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hias\Desktop\footballpage\"/>
    </mc:Choice>
  </mc:AlternateContent>
  <xr:revisionPtr revIDLastSave="0" documentId="13_ncr:1_{FEF4E1E7-8009-406E-82E2-FC250DEF6DFF}" xr6:coauthVersionLast="47" xr6:coauthVersionMax="47" xr10:uidLastSave="{00000000-0000-0000-0000-000000000000}"/>
  <bookViews>
    <workbookView xWindow="-108" yWindow="-108" windowWidth="23256" windowHeight="12576" tabRatio="672" firstSheet="3" activeTab="6" xr2:uid="{00000000-000D-0000-FFFF-FFFF00000000}"/>
  </bookViews>
  <sheets>
    <sheet name="Backlog" sheetId="11" r:id="rId1"/>
    <sheet name="Cockpit" sheetId="15" r:id="rId2"/>
    <sheet name="Outputs --&gt;" sheetId="22" r:id="rId3"/>
    <sheet name="Top 100" sheetId="4" r:id="rId4"/>
    <sheet name="Player" sheetId="16" r:id="rId5"/>
    <sheet name="Expected Clean Sheets" sheetId="26" r:id="rId6"/>
    <sheet name="Expected Wins" sheetId="25" r:id="rId7"/>
    <sheet name="Expected Goals" sheetId="24" r:id="rId8"/>
    <sheet name="Team" sheetId="21" r:id="rId9"/>
    <sheet name="Double round" sheetId="19" r:id="rId10"/>
    <sheet name="Intermediaries --&gt;" sheetId="23" r:id="rId11"/>
    <sheet name="Python" sheetId="14" r:id="rId12"/>
    <sheet name="Master data" sheetId="1" r:id="rId13"/>
    <sheet name="Team forecast" sheetId="18" r:id="rId14"/>
    <sheet name="Inputs --&gt;" sheetId="10" r:id="rId15"/>
    <sheet name="SOG" sheetId="28" r:id="rId16"/>
    <sheet name="Players" sheetId="2" r:id="rId17"/>
    <sheet name="Games" sheetId="17" r:id="rId18"/>
    <sheet name="Teams" sheetId="27" r:id="rId19"/>
    <sheet name="FuzzyLookup_AddIn_Undo_Sheet" sheetId="31" state="hidden" r:id="rId20"/>
    <sheet name="Euro Qual stats" sheetId="29" r:id="rId21"/>
    <sheet name="Translate table" sheetId="30" r:id="rId22"/>
    <sheet name="Lookup" sheetId="6" r:id="rId23"/>
  </sheets>
  <definedNames>
    <definedName name="_xlnm._FilterDatabase" localSheetId="20" hidden="1">'Euro Qual stats'!$A$1:$L$2071</definedName>
    <definedName name="_xlnm._FilterDatabase" localSheetId="5" hidden="1">'Expected Clean Sheets'!$A$1:$G$25</definedName>
    <definedName name="_xlnm._FilterDatabase" localSheetId="7" hidden="1">'Expected Goals'!$A$1:$G$25</definedName>
    <definedName name="_xlnm._FilterDatabase" localSheetId="6" hidden="1">'Expected Wins'!$A$1:$F$25</definedName>
    <definedName name="_xlnm._FilterDatabase" localSheetId="17" hidden="1">Games!$A$1:$I$1</definedName>
    <definedName name="_xlnm._FilterDatabase" localSheetId="22" hidden="1">Lookup!$G$1:$J$611</definedName>
    <definedName name="_xlnm._FilterDatabase" localSheetId="12" hidden="1">'Master data'!$CG$1:$CL$621</definedName>
    <definedName name="_xlnm._FilterDatabase" localSheetId="16" hidden="1">Players!$A$2:$BR$622</definedName>
    <definedName name="_xlnm._FilterDatabase" localSheetId="11" hidden="1">Python!$B$1:$K$1000</definedName>
    <definedName name="_xlnm._FilterDatabase" localSheetId="8" hidden="1">'Expected Wins'!$A$1:$F$21</definedName>
    <definedName name="_xlnm._FilterDatabase" localSheetId="13" hidden="1">'Team forecast'!$B$1:$AQ$26</definedName>
    <definedName name="_xlnm._FilterDatabase" localSheetId="3" hidden="1">'Top 100'!$A$2:$K$102</definedName>
    <definedName name="_xlnm._FilterDatabase" localSheetId="21" hidden="1">'Translate table'!$G$1:$I$622</definedName>
    <definedName name="fullname">Players!$P$3:$P$622</definedName>
    <definedName name="fullname1">'Translate table'!$A$2:$A$622</definedName>
    <definedName name="fullnameQual">'Translate table'!$C$2:$C$2071</definedName>
    <definedName name="NAME1">'Translate table'!$A$1:$B$621</definedName>
    <definedName name="NAME2">'Translate table'!$C$1:$D$2070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24" l="1"/>
  <c r="F4" i="24"/>
  <c r="F5" i="24"/>
  <c r="F6" i="24"/>
  <c r="F7" i="24"/>
  <c r="F8" i="24"/>
  <c r="F9" i="24"/>
  <c r="F10" i="24"/>
  <c r="F11" i="24"/>
  <c r="F12" i="24"/>
  <c r="F13" i="24"/>
  <c r="F14" i="24"/>
  <c r="F15" i="24"/>
  <c r="F16" i="24"/>
  <c r="F17" i="24"/>
  <c r="F18" i="24"/>
  <c r="F19" i="24"/>
  <c r="F20" i="24"/>
  <c r="F21" i="24"/>
  <c r="F22" i="24"/>
  <c r="F23" i="24"/>
  <c r="F24" i="24"/>
  <c r="F25" i="24"/>
  <c r="F2" i="24"/>
  <c r="E3" i="24"/>
  <c r="E4" i="24"/>
  <c r="E5" i="24"/>
  <c r="E6" i="24"/>
  <c r="E7" i="24"/>
  <c r="E8" i="24"/>
  <c r="E9" i="24"/>
  <c r="E10" i="24"/>
  <c r="E11" i="24"/>
  <c r="E12" i="24"/>
  <c r="E13" i="24"/>
  <c r="E14" i="24"/>
  <c r="E15" i="24"/>
  <c r="E16" i="24"/>
  <c r="E17" i="24"/>
  <c r="E18" i="24"/>
  <c r="E19" i="24"/>
  <c r="E20" i="24"/>
  <c r="E21" i="24"/>
  <c r="E22" i="24"/>
  <c r="E23" i="24"/>
  <c r="E24" i="24"/>
  <c r="E25" i="24"/>
  <c r="E2" i="24"/>
  <c r="AB23" i="2"/>
  <c r="I2" i="27"/>
  <c r="I3" i="27"/>
  <c r="I4" i="27"/>
  <c r="I5" i="27"/>
  <c r="I6" i="27"/>
  <c r="I7" i="27"/>
  <c r="I8" i="27"/>
  <c r="I9" i="27"/>
  <c r="I10" i="27"/>
  <c r="I11" i="27"/>
  <c r="I12" i="27"/>
  <c r="I13" i="27"/>
  <c r="I14" i="27"/>
  <c r="I15" i="27"/>
  <c r="I16" i="27"/>
  <c r="I17" i="27"/>
  <c r="I18" i="27"/>
  <c r="I19" i="27"/>
  <c r="I20" i="27"/>
  <c r="I21" i="27"/>
  <c r="I22" i="27"/>
  <c r="I23" i="27"/>
  <c r="I24" i="27"/>
  <c r="I25" i="27"/>
  <c r="F26" i="27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W156" i="1"/>
  <c r="BW157" i="1"/>
  <c r="BW158" i="1"/>
  <c r="BW159" i="1"/>
  <c r="BW160" i="1"/>
  <c r="BW161" i="1"/>
  <c r="BW162" i="1"/>
  <c r="BW163" i="1"/>
  <c r="BW164" i="1"/>
  <c r="BW165" i="1"/>
  <c r="BW166" i="1"/>
  <c r="BW167" i="1"/>
  <c r="BW168" i="1"/>
  <c r="BW169" i="1"/>
  <c r="BW170" i="1"/>
  <c r="BW171" i="1"/>
  <c r="BW172" i="1"/>
  <c r="BW173" i="1"/>
  <c r="BW174" i="1"/>
  <c r="BW175" i="1"/>
  <c r="BW176" i="1"/>
  <c r="BW177" i="1"/>
  <c r="BW178" i="1"/>
  <c r="BW179" i="1"/>
  <c r="BW180" i="1"/>
  <c r="BW181" i="1"/>
  <c r="BW182" i="1"/>
  <c r="BW183" i="1"/>
  <c r="BW184" i="1"/>
  <c r="BW185" i="1"/>
  <c r="BW186" i="1"/>
  <c r="BW187" i="1"/>
  <c r="BW188" i="1"/>
  <c r="BW189" i="1"/>
  <c r="BW190" i="1"/>
  <c r="BW191" i="1"/>
  <c r="BW192" i="1"/>
  <c r="BW193" i="1"/>
  <c r="BW194" i="1"/>
  <c r="BW195" i="1"/>
  <c r="BW196" i="1"/>
  <c r="BW197" i="1"/>
  <c r="BW198" i="1"/>
  <c r="BW199" i="1"/>
  <c r="BW200" i="1"/>
  <c r="BW201" i="1"/>
  <c r="BW202" i="1"/>
  <c r="BW203" i="1"/>
  <c r="BW204" i="1"/>
  <c r="BW205" i="1"/>
  <c r="BW206" i="1"/>
  <c r="BW207" i="1"/>
  <c r="BW208" i="1"/>
  <c r="BW209" i="1"/>
  <c r="BW210" i="1"/>
  <c r="BW211" i="1"/>
  <c r="BW212" i="1"/>
  <c r="BW213" i="1"/>
  <c r="BW214" i="1"/>
  <c r="BW215" i="1"/>
  <c r="BW216" i="1"/>
  <c r="BW217" i="1"/>
  <c r="BW218" i="1"/>
  <c r="BW219" i="1"/>
  <c r="BW220" i="1"/>
  <c r="BW221" i="1"/>
  <c r="BW222" i="1"/>
  <c r="BW223" i="1"/>
  <c r="BW224" i="1"/>
  <c r="BW225" i="1"/>
  <c r="BW226" i="1"/>
  <c r="BW227" i="1"/>
  <c r="BW228" i="1"/>
  <c r="BW229" i="1"/>
  <c r="BW230" i="1"/>
  <c r="BW231" i="1"/>
  <c r="BW232" i="1"/>
  <c r="BW233" i="1"/>
  <c r="BW234" i="1"/>
  <c r="BW235" i="1"/>
  <c r="BW236" i="1"/>
  <c r="BW237" i="1"/>
  <c r="BW238" i="1"/>
  <c r="BW239" i="1"/>
  <c r="BW240" i="1"/>
  <c r="BW241" i="1"/>
  <c r="BW242" i="1"/>
  <c r="BW243" i="1"/>
  <c r="BW244" i="1"/>
  <c r="BW245" i="1"/>
  <c r="BW246" i="1"/>
  <c r="BW247" i="1"/>
  <c r="BW248" i="1"/>
  <c r="BW249" i="1"/>
  <c r="BW250" i="1"/>
  <c r="BW251" i="1"/>
  <c r="BW252" i="1"/>
  <c r="BW253" i="1"/>
  <c r="BW254" i="1"/>
  <c r="BW255" i="1"/>
  <c r="BW256" i="1"/>
  <c r="BW257" i="1"/>
  <c r="BW258" i="1"/>
  <c r="BW259" i="1"/>
  <c r="BW260" i="1"/>
  <c r="BW261" i="1"/>
  <c r="BW262" i="1"/>
  <c r="BW263" i="1"/>
  <c r="BW264" i="1"/>
  <c r="BW265" i="1"/>
  <c r="BW266" i="1"/>
  <c r="BW267" i="1"/>
  <c r="BW268" i="1"/>
  <c r="BW269" i="1"/>
  <c r="BW270" i="1"/>
  <c r="BW271" i="1"/>
  <c r="BW272" i="1"/>
  <c r="BW273" i="1"/>
  <c r="BW274" i="1"/>
  <c r="BW275" i="1"/>
  <c r="BW276" i="1"/>
  <c r="BW277" i="1"/>
  <c r="BW278" i="1"/>
  <c r="BW279" i="1"/>
  <c r="BW280" i="1"/>
  <c r="BW281" i="1"/>
  <c r="BW282" i="1"/>
  <c r="BW283" i="1"/>
  <c r="BW284" i="1"/>
  <c r="BW285" i="1"/>
  <c r="BW286" i="1"/>
  <c r="BW287" i="1"/>
  <c r="BW288" i="1"/>
  <c r="BW289" i="1"/>
  <c r="BW290" i="1"/>
  <c r="BW291" i="1"/>
  <c r="BW292" i="1"/>
  <c r="BW293" i="1"/>
  <c r="BW294" i="1"/>
  <c r="BW295" i="1"/>
  <c r="BW296" i="1"/>
  <c r="BW297" i="1"/>
  <c r="BW298" i="1"/>
  <c r="BW299" i="1"/>
  <c r="BW300" i="1"/>
  <c r="BW301" i="1"/>
  <c r="BW302" i="1"/>
  <c r="BW303" i="1"/>
  <c r="BW304" i="1"/>
  <c r="BW305" i="1"/>
  <c r="BW306" i="1"/>
  <c r="BW307" i="1"/>
  <c r="BW308" i="1"/>
  <c r="BW309" i="1"/>
  <c r="BW310" i="1"/>
  <c r="BW311" i="1"/>
  <c r="BW312" i="1"/>
  <c r="BW313" i="1"/>
  <c r="BW314" i="1"/>
  <c r="BW315" i="1"/>
  <c r="BW316" i="1"/>
  <c r="BW317" i="1"/>
  <c r="BW318" i="1"/>
  <c r="BW319" i="1"/>
  <c r="BW320" i="1"/>
  <c r="BW321" i="1"/>
  <c r="BW322" i="1"/>
  <c r="BW323" i="1"/>
  <c r="BW324" i="1"/>
  <c r="BW325" i="1"/>
  <c r="BW326" i="1"/>
  <c r="BW327" i="1"/>
  <c r="BW328" i="1"/>
  <c r="BW329" i="1"/>
  <c r="BW330" i="1"/>
  <c r="BW331" i="1"/>
  <c r="BW332" i="1"/>
  <c r="BW333" i="1"/>
  <c r="BW334" i="1"/>
  <c r="BW335" i="1"/>
  <c r="BW336" i="1"/>
  <c r="BW337" i="1"/>
  <c r="BW338" i="1"/>
  <c r="BW339" i="1"/>
  <c r="BW340" i="1"/>
  <c r="BW341" i="1"/>
  <c r="BW342" i="1"/>
  <c r="BW343" i="1"/>
  <c r="BW344" i="1"/>
  <c r="BW345" i="1"/>
  <c r="BW346" i="1"/>
  <c r="BW347" i="1"/>
  <c r="BW348" i="1"/>
  <c r="BW349" i="1"/>
  <c r="BW350" i="1"/>
  <c r="BW351" i="1"/>
  <c r="BW352" i="1"/>
  <c r="BW353" i="1"/>
  <c r="BW354" i="1"/>
  <c r="BW355" i="1"/>
  <c r="BW356" i="1"/>
  <c r="BW357" i="1"/>
  <c r="BW358" i="1"/>
  <c r="BW359" i="1"/>
  <c r="BW360" i="1"/>
  <c r="BW361" i="1"/>
  <c r="BW362" i="1"/>
  <c r="BW363" i="1"/>
  <c r="BW364" i="1"/>
  <c r="BW365" i="1"/>
  <c r="BW366" i="1"/>
  <c r="BW367" i="1"/>
  <c r="BW368" i="1"/>
  <c r="BW369" i="1"/>
  <c r="BW370" i="1"/>
  <c r="BW371" i="1"/>
  <c r="BW372" i="1"/>
  <c r="BW373" i="1"/>
  <c r="BW374" i="1"/>
  <c r="BW375" i="1"/>
  <c r="BW376" i="1"/>
  <c r="BW377" i="1"/>
  <c r="BW378" i="1"/>
  <c r="BW379" i="1"/>
  <c r="BW380" i="1"/>
  <c r="BW381" i="1"/>
  <c r="BW382" i="1"/>
  <c r="BW383" i="1"/>
  <c r="BW384" i="1"/>
  <c r="BW385" i="1"/>
  <c r="BW386" i="1"/>
  <c r="BW387" i="1"/>
  <c r="BW388" i="1"/>
  <c r="BW389" i="1"/>
  <c r="BW390" i="1"/>
  <c r="BW391" i="1"/>
  <c r="BW392" i="1"/>
  <c r="BW393" i="1"/>
  <c r="BW394" i="1"/>
  <c r="BW395" i="1"/>
  <c r="BW396" i="1"/>
  <c r="BW397" i="1"/>
  <c r="BW398" i="1"/>
  <c r="BW399" i="1"/>
  <c r="BW400" i="1"/>
  <c r="BW401" i="1"/>
  <c r="BW402" i="1"/>
  <c r="BW403" i="1"/>
  <c r="BW404" i="1"/>
  <c r="BW405" i="1"/>
  <c r="BW406" i="1"/>
  <c r="BW407" i="1"/>
  <c r="BW408" i="1"/>
  <c r="BW409" i="1"/>
  <c r="BW410" i="1"/>
  <c r="BW411" i="1"/>
  <c r="BW412" i="1"/>
  <c r="BW413" i="1"/>
  <c r="BW414" i="1"/>
  <c r="BW415" i="1"/>
  <c r="BW416" i="1"/>
  <c r="BW417" i="1"/>
  <c r="BW418" i="1"/>
  <c r="BW419" i="1"/>
  <c r="BW420" i="1"/>
  <c r="BW421" i="1"/>
  <c r="BW422" i="1"/>
  <c r="BW423" i="1"/>
  <c r="BW424" i="1"/>
  <c r="BW425" i="1"/>
  <c r="BW426" i="1"/>
  <c r="BW427" i="1"/>
  <c r="BW428" i="1"/>
  <c r="BW429" i="1"/>
  <c r="BW430" i="1"/>
  <c r="BW431" i="1"/>
  <c r="BW432" i="1"/>
  <c r="BW433" i="1"/>
  <c r="BW434" i="1"/>
  <c r="BW435" i="1"/>
  <c r="BW436" i="1"/>
  <c r="BW437" i="1"/>
  <c r="BW438" i="1"/>
  <c r="BW439" i="1"/>
  <c r="BW440" i="1"/>
  <c r="BW441" i="1"/>
  <c r="BW442" i="1"/>
  <c r="BW443" i="1"/>
  <c r="BW444" i="1"/>
  <c r="BW445" i="1"/>
  <c r="BW446" i="1"/>
  <c r="BW447" i="1"/>
  <c r="BW448" i="1"/>
  <c r="BW449" i="1"/>
  <c r="BW450" i="1"/>
  <c r="BW451" i="1"/>
  <c r="BW452" i="1"/>
  <c r="BW453" i="1"/>
  <c r="BW454" i="1"/>
  <c r="BW455" i="1"/>
  <c r="BW456" i="1"/>
  <c r="BW457" i="1"/>
  <c r="BW458" i="1"/>
  <c r="BW459" i="1"/>
  <c r="BW460" i="1"/>
  <c r="BW461" i="1"/>
  <c r="BW462" i="1"/>
  <c r="BW463" i="1"/>
  <c r="BW464" i="1"/>
  <c r="BW465" i="1"/>
  <c r="BW466" i="1"/>
  <c r="BW467" i="1"/>
  <c r="BW468" i="1"/>
  <c r="BW469" i="1"/>
  <c r="BW470" i="1"/>
  <c r="BW471" i="1"/>
  <c r="BW472" i="1"/>
  <c r="BW473" i="1"/>
  <c r="BW474" i="1"/>
  <c r="BW475" i="1"/>
  <c r="BW476" i="1"/>
  <c r="BW477" i="1"/>
  <c r="BW478" i="1"/>
  <c r="BW479" i="1"/>
  <c r="BW480" i="1"/>
  <c r="BW481" i="1"/>
  <c r="BW482" i="1"/>
  <c r="BW483" i="1"/>
  <c r="BW484" i="1"/>
  <c r="BW485" i="1"/>
  <c r="BW486" i="1"/>
  <c r="BW487" i="1"/>
  <c r="BW488" i="1"/>
  <c r="BW489" i="1"/>
  <c r="BW490" i="1"/>
  <c r="BW491" i="1"/>
  <c r="BW492" i="1"/>
  <c r="BW493" i="1"/>
  <c r="BW494" i="1"/>
  <c r="BW495" i="1"/>
  <c r="BW496" i="1"/>
  <c r="BW497" i="1"/>
  <c r="BW498" i="1"/>
  <c r="BW499" i="1"/>
  <c r="BW500" i="1"/>
  <c r="BW501" i="1"/>
  <c r="BW502" i="1"/>
  <c r="BW503" i="1"/>
  <c r="BW504" i="1"/>
  <c r="BW505" i="1"/>
  <c r="BW506" i="1"/>
  <c r="BW507" i="1"/>
  <c r="BW508" i="1"/>
  <c r="BW509" i="1"/>
  <c r="BW510" i="1"/>
  <c r="BW511" i="1"/>
  <c r="BW512" i="1"/>
  <c r="BW513" i="1"/>
  <c r="BW514" i="1"/>
  <c r="BW515" i="1"/>
  <c r="BW516" i="1"/>
  <c r="BW517" i="1"/>
  <c r="BW518" i="1"/>
  <c r="BW519" i="1"/>
  <c r="BW520" i="1"/>
  <c r="BW521" i="1"/>
  <c r="BW522" i="1"/>
  <c r="BW523" i="1"/>
  <c r="BW524" i="1"/>
  <c r="BW525" i="1"/>
  <c r="BW526" i="1"/>
  <c r="BW527" i="1"/>
  <c r="BW528" i="1"/>
  <c r="BW529" i="1"/>
  <c r="BW530" i="1"/>
  <c r="BW531" i="1"/>
  <c r="BW532" i="1"/>
  <c r="BW533" i="1"/>
  <c r="BW534" i="1"/>
  <c r="BW535" i="1"/>
  <c r="BW536" i="1"/>
  <c r="BW537" i="1"/>
  <c r="BW538" i="1"/>
  <c r="BW539" i="1"/>
  <c r="BW540" i="1"/>
  <c r="BW541" i="1"/>
  <c r="BW542" i="1"/>
  <c r="BW543" i="1"/>
  <c r="BW544" i="1"/>
  <c r="BW545" i="1"/>
  <c r="BW546" i="1"/>
  <c r="BW547" i="1"/>
  <c r="BW548" i="1"/>
  <c r="BW549" i="1"/>
  <c r="BW550" i="1"/>
  <c r="BW551" i="1"/>
  <c r="BW552" i="1"/>
  <c r="BW553" i="1"/>
  <c r="BW554" i="1"/>
  <c r="BW555" i="1"/>
  <c r="BW556" i="1"/>
  <c r="BW557" i="1"/>
  <c r="BW558" i="1"/>
  <c r="BW559" i="1"/>
  <c r="BW560" i="1"/>
  <c r="BW561" i="1"/>
  <c r="BW562" i="1"/>
  <c r="BW563" i="1"/>
  <c r="BW564" i="1"/>
  <c r="BW565" i="1"/>
  <c r="BW566" i="1"/>
  <c r="BW567" i="1"/>
  <c r="BW568" i="1"/>
  <c r="BW569" i="1"/>
  <c r="BW570" i="1"/>
  <c r="BW571" i="1"/>
  <c r="BW572" i="1"/>
  <c r="BW573" i="1"/>
  <c r="BW574" i="1"/>
  <c r="BW575" i="1"/>
  <c r="BW576" i="1"/>
  <c r="BW577" i="1"/>
  <c r="BW578" i="1"/>
  <c r="BW579" i="1"/>
  <c r="BW580" i="1"/>
  <c r="BW581" i="1"/>
  <c r="BW582" i="1"/>
  <c r="BW583" i="1"/>
  <c r="BW584" i="1"/>
  <c r="BW585" i="1"/>
  <c r="BW586" i="1"/>
  <c r="BW587" i="1"/>
  <c r="BW588" i="1"/>
  <c r="BW589" i="1"/>
  <c r="BW590" i="1"/>
  <c r="BW591" i="1"/>
  <c r="BW592" i="1"/>
  <c r="BW593" i="1"/>
  <c r="BW594" i="1"/>
  <c r="BW595" i="1"/>
  <c r="BW596" i="1"/>
  <c r="BW597" i="1"/>
  <c r="BW598" i="1"/>
  <c r="BW599" i="1"/>
  <c r="BW600" i="1"/>
  <c r="BW601" i="1"/>
  <c r="BW602" i="1"/>
  <c r="BW603" i="1"/>
  <c r="BW604" i="1"/>
  <c r="BW605" i="1"/>
  <c r="BW606" i="1"/>
  <c r="BW607" i="1"/>
  <c r="BW608" i="1"/>
  <c r="BW609" i="1"/>
  <c r="BW610" i="1"/>
  <c r="BW611" i="1"/>
  <c r="BW612" i="1"/>
  <c r="BW613" i="1"/>
  <c r="BW614" i="1"/>
  <c r="BW615" i="1"/>
  <c r="BW616" i="1"/>
  <c r="BW617" i="1"/>
  <c r="BW618" i="1"/>
  <c r="BW619" i="1"/>
  <c r="BW620" i="1"/>
  <c r="BW621" i="1"/>
  <c r="AE23" i="2"/>
  <c r="AB3" i="2"/>
  <c r="AB4" i="2"/>
  <c r="AB5" i="2"/>
  <c r="AB6" i="2"/>
  <c r="AB7" i="2"/>
  <c r="AB8" i="2"/>
  <c r="AB9" i="2"/>
  <c r="AB10" i="2"/>
  <c r="AB11" i="2"/>
  <c r="AB12" i="2"/>
  <c r="AB13" i="2"/>
  <c r="AB14" i="2"/>
  <c r="AB15" i="2"/>
  <c r="AB16" i="2"/>
  <c r="AB17" i="2"/>
  <c r="AB18" i="2"/>
  <c r="AB19" i="2"/>
  <c r="AB20" i="2"/>
  <c r="AB21" i="2"/>
  <c r="AB22" i="2"/>
  <c r="AB24" i="2"/>
  <c r="AB25" i="2"/>
  <c r="AB26" i="2"/>
  <c r="AB27" i="2"/>
  <c r="AB28" i="2"/>
  <c r="AB29" i="2"/>
  <c r="AB30" i="2"/>
  <c r="AB31" i="2"/>
  <c r="AB32" i="2"/>
  <c r="AB33" i="2"/>
  <c r="AB34" i="2"/>
  <c r="AB35" i="2"/>
  <c r="AB36" i="2"/>
  <c r="AB37" i="2"/>
  <c r="AB38" i="2"/>
  <c r="AB39" i="2"/>
  <c r="AB40" i="2"/>
  <c r="AB41" i="2"/>
  <c r="AB42" i="2"/>
  <c r="AB43" i="2"/>
  <c r="AB44" i="2"/>
  <c r="AB45" i="2"/>
  <c r="AB46" i="2"/>
  <c r="AB47" i="2"/>
  <c r="AB48" i="2"/>
  <c r="AB49" i="2"/>
  <c r="AB50" i="2"/>
  <c r="AB51" i="2"/>
  <c r="AB52" i="2"/>
  <c r="AB53" i="2"/>
  <c r="AB54" i="2"/>
  <c r="AB55" i="2"/>
  <c r="AB56" i="2"/>
  <c r="AB57" i="2"/>
  <c r="AB58" i="2"/>
  <c r="AB59" i="2"/>
  <c r="AB60" i="2"/>
  <c r="AB61" i="2"/>
  <c r="AB62" i="2"/>
  <c r="AB63" i="2"/>
  <c r="AB64" i="2"/>
  <c r="AB65" i="2"/>
  <c r="AB66" i="2"/>
  <c r="AB67" i="2"/>
  <c r="AB68" i="2"/>
  <c r="AB69" i="2"/>
  <c r="AB70" i="2"/>
  <c r="AB71" i="2"/>
  <c r="AB72" i="2"/>
  <c r="AB73" i="2"/>
  <c r="AB74" i="2"/>
  <c r="AB75" i="2"/>
  <c r="AB76" i="2"/>
  <c r="AB77" i="2"/>
  <c r="AB78" i="2"/>
  <c r="AB79" i="2"/>
  <c r="AB80" i="2"/>
  <c r="AB81" i="2"/>
  <c r="AB82" i="2"/>
  <c r="AB83" i="2"/>
  <c r="AB84" i="2"/>
  <c r="AB85" i="2"/>
  <c r="AB86" i="2"/>
  <c r="AB87" i="2"/>
  <c r="AB88" i="2"/>
  <c r="AB89" i="2"/>
  <c r="AB90" i="2"/>
  <c r="AB91" i="2"/>
  <c r="AB92" i="2"/>
  <c r="AB93" i="2"/>
  <c r="AB94" i="2"/>
  <c r="AB95" i="2"/>
  <c r="AB96" i="2"/>
  <c r="AB97" i="2"/>
  <c r="AB98" i="2"/>
  <c r="AB99" i="2"/>
  <c r="AB100" i="2"/>
  <c r="AB101" i="2"/>
  <c r="AB102" i="2"/>
  <c r="AB103" i="2"/>
  <c r="AB104" i="2"/>
  <c r="AB105" i="2"/>
  <c r="AB106" i="2"/>
  <c r="AB107" i="2"/>
  <c r="AB108" i="2"/>
  <c r="AB109" i="2"/>
  <c r="AB110" i="2"/>
  <c r="AB111" i="2"/>
  <c r="AB112" i="2"/>
  <c r="AB113" i="2"/>
  <c r="AB114" i="2"/>
  <c r="AB115" i="2"/>
  <c r="AB116" i="2"/>
  <c r="AB117" i="2"/>
  <c r="AB118" i="2"/>
  <c r="AB119" i="2"/>
  <c r="AB120" i="2"/>
  <c r="AB121" i="2"/>
  <c r="AB122" i="2"/>
  <c r="AB123" i="2"/>
  <c r="AB124" i="2"/>
  <c r="AB125" i="2"/>
  <c r="AB126" i="2"/>
  <c r="AB127" i="2"/>
  <c r="AB128" i="2"/>
  <c r="AB129" i="2"/>
  <c r="AB130" i="2"/>
  <c r="AB131" i="2"/>
  <c r="AB132" i="2"/>
  <c r="AB133" i="2"/>
  <c r="AB134" i="2"/>
  <c r="AB135" i="2"/>
  <c r="AB136" i="2"/>
  <c r="AB137" i="2"/>
  <c r="AB138" i="2"/>
  <c r="AB139" i="2"/>
  <c r="AB140" i="2"/>
  <c r="AB141" i="2"/>
  <c r="AB142" i="2"/>
  <c r="AB143" i="2"/>
  <c r="AB144" i="2"/>
  <c r="AB145" i="2"/>
  <c r="AB146" i="2"/>
  <c r="AB147" i="2"/>
  <c r="AB148" i="2"/>
  <c r="AB149" i="2"/>
  <c r="AB150" i="2"/>
  <c r="AB151" i="2"/>
  <c r="AB152" i="2"/>
  <c r="AB153" i="2"/>
  <c r="AB154" i="2"/>
  <c r="AB155" i="2"/>
  <c r="AB156" i="2"/>
  <c r="AB157" i="2"/>
  <c r="AB158" i="2"/>
  <c r="AB159" i="2"/>
  <c r="AB160" i="2"/>
  <c r="AB161" i="2"/>
  <c r="AB162" i="2"/>
  <c r="AB163" i="2"/>
  <c r="AB164" i="2"/>
  <c r="AB165" i="2"/>
  <c r="AB166" i="2"/>
  <c r="AB167" i="2"/>
  <c r="AB168" i="2"/>
  <c r="AB169" i="2"/>
  <c r="AB170" i="2"/>
  <c r="AB171" i="2"/>
  <c r="AB172" i="2"/>
  <c r="AB173" i="2"/>
  <c r="AB174" i="2"/>
  <c r="AB175" i="2"/>
  <c r="AB176" i="2"/>
  <c r="AB177" i="2"/>
  <c r="AB178" i="2"/>
  <c r="AB179" i="2"/>
  <c r="AB180" i="2"/>
  <c r="AB181" i="2"/>
  <c r="AB182" i="2"/>
  <c r="AB183" i="2"/>
  <c r="AB184" i="2"/>
  <c r="AB185" i="2"/>
  <c r="AB186" i="2"/>
  <c r="AB187" i="2"/>
  <c r="AB188" i="2"/>
  <c r="AB189" i="2"/>
  <c r="AB190" i="2"/>
  <c r="AB191" i="2"/>
  <c r="AB192" i="2"/>
  <c r="AB193" i="2"/>
  <c r="AB194" i="2"/>
  <c r="AB195" i="2"/>
  <c r="AB196" i="2"/>
  <c r="AB197" i="2"/>
  <c r="AB198" i="2"/>
  <c r="AB199" i="2"/>
  <c r="AB200" i="2"/>
  <c r="AB201" i="2"/>
  <c r="AB202" i="2"/>
  <c r="AB203" i="2"/>
  <c r="AB204" i="2"/>
  <c r="AB205" i="2"/>
  <c r="AB206" i="2"/>
  <c r="AB207" i="2"/>
  <c r="AB208" i="2"/>
  <c r="AB209" i="2"/>
  <c r="AB210" i="2"/>
  <c r="AB211" i="2"/>
  <c r="AB212" i="2"/>
  <c r="AB213" i="2"/>
  <c r="AB214" i="2"/>
  <c r="AB215" i="2"/>
  <c r="AB216" i="2"/>
  <c r="AB217" i="2"/>
  <c r="AB218" i="2"/>
  <c r="AB219" i="2"/>
  <c r="AB220" i="2"/>
  <c r="AB221" i="2"/>
  <c r="AB222" i="2"/>
  <c r="AB223" i="2"/>
  <c r="AB224" i="2"/>
  <c r="AB225" i="2"/>
  <c r="AB226" i="2"/>
  <c r="AB227" i="2"/>
  <c r="AB228" i="2"/>
  <c r="AB229" i="2"/>
  <c r="AB230" i="2"/>
  <c r="AB231" i="2"/>
  <c r="AB232" i="2"/>
  <c r="AB233" i="2"/>
  <c r="AB234" i="2"/>
  <c r="AB235" i="2"/>
  <c r="AB236" i="2"/>
  <c r="AB237" i="2"/>
  <c r="AB238" i="2"/>
  <c r="AB239" i="2"/>
  <c r="AB240" i="2"/>
  <c r="AB241" i="2"/>
  <c r="AB242" i="2"/>
  <c r="AB243" i="2"/>
  <c r="AB244" i="2"/>
  <c r="AB245" i="2"/>
  <c r="AB246" i="2"/>
  <c r="AB247" i="2"/>
  <c r="AB248" i="2"/>
  <c r="AB249" i="2"/>
  <c r="AB250" i="2"/>
  <c r="AB251" i="2"/>
  <c r="AB252" i="2"/>
  <c r="AB253" i="2"/>
  <c r="AB254" i="2"/>
  <c r="AB255" i="2"/>
  <c r="AB256" i="2"/>
  <c r="AB257" i="2"/>
  <c r="AB258" i="2"/>
  <c r="AB259" i="2"/>
  <c r="AB260" i="2"/>
  <c r="AB261" i="2"/>
  <c r="AB262" i="2"/>
  <c r="AB263" i="2"/>
  <c r="AB264" i="2"/>
  <c r="AB265" i="2"/>
  <c r="AB266" i="2"/>
  <c r="AB267" i="2"/>
  <c r="AB268" i="2"/>
  <c r="AB269" i="2"/>
  <c r="AB270" i="2"/>
  <c r="AB271" i="2"/>
  <c r="AB272" i="2"/>
  <c r="AB273" i="2"/>
  <c r="AB274" i="2"/>
  <c r="AB275" i="2"/>
  <c r="AB276" i="2"/>
  <c r="AB277" i="2"/>
  <c r="AB278" i="2"/>
  <c r="AB279" i="2"/>
  <c r="AB280" i="2"/>
  <c r="AB281" i="2"/>
  <c r="AB282" i="2"/>
  <c r="AB283" i="2"/>
  <c r="AB284" i="2"/>
  <c r="AB285" i="2"/>
  <c r="AB286" i="2"/>
  <c r="AB287" i="2"/>
  <c r="AB288" i="2"/>
  <c r="AB289" i="2"/>
  <c r="AB290" i="2"/>
  <c r="AB291" i="2"/>
  <c r="AB292" i="2"/>
  <c r="AB293" i="2"/>
  <c r="AB294" i="2"/>
  <c r="AB295" i="2"/>
  <c r="AB296" i="2"/>
  <c r="AB297" i="2"/>
  <c r="AB298" i="2"/>
  <c r="AB299" i="2"/>
  <c r="AB300" i="2"/>
  <c r="AB301" i="2"/>
  <c r="AB302" i="2"/>
  <c r="AB303" i="2"/>
  <c r="AB304" i="2"/>
  <c r="AB305" i="2"/>
  <c r="AB306" i="2"/>
  <c r="AB307" i="2"/>
  <c r="AB308" i="2"/>
  <c r="AB309" i="2"/>
  <c r="AB310" i="2"/>
  <c r="AB311" i="2"/>
  <c r="AB312" i="2"/>
  <c r="AB313" i="2"/>
  <c r="AB314" i="2"/>
  <c r="AB315" i="2"/>
  <c r="AB316" i="2"/>
  <c r="AB317" i="2"/>
  <c r="AB318" i="2"/>
  <c r="AB319" i="2"/>
  <c r="AB320" i="2"/>
  <c r="AB321" i="2"/>
  <c r="AB322" i="2"/>
  <c r="AB323" i="2"/>
  <c r="AB324" i="2"/>
  <c r="AB325" i="2"/>
  <c r="AB326" i="2"/>
  <c r="AB327" i="2"/>
  <c r="AB328" i="2"/>
  <c r="AB329" i="2"/>
  <c r="AB330" i="2"/>
  <c r="AB331" i="2"/>
  <c r="AB332" i="2"/>
  <c r="AB333" i="2"/>
  <c r="AB334" i="2"/>
  <c r="AB335" i="2"/>
  <c r="AB336" i="2"/>
  <c r="AB337" i="2"/>
  <c r="AB338" i="2"/>
  <c r="AB339" i="2"/>
  <c r="AB340" i="2"/>
  <c r="AB341" i="2"/>
  <c r="AB342" i="2"/>
  <c r="AB343" i="2"/>
  <c r="AB344" i="2"/>
  <c r="AB345" i="2"/>
  <c r="AB346" i="2"/>
  <c r="AB347" i="2"/>
  <c r="AB348" i="2"/>
  <c r="AB349" i="2"/>
  <c r="AB350" i="2"/>
  <c r="AB351" i="2"/>
  <c r="AB352" i="2"/>
  <c r="AB353" i="2"/>
  <c r="AB354" i="2"/>
  <c r="AB355" i="2"/>
  <c r="AB356" i="2"/>
  <c r="AB357" i="2"/>
  <c r="AB358" i="2"/>
  <c r="AB359" i="2"/>
  <c r="AB360" i="2"/>
  <c r="AB361" i="2"/>
  <c r="AB362" i="2"/>
  <c r="AB363" i="2"/>
  <c r="AB364" i="2"/>
  <c r="AB365" i="2"/>
  <c r="AB366" i="2"/>
  <c r="AB367" i="2"/>
  <c r="AB368" i="2"/>
  <c r="AB369" i="2"/>
  <c r="AB370" i="2"/>
  <c r="AB371" i="2"/>
  <c r="AB372" i="2"/>
  <c r="AB373" i="2"/>
  <c r="AB374" i="2"/>
  <c r="AB375" i="2"/>
  <c r="AB376" i="2"/>
  <c r="AB377" i="2"/>
  <c r="AB378" i="2"/>
  <c r="AB379" i="2"/>
  <c r="AB380" i="2"/>
  <c r="AB381" i="2"/>
  <c r="AB382" i="2"/>
  <c r="AB383" i="2"/>
  <c r="AB384" i="2"/>
  <c r="AB385" i="2"/>
  <c r="AB386" i="2"/>
  <c r="AB387" i="2"/>
  <c r="AB388" i="2"/>
  <c r="AB389" i="2"/>
  <c r="AB390" i="2"/>
  <c r="AB391" i="2"/>
  <c r="AB392" i="2"/>
  <c r="AB393" i="2"/>
  <c r="AB394" i="2"/>
  <c r="AB395" i="2"/>
  <c r="AB396" i="2"/>
  <c r="AB397" i="2"/>
  <c r="AB398" i="2"/>
  <c r="AB399" i="2"/>
  <c r="AB400" i="2"/>
  <c r="AB401" i="2"/>
  <c r="AB402" i="2"/>
  <c r="AB403" i="2"/>
  <c r="AB404" i="2"/>
  <c r="AB405" i="2"/>
  <c r="AB406" i="2"/>
  <c r="AB407" i="2"/>
  <c r="AB408" i="2"/>
  <c r="AB409" i="2"/>
  <c r="AB410" i="2"/>
  <c r="AB411" i="2"/>
  <c r="AB412" i="2"/>
  <c r="AB413" i="2"/>
  <c r="AB414" i="2"/>
  <c r="AB415" i="2"/>
  <c r="AB416" i="2"/>
  <c r="AB417" i="2"/>
  <c r="AB418" i="2"/>
  <c r="AB419" i="2"/>
  <c r="AB420" i="2"/>
  <c r="AB421" i="2"/>
  <c r="AB422" i="2"/>
  <c r="AB423" i="2"/>
  <c r="AB424" i="2"/>
  <c r="AB425" i="2"/>
  <c r="AB426" i="2"/>
  <c r="AB427" i="2"/>
  <c r="AB428" i="2"/>
  <c r="AB429" i="2"/>
  <c r="AB430" i="2"/>
  <c r="AB431" i="2"/>
  <c r="AB432" i="2"/>
  <c r="AB433" i="2"/>
  <c r="AB434" i="2"/>
  <c r="AB435" i="2"/>
  <c r="AB436" i="2"/>
  <c r="AB437" i="2"/>
  <c r="AB438" i="2"/>
  <c r="AB439" i="2"/>
  <c r="AB440" i="2"/>
  <c r="AB441" i="2"/>
  <c r="AB442" i="2"/>
  <c r="AB443" i="2"/>
  <c r="AB444" i="2"/>
  <c r="AB445" i="2"/>
  <c r="AB446" i="2"/>
  <c r="AB447" i="2"/>
  <c r="AB448" i="2"/>
  <c r="AB449" i="2"/>
  <c r="AB450" i="2"/>
  <c r="AB451" i="2"/>
  <c r="AB452" i="2"/>
  <c r="AB453" i="2"/>
  <c r="AB454" i="2"/>
  <c r="AB455" i="2"/>
  <c r="AB456" i="2"/>
  <c r="AB457" i="2"/>
  <c r="AB458" i="2"/>
  <c r="AB459" i="2"/>
  <c r="AB460" i="2"/>
  <c r="AB461" i="2"/>
  <c r="AB462" i="2"/>
  <c r="AB463" i="2"/>
  <c r="AB464" i="2"/>
  <c r="AB465" i="2"/>
  <c r="AB466" i="2"/>
  <c r="AB467" i="2"/>
  <c r="AB468" i="2"/>
  <c r="AB469" i="2"/>
  <c r="AB470" i="2"/>
  <c r="AB471" i="2"/>
  <c r="AB472" i="2"/>
  <c r="AB473" i="2"/>
  <c r="AB474" i="2"/>
  <c r="AB475" i="2"/>
  <c r="AB476" i="2"/>
  <c r="AB477" i="2"/>
  <c r="AB478" i="2"/>
  <c r="AB479" i="2"/>
  <c r="AB480" i="2"/>
  <c r="AB481" i="2"/>
  <c r="AB482" i="2"/>
  <c r="AB483" i="2"/>
  <c r="AB484" i="2"/>
  <c r="AB485" i="2"/>
  <c r="AB486" i="2"/>
  <c r="AB487" i="2"/>
  <c r="AB488" i="2"/>
  <c r="AB489" i="2"/>
  <c r="AB490" i="2"/>
  <c r="AB491" i="2"/>
  <c r="AB492" i="2"/>
  <c r="AB493" i="2"/>
  <c r="AB494" i="2"/>
  <c r="AB495" i="2"/>
  <c r="AB496" i="2"/>
  <c r="AB497" i="2"/>
  <c r="AB498" i="2"/>
  <c r="AB499" i="2"/>
  <c r="AB500" i="2"/>
  <c r="AB501" i="2"/>
  <c r="AB502" i="2"/>
  <c r="AB503" i="2"/>
  <c r="AB504" i="2"/>
  <c r="AB505" i="2"/>
  <c r="AB506" i="2"/>
  <c r="AB507" i="2"/>
  <c r="AB508" i="2"/>
  <c r="AB509" i="2"/>
  <c r="AB510" i="2"/>
  <c r="AB511" i="2"/>
  <c r="AB512" i="2"/>
  <c r="AB513" i="2"/>
  <c r="AB514" i="2"/>
  <c r="AB515" i="2"/>
  <c r="AB516" i="2"/>
  <c r="AB517" i="2"/>
  <c r="AB518" i="2"/>
  <c r="AB519" i="2"/>
  <c r="AB520" i="2"/>
  <c r="AB521" i="2"/>
  <c r="AB522" i="2"/>
  <c r="AB523" i="2"/>
  <c r="AB524" i="2"/>
  <c r="AB525" i="2"/>
  <c r="AB526" i="2"/>
  <c r="AB527" i="2"/>
  <c r="AB528" i="2"/>
  <c r="AB529" i="2"/>
  <c r="AB530" i="2"/>
  <c r="AB531" i="2"/>
  <c r="AB532" i="2"/>
  <c r="AB533" i="2"/>
  <c r="AB534" i="2"/>
  <c r="AB535" i="2"/>
  <c r="AB536" i="2"/>
  <c r="AB537" i="2"/>
  <c r="AB538" i="2"/>
  <c r="AB539" i="2"/>
  <c r="AB540" i="2"/>
  <c r="AB541" i="2"/>
  <c r="AB542" i="2"/>
  <c r="AB543" i="2"/>
  <c r="AB544" i="2"/>
  <c r="AB545" i="2"/>
  <c r="AB546" i="2"/>
  <c r="AB547" i="2"/>
  <c r="AB548" i="2"/>
  <c r="AB549" i="2"/>
  <c r="AB550" i="2"/>
  <c r="AB551" i="2"/>
  <c r="AB552" i="2"/>
  <c r="AB553" i="2"/>
  <c r="AB554" i="2"/>
  <c r="AB555" i="2"/>
  <c r="AB556" i="2"/>
  <c r="AB557" i="2"/>
  <c r="AB558" i="2"/>
  <c r="AB559" i="2"/>
  <c r="AB560" i="2"/>
  <c r="AB561" i="2"/>
  <c r="AB562" i="2"/>
  <c r="AB563" i="2"/>
  <c r="AB564" i="2"/>
  <c r="AB565" i="2"/>
  <c r="AB566" i="2"/>
  <c r="AB567" i="2"/>
  <c r="AB568" i="2"/>
  <c r="AB569" i="2"/>
  <c r="AB570" i="2"/>
  <c r="AB571" i="2"/>
  <c r="AB572" i="2"/>
  <c r="AB573" i="2"/>
  <c r="AB574" i="2"/>
  <c r="AB575" i="2"/>
  <c r="AB576" i="2"/>
  <c r="AB577" i="2"/>
  <c r="AB578" i="2"/>
  <c r="AB579" i="2"/>
  <c r="AB580" i="2"/>
  <c r="AB581" i="2"/>
  <c r="AB582" i="2"/>
  <c r="AB583" i="2"/>
  <c r="AB584" i="2"/>
  <c r="AB585" i="2"/>
  <c r="AB586" i="2"/>
  <c r="AB587" i="2"/>
  <c r="AB588" i="2"/>
  <c r="AB589" i="2"/>
  <c r="AB590" i="2"/>
  <c r="AB591" i="2"/>
  <c r="AB592" i="2"/>
  <c r="AB593" i="2"/>
  <c r="AB594" i="2"/>
  <c r="AB595" i="2"/>
  <c r="AB596" i="2"/>
  <c r="AB597" i="2"/>
  <c r="AB598" i="2"/>
  <c r="AB599" i="2"/>
  <c r="AB600" i="2"/>
  <c r="AB601" i="2"/>
  <c r="AB602" i="2"/>
  <c r="AB603" i="2"/>
  <c r="AB604" i="2"/>
  <c r="AB605" i="2"/>
  <c r="AB606" i="2"/>
  <c r="AB607" i="2"/>
  <c r="AB608" i="2"/>
  <c r="AB609" i="2"/>
  <c r="AB610" i="2"/>
  <c r="AB611" i="2"/>
  <c r="AB612" i="2"/>
  <c r="AB613" i="2"/>
  <c r="AB614" i="2"/>
  <c r="AB615" i="2"/>
  <c r="AB616" i="2"/>
  <c r="AB617" i="2"/>
  <c r="AB618" i="2"/>
  <c r="AB619" i="2"/>
  <c r="AB620" i="2"/>
  <c r="AB621" i="2"/>
  <c r="AB622" i="2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G3" i="1"/>
  <c r="CH3" i="1" s="1"/>
  <c r="CI3" i="1" s="1"/>
  <c r="G4" i="1"/>
  <c r="CH4" i="1" s="1"/>
  <c r="CI4" i="1" s="1"/>
  <c r="G5" i="1"/>
  <c r="CH5" i="1" s="1"/>
  <c r="CI5" i="1" s="1"/>
  <c r="G6" i="1"/>
  <c r="CH6" i="1" s="1"/>
  <c r="CI6" i="1" s="1"/>
  <c r="G7" i="1"/>
  <c r="CH7" i="1" s="1"/>
  <c r="CI7" i="1" s="1"/>
  <c r="G8" i="1"/>
  <c r="CH8" i="1" s="1"/>
  <c r="CI8" i="1" s="1"/>
  <c r="G9" i="1"/>
  <c r="CH9" i="1" s="1"/>
  <c r="CI9" i="1" s="1"/>
  <c r="G10" i="1"/>
  <c r="CH10" i="1" s="1"/>
  <c r="CI10" i="1" s="1"/>
  <c r="G11" i="1"/>
  <c r="CH11" i="1" s="1"/>
  <c r="CI11" i="1" s="1"/>
  <c r="G12" i="1"/>
  <c r="CH12" i="1" s="1"/>
  <c r="CI12" i="1" s="1"/>
  <c r="G13" i="1"/>
  <c r="CH13" i="1" s="1"/>
  <c r="CI13" i="1" s="1"/>
  <c r="G14" i="1"/>
  <c r="CH14" i="1" s="1"/>
  <c r="CI14" i="1" s="1"/>
  <c r="G15" i="1"/>
  <c r="CH15" i="1" s="1"/>
  <c r="CI15" i="1" s="1"/>
  <c r="G16" i="1"/>
  <c r="CH16" i="1" s="1"/>
  <c r="CI16" i="1" s="1"/>
  <c r="G17" i="1"/>
  <c r="CH17" i="1" s="1"/>
  <c r="CI17" i="1" s="1"/>
  <c r="G18" i="1"/>
  <c r="CH18" i="1" s="1"/>
  <c r="CI18" i="1" s="1"/>
  <c r="G19" i="1"/>
  <c r="CH19" i="1" s="1"/>
  <c r="CI19" i="1" s="1"/>
  <c r="G20" i="1"/>
  <c r="CH20" i="1" s="1"/>
  <c r="CI20" i="1" s="1"/>
  <c r="G21" i="1"/>
  <c r="CH21" i="1" s="1"/>
  <c r="CI21" i="1" s="1"/>
  <c r="G22" i="1"/>
  <c r="CH22" i="1" s="1"/>
  <c r="CI22" i="1" s="1"/>
  <c r="G23" i="1"/>
  <c r="CH23" i="1" s="1"/>
  <c r="CI23" i="1" s="1"/>
  <c r="G24" i="1"/>
  <c r="CH24" i="1" s="1"/>
  <c r="CI24" i="1" s="1"/>
  <c r="G25" i="1"/>
  <c r="CH25" i="1" s="1"/>
  <c r="CI25" i="1" s="1"/>
  <c r="G26" i="1"/>
  <c r="CH26" i="1" s="1"/>
  <c r="CI26" i="1" s="1"/>
  <c r="G27" i="1"/>
  <c r="CH27" i="1" s="1"/>
  <c r="CI27" i="1" s="1"/>
  <c r="G28" i="1"/>
  <c r="CH28" i="1" s="1"/>
  <c r="CI28" i="1" s="1"/>
  <c r="G29" i="1"/>
  <c r="CH29" i="1" s="1"/>
  <c r="CI29" i="1" s="1"/>
  <c r="G30" i="1"/>
  <c r="CH30" i="1" s="1"/>
  <c r="CI30" i="1" s="1"/>
  <c r="G31" i="1"/>
  <c r="CH31" i="1" s="1"/>
  <c r="CI31" i="1" s="1"/>
  <c r="G32" i="1"/>
  <c r="CH32" i="1" s="1"/>
  <c r="CI32" i="1" s="1"/>
  <c r="G33" i="1"/>
  <c r="CH33" i="1" s="1"/>
  <c r="CI33" i="1" s="1"/>
  <c r="G34" i="1"/>
  <c r="CH34" i="1" s="1"/>
  <c r="CI34" i="1" s="1"/>
  <c r="G35" i="1"/>
  <c r="CH35" i="1" s="1"/>
  <c r="CI35" i="1" s="1"/>
  <c r="G36" i="1"/>
  <c r="CH36" i="1" s="1"/>
  <c r="CI36" i="1" s="1"/>
  <c r="G37" i="1"/>
  <c r="CH37" i="1" s="1"/>
  <c r="CI37" i="1" s="1"/>
  <c r="G38" i="1"/>
  <c r="CH38" i="1" s="1"/>
  <c r="CI38" i="1" s="1"/>
  <c r="G39" i="1"/>
  <c r="CH39" i="1" s="1"/>
  <c r="CI39" i="1" s="1"/>
  <c r="G40" i="1"/>
  <c r="CH40" i="1" s="1"/>
  <c r="CI40" i="1" s="1"/>
  <c r="G41" i="1"/>
  <c r="CH41" i="1" s="1"/>
  <c r="CI41" i="1" s="1"/>
  <c r="G42" i="1"/>
  <c r="CH42" i="1" s="1"/>
  <c r="CI42" i="1" s="1"/>
  <c r="G43" i="1"/>
  <c r="CH43" i="1" s="1"/>
  <c r="CI43" i="1" s="1"/>
  <c r="G44" i="1"/>
  <c r="CH44" i="1" s="1"/>
  <c r="CI44" i="1" s="1"/>
  <c r="G45" i="1"/>
  <c r="CH45" i="1" s="1"/>
  <c r="CI45" i="1" s="1"/>
  <c r="G46" i="1"/>
  <c r="CH46" i="1" s="1"/>
  <c r="CI46" i="1" s="1"/>
  <c r="G47" i="1"/>
  <c r="CH47" i="1" s="1"/>
  <c r="CI47" i="1" s="1"/>
  <c r="G48" i="1"/>
  <c r="CH48" i="1" s="1"/>
  <c r="CI48" i="1" s="1"/>
  <c r="G49" i="1"/>
  <c r="CH49" i="1" s="1"/>
  <c r="CI49" i="1" s="1"/>
  <c r="G50" i="1"/>
  <c r="CH50" i="1" s="1"/>
  <c r="CI50" i="1" s="1"/>
  <c r="G51" i="1"/>
  <c r="CH51" i="1" s="1"/>
  <c r="CI51" i="1" s="1"/>
  <c r="G52" i="1"/>
  <c r="CH52" i="1" s="1"/>
  <c r="CI52" i="1" s="1"/>
  <c r="G53" i="1"/>
  <c r="CH53" i="1" s="1"/>
  <c r="CI53" i="1" s="1"/>
  <c r="G54" i="1"/>
  <c r="CH54" i="1" s="1"/>
  <c r="CI54" i="1" s="1"/>
  <c r="G55" i="1"/>
  <c r="CH55" i="1" s="1"/>
  <c r="CI55" i="1" s="1"/>
  <c r="G56" i="1"/>
  <c r="CH56" i="1" s="1"/>
  <c r="CI56" i="1" s="1"/>
  <c r="G57" i="1"/>
  <c r="CH57" i="1" s="1"/>
  <c r="CI57" i="1" s="1"/>
  <c r="G58" i="1"/>
  <c r="CH58" i="1" s="1"/>
  <c r="CI58" i="1" s="1"/>
  <c r="G59" i="1"/>
  <c r="CH59" i="1" s="1"/>
  <c r="CI59" i="1" s="1"/>
  <c r="G60" i="1"/>
  <c r="CH60" i="1" s="1"/>
  <c r="CI60" i="1" s="1"/>
  <c r="G61" i="1"/>
  <c r="CH61" i="1" s="1"/>
  <c r="CI61" i="1" s="1"/>
  <c r="G62" i="1"/>
  <c r="CH62" i="1" s="1"/>
  <c r="CI62" i="1" s="1"/>
  <c r="G63" i="1"/>
  <c r="CH63" i="1" s="1"/>
  <c r="CI63" i="1" s="1"/>
  <c r="G64" i="1"/>
  <c r="CH64" i="1" s="1"/>
  <c r="CI64" i="1" s="1"/>
  <c r="G65" i="1"/>
  <c r="CH65" i="1" s="1"/>
  <c r="CI65" i="1" s="1"/>
  <c r="G66" i="1"/>
  <c r="CH66" i="1" s="1"/>
  <c r="CI66" i="1" s="1"/>
  <c r="G67" i="1"/>
  <c r="CH67" i="1" s="1"/>
  <c r="CI67" i="1" s="1"/>
  <c r="G68" i="1"/>
  <c r="CH68" i="1" s="1"/>
  <c r="CI68" i="1" s="1"/>
  <c r="G69" i="1"/>
  <c r="CH69" i="1" s="1"/>
  <c r="CI69" i="1" s="1"/>
  <c r="G70" i="1"/>
  <c r="CH70" i="1" s="1"/>
  <c r="CI70" i="1" s="1"/>
  <c r="G71" i="1"/>
  <c r="CH71" i="1" s="1"/>
  <c r="CI71" i="1" s="1"/>
  <c r="G72" i="1"/>
  <c r="CH72" i="1" s="1"/>
  <c r="CI72" i="1" s="1"/>
  <c r="G73" i="1"/>
  <c r="CH73" i="1" s="1"/>
  <c r="CI73" i="1" s="1"/>
  <c r="G74" i="1"/>
  <c r="CH74" i="1" s="1"/>
  <c r="CI74" i="1" s="1"/>
  <c r="G75" i="1"/>
  <c r="CH75" i="1" s="1"/>
  <c r="CI75" i="1" s="1"/>
  <c r="G76" i="1"/>
  <c r="CH76" i="1" s="1"/>
  <c r="CI76" i="1" s="1"/>
  <c r="G77" i="1"/>
  <c r="CH77" i="1" s="1"/>
  <c r="CI77" i="1" s="1"/>
  <c r="G78" i="1"/>
  <c r="CH78" i="1" s="1"/>
  <c r="CI78" i="1" s="1"/>
  <c r="G79" i="1"/>
  <c r="CH79" i="1" s="1"/>
  <c r="CI79" i="1" s="1"/>
  <c r="G80" i="1"/>
  <c r="CH80" i="1" s="1"/>
  <c r="CI80" i="1" s="1"/>
  <c r="G81" i="1"/>
  <c r="CH81" i="1" s="1"/>
  <c r="CI81" i="1" s="1"/>
  <c r="G82" i="1"/>
  <c r="CH82" i="1" s="1"/>
  <c r="CI82" i="1" s="1"/>
  <c r="G83" i="1"/>
  <c r="CH83" i="1" s="1"/>
  <c r="CI83" i="1" s="1"/>
  <c r="G84" i="1"/>
  <c r="CH84" i="1" s="1"/>
  <c r="CI84" i="1" s="1"/>
  <c r="G85" i="1"/>
  <c r="CH85" i="1" s="1"/>
  <c r="CI85" i="1" s="1"/>
  <c r="G86" i="1"/>
  <c r="CH86" i="1" s="1"/>
  <c r="CI86" i="1" s="1"/>
  <c r="G87" i="1"/>
  <c r="CH87" i="1" s="1"/>
  <c r="CI87" i="1" s="1"/>
  <c r="G88" i="1"/>
  <c r="CH88" i="1" s="1"/>
  <c r="CI88" i="1" s="1"/>
  <c r="G89" i="1"/>
  <c r="CH89" i="1" s="1"/>
  <c r="CI89" i="1" s="1"/>
  <c r="G90" i="1"/>
  <c r="CH90" i="1" s="1"/>
  <c r="CI90" i="1" s="1"/>
  <c r="G91" i="1"/>
  <c r="CH91" i="1" s="1"/>
  <c r="CI91" i="1" s="1"/>
  <c r="G92" i="1"/>
  <c r="CH92" i="1" s="1"/>
  <c r="CI92" i="1" s="1"/>
  <c r="G93" i="1"/>
  <c r="CH93" i="1" s="1"/>
  <c r="CI93" i="1" s="1"/>
  <c r="G94" i="1"/>
  <c r="CH94" i="1" s="1"/>
  <c r="CI94" i="1" s="1"/>
  <c r="G95" i="1"/>
  <c r="CH95" i="1" s="1"/>
  <c r="CI95" i="1" s="1"/>
  <c r="G96" i="1"/>
  <c r="CH96" i="1" s="1"/>
  <c r="CI96" i="1" s="1"/>
  <c r="G97" i="1"/>
  <c r="CH97" i="1" s="1"/>
  <c r="CI97" i="1" s="1"/>
  <c r="G98" i="1"/>
  <c r="CH98" i="1" s="1"/>
  <c r="CI98" i="1" s="1"/>
  <c r="G99" i="1"/>
  <c r="CH99" i="1" s="1"/>
  <c r="CI99" i="1" s="1"/>
  <c r="G100" i="1"/>
  <c r="CH100" i="1" s="1"/>
  <c r="CI100" i="1" s="1"/>
  <c r="G101" i="1"/>
  <c r="CH101" i="1" s="1"/>
  <c r="CI101" i="1" s="1"/>
  <c r="G102" i="1"/>
  <c r="CH102" i="1" s="1"/>
  <c r="CI102" i="1" s="1"/>
  <c r="G103" i="1"/>
  <c r="CH103" i="1" s="1"/>
  <c r="CI103" i="1" s="1"/>
  <c r="G104" i="1"/>
  <c r="CH104" i="1" s="1"/>
  <c r="CI104" i="1" s="1"/>
  <c r="G105" i="1"/>
  <c r="CH105" i="1" s="1"/>
  <c r="CI105" i="1" s="1"/>
  <c r="G106" i="1"/>
  <c r="CH106" i="1" s="1"/>
  <c r="CI106" i="1" s="1"/>
  <c r="G107" i="1"/>
  <c r="CH107" i="1" s="1"/>
  <c r="CI107" i="1" s="1"/>
  <c r="G108" i="1"/>
  <c r="CH108" i="1" s="1"/>
  <c r="CI108" i="1" s="1"/>
  <c r="G109" i="1"/>
  <c r="CH109" i="1" s="1"/>
  <c r="CI109" i="1" s="1"/>
  <c r="G110" i="1"/>
  <c r="CH110" i="1" s="1"/>
  <c r="CI110" i="1" s="1"/>
  <c r="G111" i="1"/>
  <c r="CH111" i="1" s="1"/>
  <c r="CI111" i="1" s="1"/>
  <c r="G112" i="1"/>
  <c r="CH112" i="1" s="1"/>
  <c r="CI112" i="1" s="1"/>
  <c r="G113" i="1"/>
  <c r="CH113" i="1" s="1"/>
  <c r="CI113" i="1" s="1"/>
  <c r="G114" i="1"/>
  <c r="CH114" i="1" s="1"/>
  <c r="CI114" i="1" s="1"/>
  <c r="G115" i="1"/>
  <c r="CH115" i="1" s="1"/>
  <c r="CI115" i="1" s="1"/>
  <c r="G116" i="1"/>
  <c r="CH116" i="1" s="1"/>
  <c r="CI116" i="1" s="1"/>
  <c r="G117" i="1"/>
  <c r="CH117" i="1" s="1"/>
  <c r="CI117" i="1" s="1"/>
  <c r="G118" i="1"/>
  <c r="CH118" i="1" s="1"/>
  <c r="CI118" i="1" s="1"/>
  <c r="G119" i="1"/>
  <c r="CH119" i="1" s="1"/>
  <c r="CI119" i="1" s="1"/>
  <c r="G120" i="1"/>
  <c r="CH120" i="1" s="1"/>
  <c r="CI120" i="1" s="1"/>
  <c r="G121" i="1"/>
  <c r="CH121" i="1" s="1"/>
  <c r="CI121" i="1" s="1"/>
  <c r="G122" i="1"/>
  <c r="CH122" i="1" s="1"/>
  <c r="CI122" i="1" s="1"/>
  <c r="G123" i="1"/>
  <c r="CH123" i="1" s="1"/>
  <c r="CI123" i="1" s="1"/>
  <c r="G124" i="1"/>
  <c r="CH124" i="1" s="1"/>
  <c r="CI124" i="1" s="1"/>
  <c r="G125" i="1"/>
  <c r="CH125" i="1" s="1"/>
  <c r="CI125" i="1" s="1"/>
  <c r="G126" i="1"/>
  <c r="CH126" i="1" s="1"/>
  <c r="CI126" i="1" s="1"/>
  <c r="G127" i="1"/>
  <c r="CH127" i="1" s="1"/>
  <c r="CI127" i="1" s="1"/>
  <c r="G128" i="1"/>
  <c r="CH128" i="1" s="1"/>
  <c r="CI128" i="1" s="1"/>
  <c r="G129" i="1"/>
  <c r="CH129" i="1" s="1"/>
  <c r="CI129" i="1" s="1"/>
  <c r="G130" i="1"/>
  <c r="CH130" i="1" s="1"/>
  <c r="CI130" i="1" s="1"/>
  <c r="G131" i="1"/>
  <c r="CH131" i="1" s="1"/>
  <c r="CI131" i="1" s="1"/>
  <c r="G132" i="1"/>
  <c r="CH132" i="1" s="1"/>
  <c r="CI132" i="1" s="1"/>
  <c r="G133" i="1"/>
  <c r="CH133" i="1" s="1"/>
  <c r="CI133" i="1" s="1"/>
  <c r="G134" i="1"/>
  <c r="CH134" i="1" s="1"/>
  <c r="CI134" i="1" s="1"/>
  <c r="G135" i="1"/>
  <c r="CH135" i="1" s="1"/>
  <c r="CI135" i="1" s="1"/>
  <c r="G136" i="1"/>
  <c r="CH136" i="1" s="1"/>
  <c r="CI136" i="1" s="1"/>
  <c r="G137" i="1"/>
  <c r="CH137" i="1" s="1"/>
  <c r="CI137" i="1" s="1"/>
  <c r="G138" i="1"/>
  <c r="CH138" i="1" s="1"/>
  <c r="CI138" i="1" s="1"/>
  <c r="G139" i="1"/>
  <c r="CH139" i="1" s="1"/>
  <c r="CI139" i="1" s="1"/>
  <c r="G140" i="1"/>
  <c r="CH140" i="1" s="1"/>
  <c r="CI140" i="1" s="1"/>
  <c r="G141" i="1"/>
  <c r="CH141" i="1" s="1"/>
  <c r="CI141" i="1" s="1"/>
  <c r="G142" i="1"/>
  <c r="CH142" i="1" s="1"/>
  <c r="CI142" i="1" s="1"/>
  <c r="G143" i="1"/>
  <c r="CH143" i="1" s="1"/>
  <c r="CI143" i="1" s="1"/>
  <c r="G144" i="1"/>
  <c r="CH144" i="1" s="1"/>
  <c r="CI144" i="1" s="1"/>
  <c r="G145" i="1"/>
  <c r="CH145" i="1" s="1"/>
  <c r="CI145" i="1" s="1"/>
  <c r="G146" i="1"/>
  <c r="CH146" i="1" s="1"/>
  <c r="CI146" i="1" s="1"/>
  <c r="G147" i="1"/>
  <c r="CH147" i="1" s="1"/>
  <c r="CI147" i="1" s="1"/>
  <c r="G148" i="1"/>
  <c r="CH148" i="1" s="1"/>
  <c r="CI148" i="1" s="1"/>
  <c r="G149" i="1"/>
  <c r="CH149" i="1" s="1"/>
  <c r="CI149" i="1" s="1"/>
  <c r="G150" i="1"/>
  <c r="CH150" i="1" s="1"/>
  <c r="CI150" i="1" s="1"/>
  <c r="G151" i="1"/>
  <c r="CH151" i="1" s="1"/>
  <c r="CI151" i="1" s="1"/>
  <c r="G152" i="1"/>
  <c r="CH152" i="1" s="1"/>
  <c r="CI152" i="1" s="1"/>
  <c r="G153" i="1"/>
  <c r="CH153" i="1" s="1"/>
  <c r="CI153" i="1" s="1"/>
  <c r="G154" i="1"/>
  <c r="CH154" i="1" s="1"/>
  <c r="CI154" i="1" s="1"/>
  <c r="G155" i="1"/>
  <c r="CH155" i="1" s="1"/>
  <c r="CI155" i="1" s="1"/>
  <c r="G156" i="1"/>
  <c r="CH156" i="1" s="1"/>
  <c r="CI156" i="1" s="1"/>
  <c r="G157" i="1"/>
  <c r="CH157" i="1" s="1"/>
  <c r="CI157" i="1" s="1"/>
  <c r="G158" i="1"/>
  <c r="CH158" i="1" s="1"/>
  <c r="CI158" i="1" s="1"/>
  <c r="G159" i="1"/>
  <c r="CH159" i="1" s="1"/>
  <c r="CI159" i="1" s="1"/>
  <c r="G160" i="1"/>
  <c r="CH160" i="1" s="1"/>
  <c r="CI160" i="1" s="1"/>
  <c r="G161" i="1"/>
  <c r="CH161" i="1" s="1"/>
  <c r="CI161" i="1" s="1"/>
  <c r="G162" i="1"/>
  <c r="CH162" i="1" s="1"/>
  <c r="CI162" i="1" s="1"/>
  <c r="G163" i="1"/>
  <c r="CH163" i="1" s="1"/>
  <c r="CI163" i="1" s="1"/>
  <c r="G164" i="1"/>
  <c r="CH164" i="1" s="1"/>
  <c r="CI164" i="1" s="1"/>
  <c r="G165" i="1"/>
  <c r="CH165" i="1" s="1"/>
  <c r="CI165" i="1" s="1"/>
  <c r="G166" i="1"/>
  <c r="CH166" i="1" s="1"/>
  <c r="CI166" i="1" s="1"/>
  <c r="G167" i="1"/>
  <c r="CH167" i="1" s="1"/>
  <c r="CI167" i="1" s="1"/>
  <c r="G168" i="1"/>
  <c r="CH168" i="1" s="1"/>
  <c r="CI168" i="1" s="1"/>
  <c r="G169" i="1"/>
  <c r="CH169" i="1" s="1"/>
  <c r="CI169" i="1" s="1"/>
  <c r="G170" i="1"/>
  <c r="CH170" i="1" s="1"/>
  <c r="CI170" i="1" s="1"/>
  <c r="G171" i="1"/>
  <c r="CH171" i="1" s="1"/>
  <c r="CI171" i="1" s="1"/>
  <c r="G172" i="1"/>
  <c r="CH172" i="1" s="1"/>
  <c r="CI172" i="1" s="1"/>
  <c r="G173" i="1"/>
  <c r="CH173" i="1" s="1"/>
  <c r="CI173" i="1" s="1"/>
  <c r="G174" i="1"/>
  <c r="CH174" i="1" s="1"/>
  <c r="CI174" i="1" s="1"/>
  <c r="G175" i="1"/>
  <c r="CH175" i="1" s="1"/>
  <c r="CI175" i="1" s="1"/>
  <c r="G176" i="1"/>
  <c r="CH176" i="1" s="1"/>
  <c r="CI176" i="1" s="1"/>
  <c r="G177" i="1"/>
  <c r="CH177" i="1" s="1"/>
  <c r="CI177" i="1" s="1"/>
  <c r="G178" i="1"/>
  <c r="CH178" i="1" s="1"/>
  <c r="CI178" i="1" s="1"/>
  <c r="G179" i="1"/>
  <c r="CH179" i="1" s="1"/>
  <c r="CI179" i="1" s="1"/>
  <c r="G180" i="1"/>
  <c r="CH180" i="1" s="1"/>
  <c r="CI180" i="1" s="1"/>
  <c r="G181" i="1"/>
  <c r="CH181" i="1" s="1"/>
  <c r="CI181" i="1" s="1"/>
  <c r="G182" i="1"/>
  <c r="CH182" i="1" s="1"/>
  <c r="CI182" i="1" s="1"/>
  <c r="G183" i="1"/>
  <c r="CH183" i="1" s="1"/>
  <c r="CI183" i="1" s="1"/>
  <c r="G184" i="1"/>
  <c r="CH184" i="1" s="1"/>
  <c r="CI184" i="1" s="1"/>
  <c r="G185" i="1"/>
  <c r="CH185" i="1" s="1"/>
  <c r="CI185" i="1" s="1"/>
  <c r="G186" i="1"/>
  <c r="CH186" i="1" s="1"/>
  <c r="CI186" i="1" s="1"/>
  <c r="G187" i="1"/>
  <c r="CH187" i="1" s="1"/>
  <c r="CI187" i="1" s="1"/>
  <c r="G188" i="1"/>
  <c r="CH188" i="1" s="1"/>
  <c r="CI188" i="1" s="1"/>
  <c r="G189" i="1"/>
  <c r="CH189" i="1" s="1"/>
  <c r="CI189" i="1" s="1"/>
  <c r="G190" i="1"/>
  <c r="CH190" i="1" s="1"/>
  <c r="CI190" i="1" s="1"/>
  <c r="G191" i="1"/>
  <c r="CH191" i="1" s="1"/>
  <c r="CI191" i="1" s="1"/>
  <c r="G192" i="1"/>
  <c r="CH192" i="1" s="1"/>
  <c r="CI192" i="1" s="1"/>
  <c r="G193" i="1"/>
  <c r="CH193" i="1" s="1"/>
  <c r="CI193" i="1" s="1"/>
  <c r="G194" i="1"/>
  <c r="CH194" i="1" s="1"/>
  <c r="CI194" i="1" s="1"/>
  <c r="G195" i="1"/>
  <c r="CH195" i="1" s="1"/>
  <c r="CI195" i="1" s="1"/>
  <c r="G196" i="1"/>
  <c r="CH196" i="1" s="1"/>
  <c r="CI196" i="1" s="1"/>
  <c r="G197" i="1"/>
  <c r="CH197" i="1" s="1"/>
  <c r="CI197" i="1" s="1"/>
  <c r="G198" i="1"/>
  <c r="CH198" i="1" s="1"/>
  <c r="CI198" i="1" s="1"/>
  <c r="G199" i="1"/>
  <c r="CH199" i="1" s="1"/>
  <c r="CI199" i="1" s="1"/>
  <c r="G200" i="1"/>
  <c r="CH200" i="1" s="1"/>
  <c r="CI200" i="1" s="1"/>
  <c r="G201" i="1"/>
  <c r="CH201" i="1" s="1"/>
  <c r="CI201" i="1" s="1"/>
  <c r="G202" i="1"/>
  <c r="CH202" i="1" s="1"/>
  <c r="CI202" i="1" s="1"/>
  <c r="G203" i="1"/>
  <c r="CH203" i="1" s="1"/>
  <c r="CI203" i="1" s="1"/>
  <c r="G204" i="1"/>
  <c r="CH204" i="1" s="1"/>
  <c r="CI204" i="1" s="1"/>
  <c r="G205" i="1"/>
  <c r="CH205" i="1" s="1"/>
  <c r="CI205" i="1" s="1"/>
  <c r="G206" i="1"/>
  <c r="CH206" i="1" s="1"/>
  <c r="CI206" i="1" s="1"/>
  <c r="G207" i="1"/>
  <c r="CH207" i="1" s="1"/>
  <c r="CI207" i="1" s="1"/>
  <c r="G208" i="1"/>
  <c r="CH208" i="1" s="1"/>
  <c r="CI208" i="1" s="1"/>
  <c r="G209" i="1"/>
  <c r="CH209" i="1" s="1"/>
  <c r="CI209" i="1" s="1"/>
  <c r="G210" i="1"/>
  <c r="CH210" i="1" s="1"/>
  <c r="CI210" i="1" s="1"/>
  <c r="G211" i="1"/>
  <c r="CH211" i="1" s="1"/>
  <c r="CI211" i="1" s="1"/>
  <c r="G212" i="1"/>
  <c r="CH212" i="1" s="1"/>
  <c r="CI212" i="1" s="1"/>
  <c r="G213" i="1"/>
  <c r="CH213" i="1" s="1"/>
  <c r="CI213" i="1" s="1"/>
  <c r="G214" i="1"/>
  <c r="CH214" i="1" s="1"/>
  <c r="CI214" i="1" s="1"/>
  <c r="G215" i="1"/>
  <c r="CH215" i="1" s="1"/>
  <c r="CI215" i="1" s="1"/>
  <c r="G216" i="1"/>
  <c r="CH216" i="1" s="1"/>
  <c r="CI216" i="1" s="1"/>
  <c r="G217" i="1"/>
  <c r="CH217" i="1" s="1"/>
  <c r="CI217" i="1" s="1"/>
  <c r="G218" i="1"/>
  <c r="CH218" i="1" s="1"/>
  <c r="CI218" i="1" s="1"/>
  <c r="G219" i="1"/>
  <c r="CH219" i="1" s="1"/>
  <c r="CI219" i="1" s="1"/>
  <c r="G220" i="1"/>
  <c r="CH220" i="1" s="1"/>
  <c r="CI220" i="1" s="1"/>
  <c r="G221" i="1"/>
  <c r="CH221" i="1" s="1"/>
  <c r="CI221" i="1" s="1"/>
  <c r="G222" i="1"/>
  <c r="CH222" i="1" s="1"/>
  <c r="CI222" i="1" s="1"/>
  <c r="G223" i="1"/>
  <c r="CH223" i="1" s="1"/>
  <c r="CI223" i="1" s="1"/>
  <c r="G224" i="1"/>
  <c r="CH224" i="1" s="1"/>
  <c r="CI224" i="1" s="1"/>
  <c r="G225" i="1"/>
  <c r="CH225" i="1" s="1"/>
  <c r="CI225" i="1" s="1"/>
  <c r="G226" i="1"/>
  <c r="CH226" i="1" s="1"/>
  <c r="CI226" i="1" s="1"/>
  <c r="G227" i="1"/>
  <c r="CH227" i="1" s="1"/>
  <c r="CI227" i="1" s="1"/>
  <c r="G228" i="1"/>
  <c r="CH228" i="1" s="1"/>
  <c r="CI228" i="1" s="1"/>
  <c r="G229" i="1"/>
  <c r="CH229" i="1" s="1"/>
  <c r="CI229" i="1" s="1"/>
  <c r="G230" i="1"/>
  <c r="CH230" i="1" s="1"/>
  <c r="CI230" i="1" s="1"/>
  <c r="G231" i="1"/>
  <c r="CH231" i="1" s="1"/>
  <c r="CI231" i="1" s="1"/>
  <c r="G232" i="1"/>
  <c r="CH232" i="1" s="1"/>
  <c r="CI232" i="1" s="1"/>
  <c r="G233" i="1"/>
  <c r="CH233" i="1" s="1"/>
  <c r="CI233" i="1" s="1"/>
  <c r="G234" i="1"/>
  <c r="CH234" i="1" s="1"/>
  <c r="CI234" i="1" s="1"/>
  <c r="G235" i="1"/>
  <c r="CH235" i="1" s="1"/>
  <c r="CI235" i="1" s="1"/>
  <c r="G236" i="1"/>
  <c r="CH236" i="1" s="1"/>
  <c r="CI236" i="1" s="1"/>
  <c r="G237" i="1"/>
  <c r="CH237" i="1" s="1"/>
  <c r="CI237" i="1" s="1"/>
  <c r="G238" i="1"/>
  <c r="CH238" i="1" s="1"/>
  <c r="CI238" i="1" s="1"/>
  <c r="G239" i="1"/>
  <c r="CH239" i="1" s="1"/>
  <c r="CI239" i="1" s="1"/>
  <c r="G240" i="1"/>
  <c r="CH240" i="1" s="1"/>
  <c r="CI240" i="1" s="1"/>
  <c r="G241" i="1"/>
  <c r="CH241" i="1" s="1"/>
  <c r="CI241" i="1" s="1"/>
  <c r="G242" i="1"/>
  <c r="CH242" i="1" s="1"/>
  <c r="CI242" i="1" s="1"/>
  <c r="G243" i="1"/>
  <c r="CH243" i="1" s="1"/>
  <c r="CI243" i="1" s="1"/>
  <c r="G244" i="1"/>
  <c r="CH244" i="1" s="1"/>
  <c r="CI244" i="1" s="1"/>
  <c r="G245" i="1"/>
  <c r="CH245" i="1" s="1"/>
  <c r="CI245" i="1" s="1"/>
  <c r="G246" i="1"/>
  <c r="CH246" i="1" s="1"/>
  <c r="CI246" i="1" s="1"/>
  <c r="G247" i="1"/>
  <c r="CH247" i="1" s="1"/>
  <c r="CI247" i="1" s="1"/>
  <c r="G248" i="1"/>
  <c r="CH248" i="1" s="1"/>
  <c r="CI248" i="1" s="1"/>
  <c r="G249" i="1"/>
  <c r="CH249" i="1" s="1"/>
  <c r="CI249" i="1" s="1"/>
  <c r="G250" i="1"/>
  <c r="CH250" i="1" s="1"/>
  <c r="CI250" i="1" s="1"/>
  <c r="G251" i="1"/>
  <c r="CH251" i="1" s="1"/>
  <c r="CI251" i="1" s="1"/>
  <c r="G252" i="1"/>
  <c r="CH252" i="1" s="1"/>
  <c r="CI252" i="1" s="1"/>
  <c r="G253" i="1"/>
  <c r="CH253" i="1" s="1"/>
  <c r="CI253" i="1" s="1"/>
  <c r="G254" i="1"/>
  <c r="CH254" i="1" s="1"/>
  <c r="CI254" i="1" s="1"/>
  <c r="G255" i="1"/>
  <c r="CH255" i="1" s="1"/>
  <c r="CI255" i="1" s="1"/>
  <c r="G256" i="1"/>
  <c r="CH256" i="1" s="1"/>
  <c r="CI256" i="1" s="1"/>
  <c r="G257" i="1"/>
  <c r="CH257" i="1" s="1"/>
  <c r="CI257" i="1" s="1"/>
  <c r="G258" i="1"/>
  <c r="CH258" i="1" s="1"/>
  <c r="CI258" i="1" s="1"/>
  <c r="G259" i="1"/>
  <c r="CH259" i="1" s="1"/>
  <c r="CI259" i="1" s="1"/>
  <c r="G260" i="1"/>
  <c r="CH260" i="1" s="1"/>
  <c r="CI260" i="1" s="1"/>
  <c r="G261" i="1"/>
  <c r="CH261" i="1" s="1"/>
  <c r="CI261" i="1" s="1"/>
  <c r="G262" i="1"/>
  <c r="CH262" i="1" s="1"/>
  <c r="CI262" i="1" s="1"/>
  <c r="G263" i="1"/>
  <c r="CH263" i="1" s="1"/>
  <c r="CI263" i="1" s="1"/>
  <c r="G264" i="1"/>
  <c r="CH264" i="1" s="1"/>
  <c r="CI264" i="1" s="1"/>
  <c r="G265" i="1"/>
  <c r="CH265" i="1" s="1"/>
  <c r="CI265" i="1" s="1"/>
  <c r="G266" i="1"/>
  <c r="CH266" i="1" s="1"/>
  <c r="CI266" i="1" s="1"/>
  <c r="G267" i="1"/>
  <c r="CH267" i="1" s="1"/>
  <c r="CI267" i="1" s="1"/>
  <c r="G268" i="1"/>
  <c r="CH268" i="1" s="1"/>
  <c r="CI268" i="1" s="1"/>
  <c r="G269" i="1"/>
  <c r="CH269" i="1" s="1"/>
  <c r="CI269" i="1" s="1"/>
  <c r="G270" i="1"/>
  <c r="CH270" i="1" s="1"/>
  <c r="CI270" i="1" s="1"/>
  <c r="G271" i="1"/>
  <c r="CH271" i="1" s="1"/>
  <c r="CI271" i="1" s="1"/>
  <c r="G272" i="1"/>
  <c r="CH272" i="1" s="1"/>
  <c r="CI272" i="1" s="1"/>
  <c r="G273" i="1"/>
  <c r="CH273" i="1" s="1"/>
  <c r="CI273" i="1" s="1"/>
  <c r="G274" i="1"/>
  <c r="CH274" i="1" s="1"/>
  <c r="CI274" i="1" s="1"/>
  <c r="G275" i="1"/>
  <c r="CH275" i="1" s="1"/>
  <c r="CI275" i="1" s="1"/>
  <c r="G276" i="1"/>
  <c r="CH276" i="1" s="1"/>
  <c r="CI276" i="1" s="1"/>
  <c r="G277" i="1"/>
  <c r="CH277" i="1" s="1"/>
  <c r="CI277" i="1" s="1"/>
  <c r="G278" i="1"/>
  <c r="CH278" i="1" s="1"/>
  <c r="CI278" i="1" s="1"/>
  <c r="G279" i="1"/>
  <c r="CH279" i="1" s="1"/>
  <c r="CI279" i="1" s="1"/>
  <c r="G280" i="1"/>
  <c r="CH280" i="1" s="1"/>
  <c r="CI280" i="1" s="1"/>
  <c r="G281" i="1"/>
  <c r="CH281" i="1" s="1"/>
  <c r="CI281" i="1" s="1"/>
  <c r="G282" i="1"/>
  <c r="CH282" i="1" s="1"/>
  <c r="CI282" i="1" s="1"/>
  <c r="G283" i="1"/>
  <c r="CH283" i="1" s="1"/>
  <c r="CI283" i="1" s="1"/>
  <c r="G284" i="1"/>
  <c r="CH284" i="1" s="1"/>
  <c r="CI284" i="1" s="1"/>
  <c r="G285" i="1"/>
  <c r="CH285" i="1" s="1"/>
  <c r="CI285" i="1" s="1"/>
  <c r="G286" i="1"/>
  <c r="CH286" i="1" s="1"/>
  <c r="CI286" i="1" s="1"/>
  <c r="G287" i="1"/>
  <c r="CH287" i="1" s="1"/>
  <c r="CI287" i="1" s="1"/>
  <c r="G288" i="1"/>
  <c r="CH288" i="1" s="1"/>
  <c r="CI288" i="1" s="1"/>
  <c r="G289" i="1"/>
  <c r="CH289" i="1" s="1"/>
  <c r="CI289" i="1" s="1"/>
  <c r="G290" i="1"/>
  <c r="CH290" i="1" s="1"/>
  <c r="CI290" i="1" s="1"/>
  <c r="G291" i="1"/>
  <c r="CH291" i="1" s="1"/>
  <c r="CI291" i="1" s="1"/>
  <c r="G292" i="1"/>
  <c r="CH292" i="1" s="1"/>
  <c r="CI292" i="1" s="1"/>
  <c r="G293" i="1"/>
  <c r="CH293" i="1" s="1"/>
  <c r="CI293" i="1" s="1"/>
  <c r="G294" i="1"/>
  <c r="CH294" i="1" s="1"/>
  <c r="CI294" i="1" s="1"/>
  <c r="G295" i="1"/>
  <c r="CH295" i="1" s="1"/>
  <c r="CI295" i="1" s="1"/>
  <c r="G296" i="1"/>
  <c r="CH296" i="1" s="1"/>
  <c r="CI296" i="1" s="1"/>
  <c r="G297" i="1"/>
  <c r="CH297" i="1" s="1"/>
  <c r="CI297" i="1" s="1"/>
  <c r="G298" i="1"/>
  <c r="CH298" i="1" s="1"/>
  <c r="CI298" i="1" s="1"/>
  <c r="G299" i="1"/>
  <c r="CH299" i="1" s="1"/>
  <c r="CI299" i="1" s="1"/>
  <c r="G300" i="1"/>
  <c r="CH300" i="1" s="1"/>
  <c r="CI300" i="1" s="1"/>
  <c r="G301" i="1"/>
  <c r="CH301" i="1" s="1"/>
  <c r="CI301" i="1" s="1"/>
  <c r="G302" i="1"/>
  <c r="CH302" i="1" s="1"/>
  <c r="CI302" i="1" s="1"/>
  <c r="G303" i="1"/>
  <c r="CH303" i="1" s="1"/>
  <c r="CI303" i="1" s="1"/>
  <c r="G304" i="1"/>
  <c r="CH304" i="1" s="1"/>
  <c r="CI304" i="1" s="1"/>
  <c r="G305" i="1"/>
  <c r="CH305" i="1" s="1"/>
  <c r="CI305" i="1" s="1"/>
  <c r="G306" i="1"/>
  <c r="CH306" i="1" s="1"/>
  <c r="CI306" i="1" s="1"/>
  <c r="G307" i="1"/>
  <c r="CH307" i="1" s="1"/>
  <c r="CI307" i="1" s="1"/>
  <c r="G308" i="1"/>
  <c r="CH308" i="1" s="1"/>
  <c r="CI308" i="1" s="1"/>
  <c r="G309" i="1"/>
  <c r="CH309" i="1" s="1"/>
  <c r="CI309" i="1" s="1"/>
  <c r="G310" i="1"/>
  <c r="CH310" i="1" s="1"/>
  <c r="CI310" i="1" s="1"/>
  <c r="G311" i="1"/>
  <c r="CH311" i="1" s="1"/>
  <c r="CI311" i="1" s="1"/>
  <c r="G312" i="1"/>
  <c r="CH312" i="1" s="1"/>
  <c r="CI312" i="1" s="1"/>
  <c r="G313" i="1"/>
  <c r="CH313" i="1" s="1"/>
  <c r="CI313" i="1" s="1"/>
  <c r="G314" i="1"/>
  <c r="CH314" i="1" s="1"/>
  <c r="CI314" i="1" s="1"/>
  <c r="G315" i="1"/>
  <c r="CH315" i="1" s="1"/>
  <c r="CI315" i="1" s="1"/>
  <c r="G316" i="1"/>
  <c r="CH316" i="1" s="1"/>
  <c r="CI316" i="1" s="1"/>
  <c r="G317" i="1"/>
  <c r="CH317" i="1" s="1"/>
  <c r="CI317" i="1" s="1"/>
  <c r="G318" i="1"/>
  <c r="CH318" i="1" s="1"/>
  <c r="CI318" i="1" s="1"/>
  <c r="G319" i="1"/>
  <c r="CH319" i="1" s="1"/>
  <c r="CI319" i="1" s="1"/>
  <c r="G320" i="1"/>
  <c r="CH320" i="1" s="1"/>
  <c r="CI320" i="1" s="1"/>
  <c r="G321" i="1"/>
  <c r="CH321" i="1" s="1"/>
  <c r="CI321" i="1" s="1"/>
  <c r="G322" i="1"/>
  <c r="CH322" i="1" s="1"/>
  <c r="CI322" i="1" s="1"/>
  <c r="G323" i="1"/>
  <c r="CH323" i="1" s="1"/>
  <c r="CI323" i="1" s="1"/>
  <c r="G324" i="1"/>
  <c r="CH324" i="1" s="1"/>
  <c r="CI324" i="1" s="1"/>
  <c r="G325" i="1"/>
  <c r="CH325" i="1" s="1"/>
  <c r="CI325" i="1" s="1"/>
  <c r="G326" i="1"/>
  <c r="CH326" i="1" s="1"/>
  <c r="CI326" i="1" s="1"/>
  <c r="G327" i="1"/>
  <c r="CH327" i="1" s="1"/>
  <c r="CI327" i="1" s="1"/>
  <c r="G328" i="1"/>
  <c r="CH328" i="1" s="1"/>
  <c r="CI328" i="1" s="1"/>
  <c r="G329" i="1"/>
  <c r="CH329" i="1" s="1"/>
  <c r="CI329" i="1" s="1"/>
  <c r="G330" i="1"/>
  <c r="CH330" i="1" s="1"/>
  <c r="CI330" i="1" s="1"/>
  <c r="G331" i="1"/>
  <c r="CH331" i="1" s="1"/>
  <c r="CI331" i="1" s="1"/>
  <c r="G332" i="1"/>
  <c r="CH332" i="1" s="1"/>
  <c r="CI332" i="1" s="1"/>
  <c r="G333" i="1"/>
  <c r="CH333" i="1" s="1"/>
  <c r="CI333" i="1" s="1"/>
  <c r="G334" i="1"/>
  <c r="CH334" i="1" s="1"/>
  <c r="CI334" i="1" s="1"/>
  <c r="G335" i="1"/>
  <c r="CH335" i="1" s="1"/>
  <c r="CI335" i="1" s="1"/>
  <c r="G336" i="1"/>
  <c r="CH336" i="1" s="1"/>
  <c r="CI336" i="1" s="1"/>
  <c r="G337" i="1"/>
  <c r="CH337" i="1" s="1"/>
  <c r="CI337" i="1" s="1"/>
  <c r="G338" i="1"/>
  <c r="CH338" i="1" s="1"/>
  <c r="CI338" i="1" s="1"/>
  <c r="G339" i="1"/>
  <c r="CH339" i="1" s="1"/>
  <c r="CI339" i="1" s="1"/>
  <c r="G340" i="1"/>
  <c r="CH340" i="1" s="1"/>
  <c r="CI340" i="1" s="1"/>
  <c r="G341" i="1"/>
  <c r="CH341" i="1" s="1"/>
  <c r="CI341" i="1" s="1"/>
  <c r="G342" i="1"/>
  <c r="CH342" i="1" s="1"/>
  <c r="CI342" i="1" s="1"/>
  <c r="G343" i="1"/>
  <c r="CH343" i="1" s="1"/>
  <c r="CI343" i="1" s="1"/>
  <c r="G344" i="1"/>
  <c r="CH344" i="1" s="1"/>
  <c r="CI344" i="1" s="1"/>
  <c r="G345" i="1"/>
  <c r="CH345" i="1" s="1"/>
  <c r="CI345" i="1" s="1"/>
  <c r="G346" i="1"/>
  <c r="CH346" i="1" s="1"/>
  <c r="CI346" i="1" s="1"/>
  <c r="G347" i="1"/>
  <c r="CH347" i="1" s="1"/>
  <c r="CI347" i="1" s="1"/>
  <c r="G348" i="1"/>
  <c r="CH348" i="1" s="1"/>
  <c r="CI348" i="1" s="1"/>
  <c r="G349" i="1"/>
  <c r="CH349" i="1" s="1"/>
  <c r="CI349" i="1" s="1"/>
  <c r="G350" i="1"/>
  <c r="CH350" i="1" s="1"/>
  <c r="CI350" i="1" s="1"/>
  <c r="G351" i="1"/>
  <c r="CH351" i="1" s="1"/>
  <c r="CI351" i="1" s="1"/>
  <c r="G352" i="1"/>
  <c r="CH352" i="1" s="1"/>
  <c r="CI352" i="1" s="1"/>
  <c r="G353" i="1"/>
  <c r="CH353" i="1" s="1"/>
  <c r="CI353" i="1" s="1"/>
  <c r="G354" i="1"/>
  <c r="CH354" i="1" s="1"/>
  <c r="CI354" i="1" s="1"/>
  <c r="G355" i="1"/>
  <c r="CH355" i="1" s="1"/>
  <c r="CI355" i="1" s="1"/>
  <c r="G356" i="1"/>
  <c r="CH356" i="1" s="1"/>
  <c r="CI356" i="1" s="1"/>
  <c r="G357" i="1"/>
  <c r="CH357" i="1" s="1"/>
  <c r="CI357" i="1" s="1"/>
  <c r="G358" i="1"/>
  <c r="CH358" i="1" s="1"/>
  <c r="CI358" i="1" s="1"/>
  <c r="G359" i="1"/>
  <c r="CH359" i="1" s="1"/>
  <c r="CI359" i="1" s="1"/>
  <c r="G360" i="1"/>
  <c r="CH360" i="1" s="1"/>
  <c r="CI360" i="1" s="1"/>
  <c r="G361" i="1"/>
  <c r="CH361" i="1" s="1"/>
  <c r="CI361" i="1" s="1"/>
  <c r="G362" i="1"/>
  <c r="CH362" i="1" s="1"/>
  <c r="CI362" i="1" s="1"/>
  <c r="G363" i="1"/>
  <c r="CH363" i="1" s="1"/>
  <c r="CI363" i="1" s="1"/>
  <c r="G364" i="1"/>
  <c r="CH364" i="1" s="1"/>
  <c r="CI364" i="1" s="1"/>
  <c r="G365" i="1"/>
  <c r="CH365" i="1" s="1"/>
  <c r="CI365" i="1" s="1"/>
  <c r="G366" i="1"/>
  <c r="CH366" i="1" s="1"/>
  <c r="CI366" i="1" s="1"/>
  <c r="G367" i="1"/>
  <c r="CH367" i="1" s="1"/>
  <c r="CI367" i="1" s="1"/>
  <c r="G368" i="1"/>
  <c r="CH368" i="1" s="1"/>
  <c r="CI368" i="1" s="1"/>
  <c r="G369" i="1"/>
  <c r="CH369" i="1" s="1"/>
  <c r="CI369" i="1" s="1"/>
  <c r="G370" i="1"/>
  <c r="CH370" i="1" s="1"/>
  <c r="CI370" i="1" s="1"/>
  <c r="G371" i="1"/>
  <c r="CH371" i="1" s="1"/>
  <c r="CI371" i="1" s="1"/>
  <c r="G372" i="1"/>
  <c r="CH372" i="1" s="1"/>
  <c r="CI372" i="1" s="1"/>
  <c r="G373" i="1"/>
  <c r="CH373" i="1" s="1"/>
  <c r="CI373" i="1" s="1"/>
  <c r="G374" i="1"/>
  <c r="CH374" i="1" s="1"/>
  <c r="CI374" i="1" s="1"/>
  <c r="G375" i="1"/>
  <c r="CH375" i="1" s="1"/>
  <c r="CI375" i="1" s="1"/>
  <c r="G376" i="1"/>
  <c r="CH376" i="1" s="1"/>
  <c r="CI376" i="1" s="1"/>
  <c r="G377" i="1"/>
  <c r="CH377" i="1" s="1"/>
  <c r="CI377" i="1" s="1"/>
  <c r="G378" i="1"/>
  <c r="CH378" i="1" s="1"/>
  <c r="CI378" i="1" s="1"/>
  <c r="G379" i="1"/>
  <c r="CH379" i="1" s="1"/>
  <c r="CI379" i="1" s="1"/>
  <c r="G380" i="1"/>
  <c r="CH380" i="1" s="1"/>
  <c r="CI380" i="1" s="1"/>
  <c r="G381" i="1"/>
  <c r="CH381" i="1" s="1"/>
  <c r="CI381" i="1" s="1"/>
  <c r="G382" i="1"/>
  <c r="CH382" i="1" s="1"/>
  <c r="CI382" i="1" s="1"/>
  <c r="G383" i="1"/>
  <c r="CH383" i="1" s="1"/>
  <c r="CI383" i="1" s="1"/>
  <c r="G384" i="1"/>
  <c r="CH384" i="1" s="1"/>
  <c r="CI384" i="1" s="1"/>
  <c r="G385" i="1"/>
  <c r="CH385" i="1" s="1"/>
  <c r="CI385" i="1" s="1"/>
  <c r="G386" i="1"/>
  <c r="CH386" i="1" s="1"/>
  <c r="CI386" i="1" s="1"/>
  <c r="G387" i="1"/>
  <c r="CH387" i="1" s="1"/>
  <c r="CI387" i="1" s="1"/>
  <c r="G388" i="1"/>
  <c r="CH388" i="1" s="1"/>
  <c r="CI388" i="1" s="1"/>
  <c r="G389" i="1"/>
  <c r="CH389" i="1" s="1"/>
  <c r="CI389" i="1" s="1"/>
  <c r="G390" i="1"/>
  <c r="CH390" i="1" s="1"/>
  <c r="CI390" i="1" s="1"/>
  <c r="G391" i="1"/>
  <c r="CH391" i="1" s="1"/>
  <c r="CI391" i="1" s="1"/>
  <c r="G392" i="1"/>
  <c r="CH392" i="1" s="1"/>
  <c r="CI392" i="1" s="1"/>
  <c r="G393" i="1"/>
  <c r="CH393" i="1" s="1"/>
  <c r="CI393" i="1" s="1"/>
  <c r="G394" i="1"/>
  <c r="CH394" i="1" s="1"/>
  <c r="CI394" i="1" s="1"/>
  <c r="G395" i="1"/>
  <c r="CH395" i="1" s="1"/>
  <c r="CI395" i="1" s="1"/>
  <c r="G396" i="1"/>
  <c r="CH396" i="1" s="1"/>
  <c r="CI396" i="1" s="1"/>
  <c r="G397" i="1"/>
  <c r="CH397" i="1" s="1"/>
  <c r="CI397" i="1" s="1"/>
  <c r="G398" i="1"/>
  <c r="CH398" i="1" s="1"/>
  <c r="CI398" i="1" s="1"/>
  <c r="G399" i="1"/>
  <c r="CH399" i="1" s="1"/>
  <c r="CI399" i="1" s="1"/>
  <c r="G400" i="1"/>
  <c r="CH400" i="1" s="1"/>
  <c r="CI400" i="1" s="1"/>
  <c r="G401" i="1"/>
  <c r="CH401" i="1" s="1"/>
  <c r="CI401" i="1" s="1"/>
  <c r="G402" i="1"/>
  <c r="CH402" i="1" s="1"/>
  <c r="CI402" i="1" s="1"/>
  <c r="G403" i="1"/>
  <c r="CH403" i="1" s="1"/>
  <c r="CI403" i="1" s="1"/>
  <c r="G404" i="1"/>
  <c r="CH404" i="1" s="1"/>
  <c r="CI404" i="1" s="1"/>
  <c r="G405" i="1"/>
  <c r="CH405" i="1" s="1"/>
  <c r="CI405" i="1" s="1"/>
  <c r="G406" i="1"/>
  <c r="CH406" i="1" s="1"/>
  <c r="CI406" i="1" s="1"/>
  <c r="G407" i="1"/>
  <c r="CH407" i="1" s="1"/>
  <c r="CI407" i="1" s="1"/>
  <c r="G408" i="1"/>
  <c r="CH408" i="1" s="1"/>
  <c r="CI408" i="1" s="1"/>
  <c r="G409" i="1"/>
  <c r="CH409" i="1" s="1"/>
  <c r="CI409" i="1" s="1"/>
  <c r="G410" i="1"/>
  <c r="CH410" i="1" s="1"/>
  <c r="CI410" i="1" s="1"/>
  <c r="G411" i="1"/>
  <c r="CH411" i="1" s="1"/>
  <c r="CI411" i="1" s="1"/>
  <c r="G412" i="1"/>
  <c r="CH412" i="1" s="1"/>
  <c r="CI412" i="1" s="1"/>
  <c r="G413" i="1"/>
  <c r="CH413" i="1" s="1"/>
  <c r="CI413" i="1" s="1"/>
  <c r="G414" i="1"/>
  <c r="CH414" i="1" s="1"/>
  <c r="CI414" i="1" s="1"/>
  <c r="G415" i="1"/>
  <c r="CH415" i="1" s="1"/>
  <c r="CI415" i="1" s="1"/>
  <c r="G416" i="1"/>
  <c r="CH416" i="1" s="1"/>
  <c r="CI416" i="1" s="1"/>
  <c r="G417" i="1"/>
  <c r="CH417" i="1" s="1"/>
  <c r="CI417" i="1" s="1"/>
  <c r="G418" i="1"/>
  <c r="CH418" i="1" s="1"/>
  <c r="CI418" i="1" s="1"/>
  <c r="G419" i="1"/>
  <c r="CH419" i="1" s="1"/>
  <c r="CI419" i="1" s="1"/>
  <c r="G420" i="1"/>
  <c r="CH420" i="1" s="1"/>
  <c r="CI420" i="1" s="1"/>
  <c r="G421" i="1"/>
  <c r="CH421" i="1" s="1"/>
  <c r="CI421" i="1" s="1"/>
  <c r="G422" i="1"/>
  <c r="CH422" i="1" s="1"/>
  <c r="CI422" i="1" s="1"/>
  <c r="G423" i="1"/>
  <c r="CH423" i="1" s="1"/>
  <c r="CI423" i="1" s="1"/>
  <c r="G424" i="1"/>
  <c r="CH424" i="1" s="1"/>
  <c r="CI424" i="1" s="1"/>
  <c r="G425" i="1"/>
  <c r="CH425" i="1" s="1"/>
  <c r="CI425" i="1" s="1"/>
  <c r="G426" i="1"/>
  <c r="CH426" i="1" s="1"/>
  <c r="CI426" i="1" s="1"/>
  <c r="G427" i="1"/>
  <c r="CH427" i="1" s="1"/>
  <c r="CI427" i="1" s="1"/>
  <c r="G428" i="1"/>
  <c r="CH428" i="1" s="1"/>
  <c r="CI428" i="1" s="1"/>
  <c r="G429" i="1"/>
  <c r="CH429" i="1" s="1"/>
  <c r="CI429" i="1" s="1"/>
  <c r="G430" i="1"/>
  <c r="CH430" i="1" s="1"/>
  <c r="CI430" i="1" s="1"/>
  <c r="G431" i="1"/>
  <c r="CH431" i="1" s="1"/>
  <c r="CI431" i="1" s="1"/>
  <c r="G432" i="1"/>
  <c r="CH432" i="1" s="1"/>
  <c r="CI432" i="1" s="1"/>
  <c r="G433" i="1"/>
  <c r="CH433" i="1" s="1"/>
  <c r="CI433" i="1" s="1"/>
  <c r="G434" i="1"/>
  <c r="CH434" i="1" s="1"/>
  <c r="CI434" i="1" s="1"/>
  <c r="G435" i="1"/>
  <c r="CH435" i="1" s="1"/>
  <c r="CI435" i="1" s="1"/>
  <c r="G436" i="1"/>
  <c r="CH436" i="1" s="1"/>
  <c r="CI436" i="1" s="1"/>
  <c r="G437" i="1"/>
  <c r="CH437" i="1" s="1"/>
  <c r="CI437" i="1" s="1"/>
  <c r="G438" i="1"/>
  <c r="CH438" i="1" s="1"/>
  <c r="CI438" i="1" s="1"/>
  <c r="G439" i="1"/>
  <c r="CH439" i="1" s="1"/>
  <c r="CI439" i="1" s="1"/>
  <c r="G440" i="1"/>
  <c r="CH440" i="1" s="1"/>
  <c r="CI440" i="1" s="1"/>
  <c r="G441" i="1"/>
  <c r="CH441" i="1" s="1"/>
  <c r="CI441" i="1" s="1"/>
  <c r="G442" i="1"/>
  <c r="CH442" i="1" s="1"/>
  <c r="CI442" i="1" s="1"/>
  <c r="G443" i="1"/>
  <c r="CH443" i="1" s="1"/>
  <c r="CI443" i="1" s="1"/>
  <c r="G444" i="1"/>
  <c r="CH444" i="1" s="1"/>
  <c r="CI444" i="1" s="1"/>
  <c r="G445" i="1"/>
  <c r="CH445" i="1" s="1"/>
  <c r="CI445" i="1" s="1"/>
  <c r="G446" i="1"/>
  <c r="CH446" i="1" s="1"/>
  <c r="CI446" i="1" s="1"/>
  <c r="G447" i="1"/>
  <c r="CH447" i="1" s="1"/>
  <c r="CI447" i="1" s="1"/>
  <c r="G448" i="1"/>
  <c r="CH448" i="1" s="1"/>
  <c r="CI448" i="1" s="1"/>
  <c r="G449" i="1"/>
  <c r="CH449" i="1" s="1"/>
  <c r="CI449" i="1" s="1"/>
  <c r="G450" i="1"/>
  <c r="CH450" i="1" s="1"/>
  <c r="CI450" i="1" s="1"/>
  <c r="G451" i="1"/>
  <c r="CH451" i="1" s="1"/>
  <c r="CI451" i="1" s="1"/>
  <c r="G452" i="1"/>
  <c r="CH452" i="1" s="1"/>
  <c r="CI452" i="1" s="1"/>
  <c r="G453" i="1"/>
  <c r="CH453" i="1" s="1"/>
  <c r="CI453" i="1" s="1"/>
  <c r="G454" i="1"/>
  <c r="CH454" i="1" s="1"/>
  <c r="CI454" i="1" s="1"/>
  <c r="G455" i="1"/>
  <c r="CH455" i="1" s="1"/>
  <c r="CI455" i="1" s="1"/>
  <c r="G456" i="1"/>
  <c r="CH456" i="1" s="1"/>
  <c r="CI456" i="1" s="1"/>
  <c r="G457" i="1"/>
  <c r="CH457" i="1" s="1"/>
  <c r="CI457" i="1" s="1"/>
  <c r="G458" i="1"/>
  <c r="CH458" i="1" s="1"/>
  <c r="CI458" i="1" s="1"/>
  <c r="G459" i="1"/>
  <c r="CH459" i="1" s="1"/>
  <c r="CI459" i="1" s="1"/>
  <c r="G460" i="1"/>
  <c r="CH460" i="1" s="1"/>
  <c r="CI460" i="1" s="1"/>
  <c r="G461" i="1"/>
  <c r="CH461" i="1" s="1"/>
  <c r="CI461" i="1" s="1"/>
  <c r="G462" i="1"/>
  <c r="CH462" i="1" s="1"/>
  <c r="CI462" i="1" s="1"/>
  <c r="G463" i="1"/>
  <c r="CH463" i="1" s="1"/>
  <c r="CI463" i="1" s="1"/>
  <c r="G464" i="1"/>
  <c r="CH464" i="1" s="1"/>
  <c r="CI464" i="1" s="1"/>
  <c r="G465" i="1"/>
  <c r="CH465" i="1" s="1"/>
  <c r="CI465" i="1" s="1"/>
  <c r="G466" i="1"/>
  <c r="CH466" i="1" s="1"/>
  <c r="CI466" i="1" s="1"/>
  <c r="G467" i="1"/>
  <c r="CH467" i="1" s="1"/>
  <c r="CI467" i="1" s="1"/>
  <c r="G468" i="1"/>
  <c r="CH468" i="1" s="1"/>
  <c r="CI468" i="1" s="1"/>
  <c r="G469" i="1"/>
  <c r="CH469" i="1" s="1"/>
  <c r="CI469" i="1" s="1"/>
  <c r="G470" i="1"/>
  <c r="CH470" i="1" s="1"/>
  <c r="CI470" i="1" s="1"/>
  <c r="G471" i="1"/>
  <c r="CH471" i="1" s="1"/>
  <c r="CI471" i="1" s="1"/>
  <c r="G472" i="1"/>
  <c r="CH472" i="1" s="1"/>
  <c r="CI472" i="1" s="1"/>
  <c r="G473" i="1"/>
  <c r="CH473" i="1" s="1"/>
  <c r="CI473" i="1" s="1"/>
  <c r="G474" i="1"/>
  <c r="CH474" i="1" s="1"/>
  <c r="CI474" i="1" s="1"/>
  <c r="G475" i="1"/>
  <c r="CH475" i="1" s="1"/>
  <c r="CI475" i="1" s="1"/>
  <c r="G476" i="1"/>
  <c r="CH476" i="1" s="1"/>
  <c r="CI476" i="1" s="1"/>
  <c r="G477" i="1"/>
  <c r="CH477" i="1" s="1"/>
  <c r="CI477" i="1" s="1"/>
  <c r="G478" i="1"/>
  <c r="CH478" i="1" s="1"/>
  <c r="CI478" i="1" s="1"/>
  <c r="G479" i="1"/>
  <c r="CH479" i="1" s="1"/>
  <c r="CI479" i="1" s="1"/>
  <c r="G480" i="1"/>
  <c r="CH480" i="1" s="1"/>
  <c r="CI480" i="1" s="1"/>
  <c r="G481" i="1"/>
  <c r="CH481" i="1" s="1"/>
  <c r="CI481" i="1" s="1"/>
  <c r="G482" i="1"/>
  <c r="CH482" i="1" s="1"/>
  <c r="CI482" i="1" s="1"/>
  <c r="G483" i="1"/>
  <c r="CH483" i="1" s="1"/>
  <c r="CI483" i="1" s="1"/>
  <c r="G484" i="1"/>
  <c r="CH484" i="1" s="1"/>
  <c r="CI484" i="1" s="1"/>
  <c r="G485" i="1"/>
  <c r="CH485" i="1" s="1"/>
  <c r="CI485" i="1" s="1"/>
  <c r="G486" i="1"/>
  <c r="CH486" i="1" s="1"/>
  <c r="CI486" i="1" s="1"/>
  <c r="G487" i="1"/>
  <c r="CH487" i="1" s="1"/>
  <c r="CI487" i="1" s="1"/>
  <c r="G488" i="1"/>
  <c r="CH488" i="1" s="1"/>
  <c r="CI488" i="1" s="1"/>
  <c r="G489" i="1"/>
  <c r="CH489" i="1" s="1"/>
  <c r="CI489" i="1" s="1"/>
  <c r="G490" i="1"/>
  <c r="CH490" i="1" s="1"/>
  <c r="CI490" i="1" s="1"/>
  <c r="G491" i="1"/>
  <c r="CH491" i="1" s="1"/>
  <c r="CI491" i="1" s="1"/>
  <c r="G492" i="1"/>
  <c r="CH492" i="1" s="1"/>
  <c r="CI492" i="1" s="1"/>
  <c r="G493" i="1"/>
  <c r="CH493" i="1" s="1"/>
  <c r="CI493" i="1" s="1"/>
  <c r="G494" i="1"/>
  <c r="CH494" i="1" s="1"/>
  <c r="CI494" i="1" s="1"/>
  <c r="G495" i="1"/>
  <c r="CH495" i="1" s="1"/>
  <c r="CI495" i="1" s="1"/>
  <c r="G496" i="1"/>
  <c r="CH496" i="1" s="1"/>
  <c r="CI496" i="1" s="1"/>
  <c r="G497" i="1"/>
  <c r="CH497" i="1" s="1"/>
  <c r="CI497" i="1" s="1"/>
  <c r="G498" i="1"/>
  <c r="CH498" i="1" s="1"/>
  <c r="CI498" i="1" s="1"/>
  <c r="G499" i="1"/>
  <c r="CH499" i="1" s="1"/>
  <c r="CI499" i="1" s="1"/>
  <c r="G500" i="1"/>
  <c r="CH500" i="1" s="1"/>
  <c r="CI500" i="1" s="1"/>
  <c r="G501" i="1"/>
  <c r="CH501" i="1" s="1"/>
  <c r="CI501" i="1" s="1"/>
  <c r="G502" i="1"/>
  <c r="CH502" i="1" s="1"/>
  <c r="CI502" i="1" s="1"/>
  <c r="G503" i="1"/>
  <c r="CH503" i="1" s="1"/>
  <c r="CI503" i="1" s="1"/>
  <c r="G504" i="1"/>
  <c r="CH504" i="1" s="1"/>
  <c r="CI504" i="1" s="1"/>
  <c r="G505" i="1"/>
  <c r="CH505" i="1" s="1"/>
  <c r="CI505" i="1" s="1"/>
  <c r="G506" i="1"/>
  <c r="CH506" i="1" s="1"/>
  <c r="CI506" i="1" s="1"/>
  <c r="G507" i="1"/>
  <c r="CH507" i="1" s="1"/>
  <c r="CI507" i="1" s="1"/>
  <c r="G508" i="1"/>
  <c r="CH508" i="1" s="1"/>
  <c r="CI508" i="1" s="1"/>
  <c r="G509" i="1"/>
  <c r="CH509" i="1" s="1"/>
  <c r="CI509" i="1" s="1"/>
  <c r="G510" i="1"/>
  <c r="CH510" i="1" s="1"/>
  <c r="CI510" i="1" s="1"/>
  <c r="G511" i="1"/>
  <c r="CH511" i="1" s="1"/>
  <c r="CI511" i="1" s="1"/>
  <c r="G512" i="1"/>
  <c r="CH512" i="1" s="1"/>
  <c r="CI512" i="1" s="1"/>
  <c r="G513" i="1"/>
  <c r="CH513" i="1" s="1"/>
  <c r="CI513" i="1" s="1"/>
  <c r="G514" i="1"/>
  <c r="CH514" i="1" s="1"/>
  <c r="CI514" i="1" s="1"/>
  <c r="G515" i="1"/>
  <c r="CH515" i="1" s="1"/>
  <c r="CI515" i="1" s="1"/>
  <c r="G516" i="1"/>
  <c r="CH516" i="1" s="1"/>
  <c r="CI516" i="1" s="1"/>
  <c r="G517" i="1"/>
  <c r="CH517" i="1" s="1"/>
  <c r="CI517" i="1" s="1"/>
  <c r="G518" i="1"/>
  <c r="CH518" i="1" s="1"/>
  <c r="CI518" i="1" s="1"/>
  <c r="G519" i="1"/>
  <c r="CH519" i="1" s="1"/>
  <c r="CI519" i="1" s="1"/>
  <c r="G520" i="1"/>
  <c r="CH520" i="1" s="1"/>
  <c r="CI520" i="1" s="1"/>
  <c r="G521" i="1"/>
  <c r="CH521" i="1" s="1"/>
  <c r="CI521" i="1" s="1"/>
  <c r="G522" i="1"/>
  <c r="CH522" i="1" s="1"/>
  <c r="CI522" i="1" s="1"/>
  <c r="G523" i="1"/>
  <c r="CH523" i="1" s="1"/>
  <c r="CI523" i="1" s="1"/>
  <c r="G524" i="1"/>
  <c r="CH524" i="1" s="1"/>
  <c r="CI524" i="1" s="1"/>
  <c r="G525" i="1"/>
  <c r="CH525" i="1" s="1"/>
  <c r="CI525" i="1" s="1"/>
  <c r="G526" i="1"/>
  <c r="CH526" i="1" s="1"/>
  <c r="CI526" i="1" s="1"/>
  <c r="G527" i="1"/>
  <c r="CH527" i="1" s="1"/>
  <c r="CI527" i="1" s="1"/>
  <c r="G528" i="1"/>
  <c r="CH528" i="1" s="1"/>
  <c r="CI528" i="1" s="1"/>
  <c r="G529" i="1"/>
  <c r="CH529" i="1" s="1"/>
  <c r="CI529" i="1" s="1"/>
  <c r="G530" i="1"/>
  <c r="CH530" i="1" s="1"/>
  <c r="CI530" i="1" s="1"/>
  <c r="G531" i="1"/>
  <c r="CH531" i="1" s="1"/>
  <c r="CI531" i="1" s="1"/>
  <c r="G532" i="1"/>
  <c r="CH532" i="1" s="1"/>
  <c r="CI532" i="1" s="1"/>
  <c r="G533" i="1"/>
  <c r="CH533" i="1" s="1"/>
  <c r="CI533" i="1" s="1"/>
  <c r="G534" i="1"/>
  <c r="CH534" i="1" s="1"/>
  <c r="CI534" i="1" s="1"/>
  <c r="G535" i="1"/>
  <c r="CH535" i="1" s="1"/>
  <c r="CI535" i="1" s="1"/>
  <c r="G536" i="1"/>
  <c r="CH536" i="1" s="1"/>
  <c r="CI536" i="1" s="1"/>
  <c r="G537" i="1"/>
  <c r="CH537" i="1" s="1"/>
  <c r="CI537" i="1" s="1"/>
  <c r="G538" i="1"/>
  <c r="CH538" i="1" s="1"/>
  <c r="CI538" i="1" s="1"/>
  <c r="G539" i="1"/>
  <c r="CH539" i="1" s="1"/>
  <c r="CI539" i="1" s="1"/>
  <c r="G540" i="1"/>
  <c r="CH540" i="1" s="1"/>
  <c r="CI540" i="1" s="1"/>
  <c r="G541" i="1"/>
  <c r="CH541" i="1" s="1"/>
  <c r="CI541" i="1" s="1"/>
  <c r="G542" i="1"/>
  <c r="CH542" i="1" s="1"/>
  <c r="CI542" i="1" s="1"/>
  <c r="G543" i="1"/>
  <c r="CH543" i="1" s="1"/>
  <c r="CI543" i="1" s="1"/>
  <c r="G544" i="1"/>
  <c r="CH544" i="1" s="1"/>
  <c r="CI544" i="1" s="1"/>
  <c r="G545" i="1"/>
  <c r="CH545" i="1" s="1"/>
  <c r="CI545" i="1" s="1"/>
  <c r="G546" i="1"/>
  <c r="CH546" i="1" s="1"/>
  <c r="CI546" i="1" s="1"/>
  <c r="G547" i="1"/>
  <c r="CH547" i="1" s="1"/>
  <c r="CI547" i="1" s="1"/>
  <c r="G548" i="1"/>
  <c r="CH548" i="1" s="1"/>
  <c r="CI548" i="1" s="1"/>
  <c r="G549" i="1"/>
  <c r="CH549" i="1" s="1"/>
  <c r="CI549" i="1" s="1"/>
  <c r="G550" i="1"/>
  <c r="CH550" i="1" s="1"/>
  <c r="CI550" i="1" s="1"/>
  <c r="G551" i="1"/>
  <c r="CH551" i="1" s="1"/>
  <c r="CI551" i="1" s="1"/>
  <c r="G552" i="1"/>
  <c r="CH552" i="1" s="1"/>
  <c r="CI552" i="1" s="1"/>
  <c r="G553" i="1"/>
  <c r="CH553" i="1" s="1"/>
  <c r="CI553" i="1" s="1"/>
  <c r="G554" i="1"/>
  <c r="CH554" i="1" s="1"/>
  <c r="CI554" i="1" s="1"/>
  <c r="G555" i="1"/>
  <c r="CH555" i="1" s="1"/>
  <c r="CI555" i="1" s="1"/>
  <c r="G556" i="1"/>
  <c r="CH556" i="1" s="1"/>
  <c r="CI556" i="1" s="1"/>
  <c r="G557" i="1"/>
  <c r="CH557" i="1" s="1"/>
  <c r="CI557" i="1" s="1"/>
  <c r="G558" i="1"/>
  <c r="CH558" i="1" s="1"/>
  <c r="CI558" i="1" s="1"/>
  <c r="G559" i="1"/>
  <c r="CH559" i="1" s="1"/>
  <c r="CI559" i="1" s="1"/>
  <c r="G560" i="1"/>
  <c r="CH560" i="1" s="1"/>
  <c r="CI560" i="1" s="1"/>
  <c r="G561" i="1"/>
  <c r="CH561" i="1" s="1"/>
  <c r="CI561" i="1" s="1"/>
  <c r="G562" i="1"/>
  <c r="CH562" i="1" s="1"/>
  <c r="CI562" i="1" s="1"/>
  <c r="G563" i="1"/>
  <c r="CH563" i="1" s="1"/>
  <c r="CI563" i="1" s="1"/>
  <c r="G564" i="1"/>
  <c r="CH564" i="1" s="1"/>
  <c r="CI564" i="1" s="1"/>
  <c r="G565" i="1"/>
  <c r="CH565" i="1" s="1"/>
  <c r="CI565" i="1" s="1"/>
  <c r="G566" i="1"/>
  <c r="CH566" i="1" s="1"/>
  <c r="CI566" i="1" s="1"/>
  <c r="G567" i="1"/>
  <c r="CH567" i="1" s="1"/>
  <c r="CI567" i="1" s="1"/>
  <c r="G568" i="1"/>
  <c r="CH568" i="1" s="1"/>
  <c r="CI568" i="1" s="1"/>
  <c r="G569" i="1"/>
  <c r="CH569" i="1" s="1"/>
  <c r="CI569" i="1" s="1"/>
  <c r="G570" i="1"/>
  <c r="CH570" i="1" s="1"/>
  <c r="CI570" i="1" s="1"/>
  <c r="G571" i="1"/>
  <c r="CH571" i="1" s="1"/>
  <c r="CI571" i="1" s="1"/>
  <c r="G572" i="1"/>
  <c r="CH572" i="1" s="1"/>
  <c r="CI572" i="1" s="1"/>
  <c r="G573" i="1"/>
  <c r="CH573" i="1" s="1"/>
  <c r="CI573" i="1" s="1"/>
  <c r="G574" i="1"/>
  <c r="CH574" i="1" s="1"/>
  <c r="CI574" i="1" s="1"/>
  <c r="G575" i="1"/>
  <c r="CH575" i="1" s="1"/>
  <c r="CI575" i="1" s="1"/>
  <c r="G576" i="1"/>
  <c r="CH576" i="1" s="1"/>
  <c r="CI576" i="1" s="1"/>
  <c r="G577" i="1"/>
  <c r="CH577" i="1" s="1"/>
  <c r="CI577" i="1" s="1"/>
  <c r="G578" i="1"/>
  <c r="CH578" i="1" s="1"/>
  <c r="CI578" i="1" s="1"/>
  <c r="G579" i="1"/>
  <c r="CH579" i="1" s="1"/>
  <c r="CI579" i="1" s="1"/>
  <c r="G580" i="1"/>
  <c r="CH580" i="1" s="1"/>
  <c r="CI580" i="1" s="1"/>
  <c r="G581" i="1"/>
  <c r="CH581" i="1" s="1"/>
  <c r="CI581" i="1" s="1"/>
  <c r="G582" i="1"/>
  <c r="CH582" i="1" s="1"/>
  <c r="CI582" i="1" s="1"/>
  <c r="G583" i="1"/>
  <c r="CH583" i="1" s="1"/>
  <c r="CI583" i="1" s="1"/>
  <c r="G584" i="1"/>
  <c r="CH584" i="1" s="1"/>
  <c r="CI584" i="1" s="1"/>
  <c r="G585" i="1"/>
  <c r="CH585" i="1" s="1"/>
  <c r="CI585" i="1" s="1"/>
  <c r="G586" i="1"/>
  <c r="CH586" i="1" s="1"/>
  <c r="CI586" i="1" s="1"/>
  <c r="G587" i="1"/>
  <c r="CH587" i="1" s="1"/>
  <c r="CI587" i="1" s="1"/>
  <c r="G588" i="1"/>
  <c r="CH588" i="1" s="1"/>
  <c r="CI588" i="1" s="1"/>
  <c r="G589" i="1"/>
  <c r="CH589" i="1" s="1"/>
  <c r="CI589" i="1" s="1"/>
  <c r="G590" i="1"/>
  <c r="CH590" i="1" s="1"/>
  <c r="CI590" i="1" s="1"/>
  <c r="G591" i="1"/>
  <c r="CH591" i="1" s="1"/>
  <c r="CI591" i="1" s="1"/>
  <c r="G592" i="1"/>
  <c r="CH592" i="1" s="1"/>
  <c r="CI592" i="1" s="1"/>
  <c r="G593" i="1"/>
  <c r="CH593" i="1" s="1"/>
  <c r="CI593" i="1" s="1"/>
  <c r="G594" i="1"/>
  <c r="CH594" i="1" s="1"/>
  <c r="CI594" i="1" s="1"/>
  <c r="G595" i="1"/>
  <c r="CH595" i="1" s="1"/>
  <c r="CI595" i="1" s="1"/>
  <c r="G596" i="1"/>
  <c r="CH596" i="1" s="1"/>
  <c r="CI596" i="1" s="1"/>
  <c r="G597" i="1"/>
  <c r="CH597" i="1" s="1"/>
  <c r="CI597" i="1" s="1"/>
  <c r="G598" i="1"/>
  <c r="CH598" i="1" s="1"/>
  <c r="CI598" i="1" s="1"/>
  <c r="G599" i="1"/>
  <c r="CH599" i="1" s="1"/>
  <c r="CI599" i="1" s="1"/>
  <c r="G600" i="1"/>
  <c r="CH600" i="1" s="1"/>
  <c r="CI600" i="1" s="1"/>
  <c r="G601" i="1"/>
  <c r="CH601" i="1" s="1"/>
  <c r="CI601" i="1" s="1"/>
  <c r="G602" i="1"/>
  <c r="CH602" i="1" s="1"/>
  <c r="CI602" i="1" s="1"/>
  <c r="G603" i="1"/>
  <c r="CH603" i="1" s="1"/>
  <c r="CI603" i="1" s="1"/>
  <c r="G604" i="1"/>
  <c r="CH604" i="1" s="1"/>
  <c r="CI604" i="1" s="1"/>
  <c r="G605" i="1"/>
  <c r="CH605" i="1" s="1"/>
  <c r="CI605" i="1" s="1"/>
  <c r="G606" i="1"/>
  <c r="CH606" i="1" s="1"/>
  <c r="CI606" i="1" s="1"/>
  <c r="G607" i="1"/>
  <c r="CH607" i="1" s="1"/>
  <c r="CI607" i="1" s="1"/>
  <c r="G608" i="1"/>
  <c r="CH608" i="1" s="1"/>
  <c r="CI608" i="1" s="1"/>
  <c r="G609" i="1"/>
  <c r="CH609" i="1" s="1"/>
  <c r="CI609" i="1" s="1"/>
  <c r="G610" i="1"/>
  <c r="CH610" i="1" s="1"/>
  <c r="CI610" i="1" s="1"/>
  <c r="G611" i="1"/>
  <c r="CH611" i="1" s="1"/>
  <c r="CI611" i="1" s="1"/>
  <c r="G612" i="1"/>
  <c r="CH612" i="1" s="1"/>
  <c r="CI612" i="1" s="1"/>
  <c r="G613" i="1"/>
  <c r="CH613" i="1" s="1"/>
  <c r="CI613" i="1" s="1"/>
  <c r="G614" i="1"/>
  <c r="CH614" i="1" s="1"/>
  <c r="CI614" i="1" s="1"/>
  <c r="G615" i="1"/>
  <c r="CH615" i="1" s="1"/>
  <c r="CI615" i="1" s="1"/>
  <c r="G616" i="1"/>
  <c r="CH616" i="1" s="1"/>
  <c r="CI616" i="1" s="1"/>
  <c r="G617" i="1"/>
  <c r="CH617" i="1" s="1"/>
  <c r="CI617" i="1" s="1"/>
  <c r="G618" i="1"/>
  <c r="CH618" i="1" s="1"/>
  <c r="CI618" i="1" s="1"/>
  <c r="G619" i="1"/>
  <c r="CH619" i="1" s="1"/>
  <c r="CI619" i="1" s="1"/>
  <c r="G620" i="1"/>
  <c r="CH620" i="1" s="1"/>
  <c r="CI620" i="1" s="1"/>
  <c r="G621" i="1"/>
  <c r="CH621" i="1" s="1"/>
  <c r="CI621" i="1" s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C3" i="15"/>
  <c r="BD2" i="2"/>
  <c r="BE2" i="2"/>
  <c r="AP4" i="2"/>
  <c r="AU4" i="2" s="1"/>
  <c r="AQ4" i="2"/>
  <c r="AV4" i="2" s="1"/>
  <c r="AR4" i="2"/>
  <c r="AW4" i="2" s="1"/>
  <c r="AS4" i="2"/>
  <c r="AX4" i="2" s="1"/>
  <c r="AT4" i="2"/>
  <c r="AY4" i="2" s="1"/>
  <c r="BH4" i="2" s="1"/>
  <c r="BM4" i="2" s="1"/>
  <c r="AP5" i="2"/>
  <c r="AU5" i="2" s="1"/>
  <c r="AQ5" i="2"/>
  <c r="AV5" i="2" s="1"/>
  <c r="AR5" i="2"/>
  <c r="AW5" i="2" s="1"/>
  <c r="AS5" i="2"/>
  <c r="AX5" i="2" s="1"/>
  <c r="AT5" i="2"/>
  <c r="AY5" i="2" s="1"/>
  <c r="BH5" i="2" s="1"/>
  <c r="BM5" i="2" s="1"/>
  <c r="AP6" i="2"/>
  <c r="AU6" i="2" s="1"/>
  <c r="AQ6" i="2"/>
  <c r="AV6" i="2" s="1"/>
  <c r="AR6" i="2"/>
  <c r="AW6" i="2" s="1"/>
  <c r="AS6" i="2"/>
  <c r="AX6" i="2" s="1"/>
  <c r="AT6" i="2"/>
  <c r="AY6" i="2" s="1"/>
  <c r="BH6" i="2" s="1"/>
  <c r="BM6" i="2" s="1"/>
  <c r="AP7" i="2"/>
  <c r="AU7" i="2" s="1"/>
  <c r="AQ7" i="2"/>
  <c r="AV7" i="2" s="1"/>
  <c r="AR7" i="2"/>
  <c r="AW7" i="2" s="1"/>
  <c r="AS7" i="2"/>
  <c r="AX7" i="2" s="1"/>
  <c r="AT7" i="2"/>
  <c r="AY7" i="2" s="1"/>
  <c r="BH7" i="2" s="1"/>
  <c r="BM7" i="2" s="1"/>
  <c r="AP8" i="2"/>
  <c r="AU8" i="2" s="1"/>
  <c r="AQ8" i="2"/>
  <c r="AV8" i="2" s="1"/>
  <c r="AR8" i="2"/>
  <c r="AW8" i="2" s="1"/>
  <c r="AS8" i="2"/>
  <c r="AX8" i="2" s="1"/>
  <c r="AT8" i="2"/>
  <c r="AY8" i="2" s="1"/>
  <c r="BH8" i="2" s="1"/>
  <c r="BM8" i="2" s="1"/>
  <c r="AP9" i="2"/>
  <c r="AU9" i="2" s="1"/>
  <c r="AQ9" i="2"/>
  <c r="AV9" i="2" s="1"/>
  <c r="AR9" i="2"/>
  <c r="AW9" i="2" s="1"/>
  <c r="AS9" i="2"/>
  <c r="AX9" i="2" s="1"/>
  <c r="AT9" i="2"/>
  <c r="AY9" i="2" s="1"/>
  <c r="BH9" i="2" s="1"/>
  <c r="BM9" i="2" s="1"/>
  <c r="AP10" i="2"/>
  <c r="AU10" i="2" s="1"/>
  <c r="AQ10" i="2"/>
  <c r="AV10" i="2" s="1"/>
  <c r="AR10" i="2"/>
  <c r="AW10" i="2" s="1"/>
  <c r="AS10" i="2"/>
  <c r="AX10" i="2" s="1"/>
  <c r="AT10" i="2"/>
  <c r="AY10" i="2" s="1"/>
  <c r="BH10" i="2" s="1"/>
  <c r="BM10" i="2" s="1"/>
  <c r="AP11" i="2"/>
  <c r="AU11" i="2" s="1"/>
  <c r="AQ11" i="2"/>
  <c r="AV11" i="2" s="1"/>
  <c r="AR11" i="2"/>
  <c r="AW11" i="2" s="1"/>
  <c r="AS11" i="2"/>
  <c r="AX11" i="2" s="1"/>
  <c r="AT11" i="2"/>
  <c r="AY11" i="2" s="1"/>
  <c r="BH11" i="2" s="1"/>
  <c r="BM11" i="2" s="1"/>
  <c r="AP12" i="2"/>
  <c r="AU12" i="2" s="1"/>
  <c r="AQ12" i="2"/>
  <c r="AV12" i="2" s="1"/>
  <c r="AR12" i="2"/>
  <c r="AW12" i="2" s="1"/>
  <c r="AS12" i="2"/>
  <c r="AX12" i="2" s="1"/>
  <c r="AT12" i="2"/>
  <c r="AY12" i="2" s="1"/>
  <c r="BH12" i="2" s="1"/>
  <c r="BM12" i="2" s="1"/>
  <c r="AP13" i="2"/>
  <c r="AU13" i="2" s="1"/>
  <c r="AQ13" i="2"/>
  <c r="AV13" i="2" s="1"/>
  <c r="AR13" i="2"/>
  <c r="AW13" i="2" s="1"/>
  <c r="AS13" i="2"/>
  <c r="AX13" i="2" s="1"/>
  <c r="AT13" i="2"/>
  <c r="AY13" i="2" s="1"/>
  <c r="BH13" i="2" s="1"/>
  <c r="BM13" i="2" s="1"/>
  <c r="AP14" i="2"/>
  <c r="AU14" i="2" s="1"/>
  <c r="AQ14" i="2"/>
  <c r="AV14" i="2" s="1"/>
  <c r="AR14" i="2"/>
  <c r="AW14" i="2" s="1"/>
  <c r="AS14" i="2"/>
  <c r="AX14" i="2" s="1"/>
  <c r="AT14" i="2"/>
  <c r="AY14" i="2" s="1"/>
  <c r="BH14" i="2" s="1"/>
  <c r="BM14" i="2" s="1"/>
  <c r="AP15" i="2"/>
  <c r="AU15" i="2" s="1"/>
  <c r="AQ15" i="2"/>
  <c r="AV15" i="2" s="1"/>
  <c r="AR15" i="2"/>
  <c r="AW15" i="2" s="1"/>
  <c r="AS15" i="2"/>
  <c r="AX15" i="2" s="1"/>
  <c r="AT15" i="2"/>
  <c r="AY15" i="2" s="1"/>
  <c r="BH15" i="2" s="1"/>
  <c r="BM15" i="2" s="1"/>
  <c r="AP16" i="2"/>
  <c r="AU16" i="2" s="1"/>
  <c r="AQ16" i="2"/>
  <c r="AV16" i="2" s="1"/>
  <c r="AR16" i="2"/>
  <c r="AW16" i="2" s="1"/>
  <c r="AS16" i="2"/>
  <c r="AX16" i="2" s="1"/>
  <c r="AT16" i="2"/>
  <c r="AY16" i="2" s="1"/>
  <c r="BH16" i="2" s="1"/>
  <c r="BM16" i="2" s="1"/>
  <c r="AP17" i="2"/>
  <c r="AU17" i="2" s="1"/>
  <c r="AQ17" i="2"/>
  <c r="AV17" i="2" s="1"/>
  <c r="AR17" i="2"/>
  <c r="AW17" i="2" s="1"/>
  <c r="AS17" i="2"/>
  <c r="AX17" i="2" s="1"/>
  <c r="AT17" i="2"/>
  <c r="AY17" i="2" s="1"/>
  <c r="BH17" i="2" s="1"/>
  <c r="BM17" i="2" s="1"/>
  <c r="AP18" i="2"/>
  <c r="AU18" i="2" s="1"/>
  <c r="AQ18" i="2"/>
  <c r="AV18" i="2" s="1"/>
  <c r="AR18" i="2"/>
  <c r="AW18" i="2" s="1"/>
  <c r="AS18" i="2"/>
  <c r="AX18" i="2" s="1"/>
  <c r="AT18" i="2"/>
  <c r="AY18" i="2" s="1"/>
  <c r="BH18" i="2" s="1"/>
  <c r="BM18" i="2" s="1"/>
  <c r="AP19" i="2"/>
  <c r="AU19" i="2" s="1"/>
  <c r="AQ19" i="2"/>
  <c r="AV19" i="2" s="1"/>
  <c r="AR19" i="2"/>
  <c r="AW19" i="2" s="1"/>
  <c r="AS19" i="2"/>
  <c r="AX19" i="2" s="1"/>
  <c r="AT19" i="2"/>
  <c r="AY19" i="2" s="1"/>
  <c r="BH19" i="2" s="1"/>
  <c r="BM19" i="2" s="1"/>
  <c r="AP20" i="2"/>
  <c r="AU20" i="2" s="1"/>
  <c r="AQ20" i="2"/>
  <c r="AV20" i="2" s="1"/>
  <c r="AR20" i="2"/>
  <c r="AW20" i="2" s="1"/>
  <c r="AS20" i="2"/>
  <c r="AX20" i="2" s="1"/>
  <c r="AT20" i="2"/>
  <c r="AY20" i="2" s="1"/>
  <c r="BH20" i="2" s="1"/>
  <c r="BM20" i="2" s="1"/>
  <c r="AP21" i="2"/>
  <c r="AU21" i="2" s="1"/>
  <c r="AQ21" i="2"/>
  <c r="AV21" i="2" s="1"/>
  <c r="AR21" i="2"/>
  <c r="AW21" i="2" s="1"/>
  <c r="AS21" i="2"/>
  <c r="AX21" i="2" s="1"/>
  <c r="AT21" i="2"/>
  <c r="AY21" i="2" s="1"/>
  <c r="BH21" i="2" s="1"/>
  <c r="BM21" i="2" s="1"/>
  <c r="AP22" i="2"/>
  <c r="AU22" i="2" s="1"/>
  <c r="AQ22" i="2"/>
  <c r="AV22" i="2" s="1"/>
  <c r="AR22" i="2"/>
  <c r="AW22" i="2" s="1"/>
  <c r="AS22" i="2"/>
  <c r="AX22" i="2" s="1"/>
  <c r="AT22" i="2"/>
  <c r="AY22" i="2" s="1"/>
  <c r="BH22" i="2" s="1"/>
  <c r="BM22" i="2" s="1"/>
  <c r="AP23" i="2"/>
  <c r="AU23" i="2" s="1"/>
  <c r="AQ23" i="2"/>
  <c r="AV23" i="2" s="1"/>
  <c r="AR23" i="2"/>
  <c r="AS23" i="2"/>
  <c r="AX23" i="2" s="1"/>
  <c r="AT23" i="2"/>
  <c r="AY23" i="2" s="1"/>
  <c r="BH23" i="2" s="1"/>
  <c r="BM23" i="2" s="1"/>
  <c r="AP24" i="2"/>
  <c r="AU24" i="2" s="1"/>
  <c r="AQ24" i="2"/>
  <c r="AV24" i="2" s="1"/>
  <c r="AR24" i="2"/>
  <c r="AW24" i="2" s="1"/>
  <c r="AS24" i="2"/>
  <c r="AX24" i="2" s="1"/>
  <c r="AT24" i="2"/>
  <c r="AY24" i="2" s="1"/>
  <c r="BH24" i="2" s="1"/>
  <c r="BM24" i="2" s="1"/>
  <c r="AP25" i="2"/>
  <c r="AU25" i="2" s="1"/>
  <c r="AQ25" i="2"/>
  <c r="AV25" i="2" s="1"/>
  <c r="AR25" i="2"/>
  <c r="AW25" i="2" s="1"/>
  <c r="AS25" i="2"/>
  <c r="AX25" i="2" s="1"/>
  <c r="AT25" i="2"/>
  <c r="AY25" i="2" s="1"/>
  <c r="BH25" i="2" s="1"/>
  <c r="BM25" i="2" s="1"/>
  <c r="AP26" i="2"/>
  <c r="AU26" i="2" s="1"/>
  <c r="AQ26" i="2"/>
  <c r="AV26" i="2" s="1"/>
  <c r="AR26" i="2"/>
  <c r="AW26" i="2" s="1"/>
  <c r="AS26" i="2"/>
  <c r="AX26" i="2" s="1"/>
  <c r="AT26" i="2"/>
  <c r="AY26" i="2" s="1"/>
  <c r="BH26" i="2" s="1"/>
  <c r="BM26" i="2" s="1"/>
  <c r="AP27" i="2"/>
  <c r="AU27" i="2" s="1"/>
  <c r="AQ27" i="2"/>
  <c r="AV27" i="2" s="1"/>
  <c r="AR27" i="2"/>
  <c r="AW27" i="2" s="1"/>
  <c r="AS27" i="2"/>
  <c r="AX27" i="2" s="1"/>
  <c r="AT27" i="2"/>
  <c r="AY27" i="2" s="1"/>
  <c r="BH27" i="2" s="1"/>
  <c r="BM27" i="2" s="1"/>
  <c r="AP28" i="2"/>
  <c r="AU28" i="2" s="1"/>
  <c r="AQ28" i="2"/>
  <c r="AV28" i="2" s="1"/>
  <c r="AR28" i="2"/>
  <c r="AW28" i="2" s="1"/>
  <c r="AS28" i="2"/>
  <c r="AX28" i="2" s="1"/>
  <c r="AT28" i="2"/>
  <c r="AY28" i="2" s="1"/>
  <c r="BH28" i="2" s="1"/>
  <c r="BM28" i="2" s="1"/>
  <c r="AP29" i="2"/>
  <c r="AU29" i="2" s="1"/>
  <c r="AQ29" i="2"/>
  <c r="AV29" i="2" s="1"/>
  <c r="AR29" i="2"/>
  <c r="AW29" i="2" s="1"/>
  <c r="AS29" i="2"/>
  <c r="AX29" i="2" s="1"/>
  <c r="AT29" i="2"/>
  <c r="AY29" i="2" s="1"/>
  <c r="BH29" i="2" s="1"/>
  <c r="BM29" i="2" s="1"/>
  <c r="AP30" i="2"/>
  <c r="AU30" i="2" s="1"/>
  <c r="AQ30" i="2"/>
  <c r="AV30" i="2" s="1"/>
  <c r="AR30" i="2"/>
  <c r="AW30" i="2" s="1"/>
  <c r="AS30" i="2"/>
  <c r="AX30" i="2" s="1"/>
  <c r="AT30" i="2"/>
  <c r="AY30" i="2" s="1"/>
  <c r="BH30" i="2" s="1"/>
  <c r="BM30" i="2" s="1"/>
  <c r="AP31" i="2"/>
  <c r="AU31" i="2" s="1"/>
  <c r="AQ31" i="2"/>
  <c r="AV31" i="2" s="1"/>
  <c r="AR31" i="2"/>
  <c r="AW31" i="2" s="1"/>
  <c r="AS31" i="2"/>
  <c r="AX31" i="2" s="1"/>
  <c r="AT31" i="2"/>
  <c r="AY31" i="2" s="1"/>
  <c r="BH31" i="2" s="1"/>
  <c r="BM31" i="2" s="1"/>
  <c r="AP32" i="2"/>
  <c r="AU32" i="2" s="1"/>
  <c r="AQ32" i="2"/>
  <c r="AV32" i="2" s="1"/>
  <c r="AR32" i="2"/>
  <c r="AW32" i="2" s="1"/>
  <c r="AS32" i="2"/>
  <c r="AX32" i="2" s="1"/>
  <c r="AT32" i="2"/>
  <c r="AY32" i="2" s="1"/>
  <c r="BH32" i="2" s="1"/>
  <c r="BM32" i="2" s="1"/>
  <c r="AP33" i="2"/>
  <c r="AU33" i="2" s="1"/>
  <c r="AQ33" i="2"/>
  <c r="AV33" i="2" s="1"/>
  <c r="AR33" i="2"/>
  <c r="AW33" i="2" s="1"/>
  <c r="AS33" i="2"/>
  <c r="AX33" i="2" s="1"/>
  <c r="AT33" i="2"/>
  <c r="AY33" i="2" s="1"/>
  <c r="BH33" i="2" s="1"/>
  <c r="BM33" i="2" s="1"/>
  <c r="AP34" i="2"/>
  <c r="AU34" i="2" s="1"/>
  <c r="AQ34" i="2"/>
  <c r="AV34" i="2" s="1"/>
  <c r="AR34" i="2"/>
  <c r="AW34" i="2" s="1"/>
  <c r="AS34" i="2"/>
  <c r="AX34" i="2" s="1"/>
  <c r="AT34" i="2"/>
  <c r="AY34" i="2" s="1"/>
  <c r="BH34" i="2" s="1"/>
  <c r="BM34" i="2" s="1"/>
  <c r="AP35" i="2"/>
  <c r="AU35" i="2" s="1"/>
  <c r="AQ35" i="2"/>
  <c r="AV35" i="2" s="1"/>
  <c r="AR35" i="2"/>
  <c r="AW35" i="2" s="1"/>
  <c r="AS35" i="2"/>
  <c r="AX35" i="2" s="1"/>
  <c r="AT35" i="2"/>
  <c r="AY35" i="2" s="1"/>
  <c r="BH35" i="2" s="1"/>
  <c r="BM35" i="2" s="1"/>
  <c r="AP36" i="2"/>
  <c r="AU36" i="2" s="1"/>
  <c r="AQ36" i="2"/>
  <c r="AV36" i="2" s="1"/>
  <c r="AR36" i="2"/>
  <c r="AW36" i="2" s="1"/>
  <c r="AS36" i="2"/>
  <c r="AX36" i="2" s="1"/>
  <c r="AT36" i="2"/>
  <c r="AY36" i="2" s="1"/>
  <c r="BH36" i="2" s="1"/>
  <c r="BM36" i="2" s="1"/>
  <c r="AP37" i="2"/>
  <c r="AU37" i="2" s="1"/>
  <c r="AQ37" i="2"/>
  <c r="AV37" i="2" s="1"/>
  <c r="AR37" i="2"/>
  <c r="AW37" i="2" s="1"/>
  <c r="AS37" i="2"/>
  <c r="AX37" i="2" s="1"/>
  <c r="AT37" i="2"/>
  <c r="AY37" i="2" s="1"/>
  <c r="BH37" i="2" s="1"/>
  <c r="BM37" i="2" s="1"/>
  <c r="AP38" i="2"/>
  <c r="AU38" i="2" s="1"/>
  <c r="AQ38" i="2"/>
  <c r="AV38" i="2" s="1"/>
  <c r="AR38" i="2"/>
  <c r="AW38" i="2" s="1"/>
  <c r="AS38" i="2"/>
  <c r="AX38" i="2" s="1"/>
  <c r="AT38" i="2"/>
  <c r="AY38" i="2" s="1"/>
  <c r="BH38" i="2" s="1"/>
  <c r="BM38" i="2" s="1"/>
  <c r="AP39" i="2"/>
  <c r="AU39" i="2" s="1"/>
  <c r="AQ39" i="2"/>
  <c r="AV39" i="2" s="1"/>
  <c r="AR39" i="2"/>
  <c r="AW39" i="2" s="1"/>
  <c r="AS39" i="2"/>
  <c r="AX39" i="2" s="1"/>
  <c r="AT39" i="2"/>
  <c r="AY39" i="2" s="1"/>
  <c r="BH39" i="2" s="1"/>
  <c r="BM39" i="2" s="1"/>
  <c r="AP40" i="2"/>
  <c r="AU40" i="2" s="1"/>
  <c r="AQ40" i="2"/>
  <c r="AV40" i="2" s="1"/>
  <c r="AR40" i="2"/>
  <c r="AW40" i="2" s="1"/>
  <c r="AS40" i="2"/>
  <c r="AX40" i="2" s="1"/>
  <c r="AT40" i="2"/>
  <c r="AY40" i="2" s="1"/>
  <c r="BH40" i="2" s="1"/>
  <c r="BM40" i="2" s="1"/>
  <c r="AP41" i="2"/>
  <c r="AQ41" i="2"/>
  <c r="AR41" i="2"/>
  <c r="AS41" i="2"/>
  <c r="AT41" i="2"/>
  <c r="AP42" i="2"/>
  <c r="AU42" i="2" s="1"/>
  <c r="AQ42" i="2"/>
  <c r="AV42" i="2" s="1"/>
  <c r="AR42" i="2"/>
  <c r="AW42" i="2" s="1"/>
  <c r="AS42" i="2"/>
  <c r="AX42" i="2" s="1"/>
  <c r="AT42" i="2"/>
  <c r="AY42" i="2" s="1"/>
  <c r="BH42" i="2" s="1"/>
  <c r="BM42" i="2" s="1"/>
  <c r="AP43" i="2"/>
  <c r="AQ43" i="2"/>
  <c r="AR43" i="2"/>
  <c r="AS43" i="2"/>
  <c r="AT43" i="2"/>
  <c r="AP44" i="2"/>
  <c r="AU44" i="2" s="1"/>
  <c r="AQ44" i="2"/>
  <c r="AV44" i="2" s="1"/>
  <c r="AR44" i="2"/>
  <c r="AW44" i="2" s="1"/>
  <c r="AS44" i="2"/>
  <c r="AX44" i="2" s="1"/>
  <c r="AT44" i="2"/>
  <c r="AY44" i="2" s="1"/>
  <c r="BH44" i="2" s="1"/>
  <c r="BM44" i="2" s="1"/>
  <c r="AP45" i="2"/>
  <c r="AU45" i="2" s="1"/>
  <c r="AQ45" i="2"/>
  <c r="AV45" i="2" s="1"/>
  <c r="AR45" i="2"/>
  <c r="AW45" i="2" s="1"/>
  <c r="AS45" i="2"/>
  <c r="AX45" i="2" s="1"/>
  <c r="AT45" i="2"/>
  <c r="AY45" i="2" s="1"/>
  <c r="BH45" i="2" s="1"/>
  <c r="BM45" i="2" s="1"/>
  <c r="AP46" i="2"/>
  <c r="AU46" i="2" s="1"/>
  <c r="AQ46" i="2"/>
  <c r="AV46" i="2" s="1"/>
  <c r="AR46" i="2"/>
  <c r="AW46" i="2" s="1"/>
  <c r="AS46" i="2"/>
  <c r="AX46" i="2" s="1"/>
  <c r="AT46" i="2"/>
  <c r="AY46" i="2" s="1"/>
  <c r="BH46" i="2" s="1"/>
  <c r="BM46" i="2" s="1"/>
  <c r="AP47" i="2"/>
  <c r="AU47" i="2" s="1"/>
  <c r="AQ47" i="2"/>
  <c r="AV47" i="2" s="1"/>
  <c r="AR47" i="2"/>
  <c r="AW47" i="2" s="1"/>
  <c r="AS47" i="2"/>
  <c r="AX47" i="2" s="1"/>
  <c r="AT47" i="2"/>
  <c r="AY47" i="2" s="1"/>
  <c r="BH47" i="2" s="1"/>
  <c r="BM47" i="2" s="1"/>
  <c r="AP48" i="2"/>
  <c r="AU48" i="2" s="1"/>
  <c r="AQ48" i="2"/>
  <c r="AV48" i="2" s="1"/>
  <c r="AR48" i="2"/>
  <c r="AW48" i="2" s="1"/>
  <c r="AS48" i="2"/>
  <c r="AX48" i="2" s="1"/>
  <c r="AT48" i="2"/>
  <c r="AY48" i="2" s="1"/>
  <c r="BH48" i="2" s="1"/>
  <c r="BM48" i="2" s="1"/>
  <c r="AP49" i="2"/>
  <c r="AU49" i="2" s="1"/>
  <c r="AQ49" i="2"/>
  <c r="AV49" i="2" s="1"/>
  <c r="AR49" i="2"/>
  <c r="AW49" i="2" s="1"/>
  <c r="AS49" i="2"/>
  <c r="AX49" i="2" s="1"/>
  <c r="AT49" i="2"/>
  <c r="AY49" i="2" s="1"/>
  <c r="BH49" i="2" s="1"/>
  <c r="BM49" i="2" s="1"/>
  <c r="AP50" i="2"/>
  <c r="AU50" i="2" s="1"/>
  <c r="AQ50" i="2"/>
  <c r="AV50" i="2" s="1"/>
  <c r="AR50" i="2"/>
  <c r="AW50" i="2" s="1"/>
  <c r="AS50" i="2"/>
  <c r="AX50" i="2" s="1"/>
  <c r="AT50" i="2"/>
  <c r="AY50" i="2" s="1"/>
  <c r="BH50" i="2" s="1"/>
  <c r="BM50" i="2" s="1"/>
  <c r="AP51" i="2"/>
  <c r="AU51" i="2" s="1"/>
  <c r="AQ51" i="2"/>
  <c r="AV51" i="2" s="1"/>
  <c r="AR51" i="2"/>
  <c r="AW51" i="2" s="1"/>
  <c r="AS51" i="2"/>
  <c r="AX51" i="2" s="1"/>
  <c r="AT51" i="2"/>
  <c r="AY51" i="2" s="1"/>
  <c r="BH51" i="2" s="1"/>
  <c r="BM51" i="2" s="1"/>
  <c r="AP52" i="2"/>
  <c r="AU52" i="2" s="1"/>
  <c r="AQ52" i="2"/>
  <c r="AV52" i="2" s="1"/>
  <c r="AR52" i="2"/>
  <c r="AW52" i="2" s="1"/>
  <c r="AS52" i="2"/>
  <c r="AX52" i="2" s="1"/>
  <c r="AT52" i="2"/>
  <c r="AY52" i="2" s="1"/>
  <c r="BH52" i="2" s="1"/>
  <c r="BM52" i="2" s="1"/>
  <c r="AP53" i="2"/>
  <c r="AU53" i="2" s="1"/>
  <c r="AQ53" i="2"/>
  <c r="AV53" i="2" s="1"/>
  <c r="AR53" i="2"/>
  <c r="AW53" i="2" s="1"/>
  <c r="AS53" i="2"/>
  <c r="AX53" i="2" s="1"/>
  <c r="AT53" i="2"/>
  <c r="AY53" i="2" s="1"/>
  <c r="BH53" i="2" s="1"/>
  <c r="BM53" i="2" s="1"/>
  <c r="AP54" i="2"/>
  <c r="AU54" i="2" s="1"/>
  <c r="AQ54" i="2"/>
  <c r="AV54" i="2" s="1"/>
  <c r="AR54" i="2"/>
  <c r="AW54" i="2" s="1"/>
  <c r="AS54" i="2"/>
  <c r="AX54" i="2" s="1"/>
  <c r="AT54" i="2"/>
  <c r="AY54" i="2" s="1"/>
  <c r="BH54" i="2" s="1"/>
  <c r="BM54" i="2" s="1"/>
  <c r="AP55" i="2"/>
  <c r="AU55" i="2" s="1"/>
  <c r="AQ55" i="2"/>
  <c r="AV55" i="2" s="1"/>
  <c r="AR55" i="2"/>
  <c r="AW55" i="2" s="1"/>
  <c r="AS55" i="2"/>
  <c r="AX55" i="2" s="1"/>
  <c r="AT55" i="2"/>
  <c r="AY55" i="2" s="1"/>
  <c r="BH55" i="2" s="1"/>
  <c r="BM55" i="2" s="1"/>
  <c r="AP56" i="2"/>
  <c r="AU56" i="2" s="1"/>
  <c r="AQ56" i="2"/>
  <c r="AV56" i="2" s="1"/>
  <c r="AR56" i="2"/>
  <c r="AW56" i="2" s="1"/>
  <c r="AS56" i="2"/>
  <c r="AX56" i="2" s="1"/>
  <c r="AT56" i="2"/>
  <c r="AY56" i="2" s="1"/>
  <c r="BH56" i="2" s="1"/>
  <c r="BM56" i="2" s="1"/>
  <c r="AP57" i="2"/>
  <c r="AU57" i="2" s="1"/>
  <c r="AQ57" i="2"/>
  <c r="AV57" i="2" s="1"/>
  <c r="AR57" i="2"/>
  <c r="AW57" i="2" s="1"/>
  <c r="AS57" i="2"/>
  <c r="AX57" i="2" s="1"/>
  <c r="AT57" i="2"/>
  <c r="AY57" i="2" s="1"/>
  <c r="BH57" i="2" s="1"/>
  <c r="BM57" i="2" s="1"/>
  <c r="AP58" i="2"/>
  <c r="AU58" i="2" s="1"/>
  <c r="AQ58" i="2"/>
  <c r="AV58" i="2" s="1"/>
  <c r="AR58" i="2"/>
  <c r="AW58" i="2" s="1"/>
  <c r="AS58" i="2"/>
  <c r="AX58" i="2" s="1"/>
  <c r="AT58" i="2"/>
  <c r="AY58" i="2" s="1"/>
  <c r="BH58" i="2" s="1"/>
  <c r="BM58" i="2" s="1"/>
  <c r="AP59" i="2"/>
  <c r="AU59" i="2" s="1"/>
  <c r="AQ59" i="2"/>
  <c r="AV59" i="2" s="1"/>
  <c r="AR59" i="2"/>
  <c r="AW59" i="2" s="1"/>
  <c r="AS59" i="2"/>
  <c r="AX59" i="2" s="1"/>
  <c r="AT59" i="2"/>
  <c r="AY59" i="2" s="1"/>
  <c r="BH59" i="2" s="1"/>
  <c r="BM59" i="2" s="1"/>
  <c r="AP60" i="2"/>
  <c r="AU60" i="2" s="1"/>
  <c r="AQ60" i="2"/>
  <c r="AV60" i="2" s="1"/>
  <c r="AR60" i="2"/>
  <c r="AW60" i="2" s="1"/>
  <c r="AS60" i="2"/>
  <c r="AX60" i="2" s="1"/>
  <c r="AT60" i="2"/>
  <c r="AY60" i="2" s="1"/>
  <c r="BH60" i="2" s="1"/>
  <c r="BM60" i="2" s="1"/>
  <c r="AP61" i="2"/>
  <c r="AU61" i="2" s="1"/>
  <c r="AQ61" i="2"/>
  <c r="AV61" i="2" s="1"/>
  <c r="AR61" i="2"/>
  <c r="AW61" i="2" s="1"/>
  <c r="AS61" i="2"/>
  <c r="AX61" i="2" s="1"/>
  <c r="AT61" i="2"/>
  <c r="AY61" i="2" s="1"/>
  <c r="BH61" i="2" s="1"/>
  <c r="BM61" i="2" s="1"/>
  <c r="AP62" i="2"/>
  <c r="AU62" i="2" s="1"/>
  <c r="AQ62" i="2"/>
  <c r="AV62" i="2" s="1"/>
  <c r="AR62" i="2"/>
  <c r="AW62" i="2" s="1"/>
  <c r="AS62" i="2"/>
  <c r="AX62" i="2" s="1"/>
  <c r="AT62" i="2"/>
  <c r="AY62" i="2" s="1"/>
  <c r="BH62" i="2" s="1"/>
  <c r="BM62" i="2" s="1"/>
  <c r="AP63" i="2"/>
  <c r="AU63" i="2" s="1"/>
  <c r="AQ63" i="2"/>
  <c r="AV63" i="2" s="1"/>
  <c r="AR63" i="2"/>
  <c r="AW63" i="2" s="1"/>
  <c r="AS63" i="2"/>
  <c r="AX63" i="2" s="1"/>
  <c r="AT63" i="2"/>
  <c r="AY63" i="2" s="1"/>
  <c r="BH63" i="2" s="1"/>
  <c r="BM63" i="2" s="1"/>
  <c r="AP64" i="2"/>
  <c r="AU64" i="2" s="1"/>
  <c r="AQ64" i="2"/>
  <c r="AV64" i="2" s="1"/>
  <c r="AR64" i="2"/>
  <c r="AW64" i="2" s="1"/>
  <c r="AS64" i="2"/>
  <c r="AX64" i="2" s="1"/>
  <c r="AT64" i="2"/>
  <c r="AY64" i="2" s="1"/>
  <c r="BH64" i="2" s="1"/>
  <c r="BM64" i="2" s="1"/>
  <c r="AP65" i="2"/>
  <c r="AU65" i="2" s="1"/>
  <c r="AQ65" i="2"/>
  <c r="AV65" i="2" s="1"/>
  <c r="AR65" i="2"/>
  <c r="AW65" i="2" s="1"/>
  <c r="AS65" i="2"/>
  <c r="AX65" i="2" s="1"/>
  <c r="AT65" i="2"/>
  <c r="AY65" i="2" s="1"/>
  <c r="BH65" i="2" s="1"/>
  <c r="BM65" i="2" s="1"/>
  <c r="AP66" i="2"/>
  <c r="AU66" i="2" s="1"/>
  <c r="AQ66" i="2"/>
  <c r="AV66" i="2" s="1"/>
  <c r="AR66" i="2"/>
  <c r="AW66" i="2" s="1"/>
  <c r="AS66" i="2"/>
  <c r="AX66" i="2" s="1"/>
  <c r="AT66" i="2"/>
  <c r="AY66" i="2" s="1"/>
  <c r="BH66" i="2" s="1"/>
  <c r="BM66" i="2" s="1"/>
  <c r="AP67" i="2"/>
  <c r="AU67" i="2" s="1"/>
  <c r="AQ67" i="2"/>
  <c r="AV67" i="2" s="1"/>
  <c r="AR67" i="2"/>
  <c r="AW67" i="2" s="1"/>
  <c r="AS67" i="2"/>
  <c r="AX67" i="2" s="1"/>
  <c r="AT67" i="2"/>
  <c r="AY67" i="2" s="1"/>
  <c r="BH67" i="2" s="1"/>
  <c r="BM67" i="2" s="1"/>
  <c r="AP68" i="2"/>
  <c r="AU68" i="2" s="1"/>
  <c r="AQ68" i="2"/>
  <c r="AV68" i="2" s="1"/>
  <c r="AR68" i="2"/>
  <c r="AW68" i="2" s="1"/>
  <c r="AS68" i="2"/>
  <c r="AX68" i="2" s="1"/>
  <c r="AT68" i="2"/>
  <c r="AY68" i="2" s="1"/>
  <c r="BH68" i="2" s="1"/>
  <c r="BM68" i="2" s="1"/>
  <c r="AP69" i="2"/>
  <c r="AU69" i="2" s="1"/>
  <c r="AQ69" i="2"/>
  <c r="AV69" i="2" s="1"/>
  <c r="AR69" i="2"/>
  <c r="AW69" i="2" s="1"/>
  <c r="AS69" i="2"/>
  <c r="AX69" i="2" s="1"/>
  <c r="AT69" i="2"/>
  <c r="AY69" i="2" s="1"/>
  <c r="BH69" i="2" s="1"/>
  <c r="BM69" i="2" s="1"/>
  <c r="AP70" i="2"/>
  <c r="AU70" i="2" s="1"/>
  <c r="AQ70" i="2"/>
  <c r="AV70" i="2" s="1"/>
  <c r="AR70" i="2"/>
  <c r="AW70" i="2" s="1"/>
  <c r="AS70" i="2"/>
  <c r="AX70" i="2" s="1"/>
  <c r="AT70" i="2"/>
  <c r="AY70" i="2" s="1"/>
  <c r="BH70" i="2" s="1"/>
  <c r="BM70" i="2" s="1"/>
  <c r="AP71" i="2"/>
  <c r="AU71" i="2" s="1"/>
  <c r="AQ71" i="2"/>
  <c r="AV71" i="2" s="1"/>
  <c r="AR71" i="2"/>
  <c r="AW71" i="2" s="1"/>
  <c r="AS71" i="2"/>
  <c r="AX71" i="2" s="1"/>
  <c r="AT71" i="2"/>
  <c r="AY71" i="2" s="1"/>
  <c r="BH71" i="2" s="1"/>
  <c r="BM71" i="2" s="1"/>
  <c r="AP72" i="2"/>
  <c r="AU72" i="2" s="1"/>
  <c r="AQ72" i="2"/>
  <c r="AV72" i="2" s="1"/>
  <c r="AR72" i="2"/>
  <c r="AW72" i="2" s="1"/>
  <c r="AS72" i="2"/>
  <c r="AX72" i="2" s="1"/>
  <c r="AT72" i="2"/>
  <c r="AY72" i="2" s="1"/>
  <c r="BH72" i="2" s="1"/>
  <c r="BM72" i="2" s="1"/>
  <c r="AP73" i="2"/>
  <c r="AU73" i="2" s="1"/>
  <c r="AQ73" i="2"/>
  <c r="AV73" i="2" s="1"/>
  <c r="AR73" i="2"/>
  <c r="AW73" i="2" s="1"/>
  <c r="AS73" i="2"/>
  <c r="AX73" i="2" s="1"/>
  <c r="AT73" i="2"/>
  <c r="AY73" i="2" s="1"/>
  <c r="BH73" i="2" s="1"/>
  <c r="BM73" i="2" s="1"/>
  <c r="AP74" i="2"/>
  <c r="AU74" i="2" s="1"/>
  <c r="AQ74" i="2"/>
  <c r="AV74" i="2" s="1"/>
  <c r="AR74" i="2"/>
  <c r="AW74" i="2" s="1"/>
  <c r="AS74" i="2"/>
  <c r="AX74" i="2" s="1"/>
  <c r="AT74" i="2"/>
  <c r="AY74" i="2" s="1"/>
  <c r="BH74" i="2" s="1"/>
  <c r="BM74" i="2" s="1"/>
  <c r="AP75" i="2"/>
  <c r="AU75" i="2" s="1"/>
  <c r="AQ75" i="2"/>
  <c r="AV75" i="2" s="1"/>
  <c r="AR75" i="2"/>
  <c r="AW75" i="2" s="1"/>
  <c r="AS75" i="2"/>
  <c r="AX75" i="2" s="1"/>
  <c r="AT75" i="2"/>
  <c r="AY75" i="2" s="1"/>
  <c r="BH75" i="2" s="1"/>
  <c r="BM75" i="2" s="1"/>
  <c r="AP76" i="2"/>
  <c r="AU76" i="2" s="1"/>
  <c r="AQ76" i="2"/>
  <c r="AV76" i="2" s="1"/>
  <c r="AR76" i="2"/>
  <c r="AW76" i="2" s="1"/>
  <c r="AS76" i="2"/>
  <c r="AX76" i="2" s="1"/>
  <c r="AT76" i="2"/>
  <c r="AY76" i="2" s="1"/>
  <c r="BH76" i="2" s="1"/>
  <c r="BM76" i="2" s="1"/>
  <c r="AP77" i="2"/>
  <c r="AU77" i="2" s="1"/>
  <c r="AQ77" i="2"/>
  <c r="AV77" i="2" s="1"/>
  <c r="AR77" i="2"/>
  <c r="AW77" i="2" s="1"/>
  <c r="AS77" i="2"/>
  <c r="AX77" i="2" s="1"/>
  <c r="AT77" i="2"/>
  <c r="AY77" i="2" s="1"/>
  <c r="BH77" i="2" s="1"/>
  <c r="BM77" i="2" s="1"/>
  <c r="AP78" i="2"/>
  <c r="AU78" i="2" s="1"/>
  <c r="AQ78" i="2"/>
  <c r="AV78" i="2" s="1"/>
  <c r="AR78" i="2"/>
  <c r="AW78" i="2" s="1"/>
  <c r="AS78" i="2"/>
  <c r="AX78" i="2" s="1"/>
  <c r="AT78" i="2"/>
  <c r="AY78" i="2" s="1"/>
  <c r="BH78" i="2" s="1"/>
  <c r="BM78" i="2" s="1"/>
  <c r="AP79" i="2"/>
  <c r="AU79" i="2" s="1"/>
  <c r="AQ79" i="2"/>
  <c r="AV79" i="2" s="1"/>
  <c r="AR79" i="2"/>
  <c r="AW79" i="2" s="1"/>
  <c r="AS79" i="2"/>
  <c r="AX79" i="2" s="1"/>
  <c r="AT79" i="2"/>
  <c r="AY79" i="2" s="1"/>
  <c r="BH79" i="2" s="1"/>
  <c r="BM79" i="2" s="1"/>
  <c r="AP80" i="2"/>
  <c r="AU80" i="2" s="1"/>
  <c r="AQ80" i="2"/>
  <c r="AV80" i="2" s="1"/>
  <c r="AR80" i="2"/>
  <c r="AW80" i="2" s="1"/>
  <c r="AS80" i="2"/>
  <c r="AX80" i="2" s="1"/>
  <c r="AT80" i="2"/>
  <c r="AY80" i="2" s="1"/>
  <c r="BH80" i="2" s="1"/>
  <c r="BM80" i="2" s="1"/>
  <c r="AP81" i="2"/>
  <c r="AU81" i="2" s="1"/>
  <c r="AQ81" i="2"/>
  <c r="AV81" i="2" s="1"/>
  <c r="AR81" i="2"/>
  <c r="AW81" i="2" s="1"/>
  <c r="AS81" i="2"/>
  <c r="AX81" i="2" s="1"/>
  <c r="AT81" i="2"/>
  <c r="AY81" i="2" s="1"/>
  <c r="BH81" i="2" s="1"/>
  <c r="BM81" i="2" s="1"/>
  <c r="AP82" i="2"/>
  <c r="AU82" i="2" s="1"/>
  <c r="AQ82" i="2"/>
  <c r="AV82" i="2" s="1"/>
  <c r="AR82" i="2"/>
  <c r="AW82" i="2" s="1"/>
  <c r="AS82" i="2"/>
  <c r="AX82" i="2" s="1"/>
  <c r="AT82" i="2"/>
  <c r="AY82" i="2" s="1"/>
  <c r="BH82" i="2" s="1"/>
  <c r="BM82" i="2" s="1"/>
  <c r="AP83" i="2"/>
  <c r="AU83" i="2" s="1"/>
  <c r="AQ83" i="2"/>
  <c r="AV83" i="2" s="1"/>
  <c r="AR83" i="2"/>
  <c r="AW83" i="2" s="1"/>
  <c r="AS83" i="2"/>
  <c r="AX83" i="2" s="1"/>
  <c r="AT83" i="2"/>
  <c r="AY83" i="2" s="1"/>
  <c r="BH83" i="2" s="1"/>
  <c r="BM83" i="2" s="1"/>
  <c r="AP84" i="2"/>
  <c r="AU84" i="2" s="1"/>
  <c r="AQ84" i="2"/>
  <c r="AV84" i="2" s="1"/>
  <c r="AR84" i="2"/>
  <c r="AW84" i="2" s="1"/>
  <c r="AS84" i="2"/>
  <c r="AX84" i="2" s="1"/>
  <c r="AT84" i="2"/>
  <c r="AY84" i="2" s="1"/>
  <c r="BH84" i="2" s="1"/>
  <c r="BM84" i="2" s="1"/>
  <c r="AP85" i="2"/>
  <c r="AU85" i="2" s="1"/>
  <c r="AQ85" i="2"/>
  <c r="AV85" i="2" s="1"/>
  <c r="AR85" i="2"/>
  <c r="AW85" i="2" s="1"/>
  <c r="AS85" i="2"/>
  <c r="AX85" i="2" s="1"/>
  <c r="AT85" i="2"/>
  <c r="AY85" i="2" s="1"/>
  <c r="BH85" i="2" s="1"/>
  <c r="BM85" i="2" s="1"/>
  <c r="AP86" i="2"/>
  <c r="AU86" i="2" s="1"/>
  <c r="AQ86" i="2"/>
  <c r="AV86" i="2" s="1"/>
  <c r="AR86" i="2"/>
  <c r="AW86" i="2" s="1"/>
  <c r="AS86" i="2"/>
  <c r="AX86" i="2" s="1"/>
  <c r="AT86" i="2"/>
  <c r="AY86" i="2" s="1"/>
  <c r="BH86" i="2" s="1"/>
  <c r="BM86" i="2" s="1"/>
  <c r="AP87" i="2"/>
  <c r="AU87" i="2" s="1"/>
  <c r="AQ87" i="2"/>
  <c r="AV87" i="2" s="1"/>
  <c r="AR87" i="2"/>
  <c r="AW87" i="2" s="1"/>
  <c r="AS87" i="2"/>
  <c r="AX87" i="2" s="1"/>
  <c r="AT87" i="2"/>
  <c r="AY87" i="2" s="1"/>
  <c r="BH87" i="2" s="1"/>
  <c r="BM87" i="2" s="1"/>
  <c r="AP88" i="2"/>
  <c r="AU88" i="2" s="1"/>
  <c r="AQ88" i="2"/>
  <c r="AV88" i="2" s="1"/>
  <c r="AR88" i="2"/>
  <c r="AW88" i="2" s="1"/>
  <c r="AS88" i="2"/>
  <c r="AX88" i="2" s="1"/>
  <c r="AT88" i="2"/>
  <c r="AY88" i="2" s="1"/>
  <c r="BH88" i="2" s="1"/>
  <c r="BM88" i="2" s="1"/>
  <c r="AP89" i="2"/>
  <c r="AU89" i="2" s="1"/>
  <c r="AQ89" i="2"/>
  <c r="AV89" i="2" s="1"/>
  <c r="AR89" i="2"/>
  <c r="AW89" i="2" s="1"/>
  <c r="AS89" i="2"/>
  <c r="AX89" i="2" s="1"/>
  <c r="AT89" i="2"/>
  <c r="AY89" i="2" s="1"/>
  <c r="BH89" i="2" s="1"/>
  <c r="BM89" i="2" s="1"/>
  <c r="AP90" i="2"/>
  <c r="AU90" i="2" s="1"/>
  <c r="AQ90" i="2"/>
  <c r="AV90" i="2" s="1"/>
  <c r="AR90" i="2"/>
  <c r="AW90" i="2" s="1"/>
  <c r="AS90" i="2"/>
  <c r="AX90" i="2" s="1"/>
  <c r="AT90" i="2"/>
  <c r="AY90" i="2" s="1"/>
  <c r="BH90" i="2" s="1"/>
  <c r="BM90" i="2" s="1"/>
  <c r="AP91" i="2"/>
  <c r="AU91" i="2" s="1"/>
  <c r="AQ91" i="2"/>
  <c r="AV91" i="2" s="1"/>
  <c r="AR91" i="2"/>
  <c r="AW91" i="2" s="1"/>
  <c r="AS91" i="2"/>
  <c r="AX91" i="2" s="1"/>
  <c r="AT91" i="2"/>
  <c r="AY91" i="2" s="1"/>
  <c r="BH91" i="2" s="1"/>
  <c r="BM91" i="2" s="1"/>
  <c r="AP92" i="2"/>
  <c r="AU92" i="2" s="1"/>
  <c r="AQ92" i="2"/>
  <c r="AV92" i="2" s="1"/>
  <c r="AR92" i="2"/>
  <c r="AW92" i="2" s="1"/>
  <c r="AS92" i="2"/>
  <c r="AX92" i="2" s="1"/>
  <c r="AT92" i="2"/>
  <c r="AY92" i="2" s="1"/>
  <c r="BH92" i="2" s="1"/>
  <c r="BM92" i="2" s="1"/>
  <c r="AP93" i="2"/>
  <c r="AU93" i="2" s="1"/>
  <c r="AQ93" i="2"/>
  <c r="AV93" i="2" s="1"/>
  <c r="AR93" i="2"/>
  <c r="AW93" i="2" s="1"/>
  <c r="AS93" i="2"/>
  <c r="AX93" i="2" s="1"/>
  <c r="AT93" i="2"/>
  <c r="AY93" i="2" s="1"/>
  <c r="BH93" i="2" s="1"/>
  <c r="BM93" i="2" s="1"/>
  <c r="AP94" i="2"/>
  <c r="AU94" i="2" s="1"/>
  <c r="AQ94" i="2"/>
  <c r="AV94" i="2" s="1"/>
  <c r="AR94" i="2"/>
  <c r="AW94" i="2" s="1"/>
  <c r="AS94" i="2"/>
  <c r="AX94" i="2" s="1"/>
  <c r="AT94" i="2"/>
  <c r="AY94" i="2" s="1"/>
  <c r="BH94" i="2" s="1"/>
  <c r="BM94" i="2" s="1"/>
  <c r="AP95" i="2"/>
  <c r="AU95" i="2" s="1"/>
  <c r="AQ95" i="2"/>
  <c r="AV95" i="2" s="1"/>
  <c r="AR95" i="2"/>
  <c r="AW95" i="2" s="1"/>
  <c r="AS95" i="2"/>
  <c r="AX95" i="2" s="1"/>
  <c r="AT95" i="2"/>
  <c r="AY95" i="2" s="1"/>
  <c r="BH95" i="2" s="1"/>
  <c r="BM95" i="2" s="1"/>
  <c r="AP96" i="2"/>
  <c r="AU96" i="2" s="1"/>
  <c r="AQ96" i="2"/>
  <c r="AV96" i="2" s="1"/>
  <c r="AR96" i="2"/>
  <c r="AW96" i="2" s="1"/>
  <c r="AS96" i="2"/>
  <c r="AX96" i="2" s="1"/>
  <c r="AT96" i="2"/>
  <c r="AY96" i="2" s="1"/>
  <c r="BH96" i="2" s="1"/>
  <c r="BM96" i="2" s="1"/>
  <c r="AP97" i="2"/>
  <c r="AU97" i="2" s="1"/>
  <c r="AQ97" i="2"/>
  <c r="AV97" i="2" s="1"/>
  <c r="AR97" i="2"/>
  <c r="AW97" i="2" s="1"/>
  <c r="AS97" i="2"/>
  <c r="AX97" i="2" s="1"/>
  <c r="AT97" i="2"/>
  <c r="AY97" i="2" s="1"/>
  <c r="BH97" i="2" s="1"/>
  <c r="BM97" i="2" s="1"/>
  <c r="AP98" i="2"/>
  <c r="AQ98" i="2"/>
  <c r="AR98" i="2"/>
  <c r="AS98" i="2"/>
  <c r="AT98" i="2"/>
  <c r="AP99" i="2"/>
  <c r="AQ99" i="2"/>
  <c r="AR99" i="2"/>
  <c r="AS99" i="2"/>
  <c r="AT99" i="2"/>
  <c r="AP100" i="2"/>
  <c r="AU100" i="2" s="1"/>
  <c r="AQ100" i="2"/>
  <c r="AV100" i="2" s="1"/>
  <c r="AR100" i="2"/>
  <c r="AW100" i="2" s="1"/>
  <c r="AS100" i="2"/>
  <c r="AX100" i="2" s="1"/>
  <c r="AT100" i="2"/>
  <c r="AY100" i="2" s="1"/>
  <c r="BH100" i="2" s="1"/>
  <c r="BM100" i="2" s="1"/>
  <c r="AP101" i="2"/>
  <c r="AU101" i="2" s="1"/>
  <c r="AQ101" i="2"/>
  <c r="AV101" i="2" s="1"/>
  <c r="AR101" i="2"/>
  <c r="AW101" i="2" s="1"/>
  <c r="AS101" i="2"/>
  <c r="AX101" i="2" s="1"/>
  <c r="AT101" i="2"/>
  <c r="AY101" i="2" s="1"/>
  <c r="BH101" i="2" s="1"/>
  <c r="BM101" i="2" s="1"/>
  <c r="AP102" i="2"/>
  <c r="AU102" i="2" s="1"/>
  <c r="AQ102" i="2"/>
  <c r="AV102" i="2" s="1"/>
  <c r="AR102" i="2"/>
  <c r="AW102" i="2" s="1"/>
  <c r="AS102" i="2"/>
  <c r="AX102" i="2" s="1"/>
  <c r="AT102" i="2"/>
  <c r="AY102" i="2" s="1"/>
  <c r="BH102" i="2" s="1"/>
  <c r="BM102" i="2" s="1"/>
  <c r="AP103" i="2"/>
  <c r="AU103" i="2" s="1"/>
  <c r="AQ103" i="2"/>
  <c r="AV103" i="2" s="1"/>
  <c r="AR103" i="2"/>
  <c r="AW103" i="2" s="1"/>
  <c r="AS103" i="2"/>
  <c r="AX103" i="2" s="1"/>
  <c r="AT103" i="2"/>
  <c r="AY103" i="2" s="1"/>
  <c r="BH103" i="2" s="1"/>
  <c r="BM103" i="2" s="1"/>
  <c r="AP104" i="2"/>
  <c r="AU104" i="2" s="1"/>
  <c r="AQ104" i="2"/>
  <c r="AV104" i="2" s="1"/>
  <c r="AR104" i="2"/>
  <c r="AW104" i="2" s="1"/>
  <c r="AS104" i="2"/>
  <c r="AX104" i="2" s="1"/>
  <c r="AT104" i="2"/>
  <c r="AY104" i="2" s="1"/>
  <c r="BH104" i="2" s="1"/>
  <c r="BM104" i="2" s="1"/>
  <c r="AP105" i="2"/>
  <c r="AU105" i="2" s="1"/>
  <c r="AQ105" i="2"/>
  <c r="AV105" i="2" s="1"/>
  <c r="AR105" i="2"/>
  <c r="AW105" i="2" s="1"/>
  <c r="AS105" i="2"/>
  <c r="AX105" i="2" s="1"/>
  <c r="AT105" i="2"/>
  <c r="AY105" i="2" s="1"/>
  <c r="BH105" i="2" s="1"/>
  <c r="BM105" i="2" s="1"/>
  <c r="AP106" i="2"/>
  <c r="AU106" i="2" s="1"/>
  <c r="AQ106" i="2"/>
  <c r="AV106" i="2" s="1"/>
  <c r="AR106" i="2"/>
  <c r="AW106" i="2" s="1"/>
  <c r="AS106" i="2"/>
  <c r="AX106" i="2" s="1"/>
  <c r="AT106" i="2"/>
  <c r="AY106" i="2" s="1"/>
  <c r="BH106" i="2" s="1"/>
  <c r="BM106" i="2" s="1"/>
  <c r="AP107" i="2"/>
  <c r="AU107" i="2" s="1"/>
  <c r="AQ107" i="2"/>
  <c r="AV107" i="2" s="1"/>
  <c r="AR107" i="2"/>
  <c r="AW107" i="2" s="1"/>
  <c r="AS107" i="2"/>
  <c r="AX107" i="2" s="1"/>
  <c r="AT107" i="2"/>
  <c r="AY107" i="2" s="1"/>
  <c r="BH107" i="2" s="1"/>
  <c r="BM107" i="2" s="1"/>
  <c r="AP108" i="2"/>
  <c r="AU108" i="2" s="1"/>
  <c r="AQ108" i="2"/>
  <c r="AV108" i="2" s="1"/>
  <c r="AR108" i="2"/>
  <c r="AW108" i="2" s="1"/>
  <c r="AS108" i="2"/>
  <c r="AX108" i="2" s="1"/>
  <c r="AT108" i="2"/>
  <c r="AY108" i="2" s="1"/>
  <c r="BH108" i="2" s="1"/>
  <c r="BM108" i="2" s="1"/>
  <c r="AP109" i="2"/>
  <c r="AU109" i="2" s="1"/>
  <c r="AQ109" i="2"/>
  <c r="AV109" i="2" s="1"/>
  <c r="AR109" i="2"/>
  <c r="AW109" i="2" s="1"/>
  <c r="AS109" i="2"/>
  <c r="AX109" i="2" s="1"/>
  <c r="AT109" i="2"/>
  <c r="AY109" i="2" s="1"/>
  <c r="BH109" i="2" s="1"/>
  <c r="BM109" i="2" s="1"/>
  <c r="AP110" i="2"/>
  <c r="AU110" i="2" s="1"/>
  <c r="AQ110" i="2"/>
  <c r="AV110" i="2" s="1"/>
  <c r="AR110" i="2"/>
  <c r="AW110" i="2" s="1"/>
  <c r="AS110" i="2"/>
  <c r="AX110" i="2" s="1"/>
  <c r="AT110" i="2"/>
  <c r="AY110" i="2" s="1"/>
  <c r="BH110" i="2" s="1"/>
  <c r="BM110" i="2" s="1"/>
  <c r="AP111" i="2"/>
  <c r="AU111" i="2" s="1"/>
  <c r="AQ111" i="2"/>
  <c r="AV111" i="2" s="1"/>
  <c r="AR111" i="2"/>
  <c r="AW111" i="2" s="1"/>
  <c r="AS111" i="2"/>
  <c r="AX111" i="2" s="1"/>
  <c r="AT111" i="2"/>
  <c r="AY111" i="2" s="1"/>
  <c r="BH111" i="2" s="1"/>
  <c r="BM111" i="2" s="1"/>
  <c r="AP112" i="2"/>
  <c r="AU112" i="2" s="1"/>
  <c r="AQ112" i="2"/>
  <c r="AV112" i="2" s="1"/>
  <c r="AR112" i="2"/>
  <c r="AW112" i="2" s="1"/>
  <c r="AS112" i="2"/>
  <c r="AX112" i="2" s="1"/>
  <c r="AT112" i="2"/>
  <c r="AY112" i="2" s="1"/>
  <c r="BH112" i="2" s="1"/>
  <c r="BM112" i="2" s="1"/>
  <c r="AP113" i="2"/>
  <c r="AU113" i="2" s="1"/>
  <c r="AQ113" i="2"/>
  <c r="AV113" i="2" s="1"/>
  <c r="AR113" i="2"/>
  <c r="AW113" i="2" s="1"/>
  <c r="AS113" i="2"/>
  <c r="AX113" i="2" s="1"/>
  <c r="AT113" i="2"/>
  <c r="AY113" i="2" s="1"/>
  <c r="BH113" i="2" s="1"/>
  <c r="BM113" i="2" s="1"/>
  <c r="AP114" i="2"/>
  <c r="AU114" i="2" s="1"/>
  <c r="AQ114" i="2"/>
  <c r="AV114" i="2" s="1"/>
  <c r="AR114" i="2"/>
  <c r="AW114" i="2" s="1"/>
  <c r="AS114" i="2"/>
  <c r="AX114" i="2" s="1"/>
  <c r="AT114" i="2"/>
  <c r="AY114" i="2" s="1"/>
  <c r="BH114" i="2" s="1"/>
  <c r="BM114" i="2" s="1"/>
  <c r="AP115" i="2"/>
  <c r="AU115" i="2" s="1"/>
  <c r="AQ115" i="2"/>
  <c r="AV115" i="2" s="1"/>
  <c r="AR115" i="2"/>
  <c r="AW115" i="2" s="1"/>
  <c r="AS115" i="2"/>
  <c r="AX115" i="2" s="1"/>
  <c r="AT115" i="2"/>
  <c r="AY115" i="2" s="1"/>
  <c r="BH115" i="2" s="1"/>
  <c r="BM115" i="2" s="1"/>
  <c r="AP116" i="2"/>
  <c r="AU116" i="2" s="1"/>
  <c r="AQ116" i="2"/>
  <c r="AV116" i="2" s="1"/>
  <c r="AR116" i="2"/>
  <c r="AW116" i="2" s="1"/>
  <c r="AS116" i="2"/>
  <c r="AX116" i="2" s="1"/>
  <c r="AT116" i="2"/>
  <c r="AY116" i="2" s="1"/>
  <c r="BH116" i="2" s="1"/>
  <c r="BM116" i="2" s="1"/>
  <c r="AP117" i="2"/>
  <c r="AU117" i="2" s="1"/>
  <c r="AQ117" i="2"/>
  <c r="AV117" i="2" s="1"/>
  <c r="AR117" i="2"/>
  <c r="AW117" i="2" s="1"/>
  <c r="AS117" i="2"/>
  <c r="AX117" i="2" s="1"/>
  <c r="AT117" i="2"/>
  <c r="AY117" i="2" s="1"/>
  <c r="BH117" i="2" s="1"/>
  <c r="BM117" i="2" s="1"/>
  <c r="AP118" i="2"/>
  <c r="AU118" i="2" s="1"/>
  <c r="AQ118" i="2"/>
  <c r="AV118" i="2" s="1"/>
  <c r="AR118" i="2"/>
  <c r="AW118" i="2" s="1"/>
  <c r="AS118" i="2"/>
  <c r="AX118" i="2" s="1"/>
  <c r="AT118" i="2"/>
  <c r="AY118" i="2" s="1"/>
  <c r="BH118" i="2" s="1"/>
  <c r="BM118" i="2" s="1"/>
  <c r="AP119" i="2"/>
  <c r="AU119" i="2" s="1"/>
  <c r="AQ119" i="2"/>
  <c r="AV119" i="2" s="1"/>
  <c r="AR119" i="2"/>
  <c r="AW119" i="2" s="1"/>
  <c r="AS119" i="2"/>
  <c r="AX119" i="2" s="1"/>
  <c r="AT119" i="2"/>
  <c r="AY119" i="2" s="1"/>
  <c r="BH119" i="2" s="1"/>
  <c r="BM119" i="2" s="1"/>
  <c r="AP120" i="2"/>
  <c r="AU120" i="2" s="1"/>
  <c r="AQ120" i="2"/>
  <c r="AV120" i="2" s="1"/>
  <c r="AR120" i="2"/>
  <c r="AW120" i="2" s="1"/>
  <c r="AS120" i="2"/>
  <c r="AX120" i="2" s="1"/>
  <c r="AT120" i="2"/>
  <c r="AY120" i="2" s="1"/>
  <c r="BH120" i="2" s="1"/>
  <c r="BM120" i="2" s="1"/>
  <c r="AP121" i="2"/>
  <c r="AU121" i="2" s="1"/>
  <c r="AQ121" i="2"/>
  <c r="AV121" i="2" s="1"/>
  <c r="AR121" i="2"/>
  <c r="AW121" i="2" s="1"/>
  <c r="AS121" i="2"/>
  <c r="AX121" i="2" s="1"/>
  <c r="AT121" i="2"/>
  <c r="AY121" i="2" s="1"/>
  <c r="BH121" i="2" s="1"/>
  <c r="BM121" i="2" s="1"/>
  <c r="AP122" i="2"/>
  <c r="AU122" i="2" s="1"/>
  <c r="AQ122" i="2"/>
  <c r="AV122" i="2" s="1"/>
  <c r="AR122" i="2"/>
  <c r="AW122" i="2" s="1"/>
  <c r="AS122" i="2"/>
  <c r="AX122" i="2" s="1"/>
  <c r="AT122" i="2"/>
  <c r="AY122" i="2" s="1"/>
  <c r="BH122" i="2" s="1"/>
  <c r="BM122" i="2" s="1"/>
  <c r="AP123" i="2"/>
  <c r="AU123" i="2" s="1"/>
  <c r="AQ123" i="2"/>
  <c r="AV123" i="2" s="1"/>
  <c r="AR123" i="2"/>
  <c r="AW123" i="2" s="1"/>
  <c r="AS123" i="2"/>
  <c r="AX123" i="2" s="1"/>
  <c r="AT123" i="2"/>
  <c r="AY123" i="2" s="1"/>
  <c r="BH123" i="2" s="1"/>
  <c r="BM123" i="2" s="1"/>
  <c r="AP124" i="2"/>
  <c r="AU124" i="2" s="1"/>
  <c r="AQ124" i="2"/>
  <c r="AV124" i="2" s="1"/>
  <c r="AR124" i="2"/>
  <c r="AW124" i="2" s="1"/>
  <c r="AS124" i="2"/>
  <c r="AX124" i="2" s="1"/>
  <c r="AT124" i="2"/>
  <c r="AY124" i="2" s="1"/>
  <c r="BH124" i="2" s="1"/>
  <c r="BM124" i="2" s="1"/>
  <c r="AP125" i="2"/>
  <c r="AU125" i="2" s="1"/>
  <c r="AQ125" i="2"/>
  <c r="AV125" i="2" s="1"/>
  <c r="AR125" i="2"/>
  <c r="AW125" i="2" s="1"/>
  <c r="AS125" i="2"/>
  <c r="AX125" i="2" s="1"/>
  <c r="AT125" i="2"/>
  <c r="AY125" i="2" s="1"/>
  <c r="BH125" i="2" s="1"/>
  <c r="BM125" i="2" s="1"/>
  <c r="AP126" i="2"/>
  <c r="AU126" i="2" s="1"/>
  <c r="AQ126" i="2"/>
  <c r="AV126" i="2" s="1"/>
  <c r="AR126" i="2"/>
  <c r="AW126" i="2" s="1"/>
  <c r="AS126" i="2"/>
  <c r="AX126" i="2" s="1"/>
  <c r="AT126" i="2"/>
  <c r="AY126" i="2" s="1"/>
  <c r="BH126" i="2" s="1"/>
  <c r="BM126" i="2" s="1"/>
  <c r="AP127" i="2"/>
  <c r="AU127" i="2" s="1"/>
  <c r="AQ127" i="2"/>
  <c r="AV127" i="2" s="1"/>
  <c r="AR127" i="2"/>
  <c r="AW127" i="2" s="1"/>
  <c r="AS127" i="2"/>
  <c r="AX127" i="2" s="1"/>
  <c r="AT127" i="2"/>
  <c r="AY127" i="2" s="1"/>
  <c r="BH127" i="2" s="1"/>
  <c r="BM127" i="2" s="1"/>
  <c r="AP128" i="2"/>
  <c r="AU128" i="2" s="1"/>
  <c r="AQ128" i="2"/>
  <c r="AV128" i="2" s="1"/>
  <c r="AR128" i="2"/>
  <c r="AW128" i="2" s="1"/>
  <c r="AS128" i="2"/>
  <c r="AX128" i="2" s="1"/>
  <c r="AT128" i="2"/>
  <c r="AY128" i="2" s="1"/>
  <c r="BH128" i="2" s="1"/>
  <c r="BM128" i="2" s="1"/>
  <c r="AP129" i="2"/>
  <c r="AU129" i="2" s="1"/>
  <c r="AQ129" i="2"/>
  <c r="AV129" i="2" s="1"/>
  <c r="AR129" i="2"/>
  <c r="AW129" i="2" s="1"/>
  <c r="AS129" i="2"/>
  <c r="AX129" i="2" s="1"/>
  <c r="AT129" i="2"/>
  <c r="AY129" i="2" s="1"/>
  <c r="BH129" i="2" s="1"/>
  <c r="BM129" i="2" s="1"/>
  <c r="AP130" i="2"/>
  <c r="AU130" i="2" s="1"/>
  <c r="AQ130" i="2"/>
  <c r="AV130" i="2" s="1"/>
  <c r="AR130" i="2"/>
  <c r="AW130" i="2" s="1"/>
  <c r="AS130" i="2"/>
  <c r="AX130" i="2" s="1"/>
  <c r="AT130" i="2"/>
  <c r="AY130" i="2" s="1"/>
  <c r="BH130" i="2" s="1"/>
  <c r="BM130" i="2" s="1"/>
  <c r="AP131" i="2"/>
  <c r="AU131" i="2" s="1"/>
  <c r="AQ131" i="2"/>
  <c r="AV131" i="2" s="1"/>
  <c r="AR131" i="2"/>
  <c r="AW131" i="2" s="1"/>
  <c r="AS131" i="2"/>
  <c r="AX131" i="2" s="1"/>
  <c r="AT131" i="2"/>
  <c r="AY131" i="2" s="1"/>
  <c r="BH131" i="2" s="1"/>
  <c r="BM131" i="2" s="1"/>
  <c r="AP132" i="2"/>
  <c r="AU132" i="2" s="1"/>
  <c r="AQ132" i="2"/>
  <c r="AV132" i="2" s="1"/>
  <c r="AR132" i="2"/>
  <c r="AW132" i="2" s="1"/>
  <c r="AS132" i="2"/>
  <c r="AX132" i="2" s="1"/>
  <c r="AT132" i="2"/>
  <c r="AY132" i="2" s="1"/>
  <c r="BH132" i="2" s="1"/>
  <c r="BM132" i="2" s="1"/>
  <c r="AP133" i="2"/>
  <c r="AU133" i="2" s="1"/>
  <c r="AQ133" i="2"/>
  <c r="AV133" i="2" s="1"/>
  <c r="AR133" i="2"/>
  <c r="AW133" i="2" s="1"/>
  <c r="AS133" i="2"/>
  <c r="AX133" i="2" s="1"/>
  <c r="AT133" i="2"/>
  <c r="AY133" i="2" s="1"/>
  <c r="BH133" i="2" s="1"/>
  <c r="BM133" i="2" s="1"/>
  <c r="AP134" i="2"/>
  <c r="AU134" i="2" s="1"/>
  <c r="AQ134" i="2"/>
  <c r="AV134" i="2" s="1"/>
  <c r="AR134" i="2"/>
  <c r="AW134" i="2" s="1"/>
  <c r="AS134" i="2"/>
  <c r="AX134" i="2" s="1"/>
  <c r="AT134" i="2"/>
  <c r="AY134" i="2" s="1"/>
  <c r="BH134" i="2" s="1"/>
  <c r="BM134" i="2" s="1"/>
  <c r="AP135" i="2"/>
  <c r="AU135" i="2" s="1"/>
  <c r="AQ135" i="2"/>
  <c r="AV135" i="2" s="1"/>
  <c r="AR135" i="2"/>
  <c r="AW135" i="2" s="1"/>
  <c r="AS135" i="2"/>
  <c r="AX135" i="2" s="1"/>
  <c r="AT135" i="2"/>
  <c r="AY135" i="2" s="1"/>
  <c r="BH135" i="2" s="1"/>
  <c r="BM135" i="2" s="1"/>
  <c r="AP136" i="2"/>
  <c r="AU136" i="2" s="1"/>
  <c r="AQ136" i="2"/>
  <c r="AV136" i="2" s="1"/>
  <c r="AR136" i="2"/>
  <c r="AW136" i="2" s="1"/>
  <c r="AS136" i="2"/>
  <c r="AX136" i="2" s="1"/>
  <c r="AT136" i="2"/>
  <c r="AY136" i="2" s="1"/>
  <c r="BH136" i="2" s="1"/>
  <c r="BM136" i="2" s="1"/>
  <c r="AP137" i="2"/>
  <c r="AU137" i="2" s="1"/>
  <c r="AQ137" i="2"/>
  <c r="AV137" i="2" s="1"/>
  <c r="AR137" i="2"/>
  <c r="AW137" i="2" s="1"/>
  <c r="AS137" i="2"/>
  <c r="AX137" i="2" s="1"/>
  <c r="AT137" i="2"/>
  <c r="AY137" i="2" s="1"/>
  <c r="BH137" i="2" s="1"/>
  <c r="BM137" i="2" s="1"/>
  <c r="AP138" i="2"/>
  <c r="AU138" i="2" s="1"/>
  <c r="AQ138" i="2"/>
  <c r="AV138" i="2" s="1"/>
  <c r="AR138" i="2"/>
  <c r="AW138" i="2" s="1"/>
  <c r="AS138" i="2"/>
  <c r="AX138" i="2" s="1"/>
  <c r="AT138" i="2"/>
  <c r="AY138" i="2" s="1"/>
  <c r="BH138" i="2" s="1"/>
  <c r="BM138" i="2" s="1"/>
  <c r="AP139" i="2"/>
  <c r="AU139" i="2" s="1"/>
  <c r="AQ139" i="2"/>
  <c r="AV139" i="2" s="1"/>
  <c r="AR139" i="2"/>
  <c r="AW139" i="2" s="1"/>
  <c r="AS139" i="2"/>
  <c r="AX139" i="2" s="1"/>
  <c r="AT139" i="2"/>
  <c r="AY139" i="2" s="1"/>
  <c r="BH139" i="2" s="1"/>
  <c r="BM139" i="2" s="1"/>
  <c r="AP140" i="2"/>
  <c r="AU140" i="2" s="1"/>
  <c r="AQ140" i="2"/>
  <c r="AV140" i="2" s="1"/>
  <c r="AR140" i="2"/>
  <c r="AW140" i="2" s="1"/>
  <c r="AS140" i="2"/>
  <c r="AX140" i="2" s="1"/>
  <c r="AT140" i="2"/>
  <c r="AY140" i="2" s="1"/>
  <c r="BH140" i="2" s="1"/>
  <c r="BM140" i="2" s="1"/>
  <c r="AP141" i="2"/>
  <c r="AU141" i="2" s="1"/>
  <c r="AQ141" i="2"/>
  <c r="AV141" i="2" s="1"/>
  <c r="AR141" i="2"/>
  <c r="AW141" i="2" s="1"/>
  <c r="AS141" i="2"/>
  <c r="AX141" i="2" s="1"/>
  <c r="AT141" i="2"/>
  <c r="AY141" i="2" s="1"/>
  <c r="BH141" i="2" s="1"/>
  <c r="BM141" i="2" s="1"/>
  <c r="AP142" i="2"/>
  <c r="AU142" i="2" s="1"/>
  <c r="AQ142" i="2"/>
  <c r="AV142" i="2" s="1"/>
  <c r="AR142" i="2"/>
  <c r="AW142" i="2" s="1"/>
  <c r="AS142" i="2"/>
  <c r="AX142" i="2" s="1"/>
  <c r="AT142" i="2"/>
  <c r="AY142" i="2" s="1"/>
  <c r="BH142" i="2" s="1"/>
  <c r="BM142" i="2" s="1"/>
  <c r="AP143" i="2"/>
  <c r="AU143" i="2" s="1"/>
  <c r="AQ143" i="2"/>
  <c r="AV143" i="2" s="1"/>
  <c r="AR143" i="2"/>
  <c r="AW143" i="2" s="1"/>
  <c r="AS143" i="2"/>
  <c r="AX143" i="2" s="1"/>
  <c r="AT143" i="2"/>
  <c r="AY143" i="2" s="1"/>
  <c r="BH143" i="2" s="1"/>
  <c r="BM143" i="2" s="1"/>
  <c r="AP144" i="2"/>
  <c r="AU144" i="2" s="1"/>
  <c r="AQ144" i="2"/>
  <c r="AV144" i="2" s="1"/>
  <c r="AR144" i="2"/>
  <c r="AW144" i="2" s="1"/>
  <c r="AS144" i="2"/>
  <c r="AX144" i="2" s="1"/>
  <c r="AT144" i="2"/>
  <c r="AY144" i="2" s="1"/>
  <c r="BH144" i="2" s="1"/>
  <c r="BM144" i="2" s="1"/>
  <c r="AP145" i="2"/>
  <c r="AU145" i="2" s="1"/>
  <c r="AQ145" i="2"/>
  <c r="AV145" i="2" s="1"/>
  <c r="AR145" i="2"/>
  <c r="AW145" i="2" s="1"/>
  <c r="AS145" i="2"/>
  <c r="AX145" i="2" s="1"/>
  <c r="AT145" i="2"/>
  <c r="AY145" i="2" s="1"/>
  <c r="BH145" i="2" s="1"/>
  <c r="BM145" i="2" s="1"/>
  <c r="AP146" i="2"/>
  <c r="AU146" i="2" s="1"/>
  <c r="AQ146" i="2"/>
  <c r="AV146" i="2" s="1"/>
  <c r="AR146" i="2"/>
  <c r="AW146" i="2" s="1"/>
  <c r="AS146" i="2"/>
  <c r="AX146" i="2" s="1"/>
  <c r="AT146" i="2"/>
  <c r="AY146" i="2" s="1"/>
  <c r="BH146" i="2" s="1"/>
  <c r="BM146" i="2" s="1"/>
  <c r="AP147" i="2"/>
  <c r="AU147" i="2" s="1"/>
  <c r="AQ147" i="2"/>
  <c r="AV147" i="2" s="1"/>
  <c r="AR147" i="2"/>
  <c r="AW147" i="2" s="1"/>
  <c r="AS147" i="2"/>
  <c r="AX147" i="2" s="1"/>
  <c r="AT147" i="2"/>
  <c r="AY147" i="2" s="1"/>
  <c r="BH147" i="2" s="1"/>
  <c r="BM147" i="2" s="1"/>
  <c r="AP148" i="2"/>
  <c r="AU148" i="2" s="1"/>
  <c r="AQ148" i="2"/>
  <c r="AV148" i="2" s="1"/>
  <c r="AR148" i="2"/>
  <c r="AW148" i="2" s="1"/>
  <c r="AS148" i="2"/>
  <c r="AX148" i="2" s="1"/>
  <c r="AT148" i="2"/>
  <c r="AY148" i="2" s="1"/>
  <c r="BH148" i="2" s="1"/>
  <c r="BM148" i="2" s="1"/>
  <c r="AP149" i="2"/>
  <c r="AU149" i="2" s="1"/>
  <c r="AQ149" i="2"/>
  <c r="AV149" i="2" s="1"/>
  <c r="AR149" i="2"/>
  <c r="AW149" i="2" s="1"/>
  <c r="AS149" i="2"/>
  <c r="AX149" i="2" s="1"/>
  <c r="AT149" i="2"/>
  <c r="AY149" i="2" s="1"/>
  <c r="BH149" i="2" s="1"/>
  <c r="BM149" i="2" s="1"/>
  <c r="AP150" i="2"/>
  <c r="AU150" i="2" s="1"/>
  <c r="AQ150" i="2"/>
  <c r="AV150" i="2" s="1"/>
  <c r="AR150" i="2"/>
  <c r="AW150" i="2" s="1"/>
  <c r="AS150" i="2"/>
  <c r="AX150" i="2" s="1"/>
  <c r="AT150" i="2"/>
  <c r="AY150" i="2" s="1"/>
  <c r="BH150" i="2" s="1"/>
  <c r="BM150" i="2" s="1"/>
  <c r="AP151" i="2"/>
  <c r="AU151" i="2" s="1"/>
  <c r="AQ151" i="2"/>
  <c r="AV151" i="2" s="1"/>
  <c r="AR151" i="2"/>
  <c r="AW151" i="2" s="1"/>
  <c r="AS151" i="2"/>
  <c r="AX151" i="2" s="1"/>
  <c r="AT151" i="2"/>
  <c r="AY151" i="2" s="1"/>
  <c r="BH151" i="2" s="1"/>
  <c r="BM151" i="2" s="1"/>
  <c r="AP152" i="2"/>
  <c r="AU152" i="2" s="1"/>
  <c r="AQ152" i="2"/>
  <c r="AV152" i="2" s="1"/>
  <c r="AR152" i="2"/>
  <c r="AW152" i="2" s="1"/>
  <c r="AS152" i="2"/>
  <c r="AX152" i="2" s="1"/>
  <c r="AT152" i="2"/>
  <c r="AY152" i="2" s="1"/>
  <c r="BH152" i="2" s="1"/>
  <c r="BM152" i="2" s="1"/>
  <c r="AP153" i="2"/>
  <c r="AQ153" i="2"/>
  <c r="AR153" i="2"/>
  <c r="AS153" i="2"/>
  <c r="AT153" i="2"/>
  <c r="AP154" i="2"/>
  <c r="AQ154" i="2"/>
  <c r="AR154" i="2"/>
  <c r="AS154" i="2"/>
  <c r="AT154" i="2"/>
  <c r="AP155" i="2"/>
  <c r="AU155" i="2" s="1"/>
  <c r="AQ155" i="2"/>
  <c r="AV155" i="2" s="1"/>
  <c r="AR155" i="2"/>
  <c r="AW155" i="2" s="1"/>
  <c r="AS155" i="2"/>
  <c r="AX155" i="2" s="1"/>
  <c r="AT155" i="2"/>
  <c r="AY155" i="2" s="1"/>
  <c r="BH155" i="2" s="1"/>
  <c r="BM155" i="2" s="1"/>
  <c r="AP156" i="2"/>
  <c r="AU156" i="2" s="1"/>
  <c r="AQ156" i="2"/>
  <c r="AV156" i="2" s="1"/>
  <c r="AR156" i="2"/>
  <c r="AW156" i="2" s="1"/>
  <c r="AS156" i="2"/>
  <c r="AX156" i="2" s="1"/>
  <c r="AT156" i="2"/>
  <c r="AY156" i="2" s="1"/>
  <c r="BH156" i="2" s="1"/>
  <c r="BM156" i="2" s="1"/>
  <c r="AP157" i="2"/>
  <c r="AU157" i="2" s="1"/>
  <c r="AQ157" i="2"/>
  <c r="AV157" i="2" s="1"/>
  <c r="AR157" i="2"/>
  <c r="AW157" i="2" s="1"/>
  <c r="AS157" i="2"/>
  <c r="AX157" i="2" s="1"/>
  <c r="AT157" i="2"/>
  <c r="AY157" i="2" s="1"/>
  <c r="BH157" i="2" s="1"/>
  <c r="BM157" i="2" s="1"/>
  <c r="AP158" i="2"/>
  <c r="AU158" i="2" s="1"/>
  <c r="AQ158" i="2"/>
  <c r="AV158" i="2" s="1"/>
  <c r="AR158" i="2"/>
  <c r="AW158" i="2" s="1"/>
  <c r="AS158" i="2"/>
  <c r="AX158" i="2" s="1"/>
  <c r="AT158" i="2"/>
  <c r="AY158" i="2" s="1"/>
  <c r="BH158" i="2" s="1"/>
  <c r="BM158" i="2" s="1"/>
  <c r="AP159" i="2"/>
  <c r="AU159" i="2" s="1"/>
  <c r="AQ159" i="2"/>
  <c r="AV159" i="2" s="1"/>
  <c r="AR159" i="2"/>
  <c r="AW159" i="2" s="1"/>
  <c r="AS159" i="2"/>
  <c r="AX159" i="2" s="1"/>
  <c r="AT159" i="2"/>
  <c r="AY159" i="2" s="1"/>
  <c r="BH159" i="2" s="1"/>
  <c r="BM159" i="2" s="1"/>
  <c r="AP160" i="2"/>
  <c r="AU160" i="2" s="1"/>
  <c r="AQ160" i="2"/>
  <c r="AV160" i="2" s="1"/>
  <c r="AR160" i="2"/>
  <c r="AW160" i="2" s="1"/>
  <c r="AS160" i="2"/>
  <c r="AX160" i="2" s="1"/>
  <c r="AT160" i="2"/>
  <c r="AY160" i="2" s="1"/>
  <c r="BH160" i="2" s="1"/>
  <c r="BM160" i="2" s="1"/>
  <c r="AP161" i="2"/>
  <c r="AU161" i="2" s="1"/>
  <c r="AQ161" i="2"/>
  <c r="AV161" i="2" s="1"/>
  <c r="AR161" i="2"/>
  <c r="AW161" i="2" s="1"/>
  <c r="AS161" i="2"/>
  <c r="AX161" i="2" s="1"/>
  <c r="AT161" i="2"/>
  <c r="AY161" i="2" s="1"/>
  <c r="BH161" i="2" s="1"/>
  <c r="BM161" i="2" s="1"/>
  <c r="AP162" i="2"/>
  <c r="AU162" i="2" s="1"/>
  <c r="AQ162" i="2"/>
  <c r="AV162" i="2" s="1"/>
  <c r="AR162" i="2"/>
  <c r="AW162" i="2" s="1"/>
  <c r="AS162" i="2"/>
  <c r="AX162" i="2" s="1"/>
  <c r="AT162" i="2"/>
  <c r="AY162" i="2" s="1"/>
  <c r="BH162" i="2" s="1"/>
  <c r="BM162" i="2" s="1"/>
  <c r="AP163" i="2"/>
  <c r="AU163" i="2" s="1"/>
  <c r="AQ163" i="2"/>
  <c r="AV163" i="2" s="1"/>
  <c r="AR163" i="2"/>
  <c r="AW163" i="2" s="1"/>
  <c r="AS163" i="2"/>
  <c r="AX163" i="2" s="1"/>
  <c r="AT163" i="2"/>
  <c r="AY163" i="2" s="1"/>
  <c r="BH163" i="2" s="1"/>
  <c r="BM163" i="2" s="1"/>
  <c r="AP164" i="2"/>
  <c r="AU164" i="2" s="1"/>
  <c r="AQ164" i="2"/>
  <c r="AV164" i="2" s="1"/>
  <c r="AR164" i="2"/>
  <c r="AW164" i="2" s="1"/>
  <c r="AS164" i="2"/>
  <c r="AX164" i="2" s="1"/>
  <c r="AT164" i="2"/>
  <c r="AY164" i="2" s="1"/>
  <c r="BH164" i="2" s="1"/>
  <c r="BM164" i="2" s="1"/>
  <c r="AP165" i="2"/>
  <c r="AU165" i="2" s="1"/>
  <c r="AQ165" i="2"/>
  <c r="AV165" i="2" s="1"/>
  <c r="AR165" i="2"/>
  <c r="AW165" i="2" s="1"/>
  <c r="AS165" i="2"/>
  <c r="AX165" i="2" s="1"/>
  <c r="AT165" i="2"/>
  <c r="AY165" i="2" s="1"/>
  <c r="BH165" i="2" s="1"/>
  <c r="BM165" i="2" s="1"/>
  <c r="AP166" i="2"/>
  <c r="AU166" i="2" s="1"/>
  <c r="AQ166" i="2"/>
  <c r="AV166" i="2" s="1"/>
  <c r="AR166" i="2"/>
  <c r="AW166" i="2" s="1"/>
  <c r="AS166" i="2"/>
  <c r="AX166" i="2" s="1"/>
  <c r="AT166" i="2"/>
  <c r="AY166" i="2" s="1"/>
  <c r="BH166" i="2" s="1"/>
  <c r="BM166" i="2" s="1"/>
  <c r="AP167" i="2"/>
  <c r="AU167" i="2" s="1"/>
  <c r="AQ167" i="2"/>
  <c r="AV167" i="2" s="1"/>
  <c r="AR167" i="2"/>
  <c r="AW167" i="2" s="1"/>
  <c r="AS167" i="2"/>
  <c r="AX167" i="2" s="1"/>
  <c r="AT167" i="2"/>
  <c r="AY167" i="2" s="1"/>
  <c r="BH167" i="2" s="1"/>
  <c r="BM167" i="2" s="1"/>
  <c r="AP168" i="2"/>
  <c r="AU168" i="2" s="1"/>
  <c r="AQ168" i="2"/>
  <c r="AV168" i="2" s="1"/>
  <c r="AR168" i="2"/>
  <c r="AW168" i="2" s="1"/>
  <c r="AS168" i="2"/>
  <c r="AX168" i="2" s="1"/>
  <c r="AT168" i="2"/>
  <c r="AY168" i="2" s="1"/>
  <c r="BH168" i="2" s="1"/>
  <c r="BM168" i="2" s="1"/>
  <c r="AP169" i="2"/>
  <c r="AU169" i="2" s="1"/>
  <c r="AQ169" i="2"/>
  <c r="AV169" i="2" s="1"/>
  <c r="AR169" i="2"/>
  <c r="AW169" i="2" s="1"/>
  <c r="AS169" i="2"/>
  <c r="AX169" i="2" s="1"/>
  <c r="AT169" i="2"/>
  <c r="AY169" i="2" s="1"/>
  <c r="BH169" i="2" s="1"/>
  <c r="BM169" i="2" s="1"/>
  <c r="AP170" i="2"/>
  <c r="AU170" i="2" s="1"/>
  <c r="AQ170" i="2"/>
  <c r="AV170" i="2" s="1"/>
  <c r="AR170" i="2"/>
  <c r="AW170" i="2" s="1"/>
  <c r="AS170" i="2"/>
  <c r="AX170" i="2" s="1"/>
  <c r="AT170" i="2"/>
  <c r="AY170" i="2" s="1"/>
  <c r="BH170" i="2" s="1"/>
  <c r="BM170" i="2" s="1"/>
  <c r="AP171" i="2"/>
  <c r="AU171" i="2" s="1"/>
  <c r="AQ171" i="2"/>
  <c r="AV171" i="2" s="1"/>
  <c r="AR171" i="2"/>
  <c r="AW171" i="2" s="1"/>
  <c r="AS171" i="2"/>
  <c r="AX171" i="2" s="1"/>
  <c r="AT171" i="2"/>
  <c r="AY171" i="2" s="1"/>
  <c r="BH171" i="2" s="1"/>
  <c r="BM171" i="2" s="1"/>
  <c r="AP172" i="2"/>
  <c r="AU172" i="2" s="1"/>
  <c r="AQ172" i="2"/>
  <c r="AV172" i="2" s="1"/>
  <c r="AR172" i="2"/>
  <c r="AW172" i="2" s="1"/>
  <c r="AS172" i="2"/>
  <c r="AX172" i="2" s="1"/>
  <c r="AT172" i="2"/>
  <c r="AY172" i="2" s="1"/>
  <c r="BH172" i="2" s="1"/>
  <c r="BM172" i="2" s="1"/>
  <c r="AP173" i="2"/>
  <c r="AU173" i="2" s="1"/>
  <c r="AQ173" i="2"/>
  <c r="AV173" i="2" s="1"/>
  <c r="AR173" i="2"/>
  <c r="AW173" i="2" s="1"/>
  <c r="AS173" i="2"/>
  <c r="AX173" i="2" s="1"/>
  <c r="AT173" i="2"/>
  <c r="AY173" i="2" s="1"/>
  <c r="BH173" i="2" s="1"/>
  <c r="BM173" i="2" s="1"/>
  <c r="AP174" i="2"/>
  <c r="AU174" i="2" s="1"/>
  <c r="AQ174" i="2"/>
  <c r="AV174" i="2" s="1"/>
  <c r="AR174" i="2"/>
  <c r="AW174" i="2" s="1"/>
  <c r="AS174" i="2"/>
  <c r="AX174" i="2" s="1"/>
  <c r="AT174" i="2"/>
  <c r="AY174" i="2" s="1"/>
  <c r="BH174" i="2" s="1"/>
  <c r="BM174" i="2" s="1"/>
  <c r="AP175" i="2"/>
  <c r="AU175" i="2" s="1"/>
  <c r="AQ175" i="2"/>
  <c r="AV175" i="2" s="1"/>
  <c r="AR175" i="2"/>
  <c r="AW175" i="2" s="1"/>
  <c r="AS175" i="2"/>
  <c r="AX175" i="2" s="1"/>
  <c r="AT175" i="2"/>
  <c r="AY175" i="2" s="1"/>
  <c r="BH175" i="2" s="1"/>
  <c r="BM175" i="2" s="1"/>
  <c r="AP176" i="2"/>
  <c r="AU176" i="2" s="1"/>
  <c r="AQ176" i="2"/>
  <c r="AV176" i="2" s="1"/>
  <c r="AR176" i="2"/>
  <c r="AW176" i="2" s="1"/>
  <c r="AS176" i="2"/>
  <c r="AX176" i="2" s="1"/>
  <c r="AT176" i="2"/>
  <c r="AY176" i="2" s="1"/>
  <c r="BH176" i="2" s="1"/>
  <c r="BM176" i="2" s="1"/>
  <c r="AP177" i="2"/>
  <c r="AU177" i="2" s="1"/>
  <c r="AQ177" i="2"/>
  <c r="AV177" i="2" s="1"/>
  <c r="AR177" i="2"/>
  <c r="AW177" i="2" s="1"/>
  <c r="AS177" i="2"/>
  <c r="AX177" i="2" s="1"/>
  <c r="AT177" i="2"/>
  <c r="AY177" i="2" s="1"/>
  <c r="BH177" i="2" s="1"/>
  <c r="BM177" i="2" s="1"/>
  <c r="AP178" i="2"/>
  <c r="AU178" i="2" s="1"/>
  <c r="AQ178" i="2"/>
  <c r="AV178" i="2" s="1"/>
  <c r="AR178" i="2"/>
  <c r="AW178" i="2" s="1"/>
  <c r="AS178" i="2"/>
  <c r="AX178" i="2" s="1"/>
  <c r="AT178" i="2"/>
  <c r="AY178" i="2" s="1"/>
  <c r="BH178" i="2" s="1"/>
  <c r="BM178" i="2" s="1"/>
  <c r="AP179" i="2"/>
  <c r="AU179" i="2" s="1"/>
  <c r="AQ179" i="2"/>
  <c r="AV179" i="2" s="1"/>
  <c r="AR179" i="2"/>
  <c r="AW179" i="2" s="1"/>
  <c r="AS179" i="2"/>
  <c r="AX179" i="2" s="1"/>
  <c r="AT179" i="2"/>
  <c r="AY179" i="2" s="1"/>
  <c r="BH179" i="2" s="1"/>
  <c r="BM179" i="2" s="1"/>
  <c r="AP180" i="2"/>
  <c r="AU180" i="2" s="1"/>
  <c r="AQ180" i="2"/>
  <c r="AV180" i="2" s="1"/>
  <c r="AR180" i="2"/>
  <c r="AW180" i="2" s="1"/>
  <c r="AS180" i="2"/>
  <c r="AX180" i="2" s="1"/>
  <c r="AT180" i="2"/>
  <c r="AY180" i="2" s="1"/>
  <c r="BH180" i="2" s="1"/>
  <c r="BM180" i="2" s="1"/>
  <c r="AP181" i="2"/>
  <c r="AU181" i="2" s="1"/>
  <c r="AQ181" i="2"/>
  <c r="AV181" i="2" s="1"/>
  <c r="AR181" i="2"/>
  <c r="AW181" i="2" s="1"/>
  <c r="AS181" i="2"/>
  <c r="AX181" i="2" s="1"/>
  <c r="AT181" i="2"/>
  <c r="AY181" i="2" s="1"/>
  <c r="BH181" i="2" s="1"/>
  <c r="BM181" i="2" s="1"/>
  <c r="AP182" i="2"/>
  <c r="AU182" i="2" s="1"/>
  <c r="AQ182" i="2"/>
  <c r="AV182" i="2" s="1"/>
  <c r="AR182" i="2"/>
  <c r="AW182" i="2" s="1"/>
  <c r="AS182" i="2"/>
  <c r="AX182" i="2" s="1"/>
  <c r="AT182" i="2"/>
  <c r="AY182" i="2" s="1"/>
  <c r="BH182" i="2" s="1"/>
  <c r="BM182" i="2" s="1"/>
  <c r="AP183" i="2"/>
  <c r="AU183" i="2" s="1"/>
  <c r="AQ183" i="2"/>
  <c r="AV183" i="2" s="1"/>
  <c r="AR183" i="2"/>
  <c r="AW183" i="2" s="1"/>
  <c r="AS183" i="2"/>
  <c r="AX183" i="2" s="1"/>
  <c r="AT183" i="2"/>
  <c r="AY183" i="2" s="1"/>
  <c r="BH183" i="2" s="1"/>
  <c r="BM183" i="2" s="1"/>
  <c r="AP184" i="2"/>
  <c r="AU184" i="2" s="1"/>
  <c r="AQ184" i="2"/>
  <c r="AV184" i="2" s="1"/>
  <c r="AR184" i="2"/>
  <c r="AW184" i="2" s="1"/>
  <c r="AS184" i="2"/>
  <c r="AX184" i="2" s="1"/>
  <c r="AT184" i="2"/>
  <c r="AY184" i="2" s="1"/>
  <c r="BH184" i="2" s="1"/>
  <c r="BM184" i="2" s="1"/>
  <c r="AP185" i="2"/>
  <c r="AU185" i="2" s="1"/>
  <c r="AQ185" i="2"/>
  <c r="AV185" i="2" s="1"/>
  <c r="AR185" i="2"/>
  <c r="AW185" i="2" s="1"/>
  <c r="AS185" i="2"/>
  <c r="AX185" i="2" s="1"/>
  <c r="AT185" i="2"/>
  <c r="AY185" i="2" s="1"/>
  <c r="BH185" i="2" s="1"/>
  <c r="BM185" i="2" s="1"/>
  <c r="AP186" i="2"/>
  <c r="AU186" i="2" s="1"/>
  <c r="AQ186" i="2"/>
  <c r="AV186" i="2" s="1"/>
  <c r="AR186" i="2"/>
  <c r="AW186" i="2" s="1"/>
  <c r="AS186" i="2"/>
  <c r="AX186" i="2" s="1"/>
  <c r="AT186" i="2"/>
  <c r="AY186" i="2" s="1"/>
  <c r="BH186" i="2" s="1"/>
  <c r="BM186" i="2" s="1"/>
  <c r="AP187" i="2"/>
  <c r="AU187" i="2" s="1"/>
  <c r="AQ187" i="2"/>
  <c r="AV187" i="2" s="1"/>
  <c r="AR187" i="2"/>
  <c r="AW187" i="2" s="1"/>
  <c r="AS187" i="2"/>
  <c r="AX187" i="2" s="1"/>
  <c r="AT187" i="2"/>
  <c r="AY187" i="2" s="1"/>
  <c r="BH187" i="2" s="1"/>
  <c r="BM187" i="2" s="1"/>
  <c r="AP188" i="2"/>
  <c r="AU188" i="2" s="1"/>
  <c r="AQ188" i="2"/>
  <c r="AV188" i="2" s="1"/>
  <c r="AR188" i="2"/>
  <c r="AW188" i="2" s="1"/>
  <c r="AS188" i="2"/>
  <c r="AX188" i="2" s="1"/>
  <c r="AT188" i="2"/>
  <c r="AY188" i="2" s="1"/>
  <c r="BH188" i="2" s="1"/>
  <c r="BM188" i="2" s="1"/>
  <c r="AP189" i="2"/>
  <c r="AU189" i="2" s="1"/>
  <c r="AQ189" i="2"/>
  <c r="AV189" i="2" s="1"/>
  <c r="AR189" i="2"/>
  <c r="AW189" i="2" s="1"/>
  <c r="AS189" i="2"/>
  <c r="AX189" i="2" s="1"/>
  <c r="AT189" i="2"/>
  <c r="AY189" i="2" s="1"/>
  <c r="BH189" i="2" s="1"/>
  <c r="BM189" i="2" s="1"/>
  <c r="AP190" i="2"/>
  <c r="AU190" i="2" s="1"/>
  <c r="AQ190" i="2"/>
  <c r="AV190" i="2" s="1"/>
  <c r="AR190" i="2"/>
  <c r="AW190" i="2" s="1"/>
  <c r="AS190" i="2"/>
  <c r="AX190" i="2" s="1"/>
  <c r="AT190" i="2"/>
  <c r="AY190" i="2" s="1"/>
  <c r="BH190" i="2" s="1"/>
  <c r="BM190" i="2" s="1"/>
  <c r="AP191" i="2"/>
  <c r="AU191" i="2" s="1"/>
  <c r="AQ191" i="2"/>
  <c r="AV191" i="2" s="1"/>
  <c r="AR191" i="2"/>
  <c r="AW191" i="2" s="1"/>
  <c r="AS191" i="2"/>
  <c r="AX191" i="2" s="1"/>
  <c r="AT191" i="2"/>
  <c r="AY191" i="2" s="1"/>
  <c r="BH191" i="2" s="1"/>
  <c r="BM191" i="2" s="1"/>
  <c r="AP192" i="2"/>
  <c r="AU192" i="2" s="1"/>
  <c r="AQ192" i="2"/>
  <c r="AV192" i="2" s="1"/>
  <c r="AR192" i="2"/>
  <c r="AW192" i="2" s="1"/>
  <c r="AS192" i="2"/>
  <c r="AX192" i="2" s="1"/>
  <c r="AT192" i="2"/>
  <c r="AY192" i="2" s="1"/>
  <c r="BH192" i="2" s="1"/>
  <c r="BM192" i="2" s="1"/>
  <c r="AP193" i="2"/>
  <c r="AU193" i="2" s="1"/>
  <c r="AQ193" i="2"/>
  <c r="AV193" i="2" s="1"/>
  <c r="AR193" i="2"/>
  <c r="AW193" i="2" s="1"/>
  <c r="AS193" i="2"/>
  <c r="AX193" i="2" s="1"/>
  <c r="AT193" i="2"/>
  <c r="AY193" i="2" s="1"/>
  <c r="BH193" i="2" s="1"/>
  <c r="BM193" i="2" s="1"/>
  <c r="AP194" i="2"/>
  <c r="AQ194" i="2"/>
  <c r="AR194" i="2"/>
  <c r="AS194" i="2"/>
  <c r="AT194" i="2"/>
  <c r="AP195" i="2"/>
  <c r="AU195" i="2" s="1"/>
  <c r="AQ195" i="2"/>
  <c r="AV195" i="2" s="1"/>
  <c r="AR195" i="2"/>
  <c r="AW195" i="2" s="1"/>
  <c r="AS195" i="2"/>
  <c r="AX195" i="2" s="1"/>
  <c r="AT195" i="2"/>
  <c r="AY195" i="2" s="1"/>
  <c r="BH195" i="2" s="1"/>
  <c r="BM195" i="2" s="1"/>
  <c r="AP196" i="2"/>
  <c r="AU196" i="2" s="1"/>
  <c r="AQ196" i="2"/>
  <c r="AV196" i="2" s="1"/>
  <c r="AR196" i="2"/>
  <c r="AW196" i="2" s="1"/>
  <c r="AS196" i="2"/>
  <c r="AX196" i="2" s="1"/>
  <c r="AT196" i="2"/>
  <c r="AY196" i="2" s="1"/>
  <c r="BH196" i="2" s="1"/>
  <c r="BM196" i="2" s="1"/>
  <c r="AP197" i="2"/>
  <c r="AU197" i="2" s="1"/>
  <c r="AQ197" i="2"/>
  <c r="AV197" i="2" s="1"/>
  <c r="AR197" i="2"/>
  <c r="AW197" i="2" s="1"/>
  <c r="AS197" i="2"/>
  <c r="AX197" i="2" s="1"/>
  <c r="AT197" i="2"/>
  <c r="AY197" i="2" s="1"/>
  <c r="BH197" i="2" s="1"/>
  <c r="BM197" i="2" s="1"/>
  <c r="AP198" i="2"/>
  <c r="AQ198" i="2"/>
  <c r="AR198" i="2"/>
  <c r="AS198" i="2"/>
  <c r="AT198" i="2"/>
  <c r="AP199" i="2"/>
  <c r="AQ199" i="2"/>
  <c r="AR199" i="2"/>
  <c r="AS199" i="2"/>
  <c r="AT199" i="2"/>
  <c r="AP200" i="2"/>
  <c r="AU200" i="2" s="1"/>
  <c r="AQ200" i="2"/>
  <c r="AV200" i="2" s="1"/>
  <c r="AR200" i="2"/>
  <c r="AW200" i="2" s="1"/>
  <c r="AS200" i="2"/>
  <c r="AX200" i="2" s="1"/>
  <c r="AT200" i="2"/>
  <c r="AY200" i="2" s="1"/>
  <c r="BH200" i="2" s="1"/>
  <c r="BM200" i="2" s="1"/>
  <c r="AP201" i="2"/>
  <c r="AU201" i="2" s="1"/>
  <c r="AQ201" i="2"/>
  <c r="AV201" i="2" s="1"/>
  <c r="AR201" i="2"/>
  <c r="AW201" i="2" s="1"/>
  <c r="AS201" i="2"/>
  <c r="AX201" i="2" s="1"/>
  <c r="AT201" i="2"/>
  <c r="AY201" i="2" s="1"/>
  <c r="BH201" i="2" s="1"/>
  <c r="BM201" i="2" s="1"/>
  <c r="AP202" i="2"/>
  <c r="AU202" i="2" s="1"/>
  <c r="AQ202" i="2"/>
  <c r="AV202" i="2" s="1"/>
  <c r="AR202" i="2"/>
  <c r="AW202" i="2" s="1"/>
  <c r="AS202" i="2"/>
  <c r="AX202" i="2" s="1"/>
  <c r="AT202" i="2"/>
  <c r="AY202" i="2" s="1"/>
  <c r="BH202" i="2" s="1"/>
  <c r="BM202" i="2" s="1"/>
  <c r="AP203" i="2"/>
  <c r="AQ203" i="2"/>
  <c r="AR203" i="2"/>
  <c r="AS203" i="2"/>
  <c r="AT203" i="2"/>
  <c r="AP204" i="2"/>
  <c r="AU204" i="2" s="1"/>
  <c r="AQ204" i="2"/>
  <c r="AV204" i="2" s="1"/>
  <c r="AR204" i="2"/>
  <c r="AW204" i="2" s="1"/>
  <c r="AS204" i="2"/>
  <c r="AX204" i="2" s="1"/>
  <c r="AT204" i="2"/>
  <c r="AY204" i="2" s="1"/>
  <c r="BH204" i="2" s="1"/>
  <c r="BM204" i="2" s="1"/>
  <c r="AP205" i="2"/>
  <c r="AU205" i="2" s="1"/>
  <c r="AQ205" i="2"/>
  <c r="AV205" i="2" s="1"/>
  <c r="AR205" i="2"/>
  <c r="AW205" i="2" s="1"/>
  <c r="AS205" i="2"/>
  <c r="AX205" i="2" s="1"/>
  <c r="AT205" i="2"/>
  <c r="AY205" i="2" s="1"/>
  <c r="BH205" i="2" s="1"/>
  <c r="BM205" i="2" s="1"/>
  <c r="AP206" i="2"/>
  <c r="AU206" i="2" s="1"/>
  <c r="AQ206" i="2"/>
  <c r="AV206" i="2" s="1"/>
  <c r="AR206" i="2"/>
  <c r="AW206" i="2" s="1"/>
  <c r="AS206" i="2"/>
  <c r="AX206" i="2" s="1"/>
  <c r="AT206" i="2"/>
  <c r="AY206" i="2" s="1"/>
  <c r="BH206" i="2" s="1"/>
  <c r="BM206" i="2" s="1"/>
  <c r="AP207" i="2"/>
  <c r="AU207" i="2" s="1"/>
  <c r="AQ207" i="2"/>
  <c r="AV207" i="2" s="1"/>
  <c r="AR207" i="2"/>
  <c r="AW207" i="2" s="1"/>
  <c r="AS207" i="2"/>
  <c r="AX207" i="2" s="1"/>
  <c r="AT207" i="2"/>
  <c r="AY207" i="2" s="1"/>
  <c r="BH207" i="2" s="1"/>
  <c r="BM207" i="2" s="1"/>
  <c r="AP208" i="2"/>
  <c r="AU208" i="2" s="1"/>
  <c r="AQ208" i="2"/>
  <c r="AV208" i="2" s="1"/>
  <c r="AR208" i="2"/>
  <c r="AW208" i="2" s="1"/>
  <c r="AS208" i="2"/>
  <c r="AX208" i="2" s="1"/>
  <c r="AT208" i="2"/>
  <c r="AY208" i="2" s="1"/>
  <c r="BH208" i="2" s="1"/>
  <c r="BM208" i="2" s="1"/>
  <c r="AP209" i="2"/>
  <c r="AQ209" i="2"/>
  <c r="AR209" i="2"/>
  <c r="AS209" i="2"/>
  <c r="AT209" i="2"/>
  <c r="AP210" i="2"/>
  <c r="AU210" i="2" s="1"/>
  <c r="AQ210" i="2"/>
  <c r="AV210" i="2" s="1"/>
  <c r="AR210" i="2"/>
  <c r="AW210" i="2" s="1"/>
  <c r="AS210" i="2"/>
  <c r="AX210" i="2" s="1"/>
  <c r="AT210" i="2"/>
  <c r="AY210" i="2" s="1"/>
  <c r="BH210" i="2" s="1"/>
  <c r="BM210" i="2" s="1"/>
  <c r="AP211" i="2"/>
  <c r="AQ211" i="2"/>
  <c r="AR211" i="2"/>
  <c r="AS211" i="2"/>
  <c r="AT211" i="2"/>
  <c r="AP212" i="2"/>
  <c r="AU212" i="2" s="1"/>
  <c r="AQ212" i="2"/>
  <c r="AV212" i="2" s="1"/>
  <c r="AR212" i="2"/>
  <c r="AW212" i="2" s="1"/>
  <c r="AS212" i="2"/>
  <c r="AX212" i="2" s="1"/>
  <c r="AT212" i="2"/>
  <c r="AY212" i="2" s="1"/>
  <c r="BH212" i="2" s="1"/>
  <c r="BM212" i="2" s="1"/>
  <c r="AP213" i="2"/>
  <c r="AQ213" i="2"/>
  <c r="AR213" i="2"/>
  <c r="AS213" i="2"/>
  <c r="AT213" i="2"/>
  <c r="AP214" i="2"/>
  <c r="AQ214" i="2"/>
  <c r="AR214" i="2"/>
  <c r="AS214" i="2"/>
  <c r="AT214" i="2"/>
  <c r="AP215" i="2"/>
  <c r="AQ215" i="2"/>
  <c r="AR215" i="2"/>
  <c r="AS215" i="2"/>
  <c r="AT215" i="2"/>
  <c r="AP216" i="2"/>
  <c r="AQ216" i="2"/>
  <c r="AR216" i="2"/>
  <c r="AS216" i="2"/>
  <c r="AT216" i="2"/>
  <c r="AP217" i="2"/>
  <c r="AQ217" i="2"/>
  <c r="AR217" i="2"/>
  <c r="AS217" i="2"/>
  <c r="AT217" i="2"/>
  <c r="AP218" i="2"/>
  <c r="AQ218" i="2"/>
  <c r="AR218" i="2"/>
  <c r="AS218" i="2"/>
  <c r="AT218" i="2"/>
  <c r="AP219" i="2"/>
  <c r="AU219" i="2" s="1"/>
  <c r="AQ219" i="2"/>
  <c r="AV219" i="2" s="1"/>
  <c r="AR219" i="2"/>
  <c r="AW219" i="2" s="1"/>
  <c r="AS219" i="2"/>
  <c r="AX219" i="2" s="1"/>
  <c r="AT219" i="2"/>
  <c r="AY219" i="2" s="1"/>
  <c r="BH219" i="2" s="1"/>
  <c r="BM219" i="2" s="1"/>
  <c r="AP220" i="2"/>
  <c r="AU220" i="2" s="1"/>
  <c r="AQ220" i="2"/>
  <c r="AV220" i="2" s="1"/>
  <c r="AR220" i="2"/>
  <c r="AW220" i="2" s="1"/>
  <c r="AS220" i="2"/>
  <c r="AX220" i="2" s="1"/>
  <c r="AT220" i="2"/>
  <c r="AY220" i="2" s="1"/>
  <c r="BH220" i="2" s="1"/>
  <c r="BM220" i="2" s="1"/>
  <c r="AP221" i="2"/>
  <c r="AU221" i="2" s="1"/>
  <c r="AQ221" i="2"/>
  <c r="AV221" i="2" s="1"/>
  <c r="AR221" i="2"/>
  <c r="AW221" i="2" s="1"/>
  <c r="AS221" i="2"/>
  <c r="AX221" i="2" s="1"/>
  <c r="AT221" i="2"/>
  <c r="AY221" i="2" s="1"/>
  <c r="BH221" i="2" s="1"/>
  <c r="BM221" i="2" s="1"/>
  <c r="AP222" i="2"/>
  <c r="AU222" i="2" s="1"/>
  <c r="AQ222" i="2"/>
  <c r="AV222" i="2" s="1"/>
  <c r="AR222" i="2"/>
  <c r="AW222" i="2" s="1"/>
  <c r="AS222" i="2"/>
  <c r="AX222" i="2" s="1"/>
  <c r="AT222" i="2"/>
  <c r="AY222" i="2" s="1"/>
  <c r="BH222" i="2" s="1"/>
  <c r="BM222" i="2" s="1"/>
  <c r="AP223" i="2"/>
  <c r="AU223" i="2" s="1"/>
  <c r="AQ223" i="2"/>
  <c r="AV223" i="2" s="1"/>
  <c r="AR223" i="2"/>
  <c r="AW223" i="2" s="1"/>
  <c r="AS223" i="2"/>
  <c r="AX223" i="2" s="1"/>
  <c r="AT223" i="2"/>
  <c r="AY223" i="2" s="1"/>
  <c r="BH223" i="2" s="1"/>
  <c r="BM223" i="2" s="1"/>
  <c r="AP224" i="2"/>
  <c r="AU224" i="2" s="1"/>
  <c r="AQ224" i="2"/>
  <c r="AV224" i="2" s="1"/>
  <c r="AR224" i="2"/>
  <c r="AW224" i="2" s="1"/>
  <c r="AS224" i="2"/>
  <c r="AX224" i="2" s="1"/>
  <c r="AT224" i="2"/>
  <c r="AY224" i="2" s="1"/>
  <c r="BH224" i="2" s="1"/>
  <c r="BM224" i="2" s="1"/>
  <c r="AP225" i="2"/>
  <c r="AU225" i="2" s="1"/>
  <c r="AQ225" i="2"/>
  <c r="AV225" i="2" s="1"/>
  <c r="AR225" i="2"/>
  <c r="AW225" i="2" s="1"/>
  <c r="AS225" i="2"/>
  <c r="AX225" i="2" s="1"/>
  <c r="AT225" i="2"/>
  <c r="AY225" i="2" s="1"/>
  <c r="BH225" i="2" s="1"/>
  <c r="BM225" i="2" s="1"/>
  <c r="AP226" i="2"/>
  <c r="AQ226" i="2"/>
  <c r="AR226" i="2"/>
  <c r="AS226" i="2"/>
  <c r="AT226" i="2"/>
  <c r="AP227" i="2"/>
  <c r="AU227" i="2" s="1"/>
  <c r="AQ227" i="2"/>
  <c r="AV227" i="2" s="1"/>
  <c r="AR227" i="2"/>
  <c r="AW227" i="2" s="1"/>
  <c r="AS227" i="2"/>
  <c r="AX227" i="2" s="1"/>
  <c r="AT227" i="2"/>
  <c r="AY227" i="2" s="1"/>
  <c r="BH227" i="2" s="1"/>
  <c r="BM227" i="2" s="1"/>
  <c r="AP228" i="2"/>
  <c r="AQ228" i="2"/>
  <c r="AR228" i="2"/>
  <c r="AS228" i="2"/>
  <c r="AT228" i="2"/>
  <c r="AP229" i="2"/>
  <c r="AQ229" i="2"/>
  <c r="AR229" i="2"/>
  <c r="AS229" i="2"/>
  <c r="AT229" i="2"/>
  <c r="AP230" i="2"/>
  <c r="AQ230" i="2"/>
  <c r="AR230" i="2"/>
  <c r="AS230" i="2"/>
  <c r="AT230" i="2"/>
  <c r="AP231" i="2"/>
  <c r="AQ231" i="2"/>
  <c r="AR231" i="2"/>
  <c r="AS231" i="2"/>
  <c r="AT231" i="2"/>
  <c r="AP232" i="2"/>
  <c r="AQ232" i="2"/>
  <c r="AR232" i="2"/>
  <c r="AS232" i="2"/>
  <c r="AT232" i="2"/>
  <c r="AP233" i="2"/>
  <c r="AU233" i="2" s="1"/>
  <c r="AQ233" i="2"/>
  <c r="AV233" i="2" s="1"/>
  <c r="AR233" i="2"/>
  <c r="AW233" i="2" s="1"/>
  <c r="AS233" i="2"/>
  <c r="AX233" i="2" s="1"/>
  <c r="AT233" i="2"/>
  <c r="AY233" i="2" s="1"/>
  <c r="BH233" i="2" s="1"/>
  <c r="BM233" i="2" s="1"/>
  <c r="AP234" i="2"/>
  <c r="AU234" i="2" s="1"/>
  <c r="AQ234" i="2"/>
  <c r="AV234" i="2" s="1"/>
  <c r="AR234" i="2"/>
  <c r="AW234" i="2" s="1"/>
  <c r="AS234" i="2"/>
  <c r="AX234" i="2" s="1"/>
  <c r="AT234" i="2"/>
  <c r="AY234" i="2" s="1"/>
  <c r="BH234" i="2" s="1"/>
  <c r="BM234" i="2" s="1"/>
  <c r="AP235" i="2"/>
  <c r="AQ235" i="2"/>
  <c r="AR235" i="2"/>
  <c r="AS235" i="2"/>
  <c r="AT235" i="2"/>
  <c r="AP236" i="2"/>
  <c r="AQ236" i="2"/>
  <c r="AR236" i="2"/>
  <c r="AS236" i="2"/>
  <c r="AT236" i="2"/>
  <c r="AP237" i="2"/>
  <c r="AQ237" i="2"/>
  <c r="AR237" i="2"/>
  <c r="AS237" i="2"/>
  <c r="AT237" i="2"/>
  <c r="AP238" i="2"/>
  <c r="AQ238" i="2"/>
  <c r="AR238" i="2"/>
  <c r="AS238" i="2"/>
  <c r="AT238" i="2"/>
  <c r="AP239" i="2"/>
  <c r="AU239" i="2" s="1"/>
  <c r="AQ239" i="2"/>
  <c r="AV239" i="2" s="1"/>
  <c r="AR239" i="2"/>
  <c r="AW239" i="2" s="1"/>
  <c r="AS239" i="2"/>
  <c r="AX239" i="2" s="1"/>
  <c r="AT239" i="2"/>
  <c r="AY239" i="2" s="1"/>
  <c r="BH239" i="2" s="1"/>
  <c r="BM239" i="2" s="1"/>
  <c r="AP240" i="2"/>
  <c r="AU240" i="2" s="1"/>
  <c r="AQ240" i="2"/>
  <c r="AV240" i="2" s="1"/>
  <c r="AR240" i="2"/>
  <c r="AW240" i="2" s="1"/>
  <c r="AS240" i="2"/>
  <c r="AX240" i="2" s="1"/>
  <c r="AT240" i="2"/>
  <c r="AY240" i="2" s="1"/>
  <c r="BH240" i="2" s="1"/>
  <c r="BM240" i="2" s="1"/>
  <c r="AP241" i="2"/>
  <c r="AU241" i="2" s="1"/>
  <c r="AQ241" i="2"/>
  <c r="AV241" i="2" s="1"/>
  <c r="AR241" i="2"/>
  <c r="AW241" i="2" s="1"/>
  <c r="AS241" i="2"/>
  <c r="AX241" i="2" s="1"/>
  <c r="AT241" i="2"/>
  <c r="AY241" i="2" s="1"/>
  <c r="BH241" i="2" s="1"/>
  <c r="BM241" i="2" s="1"/>
  <c r="AP242" i="2"/>
  <c r="AU242" i="2" s="1"/>
  <c r="AQ242" i="2"/>
  <c r="AV242" i="2" s="1"/>
  <c r="AR242" i="2"/>
  <c r="AW242" i="2" s="1"/>
  <c r="AS242" i="2"/>
  <c r="AX242" i="2" s="1"/>
  <c r="AT242" i="2"/>
  <c r="AY242" i="2" s="1"/>
  <c r="BH242" i="2" s="1"/>
  <c r="BM242" i="2" s="1"/>
  <c r="AP243" i="2"/>
  <c r="AU243" i="2" s="1"/>
  <c r="AQ243" i="2"/>
  <c r="AV243" i="2" s="1"/>
  <c r="AR243" i="2"/>
  <c r="AW243" i="2" s="1"/>
  <c r="AS243" i="2"/>
  <c r="AX243" i="2" s="1"/>
  <c r="AT243" i="2"/>
  <c r="AY243" i="2" s="1"/>
  <c r="BH243" i="2" s="1"/>
  <c r="BM243" i="2" s="1"/>
  <c r="AP244" i="2"/>
  <c r="AU244" i="2" s="1"/>
  <c r="AQ244" i="2"/>
  <c r="AV244" i="2" s="1"/>
  <c r="AR244" i="2"/>
  <c r="AW244" i="2" s="1"/>
  <c r="AS244" i="2"/>
  <c r="AX244" i="2" s="1"/>
  <c r="AT244" i="2"/>
  <c r="AY244" i="2" s="1"/>
  <c r="BH244" i="2" s="1"/>
  <c r="BM244" i="2" s="1"/>
  <c r="AP245" i="2"/>
  <c r="AU245" i="2" s="1"/>
  <c r="AQ245" i="2"/>
  <c r="AV245" i="2" s="1"/>
  <c r="AR245" i="2"/>
  <c r="AW245" i="2" s="1"/>
  <c r="AS245" i="2"/>
  <c r="AX245" i="2" s="1"/>
  <c r="AT245" i="2"/>
  <c r="AY245" i="2" s="1"/>
  <c r="BH245" i="2" s="1"/>
  <c r="BM245" i="2" s="1"/>
  <c r="AP246" i="2"/>
  <c r="AU246" i="2" s="1"/>
  <c r="AQ246" i="2"/>
  <c r="AV246" i="2" s="1"/>
  <c r="AR246" i="2"/>
  <c r="AW246" i="2" s="1"/>
  <c r="AS246" i="2"/>
  <c r="AX246" i="2" s="1"/>
  <c r="AT246" i="2"/>
  <c r="AY246" i="2" s="1"/>
  <c r="BH246" i="2" s="1"/>
  <c r="BM246" i="2" s="1"/>
  <c r="AP247" i="2"/>
  <c r="AU247" i="2" s="1"/>
  <c r="AQ247" i="2"/>
  <c r="AV247" i="2" s="1"/>
  <c r="AR247" i="2"/>
  <c r="AW247" i="2" s="1"/>
  <c r="AS247" i="2"/>
  <c r="AX247" i="2" s="1"/>
  <c r="AT247" i="2"/>
  <c r="AY247" i="2" s="1"/>
  <c r="BH247" i="2" s="1"/>
  <c r="BM247" i="2" s="1"/>
  <c r="AP248" i="2"/>
  <c r="AU248" i="2" s="1"/>
  <c r="AQ248" i="2"/>
  <c r="AV248" i="2" s="1"/>
  <c r="AR248" i="2"/>
  <c r="AW248" i="2" s="1"/>
  <c r="AS248" i="2"/>
  <c r="AX248" i="2" s="1"/>
  <c r="AT248" i="2"/>
  <c r="AY248" i="2" s="1"/>
  <c r="BH248" i="2" s="1"/>
  <c r="BM248" i="2" s="1"/>
  <c r="AP249" i="2"/>
  <c r="AU249" i="2" s="1"/>
  <c r="AQ249" i="2"/>
  <c r="AV249" i="2" s="1"/>
  <c r="AR249" i="2"/>
  <c r="AW249" i="2" s="1"/>
  <c r="AS249" i="2"/>
  <c r="AX249" i="2" s="1"/>
  <c r="AT249" i="2"/>
  <c r="AY249" i="2" s="1"/>
  <c r="BH249" i="2" s="1"/>
  <c r="BM249" i="2" s="1"/>
  <c r="AP250" i="2"/>
  <c r="AU250" i="2" s="1"/>
  <c r="AQ250" i="2"/>
  <c r="AV250" i="2" s="1"/>
  <c r="AR250" i="2"/>
  <c r="AW250" i="2" s="1"/>
  <c r="AS250" i="2"/>
  <c r="AX250" i="2" s="1"/>
  <c r="AT250" i="2"/>
  <c r="AY250" i="2" s="1"/>
  <c r="BH250" i="2" s="1"/>
  <c r="BM250" i="2" s="1"/>
  <c r="AP251" i="2"/>
  <c r="AU251" i="2" s="1"/>
  <c r="AQ251" i="2"/>
  <c r="AV251" i="2" s="1"/>
  <c r="AR251" i="2"/>
  <c r="AW251" i="2" s="1"/>
  <c r="AS251" i="2"/>
  <c r="AX251" i="2" s="1"/>
  <c r="AT251" i="2"/>
  <c r="AY251" i="2" s="1"/>
  <c r="BH251" i="2" s="1"/>
  <c r="BM251" i="2" s="1"/>
  <c r="AP252" i="2"/>
  <c r="AQ252" i="2"/>
  <c r="AR252" i="2"/>
  <c r="AS252" i="2"/>
  <c r="AT252" i="2"/>
  <c r="AP253" i="2"/>
  <c r="AU253" i="2" s="1"/>
  <c r="AQ253" i="2"/>
  <c r="AV253" i="2" s="1"/>
  <c r="AR253" i="2"/>
  <c r="AW253" i="2" s="1"/>
  <c r="AS253" i="2"/>
  <c r="AX253" i="2" s="1"/>
  <c r="AT253" i="2"/>
  <c r="AY253" i="2" s="1"/>
  <c r="BH253" i="2" s="1"/>
  <c r="BM253" i="2" s="1"/>
  <c r="AP254" i="2"/>
  <c r="AQ254" i="2"/>
  <c r="AR254" i="2"/>
  <c r="AS254" i="2"/>
  <c r="AT254" i="2"/>
  <c r="AP255" i="2"/>
  <c r="AU255" i="2" s="1"/>
  <c r="AQ255" i="2"/>
  <c r="AV255" i="2" s="1"/>
  <c r="AR255" i="2"/>
  <c r="AW255" i="2" s="1"/>
  <c r="AS255" i="2"/>
  <c r="AX255" i="2" s="1"/>
  <c r="AT255" i="2"/>
  <c r="AY255" i="2" s="1"/>
  <c r="BH255" i="2" s="1"/>
  <c r="BM255" i="2" s="1"/>
  <c r="AP256" i="2"/>
  <c r="AU256" i="2" s="1"/>
  <c r="AQ256" i="2"/>
  <c r="AV256" i="2" s="1"/>
  <c r="AR256" i="2"/>
  <c r="AW256" i="2" s="1"/>
  <c r="AS256" i="2"/>
  <c r="AX256" i="2" s="1"/>
  <c r="AT256" i="2"/>
  <c r="AY256" i="2" s="1"/>
  <c r="BH256" i="2" s="1"/>
  <c r="BM256" i="2" s="1"/>
  <c r="AP257" i="2"/>
  <c r="AU257" i="2" s="1"/>
  <c r="AQ257" i="2"/>
  <c r="AV257" i="2" s="1"/>
  <c r="AR257" i="2"/>
  <c r="AW257" i="2" s="1"/>
  <c r="AS257" i="2"/>
  <c r="AX257" i="2" s="1"/>
  <c r="AT257" i="2"/>
  <c r="AY257" i="2" s="1"/>
  <c r="BH257" i="2" s="1"/>
  <c r="BM257" i="2" s="1"/>
  <c r="AP258" i="2"/>
  <c r="AU258" i="2" s="1"/>
  <c r="AQ258" i="2"/>
  <c r="AV258" i="2" s="1"/>
  <c r="AR258" i="2"/>
  <c r="AW258" i="2" s="1"/>
  <c r="AS258" i="2"/>
  <c r="AX258" i="2" s="1"/>
  <c r="AT258" i="2"/>
  <c r="AY258" i="2" s="1"/>
  <c r="BH258" i="2" s="1"/>
  <c r="BM258" i="2" s="1"/>
  <c r="AP259" i="2"/>
  <c r="AQ259" i="2"/>
  <c r="AR259" i="2"/>
  <c r="AS259" i="2"/>
  <c r="AT259" i="2"/>
  <c r="AP260" i="2"/>
  <c r="AQ260" i="2"/>
  <c r="AR260" i="2"/>
  <c r="AS260" i="2"/>
  <c r="AT260" i="2"/>
  <c r="AP261" i="2"/>
  <c r="AQ261" i="2"/>
  <c r="AR261" i="2"/>
  <c r="AS261" i="2"/>
  <c r="AT261" i="2"/>
  <c r="AP262" i="2"/>
  <c r="AQ262" i="2"/>
  <c r="AR262" i="2"/>
  <c r="AS262" i="2"/>
  <c r="AT262" i="2"/>
  <c r="AP263" i="2"/>
  <c r="AU263" i="2" s="1"/>
  <c r="AQ263" i="2"/>
  <c r="AV263" i="2" s="1"/>
  <c r="AR263" i="2"/>
  <c r="AW263" i="2" s="1"/>
  <c r="AS263" i="2"/>
  <c r="AX263" i="2" s="1"/>
  <c r="AT263" i="2"/>
  <c r="AY263" i="2" s="1"/>
  <c r="BH263" i="2" s="1"/>
  <c r="BM263" i="2" s="1"/>
  <c r="AP264" i="2"/>
  <c r="AU264" i="2" s="1"/>
  <c r="AQ264" i="2"/>
  <c r="AV264" i="2" s="1"/>
  <c r="AR264" i="2"/>
  <c r="AW264" i="2" s="1"/>
  <c r="AS264" i="2"/>
  <c r="AX264" i="2" s="1"/>
  <c r="AT264" i="2"/>
  <c r="AY264" i="2" s="1"/>
  <c r="BH264" i="2" s="1"/>
  <c r="BM264" i="2" s="1"/>
  <c r="AP265" i="2"/>
  <c r="AU265" i="2" s="1"/>
  <c r="AQ265" i="2"/>
  <c r="AV265" i="2" s="1"/>
  <c r="AR265" i="2"/>
  <c r="AW265" i="2" s="1"/>
  <c r="AS265" i="2"/>
  <c r="AX265" i="2" s="1"/>
  <c r="AT265" i="2"/>
  <c r="AY265" i="2" s="1"/>
  <c r="BH265" i="2" s="1"/>
  <c r="BM265" i="2" s="1"/>
  <c r="AP266" i="2"/>
  <c r="AU266" i="2" s="1"/>
  <c r="AQ266" i="2"/>
  <c r="AV266" i="2" s="1"/>
  <c r="AR266" i="2"/>
  <c r="AW266" i="2" s="1"/>
  <c r="AS266" i="2"/>
  <c r="AX266" i="2" s="1"/>
  <c r="AT266" i="2"/>
  <c r="AY266" i="2" s="1"/>
  <c r="BH266" i="2" s="1"/>
  <c r="BM266" i="2" s="1"/>
  <c r="AP267" i="2"/>
  <c r="AU267" i="2" s="1"/>
  <c r="AQ267" i="2"/>
  <c r="AV267" i="2" s="1"/>
  <c r="AR267" i="2"/>
  <c r="AW267" i="2" s="1"/>
  <c r="AS267" i="2"/>
  <c r="AX267" i="2" s="1"/>
  <c r="AT267" i="2"/>
  <c r="AY267" i="2" s="1"/>
  <c r="BH267" i="2" s="1"/>
  <c r="BM267" i="2" s="1"/>
  <c r="AP268" i="2"/>
  <c r="AQ268" i="2"/>
  <c r="AR268" i="2"/>
  <c r="AS268" i="2"/>
  <c r="AT268" i="2"/>
  <c r="AP269" i="2"/>
  <c r="AQ269" i="2"/>
  <c r="AR269" i="2"/>
  <c r="AS269" i="2"/>
  <c r="AT269" i="2"/>
  <c r="AP270" i="2"/>
  <c r="AU270" i="2" s="1"/>
  <c r="AQ270" i="2"/>
  <c r="AV270" i="2" s="1"/>
  <c r="AR270" i="2"/>
  <c r="AW270" i="2" s="1"/>
  <c r="AS270" i="2"/>
  <c r="AX270" i="2" s="1"/>
  <c r="AT270" i="2"/>
  <c r="AY270" i="2" s="1"/>
  <c r="BH270" i="2" s="1"/>
  <c r="BM270" i="2" s="1"/>
  <c r="AP271" i="2"/>
  <c r="AQ271" i="2"/>
  <c r="AR271" i="2"/>
  <c r="AS271" i="2"/>
  <c r="AT271" i="2"/>
  <c r="AP272" i="2"/>
  <c r="AQ272" i="2"/>
  <c r="AR272" i="2"/>
  <c r="AS272" i="2"/>
  <c r="AT272" i="2"/>
  <c r="AP273" i="2"/>
  <c r="AU273" i="2" s="1"/>
  <c r="AQ273" i="2"/>
  <c r="AV273" i="2" s="1"/>
  <c r="AR273" i="2"/>
  <c r="AW273" i="2" s="1"/>
  <c r="AS273" i="2"/>
  <c r="AX273" i="2" s="1"/>
  <c r="AT273" i="2"/>
  <c r="AY273" i="2" s="1"/>
  <c r="BH273" i="2" s="1"/>
  <c r="BM273" i="2" s="1"/>
  <c r="AP274" i="2"/>
  <c r="AU274" i="2" s="1"/>
  <c r="AQ274" i="2"/>
  <c r="AV274" i="2" s="1"/>
  <c r="AR274" i="2"/>
  <c r="AW274" i="2" s="1"/>
  <c r="AS274" i="2"/>
  <c r="AX274" i="2" s="1"/>
  <c r="AT274" i="2"/>
  <c r="AY274" i="2" s="1"/>
  <c r="BH274" i="2" s="1"/>
  <c r="BM274" i="2" s="1"/>
  <c r="AP275" i="2"/>
  <c r="AU275" i="2" s="1"/>
  <c r="AQ275" i="2"/>
  <c r="AV275" i="2" s="1"/>
  <c r="AR275" i="2"/>
  <c r="AW275" i="2" s="1"/>
  <c r="AS275" i="2"/>
  <c r="AX275" i="2" s="1"/>
  <c r="AT275" i="2"/>
  <c r="AY275" i="2" s="1"/>
  <c r="BH275" i="2" s="1"/>
  <c r="BM275" i="2" s="1"/>
  <c r="AP276" i="2"/>
  <c r="AU276" i="2" s="1"/>
  <c r="AQ276" i="2"/>
  <c r="AV276" i="2" s="1"/>
  <c r="AR276" i="2"/>
  <c r="AW276" i="2" s="1"/>
  <c r="AS276" i="2"/>
  <c r="AX276" i="2" s="1"/>
  <c r="AT276" i="2"/>
  <c r="AY276" i="2" s="1"/>
  <c r="BH276" i="2" s="1"/>
  <c r="BM276" i="2" s="1"/>
  <c r="AP277" i="2"/>
  <c r="AU277" i="2" s="1"/>
  <c r="AQ277" i="2"/>
  <c r="AV277" i="2" s="1"/>
  <c r="AR277" i="2"/>
  <c r="AW277" i="2" s="1"/>
  <c r="AS277" i="2"/>
  <c r="AX277" i="2" s="1"/>
  <c r="AT277" i="2"/>
  <c r="AY277" i="2" s="1"/>
  <c r="BH277" i="2" s="1"/>
  <c r="BM277" i="2" s="1"/>
  <c r="AP278" i="2"/>
  <c r="AU278" i="2" s="1"/>
  <c r="AQ278" i="2"/>
  <c r="AV278" i="2" s="1"/>
  <c r="AR278" i="2"/>
  <c r="AW278" i="2" s="1"/>
  <c r="AS278" i="2"/>
  <c r="AX278" i="2" s="1"/>
  <c r="AT278" i="2"/>
  <c r="AY278" i="2" s="1"/>
  <c r="BH278" i="2" s="1"/>
  <c r="BM278" i="2" s="1"/>
  <c r="AP279" i="2"/>
  <c r="AU279" i="2" s="1"/>
  <c r="AQ279" i="2"/>
  <c r="AV279" i="2" s="1"/>
  <c r="AR279" i="2"/>
  <c r="AW279" i="2" s="1"/>
  <c r="AS279" i="2"/>
  <c r="AX279" i="2" s="1"/>
  <c r="AT279" i="2"/>
  <c r="AY279" i="2" s="1"/>
  <c r="BH279" i="2" s="1"/>
  <c r="BM279" i="2" s="1"/>
  <c r="AP280" i="2"/>
  <c r="AU280" i="2" s="1"/>
  <c r="AQ280" i="2"/>
  <c r="AV280" i="2" s="1"/>
  <c r="AR280" i="2"/>
  <c r="AW280" i="2" s="1"/>
  <c r="AS280" i="2"/>
  <c r="AX280" i="2" s="1"/>
  <c r="AT280" i="2"/>
  <c r="AY280" i="2" s="1"/>
  <c r="BH280" i="2" s="1"/>
  <c r="BM280" i="2" s="1"/>
  <c r="AP281" i="2"/>
  <c r="AU281" i="2" s="1"/>
  <c r="AQ281" i="2"/>
  <c r="AV281" i="2" s="1"/>
  <c r="AR281" i="2"/>
  <c r="AW281" i="2" s="1"/>
  <c r="AS281" i="2"/>
  <c r="AX281" i="2" s="1"/>
  <c r="AT281" i="2"/>
  <c r="AY281" i="2" s="1"/>
  <c r="BH281" i="2" s="1"/>
  <c r="BM281" i="2" s="1"/>
  <c r="AP282" i="2"/>
  <c r="AU282" i="2" s="1"/>
  <c r="AQ282" i="2"/>
  <c r="AV282" i="2" s="1"/>
  <c r="AR282" i="2"/>
  <c r="AW282" i="2" s="1"/>
  <c r="AS282" i="2"/>
  <c r="AX282" i="2" s="1"/>
  <c r="AT282" i="2"/>
  <c r="AY282" i="2" s="1"/>
  <c r="BH282" i="2" s="1"/>
  <c r="BM282" i="2" s="1"/>
  <c r="AP283" i="2"/>
  <c r="AU283" i="2" s="1"/>
  <c r="AQ283" i="2"/>
  <c r="AV283" i="2" s="1"/>
  <c r="AR283" i="2"/>
  <c r="AW283" i="2" s="1"/>
  <c r="AS283" i="2"/>
  <c r="AX283" i="2" s="1"/>
  <c r="AT283" i="2"/>
  <c r="AY283" i="2" s="1"/>
  <c r="BH283" i="2" s="1"/>
  <c r="BM283" i="2" s="1"/>
  <c r="AP284" i="2"/>
  <c r="AU284" i="2" s="1"/>
  <c r="AQ284" i="2"/>
  <c r="AV284" i="2" s="1"/>
  <c r="AR284" i="2"/>
  <c r="AW284" i="2" s="1"/>
  <c r="AS284" i="2"/>
  <c r="AX284" i="2" s="1"/>
  <c r="AT284" i="2"/>
  <c r="AY284" i="2" s="1"/>
  <c r="BH284" i="2" s="1"/>
  <c r="BM284" i="2" s="1"/>
  <c r="AP285" i="2"/>
  <c r="AU285" i="2" s="1"/>
  <c r="AQ285" i="2"/>
  <c r="AV285" i="2" s="1"/>
  <c r="AR285" i="2"/>
  <c r="AW285" i="2" s="1"/>
  <c r="AS285" i="2"/>
  <c r="AX285" i="2" s="1"/>
  <c r="AT285" i="2"/>
  <c r="AY285" i="2" s="1"/>
  <c r="BH285" i="2" s="1"/>
  <c r="BM285" i="2" s="1"/>
  <c r="AP286" i="2"/>
  <c r="AQ286" i="2"/>
  <c r="AR286" i="2"/>
  <c r="AS286" i="2"/>
  <c r="AT286" i="2"/>
  <c r="AP287" i="2"/>
  <c r="AQ287" i="2"/>
  <c r="AR287" i="2"/>
  <c r="AS287" i="2"/>
  <c r="AT287" i="2"/>
  <c r="AP288" i="2"/>
  <c r="AQ288" i="2"/>
  <c r="AR288" i="2"/>
  <c r="AS288" i="2"/>
  <c r="AT288" i="2"/>
  <c r="AP289" i="2"/>
  <c r="AQ289" i="2"/>
  <c r="AR289" i="2"/>
  <c r="AS289" i="2"/>
  <c r="AT289" i="2"/>
  <c r="AP290" i="2"/>
  <c r="AU290" i="2" s="1"/>
  <c r="AQ290" i="2"/>
  <c r="AV290" i="2" s="1"/>
  <c r="AR290" i="2"/>
  <c r="AW290" i="2" s="1"/>
  <c r="AS290" i="2"/>
  <c r="AX290" i="2" s="1"/>
  <c r="AT290" i="2"/>
  <c r="AY290" i="2" s="1"/>
  <c r="BH290" i="2" s="1"/>
  <c r="BM290" i="2" s="1"/>
  <c r="AP291" i="2"/>
  <c r="AQ291" i="2"/>
  <c r="AR291" i="2"/>
  <c r="AS291" i="2"/>
  <c r="AT291" i="2"/>
  <c r="AP292" i="2"/>
  <c r="AQ292" i="2"/>
  <c r="AR292" i="2"/>
  <c r="AS292" i="2"/>
  <c r="AT292" i="2"/>
  <c r="AP293" i="2"/>
  <c r="AU293" i="2" s="1"/>
  <c r="AQ293" i="2"/>
  <c r="AV293" i="2" s="1"/>
  <c r="AR293" i="2"/>
  <c r="AW293" i="2" s="1"/>
  <c r="AS293" i="2"/>
  <c r="AX293" i="2" s="1"/>
  <c r="AT293" i="2"/>
  <c r="AY293" i="2" s="1"/>
  <c r="BH293" i="2" s="1"/>
  <c r="BM293" i="2" s="1"/>
  <c r="AP294" i="2"/>
  <c r="AU294" i="2" s="1"/>
  <c r="AQ294" i="2"/>
  <c r="AV294" i="2" s="1"/>
  <c r="AR294" i="2"/>
  <c r="AW294" i="2" s="1"/>
  <c r="AS294" i="2"/>
  <c r="AX294" i="2" s="1"/>
  <c r="AT294" i="2"/>
  <c r="AY294" i="2" s="1"/>
  <c r="BH294" i="2" s="1"/>
  <c r="BM294" i="2" s="1"/>
  <c r="AP295" i="2"/>
  <c r="AQ295" i="2"/>
  <c r="AR295" i="2"/>
  <c r="AS295" i="2"/>
  <c r="AT295" i="2"/>
  <c r="AP296" i="2"/>
  <c r="AU296" i="2" s="1"/>
  <c r="AQ296" i="2"/>
  <c r="AV296" i="2" s="1"/>
  <c r="AR296" i="2"/>
  <c r="AW296" i="2" s="1"/>
  <c r="AS296" i="2"/>
  <c r="AX296" i="2" s="1"/>
  <c r="AT296" i="2"/>
  <c r="AY296" i="2" s="1"/>
  <c r="BH296" i="2" s="1"/>
  <c r="BM296" i="2" s="1"/>
  <c r="AP297" i="2"/>
  <c r="AU297" i="2" s="1"/>
  <c r="AQ297" i="2"/>
  <c r="AV297" i="2" s="1"/>
  <c r="AR297" i="2"/>
  <c r="AW297" i="2" s="1"/>
  <c r="AS297" i="2"/>
  <c r="AX297" i="2" s="1"/>
  <c r="AT297" i="2"/>
  <c r="AY297" i="2" s="1"/>
  <c r="BH297" i="2" s="1"/>
  <c r="BM297" i="2" s="1"/>
  <c r="AP298" i="2"/>
  <c r="AQ298" i="2"/>
  <c r="AR298" i="2"/>
  <c r="AS298" i="2"/>
  <c r="AT298" i="2"/>
  <c r="AP299" i="2"/>
  <c r="AQ299" i="2"/>
  <c r="AR299" i="2"/>
  <c r="AS299" i="2"/>
  <c r="AT299" i="2"/>
  <c r="AP300" i="2"/>
  <c r="AU300" i="2" s="1"/>
  <c r="AQ300" i="2"/>
  <c r="AV300" i="2" s="1"/>
  <c r="AR300" i="2"/>
  <c r="AW300" i="2" s="1"/>
  <c r="AS300" i="2"/>
  <c r="AX300" i="2" s="1"/>
  <c r="AT300" i="2"/>
  <c r="AY300" i="2" s="1"/>
  <c r="BH300" i="2" s="1"/>
  <c r="BM300" i="2" s="1"/>
  <c r="AP301" i="2"/>
  <c r="AU301" i="2" s="1"/>
  <c r="AQ301" i="2"/>
  <c r="AV301" i="2" s="1"/>
  <c r="AR301" i="2"/>
  <c r="AW301" i="2" s="1"/>
  <c r="AS301" i="2"/>
  <c r="AX301" i="2" s="1"/>
  <c r="AT301" i="2"/>
  <c r="AY301" i="2" s="1"/>
  <c r="BH301" i="2" s="1"/>
  <c r="BM301" i="2" s="1"/>
  <c r="AP302" i="2"/>
  <c r="AU302" i="2" s="1"/>
  <c r="AQ302" i="2"/>
  <c r="AV302" i="2" s="1"/>
  <c r="AR302" i="2"/>
  <c r="AW302" i="2" s="1"/>
  <c r="AS302" i="2"/>
  <c r="AX302" i="2" s="1"/>
  <c r="AT302" i="2"/>
  <c r="AY302" i="2" s="1"/>
  <c r="BH302" i="2" s="1"/>
  <c r="BM302" i="2" s="1"/>
  <c r="AP303" i="2"/>
  <c r="AU303" i="2" s="1"/>
  <c r="AQ303" i="2"/>
  <c r="AV303" i="2" s="1"/>
  <c r="AR303" i="2"/>
  <c r="AW303" i="2" s="1"/>
  <c r="AS303" i="2"/>
  <c r="AX303" i="2" s="1"/>
  <c r="AT303" i="2"/>
  <c r="AY303" i="2" s="1"/>
  <c r="BH303" i="2" s="1"/>
  <c r="BM303" i="2" s="1"/>
  <c r="AP304" i="2"/>
  <c r="AU304" i="2" s="1"/>
  <c r="AQ304" i="2"/>
  <c r="AV304" i="2" s="1"/>
  <c r="AR304" i="2"/>
  <c r="AW304" i="2" s="1"/>
  <c r="AS304" i="2"/>
  <c r="AX304" i="2" s="1"/>
  <c r="AT304" i="2"/>
  <c r="AY304" i="2" s="1"/>
  <c r="BH304" i="2" s="1"/>
  <c r="BM304" i="2" s="1"/>
  <c r="AP305" i="2"/>
  <c r="AU305" i="2" s="1"/>
  <c r="AQ305" i="2"/>
  <c r="AV305" i="2" s="1"/>
  <c r="AR305" i="2"/>
  <c r="AW305" i="2" s="1"/>
  <c r="AS305" i="2"/>
  <c r="AX305" i="2" s="1"/>
  <c r="AT305" i="2"/>
  <c r="AY305" i="2" s="1"/>
  <c r="BH305" i="2" s="1"/>
  <c r="BM305" i="2" s="1"/>
  <c r="AP306" i="2"/>
  <c r="AU306" i="2" s="1"/>
  <c r="AQ306" i="2"/>
  <c r="AV306" i="2" s="1"/>
  <c r="AR306" i="2"/>
  <c r="AW306" i="2" s="1"/>
  <c r="AS306" i="2"/>
  <c r="AX306" i="2" s="1"/>
  <c r="AT306" i="2"/>
  <c r="AY306" i="2" s="1"/>
  <c r="BH306" i="2" s="1"/>
  <c r="BM306" i="2" s="1"/>
  <c r="AP307" i="2"/>
  <c r="AU307" i="2" s="1"/>
  <c r="AQ307" i="2"/>
  <c r="AV307" i="2" s="1"/>
  <c r="AR307" i="2"/>
  <c r="AW307" i="2" s="1"/>
  <c r="AS307" i="2"/>
  <c r="AX307" i="2" s="1"/>
  <c r="AT307" i="2"/>
  <c r="AY307" i="2" s="1"/>
  <c r="BH307" i="2" s="1"/>
  <c r="BM307" i="2" s="1"/>
  <c r="AP308" i="2"/>
  <c r="AU308" i="2" s="1"/>
  <c r="AQ308" i="2"/>
  <c r="AV308" i="2" s="1"/>
  <c r="AR308" i="2"/>
  <c r="AW308" i="2" s="1"/>
  <c r="AS308" i="2"/>
  <c r="AX308" i="2" s="1"/>
  <c r="AT308" i="2"/>
  <c r="AY308" i="2" s="1"/>
  <c r="BH308" i="2" s="1"/>
  <c r="BM308" i="2" s="1"/>
  <c r="AP309" i="2"/>
  <c r="AQ309" i="2"/>
  <c r="AR309" i="2"/>
  <c r="AS309" i="2"/>
  <c r="AT309" i="2"/>
  <c r="AP310" i="2"/>
  <c r="AU310" i="2" s="1"/>
  <c r="AQ310" i="2"/>
  <c r="AV310" i="2" s="1"/>
  <c r="AR310" i="2"/>
  <c r="AW310" i="2" s="1"/>
  <c r="AS310" i="2"/>
  <c r="AX310" i="2" s="1"/>
  <c r="AT310" i="2"/>
  <c r="AY310" i="2" s="1"/>
  <c r="BH310" i="2" s="1"/>
  <c r="BM310" i="2" s="1"/>
  <c r="AP311" i="2"/>
  <c r="AU311" i="2" s="1"/>
  <c r="AQ311" i="2"/>
  <c r="AV311" i="2" s="1"/>
  <c r="AR311" i="2"/>
  <c r="AW311" i="2" s="1"/>
  <c r="AS311" i="2"/>
  <c r="AX311" i="2" s="1"/>
  <c r="AT311" i="2"/>
  <c r="AY311" i="2" s="1"/>
  <c r="BH311" i="2" s="1"/>
  <c r="BM311" i="2" s="1"/>
  <c r="AP312" i="2"/>
  <c r="AU312" i="2" s="1"/>
  <c r="AQ312" i="2"/>
  <c r="AV312" i="2" s="1"/>
  <c r="AR312" i="2"/>
  <c r="AW312" i="2" s="1"/>
  <c r="AS312" i="2"/>
  <c r="AX312" i="2" s="1"/>
  <c r="AT312" i="2"/>
  <c r="AY312" i="2" s="1"/>
  <c r="BH312" i="2" s="1"/>
  <c r="BM312" i="2" s="1"/>
  <c r="AP313" i="2"/>
  <c r="AU313" i="2" s="1"/>
  <c r="AQ313" i="2"/>
  <c r="AV313" i="2" s="1"/>
  <c r="AR313" i="2"/>
  <c r="AW313" i="2" s="1"/>
  <c r="AS313" i="2"/>
  <c r="AX313" i="2" s="1"/>
  <c r="AT313" i="2"/>
  <c r="AY313" i="2" s="1"/>
  <c r="BH313" i="2" s="1"/>
  <c r="BM313" i="2" s="1"/>
  <c r="AP314" i="2"/>
  <c r="AU314" i="2" s="1"/>
  <c r="AQ314" i="2"/>
  <c r="AV314" i="2" s="1"/>
  <c r="AR314" i="2"/>
  <c r="AW314" i="2" s="1"/>
  <c r="AS314" i="2"/>
  <c r="AX314" i="2" s="1"/>
  <c r="AT314" i="2"/>
  <c r="AY314" i="2" s="1"/>
  <c r="BH314" i="2" s="1"/>
  <c r="BM314" i="2" s="1"/>
  <c r="AP315" i="2"/>
  <c r="AQ315" i="2"/>
  <c r="AR315" i="2"/>
  <c r="AS315" i="2"/>
  <c r="AT315" i="2"/>
  <c r="AP316" i="2"/>
  <c r="AQ316" i="2"/>
  <c r="AR316" i="2"/>
  <c r="AS316" i="2"/>
  <c r="AT316" i="2"/>
  <c r="AP317" i="2"/>
  <c r="AU317" i="2" s="1"/>
  <c r="AQ317" i="2"/>
  <c r="AV317" i="2" s="1"/>
  <c r="AR317" i="2"/>
  <c r="AW317" i="2" s="1"/>
  <c r="AS317" i="2"/>
  <c r="AX317" i="2" s="1"/>
  <c r="AT317" i="2"/>
  <c r="AY317" i="2" s="1"/>
  <c r="BH317" i="2" s="1"/>
  <c r="BM317" i="2" s="1"/>
  <c r="AP318" i="2"/>
  <c r="AU318" i="2" s="1"/>
  <c r="AQ318" i="2"/>
  <c r="AV318" i="2" s="1"/>
  <c r="AR318" i="2"/>
  <c r="AW318" i="2" s="1"/>
  <c r="AS318" i="2"/>
  <c r="AX318" i="2" s="1"/>
  <c r="AT318" i="2"/>
  <c r="AY318" i="2" s="1"/>
  <c r="BH318" i="2" s="1"/>
  <c r="BM318" i="2" s="1"/>
  <c r="AP319" i="2"/>
  <c r="AU319" i="2" s="1"/>
  <c r="AQ319" i="2"/>
  <c r="AV319" i="2" s="1"/>
  <c r="AR319" i="2"/>
  <c r="AW319" i="2" s="1"/>
  <c r="AS319" i="2"/>
  <c r="AX319" i="2" s="1"/>
  <c r="AT319" i="2"/>
  <c r="AY319" i="2" s="1"/>
  <c r="BH319" i="2" s="1"/>
  <c r="BM319" i="2" s="1"/>
  <c r="AP320" i="2"/>
  <c r="AQ320" i="2"/>
  <c r="AR320" i="2"/>
  <c r="AS320" i="2"/>
  <c r="AT320" i="2"/>
  <c r="AP321" i="2"/>
  <c r="AU321" i="2" s="1"/>
  <c r="AQ321" i="2"/>
  <c r="AV321" i="2" s="1"/>
  <c r="AR321" i="2"/>
  <c r="AW321" i="2" s="1"/>
  <c r="AS321" i="2"/>
  <c r="AX321" i="2" s="1"/>
  <c r="AT321" i="2"/>
  <c r="AY321" i="2" s="1"/>
  <c r="BH321" i="2" s="1"/>
  <c r="BM321" i="2" s="1"/>
  <c r="AP322" i="2"/>
  <c r="AQ322" i="2"/>
  <c r="AR322" i="2"/>
  <c r="AS322" i="2"/>
  <c r="AT322" i="2"/>
  <c r="AP323" i="2"/>
  <c r="AQ323" i="2"/>
  <c r="AR323" i="2"/>
  <c r="AS323" i="2"/>
  <c r="AT323" i="2"/>
  <c r="AP324" i="2"/>
  <c r="AQ324" i="2"/>
  <c r="AR324" i="2"/>
  <c r="AS324" i="2"/>
  <c r="AT324" i="2"/>
  <c r="AP325" i="2"/>
  <c r="AQ325" i="2"/>
  <c r="AR325" i="2"/>
  <c r="AS325" i="2"/>
  <c r="AT325" i="2"/>
  <c r="AP326" i="2"/>
  <c r="AU326" i="2" s="1"/>
  <c r="AQ326" i="2"/>
  <c r="AV326" i="2" s="1"/>
  <c r="AR326" i="2"/>
  <c r="AW326" i="2" s="1"/>
  <c r="AS326" i="2"/>
  <c r="AX326" i="2" s="1"/>
  <c r="AT326" i="2"/>
  <c r="AY326" i="2" s="1"/>
  <c r="BH326" i="2" s="1"/>
  <c r="BM326" i="2" s="1"/>
  <c r="AP327" i="2"/>
  <c r="AU327" i="2" s="1"/>
  <c r="AQ327" i="2"/>
  <c r="AV327" i="2" s="1"/>
  <c r="AR327" i="2"/>
  <c r="AW327" i="2" s="1"/>
  <c r="AS327" i="2"/>
  <c r="AX327" i="2" s="1"/>
  <c r="AT327" i="2"/>
  <c r="AY327" i="2" s="1"/>
  <c r="BH327" i="2" s="1"/>
  <c r="BM327" i="2" s="1"/>
  <c r="AP328" i="2"/>
  <c r="AU328" i="2" s="1"/>
  <c r="AQ328" i="2"/>
  <c r="AV328" i="2" s="1"/>
  <c r="AR328" i="2"/>
  <c r="AW328" i="2" s="1"/>
  <c r="AS328" i="2"/>
  <c r="AX328" i="2" s="1"/>
  <c r="AT328" i="2"/>
  <c r="AY328" i="2" s="1"/>
  <c r="BH328" i="2" s="1"/>
  <c r="BM328" i="2" s="1"/>
  <c r="AP329" i="2"/>
  <c r="AU329" i="2" s="1"/>
  <c r="AQ329" i="2"/>
  <c r="AV329" i="2" s="1"/>
  <c r="AR329" i="2"/>
  <c r="AW329" i="2" s="1"/>
  <c r="AS329" i="2"/>
  <c r="AX329" i="2" s="1"/>
  <c r="AT329" i="2"/>
  <c r="AY329" i="2" s="1"/>
  <c r="BH329" i="2" s="1"/>
  <c r="BM329" i="2" s="1"/>
  <c r="AP330" i="2"/>
  <c r="AQ330" i="2"/>
  <c r="AR330" i="2"/>
  <c r="AS330" i="2"/>
  <c r="AT330" i="2"/>
  <c r="AP331" i="2"/>
  <c r="AQ331" i="2"/>
  <c r="AR331" i="2"/>
  <c r="AS331" i="2"/>
  <c r="AT331" i="2"/>
  <c r="AP332" i="2"/>
  <c r="AQ332" i="2"/>
  <c r="AR332" i="2"/>
  <c r="AS332" i="2"/>
  <c r="AT332" i="2"/>
  <c r="AP333" i="2"/>
  <c r="AQ333" i="2"/>
  <c r="AR333" i="2"/>
  <c r="AS333" i="2"/>
  <c r="AT333" i="2"/>
  <c r="AP334" i="2"/>
  <c r="AU334" i="2" s="1"/>
  <c r="AQ334" i="2"/>
  <c r="AV334" i="2" s="1"/>
  <c r="AR334" i="2"/>
  <c r="AW334" i="2" s="1"/>
  <c r="AS334" i="2"/>
  <c r="AX334" i="2" s="1"/>
  <c r="AT334" i="2"/>
  <c r="AY334" i="2" s="1"/>
  <c r="BH334" i="2" s="1"/>
  <c r="BM334" i="2" s="1"/>
  <c r="AP335" i="2"/>
  <c r="AU335" i="2" s="1"/>
  <c r="AQ335" i="2"/>
  <c r="AV335" i="2" s="1"/>
  <c r="AR335" i="2"/>
  <c r="AW335" i="2" s="1"/>
  <c r="AS335" i="2"/>
  <c r="AX335" i="2" s="1"/>
  <c r="AT335" i="2"/>
  <c r="AY335" i="2" s="1"/>
  <c r="BH335" i="2" s="1"/>
  <c r="BM335" i="2" s="1"/>
  <c r="AP336" i="2"/>
  <c r="AQ336" i="2"/>
  <c r="AR336" i="2"/>
  <c r="AS336" i="2"/>
  <c r="AT336" i="2"/>
  <c r="AP337" i="2"/>
  <c r="AQ337" i="2"/>
  <c r="AR337" i="2"/>
  <c r="AS337" i="2"/>
  <c r="AT337" i="2"/>
  <c r="AP338" i="2"/>
  <c r="AQ338" i="2"/>
  <c r="AR338" i="2"/>
  <c r="AS338" i="2"/>
  <c r="AT338" i="2"/>
  <c r="AP339" i="2"/>
  <c r="AQ339" i="2"/>
  <c r="AR339" i="2"/>
  <c r="AS339" i="2"/>
  <c r="AT339" i="2"/>
  <c r="AP340" i="2"/>
  <c r="AQ340" i="2"/>
  <c r="AR340" i="2"/>
  <c r="AS340" i="2"/>
  <c r="AT340" i="2"/>
  <c r="AP341" i="2"/>
  <c r="AQ341" i="2"/>
  <c r="AR341" i="2"/>
  <c r="AS341" i="2"/>
  <c r="AT341" i="2"/>
  <c r="AP342" i="2"/>
  <c r="AQ342" i="2"/>
  <c r="AR342" i="2"/>
  <c r="AS342" i="2"/>
  <c r="AT342" i="2"/>
  <c r="AP343" i="2"/>
  <c r="AQ343" i="2"/>
  <c r="AR343" i="2"/>
  <c r="AS343" i="2"/>
  <c r="AT343" i="2"/>
  <c r="AP344" i="2"/>
  <c r="AQ344" i="2"/>
  <c r="AR344" i="2"/>
  <c r="AS344" i="2"/>
  <c r="AT344" i="2"/>
  <c r="AP345" i="2"/>
  <c r="AQ345" i="2"/>
  <c r="AR345" i="2"/>
  <c r="AS345" i="2"/>
  <c r="AT345" i="2"/>
  <c r="AP346" i="2"/>
  <c r="AU346" i="2" s="1"/>
  <c r="AQ346" i="2"/>
  <c r="AV346" i="2" s="1"/>
  <c r="AR346" i="2"/>
  <c r="AW346" i="2" s="1"/>
  <c r="AS346" i="2"/>
  <c r="AX346" i="2" s="1"/>
  <c r="AT346" i="2"/>
  <c r="AY346" i="2" s="1"/>
  <c r="BH346" i="2" s="1"/>
  <c r="BM346" i="2" s="1"/>
  <c r="AP347" i="2"/>
  <c r="AQ347" i="2"/>
  <c r="AR347" i="2"/>
  <c r="AS347" i="2"/>
  <c r="AT347" i="2"/>
  <c r="AP348" i="2"/>
  <c r="AQ348" i="2"/>
  <c r="AR348" i="2"/>
  <c r="AS348" i="2"/>
  <c r="AT348" i="2"/>
  <c r="AP349" i="2"/>
  <c r="AQ349" i="2"/>
  <c r="AR349" i="2"/>
  <c r="AS349" i="2"/>
  <c r="AT349" i="2"/>
  <c r="AP350" i="2"/>
  <c r="AQ350" i="2"/>
  <c r="AR350" i="2"/>
  <c r="AS350" i="2"/>
  <c r="AT350" i="2"/>
  <c r="AP351" i="2"/>
  <c r="AU351" i="2" s="1"/>
  <c r="AQ351" i="2"/>
  <c r="AV351" i="2" s="1"/>
  <c r="AR351" i="2"/>
  <c r="AW351" i="2" s="1"/>
  <c r="AS351" i="2"/>
  <c r="AX351" i="2" s="1"/>
  <c r="AT351" i="2"/>
  <c r="AY351" i="2" s="1"/>
  <c r="BH351" i="2" s="1"/>
  <c r="BM351" i="2" s="1"/>
  <c r="AP352" i="2"/>
  <c r="AU352" i="2" s="1"/>
  <c r="AQ352" i="2"/>
  <c r="AV352" i="2" s="1"/>
  <c r="AR352" i="2"/>
  <c r="AW352" i="2" s="1"/>
  <c r="AS352" i="2"/>
  <c r="AX352" i="2" s="1"/>
  <c r="AT352" i="2"/>
  <c r="AY352" i="2" s="1"/>
  <c r="BH352" i="2" s="1"/>
  <c r="BM352" i="2" s="1"/>
  <c r="AP353" i="2"/>
  <c r="AQ353" i="2"/>
  <c r="AR353" i="2"/>
  <c r="AS353" i="2"/>
  <c r="AT353" i="2"/>
  <c r="AP354" i="2"/>
  <c r="AQ354" i="2"/>
  <c r="AR354" i="2"/>
  <c r="AS354" i="2"/>
  <c r="AT354" i="2"/>
  <c r="AP355" i="2"/>
  <c r="AU355" i="2" s="1"/>
  <c r="AQ355" i="2"/>
  <c r="AV355" i="2" s="1"/>
  <c r="AR355" i="2"/>
  <c r="AW355" i="2" s="1"/>
  <c r="AS355" i="2"/>
  <c r="AX355" i="2" s="1"/>
  <c r="AT355" i="2"/>
  <c r="AY355" i="2" s="1"/>
  <c r="BH355" i="2" s="1"/>
  <c r="BM355" i="2" s="1"/>
  <c r="AP356" i="2"/>
  <c r="AU356" i="2" s="1"/>
  <c r="AQ356" i="2"/>
  <c r="AV356" i="2" s="1"/>
  <c r="AR356" i="2"/>
  <c r="AW356" i="2" s="1"/>
  <c r="AS356" i="2"/>
  <c r="AX356" i="2" s="1"/>
  <c r="AT356" i="2"/>
  <c r="AY356" i="2" s="1"/>
  <c r="BH356" i="2" s="1"/>
  <c r="BM356" i="2" s="1"/>
  <c r="AP357" i="2"/>
  <c r="AU357" i="2" s="1"/>
  <c r="AQ357" i="2"/>
  <c r="AV357" i="2" s="1"/>
  <c r="AR357" i="2"/>
  <c r="AW357" i="2" s="1"/>
  <c r="AS357" i="2"/>
  <c r="AX357" i="2" s="1"/>
  <c r="AT357" i="2"/>
  <c r="AY357" i="2" s="1"/>
  <c r="BH357" i="2" s="1"/>
  <c r="BM357" i="2" s="1"/>
  <c r="AP358" i="2"/>
  <c r="AU358" i="2" s="1"/>
  <c r="AQ358" i="2"/>
  <c r="AV358" i="2" s="1"/>
  <c r="AR358" i="2"/>
  <c r="AW358" i="2" s="1"/>
  <c r="AS358" i="2"/>
  <c r="AX358" i="2" s="1"/>
  <c r="AT358" i="2"/>
  <c r="AY358" i="2" s="1"/>
  <c r="BH358" i="2" s="1"/>
  <c r="BM358" i="2" s="1"/>
  <c r="AP359" i="2"/>
  <c r="AQ359" i="2"/>
  <c r="AR359" i="2"/>
  <c r="AS359" i="2"/>
  <c r="AT359" i="2"/>
  <c r="AP360" i="2"/>
  <c r="AU360" i="2" s="1"/>
  <c r="AQ360" i="2"/>
  <c r="AV360" i="2" s="1"/>
  <c r="AR360" i="2"/>
  <c r="AW360" i="2" s="1"/>
  <c r="AS360" i="2"/>
  <c r="AX360" i="2" s="1"/>
  <c r="AT360" i="2"/>
  <c r="AY360" i="2" s="1"/>
  <c r="BH360" i="2" s="1"/>
  <c r="BM360" i="2" s="1"/>
  <c r="AP361" i="2"/>
  <c r="AU361" i="2" s="1"/>
  <c r="AQ361" i="2"/>
  <c r="AV361" i="2" s="1"/>
  <c r="AR361" i="2"/>
  <c r="AW361" i="2" s="1"/>
  <c r="AS361" i="2"/>
  <c r="AX361" i="2" s="1"/>
  <c r="AT361" i="2"/>
  <c r="AY361" i="2" s="1"/>
  <c r="BH361" i="2" s="1"/>
  <c r="BM361" i="2" s="1"/>
  <c r="AP362" i="2"/>
  <c r="AU362" i="2" s="1"/>
  <c r="AQ362" i="2"/>
  <c r="AV362" i="2" s="1"/>
  <c r="AR362" i="2"/>
  <c r="AW362" i="2" s="1"/>
  <c r="AS362" i="2"/>
  <c r="AX362" i="2" s="1"/>
  <c r="AT362" i="2"/>
  <c r="AY362" i="2" s="1"/>
  <c r="BH362" i="2" s="1"/>
  <c r="BM362" i="2" s="1"/>
  <c r="AP363" i="2"/>
  <c r="AU363" i="2" s="1"/>
  <c r="AQ363" i="2"/>
  <c r="AV363" i="2" s="1"/>
  <c r="AR363" i="2"/>
  <c r="AW363" i="2" s="1"/>
  <c r="AS363" i="2"/>
  <c r="AX363" i="2" s="1"/>
  <c r="AT363" i="2"/>
  <c r="AY363" i="2" s="1"/>
  <c r="BH363" i="2" s="1"/>
  <c r="BM363" i="2" s="1"/>
  <c r="AP364" i="2"/>
  <c r="AQ364" i="2"/>
  <c r="AR364" i="2"/>
  <c r="AS364" i="2"/>
  <c r="AT364" i="2"/>
  <c r="AP365" i="2"/>
  <c r="AQ365" i="2"/>
  <c r="AR365" i="2"/>
  <c r="AS365" i="2"/>
  <c r="AT365" i="2"/>
  <c r="AP366" i="2"/>
  <c r="AQ366" i="2"/>
  <c r="AR366" i="2"/>
  <c r="AS366" i="2"/>
  <c r="AT366" i="2"/>
  <c r="AP367" i="2"/>
  <c r="AQ367" i="2"/>
  <c r="AR367" i="2"/>
  <c r="AS367" i="2"/>
  <c r="AT367" i="2"/>
  <c r="AP368" i="2"/>
  <c r="AQ368" i="2"/>
  <c r="AR368" i="2"/>
  <c r="AS368" i="2"/>
  <c r="AT368" i="2"/>
  <c r="AP369" i="2"/>
  <c r="AQ369" i="2"/>
  <c r="AR369" i="2"/>
  <c r="AS369" i="2"/>
  <c r="AT369" i="2"/>
  <c r="AP370" i="2"/>
  <c r="AQ370" i="2"/>
  <c r="AR370" i="2"/>
  <c r="AS370" i="2"/>
  <c r="AT370" i="2"/>
  <c r="AP371" i="2"/>
  <c r="AQ371" i="2"/>
  <c r="AR371" i="2"/>
  <c r="AS371" i="2"/>
  <c r="AT371" i="2"/>
  <c r="AP372" i="2"/>
  <c r="AQ372" i="2"/>
  <c r="AR372" i="2"/>
  <c r="AS372" i="2"/>
  <c r="AT372" i="2"/>
  <c r="AP373" i="2"/>
  <c r="AQ373" i="2"/>
  <c r="AR373" i="2"/>
  <c r="AS373" i="2"/>
  <c r="AT373" i="2"/>
  <c r="AP374" i="2"/>
  <c r="AQ374" i="2"/>
  <c r="AR374" i="2"/>
  <c r="AS374" i="2"/>
  <c r="AT374" i="2"/>
  <c r="AP375" i="2"/>
  <c r="AQ375" i="2"/>
  <c r="AR375" i="2"/>
  <c r="AS375" i="2"/>
  <c r="AT375" i="2"/>
  <c r="AP376" i="2"/>
  <c r="AQ376" i="2"/>
  <c r="AR376" i="2"/>
  <c r="AS376" i="2"/>
  <c r="AT376" i="2"/>
  <c r="AP377" i="2"/>
  <c r="AQ377" i="2"/>
  <c r="AR377" i="2"/>
  <c r="AS377" i="2"/>
  <c r="AT377" i="2"/>
  <c r="AP378" i="2"/>
  <c r="AQ378" i="2"/>
  <c r="AR378" i="2"/>
  <c r="AS378" i="2"/>
  <c r="AT378" i="2"/>
  <c r="AP379" i="2"/>
  <c r="AQ379" i="2"/>
  <c r="AR379" i="2"/>
  <c r="AS379" i="2"/>
  <c r="AT379" i="2"/>
  <c r="AP380" i="2"/>
  <c r="AQ380" i="2"/>
  <c r="AR380" i="2"/>
  <c r="AS380" i="2"/>
  <c r="AT380" i="2"/>
  <c r="AP381" i="2"/>
  <c r="AQ381" i="2"/>
  <c r="AR381" i="2"/>
  <c r="AS381" i="2"/>
  <c r="AT381" i="2"/>
  <c r="AP382" i="2"/>
  <c r="AQ382" i="2"/>
  <c r="AR382" i="2"/>
  <c r="AS382" i="2"/>
  <c r="AT382" i="2"/>
  <c r="AP383" i="2"/>
  <c r="AQ383" i="2"/>
  <c r="AR383" i="2"/>
  <c r="AS383" i="2"/>
  <c r="AT383" i="2"/>
  <c r="AP384" i="2"/>
  <c r="AQ384" i="2"/>
  <c r="AR384" i="2"/>
  <c r="AS384" i="2"/>
  <c r="AT384" i="2"/>
  <c r="AP385" i="2"/>
  <c r="AQ385" i="2"/>
  <c r="AR385" i="2"/>
  <c r="AS385" i="2"/>
  <c r="AT385" i="2"/>
  <c r="AP386" i="2"/>
  <c r="AQ386" i="2"/>
  <c r="AR386" i="2"/>
  <c r="AS386" i="2"/>
  <c r="AT386" i="2"/>
  <c r="AP387" i="2"/>
  <c r="AQ387" i="2"/>
  <c r="AR387" i="2"/>
  <c r="AS387" i="2"/>
  <c r="AT387" i="2"/>
  <c r="AP388" i="2"/>
  <c r="AQ388" i="2"/>
  <c r="AR388" i="2"/>
  <c r="AS388" i="2"/>
  <c r="AT388" i="2"/>
  <c r="AP389" i="2"/>
  <c r="AQ389" i="2"/>
  <c r="AR389" i="2"/>
  <c r="AS389" i="2"/>
  <c r="AT389" i="2"/>
  <c r="AP390" i="2"/>
  <c r="AQ390" i="2"/>
  <c r="AR390" i="2"/>
  <c r="AS390" i="2"/>
  <c r="AT390" i="2"/>
  <c r="AP391" i="2"/>
  <c r="AQ391" i="2"/>
  <c r="AR391" i="2"/>
  <c r="AS391" i="2"/>
  <c r="AT391" i="2"/>
  <c r="AP392" i="2"/>
  <c r="AQ392" i="2"/>
  <c r="AR392" i="2"/>
  <c r="AS392" i="2"/>
  <c r="AT392" i="2"/>
  <c r="AP393" i="2"/>
  <c r="AQ393" i="2"/>
  <c r="AR393" i="2"/>
  <c r="AS393" i="2"/>
  <c r="AT393" i="2"/>
  <c r="AP394" i="2"/>
  <c r="AQ394" i="2"/>
  <c r="AR394" i="2"/>
  <c r="AS394" i="2"/>
  <c r="AT394" i="2"/>
  <c r="AP395" i="2"/>
  <c r="AQ395" i="2"/>
  <c r="AR395" i="2"/>
  <c r="AS395" i="2"/>
  <c r="AT395" i="2"/>
  <c r="AP396" i="2"/>
  <c r="AU396" i="2" s="1"/>
  <c r="AQ396" i="2"/>
  <c r="AV396" i="2" s="1"/>
  <c r="AR396" i="2"/>
  <c r="AW396" i="2" s="1"/>
  <c r="AS396" i="2"/>
  <c r="AX396" i="2" s="1"/>
  <c r="AT396" i="2"/>
  <c r="AY396" i="2" s="1"/>
  <c r="BH396" i="2" s="1"/>
  <c r="BM396" i="2" s="1"/>
  <c r="AP397" i="2"/>
  <c r="AQ397" i="2"/>
  <c r="AR397" i="2"/>
  <c r="AS397" i="2"/>
  <c r="AT397" i="2"/>
  <c r="AP398" i="2"/>
  <c r="AQ398" i="2"/>
  <c r="AR398" i="2"/>
  <c r="AS398" i="2"/>
  <c r="AT398" i="2"/>
  <c r="AP399" i="2"/>
  <c r="AQ399" i="2"/>
  <c r="AR399" i="2"/>
  <c r="AS399" i="2"/>
  <c r="AT399" i="2"/>
  <c r="AP400" i="2"/>
  <c r="AQ400" i="2"/>
  <c r="AR400" i="2"/>
  <c r="AS400" i="2"/>
  <c r="AT400" i="2"/>
  <c r="AP401" i="2"/>
  <c r="AU401" i="2" s="1"/>
  <c r="AQ401" i="2"/>
  <c r="AV401" i="2" s="1"/>
  <c r="AR401" i="2"/>
  <c r="AW401" i="2" s="1"/>
  <c r="AS401" i="2"/>
  <c r="AX401" i="2" s="1"/>
  <c r="AT401" i="2"/>
  <c r="AY401" i="2" s="1"/>
  <c r="BH401" i="2" s="1"/>
  <c r="BM401" i="2" s="1"/>
  <c r="AP402" i="2"/>
  <c r="AU402" i="2" s="1"/>
  <c r="AQ402" i="2"/>
  <c r="AV402" i="2" s="1"/>
  <c r="AR402" i="2"/>
  <c r="AW402" i="2" s="1"/>
  <c r="AS402" i="2"/>
  <c r="AX402" i="2" s="1"/>
  <c r="AT402" i="2"/>
  <c r="AY402" i="2" s="1"/>
  <c r="BH402" i="2" s="1"/>
  <c r="BM402" i="2" s="1"/>
  <c r="AP403" i="2"/>
  <c r="AU403" i="2" s="1"/>
  <c r="AQ403" i="2"/>
  <c r="AV403" i="2" s="1"/>
  <c r="AR403" i="2"/>
  <c r="AW403" i="2" s="1"/>
  <c r="AS403" i="2"/>
  <c r="AX403" i="2" s="1"/>
  <c r="AT403" i="2"/>
  <c r="AY403" i="2" s="1"/>
  <c r="BH403" i="2" s="1"/>
  <c r="BM403" i="2" s="1"/>
  <c r="AP404" i="2"/>
  <c r="AQ404" i="2"/>
  <c r="AR404" i="2"/>
  <c r="AS404" i="2"/>
  <c r="AT404" i="2"/>
  <c r="AP405" i="2"/>
  <c r="AQ405" i="2"/>
  <c r="AR405" i="2"/>
  <c r="AS405" i="2"/>
  <c r="AT405" i="2"/>
  <c r="AP406" i="2"/>
  <c r="AU406" i="2" s="1"/>
  <c r="AQ406" i="2"/>
  <c r="AV406" i="2" s="1"/>
  <c r="AR406" i="2"/>
  <c r="AW406" i="2" s="1"/>
  <c r="AS406" i="2"/>
  <c r="AX406" i="2" s="1"/>
  <c r="AT406" i="2"/>
  <c r="AY406" i="2" s="1"/>
  <c r="BH406" i="2" s="1"/>
  <c r="BM406" i="2" s="1"/>
  <c r="AP407" i="2"/>
  <c r="AU407" i="2" s="1"/>
  <c r="AQ407" i="2"/>
  <c r="AV407" i="2" s="1"/>
  <c r="AR407" i="2"/>
  <c r="AW407" i="2" s="1"/>
  <c r="AS407" i="2"/>
  <c r="AX407" i="2" s="1"/>
  <c r="AT407" i="2"/>
  <c r="AY407" i="2" s="1"/>
  <c r="BH407" i="2" s="1"/>
  <c r="BM407" i="2" s="1"/>
  <c r="AP408" i="2"/>
  <c r="AU408" i="2" s="1"/>
  <c r="AQ408" i="2"/>
  <c r="AV408" i="2" s="1"/>
  <c r="AR408" i="2"/>
  <c r="AW408" i="2" s="1"/>
  <c r="AS408" i="2"/>
  <c r="AX408" i="2" s="1"/>
  <c r="AT408" i="2"/>
  <c r="AY408" i="2" s="1"/>
  <c r="BH408" i="2" s="1"/>
  <c r="BM408" i="2" s="1"/>
  <c r="AP409" i="2"/>
  <c r="AU409" i="2" s="1"/>
  <c r="AQ409" i="2"/>
  <c r="AV409" i="2" s="1"/>
  <c r="AR409" i="2"/>
  <c r="AW409" i="2" s="1"/>
  <c r="AS409" i="2"/>
  <c r="AX409" i="2" s="1"/>
  <c r="AT409" i="2"/>
  <c r="AY409" i="2" s="1"/>
  <c r="BH409" i="2" s="1"/>
  <c r="BM409" i="2" s="1"/>
  <c r="AP410" i="2"/>
  <c r="AU410" i="2" s="1"/>
  <c r="AQ410" i="2"/>
  <c r="AV410" i="2" s="1"/>
  <c r="AR410" i="2"/>
  <c r="AW410" i="2" s="1"/>
  <c r="AS410" i="2"/>
  <c r="AX410" i="2" s="1"/>
  <c r="AT410" i="2"/>
  <c r="AY410" i="2" s="1"/>
  <c r="BH410" i="2" s="1"/>
  <c r="BM410" i="2" s="1"/>
  <c r="AP411" i="2"/>
  <c r="AU411" i="2" s="1"/>
  <c r="AQ411" i="2"/>
  <c r="AV411" i="2" s="1"/>
  <c r="AR411" i="2"/>
  <c r="AW411" i="2" s="1"/>
  <c r="AS411" i="2"/>
  <c r="AX411" i="2" s="1"/>
  <c r="AT411" i="2"/>
  <c r="AY411" i="2" s="1"/>
  <c r="BH411" i="2" s="1"/>
  <c r="BM411" i="2" s="1"/>
  <c r="AP412" i="2"/>
  <c r="AU412" i="2" s="1"/>
  <c r="AQ412" i="2"/>
  <c r="AV412" i="2" s="1"/>
  <c r="AR412" i="2"/>
  <c r="AW412" i="2" s="1"/>
  <c r="AS412" i="2"/>
  <c r="AX412" i="2" s="1"/>
  <c r="AT412" i="2"/>
  <c r="AY412" i="2" s="1"/>
  <c r="BH412" i="2" s="1"/>
  <c r="BM412" i="2" s="1"/>
  <c r="AP413" i="2"/>
  <c r="AU413" i="2" s="1"/>
  <c r="AQ413" i="2"/>
  <c r="AV413" i="2" s="1"/>
  <c r="AR413" i="2"/>
  <c r="AW413" i="2" s="1"/>
  <c r="AS413" i="2"/>
  <c r="AX413" i="2" s="1"/>
  <c r="AT413" i="2"/>
  <c r="AY413" i="2" s="1"/>
  <c r="BH413" i="2" s="1"/>
  <c r="BM413" i="2" s="1"/>
  <c r="AP414" i="2"/>
  <c r="AU414" i="2" s="1"/>
  <c r="AQ414" i="2"/>
  <c r="AV414" i="2" s="1"/>
  <c r="AR414" i="2"/>
  <c r="AW414" i="2" s="1"/>
  <c r="AS414" i="2"/>
  <c r="AX414" i="2" s="1"/>
  <c r="AT414" i="2"/>
  <c r="AY414" i="2" s="1"/>
  <c r="BH414" i="2" s="1"/>
  <c r="BM414" i="2" s="1"/>
  <c r="AP415" i="2"/>
  <c r="AQ415" i="2"/>
  <c r="AR415" i="2"/>
  <c r="AS415" i="2"/>
  <c r="AT415" i="2"/>
  <c r="AP416" i="2"/>
  <c r="AQ416" i="2"/>
  <c r="AR416" i="2"/>
  <c r="AS416" i="2"/>
  <c r="AT416" i="2"/>
  <c r="AP417" i="2"/>
  <c r="AQ417" i="2"/>
  <c r="AR417" i="2"/>
  <c r="AS417" i="2"/>
  <c r="AT417" i="2"/>
  <c r="AP418" i="2"/>
  <c r="AU418" i="2" s="1"/>
  <c r="AQ418" i="2"/>
  <c r="AV418" i="2" s="1"/>
  <c r="AR418" i="2"/>
  <c r="AW418" i="2" s="1"/>
  <c r="AS418" i="2"/>
  <c r="AX418" i="2" s="1"/>
  <c r="AT418" i="2"/>
  <c r="AY418" i="2" s="1"/>
  <c r="BH418" i="2" s="1"/>
  <c r="BM418" i="2" s="1"/>
  <c r="AP419" i="2"/>
  <c r="AQ419" i="2"/>
  <c r="AR419" i="2"/>
  <c r="AS419" i="2"/>
  <c r="AT419" i="2"/>
  <c r="AP420" i="2"/>
  <c r="AU420" i="2" s="1"/>
  <c r="AQ420" i="2"/>
  <c r="AV420" i="2" s="1"/>
  <c r="AR420" i="2"/>
  <c r="AW420" i="2" s="1"/>
  <c r="AS420" i="2"/>
  <c r="AX420" i="2" s="1"/>
  <c r="AT420" i="2"/>
  <c r="AY420" i="2" s="1"/>
  <c r="BH420" i="2" s="1"/>
  <c r="BM420" i="2" s="1"/>
  <c r="AP421" i="2"/>
  <c r="AQ421" i="2"/>
  <c r="AR421" i="2"/>
  <c r="AS421" i="2"/>
  <c r="AT421" i="2"/>
  <c r="AP422" i="2"/>
  <c r="AU422" i="2" s="1"/>
  <c r="AQ422" i="2"/>
  <c r="AV422" i="2" s="1"/>
  <c r="AR422" i="2"/>
  <c r="AW422" i="2" s="1"/>
  <c r="AS422" i="2"/>
  <c r="AX422" i="2" s="1"/>
  <c r="AT422" i="2"/>
  <c r="AY422" i="2" s="1"/>
  <c r="BH422" i="2" s="1"/>
  <c r="BM422" i="2" s="1"/>
  <c r="AP423" i="2"/>
  <c r="AU423" i="2" s="1"/>
  <c r="AQ423" i="2"/>
  <c r="AV423" i="2" s="1"/>
  <c r="AR423" i="2"/>
  <c r="AW423" i="2" s="1"/>
  <c r="AS423" i="2"/>
  <c r="AX423" i="2" s="1"/>
  <c r="AT423" i="2"/>
  <c r="AY423" i="2" s="1"/>
  <c r="BH423" i="2" s="1"/>
  <c r="BM423" i="2" s="1"/>
  <c r="AP424" i="2"/>
  <c r="AQ424" i="2"/>
  <c r="AR424" i="2"/>
  <c r="AS424" i="2"/>
  <c r="AT424" i="2"/>
  <c r="AP425" i="2"/>
  <c r="AQ425" i="2"/>
  <c r="AR425" i="2"/>
  <c r="AS425" i="2"/>
  <c r="AT425" i="2"/>
  <c r="AP426" i="2"/>
  <c r="AU426" i="2" s="1"/>
  <c r="AQ426" i="2"/>
  <c r="AV426" i="2" s="1"/>
  <c r="AR426" i="2"/>
  <c r="AW426" i="2" s="1"/>
  <c r="AS426" i="2"/>
  <c r="AX426" i="2" s="1"/>
  <c r="AT426" i="2"/>
  <c r="AY426" i="2" s="1"/>
  <c r="BH426" i="2" s="1"/>
  <c r="BM426" i="2" s="1"/>
  <c r="AP427" i="2"/>
  <c r="AQ427" i="2"/>
  <c r="AR427" i="2"/>
  <c r="AS427" i="2"/>
  <c r="AT427" i="2"/>
  <c r="AP428" i="2"/>
  <c r="AQ428" i="2"/>
  <c r="AR428" i="2"/>
  <c r="AS428" i="2"/>
  <c r="AT428" i="2"/>
  <c r="AP429" i="2"/>
  <c r="AU429" i="2" s="1"/>
  <c r="AQ429" i="2"/>
  <c r="AV429" i="2" s="1"/>
  <c r="AR429" i="2"/>
  <c r="AW429" i="2" s="1"/>
  <c r="AS429" i="2"/>
  <c r="AX429" i="2" s="1"/>
  <c r="AT429" i="2"/>
  <c r="AY429" i="2" s="1"/>
  <c r="BH429" i="2" s="1"/>
  <c r="BM429" i="2" s="1"/>
  <c r="AP430" i="2"/>
  <c r="AU430" i="2" s="1"/>
  <c r="AQ430" i="2"/>
  <c r="AV430" i="2" s="1"/>
  <c r="AR430" i="2"/>
  <c r="AW430" i="2" s="1"/>
  <c r="AS430" i="2"/>
  <c r="AX430" i="2" s="1"/>
  <c r="AT430" i="2"/>
  <c r="AY430" i="2" s="1"/>
  <c r="BH430" i="2" s="1"/>
  <c r="BM430" i="2" s="1"/>
  <c r="AP431" i="2"/>
  <c r="AQ431" i="2"/>
  <c r="AR431" i="2"/>
  <c r="AS431" i="2"/>
  <c r="AT431" i="2"/>
  <c r="AP432" i="2"/>
  <c r="AU432" i="2" s="1"/>
  <c r="AQ432" i="2"/>
  <c r="AV432" i="2" s="1"/>
  <c r="AR432" i="2"/>
  <c r="AW432" i="2" s="1"/>
  <c r="AS432" i="2"/>
  <c r="AX432" i="2" s="1"/>
  <c r="AT432" i="2"/>
  <c r="AY432" i="2" s="1"/>
  <c r="BH432" i="2" s="1"/>
  <c r="BM432" i="2" s="1"/>
  <c r="AP433" i="2"/>
  <c r="AU433" i="2" s="1"/>
  <c r="AQ433" i="2"/>
  <c r="AV433" i="2" s="1"/>
  <c r="AR433" i="2"/>
  <c r="AW433" i="2" s="1"/>
  <c r="AS433" i="2"/>
  <c r="AX433" i="2" s="1"/>
  <c r="AT433" i="2"/>
  <c r="AY433" i="2" s="1"/>
  <c r="BH433" i="2" s="1"/>
  <c r="BM433" i="2" s="1"/>
  <c r="AP434" i="2"/>
  <c r="AU434" i="2" s="1"/>
  <c r="AQ434" i="2"/>
  <c r="AV434" i="2" s="1"/>
  <c r="AR434" i="2"/>
  <c r="AW434" i="2" s="1"/>
  <c r="AS434" i="2"/>
  <c r="AX434" i="2" s="1"/>
  <c r="AT434" i="2"/>
  <c r="AY434" i="2" s="1"/>
  <c r="BH434" i="2" s="1"/>
  <c r="BM434" i="2" s="1"/>
  <c r="AP435" i="2"/>
  <c r="AU435" i="2" s="1"/>
  <c r="AQ435" i="2"/>
  <c r="AV435" i="2" s="1"/>
  <c r="AR435" i="2"/>
  <c r="AW435" i="2" s="1"/>
  <c r="AS435" i="2"/>
  <c r="AX435" i="2" s="1"/>
  <c r="AT435" i="2"/>
  <c r="AY435" i="2" s="1"/>
  <c r="BH435" i="2" s="1"/>
  <c r="BM435" i="2" s="1"/>
  <c r="AP436" i="2"/>
  <c r="AU436" i="2" s="1"/>
  <c r="AQ436" i="2"/>
  <c r="AV436" i="2" s="1"/>
  <c r="AR436" i="2"/>
  <c r="AW436" i="2" s="1"/>
  <c r="AS436" i="2"/>
  <c r="AX436" i="2" s="1"/>
  <c r="AT436" i="2"/>
  <c r="AY436" i="2" s="1"/>
  <c r="BH436" i="2" s="1"/>
  <c r="BM436" i="2" s="1"/>
  <c r="AP437" i="2"/>
  <c r="AU437" i="2" s="1"/>
  <c r="AQ437" i="2"/>
  <c r="AV437" i="2" s="1"/>
  <c r="AR437" i="2"/>
  <c r="AW437" i="2" s="1"/>
  <c r="AS437" i="2"/>
  <c r="AX437" i="2" s="1"/>
  <c r="AT437" i="2"/>
  <c r="AY437" i="2" s="1"/>
  <c r="BH437" i="2" s="1"/>
  <c r="BM437" i="2" s="1"/>
  <c r="AP438" i="2"/>
  <c r="AQ438" i="2"/>
  <c r="AR438" i="2"/>
  <c r="AS438" i="2"/>
  <c r="AT438" i="2"/>
  <c r="AP439" i="2"/>
  <c r="AQ439" i="2"/>
  <c r="AR439" i="2"/>
  <c r="AS439" i="2"/>
  <c r="AT439" i="2"/>
  <c r="AP440" i="2"/>
  <c r="AU440" i="2" s="1"/>
  <c r="AQ440" i="2"/>
  <c r="AV440" i="2" s="1"/>
  <c r="AR440" i="2"/>
  <c r="AW440" i="2" s="1"/>
  <c r="AS440" i="2"/>
  <c r="AX440" i="2" s="1"/>
  <c r="AT440" i="2"/>
  <c r="AY440" i="2" s="1"/>
  <c r="BH440" i="2" s="1"/>
  <c r="BM440" i="2" s="1"/>
  <c r="AP441" i="2"/>
  <c r="AQ441" i="2"/>
  <c r="AR441" i="2"/>
  <c r="AS441" i="2"/>
  <c r="AT441" i="2"/>
  <c r="AP442" i="2"/>
  <c r="AQ442" i="2"/>
  <c r="AR442" i="2"/>
  <c r="AS442" i="2"/>
  <c r="AT442" i="2"/>
  <c r="AP443" i="2"/>
  <c r="AU443" i="2" s="1"/>
  <c r="AQ443" i="2"/>
  <c r="AV443" i="2" s="1"/>
  <c r="AR443" i="2"/>
  <c r="AW443" i="2" s="1"/>
  <c r="AS443" i="2"/>
  <c r="AX443" i="2" s="1"/>
  <c r="AT443" i="2"/>
  <c r="AY443" i="2" s="1"/>
  <c r="BH443" i="2" s="1"/>
  <c r="BM443" i="2" s="1"/>
  <c r="AP444" i="2"/>
  <c r="AQ444" i="2"/>
  <c r="AR444" i="2"/>
  <c r="AS444" i="2"/>
  <c r="AT444" i="2"/>
  <c r="AP445" i="2"/>
  <c r="AQ445" i="2"/>
  <c r="AR445" i="2"/>
  <c r="AS445" i="2"/>
  <c r="AT445" i="2"/>
  <c r="AP446" i="2"/>
  <c r="AQ446" i="2"/>
  <c r="AR446" i="2"/>
  <c r="AS446" i="2"/>
  <c r="AT446" i="2"/>
  <c r="AP447" i="2"/>
  <c r="AQ447" i="2"/>
  <c r="AR447" i="2"/>
  <c r="AS447" i="2"/>
  <c r="AT447" i="2"/>
  <c r="AP448" i="2"/>
  <c r="AQ448" i="2"/>
  <c r="AR448" i="2"/>
  <c r="AS448" i="2"/>
  <c r="AT448" i="2"/>
  <c r="AP449" i="2"/>
  <c r="AU449" i="2" s="1"/>
  <c r="AQ449" i="2"/>
  <c r="AV449" i="2" s="1"/>
  <c r="AR449" i="2"/>
  <c r="AW449" i="2" s="1"/>
  <c r="AS449" i="2"/>
  <c r="AX449" i="2" s="1"/>
  <c r="AT449" i="2"/>
  <c r="AY449" i="2" s="1"/>
  <c r="BH449" i="2" s="1"/>
  <c r="BM449" i="2" s="1"/>
  <c r="AP450" i="2"/>
  <c r="AQ450" i="2"/>
  <c r="AR450" i="2"/>
  <c r="AS450" i="2"/>
  <c r="AT450" i="2"/>
  <c r="AP451" i="2"/>
  <c r="AQ451" i="2"/>
  <c r="AR451" i="2"/>
  <c r="AS451" i="2"/>
  <c r="AT451" i="2"/>
  <c r="AP452" i="2"/>
  <c r="AQ452" i="2"/>
  <c r="AR452" i="2"/>
  <c r="AS452" i="2"/>
  <c r="AT452" i="2"/>
  <c r="AP453" i="2"/>
  <c r="AQ453" i="2"/>
  <c r="AR453" i="2"/>
  <c r="AS453" i="2"/>
  <c r="AT453" i="2"/>
  <c r="AP454" i="2"/>
  <c r="AQ454" i="2"/>
  <c r="AR454" i="2"/>
  <c r="AS454" i="2"/>
  <c r="AT454" i="2"/>
  <c r="AP455" i="2"/>
  <c r="AQ455" i="2"/>
  <c r="AR455" i="2"/>
  <c r="AS455" i="2"/>
  <c r="AT455" i="2"/>
  <c r="AP456" i="2"/>
  <c r="AU456" i="2" s="1"/>
  <c r="AQ456" i="2"/>
  <c r="AV456" i="2" s="1"/>
  <c r="AR456" i="2"/>
  <c r="AW456" i="2" s="1"/>
  <c r="AS456" i="2"/>
  <c r="AX456" i="2" s="1"/>
  <c r="AT456" i="2"/>
  <c r="AY456" i="2" s="1"/>
  <c r="BH456" i="2" s="1"/>
  <c r="BM456" i="2" s="1"/>
  <c r="AP457" i="2"/>
  <c r="AU457" i="2" s="1"/>
  <c r="AQ457" i="2"/>
  <c r="AV457" i="2" s="1"/>
  <c r="AR457" i="2"/>
  <c r="AW457" i="2" s="1"/>
  <c r="AS457" i="2"/>
  <c r="AX457" i="2" s="1"/>
  <c r="AT457" i="2"/>
  <c r="AY457" i="2" s="1"/>
  <c r="BH457" i="2" s="1"/>
  <c r="BM457" i="2" s="1"/>
  <c r="AP458" i="2"/>
  <c r="AU458" i="2" s="1"/>
  <c r="AQ458" i="2"/>
  <c r="AV458" i="2" s="1"/>
  <c r="AR458" i="2"/>
  <c r="AW458" i="2" s="1"/>
  <c r="AS458" i="2"/>
  <c r="AX458" i="2" s="1"/>
  <c r="AT458" i="2"/>
  <c r="AY458" i="2" s="1"/>
  <c r="BH458" i="2" s="1"/>
  <c r="BM458" i="2" s="1"/>
  <c r="AP459" i="2"/>
  <c r="AU459" i="2" s="1"/>
  <c r="AQ459" i="2"/>
  <c r="AV459" i="2" s="1"/>
  <c r="AR459" i="2"/>
  <c r="AW459" i="2" s="1"/>
  <c r="AS459" i="2"/>
  <c r="AX459" i="2" s="1"/>
  <c r="AT459" i="2"/>
  <c r="AY459" i="2" s="1"/>
  <c r="BH459" i="2" s="1"/>
  <c r="BM459" i="2" s="1"/>
  <c r="AP460" i="2"/>
  <c r="AU460" i="2" s="1"/>
  <c r="AQ460" i="2"/>
  <c r="AV460" i="2" s="1"/>
  <c r="AR460" i="2"/>
  <c r="AW460" i="2" s="1"/>
  <c r="AS460" i="2"/>
  <c r="AX460" i="2" s="1"/>
  <c r="AT460" i="2"/>
  <c r="AY460" i="2" s="1"/>
  <c r="BH460" i="2" s="1"/>
  <c r="BM460" i="2" s="1"/>
  <c r="AP461" i="2"/>
  <c r="AU461" i="2" s="1"/>
  <c r="AQ461" i="2"/>
  <c r="AV461" i="2" s="1"/>
  <c r="AR461" i="2"/>
  <c r="AW461" i="2" s="1"/>
  <c r="AS461" i="2"/>
  <c r="AX461" i="2" s="1"/>
  <c r="AT461" i="2"/>
  <c r="AY461" i="2" s="1"/>
  <c r="BH461" i="2" s="1"/>
  <c r="BM461" i="2" s="1"/>
  <c r="AP462" i="2"/>
  <c r="AQ462" i="2"/>
  <c r="AR462" i="2"/>
  <c r="AS462" i="2"/>
  <c r="AT462" i="2"/>
  <c r="AP463" i="2"/>
  <c r="AQ463" i="2"/>
  <c r="AR463" i="2"/>
  <c r="AS463" i="2"/>
  <c r="AT463" i="2"/>
  <c r="AP464" i="2"/>
  <c r="AQ464" i="2"/>
  <c r="AR464" i="2"/>
  <c r="AS464" i="2"/>
  <c r="AT464" i="2"/>
  <c r="AP465" i="2"/>
  <c r="AQ465" i="2"/>
  <c r="AR465" i="2"/>
  <c r="AS465" i="2"/>
  <c r="AT465" i="2"/>
  <c r="AP466" i="2"/>
  <c r="AQ466" i="2"/>
  <c r="AR466" i="2"/>
  <c r="AS466" i="2"/>
  <c r="AT466" i="2"/>
  <c r="AP467" i="2"/>
  <c r="AQ467" i="2"/>
  <c r="AR467" i="2"/>
  <c r="AS467" i="2"/>
  <c r="AT467" i="2"/>
  <c r="AP468" i="2"/>
  <c r="AU468" i="2" s="1"/>
  <c r="AQ468" i="2"/>
  <c r="AV468" i="2" s="1"/>
  <c r="AR468" i="2"/>
  <c r="AW468" i="2" s="1"/>
  <c r="AS468" i="2"/>
  <c r="AX468" i="2" s="1"/>
  <c r="AT468" i="2"/>
  <c r="AY468" i="2" s="1"/>
  <c r="BH468" i="2" s="1"/>
  <c r="BM468" i="2" s="1"/>
  <c r="AP469" i="2"/>
  <c r="AU469" i="2" s="1"/>
  <c r="AQ469" i="2"/>
  <c r="AV469" i="2" s="1"/>
  <c r="AR469" i="2"/>
  <c r="AW469" i="2" s="1"/>
  <c r="AS469" i="2"/>
  <c r="AX469" i="2" s="1"/>
  <c r="AT469" i="2"/>
  <c r="AY469" i="2" s="1"/>
  <c r="BH469" i="2" s="1"/>
  <c r="BM469" i="2" s="1"/>
  <c r="AP470" i="2"/>
  <c r="AQ470" i="2"/>
  <c r="AR470" i="2"/>
  <c r="AS470" i="2"/>
  <c r="AT470" i="2"/>
  <c r="AP471" i="2"/>
  <c r="AQ471" i="2"/>
  <c r="AR471" i="2"/>
  <c r="AS471" i="2"/>
  <c r="AT471" i="2"/>
  <c r="AP472" i="2"/>
  <c r="AU472" i="2" s="1"/>
  <c r="AQ472" i="2"/>
  <c r="AV472" i="2" s="1"/>
  <c r="AR472" i="2"/>
  <c r="AW472" i="2" s="1"/>
  <c r="AS472" i="2"/>
  <c r="AX472" i="2" s="1"/>
  <c r="AT472" i="2"/>
  <c r="AY472" i="2" s="1"/>
  <c r="BH472" i="2" s="1"/>
  <c r="BM472" i="2" s="1"/>
  <c r="AP473" i="2"/>
  <c r="AU473" i="2" s="1"/>
  <c r="AQ473" i="2"/>
  <c r="AV473" i="2" s="1"/>
  <c r="AR473" i="2"/>
  <c r="AW473" i="2" s="1"/>
  <c r="AS473" i="2"/>
  <c r="AX473" i="2" s="1"/>
  <c r="AT473" i="2"/>
  <c r="AY473" i="2" s="1"/>
  <c r="BH473" i="2" s="1"/>
  <c r="BM473" i="2" s="1"/>
  <c r="AP474" i="2"/>
  <c r="AU474" i="2" s="1"/>
  <c r="AQ474" i="2"/>
  <c r="AV474" i="2" s="1"/>
  <c r="AR474" i="2"/>
  <c r="AW474" i="2" s="1"/>
  <c r="AS474" i="2"/>
  <c r="AX474" i="2" s="1"/>
  <c r="AT474" i="2"/>
  <c r="AY474" i="2" s="1"/>
  <c r="BH474" i="2" s="1"/>
  <c r="BM474" i="2" s="1"/>
  <c r="AP475" i="2"/>
  <c r="AU475" i="2" s="1"/>
  <c r="AQ475" i="2"/>
  <c r="AV475" i="2" s="1"/>
  <c r="AR475" i="2"/>
  <c r="AW475" i="2" s="1"/>
  <c r="AS475" i="2"/>
  <c r="AX475" i="2" s="1"/>
  <c r="AT475" i="2"/>
  <c r="AY475" i="2" s="1"/>
  <c r="BH475" i="2" s="1"/>
  <c r="BM475" i="2" s="1"/>
  <c r="AP476" i="2"/>
  <c r="AU476" i="2" s="1"/>
  <c r="AQ476" i="2"/>
  <c r="AV476" i="2" s="1"/>
  <c r="AR476" i="2"/>
  <c r="AW476" i="2" s="1"/>
  <c r="AS476" i="2"/>
  <c r="AX476" i="2" s="1"/>
  <c r="AT476" i="2"/>
  <c r="AY476" i="2" s="1"/>
  <c r="BH476" i="2" s="1"/>
  <c r="BM476" i="2" s="1"/>
  <c r="AP477" i="2"/>
  <c r="AU477" i="2" s="1"/>
  <c r="AQ477" i="2"/>
  <c r="AV477" i="2" s="1"/>
  <c r="AR477" i="2"/>
  <c r="AW477" i="2" s="1"/>
  <c r="AS477" i="2"/>
  <c r="AX477" i="2" s="1"/>
  <c r="AT477" i="2"/>
  <c r="AY477" i="2" s="1"/>
  <c r="BH477" i="2" s="1"/>
  <c r="BM477" i="2" s="1"/>
  <c r="AP478" i="2"/>
  <c r="AU478" i="2" s="1"/>
  <c r="AQ478" i="2"/>
  <c r="AV478" i="2" s="1"/>
  <c r="AR478" i="2"/>
  <c r="AW478" i="2" s="1"/>
  <c r="AS478" i="2"/>
  <c r="AX478" i="2" s="1"/>
  <c r="AT478" i="2"/>
  <c r="AY478" i="2" s="1"/>
  <c r="BH478" i="2" s="1"/>
  <c r="BM478" i="2" s="1"/>
  <c r="AP479" i="2"/>
  <c r="AU479" i="2" s="1"/>
  <c r="AQ479" i="2"/>
  <c r="AV479" i="2" s="1"/>
  <c r="AR479" i="2"/>
  <c r="AW479" i="2" s="1"/>
  <c r="AS479" i="2"/>
  <c r="AX479" i="2" s="1"/>
  <c r="AT479" i="2"/>
  <c r="AY479" i="2" s="1"/>
  <c r="BH479" i="2" s="1"/>
  <c r="BM479" i="2" s="1"/>
  <c r="AP480" i="2"/>
  <c r="AQ480" i="2"/>
  <c r="AR480" i="2"/>
  <c r="AS480" i="2"/>
  <c r="AT480" i="2"/>
  <c r="AP481" i="2"/>
  <c r="AQ481" i="2"/>
  <c r="AR481" i="2"/>
  <c r="AS481" i="2"/>
  <c r="AT481" i="2"/>
  <c r="AP482" i="2"/>
  <c r="AU482" i="2" s="1"/>
  <c r="AQ482" i="2"/>
  <c r="AV482" i="2" s="1"/>
  <c r="AR482" i="2"/>
  <c r="AW482" i="2" s="1"/>
  <c r="AS482" i="2"/>
  <c r="AX482" i="2" s="1"/>
  <c r="AT482" i="2"/>
  <c r="AY482" i="2" s="1"/>
  <c r="BH482" i="2" s="1"/>
  <c r="BM482" i="2" s="1"/>
  <c r="AP483" i="2"/>
  <c r="AU483" i="2" s="1"/>
  <c r="AQ483" i="2"/>
  <c r="AV483" i="2" s="1"/>
  <c r="AR483" i="2"/>
  <c r="AW483" i="2" s="1"/>
  <c r="AS483" i="2"/>
  <c r="AX483" i="2" s="1"/>
  <c r="AT483" i="2"/>
  <c r="AY483" i="2" s="1"/>
  <c r="BH483" i="2" s="1"/>
  <c r="BM483" i="2" s="1"/>
  <c r="AP484" i="2"/>
  <c r="AU484" i="2" s="1"/>
  <c r="AQ484" i="2"/>
  <c r="AV484" i="2" s="1"/>
  <c r="AR484" i="2"/>
  <c r="AW484" i="2" s="1"/>
  <c r="AS484" i="2"/>
  <c r="AX484" i="2" s="1"/>
  <c r="AT484" i="2"/>
  <c r="AY484" i="2" s="1"/>
  <c r="BH484" i="2" s="1"/>
  <c r="BM484" i="2" s="1"/>
  <c r="AP485" i="2"/>
  <c r="AU485" i="2" s="1"/>
  <c r="AQ485" i="2"/>
  <c r="AV485" i="2" s="1"/>
  <c r="AR485" i="2"/>
  <c r="AW485" i="2" s="1"/>
  <c r="AS485" i="2"/>
  <c r="AX485" i="2" s="1"/>
  <c r="AT485" i="2"/>
  <c r="AY485" i="2" s="1"/>
  <c r="BH485" i="2" s="1"/>
  <c r="BM485" i="2" s="1"/>
  <c r="AP486" i="2"/>
  <c r="AU486" i="2" s="1"/>
  <c r="AQ486" i="2"/>
  <c r="AV486" i="2" s="1"/>
  <c r="AR486" i="2"/>
  <c r="AW486" i="2" s="1"/>
  <c r="AS486" i="2"/>
  <c r="AX486" i="2" s="1"/>
  <c r="AT486" i="2"/>
  <c r="AY486" i="2" s="1"/>
  <c r="BH486" i="2" s="1"/>
  <c r="BM486" i="2" s="1"/>
  <c r="AP487" i="2"/>
  <c r="AU487" i="2" s="1"/>
  <c r="AQ487" i="2"/>
  <c r="AV487" i="2" s="1"/>
  <c r="AR487" i="2"/>
  <c r="AW487" i="2" s="1"/>
  <c r="AS487" i="2"/>
  <c r="AX487" i="2" s="1"/>
  <c r="AT487" i="2"/>
  <c r="AY487" i="2" s="1"/>
  <c r="BH487" i="2" s="1"/>
  <c r="BM487" i="2" s="1"/>
  <c r="AP488" i="2"/>
  <c r="AU488" i="2" s="1"/>
  <c r="AQ488" i="2"/>
  <c r="AV488" i="2" s="1"/>
  <c r="AR488" i="2"/>
  <c r="AW488" i="2" s="1"/>
  <c r="AS488" i="2"/>
  <c r="AX488" i="2" s="1"/>
  <c r="AT488" i="2"/>
  <c r="AY488" i="2" s="1"/>
  <c r="BH488" i="2" s="1"/>
  <c r="BM488" i="2" s="1"/>
  <c r="AP489" i="2"/>
  <c r="AU489" i="2" s="1"/>
  <c r="AQ489" i="2"/>
  <c r="AV489" i="2" s="1"/>
  <c r="AR489" i="2"/>
  <c r="AW489" i="2" s="1"/>
  <c r="AS489" i="2"/>
  <c r="AX489" i="2" s="1"/>
  <c r="AT489" i="2"/>
  <c r="AY489" i="2" s="1"/>
  <c r="BH489" i="2" s="1"/>
  <c r="BM489" i="2" s="1"/>
  <c r="AP490" i="2"/>
  <c r="AU490" i="2" s="1"/>
  <c r="AQ490" i="2"/>
  <c r="AV490" i="2" s="1"/>
  <c r="AR490" i="2"/>
  <c r="AW490" i="2" s="1"/>
  <c r="AS490" i="2"/>
  <c r="AX490" i="2" s="1"/>
  <c r="AT490" i="2"/>
  <c r="AY490" i="2" s="1"/>
  <c r="BH490" i="2" s="1"/>
  <c r="BM490" i="2" s="1"/>
  <c r="AP491" i="2"/>
  <c r="AU491" i="2" s="1"/>
  <c r="AQ491" i="2"/>
  <c r="AV491" i="2" s="1"/>
  <c r="AR491" i="2"/>
  <c r="AW491" i="2" s="1"/>
  <c r="AS491" i="2"/>
  <c r="AX491" i="2" s="1"/>
  <c r="AT491" i="2"/>
  <c r="AY491" i="2" s="1"/>
  <c r="BH491" i="2" s="1"/>
  <c r="BM491" i="2" s="1"/>
  <c r="AP492" i="2"/>
  <c r="AU492" i="2" s="1"/>
  <c r="AQ492" i="2"/>
  <c r="AV492" i="2" s="1"/>
  <c r="AR492" i="2"/>
  <c r="AW492" i="2" s="1"/>
  <c r="AS492" i="2"/>
  <c r="AX492" i="2" s="1"/>
  <c r="AT492" i="2"/>
  <c r="AY492" i="2" s="1"/>
  <c r="BH492" i="2" s="1"/>
  <c r="BM492" i="2" s="1"/>
  <c r="AP493" i="2"/>
  <c r="AU493" i="2" s="1"/>
  <c r="AQ493" i="2"/>
  <c r="AV493" i="2" s="1"/>
  <c r="AR493" i="2"/>
  <c r="AW493" i="2" s="1"/>
  <c r="AS493" i="2"/>
  <c r="AX493" i="2" s="1"/>
  <c r="AT493" i="2"/>
  <c r="AY493" i="2" s="1"/>
  <c r="BH493" i="2" s="1"/>
  <c r="BM493" i="2" s="1"/>
  <c r="AP494" i="2"/>
  <c r="AU494" i="2" s="1"/>
  <c r="AQ494" i="2"/>
  <c r="AV494" i="2" s="1"/>
  <c r="AR494" i="2"/>
  <c r="AW494" i="2" s="1"/>
  <c r="AS494" i="2"/>
  <c r="AX494" i="2" s="1"/>
  <c r="AT494" i="2"/>
  <c r="AY494" i="2" s="1"/>
  <c r="BH494" i="2" s="1"/>
  <c r="BM494" i="2" s="1"/>
  <c r="AP495" i="2"/>
  <c r="AQ495" i="2"/>
  <c r="AR495" i="2"/>
  <c r="AS495" i="2"/>
  <c r="AT495" i="2"/>
  <c r="AP496" i="2"/>
  <c r="AQ496" i="2"/>
  <c r="AR496" i="2"/>
  <c r="AS496" i="2"/>
  <c r="AT496" i="2"/>
  <c r="AP497" i="2"/>
  <c r="AQ497" i="2"/>
  <c r="AR497" i="2"/>
  <c r="AS497" i="2"/>
  <c r="AT497" i="2"/>
  <c r="AP498" i="2"/>
  <c r="AQ498" i="2"/>
  <c r="AR498" i="2"/>
  <c r="AS498" i="2"/>
  <c r="AT498" i="2"/>
  <c r="AP499" i="2"/>
  <c r="AU499" i="2" s="1"/>
  <c r="AQ499" i="2"/>
  <c r="AV499" i="2" s="1"/>
  <c r="AR499" i="2"/>
  <c r="AW499" i="2" s="1"/>
  <c r="AS499" i="2"/>
  <c r="AX499" i="2" s="1"/>
  <c r="AT499" i="2"/>
  <c r="AY499" i="2" s="1"/>
  <c r="BH499" i="2" s="1"/>
  <c r="BM499" i="2" s="1"/>
  <c r="AP500" i="2"/>
  <c r="AU500" i="2" s="1"/>
  <c r="AQ500" i="2"/>
  <c r="AV500" i="2" s="1"/>
  <c r="AR500" i="2"/>
  <c r="AW500" i="2" s="1"/>
  <c r="AS500" i="2"/>
  <c r="AX500" i="2" s="1"/>
  <c r="AT500" i="2"/>
  <c r="AY500" i="2" s="1"/>
  <c r="BH500" i="2" s="1"/>
  <c r="BM500" i="2" s="1"/>
  <c r="AP501" i="2"/>
  <c r="AU501" i="2" s="1"/>
  <c r="AQ501" i="2"/>
  <c r="AV501" i="2" s="1"/>
  <c r="AR501" i="2"/>
  <c r="AW501" i="2" s="1"/>
  <c r="AS501" i="2"/>
  <c r="AX501" i="2" s="1"/>
  <c r="AT501" i="2"/>
  <c r="AY501" i="2" s="1"/>
  <c r="BH501" i="2" s="1"/>
  <c r="BM501" i="2" s="1"/>
  <c r="AP502" i="2"/>
  <c r="AQ502" i="2"/>
  <c r="AR502" i="2"/>
  <c r="AS502" i="2"/>
  <c r="AT502" i="2"/>
  <c r="AP503" i="2"/>
  <c r="AU503" i="2" s="1"/>
  <c r="AQ503" i="2"/>
  <c r="AV503" i="2" s="1"/>
  <c r="AR503" i="2"/>
  <c r="AW503" i="2" s="1"/>
  <c r="AS503" i="2"/>
  <c r="AX503" i="2" s="1"/>
  <c r="AT503" i="2"/>
  <c r="AY503" i="2" s="1"/>
  <c r="BH503" i="2" s="1"/>
  <c r="BM503" i="2" s="1"/>
  <c r="AP504" i="2"/>
  <c r="AQ504" i="2"/>
  <c r="AR504" i="2"/>
  <c r="AS504" i="2"/>
  <c r="AT504" i="2"/>
  <c r="AP505" i="2"/>
  <c r="AQ505" i="2"/>
  <c r="AR505" i="2"/>
  <c r="AS505" i="2"/>
  <c r="AT505" i="2"/>
  <c r="AP506" i="2"/>
  <c r="AU506" i="2" s="1"/>
  <c r="AQ506" i="2"/>
  <c r="AV506" i="2" s="1"/>
  <c r="AR506" i="2"/>
  <c r="AW506" i="2" s="1"/>
  <c r="AS506" i="2"/>
  <c r="AX506" i="2" s="1"/>
  <c r="AT506" i="2"/>
  <c r="AY506" i="2" s="1"/>
  <c r="BH506" i="2" s="1"/>
  <c r="BM506" i="2" s="1"/>
  <c r="AP507" i="2"/>
  <c r="AQ507" i="2"/>
  <c r="AR507" i="2"/>
  <c r="AS507" i="2"/>
  <c r="AT507" i="2"/>
  <c r="AP508" i="2"/>
  <c r="AQ508" i="2"/>
  <c r="AR508" i="2"/>
  <c r="AS508" i="2"/>
  <c r="AT508" i="2"/>
  <c r="AP509" i="2"/>
  <c r="AQ509" i="2"/>
  <c r="AR509" i="2"/>
  <c r="AS509" i="2"/>
  <c r="AT509" i="2"/>
  <c r="AP510" i="2"/>
  <c r="AU510" i="2" s="1"/>
  <c r="AQ510" i="2"/>
  <c r="AV510" i="2" s="1"/>
  <c r="AR510" i="2"/>
  <c r="AW510" i="2" s="1"/>
  <c r="AS510" i="2"/>
  <c r="AX510" i="2" s="1"/>
  <c r="AT510" i="2"/>
  <c r="AY510" i="2" s="1"/>
  <c r="BH510" i="2" s="1"/>
  <c r="BM510" i="2" s="1"/>
  <c r="AP511" i="2"/>
  <c r="AU511" i="2" s="1"/>
  <c r="AQ511" i="2"/>
  <c r="AV511" i="2" s="1"/>
  <c r="AR511" i="2"/>
  <c r="AW511" i="2" s="1"/>
  <c r="AS511" i="2"/>
  <c r="AX511" i="2" s="1"/>
  <c r="AT511" i="2"/>
  <c r="AY511" i="2" s="1"/>
  <c r="BH511" i="2" s="1"/>
  <c r="BM511" i="2" s="1"/>
  <c r="AP512" i="2"/>
  <c r="AQ512" i="2"/>
  <c r="AR512" i="2"/>
  <c r="AS512" i="2"/>
  <c r="AT512" i="2"/>
  <c r="AP513" i="2"/>
  <c r="AQ513" i="2"/>
  <c r="AR513" i="2"/>
  <c r="AS513" i="2"/>
  <c r="AT513" i="2"/>
  <c r="AP514" i="2"/>
  <c r="AQ514" i="2"/>
  <c r="AR514" i="2"/>
  <c r="AS514" i="2"/>
  <c r="AT514" i="2"/>
  <c r="AP515" i="2"/>
  <c r="AU515" i="2" s="1"/>
  <c r="AQ515" i="2"/>
  <c r="AV515" i="2" s="1"/>
  <c r="AR515" i="2"/>
  <c r="AW515" i="2" s="1"/>
  <c r="AS515" i="2"/>
  <c r="AX515" i="2" s="1"/>
  <c r="AT515" i="2"/>
  <c r="AY515" i="2" s="1"/>
  <c r="BH515" i="2" s="1"/>
  <c r="BM515" i="2" s="1"/>
  <c r="AP516" i="2"/>
  <c r="AU516" i="2" s="1"/>
  <c r="AQ516" i="2"/>
  <c r="AV516" i="2" s="1"/>
  <c r="AR516" i="2"/>
  <c r="AW516" i="2" s="1"/>
  <c r="AS516" i="2"/>
  <c r="AX516" i="2" s="1"/>
  <c r="AT516" i="2"/>
  <c r="AY516" i="2" s="1"/>
  <c r="BH516" i="2" s="1"/>
  <c r="BM516" i="2" s="1"/>
  <c r="AP517" i="2"/>
  <c r="AU517" i="2" s="1"/>
  <c r="AQ517" i="2"/>
  <c r="AV517" i="2" s="1"/>
  <c r="AR517" i="2"/>
  <c r="AW517" i="2" s="1"/>
  <c r="AS517" i="2"/>
  <c r="AX517" i="2" s="1"/>
  <c r="AT517" i="2"/>
  <c r="AY517" i="2" s="1"/>
  <c r="BH517" i="2" s="1"/>
  <c r="BM517" i="2" s="1"/>
  <c r="AP518" i="2"/>
  <c r="AQ518" i="2"/>
  <c r="AR518" i="2"/>
  <c r="AS518" i="2"/>
  <c r="AT518" i="2"/>
  <c r="AP519" i="2"/>
  <c r="AQ519" i="2"/>
  <c r="AR519" i="2"/>
  <c r="AS519" i="2"/>
  <c r="AT519" i="2"/>
  <c r="AP520" i="2"/>
  <c r="AU520" i="2" s="1"/>
  <c r="AQ520" i="2"/>
  <c r="AV520" i="2" s="1"/>
  <c r="AR520" i="2"/>
  <c r="AW520" i="2" s="1"/>
  <c r="AS520" i="2"/>
  <c r="AX520" i="2" s="1"/>
  <c r="AT520" i="2"/>
  <c r="AY520" i="2" s="1"/>
  <c r="BH520" i="2" s="1"/>
  <c r="BM520" i="2" s="1"/>
  <c r="AP521" i="2"/>
  <c r="AU521" i="2" s="1"/>
  <c r="AQ521" i="2"/>
  <c r="AV521" i="2" s="1"/>
  <c r="AR521" i="2"/>
  <c r="AW521" i="2" s="1"/>
  <c r="AS521" i="2"/>
  <c r="AX521" i="2" s="1"/>
  <c r="AT521" i="2"/>
  <c r="AY521" i="2" s="1"/>
  <c r="BH521" i="2" s="1"/>
  <c r="BM521" i="2" s="1"/>
  <c r="AP522" i="2"/>
  <c r="AU522" i="2" s="1"/>
  <c r="AQ522" i="2"/>
  <c r="AV522" i="2" s="1"/>
  <c r="AR522" i="2"/>
  <c r="AW522" i="2" s="1"/>
  <c r="AS522" i="2"/>
  <c r="AX522" i="2" s="1"/>
  <c r="AT522" i="2"/>
  <c r="AY522" i="2" s="1"/>
  <c r="BH522" i="2" s="1"/>
  <c r="BM522" i="2" s="1"/>
  <c r="AP523" i="2"/>
  <c r="AQ523" i="2"/>
  <c r="AR523" i="2"/>
  <c r="AS523" i="2"/>
  <c r="AT523" i="2"/>
  <c r="AP524" i="2"/>
  <c r="AQ524" i="2"/>
  <c r="AR524" i="2"/>
  <c r="AS524" i="2"/>
  <c r="AT524" i="2"/>
  <c r="AP525" i="2"/>
  <c r="AQ525" i="2"/>
  <c r="AR525" i="2"/>
  <c r="AS525" i="2"/>
  <c r="AT525" i="2"/>
  <c r="AP526" i="2"/>
  <c r="AU526" i="2" s="1"/>
  <c r="AQ526" i="2"/>
  <c r="AV526" i="2" s="1"/>
  <c r="AR526" i="2"/>
  <c r="AW526" i="2" s="1"/>
  <c r="AS526" i="2"/>
  <c r="AX526" i="2" s="1"/>
  <c r="AT526" i="2"/>
  <c r="AY526" i="2" s="1"/>
  <c r="BH526" i="2" s="1"/>
  <c r="BM526" i="2" s="1"/>
  <c r="AP527" i="2"/>
  <c r="AU527" i="2" s="1"/>
  <c r="AQ527" i="2"/>
  <c r="AV527" i="2" s="1"/>
  <c r="AR527" i="2"/>
  <c r="AW527" i="2" s="1"/>
  <c r="AS527" i="2"/>
  <c r="AX527" i="2" s="1"/>
  <c r="AT527" i="2"/>
  <c r="AY527" i="2" s="1"/>
  <c r="BH527" i="2" s="1"/>
  <c r="BM527" i="2" s="1"/>
  <c r="AP528" i="2"/>
  <c r="AQ528" i="2"/>
  <c r="AR528" i="2"/>
  <c r="AS528" i="2"/>
  <c r="AT528" i="2"/>
  <c r="AP529" i="2"/>
  <c r="AU529" i="2" s="1"/>
  <c r="AQ529" i="2"/>
  <c r="AV529" i="2" s="1"/>
  <c r="AR529" i="2"/>
  <c r="AW529" i="2" s="1"/>
  <c r="AS529" i="2"/>
  <c r="AX529" i="2" s="1"/>
  <c r="AT529" i="2"/>
  <c r="AY529" i="2" s="1"/>
  <c r="BH529" i="2" s="1"/>
  <c r="BM529" i="2" s="1"/>
  <c r="AP530" i="2"/>
  <c r="AQ530" i="2"/>
  <c r="AR530" i="2"/>
  <c r="AS530" i="2"/>
  <c r="AT530" i="2"/>
  <c r="AP531" i="2"/>
  <c r="AQ531" i="2"/>
  <c r="AR531" i="2"/>
  <c r="AS531" i="2"/>
  <c r="AT531" i="2"/>
  <c r="AP532" i="2"/>
  <c r="AQ532" i="2"/>
  <c r="AR532" i="2"/>
  <c r="AS532" i="2"/>
  <c r="AT532" i="2"/>
  <c r="AP533" i="2"/>
  <c r="AQ533" i="2"/>
  <c r="AR533" i="2"/>
  <c r="AS533" i="2"/>
  <c r="AT533" i="2"/>
  <c r="AP534" i="2"/>
  <c r="AQ534" i="2"/>
  <c r="AR534" i="2"/>
  <c r="AS534" i="2"/>
  <c r="AT534" i="2"/>
  <c r="AP535" i="2"/>
  <c r="AQ535" i="2"/>
  <c r="AR535" i="2"/>
  <c r="AS535" i="2"/>
  <c r="AT535" i="2"/>
  <c r="AP536" i="2"/>
  <c r="AQ536" i="2"/>
  <c r="AR536" i="2"/>
  <c r="AS536" i="2"/>
  <c r="AT536" i="2"/>
  <c r="AP537" i="2"/>
  <c r="AQ537" i="2"/>
  <c r="AR537" i="2"/>
  <c r="AS537" i="2"/>
  <c r="AT537" i="2"/>
  <c r="AP538" i="2"/>
  <c r="AQ538" i="2"/>
  <c r="AR538" i="2"/>
  <c r="AS538" i="2"/>
  <c r="AT538" i="2"/>
  <c r="AP539" i="2"/>
  <c r="AQ539" i="2"/>
  <c r="AR539" i="2"/>
  <c r="AS539" i="2"/>
  <c r="AT539" i="2"/>
  <c r="AP540" i="2"/>
  <c r="AQ540" i="2"/>
  <c r="AR540" i="2"/>
  <c r="AS540" i="2"/>
  <c r="AT540" i="2"/>
  <c r="AP541" i="2"/>
  <c r="AQ541" i="2"/>
  <c r="AR541" i="2"/>
  <c r="AS541" i="2"/>
  <c r="AT541" i="2"/>
  <c r="AP542" i="2"/>
  <c r="AU542" i="2" s="1"/>
  <c r="AQ542" i="2"/>
  <c r="AV542" i="2" s="1"/>
  <c r="AR542" i="2"/>
  <c r="AW542" i="2" s="1"/>
  <c r="AS542" i="2"/>
  <c r="AX542" i="2" s="1"/>
  <c r="AT542" i="2"/>
  <c r="AY542" i="2" s="1"/>
  <c r="BH542" i="2" s="1"/>
  <c r="BM542" i="2" s="1"/>
  <c r="AP543" i="2"/>
  <c r="AU543" i="2" s="1"/>
  <c r="AQ543" i="2"/>
  <c r="AV543" i="2" s="1"/>
  <c r="AR543" i="2"/>
  <c r="AW543" i="2" s="1"/>
  <c r="AS543" i="2"/>
  <c r="AX543" i="2" s="1"/>
  <c r="AT543" i="2"/>
  <c r="AY543" i="2" s="1"/>
  <c r="BH543" i="2" s="1"/>
  <c r="BM543" i="2" s="1"/>
  <c r="AP544" i="2"/>
  <c r="AQ544" i="2"/>
  <c r="AR544" i="2"/>
  <c r="AS544" i="2"/>
  <c r="AT544" i="2"/>
  <c r="AP545" i="2"/>
  <c r="AQ545" i="2"/>
  <c r="AR545" i="2"/>
  <c r="AS545" i="2"/>
  <c r="AT545" i="2"/>
  <c r="AP546" i="2"/>
  <c r="AQ546" i="2"/>
  <c r="AR546" i="2"/>
  <c r="AS546" i="2"/>
  <c r="AT546" i="2"/>
  <c r="AP547" i="2"/>
  <c r="AU547" i="2" s="1"/>
  <c r="AQ547" i="2"/>
  <c r="AV547" i="2" s="1"/>
  <c r="AR547" i="2"/>
  <c r="AW547" i="2" s="1"/>
  <c r="AS547" i="2"/>
  <c r="AX547" i="2" s="1"/>
  <c r="AT547" i="2"/>
  <c r="AY547" i="2" s="1"/>
  <c r="BH547" i="2" s="1"/>
  <c r="BM547" i="2" s="1"/>
  <c r="AP548" i="2"/>
  <c r="AQ548" i="2"/>
  <c r="AR548" i="2"/>
  <c r="AS548" i="2"/>
  <c r="AT548" i="2"/>
  <c r="AP549" i="2"/>
  <c r="AU549" i="2" s="1"/>
  <c r="AQ549" i="2"/>
  <c r="AV549" i="2" s="1"/>
  <c r="AR549" i="2"/>
  <c r="AW549" i="2" s="1"/>
  <c r="AS549" i="2"/>
  <c r="AX549" i="2" s="1"/>
  <c r="AT549" i="2"/>
  <c r="AY549" i="2" s="1"/>
  <c r="BH549" i="2" s="1"/>
  <c r="BM549" i="2" s="1"/>
  <c r="AP550" i="2"/>
  <c r="AQ550" i="2"/>
  <c r="AR550" i="2"/>
  <c r="AS550" i="2"/>
  <c r="AT550" i="2"/>
  <c r="AP551" i="2"/>
  <c r="AQ551" i="2"/>
  <c r="AR551" i="2"/>
  <c r="AS551" i="2"/>
  <c r="AT551" i="2"/>
  <c r="AP552" i="2"/>
  <c r="AQ552" i="2"/>
  <c r="AR552" i="2"/>
  <c r="AS552" i="2"/>
  <c r="AT552" i="2"/>
  <c r="AP553" i="2"/>
  <c r="AQ553" i="2"/>
  <c r="AR553" i="2"/>
  <c r="AS553" i="2"/>
  <c r="AT553" i="2"/>
  <c r="AP554" i="2"/>
  <c r="AQ554" i="2"/>
  <c r="AR554" i="2"/>
  <c r="AS554" i="2"/>
  <c r="AT554" i="2"/>
  <c r="AP555" i="2"/>
  <c r="AQ555" i="2"/>
  <c r="AR555" i="2"/>
  <c r="AS555" i="2"/>
  <c r="AT555" i="2"/>
  <c r="AP556" i="2"/>
  <c r="AQ556" i="2"/>
  <c r="AR556" i="2"/>
  <c r="AS556" i="2"/>
  <c r="AT556" i="2"/>
  <c r="AP557" i="2"/>
  <c r="AQ557" i="2"/>
  <c r="AR557" i="2"/>
  <c r="AS557" i="2"/>
  <c r="AT557" i="2"/>
  <c r="AP558" i="2"/>
  <c r="AQ558" i="2"/>
  <c r="AR558" i="2"/>
  <c r="AS558" i="2"/>
  <c r="AT558" i="2"/>
  <c r="AP559" i="2"/>
  <c r="AQ559" i="2"/>
  <c r="AR559" i="2"/>
  <c r="AS559" i="2"/>
  <c r="AT559" i="2"/>
  <c r="AP560" i="2"/>
  <c r="AQ560" i="2"/>
  <c r="AR560" i="2"/>
  <c r="AS560" i="2"/>
  <c r="AT560" i="2"/>
  <c r="AP561" i="2"/>
  <c r="AQ561" i="2"/>
  <c r="AR561" i="2"/>
  <c r="AS561" i="2"/>
  <c r="AT561" i="2"/>
  <c r="AP562" i="2"/>
  <c r="AQ562" i="2"/>
  <c r="AR562" i="2"/>
  <c r="AS562" i="2"/>
  <c r="AT562" i="2"/>
  <c r="AP563" i="2"/>
  <c r="AU563" i="2" s="1"/>
  <c r="AQ563" i="2"/>
  <c r="AV563" i="2" s="1"/>
  <c r="AR563" i="2"/>
  <c r="AW563" i="2" s="1"/>
  <c r="AS563" i="2"/>
  <c r="AX563" i="2" s="1"/>
  <c r="AT563" i="2"/>
  <c r="AY563" i="2" s="1"/>
  <c r="BH563" i="2" s="1"/>
  <c r="BM563" i="2" s="1"/>
  <c r="AP564" i="2"/>
  <c r="AQ564" i="2"/>
  <c r="AR564" i="2"/>
  <c r="AS564" i="2"/>
  <c r="AT564" i="2"/>
  <c r="AP565" i="2"/>
  <c r="AQ565" i="2"/>
  <c r="AR565" i="2"/>
  <c r="AS565" i="2"/>
  <c r="AT565" i="2"/>
  <c r="AP566" i="2"/>
  <c r="AQ566" i="2"/>
  <c r="AR566" i="2"/>
  <c r="AS566" i="2"/>
  <c r="AT566" i="2"/>
  <c r="AP567" i="2"/>
  <c r="AQ567" i="2"/>
  <c r="AR567" i="2"/>
  <c r="AS567" i="2"/>
  <c r="AT567" i="2"/>
  <c r="AP568" i="2"/>
  <c r="AQ568" i="2"/>
  <c r="AR568" i="2"/>
  <c r="AS568" i="2"/>
  <c r="AT568" i="2"/>
  <c r="AP569" i="2"/>
  <c r="AQ569" i="2"/>
  <c r="AR569" i="2"/>
  <c r="AS569" i="2"/>
  <c r="AT569" i="2"/>
  <c r="AP570" i="2"/>
  <c r="AQ570" i="2"/>
  <c r="AR570" i="2"/>
  <c r="AS570" i="2"/>
  <c r="AT570" i="2"/>
  <c r="AP571" i="2"/>
  <c r="AQ571" i="2"/>
  <c r="AR571" i="2"/>
  <c r="AS571" i="2"/>
  <c r="AT571" i="2"/>
  <c r="AP572" i="2"/>
  <c r="AQ572" i="2"/>
  <c r="AR572" i="2"/>
  <c r="AS572" i="2"/>
  <c r="AT572" i="2"/>
  <c r="AP573" i="2"/>
  <c r="AQ573" i="2"/>
  <c r="AR573" i="2"/>
  <c r="AS573" i="2"/>
  <c r="AT573" i="2"/>
  <c r="AP574" i="2"/>
  <c r="AU574" i="2" s="1"/>
  <c r="AQ574" i="2"/>
  <c r="AV574" i="2" s="1"/>
  <c r="AR574" i="2"/>
  <c r="AW574" i="2" s="1"/>
  <c r="AS574" i="2"/>
  <c r="AX574" i="2" s="1"/>
  <c r="AT574" i="2"/>
  <c r="AY574" i="2" s="1"/>
  <c r="BH574" i="2" s="1"/>
  <c r="BM574" i="2" s="1"/>
  <c r="AP575" i="2"/>
  <c r="AQ575" i="2"/>
  <c r="AR575" i="2"/>
  <c r="AS575" i="2"/>
  <c r="AT575" i="2"/>
  <c r="AP576" i="2"/>
  <c r="AQ576" i="2"/>
  <c r="AR576" i="2"/>
  <c r="AS576" i="2"/>
  <c r="AT576" i="2"/>
  <c r="AP577" i="2"/>
  <c r="AQ577" i="2"/>
  <c r="AR577" i="2"/>
  <c r="AS577" i="2"/>
  <c r="AT577" i="2"/>
  <c r="AP578" i="2"/>
  <c r="AQ578" i="2"/>
  <c r="AR578" i="2"/>
  <c r="AS578" i="2"/>
  <c r="AT578" i="2"/>
  <c r="AP579" i="2"/>
  <c r="AQ579" i="2"/>
  <c r="AR579" i="2"/>
  <c r="AS579" i="2"/>
  <c r="AT579" i="2"/>
  <c r="AP580" i="2"/>
  <c r="AQ580" i="2"/>
  <c r="AR580" i="2"/>
  <c r="AS580" i="2"/>
  <c r="AT580" i="2"/>
  <c r="AP581" i="2"/>
  <c r="AQ581" i="2"/>
  <c r="AR581" i="2"/>
  <c r="AS581" i="2"/>
  <c r="AT581" i="2"/>
  <c r="AP582" i="2"/>
  <c r="AQ582" i="2"/>
  <c r="AR582" i="2"/>
  <c r="AS582" i="2"/>
  <c r="AT582" i="2"/>
  <c r="AP583" i="2"/>
  <c r="AQ583" i="2"/>
  <c r="AR583" i="2"/>
  <c r="AS583" i="2"/>
  <c r="AT583" i="2"/>
  <c r="AP584" i="2"/>
  <c r="AQ584" i="2"/>
  <c r="AR584" i="2"/>
  <c r="AS584" i="2"/>
  <c r="AT584" i="2"/>
  <c r="AP585" i="2"/>
  <c r="AQ585" i="2"/>
  <c r="AR585" i="2"/>
  <c r="AS585" i="2"/>
  <c r="AT585" i="2"/>
  <c r="AP586" i="2"/>
  <c r="AU586" i="2" s="1"/>
  <c r="AQ586" i="2"/>
  <c r="AV586" i="2" s="1"/>
  <c r="AR586" i="2"/>
  <c r="AW586" i="2" s="1"/>
  <c r="AS586" i="2"/>
  <c r="AX586" i="2" s="1"/>
  <c r="AT586" i="2"/>
  <c r="AY586" i="2" s="1"/>
  <c r="BH586" i="2" s="1"/>
  <c r="BM586" i="2" s="1"/>
  <c r="AP587" i="2"/>
  <c r="AQ587" i="2"/>
  <c r="AR587" i="2"/>
  <c r="AS587" i="2"/>
  <c r="AT587" i="2"/>
  <c r="AP588" i="2"/>
  <c r="AU588" i="2" s="1"/>
  <c r="AQ588" i="2"/>
  <c r="AV588" i="2" s="1"/>
  <c r="AR588" i="2"/>
  <c r="AW588" i="2" s="1"/>
  <c r="AS588" i="2"/>
  <c r="AX588" i="2" s="1"/>
  <c r="AT588" i="2"/>
  <c r="AY588" i="2" s="1"/>
  <c r="BH588" i="2" s="1"/>
  <c r="BM588" i="2" s="1"/>
  <c r="AP589" i="2"/>
  <c r="AU589" i="2" s="1"/>
  <c r="AQ589" i="2"/>
  <c r="AV589" i="2" s="1"/>
  <c r="AR589" i="2"/>
  <c r="AW589" i="2" s="1"/>
  <c r="AS589" i="2"/>
  <c r="AX589" i="2" s="1"/>
  <c r="AT589" i="2"/>
  <c r="AY589" i="2" s="1"/>
  <c r="BH589" i="2" s="1"/>
  <c r="BM589" i="2" s="1"/>
  <c r="AP590" i="2"/>
  <c r="AU590" i="2" s="1"/>
  <c r="AQ590" i="2"/>
  <c r="AV590" i="2" s="1"/>
  <c r="AR590" i="2"/>
  <c r="AW590" i="2" s="1"/>
  <c r="AS590" i="2"/>
  <c r="AX590" i="2" s="1"/>
  <c r="AT590" i="2"/>
  <c r="AY590" i="2" s="1"/>
  <c r="BH590" i="2" s="1"/>
  <c r="BM590" i="2" s="1"/>
  <c r="AP591" i="2"/>
  <c r="AU591" i="2" s="1"/>
  <c r="AQ591" i="2"/>
  <c r="AV591" i="2" s="1"/>
  <c r="AR591" i="2"/>
  <c r="AW591" i="2" s="1"/>
  <c r="AS591" i="2"/>
  <c r="AX591" i="2" s="1"/>
  <c r="AT591" i="2"/>
  <c r="AY591" i="2" s="1"/>
  <c r="BH591" i="2" s="1"/>
  <c r="BM591" i="2" s="1"/>
  <c r="AP592" i="2"/>
  <c r="AU592" i="2" s="1"/>
  <c r="AQ592" i="2"/>
  <c r="AV592" i="2" s="1"/>
  <c r="AR592" i="2"/>
  <c r="AW592" i="2" s="1"/>
  <c r="AS592" i="2"/>
  <c r="AX592" i="2" s="1"/>
  <c r="AT592" i="2"/>
  <c r="AY592" i="2" s="1"/>
  <c r="BH592" i="2" s="1"/>
  <c r="BM592" i="2" s="1"/>
  <c r="AP593" i="2"/>
  <c r="AQ593" i="2"/>
  <c r="AR593" i="2"/>
  <c r="AS593" i="2"/>
  <c r="AT593" i="2"/>
  <c r="AP594" i="2"/>
  <c r="AQ594" i="2"/>
  <c r="AR594" i="2"/>
  <c r="AS594" i="2"/>
  <c r="AT594" i="2"/>
  <c r="AP595" i="2"/>
  <c r="AQ595" i="2"/>
  <c r="AR595" i="2"/>
  <c r="AS595" i="2"/>
  <c r="AT595" i="2"/>
  <c r="AP596" i="2"/>
  <c r="AU596" i="2" s="1"/>
  <c r="AQ596" i="2"/>
  <c r="AV596" i="2" s="1"/>
  <c r="AR596" i="2"/>
  <c r="AW596" i="2" s="1"/>
  <c r="AS596" i="2"/>
  <c r="AX596" i="2" s="1"/>
  <c r="AT596" i="2"/>
  <c r="AY596" i="2" s="1"/>
  <c r="BH596" i="2" s="1"/>
  <c r="BM596" i="2" s="1"/>
  <c r="AP597" i="2"/>
  <c r="AU597" i="2" s="1"/>
  <c r="AQ597" i="2"/>
  <c r="AV597" i="2" s="1"/>
  <c r="AR597" i="2"/>
  <c r="AW597" i="2" s="1"/>
  <c r="AS597" i="2"/>
  <c r="AX597" i="2" s="1"/>
  <c r="AT597" i="2"/>
  <c r="AY597" i="2" s="1"/>
  <c r="BH597" i="2" s="1"/>
  <c r="BM597" i="2" s="1"/>
  <c r="AP598" i="2"/>
  <c r="AU598" i="2" s="1"/>
  <c r="AQ598" i="2"/>
  <c r="AV598" i="2" s="1"/>
  <c r="AR598" i="2"/>
  <c r="AW598" i="2" s="1"/>
  <c r="AS598" i="2"/>
  <c r="AX598" i="2" s="1"/>
  <c r="AT598" i="2"/>
  <c r="AY598" i="2" s="1"/>
  <c r="BH598" i="2" s="1"/>
  <c r="BM598" i="2" s="1"/>
  <c r="AP599" i="2"/>
  <c r="AU599" i="2" s="1"/>
  <c r="AQ599" i="2"/>
  <c r="AV599" i="2" s="1"/>
  <c r="AR599" i="2"/>
  <c r="AW599" i="2" s="1"/>
  <c r="AS599" i="2"/>
  <c r="AX599" i="2" s="1"/>
  <c r="AT599" i="2"/>
  <c r="AY599" i="2" s="1"/>
  <c r="BH599" i="2" s="1"/>
  <c r="BM599" i="2" s="1"/>
  <c r="AP600" i="2"/>
  <c r="AU600" i="2" s="1"/>
  <c r="AQ600" i="2"/>
  <c r="AV600" i="2" s="1"/>
  <c r="AR600" i="2"/>
  <c r="AW600" i="2" s="1"/>
  <c r="AS600" i="2"/>
  <c r="AX600" i="2" s="1"/>
  <c r="AT600" i="2"/>
  <c r="AY600" i="2" s="1"/>
  <c r="BH600" i="2" s="1"/>
  <c r="BM600" i="2" s="1"/>
  <c r="AP601" i="2"/>
  <c r="AU601" i="2" s="1"/>
  <c r="AQ601" i="2"/>
  <c r="AV601" i="2" s="1"/>
  <c r="AR601" i="2"/>
  <c r="AW601" i="2" s="1"/>
  <c r="AS601" i="2"/>
  <c r="AX601" i="2" s="1"/>
  <c r="AT601" i="2"/>
  <c r="AY601" i="2" s="1"/>
  <c r="BH601" i="2" s="1"/>
  <c r="BM601" i="2" s="1"/>
  <c r="AP602" i="2"/>
  <c r="AQ602" i="2"/>
  <c r="AR602" i="2"/>
  <c r="AS602" i="2"/>
  <c r="AT602" i="2"/>
  <c r="AP603" i="2"/>
  <c r="AQ603" i="2"/>
  <c r="AR603" i="2"/>
  <c r="AS603" i="2"/>
  <c r="AT603" i="2"/>
  <c r="AP604" i="2"/>
  <c r="AQ604" i="2"/>
  <c r="AR604" i="2"/>
  <c r="AS604" i="2"/>
  <c r="AT604" i="2"/>
  <c r="AP605" i="2"/>
  <c r="AQ605" i="2"/>
  <c r="AR605" i="2"/>
  <c r="AS605" i="2"/>
  <c r="AT605" i="2"/>
  <c r="AP606" i="2"/>
  <c r="AQ606" i="2"/>
  <c r="AR606" i="2"/>
  <c r="AS606" i="2"/>
  <c r="AT606" i="2"/>
  <c r="AP607" i="2"/>
  <c r="AQ607" i="2"/>
  <c r="AR607" i="2"/>
  <c r="AS607" i="2"/>
  <c r="AT607" i="2"/>
  <c r="AP608" i="2"/>
  <c r="AU608" i="2" s="1"/>
  <c r="AQ608" i="2"/>
  <c r="AV608" i="2" s="1"/>
  <c r="AR608" i="2"/>
  <c r="AW608" i="2" s="1"/>
  <c r="AS608" i="2"/>
  <c r="AX608" i="2" s="1"/>
  <c r="AT608" i="2"/>
  <c r="AY608" i="2" s="1"/>
  <c r="BH608" i="2" s="1"/>
  <c r="BM608" i="2" s="1"/>
  <c r="AP609" i="2"/>
  <c r="AQ609" i="2"/>
  <c r="AR609" i="2"/>
  <c r="AS609" i="2"/>
  <c r="AT609" i="2"/>
  <c r="AP610" i="2"/>
  <c r="AQ610" i="2"/>
  <c r="AR610" i="2"/>
  <c r="AS610" i="2"/>
  <c r="AT610" i="2"/>
  <c r="AP611" i="2"/>
  <c r="AU611" i="2" s="1"/>
  <c r="AQ611" i="2"/>
  <c r="AV611" i="2" s="1"/>
  <c r="AR611" i="2"/>
  <c r="AW611" i="2" s="1"/>
  <c r="AS611" i="2"/>
  <c r="AX611" i="2" s="1"/>
  <c r="AT611" i="2"/>
  <c r="AY611" i="2" s="1"/>
  <c r="BH611" i="2" s="1"/>
  <c r="BM611" i="2" s="1"/>
  <c r="AP612" i="2"/>
  <c r="AU612" i="2" s="1"/>
  <c r="AQ612" i="2"/>
  <c r="AV612" i="2" s="1"/>
  <c r="AR612" i="2"/>
  <c r="AW612" i="2" s="1"/>
  <c r="AS612" i="2"/>
  <c r="AX612" i="2" s="1"/>
  <c r="AT612" i="2"/>
  <c r="AY612" i="2" s="1"/>
  <c r="BH612" i="2" s="1"/>
  <c r="BM612" i="2" s="1"/>
  <c r="AP613" i="2"/>
  <c r="AQ613" i="2"/>
  <c r="AR613" i="2"/>
  <c r="AS613" i="2"/>
  <c r="AT613" i="2"/>
  <c r="AP614" i="2"/>
  <c r="AU614" i="2" s="1"/>
  <c r="AQ614" i="2"/>
  <c r="AV614" i="2" s="1"/>
  <c r="AR614" i="2"/>
  <c r="AW614" i="2" s="1"/>
  <c r="AS614" i="2"/>
  <c r="AX614" i="2" s="1"/>
  <c r="AT614" i="2"/>
  <c r="AY614" i="2" s="1"/>
  <c r="BH614" i="2" s="1"/>
  <c r="BM614" i="2" s="1"/>
  <c r="AP615" i="2"/>
  <c r="AQ615" i="2"/>
  <c r="AR615" i="2"/>
  <c r="AS615" i="2"/>
  <c r="AT615" i="2"/>
  <c r="AP616" i="2"/>
  <c r="AQ616" i="2"/>
  <c r="AR616" i="2"/>
  <c r="AS616" i="2"/>
  <c r="AT616" i="2"/>
  <c r="AP617" i="2"/>
  <c r="AQ617" i="2"/>
  <c r="AR617" i="2"/>
  <c r="AS617" i="2"/>
  <c r="AT617" i="2"/>
  <c r="AP618" i="2"/>
  <c r="AQ618" i="2"/>
  <c r="AR618" i="2"/>
  <c r="AS618" i="2"/>
  <c r="AT618" i="2"/>
  <c r="AP619" i="2"/>
  <c r="AU619" i="2" s="1"/>
  <c r="AQ619" i="2"/>
  <c r="AV619" i="2" s="1"/>
  <c r="AR619" i="2"/>
  <c r="AW619" i="2" s="1"/>
  <c r="AS619" i="2"/>
  <c r="AX619" i="2" s="1"/>
  <c r="AT619" i="2"/>
  <c r="AY619" i="2" s="1"/>
  <c r="BH619" i="2" s="1"/>
  <c r="BM619" i="2" s="1"/>
  <c r="AP620" i="2"/>
  <c r="AU620" i="2" s="1"/>
  <c r="AQ620" i="2"/>
  <c r="AV620" i="2" s="1"/>
  <c r="AR620" i="2"/>
  <c r="AW620" i="2" s="1"/>
  <c r="AS620" i="2"/>
  <c r="AX620" i="2" s="1"/>
  <c r="AT620" i="2"/>
  <c r="AY620" i="2" s="1"/>
  <c r="BH620" i="2" s="1"/>
  <c r="BM620" i="2" s="1"/>
  <c r="AP621" i="2"/>
  <c r="AU621" i="2" s="1"/>
  <c r="AQ621" i="2"/>
  <c r="AV621" i="2" s="1"/>
  <c r="AR621" i="2"/>
  <c r="AW621" i="2" s="1"/>
  <c r="AS621" i="2"/>
  <c r="AX621" i="2" s="1"/>
  <c r="AT621" i="2"/>
  <c r="AY621" i="2" s="1"/>
  <c r="BH621" i="2" s="1"/>
  <c r="BM621" i="2" s="1"/>
  <c r="AP622" i="2"/>
  <c r="AU622" i="2" s="1"/>
  <c r="AQ622" i="2"/>
  <c r="AV622" i="2" s="1"/>
  <c r="AR622" i="2"/>
  <c r="AW622" i="2" s="1"/>
  <c r="AS622" i="2"/>
  <c r="AX622" i="2" s="1"/>
  <c r="AT622" i="2"/>
  <c r="AY622" i="2" s="1"/>
  <c r="BH622" i="2" s="1"/>
  <c r="BM622" i="2" s="1"/>
  <c r="AT3" i="2"/>
  <c r="AY3" i="2" s="1"/>
  <c r="BH3" i="2" s="1"/>
  <c r="BM3" i="2" s="1"/>
  <c r="AS3" i="2"/>
  <c r="AX3" i="2" s="1"/>
  <c r="AR3" i="2"/>
  <c r="AW3" i="2" s="1"/>
  <c r="AQ3" i="2"/>
  <c r="AV3" i="2" s="1"/>
  <c r="AP3" i="2"/>
  <c r="AU3" i="2" s="1"/>
  <c r="I26" i="27" l="1"/>
  <c r="G2" i="1"/>
  <c r="S13" i="27"/>
  <c r="M13" i="27" s="1"/>
  <c r="S3" i="27"/>
  <c r="M3" i="27" s="1"/>
  <c r="AK4" i="18" s="1"/>
  <c r="E21" i="25" s="1"/>
  <c r="S8" i="27"/>
  <c r="M8" i="27" s="1"/>
  <c r="S14" i="27"/>
  <c r="P14" i="27" s="1"/>
  <c r="S15" i="27"/>
  <c r="M15" i="27" s="1"/>
  <c r="AK16" i="18" s="1"/>
  <c r="E25" i="25" s="1"/>
  <c r="S17" i="27"/>
  <c r="M17" i="27" s="1"/>
  <c r="S24" i="27"/>
  <c r="M24" i="27" s="1"/>
  <c r="AN2" i="2"/>
  <c r="AO2" i="2"/>
  <c r="AM2" i="2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2" i="1"/>
  <c r="AE4" i="2"/>
  <c r="AE5" i="2"/>
  <c r="AE6" i="2"/>
  <c r="AE7" i="2"/>
  <c r="AE8" i="2"/>
  <c r="AE9" i="2"/>
  <c r="AE10" i="2"/>
  <c r="AE11" i="2"/>
  <c r="AE12" i="2"/>
  <c r="AE13" i="2"/>
  <c r="AE14" i="2"/>
  <c r="AE15" i="2"/>
  <c r="AE16" i="2"/>
  <c r="AE17" i="2"/>
  <c r="AE18" i="2"/>
  <c r="AE19" i="2"/>
  <c r="AE20" i="2"/>
  <c r="AE21" i="2"/>
  <c r="AE22" i="2"/>
  <c r="AE24" i="2"/>
  <c r="AE25" i="2"/>
  <c r="AE26" i="2"/>
  <c r="AE27" i="2"/>
  <c r="AE28" i="2"/>
  <c r="AE29" i="2"/>
  <c r="AE30" i="2"/>
  <c r="AE31" i="2"/>
  <c r="AE32" i="2"/>
  <c r="AE33" i="2"/>
  <c r="AE34" i="2"/>
  <c r="AE35" i="2"/>
  <c r="AE36" i="2"/>
  <c r="AE37" i="2"/>
  <c r="AE38" i="2"/>
  <c r="AE39" i="2"/>
  <c r="AE4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71" i="2"/>
  <c r="AE72" i="2"/>
  <c r="AE73" i="2"/>
  <c r="AE74" i="2"/>
  <c r="AE75" i="2"/>
  <c r="AE76" i="2"/>
  <c r="AE77" i="2"/>
  <c r="AE78" i="2"/>
  <c r="AE79" i="2"/>
  <c r="AE80" i="2"/>
  <c r="AF80" i="2" s="1"/>
  <c r="AE81" i="2"/>
  <c r="AE82" i="2"/>
  <c r="AE83" i="2"/>
  <c r="AE84" i="2"/>
  <c r="AE85" i="2"/>
  <c r="AE86" i="2"/>
  <c r="AE87" i="2"/>
  <c r="AE88" i="2"/>
  <c r="AE89" i="2"/>
  <c r="AE90" i="2"/>
  <c r="AE91" i="2"/>
  <c r="AE92" i="2"/>
  <c r="AE93" i="2"/>
  <c r="AE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109" i="2"/>
  <c r="AE110" i="2"/>
  <c r="AE111" i="2"/>
  <c r="AE112" i="2"/>
  <c r="AE113" i="2"/>
  <c r="AE114" i="2"/>
  <c r="AE115" i="2"/>
  <c r="AE116" i="2"/>
  <c r="AE117" i="2"/>
  <c r="AE118" i="2"/>
  <c r="AE119" i="2"/>
  <c r="AE120" i="2"/>
  <c r="AI120" i="2" s="1"/>
  <c r="BB120" i="2" s="1"/>
  <c r="AE121" i="2"/>
  <c r="AE122" i="2"/>
  <c r="AE123" i="2"/>
  <c r="AE124" i="2"/>
  <c r="AE125" i="2"/>
  <c r="AE126" i="2"/>
  <c r="AE127" i="2"/>
  <c r="AE128" i="2"/>
  <c r="AE129" i="2"/>
  <c r="AE130" i="2"/>
  <c r="AE131" i="2"/>
  <c r="AE132" i="2"/>
  <c r="AE133" i="2"/>
  <c r="AE134" i="2"/>
  <c r="AE135" i="2"/>
  <c r="AE136" i="2"/>
  <c r="AE137" i="2"/>
  <c r="AE138" i="2"/>
  <c r="AE139" i="2"/>
  <c r="AE140" i="2"/>
  <c r="AE141" i="2"/>
  <c r="AF141" i="2" s="1"/>
  <c r="AE142" i="2"/>
  <c r="AE143" i="2"/>
  <c r="AE144" i="2"/>
  <c r="AE145" i="2"/>
  <c r="AE146" i="2"/>
  <c r="AE147" i="2"/>
  <c r="AE148" i="2"/>
  <c r="AE149" i="2"/>
  <c r="AI149" i="2" s="1"/>
  <c r="BB149" i="2" s="1"/>
  <c r="AE150" i="2"/>
  <c r="AE151" i="2"/>
  <c r="AE152" i="2"/>
  <c r="AE153" i="2"/>
  <c r="AE154" i="2"/>
  <c r="AE155" i="2"/>
  <c r="AE156" i="2"/>
  <c r="AE157" i="2"/>
  <c r="AE158" i="2"/>
  <c r="AE159" i="2"/>
  <c r="AE160" i="2"/>
  <c r="AF160" i="2" s="1"/>
  <c r="AE161" i="2"/>
  <c r="AE162" i="2"/>
  <c r="AE163" i="2"/>
  <c r="AE164" i="2"/>
  <c r="AE165" i="2"/>
  <c r="AE166" i="2"/>
  <c r="AE167" i="2"/>
  <c r="AE168" i="2"/>
  <c r="AH168" i="2" s="1"/>
  <c r="AE169" i="2"/>
  <c r="AE170" i="2"/>
  <c r="AE171" i="2"/>
  <c r="AE172" i="2"/>
  <c r="AE173" i="2"/>
  <c r="AE174" i="2"/>
  <c r="AE175" i="2"/>
  <c r="AE176" i="2"/>
  <c r="AE177" i="2"/>
  <c r="AE178" i="2"/>
  <c r="AE179" i="2"/>
  <c r="AE180" i="2"/>
  <c r="AE181" i="2"/>
  <c r="AE182" i="2"/>
  <c r="AE183" i="2"/>
  <c r="AE184" i="2"/>
  <c r="AE185" i="2"/>
  <c r="AE186" i="2"/>
  <c r="AE187" i="2"/>
  <c r="AF187" i="2" s="1"/>
  <c r="AE188" i="2"/>
  <c r="AE189" i="2"/>
  <c r="AG189" i="2" s="1"/>
  <c r="AE190" i="2"/>
  <c r="AF190" i="2" s="1"/>
  <c r="AE191" i="2"/>
  <c r="AF191" i="2" s="1"/>
  <c r="AE192" i="2"/>
  <c r="AE193" i="2"/>
  <c r="AE194" i="2"/>
  <c r="AH194" i="2" s="1"/>
  <c r="AE195" i="2"/>
  <c r="AE196" i="2"/>
  <c r="AE197" i="2"/>
  <c r="AE198" i="2"/>
  <c r="AE199" i="2"/>
  <c r="AF199" i="2" s="1"/>
  <c r="AE200" i="2"/>
  <c r="AE201" i="2"/>
  <c r="AE202" i="2"/>
  <c r="AE203" i="2"/>
  <c r="AI203" i="2" s="1"/>
  <c r="AE204" i="2"/>
  <c r="AF204" i="2" s="1"/>
  <c r="AE205" i="2"/>
  <c r="AE206" i="2"/>
  <c r="AE207" i="2"/>
  <c r="AI207" i="2" s="1"/>
  <c r="BB207" i="2" s="1"/>
  <c r="AE208" i="2"/>
  <c r="AF208" i="2" s="1"/>
  <c r="AE209" i="2"/>
  <c r="AG209" i="2" s="1"/>
  <c r="AE210" i="2"/>
  <c r="AE211" i="2"/>
  <c r="AE212" i="2"/>
  <c r="AE213" i="2"/>
  <c r="AE214" i="2"/>
  <c r="AE215" i="2"/>
  <c r="AE216" i="2"/>
  <c r="AF216" i="2" s="1"/>
  <c r="AE217" i="2"/>
  <c r="AE218" i="2"/>
  <c r="AH218" i="2" s="1"/>
  <c r="AE219" i="2"/>
  <c r="AE220" i="2"/>
  <c r="AE221" i="2"/>
  <c r="AE222" i="2"/>
  <c r="AE223" i="2"/>
  <c r="AE224" i="2"/>
  <c r="AE225" i="2"/>
  <c r="AE226" i="2"/>
  <c r="AE227" i="2"/>
  <c r="AE228" i="2"/>
  <c r="AE229" i="2"/>
  <c r="AE230" i="2"/>
  <c r="AE231" i="2"/>
  <c r="AE232" i="2"/>
  <c r="AE233" i="2"/>
  <c r="AF233" i="2" s="1"/>
  <c r="AE234" i="2"/>
  <c r="AE235" i="2"/>
  <c r="AE236" i="2"/>
  <c r="AE237" i="2"/>
  <c r="AI23" i="2" s="1"/>
  <c r="BB23" i="2" s="1"/>
  <c r="AE238" i="2"/>
  <c r="AE239" i="2"/>
  <c r="AE240" i="2"/>
  <c r="AE241" i="2"/>
  <c r="AH241" i="2" s="1"/>
  <c r="AE242" i="2"/>
  <c r="AE243" i="2"/>
  <c r="AE244" i="2"/>
  <c r="AE245" i="2"/>
  <c r="AE246" i="2"/>
  <c r="AE247" i="2"/>
  <c r="AE248" i="2"/>
  <c r="AF248" i="2" s="1"/>
  <c r="AE249" i="2"/>
  <c r="AE250" i="2"/>
  <c r="AE251" i="2"/>
  <c r="AE252" i="2"/>
  <c r="AE253" i="2"/>
  <c r="AE254" i="2"/>
  <c r="AE255" i="2"/>
  <c r="AE256" i="2"/>
  <c r="AE257" i="2"/>
  <c r="AE258" i="2"/>
  <c r="AE259" i="2"/>
  <c r="AE260" i="2"/>
  <c r="AE261" i="2"/>
  <c r="AE262" i="2"/>
  <c r="AE263" i="2"/>
  <c r="AE264" i="2"/>
  <c r="AF264" i="2" s="1"/>
  <c r="AE265" i="2"/>
  <c r="AE266" i="2"/>
  <c r="AE267" i="2"/>
  <c r="AE268" i="2"/>
  <c r="AE269" i="2"/>
  <c r="AE270" i="2"/>
  <c r="AE271" i="2"/>
  <c r="AE272" i="2"/>
  <c r="AE273" i="2"/>
  <c r="AI273" i="2" s="1"/>
  <c r="BB273" i="2" s="1"/>
  <c r="AE274" i="2"/>
  <c r="AE275" i="2"/>
  <c r="AE276" i="2"/>
  <c r="AE277" i="2"/>
  <c r="AE278" i="2"/>
  <c r="AE279" i="2"/>
  <c r="AE280" i="2"/>
  <c r="AE281" i="2"/>
  <c r="AE282" i="2"/>
  <c r="AE283" i="2"/>
  <c r="AE284" i="2"/>
  <c r="AE285" i="2"/>
  <c r="AF285" i="2" s="1"/>
  <c r="AE286" i="2"/>
  <c r="AE287" i="2"/>
  <c r="AE288" i="2"/>
  <c r="AE289" i="2"/>
  <c r="AE290" i="2"/>
  <c r="AF290" i="2" s="1"/>
  <c r="AE291" i="2"/>
  <c r="AI291" i="2" s="1"/>
  <c r="AE292" i="2"/>
  <c r="AE293" i="2"/>
  <c r="AF293" i="2" s="1"/>
  <c r="AE294" i="2"/>
  <c r="AE295" i="2"/>
  <c r="AF295" i="2" s="1"/>
  <c r="AE296" i="2"/>
  <c r="AF296" i="2" s="1"/>
  <c r="AE297" i="2"/>
  <c r="AE298" i="2"/>
  <c r="AE299" i="2"/>
  <c r="AE300" i="2"/>
  <c r="AF300" i="2" s="1"/>
  <c r="AE301" i="2"/>
  <c r="AE302" i="2"/>
  <c r="AE303" i="2"/>
  <c r="AI303" i="2" s="1"/>
  <c r="BB303" i="2" s="1"/>
  <c r="AE304" i="2"/>
  <c r="AF304" i="2" s="1"/>
  <c r="AE305" i="2"/>
  <c r="AE306" i="2"/>
  <c r="AE307" i="2"/>
  <c r="AF307" i="2" s="1"/>
  <c r="AE308" i="2"/>
  <c r="AE309" i="2"/>
  <c r="AE310" i="2"/>
  <c r="AE311" i="2"/>
  <c r="AE312" i="2"/>
  <c r="AF312" i="2" s="1"/>
  <c r="AE313" i="2"/>
  <c r="AE314" i="2"/>
  <c r="AE315" i="2"/>
  <c r="AF315" i="2" s="1"/>
  <c r="AE316" i="2"/>
  <c r="AF316" i="2" s="1"/>
  <c r="AE317" i="2"/>
  <c r="AE318" i="2"/>
  <c r="AE319" i="2"/>
  <c r="AE320" i="2"/>
  <c r="AF320" i="2" s="1"/>
  <c r="AE321" i="2"/>
  <c r="AF321" i="2" s="1"/>
  <c r="AE322" i="2"/>
  <c r="AE323" i="2"/>
  <c r="AF323" i="2" s="1"/>
  <c r="AE324" i="2"/>
  <c r="AE325" i="2"/>
  <c r="AF325" i="2" s="1"/>
  <c r="AE326" i="2"/>
  <c r="AE327" i="2"/>
  <c r="AE328" i="2"/>
  <c r="AF328" i="2" s="1"/>
  <c r="AE329" i="2"/>
  <c r="AE330" i="2"/>
  <c r="AE331" i="2"/>
  <c r="AE332" i="2"/>
  <c r="AG332" i="2" s="1"/>
  <c r="AE333" i="2"/>
  <c r="AF333" i="2" s="1"/>
  <c r="AE334" i="2"/>
  <c r="AE335" i="2"/>
  <c r="AE336" i="2"/>
  <c r="AF336" i="2" s="1"/>
  <c r="AE337" i="2"/>
  <c r="AE338" i="2"/>
  <c r="AE339" i="2"/>
  <c r="AE340" i="2"/>
  <c r="AF340" i="2" s="1"/>
  <c r="AE341" i="2"/>
  <c r="AF341" i="2" s="1"/>
  <c r="AE342" i="2"/>
  <c r="AE343" i="2"/>
  <c r="AE344" i="2"/>
  <c r="AF344" i="2" s="1"/>
  <c r="AE345" i="2"/>
  <c r="AE346" i="2"/>
  <c r="AF346" i="2" s="1"/>
  <c r="AE347" i="2"/>
  <c r="AE348" i="2"/>
  <c r="AE349" i="2"/>
  <c r="AF349" i="2" s="1"/>
  <c r="AE350" i="2"/>
  <c r="AE351" i="2"/>
  <c r="AE352" i="2"/>
  <c r="AF352" i="2" s="1"/>
  <c r="AE353" i="2"/>
  <c r="AE354" i="2"/>
  <c r="AE355" i="2"/>
  <c r="AE356" i="2"/>
  <c r="AF356" i="2" s="1"/>
  <c r="AE357" i="2"/>
  <c r="AE358" i="2"/>
  <c r="AE359" i="2"/>
  <c r="AE360" i="2"/>
  <c r="AE361" i="2"/>
  <c r="AE362" i="2"/>
  <c r="AE363" i="2"/>
  <c r="AE364" i="2"/>
  <c r="AE365" i="2"/>
  <c r="AE366" i="2"/>
  <c r="AE367" i="2"/>
  <c r="AE368" i="2"/>
  <c r="AF368" i="2" s="1"/>
  <c r="AE369" i="2"/>
  <c r="AF369" i="2" s="1"/>
  <c r="AE370" i="2"/>
  <c r="AE371" i="2"/>
  <c r="AE372" i="2"/>
  <c r="AE373" i="2"/>
  <c r="AE374" i="2"/>
  <c r="AE375" i="2"/>
  <c r="AE376" i="2"/>
  <c r="AE377" i="2"/>
  <c r="AE378" i="2"/>
  <c r="AE379" i="2"/>
  <c r="AE380" i="2"/>
  <c r="AE381" i="2"/>
  <c r="AF381" i="2" s="1"/>
  <c r="AE382" i="2"/>
  <c r="AE383" i="2"/>
  <c r="AE384" i="2"/>
  <c r="AF384" i="2" s="1"/>
  <c r="AE385" i="2"/>
  <c r="AE386" i="2"/>
  <c r="AE387" i="2"/>
  <c r="AE388" i="2"/>
  <c r="AF388" i="2" s="1"/>
  <c r="AE389" i="2"/>
  <c r="AE390" i="2"/>
  <c r="AE391" i="2"/>
  <c r="AE392" i="2"/>
  <c r="AE393" i="2"/>
  <c r="AE394" i="2"/>
  <c r="AE395" i="2"/>
  <c r="AE396" i="2"/>
  <c r="AE397" i="2"/>
  <c r="AE398" i="2"/>
  <c r="AE399" i="2"/>
  <c r="AE400" i="2"/>
  <c r="AE401" i="2"/>
  <c r="AE402" i="2"/>
  <c r="AE403" i="2"/>
  <c r="AE404" i="2"/>
  <c r="AF404" i="2" s="1"/>
  <c r="AE405" i="2"/>
  <c r="AE406" i="2"/>
  <c r="AE407" i="2"/>
  <c r="AE408" i="2"/>
  <c r="AE409" i="2"/>
  <c r="AE410" i="2"/>
  <c r="AE411" i="2"/>
  <c r="AF411" i="2" s="1"/>
  <c r="AE412" i="2"/>
  <c r="AI412" i="2" s="1"/>
  <c r="BB412" i="2" s="1"/>
  <c r="AE413" i="2"/>
  <c r="AE414" i="2"/>
  <c r="AE415" i="2"/>
  <c r="AF415" i="2" s="1"/>
  <c r="AE416" i="2"/>
  <c r="AF416" i="2" s="1"/>
  <c r="AE417" i="2"/>
  <c r="AF417" i="2" s="1"/>
  <c r="AE418" i="2"/>
  <c r="AF418" i="2" s="1"/>
  <c r="AE419" i="2"/>
  <c r="AE420" i="2"/>
  <c r="AE421" i="2"/>
  <c r="AE422" i="2"/>
  <c r="AE423" i="2"/>
  <c r="AF423" i="2" s="1"/>
  <c r="AE424" i="2"/>
  <c r="AF424" i="2" s="1"/>
  <c r="AE425" i="2"/>
  <c r="AE426" i="2"/>
  <c r="AE427" i="2"/>
  <c r="AF427" i="2" s="1"/>
  <c r="AE428" i="2"/>
  <c r="AE429" i="2"/>
  <c r="AF429" i="2" s="1"/>
  <c r="AE430" i="2"/>
  <c r="AE431" i="2"/>
  <c r="AF431" i="2" s="1"/>
  <c r="AE432" i="2"/>
  <c r="AE433" i="2"/>
  <c r="AF433" i="2" s="1"/>
  <c r="AE434" i="2"/>
  <c r="AG434" i="2" s="1"/>
  <c r="AE435" i="2"/>
  <c r="AF435" i="2" s="1"/>
  <c r="AE436" i="2"/>
  <c r="AF436" i="2" s="1"/>
  <c r="AE437" i="2"/>
  <c r="AF437" i="2" s="1"/>
  <c r="AE438" i="2"/>
  <c r="AE439" i="2"/>
  <c r="AF439" i="2" s="1"/>
  <c r="AE440" i="2"/>
  <c r="AF440" i="2" s="1"/>
  <c r="AE441" i="2"/>
  <c r="AE442" i="2"/>
  <c r="AE443" i="2"/>
  <c r="AE444" i="2"/>
  <c r="AE445" i="2"/>
  <c r="AF445" i="2" s="1"/>
  <c r="AE446" i="2"/>
  <c r="AE447" i="2"/>
  <c r="AE448" i="2"/>
  <c r="AE449" i="2"/>
  <c r="AF449" i="2" s="1"/>
  <c r="AE450" i="2"/>
  <c r="AE451" i="2"/>
  <c r="AE452" i="2"/>
  <c r="AE453" i="2"/>
  <c r="AF453" i="2" s="1"/>
  <c r="AE454" i="2"/>
  <c r="AE455" i="2"/>
  <c r="AE456" i="2"/>
  <c r="AF456" i="2" s="1"/>
  <c r="AE457" i="2"/>
  <c r="AF457" i="2" s="1"/>
  <c r="AE458" i="2"/>
  <c r="AF458" i="2" s="1"/>
  <c r="AE459" i="2"/>
  <c r="AE460" i="2"/>
  <c r="AF460" i="2" s="1"/>
  <c r="AE461" i="2"/>
  <c r="AH461" i="2" s="1"/>
  <c r="AE462" i="2"/>
  <c r="AE463" i="2"/>
  <c r="AF463" i="2" s="1"/>
  <c r="AE464" i="2"/>
  <c r="AF464" i="2" s="1"/>
  <c r="AE465" i="2"/>
  <c r="AE466" i="2"/>
  <c r="AF466" i="2" s="1"/>
  <c r="AE467" i="2"/>
  <c r="AE468" i="2"/>
  <c r="AF468" i="2" s="1"/>
  <c r="AE469" i="2"/>
  <c r="AF469" i="2" s="1"/>
  <c r="AE470" i="2"/>
  <c r="AE471" i="2"/>
  <c r="AE472" i="2"/>
  <c r="AF472" i="2" s="1"/>
  <c r="AE473" i="2"/>
  <c r="AE474" i="2"/>
  <c r="AH474" i="2" s="1"/>
  <c r="AE475" i="2"/>
  <c r="AE476" i="2"/>
  <c r="AF476" i="2" s="1"/>
  <c r="AE477" i="2"/>
  <c r="AF477" i="2" s="1"/>
  <c r="AE478" i="2"/>
  <c r="AE479" i="2"/>
  <c r="AF479" i="2" s="1"/>
  <c r="AE480" i="2"/>
  <c r="AF480" i="2" s="1"/>
  <c r="AE481" i="2"/>
  <c r="AF481" i="2" s="1"/>
  <c r="AE482" i="2"/>
  <c r="AF482" i="2" s="1"/>
  <c r="AE483" i="2"/>
  <c r="AE484" i="2"/>
  <c r="AF484" i="2" s="1"/>
  <c r="AE485" i="2"/>
  <c r="AF485" i="2" s="1"/>
  <c r="AE486" i="2"/>
  <c r="AE487" i="2"/>
  <c r="AE488" i="2"/>
  <c r="AE489" i="2"/>
  <c r="AE490" i="2"/>
  <c r="AE491" i="2"/>
  <c r="AE492" i="2"/>
  <c r="AF492" i="2" s="1"/>
  <c r="AE493" i="2"/>
  <c r="AF493" i="2" s="1"/>
  <c r="AE494" i="2"/>
  <c r="AE495" i="2"/>
  <c r="AE496" i="2"/>
  <c r="AE497" i="2"/>
  <c r="AE498" i="2"/>
  <c r="AG498" i="2" s="1"/>
  <c r="AE499" i="2"/>
  <c r="AE500" i="2"/>
  <c r="AF500" i="2" s="1"/>
  <c r="AE501" i="2"/>
  <c r="AF501" i="2" s="1"/>
  <c r="AE502" i="2"/>
  <c r="AE503" i="2"/>
  <c r="AE504" i="2"/>
  <c r="AF504" i="2" s="1"/>
  <c r="AE505" i="2"/>
  <c r="AE506" i="2"/>
  <c r="AF506" i="2" s="1"/>
  <c r="AE507" i="2"/>
  <c r="AE508" i="2"/>
  <c r="AF508" i="2" s="1"/>
  <c r="AE509" i="2"/>
  <c r="AE510" i="2"/>
  <c r="AF510" i="2" s="1"/>
  <c r="AE511" i="2"/>
  <c r="AE512" i="2"/>
  <c r="AF512" i="2" s="1"/>
  <c r="AE513" i="2"/>
  <c r="AF513" i="2" s="1"/>
  <c r="AE514" i="2"/>
  <c r="AE515" i="2"/>
  <c r="AE516" i="2"/>
  <c r="AE517" i="2"/>
  <c r="AF517" i="2" s="1"/>
  <c r="AE518" i="2"/>
  <c r="AE519" i="2"/>
  <c r="AI519" i="2" s="1"/>
  <c r="AE520" i="2"/>
  <c r="AE521" i="2"/>
  <c r="AE522" i="2"/>
  <c r="AE523" i="2"/>
  <c r="AE524" i="2"/>
  <c r="AF524" i="2" s="1"/>
  <c r="AE525" i="2"/>
  <c r="AF525" i="2" s="1"/>
  <c r="AE526" i="2"/>
  <c r="AE527" i="2"/>
  <c r="AE528" i="2"/>
  <c r="AF528" i="2" s="1"/>
  <c r="AE529" i="2"/>
  <c r="AF529" i="2" s="1"/>
  <c r="AE530" i="2"/>
  <c r="AE531" i="2"/>
  <c r="AE532" i="2"/>
  <c r="AE533" i="2"/>
  <c r="AF533" i="2" s="1"/>
  <c r="AE534" i="2"/>
  <c r="AF534" i="2" s="1"/>
  <c r="AE535" i="2"/>
  <c r="AI535" i="2" s="1"/>
  <c r="AE536" i="2"/>
  <c r="AF536" i="2" s="1"/>
  <c r="AE537" i="2"/>
  <c r="AF537" i="2" s="1"/>
  <c r="AE538" i="2"/>
  <c r="AF538" i="2" s="1"/>
  <c r="AE539" i="2"/>
  <c r="AF539" i="2" s="1"/>
  <c r="AE540" i="2"/>
  <c r="AF540" i="2" s="1"/>
  <c r="AE541" i="2"/>
  <c r="AF541" i="2" s="1"/>
  <c r="AE542" i="2"/>
  <c r="AE543" i="2"/>
  <c r="AF543" i="2" s="1"/>
  <c r="AE544" i="2"/>
  <c r="AF544" i="2" s="1"/>
  <c r="AE545" i="2"/>
  <c r="AF545" i="2" s="1"/>
  <c r="AE546" i="2"/>
  <c r="AH546" i="2" s="1"/>
  <c r="AE547" i="2"/>
  <c r="AE548" i="2"/>
  <c r="AF548" i="2" s="1"/>
  <c r="AE549" i="2"/>
  <c r="AF549" i="2" s="1"/>
  <c r="AE550" i="2"/>
  <c r="AF550" i="2" s="1"/>
  <c r="AE551" i="2"/>
  <c r="AE552" i="2"/>
  <c r="AF552" i="2" s="1"/>
  <c r="AE553" i="2"/>
  <c r="AF553" i="2" s="1"/>
  <c r="AE554" i="2"/>
  <c r="AE555" i="2"/>
  <c r="AE556" i="2"/>
  <c r="AF556" i="2" s="1"/>
  <c r="AE557" i="2"/>
  <c r="AH557" i="2" s="1"/>
  <c r="AE558" i="2"/>
  <c r="AE559" i="2"/>
  <c r="AE560" i="2"/>
  <c r="AF560" i="2" s="1"/>
  <c r="AE561" i="2"/>
  <c r="AE562" i="2"/>
  <c r="AH562" i="2" s="1"/>
  <c r="AE563" i="2"/>
  <c r="AE564" i="2"/>
  <c r="AF564" i="2" s="1"/>
  <c r="AE565" i="2"/>
  <c r="AF565" i="2" s="1"/>
  <c r="AE566" i="2"/>
  <c r="AE567" i="2"/>
  <c r="AE568" i="2"/>
  <c r="AF568" i="2" s="1"/>
  <c r="AE569" i="2"/>
  <c r="AF569" i="2" s="1"/>
  <c r="AE570" i="2"/>
  <c r="AF570" i="2" s="1"/>
  <c r="AE571" i="2"/>
  <c r="AE572" i="2"/>
  <c r="AF572" i="2" s="1"/>
  <c r="AE573" i="2"/>
  <c r="AF573" i="2" s="1"/>
  <c r="AE574" i="2"/>
  <c r="AE575" i="2"/>
  <c r="AE576" i="2"/>
  <c r="AF576" i="2" s="1"/>
  <c r="AE577" i="2"/>
  <c r="AF577" i="2" s="1"/>
  <c r="AE578" i="2"/>
  <c r="AH578" i="2" s="1"/>
  <c r="AE579" i="2"/>
  <c r="AE580" i="2"/>
  <c r="AF580" i="2" s="1"/>
  <c r="AE581" i="2"/>
  <c r="AF581" i="2" s="1"/>
  <c r="AE582" i="2"/>
  <c r="AF582" i="2" s="1"/>
  <c r="AE583" i="2"/>
  <c r="AE584" i="2"/>
  <c r="AF584" i="2" s="1"/>
  <c r="AE585" i="2"/>
  <c r="AF585" i="2" s="1"/>
  <c r="AE586" i="2"/>
  <c r="AF586" i="2" s="1"/>
  <c r="AE587" i="2"/>
  <c r="AE588" i="2"/>
  <c r="AF588" i="2" s="1"/>
  <c r="AE589" i="2"/>
  <c r="AF589" i="2" s="1"/>
  <c r="AE590" i="2"/>
  <c r="AE591" i="2"/>
  <c r="AE592" i="2"/>
  <c r="AE593" i="2"/>
  <c r="AF593" i="2" s="1"/>
  <c r="AE594" i="2"/>
  <c r="AE595" i="2"/>
  <c r="AE596" i="2"/>
  <c r="AF596" i="2" s="1"/>
  <c r="AE597" i="2"/>
  <c r="AF597" i="2" s="1"/>
  <c r="AE598" i="2"/>
  <c r="AE599" i="2"/>
  <c r="AG599" i="2" s="1"/>
  <c r="AE600" i="2"/>
  <c r="AF600" i="2" s="1"/>
  <c r="AE601" i="2"/>
  <c r="AE602" i="2"/>
  <c r="AE603" i="2"/>
  <c r="AE604" i="2"/>
  <c r="AF604" i="2" s="1"/>
  <c r="AE605" i="2"/>
  <c r="AF605" i="2" s="1"/>
  <c r="AE606" i="2"/>
  <c r="AE607" i="2"/>
  <c r="AE608" i="2"/>
  <c r="AF608" i="2" s="1"/>
  <c r="AE609" i="2"/>
  <c r="AF609" i="2" s="1"/>
  <c r="AE610" i="2"/>
  <c r="AE611" i="2"/>
  <c r="AE612" i="2"/>
  <c r="AF612" i="2" s="1"/>
  <c r="AE613" i="2"/>
  <c r="AF613" i="2" s="1"/>
  <c r="AE614" i="2"/>
  <c r="AE615" i="2"/>
  <c r="AG615" i="2" s="1"/>
  <c r="AE616" i="2"/>
  <c r="AE617" i="2"/>
  <c r="AE618" i="2"/>
  <c r="AE619" i="2"/>
  <c r="AE620" i="2"/>
  <c r="AF620" i="2" s="1"/>
  <c r="AE621" i="2"/>
  <c r="AF621" i="2" s="1"/>
  <c r="AE622" i="2"/>
  <c r="AE3" i="2"/>
  <c r="AF3" i="2" s="1"/>
  <c r="AI195" i="2" l="1"/>
  <c r="BB195" i="2" s="1"/>
  <c r="AF139" i="2"/>
  <c r="AI131" i="2"/>
  <c r="BB131" i="2" s="1"/>
  <c r="AI35" i="2"/>
  <c r="BB35" i="2" s="1"/>
  <c r="AF554" i="2"/>
  <c r="AH530" i="2"/>
  <c r="AF514" i="2"/>
  <c r="AF410" i="2"/>
  <c r="AF338" i="2"/>
  <c r="AF306" i="2"/>
  <c r="AF298" i="2"/>
  <c r="AF274" i="2"/>
  <c r="AI234" i="2"/>
  <c r="BB234" i="2" s="1"/>
  <c r="AI210" i="2"/>
  <c r="BB210" i="2" s="1"/>
  <c r="AF202" i="2"/>
  <c r="AF186" i="2"/>
  <c r="AF130" i="2"/>
  <c r="AF122" i="2"/>
  <c r="AF114" i="2"/>
  <c r="AF82" i="2"/>
  <c r="AF74" i="2"/>
  <c r="AF50" i="2"/>
  <c r="AF34" i="2"/>
  <c r="AF18" i="2"/>
  <c r="AF601" i="2"/>
  <c r="AF561" i="2"/>
  <c r="AF521" i="2"/>
  <c r="AF465" i="2"/>
  <c r="AF441" i="2"/>
  <c r="AF425" i="2"/>
  <c r="AF377" i="2"/>
  <c r="AF361" i="2"/>
  <c r="AF345" i="2"/>
  <c r="AF337" i="2"/>
  <c r="AF329" i="2"/>
  <c r="AF313" i="2"/>
  <c r="AF305" i="2"/>
  <c r="AF297" i="2"/>
  <c r="AI289" i="2"/>
  <c r="AF281" i="2"/>
  <c r="AF257" i="2"/>
  <c r="AI225" i="2"/>
  <c r="BB225" i="2" s="1"/>
  <c r="AG217" i="2"/>
  <c r="AF201" i="2"/>
  <c r="AG193" i="2"/>
  <c r="AH145" i="2"/>
  <c r="AI137" i="2"/>
  <c r="BB137" i="2" s="1"/>
  <c r="AF129" i="2"/>
  <c r="AF121" i="2"/>
  <c r="AI89" i="2"/>
  <c r="BB89" i="2" s="1"/>
  <c r="AF81" i="2"/>
  <c r="AH73" i="2"/>
  <c r="AF49" i="2"/>
  <c r="AF33" i="2"/>
  <c r="AF25" i="2"/>
  <c r="AF17" i="2"/>
  <c r="AF9" i="2"/>
  <c r="AF288" i="2"/>
  <c r="AF272" i="2"/>
  <c r="AF240" i="2"/>
  <c r="AF232" i="2"/>
  <c r="AG224" i="2"/>
  <c r="AF200" i="2"/>
  <c r="AG192" i="2"/>
  <c r="AF144" i="2"/>
  <c r="AF136" i="2"/>
  <c r="AI128" i="2"/>
  <c r="BB128" i="2" s="1"/>
  <c r="AF104" i="2"/>
  <c r="AG96" i="2"/>
  <c r="AF56" i="2"/>
  <c r="AF48" i="2"/>
  <c r="AF40" i="2"/>
  <c r="AF32" i="2"/>
  <c r="AF24" i="2"/>
  <c r="AF16" i="2"/>
  <c r="AF8" i="2"/>
  <c r="AF509" i="2"/>
  <c r="AF432" i="2"/>
  <c r="AF408" i="2"/>
  <c r="AF471" i="2"/>
  <c r="AF343" i="2"/>
  <c r="AF327" i="2"/>
  <c r="AF311" i="2"/>
  <c r="AI287" i="2"/>
  <c r="AF255" i="2"/>
  <c r="AF247" i="2"/>
  <c r="AF231" i="2"/>
  <c r="AF223" i="2"/>
  <c r="AF215" i="2"/>
  <c r="AF151" i="2"/>
  <c r="AF143" i="2"/>
  <c r="AF135" i="2"/>
  <c r="AI127" i="2"/>
  <c r="BB127" i="2" s="1"/>
  <c r="AI119" i="2"/>
  <c r="BB119" i="2" s="1"/>
  <c r="AF87" i="2"/>
  <c r="AF79" i="2"/>
  <c r="AF55" i="2"/>
  <c r="AF47" i="2"/>
  <c r="AF39" i="2"/>
  <c r="AF15" i="2"/>
  <c r="AF448" i="2"/>
  <c r="AF575" i="2"/>
  <c r="AF598" i="2"/>
  <c r="AF542" i="2"/>
  <c r="AH486" i="2"/>
  <c r="AF438" i="2"/>
  <c r="AF430" i="2"/>
  <c r="AF422" i="2"/>
  <c r="AF414" i="2"/>
  <c r="AF334" i="2"/>
  <c r="AH294" i="2"/>
  <c r="AF286" i="2"/>
  <c r="AF222" i="2"/>
  <c r="AF134" i="2"/>
  <c r="AH126" i="2"/>
  <c r="AF118" i="2"/>
  <c r="AF46" i="2"/>
  <c r="AF421" i="2"/>
  <c r="AF413" i="2"/>
  <c r="AF365" i="2"/>
  <c r="AF357" i="2"/>
  <c r="AF317" i="2"/>
  <c r="AF309" i="2"/>
  <c r="AG301" i="2"/>
  <c r="AF261" i="2"/>
  <c r="AF221" i="2"/>
  <c r="AF213" i="2"/>
  <c r="AF205" i="2"/>
  <c r="AF197" i="2"/>
  <c r="AF133" i="2"/>
  <c r="AF125" i="2"/>
  <c r="AF117" i="2"/>
  <c r="AF85" i="2"/>
  <c r="AF77" i="2"/>
  <c r="AF5" i="2"/>
  <c r="AF428" i="2"/>
  <c r="AF324" i="2"/>
  <c r="AF308" i="2"/>
  <c r="AF292" i="2"/>
  <c r="AF212" i="2"/>
  <c r="AH196" i="2"/>
  <c r="AG188" i="2"/>
  <c r="AG116" i="2"/>
  <c r="AF84" i="2"/>
  <c r="AF52" i="2"/>
  <c r="AF36" i="2"/>
  <c r="AF4" i="2"/>
  <c r="AF619" i="2"/>
  <c r="AG611" i="2"/>
  <c r="AG603" i="2"/>
  <c r="AG595" i="2"/>
  <c r="AF587" i="2"/>
  <c r="AF579" i="2"/>
  <c r="AF571" i="2"/>
  <c r="AF563" i="2"/>
  <c r="AF555" i="2"/>
  <c r="AF547" i="2"/>
  <c r="AF531" i="2"/>
  <c r="AF523" i="2"/>
  <c r="AF515" i="2"/>
  <c r="AF507" i="2"/>
  <c r="AF499" i="2"/>
  <c r="AF491" i="2"/>
  <c r="AF483" i="2"/>
  <c r="AF475" i="2"/>
  <c r="AF467" i="2"/>
  <c r="AF459" i="2"/>
  <c r="AF451" i="2"/>
  <c r="AF443" i="2"/>
  <c r="AG419" i="2"/>
  <c r="AF403" i="2"/>
  <c r="AF395" i="2"/>
  <c r="AF387" i="2"/>
  <c r="AF379" i="2"/>
  <c r="AF371" i="2"/>
  <c r="AF363" i="2"/>
  <c r="AF355" i="2"/>
  <c r="AF347" i="2"/>
  <c r="AF339" i="2"/>
  <c r="AF331" i="2"/>
  <c r="AF299" i="2"/>
  <c r="AI283" i="2"/>
  <c r="BB283" i="2" s="1"/>
  <c r="AF275" i="2"/>
  <c r="AF267" i="2"/>
  <c r="AF259" i="2"/>
  <c r="AF251" i="2"/>
  <c r="AF243" i="2"/>
  <c r="AI235" i="2"/>
  <c r="AF227" i="2"/>
  <c r="AF219" i="2"/>
  <c r="AF211" i="2"/>
  <c r="AF179" i="2"/>
  <c r="AF171" i="2"/>
  <c r="AF163" i="2"/>
  <c r="AI155" i="2"/>
  <c r="BB155" i="2" s="1"/>
  <c r="AF147" i="2"/>
  <c r="AI123" i="2"/>
  <c r="BB123" i="2" s="1"/>
  <c r="AF115" i="2"/>
  <c r="AF107" i="2"/>
  <c r="AF99" i="2"/>
  <c r="AF91" i="2"/>
  <c r="AF83" i="2"/>
  <c r="AF75" i="2"/>
  <c r="AF67" i="2"/>
  <c r="AF59" i="2"/>
  <c r="AI51" i="2"/>
  <c r="BB51" i="2" s="1"/>
  <c r="AF43" i="2"/>
  <c r="AF27" i="2"/>
  <c r="AF19" i="2"/>
  <c r="AF11" i="2"/>
  <c r="AF532" i="2"/>
  <c r="AF516" i="2"/>
  <c r="AF618" i="2"/>
  <c r="AF610" i="2"/>
  <c r="AF602" i="2"/>
  <c r="AF594" i="2"/>
  <c r="AF522" i="2"/>
  <c r="AF490" i="2"/>
  <c r="AF450" i="2"/>
  <c r="AF442" i="2"/>
  <c r="AF426" i="2"/>
  <c r="AF402" i="2"/>
  <c r="AF394" i="2"/>
  <c r="AF386" i="2"/>
  <c r="AF378" i="2"/>
  <c r="AF370" i="2"/>
  <c r="AH362" i="2"/>
  <c r="AF354" i="2"/>
  <c r="AF330" i="2"/>
  <c r="AH322" i="2"/>
  <c r="AF314" i="2"/>
  <c r="AF282" i="2"/>
  <c r="AG266" i="2"/>
  <c r="AF258" i="2"/>
  <c r="AF250" i="2"/>
  <c r="AI242" i="2"/>
  <c r="BB242" i="2" s="1"/>
  <c r="AF226" i="2"/>
  <c r="AF178" i="2"/>
  <c r="AI170" i="2"/>
  <c r="BB170" i="2" s="1"/>
  <c r="AF162" i="2"/>
  <c r="AF154" i="2"/>
  <c r="AF146" i="2"/>
  <c r="AF138" i="2"/>
  <c r="AF106" i="2"/>
  <c r="AF98" i="2"/>
  <c r="AF90" i="2"/>
  <c r="AF66" i="2"/>
  <c r="AF58" i="2"/>
  <c r="AF42" i="2"/>
  <c r="AF26" i="2"/>
  <c r="AF10" i="2"/>
  <c r="AF617" i="2"/>
  <c r="AF505" i="2"/>
  <c r="AF497" i="2"/>
  <c r="AF489" i="2"/>
  <c r="AF473" i="2"/>
  <c r="AF409" i="2"/>
  <c r="AF401" i="2"/>
  <c r="AF393" i="2"/>
  <c r="AF385" i="2"/>
  <c r="AF353" i="2"/>
  <c r="AF265" i="2"/>
  <c r="AF249" i="2"/>
  <c r="AF185" i="2"/>
  <c r="AF177" i="2"/>
  <c r="AG169" i="2"/>
  <c r="AF161" i="2"/>
  <c r="AF153" i="2"/>
  <c r="AH113" i="2"/>
  <c r="AF105" i="2"/>
  <c r="AF97" i="2"/>
  <c r="AH65" i="2"/>
  <c r="AF57" i="2"/>
  <c r="AF41" i="2"/>
  <c r="AF616" i="2"/>
  <c r="AF520" i="2"/>
  <c r="AF184" i="2"/>
  <c r="AG176" i="2"/>
  <c r="AF152" i="2"/>
  <c r="AI112" i="2"/>
  <c r="BB112" i="2" s="1"/>
  <c r="AF88" i="2"/>
  <c r="AH72" i="2"/>
  <c r="AH64" i="2"/>
  <c r="AF592" i="2"/>
  <c r="AF496" i="2"/>
  <c r="AF488" i="2"/>
  <c r="AF360" i="2"/>
  <c r="AG607" i="2"/>
  <c r="AG591" i="2"/>
  <c r="AF583" i="2"/>
  <c r="AF567" i="2"/>
  <c r="AI551" i="2"/>
  <c r="AF503" i="2"/>
  <c r="AI447" i="2"/>
  <c r="AF407" i="2"/>
  <c r="AF399" i="2"/>
  <c r="AF383" i="2"/>
  <c r="AF367" i="2"/>
  <c r="AF335" i="2"/>
  <c r="AF319" i="2"/>
  <c r="AF279" i="2"/>
  <c r="AI239" i="2"/>
  <c r="BB239" i="2" s="1"/>
  <c r="AF183" i="2"/>
  <c r="AF175" i="2"/>
  <c r="AI167" i="2"/>
  <c r="BB167" i="2" s="1"/>
  <c r="AF159" i="2"/>
  <c r="AF111" i="2"/>
  <c r="AF103" i="2"/>
  <c r="AI95" i="2"/>
  <c r="BB95" i="2" s="1"/>
  <c r="AF71" i="2"/>
  <c r="AF63" i="2"/>
  <c r="AF31" i="2"/>
  <c r="AF7" i="2"/>
  <c r="AF400" i="2"/>
  <c r="AF392" i="2"/>
  <c r="AI376" i="2"/>
  <c r="AF280" i="2"/>
  <c r="AH256" i="2"/>
  <c r="AF559" i="2"/>
  <c r="AF527" i="2"/>
  <c r="AF511" i="2"/>
  <c r="AF495" i="2"/>
  <c r="AF487" i="2"/>
  <c r="AF455" i="2"/>
  <c r="AG391" i="2"/>
  <c r="AF375" i="2"/>
  <c r="AF359" i="2"/>
  <c r="AF351" i="2"/>
  <c r="AF271" i="2"/>
  <c r="AI263" i="2"/>
  <c r="BB263" i="2" s="1"/>
  <c r="AF622" i="2"/>
  <c r="AF614" i="2"/>
  <c r="AF606" i="2"/>
  <c r="AF590" i="2"/>
  <c r="AF574" i="2"/>
  <c r="AF566" i="2"/>
  <c r="AF558" i="2"/>
  <c r="AF526" i="2"/>
  <c r="AF518" i="2"/>
  <c r="AF502" i="2"/>
  <c r="AF494" i="2"/>
  <c r="AF478" i="2"/>
  <c r="AF470" i="2"/>
  <c r="AF462" i="2"/>
  <c r="AF454" i="2"/>
  <c r="AF446" i="2"/>
  <c r="AF406" i="2"/>
  <c r="AG398" i="2"/>
  <c r="AF390" i="2"/>
  <c r="AF382" i="2"/>
  <c r="AF374" i="2"/>
  <c r="AF366" i="2"/>
  <c r="AF358" i="2"/>
  <c r="AF350" i="2"/>
  <c r="AF342" i="2"/>
  <c r="AF326" i="2"/>
  <c r="AF318" i="2"/>
  <c r="AF310" i="2"/>
  <c r="AF302" i="2"/>
  <c r="AF278" i="2"/>
  <c r="AF270" i="2"/>
  <c r="AF262" i="2"/>
  <c r="AF254" i="2"/>
  <c r="AI246" i="2"/>
  <c r="BB246" i="2" s="1"/>
  <c r="AF238" i="2"/>
  <c r="AG230" i="2"/>
  <c r="AF214" i="2"/>
  <c r="AI206" i="2"/>
  <c r="BB206" i="2" s="1"/>
  <c r="AH198" i="2"/>
  <c r="AG182" i="2"/>
  <c r="AI174" i="2"/>
  <c r="BB174" i="2" s="1"/>
  <c r="AF166" i="2"/>
  <c r="AH158" i="2"/>
  <c r="AF150" i="2"/>
  <c r="AF142" i="2"/>
  <c r="AI110" i="2"/>
  <c r="BB110" i="2" s="1"/>
  <c r="AG102" i="2"/>
  <c r="AF94" i="2"/>
  <c r="AF86" i="2"/>
  <c r="AF78" i="2"/>
  <c r="AF70" i="2"/>
  <c r="AI62" i="2"/>
  <c r="BB62" i="2" s="1"/>
  <c r="AF54" i="2"/>
  <c r="AF38" i="2"/>
  <c r="AF30" i="2"/>
  <c r="AF22" i="2"/>
  <c r="AF14" i="2"/>
  <c r="AF6" i="2"/>
  <c r="AH405" i="2"/>
  <c r="AF397" i="2"/>
  <c r="AF389" i="2"/>
  <c r="AF373" i="2"/>
  <c r="AF277" i="2"/>
  <c r="AF269" i="2"/>
  <c r="AG253" i="2"/>
  <c r="AF245" i="2"/>
  <c r="AF237" i="2"/>
  <c r="AF229" i="2"/>
  <c r="AF181" i="2"/>
  <c r="AF173" i="2"/>
  <c r="AF165" i="2"/>
  <c r="AH157" i="2"/>
  <c r="AG109" i="2"/>
  <c r="AF101" i="2"/>
  <c r="AF93" i="2"/>
  <c r="AF69" i="2"/>
  <c r="AF61" i="2"/>
  <c r="AF53" i="2"/>
  <c r="AF45" i="2"/>
  <c r="AF37" i="2"/>
  <c r="AF29" i="2"/>
  <c r="AF21" i="2"/>
  <c r="AF13" i="2"/>
  <c r="AF452" i="2"/>
  <c r="AF444" i="2"/>
  <c r="AF420" i="2"/>
  <c r="AF396" i="2"/>
  <c r="AF380" i="2"/>
  <c r="AF372" i="2"/>
  <c r="AF364" i="2"/>
  <c r="AF348" i="2"/>
  <c r="AF284" i="2"/>
  <c r="AF276" i="2"/>
  <c r="AF268" i="2"/>
  <c r="AF260" i="2"/>
  <c r="AF252" i="2"/>
  <c r="AF244" i="2"/>
  <c r="AF236" i="2"/>
  <c r="AF228" i="2"/>
  <c r="AF220" i="2"/>
  <c r="AI180" i="2"/>
  <c r="BB180" i="2" s="1"/>
  <c r="AF172" i="2"/>
  <c r="AF164" i="2"/>
  <c r="AH156" i="2"/>
  <c r="AF148" i="2"/>
  <c r="AF140" i="2"/>
  <c r="AF132" i="2"/>
  <c r="AG124" i="2"/>
  <c r="AH108" i="2"/>
  <c r="AF100" i="2"/>
  <c r="AF92" i="2"/>
  <c r="AG76" i="2"/>
  <c r="AF68" i="2"/>
  <c r="AF60" i="2"/>
  <c r="AF44" i="2"/>
  <c r="AF28" i="2"/>
  <c r="AF20" i="2"/>
  <c r="AF12" i="2"/>
  <c r="S2" i="27"/>
  <c r="P2" i="27" s="1"/>
  <c r="S5" i="27"/>
  <c r="M5" i="27" s="1"/>
  <c r="AK6" i="18" s="1"/>
  <c r="E12" i="25" s="1"/>
  <c r="S20" i="27"/>
  <c r="M20" i="27" s="1"/>
  <c r="AK21" i="18" s="1"/>
  <c r="E14" i="25" s="1"/>
  <c r="S12" i="27"/>
  <c r="P12" i="27" s="1"/>
  <c r="BR620" i="1"/>
  <c r="AX620" i="1"/>
  <c r="AY620" i="1"/>
  <c r="AE620" i="1"/>
  <c r="AF620" i="1"/>
  <c r="BQ620" i="1"/>
  <c r="AY608" i="1"/>
  <c r="AF608" i="1"/>
  <c r="BR608" i="1"/>
  <c r="AE608" i="1"/>
  <c r="AX608" i="1"/>
  <c r="AY596" i="1"/>
  <c r="AE596" i="1"/>
  <c r="AF596" i="1"/>
  <c r="BQ596" i="1"/>
  <c r="BR596" i="1"/>
  <c r="AX596" i="1"/>
  <c r="BR572" i="1"/>
  <c r="AY572" i="1"/>
  <c r="AF572" i="1"/>
  <c r="AX560" i="1"/>
  <c r="AY560" i="1"/>
  <c r="AE560" i="1"/>
  <c r="AF560" i="1"/>
  <c r="BQ560" i="1"/>
  <c r="BR560" i="1"/>
  <c r="AF488" i="1"/>
  <c r="AY488" i="1"/>
  <c r="BR488" i="1"/>
  <c r="BR476" i="1"/>
  <c r="AY476" i="1"/>
  <c r="AF476" i="1"/>
  <c r="BR464" i="1"/>
  <c r="AE464" i="1"/>
  <c r="AF464" i="1"/>
  <c r="AY464" i="1"/>
  <c r="AX464" i="1"/>
  <c r="BQ464" i="1"/>
  <c r="AY452" i="1"/>
  <c r="AF452" i="1"/>
  <c r="BR452" i="1"/>
  <c r="AX440" i="1"/>
  <c r="AY440" i="1"/>
  <c r="BQ440" i="1"/>
  <c r="BR440" i="1"/>
  <c r="AE440" i="1"/>
  <c r="AF440" i="1"/>
  <c r="AF416" i="1"/>
  <c r="AY416" i="1"/>
  <c r="BR416" i="1"/>
  <c r="AF392" i="1"/>
  <c r="AY392" i="1"/>
  <c r="BR392" i="1"/>
  <c r="AF356" i="1"/>
  <c r="BR356" i="1"/>
  <c r="AY356" i="1"/>
  <c r="AY344" i="1"/>
  <c r="AF344" i="1"/>
  <c r="BR344" i="1"/>
  <c r="AY284" i="1"/>
  <c r="AF284" i="1"/>
  <c r="BR284" i="1"/>
  <c r="BR272" i="1"/>
  <c r="AF272" i="1"/>
  <c r="AY272" i="1"/>
  <c r="AE236" i="1"/>
  <c r="AF236" i="1"/>
  <c r="BQ236" i="1"/>
  <c r="BR236" i="1"/>
  <c r="AX236" i="1"/>
  <c r="AY236" i="1"/>
  <c r="BR188" i="1"/>
  <c r="AY188" i="1"/>
  <c r="AF188" i="1"/>
  <c r="BR152" i="1"/>
  <c r="AY152" i="1"/>
  <c r="AF152" i="1"/>
  <c r="BR116" i="1"/>
  <c r="AY116" i="1"/>
  <c r="AF116" i="1"/>
  <c r="AE104" i="1"/>
  <c r="BQ104" i="1"/>
  <c r="AF104" i="1"/>
  <c r="AX104" i="1"/>
  <c r="AY104" i="1"/>
  <c r="BR104" i="1"/>
  <c r="AE92" i="1"/>
  <c r="AF92" i="1"/>
  <c r="BQ92" i="1"/>
  <c r="BR92" i="1"/>
  <c r="AX92" i="1"/>
  <c r="AY92" i="1"/>
  <c r="AY56" i="1"/>
  <c r="AF56" i="1"/>
  <c r="BR56" i="1"/>
  <c r="BR32" i="1"/>
  <c r="AX32" i="1"/>
  <c r="BQ32" i="1"/>
  <c r="AF32" i="1"/>
  <c r="AY32" i="1"/>
  <c r="AE32" i="1"/>
  <c r="BQ20" i="1"/>
  <c r="AE20" i="1"/>
  <c r="AX20" i="1"/>
  <c r="AY20" i="1"/>
  <c r="AF20" i="1"/>
  <c r="BR20" i="1"/>
  <c r="AX8" i="1"/>
  <c r="AY8" i="1"/>
  <c r="AE8" i="1"/>
  <c r="AF8" i="1"/>
  <c r="BQ8" i="1"/>
  <c r="BR8" i="1"/>
  <c r="AE619" i="1"/>
  <c r="AF619" i="1"/>
  <c r="BQ619" i="1"/>
  <c r="BR619" i="1"/>
  <c r="AX619" i="1"/>
  <c r="AY619" i="1"/>
  <c r="AF595" i="1"/>
  <c r="BR595" i="1"/>
  <c r="AY595" i="1"/>
  <c r="AF583" i="1"/>
  <c r="BR583" i="1"/>
  <c r="AY583" i="1"/>
  <c r="AY559" i="1"/>
  <c r="AF559" i="1"/>
  <c r="BR559" i="1"/>
  <c r="AY523" i="1"/>
  <c r="AF523" i="1"/>
  <c r="BR523" i="1"/>
  <c r="AF511" i="1"/>
  <c r="BR511" i="1"/>
  <c r="AY511" i="1"/>
  <c r="AY499" i="1"/>
  <c r="AF499" i="1"/>
  <c r="BR499" i="1"/>
  <c r="BR487" i="1"/>
  <c r="AY487" i="1"/>
  <c r="AF487" i="1"/>
  <c r="AY475" i="1"/>
  <c r="AF475" i="1"/>
  <c r="BR475" i="1"/>
  <c r="AY463" i="1"/>
  <c r="AF463" i="1"/>
  <c r="BR463" i="1"/>
  <c r="BR451" i="1"/>
  <c r="AY451" i="1"/>
  <c r="AF451" i="1"/>
  <c r="AY427" i="1"/>
  <c r="AF427" i="1"/>
  <c r="BR427" i="1"/>
  <c r="BR415" i="1"/>
  <c r="AF415" i="1"/>
  <c r="AY415" i="1"/>
  <c r="AF403" i="1"/>
  <c r="AY403" i="1"/>
  <c r="BR403" i="1"/>
  <c r="AF391" i="1"/>
  <c r="AY391" i="1"/>
  <c r="BR391" i="1"/>
  <c r="BR307" i="1"/>
  <c r="AF307" i="1"/>
  <c r="AY307" i="1"/>
  <c r="AX295" i="1"/>
  <c r="AE295" i="1"/>
  <c r="AF295" i="1"/>
  <c r="BQ295" i="1"/>
  <c r="BR295" i="1"/>
  <c r="AY295" i="1"/>
  <c r="AF283" i="1"/>
  <c r="AY283" i="1"/>
  <c r="BR283" i="1"/>
  <c r="BR271" i="1"/>
  <c r="AF271" i="1"/>
  <c r="AY271" i="1"/>
  <c r="AY247" i="1"/>
  <c r="AF247" i="1"/>
  <c r="BR247" i="1"/>
  <c r="BR235" i="1"/>
  <c r="AX235" i="1"/>
  <c r="AY235" i="1"/>
  <c r="AE235" i="1"/>
  <c r="AF235" i="1"/>
  <c r="BQ235" i="1"/>
  <c r="AY211" i="1"/>
  <c r="AF211" i="1"/>
  <c r="BR211" i="1"/>
  <c r="AE187" i="1"/>
  <c r="AF187" i="1"/>
  <c r="BQ187" i="1"/>
  <c r="BR187" i="1"/>
  <c r="AX187" i="1"/>
  <c r="AY187" i="1"/>
  <c r="AF175" i="1"/>
  <c r="BR175" i="1"/>
  <c r="AY175" i="1"/>
  <c r="BR151" i="1"/>
  <c r="AY151" i="1"/>
  <c r="AF151" i="1"/>
  <c r="BR127" i="1"/>
  <c r="AY127" i="1"/>
  <c r="AF127" i="1"/>
  <c r="AY115" i="1"/>
  <c r="BR115" i="1"/>
  <c r="AF115" i="1"/>
  <c r="AF103" i="1"/>
  <c r="BR103" i="1"/>
  <c r="AY103" i="1"/>
  <c r="AF91" i="1"/>
  <c r="BQ91" i="1"/>
  <c r="AX91" i="1"/>
  <c r="BR91" i="1"/>
  <c r="AY91" i="1"/>
  <c r="AE91" i="1"/>
  <c r="BR79" i="1"/>
  <c r="AY79" i="1"/>
  <c r="AF79" i="1"/>
  <c r="AY67" i="1"/>
  <c r="AE67" i="1"/>
  <c r="AF67" i="1"/>
  <c r="BQ67" i="1"/>
  <c r="BR67" i="1"/>
  <c r="AX67" i="1"/>
  <c r="AE55" i="1"/>
  <c r="AY55" i="1"/>
  <c r="AF55" i="1"/>
  <c r="BQ55" i="1"/>
  <c r="AX55" i="1"/>
  <c r="BR55" i="1"/>
  <c r="AX43" i="1"/>
  <c r="AY43" i="1"/>
  <c r="AF43" i="1"/>
  <c r="BQ43" i="1"/>
  <c r="BR43" i="1"/>
  <c r="AE43" i="1"/>
  <c r="BR31" i="1"/>
  <c r="AY31" i="1"/>
  <c r="AF31" i="1"/>
  <c r="AY7" i="1"/>
  <c r="AF7" i="1"/>
  <c r="BR7" i="1"/>
  <c r="BR618" i="1"/>
  <c r="AF618" i="1"/>
  <c r="AY618" i="1"/>
  <c r="BR594" i="1"/>
  <c r="AY594" i="1"/>
  <c r="AF594" i="1"/>
  <c r="AF558" i="1"/>
  <c r="AY558" i="1"/>
  <c r="BR558" i="1"/>
  <c r="BR534" i="1"/>
  <c r="AY534" i="1"/>
  <c r="AF534" i="1"/>
  <c r="AY522" i="1"/>
  <c r="AF522" i="1"/>
  <c r="BR522" i="1"/>
  <c r="AY510" i="1"/>
  <c r="AF510" i="1"/>
  <c r="BR510" i="1"/>
  <c r="BR498" i="1"/>
  <c r="AY498" i="1"/>
  <c r="AF498" i="1"/>
  <c r="BR474" i="1"/>
  <c r="AY474" i="1"/>
  <c r="AF474" i="1"/>
  <c r="BR438" i="1"/>
  <c r="AY438" i="1"/>
  <c r="AF438" i="1"/>
  <c r="AY426" i="1"/>
  <c r="AF426" i="1"/>
  <c r="BR426" i="1"/>
  <c r="BR414" i="1"/>
  <c r="AY414" i="1"/>
  <c r="AF414" i="1"/>
  <c r="BR402" i="1"/>
  <c r="AF402" i="1"/>
  <c r="AY402" i="1"/>
  <c r="BR390" i="1"/>
  <c r="AY390" i="1"/>
  <c r="AF390" i="1"/>
  <c r="AY378" i="1"/>
  <c r="AF378" i="1"/>
  <c r="BR378" i="1"/>
  <c r="AY318" i="1"/>
  <c r="BR318" i="1"/>
  <c r="AF318" i="1"/>
  <c r="AF294" i="1"/>
  <c r="BR294" i="1"/>
  <c r="AY294" i="1"/>
  <c r="BR270" i="1"/>
  <c r="AY270" i="1"/>
  <c r="AF270" i="1"/>
  <c r="AX234" i="1"/>
  <c r="BQ234" i="1"/>
  <c r="AY234" i="1"/>
  <c r="BR234" i="1"/>
  <c r="AF234" i="1"/>
  <c r="AE234" i="1"/>
  <c r="BR150" i="1"/>
  <c r="AF150" i="1"/>
  <c r="AY150" i="1"/>
  <c r="AE138" i="1"/>
  <c r="AF138" i="1"/>
  <c r="BQ138" i="1"/>
  <c r="BR138" i="1"/>
  <c r="AX138" i="1"/>
  <c r="AY138" i="1"/>
  <c r="AF114" i="1"/>
  <c r="AY114" i="1"/>
  <c r="BR114" i="1"/>
  <c r="AY102" i="1"/>
  <c r="AF102" i="1"/>
  <c r="BR102" i="1"/>
  <c r="AE90" i="1"/>
  <c r="BQ90" i="1"/>
  <c r="BR90" i="1"/>
  <c r="AX90" i="1"/>
  <c r="AF90" i="1"/>
  <c r="AY90" i="1"/>
  <c r="BR78" i="1"/>
  <c r="AY78" i="1"/>
  <c r="AF78" i="1"/>
  <c r="AY66" i="1"/>
  <c r="AE66" i="1"/>
  <c r="BQ66" i="1"/>
  <c r="BR66" i="1"/>
  <c r="AF66" i="1"/>
  <c r="AX66" i="1"/>
  <c r="AY42" i="1"/>
  <c r="BR42" i="1"/>
  <c r="AF42" i="1"/>
  <c r="AF30" i="1"/>
  <c r="BR30" i="1"/>
  <c r="AY30" i="1"/>
  <c r="AY18" i="1"/>
  <c r="AF18" i="1"/>
  <c r="BR18" i="1"/>
  <c r="AF6" i="1"/>
  <c r="AX6" i="1"/>
  <c r="AY6" i="1"/>
  <c r="BQ6" i="1"/>
  <c r="BR6" i="1"/>
  <c r="AE6" i="1"/>
  <c r="AF617" i="1"/>
  <c r="BR617" i="1"/>
  <c r="AY617" i="1"/>
  <c r="AY593" i="1"/>
  <c r="AF593" i="1"/>
  <c r="BR593" i="1"/>
  <c r="AF557" i="1"/>
  <c r="BR557" i="1"/>
  <c r="AY557" i="1"/>
  <c r="AY497" i="1"/>
  <c r="AF497" i="1"/>
  <c r="BR497" i="1"/>
  <c r="AF485" i="1"/>
  <c r="AY485" i="1"/>
  <c r="BR485" i="1"/>
  <c r="BR461" i="1"/>
  <c r="AY461" i="1"/>
  <c r="AF461" i="1"/>
  <c r="BQ437" i="1"/>
  <c r="BR437" i="1"/>
  <c r="AX437" i="1"/>
  <c r="AY437" i="1"/>
  <c r="AE437" i="1"/>
  <c r="AF437" i="1"/>
  <c r="BR413" i="1"/>
  <c r="AY413" i="1"/>
  <c r="AF413" i="1"/>
  <c r="AY401" i="1"/>
  <c r="AF401" i="1"/>
  <c r="BR401" i="1"/>
  <c r="AF389" i="1"/>
  <c r="BR389" i="1"/>
  <c r="AY389" i="1"/>
  <c r="AF377" i="1"/>
  <c r="BR377" i="1"/>
  <c r="AY377" i="1"/>
  <c r="AY341" i="1"/>
  <c r="AF341" i="1"/>
  <c r="BR341" i="1"/>
  <c r="AY317" i="1"/>
  <c r="AF317" i="1"/>
  <c r="BR317" i="1"/>
  <c r="AF293" i="1"/>
  <c r="BR293" i="1"/>
  <c r="AY293" i="1"/>
  <c r="AY269" i="1"/>
  <c r="AF269" i="1"/>
  <c r="BR269" i="1"/>
  <c r="BR233" i="1"/>
  <c r="AY233" i="1"/>
  <c r="AF233" i="1"/>
  <c r="AF209" i="1"/>
  <c r="BR209" i="1"/>
  <c r="AY209" i="1"/>
  <c r="BR197" i="1"/>
  <c r="AX197" i="1"/>
  <c r="AY197" i="1"/>
  <c r="AE197" i="1"/>
  <c r="AF197" i="1"/>
  <c r="BQ197" i="1"/>
  <c r="AY185" i="1"/>
  <c r="AF185" i="1"/>
  <c r="BR185" i="1"/>
  <c r="BR173" i="1"/>
  <c r="AY173" i="1"/>
  <c r="AF173" i="1"/>
  <c r="BR149" i="1"/>
  <c r="AY149" i="1"/>
  <c r="AF149" i="1"/>
  <c r="AY137" i="1"/>
  <c r="AF137" i="1"/>
  <c r="BR137" i="1"/>
  <c r="AF125" i="1"/>
  <c r="AY125" i="1"/>
  <c r="BR125" i="1"/>
  <c r="BR113" i="1"/>
  <c r="AF113" i="1"/>
  <c r="AY113" i="1"/>
  <c r="BR101" i="1"/>
  <c r="AX101" i="1"/>
  <c r="AE101" i="1"/>
  <c r="BQ101" i="1"/>
  <c r="AF101" i="1"/>
  <c r="AY101" i="1"/>
  <c r="BQ89" i="1"/>
  <c r="BR89" i="1"/>
  <c r="AF89" i="1"/>
  <c r="AX89" i="1"/>
  <c r="AY89" i="1"/>
  <c r="AE89" i="1"/>
  <c r="AF65" i="1"/>
  <c r="AY65" i="1"/>
  <c r="BR65" i="1"/>
  <c r="BR53" i="1"/>
  <c r="AY53" i="1"/>
  <c r="AF53" i="1"/>
  <c r="AY41" i="1"/>
  <c r="BR41" i="1"/>
  <c r="AF41" i="1"/>
  <c r="AF17" i="1"/>
  <c r="BR17" i="1"/>
  <c r="AY17" i="1"/>
  <c r="AX5" i="1"/>
  <c r="AY5" i="1"/>
  <c r="AE5" i="1"/>
  <c r="AF5" i="1"/>
  <c r="BR5" i="1"/>
  <c r="BQ5" i="1"/>
  <c r="AF616" i="1"/>
  <c r="BR616" i="1"/>
  <c r="AY616" i="1"/>
  <c r="BR592" i="1"/>
  <c r="AY592" i="1"/>
  <c r="AF592" i="1"/>
  <c r="AF496" i="1"/>
  <c r="BR496" i="1"/>
  <c r="AY496" i="1"/>
  <c r="AY472" i="1"/>
  <c r="AF472" i="1"/>
  <c r="BR472" i="1"/>
  <c r="AY436" i="1"/>
  <c r="AF436" i="1"/>
  <c r="BR436" i="1"/>
  <c r="AF412" i="1"/>
  <c r="AY412" i="1"/>
  <c r="BR412" i="1"/>
  <c r="AY400" i="1"/>
  <c r="AF400" i="1"/>
  <c r="BR400" i="1"/>
  <c r="AF388" i="1"/>
  <c r="BR388" i="1"/>
  <c r="AY388" i="1"/>
  <c r="AE376" i="1"/>
  <c r="AF376" i="1"/>
  <c r="BQ376" i="1"/>
  <c r="BR376" i="1"/>
  <c r="AX376" i="1"/>
  <c r="AY376" i="1"/>
  <c r="BR340" i="1"/>
  <c r="AY340" i="1"/>
  <c r="AF340" i="1"/>
  <c r="BQ280" i="1"/>
  <c r="BR280" i="1"/>
  <c r="AE280" i="1"/>
  <c r="AX280" i="1"/>
  <c r="AY280" i="1"/>
  <c r="AF280" i="1"/>
  <c r="BR268" i="1"/>
  <c r="AY268" i="1"/>
  <c r="AF268" i="1"/>
  <c r="AF184" i="1"/>
  <c r="BR184" i="1"/>
  <c r="AY184" i="1"/>
  <c r="BR172" i="1"/>
  <c r="AY172" i="1"/>
  <c r="AF172" i="1"/>
  <c r="BR160" i="1"/>
  <c r="AY160" i="1"/>
  <c r="AF160" i="1"/>
  <c r="AF136" i="1"/>
  <c r="BR136" i="1"/>
  <c r="AY136" i="1"/>
  <c r="AY100" i="1"/>
  <c r="BR100" i="1"/>
  <c r="AF100" i="1"/>
  <c r="AF88" i="1"/>
  <c r="AY88" i="1"/>
  <c r="BR88" i="1"/>
  <c r="AY52" i="1"/>
  <c r="BR52" i="1"/>
  <c r="BQ52" i="1"/>
  <c r="AF52" i="1"/>
  <c r="AE52" i="1"/>
  <c r="AX52" i="1"/>
  <c r="AF40" i="1"/>
  <c r="BR40" i="1"/>
  <c r="AY40" i="1"/>
  <c r="AF28" i="1"/>
  <c r="AY28" i="1"/>
  <c r="BR28" i="1"/>
  <c r="AY16" i="1"/>
  <c r="AF16" i="1"/>
  <c r="BR16" i="1"/>
  <c r="BQ4" i="1"/>
  <c r="BR4" i="1"/>
  <c r="AX4" i="1"/>
  <c r="AE4" i="1"/>
  <c r="AY4" i="1"/>
  <c r="AF4" i="1"/>
  <c r="AF615" i="1"/>
  <c r="AY615" i="1"/>
  <c r="BR615" i="1"/>
  <c r="BR591" i="1"/>
  <c r="AY591" i="1"/>
  <c r="AF591" i="1"/>
  <c r="AF495" i="1"/>
  <c r="BR495" i="1"/>
  <c r="AY495" i="1"/>
  <c r="BQ483" i="1"/>
  <c r="BR483" i="1"/>
  <c r="AX483" i="1"/>
  <c r="AY483" i="1"/>
  <c r="AE483" i="1"/>
  <c r="AF483" i="1"/>
  <c r="AX447" i="1"/>
  <c r="AY447" i="1"/>
  <c r="AE447" i="1"/>
  <c r="AF447" i="1"/>
  <c r="BQ447" i="1"/>
  <c r="BR447" i="1"/>
  <c r="BR435" i="1"/>
  <c r="AX435" i="1"/>
  <c r="AY435" i="1"/>
  <c r="AF435" i="1"/>
  <c r="AE435" i="1"/>
  <c r="BQ435" i="1"/>
  <c r="BR423" i="1"/>
  <c r="AY423" i="1"/>
  <c r="AF423" i="1"/>
  <c r="BR411" i="1"/>
  <c r="AY411" i="1"/>
  <c r="AF411" i="1"/>
  <c r="AF399" i="1"/>
  <c r="BR399" i="1"/>
  <c r="AY399" i="1"/>
  <c r="BR387" i="1"/>
  <c r="AF387" i="1"/>
  <c r="AY387" i="1"/>
  <c r="AY375" i="1"/>
  <c r="AF375" i="1"/>
  <c r="BR375" i="1"/>
  <c r="AY363" i="1"/>
  <c r="BR363" i="1"/>
  <c r="AF363" i="1"/>
  <c r="AF351" i="1"/>
  <c r="BR351" i="1"/>
  <c r="AY351" i="1"/>
  <c r="AF339" i="1"/>
  <c r="BR339" i="1"/>
  <c r="AY339" i="1"/>
  <c r="AY327" i="1"/>
  <c r="AF327" i="1"/>
  <c r="BR327" i="1"/>
  <c r="AF267" i="1"/>
  <c r="AY267" i="1"/>
  <c r="BR267" i="1"/>
  <c r="AF243" i="1"/>
  <c r="BR243" i="1"/>
  <c r="AY243" i="1"/>
  <c r="AY219" i="1"/>
  <c r="AF219" i="1"/>
  <c r="BR219" i="1"/>
  <c r="BR207" i="1"/>
  <c r="AF207" i="1"/>
  <c r="AY207" i="1"/>
  <c r="AY183" i="1"/>
  <c r="AE183" i="1"/>
  <c r="AF183" i="1"/>
  <c r="BQ183" i="1"/>
  <c r="BR183" i="1"/>
  <c r="AX183" i="1"/>
  <c r="AF171" i="1"/>
  <c r="BR171" i="1"/>
  <c r="AY171" i="1"/>
  <c r="AF159" i="1"/>
  <c r="BR159" i="1"/>
  <c r="AY159" i="1"/>
  <c r="BR111" i="1"/>
  <c r="AY111" i="1"/>
  <c r="AF111" i="1"/>
  <c r="BQ99" i="1"/>
  <c r="BR99" i="1"/>
  <c r="AF99" i="1"/>
  <c r="AY99" i="1"/>
  <c r="AX99" i="1"/>
  <c r="AE99" i="1"/>
  <c r="AE63" i="1"/>
  <c r="AX63" i="1"/>
  <c r="BQ63" i="1"/>
  <c r="AF63" i="1"/>
  <c r="AY63" i="1"/>
  <c r="BR63" i="1"/>
  <c r="AY51" i="1"/>
  <c r="BQ51" i="1"/>
  <c r="AE51" i="1"/>
  <c r="BR51" i="1"/>
  <c r="AF51" i="1"/>
  <c r="AX51" i="1"/>
  <c r="BR39" i="1"/>
  <c r="AF39" i="1"/>
  <c r="AY39" i="1"/>
  <c r="AF27" i="1"/>
  <c r="BQ27" i="1"/>
  <c r="AX27" i="1"/>
  <c r="AE27" i="1"/>
  <c r="BR27" i="1"/>
  <c r="AY27" i="1"/>
  <c r="BR15" i="1"/>
  <c r="AX15" i="1"/>
  <c r="AY15" i="1"/>
  <c r="AE15" i="1"/>
  <c r="AF15" i="1"/>
  <c r="BQ15" i="1"/>
  <c r="AE3" i="1"/>
  <c r="AF3" i="1"/>
  <c r="AX3" i="1"/>
  <c r="BQ3" i="1"/>
  <c r="BR3" i="1"/>
  <c r="AY3" i="1"/>
  <c r="AY614" i="1"/>
  <c r="AF614" i="1"/>
  <c r="BR614" i="1"/>
  <c r="AE602" i="1"/>
  <c r="AF602" i="1"/>
  <c r="BQ602" i="1"/>
  <c r="BR602" i="1"/>
  <c r="AX602" i="1"/>
  <c r="AY602" i="1"/>
  <c r="BR590" i="1"/>
  <c r="AF590" i="1"/>
  <c r="AY590" i="1"/>
  <c r="AY578" i="1"/>
  <c r="AF578" i="1"/>
  <c r="BR578" i="1"/>
  <c r="AF554" i="1"/>
  <c r="AY554" i="1"/>
  <c r="BR554" i="1"/>
  <c r="BR542" i="1"/>
  <c r="AY542" i="1"/>
  <c r="AF542" i="1"/>
  <c r="BR518" i="1"/>
  <c r="AF518" i="1"/>
  <c r="AY518" i="1"/>
  <c r="BR506" i="1"/>
  <c r="AY506" i="1"/>
  <c r="AF506" i="1"/>
  <c r="AF494" i="1"/>
  <c r="AY494" i="1"/>
  <c r="BR494" i="1"/>
  <c r="AX482" i="1"/>
  <c r="AY482" i="1"/>
  <c r="AE482" i="1"/>
  <c r="AF482" i="1"/>
  <c r="BQ482" i="1"/>
  <c r="BR482" i="1"/>
  <c r="BR446" i="1"/>
  <c r="AF446" i="1"/>
  <c r="AY446" i="1"/>
  <c r="AF434" i="1"/>
  <c r="BR434" i="1"/>
  <c r="AY434" i="1"/>
  <c r="BR410" i="1"/>
  <c r="AF410" i="1"/>
  <c r="AY410" i="1"/>
  <c r="AF374" i="1"/>
  <c r="BR374" i="1"/>
  <c r="AY374" i="1"/>
  <c r="AY362" i="1"/>
  <c r="AF362" i="1"/>
  <c r="BR362" i="1"/>
  <c r="BR350" i="1"/>
  <c r="AY350" i="1"/>
  <c r="AF350" i="1"/>
  <c r="AF338" i="1"/>
  <c r="AY338" i="1"/>
  <c r="BR338" i="1"/>
  <c r="AY326" i="1"/>
  <c r="AF326" i="1"/>
  <c r="BR326" i="1"/>
  <c r="BR302" i="1"/>
  <c r="AY302" i="1"/>
  <c r="AF302" i="1"/>
  <c r="BR290" i="1"/>
  <c r="AX290" i="1"/>
  <c r="AY290" i="1"/>
  <c r="AE290" i="1"/>
  <c r="BQ290" i="1"/>
  <c r="AF290" i="1"/>
  <c r="AY278" i="1"/>
  <c r="AF278" i="1"/>
  <c r="BR278" i="1"/>
  <c r="BR230" i="1"/>
  <c r="AF230" i="1"/>
  <c r="AY230" i="1"/>
  <c r="AF218" i="1"/>
  <c r="AY218" i="1"/>
  <c r="BR218" i="1"/>
  <c r="AF182" i="1"/>
  <c r="BR182" i="1"/>
  <c r="AY182" i="1"/>
  <c r="AX158" i="1"/>
  <c r="AY158" i="1"/>
  <c r="AE158" i="1"/>
  <c r="BR158" i="1"/>
  <c r="AF158" i="1"/>
  <c r="BQ158" i="1"/>
  <c r="AY134" i="1"/>
  <c r="AF134" i="1"/>
  <c r="BR134" i="1"/>
  <c r="AY122" i="1"/>
  <c r="BR122" i="1"/>
  <c r="AF122" i="1"/>
  <c r="AF98" i="1"/>
  <c r="AE98" i="1"/>
  <c r="BQ98" i="1"/>
  <c r="AX98" i="1"/>
  <c r="AY98" i="1"/>
  <c r="BR98" i="1"/>
  <c r="BR62" i="1"/>
  <c r="AY62" i="1"/>
  <c r="AE62" i="1"/>
  <c r="AF62" i="1"/>
  <c r="AX62" i="1"/>
  <c r="BQ62" i="1"/>
  <c r="BR50" i="1"/>
  <c r="AY50" i="1"/>
  <c r="AF50" i="1"/>
  <c r="AF38" i="1"/>
  <c r="BR38" i="1"/>
  <c r="AY38" i="1"/>
  <c r="BR26" i="1"/>
  <c r="AF26" i="1"/>
  <c r="AY26" i="1"/>
  <c r="AF14" i="1"/>
  <c r="BR14" i="1"/>
  <c r="AY14" i="1"/>
  <c r="AF613" i="1"/>
  <c r="AY613" i="1"/>
  <c r="BR613" i="1"/>
  <c r="AF601" i="1"/>
  <c r="BR601" i="1"/>
  <c r="AY601" i="1"/>
  <c r="BR565" i="1"/>
  <c r="AY565" i="1"/>
  <c r="AF565" i="1"/>
  <c r="AF541" i="1"/>
  <c r="AY541" i="1"/>
  <c r="BR541" i="1"/>
  <c r="BR529" i="1"/>
  <c r="AY529" i="1"/>
  <c r="AF529" i="1"/>
  <c r="AY517" i="1"/>
  <c r="AF517" i="1"/>
  <c r="BR517" i="1"/>
  <c r="AY505" i="1"/>
  <c r="AF505" i="1"/>
  <c r="BR505" i="1"/>
  <c r="BR493" i="1"/>
  <c r="AY493" i="1"/>
  <c r="AF493" i="1"/>
  <c r="AY481" i="1"/>
  <c r="AE481" i="1"/>
  <c r="AF481" i="1"/>
  <c r="BQ481" i="1"/>
  <c r="BR481" i="1"/>
  <c r="AX481" i="1"/>
  <c r="AF469" i="1"/>
  <c r="BR469" i="1"/>
  <c r="AY469" i="1"/>
  <c r="AY445" i="1"/>
  <c r="AF445" i="1"/>
  <c r="BR445" i="1"/>
  <c r="AF409" i="1"/>
  <c r="AY409" i="1"/>
  <c r="BR409" i="1"/>
  <c r="AY397" i="1"/>
  <c r="AF397" i="1"/>
  <c r="BR397" i="1"/>
  <c r="BR385" i="1"/>
  <c r="AY385" i="1"/>
  <c r="AF385" i="1"/>
  <c r="AF373" i="1"/>
  <c r="AY373" i="1"/>
  <c r="BR373" i="1"/>
  <c r="AY361" i="1"/>
  <c r="AF361" i="1"/>
  <c r="BR361" i="1"/>
  <c r="AF349" i="1"/>
  <c r="BQ349" i="1"/>
  <c r="BR349" i="1"/>
  <c r="AE349" i="1"/>
  <c r="AY349" i="1"/>
  <c r="AX349" i="1"/>
  <c r="BR337" i="1"/>
  <c r="AF337" i="1"/>
  <c r="AY337" i="1"/>
  <c r="BR325" i="1"/>
  <c r="AY325" i="1"/>
  <c r="AF325" i="1"/>
  <c r="BR313" i="1"/>
  <c r="AF313" i="1"/>
  <c r="AY313" i="1"/>
  <c r="BR289" i="1"/>
  <c r="AF289" i="1"/>
  <c r="AY289" i="1"/>
  <c r="AF277" i="1"/>
  <c r="AY277" i="1"/>
  <c r="BR277" i="1"/>
  <c r="AF253" i="1"/>
  <c r="BR253" i="1"/>
  <c r="AY253" i="1"/>
  <c r="AY241" i="1"/>
  <c r="BR241" i="1"/>
  <c r="AF241" i="1"/>
  <c r="AX229" i="1"/>
  <c r="AY229" i="1"/>
  <c r="AE229" i="1"/>
  <c r="AF229" i="1"/>
  <c r="BQ229" i="1"/>
  <c r="BR229" i="1"/>
  <c r="AY217" i="1"/>
  <c r="AF217" i="1"/>
  <c r="BR217" i="1"/>
  <c r="BR205" i="1"/>
  <c r="AY205" i="1"/>
  <c r="AF205" i="1"/>
  <c r="BR181" i="1"/>
  <c r="AY181" i="1"/>
  <c r="AF181" i="1"/>
  <c r="AY157" i="1"/>
  <c r="BR157" i="1"/>
  <c r="AF157" i="1"/>
  <c r="AF145" i="1"/>
  <c r="BR145" i="1"/>
  <c r="AY145" i="1"/>
  <c r="AF133" i="1"/>
  <c r="AY133" i="1"/>
  <c r="BR133" i="1"/>
  <c r="AY73" i="1"/>
  <c r="AX73" i="1"/>
  <c r="AE73" i="1"/>
  <c r="BQ73" i="1"/>
  <c r="BR73" i="1"/>
  <c r="AF73" i="1"/>
  <c r="BR61" i="1"/>
  <c r="AY61" i="1"/>
  <c r="AE61" i="1"/>
  <c r="AX61" i="1"/>
  <c r="BQ61" i="1"/>
  <c r="AF61" i="1"/>
  <c r="AF49" i="1"/>
  <c r="BR49" i="1"/>
  <c r="AY49" i="1"/>
  <c r="AF37" i="1"/>
  <c r="BR37" i="1"/>
  <c r="AE37" i="1"/>
  <c r="AY37" i="1"/>
  <c r="BQ37" i="1"/>
  <c r="AX37" i="1"/>
  <c r="BR25" i="1"/>
  <c r="AY25" i="1"/>
  <c r="AF25" i="1"/>
  <c r="BR13" i="1"/>
  <c r="AY13" i="1"/>
  <c r="AF13" i="1"/>
  <c r="BR612" i="1"/>
  <c r="AY612" i="1"/>
  <c r="AF612" i="1"/>
  <c r="AF600" i="1"/>
  <c r="BR600" i="1"/>
  <c r="AY600" i="1"/>
  <c r="AF576" i="1"/>
  <c r="BR576" i="1"/>
  <c r="AY576" i="1"/>
  <c r="AF564" i="1"/>
  <c r="AY564" i="1"/>
  <c r="BQ564" i="1"/>
  <c r="BR564" i="1"/>
  <c r="AE564" i="1"/>
  <c r="AX564" i="1"/>
  <c r="BR528" i="1"/>
  <c r="AY528" i="1"/>
  <c r="AF528" i="1"/>
  <c r="BR516" i="1"/>
  <c r="AY516" i="1"/>
  <c r="AF516" i="1"/>
  <c r="BR504" i="1"/>
  <c r="AY504" i="1"/>
  <c r="AF504" i="1"/>
  <c r="BR480" i="1"/>
  <c r="AY480" i="1"/>
  <c r="AE480" i="1"/>
  <c r="AF480" i="1"/>
  <c r="BQ480" i="1"/>
  <c r="AX480" i="1"/>
  <c r="AY456" i="1"/>
  <c r="AF456" i="1"/>
  <c r="BR456" i="1"/>
  <c r="BR444" i="1"/>
  <c r="AE444" i="1"/>
  <c r="AX444" i="1"/>
  <c r="AF444" i="1"/>
  <c r="AY444" i="1"/>
  <c r="BQ444" i="1"/>
  <c r="AF432" i="1"/>
  <c r="BR432" i="1"/>
  <c r="AY432" i="1"/>
  <c r="BR420" i="1"/>
  <c r="AY420" i="1"/>
  <c r="AF420" i="1"/>
  <c r="BR396" i="1"/>
  <c r="AY396" i="1"/>
  <c r="AF396" i="1"/>
  <c r="AF348" i="1"/>
  <c r="BR348" i="1"/>
  <c r="AY348" i="1"/>
  <c r="AY312" i="1"/>
  <c r="AF312" i="1"/>
  <c r="BR312" i="1"/>
  <c r="AY276" i="1"/>
  <c r="AF276" i="1"/>
  <c r="BR276" i="1"/>
  <c r="AF252" i="1"/>
  <c r="BR252" i="1"/>
  <c r="AY252" i="1"/>
  <c r="AF240" i="1"/>
  <c r="BR240" i="1"/>
  <c r="AY240" i="1"/>
  <c r="AX228" i="1"/>
  <c r="BQ228" i="1"/>
  <c r="AF228" i="1"/>
  <c r="AY228" i="1"/>
  <c r="BR228" i="1"/>
  <c r="AE228" i="1"/>
  <c r="AF216" i="1"/>
  <c r="BR216" i="1"/>
  <c r="AY216" i="1"/>
  <c r="BR192" i="1"/>
  <c r="AF192" i="1"/>
  <c r="AY192" i="1"/>
  <c r="AY180" i="1"/>
  <c r="AF180" i="1"/>
  <c r="BR180" i="1"/>
  <c r="BR156" i="1"/>
  <c r="AY156" i="1"/>
  <c r="AF156" i="1"/>
  <c r="BQ120" i="1"/>
  <c r="AY120" i="1"/>
  <c r="AE120" i="1"/>
  <c r="AX120" i="1"/>
  <c r="BR120" i="1"/>
  <c r="AF120" i="1"/>
  <c r="BR108" i="1"/>
  <c r="AF108" i="1"/>
  <c r="AY108" i="1"/>
  <c r="AY84" i="1"/>
  <c r="AE84" i="1"/>
  <c r="AF84" i="1"/>
  <c r="BR84" i="1"/>
  <c r="BQ84" i="1"/>
  <c r="AX84" i="1"/>
  <c r="AY60" i="1"/>
  <c r="BQ60" i="1"/>
  <c r="BR60" i="1"/>
  <c r="AE60" i="1"/>
  <c r="AX60" i="1"/>
  <c r="AF60" i="1"/>
  <c r="AE48" i="1"/>
  <c r="BR48" i="1"/>
  <c r="AY48" i="1"/>
  <c r="BQ48" i="1"/>
  <c r="AX48" i="1"/>
  <c r="AF48" i="1"/>
  <c r="AF36" i="1"/>
  <c r="BR36" i="1"/>
  <c r="AY36" i="1"/>
  <c r="AY24" i="1"/>
  <c r="AF24" i="1"/>
  <c r="BR24" i="1"/>
  <c r="BR12" i="1"/>
  <c r="AY12" i="1"/>
  <c r="AF12" i="1"/>
  <c r="BR599" i="1"/>
  <c r="AF599" i="1"/>
  <c r="AY599" i="1"/>
  <c r="AF575" i="1"/>
  <c r="BR575" i="1"/>
  <c r="AY575" i="1"/>
  <c r="AF563" i="1"/>
  <c r="AY563" i="1"/>
  <c r="BR563" i="1"/>
  <c r="AF527" i="1"/>
  <c r="AY527" i="1"/>
  <c r="BR527" i="1"/>
  <c r="AY515" i="1"/>
  <c r="BR515" i="1"/>
  <c r="AF515" i="1"/>
  <c r="AF479" i="1"/>
  <c r="BR479" i="1"/>
  <c r="AY479" i="1"/>
  <c r="AF467" i="1"/>
  <c r="BR467" i="1"/>
  <c r="AY467" i="1"/>
  <c r="AY455" i="1"/>
  <c r="AF455" i="1"/>
  <c r="BR455" i="1"/>
  <c r="BR443" i="1"/>
  <c r="AY443" i="1"/>
  <c r="AF443" i="1"/>
  <c r="BR419" i="1"/>
  <c r="AY419" i="1"/>
  <c r="AF419" i="1"/>
  <c r="AF407" i="1"/>
  <c r="BR407" i="1"/>
  <c r="AY407" i="1"/>
  <c r="BR395" i="1"/>
  <c r="AY395" i="1"/>
  <c r="AF395" i="1"/>
  <c r="AY359" i="1"/>
  <c r="AF359" i="1"/>
  <c r="BR359" i="1"/>
  <c r="AY287" i="1"/>
  <c r="AF287" i="1"/>
  <c r="BR287" i="1"/>
  <c r="BR275" i="1"/>
  <c r="AY275" i="1"/>
  <c r="AF275" i="1"/>
  <c r="AY263" i="1"/>
  <c r="AF263" i="1"/>
  <c r="BR263" i="1"/>
  <c r="BR251" i="1"/>
  <c r="AY251" i="1"/>
  <c r="AF251" i="1"/>
  <c r="BR239" i="1"/>
  <c r="AF239" i="1"/>
  <c r="AY239" i="1"/>
  <c r="BR227" i="1"/>
  <c r="AF227" i="1"/>
  <c r="AY227" i="1"/>
  <c r="AY215" i="1"/>
  <c r="AF215" i="1"/>
  <c r="BR215" i="1"/>
  <c r="BR191" i="1"/>
  <c r="AY191" i="1"/>
  <c r="AF191" i="1"/>
  <c r="AY179" i="1"/>
  <c r="BR179" i="1"/>
  <c r="AF179" i="1"/>
  <c r="AY167" i="1"/>
  <c r="AF167" i="1"/>
  <c r="BR167" i="1"/>
  <c r="AY155" i="1"/>
  <c r="BR155" i="1"/>
  <c r="AF155" i="1"/>
  <c r="AY119" i="1"/>
  <c r="BR119" i="1"/>
  <c r="AF119" i="1"/>
  <c r="BR95" i="1"/>
  <c r="AF95" i="1"/>
  <c r="AY95" i="1"/>
  <c r="AF83" i="1"/>
  <c r="AY83" i="1"/>
  <c r="BR83" i="1"/>
  <c r="BQ71" i="1"/>
  <c r="AX71" i="1"/>
  <c r="BR71" i="1"/>
  <c r="AY71" i="1"/>
  <c r="AE71" i="1"/>
  <c r="AF71" i="1"/>
  <c r="AY35" i="1"/>
  <c r="AE35" i="1"/>
  <c r="BQ35" i="1"/>
  <c r="AF35" i="1"/>
  <c r="AX35" i="1"/>
  <c r="BR35" i="1"/>
  <c r="AX23" i="1"/>
  <c r="AF23" i="1"/>
  <c r="BQ23" i="1"/>
  <c r="AY23" i="1"/>
  <c r="AE23" i="1"/>
  <c r="BR23" i="1"/>
  <c r="BR11" i="1"/>
  <c r="AY11" i="1"/>
  <c r="AF11" i="1"/>
  <c r="BR598" i="1"/>
  <c r="AY598" i="1"/>
  <c r="AF598" i="1"/>
  <c r="BR574" i="1"/>
  <c r="AY574" i="1"/>
  <c r="AF574" i="1"/>
  <c r="AF562" i="1"/>
  <c r="BR562" i="1"/>
  <c r="AY562" i="1"/>
  <c r="AF538" i="1"/>
  <c r="BR538" i="1"/>
  <c r="AY538" i="1"/>
  <c r="BR514" i="1"/>
  <c r="AY514" i="1"/>
  <c r="AF514" i="1"/>
  <c r="AY502" i="1"/>
  <c r="AF502" i="1"/>
  <c r="BR502" i="1"/>
  <c r="AE466" i="1"/>
  <c r="AF466" i="1"/>
  <c r="BQ466" i="1"/>
  <c r="BR466" i="1"/>
  <c r="AX466" i="1"/>
  <c r="AY466" i="1"/>
  <c r="AY454" i="1"/>
  <c r="AF454" i="1"/>
  <c r="BR454" i="1"/>
  <c r="AX442" i="1"/>
  <c r="AE442" i="1"/>
  <c r="AF442" i="1"/>
  <c r="BQ442" i="1"/>
  <c r="BR442" i="1"/>
  <c r="AY442" i="1"/>
  <c r="BR430" i="1"/>
  <c r="AY430" i="1"/>
  <c r="AF430" i="1"/>
  <c r="BR418" i="1"/>
  <c r="AY418" i="1"/>
  <c r="AF418" i="1"/>
  <c r="AF406" i="1"/>
  <c r="AY406" i="1"/>
  <c r="BR406" i="1"/>
  <c r="AY382" i="1"/>
  <c r="AF382" i="1"/>
  <c r="BR382" i="1"/>
  <c r="BR358" i="1"/>
  <c r="AY358" i="1"/>
  <c r="AF358" i="1"/>
  <c r="BR346" i="1"/>
  <c r="AY346" i="1"/>
  <c r="AF346" i="1"/>
  <c r="BQ298" i="1"/>
  <c r="BR298" i="1"/>
  <c r="AX298" i="1"/>
  <c r="AY298" i="1"/>
  <c r="AE298" i="1"/>
  <c r="AF298" i="1"/>
  <c r="BR286" i="1"/>
  <c r="AF286" i="1"/>
  <c r="AY286" i="1"/>
  <c r="AF226" i="1"/>
  <c r="BR226" i="1"/>
  <c r="AY226" i="1"/>
  <c r="BR202" i="1"/>
  <c r="AY202" i="1"/>
  <c r="AF202" i="1"/>
  <c r="AY178" i="1"/>
  <c r="BR178" i="1"/>
  <c r="AF178" i="1"/>
  <c r="AX142" i="1"/>
  <c r="AY142" i="1"/>
  <c r="AE142" i="1"/>
  <c r="AF142" i="1"/>
  <c r="BQ142" i="1"/>
  <c r="BR142" i="1"/>
  <c r="AF118" i="1"/>
  <c r="AY118" i="1"/>
  <c r="BR118" i="1"/>
  <c r="BR94" i="1"/>
  <c r="AY94" i="1"/>
  <c r="AF94" i="1"/>
  <c r="AF70" i="1"/>
  <c r="AY70" i="1"/>
  <c r="BR70" i="1"/>
  <c r="AE58" i="1"/>
  <c r="AY58" i="1"/>
  <c r="AF58" i="1"/>
  <c r="BQ58" i="1"/>
  <c r="AX58" i="1"/>
  <c r="BR58" i="1"/>
  <c r="AY46" i="1"/>
  <c r="AF46" i="1"/>
  <c r="BR46" i="1"/>
  <c r="AE34" i="1"/>
  <c r="AF34" i="1"/>
  <c r="BQ34" i="1"/>
  <c r="AY34" i="1"/>
  <c r="BR34" i="1"/>
  <c r="AX34" i="1"/>
  <c r="AF22" i="1"/>
  <c r="BR22" i="1"/>
  <c r="AY22" i="1"/>
  <c r="AF10" i="1"/>
  <c r="BR10" i="1"/>
  <c r="AY10" i="1"/>
  <c r="AY621" i="1"/>
  <c r="AF621" i="1"/>
  <c r="BQ621" i="1"/>
  <c r="BR621" i="1"/>
  <c r="AX621" i="1"/>
  <c r="AE621" i="1"/>
  <c r="BR609" i="1"/>
  <c r="AY609" i="1"/>
  <c r="AF609" i="1"/>
  <c r="AY597" i="1"/>
  <c r="AF597" i="1"/>
  <c r="BR597" i="1"/>
  <c r="BQ561" i="1"/>
  <c r="BR561" i="1"/>
  <c r="AE561" i="1"/>
  <c r="AX561" i="1"/>
  <c r="AF561" i="1"/>
  <c r="AY561" i="1"/>
  <c r="AY525" i="1"/>
  <c r="AF525" i="1"/>
  <c r="BR525" i="1"/>
  <c r="BR501" i="1"/>
  <c r="AY501" i="1"/>
  <c r="AF501" i="1"/>
  <c r="AY489" i="1"/>
  <c r="AF489" i="1"/>
  <c r="BR489" i="1"/>
  <c r="AY477" i="1"/>
  <c r="AF477" i="1"/>
  <c r="BR477" i="1"/>
  <c r="BR465" i="1"/>
  <c r="AY465" i="1"/>
  <c r="AF465" i="1"/>
  <c r="AY453" i="1"/>
  <c r="AF453" i="1"/>
  <c r="BR453" i="1"/>
  <c r="BR441" i="1"/>
  <c r="AF441" i="1"/>
  <c r="AY441" i="1"/>
  <c r="AY429" i="1"/>
  <c r="AF429" i="1"/>
  <c r="BR429" i="1"/>
  <c r="AF369" i="1"/>
  <c r="AY369" i="1"/>
  <c r="BR369" i="1"/>
  <c r="AY345" i="1"/>
  <c r="AF345" i="1"/>
  <c r="BR345" i="1"/>
  <c r="AY333" i="1"/>
  <c r="AF333" i="1"/>
  <c r="BR333" i="1"/>
  <c r="AY309" i="1"/>
  <c r="BR309" i="1"/>
  <c r="AF309" i="1"/>
  <c r="AY273" i="1"/>
  <c r="BR273" i="1"/>
  <c r="AF273" i="1"/>
  <c r="AY249" i="1"/>
  <c r="AF249" i="1"/>
  <c r="BR249" i="1"/>
  <c r="AX237" i="1"/>
  <c r="AY237" i="1"/>
  <c r="AF237" i="1"/>
  <c r="BQ237" i="1"/>
  <c r="BR237" i="1"/>
  <c r="AE237" i="1"/>
  <c r="AF225" i="1"/>
  <c r="BR225" i="1"/>
  <c r="AY225" i="1"/>
  <c r="AF201" i="1"/>
  <c r="AY201" i="1"/>
  <c r="BR201" i="1"/>
  <c r="AF189" i="1"/>
  <c r="BR189" i="1"/>
  <c r="AY189" i="1"/>
  <c r="AY177" i="1"/>
  <c r="AF177" i="1"/>
  <c r="BR177" i="1"/>
  <c r="AY117" i="1"/>
  <c r="BR117" i="1"/>
  <c r="AF117" i="1"/>
  <c r="AY105" i="1"/>
  <c r="BQ105" i="1"/>
  <c r="BR105" i="1"/>
  <c r="AX105" i="1"/>
  <c r="AE105" i="1"/>
  <c r="AF105" i="1"/>
  <c r="BR93" i="1"/>
  <c r="AY93" i="1"/>
  <c r="AF93" i="1"/>
  <c r="AY69" i="1"/>
  <c r="BR69" i="1"/>
  <c r="AF69" i="1"/>
  <c r="BQ57" i="1"/>
  <c r="AF57" i="1"/>
  <c r="BR57" i="1"/>
  <c r="AY57" i="1"/>
  <c r="AE57" i="1"/>
  <c r="AX57" i="1"/>
  <c r="AF21" i="1"/>
  <c r="BR21" i="1"/>
  <c r="AX21" i="1"/>
  <c r="AY21" i="1"/>
  <c r="AE21" i="1"/>
  <c r="BQ21" i="1"/>
  <c r="BR9" i="1"/>
  <c r="AY9" i="1"/>
  <c r="AF9" i="1"/>
  <c r="S23" i="27"/>
  <c r="M23" i="27" s="1"/>
  <c r="AK24" i="18" s="1"/>
  <c r="E10" i="25" s="1"/>
  <c r="S11" i="27"/>
  <c r="M11" i="27" s="1"/>
  <c r="S22" i="27"/>
  <c r="M22" i="27" s="1"/>
  <c r="S10" i="27"/>
  <c r="M10" i="27" s="1"/>
  <c r="M14" i="27"/>
  <c r="AK15" i="18" s="1"/>
  <c r="E22" i="25" s="1"/>
  <c r="S21" i="27"/>
  <c r="S9" i="27"/>
  <c r="M12" i="27"/>
  <c r="AK13" i="18" s="1"/>
  <c r="E23" i="25" s="1"/>
  <c r="P24" i="27"/>
  <c r="S19" i="27"/>
  <c r="S7" i="27"/>
  <c r="S18" i="27"/>
  <c r="M18" i="27" s="1"/>
  <c r="S6" i="27"/>
  <c r="M6" i="27" s="1"/>
  <c r="S16" i="27"/>
  <c r="S4" i="27"/>
  <c r="M2" i="27"/>
  <c r="AK3" i="18" s="1"/>
  <c r="E9" i="25" s="1"/>
  <c r="S25" i="27"/>
  <c r="M25" i="27" s="1"/>
  <c r="P13" i="27"/>
  <c r="P22" i="27"/>
  <c r="P8" i="27"/>
  <c r="P17" i="27"/>
  <c r="P15" i="27"/>
  <c r="P3" i="27"/>
  <c r="AF603" i="2"/>
  <c r="AF591" i="2"/>
  <c r="AF447" i="2"/>
  <c r="AF303" i="2"/>
  <c r="AF291" i="2"/>
  <c r="AF123" i="2"/>
  <c r="AF519" i="2"/>
  <c r="AF207" i="2"/>
  <c r="AI114" i="2"/>
  <c r="BB114" i="2" s="1"/>
  <c r="AF195" i="2"/>
  <c r="AF51" i="2"/>
  <c r="AF615" i="2"/>
  <c r="AH100" i="2"/>
  <c r="AF578" i="2"/>
  <c r="AF530" i="2"/>
  <c r="AF434" i="2"/>
  <c r="AF398" i="2"/>
  <c r="AF362" i="2"/>
  <c r="AF266" i="2"/>
  <c r="AF242" i="2"/>
  <c r="AF230" i="2"/>
  <c r="AF218" i="2"/>
  <c r="AF206" i="2"/>
  <c r="AF194" i="2"/>
  <c r="AF182" i="2"/>
  <c r="AF170" i="2"/>
  <c r="AF158" i="2"/>
  <c r="AF110" i="2"/>
  <c r="AF62" i="2"/>
  <c r="AH246" i="2"/>
  <c r="AI66" i="2"/>
  <c r="BB66" i="2" s="1"/>
  <c r="AF301" i="2"/>
  <c r="AF289" i="2"/>
  <c r="AF253" i="2"/>
  <c r="AF241" i="2"/>
  <c r="AF217" i="2"/>
  <c r="AF193" i="2"/>
  <c r="AF169" i="2"/>
  <c r="AF157" i="2"/>
  <c r="AF145" i="2"/>
  <c r="AF109" i="2"/>
  <c r="AF73" i="2"/>
  <c r="AG237" i="2"/>
  <c r="AF192" i="2"/>
  <c r="AF180" i="2"/>
  <c r="AF168" i="2"/>
  <c r="AF156" i="2"/>
  <c r="AF120" i="2"/>
  <c r="AF108" i="2"/>
  <c r="AF96" i="2"/>
  <c r="AF72" i="2"/>
  <c r="AI227" i="2"/>
  <c r="BB227" i="2" s="1"/>
  <c r="AF611" i="2"/>
  <c r="AF599" i="2"/>
  <c r="AF551" i="2"/>
  <c r="AF419" i="2"/>
  <c r="AF287" i="2"/>
  <c r="AF263" i="2"/>
  <c r="AF239" i="2"/>
  <c r="AF203" i="2"/>
  <c r="AF167" i="2"/>
  <c r="AF155" i="2"/>
  <c r="AF131" i="2"/>
  <c r="AF119" i="2"/>
  <c r="AF95" i="2"/>
  <c r="AF35" i="2"/>
  <c r="AF23" i="2"/>
  <c r="AG218" i="2"/>
  <c r="AF562" i="2"/>
  <c r="AF322" i="2"/>
  <c r="AI198" i="2"/>
  <c r="AF405" i="2"/>
  <c r="AF273" i="2"/>
  <c r="AF225" i="2"/>
  <c r="AF189" i="2"/>
  <c r="AF332" i="2"/>
  <c r="AF224" i="2"/>
  <c r="AF188" i="2"/>
  <c r="AF176" i="2"/>
  <c r="AF128" i="2"/>
  <c r="AF116" i="2"/>
  <c r="AF607" i="2"/>
  <c r="AF595" i="2"/>
  <c r="AF535" i="2"/>
  <c r="AF391" i="2"/>
  <c r="AF283" i="2"/>
  <c r="AF235" i="2"/>
  <c r="AF127" i="2"/>
  <c r="AF546" i="2"/>
  <c r="AF498" i="2"/>
  <c r="AF486" i="2"/>
  <c r="AF474" i="2"/>
  <c r="AF294" i="2"/>
  <c r="AF246" i="2"/>
  <c r="AF234" i="2"/>
  <c r="AF210" i="2"/>
  <c r="AF198" i="2"/>
  <c r="AF174" i="2"/>
  <c r="AF126" i="2"/>
  <c r="AF102" i="2"/>
  <c r="AF557" i="2"/>
  <c r="AF461" i="2"/>
  <c r="AF209" i="2"/>
  <c r="AF149" i="2"/>
  <c r="AF137" i="2"/>
  <c r="AF113" i="2"/>
  <c r="AF89" i="2"/>
  <c r="AF65" i="2"/>
  <c r="AF412" i="2"/>
  <c r="AF376" i="2"/>
  <c r="AF256" i="2"/>
  <c r="AF196" i="2"/>
  <c r="AF124" i="2"/>
  <c r="AF112" i="2"/>
  <c r="AF76" i="2"/>
  <c r="AF64" i="2"/>
  <c r="AG577" i="2"/>
  <c r="AH577" i="2"/>
  <c r="AI577" i="2"/>
  <c r="AG565" i="2"/>
  <c r="AH565" i="2"/>
  <c r="AI565" i="2"/>
  <c r="AG553" i="2"/>
  <c r="AH553" i="2"/>
  <c r="AI553" i="2"/>
  <c r="AG541" i="2"/>
  <c r="AI541" i="2"/>
  <c r="AG529" i="2"/>
  <c r="AH529" i="2"/>
  <c r="AI529" i="2"/>
  <c r="BB529" i="2" s="1"/>
  <c r="AG517" i="2"/>
  <c r="AH517" i="2"/>
  <c r="AI517" i="2"/>
  <c r="BB517" i="2" s="1"/>
  <c r="AG505" i="2"/>
  <c r="AH505" i="2"/>
  <c r="AI505" i="2"/>
  <c r="AG493" i="2"/>
  <c r="AH493" i="2"/>
  <c r="AI493" i="2"/>
  <c r="BB493" i="2" s="1"/>
  <c r="AG481" i="2"/>
  <c r="AI481" i="2"/>
  <c r="AH481" i="2"/>
  <c r="AG469" i="2"/>
  <c r="AH469" i="2"/>
  <c r="AI469" i="2"/>
  <c r="BB469" i="2" s="1"/>
  <c r="AG457" i="2"/>
  <c r="AI457" i="2"/>
  <c r="BB457" i="2" s="1"/>
  <c r="AH457" i="2"/>
  <c r="AG445" i="2"/>
  <c r="AH445" i="2"/>
  <c r="AI445" i="2"/>
  <c r="AG433" i="2"/>
  <c r="AH433" i="2"/>
  <c r="AI433" i="2"/>
  <c r="BB433" i="2" s="1"/>
  <c r="AG421" i="2"/>
  <c r="AH421" i="2"/>
  <c r="AI421" i="2"/>
  <c r="AG409" i="2"/>
  <c r="AH409" i="2"/>
  <c r="AI409" i="2"/>
  <c r="BB409" i="2" s="1"/>
  <c r="AG397" i="2"/>
  <c r="AH397" i="2"/>
  <c r="AI397" i="2"/>
  <c r="AG385" i="2"/>
  <c r="AH385" i="2"/>
  <c r="AI385" i="2"/>
  <c r="AG373" i="2"/>
  <c r="AH373" i="2"/>
  <c r="AI373" i="2"/>
  <c r="AG361" i="2"/>
  <c r="AH361" i="2"/>
  <c r="AI361" i="2"/>
  <c r="BB361" i="2" s="1"/>
  <c r="AG349" i="2"/>
  <c r="AH349" i="2"/>
  <c r="AI349" i="2"/>
  <c r="AG337" i="2"/>
  <c r="AH337" i="2"/>
  <c r="AI337" i="2"/>
  <c r="AI325" i="2"/>
  <c r="AG325" i="2"/>
  <c r="AH325" i="2"/>
  <c r="AI576" i="2"/>
  <c r="AG576" i="2"/>
  <c r="AH576" i="2"/>
  <c r="AI564" i="2"/>
  <c r="AG564" i="2"/>
  <c r="AH564" i="2"/>
  <c r="AI552" i="2"/>
  <c r="AG552" i="2"/>
  <c r="AH552" i="2"/>
  <c r="AI540" i="2"/>
  <c r="AG540" i="2"/>
  <c r="AH540" i="2"/>
  <c r="AI528" i="2"/>
  <c r="AG528" i="2"/>
  <c r="AH528" i="2"/>
  <c r="AI516" i="2"/>
  <c r="BB516" i="2" s="1"/>
  <c r="AG516" i="2"/>
  <c r="AH516" i="2"/>
  <c r="AI504" i="2"/>
  <c r="AG504" i="2"/>
  <c r="AH504" i="2"/>
  <c r="AG492" i="2"/>
  <c r="AI492" i="2"/>
  <c r="BB492" i="2" s="1"/>
  <c r="AH480" i="2"/>
  <c r="AI480" i="2"/>
  <c r="AH468" i="2"/>
  <c r="AI468" i="2"/>
  <c r="BB468" i="2" s="1"/>
  <c r="AG468" i="2"/>
  <c r="AH456" i="2"/>
  <c r="AG456" i="2"/>
  <c r="AI456" i="2"/>
  <c r="BB456" i="2" s="1"/>
  <c r="AH444" i="2"/>
  <c r="AG444" i="2"/>
  <c r="AI444" i="2"/>
  <c r="AH432" i="2"/>
  <c r="AG432" i="2"/>
  <c r="AI432" i="2"/>
  <c r="BB432" i="2" s="1"/>
  <c r="AH420" i="2"/>
  <c r="AI420" i="2"/>
  <c r="BB420" i="2" s="1"/>
  <c r="AG420" i="2"/>
  <c r="AH408" i="2"/>
  <c r="AG408" i="2"/>
  <c r="AI408" i="2"/>
  <c r="BB408" i="2" s="1"/>
  <c r="AH396" i="2"/>
  <c r="AG396" i="2"/>
  <c r="AI396" i="2"/>
  <c r="BB396" i="2" s="1"/>
  <c r="AH384" i="2"/>
  <c r="AG384" i="2"/>
  <c r="AI384" i="2"/>
  <c r="AH372" i="2"/>
  <c r="AI372" i="2"/>
  <c r="AG372" i="2"/>
  <c r="AH360" i="2"/>
  <c r="AG360" i="2"/>
  <c r="AI360" i="2"/>
  <c r="BB360" i="2" s="1"/>
  <c r="AH348" i="2"/>
  <c r="AG348" i="2"/>
  <c r="AG336" i="2"/>
  <c r="AH336" i="2"/>
  <c r="AI336" i="2"/>
  <c r="AH324" i="2"/>
  <c r="AG324" i="2"/>
  <c r="AI324" i="2"/>
  <c r="AH312" i="2"/>
  <c r="AG312" i="2"/>
  <c r="AH300" i="2"/>
  <c r="AI300" i="2"/>
  <c r="BB300" i="2" s="1"/>
  <c r="AG300" i="2"/>
  <c r="AG288" i="2"/>
  <c r="AH288" i="2"/>
  <c r="AI288" i="2"/>
  <c r="AH276" i="2"/>
  <c r="AI276" i="2"/>
  <c r="BB276" i="2" s="1"/>
  <c r="AG276" i="2"/>
  <c r="AH264" i="2"/>
  <c r="AI264" i="2"/>
  <c r="BB264" i="2" s="1"/>
  <c r="AG264" i="2"/>
  <c r="AG252" i="2"/>
  <c r="AH252" i="2"/>
  <c r="AI252" i="2"/>
  <c r="AG240" i="2"/>
  <c r="AH240" i="2"/>
  <c r="AI240" i="2"/>
  <c r="BB240" i="2" s="1"/>
  <c r="AH228" i="2"/>
  <c r="AG228" i="2"/>
  <c r="AI228" i="2"/>
  <c r="AH216" i="2"/>
  <c r="AG216" i="2"/>
  <c r="AI216" i="2"/>
  <c r="AG204" i="2"/>
  <c r="AH204" i="2"/>
  <c r="AI204" i="2"/>
  <c r="BB204" i="2" s="1"/>
  <c r="AH492" i="2"/>
  <c r="AH515" i="2"/>
  <c r="AG515" i="2"/>
  <c r="AI515" i="2"/>
  <c r="BB515" i="2" s="1"/>
  <c r="AH503" i="2"/>
  <c r="AG503" i="2"/>
  <c r="AI491" i="2"/>
  <c r="BB491" i="2" s="1"/>
  <c r="AG491" i="2"/>
  <c r="AH491" i="2"/>
  <c r="AG479" i="2"/>
  <c r="AH479" i="2"/>
  <c r="AI479" i="2"/>
  <c r="BB479" i="2" s="1"/>
  <c r="AG467" i="2"/>
  <c r="AI467" i="2"/>
  <c r="AH455" i="2"/>
  <c r="AI455" i="2"/>
  <c r="AH443" i="2"/>
  <c r="AI443" i="2"/>
  <c r="BB443" i="2" s="1"/>
  <c r="AG443" i="2"/>
  <c r="AH431" i="2"/>
  <c r="AG431" i="2"/>
  <c r="AI431" i="2"/>
  <c r="AH419" i="2"/>
  <c r="AI419" i="2"/>
  <c r="AH407" i="2"/>
  <c r="AG407" i="2"/>
  <c r="AI407" i="2"/>
  <c r="BB407" i="2" s="1"/>
  <c r="AH395" i="2"/>
  <c r="AI395" i="2"/>
  <c r="AG395" i="2"/>
  <c r="AH383" i="2"/>
  <c r="AG383" i="2"/>
  <c r="AH371" i="2"/>
  <c r="AG371" i="2"/>
  <c r="AI371" i="2"/>
  <c r="AH359" i="2"/>
  <c r="AG359" i="2"/>
  <c r="AI359" i="2"/>
  <c r="AH347" i="2"/>
  <c r="AI347" i="2"/>
  <c r="AG347" i="2"/>
  <c r="AG335" i="2"/>
  <c r="AH335" i="2"/>
  <c r="AI335" i="2"/>
  <c r="BB335" i="2" s="1"/>
  <c r="AG323" i="2"/>
  <c r="AH323" i="2"/>
  <c r="AI323" i="2"/>
  <c r="AG311" i="2"/>
  <c r="AH311" i="2"/>
  <c r="AI311" i="2"/>
  <c r="BB311" i="2" s="1"/>
  <c r="AG299" i="2"/>
  <c r="AH299" i="2"/>
  <c r="AI299" i="2"/>
  <c r="AI312" i="2"/>
  <c r="AH611" i="2"/>
  <c r="AI611" i="2"/>
  <c r="BB611" i="2" s="1"/>
  <c r="AH551" i="2"/>
  <c r="AG551" i="2"/>
  <c r="AH527" i="2"/>
  <c r="AG527" i="2"/>
  <c r="AI527" i="2"/>
  <c r="BB527" i="2" s="1"/>
  <c r="AG550" i="2"/>
  <c r="AH550" i="2"/>
  <c r="AI550" i="2"/>
  <c r="AG538" i="2"/>
  <c r="AH538" i="2"/>
  <c r="AI538" i="2"/>
  <c r="AG526" i="2"/>
  <c r="AH526" i="2"/>
  <c r="AI526" i="2"/>
  <c r="BB526" i="2" s="1"/>
  <c r="AI514" i="2"/>
  <c r="AG514" i="2"/>
  <c r="AG502" i="2"/>
  <c r="AH502" i="2"/>
  <c r="AI502" i="2"/>
  <c r="AH490" i="2"/>
  <c r="AG490" i="2"/>
  <c r="AI490" i="2"/>
  <c r="BB490" i="2" s="1"/>
  <c r="AH478" i="2"/>
  <c r="AI478" i="2"/>
  <c r="BB478" i="2" s="1"/>
  <c r="AG478" i="2"/>
  <c r="AG466" i="2"/>
  <c r="AH466" i="2"/>
  <c r="AI466" i="2"/>
  <c r="AH454" i="2"/>
  <c r="AI454" i="2"/>
  <c r="AG454" i="2"/>
  <c r="AG442" i="2"/>
  <c r="AH442" i="2"/>
  <c r="AI442" i="2"/>
  <c r="AG430" i="2"/>
  <c r="AH430" i="2"/>
  <c r="AI430" i="2"/>
  <c r="BB430" i="2" s="1"/>
  <c r="AG418" i="2"/>
  <c r="AH418" i="2"/>
  <c r="AI418" i="2"/>
  <c r="BB418" i="2" s="1"/>
  <c r="AH406" i="2"/>
  <c r="AI406" i="2"/>
  <c r="AG406" i="2"/>
  <c r="AG394" i="2"/>
  <c r="AH394" i="2"/>
  <c r="AI394" i="2"/>
  <c r="AG382" i="2"/>
  <c r="AH382" i="2"/>
  <c r="AI382" i="2"/>
  <c r="AH370" i="2"/>
  <c r="AI370" i="2"/>
  <c r="AH358" i="2"/>
  <c r="AI358" i="2"/>
  <c r="BB358" i="2" s="1"/>
  <c r="AG358" i="2"/>
  <c r="AG346" i="2"/>
  <c r="AH346" i="2"/>
  <c r="AI346" i="2"/>
  <c r="BB346" i="2" s="1"/>
  <c r="AH334" i="2"/>
  <c r="AG334" i="2"/>
  <c r="AI334" i="2"/>
  <c r="BB334" i="2" s="1"/>
  <c r="AI322" i="2"/>
  <c r="AG322" i="2"/>
  <c r="AG310" i="2"/>
  <c r="AH310" i="2"/>
  <c r="AI310" i="2"/>
  <c r="BB310" i="2" s="1"/>
  <c r="AH298" i="2"/>
  <c r="AG298" i="2"/>
  <c r="AI298" i="2"/>
  <c r="AI286" i="2"/>
  <c r="AG286" i="2"/>
  <c r="AH286" i="2"/>
  <c r="AI274" i="2"/>
  <c r="BB274" i="2" s="1"/>
  <c r="AG274" i="2"/>
  <c r="AH262" i="2"/>
  <c r="AG262" i="2"/>
  <c r="AI262" i="2"/>
  <c r="AH250" i="2"/>
  <c r="AI250" i="2"/>
  <c r="BB250" i="2" s="1"/>
  <c r="AG250" i="2"/>
  <c r="AI238" i="2"/>
  <c r="AG238" i="2"/>
  <c r="AH238" i="2"/>
  <c r="AI226" i="2"/>
  <c r="AH226" i="2"/>
  <c r="AG226" i="2"/>
  <c r="AI214" i="2"/>
  <c r="AG214" i="2"/>
  <c r="AH214" i="2"/>
  <c r="AH202" i="2"/>
  <c r="AG202" i="2"/>
  <c r="AI202" i="2"/>
  <c r="BB202" i="2" s="1"/>
  <c r="AI190" i="2"/>
  <c r="BB190" i="2" s="1"/>
  <c r="AG190" i="2"/>
  <c r="AH190" i="2"/>
  <c r="AI178" i="2"/>
  <c r="BB178" i="2" s="1"/>
  <c r="AG178" i="2"/>
  <c r="AH178" i="2"/>
  <c r="AG166" i="2"/>
  <c r="AH166" i="2"/>
  <c r="AI166" i="2"/>
  <c r="AG154" i="2"/>
  <c r="AH154" i="2"/>
  <c r="AI154" i="2"/>
  <c r="AG142" i="2"/>
  <c r="AH142" i="2"/>
  <c r="AI142" i="2"/>
  <c r="BB142" i="2" s="1"/>
  <c r="AG130" i="2"/>
  <c r="AI130" i="2"/>
  <c r="AG118" i="2"/>
  <c r="AH118" i="2"/>
  <c r="AI118" i="2"/>
  <c r="BB118" i="2" s="1"/>
  <c r="AG106" i="2"/>
  <c r="AH106" i="2"/>
  <c r="AI106" i="2"/>
  <c r="BB106" i="2" s="1"/>
  <c r="AG94" i="2"/>
  <c r="AI94" i="2"/>
  <c r="BB94" i="2" s="1"/>
  <c r="AH94" i="2"/>
  <c r="AG82" i="2"/>
  <c r="AH82" i="2"/>
  <c r="AI82" i="2"/>
  <c r="AG70" i="2"/>
  <c r="AH70" i="2"/>
  <c r="AI70" i="2"/>
  <c r="BB70" i="2" s="1"/>
  <c r="AG58" i="2"/>
  <c r="AH58" i="2"/>
  <c r="AI58" i="2"/>
  <c r="BB58" i="2" s="1"/>
  <c r="AG46" i="2"/>
  <c r="AH46" i="2"/>
  <c r="AI46" i="2"/>
  <c r="BB46" i="2" s="1"/>
  <c r="AG34" i="2"/>
  <c r="AH34" i="2"/>
  <c r="AI34" i="2"/>
  <c r="BB34" i="2" s="1"/>
  <c r="AG22" i="2"/>
  <c r="AH22" i="2"/>
  <c r="AI22" i="2"/>
  <c r="BB22" i="2" s="1"/>
  <c r="AG10" i="2"/>
  <c r="AH10" i="2"/>
  <c r="AI10" i="2"/>
  <c r="BB10" i="2" s="1"/>
  <c r="AG480" i="2"/>
  <c r="AG602" i="2"/>
  <c r="AH602" i="2"/>
  <c r="AI602" i="2"/>
  <c r="AG601" i="2"/>
  <c r="AH601" i="2"/>
  <c r="AI601" i="2"/>
  <c r="BB601" i="2" s="1"/>
  <c r="AH3" i="2"/>
  <c r="AI3" i="2"/>
  <c r="BB3" i="2" s="1"/>
  <c r="AG3" i="2"/>
  <c r="AG588" i="2"/>
  <c r="AH588" i="2"/>
  <c r="AI588" i="2"/>
  <c r="AH587" i="2"/>
  <c r="AI587" i="2"/>
  <c r="AH575" i="2"/>
  <c r="AG575" i="2"/>
  <c r="AI575" i="2"/>
  <c r="AG610" i="2"/>
  <c r="AH610" i="2"/>
  <c r="AI610" i="2"/>
  <c r="AG621" i="2"/>
  <c r="AH621" i="2"/>
  <c r="AI621" i="2"/>
  <c r="BB621" i="2" s="1"/>
  <c r="AG609" i="2"/>
  <c r="AH609" i="2"/>
  <c r="AI609" i="2"/>
  <c r="AG597" i="2"/>
  <c r="AH597" i="2"/>
  <c r="AI597" i="2"/>
  <c r="BB597" i="2" s="1"/>
  <c r="AG585" i="2"/>
  <c r="AH585" i="2"/>
  <c r="AI585" i="2"/>
  <c r="AG573" i="2"/>
  <c r="AI573" i="2"/>
  <c r="AG561" i="2"/>
  <c r="AH561" i="2"/>
  <c r="AI561" i="2"/>
  <c r="AG549" i="2"/>
  <c r="AH549" i="2"/>
  <c r="AI549" i="2"/>
  <c r="AG537" i="2"/>
  <c r="AH537" i="2"/>
  <c r="AI537" i="2"/>
  <c r="AG525" i="2"/>
  <c r="AI525" i="2"/>
  <c r="AG513" i="2"/>
  <c r="AH513" i="2"/>
  <c r="AI513" i="2"/>
  <c r="AG501" i="2"/>
  <c r="AH501" i="2"/>
  <c r="AI501" i="2"/>
  <c r="BB501" i="2" s="1"/>
  <c r="AG489" i="2"/>
  <c r="AH489" i="2"/>
  <c r="AI489" i="2"/>
  <c r="BB489" i="2" s="1"/>
  <c r="AG477" i="2"/>
  <c r="AH477" i="2"/>
  <c r="AI477" i="2"/>
  <c r="BB477" i="2" s="1"/>
  <c r="AG465" i="2"/>
  <c r="AH465" i="2"/>
  <c r="AI465" i="2"/>
  <c r="AG453" i="2"/>
  <c r="AH453" i="2"/>
  <c r="AI453" i="2"/>
  <c r="AG441" i="2"/>
  <c r="AH441" i="2"/>
  <c r="AI441" i="2"/>
  <c r="AG429" i="2"/>
  <c r="AH429" i="2"/>
  <c r="AI429" i="2"/>
  <c r="BB429" i="2" s="1"/>
  <c r="AG417" i="2"/>
  <c r="AH417" i="2"/>
  <c r="AI417" i="2"/>
  <c r="AG405" i="2"/>
  <c r="AI405" i="2"/>
  <c r="AG393" i="2"/>
  <c r="AH393" i="2"/>
  <c r="AI393" i="2"/>
  <c r="AG381" i="2"/>
  <c r="AH381" i="2"/>
  <c r="AI381" i="2"/>
  <c r="AG369" i="2"/>
  <c r="AH369" i="2"/>
  <c r="AI369" i="2"/>
  <c r="AG357" i="2"/>
  <c r="AH357" i="2"/>
  <c r="AI357" i="2"/>
  <c r="BB357" i="2" s="1"/>
  <c r="AG345" i="2"/>
  <c r="AH345" i="2"/>
  <c r="AI345" i="2"/>
  <c r="AH333" i="2"/>
  <c r="AG333" i="2"/>
  <c r="AI333" i="2"/>
  <c r="AI321" i="2"/>
  <c r="BB321" i="2" s="1"/>
  <c r="AH321" i="2"/>
  <c r="AG321" i="2"/>
  <c r="AI309" i="2"/>
  <c r="AG309" i="2"/>
  <c r="AH309" i="2"/>
  <c r="AI297" i="2"/>
  <c r="BB297" i="2" s="1"/>
  <c r="AH297" i="2"/>
  <c r="AG297" i="2"/>
  <c r="AI285" i="2"/>
  <c r="BB285" i="2" s="1"/>
  <c r="AH285" i="2"/>
  <c r="AG285" i="2"/>
  <c r="AH541" i="2"/>
  <c r="AI524" i="2"/>
  <c r="AG524" i="2"/>
  <c r="AH524" i="2"/>
  <c r="AI512" i="2"/>
  <c r="AG512" i="2"/>
  <c r="AH512" i="2"/>
  <c r="AH500" i="2"/>
  <c r="AI500" i="2"/>
  <c r="BB500" i="2" s="1"/>
  <c r="AG500" i="2"/>
  <c r="AG488" i="2"/>
  <c r="AH488" i="2"/>
  <c r="AI488" i="2"/>
  <c r="BB488" i="2" s="1"/>
  <c r="AH476" i="2"/>
  <c r="AI476" i="2"/>
  <c r="BB476" i="2" s="1"/>
  <c r="AG476" i="2"/>
  <c r="AH464" i="2"/>
  <c r="AG464" i="2"/>
  <c r="AI464" i="2"/>
  <c r="AH452" i="2"/>
  <c r="AI452" i="2"/>
  <c r="AG452" i="2"/>
  <c r="AH440" i="2"/>
  <c r="AG440" i="2"/>
  <c r="AH428" i="2"/>
  <c r="AG428" i="2"/>
  <c r="AI428" i="2"/>
  <c r="AH416" i="2"/>
  <c r="AG416" i="2"/>
  <c r="AI416" i="2"/>
  <c r="AH404" i="2"/>
  <c r="AI404" i="2"/>
  <c r="AG404" i="2"/>
  <c r="AH392" i="2"/>
  <c r="AG392" i="2"/>
  <c r="AI392" i="2"/>
  <c r="AH380" i="2"/>
  <c r="AG380" i="2"/>
  <c r="AI380" i="2"/>
  <c r="AH368" i="2"/>
  <c r="AG368" i="2"/>
  <c r="AI368" i="2"/>
  <c r="AH356" i="2"/>
  <c r="AI356" i="2"/>
  <c r="BB356" i="2" s="1"/>
  <c r="AG356" i="2"/>
  <c r="AH344" i="2"/>
  <c r="AG344" i="2"/>
  <c r="AI344" i="2"/>
  <c r="AH332" i="2"/>
  <c r="AI332" i="2"/>
  <c r="AG320" i="2"/>
  <c r="AH320" i="2"/>
  <c r="AI320" i="2"/>
  <c r="AH308" i="2"/>
  <c r="AG308" i="2"/>
  <c r="AI308" i="2"/>
  <c r="BB308" i="2" s="1"/>
  <c r="AH296" i="2"/>
  <c r="AG296" i="2"/>
  <c r="AI296" i="2"/>
  <c r="BB296" i="2" s="1"/>
  <c r="AG284" i="2"/>
  <c r="AI284" i="2"/>
  <c r="BB284" i="2" s="1"/>
  <c r="AG272" i="2"/>
  <c r="AH272" i="2"/>
  <c r="AI272" i="2"/>
  <c r="AH260" i="2"/>
  <c r="AG260" i="2"/>
  <c r="AI260" i="2"/>
  <c r="AH248" i="2"/>
  <c r="AG248" i="2"/>
  <c r="AI248" i="2"/>
  <c r="BB248" i="2" s="1"/>
  <c r="AH236" i="2"/>
  <c r="AI236" i="2"/>
  <c r="AG236" i="2"/>
  <c r="AH467" i="2"/>
  <c r="AI383" i="2"/>
  <c r="AH284" i="2"/>
  <c r="AG590" i="2"/>
  <c r="AH590" i="2"/>
  <c r="AI590" i="2"/>
  <c r="BB590" i="2" s="1"/>
  <c r="AG613" i="2"/>
  <c r="AH613" i="2"/>
  <c r="AI613" i="2"/>
  <c r="AG612" i="2"/>
  <c r="AH612" i="2"/>
  <c r="AI612" i="2"/>
  <c r="BB612" i="2" s="1"/>
  <c r="AH563" i="2"/>
  <c r="AG563" i="2"/>
  <c r="AI563" i="2"/>
  <c r="BB563" i="2" s="1"/>
  <c r="AH539" i="2"/>
  <c r="AG539" i="2"/>
  <c r="AI539" i="2"/>
  <c r="AG598" i="2"/>
  <c r="AH598" i="2"/>
  <c r="AI598" i="2"/>
  <c r="BB598" i="2" s="1"/>
  <c r="AG620" i="2"/>
  <c r="AH620" i="2"/>
  <c r="AI620" i="2"/>
  <c r="BB620" i="2" s="1"/>
  <c r="AG596" i="2"/>
  <c r="AH596" i="2"/>
  <c r="AI596" i="2"/>
  <c r="BB596" i="2" s="1"/>
  <c r="AG584" i="2"/>
  <c r="AH584" i="2"/>
  <c r="AI584" i="2"/>
  <c r="AI572" i="2"/>
  <c r="AG572" i="2"/>
  <c r="AH572" i="2"/>
  <c r="AI560" i="2"/>
  <c r="AG560" i="2"/>
  <c r="AH560" i="2"/>
  <c r="AI548" i="2"/>
  <c r="AG548" i="2"/>
  <c r="AH548" i="2"/>
  <c r="AI536" i="2"/>
  <c r="AG536" i="2"/>
  <c r="AH536" i="2"/>
  <c r="AH619" i="2"/>
  <c r="AI619" i="2"/>
  <c r="BB619" i="2" s="1"/>
  <c r="AH607" i="2"/>
  <c r="AI607" i="2"/>
  <c r="AH595" i="2"/>
  <c r="AI595" i="2"/>
  <c r="AH583" i="2"/>
  <c r="AI583" i="2"/>
  <c r="AH571" i="2"/>
  <c r="AG571" i="2"/>
  <c r="AI571" i="2"/>
  <c r="AH559" i="2"/>
  <c r="AG559" i="2"/>
  <c r="AI559" i="2"/>
  <c r="AH547" i="2"/>
  <c r="AG547" i="2"/>
  <c r="AI547" i="2"/>
  <c r="BB547" i="2" s="1"/>
  <c r="AH535" i="2"/>
  <c r="AG535" i="2"/>
  <c r="AH523" i="2"/>
  <c r="AG523" i="2"/>
  <c r="AI523" i="2"/>
  <c r="AH511" i="2"/>
  <c r="AG511" i="2"/>
  <c r="AI511" i="2"/>
  <c r="BB511" i="2" s="1"/>
  <c r="AG499" i="2"/>
  <c r="AH499" i="2"/>
  <c r="AI499" i="2"/>
  <c r="BB499" i="2" s="1"/>
  <c r="AH487" i="2"/>
  <c r="AI487" i="2"/>
  <c r="BB487" i="2" s="1"/>
  <c r="AG487" i="2"/>
  <c r="AG475" i="2"/>
  <c r="AH475" i="2"/>
  <c r="AI475" i="2"/>
  <c r="BB475" i="2" s="1"/>
  <c r="AI463" i="2"/>
  <c r="AG463" i="2"/>
  <c r="AH463" i="2"/>
  <c r="AH451" i="2"/>
  <c r="AG451" i="2"/>
  <c r="AI451" i="2"/>
  <c r="AH439" i="2"/>
  <c r="AG439" i="2"/>
  <c r="AI439" i="2"/>
  <c r="AH427" i="2"/>
  <c r="AI427" i="2"/>
  <c r="AG427" i="2"/>
  <c r="AH415" i="2"/>
  <c r="AG415" i="2"/>
  <c r="AI415" i="2"/>
  <c r="AH403" i="2"/>
  <c r="AG403" i="2"/>
  <c r="AI403" i="2"/>
  <c r="BB403" i="2" s="1"/>
  <c r="AH391" i="2"/>
  <c r="AI391" i="2"/>
  <c r="AH379" i="2"/>
  <c r="AI379" i="2"/>
  <c r="AG379" i="2"/>
  <c r="AH367" i="2"/>
  <c r="AG367" i="2"/>
  <c r="AI367" i="2"/>
  <c r="AH355" i="2"/>
  <c r="AI355" i="2"/>
  <c r="BB355" i="2" s="1"/>
  <c r="AG343" i="2"/>
  <c r="AH343" i="2"/>
  <c r="AI343" i="2"/>
  <c r="AG331" i="2"/>
  <c r="AH331" i="2"/>
  <c r="AI331" i="2"/>
  <c r="AG319" i="2"/>
  <c r="AH319" i="2"/>
  <c r="AI319" i="2"/>
  <c r="BB319" i="2" s="1"/>
  <c r="AG307" i="2"/>
  <c r="AH307" i="2"/>
  <c r="AI307" i="2"/>
  <c r="BB307" i="2" s="1"/>
  <c r="AH274" i="2"/>
  <c r="AG582" i="2"/>
  <c r="AH582" i="2"/>
  <c r="AI582" i="2"/>
  <c r="AG570" i="2"/>
  <c r="AH570" i="2"/>
  <c r="AI570" i="2"/>
  <c r="AG558" i="2"/>
  <c r="AH558" i="2"/>
  <c r="AI558" i="2"/>
  <c r="AI546" i="2"/>
  <c r="AG546" i="2"/>
  <c r="AG534" i="2"/>
  <c r="AH534" i="2"/>
  <c r="AI534" i="2"/>
  <c r="AG522" i="2"/>
  <c r="AH522" i="2"/>
  <c r="AI522" i="2"/>
  <c r="AG510" i="2"/>
  <c r="AH510" i="2"/>
  <c r="AI510" i="2"/>
  <c r="AH498" i="2"/>
  <c r="AI498" i="2"/>
  <c r="AG486" i="2"/>
  <c r="AI486" i="2"/>
  <c r="BB486" i="2" s="1"/>
  <c r="AG474" i="2"/>
  <c r="AI474" i="2"/>
  <c r="BB474" i="2" s="1"/>
  <c r="AH462" i="2"/>
  <c r="AG462" i="2"/>
  <c r="AI462" i="2"/>
  <c r="AG450" i="2"/>
  <c r="AH450" i="2"/>
  <c r="AI450" i="2"/>
  <c r="AH438" i="2"/>
  <c r="AI438" i="2"/>
  <c r="AG438" i="2"/>
  <c r="AG426" i="2"/>
  <c r="AI426" i="2"/>
  <c r="BB426" i="2" s="1"/>
  <c r="AG414" i="2"/>
  <c r="AH414" i="2"/>
  <c r="AI414" i="2"/>
  <c r="BB414" i="2" s="1"/>
  <c r="AG402" i="2"/>
  <c r="AH402" i="2"/>
  <c r="AI402" i="2"/>
  <c r="BB402" i="2" s="1"/>
  <c r="AH390" i="2"/>
  <c r="AI390" i="2"/>
  <c r="AG390" i="2"/>
  <c r="AG378" i="2"/>
  <c r="AH378" i="2"/>
  <c r="AI378" i="2"/>
  <c r="AG366" i="2"/>
  <c r="AH366" i="2"/>
  <c r="AI366" i="2"/>
  <c r="AG354" i="2"/>
  <c r="AH354" i="2"/>
  <c r="AI354" i="2"/>
  <c r="AI342" i="2"/>
  <c r="AG342" i="2"/>
  <c r="AH342" i="2"/>
  <c r="AH330" i="2"/>
  <c r="AG330" i="2"/>
  <c r="AI330" i="2"/>
  <c r="AI318" i="2"/>
  <c r="BB318" i="2" s="1"/>
  <c r="AG318" i="2"/>
  <c r="AH318" i="2"/>
  <c r="AI306" i="2"/>
  <c r="AG306" i="2"/>
  <c r="AH306" i="2"/>
  <c r="AG294" i="2"/>
  <c r="AI294" i="2"/>
  <c r="BB294" i="2" s="1"/>
  <c r="AH282" i="2"/>
  <c r="AG282" i="2"/>
  <c r="AI282" i="2"/>
  <c r="BB282" i="2" s="1"/>
  <c r="AI270" i="2"/>
  <c r="BB270" i="2" s="1"/>
  <c r="AG270" i="2"/>
  <c r="AH270" i="2"/>
  <c r="AI258" i="2"/>
  <c r="BB258" i="2" s="1"/>
  <c r="AG258" i="2"/>
  <c r="AH258" i="2"/>
  <c r="AG587" i="2"/>
  <c r="AH525" i="2"/>
  <c r="AG455" i="2"/>
  <c r="AG370" i="2"/>
  <c r="AG581" i="2"/>
  <c r="AH581" i="2"/>
  <c r="AI581" i="2"/>
  <c r="AG569" i="2"/>
  <c r="AH569" i="2"/>
  <c r="AI569" i="2"/>
  <c r="AG557" i="2"/>
  <c r="AI557" i="2"/>
  <c r="AG545" i="2"/>
  <c r="AH545" i="2"/>
  <c r="AI545" i="2"/>
  <c r="AG533" i="2"/>
  <c r="AH533" i="2"/>
  <c r="AI533" i="2"/>
  <c r="AG521" i="2"/>
  <c r="AH521" i="2"/>
  <c r="AI521" i="2"/>
  <c r="AG509" i="2"/>
  <c r="AI509" i="2"/>
  <c r="AG497" i="2"/>
  <c r="AH497" i="2"/>
  <c r="AI497" i="2"/>
  <c r="AG485" i="2"/>
  <c r="AH485" i="2"/>
  <c r="AI485" i="2"/>
  <c r="BB485" i="2" s="1"/>
  <c r="AG473" i="2"/>
  <c r="AI473" i="2"/>
  <c r="BB473" i="2" s="1"/>
  <c r="AH473" i="2"/>
  <c r="AG461" i="2"/>
  <c r="AI461" i="2"/>
  <c r="BB461" i="2" s="1"/>
  <c r="AG449" i="2"/>
  <c r="AH449" i="2"/>
  <c r="AI449" i="2"/>
  <c r="BB449" i="2" s="1"/>
  <c r="AG437" i="2"/>
  <c r="AH437" i="2"/>
  <c r="AI437" i="2"/>
  <c r="BB437" i="2" s="1"/>
  <c r="AG425" i="2"/>
  <c r="AH425" i="2"/>
  <c r="AI425" i="2"/>
  <c r="AG413" i="2"/>
  <c r="AH413" i="2"/>
  <c r="AI413" i="2"/>
  <c r="BB413" i="2" s="1"/>
  <c r="AG401" i="2"/>
  <c r="AH401" i="2"/>
  <c r="AI401" i="2"/>
  <c r="BB401" i="2" s="1"/>
  <c r="AG389" i="2"/>
  <c r="AH389" i="2"/>
  <c r="AI389" i="2"/>
  <c r="AG377" i="2"/>
  <c r="AH377" i="2"/>
  <c r="AI377" i="2"/>
  <c r="AG365" i="2"/>
  <c r="AH365" i="2"/>
  <c r="AI365" i="2"/>
  <c r="AG353" i="2"/>
  <c r="AH353" i="2"/>
  <c r="AI353" i="2"/>
  <c r="AI341" i="2"/>
  <c r="AG341" i="2"/>
  <c r="AH341" i="2"/>
  <c r="AI329" i="2"/>
  <c r="BB329" i="2" s="1"/>
  <c r="AH329" i="2"/>
  <c r="AG329" i="2"/>
  <c r="AI317" i="2"/>
  <c r="BB317" i="2" s="1"/>
  <c r="AH317" i="2"/>
  <c r="AG317" i="2"/>
  <c r="AI305" i="2"/>
  <c r="BB305" i="2" s="1"/>
  <c r="AG305" i="2"/>
  <c r="AH305" i="2"/>
  <c r="AI293" i="2"/>
  <c r="AG293" i="2"/>
  <c r="AH293" i="2"/>
  <c r="AI281" i="2"/>
  <c r="BB281" i="2" s="1"/>
  <c r="AH281" i="2"/>
  <c r="AG281" i="2"/>
  <c r="AI269" i="2"/>
  <c r="AH269" i="2"/>
  <c r="AG269" i="2"/>
  <c r="AI257" i="2"/>
  <c r="BB257" i="2" s="1"/>
  <c r="AH257" i="2"/>
  <c r="AG257" i="2"/>
  <c r="AI245" i="2"/>
  <c r="AG245" i="2"/>
  <c r="AH245" i="2"/>
  <c r="AI233" i="2"/>
  <c r="BB233" i="2" s="1"/>
  <c r="AH233" i="2"/>
  <c r="AG233" i="2"/>
  <c r="AI221" i="2"/>
  <c r="BB221" i="2" s="1"/>
  <c r="AH221" i="2"/>
  <c r="AG221" i="2"/>
  <c r="AI209" i="2"/>
  <c r="AH209" i="2"/>
  <c r="AI197" i="2"/>
  <c r="BB197" i="2" s="1"/>
  <c r="AG197" i="2"/>
  <c r="AH197" i="2"/>
  <c r="AI185" i="2"/>
  <c r="BB185" i="2" s="1"/>
  <c r="AH185" i="2"/>
  <c r="AG185" i="2"/>
  <c r="AI173" i="2"/>
  <c r="BB173" i="2" s="1"/>
  <c r="AH173" i="2"/>
  <c r="AG173" i="2"/>
  <c r="AI161" i="2"/>
  <c r="BB161" i="2" s="1"/>
  <c r="AG161" i="2"/>
  <c r="AH161" i="2"/>
  <c r="AG583" i="2"/>
  <c r="AH130" i="2"/>
  <c r="AG586" i="2"/>
  <c r="AH586" i="2"/>
  <c r="AI586" i="2"/>
  <c r="AI520" i="2"/>
  <c r="BB520" i="2" s="1"/>
  <c r="AG520" i="2"/>
  <c r="AH520" i="2"/>
  <c r="AI508" i="2"/>
  <c r="AG508" i="2"/>
  <c r="AH508" i="2"/>
  <c r="AG496" i="2"/>
  <c r="AH496" i="2"/>
  <c r="AI496" i="2"/>
  <c r="AG484" i="2"/>
  <c r="AH484" i="2"/>
  <c r="AI484" i="2"/>
  <c r="BB484" i="2" s="1"/>
  <c r="AH472" i="2"/>
  <c r="AG472" i="2"/>
  <c r="AI472" i="2"/>
  <c r="BB472" i="2" s="1"/>
  <c r="AH460" i="2"/>
  <c r="AG460" i="2"/>
  <c r="AI460" i="2"/>
  <c r="BB460" i="2" s="1"/>
  <c r="AH448" i="2"/>
  <c r="AG448" i="2"/>
  <c r="AI448" i="2"/>
  <c r="AH436" i="2"/>
  <c r="AI436" i="2"/>
  <c r="BB436" i="2" s="1"/>
  <c r="AG436" i="2"/>
  <c r="AH424" i="2"/>
  <c r="AG424" i="2"/>
  <c r="AI424" i="2"/>
  <c r="AH412" i="2"/>
  <c r="AG412" i="2"/>
  <c r="AH400" i="2"/>
  <c r="AG400" i="2"/>
  <c r="AI400" i="2"/>
  <c r="AH388" i="2"/>
  <c r="AI388" i="2"/>
  <c r="AG388" i="2"/>
  <c r="AH376" i="2"/>
  <c r="AG376" i="2"/>
  <c r="AH364" i="2"/>
  <c r="AG364" i="2"/>
  <c r="AI364" i="2"/>
  <c r="AH352" i="2"/>
  <c r="AG352" i="2"/>
  <c r="AI352" i="2"/>
  <c r="BB352" i="2" s="1"/>
  <c r="AH340" i="2"/>
  <c r="AG340" i="2"/>
  <c r="AH328" i="2"/>
  <c r="AI328" i="2"/>
  <c r="BB328" i="2" s="1"/>
  <c r="AG328" i="2"/>
  <c r="AG316" i="2"/>
  <c r="AH316" i="2"/>
  <c r="AI316" i="2"/>
  <c r="AG304" i="2"/>
  <c r="AH304" i="2"/>
  <c r="AI304" i="2"/>
  <c r="BB304" i="2" s="1"/>
  <c r="AH292" i="2"/>
  <c r="AG292" i="2"/>
  <c r="AI292" i="2"/>
  <c r="AH280" i="2"/>
  <c r="AG280" i="2"/>
  <c r="AI280" i="2"/>
  <c r="BB280" i="2" s="1"/>
  <c r="AG268" i="2"/>
  <c r="AH268" i="2"/>
  <c r="AI268" i="2"/>
  <c r="AG256" i="2"/>
  <c r="AI256" i="2"/>
  <c r="BB256" i="2" s="1"/>
  <c r="AH244" i="2"/>
  <c r="AG244" i="2"/>
  <c r="AI244" i="2"/>
  <c r="BB244" i="2" s="1"/>
  <c r="AH232" i="2"/>
  <c r="AG232" i="2"/>
  <c r="AI232" i="2"/>
  <c r="AG220" i="2"/>
  <c r="AH220" i="2"/>
  <c r="AI220" i="2"/>
  <c r="BB220" i="2" s="1"/>
  <c r="AG208" i="2"/>
  <c r="AH208" i="2"/>
  <c r="AI208" i="2"/>
  <c r="BB208" i="2" s="1"/>
  <c r="AH514" i="2"/>
  <c r="AI440" i="2"/>
  <c r="BB440" i="2" s="1"/>
  <c r="AG355" i="2"/>
  <c r="AG614" i="2"/>
  <c r="AH614" i="2"/>
  <c r="AI614" i="2"/>
  <c r="BB614" i="2" s="1"/>
  <c r="AI578" i="2"/>
  <c r="AG578" i="2"/>
  <c r="AG589" i="2"/>
  <c r="AH589" i="2"/>
  <c r="AI589" i="2"/>
  <c r="BB589" i="2" s="1"/>
  <c r="AG600" i="2"/>
  <c r="AH600" i="2"/>
  <c r="AI600" i="2"/>
  <c r="BB600" i="2" s="1"/>
  <c r="AH599" i="2"/>
  <c r="AI599" i="2"/>
  <c r="BB599" i="2" s="1"/>
  <c r="AG622" i="2"/>
  <c r="AH622" i="2"/>
  <c r="AI622" i="2"/>
  <c r="BB622" i="2" s="1"/>
  <c r="AG574" i="2"/>
  <c r="AH574" i="2"/>
  <c r="AI574" i="2"/>
  <c r="BB574" i="2" s="1"/>
  <c r="AI562" i="2"/>
  <c r="AG562" i="2"/>
  <c r="AG608" i="2"/>
  <c r="AH608" i="2"/>
  <c r="AI608" i="2"/>
  <c r="AG618" i="2"/>
  <c r="AH618" i="2"/>
  <c r="AI618" i="2"/>
  <c r="AG606" i="2"/>
  <c r="AH606" i="2"/>
  <c r="AI606" i="2"/>
  <c r="AG594" i="2"/>
  <c r="AH594" i="2"/>
  <c r="AI594" i="2"/>
  <c r="AG617" i="2"/>
  <c r="AH617" i="2"/>
  <c r="AI617" i="2"/>
  <c r="AG605" i="2"/>
  <c r="AH605" i="2"/>
  <c r="AI605" i="2"/>
  <c r="AG593" i="2"/>
  <c r="AH593" i="2"/>
  <c r="AI593" i="2"/>
  <c r="AG616" i="2"/>
  <c r="AH616" i="2"/>
  <c r="AI616" i="2"/>
  <c r="AG604" i="2"/>
  <c r="AH604" i="2"/>
  <c r="AI604" i="2"/>
  <c r="AG592" i="2"/>
  <c r="AH592" i="2"/>
  <c r="AI592" i="2"/>
  <c r="BB592" i="2" s="1"/>
  <c r="AI580" i="2"/>
  <c r="AG580" i="2"/>
  <c r="AH580" i="2"/>
  <c r="AI568" i="2"/>
  <c r="AG568" i="2"/>
  <c r="AH568" i="2"/>
  <c r="AI556" i="2"/>
  <c r="AG556" i="2"/>
  <c r="AH556" i="2"/>
  <c r="AI544" i="2"/>
  <c r="AG544" i="2"/>
  <c r="AH544" i="2"/>
  <c r="AI532" i="2"/>
  <c r="AG532" i="2"/>
  <c r="AH532" i="2"/>
  <c r="AH615" i="2"/>
  <c r="AI615" i="2"/>
  <c r="AH603" i="2"/>
  <c r="AI603" i="2"/>
  <c r="AH591" i="2"/>
  <c r="AI591" i="2"/>
  <c r="BB591" i="2" s="1"/>
  <c r="AG579" i="2"/>
  <c r="AH579" i="2"/>
  <c r="AI579" i="2"/>
  <c r="AH567" i="2"/>
  <c r="AG567" i="2"/>
  <c r="AH555" i="2"/>
  <c r="AG555" i="2"/>
  <c r="AI555" i="2"/>
  <c r="AH543" i="2"/>
  <c r="AG543" i="2"/>
  <c r="AI543" i="2"/>
  <c r="BB543" i="2" s="1"/>
  <c r="AH531" i="2"/>
  <c r="AG531" i="2"/>
  <c r="AI531" i="2"/>
  <c r="AH519" i="2"/>
  <c r="AG519" i="2"/>
  <c r="AH507" i="2"/>
  <c r="AG507" i="2"/>
  <c r="AI507" i="2"/>
  <c r="AG495" i="2"/>
  <c r="AH495" i="2"/>
  <c r="AI495" i="2"/>
  <c r="AG483" i="2"/>
  <c r="AH483" i="2"/>
  <c r="AI483" i="2"/>
  <c r="BB483" i="2" s="1"/>
  <c r="AI471" i="2"/>
  <c r="AG471" i="2"/>
  <c r="AH471" i="2"/>
  <c r="AG459" i="2"/>
  <c r="AH459" i="2"/>
  <c r="AI459" i="2"/>
  <c r="BB459" i="2" s="1"/>
  <c r="AH447" i="2"/>
  <c r="AG447" i="2"/>
  <c r="AH435" i="2"/>
  <c r="AG435" i="2"/>
  <c r="AI435" i="2"/>
  <c r="BB435" i="2" s="1"/>
  <c r="AH423" i="2"/>
  <c r="AG423" i="2"/>
  <c r="AI423" i="2"/>
  <c r="BB423" i="2" s="1"/>
  <c r="AH411" i="2"/>
  <c r="AI411" i="2"/>
  <c r="BB411" i="2" s="1"/>
  <c r="AG411" i="2"/>
  <c r="AH399" i="2"/>
  <c r="AG399" i="2"/>
  <c r="AI399" i="2"/>
  <c r="AH387" i="2"/>
  <c r="AG387" i="2"/>
  <c r="AI387" i="2"/>
  <c r="AH375" i="2"/>
  <c r="AG375" i="2"/>
  <c r="AI375" i="2"/>
  <c r="AH363" i="2"/>
  <c r="AI363" i="2"/>
  <c r="BB363" i="2" s="1"/>
  <c r="AG363" i="2"/>
  <c r="AH351" i="2"/>
  <c r="AG351" i="2"/>
  <c r="AI351" i="2"/>
  <c r="BB351" i="2" s="1"/>
  <c r="AG339" i="2"/>
  <c r="AH339" i="2"/>
  <c r="AI339" i="2"/>
  <c r="AG327" i="2"/>
  <c r="AH327" i="2"/>
  <c r="AI327" i="2"/>
  <c r="BB327" i="2" s="1"/>
  <c r="AH573" i="2"/>
  <c r="AH509" i="2"/>
  <c r="AI348" i="2"/>
  <c r="AG566" i="2"/>
  <c r="AH566" i="2"/>
  <c r="AI566" i="2"/>
  <c r="AG554" i="2"/>
  <c r="AH554" i="2"/>
  <c r="AI554" i="2"/>
  <c r="AG542" i="2"/>
  <c r="AH542" i="2"/>
  <c r="AI542" i="2"/>
  <c r="BB542" i="2" s="1"/>
  <c r="AI530" i="2"/>
  <c r="AG530" i="2"/>
  <c r="AG518" i="2"/>
  <c r="AH518" i="2"/>
  <c r="AI518" i="2"/>
  <c r="AG506" i="2"/>
  <c r="AH506" i="2"/>
  <c r="AI506" i="2"/>
  <c r="BB506" i="2" s="1"/>
  <c r="AI494" i="2"/>
  <c r="BB494" i="2" s="1"/>
  <c r="AG494" i="2"/>
  <c r="AH494" i="2"/>
  <c r="AG482" i="2"/>
  <c r="AH482" i="2"/>
  <c r="AI482" i="2"/>
  <c r="BB482" i="2" s="1"/>
  <c r="AG470" i="2"/>
  <c r="AH470" i="2"/>
  <c r="AI470" i="2"/>
  <c r="AG458" i="2"/>
  <c r="AH458" i="2"/>
  <c r="AI458" i="2"/>
  <c r="BB458" i="2" s="1"/>
  <c r="AG446" i="2"/>
  <c r="AH446" i="2"/>
  <c r="AI446" i="2"/>
  <c r="AH434" i="2"/>
  <c r="AI434" i="2"/>
  <c r="BB434" i="2" s="1"/>
  <c r="AH422" i="2"/>
  <c r="AI422" i="2"/>
  <c r="BB422" i="2" s="1"/>
  <c r="AG422" i="2"/>
  <c r="AG410" i="2"/>
  <c r="AH410" i="2"/>
  <c r="AI410" i="2"/>
  <c r="BB410" i="2" s="1"/>
  <c r="AH398" i="2"/>
  <c r="AI398" i="2"/>
  <c r="AG386" i="2"/>
  <c r="AH386" i="2"/>
  <c r="AI386" i="2"/>
  <c r="AH374" i="2"/>
  <c r="AI374" i="2"/>
  <c r="AG374" i="2"/>
  <c r="AG362" i="2"/>
  <c r="AI362" i="2"/>
  <c r="BB362" i="2" s="1"/>
  <c r="AG350" i="2"/>
  <c r="AH350" i="2"/>
  <c r="AI350" i="2"/>
  <c r="AG338" i="2"/>
  <c r="AH338" i="2"/>
  <c r="AI338" i="2"/>
  <c r="AH326" i="2"/>
  <c r="AG326" i="2"/>
  <c r="AI326" i="2"/>
  <c r="BB326" i="2" s="1"/>
  <c r="AH314" i="2"/>
  <c r="AI314" i="2"/>
  <c r="BB314" i="2" s="1"/>
  <c r="AG314" i="2"/>
  <c r="AI302" i="2"/>
  <c r="BB302" i="2" s="1"/>
  <c r="AG302" i="2"/>
  <c r="AH302" i="2"/>
  <c r="AI290" i="2"/>
  <c r="BB290" i="2" s="1"/>
  <c r="AH290" i="2"/>
  <c r="AG290" i="2"/>
  <c r="AI278" i="2"/>
  <c r="BB278" i="2" s="1"/>
  <c r="AG278" i="2"/>
  <c r="AH278" i="2"/>
  <c r="AH266" i="2"/>
  <c r="AI266" i="2"/>
  <c r="BB266" i="2" s="1"/>
  <c r="AI254" i="2"/>
  <c r="AG254" i="2"/>
  <c r="AH254" i="2"/>
  <c r="AG619" i="2"/>
  <c r="AI567" i="2"/>
  <c r="AI503" i="2"/>
  <c r="BB503" i="2" s="1"/>
  <c r="AH426" i="2"/>
  <c r="AI340" i="2"/>
  <c r="AI261" i="2"/>
  <c r="AG261" i="2"/>
  <c r="AI249" i="2"/>
  <c r="BB249" i="2" s="1"/>
  <c r="AH249" i="2"/>
  <c r="AI237" i="2"/>
  <c r="AH237" i="2"/>
  <c r="AI213" i="2"/>
  <c r="AG213" i="2"/>
  <c r="AI201" i="2"/>
  <c r="AH201" i="2"/>
  <c r="AG201" i="2"/>
  <c r="AI189" i="2"/>
  <c r="BB189" i="2" s="1"/>
  <c r="AH189" i="2"/>
  <c r="AI177" i="2"/>
  <c r="BB177" i="2" s="1"/>
  <c r="AG177" i="2"/>
  <c r="AI165" i="2"/>
  <c r="BB165" i="2" s="1"/>
  <c r="AG165" i="2"/>
  <c r="AH165" i="2"/>
  <c r="AI153" i="2"/>
  <c r="AG153" i="2"/>
  <c r="AI141" i="2"/>
  <c r="BB141" i="2" s="1"/>
  <c r="AG141" i="2"/>
  <c r="AI129" i="2"/>
  <c r="BB129" i="2" s="1"/>
  <c r="AG129" i="2"/>
  <c r="AH129" i="2"/>
  <c r="AI117" i="2"/>
  <c r="BB117" i="2" s="1"/>
  <c r="AG117" i="2"/>
  <c r="AI105" i="2"/>
  <c r="BB105" i="2" s="1"/>
  <c r="AG105" i="2"/>
  <c r="AH105" i="2"/>
  <c r="AI93" i="2"/>
  <c r="BB93" i="2" s="1"/>
  <c r="AH93" i="2"/>
  <c r="AI81" i="2"/>
  <c r="BB81" i="2" s="1"/>
  <c r="AG81" i="2"/>
  <c r="AI69" i="2"/>
  <c r="BB69" i="2" s="1"/>
  <c r="AH69" i="2"/>
  <c r="AG69" i="2"/>
  <c r="AG57" i="2"/>
  <c r="AI57" i="2"/>
  <c r="BB57" i="2" s="1"/>
  <c r="AG45" i="2"/>
  <c r="AH45" i="2"/>
  <c r="AI45" i="2"/>
  <c r="BB45" i="2" s="1"/>
  <c r="AG33" i="2"/>
  <c r="AH33" i="2"/>
  <c r="AI33" i="2"/>
  <c r="BB33" i="2" s="1"/>
  <c r="AG21" i="2"/>
  <c r="AH21" i="2"/>
  <c r="AI21" i="2"/>
  <c r="BB21" i="2" s="1"/>
  <c r="AG9" i="2"/>
  <c r="AH9" i="2"/>
  <c r="AI9" i="2"/>
  <c r="BB9" i="2" s="1"/>
  <c r="AG246" i="2"/>
  <c r="AG198" i="2"/>
  <c r="AI188" i="2"/>
  <c r="BB188" i="2" s="1"/>
  <c r="AI96" i="2"/>
  <c r="BB96" i="2" s="1"/>
  <c r="AH81" i="2"/>
  <c r="AH212" i="2"/>
  <c r="AI212" i="2"/>
  <c r="BB212" i="2" s="1"/>
  <c r="AH200" i="2"/>
  <c r="AI200" i="2"/>
  <c r="AG164" i="2"/>
  <c r="AH164" i="2"/>
  <c r="AI164" i="2"/>
  <c r="BB164" i="2" s="1"/>
  <c r="AG152" i="2"/>
  <c r="AH152" i="2"/>
  <c r="AG140" i="2"/>
  <c r="AH140" i="2"/>
  <c r="AI140" i="2"/>
  <c r="BB140" i="2" s="1"/>
  <c r="AG128" i="2"/>
  <c r="AH128" i="2"/>
  <c r="AG104" i="2"/>
  <c r="AI104" i="2"/>
  <c r="BB104" i="2" s="1"/>
  <c r="AG92" i="2"/>
  <c r="AI92" i="2"/>
  <c r="BB92" i="2" s="1"/>
  <c r="AG80" i="2"/>
  <c r="AH80" i="2"/>
  <c r="AG68" i="2"/>
  <c r="AI68" i="2"/>
  <c r="BB68" i="2" s="1"/>
  <c r="AG56" i="2"/>
  <c r="AH56" i="2"/>
  <c r="AI56" i="2"/>
  <c r="BB56" i="2" s="1"/>
  <c r="AG44" i="2"/>
  <c r="AH44" i="2"/>
  <c r="AI44" i="2"/>
  <c r="BB44" i="2" s="1"/>
  <c r="AG32" i="2"/>
  <c r="AH32" i="2"/>
  <c r="AI32" i="2"/>
  <c r="BB32" i="2" s="1"/>
  <c r="AG20" i="2"/>
  <c r="AH20" i="2"/>
  <c r="AI20" i="2"/>
  <c r="BB20" i="2" s="1"/>
  <c r="AG8" i="2"/>
  <c r="AH8" i="2"/>
  <c r="AI8" i="2"/>
  <c r="BB8" i="2" s="1"/>
  <c r="AH273" i="2"/>
  <c r="AH225" i="2"/>
  <c r="AH206" i="2"/>
  <c r="AH188" i="2"/>
  <c r="AI168" i="2"/>
  <c r="BB168" i="2" s="1"/>
  <c r="AH96" i="2"/>
  <c r="AI80" i="2"/>
  <c r="BB80" i="2" s="1"/>
  <c r="AG295" i="2"/>
  <c r="AH295" i="2"/>
  <c r="AG283" i="2"/>
  <c r="AH283" i="2"/>
  <c r="AG271" i="2"/>
  <c r="AH271" i="2"/>
  <c r="AG259" i="2"/>
  <c r="AH259" i="2"/>
  <c r="AG247" i="2"/>
  <c r="AH247" i="2"/>
  <c r="AG235" i="2"/>
  <c r="AH235" i="2"/>
  <c r="AG223" i="2"/>
  <c r="AH223" i="2"/>
  <c r="AG211" i="2"/>
  <c r="AH211" i="2"/>
  <c r="AG199" i="2"/>
  <c r="AH199" i="2"/>
  <c r="AG187" i="2"/>
  <c r="AH187" i="2"/>
  <c r="AI187" i="2"/>
  <c r="BB187" i="2" s="1"/>
  <c r="AG175" i="2"/>
  <c r="AH175" i="2"/>
  <c r="AG163" i="2"/>
  <c r="AH163" i="2"/>
  <c r="AG151" i="2"/>
  <c r="AH151" i="2"/>
  <c r="AG139" i="2"/>
  <c r="AH139" i="2"/>
  <c r="AG127" i="2"/>
  <c r="AH127" i="2"/>
  <c r="AG115" i="2"/>
  <c r="AH115" i="2"/>
  <c r="AI115" i="2"/>
  <c r="BB115" i="2" s="1"/>
  <c r="AG103" i="2"/>
  <c r="AH103" i="2"/>
  <c r="AG91" i="2"/>
  <c r="AH91" i="2"/>
  <c r="AI91" i="2"/>
  <c r="BB91" i="2" s="1"/>
  <c r="AG79" i="2"/>
  <c r="AH79" i="2"/>
  <c r="AG67" i="2"/>
  <c r="AH67" i="2"/>
  <c r="AG55" i="2"/>
  <c r="AH55" i="2"/>
  <c r="AI55" i="2"/>
  <c r="BB55" i="2" s="1"/>
  <c r="AG43" i="2"/>
  <c r="AH43" i="2"/>
  <c r="AI43" i="2"/>
  <c r="AG31" i="2"/>
  <c r="AH31" i="2"/>
  <c r="AI31" i="2"/>
  <c r="BB31" i="2" s="1"/>
  <c r="AG19" i="2"/>
  <c r="AH19" i="2"/>
  <c r="AG7" i="2"/>
  <c r="AH7" i="2"/>
  <c r="AI7" i="2"/>
  <c r="BB7" i="2" s="1"/>
  <c r="AG273" i="2"/>
  <c r="AG225" i="2"/>
  <c r="AG206" i="2"/>
  <c r="AI196" i="2"/>
  <c r="AH177" i="2"/>
  <c r="AG168" i="2"/>
  <c r="AH141" i="2"/>
  <c r="AI79" i="2"/>
  <c r="BB79" i="2" s="1"/>
  <c r="AH234" i="2"/>
  <c r="AG234" i="2"/>
  <c r="AI222" i="2"/>
  <c r="BB222" i="2" s="1"/>
  <c r="AG222" i="2"/>
  <c r="AH222" i="2"/>
  <c r="AH186" i="2"/>
  <c r="AI186" i="2"/>
  <c r="BB186" i="2" s="1"/>
  <c r="AH162" i="2"/>
  <c r="AI162" i="2"/>
  <c r="BB162" i="2" s="1"/>
  <c r="AH150" i="2"/>
  <c r="AI150" i="2"/>
  <c r="BB150" i="2" s="1"/>
  <c r="AG150" i="2"/>
  <c r="AH138" i="2"/>
  <c r="AI138" i="2"/>
  <c r="BB138" i="2" s="1"/>
  <c r="AG126" i="2"/>
  <c r="AI126" i="2"/>
  <c r="BB126" i="2" s="1"/>
  <c r="AG114" i="2"/>
  <c r="AH114" i="2"/>
  <c r="AG90" i="2"/>
  <c r="AI90" i="2"/>
  <c r="BB90" i="2" s="1"/>
  <c r="AG78" i="2"/>
  <c r="AI78" i="2"/>
  <c r="BB78" i="2" s="1"/>
  <c r="AG66" i="2"/>
  <c r="AH66" i="2"/>
  <c r="AG54" i="2"/>
  <c r="AH54" i="2"/>
  <c r="AI54" i="2"/>
  <c r="BB54" i="2" s="1"/>
  <c r="AG42" i="2"/>
  <c r="AH42" i="2"/>
  <c r="AI42" i="2"/>
  <c r="BB42" i="2" s="1"/>
  <c r="AG30" i="2"/>
  <c r="AH30" i="2"/>
  <c r="AI30" i="2"/>
  <c r="BB30" i="2" s="1"/>
  <c r="AG18" i="2"/>
  <c r="AH18" i="2"/>
  <c r="AI18" i="2"/>
  <c r="BB18" i="2" s="1"/>
  <c r="AG6" i="2"/>
  <c r="AH6" i="2"/>
  <c r="AI6" i="2"/>
  <c r="BB6" i="2" s="1"/>
  <c r="AI271" i="2"/>
  <c r="AH242" i="2"/>
  <c r="AI224" i="2"/>
  <c r="BB224" i="2" s="1"/>
  <c r="AG196" i="2"/>
  <c r="AG186" i="2"/>
  <c r="AI176" i="2"/>
  <c r="BB176" i="2" s="1"/>
  <c r="AH153" i="2"/>
  <c r="AI139" i="2"/>
  <c r="BB139" i="2" s="1"/>
  <c r="AI124" i="2"/>
  <c r="BB124" i="2" s="1"/>
  <c r="AG93" i="2"/>
  <c r="AH78" i="2"/>
  <c r="AI125" i="2"/>
  <c r="BB125" i="2" s="1"/>
  <c r="AG125" i="2"/>
  <c r="AH125" i="2"/>
  <c r="AI113" i="2"/>
  <c r="BB113" i="2" s="1"/>
  <c r="AG113" i="2"/>
  <c r="AI101" i="2"/>
  <c r="BB101" i="2" s="1"/>
  <c r="AH101" i="2"/>
  <c r="AI77" i="2"/>
  <c r="BB77" i="2" s="1"/>
  <c r="AG77" i="2"/>
  <c r="AH77" i="2"/>
  <c r="AI65" i="2"/>
  <c r="BB65" i="2" s="1"/>
  <c r="AG65" i="2"/>
  <c r="AG53" i="2"/>
  <c r="AH53" i="2"/>
  <c r="AI53" i="2"/>
  <c r="BB53" i="2" s="1"/>
  <c r="AG41" i="2"/>
  <c r="AH41" i="2"/>
  <c r="AI41" i="2"/>
  <c r="AG29" i="2"/>
  <c r="AH29" i="2"/>
  <c r="AI29" i="2"/>
  <c r="BB29" i="2" s="1"/>
  <c r="AG17" i="2"/>
  <c r="AH17" i="2"/>
  <c r="AI17" i="2"/>
  <c r="BB17" i="2" s="1"/>
  <c r="AG5" i="2"/>
  <c r="AH5" i="2"/>
  <c r="AI5" i="2"/>
  <c r="BB5" i="2" s="1"/>
  <c r="AH289" i="2"/>
  <c r="AH261" i="2"/>
  <c r="AG242" i="2"/>
  <c r="AH224" i="2"/>
  <c r="AH176" i="2"/>
  <c r="AI152" i="2"/>
  <c r="BB152" i="2" s="1"/>
  <c r="AG138" i="2"/>
  <c r="AH124" i="2"/>
  <c r="AH92" i="2"/>
  <c r="AI76" i="2"/>
  <c r="BB76" i="2" s="1"/>
  <c r="AH57" i="2"/>
  <c r="AH184" i="2"/>
  <c r="AG184" i="2"/>
  <c r="AH172" i="2"/>
  <c r="AI172" i="2"/>
  <c r="BB172" i="2" s="1"/>
  <c r="AG160" i="2"/>
  <c r="AH160" i="2"/>
  <c r="AG148" i="2"/>
  <c r="AH148" i="2"/>
  <c r="AG136" i="2"/>
  <c r="AH136" i="2"/>
  <c r="AG112" i="2"/>
  <c r="AH112" i="2"/>
  <c r="AG100" i="2"/>
  <c r="AI100" i="2"/>
  <c r="BB100" i="2" s="1"/>
  <c r="AG88" i="2"/>
  <c r="AH88" i="2"/>
  <c r="AG64" i="2"/>
  <c r="AI64" i="2"/>
  <c r="BB64" i="2" s="1"/>
  <c r="AG52" i="2"/>
  <c r="AH52" i="2"/>
  <c r="AI52" i="2"/>
  <c r="BB52" i="2" s="1"/>
  <c r="AG40" i="2"/>
  <c r="AH40" i="2"/>
  <c r="AI40" i="2"/>
  <c r="BB40" i="2" s="1"/>
  <c r="AG28" i="2"/>
  <c r="AH28" i="2"/>
  <c r="AI28" i="2"/>
  <c r="BB28" i="2" s="1"/>
  <c r="AG16" i="2"/>
  <c r="AH16" i="2"/>
  <c r="AI16" i="2"/>
  <c r="BB16" i="2" s="1"/>
  <c r="AG4" i="2"/>
  <c r="AH4" i="2"/>
  <c r="AI4" i="2"/>
  <c r="BB4" i="2" s="1"/>
  <c r="AG289" i="2"/>
  <c r="AI223" i="2"/>
  <c r="AH213" i="2"/>
  <c r="AI184" i="2"/>
  <c r="BB184" i="2" s="1"/>
  <c r="AI175" i="2"/>
  <c r="BB175" i="2" s="1"/>
  <c r="AI151" i="2"/>
  <c r="BB151" i="2" s="1"/>
  <c r="AH137" i="2"/>
  <c r="AH90" i="2"/>
  <c r="AH76" i="2"/>
  <c r="AG315" i="2"/>
  <c r="AH315" i="2"/>
  <c r="AI315" i="2"/>
  <c r="AG303" i="2"/>
  <c r="AH303" i="2"/>
  <c r="AG291" i="2"/>
  <c r="AH291" i="2"/>
  <c r="AG279" i="2"/>
  <c r="AH279" i="2"/>
  <c r="AI279" i="2"/>
  <c r="BB279" i="2" s="1"/>
  <c r="AG267" i="2"/>
  <c r="AH267" i="2"/>
  <c r="AG255" i="2"/>
  <c r="AH255" i="2"/>
  <c r="AI255" i="2"/>
  <c r="BB255" i="2" s="1"/>
  <c r="AG243" i="2"/>
  <c r="AH243" i="2"/>
  <c r="AI243" i="2"/>
  <c r="BB243" i="2" s="1"/>
  <c r="AG231" i="2"/>
  <c r="AH231" i="2"/>
  <c r="AG219" i="2"/>
  <c r="AH219" i="2"/>
  <c r="AG207" i="2"/>
  <c r="AH207" i="2"/>
  <c r="AG195" i="2"/>
  <c r="AH195" i="2"/>
  <c r="AG183" i="2"/>
  <c r="AH183" i="2"/>
  <c r="AG171" i="2"/>
  <c r="AH171" i="2"/>
  <c r="AG159" i="2"/>
  <c r="AH159" i="2"/>
  <c r="AG147" i="2"/>
  <c r="AH147" i="2"/>
  <c r="AG135" i="2"/>
  <c r="AH135" i="2"/>
  <c r="AG123" i="2"/>
  <c r="AH123" i="2"/>
  <c r="AG111" i="2"/>
  <c r="AH111" i="2"/>
  <c r="AI111" i="2"/>
  <c r="BB111" i="2" s="1"/>
  <c r="AG99" i="2"/>
  <c r="AH99" i="2"/>
  <c r="AI99" i="2"/>
  <c r="AG87" i="2"/>
  <c r="AH87" i="2"/>
  <c r="AI87" i="2"/>
  <c r="BB87" i="2" s="1"/>
  <c r="AG75" i="2"/>
  <c r="AH75" i="2"/>
  <c r="AI75" i="2"/>
  <c r="BB75" i="2" s="1"/>
  <c r="AG63" i="2"/>
  <c r="AH63" i="2"/>
  <c r="AI63" i="2"/>
  <c r="BB63" i="2" s="1"/>
  <c r="AG51" i="2"/>
  <c r="AH51" i="2"/>
  <c r="AG39" i="2"/>
  <c r="AH39" i="2"/>
  <c r="AI39" i="2"/>
  <c r="BB39" i="2" s="1"/>
  <c r="AG27" i="2"/>
  <c r="AH27" i="2"/>
  <c r="AI27" i="2"/>
  <c r="BB27" i="2" s="1"/>
  <c r="AG15" i="2"/>
  <c r="AH15" i="2"/>
  <c r="AI231" i="2"/>
  <c r="AG212" i="2"/>
  <c r="AI183" i="2"/>
  <c r="BB183" i="2" s="1"/>
  <c r="AH174" i="2"/>
  <c r="AI163" i="2"/>
  <c r="BB163" i="2" s="1"/>
  <c r="AH149" i="2"/>
  <c r="AG137" i="2"/>
  <c r="AH104" i="2"/>
  <c r="AH89" i="2"/>
  <c r="AI194" i="2"/>
  <c r="AG194" i="2"/>
  <c r="AH170" i="2"/>
  <c r="AG170" i="2"/>
  <c r="AG158" i="2"/>
  <c r="AI158" i="2"/>
  <c r="BB158" i="2" s="1"/>
  <c r="AG146" i="2"/>
  <c r="AI146" i="2"/>
  <c r="BB146" i="2" s="1"/>
  <c r="AG134" i="2"/>
  <c r="AI134" i="2"/>
  <c r="BB134" i="2" s="1"/>
  <c r="AH134" i="2"/>
  <c r="AG122" i="2"/>
  <c r="AH122" i="2"/>
  <c r="AI122" i="2"/>
  <c r="BB122" i="2" s="1"/>
  <c r="AG110" i="2"/>
  <c r="AH110" i="2"/>
  <c r="AG98" i="2"/>
  <c r="AH98" i="2"/>
  <c r="AI98" i="2"/>
  <c r="AG86" i="2"/>
  <c r="AI86" i="2"/>
  <c r="BB86" i="2" s="1"/>
  <c r="AH86" i="2"/>
  <c r="AG74" i="2"/>
  <c r="AH74" i="2"/>
  <c r="AI74" i="2"/>
  <c r="BB74" i="2" s="1"/>
  <c r="AG62" i="2"/>
  <c r="AH62" i="2"/>
  <c r="AG50" i="2"/>
  <c r="AH50" i="2"/>
  <c r="AI50" i="2"/>
  <c r="BB50" i="2" s="1"/>
  <c r="AG38" i="2"/>
  <c r="AH38" i="2"/>
  <c r="AI38" i="2"/>
  <c r="BB38" i="2" s="1"/>
  <c r="AG26" i="2"/>
  <c r="AH26" i="2"/>
  <c r="AI26" i="2"/>
  <c r="BB26" i="2" s="1"/>
  <c r="AG14" i="2"/>
  <c r="AH14" i="2"/>
  <c r="AI14" i="2"/>
  <c r="BB14" i="2" s="1"/>
  <c r="AI259" i="2"/>
  <c r="AG249" i="2"/>
  <c r="AI230" i="2"/>
  <c r="AI211" i="2"/>
  <c r="AI192" i="2"/>
  <c r="BB192" i="2" s="1"/>
  <c r="AI182" i="2"/>
  <c r="BB182" i="2" s="1"/>
  <c r="AG174" i="2"/>
  <c r="AG162" i="2"/>
  <c r="AG149" i="2"/>
  <c r="AI136" i="2"/>
  <c r="BB136" i="2" s="1"/>
  <c r="AI103" i="2"/>
  <c r="BB103" i="2" s="1"/>
  <c r="AG89" i="2"/>
  <c r="AI313" i="2"/>
  <c r="BB313" i="2" s="1"/>
  <c r="AH313" i="2"/>
  <c r="AI301" i="2"/>
  <c r="BB301" i="2" s="1"/>
  <c r="AH301" i="2"/>
  <c r="AI277" i="2"/>
  <c r="BB277" i="2" s="1"/>
  <c r="AG277" i="2"/>
  <c r="AI265" i="2"/>
  <c r="BB265" i="2" s="1"/>
  <c r="AH265" i="2"/>
  <c r="AG265" i="2"/>
  <c r="AI253" i="2"/>
  <c r="BB253" i="2" s="1"/>
  <c r="AH253" i="2"/>
  <c r="AI241" i="2"/>
  <c r="BB241" i="2" s="1"/>
  <c r="AG241" i="2"/>
  <c r="AI229" i="2"/>
  <c r="AG229" i="2"/>
  <c r="AH229" i="2"/>
  <c r="AI217" i="2"/>
  <c r="AH217" i="2"/>
  <c r="AI205" i="2"/>
  <c r="BB205" i="2" s="1"/>
  <c r="AH205" i="2"/>
  <c r="AG205" i="2"/>
  <c r="AI193" i="2"/>
  <c r="BB193" i="2" s="1"/>
  <c r="AH193" i="2"/>
  <c r="AI181" i="2"/>
  <c r="BB181" i="2" s="1"/>
  <c r="AG181" i="2"/>
  <c r="AI169" i="2"/>
  <c r="BB169" i="2" s="1"/>
  <c r="AH169" i="2"/>
  <c r="AI157" i="2"/>
  <c r="BB157" i="2" s="1"/>
  <c r="AG157" i="2"/>
  <c r="AI145" i="2"/>
  <c r="AG145" i="2"/>
  <c r="AI133" i="2"/>
  <c r="BB133" i="2" s="1"/>
  <c r="AH133" i="2"/>
  <c r="AG133" i="2"/>
  <c r="AI121" i="2"/>
  <c r="BB121" i="2" s="1"/>
  <c r="AG121" i="2"/>
  <c r="AH121" i="2"/>
  <c r="AI109" i="2"/>
  <c r="BB109" i="2" s="1"/>
  <c r="AH109" i="2"/>
  <c r="AI97" i="2"/>
  <c r="BB97" i="2" s="1"/>
  <c r="AH97" i="2"/>
  <c r="AG97" i="2"/>
  <c r="AI85" i="2"/>
  <c r="BB85" i="2" s="1"/>
  <c r="AH85" i="2"/>
  <c r="AI73" i="2"/>
  <c r="BB73" i="2" s="1"/>
  <c r="AG73" i="2"/>
  <c r="AI61" i="2"/>
  <c r="BB61" i="2" s="1"/>
  <c r="AG61" i="2"/>
  <c r="AH61" i="2"/>
  <c r="AG49" i="2"/>
  <c r="AH49" i="2"/>
  <c r="AI49" i="2"/>
  <c r="BB49" i="2" s="1"/>
  <c r="AG37" i="2"/>
  <c r="AH37" i="2"/>
  <c r="AI37" i="2"/>
  <c r="BB37" i="2" s="1"/>
  <c r="AG25" i="2"/>
  <c r="AH25" i="2"/>
  <c r="AI25" i="2"/>
  <c r="BB25" i="2" s="1"/>
  <c r="AG13" i="2"/>
  <c r="AH13" i="2"/>
  <c r="AI13" i="2"/>
  <c r="BB13" i="2" s="1"/>
  <c r="AH277" i="2"/>
  <c r="AH230" i="2"/>
  <c r="AH210" i="2"/>
  <c r="AH192" i="2"/>
  <c r="AH182" i="2"/>
  <c r="AI148" i="2"/>
  <c r="BB148" i="2" s="1"/>
  <c r="AI135" i="2"/>
  <c r="BB135" i="2" s="1"/>
  <c r="AH117" i="2"/>
  <c r="AI102" i="2"/>
  <c r="BB102" i="2" s="1"/>
  <c r="AI88" i="2"/>
  <c r="BB88" i="2" s="1"/>
  <c r="AI19" i="2"/>
  <c r="BB19" i="2" s="1"/>
  <c r="AH180" i="2"/>
  <c r="AG180" i="2"/>
  <c r="AG156" i="2"/>
  <c r="AI156" i="2"/>
  <c r="BB156" i="2" s="1"/>
  <c r="AG144" i="2"/>
  <c r="AI144" i="2"/>
  <c r="BB144" i="2" s="1"/>
  <c r="AH144" i="2"/>
  <c r="AG132" i="2"/>
  <c r="AH132" i="2"/>
  <c r="AI132" i="2"/>
  <c r="BB132" i="2" s="1"/>
  <c r="AG120" i="2"/>
  <c r="AH120" i="2"/>
  <c r="AG108" i="2"/>
  <c r="AI108" i="2"/>
  <c r="AG84" i="2"/>
  <c r="AH84" i="2"/>
  <c r="AI84" i="2"/>
  <c r="BB84" i="2" s="1"/>
  <c r="AG72" i="2"/>
  <c r="AI72" i="2"/>
  <c r="BB72" i="2" s="1"/>
  <c r="AG60" i="2"/>
  <c r="AI60" i="2"/>
  <c r="BB60" i="2" s="1"/>
  <c r="AH60" i="2"/>
  <c r="AG48" i="2"/>
  <c r="AH48" i="2"/>
  <c r="AI48" i="2"/>
  <c r="BB48" i="2" s="1"/>
  <c r="AG36" i="2"/>
  <c r="AH36" i="2"/>
  <c r="AI36" i="2"/>
  <c r="BB36" i="2" s="1"/>
  <c r="AG24" i="2"/>
  <c r="AH24" i="2"/>
  <c r="AI24" i="2"/>
  <c r="BB24" i="2" s="1"/>
  <c r="AG12" i="2"/>
  <c r="AH12" i="2"/>
  <c r="AI12" i="2"/>
  <c r="BB12" i="2" s="1"/>
  <c r="AI295" i="2"/>
  <c r="AI267" i="2"/>
  <c r="BB267" i="2" s="1"/>
  <c r="AI247" i="2"/>
  <c r="BB247" i="2" s="1"/>
  <c r="AI219" i="2"/>
  <c r="BB219" i="2" s="1"/>
  <c r="AG210" i="2"/>
  <c r="AG200" i="2"/>
  <c r="AG172" i="2"/>
  <c r="AI160" i="2"/>
  <c r="BB160" i="2" s="1"/>
  <c r="AI147" i="2"/>
  <c r="BB147" i="2" s="1"/>
  <c r="AI116" i="2"/>
  <c r="BB116" i="2" s="1"/>
  <c r="AH102" i="2"/>
  <c r="AG85" i="2"/>
  <c r="AH68" i="2"/>
  <c r="AI15" i="2"/>
  <c r="BB15" i="2" s="1"/>
  <c r="AG287" i="2"/>
  <c r="AH287" i="2"/>
  <c r="AG275" i="2"/>
  <c r="AH275" i="2"/>
  <c r="AG263" i="2"/>
  <c r="AH263" i="2"/>
  <c r="AG251" i="2"/>
  <c r="AH251" i="2"/>
  <c r="AI251" i="2"/>
  <c r="BB251" i="2" s="1"/>
  <c r="AG239" i="2"/>
  <c r="AH239" i="2"/>
  <c r="AG227" i="2"/>
  <c r="AH227" i="2"/>
  <c r="AG215" i="2"/>
  <c r="AH215" i="2"/>
  <c r="AI215" i="2"/>
  <c r="AG203" i="2"/>
  <c r="AH203" i="2"/>
  <c r="AG191" i="2"/>
  <c r="AH191" i="2"/>
  <c r="AI191" i="2"/>
  <c r="BB191" i="2" s="1"/>
  <c r="AG179" i="2"/>
  <c r="AH179" i="2"/>
  <c r="AI179" i="2"/>
  <c r="BB179" i="2" s="1"/>
  <c r="AG167" i="2"/>
  <c r="AH167" i="2"/>
  <c r="AG155" i="2"/>
  <c r="AH155" i="2"/>
  <c r="AG143" i="2"/>
  <c r="AH143" i="2"/>
  <c r="AI143" i="2"/>
  <c r="BB143" i="2" s="1"/>
  <c r="AG131" i="2"/>
  <c r="AH131" i="2"/>
  <c r="AG119" i="2"/>
  <c r="AH119" i="2"/>
  <c r="AG107" i="2"/>
  <c r="AH107" i="2"/>
  <c r="AI107" i="2"/>
  <c r="BB107" i="2" s="1"/>
  <c r="AG95" i="2"/>
  <c r="AH95" i="2"/>
  <c r="AG83" i="2"/>
  <c r="AH83" i="2"/>
  <c r="AG71" i="2"/>
  <c r="AH71" i="2"/>
  <c r="AI71" i="2"/>
  <c r="BB71" i="2" s="1"/>
  <c r="AG59" i="2"/>
  <c r="AH59" i="2"/>
  <c r="AI59" i="2"/>
  <c r="BB59" i="2" s="1"/>
  <c r="AG47" i="2"/>
  <c r="AH47" i="2"/>
  <c r="AI47" i="2"/>
  <c r="BB47" i="2" s="1"/>
  <c r="AG35" i="2"/>
  <c r="AH35" i="2"/>
  <c r="AG23" i="2"/>
  <c r="AH23" i="2"/>
  <c r="AG11" i="2"/>
  <c r="AH11" i="2"/>
  <c r="AG313" i="2"/>
  <c r="AI275" i="2"/>
  <c r="BB275" i="2" s="1"/>
  <c r="AI218" i="2"/>
  <c r="AI199" i="2"/>
  <c r="AH181" i="2"/>
  <c r="AI171" i="2"/>
  <c r="BB171" i="2" s="1"/>
  <c r="AI159" i="2"/>
  <c r="BB159" i="2" s="1"/>
  <c r="AH146" i="2"/>
  <c r="AH116" i="2"/>
  <c r="AG101" i="2"/>
  <c r="AI83" i="2"/>
  <c r="BB83" i="2" s="1"/>
  <c r="AI67" i="2"/>
  <c r="BB67" i="2" s="1"/>
  <c r="AI11" i="2"/>
  <c r="BB11" i="2" s="1"/>
  <c r="BP1" i="1"/>
  <c r="BQ1" i="1"/>
  <c r="BR1" i="1"/>
  <c r="BS1" i="1"/>
  <c r="BT1" i="1"/>
  <c r="BU1" i="1"/>
  <c r="BV1" i="1"/>
  <c r="L1" i="1"/>
  <c r="K1" i="1"/>
  <c r="P5" i="27" l="1"/>
  <c r="P20" i="27"/>
  <c r="AK7" i="18"/>
  <c r="E16" i="25" s="1"/>
  <c r="AK11" i="18"/>
  <c r="E20" i="25" s="1"/>
  <c r="AK9" i="18"/>
  <c r="E24" i="25" s="1"/>
  <c r="AK25" i="18"/>
  <c r="E13" i="25" s="1"/>
  <c r="AK14" i="18"/>
  <c r="E8" i="25" s="1"/>
  <c r="AK12" i="18"/>
  <c r="E17" i="25" s="1"/>
  <c r="AK18" i="18"/>
  <c r="E18" i="25" s="1"/>
  <c r="P18" i="27"/>
  <c r="BB166" i="2"/>
  <c r="BB223" i="2"/>
  <c r="BB200" i="2"/>
  <c r="BB586" i="2"/>
  <c r="BB82" i="2"/>
  <c r="BB130" i="2"/>
  <c r="BB201" i="2"/>
  <c r="BB245" i="2"/>
  <c r="BB293" i="2"/>
  <c r="BB510" i="2"/>
  <c r="BB549" i="2"/>
  <c r="BB608" i="2"/>
  <c r="BB312" i="2"/>
  <c r="BB306" i="2"/>
  <c r="BB522" i="2"/>
  <c r="BB588" i="2"/>
  <c r="BB521" i="2"/>
  <c r="BB406" i="2"/>
  <c r="BB108" i="2"/>
  <c r="BB196" i="2"/>
  <c r="BB145" i="2"/>
  <c r="BG301" i="2"/>
  <c r="BL301" i="2" s="1"/>
  <c r="BG76" i="2"/>
  <c r="BL76" i="2" s="1"/>
  <c r="BG266" i="2"/>
  <c r="BL266" i="2" s="1"/>
  <c r="BG224" i="2"/>
  <c r="BL224" i="2" s="1"/>
  <c r="BV9" i="2"/>
  <c r="P10" i="27"/>
  <c r="P7" i="27"/>
  <c r="M7" i="27"/>
  <c r="AK8" i="18" s="1"/>
  <c r="E7" i="25" s="1"/>
  <c r="P19" i="27"/>
  <c r="M19" i="27"/>
  <c r="AK20" i="18" s="1"/>
  <c r="E5" i="25" s="1"/>
  <c r="P11" i="27"/>
  <c r="P23" i="27"/>
  <c r="P9" i="27"/>
  <c r="M9" i="27"/>
  <c r="AK10" i="18" s="1"/>
  <c r="E15" i="25" s="1"/>
  <c r="P25" i="27"/>
  <c r="M21" i="27"/>
  <c r="AK22" i="18" s="1"/>
  <c r="E3" i="25" s="1"/>
  <c r="P21" i="27"/>
  <c r="P6" i="27"/>
  <c r="P4" i="27"/>
  <c r="M4" i="27"/>
  <c r="AK5" i="18" s="1"/>
  <c r="E2" i="25" s="1"/>
  <c r="P16" i="27"/>
  <c r="M16" i="27"/>
  <c r="AK17" i="18" s="1"/>
  <c r="E4" i="25" s="1"/>
  <c r="BX11" i="2"/>
  <c r="AL333" i="2" s="1"/>
  <c r="BW11" i="2"/>
  <c r="AK406" i="2" s="1"/>
  <c r="AZ406" i="2" s="1"/>
  <c r="BV11" i="2"/>
  <c r="AJ344" i="2" s="1"/>
  <c r="BX10" i="2"/>
  <c r="BW10" i="2"/>
  <c r="AK116" i="2" s="1"/>
  <c r="BV10" i="2"/>
  <c r="AJ562" i="2" s="1"/>
  <c r="BX9" i="2"/>
  <c r="AL332" i="2" s="1"/>
  <c r="BW9" i="2"/>
  <c r="AK210" i="2" s="1"/>
  <c r="BO2" i="2"/>
  <c r="BH2" i="2"/>
  <c r="BM2" i="2" s="1"/>
  <c r="BG2" i="2"/>
  <c r="BF2" i="2"/>
  <c r="BJ2" i="2"/>
  <c r="G22" i="28"/>
  <c r="G23" i="28" s="1"/>
  <c r="G24" i="28" s="1"/>
  <c r="G25" i="28" s="1"/>
  <c r="G3" i="28"/>
  <c r="G4" i="28"/>
  <c r="G5" i="28"/>
  <c r="G6" i="28"/>
  <c r="G7" i="28"/>
  <c r="G8" i="28"/>
  <c r="G9" i="28"/>
  <c r="G10" i="28"/>
  <c r="G11" i="28"/>
  <c r="G12" i="28"/>
  <c r="G13" i="28"/>
  <c r="G14" i="28"/>
  <c r="G15" i="28"/>
  <c r="G16" i="28"/>
  <c r="G17" i="28"/>
  <c r="G18" i="28"/>
  <c r="G19" i="28"/>
  <c r="G20" i="28"/>
  <c r="G21" i="28"/>
  <c r="G2" i="28"/>
  <c r="F3" i="28"/>
  <c r="F4" i="28"/>
  <c r="F5" i="28"/>
  <c r="F6" i="28"/>
  <c r="F7" i="28"/>
  <c r="F8" i="28"/>
  <c r="F9" i="28"/>
  <c r="F10" i="28"/>
  <c r="F11" i="28"/>
  <c r="F12" i="28"/>
  <c r="F13" i="28"/>
  <c r="F14" i="28"/>
  <c r="F15" i="28"/>
  <c r="F16" i="28"/>
  <c r="F17" i="28"/>
  <c r="F18" i="28"/>
  <c r="F19" i="28"/>
  <c r="F20" i="28"/>
  <c r="F21" i="28"/>
  <c r="F2" i="28"/>
  <c r="BC4" i="2"/>
  <c r="M3" i="1" s="1"/>
  <c r="BC5" i="2"/>
  <c r="BC6" i="2"/>
  <c r="BC7" i="2"/>
  <c r="BC8" i="2"/>
  <c r="BC9" i="2"/>
  <c r="BC10" i="2"/>
  <c r="BC11" i="2"/>
  <c r="BC12" i="2"/>
  <c r="BC13" i="2"/>
  <c r="BC14" i="2"/>
  <c r="BC15" i="2"/>
  <c r="BC16" i="2"/>
  <c r="BC17" i="2"/>
  <c r="BC18" i="2"/>
  <c r="BC19" i="2"/>
  <c r="BC20" i="2"/>
  <c r="BC21" i="2"/>
  <c r="BC22" i="2"/>
  <c r="BC23" i="2"/>
  <c r="BC24" i="2"/>
  <c r="BC25" i="2"/>
  <c r="BC26" i="2"/>
  <c r="BC27" i="2"/>
  <c r="BC28" i="2"/>
  <c r="BC29" i="2"/>
  <c r="BC30" i="2"/>
  <c r="BC31" i="2"/>
  <c r="BC32" i="2"/>
  <c r="BC33" i="2"/>
  <c r="BC34" i="2"/>
  <c r="BC35" i="2"/>
  <c r="BC36" i="2"/>
  <c r="BC37" i="2"/>
  <c r="BC38" i="2"/>
  <c r="BC39" i="2"/>
  <c r="BC40" i="2"/>
  <c r="BC41" i="2"/>
  <c r="BC42" i="2"/>
  <c r="BC43" i="2"/>
  <c r="BC44" i="2"/>
  <c r="M43" i="1" s="1"/>
  <c r="BC45" i="2"/>
  <c r="BC46" i="2"/>
  <c r="BC47" i="2"/>
  <c r="BC48" i="2"/>
  <c r="BC49" i="2"/>
  <c r="BC50" i="2"/>
  <c r="BC51" i="2"/>
  <c r="BC52" i="2"/>
  <c r="M51" i="1" s="1"/>
  <c r="BC53" i="2"/>
  <c r="BC54" i="2"/>
  <c r="BC55" i="2"/>
  <c r="BC56" i="2"/>
  <c r="BC57" i="2"/>
  <c r="BC58" i="2"/>
  <c r="BC59" i="2"/>
  <c r="BC60" i="2"/>
  <c r="BC61" i="2"/>
  <c r="BC62" i="2"/>
  <c r="BC63" i="2"/>
  <c r="BC64" i="2"/>
  <c r="BC65" i="2"/>
  <c r="BC66" i="2"/>
  <c r="BC67" i="2"/>
  <c r="BC68" i="2"/>
  <c r="BC69" i="2"/>
  <c r="BC70" i="2"/>
  <c r="BC71" i="2"/>
  <c r="BC72" i="2"/>
  <c r="BC73" i="2"/>
  <c r="BC74" i="2"/>
  <c r="M73" i="1" s="1"/>
  <c r="BC75" i="2"/>
  <c r="M74" i="1" s="1"/>
  <c r="BC76" i="2"/>
  <c r="M75" i="1" s="1"/>
  <c r="BC77" i="2"/>
  <c r="BC78" i="2"/>
  <c r="BC79" i="2"/>
  <c r="BC80" i="2"/>
  <c r="BC81" i="2"/>
  <c r="BC82" i="2"/>
  <c r="BC83" i="2"/>
  <c r="BC84" i="2"/>
  <c r="BC85" i="2"/>
  <c r="BC86" i="2"/>
  <c r="BC87" i="2"/>
  <c r="BC88" i="2"/>
  <c r="BC89" i="2"/>
  <c r="BC90" i="2"/>
  <c r="BC91" i="2"/>
  <c r="BC92" i="2"/>
  <c r="BC93" i="2"/>
  <c r="BC94" i="2"/>
  <c r="BC95" i="2"/>
  <c r="BC96" i="2"/>
  <c r="BC97" i="2"/>
  <c r="BC98" i="2"/>
  <c r="BC99" i="2"/>
  <c r="BC100" i="2"/>
  <c r="BC101" i="2"/>
  <c r="BC102" i="2"/>
  <c r="BC103" i="2"/>
  <c r="BC104" i="2"/>
  <c r="BC105" i="2"/>
  <c r="BC106" i="2"/>
  <c r="BC107" i="2"/>
  <c r="BC108" i="2"/>
  <c r="M107" i="1" s="1"/>
  <c r="BC109" i="2"/>
  <c r="BC110" i="2"/>
  <c r="BC111" i="2"/>
  <c r="BC112" i="2"/>
  <c r="BC113" i="2"/>
  <c r="BC114" i="2"/>
  <c r="BC115" i="2"/>
  <c r="BC116" i="2"/>
  <c r="BC117" i="2"/>
  <c r="BC118" i="2"/>
  <c r="BC119" i="2"/>
  <c r="BC120" i="2"/>
  <c r="BC121" i="2"/>
  <c r="BC122" i="2"/>
  <c r="BC123" i="2"/>
  <c r="BC124" i="2"/>
  <c r="BC125" i="2"/>
  <c r="BC126" i="2"/>
  <c r="BC127" i="2"/>
  <c r="BC128" i="2"/>
  <c r="BC129" i="2"/>
  <c r="BC130" i="2"/>
  <c r="BC131" i="2"/>
  <c r="BC132" i="2"/>
  <c r="BC133" i="2"/>
  <c r="BC134" i="2"/>
  <c r="BC135" i="2"/>
  <c r="BC136" i="2"/>
  <c r="BC137" i="2"/>
  <c r="BC138" i="2"/>
  <c r="BC139" i="2"/>
  <c r="BC140" i="2"/>
  <c r="M139" i="1" s="1"/>
  <c r="BC141" i="2"/>
  <c r="BC142" i="2"/>
  <c r="BC143" i="2"/>
  <c r="BC144" i="2"/>
  <c r="BC145" i="2"/>
  <c r="BC146" i="2"/>
  <c r="BC147" i="2"/>
  <c r="BC148" i="2"/>
  <c r="BC149" i="2"/>
  <c r="BC150" i="2"/>
  <c r="BC151" i="2"/>
  <c r="BC152" i="2"/>
  <c r="BC153" i="2"/>
  <c r="BC154" i="2"/>
  <c r="BC155" i="2"/>
  <c r="BC156" i="2"/>
  <c r="BC157" i="2"/>
  <c r="BC158" i="2"/>
  <c r="BC159" i="2"/>
  <c r="BC160" i="2"/>
  <c r="BC161" i="2"/>
  <c r="BC162" i="2"/>
  <c r="BC163" i="2"/>
  <c r="BC164" i="2"/>
  <c r="M163" i="1" s="1"/>
  <c r="BC165" i="2"/>
  <c r="BC166" i="2"/>
  <c r="BC167" i="2"/>
  <c r="M166" i="1" s="1"/>
  <c r="BC168" i="2"/>
  <c r="BC169" i="2"/>
  <c r="BC170" i="2"/>
  <c r="BC171" i="2"/>
  <c r="BC172" i="2"/>
  <c r="BC173" i="2"/>
  <c r="BC174" i="2"/>
  <c r="BC175" i="2"/>
  <c r="BC176" i="2"/>
  <c r="BC177" i="2"/>
  <c r="BC178" i="2"/>
  <c r="BC179" i="2"/>
  <c r="M178" i="1" s="1"/>
  <c r="BC180" i="2"/>
  <c r="BC181" i="2"/>
  <c r="BC182" i="2"/>
  <c r="BC183" i="2"/>
  <c r="BC184" i="2"/>
  <c r="BC185" i="2"/>
  <c r="M184" i="1" s="1"/>
  <c r="BC186" i="2"/>
  <c r="BC187" i="2"/>
  <c r="M186" i="1" s="1"/>
  <c r="BC188" i="2"/>
  <c r="M187" i="1" s="1"/>
  <c r="BC189" i="2"/>
  <c r="BC190" i="2"/>
  <c r="BC191" i="2"/>
  <c r="M190" i="1" s="1"/>
  <c r="BC192" i="2"/>
  <c r="BC193" i="2"/>
  <c r="BC194" i="2"/>
  <c r="BC195" i="2"/>
  <c r="BC196" i="2"/>
  <c r="M195" i="1" s="1"/>
  <c r="BC197" i="2"/>
  <c r="BC198" i="2"/>
  <c r="BC199" i="2"/>
  <c r="BC200" i="2"/>
  <c r="BC201" i="2"/>
  <c r="BC202" i="2"/>
  <c r="BC203" i="2"/>
  <c r="BC204" i="2"/>
  <c r="M203" i="1" s="1"/>
  <c r="BC205" i="2"/>
  <c r="BC206" i="2"/>
  <c r="BC207" i="2"/>
  <c r="BC208" i="2"/>
  <c r="BC209" i="2"/>
  <c r="BC210" i="2"/>
  <c r="BC211" i="2"/>
  <c r="BC212" i="2"/>
  <c r="BC213" i="2"/>
  <c r="BC214" i="2"/>
  <c r="BC215" i="2"/>
  <c r="BC216" i="2"/>
  <c r="BC217" i="2"/>
  <c r="BC218" i="2"/>
  <c r="BC219" i="2"/>
  <c r="BC220" i="2"/>
  <c r="M219" i="1" s="1"/>
  <c r="BC221" i="2"/>
  <c r="BC222" i="2"/>
  <c r="BC223" i="2"/>
  <c r="BC224" i="2"/>
  <c r="BC225" i="2"/>
  <c r="BC226" i="2"/>
  <c r="BC227" i="2"/>
  <c r="BC228" i="2"/>
  <c r="BC229" i="2"/>
  <c r="BC230" i="2"/>
  <c r="BC231" i="2"/>
  <c r="BC232" i="2"/>
  <c r="BC233" i="2"/>
  <c r="BC234" i="2"/>
  <c r="BC235" i="2"/>
  <c r="BC236" i="2"/>
  <c r="BC237" i="2"/>
  <c r="BC238" i="2"/>
  <c r="BC239" i="2"/>
  <c r="BC240" i="2"/>
  <c r="BC241" i="2"/>
  <c r="BC242" i="2"/>
  <c r="BC243" i="2"/>
  <c r="BC244" i="2"/>
  <c r="M243" i="1" s="1"/>
  <c r="BC245" i="2"/>
  <c r="BC246" i="2"/>
  <c r="BC247" i="2"/>
  <c r="BC248" i="2"/>
  <c r="BC249" i="2"/>
  <c r="BC250" i="2"/>
  <c r="BC251" i="2"/>
  <c r="BC252" i="2"/>
  <c r="M251" i="1" s="1"/>
  <c r="BC253" i="2"/>
  <c r="BC254" i="2"/>
  <c r="BC255" i="2"/>
  <c r="BC256" i="2"/>
  <c r="BC257" i="2"/>
  <c r="BC258" i="2"/>
  <c r="BC259" i="2"/>
  <c r="BC260" i="2"/>
  <c r="BC261" i="2"/>
  <c r="BC262" i="2"/>
  <c r="BC263" i="2"/>
  <c r="BC264" i="2"/>
  <c r="BC265" i="2"/>
  <c r="BC266" i="2"/>
  <c r="BC267" i="2"/>
  <c r="BC268" i="2"/>
  <c r="BC269" i="2"/>
  <c r="BC270" i="2"/>
  <c r="BC271" i="2"/>
  <c r="BC272" i="2"/>
  <c r="BC273" i="2"/>
  <c r="BC274" i="2"/>
  <c r="BC275" i="2"/>
  <c r="BC276" i="2"/>
  <c r="BC277" i="2"/>
  <c r="BC278" i="2"/>
  <c r="BC279" i="2"/>
  <c r="BC280" i="2"/>
  <c r="M279" i="1" s="1"/>
  <c r="BC281" i="2"/>
  <c r="BC282" i="2"/>
  <c r="BC283" i="2"/>
  <c r="M282" i="1" s="1"/>
  <c r="BC284" i="2"/>
  <c r="BC285" i="2"/>
  <c r="BC286" i="2"/>
  <c r="BC287" i="2"/>
  <c r="BC288" i="2"/>
  <c r="BC289" i="2"/>
  <c r="BC290" i="2"/>
  <c r="BC291" i="2"/>
  <c r="M290" i="1" s="1"/>
  <c r="BC292" i="2"/>
  <c r="M291" i="1" s="1"/>
  <c r="BC293" i="2"/>
  <c r="BC294" i="2"/>
  <c r="BC295" i="2"/>
  <c r="BC296" i="2"/>
  <c r="BC297" i="2"/>
  <c r="BC298" i="2"/>
  <c r="BC299" i="2"/>
  <c r="BC300" i="2"/>
  <c r="M299" i="1" s="1"/>
  <c r="BC301" i="2"/>
  <c r="BC302" i="2"/>
  <c r="BC303" i="2"/>
  <c r="M302" i="1" s="1"/>
  <c r="BC304" i="2"/>
  <c r="M303" i="1" s="1"/>
  <c r="BC305" i="2"/>
  <c r="BC306" i="2"/>
  <c r="BC307" i="2"/>
  <c r="BC308" i="2"/>
  <c r="BC309" i="2"/>
  <c r="BC310" i="2"/>
  <c r="BC311" i="2"/>
  <c r="BC312" i="2"/>
  <c r="BC313" i="2"/>
  <c r="BC314" i="2"/>
  <c r="BC315" i="2"/>
  <c r="BC316" i="2"/>
  <c r="BC317" i="2"/>
  <c r="BC318" i="2"/>
  <c r="BC319" i="2"/>
  <c r="BC320" i="2"/>
  <c r="BC321" i="2"/>
  <c r="BC322" i="2"/>
  <c r="BC323" i="2"/>
  <c r="M322" i="1" s="1"/>
  <c r="BC324" i="2"/>
  <c r="BC325" i="2"/>
  <c r="BC326" i="2"/>
  <c r="BC327" i="2"/>
  <c r="BC328" i="2"/>
  <c r="BC329" i="2"/>
  <c r="BC330" i="2"/>
  <c r="BC331" i="2"/>
  <c r="BC332" i="2"/>
  <c r="BC333" i="2"/>
  <c r="BC334" i="2"/>
  <c r="BC335" i="2"/>
  <c r="BC336" i="2"/>
  <c r="BC337" i="2"/>
  <c r="BC338" i="2"/>
  <c r="BC339" i="2"/>
  <c r="M338" i="1" s="1"/>
  <c r="BC340" i="2"/>
  <c r="BC341" i="2"/>
  <c r="BC342" i="2"/>
  <c r="BC343" i="2"/>
  <c r="BC344" i="2"/>
  <c r="BC345" i="2"/>
  <c r="BC346" i="2"/>
  <c r="BC347" i="2"/>
  <c r="BC348" i="2"/>
  <c r="M347" i="1" s="1"/>
  <c r="BC349" i="2"/>
  <c r="BC350" i="2"/>
  <c r="BC351" i="2"/>
  <c r="BC352" i="2"/>
  <c r="BC353" i="2"/>
  <c r="BC354" i="2"/>
  <c r="BC355" i="2"/>
  <c r="BC356" i="2"/>
  <c r="BC357" i="2"/>
  <c r="BC358" i="2"/>
  <c r="BC359" i="2"/>
  <c r="BC360" i="2"/>
  <c r="BC361" i="2"/>
  <c r="BC362" i="2"/>
  <c r="M361" i="1" s="1"/>
  <c r="BC363" i="2"/>
  <c r="BC364" i="2"/>
  <c r="BC365" i="2"/>
  <c r="BC366" i="2"/>
  <c r="BC367" i="2"/>
  <c r="BC368" i="2"/>
  <c r="BC369" i="2"/>
  <c r="BC370" i="2"/>
  <c r="BC371" i="2"/>
  <c r="BC372" i="2"/>
  <c r="BC373" i="2"/>
  <c r="BC374" i="2"/>
  <c r="BC375" i="2"/>
  <c r="BC376" i="2"/>
  <c r="BC377" i="2"/>
  <c r="BC378" i="2"/>
  <c r="BC379" i="2"/>
  <c r="M378" i="1" s="1"/>
  <c r="BC380" i="2"/>
  <c r="BC381" i="2"/>
  <c r="BC382" i="2"/>
  <c r="BC383" i="2"/>
  <c r="BC384" i="2"/>
  <c r="BC385" i="2"/>
  <c r="BC386" i="2"/>
  <c r="BC387" i="2"/>
  <c r="BC388" i="2"/>
  <c r="BC389" i="2"/>
  <c r="BC390" i="2"/>
  <c r="BC391" i="2"/>
  <c r="BC392" i="2"/>
  <c r="BC393" i="2"/>
  <c r="BC394" i="2"/>
  <c r="BC395" i="2"/>
  <c r="M394" i="1" s="1"/>
  <c r="BC396" i="2"/>
  <c r="BC397" i="2"/>
  <c r="BC398" i="2"/>
  <c r="M397" i="1" s="1"/>
  <c r="BC399" i="2"/>
  <c r="BC400" i="2"/>
  <c r="BC401" i="2"/>
  <c r="BC402" i="2"/>
  <c r="BC403" i="2"/>
  <c r="BC404" i="2"/>
  <c r="BC405" i="2"/>
  <c r="BC406" i="2"/>
  <c r="BC407" i="2"/>
  <c r="BC408" i="2"/>
  <c r="BC409" i="2"/>
  <c r="BC410" i="2"/>
  <c r="BC411" i="2"/>
  <c r="BC412" i="2"/>
  <c r="M411" i="1" s="1"/>
  <c r="BC413" i="2"/>
  <c r="BC414" i="2"/>
  <c r="BC415" i="2"/>
  <c r="BC416" i="2"/>
  <c r="BC417" i="2"/>
  <c r="BC418" i="2"/>
  <c r="BC419" i="2"/>
  <c r="BC420" i="2"/>
  <c r="M419" i="1" s="1"/>
  <c r="BC421" i="2"/>
  <c r="BC422" i="2"/>
  <c r="BC423" i="2"/>
  <c r="BC424" i="2"/>
  <c r="BC425" i="2"/>
  <c r="BC426" i="2"/>
  <c r="BC427" i="2"/>
  <c r="BC428" i="2"/>
  <c r="BC429" i="2"/>
  <c r="BC430" i="2"/>
  <c r="BC431" i="2"/>
  <c r="BC432" i="2"/>
  <c r="BC433" i="2"/>
  <c r="BC434" i="2"/>
  <c r="BC435" i="2"/>
  <c r="BC436" i="2"/>
  <c r="BC437" i="2"/>
  <c r="BC438" i="2"/>
  <c r="BC439" i="2"/>
  <c r="M438" i="1" s="1"/>
  <c r="BC440" i="2"/>
  <c r="BC441" i="2"/>
  <c r="BC442" i="2"/>
  <c r="BC443" i="2"/>
  <c r="BC444" i="2"/>
  <c r="M443" i="1" s="1"/>
  <c r="BC445" i="2"/>
  <c r="BC446" i="2"/>
  <c r="BC447" i="2"/>
  <c r="BC448" i="2"/>
  <c r="M447" i="1" s="1"/>
  <c r="BC449" i="2"/>
  <c r="BC450" i="2"/>
  <c r="BC451" i="2"/>
  <c r="BC452" i="2"/>
  <c r="M451" i="1" s="1"/>
  <c r="BC453" i="2"/>
  <c r="BC454" i="2"/>
  <c r="BC455" i="2"/>
  <c r="BC456" i="2"/>
  <c r="BC457" i="2"/>
  <c r="BC458" i="2"/>
  <c r="BC459" i="2"/>
  <c r="BC460" i="2"/>
  <c r="BC461" i="2"/>
  <c r="BC462" i="2"/>
  <c r="BC463" i="2"/>
  <c r="BC464" i="2"/>
  <c r="BC465" i="2"/>
  <c r="BC466" i="2"/>
  <c r="BC467" i="2"/>
  <c r="BC468" i="2"/>
  <c r="BC469" i="2"/>
  <c r="M468" i="1" s="1"/>
  <c r="BC470" i="2"/>
  <c r="BC471" i="2"/>
  <c r="BC472" i="2"/>
  <c r="M471" i="1" s="1"/>
  <c r="BC473" i="2"/>
  <c r="BC474" i="2"/>
  <c r="BC475" i="2"/>
  <c r="BC476" i="2"/>
  <c r="BC477" i="2"/>
  <c r="BC478" i="2"/>
  <c r="BC479" i="2"/>
  <c r="BC480" i="2"/>
  <c r="M479" i="1" s="1"/>
  <c r="BC481" i="2"/>
  <c r="BC482" i="2"/>
  <c r="BC483" i="2"/>
  <c r="BC484" i="2"/>
  <c r="M483" i="1" s="1"/>
  <c r="BC485" i="2"/>
  <c r="BC486" i="2"/>
  <c r="BC487" i="2"/>
  <c r="BC488" i="2"/>
  <c r="BC489" i="2"/>
  <c r="BC490" i="2"/>
  <c r="BC491" i="2"/>
  <c r="BC492" i="2"/>
  <c r="BC493" i="2"/>
  <c r="BC494" i="2"/>
  <c r="BC495" i="2"/>
  <c r="BC496" i="2"/>
  <c r="BC497" i="2"/>
  <c r="M496" i="1" s="1"/>
  <c r="BC498" i="2"/>
  <c r="BC499" i="2"/>
  <c r="BC500" i="2"/>
  <c r="BC501" i="2"/>
  <c r="BC502" i="2"/>
  <c r="BC503" i="2"/>
  <c r="BC504" i="2"/>
  <c r="BC505" i="2"/>
  <c r="BC506" i="2"/>
  <c r="BC507" i="2"/>
  <c r="BC508" i="2"/>
  <c r="M507" i="1" s="1"/>
  <c r="BC509" i="2"/>
  <c r="BC510" i="2"/>
  <c r="BC511" i="2"/>
  <c r="M510" i="1" s="1"/>
  <c r="BC512" i="2"/>
  <c r="BC513" i="2"/>
  <c r="BC514" i="2"/>
  <c r="BC515" i="2"/>
  <c r="BC516" i="2"/>
  <c r="BC517" i="2"/>
  <c r="BC518" i="2"/>
  <c r="BC519" i="2"/>
  <c r="BC520" i="2"/>
  <c r="BC521" i="2"/>
  <c r="BC522" i="2"/>
  <c r="BC523" i="2"/>
  <c r="BC524" i="2"/>
  <c r="M523" i="1" s="1"/>
  <c r="BC525" i="2"/>
  <c r="BC526" i="2"/>
  <c r="BC527" i="2"/>
  <c r="BC528" i="2"/>
  <c r="M527" i="1" s="1"/>
  <c r="BC529" i="2"/>
  <c r="BC530" i="2"/>
  <c r="BC531" i="2"/>
  <c r="BC532" i="2"/>
  <c r="M531" i="1" s="1"/>
  <c r="BC533" i="2"/>
  <c r="BC534" i="2"/>
  <c r="BC535" i="2"/>
  <c r="M534" i="1" s="1"/>
  <c r="BC536" i="2"/>
  <c r="BC537" i="2"/>
  <c r="BC538" i="2"/>
  <c r="BC539" i="2"/>
  <c r="BC540" i="2"/>
  <c r="BC541" i="2"/>
  <c r="BC542" i="2"/>
  <c r="BC543" i="2"/>
  <c r="BC544" i="2"/>
  <c r="BC545" i="2"/>
  <c r="BC546" i="2"/>
  <c r="BC547" i="2"/>
  <c r="BC548" i="2"/>
  <c r="BC549" i="2"/>
  <c r="BC550" i="2"/>
  <c r="BC551" i="2"/>
  <c r="M550" i="1" s="1"/>
  <c r="BC552" i="2"/>
  <c r="BC553" i="2"/>
  <c r="BC554" i="2"/>
  <c r="BC555" i="2"/>
  <c r="M554" i="1" s="1"/>
  <c r="BC556" i="2"/>
  <c r="M555" i="1" s="1"/>
  <c r="BC557" i="2"/>
  <c r="BC558" i="2"/>
  <c r="M557" i="1" s="1"/>
  <c r="BC559" i="2"/>
  <c r="BC560" i="2"/>
  <c r="BC561" i="2"/>
  <c r="BC562" i="2"/>
  <c r="BC563" i="2"/>
  <c r="BC564" i="2"/>
  <c r="BC565" i="2"/>
  <c r="BC566" i="2"/>
  <c r="BC567" i="2"/>
  <c r="BC568" i="2"/>
  <c r="M567" i="1" s="1"/>
  <c r="BC569" i="2"/>
  <c r="BC570" i="2"/>
  <c r="BC571" i="2"/>
  <c r="BC572" i="2"/>
  <c r="M571" i="1" s="1"/>
  <c r="BC573" i="2"/>
  <c r="BC574" i="2"/>
  <c r="BC575" i="2"/>
  <c r="BC576" i="2"/>
  <c r="BC577" i="2"/>
  <c r="BC578" i="2"/>
  <c r="BC579" i="2"/>
  <c r="BC580" i="2"/>
  <c r="M579" i="1" s="1"/>
  <c r="BC581" i="2"/>
  <c r="BC582" i="2"/>
  <c r="BC583" i="2"/>
  <c r="BC584" i="2"/>
  <c r="M583" i="1" s="1"/>
  <c r="BC585" i="2"/>
  <c r="BC586" i="2"/>
  <c r="BC587" i="2"/>
  <c r="BC588" i="2"/>
  <c r="M587" i="1" s="1"/>
  <c r="BC589" i="2"/>
  <c r="BC590" i="2"/>
  <c r="BC591" i="2"/>
  <c r="BC592" i="2"/>
  <c r="BC593" i="2"/>
  <c r="M592" i="1" s="1"/>
  <c r="BC594" i="2"/>
  <c r="BC595" i="2"/>
  <c r="BC596" i="2"/>
  <c r="BC597" i="2"/>
  <c r="BC598" i="2"/>
  <c r="BC599" i="2"/>
  <c r="BC600" i="2"/>
  <c r="BC601" i="2"/>
  <c r="BC602" i="2"/>
  <c r="BC603" i="2"/>
  <c r="BC604" i="2"/>
  <c r="M603" i="1" s="1"/>
  <c r="BC605" i="2"/>
  <c r="BC606" i="2"/>
  <c r="BC607" i="2"/>
  <c r="BC608" i="2"/>
  <c r="M607" i="1" s="1"/>
  <c r="BC609" i="2"/>
  <c r="BC610" i="2"/>
  <c r="BC611" i="2"/>
  <c r="BC612" i="2"/>
  <c r="BC613" i="2"/>
  <c r="BC614" i="2"/>
  <c r="BC615" i="2"/>
  <c r="BC616" i="2"/>
  <c r="BC617" i="2"/>
  <c r="M616" i="1" s="1"/>
  <c r="BC618" i="2"/>
  <c r="BC619" i="2"/>
  <c r="BC620" i="2"/>
  <c r="M619" i="1" s="1"/>
  <c r="BC621" i="2"/>
  <c r="BC622" i="2"/>
  <c r="M621" i="1" s="1"/>
  <c r="BC3" i="2"/>
  <c r="CH2" i="1"/>
  <c r="CI2" i="1" s="1"/>
  <c r="B2" i="1"/>
  <c r="A2" i="1"/>
  <c r="AR2" i="2"/>
  <c r="AW2" i="2" s="1"/>
  <c r="AS2" i="2"/>
  <c r="AX2" i="2" s="1"/>
  <c r="AT2" i="2"/>
  <c r="AY2" i="2" s="1"/>
  <c r="AQ2" i="2"/>
  <c r="AV2" i="2" s="1"/>
  <c r="AP2" i="2"/>
  <c r="AU2" i="2" s="1"/>
  <c r="AO4" i="18"/>
  <c r="F21" i="25" s="1"/>
  <c r="AO5" i="18"/>
  <c r="F2" i="25" s="1"/>
  <c r="AO6" i="18"/>
  <c r="F12" i="25" s="1"/>
  <c r="AO7" i="18"/>
  <c r="F16" i="25" s="1"/>
  <c r="AO8" i="18"/>
  <c r="F7" i="25" s="1"/>
  <c r="AO9" i="18"/>
  <c r="F24" i="25" s="1"/>
  <c r="AO10" i="18"/>
  <c r="F15" i="25" s="1"/>
  <c r="AO11" i="18"/>
  <c r="F20" i="25" s="1"/>
  <c r="AO12" i="18"/>
  <c r="F17" i="25" s="1"/>
  <c r="AO13" i="18"/>
  <c r="F23" i="25" s="1"/>
  <c r="AO14" i="18"/>
  <c r="F8" i="25" s="1"/>
  <c r="AO15" i="18"/>
  <c r="F22" i="25" s="1"/>
  <c r="AO16" i="18"/>
  <c r="F25" i="25" s="1"/>
  <c r="AO17" i="18"/>
  <c r="F4" i="25" s="1"/>
  <c r="AO18" i="18"/>
  <c r="F18" i="25" s="1"/>
  <c r="AO19" i="18"/>
  <c r="F19" i="25" s="1"/>
  <c r="AO20" i="18"/>
  <c r="F5" i="25" s="1"/>
  <c r="AO21" i="18"/>
  <c r="F14" i="25" s="1"/>
  <c r="AO22" i="18"/>
  <c r="F3" i="25" s="1"/>
  <c r="AO23" i="18"/>
  <c r="F6" i="25" s="1"/>
  <c r="AO24" i="18"/>
  <c r="F10" i="25" s="1"/>
  <c r="AO25" i="18"/>
  <c r="F13" i="25" s="1"/>
  <c r="AO26" i="18"/>
  <c r="F11" i="25" s="1"/>
  <c r="AO3" i="18"/>
  <c r="F9" i="25" s="1"/>
  <c r="N3" i="17"/>
  <c r="O3" i="17" s="1"/>
  <c r="N4" i="17"/>
  <c r="O4" i="17" s="1"/>
  <c r="N5" i="17"/>
  <c r="O5" i="17" s="1"/>
  <c r="N6" i="17"/>
  <c r="N7" i="17"/>
  <c r="O7" i="17" s="1"/>
  <c r="N8" i="17"/>
  <c r="O8" i="17" s="1"/>
  <c r="N9" i="17"/>
  <c r="O9" i="17" s="1"/>
  <c r="N10" i="17"/>
  <c r="N11" i="17"/>
  <c r="O11" i="17" s="1"/>
  <c r="N12" i="17"/>
  <c r="N13" i="17"/>
  <c r="O13" i="17" s="1"/>
  <c r="N14" i="17"/>
  <c r="O14" i="17" s="1"/>
  <c r="N15" i="17"/>
  <c r="O15" i="17" s="1"/>
  <c r="N16" i="17"/>
  <c r="O16" i="17" s="1"/>
  <c r="N17" i="17"/>
  <c r="O17" i="17" s="1"/>
  <c r="N18" i="17"/>
  <c r="O18" i="17" s="1"/>
  <c r="N19" i="17"/>
  <c r="O19" i="17" s="1"/>
  <c r="N20" i="17"/>
  <c r="N21" i="17"/>
  <c r="O21" i="17" s="1"/>
  <c r="N22" i="17"/>
  <c r="O22" i="17" s="1"/>
  <c r="N23" i="17"/>
  <c r="O23" i="17" s="1"/>
  <c r="N24" i="17"/>
  <c r="O24" i="17" s="1"/>
  <c r="N25" i="17"/>
  <c r="O25" i="17" s="1"/>
  <c r="N26" i="17"/>
  <c r="O26" i="17" s="1"/>
  <c r="N27" i="17"/>
  <c r="O27" i="17" s="1"/>
  <c r="N28" i="17"/>
  <c r="N29" i="17"/>
  <c r="O29" i="17" s="1"/>
  <c r="N30" i="17"/>
  <c r="O30" i="17" s="1"/>
  <c r="N31" i="17"/>
  <c r="O31" i="17" s="1"/>
  <c r="N32" i="17"/>
  <c r="O32" i="17" s="1"/>
  <c r="N33" i="17"/>
  <c r="O33" i="17" s="1"/>
  <c r="N34" i="17"/>
  <c r="N35" i="17"/>
  <c r="O35" i="17" s="1"/>
  <c r="N36" i="17"/>
  <c r="O36" i="17" s="1"/>
  <c r="N37" i="17"/>
  <c r="O37" i="17" s="1"/>
  <c r="N2" i="17"/>
  <c r="K3" i="17"/>
  <c r="L3" i="17"/>
  <c r="M3" i="17"/>
  <c r="K4" i="17"/>
  <c r="L4" i="17"/>
  <c r="M4" i="17"/>
  <c r="K5" i="17"/>
  <c r="L5" i="17"/>
  <c r="M5" i="17"/>
  <c r="K6" i="17"/>
  <c r="L6" i="17"/>
  <c r="M6" i="17"/>
  <c r="K7" i="17"/>
  <c r="L7" i="17"/>
  <c r="M7" i="17"/>
  <c r="K8" i="17"/>
  <c r="L8" i="17"/>
  <c r="M8" i="17"/>
  <c r="K9" i="17"/>
  <c r="L9" i="17"/>
  <c r="M9" i="17"/>
  <c r="K10" i="17"/>
  <c r="L10" i="17"/>
  <c r="M10" i="17"/>
  <c r="K11" i="17"/>
  <c r="L11" i="17"/>
  <c r="M11" i="17"/>
  <c r="K12" i="17"/>
  <c r="L12" i="17"/>
  <c r="M12" i="17"/>
  <c r="K13" i="17"/>
  <c r="L13" i="17"/>
  <c r="M13" i="17"/>
  <c r="K14" i="17"/>
  <c r="L14" i="17"/>
  <c r="M14" i="17"/>
  <c r="K15" i="17"/>
  <c r="L15" i="17"/>
  <c r="M15" i="17"/>
  <c r="K16" i="17"/>
  <c r="L16" i="17"/>
  <c r="M16" i="17"/>
  <c r="K17" i="17"/>
  <c r="L17" i="17"/>
  <c r="M17" i="17"/>
  <c r="K18" i="17"/>
  <c r="L18" i="17"/>
  <c r="M18" i="17"/>
  <c r="K19" i="17"/>
  <c r="L19" i="17"/>
  <c r="M19" i="17"/>
  <c r="K20" i="17"/>
  <c r="L20" i="17"/>
  <c r="M20" i="17"/>
  <c r="K21" i="17"/>
  <c r="L21" i="17"/>
  <c r="M21" i="17"/>
  <c r="K22" i="17"/>
  <c r="L22" i="17"/>
  <c r="M22" i="17"/>
  <c r="K23" i="17"/>
  <c r="L23" i="17"/>
  <c r="M23" i="17"/>
  <c r="K24" i="17"/>
  <c r="L24" i="17"/>
  <c r="M24" i="17"/>
  <c r="K25" i="17"/>
  <c r="L25" i="17"/>
  <c r="M25" i="17"/>
  <c r="K26" i="17"/>
  <c r="L26" i="17"/>
  <c r="M26" i="17"/>
  <c r="K27" i="17"/>
  <c r="L27" i="17"/>
  <c r="M27" i="17"/>
  <c r="K28" i="17"/>
  <c r="L28" i="17"/>
  <c r="M28" i="17"/>
  <c r="K29" i="17"/>
  <c r="D19" i="18" s="1"/>
  <c r="G19" i="18" s="1"/>
  <c r="B19" i="24" s="1"/>
  <c r="L29" i="17"/>
  <c r="M29" i="17"/>
  <c r="K30" i="17"/>
  <c r="L30" i="17"/>
  <c r="M30" i="17"/>
  <c r="K31" i="17"/>
  <c r="L31" i="17"/>
  <c r="M31" i="17"/>
  <c r="K32" i="17"/>
  <c r="L32" i="17"/>
  <c r="M32" i="17"/>
  <c r="K33" i="17"/>
  <c r="L33" i="17"/>
  <c r="M33" i="17"/>
  <c r="K34" i="17"/>
  <c r="L34" i="17"/>
  <c r="M34" i="17"/>
  <c r="K35" i="17"/>
  <c r="L35" i="17"/>
  <c r="M35" i="17"/>
  <c r="K36" i="17"/>
  <c r="L36" i="17"/>
  <c r="M36" i="17"/>
  <c r="K37" i="17"/>
  <c r="L37" i="17"/>
  <c r="M37" i="17"/>
  <c r="M2" i="17"/>
  <c r="L2" i="17"/>
  <c r="K2" i="17"/>
  <c r="AJ568" i="2" l="1"/>
  <c r="AJ3" i="2"/>
  <c r="AK367" i="2"/>
  <c r="AI15" i="18"/>
  <c r="O34" i="17"/>
  <c r="AH9" i="18"/>
  <c r="D24" i="25" s="1"/>
  <c r="O10" i="17"/>
  <c r="W22" i="18"/>
  <c r="C3" i="25" s="1"/>
  <c r="O20" i="17"/>
  <c r="Y13" i="18"/>
  <c r="O28" i="17"/>
  <c r="AJ7" i="18"/>
  <c r="O12" i="17"/>
  <c r="M18" i="18"/>
  <c r="O2" i="17"/>
  <c r="M12" i="18"/>
  <c r="O6" i="17"/>
  <c r="AK26" i="18"/>
  <c r="E11" i="25" s="1"/>
  <c r="M370" i="1"/>
  <c r="M362" i="1"/>
  <c r="M298" i="1"/>
  <c r="M234" i="1"/>
  <c r="M194" i="1"/>
  <c r="M162" i="1"/>
  <c r="M130" i="1"/>
  <c r="M90" i="1"/>
  <c r="X90" i="1" s="1"/>
  <c r="M82" i="1"/>
  <c r="M66" i="1"/>
  <c r="M50" i="1"/>
  <c r="M10" i="1"/>
  <c r="AL607" i="2"/>
  <c r="M545" i="1"/>
  <c r="M529" i="1"/>
  <c r="M409" i="1"/>
  <c r="X409" i="1" s="1"/>
  <c r="M321" i="1"/>
  <c r="M305" i="1"/>
  <c r="M225" i="1"/>
  <c r="M201" i="1"/>
  <c r="M185" i="1"/>
  <c r="M49" i="1"/>
  <c r="M33" i="1"/>
  <c r="M17" i="1"/>
  <c r="X17" i="1" s="1"/>
  <c r="M472" i="1"/>
  <c r="M392" i="1"/>
  <c r="M376" i="1"/>
  <c r="M288" i="1"/>
  <c r="M280" i="1"/>
  <c r="M264" i="1"/>
  <c r="M224" i="1"/>
  <c r="M216" i="1"/>
  <c r="M56" i="1"/>
  <c r="M48" i="1"/>
  <c r="AK332" i="2"/>
  <c r="AK266" i="2"/>
  <c r="AZ266" i="2" s="1"/>
  <c r="M575" i="1"/>
  <c r="M431" i="1"/>
  <c r="M375" i="1"/>
  <c r="M351" i="1"/>
  <c r="X351" i="1" s="1"/>
  <c r="M335" i="1"/>
  <c r="M231" i="1"/>
  <c r="M215" i="1"/>
  <c r="M183" i="1"/>
  <c r="M87" i="1"/>
  <c r="M71" i="1"/>
  <c r="M47" i="1"/>
  <c r="M23" i="1"/>
  <c r="X23" i="1" s="1"/>
  <c r="M7" i="1"/>
  <c r="AJ166" i="2"/>
  <c r="M430" i="1"/>
  <c r="M342" i="1"/>
  <c r="M326" i="1"/>
  <c r="M278" i="1"/>
  <c r="M238" i="1"/>
  <c r="M150" i="1"/>
  <c r="X150" i="1" s="1"/>
  <c r="M134" i="1"/>
  <c r="M86" i="1"/>
  <c r="M78" i="1"/>
  <c r="M70" i="1"/>
  <c r="M54" i="1"/>
  <c r="M38" i="1"/>
  <c r="M6" i="1"/>
  <c r="AJ509" i="2"/>
  <c r="M91" i="1"/>
  <c r="M141" i="1"/>
  <c r="M133" i="1"/>
  <c r="M13" i="1"/>
  <c r="M5" i="1"/>
  <c r="AL606" i="2"/>
  <c r="M620" i="1"/>
  <c r="M316" i="1"/>
  <c r="X316" i="1" s="1"/>
  <c r="M204" i="1"/>
  <c r="M116" i="1"/>
  <c r="AK170" i="2"/>
  <c r="AZ170" i="2" s="1"/>
  <c r="M593" i="1"/>
  <c r="M577" i="1"/>
  <c r="M521" i="1"/>
  <c r="M513" i="1"/>
  <c r="M489" i="1"/>
  <c r="X489" i="1" s="1"/>
  <c r="M425" i="1"/>
  <c r="X425" i="1" s="1"/>
  <c r="M401" i="1"/>
  <c r="X401" i="1" s="1"/>
  <c r="M385" i="1"/>
  <c r="M369" i="1"/>
  <c r="M337" i="1"/>
  <c r="M313" i="1"/>
  <c r="M273" i="1"/>
  <c r="X273" i="1" s="1"/>
  <c r="M257" i="1"/>
  <c r="X257" i="1" s="1"/>
  <c r="M249" i="1"/>
  <c r="X249" i="1" s="1"/>
  <c r="M241" i="1"/>
  <c r="X241" i="1" s="1"/>
  <c r="M233" i="1"/>
  <c r="M153" i="1"/>
  <c r="M137" i="1"/>
  <c r="M113" i="1"/>
  <c r="M105" i="1"/>
  <c r="M97" i="1"/>
  <c r="X97" i="1" s="1"/>
  <c r="M41" i="1"/>
  <c r="X41" i="1" s="1"/>
  <c r="M9" i="1"/>
  <c r="X9" i="1" s="1"/>
  <c r="AL76" i="2"/>
  <c r="AK607" i="2"/>
  <c r="AL366" i="2"/>
  <c r="AJ170" i="2"/>
  <c r="BA170" i="2" s="1"/>
  <c r="AJ332" i="2"/>
  <c r="AK551" i="2"/>
  <c r="AJ331" i="2"/>
  <c r="AJ367" i="2"/>
  <c r="AK549" i="2"/>
  <c r="AZ549" i="2" s="1"/>
  <c r="AK330" i="2"/>
  <c r="AK606" i="2"/>
  <c r="AK605" i="2"/>
  <c r="M490" i="1"/>
  <c r="M138" i="1"/>
  <c r="X138" i="1" s="1"/>
  <c r="M609" i="1"/>
  <c r="X609" i="1" s="1"/>
  <c r="M601" i="1"/>
  <c r="X601" i="1" s="1"/>
  <c r="M584" i="1"/>
  <c r="M448" i="1"/>
  <c r="M408" i="1"/>
  <c r="M400" i="1"/>
  <c r="M344" i="1"/>
  <c r="X344" i="1" s="1"/>
  <c r="M312" i="1"/>
  <c r="X312" i="1" s="1"/>
  <c r="M296" i="1"/>
  <c r="X296" i="1" s="1"/>
  <c r="M272" i="1"/>
  <c r="X272" i="1" s="1"/>
  <c r="M240" i="1"/>
  <c r="M232" i="1"/>
  <c r="M176" i="1"/>
  <c r="M144" i="1"/>
  <c r="M104" i="1"/>
  <c r="X104" i="1" s="1"/>
  <c r="M64" i="1"/>
  <c r="X64" i="1" s="1"/>
  <c r="M40" i="1"/>
  <c r="X40" i="1" s="1"/>
  <c r="M32" i="1"/>
  <c r="M24" i="1"/>
  <c r="AJ607" i="2"/>
  <c r="AL550" i="2"/>
  <c r="AL587" i="2"/>
  <c r="AL324" i="2"/>
  <c r="AL605" i="2"/>
  <c r="AL551" i="2"/>
  <c r="AL166" i="2"/>
  <c r="AK450" i="2"/>
  <c r="AK331" i="2"/>
  <c r="AL367" i="2"/>
  <c r="AJ545" i="2"/>
  <c r="AJ605" i="2"/>
  <c r="AK200" i="2"/>
  <c r="AZ200" i="2" s="1"/>
  <c r="AL537" i="2"/>
  <c r="AL549" i="2"/>
  <c r="AJ551" i="2"/>
  <c r="AJ587" i="2"/>
  <c r="AL569" i="2"/>
  <c r="AJ521" i="2"/>
  <c r="BA521" i="2" s="1"/>
  <c r="AJ606" i="2"/>
  <c r="AJ200" i="2"/>
  <c r="BA200" i="2" s="1"/>
  <c r="AK550" i="2"/>
  <c r="M27" i="1"/>
  <c r="X27" i="1" s="1"/>
  <c r="M314" i="1"/>
  <c r="M295" i="1"/>
  <c r="M223" i="1"/>
  <c r="M127" i="1"/>
  <c r="M382" i="1"/>
  <c r="M350" i="1"/>
  <c r="X350" i="1" s="1"/>
  <c r="M182" i="1"/>
  <c r="X182" i="1" s="1"/>
  <c r="M126" i="1"/>
  <c r="X126" i="1" s="1"/>
  <c r="M110" i="1"/>
  <c r="M94" i="1"/>
  <c r="M62" i="1"/>
  <c r="M30" i="1"/>
  <c r="M14" i="1"/>
  <c r="X14" i="1" s="1"/>
  <c r="AL521" i="2"/>
  <c r="AL331" i="2"/>
  <c r="AL586" i="2"/>
  <c r="AL330" i="2"/>
  <c r="AK569" i="2"/>
  <c r="AL533" i="2"/>
  <c r="AK166" i="2"/>
  <c r="AZ166" i="2" s="1"/>
  <c r="AJ588" i="2"/>
  <c r="BA588" i="2" s="1"/>
  <c r="AJ550" i="2"/>
  <c r="AJ450" i="2"/>
  <c r="M275" i="1"/>
  <c r="X275" i="1" s="1"/>
  <c r="M306" i="1"/>
  <c r="AJ549" i="2"/>
  <c r="M455" i="1"/>
  <c r="M614" i="1"/>
  <c r="M398" i="1"/>
  <c r="X398" i="1" s="1"/>
  <c r="M493" i="1"/>
  <c r="X493" i="1" s="1"/>
  <c r="AL545" i="2"/>
  <c r="AK533" i="2"/>
  <c r="AK568" i="2"/>
  <c r="AJ366" i="2"/>
  <c r="AK537" i="2"/>
  <c r="AK588" i="2"/>
  <c r="AZ588" i="2" s="1"/>
  <c r="AJ569" i="2"/>
  <c r="M19" i="1"/>
  <c r="X19" i="1" s="1"/>
  <c r="AK366" i="2"/>
  <c r="M367" i="1"/>
  <c r="X367" i="1" s="1"/>
  <c r="M343" i="1"/>
  <c r="M494" i="1"/>
  <c r="M390" i="1"/>
  <c r="M246" i="1"/>
  <c r="M613" i="1"/>
  <c r="M573" i="1"/>
  <c r="X573" i="1" s="1"/>
  <c r="M525" i="1"/>
  <c r="X525" i="1" s="1"/>
  <c r="M485" i="1"/>
  <c r="X485" i="1" s="1"/>
  <c r="M477" i="1"/>
  <c r="M461" i="1"/>
  <c r="M437" i="1"/>
  <c r="M429" i="1"/>
  <c r="M413" i="1"/>
  <c r="X413" i="1" s="1"/>
  <c r="M301" i="1"/>
  <c r="X301" i="1" s="1"/>
  <c r="M293" i="1"/>
  <c r="X293" i="1" s="1"/>
  <c r="M269" i="1"/>
  <c r="X269" i="1" s="1"/>
  <c r="M213" i="1"/>
  <c r="M197" i="1"/>
  <c r="M189" i="1"/>
  <c r="M173" i="1"/>
  <c r="M157" i="1"/>
  <c r="X157" i="1" s="1"/>
  <c r="M117" i="1"/>
  <c r="X117" i="1" s="1"/>
  <c r="M101" i="1"/>
  <c r="X101" i="1" s="1"/>
  <c r="M77" i="1"/>
  <c r="X77" i="1" s="1"/>
  <c r="M69" i="1"/>
  <c r="M45" i="1"/>
  <c r="M37" i="1"/>
  <c r="M21" i="1"/>
  <c r="M580" i="1"/>
  <c r="M572" i="1"/>
  <c r="X572" i="1" s="1"/>
  <c r="M556" i="1"/>
  <c r="X556" i="1" s="1"/>
  <c r="M532" i="1"/>
  <c r="X532" i="1" s="1"/>
  <c r="M524" i="1"/>
  <c r="M500" i="1"/>
  <c r="M492" i="1"/>
  <c r="M436" i="1"/>
  <c r="M396" i="1"/>
  <c r="X396" i="1" s="1"/>
  <c r="M380" i="1"/>
  <c r="X380" i="1" s="1"/>
  <c r="M348" i="1"/>
  <c r="X348" i="1" s="1"/>
  <c r="M332" i="1"/>
  <c r="X332" i="1" s="1"/>
  <c r="M308" i="1"/>
  <c r="M300" i="1"/>
  <c r="M276" i="1"/>
  <c r="M252" i="1"/>
  <c r="M244" i="1"/>
  <c r="X244" i="1" s="1"/>
  <c r="M236" i="1"/>
  <c r="X236" i="1" s="1"/>
  <c r="M212" i="1"/>
  <c r="X212" i="1" s="1"/>
  <c r="M188" i="1"/>
  <c r="X188" i="1" s="1"/>
  <c r="M164" i="1"/>
  <c r="M156" i="1"/>
  <c r="M148" i="1"/>
  <c r="M124" i="1"/>
  <c r="M92" i="1"/>
  <c r="X92" i="1" s="1"/>
  <c r="M84" i="1"/>
  <c r="X84" i="1" s="1"/>
  <c r="M44" i="1"/>
  <c r="X44" i="1" s="1"/>
  <c r="M36" i="1"/>
  <c r="X36" i="1" s="1"/>
  <c r="M28" i="1"/>
  <c r="M20" i="1"/>
  <c r="M12" i="1"/>
  <c r="M4" i="1"/>
  <c r="AL568" i="2"/>
  <c r="AL450" i="2"/>
  <c r="AL266" i="2"/>
  <c r="AL200" i="2"/>
  <c r="AK509" i="2"/>
  <c r="AK521" i="2"/>
  <c r="AZ521" i="2" s="1"/>
  <c r="AJ330" i="2"/>
  <c r="AL509" i="2"/>
  <c r="AJ533" i="2"/>
  <c r="AJ124" i="2"/>
  <c r="AL588" i="2"/>
  <c r="AL170" i="2"/>
  <c r="AJ266" i="2"/>
  <c r="BA266" i="2" s="1"/>
  <c r="AK587" i="2"/>
  <c r="AK324" i="2"/>
  <c r="AJ324" i="2"/>
  <c r="AJ537" i="2"/>
  <c r="AK545" i="2"/>
  <c r="AJ586" i="2"/>
  <c r="BA586" i="2" s="1"/>
  <c r="AK586" i="2"/>
  <c r="AZ586" i="2" s="1"/>
  <c r="AL312" i="2"/>
  <c r="AL125" i="2"/>
  <c r="AK354" i="2"/>
  <c r="AL201" i="2"/>
  <c r="AL111" i="2"/>
  <c r="AJ293" i="2"/>
  <c r="BA293" i="2" s="1"/>
  <c r="AL354" i="2"/>
  <c r="AJ211" i="2"/>
  <c r="AL368" i="2"/>
  <c r="AL589" i="2"/>
  <c r="AL546" i="2"/>
  <c r="AL223" i="2"/>
  <c r="AK130" i="2"/>
  <c r="AZ130" i="2" s="1"/>
  <c r="AL155" i="2"/>
  <c r="AK145" i="2"/>
  <c r="AZ145" i="2" s="1"/>
  <c r="AJ333" i="2"/>
  <c r="AK108" i="2"/>
  <c r="AZ108" i="2" s="1"/>
  <c r="AL552" i="2"/>
  <c r="AL538" i="2"/>
  <c r="AK382" i="2"/>
  <c r="AL245" i="2"/>
  <c r="AL262" i="2"/>
  <c r="AK522" i="2"/>
  <c r="AZ522" i="2" s="1"/>
  <c r="AJ294" i="2"/>
  <c r="AL306" i="2"/>
  <c r="AL196" i="2"/>
  <c r="AL224" i="2"/>
  <c r="AL82" i="2"/>
  <c r="AL149" i="2"/>
  <c r="AJ130" i="2"/>
  <c r="AJ538" i="2"/>
  <c r="AK312" i="2"/>
  <c r="AZ312" i="2" s="1"/>
  <c r="AK423" i="2"/>
  <c r="AZ423" i="2" s="1"/>
  <c r="AJ312" i="2"/>
  <c r="AL316" i="2"/>
  <c r="AK267" i="2"/>
  <c r="AZ267" i="2" s="1"/>
  <c r="AJ382" i="2"/>
  <c r="AJ245" i="2"/>
  <c r="BA245" i="2" s="1"/>
  <c r="AL211" i="2"/>
  <c r="AL88" i="2"/>
  <c r="AK196" i="2"/>
  <c r="AZ196" i="2" s="1"/>
  <c r="AL293" i="2"/>
  <c r="AK224" i="2"/>
  <c r="AZ224" i="2" s="1"/>
  <c r="AK149" i="2"/>
  <c r="AZ149" i="2" s="1"/>
  <c r="AK368" i="2"/>
  <c r="AL382" i="2"/>
  <c r="AK395" i="2"/>
  <c r="AK344" i="2"/>
  <c r="AL395" i="2"/>
  <c r="AK111" i="2"/>
  <c r="AZ111" i="2" s="1"/>
  <c r="AJ395" i="2"/>
  <c r="AK82" i="2"/>
  <c r="AZ82" i="2" s="1"/>
  <c r="AJ472" i="2"/>
  <c r="BA472" i="2" s="1"/>
  <c r="AK119" i="2"/>
  <c r="AZ119" i="2" s="1"/>
  <c r="AL108" i="2"/>
  <c r="AL423" i="2"/>
  <c r="AL145" i="2"/>
  <c r="AJ196" i="2"/>
  <c r="AJ224" i="2"/>
  <c r="BA224" i="2" s="1"/>
  <c r="AJ149" i="2"/>
  <c r="BA149" i="2" s="1"/>
  <c r="AL344" i="2"/>
  <c r="AL570" i="2"/>
  <c r="AJ368" i="2"/>
  <c r="AL534" i="2"/>
  <c r="AK333" i="2"/>
  <c r="AJ451" i="2"/>
  <c r="AJ82" i="2"/>
  <c r="BA82" i="2" s="1"/>
  <c r="AJ589" i="2"/>
  <c r="BA589" i="2" s="1"/>
  <c r="AK608" i="2"/>
  <c r="AZ608" i="2" s="1"/>
  <c r="AJ608" i="2"/>
  <c r="BA608" i="2" s="1"/>
  <c r="AL109" i="2"/>
  <c r="AL472" i="2"/>
  <c r="AJ108" i="2"/>
  <c r="BA108" i="2" s="1"/>
  <c r="AJ145" i="2"/>
  <c r="AK546" i="2"/>
  <c r="AL259" i="2"/>
  <c r="AL257" i="2"/>
  <c r="AJ325" i="2"/>
  <c r="AJ316" i="2"/>
  <c r="AJ201" i="2"/>
  <c r="BA201" i="2" s="1"/>
  <c r="AK316" i="2"/>
  <c r="AL325" i="2"/>
  <c r="AJ510" i="2"/>
  <c r="AJ223" i="2"/>
  <c r="BA223" i="2" s="1"/>
  <c r="AK451" i="2"/>
  <c r="AL451" i="2"/>
  <c r="AJ423" i="2"/>
  <c r="BA423" i="2" s="1"/>
  <c r="AJ522" i="2"/>
  <c r="BA522" i="2" s="1"/>
  <c r="AK88" i="2"/>
  <c r="AZ88" i="2" s="1"/>
  <c r="AJ259" i="2"/>
  <c r="AJ111" i="2"/>
  <c r="BA111" i="2" s="1"/>
  <c r="AK538" i="2"/>
  <c r="AJ306" i="2"/>
  <c r="BA306" i="2" s="1"/>
  <c r="AJ125" i="2"/>
  <c r="BA125" i="2" s="1"/>
  <c r="AK510" i="2"/>
  <c r="AZ510" i="2" s="1"/>
  <c r="AK570" i="2"/>
  <c r="AK201" i="2"/>
  <c r="AZ201" i="2" s="1"/>
  <c r="AK211" i="2"/>
  <c r="AK301" i="2"/>
  <c r="AZ301" i="2" s="1"/>
  <c r="AL406" i="2"/>
  <c r="AL522" i="2"/>
  <c r="AK155" i="2"/>
  <c r="AZ155" i="2" s="1"/>
  <c r="AL510" i="2"/>
  <c r="AL130" i="2"/>
  <c r="AJ76" i="2"/>
  <c r="BA76" i="2" s="1"/>
  <c r="AJ301" i="2"/>
  <c r="BA301" i="2" s="1"/>
  <c r="AJ406" i="2"/>
  <c r="BA406" i="2" s="1"/>
  <c r="AJ570" i="2"/>
  <c r="AK325" i="2"/>
  <c r="AJ534" i="2"/>
  <c r="AK262" i="2"/>
  <c r="AK293" i="2"/>
  <c r="AZ293" i="2" s="1"/>
  <c r="AK245" i="2"/>
  <c r="AZ245" i="2" s="1"/>
  <c r="AK306" i="2"/>
  <c r="AZ306" i="2" s="1"/>
  <c r="AK534" i="2"/>
  <c r="AK223" i="2"/>
  <c r="AZ223" i="2" s="1"/>
  <c r="AJ88" i="2"/>
  <c r="BA88" i="2" s="1"/>
  <c r="AJ546" i="2"/>
  <c r="AK76" i="2"/>
  <c r="AZ76" i="2" s="1"/>
  <c r="AL137" i="2"/>
  <c r="AL267" i="2"/>
  <c r="AJ155" i="2"/>
  <c r="AL608" i="2"/>
  <c r="AL301" i="2"/>
  <c r="AJ262" i="2"/>
  <c r="AJ267" i="2"/>
  <c r="BA267" i="2" s="1"/>
  <c r="AJ552" i="2"/>
  <c r="AK472" i="2"/>
  <c r="AZ472" i="2" s="1"/>
  <c r="AK552" i="2"/>
  <c r="AK257" i="2"/>
  <c r="AZ257" i="2" s="1"/>
  <c r="AK589" i="2"/>
  <c r="AZ589" i="2" s="1"/>
  <c r="AJ257" i="2"/>
  <c r="BA257" i="2" s="1"/>
  <c r="AJ354" i="2"/>
  <c r="AK125" i="2"/>
  <c r="AZ125" i="2" s="1"/>
  <c r="AK259" i="2"/>
  <c r="AH6" i="18"/>
  <c r="D12" i="25" s="1"/>
  <c r="L8" i="18"/>
  <c r="B7" i="25" s="1"/>
  <c r="Z12" i="18"/>
  <c r="AC12" i="18" s="1"/>
  <c r="D17" i="24" s="1"/>
  <c r="AI19" i="18"/>
  <c r="AH11" i="18"/>
  <c r="D20" i="25" s="1"/>
  <c r="L22" i="18"/>
  <c r="B3" i="25" s="1"/>
  <c r="N13" i="18"/>
  <c r="X10" i="18"/>
  <c r="N14" i="18"/>
  <c r="N17" i="18"/>
  <c r="AI23" i="18"/>
  <c r="Z11" i="18"/>
  <c r="AC11" i="18" s="1"/>
  <c r="D21" i="24" s="1"/>
  <c r="Y18" i="18"/>
  <c r="F11" i="18"/>
  <c r="AI21" i="18"/>
  <c r="W24" i="18"/>
  <c r="C10" i="25" s="1"/>
  <c r="Y26" i="18"/>
  <c r="AJ3" i="18"/>
  <c r="W25" i="18"/>
  <c r="C13" i="25" s="1"/>
  <c r="W14" i="18"/>
  <c r="C8" i="25" s="1"/>
  <c r="Y5" i="18"/>
  <c r="L20" i="18"/>
  <c r="B5" i="25" s="1"/>
  <c r="M5" i="18"/>
  <c r="AJ4" i="18"/>
  <c r="Y20" i="18"/>
  <c r="Q18" i="18"/>
  <c r="Y16" i="18"/>
  <c r="W13" i="18"/>
  <c r="C23" i="25" s="1"/>
  <c r="L18" i="18"/>
  <c r="B18" i="25" s="1"/>
  <c r="N12" i="18"/>
  <c r="X18" i="18"/>
  <c r="N25" i="18"/>
  <c r="N9" i="18"/>
  <c r="AA25" i="18"/>
  <c r="AD25" i="18" s="1"/>
  <c r="M22" i="18"/>
  <c r="L13" i="18"/>
  <c r="B23" i="25" s="1"/>
  <c r="N6" i="18"/>
  <c r="W11" i="18"/>
  <c r="C20" i="25" s="1"/>
  <c r="AH5" i="18"/>
  <c r="D2" i="25" s="1"/>
  <c r="AH13" i="18"/>
  <c r="D23" i="25" s="1"/>
  <c r="L12" i="18"/>
  <c r="B17" i="25" s="1"/>
  <c r="N5" i="18"/>
  <c r="X6" i="18"/>
  <c r="M13" i="18"/>
  <c r="L6" i="18"/>
  <c r="B12" i="25" s="1"/>
  <c r="W26" i="18"/>
  <c r="C11" i="25" s="1"/>
  <c r="AI26" i="18"/>
  <c r="L5" i="18"/>
  <c r="B2" i="25" s="1"/>
  <c r="X22" i="18"/>
  <c r="AH22" i="18"/>
  <c r="D3" i="25" s="1"/>
  <c r="AB13" i="18"/>
  <c r="AJ18" i="18"/>
  <c r="M6" i="18"/>
  <c r="N22" i="18"/>
  <c r="AH18" i="18"/>
  <c r="D18" i="25" s="1"/>
  <c r="N18" i="18"/>
  <c r="W19" i="18"/>
  <c r="C19" i="25" s="1"/>
  <c r="AJ13" i="18"/>
  <c r="AK23" i="18"/>
  <c r="E6" i="25" s="1"/>
  <c r="AK19" i="18"/>
  <c r="E19" i="25" s="1"/>
  <c r="L21" i="18"/>
  <c r="B14" i="25" s="1"/>
  <c r="N21" i="18"/>
  <c r="X25" i="18"/>
  <c r="M20" i="18"/>
  <c r="L4" i="18"/>
  <c r="B21" i="25" s="1"/>
  <c r="N20" i="18"/>
  <c r="W10" i="18"/>
  <c r="C15" i="25" s="1"/>
  <c r="AH25" i="18"/>
  <c r="D13" i="25" s="1"/>
  <c r="AH21" i="18"/>
  <c r="D14" i="25" s="1"/>
  <c r="AJ16" i="18"/>
  <c r="AJ12" i="18"/>
  <c r="AI8" i="18"/>
  <c r="AJ10" i="18"/>
  <c r="Y10" i="18"/>
  <c r="D5" i="18"/>
  <c r="G5" i="18" s="1"/>
  <c r="B3" i="24" s="1"/>
  <c r="AI5" i="18"/>
  <c r="X5" i="18"/>
  <c r="AH12" i="18"/>
  <c r="D17" i="25" s="1"/>
  <c r="W12" i="18"/>
  <c r="C17" i="25" s="1"/>
  <c r="AI12" i="18"/>
  <c r="X12" i="18"/>
  <c r="Z24" i="18"/>
  <c r="AC24" i="18" s="1"/>
  <c r="D10" i="24" s="1"/>
  <c r="AA9" i="18"/>
  <c r="AD9" i="18" s="1"/>
  <c r="M3" i="18"/>
  <c r="M19" i="18"/>
  <c r="M11" i="18"/>
  <c r="L3" i="18"/>
  <c r="B9" i="25" s="1"/>
  <c r="L19" i="18"/>
  <c r="B19" i="25" s="1"/>
  <c r="L11" i="18"/>
  <c r="B20" i="25" s="1"/>
  <c r="N3" i="18"/>
  <c r="N19" i="18"/>
  <c r="N11" i="18"/>
  <c r="W3" i="18"/>
  <c r="C9" i="25" s="1"/>
  <c r="Y24" i="18"/>
  <c r="X21" i="18"/>
  <c r="W18" i="18"/>
  <c r="C18" i="25" s="1"/>
  <c r="W9" i="18"/>
  <c r="C24" i="25" s="1"/>
  <c r="W5" i="18"/>
  <c r="C2" i="25" s="1"/>
  <c r="AJ24" i="18"/>
  <c r="AJ20" i="18"/>
  <c r="AI16" i="18"/>
  <c r="AJ11" i="18"/>
  <c r="Z25" i="18"/>
  <c r="AC25" i="18" s="1"/>
  <c r="D11" i="24" s="1"/>
  <c r="M21" i="18"/>
  <c r="X14" i="18"/>
  <c r="E20" i="18"/>
  <c r="H20" i="18" s="1"/>
  <c r="M26" i="18"/>
  <c r="L10" i="18"/>
  <c r="B15" i="25" s="1"/>
  <c r="N26" i="18"/>
  <c r="AI7" i="18"/>
  <c r="M14" i="18"/>
  <c r="L14" i="18"/>
  <c r="B8" i="25" s="1"/>
  <c r="M4" i="18"/>
  <c r="N4" i="18"/>
  <c r="Y21" i="18"/>
  <c r="D20" i="18"/>
  <c r="G20" i="18" s="1"/>
  <c r="B7" i="24" s="1"/>
  <c r="AB26" i="18"/>
  <c r="AH4" i="18"/>
  <c r="D21" i="25" s="1"/>
  <c r="W4" i="18"/>
  <c r="C21" i="25" s="1"/>
  <c r="AI4" i="18"/>
  <c r="X4" i="18"/>
  <c r="M10" i="18"/>
  <c r="L26" i="18"/>
  <c r="B11" i="25" s="1"/>
  <c r="N10" i="18"/>
  <c r="X3" i="18"/>
  <c r="X24" i="18"/>
  <c r="W21" i="18"/>
  <c r="C14" i="25" s="1"/>
  <c r="W17" i="18"/>
  <c r="C4" i="25" s="1"/>
  <c r="Y8" i="18"/>
  <c r="Y4" i="18"/>
  <c r="AI24" i="18"/>
  <c r="AJ19" i="18"/>
  <c r="AJ15" i="18"/>
  <c r="AI11" i="18"/>
  <c r="AA26" i="18"/>
  <c r="AD26" i="18" s="1"/>
  <c r="AI13" i="18"/>
  <c r="X13" i="18"/>
  <c r="AJ22" i="18"/>
  <c r="Y22" i="18"/>
  <c r="E7" i="18"/>
  <c r="H7" i="18" s="1"/>
  <c r="AH7" i="18"/>
  <c r="D16" i="25" s="1"/>
  <c r="W7" i="18"/>
  <c r="C16" i="25" s="1"/>
  <c r="E19" i="18"/>
  <c r="H19" i="18" s="1"/>
  <c r="F8" i="18"/>
  <c r="B9" i="26" s="1"/>
  <c r="M25" i="18"/>
  <c r="M17" i="18"/>
  <c r="M9" i="18"/>
  <c r="L25" i="18"/>
  <c r="B13" i="25" s="1"/>
  <c r="L17" i="18"/>
  <c r="B4" i="25" s="1"/>
  <c r="L9" i="18"/>
  <c r="B24" i="25" s="1"/>
  <c r="Y3" i="18"/>
  <c r="Y12" i="18"/>
  <c r="X8" i="18"/>
  <c r="AH3" i="18"/>
  <c r="D9" i="25" s="1"/>
  <c r="AJ23" i="18"/>
  <c r="AI6" i="18"/>
  <c r="D17" i="18"/>
  <c r="G17" i="18" s="1"/>
  <c r="B4" i="24" s="1"/>
  <c r="AI17" i="18"/>
  <c r="X17" i="18"/>
  <c r="AJ17" i="18"/>
  <c r="Y17" i="18"/>
  <c r="X15" i="18"/>
  <c r="AH24" i="18"/>
  <c r="W6" i="18"/>
  <c r="C12" i="25" s="1"/>
  <c r="AH26" i="18"/>
  <c r="D11" i="25" s="1"/>
  <c r="AJ8" i="18"/>
  <c r="O14" i="18"/>
  <c r="R14" i="18" s="1"/>
  <c r="C8" i="24" s="1"/>
  <c r="AJ14" i="18"/>
  <c r="Y14" i="18"/>
  <c r="Z8" i="18"/>
  <c r="AC8" i="18" s="1"/>
  <c r="D6" i="24" s="1"/>
  <c r="Q16" i="18"/>
  <c r="AH16" i="18"/>
  <c r="D25" i="25" s="1"/>
  <c r="W16" i="18"/>
  <c r="C25" i="25" s="1"/>
  <c r="F19" i="18"/>
  <c r="B20" i="26" s="1"/>
  <c r="Q17" i="18"/>
  <c r="M16" i="18"/>
  <c r="L24" i="18"/>
  <c r="B10" i="25" s="1"/>
  <c r="N16" i="18"/>
  <c r="Y19" i="18"/>
  <c r="X16" i="18"/>
  <c r="Y7" i="18"/>
  <c r="AI3" i="18"/>
  <c r="AH19" i="18"/>
  <c r="D19" i="25" s="1"/>
  <c r="AI14" i="18"/>
  <c r="AI10" i="18"/>
  <c r="AA23" i="18"/>
  <c r="AD23" i="18" s="1"/>
  <c r="AH23" i="18"/>
  <c r="D6" i="25" s="1"/>
  <c r="W23" i="18"/>
  <c r="C6" i="25" s="1"/>
  <c r="D26" i="18"/>
  <c r="G26" i="18" s="1"/>
  <c r="B13" i="24" s="1"/>
  <c r="AJ26" i="18"/>
  <c r="AJ21" i="18"/>
  <c r="AH17" i="18"/>
  <c r="D4" i="25" s="1"/>
  <c r="F25" i="18"/>
  <c r="B12" i="26" s="1"/>
  <c r="AB15" i="18"/>
  <c r="AA8" i="18"/>
  <c r="AD8" i="18" s="1"/>
  <c r="AH8" i="18"/>
  <c r="D7" i="25" s="1"/>
  <c r="W8" i="18"/>
  <c r="C7" i="25" s="1"/>
  <c r="F20" i="18"/>
  <c r="B4" i="26" s="1"/>
  <c r="AH20" i="18"/>
  <c r="D5" i="25" s="1"/>
  <c r="W20" i="18"/>
  <c r="C5" i="25" s="1"/>
  <c r="AI20" i="18"/>
  <c r="X20" i="18"/>
  <c r="Z26" i="18"/>
  <c r="AC26" i="18" s="1"/>
  <c r="D13" i="24" s="1"/>
  <c r="O26" i="18"/>
  <c r="R26" i="18" s="1"/>
  <c r="C13" i="24" s="1"/>
  <c r="AA11" i="18"/>
  <c r="AD11" i="18" s="1"/>
  <c r="M24" i="18"/>
  <c r="M8" i="18"/>
  <c r="L16" i="18"/>
  <c r="B25" i="25" s="1"/>
  <c r="N24" i="18"/>
  <c r="N8" i="18"/>
  <c r="Y23" i="18"/>
  <c r="Y11" i="18"/>
  <c r="AH15" i="18"/>
  <c r="D22" i="25" s="1"/>
  <c r="W15" i="18"/>
  <c r="C22" i="25" s="1"/>
  <c r="AJ6" i="18"/>
  <c r="Y6" i="18"/>
  <c r="AB25" i="18"/>
  <c r="AI25" i="18"/>
  <c r="AJ25" i="18"/>
  <c r="Y25" i="18"/>
  <c r="AI9" i="18"/>
  <c r="X9" i="18"/>
  <c r="AJ9" i="18"/>
  <c r="Y9" i="18"/>
  <c r="Q26" i="18"/>
  <c r="P16" i="18"/>
  <c r="S16" i="18" s="1"/>
  <c r="M23" i="18"/>
  <c r="M15" i="18"/>
  <c r="M7" i="18"/>
  <c r="L23" i="18"/>
  <c r="B6" i="25" s="1"/>
  <c r="L15" i="18"/>
  <c r="B22" i="25" s="1"/>
  <c r="L7" i="18"/>
  <c r="B16" i="25" s="1"/>
  <c r="N23" i="18"/>
  <c r="N15" i="18"/>
  <c r="N7" i="18"/>
  <c r="X26" i="18"/>
  <c r="X23" i="18"/>
  <c r="X19" i="18"/>
  <c r="Y15" i="18"/>
  <c r="X11" i="18"/>
  <c r="X7" i="18"/>
  <c r="AI22" i="18"/>
  <c r="AI18" i="18"/>
  <c r="AH14" i="18"/>
  <c r="D8" i="25" s="1"/>
  <c r="AH10" i="18"/>
  <c r="D15" i="25" s="1"/>
  <c r="AJ5" i="18"/>
  <c r="J29" i="27"/>
  <c r="AL468" i="2"/>
  <c r="AL372" i="2"/>
  <c r="AL276" i="2"/>
  <c r="AL464" i="2"/>
  <c r="AL379" i="2"/>
  <c r="AL282" i="2"/>
  <c r="AL323" i="2"/>
  <c r="AL466" i="2"/>
  <c r="AL70" i="2"/>
  <c r="AL237" i="2"/>
  <c r="AL69" i="2"/>
  <c r="AL21" i="2"/>
  <c r="AL8" i="2"/>
  <c r="AL271" i="2"/>
  <c r="AL103" i="2"/>
  <c r="AL7" i="2"/>
  <c r="AL54" i="2"/>
  <c r="AL6" i="2"/>
  <c r="AL604" i="2"/>
  <c r="AL360" i="2"/>
  <c r="AL467" i="2"/>
  <c r="AL404" i="2"/>
  <c r="AL24" i="2"/>
  <c r="AL311" i="2"/>
  <c r="AL143" i="2"/>
  <c r="AL502" i="2"/>
  <c r="AL106" i="2"/>
  <c r="AL58" i="2"/>
  <c r="AL489" i="2"/>
  <c r="AL441" i="2"/>
  <c r="AL381" i="2"/>
  <c r="AL57" i="2"/>
  <c r="AL9" i="2"/>
  <c r="AL199" i="2"/>
  <c r="AL43" i="2"/>
  <c r="AL378" i="2"/>
  <c r="AL42" i="2"/>
  <c r="AL347" i="2"/>
  <c r="AL286" i="2"/>
  <c r="AL261" i="2"/>
  <c r="AL488" i="2"/>
  <c r="AL463" i="2"/>
  <c r="AL300" i="2"/>
  <c r="AL12" i="2"/>
  <c r="AL3" i="2"/>
  <c r="AL215" i="2"/>
  <c r="AL47" i="2"/>
  <c r="AL442" i="2"/>
  <c r="AL394" i="2"/>
  <c r="AL238" i="2"/>
  <c r="AL190" i="2"/>
  <c r="AL142" i="2"/>
  <c r="AL94" i="2"/>
  <c r="AL141" i="2"/>
  <c r="AL32" i="2"/>
  <c r="AL187" i="2"/>
  <c r="AL30" i="2"/>
  <c r="AL449" i="2"/>
  <c r="AL443" i="2"/>
  <c r="AL380" i="2"/>
  <c r="AL272" i="2"/>
  <c r="AL144" i="2"/>
  <c r="AL275" i="2"/>
  <c r="AL11" i="2"/>
  <c r="AL81" i="2"/>
  <c r="AL33" i="2"/>
  <c r="AL68" i="2"/>
  <c r="AL20" i="2"/>
  <c r="AL19" i="2"/>
  <c r="AL138" i="2"/>
  <c r="AL18" i="2"/>
  <c r="AL497" i="2"/>
  <c r="AL185" i="2"/>
  <c r="AL29" i="2"/>
  <c r="AL244" i="2"/>
  <c r="AL136" i="2"/>
  <c r="AL40" i="2"/>
  <c r="AL38" i="2"/>
  <c r="AL561" i="2"/>
  <c r="AL37" i="2"/>
  <c r="AL305" i="2"/>
  <c r="AL365" i="2"/>
  <c r="AL53" i="2"/>
  <c r="AL28" i="2"/>
  <c r="AL219" i="2"/>
  <c r="AL27" i="2"/>
  <c r="AL26" i="2"/>
  <c r="AL25" i="2"/>
  <c r="AL353" i="2"/>
  <c r="AL281" i="2"/>
  <c r="AL448" i="2"/>
  <c r="AL16" i="2"/>
  <c r="AL15" i="2"/>
  <c r="AL518" i="2"/>
  <c r="AL470" i="2"/>
  <c r="AL14" i="2"/>
  <c r="AL61" i="2"/>
  <c r="AL13" i="2"/>
  <c r="AL496" i="2"/>
  <c r="AL364" i="2"/>
  <c r="AL52" i="2"/>
  <c r="AL4" i="2"/>
  <c r="AL243" i="2"/>
  <c r="AL566" i="2"/>
  <c r="AL506" i="2"/>
  <c r="AL50" i="2"/>
  <c r="AL565" i="2"/>
  <c r="AL469" i="2"/>
  <c r="AL421" i="2"/>
  <c r="AL121" i="2"/>
  <c r="AL49" i="2"/>
  <c r="AL17" i="2"/>
  <c r="AL580" i="2"/>
  <c r="AK195" i="2"/>
  <c r="AZ195" i="2" s="1"/>
  <c r="AK263" i="2"/>
  <c r="AK113" i="2"/>
  <c r="AJ241" i="2"/>
  <c r="AJ234" i="2"/>
  <c r="AJ615" i="2"/>
  <c r="AJ203" i="2"/>
  <c r="AJ65" i="2"/>
  <c r="AL182" i="2"/>
  <c r="AL273" i="2"/>
  <c r="AL225" i="2"/>
  <c r="AL157" i="2"/>
  <c r="AL235" i="2"/>
  <c r="AJ110" i="2"/>
  <c r="AJ127" i="2"/>
  <c r="AJ291" i="2"/>
  <c r="AJ611" i="2"/>
  <c r="AJ557" i="2"/>
  <c r="AK123" i="2"/>
  <c r="AK35" i="2"/>
  <c r="AZ35" i="2" s="1"/>
  <c r="AK112" i="2"/>
  <c r="AZ112" i="2" s="1"/>
  <c r="AL209" i="2"/>
  <c r="AL207" i="2"/>
  <c r="AK419" i="2"/>
  <c r="AL64" i="2"/>
  <c r="AL180" i="2"/>
  <c r="AL294" i="2"/>
  <c r="AJ195" i="2"/>
  <c r="AJ263" i="2"/>
  <c r="AJ113" i="2"/>
  <c r="AL156" i="2"/>
  <c r="AL89" i="2"/>
  <c r="AL194" i="2"/>
  <c r="AL405" i="2"/>
  <c r="AK182" i="2"/>
  <c r="AK273" i="2"/>
  <c r="AZ273" i="2" s="1"/>
  <c r="AK225" i="2"/>
  <c r="AZ225" i="2" s="1"/>
  <c r="AK157" i="2"/>
  <c r="AZ157" i="2" s="1"/>
  <c r="AK235" i="2"/>
  <c r="AL102" i="2"/>
  <c r="AL398" i="2"/>
  <c r="AL95" i="2"/>
  <c r="AL124" i="2"/>
  <c r="AJ123" i="2"/>
  <c r="AJ35" i="2"/>
  <c r="AJ112" i="2"/>
  <c r="AK209" i="2"/>
  <c r="AK207" i="2"/>
  <c r="AZ207" i="2" s="1"/>
  <c r="AL419" i="2"/>
  <c r="AK64" i="2"/>
  <c r="AK180" i="2"/>
  <c r="AK294" i="2"/>
  <c r="AZ294" i="2" s="1"/>
  <c r="AL218" i="2"/>
  <c r="AL322" i="2"/>
  <c r="AK156" i="2"/>
  <c r="AZ156" i="2" s="1"/>
  <c r="AK89" i="2"/>
  <c r="AZ89" i="2" s="1"/>
  <c r="AK194" i="2"/>
  <c r="AK405" i="2"/>
  <c r="AJ182" i="2"/>
  <c r="AJ273" i="2"/>
  <c r="AJ225" i="2"/>
  <c r="AJ157" i="2"/>
  <c r="AJ235" i="2"/>
  <c r="AK102" i="2"/>
  <c r="AZ102" i="2" s="1"/>
  <c r="AK398" i="2"/>
  <c r="AK95" i="2"/>
  <c r="AK124" i="2"/>
  <c r="AL362" i="2"/>
  <c r="AL188" i="2"/>
  <c r="AJ209" i="2"/>
  <c r="AJ207" i="2"/>
  <c r="AJ419" i="2"/>
  <c r="AJ64" i="2"/>
  <c r="AJ180" i="2"/>
  <c r="AJ132" i="2"/>
  <c r="AJ479" i="2"/>
  <c r="AJ431" i="2"/>
  <c r="AJ371" i="2"/>
  <c r="AJ251" i="2"/>
  <c r="AJ514" i="2"/>
  <c r="AJ370" i="2"/>
  <c r="AJ214" i="2"/>
  <c r="AJ118" i="2"/>
  <c r="AJ501" i="2"/>
  <c r="AJ453" i="2"/>
  <c r="AJ345" i="2"/>
  <c r="AJ308" i="2"/>
  <c r="AJ260" i="2"/>
  <c r="AJ104" i="2"/>
  <c r="AJ487" i="2"/>
  <c r="AJ163" i="2"/>
  <c r="AJ114" i="2"/>
  <c r="AJ425" i="2"/>
  <c r="AJ593" i="2"/>
  <c r="AJ516" i="2"/>
  <c r="AJ512" i="2"/>
  <c r="AJ264" i="2"/>
  <c r="AJ216" i="2"/>
  <c r="AJ571" i="2"/>
  <c r="AJ575" i="2"/>
  <c r="AJ515" i="2"/>
  <c r="AJ407" i="2"/>
  <c r="AJ227" i="2"/>
  <c r="AJ454" i="2"/>
  <c r="AJ358" i="2"/>
  <c r="AJ250" i="2"/>
  <c r="AJ202" i="2"/>
  <c r="AJ154" i="2"/>
  <c r="AJ285" i="2"/>
  <c r="AJ213" i="2"/>
  <c r="AJ153" i="2"/>
  <c r="AJ248" i="2"/>
  <c r="AJ164" i="2"/>
  <c r="AJ523" i="2"/>
  <c r="AJ475" i="2"/>
  <c r="AJ427" i="2"/>
  <c r="AJ151" i="2"/>
  <c r="AJ426" i="2"/>
  <c r="AJ162" i="2"/>
  <c r="AJ473" i="2"/>
  <c r="AJ413" i="2"/>
  <c r="AJ456" i="2"/>
  <c r="AJ408" i="2"/>
  <c r="AJ540" i="2"/>
  <c r="AJ500" i="2"/>
  <c r="AJ452" i="2"/>
  <c r="AJ356" i="2"/>
  <c r="AJ204" i="2"/>
  <c r="AJ503" i="2"/>
  <c r="AJ455" i="2"/>
  <c r="AJ490" i="2"/>
  <c r="AJ525" i="2"/>
  <c r="AJ477" i="2"/>
  <c r="AJ429" i="2"/>
  <c r="AJ369" i="2"/>
  <c r="AJ284" i="2"/>
  <c r="AJ152" i="2"/>
  <c r="AJ511" i="2"/>
  <c r="AJ415" i="2"/>
  <c r="AJ355" i="2"/>
  <c r="AJ307" i="2"/>
  <c r="AJ247" i="2"/>
  <c r="AJ414" i="2"/>
  <c r="AJ150" i="2"/>
  <c r="AJ401" i="2"/>
  <c r="AJ252" i="2"/>
  <c r="AJ396" i="2"/>
  <c r="AJ576" i="2"/>
  <c r="AJ258" i="2"/>
  <c r="AJ336" i="2"/>
  <c r="AJ288" i="2"/>
  <c r="AJ558" i="2"/>
  <c r="AJ539" i="2"/>
  <c r="AJ491" i="2"/>
  <c r="AJ383" i="2"/>
  <c r="AJ335" i="2"/>
  <c r="AJ83" i="2"/>
  <c r="AJ430" i="2"/>
  <c r="AJ274" i="2"/>
  <c r="AJ226" i="2"/>
  <c r="AJ513" i="2"/>
  <c r="AJ357" i="2"/>
  <c r="AJ309" i="2"/>
  <c r="AJ212" i="2"/>
  <c r="AJ499" i="2"/>
  <c r="AJ115" i="2"/>
  <c r="AJ402" i="2"/>
  <c r="AJ222" i="2"/>
  <c r="AJ612" i="2"/>
  <c r="AJ480" i="2"/>
  <c r="AJ432" i="2"/>
  <c r="AJ384" i="2"/>
  <c r="AJ334" i="2"/>
  <c r="AJ572" i="2"/>
  <c r="AJ524" i="2"/>
  <c r="AJ476" i="2"/>
  <c r="AJ428" i="2"/>
  <c r="AJ508" i="2"/>
  <c r="AJ173" i="2"/>
  <c r="AJ424" i="2"/>
  <c r="AJ172" i="2"/>
  <c r="AJ387" i="2"/>
  <c r="AJ339" i="2"/>
  <c r="AJ147" i="2"/>
  <c r="AJ146" i="2"/>
  <c r="AJ594" i="2"/>
  <c r="AJ555" i="2"/>
  <c r="AJ397" i="2"/>
  <c r="AJ181" i="2"/>
  <c r="AJ277" i="2"/>
  <c r="AJ161" i="2"/>
  <c r="AJ400" i="2"/>
  <c r="AJ556" i="2"/>
  <c r="AJ220" i="2"/>
  <c r="AJ327" i="2"/>
  <c r="AJ255" i="2"/>
  <c r="AJ183" i="2"/>
  <c r="AJ135" i="2"/>
  <c r="AJ410" i="2"/>
  <c r="AJ134" i="2"/>
  <c r="AJ526" i="2"/>
  <c r="AJ590" i="2"/>
  <c r="AJ577" i="2"/>
  <c r="AJ529" i="2"/>
  <c r="AJ385" i="2"/>
  <c r="AJ337" i="2"/>
  <c r="AJ265" i="2"/>
  <c r="AJ133" i="2"/>
  <c r="AJ221" i="2"/>
  <c r="AJ338" i="2"/>
  <c r="AJ617" i="2"/>
  <c r="AJ148" i="2"/>
  <c r="AJ411" i="2"/>
  <c r="AJ171" i="2"/>
  <c r="AJ386" i="2"/>
  <c r="AJ326" i="2"/>
  <c r="AJ517" i="2"/>
  <c r="AJ197" i="2"/>
  <c r="AJ616" i="2"/>
  <c r="AJ613" i="2"/>
  <c r="AJ317" i="2"/>
  <c r="AJ507" i="2"/>
  <c r="AJ399" i="2"/>
  <c r="AJ554" i="2"/>
  <c r="AJ254" i="2"/>
  <c r="AJ98" i="2"/>
  <c r="AJ574" i="2"/>
  <c r="AJ567" i="2"/>
  <c r="AJ614" i="2"/>
  <c r="AJ553" i="2"/>
  <c r="AJ505" i="2"/>
  <c r="AJ457" i="2"/>
  <c r="AJ409" i="2"/>
  <c r="AJ313" i="2"/>
  <c r="AJ205" i="2"/>
  <c r="AJ592" i="2"/>
  <c r="AK218" i="2"/>
  <c r="AK322" i="2"/>
  <c r="AJ156" i="2"/>
  <c r="AJ89" i="2"/>
  <c r="AJ194" i="2"/>
  <c r="AJ405" i="2"/>
  <c r="AL193" i="2"/>
  <c r="AK391" i="2"/>
  <c r="AL169" i="2"/>
  <c r="AL283" i="2"/>
  <c r="AK447" i="2"/>
  <c r="AL72" i="2"/>
  <c r="AL126" i="2"/>
  <c r="AJ102" i="2"/>
  <c r="AJ398" i="2"/>
  <c r="AJ95" i="2"/>
  <c r="AK362" i="2"/>
  <c r="AZ362" i="2" s="1"/>
  <c r="AK188" i="2"/>
  <c r="AZ188" i="2" s="1"/>
  <c r="AL23" i="2"/>
  <c r="AL242" i="2"/>
  <c r="AL128" i="2"/>
  <c r="AL287" i="2"/>
  <c r="AL600" i="2"/>
  <c r="AL420" i="2"/>
  <c r="AL527" i="2"/>
  <c r="AL310" i="2"/>
  <c r="AL560" i="2"/>
  <c r="AL416" i="2"/>
  <c r="AL439" i="2"/>
  <c r="AL228" i="2"/>
  <c r="AL36" i="2"/>
  <c r="AL179" i="2"/>
  <c r="AL71" i="2"/>
  <c r="AL418" i="2"/>
  <c r="AL22" i="2"/>
  <c r="AL393" i="2"/>
  <c r="AL297" i="2"/>
  <c r="AL165" i="2"/>
  <c r="AL117" i="2"/>
  <c r="AL56" i="2"/>
  <c r="AL55" i="2"/>
  <c r="AL438" i="2"/>
  <c r="AL390" i="2"/>
  <c r="AL342" i="2"/>
  <c r="AL186" i="2"/>
  <c r="AL485" i="2"/>
  <c r="AL377" i="2"/>
  <c r="AL621" i="2"/>
  <c r="AL504" i="2"/>
  <c r="AL359" i="2"/>
  <c r="AL548" i="2"/>
  <c r="AL296" i="2"/>
  <c r="AL84" i="2"/>
  <c r="AL59" i="2"/>
  <c r="AL298" i="2"/>
  <c r="AL10" i="2"/>
  <c r="AL105" i="2"/>
  <c r="AL92" i="2"/>
  <c r="AL44" i="2"/>
  <c r="AL319" i="2"/>
  <c r="AL91" i="2"/>
  <c r="AL618" i="2"/>
  <c r="AL270" i="2"/>
  <c r="AL90" i="2"/>
  <c r="AL581" i="2"/>
  <c r="AL585" i="2"/>
  <c r="AL492" i="2"/>
  <c r="AL444" i="2"/>
  <c r="AL348" i="2"/>
  <c r="AL528" i="2"/>
  <c r="AL563" i="2"/>
  <c r="AL584" i="2"/>
  <c r="AL536" i="2"/>
  <c r="AL440" i="2"/>
  <c r="AL392" i="2"/>
  <c r="AL60" i="2"/>
  <c r="AL582" i="2"/>
  <c r="AL299" i="2"/>
  <c r="AL107" i="2"/>
  <c r="AL346" i="2"/>
  <c r="AL46" i="2"/>
  <c r="AL321" i="2"/>
  <c r="AL93" i="2"/>
  <c r="AL45" i="2"/>
  <c r="AL236" i="2"/>
  <c r="AL80" i="2"/>
  <c r="AL139" i="2"/>
  <c r="AL79" i="2"/>
  <c r="AL31" i="2"/>
  <c r="AL462" i="2"/>
  <c r="AL318" i="2"/>
  <c r="AL78" i="2"/>
  <c r="AL564" i="2"/>
  <c r="AL320" i="2"/>
  <c r="AL403" i="2"/>
  <c r="AL460" i="2"/>
  <c r="AL240" i="2"/>
  <c r="AL48" i="2"/>
  <c r="AL622" i="2"/>
  <c r="AL191" i="2"/>
  <c r="AL478" i="2"/>
  <c r="AL178" i="2"/>
  <c r="AL34" i="2"/>
  <c r="AL465" i="2"/>
  <c r="AL417" i="2"/>
  <c r="AL249" i="2"/>
  <c r="AL177" i="2"/>
  <c r="AL129" i="2"/>
  <c r="AL140" i="2"/>
  <c r="AL343" i="2"/>
  <c r="AL295" i="2"/>
  <c r="AL175" i="2"/>
  <c r="AL67" i="2"/>
  <c r="AL66" i="2"/>
  <c r="AL437" i="2"/>
  <c r="AL389" i="2"/>
  <c r="AL341" i="2"/>
  <c r="AL101" i="2"/>
  <c r="AL77" i="2"/>
  <c r="AL304" i="2"/>
  <c r="AL184" i="2"/>
  <c r="AL279" i="2"/>
  <c r="AL231" i="2"/>
  <c r="AL159" i="2"/>
  <c r="AL99" i="2"/>
  <c r="AL39" i="2"/>
  <c r="AL494" i="2"/>
  <c r="AL446" i="2"/>
  <c r="AL374" i="2"/>
  <c r="AL314" i="2"/>
  <c r="AL361" i="2"/>
  <c r="AL97" i="2"/>
  <c r="AL5" i="2"/>
  <c r="AL609" i="2"/>
  <c r="AL340" i="2"/>
  <c r="AL292" i="2"/>
  <c r="AL495" i="2"/>
  <c r="AL435" i="2"/>
  <c r="AL559" i="2"/>
  <c r="AL520" i="2"/>
  <c r="AL232" i="2"/>
  <c r="AL100" i="2"/>
  <c r="AL87" i="2"/>
  <c r="AL542" i="2"/>
  <c r="AL482" i="2"/>
  <c r="AL422" i="2"/>
  <c r="AL350" i="2"/>
  <c r="AL302" i="2"/>
  <c r="AL86" i="2"/>
  <c r="AL602" i="2"/>
  <c r="AL541" i="2"/>
  <c r="AL493" i="2"/>
  <c r="AL445" i="2"/>
  <c r="AL349" i="2"/>
  <c r="AL85" i="2"/>
  <c r="AL233" i="2"/>
  <c r="AL388" i="2"/>
  <c r="AL483" i="2"/>
  <c r="AL375" i="2"/>
  <c r="AL544" i="2"/>
  <c r="AL532" i="2"/>
  <c r="AL543" i="2"/>
  <c r="AL41" i="2"/>
  <c r="AL328" i="2"/>
  <c r="AL280" i="2"/>
  <c r="AL160" i="2"/>
  <c r="AL75" i="2"/>
  <c r="AL573" i="2"/>
  <c r="AL290" i="2"/>
  <c r="AL74" i="2"/>
  <c r="AL619" i="2"/>
  <c r="AL481" i="2"/>
  <c r="AL433" i="2"/>
  <c r="AL329" i="2"/>
  <c r="AL620" i="2"/>
  <c r="AL597" i="2"/>
  <c r="AL436" i="2"/>
  <c r="AL268" i="2"/>
  <c r="AL471" i="2"/>
  <c r="AL363" i="2"/>
  <c r="AL583" i="2"/>
  <c r="AL579" i="2"/>
  <c r="AL531" i="2"/>
  <c r="AL269" i="2"/>
  <c r="AL208" i="2"/>
  <c r="AL315" i="2"/>
  <c r="AL63" i="2"/>
  <c r="AL598" i="2"/>
  <c r="AL458" i="2"/>
  <c r="AL278" i="2"/>
  <c r="AL122" i="2"/>
  <c r="AL610" i="2"/>
  <c r="AL373" i="2"/>
  <c r="AL229" i="2"/>
  <c r="AL484" i="2"/>
  <c r="AL596" i="2"/>
  <c r="AL601" i="2"/>
  <c r="AL352" i="2"/>
  <c r="AL459" i="2"/>
  <c r="AL351" i="2"/>
  <c r="AL547" i="2"/>
  <c r="AJ218" i="2"/>
  <c r="AJ322" i="2"/>
  <c r="AL51" i="2"/>
  <c r="AL239" i="2"/>
  <c r="AL217" i="2"/>
  <c r="AK535" i="2"/>
  <c r="AK193" i="2"/>
  <c r="AL391" i="2"/>
  <c r="AK169" i="2"/>
  <c r="AZ169" i="2" s="1"/>
  <c r="AK283" i="2"/>
  <c r="AZ283" i="2" s="1"/>
  <c r="AL447" i="2"/>
  <c r="AK72" i="2"/>
  <c r="AZ72" i="2" s="1"/>
  <c r="AK126" i="2"/>
  <c r="AL303" i="2"/>
  <c r="AL119" i="2"/>
  <c r="AL62" i="2"/>
  <c r="AJ362" i="2"/>
  <c r="AJ188" i="2"/>
  <c r="AK23" i="2"/>
  <c r="AZ23" i="2" s="1"/>
  <c r="AK242" i="2"/>
  <c r="AZ242" i="2" s="1"/>
  <c r="AK128" i="2"/>
  <c r="AK287" i="2"/>
  <c r="AK137" i="2"/>
  <c r="AZ137" i="2" s="1"/>
  <c r="AJ323" i="2"/>
  <c r="AJ466" i="2"/>
  <c r="AJ70" i="2"/>
  <c r="AJ237" i="2"/>
  <c r="AJ69" i="2"/>
  <c r="AJ21" i="2"/>
  <c r="AJ8" i="2"/>
  <c r="AJ379" i="2"/>
  <c r="AJ271" i="2"/>
  <c r="AJ103" i="2"/>
  <c r="AJ7" i="2"/>
  <c r="AJ54" i="2"/>
  <c r="AJ6" i="2"/>
  <c r="AJ468" i="2"/>
  <c r="AJ372" i="2"/>
  <c r="AJ276" i="2"/>
  <c r="AJ464" i="2"/>
  <c r="AJ282" i="2"/>
  <c r="AJ24" i="2"/>
  <c r="AJ467" i="2"/>
  <c r="AJ311" i="2"/>
  <c r="AJ143" i="2"/>
  <c r="AJ502" i="2"/>
  <c r="AJ106" i="2"/>
  <c r="AJ58" i="2"/>
  <c r="AJ489" i="2"/>
  <c r="AJ441" i="2"/>
  <c r="AJ381" i="2"/>
  <c r="AJ57" i="2"/>
  <c r="AJ9" i="2"/>
  <c r="AJ199" i="2"/>
  <c r="AJ43" i="2"/>
  <c r="AJ378" i="2"/>
  <c r="AJ42" i="2"/>
  <c r="AJ604" i="2"/>
  <c r="AJ360" i="2"/>
  <c r="AJ404" i="2"/>
  <c r="AJ12" i="2"/>
  <c r="AJ347" i="2"/>
  <c r="AJ215" i="2"/>
  <c r="AJ47" i="2"/>
  <c r="AJ442" i="2"/>
  <c r="AJ394" i="2"/>
  <c r="AJ238" i="2"/>
  <c r="AJ190" i="2"/>
  <c r="AJ142" i="2"/>
  <c r="AJ94" i="2"/>
  <c r="AJ261" i="2"/>
  <c r="AJ141" i="2"/>
  <c r="AJ32" i="2"/>
  <c r="AJ463" i="2"/>
  <c r="AJ187" i="2"/>
  <c r="AJ30" i="2"/>
  <c r="AJ449" i="2"/>
  <c r="AJ300" i="2"/>
  <c r="AJ286" i="2"/>
  <c r="AJ488" i="2"/>
  <c r="AJ144" i="2"/>
  <c r="AJ443" i="2"/>
  <c r="AJ275" i="2"/>
  <c r="AJ11" i="2"/>
  <c r="AJ81" i="2"/>
  <c r="AJ33" i="2"/>
  <c r="AJ68" i="2"/>
  <c r="AJ20" i="2"/>
  <c r="AJ19" i="2"/>
  <c r="AJ138" i="2"/>
  <c r="AJ18" i="2"/>
  <c r="AJ497" i="2"/>
  <c r="AJ380" i="2"/>
  <c r="AJ272" i="2"/>
  <c r="AJ365" i="2"/>
  <c r="AJ305" i="2"/>
  <c r="AJ580" i="2"/>
  <c r="AJ53" i="2"/>
  <c r="AJ28" i="2"/>
  <c r="AJ219" i="2"/>
  <c r="AJ27" i="2"/>
  <c r="AJ26" i="2"/>
  <c r="AJ25" i="2"/>
  <c r="AJ353" i="2"/>
  <c r="AJ281" i="2"/>
  <c r="AJ16" i="2"/>
  <c r="AJ15" i="2"/>
  <c r="AJ518" i="2"/>
  <c r="AJ470" i="2"/>
  <c r="AJ14" i="2"/>
  <c r="AJ61" i="2"/>
  <c r="AJ13" i="2"/>
  <c r="AJ448" i="2"/>
  <c r="AJ29" i="2"/>
  <c r="AJ52" i="2"/>
  <c r="AJ4" i="2"/>
  <c r="AJ243" i="2"/>
  <c r="AJ566" i="2"/>
  <c r="AJ506" i="2"/>
  <c r="AJ50" i="2"/>
  <c r="AJ565" i="2"/>
  <c r="AJ469" i="2"/>
  <c r="AJ421" i="2"/>
  <c r="AJ121" i="2"/>
  <c r="AJ49" i="2"/>
  <c r="AJ17" i="2"/>
  <c r="AJ496" i="2"/>
  <c r="AJ364" i="2"/>
  <c r="AJ244" i="2"/>
  <c r="AJ136" i="2"/>
  <c r="AJ40" i="2"/>
  <c r="AJ38" i="2"/>
  <c r="AJ561" i="2"/>
  <c r="AJ37" i="2"/>
  <c r="AJ185" i="2"/>
  <c r="AK253" i="2"/>
  <c r="AZ253" i="2" s="1"/>
  <c r="AK51" i="2"/>
  <c r="AZ51" i="2" s="1"/>
  <c r="AK239" i="2"/>
  <c r="AZ239" i="2" s="1"/>
  <c r="AK217" i="2"/>
  <c r="AL535" i="2"/>
  <c r="AJ193" i="2"/>
  <c r="AJ391" i="2"/>
  <c r="AJ169" i="2"/>
  <c r="AJ283" i="2"/>
  <c r="AJ447" i="2"/>
  <c r="AJ72" i="2"/>
  <c r="AJ126" i="2"/>
  <c r="AK303" i="2"/>
  <c r="AK62" i="2"/>
  <c r="AZ62" i="2" s="1"/>
  <c r="AL73" i="2"/>
  <c r="AL498" i="2"/>
  <c r="AJ23" i="2"/>
  <c r="AJ242" i="2"/>
  <c r="AJ128" i="2"/>
  <c r="AJ287" i="2"/>
  <c r="AJ137" i="2"/>
  <c r="AK516" i="2"/>
  <c r="AZ516" i="2" s="1"/>
  <c r="AK512" i="2"/>
  <c r="AK132" i="2"/>
  <c r="AZ132" i="2" s="1"/>
  <c r="AK251" i="2"/>
  <c r="AZ251" i="2" s="1"/>
  <c r="AK514" i="2"/>
  <c r="AK370" i="2"/>
  <c r="AK214" i="2"/>
  <c r="AK118" i="2"/>
  <c r="AK501" i="2"/>
  <c r="AZ501" i="2" s="1"/>
  <c r="AK453" i="2"/>
  <c r="AK345" i="2"/>
  <c r="AK308" i="2"/>
  <c r="AZ308" i="2" s="1"/>
  <c r="AK260" i="2"/>
  <c r="AK104" i="2"/>
  <c r="AZ104" i="2" s="1"/>
  <c r="AK163" i="2"/>
  <c r="AZ163" i="2" s="1"/>
  <c r="AK114" i="2"/>
  <c r="AK425" i="2"/>
  <c r="AK593" i="2"/>
  <c r="AK479" i="2"/>
  <c r="AZ479" i="2" s="1"/>
  <c r="AK431" i="2"/>
  <c r="AK371" i="2"/>
  <c r="AK487" i="2"/>
  <c r="AZ487" i="2" s="1"/>
  <c r="AK456" i="2"/>
  <c r="AZ456" i="2" s="1"/>
  <c r="AK408" i="2"/>
  <c r="AK540" i="2"/>
  <c r="AK500" i="2"/>
  <c r="AK452" i="2"/>
  <c r="AK356" i="2"/>
  <c r="AZ356" i="2" s="1"/>
  <c r="AK264" i="2"/>
  <c r="AZ264" i="2" s="1"/>
  <c r="AK216" i="2"/>
  <c r="AK227" i="2"/>
  <c r="AZ227" i="2" s="1"/>
  <c r="AK454" i="2"/>
  <c r="AK358" i="2"/>
  <c r="AZ358" i="2" s="1"/>
  <c r="AK250" i="2"/>
  <c r="AZ250" i="2" s="1"/>
  <c r="AK202" i="2"/>
  <c r="AZ202" i="2" s="1"/>
  <c r="AK154" i="2"/>
  <c r="AK213" i="2"/>
  <c r="AK153" i="2"/>
  <c r="AK248" i="2"/>
  <c r="AK164" i="2"/>
  <c r="AK151" i="2"/>
  <c r="AK426" i="2"/>
  <c r="AZ426" i="2" s="1"/>
  <c r="AK162" i="2"/>
  <c r="AZ162" i="2" s="1"/>
  <c r="AK473" i="2"/>
  <c r="AZ473" i="2" s="1"/>
  <c r="AK413" i="2"/>
  <c r="AZ413" i="2" s="1"/>
  <c r="AK571" i="2"/>
  <c r="AK575" i="2"/>
  <c r="AK515" i="2"/>
  <c r="AK407" i="2"/>
  <c r="AZ407" i="2" s="1"/>
  <c r="AK285" i="2"/>
  <c r="AZ285" i="2" s="1"/>
  <c r="AK523" i="2"/>
  <c r="AK475" i="2"/>
  <c r="AZ475" i="2" s="1"/>
  <c r="AK427" i="2"/>
  <c r="AK396" i="2"/>
  <c r="AZ396" i="2" s="1"/>
  <c r="AK252" i="2"/>
  <c r="AK576" i="2"/>
  <c r="AK258" i="2"/>
  <c r="AZ258" i="2" s="1"/>
  <c r="AK204" i="2"/>
  <c r="AZ204" i="2" s="1"/>
  <c r="AK490" i="2"/>
  <c r="AZ490" i="2" s="1"/>
  <c r="AK525" i="2"/>
  <c r="AK477" i="2"/>
  <c r="AZ477" i="2" s="1"/>
  <c r="AK429" i="2"/>
  <c r="AZ429" i="2" s="1"/>
  <c r="AK369" i="2"/>
  <c r="AK284" i="2"/>
  <c r="AK152" i="2"/>
  <c r="AZ152" i="2" s="1"/>
  <c r="AK307" i="2"/>
  <c r="AZ307" i="2" s="1"/>
  <c r="AK247" i="2"/>
  <c r="AZ247" i="2" s="1"/>
  <c r="AK414" i="2"/>
  <c r="AZ414" i="2" s="1"/>
  <c r="AK150" i="2"/>
  <c r="AZ150" i="2" s="1"/>
  <c r="AK401" i="2"/>
  <c r="AZ401" i="2" s="1"/>
  <c r="AK503" i="2"/>
  <c r="AK455" i="2"/>
  <c r="AK511" i="2"/>
  <c r="AZ511" i="2" s="1"/>
  <c r="AK415" i="2"/>
  <c r="AK355" i="2"/>
  <c r="AZ355" i="2" s="1"/>
  <c r="AK480" i="2"/>
  <c r="AK432" i="2"/>
  <c r="AZ432" i="2" s="1"/>
  <c r="AK384" i="2"/>
  <c r="AK334" i="2"/>
  <c r="AK572" i="2"/>
  <c r="AK524" i="2"/>
  <c r="AK476" i="2"/>
  <c r="AZ476" i="2" s="1"/>
  <c r="AK428" i="2"/>
  <c r="AK336" i="2"/>
  <c r="AK288" i="2"/>
  <c r="AK558" i="2"/>
  <c r="AK335" i="2"/>
  <c r="AZ335" i="2" s="1"/>
  <c r="AK83" i="2"/>
  <c r="AK430" i="2"/>
  <c r="AZ430" i="2" s="1"/>
  <c r="AK274" i="2"/>
  <c r="AZ274" i="2" s="1"/>
  <c r="AK226" i="2"/>
  <c r="AK513" i="2"/>
  <c r="AK357" i="2"/>
  <c r="AZ357" i="2" s="1"/>
  <c r="AK212" i="2"/>
  <c r="AZ212" i="2" s="1"/>
  <c r="AK115" i="2"/>
  <c r="AZ115" i="2" s="1"/>
  <c r="AK402" i="2"/>
  <c r="AK222" i="2"/>
  <c r="AZ222" i="2" s="1"/>
  <c r="AK612" i="2"/>
  <c r="AZ612" i="2" s="1"/>
  <c r="AK539" i="2"/>
  <c r="AK491" i="2"/>
  <c r="AK383" i="2"/>
  <c r="AK309" i="2"/>
  <c r="AK499" i="2"/>
  <c r="AK507" i="2"/>
  <c r="AK399" i="2"/>
  <c r="AK592" i="2"/>
  <c r="AK567" i="2"/>
  <c r="AK173" i="2"/>
  <c r="AZ173" i="2" s="1"/>
  <c r="AK400" i="2"/>
  <c r="AK556" i="2"/>
  <c r="AK172" i="2"/>
  <c r="AZ172" i="2" s="1"/>
  <c r="AK339" i="2"/>
  <c r="AK147" i="2"/>
  <c r="AZ147" i="2" s="1"/>
  <c r="AK146" i="2"/>
  <c r="AZ146" i="2" s="1"/>
  <c r="AK594" i="2"/>
  <c r="AK397" i="2"/>
  <c r="AK181" i="2"/>
  <c r="AZ181" i="2" s="1"/>
  <c r="AK387" i="2"/>
  <c r="AK555" i="2"/>
  <c r="AK277" i="2"/>
  <c r="AK161" i="2"/>
  <c r="AZ161" i="2" s="1"/>
  <c r="AK338" i="2"/>
  <c r="AK508" i="2"/>
  <c r="AK220" i="2"/>
  <c r="AZ220" i="2" s="1"/>
  <c r="AK327" i="2"/>
  <c r="AZ327" i="2" s="1"/>
  <c r="AK255" i="2"/>
  <c r="AZ255" i="2" s="1"/>
  <c r="AK183" i="2"/>
  <c r="AZ183" i="2" s="1"/>
  <c r="AK135" i="2"/>
  <c r="AK410" i="2"/>
  <c r="AZ410" i="2" s="1"/>
  <c r="AK134" i="2"/>
  <c r="AZ134" i="2" s="1"/>
  <c r="AK526" i="2"/>
  <c r="AZ526" i="2" s="1"/>
  <c r="AK590" i="2"/>
  <c r="AZ590" i="2" s="1"/>
  <c r="AK577" i="2"/>
  <c r="AK529" i="2"/>
  <c r="AZ529" i="2" s="1"/>
  <c r="AK385" i="2"/>
  <c r="AK337" i="2"/>
  <c r="AK265" i="2"/>
  <c r="AZ265" i="2" s="1"/>
  <c r="AK133" i="2"/>
  <c r="AZ133" i="2" s="1"/>
  <c r="AK221" i="2"/>
  <c r="AZ221" i="2" s="1"/>
  <c r="AK617" i="2"/>
  <c r="AK148" i="2"/>
  <c r="AZ148" i="2" s="1"/>
  <c r="AK171" i="2"/>
  <c r="AZ171" i="2" s="1"/>
  <c r="AK386" i="2"/>
  <c r="AK326" i="2"/>
  <c r="AK517" i="2"/>
  <c r="AZ517" i="2" s="1"/>
  <c r="AK197" i="2"/>
  <c r="AZ197" i="2" s="1"/>
  <c r="AK411" i="2"/>
  <c r="AZ411" i="2" s="1"/>
  <c r="AK616" i="2"/>
  <c r="AK613" i="2"/>
  <c r="AK317" i="2"/>
  <c r="AZ317" i="2" s="1"/>
  <c r="AK424" i="2"/>
  <c r="AK554" i="2"/>
  <c r="AK254" i="2"/>
  <c r="AK98" i="2"/>
  <c r="AK574" i="2"/>
  <c r="AZ574" i="2" s="1"/>
  <c r="AK614" i="2"/>
  <c r="AZ614" i="2" s="1"/>
  <c r="AK553" i="2"/>
  <c r="AK505" i="2"/>
  <c r="AK457" i="2"/>
  <c r="AZ457" i="2" s="1"/>
  <c r="AK409" i="2"/>
  <c r="AK313" i="2"/>
  <c r="AZ313" i="2" s="1"/>
  <c r="AK205" i="2"/>
  <c r="AZ205" i="2" s="1"/>
  <c r="AJ253" i="2"/>
  <c r="AJ51" i="2"/>
  <c r="AJ239" i="2"/>
  <c r="AJ217" i="2"/>
  <c r="AJ535" i="2"/>
  <c r="AL198" i="2"/>
  <c r="AL591" i="2"/>
  <c r="AL96" i="2"/>
  <c r="AL174" i="2"/>
  <c r="AL530" i="2"/>
  <c r="AL131" i="2"/>
  <c r="AL256" i="2"/>
  <c r="AJ303" i="2"/>
  <c r="AJ119" i="2"/>
  <c r="AJ62" i="2"/>
  <c r="AK73" i="2"/>
  <c r="AZ73" i="2" s="1"/>
  <c r="AK498" i="2"/>
  <c r="AK519" i="2"/>
  <c r="AL176" i="2"/>
  <c r="AL474" i="2"/>
  <c r="AL230" i="2"/>
  <c r="AL562" i="2"/>
  <c r="AL253" i="2"/>
  <c r="AL206" i="2"/>
  <c r="AL595" i="2"/>
  <c r="AL120" i="2"/>
  <c r="AL210" i="2"/>
  <c r="AK198" i="2"/>
  <c r="AK591" i="2"/>
  <c r="AZ591" i="2" s="1"/>
  <c r="AK96" i="2"/>
  <c r="AK174" i="2"/>
  <c r="AZ174" i="2" s="1"/>
  <c r="AK530" i="2"/>
  <c r="AK131" i="2"/>
  <c r="AZ131" i="2" s="1"/>
  <c r="AK256" i="2"/>
  <c r="AZ256" i="2" s="1"/>
  <c r="AL434" i="2"/>
  <c r="AJ73" i="2"/>
  <c r="AJ498" i="2"/>
  <c r="AL519" i="2"/>
  <c r="AK176" i="2"/>
  <c r="AZ176" i="2" s="1"/>
  <c r="AK474" i="2"/>
  <c r="AZ474" i="2" s="1"/>
  <c r="AK230" i="2"/>
  <c r="AK562" i="2"/>
  <c r="AL593" i="2"/>
  <c r="AL516" i="2"/>
  <c r="AL479" i="2"/>
  <c r="AL431" i="2"/>
  <c r="AL371" i="2"/>
  <c r="AL512" i="2"/>
  <c r="AL487" i="2"/>
  <c r="AL132" i="2"/>
  <c r="AL251" i="2"/>
  <c r="AL514" i="2"/>
  <c r="AL370" i="2"/>
  <c r="AL214" i="2"/>
  <c r="AL118" i="2"/>
  <c r="AL501" i="2"/>
  <c r="AL453" i="2"/>
  <c r="AL345" i="2"/>
  <c r="AL308" i="2"/>
  <c r="AL260" i="2"/>
  <c r="AL104" i="2"/>
  <c r="AL163" i="2"/>
  <c r="AL114" i="2"/>
  <c r="AL425" i="2"/>
  <c r="AL456" i="2"/>
  <c r="AL408" i="2"/>
  <c r="AL571" i="2"/>
  <c r="AL540" i="2"/>
  <c r="AL575" i="2"/>
  <c r="AL515" i="2"/>
  <c r="AL407" i="2"/>
  <c r="AL285" i="2"/>
  <c r="AL500" i="2"/>
  <c r="AL452" i="2"/>
  <c r="AL356" i="2"/>
  <c r="AL523" i="2"/>
  <c r="AL475" i="2"/>
  <c r="AL427" i="2"/>
  <c r="AL264" i="2"/>
  <c r="AL216" i="2"/>
  <c r="AL227" i="2"/>
  <c r="AL454" i="2"/>
  <c r="AL358" i="2"/>
  <c r="AL250" i="2"/>
  <c r="AL202" i="2"/>
  <c r="AL154" i="2"/>
  <c r="AL213" i="2"/>
  <c r="AL153" i="2"/>
  <c r="AL248" i="2"/>
  <c r="AL164" i="2"/>
  <c r="AL151" i="2"/>
  <c r="AL426" i="2"/>
  <c r="AL162" i="2"/>
  <c r="AL473" i="2"/>
  <c r="AL413" i="2"/>
  <c r="AL396" i="2"/>
  <c r="AL576" i="2"/>
  <c r="AL503" i="2"/>
  <c r="AL455" i="2"/>
  <c r="AL511" i="2"/>
  <c r="AL415" i="2"/>
  <c r="AL355" i="2"/>
  <c r="AL258" i="2"/>
  <c r="AL252" i="2"/>
  <c r="AL204" i="2"/>
  <c r="AL490" i="2"/>
  <c r="AL525" i="2"/>
  <c r="AL477" i="2"/>
  <c r="AL429" i="2"/>
  <c r="AL369" i="2"/>
  <c r="AL284" i="2"/>
  <c r="AL152" i="2"/>
  <c r="AL307" i="2"/>
  <c r="AL247" i="2"/>
  <c r="AL414" i="2"/>
  <c r="AL150" i="2"/>
  <c r="AL401" i="2"/>
  <c r="AL612" i="2"/>
  <c r="AL480" i="2"/>
  <c r="AL432" i="2"/>
  <c r="AL384" i="2"/>
  <c r="AL539" i="2"/>
  <c r="AL491" i="2"/>
  <c r="AL383" i="2"/>
  <c r="AL334" i="2"/>
  <c r="AL309" i="2"/>
  <c r="AL572" i="2"/>
  <c r="AL524" i="2"/>
  <c r="AL476" i="2"/>
  <c r="AL428" i="2"/>
  <c r="AL499" i="2"/>
  <c r="AL508" i="2"/>
  <c r="AL336" i="2"/>
  <c r="AL288" i="2"/>
  <c r="AL558" i="2"/>
  <c r="AL335" i="2"/>
  <c r="AL83" i="2"/>
  <c r="AL430" i="2"/>
  <c r="AL274" i="2"/>
  <c r="AL226" i="2"/>
  <c r="AL513" i="2"/>
  <c r="AL357" i="2"/>
  <c r="AL212" i="2"/>
  <c r="AL115" i="2"/>
  <c r="AL402" i="2"/>
  <c r="AL222" i="2"/>
  <c r="AL554" i="2"/>
  <c r="AL254" i="2"/>
  <c r="AL98" i="2"/>
  <c r="AL574" i="2"/>
  <c r="AL614" i="2"/>
  <c r="AL553" i="2"/>
  <c r="AL505" i="2"/>
  <c r="AL457" i="2"/>
  <c r="AL409" i="2"/>
  <c r="AL313" i="2"/>
  <c r="AL205" i="2"/>
  <c r="AL277" i="2"/>
  <c r="AL173" i="2"/>
  <c r="AL400" i="2"/>
  <c r="AL387" i="2"/>
  <c r="AL556" i="2"/>
  <c r="AL555" i="2"/>
  <c r="AL172" i="2"/>
  <c r="AL339" i="2"/>
  <c r="AL147" i="2"/>
  <c r="AL146" i="2"/>
  <c r="AL594" i="2"/>
  <c r="AL397" i="2"/>
  <c r="AL181" i="2"/>
  <c r="AO181" i="2" s="1"/>
  <c r="AL617" i="2"/>
  <c r="AL161" i="2"/>
  <c r="AL220" i="2"/>
  <c r="AL327" i="2"/>
  <c r="AL255" i="2"/>
  <c r="AL183" i="2"/>
  <c r="AL135" i="2"/>
  <c r="AL410" i="2"/>
  <c r="AL338" i="2"/>
  <c r="AL134" i="2"/>
  <c r="AL526" i="2"/>
  <c r="AL590" i="2"/>
  <c r="AL577" i="2"/>
  <c r="AL529" i="2"/>
  <c r="AL385" i="2"/>
  <c r="AL337" i="2"/>
  <c r="AL265" i="2"/>
  <c r="AL133" i="2"/>
  <c r="AL221" i="2"/>
  <c r="AL616" i="2"/>
  <c r="AL613" i="2"/>
  <c r="AL411" i="2"/>
  <c r="AL148" i="2"/>
  <c r="AL171" i="2"/>
  <c r="AL386" i="2"/>
  <c r="AL326" i="2"/>
  <c r="AL517" i="2"/>
  <c r="AL197" i="2"/>
  <c r="AL592" i="2"/>
  <c r="AL317" i="2"/>
  <c r="AL424" i="2"/>
  <c r="AL507" i="2"/>
  <c r="AL399" i="2"/>
  <c r="AL567" i="2"/>
  <c r="AL168" i="2"/>
  <c r="AL246" i="2"/>
  <c r="AK206" i="2"/>
  <c r="AZ206" i="2" s="1"/>
  <c r="AK595" i="2"/>
  <c r="AK120" i="2"/>
  <c r="AZ120" i="2" s="1"/>
  <c r="AJ198" i="2"/>
  <c r="AJ591" i="2"/>
  <c r="AJ96" i="2"/>
  <c r="AJ174" i="2"/>
  <c r="AJ530" i="2"/>
  <c r="AJ131" i="2"/>
  <c r="AJ256" i="2"/>
  <c r="AK434" i="2"/>
  <c r="AZ434" i="2" s="1"/>
  <c r="AK109" i="2"/>
  <c r="AZ109" i="2" s="1"/>
  <c r="AL599" i="2"/>
  <c r="AL461" i="2"/>
  <c r="AJ519" i="2"/>
  <c r="AJ176" i="2"/>
  <c r="AJ474" i="2"/>
  <c r="AJ230" i="2"/>
  <c r="AJ228" i="2"/>
  <c r="AJ36" i="2"/>
  <c r="AJ527" i="2"/>
  <c r="AJ179" i="2"/>
  <c r="AJ71" i="2"/>
  <c r="AJ418" i="2"/>
  <c r="AJ22" i="2"/>
  <c r="AJ393" i="2"/>
  <c r="AJ297" i="2"/>
  <c r="AJ165" i="2"/>
  <c r="AJ117" i="2"/>
  <c r="AJ56" i="2"/>
  <c r="AJ439" i="2"/>
  <c r="AJ55" i="2"/>
  <c r="AJ438" i="2"/>
  <c r="AJ390" i="2"/>
  <c r="AJ342" i="2"/>
  <c r="AJ186" i="2"/>
  <c r="AJ485" i="2"/>
  <c r="AJ377" i="2"/>
  <c r="AJ600" i="2"/>
  <c r="AJ420" i="2"/>
  <c r="AJ310" i="2"/>
  <c r="AJ560" i="2"/>
  <c r="AJ416" i="2"/>
  <c r="AJ84" i="2"/>
  <c r="AJ359" i="2"/>
  <c r="AJ59" i="2"/>
  <c r="AJ298" i="2"/>
  <c r="AJ10" i="2"/>
  <c r="AJ105" i="2"/>
  <c r="AJ92" i="2"/>
  <c r="AJ44" i="2"/>
  <c r="AJ319" i="2"/>
  <c r="AJ91" i="2"/>
  <c r="AJ618" i="2"/>
  <c r="AJ270" i="2"/>
  <c r="AJ90" i="2"/>
  <c r="AJ581" i="2"/>
  <c r="AJ621" i="2"/>
  <c r="AJ504" i="2"/>
  <c r="AJ548" i="2"/>
  <c r="AJ296" i="2"/>
  <c r="AJ60" i="2"/>
  <c r="AJ582" i="2"/>
  <c r="AJ563" i="2"/>
  <c r="AJ299" i="2"/>
  <c r="AJ107" i="2"/>
  <c r="AJ346" i="2"/>
  <c r="AJ46" i="2"/>
  <c r="AJ321" i="2"/>
  <c r="AJ93" i="2"/>
  <c r="AJ45" i="2"/>
  <c r="AJ236" i="2"/>
  <c r="AJ80" i="2"/>
  <c r="AJ139" i="2"/>
  <c r="AJ79" i="2"/>
  <c r="AJ31" i="2"/>
  <c r="AJ462" i="2"/>
  <c r="AJ318" i="2"/>
  <c r="AJ78" i="2"/>
  <c r="AJ585" i="2"/>
  <c r="AJ492" i="2"/>
  <c r="AJ444" i="2"/>
  <c r="AJ348" i="2"/>
  <c r="AJ528" i="2"/>
  <c r="AJ584" i="2"/>
  <c r="AJ536" i="2"/>
  <c r="AJ440" i="2"/>
  <c r="AJ392" i="2"/>
  <c r="AJ240" i="2"/>
  <c r="AJ48" i="2"/>
  <c r="AJ622" i="2"/>
  <c r="AJ191" i="2"/>
  <c r="AJ478" i="2"/>
  <c r="AJ178" i="2"/>
  <c r="AJ34" i="2"/>
  <c r="AJ465" i="2"/>
  <c r="AJ417" i="2"/>
  <c r="AJ177" i="2"/>
  <c r="AJ129" i="2"/>
  <c r="AJ140" i="2"/>
  <c r="AJ403" i="2"/>
  <c r="AJ343" i="2"/>
  <c r="AJ295" i="2"/>
  <c r="AJ175" i="2"/>
  <c r="AJ67" i="2"/>
  <c r="AJ66" i="2"/>
  <c r="AJ437" i="2"/>
  <c r="AJ389" i="2"/>
  <c r="AJ341" i="2"/>
  <c r="AJ249" i="2"/>
  <c r="AJ564" i="2"/>
  <c r="AJ320" i="2"/>
  <c r="AJ460" i="2"/>
  <c r="AJ352" i="2"/>
  <c r="AJ232" i="2"/>
  <c r="AJ100" i="2"/>
  <c r="AJ495" i="2"/>
  <c r="AJ435" i="2"/>
  <c r="AJ87" i="2"/>
  <c r="AJ559" i="2"/>
  <c r="AJ542" i="2"/>
  <c r="AJ482" i="2"/>
  <c r="AJ422" i="2"/>
  <c r="AJ350" i="2"/>
  <c r="AJ302" i="2"/>
  <c r="AJ86" i="2"/>
  <c r="AJ602" i="2"/>
  <c r="AJ541" i="2"/>
  <c r="AJ493" i="2"/>
  <c r="AJ445" i="2"/>
  <c r="AJ349" i="2"/>
  <c r="AJ85" i="2"/>
  <c r="AJ233" i="2"/>
  <c r="AJ609" i="2"/>
  <c r="AJ340" i="2"/>
  <c r="AJ292" i="2"/>
  <c r="AJ41" i="2"/>
  <c r="AJ520" i="2"/>
  <c r="AJ328" i="2"/>
  <c r="AJ280" i="2"/>
  <c r="AJ160" i="2"/>
  <c r="AJ483" i="2"/>
  <c r="AJ375" i="2"/>
  <c r="AJ75" i="2"/>
  <c r="AJ573" i="2"/>
  <c r="AJ74" i="2"/>
  <c r="AJ619" i="2"/>
  <c r="AJ543" i="2"/>
  <c r="AJ481" i="2"/>
  <c r="AJ433" i="2"/>
  <c r="AJ290" i="2"/>
  <c r="AJ329" i="2"/>
  <c r="AJ388" i="2"/>
  <c r="AJ544" i="2"/>
  <c r="AJ532" i="2"/>
  <c r="AJ269" i="2"/>
  <c r="AJ208" i="2"/>
  <c r="AJ471" i="2"/>
  <c r="AJ363" i="2"/>
  <c r="AJ315" i="2"/>
  <c r="AJ63" i="2"/>
  <c r="AJ598" i="2"/>
  <c r="AJ458" i="2"/>
  <c r="AJ278" i="2"/>
  <c r="AJ122" i="2"/>
  <c r="AJ610" i="2"/>
  <c r="AJ583" i="2"/>
  <c r="AJ579" i="2"/>
  <c r="AJ531" i="2"/>
  <c r="AJ373" i="2"/>
  <c r="AJ229" i="2"/>
  <c r="AJ620" i="2"/>
  <c r="AJ597" i="2"/>
  <c r="AJ101" i="2"/>
  <c r="AJ436" i="2"/>
  <c r="AJ268" i="2"/>
  <c r="AJ77" i="2"/>
  <c r="AJ304" i="2"/>
  <c r="AJ184" i="2"/>
  <c r="AJ459" i="2"/>
  <c r="AJ351" i="2"/>
  <c r="AJ279" i="2"/>
  <c r="AJ231" i="2"/>
  <c r="AJ159" i="2"/>
  <c r="AJ99" i="2"/>
  <c r="AJ39" i="2"/>
  <c r="AJ494" i="2"/>
  <c r="AJ446" i="2"/>
  <c r="AJ374" i="2"/>
  <c r="AJ547" i="2"/>
  <c r="AJ361" i="2"/>
  <c r="AJ97" i="2"/>
  <c r="AJ5" i="2"/>
  <c r="AJ484" i="2"/>
  <c r="AJ596" i="2"/>
  <c r="AJ314" i="2"/>
  <c r="AJ601" i="2"/>
  <c r="AK168" i="2"/>
  <c r="AZ168" i="2" s="1"/>
  <c r="AK246" i="2"/>
  <c r="AZ246" i="2" s="1"/>
  <c r="AJ206" i="2"/>
  <c r="AJ595" i="2"/>
  <c r="AJ120" i="2"/>
  <c r="AJ210" i="2"/>
  <c r="AL603" i="2"/>
  <c r="AL167" i="2"/>
  <c r="AJ412" i="2"/>
  <c r="AL578" i="2"/>
  <c r="AJ376" i="2"/>
  <c r="AL158" i="2"/>
  <c r="AL189" i="2"/>
  <c r="AJ434" i="2"/>
  <c r="AJ109" i="2"/>
  <c r="AK599" i="2"/>
  <c r="AZ599" i="2" s="1"/>
  <c r="AK461" i="2"/>
  <c r="AZ461" i="2" s="1"/>
  <c r="AL486" i="2"/>
  <c r="AL192" i="2"/>
  <c r="AL289" i="2"/>
  <c r="AL116" i="2"/>
  <c r="AK468" i="2"/>
  <c r="AZ468" i="2" s="1"/>
  <c r="AK372" i="2"/>
  <c r="AK276" i="2"/>
  <c r="AZ276" i="2" s="1"/>
  <c r="AK464" i="2"/>
  <c r="AK282" i="2"/>
  <c r="AZ282" i="2" s="1"/>
  <c r="AK323" i="2"/>
  <c r="AK466" i="2"/>
  <c r="AK70" i="2"/>
  <c r="AZ70" i="2" s="1"/>
  <c r="AK237" i="2"/>
  <c r="AK69" i="2"/>
  <c r="AZ69" i="2" s="1"/>
  <c r="AK21" i="2"/>
  <c r="AZ21" i="2" s="1"/>
  <c r="AK8" i="2"/>
  <c r="AZ8" i="2" s="1"/>
  <c r="AK271" i="2"/>
  <c r="AK103" i="2"/>
  <c r="AK7" i="2"/>
  <c r="AZ7" i="2" s="1"/>
  <c r="AK54" i="2"/>
  <c r="AK6" i="2"/>
  <c r="AZ6" i="2" s="1"/>
  <c r="AK379" i="2"/>
  <c r="AK360" i="2"/>
  <c r="AZ360" i="2" s="1"/>
  <c r="AK404" i="2"/>
  <c r="AK24" i="2"/>
  <c r="AZ24" i="2" s="1"/>
  <c r="AK311" i="2"/>
  <c r="AK143" i="2"/>
  <c r="AZ143" i="2" s="1"/>
  <c r="AK502" i="2"/>
  <c r="AK106" i="2"/>
  <c r="AZ106" i="2" s="1"/>
  <c r="AK58" i="2"/>
  <c r="AZ58" i="2" s="1"/>
  <c r="AK489" i="2"/>
  <c r="AZ489" i="2" s="1"/>
  <c r="AK441" i="2"/>
  <c r="AK381" i="2"/>
  <c r="AK57" i="2"/>
  <c r="AK9" i="2"/>
  <c r="AZ9" i="2" s="1"/>
  <c r="AK199" i="2"/>
  <c r="AK43" i="2"/>
  <c r="AK378" i="2"/>
  <c r="AK42" i="2"/>
  <c r="AZ42" i="2" s="1"/>
  <c r="AK604" i="2"/>
  <c r="AK467" i="2"/>
  <c r="AK300" i="2"/>
  <c r="AK286" i="2"/>
  <c r="AK488" i="2"/>
  <c r="AK12" i="2"/>
  <c r="AZ12" i="2" s="1"/>
  <c r="AK3" i="2"/>
  <c r="AK215" i="2"/>
  <c r="AK47" i="2"/>
  <c r="AZ47" i="2" s="1"/>
  <c r="AK442" i="2"/>
  <c r="AK394" i="2"/>
  <c r="AK238" i="2"/>
  <c r="AK190" i="2"/>
  <c r="AZ190" i="2" s="1"/>
  <c r="AK142" i="2"/>
  <c r="AZ142" i="2" s="1"/>
  <c r="AK94" i="2"/>
  <c r="AZ94" i="2" s="1"/>
  <c r="AK141" i="2"/>
  <c r="AZ141" i="2" s="1"/>
  <c r="AK32" i="2"/>
  <c r="AZ32" i="2" s="1"/>
  <c r="AK187" i="2"/>
  <c r="AZ187" i="2" s="1"/>
  <c r="AK30" i="2"/>
  <c r="AK449" i="2"/>
  <c r="AZ449" i="2" s="1"/>
  <c r="AK347" i="2"/>
  <c r="AK261" i="2"/>
  <c r="AK463" i="2"/>
  <c r="AK380" i="2"/>
  <c r="AK272" i="2"/>
  <c r="AK144" i="2"/>
  <c r="AZ144" i="2" s="1"/>
  <c r="AK275" i="2"/>
  <c r="AZ275" i="2" s="1"/>
  <c r="AK11" i="2"/>
  <c r="AZ11" i="2" s="1"/>
  <c r="AK81" i="2"/>
  <c r="AZ81" i="2" s="1"/>
  <c r="AK33" i="2"/>
  <c r="AZ33" i="2" s="1"/>
  <c r="AK68" i="2"/>
  <c r="AZ68" i="2" s="1"/>
  <c r="AK20" i="2"/>
  <c r="AZ20" i="2" s="1"/>
  <c r="AK19" i="2"/>
  <c r="AZ19" i="2" s="1"/>
  <c r="AK138" i="2"/>
  <c r="AZ138" i="2" s="1"/>
  <c r="AK18" i="2"/>
  <c r="AK497" i="2"/>
  <c r="AK185" i="2"/>
  <c r="AZ185" i="2" s="1"/>
  <c r="AK29" i="2"/>
  <c r="AZ29" i="2" s="1"/>
  <c r="AK443" i="2"/>
  <c r="AZ443" i="2" s="1"/>
  <c r="AK365" i="2"/>
  <c r="AK305" i="2"/>
  <c r="AZ305" i="2" s="1"/>
  <c r="AK53" i="2"/>
  <c r="AZ53" i="2" s="1"/>
  <c r="AK28" i="2"/>
  <c r="AZ28" i="2" s="1"/>
  <c r="AK219" i="2"/>
  <c r="AZ219" i="2" s="1"/>
  <c r="AK27" i="2"/>
  <c r="AZ27" i="2" s="1"/>
  <c r="AK26" i="2"/>
  <c r="AZ26" i="2" s="1"/>
  <c r="AK25" i="2"/>
  <c r="AZ25" i="2" s="1"/>
  <c r="AK353" i="2"/>
  <c r="AK448" i="2"/>
  <c r="AK16" i="2"/>
  <c r="AZ16" i="2" s="1"/>
  <c r="AK15" i="2"/>
  <c r="AZ15" i="2" s="1"/>
  <c r="AK518" i="2"/>
  <c r="AK470" i="2"/>
  <c r="AK14" i="2"/>
  <c r="AK61" i="2"/>
  <c r="AZ61" i="2" s="1"/>
  <c r="AK13" i="2"/>
  <c r="AZ13" i="2" s="1"/>
  <c r="AK281" i="2"/>
  <c r="AZ281" i="2" s="1"/>
  <c r="AK496" i="2"/>
  <c r="AK364" i="2"/>
  <c r="AK52" i="2"/>
  <c r="AZ52" i="2" s="1"/>
  <c r="AK4" i="2"/>
  <c r="AZ4" i="2" s="1"/>
  <c r="AK243" i="2"/>
  <c r="AK566" i="2"/>
  <c r="AK506" i="2"/>
  <c r="AZ506" i="2" s="1"/>
  <c r="AK50" i="2"/>
  <c r="AZ50" i="2" s="1"/>
  <c r="AK565" i="2"/>
  <c r="AK469" i="2"/>
  <c r="AZ469" i="2" s="1"/>
  <c r="AK421" i="2"/>
  <c r="AK121" i="2"/>
  <c r="AZ121" i="2" s="1"/>
  <c r="AK49" i="2"/>
  <c r="AZ49" i="2" s="1"/>
  <c r="AK17" i="2"/>
  <c r="AZ17" i="2" s="1"/>
  <c r="AK580" i="2"/>
  <c r="AK244" i="2"/>
  <c r="AZ244" i="2" s="1"/>
  <c r="AK136" i="2"/>
  <c r="AZ136" i="2" s="1"/>
  <c r="AK40" i="2"/>
  <c r="AZ40" i="2" s="1"/>
  <c r="AK38" i="2"/>
  <c r="AZ38" i="2" s="1"/>
  <c r="AK561" i="2"/>
  <c r="AK37" i="2"/>
  <c r="AZ37" i="2" s="1"/>
  <c r="AJ168" i="2"/>
  <c r="AJ246" i="2"/>
  <c r="AL241" i="2"/>
  <c r="AL234" i="2"/>
  <c r="AL615" i="2"/>
  <c r="AL203" i="2"/>
  <c r="AL65" i="2"/>
  <c r="AK603" i="2"/>
  <c r="AK167" i="2"/>
  <c r="AZ167" i="2" s="1"/>
  <c r="AL412" i="2"/>
  <c r="AK578" i="2"/>
  <c r="AL376" i="2"/>
  <c r="AK158" i="2"/>
  <c r="AZ158" i="2" s="1"/>
  <c r="AK189" i="2"/>
  <c r="AL110" i="2"/>
  <c r="AL127" i="2"/>
  <c r="AL291" i="2"/>
  <c r="AL611" i="2"/>
  <c r="AL557" i="2"/>
  <c r="AJ599" i="2"/>
  <c r="AJ461" i="2"/>
  <c r="AK486" i="2"/>
  <c r="AZ486" i="2" s="1"/>
  <c r="AK192" i="2"/>
  <c r="AZ192" i="2" s="1"/>
  <c r="AK289" i="2"/>
  <c r="AK420" i="2"/>
  <c r="AZ420" i="2" s="1"/>
  <c r="AK310" i="2"/>
  <c r="AZ310" i="2" s="1"/>
  <c r="AK560" i="2"/>
  <c r="AK416" i="2"/>
  <c r="AK228" i="2"/>
  <c r="AK36" i="2"/>
  <c r="AK179" i="2"/>
  <c r="AK71" i="2"/>
  <c r="AZ71" i="2" s="1"/>
  <c r="AK418" i="2"/>
  <c r="AZ418" i="2" s="1"/>
  <c r="AK22" i="2"/>
  <c r="AZ22" i="2" s="1"/>
  <c r="AK393" i="2"/>
  <c r="AK297" i="2"/>
  <c r="AZ297" i="2" s="1"/>
  <c r="AK165" i="2"/>
  <c r="AZ165" i="2" s="1"/>
  <c r="AK117" i="2"/>
  <c r="AZ117" i="2" s="1"/>
  <c r="AK56" i="2"/>
  <c r="AZ56" i="2" s="1"/>
  <c r="AK55" i="2"/>
  <c r="AZ55" i="2" s="1"/>
  <c r="AK438" i="2"/>
  <c r="AK390" i="2"/>
  <c r="AK342" i="2"/>
  <c r="AK186" i="2"/>
  <c r="AZ186" i="2" s="1"/>
  <c r="AK485" i="2"/>
  <c r="AZ485" i="2" s="1"/>
  <c r="AK377" i="2"/>
  <c r="AK600" i="2"/>
  <c r="AZ600" i="2" s="1"/>
  <c r="AK527" i="2"/>
  <c r="AZ527" i="2" s="1"/>
  <c r="AK439" i="2"/>
  <c r="AK504" i="2"/>
  <c r="AK548" i="2"/>
  <c r="AK296" i="2"/>
  <c r="AZ296" i="2" s="1"/>
  <c r="AK84" i="2"/>
  <c r="AZ84" i="2" s="1"/>
  <c r="AK59" i="2"/>
  <c r="AK298" i="2"/>
  <c r="AK10" i="2"/>
  <c r="AK105" i="2"/>
  <c r="AZ105" i="2" s="1"/>
  <c r="AK92" i="2"/>
  <c r="AZ92" i="2" s="1"/>
  <c r="AK44" i="2"/>
  <c r="AZ44" i="2" s="1"/>
  <c r="AK319" i="2"/>
  <c r="AZ319" i="2" s="1"/>
  <c r="AK91" i="2"/>
  <c r="AZ91" i="2" s="1"/>
  <c r="AK618" i="2"/>
  <c r="AK270" i="2"/>
  <c r="AZ270" i="2" s="1"/>
  <c r="AK90" i="2"/>
  <c r="AZ90" i="2" s="1"/>
  <c r="AK581" i="2"/>
  <c r="AK621" i="2"/>
  <c r="AZ621" i="2" s="1"/>
  <c r="AK359" i="2"/>
  <c r="AK492" i="2"/>
  <c r="AZ492" i="2" s="1"/>
  <c r="AK444" i="2"/>
  <c r="AK348" i="2"/>
  <c r="AK528" i="2"/>
  <c r="AK584" i="2"/>
  <c r="AK536" i="2"/>
  <c r="AK440" i="2"/>
  <c r="AZ440" i="2" s="1"/>
  <c r="AK392" i="2"/>
  <c r="AK60" i="2"/>
  <c r="AZ60" i="2" s="1"/>
  <c r="AK582" i="2"/>
  <c r="AK299" i="2"/>
  <c r="AK107" i="2"/>
  <c r="AZ107" i="2" s="1"/>
  <c r="AK346" i="2"/>
  <c r="AZ346" i="2" s="1"/>
  <c r="AK46" i="2"/>
  <c r="AZ46" i="2" s="1"/>
  <c r="AK321" i="2"/>
  <c r="AZ321" i="2" s="1"/>
  <c r="AK93" i="2"/>
  <c r="AZ93" i="2" s="1"/>
  <c r="AK45" i="2"/>
  <c r="AZ45" i="2" s="1"/>
  <c r="AK236" i="2"/>
  <c r="AK80" i="2"/>
  <c r="AK139" i="2"/>
  <c r="AZ139" i="2" s="1"/>
  <c r="AK79" i="2"/>
  <c r="AZ79" i="2" s="1"/>
  <c r="AK31" i="2"/>
  <c r="AZ31" i="2" s="1"/>
  <c r="AK462" i="2"/>
  <c r="AK318" i="2"/>
  <c r="AZ318" i="2" s="1"/>
  <c r="AK78" i="2"/>
  <c r="AZ78" i="2" s="1"/>
  <c r="AK585" i="2"/>
  <c r="AK563" i="2"/>
  <c r="AZ563" i="2" s="1"/>
  <c r="AK564" i="2"/>
  <c r="AK249" i="2"/>
  <c r="AZ249" i="2" s="1"/>
  <c r="AK320" i="2"/>
  <c r="AK240" i="2"/>
  <c r="AZ240" i="2" s="1"/>
  <c r="AK48" i="2"/>
  <c r="AZ48" i="2" s="1"/>
  <c r="AK622" i="2"/>
  <c r="AZ622" i="2" s="1"/>
  <c r="AK191" i="2"/>
  <c r="AK478" i="2"/>
  <c r="AZ478" i="2" s="1"/>
  <c r="AK178" i="2"/>
  <c r="AZ178" i="2" s="1"/>
  <c r="AK34" i="2"/>
  <c r="AK465" i="2"/>
  <c r="AK417" i="2"/>
  <c r="AK177" i="2"/>
  <c r="AZ177" i="2" s="1"/>
  <c r="AK129" i="2"/>
  <c r="AZ129" i="2" s="1"/>
  <c r="AK140" i="2"/>
  <c r="AZ140" i="2" s="1"/>
  <c r="AK343" i="2"/>
  <c r="AK295" i="2"/>
  <c r="AK175" i="2"/>
  <c r="AZ175" i="2" s="1"/>
  <c r="AK67" i="2"/>
  <c r="AZ67" i="2" s="1"/>
  <c r="AK66" i="2"/>
  <c r="AZ66" i="2" s="1"/>
  <c r="AK437" i="2"/>
  <c r="AZ437" i="2" s="1"/>
  <c r="AK389" i="2"/>
  <c r="AK341" i="2"/>
  <c r="AK101" i="2"/>
  <c r="AK403" i="2"/>
  <c r="AZ403" i="2" s="1"/>
  <c r="AK5" i="2"/>
  <c r="AZ5" i="2" s="1"/>
  <c r="AK459" i="2"/>
  <c r="AZ459" i="2" s="1"/>
  <c r="AK351" i="2"/>
  <c r="AZ351" i="2" s="1"/>
  <c r="AK596" i="2"/>
  <c r="AZ596" i="2" s="1"/>
  <c r="AK547" i="2"/>
  <c r="AZ547" i="2" s="1"/>
  <c r="AK601" i="2"/>
  <c r="AZ601" i="2" s="1"/>
  <c r="AK340" i="2"/>
  <c r="AK292" i="2"/>
  <c r="AK520" i="2"/>
  <c r="AZ520" i="2" s="1"/>
  <c r="AK232" i="2"/>
  <c r="AK100" i="2"/>
  <c r="AZ100" i="2" s="1"/>
  <c r="AK87" i="2"/>
  <c r="AZ87" i="2" s="1"/>
  <c r="AK542" i="2"/>
  <c r="AZ542" i="2" s="1"/>
  <c r="AK482" i="2"/>
  <c r="AZ482" i="2" s="1"/>
  <c r="AK422" i="2"/>
  <c r="AZ422" i="2" s="1"/>
  <c r="AK350" i="2"/>
  <c r="AK302" i="2"/>
  <c r="AK86" i="2"/>
  <c r="AZ86" i="2" s="1"/>
  <c r="AK602" i="2"/>
  <c r="AK541" i="2"/>
  <c r="AK493" i="2"/>
  <c r="AZ493" i="2" s="1"/>
  <c r="AK445" i="2"/>
  <c r="AK349" i="2"/>
  <c r="AK85" i="2"/>
  <c r="AZ85" i="2" s="1"/>
  <c r="AK233" i="2"/>
  <c r="AK460" i="2"/>
  <c r="AZ460" i="2" s="1"/>
  <c r="AK495" i="2"/>
  <c r="AK435" i="2"/>
  <c r="AZ435" i="2" s="1"/>
  <c r="AK609" i="2"/>
  <c r="AK559" i="2"/>
  <c r="AK388" i="2"/>
  <c r="AK544" i="2"/>
  <c r="AK290" i="2"/>
  <c r="AK532" i="2"/>
  <c r="AK41" i="2"/>
  <c r="AK328" i="2"/>
  <c r="AZ328" i="2" s="1"/>
  <c r="AK280" i="2"/>
  <c r="AZ280" i="2" s="1"/>
  <c r="AK160" i="2"/>
  <c r="AK75" i="2"/>
  <c r="AZ75" i="2" s="1"/>
  <c r="AK573" i="2"/>
  <c r="AK74" i="2"/>
  <c r="AZ74" i="2" s="1"/>
  <c r="AK619" i="2"/>
  <c r="AZ619" i="2" s="1"/>
  <c r="AK481" i="2"/>
  <c r="AK433" i="2"/>
  <c r="AZ433" i="2" s="1"/>
  <c r="AK483" i="2"/>
  <c r="AZ483" i="2" s="1"/>
  <c r="AK375" i="2"/>
  <c r="AK543" i="2"/>
  <c r="AZ543" i="2" s="1"/>
  <c r="AK436" i="2"/>
  <c r="AZ436" i="2" s="1"/>
  <c r="AK268" i="2"/>
  <c r="AK329" i="2"/>
  <c r="AZ329" i="2" s="1"/>
  <c r="AK269" i="2"/>
  <c r="AK208" i="2"/>
  <c r="AZ208" i="2" s="1"/>
  <c r="AK315" i="2"/>
  <c r="AK63" i="2"/>
  <c r="AK598" i="2"/>
  <c r="AZ598" i="2" s="1"/>
  <c r="AK458" i="2"/>
  <c r="AZ458" i="2" s="1"/>
  <c r="AK278" i="2"/>
  <c r="AK122" i="2"/>
  <c r="AZ122" i="2" s="1"/>
  <c r="AK610" i="2"/>
  <c r="AK373" i="2"/>
  <c r="AK229" i="2"/>
  <c r="AK484" i="2"/>
  <c r="AZ484" i="2" s="1"/>
  <c r="AK471" i="2"/>
  <c r="AK363" i="2"/>
  <c r="AZ363" i="2" s="1"/>
  <c r="AK620" i="2"/>
  <c r="AZ620" i="2" s="1"/>
  <c r="AK597" i="2"/>
  <c r="AZ597" i="2" s="1"/>
  <c r="AK583" i="2"/>
  <c r="AK579" i="2"/>
  <c r="AK531" i="2"/>
  <c r="AK352" i="2"/>
  <c r="AK314" i="2"/>
  <c r="AZ314" i="2" s="1"/>
  <c r="AK77" i="2"/>
  <c r="AZ77" i="2" s="1"/>
  <c r="AK304" i="2"/>
  <c r="AZ304" i="2" s="1"/>
  <c r="AK184" i="2"/>
  <c r="AZ184" i="2" s="1"/>
  <c r="AK279" i="2"/>
  <c r="AZ279" i="2" s="1"/>
  <c r="AK231" i="2"/>
  <c r="AK159" i="2"/>
  <c r="AZ159" i="2" s="1"/>
  <c r="AK99" i="2"/>
  <c r="AK39" i="2"/>
  <c r="AZ39" i="2" s="1"/>
  <c r="AK494" i="2"/>
  <c r="AZ494" i="2" s="1"/>
  <c r="AK446" i="2"/>
  <c r="AK374" i="2"/>
  <c r="AK361" i="2"/>
  <c r="AZ361" i="2" s="1"/>
  <c r="AK97" i="2"/>
  <c r="AZ97" i="2" s="1"/>
  <c r="AL195" i="2"/>
  <c r="AL263" i="2"/>
  <c r="AL113" i="2"/>
  <c r="AK241" i="2"/>
  <c r="AZ241" i="2" s="1"/>
  <c r="AK234" i="2"/>
  <c r="AK615" i="2"/>
  <c r="AK203" i="2"/>
  <c r="AK65" i="2"/>
  <c r="AZ65" i="2" s="1"/>
  <c r="AJ603" i="2"/>
  <c r="AJ167" i="2"/>
  <c r="AK412" i="2"/>
  <c r="AZ412" i="2" s="1"/>
  <c r="AJ578" i="2"/>
  <c r="AK376" i="2"/>
  <c r="AJ158" i="2"/>
  <c r="AJ189" i="2"/>
  <c r="AK110" i="2"/>
  <c r="AZ110" i="2" s="1"/>
  <c r="AK127" i="2"/>
  <c r="AZ127" i="2" s="1"/>
  <c r="AK291" i="2"/>
  <c r="AK611" i="2"/>
  <c r="AZ611" i="2" s="1"/>
  <c r="AK557" i="2"/>
  <c r="AL123" i="2"/>
  <c r="AL35" i="2"/>
  <c r="AL112" i="2"/>
  <c r="AJ486" i="2"/>
  <c r="AJ192" i="2"/>
  <c r="AJ289" i="2"/>
  <c r="AJ116" i="2"/>
  <c r="X603" i="1"/>
  <c r="X579" i="1"/>
  <c r="X567" i="1"/>
  <c r="X555" i="1"/>
  <c r="BF544" i="2"/>
  <c r="BK544" i="2" s="1"/>
  <c r="M543" i="1"/>
  <c r="X531" i="1"/>
  <c r="BF520" i="2"/>
  <c r="BK520" i="2" s="1"/>
  <c r="M519" i="1"/>
  <c r="X507" i="1"/>
  <c r="BF496" i="2"/>
  <c r="BK496" i="2" s="1"/>
  <c r="M495" i="1"/>
  <c r="X483" i="1"/>
  <c r="X471" i="1"/>
  <c r="M459" i="1"/>
  <c r="X447" i="1"/>
  <c r="BF436" i="2"/>
  <c r="BK436" i="2" s="1"/>
  <c r="M435" i="1"/>
  <c r="BF424" i="2"/>
  <c r="BK424" i="2" s="1"/>
  <c r="M423" i="1"/>
  <c r="X411" i="1"/>
  <c r="M399" i="1"/>
  <c r="BF388" i="2"/>
  <c r="BK388" i="2" s="1"/>
  <c r="M387" i="1"/>
  <c r="X375" i="1"/>
  <c r="BF364" i="2"/>
  <c r="BK364" i="2" s="1"/>
  <c r="M363" i="1"/>
  <c r="M339" i="1"/>
  <c r="M327" i="1"/>
  <c r="M315" i="1"/>
  <c r="X303" i="1"/>
  <c r="X291" i="1"/>
  <c r="X279" i="1"/>
  <c r="BF268" i="2"/>
  <c r="BK268" i="2" s="1"/>
  <c r="M267" i="1"/>
  <c r="BF256" i="2"/>
  <c r="BK256" i="2" s="1"/>
  <c r="M255" i="1"/>
  <c r="X243" i="1"/>
  <c r="X231" i="1"/>
  <c r="X219" i="1"/>
  <c r="M207" i="1"/>
  <c r="X195" i="1"/>
  <c r="X183" i="1"/>
  <c r="BF172" i="2"/>
  <c r="BK172" i="2" s="1"/>
  <c r="M171" i="1"/>
  <c r="BF160" i="2"/>
  <c r="BK160" i="2" s="1"/>
  <c r="M159" i="1"/>
  <c r="BF148" i="2"/>
  <c r="BK148" i="2" s="1"/>
  <c r="M147" i="1"/>
  <c r="BF136" i="2"/>
  <c r="BK136" i="2" s="1"/>
  <c r="M135" i="1"/>
  <c r="M123" i="1"/>
  <c r="BF112" i="2"/>
  <c r="BK112" i="2" s="1"/>
  <c r="M111" i="1"/>
  <c r="BF100" i="2"/>
  <c r="BK100" i="2" s="1"/>
  <c r="M99" i="1"/>
  <c r="X87" i="1"/>
  <c r="X75" i="1"/>
  <c r="BF64" i="2"/>
  <c r="BK64" i="2" s="1"/>
  <c r="M63" i="1"/>
  <c r="X51" i="1"/>
  <c r="BF40" i="2"/>
  <c r="BK40" i="2" s="1"/>
  <c r="M39" i="1"/>
  <c r="BF16" i="2"/>
  <c r="BK16" i="2" s="1"/>
  <c r="M15" i="1"/>
  <c r="X3" i="1"/>
  <c r="M615" i="1"/>
  <c r="M591" i="1"/>
  <c r="X614" i="1"/>
  <c r="M602" i="1"/>
  <c r="BF591" i="2"/>
  <c r="BK591" i="2" s="1"/>
  <c r="M590" i="1"/>
  <c r="BF579" i="2"/>
  <c r="BK579" i="2" s="1"/>
  <c r="M578" i="1"/>
  <c r="M566" i="1"/>
  <c r="X554" i="1"/>
  <c r="BF543" i="2"/>
  <c r="BK543" i="2" s="1"/>
  <c r="M542" i="1"/>
  <c r="M530" i="1"/>
  <c r="BF519" i="2"/>
  <c r="BK519" i="2" s="1"/>
  <c r="M518" i="1"/>
  <c r="M506" i="1"/>
  <c r="X494" i="1"/>
  <c r="M482" i="1"/>
  <c r="M470" i="1"/>
  <c r="BF459" i="2"/>
  <c r="BK459" i="2" s="1"/>
  <c r="M458" i="1"/>
  <c r="M446" i="1"/>
  <c r="M434" i="1"/>
  <c r="M422" i="1"/>
  <c r="BF411" i="2"/>
  <c r="BK411" i="2" s="1"/>
  <c r="M410" i="1"/>
  <c r="BF387" i="2"/>
  <c r="BK387" i="2" s="1"/>
  <c r="M386" i="1"/>
  <c r="M374" i="1"/>
  <c r="X362" i="1"/>
  <c r="X338" i="1"/>
  <c r="X326" i="1"/>
  <c r="X314" i="1"/>
  <c r="X302" i="1"/>
  <c r="X290" i="1"/>
  <c r="X278" i="1"/>
  <c r="BF267" i="2"/>
  <c r="BK267" i="2" s="1"/>
  <c r="M266" i="1"/>
  <c r="BF255" i="2"/>
  <c r="BK255" i="2" s="1"/>
  <c r="M254" i="1"/>
  <c r="M242" i="1"/>
  <c r="M230" i="1"/>
  <c r="M218" i="1"/>
  <c r="BF207" i="2"/>
  <c r="BK207" i="2" s="1"/>
  <c r="M206" i="1"/>
  <c r="X194" i="1"/>
  <c r="M170" i="1"/>
  <c r="BF159" i="2"/>
  <c r="BK159" i="2" s="1"/>
  <c r="M158" i="1"/>
  <c r="M146" i="1"/>
  <c r="X134" i="1"/>
  <c r="BF123" i="2"/>
  <c r="BK123" i="2" s="1"/>
  <c r="M122" i="1"/>
  <c r="X110" i="1"/>
  <c r="BF99" i="2"/>
  <c r="BK99" i="2" s="1"/>
  <c r="M98" i="1"/>
  <c r="X86" i="1"/>
  <c r="X74" i="1"/>
  <c r="X62" i="1"/>
  <c r="X50" i="1"/>
  <c r="X38" i="1"/>
  <c r="BF27" i="2"/>
  <c r="BK27" i="2" s="1"/>
  <c r="M26" i="1"/>
  <c r="X592" i="1"/>
  <c r="M508" i="1"/>
  <c r="X400" i="1"/>
  <c r="BF353" i="2"/>
  <c r="BK353" i="2" s="1"/>
  <c r="M352" i="1"/>
  <c r="M304" i="1"/>
  <c r="BF257" i="2"/>
  <c r="BK257" i="2" s="1"/>
  <c r="M256" i="1"/>
  <c r="M196" i="1"/>
  <c r="M136" i="1"/>
  <c r="BF89" i="2"/>
  <c r="BK89" i="2" s="1"/>
  <c r="M88" i="1"/>
  <c r="BF53" i="2"/>
  <c r="BK53" i="2" s="1"/>
  <c r="M52" i="1"/>
  <c r="M612" i="1"/>
  <c r="M588" i="1"/>
  <c r="M564" i="1"/>
  <c r="BF541" i="2"/>
  <c r="BK541" i="2" s="1"/>
  <c r="M540" i="1"/>
  <c r="BF517" i="2"/>
  <c r="BK517" i="2" s="1"/>
  <c r="M516" i="1"/>
  <c r="M504" i="1"/>
  <c r="M480" i="1"/>
  <c r="BF457" i="2"/>
  <c r="BK457" i="2" s="1"/>
  <c r="M456" i="1"/>
  <c r="M432" i="1"/>
  <c r="X408" i="1"/>
  <c r="M384" i="1"/>
  <c r="M324" i="1"/>
  <c r="X300" i="1"/>
  <c r="X276" i="1"/>
  <c r="X252" i="1"/>
  <c r="BF229" i="2"/>
  <c r="BK229" i="2" s="1"/>
  <c r="M228" i="1"/>
  <c r="X204" i="1"/>
  <c r="BF181" i="2"/>
  <c r="BK181" i="2" s="1"/>
  <c r="M180" i="1"/>
  <c r="X144" i="1"/>
  <c r="M120" i="1"/>
  <c r="BF61" i="2"/>
  <c r="BK61" i="2" s="1"/>
  <c r="M60" i="1"/>
  <c r="X12" i="1"/>
  <c r="BF612" i="2"/>
  <c r="BK612" i="2" s="1"/>
  <c r="M611" i="1"/>
  <c r="M599" i="1"/>
  <c r="X575" i="1"/>
  <c r="M551" i="1"/>
  <c r="BF540" i="2"/>
  <c r="BK540" i="2" s="1"/>
  <c r="M539" i="1"/>
  <c r="BF516" i="2"/>
  <c r="BK516" i="2" s="1"/>
  <c r="M515" i="1"/>
  <c r="X479" i="1"/>
  <c r="X455" i="1"/>
  <c r="X431" i="1"/>
  <c r="M407" i="1"/>
  <c r="BF384" i="2"/>
  <c r="BK384" i="2" s="1"/>
  <c r="M383" i="1"/>
  <c r="X347" i="1"/>
  <c r="M323" i="1"/>
  <c r="X299" i="1"/>
  <c r="M287" i="1"/>
  <c r="BF264" i="2"/>
  <c r="BK264" i="2" s="1"/>
  <c r="M263" i="1"/>
  <c r="M239" i="1"/>
  <c r="X215" i="1"/>
  <c r="BF192" i="2"/>
  <c r="BK192" i="2" s="1"/>
  <c r="M191" i="1"/>
  <c r="BF168" i="2"/>
  <c r="BK168" i="2" s="1"/>
  <c r="M167" i="1"/>
  <c r="BF144" i="2"/>
  <c r="BK144" i="2" s="1"/>
  <c r="M143" i="1"/>
  <c r="BF132" i="2"/>
  <c r="BK132" i="2" s="1"/>
  <c r="M131" i="1"/>
  <c r="BF120" i="2"/>
  <c r="BK120" i="2" s="1"/>
  <c r="M119" i="1"/>
  <c r="BF96" i="2"/>
  <c r="BK96" i="2" s="1"/>
  <c r="M95" i="1"/>
  <c r="BF84" i="2"/>
  <c r="BK84" i="2" s="1"/>
  <c r="M83" i="1"/>
  <c r="BF60" i="2"/>
  <c r="BK60" i="2" s="1"/>
  <c r="M59" i="1"/>
  <c r="X47" i="1"/>
  <c r="M35" i="1"/>
  <c r="BF12" i="2"/>
  <c r="BK12" i="2" s="1"/>
  <c r="M11" i="1"/>
  <c r="BF611" i="2"/>
  <c r="BK611" i="2" s="1"/>
  <c r="M610" i="1"/>
  <c r="M598" i="1"/>
  <c r="M586" i="1"/>
  <c r="M574" i="1"/>
  <c r="BF563" i="2"/>
  <c r="BK563" i="2" s="1"/>
  <c r="M562" i="1"/>
  <c r="X550" i="1"/>
  <c r="BF539" i="2"/>
  <c r="BK539" i="2" s="1"/>
  <c r="M538" i="1"/>
  <c r="M526" i="1"/>
  <c r="M514" i="1"/>
  <c r="BF503" i="2"/>
  <c r="BK503" i="2" s="1"/>
  <c r="M502" i="1"/>
  <c r="X490" i="1"/>
  <c r="M478" i="1"/>
  <c r="BF467" i="2"/>
  <c r="BK467" i="2" s="1"/>
  <c r="M466" i="1"/>
  <c r="M454" i="1"/>
  <c r="M442" i="1"/>
  <c r="X430" i="1"/>
  <c r="M418" i="1"/>
  <c r="BF407" i="2"/>
  <c r="BK407" i="2" s="1"/>
  <c r="M406" i="1"/>
  <c r="X394" i="1"/>
  <c r="X382" i="1"/>
  <c r="X370" i="1"/>
  <c r="BF359" i="2"/>
  <c r="BK359" i="2" s="1"/>
  <c r="M358" i="1"/>
  <c r="M346" i="1"/>
  <c r="M334" i="1"/>
  <c r="X322" i="1"/>
  <c r="BF311" i="2"/>
  <c r="BK311" i="2" s="1"/>
  <c r="M310" i="1"/>
  <c r="X298" i="1"/>
  <c r="M286" i="1"/>
  <c r="M274" i="1"/>
  <c r="BF263" i="2"/>
  <c r="BK263" i="2" s="1"/>
  <c r="M262" i="1"/>
  <c r="M250" i="1"/>
  <c r="X238" i="1"/>
  <c r="BF227" i="2"/>
  <c r="BK227" i="2" s="1"/>
  <c r="M226" i="1"/>
  <c r="M214" i="1"/>
  <c r="BF203" i="2"/>
  <c r="BK203" i="2" s="1"/>
  <c r="M202" i="1"/>
  <c r="X190" i="1"/>
  <c r="X178" i="1"/>
  <c r="X166" i="1"/>
  <c r="M154" i="1"/>
  <c r="BF143" i="2"/>
  <c r="BK143" i="2" s="1"/>
  <c r="M142" i="1"/>
  <c r="X130" i="1"/>
  <c r="BF119" i="2"/>
  <c r="BK119" i="2" s="1"/>
  <c r="M118" i="1"/>
  <c r="M106" i="1"/>
  <c r="X94" i="1"/>
  <c r="X82" i="1"/>
  <c r="X70" i="1"/>
  <c r="M58" i="1"/>
  <c r="BF47" i="2"/>
  <c r="BK47" i="2" s="1"/>
  <c r="M46" i="1"/>
  <c r="BF35" i="2"/>
  <c r="BK35" i="2" s="1"/>
  <c r="M34" i="1"/>
  <c r="M22" i="1"/>
  <c r="X10" i="1"/>
  <c r="M520" i="1"/>
  <c r="X436" i="1"/>
  <c r="BF389" i="2"/>
  <c r="BK389" i="2" s="1"/>
  <c r="M388" i="1"/>
  <c r="M292" i="1"/>
  <c r="BF269" i="2"/>
  <c r="BK269" i="2" s="1"/>
  <c r="M268" i="1"/>
  <c r="M208" i="1"/>
  <c r="BF161" i="2"/>
  <c r="BK161" i="2" s="1"/>
  <c r="M160" i="1"/>
  <c r="M100" i="1"/>
  <c r="M76" i="1"/>
  <c r="BF17" i="2"/>
  <c r="BK17" i="2" s="1"/>
  <c r="M16" i="1"/>
  <c r="X613" i="1"/>
  <c r="BF590" i="2"/>
  <c r="BK590" i="2" s="1"/>
  <c r="M589" i="1"/>
  <c r="M553" i="1"/>
  <c r="BF458" i="2"/>
  <c r="BK458" i="2" s="1"/>
  <c r="M457" i="1"/>
  <c r="X361" i="1"/>
  <c r="M205" i="1"/>
  <c r="M121" i="1"/>
  <c r="X73" i="1"/>
  <c r="X37" i="1"/>
  <c r="BF601" i="2"/>
  <c r="BK601" i="2" s="1"/>
  <c r="M600" i="1"/>
  <c r="BF577" i="2"/>
  <c r="BK577" i="2" s="1"/>
  <c r="M576" i="1"/>
  <c r="M552" i="1"/>
  <c r="BF529" i="2"/>
  <c r="BK529" i="2" s="1"/>
  <c r="M528" i="1"/>
  <c r="X492" i="1"/>
  <c r="X468" i="1"/>
  <c r="BF445" i="2"/>
  <c r="BK445" i="2" s="1"/>
  <c r="M444" i="1"/>
  <c r="M420" i="1"/>
  <c r="M372" i="1"/>
  <c r="M360" i="1"/>
  <c r="M336" i="1"/>
  <c r="X288" i="1"/>
  <c r="X264" i="1"/>
  <c r="X240" i="1"/>
  <c r="X216" i="1"/>
  <c r="M192" i="1"/>
  <c r="M168" i="1"/>
  <c r="X156" i="1"/>
  <c r="BF133" i="2"/>
  <c r="BK133" i="2" s="1"/>
  <c r="M132" i="1"/>
  <c r="BF109" i="2"/>
  <c r="BK109" i="2" s="1"/>
  <c r="M108" i="1"/>
  <c r="M96" i="1"/>
  <c r="BF73" i="2"/>
  <c r="BK73" i="2" s="1"/>
  <c r="M72" i="1"/>
  <c r="X48" i="1"/>
  <c r="X24" i="1"/>
  <c r="X587" i="1"/>
  <c r="M563" i="1"/>
  <c r="X527" i="1"/>
  <c r="M503" i="1"/>
  <c r="M491" i="1"/>
  <c r="M467" i="1"/>
  <c r="X443" i="1"/>
  <c r="X419" i="1"/>
  <c r="M395" i="1"/>
  <c r="BF372" i="2"/>
  <c r="BK372" i="2" s="1"/>
  <c r="M371" i="1"/>
  <c r="M359" i="1"/>
  <c r="X335" i="1"/>
  <c r="M311" i="1"/>
  <c r="X251" i="1"/>
  <c r="M227" i="1"/>
  <c r="X203" i="1"/>
  <c r="BF180" i="2"/>
  <c r="BK180" i="2" s="1"/>
  <c r="M179" i="1"/>
  <c r="M155" i="1"/>
  <c r="X107" i="1"/>
  <c r="X71" i="1"/>
  <c r="X621" i="1"/>
  <c r="BF598" i="2"/>
  <c r="BK598" i="2" s="1"/>
  <c r="M597" i="1"/>
  <c r="BF586" i="2"/>
  <c r="BK586" i="2" s="1"/>
  <c r="M585" i="1"/>
  <c r="M561" i="1"/>
  <c r="M549" i="1"/>
  <c r="M537" i="1"/>
  <c r="X513" i="1"/>
  <c r="M501" i="1"/>
  <c r="X477" i="1"/>
  <c r="BF466" i="2"/>
  <c r="BK466" i="2" s="1"/>
  <c r="M465" i="1"/>
  <c r="BF454" i="2"/>
  <c r="BK454" i="2" s="1"/>
  <c r="M453" i="1"/>
  <c r="BF442" i="2"/>
  <c r="BK442" i="2" s="1"/>
  <c r="M441" i="1"/>
  <c r="X429" i="1"/>
  <c r="BF418" i="2"/>
  <c r="BK418" i="2" s="1"/>
  <c r="M417" i="1"/>
  <c r="M405" i="1"/>
  <c r="M393" i="1"/>
  <c r="M381" i="1"/>
  <c r="X369" i="1"/>
  <c r="M357" i="1"/>
  <c r="M345" i="1"/>
  <c r="BF334" i="2"/>
  <c r="BK334" i="2" s="1"/>
  <c r="M333" i="1"/>
  <c r="X321" i="1"/>
  <c r="BF310" i="2"/>
  <c r="BK310" i="2" s="1"/>
  <c r="M309" i="1"/>
  <c r="M297" i="1"/>
  <c r="BF286" i="2"/>
  <c r="BK286" i="2" s="1"/>
  <c r="M285" i="1"/>
  <c r="BF262" i="2"/>
  <c r="BK262" i="2" s="1"/>
  <c r="M261" i="1"/>
  <c r="M237" i="1"/>
  <c r="X225" i="1"/>
  <c r="X213" i="1"/>
  <c r="X201" i="1"/>
  <c r="X189" i="1"/>
  <c r="M177" i="1"/>
  <c r="M165" i="1"/>
  <c r="X153" i="1"/>
  <c r="X141" i="1"/>
  <c r="BF130" i="2"/>
  <c r="BK130" i="2" s="1"/>
  <c r="M129" i="1"/>
  <c r="X105" i="1"/>
  <c r="BF94" i="2"/>
  <c r="BK94" i="2" s="1"/>
  <c r="M93" i="1"/>
  <c r="BF82" i="2"/>
  <c r="BK82" i="2" s="1"/>
  <c r="M81" i="1"/>
  <c r="X69" i="1"/>
  <c r="M57" i="1"/>
  <c r="X45" i="1"/>
  <c r="X33" i="1"/>
  <c r="X21" i="1"/>
  <c r="X580" i="1"/>
  <c r="X448" i="1"/>
  <c r="X148" i="1"/>
  <c r="BF569" i="2"/>
  <c r="BK569" i="2" s="1"/>
  <c r="M568" i="1"/>
  <c r="X472" i="1"/>
  <c r="X376" i="1"/>
  <c r="M340" i="1"/>
  <c r="X232" i="1"/>
  <c r="X124" i="1"/>
  <c r="X28" i="1"/>
  <c r="BF566" i="2"/>
  <c r="BK566" i="2" s="1"/>
  <c r="M565" i="1"/>
  <c r="BF542" i="2"/>
  <c r="BK542" i="2" s="1"/>
  <c r="M541" i="1"/>
  <c r="M505" i="1"/>
  <c r="M469" i="1"/>
  <c r="M433" i="1"/>
  <c r="X397" i="1"/>
  <c r="BF374" i="2"/>
  <c r="BK374" i="2" s="1"/>
  <c r="M373" i="1"/>
  <c r="M349" i="1"/>
  <c r="M325" i="1"/>
  <c r="M289" i="1"/>
  <c r="BF266" i="2"/>
  <c r="BK266" i="2" s="1"/>
  <c r="M265" i="1"/>
  <c r="BF230" i="2"/>
  <c r="BK230" i="2" s="1"/>
  <c r="M229" i="1"/>
  <c r="M193" i="1"/>
  <c r="M169" i="1"/>
  <c r="BF146" i="2"/>
  <c r="BK146" i="2" s="1"/>
  <c r="M145" i="1"/>
  <c r="BF110" i="2"/>
  <c r="BK110" i="2" s="1"/>
  <c r="M109" i="1"/>
  <c r="M85" i="1"/>
  <c r="M61" i="1"/>
  <c r="X13" i="1"/>
  <c r="BF609" i="2"/>
  <c r="BK609" i="2" s="1"/>
  <c r="M608" i="1"/>
  <c r="X584" i="1"/>
  <c r="BF561" i="2"/>
  <c r="BK561" i="2" s="1"/>
  <c r="M560" i="1"/>
  <c r="X524" i="1"/>
  <c r="M512" i="1"/>
  <c r="M476" i="1"/>
  <c r="BF453" i="2"/>
  <c r="BK453" i="2" s="1"/>
  <c r="M452" i="1"/>
  <c r="M440" i="1"/>
  <c r="M428" i="1"/>
  <c r="M404" i="1"/>
  <c r="X392" i="1"/>
  <c r="M368" i="1"/>
  <c r="BF357" i="2"/>
  <c r="BK357" i="2" s="1"/>
  <c r="M356" i="1"/>
  <c r="M320" i="1"/>
  <c r="X308" i="1"/>
  <c r="BF285" i="2"/>
  <c r="BK285" i="2" s="1"/>
  <c r="M284" i="1"/>
  <c r="M260" i="1"/>
  <c r="M248" i="1"/>
  <c r="X224" i="1"/>
  <c r="BF201" i="2"/>
  <c r="BK201" i="2" s="1"/>
  <c r="M200" i="1"/>
  <c r="X176" i="1"/>
  <c r="X164" i="1"/>
  <c r="M152" i="1"/>
  <c r="M140" i="1"/>
  <c r="BF129" i="2"/>
  <c r="BK129" i="2" s="1"/>
  <c r="M128" i="1"/>
  <c r="X116" i="1"/>
  <c r="BF81" i="2"/>
  <c r="BK81" i="2" s="1"/>
  <c r="M80" i="1"/>
  <c r="M68" i="1"/>
  <c r="X56" i="1"/>
  <c r="X32" i="1"/>
  <c r="X20" i="1"/>
  <c r="BF9" i="2"/>
  <c r="BK9" i="2" s="1"/>
  <c r="M8" i="1"/>
  <c r="X619" i="1"/>
  <c r="X607" i="1"/>
  <c r="BF596" i="2"/>
  <c r="BK596" i="2" s="1"/>
  <c r="M595" i="1"/>
  <c r="X583" i="1"/>
  <c r="X571" i="1"/>
  <c r="M559" i="1"/>
  <c r="BF548" i="2"/>
  <c r="BK548" i="2" s="1"/>
  <c r="M547" i="1"/>
  <c r="M535" i="1"/>
  <c r="X523" i="1"/>
  <c r="M511" i="1"/>
  <c r="M499" i="1"/>
  <c r="M487" i="1"/>
  <c r="M475" i="1"/>
  <c r="BF464" i="2"/>
  <c r="BK464" i="2" s="1"/>
  <c r="M463" i="1"/>
  <c r="X451" i="1"/>
  <c r="M439" i="1"/>
  <c r="M427" i="1"/>
  <c r="M415" i="1"/>
  <c r="M403" i="1"/>
  <c r="M391" i="1"/>
  <c r="M379" i="1"/>
  <c r="M355" i="1"/>
  <c r="X343" i="1"/>
  <c r="M331" i="1"/>
  <c r="M319" i="1"/>
  <c r="M307" i="1"/>
  <c r="X295" i="1"/>
  <c r="M283" i="1"/>
  <c r="M271" i="1"/>
  <c r="BF260" i="2"/>
  <c r="BK260" i="2" s="1"/>
  <c r="M259" i="1"/>
  <c r="M247" i="1"/>
  <c r="M235" i="1"/>
  <c r="X223" i="1"/>
  <c r="M211" i="1"/>
  <c r="BF200" i="2"/>
  <c r="BK200" i="2" s="1"/>
  <c r="M199" i="1"/>
  <c r="X187" i="1"/>
  <c r="M175" i="1"/>
  <c r="X163" i="1"/>
  <c r="BF152" i="2"/>
  <c r="BK152" i="2" s="1"/>
  <c r="M151" i="1"/>
  <c r="X139" i="1"/>
  <c r="X127" i="1"/>
  <c r="BF116" i="2"/>
  <c r="BK116" i="2" s="1"/>
  <c r="M115" i="1"/>
  <c r="M103" i="1"/>
  <c r="X91" i="1"/>
  <c r="BF80" i="2"/>
  <c r="BK80" i="2" s="1"/>
  <c r="M79" i="1"/>
  <c r="BF68" i="2"/>
  <c r="BK68" i="2" s="1"/>
  <c r="M67" i="1"/>
  <c r="BF56" i="2"/>
  <c r="BK56" i="2" s="1"/>
  <c r="M55" i="1"/>
  <c r="X43" i="1"/>
  <c r="BF32" i="2"/>
  <c r="BK32" i="2" s="1"/>
  <c r="M31" i="1"/>
  <c r="X7" i="1"/>
  <c r="X616" i="1"/>
  <c r="M484" i="1"/>
  <c r="M412" i="1"/>
  <c r="X184" i="1"/>
  <c r="BF605" i="2"/>
  <c r="BK605" i="2" s="1"/>
  <c r="M604" i="1"/>
  <c r="X496" i="1"/>
  <c r="BF461" i="2"/>
  <c r="BK461" i="2" s="1"/>
  <c r="M460" i="1"/>
  <c r="BF425" i="2"/>
  <c r="BK425" i="2" s="1"/>
  <c r="M424" i="1"/>
  <c r="BF365" i="2"/>
  <c r="BK365" i="2" s="1"/>
  <c r="M364" i="1"/>
  <c r="M328" i="1"/>
  <c r="X280" i="1"/>
  <c r="BF221" i="2"/>
  <c r="BK221" i="2" s="1"/>
  <c r="M220" i="1"/>
  <c r="M172" i="1"/>
  <c r="BF113" i="2"/>
  <c r="BK113" i="2" s="1"/>
  <c r="M112" i="1"/>
  <c r="X4" i="1"/>
  <c r="X577" i="1"/>
  <c r="X529" i="1"/>
  <c r="M517" i="1"/>
  <c r="BF482" i="2"/>
  <c r="BK482" i="2" s="1"/>
  <c r="M481" i="1"/>
  <c r="BF446" i="2"/>
  <c r="BK446" i="2" s="1"/>
  <c r="M445" i="1"/>
  <c r="BF422" i="2"/>
  <c r="BK422" i="2" s="1"/>
  <c r="M421" i="1"/>
  <c r="X385" i="1"/>
  <c r="X337" i="1"/>
  <c r="X313" i="1"/>
  <c r="BF278" i="2"/>
  <c r="BK278" i="2" s="1"/>
  <c r="M277" i="1"/>
  <c r="BF254" i="2"/>
  <c r="BK254" i="2" s="1"/>
  <c r="M253" i="1"/>
  <c r="M217" i="1"/>
  <c r="BF182" i="2"/>
  <c r="BK182" i="2" s="1"/>
  <c r="M181" i="1"/>
  <c r="X133" i="1"/>
  <c r="X49" i="1"/>
  <c r="BF26" i="2"/>
  <c r="BK26" i="2" s="1"/>
  <c r="M25" i="1"/>
  <c r="X620" i="1"/>
  <c r="M596" i="1"/>
  <c r="BF549" i="2"/>
  <c r="BK549" i="2" s="1"/>
  <c r="M548" i="1"/>
  <c r="BF537" i="2"/>
  <c r="BK537" i="2" s="1"/>
  <c r="M536" i="1"/>
  <c r="X500" i="1"/>
  <c r="M488" i="1"/>
  <c r="BF465" i="2"/>
  <c r="BK465" i="2" s="1"/>
  <c r="M464" i="1"/>
  <c r="M416" i="1"/>
  <c r="BF619" i="2"/>
  <c r="BK619" i="2" s="1"/>
  <c r="M618" i="1"/>
  <c r="BF607" i="2"/>
  <c r="BK607" i="2" s="1"/>
  <c r="M606" i="1"/>
  <c r="M594" i="1"/>
  <c r="M582" i="1"/>
  <c r="M570" i="1"/>
  <c r="M558" i="1"/>
  <c r="BF547" i="2"/>
  <c r="BK547" i="2" s="1"/>
  <c r="M546" i="1"/>
  <c r="X534" i="1"/>
  <c r="BF523" i="2"/>
  <c r="BK523" i="2" s="1"/>
  <c r="M522" i="1"/>
  <c r="X510" i="1"/>
  <c r="BF499" i="2"/>
  <c r="BK499" i="2" s="1"/>
  <c r="M498" i="1"/>
  <c r="BF487" i="2"/>
  <c r="BK487" i="2" s="1"/>
  <c r="M486" i="1"/>
  <c r="BF475" i="2"/>
  <c r="BK475" i="2" s="1"/>
  <c r="M474" i="1"/>
  <c r="M462" i="1"/>
  <c r="M450" i="1"/>
  <c r="X438" i="1"/>
  <c r="BF427" i="2"/>
  <c r="BK427" i="2" s="1"/>
  <c r="M426" i="1"/>
  <c r="BF415" i="2"/>
  <c r="BK415" i="2" s="1"/>
  <c r="M414" i="1"/>
  <c r="M402" i="1"/>
  <c r="X390" i="1"/>
  <c r="X378" i="1"/>
  <c r="M366" i="1"/>
  <c r="M354" i="1"/>
  <c r="X342" i="1"/>
  <c r="M330" i="1"/>
  <c r="M318" i="1"/>
  <c r="X306" i="1"/>
  <c r="M294" i="1"/>
  <c r="X282" i="1"/>
  <c r="BF271" i="2"/>
  <c r="BK271" i="2" s="1"/>
  <c r="M270" i="1"/>
  <c r="M258" i="1"/>
  <c r="X246" i="1"/>
  <c r="X234" i="1"/>
  <c r="BF223" i="2"/>
  <c r="BK223" i="2" s="1"/>
  <c r="M222" i="1"/>
  <c r="M210" i="1"/>
  <c r="M198" i="1"/>
  <c r="X186" i="1"/>
  <c r="BF175" i="2"/>
  <c r="BK175" i="2" s="1"/>
  <c r="M174" i="1"/>
  <c r="X162" i="1"/>
  <c r="BF115" i="2"/>
  <c r="BK115" i="2" s="1"/>
  <c r="M114" i="1"/>
  <c r="BF103" i="2"/>
  <c r="BK103" i="2" s="1"/>
  <c r="M102" i="1"/>
  <c r="X78" i="1"/>
  <c r="X66" i="1"/>
  <c r="X54" i="1"/>
  <c r="M42" i="1"/>
  <c r="X30" i="1"/>
  <c r="M18" i="1"/>
  <c r="X6" i="1"/>
  <c r="BF618" i="2"/>
  <c r="BK618" i="2" s="1"/>
  <c r="M617" i="1"/>
  <c r="M605" i="1"/>
  <c r="X593" i="1"/>
  <c r="M581" i="1"/>
  <c r="M569" i="1"/>
  <c r="X557" i="1"/>
  <c r="X545" i="1"/>
  <c r="M533" i="1"/>
  <c r="X521" i="1"/>
  <c r="M509" i="1"/>
  <c r="BF498" i="2"/>
  <c r="BK498" i="2" s="1"/>
  <c r="M497" i="1"/>
  <c r="BF474" i="2"/>
  <c r="BK474" i="2" s="1"/>
  <c r="M473" i="1"/>
  <c r="X461" i="1"/>
  <c r="BF450" i="2"/>
  <c r="BK450" i="2" s="1"/>
  <c r="M449" i="1"/>
  <c r="X437" i="1"/>
  <c r="BF390" i="2"/>
  <c r="BK390" i="2" s="1"/>
  <c r="M389" i="1"/>
  <c r="M377" i="1"/>
  <c r="BF366" i="2"/>
  <c r="BK366" i="2" s="1"/>
  <c r="M365" i="1"/>
  <c r="BF354" i="2"/>
  <c r="BK354" i="2" s="1"/>
  <c r="M353" i="1"/>
  <c r="M341" i="1"/>
  <c r="BF330" i="2"/>
  <c r="BK330" i="2" s="1"/>
  <c r="M329" i="1"/>
  <c r="M317" i="1"/>
  <c r="X305" i="1"/>
  <c r="M281" i="1"/>
  <c r="M245" i="1"/>
  <c r="X233" i="1"/>
  <c r="BF222" i="2"/>
  <c r="BK222" i="2" s="1"/>
  <c r="M221" i="1"/>
  <c r="BF210" i="2"/>
  <c r="BK210" i="2" s="1"/>
  <c r="M209" i="1"/>
  <c r="X197" i="1"/>
  <c r="X185" i="1"/>
  <c r="X173" i="1"/>
  <c r="BF162" i="2"/>
  <c r="BK162" i="2" s="1"/>
  <c r="M161" i="1"/>
  <c r="M149" i="1"/>
  <c r="X137" i="1"/>
  <c r="M125" i="1"/>
  <c r="X113" i="1"/>
  <c r="M89" i="1"/>
  <c r="M65" i="1"/>
  <c r="M53" i="1"/>
  <c r="M29" i="1"/>
  <c r="X5" i="1"/>
  <c r="BF545" i="2"/>
  <c r="BK545" i="2" s="1"/>
  <c r="M544" i="1"/>
  <c r="BF158" i="2"/>
  <c r="BK158" i="2" s="1"/>
  <c r="BF3" i="2"/>
  <c r="BK3" i="2" s="1"/>
  <c r="BF204" i="2"/>
  <c r="BK204" i="2" s="1"/>
  <c r="BF72" i="2"/>
  <c r="BK72" i="2" s="1"/>
  <c r="BF34" i="2"/>
  <c r="BK34" i="2" s="1"/>
  <c r="BF165" i="2"/>
  <c r="BK165" i="2" s="1"/>
  <c r="BF33" i="2"/>
  <c r="BK33" i="2" s="1"/>
  <c r="BF21" i="2"/>
  <c r="BK21" i="2" s="1"/>
  <c r="BF501" i="2"/>
  <c r="BK501" i="2" s="1"/>
  <c r="BF164" i="2"/>
  <c r="BK164" i="2" s="1"/>
  <c r="BF140" i="2"/>
  <c r="BK140" i="2" s="1"/>
  <c r="BF128" i="2"/>
  <c r="BK128" i="2" s="1"/>
  <c r="BF163" i="2"/>
  <c r="BK163" i="2" s="1"/>
  <c r="BF127" i="2"/>
  <c r="BK127" i="2" s="1"/>
  <c r="BF67" i="2"/>
  <c r="BK67" i="2" s="1"/>
  <c r="BF31" i="2"/>
  <c r="BK31" i="2" s="1"/>
  <c r="BF134" i="2"/>
  <c r="BK134" i="2" s="1"/>
  <c r="BF247" i="2"/>
  <c r="BK247" i="2" s="1"/>
  <c r="BF114" i="2"/>
  <c r="BK114" i="2" s="1"/>
  <c r="BF6" i="2"/>
  <c r="BK6" i="2" s="1"/>
  <c r="BF317" i="2"/>
  <c r="BK317" i="2" s="1"/>
  <c r="BF125" i="2"/>
  <c r="BK125" i="2" s="1"/>
  <c r="BF220" i="2"/>
  <c r="BK220" i="2" s="1"/>
  <c r="BF184" i="2"/>
  <c r="BK184" i="2" s="1"/>
  <c r="BF88" i="2"/>
  <c r="BK88" i="2" s="1"/>
  <c r="BF52" i="2"/>
  <c r="BK52" i="2" s="1"/>
  <c r="BF4" i="2"/>
  <c r="BK4" i="2" s="1"/>
  <c r="BF111" i="2"/>
  <c r="BK111" i="2" s="1"/>
  <c r="BF87" i="2"/>
  <c r="BK87" i="2" s="1"/>
  <c r="BF63" i="2"/>
  <c r="BK63" i="2" s="1"/>
  <c r="BF15" i="2"/>
  <c r="BK15" i="2" s="1"/>
  <c r="BF265" i="2"/>
  <c r="BK265" i="2" s="1"/>
  <c r="BF205" i="2"/>
  <c r="BK205" i="2" s="1"/>
  <c r="BF24" i="2"/>
  <c r="BK24" i="2" s="1"/>
  <c r="BF38" i="2"/>
  <c r="BK38" i="2" s="1"/>
  <c r="BF191" i="2"/>
  <c r="BK191" i="2" s="1"/>
  <c r="BF131" i="2"/>
  <c r="BK131" i="2" s="1"/>
  <c r="BF83" i="2"/>
  <c r="BK83" i="2" s="1"/>
  <c r="BF11" i="2"/>
  <c r="BK11" i="2" s="1"/>
  <c r="BG472" i="2"/>
  <c r="BL472" i="2" s="1"/>
  <c r="BG549" i="2"/>
  <c r="BL549" i="2" s="1"/>
  <c r="BA549" i="2"/>
  <c r="BG200" i="2"/>
  <c r="BL200" i="2" s="1"/>
  <c r="BG312" i="2"/>
  <c r="BL312" i="2" s="1"/>
  <c r="BA312" i="2"/>
  <c r="BG257" i="2"/>
  <c r="BL257" i="2" s="1"/>
  <c r="BG149" i="2"/>
  <c r="BL149" i="2" s="1"/>
  <c r="BG108" i="2"/>
  <c r="BL108" i="2" s="1"/>
  <c r="BG510" i="2"/>
  <c r="BL510" i="2" s="1"/>
  <c r="BG589" i="2"/>
  <c r="BL589" i="2" s="1"/>
  <c r="BG423" i="2"/>
  <c r="BL423" i="2" s="1"/>
  <c r="BG82" i="2"/>
  <c r="BL82" i="2" s="1"/>
  <c r="BG145" i="2"/>
  <c r="BL145" i="2" s="1"/>
  <c r="BA145" i="2"/>
  <c r="BG267" i="2"/>
  <c r="BL267" i="2" s="1"/>
  <c r="BG522" i="2"/>
  <c r="BL522" i="2" s="1"/>
  <c r="BG196" i="2"/>
  <c r="BL196" i="2" s="1"/>
  <c r="BA196" i="2"/>
  <c r="BG293" i="2"/>
  <c r="BL293" i="2" s="1"/>
  <c r="BG588" i="2"/>
  <c r="BL588" i="2" s="1"/>
  <c r="BG111" i="2"/>
  <c r="BL111" i="2" s="1"/>
  <c r="BG125" i="2"/>
  <c r="BL125" i="2" s="1"/>
  <c r="BG88" i="2"/>
  <c r="BL88" i="2" s="1"/>
  <c r="BG188" i="2"/>
  <c r="BL188" i="2" s="1"/>
  <c r="BG306" i="2"/>
  <c r="BL306" i="2" s="1"/>
  <c r="BG245" i="2"/>
  <c r="BL245" i="2" s="1"/>
  <c r="BG166" i="2"/>
  <c r="BL166" i="2" s="1"/>
  <c r="BA166" i="2"/>
  <c r="BG406" i="2"/>
  <c r="BL406" i="2" s="1"/>
  <c r="BA155" i="2"/>
  <c r="BG155" i="2"/>
  <c r="BL155" i="2" s="1"/>
  <c r="BG586" i="2"/>
  <c r="BL586" i="2" s="1"/>
  <c r="BG521" i="2"/>
  <c r="BL521" i="2" s="1"/>
  <c r="BG223" i="2"/>
  <c r="BL223" i="2" s="1"/>
  <c r="BG170" i="2"/>
  <c r="BL170" i="2" s="1"/>
  <c r="BG130" i="2"/>
  <c r="BL130" i="2" s="1"/>
  <c r="BG201" i="2"/>
  <c r="BL201" i="2" s="1"/>
  <c r="BG608" i="2"/>
  <c r="BL608" i="2" s="1"/>
  <c r="BY7" i="2" a="1"/>
  <c r="BY7" i="2" s="1"/>
  <c r="BV7" i="2" a="1"/>
  <c r="BV7" i="2" s="1"/>
  <c r="BY4" i="2" a="1"/>
  <c r="BY4" i="2" s="1"/>
  <c r="BV4" i="2" a="1"/>
  <c r="BV4" i="2" s="1"/>
  <c r="BV6" i="2" a="1"/>
  <c r="BV6" i="2" s="1"/>
  <c r="BX4" i="2" a="1"/>
  <c r="BX4" i="2" s="1"/>
  <c r="BX5" i="2" a="1"/>
  <c r="BX5" i="2" s="1"/>
  <c r="BX6" i="2" a="1"/>
  <c r="BX6" i="2" s="1"/>
  <c r="BX7" i="2" a="1"/>
  <c r="BX7" i="2" s="1"/>
  <c r="BZ4" i="2" a="1"/>
  <c r="BZ4" i="2" s="1"/>
  <c r="BW4" i="2" a="1"/>
  <c r="BW4" i="2" s="1"/>
  <c r="BZ7" i="2" a="1"/>
  <c r="BZ7" i="2" s="1"/>
  <c r="BW5" i="2" a="1"/>
  <c r="BW5" i="2" s="1"/>
  <c r="BZ6" i="2" a="1"/>
  <c r="BZ6" i="2" s="1"/>
  <c r="BW6" i="2" a="1"/>
  <c r="BW6" i="2" s="1"/>
  <c r="BZ5" i="2" a="1"/>
  <c r="BZ5" i="2" s="1"/>
  <c r="BW7" i="2" a="1"/>
  <c r="BW7" i="2" s="1"/>
  <c r="BY5" i="2" a="1"/>
  <c r="BY5" i="2" s="1"/>
  <c r="BV5" i="2" a="1"/>
  <c r="BV5" i="2" s="1"/>
  <c r="BY6" i="2" a="1"/>
  <c r="BY6" i="2" s="1"/>
  <c r="BR2" i="2"/>
  <c r="BP2" i="2"/>
  <c r="BK2" i="2"/>
  <c r="BQ2" i="2"/>
  <c r="BL2" i="2"/>
  <c r="BN2" i="2"/>
  <c r="BI2" i="2"/>
  <c r="BE466" i="2"/>
  <c r="BJ466" i="2" s="1"/>
  <c r="BD466" i="2"/>
  <c r="BI466" i="2" s="1"/>
  <c r="BE442" i="2"/>
  <c r="BJ442" i="2" s="1"/>
  <c r="BD442" i="2"/>
  <c r="BI442" i="2" s="1"/>
  <c r="BE586" i="2"/>
  <c r="BJ586" i="2" s="1"/>
  <c r="BD586" i="2"/>
  <c r="BI586" i="2" s="1"/>
  <c r="BE454" i="2"/>
  <c r="BJ454" i="2" s="1"/>
  <c r="BD454" i="2"/>
  <c r="BI454" i="2" s="1"/>
  <c r="BE286" i="2"/>
  <c r="BJ286" i="2" s="1"/>
  <c r="BD286" i="2"/>
  <c r="BI286" i="2" s="1"/>
  <c r="BE262" i="2"/>
  <c r="BJ262" i="2" s="1"/>
  <c r="BD262" i="2"/>
  <c r="BI262" i="2" s="1"/>
  <c r="BE598" i="2"/>
  <c r="BJ598" i="2" s="1"/>
  <c r="BD598" i="2"/>
  <c r="BI598" i="2" s="1"/>
  <c r="BE418" i="2"/>
  <c r="BJ418" i="2" s="1"/>
  <c r="BD418" i="2"/>
  <c r="BI418" i="2" s="1"/>
  <c r="BD334" i="2"/>
  <c r="BI334" i="2" s="1"/>
  <c r="BE334" i="2"/>
  <c r="BJ334" i="2" s="1"/>
  <c r="BE591" i="2"/>
  <c r="BJ591" i="2" s="1"/>
  <c r="BD591" i="2"/>
  <c r="BI591" i="2" s="1"/>
  <c r="BD579" i="2"/>
  <c r="BI579" i="2" s="1"/>
  <c r="BE579" i="2"/>
  <c r="BJ579" i="2" s="1"/>
  <c r="BE543" i="2"/>
  <c r="BJ543" i="2" s="1"/>
  <c r="BD543" i="2"/>
  <c r="BI543" i="2" s="1"/>
  <c r="BD519" i="2"/>
  <c r="BI519" i="2" s="1"/>
  <c r="BE519" i="2"/>
  <c r="BJ519" i="2" s="1"/>
  <c r="BE459" i="2"/>
  <c r="BJ459" i="2" s="1"/>
  <c r="BD459" i="2"/>
  <c r="BI459" i="2" s="1"/>
  <c r="BD411" i="2"/>
  <c r="BI411" i="2" s="1"/>
  <c r="BE411" i="2"/>
  <c r="BJ411" i="2" s="1"/>
  <c r="BE387" i="2"/>
  <c r="BJ387" i="2" s="1"/>
  <c r="BD387" i="2"/>
  <c r="BI387" i="2" s="1"/>
  <c r="BE267" i="2"/>
  <c r="BJ267" i="2" s="1"/>
  <c r="BD267" i="2"/>
  <c r="BI267" i="2" s="1"/>
  <c r="BE255" i="2"/>
  <c r="BJ255" i="2" s="1"/>
  <c r="BD255" i="2"/>
  <c r="BI255" i="2" s="1"/>
  <c r="BE207" i="2"/>
  <c r="BJ207" i="2" s="1"/>
  <c r="BD207" i="2"/>
  <c r="BI207" i="2" s="1"/>
  <c r="BE159" i="2"/>
  <c r="BJ159" i="2" s="1"/>
  <c r="BD159" i="2"/>
  <c r="BI159" i="2" s="1"/>
  <c r="BE123" i="2"/>
  <c r="BJ123" i="2" s="1"/>
  <c r="BD123" i="2"/>
  <c r="BI123" i="2" s="1"/>
  <c r="BE99" i="2"/>
  <c r="BJ99" i="2" s="1"/>
  <c r="BD99" i="2"/>
  <c r="BI99" i="2" s="1"/>
  <c r="BE27" i="2"/>
  <c r="BJ27" i="2" s="1"/>
  <c r="BD27" i="2"/>
  <c r="BI27" i="2" s="1"/>
  <c r="BE601" i="2"/>
  <c r="BJ601" i="2" s="1"/>
  <c r="BD601" i="2"/>
  <c r="BI601" i="2" s="1"/>
  <c r="BE577" i="2"/>
  <c r="BJ577" i="2" s="1"/>
  <c r="BD577" i="2"/>
  <c r="BI577" i="2" s="1"/>
  <c r="BE541" i="2"/>
  <c r="BJ541" i="2" s="1"/>
  <c r="BD541" i="2"/>
  <c r="BI541" i="2" s="1"/>
  <c r="BE529" i="2"/>
  <c r="BJ529" i="2" s="1"/>
  <c r="BD529" i="2"/>
  <c r="BI529" i="2" s="1"/>
  <c r="BE517" i="2"/>
  <c r="BJ517" i="2" s="1"/>
  <c r="BD517" i="2"/>
  <c r="BI517" i="2" s="1"/>
  <c r="BE457" i="2"/>
  <c r="BJ457" i="2" s="1"/>
  <c r="BD457" i="2"/>
  <c r="BI457" i="2" s="1"/>
  <c r="BE445" i="2"/>
  <c r="BJ445" i="2" s="1"/>
  <c r="BD445" i="2"/>
  <c r="BI445" i="2" s="1"/>
  <c r="BE229" i="2"/>
  <c r="BJ229" i="2" s="1"/>
  <c r="BD229" i="2"/>
  <c r="BI229" i="2" s="1"/>
  <c r="BE109" i="2"/>
  <c r="BJ109" i="2" s="1"/>
  <c r="BD109" i="2"/>
  <c r="BI109" i="2" s="1"/>
  <c r="BE61" i="2"/>
  <c r="BJ61" i="2" s="1"/>
  <c r="BD61" i="2"/>
  <c r="BI61" i="2" s="1"/>
  <c r="BE612" i="2"/>
  <c r="BJ612" i="2" s="1"/>
  <c r="BD612" i="2"/>
  <c r="BI612" i="2" s="1"/>
  <c r="BE540" i="2"/>
  <c r="BJ540" i="2" s="1"/>
  <c r="BD540" i="2"/>
  <c r="BI540" i="2" s="1"/>
  <c r="BE516" i="2"/>
  <c r="BJ516" i="2" s="1"/>
  <c r="BD516" i="2"/>
  <c r="BI516" i="2" s="1"/>
  <c r="BE384" i="2"/>
  <c r="BJ384" i="2" s="1"/>
  <c r="BD384" i="2"/>
  <c r="BI384" i="2" s="1"/>
  <c r="BE372" i="2"/>
  <c r="BJ372" i="2" s="1"/>
  <c r="BD372" i="2"/>
  <c r="BI372" i="2" s="1"/>
  <c r="BE264" i="2"/>
  <c r="BJ264" i="2" s="1"/>
  <c r="BD264" i="2"/>
  <c r="BI264" i="2" s="1"/>
  <c r="BE596" i="2"/>
  <c r="BJ596" i="2" s="1"/>
  <c r="BD596" i="2"/>
  <c r="BI596" i="2" s="1"/>
  <c r="BE548" i="2"/>
  <c r="BJ548" i="2" s="1"/>
  <c r="BD548" i="2"/>
  <c r="BI548" i="2" s="1"/>
  <c r="BE464" i="2"/>
  <c r="BJ464" i="2" s="1"/>
  <c r="BD464" i="2"/>
  <c r="BI464" i="2" s="1"/>
  <c r="BE260" i="2"/>
  <c r="BJ260" i="2" s="1"/>
  <c r="BD260" i="2"/>
  <c r="BI260" i="2" s="1"/>
  <c r="BD200" i="2"/>
  <c r="BI200" i="2" s="1"/>
  <c r="BE200" i="2"/>
  <c r="BJ200" i="2" s="1"/>
  <c r="BE152" i="2"/>
  <c r="BJ152" i="2" s="1"/>
  <c r="BD152" i="2"/>
  <c r="BI152" i="2" s="1"/>
  <c r="BE80" i="2"/>
  <c r="BJ80" i="2" s="1"/>
  <c r="BD80" i="2"/>
  <c r="BI80" i="2" s="1"/>
  <c r="BE68" i="2"/>
  <c r="BJ68" i="2" s="1"/>
  <c r="BD68" i="2"/>
  <c r="BI68" i="2" s="1"/>
  <c r="BD32" i="2"/>
  <c r="BI32" i="2" s="1"/>
  <c r="BE32" i="2"/>
  <c r="BJ32" i="2" s="1"/>
  <c r="BE605" i="2"/>
  <c r="BJ605" i="2" s="1"/>
  <c r="BD605" i="2"/>
  <c r="BI605" i="2" s="1"/>
  <c r="BE569" i="2"/>
  <c r="BJ569" i="2" s="1"/>
  <c r="BD569" i="2"/>
  <c r="BI569" i="2" s="1"/>
  <c r="BE545" i="2"/>
  <c r="BJ545" i="2" s="1"/>
  <c r="BD545" i="2"/>
  <c r="BI545" i="2" s="1"/>
  <c r="BE461" i="2"/>
  <c r="BJ461" i="2" s="1"/>
  <c r="BD461" i="2"/>
  <c r="BI461" i="2" s="1"/>
  <c r="BE425" i="2"/>
  <c r="BJ425" i="2" s="1"/>
  <c r="BD425" i="2"/>
  <c r="BI425" i="2" s="1"/>
  <c r="BE389" i="2"/>
  <c r="BJ389" i="2" s="1"/>
  <c r="BD389" i="2"/>
  <c r="BI389" i="2" s="1"/>
  <c r="BE365" i="2"/>
  <c r="BJ365" i="2" s="1"/>
  <c r="BD365" i="2"/>
  <c r="BI365" i="2" s="1"/>
  <c r="BE269" i="2"/>
  <c r="BJ269" i="2" s="1"/>
  <c r="BD269" i="2"/>
  <c r="BI269" i="2" s="1"/>
  <c r="BE257" i="2"/>
  <c r="BJ257" i="2" s="1"/>
  <c r="BD257" i="2"/>
  <c r="BI257" i="2" s="1"/>
  <c r="BE221" i="2"/>
  <c r="BJ221" i="2" s="1"/>
  <c r="BD221" i="2"/>
  <c r="BI221" i="2" s="1"/>
  <c r="BE53" i="2"/>
  <c r="BJ53" i="2" s="1"/>
  <c r="BD53" i="2"/>
  <c r="BI53" i="2" s="1"/>
  <c r="BE544" i="2"/>
  <c r="BJ544" i="2" s="1"/>
  <c r="BD544" i="2"/>
  <c r="BI544" i="2" s="1"/>
  <c r="BE520" i="2"/>
  <c r="BJ520" i="2" s="1"/>
  <c r="BD520" i="2"/>
  <c r="BI520" i="2" s="1"/>
  <c r="BE496" i="2"/>
  <c r="BJ496" i="2" s="1"/>
  <c r="BD496" i="2"/>
  <c r="BI496" i="2" s="1"/>
  <c r="BE436" i="2"/>
  <c r="BJ436" i="2" s="1"/>
  <c r="BD436" i="2"/>
  <c r="BI436" i="2" s="1"/>
  <c r="BE424" i="2"/>
  <c r="BJ424" i="2" s="1"/>
  <c r="BD424" i="2"/>
  <c r="BI424" i="2" s="1"/>
  <c r="BE388" i="2"/>
  <c r="BJ388" i="2" s="1"/>
  <c r="BD388" i="2"/>
  <c r="BI388" i="2" s="1"/>
  <c r="BE364" i="2"/>
  <c r="BJ364" i="2" s="1"/>
  <c r="BD364" i="2"/>
  <c r="BI364" i="2" s="1"/>
  <c r="BD590" i="2"/>
  <c r="BI590" i="2" s="1"/>
  <c r="BE590" i="2"/>
  <c r="BJ590" i="2" s="1"/>
  <c r="BD566" i="2"/>
  <c r="BI566" i="2" s="1"/>
  <c r="BE566" i="2"/>
  <c r="BJ566" i="2" s="1"/>
  <c r="BE542" i="2"/>
  <c r="BJ542" i="2" s="1"/>
  <c r="BD542" i="2"/>
  <c r="BI542" i="2" s="1"/>
  <c r="BD482" i="2"/>
  <c r="BI482" i="2" s="1"/>
  <c r="BE482" i="2"/>
  <c r="BJ482" i="2" s="1"/>
  <c r="BD458" i="2"/>
  <c r="BI458" i="2" s="1"/>
  <c r="BE458" i="2"/>
  <c r="BJ458" i="2" s="1"/>
  <c r="BD446" i="2"/>
  <c r="BI446" i="2" s="1"/>
  <c r="BE446" i="2"/>
  <c r="BJ446" i="2" s="1"/>
  <c r="BD422" i="2"/>
  <c r="BI422" i="2" s="1"/>
  <c r="BE422" i="2"/>
  <c r="BJ422" i="2" s="1"/>
  <c r="BE374" i="2"/>
  <c r="BJ374" i="2" s="1"/>
  <c r="BD374" i="2"/>
  <c r="BI374" i="2" s="1"/>
  <c r="BE266" i="2"/>
  <c r="BJ266" i="2" s="1"/>
  <c r="BD266" i="2"/>
  <c r="BI266" i="2" s="1"/>
  <c r="BE254" i="2"/>
  <c r="BJ254" i="2" s="1"/>
  <c r="BD254" i="2"/>
  <c r="BI254" i="2" s="1"/>
  <c r="BE230" i="2"/>
  <c r="BJ230" i="2" s="1"/>
  <c r="BD230" i="2"/>
  <c r="BI230" i="2" s="1"/>
  <c r="BE146" i="2"/>
  <c r="BJ146" i="2" s="1"/>
  <c r="BD146" i="2"/>
  <c r="BI146" i="2" s="1"/>
  <c r="BE26" i="2"/>
  <c r="BJ26" i="2" s="1"/>
  <c r="BD26" i="2"/>
  <c r="BI26" i="2" s="1"/>
  <c r="BE180" i="2"/>
  <c r="BJ180" i="2" s="1"/>
  <c r="BD180" i="2"/>
  <c r="BI180" i="2" s="1"/>
  <c r="BE168" i="2"/>
  <c r="BJ168" i="2" s="1"/>
  <c r="BD168" i="2"/>
  <c r="BI168" i="2" s="1"/>
  <c r="BE96" i="2"/>
  <c r="BJ96" i="2" s="1"/>
  <c r="BD96" i="2"/>
  <c r="BI96" i="2" s="1"/>
  <c r="BD84" i="2"/>
  <c r="BI84" i="2" s="1"/>
  <c r="BE84" i="2"/>
  <c r="BJ84" i="2" s="1"/>
  <c r="BE60" i="2"/>
  <c r="BJ60" i="2" s="1"/>
  <c r="BD60" i="2"/>
  <c r="BI60" i="2" s="1"/>
  <c r="BE611" i="2"/>
  <c r="BJ611" i="2" s="1"/>
  <c r="BD611" i="2"/>
  <c r="BI611" i="2" s="1"/>
  <c r="BE563" i="2"/>
  <c r="BJ563" i="2" s="1"/>
  <c r="BD563" i="2"/>
  <c r="BI563" i="2" s="1"/>
  <c r="BE539" i="2"/>
  <c r="BJ539" i="2" s="1"/>
  <c r="BD539" i="2"/>
  <c r="BI539" i="2" s="1"/>
  <c r="BE503" i="2"/>
  <c r="BJ503" i="2" s="1"/>
  <c r="BD503" i="2"/>
  <c r="BI503" i="2" s="1"/>
  <c r="BE467" i="2"/>
  <c r="BJ467" i="2" s="1"/>
  <c r="BD467" i="2"/>
  <c r="BI467" i="2" s="1"/>
  <c r="BE407" i="2"/>
  <c r="BJ407" i="2" s="1"/>
  <c r="BD407" i="2"/>
  <c r="BI407" i="2" s="1"/>
  <c r="BE359" i="2"/>
  <c r="BJ359" i="2" s="1"/>
  <c r="BD359" i="2"/>
  <c r="BI359" i="2" s="1"/>
  <c r="BD618" i="2"/>
  <c r="BI618" i="2" s="1"/>
  <c r="BE618" i="2"/>
  <c r="BJ618" i="2" s="1"/>
  <c r="BE498" i="2"/>
  <c r="BJ498" i="2" s="1"/>
  <c r="BD498" i="2"/>
  <c r="BI498" i="2" s="1"/>
  <c r="BE474" i="2"/>
  <c r="BJ474" i="2" s="1"/>
  <c r="BD474" i="2"/>
  <c r="BI474" i="2" s="1"/>
  <c r="BE450" i="2"/>
  <c r="BJ450" i="2" s="1"/>
  <c r="BD450" i="2"/>
  <c r="BI450" i="2" s="1"/>
  <c r="BE390" i="2"/>
  <c r="BJ390" i="2" s="1"/>
  <c r="BD390" i="2"/>
  <c r="BI390" i="2" s="1"/>
  <c r="BE366" i="2"/>
  <c r="BJ366" i="2" s="1"/>
  <c r="BD366" i="2"/>
  <c r="BI366" i="2" s="1"/>
  <c r="BE330" i="2"/>
  <c r="BJ330" i="2" s="1"/>
  <c r="BD330" i="2"/>
  <c r="BI330" i="2" s="1"/>
  <c r="BE222" i="2"/>
  <c r="BJ222" i="2" s="1"/>
  <c r="BD222" i="2"/>
  <c r="BI222" i="2" s="1"/>
  <c r="BE210" i="2"/>
  <c r="BJ210" i="2" s="1"/>
  <c r="BD210" i="2"/>
  <c r="BI210" i="2" s="1"/>
  <c r="BE162" i="2"/>
  <c r="BJ162" i="2" s="1"/>
  <c r="BD162" i="2"/>
  <c r="BI162" i="2" s="1"/>
  <c r="BE268" i="2"/>
  <c r="BJ268" i="2" s="1"/>
  <c r="BD268" i="2"/>
  <c r="BI268" i="2" s="1"/>
  <c r="BE256" i="2"/>
  <c r="BJ256" i="2" s="1"/>
  <c r="BD256" i="2"/>
  <c r="BI256" i="2" s="1"/>
  <c r="BE172" i="2"/>
  <c r="BJ172" i="2" s="1"/>
  <c r="BD172" i="2"/>
  <c r="BI172" i="2" s="1"/>
  <c r="BE160" i="2"/>
  <c r="BJ160" i="2" s="1"/>
  <c r="BD160" i="2"/>
  <c r="BI160" i="2" s="1"/>
  <c r="BE148" i="2"/>
  <c r="BJ148" i="2" s="1"/>
  <c r="BD148" i="2"/>
  <c r="BI148" i="2" s="1"/>
  <c r="BE112" i="2"/>
  <c r="BJ112" i="2" s="1"/>
  <c r="BD112" i="2"/>
  <c r="BI112" i="2" s="1"/>
  <c r="BE100" i="2"/>
  <c r="BJ100" i="2" s="1"/>
  <c r="BD100" i="2"/>
  <c r="BI100" i="2" s="1"/>
  <c r="BE40" i="2"/>
  <c r="BJ40" i="2" s="1"/>
  <c r="BD40" i="2"/>
  <c r="BI40" i="2" s="1"/>
  <c r="BE16" i="2"/>
  <c r="BJ16" i="2" s="1"/>
  <c r="BD16" i="2"/>
  <c r="BI16" i="2" s="1"/>
  <c r="BE311" i="2"/>
  <c r="BJ311" i="2" s="1"/>
  <c r="BD311" i="2"/>
  <c r="BI311" i="2" s="1"/>
  <c r="BE263" i="2"/>
  <c r="BJ263" i="2" s="1"/>
  <c r="BD263" i="2"/>
  <c r="BI263" i="2" s="1"/>
  <c r="BE203" i="2"/>
  <c r="BJ203" i="2" s="1"/>
  <c r="BD203" i="2"/>
  <c r="BI203" i="2" s="1"/>
  <c r="BE143" i="2"/>
  <c r="BJ143" i="2" s="1"/>
  <c r="BD143" i="2"/>
  <c r="BI143" i="2" s="1"/>
  <c r="BE119" i="2"/>
  <c r="BJ119" i="2" s="1"/>
  <c r="BD119" i="2"/>
  <c r="BI119" i="2" s="1"/>
  <c r="BE35" i="2"/>
  <c r="BJ35" i="2" s="1"/>
  <c r="BD35" i="2"/>
  <c r="BI35" i="2" s="1"/>
  <c r="BE609" i="2"/>
  <c r="BJ609" i="2" s="1"/>
  <c r="BD609" i="2"/>
  <c r="BI609" i="2" s="1"/>
  <c r="BE561" i="2"/>
  <c r="BJ561" i="2" s="1"/>
  <c r="BD561" i="2"/>
  <c r="BI561" i="2" s="1"/>
  <c r="BE549" i="2"/>
  <c r="BJ549" i="2" s="1"/>
  <c r="BD549" i="2"/>
  <c r="BI549" i="2" s="1"/>
  <c r="BE537" i="2"/>
  <c r="BJ537" i="2" s="1"/>
  <c r="BD537" i="2"/>
  <c r="BI537" i="2" s="1"/>
  <c r="BE465" i="2"/>
  <c r="BJ465" i="2" s="1"/>
  <c r="BD465" i="2"/>
  <c r="BI465" i="2" s="1"/>
  <c r="BE453" i="2"/>
  <c r="BJ453" i="2" s="1"/>
  <c r="BD453" i="2"/>
  <c r="BI453" i="2" s="1"/>
  <c r="BE357" i="2"/>
  <c r="BJ357" i="2" s="1"/>
  <c r="BD357" i="2"/>
  <c r="BI357" i="2" s="1"/>
  <c r="BE285" i="2"/>
  <c r="BJ285" i="2" s="1"/>
  <c r="BD285" i="2"/>
  <c r="BI285" i="2" s="1"/>
  <c r="BE129" i="2"/>
  <c r="BJ129" i="2" s="1"/>
  <c r="BD129" i="2"/>
  <c r="BI129" i="2" s="1"/>
  <c r="BE9" i="2"/>
  <c r="BJ9" i="2" s="1"/>
  <c r="BD9" i="2"/>
  <c r="BI9" i="2" s="1"/>
  <c r="BE619" i="2"/>
  <c r="BJ619" i="2" s="1"/>
  <c r="BD619" i="2"/>
  <c r="BI619" i="2" s="1"/>
  <c r="BE607" i="2"/>
  <c r="BJ607" i="2" s="1"/>
  <c r="BD607" i="2"/>
  <c r="BI607" i="2" s="1"/>
  <c r="BE547" i="2"/>
  <c r="BJ547" i="2" s="1"/>
  <c r="BD547" i="2"/>
  <c r="BI547" i="2" s="1"/>
  <c r="BD487" i="2"/>
  <c r="BI487" i="2" s="1"/>
  <c r="BE487" i="2"/>
  <c r="BJ487" i="2" s="1"/>
  <c r="BE475" i="2"/>
  <c r="BJ475" i="2" s="1"/>
  <c r="BD475" i="2"/>
  <c r="BI475" i="2" s="1"/>
  <c r="BE427" i="2"/>
  <c r="BJ427" i="2" s="1"/>
  <c r="BD427" i="2"/>
  <c r="BI427" i="2" s="1"/>
  <c r="BE415" i="2"/>
  <c r="BJ415" i="2" s="1"/>
  <c r="BD415" i="2"/>
  <c r="BI415" i="2" s="1"/>
  <c r="BE271" i="2"/>
  <c r="BJ271" i="2" s="1"/>
  <c r="BD271" i="2"/>
  <c r="BI271" i="2" s="1"/>
  <c r="BE223" i="2"/>
  <c r="BJ223" i="2" s="1"/>
  <c r="BD223" i="2"/>
  <c r="BI223" i="2" s="1"/>
  <c r="BE175" i="2"/>
  <c r="BJ175" i="2" s="1"/>
  <c r="BD175" i="2"/>
  <c r="BI175" i="2" s="1"/>
  <c r="BE103" i="2"/>
  <c r="BJ103" i="2" s="1"/>
  <c r="BD103" i="2"/>
  <c r="BI103" i="2" s="1"/>
  <c r="AO543" i="2"/>
  <c r="AM543" i="2"/>
  <c r="AN543" i="2"/>
  <c r="AO611" i="2"/>
  <c r="AM611" i="2"/>
  <c r="AN611" i="2"/>
  <c r="AN575" i="2"/>
  <c r="AO563" i="2"/>
  <c r="AM563" i="2"/>
  <c r="AN563" i="2"/>
  <c r="AO539" i="2"/>
  <c r="AM539" i="2"/>
  <c r="AN539" i="2"/>
  <c r="AO503" i="2"/>
  <c r="AM503" i="2"/>
  <c r="AN503" i="2"/>
  <c r="AO467" i="2"/>
  <c r="AM467" i="2"/>
  <c r="AN467" i="2"/>
  <c r="AO407" i="2"/>
  <c r="AM407" i="2"/>
  <c r="AN407" i="2"/>
  <c r="AO359" i="2"/>
  <c r="AM359" i="2"/>
  <c r="AN359" i="2"/>
  <c r="AM311" i="2"/>
  <c r="AN311" i="2"/>
  <c r="AO311" i="2"/>
  <c r="AM263" i="2"/>
  <c r="AN263" i="2"/>
  <c r="AO263" i="2"/>
  <c r="AM203" i="2"/>
  <c r="AN203" i="2"/>
  <c r="AO203" i="2"/>
  <c r="AM143" i="2"/>
  <c r="AN143" i="2"/>
  <c r="AO143" i="2"/>
  <c r="AM119" i="2"/>
  <c r="AN119" i="2"/>
  <c r="AO119" i="2"/>
  <c r="AM35" i="2"/>
  <c r="AN35" i="2"/>
  <c r="AO35" i="2"/>
  <c r="AM598" i="2"/>
  <c r="AN598" i="2"/>
  <c r="AO598" i="2"/>
  <c r="AM586" i="2"/>
  <c r="AN586" i="2"/>
  <c r="AO586" i="2"/>
  <c r="AM466" i="2"/>
  <c r="AN466" i="2"/>
  <c r="AO466" i="2"/>
  <c r="AM454" i="2"/>
  <c r="AN454" i="2"/>
  <c r="AO454" i="2"/>
  <c r="AM442" i="2"/>
  <c r="AN442" i="2"/>
  <c r="AO442" i="2"/>
  <c r="AM418" i="2"/>
  <c r="AN418" i="2"/>
  <c r="AO418" i="2"/>
  <c r="AM334" i="2"/>
  <c r="AN334" i="2"/>
  <c r="AO334" i="2"/>
  <c r="AM286" i="2"/>
  <c r="AN286" i="2"/>
  <c r="AO286" i="2"/>
  <c r="AM262" i="2"/>
  <c r="AN262" i="2"/>
  <c r="AO262" i="2"/>
  <c r="AM609" i="2"/>
  <c r="AN609" i="2"/>
  <c r="AO609" i="2"/>
  <c r="AM561" i="2"/>
  <c r="AN561" i="2"/>
  <c r="AO561" i="2"/>
  <c r="AM549" i="2"/>
  <c r="AN549" i="2"/>
  <c r="AO549" i="2"/>
  <c r="AM537" i="2"/>
  <c r="AN537" i="2"/>
  <c r="AO537" i="2"/>
  <c r="AM465" i="2"/>
  <c r="AN465" i="2"/>
  <c r="AO465" i="2"/>
  <c r="AM453" i="2"/>
  <c r="AN453" i="2"/>
  <c r="AO453" i="2"/>
  <c r="AM357" i="2"/>
  <c r="AN357" i="2"/>
  <c r="AO357" i="2"/>
  <c r="AM285" i="2"/>
  <c r="AN285" i="2"/>
  <c r="AO285" i="2"/>
  <c r="AM129" i="2"/>
  <c r="AN129" i="2"/>
  <c r="AO129" i="2"/>
  <c r="AM9" i="2"/>
  <c r="AN9" i="2"/>
  <c r="AO9" i="2"/>
  <c r="AM596" i="2"/>
  <c r="AN596" i="2"/>
  <c r="AO596" i="2"/>
  <c r="AM548" i="2"/>
  <c r="AN548" i="2"/>
  <c r="AO548" i="2"/>
  <c r="AM464" i="2"/>
  <c r="AN464" i="2"/>
  <c r="AO464" i="2"/>
  <c r="AM416" i="2"/>
  <c r="AM260" i="2"/>
  <c r="AN260" i="2"/>
  <c r="AO260" i="2"/>
  <c r="AM200" i="2"/>
  <c r="AN200" i="2"/>
  <c r="AO200" i="2"/>
  <c r="AM152" i="2"/>
  <c r="AN152" i="2"/>
  <c r="AO152" i="2"/>
  <c r="AM80" i="2"/>
  <c r="AN80" i="2"/>
  <c r="AO80" i="2"/>
  <c r="AM68" i="2"/>
  <c r="AN68" i="2"/>
  <c r="AO68" i="2"/>
  <c r="AM32" i="2"/>
  <c r="AN32" i="2"/>
  <c r="AO32" i="2"/>
  <c r="AO619" i="2"/>
  <c r="AM619" i="2"/>
  <c r="AN619" i="2"/>
  <c r="AO607" i="2"/>
  <c r="AM607" i="2"/>
  <c r="AN607" i="2"/>
  <c r="AN583" i="2"/>
  <c r="AO547" i="2"/>
  <c r="AM547" i="2"/>
  <c r="AN547" i="2"/>
  <c r="AO487" i="2"/>
  <c r="AM487" i="2"/>
  <c r="AN487" i="2"/>
  <c r="AO475" i="2"/>
  <c r="AM475" i="2"/>
  <c r="AN475" i="2"/>
  <c r="AO427" i="2"/>
  <c r="AM427" i="2"/>
  <c r="AN427" i="2"/>
  <c r="AO415" i="2"/>
  <c r="AM415" i="2"/>
  <c r="AN415" i="2"/>
  <c r="AM271" i="2"/>
  <c r="AN271" i="2"/>
  <c r="AO271" i="2"/>
  <c r="AM223" i="2"/>
  <c r="AN223" i="2"/>
  <c r="AO223" i="2"/>
  <c r="AM175" i="2"/>
  <c r="AN175" i="2"/>
  <c r="AO175" i="2"/>
  <c r="AM103" i="2"/>
  <c r="AN103" i="2"/>
  <c r="AO103" i="2"/>
  <c r="AM618" i="2"/>
  <c r="AN618" i="2"/>
  <c r="AO618" i="2"/>
  <c r="AM498" i="2"/>
  <c r="AN498" i="2"/>
  <c r="AO498" i="2"/>
  <c r="AM474" i="2"/>
  <c r="AN474" i="2"/>
  <c r="AO474" i="2"/>
  <c r="AM450" i="2"/>
  <c r="AN450" i="2"/>
  <c r="AO450" i="2"/>
  <c r="AM390" i="2"/>
  <c r="AN390" i="2"/>
  <c r="AO390" i="2"/>
  <c r="AM366" i="2"/>
  <c r="AN366" i="2"/>
  <c r="AO366" i="2"/>
  <c r="AM330" i="2"/>
  <c r="AN330" i="2"/>
  <c r="AO330" i="2"/>
  <c r="AM222" i="2"/>
  <c r="AN222" i="2"/>
  <c r="AO222" i="2"/>
  <c r="AM210" i="2"/>
  <c r="AN210" i="2"/>
  <c r="AO210" i="2"/>
  <c r="AM162" i="2"/>
  <c r="AN162" i="2"/>
  <c r="AO162" i="2"/>
  <c r="AM605" i="2"/>
  <c r="AN605" i="2"/>
  <c r="AO605" i="2"/>
  <c r="AM569" i="2"/>
  <c r="AN569" i="2"/>
  <c r="AO569" i="2"/>
  <c r="AM545" i="2"/>
  <c r="AN545" i="2"/>
  <c r="AO545" i="2"/>
  <c r="AO485" i="2"/>
  <c r="AM461" i="2"/>
  <c r="AN461" i="2"/>
  <c r="AO461" i="2"/>
  <c r="AM425" i="2"/>
  <c r="AN425" i="2"/>
  <c r="AO425" i="2"/>
  <c r="AM389" i="2"/>
  <c r="AN389" i="2"/>
  <c r="AO389" i="2"/>
  <c r="AM365" i="2"/>
  <c r="AN365" i="2"/>
  <c r="AO365" i="2"/>
  <c r="AM269" i="2"/>
  <c r="AN269" i="2"/>
  <c r="AO269" i="2"/>
  <c r="AM257" i="2"/>
  <c r="AN257" i="2"/>
  <c r="AO257" i="2"/>
  <c r="AM221" i="2"/>
  <c r="AN221" i="2"/>
  <c r="AO221" i="2"/>
  <c r="AM53" i="2"/>
  <c r="AN53" i="2"/>
  <c r="AO53" i="2"/>
  <c r="AM544" i="2"/>
  <c r="AN544" i="2"/>
  <c r="AO544" i="2"/>
  <c r="AM520" i="2"/>
  <c r="AN520" i="2"/>
  <c r="AO520" i="2"/>
  <c r="AM496" i="2"/>
  <c r="AN496" i="2"/>
  <c r="AO496" i="2"/>
  <c r="AM436" i="2"/>
  <c r="AN436" i="2"/>
  <c r="AO436" i="2"/>
  <c r="AM424" i="2"/>
  <c r="AN424" i="2"/>
  <c r="AO424" i="2"/>
  <c r="AM388" i="2"/>
  <c r="AN388" i="2"/>
  <c r="AO388" i="2"/>
  <c r="AM364" i="2"/>
  <c r="AN364" i="2"/>
  <c r="AO364" i="2"/>
  <c r="AM268" i="2"/>
  <c r="AN268" i="2"/>
  <c r="AO268" i="2"/>
  <c r="AM256" i="2"/>
  <c r="AN256" i="2"/>
  <c r="AO256" i="2"/>
  <c r="AM172" i="2"/>
  <c r="AN172" i="2"/>
  <c r="AO172" i="2"/>
  <c r="AM160" i="2"/>
  <c r="AN160" i="2"/>
  <c r="AO160" i="2"/>
  <c r="AM148" i="2"/>
  <c r="AN148" i="2"/>
  <c r="AO148" i="2"/>
  <c r="AM112" i="2"/>
  <c r="AN112" i="2"/>
  <c r="AO112" i="2"/>
  <c r="AM100" i="2"/>
  <c r="AN100" i="2"/>
  <c r="AO100" i="2"/>
  <c r="AM40" i="2"/>
  <c r="AN40" i="2"/>
  <c r="AO40" i="2"/>
  <c r="AM16" i="2"/>
  <c r="AN16" i="2"/>
  <c r="AO16" i="2"/>
  <c r="AO591" i="2"/>
  <c r="AM591" i="2"/>
  <c r="AN591" i="2"/>
  <c r="AO579" i="2"/>
  <c r="AM579" i="2"/>
  <c r="AN579" i="2"/>
  <c r="AO519" i="2"/>
  <c r="AM519" i="2"/>
  <c r="AN519" i="2"/>
  <c r="AO459" i="2"/>
  <c r="AM459" i="2"/>
  <c r="AN459" i="2"/>
  <c r="AO411" i="2"/>
  <c r="AM411" i="2"/>
  <c r="AN411" i="2"/>
  <c r="AO387" i="2"/>
  <c r="AM387" i="2"/>
  <c r="AN387" i="2"/>
  <c r="AM267" i="2"/>
  <c r="AN267" i="2"/>
  <c r="AO267" i="2"/>
  <c r="AM255" i="2"/>
  <c r="AN255" i="2"/>
  <c r="AO255" i="2"/>
  <c r="AM207" i="2"/>
  <c r="AN207" i="2"/>
  <c r="AO207" i="2"/>
  <c r="AM159" i="2"/>
  <c r="AN159" i="2"/>
  <c r="AO159" i="2"/>
  <c r="AM123" i="2"/>
  <c r="AN123" i="2"/>
  <c r="AO123" i="2"/>
  <c r="AM99" i="2"/>
  <c r="AN99" i="2"/>
  <c r="AO99" i="2"/>
  <c r="AM27" i="2"/>
  <c r="AN27" i="2"/>
  <c r="AO27" i="2"/>
  <c r="AM590" i="2"/>
  <c r="AN590" i="2"/>
  <c r="AO590" i="2"/>
  <c r="AM566" i="2"/>
  <c r="AN566" i="2"/>
  <c r="AO566" i="2"/>
  <c r="AM542" i="2"/>
  <c r="AN542" i="2"/>
  <c r="AO542" i="2"/>
  <c r="AM482" i="2"/>
  <c r="AN482" i="2"/>
  <c r="AO482" i="2"/>
  <c r="AM458" i="2"/>
  <c r="AN458" i="2"/>
  <c r="AO458" i="2"/>
  <c r="AM446" i="2"/>
  <c r="AN446" i="2"/>
  <c r="AO446" i="2"/>
  <c r="AM422" i="2"/>
  <c r="AN422" i="2"/>
  <c r="AO422" i="2"/>
  <c r="AM374" i="2"/>
  <c r="AN374" i="2"/>
  <c r="AO374" i="2"/>
  <c r="AM266" i="2"/>
  <c r="AN266" i="2"/>
  <c r="AO266" i="2"/>
  <c r="AM254" i="2"/>
  <c r="AN254" i="2"/>
  <c r="AO254" i="2"/>
  <c r="AM230" i="2"/>
  <c r="AN230" i="2"/>
  <c r="AO230" i="2"/>
  <c r="AM146" i="2"/>
  <c r="AN146" i="2"/>
  <c r="AO146" i="2"/>
  <c r="AM26" i="2"/>
  <c r="AN26" i="2"/>
  <c r="AO26" i="2"/>
  <c r="AM601" i="2"/>
  <c r="AN601" i="2"/>
  <c r="AO601" i="2"/>
  <c r="AM577" i="2"/>
  <c r="AN577" i="2"/>
  <c r="AO577" i="2"/>
  <c r="AM553" i="2"/>
  <c r="AM541" i="2"/>
  <c r="AN541" i="2"/>
  <c r="AO541" i="2"/>
  <c r="AM529" i="2"/>
  <c r="AN529" i="2"/>
  <c r="AO529" i="2"/>
  <c r="AM517" i="2"/>
  <c r="AN517" i="2"/>
  <c r="AO517" i="2"/>
  <c r="AM457" i="2"/>
  <c r="AN457" i="2"/>
  <c r="AO457" i="2"/>
  <c r="AM445" i="2"/>
  <c r="AN445" i="2"/>
  <c r="AO445" i="2"/>
  <c r="AM229" i="2"/>
  <c r="AN229" i="2"/>
  <c r="AO229" i="2"/>
  <c r="AM193" i="2"/>
  <c r="AM109" i="2"/>
  <c r="AN109" i="2"/>
  <c r="AO109" i="2"/>
  <c r="AM61" i="2"/>
  <c r="AN61" i="2"/>
  <c r="AO61" i="2"/>
  <c r="AM612" i="2"/>
  <c r="AN612" i="2"/>
  <c r="AO612" i="2"/>
  <c r="AM540" i="2"/>
  <c r="AN540" i="2"/>
  <c r="AO540" i="2"/>
  <c r="AM516" i="2"/>
  <c r="AN516" i="2"/>
  <c r="AO516" i="2"/>
  <c r="AM384" i="2"/>
  <c r="AN384" i="2"/>
  <c r="AO384" i="2"/>
  <c r="AM372" i="2"/>
  <c r="AN372" i="2"/>
  <c r="AO372" i="2"/>
  <c r="AN360" i="2"/>
  <c r="AO324" i="2"/>
  <c r="AM264" i="2"/>
  <c r="AN264" i="2"/>
  <c r="AO264" i="2"/>
  <c r="AO192" i="2"/>
  <c r="AM180" i="2"/>
  <c r="AN180" i="2"/>
  <c r="AO180" i="2"/>
  <c r="AM168" i="2"/>
  <c r="AN168" i="2"/>
  <c r="AO168" i="2"/>
  <c r="AM96" i="2"/>
  <c r="AN96" i="2"/>
  <c r="AO96" i="2"/>
  <c r="AM84" i="2"/>
  <c r="AN84" i="2"/>
  <c r="AO84" i="2"/>
  <c r="AM60" i="2"/>
  <c r="AN60" i="2"/>
  <c r="AO60" i="2"/>
  <c r="AZ515" i="2"/>
  <c r="AZ503" i="2"/>
  <c r="AZ180" i="2"/>
  <c r="AZ248" i="2"/>
  <c r="AZ300" i="2"/>
  <c r="AZ409" i="2"/>
  <c r="AZ95" i="2"/>
  <c r="AZ402" i="2"/>
  <c r="AZ114" i="2"/>
  <c r="AZ334" i="2"/>
  <c r="AZ408" i="2"/>
  <c r="AZ499" i="2"/>
  <c r="AZ284" i="2"/>
  <c r="AZ18" i="2"/>
  <c r="AZ123" i="2"/>
  <c r="AZ326" i="2"/>
  <c r="AZ210" i="2"/>
  <c r="AZ263" i="2"/>
  <c r="AZ160" i="2"/>
  <c r="AZ303" i="2"/>
  <c r="AZ311" i="2"/>
  <c r="AZ64" i="2"/>
  <c r="AZ57" i="2"/>
  <c r="AZ80" i="2"/>
  <c r="AZ118" i="2"/>
  <c r="AZ182" i="2"/>
  <c r="AZ103" i="2"/>
  <c r="AZ124" i="2"/>
  <c r="AZ151" i="2"/>
  <c r="AZ63" i="2"/>
  <c r="AZ164" i="2"/>
  <c r="AZ83" i="2"/>
  <c r="AZ30" i="2"/>
  <c r="AZ277" i="2"/>
  <c r="AZ96" i="2"/>
  <c r="AZ116" i="2"/>
  <c r="AZ113" i="2"/>
  <c r="AZ36" i="2"/>
  <c r="AZ191" i="2"/>
  <c r="AZ135" i="2"/>
  <c r="AZ128" i="2"/>
  <c r="AZ352" i="2"/>
  <c r="AZ126" i="2"/>
  <c r="M2" i="1"/>
  <c r="BR3" i="2"/>
  <c r="K22" i="28"/>
  <c r="AO27" i="18"/>
  <c r="O16" i="18"/>
  <c r="R16" i="18" s="1"/>
  <c r="C22" i="24" s="1"/>
  <c r="AA15" i="18"/>
  <c r="AD15" i="18" s="1"/>
  <c r="AB14" i="18"/>
  <c r="AA13" i="18"/>
  <c r="AD13" i="18" s="1"/>
  <c r="F13" i="18"/>
  <c r="B23" i="26" s="1"/>
  <c r="E11" i="18"/>
  <c r="Z9" i="18"/>
  <c r="AC9" i="18" s="1"/>
  <c r="D24" i="24" s="1"/>
  <c r="F9" i="18"/>
  <c r="B24" i="26" s="1"/>
  <c r="E8" i="18"/>
  <c r="Q6" i="18"/>
  <c r="Q5" i="18"/>
  <c r="Q4" i="18"/>
  <c r="AB21" i="18"/>
  <c r="F21" i="18"/>
  <c r="B16" i="26" s="1"/>
  <c r="F24" i="18"/>
  <c r="B11" i="26" s="1"/>
  <c r="D23" i="18"/>
  <c r="F22" i="18"/>
  <c r="B3" i="26" s="1"/>
  <c r="Z21" i="18"/>
  <c r="AC21" i="18" s="1"/>
  <c r="D14" i="24" s="1"/>
  <c r="E21" i="18"/>
  <c r="P18" i="18"/>
  <c r="S18" i="18" s="1"/>
  <c r="P17" i="18"/>
  <c r="S17" i="18" s="1"/>
  <c r="Z15" i="18"/>
  <c r="AC15" i="18" s="1"/>
  <c r="D23" i="24" s="1"/>
  <c r="F15" i="18"/>
  <c r="B22" i="26" s="1"/>
  <c r="AA14" i="18"/>
  <c r="AD14" i="18" s="1"/>
  <c r="Z13" i="18"/>
  <c r="AC13" i="18" s="1"/>
  <c r="D25" i="24" s="1"/>
  <c r="E13" i="18"/>
  <c r="F12" i="18"/>
  <c r="B14" i="26" s="1"/>
  <c r="D11" i="18"/>
  <c r="F10" i="18"/>
  <c r="B15" i="26" s="1"/>
  <c r="E9" i="18"/>
  <c r="D8" i="18"/>
  <c r="P6" i="18"/>
  <c r="S6" i="18" s="1"/>
  <c r="P5" i="18"/>
  <c r="S5" i="18" s="1"/>
  <c r="P4" i="18"/>
  <c r="S4" i="18" s="1"/>
  <c r="E25" i="18"/>
  <c r="F26" i="18"/>
  <c r="B10" i="26" s="1"/>
  <c r="E24" i="18"/>
  <c r="E22" i="18"/>
  <c r="D21" i="18"/>
  <c r="G21" i="18" s="1"/>
  <c r="B14" i="24" s="1"/>
  <c r="Q20" i="18"/>
  <c r="O18" i="18"/>
  <c r="R18" i="18" s="1"/>
  <c r="C18" i="24" s="1"/>
  <c r="O17" i="18"/>
  <c r="R17" i="18" s="1"/>
  <c r="C4" i="24" s="1"/>
  <c r="E15" i="18"/>
  <c r="Z14" i="18"/>
  <c r="AC14" i="18" s="1"/>
  <c r="D8" i="24" s="1"/>
  <c r="F14" i="18"/>
  <c r="B8" i="26" s="1"/>
  <c r="D13" i="18"/>
  <c r="E12" i="18"/>
  <c r="E10" i="18"/>
  <c r="D9" i="18"/>
  <c r="G9" i="18" s="1"/>
  <c r="B24" i="24" s="1"/>
  <c r="O6" i="18"/>
  <c r="R6" i="18" s="1"/>
  <c r="C12" i="24" s="1"/>
  <c r="O5" i="18"/>
  <c r="R5" i="18" s="1"/>
  <c r="C3" i="24" s="1"/>
  <c r="O4" i="18"/>
  <c r="R4" i="18" s="1"/>
  <c r="C20" i="24" s="1"/>
  <c r="F23" i="18"/>
  <c r="B6" i="26" s="1"/>
  <c r="D7" i="18"/>
  <c r="G7" i="18" s="1"/>
  <c r="B15" i="24" s="1"/>
  <c r="D24" i="18"/>
  <c r="D22" i="18"/>
  <c r="P20" i="18"/>
  <c r="Q19" i="18"/>
  <c r="AB17" i="18"/>
  <c r="AB16" i="18"/>
  <c r="D15" i="18"/>
  <c r="G15" i="18" s="1"/>
  <c r="B23" i="24" s="1"/>
  <c r="E14" i="18"/>
  <c r="D12" i="18"/>
  <c r="D10" i="18"/>
  <c r="Q8" i="18"/>
  <c r="Q7" i="18"/>
  <c r="AB5" i="18"/>
  <c r="AA21" i="18"/>
  <c r="AD21" i="18" s="1"/>
  <c r="D25" i="18"/>
  <c r="G25" i="18" s="1"/>
  <c r="B11" i="24" s="1"/>
  <c r="E26" i="18"/>
  <c r="Q25" i="18"/>
  <c r="Q23" i="18"/>
  <c r="O20" i="18"/>
  <c r="R20" i="18" s="1"/>
  <c r="C7" i="24" s="1"/>
  <c r="P19" i="18"/>
  <c r="AA17" i="18"/>
  <c r="AD17" i="18" s="1"/>
  <c r="AA16" i="18"/>
  <c r="AD16" i="18" s="1"/>
  <c r="F16" i="18"/>
  <c r="B25" i="26" s="1"/>
  <c r="D14" i="18"/>
  <c r="Q11" i="18"/>
  <c r="P8" i="18"/>
  <c r="S8" i="18" s="1"/>
  <c r="P7" i="18"/>
  <c r="AA5" i="18"/>
  <c r="AD5" i="18" s="1"/>
  <c r="P25" i="18"/>
  <c r="S25" i="18" s="1"/>
  <c r="Q24" i="18"/>
  <c r="P23" i="18"/>
  <c r="S23" i="18" s="1"/>
  <c r="Q22" i="18"/>
  <c r="O19" i="18"/>
  <c r="R19" i="18" s="1"/>
  <c r="C19" i="24" s="1"/>
  <c r="Z17" i="18"/>
  <c r="AC17" i="18" s="1"/>
  <c r="D4" i="24" s="1"/>
  <c r="Z16" i="18"/>
  <c r="AC16" i="18" s="1"/>
  <c r="D22" i="24" s="1"/>
  <c r="E16" i="18"/>
  <c r="Q15" i="18"/>
  <c r="Q13" i="18"/>
  <c r="Q12" i="18"/>
  <c r="P11" i="18"/>
  <c r="S11" i="18" s="1"/>
  <c r="Q10" i="18"/>
  <c r="Q9" i="18"/>
  <c r="O8" i="18"/>
  <c r="R8" i="18" s="1"/>
  <c r="C6" i="24" s="1"/>
  <c r="O7" i="18"/>
  <c r="R7" i="18" s="1"/>
  <c r="C15" i="24" s="1"/>
  <c r="AB6" i="18"/>
  <c r="Z5" i="18"/>
  <c r="AC5" i="18" s="1"/>
  <c r="D3" i="24" s="1"/>
  <c r="AB4" i="18"/>
  <c r="Z23" i="18"/>
  <c r="AC23" i="18" s="1"/>
  <c r="D5" i="24" s="1"/>
  <c r="E23" i="18"/>
  <c r="O25" i="18"/>
  <c r="R25" i="18" s="1"/>
  <c r="C11" i="24" s="1"/>
  <c r="P24" i="18"/>
  <c r="S24" i="18" s="1"/>
  <c r="O23" i="18"/>
  <c r="R23" i="18" s="1"/>
  <c r="C5" i="24" s="1"/>
  <c r="P22" i="18"/>
  <c r="S22" i="18" s="1"/>
  <c r="Q21" i="18"/>
  <c r="AB18" i="18"/>
  <c r="D16" i="18"/>
  <c r="G16" i="18" s="1"/>
  <c r="B22" i="24" s="1"/>
  <c r="P15" i="18"/>
  <c r="S15" i="18" s="1"/>
  <c r="P13" i="18"/>
  <c r="S13" i="18" s="1"/>
  <c r="P12" i="18"/>
  <c r="S12" i="18" s="1"/>
  <c r="O11" i="18"/>
  <c r="R11" i="18" s="1"/>
  <c r="C21" i="24" s="1"/>
  <c r="P10" i="18"/>
  <c r="S10" i="18" s="1"/>
  <c r="P9" i="18"/>
  <c r="S9" i="18" s="1"/>
  <c r="AA6" i="18"/>
  <c r="AD6" i="18" s="1"/>
  <c r="AA4" i="18"/>
  <c r="AD4" i="18" s="1"/>
  <c r="F4" i="18"/>
  <c r="B21" i="26" s="1"/>
  <c r="O24" i="18"/>
  <c r="R24" i="18" s="1"/>
  <c r="C10" i="24" s="1"/>
  <c r="O22" i="18"/>
  <c r="R22" i="18" s="1"/>
  <c r="C2" i="24" s="1"/>
  <c r="P21" i="18"/>
  <c r="S21" i="18" s="1"/>
  <c r="AB19" i="18"/>
  <c r="AA18" i="18"/>
  <c r="AD18" i="18" s="1"/>
  <c r="F18" i="18"/>
  <c r="B18" i="26" s="1"/>
  <c r="F17" i="18"/>
  <c r="B5" i="26" s="1"/>
  <c r="O15" i="18"/>
  <c r="R15" i="18" s="1"/>
  <c r="C23" i="24" s="1"/>
  <c r="O13" i="18"/>
  <c r="R13" i="18" s="1"/>
  <c r="C25" i="24" s="1"/>
  <c r="O12" i="18"/>
  <c r="R12" i="18" s="1"/>
  <c r="C17" i="24" s="1"/>
  <c r="O10" i="18"/>
  <c r="R10" i="18" s="1"/>
  <c r="C16" i="24" s="1"/>
  <c r="O9" i="18"/>
  <c r="R9" i="18" s="1"/>
  <c r="C24" i="24" s="1"/>
  <c r="AB7" i="18"/>
  <c r="Z6" i="18"/>
  <c r="AC6" i="18" s="1"/>
  <c r="D12" i="24" s="1"/>
  <c r="F6" i="18"/>
  <c r="B13" i="26" s="1"/>
  <c r="F5" i="18"/>
  <c r="B2" i="26" s="1"/>
  <c r="Z4" i="18"/>
  <c r="AC4" i="18" s="1"/>
  <c r="D20" i="24" s="1"/>
  <c r="E4" i="18"/>
  <c r="AB22" i="18"/>
  <c r="O21" i="18"/>
  <c r="R21" i="18" s="1"/>
  <c r="C14" i="24" s="1"/>
  <c r="AB20" i="18"/>
  <c r="AA19" i="18"/>
  <c r="AD19" i="18" s="1"/>
  <c r="Z18" i="18"/>
  <c r="AC18" i="18" s="1"/>
  <c r="D18" i="24" s="1"/>
  <c r="E18" i="18"/>
  <c r="E17" i="18"/>
  <c r="Q14" i="18"/>
  <c r="AB10" i="18"/>
  <c r="AA7" i="18"/>
  <c r="AD7" i="18" s="1"/>
  <c r="E6" i="18"/>
  <c r="E5" i="18"/>
  <c r="D4" i="18"/>
  <c r="G4" i="18" s="1"/>
  <c r="B20" i="24" s="1"/>
  <c r="P26" i="18"/>
  <c r="S26" i="18" s="1"/>
  <c r="AB24" i="18"/>
  <c r="AB23" i="18"/>
  <c r="AA22" i="18"/>
  <c r="AD22" i="18" s="1"/>
  <c r="AA20" i="18"/>
  <c r="AD20" i="18" s="1"/>
  <c r="Z19" i="18"/>
  <c r="AC19" i="18" s="1"/>
  <c r="D19" i="24" s="1"/>
  <c r="D18" i="18"/>
  <c r="G18" i="18" s="1"/>
  <c r="B18" i="24" s="1"/>
  <c r="P14" i="18"/>
  <c r="S14" i="18" s="1"/>
  <c r="AB12" i="18"/>
  <c r="AB11" i="18"/>
  <c r="AA10" i="18"/>
  <c r="AD10" i="18" s="1"/>
  <c r="AB8" i="18"/>
  <c r="Z7" i="18"/>
  <c r="AC7" i="18" s="1"/>
  <c r="D15" i="24" s="1"/>
  <c r="F7" i="18"/>
  <c r="B17" i="26" s="1"/>
  <c r="D6" i="18"/>
  <c r="G6" i="18" s="1"/>
  <c r="B12" i="24" s="1"/>
  <c r="AA24" i="18"/>
  <c r="AD24" i="18" s="1"/>
  <c r="Z22" i="18"/>
  <c r="AC22" i="18" s="1"/>
  <c r="D2" i="24" s="1"/>
  <c r="Z20" i="18"/>
  <c r="AC20" i="18" s="1"/>
  <c r="D7" i="24" s="1"/>
  <c r="AA12" i="18"/>
  <c r="AD12" i="18" s="1"/>
  <c r="Z10" i="18"/>
  <c r="AC10" i="18" s="1"/>
  <c r="D16" i="24" s="1"/>
  <c r="AB9" i="18"/>
  <c r="AA3" i="18"/>
  <c r="AD3" i="18" s="1"/>
  <c r="P3" i="18"/>
  <c r="S3" i="18" s="1"/>
  <c r="Z3" i="18"/>
  <c r="AC3" i="18" s="1"/>
  <c r="D9" i="24" s="1"/>
  <c r="O3" i="18"/>
  <c r="R3" i="18" s="1"/>
  <c r="C9" i="24" s="1"/>
  <c r="E3" i="18"/>
  <c r="Q3" i="18"/>
  <c r="AB3" i="18"/>
  <c r="F3" i="18"/>
  <c r="B7" i="26" s="1"/>
  <c r="D3" i="18"/>
  <c r="AM113" i="2" l="1"/>
  <c r="AO600" i="2"/>
  <c r="AO132" i="2"/>
  <c r="AO120" i="2"/>
  <c r="AM597" i="2"/>
  <c r="AO219" i="2"/>
  <c r="AO358" i="2"/>
  <c r="AO173" i="2"/>
  <c r="AO310" i="2"/>
  <c r="AO570" i="2"/>
  <c r="AM110" i="2"/>
  <c r="AN406" i="2"/>
  <c r="AO206" i="2"/>
  <c r="AO124" i="2"/>
  <c r="AO360" i="2"/>
  <c r="AO169" i="2"/>
  <c r="AO182" i="2"/>
  <c r="AN208" i="2"/>
  <c r="AM433" i="2"/>
  <c r="AM124" i="2"/>
  <c r="AO477" i="2"/>
  <c r="AN505" i="2"/>
  <c r="AM182" i="2"/>
  <c r="AO575" i="2"/>
  <c r="AO43" i="2"/>
  <c r="AN173" i="2"/>
  <c r="AN504" i="2"/>
  <c r="AM589" i="2"/>
  <c r="AM421" i="2"/>
  <c r="AO403" i="2"/>
  <c r="AO382" i="2"/>
  <c r="AO328" i="2"/>
  <c r="AO515" i="2"/>
  <c r="AO499" i="2"/>
  <c r="AO104" i="2"/>
  <c r="AM132" i="2"/>
  <c r="AM169" i="2"/>
  <c r="AO373" i="2"/>
  <c r="AM423" i="2"/>
  <c r="AN209" i="2"/>
  <c r="AM173" i="2"/>
  <c r="AN570" i="2"/>
  <c r="AN47" i="2"/>
  <c r="AN259" i="2"/>
  <c r="AM176" i="2"/>
  <c r="AO110" i="2"/>
  <c r="AN597" i="2"/>
  <c r="AM181" i="2"/>
  <c r="AN181" i="2"/>
  <c r="AN288" i="2"/>
  <c r="AN193" i="2"/>
  <c r="AN328" i="2"/>
  <c r="AN227" i="2"/>
  <c r="AN319" i="2"/>
  <c r="AM600" i="2"/>
  <c r="AO356" i="2"/>
  <c r="AM435" i="2"/>
  <c r="AM259" i="2"/>
  <c r="AM310" i="2"/>
  <c r="AO325" i="2"/>
  <c r="AO319" i="2"/>
  <c r="AM115" i="2"/>
  <c r="AN58" i="2"/>
  <c r="AN536" i="2"/>
  <c r="AO261" i="2"/>
  <c r="AO521" i="2"/>
  <c r="AN509" i="2"/>
  <c r="AN382" i="2"/>
  <c r="AM360" i="2"/>
  <c r="AO199" i="2"/>
  <c r="AM358" i="2"/>
  <c r="AN12" i="2"/>
  <c r="AO136" i="2"/>
  <c r="AO583" i="2"/>
  <c r="AN236" i="2"/>
  <c r="AM441" i="2"/>
  <c r="AN169" i="2"/>
  <c r="AN36" i="2"/>
  <c r="AN206" i="2"/>
  <c r="AM434" i="2"/>
  <c r="AN423" i="2"/>
  <c r="AM595" i="2"/>
  <c r="AN565" i="2"/>
  <c r="AN564" i="2"/>
  <c r="AN441" i="2"/>
  <c r="AN488" i="2"/>
  <c r="AN477" i="2"/>
  <c r="AN331" i="2"/>
  <c r="AO12" i="2"/>
  <c r="AM227" i="2"/>
  <c r="AM261" i="2"/>
  <c r="AM460" i="2"/>
  <c r="AM319" i="2"/>
  <c r="AM209" i="2"/>
  <c r="AM505" i="2"/>
  <c r="AM192" i="2"/>
  <c r="AM246" i="2"/>
  <c r="AM560" i="2"/>
  <c r="AN595" i="2"/>
  <c r="AO406" i="2"/>
  <c r="AO506" i="2"/>
  <c r="AO115" i="2"/>
  <c r="AO435" i="2"/>
  <c r="AO251" i="2"/>
  <c r="AO504" i="2"/>
  <c r="AO512" i="2"/>
  <c r="AN340" i="2"/>
  <c r="AM559" i="2"/>
  <c r="AM43" i="2"/>
  <c r="AM275" i="2"/>
  <c r="AO597" i="2"/>
  <c r="AO595" i="2"/>
  <c r="AO460" i="2"/>
  <c r="AO509" i="2"/>
  <c r="AM570" i="2"/>
  <c r="AM485" i="2"/>
  <c r="AO416" i="2"/>
  <c r="AO113" i="2"/>
  <c r="AO488" i="2"/>
  <c r="AO259" i="2"/>
  <c r="AM406" i="2"/>
  <c r="AM509" i="2"/>
  <c r="AN373" i="2"/>
  <c r="AN589" i="2"/>
  <c r="AO518" i="2"/>
  <c r="AO318" i="2"/>
  <c r="AM488" i="2"/>
  <c r="AN358" i="2"/>
  <c r="AN538" i="2"/>
  <c r="AO275" i="2"/>
  <c r="AN120" i="2"/>
  <c r="AN421" i="2"/>
  <c r="AN318" i="2"/>
  <c r="AN320" i="2"/>
  <c r="AN192" i="2"/>
  <c r="AN64" i="2"/>
  <c r="AN124" i="2"/>
  <c r="AN485" i="2"/>
  <c r="AN416" i="2"/>
  <c r="BD169" i="2"/>
  <c r="BI169" i="2" s="1"/>
  <c r="AN246" i="2"/>
  <c r="AN559" i="2"/>
  <c r="AZ193" i="2"/>
  <c r="AM120" i="2"/>
  <c r="AO288" i="2"/>
  <c r="AO564" i="2"/>
  <c r="AM373" i="2"/>
  <c r="AN507" i="2"/>
  <c r="AM136" i="2"/>
  <c r="AM340" i="2"/>
  <c r="AN199" i="2"/>
  <c r="AM331" i="2"/>
  <c r="AN499" i="2"/>
  <c r="AO559" i="2"/>
  <c r="AM104" i="2"/>
  <c r="AO320" i="2"/>
  <c r="AN512" i="2"/>
  <c r="AO560" i="2"/>
  <c r="AM477" i="2"/>
  <c r="AO58" i="2"/>
  <c r="AO47" i="2"/>
  <c r="AN251" i="2"/>
  <c r="AM515" i="2"/>
  <c r="AN506" i="2"/>
  <c r="AZ488" i="2"/>
  <c r="AM12" i="2"/>
  <c r="AM504" i="2"/>
  <c r="AO421" i="2"/>
  <c r="AO553" i="2"/>
  <c r="AM507" i="2"/>
  <c r="AM206" i="2"/>
  <c r="AO434" i="2"/>
  <c r="AN518" i="2"/>
  <c r="AN521" i="2"/>
  <c r="AM199" i="2"/>
  <c r="AN403" i="2"/>
  <c r="AM499" i="2"/>
  <c r="AM512" i="2"/>
  <c r="AN560" i="2"/>
  <c r="AM251" i="2"/>
  <c r="AM575" i="2"/>
  <c r="AM565" i="2"/>
  <c r="AO340" i="2"/>
  <c r="AO36" i="2"/>
  <c r="AN132" i="2"/>
  <c r="AM288" i="2"/>
  <c r="AM564" i="2"/>
  <c r="AN553" i="2"/>
  <c r="AO589" i="2"/>
  <c r="AO507" i="2"/>
  <c r="AN434" i="2"/>
  <c r="AM518" i="2"/>
  <c r="AO64" i="2"/>
  <c r="AO208" i="2"/>
  <c r="AO209" i="2"/>
  <c r="AM521" i="2"/>
  <c r="AM318" i="2"/>
  <c r="AN115" i="2"/>
  <c r="AM403" i="2"/>
  <c r="AM583" i="2"/>
  <c r="AO236" i="2"/>
  <c r="AM320" i="2"/>
  <c r="AO536" i="2"/>
  <c r="AM58" i="2"/>
  <c r="AN310" i="2"/>
  <c r="AM47" i="2"/>
  <c r="BA510" i="2"/>
  <c r="AM36" i="2"/>
  <c r="AN324" i="2"/>
  <c r="AN600" i="2"/>
  <c r="AN325" i="2"/>
  <c r="AO433" i="2"/>
  <c r="AO565" i="2"/>
  <c r="AN219" i="2"/>
  <c r="AO423" i="2"/>
  <c r="AM64" i="2"/>
  <c r="AM208" i="2"/>
  <c r="AN43" i="2"/>
  <c r="AO176" i="2"/>
  <c r="AM236" i="2"/>
  <c r="AN356" i="2"/>
  <c r="AM536" i="2"/>
  <c r="AM382" i="2"/>
  <c r="AO538" i="2"/>
  <c r="AO227" i="2"/>
  <c r="AM324" i="2"/>
  <c r="AO193" i="2"/>
  <c r="AM325" i="2"/>
  <c r="AN433" i="2"/>
  <c r="AO505" i="2"/>
  <c r="AN182" i="2"/>
  <c r="AM219" i="2"/>
  <c r="AN435" i="2"/>
  <c r="AM328" i="2"/>
  <c r="AN113" i="2"/>
  <c r="AO246" i="2"/>
  <c r="AN176" i="2"/>
  <c r="AM356" i="2"/>
  <c r="AN261" i="2"/>
  <c r="AO441" i="2"/>
  <c r="AN460" i="2"/>
  <c r="AM538" i="2"/>
  <c r="AN275" i="2"/>
  <c r="AO331" i="2"/>
  <c r="AN110" i="2"/>
  <c r="AM506" i="2"/>
  <c r="AN136" i="2"/>
  <c r="AN104" i="2"/>
  <c r="AN515" i="2"/>
  <c r="BD47" i="2"/>
  <c r="BI47" i="2" s="1"/>
  <c r="AX539" i="2"/>
  <c r="BB539" i="2" s="1"/>
  <c r="AX604" i="2"/>
  <c r="BB604" i="2" s="1"/>
  <c r="AX447" i="2"/>
  <c r="BB447" i="2" s="1"/>
  <c r="AX353" i="2"/>
  <c r="BB353" i="2" s="1"/>
  <c r="AX583" i="2"/>
  <c r="BB583" i="2" s="1"/>
  <c r="BG583" i="2" s="1"/>
  <c r="BL583" i="2" s="1"/>
  <c r="AX354" i="2"/>
  <c r="BB354" i="2" s="1"/>
  <c r="BG354" i="2" s="1"/>
  <c r="BL354" i="2" s="1"/>
  <c r="AX448" i="2"/>
  <c r="BB448" i="2" s="1"/>
  <c r="AX232" i="2"/>
  <c r="BB232" i="2" s="1"/>
  <c r="AX587" i="2"/>
  <c r="BB587" i="2" s="1"/>
  <c r="BG587" i="2" s="1"/>
  <c r="BL587" i="2" s="1"/>
  <c r="AX295" i="2"/>
  <c r="BB295" i="2" s="1"/>
  <c r="AX421" i="2"/>
  <c r="BB421" i="2" s="1"/>
  <c r="AX419" i="2"/>
  <c r="BB419" i="2" s="1"/>
  <c r="AX502" i="2"/>
  <c r="BB502" i="2" s="1"/>
  <c r="AX397" i="2"/>
  <c r="BB397" i="2" s="1"/>
  <c r="AX544" i="2"/>
  <c r="BB544" i="2" s="1"/>
  <c r="AX345" i="2"/>
  <c r="BB345" i="2" s="1"/>
  <c r="BG345" i="2" s="1"/>
  <c r="BL345" i="2" s="1"/>
  <c r="AX523" i="2"/>
  <c r="BB523" i="2" s="1"/>
  <c r="AX286" i="2"/>
  <c r="BB286" i="2" s="1"/>
  <c r="AX347" i="2"/>
  <c r="BB347" i="2" s="1"/>
  <c r="AX262" i="2"/>
  <c r="BB262" i="2" s="1"/>
  <c r="BG262" i="2" s="1"/>
  <c r="BL262" i="2" s="1"/>
  <c r="AY41" i="2"/>
  <c r="BH41" i="2" s="1"/>
  <c r="BM41" i="2" s="1"/>
  <c r="AY495" i="2"/>
  <c r="BH495" i="2" s="1"/>
  <c r="BM495" i="2" s="1"/>
  <c r="AY203" i="2"/>
  <c r="BH203" i="2" s="1"/>
  <c r="BM203" i="2" s="1"/>
  <c r="AY370" i="2"/>
  <c r="BH370" i="2" s="1"/>
  <c r="BM370" i="2" s="1"/>
  <c r="AU391" i="2"/>
  <c r="AU194" i="2"/>
  <c r="AU595" i="2"/>
  <c r="AZ595" i="2" s="1"/>
  <c r="AU320" i="2"/>
  <c r="AZ320" i="2" s="1"/>
  <c r="AU512" i="2"/>
  <c r="AZ512" i="2" s="1"/>
  <c r="AU560" i="2"/>
  <c r="AZ560" i="2" s="1"/>
  <c r="AU559" i="2"/>
  <c r="AU578" i="2"/>
  <c r="AZ578" i="2" s="1"/>
  <c r="AU528" i="2"/>
  <c r="AU431" i="2"/>
  <c r="AU579" i="2"/>
  <c r="AZ579" i="2" s="1"/>
  <c r="AU558" i="2"/>
  <c r="AZ558" i="2" s="1"/>
  <c r="AU388" i="2"/>
  <c r="AZ388" i="2" s="1"/>
  <c r="BD124" i="2"/>
  <c r="BI124" i="2" s="1"/>
  <c r="AV579" i="2"/>
  <c r="AV528" i="2"/>
  <c r="BA528" i="2" s="1"/>
  <c r="AV578" i="2"/>
  <c r="AV559" i="2"/>
  <c r="AV431" i="2"/>
  <c r="AV512" i="2"/>
  <c r="AV595" i="2"/>
  <c r="BA595" i="2" s="1"/>
  <c r="AV560" i="2"/>
  <c r="AV320" i="2"/>
  <c r="AV391" i="2"/>
  <c r="BA391" i="2" s="1"/>
  <c r="AV194" i="2"/>
  <c r="BA194" i="2" s="1"/>
  <c r="AV558" i="2"/>
  <c r="AV388" i="2"/>
  <c r="AW578" i="2"/>
  <c r="AW194" i="2"/>
  <c r="AW595" i="2"/>
  <c r="AW558" i="2"/>
  <c r="AW320" i="2"/>
  <c r="AW431" i="2"/>
  <c r="AW579" i="2"/>
  <c r="AW388" i="2"/>
  <c r="AW528" i="2"/>
  <c r="AW391" i="2"/>
  <c r="AW560" i="2"/>
  <c r="AW559" i="2"/>
  <c r="AW512" i="2"/>
  <c r="AX512" i="2"/>
  <c r="BB512" i="2" s="1"/>
  <c r="AX388" i="2"/>
  <c r="BB388" i="2" s="1"/>
  <c r="AX194" i="2"/>
  <c r="BB194" i="2" s="1"/>
  <c r="BG194" i="2" s="1"/>
  <c r="BL194" i="2" s="1"/>
  <c r="AX431" i="2"/>
  <c r="BB431" i="2" s="1"/>
  <c r="AX560" i="2"/>
  <c r="BB560" i="2" s="1"/>
  <c r="BG560" i="2" s="1"/>
  <c r="BL560" i="2" s="1"/>
  <c r="AX391" i="2"/>
  <c r="BB391" i="2" s="1"/>
  <c r="AX559" i="2"/>
  <c r="BB559" i="2" s="1"/>
  <c r="AX595" i="2"/>
  <c r="BB595" i="2" s="1"/>
  <c r="BG595" i="2" s="1"/>
  <c r="BL595" i="2" s="1"/>
  <c r="AX579" i="2"/>
  <c r="BB579" i="2" s="1"/>
  <c r="AX558" i="2"/>
  <c r="BB558" i="2" s="1"/>
  <c r="AX578" i="2"/>
  <c r="BB578" i="2" s="1"/>
  <c r="AX528" i="2"/>
  <c r="BB528" i="2" s="1"/>
  <c r="AX320" i="2"/>
  <c r="BB320" i="2" s="1"/>
  <c r="AZ431" i="2"/>
  <c r="BD12" i="2"/>
  <c r="BI12" i="2" s="1"/>
  <c r="AY604" i="2"/>
  <c r="BH604" i="2" s="1"/>
  <c r="BM604" i="2" s="1"/>
  <c r="AY448" i="2"/>
  <c r="BH448" i="2" s="1"/>
  <c r="BM448" i="2" s="1"/>
  <c r="AY502" i="2"/>
  <c r="BH502" i="2" s="1"/>
  <c r="BM502" i="2" s="1"/>
  <c r="AY353" i="2"/>
  <c r="BH353" i="2" s="1"/>
  <c r="BM353" i="2" s="1"/>
  <c r="AY345" i="2"/>
  <c r="BH345" i="2" s="1"/>
  <c r="BM345" i="2" s="1"/>
  <c r="AY583" i="2"/>
  <c r="BH583" i="2" s="1"/>
  <c r="BM583" i="2" s="1"/>
  <c r="AY421" i="2"/>
  <c r="BH421" i="2" s="1"/>
  <c r="BM421" i="2" s="1"/>
  <c r="AY544" i="2"/>
  <c r="BH544" i="2" s="1"/>
  <c r="BM544" i="2" s="1"/>
  <c r="AY347" i="2"/>
  <c r="BH347" i="2" s="1"/>
  <c r="BM347" i="2" s="1"/>
  <c r="AY286" i="2"/>
  <c r="BH286" i="2" s="1"/>
  <c r="BM286" i="2" s="1"/>
  <c r="AY447" i="2"/>
  <c r="BH447" i="2" s="1"/>
  <c r="BM447" i="2" s="1"/>
  <c r="AY397" i="2"/>
  <c r="BH397" i="2" s="1"/>
  <c r="BM397" i="2" s="1"/>
  <c r="AY539" i="2"/>
  <c r="BH539" i="2" s="1"/>
  <c r="BM539" i="2" s="1"/>
  <c r="AY262" i="2"/>
  <c r="BH262" i="2" s="1"/>
  <c r="BM262" i="2" s="1"/>
  <c r="AY295" i="2"/>
  <c r="BH295" i="2" s="1"/>
  <c r="BM295" i="2" s="1"/>
  <c r="AY587" i="2"/>
  <c r="BH587" i="2" s="1"/>
  <c r="BM587" i="2" s="1"/>
  <c r="AY419" i="2"/>
  <c r="BH419" i="2" s="1"/>
  <c r="BM419" i="2" s="1"/>
  <c r="AY354" i="2"/>
  <c r="BH354" i="2" s="1"/>
  <c r="BM354" i="2" s="1"/>
  <c r="AY232" i="2"/>
  <c r="BH232" i="2" s="1"/>
  <c r="BM232" i="2" s="1"/>
  <c r="AY523" i="2"/>
  <c r="BH523" i="2" s="1"/>
  <c r="BM523" i="2" s="1"/>
  <c r="AW309" i="2"/>
  <c r="AW336" i="2"/>
  <c r="AW359" i="2"/>
  <c r="AW607" i="2"/>
  <c r="AW330" i="2"/>
  <c r="AW213" i="2"/>
  <c r="AW548" i="2"/>
  <c r="BD64" i="2"/>
  <c r="BI64" i="2" s="1"/>
  <c r="AV548" i="2"/>
  <c r="AV359" i="2"/>
  <c r="BA359" i="2" s="1"/>
  <c r="AV309" i="2"/>
  <c r="AV336" i="2"/>
  <c r="AV607" i="2"/>
  <c r="BA607" i="2" s="1"/>
  <c r="AV330" i="2"/>
  <c r="BA330" i="2" s="1"/>
  <c r="AV213" i="2"/>
  <c r="AW23" i="2"/>
  <c r="BF23" i="2" s="1"/>
  <c r="BK23" i="2" s="1"/>
  <c r="AW604" i="2"/>
  <c r="AW354" i="2"/>
  <c r="AW448" i="2"/>
  <c r="AW523" i="2"/>
  <c r="AW347" i="2"/>
  <c r="AW447" i="2"/>
  <c r="AW587" i="2"/>
  <c r="AW286" i="2"/>
  <c r="AW353" i="2"/>
  <c r="AW262" i="2"/>
  <c r="AW502" i="2"/>
  <c r="AW345" i="2"/>
  <c r="AW583" i="2"/>
  <c r="AW421" i="2"/>
  <c r="AW232" i="2"/>
  <c r="AW419" i="2"/>
  <c r="AW295" i="2"/>
  <c r="AW397" i="2"/>
  <c r="AW544" i="2"/>
  <c r="AW539" i="2"/>
  <c r="AZ528" i="2"/>
  <c r="AZ391" i="2"/>
  <c r="BD120" i="2"/>
  <c r="BI120" i="2" s="1"/>
  <c r="AY607" i="2"/>
  <c r="BH607" i="2" s="1"/>
  <c r="BM607" i="2" s="1"/>
  <c r="AY213" i="2"/>
  <c r="BH213" i="2" s="1"/>
  <c r="BM213" i="2" s="1"/>
  <c r="AY548" i="2"/>
  <c r="BH548" i="2" s="1"/>
  <c r="BM548" i="2" s="1"/>
  <c r="AY359" i="2"/>
  <c r="BH359" i="2" s="1"/>
  <c r="BM359" i="2" s="1"/>
  <c r="AY330" i="2"/>
  <c r="BH330" i="2" s="1"/>
  <c r="BM330" i="2" s="1"/>
  <c r="AY336" i="2"/>
  <c r="BH336" i="2" s="1"/>
  <c r="BM336" i="2" s="1"/>
  <c r="AY309" i="2"/>
  <c r="BH309" i="2" s="1"/>
  <c r="BM309" i="2" s="1"/>
  <c r="AW495" i="2"/>
  <c r="AW41" i="2"/>
  <c r="AW203" i="2"/>
  <c r="AW370" i="2"/>
  <c r="BD227" i="2"/>
  <c r="BI227" i="2" s="1"/>
  <c r="BD173" i="2"/>
  <c r="BI173" i="2" s="1"/>
  <c r="AV262" i="2"/>
  <c r="BA262" i="2" s="1"/>
  <c r="AV353" i="2"/>
  <c r="AV232" i="2"/>
  <c r="AV539" i="2"/>
  <c r="AV345" i="2"/>
  <c r="AV447" i="2"/>
  <c r="BA447" i="2" s="1"/>
  <c r="AV421" i="2"/>
  <c r="AV502" i="2"/>
  <c r="AV354" i="2"/>
  <c r="BA354" i="2" s="1"/>
  <c r="AV523" i="2"/>
  <c r="AV604" i="2"/>
  <c r="AV397" i="2"/>
  <c r="AV448" i="2"/>
  <c r="AV419" i="2"/>
  <c r="BA419" i="2" s="1"/>
  <c r="AV347" i="2"/>
  <c r="AV295" i="2"/>
  <c r="AV587" i="2"/>
  <c r="BA587" i="2" s="1"/>
  <c r="AV544" i="2"/>
  <c r="AV286" i="2"/>
  <c r="AV583" i="2"/>
  <c r="AU330" i="2"/>
  <c r="AZ330" i="2" s="1"/>
  <c r="AU213" i="2"/>
  <c r="AZ213" i="2" s="1"/>
  <c r="AU336" i="2"/>
  <c r="AZ336" i="2" s="1"/>
  <c r="AU359" i="2"/>
  <c r="AZ359" i="2" s="1"/>
  <c r="AU548" i="2"/>
  <c r="AZ548" i="2" s="1"/>
  <c r="AU607" i="2"/>
  <c r="AZ607" i="2" s="1"/>
  <c r="AU309" i="2"/>
  <c r="AZ309" i="2" s="1"/>
  <c r="AZ559" i="2"/>
  <c r="AX548" i="2"/>
  <c r="BB548" i="2" s="1"/>
  <c r="AX607" i="2"/>
  <c r="BB607" i="2" s="1"/>
  <c r="BG607" i="2" s="1"/>
  <c r="BL607" i="2" s="1"/>
  <c r="AX213" i="2"/>
  <c r="BB213" i="2" s="1"/>
  <c r="AX330" i="2"/>
  <c r="BB330" i="2" s="1"/>
  <c r="BG330" i="2" s="1"/>
  <c r="BL330" i="2" s="1"/>
  <c r="AX309" i="2"/>
  <c r="BB309" i="2" s="1"/>
  <c r="BG309" i="2" s="1"/>
  <c r="BL309" i="2" s="1"/>
  <c r="AX336" i="2"/>
  <c r="BB336" i="2" s="1"/>
  <c r="AX359" i="2"/>
  <c r="BB359" i="2" s="1"/>
  <c r="AY391" i="2"/>
  <c r="BH391" i="2" s="1"/>
  <c r="BM391" i="2" s="1"/>
  <c r="AY579" i="2"/>
  <c r="BH579" i="2" s="1"/>
  <c r="BM579" i="2" s="1"/>
  <c r="AY388" i="2"/>
  <c r="BH388" i="2" s="1"/>
  <c r="BM388" i="2" s="1"/>
  <c r="AY560" i="2"/>
  <c r="BH560" i="2" s="1"/>
  <c r="BM560" i="2" s="1"/>
  <c r="AY578" i="2"/>
  <c r="BH578" i="2" s="1"/>
  <c r="BM578" i="2" s="1"/>
  <c r="AY320" i="2"/>
  <c r="BH320" i="2" s="1"/>
  <c r="BM320" i="2" s="1"/>
  <c r="AY558" i="2"/>
  <c r="BH558" i="2" s="1"/>
  <c r="BM558" i="2" s="1"/>
  <c r="AY528" i="2"/>
  <c r="BH528" i="2" s="1"/>
  <c r="BM528" i="2" s="1"/>
  <c r="AY595" i="2"/>
  <c r="BH595" i="2" s="1"/>
  <c r="BM595" i="2" s="1"/>
  <c r="AY559" i="2"/>
  <c r="BH559" i="2" s="1"/>
  <c r="BM559" i="2" s="1"/>
  <c r="AY431" i="2"/>
  <c r="BH431" i="2" s="1"/>
  <c r="BM431" i="2" s="1"/>
  <c r="AY194" i="2"/>
  <c r="BH194" i="2" s="1"/>
  <c r="BM194" i="2" s="1"/>
  <c r="AY512" i="2"/>
  <c r="BH512" i="2" s="1"/>
  <c r="BM512" i="2" s="1"/>
  <c r="AU203" i="2"/>
  <c r="AZ203" i="2" s="1"/>
  <c r="AU495" i="2"/>
  <c r="AZ495" i="2" s="1"/>
  <c r="AU41" i="2"/>
  <c r="AZ41" i="2" s="1"/>
  <c r="AU370" i="2"/>
  <c r="AZ370" i="2" s="1"/>
  <c r="AZ194" i="2"/>
  <c r="AU539" i="2"/>
  <c r="AZ539" i="2" s="1"/>
  <c r="AU295" i="2"/>
  <c r="AZ295" i="2" s="1"/>
  <c r="AU523" i="2"/>
  <c r="AZ523" i="2" s="1"/>
  <c r="AU587" i="2"/>
  <c r="AZ587" i="2" s="1"/>
  <c r="AU353" i="2"/>
  <c r="AZ353" i="2" s="1"/>
  <c r="AU232" i="2"/>
  <c r="AZ232" i="2" s="1"/>
  <c r="AU447" i="2"/>
  <c r="AZ447" i="2" s="1"/>
  <c r="AU544" i="2"/>
  <c r="AZ544" i="2" s="1"/>
  <c r="AU347" i="2"/>
  <c r="AZ347" i="2" s="1"/>
  <c r="AU286" i="2"/>
  <c r="AZ286" i="2" s="1"/>
  <c r="AU345" i="2"/>
  <c r="AZ345" i="2" s="1"/>
  <c r="AU262" i="2"/>
  <c r="AZ262" i="2" s="1"/>
  <c r="AU421" i="2"/>
  <c r="AZ421" i="2" s="1"/>
  <c r="AU604" i="2"/>
  <c r="AZ604" i="2" s="1"/>
  <c r="AU354" i="2"/>
  <c r="AZ354" i="2" s="1"/>
  <c r="AU419" i="2"/>
  <c r="AZ419" i="2" s="1"/>
  <c r="AU502" i="2"/>
  <c r="AZ502" i="2" s="1"/>
  <c r="AU583" i="2"/>
  <c r="AZ583" i="2" s="1"/>
  <c r="AU448" i="2"/>
  <c r="AZ448" i="2" s="1"/>
  <c r="AU397" i="2"/>
  <c r="AZ397" i="2" s="1"/>
  <c r="AV370" i="2"/>
  <c r="AV203" i="2"/>
  <c r="AV41" i="2"/>
  <c r="AV495" i="2"/>
  <c r="AX495" i="2"/>
  <c r="BB495" i="2" s="1"/>
  <c r="BG495" i="2" s="1"/>
  <c r="BL495" i="2" s="1"/>
  <c r="AX370" i="2"/>
  <c r="BB370" i="2" s="1"/>
  <c r="AX203" i="2"/>
  <c r="BB203" i="2" s="1"/>
  <c r="AX41" i="2"/>
  <c r="BB41" i="2" s="1"/>
  <c r="AR25" i="18"/>
  <c r="AR6" i="18"/>
  <c r="T11" i="18"/>
  <c r="C19" i="26"/>
  <c r="AE18" i="18"/>
  <c r="D18" i="26"/>
  <c r="T22" i="18"/>
  <c r="C3" i="26"/>
  <c r="I11" i="18"/>
  <c r="B19" i="26"/>
  <c r="AE20" i="18"/>
  <c r="D4" i="26"/>
  <c r="AE7" i="18"/>
  <c r="D17" i="26"/>
  <c r="T21" i="18"/>
  <c r="C16" i="26"/>
  <c r="AE4" i="18"/>
  <c r="D21" i="26"/>
  <c r="T12" i="18"/>
  <c r="C14" i="26"/>
  <c r="AE21" i="18"/>
  <c r="D16" i="26"/>
  <c r="AE26" i="18"/>
  <c r="D10" i="26"/>
  <c r="T17" i="18"/>
  <c r="C5" i="26"/>
  <c r="AE9" i="18"/>
  <c r="D24" i="26"/>
  <c r="AE19" i="18"/>
  <c r="D20" i="26"/>
  <c r="T13" i="18"/>
  <c r="C23" i="26"/>
  <c r="T24" i="18"/>
  <c r="C11" i="26"/>
  <c r="AE16" i="18"/>
  <c r="D25" i="26"/>
  <c r="T4" i="18"/>
  <c r="C21" i="26"/>
  <c r="T10" i="18"/>
  <c r="C15" i="26"/>
  <c r="AE8" i="18"/>
  <c r="D9" i="26"/>
  <c r="AE10" i="18"/>
  <c r="D15" i="26"/>
  <c r="AE22" i="18"/>
  <c r="D3" i="26"/>
  <c r="AE6" i="18"/>
  <c r="D13" i="26"/>
  <c r="T15" i="18"/>
  <c r="C22" i="26"/>
  <c r="AE5" i="18"/>
  <c r="D2" i="26"/>
  <c r="AE17" i="18"/>
  <c r="D5" i="26"/>
  <c r="T5" i="18"/>
  <c r="C2" i="26"/>
  <c r="AE14" i="18"/>
  <c r="D8" i="26"/>
  <c r="T16" i="18"/>
  <c r="C25" i="26"/>
  <c r="AR24" i="18"/>
  <c r="D10" i="25"/>
  <c r="AE13" i="18"/>
  <c r="D23" i="26"/>
  <c r="T25" i="18"/>
  <c r="C12" i="26"/>
  <c r="T3" i="18"/>
  <c r="C7" i="26"/>
  <c r="AE23" i="18"/>
  <c r="D6" i="26"/>
  <c r="T14" i="18"/>
  <c r="C8" i="26"/>
  <c r="T7" i="18"/>
  <c r="C17" i="26"/>
  <c r="T19" i="18"/>
  <c r="C20" i="26"/>
  <c r="T6" i="18"/>
  <c r="C13" i="26"/>
  <c r="AE15" i="18"/>
  <c r="D22" i="26"/>
  <c r="T18" i="18"/>
  <c r="C18" i="26"/>
  <c r="AE3" i="18"/>
  <c r="D7" i="26"/>
  <c r="AE24" i="18"/>
  <c r="D11" i="26"/>
  <c r="T8" i="18"/>
  <c r="C9" i="26"/>
  <c r="T26" i="18"/>
  <c r="C10" i="26"/>
  <c r="AE25" i="18"/>
  <c r="D12" i="26"/>
  <c r="AE11" i="18"/>
  <c r="D19" i="26"/>
  <c r="AE12" i="18"/>
  <c r="D14" i="26"/>
  <c r="T9" i="18"/>
  <c r="C24" i="26"/>
  <c r="T23" i="18"/>
  <c r="C6" i="26"/>
  <c r="T20" i="18"/>
  <c r="C4" i="26"/>
  <c r="AO378" i="2"/>
  <c r="AO101" i="2"/>
  <c r="AO30" i="2"/>
  <c r="BF86" i="2"/>
  <c r="BK86" i="2" s="1"/>
  <c r="BF50" i="2"/>
  <c r="BK50" i="2" s="1"/>
  <c r="BF51" i="2"/>
  <c r="BK51" i="2" s="1"/>
  <c r="BF126" i="2"/>
  <c r="BK126" i="2" s="1"/>
  <c r="BF171" i="2"/>
  <c r="BK171" i="2" s="1"/>
  <c r="BF174" i="2"/>
  <c r="BK174" i="2" s="1"/>
  <c r="BF14" i="2"/>
  <c r="BK14" i="2" s="1"/>
  <c r="BF66" i="2"/>
  <c r="BK66" i="2" s="1"/>
  <c r="AO375" i="2"/>
  <c r="AO316" i="2"/>
  <c r="AO147" i="2"/>
  <c r="AM492" i="2"/>
  <c r="AO282" i="2"/>
  <c r="AO201" i="2"/>
  <c r="AO144" i="2"/>
  <c r="AO77" i="2"/>
  <c r="AM468" i="2"/>
  <c r="AO73" i="2"/>
  <c r="AO567" i="2"/>
  <c r="AO531" i="2"/>
  <c r="AO212" i="2"/>
  <c r="AM554" i="2"/>
  <c r="AM133" i="2"/>
  <c r="AO337" i="2"/>
  <c r="AM238" i="2"/>
  <c r="AM447" i="2"/>
  <c r="AM567" i="2"/>
  <c r="AO19" i="2"/>
  <c r="AO211" i="2"/>
  <c r="AO367" i="2"/>
  <c r="AO380" i="2"/>
  <c r="AO284" i="2"/>
  <c r="AO369" i="2"/>
  <c r="AK27" i="18"/>
  <c r="AM463" i="2"/>
  <c r="AM571" i="2"/>
  <c r="AM405" i="2"/>
  <c r="AM413" i="2"/>
  <c r="AM417" i="2"/>
  <c r="AM408" i="2"/>
  <c r="AO97" i="2"/>
  <c r="AO603" i="2"/>
  <c r="AM476" i="2"/>
  <c r="AO443" i="2"/>
  <c r="AO408" i="2"/>
  <c r="AN408" i="2"/>
  <c r="AO59" i="2"/>
  <c r="AM305" i="2"/>
  <c r="AM94" i="2"/>
  <c r="AM101" i="2"/>
  <c r="AM592" i="2"/>
  <c r="AM582" i="2"/>
  <c r="AO582" i="2"/>
  <c r="AM562" i="2"/>
  <c r="AN385" i="2"/>
  <c r="AN278" i="2"/>
  <c r="AN554" i="2"/>
  <c r="AN133" i="2"/>
  <c r="AN77" i="2"/>
  <c r="AN194" i="2"/>
  <c r="AN126" i="2"/>
  <c r="AN17" i="2"/>
  <c r="AM361" i="2"/>
  <c r="AM350" i="2"/>
  <c r="AO171" i="2"/>
  <c r="AM121" i="2"/>
  <c r="AM353" i="2"/>
  <c r="AO481" i="2"/>
  <c r="AO272" i="2"/>
  <c r="AO355" i="2"/>
  <c r="AO616" i="2"/>
  <c r="AO290" i="2"/>
  <c r="AO228" i="2"/>
  <c r="AM329" i="2"/>
  <c r="AM534" i="2"/>
  <c r="AO470" i="2"/>
  <c r="AM394" i="2"/>
  <c r="AM470" i="2"/>
  <c r="AN116" i="2"/>
  <c r="AM489" i="2"/>
  <c r="AM599" i="2"/>
  <c r="AM603" i="2"/>
  <c r="AN329" i="2"/>
  <c r="AN468" i="2"/>
  <c r="AM443" i="2"/>
  <c r="AZ243" i="2"/>
  <c r="BD192" i="2" s="1"/>
  <c r="BI192" i="2" s="1"/>
  <c r="AN156" i="2"/>
  <c r="AO492" i="2"/>
  <c r="AM613" i="2"/>
  <c r="AN316" i="2"/>
  <c r="AN429" i="2"/>
  <c r="AO613" i="2"/>
  <c r="AO122" i="2"/>
  <c r="AN150" i="2"/>
  <c r="AN215" i="2"/>
  <c r="AN153" i="2"/>
  <c r="AM380" i="2"/>
  <c r="AO599" i="2"/>
  <c r="AM298" i="2"/>
  <c r="AN238" i="2"/>
  <c r="AO278" i="2"/>
  <c r="AN62" i="2"/>
  <c r="AM278" i="2"/>
  <c r="AM231" i="2"/>
  <c r="AM243" i="2"/>
  <c r="AN396" i="2"/>
  <c r="AM552" i="2"/>
  <c r="AO238" i="2"/>
  <c r="AM419" i="2"/>
  <c r="AN243" i="2"/>
  <c r="AM550" i="2"/>
  <c r="AN248" i="2"/>
  <c r="AN428" i="2"/>
  <c r="AO513" i="2"/>
  <c r="AM483" i="2"/>
  <c r="AN380" i="2"/>
  <c r="AN470" i="2"/>
  <c r="AN378" i="2"/>
  <c r="AO428" i="2"/>
  <c r="AO587" i="2"/>
  <c r="AN613" i="2"/>
  <c r="AN489" i="2"/>
  <c r="AM170" i="2"/>
  <c r="AM90" i="2"/>
  <c r="AM606" i="2"/>
  <c r="AO332" i="2"/>
  <c r="AO23" i="2"/>
  <c r="AN447" i="2"/>
  <c r="AM367" i="2"/>
  <c r="AO17" i="2"/>
  <c r="AO126" i="2"/>
  <c r="AO429" i="2"/>
  <c r="AO248" i="2"/>
  <c r="AO62" i="2"/>
  <c r="AO293" i="2"/>
  <c r="AO571" i="2"/>
  <c r="AO90" i="2"/>
  <c r="AO534" i="2"/>
  <c r="AN350" i="2"/>
  <c r="AM400" i="2"/>
  <c r="AM59" i="2"/>
  <c r="AN290" i="2"/>
  <c r="AN531" i="2"/>
  <c r="AO94" i="2"/>
  <c r="AN23" i="2"/>
  <c r="AN455" i="2"/>
  <c r="AZ14" i="2"/>
  <c r="AZ290" i="2"/>
  <c r="AZ302" i="2"/>
  <c r="AZ34" i="2"/>
  <c r="BD131" i="2" s="1"/>
  <c r="BI131" i="2" s="1"/>
  <c r="AN492" i="2"/>
  <c r="AN171" i="2"/>
  <c r="AO510" i="2"/>
  <c r="AO298" i="2"/>
  <c r="AO346" i="2"/>
  <c r="AO107" i="2"/>
  <c r="AO155" i="2"/>
  <c r="BA188" i="2"/>
  <c r="AN562" i="2"/>
  <c r="AN287" i="2"/>
  <c r="AM396" i="2"/>
  <c r="AO86" i="2"/>
  <c r="AN30" i="2"/>
  <c r="AM19" i="2"/>
  <c r="AO392" i="2"/>
  <c r="AN312" i="2"/>
  <c r="AN86" i="2"/>
  <c r="AM211" i="2"/>
  <c r="AN463" i="2"/>
  <c r="AN440" i="2"/>
  <c r="AN107" i="2"/>
  <c r="AN155" i="2"/>
  <c r="AM116" i="2"/>
  <c r="AN502" i="2"/>
  <c r="AO116" i="2"/>
  <c r="AO483" i="2"/>
  <c r="AM73" i="2"/>
  <c r="AM66" i="2"/>
  <c r="AM166" i="2"/>
  <c r="AM107" i="2"/>
  <c r="AO133" i="2"/>
  <c r="AO335" i="2"/>
  <c r="AO153" i="2"/>
  <c r="AN178" i="2"/>
  <c r="AN603" i="2"/>
  <c r="AM272" i="2"/>
  <c r="AM215" i="2"/>
  <c r="AM375" i="2"/>
  <c r="AO417" i="2"/>
  <c r="AO240" i="2"/>
  <c r="AO56" i="2"/>
  <c r="AO523" i="2"/>
  <c r="AN354" i="2"/>
  <c r="AM308" i="2"/>
  <c r="AM97" i="2"/>
  <c r="AM531" i="2"/>
  <c r="AO592" i="2"/>
  <c r="AN582" i="2"/>
  <c r="AO440" i="2"/>
  <c r="AZ278" i="2"/>
  <c r="BD278" i="2" s="1"/>
  <c r="BI278" i="2" s="1"/>
  <c r="AZ3" i="2"/>
  <c r="BD21" i="2" s="1"/>
  <c r="BI21" i="2" s="1"/>
  <c r="AM481" i="2"/>
  <c r="AO170" i="2"/>
  <c r="AN161" i="2"/>
  <c r="AO66" i="2"/>
  <c r="AN392" i="2"/>
  <c r="AZ233" i="2"/>
  <c r="AZ10" i="2"/>
  <c r="AM240" i="2"/>
  <c r="AM312" i="2"/>
  <c r="AO385" i="2"/>
  <c r="AN170" i="2"/>
  <c r="AN326" i="2"/>
  <c r="AN147" i="2"/>
  <c r="AM471" i="2"/>
  <c r="AN293" i="2"/>
  <c r="AN66" i="2"/>
  <c r="AN534" i="2"/>
  <c r="AN606" i="2"/>
  <c r="AM212" i="2"/>
  <c r="AM404" i="2"/>
  <c r="AO550" i="2"/>
  <c r="AM527" i="2"/>
  <c r="AZ234" i="2"/>
  <c r="AO552" i="2"/>
  <c r="AO218" i="2"/>
  <c r="AO350" i="2"/>
  <c r="AM616" i="2"/>
  <c r="AM378" i="2"/>
  <c r="AO463" i="2"/>
  <c r="AN81" i="2"/>
  <c r="AN550" i="2"/>
  <c r="AO527" i="2"/>
  <c r="AM147" i="2"/>
  <c r="AM77" i="2"/>
  <c r="AM293" i="2"/>
  <c r="AN295" i="2"/>
  <c r="AM355" i="2"/>
  <c r="AN369" i="2"/>
  <c r="AM479" i="2"/>
  <c r="AZ491" i="2"/>
  <c r="AO468" i="2"/>
  <c r="AN552" i="2"/>
  <c r="AO554" i="2"/>
  <c r="AN400" i="2"/>
  <c r="AO354" i="2"/>
  <c r="AM295" i="2"/>
  <c r="AN571" i="2"/>
  <c r="AO489" i="2"/>
  <c r="AN443" i="2"/>
  <c r="AN567" i="2"/>
  <c r="AN282" i="2"/>
  <c r="AM354" i="2"/>
  <c r="AN367" i="2"/>
  <c r="AM523" i="2"/>
  <c r="AN284" i="2"/>
  <c r="AO562" i="2"/>
  <c r="AN375" i="2"/>
  <c r="AO447" i="2"/>
  <c r="AZ179" i="2"/>
  <c r="AN587" i="2"/>
  <c r="AN141" i="2"/>
  <c r="AN405" i="2"/>
  <c r="AN249" i="2"/>
  <c r="AN404" i="2"/>
  <c r="AN82" i="2"/>
  <c r="AN599" i="2"/>
  <c r="AM587" i="2"/>
  <c r="AO347" i="2"/>
  <c r="AN471" i="2"/>
  <c r="AN417" i="2"/>
  <c r="AN59" i="2"/>
  <c r="AN479" i="2"/>
  <c r="AN54" i="2"/>
  <c r="AO404" i="2"/>
  <c r="AM81" i="2"/>
  <c r="AO81" i="2"/>
  <c r="AO156" i="2"/>
  <c r="AO329" i="2"/>
  <c r="AN218" i="2"/>
  <c r="AM502" i="2"/>
  <c r="AM385" i="2"/>
  <c r="AM153" i="2"/>
  <c r="AM440" i="2"/>
  <c r="AO305" i="2"/>
  <c r="AO287" i="2"/>
  <c r="AM287" i="2"/>
  <c r="AO121" i="2"/>
  <c r="AO500" i="2"/>
  <c r="AO606" i="2"/>
  <c r="AO451" i="2"/>
  <c r="AM89" i="2"/>
  <c r="AN211" i="2"/>
  <c r="AN130" i="2"/>
  <c r="AN201" i="2"/>
  <c r="BA130" i="2"/>
  <c r="AO400" i="2"/>
  <c r="BD73" i="2"/>
  <c r="BI73" i="2" s="1"/>
  <c r="AN476" i="2"/>
  <c r="AN500" i="2"/>
  <c r="AM326" i="2"/>
  <c r="AM126" i="2"/>
  <c r="AM500" i="2"/>
  <c r="AO130" i="2"/>
  <c r="BD201" i="2"/>
  <c r="BI201" i="2" s="1"/>
  <c r="AN228" i="2"/>
  <c r="AN337" i="2"/>
  <c r="AN481" i="2"/>
  <c r="AM62" i="2"/>
  <c r="AN122" i="2"/>
  <c r="AM316" i="2"/>
  <c r="AO89" i="2"/>
  <c r="AO137" i="2"/>
  <c r="AO341" i="2"/>
  <c r="AM30" i="2"/>
  <c r="AN523" i="2"/>
  <c r="AM248" i="2"/>
  <c r="AM284" i="2"/>
  <c r="AN332" i="2"/>
  <c r="AO69" i="2"/>
  <c r="AM201" i="2"/>
  <c r="AM130" i="2"/>
  <c r="AN298" i="2"/>
  <c r="AO394" i="2"/>
  <c r="AM155" i="2"/>
  <c r="AN335" i="2"/>
  <c r="AM455" i="2"/>
  <c r="AZ54" i="2"/>
  <c r="AO231" i="2"/>
  <c r="AM17" i="2"/>
  <c r="AN89" i="2"/>
  <c r="AN137" i="2"/>
  <c r="AO197" i="2"/>
  <c r="AN341" i="2"/>
  <c r="AM54" i="2"/>
  <c r="AO150" i="2"/>
  <c r="AO342" i="2"/>
  <c r="AO295" i="2"/>
  <c r="AN451" i="2"/>
  <c r="AN212" i="2"/>
  <c r="AO308" i="2"/>
  <c r="AM392" i="2"/>
  <c r="AN69" i="2"/>
  <c r="AO141" i="2"/>
  <c r="AO249" i="2"/>
  <c r="AO321" i="2"/>
  <c r="AM369" i="2"/>
  <c r="AM429" i="2"/>
  <c r="AO82" i="2"/>
  <c r="AO166" i="2"/>
  <c r="AN346" i="2"/>
  <c r="AN394" i="2"/>
  <c r="AN347" i="2"/>
  <c r="AN419" i="2"/>
  <c r="AO455" i="2"/>
  <c r="BD144" i="2"/>
  <c r="BI144" i="2" s="1"/>
  <c r="AM228" i="2"/>
  <c r="AZ592" i="2"/>
  <c r="AM144" i="2"/>
  <c r="AO396" i="2"/>
  <c r="AN73" i="2"/>
  <c r="AO361" i="2"/>
  <c r="AM290" i="2"/>
  <c r="AN231" i="2"/>
  <c r="AN592" i="2"/>
  <c r="AM137" i="2"/>
  <c r="AN197" i="2"/>
  <c r="AO353" i="2"/>
  <c r="AM282" i="2"/>
  <c r="AN342" i="2"/>
  <c r="AN510" i="2"/>
  <c r="AN355" i="2"/>
  <c r="AM451" i="2"/>
  <c r="AN308" i="2"/>
  <c r="AM428" i="2"/>
  <c r="AM69" i="2"/>
  <c r="AN321" i="2"/>
  <c r="AO405" i="2"/>
  <c r="AN513" i="2"/>
  <c r="AN166" i="2"/>
  <c r="AO502" i="2"/>
  <c r="AN144" i="2"/>
  <c r="AM337" i="2"/>
  <c r="AM122" i="2"/>
  <c r="AN240" i="2"/>
  <c r="AO312" i="2"/>
  <c r="AN121" i="2"/>
  <c r="AN361" i="2"/>
  <c r="AM86" i="2"/>
  <c r="AO194" i="2"/>
  <c r="AM218" i="2"/>
  <c r="AO326" i="2"/>
  <c r="AO243" i="2"/>
  <c r="AO161" i="2"/>
  <c r="AN305" i="2"/>
  <c r="AN353" i="2"/>
  <c r="AO413" i="2"/>
  <c r="AM150" i="2"/>
  <c r="AM342" i="2"/>
  <c r="AM510" i="2"/>
  <c r="AM141" i="2"/>
  <c r="AM321" i="2"/>
  <c r="AM82" i="2"/>
  <c r="AO419" i="2"/>
  <c r="AN413" i="2"/>
  <c r="AN19" i="2"/>
  <c r="AN56" i="2"/>
  <c r="AO178" i="2"/>
  <c r="AO215" i="2"/>
  <c r="AN527" i="2"/>
  <c r="BD94" i="2"/>
  <c r="BI94" i="2" s="1"/>
  <c r="AM156" i="2"/>
  <c r="AN97" i="2"/>
  <c r="AM194" i="2"/>
  <c r="AN616" i="2"/>
  <c r="AM161" i="2"/>
  <c r="AN90" i="2"/>
  <c r="AN272" i="2"/>
  <c r="AN94" i="2"/>
  <c r="AZ59" i="2"/>
  <c r="AZ189" i="2"/>
  <c r="AZ500" i="2"/>
  <c r="AY291" i="2"/>
  <c r="BH291" i="2" s="1"/>
  <c r="BM291" i="2" s="1"/>
  <c r="AY348" i="2"/>
  <c r="BH348" i="2" s="1"/>
  <c r="BM348" i="2" s="1"/>
  <c r="AY268" i="2"/>
  <c r="BH268" i="2" s="1"/>
  <c r="BM268" i="2" s="1"/>
  <c r="AY504" i="2"/>
  <c r="BH504" i="2" s="1"/>
  <c r="BM504" i="2" s="1"/>
  <c r="AY342" i="2"/>
  <c r="BH342" i="2" s="1"/>
  <c r="BM342" i="2" s="1"/>
  <c r="AY98" i="2"/>
  <c r="BH98" i="2" s="1"/>
  <c r="BM98" i="2" s="1"/>
  <c r="AY376" i="2"/>
  <c r="BH376" i="2" s="1"/>
  <c r="BM376" i="2" s="1"/>
  <c r="AY371" i="2"/>
  <c r="BH371" i="2" s="1"/>
  <c r="BM371" i="2" s="1"/>
  <c r="AY518" i="2"/>
  <c r="BH518" i="2" s="1"/>
  <c r="BM518" i="2" s="1"/>
  <c r="AY444" i="2"/>
  <c r="BH444" i="2" s="1"/>
  <c r="BM444" i="2" s="1"/>
  <c r="AY392" i="2"/>
  <c r="BH392" i="2" s="1"/>
  <c r="BM392" i="2" s="1"/>
  <c r="AY602" i="2"/>
  <c r="BH602" i="2" s="1"/>
  <c r="BM602" i="2" s="1"/>
  <c r="AY229" i="2"/>
  <c r="BH229" i="2" s="1"/>
  <c r="BM229" i="2" s="1"/>
  <c r="AY530" i="2"/>
  <c r="BH530" i="2" s="1"/>
  <c r="BM530" i="2" s="1"/>
  <c r="AY480" i="2"/>
  <c r="BH480" i="2" s="1"/>
  <c r="BM480" i="2" s="1"/>
  <c r="AY339" i="2"/>
  <c r="BH339" i="2" s="1"/>
  <c r="BM339" i="2" s="1"/>
  <c r="AY417" i="2"/>
  <c r="BH417" i="2" s="1"/>
  <c r="BM417" i="2" s="1"/>
  <c r="AY580" i="2"/>
  <c r="BH580" i="2" s="1"/>
  <c r="BM580" i="2" s="1"/>
  <c r="AY389" i="2"/>
  <c r="BH389" i="2" s="1"/>
  <c r="BM389" i="2" s="1"/>
  <c r="AY584" i="2"/>
  <c r="BH584" i="2" s="1"/>
  <c r="BM584" i="2" s="1"/>
  <c r="AY540" i="2"/>
  <c r="BH540" i="2" s="1"/>
  <c r="BM540" i="2" s="1"/>
  <c r="AY464" i="2"/>
  <c r="BH464" i="2" s="1"/>
  <c r="BM464" i="2" s="1"/>
  <c r="AY438" i="2"/>
  <c r="BH438" i="2" s="1"/>
  <c r="BM438" i="2" s="1"/>
  <c r="AY415" i="2"/>
  <c r="BH415" i="2" s="1"/>
  <c r="BM415" i="2" s="1"/>
  <c r="AY298" i="2"/>
  <c r="BH298" i="2" s="1"/>
  <c r="BM298" i="2" s="1"/>
  <c r="AY226" i="2"/>
  <c r="BH226" i="2" s="1"/>
  <c r="BM226" i="2" s="1"/>
  <c r="AY561" i="2"/>
  <c r="BH561" i="2" s="1"/>
  <c r="BM561" i="2" s="1"/>
  <c r="AY535" i="2"/>
  <c r="BH535" i="2" s="1"/>
  <c r="BM535" i="2" s="1"/>
  <c r="AW315" i="2"/>
  <c r="AW550" i="2"/>
  <c r="AW568" i="2"/>
  <c r="AW366" i="2"/>
  <c r="AW545" i="2"/>
  <c r="AW605" i="2"/>
  <c r="AW537" i="2"/>
  <c r="AW394" i="2"/>
  <c r="AW324" i="2"/>
  <c r="AW209" i="2"/>
  <c r="AW450" i="2"/>
  <c r="AW381" i="2"/>
  <c r="AW331" i="2"/>
  <c r="AZ101" i="2"/>
  <c r="AN101" i="2"/>
  <c r="BD56" i="2"/>
  <c r="BI56" i="2" s="1"/>
  <c r="AM346" i="2"/>
  <c r="AM23" i="2"/>
  <c r="AM335" i="2"/>
  <c r="AO479" i="2"/>
  <c r="AV572" i="2"/>
  <c r="BA572" i="2" s="1"/>
  <c r="AV287" i="2"/>
  <c r="BA287" i="2" s="1"/>
  <c r="AV153" i="2"/>
  <c r="BA153" i="2" s="1"/>
  <c r="AV566" i="2"/>
  <c r="BA566" i="2" s="1"/>
  <c r="AV252" i="2"/>
  <c r="BA252" i="2" s="1"/>
  <c r="AV615" i="2"/>
  <c r="BA615" i="2" s="1"/>
  <c r="AV593" i="2"/>
  <c r="BA593" i="2" s="1"/>
  <c r="AV552" i="2"/>
  <c r="BA552" i="2" s="1"/>
  <c r="AV507" i="2"/>
  <c r="BA507" i="2" s="1"/>
  <c r="AV259" i="2"/>
  <c r="BA259" i="2" s="1"/>
  <c r="AV524" i="2"/>
  <c r="BA524" i="2" s="1"/>
  <c r="AV424" i="2"/>
  <c r="BA424" i="2" s="1"/>
  <c r="AV513" i="2"/>
  <c r="BA513" i="2" s="1"/>
  <c r="AV384" i="2"/>
  <c r="BA384" i="2" s="1"/>
  <c r="AV454" i="2"/>
  <c r="BA454" i="2" s="1"/>
  <c r="AV575" i="2"/>
  <c r="BA575" i="2" s="1"/>
  <c r="AV557" i="2"/>
  <c r="BA557" i="2" s="1"/>
  <c r="AV399" i="2"/>
  <c r="BA399" i="2" s="1"/>
  <c r="AV214" i="2"/>
  <c r="BA214" i="2" s="1"/>
  <c r="AV452" i="2"/>
  <c r="BA452" i="2" s="1"/>
  <c r="AV427" i="2"/>
  <c r="BA427" i="2" s="1"/>
  <c r="AV337" i="2"/>
  <c r="BA337" i="2" s="1"/>
  <c r="AV215" i="2"/>
  <c r="BA215" i="2" s="1"/>
  <c r="AV609" i="2"/>
  <c r="BA609" i="2" s="1"/>
  <c r="AW454" i="2"/>
  <c r="AW524" i="2"/>
  <c r="AW615" i="2"/>
  <c r="AW572" i="2"/>
  <c r="AW427" i="2"/>
  <c r="AW259" i="2"/>
  <c r="AW452" i="2"/>
  <c r="AW513" i="2"/>
  <c r="AW287" i="2"/>
  <c r="AW566" i="2"/>
  <c r="AW252" i="2"/>
  <c r="AW384" i="2"/>
  <c r="AW609" i="2"/>
  <c r="AW399" i="2"/>
  <c r="AW557" i="2"/>
  <c r="AW593" i="2"/>
  <c r="AW215" i="2"/>
  <c r="AW214" i="2"/>
  <c r="AW575" i="2"/>
  <c r="AW552" i="2"/>
  <c r="AW424" i="2"/>
  <c r="AW507" i="2"/>
  <c r="AW337" i="2"/>
  <c r="AW153" i="2"/>
  <c r="AX575" i="2"/>
  <c r="BB575" i="2" s="1"/>
  <c r="BG575" i="2" s="1"/>
  <c r="BL575" i="2" s="1"/>
  <c r="AX215" i="2"/>
  <c r="BB215" i="2" s="1"/>
  <c r="BG215" i="2" s="1"/>
  <c r="BL215" i="2" s="1"/>
  <c r="AX424" i="2"/>
  <c r="BB424" i="2" s="1"/>
  <c r="BG424" i="2" s="1"/>
  <c r="BL424" i="2" s="1"/>
  <c r="AX259" i="2"/>
  <c r="BB259" i="2" s="1"/>
  <c r="BG259" i="2" s="1"/>
  <c r="BL259" i="2" s="1"/>
  <c r="AX609" i="2"/>
  <c r="BB609" i="2" s="1"/>
  <c r="BG609" i="2" s="1"/>
  <c r="BL609" i="2" s="1"/>
  <c r="AX513" i="2"/>
  <c r="BB513" i="2" s="1"/>
  <c r="BG513" i="2" s="1"/>
  <c r="BL513" i="2" s="1"/>
  <c r="AX153" i="2"/>
  <c r="BB153" i="2" s="1"/>
  <c r="BG153" i="2" s="1"/>
  <c r="BL153" i="2" s="1"/>
  <c r="AX524" i="2"/>
  <c r="BB524" i="2" s="1"/>
  <c r="BG524" i="2" s="1"/>
  <c r="BL524" i="2" s="1"/>
  <c r="AX252" i="2"/>
  <c r="BB252" i="2" s="1"/>
  <c r="BG252" i="2" s="1"/>
  <c r="BL252" i="2" s="1"/>
  <c r="AX615" i="2"/>
  <c r="BB615" i="2" s="1"/>
  <c r="BG615" i="2" s="1"/>
  <c r="BL615" i="2" s="1"/>
  <c r="AX593" i="2"/>
  <c r="BB593" i="2" s="1"/>
  <c r="BG593" i="2" s="1"/>
  <c r="BL593" i="2" s="1"/>
  <c r="AX557" i="2"/>
  <c r="BB557" i="2" s="1"/>
  <c r="BG557" i="2" s="1"/>
  <c r="BL557" i="2" s="1"/>
  <c r="AX507" i="2"/>
  <c r="BB507" i="2" s="1"/>
  <c r="BG507" i="2" s="1"/>
  <c r="BL507" i="2" s="1"/>
  <c r="AX337" i="2"/>
  <c r="BB337" i="2" s="1"/>
  <c r="BG337" i="2" s="1"/>
  <c r="BL337" i="2" s="1"/>
  <c r="AX384" i="2"/>
  <c r="BB384" i="2" s="1"/>
  <c r="BG384" i="2" s="1"/>
  <c r="BL384" i="2" s="1"/>
  <c r="AX427" i="2"/>
  <c r="BB427" i="2" s="1"/>
  <c r="BG427" i="2" s="1"/>
  <c r="BL427" i="2" s="1"/>
  <c r="AX454" i="2"/>
  <c r="BB454" i="2" s="1"/>
  <c r="BG454" i="2" s="1"/>
  <c r="BL454" i="2" s="1"/>
  <c r="AX552" i="2"/>
  <c r="BB552" i="2" s="1"/>
  <c r="BG552" i="2" s="1"/>
  <c r="BL552" i="2" s="1"/>
  <c r="AX399" i="2"/>
  <c r="BB399" i="2" s="1"/>
  <c r="BG399" i="2" s="1"/>
  <c r="BL399" i="2" s="1"/>
  <c r="AX566" i="2"/>
  <c r="BB566" i="2" s="1"/>
  <c r="BG566" i="2" s="1"/>
  <c r="BL566" i="2" s="1"/>
  <c r="AX214" i="2"/>
  <c r="BB214" i="2" s="1"/>
  <c r="BG214" i="2" s="1"/>
  <c r="BL214" i="2" s="1"/>
  <c r="AX287" i="2"/>
  <c r="BB287" i="2" s="1"/>
  <c r="BG287" i="2" s="1"/>
  <c r="BL287" i="2" s="1"/>
  <c r="AX572" i="2"/>
  <c r="BB572" i="2" s="1"/>
  <c r="BG572" i="2" s="1"/>
  <c r="BL572" i="2" s="1"/>
  <c r="AX452" i="2"/>
  <c r="BB452" i="2" s="1"/>
  <c r="BG452" i="2" s="1"/>
  <c r="BL452" i="2" s="1"/>
  <c r="AM197" i="2"/>
  <c r="AM341" i="2"/>
  <c r="AO54" i="2"/>
  <c r="AM56" i="2"/>
  <c r="AM332" i="2"/>
  <c r="AM249" i="2"/>
  <c r="AM347" i="2"/>
  <c r="AV605" i="2"/>
  <c r="BA605" i="2" s="1"/>
  <c r="AV537" i="2"/>
  <c r="BA537" i="2" s="1"/>
  <c r="AV545" i="2"/>
  <c r="BA545" i="2" s="1"/>
  <c r="AV366" i="2"/>
  <c r="BA366" i="2" s="1"/>
  <c r="AV324" i="2"/>
  <c r="BA324" i="2" s="1"/>
  <c r="AV394" i="2"/>
  <c r="BA394" i="2" s="1"/>
  <c r="AV550" i="2"/>
  <c r="BA550" i="2" s="1"/>
  <c r="AV381" i="2"/>
  <c r="BA381" i="2" s="1"/>
  <c r="AV568" i="2"/>
  <c r="BA568" i="2" s="1"/>
  <c r="AV331" i="2"/>
  <c r="BA331" i="2" s="1"/>
  <c r="AV315" i="2"/>
  <c r="BA315" i="2" s="1"/>
  <c r="AV209" i="2"/>
  <c r="BA209" i="2" s="1"/>
  <c r="AV450" i="2"/>
  <c r="BA450" i="2" s="1"/>
  <c r="AW535" i="2"/>
  <c r="AW98" i="2"/>
  <c r="AW464" i="2"/>
  <c r="AW392" i="2"/>
  <c r="AW291" i="2"/>
  <c r="AW342" i="2"/>
  <c r="AW540" i="2"/>
  <c r="AW415" i="2"/>
  <c r="AW584" i="2"/>
  <c r="AW371" i="2"/>
  <c r="AW561" i="2"/>
  <c r="AW480" i="2"/>
  <c r="AW602" i="2"/>
  <c r="AW444" i="2"/>
  <c r="AW580" i="2"/>
  <c r="AW504" i="2"/>
  <c r="AW438" i="2"/>
  <c r="AW417" i="2"/>
  <c r="AW389" i="2"/>
  <c r="AW229" i="2"/>
  <c r="AW348" i="2"/>
  <c r="AW339" i="2"/>
  <c r="AW268" i="2"/>
  <c r="AW226" i="2"/>
  <c r="AW376" i="2"/>
  <c r="AW530" i="2"/>
  <c r="AW298" i="2"/>
  <c r="AW518" i="2"/>
  <c r="AO476" i="2"/>
  <c r="AM178" i="2"/>
  <c r="AY568" i="2"/>
  <c r="BH568" i="2" s="1"/>
  <c r="BM568" i="2" s="1"/>
  <c r="AY550" i="2"/>
  <c r="BH550" i="2" s="1"/>
  <c r="BM550" i="2" s="1"/>
  <c r="AY366" i="2"/>
  <c r="BH366" i="2" s="1"/>
  <c r="BM366" i="2" s="1"/>
  <c r="AY315" i="2"/>
  <c r="BH315" i="2" s="1"/>
  <c r="BM315" i="2" s="1"/>
  <c r="AY605" i="2"/>
  <c r="BH605" i="2" s="1"/>
  <c r="BM605" i="2" s="1"/>
  <c r="AY545" i="2"/>
  <c r="BH545" i="2" s="1"/>
  <c r="BM545" i="2" s="1"/>
  <c r="AY331" i="2"/>
  <c r="BH331" i="2" s="1"/>
  <c r="BM331" i="2" s="1"/>
  <c r="AY537" i="2"/>
  <c r="BH537" i="2" s="1"/>
  <c r="BM537" i="2" s="1"/>
  <c r="AY394" i="2"/>
  <c r="BH394" i="2" s="1"/>
  <c r="BM394" i="2" s="1"/>
  <c r="AY209" i="2"/>
  <c r="BH209" i="2" s="1"/>
  <c r="BM209" i="2" s="1"/>
  <c r="AY450" i="2"/>
  <c r="BH450" i="2" s="1"/>
  <c r="BM450" i="2" s="1"/>
  <c r="AY324" i="2"/>
  <c r="BH324" i="2" s="1"/>
  <c r="BM324" i="2" s="1"/>
  <c r="AY381" i="2"/>
  <c r="BH381" i="2" s="1"/>
  <c r="BM381" i="2" s="1"/>
  <c r="AW236" i="2"/>
  <c r="AW379" i="2"/>
  <c r="AW441" i="2"/>
  <c r="AW564" i="2"/>
  <c r="AW565" i="2"/>
  <c r="AW235" i="2"/>
  <c r="AW322" i="2"/>
  <c r="AW466" i="2"/>
  <c r="AW404" i="2"/>
  <c r="AW364" i="2"/>
  <c r="AW496" i="2"/>
  <c r="AW470" i="2"/>
  <c r="AW271" i="2"/>
  <c r="AW462" i="2"/>
  <c r="BF462" i="2" s="1"/>
  <c r="BK462" i="2" s="1"/>
  <c r="AW198" i="2"/>
  <c r="AM171" i="2"/>
  <c r="AM513" i="2"/>
  <c r="AN483" i="2"/>
  <c r="AV268" i="2"/>
  <c r="BA268" i="2" s="1"/>
  <c r="AV98" i="2"/>
  <c r="BA98" i="2" s="1"/>
  <c r="AV504" i="2"/>
  <c r="BA504" i="2" s="1"/>
  <c r="AV348" i="2"/>
  <c r="BA348" i="2" s="1"/>
  <c r="AV376" i="2"/>
  <c r="BA376" i="2" s="1"/>
  <c r="AV518" i="2"/>
  <c r="BA518" i="2" s="1"/>
  <c r="AV561" i="2"/>
  <c r="BA561" i="2" s="1"/>
  <c r="AV415" i="2"/>
  <c r="BA415" i="2" s="1"/>
  <c r="AV389" i="2"/>
  <c r="BA389" i="2" s="1"/>
  <c r="AV229" i="2"/>
  <c r="BA229" i="2" s="1"/>
  <c r="AV480" i="2"/>
  <c r="BA480" i="2" s="1"/>
  <c r="AV339" i="2"/>
  <c r="BA339" i="2" s="1"/>
  <c r="AV438" i="2"/>
  <c r="BA438" i="2" s="1"/>
  <c r="AV580" i="2"/>
  <c r="BA580" i="2" s="1"/>
  <c r="AV584" i="2"/>
  <c r="BA584" i="2" s="1"/>
  <c r="AV417" i="2"/>
  <c r="BA417" i="2" s="1"/>
  <c r="AV540" i="2"/>
  <c r="BA540" i="2" s="1"/>
  <c r="AV464" i="2"/>
  <c r="BA464" i="2" s="1"/>
  <c r="AV392" i="2"/>
  <c r="BA392" i="2" s="1"/>
  <c r="AV226" i="2"/>
  <c r="BA226" i="2" s="1"/>
  <c r="AV371" i="2"/>
  <c r="BA371" i="2" s="1"/>
  <c r="AV342" i="2"/>
  <c r="BA342" i="2" s="1"/>
  <c r="AV535" i="2"/>
  <c r="BA535" i="2" s="1"/>
  <c r="AV444" i="2"/>
  <c r="BA444" i="2" s="1"/>
  <c r="AV602" i="2"/>
  <c r="BA602" i="2" s="1"/>
  <c r="AV530" i="2"/>
  <c r="BA530" i="2" s="1"/>
  <c r="AV298" i="2"/>
  <c r="BA298" i="2" s="1"/>
  <c r="AV291" i="2"/>
  <c r="BA291" i="2" s="1"/>
  <c r="AU394" i="2"/>
  <c r="AZ394" i="2" s="1"/>
  <c r="AU331" i="2"/>
  <c r="AZ331" i="2" s="1"/>
  <c r="AU605" i="2"/>
  <c r="AZ605" i="2" s="1"/>
  <c r="AU550" i="2"/>
  <c r="AZ550" i="2" s="1"/>
  <c r="AU315" i="2"/>
  <c r="AZ315" i="2" s="1"/>
  <c r="AU450" i="2"/>
  <c r="AZ450" i="2" s="1"/>
  <c r="AU545" i="2"/>
  <c r="AZ545" i="2" s="1"/>
  <c r="AU324" i="2"/>
  <c r="AZ324" i="2" s="1"/>
  <c r="AU568" i="2"/>
  <c r="AZ568" i="2" s="1"/>
  <c r="AU366" i="2"/>
  <c r="AZ366" i="2" s="1"/>
  <c r="AU209" i="2"/>
  <c r="AZ209" i="2" s="1"/>
  <c r="BD209" i="2" s="1"/>
  <c r="BI209" i="2" s="1"/>
  <c r="AU537" i="2"/>
  <c r="AZ537" i="2" s="1"/>
  <c r="AU381" i="2"/>
  <c r="AZ381" i="2" s="1"/>
  <c r="AX381" i="2"/>
  <c r="BB381" i="2" s="1"/>
  <c r="BG381" i="2" s="1"/>
  <c r="BL381" i="2" s="1"/>
  <c r="AX324" i="2"/>
  <c r="BB324" i="2" s="1"/>
  <c r="BG324" i="2" s="1"/>
  <c r="BL324" i="2" s="1"/>
  <c r="AX605" i="2"/>
  <c r="BB605" i="2" s="1"/>
  <c r="BG605" i="2" s="1"/>
  <c r="BL605" i="2" s="1"/>
  <c r="AX568" i="2"/>
  <c r="BB568" i="2" s="1"/>
  <c r="BG568" i="2" s="1"/>
  <c r="BL568" i="2" s="1"/>
  <c r="AX550" i="2"/>
  <c r="BB550" i="2" s="1"/>
  <c r="BG550" i="2" s="1"/>
  <c r="BL550" i="2" s="1"/>
  <c r="AX331" i="2"/>
  <c r="BB331" i="2" s="1"/>
  <c r="BG331" i="2" s="1"/>
  <c r="BL331" i="2" s="1"/>
  <c r="AX366" i="2"/>
  <c r="BB366" i="2" s="1"/>
  <c r="BG366" i="2" s="1"/>
  <c r="BL366" i="2" s="1"/>
  <c r="AX545" i="2"/>
  <c r="BB545" i="2" s="1"/>
  <c r="BG545" i="2" s="1"/>
  <c r="BL545" i="2" s="1"/>
  <c r="AX450" i="2"/>
  <c r="BB450" i="2" s="1"/>
  <c r="BG450" i="2" s="1"/>
  <c r="BL450" i="2" s="1"/>
  <c r="AX394" i="2"/>
  <c r="BB394" i="2" s="1"/>
  <c r="BG394" i="2" s="1"/>
  <c r="BL394" i="2" s="1"/>
  <c r="AX315" i="2"/>
  <c r="BB315" i="2" s="1"/>
  <c r="BG315" i="2" s="1"/>
  <c r="BL315" i="2" s="1"/>
  <c r="AX537" i="2"/>
  <c r="BB537" i="2" s="1"/>
  <c r="BG537" i="2" s="1"/>
  <c r="BL537" i="2" s="1"/>
  <c r="AX209" i="2"/>
  <c r="BB209" i="2" s="1"/>
  <c r="BG209" i="2" s="1"/>
  <c r="BL209" i="2" s="1"/>
  <c r="AY384" i="2"/>
  <c r="BH384" i="2" s="1"/>
  <c r="BM384" i="2" s="1"/>
  <c r="AY507" i="2"/>
  <c r="BH507" i="2" s="1"/>
  <c r="BM507" i="2" s="1"/>
  <c r="AY609" i="2"/>
  <c r="BH609" i="2" s="1"/>
  <c r="BM609" i="2" s="1"/>
  <c r="AY153" i="2"/>
  <c r="BH153" i="2" s="1"/>
  <c r="BM153" i="2" s="1"/>
  <c r="AY424" i="2"/>
  <c r="BH424" i="2" s="1"/>
  <c r="BM424" i="2" s="1"/>
  <c r="AY452" i="2"/>
  <c r="BH452" i="2" s="1"/>
  <c r="BM452" i="2" s="1"/>
  <c r="AY593" i="2"/>
  <c r="BH593" i="2" s="1"/>
  <c r="BM593" i="2" s="1"/>
  <c r="AY252" i="2"/>
  <c r="BH252" i="2" s="1"/>
  <c r="BM252" i="2" s="1"/>
  <c r="AY615" i="2"/>
  <c r="BH615" i="2" s="1"/>
  <c r="BM615" i="2" s="1"/>
  <c r="AY259" i="2"/>
  <c r="BH259" i="2" s="1"/>
  <c r="BM259" i="2" s="1"/>
  <c r="AY454" i="2"/>
  <c r="BH454" i="2" s="1"/>
  <c r="BM454" i="2" s="1"/>
  <c r="AY215" i="2"/>
  <c r="BH215" i="2" s="1"/>
  <c r="BM215" i="2" s="1"/>
  <c r="AY513" i="2"/>
  <c r="BH513" i="2" s="1"/>
  <c r="BM513" i="2" s="1"/>
  <c r="AY575" i="2"/>
  <c r="BH575" i="2" s="1"/>
  <c r="BM575" i="2" s="1"/>
  <c r="AY557" i="2"/>
  <c r="BH557" i="2" s="1"/>
  <c r="BM557" i="2" s="1"/>
  <c r="AY552" i="2"/>
  <c r="BH552" i="2" s="1"/>
  <c r="BM552" i="2" s="1"/>
  <c r="AY566" i="2"/>
  <c r="BH566" i="2" s="1"/>
  <c r="BM566" i="2" s="1"/>
  <c r="AY214" i="2"/>
  <c r="BH214" i="2" s="1"/>
  <c r="BM214" i="2" s="1"/>
  <c r="AY572" i="2"/>
  <c r="BH572" i="2" s="1"/>
  <c r="BM572" i="2" s="1"/>
  <c r="AY287" i="2"/>
  <c r="BH287" i="2" s="1"/>
  <c r="BM287" i="2" s="1"/>
  <c r="AY337" i="2"/>
  <c r="BH337" i="2" s="1"/>
  <c r="BM337" i="2" s="1"/>
  <c r="AY524" i="2"/>
  <c r="BH524" i="2" s="1"/>
  <c r="BM524" i="2" s="1"/>
  <c r="AY427" i="2"/>
  <c r="BH427" i="2" s="1"/>
  <c r="BM427" i="2" s="1"/>
  <c r="AY399" i="2"/>
  <c r="BH399" i="2" s="1"/>
  <c r="BM399" i="2" s="1"/>
  <c r="AU441" i="2"/>
  <c r="AZ441" i="2" s="1"/>
  <c r="AU466" i="2"/>
  <c r="AZ466" i="2" s="1"/>
  <c r="AU379" i="2"/>
  <c r="AZ379" i="2" s="1"/>
  <c r="AU564" i="2"/>
  <c r="AZ564" i="2" s="1"/>
  <c r="AU271" i="2"/>
  <c r="AZ271" i="2" s="1"/>
  <c r="AU462" i="2"/>
  <c r="AZ462" i="2" s="1"/>
  <c r="AU235" i="2"/>
  <c r="AZ235" i="2" s="1"/>
  <c r="AU404" i="2"/>
  <c r="AZ404" i="2" s="1"/>
  <c r="AU364" i="2"/>
  <c r="AZ364" i="2" s="1"/>
  <c r="AU496" i="2"/>
  <c r="AZ496" i="2" s="1"/>
  <c r="AU470" i="2"/>
  <c r="AZ470" i="2" s="1"/>
  <c r="AU236" i="2"/>
  <c r="AZ236" i="2" s="1"/>
  <c r="AU322" i="2"/>
  <c r="AZ322" i="2" s="1"/>
  <c r="AU565" i="2"/>
  <c r="AZ565" i="2" s="1"/>
  <c r="AU198" i="2"/>
  <c r="AZ198" i="2" s="1"/>
  <c r="AO471" i="2"/>
  <c r="AU444" i="2"/>
  <c r="AZ444" i="2" s="1"/>
  <c r="AU417" i="2"/>
  <c r="AZ417" i="2" s="1"/>
  <c r="AU415" i="2"/>
  <c r="AZ415" i="2" s="1"/>
  <c r="AU602" i="2"/>
  <c r="AZ602" i="2" s="1"/>
  <c r="AU530" i="2"/>
  <c r="AZ530" i="2" s="1"/>
  <c r="AU392" i="2"/>
  <c r="AZ392" i="2" s="1"/>
  <c r="AU371" i="2"/>
  <c r="AZ371" i="2" s="1"/>
  <c r="AU438" i="2"/>
  <c r="AZ438" i="2" s="1"/>
  <c r="AU268" i="2"/>
  <c r="AZ268" i="2" s="1"/>
  <c r="AU584" i="2"/>
  <c r="AZ584" i="2" s="1"/>
  <c r="AU504" i="2"/>
  <c r="AZ504" i="2" s="1"/>
  <c r="AU535" i="2"/>
  <c r="AZ535" i="2" s="1"/>
  <c r="AU561" i="2"/>
  <c r="AZ561" i="2" s="1"/>
  <c r="AU518" i="2"/>
  <c r="AZ518" i="2" s="1"/>
  <c r="AU226" i="2"/>
  <c r="AZ226" i="2" s="1"/>
  <c r="BD65" i="2" s="1"/>
  <c r="BI65" i="2" s="1"/>
  <c r="AU291" i="2"/>
  <c r="AZ291" i="2" s="1"/>
  <c r="AU298" i="2"/>
  <c r="AZ298" i="2" s="1"/>
  <c r="AU348" i="2"/>
  <c r="AZ348" i="2" s="1"/>
  <c r="AU342" i="2"/>
  <c r="AZ342" i="2" s="1"/>
  <c r="AU229" i="2"/>
  <c r="AZ229" i="2" s="1"/>
  <c r="AU480" i="2"/>
  <c r="AZ480" i="2" s="1"/>
  <c r="AU376" i="2"/>
  <c r="AZ376" i="2" s="1"/>
  <c r="AU98" i="2"/>
  <c r="AZ98" i="2" s="1"/>
  <c r="AU464" i="2"/>
  <c r="AZ464" i="2" s="1"/>
  <c r="AU580" i="2"/>
  <c r="AZ580" i="2" s="1"/>
  <c r="AU540" i="2"/>
  <c r="AZ540" i="2" s="1"/>
  <c r="AU389" i="2"/>
  <c r="AZ389" i="2" s="1"/>
  <c r="AU339" i="2"/>
  <c r="AZ339" i="2" s="1"/>
  <c r="AV364" i="2"/>
  <c r="BA364" i="2" s="1"/>
  <c r="AV271" i="2"/>
  <c r="BA271" i="2" s="1"/>
  <c r="AV496" i="2"/>
  <c r="BA496" i="2" s="1"/>
  <c r="AV564" i="2"/>
  <c r="BA564" i="2" s="1"/>
  <c r="AV236" i="2"/>
  <c r="BA236" i="2" s="1"/>
  <c r="AV404" i="2"/>
  <c r="BA404" i="2" s="1"/>
  <c r="AV441" i="2"/>
  <c r="BA441" i="2" s="1"/>
  <c r="AV379" i="2"/>
  <c r="BA379" i="2" s="1"/>
  <c r="AV198" i="2"/>
  <c r="BA198" i="2" s="1"/>
  <c r="AV466" i="2"/>
  <c r="BA466" i="2" s="1"/>
  <c r="AV235" i="2"/>
  <c r="BA235" i="2" s="1"/>
  <c r="AV470" i="2"/>
  <c r="BA470" i="2" s="1"/>
  <c r="AV322" i="2"/>
  <c r="BA322" i="2" s="1"/>
  <c r="AV565" i="2"/>
  <c r="BA565" i="2" s="1"/>
  <c r="AV462" i="2"/>
  <c r="BA462" i="2" s="1"/>
  <c r="AX565" i="2"/>
  <c r="BB565" i="2" s="1"/>
  <c r="BG565" i="2" s="1"/>
  <c r="BL565" i="2" s="1"/>
  <c r="AX235" i="2"/>
  <c r="BB235" i="2" s="1"/>
  <c r="BG235" i="2" s="1"/>
  <c r="BL235" i="2" s="1"/>
  <c r="AX564" i="2"/>
  <c r="BB564" i="2" s="1"/>
  <c r="BG564" i="2" s="1"/>
  <c r="BL564" i="2" s="1"/>
  <c r="AX236" i="2"/>
  <c r="BB236" i="2" s="1"/>
  <c r="BG236" i="2" s="1"/>
  <c r="BL236" i="2" s="1"/>
  <c r="AX496" i="2"/>
  <c r="BB496" i="2" s="1"/>
  <c r="BG496" i="2" s="1"/>
  <c r="BL496" i="2" s="1"/>
  <c r="AX470" i="2"/>
  <c r="BB470" i="2" s="1"/>
  <c r="BG470" i="2" s="1"/>
  <c r="BL470" i="2" s="1"/>
  <c r="AX441" i="2"/>
  <c r="BB441" i="2" s="1"/>
  <c r="BG441" i="2" s="1"/>
  <c r="BL441" i="2" s="1"/>
  <c r="AX364" i="2"/>
  <c r="BB364" i="2" s="1"/>
  <c r="BG364" i="2" s="1"/>
  <c r="BL364" i="2" s="1"/>
  <c r="AX404" i="2"/>
  <c r="BB404" i="2" s="1"/>
  <c r="BG404" i="2" s="1"/>
  <c r="BL404" i="2" s="1"/>
  <c r="AX466" i="2"/>
  <c r="BB466" i="2" s="1"/>
  <c r="BG466" i="2" s="1"/>
  <c r="BL466" i="2" s="1"/>
  <c r="AX322" i="2"/>
  <c r="BB322" i="2" s="1"/>
  <c r="BG322" i="2" s="1"/>
  <c r="BL322" i="2" s="1"/>
  <c r="AX379" i="2"/>
  <c r="BB379" i="2" s="1"/>
  <c r="BG379" i="2" s="1"/>
  <c r="BL379" i="2" s="1"/>
  <c r="AX462" i="2"/>
  <c r="BB462" i="2" s="1"/>
  <c r="BG462" i="2" s="1"/>
  <c r="BL462" i="2" s="1"/>
  <c r="AX271" i="2"/>
  <c r="BB271" i="2" s="1"/>
  <c r="BG271" i="2" s="1"/>
  <c r="BL271" i="2" s="1"/>
  <c r="AX198" i="2"/>
  <c r="BB198" i="2" s="1"/>
  <c r="BG198" i="2" s="1"/>
  <c r="BL198" i="2" s="1"/>
  <c r="AX98" i="2"/>
  <c r="BB98" i="2" s="1"/>
  <c r="BG98" i="2" s="1"/>
  <c r="BL98" i="2" s="1"/>
  <c r="AX584" i="2"/>
  <c r="BB584" i="2" s="1"/>
  <c r="BG584" i="2" s="1"/>
  <c r="BL584" i="2" s="1"/>
  <c r="AX438" i="2"/>
  <c r="BB438" i="2" s="1"/>
  <c r="BG438" i="2" s="1"/>
  <c r="BL438" i="2" s="1"/>
  <c r="AX561" i="2"/>
  <c r="BB561" i="2" s="1"/>
  <c r="BG561" i="2" s="1"/>
  <c r="BL561" i="2" s="1"/>
  <c r="AX444" i="2"/>
  <c r="BB444" i="2" s="1"/>
  <c r="BG444" i="2" s="1"/>
  <c r="BL444" i="2" s="1"/>
  <c r="AX530" i="2"/>
  <c r="BB530" i="2" s="1"/>
  <c r="BG530" i="2" s="1"/>
  <c r="BL530" i="2" s="1"/>
  <c r="AX504" i="2"/>
  <c r="BB504" i="2" s="1"/>
  <c r="BG504" i="2" s="1"/>
  <c r="BL504" i="2" s="1"/>
  <c r="AX376" i="2"/>
  <c r="BB376" i="2" s="1"/>
  <c r="BG376" i="2" s="1"/>
  <c r="BL376" i="2" s="1"/>
  <c r="AX339" i="2"/>
  <c r="BB339" i="2" s="1"/>
  <c r="BG339" i="2" s="1"/>
  <c r="BL339" i="2" s="1"/>
  <c r="AX480" i="2"/>
  <c r="BB480" i="2" s="1"/>
  <c r="BG480" i="2" s="1"/>
  <c r="BL480" i="2" s="1"/>
  <c r="AX602" i="2"/>
  <c r="BB602" i="2" s="1"/>
  <c r="BG602" i="2" s="1"/>
  <c r="BL602" i="2" s="1"/>
  <c r="AX226" i="2"/>
  <c r="BB226" i="2" s="1"/>
  <c r="BG226" i="2" s="1"/>
  <c r="BL226" i="2" s="1"/>
  <c r="AX392" i="2"/>
  <c r="BB392" i="2" s="1"/>
  <c r="BG392" i="2" s="1"/>
  <c r="BL392" i="2" s="1"/>
  <c r="AX342" i="2"/>
  <c r="BB342" i="2" s="1"/>
  <c r="BG342" i="2" s="1"/>
  <c r="BL342" i="2" s="1"/>
  <c r="AX348" i="2"/>
  <c r="BB348" i="2" s="1"/>
  <c r="BG348" i="2" s="1"/>
  <c r="BL348" i="2" s="1"/>
  <c r="AX415" i="2"/>
  <c r="BB415" i="2" s="1"/>
  <c r="BG415" i="2" s="1"/>
  <c r="BL415" i="2" s="1"/>
  <c r="AX268" i="2"/>
  <c r="BB268" i="2" s="1"/>
  <c r="BG268" i="2" s="1"/>
  <c r="BL268" i="2" s="1"/>
  <c r="AX535" i="2"/>
  <c r="BB535" i="2" s="1"/>
  <c r="BG535" i="2" s="1"/>
  <c r="BL535" i="2" s="1"/>
  <c r="AX298" i="2"/>
  <c r="BB298" i="2" s="1"/>
  <c r="BG298" i="2" s="1"/>
  <c r="BL298" i="2" s="1"/>
  <c r="AX229" i="2"/>
  <c r="BB229" i="2" s="1"/>
  <c r="BG229" i="2" s="1"/>
  <c r="BL229" i="2" s="1"/>
  <c r="AX464" i="2"/>
  <c r="BB464" i="2" s="1"/>
  <c r="BG464" i="2" s="1"/>
  <c r="BL464" i="2" s="1"/>
  <c r="AX518" i="2"/>
  <c r="BB518" i="2" s="1"/>
  <c r="BG518" i="2" s="1"/>
  <c r="BL518" i="2" s="1"/>
  <c r="AX580" i="2"/>
  <c r="BB580" i="2" s="1"/>
  <c r="BG580" i="2" s="1"/>
  <c r="BL580" i="2" s="1"/>
  <c r="AX540" i="2"/>
  <c r="BB540" i="2" s="1"/>
  <c r="BG540" i="2" s="1"/>
  <c r="BL540" i="2" s="1"/>
  <c r="AX389" i="2"/>
  <c r="BB389" i="2" s="1"/>
  <c r="BG389" i="2" s="1"/>
  <c r="BL389" i="2" s="1"/>
  <c r="AX371" i="2"/>
  <c r="BB371" i="2" s="1"/>
  <c r="BG371" i="2" s="1"/>
  <c r="BL371" i="2" s="1"/>
  <c r="AX291" i="2"/>
  <c r="BB291" i="2" s="1"/>
  <c r="BG291" i="2" s="1"/>
  <c r="BL291" i="2" s="1"/>
  <c r="AX417" i="2"/>
  <c r="BB417" i="2" s="1"/>
  <c r="BG417" i="2" s="1"/>
  <c r="BL417" i="2" s="1"/>
  <c r="AY379" i="2"/>
  <c r="BH379" i="2" s="1"/>
  <c r="BM379" i="2" s="1"/>
  <c r="AY404" i="2"/>
  <c r="BH404" i="2" s="1"/>
  <c r="BM404" i="2" s="1"/>
  <c r="AY565" i="2"/>
  <c r="BH565" i="2" s="1"/>
  <c r="BM565" i="2" s="1"/>
  <c r="AY496" i="2"/>
  <c r="BH496" i="2" s="1"/>
  <c r="BM496" i="2" s="1"/>
  <c r="AY462" i="2"/>
  <c r="BH462" i="2" s="1"/>
  <c r="BM462" i="2" s="1"/>
  <c r="AY322" i="2"/>
  <c r="BH322" i="2" s="1"/>
  <c r="BM322" i="2" s="1"/>
  <c r="AY236" i="2"/>
  <c r="BH236" i="2" s="1"/>
  <c r="BM236" i="2" s="1"/>
  <c r="AY235" i="2"/>
  <c r="BH235" i="2" s="1"/>
  <c r="BM235" i="2" s="1"/>
  <c r="AY466" i="2"/>
  <c r="BH466" i="2" s="1"/>
  <c r="BM466" i="2" s="1"/>
  <c r="AY198" i="2"/>
  <c r="BH198" i="2" s="1"/>
  <c r="BM198" i="2" s="1"/>
  <c r="AY271" i="2"/>
  <c r="BH271" i="2" s="1"/>
  <c r="BM271" i="2" s="1"/>
  <c r="AY470" i="2"/>
  <c r="BH470" i="2" s="1"/>
  <c r="BM470" i="2" s="1"/>
  <c r="AY441" i="2"/>
  <c r="BH441" i="2" s="1"/>
  <c r="BM441" i="2" s="1"/>
  <c r="AY564" i="2"/>
  <c r="BH564" i="2" s="1"/>
  <c r="BM564" i="2" s="1"/>
  <c r="AY364" i="2"/>
  <c r="BH364" i="2" s="1"/>
  <c r="BM364" i="2" s="1"/>
  <c r="AU524" i="2"/>
  <c r="AZ524" i="2" s="1"/>
  <c r="AU566" i="2"/>
  <c r="AZ566" i="2" s="1"/>
  <c r="AU557" i="2"/>
  <c r="AZ557" i="2" s="1"/>
  <c r="AU575" i="2"/>
  <c r="AZ575" i="2" s="1"/>
  <c r="AU287" i="2"/>
  <c r="AZ287" i="2" s="1"/>
  <c r="AU552" i="2"/>
  <c r="AZ552" i="2" s="1"/>
  <c r="AU609" i="2"/>
  <c r="AZ609" i="2" s="1"/>
  <c r="AU337" i="2"/>
  <c r="AZ337" i="2" s="1"/>
  <c r="AU399" i="2"/>
  <c r="AZ399" i="2" s="1"/>
  <c r="AU384" i="2"/>
  <c r="AZ384" i="2" s="1"/>
  <c r="AU424" i="2"/>
  <c r="AZ424" i="2" s="1"/>
  <c r="AU513" i="2"/>
  <c r="AZ513" i="2" s="1"/>
  <c r="AU252" i="2"/>
  <c r="AZ252" i="2" s="1"/>
  <c r="AU454" i="2"/>
  <c r="AZ454" i="2" s="1"/>
  <c r="AU507" i="2"/>
  <c r="AZ507" i="2" s="1"/>
  <c r="AU427" i="2"/>
  <c r="AZ427" i="2" s="1"/>
  <c r="AU214" i="2"/>
  <c r="AZ214" i="2" s="1"/>
  <c r="AU452" i="2"/>
  <c r="AZ452" i="2" s="1"/>
  <c r="AU593" i="2"/>
  <c r="AZ593" i="2" s="1"/>
  <c r="AU153" i="2"/>
  <c r="AZ153" i="2" s="1"/>
  <c r="AU572" i="2"/>
  <c r="AZ572" i="2" s="1"/>
  <c r="AU215" i="2"/>
  <c r="AZ215" i="2" s="1"/>
  <c r="AU615" i="2"/>
  <c r="AZ615" i="2" s="1"/>
  <c r="AU259" i="2"/>
  <c r="AZ259" i="2" s="1"/>
  <c r="AR5" i="18"/>
  <c r="AR18" i="18"/>
  <c r="AP26" i="18"/>
  <c r="AR11" i="18"/>
  <c r="AQ20" i="18"/>
  <c r="AR26" i="18"/>
  <c r="AR7" i="18"/>
  <c r="AR17" i="18"/>
  <c r="AR14" i="18"/>
  <c r="AR4" i="18"/>
  <c r="AR8" i="18"/>
  <c r="AR22" i="18"/>
  <c r="AR10" i="18"/>
  <c r="AR23" i="18"/>
  <c r="AR9" i="18"/>
  <c r="AS26" i="18"/>
  <c r="I16" i="18"/>
  <c r="I25" i="18"/>
  <c r="I12" i="18"/>
  <c r="I22" i="18"/>
  <c r="I8" i="18"/>
  <c r="I23" i="18"/>
  <c r="I9" i="18"/>
  <c r="I18" i="18"/>
  <c r="I15" i="18"/>
  <c r="I24" i="18"/>
  <c r="I20" i="18"/>
  <c r="I19" i="18"/>
  <c r="I4" i="18"/>
  <c r="I14" i="18"/>
  <c r="I21" i="18"/>
  <c r="I17" i="18"/>
  <c r="I5" i="18"/>
  <c r="I26" i="18"/>
  <c r="I10" i="18"/>
  <c r="I13" i="18"/>
  <c r="I3" i="18"/>
  <c r="I7" i="18"/>
  <c r="I6" i="18"/>
  <c r="AQ233" i="1"/>
  <c r="X377" i="1"/>
  <c r="X497" i="1"/>
  <c r="AQ162" i="1"/>
  <c r="X198" i="1"/>
  <c r="X450" i="1"/>
  <c r="X558" i="1"/>
  <c r="X416" i="1"/>
  <c r="AI548" i="1"/>
  <c r="AH548" i="1"/>
  <c r="AG548" i="1"/>
  <c r="AJ548" i="1"/>
  <c r="X548" i="1"/>
  <c r="X277" i="1"/>
  <c r="AQ385" i="1"/>
  <c r="AG220" i="1"/>
  <c r="AH220" i="1"/>
  <c r="AI220" i="1"/>
  <c r="X220" i="1"/>
  <c r="AJ220" i="1"/>
  <c r="AQ616" i="1"/>
  <c r="X271" i="1"/>
  <c r="X439" i="1"/>
  <c r="X547" i="1"/>
  <c r="X8" i="1"/>
  <c r="AQ116" i="1"/>
  <c r="AQ164" i="1"/>
  <c r="AQ272" i="1"/>
  <c r="AQ308" i="1"/>
  <c r="AQ344" i="1"/>
  <c r="X512" i="1"/>
  <c r="X608" i="1"/>
  <c r="X433" i="1"/>
  <c r="AQ601" i="1"/>
  <c r="AQ45" i="1"/>
  <c r="X177" i="1"/>
  <c r="AQ213" i="1"/>
  <c r="AQ249" i="1"/>
  <c r="X297" i="1"/>
  <c r="X405" i="1"/>
  <c r="X465" i="1"/>
  <c r="X501" i="1"/>
  <c r="X537" i="1"/>
  <c r="AI597" i="1"/>
  <c r="AG597" i="1"/>
  <c r="AJ597" i="1"/>
  <c r="AH597" i="1"/>
  <c r="X597" i="1"/>
  <c r="AQ419" i="1"/>
  <c r="X491" i="1"/>
  <c r="AQ587" i="1"/>
  <c r="X96" i="1"/>
  <c r="AQ492" i="1"/>
  <c r="X160" i="1"/>
  <c r="AG388" i="1"/>
  <c r="AH388" i="1"/>
  <c r="X388" i="1"/>
  <c r="AJ388" i="1"/>
  <c r="AI388" i="1"/>
  <c r="AQ130" i="1"/>
  <c r="X214" i="1"/>
  <c r="X406" i="1"/>
  <c r="X514" i="1"/>
  <c r="X83" i="1"/>
  <c r="X191" i="1"/>
  <c r="X551" i="1"/>
  <c r="X146" i="1"/>
  <c r="AQ194" i="1"/>
  <c r="AQ326" i="1"/>
  <c r="AQ350" i="1"/>
  <c r="X458" i="1"/>
  <c r="X518" i="1"/>
  <c r="X591" i="1"/>
  <c r="AQ27" i="1"/>
  <c r="AG111" i="1"/>
  <c r="AH111" i="1"/>
  <c r="AI111" i="1"/>
  <c r="X111" i="1"/>
  <c r="AJ111" i="1"/>
  <c r="X399" i="1"/>
  <c r="AQ447" i="1"/>
  <c r="AQ113" i="1"/>
  <c r="X161" i="1"/>
  <c r="AQ461" i="1"/>
  <c r="AQ593" i="1"/>
  <c r="AQ6" i="1"/>
  <c r="X354" i="1"/>
  <c r="X402" i="1"/>
  <c r="AQ620" i="1"/>
  <c r="X460" i="1"/>
  <c r="X79" i="1"/>
  <c r="AQ127" i="1"/>
  <c r="X211" i="1"/>
  <c r="X331" i="1"/>
  <c r="AQ367" i="1"/>
  <c r="X499" i="1"/>
  <c r="AQ44" i="1"/>
  <c r="X200" i="1"/>
  <c r="X145" i="1"/>
  <c r="X325" i="1"/>
  <c r="AQ472" i="1"/>
  <c r="AQ141" i="1"/>
  <c r="X357" i="1"/>
  <c r="AQ251" i="1"/>
  <c r="X192" i="1"/>
  <c r="AQ264" i="1"/>
  <c r="X336" i="1"/>
  <c r="X444" i="1"/>
  <c r="X528" i="1"/>
  <c r="X205" i="1"/>
  <c r="X16" i="1"/>
  <c r="X58" i="1"/>
  <c r="AQ178" i="1"/>
  <c r="X274" i="1"/>
  <c r="AQ370" i="1"/>
  <c r="X466" i="1"/>
  <c r="X574" i="1"/>
  <c r="X11" i="1"/>
  <c r="AQ299" i="1"/>
  <c r="X383" i="1"/>
  <c r="AQ204" i="1"/>
  <c r="AQ276" i="1"/>
  <c r="X480" i="1"/>
  <c r="X612" i="1"/>
  <c r="X304" i="1"/>
  <c r="AQ38" i="1"/>
  <c r="X266" i="1"/>
  <c r="AQ302" i="1"/>
  <c r="X578" i="1"/>
  <c r="X255" i="1"/>
  <c r="AQ483" i="1"/>
  <c r="AQ567" i="1"/>
  <c r="AI544" i="1"/>
  <c r="AJ544" i="1"/>
  <c r="X544" i="1"/>
  <c r="AG544" i="1"/>
  <c r="AH544" i="1"/>
  <c r="X29" i="1"/>
  <c r="AQ197" i="1"/>
  <c r="X245" i="1"/>
  <c r="X281" i="1"/>
  <c r="X317" i="1"/>
  <c r="X389" i="1"/>
  <c r="X509" i="1"/>
  <c r="X18" i="1"/>
  <c r="AQ54" i="1"/>
  <c r="AQ90" i="1"/>
  <c r="AQ138" i="1"/>
  <c r="X210" i="1"/>
  <c r="X258" i="1"/>
  <c r="X462" i="1"/>
  <c r="X570" i="1"/>
  <c r="X464" i="1"/>
  <c r="X25" i="1"/>
  <c r="AQ4" i="1"/>
  <c r="X31" i="1"/>
  <c r="X283" i="1"/>
  <c r="X379" i="1"/>
  <c r="X559" i="1"/>
  <c r="X595" i="1"/>
  <c r="AQ92" i="1"/>
  <c r="X284" i="1"/>
  <c r="X320" i="1"/>
  <c r="X356" i="1"/>
  <c r="X404" i="1"/>
  <c r="X469" i="1"/>
  <c r="AQ232" i="1"/>
  <c r="X57" i="1"/>
  <c r="AQ105" i="1"/>
  <c r="X309" i="1"/>
  <c r="X417" i="1"/>
  <c r="X549" i="1"/>
  <c r="AQ23" i="1"/>
  <c r="X155" i="1"/>
  <c r="X503" i="1"/>
  <c r="X108" i="1"/>
  <c r="X208" i="1"/>
  <c r="AQ94" i="1"/>
  <c r="X226" i="1"/>
  <c r="AQ322" i="1"/>
  <c r="AQ382" i="1"/>
  <c r="X418" i="1"/>
  <c r="X526" i="1"/>
  <c r="X95" i="1"/>
  <c r="AQ110" i="1"/>
  <c r="X158" i="1"/>
  <c r="AQ398" i="1"/>
  <c r="X470" i="1"/>
  <c r="X530" i="1"/>
  <c r="X615" i="1"/>
  <c r="AQ75" i="1"/>
  <c r="X123" i="1"/>
  <c r="AQ219" i="1"/>
  <c r="AQ351" i="1"/>
  <c r="AQ531" i="1"/>
  <c r="AQ66" i="1"/>
  <c r="X366" i="1"/>
  <c r="X414" i="1"/>
  <c r="X522" i="1"/>
  <c r="AQ313" i="1"/>
  <c r="AQ529" i="1"/>
  <c r="X412" i="1"/>
  <c r="AQ163" i="1"/>
  <c r="X511" i="1"/>
  <c r="X169" i="1"/>
  <c r="X349" i="1"/>
  <c r="AQ448" i="1"/>
  <c r="X360" i="1"/>
  <c r="X552" i="1"/>
  <c r="AQ73" i="1"/>
  <c r="AQ241" i="1"/>
  <c r="AQ493" i="1"/>
  <c r="X142" i="1"/>
  <c r="X286" i="1"/>
  <c r="X478" i="1"/>
  <c r="X586" i="1"/>
  <c r="X35" i="1"/>
  <c r="X407" i="1"/>
  <c r="X120" i="1"/>
  <c r="X384" i="1"/>
  <c r="X504" i="1"/>
  <c r="X52" i="1"/>
  <c r="X352" i="1"/>
  <c r="AQ592" i="1"/>
  <c r="X206" i="1"/>
  <c r="X590" i="1"/>
  <c r="X39" i="1"/>
  <c r="AH267" i="1"/>
  <c r="AG267" i="1"/>
  <c r="AI267" i="1"/>
  <c r="X267" i="1"/>
  <c r="AJ267" i="1"/>
  <c r="AQ303" i="1"/>
  <c r="X459" i="1"/>
  <c r="X495" i="1"/>
  <c r="AQ77" i="1"/>
  <c r="AQ173" i="1"/>
  <c r="X329" i="1"/>
  <c r="X222" i="1"/>
  <c r="AG270" i="1"/>
  <c r="AH270" i="1"/>
  <c r="X270" i="1"/>
  <c r="AJ270" i="1"/>
  <c r="AI270" i="1"/>
  <c r="X318" i="1"/>
  <c r="X474" i="1"/>
  <c r="X582" i="1"/>
  <c r="X488" i="1"/>
  <c r="AI421" i="1"/>
  <c r="AH421" i="1"/>
  <c r="AG421" i="1"/>
  <c r="AJ421" i="1"/>
  <c r="X421" i="1"/>
  <c r="X175" i="1"/>
  <c r="AQ223" i="1"/>
  <c r="X391" i="1"/>
  <c r="AQ451" i="1"/>
  <c r="AG128" i="1"/>
  <c r="AH128" i="1"/>
  <c r="AI128" i="1"/>
  <c r="X128" i="1"/>
  <c r="AJ128" i="1"/>
  <c r="AQ176" i="1"/>
  <c r="AQ236" i="1"/>
  <c r="AQ332" i="1"/>
  <c r="X368" i="1"/>
  <c r="X428" i="1"/>
  <c r="X505" i="1"/>
  <c r="AQ189" i="1"/>
  <c r="AQ321" i="1"/>
  <c r="AQ477" i="1"/>
  <c r="X561" i="1"/>
  <c r="AG179" i="1"/>
  <c r="AJ179" i="1"/>
  <c r="AI179" i="1"/>
  <c r="X179" i="1"/>
  <c r="AH179" i="1"/>
  <c r="AQ335" i="1"/>
  <c r="AQ24" i="1"/>
  <c r="X132" i="1"/>
  <c r="AQ216" i="1"/>
  <c r="AQ468" i="1"/>
  <c r="AQ40" i="1"/>
  <c r="X268" i="1"/>
  <c r="AQ436" i="1"/>
  <c r="X334" i="1"/>
  <c r="X538" i="1"/>
  <c r="X119" i="1"/>
  <c r="AQ575" i="1"/>
  <c r="AQ36" i="1"/>
  <c r="X170" i="1"/>
  <c r="AQ362" i="1"/>
  <c r="AG410" i="1"/>
  <c r="AJ410" i="1"/>
  <c r="AH410" i="1"/>
  <c r="X410" i="1"/>
  <c r="AI410" i="1"/>
  <c r="X482" i="1"/>
  <c r="X542" i="1"/>
  <c r="X135" i="1"/>
  <c r="AQ183" i="1"/>
  <c r="X363" i="1"/>
  <c r="AQ5" i="1"/>
  <c r="X125" i="1"/>
  <c r="X209" i="1"/>
  <c r="AQ257" i="1"/>
  <c r="AQ293" i="1"/>
  <c r="AQ401" i="1"/>
  <c r="AQ425" i="1"/>
  <c r="X605" i="1"/>
  <c r="X102" i="1"/>
  <c r="X174" i="1"/>
  <c r="AH174" i="1"/>
  <c r="AI174" i="1"/>
  <c r="AJ174" i="1"/>
  <c r="AG174" i="1"/>
  <c r="AI426" i="1"/>
  <c r="AG426" i="1"/>
  <c r="AH426" i="1"/>
  <c r="X426" i="1"/>
  <c r="AJ426" i="1"/>
  <c r="AQ49" i="1"/>
  <c r="AQ133" i="1"/>
  <c r="X484" i="1"/>
  <c r="AQ139" i="1"/>
  <c r="AQ295" i="1"/>
  <c r="AQ343" i="1"/>
  <c r="AQ20" i="1"/>
  <c r="X248" i="1"/>
  <c r="AQ524" i="1"/>
  <c r="X193" i="1"/>
  <c r="X373" i="1"/>
  <c r="X568" i="1"/>
  <c r="AQ21" i="1"/>
  <c r="AQ69" i="1"/>
  <c r="AI261" i="1"/>
  <c r="AG261" i="1"/>
  <c r="AH261" i="1"/>
  <c r="AJ261" i="1"/>
  <c r="X261" i="1"/>
  <c r="AQ429" i="1"/>
  <c r="AQ513" i="1"/>
  <c r="AQ609" i="1"/>
  <c r="AQ288" i="1"/>
  <c r="X372" i="1"/>
  <c r="AI576" i="1"/>
  <c r="AG576" i="1"/>
  <c r="AH576" i="1"/>
  <c r="AJ576" i="1"/>
  <c r="X576" i="1"/>
  <c r="AQ361" i="1"/>
  <c r="X553" i="1"/>
  <c r="AQ70" i="1"/>
  <c r="X154" i="1"/>
  <c r="AQ238" i="1"/>
  <c r="AQ430" i="1"/>
  <c r="AQ490" i="1"/>
  <c r="X598" i="1"/>
  <c r="AQ215" i="1"/>
  <c r="X228" i="1"/>
  <c r="X516" i="1"/>
  <c r="X88" i="1"/>
  <c r="AQ74" i="1"/>
  <c r="X218" i="1"/>
  <c r="X602" i="1"/>
  <c r="AQ279" i="1"/>
  <c r="X315" i="1"/>
  <c r="AQ411" i="1"/>
  <c r="X543" i="1"/>
  <c r="AQ579" i="1"/>
  <c r="AQ41" i="1"/>
  <c r="X89" i="1"/>
  <c r="X341" i="1"/>
  <c r="X473" i="1"/>
  <c r="AQ557" i="1"/>
  <c r="AQ30" i="1"/>
  <c r="AQ282" i="1"/>
  <c r="X330" i="1"/>
  <c r="X486" i="1"/>
  <c r="AQ534" i="1"/>
  <c r="X594" i="1"/>
  <c r="AQ572" i="1"/>
  <c r="X181" i="1"/>
  <c r="AH445" i="1"/>
  <c r="X445" i="1"/>
  <c r="AG445" i="1"/>
  <c r="AJ445" i="1"/>
  <c r="AI445" i="1"/>
  <c r="AQ64" i="1"/>
  <c r="AQ280" i="1"/>
  <c r="AQ496" i="1"/>
  <c r="AQ43" i="1"/>
  <c r="AQ91" i="1"/>
  <c r="X235" i="1"/>
  <c r="X403" i="1"/>
  <c r="X140" i="1"/>
  <c r="AQ212" i="1"/>
  <c r="AQ296" i="1"/>
  <c r="AQ380" i="1"/>
  <c r="X440" i="1"/>
  <c r="AG560" i="1"/>
  <c r="X560" i="1"/>
  <c r="AJ560" i="1"/>
  <c r="AH560" i="1"/>
  <c r="AI560" i="1"/>
  <c r="AQ13" i="1"/>
  <c r="X541" i="1"/>
  <c r="AG541" i="1"/>
  <c r="AH541" i="1"/>
  <c r="AI541" i="1"/>
  <c r="AJ541" i="1"/>
  <c r="X340" i="1"/>
  <c r="AQ153" i="1"/>
  <c r="AQ369" i="1"/>
  <c r="X359" i="1"/>
  <c r="X121" i="1"/>
  <c r="X292" i="1"/>
  <c r="AQ10" i="1"/>
  <c r="X106" i="1"/>
  <c r="X346" i="1"/>
  <c r="AQ47" i="1"/>
  <c r="X131" i="1"/>
  <c r="X323" i="1"/>
  <c r="AQ479" i="1"/>
  <c r="X599" i="1"/>
  <c r="AQ300" i="1"/>
  <c r="AQ50" i="1"/>
  <c r="X122" i="1"/>
  <c r="AQ278" i="1"/>
  <c r="AQ314" i="1"/>
  <c r="AQ338" i="1"/>
  <c r="X422" i="1"/>
  <c r="AQ51" i="1"/>
  <c r="AQ87" i="1"/>
  <c r="AH147" i="1"/>
  <c r="AG147" i="1"/>
  <c r="AI147" i="1"/>
  <c r="AJ147" i="1"/>
  <c r="X147" i="1"/>
  <c r="AI423" i="1"/>
  <c r="AG423" i="1"/>
  <c r="AH423" i="1"/>
  <c r="AJ423" i="1"/>
  <c r="X423" i="1"/>
  <c r="AQ507" i="1"/>
  <c r="AQ137" i="1"/>
  <c r="AG221" i="1"/>
  <c r="X221" i="1"/>
  <c r="AJ221" i="1"/>
  <c r="AH221" i="1"/>
  <c r="AI221" i="1"/>
  <c r="AQ521" i="1"/>
  <c r="X617" i="1"/>
  <c r="X114" i="1"/>
  <c r="AQ150" i="1"/>
  <c r="AQ500" i="1"/>
  <c r="X596" i="1"/>
  <c r="X328" i="1"/>
  <c r="AQ187" i="1"/>
  <c r="X355" i="1"/>
  <c r="X463" i="1"/>
  <c r="AQ571" i="1"/>
  <c r="AQ607" i="1"/>
  <c r="AQ56" i="1"/>
  <c r="AQ104" i="1"/>
  <c r="X260" i="1"/>
  <c r="X61" i="1"/>
  <c r="AG229" i="1"/>
  <c r="AJ229" i="1"/>
  <c r="X229" i="1"/>
  <c r="AI229" i="1"/>
  <c r="AH229" i="1"/>
  <c r="AQ28" i="1"/>
  <c r="AQ580" i="1"/>
  <c r="AQ33" i="1"/>
  <c r="AQ621" i="1"/>
  <c r="AQ71" i="1"/>
  <c r="AQ275" i="1"/>
  <c r="AQ527" i="1"/>
  <c r="X600" i="1"/>
  <c r="AH589" i="1"/>
  <c r="AG589" i="1"/>
  <c r="AI589" i="1"/>
  <c r="X589" i="1"/>
  <c r="AJ589" i="1"/>
  <c r="X520" i="1"/>
  <c r="X22" i="1"/>
  <c r="AQ190" i="1"/>
  <c r="AQ550" i="1"/>
  <c r="X610" i="1"/>
  <c r="X239" i="1"/>
  <c r="X540" i="1"/>
  <c r="X136" i="1"/>
  <c r="AQ14" i="1"/>
  <c r="AQ182" i="1"/>
  <c r="X230" i="1"/>
  <c r="X374" i="1"/>
  <c r="AQ494" i="1"/>
  <c r="AQ195" i="1"/>
  <c r="AQ231" i="1"/>
  <c r="X327" i="1"/>
  <c r="AQ471" i="1"/>
  <c r="AQ101" i="1"/>
  <c r="X353" i="1"/>
  <c r="X533" i="1"/>
  <c r="X569" i="1"/>
  <c r="AQ78" i="1"/>
  <c r="AQ186" i="1"/>
  <c r="AQ234" i="1"/>
  <c r="AQ378" i="1"/>
  <c r="AQ438" i="1"/>
  <c r="X498" i="1"/>
  <c r="X606" i="1"/>
  <c r="X217" i="1"/>
  <c r="X481" i="1"/>
  <c r="X112" i="1"/>
  <c r="AG604" i="1"/>
  <c r="AH604" i="1"/>
  <c r="AI604" i="1"/>
  <c r="AJ604" i="1"/>
  <c r="X604" i="1"/>
  <c r="AQ7" i="1"/>
  <c r="X103" i="1"/>
  <c r="X247" i="1"/>
  <c r="X415" i="1"/>
  <c r="AQ523" i="1"/>
  <c r="AQ619" i="1"/>
  <c r="X152" i="1"/>
  <c r="AQ224" i="1"/>
  <c r="X452" i="1"/>
  <c r="AH565" i="1"/>
  <c r="AI565" i="1"/>
  <c r="X565" i="1"/>
  <c r="AG565" i="1"/>
  <c r="AJ565" i="1"/>
  <c r="AQ124" i="1"/>
  <c r="X81" i="1"/>
  <c r="AQ225" i="1"/>
  <c r="AQ273" i="1"/>
  <c r="X381" i="1"/>
  <c r="X441" i="1"/>
  <c r="AQ573" i="1"/>
  <c r="AQ203" i="1"/>
  <c r="AI371" i="1"/>
  <c r="AJ371" i="1"/>
  <c r="X371" i="1"/>
  <c r="AH371" i="1"/>
  <c r="AG371" i="1"/>
  <c r="X563" i="1"/>
  <c r="AQ409" i="1"/>
  <c r="X76" i="1"/>
  <c r="X118" i="1"/>
  <c r="AQ298" i="1"/>
  <c r="X358" i="1"/>
  <c r="AQ394" i="1"/>
  <c r="X143" i="1"/>
  <c r="AQ431" i="1"/>
  <c r="X515" i="1"/>
  <c r="X611" i="1"/>
  <c r="X60" i="1"/>
  <c r="AI60" i="1"/>
  <c r="AG60" i="1"/>
  <c r="AH60" i="1"/>
  <c r="AJ60" i="1"/>
  <c r="AQ252" i="1"/>
  <c r="X324" i="1"/>
  <c r="AQ408" i="1"/>
  <c r="AQ400" i="1"/>
  <c r="AQ134" i="1"/>
  <c r="X434" i="1"/>
  <c r="AQ3" i="1"/>
  <c r="X159" i="1"/>
  <c r="AQ291" i="1"/>
  <c r="X435" i="1"/>
  <c r="AQ244" i="1"/>
  <c r="X53" i="1"/>
  <c r="X42" i="1"/>
  <c r="X294" i="1"/>
  <c r="AQ337" i="1"/>
  <c r="AQ577" i="1"/>
  <c r="X364" i="1"/>
  <c r="AG364" i="1"/>
  <c r="AH364" i="1"/>
  <c r="AJ364" i="1"/>
  <c r="AI364" i="1"/>
  <c r="X55" i="1"/>
  <c r="X151" i="1"/>
  <c r="X307" i="1"/>
  <c r="X475" i="1"/>
  <c r="AQ32" i="1"/>
  <c r="X68" i="1"/>
  <c r="X85" i="1"/>
  <c r="X265" i="1"/>
  <c r="AQ397" i="1"/>
  <c r="AQ376" i="1"/>
  <c r="AQ117" i="1"/>
  <c r="AQ201" i="1"/>
  <c r="AG333" i="1"/>
  <c r="AJ333" i="1"/>
  <c r="X333" i="1"/>
  <c r="AH333" i="1"/>
  <c r="AI333" i="1"/>
  <c r="AQ525" i="1"/>
  <c r="AQ443" i="1"/>
  <c r="AQ48" i="1"/>
  <c r="AQ240" i="1"/>
  <c r="AQ312" i="1"/>
  <c r="AQ396" i="1"/>
  <c r="AQ37" i="1"/>
  <c r="AQ301" i="1"/>
  <c r="AQ316" i="1"/>
  <c r="X34" i="1"/>
  <c r="X250" i="1"/>
  <c r="X442" i="1"/>
  <c r="X263" i="1"/>
  <c r="AQ144" i="1"/>
  <c r="X432" i="1"/>
  <c r="X564" i="1"/>
  <c r="X196" i="1"/>
  <c r="AQ86" i="1"/>
  <c r="X242" i="1"/>
  <c r="AQ290" i="1"/>
  <c r="X386" i="1"/>
  <c r="X15" i="1"/>
  <c r="X339" i="1"/>
  <c r="AQ375" i="1"/>
  <c r="AQ555" i="1"/>
  <c r="AQ185" i="1"/>
  <c r="AQ269" i="1"/>
  <c r="X365" i="1"/>
  <c r="AQ413" i="1"/>
  <c r="AQ437" i="1"/>
  <c r="AQ545" i="1"/>
  <c r="X581" i="1"/>
  <c r="AQ246" i="1"/>
  <c r="AQ390" i="1"/>
  <c r="AQ510" i="1"/>
  <c r="AG546" i="1"/>
  <c r="AI546" i="1"/>
  <c r="X546" i="1"/>
  <c r="AH546" i="1"/>
  <c r="AJ546" i="1"/>
  <c r="AG618" i="1"/>
  <c r="X618" i="1"/>
  <c r="AH618" i="1"/>
  <c r="AJ618" i="1"/>
  <c r="AI618" i="1"/>
  <c r="X536" i="1"/>
  <c r="X253" i="1"/>
  <c r="X517" i="1"/>
  <c r="X172" i="1"/>
  <c r="AQ184" i="1"/>
  <c r="AQ532" i="1"/>
  <c r="X115" i="1"/>
  <c r="X259" i="1"/>
  <c r="X427" i="1"/>
  <c r="X535" i="1"/>
  <c r="AQ188" i="1"/>
  <c r="X476" i="1"/>
  <c r="AQ584" i="1"/>
  <c r="AQ148" i="1"/>
  <c r="AQ9" i="1"/>
  <c r="X93" i="1"/>
  <c r="X129" i="1"/>
  <c r="X165" i="1"/>
  <c r="X237" i="1"/>
  <c r="X285" i="1"/>
  <c r="X393" i="1"/>
  <c r="AG453" i="1"/>
  <c r="AH453" i="1"/>
  <c r="AI453" i="1"/>
  <c r="X453" i="1"/>
  <c r="AJ453" i="1"/>
  <c r="X585" i="1"/>
  <c r="AQ107" i="1"/>
  <c r="X395" i="1"/>
  <c r="X467" i="1"/>
  <c r="X72" i="1"/>
  <c r="AQ156" i="1"/>
  <c r="AQ157" i="1"/>
  <c r="X457" i="1"/>
  <c r="AQ613" i="1"/>
  <c r="X100" i="1"/>
  <c r="X202" i="1"/>
  <c r="AI310" i="1"/>
  <c r="AG310" i="1"/>
  <c r="AH310" i="1"/>
  <c r="AJ310" i="1"/>
  <c r="X310" i="1"/>
  <c r="AH502" i="1"/>
  <c r="AI502" i="1"/>
  <c r="X502" i="1"/>
  <c r="AJ502" i="1"/>
  <c r="AG502" i="1"/>
  <c r="X59" i="1"/>
  <c r="X167" i="1"/>
  <c r="AQ347" i="1"/>
  <c r="AQ455" i="1"/>
  <c r="X539" i="1"/>
  <c r="X180" i="1"/>
  <c r="X508" i="1"/>
  <c r="AG26" i="1"/>
  <c r="AH26" i="1"/>
  <c r="AI26" i="1"/>
  <c r="AJ26" i="1"/>
  <c r="X26" i="1"/>
  <c r="AQ62" i="1"/>
  <c r="X446" i="1"/>
  <c r="X506" i="1"/>
  <c r="AQ554" i="1"/>
  <c r="X63" i="1"/>
  <c r="X99" i="1"/>
  <c r="X171" i="1"/>
  <c r="AH171" i="1"/>
  <c r="AI171" i="1"/>
  <c r="AJ171" i="1"/>
  <c r="AG171" i="1"/>
  <c r="X207" i="1"/>
  <c r="AQ243" i="1"/>
  <c r="X387" i="1"/>
  <c r="AG519" i="1"/>
  <c r="AJ519" i="1"/>
  <c r="X519" i="1"/>
  <c r="AI519" i="1"/>
  <c r="AH519" i="1"/>
  <c r="AQ603" i="1"/>
  <c r="AQ17" i="1"/>
  <c r="X65" i="1"/>
  <c r="X149" i="1"/>
  <c r="AQ305" i="1"/>
  <c r="AI449" i="1"/>
  <c r="AH449" i="1"/>
  <c r="X449" i="1"/>
  <c r="AG449" i="1"/>
  <c r="AJ449" i="1"/>
  <c r="AQ485" i="1"/>
  <c r="AQ126" i="1"/>
  <c r="AQ306" i="1"/>
  <c r="AQ342" i="1"/>
  <c r="AQ97" i="1"/>
  <c r="AI424" i="1"/>
  <c r="AG424" i="1"/>
  <c r="AH424" i="1"/>
  <c r="X424" i="1"/>
  <c r="AJ424" i="1"/>
  <c r="AQ19" i="1"/>
  <c r="X67" i="1"/>
  <c r="AG199" i="1"/>
  <c r="AI199" i="1"/>
  <c r="AJ199" i="1"/>
  <c r="X199" i="1"/>
  <c r="AH199" i="1"/>
  <c r="X319" i="1"/>
  <c r="X487" i="1"/>
  <c r="AQ583" i="1"/>
  <c r="X80" i="1"/>
  <c r="AQ392" i="1"/>
  <c r="X109" i="1"/>
  <c r="X289" i="1"/>
  <c r="X345" i="1"/>
  <c r="AQ489" i="1"/>
  <c r="X227" i="1"/>
  <c r="X311" i="1"/>
  <c r="X168" i="1"/>
  <c r="X420" i="1"/>
  <c r="AQ556" i="1"/>
  <c r="X46" i="1"/>
  <c r="AQ82" i="1"/>
  <c r="AQ166" i="1"/>
  <c r="X262" i="1"/>
  <c r="X454" i="1"/>
  <c r="AG562" i="1"/>
  <c r="AH562" i="1"/>
  <c r="AI562" i="1"/>
  <c r="X562" i="1"/>
  <c r="AJ562" i="1"/>
  <c r="X287" i="1"/>
  <c r="AQ12" i="1"/>
  <c r="AQ84" i="1"/>
  <c r="AQ348" i="1"/>
  <c r="AG456" i="1"/>
  <c r="AH456" i="1"/>
  <c r="AI456" i="1"/>
  <c r="X456" i="1"/>
  <c r="AJ456" i="1"/>
  <c r="X588" i="1"/>
  <c r="AH256" i="1"/>
  <c r="AG256" i="1"/>
  <c r="X256" i="1"/>
  <c r="AI256" i="1"/>
  <c r="AJ256" i="1"/>
  <c r="X98" i="1"/>
  <c r="X254" i="1"/>
  <c r="X566" i="1"/>
  <c r="AQ614" i="1"/>
  <c r="AY467" i="2"/>
  <c r="BH467" i="2" s="1"/>
  <c r="BM467" i="2" s="1"/>
  <c r="AY323" i="2"/>
  <c r="BH323" i="2" s="1"/>
  <c r="BM323" i="2" s="1"/>
  <c r="AY199" i="2"/>
  <c r="BH199" i="2" s="1"/>
  <c r="BM199" i="2" s="1"/>
  <c r="AY497" i="2"/>
  <c r="BH497" i="2" s="1"/>
  <c r="BM497" i="2" s="1"/>
  <c r="AY272" i="2"/>
  <c r="BH272" i="2" s="1"/>
  <c r="BM272" i="2" s="1"/>
  <c r="AY471" i="2"/>
  <c r="BH471" i="2" s="1"/>
  <c r="BM471" i="2" s="1"/>
  <c r="AY43" i="2"/>
  <c r="BH43" i="2" s="1"/>
  <c r="BM43" i="2" s="1"/>
  <c r="AY380" i="2"/>
  <c r="BH380" i="2" s="1"/>
  <c r="BM380" i="2" s="1"/>
  <c r="AY378" i="2"/>
  <c r="BH378" i="2" s="1"/>
  <c r="BM378" i="2" s="1"/>
  <c r="AY442" i="2"/>
  <c r="BH442" i="2" s="1"/>
  <c r="BM442" i="2" s="1"/>
  <c r="AY365" i="2"/>
  <c r="BH365" i="2" s="1"/>
  <c r="BM365" i="2" s="1"/>
  <c r="AY463" i="2"/>
  <c r="BH463" i="2" s="1"/>
  <c r="BM463" i="2" s="1"/>
  <c r="AY405" i="2"/>
  <c r="BH405" i="2" s="1"/>
  <c r="BM405" i="2" s="1"/>
  <c r="AY237" i="2"/>
  <c r="BH237" i="2" s="1"/>
  <c r="BM237" i="2" s="1"/>
  <c r="AY238" i="2"/>
  <c r="BH238" i="2" s="1"/>
  <c r="BM238" i="2" s="1"/>
  <c r="AW260" i="2"/>
  <c r="AW616" i="2"/>
  <c r="AW217" i="2"/>
  <c r="AW387" i="2"/>
  <c r="AW576" i="2"/>
  <c r="AW525" i="2"/>
  <c r="AW514" i="2"/>
  <c r="AW556" i="2"/>
  <c r="AW577" i="2"/>
  <c r="AW594" i="2"/>
  <c r="AW553" i="2"/>
  <c r="AW613" i="2"/>
  <c r="AW508" i="2"/>
  <c r="AW288" i="2"/>
  <c r="AW338" i="2"/>
  <c r="AW571" i="2"/>
  <c r="AW154" i="2"/>
  <c r="AW554" i="2"/>
  <c r="AW428" i="2"/>
  <c r="AW617" i="2"/>
  <c r="AW455" i="2"/>
  <c r="AW400" i="2"/>
  <c r="AW453" i="2"/>
  <c r="AW610" i="2"/>
  <c r="AW385" i="2"/>
  <c r="AW567" i="2"/>
  <c r="AW425" i="2"/>
  <c r="AW498" i="2"/>
  <c r="AW216" i="2"/>
  <c r="AW398" i="2"/>
  <c r="AW254" i="2"/>
  <c r="AW573" i="2"/>
  <c r="AW555" i="2"/>
  <c r="AW383" i="2"/>
  <c r="AW386" i="2"/>
  <c r="AW369" i="2"/>
  <c r="AX332" i="2"/>
  <c r="BB332" i="2" s="1"/>
  <c r="BG332" i="2" s="1"/>
  <c r="BL332" i="2" s="1"/>
  <c r="AX551" i="2"/>
  <c r="BB551" i="2" s="1"/>
  <c r="BG551" i="2" s="1"/>
  <c r="BL551" i="2" s="1"/>
  <c r="AX509" i="2"/>
  <c r="BB509" i="2" s="1"/>
  <c r="BG509" i="2" s="1"/>
  <c r="BL509" i="2" s="1"/>
  <c r="AX606" i="2"/>
  <c r="BB606" i="2" s="1"/>
  <c r="BG606" i="2" s="1"/>
  <c r="BL606" i="2" s="1"/>
  <c r="AX367" i="2"/>
  <c r="BB367" i="2" s="1"/>
  <c r="BG367" i="2" s="1"/>
  <c r="BL367" i="2" s="1"/>
  <c r="AX316" i="2"/>
  <c r="BB316" i="2" s="1"/>
  <c r="BG316" i="2" s="1"/>
  <c r="BL316" i="2" s="1"/>
  <c r="AX538" i="2"/>
  <c r="BB538" i="2" s="1"/>
  <c r="BG538" i="2" s="1"/>
  <c r="BL538" i="2" s="1"/>
  <c r="AX451" i="2"/>
  <c r="BB451" i="2" s="1"/>
  <c r="BG451" i="2" s="1"/>
  <c r="BL451" i="2" s="1"/>
  <c r="AX333" i="2"/>
  <c r="BB333" i="2" s="1"/>
  <c r="BG333" i="2" s="1"/>
  <c r="BL333" i="2" s="1"/>
  <c r="AX533" i="2"/>
  <c r="BB533" i="2" s="1"/>
  <c r="BG533" i="2" s="1"/>
  <c r="BL533" i="2" s="1"/>
  <c r="AX395" i="2"/>
  <c r="BB395" i="2" s="1"/>
  <c r="BG395" i="2" s="1"/>
  <c r="BL395" i="2" s="1"/>
  <c r="AX570" i="2"/>
  <c r="BB570" i="2" s="1"/>
  <c r="BG570" i="2" s="1"/>
  <c r="BL570" i="2" s="1"/>
  <c r="AX382" i="2"/>
  <c r="BB382" i="2" s="1"/>
  <c r="BG382" i="2" s="1"/>
  <c r="BL382" i="2" s="1"/>
  <c r="AX534" i="2"/>
  <c r="BB534" i="2" s="1"/>
  <c r="BG534" i="2" s="1"/>
  <c r="BL534" i="2" s="1"/>
  <c r="AX569" i="2"/>
  <c r="BB569" i="2" s="1"/>
  <c r="BG569" i="2" s="1"/>
  <c r="BL569" i="2" s="1"/>
  <c r="AX344" i="2"/>
  <c r="BB344" i="2" s="1"/>
  <c r="BG344" i="2" s="1"/>
  <c r="BL344" i="2" s="1"/>
  <c r="AX211" i="2"/>
  <c r="BB211" i="2" s="1"/>
  <c r="BG211" i="2" s="1"/>
  <c r="BL211" i="2" s="1"/>
  <c r="AX546" i="2"/>
  <c r="BB546" i="2" s="1"/>
  <c r="BG546" i="2" s="1"/>
  <c r="BL546" i="2" s="1"/>
  <c r="AX325" i="2"/>
  <c r="BB325" i="2" s="1"/>
  <c r="BG325" i="2" s="1"/>
  <c r="BL325" i="2" s="1"/>
  <c r="AX368" i="2"/>
  <c r="BB368" i="2" s="1"/>
  <c r="BG368" i="2" s="1"/>
  <c r="BL368" i="2" s="1"/>
  <c r="AW332" i="2"/>
  <c r="AW368" i="2"/>
  <c r="AW606" i="2"/>
  <c r="AW211" i="2"/>
  <c r="AW533" i="2"/>
  <c r="AW333" i="2"/>
  <c r="AW570" i="2"/>
  <c r="AW546" i="2"/>
  <c r="AW382" i="2"/>
  <c r="AW395" i="2"/>
  <c r="AW509" i="2"/>
  <c r="AW534" i="2"/>
  <c r="AW344" i="2"/>
  <c r="AW569" i="2"/>
  <c r="AW367" i="2"/>
  <c r="AW551" i="2"/>
  <c r="AW316" i="2"/>
  <c r="AW325" i="2"/>
  <c r="AW451" i="2"/>
  <c r="AW538" i="2"/>
  <c r="AW292" i="2"/>
  <c r="AW581" i="2"/>
  <c r="AW374" i="2"/>
  <c r="AW375" i="2"/>
  <c r="AW350" i="2"/>
  <c r="AW218" i="2"/>
  <c r="AW532" i="2"/>
  <c r="AW231" i="2"/>
  <c r="AW582" i="2"/>
  <c r="AW541" i="2"/>
  <c r="AW536" i="2"/>
  <c r="AW99" i="2"/>
  <c r="AW465" i="2"/>
  <c r="AW299" i="2"/>
  <c r="AW341" i="2"/>
  <c r="AW618" i="2"/>
  <c r="AW505" i="2"/>
  <c r="AW531" i="2"/>
  <c r="AW481" i="2"/>
  <c r="AW416" i="2"/>
  <c r="AW343" i="2"/>
  <c r="AW439" i="2"/>
  <c r="AW446" i="2"/>
  <c r="AW445" i="2"/>
  <c r="AW603" i="2"/>
  <c r="AW228" i="2"/>
  <c r="AW261" i="2"/>
  <c r="AW377" i="2"/>
  <c r="AW585" i="2"/>
  <c r="AW269" i="2"/>
  <c r="AW289" i="2"/>
  <c r="AW340" i="2"/>
  <c r="AW373" i="2"/>
  <c r="AW349" i="2"/>
  <c r="AW393" i="2"/>
  <c r="AW562" i="2"/>
  <c r="AW519" i="2"/>
  <c r="AW372" i="2"/>
  <c r="AW230" i="2"/>
  <c r="AW390" i="2"/>
  <c r="AX349" i="2"/>
  <c r="AX372" i="2"/>
  <c r="BB372" i="2" s="1"/>
  <c r="BG372" i="2" s="1"/>
  <c r="BL372" i="2" s="1"/>
  <c r="AX218" i="2"/>
  <c r="AX340" i="2"/>
  <c r="BB340" i="2" s="1"/>
  <c r="BG340" i="2" s="1"/>
  <c r="BL340" i="2" s="1"/>
  <c r="AX618" i="2"/>
  <c r="AX532" i="2"/>
  <c r="BB532" i="2" s="1"/>
  <c r="BG532" i="2" s="1"/>
  <c r="BL532" i="2" s="1"/>
  <c r="AX343" i="2"/>
  <c r="BB343" i="2" s="1"/>
  <c r="BG343" i="2" s="1"/>
  <c r="BL343" i="2" s="1"/>
  <c r="AX536" i="2"/>
  <c r="BB536" i="2" s="1"/>
  <c r="BG536" i="2" s="1"/>
  <c r="BL536" i="2" s="1"/>
  <c r="AX99" i="2"/>
  <c r="BB99" i="2" s="1"/>
  <c r="BG99" i="2" s="1"/>
  <c r="BL99" i="2" s="1"/>
  <c r="AX350" i="2"/>
  <c r="BB350" i="2" s="1"/>
  <c r="BG350" i="2" s="1"/>
  <c r="BL350" i="2" s="1"/>
  <c r="AX231" i="2"/>
  <c r="BB231" i="2" s="1"/>
  <c r="BG231" i="2" s="1"/>
  <c r="BL231" i="2" s="1"/>
  <c r="AX531" i="2"/>
  <c r="BB531" i="2" s="1"/>
  <c r="BG531" i="2" s="1"/>
  <c r="BL531" i="2" s="1"/>
  <c r="AX465" i="2"/>
  <c r="AX519" i="2"/>
  <c r="BB519" i="2" s="1"/>
  <c r="BG519" i="2" s="1"/>
  <c r="BL519" i="2" s="1"/>
  <c r="AX541" i="2"/>
  <c r="BB541" i="2" s="1"/>
  <c r="BG541" i="2" s="1"/>
  <c r="BL541" i="2" s="1"/>
  <c r="AX374" i="2"/>
  <c r="BB374" i="2" s="1"/>
  <c r="BG374" i="2" s="1"/>
  <c r="BL374" i="2" s="1"/>
  <c r="AX582" i="2"/>
  <c r="BB582" i="2" s="1"/>
  <c r="BG582" i="2" s="1"/>
  <c r="BL582" i="2" s="1"/>
  <c r="AX505" i="2"/>
  <c r="BB505" i="2" s="1"/>
  <c r="BG505" i="2" s="1"/>
  <c r="BL505" i="2" s="1"/>
  <c r="AX292" i="2"/>
  <c r="BB292" i="2" s="1"/>
  <c r="BG292" i="2" s="1"/>
  <c r="BL292" i="2" s="1"/>
  <c r="AX481" i="2"/>
  <c r="BB481" i="2" s="1"/>
  <c r="BG481" i="2" s="1"/>
  <c r="BL481" i="2" s="1"/>
  <c r="AX439" i="2"/>
  <c r="AX416" i="2"/>
  <c r="AX581" i="2"/>
  <c r="BB581" i="2" s="1"/>
  <c r="BG581" i="2" s="1"/>
  <c r="BL581" i="2" s="1"/>
  <c r="AX377" i="2"/>
  <c r="AX230" i="2"/>
  <c r="BB230" i="2" s="1"/>
  <c r="BG230" i="2" s="1"/>
  <c r="BL230" i="2" s="1"/>
  <c r="AX445" i="2"/>
  <c r="BB445" i="2" s="1"/>
  <c r="BG445" i="2" s="1"/>
  <c r="BL445" i="2" s="1"/>
  <c r="AX261" i="2"/>
  <c r="BB261" i="2" s="1"/>
  <c r="BG261" i="2" s="1"/>
  <c r="BL261" i="2" s="1"/>
  <c r="AX390" i="2"/>
  <c r="BB390" i="2" s="1"/>
  <c r="BG390" i="2" s="1"/>
  <c r="BL390" i="2" s="1"/>
  <c r="AX585" i="2"/>
  <c r="BB585" i="2" s="1"/>
  <c r="BG585" i="2" s="1"/>
  <c r="BL585" i="2" s="1"/>
  <c r="AX446" i="2"/>
  <c r="BB446" i="2" s="1"/>
  <c r="BG446" i="2" s="1"/>
  <c r="BL446" i="2" s="1"/>
  <c r="AX373" i="2"/>
  <c r="BB373" i="2" s="1"/>
  <c r="BG373" i="2" s="1"/>
  <c r="BL373" i="2" s="1"/>
  <c r="AX393" i="2"/>
  <c r="BB393" i="2" s="1"/>
  <c r="BG393" i="2" s="1"/>
  <c r="BL393" i="2" s="1"/>
  <c r="AX228" i="2"/>
  <c r="BB228" i="2" s="1"/>
  <c r="BG228" i="2" s="1"/>
  <c r="BL228" i="2" s="1"/>
  <c r="AX603" i="2"/>
  <c r="AX375" i="2"/>
  <c r="BB375" i="2" s="1"/>
  <c r="BG375" i="2" s="1"/>
  <c r="BL375" i="2" s="1"/>
  <c r="AX341" i="2"/>
  <c r="BB341" i="2" s="1"/>
  <c r="BG341" i="2" s="1"/>
  <c r="BL341" i="2" s="1"/>
  <c r="AX289" i="2"/>
  <c r="BB289" i="2" s="1"/>
  <c r="BG289" i="2" s="1"/>
  <c r="BL289" i="2" s="1"/>
  <c r="AX562" i="2"/>
  <c r="BB562" i="2" s="1"/>
  <c r="BG562" i="2" s="1"/>
  <c r="BL562" i="2" s="1"/>
  <c r="AX299" i="2"/>
  <c r="AX269" i="2"/>
  <c r="BB269" i="2" s="1"/>
  <c r="BG269" i="2" s="1"/>
  <c r="BL269" i="2" s="1"/>
  <c r="AW378" i="2"/>
  <c r="AW238" i="2"/>
  <c r="AW199" i="2"/>
  <c r="AW365" i="2"/>
  <c r="AW323" i="2"/>
  <c r="AW43" i="2"/>
  <c r="AW467" i="2"/>
  <c r="AW442" i="2"/>
  <c r="AW497" i="2"/>
  <c r="AW380" i="2"/>
  <c r="AW405" i="2"/>
  <c r="AW237" i="2"/>
  <c r="AW272" i="2"/>
  <c r="AW471" i="2"/>
  <c r="AW463" i="2"/>
  <c r="AY350" i="2"/>
  <c r="BH350" i="2" s="1"/>
  <c r="BM350" i="2" s="1"/>
  <c r="AY532" i="2"/>
  <c r="BH532" i="2" s="1"/>
  <c r="BM532" i="2" s="1"/>
  <c r="AY582" i="2"/>
  <c r="BH582" i="2" s="1"/>
  <c r="BM582" i="2" s="1"/>
  <c r="AY505" i="2"/>
  <c r="BH505" i="2" s="1"/>
  <c r="BM505" i="2" s="1"/>
  <c r="AY349" i="2"/>
  <c r="BH349" i="2" s="1"/>
  <c r="BM349" i="2" s="1"/>
  <c r="AY562" i="2"/>
  <c r="BH562" i="2" s="1"/>
  <c r="BM562" i="2" s="1"/>
  <c r="AY343" i="2"/>
  <c r="BH343" i="2" s="1"/>
  <c r="BM343" i="2" s="1"/>
  <c r="AY228" i="2"/>
  <c r="BH228" i="2" s="1"/>
  <c r="BM228" i="2" s="1"/>
  <c r="AY585" i="2"/>
  <c r="BH585" i="2" s="1"/>
  <c r="BM585" i="2" s="1"/>
  <c r="AY340" i="2"/>
  <c r="BH340" i="2" s="1"/>
  <c r="BM340" i="2" s="1"/>
  <c r="AY481" i="2"/>
  <c r="BH481" i="2" s="1"/>
  <c r="BM481" i="2" s="1"/>
  <c r="AY531" i="2"/>
  <c r="BH531" i="2" s="1"/>
  <c r="BM531" i="2" s="1"/>
  <c r="AY519" i="2"/>
  <c r="BH519" i="2" s="1"/>
  <c r="BM519" i="2" s="1"/>
  <c r="AY231" i="2"/>
  <c r="BH231" i="2" s="1"/>
  <c r="BM231" i="2" s="1"/>
  <c r="AY465" i="2"/>
  <c r="BH465" i="2" s="1"/>
  <c r="BM465" i="2" s="1"/>
  <c r="AY299" i="2"/>
  <c r="BH299" i="2" s="1"/>
  <c r="BM299" i="2" s="1"/>
  <c r="AY289" i="2"/>
  <c r="BH289" i="2" s="1"/>
  <c r="BM289" i="2" s="1"/>
  <c r="AY99" i="2"/>
  <c r="BH99" i="2" s="1"/>
  <c r="BM99" i="2" s="1"/>
  <c r="AY446" i="2"/>
  <c r="BH446" i="2" s="1"/>
  <c r="BM446" i="2" s="1"/>
  <c r="AY230" i="2"/>
  <c r="BH230" i="2" s="1"/>
  <c r="BM230" i="2" s="1"/>
  <c r="AY390" i="2"/>
  <c r="BH390" i="2" s="1"/>
  <c r="BM390" i="2" s="1"/>
  <c r="AY445" i="2"/>
  <c r="BH445" i="2" s="1"/>
  <c r="BM445" i="2" s="1"/>
  <c r="AY536" i="2"/>
  <c r="BH536" i="2" s="1"/>
  <c r="BM536" i="2" s="1"/>
  <c r="AY393" i="2"/>
  <c r="BH393" i="2" s="1"/>
  <c r="BM393" i="2" s="1"/>
  <c r="AY292" i="2"/>
  <c r="BH292" i="2" s="1"/>
  <c r="BM292" i="2" s="1"/>
  <c r="AY439" i="2"/>
  <c r="BH439" i="2" s="1"/>
  <c r="BM439" i="2" s="1"/>
  <c r="AY218" i="2"/>
  <c r="BH218" i="2" s="1"/>
  <c r="BM218" i="2" s="1"/>
  <c r="AY377" i="2"/>
  <c r="BH377" i="2" s="1"/>
  <c r="BM377" i="2" s="1"/>
  <c r="AY372" i="2"/>
  <c r="BH372" i="2" s="1"/>
  <c r="BM372" i="2" s="1"/>
  <c r="AY261" i="2"/>
  <c r="BH261" i="2" s="1"/>
  <c r="BM261" i="2" s="1"/>
  <c r="AY581" i="2"/>
  <c r="BH581" i="2" s="1"/>
  <c r="BM581" i="2" s="1"/>
  <c r="AY374" i="2"/>
  <c r="BH374" i="2" s="1"/>
  <c r="BM374" i="2" s="1"/>
  <c r="AY618" i="2"/>
  <c r="BH618" i="2" s="1"/>
  <c r="BM618" i="2" s="1"/>
  <c r="AY416" i="2"/>
  <c r="BH416" i="2" s="1"/>
  <c r="BM416" i="2" s="1"/>
  <c r="AY375" i="2"/>
  <c r="BH375" i="2" s="1"/>
  <c r="BM375" i="2" s="1"/>
  <c r="AY341" i="2"/>
  <c r="BH341" i="2" s="1"/>
  <c r="BM341" i="2" s="1"/>
  <c r="AY373" i="2"/>
  <c r="BH373" i="2" s="1"/>
  <c r="BM373" i="2" s="1"/>
  <c r="AY541" i="2"/>
  <c r="BH541" i="2" s="1"/>
  <c r="BM541" i="2" s="1"/>
  <c r="AY603" i="2"/>
  <c r="BH603" i="2" s="1"/>
  <c r="BM603" i="2" s="1"/>
  <c r="AY269" i="2"/>
  <c r="BH269" i="2" s="1"/>
  <c r="BM269" i="2" s="1"/>
  <c r="AX272" i="2"/>
  <c r="BB272" i="2" s="1"/>
  <c r="BG272" i="2" s="1"/>
  <c r="BL272" i="2" s="1"/>
  <c r="AX467" i="2"/>
  <c r="BB467" i="2" s="1"/>
  <c r="BG467" i="2" s="1"/>
  <c r="BL467" i="2" s="1"/>
  <c r="AX497" i="2"/>
  <c r="BB497" i="2" s="1"/>
  <c r="BG497" i="2" s="1"/>
  <c r="BL497" i="2" s="1"/>
  <c r="AX463" i="2"/>
  <c r="BB463" i="2" s="1"/>
  <c r="BG463" i="2" s="1"/>
  <c r="BL463" i="2" s="1"/>
  <c r="AX442" i="2"/>
  <c r="BB442" i="2" s="1"/>
  <c r="BG442" i="2" s="1"/>
  <c r="BL442" i="2" s="1"/>
  <c r="AX238" i="2"/>
  <c r="BB238" i="2" s="1"/>
  <c r="BG238" i="2" s="1"/>
  <c r="BL238" i="2" s="1"/>
  <c r="AX471" i="2"/>
  <c r="BB471" i="2" s="1"/>
  <c r="BG471" i="2" s="1"/>
  <c r="BL471" i="2" s="1"/>
  <c r="AX43" i="2"/>
  <c r="BB43" i="2" s="1"/>
  <c r="BG43" i="2" s="1"/>
  <c r="BL43" i="2" s="1"/>
  <c r="AX405" i="2"/>
  <c r="BB405" i="2" s="1"/>
  <c r="BG405" i="2" s="1"/>
  <c r="BL405" i="2" s="1"/>
  <c r="AX380" i="2"/>
  <c r="AX365" i="2"/>
  <c r="BB365" i="2" s="1"/>
  <c r="BG365" i="2" s="1"/>
  <c r="BL365" i="2" s="1"/>
  <c r="AX323" i="2"/>
  <c r="BB323" i="2" s="1"/>
  <c r="BG323" i="2" s="1"/>
  <c r="BL323" i="2" s="1"/>
  <c r="AX237" i="2"/>
  <c r="AX199" i="2"/>
  <c r="AX378" i="2"/>
  <c r="BB378" i="2" s="1"/>
  <c r="BG378" i="2" s="1"/>
  <c r="BL378" i="2" s="1"/>
  <c r="AY533" i="2"/>
  <c r="BH533" i="2" s="1"/>
  <c r="BM533" i="2" s="1"/>
  <c r="AY570" i="2"/>
  <c r="BH570" i="2" s="1"/>
  <c r="BM570" i="2" s="1"/>
  <c r="AY325" i="2"/>
  <c r="BH325" i="2" s="1"/>
  <c r="BM325" i="2" s="1"/>
  <c r="AY368" i="2"/>
  <c r="BH368" i="2" s="1"/>
  <c r="BM368" i="2" s="1"/>
  <c r="AY538" i="2"/>
  <c r="BH538" i="2" s="1"/>
  <c r="BM538" i="2" s="1"/>
  <c r="AY546" i="2"/>
  <c r="BH546" i="2" s="1"/>
  <c r="BM546" i="2" s="1"/>
  <c r="AY344" i="2"/>
  <c r="BH344" i="2" s="1"/>
  <c r="BM344" i="2" s="1"/>
  <c r="AY509" i="2"/>
  <c r="BH509" i="2" s="1"/>
  <c r="BM509" i="2" s="1"/>
  <c r="AY534" i="2"/>
  <c r="BH534" i="2" s="1"/>
  <c r="BM534" i="2" s="1"/>
  <c r="AY332" i="2"/>
  <c r="BH332" i="2" s="1"/>
  <c r="BM332" i="2" s="1"/>
  <c r="AY211" i="2"/>
  <c r="BH211" i="2" s="1"/>
  <c r="BM211" i="2" s="1"/>
  <c r="AY316" i="2"/>
  <c r="BH316" i="2" s="1"/>
  <c r="BM316" i="2" s="1"/>
  <c r="AY333" i="2"/>
  <c r="BH333" i="2" s="1"/>
  <c r="BM333" i="2" s="1"/>
  <c r="AY395" i="2"/>
  <c r="BH395" i="2" s="1"/>
  <c r="BM395" i="2" s="1"/>
  <c r="AY451" i="2"/>
  <c r="BH451" i="2" s="1"/>
  <c r="BM451" i="2" s="1"/>
  <c r="AY367" i="2"/>
  <c r="BH367" i="2" s="1"/>
  <c r="BM367" i="2" s="1"/>
  <c r="AY382" i="2"/>
  <c r="BH382" i="2" s="1"/>
  <c r="BM382" i="2" s="1"/>
  <c r="AY569" i="2"/>
  <c r="BH569" i="2" s="1"/>
  <c r="BM569" i="2" s="1"/>
  <c r="AY551" i="2"/>
  <c r="BH551" i="2" s="1"/>
  <c r="BM551" i="2" s="1"/>
  <c r="AY606" i="2"/>
  <c r="BH606" i="2" s="1"/>
  <c r="BM606" i="2" s="1"/>
  <c r="AX553" i="2"/>
  <c r="AX217" i="2"/>
  <c r="AX369" i="2"/>
  <c r="AX555" i="2"/>
  <c r="BB555" i="2" s="1"/>
  <c r="BG555" i="2" s="1"/>
  <c r="BL555" i="2" s="1"/>
  <c r="AX154" i="2"/>
  <c r="BB154" i="2" s="1"/>
  <c r="BG154" i="2" s="1"/>
  <c r="BL154" i="2" s="1"/>
  <c r="AX577" i="2"/>
  <c r="BB577" i="2" s="1"/>
  <c r="BG577" i="2" s="1"/>
  <c r="BL577" i="2" s="1"/>
  <c r="AX571" i="2"/>
  <c r="AX288" i="2"/>
  <c r="BB288" i="2" s="1"/>
  <c r="BG288" i="2" s="1"/>
  <c r="BL288" i="2" s="1"/>
  <c r="AX525" i="2"/>
  <c r="AX508" i="2"/>
  <c r="AX498" i="2"/>
  <c r="BB498" i="2" s="1"/>
  <c r="BG498" i="2" s="1"/>
  <c r="BL498" i="2" s="1"/>
  <c r="AX514" i="2"/>
  <c r="AX260" i="2"/>
  <c r="BB260" i="2" s="1"/>
  <c r="BG260" i="2" s="1"/>
  <c r="BL260" i="2" s="1"/>
  <c r="AX576" i="2"/>
  <c r="BB576" i="2" s="1"/>
  <c r="BG576" i="2" s="1"/>
  <c r="BL576" i="2" s="1"/>
  <c r="AX613" i="2"/>
  <c r="BB613" i="2" s="1"/>
  <c r="BG613" i="2" s="1"/>
  <c r="BL613" i="2" s="1"/>
  <c r="AX386" i="2"/>
  <c r="BB386" i="2" s="1"/>
  <c r="BG386" i="2" s="1"/>
  <c r="BL386" i="2" s="1"/>
  <c r="AX594" i="2"/>
  <c r="AX455" i="2"/>
  <c r="BB455" i="2" s="1"/>
  <c r="BG455" i="2" s="1"/>
  <c r="BL455" i="2" s="1"/>
  <c r="AX453" i="2"/>
  <c r="BB453" i="2" s="1"/>
  <c r="BG453" i="2" s="1"/>
  <c r="BL453" i="2" s="1"/>
  <c r="AX617" i="2"/>
  <c r="BB617" i="2" s="1"/>
  <c r="BG617" i="2" s="1"/>
  <c r="BL617" i="2" s="1"/>
  <c r="AX425" i="2"/>
  <c r="AX554" i="2"/>
  <c r="AX428" i="2"/>
  <c r="BB428" i="2" s="1"/>
  <c r="BG428" i="2" s="1"/>
  <c r="BL428" i="2" s="1"/>
  <c r="AX398" i="2"/>
  <c r="BB398" i="2" s="1"/>
  <c r="BG398" i="2" s="1"/>
  <c r="BL398" i="2" s="1"/>
  <c r="AX338" i="2"/>
  <c r="AX616" i="2"/>
  <c r="BB616" i="2" s="1"/>
  <c r="BG616" i="2" s="1"/>
  <c r="BL616" i="2" s="1"/>
  <c r="AX383" i="2"/>
  <c r="AX400" i="2"/>
  <c r="BB400" i="2" s="1"/>
  <c r="BG400" i="2" s="1"/>
  <c r="BL400" i="2" s="1"/>
  <c r="AX387" i="2"/>
  <c r="AX610" i="2"/>
  <c r="BB610" i="2" s="1"/>
  <c r="BG610" i="2" s="1"/>
  <c r="BL610" i="2" s="1"/>
  <c r="AX385" i="2"/>
  <c r="BB385" i="2" s="1"/>
  <c r="BG385" i="2" s="1"/>
  <c r="BL385" i="2" s="1"/>
  <c r="AX254" i="2"/>
  <c r="BB254" i="2" s="1"/>
  <c r="BG254" i="2" s="1"/>
  <c r="BL254" i="2" s="1"/>
  <c r="AX573" i="2"/>
  <c r="AX556" i="2"/>
  <c r="AX216" i="2"/>
  <c r="BB216" i="2" s="1"/>
  <c r="BG216" i="2" s="1"/>
  <c r="BL216" i="2" s="1"/>
  <c r="AX567" i="2"/>
  <c r="AY555" i="2"/>
  <c r="BH555" i="2" s="1"/>
  <c r="BM555" i="2" s="1"/>
  <c r="AY154" i="2"/>
  <c r="BH154" i="2" s="1"/>
  <c r="BM154" i="2" s="1"/>
  <c r="AY613" i="2"/>
  <c r="BH613" i="2" s="1"/>
  <c r="BM613" i="2" s="1"/>
  <c r="AY554" i="2"/>
  <c r="BH554" i="2" s="1"/>
  <c r="BM554" i="2" s="1"/>
  <c r="AY338" i="2"/>
  <c r="BH338" i="2" s="1"/>
  <c r="BM338" i="2" s="1"/>
  <c r="AY508" i="2"/>
  <c r="BH508" i="2" s="1"/>
  <c r="BM508" i="2" s="1"/>
  <c r="AY216" i="2"/>
  <c r="BH216" i="2" s="1"/>
  <c r="BM216" i="2" s="1"/>
  <c r="AY567" i="2"/>
  <c r="BH567" i="2" s="1"/>
  <c r="BM567" i="2" s="1"/>
  <c r="AY254" i="2"/>
  <c r="BH254" i="2" s="1"/>
  <c r="BM254" i="2" s="1"/>
  <c r="AY453" i="2"/>
  <c r="BH453" i="2" s="1"/>
  <c r="BM453" i="2" s="1"/>
  <c r="AY455" i="2"/>
  <c r="BH455" i="2" s="1"/>
  <c r="BM455" i="2" s="1"/>
  <c r="AY498" i="2"/>
  <c r="BH498" i="2" s="1"/>
  <c r="BM498" i="2" s="1"/>
  <c r="AY514" i="2"/>
  <c r="BH514" i="2" s="1"/>
  <c r="BM514" i="2" s="1"/>
  <c r="AY594" i="2"/>
  <c r="BH594" i="2" s="1"/>
  <c r="BM594" i="2" s="1"/>
  <c r="AY369" i="2"/>
  <c r="BH369" i="2" s="1"/>
  <c r="BM369" i="2" s="1"/>
  <c r="AY577" i="2"/>
  <c r="BH577" i="2" s="1"/>
  <c r="BM577" i="2" s="1"/>
  <c r="AY217" i="2"/>
  <c r="BH217" i="2" s="1"/>
  <c r="BM217" i="2" s="1"/>
  <c r="AY260" i="2"/>
  <c r="BH260" i="2" s="1"/>
  <c r="BM260" i="2" s="1"/>
  <c r="AY425" i="2"/>
  <c r="BH425" i="2" s="1"/>
  <c r="BM425" i="2" s="1"/>
  <c r="AY617" i="2"/>
  <c r="BH617" i="2" s="1"/>
  <c r="BM617" i="2" s="1"/>
  <c r="AY398" i="2"/>
  <c r="BH398" i="2" s="1"/>
  <c r="BM398" i="2" s="1"/>
  <c r="AY616" i="2"/>
  <c r="BH616" i="2" s="1"/>
  <c r="BM616" i="2" s="1"/>
  <c r="AY400" i="2"/>
  <c r="BH400" i="2" s="1"/>
  <c r="BM400" i="2" s="1"/>
  <c r="AY571" i="2"/>
  <c r="BH571" i="2" s="1"/>
  <c r="BM571" i="2" s="1"/>
  <c r="AY553" i="2"/>
  <c r="BH553" i="2" s="1"/>
  <c r="BM553" i="2" s="1"/>
  <c r="AY573" i="2"/>
  <c r="BH573" i="2" s="1"/>
  <c r="BM573" i="2" s="1"/>
  <c r="AY387" i="2"/>
  <c r="BH387" i="2" s="1"/>
  <c r="BM387" i="2" s="1"/>
  <c r="AY576" i="2"/>
  <c r="BH576" i="2" s="1"/>
  <c r="BM576" i="2" s="1"/>
  <c r="AY386" i="2"/>
  <c r="BH386" i="2" s="1"/>
  <c r="BM386" i="2" s="1"/>
  <c r="AY385" i="2"/>
  <c r="BH385" i="2" s="1"/>
  <c r="BM385" i="2" s="1"/>
  <c r="AY428" i="2"/>
  <c r="BH428" i="2" s="1"/>
  <c r="BM428" i="2" s="1"/>
  <c r="AY610" i="2"/>
  <c r="BH610" i="2" s="1"/>
  <c r="BM610" i="2" s="1"/>
  <c r="AY525" i="2"/>
  <c r="BH525" i="2" s="1"/>
  <c r="BM525" i="2" s="1"/>
  <c r="AY556" i="2"/>
  <c r="BH556" i="2" s="1"/>
  <c r="BM556" i="2" s="1"/>
  <c r="AY383" i="2"/>
  <c r="BH383" i="2" s="1"/>
  <c r="BM383" i="2" s="1"/>
  <c r="AY288" i="2"/>
  <c r="BH288" i="2" s="1"/>
  <c r="BM288" i="2" s="1"/>
  <c r="BR4" i="2"/>
  <c r="BG240" i="2"/>
  <c r="BL240" i="2" s="1"/>
  <c r="BA240" i="2"/>
  <c r="AU498" i="2"/>
  <c r="AZ498" i="2" s="1"/>
  <c r="AU455" i="2"/>
  <c r="AZ455" i="2" s="1"/>
  <c r="AU398" i="2"/>
  <c r="AZ398" i="2" s="1"/>
  <c r="AU554" i="2"/>
  <c r="AZ554" i="2" s="1"/>
  <c r="AU594" i="2"/>
  <c r="AZ594" i="2" s="1"/>
  <c r="AU553" i="2"/>
  <c r="AZ553" i="2" s="1"/>
  <c r="AU428" i="2"/>
  <c r="AZ428" i="2" s="1"/>
  <c r="AU400" i="2"/>
  <c r="AZ400" i="2" s="1"/>
  <c r="AU387" i="2"/>
  <c r="AZ387" i="2" s="1"/>
  <c r="AU383" i="2"/>
  <c r="AZ383" i="2" s="1"/>
  <c r="AU453" i="2"/>
  <c r="AZ453" i="2" s="1"/>
  <c r="AU576" i="2"/>
  <c r="AZ576" i="2" s="1"/>
  <c r="AU577" i="2"/>
  <c r="AZ577" i="2" s="1"/>
  <c r="AU386" i="2"/>
  <c r="AZ386" i="2" s="1"/>
  <c r="AU573" i="2"/>
  <c r="AZ573" i="2" s="1"/>
  <c r="AU525" i="2"/>
  <c r="AZ525" i="2" s="1"/>
  <c r="AU610" i="2"/>
  <c r="AZ610" i="2" s="1"/>
  <c r="AU514" i="2"/>
  <c r="AZ514" i="2" s="1"/>
  <c r="AU617" i="2"/>
  <c r="AZ617" i="2" s="1"/>
  <c r="AU369" i="2"/>
  <c r="AZ369" i="2" s="1"/>
  <c r="AU425" i="2"/>
  <c r="AZ425" i="2" s="1"/>
  <c r="AU385" i="2"/>
  <c r="AZ385" i="2" s="1"/>
  <c r="AU616" i="2"/>
  <c r="AZ616" i="2" s="1"/>
  <c r="AU556" i="2"/>
  <c r="AZ556" i="2" s="1"/>
  <c r="AU613" i="2"/>
  <c r="AZ613" i="2" s="1"/>
  <c r="AU571" i="2"/>
  <c r="AZ571" i="2" s="1"/>
  <c r="AU338" i="2"/>
  <c r="AZ338" i="2" s="1"/>
  <c r="AU288" i="2"/>
  <c r="AZ288" i="2" s="1"/>
  <c r="AU216" i="2"/>
  <c r="AZ216" i="2" s="1"/>
  <c r="AU508" i="2"/>
  <c r="AZ508" i="2" s="1"/>
  <c r="AU217" i="2"/>
  <c r="AZ217" i="2" s="1"/>
  <c r="AU260" i="2"/>
  <c r="AZ260" i="2" s="1"/>
  <c r="AU555" i="2"/>
  <c r="AZ555" i="2" s="1"/>
  <c r="AU567" i="2"/>
  <c r="AZ567" i="2" s="1"/>
  <c r="AU254" i="2"/>
  <c r="AZ254" i="2" s="1"/>
  <c r="AU154" i="2"/>
  <c r="AZ154" i="2" s="1"/>
  <c r="BG523" i="2"/>
  <c r="BL523" i="2" s="1"/>
  <c r="BA523" i="2"/>
  <c r="BA512" i="2"/>
  <c r="BG512" i="2"/>
  <c r="BL512" i="2" s="1"/>
  <c r="BA414" i="2"/>
  <c r="BG414" i="2"/>
  <c r="BL414" i="2" s="1"/>
  <c r="BA174" i="2"/>
  <c r="BG174" i="2"/>
  <c r="BL174" i="2" s="1"/>
  <c r="BG447" i="2"/>
  <c r="BL447" i="2" s="1"/>
  <c r="BA78" i="2"/>
  <c r="BG78" i="2"/>
  <c r="BL78" i="2" s="1"/>
  <c r="BG101" i="2"/>
  <c r="BL101" i="2" s="1"/>
  <c r="BA101" i="2"/>
  <c r="BA297" i="2"/>
  <c r="BG297" i="2"/>
  <c r="BL297" i="2" s="1"/>
  <c r="BG302" i="2"/>
  <c r="BL302" i="2" s="1"/>
  <c r="BA302" i="2"/>
  <c r="BG12" i="2"/>
  <c r="BL12" i="2" s="1"/>
  <c r="BA12" i="2"/>
  <c r="BG300" i="2"/>
  <c r="BL300" i="2" s="1"/>
  <c r="BA300" i="2"/>
  <c r="BA94" i="2"/>
  <c r="BG94" i="2"/>
  <c r="BL94" i="2" s="1"/>
  <c r="BA136" i="2"/>
  <c r="BG136" i="2"/>
  <c r="BL136" i="2" s="1"/>
  <c r="BA604" i="2"/>
  <c r="BG604" i="2"/>
  <c r="BL604" i="2" s="1"/>
  <c r="BG242" i="2"/>
  <c r="BL242" i="2" s="1"/>
  <c r="BA242" i="2"/>
  <c r="BG412" i="2"/>
  <c r="BL412" i="2" s="1"/>
  <c r="BA412" i="2"/>
  <c r="BG102" i="2"/>
  <c r="BL102" i="2" s="1"/>
  <c r="BA102" i="2"/>
  <c r="BA151" i="2"/>
  <c r="BG151" i="2"/>
  <c r="BL151" i="2" s="1"/>
  <c r="BG150" i="2"/>
  <c r="BL150" i="2" s="1"/>
  <c r="BA150" i="2"/>
  <c r="BG307" i="2"/>
  <c r="BL307" i="2" s="1"/>
  <c r="BA307" i="2"/>
  <c r="BA487" i="2"/>
  <c r="BG487" i="2"/>
  <c r="BL487" i="2" s="1"/>
  <c r="BA147" i="2"/>
  <c r="BG147" i="2"/>
  <c r="BL147" i="2" s="1"/>
  <c r="BG197" i="2"/>
  <c r="BL197" i="2" s="1"/>
  <c r="BA197" i="2"/>
  <c r="BG515" i="2"/>
  <c r="BL515" i="2" s="1"/>
  <c r="BA515" i="2"/>
  <c r="BG284" i="2"/>
  <c r="BL284" i="2" s="1"/>
  <c r="BA284" i="2"/>
  <c r="BA264" i="2"/>
  <c r="BG264" i="2"/>
  <c r="BL264" i="2" s="1"/>
  <c r="BG413" i="2"/>
  <c r="BL413" i="2" s="1"/>
  <c r="BA413" i="2"/>
  <c r="BA542" i="2"/>
  <c r="BG542" i="2"/>
  <c r="BL542" i="2" s="1"/>
  <c r="BA583" i="2"/>
  <c r="BA86" i="2"/>
  <c r="BG86" i="2"/>
  <c r="BL86" i="2" s="1"/>
  <c r="BA184" i="2"/>
  <c r="BG184" i="2"/>
  <c r="BL184" i="2" s="1"/>
  <c r="BA319" i="2"/>
  <c r="BG319" i="2"/>
  <c r="BL319" i="2" s="1"/>
  <c r="BA80" i="2"/>
  <c r="BG80" i="2"/>
  <c r="BL80" i="2" s="1"/>
  <c r="BA295" i="2"/>
  <c r="BG295" i="2"/>
  <c r="BL295" i="2" s="1"/>
  <c r="BA440" i="2"/>
  <c r="BG440" i="2"/>
  <c r="BL440" i="2" s="1"/>
  <c r="BA175" i="2"/>
  <c r="BG175" i="2"/>
  <c r="BL175" i="2" s="1"/>
  <c r="BG144" i="2"/>
  <c r="BL144" i="2" s="1"/>
  <c r="BA144" i="2"/>
  <c r="BA13" i="2"/>
  <c r="BG13" i="2"/>
  <c r="BL13" i="2" s="1"/>
  <c r="BA30" i="2"/>
  <c r="BG30" i="2"/>
  <c r="BL30" i="2" s="1"/>
  <c r="BA141" i="2"/>
  <c r="BG141" i="2"/>
  <c r="BL141" i="2" s="1"/>
  <c r="BA281" i="2"/>
  <c r="BG281" i="2"/>
  <c r="BL281" i="2" s="1"/>
  <c r="BG187" i="2"/>
  <c r="BL187" i="2" s="1"/>
  <c r="BA187" i="2"/>
  <c r="BA72" i="2"/>
  <c r="BG72" i="2"/>
  <c r="BL72" i="2" s="1"/>
  <c r="AV373" i="2"/>
  <c r="BA373" i="2" s="1"/>
  <c r="AV349" i="2"/>
  <c r="BA349" i="2" s="1"/>
  <c r="AV299" i="2"/>
  <c r="BA299" i="2" s="1"/>
  <c r="AV618" i="2"/>
  <c r="BA618" i="2" s="1"/>
  <c r="AV581" i="2"/>
  <c r="BA581" i="2" s="1"/>
  <c r="AV343" i="2"/>
  <c r="BA343" i="2" s="1"/>
  <c r="AV532" i="2"/>
  <c r="BA532" i="2" s="1"/>
  <c r="AV582" i="2"/>
  <c r="BA582" i="2" s="1"/>
  <c r="AV445" i="2"/>
  <c r="BA445" i="2" s="1"/>
  <c r="AV341" i="2"/>
  <c r="BA341" i="2" s="1"/>
  <c r="AV269" i="2"/>
  <c r="BA269" i="2" s="1"/>
  <c r="AV446" i="2"/>
  <c r="BA446" i="2" s="1"/>
  <c r="AV374" i="2"/>
  <c r="BA374" i="2" s="1"/>
  <c r="AV350" i="2"/>
  <c r="BA350" i="2" s="1"/>
  <c r="AV562" i="2"/>
  <c r="BA562" i="2" s="1"/>
  <c r="AV519" i="2"/>
  <c r="BA519" i="2" s="1"/>
  <c r="AV541" i="2"/>
  <c r="BA541" i="2" s="1"/>
  <c r="AV372" i="2"/>
  <c r="BA372" i="2" s="1"/>
  <c r="AV465" i="2"/>
  <c r="BA465" i="2" s="1"/>
  <c r="AV393" i="2"/>
  <c r="BA393" i="2" s="1"/>
  <c r="AV531" i="2"/>
  <c r="BA531" i="2" s="1"/>
  <c r="AV289" i="2"/>
  <c r="BA289" i="2" s="1"/>
  <c r="AV439" i="2"/>
  <c r="BA439" i="2" s="1"/>
  <c r="AV603" i="2"/>
  <c r="BA603" i="2" s="1"/>
  <c r="AV585" i="2"/>
  <c r="BA585" i="2" s="1"/>
  <c r="AV416" i="2"/>
  <c r="BA416" i="2" s="1"/>
  <c r="AV261" i="2"/>
  <c r="BA261" i="2" s="1"/>
  <c r="AV390" i="2"/>
  <c r="BA390" i="2" s="1"/>
  <c r="AV340" i="2"/>
  <c r="BA340" i="2" s="1"/>
  <c r="AV536" i="2"/>
  <c r="BA536" i="2" s="1"/>
  <c r="AV505" i="2"/>
  <c r="BA505" i="2" s="1"/>
  <c r="AV481" i="2"/>
  <c r="BA481" i="2" s="1"/>
  <c r="AV377" i="2"/>
  <c r="BA377" i="2" s="1"/>
  <c r="AV231" i="2"/>
  <c r="BA231" i="2" s="1"/>
  <c r="AV99" i="2"/>
  <c r="BA99" i="2" s="1"/>
  <c r="AV292" i="2"/>
  <c r="BA292" i="2" s="1"/>
  <c r="AV230" i="2"/>
  <c r="BA230" i="2" s="1"/>
  <c r="AV228" i="2"/>
  <c r="BA228" i="2" s="1"/>
  <c r="AV375" i="2"/>
  <c r="BA375" i="2" s="1"/>
  <c r="AV218" i="2"/>
  <c r="BA218" i="2" s="1"/>
  <c r="BG255" i="2"/>
  <c r="BL255" i="2" s="1"/>
  <c r="BA255" i="2"/>
  <c r="BA180" i="2"/>
  <c r="BG180" i="2"/>
  <c r="BL180" i="2" s="1"/>
  <c r="BA156" i="2"/>
  <c r="BG156" i="2"/>
  <c r="BL156" i="2" s="1"/>
  <c r="BG391" i="2"/>
  <c r="BL391" i="2" s="1"/>
  <c r="BA104" i="2"/>
  <c r="BG104" i="2"/>
  <c r="BL104" i="2" s="1"/>
  <c r="BA253" i="2"/>
  <c r="BG253" i="2"/>
  <c r="BL253" i="2" s="1"/>
  <c r="BA491" i="2"/>
  <c r="BG491" i="2"/>
  <c r="BL491" i="2" s="1"/>
  <c r="BG431" i="2"/>
  <c r="BL431" i="2" s="1"/>
  <c r="BA431" i="2"/>
  <c r="BA590" i="2"/>
  <c r="BG590" i="2"/>
  <c r="BL590" i="2" s="1"/>
  <c r="BG173" i="2"/>
  <c r="BL173" i="2" s="1"/>
  <c r="BA173" i="2"/>
  <c r="BA401" i="2"/>
  <c r="BG401" i="2"/>
  <c r="BL401" i="2" s="1"/>
  <c r="BA248" i="2"/>
  <c r="BG248" i="2"/>
  <c r="BL248" i="2" s="1"/>
  <c r="BG118" i="2"/>
  <c r="BL118" i="2" s="1"/>
  <c r="BA118" i="2"/>
  <c r="BG158" i="2"/>
  <c r="BL158" i="2" s="1"/>
  <c r="BA158" i="2"/>
  <c r="BA84" i="2"/>
  <c r="BG84" i="2"/>
  <c r="BL84" i="2" s="1"/>
  <c r="BG10" i="2"/>
  <c r="BL10" i="2" s="1"/>
  <c r="BA10" i="2"/>
  <c r="BA41" i="2"/>
  <c r="BG41" i="2"/>
  <c r="BL41" i="2" s="1"/>
  <c r="BA31" i="2"/>
  <c r="BG31" i="2"/>
  <c r="BL31" i="2" s="1"/>
  <c r="BA79" i="2"/>
  <c r="BG79" i="2"/>
  <c r="BL79" i="2" s="1"/>
  <c r="BG310" i="2"/>
  <c r="BL310" i="2" s="1"/>
  <c r="BA310" i="2"/>
  <c r="BG520" i="2"/>
  <c r="BL520" i="2" s="1"/>
  <c r="BA520" i="2"/>
  <c r="BG359" i="2"/>
  <c r="BL359" i="2" s="1"/>
  <c r="BA179" i="2"/>
  <c r="BG179" i="2"/>
  <c r="BL179" i="2" s="1"/>
  <c r="BA44" i="2"/>
  <c r="BG44" i="2"/>
  <c r="BL44" i="2" s="1"/>
  <c r="BA352" i="2"/>
  <c r="BG352" i="2"/>
  <c r="BL352" i="2" s="1"/>
  <c r="BG305" i="2"/>
  <c r="BL305" i="2" s="1"/>
  <c r="BA305" i="2"/>
  <c r="BG185" i="2"/>
  <c r="BL185" i="2" s="1"/>
  <c r="BA185" i="2"/>
  <c r="BG25" i="2"/>
  <c r="BL25" i="2" s="1"/>
  <c r="BA25" i="2"/>
  <c r="BA143" i="2"/>
  <c r="BG143" i="2"/>
  <c r="BL143" i="2" s="1"/>
  <c r="BA37" i="2"/>
  <c r="BG37" i="2"/>
  <c r="BL37" i="2" s="1"/>
  <c r="BG241" i="2"/>
  <c r="BL241" i="2" s="1"/>
  <c r="BA241" i="2"/>
  <c r="BG244" i="2"/>
  <c r="BL244" i="2" s="1"/>
  <c r="BA244" i="2"/>
  <c r="BA70" i="2"/>
  <c r="BG70" i="2"/>
  <c r="BL70" i="2" s="1"/>
  <c r="BG128" i="2"/>
  <c r="BL128" i="2" s="1"/>
  <c r="BA128" i="2"/>
  <c r="BG124" i="2"/>
  <c r="BL124" i="2" s="1"/>
  <c r="BA124" i="2"/>
  <c r="BG611" i="2"/>
  <c r="BL611" i="2" s="1"/>
  <c r="BA611" i="2"/>
  <c r="BG163" i="2"/>
  <c r="BL163" i="2" s="1"/>
  <c r="BA163" i="2"/>
  <c r="BA402" i="2"/>
  <c r="BG402" i="2"/>
  <c r="BL402" i="2" s="1"/>
  <c r="BA501" i="2"/>
  <c r="BG501" i="2"/>
  <c r="BL501" i="2" s="1"/>
  <c r="BG171" i="2"/>
  <c r="BL171" i="2" s="1"/>
  <c r="BA171" i="2"/>
  <c r="BG73" i="2"/>
  <c r="BL73" i="2" s="1"/>
  <c r="BA73" i="2"/>
  <c r="BG63" i="2"/>
  <c r="BL63" i="2" s="1"/>
  <c r="BA63" i="2"/>
  <c r="BA280" i="2"/>
  <c r="BG280" i="2"/>
  <c r="BL280" i="2" s="1"/>
  <c r="BG186" i="2"/>
  <c r="BL186" i="2" s="1"/>
  <c r="BA186" i="2"/>
  <c r="BA45" i="2"/>
  <c r="BG45" i="2"/>
  <c r="BL45" i="2" s="1"/>
  <c r="BA543" i="2"/>
  <c r="BG543" i="2"/>
  <c r="BL543" i="2" s="1"/>
  <c r="BA69" i="2"/>
  <c r="BG69" i="2"/>
  <c r="BL69" i="2" s="1"/>
  <c r="BG192" i="2"/>
  <c r="BL192" i="2" s="1"/>
  <c r="BA192" i="2"/>
  <c r="BG283" i="2"/>
  <c r="BL283" i="2" s="1"/>
  <c r="BA283" i="2"/>
  <c r="BG457" i="2"/>
  <c r="BL457" i="2" s="1"/>
  <c r="BA457" i="2"/>
  <c r="BG258" i="2"/>
  <c r="BL258" i="2" s="1"/>
  <c r="BA258" i="2"/>
  <c r="BA172" i="2"/>
  <c r="BG172" i="2"/>
  <c r="BL172" i="2" s="1"/>
  <c r="BA285" i="2"/>
  <c r="BG285" i="2"/>
  <c r="BL285" i="2" s="1"/>
  <c r="BG411" i="2"/>
  <c r="BL411" i="2" s="1"/>
  <c r="BA411" i="2"/>
  <c r="BA526" i="2"/>
  <c r="BG526" i="2"/>
  <c r="BL526" i="2" s="1"/>
  <c r="BA500" i="2"/>
  <c r="BG500" i="2"/>
  <c r="BL500" i="2" s="1"/>
  <c r="BG558" i="2"/>
  <c r="BL558" i="2" s="1"/>
  <c r="BA558" i="2"/>
  <c r="BA334" i="2"/>
  <c r="BG334" i="2"/>
  <c r="BL334" i="2" s="1"/>
  <c r="BA477" i="2"/>
  <c r="BG477" i="2"/>
  <c r="BL477" i="2" s="1"/>
  <c r="BG67" i="2"/>
  <c r="BL67" i="2" s="1"/>
  <c r="BA67" i="2"/>
  <c r="BG314" i="2"/>
  <c r="BL314" i="2" s="1"/>
  <c r="BA314" i="2"/>
  <c r="BG100" i="2"/>
  <c r="BL100" i="2" s="1"/>
  <c r="BA100" i="2"/>
  <c r="BA563" i="2"/>
  <c r="BG563" i="2"/>
  <c r="BL563" i="2" s="1"/>
  <c r="BG598" i="2"/>
  <c r="BL598" i="2" s="1"/>
  <c r="BA598" i="2"/>
  <c r="BA105" i="2"/>
  <c r="BG105" i="2"/>
  <c r="BL105" i="2" s="1"/>
  <c r="BA60" i="2"/>
  <c r="BG60" i="2"/>
  <c r="BL60" i="2" s="1"/>
  <c r="BG484" i="2"/>
  <c r="BL484" i="2" s="1"/>
  <c r="BA484" i="2"/>
  <c r="BG433" i="2"/>
  <c r="BL433" i="2" s="1"/>
  <c r="BA433" i="2"/>
  <c r="BG233" i="2"/>
  <c r="BL233" i="2" s="1"/>
  <c r="BA233" i="2"/>
  <c r="BA87" i="2"/>
  <c r="BG87" i="2"/>
  <c r="BL87" i="2" s="1"/>
  <c r="BG190" i="2"/>
  <c r="BL190" i="2" s="1"/>
  <c r="BA190" i="2"/>
  <c r="BA32" i="2"/>
  <c r="BG32" i="2"/>
  <c r="BL32" i="2" s="1"/>
  <c r="BG219" i="2"/>
  <c r="BL219" i="2" s="1"/>
  <c r="BA219" i="2"/>
  <c r="BA42" i="2"/>
  <c r="BG42" i="2"/>
  <c r="BL42" i="2" s="1"/>
  <c r="BG53" i="2"/>
  <c r="BL53" i="2" s="1"/>
  <c r="BA53" i="2"/>
  <c r="BG282" i="2"/>
  <c r="BL282" i="2" s="1"/>
  <c r="BA282" i="2"/>
  <c r="BA95" i="2"/>
  <c r="BG95" i="2"/>
  <c r="BL95" i="2" s="1"/>
  <c r="BG116" i="2"/>
  <c r="BL116" i="2" s="1"/>
  <c r="BA116" i="2"/>
  <c r="BA35" i="2"/>
  <c r="BG35" i="2"/>
  <c r="BL35" i="2" s="1"/>
  <c r="AV405" i="2"/>
  <c r="BA405" i="2" s="1"/>
  <c r="AV323" i="2"/>
  <c r="BA323" i="2" s="1"/>
  <c r="AV380" i="2"/>
  <c r="BA380" i="2" s="1"/>
  <c r="AV497" i="2"/>
  <c r="BA497" i="2" s="1"/>
  <c r="AV272" i="2"/>
  <c r="BA272" i="2" s="1"/>
  <c r="AV378" i="2"/>
  <c r="BA378" i="2" s="1"/>
  <c r="AV471" i="2"/>
  <c r="BA471" i="2" s="1"/>
  <c r="AV199" i="2"/>
  <c r="BA199" i="2" s="1"/>
  <c r="AV365" i="2"/>
  <c r="BA365" i="2" s="1"/>
  <c r="AV467" i="2"/>
  <c r="BA467" i="2" s="1"/>
  <c r="AV442" i="2"/>
  <c r="BA442" i="2" s="1"/>
  <c r="AV463" i="2"/>
  <c r="BA463" i="2" s="1"/>
  <c r="AV237" i="2"/>
  <c r="BA237" i="2" s="1"/>
  <c r="AV238" i="2"/>
  <c r="BA238" i="2" s="1"/>
  <c r="AV43" i="2"/>
  <c r="BA43" i="2" s="1"/>
  <c r="BG486" i="2"/>
  <c r="BL486" i="2" s="1"/>
  <c r="BA486" i="2"/>
  <c r="BG119" i="2"/>
  <c r="BL119" i="2" s="1"/>
  <c r="BA119" i="2"/>
  <c r="BA256" i="2"/>
  <c r="BG256" i="2"/>
  <c r="BL256" i="2" s="1"/>
  <c r="BG250" i="2"/>
  <c r="BL250" i="2" s="1"/>
  <c r="BA250" i="2"/>
  <c r="BG355" i="2"/>
  <c r="BL355" i="2" s="1"/>
  <c r="BA355" i="2"/>
  <c r="BG426" i="2"/>
  <c r="BL426" i="2" s="1"/>
  <c r="BA426" i="2"/>
  <c r="BG313" i="2"/>
  <c r="BL313" i="2" s="1"/>
  <c r="BA313" i="2"/>
  <c r="BA135" i="2"/>
  <c r="BG135" i="2"/>
  <c r="BL135" i="2" s="1"/>
  <c r="BG152" i="2"/>
  <c r="BL152" i="2" s="1"/>
  <c r="BA152" i="2"/>
  <c r="BG162" i="2"/>
  <c r="BL162" i="2" s="1"/>
  <c r="BA162" i="2"/>
  <c r="BA225" i="2"/>
  <c r="BG225" i="2"/>
  <c r="BL225" i="2" s="1"/>
  <c r="BG112" i="2"/>
  <c r="BL112" i="2" s="1"/>
  <c r="BA112" i="2"/>
  <c r="BG362" i="2"/>
  <c r="BL362" i="2" s="1"/>
  <c r="BA362" i="2"/>
  <c r="BG619" i="2"/>
  <c r="BL619" i="2" s="1"/>
  <c r="BA619" i="2"/>
  <c r="BA117" i="2"/>
  <c r="BG117" i="2"/>
  <c r="BL117" i="2" s="1"/>
  <c r="BG579" i="2"/>
  <c r="BL579" i="2" s="1"/>
  <c r="BA579" i="2"/>
  <c r="BA39" i="2"/>
  <c r="BG39" i="2"/>
  <c r="BL39" i="2" s="1"/>
  <c r="BA97" i="2"/>
  <c r="BG97" i="2"/>
  <c r="BL97" i="2" s="1"/>
  <c r="BA232" i="2"/>
  <c r="BG232" i="2"/>
  <c r="BL232" i="2" s="1"/>
  <c r="BG290" i="2"/>
  <c r="BL290" i="2" s="1"/>
  <c r="BA290" i="2"/>
  <c r="BG527" i="2"/>
  <c r="BL527" i="2" s="1"/>
  <c r="BA527" i="2"/>
  <c r="BA249" i="2"/>
  <c r="BG249" i="2"/>
  <c r="BL249" i="2" s="1"/>
  <c r="BA55" i="2"/>
  <c r="BG55" i="2"/>
  <c r="BL55" i="2" s="1"/>
  <c r="BG329" i="2"/>
  <c r="BL329" i="2" s="1"/>
  <c r="BA329" i="2"/>
  <c r="BA61" i="2"/>
  <c r="BG61" i="2"/>
  <c r="BL61" i="2" s="1"/>
  <c r="BA20" i="2"/>
  <c r="BG20" i="2"/>
  <c r="BL20" i="2" s="1"/>
  <c r="BG469" i="2"/>
  <c r="BL469" i="2" s="1"/>
  <c r="BA469" i="2"/>
  <c r="BG14" i="2"/>
  <c r="BL14" i="2" s="1"/>
  <c r="BA14" i="2"/>
  <c r="BA488" i="2"/>
  <c r="BG488" i="2"/>
  <c r="BL488" i="2" s="1"/>
  <c r="BA506" i="2"/>
  <c r="BG506" i="2"/>
  <c r="BL506" i="2" s="1"/>
  <c r="BG26" i="2"/>
  <c r="BL26" i="2" s="1"/>
  <c r="BA26" i="2"/>
  <c r="BG27" i="2"/>
  <c r="BL27" i="2" s="1"/>
  <c r="BA27" i="2"/>
  <c r="BG273" i="2"/>
  <c r="BL273" i="2" s="1"/>
  <c r="BA273" i="2"/>
  <c r="BA89" i="2"/>
  <c r="BG89" i="2"/>
  <c r="BL89" i="2" s="1"/>
  <c r="BA109" i="2"/>
  <c r="BG109" i="2"/>
  <c r="BL109" i="2" s="1"/>
  <c r="BG193" i="2"/>
  <c r="BL193" i="2" s="1"/>
  <c r="BA193" i="2"/>
  <c r="BA182" i="2"/>
  <c r="BG182" i="2"/>
  <c r="BL182" i="2" s="1"/>
  <c r="BG168" i="2"/>
  <c r="BL168" i="2" s="1"/>
  <c r="BA168" i="2"/>
  <c r="BG239" i="2"/>
  <c r="BL239" i="2" s="1"/>
  <c r="BA239" i="2"/>
  <c r="BA516" i="2"/>
  <c r="BG516" i="2"/>
  <c r="BL516" i="2" s="1"/>
  <c r="BA251" i="2"/>
  <c r="BG251" i="2"/>
  <c r="BL251" i="2" s="1"/>
  <c r="BG148" i="2"/>
  <c r="BL148" i="2" s="1"/>
  <c r="BA148" i="2"/>
  <c r="BG335" i="2"/>
  <c r="BL335" i="2" s="1"/>
  <c r="BA335" i="2"/>
  <c r="BG317" i="2"/>
  <c r="BL317" i="2" s="1"/>
  <c r="BA317" i="2"/>
  <c r="BA308" i="2"/>
  <c r="BG308" i="2"/>
  <c r="BL308" i="2" s="1"/>
  <c r="BG614" i="2"/>
  <c r="BL614" i="2" s="1"/>
  <c r="BA614" i="2"/>
  <c r="BG357" i="2"/>
  <c r="BL357" i="2" s="1"/>
  <c r="BA357" i="2"/>
  <c r="BA432" i="2"/>
  <c r="BG432" i="2"/>
  <c r="BL432" i="2" s="1"/>
  <c r="BG409" i="2"/>
  <c r="BL409" i="2" s="1"/>
  <c r="BA409" i="2"/>
  <c r="BA336" i="2"/>
  <c r="BG336" i="2"/>
  <c r="BL336" i="2" s="1"/>
  <c r="BA56" i="2"/>
  <c r="BG56" i="2"/>
  <c r="BL56" i="2" s="1"/>
  <c r="BG208" i="2"/>
  <c r="BL208" i="2" s="1"/>
  <c r="BA208" i="2"/>
  <c r="BG122" i="2"/>
  <c r="BL122" i="2" s="1"/>
  <c r="BA122" i="2"/>
  <c r="BG620" i="2"/>
  <c r="BL620" i="2" s="1"/>
  <c r="BA620" i="2"/>
  <c r="BG422" i="2"/>
  <c r="BL422" i="2" s="1"/>
  <c r="BA422" i="2"/>
  <c r="BG351" i="2"/>
  <c r="BL351" i="2" s="1"/>
  <c r="BA351" i="2"/>
  <c r="BA493" i="2"/>
  <c r="BG493" i="2"/>
  <c r="BL493" i="2" s="1"/>
  <c r="BG140" i="2"/>
  <c r="BL140" i="2" s="1"/>
  <c r="BA140" i="2"/>
  <c r="BG278" i="2"/>
  <c r="BL278" i="2" s="1"/>
  <c r="BA278" i="2"/>
  <c r="BG600" i="2"/>
  <c r="BL600" i="2" s="1"/>
  <c r="BA600" i="2"/>
  <c r="BG388" i="2"/>
  <c r="BL388" i="2" s="1"/>
  <c r="BA388" i="2"/>
  <c r="BG621" i="2"/>
  <c r="BL621" i="2" s="1"/>
  <c r="BA621" i="2"/>
  <c r="BA328" i="2"/>
  <c r="BG328" i="2"/>
  <c r="BL328" i="2" s="1"/>
  <c r="BG21" i="2"/>
  <c r="BL21" i="2" s="1"/>
  <c r="BA21" i="2"/>
  <c r="BG121" i="2"/>
  <c r="BL121" i="2" s="1"/>
  <c r="BA121" i="2"/>
  <c r="BA58" i="2"/>
  <c r="BG58" i="2"/>
  <c r="BL58" i="2" s="1"/>
  <c r="BG286" i="2"/>
  <c r="BL286" i="2" s="1"/>
  <c r="BA286" i="2"/>
  <c r="BG204" i="2"/>
  <c r="BL204" i="2" s="1"/>
  <c r="BA204" i="2"/>
  <c r="BA309" i="2"/>
  <c r="BG146" i="2"/>
  <c r="BL146" i="2" s="1"/>
  <c r="BA146" i="2"/>
  <c r="BG592" i="2"/>
  <c r="BL592" i="2" s="1"/>
  <c r="BA592" i="2"/>
  <c r="BG490" i="2"/>
  <c r="BL490" i="2" s="1"/>
  <c r="BA490" i="2"/>
  <c r="BA205" i="2"/>
  <c r="BG205" i="2"/>
  <c r="BL205" i="2" s="1"/>
  <c r="BA612" i="2"/>
  <c r="BG612" i="2"/>
  <c r="BL612" i="2" s="1"/>
  <c r="BG22" i="2"/>
  <c r="BL22" i="2" s="1"/>
  <c r="BA22" i="2"/>
  <c r="BA85" i="2"/>
  <c r="BG85" i="2"/>
  <c r="BL85" i="2" s="1"/>
  <c r="BA436" i="2"/>
  <c r="BG436" i="2"/>
  <c r="BL436" i="2" s="1"/>
  <c r="BA547" i="2"/>
  <c r="BG547" i="2"/>
  <c r="BL547" i="2" s="1"/>
  <c r="BG601" i="2"/>
  <c r="BL601" i="2" s="1"/>
  <c r="BA601" i="2"/>
  <c r="BA66" i="2"/>
  <c r="BG66" i="2"/>
  <c r="BL66" i="2" s="1"/>
  <c r="BA107" i="2"/>
  <c r="BG107" i="2"/>
  <c r="BL107" i="2" s="1"/>
  <c r="BA559" i="2"/>
  <c r="BG559" i="2"/>
  <c r="BL559" i="2" s="1"/>
  <c r="BA177" i="2"/>
  <c r="BG177" i="2"/>
  <c r="BL177" i="2" s="1"/>
  <c r="BA34" i="2"/>
  <c r="BG34" i="2"/>
  <c r="BL34" i="2" s="1"/>
  <c r="BG544" i="2"/>
  <c r="BL544" i="2" s="1"/>
  <c r="BA544" i="2"/>
  <c r="BG142" i="2"/>
  <c r="BL142" i="2" s="1"/>
  <c r="BA142" i="2"/>
  <c r="BA28" i="2"/>
  <c r="BG28" i="2"/>
  <c r="BL28" i="2" s="1"/>
  <c r="BA489" i="2"/>
  <c r="BG489" i="2"/>
  <c r="BL489" i="2" s="1"/>
  <c r="BA103" i="2"/>
  <c r="BG103" i="2"/>
  <c r="BL103" i="2" s="1"/>
  <c r="BA33" i="2"/>
  <c r="BG33" i="2"/>
  <c r="BL33" i="2" s="1"/>
  <c r="BA49" i="2"/>
  <c r="BG49" i="2"/>
  <c r="BL49" i="2" s="1"/>
  <c r="BG443" i="2"/>
  <c r="BL443" i="2" s="1"/>
  <c r="BA443" i="2"/>
  <c r="BA347" i="2"/>
  <c r="BG347" i="2"/>
  <c r="BL347" i="2" s="1"/>
  <c r="BA4" i="2"/>
  <c r="BG4" i="2"/>
  <c r="BL4" i="2" s="1"/>
  <c r="BG246" i="2"/>
  <c r="BL246" i="2" s="1"/>
  <c r="BA246" i="2"/>
  <c r="BA474" i="2"/>
  <c r="BG474" i="2"/>
  <c r="BL474" i="2" s="1"/>
  <c r="BG599" i="2"/>
  <c r="BL599" i="2" s="1"/>
  <c r="BA599" i="2"/>
  <c r="BG207" i="2"/>
  <c r="BL207" i="2" s="1"/>
  <c r="BA207" i="2"/>
  <c r="BG274" i="2"/>
  <c r="BL274" i="2" s="1"/>
  <c r="BA274" i="2"/>
  <c r="BA430" i="2"/>
  <c r="BG430" i="2"/>
  <c r="BL430" i="2" s="1"/>
  <c r="BG397" i="2"/>
  <c r="BL397" i="2" s="1"/>
  <c r="BA397" i="2"/>
  <c r="BG574" i="2"/>
  <c r="BL574" i="2" s="1"/>
  <c r="BA574" i="2"/>
  <c r="BG407" i="2"/>
  <c r="BL407" i="2" s="1"/>
  <c r="BA407" i="2"/>
  <c r="BA181" i="2"/>
  <c r="BG181" i="2"/>
  <c r="BL181" i="2" s="1"/>
  <c r="BA499" i="2"/>
  <c r="BG499" i="2"/>
  <c r="BL499" i="2" s="1"/>
  <c r="BG202" i="2"/>
  <c r="BL202" i="2" s="1"/>
  <c r="BA202" i="2"/>
  <c r="BA221" i="2"/>
  <c r="BG221" i="2"/>
  <c r="BL221" i="2" s="1"/>
  <c r="BA277" i="2"/>
  <c r="BG277" i="2"/>
  <c r="BL277" i="2" s="1"/>
  <c r="BG410" i="2"/>
  <c r="BL410" i="2" s="1"/>
  <c r="BA410" i="2"/>
  <c r="BA345" i="2"/>
  <c r="BA83" i="2"/>
  <c r="BG83" i="2"/>
  <c r="BL83" i="2" s="1"/>
  <c r="BA127" i="2"/>
  <c r="BG127" i="2"/>
  <c r="BL127" i="2" s="1"/>
  <c r="BA203" i="2"/>
  <c r="BG203" i="2"/>
  <c r="BL203" i="2" s="1"/>
  <c r="BG270" i="2"/>
  <c r="BL270" i="2" s="1"/>
  <c r="BA270" i="2"/>
  <c r="BG321" i="2"/>
  <c r="BL321" i="2" s="1"/>
  <c r="BA321" i="2"/>
  <c r="BA91" i="2"/>
  <c r="BG91" i="2"/>
  <c r="BL91" i="2" s="1"/>
  <c r="BG435" i="2"/>
  <c r="BL435" i="2" s="1"/>
  <c r="BA435" i="2"/>
  <c r="BA129" i="2"/>
  <c r="BG129" i="2"/>
  <c r="BL129" i="2" s="1"/>
  <c r="BA420" i="2"/>
  <c r="BG420" i="2"/>
  <c r="BL420" i="2" s="1"/>
  <c r="BG418" i="2"/>
  <c r="BL418" i="2" s="1"/>
  <c r="BA418" i="2"/>
  <c r="BA495" i="2"/>
  <c r="BA560" i="2"/>
  <c r="BG9" i="2"/>
  <c r="BL9" i="2" s="1"/>
  <c r="BA9" i="2"/>
  <c r="BA360" i="2"/>
  <c r="BG360" i="2"/>
  <c r="BL360" i="2" s="1"/>
  <c r="BG6" i="2"/>
  <c r="BL6" i="2" s="1"/>
  <c r="BA6" i="2"/>
  <c r="BA448" i="2"/>
  <c r="BG448" i="2"/>
  <c r="BL448" i="2" s="1"/>
  <c r="BA106" i="2"/>
  <c r="BG106" i="2"/>
  <c r="BL106" i="2" s="1"/>
  <c r="BA11" i="2"/>
  <c r="BG11" i="2"/>
  <c r="BL11" i="2" s="1"/>
  <c r="BG276" i="2"/>
  <c r="BL276" i="2" s="1"/>
  <c r="BA276" i="2"/>
  <c r="BA64" i="2"/>
  <c r="BG64" i="2"/>
  <c r="BL64" i="2" s="1"/>
  <c r="AU446" i="2"/>
  <c r="AZ446" i="2" s="1"/>
  <c r="AU374" i="2"/>
  <c r="AZ374" i="2" s="1"/>
  <c r="AU603" i="2"/>
  <c r="AZ603" i="2" s="1"/>
  <c r="AU375" i="2"/>
  <c r="AZ375" i="2" s="1"/>
  <c r="AU372" i="2"/>
  <c r="AZ372" i="2" s="1"/>
  <c r="AU481" i="2"/>
  <c r="AZ481" i="2" s="1"/>
  <c r="AU582" i="2"/>
  <c r="AZ582" i="2" s="1"/>
  <c r="AU536" i="2"/>
  <c r="AZ536" i="2" s="1"/>
  <c r="AU505" i="2"/>
  <c r="AZ505" i="2" s="1"/>
  <c r="AU585" i="2"/>
  <c r="AZ585" i="2" s="1"/>
  <c r="AU350" i="2"/>
  <c r="AZ350" i="2" s="1"/>
  <c r="AU532" i="2"/>
  <c r="AZ532" i="2" s="1"/>
  <c r="AU390" i="2"/>
  <c r="AZ390" i="2" s="1"/>
  <c r="AU541" i="2"/>
  <c r="AZ541" i="2" s="1"/>
  <c r="AU416" i="2"/>
  <c r="AZ416" i="2" s="1"/>
  <c r="AU618" i="2"/>
  <c r="AZ618" i="2" s="1"/>
  <c r="AU531" i="2"/>
  <c r="AZ531" i="2" s="1"/>
  <c r="AU377" i="2"/>
  <c r="AZ377" i="2" s="1"/>
  <c r="AU349" i="2"/>
  <c r="AZ349" i="2" s="1"/>
  <c r="AU445" i="2"/>
  <c r="AZ445" i="2" s="1"/>
  <c r="AU393" i="2"/>
  <c r="AZ393" i="2" s="1"/>
  <c r="AU581" i="2"/>
  <c r="AZ581" i="2" s="1"/>
  <c r="AU373" i="2"/>
  <c r="AZ373" i="2" s="1"/>
  <c r="AU439" i="2"/>
  <c r="AZ439" i="2" s="1"/>
  <c r="AU562" i="2"/>
  <c r="AZ562" i="2" s="1"/>
  <c r="AU340" i="2"/>
  <c r="AZ340" i="2" s="1"/>
  <c r="AU343" i="2"/>
  <c r="AZ343" i="2" s="1"/>
  <c r="AU341" i="2"/>
  <c r="AZ341" i="2" s="1"/>
  <c r="AU261" i="2"/>
  <c r="AZ261" i="2" s="1"/>
  <c r="AU519" i="2"/>
  <c r="AZ519" i="2" s="1"/>
  <c r="AU218" i="2"/>
  <c r="AZ218" i="2" s="1"/>
  <c r="BD218" i="2" s="1"/>
  <c r="BI218" i="2" s="1"/>
  <c r="AU465" i="2"/>
  <c r="AZ465" i="2" s="1"/>
  <c r="AU269" i="2"/>
  <c r="AZ269" i="2" s="1"/>
  <c r="AU99" i="2"/>
  <c r="AZ99" i="2" s="1"/>
  <c r="AU292" i="2"/>
  <c r="AZ292" i="2" s="1"/>
  <c r="AU299" i="2"/>
  <c r="AZ299" i="2" s="1"/>
  <c r="AU230" i="2"/>
  <c r="AZ230" i="2" s="1"/>
  <c r="AU231" i="2"/>
  <c r="AZ231" i="2" s="1"/>
  <c r="AU228" i="2"/>
  <c r="AZ228" i="2" s="1"/>
  <c r="BD228" i="2" s="1"/>
  <c r="BI228" i="2" s="1"/>
  <c r="AU289" i="2"/>
  <c r="AZ289" i="2" s="1"/>
  <c r="BG234" i="2"/>
  <c r="BL234" i="2" s="1"/>
  <c r="BA234" i="2"/>
  <c r="BA62" i="2"/>
  <c r="BG62" i="2"/>
  <c r="BL62" i="2" s="1"/>
  <c r="BA96" i="2"/>
  <c r="BG96" i="2"/>
  <c r="BL96" i="2" s="1"/>
  <c r="BA126" i="2"/>
  <c r="BG126" i="2"/>
  <c r="BL126" i="2" s="1"/>
  <c r="BG189" i="2"/>
  <c r="BL189" i="2" s="1"/>
  <c r="BA189" i="2"/>
  <c r="BG183" i="2"/>
  <c r="BL183" i="2" s="1"/>
  <c r="BA183" i="2"/>
  <c r="BA326" i="2"/>
  <c r="BG326" i="2"/>
  <c r="BL326" i="2" s="1"/>
  <c r="BA134" i="2"/>
  <c r="BG134" i="2"/>
  <c r="BL134" i="2" s="1"/>
  <c r="BG265" i="2"/>
  <c r="BL265" i="2" s="1"/>
  <c r="BA265" i="2"/>
  <c r="BA408" i="2"/>
  <c r="BG408" i="2"/>
  <c r="BL408" i="2" s="1"/>
  <c r="BG161" i="2"/>
  <c r="BL161" i="2" s="1"/>
  <c r="BA161" i="2"/>
  <c r="BA356" i="2"/>
  <c r="BG356" i="2"/>
  <c r="BL356" i="2" s="1"/>
  <c r="BA473" i="2"/>
  <c r="BG473" i="2"/>
  <c r="BL473" i="2" s="1"/>
  <c r="BG303" i="2"/>
  <c r="BL303" i="2" s="1"/>
  <c r="BA303" i="2"/>
  <c r="BG48" i="2"/>
  <c r="BL48" i="2" s="1"/>
  <c r="BA48" i="2"/>
  <c r="BG492" i="2"/>
  <c r="BL492" i="2" s="1"/>
  <c r="BA492" i="2"/>
  <c r="BG279" i="2"/>
  <c r="BL279" i="2" s="1"/>
  <c r="BA279" i="2"/>
  <c r="BG483" i="2"/>
  <c r="BL483" i="2" s="1"/>
  <c r="BA483" i="2"/>
  <c r="BG304" i="2"/>
  <c r="BL304" i="2" s="1"/>
  <c r="BA304" i="2"/>
  <c r="BA485" i="2"/>
  <c r="BG485" i="2"/>
  <c r="BL485" i="2" s="1"/>
  <c r="BG320" i="2"/>
  <c r="BL320" i="2" s="1"/>
  <c r="BA320" i="2"/>
  <c r="BG191" i="2"/>
  <c r="BL191" i="2" s="1"/>
  <c r="BA191" i="2"/>
  <c r="BA36" i="2"/>
  <c r="BG36" i="2"/>
  <c r="BL36" i="2" s="1"/>
  <c r="BG482" i="2"/>
  <c r="BL482" i="2" s="1"/>
  <c r="BA482" i="2"/>
  <c r="BG437" i="2"/>
  <c r="BL437" i="2" s="1"/>
  <c r="BA437" i="2"/>
  <c r="BG296" i="2"/>
  <c r="BL296" i="2" s="1"/>
  <c r="BA296" i="2"/>
  <c r="BA81" i="2"/>
  <c r="BG81" i="2"/>
  <c r="BL81" i="2" s="1"/>
  <c r="BA449" i="2"/>
  <c r="BG449" i="2"/>
  <c r="BL449" i="2" s="1"/>
  <c r="BG52" i="2"/>
  <c r="BL52" i="2" s="1"/>
  <c r="BA52" i="2"/>
  <c r="BA38" i="2"/>
  <c r="BG38" i="2"/>
  <c r="BL38" i="2" s="1"/>
  <c r="BG50" i="2"/>
  <c r="BL50" i="2" s="1"/>
  <c r="BA50" i="2"/>
  <c r="BG421" i="2"/>
  <c r="BL421" i="2" s="1"/>
  <c r="BA421" i="2"/>
  <c r="BG54" i="2"/>
  <c r="BL54" i="2" s="1"/>
  <c r="BA54" i="2"/>
  <c r="BA578" i="2"/>
  <c r="BG578" i="2"/>
  <c r="BL578" i="2" s="1"/>
  <c r="BG176" i="2"/>
  <c r="BL176" i="2" s="1"/>
  <c r="BA176" i="2"/>
  <c r="BA65" i="2"/>
  <c r="BG65" i="2"/>
  <c r="BL65" i="2" s="1"/>
  <c r="BA195" i="2"/>
  <c r="BG195" i="2"/>
  <c r="BL195" i="2" s="1"/>
  <c r="BA23" i="2"/>
  <c r="BG23" i="2"/>
  <c r="BL23" i="2" s="1"/>
  <c r="BG169" i="2"/>
  <c r="BL169" i="2" s="1"/>
  <c r="BA169" i="2"/>
  <c r="BG212" i="2"/>
  <c r="BL212" i="2" s="1"/>
  <c r="BA212" i="2"/>
  <c r="BG164" i="2"/>
  <c r="BL164" i="2" s="1"/>
  <c r="BA164" i="2"/>
  <c r="BA220" i="2"/>
  <c r="BG220" i="2"/>
  <c r="BL220" i="2" s="1"/>
  <c r="BA133" i="2"/>
  <c r="BG133" i="2"/>
  <c r="BL133" i="2" s="1"/>
  <c r="BG511" i="2"/>
  <c r="BL511" i="2" s="1"/>
  <c r="BA511" i="2"/>
  <c r="BG213" i="2"/>
  <c r="BL213" i="2" s="1"/>
  <c r="BA213" i="2"/>
  <c r="BG539" i="2"/>
  <c r="BL539" i="2" s="1"/>
  <c r="BA539" i="2"/>
  <c r="BG115" i="2"/>
  <c r="BL115" i="2" s="1"/>
  <c r="BA115" i="2"/>
  <c r="BA131" i="2"/>
  <c r="BG131" i="2"/>
  <c r="BL131" i="2" s="1"/>
  <c r="BA403" i="2"/>
  <c r="BG403" i="2"/>
  <c r="BL403" i="2" s="1"/>
  <c r="BA92" i="2"/>
  <c r="BG92" i="2"/>
  <c r="BL92" i="2" s="1"/>
  <c r="BG318" i="2"/>
  <c r="BL318" i="2" s="1"/>
  <c r="BA318" i="2"/>
  <c r="BA346" i="2"/>
  <c r="BG346" i="2"/>
  <c r="BL346" i="2" s="1"/>
  <c r="BG622" i="2"/>
  <c r="BL622" i="2" s="1"/>
  <c r="BA622" i="2"/>
  <c r="BG77" i="2"/>
  <c r="BL77" i="2" s="1"/>
  <c r="BA77" i="2"/>
  <c r="BG528" i="2"/>
  <c r="BL528" i="2" s="1"/>
  <c r="BA93" i="2"/>
  <c r="BG93" i="2"/>
  <c r="BL93" i="2" s="1"/>
  <c r="BG74" i="2"/>
  <c r="BL74" i="2" s="1"/>
  <c r="BA74" i="2"/>
  <c r="BG16" i="2"/>
  <c r="BL16" i="2" s="1"/>
  <c r="BA16" i="2"/>
  <c r="BG138" i="2"/>
  <c r="BL138" i="2" s="1"/>
  <c r="BA138" i="2"/>
  <c r="BA17" i="2"/>
  <c r="BG17" i="2"/>
  <c r="BL17" i="2" s="1"/>
  <c r="BA47" i="2"/>
  <c r="BG47" i="2"/>
  <c r="BL47" i="2" s="1"/>
  <c r="BG468" i="2"/>
  <c r="BL468" i="2" s="1"/>
  <c r="BA468" i="2"/>
  <c r="BG243" i="2"/>
  <c r="BL243" i="2" s="1"/>
  <c r="BA243" i="2"/>
  <c r="BG311" i="2"/>
  <c r="BL311" i="2" s="1"/>
  <c r="BA311" i="2"/>
  <c r="BA57" i="2"/>
  <c r="BG57" i="2"/>
  <c r="BL57" i="2" s="1"/>
  <c r="BG19" i="2"/>
  <c r="BL19" i="2" s="1"/>
  <c r="BA19" i="2"/>
  <c r="BG434" i="2"/>
  <c r="BL434" i="2" s="1"/>
  <c r="BA434" i="2"/>
  <c r="AV514" i="2"/>
  <c r="BA514" i="2" s="1"/>
  <c r="AV453" i="2"/>
  <c r="BA453" i="2" s="1"/>
  <c r="AV616" i="2"/>
  <c r="BA616" i="2" s="1"/>
  <c r="AV573" i="2"/>
  <c r="BA573" i="2" s="1"/>
  <c r="AV428" i="2"/>
  <c r="BA428" i="2" s="1"/>
  <c r="AV525" i="2"/>
  <c r="BA525" i="2" s="1"/>
  <c r="AV425" i="2"/>
  <c r="BA425" i="2" s="1"/>
  <c r="AV617" i="2"/>
  <c r="BA617" i="2" s="1"/>
  <c r="AV369" i="2"/>
  <c r="BA369" i="2" s="1"/>
  <c r="AV498" i="2"/>
  <c r="BA498" i="2" s="1"/>
  <c r="AV400" i="2"/>
  <c r="BA400" i="2" s="1"/>
  <c r="AV508" i="2"/>
  <c r="BA508" i="2" s="1"/>
  <c r="AV554" i="2"/>
  <c r="BA554" i="2" s="1"/>
  <c r="AV553" i="2"/>
  <c r="BA553" i="2" s="1"/>
  <c r="AV398" i="2"/>
  <c r="BA398" i="2" s="1"/>
  <c r="AV556" i="2"/>
  <c r="BA556" i="2" s="1"/>
  <c r="AV610" i="2"/>
  <c r="BA610" i="2" s="1"/>
  <c r="AV594" i="2"/>
  <c r="BA594" i="2" s="1"/>
  <c r="AV567" i="2"/>
  <c r="BA567" i="2" s="1"/>
  <c r="AV613" i="2"/>
  <c r="BA613" i="2" s="1"/>
  <c r="AV217" i="2"/>
  <c r="BA217" i="2" s="1"/>
  <c r="AV576" i="2"/>
  <c r="BA576" i="2" s="1"/>
  <c r="AV555" i="2"/>
  <c r="BA555" i="2" s="1"/>
  <c r="AV577" i="2"/>
  <c r="BA577" i="2" s="1"/>
  <c r="AV387" i="2"/>
  <c r="BA387" i="2" s="1"/>
  <c r="AV571" i="2"/>
  <c r="BA571" i="2" s="1"/>
  <c r="AV385" i="2"/>
  <c r="BA385" i="2" s="1"/>
  <c r="AV288" i="2"/>
  <c r="BA288" i="2" s="1"/>
  <c r="AV260" i="2"/>
  <c r="BA260" i="2" s="1"/>
  <c r="AV455" i="2"/>
  <c r="BA455" i="2" s="1"/>
  <c r="AV254" i="2"/>
  <c r="BA254" i="2" s="1"/>
  <c r="AV383" i="2"/>
  <c r="BA383" i="2" s="1"/>
  <c r="AV154" i="2"/>
  <c r="BA154" i="2" s="1"/>
  <c r="AV386" i="2"/>
  <c r="BA386" i="2" s="1"/>
  <c r="AV216" i="2"/>
  <c r="BA216" i="2" s="1"/>
  <c r="AV338" i="2"/>
  <c r="BA338" i="2" s="1"/>
  <c r="AU606" i="2"/>
  <c r="AZ606" i="2" s="1"/>
  <c r="AU551" i="2"/>
  <c r="AZ551" i="2" s="1"/>
  <c r="AU332" i="2"/>
  <c r="AZ332" i="2" s="1"/>
  <c r="AU451" i="2"/>
  <c r="AZ451" i="2" s="1"/>
  <c r="AU333" i="2"/>
  <c r="AZ333" i="2" s="1"/>
  <c r="AU367" i="2"/>
  <c r="AZ367" i="2" s="1"/>
  <c r="AU546" i="2"/>
  <c r="AZ546" i="2" s="1"/>
  <c r="AU368" i="2"/>
  <c r="AZ368" i="2" s="1"/>
  <c r="AU538" i="2"/>
  <c r="AZ538" i="2" s="1"/>
  <c r="AU534" i="2"/>
  <c r="AZ534" i="2" s="1"/>
  <c r="AU325" i="2"/>
  <c r="AZ325" i="2" s="1"/>
  <c r="AU570" i="2"/>
  <c r="AZ570" i="2" s="1"/>
  <c r="AU533" i="2"/>
  <c r="AZ533" i="2" s="1"/>
  <c r="AU344" i="2"/>
  <c r="AZ344" i="2" s="1"/>
  <c r="BD514" i="2" s="1"/>
  <c r="BI514" i="2" s="1"/>
  <c r="AU382" i="2"/>
  <c r="AZ382" i="2" s="1"/>
  <c r="AU395" i="2"/>
  <c r="AZ395" i="2" s="1"/>
  <c r="AU569" i="2"/>
  <c r="AZ569" i="2" s="1"/>
  <c r="AU509" i="2"/>
  <c r="AZ509" i="2" s="1"/>
  <c r="AU316" i="2"/>
  <c r="AZ316" i="2" s="1"/>
  <c r="AU211" i="2"/>
  <c r="AZ211" i="2" s="1"/>
  <c r="BG419" i="2"/>
  <c r="BL419" i="2" s="1"/>
  <c r="BG591" i="2"/>
  <c r="BL591" i="2" s="1"/>
  <c r="BA591" i="2"/>
  <c r="BG210" i="2"/>
  <c r="BL210" i="2" s="1"/>
  <c r="BA210" i="2"/>
  <c r="BA476" i="2"/>
  <c r="BG476" i="2"/>
  <c r="BL476" i="2" s="1"/>
  <c r="BG479" i="2"/>
  <c r="BL479" i="2" s="1"/>
  <c r="BA479" i="2"/>
  <c r="BG327" i="2"/>
  <c r="BL327" i="2" s="1"/>
  <c r="BA327" i="2"/>
  <c r="BG503" i="2"/>
  <c r="BL503" i="2" s="1"/>
  <c r="BA503" i="2"/>
  <c r="BA475" i="2"/>
  <c r="BG475" i="2"/>
  <c r="BL475" i="2" s="1"/>
  <c r="BA396" i="2"/>
  <c r="BG396" i="2"/>
  <c r="BL396" i="2" s="1"/>
  <c r="BG370" i="2"/>
  <c r="BL370" i="2" s="1"/>
  <c r="BA370" i="2"/>
  <c r="BA429" i="2"/>
  <c r="BG429" i="2"/>
  <c r="BL429" i="2" s="1"/>
  <c r="BA456" i="2"/>
  <c r="BG456" i="2"/>
  <c r="BL456" i="2" s="1"/>
  <c r="BA358" i="2"/>
  <c r="BG358" i="2"/>
  <c r="BL358" i="2" s="1"/>
  <c r="BA59" i="2"/>
  <c r="BG59" i="2"/>
  <c r="BL59" i="2" s="1"/>
  <c r="BA139" i="2"/>
  <c r="BG139" i="2"/>
  <c r="BL139" i="2" s="1"/>
  <c r="BG458" i="2"/>
  <c r="BL458" i="2" s="1"/>
  <c r="BA458" i="2"/>
  <c r="BA460" i="2"/>
  <c r="BG460" i="2"/>
  <c r="BL460" i="2" s="1"/>
  <c r="BA46" i="2"/>
  <c r="BG46" i="2"/>
  <c r="BL46" i="2" s="1"/>
  <c r="BG71" i="2"/>
  <c r="BL71" i="2" s="1"/>
  <c r="BA71" i="2"/>
  <c r="BG75" i="2"/>
  <c r="BL75" i="2" s="1"/>
  <c r="BA75" i="2"/>
  <c r="BG361" i="2"/>
  <c r="BL361" i="2" s="1"/>
  <c r="BA361" i="2"/>
  <c r="BA90" i="2"/>
  <c r="BG90" i="2"/>
  <c r="BL90" i="2" s="1"/>
  <c r="BG5" i="2"/>
  <c r="BL5" i="2" s="1"/>
  <c r="BA5" i="2"/>
  <c r="BG459" i="2"/>
  <c r="BL459" i="2" s="1"/>
  <c r="BA459" i="2"/>
  <c r="BG353" i="2"/>
  <c r="BL353" i="2" s="1"/>
  <c r="BA353" i="2"/>
  <c r="BG7" i="2"/>
  <c r="BL7" i="2" s="1"/>
  <c r="BA7" i="2"/>
  <c r="BA3" i="2"/>
  <c r="BG3" i="2"/>
  <c r="BL3" i="2" s="1"/>
  <c r="BG275" i="2"/>
  <c r="BL275" i="2" s="1"/>
  <c r="BA275" i="2"/>
  <c r="BG18" i="2"/>
  <c r="BL18" i="2" s="1"/>
  <c r="BA18" i="2"/>
  <c r="BG15" i="2"/>
  <c r="BL15" i="2" s="1"/>
  <c r="BA15" i="2"/>
  <c r="BG294" i="2"/>
  <c r="BL294" i="2" s="1"/>
  <c r="BA294" i="2"/>
  <c r="BG110" i="2"/>
  <c r="BL110" i="2" s="1"/>
  <c r="BA110" i="2"/>
  <c r="BA137" i="2"/>
  <c r="BG137" i="2"/>
  <c r="BL137" i="2" s="1"/>
  <c r="AU467" i="2"/>
  <c r="AZ467" i="2" s="1"/>
  <c r="AU405" i="2"/>
  <c r="AZ405" i="2" s="1"/>
  <c r="AU463" i="2"/>
  <c r="AZ463" i="2" s="1"/>
  <c r="AU199" i="2"/>
  <c r="AZ199" i="2" s="1"/>
  <c r="BD248" i="2" s="1"/>
  <c r="BI248" i="2" s="1"/>
  <c r="AU442" i="2"/>
  <c r="AZ442" i="2" s="1"/>
  <c r="AU323" i="2"/>
  <c r="AZ323" i="2" s="1"/>
  <c r="AU497" i="2"/>
  <c r="AZ497" i="2" s="1"/>
  <c r="AU237" i="2"/>
  <c r="AZ237" i="2" s="1"/>
  <c r="AU380" i="2"/>
  <c r="AZ380" i="2" s="1"/>
  <c r="AU471" i="2"/>
  <c r="AZ471" i="2" s="1"/>
  <c r="AU378" i="2"/>
  <c r="AZ378" i="2" s="1"/>
  <c r="AU365" i="2"/>
  <c r="AZ365" i="2" s="1"/>
  <c r="AU238" i="2"/>
  <c r="AZ238" i="2" s="1"/>
  <c r="AU43" i="2"/>
  <c r="AZ43" i="2" s="1"/>
  <c r="BD43" i="2" s="1"/>
  <c r="BI43" i="2" s="1"/>
  <c r="AU272" i="2"/>
  <c r="AZ272" i="2" s="1"/>
  <c r="BG123" i="2"/>
  <c r="BL123" i="2" s="1"/>
  <c r="BA123" i="2"/>
  <c r="BG206" i="2"/>
  <c r="BL206" i="2" s="1"/>
  <c r="BA206" i="2"/>
  <c r="BA247" i="2"/>
  <c r="BG247" i="2"/>
  <c r="BL247" i="2" s="1"/>
  <c r="BG529" i="2"/>
  <c r="BL529" i="2" s="1"/>
  <c r="BA529" i="2"/>
  <c r="BA227" i="2"/>
  <c r="BG227" i="2"/>
  <c r="BL227" i="2" s="1"/>
  <c r="BA132" i="2"/>
  <c r="BG132" i="2"/>
  <c r="BL132" i="2" s="1"/>
  <c r="BA222" i="2"/>
  <c r="BG222" i="2"/>
  <c r="BL222" i="2" s="1"/>
  <c r="BG517" i="2"/>
  <c r="BL517" i="2" s="1"/>
  <c r="BA517" i="2"/>
  <c r="BG114" i="2"/>
  <c r="BL114" i="2" s="1"/>
  <c r="BA114" i="2"/>
  <c r="BA157" i="2"/>
  <c r="BG157" i="2"/>
  <c r="BL157" i="2" s="1"/>
  <c r="BG120" i="2"/>
  <c r="BL120" i="2" s="1"/>
  <c r="BA120" i="2"/>
  <c r="BG159" i="2"/>
  <c r="BL159" i="2" s="1"/>
  <c r="BA159" i="2"/>
  <c r="BG596" i="2"/>
  <c r="BL596" i="2" s="1"/>
  <c r="BA596" i="2"/>
  <c r="BG363" i="2"/>
  <c r="BL363" i="2" s="1"/>
  <c r="BA363" i="2"/>
  <c r="BA494" i="2"/>
  <c r="BG494" i="2"/>
  <c r="BL494" i="2" s="1"/>
  <c r="BG165" i="2"/>
  <c r="BL165" i="2" s="1"/>
  <c r="BA165" i="2"/>
  <c r="BA478" i="2"/>
  <c r="BG478" i="2"/>
  <c r="BL478" i="2" s="1"/>
  <c r="BA597" i="2"/>
  <c r="BG597" i="2"/>
  <c r="BL597" i="2" s="1"/>
  <c r="BG160" i="2"/>
  <c r="BL160" i="2" s="1"/>
  <c r="BA160" i="2"/>
  <c r="BG548" i="2"/>
  <c r="BL548" i="2" s="1"/>
  <c r="BA548" i="2"/>
  <c r="BG178" i="2"/>
  <c r="BL178" i="2" s="1"/>
  <c r="BA178" i="2"/>
  <c r="BA113" i="2"/>
  <c r="BG113" i="2"/>
  <c r="BL113" i="2" s="1"/>
  <c r="BG24" i="2"/>
  <c r="BL24" i="2" s="1"/>
  <c r="BA24" i="2"/>
  <c r="BA502" i="2"/>
  <c r="BG502" i="2"/>
  <c r="BL502" i="2" s="1"/>
  <c r="BA40" i="2"/>
  <c r="BG40" i="2"/>
  <c r="BL40" i="2" s="1"/>
  <c r="BA29" i="2"/>
  <c r="BG29" i="2"/>
  <c r="BL29" i="2" s="1"/>
  <c r="BA68" i="2"/>
  <c r="BG68" i="2"/>
  <c r="BL68" i="2" s="1"/>
  <c r="BG8" i="2"/>
  <c r="BL8" i="2" s="1"/>
  <c r="BA8" i="2"/>
  <c r="BG167" i="2"/>
  <c r="BL167" i="2" s="1"/>
  <c r="BA167" i="2"/>
  <c r="BG263" i="2"/>
  <c r="BL263" i="2" s="1"/>
  <c r="BA263" i="2"/>
  <c r="BA51" i="2"/>
  <c r="BG51" i="2"/>
  <c r="BL51" i="2" s="1"/>
  <c r="BG461" i="2"/>
  <c r="BL461" i="2" s="1"/>
  <c r="BA461" i="2"/>
  <c r="AV325" i="2"/>
  <c r="BA325" i="2" s="1"/>
  <c r="AV382" i="2"/>
  <c r="BA382" i="2" s="1"/>
  <c r="AV451" i="2"/>
  <c r="BA451" i="2" s="1"/>
  <c r="AV551" i="2"/>
  <c r="BA551" i="2" s="1"/>
  <c r="AV332" i="2"/>
  <c r="BA332" i="2" s="1"/>
  <c r="AV569" i="2"/>
  <c r="BA569" i="2" s="1"/>
  <c r="AV546" i="2"/>
  <c r="BA546" i="2" s="1"/>
  <c r="AV570" i="2"/>
  <c r="BA570" i="2" s="1"/>
  <c r="AV367" i="2"/>
  <c r="BA367" i="2" s="1"/>
  <c r="AV533" i="2"/>
  <c r="BA533" i="2" s="1"/>
  <c r="AV395" i="2"/>
  <c r="BA395" i="2" s="1"/>
  <c r="AV534" i="2"/>
  <c r="BA534" i="2" s="1"/>
  <c r="AV538" i="2"/>
  <c r="BA538" i="2" s="1"/>
  <c r="AV509" i="2"/>
  <c r="BA509" i="2" s="1"/>
  <c r="AV368" i="2"/>
  <c r="BA368" i="2" s="1"/>
  <c r="AV344" i="2"/>
  <c r="BA344" i="2" s="1"/>
  <c r="AV333" i="2"/>
  <c r="BA333" i="2" s="1"/>
  <c r="AV606" i="2"/>
  <c r="BA606" i="2" s="1"/>
  <c r="AV316" i="2"/>
  <c r="BA316" i="2" s="1"/>
  <c r="AV211" i="2"/>
  <c r="BA211" i="2" s="1"/>
  <c r="H18" i="18"/>
  <c r="AT18" i="18"/>
  <c r="H23" i="18"/>
  <c r="AT23" i="18"/>
  <c r="H10" i="18"/>
  <c r="AT10" i="18"/>
  <c r="H16" i="18"/>
  <c r="AT16" i="18"/>
  <c r="S20" i="18"/>
  <c r="AT20" i="18"/>
  <c r="H12" i="18"/>
  <c r="AT12" i="18"/>
  <c r="H25" i="18"/>
  <c r="AT25" i="18"/>
  <c r="H3" i="18"/>
  <c r="AT3" i="18"/>
  <c r="H8" i="18"/>
  <c r="AT8" i="18"/>
  <c r="H15" i="18"/>
  <c r="AT15" i="18"/>
  <c r="H5" i="18"/>
  <c r="AT5" i="18"/>
  <c r="H4" i="18"/>
  <c r="AT4" i="18"/>
  <c r="S19" i="18"/>
  <c r="AT19" i="18"/>
  <c r="H21" i="18"/>
  <c r="AT21" i="18"/>
  <c r="H6" i="18"/>
  <c r="AT6" i="18"/>
  <c r="H14" i="18"/>
  <c r="AT14" i="18"/>
  <c r="H9" i="18"/>
  <c r="AT9" i="18"/>
  <c r="H11" i="18"/>
  <c r="AT11" i="18"/>
  <c r="S7" i="18"/>
  <c r="AT7" i="18"/>
  <c r="H26" i="18"/>
  <c r="AT26" i="18"/>
  <c r="H22" i="18"/>
  <c r="AT22" i="18"/>
  <c r="H17" i="18"/>
  <c r="AT17" i="18"/>
  <c r="H24" i="18"/>
  <c r="AT24" i="18"/>
  <c r="H13" i="18"/>
  <c r="AT13" i="18"/>
  <c r="AN247" i="2"/>
  <c r="AN430" i="2"/>
  <c r="AN574" i="2"/>
  <c r="AO106" i="2"/>
  <c r="BD118" i="2"/>
  <c r="BI118" i="2" s="1"/>
  <c r="BD15" i="2"/>
  <c r="BI15" i="2" s="1"/>
  <c r="AO276" i="2"/>
  <c r="BD158" i="2"/>
  <c r="BI158" i="2" s="1"/>
  <c r="AO532" i="2"/>
  <c r="AM242" i="2"/>
  <c r="AM102" i="2"/>
  <c r="AM151" i="2"/>
  <c r="AN304" i="2"/>
  <c r="AO573" i="2"/>
  <c r="AO142" i="2"/>
  <c r="AN102" i="2"/>
  <c r="AO15" i="2"/>
  <c r="AO187" i="2"/>
  <c r="AM253" i="2"/>
  <c r="AM338" i="2"/>
  <c r="AM118" i="2"/>
  <c r="AM555" i="2"/>
  <c r="BD265" i="2"/>
  <c r="BI265" i="2" s="1"/>
  <c r="BD317" i="2"/>
  <c r="BI317" i="2" s="1"/>
  <c r="BD24" i="2"/>
  <c r="BI24" i="2" s="1"/>
  <c r="BD163" i="2"/>
  <c r="BI163" i="2" s="1"/>
  <c r="BD114" i="2"/>
  <c r="BI114" i="2" s="1"/>
  <c r="BD184" i="2"/>
  <c r="BI184" i="2" s="1"/>
  <c r="BD191" i="2"/>
  <c r="BI191" i="2" s="1"/>
  <c r="BD205" i="2"/>
  <c r="BI205" i="2" s="1"/>
  <c r="BD501" i="2"/>
  <c r="BI501" i="2" s="1"/>
  <c r="BD63" i="2"/>
  <c r="BI63" i="2" s="1"/>
  <c r="BD204" i="2"/>
  <c r="BI204" i="2" s="1"/>
  <c r="BD72" i="2"/>
  <c r="BI72" i="2" s="1"/>
  <c r="BD220" i="2"/>
  <c r="BI220" i="2" s="1"/>
  <c r="BD38" i="2"/>
  <c r="BI38" i="2" s="1"/>
  <c r="BD108" i="2"/>
  <c r="BI108" i="2" s="1"/>
  <c r="BD140" i="2"/>
  <c r="BI140" i="2" s="1"/>
  <c r="AM24" i="2"/>
  <c r="AM376" i="2"/>
  <c r="AO233" i="2"/>
  <c r="AO420" i="2"/>
  <c r="AN296" i="2"/>
  <c r="AN393" i="2"/>
  <c r="AM322" i="2"/>
  <c r="AN315" i="2"/>
  <c r="AN6" i="2"/>
  <c r="AM195" i="2"/>
  <c r="AO44" i="2"/>
  <c r="AO8" i="2"/>
  <c r="AN414" i="2"/>
  <c r="AN391" i="2"/>
  <c r="AN105" i="2"/>
  <c r="AM164" i="2"/>
  <c r="AM220" i="2"/>
  <c r="AM131" i="2"/>
  <c r="AN349" i="2"/>
  <c r="AN279" i="2"/>
  <c r="AM514" i="2"/>
  <c r="AN314" i="2"/>
  <c r="AO604" i="2"/>
  <c r="AM128" i="2"/>
  <c r="AN158" i="2"/>
  <c r="AO188" i="2"/>
  <c r="AO31" i="2"/>
  <c r="AM412" i="2"/>
  <c r="AO51" i="2"/>
  <c r="AN307" i="2"/>
  <c r="AO37" i="2"/>
  <c r="AN508" i="2"/>
  <c r="AO38" i="2"/>
  <c r="AN55" i="2"/>
  <c r="AO291" i="2"/>
  <c r="AO323" i="2"/>
  <c r="AM391" i="2"/>
  <c r="AM588" i="2"/>
  <c r="AM431" i="2"/>
  <c r="AM572" i="2"/>
  <c r="AM525" i="2"/>
  <c r="AO297" i="2"/>
  <c r="AO314" i="2"/>
  <c r="AN491" i="2"/>
  <c r="AO49" i="2"/>
  <c r="AO363" i="2"/>
  <c r="AO398" i="2"/>
  <c r="AN546" i="2"/>
  <c r="AN535" i="2"/>
  <c r="AN524" i="2"/>
  <c r="AN216" i="2"/>
  <c r="AN154" i="2"/>
  <c r="AO33" i="2"/>
  <c r="AN525" i="2"/>
  <c r="AN174" i="2"/>
  <c r="AM274" i="2"/>
  <c r="AM202" i="2"/>
  <c r="AO296" i="2"/>
  <c r="AO165" i="2"/>
  <c r="AM234" i="2"/>
  <c r="AN191" i="2"/>
  <c r="AN348" i="2"/>
  <c r="AN28" i="2"/>
  <c r="AN280" i="2"/>
  <c r="AN581" i="2"/>
  <c r="AM183" i="2"/>
  <c r="AM134" i="2"/>
  <c r="AM473" i="2"/>
  <c r="AO13" i="2"/>
  <c r="AO362" i="2"/>
  <c r="AO580" i="2"/>
  <c r="AO39" i="2"/>
  <c r="AM336" i="2"/>
  <c r="AM420" i="2"/>
  <c r="AO195" i="2"/>
  <c r="AM348" i="2"/>
  <c r="AO292" i="2"/>
  <c r="AO302" i="2"/>
  <c r="AO220" i="2"/>
  <c r="AO399" i="2"/>
  <c r="AO183" i="2"/>
  <c r="AO158" i="2"/>
  <c r="AN338" i="2"/>
  <c r="AN25" i="2"/>
  <c r="AN362" i="2"/>
  <c r="AM370" i="2"/>
  <c r="AM456" i="2"/>
  <c r="AO317" i="2"/>
  <c r="AM48" i="2"/>
  <c r="AM528" i="2"/>
  <c r="AM444" i="2"/>
  <c r="AN111" i="2"/>
  <c r="AN157" i="2"/>
  <c r="AO493" i="2"/>
  <c r="AO386" i="2"/>
  <c r="AN381" i="2"/>
  <c r="AO333" i="2"/>
  <c r="AO85" i="2"/>
  <c r="AM622" i="2"/>
  <c r="AN65" i="2"/>
  <c r="AO134" i="2"/>
  <c r="AN615" i="2"/>
  <c r="AN75" i="2"/>
  <c r="AN377" i="2"/>
  <c r="AO313" i="2"/>
  <c r="AO217" i="2"/>
  <c r="AO300" i="2"/>
  <c r="AM75" i="2"/>
  <c r="AM204" i="2"/>
  <c r="AN292" i="2"/>
  <c r="AO281" i="2"/>
  <c r="AO205" i="2"/>
  <c r="AO184" i="2"/>
  <c r="AN14" i="2"/>
  <c r="AM363" i="2"/>
  <c r="AO530" i="2"/>
  <c r="AN327" i="2"/>
  <c r="AN410" i="2"/>
  <c r="AO98" i="2"/>
  <c r="AM401" i="2"/>
  <c r="AN265" i="2"/>
  <c r="AM300" i="2"/>
  <c r="AM615" i="2"/>
  <c r="AO24" i="2"/>
  <c r="AN317" i="2"/>
  <c r="AN302" i="2"/>
  <c r="AO75" i="2"/>
  <c r="AO348" i="2"/>
  <c r="AO338" i="2"/>
  <c r="AN220" i="2"/>
  <c r="AM283" i="2"/>
  <c r="AN239" i="2"/>
  <c r="AM610" i="2"/>
  <c r="AO279" i="2"/>
  <c r="AN50" i="2"/>
  <c r="AM486" i="2"/>
  <c r="AM617" i="2"/>
  <c r="AN38" i="2"/>
  <c r="AO65" i="2"/>
  <c r="AN74" i="2"/>
  <c r="AO397" i="2"/>
  <c r="AN128" i="2"/>
  <c r="AO78" i="2"/>
  <c r="AM239" i="2"/>
  <c r="AN585" i="2"/>
  <c r="AM371" i="2"/>
  <c r="AM614" i="2"/>
  <c r="AN484" i="2"/>
  <c r="AO294" i="2"/>
  <c r="AN343" i="2"/>
  <c r="AN309" i="2"/>
  <c r="AN495" i="2"/>
  <c r="AO7" i="2"/>
  <c r="AO52" i="2"/>
  <c r="AO299" i="2"/>
  <c r="AN135" i="2"/>
  <c r="AN88" i="2"/>
  <c r="AN134" i="2"/>
  <c r="AN198" i="2"/>
  <c r="AM557" i="2"/>
  <c r="AO439" i="2"/>
  <c r="AM250" i="2"/>
  <c r="AM426" i="2"/>
  <c r="AM313" i="2"/>
  <c r="AM135" i="2"/>
  <c r="AM226" i="2"/>
  <c r="AN214" i="2"/>
  <c r="AM225" i="2"/>
  <c r="AO140" i="2"/>
  <c r="AM362" i="2"/>
  <c r="AM10" i="2"/>
  <c r="AM41" i="2"/>
  <c r="AM31" i="2"/>
  <c r="AM79" i="2"/>
  <c r="AM343" i="2"/>
  <c r="AM179" i="2"/>
  <c r="AM533" i="2"/>
  <c r="AM535" i="2"/>
  <c r="AM44" i="2"/>
  <c r="AM352" i="2"/>
  <c r="AM185" i="2"/>
  <c r="AM395" i="2"/>
  <c r="AM301" i="2"/>
  <c r="AM25" i="2"/>
  <c r="AM196" i="2"/>
  <c r="AM37" i="2"/>
  <c r="AM241" i="2"/>
  <c r="AM244" i="2"/>
  <c r="AM70" i="2"/>
  <c r="AM245" i="2"/>
  <c r="AO368" i="2"/>
  <c r="AO235" i="2"/>
  <c r="AO370" i="2"/>
  <c r="AN244" i="2"/>
  <c r="AN486" i="2"/>
  <c r="AN568" i="2"/>
  <c r="AN578" i="2"/>
  <c r="AN469" i="2"/>
  <c r="AN250" i="2"/>
  <c r="AN114" i="2"/>
  <c r="AN297" i="2"/>
  <c r="AN274" i="2"/>
  <c r="AO135" i="2"/>
  <c r="AO617" i="2"/>
  <c r="AO336" i="2"/>
  <c r="AO232" i="2"/>
  <c r="AO339" i="2"/>
  <c r="AO234" i="2"/>
  <c r="AN185" i="2"/>
  <c r="AN395" i="2"/>
  <c r="AN252" i="2"/>
  <c r="AN526" i="2"/>
  <c r="AO345" i="2"/>
  <c r="AO145" i="2"/>
  <c r="AN29" i="2"/>
  <c r="AN497" i="2"/>
  <c r="AO92" i="2"/>
  <c r="AM289" i="2"/>
  <c r="AN138" i="2"/>
  <c r="AO351" i="2"/>
  <c r="AO63" i="2"/>
  <c r="AN444" i="2"/>
  <c r="AM317" i="2"/>
  <c r="AM432" i="2"/>
  <c r="AM409" i="2"/>
  <c r="AO11" i="2"/>
  <c r="AO71" i="2"/>
  <c r="AM67" i="2"/>
  <c r="AM314" i="2"/>
  <c r="AM462" i="2"/>
  <c r="AM105" i="2"/>
  <c r="AM532" i="2"/>
  <c r="AM484" i="2"/>
  <c r="AM233" i="2"/>
  <c r="AM87" i="2"/>
  <c r="AM315" i="2"/>
  <c r="AM42" i="2"/>
  <c r="AN351" i="2"/>
  <c r="AN528" i="2"/>
  <c r="AN530" i="2"/>
  <c r="AN93" i="2"/>
  <c r="AM95" i="2"/>
  <c r="AO91" i="2"/>
  <c r="AO79" i="2"/>
  <c r="AO578" i="2"/>
  <c r="AN397" i="2"/>
  <c r="AO283" i="2"/>
  <c r="AO252" i="2"/>
  <c r="AO490" i="2"/>
  <c r="AO371" i="2"/>
  <c r="AM480" i="2"/>
  <c r="AN13" i="2"/>
  <c r="AO241" i="2"/>
  <c r="AN301" i="2"/>
  <c r="AO469" i="2"/>
  <c r="AO87" i="2"/>
  <c r="AO4" i="2"/>
  <c r="AO393" i="2"/>
  <c r="AO546" i="2"/>
  <c r="AN78" i="2"/>
  <c r="AO377" i="2"/>
  <c r="AN431" i="2"/>
  <c r="AN190" i="2"/>
  <c r="AN31" i="2"/>
  <c r="AN52" i="2"/>
  <c r="AN83" i="2"/>
  <c r="AO581" i="2"/>
  <c r="AO568" i="2"/>
  <c r="AM309" i="2"/>
  <c r="AM490" i="2"/>
  <c r="AM154" i="2"/>
  <c r="AM556" i="2"/>
  <c r="AM452" i="2"/>
  <c r="AN165" i="2"/>
  <c r="AN336" i="2"/>
  <c r="AO34" i="2"/>
  <c r="AO41" i="2"/>
  <c r="AN621" i="2"/>
  <c r="AM117" i="2"/>
  <c r="AM39" i="2"/>
  <c r="AM232" i="2"/>
  <c r="AM55" i="2"/>
  <c r="AN187" i="2"/>
  <c r="AM20" i="2"/>
  <c r="AM568" i="2"/>
  <c r="AM125" i="2"/>
  <c r="AN139" i="2"/>
  <c r="AN452" i="2"/>
  <c r="AN448" i="2"/>
  <c r="AO154" i="2"/>
  <c r="AN368" i="2"/>
  <c r="AO83" i="2"/>
  <c r="AO247" i="2"/>
  <c r="AN232" i="2"/>
  <c r="AO118" i="2"/>
  <c r="AO204" i="2"/>
  <c r="AN241" i="2"/>
  <c r="AO349" i="2"/>
  <c r="AO327" i="2"/>
  <c r="AN4" i="2"/>
  <c r="AN188" i="2"/>
  <c r="AO21" i="2"/>
  <c r="AM430" i="2"/>
  <c r="AM397" i="2"/>
  <c r="AM574" i="2"/>
  <c r="AM383" i="2"/>
  <c r="AM522" i="2"/>
  <c r="AM345" i="2"/>
  <c r="AM83" i="2"/>
  <c r="AO551" i="2"/>
  <c r="AM127" i="2"/>
  <c r="AN57" i="2"/>
  <c r="AN51" i="2"/>
  <c r="AN46" i="2"/>
  <c r="AN333" i="2"/>
  <c r="AM620" i="2"/>
  <c r="AM140" i="2"/>
  <c r="AM621" i="2"/>
  <c r="AO224" i="2"/>
  <c r="AM21" i="2"/>
  <c r="AN478" i="2"/>
  <c r="AO495" i="2"/>
  <c r="AN345" i="2"/>
  <c r="AN473" i="2"/>
  <c r="AO610" i="2"/>
  <c r="AO557" i="2"/>
  <c r="AN34" i="2"/>
  <c r="AO307" i="2"/>
  <c r="AO25" i="2"/>
  <c r="AO50" i="2"/>
  <c r="AO602" i="2"/>
  <c r="AN184" i="2"/>
  <c r="AN622" i="2"/>
  <c r="AN45" i="2"/>
  <c r="AO45" i="2"/>
  <c r="AM189" i="2"/>
  <c r="AM576" i="2"/>
  <c r="AM265" i="2"/>
  <c r="AN593" i="2"/>
  <c r="AM303" i="2"/>
  <c r="AN42" i="2"/>
  <c r="AN494" i="2"/>
  <c r="AO105" i="2"/>
  <c r="AM217" i="2"/>
  <c r="AN594" i="2"/>
  <c r="AM13" i="2"/>
  <c r="AM85" i="2"/>
  <c r="AM333" i="2"/>
  <c r="AM34" i="2"/>
  <c r="AM142" i="2"/>
  <c r="AM381" i="2"/>
  <c r="AM28" i="2"/>
  <c r="AM33" i="2"/>
  <c r="AM49" i="2"/>
  <c r="AM88" i="2"/>
  <c r="AO315" i="2"/>
  <c r="AN576" i="2"/>
  <c r="AO127" i="2"/>
  <c r="AO572" i="2"/>
  <c r="AO167" i="2"/>
  <c r="AN610" i="2"/>
  <c r="AO213" i="2"/>
  <c r="AO409" i="2"/>
  <c r="AN289" i="2"/>
  <c r="AO95" i="2"/>
  <c r="AO514" i="2"/>
  <c r="AN480" i="2"/>
  <c r="AO426" i="2"/>
  <c r="AN501" i="2"/>
  <c r="AO526" i="2"/>
  <c r="AO253" i="2"/>
  <c r="AN313" i="2"/>
  <c r="AN183" i="2"/>
  <c r="AO508" i="2"/>
  <c r="AN71" i="2"/>
  <c r="AN63" i="2"/>
  <c r="AO117" i="2"/>
  <c r="AM511" i="2"/>
  <c r="AM213" i="2"/>
  <c r="AO18" i="2"/>
  <c r="AN204" i="2"/>
  <c r="AN91" i="2"/>
  <c r="AN306" i="2"/>
  <c r="AO189" i="2"/>
  <c r="AN604" i="2"/>
  <c r="AN426" i="2"/>
  <c r="AM377" i="2"/>
  <c r="AM270" i="2"/>
  <c r="AM188" i="2"/>
  <c r="AM91" i="2"/>
  <c r="AM306" i="2"/>
  <c r="AM495" i="2"/>
  <c r="AM292" i="2"/>
  <c r="AM6" i="2"/>
  <c r="AM448" i="2"/>
  <c r="AM106" i="2"/>
  <c r="AM11" i="2"/>
  <c r="AM351" i="2"/>
  <c r="AM349" i="2"/>
  <c r="AN145" i="2"/>
  <c r="AN18" i="2"/>
  <c r="AN72" i="2"/>
  <c r="AN572" i="2"/>
  <c r="AO456" i="2"/>
  <c r="AN432" i="2"/>
  <c r="AO265" i="2"/>
  <c r="AN573" i="2"/>
  <c r="AO576" i="2"/>
  <c r="AN514" i="2"/>
  <c r="AO402" i="2"/>
  <c r="AO164" i="2"/>
  <c r="AO614" i="2"/>
  <c r="AN532" i="2"/>
  <c r="AN283" i="2"/>
  <c r="AM291" i="2"/>
  <c r="AN294" i="2"/>
  <c r="AO432" i="2"/>
  <c r="AO48" i="2"/>
  <c r="AO3" i="2"/>
  <c r="AN205" i="2"/>
  <c r="AN398" i="2"/>
  <c r="AN39" i="2"/>
  <c r="AO108" i="2"/>
  <c r="AO46" i="2"/>
  <c r="AO20" i="2"/>
  <c r="AN21" i="2"/>
  <c r="AN511" i="2"/>
  <c r="AN273" i="2"/>
  <c r="AN344" i="2"/>
  <c r="AO57" i="2"/>
  <c r="AO138" i="2"/>
  <c r="AO306" i="2"/>
  <c r="AM398" i="2"/>
  <c r="AN437" i="2"/>
  <c r="AO5" i="2"/>
  <c r="AM327" i="2"/>
  <c r="AN7" i="2"/>
  <c r="AO70" i="2"/>
  <c r="AN439" i="2"/>
  <c r="AM279" i="2"/>
  <c r="AM277" i="2"/>
  <c r="AM304" i="2"/>
  <c r="AM191" i="2"/>
  <c r="AM437" i="2"/>
  <c r="AM296" i="2"/>
  <c r="AN33" i="2"/>
  <c r="AM449" i="2"/>
  <c r="AM52" i="2"/>
  <c r="AM38" i="2"/>
  <c r="AM50" i="2"/>
  <c r="AO42" i="2"/>
  <c r="AO438" i="2"/>
  <c r="AM578" i="2"/>
  <c r="AN108" i="2"/>
  <c r="AN20" i="2"/>
  <c r="AO381" i="2"/>
  <c r="AM65" i="2"/>
  <c r="AN140" i="2"/>
  <c r="AN70" i="2"/>
  <c r="AN167" i="2"/>
  <c r="AO157" i="2"/>
  <c r="AO309" i="2"/>
  <c r="AO163" i="2"/>
  <c r="AN131" i="2"/>
  <c r="AO584" i="2"/>
  <c r="AN617" i="2"/>
  <c r="AO401" i="2"/>
  <c r="AO225" i="2"/>
  <c r="AO430" i="2"/>
  <c r="AN3" i="2"/>
  <c r="AN85" i="2"/>
  <c r="AO14" i="2"/>
  <c r="AN399" i="2"/>
  <c r="AO76" i="2"/>
  <c r="AO245" i="2"/>
  <c r="AN281" i="2"/>
  <c r="AO102" i="2"/>
  <c r="AN462" i="2"/>
  <c r="AO6" i="2"/>
  <c r="AN522" i="2"/>
  <c r="AN164" i="2"/>
  <c r="AN189" i="2"/>
  <c r="AN217" i="2"/>
  <c r="AM247" i="2"/>
  <c r="AM216" i="2"/>
  <c r="AM508" i="2"/>
  <c r="AM114" i="2"/>
  <c r="AO301" i="2"/>
  <c r="AN555" i="2"/>
  <c r="AO484" i="2"/>
  <c r="AM157" i="2"/>
  <c r="AN118" i="2"/>
  <c r="AN588" i="2"/>
  <c r="AN202" i="2"/>
  <c r="AM92" i="2"/>
  <c r="AM585" i="2"/>
  <c r="AM93" i="2"/>
  <c r="AM74" i="2"/>
  <c r="AM138" i="2"/>
  <c r="AM57" i="2"/>
  <c r="AO191" i="2"/>
  <c r="AN195" i="2"/>
  <c r="AO10" i="2"/>
  <c r="AN322" i="2"/>
  <c r="AO244" i="2"/>
  <c r="AN276" i="2"/>
  <c r="AO128" i="2"/>
  <c r="AN300" i="2"/>
  <c r="AO473" i="2"/>
  <c r="AO555" i="2"/>
  <c r="AN556" i="2"/>
  <c r="AO511" i="2"/>
  <c r="AN409" i="2"/>
  <c r="AO410" i="2"/>
  <c r="AO111" i="2"/>
  <c r="AN363" i="2"/>
  <c r="AM399" i="2"/>
  <c r="AN76" i="2"/>
  <c r="AN580" i="2"/>
  <c r="AN245" i="2"/>
  <c r="AO88" i="2"/>
  <c r="AN323" i="2"/>
  <c r="AN558" i="2"/>
  <c r="AO478" i="2"/>
  <c r="AO622" i="2"/>
  <c r="AM198" i="2"/>
  <c r="AN151" i="2"/>
  <c r="AN253" i="2"/>
  <c r="AM163" i="2"/>
  <c r="AM402" i="2"/>
  <c r="AM214" i="2"/>
  <c r="AM339" i="2"/>
  <c r="AM501" i="2"/>
  <c r="AM414" i="2"/>
  <c r="AM98" i="2"/>
  <c r="AM174" i="2"/>
  <c r="AN15" i="2"/>
  <c r="AO480" i="2"/>
  <c r="AO190" i="2"/>
  <c r="AO28" i="2"/>
  <c r="AO216" i="2"/>
  <c r="AO149" i="2"/>
  <c r="AM139" i="2"/>
  <c r="AM46" i="2"/>
  <c r="AM71" i="2"/>
  <c r="AM602" i="2"/>
  <c r="AM5" i="2"/>
  <c r="AM76" i="2"/>
  <c r="AM7" i="2"/>
  <c r="AM3" i="2"/>
  <c r="AM111" i="2"/>
  <c r="AM379" i="2"/>
  <c r="AM72" i="2"/>
  <c r="AM145" i="2"/>
  <c r="AM18" i="2"/>
  <c r="AM205" i="2"/>
  <c r="AM15" i="2"/>
  <c r="AO449" i="2"/>
  <c r="AN44" i="2"/>
  <c r="AO237" i="2"/>
  <c r="AO535" i="2"/>
  <c r="AO391" i="2"/>
  <c r="AO179" i="2"/>
  <c r="AO533" i="2"/>
  <c r="AM294" i="2"/>
  <c r="AN383" i="2"/>
  <c r="AN533" i="2"/>
  <c r="AN196" i="2"/>
  <c r="AN37" i="2"/>
  <c r="AO376" i="2"/>
  <c r="AN456" i="2"/>
  <c r="AN402" i="2"/>
  <c r="AO280" i="2"/>
  <c r="AO528" i="2"/>
  <c r="AO462" i="2"/>
  <c r="AO379" i="2"/>
  <c r="AO214" i="2"/>
  <c r="AO258" i="2"/>
  <c r="AO615" i="2"/>
  <c r="AN234" i="2"/>
  <c r="AN92" i="2"/>
  <c r="AO250" i="2"/>
  <c r="AM276" i="2"/>
  <c r="AN49" i="2"/>
  <c r="AO277" i="2"/>
  <c r="AN493" i="2"/>
  <c r="AO472" i="2"/>
  <c r="AO444" i="2"/>
  <c r="AO556" i="2"/>
  <c r="AO304" i="2"/>
  <c r="AO303" i="2"/>
  <c r="AO558" i="2"/>
  <c r="AO448" i="2"/>
  <c r="AN98" i="2"/>
  <c r="AO125" i="2"/>
  <c r="AO174" i="2"/>
  <c r="AN339" i="2"/>
  <c r="AM524" i="2"/>
  <c r="AM307" i="2"/>
  <c r="AM386" i="2"/>
  <c r="AM594" i="2"/>
  <c r="AM252" i="2"/>
  <c r="AN127" i="2"/>
  <c r="AN8" i="2"/>
  <c r="AN449" i="2"/>
  <c r="AN87" i="2"/>
  <c r="AO72" i="2"/>
  <c r="AN125" i="2"/>
  <c r="AN117" i="2"/>
  <c r="AO620" i="2"/>
  <c r="AN379" i="2"/>
  <c r="AM299" i="2"/>
  <c r="AM584" i="2"/>
  <c r="AM438" i="2"/>
  <c r="AM494" i="2"/>
  <c r="AM165" i="2"/>
  <c r="AM478" i="2"/>
  <c r="AM497" i="2"/>
  <c r="AM108" i="2"/>
  <c r="AM29" i="2"/>
  <c r="AM8" i="2"/>
  <c r="AO55" i="2"/>
  <c r="AM167" i="2"/>
  <c r="AN41" i="2"/>
  <c r="AN370" i="2"/>
  <c r="AN213" i="2"/>
  <c r="AO414" i="2"/>
  <c r="AO452" i="2"/>
  <c r="AO114" i="2"/>
  <c r="AO202" i="2"/>
  <c r="AM51" i="2"/>
  <c r="AN79" i="2"/>
  <c r="AN412" i="2"/>
  <c r="AO574" i="2"/>
  <c r="AN277" i="2"/>
  <c r="AN472" i="2"/>
  <c r="AO196" i="2"/>
  <c r="AO93" i="2"/>
  <c r="AO198" i="2"/>
  <c r="AN233" i="2"/>
  <c r="AN270" i="2"/>
  <c r="AN614" i="2"/>
  <c r="AO585" i="2"/>
  <c r="AM491" i="2"/>
  <c r="AM493" i="2"/>
  <c r="AN386" i="2"/>
  <c r="AO437" i="2"/>
  <c r="AO486" i="2"/>
  <c r="AM530" i="2"/>
  <c r="AM158" i="2"/>
  <c r="AN557" i="2"/>
  <c r="AN303" i="2"/>
  <c r="AN551" i="2"/>
  <c r="AO621" i="2"/>
  <c r="AN258" i="2"/>
  <c r="AM78" i="2"/>
  <c r="AM393" i="2"/>
  <c r="AM63" i="2"/>
  <c r="AM280" i="2"/>
  <c r="AM297" i="2"/>
  <c r="AM546" i="2"/>
  <c r="AM186" i="2"/>
  <c r="AM410" i="2"/>
  <c r="AM439" i="2"/>
  <c r="AM45" i="2"/>
  <c r="AM302" i="2"/>
  <c r="AM237" i="2"/>
  <c r="AM323" i="2"/>
  <c r="AM604" i="2"/>
  <c r="AO139" i="2"/>
  <c r="AN620" i="2"/>
  <c r="AO74" i="2"/>
  <c r="AO226" i="2"/>
  <c r="AO383" i="2"/>
  <c r="AO352" i="2"/>
  <c r="AO274" i="2"/>
  <c r="AO273" i="2"/>
  <c r="AO344" i="2"/>
  <c r="AO131" i="2"/>
  <c r="AO343" i="2"/>
  <c r="AO67" i="2"/>
  <c r="AO524" i="2"/>
  <c r="AO588" i="2"/>
  <c r="AO593" i="2"/>
  <c r="AO497" i="2"/>
  <c r="AO494" i="2"/>
  <c r="AN291" i="2"/>
  <c r="AN352" i="2"/>
  <c r="AN48" i="2"/>
  <c r="AN106" i="2"/>
  <c r="AN225" i="2"/>
  <c r="AN242" i="2"/>
  <c r="AM258" i="2"/>
  <c r="AM526" i="2"/>
  <c r="AM558" i="2"/>
  <c r="AM593" i="2"/>
  <c r="AN376" i="2"/>
  <c r="AN602" i="2"/>
  <c r="AO322" i="2"/>
  <c r="AN11" i="2"/>
  <c r="AN24" i="2"/>
  <c r="AN226" i="2"/>
  <c r="AN142" i="2"/>
  <c r="AN163" i="2"/>
  <c r="AM184" i="2"/>
  <c r="AM581" i="2"/>
  <c r="AM573" i="2"/>
  <c r="AM580" i="2"/>
  <c r="AM224" i="2"/>
  <c r="AM281" i="2"/>
  <c r="AM187" i="2"/>
  <c r="AN5" i="2"/>
  <c r="AN10" i="2"/>
  <c r="AN95" i="2"/>
  <c r="AN584" i="2"/>
  <c r="AN438" i="2"/>
  <c r="AN401" i="2"/>
  <c r="AO151" i="2"/>
  <c r="AO491" i="2"/>
  <c r="AO501" i="2"/>
  <c r="AM368" i="2"/>
  <c r="AN67" i="2"/>
  <c r="AO239" i="2"/>
  <c r="AN237" i="2"/>
  <c r="AO431" i="2"/>
  <c r="AO289" i="2"/>
  <c r="AO242" i="2"/>
  <c r="AO29" i="2"/>
  <c r="AO270" i="2"/>
  <c r="AO522" i="2"/>
  <c r="AO594" i="2"/>
  <c r="AO525" i="2"/>
  <c r="AN179" i="2"/>
  <c r="AM14" i="2"/>
  <c r="AM4" i="2"/>
  <c r="AM472" i="2"/>
  <c r="AM344" i="2"/>
  <c r="AO395" i="2"/>
  <c r="AN420" i="2"/>
  <c r="AM273" i="2"/>
  <c r="AM190" i="2"/>
  <c r="AO412" i="2"/>
  <c r="AO185" i="2"/>
  <c r="AO608" i="2"/>
  <c r="AN371" i="2"/>
  <c r="AN149" i="2"/>
  <c r="AN608" i="2"/>
  <c r="AO177" i="2"/>
  <c r="AO22" i="2"/>
  <c r="AN299" i="2"/>
  <c r="AM551" i="2"/>
  <c r="AM469" i="2"/>
  <c r="AM149" i="2"/>
  <c r="AM608" i="2"/>
  <c r="AN177" i="2"/>
  <c r="AN22" i="2"/>
  <c r="AN490" i="2"/>
  <c r="AM177" i="2"/>
  <c r="AM22" i="2"/>
  <c r="AO186" i="2"/>
  <c r="AN235" i="2"/>
  <c r="AN186" i="2"/>
  <c r="AM235" i="2"/>
  <c r="AN224" i="2"/>
  <c r="BR2" i="1"/>
  <c r="AY2" i="1"/>
  <c r="AF2" i="1"/>
  <c r="AS4" i="18"/>
  <c r="AS19" i="18"/>
  <c r="AS21" i="18"/>
  <c r="AS25" i="18"/>
  <c r="AS9" i="18"/>
  <c r="AS7" i="18"/>
  <c r="K23" i="28"/>
  <c r="AR15" i="18"/>
  <c r="AR19" i="18"/>
  <c r="AS16" i="18"/>
  <c r="AR12" i="18"/>
  <c r="AQ25" i="18"/>
  <c r="AS15" i="18"/>
  <c r="AR20" i="18"/>
  <c r="AR13" i="18"/>
  <c r="AR21" i="18"/>
  <c r="AP23" i="18"/>
  <c r="AQ12" i="18"/>
  <c r="AP7" i="18"/>
  <c r="AP6" i="18"/>
  <c r="AP24" i="18"/>
  <c r="AP15" i="18"/>
  <c r="AQ14" i="18"/>
  <c r="AP9" i="18"/>
  <c r="AP25" i="18"/>
  <c r="AP14" i="18"/>
  <c r="AQ19" i="18"/>
  <c r="AP10" i="18"/>
  <c r="AQ18" i="18"/>
  <c r="AQ23" i="18"/>
  <c r="AP16" i="18"/>
  <c r="AP11" i="18"/>
  <c r="AP17" i="18"/>
  <c r="AQ21" i="18"/>
  <c r="AP19" i="18"/>
  <c r="AS6" i="18"/>
  <c r="AP12" i="18"/>
  <c r="AP21" i="18"/>
  <c r="AP20" i="18"/>
  <c r="AP4" i="18"/>
  <c r="AP18" i="18"/>
  <c r="AQ10" i="18"/>
  <c r="AQ4" i="18"/>
  <c r="AP22" i="18"/>
  <c r="AQ15" i="18"/>
  <c r="AQ9" i="18"/>
  <c r="AQ7" i="18"/>
  <c r="AP13" i="18"/>
  <c r="AP5" i="18"/>
  <c r="AQ13" i="18"/>
  <c r="AQ17" i="18"/>
  <c r="G22" i="18"/>
  <c r="B2" i="24" s="1"/>
  <c r="AS22" i="18"/>
  <c r="AS24" i="18"/>
  <c r="G24" i="18"/>
  <c r="B10" i="24" s="1"/>
  <c r="G8" i="18"/>
  <c r="B6" i="24" s="1"/>
  <c r="AS8" i="18"/>
  <c r="AQ24" i="18"/>
  <c r="AQ22" i="18"/>
  <c r="AS17" i="18"/>
  <c r="AQ5" i="18"/>
  <c r="AQ26" i="18"/>
  <c r="G23" i="18"/>
  <c r="B5" i="24" s="1"/>
  <c r="AS23" i="18"/>
  <c r="G14" i="18"/>
  <c r="B8" i="24" s="1"/>
  <c r="AS14" i="18"/>
  <c r="AQ8" i="18"/>
  <c r="AS18" i="18"/>
  <c r="AR16" i="18"/>
  <c r="AS10" i="18"/>
  <c r="G10" i="18"/>
  <c r="B16" i="24" s="1"/>
  <c r="G11" i="18"/>
  <c r="B21" i="24" s="1"/>
  <c r="AS11" i="18"/>
  <c r="AS20" i="18"/>
  <c r="AQ6" i="18"/>
  <c r="AP8" i="18"/>
  <c r="AS12" i="18"/>
  <c r="G12" i="18"/>
  <c r="B17" i="24" s="1"/>
  <c r="AQ16" i="18"/>
  <c r="G13" i="18"/>
  <c r="B25" i="24" s="1"/>
  <c r="AS13" i="18"/>
  <c r="AQ11" i="18"/>
  <c r="AS5" i="18"/>
  <c r="AR3" i="18"/>
  <c r="AP3" i="18"/>
  <c r="G3" i="18"/>
  <c r="B9" i="24" s="1"/>
  <c r="AS3" i="18"/>
  <c r="AQ3" i="18"/>
  <c r="BD145" i="2" l="1"/>
  <c r="BI145" i="2" s="1"/>
  <c r="BD247" i="2"/>
  <c r="BI247" i="2" s="1"/>
  <c r="BD202" i="2"/>
  <c r="BI202" i="2" s="1"/>
  <c r="BE120" i="2"/>
  <c r="BJ120" i="2" s="1"/>
  <c r="BD57" i="2"/>
  <c r="BI57" i="2" s="1"/>
  <c r="BF506" i="2"/>
  <c r="BK506" i="2" s="1"/>
  <c r="BD142" i="2"/>
  <c r="BI142" i="2" s="1"/>
  <c r="BE597" i="2"/>
  <c r="BJ597" i="2" s="1"/>
  <c r="BD135" i="2"/>
  <c r="BI135" i="2" s="1"/>
  <c r="BD197" i="2"/>
  <c r="BI197" i="2" s="1"/>
  <c r="BD18" i="2"/>
  <c r="BI18" i="2" s="1"/>
  <c r="BD92" i="2"/>
  <c r="BI92" i="2" s="1"/>
  <c r="BD95" i="2"/>
  <c r="BI95" i="2" s="1"/>
  <c r="BE553" i="2"/>
  <c r="BJ553" i="2" s="1"/>
  <c r="BE176" i="2"/>
  <c r="BJ176" i="2" s="1"/>
  <c r="BD74" i="2"/>
  <c r="BI74" i="2" s="1"/>
  <c r="BE132" i="2"/>
  <c r="BJ132" i="2" s="1"/>
  <c r="BE406" i="2"/>
  <c r="BJ406" i="2" s="1"/>
  <c r="BD44" i="2"/>
  <c r="BI44" i="2" s="1"/>
  <c r="BF536" i="2"/>
  <c r="BK536" i="2" s="1"/>
  <c r="BD421" i="2"/>
  <c r="BI421" i="2" s="1"/>
  <c r="BE206" i="2"/>
  <c r="BJ206" i="2" s="1"/>
  <c r="BD538" i="2"/>
  <c r="BI538" i="2" s="1"/>
  <c r="BD261" i="2"/>
  <c r="BI261" i="2" s="1"/>
  <c r="BD460" i="2"/>
  <c r="BI460" i="2" s="1"/>
  <c r="BE113" i="2"/>
  <c r="BJ113" i="2" s="1"/>
  <c r="BE288" i="2"/>
  <c r="BJ288" i="2" s="1"/>
  <c r="BF261" i="2"/>
  <c r="BK261" i="2" s="1"/>
  <c r="BD259" i="2"/>
  <c r="BI259" i="2" s="1"/>
  <c r="BD182" i="2"/>
  <c r="BI182" i="2" s="1"/>
  <c r="BD583" i="2"/>
  <c r="BI583" i="2" s="1"/>
  <c r="BD358" i="2"/>
  <c r="BI358" i="2" s="1"/>
  <c r="BD340" i="2"/>
  <c r="BI340" i="2" s="1"/>
  <c r="BD597" i="2"/>
  <c r="BI597" i="2" s="1"/>
  <c r="BD104" i="2"/>
  <c r="BI104" i="2" s="1"/>
  <c r="BD196" i="2"/>
  <c r="BI196" i="2" s="1"/>
  <c r="BD193" i="2"/>
  <c r="BI193" i="2" s="1"/>
  <c r="BD325" i="2"/>
  <c r="BI325" i="2" s="1"/>
  <c r="BE356" i="2"/>
  <c r="BJ356" i="2" s="1"/>
  <c r="BE595" i="2"/>
  <c r="BJ595" i="2" s="1"/>
  <c r="BD506" i="2"/>
  <c r="BI506" i="2" s="1"/>
  <c r="BE600" i="2"/>
  <c r="BJ600" i="2" s="1"/>
  <c r="BE208" i="2"/>
  <c r="BJ208" i="2" s="1"/>
  <c r="BE193" i="2"/>
  <c r="BJ193" i="2" s="1"/>
  <c r="BE43" i="2"/>
  <c r="BJ43" i="2" s="1"/>
  <c r="BE477" i="2"/>
  <c r="BJ477" i="2" s="1"/>
  <c r="BE340" i="2"/>
  <c r="BJ340" i="2" s="1"/>
  <c r="BE512" i="2"/>
  <c r="BJ512" i="2" s="1"/>
  <c r="BF416" i="2"/>
  <c r="BK416" i="2" s="1"/>
  <c r="BF423" i="2"/>
  <c r="BK423" i="2" s="1"/>
  <c r="BE565" i="2"/>
  <c r="BJ565" i="2" s="1"/>
  <c r="BD521" i="2"/>
  <c r="BI521" i="2" s="1"/>
  <c r="BD275" i="2"/>
  <c r="BI275" i="2" s="1"/>
  <c r="BD356" i="2"/>
  <c r="BI356" i="2" s="1"/>
  <c r="BF356" i="2"/>
  <c r="BK356" i="2" s="1"/>
  <c r="BF355" i="2"/>
  <c r="BK355" i="2" s="1"/>
  <c r="BF515" i="2"/>
  <c r="BK515" i="2" s="1"/>
  <c r="BF275" i="2"/>
  <c r="BK275" i="2" s="1"/>
  <c r="BF521" i="2"/>
  <c r="BK521" i="2" s="1"/>
  <c r="BF183" i="2"/>
  <c r="BK183" i="2" s="1"/>
  <c r="BF403" i="2"/>
  <c r="BK403" i="2" s="1"/>
  <c r="BF406" i="2"/>
  <c r="BK406" i="2" s="1"/>
  <c r="BE331" i="2"/>
  <c r="BJ331" i="2" s="1"/>
  <c r="BE507" i="2"/>
  <c r="BJ507" i="2" s="1"/>
  <c r="BF324" i="2"/>
  <c r="BK324" i="2" s="1"/>
  <c r="BF328" i="2"/>
  <c r="BK328" i="2" s="1"/>
  <c r="BD403" i="2"/>
  <c r="BI403" i="2" s="1"/>
  <c r="BD406" i="2"/>
  <c r="BI406" i="2" s="1"/>
  <c r="BD208" i="2"/>
  <c r="BI208" i="2" s="1"/>
  <c r="BD595" i="2"/>
  <c r="BI595" i="2" s="1"/>
  <c r="BD39" i="2"/>
  <c r="BI39" i="2" s="1"/>
  <c r="BE382" i="2"/>
  <c r="BJ382" i="2" s="1"/>
  <c r="BD382" i="2"/>
  <c r="BI382" i="2" s="1"/>
  <c r="BE47" i="2"/>
  <c r="BJ47" i="2" s="1"/>
  <c r="BE403" i="2"/>
  <c r="BJ403" i="2" s="1"/>
  <c r="BE360" i="2"/>
  <c r="BJ360" i="2" s="1"/>
  <c r="BE181" i="2"/>
  <c r="BJ181" i="2" s="1"/>
  <c r="BE173" i="2"/>
  <c r="BJ173" i="2" s="1"/>
  <c r="BD553" i="2"/>
  <c r="BI553" i="2" s="1"/>
  <c r="BF248" i="2"/>
  <c r="BK248" i="2" s="1"/>
  <c r="BF485" i="2"/>
  <c r="BK485" i="2" s="1"/>
  <c r="BF199" i="2"/>
  <c r="BK199" i="2" s="1"/>
  <c r="BF477" i="2"/>
  <c r="BK477" i="2" s="1"/>
  <c r="BF326" i="2"/>
  <c r="BK326" i="2" s="1"/>
  <c r="BF249" i="2"/>
  <c r="BK249" i="2" s="1"/>
  <c r="BF527" i="2"/>
  <c r="BK527" i="2" s="1"/>
  <c r="BF361" i="2"/>
  <c r="BK361" i="2" s="1"/>
  <c r="BF360" i="2"/>
  <c r="BK360" i="2" s="1"/>
  <c r="BF358" i="2"/>
  <c r="BK358" i="2" s="1"/>
  <c r="BF570" i="2"/>
  <c r="BK570" i="2" s="1"/>
  <c r="BD575" i="2"/>
  <c r="BI575" i="2" s="1"/>
  <c r="BE236" i="2"/>
  <c r="BJ236" i="2" s="1"/>
  <c r="BD433" i="2"/>
  <c r="BI433" i="2" s="1"/>
  <c r="BD435" i="2"/>
  <c r="BI435" i="2" s="1"/>
  <c r="BD434" i="2"/>
  <c r="BI434" i="2" s="1"/>
  <c r="BD441" i="2"/>
  <c r="BI441" i="2" s="1"/>
  <c r="BF236" i="2"/>
  <c r="BK236" i="2" s="1"/>
  <c r="BF518" i="2"/>
  <c r="BK518" i="2" s="1"/>
  <c r="BE575" i="2"/>
  <c r="BJ575" i="2" s="1"/>
  <c r="BD326" i="2"/>
  <c r="BI326" i="2" s="1"/>
  <c r="BD86" i="2"/>
  <c r="BI86" i="2" s="1"/>
  <c r="BD132" i="2"/>
  <c r="BI132" i="2" s="1"/>
  <c r="BD181" i="2"/>
  <c r="BI181" i="2" s="1"/>
  <c r="BD559" i="2"/>
  <c r="BI559" i="2" s="1"/>
  <c r="BF170" i="2"/>
  <c r="BK170" i="2" s="1"/>
  <c r="BF169" i="2"/>
  <c r="BK169" i="2" s="1"/>
  <c r="BF124" i="2"/>
  <c r="BK124" i="2" s="1"/>
  <c r="BF173" i="2"/>
  <c r="BK173" i="2" s="1"/>
  <c r="BD499" i="2"/>
  <c r="BI499" i="2" s="1"/>
  <c r="BD70" i="2"/>
  <c r="BI70" i="2" s="1"/>
  <c r="BE325" i="2"/>
  <c r="BJ325" i="2" s="1"/>
  <c r="BE227" i="2"/>
  <c r="BJ227" i="2" s="1"/>
  <c r="BE320" i="2"/>
  <c r="BJ320" i="2" s="1"/>
  <c r="BE521" i="2"/>
  <c r="BJ521" i="2" s="1"/>
  <c r="BE246" i="2"/>
  <c r="BJ246" i="2" s="1"/>
  <c r="BE423" i="2"/>
  <c r="BJ423" i="2" s="1"/>
  <c r="BE261" i="2"/>
  <c r="BJ261" i="2" s="1"/>
  <c r="BE583" i="2"/>
  <c r="BJ583" i="2" s="1"/>
  <c r="BE136" i="2"/>
  <c r="BJ136" i="2" s="1"/>
  <c r="BF288" i="2"/>
  <c r="BK288" i="2" s="1"/>
  <c r="BE564" i="2"/>
  <c r="BJ564" i="2" s="1"/>
  <c r="BD331" i="2"/>
  <c r="BI331" i="2" s="1"/>
  <c r="BE518" i="2"/>
  <c r="BJ518" i="2" s="1"/>
  <c r="BF434" i="2"/>
  <c r="BK434" i="2" s="1"/>
  <c r="BF435" i="2"/>
  <c r="BK435" i="2" s="1"/>
  <c r="BF433" i="2"/>
  <c r="BK433" i="2" s="1"/>
  <c r="BF460" i="2"/>
  <c r="BK460" i="2" s="1"/>
  <c r="BF135" i="2"/>
  <c r="BK135" i="2" s="1"/>
  <c r="BF142" i="2"/>
  <c r="BK142" i="2" s="1"/>
  <c r="BF512" i="2"/>
  <c r="BK512" i="2" s="1"/>
  <c r="BF320" i="2"/>
  <c r="BK320" i="2" s="1"/>
  <c r="BD36" i="2"/>
  <c r="BI36" i="2" s="1"/>
  <c r="BE570" i="2"/>
  <c r="BJ570" i="2" s="1"/>
  <c r="BE460" i="2"/>
  <c r="BJ460" i="2" s="1"/>
  <c r="BE358" i="2"/>
  <c r="BJ358" i="2" s="1"/>
  <c r="BD505" i="2"/>
  <c r="BI505" i="2" s="1"/>
  <c r="BE328" i="2"/>
  <c r="BJ328" i="2" s="1"/>
  <c r="BE219" i="2"/>
  <c r="BJ219" i="2" s="1"/>
  <c r="BE416" i="2"/>
  <c r="BJ416" i="2" s="1"/>
  <c r="BE515" i="2"/>
  <c r="BJ515" i="2" s="1"/>
  <c r="BD288" i="2"/>
  <c r="BI288" i="2" s="1"/>
  <c r="BF318" i="2"/>
  <c r="BK318" i="2" s="1"/>
  <c r="BF319" i="2"/>
  <c r="BK319" i="2" s="1"/>
  <c r="BF373" i="2"/>
  <c r="BK373" i="2" s="1"/>
  <c r="BF505" i="2"/>
  <c r="BK505" i="2" s="1"/>
  <c r="BD176" i="2"/>
  <c r="BI176" i="2" s="1"/>
  <c r="BF195" i="2"/>
  <c r="BK195" i="2" s="1"/>
  <c r="BF176" i="2"/>
  <c r="BK176" i="2" s="1"/>
  <c r="BF507" i="2"/>
  <c r="BK507" i="2" s="1"/>
  <c r="BF193" i="2"/>
  <c r="BK193" i="2" s="1"/>
  <c r="BF259" i="2"/>
  <c r="BK259" i="2" s="1"/>
  <c r="BD251" i="2"/>
  <c r="BI251" i="2" s="1"/>
  <c r="BD246" i="2"/>
  <c r="BI246" i="2" s="1"/>
  <c r="BD3" i="2"/>
  <c r="BI3" i="2" s="1"/>
  <c r="BD115" i="2"/>
  <c r="BI115" i="2" s="1"/>
  <c r="BD110" i="2"/>
  <c r="BI110" i="2" s="1"/>
  <c r="BD113" i="2"/>
  <c r="BI113" i="2" s="1"/>
  <c r="BD206" i="2"/>
  <c r="BI206" i="2" s="1"/>
  <c r="BF421" i="2"/>
  <c r="BK421" i="2" s="1"/>
  <c r="BF559" i="2"/>
  <c r="BK559" i="2" s="1"/>
  <c r="BD515" i="2"/>
  <c r="BI515" i="2" s="1"/>
  <c r="BD219" i="2"/>
  <c r="BI219" i="2" s="1"/>
  <c r="BE110" i="2"/>
  <c r="BJ110" i="2" s="1"/>
  <c r="BE275" i="2"/>
  <c r="BJ275" i="2" s="1"/>
  <c r="BD570" i="2"/>
  <c r="BI570" i="2" s="1"/>
  <c r="BE434" i="2"/>
  <c r="BJ434" i="2" s="1"/>
  <c r="BE318" i="2"/>
  <c r="BJ318" i="2" s="1"/>
  <c r="BE115" i="2"/>
  <c r="BJ115" i="2" s="1"/>
  <c r="BE169" i="2"/>
  <c r="BJ169" i="2" s="1"/>
  <c r="BE421" i="2"/>
  <c r="BJ421" i="2" s="1"/>
  <c r="BD536" i="2"/>
  <c r="BI536" i="2" s="1"/>
  <c r="BE104" i="2"/>
  <c r="BJ104" i="2" s="1"/>
  <c r="BE373" i="2"/>
  <c r="BJ373" i="2" s="1"/>
  <c r="BE319" i="2"/>
  <c r="BJ319" i="2" s="1"/>
  <c r="BF340" i="2"/>
  <c r="BK340" i="2" s="1"/>
  <c r="BF538" i="2"/>
  <c r="BK538" i="2" s="1"/>
  <c r="BD518" i="2"/>
  <c r="BI518" i="2" s="1"/>
  <c r="BD565" i="2"/>
  <c r="BI565" i="2" s="1"/>
  <c r="BD324" i="2"/>
  <c r="BI324" i="2" s="1"/>
  <c r="BF331" i="2"/>
  <c r="BK331" i="2" s="1"/>
  <c r="BD318" i="2"/>
  <c r="BI318" i="2" s="1"/>
  <c r="BD319" i="2"/>
  <c r="BI319" i="2" s="1"/>
  <c r="BD136" i="2"/>
  <c r="BI136" i="2" s="1"/>
  <c r="BF583" i="2"/>
  <c r="BK583" i="2" s="1"/>
  <c r="BF560" i="2"/>
  <c r="BK560" i="2" s="1"/>
  <c r="BF595" i="2"/>
  <c r="BK595" i="2" s="1"/>
  <c r="BD589" i="2"/>
  <c r="BI589" i="2" s="1"/>
  <c r="BD58" i="2"/>
  <c r="BI58" i="2" s="1"/>
  <c r="BE509" i="2"/>
  <c r="BJ509" i="2" s="1"/>
  <c r="BE485" i="2"/>
  <c r="BJ485" i="2" s="1"/>
  <c r="BD373" i="2"/>
  <c r="BI373" i="2" s="1"/>
  <c r="BD416" i="2"/>
  <c r="BI416" i="2" s="1"/>
  <c r="BE64" i="2"/>
  <c r="BJ64" i="2" s="1"/>
  <c r="BE560" i="2"/>
  <c r="BJ560" i="2" s="1"/>
  <c r="BE559" i="2"/>
  <c r="BJ559" i="2" s="1"/>
  <c r="BE58" i="2"/>
  <c r="BJ58" i="2" s="1"/>
  <c r="BE506" i="2"/>
  <c r="BJ506" i="2" s="1"/>
  <c r="BE433" i="2"/>
  <c r="BJ433" i="2" s="1"/>
  <c r="BE192" i="2"/>
  <c r="BJ192" i="2" s="1"/>
  <c r="BE310" i="2"/>
  <c r="BJ310" i="2" s="1"/>
  <c r="BF509" i="2"/>
  <c r="BK509" i="2" s="1"/>
  <c r="BF553" i="2"/>
  <c r="BK553" i="2" s="1"/>
  <c r="BE504" i="2"/>
  <c r="BJ504" i="2" s="1"/>
  <c r="BF565" i="2"/>
  <c r="BK565" i="2" s="1"/>
  <c r="BF504" i="2"/>
  <c r="BK504" i="2" s="1"/>
  <c r="BE324" i="2"/>
  <c r="BJ324" i="2" s="1"/>
  <c r="BD488" i="2"/>
  <c r="BI488" i="2" s="1"/>
  <c r="BF39" i="2"/>
  <c r="BK39" i="2" s="1"/>
  <c r="BF104" i="2"/>
  <c r="BK104" i="2" s="1"/>
  <c r="BF70" i="2"/>
  <c r="BK70" i="2" s="1"/>
  <c r="BF197" i="2"/>
  <c r="BK197" i="2" s="1"/>
  <c r="BD360" i="2"/>
  <c r="BI360" i="2" s="1"/>
  <c r="BD310" i="2"/>
  <c r="BI310" i="2" s="1"/>
  <c r="BD423" i="2"/>
  <c r="BI423" i="2" s="1"/>
  <c r="BE538" i="2"/>
  <c r="BJ538" i="2" s="1"/>
  <c r="BD485" i="2"/>
  <c r="BI485" i="2" s="1"/>
  <c r="BD477" i="2"/>
  <c r="BI477" i="2" s="1"/>
  <c r="BD199" i="2"/>
  <c r="BI199" i="2" s="1"/>
  <c r="BD509" i="2"/>
  <c r="BI509" i="2" s="1"/>
  <c r="BE435" i="2"/>
  <c r="BJ435" i="2" s="1"/>
  <c r="BE505" i="2"/>
  <c r="BJ505" i="2" s="1"/>
  <c r="BF219" i="2"/>
  <c r="BK219" i="2" s="1"/>
  <c r="BF44" i="2"/>
  <c r="BK44" i="2" s="1"/>
  <c r="BF43" i="2"/>
  <c r="BK43" i="2" s="1"/>
  <c r="BF108" i="2"/>
  <c r="BK108" i="2" s="1"/>
  <c r="BF325" i="2"/>
  <c r="BK325" i="2" s="1"/>
  <c r="BF600" i="2"/>
  <c r="BK600" i="2" s="1"/>
  <c r="BF488" i="2"/>
  <c r="BK488" i="2" s="1"/>
  <c r="BF597" i="2"/>
  <c r="BK597" i="2" s="1"/>
  <c r="BF589" i="2"/>
  <c r="BK589" i="2" s="1"/>
  <c r="BD507" i="2"/>
  <c r="BI507" i="2" s="1"/>
  <c r="BD236" i="2"/>
  <c r="BI236" i="2" s="1"/>
  <c r="BD564" i="2"/>
  <c r="BI564" i="2" s="1"/>
  <c r="BF564" i="2"/>
  <c r="BK564" i="2" s="1"/>
  <c r="BE209" i="2"/>
  <c r="BJ209" i="2" s="1"/>
  <c r="BF575" i="2"/>
  <c r="BK575" i="2" s="1"/>
  <c r="BF246" i="2"/>
  <c r="BK246" i="2" s="1"/>
  <c r="BF251" i="2"/>
  <c r="BK251" i="2" s="1"/>
  <c r="BF54" i="2"/>
  <c r="BK54" i="2" s="1"/>
  <c r="BF202" i="2"/>
  <c r="BK202" i="2" s="1"/>
  <c r="BF92" i="2"/>
  <c r="BK92" i="2" s="1"/>
  <c r="BD249" i="2"/>
  <c r="BI249" i="2" s="1"/>
  <c r="BD600" i="2"/>
  <c r="BI600" i="2" s="1"/>
  <c r="BE36" i="2"/>
  <c r="BJ36" i="2" s="1"/>
  <c r="BE499" i="2"/>
  <c r="BJ499" i="2" s="1"/>
  <c r="BE251" i="2"/>
  <c r="BJ251" i="2" s="1"/>
  <c r="BE182" i="2"/>
  <c r="BJ182" i="2" s="1"/>
  <c r="BE488" i="2"/>
  <c r="BJ488" i="2" s="1"/>
  <c r="BE589" i="2"/>
  <c r="BJ589" i="2" s="1"/>
  <c r="BE199" i="2"/>
  <c r="BJ199" i="2" s="1"/>
  <c r="BE124" i="2"/>
  <c r="BJ124" i="2" s="1"/>
  <c r="BE536" i="2"/>
  <c r="BJ536" i="2" s="1"/>
  <c r="BE12" i="2"/>
  <c r="BJ12" i="2" s="1"/>
  <c r="BF382" i="2"/>
  <c r="BK382" i="2" s="1"/>
  <c r="BE441" i="2"/>
  <c r="BJ441" i="2" s="1"/>
  <c r="BD504" i="2"/>
  <c r="BI504" i="2" s="1"/>
  <c r="BD328" i="2"/>
  <c r="BI328" i="2" s="1"/>
  <c r="BF441" i="2"/>
  <c r="BK441" i="2" s="1"/>
  <c r="BE259" i="2"/>
  <c r="BJ259" i="2" s="1"/>
  <c r="BF58" i="2"/>
  <c r="BK58" i="2" s="1"/>
  <c r="BF74" i="2"/>
  <c r="BK74" i="2" s="1"/>
  <c r="BF18" i="2"/>
  <c r="BK18" i="2" s="1"/>
  <c r="BF36" i="2"/>
  <c r="BK36" i="2" s="1"/>
  <c r="BF95" i="2"/>
  <c r="BK95" i="2" s="1"/>
  <c r="BF206" i="2"/>
  <c r="BK206" i="2" s="1"/>
  <c r="BF145" i="2"/>
  <c r="BK145" i="2" s="1"/>
  <c r="BF209" i="2"/>
  <c r="BK209" i="2" s="1"/>
  <c r="BF208" i="2"/>
  <c r="BK208" i="2" s="1"/>
  <c r="BD560" i="2"/>
  <c r="BI560" i="2" s="1"/>
  <c r="BD512" i="2"/>
  <c r="BI512" i="2" s="1"/>
  <c r="BD320" i="2"/>
  <c r="BI320" i="2" s="1"/>
  <c r="BD355" i="2"/>
  <c r="BI355" i="2" s="1"/>
  <c r="BD51" i="2"/>
  <c r="BI51" i="2" s="1"/>
  <c r="BF603" i="2"/>
  <c r="BK603" i="2" s="1"/>
  <c r="BD111" i="2"/>
  <c r="BI111" i="2" s="1"/>
  <c r="BD451" i="2"/>
  <c r="BI451" i="2" s="1"/>
  <c r="BD353" i="2"/>
  <c r="BI353" i="2" s="1"/>
  <c r="BD523" i="2"/>
  <c r="BI523" i="2" s="1"/>
  <c r="BD527" i="2"/>
  <c r="BI527" i="2" s="1"/>
  <c r="BD354" i="2"/>
  <c r="BI354" i="2" s="1"/>
  <c r="BD361" i="2"/>
  <c r="BI361" i="2" s="1"/>
  <c r="BD54" i="2"/>
  <c r="BI54" i="2" s="1"/>
  <c r="BD245" i="2"/>
  <c r="BI245" i="2" s="1"/>
  <c r="BD4" i="2"/>
  <c r="BI4" i="2" s="1"/>
  <c r="BD215" i="2"/>
  <c r="BI215" i="2" s="1"/>
  <c r="BD71" i="2"/>
  <c r="BI71" i="2" s="1"/>
  <c r="BD55" i="2"/>
  <c r="BI55" i="2" s="1"/>
  <c r="BD486" i="2"/>
  <c r="BI486" i="2" s="1"/>
  <c r="BD127" i="2"/>
  <c r="BI127" i="2" s="1"/>
  <c r="BD88" i="2"/>
  <c r="BI88" i="2" s="1"/>
  <c r="BD81" i="2"/>
  <c r="BI81" i="2" s="1"/>
  <c r="BD29" i="2"/>
  <c r="BI29" i="2" s="1"/>
  <c r="BD134" i="2"/>
  <c r="BI134" i="2" s="1"/>
  <c r="BD17" i="2"/>
  <c r="BI17" i="2" s="1"/>
  <c r="BD34" i="2"/>
  <c r="BI34" i="2" s="1"/>
  <c r="BD161" i="2"/>
  <c r="BI161" i="2" s="1"/>
  <c r="BF554" i="2"/>
  <c r="BK554" i="2" s="1"/>
  <c r="BD82" i="2"/>
  <c r="BI82" i="2" s="1"/>
  <c r="BD11" i="2"/>
  <c r="BI11" i="2" s="1"/>
  <c r="BD183" i="2"/>
  <c r="BI183" i="2" s="1"/>
  <c r="BD116" i="2"/>
  <c r="BI116" i="2" s="1"/>
  <c r="BD67" i="2"/>
  <c r="BI67" i="2" s="1"/>
  <c r="BD244" i="2"/>
  <c r="BI244" i="2" s="1"/>
  <c r="BD52" i="2"/>
  <c r="BI52" i="2" s="1"/>
  <c r="BD484" i="2"/>
  <c r="BI484" i="2" s="1"/>
  <c r="BD128" i="2"/>
  <c r="BI128" i="2" s="1"/>
  <c r="BD14" i="2"/>
  <c r="BI14" i="2" s="1"/>
  <c r="BD33" i="2"/>
  <c r="BI33" i="2" s="1"/>
  <c r="BD125" i="2"/>
  <c r="BI125" i="2" s="1"/>
  <c r="BD300" i="2"/>
  <c r="BI300" i="2" s="1"/>
  <c r="BD75" i="2"/>
  <c r="BI75" i="2" s="1"/>
  <c r="BD174" i="2"/>
  <c r="BI174" i="2" s="1"/>
  <c r="BD50" i="2"/>
  <c r="BI50" i="2" s="1"/>
  <c r="BD471" i="2"/>
  <c r="BI471" i="2" s="1"/>
  <c r="BD170" i="2"/>
  <c r="BI170" i="2" s="1"/>
  <c r="BD171" i="2"/>
  <c r="BI171" i="2" s="1"/>
  <c r="BD85" i="2"/>
  <c r="BI85" i="2" s="1"/>
  <c r="BE353" i="2"/>
  <c r="BJ353" i="2" s="1"/>
  <c r="BD23" i="2"/>
  <c r="BI23" i="2" s="1"/>
  <c r="BD126" i="2"/>
  <c r="BI126" i="2" s="1"/>
  <c r="BD66" i="2"/>
  <c r="BI66" i="2" s="1"/>
  <c r="BD606" i="2"/>
  <c r="BI606" i="2" s="1"/>
  <c r="BD313" i="2"/>
  <c r="BI313" i="2" s="1"/>
  <c r="BD164" i="2"/>
  <c r="BI164" i="2" s="1"/>
  <c r="BD480" i="2"/>
  <c r="BI480" i="2" s="1"/>
  <c r="BD165" i="2"/>
  <c r="BI165" i="2" s="1"/>
  <c r="BD6" i="2"/>
  <c r="BI6" i="2" s="1"/>
  <c r="BD83" i="2"/>
  <c r="BI83" i="2" s="1"/>
  <c r="BD315" i="2"/>
  <c r="BI315" i="2" s="1"/>
  <c r="BD473" i="2"/>
  <c r="BI473" i="2" s="1"/>
  <c r="BD31" i="2"/>
  <c r="BI31" i="2" s="1"/>
  <c r="BD472" i="2"/>
  <c r="BI472" i="2" s="1"/>
  <c r="BE419" i="2"/>
  <c r="BJ419" i="2" s="1"/>
  <c r="BD478" i="2"/>
  <c r="BI478" i="2" s="1"/>
  <c r="BD620" i="2"/>
  <c r="BI620" i="2" s="1"/>
  <c r="BD211" i="2"/>
  <c r="BI211" i="2" s="1"/>
  <c r="BD603" i="2"/>
  <c r="BI603" i="2" s="1"/>
  <c r="BD147" i="2"/>
  <c r="BI147" i="2" s="1"/>
  <c r="BD314" i="2"/>
  <c r="BI314" i="2" s="1"/>
  <c r="BD430" i="2"/>
  <c r="BI430" i="2" s="1"/>
  <c r="BD400" i="2"/>
  <c r="BI400" i="2" s="1"/>
  <c r="BD524" i="2"/>
  <c r="BI524" i="2" s="1"/>
  <c r="BD452" i="2"/>
  <c r="BI452" i="2" s="1"/>
  <c r="BD500" i="2"/>
  <c r="BI500" i="2" s="1"/>
  <c r="BD479" i="2"/>
  <c r="BI479" i="2" s="1"/>
  <c r="BD19" i="2"/>
  <c r="BI19" i="2" s="1"/>
  <c r="BD281" i="2"/>
  <c r="BI281" i="2" s="1"/>
  <c r="BD214" i="2"/>
  <c r="BI214" i="2" s="1"/>
  <c r="BD20" i="2"/>
  <c r="BI20" i="2" s="1"/>
  <c r="BD45" i="2"/>
  <c r="BI45" i="2" s="1"/>
  <c r="BD335" i="2"/>
  <c r="BI335" i="2" s="1"/>
  <c r="BE443" i="2"/>
  <c r="BJ443" i="2" s="1"/>
  <c r="BE329" i="2"/>
  <c r="BJ329" i="2" s="1"/>
  <c r="BD329" i="2"/>
  <c r="BI329" i="2" s="1"/>
  <c r="BD22" i="2"/>
  <c r="BI22" i="2" s="1"/>
  <c r="BD117" i="2"/>
  <c r="BI117" i="2" s="1"/>
  <c r="BD194" i="2"/>
  <c r="BI194" i="2" s="1"/>
  <c r="BD341" i="2"/>
  <c r="BI341" i="2" s="1"/>
  <c r="BD375" i="2"/>
  <c r="BI375" i="2" s="1"/>
  <c r="BD492" i="2"/>
  <c r="BI492" i="2" s="1"/>
  <c r="BD212" i="2"/>
  <c r="BI212" i="2" s="1"/>
  <c r="BD138" i="2"/>
  <c r="BI138" i="2" s="1"/>
  <c r="BD290" i="2"/>
  <c r="BI290" i="2" s="1"/>
  <c r="BE337" i="2"/>
  <c r="BJ337" i="2" s="1"/>
  <c r="BD46" i="2"/>
  <c r="BI46" i="2" s="1"/>
  <c r="BD157" i="2"/>
  <c r="BI157" i="2" s="1"/>
  <c r="BD167" i="2"/>
  <c r="BI167" i="2" s="1"/>
  <c r="BE479" i="2"/>
  <c r="BJ479" i="2" s="1"/>
  <c r="BD502" i="2"/>
  <c r="BI502" i="2" s="1"/>
  <c r="BE201" i="2"/>
  <c r="BJ201" i="2" s="1"/>
  <c r="BE592" i="2"/>
  <c r="BJ592" i="2" s="1"/>
  <c r="BD41" i="2"/>
  <c r="BI41" i="2" s="1"/>
  <c r="BD155" i="2"/>
  <c r="BI155" i="2" s="1"/>
  <c r="BD556" i="2"/>
  <c r="BI556" i="2" s="1"/>
  <c r="BD274" i="2"/>
  <c r="BI274" i="2" s="1"/>
  <c r="BE613" i="2"/>
  <c r="BJ613" i="2" s="1"/>
  <c r="BE321" i="2"/>
  <c r="BJ321" i="2" s="1"/>
  <c r="BE282" i="2"/>
  <c r="BJ282" i="2" s="1"/>
  <c r="BE166" i="2"/>
  <c r="BJ166" i="2" s="1"/>
  <c r="BE94" i="2"/>
  <c r="BJ94" i="2" s="1"/>
  <c r="BD394" i="2"/>
  <c r="BI394" i="2" s="1"/>
  <c r="BD282" i="2"/>
  <c r="BI282" i="2" s="1"/>
  <c r="BD443" i="2"/>
  <c r="BI443" i="2" s="1"/>
  <c r="BE367" i="2"/>
  <c r="BJ367" i="2" s="1"/>
  <c r="BE178" i="2"/>
  <c r="BJ178" i="2" s="1"/>
  <c r="BE385" i="2"/>
  <c r="BJ385" i="2" s="1"/>
  <c r="BE400" i="2"/>
  <c r="BJ400" i="2" s="1"/>
  <c r="BE616" i="2"/>
  <c r="BJ616" i="2" s="1"/>
  <c r="BE23" i="2"/>
  <c r="BJ23" i="2" s="1"/>
  <c r="BE492" i="2"/>
  <c r="BJ492" i="2" s="1"/>
  <c r="BD350" i="2"/>
  <c r="BI350" i="2" s="1"/>
  <c r="BE278" i="2"/>
  <c r="BJ278" i="2" s="1"/>
  <c r="BE155" i="2"/>
  <c r="BJ155" i="2" s="1"/>
  <c r="BE471" i="2"/>
  <c r="BJ471" i="2" s="1"/>
  <c r="BE248" i="2"/>
  <c r="BJ248" i="2" s="1"/>
  <c r="BE447" i="2"/>
  <c r="BJ447" i="2" s="1"/>
  <c r="BD616" i="2"/>
  <c r="BI616" i="2" s="1"/>
  <c r="BD428" i="2"/>
  <c r="BI428" i="2" s="1"/>
  <c r="BD392" i="2"/>
  <c r="BI392" i="2" s="1"/>
  <c r="BF290" i="2"/>
  <c r="BK290" i="2" s="1"/>
  <c r="BE394" i="2"/>
  <c r="BJ394" i="2" s="1"/>
  <c r="BE513" i="2"/>
  <c r="BJ513" i="2" s="1"/>
  <c r="BD489" i="2"/>
  <c r="BI489" i="2" s="1"/>
  <c r="BD312" i="2"/>
  <c r="BI312" i="2" s="1"/>
  <c r="BD321" i="2"/>
  <c r="BI321" i="2" s="1"/>
  <c r="BD122" i="2"/>
  <c r="BI122" i="2" s="1"/>
  <c r="BD305" i="2"/>
  <c r="BI305" i="2" s="1"/>
  <c r="BD166" i="2"/>
  <c r="BI166" i="2" s="1"/>
  <c r="BD476" i="2"/>
  <c r="BI476" i="2" s="1"/>
  <c r="BD367" i="2"/>
  <c r="BI367" i="2" s="1"/>
  <c r="BE126" i="2"/>
  <c r="BJ126" i="2" s="1"/>
  <c r="BE107" i="2"/>
  <c r="BJ107" i="2" s="1"/>
  <c r="BE335" i="2"/>
  <c r="BJ335" i="2" s="1"/>
  <c r="BE238" i="2"/>
  <c r="BJ238" i="2" s="1"/>
  <c r="BE378" i="2"/>
  <c r="BJ378" i="2" s="1"/>
  <c r="BE231" i="2"/>
  <c r="BJ231" i="2" s="1"/>
  <c r="BE295" i="2"/>
  <c r="BJ295" i="2" s="1"/>
  <c r="BE86" i="2"/>
  <c r="BJ86" i="2" s="1"/>
  <c r="BE404" i="2"/>
  <c r="BJ404" i="2" s="1"/>
  <c r="BE523" i="2"/>
  <c r="BJ523" i="2" s="1"/>
  <c r="BD385" i="2"/>
  <c r="BI385" i="2" s="1"/>
  <c r="BF405" i="2"/>
  <c r="BK405" i="2" s="1"/>
  <c r="BF481" i="2"/>
  <c r="BK481" i="2" s="1"/>
  <c r="BD337" i="2"/>
  <c r="BI337" i="2" s="1"/>
  <c r="BD587" i="2"/>
  <c r="BI587" i="2" s="1"/>
  <c r="BD59" i="2"/>
  <c r="BI59" i="2" s="1"/>
  <c r="BD156" i="2"/>
  <c r="BI156" i="2" s="1"/>
  <c r="BD243" i="2"/>
  <c r="BI243" i="2" s="1"/>
  <c r="BD240" i="2"/>
  <c r="BI240" i="2" s="1"/>
  <c r="BD89" i="2"/>
  <c r="BI89" i="2" s="1"/>
  <c r="BD133" i="2"/>
  <c r="BI133" i="2" s="1"/>
  <c r="BE606" i="2"/>
  <c r="BJ606" i="2" s="1"/>
  <c r="BD408" i="2"/>
  <c r="BI408" i="2" s="1"/>
  <c r="BE429" i="2"/>
  <c r="BJ429" i="2" s="1"/>
  <c r="BE369" i="2"/>
  <c r="BJ369" i="2" s="1"/>
  <c r="BE346" i="2"/>
  <c r="BJ346" i="2" s="1"/>
  <c r="BD562" i="2"/>
  <c r="BI562" i="2" s="1"/>
  <c r="BD531" i="2"/>
  <c r="BI531" i="2" s="1"/>
  <c r="BE56" i="2"/>
  <c r="BJ56" i="2" s="1"/>
  <c r="BE170" i="2"/>
  <c r="BJ170" i="2" s="1"/>
  <c r="BE527" i="2"/>
  <c r="BJ527" i="2" s="1"/>
  <c r="BE293" i="2"/>
  <c r="BJ293" i="2" s="1"/>
  <c r="BD178" i="2"/>
  <c r="BI178" i="2" s="1"/>
  <c r="BD429" i="2"/>
  <c r="BI429" i="2" s="1"/>
  <c r="BD599" i="2"/>
  <c r="BI599" i="2" s="1"/>
  <c r="BD308" i="2"/>
  <c r="BI308" i="2" s="1"/>
  <c r="BD284" i="2"/>
  <c r="BI284" i="2" s="1"/>
  <c r="BD87" i="2"/>
  <c r="BI87" i="2" s="1"/>
  <c r="BE502" i="2"/>
  <c r="BJ502" i="2" s="1"/>
  <c r="BE81" i="2"/>
  <c r="BJ81" i="2" s="1"/>
  <c r="BE326" i="2"/>
  <c r="BJ326" i="2" s="1"/>
  <c r="BE599" i="2"/>
  <c r="BJ599" i="2" s="1"/>
  <c r="BE463" i="2"/>
  <c r="BJ463" i="2" s="1"/>
  <c r="BE101" i="2"/>
  <c r="BJ101" i="2" s="1"/>
  <c r="BD369" i="2"/>
  <c r="BI369" i="2" s="1"/>
  <c r="BD554" i="2"/>
  <c r="BI554" i="2" s="1"/>
  <c r="BD552" i="2"/>
  <c r="BI552" i="2" s="1"/>
  <c r="BD342" i="2"/>
  <c r="BI342" i="2" s="1"/>
  <c r="BD295" i="2"/>
  <c r="BI295" i="2" s="1"/>
  <c r="BD107" i="2"/>
  <c r="BI107" i="2" s="1"/>
  <c r="BD190" i="2"/>
  <c r="BI190" i="2" s="1"/>
  <c r="BE332" i="2"/>
  <c r="BJ332" i="2" s="1"/>
  <c r="BD378" i="2"/>
  <c r="BI378" i="2" s="1"/>
  <c r="BE82" i="2"/>
  <c r="BJ82" i="2" s="1"/>
  <c r="BE90" i="2"/>
  <c r="BJ90" i="2" s="1"/>
  <c r="BE59" i="2"/>
  <c r="BJ59" i="2" s="1"/>
  <c r="BE476" i="2"/>
  <c r="BJ476" i="2" s="1"/>
  <c r="BD316" i="2"/>
  <c r="BI316" i="2" s="1"/>
  <c r="BD332" i="2"/>
  <c r="BI332" i="2" s="1"/>
  <c r="BE133" i="2"/>
  <c r="BJ133" i="2" s="1"/>
  <c r="BE130" i="2"/>
  <c r="BJ130" i="2" s="1"/>
  <c r="BE290" i="2"/>
  <c r="BJ290" i="2" s="1"/>
  <c r="BE380" i="2"/>
  <c r="BJ380" i="2" s="1"/>
  <c r="BE342" i="2"/>
  <c r="BJ342" i="2" s="1"/>
  <c r="BE375" i="2"/>
  <c r="BJ375" i="2" s="1"/>
  <c r="BE562" i="2"/>
  <c r="BJ562" i="2" s="1"/>
  <c r="BF534" i="2"/>
  <c r="BK534" i="2" s="1"/>
  <c r="BF613" i="2"/>
  <c r="BK613" i="2" s="1"/>
  <c r="BD287" i="2"/>
  <c r="BI287" i="2" s="1"/>
  <c r="BD550" i="2"/>
  <c r="BI550" i="2" s="1"/>
  <c r="BD141" i="2"/>
  <c r="BI141" i="2" s="1"/>
  <c r="BD77" i="2"/>
  <c r="BI77" i="2" s="1"/>
  <c r="BD101" i="2"/>
  <c r="BI101" i="2" s="1"/>
  <c r="BD137" i="2"/>
  <c r="BI137" i="2" s="1"/>
  <c r="BD440" i="2"/>
  <c r="BI440" i="2" s="1"/>
  <c r="BD97" i="2"/>
  <c r="BI97" i="2" s="1"/>
  <c r="BD121" i="2"/>
  <c r="BI121" i="2" s="1"/>
  <c r="BD293" i="2"/>
  <c r="BI293" i="2" s="1"/>
  <c r="BD139" i="2"/>
  <c r="BI139" i="2" s="1"/>
  <c r="BE211" i="2"/>
  <c r="BJ211" i="2" s="1"/>
  <c r="BE534" i="2"/>
  <c r="BJ534" i="2" s="1"/>
  <c r="BE298" i="2"/>
  <c r="BJ298" i="2" s="1"/>
  <c r="BD405" i="2"/>
  <c r="BI405" i="2" s="1"/>
  <c r="BE361" i="2"/>
  <c r="BJ361" i="2" s="1"/>
  <c r="BD534" i="2"/>
  <c r="BI534" i="2" s="1"/>
  <c r="BE408" i="2"/>
  <c r="BJ408" i="2" s="1"/>
  <c r="BD231" i="2"/>
  <c r="BI231" i="2" s="1"/>
  <c r="BD481" i="2"/>
  <c r="BI481" i="2" s="1"/>
  <c r="BE354" i="2"/>
  <c r="BJ354" i="2" s="1"/>
  <c r="BE122" i="2"/>
  <c r="BJ122" i="2" s="1"/>
  <c r="BE228" i="2"/>
  <c r="BJ228" i="2" s="1"/>
  <c r="BD455" i="2"/>
  <c r="BI455" i="2" s="1"/>
  <c r="BD153" i="2"/>
  <c r="BI153" i="2" s="1"/>
  <c r="BF404" i="2"/>
  <c r="BK404" i="2" s="1"/>
  <c r="BD30" i="2"/>
  <c r="BI30" i="2" s="1"/>
  <c r="BD69" i="2"/>
  <c r="BI69" i="2" s="1"/>
  <c r="BD592" i="2"/>
  <c r="BI592" i="2" s="1"/>
  <c r="BD130" i="2"/>
  <c r="BI130" i="2" s="1"/>
  <c r="BD447" i="2"/>
  <c r="BI447" i="2" s="1"/>
  <c r="BD380" i="2"/>
  <c r="BI380" i="2" s="1"/>
  <c r="BE392" i="2"/>
  <c r="BJ392" i="2" s="1"/>
  <c r="BE396" i="2"/>
  <c r="BJ396" i="2" s="1"/>
  <c r="BE554" i="2"/>
  <c r="BJ554" i="2" s="1"/>
  <c r="BE428" i="2"/>
  <c r="BJ428" i="2" s="1"/>
  <c r="BE312" i="2"/>
  <c r="BJ312" i="2" s="1"/>
  <c r="BE121" i="2"/>
  <c r="BJ121" i="2" s="1"/>
  <c r="BE405" i="2"/>
  <c r="BJ405" i="2" s="1"/>
  <c r="BE287" i="2"/>
  <c r="BJ287" i="2" s="1"/>
  <c r="BE413" i="2"/>
  <c r="BJ413" i="2" s="1"/>
  <c r="BD613" i="2"/>
  <c r="BI613" i="2" s="1"/>
  <c r="BD404" i="2"/>
  <c r="BI404" i="2" s="1"/>
  <c r="BD396" i="2"/>
  <c r="BI396" i="2" s="1"/>
  <c r="BD483" i="2"/>
  <c r="BI483" i="2" s="1"/>
  <c r="BD62" i="2"/>
  <c r="BI62" i="2" s="1"/>
  <c r="BD150" i="2"/>
  <c r="BI150" i="2" s="1"/>
  <c r="BD90" i="2"/>
  <c r="BI90" i="2" s="1"/>
  <c r="BD621" i="2"/>
  <c r="BI621" i="2" s="1"/>
  <c r="BF37" i="2"/>
  <c r="BK37" i="2" s="1"/>
  <c r="BF196" i="2"/>
  <c r="BK196" i="2" s="1"/>
  <c r="BF93" i="2"/>
  <c r="BK93" i="2" s="1"/>
  <c r="BF198" i="2"/>
  <c r="BK198" i="2" s="1"/>
  <c r="BF71" i="2"/>
  <c r="BK71" i="2" s="1"/>
  <c r="BF57" i="2"/>
  <c r="BK57" i="2" s="1"/>
  <c r="BF55" i="2"/>
  <c r="BK55" i="2" s="1"/>
  <c r="BF253" i="2"/>
  <c r="BK253" i="2" s="1"/>
  <c r="BF250" i="2"/>
  <c r="BK250" i="2" s="1"/>
  <c r="BF327" i="2"/>
  <c r="BK327" i="2" s="1"/>
  <c r="BF213" i="2"/>
  <c r="BK213" i="2" s="1"/>
  <c r="BF258" i="2"/>
  <c r="BK258" i="2" s="1"/>
  <c r="BF98" i="2"/>
  <c r="BK98" i="2" s="1"/>
  <c r="BF5" i="2"/>
  <c r="BK5" i="2" s="1"/>
  <c r="BF76" i="2"/>
  <c r="BK76" i="2" s="1"/>
  <c r="BF102" i="2"/>
  <c r="BK102" i="2" s="1"/>
  <c r="BF8" i="2"/>
  <c r="BK8" i="2" s="1"/>
  <c r="BD526" i="2"/>
  <c r="BI526" i="2" s="1"/>
  <c r="BD10" i="2"/>
  <c r="BI10" i="2" s="1"/>
  <c r="BD78" i="2"/>
  <c r="BI78" i="2" s="1"/>
  <c r="BD198" i="2"/>
  <c r="BI198" i="2" s="1"/>
  <c r="BD76" i="2"/>
  <c r="BI76" i="2" s="1"/>
  <c r="BD242" i="2"/>
  <c r="BI242" i="2" s="1"/>
  <c r="BD304" i="2"/>
  <c r="BI304" i="2" s="1"/>
  <c r="BD37" i="2"/>
  <c r="BI37" i="2" s="1"/>
  <c r="BD189" i="2"/>
  <c r="BI189" i="2" s="1"/>
  <c r="BE190" i="2"/>
  <c r="BJ190" i="2" s="1"/>
  <c r="BD252" i="2"/>
  <c r="BI252" i="2" s="1"/>
  <c r="BD93" i="2"/>
  <c r="BI93" i="2" s="1"/>
  <c r="BD5" i="2"/>
  <c r="BI5" i="2" s="1"/>
  <c r="BD225" i="2"/>
  <c r="BI225" i="2" s="1"/>
  <c r="BD307" i="2"/>
  <c r="BI307" i="2" s="1"/>
  <c r="BF225" i="2"/>
  <c r="BK225" i="2" s="1"/>
  <c r="BF118" i="2"/>
  <c r="BK118" i="2" s="1"/>
  <c r="BF65" i="2"/>
  <c r="BK65" i="2" s="1"/>
  <c r="BF226" i="2"/>
  <c r="BK226" i="2" s="1"/>
  <c r="BF85" i="2"/>
  <c r="BK85" i="2" s="1"/>
  <c r="BD557" i="2"/>
  <c r="BI557" i="2" s="1"/>
  <c r="BD528" i="2"/>
  <c r="BI528" i="2" s="1"/>
  <c r="BD224" i="2"/>
  <c r="BI224" i="2" s="1"/>
  <c r="BD253" i="2"/>
  <c r="BI253" i="2" s="1"/>
  <c r="BD522" i="2"/>
  <c r="BI522" i="2" s="1"/>
  <c r="BF252" i="2"/>
  <c r="BK252" i="2" s="1"/>
  <c r="BF473" i="2"/>
  <c r="BK473" i="2" s="1"/>
  <c r="BF486" i="2"/>
  <c r="BK486" i="2" s="1"/>
  <c r="BF315" i="2"/>
  <c r="BK315" i="2" s="1"/>
  <c r="BF484" i="2"/>
  <c r="BK484" i="2" s="1"/>
  <c r="BF472" i="2"/>
  <c r="BK472" i="2" s="1"/>
  <c r="BF244" i="2"/>
  <c r="BK244" i="2" s="1"/>
  <c r="BD91" i="2"/>
  <c r="BI91" i="2" s="1"/>
  <c r="BD280" i="2"/>
  <c r="BI280" i="2" s="1"/>
  <c r="BD13" i="2"/>
  <c r="BI13" i="2" s="1"/>
  <c r="BD327" i="2"/>
  <c r="BI327" i="2" s="1"/>
  <c r="BD49" i="2"/>
  <c r="BI49" i="2" s="1"/>
  <c r="BD277" i="2"/>
  <c r="BI277" i="2" s="1"/>
  <c r="BD362" i="2"/>
  <c r="BI362" i="2" s="1"/>
  <c r="BD363" i="2"/>
  <c r="BI363" i="2" s="1"/>
  <c r="BF214" i="2"/>
  <c r="BK214" i="2" s="1"/>
  <c r="BD250" i="2"/>
  <c r="BI250" i="2" s="1"/>
  <c r="BD456" i="2"/>
  <c r="BI456" i="2" s="1"/>
  <c r="BD306" i="2"/>
  <c r="BI306" i="2" s="1"/>
  <c r="BD525" i="2"/>
  <c r="BI525" i="2" s="1"/>
  <c r="BD279" i="2"/>
  <c r="BI279" i="2" s="1"/>
  <c r="BD309" i="2"/>
  <c r="BI309" i="2" s="1"/>
  <c r="BD226" i="2"/>
  <c r="BI226" i="2" s="1"/>
  <c r="BD102" i="2"/>
  <c r="BI102" i="2" s="1"/>
  <c r="BD462" i="2"/>
  <c r="BI462" i="2" s="1"/>
  <c r="BD48" i="2"/>
  <c r="BI48" i="2" s="1"/>
  <c r="BD188" i="2"/>
  <c r="BI188" i="2" s="1"/>
  <c r="BD336" i="2"/>
  <c r="BI336" i="2" s="1"/>
  <c r="BF480" i="2"/>
  <c r="BK480" i="2" s="1"/>
  <c r="BD448" i="2"/>
  <c r="BI448" i="2" s="1"/>
  <c r="BD345" i="2"/>
  <c r="BI345" i="2" s="1"/>
  <c r="BF452" i="2"/>
  <c r="BK452" i="2" s="1"/>
  <c r="BF242" i="2"/>
  <c r="BK242" i="2" s="1"/>
  <c r="BF456" i="2"/>
  <c r="BK456" i="2" s="1"/>
  <c r="BF309" i="2"/>
  <c r="BK309" i="2" s="1"/>
  <c r="BF284" i="2"/>
  <c r="BK284" i="2" s="1"/>
  <c r="BF367" i="2"/>
  <c r="BK367" i="2" s="1"/>
  <c r="BF282" i="2"/>
  <c r="BK282" i="2" s="1"/>
  <c r="BD468" i="2"/>
  <c r="BI468" i="2" s="1"/>
  <c r="BD463" i="2"/>
  <c r="BI463" i="2" s="1"/>
  <c r="BE567" i="2"/>
  <c r="BJ567" i="2" s="1"/>
  <c r="BE54" i="2"/>
  <c r="BJ54" i="2" s="1"/>
  <c r="BE483" i="2"/>
  <c r="BJ483" i="2" s="1"/>
  <c r="BE489" i="2"/>
  <c r="BJ489" i="2" s="1"/>
  <c r="BE587" i="2"/>
  <c r="BJ587" i="2" s="1"/>
  <c r="BE89" i="2"/>
  <c r="BJ89" i="2" s="1"/>
  <c r="BE116" i="2"/>
  <c r="BJ116" i="2" s="1"/>
  <c r="BE171" i="2"/>
  <c r="BJ171" i="2" s="1"/>
  <c r="BE440" i="2"/>
  <c r="BJ440" i="2" s="1"/>
  <c r="BF380" i="2"/>
  <c r="BK380" i="2" s="1"/>
  <c r="BF419" i="2"/>
  <c r="BK419" i="2" s="1"/>
  <c r="BF413" i="2"/>
  <c r="BK413" i="2" s="1"/>
  <c r="BF238" i="2"/>
  <c r="BK238" i="2" s="1"/>
  <c r="BF408" i="2"/>
  <c r="BK408" i="2" s="1"/>
  <c r="BF121" i="2"/>
  <c r="BK121" i="2" s="1"/>
  <c r="BF228" i="2"/>
  <c r="BK228" i="2" s="1"/>
  <c r="BF49" i="2"/>
  <c r="BK49" i="2" s="1"/>
  <c r="BF22" i="2"/>
  <c r="BK22" i="2" s="1"/>
  <c r="BF117" i="2"/>
  <c r="BK117" i="2" s="1"/>
  <c r="BF48" i="2"/>
  <c r="BK48" i="2" s="1"/>
  <c r="BF224" i="2"/>
  <c r="BK224" i="2" s="1"/>
  <c r="BF13" i="2"/>
  <c r="BK13" i="2" s="1"/>
  <c r="BF122" i="2"/>
  <c r="BK122" i="2" s="1"/>
  <c r="BF167" i="2"/>
  <c r="BK167" i="2" s="1"/>
  <c r="BF166" i="2"/>
  <c r="BK166" i="2" s="1"/>
  <c r="BF531" i="2"/>
  <c r="BK531" i="2" s="1"/>
  <c r="BF400" i="2"/>
  <c r="BK400" i="2" s="1"/>
  <c r="BE69" i="2"/>
  <c r="BJ69" i="2" s="1"/>
  <c r="BE194" i="2"/>
  <c r="BJ194" i="2" s="1"/>
  <c r="BE571" i="2"/>
  <c r="BJ571" i="2" s="1"/>
  <c r="BE470" i="2"/>
  <c r="BJ470" i="2" s="1"/>
  <c r="BE272" i="2"/>
  <c r="BJ272" i="2" s="1"/>
  <c r="BE510" i="2"/>
  <c r="BJ510" i="2" s="1"/>
  <c r="BE500" i="2"/>
  <c r="BJ500" i="2" s="1"/>
  <c r="BE341" i="2"/>
  <c r="BJ341" i="2" s="1"/>
  <c r="BE197" i="2"/>
  <c r="BJ197" i="2" s="1"/>
  <c r="BE417" i="2"/>
  <c r="BJ417" i="2" s="1"/>
  <c r="BF378" i="2"/>
  <c r="BK378" i="2" s="1"/>
  <c r="BF582" i="2"/>
  <c r="BK582" i="2" s="1"/>
  <c r="BF455" i="2"/>
  <c r="BK455" i="2" s="1"/>
  <c r="BE141" i="2"/>
  <c r="BJ141" i="2" s="1"/>
  <c r="BF231" i="2"/>
  <c r="BK231" i="2" s="1"/>
  <c r="BF335" i="2"/>
  <c r="BK335" i="2" s="1"/>
  <c r="BF178" i="2"/>
  <c r="BK178" i="2" s="1"/>
  <c r="BF77" i="2"/>
  <c r="BK77" i="2" s="1"/>
  <c r="BF97" i="2"/>
  <c r="BK97" i="2" s="1"/>
  <c r="BF10" i="2"/>
  <c r="BK10" i="2" s="1"/>
  <c r="BF7" i="2"/>
  <c r="BK7" i="2" s="1"/>
  <c r="BF75" i="2"/>
  <c r="BK75" i="2" s="1"/>
  <c r="BF212" i="2"/>
  <c r="BK212" i="2" s="1"/>
  <c r="BF19" i="2"/>
  <c r="BK19" i="2" s="1"/>
  <c r="BF59" i="2"/>
  <c r="BK59" i="2" s="1"/>
  <c r="BF101" i="2"/>
  <c r="BK101" i="2" s="1"/>
  <c r="BF211" i="2"/>
  <c r="BK211" i="2" s="1"/>
  <c r="BF147" i="2"/>
  <c r="BK147" i="2" s="1"/>
  <c r="BF369" i="2"/>
  <c r="BK369" i="2" s="1"/>
  <c r="BE316" i="2"/>
  <c r="BJ316" i="2" s="1"/>
  <c r="BE451" i="2"/>
  <c r="BJ451" i="2" s="1"/>
  <c r="BE243" i="2"/>
  <c r="BJ243" i="2" s="1"/>
  <c r="BE212" i="2"/>
  <c r="BJ212" i="2" s="1"/>
  <c r="BE62" i="2"/>
  <c r="BJ62" i="2" s="1"/>
  <c r="BD582" i="2"/>
  <c r="BI582" i="2" s="1"/>
  <c r="BE355" i="2"/>
  <c r="BJ355" i="2" s="1"/>
  <c r="BE218" i="2"/>
  <c r="BJ218" i="2" s="1"/>
  <c r="BE481" i="2"/>
  <c r="BJ481" i="2" s="1"/>
  <c r="BE603" i="2"/>
  <c r="BJ603" i="2" s="1"/>
  <c r="BE582" i="2"/>
  <c r="BJ582" i="2" s="1"/>
  <c r="BE144" i="2"/>
  <c r="BJ144" i="2" s="1"/>
  <c r="BE150" i="2"/>
  <c r="BJ150" i="2" s="1"/>
  <c r="BD567" i="2"/>
  <c r="BI567" i="2" s="1"/>
  <c r="BD571" i="2"/>
  <c r="BI571" i="2" s="1"/>
  <c r="BF468" i="2"/>
  <c r="BK468" i="2" s="1"/>
  <c r="BF463" i="2"/>
  <c r="BK463" i="2" s="1"/>
  <c r="BF341" i="2"/>
  <c r="BK341" i="2" s="1"/>
  <c r="BF137" i="2"/>
  <c r="BK137" i="2" s="1"/>
  <c r="BF240" i="2"/>
  <c r="BK240" i="2" s="1"/>
  <c r="BF90" i="2"/>
  <c r="BK90" i="2" s="1"/>
  <c r="BF306" i="2"/>
  <c r="BK306" i="2" s="1"/>
  <c r="BF305" i="2"/>
  <c r="BK305" i="2" s="1"/>
  <c r="BF188" i="2"/>
  <c r="BK188" i="2" s="1"/>
  <c r="BF308" i="2"/>
  <c r="BK308" i="2" s="1"/>
  <c r="BF451" i="2"/>
  <c r="BK451" i="2" s="1"/>
  <c r="BF307" i="2"/>
  <c r="BK307" i="2" s="1"/>
  <c r="BF606" i="2"/>
  <c r="BK606" i="2" s="1"/>
  <c r="BF429" i="2"/>
  <c r="BK429" i="2" s="1"/>
  <c r="BF440" i="2"/>
  <c r="BK440" i="2" s="1"/>
  <c r="BF428" i="2"/>
  <c r="BK428" i="2" s="1"/>
  <c r="BD272" i="2"/>
  <c r="BI272" i="2" s="1"/>
  <c r="BD510" i="2"/>
  <c r="BI510" i="2" s="1"/>
  <c r="BD347" i="2"/>
  <c r="BI347" i="2" s="1"/>
  <c r="BD346" i="2"/>
  <c r="BI346" i="2" s="1"/>
  <c r="BE137" i="2"/>
  <c r="BJ137" i="2" s="1"/>
  <c r="BE153" i="2"/>
  <c r="BJ153" i="2" s="1"/>
  <c r="BE73" i="2"/>
  <c r="BJ73" i="2" s="1"/>
  <c r="BE305" i="2"/>
  <c r="BJ305" i="2" s="1"/>
  <c r="BE30" i="2"/>
  <c r="BJ30" i="2" s="1"/>
  <c r="BE147" i="2"/>
  <c r="BJ147" i="2" s="1"/>
  <c r="BF478" i="2"/>
  <c r="BK478" i="2" s="1"/>
  <c r="BF483" i="2"/>
  <c r="BK483" i="2" s="1"/>
  <c r="BF189" i="2"/>
  <c r="BK189" i="2" s="1"/>
  <c r="BF314" i="2"/>
  <c r="BK314" i="2" s="1"/>
  <c r="BF471" i="2"/>
  <c r="BK471" i="2" s="1"/>
  <c r="BF313" i="2"/>
  <c r="BK313" i="2" s="1"/>
  <c r="BF312" i="2"/>
  <c r="BK312" i="2" s="1"/>
  <c r="BF479" i="2"/>
  <c r="BK479" i="2" s="1"/>
  <c r="BF476" i="2"/>
  <c r="BK476" i="2" s="1"/>
  <c r="BF62" i="2"/>
  <c r="BK62" i="2" s="1"/>
  <c r="BF46" i="2"/>
  <c r="BK46" i="2" s="1"/>
  <c r="BF29" i="2"/>
  <c r="BK29" i="2" s="1"/>
  <c r="BF107" i="2"/>
  <c r="BK107" i="2" s="1"/>
  <c r="BF155" i="2"/>
  <c r="BK155" i="2" s="1"/>
  <c r="BF30" i="2"/>
  <c r="BK30" i="2" s="1"/>
  <c r="BF20" i="2"/>
  <c r="BK20" i="2" s="1"/>
  <c r="BF218" i="2"/>
  <c r="BK218" i="2" s="1"/>
  <c r="BF157" i="2"/>
  <c r="BK157" i="2" s="1"/>
  <c r="BF156" i="2"/>
  <c r="BK156" i="2" s="1"/>
  <c r="BF45" i="2"/>
  <c r="BK45" i="2" s="1"/>
  <c r="BF567" i="2"/>
  <c r="BK567" i="2" s="1"/>
  <c r="BF616" i="2"/>
  <c r="BK616" i="2" s="1"/>
  <c r="BD513" i="2"/>
  <c r="BI513" i="2" s="1"/>
  <c r="BD298" i="2"/>
  <c r="BI298" i="2" s="1"/>
  <c r="BF392" i="2"/>
  <c r="BK392" i="2" s="1"/>
  <c r="BF153" i="2"/>
  <c r="BK153" i="2" s="1"/>
  <c r="BF329" i="2"/>
  <c r="BK329" i="2" s="1"/>
  <c r="BF78" i="2"/>
  <c r="BK78" i="2" s="1"/>
  <c r="BF150" i="2"/>
  <c r="BK150" i="2" s="1"/>
  <c r="BF492" i="2"/>
  <c r="BK492" i="2" s="1"/>
  <c r="BF592" i="2"/>
  <c r="BK592" i="2" s="1"/>
  <c r="BF599" i="2"/>
  <c r="BK599" i="2" s="1"/>
  <c r="BF587" i="2"/>
  <c r="BK587" i="2" s="1"/>
  <c r="BF489" i="2"/>
  <c r="BK489" i="2" s="1"/>
  <c r="BF513" i="2"/>
  <c r="BK513" i="2" s="1"/>
  <c r="BE552" i="2"/>
  <c r="BJ552" i="2" s="1"/>
  <c r="BE17" i="2"/>
  <c r="BJ17" i="2" s="1"/>
  <c r="BE455" i="2"/>
  <c r="BJ455" i="2" s="1"/>
  <c r="BE19" i="2"/>
  <c r="BJ19" i="2" s="1"/>
  <c r="BE468" i="2"/>
  <c r="BJ468" i="2" s="1"/>
  <c r="BE77" i="2"/>
  <c r="BJ77" i="2" s="1"/>
  <c r="BE215" i="2"/>
  <c r="BJ215" i="2" s="1"/>
  <c r="BE156" i="2"/>
  <c r="BJ156" i="2" s="1"/>
  <c r="BE350" i="2"/>
  <c r="BJ350" i="2" s="1"/>
  <c r="BE284" i="2"/>
  <c r="BJ284" i="2" s="1"/>
  <c r="BE240" i="2"/>
  <c r="BJ240" i="2" s="1"/>
  <c r="BF346" i="2"/>
  <c r="BK346" i="2" s="1"/>
  <c r="BF347" i="2"/>
  <c r="BK347" i="2" s="1"/>
  <c r="BF272" i="2"/>
  <c r="BK272" i="2" s="1"/>
  <c r="BF510" i="2"/>
  <c r="BK510" i="2" s="1"/>
  <c r="BF350" i="2"/>
  <c r="BK350" i="2" s="1"/>
  <c r="BF243" i="2"/>
  <c r="BK243" i="2" s="1"/>
  <c r="BF91" i="2"/>
  <c r="BK91" i="2" s="1"/>
  <c r="BF316" i="2"/>
  <c r="BK316" i="2" s="1"/>
  <c r="BF141" i="2"/>
  <c r="BK141" i="2" s="1"/>
  <c r="BF500" i="2"/>
  <c r="BK500" i="2" s="1"/>
  <c r="BF69" i="2"/>
  <c r="BK69" i="2" s="1"/>
  <c r="BF190" i="2"/>
  <c r="BK190" i="2" s="1"/>
  <c r="BF139" i="2"/>
  <c r="BK139" i="2" s="1"/>
  <c r="BF138" i="2"/>
  <c r="BK138" i="2" s="1"/>
  <c r="BF194" i="2"/>
  <c r="BK194" i="2" s="1"/>
  <c r="BF245" i="2"/>
  <c r="BK245" i="2" s="1"/>
  <c r="BF332" i="2"/>
  <c r="BK332" i="2" s="1"/>
  <c r="BF385" i="2"/>
  <c r="BK385" i="2" s="1"/>
  <c r="BD238" i="2"/>
  <c r="BI238" i="2" s="1"/>
  <c r="BD413" i="2"/>
  <c r="BI413" i="2" s="1"/>
  <c r="BD419" i="2"/>
  <c r="BI419" i="2" s="1"/>
  <c r="BE161" i="2"/>
  <c r="BJ161" i="2" s="1"/>
  <c r="BE347" i="2"/>
  <c r="BJ347" i="2" s="1"/>
  <c r="BE66" i="2"/>
  <c r="BJ66" i="2" s="1"/>
  <c r="BE308" i="2"/>
  <c r="BJ308" i="2" s="1"/>
  <c r="BE249" i="2"/>
  <c r="BJ249" i="2" s="1"/>
  <c r="BE97" i="2"/>
  <c r="BJ97" i="2" s="1"/>
  <c r="BE531" i="2"/>
  <c r="BJ531" i="2" s="1"/>
  <c r="BF562" i="2"/>
  <c r="BK562" i="2" s="1"/>
  <c r="BF375" i="2"/>
  <c r="BK375" i="2" s="1"/>
  <c r="BF571" i="2"/>
  <c r="BK571" i="2" s="1"/>
  <c r="BF298" i="2"/>
  <c r="BK298" i="2" s="1"/>
  <c r="BF337" i="2"/>
  <c r="BK337" i="2" s="1"/>
  <c r="BF502" i="2"/>
  <c r="BK502" i="2" s="1"/>
  <c r="BF321" i="2"/>
  <c r="BK321" i="2" s="1"/>
  <c r="BF417" i="2"/>
  <c r="BK417" i="2" s="1"/>
  <c r="BE550" i="2"/>
  <c r="BJ550" i="2" s="1"/>
  <c r="BF550" i="2"/>
  <c r="BK550" i="2" s="1"/>
  <c r="BF443" i="2"/>
  <c r="BK443" i="2" s="1"/>
  <c r="BF447" i="2"/>
  <c r="BK447" i="2" s="1"/>
  <c r="BF552" i="2"/>
  <c r="BK552" i="2" s="1"/>
  <c r="BF394" i="2"/>
  <c r="BK394" i="2" s="1"/>
  <c r="BF295" i="2"/>
  <c r="BK295" i="2" s="1"/>
  <c r="BF293" i="2"/>
  <c r="BK293" i="2" s="1"/>
  <c r="BF396" i="2"/>
  <c r="BK396" i="2" s="1"/>
  <c r="BF470" i="2"/>
  <c r="BK470" i="2" s="1"/>
  <c r="BD470" i="2"/>
  <c r="BI470" i="2" s="1"/>
  <c r="BF342" i="2"/>
  <c r="BK342" i="2" s="1"/>
  <c r="BD417" i="2"/>
  <c r="BI417" i="2" s="1"/>
  <c r="BF215" i="2"/>
  <c r="BK215" i="2" s="1"/>
  <c r="BF287" i="2"/>
  <c r="BK287" i="2" s="1"/>
  <c r="BE186" i="2"/>
  <c r="BJ186" i="2" s="1"/>
  <c r="BD615" i="2"/>
  <c r="BI615" i="2" s="1"/>
  <c r="BE620" i="2"/>
  <c r="BJ620" i="2" s="1"/>
  <c r="BE377" i="2"/>
  <c r="BJ377" i="2" s="1"/>
  <c r="BD395" i="2"/>
  <c r="BI395" i="2" s="1"/>
  <c r="BE237" i="2"/>
  <c r="BJ237" i="2" s="1"/>
  <c r="BD273" i="2"/>
  <c r="BI273" i="2" s="1"/>
  <c r="BD511" i="2"/>
  <c r="BI511" i="2" s="1"/>
  <c r="BD276" i="2"/>
  <c r="BI276" i="2" s="1"/>
  <c r="BD349" i="2"/>
  <c r="BI349" i="2" s="1"/>
  <c r="BE431" i="2"/>
  <c r="BJ431" i="2" s="1"/>
  <c r="BD351" i="2"/>
  <c r="BI351" i="2" s="1"/>
  <c r="BD604" i="2"/>
  <c r="BI604" i="2" s="1"/>
  <c r="BE343" i="2"/>
  <c r="BJ343" i="2" s="1"/>
  <c r="BE154" i="2"/>
  <c r="BJ154" i="2" s="1"/>
  <c r="BE391" i="2"/>
  <c r="BJ391" i="2" s="1"/>
  <c r="BE34" i="2"/>
  <c r="BJ34" i="2" s="1"/>
  <c r="BE371" i="2"/>
  <c r="BJ371" i="2" s="1"/>
  <c r="BE25" i="2"/>
  <c r="BJ25" i="2" s="1"/>
  <c r="BE439" i="2"/>
  <c r="BJ439" i="2" s="1"/>
  <c r="BE383" i="2"/>
  <c r="BJ383" i="2" s="1"/>
  <c r="BE323" i="2"/>
  <c r="BJ323" i="2" s="1"/>
  <c r="BF377" i="2"/>
  <c r="BK377" i="2" s="1"/>
  <c r="BE177" i="2"/>
  <c r="BJ177" i="2" s="1"/>
  <c r="BD42" i="2"/>
  <c r="BI42" i="2" s="1"/>
  <c r="BE621" i="2"/>
  <c r="BJ621" i="2" s="1"/>
  <c r="BE301" i="2"/>
  <c r="BJ301" i="2" s="1"/>
  <c r="BE302" i="2"/>
  <c r="BJ302" i="2" s="1"/>
  <c r="BD28" i="2"/>
  <c r="BI28" i="2" s="1"/>
  <c r="BD151" i="2"/>
  <c r="BI151" i="2" s="1"/>
  <c r="BD610" i="2"/>
  <c r="BI610" i="2" s="1"/>
  <c r="BD149" i="2"/>
  <c r="BI149" i="2" s="1"/>
  <c r="BE535" i="2"/>
  <c r="BJ535" i="2" s="1"/>
  <c r="BE393" i="2"/>
  <c r="BJ393" i="2" s="1"/>
  <c r="BD239" i="2"/>
  <c r="BI239" i="2" s="1"/>
  <c r="BD105" i="2"/>
  <c r="BI105" i="2" s="1"/>
  <c r="BE432" i="2"/>
  <c r="BJ432" i="2" s="1"/>
  <c r="BE179" i="2"/>
  <c r="BJ179" i="2" s="1"/>
  <c r="BD622" i="2"/>
  <c r="BI622" i="2" s="1"/>
  <c r="BE614" i="2"/>
  <c r="BJ614" i="2" s="1"/>
  <c r="BE533" i="2"/>
  <c r="BJ533" i="2" s="1"/>
  <c r="BE622" i="2"/>
  <c r="BJ622" i="2" s="1"/>
  <c r="BE437" i="2"/>
  <c r="BJ437" i="2" s="1"/>
  <c r="BF556" i="2"/>
  <c r="BK556" i="2" s="1"/>
  <c r="BE291" i="2"/>
  <c r="BJ291" i="2" s="1"/>
  <c r="BD106" i="2"/>
  <c r="BI106" i="2" s="1"/>
  <c r="BE608" i="2"/>
  <c r="BJ608" i="2" s="1"/>
  <c r="BE426" i="2"/>
  <c r="BJ426" i="2" s="1"/>
  <c r="BE187" i="2"/>
  <c r="BJ187" i="2" s="1"/>
  <c r="BE322" i="2"/>
  <c r="BJ322" i="2" s="1"/>
  <c r="BE617" i="2"/>
  <c r="BJ617" i="2" s="1"/>
  <c r="BE610" i="2"/>
  <c r="BJ610" i="2" s="1"/>
  <c r="BD79" i="2"/>
  <c r="BI79" i="2" s="1"/>
  <c r="BD217" i="2"/>
  <c r="BI217" i="2" s="1"/>
  <c r="BE615" i="2"/>
  <c r="BJ615" i="2" s="1"/>
  <c r="BD154" i="2"/>
  <c r="BI154" i="2" s="1"/>
  <c r="BE292" i="2"/>
  <c r="BJ292" i="2" s="1"/>
  <c r="BD379" i="2"/>
  <c r="BI379" i="2" s="1"/>
  <c r="BD216" i="2"/>
  <c r="BI216" i="2" s="1"/>
  <c r="BE386" i="2"/>
  <c r="BJ386" i="2" s="1"/>
  <c r="BD491" i="2"/>
  <c r="BI491" i="2" s="1"/>
  <c r="BD179" i="2"/>
  <c r="BI179" i="2" s="1"/>
  <c r="BE338" i="2"/>
  <c r="BJ338" i="2" s="1"/>
  <c r="BE524" i="2"/>
  <c r="BJ524" i="2" s="1"/>
  <c r="BE493" i="2"/>
  <c r="BJ493" i="2" s="1"/>
  <c r="BE44" i="2"/>
  <c r="BJ44" i="2" s="1"/>
  <c r="BE42" i="2"/>
  <c r="BJ42" i="2" s="1"/>
  <c r="BE525" i="2"/>
  <c r="BJ525" i="2" s="1"/>
  <c r="BE551" i="2"/>
  <c r="BJ551" i="2" s="1"/>
  <c r="BE438" i="2"/>
  <c r="BJ438" i="2" s="1"/>
  <c r="BE234" i="2"/>
  <c r="BJ234" i="2" s="1"/>
  <c r="BE472" i="2"/>
  <c r="BJ472" i="2" s="1"/>
  <c r="BE313" i="2"/>
  <c r="BJ313" i="2" s="1"/>
  <c r="BE217" i="2"/>
  <c r="BJ217" i="2" s="1"/>
  <c r="BE233" i="2"/>
  <c r="BJ233" i="2" s="1"/>
  <c r="BE79" i="2"/>
  <c r="BJ79" i="2" s="1"/>
  <c r="BE151" i="2"/>
  <c r="BJ151" i="2" s="1"/>
  <c r="BE522" i="2"/>
  <c r="BJ522" i="2" s="1"/>
  <c r="BE484" i="2"/>
  <c r="BJ484" i="2" s="1"/>
  <c r="BE41" i="2"/>
  <c r="BJ41" i="2" s="1"/>
  <c r="BE280" i="2"/>
  <c r="BJ280" i="2" s="1"/>
  <c r="BE478" i="2"/>
  <c r="BJ478" i="2" s="1"/>
  <c r="BE105" i="2"/>
  <c r="BJ105" i="2" s="1"/>
  <c r="BE362" i="2"/>
  <c r="BJ362" i="2" s="1"/>
  <c r="BE528" i="2"/>
  <c r="BJ528" i="2" s="1"/>
  <c r="BE473" i="2"/>
  <c r="BJ473" i="2" s="1"/>
  <c r="BE314" i="2"/>
  <c r="BJ314" i="2" s="1"/>
  <c r="BE244" i="2"/>
  <c r="BJ244" i="2" s="1"/>
  <c r="BE363" i="2"/>
  <c r="BJ363" i="2" s="1"/>
  <c r="BE106" i="2"/>
  <c r="BJ106" i="2" s="1"/>
  <c r="BE281" i="2"/>
  <c r="BJ281" i="2" s="1"/>
  <c r="BE315" i="2"/>
  <c r="BJ315" i="2" s="1"/>
  <c r="BE336" i="2"/>
  <c r="BJ336" i="2" s="1"/>
  <c r="BE486" i="2"/>
  <c r="BJ486" i="2" s="1"/>
  <c r="BE270" i="2"/>
  <c r="BJ270" i="2" s="1"/>
  <c r="BE28" i="2"/>
  <c r="BJ28" i="2" s="1"/>
  <c r="BE232" i="2"/>
  <c r="BJ232" i="2" s="1"/>
  <c r="BE149" i="2"/>
  <c r="BJ149" i="2" s="1"/>
  <c r="BE333" i="2"/>
  <c r="BJ333" i="2" s="1"/>
  <c r="BF292" i="2"/>
  <c r="BK292" i="2" s="1"/>
  <c r="BD377" i="2"/>
  <c r="BI377" i="2" s="1"/>
  <c r="BD348" i="2"/>
  <c r="BI348" i="2" s="1"/>
  <c r="BF216" i="2"/>
  <c r="BK216" i="2" s="1"/>
  <c r="BE299" i="2"/>
  <c r="BJ299" i="2" s="1"/>
  <c r="BE395" i="2"/>
  <c r="BJ395" i="2" s="1"/>
  <c r="BE276" i="2"/>
  <c r="BJ276" i="2" s="1"/>
  <c r="BE593" i="2"/>
  <c r="BJ593" i="2" s="1"/>
  <c r="BE379" i="2"/>
  <c r="BJ379" i="2" s="1"/>
  <c r="BE45" i="2"/>
  <c r="BJ45" i="2" s="1"/>
  <c r="BD386" i="2"/>
  <c r="BI386" i="2" s="1"/>
  <c r="BE196" i="2"/>
  <c r="BJ196" i="2" s="1"/>
  <c r="BD235" i="2"/>
  <c r="BI235" i="2" s="1"/>
  <c r="BE546" i="2"/>
  <c r="BJ546" i="2" s="1"/>
  <c r="BD530" i="2"/>
  <c r="BI530" i="2" s="1"/>
  <c r="BE381" i="2"/>
  <c r="BJ381" i="2" s="1"/>
  <c r="BD368" i="2"/>
  <c r="BI368" i="2" s="1"/>
  <c r="BE283" i="2"/>
  <c r="BJ283" i="2" s="1"/>
  <c r="BD283" i="2"/>
  <c r="BI283" i="2" s="1"/>
  <c r="BE532" i="2"/>
  <c r="BJ532" i="2" s="1"/>
  <c r="BE63" i="2"/>
  <c r="BJ63" i="2" s="1"/>
  <c r="BE253" i="2"/>
  <c r="BJ253" i="2" s="1"/>
  <c r="BF343" i="2"/>
  <c r="BK343" i="2" s="1"/>
  <c r="BE604" i="2"/>
  <c r="BJ604" i="2" s="1"/>
  <c r="BE108" i="2"/>
  <c r="BJ108" i="2" s="1"/>
  <c r="BE368" i="2"/>
  <c r="BJ368" i="2" s="1"/>
  <c r="BE46" i="2"/>
  <c r="BJ46" i="2" s="1"/>
  <c r="BE480" i="2"/>
  <c r="BJ480" i="2" s="1"/>
  <c r="BD370" i="2"/>
  <c r="BI370" i="2" s="1"/>
  <c r="BE410" i="2"/>
  <c r="BJ410" i="2" s="1"/>
  <c r="BE20" i="2"/>
  <c r="BJ20" i="2" s="1"/>
  <c r="BD371" i="2"/>
  <c r="BI371" i="2" s="1"/>
  <c r="BE235" i="2"/>
  <c r="BJ235" i="2" s="1"/>
  <c r="BE158" i="2"/>
  <c r="BJ158" i="2" s="1"/>
  <c r="BD381" i="2"/>
  <c r="BI381" i="2" s="1"/>
  <c r="BD391" i="2"/>
  <c r="BI391" i="2" s="1"/>
  <c r="BE241" i="2"/>
  <c r="BJ241" i="2" s="1"/>
  <c r="BE530" i="2"/>
  <c r="BJ530" i="2" s="1"/>
  <c r="BE29" i="2"/>
  <c r="BJ29" i="2" s="1"/>
  <c r="BE414" i="2"/>
  <c r="BJ414" i="2" s="1"/>
  <c r="BE370" i="2"/>
  <c r="BJ370" i="2" s="1"/>
  <c r="BD532" i="2"/>
  <c r="BI532" i="2" s="1"/>
  <c r="BD376" i="2"/>
  <c r="BI376" i="2" s="1"/>
  <c r="BE300" i="2"/>
  <c r="BJ300" i="2" s="1"/>
  <c r="BE409" i="2"/>
  <c r="BJ409" i="2" s="1"/>
  <c r="BE420" i="2"/>
  <c r="BJ420" i="2" s="1"/>
  <c r="BE265" i="2"/>
  <c r="BJ265" i="2" s="1"/>
  <c r="BE220" i="2"/>
  <c r="BJ220" i="2" s="1"/>
  <c r="BE289" i="2"/>
  <c r="BJ289" i="2" s="1"/>
  <c r="BE412" i="2"/>
  <c r="BJ412" i="2" s="1"/>
  <c r="BD344" i="2"/>
  <c r="BI344" i="2" s="1"/>
  <c r="BE157" i="2"/>
  <c r="BJ157" i="2" s="1"/>
  <c r="BD338" i="2"/>
  <c r="BI338" i="2" s="1"/>
  <c r="BD352" i="2"/>
  <c r="BI352" i="2" s="1"/>
  <c r="BE526" i="2"/>
  <c r="BJ526" i="2" s="1"/>
  <c r="BE279" i="2"/>
  <c r="BJ279" i="2" s="1"/>
  <c r="BE376" i="2"/>
  <c r="BJ376" i="2" s="1"/>
  <c r="BE430" i="2"/>
  <c r="BJ430" i="2" s="1"/>
  <c r="BE277" i="2"/>
  <c r="BJ277" i="2" s="1"/>
  <c r="Y256" i="1"/>
  <c r="AA256" i="1"/>
  <c r="Z256" i="1"/>
  <c r="BB256" i="1"/>
  <c r="AQ256" i="1"/>
  <c r="BC256" i="1"/>
  <c r="BS456" i="1"/>
  <c r="AZ456" i="1"/>
  <c r="BJ82" i="1"/>
  <c r="AQ289" i="1"/>
  <c r="BB171" i="1"/>
  <c r="AQ171" i="1"/>
  <c r="BC171" i="1"/>
  <c r="Y171" i="1"/>
  <c r="Z171" i="1"/>
  <c r="AA171" i="1"/>
  <c r="AQ180" i="1"/>
  <c r="BJ347" i="1"/>
  <c r="BS310" i="1"/>
  <c r="AZ310" i="1"/>
  <c r="AQ457" i="1"/>
  <c r="BJ156" i="1"/>
  <c r="BJ107" i="1"/>
  <c r="AQ285" i="1"/>
  <c r="AQ427" i="1"/>
  <c r="BA618" i="1"/>
  <c r="BT618" i="1"/>
  <c r="BS333" i="1"/>
  <c r="AZ333" i="1"/>
  <c r="AQ55" i="1"/>
  <c r="BJ337" i="1"/>
  <c r="BJ400" i="1"/>
  <c r="BJ408" i="1"/>
  <c r="AZ60" i="1"/>
  <c r="BS60" i="1"/>
  <c r="AQ118" i="1"/>
  <c r="AQ217" i="1"/>
  <c r="BJ101" i="1"/>
  <c r="BJ28" i="1"/>
  <c r="AQ61" i="1"/>
  <c r="BJ47" i="1"/>
  <c r="BJ280" i="1"/>
  <c r="BJ238" i="1"/>
  <c r="BJ139" i="1"/>
  <c r="BJ133" i="1"/>
  <c r="AQ174" i="1"/>
  <c r="BC174" i="1"/>
  <c r="Y174" i="1"/>
  <c r="Z174" i="1"/>
  <c r="AA174" i="1"/>
  <c r="BB174" i="1"/>
  <c r="BJ293" i="1"/>
  <c r="AZ410" i="1"/>
  <c r="BS410" i="1"/>
  <c r="BJ303" i="1"/>
  <c r="AQ39" i="1"/>
  <c r="AQ206" i="1"/>
  <c r="AQ349" i="1"/>
  <c r="AQ511" i="1"/>
  <c r="AQ530" i="1"/>
  <c r="AQ526" i="1"/>
  <c r="BJ4" i="1"/>
  <c r="AQ464" i="1"/>
  <c r="BJ197" i="1"/>
  <c r="BJ567" i="1"/>
  <c r="AQ480" i="1"/>
  <c r="AQ192" i="1"/>
  <c r="BJ472" i="1"/>
  <c r="AQ518" i="1"/>
  <c r="AQ491" i="1"/>
  <c r="AQ608" i="1"/>
  <c r="BJ308" i="1"/>
  <c r="AQ277" i="1"/>
  <c r="AQ198" i="1"/>
  <c r="AZ256" i="1"/>
  <c r="BS256" i="1"/>
  <c r="BJ12" i="1"/>
  <c r="AQ46" i="1"/>
  <c r="AQ487" i="1"/>
  <c r="BS199" i="1"/>
  <c r="AZ199" i="1"/>
  <c r="BS449" i="1"/>
  <c r="AZ449" i="1"/>
  <c r="BT26" i="1"/>
  <c r="BA26" i="1"/>
  <c r="AQ467" i="1"/>
  <c r="BJ148" i="1"/>
  <c r="BJ532" i="1"/>
  <c r="BJ184" i="1"/>
  <c r="AQ253" i="1"/>
  <c r="BB618" i="1"/>
  <c r="BC618" i="1"/>
  <c r="Y618" i="1"/>
  <c r="AQ618" i="1"/>
  <c r="AA618" i="1"/>
  <c r="Z618" i="1"/>
  <c r="AQ15" i="1"/>
  <c r="AQ242" i="1"/>
  <c r="AQ564" i="1"/>
  <c r="AQ34" i="1"/>
  <c r="BJ37" i="1"/>
  <c r="AQ435" i="1"/>
  <c r="AQ563" i="1"/>
  <c r="BJ573" i="1"/>
  <c r="BJ225" i="1"/>
  <c r="AZ565" i="1"/>
  <c r="BS565" i="1"/>
  <c r="BJ234" i="1"/>
  <c r="AQ374" i="1"/>
  <c r="AQ239" i="1"/>
  <c r="AQ596" i="1"/>
  <c r="Y147" i="1"/>
  <c r="Z147" i="1"/>
  <c r="AA147" i="1"/>
  <c r="BB147" i="1"/>
  <c r="AQ147" i="1"/>
  <c r="BC147" i="1"/>
  <c r="BJ51" i="1"/>
  <c r="AQ323" i="1"/>
  <c r="AQ340" i="1"/>
  <c r="BB560" i="1"/>
  <c r="BC560" i="1"/>
  <c r="AQ560" i="1"/>
  <c r="Z560" i="1"/>
  <c r="Y560" i="1"/>
  <c r="AA560" i="1"/>
  <c r="BJ557" i="1"/>
  <c r="AQ89" i="1"/>
  <c r="AQ228" i="1"/>
  <c r="AQ372" i="1"/>
  <c r="BJ69" i="1"/>
  <c r="BJ425" i="1"/>
  <c r="AQ363" i="1"/>
  <c r="AQ170" i="1"/>
  <c r="AQ538" i="1"/>
  <c r="BJ236" i="1"/>
  <c r="AQ318" i="1"/>
  <c r="AQ552" i="1"/>
  <c r="BJ66" i="1"/>
  <c r="AQ284" i="1"/>
  <c r="AQ559" i="1"/>
  <c r="AQ283" i="1"/>
  <c r="BJ54" i="1"/>
  <c r="AQ389" i="1"/>
  <c r="AQ281" i="1"/>
  <c r="BT544" i="1"/>
  <c r="BA544" i="1"/>
  <c r="AQ578" i="1"/>
  <c r="BJ276" i="1"/>
  <c r="AQ383" i="1"/>
  <c r="BJ370" i="1"/>
  <c r="AQ274" i="1"/>
  <c r="BJ178" i="1"/>
  <c r="BJ264" i="1"/>
  <c r="BJ251" i="1"/>
  <c r="AQ499" i="1"/>
  <c r="BJ461" i="1"/>
  <c r="BT111" i="1"/>
  <c r="BA111" i="1"/>
  <c r="AQ501" i="1"/>
  <c r="AQ547" i="1"/>
  <c r="AQ271" i="1"/>
  <c r="AA548" i="1"/>
  <c r="AQ548" i="1"/>
  <c r="BC548" i="1"/>
  <c r="BB548" i="1"/>
  <c r="Y548" i="1"/>
  <c r="Z548" i="1"/>
  <c r="BJ162" i="1"/>
  <c r="AQ254" i="1"/>
  <c r="BA256" i="1"/>
  <c r="BT256" i="1"/>
  <c r="BB449" i="1"/>
  <c r="AQ449" i="1"/>
  <c r="BC449" i="1"/>
  <c r="Y449" i="1"/>
  <c r="Z449" i="1"/>
  <c r="AA449" i="1"/>
  <c r="AQ65" i="1"/>
  <c r="BJ243" i="1"/>
  <c r="AQ99" i="1"/>
  <c r="BS26" i="1"/>
  <c r="AZ26" i="1"/>
  <c r="AQ165" i="1"/>
  <c r="AZ618" i="1"/>
  <c r="BS618" i="1"/>
  <c r="BJ312" i="1"/>
  <c r="AQ42" i="1"/>
  <c r="BC60" i="1"/>
  <c r="AA60" i="1"/>
  <c r="AQ60" i="1"/>
  <c r="BB60" i="1"/>
  <c r="Z60" i="1"/>
  <c r="Y60" i="1"/>
  <c r="Z565" i="1"/>
  <c r="Y565" i="1"/>
  <c r="AA565" i="1"/>
  <c r="BB565" i="1"/>
  <c r="AQ565" i="1"/>
  <c r="BC565" i="1"/>
  <c r="AQ353" i="1"/>
  <c r="BJ471" i="1"/>
  <c r="BJ494" i="1"/>
  <c r="BJ182" i="1"/>
  <c r="BJ104" i="1"/>
  <c r="AQ617" i="1"/>
  <c r="BJ278" i="1"/>
  <c r="BJ300" i="1"/>
  <c r="AQ346" i="1"/>
  <c r="AQ121" i="1"/>
  <c r="BS560" i="1"/>
  <c r="AZ560" i="1"/>
  <c r="AQ403" i="1"/>
  <c r="BS445" i="1"/>
  <c r="AZ445" i="1"/>
  <c r="BJ282" i="1"/>
  <c r="AQ602" i="1"/>
  <c r="AQ568" i="1"/>
  <c r="AQ193" i="1"/>
  <c r="BJ216" i="1"/>
  <c r="BS179" i="1"/>
  <c r="AZ179" i="1"/>
  <c r="AA128" i="1"/>
  <c r="BB128" i="1"/>
  <c r="BC128" i="1"/>
  <c r="Y128" i="1"/>
  <c r="Z128" i="1"/>
  <c r="AQ128" i="1"/>
  <c r="BJ77" i="1"/>
  <c r="AQ459" i="1"/>
  <c r="AQ504" i="1"/>
  <c r="BJ241" i="1"/>
  <c r="BJ110" i="1"/>
  <c r="AQ418" i="1"/>
  <c r="BJ138" i="1"/>
  <c r="BS544" i="1"/>
  <c r="AZ544" i="1"/>
  <c r="BJ38" i="1"/>
  <c r="AQ304" i="1"/>
  <c r="AQ58" i="1"/>
  <c r="AQ205" i="1"/>
  <c r="BJ620" i="1"/>
  <c r="AQ161" i="1"/>
  <c r="AZ111" i="1"/>
  <c r="BS111" i="1"/>
  <c r="AQ214" i="1"/>
  <c r="BJ130" i="1"/>
  <c r="AQ405" i="1"/>
  <c r="AQ177" i="1"/>
  <c r="BJ601" i="1"/>
  <c r="BJ616" i="1"/>
  <c r="BJ233" i="1"/>
  <c r="BD574" i="2"/>
  <c r="BI574" i="2" s="1"/>
  <c r="BJ348" i="1"/>
  <c r="AQ287" i="1"/>
  <c r="AQ454" i="1"/>
  <c r="BJ556" i="1"/>
  <c r="AQ168" i="1"/>
  <c r="AQ345" i="1"/>
  <c r="AQ109" i="1"/>
  <c r="BT449" i="1"/>
  <c r="BA449" i="1"/>
  <c r="BJ305" i="1"/>
  <c r="BJ157" i="1"/>
  <c r="BB453" i="1"/>
  <c r="AQ453" i="1"/>
  <c r="BC453" i="1"/>
  <c r="Y453" i="1"/>
  <c r="AA453" i="1"/>
  <c r="Z453" i="1"/>
  <c r="AQ172" i="1"/>
  <c r="BJ246" i="1"/>
  <c r="BJ545" i="1"/>
  <c r="AQ432" i="1"/>
  <c r="BJ443" i="1"/>
  <c r="BJ201" i="1"/>
  <c r="AQ68" i="1"/>
  <c r="AQ143" i="1"/>
  <c r="AZ371" i="1"/>
  <c r="BS371" i="1"/>
  <c r="BJ203" i="1"/>
  <c r="BJ523" i="1"/>
  <c r="AQ415" i="1"/>
  <c r="AQ103" i="1"/>
  <c r="BJ195" i="1"/>
  <c r="AQ136" i="1"/>
  <c r="AQ610" i="1"/>
  <c r="AQ520" i="1"/>
  <c r="AQ260" i="1"/>
  <c r="BJ150" i="1"/>
  <c r="AQ122" i="1"/>
  <c r="BJ50" i="1"/>
  <c r="BJ296" i="1"/>
  <c r="Z445" i="1"/>
  <c r="AQ445" i="1"/>
  <c r="AA445" i="1"/>
  <c r="BB445" i="1"/>
  <c r="BC445" i="1"/>
  <c r="Y445" i="1"/>
  <c r="BJ30" i="1"/>
  <c r="AQ473" i="1"/>
  <c r="BJ41" i="1"/>
  <c r="AQ88" i="1"/>
  <c r="BJ21" i="1"/>
  <c r="AQ209" i="1"/>
  <c r="AQ482" i="1"/>
  <c r="BJ36" i="1"/>
  <c r="BJ436" i="1"/>
  <c r="BJ468" i="1"/>
  <c r="AQ132" i="1"/>
  <c r="BJ189" i="1"/>
  <c r="AQ582" i="1"/>
  <c r="AQ120" i="1"/>
  <c r="BJ73" i="1"/>
  <c r="BJ163" i="1"/>
  <c r="BJ531" i="1"/>
  <c r="AQ208" i="1"/>
  <c r="AQ155" i="1"/>
  <c r="AQ57" i="1"/>
  <c r="AQ356" i="1"/>
  <c r="AQ258" i="1"/>
  <c r="AQ18" i="1"/>
  <c r="Y544" i="1"/>
  <c r="Z544" i="1"/>
  <c r="BB544" i="1"/>
  <c r="AQ544" i="1"/>
  <c r="BC544" i="1"/>
  <c r="AA544" i="1"/>
  <c r="BJ299" i="1"/>
  <c r="BJ44" i="1"/>
  <c r="BJ27" i="1"/>
  <c r="AQ458" i="1"/>
  <c r="BJ350" i="1"/>
  <c r="BJ326" i="1"/>
  <c r="BJ492" i="1"/>
  <c r="BJ587" i="1"/>
  <c r="Y597" i="1"/>
  <c r="BB597" i="1"/>
  <c r="Z597" i="1"/>
  <c r="AA597" i="1"/>
  <c r="AQ597" i="1"/>
  <c r="BC597" i="1"/>
  <c r="BJ213" i="1"/>
  <c r="AQ433" i="1"/>
  <c r="AZ548" i="1"/>
  <c r="BS548" i="1"/>
  <c r="AQ497" i="1"/>
  <c r="AQ588" i="1"/>
  <c r="AQ319" i="1"/>
  <c r="BJ603" i="1"/>
  <c r="BJ554" i="1"/>
  <c r="BJ62" i="1"/>
  <c r="AQ539" i="1"/>
  <c r="BJ455" i="1"/>
  <c r="AZ502" i="1"/>
  <c r="BS502" i="1"/>
  <c r="AQ202" i="1"/>
  <c r="AQ395" i="1"/>
  <c r="AQ476" i="1"/>
  <c r="AQ259" i="1"/>
  <c r="BT546" i="1"/>
  <c r="BA546" i="1"/>
  <c r="BJ86" i="1"/>
  <c r="BJ117" i="1"/>
  <c r="AQ265" i="1"/>
  <c r="AQ307" i="1"/>
  <c r="BJ577" i="1"/>
  <c r="BA371" i="1"/>
  <c r="BT371" i="1"/>
  <c r="BJ273" i="1"/>
  <c r="BA565" i="1"/>
  <c r="BT565" i="1"/>
  <c r="AQ481" i="1"/>
  <c r="AQ569" i="1"/>
  <c r="BJ550" i="1"/>
  <c r="BJ275" i="1"/>
  <c r="BJ607" i="1"/>
  <c r="BA221" i="1"/>
  <c r="BT221" i="1"/>
  <c r="BS147" i="1"/>
  <c r="AZ147" i="1"/>
  <c r="BJ10" i="1"/>
  <c r="BJ64" i="1"/>
  <c r="BT445" i="1"/>
  <c r="BA445" i="1"/>
  <c r="BJ572" i="1"/>
  <c r="BJ279" i="1"/>
  <c r="AQ598" i="1"/>
  <c r="AQ553" i="1"/>
  <c r="BB426" i="1"/>
  <c r="AQ426" i="1"/>
  <c r="BC426" i="1"/>
  <c r="Y426" i="1"/>
  <c r="Z426" i="1"/>
  <c r="AA426" i="1"/>
  <c r="AQ102" i="1"/>
  <c r="BJ183" i="1"/>
  <c r="BJ362" i="1"/>
  <c r="AQ561" i="1"/>
  <c r="BJ321" i="1"/>
  <c r="BT128" i="1"/>
  <c r="BA128" i="1"/>
  <c r="BJ451" i="1"/>
  <c r="AQ421" i="1"/>
  <c r="BC421" i="1"/>
  <c r="Y421" i="1"/>
  <c r="Z421" i="1"/>
  <c r="AA421" i="1"/>
  <c r="BB421" i="1"/>
  <c r="AQ329" i="1"/>
  <c r="AQ352" i="1"/>
  <c r="AQ407" i="1"/>
  <c r="AQ586" i="1"/>
  <c r="AQ286" i="1"/>
  <c r="AQ412" i="1"/>
  <c r="BJ105" i="1"/>
  <c r="AQ245" i="1"/>
  <c r="AQ466" i="1"/>
  <c r="AQ336" i="1"/>
  <c r="AQ79" i="1"/>
  <c r="BJ113" i="1"/>
  <c r="AQ591" i="1"/>
  <c r="BJ194" i="1"/>
  <c r="AQ514" i="1"/>
  <c r="AQ96" i="1"/>
  <c r="BA597" i="1"/>
  <c r="BT597" i="1"/>
  <c r="AQ297" i="1"/>
  <c r="BJ45" i="1"/>
  <c r="AQ512" i="1"/>
  <c r="BB220" i="1"/>
  <c r="AQ220" i="1"/>
  <c r="BC220" i="1"/>
  <c r="AA220" i="1"/>
  <c r="Z220" i="1"/>
  <c r="Y220" i="1"/>
  <c r="BA548" i="1"/>
  <c r="BT548" i="1"/>
  <c r="BJ614" i="1"/>
  <c r="AQ67" i="1"/>
  <c r="BA519" i="1"/>
  <c r="BT519" i="1"/>
  <c r="AQ207" i="1"/>
  <c r="BA453" i="1"/>
  <c r="BT453" i="1"/>
  <c r="AQ536" i="1"/>
  <c r="AA546" i="1"/>
  <c r="AQ546" i="1"/>
  <c r="BC546" i="1"/>
  <c r="BB546" i="1"/>
  <c r="Y546" i="1"/>
  <c r="Z546" i="1"/>
  <c r="AQ196" i="1"/>
  <c r="AQ442" i="1"/>
  <c r="BJ48" i="1"/>
  <c r="BT364" i="1"/>
  <c r="BA364" i="1"/>
  <c r="BJ291" i="1"/>
  <c r="AQ324" i="1"/>
  <c r="Y371" i="1"/>
  <c r="BB371" i="1"/>
  <c r="AA371" i="1"/>
  <c r="AQ371" i="1"/>
  <c r="Z371" i="1"/>
  <c r="BC371" i="1"/>
  <c r="AQ381" i="1"/>
  <c r="AQ452" i="1"/>
  <c r="BJ619" i="1"/>
  <c r="AQ606" i="1"/>
  <c r="BJ438" i="1"/>
  <c r="BA229" i="1"/>
  <c r="BT229" i="1"/>
  <c r="AQ114" i="1"/>
  <c r="BJ521" i="1"/>
  <c r="BT147" i="1"/>
  <c r="BA147" i="1"/>
  <c r="AQ106" i="1"/>
  <c r="BJ153" i="1"/>
  <c r="AQ181" i="1"/>
  <c r="BJ534" i="1"/>
  <c r="AQ543" i="1"/>
  <c r="AQ516" i="1"/>
  <c r="BJ524" i="1"/>
  <c r="AQ248" i="1"/>
  <c r="BT426" i="1"/>
  <c r="BA426" i="1"/>
  <c r="BJ257" i="1"/>
  <c r="AQ428" i="1"/>
  <c r="BS128" i="1"/>
  <c r="AZ128" i="1"/>
  <c r="BJ173" i="1"/>
  <c r="AQ142" i="1"/>
  <c r="AQ414" i="1"/>
  <c r="AQ123" i="1"/>
  <c r="AQ95" i="1"/>
  <c r="BJ382" i="1"/>
  <c r="AQ417" i="1"/>
  <c r="AQ469" i="1"/>
  <c r="AQ31" i="1"/>
  <c r="AQ612" i="1"/>
  <c r="AQ357" i="1"/>
  <c r="AQ402" i="1"/>
  <c r="BJ249" i="1"/>
  <c r="BJ116" i="1"/>
  <c r="AQ450" i="1"/>
  <c r="BF585" i="2"/>
  <c r="BK585" i="2" s="1"/>
  <c r="BF555" i="2"/>
  <c r="BK555" i="2" s="1"/>
  <c r="AQ98" i="1"/>
  <c r="AQ262" i="1"/>
  <c r="BJ166" i="1"/>
  <c r="AQ80" i="1"/>
  <c r="BJ19" i="1"/>
  <c r="AQ149" i="1"/>
  <c r="AQ508" i="1"/>
  <c r="Y502" i="1"/>
  <c r="Z502" i="1"/>
  <c r="BB502" i="1"/>
  <c r="AQ502" i="1"/>
  <c r="BC502" i="1"/>
  <c r="AA502" i="1"/>
  <c r="AQ72" i="1"/>
  <c r="AZ453" i="1"/>
  <c r="BS453" i="1"/>
  <c r="AQ237" i="1"/>
  <c r="AQ535" i="1"/>
  <c r="BJ413" i="1"/>
  <c r="AQ365" i="1"/>
  <c r="BJ290" i="1"/>
  <c r="BJ144" i="1"/>
  <c r="BJ301" i="1"/>
  <c r="BJ240" i="1"/>
  <c r="BJ376" i="1"/>
  <c r="BJ32" i="1"/>
  <c r="AZ364" i="1"/>
  <c r="BS364" i="1"/>
  <c r="AQ76" i="1"/>
  <c r="Y604" i="1"/>
  <c r="AA604" i="1"/>
  <c r="AQ604" i="1"/>
  <c r="BC604" i="1"/>
  <c r="Z604" i="1"/>
  <c r="BB604" i="1"/>
  <c r="BJ378" i="1"/>
  <c r="BJ186" i="1"/>
  <c r="AQ533" i="1"/>
  <c r="BB589" i="1"/>
  <c r="AQ589" i="1"/>
  <c r="BC589" i="1"/>
  <c r="Y589" i="1"/>
  <c r="Z589" i="1"/>
  <c r="AA589" i="1"/>
  <c r="AQ355" i="1"/>
  <c r="Y221" i="1"/>
  <c r="AQ221" i="1"/>
  <c r="BC221" i="1"/>
  <c r="Z221" i="1"/>
  <c r="AA221" i="1"/>
  <c r="BB221" i="1"/>
  <c r="BJ137" i="1"/>
  <c r="BJ314" i="1"/>
  <c r="AQ131" i="1"/>
  <c r="BJ13" i="1"/>
  <c r="BJ43" i="1"/>
  <c r="AQ486" i="1"/>
  <c r="AQ261" i="1"/>
  <c r="BC261" i="1"/>
  <c r="Y261" i="1"/>
  <c r="Z261" i="1"/>
  <c r="AA261" i="1"/>
  <c r="BB261" i="1"/>
  <c r="AQ373" i="1"/>
  <c r="BS426" i="1"/>
  <c r="AZ426" i="1"/>
  <c r="BJ40" i="1"/>
  <c r="BJ335" i="1"/>
  <c r="BJ332" i="1"/>
  <c r="BJ176" i="1"/>
  <c r="BS421" i="1"/>
  <c r="AZ421" i="1"/>
  <c r="AQ360" i="1"/>
  <c r="AQ309" i="1"/>
  <c r="BJ92" i="1"/>
  <c r="AQ317" i="1"/>
  <c r="AQ266" i="1"/>
  <c r="BJ204" i="1"/>
  <c r="AQ528" i="1"/>
  <c r="BJ141" i="1"/>
  <c r="AQ145" i="1"/>
  <c r="BJ367" i="1"/>
  <c r="AQ331" i="1"/>
  <c r="BJ127" i="1"/>
  <c r="AQ146" i="1"/>
  <c r="BS597" i="1"/>
  <c r="AZ597" i="1"/>
  <c r="BT220" i="1"/>
  <c r="BA220" i="1"/>
  <c r="AQ416" i="1"/>
  <c r="BJ84" i="1"/>
  <c r="AQ311" i="1"/>
  <c r="BJ583" i="1"/>
  <c r="BJ17" i="1"/>
  <c r="Y519" i="1"/>
  <c r="Z519" i="1"/>
  <c r="AA519" i="1"/>
  <c r="BB519" i="1"/>
  <c r="AQ519" i="1"/>
  <c r="BC519" i="1"/>
  <c r="BJ613" i="1"/>
  <c r="AQ129" i="1"/>
  <c r="BJ9" i="1"/>
  <c r="AZ546" i="1"/>
  <c r="BS546" i="1"/>
  <c r="BJ185" i="1"/>
  <c r="AQ475" i="1"/>
  <c r="AQ151" i="1"/>
  <c r="AQ364" i="1"/>
  <c r="BC364" i="1"/>
  <c r="BB364" i="1"/>
  <c r="Z364" i="1"/>
  <c r="Y364" i="1"/>
  <c r="AA364" i="1"/>
  <c r="AQ611" i="1"/>
  <c r="BJ298" i="1"/>
  <c r="BJ409" i="1"/>
  <c r="BJ224" i="1"/>
  <c r="AQ498" i="1"/>
  <c r="AQ327" i="1"/>
  <c r="BJ71" i="1"/>
  <c r="Y229" i="1"/>
  <c r="Z229" i="1"/>
  <c r="AA229" i="1"/>
  <c r="BB229" i="1"/>
  <c r="AQ229" i="1"/>
  <c r="BC229" i="1"/>
  <c r="BJ56" i="1"/>
  <c r="AQ328" i="1"/>
  <c r="BJ500" i="1"/>
  <c r="AZ221" i="1"/>
  <c r="BS221" i="1"/>
  <c r="BJ507" i="1"/>
  <c r="AQ422" i="1"/>
  <c r="BJ479" i="1"/>
  <c r="BA541" i="1"/>
  <c r="BT541" i="1"/>
  <c r="AQ440" i="1"/>
  <c r="BJ212" i="1"/>
  <c r="AQ125" i="1"/>
  <c r="AQ135" i="1"/>
  <c r="BJ575" i="1"/>
  <c r="AQ119" i="1"/>
  <c r="AQ334" i="1"/>
  <c r="AQ391" i="1"/>
  <c r="BJ223" i="1"/>
  <c r="BT421" i="1"/>
  <c r="BA421" i="1"/>
  <c r="BB270" i="1"/>
  <c r="BC270" i="1"/>
  <c r="AQ270" i="1"/>
  <c r="Y270" i="1"/>
  <c r="Z270" i="1"/>
  <c r="AA270" i="1"/>
  <c r="AQ590" i="1"/>
  <c r="BJ529" i="1"/>
  <c r="AQ366" i="1"/>
  <c r="BJ322" i="1"/>
  <c r="AQ595" i="1"/>
  <c r="AQ379" i="1"/>
  <c r="BJ90" i="1"/>
  <c r="AQ255" i="1"/>
  <c r="BJ302" i="1"/>
  <c r="AQ191" i="1"/>
  <c r="AQ406" i="1"/>
  <c r="Y388" i="1"/>
  <c r="Z388" i="1"/>
  <c r="AA388" i="1"/>
  <c r="BB388" i="1"/>
  <c r="AQ388" i="1"/>
  <c r="BC388" i="1"/>
  <c r="BJ344" i="1"/>
  <c r="AQ439" i="1"/>
  <c r="AZ220" i="1"/>
  <c r="BS220" i="1"/>
  <c r="Z562" i="1"/>
  <c r="AA562" i="1"/>
  <c r="BB562" i="1"/>
  <c r="AQ562" i="1"/>
  <c r="BC562" i="1"/>
  <c r="Y562" i="1"/>
  <c r="Y424" i="1"/>
  <c r="Z424" i="1"/>
  <c r="AA424" i="1"/>
  <c r="BB424" i="1"/>
  <c r="AQ424" i="1"/>
  <c r="BC424" i="1"/>
  <c r="BJ126" i="1"/>
  <c r="AZ171" i="1"/>
  <c r="BS171" i="1"/>
  <c r="AQ446" i="1"/>
  <c r="AQ167" i="1"/>
  <c r="BT502" i="1"/>
  <c r="BA502" i="1"/>
  <c r="AQ393" i="1"/>
  <c r="AQ386" i="1"/>
  <c r="AQ250" i="1"/>
  <c r="BJ397" i="1"/>
  <c r="AQ294" i="1"/>
  <c r="AQ159" i="1"/>
  <c r="BJ3" i="1"/>
  <c r="AQ515" i="1"/>
  <c r="BJ431" i="1"/>
  <c r="AQ441" i="1"/>
  <c r="AQ540" i="1"/>
  <c r="BJ190" i="1"/>
  <c r="AQ22" i="1"/>
  <c r="AZ589" i="1"/>
  <c r="BS589" i="1"/>
  <c r="BJ33" i="1"/>
  <c r="BJ580" i="1"/>
  <c r="BJ571" i="1"/>
  <c r="BB423" i="1"/>
  <c r="AQ423" i="1"/>
  <c r="BC423" i="1"/>
  <c r="Y423" i="1"/>
  <c r="Z423" i="1"/>
  <c r="AA423" i="1"/>
  <c r="AQ359" i="1"/>
  <c r="BS541" i="1"/>
  <c r="AZ541" i="1"/>
  <c r="BJ380" i="1"/>
  <c r="AQ235" i="1"/>
  <c r="BJ490" i="1"/>
  <c r="BB576" i="1"/>
  <c r="Z576" i="1"/>
  <c r="BC576" i="1"/>
  <c r="AQ576" i="1"/>
  <c r="AA576" i="1"/>
  <c r="Y576" i="1"/>
  <c r="BT261" i="1"/>
  <c r="BA261" i="1"/>
  <c r="AZ174" i="1"/>
  <c r="BS174" i="1"/>
  <c r="BT270" i="1"/>
  <c r="BA270" i="1"/>
  <c r="AQ267" i="1"/>
  <c r="BC267" i="1"/>
  <c r="BB267" i="1"/>
  <c r="Y267" i="1"/>
  <c r="Z267" i="1"/>
  <c r="AA267" i="1"/>
  <c r="AQ52" i="1"/>
  <c r="AQ478" i="1"/>
  <c r="AQ169" i="1"/>
  <c r="AQ522" i="1"/>
  <c r="BJ219" i="1"/>
  <c r="AQ615" i="1"/>
  <c r="AQ470" i="1"/>
  <c r="BJ94" i="1"/>
  <c r="AQ549" i="1"/>
  <c r="AQ25" i="1"/>
  <c r="AQ570" i="1"/>
  <c r="AQ210" i="1"/>
  <c r="AQ29" i="1"/>
  <c r="BA388" i="1"/>
  <c r="BT388" i="1"/>
  <c r="AQ465" i="1"/>
  <c r="AQ8" i="1"/>
  <c r="AQ377" i="1"/>
  <c r="AQ566" i="1"/>
  <c r="BB456" i="1"/>
  <c r="AQ456" i="1"/>
  <c r="BC456" i="1"/>
  <c r="Y456" i="1"/>
  <c r="Z456" i="1"/>
  <c r="AA456" i="1"/>
  <c r="AQ227" i="1"/>
  <c r="BJ392" i="1"/>
  <c r="BT199" i="1"/>
  <c r="BA199" i="1"/>
  <c r="BT424" i="1"/>
  <c r="BA424" i="1"/>
  <c r="BJ342" i="1"/>
  <c r="BJ306" i="1"/>
  <c r="AZ519" i="1"/>
  <c r="BS519" i="1"/>
  <c r="Y310" i="1"/>
  <c r="Z310" i="1"/>
  <c r="AA310" i="1"/>
  <c r="BB310" i="1"/>
  <c r="AQ310" i="1"/>
  <c r="BC310" i="1"/>
  <c r="AQ93" i="1"/>
  <c r="BJ188" i="1"/>
  <c r="BJ437" i="1"/>
  <c r="BJ375" i="1"/>
  <c r="AQ263" i="1"/>
  <c r="BJ316" i="1"/>
  <c r="BT333" i="1"/>
  <c r="BA333" i="1"/>
  <c r="AQ53" i="1"/>
  <c r="BJ394" i="1"/>
  <c r="BJ124" i="1"/>
  <c r="AQ247" i="1"/>
  <c r="BT604" i="1"/>
  <c r="BA604" i="1"/>
  <c r="AQ230" i="1"/>
  <c r="BT589" i="1"/>
  <c r="BA589" i="1"/>
  <c r="BJ527" i="1"/>
  <c r="AZ229" i="1"/>
  <c r="BS229" i="1"/>
  <c r="AQ599" i="1"/>
  <c r="AQ292" i="1"/>
  <c r="BB541" i="1"/>
  <c r="Y541" i="1"/>
  <c r="AQ541" i="1"/>
  <c r="BC541" i="1"/>
  <c r="Z541" i="1"/>
  <c r="AA541" i="1"/>
  <c r="BJ496" i="1"/>
  <c r="AQ341" i="1"/>
  <c r="AQ218" i="1"/>
  <c r="BJ430" i="1"/>
  <c r="BJ609" i="1"/>
  <c r="BJ429" i="1"/>
  <c r="BS261" i="1"/>
  <c r="AZ261" i="1"/>
  <c r="AQ605" i="1"/>
  <c r="BC410" i="1"/>
  <c r="Y410" i="1"/>
  <c r="Z410" i="1"/>
  <c r="AA410" i="1"/>
  <c r="BB410" i="1"/>
  <c r="AQ410" i="1"/>
  <c r="BJ24" i="1"/>
  <c r="BJ477" i="1"/>
  <c r="AQ368" i="1"/>
  <c r="AQ488" i="1"/>
  <c r="AQ474" i="1"/>
  <c r="AZ270" i="1"/>
  <c r="BS270" i="1"/>
  <c r="AQ495" i="1"/>
  <c r="BJ493" i="1"/>
  <c r="BJ448" i="1"/>
  <c r="AQ108" i="1"/>
  <c r="AQ320" i="1"/>
  <c r="AQ509" i="1"/>
  <c r="AQ11" i="1"/>
  <c r="AQ16" i="1"/>
  <c r="AQ325" i="1"/>
  <c r="AQ200" i="1"/>
  <c r="AQ460" i="1"/>
  <c r="BJ6" i="1"/>
  <c r="BJ593" i="1"/>
  <c r="AQ399" i="1"/>
  <c r="AQ83" i="1"/>
  <c r="AZ388" i="1"/>
  <c r="BS388" i="1"/>
  <c r="BJ419" i="1"/>
  <c r="BJ385" i="1"/>
  <c r="BT562" i="1"/>
  <c r="BA562" i="1"/>
  <c r="AQ420" i="1"/>
  <c r="BJ489" i="1"/>
  <c r="BB199" i="1"/>
  <c r="AQ199" i="1"/>
  <c r="BC199" i="1"/>
  <c r="AA199" i="1"/>
  <c r="Y199" i="1"/>
  <c r="Z199" i="1"/>
  <c r="BS424" i="1"/>
  <c r="AZ424" i="1"/>
  <c r="BJ97" i="1"/>
  <c r="BJ485" i="1"/>
  <c r="AQ387" i="1"/>
  <c r="AQ63" i="1"/>
  <c r="BB26" i="1"/>
  <c r="AQ26" i="1"/>
  <c r="BC26" i="1"/>
  <c r="Y26" i="1"/>
  <c r="Z26" i="1"/>
  <c r="AA26" i="1"/>
  <c r="AQ115" i="1"/>
  <c r="AQ517" i="1"/>
  <c r="BJ510" i="1"/>
  <c r="AQ581" i="1"/>
  <c r="BJ555" i="1"/>
  <c r="AQ339" i="1"/>
  <c r="AA333" i="1"/>
  <c r="BB333" i="1"/>
  <c r="Y333" i="1"/>
  <c r="Z333" i="1"/>
  <c r="AQ333" i="1"/>
  <c r="BC333" i="1"/>
  <c r="BJ244" i="1"/>
  <c r="BJ252" i="1"/>
  <c r="AQ81" i="1"/>
  <c r="AQ152" i="1"/>
  <c r="AZ604" i="1"/>
  <c r="BS604" i="1"/>
  <c r="BJ78" i="1"/>
  <c r="BJ621" i="1"/>
  <c r="AQ463" i="1"/>
  <c r="BJ187" i="1"/>
  <c r="BT423" i="1"/>
  <c r="BA423" i="1"/>
  <c r="BJ87" i="1"/>
  <c r="BJ338" i="1"/>
  <c r="AQ140" i="1"/>
  <c r="AQ315" i="1"/>
  <c r="AQ154" i="1"/>
  <c r="BJ70" i="1"/>
  <c r="BJ361" i="1"/>
  <c r="BA576" i="1"/>
  <c r="BT576" i="1"/>
  <c r="BJ288" i="1"/>
  <c r="BJ513" i="1"/>
  <c r="BJ343" i="1"/>
  <c r="BJ295" i="1"/>
  <c r="AQ484" i="1"/>
  <c r="AQ542" i="1"/>
  <c r="BA410" i="1"/>
  <c r="BT410" i="1"/>
  <c r="AQ268" i="1"/>
  <c r="BT179" i="1"/>
  <c r="BA179" i="1"/>
  <c r="BS267" i="1"/>
  <c r="AZ267" i="1"/>
  <c r="AQ384" i="1"/>
  <c r="AQ35" i="1"/>
  <c r="BJ351" i="1"/>
  <c r="BJ398" i="1"/>
  <c r="AQ226" i="1"/>
  <c r="AQ503" i="1"/>
  <c r="BJ23" i="1"/>
  <c r="BJ232" i="1"/>
  <c r="AQ404" i="1"/>
  <c r="BJ483" i="1"/>
  <c r="AQ211" i="1"/>
  <c r="AQ354" i="1"/>
  <c r="BJ447" i="1"/>
  <c r="AQ160" i="1"/>
  <c r="BJ272" i="1"/>
  <c r="BA456" i="1"/>
  <c r="BT456" i="1"/>
  <c r="AZ562" i="1"/>
  <c r="BS562" i="1"/>
  <c r="BT171" i="1"/>
  <c r="BA171" i="1"/>
  <c r="AQ506" i="1"/>
  <c r="AQ59" i="1"/>
  <c r="BT310" i="1"/>
  <c r="BA310" i="1"/>
  <c r="AQ100" i="1"/>
  <c r="AQ585" i="1"/>
  <c r="BJ584" i="1"/>
  <c r="BJ390" i="1"/>
  <c r="BJ269" i="1"/>
  <c r="BJ396" i="1"/>
  <c r="BJ525" i="1"/>
  <c r="AQ85" i="1"/>
  <c r="AQ434" i="1"/>
  <c r="BJ134" i="1"/>
  <c r="BT60" i="1"/>
  <c r="BA60" i="1"/>
  <c r="AQ358" i="1"/>
  <c r="BJ7" i="1"/>
  <c r="AQ112" i="1"/>
  <c r="BJ231" i="1"/>
  <c r="BJ14" i="1"/>
  <c r="AQ600" i="1"/>
  <c r="BS423" i="1"/>
  <c r="AZ423" i="1"/>
  <c r="BJ369" i="1"/>
  <c r="BT560" i="1"/>
  <c r="BA560" i="1"/>
  <c r="BJ91" i="1"/>
  <c r="AQ594" i="1"/>
  <c r="AQ330" i="1"/>
  <c r="BJ579" i="1"/>
  <c r="BJ411" i="1"/>
  <c r="BJ74" i="1"/>
  <c r="BJ215" i="1"/>
  <c r="BS576" i="1"/>
  <c r="AZ576" i="1"/>
  <c r="BJ20" i="1"/>
  <c r="BJ49" i="1"/>
  <c r="BT174" i="1"/>
  <c r="BA174" i="1"/>
  <c r="BJ401" i="1"/>
  <c r="BJ5" i="1"/>
  <c r="BC179" i="1"/>
  <c r="AQ179" i="1"/>
  <c r="Y179" i="1"/>
  <c r="Z179" i="1"/>
  <c r="AA179" i="1"/>
  <c r="BB179" i="1"/>
  <c r="AQ505" i="1"/>
  <c r="AQ175" i="1"/>
  <c r="AQ222" i="1"/>
  <c r="BT267" i="1"/>
  <c r="BA267" i="1"/>
  <c r="BJ592" i="1"/>
  <c r="BJ313" i="1"/>
  <c r="BJ75" i="1"/>
  <c r="AQ158" i="1"/>
  <c r="AQ462" i="1"/>
  <c r="AQ574" i="1"/>
  <c r="AQ444" i="1"/>
  <c r="AA111" i="1"/>
  <c r="BB111" i="1"/>
  <c r="AQ111" i="1"/>
  <c r="BC111" i="1"/>
  <c r="Y111" i="1"/>
  <c r="Z111" i="1"/>
  <c r="AQ551" i="1"/>
  <c r="AQ537" i="1"/>
  <c r="BJ164" i="1"/>
  <c r="AQ558" i="1"/>
  <c r="BD409" i="2"/>
  <c r="BI409" i="2" s="1"/>
  <c r="BB387" i="2"/>
  <c r="BG387" i="2" s="1"/>
  <c r="BL387" i="2" s="1"/>
  <c r="BB594" i="2"/>
  <c r="BG594" i="2" s="1"/>
  <c r="BL594" i="2" s="1"/>
  <c r="BB618" i="2"/>
  <c r="BG618" i="2" s="1"/>
  <c r="BL618" i="2" s="1"/>
  <c r="BB383" i="2"/>
  <c r="BG383" i="2" s="1"/>
  <c r="BL383" i="2" s="1"/>
  <c r="BB369" i="2"/>
  <c r="BG369" i="2" s="1"/>
  <c r="BL369" i="2" s="1"/>
  <c r="BB299" i="2"/>
  <c r="BG299" i="2" s="1"/>
  <c r="BL299" i="2" s="1"/>
  <c r="BB218" i="2"/>
  <c r="BG218" i="2" s="1"/>
  <c r="BL218" i="2" s="1"/>
  <c r="BF289" i="2"/>
  <c r="BK289" i="2" s="1"/>
  <c r="BB217" i="2"/>
  <c r="BG217" i="2" s="1"/>
  <c r="BL217" i="2" s="1"/>
  <c r="BB338" i="2"/>
  <c r="BG338" i="2" s="1"/>
  <c r="BL338" i="2" s="1"/>
  <c r="BB553" i="2"/>
  <c r="BG553" i="2" s="1"/>
  <c r="BL553" i="2" s="1"/>
  <c r="BB199" i="2"/>
  <c r="BG199" i="2" s="1"/>
  <c r="BL199" i="2" s="1"/>
  <c r="BB465" i="2"/>
  <c r="BG465" i="2" s="1"/>
  <c r="BL465" i="2" s="1"/>
  <c r="BB349" i="2"/>
  <c r="BG349" i="2" s="1"/>
  <c r="BL349" i="2" s="1"/>
  <c r="BE584" i="2"/>
  <c r="BJ584" i="2" s="1"/>
  <c r="BB567" i="2"/>
  <c r="BG567" i="2" s="1"/>
  <c r="BL567" i="2" s="1"/>
  <c r="BB514" i="2"/>
  <c r="BG514" i="2" s="1"/>
  <c r="BL514" i="2" s="1"/>
  <c r="BB237" i="2"/>
  <c r="BG237" i="2" s="1"/>
  <c r="BL237" i="2" s="1"/>
  <c r="BB377" i="2"/>
  <c r="BG377" i="2" s="1"/>
  <c r="BL377" i="2" s="1"/>
  <c r="BB556" i="2"/>
  <c r="BG556" i="2" s="1"/>
  <c r="BL556" i="2" s="1"/>
  <c r="BB554" i="2"/>
  <c r="BG554" i="2" s="1"/>
  <c r="BL554" i="2" s="1"/>
  <c r="BB508" i="2"/>
  <c r="BG508" i="2" s="1"/>
  <c r="BL508" i="2" s="1"/>
  <c r="BB603" i="2"/>
  <c r="BG603" i="2" s="1"/>
  <c r="BL603" i="2" s="1"/>
  <c r="BB416" i="2"/>
  <c r="BG416" i="2" s="1"/>
  <c r="BL416" i="2" s="1"/>
  <c r="BB573" i="2"/>
  <c r="BG573" i="2" s="1"/>
  <c r="BL573" i="2" s="1"/>
  <c r="BB425" i="2"/>
  <c r="BG425" i="2" s="1"/>
  <c r="BL425" i="2" s="1"/>
  <c r="BB525" i="2"/>
  <c r="BG525" i="2" s="1"/>
  <c r="BL525" i="2" s="1"/>
  <c r="BB380" i="2"/>
  <c r="BG380" i="2" s="1"/>
  <c r="BL380" i="2" s="1"/>
  <c r="BB439" i="2"/>
  <c r="BG439" i="2" s="1"/>
  <c r="BL439" i="2" s="1"/>
  <c r="BB571" i="2"/>
  <c r="BG571" i="2" s="1"/>
  <c r="BL571" i="2" s="1"/>
  <c r="BE344" i="2"/>
  <c r="BJ344" i="2" s="1"/>
  <c r="BE303" i="2"/>
  <c r="BJ303" i="2" s="1"/>
  <c r="BE191" i="2"/>
  <c r="BJ191" i="2" s="1"/>
  <c r="BF532" i="2"/>
  <c r="BK532" i="2" s="1"/>
  <c r="BE167" i="2"/>
  <c r="BJ167" i="2" s="1"/>
  <c r="BD292" i="2"/>
  <c r="BI292" i="2" s="1"/>
  <c r="BE72" i="2"/>
  <c r="BJ72" i="2" s="1"/>
  <c r="BE15" i="2"/>
  <c r="BJ15" i="2" s="1"/>
  <c r="BE91" i="2"/>
  <c r="BJ91" i="2" s="1"/>
  <c r="BE174" i="2"/>
  <c r="BJ174" i="2" s="1"/>
  <c r="BE117" i="2"/>
  <c r="BJ117" i="2" s="1"/>
  <c r="BE185" i="2"/>
  <c r="BJ185" i="2" s="1"/>
  <c r="BE594" i="2"/>
  <c r="BJ594" i="2" s="1"/>
  <c r="BF581" i="2"/>
  <c r="BK581" i="2" s="1"/>
  <c r="BF546" i="2"/>
  <c r="BK546" i="2" s="1"/>
  <c r="BF393" i="2"/>
  <c r="BK393" i="2" s="1"/>
  <c r="BF338" i="2"/>
  <c r="BK338" i="2" s="1"/>
  <c r="BF217" i="2"/>
  <c r="BK217" i="2" s="1"/>
  <c r="BF349" i="2"/>
  <c r="BK349" i="2" s="1"/>
  <c r="BF430" i="2"/>
  <c r="BK430" i="2" s="1"/>
  <c r="BF187" i="2"/>
  <c r="BK187" i="2" s="1"/>
  <c r="BF439" i="2"/>
  <c r="BK439" i="2" s="1"/>
  <c r="BF438" i="2"/>
  <c r="BK438" i="2" s="1"/>
  <c r="BF301" i="2"/>
  <c r="BK301" i="2" s="1"/>
  <c r="BF431" i="2"/>
  <c r="BK431" i="2" s="1"/>
  <c r="BF426" i="2"/>
  <c r="BK426" i="2" s="1"/>
  <c r="BF437" i="2"/>
  <c r="BK437" i="2" s="1"/>
  <c r="BF25" i="2"/>
  <c r="BK25" i="2" s="1"/>
  <c r="BF432" i="2"/>
  <c r="BK432" i="2" s="1"/>
  <c r="BF302" i="2"/>
  <c r="BK302" i="2" s="1"/>
  <c r="BF270" i="2"/>
  <c r="BK270" i="2" s="1"/>
  <c r="BF333" i="2"/>
  <c r="BK333" i="2" s="1"/>
  <c r="BF233" i="2"/>
  <c r="BK233" i="2" s="1"/>
  <c r="BF232" i="2"/>
  <c r="BK232" i="2" s="1"/>
  <c r="BF234" i="2"/>
  <c r="BK234" i="2" s="1"/>
  <c r="BF339" i="2"/>
  <c r="BK339" i="2" s="1"/>
  <c r="BF336" i="2"/>
  <c r="BK336" i="2" s="1"/>
  <c r="BF177" i="2"/>
  <c r="BK177" i="2" s="1"/>
  <c r="BF533" i="2"/>
  <c r="BK533" i="2" s="1"/>
  <c r="BF508" i="2"/>
  <c r="BK508" i="2" s="1"/>
  <c r="BF535" i="2"/>
  <c r="BK535" i="2" s="1"/>
  <c r="BF179" i="2"/>
  <c r="BK179" i="2" s="1"/>
  <c r="BF237" i="2"/>
  <c r="BK237" i="2" s="1"/>
  <c r="BF391" i="2"/>
  <c r="BK391" i="2" s="1"/>
  <c r="BF291" i="2"/>
  <c r="BK291" i="2" s="1"/>
  <c r="BF558" i="2"/>
  <c r="BK558" i="2" s="1"/>
  <c r="BF557" i="2"/>
  <c r="BK557" i="2" s="1"/>
  <c r="BF551" i="2"/>
  <c r="BK551" i="2" s="1"/>
  <c r="BF448" i="2"/>
  <c r="BK448" i="2" s="1"/>
  <c r="BF444" i="2"/>
  <c r="BK444" i="2" s="1"/>
  <c r="BF449" i="2"/>
  <c r="BK449" i="2" s="1"/>
  <c r="BF303" i="2"/>
  <c r="BK303" i="2" s="1"/>
  <c r="BF304" i="2"/>
  <c r="BK304" i="2" s="1"/>
  <c r="BF610" i="2"/>
  <c r="BK610" i="2" s="1"/>
  <c r="BF386" i="2"/>
  <c r="BK386" i="2" s="1"/>
  <c r="BF379" i="2"/>
  <c r="BK379" i="2" s="1"/>
  <c r="BF381" i="2"/>
  <c r="BK381" i="2" s="1"/>
  <c r="BF283" i="2"/>
  <c r="BK283" i="2" s="1"/>
  <c r="BF235" i="2"/>
  <c r="BK235" i="2" s="1"/>
  <c r="BF370" i="2"/>
  <c r="BK370" i="2" s="1"/>
  <c r="BF530" i="2"/>
  <c r="BK530" i="2" s="1"/>
  <c r="BF376" i="2"/>
  <c r="BK376" i="2" s="1"/>
  <c r="BF371" i="2"/>
  <c r="BK371" i="2" s="1"/>
  <c r="BF368" i="2"/>
  <c r="BK368" i="2" s="1"/>
  <c r="BF383" i="2"/>
  <c r="BK383" i="2" s="1"/>
  <c r="BF594" i="2"/>
  <c r="BK594" i="2" s="1"/>
  <c r="BF602" i="2"/>
  <c r="BK602" i="2" s="1"/>
  <c r="BF495" i="2"/>
  <c r="BK495" i="2" s="1"/>
  <c r="BF493" i="2"/>
  <c r="BK493" i="2" s="1"/>
  <c r="BF490" i="2"/>
  <c r="BK490" i="2" s="1"/>
  <c r="BF494" i="2"/>
  <c r="BK494" i="2" s="1"/>
  <c r="BF497" i="2"/>
  <c r="BK497" i="2" s="1"/>
  <c r="BF593" i="2"/>
  <c r="BK593" i="2" s="1"/>
  <c r="BF491" i="2"/>
  <c r="BK491" i="2" s="1"/>
  <c r="BF588" i="2"/>
  <c r="BK588" i="2" s="1"/>
  <c r="BF604" i="2"/>
  <c r="BK604" i="2" s="1"/>
  <c r="BF344" i="2"/>
  <c r="BK344" i="2" s="1"/>
  <c r="BF351" i="2"/>
  <c r="BK351" i="2" s="1"/>
  <c r="BF345" i="2"/>
  <c r="BK345" i="2" s="1"/>
  <c r="BF511" i="2"/>
  <c r="BK511" i="2" s="1"/>
  <c r="BF273" i="2"/>
  <c r="BK273" i="2" s="1"/>
  <c r="BF274" i="2"/>
  <c r="BK274" i="2" s="1"/>
  <c r="BF352" i="2"/>
  <c r="BK352" i="2" s="1"/>
  <c r="BF348" i="2"/>
  <c r="BK348" i="2" s="1"/>
  <c r="BF276" i="2"/>
  <c r="BK276" i="2" s="1"/>
  <c r="BE140" i="2"/>
  <c r="BJ140" i="2" s="1"/>
  <c r="BE348" i="2"/>
  <c r="BJ348" i="2" s="1"/>
  <c r="BE135" i="2"/>
  <c r="BJ135" i="2" s="1"/>
  <c r="BE78" i="2"/>
  <c r="BJ78" i="2" s="1"/>
  <c r="BD185" i="2"/>
  <c r="BI185" i="2" s="1"/>
  <c r="BF574" i="2"/>
  <c r="BK574" i="2" s="1"/>
  <c r="BF469" i="2"/>
  <c r="BK469" i="2" s="1"/>
  <c r="BF584" i="2"/>
  <c r="BK584" i="2" s="1"/>
  <c r="BF572" i="2"/>
  <c r="BK572" i="2" s="1"/>
  <c r="BF573" i="2"/>
  <c r="BK573" i="2" s="1"/>
  <c r="BF580" i="2"/>
  <c r="BK580" i="2" s="1"/>
  <c r="BF578" i="2"/>
  <c r="BK578" i="2" s="1"/>
  <c r="BF568" i="2"/>
  <c r="BK568" i="2" s="1"/>
  <c r="BF617" i="2"/>
  <c r="BK617" i="2" s="1"/>
  <c r="BF514" i="2"/>
  <c r="BK514" i="2" s="1"/>
  <c r="BE18" i="2"/>
  <c r="BJ18" i="2" s="1"/>
  <c r="BF420" i="2"/>
  <c r="BK420" i="2" s="1"/>
  <c r="BF300" i="2"/>
  <c r="BK300" i="2" s="1"/>
  <c r="BF409" i="2"/>
  <c r="BK409" i="2" s="1"/>
  <c r="BF186" i="2"/>
  <c r="BK186" i="2" s="1"/>
  <c r="BF410" i="2"/>
  <c r="BK410" i="2" s="1"/>
  <c r="BF412" i="2"/>
  <c r="BK412" i="2" s="1"/>
  <c r="BF414" i="2"/>
  <c r="BK414" i="2" s="1"/>
  <c r="BF241" i="2"/>
  <c r="BK241" i="2" s="1"/>
  <c r="BF299" i="2"/>
  <c r="BK299" i="2" s="1"/>
  <c r="BF239" i="2"/>
  <c r="BK239" i="2" s="1"/>
  <c r="BF296" i="2"/>
  <c r="BK296" i="2" s="1"/>
  <c r="BF399" i="2"/>
  <c r="BK399" i="2" s="1"/>
  <c r="BF297" i="2"/>
  <c r="BK297" i="2" s="1"/>
  <c r="BF185" i="2"/>
  <c r="BK185" i="2" s="1"/>
  <c r="BF397" i="2"/>
  <c r="BK397" i="2" s="1"/>
  <c r="BF395" i="2"/>
  <c r="BK395" i="2" s="1"/>
  <c r="BF401" i="2"/>
  <c r="BK401" i="2" s="1"/>
  <c r="BF402" i="2"/>
  <c r="BK402" i="2" s="1"/>
  <c r="BF294" i="2"/>
  <c r="BK294" i="2" s="1"/>
  <c r="BF398" i="2"/>
  <c r="BK398" i="2" s="1"/>
  <c r="BF526" i="2"/>
  <c r="BK526" i="2" s="1"/>
  <c r="BF525" i="2"/>
  <c r="BK525" i="2" s="1"/>
  <c r="BF363" i="2"/>
  <c r="BK363" i="2" s="1"/>
  <c r="BF522" i="2"/>
  <c r="BK522" i="2" s="1"/>
  <c r="BF277" i="2"/>
  <c r="BK277" i="2" s="1"/>
  <c r="BF524" i="2"/>
  <c r="BK524" i="2" s="1"/>
  <c r="BF279" i="2"/>
  <c r="BK279" i="2" s="1"/>
  <c r="BF362" i="2"/>
  <c r="BK362" i="2" s="1"/>
  <c r="BF281" i="2"/>
  <c r="BK281" i="2" s="1"/>
  <c r="BF280" i="2"/>
  <c r="BK280" i="2" s="1"/>
  <c r="BF528" i="2"/>
  <c r="BK528" i="2" s="1"/>
  <c r="BF620" i="2"/>
  <c r="BK620" i="2" s="1"/>
  <c r="BF608" i="2"/>
  <c r="BK608" i="2" s="1"/>
  <c r="BF322" i="2"/>
  <c r="BK322" i="2" s="1"/>
  <c r="BF621" i="2"/>
  <c r="BK621" i="2" s="1"/>
  <c r="BF614" i="2"/>
  <c r="BK614" i="2" s="1"/>
  <c r="BF622" i="2"/>
  <c r="BK622" i="2" s="1"/>
  <c r="BF615" i="2"/>
  <c r="BK615" i="2" s="1"/>
  <c r="BF323" i="2"/>
  <c r="BK323" i="2" s="1"/>
  <c r="BF154" i="2"/>
  <c r="BK154" i="2" s="1"/>
  <c r="BF149" i="2"/>
  <c r="BK149" i="2" s="1"/>
  <c r="BF105" i="2"/>
  <c r="BK105" i="2" s="1"/>
  <c r="BF106" i="2"/>
  <c r="BK106" i="2" s="1"/>
  <c r="BF41" i="2"/>
  <c r="BK41" i="2" s="1"/>
  <c r="BF151" i="2"/>
  <c r="BK151" i="2" s="1"/>
  <c r="BF28" i="2"/>
  <c r="BK28" i="2" s="1"/>
  <c r="BF79" i="2"/>
  <c r="BK79" i="2" s="1"/>
  <c r="BF42" i="2"/>
  <c r="BK42" i="2" s="1"/>
  <c r="BF576" i="2"/>
  <c r="BK576" i="2" s="1"/>
  <c r="BE145" i="2"/>
  <c r="BJ145" i="2" s="1"/>
  <c r="BE11" i="2"/>
  <c r="BJ11" i="2" s="1"/>
  <c r="BE351" i="2"/>
  <c r="BJ351" i="2" s="1"/>
  <c r="BD533" i="2"/>
  <c r="BI533" i="2" s="1"/>
  <c r="BD397" i="2"/>
  <c r="BI397" i="2" s="1"/>
  <c r="BE225" i="2"/>
  <c r="BJ225" i="2" s="1"/>
  <c r="BE558" i="2"/>
  <c r="BJ558" i="2" s="1"/>
  <c r="BE297" i="2"/>
  <c r="BJ297" i="2" s="1"/>
  <c r="BD339" i="2"/>
  <c r="BI339" i="2" s="1"/>
  <c r="BE501" i="2"/>
  <c r="BJ501" i="2" s="1"/>
  <c r="BE202" i="2"/>
  <c r="BJ202" i="2" s="1"/>
  <c r="BE128" i="2"/>
  <c r="BJ128" i="2" s="1"/>
  <c r="BE188" i="2"/>
  <c r="BJ188" i="2" s="1"/>
  <c r="BD414" i="2"/>
  <c r="BI414" i="2" s="1"/>
  <c r="BD593" i="2"/>
  <c r="BI593" i="2" s="1"/>
  <c r="BE83" i="2"/>
  <c r="BJ83" i="2" s="1"/>
  <c r="BD186" i="2"/>
  <c r="BI186" i="2" s="1"/>
  <c r="BE556" i="2"/>
  <c r="BJ556" i="2" s="1"/>
  <c r="BD297" i="2"/>
  <c r="BI297" i="2" s="1"/>
  <c r="BE352" i="2"/>
  <c r="BJ352" i="2" s="1"/>
  <c r="BD495" i="2"/>
  <c r="BI495" i="2" s="1"/>
  <c r="BD398" i="2"/>
  <c r="BI398" i="2" s="1"/>
  <c r="BE555" i="2"/>
  <c r="BJ555" i="2" s="1"/>
  <c r="BE602" i="2"/>
  <c r="BJ602" i="2" s="1"/>
  <c r="BE402" i="2"/>
  <c r="BJ402" i="2" s="1"/>
  <c r="BE574" i="2"/>
  <c r="BJ574" i="2" s="1"/>
  <c r="BD233" i="2"/>
  <c r="BI233" i="2" s="1"/>
  <c r="BE491" i="2"/>
  <c r="BJ491" i="2" s="1"/>
  <c r="BE245" i="2"/>
  <c r="BJ245" i="2" s="1"/>
  <c r="BE448" i="2"/>
  <c r="BJ448" i="2" s="1"/>
  <c r="BE85" i="2"/>
  <c r="BJ85" i="2" s="1"/>
  <c r="BD291" i="2"/>
  <c r="BI291" i="2" s="1"/>
  <c r="BE345" i="2"/>
  <c r="BJ345" i="2" s="1"/>
  <c r="BD546" i="2"/>
  <c r="BI546" i="2" s="1"/>
  <c r="BE125" i="2"/>
  <c r="BJ125" i="2" s="1"/>
  <c r="BE95" i="2"/>
  <c r="BJ95" i="2" s="1"/>
  <c r="BE317" i="2"/>
  <c r="BJ317" i="2" s="1"/>
  <c r="BE75" i="2"/>
  <c r="BJ75" i="2" s="1"/>
  <c r="BE163" i="2"/>
  <c r="BJ163" i="2" s="1"/>
  <c r="BD399" i="2"/>
  <c r="BI399" i="2" s="1"/>
  <c r="BD588" i="2"/>
  <c r="BI588" i="2" s="1"/>
  <c r="BE239" i="2"/>
  <c r="BJ239" i="2" s="1"/>
  <c r="BE274" i="2"/>
  <c r="BJ274" i="2" s="1"/>
  <c r="BD420" i="2"/>
  <c r="BI420" i="2" s="1"/>
  <c r="BD535" i="2"/>
  <c r="BI535" i="2" s="1"/>
  <c r="BE6" i="2"/>
  <c r="BJ6" i="2" s="1"/>
  <c r="BE131" i="2"/>
  <c r="BJ131" i="2" s="1"/>
  <c r="BE88" i="2"/>
  <c r="BJ88" i="2" s="1"/>
  <c r="BE22" i="2"/>
  <c r="BJ22" i="2" s="1"/>
  <c r="BD497" i="2"/>
  <c r="BI497" i="2" s="1"/>
  <c r="BD333" i="2"/>
  <c r="BI333" i="2" s="1"/>
  <c r="BD241" i="2"/>
  <c r="BI241" i="2" s="1"/>
  <c r="BE14" i="2"/>
  <c r="BJ14" i="2" s="1"/>
  <c r="BE205" i="2"/>
  <c r="BJ205" i="2" s="1"/>
  <c r="BE444" i="2"/>
  <c r="BJ444" i="2" s="1"/>
  <c r="BD343" i="2"/>
  <c r="BI343" i="2" s="1"/>
  <c r="BE118" i="2"/>
  <c r="BJ118" i="2" s="1"/>
  <c r="BE24" i="2"/>
  <c r="BJ24" i="2" s="1"/>
  <c r="BE102" i="2"/>
  <c r="BJ102" i="2" s="1"/>
  <c r="BE74" i="2"/>
  <c r="BJ74" i="2" s="1"/>
  <c r="BD490" i="2"/>
  <c r="BI490" i="2" s="1"/>
  <c r="BE578" i="2"/>
  <c r="BJ578" i="2" s="1"/>
  <c r="BD412" i="2"/>
  <c r="BI412" i="2" s="1"/>
  <c r="BE111" i="2"/>
  <c r="BJ111" i="2" s="1"/>
  <c r="BE4" i="2"/>
  <c r="BJ4" i="2" s="1"/>
  <c r="BD594" i="2"/>
  <c r="BI594" i="2" s="1"/>
  <c r="BE576" i="2"/>
  <c r="BJ576" i="2" s="1"/>
  <c r="BD177" i="2"/>
  <c r="BI177" i="2" s="1"/>
  <c r="BE588" i="2"/>
  <c r="BJ588" i="2" s="1"/>
  <c r="BE557" i="2"/>
  <c r="BJ557" i="2" s="1"/>
  <c r="BD237" i="2"/>
  <c r="BI237" i="2" s="1"/>
  <c r="BE497" i="2"/>
  <c r="BJ497" i="2" s="1"/>
  <c r="BD234" i="2"/>
  <c r="BI234" i="2" s="1"/>
  <c r="BE139" i="2"/>
  <c r="BJ139" i="2" s="1"/>
  <c r="BE585" i="2"/>
  <c r="BJ585" i="2" s="1"/>
  <c r="BE50" i="2"/>
  <c r="BJ50" i="2" s="1"/>
  <c r="BE514" i="2"/>
  <c r="BJ514" i="2" s="1"/>
  <c r="BE164" i="2"/>
  <c r="BJ164" i="2" s="1"/>
  <c r="BE3" i="2"/>
  <c r="BJ3" i="2" s="1"/>
  <c r="BE49" i="2"/>
  <c r="BJ49" i="2" s="1"/>
  <c r="BE134" i="2"/>
  <c r="BJ134" i="2" s="1"/>
  <c r="BE397" i="2"/>
  <c r="BJ397" i="2" s="1"/>
  <c r="BD232" i="2"/>
  <c r="BI232" i="2" s="1"/>
  <c r="BE490" i="2"/>
  <c r="BJ490" i="2" s="1"/>
  <c r="BD270" i="2"/>
  <c r="BI270" i="2" s="1"/>
  <c r="BE67" i="2"/>
  <c r="BJ67" i="2" s="1"/>
  <c r="BE70" i="2"/>
  <c r="BJ70" i="2" s="1"/>
  <c r="BE580" i="2"/>
  <c r="BJ580" i="2" s="1"/>
  <c r="BD296" i="2"/>
  <c r="BI296" i="2" s="1"/>
  <c r="BE242" i="2"/>
  <c r="BJ242" i="2" s="1"/>
  <c r="BE38" i="2"/>
  <c r="BJ38" i="2" s="1"/>
  <c r="BE195" i="2"/>
  <c r="BJ195" i="2" s="1"/>
  <c r="BE183" i="2"/>
  <c r="BJ183" i="2" s="1"/>
  <c r="BE495" i="2"/>
  <c r="BJ495" i="2" s="1"/>
  <c r="BE33" i="2"/>
  <c r="BJ33" i="2" s="1"/>
  <c r="BD393" i="2"/>
  <c r="BI393" i="2" s="1"/>
  <c r="BE21" i="2"/>
  <c r="BJ21" i="2" s="1"/>
  <c r="BE399" i="2"/>
  <c r="BJ399" i="2" s="1"/>
  <c r="BE573" i="2"/>
  <c r="BJ573" i="2" s="1"/>
  <c r="BD602" i="2"/>
  <c r="BI602" i="2" s="1"/>
  <c r="BE401" i="2"/>
  <c r="BJ401" i="2" s="1"/>
  <c r="BD299" i="2"/>
  <c r="BI299" i="2" s="1"/>
  <c r="BE165" i="2"/>
  <c r="BJ165" i="2" s="1"/>
  <c r="BD402" i="2"/>
  <c r="BI402" i="2" s="1"/>
  <c r="BE349" i="2"/>
  <c r="BJ349" i="2" s="1"/>
  <c r="BE52" i="2"/>
  <c r="BJ52" i="2" s="1"/>
  <c r="BE568" i="2"/>
  <c r="BJ568" i="2" s="1"/>
  <c r="BD508" i="2"/>
  <c r="BI508" i="2" s="1"/>
  <c r="BE511" i="2"/>
  <c r="BJ511" i="2" s="1"/>
  <c r="BD494" i="2"/>
  <c r="BI494" i="2" s="1"/>
  <c r="BE204" i="2"/>
  <c r="BJ204" i="2" s="1"/>
  <c r="BE273" i="2"/>
  <c r="BJ273" i="2" s="1"/>
  <c r="BE581" i="2"/>
  <c r="BJ581" i="2" s="1"/>
  <c r="BE572" i="2"/>
  <c r="BJ572" i="2" s="1"/>
  <c r="BE494" i="2"/>
  <c r="BJ494" i="2" s="1"/>
  <c r="BE114" i="2"/>
  <c r="BJ114" i="2" s="1"/>
  <c r="BD294" i="2"/>
  <c r="BI294" i="2" s="1"/>
  <c r="BE469" i="2"/>
  <c r="BJ469" i="2" s="1"/>
  <c r="BD493" i="2"/>
  <c r="BI493" i="2" s="1"/>
  <c r="BE39" i="2"/>
  <c r="BJ39" i="2" s="1"/>
  <c r="BE31" i="2"/>
  <c r="BJ31" i="2" s="1"/>
  <c r="BE51" i="2"/>
  <c r="BJ51" i="2" s="1"/>
  <c r="BE92" i="2"/>
  <c r="BJ92" i="2" s="1"/>
  <c r="BE247" i="2"/>
  <c r="BJ247" i="2" s="1"/>
  <c r="BE296" i="2"/>
  <c r="BJ296" i="2" s="1"/>
  <c r="BE398" i="2"/>
  <c r="BJ398" i="2" s="1"/>
  <c r="BD289" i="2"/>
  <c r="BI289" i="2" s="1"/>
  <c r="BD410" i="2"/>
  <c r="BI410" i="2" s="1"/>
  <c r="BE127" i="2"/>
  <c r="BJ127" i="2" s="1"/>
  <c r="BD401" i="2"/>
  <c r="BI401" i="2" s="1"/>
  <c r="BE184" i="2"/>
  <c r="BJ184" i="2" s="1"/>
  <c r="BE294" i="2"/>
  <c r="BJ294" i="2" s="1"/>
  <c r="BD383" i="2"/>
  <c r="BI383" i="2" s="1"/>
  <c r="BE142" i="2"/>
  <c r="BJ142" i="2" s="1"/>
  <c r="BE87" i="2"/>
  <c r="BJ87" i="2" s="1"/>
  <c r="BQ6" i="2"/>
  <c r="BR6" i="2"/>
  <c r="BQ5" i="2"/>
  <c r="BR5" i="2"/>
  <c r="BQ3" i="2"/>
  <c r="BD614" i="2"/>
  <c r="BI614" i="2" s="1"/>
  <c r="BE55" i="2"/>
  <c r="BJ55" i="2" s="1"/>
  <c r="BE250" i="2"/>
  <c r="BJ250" i="2" s="1"/>
  <c r="BE37" i="2"/>
  <c r="BJ37" i="2" s="1"/>
  <c r="BE10" i="2"/>
  <c r="BJ10" i="2" s="1"/>
  <c r="BE213" i="2"/>
  <c r="BJ213" i="2" s="1"/>
  <c r="BE258" i="2"/>
  <c r="BJ258" i="2" s="1"/>
  <c r="BD432" i="2"/>
  <c r="BI432" i="2" s="1"/>
  <c r="BD426" i="2"/>
  <c r="BI426" i="2" s="1"/>
  <c r="BD576" i="2"/>
  <c r="BI576" i="2" s="1"/>
  <c r="BD580" i="2"/>
  <c r="BI580" i="2" s="1"/>
  <c r="BD572" i="2"/>
  <c r="BI572" i="2" s="1"/>
  <c r="BD578" i="2"/>
  <c r="BI578" i="2" s="1"/>
  <c r="BD438" i="2"/>
  <c r="BI438" i="2" s="1"/>
  <c r="BD469" i="2"/>
  <c r="BI469" i="2" s="1"/>
  <c r="BD437" i="2"/>
  <c r="BI437" i="2" s="1"/>
  <c r="BD568" i="2"/>
  <c r="BI568" i="2" s="1"/>
  <c r="BD584" i="2"/>
  <c r="BI584" i="2" s="1"/>
  <c r="BD585" i="2"/>
  <c r="BI585" i="2" s="1"/>
  <c r="BD573" i="2"/>
  <c r="BI573" i="2" s="1"/>
  <c r="BD302" i="2"/>
  <c r="BI302" i="2" s="1"/>
  <c r="BD581" i="2"/>
  <c r="BI581" i="2" s="1"/>
  <c r="BD187" i="2"/>
  <c r="BI187" i="2" s="1"/>
  <c r="BD431" i="2"/>
  <c r="BI431" i="2" s="1"/>
  <c r="BD439" i="2"/>
  <c r="BI439" i="2" s="1"/>
  <c r="BE189" i="2"/>
  <c r="BJ189" i="2" s="1"/>
  <c r="BE306" i="2"/>
  <c r="BJ306" i="2" s="1"/>
  <c r="BE309" i="2"/>
  <c r="BJ309" i="2" s="1"/>
  <c r="BE462" i="2"/>
  <c r="BJ462" i="2" s="1"/>
  <c r="BE452" i="2"/>
  <c r="BJ452" i="2" s="1"/>
  <c r="BD195" i="2"/>
  <c r="BI195" i="2" s="1"/>
  <c r="BD444" i="2"/>
  <c r="BI444" i="2" s="1"/>
  <c r="BE13" i="2"/>
  <c r="BJ13" i="2" s="1"/>
  <c r="BE226" i="2"/>
  <c r="BJ226" i="2" s="1"/>
  <c r="AV13" i="18"/>
  <c r="K13" i="18" s="1"/>
  <c r="AV6" i="18"/>
  <c r="AV5" i="18"/>
  <c r="AV15" i="18"/>
  <c r="AV26" i="18"/>
  <c r="AV19" i="18"/>
  <c r="AV16" i="18"/>
  <c r="AV11" i="18"/>
  <c r="AV23" i="18"/>
  <c r="AV7" i="18"/>
  <c r="AV8" i="18"/>
  <c r="AV24" i="18"/>
  <c r="AV17" i="18"/>
  <c r="AV3" i="18"/>
  <c r="AV25" i="18"/>
  <c r="AV10" i="18"/>
  <c r="AV9" i="18"/>
  <c r="AV12" i="18"/>
  <c r="AV18" i="18"/>
  <c r="AV21" i="18"/>
  <c r="AV20" i="18"/>
  <c r="AV14" i="18"/>
  <c r="AV4" i="18"/>
  <c r="AV22" i="18"/>
  <c r="BD303" i="2"/>
  <c r="BI303" i="2" s="1"/>
  <c r="BD551" i="2"/>
  <c r="BI551" i="2" s="1"/>
  <c r="BE224" i="2"/>
  <c r="BJ224" i="2" s="1"/>
  <c r="BD258" i="2"/>
  <c r="BI258" i="2" s="1"/>
  <c r="BD301" i="2"/>
  <c r="BI301" i="2" s="1"/>
  <c r="BE307" i="2"/>
  <c r="BJ307" i="2" s="1"/>
  <c r="BE8" i="2"/>
  <c r="BJ8" i="2" s="1"/>
  <c r="BD25" i="2"/>
  <c r="BI25" i="2" s="1"/>
  <c r="BE339" i="2"/>
  <c r="BJ339" i="2" s="1"/>
  <c r="BE65" i="2"/>
  <c r="BJ65" i="2" s="1"/>
  <c r="BE214" i="2"/>
  <c r="BJ214" i="2" s="1"/>
  <c r="BE304" i="2"/>
  <c r="BJ304" i="2" s="1"/>
  <c r="BE327" i="2"/>
  <c r="BJ327" i="2" s="1"/>
  <c r="BE508" i="2"/>
  <c r="BJ508" i="2" s="1"/>
  <c r="BE57" i="2"/>
  <c r="BJ57" i="2" s="1"/>
  <c r="BE216" i="2"/>
  <c r="BJ216" i="2" s="1"/>
  <c r="BE48" i="2"/>
  <c r="BJ48" i="2" s="1"/>
  <c r="BD449" i="2"/>
  <c r="BI449" i="2" s="1"/>
  <c r="BE138" i="2"/>
  <c r="BJ138" i="2" s="1"/>
  <c r="BD8" i="2"/>
  <c r="BI8" i="2" s="1"/>
  <c r="BE7" i="2"/>
  <c r="BJ7" i="2" s="1"/>
  <c r="BD98" i="2"/>
  <c r="BI98" i="2" s="1"/>
  <c r="BE198" i="2"/>
  <c r="BJ198" i="2" s="1"/>
  <c r="BE93" i="2"/>
  <c r="BJ93" i="2" s="1"/>
  <c r="BD617" i="2"/>
  <c r="BI617" i="2" s="1"/>
  <c r="BE76" i="2"/>
  <c r="BJ76" i="2" s="1"/>
  <c r="BD213" i="2"/>
  <c r="BI213" i="2" s="1"/>
  <c r="BE252" i="2"/>
  <c r="BJ252" i="2" s="1"/>
  <c r="BE5" i="2"/>
  <c r="BJ5" i="2" s="1"/>
  <c r="BD608" i="2"/>
  <c r="BI608" i="2" s="1"/>
  <c r="BE449" i="2"/>
  <c r="BJ449" i="2" s="1"/>
  <c r="BE98" i="2"/>
  <c r="BJ98" i="2" s="1"/>
  <c r="BD322" i="2"/>
  <c r="BI322" i="2" s="1"/>
  <c r="BD558" i="2"/>
  <c r="BI558" i="2" s="1"/>
  <c r="BD555" i="2"/>
  <c r="BI555" i="2" s="1"/>
  <c r="BD7" i="2"/>
  <c r="BI7" i="2" s="1"/>
  <c r="BE71" i="2"/>
  <c r="BJ71" i="2" s="1"/>
  <c r="BD323" i="2"/>
  <c r="BI323" i="2" s="1"/>
  <c r="BE456" i="2"/>
  <c r="BJ456" i="2" s="1"/>
  <c r="K24" i="28"/>
  <c r="AU5" i="18"/>
  <c r="AU18" i="18"/>
  <c r="AU19" i="18"/>
  <c r="AU23" i="18"/>
  <c r="AU11" i="18"/>
  <c r="AU15" i="18"/>
  <c r="AU4" i="18"/>
  <c r="AU25" i="18"/>
  <c r="AU17" i="18"/>
  <c r="AU9" i="18"/>
  <c r="AU10" i="18"/>
  <c r="AU13" i="18"/>
  <c r="AU8" i="18"/>
  <c r="AU21" i="18"/>
  <c r="AU14" i="18"/>
  <c r="AU24" i="18"/>
  <c r="AU7" i="18"/>
  <c r="AU12" i="18"/>
  <c r="AU22" i="18"/>
  <c r="AU16" i="18"/>
  <c r="AU6" i="18"/>
  <c r="AU26" i="18"/>
  <c r="AU3" i="18"/>
  <c r="AU20" i="18"/>
  <c r="D34" i="15"/>
  <c r="D42" i="15"/>
  <c r="B29" i="15"/>
  <c r="B30" i="15"/>
  <c r="B31" i="15"/>
  <c r="B32" i="15"/>
  <c r="B33" i="15"/>
  <c r="B34" i="15"/>
  <c r="B35" i="15"/>
  <c r="B36" i="15"/>
  <c r="B37" i="15"/>
  <c r="B38" i="15"/>
  <c r="B39" i="15"/>
  <c r="B40" i="15"/>
  <c r="B41" i="15"/>
  <c r="B42" i="15"/>
  <c r="B43" i="15"/>
  <c r="B44" i="15"/>
  <c r="B45" i="15"/>
  <c r="B46" i="15"/>
  <c r="B47" i="15"/>
  <c r="B48" i="15"/>
  <c r="B28" i="15"/>
  <c r="C27" i="15"/>
  <c r="D35" i="15" s="1"/>
  <c r="D28" i="15" l="1"/>
  <c r="D41" i="15"/>
  <c r="D33" i="15"/>
  <c r="D48" i="15"/>
  <c r="D40" i="15"/>
  <c r="D32" i="15"/>
  <c r="D47" i="15"/>
  <c r="D39" i="15"/>
  <c r="D31" i="15"/>
  <c r="D38" i="15"/>
  <c r="D46" i="15"/>
  <c r="D30" i="15"/>
  <c r="D45" i="15"/>
  <c r="D37" i="15"/>
  <c r="D29" i="15"/>
  <c r="D44" i="15"/>
  <c r="D36" i="15"/>
  <c r="D43" i="15"/>
  <c r="BJ112" i="1"/>
  <c r="BJ358" i="1"/>
  <c r="BJ115" i="1"/>
  <c r="BJ399" i="1"/>
  <c r="BU541" i="1"/>
  <c r="BV541" i="1"/>
  <c r="BJ541" i="1"/>
  <c r="BV388" i="1"/>
  <c r="BU388" i="1"/>
  <c r="BJ388" i="1"/>
  <c r="BJ366" i="1"/>
  <c r="BJ364" i="1"/>
  <c r="BU364" i="1"/>
  <c r="BV364" i="1"/>
  <c r="BJ261" i="1"/>
  <c r="BV261" i="1"/>
  <c r="BU261" i="1"/>
  <c r="BJ604" i="1"/>
  <c r="BV604" i="1"/>
  <c r="BU604" i="1"/>
  <c r="BJ149" i="1"/>
  <c r="BJ414" i="1"/>
  <c r="BJ606" i="1"/>
  <c r="BU546" i="1"/>
  <c r="BV546" i="1"/>
  <c r="BJ546" i="1"/>
  <c r="BJ207" i="1"/>
  <c r="BJ407" i="1"/>
  <c r="BJ132" i="1"/>
  <c r="BJ473" i="1"/>
  <c r="BJ520" i="1"/>
  <c r="BJ103" i="1"/>
  <c r="BJ68" i="1"/>
  <c r="BJ432" i="1"/>
  <c r="BJ58" i="1"/>
  <c r="BJ304" i="1"/>
  <c r="BJ418" i="1"/>
  <c r="BJ65" i="1"/>
  <c r="BJ283" i="1"/>
  <c r="BJ284" i="1"/>
  <c r="BJ15" i="1"/>
  <c r="BU179" i="1"/>
  <c r="BJ179" i="1"/>
  <c r="BV179" i="1"/>
  <c r="BJ585" i="1"/>
  <c r="BJ339" i="1"/>
  <c r="BJ83" i="1"/>
  <c r="BJ495" i="1"/>
  <c r="BJ8" i="1"/>
  <c r="BJ549" i="1"/>
  <c r="BJ191" i="1"/>
  <c r="BJ391" i="1"/>
  <c r="BJ498" i="1"/>
  <c r="BJ528" i="1"/>
  <c r="BJ469" i="1"/>
  <c r="BJ417" i="1"/>
  <c r="BJ259" i="1"/>
  <c r="BJ18" i="1"/>
  <c r="BJ57" i="1"/>
  <c r="BJ260" i="1"/>
  <c r="BJ172" i="1"/>
  <c r="BJ454" i="1"/>
  <c r="BJ287" i="1"/>
  <c r="BU128" i="1"/>
  <c r="BV128" i="1"/>
  <c r="BJ128" i="1"/>
  <c r="BJ165" i="1"/>
  <c r="BJ501" i="1"/>
  <c r="BJ89" i="1"/>
  <c r="BU256" i="1"/>
  <c r="BV256" i="1"/>
  <c r="BJ256" i="1"/>
  <c r="BJ551" i="1"/>
  <c r="BJ222" i="1"/>
  <c r="BJ59" i="1"/>
  <c r="BJ484" i="1"/>
  <c r="BJ581" i="1"/>
  <c r="BJ218" i="1"/>
  <c r="BJ470" i="1"/>
  <c r="BJ519" i="1"/>
  <c r="BV519" i="1"/>
  <c r="BU519" i="1"/>
  <c r="BJ331" i="1"/>
  <c r="BJ533" i="1"/>
  <c r="BJ508" i="1"/>
  <c r="BJ357" i="1"/>
  <c r="BJ481" i="1"/>
  <c r="BJ588" i="1"/>
  <c r="BJ209" i="1"/>
  <c r="BJ504" i="1"/>
  <c r="BJ353" i="1"/>
  <c r="BJ552" i="1"/>
  <c r="BJ363" i="1"/>
  <c r="BJ228" i="1"/>
  <c r="BJ39" i="1"/>
  <c r="BJ537" i="1"/>
  <c r="BJ175" i="1"/>
  <c r="BJ434" i="1"/>
  <c r="BJ100" i="1"/>
  <c r="BJ268" i="1"/>
  <c r="BJ152" i="1"/>
  <c r="BJ63" i="1"/>
  <c r="BJ199" i="1"/>
  <c r="BU199" i="1"/>
  <c r="BV199" i="1"/>
  <c r="BJ16" i="1"/>
  <c r="BJ11" i="1"/>
  <c r="BU410" i="1"/>
  <c r="BJ410" i="1"/>
  <c r="BV410" i="1"/>
  <c r="BJ605" i="1"/>
  <c r="BJ341" i="1"/>
  <c r="BJ263" i="1"/>
  <c r="BU310" i="1"/>
  <c r="BV310" i="1"/>
  <c r="BJ310" i="1"/>
  <c r="BJ615" i="1"/>
  <c r="BU267" i="1"/>
  <c r="BV267" i="1"/>
  <c r="BJ267" i="1"/>
  <c r="BU576" i="1"/>
  <c r="BJ576" i="1"/>
  <c r="BV576" i="1"/>
  <c r="BJ393" i="1"/>
  <c r="BJ590" i="1"/>
  <c r="BJ611" i="1"/>
  <c r="BJ129" i="1"/>
  <c r="BJ146" i="1"/>
  <c r="BJ145" i="1"/>
  <c r="BJ450" i="1"/>
  <c r="BJ536" i="1"/>
  <c r="BJ155" i="1"/>
  <c r="BJ120" i="1"/>
  <c r="BJ415" i="1"/>
  <c r="BJ345" i="1"/>
  <c r="BJ214" i="1"/>
  <c r="BJ274" i="1"/>
  <c r="BJ281" i="1"/>
  <c r="BJ608" i="1"/>
  <c r="BJ518" i="1"/>
  <c r="BJ464" i="1"/>
  <c r="BU174" i="1"/>
  <c r="BJ174" i="1"/>
  <c r="BV174" i="1"/>
  <c r="BJ427" i="1"/>
  <c r="BJ558" i="1"/>
  <c r="BJ81" i="1"/>
  <c r="BJ387" i="1"/>
  <c r="BJ227" i="1"/>
  <c r="BU456" i="1"/>
  <c r="BJ456" i="1"/>
  <c r="BV456" i="1"/>
  <c r="BJ359" i="1"/>
  <c r="BJ167" i="1"/>
  <c r="BJ446" i="1"/>
  <c r="BJ406" i="1"/>
  <c r="BJ360" i="1"/>
  <c r="BJ612" i="1"/>
  <c r="BJ142" i="1"/>
  <c r="BJ106" i="1"/>
  <c r="BJ196" i="1"/>
  <c r="BV426" i="1"/>
  <c r="BU426" i="1"/>
  <c r="BJ426" i="1"/>
  <c r="BJ319" i="1"/>
  <c r="BJ356" i="1"/>
  <c r="BJ208" i="1"/>
  <c r="BJ610" i="1"/>
  <c r="BJ143" i="1"/>
  <c r="BV453" i="1"/>
  <c r="BU453" i="1"/>
  <c r="BJ453" i="1"/>
  <c r="BJ177" i="1"/>
  <c r="BJ42" i="1"/>
  <c r="BU548" i="1"/>
  <c r="BV548" i="1"/>
  <c r="BJ548" i="1"/>
  <c r="BJ383" i="1"/>
  <c r="BJ374" i="1"/>
  <c r="BJ435" i="1"/>
  <c r="BJ467" i="1"/>
  <c r="BJ491" i="1"/>
  <c r="BJ530" i="1"/>
  <c r="BJ349" i="1"/>
  <c r="BJ457" i="1"/>
  <c r="BU171" i="1"/>
  <c r="BJ171" i="1"/>
  <c r="BV171" i="1"/>
  <c r="BJ85" i="1"/>
  <c r="BJ211" i="1"/>
  <c r="BJ404" i="1"/>
  <c r="BJ542" i="1"/>
  <c r="BJ320" i="1"/>
  <c r="BJ599" i="1"/>
  <c r="BJ247" i="1"/>
  <c r="BJ93" i="1"/>
  <c r="BJ25" i="1"/>
  <c r="BJ540" i="1"/>
  <c r="BJ159" i="1"/>
  <c r="BJ294" i="1"/>
  <c r="BJ250" i="1"/>
  <c r="BJ125" i="1"/>
  <c r="BJ327" i="1"/>
  <c r="BJ131" i="1"/>
  <c r="BJ76" i="1"/>
  <c r="BJ237" i="1"/>
  <c r="BJ324" i="1"/>
  <c r="BJ512" i="1"/>
  <c r="BJ336" i="1"/>
  <c r="BJ286" i="1"/>
  <c r="BJ561" i="1"/>
  <c r="BJ597" i="1"/>
  <c r="BU597" i="1"/>
  <c r="BV597" i="1"/>
  <c r="BJ136" i="1"/>
  <c r="BJ109" i="1"/>
  <c r="BJ168" i="1"/>
  <c r="BJ568" i="1"/>
  <c r="BJ99" i="1"/>
  <c r="BJ559" i="1"/>
  <c r="BJ538" i="1"/>
  <c r="BJ323" i="1"/>
  <c r="BU618" i="1"/>
  <c r="BJ618" i="1"/>
  <c r="BV618" i="1"/>
  <c r="BJ487" i="1"/>
  <c r="BJ61" i="1"/>
  <c r="BJ289" i="1"/>
  <c r="BJ462" i="1"/>
  <c r="BJ154" i="1"/>
  <c r="BV333" i="1"/>
  <c r="BJ333" i="1"/>
  <c r="BU333" i="1"/>
  <c r="BJ26" i="1"/>
  <c r="BV26" i="1"/>
  <c r="BU26" i="1"/>
  <c r="BJ292" i="1"/>
  <c r="BJ377" i="1"/>
  <c r="BJ29" i="1"/>
  <c r="BJ439" i="1"/>
  <c r="BJ422" i="1"/>
  <c r="BJ229" i="1"/>
  <c r="BV229" i="1"/>
  <c r="BU229" i="1"/>
  <c r="BJ317" i="1"/>
  <c r="BJ373" i="1"/>
  <c r="BJ402" i="1"/>
  <c r="BJ95" i="1"/>
  <c r="BJ428" i="1"/>
  <c r="BJ452" i="1"/>
  <c r="BJ265" i="1"/>
  <c r="BJ395" i="1"/>
  <c r="BJ497" i="1"/>
  <c r="BJ258" i="1"/>
  <c r="BJ193" i="1"/>
  <c r="BJ578" i="1"/>
  <c r="BJ389" i="1"/>
  <c r="BJ318" i="1"/>
  <c r="BJ340" i="1"/>
  <c r="BJ198" i="1"/>
  <c r="BJ480" i="1"/>
  <c r="BJ55" i="1"/>
  <c r="BJ505" i="1"/>
  <c r="BJ517" i="1"/>
  <c r="BJ325" i="1"/>
  <c r="BJ488" i="1"/>
  <c r="BJ230" i="1"/>
  <c r="BJ210" i="1"/>
  <c r="BJ522" i="1"/>
  <c r="BJ52" i="1"/>
  <c r="BJ595" i="1"/>
  <c r="BU270" i="1"/>
  <c r="BV270" i="1"/>
  <c r="BJ270" i="1"/>
  <c r="BJ440" i="1"/>
  <c r="BJ475" i="1"/>
  <c r="BJ221" i="1"/>
  <c r="BU221" i="1"/>
  <c r="BV221" i="1"/>
  <c r="BJ365" i="1"/>
  <c r="BJ80" i="1"/>
  <c r="BJ248" i="1"/>
  <c r="BJ591" i="1"/>
  <c r="BJ102" i="1"/>
  <c r="BJ458" i="1"/>
  <c r="BJ445" i="1"/>
  <c r="BV445" i="1"/>
  <c r="BU445" i="1"/>
  <c r="BJ405" i="1"/>
  <c r="BJ459" i="1"/>
  <c r="BJ403" i="1"/>
  <c r="BJ121" i="1"/>
  <c r="BJ254" i="1"/>
  <c r="BU560" i="1"/>
  <c r="BJ560" i="1"/>
  <c r="BV560" i="1"/>
  <c r="BJ118" i="1"/>
  <c r="BJ285" i="1"/>
  <c r="BJ444" i="1"/>
  <c r="BJ594" i="1"/>
  <c r="BJ160" i="1"/>
  <c r="BJ420" i="1"/>
  <c r="BJ368" i="1"/>
  <c r="BJ570" i="1"/>
  <c r="BJ478" i="1"/>
  <c r="BJ235" i="1"/>
  <c r="BU423" i="1"/>
  <c r="BJ423" i="1"/>
  <c r="BV423" i="1"/>
  <c r="BJ441" i="1"/>
  <c r="BJ255" i="1"/>
  <c r="BJ311" i="1"/>
  <c r="BU502" i="1"/>
  <c r="BV502" i="1"/>
  <c r="BJ502" i="1"/>
  <c r="BJ514" i="1"/>
  <c r="BJ79" i="1"/>
  <c r="BJ329" i="1"/>
  <c r="BJ598" i="1"/>
  <c r="BJ476" i="1"/>
  <c r="BJ544" i="1"/>
  <c r="BU544" i="1"/>
  <c r="BV544" i="1"/>
  <c r="BJ482" i="1"/>
  <c r="BJ88" i="1"/>
  <c r="BJ602" i="1"/>
  <c r="BJ617" i="1"/>
  <c r="BJ596" i="1"/>
  <c r="BJ192" i="1"/>
  <c r="BJ217" i="1"/>
  <c r="BU111" i="1"/>
  <c r="BV111" i="1"/>
  <c r="BJ111" i="1"/>
  <c r="BJ330" i="1"/>
  <c r="BJ600" i="1"/>
  <c r="BJ506" i="1"/>
  <c r="BJ35" i="1"/>
  <c r="BJ140" i="1"/>
  <c r="BJ460" i="1"/>
  <c r="BJ200" i="1"/>
  <c r="BJ53" i="1"/>
  <c r="BJ465" i="1"/>
  <c r="BJ334" i="1"/>
  <c r="BJ309" i="1"/>
  <c r="BJ589" i="1"/>
  <c r="BV589" i="1"/>
  <c r="BU589" i="1"/>
  <c r="BJ31" i="1"/>
  <c r="BJ123" i="1"/>
  <c r="BJ96" i="1"/>
  <c r="BJ466" i="1"/>
  <c r="BJ245" i="1"/>
  <c r="BJ412" i="1"/>
  <c r="BJ352" i="1"/>
  <c r="BU421" i="1"/>
  <c r="BJ421" i="1"/>
  <c r="BV421" i="1"/>
  <c r="BJ553" i="1"/>
  <c r="BJ582" i="1"/>
  <c r="BJ122" i="1"/>
  <c r="BJ346" i="1"/>
  <c r="BU565" i="1"/>
  <c r="BJ565" i="1"/>
  <c r="BV565" i="1"/>
  <c r="BJ60" i="1"/>
  <c r="BU60" i="1"/>
  <c r="BV60" i="1"/>
  <c r="BJ170" i="1"/>
  <c r="BU147" i="1"/>
  <c r="BJ147" i="1"/>
  <c r="BV147" i="1"/>
  <c r="BJ239" i="1"/>
  <c r="BJ34" i="1"/>
  <c r="BJ253" i="1"/>
  <c r="BJ511" i="1"/>
  <c r="BJ180" i="1"/>
  <c r="BJ158" i="1"/>
  <c r="BJ354" i="1"/>
  <c r="BJ384" i="1"/>
  <c r="BJ315" i="1"/>
  <c r="BJ463" i="1"/>
  <c r="BJ474" i="1"/>
  <c r="BJ169" i="1"/>
  <c r="BJ22" i="1"/>
  <c r="BJ515" i="1"/>
  <c r="BJ386" i="1"/>
  <c r="BJ379" i="1"/>
  <c r="BJ119" i="1"/>
  <c r="BJ328" i="1"/>
  <c r="BJ416" i="1"/>
  <c r="BJ266" i="1"/>
  <c r="BJ262" i="1"/>
  <c r="BJ516" i="1"/>
  <c r="BJ543" i="1"/>
  <c r="BJ114" i="1"/>
  <c r="BJ381" i="1"/>
  <c r="BV371" i="1"/>
  <c r="BJ371" i="1"/>
  <c r="BU371" i="1"/>
  <c r="BJ569" i="1"/>
  <c r="BJ539" i="1"/>
  <c r="BJ433" i="1"/>
  <c r="BJ271" i="1"/>
  <c r="BJ547" i="1"/>
  <c r="BJ372" i="1"/>
  <c r="BJ206" i="1"/>
  <c r="BJ574" i="1"/>
  <c r="BJ503" i="1"/>
  <c r="BJ226" i="1"/>
  <c r="BJ509" i="1"/>
  <c r="BJ108" i="1"/>
  <c r="BJ566" i="1"/>
  <c r="BU424" i="1"/>
  <c r="BJ424" i="1"/>
  <c r="BV424" i="1"/>
  <c r="BJ562" i="1"/>
  <c r="BV562" i="1"/>
  <c r="BU562" i="1"/>
  <c r="BJ135" i="1"/>
  <c r="BJ151" i="1"/>
  <c r="BJ486" i="1"/>
  <c r="BJ355" i="1"/>
  <c r="BJ535" i="1"/>
  <c r="BJ72" i="1"/>
  <c r="BJ98" i="1"/>
  <c r="BJ181" i="1"/>
  <c r="BJ442" i="1"/>
  <c r="BJ67" i="1"/>
  <c r="BJ220" i="1"/>
  <c r="BV220" i="1"/>
  <c r="BU220" i="1"/>
  <c r="BJ297" i="1"/>
  <c r="BJ586" i="1"/>
  <c r="BJ307" i="1"/>
  <c r="BJ202" i="1"/>
  <c r="BJ161" i="1"/>
  <c r="BJ205" i="1"/>
  <c r="BU449" i="1"/>
  <c r="BJ449" i="1"/>
  <c r="BV449" i="1"/>
  <c r="BJ499" i="1"/>
  <c r="BJ563" i="1"/>
  <c r="BJ564" i="1"/>
  <c r="BJ242" i="1"/>
  <c r="BJ46" i="1"/>
  <c r="BJ277" i="1"/>
  <c r="BJ526" i="1"/>
  <c r="BR7" i="2"/>
  <c r="BQ7" i="2"/>
  <c r="BR8" i="2"/>
  <c r="BQ8" i="2"/>
  <c r="V13" i="18"/>
  <c r="AG13" i="18"/>
  <c r="K12" i="18"/>
  <c r="AG12" i="18"/>
  <c r="V12" i="18"/>
  <c r="AG4" i="18"/>
  <c r="V4" i="18"/>
  <c r="K4" i="18"/>
  <c r="K20" i="18"/>
  <c r="AG20" i="18"/>
  <c r="V20" i="18"/>
  <c r="AG10" i="18"/>
  <c r="V10" i="18"/>
  <c r="K10" i="18"/>
  <c r="AG7" i="18"/>
  <c r="V7" i="18"/>
  <c r="K7" i="18"/>
  <c r="K11" i="18"/>
  <c r="AG11" i="18"/>
  <c r="V11" i="18"/>
  <c r="AG16" i="18"/>
  <c r="V16" i="18"/>
  <c r="K16" i="18"/>
  <c r="AG3" i="18"/>
  <c r="V3" i="18"/>
  <c r="K3" i="18"/>
  <c r="AG15" i="18"/>
  <c r="V15" i="18"/>
  <c r="K15" i="18"/>
  <c r="AG18" i="18"/>
  <c r="V18" i="18"/>
  <c r="K18" i="18"/>
  <c r="AG22" i="18"/>
  <c r="V22" i="18"/>
  <c r="K22" i="18"/>
  <c r="K14" i="18"/>
  <c r="AG14" i="18"/>
  <c r="V14" i="18"/>
  <c r="K25" i="18"/>
  <c r="AG25" i="18"/>
  <c r="V25" i="18"/>
  <c r="AG5" i="18"/>
  <c r="V5" i="18"/>
  <c r="K5" i="18"/>
  <c r="K26" i="18"/>
  <c r="AG26" i="18"/>
  <c r="V26" i="18"/>
  <c r="AG6" i="18"/>
  <c r="V6" i="18"/>
  <c r="K6" i="18"/>
  <c r="AG17" i="18"/>
  <c r="V17" i="18"/>
  <c r="K17" i="18"/>
  <c r="K23" i="18"/>
  <c r="AG23" i="18"/>
  <c r="V23" i="18"/>
  <c r="AG21" i="18"/>
  <c r="V21" i="18"/>
  <c r="K21" i="18"/>
  <c r="K8" i="18"/>
  <c r="AG8" i="18"/>
  <c r="V8" i="18"/>
  <c r="AG19" i="18"/>
  <c r="V19" i="18"/>
  <c r="K19" i="18"/>
  <c r="AG9" i="18"/>
  <c r="V9" i="18"/>
  <c r="K9" i="18"/>
  <c r="K24" i="18"/>
  <c r="AG24" i="18"/>
  <c r="V24" i="18"/>
  <c r="BQ4" i="2"/>
  <c r="R9" i="17"/>
  <c r="P9" i="17" s="1"/>
  <c r="S11" i="17"/>
  <c r="Q11" i="17" s="1"/>
  <c r="S13" i="17"/>
  <c r="Q13" i="17" s="1"/>
  <c r="S29" i="17"/>
  <c r="Q29" i="17" s="1"/>
  <c r="S18" i="17"/>
  <c r="Q18" i="17" s="1"/>
  <c r="R19" i="17"/>
  <c r="P19" i="17" s="1"/>
  <c r="R2" i="17"/>
  <c r="P2" i="17" s="1"/>
  <c r="R4" i="17"/>
  <c r="P4" i="17" s="1"/>
  <c r="S6" i="17"/>
  <c r="Q6" i="17" s="1"/>
  <c r="J3" i="18"/>
  <c r="R11" i="17"/>
  <c r="P11" i="17" s="1"/>
  <c r="R8" i="17"/>
  <c r="P8" i="17" s="1"/>
  <c r="S12" i="17"/>
  <c r="Q12" i="17" s="1"/>
  <c r="R15" i="17"/>
  <c r="P15" i="17" s="1"/>
  <c r="S28" i="17"/>
  <c r="Q28" i="17" s="1"/>
  <c r="R14" i="17"/>
  <c r="P14" i="17" s="1"/>
  <c r="S8" i="17"/>
  <c r="Q8" i="17" s="1"/>
  <c r="R10" i="17"/>
  <c r="P10" i="17" s="1"/>
  <c r="R13" i="17"/>
  <c r="P13" i="17" s="1"/>
  <c r="R26" i="17"/>
  <c r="P26" i="17" s="1"/>
  <c r="S15" i="17"/>
  <c r="Q15" i="17" s="1"/>
  <c r="S16" i="17"/>
  <c r="Q16" i="17" s="1"/>
  <c r="S9" i="17"/>
  <c r="Q9" i="17" s="1"/>
  <c r="S10" i="17"/>
  <c r="Q10" i="17" s="1"/>
  <c r="R12" i="17"/>
  <c r="P12" i="17" s="1"/>
  <c r="R35" i="17"/>
  <c r="P35" i="17" s="1"/>
  <c r="R36" i="17"/>
  <c r="P36" i="17" s="1"/>
  <c r="S37" i="17"/>
  <c r="Q37" i="17" s="1"/>
  <c r="S35" i="17"/>
  <c r="Q35" i="17" s="1"/>
  <c r="R24" i="17"/>
  <c r="P24" i="17" s="1"/>
  <c r="R25" i="17"/>
  <c r="P25" i="17" s="1"/>
  <c r="R21" i="17"/>
  <c r="P21" i="17" s="1"/>
  <c r="R20" i="17"/>
  <c r="P20" i="17" s="1"/>
  <c r="S34" i="17"/>
  <c r="Q34" i="17" s="1"/>
  <c r="R23" i="17"/>
  <c r="P23" i="17" s="1"/>
  <c r="S36" i="17"/>
  <c r="Q36" i="17" s="1"/>
  <c r="S25" i="17"/>
  <c r="Q25" i="17" s="1"/>
  <c r="R17" i="17"/>
  <c r="P17" i="17" s="1"/>
  <c r="R30" i="17"/>
  <c r="P30" i="17" s="1"/>
  <c r="S19" i="17"/>
  <c r="Q19" i="17" s="1"/>
  <c r="S21" i="17"/>
  <c r="Q21" i="17" s="1"/>
  <c r="S22" i="17"/>
  <c r="Q22" i="17" s="1"/>
  <c r="R32" i="17"/>
  <c r="P32" i="17" s="1"/>
  <c r="S17" i="17"/>
  <c r="Q17" i="17" s="1"/>
  <c r="R18" i="17"/>
  <c r="P18" i="17" s="1"/>
  <c r="R31" i="17"/>
  <c r="P31" i="17" s="1"/>
  <c r="S23" i="17"/>
  <c r="Q23" i="17" s="1"/>
  <c r="S24" i="17"/>
  <c r="Q24" i="17" s="1"/>
  <c r="R37" i="17"/>
  <c r="P37" i="17" s="1"/>
  <c r="R29" i="17"/>
  <c r="P29" i="17" s="1"/>
  <c r="S30" i="17"/>
  <c r="Q30" i="17" s="1"/>
  <c r="S31" i="17"/>
  <c r="Q31" i="17" s="1"/>
  <c r="S3" i="17"/>
  <c r="Q3" i="17" s="1"/>
  <c r="S5" i="17"/>
  <c r="Q5" i="17" s="1"/>
  <c r="R6" i="17"/>
  <c r="P6" i="17" s="1"/>
  <c r="S26" i="17"/>
  <c r="Q26" i="17" s="1"/>
  <c r="S27" i="17"/>
  <c r="Q27" i="17" s="1"/>
  <c r="R28" i="17"/>
  <c r="P28" i="17" s="1"/>
  <c r="S32" i="17"/>
  <c r="Q32" i="17" s="1"/>
  <c r="S33" i="17"/>
  <c r="Q33" i="17" s="1"/>
  <c r="R34" i="17"/>
  <c r="P34" i="17" s="1"/>
  <c r="S14" i="17"/>
  <c r="Q14" i="17" s="1"/>
  <c r="R27" i="17"/>
  <c r="P27" i="17" s="1"/>
  <c r="R16" i="17"/>
  <c r="P16" i="17" s="1"/>
  <c r="R5" i="17"/>
  <c r="P5" i="17" s="1"/>
  <c r="S2" i="17"/>
  <c r="Q2" i="17" s="1"/>
  <c r="R7" i="17"/>
  <c r="P7" i="17" s="1"/>
  <c r="S20" i="17"/>
  <c r="Q20" i="17" s="1"/>
  <c r="R33" i="17"/>
  <c r="P33" i="17" s="1"/>
  <c r="R22" i="17"/>
  <c r="P22" i="17" s="1"/>
  <c r="R3" i="17"/>
  <c r="P3" i="17" s="1"/>
  <c r="S4" i="17"/>
  <c r="Q4" i="17" s="1"/>
  <c r="S7" i="17"/>
  <c r="Q7" i="17" s="1"/>
  <c r="J19" i="18"/>
  <c r="AF19" i="18"/>
  <c r="U19" i="18"/>
  <c r="AF18" i="18"/>
  <c r="U18" i="18"/>
  <c r="J18" i="18"/>
  <c r="AF3" i="18"/>
  <c r="U3" i="18"/>
  <c r="AF5" i="18"/>
  <c r="U5" i="18"/>
  <c r="J5" i="18"/>
  <c r="AF6" i="18"/>
  <c r="U6" i="18"/>
  <c r="J6" i="18"/>
  <c r="J7" i="18"/>
  <c r="AF7" i="18"/>
  <c r="U7" i="18"/>
  <c r="J16" i="18"/>
  <c r="AF16" i="18"/>
  <c r="U16" i="18"/>
  <c r="J24" i="18"/>
  <c r="AF24" i="18"/>
  <c r="U24" i="18"/>
  <c r="AF22" i="18"/>
  <c r="U22" i="18"/>
  <c r="J22" i="18"/>
  <c r="AF14" i="18"/>
  <c r="U14" i="18"/>
  <c r="J14" i="18"/>
  <c r="AF17" i="18"/>
  <c r="U17" i="18"/>
  <c r="J17" i="18"/>
  <c r="AF21" i="18"/>
  <c r="U21" i="18"/>
  <c r="J21" i="18"/>
  <c r="J25" i="18"/>
  <c r="AF25" i="18"/>
  <c r="U25" i="18"/>
  <c r="AF23" i="18"/>
  <c r="U23" i="18"/>
  <c r="J23" i="18"/>
  <c r="J8" i="18"/>
  <c r="AF8" i="18"/>
  <c r="U8" i="18"/>
  <c r="J4" i="18"/>
  <c r="AF4" i="18"/>
  <c r="U4" i="18"/>
  <c r="J20" i="18"/>
  <c r="AF20" i="18"/>
  <c r="U20" i="18"/>
  <c r="J12" i="18"/>
  <c r="AF12" i="18"/>
  <c r="U12" i="18"/>
  <c r="J13" i="18"/>
  <c r="AF13" i="18"/>
  <c r="U13" i="18"/>
  <c r="AF15" i="18"/>
  <c r="U15" i="18"/>
  <c r="J15" i="18"/>
  <c r="AF9" i="18"/>
  <c r="U9" i="18"/>
  <c r="J9" i="18"/>
  <c r="AF26" i="18"/>
  <c r="U26" i="18"/>
  <c r="J26" i="18"/>
  <c r="AF10" i="18"/>
  <c r="U10" i="18"/>
  <c r="J10" i="18"/>
  <c r="AF11" i="18"/>
  <c r="U11" i="18"/>
  <c r="J11" i="18"/>
  <c r="H2" i="16"/>
  <c r="G2" i="16"/>
  <c r="F2" i="16"/>
  <c r="E2" i="16"/>
  <c r="D2" i="16"/>
  <c r="C2" i="16"/>
  <c r="I2" i="18"/>
  <c r="H2" i="18"/>
  <c r="G2" i="18"/>
  <c r="U587" i="1" l="1"/>
  <c r="Y587" i="1" s="1"/>
  <c r="H608" i="1"/>
  <c r="S608" i="1" s="1"/>
  <c r="AI608" i="1" s="1"/>
  <c r="V487" i="1"/>
  <c r="Z487" i="1" s="1"/>
  <c r="V355" i="1"/>
  <c r="Z355" i="1" s="1"/>
  <c r="V283" i="1"/>
  <c r="Z283" i="1" s="1"/>
  <c r="U139" i="1"/>
  <c r="Y139" i="1" s="1"/>
  <c r="W606" i="1"/>
  <c r="AA606" i="1" s="1"/>
  <c r="U594" i="1"/>
  <c r="Y594" i="1" s="1"/>
  <c r="I582" i="1"/>
  <c r="T582" i="1" s="1"/>
  <c r="AJ582" i="1" s="1"/>
  <c r="W570" i="1"/>
  <c r="AA570" i="1" s="1"/>
  <c r="H558" i="1"/>
  <c r="S558" i="1" s="1"/>
  <c r="AI558" i="1" s="1"/>
  <c r="J558" i="1"/>
  <c r="AE558" i="1" s="1"/>
  <c r="U522" i="1"/>
  <c r="Y522" i="1" s="1"/>
  <c r="W510" i="1"/>
  <c r="AA510" i="1" s="1"/>
  <c r="H486" i="1"/>
  <c r="S486" i="1" s="1"/>
  <c r="AI486" i="1" s="1"/>
  <c r="U474" i="1"/>
  <c r="Y474" i="1" s="1"/>
  <c r="U462" i="1"/>
  <c r="Y462" i="1" s="1"/>
  <c r="H450" i="1"/>
  <c r="U438" i="1"/>
  <c r="Y438" i="1" s="1"/>
  <c r="J414" i="1"/>
  <c r="AE414" i="1" s="1"/>
  <c r="W402" i="1"/>
  <c r="AA402" i="1" s="1"/>
  <c r="H402" i="1"/>
  <c r="S402" i="1" s="1"/>
  <c r="AI402" i="1" s="1"/>
  <c r="H390" i="1"/>
  <c r="S390" i="1" s="1"/>
  <c r="AI390" i="1" s="1"/>
  <c r="H378" i="1"/>
  <c r="S378" i="1" s="1"/>
  <c r="AI378" i="1" s="1"/>
  <c r="I366" i="1"/>
  <c r="T366" i="1" s="1"/>
  <c r="AJ366" i="1" s="1"/>
  <c r="U354" i="1"/>
  <c r="Y354" i="1" s="1"/>
  <c r="V342" i="1"/>
  <c r="Z342" i="1" s="1"/>
  <c r="V330" i="1"/>
  <c r="Z330" i="1" s="1"/>
  <c r="J306" i="1"/>
  <c r="AE306" i="1" s="1"/>
  <c r="U306" i="1"/>
  <c r="Y306" i="1" s="1"/>
  <c r="H294" i="1"/>
  <c r="S294" i="1" s="1"/>
  <c r="AI294" i="1" s="1"/>
  <c r="H282" i="1"/>
  <c r="S282" i="1" s="1"/>
  <c r="AI282" i="1" s="1"/>
  <c r="W270" i="1"/>
  <c r="I246" i="1"/>
  <c r="T246" i="1" s="1"/>
  <c r="AJ246" i="1" s="1"/>
  <c r="I234" i="1"/>
  <c r="T234" i="1" s="1"/>
  <c r="AJ234" i="1" s="1"/>
  <c r="W222" i="1"/>
  <c r="AA222" i="1" s="1"/>
  <c r="J222" i="1"/>
  <c r="AE222" i="1" s="1"/>
  <c r="V186" i="1"/>
  <c r="Z186" i="1" s="1"/>
  <c r="H597" i="1"/>
  <c r="S597" i="1" s="1"/>
  <c r="U597" i="1"/>
  <c r="I571" i="1"/>
  <c r="T571" i="1" s="1"/>
  <c r="AJ571" i="1" s="1"/>
  <c r="J355" i="1"/>
  <c r="AE355" i="1" s="1"/>
  <c r="I283" i="1"/>
  <c r="T283" i="1" s="1"/>
  <c r="AJ283" i="1" s="1"/>
  <c r="I594" i="1"/>
  <c r="T594" i="1" s="1"/>
  <c r="AJ594" i="1" s="1"/>
  <c r="V582" i="1"/>
  <c r="Z582" i="1" s="1"/>
  <c r="U558" i="1"/>
  <c r="Y558" i="1" s="1"/>
  <c r="W558" i="1"/>
  <c r="AA558" i="1" s="1"/>
  <c r="H546" i="1"/>
  <c r="S546" i="1" s="1"/>
  <c r="I522" i="1"/>
  <c r="T522" i="1" s="1"/>
  <c r="AJ522" i="1" s="1"/>
  <c r="H510" i="1"/>
  <c r="S510" i="1" s="1"/>
  <c r="AI510" i="1" s="1"/>
  <c r="J486" i="1"/>
  <c r="AE486" i="1" s="1"/>
  <c r="U486" i="1"/>
  <c r="Y486" i="1" s="1"/>
  <c r="H474" i="1"/>
  <c r="S474" i="1" s="1"/>
  <c r="AI474" i="1" s="1"/>
  <c r="H462" i="1"/>
  <c r="S462" i="1" s="1"/>
  <c r="AI462" i="1" s="1"/>
  <c r="U450" i="1"/>
  <c r="Y450" i="1" s="1"/>
  <c r="H426" i="1"/>
  <c r="S426" i="1" s="1"/>
  <c r="W414" i="1"/>
  <c r="AA414" i="1" s="1"/>
  <c r="V390" i="1"/>
  <c r="Z390" i="1" s="1"/>
  <c r="V378" i="1"/>
  <c r="Z378" i="1" s="1"/>
  <c r="W366" i="1"/>
  <c r="AA366" i="1" s="1"/>
  <c r="J342" i="1"/>
  <c r="AE342" i="1" s="1"/>
  <c r="I330" i="1"/>
  <c r="T330" i="1" s="1"/>
  <c r="AJ330" i="1" s="1"/>
  <c r="H318" i="1"/>
  <c r="S318" i="1" s="1"/>
  <c r="AI318" i="1" s="1"/>
  <c r="U318" i="1"/>
  <c r="Y318" i="1" s="1"/>
  <c r="U294" i="1"/>
  <c r="Y294" i="1" s="1"/>
  <c r="U282" i="1"/>
  <c r="Y282" i="1" s="1"/>
  <c r="J258" i="1"/>
  <c r="AE258" i="1" s="1"/>
  <c r="W246" i="1"/>
  <c r="AA246" i="1" s="1"/>
  <c r="W234" i="1"/>
  <c r="AA234" i="1" s="1"/>
  <c r="U222" i="1"/>
  <c r="Y222" i="1" s="1"/>
  <c r="U210" i="1"/>
  <c r="Y210" i="1" s="1"/>
  <c r="I198" i="1"/>
  <c r="T198" i="1" s="1"/>
  <c r="AJ198" i="1" s="1"/>
  <c r="J186" i="1"/>
  <c r="AE186" i="1" s="1"/>
  <c r="I600" i="1"/>
  <c r="T600" i="1" s="1"/>
  <c r="AJ600" i="1" s="1"/>
  <c r="V571" i="1"/>
  <c r="Z571" i="1" s="1"/>
  <c r="J487" i="1"/>
  <c r="AE487" i="1" s="1"/>
  <c r="W355" i="1"/>
  <c r="AA355" i="1" s="1"/>
  <c r="W283" i="1"/>
  <c r="AA283" i="1" s="1"/>
  <c r="H211" i="1"/>
  <c r="S211" i="1" s="1"/>
  <c r="AI211" i="1" s="1"/>
  <c r="H139" i="1"/>
  <c r="S139" i="1" s="1"/>
  <c r="AI139" i="1" s="1"/>
  <c r="I55" i="1"/>
  <c r="T55" i="1" s="1"/>
  <c r="AJ55" i="1" s="1"/>
  <c r="V594" i="1"/>
  <c r="Z594" i="1" s="1"/>
  <c r="J582" i="1"/>
  <c r="AE582" i="1" s="1"/>
  <c r="V546" i="1"/>
  <c r="I534" i="1"/>
  <c r="T534" i="1" s="1"/>
  <c r="AJ534" i="1" s="1"/>
  <c r="V522" i="1"/>
  <c r="Z522" i="1" s="1"/>
  <c r="U510" i="1"/>
  <c r="Y510" i="1" s="1"/>
  <c r="U498" i="1"/>
  <c r="Y498" i="1" s="1"/>
  <c r="W486" i="1"/>
  <c r="AA486" i="1" s="1"/>
  <c r="V474" i="1"/>
  <c r="Z474" i="1" s="1"/>
  <c r="V462" i="1"/>
  <c r="Z462" i="1" s="1"/>
  <c r="I450" i="1"/>
  <c r="T450" i="1" s="1"/>
  <c r="AJ450" i="1" s="1"/>
  <c r="I438" i="1"/>
  <c r="T438" i="1" s="1"/>
  <c r="AJ438" i="1" s="1"/>
  <c r="V426" i="1"/>
  <c r="I390" i="1"/>
  <c r="T390" i="1" s="1"/>
  <c r="AJ390" i="1" s="1"/>
  <c r="I378" i="1"/>
  <c r="T378" i="1" s="1"/>
  <c r="AJ378" i="1" s="1"/>
  <c r="J366" i="1"/>
  <c r="AE366" i="1" s="1"/>
  <c r="W342" i="1"/>
  <c r="AA342" i="1" s="1"/>
  <c r="W330" i="1"/>
  <c r="AA330" i="1" s="1"/>
  <c r="V318" i="1"/>
  <c r="Z318" i="1" s="1"/>
  <c r="W318" i="1"/>
  <c r="AA318" i="1" s="1"/>
  <c r="I282" i="1"/>
  <c r="T282" i="1" s="1"/>
  <c r="AJ282" i="1" s="1"/>
  <c r="I270" i="1"/>
  <c r="T270" i="1" s="1"/>
  <c r="J246" i="1"/>
  <c r="AE246" i="1" s="1"/>
  <c r="H210" i="1"/>
  <c r="W198" i="1"/>
  <c r="AA198" i="1" s="1"/>
  <c r="W186" i="1"/>
  <c r="AA186" i="1" s="1"/>
  <c r="H186" i="1"/>
  <c r="S186" i="1" s="1"/>
  <c r="AI186" i="1" s="1"/>
  <c r="V618" i="1"/>
  <c r="U569" i="1"/>
  <c r="Y569" i="1" s="1"/>
  <c r="J571" i="1"/>
  <c r="AE571" i="1" s="1"/>
  <c r="W487" i="1"/>
  <c r="AA487" i="1" s="1"/>
  <c r="J283" i="1"/>
  <c r="AE283" i="1" s="1"/>
  <c r="U211" i="1"/>
  <c r="Y211" i="1" s="1"/>
  <c r="V139" i="1"/>
  <c r="Z139" i="1" s="1"/>
  <c r="U55" i="1"/>
  <c r="Y55" i="1" s="1"/>
  <c r="J594" i="1"/>
  <c r="AE594" i="1" s="1"/>
  <c r="W582" i="1"/>
  <c r="AA582" i="1" s="1"/>
  <c r="W534" i="1"/>
  <c r="AA534" i="1" s="1"/>
  <c r="J522" i="1"/>
  <c r="AE522" i="1" s="1"/>
  <c r="H498" i="1"/>
  <c r="S498" i="1" s="1"/>
  <c r="AI498" i="1" s="1"/>
  <c r="I474" i="1"/>
  <c r="T474" i="1" s="1"/>
  <c r="AJ474" i="1" s="1"/>
  <c r="I462" i="1"/>
  <c r="T462" i="1" s="1"/>
  <c r="AJ462" i="1" s="1"/>
  <c r="V450" i="1"/>
  <c r="Z450" i="1" s="1"/>
  <c r="V438" i="1"/>
  <c r="Z438" i="1" s="1"/>
  <c r="I426" i="1"/>
  <c r="T426" i="1" s="1"/>
  <c r="H414" i="1"/>
  <c r="S414" i="1" s="1"/>
  <c r="AI414" i="1" s="1"/>
  <c r="I402" i="1"/>
  <c r="T402" i="1" s="1"/>
  <c r="AJ402" i="1" s="1"/>
  <c r="W390" i="1"/>
  <c r="AA390" i="1" s="1"/>
  <c r="W378" i="1"/>
  <c r="AA378" i="1" s="1"/>
  <c r="I354" i="1"/>
  <c r="T354" i="1" s="1"/>
  <c r="AJ354" i="1" s="1"/>
  <c r="H306" i="1"/>
  <c r="S306" i="1" s="1"/>
  <c r="AI306" i="1" s="1"/>
  <c r="I294" i="1"/>
  <c r="T294" i="1" s="1"/>
  <c r="AJ294" i="1" s="1"/>
  <c r="V282" i="1"/>
  <c r="Z282" i="1" s="1"/>
  <c r="U258" i="1"/>
  <c r="Y258" i="1" s="1"/>
  <c r="U234" i="1"/>
  <c r="Y234" i="1" s="1"/>
  <c r="J234" i="1"/>
  <c r="V210" i="1"/>
  <c r="Z210" i="1" s="1"/>
  <c r="H198" i="1"/>
  <c r="S198" i="1" s="1"/>
  <c r="AI198" i="1" s="1"/>
  <c r="U186" i="1"/>
  <c r="Y186" i="1" s="1"/>
  <c r="H487" i="1"/>
  <c r="S487" i="1" s="1"/>
  <c r="AI487" i="1" s="1"/>
  <c r="J211" i="1"/>
  <c r="AE211" i="1" s="1"/>
  <c r="I618" i="1"/>
  <c r="T618" i="1" s="1"/>
  <c r="J534" i="1"/>
  <c r="AE534" i="1" s="1"/>
  <c r="W522" i="1"/>
  <c r="AA522" i="1" s="1"/>
  <c r="V498" i="1"/>
  <c r="Z498" i="1" s="1"/>
  <c r="I486" i="1"/>
  <c r="T486" i="1" s="1"/>
  <c r="AJ486" i="1" s="1"/>
  <c r="W426" i="1"/>
  <c r="U414" i="1"/>
  <c r="Y414" i="1" s="1"/>
  <c r="J390" i="1"/>
  <c r="AE390" i="1" s="1"/>
  <c r="J378" i="1"/>
  <c r="AE378" i="1" s="1"/>
  <c r="V354" i="1"/>
  <c r="Z354" i="1" s="1"/>
  <c r="J330" i="1"/>
  <c r="AE330" i="1" s="1"/>
  <c r="V294" i="1"/>
  <c r="Z294" i="1" s="1"/>
  <c r="H258" i="1"/>
  <c r="I210" i="1"/>
  <c r="T210" i="1" s="1"/>
  <c r="AJ210" i="1" s="1"/>
  <c r="V198" i="1"/>
  <c r="Z198" i="1" s="1"/>
  <c r="U174" i="1"/>
  <c r="H162" i="1"/>
  <c r="S162" i="1" s="1"/>
  <c r="AI162" i="1" s="1"/>
  <c r="J162" i="1"/>
  <c r="AE162" i="1" s="1"/>
  <c r="H150" i="1"/>
  <c r="S150" i="1" s="1"/>
  <c r="AI150" i="1" s="1"/>
  <c r="J150" i="1"/>
  <c r="AE150" i="1" s="1"/>
  <c r="W138" i="1"/>
  <c r="AA138" i="1" s="1"/>
  <c r="I126" i="1"/>
  <c r="T126" i="1" s="1"/>
  <c r="AJ126" i="1" s="1"/>
  <c r="I114" i="1"/>
  <c r="T114" i="1" s="1"/>
  <c r="AJ114" i="1" s="1"/>
  <c r="U102" i="1"/>
  <c r="Y102" i="1" s="1"/>
  <c r="J90" i="1"/>
  <c r="J78" i="1"/>
  <c r="AE78" i="1" s="1"/>
  <c r="U66" i="1"/>
  <c r="Y66" i="1" s="1"/>
  <c r="I66" i="1"/>
  <c r="T66" i="1" s="1"/>
  <c r="AJ66" i="1" s="1"/>
  <c r="W18" i="1"/>
  <c r="AA18" i="1" s="1"/>
  <c r="U18" i="1"/>
  <c r="Y18" i="1" s="1"/>
  <c r="V523" i="1"/>
  <c r="Z523" i="1" s="1"/>
  <c r="H367" i="1"/>
  <c r="I271" i="1"/>
  <c r="T271" i="1" s="1"/>
  <c r="AJ271" i="1" s="1"/>
  <c r="U487" i="1"/>
  <c r="Y487" i="1" s="1"/>
  <c r="H355" i="1"/>
  <c r="S355" i="1" s="1"/>
  <c r="AI355" i="1" s="1"/>
  <c r="W211" i="1"/>
  <c r="AA211" i="1" s="1"/>
  <c r="J606" i="1"/>
  <c r="AE606" i="1" s="1"/>
  <c r="H582" i="1"/>
  <c r="S582" i="1" s="1"/>
  <c r="AI582" i="1" s="1"/>
  <c r="I498" i="1"/>
  <c r="T498" i="1" s="1"/>
  <c r="AJ498" i="1" s="1"/>
  <c r="V486" i="1"/>
  <c r="Z486" i="1" s="1"/>
  <c r="J426" i="1"/>
  <c r="AE426" i="1" s="1"/>
  <c r="U366" i="1"/>
  <c r="Y366" i="1" s="1"/>
  <c r="H342" i="1"/>
  <c r="S342" i="1" s="1"/>
  <c r="AI342" i="1" s="1"/>
  <c r="J294" i="1"/>
  <c r="AE294" i="1" s="1"/>
  <c r="H270" i="1"/>
  <c r="S270" i="1" s="1"/>
  <c r="V258" i="1"/>
  <c r="Z258" i="1" s="1"/>
  <c r="U246" i="1"/>
  <c r="Y246" i="1" s="1"/>
  <c r="H234" i="1"/>
  <c r="S234" i="1" s="1"/>
  <c r="AI234" i="1" s="1"/>
  <c r="W210" i="1"/>
  <c r="AA210" i="1" s="1"/>
  <c r="U162" i="1"/>
  <c r="Y162" i="1" s="1"/>
  <c r="U150" i="1"/>
  <c r="Y150" i="1" s="1"/>
  <c r="W126" i="1"/>
  <c r="AA126" i="1" s="1"/>
  <c r="H102" i="1"/>
  <c r="S102" i="1" s="1"/>
  <c r="AI102" i="1" s="1"/>
  <c r="H90" i="1"/>
  <c r="S90" i="1" s="1"/>
  <c r="AI90" i="1" s="1"/>
  <c r="I54" i="1"/>
  <c r="T54" i="1" s="1"/>
  <c r="AJ54" i="1" s="1"/>
  <c r="W30" i="1"/>
  <c r="AA30" i="1" s="1"/>
  <c r="I6" i="1"/>
  <c r="T6" i="1" s="1"/>
  <c r="AJ6" i="1" s="1"/>
  <c r="U618" i="1"/>
  <c r="J439" i="1"/>
  <c r="AE439" i="1" s="1"/>
  <c r="V367" i="1"/>
  <c r="Z367" i="1" s="1"/>
  <c r="V271" i="1"/>
  <c r="Z271" i="1" s="1"/>
  <c r="J271" i="1"/>
  <c r="AE271" i="1" s="1"/>
  <c r="U187" i="1"/>
  <c r="Y187" i="1" s="1"/>
  <c r="H571" i="1"/>
  <c r="S571" i="1" s="1"/>
  <c r="AI571" i="1" s="1"/>
  <c r="U355" i="1"/>
  <c r="Y355" i="1" s="1"/>
  <c r="J55" i="1"/>
  <c r="V606" i="1"/>
  <c r="Z606" i="1" s="1"/>
  <c r="U582" i="1"/>
  <c r="Y582" i="1" s="1"/>
  <c r="W498" i="1"/>
  <c r="AA498" i="1" s="1"/>
  <c r="I414" i="1"/>
  <c r="T414" i="1" s="1"/>
  <c r="AJ414" i="1" s="1"/>
  <c r="H366" i="1"/>
  <c r="J354" i="1"/>
  <c r="AE354" i="1" s="1"/>
  <c r="U342" i="1"/>
  <c r="Y342" i="1" s="1"/>
  <c r="W294" i="1"/>
  <c r="AA294" i="1" s="1"/>
  <c r="U270" i="1"/>
  <c r="I258" i="1"/>
  <c r="T258" i="1" s="1"/>
  <c r="AJ258" i="1" s="1"/>
  <c r="H246" i="1"/>
  <c r="S246" i="1" s="1"/>
  <c r="AI246" i="1" s="1"/>
  <c r="V234" i="1"/>
  <c r="Z234" i="1" s="1"/>
  <c r="J210" i="1"/>
  <c r="AE210" i="1" s="1"/>
  <c r="I174" i="1"/>
  <c r="T174" i="1" s="1"/>
  <c r="I162" i="1"/>
  <c r="T162" i="1" s="1"/>
  <c r="AJ162" i="1" s="1"/>
  <c r="I150" i="1"/>
  <c r="T150" i="1" s="1"/>
  <c r="AJ150" i="1" s="1"/>
  <c r="V138" i="1"/>
  <c r="Z138" i="1" s="1"/>
  <c r="J114" i="1"/>
  <c r="AE114" i="1" s="1"/>
  <c r="V102" i="1"/>
  <c r="Z102" i="1" s="1"/>
  <c r="U90" i="1"/>
  <c r="Y90" i="1" s="1"/>
  <c r="J66" i="1"/>
  <c r="V54" i="1"/>
  <c r="Z54" i="1" s="1"/>
  <c r="W54" i="1"/>
  <c r="AA54" i="1" s="1"/>
  <c r="V18" i="1"/>
  <c r="Z18" i="1" s="1"/>
  <c r="V6" i="1"/>
  <c r="Z6" i="1" s="1"/>
  <c r="W439" i="1"/>
  <c r="AA439" i="1" s="1"/>
  <c r="I367" i="1"/>
  <c r="T367" i="1" s="1"/>
  <c r="AJ367" i="1" s="1"/>
  <c r="J583" i="1"/>
  <c r="AE583" i="1" s="1"/>
  <c r="J550" i="1"/>
  <c r="AE550" i="1" s="1"/>
  <c r="U571" i="1"/>
  <c r="Y571" i="1" s="1"/>
  <c r="I487" i="1"/>
  <c r="T487" i="1" s="1"/>
  <c r="AJ487" i="1" s="1"/>
  <c r="I355" i="1"/>
  <c r="T355" i="1" s="1"/>
  <c r="AJ355" i="1" s="1"/>
  <c r="V55" i="1"/>
  <c r="Z55" i="1" s="1"/>
  <c r="H594" i="1"/>
  <c r="S594" i="1" s="1"/>
  <c r="AI594" i="1" s="1"/>
  <c r="U546" i="1"/>
  <c r="J498" i="1"/>
  <c r="AE498" i="1" s="1"/>
  <c r="H438" i="1"/>
  <c r="S438" i="1" s="1"/>
  <c r="AI438" i="1" s="1"/>
  <c r="V414" i="1"/>
  <c r="Z414" i="1" s="1"/>
  <c r="V366" i="1"/>
  <c r="Z366" i="1" s="1"/>
  <c r="W354" i="1"/>
  <c r="AA354" i="1" s="1"/>
  <c r="I342" i="1"/>
  <c r="T342" i="1" s="1"/>
  <c r="AJ342" i="1" s="1"/>
  <c r="I318" i="1"/>
  <c r="T318" i="1" s="1"/>
  <c r="AJ318" i="1" s="1"/>
  <c r="J270" i="1"/>
  <c r="AE270" i="1" s="1"/>
  <c r="W258" i="1"/>
  <c r="AA258" i="1" s="1"/>
  <c r="V246" i="1"/>
  <c r="Z246" i="1" s="1"/>
  <c r="I186" i="1"/>
  <c r="T186" i="1" s="1"/>
  <c r="AJ186" i="1" s="1"/>
  <c r="V174" i="1"/>
  <c r="V162" i="1"/>
  <c r="Z162" i="1" s="1"/>
  <c r="H114" i="1"/>
  <c r="S114" i="1" s="1"/>
  <c r="AI114" i="1" s="1"/>
  <c r="W66" i="1"/>
  <c r="AA66" i="1" s="1"/>
  <c r="I42" i="1"/>
  <c r="T42" i="1" s="1"/>
  <c r="AJ42" i="1" s="1"/>
  <c r="V42" i="1"/>
  <c r="Z42" i="1" s="1"/>
  <c r="I18" i="1"/>
  <c r="T18" i="1" s="1"/>
  <c r="AJ18" i="1" s="1"/>
  <c r="J523" i="1"/>
  <c r="AE523" i="1" s="1"/>
  <c r="H439" i="1"/>
  <c r="S439" i="1" s="1"/>
  <c r="AI439" i="1" s="1"/>
  <c r="W367" i="1"/>
  <c r="AA367" i="1" s="1"/>
  <c r="W187" i="1"/>
  <c r="AA187" i="1" s="1"/>
  <c r="U103" i="1"/>
  <c r="Y103" i="1" s="1"/>
  <c r="V593" i="1"/>
  <c r="Z593" i="1" s="1"/>
  <c r="J554" i="1"/>
  <c r="AE554" i="1" s="1"/>
  <c r="W571" i="1"/>
  <c r="AA571" i="1" s="1"/>
  <c r="I139" i="1"/>
  <c r="T139" i="1" s="1"/>
  <c r="AJ139" i="1" s="1"/>
  <c r="W594" i="1"/>
  <c r="AA594" i="1" s="1"/>
  <c r="I570" i="1"/>
  <c r="T570" i="1" s="1"/>
  <c r="AJ570" i="1" s="1"/>
  <c r="I558" i="1"/>
  <c r="T558" i="1" s="1"/>
  <c r="AJ558" i="1" s="1"/>
  <c r="I546" i="1"/>
  <c r="T546" i="1" s="1"/>
  <c r="U534" i="1"/>
  <c r="Y534" i="1" s="1"/>
  <c r="W474" i="1"/>
  <c r="AA474" i="1" s="1"/>
  <c r="W462" i="1"/>
  <c r="AA462" i="1" s="1"/>
  <c r="J450" i="1"/>
  <c r="AE450" i="1" s="1"/>
  <c r="U402" i="1"/>
  <c r="Y402" i="1" s="1"/>
  <c r="U330" i="1"/>
  <c r="Y330" i="1" s="1"/>
  <c r="V306" i="1"/>
  <c r="Z306" i="1" s="1"/>
  <c r="J282" i="1"/>
  <c r="AE282" i="1" s="1"/>
  <c r="W162" i="1"/>
  <c r="AA162" i="1" s="1"/>
  <c r="H138" i="1"/>
  <c r="S138" i="1" s="1"/>
  <c r="AI138" i="1" s="1"/>
  <c r="J126" i="1"/>
  <c r="AE126" i="1" s="1"/>
  <c r="U114" i="1"/>
  <c r="Y114" i="1" s="1"/>
  <c r="I102" i="1"/>
  <c r="T102" i="1" s="1"/>
  <c r="AJ102" i="1" s="1"/>
  <c r="I90" i="1"/>
  <c r="T90" i="1" s="1"/>
  <c r="AJ90" i="1" s="1"/>
  <c r="H78" i="1"/>
  <c r="S78" i="1" s="1"/>
  <c r="AI78" i="1" s="1"/>
  <c r="U78" i="1"/>
  <c r="Y78" i="1" s="1"/>
  <c r="V66" i="1"/>
  <c r="Z66" i="1" s="1"/>
  <c r="W42" i="1"/>
  <c r="AA42" i="1" s="1"/>
  <c r="U30" i="1"/>
  <c r="Y30" i="1" s="1"/>
  <c r="V30" i="1"/>
  <c r="Z30" i="1" s="1"/>
  <c r="W523" i="1"/>
  <c r="AA523" i="1" s="1"/>
  <c r="U439" i="1"/>
  <c r="Y439" i="1" s="1"/>
  <c r="I211" i="1"/>
  <c r="T211" i="1" s="1"/>
  <c r="AJ211" i="1" s="1"/>
  <c r="H55" i="1"/>
  <c r="S55" i="1" s="1"/>
  <c r="AI55" i="1" s="1"/>
  <c r="I306" i="1"/>
  <c r="T306" i="1" s="1"/>
  <c r="AJ306" i="1" s="1"/>
  <c r="J198" i="1"/>
  <c r="AE198" i="1" s="1"/>
  <c r="H174" i="1"/>
  <c r="S174" i="1" s="1"/>
  <c r="V78" i="1"/>
  <c r="Z78" i="1" s="1"/>
  <c r="U6" i="1"/>
  <c r="Y6" i="1" s="1"/>
  <c r="I439" i="1"/>
  <c r="T439" i="1" s="1"/>
  <c r="AJ439" i="1" s="1"/>
  <c r="W593" i="1"/>
  <c r="AA593" i="1" s="1"/>
  <c r="I581" i="1"/>
  <c r="T581" i="1" s="1"/>
  <c r="AJ581" i="1" s="1"/>
  <c r="J569" i="1"/>
  <c r="AE569" i="1" s="1"/>
  <c r="V545" i="1"/>
  <c r="Z545" i="1" s="1"/>
  <c r="I533" i="1"/>
  <c r="T533" i="1" s="1"/>
  <c r="AJ533" i="1" s="1"/>
  <c r="W521" i="1"/>
  <c r="AA521" i="1" s="1"/>
  <c r="W509" i="1"/>
  <c r="AA509" i="1" s="1"/>
  <c r="V497" i="1"/>
  <c r="Z497" i="1" s="1"/>
  <c r="H485" i="1"/>
  <c r="S485" i="1" s="1"/>
  <c r="AI485" i="1" s="1"/>
  <c r="I473" i="1"/>
  <c r="T473" i="1" s="1"/>
  <c r="AJ473" i="1" s="1"/>
  <c r="U449" i="1"/>
  <c r="H437" i="1"/>
  <c r="S437" i="1" s="1"/>
  <c r="AI437" i="1" s="1"/>
  <c r="J425" i="1"/>
  <c r="AE425" i="1" s="1"/>
  <c r="J413" i="1"/>
  <c r="AE413" i="1" s="1"/>
  <c r="I401" i="1"/>
  <c r="T401" i="1" s="1"/>
  <c r="AJ401" i="1" s="1"/>
  <c r="J389" i="1"/>
  <c r="AE389" i="1" s="1"/>
  <c r="J377" i="1"/>
  <c r="AE377" i="1" s="1"/>
  <c r="I365" i="1"/>
  <c r="T365" i="1" s="1"/>
  <c r="AJ365" i="1" s="1"/>
  <c r="H353" i="1"/>
  <c r="H341" i="1"/>
  <c r="S341" i="1" s="1"/>
  <c r="AI341" i="1" s="1"/>
  <c r="H329" i="1"/>
  <c r="U305" i="1"/>
  <c r="Y305" i="1" s="1"/>
  <c r="J293" i="1"/>
  <c r="AE293" i="1" s="1"/>
  <c r="I281" i="1"/>
  <c r="T281" i="1" s="1"/>
  <c r="AJ281" i="1" s="1"/>
  <c r="J245" i="1"/>
  <c r="AE245" i="1" s="1"/>
  <c r="I588" i="1"/>
  <c r="T588" i="1" s="1"/>
  <c r="AJ588" i="1" s="1"/>
  <c r="V211" i="1"/>
  <c r="Z211" i="1" s="1"/>
  <c r="J570" i="1"/>
  <c r="AE570" i="1" s="1"/>
  <c r="H534" i="1"/>
  <c r="S534" i="1" s="1"/>
  <c r="AI534" i="1" s="1"/>
  <c r="H354" i="1"/>
  <c r="S354" i="1" s="1"/>
  <c r="AI354" i="1" s="1"/>
  <c r="W306" i="1"/>
  <c r="AA306" i="1" s="1"/>
  <c r="J174" i="1"/>
  <c r="AE174" i="1" s="1"/>
  <c r="I138" i="1"/>
  <c r="T138" i="1" s="1"/>
  <c r="AJ138" i="1" s="1"/>
  <c r="J102" i="1"/>
  <c r="AE102" i="1" s="1"/>
  <c r="I78" i="1"/>
  <c r="T78" i="1" s="1"/>
  <c r="AJ78" i="1" s="1"/>
  <c r="U42" i="1"/>
  <c r="Y42" i="1" s="1"/>
  <c r="H30" i="1"/>
  <c r="S30" i="1" s="1"/>
  <c r="AI30" i="1" s="1"/>
  <c r="J6" i="1"/>
  <c r="V439" i="1"/>
  <c r="Z439" i="1" s="1"/>
  <c r="I187" i="1"/>
  <c r="T187" i="1" s="1"/>
  <c r="AJ187" i="1" s="1"/>
  <c r="J103" i="1"/>
  <c r="AE103" i="1" s="1"/>
  <c r="V581" i="1"/>
  <c r="Z581" i="1" s="1"/>
  <c r="W569" i="1"/>
  <c r="AA569" i="1" s="1"/>
  <c r="H557" i="1"/>
  <c r="S557" i="1" s="1"/>
  <c r="AI557" i="1" s="1"/>
  <c r="I545" i="1"/>
  <c r="T545" i="1" s="1"/>
  <c r="AJ545" i="1" s="1"/>
  <c r="W533" i="1"/>
  <c r="AA533" i="1" s="1"/>
  <c r="J521" i="1"/>
  <c r="AE521" i="1" s="1"/>
  <c r="I497" i="1"/>
  <c r="T497" i="1" s="1"/>
  <c r="AJ497" i="1" s="1"/>
  <c r="J485" i="1"/>
  <c r="AE485" i="1" s="1"/>
  <c r="U485" i="1"/>
  <c r="Y485" i="1" s="1"/>
  <c r="V473" i="1"/>
  <c r="Z473" i="1" s="1"/>
  <c r="J461" i="1"/>
  <c r="AE461" i="1" s="1"/>
  <c r="I449" i="1"/>
  <c r="T449" i="1" s="1"/>
  <c r="J437" i="1"/>
  <c r="U437" i="1"/>
  <c r="Y437" i="1" s="1"/>
  <c r="W425" i="1"/>
  <c r="AA425" i="1" s="1"/>
  <c r="W413" i="1"/>
  <c r="AA413" i="1" s="1"/>
  <c r="V401" i="1"/>
  <c r="Z401" i="1" s="1"/>
  <c r="W389" i="1"/>
  <c r="AA389" i="1" s="1"/>
  <c r="W377" i="1"/>
  <c r="AA377" i="1" s="1"/>
  <c r="W365" i="1"/>
  <c r="AA365" i="1" s="1"/>
  <c r="V353" i="1"/>
  <c r="Z353" i="1" s="1"/>
  <c r="V341" i="1"/>
  <c r="Z341" i="1" s="1"/>
  <c r="V329" i="1"/>
  <c r="Z329" i="1" s="1"/>
  <c r="H305" i="1"/>
  <c r="U293" i="1"/>
  <c r="Y293" i="1" s="1"/>
  <c r="W281" i="1"/>
  <c r="AA281" i="1" s="1"/>
  <c r="U269" i="1"/>
  <c r="Y269" i="1" s="1"/>
  <c r="H606" i="1"/>
  <c r="V558" i="1"/>
  <c r="Z558" i="1" s="1"/>
  <c r="H522" i="1"/>
  <c r="S522" i="1" s="1"/>
  <c r="AI522" i="1" s="1"/>
  <c r="W450" i="1"/>
  <c r="AA450" i="1" s="1"/>
  <c r="V270" i="1"/>
  <c r="H222" i="1"/>
  <c r="U198" i="1"/>
  <c r="Y198" i="1" s="1"/>
  <c r="W174" i="1"/>
  <c r="V114" i="1"/>
  <c r="Z114" i="1" s="1"/>
  <c r="W78" i="1"/>
  <c r="AA78" i="1" s="1"/>
  <c r="U54" i="1"/>
  <c r="Y54" i="1" s="1"/>
  <c r="H42" i="1"/>
  <c r="S42" i="1" s="1"/>
  <c r="AI42" i="1" s="1"/>
  <c r="J18" i="1"/>
  <c r="AE18" i="1" s="1"/>
  <c r="W6" i="1"/>
  <c r="AA6" i="1" s="1"/>
  <c r="H523" i="1"/>
  <c r="S523" i="1" s="1"/>
  <c r="AI523" i="1" s="1"/>
  <c r="J367" i="1"/>
  <c r="AE367" i="1" s="1"/>
  <c r="W271" i="1"/>
  <c r="AA271" i="1" s="1"/>
  <c r="W103" i="1"/>
  <c r="AA103" i="1" s="1"/>
  <c r="H605" i="1"/>
  <c r="H593" i="1"/>
  <c r="S593" i="1" s="1"/>
  <c r="AI593" i="1" s="1"/>
  <c r="U557" i="1"/>
  <c r="Y557" i="1" s="1"/>
  <c r="W545" i="1"/>
  <c r="AA545" i="1" s="1"/>
  <c r="J509" i="1"/>
  <c r="AE509" i="1" s="1"/>
  <c r="W497" i="1"/>
  <c r="AA497" i="1" s="1"/>
  <c r="W485" i="1"/>
  <c r="AA485" i="1" s="1"/>
  <c r="J473" i="1"/>
  <c r="AE473" i="1" s="1"/>
  <c r="W461" i="1"/>
  <c r="AA461" i="1" s="1"/>
  <c r="V449" i="1"/>
  <c r="W437" i="1"/>
  <c r="AA437" i="1" s="1"/>
  <c r="J401" i="1"/>
  <c r="AE401" i="1" s="1"/>
  <c r="I329" i="1"/>
  <c r="T329" i="1" s="1"/>
  <c r="AJ329" i="1" s="1"/>
  <c r="H317" i="1"/>
  <c r="S317" i="1" s="1"/>
  <c r="AI317" i="1" s="1"/>
  <c r="V305" i="1"/>
  <c r="Z305" i="1" s="1"/>
  <c r="H293" i="1"/>
  <c r="S293" i="1" s="1"/>
  <c r="AI293" i="1" s="1"/>
  <c r="J281" i="1"/>
  <c r="AE281" i="1" s="1"/>
  <c r="W269" i="1"/>
  <c r="AA269" i="1" s="1"/>
  <c r="H257" i="1"/>
  <c r="S257" i="1" s="1"/>
  <c r="AI257" i="1" s="1"/>
  <c r="J233" i="1"/>
  <c r="AE233" i="1" s="1"/>
  <c r="I221" i="1"/>
  <c r="T221" i="1" s="1"/>
  <c r="W139" i="1"/>
  <c r="AA139" i="1" s="1"/>
  <c r="I510" i="1"/>
  <c r="T510" i="1" s="1"/>
  <c r="AJ510" i="1" s="1"/>
  <c r="J402" i="1"/>
  <c r="AE402" i="1" s="1"/>
  <c r="U378" i="1"/>
  <c r="Y378" i="1" s="1"/>
  <c r="V222" i="1"/>
  <c r="Z222" i="1" s="1"/>
  <c r="V150" i="1"/>
  <c r="Z150" i="1" s="1"/>
  <c r="U126" i="1"/>
  <c r="Y126" i="1" s="1"/>
  <c r="W114" i="1"/>
  <c r="AA114" i="1" s="1"/>
  <c r="J54" i="1"/>
  <c r="AE54" i="1" s="1"/>
  <c r="U523" i="1"/>
  <c r="Y523" i="1" s="1"/>
  <c r="H187" i="1"/>
  <c r="S187" i="1" s="1"/>
  <c r="AI187" i="1" s="1"/>
  <c r="I617" i="1"/>
  <c r="T617" i="1" s="1"/>
  <c r="AJ617" i="1" s="1"/>
  <c r="U605" i="1"/>
  <c r="Y605" i="1" s="1"/>
  <c r="U593" i="1"/>
  <c r="Y593" i="1" s="1"/>
  <c r="J581" i="1"/>
  <c r="AE581" i="1" s="1"/>
  <c r="I557" i="1"/>
  <c r="T557" i="1" s="1"/>
  <c r="AJ557" i="1" s="1"/>
  <c r="J545" i="1"/>
  <c r="AE545" i="1" s="1"/>
  <c r="U533" i="1"/>
  <c r="Y533" i="1" s="1"/>
  <c r="J533" i="1"/>
  <c r="AE533" i="1" s="1"/>
  <c r="U509" i="1"/>
  <c r="Y509" i="1" s="1"/>
  <c r="J497" i="1"/>
  <c r="AE497" i="1" s="1"/>
  <c r="W473" i="1"/>
  <c r="AA473" i="1" s="1"/>
  <c r="H461" i="1"/>
  <c r="S461" i="1" s="1"/>
  <c r="AI461" i="1" s="1"/>
  <c r="J449" i="1"/>
  <c r="AE449" i="1" s="1"/>
  <c r="W401" i="1"/>
  <c r="AA401" i="1" s="1"/>
  <c r="H389" i="1"/>
  <c r="S389" i="1" s="1"/>
  <c r="AI389" i="1" s="1"/>
  <c r="H377" i="1"/>
  <c r="S377" i="1" s="1"/>
  <c r="AI377" i="1" s="1"/>
  <c r="J365" i="1"/>
  <c r="AE365" i="1" s="1"/>
  <c r="I353" i="1"/>
  <c r="T353" i="1" s="1"/>
  <c r="AJ353" i="1" s="1"/>
  <c r="I341" i="1"/>
  <c r="T341" i="1" s="1"/>
  <c r="AJ341" i="1" s="1"/>
  <c r="W329" i="1"/>
  <c r="AA329" i="1" s="1"/>
  <c r="V317" i="1"/>
  <c r="Z317" i="1" s="1"/>
  <c r="U317" i="1"/>
  <c r="Y317" i="1" s="1"/>
  <c r="V293" i="1"/>
  <c r="Z293" i="1" s="1"/>
  <c r="U257" i="1"/>
  <c r="Y257" i="1" s="1"/>
  <c r="W233" i="1"/>
  <c r="AA233" i="1" s="1"/>
  <c r="W221" i="1"/>
  <c r="V510" i="1"/>
  <c r="Z510" i="1" s="1"/>
  <c r="I222" i="1"/>
  <c r="T222" i="1" s="1"/>
  <c r="AJ222" i="1" s="1"/>
  <c r="H126" i="1"/>
  <c r="S126" i="1" s="1"/>
  <c r="AI126" i="1" s="1"/>
  <c r="H54" i="1"/>
  <c r="S54" i="1" s="1"/>
  <c r="AI54" i="1" s="1"/>
  <c r="I523" i="1"/>
  <c r="T523" i="1" s="1"/>
  <c r="AJ523" i="1" s="1"/>
  <c r="V103" i="1"/>
  <c r="Z103" i="1" s="1"/>
  <c r="V557" i="1"/>
  <c r="Z557" i="1" s="1"/>
  <c r="U521" i="1"/>
  <c r="Y521" i="1" s="1"/>
  <c r="W449" i="1"/>
  <c r="H425" i="1"/>
  <c r="S425" i="1" s="1"/>
  <c r="AI425" i="1" s="1"/>
  <c r="H413" i="1"/>
  <c r="S413" i="1" s="1"/>
  <c r="AI413" i="1" s="1"/>
  <c r="U389" i="1"/>
  <c r="Y389" i="1" s="1"/>
  <c r="U377" i="1"/>
  <c r="Y377" i="1" s="1"/>
  <c r="U353" i="1"/>
  <c r="Y353" i="1" s="1"/>
  <c r="I317" i="1"/>
  <c r="T317" i="1" s="1"/>
  <c r="AJ317" i="1" s="1"/>
  <c r="I305" i="1"/>
  <c r="T305" i="1" s="1"/>
  <c r="AJ305" i="1" s="1"/>
  <c r="W245" i="1"/>
  <c r="AA245" i="1" s="1"/>
  <c r="J209" i="1"/>
  <c r="AE209" i="1" s="1"/>
  <c r="W197" i="1"/>
  <c r="AA197" i="1" s="1"/>
  <c r="U197" i="1"/>
  <c r="Y197" i="1" s="1"/>
  <c r="I173" i="1"/>
  <c r="T173" i="1" s="1"/>
  <c r="AJ173" i="1" s="1"/>
  <c r="W161" i="1"/>
  <c r="AA161" i="1" s="1"/>
  <c r="V125" i="1"/>
  <c r="Z125" i="1" s="1"/>
  <c r="U101" i="1"/>
  <c r="Y101" i="1" s="1"/>
  <c r="J77" i="1"/>
  <c r="AE77" i="1" s="1"/>
  <c r="J53" i="1"/>
  <c r="AE53" i="1" s="1"/>
  <c r="H17" i="1"/>
  <c r="S17" i="1" s="1"/>
  <c r="AI17" i="1" s="1"/>
  <c r="V5" i="1"/>
  <c r="Z5" i="1" s="1"/>
  <c r="J343" i="1"/>
  <c r="AE343" i="1" s="1"/>
  <c r="U616" i="1"/>
  <c r="Y616" i="1" s="1"/>
  <c r="V580" i="1"/>
  <c r="Z580" i="1" s="1"/>
  <c r="W568" i="1"/>
  <c r="AA568" i="1" s="1"/>
  <c r="U556" i="1"/>
  <c r="Y556" i="1" s="1"/>
  <c r="I532" i="1"/>
  <c r="T532" i="1" s="1"/>
  <c r="AJ532" i="1" s="1"/>
  <c r="V520" i="1"/>
  <c r="Z520" i="1" s="1"/>
  <c r="U508" i="1"/>
  <c r="Y508" i="1" s="1"/>
  <c r="I484" i="1"/>
  <c r="T484" i="1" s="1"/>
  <c r="AJ484" i="1" s="1"/>
  <c r="V460" i="1"/>
  <c r="Z460" i="1" s="1"/>
  <c r="J436" i="1"/>
  <c r="AE436" i="1" s="1"/>
  <c r="H424" i="1"/>
  <c r="S424" i="1" s="1"/>
  <c r="J388" i="1"/>
  <c r="AE388" i="1" s="1"/>
  <c r="H376" i="1"/>
  <c r="S376" i="1" s="1"/>
  <c r="AI376" i="1" s="1"/>
  <c r="I364" i="1"/>
  <c r="T364" i="1" s="1"/>
  <c r="I340" i="1"/>
  <c r="T340" i="1" s="1"/>
  <c r="AJ340" i="1" s="1"/>
  <c r="H328" i="1"/>
  <c r="S328" i="1" s="1"/>
  <c r="AI328" i="1" s="1"/>
  <c r="W316" i="1"/>
  <c r="AA316" i="1" s="1"/>
  <c r="H268" i="1"/>
  <c r="S268" i="1" s="1"/>
  <c r="AI268" i="1" s="1"/>
  <c r="I256" i="1"/>
  <c r="T256" i="1" s="1"/>
  <c r="U244" i="1"/>
  <c r="Y244" i="1" s="1"/>
  <c r="U232" i="1"/>
  <c r="Y232" i="1" s="1"/>
  <c r="H220" i="1"/>
  <c r="S220" i="1" s="1"/>
  <c r="I208" i="1"/>
  <c r="T208" i="1" s="1"/>
  <c r="AJ208" i="1" s="1"/>
  <c r="I184" i="1"/>
  <c r="T184" i="1" s="1"/>
  <c r="AJ184" i="1" s="1"/>
  <c r="H160" i="1"/>
  <c r="S160" i="1" s="1"/>
  <c r="AI160" i="1" s="1"/>
  <c r="H136" i="1"/>
  <c r="S136" i="1" s="1"/>
  <c r="AI136" i="1" s="1"/>
  <c r="W112" i="1"/>
  <c r="AA112" i="1" s="1"/>
  <c r="J52" i="1"/>
  <c r="I40" i="1"/>
  <c r="T40" i="1" s="1"/>
  <c r="AJ40" i="1" s="1"/>
  <c r="U283" i="1"/>
  <c r="Y283" i="1" s="1"/>
  <c r="J510" i="1"/>
  <c r="AE510" i="1" s="1"/>
  <c r="J438" i="1"/>
  <c r="AE438" i="1" s="1"/>
  <c r="V126" i="1"/>
  <c r="Z126" i="1" s="1"/>
  <c r="V90" i="1"/>
  <c r="Z90" i="1" s="1"/>
  <c r="H18" i="1"/>
  <c r="S18" i="1" s="1"/>
  <c r="AI18" i="1" s="1"/>
  <c r="I103" i="1"/>
  <c r="T103" i="1" s="1"/>
  <c r="AJ103" i="1" s="1"/>
  <c r="H581" i="1"/>
  <c r="S581" i="1" s="1"/>
  <c r="AI581" i="1" s="1"/>
  <c r="J557" i="1"/>
  <c r="AE557" i="1" s="1"/>
  <c r="H521" i="1"/>
  <c r="H509" i="1"/>
  <c r="U497" i="1"/>
  <c r="Y497" i="1" s="1"/>
  <c r="U425" i="1"/>
  <c r="Y425" i="1" s="1"/>
  <c r="U413" i="1"/>
  <c r="Y413" i="1" s="1"/>
  <c r="W317" i="1"/>
  <c r="AA317" i="1" s="1"/>
  <c r="W305" i="1"/>
  <c r="AA305" i="1" s="1"/>
  <c r="U209" i="1"/>
  <c r="Y209" i="1" s="1"/>
  <c r="V197" i="1"/>
  <c r="Z197" i="1" s="1"/>
  <c r="I185" i="1"/>
  <c r="T185" i="1" s="1"/>
  <c r="AJ185" i="1" s="1"/>
  <c r="V173" i="1"/>
  <c r="Z173" i="1" s="1"/>
  <c r="H161" i="1"/>
  <c r="S161" i="1" s="1"/>
  <c r="AI161" i="1" s="1"/>
  <c r="H149" i="1"/>
  <c r="S149" i="1" s="1"/>
  <c r="AI149" i="1" s="1"/>
  <c r="I149" i="1"/>
  <c r="T149" i="1" s="1"/>
  <c r="AJ149" i="1" s="1"/>
  <c r="J125" i="1"/>
  <c r="AE125" i="1" s="1"/>
  <c r="W77" i="1"/>
  <c r="AA77" i="1" s="1"/>
  <c r="I53" i="1"/>
  <c r="T53" i="1" s="1"/>
  <c r="AJ53" i="1" s="1"/>
  <c r="W53" i="1"/>
  <c r="AA53" i="1" s="1"/>
  <c r="I41" i="1"/>
  <c r="T41" i="1" s="1"/>
  <c r="AJ41" i="1" s="1"/>
  <c r="H29" i="1"/>
  <c r="S29" i="1" s="1"/>
  <c r="AI29" i="1" s="1"/>
  <c r="J29" i="1"/>
  <c r="AE29" i="1" s="1"/>
  <c r="V17" i="1"/>
  <c r="Z17" i="1" s="1"/>
  <c r="J5" i="1"/>
  <c r="V600" i="1"/>
  <c r="Z600" i="1" s="1"/>
  <c r="W343" i="1"/>
  <c r="AA343" i="1" s="1"/>
  <c r="I616" i="1"/>
  <c r="T616" i="1" s="1"/>
  <c r="AJ616" i="1" s="1"/>
  <c r="H604" i="1"/>
  <c r="W604" i="1"/>
  <c r="J592" i="1"/>
  <c r="AE592" i="1" s="1"/>
  <c r="J580" i="1"/>
  <c r="AE580" i="1" s="1"/>
  <c r="H544" i="1"/>
  <c r="V532" i="1"/>
  <c r="Z532" i="1" s="1"/>
  <c r="H508" i="1"/>
  <c r="U496" i="1"/>
  <c r="Y496" i="1" s="1"/>
  <c r="V484" i="1"/>
  <c r="Z484" i="1" s="1"/>
  <c r="H472" i="1"/>
  <c r="S472" i="1" s="1"/>
  <c r="AI472" i="1" s="1"/>
  <c r="J460" i="1"/>
  <c r="AE460" i="1" s="1"/>
  <c r="W436" i="1"/>
  <c r="AA436" i="1" s="1"/>
  <c r="H436" i="1"/>
  <c r="S436" i="1" s="1"/>
  <c r="AI436" i="1" s="1"/>
  <c r="V424" i="1"/>
  <c r="I412" i="1"/>
  <c r="T412" i="1" s="1"/>
  <c r="AJ412" i="1" s="1"/>
  <c r="W388" i="1"/>
  <c r="U376" i="1"/>
  <c r="Y376" i="1" s="1"/>
  <c r="V364" i="1"/>
  <c r="V340" i="1"/>
  <c r="Z340" i="1" s="1"/>
  <c r="V328" i="1"/>
  <c r="Z328" i="1" s="1"/>
  <c r="J316" i="1"/>
  <c r="AE316" i="1" s="1"/>
  <c r="U292" i="1"/>
  <c r="Y292" i="1" s="1"/>
  <c r="H280" i="1"/>
  <c r="S280" i="1" s="1"/>
  <c r="AI280" i="1" s="1"/>
  <c r="J268" i="1"/>
  <c r="AE268" i="1" s="1"/>
  <c r="V256" i="1"/>
  <c r="J244" i="1"/>
  <c r="AE244" i="1" s="1"/>
  <c r="J232" i="1"/>
  <c r="AE232" i="1" s="1"/>
  <c r="V220" i="1"/>
  <c r="J208" i="1"/>
  <c r="AE208" i="1" s="1"/>
  <c r="I196" i="1"/>
  <c r="T196" i="1" s="1"/>
  <c r="AJ196" i="1" s="1"/>
  <c r="U184" i="1"/>
  <c r="Y184" i="1" s="1"/>
  <c r="V160" i="1"/>
  <c r="Z160" i="1" s="1"/>
  <c r="H148" i="1"/>
  <c r="U136" i="1"/>
  <c r="Y136" i="1" s="1"/>
  <c r="W136" i="1"/>
  <c r="AA136" i="1" s="1"/>
  <c r="H124" i="1"/>
  <c r="I124" i="1"/>
  <c r="T124" i="1" s="1"/>
  <c r="AJ124" i="1" s="1"/>
  <c r="U100" i="1"/>
  <c r="Y100" i="1" s="1"/>
  <c r="J76" i="1"/>
  <c r="AE76" i="1" s="1"/>
  <c r="W40" i="1"/>
  <c r="AA40" i="1" s="1"/>
  <c r="W438" i="1"/>
  <c r="AA438" i="1" s="1"/>
  <c r="W282" i="1"/>
  <c r="AA282" i="1" s="1"/>
  <c r="U581" i="1"/>
  <c r="Y581" i="1" s="1"/>
  <c r="W557" i="1"/>
  <c r="AA557" i="1" s="1"/>
  <c r="V521" i="1"/>
  <c r="Z521" i="1" s="1"/>
  <c r="V509" i="1"/>
  <c r="Z509" i="1" s="1"/>
  <c r="I437" i="1"/>
  <c r="T437" i="1" s="1"/>
  <c r="AJ437" i="1" s="1"/>
  <c r="I425" i="1"/>
  <c r="T425" i="1" s="1"/>
  <c r="AJ425" i="1" s="1"/>
  <c r="I413" i="1"/>
  <c r="T413" i="1" s="1"/>
  <c r="AJ413" i="1" s="1"/>
  <c r="I389" i="1"/>
  <c r="T389" i="1" s="1"/>
  <c r="AJ389" i="1" s="1"/>
  <c r="I377" i="1"/>
  <c r="T377" i="1" s="1"/>
  <c r="AJ377" i="1" s="1"/>
  <c r="U341" i="1"/>
  <c r="Y341" i="1" s="1"/>
  <c r="J317" i="1"/>
  <c r="AE317" i="1" s="1"/>
  <c r="J305" i="1"/>
  <c r="AE305" i="1" s="1"/>
  <c r="H269" i="1"/>
  <c r="S269" i="1" s="1"/>
  <c r="AI269" i="1" s="1"/>
  <c r="H233" i="1"/>
  <c r="S233" i="1" s="1"/>
  <c r="AI233" i="1" s="1"/>
  <c r="H197" i="1"/>
  <c r="S197" i="1" s="1"/>
  <c r="AI197" i="1" s="1"/>
  <c r="V185" i="1"/>
  <c r="Z185" i="1" s="1"/>
  <c r="J173" i="1"/>
  <c r="AE173" i="1" s="1"/>
  <c r="U161" i="1"/>
  <c r="Y161" i="1" s="1"/>
  <c r="V149" i="1"/>
  <c r="Z149" i="1" s="1"/>
  <c r="H137" i="1"/>
  <c r="S137" i="1" s="1"/>
  <c r="AI137" i="1" s="1"/>
  <c r="W125" i="1"/>
  <c r="AA125" i="1" s="1"/>
  <c r="V113" i="1"/>
  <c r="Z113" i="1" s="1"/>
  <c r="I101" i="1"/>
  <c r="T101" i="1" s="1"/>
  <c r="AJ101" i="1" s="1"/>
  <c r="H89" i="1"/>
  <c r="S89" i="1" s="1"/>
  <c r="AI89" i="1" s="1"/>
  <c r="V77" i="1"/>
  <c r="Z77" i="1" s="1"/>
  <c r="J65" i="1"/>
  <c r="AE65" i="1" s="1"/>
  <c r="U41" i="1"/>
  <c r="Y41" i="1" s="1"/>
  <c r="W29" i="1"/>
  <c r="AA29" i="1" s="1"/>
  <c r="U29" i="1"/>
  <c r="Y29" i="1" s="1"/>
  <c r="I17" i="1"/>
  <c r="T17" i="1" s="1"/>
  <c r="AJ17" i="1" s="1"/>
  <c r="W5" i="1"/>
  <c r="AA5" i="1" s="1"/>
  <c r="U595" i="1"/>
  <c r="Y595" i="1" s="1"/>
  <c r="V616" i="1"/>
  <c r="Z616" i="1" s="1"/>
  <c r="I604" i="1"/>
  <c r="T604" i="1" s="1"/>
  <c r="W580" i="1"/>
  <c r="AA580" i="1" s="1"/>
  <c r="H568" i="1"/>
  <c r="U544" i="1"/>
  <c r="J532" i="1"/>
  <c r="AE532" i="1" s="1"/>
  <c r="J520" i="1"/>
  <c r="AE520" i="1" s="1"/>
  <c r="V508" i="1"/>
  <c r="Z508" i="1" s="1"/>
  <c r="H496" i="1"/>
  <c r="S496" i="1" s="1"/>
  <c r="AI496" i="1" s="1"/>
  <c r="U472" i="1"/>
  <c r="Y472" i="1" s="1"/>
  <c r="W460" i="1"/>
  <c r="AA460" i="1" s="1"/>
  <c r="I448" i="1"/>
  <c r="T448" i="1" s="1"/>
  <c r="AJ448" i="1" s="1"/>
  <c r="U436" i="1"/>
  <c r="Y436" i="1" s="1"/>
  <c r="I424" i="1"/>
  <c r="T424" i="1" s="1"/>
  <c r="W412" i="1"/>
  <c r="AA412" i="1" s="1"/>
  <c r="J400" i="1"/>
  <c r="AE400" i="1" s="1"/>
  <c r="I376" i="1"/>
  <c r="T376" i="1" s="1"/>
  <c r="AJ376" i="1" s="1"/>
  <c r="J364" i="1"/>
  <c r="AE364" i="1" s="1"/>
  <c r="I352" i="1"/>
  <c r="T352" i="1" s="1"/>
  <c r="AJ352" i="1" s="1"/>
  <c r="I304" i="1"/>
  <c r="T304" i="1" s="1"/>
  <c r="AJ304" i="1" s="1"/>
  <c r="H292" i="1"/>
  <c r="V280" i="1"/>
  <c r="Z280" i="1" s="1"/>
  <c r="I268" i="1"/>
  <c r="T268" i="1" s="1"/>
  <c r="AJ268" i="1" s="1"/>
  <c r="J256" i="1"/>
  <c r="AE256" i="1" s="1"/>
  <c r="W244" i="1"/>
  <c r="AA244" i="1" s="1"/>
  <c r="V232" i="1"/>
  <c r="Z232" i="1" s="1"/>
  <c r="U196" i="1"/>
  <c r="Y196" i="1" s="1"/>
  <c r="W184" i="1"/>
  <c r="AA184" i="1" s="1"/>
  <c r="U172" i="1"/>
  <c r="Y172" i="1" s="1"/>
  <c r="I148" i="1"/>
  <c r="T148" i="1" s="1"/>
  <c r="AJ148" i="1" s="1"/>
  <c r="V124" i="1"/>
  <c r="Z124" i="1" s="1"/>
  <c r="J88" i="1"/>
  <c r="AE88" i="1" s="1"/>
  <c r="I76" i="1"/>
  <c r="T76" i="1" s="1"/>
  <c r="AJ76" i="1" s="1"/>
  <c r="H64" i="1"/>
  <c r="S64" i="1" s="1"/>
  <c r="AI64" i="1" s="1"/>
  <c r="W52" i="1"/>
  <c r="AA52" i="1" s="1"/>
  <c r="J40" i="1"/>
  <c r="AE40" i="1" s="1"/>
  <c r="U16" i="1"/>
  <c r="Y16" i="1" s="1"/>
  <c r="U4" i="1"/>
  <c r="Y4" i="1" s="1"/>
  <c r="H283" i="1"/>
  <c r="S283" i="1" s="1"/>
  <c r="AI283" i="1" s="1"/>
  <c r="V570" i="1"/>
  <c r="Z570" i="1" s="1"/>
  <c r="U426" i="1"/>
  <c r="W90" i="1"/>
  <c r="AA90" i="1" s="1"/>
  <c r="J42" i="1"/>
  <c r="AE42" i="1" s="1"/>
  <c r="H6" i="1"/>
  <c r="S6" i="1" s="1"/>
  <c r="AI6" i="1" s="1"/>
  <c r="I521" i="1"/>
  <c r="T521" i="1" s="1"/>
  <c r="AJ521" i="1" s="1"/>
  <c r="I509" i="1"/>
  <c r="T509" i="1" s="1"/>
  <c r="AJ509" i="1" s="1"/>
  <c r="H497" i="1"/>
  <c r="S497" i="1" s="1"/>
  <c r="AI497" i="1" s="1"/>
  <c r="V437" i="1"/>
  <c r="Z437" i="1" s="1"/>
  <c r="V425" i="1"/>
  <c r="Z425" i="1" s="1"/>
  <c r="V413" i="1"/>
  <c r="Z413" i="1" s="1"/>
  <c r="V389" i="1"/>
  <c r="Z389" i="1" s="1"/>
  <c r="V377" i="1"/>
  <c r="Z377" i="1" s="1"/>
  <c r="U329" i="1"/>
  <c r="Y329" i="1" s="1"/>
  <c r="J269" i="1"/>
  <c r="AE269" i="1" s="1"/>
  <c r="U233" i="1"/>
  <c r="Y233" i="1" s="1"/>
  <c r="U221" i="1"/>
  <c r="H185" i="1"/>
  <c r="S185" i="1" s="1"/>
  <c r="AI185" i="1" s="1"/>
  <c r="W173" i="1"/>
  <c r="AA173" i="1" s="1"/>
  <c r="I161" i="1"/>
  <c r="T161" i="1" s="1"/>
  <c r="AJ161" i="1" s="1"/>
  <c r="J149" i="1"/>
  <c r="AE149" i="1" s="1"/>
  <c r="U137" i="1"/>
  <c r="Y137" i="1" s="1"/>
  <c r="W113" i="1"/>
  <c r="AA113" i="1" s="1"/>
  <c r="V101" i="1"/>
  <c r="Z101" i="1" s="1"/>
  <c r="V89" i="1"/>
  <c r="Z89" i="1" s="1"/>
  <c r="I77" i="1"/>
  <c r="T77" i="1" s="1"/>
  <c r="AJ77" i="1" s="1"/>
  <c r="W65" i="1"/>
  <c r="AA65" i="1" s="1"/>
  <c r="H65" i="1"/>
  <c r="S65" i="1" s="1"/>
  <c r="AI65" i="1" s="1"/>
  <c r="H41" i="1"/>
  <c r="S41" i="1" s="1"/>
  <c r="AI41" i="1" s="1"/>
  <c r="I29" i="1"/>
  <c r="T29" i="1" s="1"/>
  <c r="AJ29" i="1" s="1"/>
  <c r="W17" i="1"/>
  <c r="AA17" i="1" s="1"/>
  <c r="H569" i="1"/>
  <c r="H595" i="1"/>
  <c r="S595" i="1" s="1"/>
  <c r="AI595" i="1" s="1"/>
  <c r="H343" i="1"/>
  <c r="J616" i="1"/>
  <c r="AE616" i="1" s="1"/>
  <c r="U604" i="1"/>
  <c r="U592" i="1"/>
  <c r="Y592" i="1" s="1"/>
  <c r="U568" i="1"/>
  <c r="Y568" i="1" s="1"/>
  <c r="I544" i="1"/>
  <c r="T544" i="1" s="1"/>
  <c r="W532" i="1"/>
  <c r="AA532" i="1" s="1"/>
  <c r="H532" i="1"/>
  <c r="W520" i="1"/>
  <c r="AA520" i="1" s="1"/>
  <c r="I508" i="1"/>
  <c r="T508" i="1" s="1"/>
  <c r="AJ508" i="1" s="1"/>
  <c r="V496" i="1"/>
  <c r="Z496" i="1" s="1"/>
  <c r="J484" i="1"/>
  <c r="AE484" i="1" s="1"/>
  <c r="I472" i="1"/>
  <c r="T472" i="1" s="1"/>
  <c r="AJ472" i="1" s="1"/>
  <c r="V448" i="1"/>
  <c r="Z448" i="1" s="1"/>
  <c r="W424" i="1"/>
  <c r="W400" i="1"/>
  <c r="AA400" i="1" s="1"/>
  <c r="H400" i="1"/>
  <c r="S400" i="1" s="1"/>
  <c r="AI400" i="1" s="1"/>
  <c r="V376" i="1"/>
  <c r="Z376" i="1" s="1"/>
  <c r="W364" i="1"/>
  <c r="V352" i="1"/>
  <c r="Z352" i="1" s="1"/>
  <c r="J340" i="1"/>
  <c r="AE340" i="1" s="1"/>
  <c r="I328" i="1"/>
  <c r="T328" i="1" s="1"/>
  <c r="AJ328" i="1" s="1"/>
  <c r="V304" i="1"/>
  <c r="Z304" i="1" s="1"/>
  <c r="V292" i="1"/>
  <c r="Z292" i="1" s="1"/>
  <c r="I280" i="1"/>
  <c r="T280" i="1" s="1"/>
  <c r="AJ280" i="1" s="1"/>
  <c r="V268" i="1"/>
  <c r="Z268" i="1" s="1"/>
  <c r="W256" i="1"/>
  <c r="W232" i="1"/>
  <c r="AA232" i="1" s="1"/>
  <c r="U208" i="1"/>
  <c r="Y208" i="1" s="1"/>
  <c r="H172" i="1"/>
  <c r="S172" i="1" s="1"/>
  <c r="AI172" i="1" s="1"/>
  <c r="I160" i="1"/>
  <c r="T160" i="1" s="1"/>
  <c r="AJ160" i="1" s="1"/>
  <c r="V148" i="1"/>
  <c r="Z148" i="1" s="1"/>
  <c r="I136" i="1"/>
  <c r="T136" i="1" s="1"/>
  <c r="AJ136" i="1" s="1"/>
  <c r="I100" i="1"/>
  <c r="T100" i="1" s="1"/>
  <c r="AJ100" i="1" s="1"/>
  <c r="H100" i="1"/>
  <c r="S100" i="1" s="1"/>
  <c r="AI100" i="1" s="1"/>
  <c r="W88" i="1"/>
  <c r="AA88" i="1" s="1"/>
  <c r="H88" i="1"/>
  <c r="S88" i="1" s="1"/>
  <c r="AI88" i="1" s="1"/>
  <c r="V76" i="1"/>
  <c r="Z76" i="1" s="1"/>
  <c r="U64" i="1"/>
  <c r="Y64" i="1" s="1"/>
  <c r="I64" i="1"/>
  <c r="T64" i="1" s="1"/>
  <c r="AJ64" i="1" s="1"/>
  <c r="U52" i="1"/>
  <c r="Y52" i="1" s="1"/>
  <c r="I28" i="1"/>
  <c r="T28" i="1" s="1"/>
  <c r="AJ28" i="1" s="1"/>
  <c r="I4" i="1"/>
  <c r="T4" i="1" s="1"/>
  <c r="AJ4" i="1" s="1"/>
  <c r="V402" i="1"/>
  <c r="Z402" i="1" s="1"/>
  <c r="W150" i="1"/>
  <c r="AA150" i="1" s="1"/>
  <c r="W619" i="1"/>
  <c r="AA619" i="1" s="1"/>
  <c r="J187" i="1"/>
  <c r="H401" i="1"/>
  <c r="S401" i="1" s="1"/>
  <c r="AI401" i="1" s="1"/>
  <c r="W341" i="1"/>
  <c r="AA341" i="1" s="1"/>
  <c r="I257" i="1"/>
  <c r="T257" i="1" s="1"/>
  <c r="AJ257" i="1" s="1"/>
  <c r="J161" i="1"/>
  <c r="AE161" i="1" s="1"/>
  <c r="J137" i="1"/>
  <c r="AE137" i="1" s="1"/>
  <c r="I89" i="1"/>
  <c r="T89" i="1" s="1"/>
  <c r="AJ89" i="1" s="1"/>
  <c r="V53" i="1"/>
  <c r="Z53" i="1" s="1"/>
  <c r="V595" i="1"/>
  <c r="Z595" i="1" s="1"/>
  <c r="H592" i="1"/>
  <c r="S592" i="1" s="1"/>
  <c r="AI592" i="1" s="1"/>
  <c r="I556" i="1"/>
  <c r="T556" i="1" s="1"/>
  <c r="AJ556" i="1" s="1"/>
  <c r="H520" i="1"/>
  <c r="W508" i="1"/>
  <c r="AA508" i="1" s="1"/>
  <c r="I496" i="1"/>
  <c r="T496" i="1" s="1"/>
  <c r="AJ496" i="1" s="1"/>
  <c r="W484" i="1"/>
  <c r="AA484" i="1" s="1"/>
  <c r="H460" i="1"/>
  <c r="S460" i="1" s="1"/>
  <c r="AI460" i="1" s="1"/>
  <c r="J424" i="1"/>
  <c r="AE424" i="1" s="1"/>
  <c r="U400" i="1"/>
  <c r="Y400" i="1" s="1"/>
  <c r="W328" i="1"/>
  <c r="AA328" i="1" s="1"/>
  <c r="V208" i="1"/>
  <c r="Z208" i="1" s="1"/>
  <c r="V196" i="1"/>
  <c r="Z196" i="1" s="1"/>
  <c r="J124" i="1"/>
  <c r="AE124" i="1" s="1"/>
  <c r="U112" i="1"/>
  <c r="Y112" i="1" s="1"/>
  <c r="V52" i="1"/>
  <c r="Z52" i="1" s="1"/>
  <c r="V4" i="1"/>
  <c r="Z4" i="1" s="1"/>
  <c r="V588" i="1"/>
  <c r="Z588" i="1" s="1"/>
  <c r="V607" i="1"/>
  <c r="Z607" i="1" s="1"/>
  <c r="V427" i="1"/>
  <c r="Z427" i="1" s="1"/>
  <c r="J615" i="1"/>
  <c r="AE615" i="1" s="1"/>
  <c r="V591" i="1"/>
  <c r="Z591" i="1" s="1"/>
  <c r="W579" i="1"/>
  <c r="AA579" i="1" s="1"/>
  <c r="I543" i="1"/>
  <c r="T543" i="1" s="1"/>
  <c r="AJ543" i="1" s="1"/>
  <c r="I531" i="1"/>
  <c r="T531" i="1" s="1"/>
  <c r="AJ531" i="1" s="1"/>
  <c r="J519" i="1"/>
  <c r="AE519" i="1" s="1"/>
  <c r="U507" i="1"/>
  <c r="Y507" i="1" s="1"/>
  <c r="H495" i="1"/>
  <c r="S495" i="1" s="1"/>
  <c r="AI495" i="1" s="1"/>
  <c r="J459" i="1"/>
  <c r="AE459" i="1" s="1"/>
  <c r="H447" i="1"/>
  <c r="S447" i="1" s="1"/>
  <c r="AI447" i="1" s="1"/>
  <c r="V423" i="1"/>
  <c r="I411" i="1"/>
  <c r="T411" i="1" s="1"/>
  <c r="AJ411" i="1" s="1"/>
  <c r="H399" i="1"/>
  <c r="S399" i="1" s="1"/>
  <c r="AI399" i="1" s="1"/>
  <c r="U387" i="1"/>
  <c r="Y387" i="1" s="1"/>
  <c r="W375" i="1"/>
  <c r="AA375" i="1" s="1"/>
  <c r="W363" i="1"/>
  <c r="AA363" i="1" s="1"/>
  <c r="I351" i="1"/>
  <c r="T351" i="1" s="1"/>
  <c r="AJ351" i="1" s="1"/>
  <c r="H339" i="1"/>
  <c r="S339" i="1" s="1"/>
  <c r="AI339" i="1" s="1"/>
  <c r="V327" i="1"/>
  <c r="Z327" i="1" s="1"/>
  <c r="J315" i="1"/>
  <c r="AE315" i="1" s="1"/>
  <c r="U303" i="1"/>
  <c r="Y303" i="1" s="1"/>
  <c r="H279" i="1"/>
  <c r="S279" i="1" s="1"/>
  <c r="AI279" i="1" s="1"/>
  <c r="H267" i="1"/>
  <c r="S267" i="1" s="1"/>
  <c r="V255" i="1"/>
  <c r="Z255" i="1" s="1"/>
  <c r="W243" i="1"/>
  <c r="AA243" i="1" s="1"/>
  <c r="I219" i="1"/>
  <c r="T219" i="1" s="1"/>
  <c r="AJ219" i="1" s="1"/>
  <c r="U183" i="1"/>
  <c r="Y183" i="1" s="1"/>
  <c r="I147" i="1"/>
  <c r="T147" i="1" s="1"/>
  <c r="J135" i="1"/>
  <c r="AE135" i="1" s="1"/>
  <c r="H123" i="1"/>
  <c r="S123" i="1" s="1"/>
  <c r="AI123" i="1" s="1"/>
  <c r="W546" i="1"/>
  <c r="U138" i="1"/>
  <c r="Y138" i="1" s="1"/>
  <c r="H66" i="1"/>
  <c r="S66" i="1" s="1"/>
  <c r="AI66" i="1" s="1"/>
  <c r="J619" i="1"/>
  <c r="V187" i="1"/>
  <c r="Z187" i="1" s="1"/>
  <c r="I593" i="1"/>
  <c r="T593" i="1" s="1"/>
  <c r="AJ593" i="1" s="1"/>
  <c r="H533" i="1"/>
  <c r="U401" i="1"/>
  <c r="Y401" i="1" s="1"/>
  <c r="U365" i="1"/>
  <c r="Y365" i="1" s="1"/>
  <c r="U281" i="1"/>
  <c r="Y281" i="1" s="1"/>
  <c r="V257" i="1"/>
  <c r="Z257" i="1" s="1"/>
  <c r="I233" i="1"/>
  <c r="T233" i="1" s="1"/>
  <c r="AJ233" i="1" s="1"/>
  <c r="H221" i="1"/>
  <c r="S221" i="1" s="1"/>
  <c r="W89" i="1"/>
  <c r="AA89" i="1" s="1"/>
  <c r="H77" i="1"/>
  <c r="S77" i="1" s="1"/>
  <c r="AI77" i="1" s="1"/>
  <c r="H5" i="1"/>
  <c r="S5" i="1" s="1"/>
  <c r="AI5" i="1" s="1"/>
  <c r="V619" i="1"/>
  <c r="Z619" i="1" s="1"/>
  <c r="I595" i="1"/>
  <c r="T595" i="1" s="1"/>
  <c r="AJ595" i="1" s="1"/>
  <c r="J604" i="1"/>
  <c r="AE604" i="1" s="1"/>
  <c r="V592" i="1"/>
  <c r="Z592" i="1" s="1"/>
  <c r="V556" i="1"/>
  <c r="Z556" i="1" s="1"/>
  <c r="U520" i="1"/>
  <c r="Y520" i="1" s="1"/>
  <c r="W496" i="1"/>
  <c r="AA496" i="1" s="1"/>
  <c r="U460" i="1"/>
  <c r="Y460" i="1" s="1"/>
  <c r="J448" i="1"/>
  <c r="AE448" i="1" s="1"/>
  <c r="J412" i="1"/>
  <c r="AE412" i="1" s="1"/>
  <c r="H364" i="1"/>
  <c r="S364" i="1" s="1"/>
  <c r="H340" i="1"/>
  <c r="S340" i="1" s="1"/>
  <c r="AI340" i="1" s="1"/>
  <c r="J328" i="1"/>
  <c r="AE328" i="1" s="1"/>
  <c r="J304" i="1"/>
  <c r="AE304" i="1" s="1"/>
  <c r="W208" i="1"/>
  <c r="AA208" i="1" s="1"/>
  <c r="H196" i="1"/>
  <c r="S196" i="1" s="1"/>
  <c r="AI196" i="1" s="1"/>
  <c r="U148" i="1"/>
  <c r="Y148" i="1" s="1"/>
  <c r="U124" i="1"/>
  <c r="Y124" i="1" s="1"/>
  <c r="I52" i="1"/>
  <c r="T52" i="1" s="1"/>
  <c r="AJ52" i="1" s="1"/>
  <c r="J4" i="1"/>
  <c r="I427" i="1"/>
  <c r="T427" i="1" s="1"/>
  <c r="AJ427" i="1" s="1"/>
  <c r="H615" i="1"/>
  <c r="S615" i="1" s="1"/>
  <c r="AI615" i="1" s="1"/>
  <c r="W615" i="1"/>
  <c r="AA615" i="1" s="1"/>
  <c r="H579" i="1"/>
  <c r="S579" i="1" s="1"/>
  <c r="AI579" i="1" s="1"/>
  <c r="H555" i="1"/>
  <c r="S555" i="1" s="1"/>
  <c r="AI555" i="1" s="1"/>
  <c r="W543" i="1"/>
  <c r="AA543" i="1" s="1"/>
  <c r="V531" i="1"/>
  <c r="Z531" i="1" s="1"/>
  <c r="W519" i="1"/>
  <c r="V495" i="1"/>
  <c r="Z495" i="1" s="1"/>
  <c r="I483" i="1"/>
  <c r="T483" i="1" s="1"/>
  <c r="AJ483" i="1" s="1"/>
  <c r="U471" i="1"/>
  <c r="Y471" i="1" s="1"/>
  <c r="U447" i="1"/>
  <c r="Y447" i="1" s="1"/>
  <c r="I435" i="1"/>
  <c r="T435" i="1" s="1"/>
  <c r="AJ435" i="1" s="1"/>
  <c r="I423" i="1"/>
  <c r="T423" i="1" s="1"/>
  <c r="V411" i="1"/>
  <c r="Z411" i="1" s="1"/>
  <c r="U399" i="1"/>
  <c r="Y399" i="1" s="1"/>
  <c r="J375" i="1"/>
  <c r="AE375" i="1" s="1"/>
  <c r="J363" i="1"/>
  <c r="AE363" i="1" s="1"/>
  <c r="V351" i="1"/>
  <c r="Z351" i="1" s="1"/>
  <c r="U339" i="1"/>
  <c r="Y339" i="1" s="1"/>
  <c r="I327" i="1"/>
  <c r="T327" i="1" s="1"/>
  <c r="AJ327" i="1" s="1"/>
  <c r="W315" i="1"/>
  <c r="AA315" i="1" s="1"/>
  <c r="I303" i="1"/>
  <c r="T303" i="1" s="1"/>
  <c r="AJ303" i="1" s="1"/>
  <c r="H291" i="1"/>
  <c r="S291" i="1" s="1"/>
  <c r="AI291" i="1" s="1"/>
  <c r="U279" i="1"/>
  <c r="Y279" i="1" s="1"/>
  <c r="V267" i="1"/>
  <c r="I255" i="1"/>
  <c r="T255" i="1" s="1"/>
  <c r="AJ255" i="1" s="1"/>
  <c r="H243" i="1"/>
  <c r="S243" i="1" s="1"/>
  <c r="AI243" i="1" s="1"/>
  <c r="U231" i="1"/>
  <c r="Y231" i="1" s="1"/>
  <c r="J231" i="1"/>
  <c r="AE231" i="1" s="1"/>
  <c r="W219" i="1"/>
  <c r="AA219" i="1" s="1"/>
  <c r="W207" i="1"/>
  <c r="AA207" i="1" s="1"/>
  <c r="H195" i="1"/>
  <c r="H171" i="1"/>
  <c r="S171" i="1" s="1"/>
  <c r="H159" i="1"/>
  <c r="S159" i="1" s="1"/>
  <c r="AI159" i="1" s="1"/>
  <c r="V147" i="1"/>
  <c r="J123" i="1"/>
  <c r="AE123" i="1" s="1"/>
  <c r="J111" i="1"/>
  <c r="AE111" i="1" s="1"/>
  <c r="I99" i="1"/>
  <c r="T99" i="1" s="1"/>
  <c r="AJ99" i="1" s="1"/>
  <c r="H99" i="1"/>
  <c r="S99" i="1" s="1"/>
  <c r="AI99" i="1" s="1"/>
  <c r="J87" i="1"/>
  <c r="AE87" i="1" s="1"/>
  <c r="V75" i="1"/>
  <c r="Z75" i="1" s="1"/>
  <c r="J546" i="1"/>
  <c r="AE546" i="1" s="1"/>
  <c r="H103" i="1"/>
  <c r="S103" i="1" s="1"/>
  <c r="AI103" i="1" s="1"/>
  <c r="V533" i="1"/>
  <c r="Z533" i="1" s="1"/>
  <c r="H473" i="1"/>
  <c r="S473" i="1" s="1"/>
  <c r="AI473" i="1" s="1"/>
  <c r="H365" i="1"/>
  <c r="J341" i="1"/>
  <c r="AE341" i="1" s="1"/>
  <c r="H281" i="1"/>
  <c r="S281" i="1" s="1"/>
  <c r="AI281" i="1" s="1"/>
  <c r="J257" i="1"/>
  <c r="AE257" i="1" s="1"/>
  <c r="V233" i="1"/>
  <c r="Z233" i="1" s="1"/>
  <c r="V221" i="1"/>
  <c r="H173" i="1"/>
  <c r="S173" i="1" s="1"/>
  <c r="AI173" i="1" s="1"/>
  <c r="U77" i="1"/>
  <c r="Y77" i="1" s="1"/>
  <c r="U65" i="1"/>
  <c r="Y65" i="1" s="1"/>
  <c r="J17" i="1"/>
  <c r="AE17" i="1" s="1"/>
  <c r="U5" i="1"/>
  <c r="Y5" i="1" s="1"/>
  <c r="I619" i="1"/>
  <c r="T619" i="1" s="1"/>
  <c r="AJ619" i="1" s="1"/>
  <c r="W595" i="1"/>
  <c r="AA595" i="1" s="1"/>
  <c r="V604" i="1"/>
  <c r="I592" i="1"/>
  <c r="T592" i="1" s="1"/>
  <c r="AJ592" i="1" s="1"/>
  <c r="J556" i="1"/>
  <c r="AE556" i="1" s="1"/>
  <c r="J508" i="1"/>
  <c r="AE508" i="1" s="1"/>
  <c r="J496" i="1"/>
  <c r="AE496" i="1" s="1"/>
  <c r="W448" i="1"/>
  <c r="AA448" i="1" s="1"/>
  <c r="I400" i="1"/>
  <c r="T400" i="1" s="1"/>
  <c r="AJ400" i="1" s="1"/>
  <c r="J376" i="1"/>
  <c r="U364" i="1"/>
  <c r="H352" i="1"/>
  <c r="S352" i="1" s="1"/>
  <c r="AI352" i="1" s="1"/>
  <c r="U340" i="1"/>
  <c r="Y340" i="1" s="1"/>
  <c r="W304" i="1"/>
  <c r="AA304" i="1" s="1"/>
  <c r="H256" i="1"/>
  <c r="J184" i="1"/>
  <c r="AE184" i="1" s="1"/>
  <c r="U160" i="1"/>
  <c r="Y160" i="1" s="1"/>
  <c r="J148" i="1"/>
  <c r="AE148" i="1" s="1"/>
  <c r="V136" i="1"/>
  <c r="Z136" i="1" s="1"/>
  <c r="W124" i="1"/>
  <c r="AA124" i="1" s="1"/>
  <c r="I88" i="1"/>
  <c r="T88" i="1" s="1"/>
  <c r="AJ88" i="1" s="1"/>
  <c r="H28" i="1"/>
  <c r="S28" i="1" s="1"/>
  <c r="AI28" i="1" s="1"/>
  <c r="H16" i="1"/>
  <c r="S16" i="1" s="1"/>
  <c r="AI16" i="1" s="1"/>
  <c r="W4" i="1"/>
  <c r="AA4" i="1" s="1"/>
  <c r="W607" i="1"/>
  <c r="AA607" i="1" s="1"/>
  <c r="W427" i="1"/>
  <c r="AA427" i="1" s="1"/>
  <c r="U615" i="1"/>
  <c r="Y615" i="1" s="1"/>
  <c r="H603" i="1"/>
  <c r="S603" i="1" s="1"/>
  <c r="AI603" i="1" s="1"/>
  <c r="U579" i="1"/>
  <c r="Y579" i="1" s="1"/>
  <c r="H567" i="1"/>
  <c r="U555" i="1"/>
  <c r="Y555" i="1" s="1"/>
  <c r="J543" i="1"/>
  <c r="AE543" i="1" s="1"/>
  <c r="J531" i="1"/>
  <c r="AE531" i="1" s="1"/>
  <c r="I507" i="1"/>
  <c r="T507" i="1" s="1"/>
  <c r="AJ507" i="1" s="1"/>
  <c r="I495" i="1"/>
  <c r="T495" i="1" s="1"/>
  <c r="AJ495" i="1" s="1"/>
  <c r="W483" i="1"/>
  <c r="AA483" i="1" s="1"/>
  <c r="U483" i="1"/>
  <c r="Y483" i="1" s="1"/>
  <c r="H471" i="1"/>
  <c r="I447" i="1"/>
  <c r="T447" i="1" s="1"/>
  <c r="AJ447" i="1" s="1"/>
  <c r="W435" i="1"/>
  <c r="AA435" i="1" s="1"/>
  <c r="W423" i="1"/>
  <c r="J411" i="1"/>
  <c r="AE411" i="1" s="1"/>
  <c r="I399" i="1"/>
  <c r="T399" i="1" s="1"/>
  <c r="AJ399" i="1" s="1"/>
  <c r="H387" i="1"/>
  <c r="S387" i="1" s="1"/>
  <c r="AI387" i="1" s="1"/>
  <c r="J351" i="1"/>
  <c r="AE351" i="1" s="1"/>
  <c r="I339" i="1"/>
  <c r="T339" i="1" s="1"/>
  <c r="AJ339" i="1" s="1"/>
  <c r="W327" i="1"/>
  <c r="AA327" i="1" s="1"/>
  <c r="V303" i="1"/>
  <c r="Z303" i="1" s="1"/>
  <c r="U291" i="1"/>
  <c r="Y291" i="1" s="1"/>
  <c r="W255" i="1"/>
  <c r="AA255" i="1" s="1"/>
  <c r="J243" i="1"/>
  <c r="AE243" i="1" s="1"/>
  <c r="J219" i="1"/>
  <c r="AE219" i="1" s="1"/>
  <c r="I195" i="1"/>
  <c r="T195" i="1" s="1"/>
  <c r="AJ195" i="1" s="1"/>
  <c r="U171" i="1"/>
  <c r="U159" i="1"/>
  <c r="Y159" i="1" s="1"/>
  <c r="I123" i="1"/>
  <c r="T123" i="1" s="1"/>
  <c r="AJ123" i="1" s="1"/>
  <c r="W111" i="1"/>
  <c r="V99" i="1"/>
  <c r="Z99" i="1" s="1"/>
  <c r="W87" i="1"/>
  <c r="AA87" i="1" s="1"/>
  <c r="U390" i="1"/>
  <c r="Y390" i="1" s="1"/>
  <c r="J138" i="1"/>
  <c r="J593" i="1"/>
  <c r="AE593" i="1" s="1"/>
  <c r="U473" i="1"/>
  <c r="Y473" i="1" s="1"/>
  <c r="H449" i="1"/>
  <c r="V365" i="1"/>
  <c r="Z365" i="1" s="1"/>
  <c r="V281" i="1"/>
  <c r="Z281" i="1" s="1"/>
  <c r="W257" i="1"/>
  <c r="AA257" i="1" s="1"/>
  <c r="H209" i="1"/>
  <c r="S209" i="1" s="1"/>
  <c r="AI209" i="1" s="1"/>
  <c r="U173" i="1"/>
  <c r="Y173" i="1" s="1"/>
  <c r="V161" i="1"/>
  <c r="Z161" i="1" s="1"/>
  <c r="W149" i="1"/>
  <c r="AA149" i="1" s="1"/>
  <c r="W137" i="1"/>
  <c r="AA137" i="1" s="1"/>
  <c r="H101" i="1"/>
  <c r="S101" i="1" s="1"/>
  <c r="AI101" i="1" s="1"/>
  <c r="J89" i="1"/>
  <c r="H53" i="1"/>
  <c r="S53" i="1" s="1"/>
  <c r="AI53" i="1" s="1"/>
  <c r="I5" i="1"/>
  <c r="T5" i="1" s="1"/>
  <c r="AJ5" i="1" s="1"/>
  <c r="J595" i="1"/>
  <c r="AE595" i="1" s="1"/>
  <c r="H616" i="1"/>
  <c r="S616" i="1" s="1"/>
  <c r="AI616" i="1" s="1"/>
  <c r="W592" i="1"/>
  <c r="AA592" i="1" s="1"/>
  <c r="W556" i="1"/>
  <c r="AA556" i="1" s="1"/>
  <c r="I520" i="1"/>
  <c r="T520" i="1" s="1"/>
  <c r="AJ520" i="1" s="1"/>
  <c r="I460" i="1"/>
  <c r="T460" i="1" s="1"/>
  <c r="AJ460" i="1" s="1"/>
  <c r="V400" i="1"/>
  <c r="Z400" i="1" s="1"/>
  <c r="W376" i="1"/>
  <c r="AA376" i="1" s="1"/>
  <c r="U352" i="1"/>
  <c r="Y352" i="1" s="1"/>
  <c r="U280" i="1"/>
  <c r="Y280" i="1" s="1"/>
  <c r="U256" i="1"/>
  <c r="H244" i="1"/>
  <c r="H112" i="1"/>
  <c r="S112" i="1" s="1"/>
  <c r="AI112" i="1" s="1"/>
  <c r="V88" i="1"/>
  <c r="Z88" i="1" s="1"/>
  <c r="H52" i="1"/>
  <c r="S52" i="1" s="1"/>
  <c r="AI52" i="1" s="1"/>
  <c r="U40" i="1"/>
  <c r="Y40" i="1" s="1"/>
  <c r="U28" i="1"/>
  <c r="Y28" i="1" s="1"/>
  <c r="I16" i="1"/>
  <c r="T16" i="1" s="1"/>
  <c r="AJ16" i="1" s="1"/>
  <c r="J620" i="1"/>
  <c r="J427" i="1"/>
  <c r="AE427" i="1" s="1"/>
  <c r="U427" i="1"/>
  <c r="Y427" i="1" s="1"/>
  <c r="J603" i="1"/>
  <c r="AE603" i="1" s="1"/>
  <c r="U567" i="1"/>
  <c r="Y567" i="1" s="1"/>
  <c r="U543" i="1"/>
  <c r="Y543" i="1" s="1"/>
  <c r="W531" i="1"/>
  <c r="AA531" i="1" s="1"/>
  <c r="V507" i="1"/>
  <c r="Z507" i="1" s="1"/>
  <c r="W495" i="1"/>
  <c r="AA495" i="1" s="1"/>
  <c r="J483" i="1"/>
  <c r="V471" i="1"/>
  <c r="Z471" i="1" s="1"/>
  <c r="U459" i="1"/>
  <c r="Y459" i="1" s="1"/>
  <c r="V447" i="1"/>
  <c r="Z447" i="1" s="1"/>
  <c r="J435" i="1"/>
  <c r="J423" i="1"/>
  <c r="AE423" i="1" s="1"/>
  <c r="W411" i="1"/>
  <c r="AA411" i="1" s="1"/>
  <c r="V399" i="1"/>
  <c r="Z399" i="1" s="1"/>
  <c r="V387" i="1"/>
  <c r="Z387" i="1" s="1"/>
  <c r="W351" i="1"/>
  <c r="AA351" i="1" s="1"/>
  <c r="V339" i="1"/>
  <c r="Z339" i="1" s="1"/>
  <c r="J327" i="1"/>
  <c r="AE327" i="1" s="1"/>
  <c r="J303" i="1"/>
  <c r="AE303" i="1" s="1"/>
  <c r="I291" i="1"/>
  <c r="T291" i="1" s="1"/>
  <c r="AJ291" i="1" s="1"/>
  <c r="J267" i="1"/>
  <c r="AE267" i="1" s="1"/>
  <c r="J255" i="1"/>
  <c r="AE255" i="1" s="1"/>
  <c r="V243" i="1"/>
  <c r="Z243" i="1" s="1"/>
  <c r="H231" i="1"/>
  <c r="S231" i="1" s="1"/>
  <c r="AI231" i="1" s="1"/>
  <c r="I207" i="1"/>
  <c r="T207" i="1" s="1"/>
  <c r="AJ207" i="1" s="1"/>
  <c r="W147" i="1"/>
  <c r="W123" i="1"/>
  <c r="AA123" i="1" s="1"/>
  <c r="I111" i="1"/>
  <c r="T111" i="1" s="1"/>
  <c r="J99" i="1"/>
  <c r="H75" i="1"/>
  <c r="J318" i="1"/>
  <c r="AE318" i="1" s="1"/>
  <c r="J605" i="1"/>
  <c r="AE605" i="1" s="1"/>
  <c r="J353" i="1"/>
  <c r="AE353" i="1" s="1"/>
  <c r="J329" i="1"/>
  <c r="AE329" i="1" s="1"/>
  <c r="U245" i="1"/>
  <c r="Y245" i="1" s="1"/>
  <c r="J221" i="1"/>
  <c r="AE221" i="1" s="1"/>
  <c r="U185" i="1"/>
  <c r="Y185" i="1" s="1"/>
  <c r="V137" i="1"/>
  <c r="Z137" i="1" s="1"/>
  <c r="U125" i="1"/>
  <c r="Y125" i="1" s="1"/>
  <c r="I113" i="1"/>
  <c r="T113" i="1" s="1"/>
  <c r="AJ113" i="1" s="1"/>
  <c r="J101" i="1"/>
  <c r="U53" i="1"/>
  <c r="Y53" i="1" s="1"/>
  <c r="J41" i="1"/>
  <c r="AE41" i="1" s="1"/>
  <c r="H580" i="1"/>
  <c r="S580" i="1" s="1"/>
  <c r="AI580" i="1" s="1"/>
  <c r="V568" i="1"/>
  <c r="Z568" i="1" s="1"/>
  <c r="H484" i="1"/>
  <c r="S484" i="1" s="1"/>
  <c r="AI484" i="1" s="1"/>
  <c r="J472" i="1"/>
  <c r="AE472" i="1" s="1"/>
  <c r="U448" i="1"/>
  <c r="Y448" i="1" s="1"/>
  <c r="V436" i="1"/>
  <c r="Z436" i="1" s="1"/>
  <c r="U388" i="1"/>
  <c r="J352" i="1"/>
  <c r="AE352" i="1" s="1"/>
  <c r="H316" i="1"/>
  <c r="S316" i="1" s="1"/>
  <c r="AI316" i="1" s="1"/>
  <c r="W292" i="1"/>
  <c r="AA292" i="1" s="1"/>
  <c r="J280" i="1"/>
  <c r="W268" i="1"/>
  <c r="AA268" i="1" s="1"/>
  <c r="V244" i="1"/>
  <c r="Z244" i="1" s="1"/>
  <c r="I220" i="1"/>
  <c r="T220" i="1" s="1"/>
  <c r="W55" i="1"/>
  <c r="AA55" i="1" s="1"/>
  <c r="I30" i="1"/>
  <c r="T30" i="1" s="1"/>
  <c r="AJ30" i="1" s="1"/>
  <c r="H271" i="1"/>
  <c r="S271" i="1" s="1"/>
  <c r="AI271" i="1" s="1"/>
  <c r="W605" i="1"/>
  <c r="AA605" i="1" s="1"/>
  <c r="I569" i="1"/>
  <c r="T569" i="1" s="1"/>
  <c r="AJ569" i="1" s="1"/>
  <c r="U545" i="1"/>
  <c r="Y545" i="1" s="1"/>
  <c r="I485" i="1"/>
  <c r="T485" i="1" s="1"/>
  <c r="AJ485" i="1" s="1"/>
  <c r="I461" i="1"/>
  <c r="T461" i="1" s="1"/>
  <c r="AJ461" i="1" s="1"/>
  <c r="I293" i="1"/>
  <c r="T293" i="1" s="1"/>
  <c r="AJ293" i="1" s="1"/>
  <c r="I269" i="1"/>
  <c r="T269" i="1" s="1"/>
  <c r="AJ269" i="1" s="1"/>
  <c r="I245" i="1"/>
  <c r="T245" i="1" s="1"/>
  <c r="AJ245" i="1" s="1"/>
  <c r="I209" i="1"/>
  <c r="T209" i="1" s="1"/>
  <c r="AJ209" i="1" s="1"/>
  <c r="J197" i="1"/>
  <c r="W185" i="1"/>
  <c r="AA185" i="1" s="1"/>
  <c r="J113" i="1"/>
  <c r="AE113" i="1" s="1"/>
  <c r="W101" i="1"/>
  <c r="AA101" i="1" s="1"/>
  <c r="I65" i="1"/>
  <c r="T65" i="1" s="1"/>
  <c r="AJ65" i="1" s="1"/>
  <c r="U17" i="1"/>
  <c r="Y17" i="1" s="1"/>
  <c r="I343" i="1"/>
  <c r="T343" i="1" s="1"/>
  <c r="AJ343" i="1" s="1"/>
  <c r="U580" i="1"/>
  <c r="Y580" i="1" s="1"/>
  <c r="J139" i="1"/>
  <c r="AE139" i="1" s="1"/>
  <c r="W581" i="1"/>
  <c r="AA581" i="1" s="1"/>
  <c r="U461" i="1"/>
  <c r="Y461" i="1" s="1"/>
  <c r="W353" i="1"/>
  <c r="AA353" i="1" s="1"/>
  <c r="H245" i="1"/>
  <c r="S245" i="1" s="1"/>
  <c r="AI245" i="1" s="1"/>
  <c r="J185" i="1"/>
  <c r="AE185" i="1" s="1"/>
  <c r="H125" i="1"/>
  <c r="S125" i="1" s="1"/>
  <c r="AI125" i="1" s="1"/>
  <c r="W616" i="1"/>
  <c r="AA616" i="1" s="1"/>
  <c r="J568" i="1"/>
  <c r="AE568" i="1" s="1"/>
  <c r="H412" i="1"/>
  <c r="S412" i="1" s="1"/>
  <c r="AI412" i="1" s="1"/>
  <c r="H304" i="1"/>
  <c r="S304" i="1" s="1"/>
  <c r="AI304" i="1" s="1"/>
  <c r="U268" i="1"/>
  <c r="Y268" i="1" s="1"/>
  <c r="I232" i="1"/>
  <c r="T232" i="1" s="1"/>
  <c r="AJ232" i="1" s="1"/>
  <c r="J196" i="1"/>
  <c r="AE196" i="1" s="1"/>
  <c r="W172" i="1"/>
  <c r="AA172" i="1" s="1"/>
  <c r="J136" i="1"/>
  <c r="AE136" i="1" s="1"/>
  <c r="V64" i="1"/>
  <c r="Z64" i="1" s="1"/>
  <c r="W16" i="1"/>
  <c r="AA16" i="1" s="1"/>
  <c r="W603" i="1"/>
  <c r="AA603" i="1" s="1"/>
  <c r="U591" i="1"/>
  <c r="Y591" i="1" s="1"/>
  <c r="I519" i="1"/>
  <c r="T519" i="1" s="1"/>
  <c r="H483" i="1"/>
  <c r="S483" i="1" s="1"/>
  <c r="AI483" i="1" s="1"/>
  <c r="I459" i="1"/>
  <c r="T459" i="1" s="1"/>
  <c r="AJ459" i="1" s="1"/>
  <c r="H435" i="1"/>
  <c r="S435" i="1" s="1"/>
  <c r="AI435" i="1" s="1"/>
  <c r="V363" i="1"/>
  <c r="Z363" i="1" s="1"/>
  <c r="H351" i="1"/>
  <c r="S351" i="1" s="1"/>
  <c r="AI351" i="1" s="1"/>
  <c r="J279" i="1"/>
  <c r="AE279" i="1" s="1"/>
  <c r="I231" i="1"/>
  <c r="T231" i="1" s="1"/>
  <c r="AJ231" i="1" s="1"/>
  <c r="J183" i="1"/>
  <c r="J159" i="1"/>
  <c r="AE159" i="1" s="1"/>
  <c r="W102" i="1"/>
  <c r="AA102" i="1" s="1"/>
  <c r="V569" i="1"/>
  <c r="Z569" i="1" s="1"/>
  <c r="V461" i="1"/>
  <c r="Z461" i="1" s="1"/>
  <c r="V245" i="1"/>
  <c r="Z245" i="1" s="1"/>
  <c r="I125" i="1"/>
  <c r="T125" i="1" s="1"/>
  <c r="AJ125" i="1" s="1"/>
  <c r="V65" i="1"/>
  <c r="Z65" i="1" s="1"/>
  <c r="U484" i="1"/>
  <c r="Y484" i="1" s="1"/>
  <c r="H448" i="1"/>
  <c r="S448" i="1" s="1"/>
  <c r="AI448" i="1" s="1"/>
  <c r="V412" i="1"/>
  <c r="Z412" i="1" s="1"/>
  <c r="W340" i="1"/>
  <c r="AA340" i="1" s="1"/>
  <c r="U304" i="1"/>
  <c r="Y304" i="1" s="1"/>
  <c r="U220" i="1"/>
  <c r="W196" i="1"/>
  <c r="AA196" i="1" s="1"/>
  <c r="J172" i="1"/>
  <c r="AE172" i="1" s="1"/>
  <c r="J112" i="1"/>
  <c r="AE112" i="1" s="1"/>
  <c r="U88" i="1"/>
  <c r="Y88" i="1" s="1"/>
  <c r="W64" i="1"/>
  <c r="AA64" i="1" s="1"/>
  <c r="H4" i="1"/>
  <c r="S4" i="1" s="1"/>
  <c r="AI4" i="1" s="1"/>
  <c r="H427" i="1"/>
  <c r="S427" i="1" s="1"/>
  <c r="AI427" i="1" s="1"/>
  <c r="I591" i="1"/>
  <c r="T591" i="1" s="1"/>
  <c r="AJ591" i="1" s="1"/>
  <c r="V519" i="1"/>
  <c r="V483" i="1"/>
  <c r="Z483" i="1" s="1"/>
  <c r="W459" i="1"/>
  <c r="AA459" i="1" s="1"/>
  <c r="V435" i="1"/>
  <c r="Z435" i="1" s="1"/>
  <c r="I363" i="1"/>
  <c r="T363" i="1" s="1"/>
  <c r="AJ363" i="1" s="1"/>
  <c r="U351" i="1"/>
  <c r="Y351" i="1" s="1"/>
  <c r="W279" i="1"/>
  <c r="AA279" i="1" s="1"/>
  <c r="H255" i="1"/>
  <c r="S255" i="1" s="1"/>
  <c r="AI255" i="1" s="1"/>
  <c r="I243" i="1"/>
  <c r="T243" i="1" s="1"/>
  <c r="AJ243" i="1" s="1"/>
  <c r="W231" i="1"/>
  <c r="AA231" i="1" s="1"/>
  <c r="W183" i="1"/>
  <c r="AA183" i="1" s="1"/>
  <c r="W159" i="1"/>
  <c r="AA159" i="1" s="1"/>
  <c r="H147" i="1"/>
  <c r="S147" i="1" s="1"/>
  <c r="U87" i="1"/>
  <c r="Y87" i="1" s="1"/>
  <c r="W39" i="1"/>
  <c r="AA39" i="1" s="1"/>
  <c r="V27" i="1"/>
  <c r="Z27" i="1" s="1"/>
  <c r="U15" i="1"/>
  <c r="Y15" i="1" s="1"/>
  <c r="H3" i="1"/>
  <c r="S3" i="1" s="1"/>
  <c r="AI3" i="1" s="1"/>
  <c r="W620" i="1"/>
  <c r="AA620" i="1" s="1"/>
  <c r="I614" i="1"/>
  <c r="T614" i="1" s="1"/>
  <c r="AJ614" i="1" s="1"/>
  <c r="V602" i="1"/>
  <c r="Z602" i="1" s="1"/>
  <c r="H590" i="1"/>
  <c r="S590" i="1" s="1"/>
  <c r="AI590" i="1" s="1"/>
  <c r="J474" i="1"/>
  <c r="AE474" i="1" s="1"/>
  <c r="H113" i="1"/>
  <c r="S113" i="1" s="1"/>
  <c r="AI113" i="1" s="1"/>
  <c r="U328" i="1"/>
  <c r="Y328" i="1" s="1"/>
  <c r="I292" i="1"/>
  <c r="T292" i="1" s="1"/>
  <c r="AJ292" i="1" s="1"/>
  <c r="W220" i="1"/>
  <c r="J160" i="1"/>
  <c r="AE160" i="1" s="1"/>
  <c r="V100" i="1"/>
  <c r="Z100" i="1" s="1"/>
  <c r="H607" i="1"/>
  <c r="I579" i="1"/>
  <c r="T579" i="1" s="1"/>
  <c r="AJ579" i="1" s="1"/>
  <c r="I567" i="1"/>
  <c r="T567" i="1" s="1"/>
  <c r="AJ567" i="1" s="1"/>
  <c r="I555" i="1"/>
  <c r="T555" i="1" s="1"/>
  <c r="AJ555" i="1" s="1"/>
  <c r="H543" i="1"/>
  <c r="S543" i="1" s="1"/>
  <c r="AI543" i="1" s="1"/>
  <c r="U375" i="1"/>
  <c r="Y375" i="1" s="1"/>
  <c r="H315" i="1"/>
  <c r="V291" i="1"/>
  <c r="Z291" i="1" s="1"/>
  <c r="U267" i="1"/>
  <c r="U207" i="1"/>
  <c r="Y207" i="1" s="1"/>
  <c r="U195" i="1"/>
  <c r="Y195" i="1" s="1"/>
  <c r="I171" i="1"/>
  <c r="T171" i="1" s="1"/>
  <c r="H135" i="1"/>
  <c r="S135" i="1" s="1"/>
  <c r="AI135" i="1" s="1"/>
  <c r="I87" i="1"/>
  <c r="T87" i="1" s="1"/>
  <c r="AJ87" i="1" s="1"/>
  <c r="J75" i="1"/>
  <c r="AE75" i="1" s="1"/>
  <c r="J63" i="1"/>
  <c r="I51" i="1"/>
  <c r="T51" i="1" s="1"/>
  <c r="AJ51" i="1" s="1"/>
  <c r="I39" i="1"/>
  <c r="T39" i="1" s="1"/>
  <c r="AJ39" i="1" s="1"/>
  <c r="H27" i="1"/>
  <c r="S27" i="1" s="1"/>
  <c r="AI27" i="1" s="1"/>
  <c r="W3" i="1"/>
  <c r="AA3" i="1" s="1"/>
  <c r="I620" i="1"/>
  <c r="T620" i="1" s="1"/>
  <c r="AJ620" i="1" s="1"/>
  <c r="V614" i="1"/>
  <c r="Z614" i="1" s="1"/>
  <c r="V590" i="1"/>
  <c r="Z590" i="1" s="1"/>
  <c r="J578" i="1"/>
  <c r="AE578" i="1" s="1"/>
  <c r="J462" i="1"/>
  <c r="AE462" i="1" s="1"/>
  <c r="J30" i="1"/>
  <c r="AE30" i="1" s="1"/>
  <c r="H545" i="1"/>
  <c r="U113" i="1"/>
  <c r="Y113" i="1" s="1"/>
  <c r="H556" i="1"/>
  <c r="S556" i="1" s="1"/>
  <c r="AI556" i="1" s="1"/>
  <c r="V472" i="1"/>
  <c r="Z472" i="1" s="1"/>
  <c r="J292" i="1"/>
  <c r="AE292" i="1" s="1"/>
  <c r="J220" i="1"/>
  <c r="AE220" i="1" s="1"/>
  <c r="J100" i="1"/>
  <c r="AE100" i="1" s="1"/>
  <c r="H76" i="1"/>
  <c r="S76" i="1" s="1"/>
  <c r="AI76" i="1" s="1"/>
  <c r="V28" i="1"/>
  <c r="Z28" i="1" s="1"/>
  <c r="I607" i="1"/>
  <c r="T607" i="1" s="1"/>
  <c r="AJ607" i="1" s="1"/>
  <c r="I615" i="1"/>
  <c r="T615" i="1" s="1"/>
  <c r="AJ615" i="1" s="1"/>
  <c r="V579" i="1"/>
  <c r="Z579" i="1" s="1"/>
  <c r="V567" i="1"/>
  <c r="Z567" i="1" s="1"/>
  <c r="V555" i="1"/>
  <c r="Z555" i="1" s="1"/>
  <c r="V543" i="1"/>
  <c r="Z543" i="1" s="1"/>
  <c r="I471" i="1"/>
  <c r="T471" i="1" s="1"/>
  <c r="AJ471" i="1" s="1"/>
  <c r="I387" i="1"/>
  <c r="T387" i="1" s="1"/>
  <c r="AJ387" i="1" s="1"/>
  <c r="H375" i="1"/>
  <c r="S375" i="1" s="1"/>
  <c r="AI375" i="1" s="1"/>
  <c r="U327" i="1"/>
  <c r="Y327" i="1" s="1"/>
  <c r="U315" i="1"/>
  <c r="Y315" i="1" s="1"/>
  <c r="J291" i="1"/>
  <c r="AE291" i="1" s="1"/>
  <c r="W267" i="1"/>
  <c r="H219" i="1"/>
  <c r="S219" i="1" s="1"/>
  <c r="AI219" i="1" s="1"/>
  <c r="J195" i="1"/>
  <c r="AE195" i="1" s="1"/>
  <c r="V171" i="1"/>
  <c r="U135" i="1"/>
  <c r="Y135" i="1" s="1"/>
  <c r="W99" i="1"/>
  <c r="AA99" i="1" s="1"/>
  <c r="V87" i="1"/>
  <c r="Z87" i="1" s="1"/>
  <c r="H330" i="1"/>
  <c r="U367" i="1"/>
  <c r="Y367" i="1" s="1"/>
  <c r="V209" i="1"/>
  <c r="Z209" i="1" s="1"/>
  <c r="V41" i="1"/>
  <c r="Z41" i="1" s="1"/>
  <c r="V544" i="1"/>
  <c r="W472" i="1"/>
  <c r="AA472" i="1" s="1"/>
  <c r="I436" i="1"/>
  <c r="T436" i="1" s="1"/>
  <c r="AJ436" i="1" s="1"/>
  <c r="U316" i="1"/>
  <c r="Y316" i="1" s="1"/>
  <c r="H184" i="1"/>
  <c r="S184" i="1" s="1"/>
  <c r="AI184" i="1" s="1"/>
  <c r="W160" i="1"/>
  <c r="AA160" i="1" s="1"/>
  <c r="W100" i="1"/>
  <c r="AA100" i="1" s="1"/>
  <c r="U76" i="1"/>
  <c r="Y76" i="1" s="1"/>
  <c r="H40" i="1"/>
  <c r="S40" i="1" s="1"/>
  <c r="AI40" i="1" s="1"/>
  <c r="U607" i="1"/>
  <c r="Y607" i="1" s="1"/>
  <c r="V615" i="1"/>
  <c r="Z615" i="1" s="1"/>
  <c r="J567" i="1"/>
  <c r="AE567" i="1" s="1"/>
  <c r="J555" i="1"/>
  <c r="AE555" i="1" s="1"/>
  <c r="H531" i="1"/>
  <c r="S531" i="1" s="1"/>
  <c r="AI531" i="1" s="1"/>
  <c r="U495" i="1"/>
  <c r="Y495" i="1" s="1"/>
  <c r="W471" i="1"/>
  <c r="AA471" i="1" s="1"/>
  <c r="U423" i="1"/>
  <c r="H411" i="1"/>
  <c r="S411" i="1" s="1"/>
  <c r="AI411" i="1" s="1"/>
  <c r="W387" i="1"/>
  <c r="AA387" i="1" s="1"/>
  <c r="V375" i="1"/>
  <c r="Z375" i="1" s="1"/>
  <c r="J339" i="1"/>
  <c r="AE339" i="1" s="1"/>
  <c r="I315" i="1"/>
  <c r="T315" i="1" s="1"/>
  <c r="AJ315" i="1" s="1"/>
  <c r="W291" i="1"/>
  <c r="AA291" i="1" s="1"/>
  <c r="V219" i="1"/>
  <c r="Z219" i="1" s="1"/>
  <c r="H207" i="1"/>
  <c r="S207" i="1" s="1"/>
  <c r="AI207" i="1" s="1"/>
  <c r="V195" i="1"/>
  <c r="Z195" i="1" s="1"/>
  <c r="J171" i="1"/>
  <c r="AE171" i="1" s="1"/>
  <c r="I135" i="1"/>
  <c r="T135" i="1" s="1"/>
  <c r="AJ135" i="1" s="1"/>
  <c r="U123" i="1"/>
  <c r="Y123" i="1" s="1"/>
  <c r="V51" i="1"/>
  <c r="Z51" i="1" s="1"/>
  <c r="W27" i="1"/>
  <c r="AA27" i="1" s="1"/>
  <c r="V15" i="1"/>
  <c r="Z15" i="1" s="1"/>
  <c r="U3" i="1"/>
  <c r="Y3" i="1" s="1"/>
  <c r="W617" i="1"/>
  <c r="AA617" i="1" s="1"/>
  <c r="W614" i="1"/>
  <c r="AA614" i="1" s="1"/>
  <c r="U271" i="1"/>
  <c r="Y271" i="1" s="1"/>
  <c r="W293" i="1"/>
  <c r="AA293" i="1" s="1"/>
  <c r="W209" i="1"/>
  <c r="AA209" i="1" s="1"/>
  <c r="U149" i="1"/>
  <c r="Y149" i="1" s="1"/>
  <c r="W41" i="1"/>
  <c r="AA41" i="1" s="1"/>
  <c r="I580" i="1"/>
  <c r="T580" i="1" s="1"/>
  <c r="AJ580" i="1" s="1"/>
  <c r="J544" i="1"/>
  <c r="AE544" i="1" s="1"/>
  <c r="H388" i="1"/>
  <c r="S388" i="1" s="1"/>
  <c r="V316" i="1"/>
  <c r="Z316" i="1" s="1"/>
  <c r="W280" i="1"/>
  <c r="AA280" i="1" s="1"/>
  <c r="V184" i="1"/>
  <c r="Z184" i="1" s="1"/>
  <c r="W76" i="1"/>
  <c r="AA76" i="1" s="1"/>
  <c r="V40" i="1"/>
  <c r="Z40" i="1" s="1"/>
  <c r="J607" i="1"/>
  <c r="AE607" i="1" s="1"/>
  <c r="J579" i="1"/>
  <c r="AE579" i="1" s="1"/>
  <c r="W567" i="1"/>
  <c r="AA567" i="1" s="1"/>
  <c r="W555" i="1"/>
  <c r="AA555" i="1" s="1"/>
  <c r="U531" i="1"/>
  <c r="Y531" i="1" s="1"/>
  <c r="H507" i="1"/>
  <c r="S507" i="1" s="1"/>
  <c r="AI507" i="1" s="1"/>
  <c r="J471" i="1"/>
  <c r="AE471" i="1" s="1"/>
  <c r="H423" i="1"/>
  <c r="S423" i="1" s="1"/>
  <c r="U411" i="1"/>
  <c r="Y411" i="1" s="1"/>
  <c r="J387" i="1"/>
  <c r="AE387" i="1" s="1"/>
  <c r="I375" i="1"/>
  <c r="T375" i="1" s="1"/>
  <c r="AJ375" i="1" s="1"/>
  <c r="W339" i="1"/>
  <c r="AA339" i="1" s="1"/>
  <c r="H327" i="1"/>
  <c r="S327" i="1" s="1"/>
  <c r="AI327" i="1" s="1"/>
  <c r="V315" i="1"/>
  <c r="Z315" i="1" s="1"/>
  <c r="H303" i="1"/>
  <c r="S303" i="1" s="1"/>
  <c r="AI303" i="1" s="1"/>
  <c r="I267" i="1"/>
  <c r="T267" i="1" s="1"/>
  <c r="V207" i="1"/>
  <c r="Z207" i="1" s="1"/>
  <c r="V617" i="1"/>
  <c r="Z617" i="1" s="1"/>
  <c r="I197" i="1"/>
  <c r="T197" i="1" s="1"/>
  <c r="AJ197" i="1" s="1"/>
  <c r="I137" i="1"/>
  <c r="T137" i="1" s="1"/>
  <c r="AJ137" i="1" s="1"/>
  <c r="U343" i="1"/>
  <c r="Y343" i="1" s="1"/>
  <c r="I568" i="1"/>
  <c r="T568" i="1" s="1"/>
  <c r="AJ568" i="1" s="1"/>
  <c r="W544" i="1"/>
  <c r="U424" i="1"/>
  <c r="V485" i="1"/>
  <c r="Z485" i="1" s="1"/>
  <c r="V269" i="1"/>
  <c r="Z269" i="1" s="1"/>
  <c r="U89" i="1"/>
  <c r="Y89" i="1" s="1"/>
  <c r="V29" i="1"/>
  <c r="Z29" i="1" s="1"/>
  <c r="V343" i="1"/>
  <c r="Z343" i="1" s="1"/>
  <c r="U532" i="1"/>
  <c r="Y532" i="1" s="1"/>
  <c r="U412" i="1"/>
  <c r="Y412" i="1" s="1"/>
  <c r="V388" i="1"/>
  <c r="W352" i="1"/>
  <c r="AA352" i="1" s="1"/>
  <c r="H232" i="1"/>
  <c r="S232" i="1" s="1"/>
  <c r="AI232" i="1" s="1"/>
  <c r="I172" i="1"/>
  <c r="T172" i="1" s="1"/>
  <c r="AJ172" i="1" s="1"/>
  <c r="V112" i="1"/>
  <c r="Z112" i="1" s="1"/>
  <c r="J64" i="1"/>
  <c r="AE64" i="1" s="1"/>
  <c r="W28" i="1"/>
  <c r="AA28" i="1" s="1"/>
  <c r="J16" i="1"/>
  <c r="AE16" i="1" s="1"/>
  <c r="H619" i="1"/>
  <c r="S619" i="1" s="1"/>
  <c r="AI619" i="1" s="1"/>
  <c r="H591" i="1"/>
  <c r="S591" i="1" s="1"/>
  <c r="AI591" i="1" s="1"/>
  <c r="U519" i="1"/>
  <c r="W507" i="1"/>
  <c r="AA507" i="1" s="1"/>
  <c r="I388" i="1"/>
  <c r="T388" i="1" s="1"/>
  <c r="I112" i="1"/>
  <c r="T112" i="1" s="1"/>
  <c r="AJ112" i="1" s="1"/>
  <c r="V603" i="1"/>
  <c r="Z603" i="1" s="1"/>
  <c r="J495" i="1"/>
  <c r="AE495" i="1" s="1"/>
  <c r="U363" i="1"/>
  <c r="Y363" i="1" s="1"/>
  <c r="J207" i="1"/>
  <c r="AE207" i="1" s="1"/>
  <c r="W171" i="1"/>
  <c r="W135" i="1"/>
  <c r="AA135" i="1" s="1"/>
  <c r="U111" i="1"/>
  <c r="I15" i="1"/>
  <c r="T15" i="1" s="1"/>
  <c r="AJ15" i="1" s="1"/>
  <c r="V3" i="1"/>
  <c r="Z3" i="1" s="1"/>
  <c r="U614" i="1"/>
  <c r="Y614" i="1" s="1"/>
  <c r="U590" i="1"/>
  <c r="Y590" i="1" s="1"/>
  <c r="U566" i="1"/>
  <c r="Y566" i="1" s="1"/>
  <c r="V554" i="1"/>
  <c r="Z554" i="1" s="1"/>
  <c r="U530" i="1"/>
  <c r="Y530" i="1" s="1"/>
  <c r="U518" i="1"/>
  <c r="Y518" i="1" s="1"/>
  <c r="H506" i="1"/>
  <c r="S506" i="1" s="1"/>
  <c r="AI506" i="1" s="1"/>
  <c r="U494" i="1"/>
  <c r="Y494" i="1" s="1"/>
  <c r="H482" i="1"/>
  <c r="S482" i="1" s="1"/>
  <c r="AI482" i="1" s="1"/>
  <c r="I470" i="1"/>
  <c r="T470" i="1" s="1"/>
  <c r="AJ470" i="1" s="1"/>
  <c r="W458" i="1"/>
  <c r="AA458" i="1" s="1"/>
  <c r="U458" i="1"/>
  <c r="Y458" i="1" s="1"/>
  <c r="H446" i="1"/>
  <c r="S446" i="1" s="1"/>
  <c r="AI446" i="1" s="1"/>
  <c r="U434" i="1"/>
  <c r="Y434" i="1" s="1"/>
  <c r="W422" i="1"/>
  <c r="AA422" i="1" s="1"/>
  <c r="H410" i="1"/>
  <c r="S410" i="1" s="1"/>
  <c r="J386" i="1"/>
  <c r="AE386" i="1" s="1"/>
  <c r="J374" i="1"/>
  <c r="AE374" i="1" s="1"/>
  <c r="H350" i="1"/>
  <c r="S350" i="1" s="1"/>
  <c r="AI350" i="1" s="1"/>
  <c r="I338" i="1"/>
  <c r="T338" i="1" s="1"/>
  <c r="AJ338" i="1" s="1"/>
  <c r="H314" i="1"/>
  <c r="S314" i="1" s="1"/>
  <c r="AI314" i="1" s="1"/>
  <c r="I302" i="1"/>
  <c r="T302" i="1" s="1"/>
  <c r="AJ302" i="1" s="1"/>
  <c r="J290" i="1"/>
  <c r="V278" i="1"/>
  <c r="Z278" i="1" s="1"/>
  <c r="U242" i="1"/>
  <c r="Y242" i="1" s="1"/>
  <c r="H230" i="1"/>
  <c r="S230" i="1" s="1"/>
  <c r="AI230" i="1" s="1"/>
  <c r="W230" i="1"/>
  <c r="AA230" i="1" s="1"/>
  <c r="U218" i="1"/>
  <c r="Y218" i="1" s="1"/>
  <c r="U194" i="1"/>
  <c r="Y194" i="1" s="1"/>
  <c r="U182" i="1"/>
  <c r="Y182" i="1" s="1"/>
  <c r="J170" i="1"/>
  <c r="AE170" i="1" s="1"/>
  <c r="H363" i="1"/>
  <c r="S363" i="1" s="1"/>
  <c r="AI363" i="1" s="1"/>
  <c r="U255" i="1"/>
  <c r="Y255" i="1" s="1"/>
  <c r="I159" i="1"/>
  <c r="T159" i="1" s="1"/>
  <c r="AJ159" i="1" s="1"/>
  <c r="V111" i="1"/>
  <c r="H87" i="1"/>
  <c r="H63" i="1"/>
  <c r="S63" i="1" s="1"/>
  <c r="AI63" i="1" s="1"/>
  <c r="W51" i="1"/>
  <c r="AA51" i="1" s="1"/>
  <c r="V39" i="1"/>
  <c r="Z39" i="1" s="1"/>
  <c r="J27" i="1"/>
  <c r="J614" i="1"/>
  <c r="AE614" i="1" s="1"/>
  <c r="H578" i="1"/>
  <c r="S578" i="1" s="1"/>
  <c r="AI578" i="1" s="1"/>
  <c r="W554" i="1"/>
  <c r="AA554" i="1" s="1"/>
  <c r="J530" i="1"/>
  <c r="AE530" i="1" s="1"/>
  <c r="V506" i="1"/>
  <c r="Z506" i="1" s="1"/>
  <c r="U482" i="1"/>
  <c r="Y482" i="1" s="1"/>
  <c r="V470" i="1"/>
  <c r="Z470" i="1" s="1"/>
  <c r="U410" i="1"/>
  <c r="W386" i="1"/>
  <c r="AA386" i="1" s="1"/>
  <c r="V374" i="1"/>
  <c r="Z374" i="1" s="1"/>
  <c r="I362" i="1"/>
  <c r="T362" i="1" s="1"/>
  <c r="AJ362" i="1" s="1"/>
  <c r="V350" i="1"/>
  <c r="Z350" i="1" s="1"/>
  <c r="V338" i="1"/>
  <c r="Z338" i="1" s="1"/>
  <c r="U326" i="1"/>
  <c r="Y326" i="1" s="1"/>
  <c r="V314" i="1"/>
  <c r="Z314" i="1" s="1"/>
  <c r="W302" i="1"/>
  <c r="AA302" i="1" s="1"/>
  <c r="I278" i="1"/>
  <c r="T278" i="1" s="1"/>
  <c r="AJ278" i="1" s="1"/>
  <c r="J266" i="1"/>
  <c r="AE266" i="1" s="1"/>
  <c r="H254" i="1"/>
  <c r="S254" i="1" s="1"/>
  <c r="AI254" i="1" s="1"/>
  <c r="U230" i="1"/>
  <c r="Y230" i="1" s="1"/>
  <c r="W194" i="1"/>
  <c r="AA194" i="1" s="1"/>
  <c r="I182" i="1"/>
  <c r="T182" i="1" s="1"/>
  <c r="AJ182" i="1" s="1"/>
  <c r="W170" i="1"/>
  <c r="AA170" i="1" s="1"/>
  <c r="I316" i="1"/>
  <c r="T316" i="1" s="1"/>
  <c r="AJ316" i="1" s="1"/>
  <c r="H459" i="1"/>
  <c r="S459" i="1" s="1"/>
  <c r="AI459" i="1" s="1"/>
  <c r="W303" i="1"/>
  <c r="AA303" i="1" s="1"/>
  <c r="W195" i="1"/>
  <c r="AA195" i="1" s="1"/>
  <c r="V159" i="1"/>
  <c r="Z159" i="1" s="1"/>
  <c r="H51" i="1"/>
  <c r="S51" i="1" s="1"/>
  <c r="AI51" i="1" s="1"/>
  <c r="J15" i="1"/>
  <c r="U602" i="1"/>
  <c r="Y602" i="1" s="1"/>
  <c r="U578" i="1"/>
  <c r="Y578" i="1" s="1"/>
  <c r="V566" i="1"/>
  <c r="Z566" i="1" s="1"/>
  <c r="I542" i="1"/>
  <c r="T542" i="1" s="1"/>
  <c r="AJ542" i="1" s="1"/>
  <c r="H530" i="1"/>
  <c r="S530" i="1" s="1"/>
  <c r="AI530" i="1" s="1"/>
  <c r="H518" i="1"/>
  <c r="S518" i="1" s="1"/>
  <c r="AI518" i="1" s="1"/>
  <c r="J518" i="1"/>
  <c r="AE518" i="1" s="1"/>
  <c r="I506" i="1"/>
  <c r="T506" i="1" s="1"/>
  <c r="AJ506" i="1" s="1"/>
  <c r="I494" i="1"/>
  <c r="T494" i="1" s="1"/>
  <c r="AJ494" i="1" s="1"/>
  <c r="I482" i="1"/>
  <c r="T482" i="1" s="1"/>
  <c r="AJ482" i="1" s="1"/>
  <c r="J470" i="1"/>
  <c r="AE470" i="1" s="1"/>
  <c r="W446" i="1"/>
  <c r="AA446" i="1" s="1"/>
  <c r="I446" i="1"/>
  <c r="T446" i="1" s="1"/>
  <c r="AJ446" i="1" s="1"/>
  <c r="I434" i="1"/>
  <c r="T434" i="1" s="1"/>
  <c r="AJ434" i="1" s="1"/>
  <c r="I410" i="1"/>
  <c r="T410" i="1" s="1"/>
  <c r="I398" i="1"/>
  <c r="T398" i="1" s="1"/>
  <c r="AJ398" i="1" s="1"/>
  <c r="W362" i="1"/>
  <c r="AA362" i="1" s="1"/>
  <c r="H326" i="1"/>
  <c r="S326" i="1" s="1"/>
  <c r="AI326" i="1" s="1"/>
  <c r="I314" i="1"/>
  <c r="T314" i="1" s="1"/>
  <c r="AJ314" i="1" s="1"/>
  <c r="J302" i="1"/>
  <c r="AE302" i="1" s="1"/>
  <c r="W278" i="1"/>
  <c r="AA278" i="1" s="1"/>
  <c r="U254" i="1"/>
  <c r="Y254" i="1" s="1"/>
  <c r="J242" i="1"/>
  <c r="AE242" i="1" s="1"/>
  <c r="J28" i="1"/>
  <c r="AE28" i="1" s="1"/>
  <c r="V459" i="1"/>
  <c r="Z459" i="1" s="1"/>
  <c r="U243" i="1"/>
  <c r="Y243" i="1" s="1"/>
  <c r="I183" i="1"/>
  <c r="T183" i="1" s="1"/>
  <c r="AJ183" i="1" s="1"/>
  <c r="I63" i="1"/>
  <c r="T63" i="1" s="1"/>
  <c r="AJ63" i="1" s="1"/>
  <c r="U39" i="1"/>
  <c r="Y39" i="1" s="1"/>
  <c r="W15" i="1"/>
  <c r="AA15" i="1" s="1"/>
  <c r="J602" i="1"/>
  <c r="H602" i="1"/>
  <c r="S602" i="1" s="1"/>
  <c r="AI602" i="1" s="1"/>
  <c r="I590" i="1"/>
  <c r="T590" i="1" s="1"/>
  <c r="AJ590" i="1" s="1"/>
  <c r="W566" i="1"/>
  <c r="AA566" i="1" s="1"/>
  <c r="U542" i="1"/>
  <c r="Y542" i="1" s="1"/>
  <c r="W542" i="1"/>
  <c r="AA542" i="1" s="1"/>
  <c r="V530" i="1"/>
  <c r="Z530" i="1" s="1"/>
  <c r="V518" i="1"/>
  <c r="Z518" i="1" s="1"/>
  <c r="W506" i="1"/>
  <c r="AA506" i="1" s="1"/>
  <c r="V494" i="1"/>
  <c r="Z494" i="1" s="1"/>
  <c r="V482" i="1"/>
  <c r="Z482" i="1" s="1"/>
  <c r="W470" i="1"/>
  <c r="AA470" i="1" s="1"/>
  <c r="U446" i="1"/>
  <c r="Y446" i="1" s="1"/>
  <c r="V434" i="1"/>
  <c r="Z434" i="1" s="1"/>
  <c r="H422" i="1"/>
  <c r="V410" i="1"/>
  <c r="V398" i="1"/>
  <c r="Z398" i="1" s="1"/>
  <c r="H386" i="1"/>
  <c r="S386" i="1" s="1"/>
  <c r="AI386" i="1" s="1"/>
  <c r="H374" i="1"/>
  <c r="S374" i="1" s="1"/>
  <c r="AI374" i="1" s="1"/>
  <c r="W374" i="1"/>
  <c r="AA374" i="1" s="1"/>
  <c r="J362" i="1"/>
  <c r="AE362" i="1" s="1"/>
  <c r="I350" i="1"/>
  <c r="T350" i="1" s="1"/>
  <c r="AJ350" i="1" s="1"/>
  <c r="J338" i="1"/>
  <c r="AE338" i="1" s="1"/>
  <c r="V326" i="1"/>
  <c r="Z326" i="1" s="1"/>
  <c r="W314" i="1"/>
  <c r="AA314" i="1" s="1"/>
  <c r="U302" i="1"/>
  <c r="Y302" i="1" s="1"/>
  <c r="U290" i="1"/>
  <c r="Y290" i="1" s="1"/>
  <c r="J254" i="1"/>
  <c r="AE254" i="1" s="1"/>
  <c r="W242" i="1"/>
  <c r="AA242" i="1" s="1"/>
  <c r="V218" i="1"/>
  <c r="Z218" i="1" s="1"/>
  <c r="J206" i="1"/>
  <c r="AE206" i="1" s="1"/>
  <c r="H170" i="1"/>
  <c r="S170" i="1" s="1"/>
  <c r="AI170" i="1" s="1"/>
  <c r="H158" i="1"/>
  <c r="S158" i="1" s="1"/>
  <c r="AI158" i="1" s="1"/>
  <c r="I244" i="1"/>
  <c r="T244" i="1" s="1"/>
  <c r="AJ244" i="1" s="1"/>
  <c r="V16" i="1"/>
  <c r="Z16" i="1" s="1"/>
  <c r="J447" i="1"/>
  <c r="J399" i="1"/>
  <c r="AE399" i="1" s="1"/>
  <c r="I279" i="1"/>
  <c r="T279" i="1" s="1"/>
  <c r="AJ279" i="1" s="1"/>
  <c r="V231" i="1"/>
  <c r="Z231" i="1" s="1"/>
  <c r="V183" i="1"/>
  <c r="Z183" i="1" s="1"/>
  <c r="U147" i="1"/>
  <c r="V123" i="1"/>
  <c r="Z123" i="1" s="1"/>
  <c r="U99" i="1"/>
  <c r="Y99" i="1" s="1"/>
  <c r="V63" i="1"/>
  <c r="Z63" i="1" s="1"/>
  <c r="J39" i="1"/>
  <c r="AE39" i="1" s="1"/>
  <c r="W590" i="1"/>
  <c r="AA590" i="1" s="1"/>
  <c r="I578" i="1"/>
  <c r="T578" i="1" s="1"/>
  <c r="AJ578" i="1" s="1"/>
  <c r="J506" i="1"/>
  <c r="AE506" i="1" s="1"/>
  <c r="J494" i="1"/>
  <c r="AE494" i="1" s="1"/>
  <c r="J482" i="1"/>
  <c r="I458" i="1"/>
  <c r="T458" i="1" s="1"/>
  <c r="AJ458" i="1" s="1"/>
  <c r="J434" i="1"/>
  <c r="AE434" i="1" s="1"/>
  <c r="U422" i="1"/>
  <c r="Y422" i="1" s="1"/>
  <c r="H208" i="1"/>
  <c r="S208" i="1" s="1"/>
  <c r="AI208" i="1" s="1"/>
  <c r="U619" i="1"/>
  <c r="Y619" i="1" s="1"/>
  <c r="W447" i="1"/>
  <c r="AA447" i="1" s="1"/>
  <c r="W399" i="1"/>
  <c r="AA399" i="1" s="1"/>
  <c r="V279" i="1"/>
  <c r="Z279" i="1" s="1"/>
  <c r="H183" i="1"/>
  <c r="S183" i="1" s="1"/>
  <c r="AI183" i="1" s="1"/>
  <c r="J147" i="1"/>
  <c r="AE147" i="1" s="1"/>
  <c r="I75" i="1"/>
  <c r="T75" i="1" s="1"/>
  <c r="AJ75" i="1" s="1"/>
  <c r="W63" i="1"/>
  <c r="AA63" i="1" s="1"/>
  <c r="I3" i="1"/>
  <c r="T3" i="1" s="1"/>
  <c r="AJ3" i="1" s="1"/>
  <c r="J590" i="1"/>
  <c r="AE590" i="1" s="1"/>
  <c r="V578" i="1"/>
  <c r="Z578" i="1" s="1"/>
  <c r="H566" i="1"/>
  <c r="S566" i="1" s="1"/>
  <c r="AI566" i="1" s="1"/>
  <c r="H554" i="1"/>
  <c r="S554" i="1" s="1"/>
  <c r="AI554" i="1" s="1"/>
  <c r="J542" i="1"/>
  <c r="AE542" i="1" s="1"/>
  <c r="I530" i="1"/>
  <c r="T530" i="1" s="1"/>
  <c r="AJ530" i="1" s="1"/>
  <c r="W494" i="1"/>
  <c r="AA494" i="1" s="1"/>
  <c r="W482" i="1"/>
  <c r="AA482" i="1" s="1"/>
  <c r="H470" i="1"/>
  <c r="S470" i="1" s="1"/>
  <c r="AI470" i="1" s="1"/>
  <c r="V458" i="1"/>
  <c r="Z458" i="1" s="1"/>
  <c r="W434" i="1"/>
  <c r="AA434" i="1" s="1"/>
  <c r="I422" i="1"/>
  <c r="T422" i="1" s="1"/>
  <c r="AJ422" i="1" s="1"/>
  <c r="W410" i="1"/>
  <c r="W398" i="1"/>
  <c r="AA398" i="1" s="1"/>
  <c r="H398" i="1"/>
  <c r="S398" i="1" s="1"/>
  <c r="AI398" i="1" s="1"/>
  <c r="I374" i="1"/>
  <c r="T374" i="1" s="1"/>
  <c r="AJ374" i="1" s="1"/>
  <c r="U338" i="1"/>
  <c r="Y338" i="1" s="1"/>
  <c r="W326" i="1"/>
  <c r="AA326" i="1" s="1"/>
  <c r="H302" i="1"/>
  <c r="S302" i="1" s="1"/>
  <c r="AI302" i="1" s="1"/>
  <c r="V290" i="1"/>
  <c r="Z290" i="1" s="1"/>
  <c r="U266" i="1"/>
  <c r="Y266" i="1" s="1"/>
  <c r="V172" i="1"/>
  <c r="Z172" i="1" s="1"/>
  <c r="H519" i="1"/>
  <c r="S519" i="1" s="1"/>
  <c r="U435" i="1"/>
  <c r="Y435" i="1" s="1"/>
  <c r="U75" i="1"/>
  <c r="Y75" i="1" s="1"/>
  <c r="U63" i="1"/>
  <c r="Y63" i="1" s="1"/>
  <c r="J51" i="1"/>
  <c r="H39" i="1"/>
  <c r="S39" i="1" s="1"/>
  <c r="AI39" i="1" s="1"/>
  <c r="U27" i="1"/>
  <c r="Y27" i="1" s="1"/>
  <c r="J621" i="1"/>
  <c r="W578" i="1"/>
  <c r="AA578" i="1" s="1"/>
  <c r="I566" i="1"/>
  <c r="T566" i="1" s="1"/>
  <c r="AJ566" i="1" s="1"/>
  <c r="U554" i="1"/>
  <c r="Y554" i="1" s="1"/>
  <c r="H542" i="1"/>
  <c r="S542" i="1" s="1"/>
  <c r="AI542" i="1" s="1"/>
  <c r="W530" i="1"/>
  <c r="AA530" i="1" s="1"/>
  <c r="I518" i="1"/>
  <c r="T518" i="1" s="1"/>
  <c r="AJ518" i="1" s="1"/>
  <c r="U506" i="1"/>
  <c r="Y506" i="1" s="1"/>
  <c r="U470" i="1"/>
  <c r="Y470" i="1" s="1"/>
  <c r="J446" i="1"/>
  <c r="AE446" i="1" s="1"/>
  <c r="V422" i="1"/>
  <c r="Z422" i="1" s="1"/>
  <c r="U398" i="1"/>
  <c r="Y398" i="1" s="1"/>
  <c r="I386" i="1"/>
  <c r="T386" i="1" s="1"/>
  <c r="AJ386" i="1" s="1"/>
  <c r="U374" i="1"/>
  <c r="Y374" i="1" s="1"/>
  <c r="H362" i="1"/>
  <c r="S362" i="1" s="1"/>
  <c r="AI362" i="1" s="1"/>
  <c r="U350" i="1"/>
  <c r="Y350" i="1" s="1"/>
  <c r="J350" i="1"/>
  <c r="AE350" i="1" s="1"/>
  <c r="V302" i="1"/>
  <c r="Z302" i="1" s="1"/>
  <c r="I290" i="1"/>
  <c r="T290" i="1" s="1"/>
  <c r="AJ290" i="1" s="1"/>
  <c r="U278" i="1"/>
  <c r="Y278" i="1" s="1"/>
  <c r="I266" i="1"/>
  <c r="T266" i="1" s="1"/>
  <c r="AJ266" i="1" s="1"/>
  <c r="W266" i="1"/>
  <c r="AA266" i="1" s="1"/>
  <c r="I254" i="1"/>
  <c r="T254" i="1" s="1"/>
  <c r="AJ254" i="1" s="1"/>
  <c r="J218" i="1"/>
  <c r="AE218" i="1" s="1"/>
  <c r="H206" i="1"/>
  <c r="S206" i="1" s="1"/>
  <c r="AI206" i="1" s="1"/>
  <c r="W206" i="1"/>
  <c r="AA206" i="1" s="1"/>
  <c r="J182" i="1"/>
  <c r="AE182" i="1" s="1"/>
  <c r="V170" i="1"/>
  <c r="Z170" i="1" s="1"/>
  <c r="W158" i="1"/>
  <c r="AA158" i="1" s="1"/>
  <c r="W148" i="1"/>
  <c r="AA148" i="1" s="1"/>
  <c r="I27" i="1"/>
  <c r="T27" i="1" s="1"/>
  <c r="AJ27" i="1" s="1"/>
  <c r="W518" i="1"/>
  <c r="AA518" i="1" s="1"/>
  <c r="J458" i="1"/>
  <c r="AE458" i="1" s="1"/>
  <c r="V386" i="1"/>
  <c r="Z386" i="1" s="1"/>
  <c r="V242" i="1"/>
  <c r="Z242" i="1" s="1"/>
  <c r="H218" i="1"/>
  <c r="S218" i="1" s="1"/>
  <c r="AI218" i="1" s="1"/>
  <c r="I206" i="1"/>
  <c r="T206" i="1" s="1"/>
  <c r="AJ206" i="1" s="1"/>
  <c r="V182" i="1"/>
  <c r="Z182" i="1" s="1"/>
  <c r="U158" i="1"/>
  <c r="Y158" i="1" s="1"/>
  <c r="W146" i="1"/>
  <c r="AA146" i="1" s="1"/>
  <c r="V134" i="1"/>
  <c r="Z134" i="1" s="1"/>
  <c r="V122" i="1"/>
  <c r="Z122" i="1" s="1"/>
  <c r="U122" i="1"/>
  <c r="Y122" i="1" s="1"/>
  <c r="J98" i="1"/>
  <c r="U50" i="1"/>
  <c r="Y50" i="1" s="1"/>
  <c r="U38" i="1"/>
  <c r="Y38" i="1" s="1"/>
  <c r="W38" i="1"/>
  <c r="AA38" i="1" s="1"/>
  <c r="H14" i="1"/>
  <c r="S14" i="1" s="1"/>
  <c r="AI14" i="1" s="1"/>
  <c r="W621" i="1"/>
  <c r="AA621" i="1" s="1"/>
  <c r="W547" i="1"/>
  <c r="AA547" i="1" s="1"/>
  <c r="I463" i="1"/>
  <c r="T463" i="1" s="1"/>
  <c r="AJ463" i="1" s="1"/>
  <c r="I331" i="1"/>
  <c r="T331" i="1" s="1"/>
  <c r="AJ331" i="1" s="1"/>
  <c r="I259" i="1"/>
  <c r="T259" i="1" s="1"/>
  <c r="AJ259" i="1" s="1"/>
  <c r="V199" i="1"/>
  <c r="W67" i="1"/>
  <c r="AA67" i="1" s="1"/>
  <c r="I7" i="1"/>
  <c r="T7" i="1" s="1"/>
  <c r="AJ7" i="1" s="1"/>
  <c r="H601" i="1"/>
  <c r="S601" i="1" s="1"/>
  <c r="AI601" i="1" s="1"/>
  <c r="W589" i="1"/>
  <c r="W577" i="1"/>
  <c r="AA577" i="1" s="1"/>
  <c r="U565" i="1"/>
  <c r="I553" i="1"/>
  <c r="T553" i="1" s="1"/>
  <c r="AJ553" i="1" s="1"/>
  <c r="V529" i="1"/>
  <c r="Z529" i="1" s="1"/>
  <c r="U517" i="1"/>
  <c r="Y517" i="1" s="1"/>
  <c r="H493" i="1"/>
  <c r="S493" i="1" s="1"/>
  <c r="AI493" i="1" s="1"/>
  <c r="J457" i="1"/>
  <c r="AE457" i="1" s="1"/>
  <c r="V135" i="1"/>
  <c r="Z135" i="1" s="1"/>
  <c r="H15" i="1"/>
  <c r="S15" i="1" s="1"/>
  <c r="AI15" i="1" s="1"/>
  <c r="J566" i="1"/>
  <c r="AE566" i="1" s="1"/>
  <c r="H458" i="1"/>
  <c r="S458" i="1" s="1"/>
  <c r="AI458" i="1" s="1"/>
  <c r="J410" i="1"/>
  <c r="AE410" i="1" s="1"/>
  <c r="I326" i="1"/>
  <c r="T326" i="1" s="1"/>
  <c r="AJ326" i="1" s="1"/>
  <c r="H266" i="1"/>
  <c r="W254" i="1"/>
  <c r="AA254" i="1" s="1"/>
  <c r="I218" i="1"/>
  <c r="T218" i="1" s="1"/>
  <c r="AJ218" i="1" s="1"/>
  <c r="V194" i="1"/>
  <c r="Z194" i="1" s="1"/>
  <c r="V158" i="1"/>
  <c r="Z158" i="1" s="1"/>
  <c r="J122" i="1"/>
  <c r="AE122" i="1" s="1"/>
  <c r="U74" i="1"/>
  <c r="Y74" i="1" s="1"/>
  <c r="H50" i="1"/>
  <c r="S50" i="1" s="1"/>
  <c r="AI50" i="1" s="1"/>
  <c r="I50" i="1"/>
  <c r="T50" i="1" s="1"/>
  <c r="AJ50" i="1" s="1"/>
  <c r="I38" i="1"/>
  <c r="T38" i="1" s="1"/>
  <c r="AJ38" i="1" s="1"/>
  <c r="J26" i="1"/>
  <c r="AE26" i="1" s="1"/>
  <c r="V14" i="1"/>
  <c r="Z14" i="1" s="1"/>
  <c r="I621" i="1"/>
  <c r="T621" i="1" s="1"/>
  <c r="AJ621" i="1" s="1"/>
  <c r="W583" i="1"/>
  <c r="AA583" i="1" s="1"/>
  <c r="J547" i="1"/>
  <c r="AE547" i="1" s="1"/>
  <c r="V463" i="1"/>
  <c r="Z463" i="1" s="1"/>
  <c r="H403" i="1"/>
  <c r="S403" i="1" s="1"/>
  <c r="AI403" i="1" s="1"/>
  <c r="W331" i="1"/>
  <c r="AA331" i="1" s="1"/>
  <c r="V259" i="1"/>
  <c r="Z259" i="1" s="1"/>
  <c r="W199" i="1"/>
  <c r="J115" i="1"/>
  <c r="AE115" i="1" s="1"/>
  <c r="V115" i="1"/>
  <c r="Z115" i="1" s="1"/>
  <c r="V7" i="1"/>
  <c r="Z7" i="1" s="1"/>
  <c r="I565" i="1"/>
  <c r="T565" i="1" s="1"/>
  <c r="V553" i="1"/>
  <c r="Z553" i="1" s="1"/>
  <c r="H541" i="1"/>
  <c r="S541" i="1" s="1"/>
  <c r="J529" i="1"/>
  <c r="AE529" i="1" s="1"/>
  <c r="U493" i="1"/>
  <c r="Y493" i="1" s="1"/>
  <c r="I469" i="1"/>
  <c r="T469" i="1" s="1"/>
  <c r="AJ469" i="1" s="1"/>
  <c r="W457" i="1"/>
  <c r="AA457" i="1" s="1"/>
  <c r="J507" i="1"/>
  <c r="AE507" i="1" s="1"/>
  <c r="H111" i="1"/>
  <c r="S111" i="1" s="1"/>
  <c r="J3" i="1"/>
  <c r="J326" i="1"/>
  <c r="AE326" i="1" s="1"/>
  <c r="V266" i="1"/>
  <c r="Z266" i="1" s="1"/>
  <c r="I230" i="1"/>
  <c r="T230" i="1" s="1"/>
  <c r="AJ230" i="1" s="1"/>
  <c r="W218" i="1"/>
  <c r="AA218" i="1" s="1"/>
  <c r="V206" i="1"/>
  <c r="Z206" i="1" s="1"/>
  <c r="J194" i="1"/>
  <c r="AE194" i="1" s="1"/>
  <c r="I158" i="1"/>
  <c r="T158" i="1" s="1"/>
  <c r="AJ158" i="1" s="1"/>
  <c r="I146" i="1"/>
  <c r="T146" i="1" s="1"/>
  <c r="AJ146" i="1" s="1"/>
  <c r="J134" i="1"/>
  <c r="AE134" i="1" s="1"/>
  <c r="W122" i="1"/>
  <c r="AA122" i="1" s="1"/>
  <c r="H110" i="1"/>
  <c r="U98" i="1"/>
  <c r="Y98" i="1" s="1"/>
  <c r="J74" i="1"/>
  <c r="AE74" i="1" s="1"/>
  <c r="W62" i="1"/>
  <c r="AA62" i="1" s="1"/>
  <c r="V50" i="1"/>
  <c r="Z50" i="1" s="1"/>
  <c r="V38" i="1"/>
  <c r="Z38" i="1" s="1"/>
  <c r="I14" i="1"/>
  <c r="T14" i="1" s="1"/>
  <c r="AJ14" i="1" s="1"/>
  <c r="V620" i="1"/>
  <c r="Z620" i="1" s="1"/>
  <c r="U547" i="1"/>
  <c r="Y547" i="1" s="1"/>
  <c r="J463" i="1"/>
  <c r="AE463" i="1" s="1"/>
  <c r="U403" i="1"/>
  <c r="Y403" i="1" s="1"/>
  <c r="J331" i="1"/>
  <c r="AE331" i="1" s="1"/>
  <c r="W115" i="1"/>
  <c r="AA115" i="1" s="1"/>
  <c r="J7" i="1"/>
  <c r="AE7" i="1" s="1"/>
  <c r="H613" i="1"/>
  <c r="S613" i="1" s="1"/>
  <c r="AI613" i="1" s="1"/>
  <c r="I601" i="1"/>
  <c r="T601" i="1" s="1"/>
  <c r="AJ601" i="1" s="1"/>
  <c r="H577" i="1"/>
  <c r="S577" i="1" s="1"/>
  <c r="AI577" i="1" s="1"/>
  <c r="V565" i="1"/>
  <c r="U541" i="1"/>
  <c r="W529" i="1"/>
  <c r="AA529" i="1" s="1"/>
  <c r="I517" i="1"/>
  <c r="T517" i="1" s="1"/>
  <c r="AJ517" i="1" s="1"/>
  <c r="U505" i="1"/>
  <c r="Y505" i="1" s="1"/>
  <c r="I493" i="1"/>
  <c r="T493" i="1" s="1"/>
  <c r="AJ493" i="1" s="1"/>
  <c r="H481" i="1"/>
  <c r="S481" i="1" s="1"/>
  <c r="AI481" i="1" s="1"/>
  <c r="V469" i="1"/>
  <c r="Z469" i="1" s="1"/>
  <c r="H457" i="1"/>
  <c r="S457" i="1" s="1"/>
  <c r="AI457" i="1" s="1"/>
  <c r="H445" i="1"/>
  <c r="S445" i="1" s="1"/>
  <c r="U433" i="1"/>
  <c r="Y433" i="1" s="1"/>
  <c r="I554" i="1"/>
  <c r="T554" i="1" s="1"/>
  <c r="AJ554" i="1" s="1"/>
  <c r="H494" i="1"/>
  <c r="S494" i="1" s="1"/>
  <c r="AI494" i="1" s="1"/>
  <c r="V446" i="1"/>
  <c r="Z446" i="1" s="1"/>
  <c r="J398" i="1"/>
  <c r="AE398" i="1" s="1"/>
  <c r="W350" i="1"/>
  <c r="AA350" i="1" s="1"/>
  <c r="H290" i="1"/>
  <c r="S290" i="1" s="1"/>
  <c r="AI290" i="1" s="1"/>
  <c r="V254" i="1"/>
  <c r="Z254" i="1" s="1"/>
  <c r="V230" i="1"/>
  <c r="Z230" i="1" s="1"/>
  <c r="W182" i="1"/>
  <c r="AA182" i="1" s="1"/>
  <c r="J158" i="1"/>
  <c r="J146" i="1"/>
  <c r="AE146" i="1" s="1"/>
  <c r="U110" i="1"/>
  <c r="Y110" i="1" s="1"/>
  <c r="U86" i="1"/>
  <c r="Y86" i="1" s="1"/>
  <c r="H74" i="1"/>
  <c r="S74" i="1" s="1"/>
  <c r="AI74" i="1" s="1"/>
  <c r="H62" i="1"/>
  <c r="S62" i="1" s="1"/>
  <c r="AI62" i="1" s="1"/>
  <c r="W50" i="1"/>
  <c r="AA50" i="1" s="1"/>
  <c r="H38" i="1"/>
  <c r="S38" i="1" s="1"/>
  <c r="AI38" i="1" s="1"/>
  <c r="W14" i="1"/>
  <c r="AA14" i="1" s="1"/>
  <c r="H620" i="1"/>
  <c r="S620" i="1" s="1"/>
  <c r="AI620" i="1" s="1"/>
  <c r="W463" i="1"/>
  <c r="AA463" i="1" s="1"/>
  <c r="I403" i="1"/>
  <c r="T403" i="1" s="1"/>
  <c r="AJ403" i="1" s="1"/>
  <c r="H199" i="1"/>
  <c r="I115" i="1"/>
  <c r="T115" i="1" s="1"/>
  <c r="AJ115" i="1" s="1"/>
  <c r="W7" i="1"/>
  <c r="AA7" i="1" s="1"/>
  <c r="U613" i="1"/>
  <c r="Y613" i="1" s="1"/>
  <c r="U601" i="1"/>
  <c r="Y601" i="1" s="1"/>
  <c r="H589" i="1"/>
  <c r="S589" i="1" s="1"/>
  <c r="U577" i="1"/>
  <c r="Y577" i="1" s="1"/>
  <c r="J565" i="1"/>
  <c r="AE565" i="1" s="1"/>
  <c r="J553" i="1"/>
  <c r="AE553" i="1" s="1"/>
  <c r="I541" i="1"/>
  <c r="T541" i="1" s="1"/>
  <c r="V517" i="1"/>
  <c r="Z517" i="1" s="1"/>
  <c r="H505" i="1"/>
  <c r="S505" i="1" s="1"/>
  <c r="AI505" i="1" s="1"/>
  <c r="V493" i="1"/>
  <c r="Z493" i="1" s="1"/>
  <c r="U481" i="1"/>
  <c r="Y481" i="1" s="1"/>
  <c r="J469" i="1"/>
  <c r="AE469" i="1" s="1"/>
  <c r="U457" i="1"/>
  <c r="Y457" i="1" s="1"/>
  <c r="U445" i="1"/>
  <c r="H433" i="1"/>
  <c r="S433" i="1" s="1"/>
  <c r="AI433" i="1" s="1"/>
  <c r="W75" i="1"/>
  <c r="AA75" i="1" s="1"/>
  <c r="H614" i="1"/>
  <c r="S614" i="1" s="1"/>
  <c r="AI614" i="1" s="1"/>
  <c r="V542" i="1"/>
  <c r="Z542" i="1" s="1"/>
  <c r="H434" i="1"/>
  <c r="S434" i="1" s="1"/>
  <c r="AI434" i="1" s="1"/>
  <c r="U314" i="1"/>
  <c r="Y314" i="1" s="1"/>
  <c r="W290" i="1"/>
  <c r="AA290" i="1" s="1"/>
  <c r="J230" i="1"/>
  <c r="AE230" i="1" s="1"/>
  <c r="V146" i="1"/>
  <c r="Z146" i="1" s="1"/>
  <c r="I110" i="1"/>
  <c r="T110" i="1" s="1"/>
  <c r="AJ110" i="1" s="1"/>
  <c r="H98" i="1"/>
  <c r="S98" i="1" s="1"/>
  <c r="AI98" i="1" s="1"/>
  <c r="V86" i="1"/>
  <c r="Z86" i="1" s="1"/>
  <c r="I74" i="1"/>
  <c r="T74" i="1" s="1"/>
  <c r="AJ74" i="1" s="1"/>
  <c r="U62" i="1"/>
  <c r="Y62" i="1" s="1"/>
  <c r="H26" i="1"/>
  <c r="S26" i="1" s="1"/>
  <c r="V26" i="1"/>
  <c r="H547" i="1"/>
  <c r="S547" i="1" s="1"/>
  <c r="AI547" i="1" s="1"/>
  <c r="V403" i="1"/>
  <c r="Z403" i="1" s="1"/>
  <c r="U331" i="1"/>
  <c r="Y331" i="1" s="1"/>
  <c r="I199" i="1"/>
  <c r="T199" i="1" s="1"/>
  <c r="U67" i="1"/>
  <c r="Y67" i="1" s="1"/>
  <c r="I67" i="1"/>
  <c r="T67" i="1" s="1"/>
  <c r="AJ67" i="1" s="1"/>
  <c r="I613" i="1"/>
  <c r="T613" i="1" s="1"/>
  <c r="AJ613" i="1" s="1"/>
  <c r="J601" i="1"/>
  <c r="AE601" i="1" s="1"/>
  <c r="U589" i="1"/>
  <c r="W565" i="1"/>
  <c r="W553" i="1"/>
  <c r="AA553" i="1" s="1"/>
  <c r="V541" i="1"/>
  <c r="J517" i="1"/>
  <c r="AE517" i="1" s="1"/>
  <c r="V505" i="1"/>
  <c r="Z505" i="1" s="1"/>
  <c r="J493" i="1"/>
  <c r="AE493" i="1" s="1"/>
  <c r="I481" i="1"/>
  <c r="T481" i="1" s="1"/>
  <c r="AJ481" i="1" s="1"/>
  <c r="W469" i="1"/>
  <c r="AA469" i="1" s="1"/>
  <c r="J445" i="1"/>
  <c r="AE445" i="1" s="1"/>
  <c r="V433" i="1"/>
  <c r="Z433" i="1" s="1"/>
  <c r="U362" i="1"/>
  <c r="Y362" i="1" s="1"/>
  <c r="H338" i="1"/>
  <c r="S338" i="1" s="1"/>
  <c r="AI338" i="1" s="1"/>
  <c r="J314" i="1"/>
  <c r="AE314" i="1" s="1"/>
  <c r="U170" i="1"/>
  <c r="Y170" i="1" s="1"/>
  <c r="H146" i="1"/>
  <c r="S146" i="1" s="1"/>
  <c r="AI146" i="1" s="1"/>
  <c r="H134" i="1"/>
  <c r="S134" i="1" s="1"/>
  <c r="AI134" i="1" s="1"/>
  <c r="H122" i="1"/>
  <c r="S122" i="1" s="1"/>
  <c r="AI122" i="1" s="1"/>
  <c r="V110" i="1"/>
  <c r="Z110" i="1" s="1"/>
  <c r="V98" i="1"/>
  <c r="Z98" i="1" s="1"/>
  <c r="H86" i="1"/>
  <c r="S86" i="1" s="1"/>
  <c r="AI86" i="1" s="1"/>
  <c r="W86" i="1"/>
  <c r="AA86" i="1" s="1"/>
  <c r="V74" i="1"/>
  <c r="Z74" i="1" s="1"/>
  <c r="J62" i="1"/>
  <c r="J50" i="1"/>
  <c r="AE50" i="1" s="1"/>
  <c r="J38" i="1"/>
  <c r="AE38" i="1" s="1"/>
  <c r="U26" i="1"/>
  <c r="J14" i="1"/>
  <c r="AE14" i="1" s="1"/>
  <c r="U617" i="1"/>
  <c r="Y617" i="1" s="1"/>
  <c r="V547" i="1"/>
  <c r="Z547" i="1" s="1"/>
  <c r="H463" i="1"/>
  <c r="S463" i="1" s="1"/>
  <c r="AI463" i="1" s="1"/>
  <c r="H331" i="1"/>
  <c r="J259" i="1"/>
  <c r="AE259" i="1" s="1"/>
  <c r="J199" i="1"/>
  <c r="AE199" i="1" s="1"/>
  <c r="V67" i="1"/>
  <c r="Z67" i="1" s="1"/>
  <c r="V613" i="1"/>
  <c r="Z613" i="1" s="1"/>
  <c r="V601" i="1"/>
  <c r="Z601" i="1" s="1"/>
  <c r="I589" i="1"/>
  <c r="T589" i="1" s="1"/>
  <c r="I577" i="1"/>
  <c r="T577" i="1" s="1"/>
  <c r="AJ577" i="1" s="1"/>
  <c r="J541" i="1"/>
  <c r="AE541" i="1" s="1"/>
  <c r="H529" i="1"/>
  <c r="S529" i="1" s="1"/>
  <c r="AI529" i="1" s="1"/>
  <c r="W517" i="1"/>
  <c r="AA517" i="1" s="1"/>
  <c r="I505" i="1"/>
  <c r="T505" i="1" s="1"/>
  <c r="AJ505" i="1" s="1"/>
  <c r="W493" i="1"/>
  <c r="AA493" i="1" s="1"/>
  <c r="V481" i="1"/>
  <c r="Z481" i="1" s="1"/>
  <c r="W445" i="1"/>
  <c r="I433" i="1"/>
  <c r="T433" i="1" s="1"/>
  <c r="AJ433" i="1" s="1"/>
  <c r="U51" i="1"/>
  <c r="Y51" i="1" s="1"/>
  <c r="J422" i="1"/>
  <c r="AE422" i="1" s="1"/>
  <c r="V362" i="1"/>
  <c r="Z362" i="1" s="1"/>
  <c r="H278" i="1"/>
  <c r="S278" i="1" s="1"/>
  <c r="AI278" i="1" s="1"/>
  <c r="H242" i="1"/>
  <c r="S242" i="1" s="1"/>
  <c r="AI242" i="1" s="1"/>
  <c r="H194" i="1"/>
  <c r="S194" i="1" s="1"/>
  <c r="AI194" i="1" s="1"/>
  <c r="I170" i="1"/>
  <c r="T170" i="1" s="1"/>
  <c r="AJ170" i="1" s="1"/>
  <c r="U146" i="1"/>
  <c r="Y146" i="1" s="1"/>
  <c r="U134" i="1"/>
  <c r="Y134" i="1" s="1"/>
  <c r="W134" i="1"/>
  <c r="AA134" i="1" s="1"/>
  <c r="J110" i="1"/>
  <c r="AE110" i="1" s="1"/>
  <c r="I98" i="1"/>
  <c r="T98" i="1" s="1"/>
  <c r="AJ98" i="1" s="1"/>
  <c r="J86" i="1"/>
  <c r="AE86" i="1" s="1"/>
  <c r="W74" i="1"/>
  <c r="AA74" i="1" s="1"/>
  <c r="I62" i="1"/>
  <c r="T62" i="1" s="1"/>
  <c r="AJ62" i="1" s="1"/>
  <c r="U606" i="1"/>
  <c r="Y606" i="1" s="1"/>
  <c r="U463" i="1"/>
  <c r="Y463" i="1" s="1"/>
  <c r="J403" i="1"/>
  <c r="AE403" i="1" s="1"/>
  <c r="V331" i="1"/>
  <c r="Z331" i="1" s="1"/>
  <c r="W259" i="1"/>
  <c r="AA259" i="1" s="1"/>
  <c r="H259" i="1"/>
  <c r="S259" i="1" s="1"/>
  <c r="AI259" i="1" s="1"/>
  <c r="H115" i="1"/>
  <c r="S115" i="1" s="1"/>
  <c r="AI115" i="1" s="1"/>
  <c r="H7" i="1"/>
  <c r="S7" i="1" s="1"/>
  <c r="AI7" i="1" s="1"/>
  <c r="J613" i="1"/>
  <c r="AE613" i="1" s="1"/>
  <c r="V589" i="1"/>
  <c r="V577" i="1"/>
  <c r="Z577" i="1" s="1"/>
  <c r="H553" i="1"/>
  <c r="S553" i="1" s="1"/>
  <c r="AI553" i="1" s="1"/>
  <c r="W541" i="1"/>
  <c r="U529" i="1"/>
  <c r="Y529" i="1" s="1"/>
  <c r="W505" i="1"/>
  <c r="AA505" i="1" s="1"/>
  <c r="J481" i="1"/>
  <c r="H469" i="1"/>
  <c r="S469" i="1" s="1"/>
  <c r="AI469" i="1" s="1"/>
  <c r="I457" i="1"/>
  <c r="T457" i="1" s="1"/>
  <c r="AJ457" i="1" s="1"/>
  <c r="I445" i="1"/>
  <c r="T445" i="1" s="1"/>
  <c r="W433" i="1"/>
  <c r="AA433" i="1" s="1"/>
  <c r="U219" i="1"/>
  <c r="Y219" i="1" s="1"/>
  <c r="W338" i="1"/>
  <c r="AA338" i="1" s="1"/>
  <c r="H182" i="1"/>
  <c r="S182" i="1" s="1"/>
  <c r="AI182" i="1" s="1"/>
  <c r="W110" i="1"/>
  <c r="AA110" i="1" s="1"/>
  <c r="U603" i="1"/>
  <c r="Y603" i="1" s="1"/>
  <c r="H565" i="1"/>
  <c r="S565" i="1" s="1"/>
  <c r="V409" i="1"/>
  <c r="Z409" i="1" s="1"/>
  <c r="U397" i="1"/>
  <c r="Y397" i="1" s="1"/>
  <c r="H385" i="1"/>
  <c r="S385" i="1" s="1"/>
  <c r="AI385" i="1" s="1"/>
  <c r="H361" i="1"/>
  <c r="S361" i="1" s="1"/>
  <c r="AI361" i="1" s="1"/>
  <c r="V349" i="1"/>
  <c r="Z349" i="1" s="1"/>
  <c r="H325" i="1"/>
  <c r="S325" i="1" s="1"/>
  <c r="AI325" i="1" s="1"/>
  <c r="J313" i="1"/>
  <c r="AE313" i="1" s="1"/>
  <c r="I301" i="1"/>
  <c r="T301" i="1" s="1"/>
  <c r="AJ301" i="1" s="1"/>
  <c r="J277" i="1"/>
  <c r="AE277" i="1" s="1"/>
  <c r="J265" i="1"/>
  <c r="AE265" i="1" s="1"/>
  <c r="V253" i="1"/>
  <c r="Z253" i="1" s="1"/>
  <c r="W241" i="1"/>
  <c r="AA241" i="1" s="1"/>
  <c r="W229" i="1"/>
  <c r="V217" i="1"/>
  <c r="Z217" i="1" s="1"/>
  <c r="H193" i="1"/>
  <c r="S193" i="1" s="1"/>
  <c r="AI193" i="1" s="1"/>
  <c r="U169" i="1"/>
  <c r="Y169" i="1" s="1"/>
  <c r="U157" i="1"/>
  <c r="Y157" i="1" s="1"/>
  <c r="W145" i="1"/>
  <c r="AA145" i="1" s="1"/>
  <c r="J133" i="1"/>
  <c r="AE133" i="1" s="1"/>
  <c r="H121" i="1"/>
  <c r="S121" i="1" s="1"/>
  <c r="AI121" i="1" s="1"/>
  <c r="W109" i="1"/>
  <c r="AA109" i="1" s="1"/>
  <c r="V109" i="1"/>
  <c r="Z109" i="1" s="1"/>
  <c r="V85" i="1"/>
  <c r="Z85" i="1" s="1"/>
  <c r="W73" i="1"/>
  <c r="AA73" i="1" s="1"/>
  <c r="U61" i="1"/>
  <c r="Y61" i="1" s="1"/>
  <c r="V49" i="1"/>
  <c r="Z49" i="1" s="1"/>
  <c r="W49" i="1"/>
  <c r="AA49" i="1" s="1"/>
  <c r="W37" i="1"/>
  <c r="AA37" i="1" s="1"/>
  <c r="W25" i="1"/>
  <c r="AA25" i="1" s="1"/>
  <c r="H621" i="1"/>
  <c r="S621" i="1" s="1"/>
  <c r="AI621" i="1" s="1"/>
  <c r="U415" i="1"/>
  <c r="Y415" i="1" s="1"/>
  <c r="V223" i="1"/>
  <c r="Z223" i="1" s="1"/>
  <c r="U151" i="1"/>
  <c r="Y151" i="1" s="1"/>
  <c r="J43" i="1"/>
  <c r="I612" i="1"/>
  <c r="T612" i="1" s="1"/>
  <c r="AJ612" i="1" s="1"/>
  <c r="H600" i="1"/>
  <c r="S600" i="1" s="1"/>
  <c r="AI600" i="1" s="1"/>
  <c r="J576" i="1"/>
  <c r="AE576" i="1" s="1"/>
  <c r="V564" i="1"/>
  <c r="Z564" i="1" s="1"/>
  <c r="I552" i="1"/>
  <c r="T552" i="1" s="1"/>
  <c r="AJ552" i="1" s="1"/>
  <c r="I540" i="1"/>
  <c r="T540" i="1" s="1"/>
  <c r="AJ540" i="1" s="1"/>
  <c r="H528" i="1"/>
  <c r="S528" i="1" s="1"/>
  <c r="AI528" i="1" s="1"/>
  <c r="H516" i="1"/>
  <c r="S516" i="1" s="1"/>
  <c r="AI516" i="1" s="1"/>
  <c r="H504" i="1"/>
  <c r="S504" i="1" s="1"/>
  <c r="AI504" i="1" s="1"/>
  <c r="V492" i="1"/>
  <c r="Z492" i="1" s="1"/>
  <c r="I480" i="1"/>
  <c r="T480" i="1" s="1"/>
  <c r="AJ480" i="1" s="1"/>
  <c r="I432" i="1"/>
  <c r="T432" i="1" s="1"/>
  <c r="AJ432" i="1" s="1"/>
  <c r="U420" i="1"/>
  <c r="Y420" i="1" s="1"/>
  <c r="J384" i="1"/>
  <c r="AE384" i="1" s="1"/>
  <c r="H372" i="1"/>
  <c r="S372" i="1" s="1"/>
  <c r="AI372" i="1" s="1"/>
  <c r="U348" i="1"/>
  <c r="Y348" i="1" s="1"/>
  <c r="W336" i="1"/>
  <c r="AA336" i="1" s="1"/>
  <c r="V312" i="1"/>
  <c r="Z312" i="1" s="1"/>
  <c r="V300" i="1"/>
  <c r="Z300" i="1" s="1"/>
  <c r="I288" i="1"/>
  <c r="T288" i="1" s="1"/>
  <c r="AJ288" i="1" s="1"/>
  <c r="H276" i="1"/>
  <c r="S276" i="1" s="1"/>
  <c r="AI276" i="1" s="1"/>
  <c r="W264" i="1"/>
  <c r="AA264" i="1" s="1"/>
  <c r="V252" i="1"/>
  <c r="Z252" i="1" s="1"/>
  <c r="W240" i="1"/>
  <c r="AA240" i="1" s="1"/>
  <c r="U216" i="1"/>
  <c r="Y216" i="1" s="1"/>
  <c r="H204" i="1"/>
  <c r="S204" i="1" s="1"/>
  <c r="AI204" i="1" s="1"/>
  <c r="W180" i="1"/>
  <c r="AA180" i="1" s="1"/>
  <c r="U168" i="1"/>
  <c r="Y168" i="1" s="1"/>
  <c r="H156" i="1"/>
  <c r="S156" i="1" s="1"/>
  <c r="AI156" i="1" s="1"/>
  <c r="I144" i="1"/>
  <c r="T144" i="1" s="1"/>
  <c r="AJ144" i="1" s="1"/>
  <c r="U144" i="1"/>
  <c r="Y144" i="1" s="1"/>
  <c r="J132" i="1"/>
  <c r="AE132" i="1" s="1"/>
  <c r="W120" i="1"/>
  <c r="AA120" i="1" s="1"/>
  <c r="J108" i="1"/>
  <c r="AE108" i="1" s="1"/>
  <c r="U60" i="1"/>
  <c r="V48" i="1"/>
  <c r="Z48" i="1" s="1"/>
  <c r="I36" i="1"/>
  <c r="T36" i="1" s="1"/>
  <c r="AJ36" i="1" s="1"/>
  <c r="U259" i="1"/>
  <c r="Y259" i="1" s="1"/>
  <c r="U553" i="1"/>
  <c r="Y553" i="1" s="1"/>
  <c r="J505" i="1"/>
  <c r="AE505" i="1" s="1"/>
  <c r="U421" i="1"/>
  <c r="I397" i="1"/>
  <c r="T397" i="1" s="1"/>
  <c r="AJ397" i="1" s="1"/>
  <c r="U385" i="1"/>
  <c r="Y385" i="1" s="1"/>
  <c r="H373" i="1"/>
  <c r="S373" i="1" s="1"/>
  <c r="AI373" i="1" s="1"/>
  <c r="U361" i="1"/>
  <c r="Y361" i="1" s="1"/>
  <c r="J337" i="1"/>
  <c r="AE337" i="1" s="1"/>
  <c r="V325" i="1"/>
  <c r="Z325" i="1" s="1"/>
  <c r="W313" i="1"/>
  <c r="AA313" i="1" s="1"/>
  <c r="W301" i="1"/>
  <c r="AA301" i="1" s="1"/>
  <c r="H289" i="1"/>
  <c r="S289" i="1" s="1"/>
  <c r="AI289" i="1" s="1"/>
  <c r="W265" i="1"/>
  <c r="AA265" i="1" s="1"/>
  <c r="H253" i="1"/>
  <c r="S253" i="1" s="1"/>
  <c r="AI253" i="1" s="1"/>
  <c r="I241" i="1"/>
  <c r="T241" i="1" s="1"/>
  <c r="AJ241" i="1" s="1"/>
  <c r="I217" i="1"/>
  <c r="T217" i="1" s="1"/>
  <c r="AJ217" i="1" s="1"/>
  <c r="H205" i="1"/>
  <c r="S205" i="1" s="1"/>
  <c r="AI205" i="1" s="1"/>
  <c r="V193" i="1"/>
  <c r="Z193" i="1" s="1"/>
  <c r="J193" i="1"/>
  <c r="AE193" i="1" s="1"/>
  <c r="I169" i="1"/>
  <c r="T169" i="1" s="1"/>
  <c r="AJ169" i="1" s="1"/>
  <c r="H157" i="1"/>
  <c r="S157" i="1" s="1"/>
  <c r="AI157" i="1" s="1"/>
  <c r="W133" i="1"/>
  <c r="AA133" i="1" s="1"/>
  <c r="I121" i="1"/>
  <c r="T121" i="1" s="1"/>
  <c r="AJ121" i="1" s="1"/>
  <c r="J121" i="1"/>
  <c r="AE121" i="1" s="1"/>
  <c r="V61" i="1"/>
  <c r="Z61" i="1" s="1"/>
  <c r="I49" i="1"/>
  <c r="T49" i="1" s="1"/>
  <c r="AJ49" i="1" s="1"/>
  <c r="I13" i="1"/>
  <c r="T13" i="1" s="1"/>
  <c r="AJ13" i="1" s="1"/>
  <c r="U620" i="1"/>
  <c r="Y620" i="1" s="1"/>
  <c r="V534" i="1"/>
  <c r="Z534" i="1" s="1"/>
  <c r="H583" i="1"/>
  <c r="S583" i="1" s="1"/>
  <c r="AI583" i="1" s="1"/>
  <c r="U499" i="1"/>
  <c r="Y499" i="1" s="1"/>
  <c r="J295" i="1"/>
  <c r="U295" i="1"/>
  <c r="Y295" i="1" s="1"/>
  <c r="J223" i="1"/>
  <c r="AE223" i="1" s="1"/>
  <c r="U223" i="1"/>
  <c r="Y223" i="1" s="1"/>
  <c r="V151" i="1"/>
  <c r="Z151" i="1" s="1"/>
  <c r="V612" i="1"/>
  <c r="Z612" i="1" s="1"/>
  <c r="U600" i="1"/>
  <c r="Y600" i="1" s="1"/>
  <c r="W576" i="1"/>
  <c r="V552" i="1"/>
  <c r="Z552" i="1" s="1"/>
  <c r="W540" i="1"/>
  <c r="AA540" i="1" s="1"/>
  <c r="U528" i="1"/>
  <c r="Y528" i="1" s="1"/>
  <c r="U516" i="1"/>
  <c r="Y516" i="1" s="1"/>
  <c r="V504" i="1"/>
  <c r="Z504" i="1" s="1"/>
  <c r="W480" i="1"/>
  <c r="AA480" i="1" s="1"/>
  <c r="J444" i="1"/>
  <c r="W432" i="1"/>
  <c r="AA432" i="1" s="1"/>
  <c r="H408" i="1"/>
  <c r="S408" i="1" s="1"/>
  <c r="AI408" i="1" s="1"/>
  <c r="U384" i="1"/>
  <c r="Y384" i="1" s="1"/>
  <c r="V372" i="1"/>
  <c r="Z372" i="1" s="1"/>
  <c r="J360" i="1"/>
  <c r="AE360" i="1" s="1"/>
  <c r="I348" i="1"/>
  <c r="T348" i="1" s="1"/>
  <c r="AJ348" i="1" s="1"/>
  <c r="J336" i="1"/>
  <c r="AE336" i="1" s="1"/>
  <c r="U324" i="1"/>
  <c r="Y324" i="1" s="1"/>
  <c r="J312" i="1"/>
  <c r="AE312" i="1" s="1"/>
  <c r="J300" i="1"/>
  <c r="AE300" i="1" s="1"/>
  <c r="V288" i="1"/>
  <c r="Z288" i="1" s="1"/>
  <c r="J264" i="1"/>
  <c r="AE264" i="1" s="1"/>
  <c r="I252" i="1"/>
  <c r="T252" i="1" s="1"/>
  <c r="AJ252" i="1" s="1"/>
  <c r="I240" i="1"/>
  <c r="T240" i="1" s="1"/>
  <c r="AJ240" i="1" s="1"/>
  <c r="J228" i="1"/>
  <c r="J216" i="1"/>
  <c r="AE216" i="1" s="1"/>
  <c r="H216" i="1"/>
  <c r="S216" i="1" s="1"/>
  <c r="AI216" i="1" s="1"/>
  <c r="I204" i="1"/>
  <c r="T204" i="1" s="1"/>
  <c r="AJ204" i="1" s="1"/>
  <c r="H192" i="1"/>
  <c r="S192" i="1" s="1"/>
  <c r="AI192" i="1" s="1"/>
  <c r="J192" i="1"/>
  <c r="AE192" i="1" s="1"/>
  <c r="V156" i="1"/>
  <c r="Z156" i="1" s="1"/>
  <c r="W144" i="1"/>
  <c r="AA144" i="1" s="1"/>
  <c r="V132" i="1"/>
  <c r="Z132" i="1" s="1"/>
  <c r="W108" i="1"/>
  <c r="AA108" i="1" s="1"/>
  <c r="I108" i="1"/>
  <c r="T108" i="1" s="1"/>
  <c r="AJ108" i="1" s="1"/>
  <c r="J278" i="1"/>
  <c r="AE278" i="1" s="1"/>
  <c r="W98" i="1"/>
  <c r="AA98" i="1" s="1"/>
  <c r="I547" i="1"/>
  <c r="T547" i="1" s="1"/>
  <c r="AJ547" i="1" s="1"/>
  <c r="U199" i="1"/>
  <c r="W613" i="1"/>
  <c r="AA613" i="1" s="1"/>
  <c r="H421" i="1"/>
  <c r="S421" i="1" s="1"/>
  <c r="V397" i="1"/>
  <c r="Z397" i="1" s="1"/>
  <c r="I385" i="1"/>
  <c r="T385" i="1" s="1"/>
  <c r="AJ385" i="1" s="1"/>
  <c r="U373" i="1"/>
  <c r="Y373" i="1" s="1"/>
  <c r="J349" i="1"/>
  <c r="H337" i="1"/>
  <c r="S337" i="1" s="1"/>
  <c r="AI337" i="1" s="1"/>
  <c r="W337" i="1"/>
  <c r="AA337" i="1" s="1"/>
  <c r="I325" i="1"/>
  <c r="T325" i="1" s="1"/>
  <c r="AJ325" i="1" s="1"/>
  <c r="U301" i="1"/>
  <c r="Y301" i="1" s="1"/>
  <c r="V289" i="1"/>
  <c r="Z289" i="1" s="1"/>
  <c r="J253" i="1"/>
  <c r="AE253" i="1" s="1"/>
  <c r="V241" i="1"/>
  <c r="Z241" i="1" s="1"/>
  <c r="W217" i="1"/>
  <c r="AA217" i="1" s="1"/>
  <c r="I193" i="1"/>
  <c r="T193" i="1" s="1"/>
  <c r="AJ193" i="1" s="1"/>
  <c r="W169" i="1"/>
  <c r="AA169" i="1" s="1"/>
  <c r="V157" i="1"/>
  <c r="Z157" i="1" s="1"/>
  <c r="J157" i="1"/>
  <c r="AE157" i="1" s="1"/>
  <c r="H145" i="1"/>
  <c r="S145" i="1" s="1"/>
  <c r="AI145" i="1" s="1"/>
  <c r="W121" i="1"/>
  <c r="AA121" i="1" s="1"/>
  <c r="V121" i="1"/>
  <c r="Z121" i="1" s="1"/>
  <c r="I97" i="1"/>
  <c r="T97" i="1" s="1"/>
  <c r="AJ97" i="1" s="1"/>
  <c r="H73" i="1"/>
  <c r="S73" i="1" s="1"/>
  <c r="AI73" i="1" s="1"/>
  <c r="I61" i="1"/>
  <c r="T61" i="1" s="1"/>
  <c r="AJ61" i="1" s="1"/>
  <c r="H25" i="1"/>
  <c r="S25" i="1" s="1"/>
  <c r="AI25" i="1" s="1"/>
  <c r="V13" i="1"/>
  <c r="Z13" i="1" s="1"/>
  <c r="U583" i="1"/>
  <c r="Y583" i="1" s="1"/>
  <c r="H499" i="1"/>
  <c r="S499" i="1" s="1"/>
  <c r="AI499" i="1" s="1"/>
  <c r="H415" i="1"/>
  <c r="S415" i="1" s="1"/>
  <c r="AI415" i="1" s="1"/>
  <c r="W223" i="1"/>
  <c r="AA223" i="1" s="1"/>
  <c r="W151" i="1"/>
  <c r="AA151" i="1" s="1"/>
  <c r="U43" i="1"/>
  <c r="Y43" i="1" s="1"/>
  <c r="J588" i="1"/>
  <c r="AE588" i="1" s="1"/>
  <c r="H576" i="1"/>
  <c r="S576" i="1" s="1"/>
  <c r="J540" i="1"/>
  <c r="AE540" i="1" s="1"/>
  <c r="I528" i="1"/>
  <c r="T528" i="1" s="1"/>
  <c r="AJ528" i="1" s="1"/>
  <c r="I504" i="1"/>
  <c r="T504" i="1" s="1"/>
  <c r="AJ504" i="1" s="1"/>
  <c r="I492" i="1"/>
  <c r="T492" i="1" s="1"/>
  <c r="AJ492" i="1" s="1"/>
  <c r="U492" i="1"/>
  <c r="Y492" i="1" s="1"/>
  <c r="U480" i="1"/>
  <c r="Y480" i="1" s="1"/>
  <c r="U468" i="1"/>
  <c r="Y468" i="1" s="1"/>
  <c r="H456" i="1"/>
  <c r="S456" i="1" s="1"/>
  <c r="H444" i="1"/>
  <c r="S444" i="1" s="1"/>
  <c r="AI444" i="1" s="1"/>
  <c r="W444" i="1"/>
  <c r="AA444" i="1" s="1"/>
  <c r="J432" i="1"/>
  <c r="AE432" i="1" s="1"/>
  <c r="H420" i="1"/>
  <c r="S420" i="1" s="1"/>
  <c r="AI420" i="1" s="1"/>
  <c r="U408" i="1"/>
  <c r="Y408" i="1" s="1"/>
  <c r="H396" i="1"/>
  <c r="S396" i="1" s="1"/>
  <c r="AI396" i="1" s="1"/>
  <c r="U360" i="1"/>
  <c r="Y360" i="1" s="1"/>
  <c r="V348" i="1"/>
  <c r="Z348" i="1" s="1"/>
  <c r="H324" i="1"/>
  <c r="W312" i="1"/>
  <c r="AA312" i="1" s="1"/>
  <c r="W300" i="1"/>
  <c r="AA300" i="1" s="1"/>
  <c r="U300" i="1"/>
  <c r="Y300" i="1" s="1"/>
  <c r="J288" i="1"/>
  <c r="AE288" i="1" s="1"/>
  <c r="U252" i="1"/>
  <c r="Y252" i="1" s="1"/>
  <c r="V240" i="1"/>
  <c r="Z240" i="1" s="1"/>
  <c r="W228" i="1"/>
  <c r="AA228" i="1" s="1"/>
  <c r="V216" i="1"/>
  <c r="Z216" i="1" s="1"/>
  <c r="U204" i="1"/>
  <c r="Y204" i="1" s="1"/>
  <c r="U192" i="1"/>
  <c r="Y192" i="1" s="1"/>
  <c r="I168" i="1"/>
  <c r="T168" i="1" s="1"/>
  <c r="AJ168" i="1" s="1"/>
  <c r="I156" i="1"/>
  <c r="T156" i="1" s="1"/>
  <c r="AJ156" i="1" s="1"/>
  <c r="J144" i="1"/>
  <c r="AE144" i="1" s="1"/>
  <c r="W132" i="1"/>
  <c r="AA132" i="1" s="1"/>
  <c r="U108" i="1"/>
  <c r="Y108" i="1" s="1"/>
  <c r="H96" i="1"/>
  <c r="S96" i="1" s="1"/>
  <c r="AI96" i="1" s="1"/>
  <c r="I48" i="1"/>
  <c r="T48" i="1" s="1"/>
  <c r="AJ48" i="1" s="1"/>
  <c r="J24" i="1"/>
  <c r="AE24" i="1" s="1"/>
  <c r="I86" i="1"/>
  <c r="T86" i="1" s="1"/>
  <c r="AJ86" i="1" s="1"/>
  <c r="V445" i="1"/>
  <c r="V421" i="1"/>
  <c r="J409" i="1"/>
  <c r="AE409" i="1" s="1"/>
  <c r="V385" i="1"/>
  <c r="Z385" i="1" s="1"/>
  <c r="I373" i="1"/>
  <c r="T373" i="1" s="1"/>
  <c r="AJ373" i="1" s="1"/>
  <c r="I361" i="1"/>
  <c r="T361" i="1" s="1"/>
  <c r="AJ361" i="1" s="1"/>
  <c r="H349" i="1"/>
  <c r="S349" i="1" s="1"/>
  <c r="AI349" i="1" s="1"/>
  <c r="W349" i="1"/>
  <c r="AA349" i="1" s="1"/>
  <c r="U337" i="1"/>
  <c r="Y337" i="1" s="1"/>
  <c r="W325" i="1"/>
  <c r="AA325" i="1" s="1"/>
  <c r="J301" i="1"/>
  <c r="AE301" i="1" s="1"/>
  <c r="H277" i="1"/>
  <c r="S277" i="1" s="1"/>
  <c r="AI277" i="1" s="1"/>
  <c r="H265" i="1"/>
  <c r="U253" i="1"/>
  <c r="Y253" i="1" s="1"/>
  <c r="H229" i="1"/>
  <c r="S229" i="1" s="1"/>
  <c r="J217" i="1"/>
  <c r="AE217" i="1" s="1"/>
  <c r="J205" i="1"/>
  <c r="AE205" i="1" s="1"/>
  <c r="I205" i="1"/>
  <c r="T205" i="1" s="1"/>
  <c r="AJ205" i="1" s="1"/>
  <c r="W193" i="1"/>
  <c r="AA193" i="1" s="1"/>
  <c r="I181" i="1"/>
  <c r="T181" i="1" s="1"/>
  <c r="AJ181" i="1" s="1"/>
  <c r="H169" i="1"/>
  <c r="I157" i="1"/>
  <c r="T157" i="1" s="1"/>
  <c r="AJ157" i="1" s="1"/>
  <c r="U145" i="1"/>
  <c r="Y145" i="1" s="1"/>
  <c r="I109" i="1"/>
  <c r="T109" i="1" s="1"/>
  <c r="AJ109" i="1" s="1"/>
  <c r="V97" i="1"/>
  <c r="Z97" i="1" s="1"/>
  <c r="I73" i="1"/>
  <c r="T73" i="1" s="1"/>
  <c r="AJ73" i="1" s="1"/>
  <c r="J61" i="1"/>
  <c r="W61" i="1"/>
  <c r="AA61" i="1" s="1"/>
  <c r="U49" i="1"/>
  <c r="Y49" i="1" s="1"/>
  <c r="J37" i="1"/>
  <c r="U25" i="1"/>
  <c r="Y25" i="1" s="1"/>
  <c r="J13" i="1"/>
  <c r="AE13" i="1" s="1"/>
  <c r="J618" i="1"/>
  <c r="AE618" i="1" s="1"/>
  <c r="I583" i="1"/>
  <c r="T583" i="1" s="1"/>
  <c r="AJ583" i="1" s="1"/>
  <c r="V499" i="1"/>
  <c r="Z499" i="1" s="1"/>
  <c r="V415" i="1"/>
  <c r="Z415" i="1" s="1"/>
  <c r="H295" i="1"/>
  <c r="S295" i="1" s="1"/>
  <c r="AI295" i="1" s="1"/>
  <c r="H43" i="1"/>
  <c r="S43" i="1" s="1"/>
  <c r="AI43" i="1" s="1"/>
  <c r="J612" i="1"/>
  <c r="AE612" i="1" s="1"/>
  <c r="W588" i="1"/>
  <c r="AA588" i="1" s="1"/>
  <c r="H588" i="1"/>
  <c r="U576" i="1"/>
  <c r="H564" i="1"/>
  <c r="S564" i="1" s="1"/>
  <c r="AI564" i="1" s="1"/>
  <c r="J564" i="1"/>
  <c r="J552" i="1"/>
  <c r="AE552" i="1" s="1"/>
  <c r="V528" i="1"/>
  <c r="Z528" i="1" s="1"/>
  <c r="I516" i="1"/>
  <c r="T516" i="1" s="1"/>
  <c r="AJ516" i="1" s="1"/>
  <c r="W504" i="1"/>
  <c r="AA504" i="1" s="1"/>
  <c r="W492" i="1"/>
  <c r="AA492" i="1" s="1"/>
  <c r="H468" i="1"/>
  <c r="S468" i="1" s="1"/>
  <c r="AI468" i="1" s="1"/>
  <c r="U456" i="1"/>
  <c r="U444" i="1"/>
  <c r="Y444" i="1" s="1"/>
  <c r="U432" i="1"/>
  <c r="Y432" i="1" s="1"/>
  <c r="V420" i="1"/>
  <c r="Z420" i="1" s="1"/>
  <c r="I408" i="1"/>
  <c r="T408" i="1" s="1"/>
  <c r="AJ408" i="1" s="1"/>
  <c r="U396" i="1"/>
  <c r="Y396" i="1" s="1"/>
  <c r="H384" i="1"/>
  <c r="S384" i="1" s="1"/>
  <c r="AI384" i="1" s="1"/>
  <c r="I372" i="1"/>
  <c r="T372" i="1" s="1"/>
  <c r="AJ372" i="1" s="1"/>
  <c r="H360" i="1"/>
  <c r="S360" i="1" s="1"/>
  <c r="AI360" i="1" s="1"/>
  <c r="J348" i="1"/>
  <c r="AE348" i="1" s="1"/>
  <c r="U336" i="1"/>
  <c r="Y336" i="1" s="1"/>
  <c r="V324" i="1"/>
  <c r="Z324" i="1" s="1"/>
  <c r="W288" i="1"/>
  <c r="AA288" i="1" s="1"/>
  <c r="I276" i="1"/>
  <c r="T276" i="1" s="1"/>
  <c r="AJ276" i="1" s="1"/>
  <c r="U264" i="1"/>
  <c r="Y264" i="1" s="1"/>
  <c r="W252" i="1"/>
  <c r="AA252" i="1" s="1"/>
  <c r="H228" i="1"/>
  <c r="S228" i="1" s="1"/>
  <c r="AI228" i="1" s="1"/>
  <c r="I216" i="1"/>
  <c r="T216" i="1" s="1"/>
  <c r="AJ216" i="1" s="1"/>
  <c r="V204" i="1"/>
  <c r="Z204" i="1" s="1"/>
  <c r="I192" i="1"/>
  <c r="T192" i="1" s="1"/>
  <c r="AJ192" i="1" s="1"/>
  <c r="H180" i="1"/>
  <c r="S180" i="1" s="1"/>
  <c r="AI180" i="1" s="1"/>
  <c r="V168" i="1"/>
  <c r="Z168" i="1" s="1"/>
  <c r="W156" i="1"/>
  <c r="AA156" i="1" s="1"/>
  <c r="V108" i="1"/>
  <c r="Z108" i="1" s="1"/>
  <c r="U96" i="1"/>
  <c r="Y96" i="1" s="1"/>
  <c r="J72" i="1"/>
  <c r="AE72" i="1" s="1"/>
  <c r="H72" i="1"/>
  <c r="S72" i="1" s="1"/>
  <c r="AI72" i="1" s="1"/>
  <c r="W60" i="1"/>
  <c r="I242" i="1"/>
  <c r="T242" i="1" s="1"/>
  <c r="AJ242" i="1" s="1"/>
  <c r="I134" i="1"/>
  <c r="T134" i="1" s="1"/>
  <c r="AJ134" i="1" s="1"/>
  <c r="I26" i="1"/>
  <c r="T26" i="1" s="1"/>
  <c r="U115" i="1"/>
  <c r="Y115" i="1" s="1"/>
  <c r="W481" i="1"/>
  <c r="AA481" i="1" s="1"/>
  <c r="I421" i="1"/>
  <c r="T421" i="1" s="1"/>
  <c r="H409" i="1"/>
  <c r="S409" i="1" s="1"/>
  <c r="AI409" i="1" s="1"/>
  <c r="W409" i="1"/>
  <c r="AA409" i="1" s="1"/>
  <c r="J397" i="1"/>
  <c r="AE397" i="1" s="1"/>
  <c r="V373" i="1"/>
  <c r="Z373" i="1" s="1"/>
  <c r="V361" i="1"/>
  <c r="Z361" i="1" s="1"/>
  <c r="U349" i="1"/>
  <c r="Y349" i="1" s="1"/>
  <c r="J325" i="1"/>
  <c r="AE325" i="1" s="1"/>
  <c r="H313" i="1"/>
  <c r="S313" i="1" s="1"/>
  <c r="AI313" i="1" s="1"/>
  <c r="I289" i="1"/>
  <c r="T289" i="1" s="1"/>
  <c r="AJ289" i="1" s="1"/>
  <c r="V277" i="1"/>
  <c r="Z277" i="1" s="1"/>
  <c r="U265" i="1"/>
  <c r="Y265" i="1" s="1"/>
  <c r="W253" i="1"/>
  <c r="AA253" i="1" s="1"/>
  <c r="H241" i="1"/>
  <c r="S241" i="1" s="1"/>
  <c r="AI241" i="1" s="1"/>
  <c r="I229" i="1"/>
  <c r="T229" i="1" s="1"/>
  <c r="W205" i="1"/>
  <c r="AA205" i="1" s="1"/>
  <c r="W181" i="1"/>
  <c r="AA181" i="1" s="1"/>
  <c r="J169" i="1"/>
  <c r="AE169" i="1" s="1"/>
  <c r="W157" i="1"/>
  <c r="AA157" i="1" s="1"/>
  <c r="J145" i="1"/>
  <c r="AE145" i="1" s="1"/>
  <c r="H109" i="1"/>
  <c r="S109" i="1" s="1"/>
  <c r="AI109" i="1" s="1"/>
  <c r="H85" i="1"/>
  <c r="S85" i="1" s="1"/>
  <c r="AI85" i="1" s="1"/>
  <c r="U73" i="1"/>
  <c r="Y73" i="1" s="1"/>
  <c r="I25" i="1"/>
  <c r="T25" i="1" s="1"/>
  <c r="AJ25" i="1" s="1"/>
  <c r="W13" i="1"/>
  <c r="AA13" i="1" s="1"/>
  <c r="V583" i="1"/>
  <c r="Z583" i="1" s="1"/>
  <c r="I499" i="1"/>
  <c r="T499" i="1" s="1"/>
  <c r="AJ499" i="1" s="1"/>
  <c r="I415" i="1"/>
  <c r="T415" i="1" s="1"/>
  <c r="AJ415" i="1" s="1"/>
  <c r="V295" i="1"/>
  <c r="Z295" i="1" s="1"/>
  <c r="H223" i="1"/>
  <c r="H151" i="1"/>
  <c r="S151" i="1" s="1"/>
  <c r="AI151" i="1" s="1"/>
  <c r="V43" i="1"/>
  <c r="Z43" i="1" s="1"/>
  <c r="W612" i="1"/>
  <c r="AA612" i="1" s="1"/>
  <c r="U588" i="1"/>
  <c r="Y588" i="1" s="1"/>
  <c r="U564" i="1"/>
  <c r="Y564" i="1" s="1"/>
  <c r="W564" i="1"/>
  <c r="AA564" i="1" s="1"/>
  <c r="H552" i="1"/>
  <c r="S552" i="1" s="1"/>
  <c r="AI552" i="1" s="1"/>
  <c r="W552" i="1"/>
  <c r="AA552" i="1" s="1"/>
  <c r="J528" i="1"/>
  <c r="AE528" i="1" s="1"/>
  <c r="V516" i="1"/>
  <c r="Z516" i="1" s="1"/>
  <c r="J504" i="1"/>
  <c r="AE504" i="1" s="1"/>
  <c r="J480" i="1"/>
  <c r="V468" i="1"/>
  <c r="Z468" i="1" s="1"/>
  <c r="I456" i="1"/>
  <c r="T456" i="1" s="1"/>
  <c r="V408" i="1"/>
  <c r="Z408" i="1" s="1"/>
  <c r="I396" i="1"/>
  <c r="T396" i="1" s="1"/>
  <c r="AJ396" i="1" s="1"/>
  <c r="V384" i="1"/>
  <c r="Z384" i="1" s="1"/>
  <c r="W372" i="1"/>
  <c r="AA372" i="1" s="1"/>
  <c r="V360" i="1"/>
  <c r="Z360" i="1" s="1"/>
  <c r="W348" i="1"/>
  <c r="AA348" i="1" s="1"/>
  <c r="I324" i="1"/>
  <c r="T324" i="1" s="1"/>
  <c r="AJ324" i="1" s="1"/>
  <c r="H300" i="1"/>
  <c r="V276" i="1"/>
  <c r="Z276" i="1" s="1"/>
  <c r="H240" i="1"/>
  <c r="S240" i="1" s="1"/>
  <c r="AI240" i="1" s="1"/>
  <c r="U228" i="1"/>
  <c r="Y228" i="1" s="1"/>
  <c r="W216" i="1"/>
  <c r="AA216" i="1" s="1"/>
  <c r="W204" i="1"/>
  <c r="AA204" i="1" s="1"/>
  <c r="V192" i="1"/>
  <c r="Z192" i="1" s="1"/>
  <c r="U180" i="1"/>
  <c r="Y180" i="1" s="1"/>
  <c r="J156" i="1"/>
  <c r="AE156" i="1" s="1"/>
  <c r="W26" i="1"/>
  <c r="W403" i="1"/>
  <c r="AA403" i="1" s="1"/>
  <c r="J67" i="1"/>
  <c r="J589" i="1"/>
  <c r="AE589" i="1" s="1"/>
  <c r="I529" i="1"/>
  <c r="T529" i="1" s="1"/>
  <c r="AJ529" i="1" s="1"/>
  <c r="W421" i="1"/>
  <c r="U409" i="1"/>
  <c r="Y409" i="1" s="1"/>
  <c r="W397" i="1"/>
  <c r="AA397" i="1" s="1"/>
  <c r="J385" i="1"/>
  <c r="AE385" i="1" s="1"/>
  <c r="J373" i="1"/>
  <c r="AE373" i="1" s="1"/>
  <c r="J361" i="1"/>
  <c r="AE361" i="1" s="1"/>
  <c r="U313" i="1"/>
  <c r="Y313" i="1" s="1"/>
  <c r="H301" i="1"/>
  <c r="S301" i="1" s="1"/>
  <c r="AI301" i="1" s="1"/>
  <c r="W289" i="1"/>
  <c r="AA289" i="1" s="1"/>
  <c r="I265" i="1"/>
  <c r="T265" i="1" s="1"/>
  <c r="AJ265" i="1" s="1"/>
  <c r="U241" i="1"/>
  <c r="Y241" i="1" s="1"/>
  <c r="U229" i="1"/>
  <c r="J181" i="1"/>
  <c r="AE181" i="1" s="1"/>
  <c r="U181" i="1"/>
  <c r="Y181" i="1" s="1"/>
  <c r="V169" i="1"/>
  <c r="Z169" i="1" s="1"/>
  <c r="H133" i="1"/>
  <c r="S133" i="1" s="1"/>
  <c r="AI133" i="1" s="1"/>
  <c r="U109" i="1"/>
  <c r="Y109" i="1" s="1"/>
  <c r="J97" i="1"/>
  <c r="AE97" i="1" s="1"/>
  <c r="U85" i="1"/>
  <c r="Y85" i="1" s="1"/>
  <c r="W85" i="1"/>
  <c r="AA85" i="1" s="1"/>
  <c r="V73" i="1"/>
  <c r="Z73" i="1" s="1"/>
  <c r="J25" i="1"/>
  <c r="AE25" i="1" s="1"/>
  <c r="I606" i="1"/>
  <c r="T606" i="1" s="1"/>
  <c r="AJ606" i="1" s="1"/>
  <c r="W499" i="1"/>
  <c r="AA499" i="1" s="1"/>
  <c r="J415" i="1"/>
  <c r="AE415" i="1" s="1"/>
  <c r="I295" i="1"/>
  <c r="T295" i="1" s="1"/>
  <c r="AJ295" i="1" s="1"/>
  <c r="I43" i="1"/>
  <c r="T43" i="1" s="1"/>
  <c r="AJ43" i="1" s="1"/>
  <c r="H612" i="1"/>
  <c r="S612" i="1" s="1"/>
  <c r="AI612" i="1" s="1"/>
  <c r="I576" i="1"/>
  <c r="T576" i="1" s="1"/>
  <c r="U552" i="1"/>
  <c r="Y552" i="1" s="1"/>
  <c r="U540" i="1"/>
  <c r="Y540" i="1" s="1"/>
  <c r="W528" i="1"/>
  <c r="AA528" i="1" s="1"/>
  <c r="J516" i="1"/>
  <c r="AE516" i="1" s="1"/>
  <c r="J492" i="1"/>
  <c r="AE492" i="1" s="1"/>
  <c r="H480" i="1"/>
  <c r="S480" i="1" s="1"/>
  <c r="AI480" i="1" s="1"/>
  <c r="I468" i="1"/>
  <c r="T468" i="1" s="1"/>
  <c r="AJ468" i="1" s="1"/>
  <c r="V456" i="1"/>
  <c r="H432" i="1"/>
  <c r="S432" i="1" s="1"/>
  <c r="AI432" i="1" s="1"/>
  <c r="I420" i="1"/>
  <c r="T420" i="1" s="1"/>
  <c r="AJ420" i="1" s="1"/>
  <c r="J408" i="1"/>
  <c r="AE408" i="1" s="1"/>
  <c r="V396" i="1"/>
  <c r="Z396" i="1" s="1"/>
  <c r="I360" i="1"/>
  <c r="T360" i="1" s="1"/>
  <c r="AJ360" i="1" s="1"/>
  <c r="H336" i="1"/>
  <c r="S336" i="1" s="1"/>
  <c r="AI336" i="1" s="1"/>
  <c r="W324" i="1"/>
  <c r="AA324" i="1" s="1"/>
  <c r="H312" i="1"/>
  <c r="S312" i="1" s="1"/>
  <c r="AI312" i="1" s="1"/>
  <c r="J276" i="1"/>
  <c r="AE276" i="1" s="1"/>
  <c r="H264" i="1"/>
  <c r="S264" i="1" s="1"/>
  <c r="AI264" i="1" s="1"/>
  <c r="U240" i="1"/>
  <c r="Y240" i="1" s="1"/>
  <c r="I228" i="1"/>
  <c r="T228" i="1" s="1"/>
  <c r="AJ228" i="1" s="1"/>
  <c r="J204" i="1"/>
  <c r="AE204" i="1" s="1"/>
  <c r="I180" i="1"/>
  <c r="T180" i="1" s="1"/>
  <c r="AJ180" i="1" s="1"/>
  <c r="J168" i="1"/>
  <c r="AE168" i="1" s="1"/>
  <c r="H144" i="1"/>
  <c r="H132" i="1"/>
  <c r="S132" i="1" s="1"/>
  <c r="AI132" i="1" s="1"/>
  <c r="H120" i="1"/>
  <c r="S120" i="1" s="1"/>
  <c r="AI120" i="1" s="1"/>
  <c r="V96" i="1"/>
  <c r="Z96" i="1" s="1"/>
  <c r="U84" i="1"/>
  <c r="Y84" i="1" s="1"/>
  <c r="I72" i="1"/>
  <c r="T72" i="1" s="1"/>
  <c r="AJ72" i="1" s="1"/>
  <c r="J60" i="1"/>
  <c r="J48" i="1"/>
  <c r="J36" i="1"/>
  <c r="AE36" i="1" s="1"/>
  <c r="U386" i="1"/>
  <c r="Y386" i="1" s="1"/>
  <c r="U206" i="1"/>
  <c r="Y206" i="1" s="1"/>
  <c r="I122" i="1"/>
  <c r="T122" i="1" s="1"/>
  <c r="AJ122" i="1" s="1"/>
  <c r="U14" i="1"/>
  <c r="Y14" i="1" s="1"/>
  <c r="H67" i="1"/>
  <c r="S67" i="1" s="1"/>
  <c r="AI67" i="1" s="1"/>
  <c r="J577" i="1"/>
  <c r="AE577" i="1" s="1"/>
  <c r="U469" i="1"/>
  <c r="Y469" i="1" s="1"/>
  <c r="J421" i="1"/>
  <c r="AE421" i="1" s="1"/>
  <c r="W385" i="1"/>
  <c r="AA385" i="1" s="1"/>
  <c r="W373" i="1"/>
  <c r="AA373" i="1" s="1"/>
  <c r="W361" i="1"/>
  <c r="AA361" i="1" s="1"/>
  <c r="I337" i="1"/>
  <c r="T337" i="1" s="1"/>
  <c r="AJ337" i="1" s="1"/>
  <c r="U325" i="1"/>
  <c r="Y325" i="1" s="1"/>
  <c r="I313" i="1"/>
  <c r="T313" i="1" s="1"/>
  <c r="AJ313" i="1" s="1"/>
  <c r="V301" i="1"/>
  <c r="Z301" i="1" s="1"/>
  <c r="J289" i="1"/>
  <c r="AE289" i="1" s="1"/>
  <c r="I277" i="1"/>
  <c r="T277" i="1" s="1"/>
  <c r="AJ277" i="1" s="1"/>
  <c r="V265" i="1"/>
  <c r="Z265" i="1" s="1"/>
  <c r="J229" i="1"/>
  <c r="U217" i="1"/>
  <c r="Y217" i="1" s="1"/>
  <c r="U205" i="1"/>
  <c r="Y205" i="1" s="1"/>
  <c r="H181" i="1"/>
  <c r="S181" i="1" s="1"/>
  <c r="AI181" i="1" s="1"/>
  <c r="I145" i="1"/>
  <c r="T145" i="1" s="1"/>
  <c r="AJ145" i="1" s="1"/>
  <c r="U133" i="1"/>
  <c r="Y133" i="1" s="1"/>
  <c r="V133" i="1"/>
  <c r="Z133" i="1" s="1"/>
  <c r="H97" i="1"/>
  <c r="S97" i="1" s="1"/>
  <c r="AI97" i="1" s="1"/>
  <c r="W97" i="1"/>
  <c r="AA97" i="1" s="1"/>
  <c r="H37" i="1"/>
  <c r="S37" i="1" s="1"/>
  <c r="AI37" i="1" s="1"/>
  <c r="U37" i="1"/>
  <c r="Y37" i="1" s="1"/>
  <c r="V25" i="1"/>
  <c r="Z25" i="1" s="1"/>
  <c r="H13" i="1"/>
  <c r="S13" i="1" s="1"/>
  <c r="AI13" i="1" s="1"/>
  <c r="I603" i="1"/>
  <c r="T603" i="1" s="1"/>
  <c r="AJ603" i="1" s="1"/>
  <c r="J499" i="1"/>
  <c r="AE499" i="1" s="1"/>
  <c r="W295" i="1"/>
  <c r="AA295" i="1" s="1"/>
  <c r="I151" i="1"/>
  <c r="T151" i="1" s="1"/>
  <c r="AJ151" i="1" s="1"/>
  <c r="W43" i="1"/>
  <c r="AA43" i="1" s="1"/>
  <c r="U612" i="1"/>
  <c r="Y612" i="1" s="1"/>
  <c r="J600" i="1"/>
  <c r="AE600" i="1" s="1"/>
  <c r="V576" i="1"/>
  <c r="H540" i="1"/>
  <c r="S540" i="1" s="1"/>
  <c r="AI540" i="1" s="1"/>
  <c r="W516" i="1"/>
  <c r="AA516" i="1" s="1"/>
  <c r="U504" i="1"/>
  <c r="Y504" i="1" s="1"/>
  <c r="V480" i="1"/>
  <c r="Z480" i="1" s="1"/>
  <c r="W468" i="1"/>
  <c r="AA468" i="1" s="1"/>
  <c r="J456" i="1"/>
  <c r="AE456" i="1" s="1"/>
  <c r="I444" i="1"/>
  <c r="T444" i="1" s="1"/>
  <c r="AJ444" i="1" s="1"/>
  <c r="V432" i="1"/>
  <c r="Z432" i="1" s="1"/>
  <c r="W420" i="1"/>
  <c r="AA420" i="1" s="1"/>
  <c r="W408" i="1"/>
  <c r="AA408" i="1" s="1"/>
  <c r="J396" i="1"/>
  <c r="AE396" i="1" s="1"/>
  <c r="I384" i="1"/>
  <c r="T384" i="1" s="1"/>
  <c r="AJ384" i="1" s="1"/>
  <c r="U372" i="1"/>
  <c r="Y372" i="1" s="1"/>
  <c r="W360" i="1"/>
  <c r="AA360" i="1" s="1"/>
  <c r="V336" i="1"/>
  <c r="Z336" i="1" s="1"/>
  <c r="U312" i="1"/>
  <c r="Y312" i="1" s="1"/>
  <c r="H288" i="1"/>
  <c r="S288" i="1" s="1"/>
  <c r="AI288" i="1" s="1"/>
  <c r="W276" i="1"/>
  <c r="AA276" i="1" s="1"/>
  <c r="V264" i="1"/>
  <c r="Z264" i="1" s="1"/>
  <c r="V228" i="1"/>
  <c r="Z228" i="1" s="1"/>
  <c r="V180" i="1"/>
  <c r="Z180" i="1" s="1"/>
  <c r="W168" i="1"/>
  <c r="AA168" i="1" s="1"/>
  <c r="V144" i="1"/>
  <c r="Z144" i="1" s="1"/>
  <c r="I132" i="1"/>
  <c r="T132" i="1" s="1"/>
  <c r="AJ132" i="1" s="1"/>
  <c r="V120" i="1"/>
  <c r="Z120" i="1" s="1"/>
  <c r="U120" i="1"/>
  <c r="Y120" i="1" s="1"/>
  <c r="H108" i="1"/>
  <c r="S108" i="1" s="1"/>
  <c r="AI108" i="1" s="1"/>
  <c r="J96" i="1"/>
  <c r="AE96" i="1" s="1"/>
  <c r="I84" i="1"/>
  <c r="T84" i="1" s="1"/>
  <c r="AJ84" i="1" s="1"/>
  <c r="U72" i="1"/>
  <c r="Y72" i="1" s="1"/>
  <c r="W48" i="1"/>
  <c r="AA48" i="1" s="1"/>
  <c r="V36" i="1"/>
  <c r="Z36" i="1" s="1"/>
  <c r="U36" i="1"/>
  <c r="Y36" i="1" s="1"/>
  <c r="I194" i="1"/>
  <c r="T194" i="1" s="1"/>
  <c r="AJ194" i="1" s="1"/>
  <c r="V62" i="1"/>
  <c r="Z62" i="1" s="1"/>
  <c r="U7" i="1"/>
  <c r="Y7" i="1" s="1"/>
  <c r="H517" i="1"/>
  <c r="S517" i="1" s="1"/>
  <c r="AI517" i="1" s="1"/>
  <c r="V457" i="1"/>
  <c r="Z457" i="1" s="1"/>
  <c r="J433" i="1"/>
  <c r="AE433" i="1" s="1"/>
  <c r="I409" i="1"/>
  <c r="T409" i="1" s="1"/>
  <c r="AJ409" i="1" s="1"/>
  <c r="H397" i="1"/>
  <c r="S397" i="1" s="1"/>
  <c r="AI397" i="1" s="1"/>
  <c r="I349" i="1"/>
  <c r="T349" i="1" s="1"/>
  <c r="AJ349" i="1" s="1"/>
  <c r="V337" i="1"/>
  <c r="Z337" i="1" s="1"/>
  <c r="V313" i="1"/>
  <c r="Z313" i="1" s="1"/>
  <c r="U289" i="1"/>
  <c r="Y289" i="1" s="1"/>
  <c r="W277" i="1"/>
  <c r="AA277" i="1" s="1"/>
  <c r="U277" i="1"/>
  <c r="Y277" i="1" s="1"/>
  <c r="I253" i="1"/>
  <c r="T253" i="1" s="1"/>
  <c r="AJ253" i="1" s="1"/>
  <c r="J241" i="1"/>
  <c r="AE241" i="1" s="1"/>
  <c r="V229" i="1"/>
  <c r="H217" i="1"/>
  <c r="S217" i="1" s="1"/>
  <c r="AI217" i="1" s="1"/>
  <c r="V205" i="1"/>
  <c r="Z205" i="1" s="1"/>
  <c r="U193" i="1"/>
  <c r="Y193" i="1" s="1"/>
  <c r="V181" i="1"/>
  <c r="Z181" i="1" s="1"/>
  <c r="V145" i="1"/>
  <c r="Z145" i="1" s="1"/>
  <c r="I133" i="1"/>
  <c r="T133" i="1" s="1"/>
  <c r="AJ133" i="1" s="1"/>
  <c r="U121" i="1"/>
  <c r="Y121" i="1" s="1"/>
  <c r="J109" i="1"/>
  <c r="AE109" i="1" s="1"/>
  <c r="U97" i="1"/>
  <c r="Y97" i="1" s="1"/>
  <c r="I85" i="1"/>
  <c r="T85" i="1" s="1"/>
  <c r="AJ85" i="1" s="1"/>
  <c r="J85" i="1"/>
  <c r="AE85" i="1" s="1"/>
  <c r="J73" i="1"/>
  <c r="H61" i="1"/>
  <c r="S61" i="1" s="1"/>
  <c r="AI61" i="1" s="1"/>
  <c r="H49" i="1"/>
  <c r="S49" i="1" s="1"/>
  <c r="AI49" i="1" s="1"/>
  <c r="J49" i="1"/>
  <c r="AE49" i="1" s="1"/>
  <c r="I37" i="1"/>
  <c r="T37" i="1" s="1"/>
  <c r="AJ37" i="1" s="1"/>
  <c r="V37" i="1"/>
  <c r="Z37" i="1" s="1"/>
  <c r="U13" i="1"/>
  <c r="Y13" i="1" s="1"/>
  <c r="V621" i="1"/>
  <c r="Z621" i="1" s="1"/>
  <c r="I223" i="1"/>
  <c r="T223" i="1" s="1"/>
  <c r="AJ223" i="1" s="1"/>
  <c r="V540" i="1"/>
  <c r="Z540" i="1" s="1"/>
  <c r="J324" i="1"/>
  <c r="AE324" i="1" s="1"/>
  <c r="I264" i="1"/>
  <c r="T264" i="1" s="1"/>
  <c r="AJ264" i="1" s="1"/>
  <c r="V72" i="1"/>
  <c r="Z72" i="1" s="1"/>
  <c r="H48" i="1"/>
  <c r="S48" i="1" s="1"/>
  <c r="AI48" i="1" s="1"/>
  <c r="V12" i="1"/>
  <c r="Z12" i="1" s="1"/>
  <c r="W611" i="1"/>
  <c r="AA611" i="1" s="1"/>
  <c r="J599" i="1"/>
  <c r="AE599" i="1" s="1"/>
  <c r="V575" i="1"/>
  <c r="Z575" i="1" s="1"/>
  <c r="J563" i="1"/>
  <c r="AE563" i="1" s="1"/>
  <c r="I539" i="1"/>
  <c r="T539" i="1" s="1"/>
  <c r="AJ539" i="1" s="1"/>
  <c r="J527" i="1"/>
  <c r="AE527" i="1" s="1"/>
  <c r="W515" i="1"/>
  <c r="AA515" i="1" s="1"/>
  <c r="H479" i="1"/>
  <c r="S479" i="1" s="1"/>
  <c r="AI479" i="1" s="1"/>
  <c r="J467" i="1"/>
  <c r="AE467" i="1" s="1"/>
  <c r="W455" i="1"/>
  <c r="AA455" i="1" s="1"/>
  <c r="W443" i="1"/>
  <c r="AA443" i="1" s="1"/>
  <c r="I431" i="1"/>
  <c r="T431" i="1" s="1"/>
  <c r="AJ431" i="1" s="1"/>
  <c r="U419" i="1"/>
  <c r="Y419" i="1" s="1"/>
  <c r="I395" i="1"/>
  <c r="T395" i="1" s="1"/>
  <c r="AJ395" i="1" s="1"/>
  <c r="W383" i="1"/>
  <c r="AA383" i="1" s="1"/>
  <c r="W371" i="1"/>
  <c r="H359" i="1"/>
  <c r="S359" i="1" s="1"/>
  <c r="AI359" i="1" s="1"/>
  <c r="V347" i="1"/>
  <c r="Z347" i="1" s="1"/>
  <c r="W335" i="1"/>
  <c r="AA335" i="1" s="1"/>
  <c r="W323" i="1"/>
  <c r="AA323" i="1" s="1"/>
  <c r="V311" i="1"/>
  <c r="Z311" i="1" s="1"/>
  <c r="H299" i="1"/>
  <c r="S299" i="1" s="1"/>
  <c r="AI299" i="1" s="1"/>
  <c r="H287" i="1"/>
  <c r="S287" i="1" s="1"/>
  <c r="AI287" i="1" s="1"/>
  <c r="H275" i="1"/>
  <c r="S275" i="1" s="1"/>
  <c r="AI275" i="1" s="1"/>
  <c r="I263" i="1"/>
  <c r="T263" i="1" s="1"/>
  <c r="AJ263" i="1" s="1"/>
  <c r="H251" i="1"/>
  <c r="S251" i="1" s="1"/>
  <c r="AI251" i="1" s="1"/>
  <c r="W239" i="1"/>
  <c r="AA239" i="1" s="1"/>
  <c r="J227" i="1"/>
  <c r="AE227" i="1" s="1"/>
  <c r="V203" i="1"/>
  <c r="Z203" i="1" s="1"/>
  <c r="W591" i="1"/>
  <c r="AA591" i="1" s="1"/>
  <c r="J372" i="1"/>
  <c r="AE372" i="1" s="1"/>
  <c r="I312" i="1"/>
  <c r="T312" i="1" s="1"/>
  <c r="AJ312" i="1" s="1"/>
  <c r="J252" i="1"/>
  <c r="AE252" i="1" s="1"/>
  <c r="I96" i="1"/>
  <c r="T96" i="1" s="1"/>
  <c r="AJ96" i="1" s="1"/>
  <c r="V24" i="1"/>
  <c r="Z24" i="1" s="1"/>
  <c r="H599" i="1"/>
  <c r="S599" i="1" s="1"/>
  <c r="AI599" i="1" s="1"/>
  <c r="W599" i="1"/>
  <c r="AA599" i="1" s="1"/>
  <c r="J575" i="1"/>
  <c r="AE575" i="1" s="1"/>
  <c r="W563" i="1"/>
  <c r="AA563" i="1" s="1"/>
  <c r="U551" i="1"/>
  <c r="Y551" i="1" s="1"/>
  <c r="W539" i="1"/>
  <c r="AA539" i="1" s="1"/>
  <c r="U527" i="1"/>
  <c r="Y527" i="1" s="1"/>
  <c r="I503" i="1"/>
  <c r="T503" i="1" s="1"/>
  <c r="AJ503" i="1" s="1"/>
  <c r="J491" i="1"/>
  <c r="AE491" i="1" s="1"/>
  <c r="U479" i="1"/>
  <c r="Y479" i="1" s="1"/>
  <c r="W467" i="1"/>
  <c r="AA467" i="1" s="1"/>
  <c r="H443" i="1"/>
  <c r="S443" i="1" s="1"/>
  <c r="AI443" i="1" s="1"/>
  <c r="V431" i="1"/>
  <c r="Z431" i="1" s="1"/>
  <c r="I419" i="1"/>
  <c r="T419" i="1" s="1"/>
  <c r="AJ419" i="1" s="1"/>
  <c r="V395" i="1"/>
  <c r="Z395" i="1" s="1"/>
  <c r="V359" i="1"/>
  <c r="Z359" i="1" s="1"/>
  <c r="J323" i="1"/>
  <c r="AE323" i="1" s="1"/>
  <c r="U323" i="1"/>
  <c r="Y323" i="1" s="1"/>
  <c r="V299" i="1"/>
  <c r="Z299" i="1" s="1"/>
  <c r="V287" i="1"/>
  <c r="Z287" i="1" s="1"/>
  <c r="I275" i="1"/>
  <c r="T275" i="1" s="1"/>
  <c r="AJ275" i="1" s="1"/>
  <c r="V263" i="1"/>
  <c r="Z263" i="1" s="1"/>
  <c r="U251" i="1"/>
  <c r="Y251" i="1" s="1"/>
  <c r="U239" i="1"/>
  <c r="Y239" i="1" s="1"/>
  <c r="W227" i="1"/>
  <c r="AA227" i="1" s="1"/>
  <c r="H215" i="1"/>
  <c r="S215" i="1" s="1"/>
  <c r="AI215" i="1" s="1"/>
  <c r="W191" i="1"/>
  <c r="AA191" i="1" s="1"/>
  <c r="J420" i="1"/>
  <c r="AE420" i="1" s="1"/>
  <c r="I300" i="1"/>
  <c r="T300" i="1" s="1"/>
  <c r="AJ300" i="1" s="1"/>
  <c r="H252" i="1"/>
  <c r="S252" i="1" s="1"/>
  <c r="AI252" i="1" s="1"/>
  <c r="I120" i="1"/>
  <c r="T120" i="1" s="1"/>
  <c r="AJ120" i="1" s="1"/>
  <c r="W96" i="1"/>
  <c r="AA96" i="1" s="1"/>
  <c r="H60" i="1"/>
  <c r="S60" i="1" s="1"/>
  <c r="H36" i="1"/>
  <c r="S36" i="1" s="1"/>
  <c r="AI36" i="1" s="1"/>
  <c r="I24" i="1"/>
  <c r="T24" i="1" s="1"/>
  <c r="AJ24" i="1" s="1"/>
  <c r="J12" i="1"/>
  <c r="AE12" i="1" s="1"/>
  <c r="U621" i="1"/>
  <c r="Y621" i="1" s="1"/>
  <c r="U599" i="1"/>
  <c r="Y599" i="1" s="1"/>
  <c r="W575" i="1"/>
  <c r="AA575" i="1" s="1"/>
  <c r="H563" i="1"/>
  <c r="S563" i="1" s="1"/>
  <c r="AI563" i="1" s="1"/>
  <c r="H551" i="1"/>
  <c r="U539" i="1"/>
  <c r="Y539" i="1" s="1"/>
  <c r="H515" i="1"/>
  <c r="S515" i="1" s="1"/>
  <c r="AI515" i="1" s="1"/>
  <c r="W503" i="1"/>
  <c r="AA503" i="1" s="1"/>
  <c r="H491" i="1"/>
  <c r="S491" i="1" s="1"/>
  <c r="AI491" i="1" s="1"/>
  <c r="W491" i="1"/>
  <c r="AA491" i="1" s="1"/>
  <c r="I479" i="1"/>
  <c r="T479" i="1" s="1"/>
  <c r="AJ479" i="1" s="1"/>
  <c r="H467" i="1"/>
  <c r="S467" i="1" s="1"/>
  <c r="AI467" i="1" s="1"/>
  <c r="H455" i="1"/>
  <c r="S455" i="1" s="1"/>
  <c r="AI455" i="1" s="1"/>
  <c r="J431" i="1"/>
  <c r="AE431" i="1" s="1"/>
  <c r="V419" i="1"/>
  <c r="Z419" i="1" s="1"/>
  <c r="H407" i="1"/>
  <c r="S407" i="1" s="1"/>
  <c r="AI407" i="1" s="1"/>
  <c r="J395" i="1"/>
  <c r="AE395" i="1" s="1"/>
  <c r="H383" i="1"/>
  <c r="S383" i="1" s="1"/>
  <c r="AI383" i="1" s="1"/>
  <c r="H371" i="1"/>
  <c r="S371" i="1" s="1"/>
  <c r="I347" i="1"/>
  <c r="T347" i="1" s="1"/>
  <c r="AJ347" i="1" s="1"/>
  <c r="U335" i="1"/>
  <c r="Y335" i="1" s="1"/>
  <c r="J335" i="1"/>
  <c r="AE335" i="1" s="1"/>
  <c r="I311" i="1"/>
  <c r="T311" i="1" s="1"/>
  <c r="AJ311" i="1" s="1"/>
  <c r="I299" i="1"/>
  <c r="T299" i="1" s="1"/>
  <c r="AJ299" i="1" s="1"/>
  <c r="I287" i="1"/>
  <c r="T287" i="1" s="1"/>
  <c r="AJ287" i="1" s="1"/>
  <c r="I251" i="1"/>
  <c r="T251" i="1" s="1"/>
  <c r="AJ251" i="1" s="1"/>
  <c r="J239" i="1"/>
  <c r="AE239" i="1" s="1"/>
  <c r="H227" i="1"/>
  <c r="S227" i="1" s="1"/>
  <c r="AI227" i="1" s="1"/>
  <c r="V215" i="1"/>
  <c r="Z215" i="1" s="1"/>
  <c r="H191" i="1"/>
  <c r="S191" i="1" s="1"/>
  <c r="AI191" i="1" s="1"/>
  <c r="I167" i="1"/>
  <c r="T167" i="1" s="1"/>
  <c r="AJ167" i="1" s="1"/>
  <c r="J151" i="1"/>
  <c r="AE151" i="1" s="1"/>
  <c r="J468" i="1"/>
  <c r="AE468" i="1" s="1"/>
  <c r="W192" i="1"/>
  <c r="AA192" i="1" s="1"/>
  <c r="J120" i="1"/>
  <c r="H84" i="1"/>
  <c r="S84" i="1" s="1"/>
  <c r="AI84" i="1" s="1"/>
  <c r="I60" i="1"/>
  <c r="T60" i="1" s="1"/>
  <c r="W12" i="1"/>
  <c r="AA12" i="1" s="1"/>
  <c r="H611" i="1"/>
  <c r="S611" i="1" s="1"/>
  <c r="AI611" i="1" s="1"/>
  <c r="H587" i="1"/>
  <c r="U563" i="1"/>
  <c r="Y563" i="1" s="1"/>
  <c r="V551" i="1"/>
  <c r="Z551" i="1" s="1"/>
  <c r="J539" i="1"/>
  <c r="AE539" i="1" s="1"/>
  <c r="H527" i="1"/>
  <c r="S527" i="1" s="1"/>
  <c r="AI527" i="1" s="1"/>
  <c r="V515" i="1"/>
  <c r="Z515" i="1" s="1"/>
  <c r="J503" i="1"/>
  <c r="AE503" i="1" s="1"/>
  <c r="U491" i="1"/>
  <c r="Y491" i="1" s="1"/>
  <c r="V479" i="1"/>
  <c r="Z479" i="1" s="1"/>
  <c r="U467" i="1"/>
  <c r="Y467" i="1" s="1"/>
  <c r="U455" i="1"/>
  <c r="Y455" i="1" s="1"/>
  <c r="I443" i="1"/>
  <c r="T443" i="1" s="1"/>
  <c r="AJ443" i="1" s="1"/>
  <c r="W431" i="1"/>
  <c r="AA431" i="1" s="1"/>
  <c r="J419" i="1"/>
  <c r="AE419" i="1" s="1"/>
  <c r="I407" i="1"/>
  <c r="T407" i="1" s="1"/>
  <c r="AJ407" i="1" s="1"/>
  <c r="W395" i="1"/>
  <c r="AA395" i="1" s="1"/>
  <c r="U383" i="1"/>
  <c r="Y383" i="1" s="1"/>
  <c r="U371" i="1"/>
  <c r="I359" i="1"/>
  <c r="T359" i="1" s="1"/>
  <c r="AJ359" i="1" s="1"/>
  <c r="W347" i="1"/>
  <c r="AA347" i="1" s="1"/>
  <c r="W311" i="1"/>
  <c r="AA311" i="1" s="1"/>
  <c r="W299" i="1"/>
  <c r="AA299" i="1" s="1"/>
  <c r="W287" i="1"/>
  <c r="AA287" i="1" s="1"/>
  <c r="J275" i="1"/>
  <c r="AE275" i="1" s="1"/>
  <c r="V251" i="1"/>
  <c r="Z251" i="1" s="1"/>
  <c r="U227" i="1"/>
  <c r="Y227" i="1" s="1"/>
  <c r="I215" i="1"/>
  <c r="T215" i="1" s="1"/>
  <c r="AJ215" i="1" s="1"/>
  <c r="H203" i="1"/>
  <c r="S203" i="1" s="1"/>
  <c r="AI203" i="1" s="1"/>
  <c r="U191" i="1"/>
  <c r="Y191" i="1" s="1"/>
  <c r="V167" i="1"/>
  <c r="Z167" i="1" s="1"/>
  <c r="I155" i="1"/>
  <c r="T155" i="1" s="1"/>
  <c r="AJ155" i="1" s="1"/>
  <c r="I564" i="1"/>
  <c r="T564" i="1" s="1"/>
  <c r="AJ564" i="1" s="1"/>
  <c r="W456" i="1"/>
  <c r="H348" i="1"/>
  <c r="S348" i="1" s="1"/>
  <c r="AI348" i="1" s="1"/>
  <c r="U288" i="1"/>
  <c r="Y288" i="1" s="1"/>
  <c r="J240" i="1"/>
  <c r="AE240" i="1" s="1"/>
  <c r="J180" i="1"/>
  <c r="AE180" i="1" s="1"/>
  <c r="V84" i="1"/>
  <c r="Z84" i="1" s="1"/>
  <c r="W36" i="1"/>
  <c r="AA36" i="1" s="1"/>
  <c r="H12" i="1"/>
  <c r="S12" i="1" s="1"/>
  <c r="AI12" i="1" s="1"/>
  <c r="U611" i="1"/>
  <c r="Y611" i="1" s="1"/>
  <c r="V587" i="1"/>
  <c r="Z587" i="1" s="1"/>
  <c r="H575" i="1"/>
  <c r="S575" i="1" s="1"/>
  <c r="AI575" i="1" s="1"/>
  <c r="I551" i="1"/>
  <c r="T551" i="1" s="1"/>
  <c r="AJ551" i="1" s="1"/>
  <c r="V527" i="1"/>
  <c r="Z527" i="1" s="1"/>
  <c r="U503" i="1"/>
  <c r="Y503" i="1" s="1"/>
  <c r="J479" i="1"/>
  <c r="AE479" i="1" s="1"/>
  <c r="U443" i="1"/>
  <c r="Y443" i="1" s="1"/>
  <c r="W419" i="1"/>
  <c r="AA419" i="1" s="1"/>
  <c r="U407" i="1"/>
  <c r="Y407" i="1" s="1"/>
  <c r="W359" i="1"/>
  <c r="AA359" i="1" s="1"/>
  <c r="H335" i="1"/>
  <c r="S335" i="1" s="1"/>
  <c r="AI335" i="1" s="1"/>
  <c r="H323" i="1"/>
  <c r="J299" i="1"/>
  <c r="AE299" i="1" s="1"/>
  <c r="U299" i="1"/>
  <c r="Y299" i="1" s="1"/>
  <c r="U275" i="1"/>
  <c r="Y275" i="1" s="1"/>
  <c r="J263" i="1"/>
  <c r="AE263" i="1" s="1"/>
  <c r="J251" i="1"/>
  <c r="AE251" i="1" s="1"/>
  <c r="H239" i="1"/>
  <c r="S239" i="1" s="1"/>
  <c r="AI239" i="1" s="1"/>
  <c r="W215" i="1"/>
  <c r="AA215" i="1" s="1"/>
  <c r="J203" i="1"/>
  <c r="AE203" i="1" s="1"/>
  <c r="I191" i="1"/>
  <c r="T191" i="1" s="1"/>
  <c r="AJ191" i="1" s="1"/>
  <c r="I179" i="1"/>
  <c r="T179" i="1" s="1"/>
  <c r="J167" i="1"/>
  <c r="AE167" i="1" s="1"/>
  <c r="V155" i="1"/>
  <c r="Z155" i="1" s="1"/>
  <c r="W396" i="1"/>
  <c r="AA396" i="1" s="1"/>
  <c r="W84" i="1"/>
  <c r="AA84" i="1" s="1"/>
  <c r="V60" i="1"/>
  <c r="U24" i="1"/>
  <c r="Y24" i="1" s="1"/>
  <c r="H24" i="1"/>
  <c r="S24" i="1" s="1"/>
  <c r="AI24" i="1" s="1"/>
  <c r="U12" i="1"/>
  <c r="Y12" i="1" s="1"/>
  <c r="H618" i="1"/>
  <c r="S618" i="1" s="1"/>
  <c r="I611" i="1"/>
  <c r="T611" i="1" s="1"/>
  <c r="AJ611" i="1" s="1"/>
  <c r="I599" i="1"/>
  <c r="T599" i="1" s="1"/>
  <c r="AJ599" i="1" s="1"/>
  <c r="I587" i="1"/>
  <c r="T587" i="1" s="1"/>
  <c r="AJ587" i="1" s="1"/>
  <c r="U575" i="1"/>
  <c r="Y575" i="1" s="1"/>
  <c r="I563" i="1"/>
  <c r="T563" i="1" s="1"/>
  <c r="AJ563" i="1" s="1"/>
  <c r="W551" i="1"/>
  <c r="AA551" i="1" s="1"/>
  <c r="H539" i="1"/>
  <c r="S539" i="1" s="1"/>
  <c r="AI539" i="1" s="1"/>
  <c r="I491" i="1"/>
  <c r="T491" i="1" s="1"/>
  <c r="AJ491" i="1" s="1"/>
  <c r="W479" i="1"/>
  <c r="AA479" i="1" s="1"/>
  <c r="I467" i="1"/>
  <c r="T467" i="1" s="1"/>
  <c r="AJ467" i="1" s="1"/>
  <c r="I455" i="1"/>
  <c r="T455" i="1" s="1"/>
  <c r="AJ455" i="1" s="1"/>
  <c r="J407" i="1"/>
  <c r="AE407" i="1" s="1"/>
  <c r="I383" i="1"/>
  <c r="T383" i="1" s="1"/>
  <c r="AJ383" i="1" s="1"/>
  <c r="I371" i="1"/>
  <c r="T371" i="1" s="1"/>
  <c r="U359" i="1"/>
  <c r="Y359" i="1" s="1"/>
  <c r="U347" i="1"/>
  <c r="Y347" i="1" s="1"/>
  <c r="J347" i="1"/>
  <c r="AE347" i="1" s="1"/>
  <c r="V335" i="1"/>
  <c r="Z335" i="1" s="1"/>
  <c r="V323" i="1"/>
  <c r="Z323" i="1" s="1"/>
  <c r="U311" i="1"/>
  <c r="Y311" i="1" s="1"/>
  <c r="J311" i="1"/>
  <c r="AE311" i="1" s="1"/>
  <c r="J287" i="1"/>
  <c r="AE287" i="1" s="1"/>
  <c r="V275" i="1"/>
  <c r="Z275" i="1" s="1"/>
  <c r="W263" i="1"/>
  <c r="AA263" i="1" s="1"/>
  <c r="W251" i="1"/>
  <c r="AA251" i="1" s="1"/>
  <c r="V239" i="1"/>
  <c r="Z239" i="1" s="1"/>
  <c r="I227" i="1"/>
  <c r="T227" i="1" s="1"/>
  <c r="AJ227" i="1" s="1"/>
  <c r="J215" i="1"/>
  <c r="AE215" i="1" s="1"/>
  <c r="W203" i="1"/>
  <c r="AA203" i="1" s="1"/>
  <c r="I203" i="1"/>
  <c r="T203" i="1" s="1"/>
  <c r="AJ203" i="1" s="1"/>
  <c r="V191" i="1"/>
  <c r="Z191" i="1" s="1"/>
  <c r="V179" i="1"/>
  <c r="W167" i="1"/>
  <c r="AA167" i="1" s="1"/>
  <c r="J155" i="1"/>
  <c r="AE155" i="1" s="1"/>
  <c r="W415" i="1"/>
  <c r="AA415" i="1" s="1"/>
  <c r="H492" i="1"/>
  <c r="S492" i="1" s="1"/>
  <c r="AI492" i="1" s="1"/>
  <c r="V444" i="1"/>
  <c r="Z444" i="1" s="1"/>
  <c r="I336" i="1"/>
  <c r="T336" i="1" s="1"/>
  <c r="AJ336" i="1" s="1"/>
  <c r="H168" i="1"/>
  <c r="S168" i="1" s="1"/>
  <c r="AI168" i="1" s="1"/>
  <c r="U132" i="1"/>
  <c r="Y132" i="1" s="1"/>
  <c r="J84" i="1"/>
  <c r="W24" i="1"/>
  <c r="AA24" i="1" s="1"/>
  <c r="V611" i="1"/>
  <c r="Z611" i="1" s="1"/>
  <c r="V599" i="1"/>
  <c r="Z599" i="1" s="1"/>
  <c r="W587" i="1"/>
  <c r="AA587" i="1" s="1"/>
  <c r="V563" i="1"/>
  <c r="Z563" i="1" s="1"/>
  <c r="J551" i="1"/>
  <c r="AE551" i="1" s="1"/>
  <c r="V539" i="1"/>
  <c r="Z539" i="1" s="1"/>
  <c r="I527" i="1"/>
  <c r="T527" i="1" s="1"/>
  <c r="AJ527" i="1" s="1"/>
  <c r="I515" i="1"/>
  <c r="T515" i="1" s="1"/>
  <c r="AJ515" i="1" s="1"/>
  <c r="H503" i="1"/>
  <c r="S503" i="1" s="1"/>
  <c r="AI503" i="1" s="1"/>
  <c r="V491" i="1"/>
  <c r="Z491" i="1" s="1"/>
  <c r="V467" i="1"/>
  <c r="Z467" i="1" s="1"/>
  <c r="V455" i="1"/>
  <c r="Z455" i="1" s="1"/>
  <c r="J443" i="1"/>
  <c r="AE443" i="1" s="1"/>
  <c r="H431" i="1"/>
  <c r="S431" i="1" s="1"/>
  <c r="AI431" i="1" s="1"/>
  <c r="V407" i="1"/>
  <c r="Z407" i="1" s="1"/>
  <c r="H395" i="1"/>
  <c r="S395" i="1" s="1"/>
  <c r="AI395" i="1" s="1"/>
  <c r="V383" i="1"/>
  <c r="Z383" i="1" s="1"/>
  <c r="V371" i="1"/>
  <c r="J359" i="1"/>
  <c r="AE359" i="1" s="1"/>
  <c r="W600" i="1"/>
  <c r="AA600" i="1" s="1"/>
  <c r="W384" i="1"/>
  <c r="AA384" i="1" s="1"/>
  <c r="U276" i="1"/>
  <c r="Y276" i="1" s="1"/>
  <c r="U156" i="1"/>
  <c r="Y156" i="1" s="1"/>
  <c r="W72" i="1"/>
  <c r="AA72" i="1" s="1"/>
  <c r="U48" i="1"/>
  <c r="Y48" i="1" s="1"/>
  <c r="I12" i="1"/>
  <c r="T12" i="1" s="1"/>
  <c r="AJ12" i="1" s="1"/>
  <c r="J591" i="1"/>
  <c r="AE591" i="1" s="1"/>
  <c r="J611" i="1"/>
  <c r="AE611" i="1" s="1"/>
  <c r="J587" i="1"/>
  <c r="AE587" i="1" s="1"/>
  <c r="I575" i="1"/>
  <c r="T575" i="1" s="1"/>
  <c r="AJ575" i="1" s="1"/>
  <c r="W527" i="1"/>
  <c r="AA527" i="1" s="1"/>
  <c r="U515" i="1"/>
  <c r="Y515" i="1" s="1"/>
  <c r="J515" i="1"/>
  <c r="AE515" i="1" s="1"/>
  <c r="V503" i="1"/>
  <c r="Z503" i="1" s="1"/>
  <c r="J455" i="1"/>
  <c r="AE455" i="1" s="1"/>
  <c r="V443" i="1"/>
  <c r="Z443" i="1" s="1"/>
  <c r="U431" i="1"/>
  <c r="Y431" i="1" s="1"/>
  <c r="H419" i="1"/>
  <c r="S419" i="1" s="1"/>
  <c r="AI419" i="1" s="1"/>
  <c r="W407" i="1"/>
  <c r="AA407" i="1" s="1"/>
  <c r="U395" i="1"/>
  <c r="Y395" i="1" s="1"/>
  <c r="J383" i="1"/>
  <c r="AE383" i="1" s="1"/>
  <c r="J371" i="1"/>
  <c r="AE371" i="1" s="1"/>
  <c r="H347" i="1"/>
  <c r="S347" i="1" s="1"/>
  <c r="AI347" i="1" s="1"/>
  <c r="I335" i="1"/>
  <c r="T335" i="1" s="1"/>
  <c r="AJ335" i="1" s="1"/>
  <c r="I323" i="1"/>
  <c r="T323" i="1" s="1"/>
  <c r="AJ323" i="1" s="1"/>
  <c r="H311" i="1"/>
  <c r="U287" i="1"/>
  <c r="Y287" i="1" s="1"/>
  <c r="U263" i="1"/>
  <c r="Y263" i="1" s="1"/>
  <c r="I239" i="1"/>
  <c r="T239" i="1" s="1"/>
  <c r="AJ239" i="1" s="1"/>
  <c r="U215" i="1"/>
  <c r="Y215" i="1" s="1"/>
  <c r="U203" i="1"/>
  <c r="Y203" i="1" s="1"/>
  <c r="W179" i="1"/>
  <c r="H179" i="1"/>
  <c r="S179" i="1" s="1"/>
  <c r="H167" i="1"/>
  <c r="S167" i="1" s="1"/>
  <c r="AI167" i="1" s="1"/>
  <c r="W143" i="1"/>
  <c r="AA143" i="1" s="1"/>
  <c r="W131" i="1"/>
  <c r="AA131" i="1" s="1"/>
  <c r="U131" i="1"/>
  <c r="Y131" i="1" s="1"/>
  <c r="W119" i="1"/>
  <c r="AA119" i="1" s="1"/>
  <c r="H107" i="1"/>
  <c r="I83" i="1"/>
  <c r="T83" i="1" s="1"/>
  <c r="AJ83" i="1" s="1"/>
  <c r="W83" i="1"/>
  <c r="AA83" i="1" s="1"/>
  <c r="J59" i="1"/>
  <c r="AE59" i="1" s="1"/>
  <c r="H59" i="1"/>
  <c r="S59" i="1" s="1"/>
  <c r="AI59" i="1" s="1"/>
  <c r="V47" i="1"/>
  <c r="Z47" i="1" s="1"/>
  <c r="U23" i="1"/>
  <c r="Y23" i="1" s="1"/>
  <c r="W511" i="1"/>
  <c r="AA511" i="1" s="1"/>
  <c r="J451" i="1"/>
  <c r="AE451" i="1" s="1"/>
  <c r="V379" i="1"/>
  <c r="Z379" i="1" s="1"/>
  <c r="U307" i="1"/>
  <c r="Y307" i="1" s="1"/>
  <c r="V235" i="1"/>
  <c r="Z235" i="1" s="1"/>
  <c r="W163" i="1"/>
  <c r="AA163" i="1" s="1"/>
  <c r="U91" i="1"/>
  <c r="Y91" i="1" s="1"/>
  <c r="W19" i="1"/>
  <c r="AA19" i="1" s="1"/>
  <c r="J610" i="1"/>
  <c r="AE610" i="1" s="1"/>
  <c r="V598" i="1"/>
  <c r="Z598" i="1" s="1"/>
  <c r="W586" i="1"/>
  <c r="AA586" i="1" s="1"/>
  <c r="U550" i="1"/>
  <c r="Y550" i="1" s="1"/>
  <c r="U538" i="1"/>
  <c r="Y538" i="1" s="1"/>
  <c r="U502" i="1"/>
  <c r="J490" i="1"/>
  <c r="AE490" i="1" s="1"/>
  <c r="W478" i="1"/>
  <c r="AA478" i="1" s="1"/>
  <c r="I466" i="1"/>
  <c r="T466" i="1" s="1"/>
  <c r="AJ466" i="1" s="1"/>
  <c r="V466" i="1"/>
  <c r="Z466" i="1" s="1"/>
  <c r="U454" i="1"/>
  <c r="Y454" i="1" s="1"/>
  <c r="V406" i="1"/>
  <c r="Z406" i="1" s="1"/>
  <c r="V382" i="1"/>
  <c r="Z382" i="1" s="1"/>
  <c r="H370" i="1"/>
  <c r="S370" i="1" s="1"/>
  <c r="AI370" i="1" s="1"/>
  <c r="W358" i="1"/>
  <c r="AA358" i="1" s="1"/>
  <c r="I310" i="1"/>
  <c r="T310" i="1" s="1"/>
  <c r="W298" i="1"/>
  <c r="AA298" i="1" s="1"/>
  <c r="J250" i="1"/>
  <c r="AE250" i="1" s="1"/>
  <c r="H226" i="1"/>
  <c r="S226" i="1" s="1"/>
  <c r="AI226" i="1" s="1"/>
  <c r="I226" i="1"/>
  <c r="T226" i="1" s="1"/>
  <c r="AJ226" i="1" s="1"/>
  <c r="I214" i="1"/>
  <c r="T214" i="1" s="1"/>
  <c r="AJ214" i="1" s="1"/>
  <c r="W190" i="1"/>
  <c r="AA190" i="1" s="1"/>
  <c r="W178" i="1"/>
  <c r="AA178" i="1" s="1"/>
  <c r="U178" i="1"/>
  <c r="Y178" i="1" s="1"/>
  <c r="J166" i="1"/>
  <c r="AE166" i="1" s="1"/>
  <c r="V118" i="1"/>
  <c r="Z118" i="1" s="1"/>
  <c r="U167" i="1"/>
  <c r="Y167" i="1" s="1"/>
  <c r="H119" i="1"/>
  <c r="S119" i="1" s="1"/>
  <c r="AI119" i="1" s="1"/>
  <c r="U107" i="1"/>
  <c r="Y107" i="1" s="1"/>
  <c r="J107" i="1"/>
  <c r="AE107" i="1" s="1"/>
  <c r="J95" i="1"/>
  <c r="AE95" i="1" s="1"/>
  <c r="V83" i="1"/>
  <c r="Z83" i="1" s="1"/>
  <c r="I71" i="1"/>
  <c r="T71" i="1" s="1"/>
  <c r="AJ71" i="1" s="1"/>
  <c r="W59" i="1"/>
  <c r="AA59" i="1" s="1"/>
  <c r="V59" i="1"/>
  <c r="Z59" i="1" s="1"/>
  <c r="H35" i="1"/>
  <c r="S35" i="1" s="1"/>
  <c r="AI35" i="1" s="1"/>
  <c r="H23" i="1"/>
  <c r="S23" i="1" s="1"/>
  <c r="AI23" i="1" s="1"/>
  <c r="H451" i="1"/>
  <c r="S451" i="1" s="1"/>
  <c r="AI451" i="1" s="1"/>
  <c r="W451" i="1"/>
  <c r="AA451" i="1" s="1"/>
  <c r="J307" i="1"/>
  <c r="AE307" i="1" s="1"/>
  <c r="J235" i="1"/>
  <c r="J163" i="1"/>
  <c r="AE163" i="1" s="1"/>
  <c r="W610" i="1"/>
  <c r="AA610" i="1" s="1"/>
  <c r="H574" i="1"/>
  <c r="S574" i="1" s="1"/>
  <c r="AI574" i="1" s="1"/>
  <c r="I550" i="1"/>
  <c r="T550" i="1" s="1"/>
  <c r="AJ550" i="1" s="1"/>
  <c r="I538" i="1"/>
  <c r="T538" i="1" s="1"/>
  <c r="AJ538" i="1" s="1"/>
  <c r="H502" i="1"/>
  <c r="S502" i="1" s="1"/>
  <c r="W490" i="1"/>
  <c r="AA490" i="1" s="1"/>
  <c r="J466" i="1"/>
  <c r="W466" i="1"/>
  <c r="AA466" i="1" s="1"/>
  <c r="J454" i="1"/>
  <c r="AE454" i="1" s="1"/>
  <c r="J430" i="1"/>
  <c r="AE430" i="1" s="1"/>
  <c r="U418" i="1"/>
  <c r="Y418" i="1" s="1"/>
  <c r="V370" i="1"/>
  <c r="Z370" i="1" s="1"/>
  <c r="J346" i="1"/>
  <c r="AE346" i="1" s="1"/>
  <c r="I334" i="1"/>
  <c r="T334" i="1" s="1"/>
  <c r="AJ334" i="1" s="1"/>
  <c r="H322" i="1"/>
  <c r="S322" i="1" s="1"/>
  <c r="AI322" i="1" s="1"/>
  <c r="V310" i="1"/>
  <c r="J298" i="1"/>
  <c r="I286" i="1"/>
  <c r="T286" i="1" s="1"/>
  <c r="AJ286" i="1" s="1"/>
  <c r="W274" i="1"/>
  <c r="AA274" i="1" s="1"/>
  <c r="W250" i="1"/>
  <c r="AA250" i="1" s="1"/>
  <c r="V226" i="1"/>
  <c r="Z226" i="1" s="1"/>
  <c r="V214" i="1"/>
  <c r="Z214" i="1" s="1"/>
  <c r="H202" i="1"/>
  <c r="S202" i="1" s="1"/>
  <c r="AI202" i="1" s="1"/>
  <c r="J178" i="1"/>
  <c r="AE178" i="1" s="1"/>
  <c r="H142" i="1"/>
  <c r="S142" i="1" s="1"/>
  <c r="AI142" i="1" s="1"/>
  <c r="H130" i="1"/>
  <c r="S130" i="1" s="1"/>
  <c r="AI130" i="1" s="1"/>
  <c r="J130" i="1"/>
  <c r="AE130" i="1" s="1"/>
  <c r="I118" i="1"/>
  <c r="T118" i="1" s="1"/>
  <c r="AJ118" i="1" s="1"/>
  <c r="V106" i="1"/>
  <c r="Z106" i="1" s="1"/>
  <c r="V94" i="1"/>
  <c r="Z94" i="1" s="1"/>
  <c r="U82" i="1"/>
  <c r="Y82" i="1" s="1"/>
  <c r="J82" i="1"/>
  <c r="AE82" i="1" s="1"/>
  <c r="J58" i="1"/>
  <c r="J46" i="1"/>
  <c r="AE46" i="1" s="1"/>
  <c r="H34" i="1"/>
  <c r="S34" i="1" s="1"/>
  <c r="AI34" i="1" s="1"/>
  <c r="W22" i="1"/>
  <c r="AA22" i="1" s="1"/>
  <c r="U10" i="1"/>
  <c r="Y10" i="1" s="1"/>
  <c r="I602" i="1"/>
  <c r="T602" i="1" s="1"/>
  <c r="AJ602" i="1" s="1"/>
  <c r="W475" i="1"/>
  <c r="AA475" i="1" s="1"/>
  <c r="I391" i="1"/>
  <c r="T391" i="1" s="1"/>
  <c r="AJ391" i="1" s="1"/>
  <c r="I247" i="1"/>
  <c r="T247" i="1" s="1"/>
  <c r="AJ247" i="1" s="1"/>
  <c r="U175" i="1"/>
  <c r="Y175" i="1" s="1"/>
  <c r="I79" i="1"/>
  <c r="T79" i="1" s="1"/>
  <c r="AJ79" i="1" s="1"/>
  <c r="U79" i="1"/>
  <c r="Y79" i="1" s="1"/>
  <c r="J609" i="1"/>
  <c r="AE609" i="1" s="1"/>
  <c r="J597" i="1"/>
  <c r="AE597" i="1" s="1"/>
  <c r="U585" i="1"/>
  <c r="Y585" i="1" s="1"/>
  <c r="V573" i="1"/>
  <c r="Z573" i="1" s="1"/>
  <c r="V549" i="1"/>
  <c r="Z549" i="1" s="1"/>
  <c r="J537" i="1"/>
  <c r="AE537" i="1" s="1"/>
  <c r="H537" i="1"/>
  <c r="I525" i="1"/>
  <c r="T525" i="1" s="1"/>
  <c r="AJ525" i="1" s="1"/>
  <c r="H489" i="1"/>
  <c r="S489" i="1" s="1"/>
  <c r="AI489" i="1" s="1"/>
  <c r="H477" i="1"/>
  <c r="S477" i="1" s="1"/>
  <c r="AI477" i="1" s="1"/>
  <c r="J191" i="1"/>
  <c r="AE191" i="1" s="1"/>
  <c r="I107" i="1"/>
  <c r="T107" i="1" s="1"/>
  <c r="AJ107" i="1" s="1"/>
  <c r="I95" i="1"/>
  <c r="T95" i="1" s="1"/>
  <c r="AJ95" i="1" s="1"/>
  <c r="V71" i="1"/>
  <c r="Z71" i="1" s="1"/>
  <c r="I59" i="1"/>
  <c r="T59" i="1" s="1"/>
  <c r="AJ59" i="1" s="1"/>
  <c r="U47" i="1"/>
  <c r="Y47" i="1" s="1"/>
  <c r="J35" i="1"/>
  <c r="U11" i="1"/>
  <c r="Y11" i="1" s="1"/>
  <c r="H559" i="1"/>
  <c r="S559" i="1" s="1"/>
  <c r="AI559" i="1" s="1"/>
  <c r="J511" i="1"/>
  <c r="AE511" i="1" s="1"/>
  <c r="U511" i="1"/>
  <c r="Y511" i="1" s="1"/>
  <c r="U451" i="1"/>
  <c r="Y451" i="1" s="1"/>
  <c r="H307" i="1"/>
  <c r="S307" i="1" s="1"/>
  <c r="AI307" i="1" s="1"/>
  <c r="W235" i="1"/>
  <c r="AA235" i="1" s="1"/>
  <c r="H235" i="1"/>
  <c r="S235" i="1" s="1"/>
  <c r="AI235" i="1" s="1"/>
  <c r="I91" i="1"/>
  <c r="T91" i="1" s="1"/>
  <c r="AJ91" i="1" s="1"/>
  <c r="I598" i="1"/>
  <c r="T598" i="1" s="1"/>
  <c r="AJ598" i="1" s="1"/>
  <c r="H586" i="1"/>
  <c r="U574" i="1"/>
  <c r="Y574" i="1" s="1"/>
  <c r="I562" i="1"/>
  <c r="T562" i="1" s="1"/>
  <c r="V550" i="1"/>
  <c r="Z550" i="1" s="1"/>
  <c r="V538" i="1"/>
  <c r="Z538" i="1" s="1"/>
  <c r="I526" i="1"/>
  <c r="T526" i="1" s="1"/>
  <c r="AJ526" i="1" s="1"/>
  <c r="V502" i="1"/>
  <c r="W454" i="1"/>
  <c r="AA454" i="1" s="1"/>
  <c r="H454" i="1"/>
  <c r="S454" i="1" s="1"/>
  <c r="AI454" i="1" s="1"/>
  <c r="H442" i="1"/>
  <c r="S442" i="1" s="1"/>
  <c r="AI442" i="1" s="1"/>
  <c r="U430" i="1"/>
  <c r="Y430" i="1" s="1"/>
  <c r="J406" i="1"/>
  <c r="AE406" i="1" s="1"/>
  <c r="H394" i="1"/>
  <c r="J382" i="1"/>
  <c r="AE382" i="1" s="1"/>
  <c r="I370" i="1"/>
  <c r="T370" i="1" s="1"/>
  <c r="AJ370" i="1" s="1"/>
  <c r="H358" i="1"/>
  <c r="S358" i="1" s="1"/>
  <c r="AI358" i="1" s="1"/>
  <c r="W346" i="1"/>
  <c r="AA346" i="1" s="1"/>
  <c r="W334" i="1"/>
  <c r="AA334" i="1" s="1"/>
  <c r="U334" i="1"/>
  <c r="Y334" i="1" s="1"/>
  <c r="V322" i="1"/>
  <c r="Z322" i="1" s="1"/>
  <c r="J310" i="1"/>
  <c r="AE310" i="1" s="1"/>
  <c r="W286" i="1"/>
  <c r="AA286" i="1" s="1"/>
  <c r="H262" i="1"/>
  <c r="S262" i="1" s="1"/>
  <c r="AI262" i="1" s="1"/>
  <c r="H238" i="1"/>
  <c r="S238" i="1" s="1"/>
  <c r="AI238" i="1" s="1"/>
  <c r="J226" i="1"/>
  <c r="AE226" i="1" s="1"/>
  <c r="U202" i="1"/>
  <c r="Y202" i="1" s="1"/>
  <c r="H178" i="1"/>
  <c r="S178" i="1" s="1"/>
  <c r="AI178" i="1" s="1"/>
  <c r="U166" i="1"/>
  <c r="Y166" i="1" s="1"/>
  <c r="V142" i="1"/>
  <c r="Z142" i="1" s="1"/>
  <c r="U130" i="1"/>
  <c r="Y130" i="1" s="1"/>
  <c r="W118" i="1"/>
  <c r="AA118" i="1" s="1"/>
  <c r="W106" i="1"/>
  <c r="AA106" i="1" s="1"/>
  <c r="W82" i="1"/>
  <c r="AA82" i="1" s="1"/>
  <c r="U46" i="1"/>
  <c r="Y46" i="1" s="1"/>
  <c r="H46" i="1"/>
  <c r="S46" i="1" s="1"/>
  <c r="AI46" i="1" s="1"/>
  <c r="J34" i="1"/>
  <c r="U22" i="1"/>
  <c r="Y22" i="1" s="1"/>
  <c r="I10" i="1"/>
  <c r="T10" i="1" s="1"/>
  <c r="AJ10" i="1" s="1"/>
  <c r="V391" i="1"/>
  <c r="Z391" i="1" s="1"/>
  <c r="J319" i="1"/>
  <c r="AE319" i="1" s="1"/>
  <c r="I319" i="1"/>
  <c r="T319" i="1" s="1"/>
  <c r="AJ319" i="1" s="1"/>
  <c r="V247" i="1"/>
  <c r="Z247" i="1" s="1"/>
  <c r="U127" i="1"/>
  <c r="Y127" i="1" s="1"/>
  <c r="V79" i="1"/>
  <c r="Z79" i="1" s="1"/>
  <c r="W609" i="1"/>
  <c r="AA609" i="1" s="1"/>
  <c r="W597" i="1"/>
  <c r="I585" i="1"/>
  <c r="T585" i="1" s="1"/>
  <c r="AJ585" i="1" s="1"/>
  <c r="J573" i="1"/>
  <c r="AE573" i="1" s="1"/>
  <c r="V537" i="1"/>
  <c r="Z537" i="1" s="1"/>
  <c r="V525" i="1"/>
  <c r="Z525" i="1" s="1"/>
  <c r="U513" i="1"/>
  <c r="Y513" i="1" s="1"/>
  <c r="H501" i="1"/>
  <c r="S501" i="1" s="1"/>
  <c r="AI501" i="1" s="1"/>
  <c r="V489" i="1"/>
  <c r="Z489" i="1" s="1"/>
  <c r="U477" i="1"/>
  <c r="Y477" i="1" s="1"/>
  <c r="U465" i="1"/>
  <c r="Y465" i="1" s="1"/>
  <c r="W275" i="1"/>
  <c r="AA275" i="1" s="1"/>
  <c r="V227" i="1"/>
  <c r="Z227" i="1" s="1"/>
  <c r="J179" i="1"/>
  <c r="AE179" i="1" s="1"/>
  <c r="H155" i="1"/>
  <c r="S155" i="1" s="1"/>
  <c r="AI155" i="1" s="1"/>
  <c r="V107" i="1"/>
  <c r="Z107" i="1" s="1"/>
  <c r="U95" i="1"/>
  <c r="Y95" i="1" s="1"/>
  <c r="J71" i="1"/>
  <c r="W35" i="1"/>
  <c r="AA35" i="1" s="1"/>
  <c r="H11" i="1"/>
  <c r="S11" i="1" s="1"/>
  <c r="AI11" i="1" s="1"/>
  <c r="J617" i="1"/>
  <c r="AE617" i="1" s="1"/>
  <c r="U559" i="1"/>
  <c r="Y559" i="1" s="1"/>
  <c r="H511" i="1"/>
  <c r="S511" i="1" s="1"/>
  <c r="AI511" i="1" s="1"/>
  <c r="J379" i="1"/>
  <c r="AE379" i="1" s="1"/>
  <c r="V307" i="1"/>
  <c r="Z307" i="1" s="1"/>
  <c r="U235" i="1"/>
  <c r="Y235" i="1" s="1"/>
  <c r="J91" i="1"/>
  <c r="H19" i="1"/>
  <c r="S19" i="1" s="1"/>
  <c r="AI19" i="1" s="1"/>
  <c r="W598" i="1"/>
  <c r="AA598" i="1" s="1"/>
  <c r="U586" i="1"/>
  <c r="Y586" i="1" s="1"/>
  <c r="V562" i="1"/>
  <c r="W550" i="1"/>
  <c r="AA550" i="1" s="1"/>
  <c r="J538" i="1"/>
  <c r="AE538" i="1" s="1"/>
  <c r="V526" i="1"/>
  <c r="Z526" i="1" s="1"/>
  <c r="H514" i="1"/>
  <c r="S514" i="1" s="1"/>
  <c r="AI514" i="1" s="1"/>
  <c r="J514" i="1"/>
  <c r="AE514" i="1" s="1"/>
  <c r="I502" i="1"/>
  <c r="T502" i="1" s="1"/>
  <c r="H478" i="1"/>
  <c r="S478" i="1" s="1"/>
  <c r="AI478" i="1" s="1"/>
  <c r="J442" i="1"/>
  <c r="U442" i="1"/>
  <c r="Y442" i="1" s="1"/>
  <c r="H430" i="1"/>
  <c r="S430" i="1" s="1"/>
  <c r="AI430" i="1" s="1"/>
  <c r="H418" i="1"/>
  <c r="S418" i="1" s="1"/>
  <c r="AI418" i="1" s="1"/>
  <c r="W406" i="1"/>
  <c r="AA406" i="1" s="1"/>
  <c r="U394" i="1"/>
  <c r="Y394" i="1" s="1"/>
  <c r="W382" i="1"/>
  <c r="AA382" i="1" s="1"/>
  <c r="W370" i="1"/>
  <c r="AA370" i="1" s="1"/>
  <c r="U358" i="1"/>
  <c r="Y358" i="1" s="1"/>
  <c r="H346" i="1"/>
  <c r="S346" i="1" s="1"/>
  <c r="AI346" i="1" s="1"/>
  <c r="J334" i="1"/>
  <c r="AE334" i="1" s="1"/>
  <c r="I322" i="1"/>
  <c r="T322" i="1" s="1"/>
  <c r="AJ322" i="1" s="1"/>
  <c r="W310" i="1"/>
  <c r="J286" i="1"/>
  <c r="AE286" i="1" s="1"/>
  <c r="I274" i="1"/>
  <c r="T274" i="1" s="1"/>
  <c r="AJ274" i="1" s="1"/>
  <c r="U262" i="1"/>
  <c r="Y262" i="1" s="1"/>
  <c r="U238" i="1"/>
  <c r="Y238" i="1" s="1"/>
  <c r="W226" i="1"/>
  <c r="AA226" i="1" s="1"/>
  <c r="J202" i="1"/>
  <c r="AE202" i="1" s="1"/>
  <c r="I190" i="1"/>
  <c r="T190" i="1" s="1"/>
  <c r="AJ190" i="1" s="1"/>
  <c r="V178" i="1"/>
  <c r="Z178" i="1" s="1"/>
  <c r="W154" i="1"/>
  <c r="AA154" i="1" s="1"/>
  <c r="U142" i="1"/>
  <c r="Y142" i="1" s="1"/>
  <c r="I130" i="1"/>
  <c r="T130" i="1" s="1"/>
  <c r="AJ130" i="1" s="1"/>
  <c r="J118" i="1"/>
  <c r="AE118" i="1" s="1"/>
  <c r="H106" i="1"/>
  <c r="S106" i="1" s="1"/>
  <c r="AI106" i="1" s="1"/>
  <c r="J94" i="1"/>
  <c r="AE94" i="1" s="1"/>
  <c r="I82" i="1"/>
  <c r="T82" i="1" s="1"/>
  <c r="AJ82" i="1" s="1"/>
  <c r="I58" i="1"/>
  <c r="T58" i="1" s="1"/>
  <c r="AJ58" i="1" s="1"/>
  <c r="V58" i="1"/>
  <c r="Z58" i="1" s="1"/>
  <c r="W46" i="1"/>
  <c r="AA46" i="1" s="1"/>
  <c r="W34" i="1"/>
  <c r="AA34" i="1" s="1"/>
  <c r="V10" i="1"/>
  <c r="Z10" i="1" s="1"/>
  <c r="U155" i="1"/>
  <c r="Y155" i="1" s="1"/>
  <c r="I119" i="1"/>
  <c r="T119" i="1" s="1"/>
  <c r="AJ119" i="1" s="1"/>
  <c r="H95" i="1"/>
  <c r="S95" i="1" s="1"/>
  <c r="AI95" i="1" s="1"/>
  <c r="H83" i="1"/>
  <c r="S83" i="1" s="1"/>
  <c r="AI83" i="1" s="1"/>
  <c r="W71" i="1"/>
  <c r="AA71" i="1" s="1"/>
  <c r="H47" i="1"/>
  <c r="S47" i="1" s="1"/>
  <c r="AI47" i="1" s="1"/>
  <c r="I23" i="1"/>
  <c r="T23" i="1" s="1"/>
  <c r="AJ23" i="1" s="1"/>
  <c r="V11" i="1"/>
  <c r="Z11" i="1" s="1"/>
  <c r="I559" i="1"/>
  <c r="T559" i="1" s="1"/>
  <c r="AJ559" i="1" s="1"/>
  <c r="V511" i="1"/>
  <c r="Z511" i="1" s="1"/>
  <c r="W379" i="1"/>
  <c r="AA379" i="1" s="1"/>
  <c r="U163" i="1"/>
  <c r="Y163" i="1" s="1"/>
  <c r="U19" i="1"/>
  <c r="Y19" i="1" s="1"/>
  <c r="H610" i="1"/>
  <c r="S610" i="1" s="1"/>
  <c r="AI610" i="1" s="1"/>
  <c r="J598" i="1"/>
  <c r="AE598" i="1" s="1"/>
  <c r="I574" i="1"/>
  <c r="T574" i="1" s="1"/>
  <c r="AJ574" i="1" s="1"/>
  <c r="J562" i="1"/>
  <c r="AE562" i="1" s="1"/>
  <c r="W538" i="1"/>
  <c r="AA538" i="1" s="1"/>
  <c r="J526" i="1"/>
  <c r="AE526" i="1" s="1"/>
  <c r="U514" i="1"/>
  <c r="Y514" i="1" s="1"/>
  <c r="W514" i="1"/>
  <c r="AA514" i="1" s="1"/>
  <c r="W502" i="1"/>
  <c r="H490" i="1"/>
  <c r="S490" i="1" s="1"/>
  <c r="AI490" i="1" s="1"/>
  <c r="U478" i="1"/>
  <c r="Y478" i="1" s="1"/>
  <c r="W442" i="1"/>
  <c r="AA442" i="1" s="1"/>
  <c r="V430" i="1"/>
  <c r="Z430" i="1" s="1"/>
  <c r="V418" i="1"/>
  <c r="Z418" i="1" s="1"/>
  <c r="I394" i="1"/>
  <c r="T394" i="1" s="1"/>
  <c r="AJ394" i="1" s="1"/>
  <c r="J370" i="1"/>
  <c r="AE370" i="1" s="1"/>
  <c r="U346" i="1"/>
  <c r="Y346" i="1" s="1"/>
  <c r="V334" i="1"/>
  <c r="Z334" i="1" s="1"/>
  <c r="W322" i="1"/>
  <c r="AA322" i="1" s="1"/>
  <c r="U298" i="1"/>
  <c r="Y298" i="1" s="1"/>
  <c r="U286" i="1"/>
  <c r="Y286" i="1" s="1"/>
  <c r="U274" i="1"/>
  <c r="Y274" i="1" s="1"/>
  <c r="J274" i="1"/>
  <c r="AE274" i="1" s="1"/>
  <c r="J262" i="1"/>
  <c r="AE262" i="1" s="1"/>
  <c r="H250" i="1"/>
  <c r="S250" i="1" s="1"/>
  <c r="AI250" i="1" s="1"/>
  <c r="I238" i="1"/>
  <c r="T238" i="1" s="1"/>
  <c r="AJ238" i="1" s="1"/>
  <c r="W202" i="1"/>
  <c r="AA202" i="1" s="1"/>
  <c r="V190" i="1"/>
  <c r="Z190" i="1" s="1"/>
  <c r="H166" i="1"/>
  <c r="S166" i="1" s="1"/>
  <c r="AI166" i="1" s="1"/>
  <c r="I142" i="1"/>
  <c r="T142" i="1" s="1"/>
  <c r="AJ142" i="1" s="1"/>
  <c r="V130" i="1"/>
  <c r="Z130" i="1" s="1"/>
  <c r="W130" i="1"/>
  <c r="AA130" i="1" s="1"/>
  <c r="U106" i="1"/>
  <c r="Y106" i="1" s="1"/>
  <c r="I106" i="1"/>
  <c r="T106" i="1" s="1"/>
  <c r="AJ106" i="1" s="1"/>
  <c r="W94" i="1"/>
  <c r="AA94" i="1" s="1"/>
  <c r="V82" i="1"/>
  <c r="Z82" i="1" s="1"/>
  <c r="U70" i="1"/>
  <c r="Y70" i="1" s="1"/>
  <c r="U58" i="1"/>
  <c r="Y58" i="1" s="1"/>
  <c r="V46" i="1"/>
  <c r="Z46" i="1" s="1"/>
  <c r="J10" i="1"/>
  <c r="AE10" i="1" s="1"/>
  <c r="U535" i="1"/>
  <c r="Y535" i="1" s="1"/>
  <c r="H475" i="1"/>
  <c r="S475" i="1" s="1"/>
  <c r="AI475" i="1" s="1"/>
  <c r="W391" i="1"/>
  <c r="AA391" i="1" s="1"/>
  <c r="U319" i="1"/>
  <c r="Y319" i="1" s="1"/>
  <c r="W247" i="1"/>
  <c r="AA247" i="1" s="1"/>
  <c r="W175" i="1"/>
  <c r="AA175" i="1" s="1"/>
  <c r="V127" i="1"/>
  <c r="Z127" i="1" s="1"/>
  <c r="J127" i="1"/>
  <c r="AE127" i="1" s="1"/>
  <c r="W79" i="1"/>
  <c r="AA79" i="1" s="1"/>
  <c r="J31" i="1"/>
  <c r="AE31" i="1" s="1"/>
  <c r="U609" i="1"/>
  <c r="Y609" i="1" s="1"/>
  <c r="J585" i="1"/>
  <c r="AE585" i="1" s="1"/>
  <c r="V561" i="1"/>
  <c r="Z561" i="1" s="1"/>
  <c r="W549" i="1"/>
  <c r="AA549" i="1" s="1"/>
  <c r="I537" i="1"/>
  <c r="T537" i="1" s="1"/>
  <c r="AJ537" i="1" s="1"/>
  <c r="W525" i="1"/>
  <c r="AA525" i="1" s="1"/>
  <c r="H513" i="1"/>
  <c r="S513" i="1" s="1"/>
  <c r="AI513" i="1" s="1"/>
  <c r="I501" i="1"/>
  <c r="T501" i="1" s="1"/>
  <c r="AJ501" i="1" s="1"/>
  <c r="I489" i="1"/>
  <c r="T489" i="1" s="1"/>
  <c r="AJ489" i="1" s="1"/>
  <c r="V477" i="1"/>
  <c r="Z477" i="1" s="1"/>
  <c r="V465" i="1"/>
  <c r="Z465" i="1" s="1"/>
  <c r="H263" i="1"/>
  <c r="S263" i="1" s="1"/>
  <c r="AI263" i="1" s="1"/>
  <c r="W155" i="1"/>
  <c r="AA155" i="1" s="1"/>
  <c r="I143" i="1"/>
  <c r="T143" i="1" s="1"/>
  <c r="AJ143" i="1" s="1"/>
  <c r="I131" i="1"/>
  <c r="T131" i="1" s="1"/>
  <c r="AJ131" i="1" s="1"/>
  <c r="V95" i="1"/>
  <c r="Z95" i="1" s="1"/>
  <c r="U83" i="1"/>
  <c r="Y83" i="1" s="1"/>
  <c r="I47" i="1"/>
  <c r="T47" i="1" s="1"/>
  <c r="AJ47" i="1" s="1"/>
  <c r="V23" i="1"/>
  <c r="Z23" i="1" s="1"/>
  <c r="I11" i="1"/>
  <c r="T11" i="1" s="1"/>
  <c r="AJ11" i="1" s="1"/>
  <c r="W602" i="1"/>
  <c r="AA602" i="1" s="1"/>
  <c r="V559" i="1"/>
  <c r="Z559" i="1" s="1"/>
  <c r="I451" i="1"/>
  <c r="T451" i="1" s="1"/>
  <c r="AJ451" i="1" s="1"/>
  <c r="H379" i="1"/>
  <c r="S379" i="1" s="1"/>
  <c r="AI379" i="1" s="1"/>
  <c r="I307" i="1"/>
  <c r="T307" i="1" s="1"/>
  <c r="AJ307" i="1" s="1"/>
  <c r="H163" i="1"/>
  <c r="S163" i="1" s="1"/>
  <c r="AI163" i="1" s="1"/>
  <c r="V91" i="1"/>
  <c r="Z91" i="1" s="1"/>
  <c r="I19" i="1"/>
  <c r="T19" i="1" s="1"/>
  <c r="AJ19" i="1" s="1"/>
  <c r="U610" i="1"/>
  <c r="Y610" i="1" s="1"/>
  <c r="U598" i="1"/>
  <c r="Y598" i="1" s="1"/>
  <c r="I586" i="1"/>
  <c r="T586" i="1" s="1"/>
  <c r="AJ586" i="1" s="1"/>
  <c r="V574" i="1"/>
  <c r="Z574" i="1" s="1"/>
  <c r="W562" i="1"/>
  <c r="W526" i="1"/>
  <c r="AA526" i="1" s="1"/>
  <c r="H526" i="1"/>
  <c r="S526" i="1" s="1"/>
  <c r="AI526" i="1" s="1"/>
  <c r="I514" i="1"/>
  <c r="T514" i="1" s="1"/>
  <c r="AJ514" i="1" s="1"/>
  <c r="J502" i="1"/>
  <c r="AE502" i="1" s="1"/>
  <c r="U490" i="1"/>
  <c r="Y490" i="1" s="1"/>
  <c r="I478" i="1"/>
  <c r="T478" i="1" s="1"/>
  <c r="AJ478" i="1" s="1"/>
  <c r="I454" i="1"/>
  <c r="T454" i="1" s="1"/>
  <c r="AJ454" i="1" s="1"/>
  <c r="I442" i="1"/>
  <c r="T442" i="1" s="1"/>
  <c r="AJ442" i="1" s="1"/>
  <c r="I430" i="1"/>
  <c r="T430" i="1" s="1"/>
  <c r="AJ430" i="1" s="1"/>
  <c r="I418" i="1"/>
  <c r="T418" i="1" s="1"/>
  <c r="AJ418" i="1" s="1"/>
  <c r="H406" i="1"/>
  <c r="S406" i="1" s="1"/>
  <c r="AI406" i="1" s="1"/>
  <c r="V394" i="1"/>
  <c r="Z394" i="1" s="1"/>
  <c r="H382" i="1"/>
  <c r="S382" i="1" s="1"/>
  <c r="AI382" i="1" s="1"/>
  <c r="I358" i="1"/>
  <c r="T358" i="1" s="1"/>
  <c r="AJ358" i="1" s="1"/>
  <c r="H310" i="1"/>
  <c r="S310" i="1" s="1"/>
  <c r="H298" i="1"/>
  <c r="S298" i="1" s="1"/>
  <c r="AI298" i="1" s="1"/>
  <c r="W262" i="1"/>
  <c r="AA262" i="1" s="1"/>
  <c r="U250" i="1"/>
  <c r="Y250" i="1" s="1"/>
  <c r="V238" i="1"/>
  <c r="Z238" i="1" s="1"/>
  <c r="J214" i="1"/>
  <c r="AE214" i="1" s="1"/>
  <c r="H190" i="1"/>
  <c r="S190" i="1" s="1"/>
  <c r="AI190" i="1" s="1"/>
  <c r="V166" i="1"/>
  <c r="Z166" i="1" s="1"/>
  <c r="U154" i="1"/>
  <c r="Y154" i="1" s="1"/>
  <c r="W142" i="1"/>
  <c r="AA142" i="1" s="1"/>
  <c r="H94" i="1"/>
  <c r="S94" i="1" s="1"/>
  <c r="AI94" i="1" s="1"/>
  <c r="H70" i="1"/>
  <c r="S70" i="1" s="1"/>
  <c r="AI70" i="1" s="1"/>
  <c r="W58" i="1"/>
  <c r="AA58" i="1" s="1"/>
  <c r="W10" i="1"/>
  <c r="AA10" i="1" s="1"/>
  <c r="I535" i="1"/>
  <c r="T535" i="1" s="1"/>
  <c r="AJ535" i="1" s="1"/>
  <c r="U475" i="1"/>
  <c r="Y475" i="1" s="1"/>
  <c r="V319" i="1"/>
  <c r="Z319" i="1" s="1"/>
  <c r="H175" i="1"/>
  <c r="S175" i="1" s="1"/>
  <c r="AI175" i="1" s="1"/>
  <c r="I127" i="1"/>
  <c r="T127" i="1" s="1"/>
  <c r="AJ127" i="1" s="1"/>
  <c r="W585" i="1"/>
  <c r="AA585" i="1" s="1"/>
  <c r="H573" i="1"/>
  <c r="S573" i="1" s="1"/>
  <c r="AI573" i="1" s="1"/>
  <c r="H549" i="1"/>
  <c r="W537" i="1"/>
  <c r="AA537" i="1" s="1"/>
  <c r="V513" i="1"/>
  <c r="Z513" i="1" s="1"/>
  <c r="W501" i="1"/>
  <c r="AA501" i="1" s="1"/>
  <c r="W489" i="1"/>
  <c r="AA489" i="1" s="1"/>
  <c r="U489" i="1"/>
  <c r="Y489" i="1" s="1"/>
  <c r="J477" i="1"/>
  <c r="AE477" i="1" s="1"/>
  <c r="U179" i="1"/>
  <c r="V143" i="1"/>
  <c r="Z143" i="1" s="1"/>
  <c r="H143" i="1"/>
  <c r="S143" i="1" s="1"/>
  <c r="AI143" i="1" s="1"/>
  <c r="V131" i="1"/>
  <c r="Z131" i="1" s="1"/>
  <c r="H131" i="1"/>
  <c r="S131" i="1" s="1"/>
  <c r="AI131" i="1" s="1"/>
  <c r="U119" i="1"/>
  <c r="Y119" i="1" s="1"/>
  <c r="J119" i="1"/>
  <c r="AE119" i="1" s="1"/>
  <c r="H71" i="1"/>
  <c r="S71" i="1" s="1"/>
  <c r="AI71" i="1" s="1"/>
  <c r="U59" i="1"/>
  <c r="Y59" i="1" s="1"/>
  <c r="W47" i="1"/>
  <c r="AA47" i="1" s="1"/>
  <c r="U35" i="1"/>
  <c r="Y35" i="1" s="1"/>
  <c r="I35" i="1"/>
  <c r="T35" i="1" s="1"/>
  <c r="AJ35" i="1" s="1"/>
  <c r="W23" i="1"/>
  <c r="AA23" i="1" s="1"/>
  <c r="W11" i="1"/>
  <c r="AA11" i="1" s="1"/>
  <c r="J559" i="1"/>
  <c r="AE559" i="1" s="1"/>
  <c r="V451" i="1"/>
  <c r="Z451" i="1" s="1"/>
  <c r="U379" i="1"/>
  <c r="Y379" i="1" s="1"/>
  <c r="W307" i="1"/>
  <c r="AA307" i="1" s="1"/>
  <c r="V163" i="1"/>
  <c r="Z163" i="1" s="1"/>
  <c r="W91" i="1"/>
  <c r="AA91" i="1" s="1"/>
  <c r="V19" i="1"/>
  <c r="Z19" i="1" s="1"/>
  <c r="I610" i="1"/>
  <c r="T610" i="1" s="1"/>
  <c r="AJ610" i="1" s="1"/>
  <c r="V586" i="1"/>
  <c r="Z586" i="1" s="1"/>
  <c r="J574" i="1"/>
  <c r="AE574" i="1" s="1"/>
  <c r="H562" i="1"/>
  <c r="S562" i="1" s="1"/>
  <c r="U526" i="1"/>
  <c r="Y526" i="1" s="1"/>
  <c r="V514" i="1"/>
  <c r="Z514" i="1" s="1"/>
  <c r="I490" i="1"/>
  <c r="T490" i="1" s="1"/>
  <c r="AJ490" i="1" s="1"/>
  <c r="V478" i="1"/>
  <c r="Z478" i="1" s="1"/>
  <c r="U466" i="1"/>
  <c r="Y466" i="1" s="1"/>
  <c r="V454" i="1"/>
  <c r="Z454" i="1" s="1"/>
  <c r="V442" i="1"/>
  <c r="Z442" i="1" s="1"/>
  <c r="W430" i="1"/>
  <c r="AA430" i="1" s="1"/>
  <c r="W418" i="1"/>
  <c r="AA418" i="1" s="1"/>
  <c r="U406" i="1"/>
  <c r="Y406" i="1" s="1"/>
  <c r="J394" i="1"/>
  <c r="AE394" i="1" s="1"/>
  <c r="U382" i="1"/>
  <c r="Y382" i="1" s="1"/>
  <c r="V358" i="1"/>
  <c r="Z358" i="1" s="1"/>
  <c r="I346" i="1"/>
  <c r="T346" i="1" s="1"/>
  <c r="AJ346" i="1" s="1"/>
  <c r="H334" i="1"/>
  <c r="S334" i="1" s="1"/>
  <c r="AI334" i="1" s="1"/>
  <c r="U310" i="1"/>
  <c r="V298" i="1"/>
  <c r="Z298" i="1" s="1"/>
  <c r="H286" i="1"/>
  <c r="S286" i="1" s="1"/>
  <c r="AI286" i="1" s="1"/>
  <c r="H274" i="1"/>
  <c r="S274" i="1" s="1"/>
  <c r="AI274" i="1" s="1"/>
  <c r="I262" i="1"/>
  <c r="T262" i="1" s="1"/>
  <c r="AJ262" i="1" s="1"/>
  <c r="I250" i="1"/>
  <c r="T250" i="1" s="1"/>
  <c r="AJ250" i="1" s="1"/>
  <c r="J238" i="1"/>
  <c r="AE238" i="1" s="1"/>
  <c r="W214" i="1"/>
  <c r="AA214" i="1" s="1"/>
  <c r="H214" i="1"/>
  <c r="S214" i="1" s="1"/>
  <c r="AI214" i="1" s="1"/>
  <c r="I202" i="1"/>
  <c r="T202" i="1" s="1"/>
  <c r="AJ202" i="1" s="1"/>
  <c r="U190" i="1"/>
  <c r="Y190" i="1" s="1"/>
  <c r="I166" i="1"/>
  <c r="T166" i="1" s="1"/>
  <c r="AJ166" i="1" s="1"/>
  <c r="H154" i="1"/>
  <c r="J154" i="1"/>
  <c r="AE154" i="1" s="1"/>
  <c r="J142" i="1"/>
  <c r="H118" i="1"/>
  <c r="S118" i="1" s="1"/>
  <c r="AI118" i="1" s="1"/>
  <c r="U94" i="1"/>
  <c r="Y94" i="1" s="1"/>
  <c r="I70" i="1"/>
  <c r="T70" i="1" s="1"/>
  <c r="AJ70" i="1" s="1"/>
  <c r="H22" i="1"/>
  <c r="S22" i="1" s="1"/>
  <c r="AI22" i="1" s="1"/>
  <c r="I22" i="1"/>
  <c r="T22" i="1" s="1"/>
  <c r="AJ22" i="1" s="1"/>
  <c r="H617" i="1"/>
  <c r="S617" i="1" s="1"/>
  <c r="AI617" i="1" s="1"/>
  <c r="V535" i="1"/>
  <c r="Z535" i="1" s="1"/>
  <c r="I475" i="1"/>
  <c r="T475" i="1" s="1"/>
  <c r="AJ475" i="1" s="1"/>
  <c r="W319" i="1"/>
  <c r="AA319" i="1" s="1"/>
  <c r="J175" i="1"/>
  <c r="AE175" i="1" s="1"/>
  <c r="W127" i="1"/>
  <c r="AA127" i="1" s="1"/>
  <c r="J143" i="1"/>
  <c r="AE143" i="1" s="1"/>
  <c r="U143" i="1"/>
  <c r="Y143" i="1" s="1"/>
  <c r="J131" i="1"/>
  <c r="AE131" i="1" s="1"/>
  <c r="V119" i="1"/>
  <c r="Z119" i="1" s="1"/>
  <c r="W107" i="1"/>
  <c r="AA107" i="1" s="1"/>
  <c r="W95" i="1"/>
  <c r="AA95" i="1" s="1"/>
  <c r="J83" i="1"/>
  <c r="AE83" i="1" s="1"/>
  <c r="U71" i="1"/>
  <c r="Y71" i="1" s="1"/>
  <c r="J47" i="1"/>
  <c r="AE47" i="1" s="1"/>
  <c r="V35" i="1"/>
  <c r="Z35" i="1" s="1"/>
  <c r="J23" i="1"/>
  <c r="J11" i="1"/>
  <c r="AE11" i="1" s="1"/>
  <c r="W559" i="1"/>
  <c r="AA559" i="1" s="1"/>
  <c r="I511" i="1"/>
  <c r="T511" i="1" s="1"/>
  <c r="AJ511" i="1" s="1"/>
  <c r="I379" i="1"/>
  <c r="T379" i="1" s="1"/>
  <c r="AJ379" i="1" s="1"/>
  <c r="I235" i="1"/>
  <c r="T235" i="1" s="1"/>
  <c r="AJ235" i="1" s="1"/>
  <c r="I163" i="1"/>
  <c r="T163" i="1" s="1"/>
  <c r="AJ163" i="1" s="1"/>
  <c r="H91" i="1"/>
  <c r="S91" i="1" s="1"/>
  <c r="AI91" i="1" s="1"/>
  <c r="J19" i="1"/>
  <c r="AE19" i="1" s="1"/>
  <c r="V610" i="1"/>
  <c r="Z610" i="1" s="1"/>
  <c r="H598" i="1"/>
  <c r="S598" i="1" s="1"/>
  <c r="AI598" i="1" s="1"/>
  <c r="J586" i="1"/>
  <c r="AE586" i="1" s="1"/>
  <c r="W574" i="1"/>
  <c r="AA574" i="1" s="1"/>
  <c r="U562" i="1"/>
  <c r="H550" i="1"/>
  <c r="H538" i="1"/>
  <c r="S538" i="1" s="1"/>
  <c r="AI538" i="1" s="1"/>
  <c r="V490" i="1"/>
  <c r="Z490" i="1" s="1"/>
  <c r="J478" i="1"/>
  <c r="AE478" i="1" s="1"/>
  <c r="H466" i="1"/>
  <c r="S466" i="1" s="1"/>
  <c r="AI466" i="1" s="1"/>
  <c r="J418" i="1"/>
  <c r="AE418" i="1" s="1"/>
  <c r="I406" i="1"/>
  <c r="T406" i="1" s="1"/>
  <c r="AJ406" i="1" s="1"/>
  <c r="W394" i="1"/>
  <c r="AA394" i="1" s="1"/>
  <c r="I382" i="1"/>
  <c r="T382" i="1" s="1"/>
  <c r="AJ382" i="1" s="1"/>
  <c r="U370" i="1"/>
  <c r="Y370" i="1" s="1"/>
  <c r="J358" i="1"/>
  <c r="AE358" i="1" s="1"/>
  <c r="V346" i="1"/>
  <c r="Z346" i="1" s="1"/>
  <c r="J322" i="1"/>
  <c r="AE322" i="1" s="1"/>
  <c r="U322" i="1"/>
  <c r="Y322" i="1" s="1"/>
  <c r="I298" i="1"/>
  <c r="T298" i="1" s="1"/>
  <c r="AJ298" i="1" s="1"/>
  <c r="V286" i="1"/>
  <c r="Z286" i="1" s="1"/>
  <c r="V274" i="1"/>
  <c r="Z274" i="1" s="1"/>
  <c r="V262" i="1"/>
  <c r="Z262" i="1" s="1"/>
  <c r="V250" i="1"/>
  <c r="Z250" i="1" s="1"/>
  <c r="W238" i="1"/>
  <c r="AA238" i="1" s="1"/>
  <c r="U226" i="1"/>
  <c r="Y226" i="1" s="1"/>
  <c r="U214" i="1"/>
  <c r="Y214" i="1" s="1"/>
  <c r="V202" i="1"/>
  <c r="Z202" i="1" s="1"/>
  <c r="J190" i="1"/>
  <c r="AE190" i="1" s="1"/>
  <c r="I178" i="1"/>
  <c r="T178" i="1" s="1"/>
  <c r="AJ178" i="1" s="1"/>
  <c r="W166" i="1"/>
  <c r="AA166" i="1" s="1"/>
  <c r="V154" i="1"/>
  <c r="Z154" i="1" s="1"/>
  <c r="I154" i="1"/>
  <c r="T154" i="1" s="1"/>
  <c r="AJ154" i="1" s="1"/>
  <c r="U118" i="1"/>
  <c r="Y118" i="1" s="1"/>
  <c r="V70" i="1"/>
  <c r="Z70" i="1" s="1"/>
  <c r="W70" i="1"/>
  <c r="AA70" i="1" s="1"/>
  <c r="H58" i="1"/>
  <c r="S58" i="1" s="1"/>
  <c r="AI58" i="1" s="1"/>
  <c r="I34" i="1"/>
  <c r="T34" i="1" s="1"/>
  <c r="AJ34" i="1" s="1"/>
  <c r="U34" i="1"/>
  <c r="Y34" i="1" s="1"/>
  <c r="J22" i="1"/>
  <c r="AE22" i="1" s="1"/>
  <c r="J535" i="1"/>
  <c r="AE535" i="1" s="1"/>
  <c r="V475" i="1"/>
  <c r="Z475" i="1" s="1"/>
  <c r="H391" i="1"/>
  <c r="S391" i="1" s="1"/>
  <c r="AI391" i="1" s="1"/>
  <c r="H247" i="1"/>
  <c r="S247" i="1" s="1"/>
  <c r="AI247" i="1" s="1"/>
  <c r="V175" i="1"/>
  <c r="Z175" i="1" s="1"/>
  <c r="U31" i="1"/>
  <c r="Y31" i="1" s="1"/>
  <c r="I31" i="1"/>
  <c r="T31" i="1" s="1"/>
  <c r="AJ31" i="1" s="1"/>
  <c r="V609" i="1"/>
  <c r="Z609" i="1" s="1"/>
  <c r="V597" i="1"/>
  <c r="H561" i="1"/>
  <c r="S561" i="1" s="1"/>
  <c r="AI561" i="1" s="1"/>
  <c r="J561" i="1"/>
  <c r="H525" i="1"/>
  <c r="S525" i="1" s="1"/>
  <c r="AI525" i="1" s="1"/>
  <c r="W513" i="1"/>
  <c r="AA513" i="1" s="1"/>
  <c r="J465" i="1"/>
  <c r="AE465" i="1" s="1"/>
  <c r="J106" i="1"/>
  <c r="AE106" i="1" s="1"/>
  <c r="I46" i="1"/>
  <c r="T46" i="1" s="1"/>
  <c r="AJ46" i="1" s="1"/>
  <c r="U391" i="1"/>
  <c r="Y391" i="1" s="1"/>
  <c r="W31" i="1"/>
  <c r="AA31" i="1" s="1"/>
  <c r="W561" i="1"/>
  <c r="AA561" i="1" s="1"/>
  <c r="U501" i="1"/>
  <c r="Y501" i="1" s="1"/>
  <c r="H465" i="1"/>
  <c r="S465" i="1" s="1"/>
  <c r="AI465" i="1" s="1"/>
  <c r="J453" i="1"/>
  <c r="AE453" i="1" s="1"/>
  <c r="I441" i="1"/>
  <c r="T441" i="1" s="1"/>
  <c r="AJ441" i="1" s="1"/>
  <c r="V429" i="1"/>
  <c r="Z429" i="1" s="1"/>
  <c r="J405" i="1"/>
  <c r="AE405" i="1" s="1"/>
  <c r="V381" i="1"/>
  <c r="Z381" i="1" s="1"/>
  <c r="U369" i="1"/>
  <c r="Y369" i="1" s="1"/>
  <c r="W345" i="1"/>
  <c r="AA345" i="1" s="1"/>
  <c r="H333" i="1"/>
  <c r="S333" i="1" s="1"/>
  <c r="U309" i="1"/>
  <c r="Y309" i="1" s="1"/>
  <c r="U297" i="1"/>
  <c r="Y297" i="1" s="1"/>
  <c r="U285" i="1"/>
  <c r="Y285" i="1" s="1"/>
  <c r="V273" i="1"/>
  <c r="Z273" i="1" s="1"/>
  <c r="J249" i="1"/>
  <c r="AE249" i="1" s="1"/>
  <c r="I237" i="1"/>
  <c r="T237" i="1" s="1"/>
  <c r="AJ237" i="1" s="1"/>
  <c r="W225" i="1"/>
  <c r="AA225" i="1" s="1"/>
  <c r="J225" i="1"/>
  <c r="AE225" i="1" s="1"/>
  <c r="V201" i="1"/>
  <c r="Z201" i="1" s="1"/>
  <c r="W189" i="1"/>
  <c r="AA189" i="1" s="1"/>
  <c r="U177" i="1"/>
  <c r="Y177" i="1" s="1"/>
  <c r="W165" i="1"/>
  <c r="AA165" i="1" s="1"/>
  <c r="U141" i="1"/>
  <c r="Y141" i="1" s="1"/>
  <c r="I129" i="1"/>
  <c r="T129" i="1" s="1"/>
  <c r="AJ129" i="1" s="1"/>
  <c r="I81" i="1"/>
  <c r="T81" i="1" s="1"/>
  <c r="AJ81" i="1" s="1"/>
  <c r="H81" i="1"/>
  <c r="U69" i="1"/>
  <c r="Y69" i="1" s="1"/>
  <c r="J69" i="1"/>
  <c r="AE69" i="1" s="1"/>
  <c r="V45" i="1"/>
  <c r="Z45" i="1" s="1"/>
  <c r="I33" i="1"/>
  <c r="T33" i="1" s="1"/>
  <c r="AJ33" i="1" s="1"/>
  <c r="W9" i="1"/>
  <c r="AA9" i="1" s="1"/>
  <c r="I608" i="1"/>
  <c r="T608" i="1" s="1"/>
  <c r="AJ608" i="1" s="1"/>
  <c r="U596" i="1"/>
  <c r="Y596" i="1" s="1"/>
  <c r="U584" i="1"/>
  <c r="Y584" i="1" s="1"/>
  <c r="I560" i="1"/>
  <c r="T560" i="1" s="1"/>
  <c r="H548" i="1"/>
  <c r="V536" i="1"/>
  <c r="Z536" i="1" s="1"/>
  <c r="H524" i="1"/>
  <c r="S524" i="1" s="1"/>
  <c r="AI524" i="1" s="1"/>
  <c r="H512" i="1"/>
  <c r="S512" i="1" s="1"/>
  <c r="AI512" i="1" s="1"/>
  <c r="W512" i="1"/>
  <c r="AA512" i="1" s="1"/>
  <c r="V500" i="1"/>
  <c r="Z500" i="1" s="1"/>
  <c r="U476" i="1"/>
  <c r="Y476" i="1" s="1"/>
  <c r="W464" i="1"/>
  <c r="AA464" i="1" s="1"/>
  <c r="W452" i="1"/>
  <c r="AA452" i="1" s="1"/>
  <c r="I440" i="1"/>
  <c r="T440" i="1" s="1"/>
  <c r="AJ440" i="1" s="1"/>
  <c r="I428" i="1"/>
  <c r="T428" i="1" s="1"/>
  <c r="AJ428" i="1" s="1"/>
  <c r="V416" i="1"/>
  <c r="Z416" i="1" s="1"/>
  <c r="U392" i="1"/>
  <c r="Y392" i="1" s="1"/>
  <c r="V380" i="1"/>
  <c r="Z380" i="1" s="1"/>
  <c r="W344" i="1"/>
  <c r="AA344" i="1" s="1"/>
  <c r="J332" i="1"/>
  <c r="AE332" i="1" s="1"/>
  <c r="W320" i="1"/>
  <c r="AA320" i="1" s="1"/>
  <c r="J308" i="1"/>
  <c r="AE308" i="1" s="1"/>
  <c r="J296" i="1"/>
  <c r="AE296" i="1" s="1"/>
  <c r="V284" i="1"/>
  <c r="Z284" i="1" s="1"/>
  <c r="I260" i="1"/>
  <c r="T260" i="1" s="1"/>
  <c r="AJ260" i="1" s="1"/>
  <c r="J236" i="1"/>
  <c r="U236" i="1"/>
  <c r="Y236" i="1" s="1"/>
  <c r="U188" i="1"/>
  <c r="Y188" i="1" s="1"/>
  <c r="I176" i="1"/>
  <c r="T176" i="1" s="1"/>
  <c r="AJ176" i="1" s="1"/>
  <c r="U140" i="1"/>
  <c r="Y140" i="1" s="1"/>
  <c r="I128" i="1"/>
  <c r="T128" i="1" s="1"/>
  <c r="W116" i="1"/>
  <c r="AA116" i="1" s="1"/>
  <c r="I104" i="1"/>
  <c r="T104" i="1" s="1"/>
  <c r="AJ104" i="1" s="1"/>
  <c r="U104" i="1"/>
  <c r="Y104" i="1" s="1"/>
  <c r="U80" i="1"/>
  <c r="Y80" i="1" s="1"/>
  <c r="V68" i="1"/>
  <c r="Z68" i="1" s="1"/>
  <c r="I44" i="1"/>
  <c r="T44" i="1" s="1"/>
  <c r="AJ44" i="1" s="1"/>
  <c r="V32" i="1"/>
  <c r="Z32" i="1" s="1"/>
  <c r="J20" i="1"/>
  <c r="I94" i="1"/>
  <c r="T94" i="1" s="1"/>
  <c r="AJ94" i="1" s="1"/>
  <c r="V34" i="1"/>
  <c r="Z34" i="1" s="1"/>
  <c r="H535" i="1"/>
  <c r="S535" i="1" s="1"/>
  <c r="AI535" i="1" s="1"/>
  <c r="J391" i="1"/>
  <c r="AE391" i="1" s="1"/>
  <c r="J79" i="1"/>
  <c r="AE79" i="1" s="1"/>
  <c r="H609" i="1"/>
  <c r="S609" i="1" s="1"/>
  <c r="AI609" i="1" s="1"/>
  <c r="U573" i="1"/>
  <c r="Y573" i="1" s="1"/>
  <c r="U537" i="1"/>
  <c r="Y537" i="1" s="1"/>
  <c r="V501" i="1"/>
  <c r="Z501" i="1" s="1"/>
  <c r="I465" i="1"/>
  <c r="T465" i="1" s="1"/>
  <c r="AJ465" i="1" s="1"/>
  <c r="W453" i="1"/>
  <c r="V441" i="1"/>
  <c r="Z441" i="1" s="1"/>
  <c r="I429" i="1"/>
  <c r="T429" i="1" s="1"/>
  <c r="AJ429" i="1" s="1"/>
  <c r="I417" i="1"/>
  <c r="T417" i="1" s="1"/>
  <c r="AJ417" i="1" s="1"/>
  <c r="W405" i="1"/>
  <c r="AA405" i="1" s="1"/>
  <c r="H393" i="1"/>
  <c r="S393" i="1" s="1"/>
  <c r="AI393" i="1" s="1"/>
  <c r="I381" i="1"/>
  <c r="T381" i="1" s="1"/>
  <c r="AJ381" i="1" s="1"/>
  <c r="V369" i="1"/>
  <c r="Z369" i="1" s="1"/>
  <c r="I369" i="1"/>
  <c r="T369" i="1" s="1"/>
  <c r="AJ369" i="1" s="1"/>
  <c r="U357" i="1"/>
  <c r="Y357" i="1" s="1"/>
  <c r="V333" i="1"/>
  <c r="H321" i="1"/>
  <c r="S321" i="1" s="1"/>
  <c r="AI321" i="1" s="1"/>
  <c r="H273" i="1"/>
  <c r="S273" i="1" s="1"/>
  <c r="AI273" i="1" s="1"/>
  <c r="W273" i="1"/>
  <c r="AA273" i="1" s="1"/>
  <c r="U261" i="1"/>
  <c r="U237" i="1"/>
  <c r="Y237" i="1" s="1"/>
  <c r="J213" i="1"/>
  <c r="AE213" i="1" s="1"/>
  <c r="W201" i="1"/>
  <c r="AA201" i="1" s="1"/>
  <c r="W177" i="1"/>
  <c r="AA177" i="1" s="1"/>
  <c r="W129" i="1"/>
  <c r="AA129" i="1" s="1"/>
  <c r="U117" i="1"/>
  <c r="Y117" i="1" s="1"/>
  <c r="V81" i="1"/>
  <c r="Z81" i="1" s="1"/>
  <c r="U81" i="1"/>
  <c r="Y81" i="1" s="1"/>
  <c r="V69" i="1"/>
  <c r="Z69" i="1" s="1"/>
  <c r="V33" i="1"/>
  <c r="Z33" i="1" s="1"/>
  <c r="H9" i="1"/>
  <c r="S9" i="1" s="1"/>
  <c r="AI9" i="1" s="1"/>
  <c r="V608" i="1"/>
  <c r="Z608" i="1" s="1"/>
  <c r="H572" i="1"/>
  <c r="S572" i="1" s="1"/>
  <c r="AI572" i="1" s="1"/>
  <c r="V560" i="1"/>
  <c r="U548" i="1"/>
  <c r="V524" i="1"/>
  <c r="Z524" i="1" s="1"/>
  <c r="U512" i="1"/>
  <c r="Y512" i="1" s="1"/>
  <c r="I500" i="1"/>
  <c r="T500" i="1" s="1"/>
  <c r="AJ500" i="1" s="1"/>
  <c r="J488" i="1"/>
  <c r="AE488" i="1" s="1"/>
  <c r="H464" i="1"/>
  <c r="S464" i="1" s="1"/>
  <c r="AI464" i="1" s="1"/>
  <c r="V440" i="1"/>
  <c r="Z440" i="1" s="1"/>
  <c r="V428" i="1"/>
  <c r="Z428" i="1" s="1"/>
  <c r="I416" i="1"/>
  <c r="T416" i="1" s="1"/>
  <c r="AJ416" i="1" s="1"/>
  <c r="H404" i="1"/>
  <c r="S404" i="1" s="1"/>
  <c r="AI404" i="1" s="1"/>
  <c r="I392" i="1"/>
  <c r="T392" i="1" s="1"/>
  <c r="AJ392" i="1" s="1"/>
  <c r="J380" i="1"/>
  <c r="AE380" i="1" s="1"/>
  <c r="H356" i="1"/>
  <c r="S356" i="1" s="1"/>
  <c r="AI356" i="1" s="1"/>
  <c r="J344" i="1"/>
  <c r="AE344" i="1" s="1"/>
  <c r="U296" i="1"/>
  <c r="Y296" i="1" s="1"/>
  <c r="I284" i="1"/>
  <c r="T284" i="1" s="1"/>
  <c r="AJ284" i="1" s="1"/>
  <c r="I272" i="1"/>
  <c r="T272" i="1" s="1"/>
  <c r="AJ272" i="1" s="1"/>
  <c r="V260" i="1"/>
  <c r="Z260" i="1" s="1"/>
  <c r="H236" i="1"/>
  <c r="S236" i="1" s="1"/>
  <c r="AI236" i="1" s="1"/>
  <c r="J200" i="1"/>
  <c r="AE200" i="1" s="1"/>
  <c r="V176" i="1"/>
  <c r="Z176" i="1" s="1"/>
  <c r="I140" i="1"/>
  <c r="T140" i="1" s="1"/>
  <c r="AJ140" i="1" s="1"/>
  <c r="V128" i="1"/>
  <c r="J104" i="1"/>
  <c r="V104" i="1"/>
  <c r="Z104" i="1" s="1"/>
  <c r="J92" i="1"/>
  <c r="W56" i="1"/>
  <c r="AA56" i="1" s="1"/>
  <c r="W44" i="1"/>
  <c r="AA44" i="1" s="1"/>
  <c r="U44" i="1"/>
  <c r="Y44" i="1" s="1"/>
  <c r="H8" i="1"/>
  <c r="S8" i="1" s="1"/>
  <c r="AI8" i="1" s="1"/>
  <c r="H82" i="1"/>
  <c r="S82" i="1" s="1"/>
  <c r="AI82" i="1" s="1"/>
  <c r="W535" i="1"/>
  <c r="AA535" i="1" s="1"/>
  <c r="H79" i="1"/>
  <c r="S79" i="1" s="1"/>
  <c r="AI79" i="1" s="1"/>
  <c r="I609" i="1"/>
  <c r="T609" i="1" s="1"/>
  <c r="AJ609" i="1" s="1"/>
  <c r="I573" i="1"/>
  <c r="T573" i="1" s="1"/>
  <c r="AJ573" i="1" s="1"/>
  <c r="U549" i="1"/>
  <c r="Y549" i="1" s="1"/>
  <c r="J501" i="1"/>
  <c r="AE501" i="1" s="1"/>
  <c r="I477" i="1"/>
  <c r="T477" i="1" s="1"/>
  <c r="AJ477" i="1" s="1"/>
  <c r="W465" i="1"/>
  <c r="AA465" i="1" s="1"/>
  <c r="W429" i="1"/>
  <c r="AA429" i="1" s="1"/>
  <c r="U417" i="1"/>
  <c r="Y417" i="1" s="1"/>
  <c r="V393" i="1"/>
  <c r="Z393" i="1" s="1"/>
  <c r="W381" i="1"/>
  <c r="AA381" i="1" s="1"/>
  <c r="H357" i="1"/>
  <c r="S357" i="1" s="1"/>
  <c r="AI357" i="1" s="1"/>
  <c r="V321" i="1"/>
  <c r="Z321" i="1" s="1"/>
  <c r="I297" i="1"/>
  <c r="T297" i="1" s="1"/>
  <c r="AJ297" i="1" s="1"/>
  <c r="I285" i="1"/>
  <c r="T285" i="1" s="1"/>
  <c r="AJ285" i="1" s="1"/>
  <c r="U273" i="1"/>
  <c r="Y273" i="1" s="1"/>
  <c r="I261" i="1"/>
  <c r="T261" i="1" s="1"/>
  <c r="U249" i="1"/>
  <c r="Y249" i="1" s="1"/>
  <c r="W237" i="1"/>
  <c r="AA237" i="1" s="1"/>
  <c r="H165" i="1"/>
  <c r="I153" i="1"/>
  <c r="T153" i="1" s="1"/>
  <c r="AJ153" i="1" s="1"/>
  <c r="H141" i="1"/>
  <c r="S141" i="1" s="1"/>
  <c r="AI141" i="1" s="1"/>
  <c r="J129" i="1"/>
  <c r="AE129" i="1" s="1"/>
  <c r="H117" i="1"/>
  <c r="S117" i="1" s="1"/>
  <c r="AI117" i="1" s="1"/>
  <c r="J105" i="1"/>
  <c r="H93" i="1"/>
  <c r="S93" i="1" s="1"/>
  <c r="AI93" i="1" s="1"/>
  <c r="J81" i="1"/>
  <c r="AE81" i="1" s="1"/>
  <c r="J57" i="1"/>
  <c r="H45" i="1"/>
  <c r="S45" i="1" s="1"/>
  <c r="AI45" i="1" s="1"/>
  <c r="J33" i="1"/>
  <c r="AE33" i="1" s="1"/>
  <c r="U9" i="1"/>
  <c r="Y9" i="1" s="1"/>
  <c r="J608" i="1"/>
  <c r="H584" i="1"/>
  <c r="S584" i="1" s="1"/>
  <c r="AI584" i="1" s="1"/>
  <c r="U572" i="1"/>
  <c r="Y572" i="1" s="1"/>
  <c r="J560" i="1"/>
  <c r="I536" i="1"/>
  <c r="T536" i="1" s="1"/>
  <c r="AJ536" i="1" s="1"/>
  <c r="I524" i="1"/>
  <c r="T524" i="1" s="1"/>
  <c r="AJ524" i="1" s="1"/>
  <c r="W500" i="1"/>
  <c r="AA500" i="1" s="1"/>
  <c r="W488" i="1"/>
  <c r="AA488" i="1" s="1"/>
  <c r="I476" i="1"/>
  <c r="T476" i="1" s="1"/>
  <c r="AJ476" i="1" s="1"/>
  <c r="U464" i="1"/>
  <c r="Y464" i="1" s="1"/>
  <c r="H452" i="1"/>
  <c r="S452" i="1" s="1"/>
  <c r="AI452" i="1" s="1"/>
  <c r="J428" i="1"/>
  <c r="AE428" i="1" s="1"/>
  <c r="V392" i="1"/>
  <c r="Z392" i="1" s="1"/>
  <c r="W380" i="1"/>
  <c r="AA380" i="1" s="1"/>
  <c r="V356" i="1"/>
  <c r="Z356" i="1" s="1"/>
  <c r="U344" i="1"/>
  <c r="Y344" i="1" s="1"/>
  <c r="U332" i="1"/>
  <c r="Y332" i="1" s="1"/>
  <c r="H296" i="1"/>
  <c r="S296" i="1" s="1"/>
  <c r="AI296" i="1" s="1"/>
  <c r="W284" i="1"/>
  <c r="AA284" i="1" s="1"/>
  <c r="V272" i="1"/>
  <c r="Z272" i="1" s="1"/>
  <c r="H248" i="1"/>
  <c r="S248" i="1" s="1"/>
  <c r="AI248" i="1" s="1"/>
  <c r="V236" i="1"/>
  <c r="Z236" i="1" s="1"/>
  <c r="H212" i="1"/>
  <c r="S212" i="1" s="1"/>
  <c r="AI212" i="1" s="1"/>
  <c r="H188" i="1"/>
  <c r="S188" i="1" s="1"/>
  <c r="AI188" i="1" s="1"/>
  <c r="J164" i="1"/>
  <c r="AE164" i="1" s="1"/>
  <c r="I152" i="1"/>
  <c r="T152" i="1" s="1"/>
  <c r="AJ152" i="1" s="1"/>
  <c r="V140" i="1"/>
  <c r="Z140" i="1" s="1"/>
  <c r="J128" i="1"/>
  <c r="AE128" i="1" s="1"/>
  <c r="H116" i="1"/>
  <c r="S116" i="1" s="1"/>
  <c r="AI116" i="1" s="1"/>
  <c r="W104" i="1"/>
  <c r="AA104" i="1" s="1"/>
  <c r="I80" i="1"/>
  <c r="T80" i="1" s="1"/>
  <c r="AJ80" i="1" s="1"/>
  <c r="H68" i="1"/>
  <c r="S68" i="1" s="1"/>
  <c r="AI68" i="1" s="1"/>
  <c r="I56" i="1"/>
  <c r="T56" i="1" s="1"/>
  <c r="AJ56" i="1" s="1"/>
  <c r="J56" i="1"/>
  <c r="AE56" i="1" s="1"/>
  <c r="J44" i="1"/>
  <c r="AE44" i="1" s="1"/>
  <c r="J32" i="1"/>
  <c r="U20" i="1"/>
  <c r="Y20" i="1" s="1"/>
  <c r="U8" i="1"/>
  <c r="Y8" i="1" s="1"/>
  <c r="V22" i="1"/>
  <c r="Z22" i="1" s="1"/>
  <c r="I175" i="1"/>
  <c r="T175" i="1" s="1"/>
  <c r="AJ175" i="1" s="1"/>
  <c r="W573" i="1"/>
  <c r="AA573" i="1" s="1"/>
  <c r="I549" i="1"/>
  <c r="T549" i="1" s="1"/>
  <c r="AJ549" i="1" s="1"/>
  <c r="W477" i="1"/>
  <c r="AA477" i="1" s="1"/>
  <c r="J441" i="1"/>
  <c r="AE441" i="1" s="1"/>
  <c r="J429" i="1"/>
  <c r="AE429" i="1" s="1"/>
  <c r="V417" i="1"/>
  <c r="Z417" i="1" s="1"/>
  <c r="H405" i="1"/>
  <c r="I393" i="1"/>
  <c r="T393" i="1" s="1"/>
  <c r="AJ393" i="1" s="1"/>
  <c r="J381" i="1"/>
  <c r="AE381" i="1" s="1"/>
  <c r="W369" i="1"/>
  <c r="AA369" i="1" s="1"/>
  <c r="V357" i="1"/>
  <c r="Z357" i="1" s="1"/>
  <c r="H345" i="1"/>
  <c r="S345" i="1" s="1"/>
  <c r="AI345" i="1" s="1"/>
  <c r="I333" i="1"/>
  <c r="T333" i="1" s="1"/>
  <c r="I309" i="1"/>
  <c r="T309" i="1" s="1"/>
  <c r="AJ309" i="1" s="1"/>
  <c r="V297" i="1"/>
  <c r="Z297" i="1" s="1"/>
  <c r="V285" i="1"/>
  <c r="Z285" i="1" s="1"/>
  <c r="W261" i="1"/>
  <c r="U213" i="1"/>
  <c r="Y213" i="1" s="1"/>
  <c r="H201" i="1"/>
  <c r="S201" i="1" s="1"/>
  <c r="AI201" i="1" s="1"/>
  <c r="I189" i="1"/>
  <c r="T189" i="1" s="1"/>
  <c r="AJ189" i="1" s="1"/>
  <c r="U165" i="1"/>
  <c r="Y165" i="1" s="1"/>
  <c r="U153" i="1"/>
  <c r="Y153" i="1" s="1"/>
  <c r="V141" i="1"/>
  <c r="Z141" i="1" s="1"/>
  <c r="J117" i="1"/>
  <c r="AE117" i="1" s="1"/>
  <c r="V117" i="1"/>
  <c r="Z117" i="1" s="1"/>
  <c r="H105" i="1"/>
  <c r="S105" i="1" s="1"/>
  <c r="AI105" i="1" s="1"/>
  <c r="U93" i="1"/>
  <c r="Y93" i="1" s="1"/>
  <c r="W81" i="1"/>
  <c r="AA81" i="1" s="1"/>
  <c r="W69" i="1"/>
  <c r="AA69" i="1" s="1"/>
  <c r="V57" i="1"/>
  <c r="Z57" i="1" s="1"/>
  <c r="U57" i="1"/>
  <c r="Y57" i="1" s="1"/>
  <c r="H21" i="1"/>
  <c r="S21" i="1" s="1"/>
  <c r="AI21" i="1" s="1"/>
  <c r="W608" i="1"/>
  <c r="AA608" i="1" s="1"/>
  <c r="I596" i="1"/>
  <c r="T596" i="1" s="1"/>
  <c r="AJ596" i="1" s="1"/>
  <c r="V584" i="1"/>
  <c r="Z584" i="1" s="1"/>
  <c r="W560" i="1"/>
  <c r="I548" i="1"/>
  <c r="T548" i="1" s="1"/>
  <c r="W536" i="1"/>
  <c r="AA536" i="1" s="1"/>
  <c r="W524" i="1"/>
  <c r="AA524" i="1" s="1"/>
  <c r="J500" i="1"/>
  <c r="AE500" i="1" s="1"/>
  <c r="H488" i="1"/>
  <c r="S488" i="1" s="1"/>
  <c r="AI488" i="1" s="1"/>
  <c r="V476" i="1"/>
  <c r="Z476" i="1" s="1"/>
  <c r="U452" i="1"/>
  <c r="Y452" i="1" s="1"/>
  <c r="J440" i="1"/>
  <c r="U440" i="1"/>
  <c r="Y440" i="1" s="1"/>
  <c r="W428" i="1"/>
  <c r="AA428" i="1" s="1"/>
  <c r="I404" i="1"/>
  <c r="T404" i="1" s="1"/>
  <c r="AJ404" i="1" s="1"/>
  <c r="J392" i="1"/>
  <c r="AE392" i="1" s="1"/>
  <c r="U308" i="1"/>
  <c r="Y308" i="1" s="1"/>
  <c r="V296" i="1"/>
  <c r="Z296" i="1" s="1"/>
  <c r="H272" i="1"/>
  <c r="S272" i="1" s="1"/>
  <c r="AI272" i="1" s="1"/>
  <c r="H260" i="1"/>
  <c r="S260" i="1" s="1"/>
  <c r="AI260" i="1" s="1"/>
  <c r="U248" i="1"/>
  <c r="Y248" i="1" s="1"/>
  <c r="V212" i="1"/>
  <c r="Z212" i="1" s="1"/>
  <c r="H200" i="1"/>
  <c r="V200" i="1"/>
  <c r="Z200" i="1" s="1"/>
  <c r="W164" i="1"/>
  <c r="AA164" i="1" s="1"/>
  <c r="U152" i="1"/>
  <c r="Y152" i="1" s="1"/>
  <c r="J152" i="1"/>
  <c r="AE152" i="1" s="1"/>
  <c r="J140" i="1"/>
  <c r="AE140" i="1" s="1"/>
  <c r="W128" i="1"/>
  <c r="U92" i="1"/>
  <c r="Y92" i="1" s="1"/>
  <c r="V80" i="1"/>
  <c r="Z80" i="1" s="1"/>
  <c r="U68" i="1"/>
  <c r="Y68" i="1" s="1"/>
  <c r="I68" i="1"/>
  <c r="T68" i="1" s="1"/>
  <c r="AJ68" i="1" s="1"/>
  <c r="V56" i="1"/>
  <c r="Z56" i="1" s="1"/>
  <c r="I8" i="1"/>
  <c r="T8" i="1" s="1"/>
  <c r="AJ8" i="1" s="1"/>
  <c r="J70" i="1"/>
  <c r="AE70" i="1" s="1"/>
  <c r="J475" i="1"/>
  <c r="AE475" i="1" s="1"/>
  <c r="H319" i="1"/>
  <c r="S319" i="1" s="1"/>
  <c r="AI319" i="1" s="1"/>
  <c r="H31" i="1"/>
  <c r="S31" i="1" s="1"/>
  <c r="AI31" i="1" s="1"/>
  <c r="H585" i="1"/>
  <c r="J549" i="1"/>
  <c r="AE549" i="1" s="1"/>
  <c r="U525" i="1"/>
  <c r="Y525" i="1" s="1"/>
  <c r="I513" i="1"/>
  <c r="T513" i="1" s="1"/>
  <c r="AJ513" i="1" s="1"/>
  <c r="H453" i="1"/>
  <c r="S453" i="1" s="1"/>
  <c r="H441" i="1"/>
  <c r="S441" i="1" s="1"/>
  <c r="AI441" i="1" s="1"/>
  <c r="W441" i="1"/>
  <c r="AA441" i="1" s="1"/>
  <c r="U429" i="1"/>
  <c r="Y429" i="1" s="1"/>
  <c r="U405" i="1"/>
  <c r="Y405" i="1" s="1"/>
  <c r="W393" i="1"/>
  <c r="AA393" i="1" s="1"/>
  <c r="U345" i="1"/>
  <c r="Y345" i="1" s="1"/>
  <c r="W333" i="1"/>
  <c r="V309" i="1"/>
  <c r="Z309" i="1" s="1"/>
  <c r="I273" i="1"/>
  <c r="T273" i="1" s="1"/>
  <c r="AJ273" i="1" s="1"/>
  <c r="H249" i="1"/>
  <c r="S249" i="1" s="1"/>
  <c r="AI249" i="1" s="1"/>
  <c r="U225" i="1"/>
  <c r="Y225" i="1" s="1"/>
  <c r="H213" i="1"/>
  <c r="S213" i="1" s="1"/>
  <c r="AI213" i="1" s="1"/>
  <c r="V189" i="1"/>
  <c r="Z189" i="1" s="1"/>
  <c r="I177" i="1"/>
  <c r="T177" i="1" s="1"/>
  <c r="AJ177" i="1" s="1"/>
  <c r="I165" i="1"/>
  <c r="T165" i="1" s="1"/>
  <c r="AJ165" i="1" s="1"/>
  <c r="H153" i="1"/>
  <c r="S153" i="1" s="1"/>
  <c r="AI153" i="1" s="1"/>
  <c r="J153" i="1"/>
  <c r="AE153" i="1" s="1"/>
  <c r="I141" i="1"/>
  <c r="T141" i="1" s="1"/>
  <c r="AJ141" i="1" s="1"/>
  <c r="I117" i="1"/>
  <c r="T117" i="1" s="1"/>
  <c r="AJ117" i="1" s="1"/>
  <c r="U105" i="1"/>
  <c r="Y105" i="1" s="1"/>
  <c r="I93" i="1"/>
  <c r="T93" i="1" s="1"/>
  <c r="AJ93" i="1" s="1"/>
  <c r="U33" i="1"/>
  <c r="Y33" i="1" s="1"/>
  <c r="I21" i="1"/>
  <c r="T21" i="1" s="1"/>
  <c r="AJ21" i="1" s="1"/>
  <c r="I9" i="1"/>
  <c r="T9" i="1" s="1"/>
  <c r="AJ9" i="1" s="1"/>
  <c r="I605" i="1"/>
  <c r="T605" i="1" s="1"/>
  <c r="AJ605" i="1" s="1"/>
  <c r="V596" i="1"/>
  <c r="Z596" i="1" s="1"/>
  <c r="I584" i="1"/>
  <c r="T584" i="1" s="1"/>
  <c r="AJ584" i="1" s="1"/>
  <c r="I572" i="1"/>
  <c r="T572" i="1" s="1"/>
  <c r="AJ572" i="1" s="1"/>
  <c r="V548" i="1"/>
  <c r="J524" i="1"/>
  <c r="AE524" i="1" s="1"/>
  <c r="I512" i="1"/>
  <c r="T512" i="1" s="1"/>
  <c r="AJ512" i="1" s="1"/>
  <c r="U488" i="1"/>
  <c r="Y488" i="1" s="1"/>
  <c r="J476" i="1"/>
  <c r="AE476" i="1" s="1"/>
  <c r="I464" i="1"/>
  <c r="T464" i="1" s="1"/>
  <c r="AJ464" i="1" s="1"/>
  <c r="W440" i="1"/>
  <c r="AA440" i="1" s="1"/>
  <c r="H416" i="1"/>
  <c r="S416" i="1" s="1"/>
  <c r="AI416" i="1" s="1"/>
  <c r="U404" i="1"/>
  <c r="Y404" i="1" s="1"/>
  <c r="W392" i="1"/>
  <c r="AA392" i="1" s="1"/>
  <c r="I368" i="1"/>
  <c r="T368" i="1" s="1"/>
  <c r="AJ368" i="1" s="1"/>
  <c r="I356" i="1"/>
  <c r="T356" i="1" s="1"/>
  <c r="AJ356" i="1" s="1"/>
  <c r="H344" i="1"/>
  <c r="S344" i="1" s="1"/>
  <c r="AI344" i="1" s="1"/>
  <c r="H332" i="1"/>
  <c r="J320" i="1"/>
  <c r="AE320" i="1" s="1"/>
  <c r="H320" i="1"/>
  <c r="S320" i="1" s="1"/>
  <c r="AI320" i="1" s="1"/>
  <c r="H308" i="1"/>
  <c r="S308" i="1" s="1"/>
  <c r="AI308" i="1" s="1"/>
  <c r="W296" i="1"/>
  <c r="AA296" i="1" s="1"/>
  <c r="J284" i="1"/>
  <c r="AE284" i="1" s="1"/>
  <c r="J260" i="1"/>
  <c r="AE260" i="1" s="1"/>
  <c r="I248" i="1"/>
  <c r="T248" i="1" s="1"/>
  <c r="AJ248" i="1" s="1"/>
  <c r="J224" i="1"/>
  <c r="AE224" i="1" s="1"/>
  <c r="H224" i="1"/>
  <c r="S224" i="1" s="1"/>
  <c r="AI224" i="1" s="1"/>
  <c r="I212" i="1"/>
  <c r="T212" i="1" s="1"/>
  <c r="AJ212" i="1" s="1"/>
  <c r="W200" i="1"/>
  <c r="AA200" i="1" s="1"/>
  <c r="I188" i="1"/>
  <c r="T188" i="1" s="1"/>
  <c r="AJ188" i="1" s="1"/>
  <c r="H176" i="1"/>
  <c r="S176" i="1" s="1"/>
  <c r="AI176" i="1" s="1"/>
  <c r="I164" i="1"/>
  <c r="T164" i="1" s="1"/>
  <c r="AJ164" i="1" s="1"/>
  <c r="W140" i="1"/>
  <c r="AA140" i="1" s="1"/>
  <c r="I116" i="1"/>
  <c r="T116" i="1" s="1"/>
  <c r="AJ116" i="1" s="1"/>
  <c r="H92" i="1"/>
  <c r="S92" i="1" s="1"/>
  <c r="AI92" i="1" s="1"/>
  <c r="J80" i="1"/>
  <c r="AE80" i="1" s="1"/>
  <c r="J68" i="1"/>
  <c r="AE68" i="1" s="1"/>
  <c r="H56" i="1"/>
  <c r="S56" i="1" s="1"/>
  <c r="AI56" i="1" s="1"/>
  <c r="H20" i="1"/>
  <c r="S20" i="1" s="1"/>
  <c r="AI20" i="1" s="1"/>
  <c r="V8" i="1"/>
  <c r="Z8" i="1" s="1"/>
  <c r="H10" i="1"/>
  <c r="S10" i="1" s="1"/>
  <c r="AI10" i="1" s="1"/>
  <c r="H127" i="1"/>
  <c r="S127" i="1" s="1"/>
  <c r="AI127" i="1" s="1"/>
  <c r="V31" i="1"/>
  <c r="Z31" i="1" s="1"/>
  <c r="I597" i="1"/>
  <c r="T597" i="1" s="1"/>
  <c r="V585" i="1"/>
  <c r="Z585" i="1" s="1"/>
  <c r="U561" i="1"/>
  <c r="Y561" i="1" s="1"/>
  <c r="J525" i="1"/>
  <c r="AE525" i="1" s="1"/>
  <c r="J513" i="1"/>
  <c r="AE513" i="1" s="1"/>
  <c r="J489" i="1"/>
  <c r="AE489" i="1" s="1"/>
  <c r="U453" i="1"/>
  <c r="U441" i="1"/>
  <c r="Y441" i="1" s="1"/>
  <c r="J417" i="1"/>
  <c r="AE417" i="1" s="1"/>
  <c r="W417" i="1"/>
  <c r="AA417" i="1" s="1"/>
  <c r="I405" i="1"/>
  <c r="T405" i="1" s="1"/>
  <c r="AJ405" i="1" s="1"/>
  <c r="J393" i="1"/>
  <c r="AE393" i="1" s="1"/>
  <c r="J369" i="1"/>
  <c r="AE369" i="1" s="1"/>
  <c r="I357" i="1"/>
  <c r="T357" i="1" s="1"/>
  <c r="AJ357" i="1" s="1"/>
  <c r="I345" i="1"/>
  <c r="T345" i="1" s="1"/>
  <c r="AJ345" i="1" s="1"/>
  <c r="J333" i="1"/>
  <c r="AE333" i="1" s="1"/>
  <c r="I321" i="1"/>
  <c r="T321" i="1" s="1"/>
  <c r="AJ321" i="1" s="1"/>
  <c r="J309" i="1"/>
  <c r="AE309" i="1" s="1"/>
  <c r="J297" i="1"/>
  <c r="AE297" i="1" s="1"/>
  <c r="J285" i="1"/>
  <c r="AE285" i="1" s="1"/>
  <c r="J273" i="1"/>
  <c r="AE273" i="1" s="1"/>
  <c r="H261" i="1"/>
  <c r="V249" i="1"/>
  <c r="Z249" i="1" s="1"/>
  <c r="H237" i="1"/>
  <c r="S237" i="1" s="1"/>
  <c r="AI237" i="1" s="1"/>
  <c r="H225" i="1"/>
  <c r="S225" i="1" s="1"/>
  <c r="AI225" i="1" s="1"/>
  <c r="V213" i="1"/>
  <c r="Z213" i="1" s="1"/>
  <c r="I201" i="1"/>
  <c r="T201" i="1" s="1"/>
  <c r="AJ201" i="1" s="1"/>
  <c r="H189" i="1"/>
  <c r="S189" i="1" s="1"/>
  <c r="AI189" i="1" s="1"/>
  <c r="V177" i="1"/>
  <c r="Z177" i="1" s="1"/>
  <c r="V165" i="1"/>
  <c r="Z165" i="1" s="1"/>
  <c r="V153" i="1"/>
  <c r="Z153" i="1" s="1"/>
  <c r="W141" i="1"/>
  <c r="AA141" i="1" s="1"/>
  <c r="I105" i="1"/>
  <c r="T105" i="1" s="1"/>
  <c r="AJ105" i="1" s="1"/>
  <c r="W105" i="1"/>
  <c r="AA105" i="1" s="1"/>
  <c r="V93" i="1"/>
  <c r="Z93" i="1" s="1"/>
  <c r="I69" i="1"/>
  <c r="T69" i="1" s="1"/>
  <c r="AJ69" i="1" s="1"/>
  <c r="W57" i="1"/>
  <c r="AA57" i="1" s="1"/>
  <c r="H57" i="1"/>
  <c r="S57" i="1" s="1"/>
  <c r="AI57" i="1" s="1"/>
  <c r="U45" i="1"/>
  <c r="Y45" i="1" s="1"/>
  <c r="W33" i="1"/>
  <c r="AA33" i="1" s="1"/>
  <c r="V21" i="1"/>
  <c r="Z21" i="1" s="1"/>
  <c r="U21" i="1"/>
  <c r="Y21" i="1" s="1"/>
  <c r="V9" i="1"/>
  <c r="Z9" i="1" s="1"/>
  <c r="W584" i="1"/>
  <c r="AA584" i="1" s="1"/>
  <c r="V572" i="1"/>
  <c r="Z572" i="1" s="1"/>
  <c r="H560" i="1"/>
  <c r="S560" i="1" s="1"/>
  <c r="J548" i="1"/>
  <c r="AE548" i="1" s="1"/>
  <c r="U536" i="1"/>
  <c r="Y536" i="1" s="1"/>
  <c r="J536" i="1"/>
  <c r="AE536" i="1" s="1"/>
  <c r="V512" i="1"/>
  <c r="Z512" i="1" s="1"/>
  <c r="W476" i="1"/>
  <c r="AA476" i="1" s="1"/>
  <c r="V464" i="1"/>
  <c r="Z464" i="1" s="1"/>
  <c r="I452" i="1"/>
  <c r="T452" i="1" s="1"/>
  <c r="AJ452" i="1" s="1"/>
  <c r="H440" i="1"/>
  <c r="S440" i="1" s="1"/>
  <c r="AI440" i="1" s="1"/>
  <c r="U416" i="1"/>
  <c r="Y416" i="1" s="1"/>
  <c r="J404" i="1"/>
  <c r="AE404" i="1" s="1"/>
  <c r="H380" i="1"/>
  <c r="S380" i="1" s="1"/>
  <c r="AI380" i="1" s="1"/>
  <c r="W368" i="1"/>
  <c r="AA368" i="1" s="1"/>
  <c r="U368" i="1"/>
  <c r="Y368" i="1" s="1"/>
  <c r="W356" i="1"/>
  <c r="AA356" i="1" s="1"/>
  <c r="V344" i="1"/>
  <c r="Z344" i="1" s="1"/>
  <c r="V332" i="1"/>
  <c r="Z332" i="1" s="1"/>
  <c r="U320" i="1"/>
  <c r="Y320" i="1" s="1"/>
  <c r="V308" i="1"/>
  <c r="Z308" i="1" s="1"/>
  <c r="I296" i="1"/>
  <c r="T296" i="1" s="1"/>
  <c r="AJ296" i="1" s="1"/>
  <c r="J272" i="1"/>
  <c r="AE272" i="1" s="1"/>
  <c r="U260" i="1"/>
  <c r="Y260" i="1" s="1"/>
  <c r="V248" i="1"/>
  <c r="Z248" i="1" s="1"/>
  <c r="W224" i="1"/>
  <c r="AA224" i="1" s="1"/>
  <c r="U224" i="1"/>
  <c r="Y224" i="1" s="1"/>
  <c r="W212" i="1"/>
  <c r="AA212" i="1" s="1"/>
  <c r="I200" i="1"/>
  <c r="T200" i="1" s="1"/>
  <c r="AJ200" i="1" s="1"/>
  <c r="V188" i="1"/>
  <c r="Z188" i="1" s="1"/>
  <c r="U176" i="1"/>
  <c r="Y176" i="1" s="1"/>
  <c r="H164" i="1"/>
  <c r="S164" i="1" s="1"/>
  <c r="AI164" i="1" s="1"/>
  <c r="H152" i="1"/>
  <c r="S152" i="1" s="1"/>
  <c r="AI152" i="1" s="1"/>
  <c r="W152" i="1"/>
  <c r="AA152" i="1" s="1"/>
  <c r="V116" i="1"/>
  <c r="Z116" i="1" s="1"/>
  <c r="H104" i="1"/>
  <c r="S104" i="1" s="1"/>
  <c r="AI104" i="1" s="1"/>
  <c r="V92" i="1"/>
  <c r="Z92" i="1" s="1"/>
  <c r="W80" i="1"/>
  <c r="AA80" i="1" s="1"/>
  <c r="W68" i="1"/>
  <c r="AA68" i="1" s="1"/>
  <c r="W32" i="1"/>
  <c r="AA32" i="1" s="1"/>
  <c r="V20" i="1"/>
  <c r="Z20" i="1" s="1"/>
  <c r="J8" i="1"/>
  <c r="U247" i="1"/>
  <c r="Y247" i="1" s="1"/>
  <c r="I561" i="1"/>
  <c r="T561" i="1" s="1"/>
  <c r="AJ561" i="1" s="1"/>
  <c r="I453" i="1"/>
  <c r="T453" i="1" s="1"/>
  <c r="V405" i="1"/>
  <c r="Z405" i="1" s="1"/>
  <c r="U381" i="1"/>
  <c r="Y381" i="1" s="1"/>
  <c r="W357" i="1"/>
  <c r="AA357" i="1" s="1"/>
  <c r="V345" i="1"/>
  <c r="Z345" i="1" s="1"/>
  <c r="W321" i="1"/>
  <c r="AA321" i="1" s="1"/>
  <c r="W309" i="1"/>
  <c r="AA309" i="1" s="1"/>
  <c r="W297" i="1"/>
  <c r="AA297" i="1" s="1"/>
  <c r="W285" i="1"/>
  <c r="AA285" i="1" s="1"/>
  <c r="J261" i="1"/>
  <c r="AE261" i="1" s="1"/>
  <c r="I249" i="1"/>
  <c r="T249" i="1" s="1"/>
  <c r="AJ249" i="1" s="1"/>
  <c r="V237" i="1"/>
  <c r="Z237" i="1" s="1"/>
  <c r="V225" i="1"/>
  <c r="Z225" i="1" s="1"/>
  <c r="I213" i="1"/>
  <c r="T213" i="1" s="1"/>
  <c r="AJ213" i="1" s="1"/>
  <c r="U201" i="1"/>
  <c r="Y201" i="1" s="1"/>
  <c r="J201" i="1"/>
  <c r="AE201" i="1" s="1"/>
  <c r="U189" i="1"/>
  <c r="Y189" i="1" s="1"/>
  <c r="H177" i="1"/>
  <c r="S177" i="1" s="1"/>
  <c r="AI177" i="1" s="1"/>
  <c r="W153" i="1"/>
  <c r="AA153" i="1" s="1"/>
  <c r="J141" i="1"/>
  <c r="AE141" i="1" s="1"/>
  <c r="H129" i="1"/>
  <c r="U129" i="1"/>
  <c r="Y129" i="1" s="1"/>
  <c r="W117" i="1"/>
  <c r="AA117" i="1" s="1"/>
  <c r="V105" i="1"/>
  <c r="Z105" i="1" s="1"/>
  <c r="J93" i="1"/>
  <c r="AE93" i="1" s="1"/>
  <c r="H69" i="1"/>
  <c r="S69" i="1" s="1"/>
  <c r="AI69" i="1" s="1"/>
  <c r="I57" i="1"/>
  <c r="T57" i="1" s="1"/>
  <c r="AJ57" i="1" s="1"/>
  <c r="W45" i="1"/>
  <c r="AA45" i="1" s="1"/>
  <c r="J21" i="1"/>
  <c r="U570" i="1"/>
  <c r="Y570" i="1" s="1"/>
  <c r="J596" i="1"/>
  <c r="J584" i="1"/>
  <c r="AE584" i="1" s="1"/>
  <c r="J572" i="1"/>
  <c r="AE572" i="1" s="1"/>
  <c r="U560" i="1"/>
  <c r="W548" i="1"/>
  <c r="U524" i="1"/>
  <c r="Y524" i="1" s="1"/>
  <c r="U500" i="1"/>
  <c r="Y500" i="1" s="1"/>
  <c r="I488" i="1"/>
  <c r="T488" i="1" s="1"/>
  <c r="AJ488" i="1" s="1"/>
  <c r="V452" i="1"/>
  <c r="Z452" i="1" s="1"/>
  <c r="H428" i="1"/>
  <c r="S428" i="1" s="1"/>
  <c r="AI428" i="1" s="1"/>
  <c r="J416" i="1"/>
  <c r="AE416" i="1" s="1"/>
  <c r="V404" i="1"/>
  <c r="Z404" i="1" s="1"/>
  <c r="U380" i="1"/>
  <c r="Y380" i="1" s="1"/>
  <c r="H368" i="1"/>
  <c r="S368" i="1" s="1"/>
  <c r="AI368" i="1" s="1"/>
  <c r="I332" i="1"/>
  <c r="T332" i="1" s="1"/>
  <c r="AJ332" i="1" s="1"/>
  <c r="V320" i="1"/>
  <c r="Z320" i="1" s="1"/>
  <c r="I320" i="1"/>
  <c r="T320" i="1" s="1"/>
  <c r="AJ320" i="1" s="1"/>
  <c r="I308" i="1"/>
  <c r="T308" i="1" s="1"/>
  <c r="AJ308" i="1" s="1"/>
  <c r="U284" i="1"/>
  <c r="Y284" i="1" s="1"/>
  <c r="U272" i="1"/>
  <c r="Y272" i="1" s="1"/>
  <c r="W260" i="1"/>
  <c r="AA260" i="1" s="1"/>
  <c r="J248" i="1"/>
  <c r="AE248" i="1" s="1"/>
  <c r="I236" i="1"/>
  <c r="T236" i="1" s="1"/>
  <c r="AJ236" i="1" s="1"/>
  <c r="I224" i="1"/>
  <c r="T224" i="1" s="1"/>
  <c r="AJ224" i="1" s="1"/>
  <c r="J212" i="1"/>
  <c r="AE212" i="1" s="1"/>
  <c r="U212" i="1"/>
  <c r="Y212" i="1" s="1"/>
  <c r="U200" i="1"/>
  <c r="Y200" i="1" s="1"/>
  <c r="J188" i="1"/>
  <c r="AE188" i="1" s="1"/>
  <c r="J176" i="1"/>
  <c r="AE176" i="1" s="1"/>
  <c r="U164" i="1"/>
  <c r="Y164" i="1" s="1"/>
  <c r="V152" i="1"/>
  <c r="Z152" i="1" s="1"/>
  <c r="H128" i="1"/>
  <c r="S128" i="1" s="1"/>
  <c r="I92" i="1"/>
  <c r="T92" i="1" s="1"/>
  <c r="AJ92" i="1" s="1"/>
  <c r="H44" i="1"/>
  <c r="S44" i="1" s="1"/>
  <c r="AI44" i="1" s="1"/>
  <c r="H32" i="1"/>
  <c r="S32" i="1" s="1"/>
  <c r="AI32" i="1" s="1"/>
  <c r="I20" i="1"/>
  <c r="T20" i="1" s="1"/>
  <c r="AJ20" i="1" s="1"/>
  <c r="W8" i="1"/>
  <c r="AA8" i="1" s="1"/>
  <c r="V605" i="1"/>
  <c r="Z605" i="1" s="1"/>
  <c r="J247" i="1"/>
  <c r="AE247" i="1" s="1"/>
  <c r="V453" i="1"/>
  <c r="H429" i="1"/>
  <c r="S429" i="1" s="1"/>
  <c r="AI429" i="1" s="1"/>
  <c r="H417" i="1"/>
  <c r="S417" i="1" s="1"/>
  <c r="AI417" i="1" s="1"/>
  <c r="U393" i="1"/>
  <c r="Y393" i="1" s="1"/>
  <c r="H381" i="1"/>
  <c r="H369" i="1"/>
  <c r="S369" i="1" s="1"/>
  <c r="AI369" i="1" s="1"/>
  <c r="J357" i="1"/>
  <c r="AE357" i="1" s="1"/>
  <c r="J345" i="1"/>
  <c r="AE345" i="1" s="1"/>
  <c r="U333" i="1"/>
  <c r="J321" i="1"/>
  <c r="AE321" i="1" s="1"/>
  <c r="U321" i="1"/>
  <c r="Y321" i="1" s="1"/>
  <c r="H309" i="1"/>
  <c r="S309" i="1" s="1"/>
  <c r="AI309" i="1" s="1"/>
  <c r="H297" i="1"/>
  <c r="S297" i="1" s="1"/>
  <c r="AI297" i="1" s="1"/>
  <c r="H285" i="1"/>
  <c r="S285" i="1" s="1"/>
  <c r="AI285" i="1" s="1"/>
  <c r="V261" i="1"/>
  <c r="W249" i="1"/>
  <c r="AA249" i="1" s="1"/>
  <c r="J237" i="1"/>
  <c r="I225" i="1"/>
  <c r="T225" i="1" s="1"/>
  <c r="AJ225" i="1" s="1"/>
  <c r="W213" i="1"/>
  <c r="AA213" i="1" s="1"/>
  <c r="J189" i="1"/>
  <c r="AE189" i="1" s="1"/>
  <c r="J177" i="1"/>
  <c r="AE177" i="1" s="1"/>
  <c r="J165" i="1"/>
  <c r="AE165" i="1" s="1"/>
  <c r="V129" i="1"/>
  <c r="Z129" i="1" s="1"/>
  <c r="W93" i="1"/>
  <c r="AA93" i="1" s="1"/>
  <c r="J45" i="1"/>
  <c r="AE45" i="1" s="1"/>
  <c r="I45" i="1"/>
  <c r="T45" i="1" s="1"/>
  <c r="AJ45" i="1" s="1"/>
  <c r="H33" i="1"/>
  <c r="S33" i="1" s="1"/>
  <c r="AI33" i="1" s="1"/>
  <c r="W21" i="1"/>
  <c r="AA21" i="1" s="1"/>
  <c r="J9" i="1"/>
  <c r="AE9" i="1" s="1"/>
  <c r="H596" i="1"/>
  <c r="S596" i="1" s="1"/>
  <c r="AI596" i="1" s="1"/>
  <c r="W596" i="1"/>
  <c r="AA596" i="1" s="1"/>
  <c r="W572" i="1"/>
  <c r="AA572" i="1" s="1"/>
  <c r="H536" i="1"/>
  <c r="J512" i="1"/>
  <c r="AE512" i="1" s="1"/>
  <c r="H500" i="1"/>
  <c r="S500" i="1" s="1"/>
  <c r="AI500" i="1" s="1"/>
  <c r="V488" i="1"/>
  <c r="Z488" i="1" s="1"/>
  <c r="H476" i="1"/>
  <c r="S476" i="1" s="1"/>
  <c r="AI476" i="1" s="1"/>
  <c r="J464" i="1"/>
  <c r="J452" i="1"/>
  <c r="AE452" i="1" s="1"/>
  <c r="U428" i="1"/>
  <c r="Y428" i="1" s="1"/>
  <c r="W416" i="1"/>
  <c r="AA416" i="1" s="1"/>
  <c r="W404" i="1"/>
  <c r="AA404" i="1" s="1"/>
  <c r="H392" i="1"/>
  <c r="S392" i="1" s="1"/>
  <c r="AI392" i="1" s="1"/>
  <c r="I380" i="1"/>
  <c r="T380" i="1" s="1"/>
  <c r="AJ380" i="1" s="1"/>
  <c r="J368" i="1"/>
  <c r="AE368" i="1" s="1"/>
  <c r="V368" i="1"/>
  <c r="Z368" i="1" s="1"/>
  <c r="U356" i="1"/>
  <c r="Y356" i="1" s="1"/>
  <c r="J356" i="1"/>
  <c r="AE356" i="1" s="1"/>
  <c r="I344" i="1"/>
  <c r="T344" i="1" s="1"/>
  <c r="AJ344" i="1" s="1"/>
  <c r="W332" i="1"/>
  <c r="AA332" i="1" s="1"/>
  <c r="W308" i="1"/>
  <c r="AA308" i="1" s="1"/>
  <c r="H284" i="1"/>
  <c r="S284" i="1" s="1"/>
  <c r="AI284" i="1" s="1"/>
  <c r="W272" i="1"/>
  <c r="AA272" i="1" s="1"/>
  <c r="W248" i="1"/>
  <c r="AA248" i="1" s="1"/>
  <c r="W236" i="1"/>
  <c r="AA236" i="1" s="1"/>
  <c r="V224" i="1"/>
  <c r="Z224" i="1" s="1"/>
  <c r="W188" i="1"/>
  <c r="AA188" i="1" s="1"/>
  <c r="W176" i="1"/>
  <c r="AA176" i="1" s="1"/>
  <c r="V164" i="1"/>
  <c r="Z164" i="1" s="1"/>
  <c r="H140" i="1"/>
  <c r="S140" i="1" s="1"/>
  <c r="AI140" i="1" s="1"/>
  <c r="U128" i="1"/>
  <c r="J116" i="1"/>
  <c r="AE116" i="1" s="1"/>
  <c r="U116" i="1"/>
  <c r="Y116" i="1" s="1"/>
  <c r="U56" i="1"/>
  <c r="Y56" i="1" s="1"/>
  <c r="W618" i="1"/>
  <c r="V44" i="1"/>
  <c r="Z44" i="1" s="1"/>
  <c r="U608" i="1"/>
  <c r="Y608" i="1" s="1"/>
  <c r="W92" i="1"/>
  <c r="AA92" i="1" s="1"/>
  <c r="U32" i="1"/>
  <c r="Y32" i="1" s="1"/>
  <c r="W601" i="1"/>
  <c r="AA601" i="1" s="1"/>
  <c r="H80" i="1"/>
  <c r="S80" i="1" s="1"/>
  <c r="AI80" i="1" s="1"/>
  <c r="I32" i="1"/>
  <c r="T32" i="1" s="1"/>
  <c r="AJ32" i="1" s="1"/>
  <c r="H570" i="1"/>
  <c r="S570" i="1" s="1"/>
  <c r="AI570" i="1" s="1"/>
  <c r="W20" i="1"/>
  <c r="AA20" i="1" s="1"/>
  <c r="K378" i="1"/>
  <c r="K507" i="1"/>
  <c r="K485" i="1"/>
  <c r="K160" i="1"/>
  <c r="K210" i="1"/>
  <c r="K197" i="1"/>
  <c r="K159" i="1"/>
  <c r="K568" i="1"/>
  <c r="K339" i="1"/>
  <c r="K497" i="1"/>
  <c r="K292" i="1"/>
  <c r="K89" i="1"/>
  <c r="K390" i="1"/>
  <c r="K341" i="1"/>
  <c r="K483" i="1"/>
  <c r="K593" i="1"/>
  <c r="K124" i="1"/>
  <c r="K330" i="1"/>
  <c r="K353" i="1"/>
  <c r="K508" i="1"/>
  <c r="K258" i="1"/>
  <c r="K112" i="1"/>
  <c r="K438" i="1"/>
  <c r="K484" i="1"/>
  <c r="K183" i="1"/>
  <c r="K281" i="1"/>
  <c r="K411" i="1"/>
  <c r="K386" i="1"/>
  <c r="K499" i="1"/>
  <c r="K170" i="1"/>
  <c r="K295" i="1"/>
  <c r="K431" i="1"/>
  <c r="K421" i="1"/>
  <c r="K566" i="1"/>
  <c r="K468" i="1"/>
  <c r="K251" i="1"/>
  <c r="K62" i="1"/>
  <c r="K528" i="1"/>
  <c r="K195" i="1"/>
  <c r="K181" i="1"/>
  <c r="K264" i="1"/>
  <c r="K119" i="1"/>
  <c r="K565" i="1"/>
  <c r="K48" i="1"/>
  <c r="K337" i="1"/>
  <c r="K132" i="1"/>
  <c r="K230" i="1"/>
  <c r="K611" i="1"/>
  <c r="K265" i="1"/>
  <c r="K263" i="1"/>
  <c r="K182" i="1"/>
  <c r="K43" i="1"/>
  <c r="K467" i="1"/>
  <c r="K133" i="1"/>
  <c r="K179" i="1"/>
  <c r="K334" i="1"/>
  <c r="K284" i="1"/>
  <c r="K22" i="1"/>
  <c r="K598" i="1"/>
  <c r="K393" i="1"/>
  <c r="K235" i="1"/>
  <c r="K369" i="1"/>
  <c r="K322" i="1"/>
  <c r="K332" i="1"/>
  <c r="K130" i="1"/>
  <c r="K248" i="1"/>
  <c r="K582" i="1"/>
  <c r="K11" i="1"/>
  <c r="K549" i="1"/>
  <c r="K344" i="1"/>
  <c r="K31" i="1"/>
  <c r="K200" i="1"/>
  <c r="K81" i="1"/>
  <c r="K262" i="1"/>
  <c r="K524" i="1"/>
  <c r="K116" i="1"/>
  <c r="K105" i="1"/>
  <c r="L355" i="1"/>
  <c r="AF355" i="1" s="1"/>
  <c r="L41" i="1"/>
  <c r="L195" i="1"/>
  <c r="L270" i="1"/>
  <c r="L555" i="1"/>
  <c r="AF555" i="1" s="1"/>
  <c r="L234" i="1"/>
  <c r="L520" i="1"/>
  <c r="L584" i="1"/>
  <c r="L187" i="1"/>
  <c r="L544" i="1"/>
  <c r="L367" i="1"/>
  <c r="AF367" i="1" s="1"/>
  <c r="L364" i="1"/>
  <c r="L423" i="1"/>
  <c r="L100" i="1"/>
  <c r="L376" i="1"/>
  <c r="L114" i="1"/>
  <c r="L399" i="1"/>
  <c r="L78" i="1"/>
  <c r="L52" i="1"/>
  <c r="L6" i="1"/>
  <c r="L76" i="1"/>
  <c r="AF76" i="1" s="1"/>
  <c r="L522" i="1"/>
  <c r="L353" i="1"/>
  <c r="AF353" i="1" s="1"/>
  <c r="L280" i="1"/>
  <c r="L246" i="1"/>
  <c r="AF246" i="1" s="1"/>
  <c r="L173" i="1"/>
  <c r="L459" i="1"/>
  <c r="AF459" i="1" s="1"/>
  <c r="L470" i="1"/>
  <c r="AF470" i="1" s="1"/>
  <c r="L223" i="1"/>
  <c r="AF223" i="1" s="1"/>
  <c r="L518" i="1"/>
  <c r="L301" i="1"/>
  <c r="AF301" i="1" s="1"/>
  <c r="L527" i="1"/>
  <c r="L290" i="1"/>
  <c r="L517" i="1"/>
  <c r="L264" i="1"/>
  <c r="L541" i="1"/>
  <c r="L252" i="1"/>
  <c r="L335" i="1"/>
  <c r="L566" i="1"/>
  <c r="AF566" i="1" s="1"/>
  <c r="L600" i="1"/>
  <c r="L240" i="1"/>
  <c r="L147" i="1"/>
  <c r="L589" i="1"/>
  <c r="AF589" i="1" s="1"/>
  <c r="L384" i="1"/>
  <c r="AF384" i="1" s="1"/>
  <c r="L63" i="1"/>
  <c r="L241" i="1"/>
  <c r="L480" i="1"/>
  <c r="L254" i="1"/>
  <c r="AF254" i="1" s="1"/>
  <c r="L180" i="1"/>
  <c r="L505" i="1"/>
  <c r="L312" i="1"/>
  <c r="L350" i="1"/>
  <c r="L229" i="1"/>
  <c r="L371" i="1"/>
  <c r="L468" i="1"/>
  <c r="AF468" i="1" s="1"/>
  <c r="L382" i="1"/>
  <c r="L33" i="1"/>
  <c r="AF33" i="1" s="1"/>
  <c r="L430" i="1"/>
  <c r="L297" i="1"/>
  <c r="AF297" i="1" s="1"/>
  <c r="L562" i="1"/>
  <c r="L31" i="1"/>
  <c r="L56" i="1"/>
  <c r="L585" i="1"/>
  <c r="L116" i="1"/>
  <c r="L153" i="1"/>
  <c r="L142" i="1"/>
  <c r="L405" i="1"/>
  <c r="AF405" i="1" s="1"/>
  <c r="L106" i="1"/>
  <c r="L8" i="1"/>
  <c r="L597" i="1"/>
  <c r="L501" i="1"/>
  <c r="L68" i="1"/>
  <c r="AF68" i="1" s="1"/>
  <c r="L117" i="1"/>
  <c r="L442" i="1"/>
  <c r="L189" i="1"/>
  <c r="L586" i="1"/>
  <c r="L129" i="1"/>
  <c r="L320" i="1"/>
  <c r="K162" i="1"/>
  <c r="K435" i="1"/>
  <c r="K293" i="1"/>
  <c r="K28" i="1"/>
  <c r="K78" i="1"/>
  <c r="K185" i="1"/>
  <c r="K618" i="1"/>
  <c r="K496" i="1"/>
  <c r="K327" i="1"/>
  <c r="K413" i="1"/>
  <c r="K53" i="1"/>
  <c r="K354" i="1"/>
  <c r="K137" i="1"/>
  <c r="K399" i="1"/>
  <c r="K401" i="1"/>
  <c r="K76" i="1"/>
  <c r="K318" i="1"/>
  <c r="K269" i="1"/>
  <c r="K412" i="1"/>
  <c r="K126" i="1"/>
  <c r="K88" i="1"/>
  <c r="K222" i="1"/>
  <c r="K424" i="1"/>
  <c r="K135" i="1"/>
  <c r="K257" i="1"/>
  <c r="K219" i="1"/>
  <c r="K290" i="1"/>
  <c r="K420" i="1"/>
  <c r="K98" i="1"/>
  <c r="K151" i="1"/>
  <c r="K311" i="1"/>
  <c r="K193" i="1"/>
  <c r="K50" i="1"/>
  <c r="K324" i="1"/>
  <c r="K239" i="1"/>
  <c r="K589" i="1"/>
  <c r="K480" i="1"/>
  <c r="K530" i="1"/>
  <c r="K145" i="1"/>
  <c r="K156" i="1"/>
  <c r="K71" i="1"/>
  <c r="K349" i="1"/>
  <c r="K458" i="1"/>
  <c r="K277" i="1"/>
  <c r="K563" i="1"/>
  <c r="K38" i="1"/>
  <c r="K599" i="1"/>
  <c r="K121" i="1"/>
  <c r="K191" i="1"/>
  <c r="K86" i="1"/>
  <c r="K564" i="1"/>
  <c r="K51" i="1"/>
  <c r="K73" i="1"/>
  <c r="K19" i="1"/>
  <c r="K214" i="1"/>
  <c r="K224" i="1"/>
  <c r="K537" i="1"/>
  <c r="K526" i="1"/>
  <c r="K285" i="1"/>
  <c r="K538" i="1"/>
  <c r="K213" i="1"/>
  <c r="K310" i="1"/>
  <c r="K95" i="1"/>
  <c r="K609" i="1"/>
  <c r="K164" i="1"/>
  <c r="K597" i="1"/>
  <c r="K451" i="1"/>
  <c r="K237" i="1"/>
  <c r="K236" i="1"/>
  <c r="K573" i="1"/>
  <c r="K613" i="1"/>
  <c r="K69" i="1"/>
  <c r="K94" i="1"/>
  <c r="K464" i="1"/>
  <c r="K56" i="1"/>
  <c r="K476" i="1"/>
  <c r="L222" i="1"/>
  <c r="L424" i="1"/>
  <c r="AF424" i="1" s="1"/>
  <c r="L183" i="1"/>
  <c r="L281" i="1"/>
  <c r="AF281" i="1" s="1"/>
  <c r="L543" i="1"/>
  <c r="L162" i="1"/>
  <c r="AF162" i="1" s="1"/>
  <c r="L304" i="1"/>
  <c r="AF304" i="1" s="1"/>
  <c r="L283" i="1"/>
  <c r="L317" i="1"/>
  <c r="L532" i="1"/>
  <c r="L271" i="1"/>
  <c r="L316" i="1"/>
  <c r="AF316" i="1" s="1"/>
  <c r="L210" i="1"/>
  <c r="AF210" i="1" s="1"/>
  <c r="L339" i="1"/>
  <c r="L352" i="1"/>
  <c r="L341" i="1"/>
  <c r="L375" i="1"/>
  <c r="L103" i="1"/>
  <c r="L519" i="1"/>
  <c r="L509" i="1"/>
  <c r="AF509" i="1" s="1"/>
  <c r="L40" i="1"/>
  <c r="L330" i="1"/>
  <c r="L269" i="1"/>
  <c r="L172" i="1"/>
  <c r="L605" i="1"/>
  <c r="L65" i="1"/>
  <c r="L387" i="1"/>
  <c r="L374" i="1"/>
  <c r="L564" i="1"/>
  <c r="L506" i="1"/>
  <c r="L205" i="1"/>
  <c r="L407" i="1"/>
  <c r="L242" i="1"/>
  <c r="L481" i="1"/>
  <c r="L383" i="1"/>
  <c r="AF383" i="1" s="1"/>
  <c r="L253" i="1"/>
  <c r="L192" i="1"/>
  <c r="L299" i="1"/>
  <c r="L434" i="1"/>
  <c r="L516" i="1"/>
  <c r="L108" i="1"/>
  <c r="L87" i="1"/>
  <c r="L553" i="1"/>
  <c r="AF553" i="1" s="1"/>
  <c r="L276" i="1"/>
  <c r="L530" i="1"/>
  <c r="AF530" i="1" s="1"/>
  <c r="L181" i="1"/>
  <c r="L408" i="1"/>
  <c r="AF408" i="1" s="1"/>
  <c r="L14" i="1"/>
  <c r="L120" i="1"/>
  <c r="L433" i="1"/>
  <c r="AF433" i="1" s="1"/>
  <c r="L216" i="1"/>
  <c r="L326" i="1"/>
  <c r="L217" i="1"/>
  <c r="L15" i="1"/>
  <c r="L324" i="1"/>
  <c r="L154" i="1"/>
  <c r="AF154" i="1" s="1"/>
  <c r="L524" i="1"/>
  <c r="AF524" i="1" s="1"/>
  <c r="L346" i="1"/>
  <c r="L177" i="1"/>
  <c r="L550" i="1"/>
  <c r="L429" i="1"/>
  <c r="L23" i="1"/>
  <c r="L537" i="1"/>
  <c r="AF537" i="1" s="1"/>
  <c r="L92" i="1"/>
  <c r="L368" i="1"/>
  <c r="AF368" i="1" s="1"/>
  <c r="L58" i="1"/>
  <c r="L500" i="1"/>
  <c r="AF500" i="1" s="1"/>
  <c r="L609" i="1"/>
  <c r="L95" i="1"/>
  <c r="L489" i="1"/>
  <c r="L357" i="1"/>
  <c r="L11" i="1"/>
  <c r="L9" i="1"/>
  <c r="L406" i="1"/>
  <c r="L69" i="1"/>
  <c r="L370" i="1"/>
  <c r="AF370" i="1" s="1"/>
  <c r="L81" i="1"/>
  <c r="L224" i="1"/>
  <c r="K305" i="1"/>
  <c r="K243" i="1"/>
  <c r="K556" i="1"/>
  <c r="K16" i="1"/>
  <c r="K42" i="1"/>
  <c r="K460" i="1"/>
  <c r="K114" i="1"/>
  <c r="K400" i="1"/>
  <c r="K601" i="1"/>
  <c r="K149" i="1"/>
  <c r="K462" i="1"/>
  <c r="K343" i="1"/>
  <c r="K342" i="1"/>
  <c r="K113" i="1"/>
  <c r="K375" i="1"/>
  <c r="K377" i="1"/>
  <c r="K567" i="1"/>
  <c r="K306" i="1"/>
  <c r="K245" i="1"/>
  <c r="K607" i="1"/>
  <c r="K439" i="1"/>
  <c r="K52" i="1"/>
  <c r="K557" i="1"/>
  <c r="K427" i="1"/>
  <c r="K594" i="1"/>
  <c r="K77" i="1"/>
  <c r="K111" i="1"/>
  <c r="K146" i="1"/>
  <c r="K288" i="1"/>
  <c r="K199" i="1"/>
  <c r="K540" i="1"/>
  <c r="K299" i="1"/>
  <c r="K600" i="1"/>
  <c r="K26" i="1"/>
  <c r="K312" i="1"/>
  <c r="K147" i="1"/>
  <c r="K553" i="1"/>
  <c r="K276" i="1"/>
  <c r="K302" i="1"/>
  <c r="K588" i="1"/>
  <c r="K120" i="1"/>
  <c r="K123" i="1"/>
  <c r="K301" i="1"/>
  <c r="K206" i="1"/>
  <c r="K229" i="1"/>
  <c r="K275" i="1"/>
  <c r="K463" i="1"/>
  <c r="K539" i="1"/>
  <c r="K583" i="1"/>
  <c r="K171" i="1"/>
  <c r="K115" i="1"/>
  <c r="K396" i="1"/>
  <c r="K506" i="1"/>
  <c r="K372" i="1"/>
  <c r="K610" i="1"/>
  <c r="K166" i="1"/>
  <c r="K176" i="1"/>
  <c r="K417" i="1"/>
  <c r="K70" i="1"/>
  <c r="K153" i="1"/>
  <c r="K142" i="1"/>
  <c r="K584" i="1"/>
  <c r="K58" i="1"/>
  <c r="K35" i="1"/>
  <c r="K201" i="1"/>
  <c r="K92" i="1"/>
  <c r="K501" i="1"/>
  <c r="K466" i="1"/>
  <c r="K129" i="1"/>
  <c r="K188" i="1"/>
  <c r="K465" i="1"/>
  <c r="K586" i="1"/>
  <c r="K57" i="1"/>
  <c r="K82" i="1"/>
  <c r="K452" i="1"/>
  <c r="K20" i="1"/>
  <c r="K308" i="1"/>
  <c r="L198" i="1"/>
  <c r="L88" i="1"/>
  <c r="L558" i="1"/>
  <c r="L257" i="1"/>
  <c r="L507" i="1"/>
  <c r="L581" i="1"/>
  <c r="AF581" i="1" s="1"/>
  <c r="L220" i="1"/>
  <c r="L150" i="1"/>
  <c r="L305" i="1"/>
  <c r="AF305" i="1" s="1"/>
  <c r="L571" i="1"/>
  <c r="AF571" i="1" s="1"/>
  <c r="L437" i="1"/>
  <c r="L256" i="1"/>
  <c r="AF256" i="1" s="1"/>
  <c r="L545" i="1"/>
  <c r="AF545" i="1" s="1"/>
  <c r="L327" i="1"/>
  <c r="L292" i="1"/>
  <c r="AF292" i="1" s="1"/>
  <c r="L343" i="1"/>
  <c r="L255" i="1"/>
  <c r="L593" i="1"/>
  <c r="L303" i="1"/>
  <c r="AF303" i="1" s="1"/>
  <c r="L401" i="1"/>
  <c r="L28" i="1"/>
  <c r="L318" i="1"/>
  <c r="L125" i="1"/>
  <c r="L231" i="1"/>
  <c r="AF231" i="1" s="1"/>
  <c r="L569" i="1"/>
  <c r="AF569" i="1" s="1"/>
  <c r="L484" i="1"/>
  <c r="AF484" i="1" s="1"/>
  <c r="L315" i="1"/>
  <c r="L182" i="1"/>
  <c r="L396" i="1"/>
  <c r="L146" i="1"/>
  <c r="AF146" i="1" s="1"/>
  <c r="L133" i="1"/>
  <c r="L287" i="1"/>
  <c r="L134" i="1"/>
  <c r="L457" i="1"/>
  <c r="AF457" i="1" s="1"/>
  <c r="L311" i="1"/>
  <c r="AF311" i="1" s="1"/>
  <c r="L61" i="1"/>
  <c r="L144" i="1"/>
  <c r="AF144" i="1" s="1"/>
  <c r="L131" i="1"/>
  <c r="AF131" i="1" s="1"/>
  <c r="L194" i="1"/>
  <c r="L239" i="1"/>
  <c r="L72" i="1"/>
  <c r="AF72" i="1" s="1"/>
  <c r="L614" i="1"/>
  <c r="L529" i="1"/>
  <c r="L96" i="1"/>
  <c r="AF96" i="1" s="1"/>
  <c r="L338" i="1"/>
  <c r="L145" i="1"/>
  <c r="L300" i="1"/>
  <c r="L613" i="1"/>
  <c r="L48" i="1"/>
  <c r="L385" i="1"/>
  <c r="L168" i="1"/>
  <c r="AF168" i="1" s="1"/>
  <c r="L266" i="1"/>
  <c r="AF266" i="1" s="1"/>
  <c r="L121" i="1"/>
  <c r="L422" i="1"/>
  <c r="L204" i="1"/>
  <c r="AF204" i="1" s="1"/>
  <c r="L22" i="1"/>
  <c r="L476" i="1"/>
  <c r="L334" i="1"/>
  <c r="AF334" i="1" s="1"/>
  <c r="L105" i="1"/>
  <c r="L514" i="1"/>
  <c r="L417" i="1"/>
  <c r="AF417" i="1" s="1"/>
  <c r="L559" i="1"/>
  <c r="L393" i="1"/>
  <c r="L107" i="1"/>
  <c r="AF107" i="1" s="1"/>
  <c r="L164" i="1"/>
  <c r="L319" i="1"/>
  <c r="AF319" i="1" s="1"/>
  <c r="L440" i="1"/>
  <c r="L333" i="1"/>
  <c r="L71" i="1"/>
  <c r="L261" i="1"/>
  <c r="L286" i="1"/>
  <c r="L488" i="1"/>
  <c r="L190" i="1"/>
  <c r="AF190" i="1" s="1"/>
  <c r="L57" i="1"/>
  <c r="L358" i="1"/>
  <c r="L21" i="1"/>
  <c r="L20" i="1"/>
  <c r="K55" i="1"/>
  <c r="K221" i="1"/>
  <c r="K139" i="1"/>
  <c r="K544" i="1"/>
  <c r="K603" i="1"/>
  <c r="K18" i="1"/>
  <c r="K316" i="1"/>
  <c r="K66" i="1"/>
  <c r="K364" i="1"/>
  <c r="K355" i="1"/>
  <c r="K65" i="1"/>
  <c r="K402" i="1"/>
  <c r="K352" i="1"/>
  <c r="K294" i="1"/>
  <c r="K620" i="1"/>
  <c r="K487" i="1"/>
  <c r="K317" i="1"/>
  <c r="K531" i="1"/>
  <c r="K282" i="1"/>
  <c r="K173" i="1"/>
  <c r="K615" i="1"/>
  <c r="K569" i="1"/>
  <c r="K459" i="1"/>
  <c r="K521" i="1"/>
  <c r="K471" i="1"/>
  <c r="K558" i="1"/>
  <c r="K472" i="1"/>
  <c r="K39" i="1"/>
  <c r="K134" i="1"/>
  <c r="K527" i="1"/>
  <c r="K541" i="1"/>
  <c r="K456" i="1"/>
  <c r="K215" i="1"/>
  <c r="K575" i="1"/>
  <c r="K403" i="1"/>
  <c r="K108" i="1"/>
  <c r="K87" i="1"/>
  <c r="K529" i="1"/>
  <c r="K204" i="1"/>
  <c r="K278" i="1"/>
  <c r="K504" i="1"/>
  <c r="K587" i="1"/>
  <c r="K63" i="1"/>
  <c r="K157" i="1"/>
  <c r="K110" i="1"/>
  <c r="K169" i="1"/>
  <c r="K227" i="1"/>
  <c r="K259" i="1"/>
  <c r="K455" i="1"/>
  <c r="K576" i="1"/>
  <c r="K15" i="1"/>
  <c r="K397" i="1"/>
  <c r="K228" i="1"/>
  <c r="K470" i="1"/>
  <c r="K348" i="1"/>
  <c r="K562" i="1"/>
  <c r="K475" i="1"/>
  <c r="K83" i="1"/>
  <c r="K572" i="1"/>
  <c r="K10" i="1"/>
  <c r="K619" i="1"/>
  <c r="K319" i="1"/>
  <c r="K500" i="1"/>
  <c r="K333" i="1"/>
  <c r="K307" i="1"/>
  <c r="K165" i="1"/>
  <c r="K23" i="1"/>
  <c r="K489" i="1"/>
  <c r="K442" i="1"/>
  <c r="K33" i="1"/>
  <c r="K80" i="1"/>
  <c r="K381" i="1"/>
  <c r="K370" i="1"/>
  <c r="K21" i="1"/>
  <c r="K46" i="1"/>
  <c r="K428" i="1"/>
  <c r="K430" i="1"/>
  <c r="K296" i="1"/>
  <c r="L90" i="1"/>
  <c r="L427" i="1"/>
  <c r="L55" i="1"/>
  <c r="L197" i="1"/>
  <c r="L435" i="1"/>
  <c r="L485" i="1"/>
  <c r="L160" i="1"/>
  <c r="L126" i="1"/>
  <c r="AF126" i="1" s="1"/>
  <c r="L293" i="1"/>
  <c r="L618" i="1"/>
  <c r="L329" i="1"/>
  <c r="L208" i="1"/>
  <c r="L413" i="1"/>
  <c r="L617" i="1"/>
  <c r="L471" i="1"/>
  <c r="AF471" i="1" s="1"/>
  <c r="L340" i="1"/>
  <c r="L487" i="1"/>
  <c r="L533" i="1"/>
  <c r="L211" i="1"/>
  <c r="L389" i="1"/>
  <c r="L615" i="1"/>
  <c r="L306" i="1"/>
  <c r="AF306" i="1" s="1"/>
  <c r="L101" i="1"/>
  <c r="L207" i="1"/>
  <c r="L425" i="1"/>
  <c r="AF425" i="1" s="1"/>
  <c r="L436" i="1"/>
  <c r="L279" i="1"/>
  <c r="AF279" i="1" s="1"/>
  <c r="L601" i="1"/>
  <c r="L156" i="1"/>
  <c r="L110" i="1"/>
  <c r="AF110" i="1" s="1"/>
  <c r="L420" i="1"/>
  <c r="L263" i="1"/>
  <c r="L122" i="1"/>
  <c r="L325" i="1"/>
  <c r="L215" i="1"/>
  <c r="L37" i="1"/>
  <c r="L132" i="1"/>
  <c r="AF132" i="1" s="1"/>
  <c r="L159" i="1"/>
  <c r="L170" i="1"/>
  <c r="AF170" i="1" s="1"/>
  <c r="L155" i="1"/>
  <c r="L24" i="1"/>
  <c r="L578" i="1"/>
  <c r="L445" i="1"/>
  <c r="L84" i="1"/>
  <c r="L278" i="1"/>
  <c r="L109" i="1"/>
  <c r="L587" i="1"/>
  <c r="AF587" i="1" s="1"/>
  <c r="L361" i="1"/>
  <c r="L563" i="1"/>
  <c r="L169" i="1"/>
  <c r="L599" i="1"/>
  <c r="L38" i="1"/>
  <c r="L576" i="1"/>
  <c r="L362" i="1"/>
  <c r="L491" i="1"/>
  <c r="AF491" i="1" s="1"/>
  <c r="L369" i="1"/>
  <c r="L428" i="1"/>
  <c r="AF428" i="1" s="1"/>
  <c r="L298" i="1"/>
  <c r="L308" i="1"/>
  <c r="AF308" i="1" s="1"/>
  <c r="L490" i="1"/>
  <c r="AF490" i="1" s="1"/>
  <c r="L572" i="1"/>
  <c r="L379" i="1"/>
  <c r="AF379" i="1" s="1"/>
  <c r="L285" i="1"/>
  <c r="AF285" i="1" s="1"/>
  <c r="L59" i="1"/>
  <c r="AF59" i="1" s="1"/>
  <c r="L140" i="1"/>
  <c r="AF140" i="1" s="1"/>
  <c r="L175" i="1"/>
  <c r="L260" i="1"/>
  <c r="L321" i="1"/>
  <c r="AF321" i="1" s="1"/>
  <c r="L478" i="1"/>
  <c r="AF478" i="1" s="1"/>
  <c r="L574" i="1"/>
  <c r="L237" i="1"/>
  <c r="L118" i="1"/>
  <c r="L344" i="1"/>
  <c r="L166" i="1"/>
  <c r="AF166" i="1" s="1"/>
  <c r="L272" i="1"/>
  <c r="L130" i="1"/>
  <c r="AF130" i="1" s="1"/>
  <c r="L596" i="1"/>
  <c r="K570" i="1"/>
  <c r="K340" i="1"/>
  <c r="K234" i="1"/>
  <c r="K532" i="1"/>
  <c r="K571" i="1"/>
  <c r="K367" i="1"/>
  <c r="K4" i="1"/>
  <c r="K523" i="1"/>
  <c r="K184" i="1"/>
  <c r="K198" i="1"/>
  <c r="K41" i="1"/>
  <c r="K186" i="1"/>
  <c r="K148" i="1"/>
  <c r="K246" i="1"/>
  <c r="K388" i="1"/>
  <c r="K211" i="1"/>
  <c r="K616" i="1"/>
  <c r="K351" i="1"/>
  <c r="K605" i="1"/>
  <c r="K125" i="1"/>
  <c r="K495" i="1"/>
  <c r="K425" i="1"/>
  <c r="K315" i="1"/>
  <c r="K473" i="1"/>
  <c r="K387" i="1"/>
  <c r="K510" i="1"/>
  <c r="K244" i="1"/>
  <c r="K3" i="1"/>
  <c r="K14" i="1"/>
  <c r="K383" i="1"/>
  <c r="K517" i="1"/>
  <c r="K444" i="1"/>
  <c r="K131" i="1"/>
  <c r="K335" i="1"/>
  <c r="K331" i="1"/>
  <c r="K60" i="1"/>
  <c r="K592" i="1"/>
  <c r="K445" i="1"/>
  <c r="K96" i="1"/>
  <c r="K577" i="1"/>
  <c r="K432" i="1"/>
  <c r="K551" i="1"/>
  <c r="K338" i="1"/>
  <c r="K415" i="1"/>
  <c r="K505" i="1"/>
  <c r="K61" i="1"/>
  <c r="K494" i="1"/>
  <c r="K217" i="1"/>
  <c r="K395" i="1"/>
  <c r="K240" i="1"/>
  <c r="K602" i="1"/>
  <c r="K241" i="1"/>
  <c r="K168" i="1"/>
  <c r="K254" i="1"/>
  <c r="K503" i="1"/>
  <c r="K550" i="1"/>
  <c r="K513" i="1"/>
  <c r="K559" i="1"/>
  <c r="K536" i="1"/>
  <c r="K127" i="1"/>
  <c r="K488" i="1"/>
  <c r="K175" i="1"/>
  <c r="K440" i="1"/>
  <c r="K321" i="1"/>
  <c r="K478" i="1"/>
  <c r="K117" i="1"/>
  <c r="K202" i="1"/>
  <c r="K357" i="1"/>
  <c r="K406" i="1"/>
  <c r="K608" i="1"/>
  <c r="K44" i="1"/>
  <c r="K141" i="1"/>
  <c r="K358" i="1"/>
  <c r="K512" i="1"/>
  <c r="K79" i="1"/>
  <c r="K416" i="1"/>
  <c r="K298" i="1"/>
  <c r="K152" i="1"/>
  <c r="L557" i="1"/>
  <c r="L579" i="1"/>
  <c r="AF579" i="1" s="1"/>
  <c r="L582" i="1"/>
  <c r="AF582" i="1" s="1"/>
  <c r="L149" i="1"/>
  <c r="L411" i="1"/>
  <c r="L449" i="1"/>
  <c r="L16" i="1"/>
  <c r="L42" i="1"/>
  <c r="L209" i="1"/>
  <c r="L498" i="1"/>
  <c r="L621" i="1"/>
  <c r="L64" i="1"/>
  <c r="AF64" i="1" s="1"/>
  <c r="L17" i="1"/>
  <c r="L497" i="1"/>
  <c r="L462" i="1"/>
  <c r="AF462" i="1" s="1"/>
  <c r="L244" i="1"/>
  <c r="L402" i="1"/>
  <c r="L137" i="1"/>
  <c r="L474" i="1"/>
  <c r="L616" i="1"/>
  <c r="L567" i="1"/>
  <c r="L282" i="1"/>
  <c r="AF282" i="1" s="1"/>
  <c r="L89" i="1"/>
  <c r="L606" i="1"/>
  <c r="L365" i="1"/>
  <c r="L412" i="1"/>
  <c r="L171" i="1"/>
  <c r="L409" i="1"/>
  <c r="L503" i="1"/>
  <c r="AF503" i="1" s="1"/>
  <c r="L86" i="1"/>
  <c r="L372" i="1"/>
  <c r="L179" i="1"/>
  <c r="L98" i="1"/>
  <c r="L499" i="1"/>
  <c r="L167" i="1"/>
  <c r="L43" i="1"/>
  <c r="L60" i="1"/>
  <c r="L135" i="1"/>
  <c r="AF135" i="1" s="1"/>
  <c r="L67" i="1"/>
  <c r="L51" i="1"/>
  <c r="L443" i="1"/>
  <c r="L554" i="1"/>
  <c r="L289" i="1"/>
  <c r="L515" i="1"/>
  <c r="L50" i="1"/>
  <c r="L73" i="1"/>
  <c r="L203" i="1"/>
  <c r="AF203" i="1" s="1"/>
  <c r="L337" i="1"/>
  <c r="L275" i="1"/>
  <c r="L157" i="1"/>
  <c r="L539" i="1"/>
  <c r="AF539" i="1" s="1"/>
  <c r="L26" i="1"/>
  <c r="L552" i="1"/>
  <c r="L158" i="1"/>
  <c r="L467" i="1"/>
  <c r="L345" i="1"/>
  <c r="L392" i="1"/>
  <c r="L250" i="1"/>
  <c r="AF250" i="1" s="1"/>
  <c r="L296" i="1"/>
  <c r="AF296" i="1" s="1"/>
  <c r="L274" i="1"/>
  <c r="AF274" i="1" s="1"/>
  <c r="L536" i="1"/>
  <c r="L598" i="1"/>
  <c r="L141" i="1"/>
  <c r="AF141" i="1" s="1"/>
  <c r="L226" i="1"/>
  <c r="L511" i="1"/>
  <c r="L127" i="1"/>
  <c r="L47" i="1"/>
  <c r="L225" i="1"/>
  <c r="L454" i="1"/>
  <c r="L548" i="1"/>
  <c r="L201" i="1"/>
  <c r="L34" i="1"/>
  <c r="L236" i="1"/>
  <c r="L46" i="1"/>
  <c r="L212" i="1"/>
  <c r="AF212" i="1" s="1"/>
  <c r="L94" i="1"/>
  <c r="L512" i="1"/>
  <c r="K546" i="1"/>
  <c r="K208" i="1"/>
  <c r="K187" i="1"/>
  <c r="K520" i="1"/>
  <c r="K283" i="1"/>
  <c r="K437" i="1"/>
  <c r="K621" i="1"/>
  <c r="K271" i="1"/>
  <c r="K136" i="1"/>
  <c r="K90" i="1"/>
  <c r="K5" i="1"/>
  <c r="K102" i="1"/>
  <c r="K40" i="1"/>
  <c r="K138" i="1"/>
  <c r="K232" i="1"/>
  <c r="K474" i="1"/>
  <c r="K448" i="1"/>
  <c r="K303" i="1"/>
  <c r="K509" i="1"/>
  <c r="K101" i="1"/>
  <c r="K99" i="1"/>
  <c r="K436" i="1"/>
  <c r="K255" i="1"/>
  <c r="K233" i="1"/>
  <c r="K363" i="1"/>
  <c r="K270" i="1"/>
  <c r="K220" i="1"/>
  <c r="K542" i="1"/>
  <c r="K7" i="1"/>
  <c r="K398" i="1"/>
  <c r="K481" i="1"/>
  <c r="K252" i="1"/>
  <c r="K75" i="1"/>
  <c r="K155" i="1"/>
  <c r="K67" i="1"/>
  <c r="K24" i="1"/>
  <c r="K614" i="1"/>
  <c r="K109" i="1"/>
  <c r="K84" i="1"/>
  <c r="K313" i="1"/>
  <c r="K408" i="1"/>
  <c r="K407" i="1"/>
  <c r="K242" i="1"/>
  <c r="K223" i="1"/>
  <c r="K433" i="1"/>
  <c r="K360" i="1"/>
  <c r="K446" i="1"/>
  <c r="K612" i="1"/>
  <c r="K422" i="1"/>
  <c r="K12" i="1"/>
  <c r="K482" i="1"/>
  <c r="K97" i="1"/>
  <c r="K72" i="1"/>
  <c r="K194" i="1"/>
  <c r="K347" i="1"/>
  <c r="K514" i="1"/>
  <c r="K429" i="1"/>
  <c r="K379" i="1"/>
  <c r="K128" i="1"/>
  <c r="K525" i="1"/>
  <c r="K368" i="1"/>
  <c r="K561" i="1"/>
  <c r="K260" i="1"/>
  <c r="K225" i="1"/>
  <c r="K454" i="1"/>
  <c r="K560" i="1"/>
  <c r="K190" i="1"/>
  <c r="K261" i="1"/>
  <c r="K226" i="1"/>
  <c r="K404" i="1"/>
  <c r="K502" i="1"/>
  <c r="K45" i="1"/>
  <c r="K118" i="1"/>
  <c r="K163" i="1"/>
  <c r="K345" i="1"/>
  <c r="K392" i="1"/>
  <c r="K250" i="1"/>
  <c r="K104" i="1"/>
  <c r="L521" i="1"/>
  <c r="L363" i="1"/>
  <c r="L570" i="1"/>
  <c r="AF570" i="1" s="1"/>
  <c r="L77" i="1"/>
  <c r="AF77" i="1" s="1"/>
  <c r="L546" i="1"/>
  <c r="AF546" i="1" s="1"/>
  <c r="L377" i="1"/>
  <c r="L591" i="1"/>
  <c r="L30" i="1"/>
  <c r="L185" i="1"/>
  <c r="L366" i="1"/>
  <c r="AF366" i="1" s="1"/>
  <c r="L568" i="1"/>
  <c r="L4" i="1"/>
  <c r="L592" i="1"/>
  <c r="L461" i="1"/>
  <c r="L390" i="1"/>
  <c r="L196" i="1"/>
  <c r="AF196" i="1" s="1"/>
  <c r="L354" i="1"/>
  <c r="AF354" i="1" s="1"/>
  <c r="L113" i="1"/>
  <c r="L426" i="1"/>
  <c r="L268" i="1"/>
  <c r="L531" i="1"/>
  <c r="L174" i="1"/>
  <c r="AF174" i="1" s="1"/>
  <c r="L580" i="1"/>
  <c r="AF580" i="1" s="1"/>
  <c r="L486" i="1"/>
  <c r="AF486" i="1" s="1"/>
  <c r="L245" i="1"/>
  <c r="AF245" i="1" s="1"/>
  <c r="L136" i="1"/>
  <c r="L99" i="1"/>
  <c r="L397" i="1"/>
  <c r="L479" i="1"/>
  <c r="L565" i="1"/>
  <c r="L348" i="1"/>
  <c r="L542" i="1"/>
  <c r="L74" i="1"/>
  <c r="L295" i="1"/>
  <c r="L3" i="1"/>
  <c r="L540" i="1"/>
  <c r="AF540" i="1" s="1"/>
  <c r="L36" i="1"/>
  <c r="L75" i="1"/>
  <c r="L469" i="1"/>
  <c r="L62" i="1"/>
  <c r="L323" i="1"/>
  <c r="L314" i="1"/>
  <c r="L265" i="1"/>
  <c r="AF265" i="1" s="1"/>
  <c r="L419" i="1"/>
  <c r="L547" i="1"/>
  <c r="L588" i="1"/>
  <c r="L143" i="1"/>
  <c r="AF143" i="1" s="1"/>
  <c r="L277" i="1"/>
  <c r="L227" i="1"/>
  <c r="L612" i="1"/>
  <c r="L455" i="1"/>
  <c r="L463" i="1"/>
  <c r="L12" i="1"/>
  <c r="L331" i="1"/>
  <c r="L191" i="1"/>
  <c r="L309" i="1"/>
  <c r="L128" i="1"/>
  <c r="L70" i="1"/>
  <c r="L152" i="1"/>
  <c r="L214" i="1"/>
  <c r="AF214" i="1" s="1"/>
  <c r="L284" i="1"/>
  <c r="L526" i="1"/>
  <c r="AF526" i="1" s="1"/>
  <c r="L594" i="1"/>
  <c r="L202" i="1"/>
  <c r="L235" i="1"/>
  <c r="L561" i="1"/>
  <c r="L307" i="1"/>
  <c r="L93" i="1"/>
  <c r="L394" i="1"/>
  <c r="AF394" i="1" s="1"/>
  <c r="L248" i="1"/>
  <c r="AF248" i="1" s="1"/>
  <c r="L165" i="1"/>
  <c r="L247" i="1"/>
  <c r="L200" i="1"/>
  <c r="L549" i="1"/>
  <c r="L32" i="1"/>
  <c r="L82" i="1"/>
  <c r="AF82" i="1" s="1"/>
  <c r="L464" i="1"/>
  <c r="K534" i="1"/>
  <c r="K591" i="1"/>
  <c r="K581" i="1"/>
  <c r="K304" i="1"/>
  <c r="K498" i="1"/>
  <c r="K329" i="1"/>
  <c r="K447" i="1"/>
  <c r="K545" i="1"/>
  <c r="K100" i="1"/>
  <c r="K30" i="1"/>
  <c r="K595" i="1"/>
  <c r="K103" i="1"/>
  <c r="K267" i="1"/>
  <c r="K54" i="1"/>
  <c r="K196" i="1"/>
  <c r="K426" i="1"/>
  <c r="K268" i="1"/>
  <c r="K522" i="1"/>
  <c r="K389" i="1"/>
  <c r="K29" i="1"/>
  <c r="K606" i="1"/>
  <c r="K328" i="1"/>
  <c r="K231" i="1"/>
  <c r="K161" i="1"/>
  <c r="K291" i="1"/>
  <c r="K174" i="1"/>
  <c r="K579" i="1"/>
  <c r="K518" i="1"/>
  <c r="K457" i="1"/>
  <c r="K314" i="1"/>
  <c r="K253" i="1"/>
  <c r="K192" i="1"/>
  <c r="K434" i="1"/>
  <c r="K27" i="1"/>
  <c r="K373" i="1"/>
  <c r="K443" i="1"/>
  <c r="K554" i="1"/>
  <c r="K25" i="1"/>
  <c r="K419" i="1"/>
  <c r="K289" i="1"/>
  <c r="K384" i="1"/>
  <c r="K359" i="1"/>
  <c r="K74" i="1"/>
  <c r="K492" i="1"/>
  <c r="K385" i="1"/>
  <c r="K336" i="1"/>
  <c r="K326" i="1"/>
  <c r="K552" i="1"/>
  <c r="K350" i="1"/>
  <c r="K491" i="1"/>
  <c r="K374" i="1"/>
  <c r="K85" i="1"/>
  <c r="K515" i="1"/>
  <c r="K493" i="1"/>
  <c r="K287" i="1"/>
  <c r="K490" i="1"/>
  <c r="K297" i="1"/>
  <c r="K418" i="1"/>
  <c r="K59" i="1"/>
  <c r="K453" i="1"/>
  <c r="K107" i="1"/>
  <c r="K477" i="1"/>
  <c r="K8" i="1"/>
  <c r="K189" i="1"/>
  <c r="K394" i="1"/>
  <c r="K548" i="1"/>
  <c r="K178" i="1"/>
  <c r="K578" i="1"/>
  <c r="K154" i="1"/>
  <c r="K380" i="1"/>
  <c r="K286" i="1"/>
  <c r="K9" i="1"/>
  <c r="K273" i="1"/>
  <c r="K91" i="1"/>
  <c r="K309" i="1"/>
  <c r="K320" i="1"/>
  <c r="K535" i="1"/>
  <c r="K32" i="1"/>
  <c r="L473" i="1"/>
  <c r="AF473" i="1" s="1"/>
  <c r="L291" i="1"/>
  <c r="L510" i="1"/>
  <c r="L472" i="1"/>
  <c r="L534" i="1"/>
  <c r="L53" i="1"/>
  <c r="L243" i="1"/>
  <c r="L18" i="1"/>
  <c r="L29" i="1"/>
  <c r="AF29" i="1" s="1"/>
  <c r="L66" i="1"/>
  <c r="L460" i="1"/>
  <c r="AF460" i="1" s="1"/>
  <c r="L603" i="1"/>
  <c r="L496" i="1"/>
  <c r="L5" i="1"/>
  <c r="L186" i="1"/>
  <c r="AF186" i="1" s="1"/>
  <c r="L148" i="1"/>
  <c r="AF148" i="1" s="1"/>
  <c r="L342" i="1"/>
  <c r="AF342" i="1" s="1"/>
  <c r="L448" i="1"/>
  <c r="L414" i="1"/>
  <c r="L232" i="1"/>
  <c r="AF232" i="1" s="1"/>
  <c r="L351" i="1"/>
  <c r="L54" i="1"/>
  <c r="AF54" i="1" s="1"/>
  <c r="L508" i="1"/>
  <c r="L438" i="1"/>
  <c r="L233" i="1"/>
  <c r="L607" i="1"/>
  <c r="AF607" i="1" s="1"/>
  <c r="L602" i="1"/>
  <c r="L85" i="1"/>
  <c r="AF85" i="1" s="1"/>
  <c r="L347" i="1"/>
  <c r="AF347" i="1" s="1"/>
  <c r="L493" i="1"/>
  <c r="L228" i="1"/>
  <c r="L410" i="1"/>
  <c r="L199" i="1"/>
  <c r="L151" i="1"/>
  <c r="L398" i="1"/>
  <c r="L456" i="1"/>
  <c r="L575" i="1"/>
  <c r="L27" i="1"/>
  <c r="L421" i="1"/>
  <c r="L373" i="1"/>
  <c r="L251" i="1"/>
  <c r="L302" i="1"/>
  <c r="L528" i="1"/>
  <c r="L359" i="1"/>
  <c r="L115" i="1"/>
  <c r="L504" i="1"/>
  <c r="L39" i="1"/>
  <c r="L49" i="1"/>
  <c r="L230" i="1"/>
  <c r="L360" i="1"/>
  <c r="AF360" i="1" s="1"/>
  <c r="L494" i="1"/>
  <c r="L259" i="1"/>
  <c r="AF259" i="1" s="1"/>
  <c r="L611" i="1"/>
  <c r="AF611" i="1" s="1"/>
  <c r="L97" i="1"/>
  <c r="AF97" i="1" s="1"/>
  <c r="L163" i="1"/>
  <c r="AF163" i="1" s="1"/>
  <c r="L273" i="1"/>
  <c r="L44" i="1"/>
  <c r="AF44" i="1" s="1"/>
  <c r="L535" i="1"/>
  <c r="L19" i="1"/>
  <c r="AF19" i="1" s="1"/>
  <c r="L475" i="1"/>
  <c r="L188" i="1"/>
  <c r="L418" i="1"/>
  <c r="L404" i="1"/>
  <c r="L525" i="1"/>
  <c r="L538" i="1"/>
  <c r="L477" i="1"/>
  <c r="L466" i="1"/>
  <c r="L560" i="1"/>
  <c r="L262" i="1"/>
  <c r="L451" i="1"/>
  <c r="L608" i="1"/>
  <c r="L573" i="1"/>
  <c r="AF573" i="1" s="1"/>
  <c r="L176" i="1"/>
  <c r="AF176" i="1" s="1"/>
  <c r="L465" i="1"/>
  <c r="L119" i="1"/>
  <c r="L79" i="1"/>
  <c r="L452" i="1"/>
  <c r="K450" i="1"/>
  <c r="K555" i="1"/>
  <c r="K533" i="1"/>
  <c r="K256" i="1"/>
  <c r="K366" i="1"/>
  <c r="K209" i="1"/>
  <c r="K423" i="1"/>
  <c r="K17" i="1"/>
  <c r="K64" i="1"/>
  <c r="K617" i="1"/>
  <c r="K376" i="1"/>
  <c r="K461" i="1"/>
  <c r="K585" i="1"/>
  <c r="K449" i="1"/>
  <c r="K519" i="1"/>
  <c r="K6" i="1"/>
  <c r="K172" i="1"/>
  <c r="K414" i="1"/>
  <c r="K365" i="1"/>
  <c r="K580" i="1"/>
  <c r="K486" i="1"/>
  <c r="K280" i="1"/>
  <c r="K207" i="1"/>
  <c r="K604" i="1"/>
  <c r="K279" i="1"/>
  <c r="K150" i="1"/>
  <c r="K543" i="1"/>
  <c r="K410" i="1"/>
  <c r="K325" i="1"/>
  <c r="K218" i="1"/>
  <c r="K37" i="1"/>
  <c r="K144" i="1"/>
  <c r="K469" i="1"/>
  <c r="K590" i="1"/>
  <c r="K516" i="1"/>
  <c r="K323" i="1"/>
  <c r="K122" i="1"/>
  <c r="K13" i="1"/>
  <c r="K167" i="1"/>
  <c r="K205" i="1"/>
  <c r="K300" i="1"/>
  <c r="K143" i="1"/>
  <c r="K547" i="1"/>
  <c r="K180" i="1"/>
  <c r="K361" i="1"/>
  <c r="K216" i="1"/>
  <c r="K266" i="1"/>
  <c r="K36" i="1"/>
  <c r="K158" i="1"/>
  <c r="K371" i="1"/>
  <c r="K362" i="1"/>
  <c r="K49" i="1"/>
  <c r="K479" i="1"/>
  <c r="K409" i="1"/>
  <c r="K203" i="1"/>
  <c r="K346" i="1"/>
  <c r="K177" i="1"/>
  <c r="K274" i="1"/>
  <c r="K47" i="1"/>
  <c r="K405" i="1"/>
  <c r="K511" i="1"/>
  <c r="K441" i="1"/>
  <c r="K574" i="1"/>
  <c r="K93" i="1"/>
  <c r="K238" i="1"/>
  <c r="K272" i="1"/>
  <c r="K34" i="1"/>
  <c r="K68" i="1"/>
  <c r="K247" i="1"/>
  <c r="K356" i="1"/>
  <c r="K106" i="1"/>
  <c r="K212" i="1"/>
  <c r="K249" i="1"/>
  <c r="K382" i="1"/>
  <c r="K596" i="1"/>
  <c r="K140" i="1"/>
  <c r="K391" i="1"/>
  <c r="L619" i="1"/>
  <c r="L161" i="1"/>
  <c r="AF161" i="1" s="1"/>
  <c r="L267" i="1"/>
  <c r="L378" i="1"/>
  <c r="L112" i="1"/>
  <c r="AF112" i="1" s="1"/>
  <c r="L450" i="1"/>
  <c r="AF450" i="1" s="1"/>
  <c r="L604" i="1"/>
  <c r="L123" i="1"/>
  <c r="AF123" i="1" s="1"/>
  <c r="L620" i="1"/>
  <c r="L556" i="1"/>
  <c r="AF556" i="1" s="1"/>
  <c r="L523" i="1"/>
  <c r="L400" i="1"/>
  <c r="L447" i="1"/>
  <c r="L184" i="1"/>
  <c r="L595" i="1"/>
  <c r="L138" i="1"/>
  <c r="L483" i="1"/>
  <c r="L294" i="1"/>
  <c r="L388" i="1"/>
  <c r="L102" i="1"/>
  <c r="L124" i="1"/>
  <c r="AF124" i="1" s="1"/>
  <c r="L139" i="1"/>
  <c r="AF139" i="1" s="1"/>
  <c r="L439" i="1"/>
  <c r="AF439" i="1" s="1"/>
  <c r="L328" i="1"/>
  <c r="L258" i="1"/>
  <c r="AF258" i="1" s="1"/>
  <c r="L221" i="1"/>
  <c r="L495" i="1"/>
  <c r="L482" i="1"/>
  <c r="L25" i="1"/>
  <c r="L111" i="1"/>
  <c r="L349" i="1"/>
  <c r="L551" i="1"/>
  <c r="L386" i="1"/>
  <c r="AF386" i="1" s="1"/>
  <c r="L7" i="1"/>
  <c r="L288" i="1"/>
  <c r="AF288" i="1" s="1"/>
  <c r="L218" i="1"/>
  <c r="L444" i="1"/>
  <c r="L431" i="1"/>
  <c r="AF431" i="1" s="1"/>
  <c r="L590" i="1"/>
  <c r="L193" i="1"/>
  <c r="AF193" i="1" s="1"/>
  <c r="L13" i="1"/>
  <c r="L83" i="1"/>
  <c r="L403" i="1"/>
  <c r="L432" i="1"/>
  <c r="L219" i="1"/>
  <c r="L577" i="1"/>
  <c r="AF577" i="1" s="1"/>
  <c r="L492" i="1"/>
  <c r="AF492" i="1" s="1"/>
  <c r="L458" i="1"/>
  <c r="AF458" i="1" s="1"/>
  <c r="L415" i="1"/>
  <c r="L206" i="1"/>
  <c r="AF206" i="1" s="1"/>
  <c r="L336" i="1"/>
  <c r="AF336" i="1" s="1"/>
  <c r="L446" i="1"/>
  <c r="L313" i="1"/>
  <c r="L395" i="1"/>
  <c r="L583" i="1"/>
  <c r="L91" i="1"/>
  <c r="L45" i="1"/>
  <c r="L80" i="1"/>
  <c r="AF80" i="1" s="1"/>
  <c r="L513" i="1"/>
  <c r="L610" i="1"/>
  <c r="AF610" i="1" s="1"/>
  <c r="L391" i="1"/>
  <c r="L104" i="1"/>
  <c r="L10" i="1"/>
  <c r="L380" i="1"/>
  <c r="L453" i="1"/>
  <c r="L310" i="1"/>
  <c r="AF310" i="1" s="1"/>
  <c r="L441" i="1"/>
  <c r="L322" i="1"/>
  <c r="L332" i="1"/>
  <c r="L238" i="1"/>
  <c r="AF238" i="1" s="1"/>
  <c r="L178" i="1"/>
  <c r="L356" i="1"/>
  <c r="L213" i="1"/>
  <c r="AF213" i="1" s="1"/>
  <c r="L502" i="1"/>
  <c r="L381" i="1"/>
  <c r="L35" i="1"/>
  <c r="L249" i="1"/>
  <c r="L416" i="1"/>
  <c r="BR10" i="2"/>
  <c r="BQ10" i="2"/>
  <c r="BR9" i="2"/>
  <c r="BQ9" i="2"/>
  <c r="U2" i="1"/>
  <c r="J2" i="1"/>
  <c r="AE2" i="1" s="1"/>
  <c r="W2" i="1"/>
  <c r="I2" i="1"/>
  <c r="T2" i="1" s="1"/>
  <c r="AJ2" i="1" s="1"/>
  <c r="H2" i="1"/>
  <c r="S2" i="1" s="1"/>
  <c r="AI2" i="1" s="1"/>
  <c r="V2" i="1"/>
  <c r="L2" i="1"/>
  <c r="K2" i="1"/>
  <c r="AF45" i="1" l="1"/>
  <c r="AF357" i="1"/>
  <c r="AF262" i="1"/>
  <c r="AF371" i="1"/>
  <c r="AF335" i="1"/>
  <c r="AF398" i="1"/>
  <c r="AF552" i="1"/>
  <c r="AF513" i="1"/>
  <c r="AF551" i="1"/>
  <c r="AF535" i="1"/>
  <c r="AF372" i="1"/>
  <c r="AF121" i="1"/>
  <c r="AF164" i="1"/>
  <c r="AF320" i="1"/>
  <c r="AF512" i="1"/>
  <c r="AF264" i="1"/>
  <c r="AF585" i="1"/>
  <c r="AF548" i="1"/>
  <c r="AF224" i="1"/>
  <c r="AF449" i="1"/>
  <c r="AF109" i="1"/>
  <c r="AF220" i="1"/>
  <c r="AF106" i="1"/>
  <c r="AF507" i="1"/>
  <c r="AF86" i="1"/>
  <c r="AF330" i="1"/>
  <c r="AF543" i="1"/>
  <c r="AF331" i="1"/>
  <c r="AF380" i="1"/>
  <c r="AF328" i="1"/>
  <c r="AF147" i="1"/>
  <c r="AF544" i="1"/>
  <c r="AF404" i="1"/>
  <c r="AF255" i="1"/>
  <c r="AF520" i="1"/>
  <c r="AF531" i="1"/>
  <c r="AF393" i="1"/>
  <c r="AF242" i="1"/>
  <c r="AF586" i="1"/>
  <c r="AF153" i="1"/>
  <c r="AF508" i="1"/>
  <c r="AF257" i="1"/>
  <c r="AF352" i="1"/>
  <c r="AF47" i="1"/>
  <c r="AF448" i="1"/>
  <c r="AF194" i="1"/>
  <c r="AF221" i="1"/>
  <c r="AF364" i="1"/>
  <c r="AF421" i="1"/>
  <c r="AF549" i="1"/>
  <c r="AF314" i="1"/>
  <c r="AF322" i="1"/>
  <c r="AF128" i="1"/>
  <c r="AF74" i="1"/>
  <c r="AF603" i="1"/>
  <c r="AF198" i="1"/>
  <c r="AF519" i="1"/>
  <c r="AF547" i="1"/>
  <c r="AF299" i="1"/>
  <c r="AF584" i="1"/>
  <c r="AF208" i="1"/>
  <c r="AF291" i="1"/>
  <c r="AF260" i="1"/>
  <c r="AF567" i="1"/>
  <c r="AF324" i="1"/>
  <c r="AF200" i="1"/>
  <c r="AF568" i="1"/>
  <c r="AF195" i="1"/>
  <c r="AF323" i="1"/>
  <c r="AF588" i="1"/>
  <c r="AF365" i="1"/>
  <c r="AF87" i="1"/>
  <c r="AF532" i="1"/>
  <c r="AF604" i="1"/>
  <c r="AF222" i="1"/>
  <c r="AF536" i="1"/>
  <c r="AF381" i="1"/>
  <c r="AF165" i="1"/>
  <c r="AF550" i="1"/>
  <c r="AF521" i="1"/>
  <c r="AF81" i="1"/>
  <c r="AF75" i="1"/>
  <c r="AF343" i="1"/>
  <c r="AF606" i="1"/>
  <c r="AF244" i="1"/>
  <c r="AF329" i="1"/>
  <c r="AF261" i="1"/>
  <c r="AF300" i="1"/>
  <c r="AF129" i="1"/>
  <c r="AF315" i="1"/>
  <c r="AF199" i="1"/>
  <c r="AF169" i="1"/>
  <c r="AF533" i="1"/>
  <c r="AF422" i="1"/>
  <c r="AF605" i="1"/>
  <c r="S381" i="1"/>
  <c r="AI381" i="1" s="1"/>
  <c r="S405" i="1"/>
  <c r="AI405" i="1" s="1"/>
  <c r="AF332" i="1"/>
  <c r="S261" i="1"/>
  <c r="S200" i="1"/>
  <c r="AI200" i="1" s="1"/>
  <c r="S536" i="1"/>
  <c r="AI536" i="1" s="1"/>
  <c r="S332" i="1"/>
  <c r="AI332" i="1" s="1"/>
  <c r="S129" i="1"/>
  <c r="AI129" i="1" s="1"/>
  <c r="S585" i="1"/>
  <c r="AI585" i="1" s="1"/>
  <c r="S548" i="1"/>
  <c r="S323" i="1"/>
  <c r="AI323" i="1" s="1"/>
  <c r="S588" i="1"/>
  <c r="AI588" i="1" s="1"/>
  <c r="S265" i="1"/>
  <c r="AI265" i="1" s="1"/>
  <c r="S394" i="1"/>
  <c r="AI394" i="1" s="1"/>
  <c r="S107" i="1"/>
  <c r="AI107" i="1" s="1"/>
  <c r="S169" i="1"/>
  <c r="AI169" i="1" s="1"/>
  <c r="S550" i="1"/>
  <c r="AI550" i="1" s="1"/>
  <c r="S311" i="1"/>
  <c r="AI311" i="1" s="1"/>
  <c r="S154" i="1"/>
  <c r="AI154" i="1" s="1"/>
  <c r="S110" i="1"/>
  <c r="AI110" i="1" s="1"/>
  <c r="S165" i="1"/>
  <c r="AI165" i="1" s="1"/>
  <c r="S587" i="1"/>
  <c r="AI587" i="1" s="1"/>
  <c r="S551" i="1"/>
  <c r="AI551" i="1" s="1"/>
  <c r="S300" i="1"/>
  <c r="AI300" i="1" s="1"/>
  <c r="S81" i="1"/>
  <c r="AI81" i="1" s="1"/>
  <c r="S549" i="1"/>
  <c r="AI549" i="1" s="1"/>
  <c r="S586" i="1"/>
  <c r="AI586" i="1" s="1"/>
  <c r="S324" i="1"/>
  <c r="AI324" i="1" s="1"/>
  <c r="S223" i="1"/>
  <c r="AI223" i="1" s="1"/>
  <c r="S537" i="1"/>
  <c r="AI537" i="1" s="1"/>
  <c r="S144" i="1"/>
  <c r="AI144" i="1" s="1"/>
  <c r="S331" i="1"/>
  <c r="AI331" i="1" s="1"/>
  <c r="S449" i="1"/>
  <c r="S471" i="1"/>
  <c r="AI471" i="1" s="1"/>
  <c r="S509" i="1"/>
  <c r="AI509" i="1" s="1"/>
  <c r="S450" i="1"/>
  <c r="AI450" i="1" s="1"/>
  <c r="S87" i="1"/>
  <c r="AI87" i="1" s="1"/>
  <c r="S607" i="1"/>
  <c r="AI607" i="1" s="1"/>
  <c r="S195" i="1"/>
  <c r="AI195" i="1" s="1"/>
  <c r="S343" i="1"/>
  <c r="AI343" i="1" s="1"/>
  <c r="S148" i="1"/>
  <c r="AI148" i="1" s="1"/>
  <c r="S521" i="1"/>
  <c r="AI521" i="1" s="1"/>
  <c r="S606" i="1"/>
  <c r="AI606" i="1" s="1"/>
  <c r="S353" i="1"/>
  <c r="AI353" i="1" s="1"/>
  <c r="S199" i="1"/>
  <c r="S545" i="1"/>
  <c r="AI545" i="1" s="1"/>
  <c r="S315" i="1"/>
  <c r="AI315" i="1" s="1"/>
  <c r="S244" i="1"/>
  <c r="AI244" i="1" s="1"/>
  <c r="S292" i="1"/>
  <c r="AI292" i="1" s="1"/>
  <c r="S568" i="1"/>
  <c r="AI568" i="1" s="1"/>
  <c r="S258" i="1"/>
  <c r="AI258" i="1" s="1"/>
  <c r="S532" i="1"/>
  <c r="AI532" i="1" s="1"/>
  <c r="S569" i="1"/>
  <c r="AI569" i="1" s="1"/>
  <c r="S544" i="1"/>
  <c r="S75" i="1"/>
  <c r="AI75" i="1" s="1"/>
  <c r="S604" i="1"/>
  <c r="S367" i="1"/>
  <c r="AI367" i="1" s="1"/>
  <c r="S422" i="1"/>
  <c r="AI422" i="1" s="1"/>
  <c r="S256" i="1"/>
  <c r="S605" i="1"/>
  <c r="AI605" i="1" s="1"/>
  <c r="S329" i="1"/>
  <c r="AI329" i="1" s="1"/>
  <c r="S266" i="1"/>
  <c r="AI266" i="1" s="1"/>
  <c r="S330" i="1"/>
  <c r="AI330" i="1" s="1"/>
  <c r="S567" i="1"/>
  <c r="AI567" i="1" s="1"/>
  <c r="S124" i="1"/>
  <c r="AI124" i="1" s="1"/>
  <c r="S508" i="1"/>
  <c r="AI508" i="1" s="1"/>
  <c r="S305" i="1"/>
  <c r="AI305" i="1" s="1"/>
  <c r="S366" i="1"/>
  <c r="AI366" i="1" s="1"/>
  <c r="S365" i="1"/>
  <c r="AI365" i="1" s="1"/>
  <c r="S533" i="1"/>
  <c r="AI533" i="1" s="1"/>
  <c r="S520" i="1"/>
  <c r="AI520" i="1" s="1"/>
  <c r="S222" i="1"/>
  <c r="AI222" i="1" s="1"/>
  <c r="S210" i="1"/>
  <c r="AI210" i="1" s="1"/>
  <c r="BR11" i="2"/>
  <c r="BQ11" i="2"/>
  <c r="BR12" i="2"/>
  <c r="BQ12" i="2"/>
  <c r="O1" i="18"/>
  <c r="S2" i="18" s="1"/>
  <c r="I612" i="6"/>
  <c r="J612" i="6"/>
  <c r="I613" i="6"/>
  <c r="J613" i="6"/>
  <c r="I614" i="6"/>
  <c r="J614" i="6"/>
  <c r="I615" i="6"/>
  <c r="J615" i="6"/>
  <c r="I616" i="6"/>
  <c r="J616" i="6"/>
  <c r="I617" i="6"/>
  <c r="J617" i="6"/>
  <c r="I618" i="6"/>
  <c r="J618" i="6"/>
  <c r="I619" i="6"/>
  <c r="J619" i="6"/>
  <c r="I620" i="6"/>
  <c r="J620" i="6"/>
  <c r="I621" i="6"/>
  <c r="J621" i="6"/>
  <c r="I622" i="6"/>
  <c r="J622" i="6"/>
  <c r="I623" i="6"/>
  <c r="J623" i="6"/>
  <c r="I624" i="6"/>
  <c r="J624" i="6"/>
  <c r="I625" i="6"/>
  <c r="J625" i="6"/>
  <c r="I626" i="6"/>
  <c r="J626" i="6"/>
  <c r="I627" i="6"/>
  <c r="J627" i="6"/>
  <c r="I628" i="6"/>
  <c r="J628" i="6"/>
  <c r="I629" i="6"/>
  <c r="J629" i="6"/>
  <c r="I630" i="6"/>
  <c r="J630" i="6"/>
  <c r="I631" i="6"/>
  <c r="J631" i="6"/>
  <c r="I632" i="6"/>
  <c r="J632" i="6"/>
  <c r="I633" i="6"/>
  <c r="J633" i="6"/>
  <c r="I634" i="6"/>
  <c r="J634" i="6"/>
  <c r="I635" i="6"/>
  <c r="J635" i="6"/>
  <c r="I636" i="6"/>
  <c r="J636" i="6"/>
  <c r="I637" i="6"/>
  <c r="J637" i="6"/>
  <c r="I638" i="6"/>
  <c r="J638" i="6"/>
  <c r="I639" i="6"/>
  <c r="J639" i="6"/>
  <c r="I640" i="6"/>
  <c r="J640" i="6"/>
  <c r="I641" i="6"/>
  <c r="J641" i="6"/>
  <c r="I642" i="6"/>
  <c r="J642" i="6"/>
  <c r="I643" i="6"/>
  <c r="J643" i="6"/>
  <c r="I644" i="6"/>
  <c r="J644" i="6"/>
  <c r="I645" i="6"/>
  <c r="J645" i="6"/>
  <c r="I646" i="6"/>
  <c r="J646" i="6"/>
  <c r="I647" i="6"/>
  <c r="J647" i="6"/>
  <c r="I648" i="6"/>
  <c r="J648" i="6"/>
  <c r="I649" i="6"/>
  <c r="J649" i="6"/>
  <c r="I650" i="6"/>
  <c r="J650" i="6"/>
  <c r="I651" i="6"/>
  <c r="J651" i="6"/>
  <c r="I652" i="6"/>
  <c r="J652" i="6"/>
  <c r="I653" i="6"/>
  <c r="J653" i="6"/>
  <c r="I654" i="6"/>
  <c r="J654" i="6"/>
  <c r="I655" i="6"/>
  <c r="J655" i="6"/>
  <c r="I656" i="6"/>
  <c r="J656" i="6"/>
  <c r="I657" i="6"/>
  <c r="J657" i="6"/>
  <c r="I658" i="6"/>
  <c r="J658" i="6"/>
  <c r="I659" i="6"/>
  <c r="J659" i="6"/>
  <c r="I660" i="6"/>
  <c r="J660" i="6"/>
  <c r="I661" i="6"/>
  <c r="J661" i="6"/>
  <c r="I662" i="6"/>
  <c r="J662" i="6"/>
  <c r="I663" i="6"/>
  <c r="J663" i="6"/>
  <c r="I664" i="6"/>
  <c r="J664" i="6"/>
  <c r="I665" i="6"/>
  <c r="J665" i="6"/>
  <c r="I666" i="6"/>
  <c r="J666" i="6"/>
  <c r="I667" i="6"/>
  <c r="J667" i="6"/>
  <c r="I668" i="6"/>
  <c r="J668" i="6"/>
  <c r="I669" i="6"/>
  <c r="J669" i="6"/>
  <c r="I670" i="6"/>
  <c r="J670" i="6"/>
  <c r="I671" i="6"/>
  <c r="J671" i="6"/>
  <c r="I672" i="6"/>
  <c r="J672" i="6"/>
  <c r="I673" i="6"/>
  <c r="J673" i="6"/>
  <c r="I674" i="6"/>
  <c r="J674" i="6"/>
  <c r="I675" i="6"/>
  <c r="J675" i="6"/>
  <c r="I676" i="6"/>
  <c r="J676" i="6"/>
  <c r="I677" i="6"/>
  <c r="J677" i="6"/>
  <c r="I678" i="6"/>
  <c r="J678" i="6"/>
  <c r="I679" i="6"/>
  <c r="J679" i="6"/>
  <c r="I680" i="6"/>
  <c r="J680" i="6"/>
  <c r="I681" i="6"/>
  <c r="J681" i="6"/>
  <c r="I682" i="6"/>
  <c r="J682" i="6"/>
  <c r="I683" i="6"/>
  <c r="J683" i="6"/>
  <c r="I684" i="6"/>
  <c r="J684" i="6"/>
  <c r="I685" i="6"/>
  <c r="J685" i="6"/>
  <c r="I686" i="6"/>
  <c r="J686" i="6"/>
  <c r="I687" i="6"/>
  <c r="J687" i="6"/>
  <c r="I688" i="6"/>
  <c r="J688" i="6"/>
  <c r="I689" i="6"/>
  <c r="J689" i="6"/>
  <c r="I690" i="6"/>
  <c r="J690" i="6"/>
  <c r="I691" i="6"/>
  <c r="J691" i="6"/>
  <c r="I692" i="6"/>
  <c r="J692" i="6"/>
  <c r="I693" i="6"/>
  <c r="J693" i="6"/>
  <c r="I694" i="6"/>
  <c r="J694" i="6"/>
  <c r="I695" i="6"/>
  <c r="J695" i="6"/>
  <c r="I696" i="6"/>
  <c r="J696" i="6"/>
  <c r="I697" i="6"/>
  <c r="J697" i="6"/>
  <c r="I698" i="6"/>
  <c r="J698" i="6"/>
  <c r="I699" i="6"/>
  <c r="J699" i="6"/>
  <c r="I700" i="6"/>
  <c r="J700" i="6"/>
  <c r="I701" i="6"/>
  <c r="J701" i="6"/>
  <c r="I702" i="6"/>
  <c r="J702" i="6"/>
  <c r="I703" i="6"/>
  <c r="J703" i="6"/>
  <c r="BR14" i="2" l="1"/>
  <c r="BQ14" i="2"/>
  <c r="BR13" i="2"/>
  <c r="BQ13" i="2"/>
  <c r="X2" i="18"/>
  <c r="Z1" i="18"/>
  <c r="T2" i="18"/>
  <c r="Y2" i="18"/>
  <c r="R2" i="18"/>
  <c r="W2" i="18"/>
  <c r="AC2" i="18" l="1"/>
  <c r="AD2" i="18"/>
  <c r="AM616" i="1"/>
  <c r="BC616" i="1" s="1"/>
  <c r="AL355" i="1"/>
  <c r="BB355" i="1" s="1"/>
  <c r="AL55" i="1"/>
  <c r="BB55" i="1" s="1"/>
  <c r="AO498" i="1"/>
  <c r="BF606" i="1"/>
  <c r="BV606" i="1" s="1"/>
  <c r="AO438" i="1"/>
  <c r="AM378" i="1"/>
  <c r="BC378" i="1" s="1"/>
  <c r="AN330" i="1"/>
  <c r="AX330" i="1" s="1"/>
  <c r="BF270" i="1"/>
  <c r="AL594" i="1"/>
  <c r="BB594" i="1" s="1"/>
  <c r="AM486" i="1"/>
  <c r="BC486" i="1" s="1"/>
  <c r="AP534" i="1"/>
  <c r="AN426" i="1"/>
  <c r="AX426" i="1" s="1"/>
  <c r="BF366" i="1"/>
  <c r="BV366" i="1" s="1"/>
  <c r="AO198" i="1"/>
  <c r="AP355" i="1"/>
  <c r="AL546" i="1"/>
  <c r="AM222" i="1"/>
  <c r="BC222" i="1" s="1"/>
  <c r="AO90" i="1"/>
  <c r="AO42" i="1"/>
  <c r="AO103" i="1"/>
  <c r="AL139" i="1"/>
  <c r="BB139" i="1" s="1"/>
  <c r="AM510" i="1"/>
  <c r="BC510" i="1" s="1"/>
  <c r="AP402" i="1"/>
  <c r="BF174" i="1"/>
  <c r="AO66" i="1"/>
  <c r="AO18" i="1"/>
  <c r="AM598" i="1"/>
  <c r="BC598" i="1" s="1"/>
  <c r="AL390" i="1"/>
  <c r="BB390" i="1" s="1"/>
  <c r="AN114" i="1"/>
  <c r="AX114" i="1" s="1"/>
  <c r="AO271" i="1"/>
  <c r="AL522" i="1"/>
  <c r="BB522" i="1" s="1"/>
  <c r="AP306" i="1"/>
  <c r="AN126" i="1"/>
  <c r="AX126" i="1" s="1"/>
  <c r="BF78" i="1"/>
  <c r="BV78" i="1" s="1"/>
  <c r="AL18" i="1"/>
  <c r="BB18" i="1" s="1"/>
  <c r="AP605" i="1"/>
  <c r="AO283" i="1"/>
  <c r="AP438" i="1"/>
  <c r="AL439" i="1"/>
  <c r="BB439" i="1" s="1"/>
  <c r="AO570" i="1"/>
  <c r="AN187" i="1"/>
  <c r="AO569" i="1"/>
  <c r="AM401" i="1"/>
  <c r="BC401" i="1" s="1"/>
  <c r="AP293" i="1"/>
  <c r="AP150" i="1"/>
  <c r="AN593" i="1"/>
  <c r="AX593" i="1" s="1"/>
  <c r="AP257" i="1"/>
  <c r="AM497" i="1"/>
  <c r="BC497" i="1" s="1"/>
  <c r="AO389" i="1"/>
  <c r="AL341" i="1"/>
  <c r="BB341" i="1" s="1"/>
  <c r="BF450" i="1"/>
  <c r="BV450" i="1" s="1"/>
  <c r="AP162" i="1"/>
  <c r="AM18" i="1"/>
  <c r="BC18" i="1" s="1"/>
  <c r="AL485" i="1"/>
  <c r="BB485" i="1" s="1"/>
  <c r="AM269" i="1"/>
  <c r="BC269" i="1" s="1"/>
  <c r="AL162" i="1"/>
  <c r="BB162" i="1" s="1"/>
  <c r="AM605" i="1"/>
  <c r="BC605" i="1" s="1"/>
  <c r="AM485" i="1"/>
  <c r="BC485" i="1" s="1"/>
  <c r="AO269" i="1"/>
  <c r="AL137" i="1"/>
  <c r="BB137" i="1" s="1"/>
  <c r="AM29" i="1"/>
  <c r="BC29" i="1" s="1"/>
  <c r="AN460" i="1"/>
  <c r="AX460" i="1" s="1"/>
  <c r="AM400" i="1"/>
  <c r="BC400" i="1" s="1"/>
  <c r="BF340" i="1"/>
  <c r="BV340" i="1" s="1"/>
  <c r="AP124" i="1"/>
  <c r="AL76" i="1"/>
  <c r="BB76" i="1" s="1"/>
  <c r="AO16" i="1"/>
  <c r="AM210" i="1"/>
  <c r="BC210" i="1" s="1"/>
  <c r="AP389" i="1"/>
  <c r="AL281" i="1"/>
  <c r="BB281" i="1" s="1"/>
  <c r="AN197" i="1"/>
  <c r="AN343" i="1"/>
  <c r="AX343" i="1" s="1"/>
  <c r="BF568" i="1"/>
  <c r="BV568" i="1" s="1"/>
  <c r="AP520" i="1"/>
  <c r="AP76" i="1"/>
  <c r="AM569" i="1"/>
  <c r="BC569" i="1" s="1"/>
  <c r="AM173" i="1"/>
  <c r="BC173" i="1" s="1"/>
  <c r="BF436" i="1"/>
  <c r="BV436" i="1" s="1"/>
  <c r="BF388" i="1"/>
  <c r="AP328" i="1"/>
  <c r="AN280" i="1"/>
  <c r="AM220" i="1"/>
  <c r="AL160" i="1"/>
  <c r="BB160" i="1" s="1"/>
  <c r="BF112" i="1"/>
  <c r="BV112" i="1" s="1"/>
  <c r="AO52" i="1"/>
  <c r="AL126" i="1"/>
  <c r="BB126" i="1" s="1"/>
  <c r="AN581" i="1"/>
  <c r="AX581" i="1" s="1"/>
  <c r="AO125" i="1"/>
  <c r="AM17" i="1"/>
  <c r="BC17" i="1" s="1"/>
  <c r="AM556" i="1"/>
  <c r="BC556" i="1" s="1"/>
  <c r="AL496" i="1"/>
  <c r="BB496" i="1" s="1"/>
  <c r="AP388" i="1"/>
  <c r="AP232" i="1"/>
  <c r="AL197" i="1"/>
  <c r="BB197" i="1" s="1"/>
  <c r="BF412" i="1"/>
  <c r="BV412" i="1" s="1"/>
  <c r="AO304" i="1"/>
  <c r="BF76" i="1"/>
  <c r="BV76" i="1" s="1"/>
  <c r="AM531" i="1"/>
  <c r="BC531" i="1" s="1"/>
  <c r="AP471" i="1"/>
  <c r="AL303" i="1"/>
  <c r="BB303" i="1" s="1"/>
  <c r="AL402" i="1"/>
  <c r="BB402" i="1" s="1"/>
  <c r="AM317" i="1"/>
  <c r="BC317" i="1" s="1"/>
  <c r="BF161" i="1"/>
  <c r="BV161" i="1" s="1"/>
  <c r="AN53" i="1"/>
  <c r="AX53" i="1" s="1"/>
  <c r="AP484" i="1"/>
  <c r="AP256" i="1"/>
  <c r="AO40" i="1"/>
  <c r="AN427" i="1"/>
  <c r="AX427" i="1" s="1"/>
  <c r="AP507" i="1"/>
  <c r="AO183" i="1"/>
  <c r="AP616" i="1"/>
  <c r="AP593" i="1"/>
  <c r="AM185" i="1"/>
  <c r="BC185" i="1" s="1"/>
  <c r="AM343" i="1"/>
  <c r="BC343" i="1" s="1"/>
  <c r="AO280" i="1"/>
  <c r="AM172" i="1"/>
  <c r="BC172" i="1" s="1"/>
  <c r="AL579" i="1"/>
  <c r="BB579" i="1" s="1"/>
  <c r="AO519" i="1"/>
  <c r="AP459" i="1"/>
  <c r="AM351" i="1"/>
  <c r="BC351" i="1" s="1"/>
  <c r="AM243" i="1"/>
  <c r="BC243" i="1" s="1"/>
  <c r="BF75" i="1"/>
  <c r="BV75" i="1" s="1"/>
  <c r="BF523" i="1"/>
  <c r="BV523" i="1" s="1"/>
  <c r="AN425" i="1"/>
  <c r="AX425" i="1" s="1"/>
  <c r="AL618" i="1"/>
  <c r="AM532" i="1"/>
  <c r="BC532" i="1" s="1"/>
  <c r="AN316" i="1"/>
  <c r="AX316" i="1" s="1"/>
  <c r="AO591" i="1"/>
  <c r="AO483" i="1"/>
  <c r="AP363" i="1"/>
  <c r="AN255" i="1"/>
  <c r="AX255" i="1" s="1"/>
  <c r="AO147" i="1"/>
  <c r="AO102" i="1"/>
  <c r="AO461" i="1"/>
  <c r="AO17" i="1"/>
  <c r="AO556" i="1"/>
  <c r="AP340" i="1"/>
  <c r="BF437" i="1"/>
  <c r="BV437" i="1" s="1"/>
  <c r="BF221" i="1"/>
  <c r="AL5" i="1"/>
  <c r="BB5" i="1" s="1"/>
  <c r="AM567" i="1"/>
  <c r="BC567" i="1" s="1"/>
  <c r="AP243" i="1"/>
  <c r="AP17" i="1"/>
  <c r="AO471" i="1"/>
  <c r="AL51" i="1"/>
  <c r="BB51" i="1" s="1"/>
  <c r="BF3" i="1"/>
  <c r="BV3" i="1" s="1"/>
  <c r="AO578" i="1"/>
  <c r="BF400" i="1"/>
  <c r="BV400" i="1" s="1"/>
  <c r="AN495" i="1"/>
  <c r="AX495" i="1" s="1"/>
  <c r="AP387" i="1"/>
  <c r="AO15" i="1"/>
  <c r="AL221" i="1"/>
  <c r="AO184" i="1"/>
  <c r="AL519" i="1"/>
  <c r="AP411" i="1"/>
  <c r="AO303" i="1"/>
  <c r="AO101" i="1"/>
  <c r="AN124" i="1"/>
  <c r="AX124" i="1" s="1"/>
  <c r="AO279" i="1"/>
  <c r="AN521" i="1"/>
  <c r="AX521" i="1" s="1"/>
  <c r="AO459" i="1"/>
  <c r="BF148" i="1"/>
  <c r="BV148" i="1" s="1"/>
  <c r="BF615" i="1"/>
  <c r="BV615" i="1" s="1"/>
  <c r="AM63" i="1"/>
  <c r="BC63" i="1" s="1"/>
  <c r="AM542" i="1"/>
  <c r="BC542" i="1" s="1"/>
  <c r="AL374" i="1"/>
  <c r="BB374" i="1" s="1"/>
  <c r="BF266" i="1"/>
  <c r="BV266" i="1" s="1"/>
  <c r="BF158" i="1"/>
  <c r="BV158" i="1" s="1"/>
  <c r="AL315" i="1"/>
  <c r="AP602" i="1"/>
  <c r="BF530" i="1"/>
  <c r="BV530" i="1" s="1"/>
  <c r="AO422" i="1"/>
  <c r="AM206" i="1"/>
  <c r="BC206" i="1" s="1"/>
  <c r="BF27" i="1"/>
  <c r="BV27" i="1" s="1"/>
  <c r="AL350" i="1"/>
  <c r="BB350" i="1" s="1"/>
  <c r="AL242" i="1"/>
  <c r="BB242" i="1" s="1"/>
  <c r="AM75" i="1"/>
  <c r="BC75" i="1" s="1"/>
  <c r="AL434" i="1"/>
  <c r="BB434" i="1" s="1"/>
  <c r="AP278" i="1"/>
  <c r="AM339" i="1"/>
  <c r="BC339" i="1" s="1"/>
  <c r="BF602" i="1"/>
  <c r="BV602" i="1" s="1"/>
  <c r="AN542" i="1"/>
  <c r="AX542" i="1" s="1"/>
  <c r="BF51" i="1"/>
  <c r="BV51" i="1" s="1"/>
  <c r="AM590" i="1"/>
  <c r="BC590" i="1" s="1"/>
  <c r="AP482" i="1"/>
  <c r="AO362" i="1"/>
  <c r="BF314" i="1"/>
  <c r="BV314" i="1" s="1"/>
  <c r="BF147" i="1"/>
  <c r="AN15" i="1"/>
  <c r="AN458" i="1"/>
  <c r="AX458" i="1" s="1"/>
  <c r="BF398" i="1"/>
  <c r="BV398" i="1" s="1"/>
  <c r="AM230" i="1"/>
  <c r="BC230" i="1" s="1"/>
  <c r="AO182" i="1"/>
  <c r="AO254" i="1"/>
  <c r="AM86" i="1"/>
  <c r="BC86" i="1" s="1"/>
  <c r="AP541" i="1"/>
  <c r="AL493" i="1"/>
  <c r="BB493" i="1" s="1"/>
  <c r="AL302" i="1"/>
  <c r="BB302" i="1" s="1"/>
  <c r="AN98" i="1"/>
  <c r="AN547" i="1"/>
  <c r="AX547" i="1" s="1"/>
  <c r="AP613" i="1"/>
  <c r="AL445" i="1"/>
  <c r="AL506" i="1"/>
  <c r="BB506" i="1" s="1"/>
  <c r="BF254" i="1"/>
  <c r="BV254" i="1" s="1"/>
  <c r="AO86" i="1"/>
  <c r="AN38" i="1"/>
  <c r="AX38" i="1" s="1"/>
  <c r="BF218" i="1"/>
  <c r="BV218" i="1" s="1"/>
  <c r="AM14" i="1"/>
  <c r="BC14" i="1" s="1"/>
  <c r="AO403" i="1"/>
  <c r="AN67" i="1"/>
  <c r="BF529" i="1"/>
  <c r="BV529" i="1" s="1"/>
  <c r="AM469" i="1"/>
  <c r="BC469" i="1" s="1"/>
  <c r="AL375" i="1"/>
  <c r="BB375" i="1" s="1"/>
  <c r="BF350" i="1"/>
  <c r="BV350" i="1" s="1"/>
  <c r="AL182" i="1"/>
  <c r="BB182" i="1" s="1"/>
  <c r="AN62" i="1"/>
  <c r="AO619" i="1"/>
  <c r="BF7" i="1"/>
  <c r="BV7" i="1" s="1"/>
  <c r="AN565" i="1"/>
  <c r="AX565" i="1" s="1"/>
  <c r="AN602" i="1"/>
  <c r="AN158" i="1"/>
  <c r="BF38" i="1"/>
  <c r="BV38" i="1" s="1"/>
  <c r="AP199" i="1"/>
  <c r="AN493" i="1"/>
  <c r="AX493" i="1" s="1"/>
  <c r="AL218" i="1"/>
  <c r="BB218" i="1" s="1"/>
  <c r="AN74" i="1"/>
  <c r="AX74" i="1" s="1"/>
  <c r="AO26" i="1"/>
  <c r="AO115" i="1"/>
  <c r="AO481" i="1"/>
  <c r="AP421" i="1"/>
  <c r="AM7" i="1"/>
  <c r="BC7" i="1" s="1"/>
  <c r="AL397" i="1"/>
  <c r="BB397" i="1" s="1"/>
  <c r="AN337" i="1"/>
  <c r="AX337" i="1" s="1"/>
  <c r="AL289" i="1"/>
  <c r="BB289" i="1" s="1"/>
  <c r="AP181" i="1"/>
  <c r="AP13" i="1"/>
  <c r="AO295" i="1"/>
  <c r="BF600" i="1"/>
  <c r="BV600" i="1" s="1"/>
  <c r="AM492" i="1"/>
  <c r="BC492" i="1" s="1"/>
  <c r="AP324" i="1"/>
  <c r="AN48" i="1"/>
  <c r="AP50" i="1"/>
  <c r="AL409" i="1"/>
  <c r="BB409" i="1" s="1"/>
  <c r="BF621" i="1"/>
  <c r="BV621" i="1" s="1"/>
  <c r="AO546" i="1"/>
  <c r="BF498" i="1"/>
  <c r="BV498" i="1" s="1"/>
  <c r="AL378" i="1"/>
  <c r="BB378" i="1" s="1"/>
  <c r="AM330" i="1"/>
  <c r="BC330" i="1" s="1"/>
  <c r="AM611" i="1"/>
  <c r="BC611" i="1" s="1"/>
  <c r="AP270" i="1"/>
  <c r="AM572" i="1"/>
  <c r="BC572" i="1" s="1"/>
  <c r="AO534" i="1"/>
  <c r="AM426" i="1"/>
  <c r="AN571" i="1"/>
  <c r="AX571" i="1" s="1"/>
  <c r="AO211" i="1"/>
  <c r="AN582" i="1"/>
  <c r="AX582" i="1" s="1"/>
  <c r="AN474" i="1"/>
  <c r="AX474" i="1" s="1"/>
  <c r="AL306" i="1"/>
  <c r="BB306" i="1" s="1"/>
  <c r="AO246" i="1"/>
  <c r="BF283" i="1"/>
  <c r="BV283" i="1" s="1"/>
  <c r="AN318" i="1"/>
  <c r="AX318" i="1" s="1"/>
  <c r="AN30" i="1"/>
  <c r="AX30" i="1" s="1"/>
  <c r="AN439" i="1"/>
  <c r="AX439" i="1" s="1"/>
  <c r="BF390" i="1"/>
  <c r="BV390" i="1" s="1"/>
  <c r="AO174" i="1"/>
  <c r="BF66" i="1"/>
  <c r="BV66" i="1" s="1"/>
  <c r="AM609" i="1"/>
  <c r="BC609" i="1" s="1"/>
  <c r="AP594" i="1"/>
  <c r="AN486" i="1"/>
  <c r="AX486" i="1" s="1"/>
  <c r="AL6" i="1"/>
  <c r="BB6" i="1" s="1"/>
  <c r="AO510" i="1"/>
  <c r="AP282" i="1"/>
  <c r="AO126" i="1"/>
  <c r="BF211" i="1"/>
  <c r="BV211" i="1" s="1"/>
  <c r="AO426" i="1"/>
  <c r="AN138" i="1"/>
  <c r="BF534" i="1"/>
  <c r="BV534" i="1" s="1"/>
  <c r="AP66" i="1"/>
  <c r="BF103" i="1"/>
  <c r="BV103" i="1" s="1"/>
  <c r="AP557" i="1"/>
  <c r="AM389" i="1"/>
  <c r="BC389" i="1" s="1"/>
  <c r="BF341" i="1"/>
  <c r="BV341" i="1" s="1"/>
  <c r="AL571" i="1"/>
  <c r="BB571" i="1" s="1"/>
  <c r="AO378" i="1"/>
  <c r="BF593" i="1"/>
  <c r="BV593" i="1" s="1"/>
  <c r="AP425" i="1"/>
  <c r="AL486" i="1"/>
  <c r="BB486" i="1" s="1"/>
  <c r="AN617" i="1"/>
  <c r="AX617" i="1" s="1"/>
  <c r="AM545" i="1"/>
  <c r="BC545" i="1" s="1"/>
  <c r="BF389" i="1"/>
  <c r="BV389" i="1" s="1"/>
  <c r="AP269" i="1"/>
  <c r="AN221" i="1"/>
  <c r="AX221" i="1" s="1"/>
  <c r="AP6" i="1"/>
  <c r="AO365" i="1"/>
  <c r="AM581" i="1"/>
  <c r="BC581" i="1" s="1"/>
  <c r="BF473" i="1"/>
  <c r="BV473" i="1" s="1"/>
  <c r="AL257" i="1"/>
  <c r="BB257" i="1" s="1"/>
  <c r="AO185" i="1"/>
  <c r="AL125" i="1"/>
  <c r="BB125" i="1" s="1"/>
  <c r="AL508" i="1"/>
  <c r="BF448" i="1"/>
  <c r="BV448" i="1" s="1"/>
  <c r="AM388" i="1"/>
  <c r="AP280" i="1"/>
  <c r="AM232" i="1"/>
  <c r="BC232" i="1" s="1"/>
  <c r="AO172" i="1"/>
  <c r="AP4" i="1"/>
  <c r="AM162" i="1"/>
  <c r="BC162" i="1" s="1"/>
  <c r="BF605" i="1"/>
  <c r="BV605" i="1" s="1"/>
  <c r="AN485" i="1"/>
  <c r="AX485" i="1" s="1"/>
  <c r="AP377" i="1"/>
  <c r="AO460" i="1"/>
  <c r="AN400" i="1"/>
  <c r="AX400" i="1" s="1"/>
  <c r="AL292" i="1"/>
  <c r="BF54" i="1"/>
  <c r="BV54" i="1" s="1"/>
  <c r="AP329" i="1"/>
  <c r="AL233" i="1"/>
  <c r="BB233" i="1" s="1"/>
  <c r="BF113" i="1"/>
  <c r="BV113" i="1" s="1"/>
  <c r="BF65" i="1"/>
  <c r="BV65" i="1" s="1"/>
  <c r="AN604" i="1"/>
  <c r="AX604" i="1" s="1"/>
  <c r="AL484" i="1"/>
  <c r="BB484" i="1" s="1"/>
  <c r="AL376" i="1"/>
  <c r="BB376" i="1" s="1"/>
  <c r="AM328" i="1"/>
  <c r="BC328" i="1" s="1"/>
  <c r="AM208" i="1"/>
  <c r="BC208" i="1" s="1"/>
  <c r="AP160" i="1"/>
  <c r="AP100" i="1"/>
  <c r="AN569" i="1"/>
  <c r="AX569" i="1" s="1"/>
  <c r="AM461" i="1"/>
  <c r="BC461" i="1" s="1"/>
  <c r="AM341" i="1"/>
  <c r="BC341" i="1" s="1"/>
  <c r="AN173" i="1"/>
  <c r="AX173" i="1" s="1"/>
  <c r="BF125" i="1"/>
  <c r="BV125" i="1" s="1"/>
  <c r="AN220" i="1"/>
  <c r="AX220" i="1" s="1"/>
  <c r="AO593" i="1"/>
  <c r="AP365" i="1"/>
  <c r="AL185" i="1"/>
  <c r="BB185" i="1" s="1"/>
  <c r="BF77" i="1"/>
  <c r="BV77" i="1" s="1"/>
  <c r="AN292" i="1"/>
  <c r="AX292" i="1" s="1"/>
  <c r="AL64" i="1"/>
  <c r="BB64" i="1" s="1"/>
  <c r="AL195" i="1"/>
  <c r="BF135" i="1"/>
  <c r="BV135" i="1" s="1"/>
  <c r="AO258" i="1"/>
  <c r="AM509" i="1"/>
  <c r="BC509" i="1" s="1"/>
  <c r="AL149" i="1"/>
  <c r="BB149" i="1" s="1"/>
  <c r="AO41" i="1"/>
  <c r="AL580" i="1"/>
  <c r="BB580" i="1" s="1"/>
  <c r="AO244" i="1"/>
  <c r="AL495" i="1"/>
  <c r="BB495" i="1" s="1"/>
  <c r="AL447" i="1"/>
  <c r="BB447" i="1" s="1"/>
  <c r="AO387" i="1"/>
  <c r="AL279" i="1"/>
  <c r="BB279" i="1" s="1"/>
  <c r="AN557" i="1"/>
  <c r="AX557" i="1" s="1"/>
  <c r="AL507" i="1"/>
  <c r="BB507" i="1" s="1"/>
  <c r="AL183" i="1"/>
  <c r="BB183" i="1" s="1"/>
  <c r="AM103" i="1"/>
  <c r="BC103" i="1" s="1"/>
  <c r="AP412" i="1"/>
  <c r="AP304" i="1"/>
  <c r="BF184" i="1"/>
  <c r="BV184" i="1" s="1"/>
  <c r="AN76" i="1"/>
  <c r="AX76" i="1" s="1"/>
  <c r="AP607" i="1"/>
  <c r="AO579" i="1"/>
  <c r="AP531" i="1"/>
  <c r="AN411" i="1"/>
  <c r="AX411" i="1" s="1"/>
  <c r="AO195" i="1"/>
  <c r="BF30" i="1"/>
  <c r="BV30" i="1" s="1"/>
  <c r="AP437" i="1"/>
  <c r="BF544" i="1"/>
  <c r="AN413" i="1"/>
  <c r="AX413" i="1" s="1"/>
  <c r="AM595" i="1"/>
  <c r="BC595" i="1" s="1"/>
  <c r="BF28" i="1"/>
  <c r="BV28" i="1" s="1"/>
  <c r="AM555" i="1"/>
  <c r="BC555" i="1" s="1"/>
  <c r="BF447" i="1"/>
  <c r="BV447" i="1" s="1"/>
  <c r="AO339" i="1"/>
  <c r="AN567" i="1"/>
  <c r="AX567" i="1" s="1"/>
  <c r="AP135" i="1"/>
  <c r="BF53" i="1"/>
  <c r="BV53" i="1" s="1"/>
  <c r="AP376" i="1"/>
  <c r="BF483" i="1"/>
  <c r="BV483" i="1" s="1"/>
  <c r="AL159" i="1"/>
  <c r="BB159" i="1" s="1"/>
  <c r="AN3" i="1"/>
  <c r="AN161" i="1"/>
  <c r="AX161" i="1" s="1"/>
  <c r="BF160" i="1"/>
  <c r="BV160" i="1" s="1"/>
  <c r="AN507" i="1"/>
  <c r="AX507" i="1" s="1"/>
  <c r="AN399" i="1"/>
  <c r="AX399" i="1" s="1"/>
  <c r="AN183" i="1"/>
  <c r="AM483" i="1"/>
  <c r="BC483" i="1" s="1"/>
  <c r="AO267" i="1"/>
  <c r="AL147" i="1"/>
  <c r="BF63" i="1"/>
  <c r="BV63" i="1" s="1"/>
  <c r="AM16" i="1"/>
  <c r="BC16" i="1" s="1"/>
  <c r="BF219" i="1"/>
  <c r="BV219" i="1" s="1"/>
  <c r="AN603" i="1"/>
  <c r="AX603" i="1" s="1"/>
  <c r="BF495" i="1"/>
  <c r="BV495" i="1" s="1"/>
  <c r="AM315" i="1"/>
  <c r="BC315" i="1" s="1"/>
  <c r="AO63" i="1"/>
  <c r="AO602" i="1"/>
  <c r="AL482" i="1"/>
  <c r="BB482" i="1" s="1"/>
  <c r="AN422" i="1"/>
  <c r="AX422" i="1" s="1"/>
  <c r="AO266" i="1"/>
  <c r="AP206" i="1"/>
  <c r="AY206" i="1" s="1"/>
  <c r="BF146" i="1"/>
  <c r="BV146" i="1" s="1"/>
  <c r="AO590" i="1"/>
  <c r="AM470" i="1"/>
  <c r="BC470" i="1" s="1"/>
  <c r="BF422" i="1"/>
  <c r="BV422" i="1" s="1"/>
  <c r="AM314" i="1"/>
  <c r="BC314" i="1" s="1"/>
  <c r="BF64" i="1"/>
  <c r="BV64" i="1" s="1"/>
  <c r="AN27" i="1"/>
  <c r="AN566" i="1"/>
  <c r="AX566" i="1" s="1"/>
  <c r="AL458" i="1"/>
  <c r="BB458" i="1" s="1"/>
  <c r="AO350" i="1"/>
  <c r="AP290" i="1"/>
  <c r="AP351" i="1"/>
  <c r="AM326" i="1"/>
  <c r="BC326" i="1" s="1"/>
  <c r="AL266" i="1"/>
  <c r="BB266" i="1" s="1"/>
  <c r="AL206" i="1"/>
  <c r="BB206" i="1" s="1"/>
  <c r="AM158" i="1"/>
  <c r="BC158" i="1" s="1"/>
  <c r="AP51" i="1"/>
  <c r="AL530" i="1"/>
  <c r="BB530" i="1" s="1"/>
  <c r="AO482" i="1"/>
  <c r="AO231" i="1"/>
  <c r="AP530" i="1"/>
  <c r="AL362" i="1"/>
  <c r="BB362" i="1" s="1"/>
  <c r="AM123" i="1"/>
  <c r="BC123" i="1" s="1"/>
  <c r="AO3" i="1"/>
  <c r="AN338" i="1"/>
  <c r="AX338" i="1" s="1"/>
  <c r="AO230" i="1"/>
  <c r="BF26" i="1"/>
  <c r="AM463" i="1"/>
  <c r="BC463" i="1" s="1"/>
  <c r="BF115" i="1"/>
  <c r="BV115" i="1" s="1"/>
  <c r="AN589" i="1"/>
  <c r="AX589" i="1" s="1"/>
  <c r="BF481" i="1"/>
  <c r="BV481" i="1" s="1"/>
  <c r="BF601" i="1"/>
  <c r="BV601" i="1" s="1"/>
  <c r="AN553" i="1"/>
  <c r="AX553" i="1" s="1"/>
  <c r="AM446" i="1"/>
  <c r="BC446" i="1" s="1"/>
  <c r="AP589" i="1"/>
  <c r="AN529" i="1"/>
  <c r="AX529" i="1" s="1"/>
  <c r="AM421" i="1"/>
  <c r="AN374" i="1"/>
  <c r="AX374" i="1" s="1"/>
  <c r="AN122" i="1"/>
  <c r="AX122" i="1" s="1"/>
  <c r="AP331" i="1"/>
  <c r="AL577" i="1"/>
  <c r="BB577" i="1" s="1"/>
  <c r="AM517" i="1"/>
  <c r="BC517" i="1" s="1"/>
  <c r="AP170" i="1"/>
  <c r="AO110" i="1"/>
  <c r="BF50" i="1"/>
  <c r="BV50" i="1" s="1"/>
  <c r="AN259" i="1"/>
  <c r="AX259" i="1" s="1"/>
  <c r="AP426" i="1"/>
  <c r="AL318" i="1"/>
  <c r="BB318" i="1" s="1"/>
  <c r="AN270" i="1"/>
  <c r="AX270" i="1" s="1"/>
  <c r="AP210" i="1"/>
  <c r="AY210" i="1" s="1"/>
  <c r="AP526" i="1"/>
  <c r="AN534" i="1"/>
  <c r="AX534" i="1" s="1"/>
  <c r="AN211" i="1"/>
  <c r="AX211" i="1" s="1"/>
  <c r="AM582" i="1"/>
  <c r="BC582" i="1" s="1"/>
  <c r="AO414" i="1"/>
  <c r="AP366" i="1"/>
  <c r="AN246" i="1"/>
  <c r="AX246" i="1" s="1"/>
  <c r="AL198" i="1"/>
  <c r="BB198" i="1" s="1"/>
  <c r="AO522" i="1"/>
  <c r="AM354" i="1"/>
  <c r="BC354" i="1" s="1"/>
  <c r="BF246" i="1"/>
  <c r="BV246" i="1" s="1"/>
  <c r="BF186" i="1"/>
  <c r="BV186" i="1" s="1"/>
  <c r="AM306" i="1"/>
  <c r="BC306" i="1" s="1"/>
  <c r="BF367" i="1"/>
  <c r="BV367" i="1" s="1"/>
  <c r="AN586" i="1"/>
  <c r="AX586" i="1" s="1"/>
  <c r="AO594" i="1"/>
  <c r="AP114" i="1"/>
  <c r="AO54" i="1"/>
  <c r="AO462" i="1"/>
  <c r="AN616" i="1"/>
  <c r="AX616" i="1" s="1"/>
  <c r="AP606" i="1"/>
  <c r="BF378" i="1"/>
  <c r="BV378" i="1" s="1"/>
  <c r="AO6" i="1"/>
  <c r="AP522" i="1"/>
  <c r="AL294" i="1"/>
  <c r="BB294" i="1" s="1"/>
  <c r="AP126" i="1"/>
  <c r="AM367" i="1"/>
  <c r="BC367" i="1" s="1"/>
  <c r="AN498" i="1"/>
  <c r="AX498" i="1" s="1"/>
  <c r="BF42" i="1"/>
  <c r="BV42" i="1" s="1"/>
  <c r="AL545" i="1"/>
  <c r="AM437" i="1"/>
  <c r="BC437" i="1" s="1"/>
  <c r="AN281" i="1"/>
  <c r="AX281" i="1" s="1"/>
  <c r="AO114" i="1"/>
  <c r="AN473" i="1"/>
  <c r="AX473" i="1" s="1"/>
  <c r="AN245" i="1"/>
  <c r="AX245" i="1" s="1"/>
  <c r="AL437" i="1"/>
  <c r="BB437" i="1" s="1"/>
  <c r="AO377" i="1"/>
  <c r="AP413" i="1"/>
  <c r="BF305" i="1"/>
  <c r="BV305" i="1" s="1"/>
  <c r="AM257" i="1"/>
  <c r="BC257" i="1" s="1"/>
  <c r="BF594" i="1"/>
  <c r="BV594" i="1" s="1"/>
  <c r="AN90" i="1"/>
  <c r="AL461" i="1"/>
  <c r="BB461" i="1" s="1"/>
  <c r="AL173" i="1"/>
  <c r="BB173" i="1" s="1"/>
  <c r="AN65" i="1"/>
  <c r="AX65" i="1" s="1"/>
  <c r="AO616" i="1"/>
  <c r="AP496" i="1"/>
  <c r="AM280" i="1"/>
  <c r="BC280" i="1" s="1"/>
  <c r="BF172" i="1"/>
  <c r="BV172" i="1" s="1"/>
  <c r="AM52" i="1"/>
  <c r="BC52" i="1" s="1"/>
  <c r="AL365" i="1"/>
  <c r="AN257" i="1"/>
  <c r="AX257" i="1" s="1"/>
  <c r="AL17" i="1"/>
  <c r="BB17" i="1" s="1"/>
  <c r="AL448" i="1"/>
  <c r="BB448" i="1" s="1"/>
  <c r="AN388" i="1"/>
  <c r="AX388" i="1" s="1"/>
  <c r="AO232" i="1"/>
  <c r="AP172" i="1"/>
  <c r="AO64" i="1"/>
  <c r="AM6" i="1"/>
  <c r="BC6" i="1" s="1"/>
  <c r="BF533" i="1"/>
  <c r="BV533" i="1" s="1"/>
  <c r="AL53" i="1"/>
  <c r="BB53" i="1" s="1"/>
  <c r="AP592" i="1"/>
  <c r="AO484" i="1"/>
  <c r="AM256" i="1"/>
  <c r="BF208" i="1"/>
  <c r="BV208" i="1" s="1"/>
  <c r="AN148" i="1"/>
  <c r="AX148" i="1" s="1"/>
  <c r="AL100" i="1"/>
  <c r="BB100" i="1" s="1"/>
  <c r="AM498" i="1"/>
  <c r="BC498" i="1" s="1"/>
  <c r="BF557" i="1"/>
  <c r="BV557" i="1" s="1"/>
  <c r="AN233" i="1"/>
  <c r="AX233" i="1" s="1"/>
  <c r="AL113" i="1"/>
  <c r="BB113" i="1" s="1"/>
  <c r="BF5" i="1"/>
  <c r="BV5" i="1" s="1"/>
  <c r="AO604" i="1"/>
  <c r="AP436" i="1"/>
  <c r="AN328" i="1"/>
  <c r="AX328" i="1" s="1"/>
  <c r="AN208" i="1"/>
  <c r="AX208" i="1" s="1"/>
  <c r="AL52" i="1"/>
  <c r="BB52" i="1" s="1"/>
  <c r="AO173" i="1"/>
  <c r="AO65" i="1"/>
  <c r="AL604" i="1"/>
  <c r="AL388" i="1"/>
  <c r="BF268" i="1"/>
  <c r="BV268" i="1" s="1"/>
  <c r="AM160" i="1"/>
  <c r="BC160" i="1" s="1"/>
  <c r="AO567" i="1"/>
  <c r="BF399" i="1"/>
  <c r="BV399" i="1" s="1"/>
  <c r="AP291" i="1"/>
  <c r="BF183" i="1"/>
  <c r="BV183" i="1" s="1"/>
  <c r="AP473" i="1"/>
  <c r="AM137" i="1"/>
  <c r="BC137" i="1" s="1"/>
  <c r="AN29" i="1"/>
  <c r="AX29" i="1" s="1"/>
  <c r="AN16" i="1"/>
  <c r="AX16" i="1" s="1"/>
  <c r="AL387" i="1"/>
  <c r="BB387" i="1" s="1"/>
  <c r="BF111" i="1"/>
  <c r="AO390" i="1"/>
  <c r="AN317" i="1"/>
  <c r="AX317" i="1" s="1"/>
  <c r="AN472" i="1"/>
  <c r="AX472" i="1" s="1"/>
  <c r="BF40" i="1"/>
  <c r="BV40" i="1" s="1"/>
  <c r="AO427" i="1"/>
  <c r="BF555" i="1"/>
  <c r="BV555" i="1" s="1"/>
  <c r="AL291" i="1"/>
  <c r="BB291" i="1" s="1"/>
  <c r="AN231" i="1"/>
  <c r="AX231" i="1" s="1"/>
  <c r="BF171" i="1"/>
  <c r="AN185" i="1"/>
  <c r="AX185" i="1" s="1"/>
  <c r="AM77" i="1"/>
  <c r="BC77" i="1" s="1"/>
  <c r="AN172" i="1"/>
  <c r="AX172" i="1" s="1"/>
  <c r="AN64" i="1"/>
  <c r="AX64" i="1" s="1"/>
  <c r="AM579" i="1"/>
  <c r="BC579" i="1" s="1"/>
  <c r="AP519" i="1"/>
  <c r="AN351" i="1"/>
  <c r="AX351" i="1" s="1"/>
  <c r="AN243" i="1"/>
  <c r="AX243" i="1" s="1"/>
  <c r="AP195" i="1"/>
  <c r="AN135" i="1"/>
  <c r="AX135" i="1" s="1"/>
  <c r="AP367" i="1"/>
  <c r="AP209" i="1"/>
  <c r="BF532" i="1"/>
  <c r="BV532" i="1" s="1"/>
  <c r="AL412" i="1"/>
  <c r="BB412" i="1" s="1"/>
  <c r="AP196" i="1"/>
  <c r="AL377" i="1"/>
  <c r="BB377" i="1" s="1"/>
  <c r="BF520" i="1"/>
  <c r="BV520" i="1" s="1"/>
  <c r="AL543" i="1"/>
  <c r="BB543" i="1" s="1"/>
  <c r="AL219" i="1"/>
  <c r="BB219" i="1" s="1"/>
  <c r="AN556" i="1"/>
  <c r="AX556" i="1" s="1"/>
  <c r="AN268" i="1"/>
  <c r="AX268" i="1" s="1"/>
  <c r="AN28" i="1"/>
  <c r="AX28" i="1" s="1"/>
  <c r="AN555" i="1"/>
  <c r="AX555" i="1" s="1"/>
  <c r="AP339" i="1"/>
  <c r="AN123" i="1"/>
  <c r="AX123" i="1" s="1"/>
  <c r="AL614" i="1"/>
  <c r="BB614" i="1" s="1"/>
  <c r="AM42" i="1"/>
  <c r="BC42" i="1" s="1"/>
  <c r="BF471" i="1"/>
  <c r="BV471" i="1" s="1"/>
  <c r="AL363" i="1"/>
  <c r="BB363" i="1" s="1"/>
  <c r="BF255" i="1"/>
  <c r="BV255" i="1" s="1"/>
  <c r="AM51" i="1"/>
  <c r="BC51" i="1" s="1"/>
  <c r="AL400" i="1"/>
  <c r="BB400" i="1" s="1"/>
  <c r="AL124" i="1"/>
  <c r="AO495" i="1"/>
  <c r="AN279" i="1"/>
  <c r="AX279" i="1" s="1"/>
  <c r="AL595" i="1"/>
  <c r="BB595" i="1" s="1"/>
  <c r="AP579" i="1"/>
  <c r="AY579" i="1" s="1"/>
  <c r="AN363" i="1"/>
  <c r="AX363" i="1" s="1"/>
  <c r="BF243" i="1"/>
  <c r="BV243" i="1" s="1"/>
  <c r="AO208" i="1"/>
  <c r="AO89" i="1"/>
  <c r="AN174" i="1"/>
  <c r="AX174" i="1" s="1"/>
  <c r="AP88" i="1"/>
  <c r="AM471" i="1"/>
  <c r="BC471" i="1" s="1"/>
  <c r="AO255" i="1"/>
  <c r="AP362" i="1"/>
  <c r="AP254" i="1"/>
  <c r="AL194" i="1"/>
  <c r="BB194" i="1" s="1"/>
  <c r="AO352" i="1"/>
  <c r="BF207" i="1"/>
  <c r="BV207" i="1" s="1"/>
  <c r="AM518" i="1"/>
  <c r="BC518" i="1" s="1"/>
  <c r="AN362" i="1"/>
  <c r="AX362" i="1" s="1"/>
  <c r="AO135" i="1"/>
  <c r="AM398" i="1"/>
  <c r="BC398" i="1" s="1"/>
  <c r="AM338" i="1"/>
  <c r="BC338" i="1" s="1"/>
  <c r="AN230" i="1"/>
  <c r="AX230" i="1" s="1"/>
  <c r="BF303" i="1"/>
  <c r="BV303" i="1" s="1"/>
  <c r="AO51" i="1"/>
  <c r="AN482" i="1"/>
  <c r="AO530" i="1"/>
  <c r="AO470" i="1"/>
  <c r="AO87" i="1"/>
  <c r="AO494" i="1"/>
  <c r="AN326" i="1"/>
  <c r="AX326" i="1" s="1"/>
  <c r="AL278" i="1"/>
  <c r="BB278" i="1" s="1"/>
  <c r="AP410" i="1"/>
  <c r="AN134" i="1"/>
  <c r="AX134" i="1" s="1"/>
  <c r="AP74" i="1"/>
  <c r="AM26" i="1"/>
  <c r="AM403" i="1"/>
  <c r="BC403" i="1" s="1"/>
  <c r="AP506" i="1"/>
  <c r="AN146" i="1"/>
  <c r="AX146" i="1" s="1"/>
  <c r="AN86" i="1"/>
  <c r="AX86" i="1" s="1"/>
  <c r="AP601" i="1"/>
  <c r="AP433" i="1"/>
  <c r="AL410" i="1"/>
  <c r="AL14" i="1"/>
  <c r="BB14" i="1" s="1"/>
  <c r="AN403" i="1"/>
  <c r="AX403" i="1" s="1"/>
  <c r="BF67" i="1"/>
  <c r="BV67" i="1" s="1"/>
  <c r="AL469" i="1"/>
  <c r="BB469" i="1" s="1"/>
  <c r="AO435" i="1"/>
  <c r="AM62" i="1"/>
  <c r="BC62" i="1" s="1"/>
  <c r="AM565" i="1"/>
  <c r="AL158" i="1"/>
  <c r="BB158" i="1" s="1"/>
  <c r="AL50" i="1"/>
  <c r="BB50" i="1" s="1"/>
  <c r="AN199" i="1"/>
  <c r="AX199" i="1" s="1"/>
  <c r="AM493" i="1"/>
  <c r="BC493" i="1" s="1"/>
  <c r="AM445" i="1"/>
  <c r="AN242" i="1"/>
  <c r="AX242" i="1" s="1"/>
  <c r="AP115" i="1"/>
  <c r="AP122" i="1"/>
  <c r="AO577" i="1"/>
  <c r="AO517" i="1"/>
  <c r="AN505" i="1"/>
  <c r="AX505" i="1" s="1"/>
  <c r="AL385" i="1"/>
  <c r="BB385" i="1" s="1"/>
  <c r="AO277" i="1"/>
  <c r="AM571" i="1"/>
  <c r="BC571" i="1" s="1"/>
  <c r="AO223" i="1"/>
  <c r="AN588" i="1"/>
  <c r="AX588" i="1" s="1"/>
  <c r="AP480" i="1"/>
  <c r="AP372" i="1"/>
  <c r="BF252" i="1"/>
  <c r="BV252" i="1" s="1"/>
  <c r="BF96" i="1"/>
  <c r="BV96" i="1" s="1"/>
  <c r="AN538" i="1"/>
  <c r="AX538" i="1" s="1"/>
  <c r="AN283" i="1"/>
  <c r="AX283" i="1" s="1"/>
  <c r="AM534" i="1"/>
  <c r="BC534" i="1" s="1"/>
  <c r="AL426" i="1"/>
  <c r="BF258" i="1"/>
  <c r="BV258" i="1" s="1"/>
  <c r="AM211" i="1"/>
  <c r="BC211" i="1" s="1"/>
  <c r="AM474" i="1"/>
  <c r="BC474" i="1" s="1"/>
  <c r="AN414" i="1"/>
  <c r="AX414" i="1" s="1"/>
  <c r="AM366" i="1"/>
  <c r="BC366" i="1" s="1"/>
  <c r="AM246" i="1"/>
  <c r="BC246" i="1" s="1"/>
  <c r="BF198" i="1"/>
  <c r="BV198" i="1" s="1"/>
  <c r="AN522" i="1"/>
  <c r="AX522" i="1" s="1"/>
  <c r="BF414" i="1"/>
  <c r="BV414" i="1" s="1"/>
  <c r="AL354" i="1"/>
  <c r="BB354" i="1" s="1"/>
  <c r="AM487" i="1"/>
  <c r="BC487" i="1" s="1"/>
  <c r="BF139" i="1"/>
  <c r="BV139" i="1" s="1"/>
  <c r="AL570" i="1"/>
  <c r="BB570" i="1" s="1"/>
  <c r="AL450" i="1"/>
  <c r="AO402" i="1"/>
  <c r="AO342" i="1"/>
  <c r="AL510" i="1"/>
  <c r="BB510" i="1" s="1"/>
  <c r="BF402" i="1"/>
  <c r="BV402" i="1" s="1"/>
  <c r="AO186" i="1"/>
  <c r="AP571" i="1"/>
  <c r="AN462" i="1"/>
  <c r="AX462" i="1" s="1"/>
  <c r="BF354" i="1"/>
  <c r="BV354" i="1" s="1"/>
  <c r="BF162" i="1"/>
  <c r="BV162" i="1" s="1"/>
  <c r="AN487" i="1"/>
  <c r="AX487" i="1" s="1"/>
  <c r="BF558" i="1"/>
  <c r="BV558" i="1" s="1"/>
  <c r="AO450" i="1"/>
  <c r="AL150" i="1"/>
  <c r="BB150" i="1" s="1"/>
  <c r="AP42" i="1"/>
  <c r="AN523" i="1"/>
  <c r="AX523" i="1" s="1"/>
  <c r="AP474" i="1"/>
  <c r="AL114" i="1"/>
  <c r="BB114" i="1" s="1"/>
  <c r="AM54" i="1"/>
  <c r="BC54" i="1" s="1"/>
  <c r="AO55" i="1"/>
  <c r="AL498" i="1"/>
  <c r="BB498" i="1" s="1"/>
  <c r="AM174" i="1"/>
  <c r="AL66" i="1"/>
  <c r="BB66" i="1" s="1"/>
  <c r="AP18" i="1"/>
  <c r="AO367" i="1"/>
  <c r="BF462" i="1"/>
  <c r="BV462" i="1" s="1"/>
  <c r="AM377" i="1"/>
  <c r="BC377" i="1" s="1"/>
  <c r="AL329" i="1"/>
  <c r="AN269" i="1"/>
  <c r="AX269" i="1" s="1"/>
  <c r="AM606" i="1"/>
  <c r="BC606" i="1" s="1"/>
  <c r="AL271" i="1"/>
  <c r="BB271" i="1" s="1"/>
  <c r="AP521" i="1"/>
  <c r="AL353" i="1"/>
  <c r="BF293" i="1"/>
  <c r="BV293" i="1" s="1"/>
  <c r="AM580" i="1"/>
  <c r="BC580" i="1" s="1"/>
  <c r="AM414" i="1"/>
  <c r="BC414" i="1" s="1"/>
  <c r="AM533" i="1"/>
  <c r="BC533" i="1" s="1"/>
  <c r="AP485" i="1"/>
  <c r="BF425" i="1"/>
  <c r="BV425" i="1" s="1"/>
  <c r="AN365" i="1"/>
  <c r="AX365" i="1" s="1"/>
  <c r="AP317" i="1"/>
  <c r="AL342" i="1"/>
  <c r="BB342" i="1" s="1"/>
  <c r="AN367" i="1"/>
  <c r="AX367" i="1" s="1"/>
  <c r="AL413" i="1"/>
  <c r="BB413" i="1" s="1"/>
  <c r="AN305" i="1"/>
  <c r="AX305" i="1" s="1"/>
  <c r="AP245" i="1"/>
  <c r="AN329" i="1"/>
  <c r="AX329" i="1" s="1"/>
  <c r="AM233" i="1"/>
  <c r="BC233" i="1" s="1"/>
  <c r="AO113" i="1"/>
  <c r="AM65" i="1"/>
  <c r="BC65" i="1" s="1"/>
  <c r="BF604" i="1"/>
  <c r="AP544" i="1"/>
  <c r="BF484" i="1"/>
  <c r="BV484" i="1" s="1"/>
  <c r="AO436" i="1"/>
  <c r="BF376" i="1"/>
  <c r="BV376" i="1" s="1"/>
  <c r="AL328" i="1"/>
  <c r="BB328" i="1" s="1"/>
  <c r="AM268" i="1"/>
  <c r="BC268" i="1" s="1"/>
  <c r="AN100" i="1"/>
  <c r="AX100" i="1" s="1"/>
  <c r="BF582" i="1"/>
  <c r="BV582" i="1" s="1"/>
  <c r="AL569" i="1"/>
  <c r="BB569" i="1" s="1"/>
  <c r="AO353" i="1"/>
  <c r="AO233" i="1"/>
  <c r="BF556" i="1"/>
  <c r="BV556" i="1" s="1"/>
  <c r="AL220" i="1"/>
  <c r="AP112" i="1"/>
  <c r="AP52" i="1"/>
  <c r="AN366" i="1"/>
  <c r="AX366" i="1" s="1"/>
  <c r="AM439" i="1"/>
  <c r="BC439" i="1" s="1"/>
  <c r="AM209" i="1"/>
  <c r="BC209" i="1" s="1"/>
  <c r="AL161" i="1"/>
  <c r="BB161" i="1" s="1"/>
  <c r="BF588" i="1"/>
  <c r="BV588" i="1" s="1"/>
  <c r="AN580" i="1"/>
  <c r="AX580" i="1" s="1"/>
  <c r="AP532" i="1"/>
  <c r="AN424" i="1"/>
  <c r="AX424" i="1" s="1"/>
  <c r="BF304" i="1"/>
  <c r="BV304" i="1" s="1"/>
  <c r="BF317" i="1"/>
  <c r="BV317" i="1" s="1"/>
  <c r="AP53" i="1"/>
  <c r="AL316" i="1"/>
  <c r="BB316" i="1" s="1"/>
  <c r="AN256" i="1"/>
  <c r="AX256" i="1" s="1"/>
  <c r="AO148" i="1"/>
  <c r="AL40" i="1"/>
  <c r="BB40" i="1" s="1"/>
  <c r="AN533" i="1"/>
  <c r="AX533" i="1" s="1"/>
  <c r="AL317" i="1"/>
  <c r="BB317" i="1" s="1"/>
  <c r="AO364" i="1"/>
  <c r="AO256" i="1"/>
  <c r="AP148" i="1"/>
  <c r="AM40" i="1"/>
  <c r="BC40" i="1" s="1"/>
  <c r="AM427" i="1"/>
  <c r="BC427" i="1" s="1"/>
  <c r="BF567" i="1"/>
  <c r="BV567" i="1" s="1"/>
  <c r="BF339" i="1"/>
  <c r="BV339" i="1" s="1"/>
  <c r="AM231" i="1"/>
  <c r="BC231" i="1" s="1"/>
  <c r="AO449" i="1"/>
  <c r="AN125" i="1"/>
  <c r="AX125" i="1" s="1"/>
  <c r="AM544" i="1"/>
  <c r="AL436" i="1"/>
  <c r="BB436" i="1" s="1"/>
  <c r="AP220" i="1"/>
  <c r="AY220" i="1" s="1"/>
  <c r="AM112" i="1"/>
  <c r="BC112" i="1" s="1"/>
  <c r="BF603" i="1"/>
  <c r="BV603" i="1" s="1"/>
  <c r="AO543" i="1"/>
  <c r="AN327" i="1"/>
  <c r="AX327" i="1" s="1"/>
  <c r="AM207" i="1"/>
  <c r="BC207" i="1" s="1"/>
  <c r="AN258" i="1"/>
  <c r="AX258" i="1" s="1"/>
  <c r="AN509" i="1"/>
  <c r="AX509" i="1" s="1"/>
  <c r="AP41" i="1"/>
  <c r="AP460" i="1"/>
  <c r="AP244" i="1"/>
  <c r="AM447" i="1"/>
  <c r="BC447" i="1" s="1"/>
  <c r="AM219" i="1"/>
  <c r="BC219" i="1" s="1"/>
  <c r="BF546" i="1"/>
  <c r="AO557" i="1"/>
  <c r="AP341" i="1"/>
  <c r="AL65" i="1"/>
  <c r="BB65" i="1" s="1"/>
  <c r="AM604" i="1"/>
  <c r="BF496" i="1"/>
  <c r="BV496" i="1" s="1"/>
  <c r="AL268" i="1"/>
  <c r="BB268" i="1" s="1"/>
  <c r="AO160" i="1"/>
  <c r="AM399" i="1"/>
  <c r="BC399" i="1" s="1"/>
  <c r="AP197" i="1"/>
  <c r="AP89" i="1"/>
  <c r="AP343" i="1"/>
  <c r="AY343" i="1" s="1"/>
  <c r="AN508" i="1"/>
  <c r="AX508" i="1" s="1"/>
  <c r="BF353" i="1"/>
  <c r="BV353" i="1" s="1"/>
  <c r="AM484" i="1"/>
  <c r="BC484" i="1" s="1"/>
  <c r="AO617" i="1"/>
  <c r="AL531" i="1"/>
  <c r="BB531" i="1" s="1"/>
  <c r="AN315" i="1"/>
  <c r="AX315" i="1" s="1"/>
  <c r="BF195" i="1"/>
  <c r="BV195" i="1" s="1"/>
  <c r="AL520" i="1"/>
  <c r="BB520" i="1" s="1"/>
  <c r="AM543" i="1"/>
  <c r="BC543" i="1" s="1"/>
  <c r="AL327" i="1"/>
  <c r="BB327" i="1" s="1"/>
  <c r="AO219" i="1"/>
  <c r="AO99" i="1"/>
  <c r="AO39" i="1"/>
  <c r="AO545" i="1"/>
  <c r="AN52" i="1"/>
  <c r="AL459" i="1"/>
  <c r="BB459" i="1" s="1"/>
  <c r="BF351" i="1"/>
  <c r="BV351" i="1" s="1"/>
  <c r="BF231" i="1"/>
  <c r="BV231" i="1" s="1"/>
  <c r="BF123" i="1"/>
  <c r="BV123" i="1" s="1"/>
  <c r="BF364" i="1"/>
  <c r="BF591" i="1"/>
  <c r="BV591" i="1" s="1"/>
  <c r="AL483" i="1"/>
  <c r="BB483" i="1" s="1"/>
  <c r="AN159" i="1"/>
  <c r="AX159" i="1" s="1"/>
  <c r="AL521" i="1"/>
  <c r="AP580" i="1"/>
  <c r="AY580" i="1" s="1"/>
  <c r="BF292" i="1"/>
  <c r="BV292" i="1" s="1"/>
  <c r="AN459" i="1"/>
  <c r="AX459" i="1" s="1"/>
  <c r="AL231" i="1"/>
  <c r="BB231" i="1" s="1"/>
  <c r="AN51" i="1"/>
  <c r="BF472" i="1"/>
  <c r="BV472" i="1" s="1"/>
  <c r="AM519" i="1"/>
  <c r="AL186" i="1"/>
  <c r="BB186" i="1" s="1"/>
  <c r="AM304" i="1"/>
  <c r="BC304" i="1" s="1"/>
  <c r="AL567" i="1"/>
  <c r="AM39" i="1"/>
  <c r="BC39" i="1" s="1"/>
  <c r="AM578" i="1"/>
  <c r="BC578" i="1" s="1"/>
  <c r="BF242" i="1"/>
  <c r="BV242" i="1" s="1"/>
  <c r="AO88" i="1"/>
  <c r="AM566" i="1"/>
  <c r="BC566" i="1" s="1"/>
  <c r="BF458" i="1"/>
  <c r="BV458" i="1" s="1"/>
  <c r="AO290" i="1"/>
  <c r="AP242" i="1"/>
  <c r="AN99" i="1"/>
  <c r="AN554" i="1"/>
  <c r="AX554" i="1" s="1"/>
  <c r="AO386" i="1"/>
  <c r="AO338" i="1"/>
  <c r="BF230" i="1"/>
  <c r="BV230" i="1" s="1"/>
  <c r="AN470" i="1"/>
  <c r="AX470" i="1" s="1"/>
  <c r="AN518" i="1"/>
  <c r="AX518" i="1" s="1"/>
  <c r="AM15" i="1"/>
  <c r="BC15" i="1" s="1"/>
  <c r="AO506" i="1"/>
  <c r="AP350" i="1"/>
  <c r="BF375" i="1"/>
  <c r="BV375" i="1" s="1"/>
  <c r="AP614" i="1"/>
  <c r="BF494" i="1"/>
  <c r="BV494" i="1" s="1"/>
  <c r="AO434" i="1"/>
  <c r="BF374" i="1"/>
  <c r="BV374" i="1" s="1"/>
  <c r="BF326" i="1"/>
  <c r="BV326" i="1" s="1"/>
  <c r="BF74" i="1"/>
  <c r="BV74" i="1" s="1"/>
  <c r="AM331" i="1"/>
  <c r="BC331" i="1" s="1"/>
  <c r="AL67" i="1"/>
  <c r="BB67" i="1" s="1"/>
  <c r="BF517" i="1"/>
  <c r="BV517" i="1" s="1"/>
  <c r="AP469" i="1"/>
  <c r="BF134" i="1"/>
  <c r="BV134" i="1" s="1"/>
  <c r="AL86" i="1"/>
  <c r="BB86" i="1" s="1"/>
  <c r="AO589" i="1"/>
  <c r="AL481" i="1"/>
  <c r="BB481" i="1" s="1"/>
  <c r="AL421" i="1"/>
  <c r="AO331" i="1"/>
  <c r="AP67" i="1"/>
  <c r="AN314" i="1"/>
  <c r="AX314" i="1" s="1"/>
  <c r="AM170" i="1"/>
  <c r="BC170" i="1" s="1"/>
  <c r="AM110" i="1"/>
  <c r="BC110" i="1" s="1"/>
  <c r="AM259" i="1"/>
  <c r="BC259" i="1" s="1"/>
  <c r="AP266" i="1"/>
  <c r="AO146" i="1"/>
  <c r="BF98" i="1"/>
  <c r="BV98" i="1" s="1"/>
  <c r="AM38" i="1"/>
  <c r="BC38" i="1" s="1"/>
  <c r="AO463" i="1"/>
  <c r="AL541" i="1"/>
  <c r="AL433" i="1"/>
  <c r="BB433" i="1" s="1"/>
  <c r="AM422" i="1"/>
  <c r="BC422" i="1" s="1"/>
  <c r="AO134" i="1"/>
  <c r="AL26" i="1"/>
  <c r="AL403" i="1"/>
  <c r="BB403" i="1" s="1"/>
  <c r="AN115" i="1"/>
  <c r="AX115" i="1" s="1"/>
  <c r="AN481" i="1"/>
  <c r="AN182" i="1"/>
  <c r="AX182" i="1" s="1"/>
  <c r="AP565" i="1"/>
  <c r="AM505" i="1"/>
  <c r="BC505" i="1" s="1"/>
  <c r="AM457" i="1"/>
  <c r="BC457" i="1" s="1"/>
  <c r="AN457" i="1"/>
  <c r="AX457" i="1" s="1"/>
  <c r="AP373" i="1"/>
  <c r="AL325" i="1"/>
  <c r="BB325" i="1" s="1"/>
  <c r="AM205" i="1"/>
  <c r="BC205" i="1" s="1"/>
  <c r="AL157" i="1"/>
  <c r="BB157" i="1" s="1"/>
  <c r="AM97" i="1"/>
  <c r="BC97" i="1" s="1"/>
  <c r="AP583" i="1"/>
  <c r="AM576" i="1"/>
  <c r="AL528" i="1"/>
  <c r="BB528" i="1" s="1"/>
  <c r="AO468" i="1"/>
  <c r="BF420" i="1"/>
  <c r="BV420" i="1" s="1"/>
  <c r="AO360" i="1"/>
  <c r="AP192" i="1"/>
  <c r="BF84" i="1"/>
  <c r="BV84" i="1" s="1"/>
  <c r="BF36" i="1"/>
  <c r="BV36" i="1" s="1"/>
  <c r="AL211" i="1"/>
  <c r="BB211" i="1" s="1"/>
  <c r="AL582" i="1"/>
  <c r="BB582" i="1" s="1"/>
  <c r="AO366" i="1"/>
  <c r="AP258" i="1"/>
  <c r="AM198" i="1"/>
  <c r="BC198" i="1" s="1"/>
  <c r="AP139" i="1"/>
  <c r="AY139" i="1" s="1"/>
  <c r="AM522" i="1"/>
  <c r="BC522" i="1" s="1"/>
  <c r="BF294" i="1"/>
  <c r="BV294" i="1" s="1"/>
  <c r="AM139" i="1"/>
  <c r="BC139" i="1" s="1"/>
  <c r="BF570" i="1"/>
  <c r="BV570" i="1" s="1"/>
  <c r="AM462" i="1"/>
  <c r="BC462" i="1" s="1"/>
  <c r="AN402" i="1"/>
  <c r="AX402" i="1" s="1"/>
  <c r="AN342" i="1"/>
  <c r="AX342" i="1" s="1"/>
  <c r="AP294" i="1"/>
  <c r="AN390" i="1"/>
  <c r="AX390" i="1" s="1"/>
  <c r="BF342" i="1"/>
  <c r="BV342" i="1" s="1"/>
  <c r="AL575" i="1"/>
  <c r="BB575" i="1" s="1"/>
  <c r="AO282" i="1"/>
  <c r="AM114" i="1"/>
  <c r="BC114" i="1" s="1"/>
  <c r="AN6" i="1"/>
  <c r="AN450" i="1"/>
  <c r="AX450" i="1" s="1"/>
  <c r="AM102" i="1"/>
  <c r="BC102" i="1" s="1"/>
  <c r="AL42" i="1"/>
  <c r="BB42" i="1" s="1"/>
  <c r="AL103" i="1"/>
  <c r="BB103" i="1" s="1"/>
  <c r="AN546" i="1"/>
  <c r="AX546" i="1" s="1"/>
  <c r="AO222" i="1"/>
  <c r="AM30" i="1"/>
  <c r="BC30" i="1" s="1"/>
  <c r="AP582" i="1"/>
  <c r="AY582" i="1" s="1"/>
  <c r="AP462" i="1"/>
  <c r="AY462" i="1" s="1"/>
  <c r="BF102" i="1"/>
  <c r="BV102" i="1" s="1"/>
  <c r="AL620" i="1"/>
  <c r="BB620" i="1" s="1"/>
  <c r="AP486" i="1"/>
  <c r="AY486" i="1" s="1"/>
  <c r="AM270" i="1"/>
  <c r="AP174" i="1"/>
  <c r="AY174" i="1" s="1"/>
  <c r="BF6" i="1"/>
  <c r="BV6" i="1" s="1"/>
  <c r="AP604" i="1"/>
  <c r="AL414" i="1"/>
  <c r="BB414" i="1" s="1"/>
  <c r="AO150" i="1"/>
  <c r="AM593" i="1"/>
  <c r="BC593" i="1" s="1"/>
  <c r="AL533" i="1"/>
  <c r="AO257" i="1"/>
  <c r="AO270" i="1"/>
  <c r="AP569" i="1"/>
  <c r="AN401" i="1"/>
  <c r="AX401" i="1" s="1"/>
  <c r="BF487" i="1"/>
  <c r="BV487" i="1" s="1"/>
  <c r="AP378" i="1"/>
  <c r="AL581" i="1"/>
  <c r="BB581" i="1" s="1"/>
  <c r="AP533" i="1"/>
  <c r="AO413" i="1"/>
  <c r="BF365" i="1"/>
  <c r="BV365" i="1" s="1"/>
  <c r="AN606" i="1"/>
  <c r="AX606" i="1" s="1"/>
  <c r="AM294" i="1"/>
  <c r="BC294" i="1" s="1"/>
  <c r="AM90" i="1"/>
  <c r="BC90" i="1" s="1"/>
  <c r="AM271" i="1"/>
  <c r="BC271" i="1" s="1"/>
  <c r="BF461" i="1"/>
  <c r="BV461" i="1" s="1"/>
  <c r="AN353" i="1"/>
  <c r="AX353" i="1" s="1"/>
  <c r="AL293" i="1"/>
  <c r="BB293" i="1" s="1"/>
  <c r="AN18" i="1"/>
  <c r="AX18" i="1" s="1"/>
  <c r="BF545" i="1"/>
  <c r="BV545" i="1" s="1"/>
  <c r="AO161" i="1"/>
  <c r="AM113" i="1"/>
  <c r="BC113" i="1" s="1"/>
  <c r="AO53" i="1"/>
  <c r="AN5" i="1"/>
  <c r="AN592" i="1"/>
  <c r="AX592" i="1" s="1"/>
  <c r="AL148" i="1"/>
  <c r="AP54" i="1"/>
  <c r="AY54" i="1" s="1"/>
  <c r="BF449" i="1"/>
  <c r="AO329" i="1"/>
  <c r="AP113" i="1"/>
  <c r="AP65" i="1"/>
  <c r="AO268" i="1"/>
  <c r="AO100" i="1"/>
  <c r="AL187" i="1"/>
  <c r="BB187" i="1" s="1"/>
  <c r="AL401" i="1"/>
  <c r="BB401" i="1" s="1"/>
  <c r="AN293" i="1"/>
  <c r="AX293" i="1" s="1"/>
  <c r="AO209" i="1"/>
  <c r="AL41" i="1"/>
  <c r="BB41" i="1" s="1"/>
  <c r="AL472" i="1"/>
  <c r="BB472" i="1" s="1"/>
  <c r="BF352" i="1"/>
  <c r="BV352" i="1" s="1"/>
  <c r="AL244" i="1"/>
  <c r="AM136" i="1"/>
  <c r="BC136" i="1" s="1"/>
  <c r="AM28" i="1"/>
  <c r="BC28" i="1" s="1"/>
  <c r="AO354" i="1"/>
  <c r="AN209" i="1"/>
  <c r="AX209" i="1" s="1"/>
  <c r="AO580" i="1"/>
  <c r="AO424" i="1"/>
  <c r="AL304" i="1"/>
  <c r="BB304" i="1" s="1"/>
  <c r="AN196" i="1"/>
  <c r="AX196" i="1" s="1"/>
  <c r="AM258" i="1"/>
  <c r="BC258" i="1" s="1"/>
  <c r="AL509" i="1"/>
  <c r="AP281" i="1"/>
  <c r="AM352" i="1"/>
  <c r="BC352" i="1" s="1"/>
  <c r="AN244" i="1"/>
  <c r="AX244" i="1" s="1"/>
  <c r="AP28" i="1"/>
  <c r="AO555" i="1"/>
  <c r="BF279" i="1"/>
  <c r="BV279" i="1" s="1"/>
  <c r="AP231" i="1"/>
  <c r="AY231" i="1" s="1"/>
  <c r="AO171" i="1"/>
  <c r="AO111" i="1"/>
  <c r="BF424" i="1"/>
  <c r="AP316" i="1"/>
  <c r="AO4" i="1"/>
  <c r="AM591" i="1"/>
  <c r="BC591" i="1" s="1"/>
  <c r="AL255" i="1"/>
  <c r="BB255" i="1" s="1"/>
  <c r="AP138" i="1"/>
  <c r="AN137" i="1"/>
  <c r="AX137" i="1" s="1"/>
  <c r="AL232" i="1"/>
  <c r="BB232" i="1" s="1"/>
  <c r="AP615" i="1"/>
  <c r="AM435" i="1"/>
  <c r="BC435" i="1" s="1"/>
  <c r="BF267" i="1"/>
  <c r="AO533" i="1"/>
  <c r="AO317" i="1"/>
  <c r="AO472" i="1"/>
  <c r="AP364" i="1"/>
  <c r="AL339" i="1"/>
  <c r="BB339" i="1" s="1"/>
  <c r="AM291" i="1"/>
  <c r="BC291" i="1" s="1"/>
  <c r="AP581" i="1"/>
  <c r="AY581" i="1" s="1"/>
  <c r="AN77" i="1"/>
  <c r="AX77" i="1" s="1"/>
  <c r="BF616" i="1"/>
  <c r="BV616" i="1" s="1"/>
  <c r="AM496" i="1"/>
  <c r="BC496" i="1" s="1"/>
  <c r="AL474" i="1"/>
  <c r="BB474" i="1" s="1"/>
  <c r="AM161" i="1"/>
  <c r="BC161" i="1" s="1"/>
  <c r="AM53" i="1"/>
  <c r="BC53" i="1" s="1"/>
  <c r="AM460" i="1"/>
  <c r="BC460" i="1" s="1"/>
  <c r="AM607" i="1"/>
  <c r="BC607" i="1" s="1"/>
  <c r="AL411" i="1"/>
  <c r="BB411" i="1" s="1"/>
  <c r="AN291" i="1"/>
  <c r="AX291" i="1" s="1"/>
  <c r="AL616" i="1"/>
  <c r="BB616" i="1" s="1"/>
  <c r="AM423" i="1"/>
  <c r="AM195" i="1"/>
  <c r="BC195" i="1" s="1"/>
  <c r="AP87" i="1"/>
  <c r="AL27" i="1"/>
  <c r="BB27" i="1" s="1"/>
  <c r="AO437" i="1"/>
  <c r="AP556" i="1"/>
  <c r="AY556" i="1" s="1"/>
  <c r="BF571" i="1"/>
  <c r="BV571" i="1" s="1"/>
  <c r="AL487" i="1"/>
  <c r="BB487" i="1" s="1"/>
  <c r="AO139" i="1"/>
  <c r="AP570" i="1"/>
  <c r="BF510" i="1"/>
  <c r="BV510" i="1" s="1"/>
  <c r="AL462" i="1"/>
  <c r="BB462" i="1" s="1"/>
  <c r="AM402" i="1"/>
  <c r="BC402" i="1" s="1"/>
  <c r="AM342" i="1"/>
  <c r="BC342" i="1" s="1"/>
  <c r="AM234" i="1"/>
  <c r="BC234" i="1" s="1"/>
  <c r="AP186" i="1"/>
  <c r="AM558" i="1"/>
  <c r="BC558" i="1" s="1"/>
  <c r="AP234" i="1"/>
  <c r="AO355" i="1"/>
  <c r="AP55" i="1"/>
  <c r="AP558" i="1"/>
  <c r="AM438" i="1"/>
  <c r="BC438" i="1" s="1"/>
  <c r="BF330" i="1"/>
  <c r="BV330" i="1" s="1"/>
  <c r="AN282" i="1"/>
  <c r="AX282" i="1" s="1"/>
  <c r="AN594" i="1"/>
  <c r="AX594" i="1" s="1"/>
  <c r="BF271" i="1"/>
  <c r="BV271" i="1" s="1"/>
  <c r="AM546" i="1"/>
  <c r="AN438" i="1"/>
  <c r="AX438" i="1" s="1"/>
  <c r="AN222" i="1"/>
  <c r="AX222" i="1" s="1"/>
  <c r="BF150" i="1"/>
  <c r="BV150" i="1" s="1"/>
  <c r="AL30" i="1"/>
  <c r="BB30" i="1" s="1"/>
  <c r="AM283" i="1"/>
  <c r="BC283" i="1" s="1"/>
  <c r="BF426" i="1"/>
  <c r="AP318" i="1"/>
  <c r="AN78" i="1"/>
  <c r="AX78" i="1" s="1"/>
  <c r="AP30" i="1"/>
  <c r="AP439" i="1"/>
  <c r="AY439" i="1" s="1"/>
  <c r="AL558" i="1"/>
  <c r="BB558" i="1" s="1"/>
  <c r="AP450" i="1"/>
  <c r="AO234" i="1"/>
  <c r="BF90" i="1"/>
  <c r="BV90" i="1" s="1"/>
  <c r="AO523" i="1"/>
  <c r="AL258" i="1"/>
  <c r="BB258" i="1" s="1"/>
  <c r="AN162" i="1"/>
  <c r="AX162" i="1" s="1"/>
  <c r="AN54" i="1"/>
  <c r="AX54" i="1" s="1"/>
  <c r="AP390" i="1"/>
  <c r="BF138" i="1"/>
  <c r="BV138" i="1" s="1"/>
  <c r="AL523" i="1"/>
  <c r="BB523" i="1" s="1"/>
  <c r="AO425" i="1"/>
  <c r="BF257" i="1"/>
  <c r="BV257" i="1" s="1"/>
  <c r="AL234" i="1"/>
  <c r="BB234" i="1" s="1"/>
  <c r="AL54" i="1"/>
  <c r="BB54" i="1" s="1"/>
  <c r="AL497" i="1"/>
  <c r="BB497" i="1" s="1"/>
  <c r="AN389" i="1"/>
  <c r="AX389" i="1" s="1"/>
  <c r="AO581" i="1"/>
  <c r="BF521" i="1"/>
  <c r="BV521" i="1" s="1"/>
  <c r="AN461" i="1"/>
  <c r="AX461" i="1" s="1"/>
  <c r="BF413" i="1"/>
  <c r="BV413" i="1" s="1"/>
  <c r="AP353" i="1"/>
  <c r="AM305" i="1"/>
  <c r="BC305" i="1" s="1"/>
  <c r="AO245" i="1"/>
  <c r="AN558" i="1"/>
  <c r="AX558" i="1" s="1"/>
  <c r="AL270" i="1"/>
  <c r="AL78" i="1"/>
  <c r="BB78" i="1" s="1"/>
  <c r="AL557" i="1"/>
  <c r="BB557" i="1" s="1"/>
  <c r="AM449" i="1"/>
  <c r="AP401" i="1"/>
  <c r="AP617" i="1"/>
  <c r="BF592" i="1"/>
  <c r="BV592" i="1" s="1"/>
  <c r="AN532" i="1"/>
  <c r="AX532" i="1" s="1"/>
  <c r="AP472" i="1"/>
  <c r="AL424" i="1"/>
  <c r="AO316" i="1"/>
  <c r="AN88" i="1"/>
  <c r="AX88" i="1" s="1"/>
  <c r="AN40" i="1"/>
  <c r="AX40" i="1" s="1"/>
  <c r="AM221" i="1"/>
  <c r="AP161" i="1"/>
  <c r="AY161" i="1" s="1"/>
  <c r="AO5" i="1"/>
  <c r="AO592" i="1"/>
  <c r="AM148" i="1"/>
  <c r="BC148" i="1" s="1"/>
  <c r="AN210" i="1"/>
  <c r="AX210" i="1" s="1"/>
  <c r="AN103" i="1"/>
  <c r="AX103" i="1" s="1"/>
  <c r="AP497" i="1"/>
  <c r="AM89" i="1"/>
  <c r="BC89" i="1" s="1"/>
  <c r="AO343" i="1"/>
  <c r="AL184" i="1"/>
  <c r="BB184" i="1" s="1"/>
  <c r="AL136" i="1"/>
  <c r="BB136" i="1" s="1"/>
  <c r="BF16" i="1"/>
  <c r="BV16" i="1" s="1"/>
  <c r="BF282" i="1"/>
  <c r="BV282" i="1" s="1"/>
  <c r="AM187" i="1"/>
  <c r="BC187" i="1" s="1"/>
  <c r="AO293" i="1"/>
  <c r="BF209" i="1"/>
  <c r="BV209" i="1" s="1"/>
  <c r="AN41" i="1"/>
  <c r="AX41" i="1" s="1"/>
  <c r="BF580" i="1"/>
  <c r="BV580" i="1" s="1"/>
  <c r="AN520" i="1"/>
  <c r="AX520" i="1" s="1"/>
  <c r="AM472" i="1"/>
  <c r="BC472" i="1" s="1"/>
  <c r="AN412" i="1"/>
  <c r="AX412" i="1" s="1"/>
  <c r="AL352" i="1"/>
  <c r="BB352" i="1" s="1"/>
  <c r="AM244" i="1"/>
  <c r="BC244" i="1" s="1"/>
  <c r="AM196" i="1"/>
  <c r="BC196" i="1" s="1"/>
  <c r="AO473" i="1"/>
  <c r="AP29" i="1"/>
  <c r="AY29" i="1" s="1"/>
  <c r="AO448" i="1"/>
  <c r="AM340" i="1"/>
  <c r="BC340" i="1" s="1"/>
  <c r="BF232" i="1"/>
  <c r="BV232" i="1" s="1"/>
  <c r="AL435" i="1"/>
  <c r="BB435" i="1" s="1"/>
  <c r="BF387" i="1"/>
  <c r="BV387" i="1" s="1"/>
  <c r="AO159" i="1"/>
  <c r="AP111" i="1"/>
  <c r="AN568" i="1"/>
  <c r="AX568" i="1" s="1"/>
  <c r="AN531" i="1"/>
  <c r="AX531" i="1" s="1"/>
  <c r="AN423" i="1"/>
  <c r="AX423" i="1" s="1"/>
  <c r="AN195" i="1"/>
  <c r="AX195" i="1" s="1"/>
  <c r="AM66" i="1"/>
  <c r="BC66" i="1" s="1"/>
  <c r="AP449" i="1"/>
  <c r="AN544" i="1"/>
  <c r="AX544" i="1" s="1"/>
  <c r="AM436" i="1"/>
  <c r="BC436" i="1" s="1"/>
  <c r="BF328" i="1"/>
  <c r="BV328" i="1" s="1"/>
  <c r="BF220" i="1"/>
  <c r="AN112" i="1"/>
  <c r="AX112" i="1" s="1"/>
  <c r="AP543" i="1"/>
  <c r="AO375" i="1"/>
  <c r="AO315" i="1"/>
  <c r="AP267" i="1"/>
  <c r="BF159" i="1"/>
  <c r="BV159" i="1" s="1"/>
  <c r="AL246" i="1"/>
  <c r="BB246" i="1" s="1"/>
  <c r="AO509" i="1"/>
  <c r="AM41" i="1"/>
  <c r="BC41" i="1" s="1"/>
  <c r="AO568" i="1"/>
  <c r="AO136" i="1"/>
  <c r="AN615" i="1"/>
  <c r="AX615" i="1" s="1"/>
  <c r="AP555" i="1"/>
  <c r="AY555" i="1" s="1"/>
  <c r="AM495" i="1"/>
  <c r="BC495" i="1" s="1"/>
  <c r="AN447" i="1"/>
  <c r="AM279" i="1"/>
  <c r="BC279" i="1" s="1"/>
  <c r="AN219" i="1"/>
  <c r="AX219" i="1" s="1"/>
  <c r="AP171" i="1"/>
  <c r="AL111" i="1"/>
  <c r="BF474" i="1"/>
  <c r="BV474" i="1" s="1"/>
  <c r="AP545" i="1"/>
  <c r="AL592" i="1"/>
  <c r="BB592" i="1" s="1"/>
  <c r="AN376" i="1"/>
  <c r="BF318" i="1"/>
  <c r="BV318" i="1" s="1"/>
  <c r="AM521" i="1"/>
  <c r="BC521" i="1" s="1"/>
  <c r="AO149" i="1"/>
  <c r="BF41" i="1"/>
  <c r="BV41" i="1" s="1"/>
  <c r="AL615" i="1"/>
  <c r="BB615" i="1" s="1"/>
  <c r="BF507" i="1"/>
  <c r="BV507" i="1" s="1"/>
  <c r="AN387" i="1"/>
  <c r="AX387" i="1" s="1"/>
  <c r="AM171" i="1"/>
  <c r="AP185" i="1"/>
  <c r="AO291" i="1"/>
  <c r="BF329" i="1"/>
  <c r="BV329" i="1" s="1"/>
  <c r="AM508" i="1"/>
  <c r="BC508" i="1" s="1"/>
  <c r="AL4" i="1"/>
  <c r="BB4" i="1" s="1"/>
  <c r="AO423" i="1"/>
  <c r="AP99" i="1"/>
  <c r="AM592" i="1"/>
  <c r="BC592" i="1" s="1"/>
  <c r="BF52" i="1"/>
  <c r="BV52" i="1" s="1"/>
  <c r="AM459" i="1"/>
  <c r="BC459" i="1" s="1"/>
  <c r="AO123" i="1"/>
  <c r="AO305" i="1"/>
  <c r="AP508" i="1"/>
  <c r="AP208" i="1"/>
  <c r="AY208" i="1" s="1"/>
  <c r="AM4" i="1"/>
  <c r="BC4" i="1" s="1"/>
  <c r="BF99" i="1"/>
  <c r="BV99" i="1" s="1"/>
  <c r="AP101" i="1"/>
  <c r="AO124" i="1"/>
  <c r="AO615" i="1"/>
  <c r="AP495" i="1"/>
  <c r="AP279" i="1"/>
  <c r="AY279" i="1" s="1"/>
  <c r="BF497" i="1"/>
  <c r="BV497" i="1" s="1"/>
  <c r="BF338" i="1"/>
  <c r="BV338" i="1" s="1"/>
  <c r="AL471" i="1"/>
  <c r="AP3" i="1"/>
  <c r="AM554" i="1"/>
  <c r="BC554" i="1" s="1"/>
  <c r="AM506" i="1"/>
  <c r="BC506" i="1" s="1"/>
  <c r="AN446" i="1"/>
  <c r="AX446" i="1" s="1"/>
  <c r="AN386" i="1"/>
  <c r="AX386" i="1" s="1"/>
  <c r="AP230" i="1"/>
  <c r="AO170" i="1"/>
  <c r="AO351" i="1"/>
  <c r="BF614" i="1"/>
  <c r="BV614" i="1" s="1"/>
  <c r="AM374" i="1"/>
  <c r="BC374" i="1" s="1"/>
  <c r="AL326" i="1"/>
  <c r="BB326" i="1" s="1"/>
  <c r="AO566" i="1"/>
  <c r="AP518" i="1"/>
  <c r="BF15" i="1"/>
  <c r="BV15" i="1" s="1"/>
  <c r="AL99" i="1"/>
  <c r="BB99" i="1" s="1"/>
  <c r="AN494" i="1"/>
  <c r="AX494" i="1" s="1"/>
  <c r="AP446" i="1"/>
  <c r="AP386" i="1"/>
  <c r="AP338" i="1"/>
  <c r="AL267" i="1"/>
  <c r="BF470" i="1"/>
  <c r="BV470" i="1" s="1"/>
  <c r="AN254" i="1"/>
  <c r="AX254" i="1" s="1"/>
  <c r="AO326" i="1"/>
  <c r="AO50" i="1"/>
  <c r="AO505" i="1"/>
  <c r="AO457" i="1"/>
  <c r="BF206" i="1"/>
  <c r="BV206" i="1" s="1"/>
  <c r="AL62" i="1"/>
  <c r="BB62" i="1" s="1"/>
  <c r="AN331" i="1"/>
  <c r="AX331" i="1" s="1"/>
  <c r="AO67" i="1"/>
  <c r="AL517" i="1"/>
  <c r="BB517" i="1" s="1"/>
  <c r="AL170" i="1"/>
  <c r="BB170" i="1" s="1"/>
  <c r="AN579" i="1"/>
  <c r="AX579" i="1" s="1"/>
  <c r="AL259" i="1"/>
  <c r="BB259" i="1" s="1"/>
  <c r="AO7" i="1"/>
  <c r="AN266" i="1"/>
  <c r="AX266" i="1" s="1"/>
  <c r="AM146" i="1"/>
  <c r="BC146" i="1" s="1"/>
  <c r="AO98" i="1"/>
  <c r="AN463" i="1"/>
  <c r="AX463" i="1" s="1"/>
  <c r="AN139" i="1"/>
  <c r="AX139" i="1" s="1"/>
  <c r="AN186" i="1"/>
  <c r="AX186" i="1" s="1"/>
  <c r="AO487" i="1"/>
  <c r="BF55" i="1"/>
  <c r="BV55" i="1" s="1"/>
  <c r="AM390" i="1"/>
  <c r="BC390" i="1" s="1"/>
  <c r="AN355" i="1"/>
  <c r="AX355" i="1" s="1"/>
  <c r="AN55" i="1"/>
  <c r="AO558" i="1"/>
  <c r="AL438" i="1"/>
  <c r="BB438" i="1" s="1"/>
  <c r="AM282" i="1"/>
  <c r="BC282" i="1" s="1"/>
  <c r="AL222" i="1"/>
  <c r="BB222" i="1" s="1"/>
  <c r="AN607" i="1"/>
  <c r="AX607" i="1" s="1"/>
  <c r="BF355" i="1"/>
  <c r="BV355" i="1" s="1"/>
  <c r="AL606" i="1"/>
  <c r="AP546" i="1"/>
  <c r="AO486" i="1"/>
  <c r="AN378" i="1"/>
  <c r="AX378" i="1" s="1"/>
  <c r="AP330" i="1"/>
  <c r="AL210" i="1"/>
  <c r="AO571" i="1"/>
  <c r="AO582" i="1"/>
  <c r="AO474" i="1"/>
  <c r="AP246" i="1"/>
  <c r="AY246" i="1" s="1"/>
  <c r="AM618" i="1"/>
  <c r="AO187" i="1"/>
  <c r="AL283" i="1"/>
  <c r="BB283" i="1" s="1"/>
  <c r="AO318" i="1"/>
  <c r="AL138" i="1"/>
  <c r="BB138" i="1" s="1"/>
  <c r="AM78" i="1"/>
  <c r="BC78" i="1" s="1"/>
  <c r="AO439" i="1"/>
  <c r="AL617" i="1"/>
  <c r="BB617" i="1" s="1"/>
  <c r="AP211" i="1"/>
  <c r="AO306" i="1"/>
  <c r="AP78" i="1"/>
  <c r="AL367" i="1"/>
  <c r="AL330" i="1"/>
  <c r="AP222" i="1"/>
  <c r="AY222" i="1" s="1"/>
  <c r="AO138" i="1"/>
  <c r="AP90" i="1"/>
  <c r="AO30" i="1"/>
  <c r="BF439" i="1"/>
  <c r="BV439" i="1" s="1"/>
  <c r="AN354" i="1"/>
  <c r="AX354" i="1" s="1"/>
  <c r="AP354" i="1"/>
  <c r="AY354" i="1" s="1"/>
  <c r="BF114" i="1"/>
  <c r="BV114" i="1" s="1"/>
  <c r="AM473" i="1"/>
  <c r="BC473" i="1" s="1"/>
  <c r="AL305" i="1"/>
  <c r="AM245" i="1"/>
  <c r="BC245" i="1" s="1"/>
  <c r="BF486" i="1"/>
  <c r="BV486" i="1" s="1"/>
  <c r="AP198" i="1"/>
  <c r="AO281" i="1"/>
  <c r="BF306" i="1"/>
  <c r="BV306" i="1" s="1"/>
  <c r="AL90" i="1"/>
  <c r="BB90" i="1" s="1"/>
  <c r="BF569" i="1"/>
  <c r="BV569" i="1" s="1"/>
  <c r="AP509" i="1"/>
  <c r="AM353" i="1"/>
  <c r="BC353" i="1" s="1"/>
  <c r="BF245" i="1"/>
  <c r="BV245" i="1" s="1"/>
  <c r="AP103" i="1"/>
  <c r="AN497" i="1"/>
  <c r="AX497" i="1" s="1"/>
  <c r="BF281" i="1"/>
  <c r="BV281" i="1" s="1"/>
  <c r="AN294" i="1"/>
  <c r="AX294" i="1" s="1"/>
  <c r="AP271" i="1"/>
  <c r="BF509" i="1"/>
  <c r="BV509" i="1" s="1"/>
  <c r="BF401" i="1"/>
  <c r="BV401" i="1" s="1"/>
  <c r="AP149" i="1"/>
  <c r="BF101" i="1"/>
  <c r="BV101" i="1" s="1"/>
  <c r="AO595" i="1"/>
  <c r="AM412" i="1"/>
  <c r="BC412" i="1" s="1"/>
  <c r="AN364" i="1"/>
  <c r="AX364" i="1" s="1"/>
  <c r="AN304" i="1"/>
  <c r="AX304" i="1" s="1"/>
  <c r="BF196" i="1"/>
  <c r="BV196" i="1" s="1"/>
  <c r="BF136" i="1"/>
  <c r="BV136" i="1" s="1"/>
  <c r="AL88" i="1"/>
  <c r="BB88" i="1" s="1"/>
  <c r="AO28" i="1"/>
  <c r="AL366" i="1"/>
  <c r="AL209" i="1"/>
  <c r="BB209" i="1" s="1"/>
  <c r="AN101" i="1"/>
  <c r="AO532" i="1"/>
  <c r="AM424" i="1"/>
  <c r="BF316" i="1"/>
  <c r="BV316" i="1" s="1"/>
  <c r="AL196" i="1"/>
  <c r="BB196" i="1" s="1"/>
  <c r="BF88" i="1"/>
  <c r="BV88" i="1" s="1"/>
  <c r="AP40" i="1"/>
  <c r="AO162" i="1"/>
  <c r="BF485" i="1"/>
  <c r="BV485" i="1" s="1"/>
  <c r="BF185" i="1"/>
  <c r="BV185" i="1" s="1"/>
  <c r="AO137" i="1"/>
  <c r="AO77" i="1"/>
  <c r="BF343" i="1"/>
  <c r="BV343" i="1" s="1"/>
  <c r="AL568" i="1"/>
  <c r="AO400" i="1"/>
  <c r="AL340" i="1"/>
  <c r="BB340" i="1" s="1"/>
  <c r="AO210" i="1"/>
  <c r="BF617" i="1"/>
  <c r="BV617" i="1" s="1"/>
  <c r="AM281" i="1"/>
  <c r="BC281" i="1" s="1"/>
  <c r="AO197" i="1"/>
  <c r="AN89" i="1"/>
  <c r="BF460" i="1"/>
  <c r="BV460" i="1" s="1"/>
  <c r="BF244" i="1"/>
  <c r="BV244" i="1" s="1"/>
  <c r="AM184" i="1"/>
  <c r="BC184" i="1" s="1"/>
  <c r="AN136" i="1"/>
  <c r="AX136" i="1" s="1"/>
  <c r="AL16" i="1"/>
  <c r="BB16" i="1" s="1"/>
  <c r="AN449" i="1"/>
  <c r="AX449" i="1" s="1"/>
  <c r="AP233" i="1"/>
  <c r="AP5" i="1"/>
  <c r="AL544" i="1"/>
  <c r="AO220" i="1"/>
  <c r="AP603" i="1"/>
  <c r="AN543" i="1"/>
  <c r="AX543" i="1" s="1"/>
  <c r="AP483" i="1"/>
  <c r="AP435" i="1"/>
  <c r="AN375" i="1"/>
  <c r="AX375" i="1" s="1"/>
  <c r="AM327" i="1"/>
  <c r="BC327" i="1" s="1"/>
  <c r="AL207" i="1"/>
  <c r="BB207" i="1" s="1"/>
  <c r="AM159" i="1"/>
  <c r="BC159" i="1" s="1"/>
  <c r="AN618" i="1"/>
  <c r="AX618" i="1" s="1"/>
  <c r="AL343" i="1"/>
  <c r="BF508" i="1"/>
  <c r="BV508" i="1" s="1"/>
  <c r="AP400" i="1"/>
  <c r="AO292" i="1"/>
  <c r="AL172" i="1"/>
  <c r="BB172" i="1" s="1"/>
  <c r="AM64" i="1"/>
  <c r="BC64" i="1" s="1"/>
  <c r="BF607" i="1"/>
  <c r="BV607" i="1" s="1"/>
  <c r="BF579" i="1"/>
  <c r="BV579" i="1" s="1"/>
  <c r="AN519" i="1"/>
  <c r="AX519" i="1" s="1"/>
  <c r="AL351" i="1"/>
  <c r="BB351" i="1" s="1"/>
  <c r="AL243" i="1"/>
  <c r="BB243" i="1" s="1"/>
  <c r="AM87" i="1"/>
  <c r="BC87" i="1" s="1"/>
  <c r="BF618" i="1"/>
  <c r="AM425" i="1"/>
  <c r="BC425" i="1" s="1"/>
  <c r="AL101" i="1"/>
  <c r="BB101" i="1" s="1"/>
  <c r="AL532" i="1"/>
  <c r="AM316" i="1"/>
  <c r="BC316" i="1" s="1"/>
  <c r="AL208" i="1"/>
  <c r="BB208" i="1" s="1"/>
  <c r="AN591" i="1"/>
  <c r="AX591" i="1" s="1"/>
  <c r="AO363" i="1"/>
  <c r="BF315" i="1"/>
  <c r="BV315" i="1" s="1"/>
  <c r="AM255" i="1"/>
  <c r="BC255" i="1" s="1"/>
  <c r="AN207" i="1"/>
  <c r="AX207" i="1" s="1"/>
  <c r="AN147" i="1"/>
  <c r="AX147" i="1" s="1"/>
  <c r="AM99" i="1"/>
  <c r="BC99" i="1" s="1"/>
  <c r="BF17" i="1"/>
  <c r="BV17" i="1" s="1"/>
  <c r="AP448" i="1"/>
  <c r="AN340" i="1"/>
  <c r="AX340" i="1" s="1"/>
  <c r="AM124" i="1"/>
  <c r="BC124" i="1" s="1"/>
  <c r="BF543" i="1"/>
  <c r="BV543" i="1" s="1"/>
  <c r="AN435" i="1"/>
  <c r="AM387" i="1"/>
  <c r="BC387" i="1" s="1"/>
  <c r="AP159" i="1"/>
  <c r="AP305" i="1"/>
  <c r="AN149" i="1"/>
  <c r="AX149" i="1" s="1"/>
  <c r="AL364" i="1"/>
  <c r="BF137" i="1"/>
  <c r="BV137" i="1" s="1"/>
  <c r="AO29" i="1"/>
  <c r="AL77" i="1"/>
  <c r="BB77" i="1" s="1"/>
  <c r="AM376" i="1"/>
  <c r="BC376" i="1" s="1"/>
  <c r="AO112" i="1"/>
  <c r="AM375" i="1"/>
  <c r="BC375" i="1" s="1"/>
  <c r="AM267" i="1"/>
  <c r="AP136" i="1"/>
  <c r="AM615" i="1"/>
  <c r="BC615" i="1" s="1"/>
  <c r="AN171" i="1"/>
  <c r="AX171" i="1" s="1"/>
  <c r="AP75" i="1"/>
  <c r="AN484" i="1"/>
  <c r="AX484" i="1" s="1"/>
  <c r="AN184" i="1"/>
  <c r="AX184" i="1" s="1"/>
  <c r="BF519" i="1"/>
  <c r="AO411" i="1"/>
  <c r="AN303" i="1"/>
  <c r="AX303" i="1" s="1"/>
  <c r="AO27" i="1"/>
  <c r="AM602" i="1"/>
  <c r="BC602" i="1" s="1"/>
  <c r="BF256" i="1"/>
  <c r="AP447" i="1"/>
  <c r="AM111" i="1"/>
  <c r="AP303" i="1"/>
  <c r="BF87" i="1"/>
  <c r="BV87" i="1" s="1"/>
  <c r="AM364" i="1"/>
  <c r="BF100" i="1"/>
  <c r="BV100" i="1" s="1"/>
  <c r="BF377" i="1"/>
  <c r="BV377" i="1" s="1"/>
  <c r="AO496" i="1"/>
  <c r="AO196" i="1"/>
  <c r="AM386" i="1"/>
  <c r="BC386" i="1" s="1"/>
  <c r="AN170" i="1"/>
  <c r="AX170" i="1" s="1"/>
  <c r="AL423" i="1"/>
  <c r="AM603" i="1"/>
  <c r="BC603" i="1" s="1"/>
  <c r="AP494" i="1"/>
  <c r="AN278" i="1"/>
  <c r="AX278" i="1" s="1"/>
  <c r="AO218" i="1"/>
  <c r="AM482" i="1"/>
  <c r="BC482" i="1" s="1"/>
  <c r="AP422" i="1"/>
  <c r="AY422" i="1" s="1"/>
  <c r="AP374" i="1"/>
  <c r="AL555" i="1"/>
  <c r="BB555" i="1" s="1"/>
  <c r="AP123" i="1"/>
  <c r="BF446" i="1"/>
  <c r="BV446" i="1" s="1"/>
  <c r="AN398" i="1"/>
  <c r="AX398" i="1" s="1"/>
  <c r="AL290" i="1"/>
  <c r="BB290" i="1" s="1"/>
  <c r="AP182" i="1"/>
  <c r="AM3" i="1"/>
  <c r="BC3" i="1" s="1"/>
  <c r="AP554" i="1"/>
  <c r="AM494" i="1"/>
  <c r="BC494" i="1" s="1"/>
  <c r="AO446" i="1"/>
  <c r="AO614" i="1"/>
  <c r="AN434" i="1"/>
  <c r="AX434" i="1" s="1"/>
  <c r="AL386" i="1"/>
  <c r="BB386" i="1" s="1"/>
  <c r="BF578" i="1"/>
  <c r="BV578" i="1" s="1"/>
  <c r="AL518" i="1"/>
  <c r="BB518" i="1" s="1"/>
  <c r="AO410" i="1"/>
  <c r="AP194" i="1"/>
  <c r="AP302" i="1"/>
  <c r="AM98" i="1"/>
  <c r="BC98" i="1" s="1"/>
  <c r="AM547" i="1"/>
  <c r="BC547" i="1" s="1"/>
  <c r="AO613" i="1"/>
  <c r="BF505" i="1"/>
  <c r="BV505" i="1" s="1"/>
  <c r="AP427" i="1"/>
  <c r="AM350" i="1"/>
  <c r="BC350" i="1" s="1"/>
  <c r="AN110" i="1"/>
  <c r="AX110" i="1" s="1"/>
  <c r="BF62" i="1"/>
  <c r="BV62" i="1" s="1"/>
  <c r="AL565" i="1"/>
  <c r="AP517" i="1"/>
  <c r="AP259" i="1"/>
  <c r="AY259" i="1" s="1"/>
  <c r="BF553" i="1"/>
  <c r="BV553" i="1" s="1"/>
  <c r="AN26" i="1"/>
  <c r="AX26" i="1" s="1"/>
  <c r="AM115" i="1"/>
  <c r="BC115" i="1" s="1"/>
  <c r="AL122" i="1"/>
  <c r="BB122" i="1" s="1"/>
  <c r="AN14" i="1"/>
  <c r="AX14" i="1" s="1"/>
  <c r="BF577" i="1"/>
  <c r="BV577" i="1" s="1"/>
  <c r="AN469" i="1"/>
  <c r="AX469" i="1" s="1"/>
  <c r="AM182" i="1"/>
  <c r="BC182" i="1" s="1"/>
  <c r="AL7" i="1"/>
  <c r="BB7" i="1" s="1"/>
  <c r="AO565" i="1"/>
  <c r="AL457" i="1"/>
  <c r="BB457" i="1" s="1"/>
  <c r="AM530" i="1"/>
  <c r="BC530" i="1" s="1"/>
  <c r="AL254" i="1"/>
  <c r="BB254" i="1" s="1"/>
  <c r="AO38" i="1"/>
  <c r="BF199" i="1"/>
  <c r="AN601" i="1"/>
  <c r="AX601" i="1" s="1"/>
  <c r="AN541" i="1"/>
  <c r="AX541" i="1" s="1"/>
  <c r="BF493" i="1"/>
  <c r="BV493" i="1" s="1"/>
  <c r="AM433" i="1"/>
  <c r="BC433" i="1" s="1"/>
  <c r="AL349" i="1"/>
  <c r="BB349" i="1" s="1"/>
  <c r="AL241" i="1"/>
  <c r="BB241" i="1" s="1"/>
  <c r="BH193" i="1"/>
  <c r="AL85" i="1"/>
  <c r="BB85" i="1" s="1"/>
  <c r="AL564" i="1"/>
  <c r="BB564" i="1" s="1"/>
  <c r="AL444" i="1"/>
  <c r="BB444" i="1" s="1"/>
  <c r="BF396" i="1"/>
  <c r="BV396" i="1" s="1"/>
  <c r="AM336" i="1"/>
  <c r="BC336" i="1" s="1"/>
  <c r="AM288" i="1"/>
  <c r="BC288" i="1" s="1"/>
  <c r="BF228" i="1"/>
  <c r="BV228" i="1" s="1"/>
  <c r="AO180" i="1"/>
  <c r="BF170" i="1"/>
  <c r="BV170" i="1" s="1"/>
  <c r="AP445" i="1"/>
  <c r="AN313" i="1"/>
  <c r="AX313" i="1" s="1"/>
  <c r="AO205" i="1"/>
  <c r="AM157" i="1"/>
  <c r="BC157" i="1" s="1"/>
  <c r="AL589" i="1"/>
  <c r="BH378" i="1"/>
  <c r="AP414" i="1"/>
  <c r="AL174" i="1"/>
  <c r="AM617" i="1"/>
  <c r="BC617" i="1" s="1"/>
  <c r="AN42" i="1"/>
  <c r="AX42" i="1" s="1"/>
  <c r="AN271" i="1"/>
  <c r="AX271" i="1" s="1"/>
  <c r="BF269" i="1"/>
  <c r="BV269" i="1" s="1"/>
  <c r="AL89" i="1"/>
  <c r="BB89" i="1" s="1"/>
  <c r="AN352" i="1"/>
  <c r="AX352" i="1" s="1"/>
  <c r="AO76" i="1"/>
  <c r="AM101" i="1"/>
  <c r="BC101" i="1" s="1"/>
  <c r="AM88" i="1"/>
  <c r="BC88" i="1" s="1"/>
  <c r="AO388" i="1"/>
  <c r="AL29" i="1"/>
  <c r="BB29" i="1" s="1"/>
  <c r="AM292" i="1"/>
  <c r="BC292" i="1" s="1"/>
  <c r="AP173" i="1"/>
  <c r="AP567" i="1"/>
  <c r="BF459" i="1"/>
  <c r="BV459" i="1" s="1"/>
  <c r="BF89" i="1"/>
  <c r="BV89" i="1" s="1"/>
  <c r="BF363" i="1"/>
  <c r="BV363" i="1" s="1"/>
  <c r="AO376" i="1"/>
  <c r="BF173" i="1"/>
  <c r="BV173" i="1" s="1"/>
  <c r="AM507" i="1"/>
  <c r="BC507" i="1" s="1"/>
  <c r="AP219" i="1"/>
  <c r="AL75" i="1"/>
  <c r="AM363" i="1"/>
  <c r="BC363" i="1" s="1"/>
  <c r="AN111" i="1"/>
  <c r="AX111" i="1" s="1"/>
  <c r="AN595" i="1"/>
  <c r="AX595" i="1" s="1"/>
  <c r="AN496" i="1"/>
  <c r="AX496" i="1" s="1"/>
  <c r="AM278" i="1"/>
  <c r="BC278" i="1" s="1"/>
  <c r="AO458" i="1"/>
  <c r="AN302" i="1"/>
  <c r="AX302" i="1" s="1"/>
  <c r="AL3" i="1"/>
  <c r="BB3" i="1" s="1"/>
  <c r="AN194" i="1"/>
  <c r="AX194" i="1" s="1"/>
  <c r="AL123" i="1"/>
  <c r="BB123" i="1" s="1"/>
  <c r="BF554" i="1"/>
  <c r="BV554" i="1" s="1"/>
  <c r="AP314" i="1"/>
  <c r="AO242" i="1"/>
  <c r="BF613" i="1"/>
  <c r="BV613" i="1" s="1"/>
  <c r="AP134" i="1"/>
  <c r="AN7" i="1"/>
  <c r="AX7" i="1" s="1"/>
  <c r="AN350" i="1"/>
  <c r="AX350" i="1" s="1"/>
  <c r="AL146" i="1"/>
  <c r="BB146" i="1" s="1"/>
  <c r="AP619" i="1"/>
  <c r="AM194" i="1"/>
  <c r="BC194" i="1" s="1"/>
  <c r="AL63" i="1"/>
  <c r="BB63" i="1" s="1"/>
  <c r="AO194" i="1"/>
  <c r="AM601" i="1"/>
  <c r="BC601" i="1" s="1"/>
  <c r="BF469" i="1"/>
  <c r="BV469" i="1" s="1"/>
  <c r="AP398" i="1"/>
  <c r="AP158" i="1"/>
  <c r="AM589" i="1"/>
  <c r="AP337" i="1"/>
  <c r="AL181" i="1"/>
  <c r="BB181" i="1" s="1"/>
  <c r="AP408" i="1"/>
  <c r="BF361" i="1"/>
  <c r="BV361" i="1" s="1"/>
  <c r="AM241" i="1"/>
  <c r="BC241" i="1" s="1"/>
  <c r="AM540" i="1"/>
  <c r="BC540" i="1" s="1"/>
  <c r="AM432" i="1"/>
  <c r="BC432" i="1" s="1"/>
  <c r="BF384" i="1"/>
  <c r="BV384" i="1" s="1"/>
  <c r="AM264" i="1"/>
  <c r="BC264" i="1" s="1"/>
  <c r="AP48" i="1"/>
  <c r="AO301" i="1"/>
  <c r="AN241" i="1"/>
  <c r="AX241" i="1" s="1"/>
  <c r="AL193" i="1"/>
  <c r="BB193" i="1" s="1"/>
  <c r="AO133" i="1"/>
  <c r="BH73" i="1"/>
  <c r="AN25" i="1"/>
  <c r="AX25" i="1" s="1"/>
  <c r="AL552" i="1"/>
  <c r="BB552" i="1" s="1"/>
  <c r="AL396" i="1"/>
  <c r="BB396" i="1" s="1"/>
  <c r="AO336" i="1"/>
  <c r="AO288" i="1"/>
  <c r="AL168" i="1"/>
  <c r="BB168" i="1" s="1"/>
  <c r="AO120" i="1"/>
  <c r="AP146" i="1"/>
  <c r="AY146" i="1" s="1"/>
  <c r="AP313" i="1"/>
  <c r="AL265" i="1"/>
  <c r="BF157" i="1"/>
  <c r="BV157" i="1" s="1"/>
  <c r="BF37" i="1"/>
  <c r="BV37" i="1" s="1"/>
  <c r="AM151" i="1"/>
  <c r="BC151" i="1" s="1"/>
  <c r="AL408" i="1"/>
  <c r="BB408" i="1" s="1"/>
  <c r="AN132" i="1"/>
  <c r="AX132" i="1" s="1"/>
  <c r="AN84" i="1"/>
  <c r="AP470" i="1"/>
  <c r="AY470" i="1" s="1"/>
  <c r="BF541" i="1"/>
  <c r="BF385" i="1"/>
  <c r="BV385" i="1" s="1"/>
  <c r="AN325" i="1"/>
  <c r="AX325" i="1" s="1"/>
  <c r="BH277" i="1"/>
  <c r="AN217" i="1"/>
  <c r="AX217" i="1" s="1"/>
  <c r="BF109" i="1"/>
  <c r="BV109" i="1" s="1"/>
  <c r="AN61" i="1"/>
  <c r="BH420" i="1"/>
  <c r="AP312" i="1"/>
  <c r="AL264" i="1"/>
  <c r="BB264" i="1" s="1"/>
  <c r="AN204" i="1"/>
  <c r="AX204" i="1" s="1"/>
  <c r="AN410" i="1"/>
  <c r="AX410" i="1" s="1"/>
  <c r="AO325" i="1"/>
  <c r="AN277" i="1"/>
  <c r="AX277" i="1" s="1"/>
  <c r="AO217" i="1"/>
  <c r="AO49" i="1"/>
  <c r="AL223" i="1"/>
  <c r="AN528" i="1"/>
  <c r="AX528" i="1" s="1"/>
  <c r="AN480" i="1"/>
  <c r="AM420" i="1"/>
  <c r="BC420" i="1" s="1"/>
  <c r="AO372" i="1"/>
  <c r="AO264" i="1"/>
  <c r="AP36" i="1"/>
  <c r="BF337" i="1"/>
  <c r="BV337" i="1" s="1"/>
  <c r="AM121" i="1"/>
  <c r="BC121" i="1" s="1"/>
  <c r="AL73" i="1"/>
  <c r="BB73" i="1" s="1"/>
  <c r="AP552" i="1"/>
  <c r="BF492" i="1"/>
  <c r="BV492" i="1" s="1"/>
  <c r="BH432" i="1"/>
  <c r="AN324" i="1"/>
  <c r="AX324" i="1" s="1"/>
  <c r="AP276" i="1"/>
  <c r="AO216" i="1"/>
  <c r="BF48" i="1"/>
  <c r="BV48" i="1" s="1"/>
  <c r="BF349" i="1"/>
  <c r="BV349" i="1" s="1"/>
  <c r="AN301" i="1"/>
  <c r="AX301" i="1" s="1"/>
  <c r="BI241" i="1"/>
  <c r="AN193" i="1"/>
  <c r="AX193" i="1" s="1"/>
  <c r="AM133" i="1"/>
  <c r="BC133" i="1" s="1"/>
  <c r="AM25" i="1"/>
  <c r="BC25" i="1" s="1"/>
  <c r="AP432" i="1"/>
  <c r="AL539" i="1"/>
  <c r="BB539" i="1" s="1"/>
  <c r="AL431" i="1"/>
  <c r="BB431" i="1" s="1"/>
  <c r="AO275" i="1"/>
  <c r="AP215" i="1"/>
  <c r="AN420" i="1"/>
  <c r="AX420" i="1" s="1"/>
  <c r="BF383" i="1"/>
  <c r="BV383" i="1" s="1"/>
  <c r="AP275" i="1"/>
  <c r="AP151" i="1"/>
  <c r="AO192" i="1"/>
  <c r="AN299" i="1"/>
  <c r="AX299" i="1" s="1"/>
  <c r="AN239" i="1"/>
  <c r="AX239" i="1" s="1"/>
  <c r="AL516" i="1"/>
  <c r="BB516" i="1" s="1"/>
  <c r="BI551" i="1"/>
  <c r="AN335" i="1"/>
  <c r="AX335" i="1" s="1"/>
  <c r="AO287" i="1"/>
  <c r="AN396" i="1"/>
  <c r="AX396" i="1" s="1"/>
  <c r="AM60" i="1"/>
  <c r="BI491" i="1"/>
  <c r="AO431" i="1"/>
  <c r="AL371" i="1"/>
  <c r="AL323" i="1"/>
  <c r="BB323" i="1" s="1"/>
  <c r="AO263" i="1"/>
  <c r="AN587" i="1"/>
  <c r="AX587" i="1" s="1"/>
  <c r="AP527" i="1"/>
  <c r="AL467" i="1"/>
  <c r="BB467" i="1" s="1"/>
  <c r="BF419" i="1"/>
  <c r="BV419" i="1" s="1"/>
  <c r="AN612" i="1"/>
  <c r="AX612" i="1" s="1"/>
  <c r="AL563" i="1"/>
  <c r="BB563" i="1" s="1"/>
  <c r="AN347" i="1"/>
  <c r="AX347" i="1" s="1"/>
  <c r="AL12" i="1"/>
  <c r="BB12" i="1" s="1"/>
  <c r="AO155" i="1"/>
  <c r="AM95" i="1"/>
  <c r="BC95" i="1" s="1"/>
  <c r="BF559" i="1"/>
  <c r="BV559" i="1" s="1"/>
  <c r="BF442" i="1"/>
  <c r="BV442" i="1" s="1"/>
  <c r="BF322" i="1"/>
  <c r="BV322" i="1" s="1"/>
  <c r="BF131" i="1"/>
  <c r="BV131" i="1" s="1"/>
  <c r="AN23" i="1"/>
  <c r="BF163" i="1"/>
  <c r="BV163" i="1" s="1"/>
  <c r="AO358" i="1"/>
  <c r="AL310" i="1"/>
  <c r="AM190" i="1"/>
  <c r="BC190" i="1" s="1"/>
  <c r="AO127" i="1"/>
  <c r="AL155" i="1"/>
  <c r="BB155" i="1" s="1"/>
  <c r="AP95" i="1"/>
  <c r="AN47" i="1"/>
  <c r="AX47" i="1" s="1"/>
  <c r="AL559" i="1"/>
  <c r="BB559" i="1" s="1"/>
  <c r="BF610" i="1"/>
  <c r="BV610" i="1" s="1"/>
  <c r="BF490" i="1"/>
  <c r="BV490" i="1" s="1"/>
  <c r="BF430" i="1"/>
  <c r="BV430" i="1" s="1"/>
  <c r="AL322" i="1"/>
  <c r="BB322" i="1" s="1"/>
  <c r="AN274" i="1"/>
  <c r="AX274" i="1" s="1"/>
  <c r="AL574" i="1"/>
  <c r="BB574" i="1" s="1"/>
  <c r="AN609" i="1"/>
  <c r="AX609" i="1" s="1"/>
  <c r="AP561" i="1"/>
  <c r="AL11" i="1"/>
  <c r="BB11" i="1" s="1"/>
  <c r="AO379" i="1"/>
  <c r="AO454" i="1"/>
  <c r="BH394" i="1"/>
  <c r="AP346" i="1"/>
  <c r="AN286" i="1"/>
  <c r="AX286" i="1" s="1"/>
  <c r="AL238" i="1"/>
  <c r="BB238" i="1" s="1"/>
  <c r="AM130" i="1"/>
  <c r="BC130" i="1" s="1"/>
  <c r="AP70" i="1"/>
  <c r="AM10" i="1"/>
  <c r="BC10" i="1" s="1"/>
  <c r="BH155" i="1"/>
  <c r="AM559" i="1"/>
  <c r="BC559" i="1" s="1"/>
  <c r="AN598" i="1"/>
  <c r="AX598" i="1" s="1"/>
  <c r="BF550" i="1"/>
  <c r="BV550" i="1" s="1"/>
  <c r="BH382" i="1"/>
  <c r="AM322" i="1"/>
  <c r="BC322" i="1" s="1"/>
  <c r="AO214" i="1"/>
  <c r="AP154" i="1"/>
  <c r="AL549" i="1"/>
  <c r="AP179" i="1"/>
  <c r="AL107" i="1"/>
  <c r="AM307" i="1"/>
  <c r="BC307" i="1" s="1"/>
  <c r="AN19" i="1"/>
  <c r="AX19" i="1" s="1"/>
  <c r="AP562" i="1"/>
  <c r="AN442" i="1"/>
  <c r="AL334" i="1"/>
  <c r="BB334" i="1" s="1"/>
  <c r="AL286" i="1"/>
  <c r="BB286" i="1" s="1"/>
  <c r="AL118" i="1"/>
  <c r="BB118" i="1" s="1"/>
  <c r="BF58" i="1"/>
  <c r="BV58" i="1" s="1"/>
  <c r="AO31" i="1"/>
  <c r="BF561" i="1"/>
  <c r="BV561" i="1" s="1"/>
  <c r="AN263" i="1"/>
  <c r="AX263" i="1" s="1"/>
  <c r="AN71" i="1"/>
  <c r="AN406" i="1"/>
  <c r="AX406" i="1" s="1"/>
  <c r="AM298" i="1"/>
  <c r="BC298" i="1" s="1"/>
  <c r="AP391" i="1"/>
  <c r="AN79" i="1"/>
  <c r="AX79" i="1" s="1"/>
  <c r="AM451" i="1"/>
  <c r="BC451" i="1" s="1"/>
  <c r="AN163" i="1"/>
  <c r="AX163" i="1" s="1"/>
  <c r="AM358" i="1"/>
  <c r="BC358" i="1" s="1"/>
  <c r="AN310" i="1"/>
  <c r="AX310" i="1" s="1"/>
  <c r="BF142" i="1"/>
  <c r="BV142" i="1" s="1"/>
  <c r="AN82" i="1"/>
  <c r="AX82" i="1" s="1"/>
  <c r="BF537" i="1"/>
  <c r="BV537" i="1" s="1"/>
  <c r="AO477" i="1"/>
  <c r="AM247" i="1"/>
  <c r="BC247" i="1" s="1"/>
  <c r="AP417" i="1"/>
  <c r="AM369" i="1"/>
  <c r="BC369" i="1" s="1"/>
  <c r="AP261" i="1"/>
  <c r="BF93" i="1"/>
  <c r="BV93" i="1" s="1"/>
  <c r="BF536" i="1"/>
  <c r="BV536" i="1" s="1"/>
  <c r="AN488" i="1"/>
  <c r="AX488" i="1" s="1"/>
  <c r="AN272" i="1"/>
  <c r="AX272" i="1" s="1"/>
  <c r="BH212" i="1"/>
  <c r="AM152" i="1"/>
  <c r="BC152" i="1" s="1"/>
  <c r="AM381" i="1"/>
  <c r="BC381" i="1" s="1"/>
  <c r="AM333" i="1"/>
  <c r="AO225" i="1"/>
  <c r="AP165" i="1"/>
  <c r="AM105" i="1"/>
  <c r="BC105" i="1" s="1"/>
  <c r="AM57" i="1"/>
  <c r="BC57" i="1" s="1"/>
  <c r="AO512" i="1"/>
  <c r="BF452" i="1"/>
  <c r="BV452" i="1" s="1"/>
  <c r="AL392" i="1"/>
  <c r="BB392" i="1" s="1"/>
  <c r="AN176" i="1"/>
  <c r="AX176" i="1" s="1"/>
  <c r="BF68" i="1"/>
  <c r="BV68" i="1" s="1"/>
  <c r="AM405" i="1"/>
  <c r="BC405" i="1" s="1"/>
  <c r="AP345" i="1"/>
  <c r="AL237" i="1"/>
  <c r="BB237" i="1" s="1"/>
  <c r="AM81" i="1"/>
  <c r="BC81" i="1" s="1"/>
  <c r="AM21" i="1"/>
  <c r="BC21" i="1" s="1"/>
  <c r="AO416" i="1"/>
  <c r="BF356" i="1"/>
  <c r="BV356" i="1" s="1"/>
  <c r="BF200" i="1"/>
  <c r="BV200" i="1" s="1"/>
  <c r="AO92" i="1"/>
  <c r="AM309" i="1"/>
  <c r="BC309" i="1" s="1"/>
  <c r="AP249" i="1"/>
  <c r="AP93" i="1"/>
  <c r="AM355" i="1"/>
  <c r="BC355" i="1" s="1"/>
  <c r="AM594" i="1"/>
  <c r="BC594" i="1" s="1"/>
  <c r="BH66" i="1"/>
  <c r="AN377" i="1"/>
  <c r="AX377" i="1" s="1"/>
  <c r="AL449" i="1"/>
  <c r="AM365" i="1"/>
  <c r="BC365" i="1" s="1"/>
  <c r="AL556" i="1"/>
  <c r="BB556" i="1" s="1"/>
  <c r="BH532" i="1"/>
  <c r="AO607" i="1"/>
  <c r="AP375" i="1"/>
  <c r="AL28" i="1"/>
  <c r="BB28" i="1" s="1"/>
  <c r="AO447" i="1"/>
  <c r="BI329" i="1"/>
  <c r="AM149" i="1"/>
  <c r="BC149" i="1" s="1"/>
  <c r="AN75" i="1"/>
  <c r="AX75" i="1" s="1"/>
  <c r="AN614" i="1"/>
  <c r="AX614" i="1" s="1"/>
  <c r="AO606" i="1"/>
  <c r="AO518" i="1"/>
  <c r="BF434" i="1"/>
  <c r="BV434" i="1" s="1"/>
  <c r="AN63" i="1"/>
  <c r="BF566" i="1"/>
  <c r="BV566" i="1" s="1"/>
  <c r="AP434" i="1"/>
  <c r="AL338" i="1"/>
  <c r="BB338" i="1" s="1"/>
  <c r="AO158" i="1"/>
  <c r="AN87" i="1"/>
  <c r="AX87" i="1" s="1"/>
  <c r="BF278" i="1"/>
  <c r="BV278" i="1" s="1"/>
  <c r="AM614" i="1"/>
  <c r="BC614" i="1" s="1"/>
  <c r="BF531" i="1"/>
  <c r="BV531" i="1" s="1"/>
  <c r="AL446" i="1"/>
  <c r="BB446" i="1" s="1"/>
  <c r="BF410" i="1"/>
  <c r="AP578" i="1"/>
  <c r="BF589" i="1"/>
  <c r="BI565" i="1"/>
  <c r="AO547" i="1"/>
  <c r="AL601" i="1"/>
  <c r="BB601" i="1" s="1"/>
  <c r="AO529" i="1"/>
  <c r="AM577" i="1"/>
  <c r="BC577" i="1" s="1"/>
  <c r="AP542" i="1"/>
  <c r="AO14" i="1"/>
  <c r="AL529" i="1"/>
  <c r="BB529" i="1" s="1"/>
  <c r="BF86" i="1"/>
  <c r="BV86" i="1" s="1"/>
  <c r="AL547" i="1"/>
  <c r="BB547" i="1" s="1"/>
  <c r="AO493" i="1"/>
  <c r="AM37" i="1"/>
  <c r="BC37" i="1" s="1"/>
  <c r="AO396" i="1"/>
  <c r="AL240" i="1"/>
  <c r="BB240" i="1" s="1"/>
  <c r="AL39" i="1"/>
  <c r="BB39" i="1" s="1"/>
  <c r="AN109" i="1"/>
  <c r="AX109" i="1" s="1"/>
  <c r="AO61" i="1"/>
  <c r="AM312" i="1"/>
  <c r="BC312" i="1" s="1"/>
  <c r="AN156" i="1"/>
  <c r="AX156" i="1" s="1"/>
  <c r="AP96" i="1"/>
  <c r="AL48" i="1"/>
  <c r="BB48" i="1" s="1"/>
  <c r="AM181" i="1"/>
  <c r="BC181" i="1" s="1"/>
  <c r="AM13" i="1"/>
  <c r="BC13" i="1" s="1"/>
  <c r="BF295" i="1"/>
  <c r="BV295" i="1" s="1"/>
  <c r="AO612" i="1"/>
  <c r="AN552" i="1"/>
  <c r="AX552" i="1" s="1"/>
  <c r="AO384" i="1"/>
  <c r="BF336" i="1"/>
  <c r="BV336" i="1" s="1"/>
  <c r="AL276" i="1"/>
  <c r="BB276" i="1" s="1"/>
  <c r="BF108" i="1"/>
  <c r="BV108" i="1" s="1"/>
  <c r="AP60" i="1"/>
  <c r="AM253" i="1"/>
  <c r="BC253" i="1" s="1"/>
  <c r="AM85" i="1"/>
  <c r="BC85" i="1" s="1"/>
  <c r="AM348" i="1"/>
  <c r="BC348" i="1" s="1"/>
  <c r="BF300" i="1"/>
  <c r="BV300" i="1" s="1"/>
  <c r="AO240" i="1"/>
  <c r="BF132" i="1"/>
  <c r="BV132" i="1" s="1"/>
  <c r="BF217" i="1"/>
  <c r="BV217" i="1" s="1"/>
  <c r="BF49" i="1"/>
  <c r="BV49" i="1" s="1"/>
  <c r="AP420" i="1"/>
  <c r="AL360" i="1"/>
  <c r="BB360" i="1" s="1"/>
  <c r="BF312" i="1"/>
  <c r="BV312" i="1" s="1"/>
  <c r="AM252" i="1"/>
  <c r="BC252" i="1" s="1"/>
  <c r="AM218" i="1"/>
  <c r="BC218" i="1" s="1"/>
  <c r="AP481" i="1"/>
  <c r="AM373" i="1"/>
  <c r="BC373" i="1" s="1"/>
  <c r="BF325" i="1"/>
  <c r="BV325" i="1" s="1"/>
  <c r="AP217" i="1"/>
  <c r="AN157" i="1"/>
  <c r="AX157" i="1" s="1"/>
  <c r="AL97" i="1"/>
  <c r="BB97" i="1" s="1"/>
  <c r="AM583" i="1"/>
  <c r="BC583" i="1" s="1"/>
  <c r="AN151" i="1"/>
  <c r="AX151" i="1" s="1"/>
  <c r="BF576" i="1"/>
  <c r="AL468" i="1"/>
  <c r="BB468" i="1" s="1"/>
  <c r="AN252" i="1"/>
  <c r="AX252" i="1" s="1"/>
  <c r="AM192" i="1"/>
  <c r="BC192" i="1" s="1"/>
  <c r="AL144" i="1"/>
  <c r="AO385" i="1"/>
  <c r="AN229" i="1"/>
  <c r="AO169" i="1"/>
  <c r="AP621" i="1"/>
  <c r="AO600" i="1"/>
  <c r="BF324" i="1"/>
  <c r="BV324" i="1" s="1"/>
  <c r="BF216" i="1"/>
  <c r="BV216" i="1" s="1"/>
  <c r="BF331" i="1"/>
  <c r="BV331" i="1" s="1"/>
  <c r="BF13" i="1"/>
  <c r="BV13" i="1" s="1"/>
  <c r="AM372" i="1"/>
  <c r="BC372" i="1" s="1"/>
  <c r="AN371" i="1"/>
  <c r="AX371" i="1" s="1"/>
  <c r="AP323" i="1"/>
  <c r="BF203" i="1"/>
  <c r="BV203" i="1" s="1"/>
  <c r="AM36" i="1"/>
  <c r="BC36" i="1" s="1"/>
  <c r="AO371" i="1"/>
  <c r="BF144" i="1"/>
  <c r="BV144" i="1" s="1"/>
  <c r="AM503" i="1"/>
  <c r="BC503" i="1" s="1"/>
  <c r="BH455" i="1"/>
  <c r="AM395" i="1"/>
  <c r="BC395" i="1" s="1"/>
  <c r="AL179" i="1"/>
  <c r="AL611" i="1"/>
  <c r="BB611" i="1" s="1"/>
  <c r="AL443" i="1"/>
  <c r="BB443" i="1" s="1"/>
  <c r="BF335" i="1"/>
  <c r="BV335" i="1" s="1"/>
  <c r="AL215" i="1"/>
  <c r="BB215" i="1" s="1"/>
  <c r="AP539" i="1"/>
  <c r="AN419" i="1"/>
  <c r="AX419" i="1" s="1"/>
  <c r="AP371" i="1"/>
  <c r="AM311" i="1"/>
  <c r="BC311" i="1" s="1"/>
  <c r="AO415" i="1"/>
  <c r="AL228" i="1"/>
  <c r="BB228" i="1" s="1"/>
  <c r="AL515" i="1"/>
  <c r="BB515" i="1" s="1"/>
  <c r="AM407" i="1"/>
  <c r="BC407" i="1" s="1"/>
  <c r="AO359" i="1"/>
  <c r="BF299" i="1"/>
  <c r="BV299" i="1" s="1"/>
  <c r="AO251" i="1"/>
  <c r="AN455" i="1"/>
  <c r="AX455" i="1" s="1"/>
  <c r="AL335" i="1"/>
  <c r="BB335" i="1" s="1"/>
  <c r="AL540" i="1"/>
  <c r="BB540" i="1" s="1"/>
  <c r="AP563" i="1"/>
  <c r="AO455" i="1"/>
  <c r="AL287" i="1"/>
  <c r="BB287" i="1" s="1"/>
  <c r="AM227" i="1"/>
  <c r="BC227" i="1" s="1"/>
  <c r="BF95" i="1"/>
  <c r="BV95" i="1" s="1"/>
  <c r="BF35" i="1"/>
  <c r="BV35" i="1" s="1"/>
  <c r="AN235" i="1"/>
  <c r="AO490" i="1"/>
  <c r="AO430" i="1"/>
  <c r="AP322" i="1"/>
  <c r="AO262" i="1"/>
  <c r="BF154" i="1"/>
  <c r="BV154" i="1" s="1"/>
  <c r="AP287" i="1"/>
  <c r="AM119" i="1"/>
  <c r="BC119" i="1" s="1"/>
  <c r="AP11" i="1"/>
  <c r="AN91" i="1"/>
  <c r="AO514" i="1"/>
  <c r="AL406" i="1"/>
  <c r="BB406" i="1" s="1"/>
  <c r="BF358" i="1"/>
  <c r="BV358" i="1" s="1"/>
  <c r="AP238" i="1"/>
  <c r="BF190" i="1"/>
  <c r="BV190" i="1" s="1"/>
  <c r="AL391" i="1"/>
  <c r="BB391" i="1" s="1"/>
  <c r="AM127" i="1"/>
  <c r="BC127" i="1" s="1"/>
  <c r="AL477" i="1"/>
  <c r="BB477" i="1" s="1"/>
  <c r="AL143" i="1"/>
  <c r="BB143" i="1" s="1"/>
  <c r="AP478" i="1"/>
  <c r="AN214" i="1"/>
  <c r="AX214" i="1" s="1"/>
  <c r="AN154" i="1"/>
  <c r="AX154" i="1" s="1"/>
  <c r="AL94" i="1"/>
  <c r="BB94" i="1" s="1"/>
  <c r="AP535" i="1"/>
  <c r="BF175" i="1"/>
  <c r="BV175" i="1" s="1"/>
  <c r="AN549" i="1"/>
  <c r="AX549" i="1" s="1"/>
  <c r="AP59" i="1"/>
  <c r="AL307" i="1"/>
  <c r="BB307" i="1" s="1"/>
  <c r="AN562" i="1"/>
  <c r="AX562" i="1" s="1"/>
  <c r="AM143" i="1"/>
  <c r="BC143" i="1" s="1"/>
  <c r="AL35" i="1"/>
  <c r="BB35" i="1" s="1"/>
  <c r="AO235" i="1"/>
  <c r="AL154" i="1"/>
  <c r="AN94" i="1"/>
  <c r="AX94" i="1" s="1"/>
  <c r="AP46" i="1"/>
  <c r="AL609" i="1"/>
  <c r="BB609" i="1" s="1"/>
  <c r="AO47" i="1"/>
  <c r="AO550" i="1"/>
  <c r="AP334" i="1"/>
  <c r="AP274" i="1"/>
  <c r="AL106" i="1"/>
  <c r="BB106" i="1" s="1"/>
  <c r="AO247" i="1"/>
  <c r="AM31" i="1"/>
  <c r="BC31" i="1" s="1"/>
  <c r="AN561" i="1"/>
  <c r="AM501" i="1"/>
  <c r="BC501" i="1" s="1"/>
  <c r="BF562" i="1"/>
  <c r="AO502" i="1"/>
  <c r="AL454" i="1"/>
  <c r="BB454" i="1" s="1"/>
  <c r="AM394" i="1"/>
  <c r="BC394" i="1" s="1"/>
  <c r="AM238" i="1"/>
  <c r="BC238" i="1" s="1"/>
  <c r="AM178" i="1"/>
  <c r="BC178" i="1" s="1"/>
  <c r="AN118" i="1"/>
  <c r="AX118" i="1" s="1"/>
  <c r="AO10" i="1"/>
  <c r="BF319" i="1"/>
  <c r="BV319" i="1" s="1"/>
  <c r="AN11" i="1"/>
  <c r="AX11" i="1" s="1"/>
  <c r="AO451" i="1"/>
  <c r="AO574" i="1"/>
  <c r="AM514" i="1"/>
  <c r="BC514" i="1" s="1"/>
  <c r="AP466" i="1"/>
  <c r="AO250" i="1"/>
  <c r="AN130" i="1"/>
  <c r="AX130" i="1" s="1"/>
  <c r="AN475" i="1"/>
  <c r="AX475" i="1" s="1"/>
  <c r="AP585" i="1"/>
  <c r="BF477" i="1"/>
  <c r="BV477" i="1" s="1"/>
  <c r="AP79" i="1"/>
  <c r="AO489" i="1"/>
  <c r="AM417" i="1"/>
  <c r="BC417" i="1" s="1"/>
  <c r="AP357" i="1"/>
  <c r="BI189" i="1"/>
  <c r="AM141" i="1"/>
  <c r="BC141" i="1" s="1"/>
  <c r="AO33" i="1"/>
  <c r="AP596" i="1"/>
  <c r="AM428" i="1"/>
  <c r="BC428" i="1" s="1"/>
  <c r="AO320" i="1"/>
  <c r="AL152" i="1"/>
  <c r="BB152" i="1" s="1"/>
  <c r="AM92" i="1"/>
  <c r="BC92" i="1" s="1"/>
  <c r="AO153" i="1"/>
  <c r="AN105" i="1"/>
  <c r="AN560" i="1"/>
  <c r="AO332" i="1"/>
  <c r="AN284" i="1"/>
  <c r="AX284" i="1" s="1"/>
  <c r="AO116" i="1"/>
  <c r="AL585" i="1"/>
  <c r="BB585" i="1" s="1"/>
  <c r="BF453" i="1"/>
  <c r="BH393" i="1"/>
  <c r="AN177" i="1"/>
  <c r="AX177" i="1" s="1"/>
  <c r="AO129" i="1"/>
  <c r="BF69" i="1"/>
  <c r="BV69" i="1" s="1"/>
  <c r="AN524" i="1"/>
  <c r="AX524" i="1" s="1"/>
  <c r="BF404" i="1"/>
  <c r="BV404" i="1" s="1"/>
  <c r="AM248" i="1"/>
  <c r="BC248" i="1" s="1"/>
  <c r="AO188" i="1"/>
  <c r="AM140" i="1"/>
  <c r="BC140" i="1" s="1"/>
  <c r="BF438" i="1"/>
  <c r="BV438" i="1" s="1"/>
  <c r="BF222" i="1"/>
  <c r="BV222" i="1" s="1"/>
  <c r="AM318" i="1"/>
  <c r="BC318" i="1" s="1"/>
  <c r="AP342" i="1"/>
  <c r="AL102" i="1"/>
  <c r="BB102" i="1" s="1"/>
  <c r="AM523" i="1"/>
  <c r="BC523" i="1" s="1"/>
  <c r="AN198" i="1"/>
  <c r="AX198" i="1" s="1"/>
  <c r="AL534" i="1"/>
  <c r="BB534" i="1" s="1"/>
  <c r="AM138" i="1"/>
  <c r="BC138" i="1" s="1"/>
  <c r="AP568" i="1"/>
  <c r="AP595" i="1"/>
  <c r="AL112" i="1"/>
  <c r="BB112" i="1" s="1"/>
  <c r="AL593" i="1"/>
  <c r="BB593" i="1" s="1"/>
  <c r="AP77" i="1"/>
  <c r="AY77" i="1" s="1"/>
  <c r="AN4" i="1"/>
  <c r="AO520" i="1"/>
  <c r="AN113" i="1"/>
  <c r="AX113" i="1" s="1"/>
  <c r="AL603" i="1"/>
  <c r="BB603" i="1" s="1"/>
  <c r="AN17" i="1"/>
  <c r="AX17" i="1" s="1"/>
  <c r="AP255" i="1"/>
  <c r="AN448" i="1"/>
  <c r="AX448" i="1" s="1"/>
  <c r="AO399" i="1"/>
  <c r="AL269" i="1"/>
  <c r="BB269" i="1" s="1"/>
  <c r="AL460" i="1"/>
  <c r="BB460" i="1" s="1"/>
  <c r="AP326" i="1"/>
  <c r="AP591" i="1"/>
  <c r="BF542" i="1"/>
  <c r="BV542" i="1" s="1"/>
  <c r="AO314" i="1"/>
  <c r="BF327" i="1"/>
  <c r="BV327" i="1" s="1"/>
  <c r="AM302" i="1"/>
  <c r="BC302" i="1" s="1"/>
  <c r="BF194" i="1"/>
  <c r="BV194" i="1" s="1"/>
  <c r="AL110" i="1"/>
  <c r="AO199" i="1"/>
  <c r="AO398" i="1"/>
  <c r="AO259" i="1"/>
  <c r="AN517" i="1"/>
  <c r="AX517" i="1" s="1"/>
  <c r="BI433" i="1"/>
  <c r="AL314" i="1"/>
  <c r="BB314" i="1" s="1"/>
  <c r="AP547" i="1"/>
  <c r="AN96" i="1"/>
  <c r="AX96" i="1" s="1"/>
  <c r="AO302" i="1"/>
  <c r="AO409" i="1"/>
  <c r="AM349" i="1"/>
  <c r="BC349" i="1" s="1"/>
  <c r="AM289" i="1"/>
  <c r="BC289" i="1" s="1"/>
  <c r="BF229" i="1"/>
  <c r="AL109" i="1"/>
  <c r="BB109" i="1" s="1"/>
  <c r="AO588" i="1"/>
  <c r="AO420" i="1"/>
  <c r="BH252" i="1"/>
  <c r="AO96" i="1"/>
  <c r="AL36" i="1"/>
  <c r="BB36" i="1" s="1"/>
  <c r="AN397" i="1"/>
  <c r="AX397" i="1" s="1"/>
  <c r="AP61" i="1"/>
  <c r="AP295" i="1"/>
  <c r="AN540" i="1"/>
  <c r="AX540" i="1" s="1"/>
  <c r="AN432" i="1"/>
  <c r="AX432" i="1" s="1"/>
  <c r="AL384" i="1"/>
  <c r="BB384" i="1" s="1"/>
  <c r="AN264" i="1"/>
  <c r="AX264" i="1" s="1"/>
  <c r="AP38" i="1"/>
  <c r="BF409" i="1"/>
  <c r="BV409" i="1" s="1"/>
  <c r="AM301" i="1"/>
  <c r="BC301" i="1" s="1"/>
  <c r="AL133" i="1"/>
  <c r="BB133" i="1" s="1"/>
  <c r="AL43" i="1"/>
  <c r="BB43" i="1" s="1"/>
  <c r="AM504" i="1"/>
  <c r="BC504" i="1" s="1"/>
  <c r="AL456" i="1"/>
  <c r="AL180" i="1"/>
  <c r="BB180" i="1" s="1"/>
  <c r="AM120" i="1"/>
  <c r="BC120" i="1" s="1"/>
  <c r="AN445" i="1"/>
  <c r="AX445" i="1" s="1"/>
  <c r="AM265" i="1"/>
  <c r="BC265" i="1" s="1"/>
  <c r="AO157" i="1"/>
  <c r="AN97" i="1"/>
  <c r="AX97" i="1" s="1"/>
  <c r="AL37" i="1"/>
  <c r="BB37" i="1" s="1"/>
  <c r="AN576" i="1"/>
  <c r="AX576" i="1" s="1"/>
  <c r="BI300" i="1"/>
  <c r="AP252" i="1"/>
  <c r="AM134" i="1"/>
  <c r="BC134" i="1" s="1"/>
  <c r="AN433" i="1"/>
  <c r="AX433" i="1" s="1"/>
  <c r="AP265" i="1"/>
  <c r="AM499" i="1"/>
  <c r="BC499" i="1" s="1"/>
  <c r="BF151" i="1"/>
  <c r="BV151" i="1" s="1"/>
  <c r="AM408" i="1"/>
  <c r="BC408" i="1" s="1"/>
  <c r="AL300" i="1"/>
  <c r="BF240" i="1"/>
  <c r="BV240" i="1" s="1"/>
  <c r="BF192" i="1"/>
  <c r="BV192" i="1" s="1"/>
  <c r="AL84" i="1"/>
  <c r="BB84" i="1" s="1"/>
  <c r="AM529" i="1"/>
  <c r="BC529" i="1" s="1"/>
  <c r="BI277" i="1"/>
  <c r="BF169" i="1"/>
  <c r="BV169" i="1" s="1"/>
  <c r="AP49" i="1"/>
  <c r="AL588" i="1"/>
  <c r="BB588" i="1" s="1"/>
  <c r="AO528" i="1"/>
  <c r="AO480" i="1"/>
  <c r="BI420" i="1"/>
  <c r="BF372" i="1"/>
  <c r="BV372" i="1" s="1"/>
  <c r="AO204" i="1"/>
  <c r="AM337" i="1"/>
  <c r="BC337" i="1" s="1"/>
  <c r="BF289" i="1"/>
  <c r="BV289" i="1" s="1"/>
  <c r="BF587" i="1"/>
  <c r="BV587" i="1" s="1"/>
  <c r="AN527" i="1"/>
  <c r="AX527" i="1" s="1"/>
  <c r="AN24" i="1"/>
  <c r="AX24" i="1" s="1"/>
  <c r="AL479" i="1"/>
  <c r="BB479" i="1" s="1"/>
  <c r="BF371" i="1"/>
  <c r="AO311" i="1"/>
  <c r="AN203" i="1"/>
  <c r="AX203" i="1" s="1"/>
  <c r="AP611" i="1"/>
  <c r="AY611" i="1" s="1"/>
  <c r="AO443" i="1"/>
  <c r="AN287" i="1"/>
  <c r="AX287" i="1" s="1"/>
  <c r="AL167" i="1"/>
  <c r="BB167" i="1" s="1"/>
  <c r="AO408" i="1"/>
  <c r="AN599" i="1"/>
  <c r="AX599" i="1" s="1"/>
  <c r="AM539" i="1"/>
  <c r="BC539" i="1" s="1"/>
  <c r="AO491" i="1"/>
  <c r="AN431" i="1"/>
  <c r="AX431" i="1" s="1"/>
  <c r="AM263" i="1"/>
  <c r="BC263" i="1" s="1"/>
  <c r="AO24" i="1"/>
  <c r="AM587" i="1"/>
  <c r="BC587" i="1" s="1"/>
  <c r="BF467" i="1"/>
  <c r="BV467" i="1" s="1"/>
  <c r="AP311" i="1"/>
  <c r="AY311" i="1" s="1"/>
  <c r="AP203" i="1"/>
  <c r="AP180" i="1"/>
  <c r="BH563" i="1"/>
  <c r="AP515" i="1"/>
  <c r="AP299" i="1"/>
  <c r="AN551" i="1"/>
  <c r="AX551" i="1" s="1"/>
  <c r="AL503" i="1"/>
  <c r="BB503" i="1" s="1"/>
  <c r="AL383" i="1"/>
  <c r="BB383" i="1" s="1"/>
  <c r="AO335" i="1"/>
  <c r="AL492" i="1"/>
  <c r="BB492" i="1" s="1"/>
  <c r="AL108" i="1"/>
  <c r="BB108" i="1" s="1"/>
  <c r="AO551" i="1"/>
  <c r="AM383" i="1"/>
  <c r="BC383" i="1" s="1"/>
  <c r="BF275" i="1"/>
  <c r="BV275" i="1" s="1"/>
  <c r="AP227" i="1"/>
  <c r="AP167" i="1"/>
  <c r="AO143" i="1"/>
  <c r="AO35" i="1"/>
  <c r="AO511" i="1"/>
  <c r="AO586" i="1"/>
  <c r="AL538" i="1"/>
  <c r="BB538" i="1" s="1"/>
  <c r="AO418" i="1"/>
  <c r="AM370" i="1"/>
  <c r="BC370" i="1" s="1"/>
  <c r="AM262" i="1"/>
  <c r="BC262" i="1" s="1"/>
  <c r="AO202" i="1"/>
  <c r="AO239" i="1"/>
  <c r="AM379" i="1"/>
  <c r="BC379" i="1" s="1"/>
  <c r="AO19" i="1"/>
  <c r="BF514" i="1"/>
  <c r="BV514" i="1" s="1"/>
  <c r="AP406" i="1"/>
  <c r="AM286" i="1"/>
  <c r="BC286" i="1" s="1"/>
  <c r="AL70" i="1"/>
  <c r="BB70" i="1" s="1"/>
  <c r="AN22" i="1"/>
  <c r="AX22" i="1" s="1"/>
  <c r="AM573" i="1"/>
  <c r="BC573" i="1" s="1"/>
  <c r="AM525" i="1"/>
  <c r="BC525" i="1" s="1"/>
  <c r="AP465" i="1"/>
  <c r="AN143" i="1"/>
  <c r="AX143" i="1" s="1"/>
  <c r="AM83" i="1"/>
  <c r="BC83" i="1" s="1"/>
  <c r="BF23" i="1"/>
  <c r="BV23" i="1" s="1"/>
  <c r="AP418" i="1"/>
  <c r="AN370" i="1"/>
  <c r="AX370" i="1" s="1"/>
  <c r="AP94" i="1"/>
  <c r="AO475" i="1"/>
  <c r="AP175" i="1"/>
  <c r="AL537" i="1"/>
  <c r="BB537" i="1" s="1"/>
  <c r="AM489" i="1"/>
  <c r="BC489" i="1" s="1"/>
  <c r="BF107" i="1"/>
  <c r="BV107" i="1" s="1"/>
  <c r="AL47" i="1"/>
  <c r="BB47" i="1" s="1"/>
  <c r="AP610" i="1"/>
  <c r="AM550" i="1"/>
  <c r="BC550" i="1" s="1"/>
  <c r="AP490" i="1"/>
  <c r="AO382" i="1"/>
  <c r="AO334" i="1"/>
  <c r="AP226" i="1"/>
  <c r="AP166" i="1"/>
  <c r="AM621" i="1"/>
  <c r="BC621" i="1" s="1"/>
  <c r="AP131" i="1"/>
  <c r="AP83" i="1"/>
  <c r="AM23" i="1"/>
  <c r="BC23" i="1" s="1"/>
  <c r="BF586" i="1"/>
  <c r="BV586" i="1" s="1"/>
  <c r="AP370" i="1"/>
  <c r="BF310" i="1"/>
  <c r="AP202" i="1"/>
  <c r="AP34" i="1"/>
  <c r="BF597" i="1"/>
  <c r="AN537" i="1"/>
  <c r="AX537" i="1" s="1"/>
  <c r="AN489" i="1"/>
  <c r="AX489" i="1" s="1"/>
  <c r="AN35" i="1"/>
  <c r="AN559" i="1"/>
  <c r="AX559" i="1" s="1"/>
  <c r="AO538" i="1"/>
  <c r="AL490" i="1"/>
  <c r="BB490" i="1" s="1"/>
  <c r="AL430" i="1"/>
  <c r="BB430" i="1" s="1"/>
  <c r="AL382" i="1"/>
  <c r="BB382" i="1" s="1"/>
  <c r="AN322" i="1"/>
  <c r="AX322" i="1" s="1"/>
  <c r="AP214" i="1"/>
  <c r="AM106" i="1"/>
  <c r="BC106" i="1" s="1"/>
  <c r="BI535" i="1"/>
  <c r="BF247" i="1"/>
  <c r="BV247" i="1" s="1"/>
  <c r="AO609" i="1"/>
  <c r="BF590" i="1"/>
  <c r="BV590" i="1" s="1"/>
  <c r="BF19" i="1"/>
  <c r="BV19" i="1" s="1"/>
  <c r="BF502" i="1"/>
  <c r="AO442" i="1"/>
  <c r="AL226" i="1"/>
  <c r="BB226" i="1" s="1"/>
  <c r="AL166" i="1"/>
  <c r="BB166" i="1" s="1"/>
  <c r="AL58" i="1"/>
  <c r="BB58" i="1" s="1"/>
  <c r="BF10" i="1"/>
  <c r="BV10" i="1" s="1"/>
  <c r="BF251" i="1"/>
  <c r="BV251" i="1" s="1"/>
  <c r="AN59" i="1"/>
  <c r="AX59" i="1" s="1"/>
  <c r="AL379" i="1"/>
  <c r="BB379" i="1" s="1"/>
  <c r="AP91" i="1"/>
  <c r="AN454" i="1"/>
  <c r="AX454" i="1" s="1"/>
  <c r="AO406" i="1"/>
  <c r="AN298" i="1"/>
  <c r="AP130" i="1"/>
  <c r="AY130" i="1" s="1"/>
  <c r="AO22" i="1"/>
  <c r="AO79" i="1"/>
  <c r="AL573" i="1"/>
  <c r="BB573" i="1" s="1"/>
  <c r="AL525" i="1"/>
  <c r="BB525" i="1" s="1"/>
  <c r="AN465" i="1"/>
  <c r="AX465" i="1" s="1"/>
  <c r="BF237" i="1"/>
  <c r="BV237" i="1" s="1"/>
  <c r="BF21" i="1"/>
  <c r="BV21" i="1" s="1"/>
  <c r="BH476" i="1"/>
  <c r="AN416" i="1"/>
  <c r="AX416" i="1" s="1"/>
  <c r="AO368" i="1"/>
  <c r="AO248" i="1"/>
  <c r="AM200" i="1"/>
  <c r="BC200" i="1" s="1"/>
  <c r="BF92" i="1"/>
  <c r="BV92" i="1" s="1"/>
  <c r="AP32" i="1"/>
  <c r="AN429" i="1"/>
  <c r="AX429" i="1" s="1"/>
  <c r="BF201" i="1"/>
  <c r="BV201" i="1" s="1"/>
  <c r="AL153" i="1"/>
  <c r="BB153" i="1" s="1"/>
  <c r="AO93" i="1"/>
  <c r="AL45" i="1"/>
  <c r="BB45" i="1" s="1"/>
  <c r="AN608" i="1"/>
  <c r="AM380" i="1"/>
  <c r="BC380" i="1" s="1"/>
  <c r="BF332" i="1"/>
  <c r="BV332" i="1" s="1"/>
  <c r="AP224" i="1"/>
  <c r="AL441" i="1"/>
  <c r="BB441" i="1" s="1"/>
  <c r="BF333" i="1"/>
  <c r="AP225" i="1"/>
  <c r="AP177" i="1"/>
  <c r="AL572" i="1"/>
  <c r="BB572" i="1" s="1"/>
  <c r="AM512" i="1"/>
  <c r="BC512" i="1" s="1"/>
  <c r="AP404" i="1"/>
  <c r="AP609" i="1"/>
  <c r="AP453" i="1"/>
  <c r="AN405" i="1"/>
  <c r="AX405" i="1" s="1"/>
  <c r="BF129" i="1"/>
  <c r="BV129" i="1" s="1"/>
  <c r="AM69" i="1"/>
  <c r="BC69" i="1" s="1"/>
  <c r="AN476" i="1"/>
  <c r="AX476" i="1" s="1"/>
  <c r="AP416" i="1"/>
  <c r="BH356" i="1"/>
  <c r="AM55" i="1"/>
  <c r="BC55" i="1" s="1"/>
  <c r="AN306" i="1"/>
  <c r="AX306" i="1" s="1"/>
  <c r="AN510" i="1"/>
  <c r="AX510" i="1" s="1"/>
  <c r="BF234" i="1"/>
  <c r="BV234" i="1" s="1"/>
  <c r="AN545" i="1"/>
  <c r="AX545" i="1" s="1"/>
  <c r="BF29" i="1"/>
  <c r="BV29" i="1" s="1"/>
  <c r="AM520" i="1"/>
  <c r="BC520" i="1" s="1"/>
  <c r="AP283" i="1"/>
  <c r="AL473" i="1"/>
  <c r="BB473" i="1" s="1"/>
  <c r="AM448" i="1"/>
  <c r="BC448" i="1" s="1"/>
  <c r="AM568" i="1"/>
  <c r="BC568" i="1" s="1"/>
  <c r="BF124" i="1"/>
  <c r="BV124" i="1" s="1"/>
  <c r="AL425" i="1"/>
  <c r="BB425" i="1" s="1"/>
  <c r="AO341" i="1"/>
  <c r="AO531" i="1"/>
  <c r="AO544" i="1"/>
  <c r="AP125" i="1"/>
  <c r="AN102" i="1"/>
  <c r="AX102" i="1" s="1"/>
  <c r="AO603" i="1"/>
  <c r="BF427" i="1"/>
  <c r="BV427" i="1" s="1"/>
  <c r="AM183" i="1"/>
  <c r="BC183" i="1" s="1"/>
  <c r="AL590" i="1"/>
  <c r="BB590" i="1" s="1"/>
  <c r="AM5" i="1"/>
  <c r="BC5" i="1" s="1"/>
  <c r="AN39" i="1"/>
  <c r="AX39" i="1" s="1"/>
  <c r="AP424" i="1"/>
  <c r="AY424" i="1" s="1"/>
  <c r="AL398" i="1"/>
  <c r="BB398" i="1" s="1"/>
  <c r="AP39" i="1"/>
  <c r="AO278" i="1"/>
  <c r="BI99" i="1"/>
  <c r="AM458" i="1"/>
  <c r="BC458" i="1" s="1"/>
  <c r="AL171" i="1"/>
  <c r="BF482" i="1"/>
  <c r="BV482" i="1" s="1"/>
  <c r="AP62" i="1"/>
  <c r="AP457" i="1"/>
  <c r="AY457" i="1" s="1"/>
  <c r="AO553" i="1"/>
  <c r="BF457" i="1"/>
  <c r="BV457" i="1" s="1"/>
  <c r="AO374" i="1"/>
  <c r="AO122" i="1"/>
  <c r="AL115" i="1"/>
  <c r="BB115" i="1" s="1"/>
  <c r="AL301" i="1"/>
  <c r="BB301" i="1" s="1"/>
  <c r="AM145" i="1"/>
  <c r="BC145" i="1" s="1"/>
  <c r="BF468" i="1"/>
  <c r="BV468" i="1" s="1"/>
  <c r="AO300" i="1"/>
  <c r="AP228" i="1"/>
  <c r="AM156" i="1"/>
  <c r="BC156" i="1" s="1"/>
  <c r="AO84" i="1"/>
  <c r="AL98" i="1"/>
  <c r="BB98" i="1" s="1"/>
  <c r="AO349" i="1"/>
  <c r="BF277" i="1"/>
  <c r="BV277" i="1" s="1"/>
  <c r="BI217" i="1"/>
  <c r="BF97" i="1"/>
  <c r="BV97" i="1" s="1"/>
  <c r="AL151" i="1"/>
  <c r="BB151" i="1" s="1"/>
  <c r="AP468" i="1"/>
  <c r="BF408" i="1"/>
  <c r="BV408" i="1" s="1"/>
  <c r="AP360" i="1"/>
  <c r="AM144" i="1"/>
  <c r="BC144" i="1" s="1"/>
  <c r="AL277" i="1"/>
  <c r="BB277" i="1" s="1"/>
  <c r="AL217" i="1"/>
  <c r="BB217" i="1" s="1"/>
  <c r="AO109" i="1"/>
  <c r="AN619" i="1"/>
  <c r="AM480" i="1"/>
  <c r="BC480" i="1" s="1"/>
  <c r="AN372" i="1"/>
  <c r="AX372" i="1" s="1"/>
  <c r="AN312" i="1"/>
  <c r="AX312" i="1" s="1"/>
  <c r="BF264" i="1"/>
  <c r="BV264" i="1" s="1"/>
  <c r="AM204" i="1"/>
  <c r="BC204" i="1" s="1"/>
  <c r="AP156" i="1"/>
  <c r="AO48" i="1"/>
  <c r="AP463" i="1"/>
  <c r="AO241" i="1"/>
  <c r="AM73" i="1"/>
  <c r="BC73" i="1" s="1"/>
  <c r="AM612" i="1"/>
  <c r="BC612" i="1" s="1"/>
  <c r="AM228" i="1"/>
  <c r="BC228" i="1" s="1"/>
  <c r="AP120" i="1"/>
  <c r="AP86" i="1"/>
  <c r="AY86" i="1" s="1"/>
  <c r="AM361" i="1"/>
  <c r="BC361" i="1" s="1"/>
  <c r="AL313" i="1"/>
  <c r="BB313" i="1" s="1"/>
  <c r="AN253" i="1"/>
  <c r="AX253" i="1" s="1"/>
  <c r="AN37" i="1"/>
  <c r="AM516" i="1"/>
  <c r="BC516" i="1" s="1"/>
  <c r="AN348" i="1"/>
  <c r="AX348" i="1" s="1"/>
  <c r="AO74" i="1"/>
  <c r="AO253" i="1"/>
  <c r="AO193" i="1"/>
  <c r="BF145" i="1"/>
  <c r="BV145" i="1" s="1"/>
  <c r="AP37" i="1"/>
  <c r="AM564" i="1"/>
  <c r="BC564" i="1" s="1"/>
  <c r="AN516" i="1"/>
  <c r="AX516" i="1" s="1"/>
  <c r="AO348" i="1"/>
  <c r="AP288" i="1"/>
  <c r="AY288" i="1" s="1"/>
  <c r="AL132" i="1"/>
  <c r="BB132" i="1" s="1"/>
  <c r="AN72" i="1"/>
  <c r="AX72" i="1" s="1"/>
  <c r="AN373" i="1"/>
  <c r="AX373" i="1" s="1"/>
  <c r="AL49" i="1"/>
  <c r="BB49" i="1" s="1"/>
  <c r="AN583" i="1"/>
  <c r="AX583" i="1" s="1"/>
  <c r="AO151" i="1"/>
  <c r="AL576" i="1"/>
  <c r="BF528" i="1"/>
  <c r="BV528" i="1" s="1"/>
  <c r="AM468" i="1"/>
  <c r="BC468" i="1" s="1"/>
  <c r="AM360" i="1"/>
  <c r="BC360" i="1" s="1"/>
  <c r="AL312" i="1"/>
  <c r="BB312" i="1" s="1"/>
  <c r="AO252" i="1"/>
  <c r="AN192" i="1"/>
  <c r="AX192" i="1" s="1"/>
  <c r="AN144" i="1"/>
  <c r="AX144" i="1" s="1"/>
  <c r="AP577" i="1"/>
  <c r="AY577" i="1" s="1"/>
  <c r="AP385" i="1"/>
  <c r="AO229" i="1"/>
  <c r="AP169" i="1"/>
  <c r="AM61" i="1"/>
  <c r="BC61" i="1" s="1"/>
  <c r="BF24" i="1"/>
  <c r="BV24" i="1" s="1"/>
  <c r="AM575" i="1"/>
  <c r="BC575" i="1" s="1"/>
  <c r="BI251" i="1"/>
  <c r="BF527" i="1"/>
  <c r="BV527" i="1" s="1"/>
  <c r="AN467" i="1"/>
  <c r="AX467" i="1" s="1"/>
  <c r="AM419" i="1"/>
  <c r="BC419" i="1" s="1"/>
  <c r="AL251" i="1"/>
  <c r="BB251" i="1" s="1"/>
  <c r="AP191" i="1"/>
  <c r="AN468" i="1"/>
  <c r="AX468" i="1" s="1"/>
  <c r="BH611" i="1"/>
  <c r="BF215" i="1"/>
  <c r="BV215" i="1" s="1"/>
  <c r="BF348" i="1"/>
  <c r="BV348" i="1" s="1"/>
  <c r="AM203" i="1"/>
  <c r="BC203" i="1" s="1"/>
  <c r="BF499" i="1"/>
  <c r="BV499" i="1" s="1"/>
  <c r="BF515" i="1"/>
  <c r="BV515" i="1" s="1"/>
  <c r="AO467" i="1"/>
  <c r="AP251" i="1"/>
  <c r="BF564" i="1"/>
  <c r="BV564" i="1" s="1"/>
  <c r="AO132" i="1"/>
  <c r="AO503" i="1"/>
  <c r="AM455" i="1"/>
  <c r="BC455" i="1" s="1"/>
  <c r="AP395" i="1"/>
  <c r="AL227" i="1"/>
  <c r="BB227" i="1" s="1"/>
  <c r="AN179" i="1"/>
  <c r="AX179" i="1" s="1"/>
  <c r="AL599" i="1"/>
  <c r="BB599" i="1" s="1"/>
  <c r="BF431" i="1"/>
  <c r="BV431" i="1" s="1"/>
  <c r="BF323" i="1"/>
  <c r="BV323" i="1" s="1"/>
  <c r="AL432" i="1"/>
  <c r="BB432" i="1" s="1"/>
  <c r="AM599" i="1"/>
  <c r="BC599" i="1" s="1"/>
  <c r="BF551" i="1"/>
  <c r="BV551" i="1" s="1"/>
  <c r="AN491" i="1"/>
  <c r="AX491" i="1" s="1"/>
  <c r="AN275" i="1"/>
  <c r="AX275" i="1" s="1"/>
  <c r="AO163" i="1"/>
  <c r="AL526" i="1"/>
  <c r="BB526" i="1" s="1"/>
  <c r="BF418" i="1"/>
  <c r="BV418" i="1" s="1"/>
  <c r="AN358" i="1"/>
  <c r="AX358" i="1" s="1"/>
  <c r="BF202" i="1"/>
  <c r="BV202" i="1" s="1"/>
  <c r="BF191" i="1"/>
  <c r="BV191" i="1" s="1"/>
  <c r="AO620" i="1"/>
  <c r="AM454" i="1"/>
  <c r="BC454" i="1" s="1"/>
  <c r="AP394" i="1"/>
  <c r="AY394" i="1" s="1"/>
  <c r="AP178" i="1"/>
  <c r="BF70" i="1"/>
  <c r="BV70" i="1" s="1"/>
  <c r="AM319" i="1"/>
  <c r="BC319" i="1" s="1"/>
  <c r="AO513" i="1"/>
  <c r="BF465" i="1"/>
  <c r="BV465" i="1" s="1"/>
  <c r="AL131" i="1"/>
  <c r="BB131" i="1" s="1"/>
  <c r="AL71" i="1"/>
  <c r="BB71" i="1" s="1"/>
  <c r="AP23" i="1"/>
  <c r="AM526" i="1"/>
  <c r="BC526" i="1" s="1"/>
  <c r="AL466" i="1"/>
  <c r="BB466" i="1" s="1"/>
  <c r="AO310" i="1"/>
  <c r="BF250" i="1"/>
  <c r="BV250" i="1" s="1"/>
  <c r="AN190" i="1"/>
  <c r="AX190" i="1" s="1"/>
  <c r="AN142" i="1"/>
  <c r="AO82" i="1"/>
  <c r="BF475" i="1"/>
  <c r="BV475" i="1" s="1"/>
  <c r="AM155" i="1"/>
  <c r="BC155" i="1" s="1"/>
  <c r="AM35" i="1"/>
  <c r="BC35" i="1" s="1"/>
  <c r="BF235" i="1"/>
  <c r="BV235" i="1" s="1"/>
  <c r="BH430" i="1"/>
  <c r="AM214" i="1"/>
  <c r="BC214" i="1" s="1"/>
  <c r="AO154" i="1"/>
  <c r="BF106" i="1"/>
  <c r="BV106" i="1" s="1"/>
  <c r="BF46" i="1"/>
  <c r="BV46" i="1" s="1"/>
  <c r="AN570" i="1"/>
  <c r="AX570" i="1" s="1"/>
  <c r="AM131" i="1"/>
  <c r="BC131" i="1" s="1"/>
  <c r="AM71" i="1"/>
  <c r="BC71" i="1" s="1"/>
  <c r="AM586" i="1"/>
  <c r="BC586" i="1" s="1"/>
  <c r="AO526" i="1"/>
  <c r="AN466" i="1"/>
  <c r="AM418" i="1"/>
  <c r="BC418" i="1" s="1"/>
  <c r="AP358" i="1"/>
  <c r="BI250" i="1"/>
  <c r="BR250" i="1" s="1"/>
  <c r="AP190" i="1"/>
  <c r="AY190" i="1" s="1"/>
  <c r="AO142" i="1"/>
  <c r="BF34" i="1"/>
  <c r="BV34" i="1" s="1"/>
  <c r="AM585" i="1"/>
  <c r="BC585" i="1" s="1"/>
  <c r="AP143" i="1"/>
  <c r="AL511" i="1"/>
  <c r="BB511" i="1" s="1"/>
  <c r="BF598" i="1"/>
  <c r="BV598" i="1" s="1"/>
  <c r="BF538" i="1"/>
  <c r="BV538" i="1" s="1"/>
  <c r="BF370" i="1"/>
  <c r="BV370" i="1" s="1"/>
  <c r="AL175" i="1"/>
  <c r="BB175" i="1" s="1"/>
  <c r="BH609" i="1"/>
  <c r="AO549" i="1"/>
  <c r="BF155" i="1"/>
  <c r="BV155" i="1" s="1"/>
  <c r="AL95" i="1"/>
  <c r="BB95" i="1" s="1"/>
  <c r="AP550" i="1"/>
  <c r="AP106" i="1"/>
  <c r="AN58" i="1"/>
  <c r="AP247" i="1"/>
  <c r="AM191" i="1"/>
  <c r="BC191" i="1" s="1"/>
  <c r="AN107" i="1"/>
  <c r="AX107" i="1" s="1"/>
  <c r="BF59" i="1"/>
  <c r="BV59" i="1" s="1"/>
  <c r="AP502" i="1"/>
  <c r="BF454" i="1"/>
  <c r="BV454" i="1" s="1"/>
  <c r="AN394" i="1"/>
  <c r="AX394" i="1" s="1"/>
  <c r="AM346" i="1"/>
  <c r="BC346" i="1" s="1"/>
  <c r="AN178" i="1"/>
  <c r="AX178" i="1" s="1"/>
  <c r="AO118" i="1"/>
  <c r="AP10" i="1"/>
  <c r="AL319" i="1"/>
  <c r="BB319" i="1" s="1"/>
  <c r="BF79" i="1"/>
  <c r="BV79" i="1" s="1"/>
  <c r="AP573" i="1"/>
  <c r="AY573" i="1" s="1"/>
  <c r="AM513" i="1"/>
  <c r="BC513" i="1" s="1"/>
  <c r="AL597" i="1"/>
  <c r="AM177" i="1"/>
  <c r="BC177" i="1" s="1"/>
  <c r="AN129" i="1"/>
  <c r="AX129" i="1" s="1"/>
  <c r="AN21" i="1"/>
  <c r="AO572" i="1"/>
  <c r="AN464" i="1"/>
  <c r="AN356" i="1"/>
  <c r="AX356" i="1" s="1"/>
  <c r="BF248" i="1"/>
  <c r="BV248" i="1" s="1"/>
  <c r="AM188" i="1"/>
  <c r="BC188" i="1" s="1"/>
  <c r="AL140" i="1"/>
  <c r="BB140" i="1" s="1"/>
  <c r="AL309" i="1"/>
  <c r="BB309" i="1" s="1"/>
  <c r="AO249" i="1"/>
  <c r="AP141" i="1"/>
  <c r="AY141" i="1" s="1"/>
  <c r="AN596" i="1"/>
  <c r="BF272" i="1"/>
  <c r="BV272" i="1" s="1"/>
  <c r="AL212" i="1"/>
  <c r="BB212" i="1" s="1"/>
  <c r="AN152" i="1"/>
  <c r="AX152" i="1" s="1"/>
  <c r="AN441" i="1"/>
  <c r="AX441" i="1" s="1"/>
  <c r="AN333" i="1"/>
  <c r="AX333" i="1" s="1"/>
  <c r="AP105" i="1"/>
  <c r="BI618" i="1"/>
  <c r="AM500" i="1"/>
  <c r="BC500" i="1" s="1"/>
  <c r="BF344" i="1"/>
  <c r="BV344" i="1" s="1"/>
  <c r="AO176" i="1"/>
  <c r="BF116" i="1"/>
  <c r="BV116" i="1" s="1"/>
  <c r="AO585" i="1"/>
  <c r="AM393" i="1"/>
  <c r="BC393" i="1" s="1"/>
  <c r="AN237" i="1"/>
  <c r="AO177" i="1"/>
  <c r="AO9" i="1"/>
  <c r="AP572" i="1"/>
  <c r="AO524" i="1"/>
  <c r="AO464" i="1"/>
  <c r="AL404" i="1"/>
  <c r="BB404" i="1" s="1"/>
  <c r="AO356" i="1"/>
  <c r="AL296" i="1"/>
  <c r="BB296" i="1" s="1"/>
  <c r="AN248" i="1"/>
  <c r="AX248" i="1" s="1"/>
  <c r="AP188" i="1"/>
  <c r="AP20" i="1"/>
  <c r="AP510" i="1"/>
  <c r="AP498" i="1"/>
  <c r="AM450" i="1"/>
  <c r="BC450" i="1" s="1"/>
  <c r="BF522" i="1"/>
  <c r="BV522" i="1" s="1"/>
  <c r="BF18" i="1"/>
  <c r="BV18" i="1" s="1"/>
  <c r="AO78" i="1"/>
  <c r="AP487" i="1"/>
  <c r="AP461" i="1"/>
  <c r="AN437" i="1"/>
  <c r="AO221" i="1"/>
  <c r="BH412" i="1"/>
  <c r="AP292" i="1"/>
  <c r="AY292" i="1" s="1"/>
  <c r="AO340" i="1"/>
  <c r="AN232" i="1"/>
  <c r="AX232" i="1" s="1"/>
  <c r="AM135" i="1"/>
  <c r="BC135" i="1" s="1"/>
  <c r="AM76" i="1"/>
  <c r="BC76" i="1" s="1"/>
  <c r="AM411" i="1"/>
  <c r="BC411" i="1" s="1"/>
  <c r="AM303" i="1"/>
  <c r="BC303" i="1" s="1"/>
  <c r="BF233" i="1"/>
  <c r="BV233" i="1" s="1"/>
  <c r="AO207" i="1"/>
  <c r="AN471" i="1"/>
  <c r="AX471" i="1" s="1"/>
  <c r="AO327" i="1"/>
  <c r="BF39" i="1"/>
  <c r="BV39" i="1" s="1"/>
  <c r="AO507" i="1"/>
  <c r="AP183" i="1"/>
  <c r="AL427" i="1"/>
  <c r="BB427" i="1" s="1"/>
  <c r="BF197" i="1"/>
  <c r="BV197" i="1" s="1"/>
  <c r="AL566" i="1"/>
  <c r="BB566" i="1" s="1"/>
  <c r="AN218" i="1"/>
  <c r="AX218" i="1" s="1"/>
  <c r="BF411" i="1"/>
  <c r="BV411" i="1" s="1"/>
  <c r="BF386" i="1"/>
  <c r="BV386" i="1" s="1"/>
  <c r="AN578" i="1"/>
  <c r="AX578" i="1" s="1"/>
  <c r="AL494" i="1"/>
  <c r="BB494" i="1" s="1"/>
  <c r="AP566" i="1"/>
  <c r="AM434" i="1"/>
  <c r="BC434" i="1" s="1"/>
  <c r="AN339" i="1"/>
  <c r="AX339" i="1" s="1"/>
  <c r="AL602" i="1"/>
  <c r="BB602" i="1" s="1"/>
  <c r="BF506" i="1"/>
  <c r="BV506" i="1" s="1"/>
  <c r="BH565" i="1"/>
  <c r="AL134" i="1"/>
  <c r="BB134" i="1" s="1"/>
  <c r="AM199" i="1"/>
  <c r="AL505" i="1"/>
  <c r="BB505" i="1" s="1"/>
  <c r="BF14" i="1"/>
  <c r="BV14" i="1" s="1"/>
  <c r="AO62" i="1"/>
  <c r="BH547" i="1"/>
  <c r="AN577" i="1"/>
  <c r="AX577" i="1" s="1"/>
  <c r="AM122" i="1"/>
  <c r="BC122" i="1" s="1"/>
  <c r="AM50" i="1"/>
  <c r="BC50" i="1" s="1"/>
  <c r="AL553" i="1"/>
  <c r="BB553" i="1" s="1"/>
  <c r="AN50" i="1"/>
  <c r="AX50" i="1" s="1"/>
  <c r="AP229" i="1"/>
  <c r="AL13" i="1"/>
  <c r="BB13" i="1" s="1"/>
  <c r="BF456" i="1"/>
  <c r="AL72" i="1"/>
  <c r="BB72" i="1" s="1"/>
  <c r="AM397" i="1"/>
  <c r="BC397" i="1" s="1"/>
  <c r="AN265" i="1"/>
  <c r="AX265" i="1" s="1"/>
  <c r="AN145" i="1"/>
  <c r="AX145" i="1" s="1"/>
  <c r="AO37" i="1"/>
  <c r="AP456" i="1"/>
  <c r="AP300" i="1"/>
  <c r="AM240" i="1"/>
  <c r="BC240" i="1" s="1"/>
  <c r="AP72" i="1"/>
  <c r="AP493" i="1"/>
  <c r="AM385" i="1"/>
  <c r="BC385" i="1" s="1"/>
  <c r="AO265" i="1"/>
  <c r="AM109" i="1"/>
  <c r="BC109" i="1" s="1"/>
  <c r="AN49" i="1"/>
  <c r="AX49" i="1" s="1"/>
  <c r="AM223" i="1"/>
  <c r="BC223" i="1" s="1"/>
  <c r="AP588" i="1"/>
  <c r="BF360" i="1"/>
  <c r="BV360" i="1" s="1"/>
  <c r="AO36" i="1"/>
  <c r="AL199" i="1"/>
  <c r="BF397" i="1"/>
  <c r="BV397" i="1" s="1"/>
  <c r="AP289" i="1"/>
  <c r="AN181" i="1"/>
  <c r="AX181" i="1" s="1"/>
  <c r="BF121" i="1"/>
  <c r="BV121" i="1" s="1"/>
  <c r="AL295" i="1"/>
  <c r="BB295" i="1" s="1"/>
  <c r="AO444" i="1"/>
  <c r="AM276" i="1"/>
  <c r="BC276" i="1" s="1"/>
  <c r="AM108" i="1"/>
  <c r="BC108" i="1" s="1"/>
  <c r="BF60" i="1"/>
  <c r="BF193" i="1"/>
  <c r="BV193" i="1" s="1"/>
  <c r="BF133" i="1"/>
  <c r="BV133" i="1" s="1"/>
  <c r="AO25" i="1"/>
  <c r="AL415" i="1"/>
  <c r="BB415" i="1" s="1"/>
  <c r="AN43" i="1"/>
  <c r="AN504" i="1"/>
  <c r="AX504" i="1" s="1"/>
  <c r="AM456" i="1"/>
  <c r="BF288" i="1"/>
  <c r="BV288" i="1" s="1"/>
  <c r="BF241" i="1"/>
  <c r="BV241" i="1" s="1"/>
  <c r="AM193" i="1"/>
  <c r="BC193" i="1" s="1"/>
  <c r="BF25" i="1"/>
  <c r="BV25" i="1" s="1"/>
  <c r="AM415" i="1"/>
  <c r="BC415" i="1" s="1"/>
  <c r="AM43" i="1"/>
  <c r="BC43" i="1" s="1"/>
  <c r="AO564" i="1"/>
  <c r="AO504" i="1"/>
  <c r="AN456" i="1"/>
  <c r="AX456" i="1" s="1"/>
  <c r="AM180" i="1"/>
  <c r="BC180" i="1" s="1"/>
  <c r="AO433" i="1"/>
  <c r="AL145" i="1"/>
  <c r="BB145" i="1" s="1"/>
  <c r="AN499" i="1"/>
  <c r="AX499" i="1" s="1"/>
  <c r="AN408" i="1"/>
  <c r="AX408" i="1" s="1"/>
  <c r="AM300" i="1"/>
  <c r="BC300" i="1" s="1"/>
  <c r="AM84" i="1"/>
  <c r="BC84" i="1" s="1"/>
  <c r="BF362" i="1"/>
  <c r="BV362" i="1" s="1"/>
  <c r="AP325" i="1"/>
  <c r="AP157" i="1"/>
  <c r="BF204" i="1"/>
  <c r="BV204" i="1" s="1"/>
  <c r="AM515" i="1"/>
  <c r="BC515" i="1" s="1"/>
  <c r="AO407" i="1"/>
  <c r="BF347" i="1"/>
  <c r="BV347" i="1" s="1"/>
  <c r="AL299" i="1"/>
  <c r="BB299" i="1" s="1"/>
  <c r="AN223" i="1"/>
  <c r="AX223" i="1" s="1"/>
  <c r="AP204" i="1"/>
  <c r="AY204" i="1" s="1"/>
  <c r="AP12" i="1"/>
  <c r="AP407" i="1"/>
  <c r="AL347" i="1"/>
  <c r="BB347" i="1" s="1"/>
  <c r="AM299" i="1"/>
  <c r="BC299" i="1" s="1"/>
  <c r="AM431" i="1"/>
  <c r="BC431" i="1" s="1"/>
  <c r="AL263" i="1"/>
  <c r="BB263" i="1" s="1"/>
  <c r="AP155" i="1"/>
  <c r="AN300" i="1"/>
  <c r="AX300" i="1" s="1"/>
  <c r="AP24" i="1"/>
  <c r="AL587" i="1"/>
  <c r="AN479" i="1"/>
  <c r="AX479" i="1" s="1"/>
  <c r="AL359" i="1"/>
  <c r="BB359" i="1" s="1"/>
  <c r="BF43" i="1"/>
  <c r="BV43" i="1" s="1"/>
  <c r="BF12" i="1"/>
  <c r="BV12" i="1" s="1"/>
  <c r="BF563" i="1"/>
  <c r="BV563" i="1" s="1"/>
  <c r="AN515" i="1"/>
  <c r="AX515" i="1" s="1"/>
  <c r="AP455" i="1"/>
  <c r="AP504" i="1"/>
  <c r="AN108" i="1"/>
  <c r="AX108" i="1" s="1"/>
  <c r="AM551" i="1"/>
  <c r="BC551" i="1" s="1"/>
  <c r="AP443" i="1"/>
  <c r="BH395" i="1"/>
  <c r="AN167" i="1"/>
  <c r="AX167" i="1" s="1"/>
  <c r="AN384" i="1"/>
  <c r="AX384" i="1" s="1"/>
  <c r="AM48" i="1"/>
  <c r="BC48" i="1" s="1"/>
  <c r="AO479" i="1"/>
  <c r="AM371" i="1"/>
  <c r="AN323" i="1"/>
  <c r="AX323" i="1" s="1"/>
  <c r="AO599" i="1"/>
  <c r="AN539" i="1"/>
  <c r="AX539" i="1" s="1"/>
  <c r="AP479" i="1"/>
  <c r="AO323" i="1"/>
  <c r="AP71" i="1"/>
  <c r="AO11" i="1"/>
  <c r="AP574" i="1"/>
  <c r="AN514" i="1"/>
  <c r="AX514" i="1" s="1"/>
  <c r="AM250" i="1"/>
  <c r="BC250" i="1" s="1"/>
  <c r="AO130" i="1"/>
  <c r="BF47" i="1"/>
  <c r="BV47" i="1" s="1"/>
  <c r="AP559" i="1"/>
  <c r="AO307" i="1"/>
  <c r="AN610" i="1"/>
  <c r="AX610" i="1" s="1"/>
  <c r="BI550" i="1"/>
  <c r="AM382" i="1"/>
  <c r="BC382" i="1" s="1"/>
  <c r="AN334" i="1"/>
  <c r="AX334" i="1" s="1"/>
  <c r="AM274" i="1"/>
  <c r="BC274" i="1" s="1"/>
  <c r="AN226" i="1"/>
  <c r="AX226" i="1" s="1"/>
  <c r="AO166" i="1"/>
  <c r="AM118" i="1"/>
  <c r="BC118" i="1" s="1"/>
  <c r="AO319" i="1"/>
  <c r="BF31" i="1"/>
  <c r="BV31" i="1" s="1"/>
  <c r="AM561" i="1"/>
  <c r="BC561" i="1" s="1"/>
  <c r="BF513" i="1"/>
  <c r="BV513" i="1" s="1"/>
  <c r="AN119" i="1"/>
  <c r="AX119" i="1" s="1"/>
  <c r="AP451" i="1"/>
  <c r="AP514" i="1"/>
  <c r="BF466" i="1"/>
  <c r="BV466" i="1" s="1"/>
  <c r="BF298" i="1"/>
  <c r="BV298" i="1" s="1"/>
  <c r="AM22" i="1"/>
  <c r="BC22" i="1" s="1"/>
  <c r="AP127" i="1"/>
  <c r="BF83" i="1"/>
  <c r="BV83" i="1" s="1"/>
  <c r="AM275" i="1"/>
  <c r="BC275" i="1" s="1"/>
  <c r="BF119" i="1"/>
  <c r="BV119" i="1" s="1"/>
  <c r="AO91" i="1"/>
  <c r="AM406" i="1"/>
  <c r="BC406" i="1" s="1"/>
  <c r="AL298" i="1"/>
  <c r="BB298" i="1" s="1"/>
  <c r="AN391" i="1"/>
  <c r="AX391" i="1" s="1"/>
  <c r="AN477" i="1"/>
  <c r="AX477" i="1" s="1"/>
  <c r="AN83" i="1"/>
  <c r="AX83" i="1" s="1"/>
  <c r="BF451" i="1"/>
  <c r="BV451" i="1" s="1"/>
  <c r="AL163" i="1"/>
  <c r="BB163" i="1" s="1"/>
  <c r="AM478" i="1"/>
  <c r="BC478" i="1" s="1"/>
  <c r="AM94" i="1"/>
  <c r="BC94" i="1" s="1"/>
  <c r="AL34" i="1"/>
  <c r="BB34" i="1" s="1"/>
  <c r="AO537" i="1"/>
  <c r="AN95" i="1"/>
  <c r="AX95" i="1" s="1"/>
  <c r="AO559" i="1"/>
  <c r="AL235" i="1"/>
  <c r="BB235" i="1" s="1"/>
  <c r="AO598" i="1"/>
  <c r="AP538" i="1"/>
  <c r="AM490" i="1"/>
  <c r="BC490" i="1" s="1"/>
  <c r="AM430" i="1"/>
  <c r="BC430" i="1" s="1"/>
  <c r="AO322" i="1"/>
  <c r="AL262" i="1"/>
  <c r="BB262" i="1" s="1"/>
  <c r="AN106" i="1"/>
  <c r="AX106" i="1" s="1"/>
  <c r="AL46" i="1"/>
  <c r="BB46" i="1" s="1"/>
  <c r="AL535" i="1"/>
  <c r="BB535" i="1" s="1"/>
  <c r="BH247" i="1"/>
  <c r="AO167" i="1"/>
  <c r="AN307" i="1"/>
  <c r="AX307" i="1" s="1"/>
  <c r="AL610" i="1"/>
  <c r="BB610" i="1" s="1"/>
  <c r="AM334" i="1"/>
  <c r="BC334" i="1" s="1"/>
  <c r="AL274" i="1"/>
  <c r="BB274" i="1" s="1"/>
  <c r="AM226" i="1"/>
  <c r="BC226" i="1" s="1"/>
  <c r="AM166" i="1"/>
  <c r="BC166" i="1" s="1"/>
  <c r="AL10" i="1"/>
  <c r="BB10" i="1" s="1"/>
  <c r="AN319" i="1"/>
  <c r="AX319" i="1" s="1"/>
  <c r="AN573" i="1"/>
  <c r="AX573" i="1" s="1"/>
  <c r="AO453" i="1"/>
  <c r="AP393" i="1"/>
  <c r="AN117" i="1"/>
  <c r="AX117" i="1" s="1"/>
  <c r="BF572" i="1"/>
  <c r="BV572" i="1" s="1"/>
  <c r="AO404" i="1"/>
  <c r="AM344" i="1"/>
  <c r="BC344" i="1" s="1"/>
  <c r="AP296" i="1"/>
  <c r="BF80" i="1"/>
  <c r="BV80" i="1" s="1"/>
  <c r="AP477" i="1"/>
  <c r="BF297" i="1"/>
  <c r="BV297" i="1" s="1"/>
  <c r="BF249" i="1"/>
  <c r="BV249" i="1" s="1"/>
  <c r="AM189" i="1"/>
  <c r="BC189" i="1" s="1"/>
  <c r="AN141" i="1"/>
  <c r="AX141" i="1" s="1"/>
  <c r="BF584" i="1"/>
  <c r="BV584" i="1" s="1"/>
  <c r="AO536" i="1"/>
  <c r="AP476" i="1"/>
  <c r="AN428" i="1"/>
  <c r="AX428" i="1" s="1"/>
  <c r="AP320" i="1"/>
  <c r="AL200" i="1"/>
  <c r="AN92" i="1"/>
  <c r="BI321" i="1"/>
  <c r="AM273" i="1"/>
  <c r="BC273" i="1" s="1"/>
  <c r="AP153" i="1"/>
  <c r="AM440" i="1"/>
  <c r="BC440" i="1" s="1"/>
  <c r="AO284" i="1"/>
  <c r="AN224" i="1"/>
  <c r="AX224" i="1" s="1"/>
  <c r="BF82" i="1"/>
  <c r="BV82" i="1" s="1"/>
  <c r="AM285" i="1"/>
  <c r="BC285" i="1" s="1"/>
  <c r="AP608" i="1"/>
  <c r="AO330" i="1"/>
  <c r="AM126" i="1"/>
  <c r="BC126" i="1" s="1"/>
  <c r="AO605" i="1"/>
  <c r="BF126" i="1"/>
  <c r="BV126" i="1" s="1"/>
  <c r="AM150" i="1"/>
  <c r="BC150" i="1" s="1"/>
  <c r="AP523" i="1"/>
  <c r="BF187" i="1"/>
  <c r="BV187" i="1" s="1"/>
  <c r="AO401" i="1"/>
  <c r="AO497" i="1"/>
  <c r="BF149" i="1"/>
  <c r="BV149" i="1" s="1"/>
  <c r="AP16" i="1"/>
  <c r="BF620" i="1"/>
  <c r="BV620" i="1" s="1"/>
  <c r="AM147" i="1"/>
  <c r="AL399" i="1"/>
  <c r="BB399" i="1" s="1"/>
  <c r="AN66" i="1"/>
  <c r="BF4" i="1"/>
  <c r="BV4" i="1" s="1"/>
  <c r="AP315" i="1"/>
  <c r="AY315" i="1" s="1"/>
  <c r="AM186" i="1"/>
  <c r="BC186" i="1" s="1"/>
  <c r="AP102" i="1"/>
  <c r="AN267" i="1"/>
  <c r="AX267" i="1" s="1"/>
  <c r="AP63" i="1"/>
  <c r="AP268" i="1"/>
  <c r="AO508" i="1"/>
  <c r="AP423" i="1"/>
  <c r="AL15" i="1"/>
  <c r="BB15" i="1" s="1"/>
  <c r="AP399" i="1"/>
  <c r="BF291" i="1"/>
  <c r="BV291" i="1" s="1"/>
  <c r="AL87" i="1"/>
  <c r="AM410" i="1"/>
  <c r="AN290" i="1"/>
  <c r="AP218" i="1"/>
  <c r="BF583" i="1"/>
  <c r="BV583" i="1" s="1"/>
  <c r="AN530" i="1"/>
  <c r="AX530" i="1" s="1"/>
  <c r="AL230" i="1"/>
  <c r="BB230" i="1" s="1"/>
  <c r="AO75" i="1"/>
  <c r="AL542" i="1"/>
  <c r="BB542" i="1" s="1"/>
  <c r="AM290" i="1"/>
  <c r="BC290" i="1" s="1"/>
  <c r="AP458" i="1"/>
  <c r="AY458" i="1" s="1"/>
  <c r="AM362" i="1"/>
  <c r="BC362" i="1" s="1"/>
  <c r="AN421" i="1"/>
  <c r="AX421" i="1" s="1"/>
  <c r="AP529" i="1"/>
  <c r="AP7" i="1"/>
  <c r="BF565" i="1"/>
  <c r="AN590" i="1"/>
  <c r="AX590" i="1" s="1"/>
  <c r="AO206" i="1"/>
  <c r="AL38" i="1"/>
  <c r="BB38" i="1" s="1"/>
  <c r="AO445" i="1"/>
  <c r="AO289" i="1"/>
  <c r="AO43" i="1"/>
  <c r="AN444" i="1"/>
  <c r="AL204" i="1"/>
  <c r="BB204" i="1" s="1"/>
  <c r="AP145" i="1"/>
  <c r="AO85" i="1"/>
  <c r="AP25" i="1"/>
  <c r="AL499" i="1"/>
  <c r="BB499" i="1" s="1"/>
  <c r="AP43" i="1"/>
  <c r="AN564" i="1"/>
  <c r="AL504" i="1"/>
  <c r="BB504" i="1" s="1"/>
  <c r="AP396" i="1"/>
  <c r="BF180" i="1"/>
  <c r="BV180" i="1" s="1"/>
  <c r="BF120" i="1"/>
  <c r="BV120" i="1" s="1"/>
  <c r="AM72" i="1"/>
  <c r="BC72" i="1" s="1"/>
  <c r="BF445" i="1"/>
  <c r="AO313" i="1"/>
  <c r="AP205" i="1"/>
  <c r="AM49" i="1"/>
  <c r="BC49" i="1" s="1"/>
  <c r="BI151" i="1"/>
  <c r="AM528" i="1"/>
  <c r="BC528" i="1" s="1"/>
  <c r="AP144" i="1"/>
  <c r="AO601" i="1"/>
  <c r="AO397" i="1"/>
  <c r="AL229" i="1"/>
  <c r="AL169" i="1"/>
  <c r="AN121" i="1"/>
  <c r="AX121" i="1" s="1"/>
  <c r="AL600" i="1"/>
  <c r="BB600" i="1" s="1"/>
  <c r="AO540" i="1"/>
  <c r="AN492" i="1"/>
  <c r="AX492" i="1" s="1"/>
  <c r="AL463" i="1"/>
  <c r="BB463" i="1" s="1"/>
  <c r="AP301" i="1"/>
  <c r="AY301" i="1" s="1"/>
  <c r="AP133" i="1"/>
  <c r="AN73" i="1"/>
  <c r="AM444" i="1"/>
  <c r="BC444" i="1" s="1"/>
  <c r="AM396" i="1"/>
  <c r="BC396" i="1" s="1"/>
  <c r="AP336" i="1"/>
  <c r="AY336" i="1" s="1"/>
  <c r="AN228" i="1"/>
  <c r="AM168" i="1"/>
  <c r="BC168" i="1" s="1"/>
  <c r="AP409" i="1"/>
  <c r="AN349" i="1"/>
  <c r="AN289" i="1"/>
  <c r="AX289" i="1" s="1"/>
  <c r="AO73" i="1"/>
  <c r="BF504" i="1"/>
  <c r="BV504" i="1" s="1"/>
  <c r="AM384" i="1"/>
  <c r="BC384" i="1" s="1"/>
  <c r="AM74" i="1"/>
  <c r="BC74" i="1" s="1"/>
  <c r="AN361" i="1"/>
  <c r="AX361" i="1" s="1"/>
  <c r="AM313" i="1"/>
  <c r="BC313" i="1" s="1"/>
  <c r="AP253" i="1"/>
  <c r="AP193" i="1"/>
  <c r="AY193" i="1" s="1"/>
  <c r="AN85" i="1"/>
  <c r="AX85" i="1" s="1"/>
  <c r="AO516" i="1"/>
  <c r="AP348" i="1"/>
  <c r="AP240" i="1"/>
  <c r="AM132" i="1"/>
  <c r="BC132" i="1" s="1"/>
  <c r="AO373" i="1"/>
  <c r="BI325" i="1"/>
  <c r="BF265" i="1"/>
  <c r="BV265" i="1" s="1"/>
  <c r="AL205" i="1"/>
  <c r="BB205" i="1" s="1"/>
  <c r="AP600" i="1"/>
  <c r="AL156" i="1"/>
  <c r="BB156" i="1" s="1"/>
  <c r="AM563" i="1"/>
  <c r="BC563" i="1" s="1"/>
  <c r="BI395" i="1"/>
  <c r="AM588" i="1"/>
  <c r="BC588" i="1" s="1"/>
  <c r="AO621" i="1"/>
  <c r="AN563" i="1"/>
  <c r="AX563" i="1" s="1"/>
  <c r="AO515" i="1"/>
  <c r="BF455" i="1"/>
  <c r="BV455" i="1" s="1"/>
  <c r="AL395" i="1"/>
  <c r="BB395" i="1" s="1"/>
  <c r="AO347" i="1"/>
  <c r="AP239" i="1"/>
  <c r="AN360" i="1"/>
  <c r="AX360" i="1" s="1"/>
  <c r="AP599" i="1"/>
  <c r="AO539" i="1"/>
  <c r="AL311" i="1"/>
  <c r="BF263" i="1"/>
  <c r="BV263" i="1" s="1"/>
  <c r="AL203" i="1"/>
  <c r="BB203" i="1" s="1"/>
  <c r="AO499" i="1"/>
  <c r="AN12" i="1"/>
  <c r="AX12" i="1" s="1"/>
  <c r="AO575" i="1"/>
  <c r="AL407" i="1"/>
  <c r="BB407" i="1" s="1"/>
  <c r="AN251" i="1"/>
  <c r="AX251" i="1" s="1"/>
  <c r="AO144" i="1"/>
  <c r="AM619" i="1"/>
  <c r="BC619" i="1" s="1"/>
  <c r="AO563" i="1"/>
  <c r="AO395" i="1"/>
  <c r="AP347" i="1"/>
  <c r="BF287" i="1"/>
  <c r="BV287" i="1" s="1"/>
  <c r="BF227" i="1"/>
  <c r="BV227" i="1" s="1"/>
  <c r="AM179" i="1"/>
  <c r="BF444" i="1"/>
  <c r="BV444" i="1" s="1"/>
  <c r="BF599" i="1"/>
  <c r="BV599" i="1" s="1"/>
  <c r="AM443" i="1"/>
  <c r="BC443" i="1" s="1"/>
  <c r="AN215" i="1"/>
  <c r="AX215" i="1" s="1"/>
  <c r="AM527" i="1"/>
  <c r="BC527" i="1" s="1"/>
  <c r="BF479" i="1"/>
  <c r="BV479" i="1" s="1"/>
  <c r="AP419" i="1"/>
  <c r="AN311" i="1"/>
  <c r="AX311" i="1" s="1"/>
  <c r="AO324" i="1"/>
  <c r="AL24" i="1"/>
  <c r="BB24" i="1" s="1"/>
  <c r="AL239" i="1"/>
  <c r="BB239" i="1" s="1"/>
  <c r="BF11" i="1"/>
  <c r="BV11" i="1" s="1"/>
  <c r="BF91" i="1"/>
  <c r="BV91" i="1" s="1"/>
  <c r="AL514" i="1"/>
  <c r="BB514" i="1" s="1"/>
  <c r="AO346" i="1"/>
  <c r="AO298" i="1"/>
  <c r="BF238" i="1"/>
  <c r="BV238" i="1" s="1"/>
  <c r="AO95" i="1"/>
  <c r="AM47" i="1"/>
  <c r="BC47" i="1" s="1"/>
  <c r="BF382" i="1"/>
  <c r="BV382" i="1" s="1"/>
  <c r="AL214" i="1"/>
  <c r="BB214" i="1" s="1"/>
  <c r="BF166" i="1"/>
  <c r="BV166" i="1" s="1"/>
  <c r="AL31" i="1"/>
  <c r="BB31" i="1" s="1"/>
  <c r="AO561" i="1"/>
  <c r="AP501" i="1"/>
  <c r="AP119" i="1"/>
  <c r="AL59" i="1"/>
  <c r="BB59" i="1" s="1"/>
  <c r="AN379" i="1"/>
  <c r="AX379" i="1" s="1"/>
  <c r="AP19" i="1"/>
  <c r="BI238" i="1"/>
  <c r="BR238" i="1" s="1"/>
  <c r="BF178" i="1"/>
  <c r="BV178" i="1" s="1"/>
  <c r="AL130" i="1"/>
  <c r="BB130" i="1" s="1"/>
  <c r="AO70" i="1"/>
  <c r="AN525" i="1"/>
  <c r="AX525" i="1" s="1"/>
  <c r="AO131" i="1"/>
  <c r="BH23" i="1"/>
  <c r="AP163" i="1"/>
  <c r="AL478" i="1"/>
  <c r="BB478" i="1" s="1"/>
  <c r="AO370" i="1"/>
  <c r="AP250" i="1"/>
  <c r="AY250" i="1" s="1"/>
  <c r="AL202" i="1"/>
  <c r="BB202" i="1" s="1"/>
  <c r="AP142" i="1"/>
  <c r="AO215" i="1"/>
  <c r="AM59" i="1"/>
  <c r="BC59" i="1" s="1"/>
  <c r="AM11" i="1"/>
  <c r="BC11" i="1" s="1"/>
  <c r="AP379" i="1"/>
  <c r="AY379" i="1" s="1"/>
  <c r="AL394" i="1"/>
  <c r="BF346" i="1"/>
  <c r="BV346" i="1" s="1"/>
  <c r="AN238" i="1"/>
  <c r="AX238" i="1" s="1"/>
  <c r="AL178" i="1"/>
  <c r="BB178" i="1" s="1"/>
  <c r="BI10" i="1"/>
  <c r="AO573" i="1"/>
  <c r="AP525" i="1"/>
  <c r="AN131" i="1"/>
  <c r="AX131" i="1" s="1"/>
  <c r="AO71" i="1"/>
  <c r="AL23" i="1"/>
  <c r="BB23" i="1" s="1"/>
  <c r="AL91" i="1"/>
  <c r="BB91" i="1" s="1"/>
  <c r="AM574" i="1"/>
  <c r="BC574" i="1" s="1"/>
  <c r="AO466" i="1"/>
  <c r="AL250" i="1"/>
  <c r="BB250" i="1" s="1"/>
  <c r="AL142" i="1"/>
  <c r="BB142" i="1" s="1"/>
  <c r="AP82" i="1"/>
  <c r="AP22" i="1"/>
  <c r="AL475" i="1"/>
  <c r="BB475" i="1" s="1"/>
  <c r="AN585" i="1"/>
  <c r="AX585" i="1" s="1"/>
  <c r="AL83" i="1"/>
  <c r="BB83" i="1" s="1"/>
  <c r="AM511" i="1"/>
  <c r="BC511" i="1" s="1"/>
  <c r="AL598" i="1"/>
  <c r="BB598" i="1" s="1"/>
  <c r="AL370" i="1"/>
  <c r="BB370" i="1" s="1"/>
  <c r="AM202" i="1"/>
  <c r="BC202" i="1" s="1"/>
  <c r="AN46" i="1"/>
  <c r="AX46" i="1" s="1"/>
  <c r="AM175" i="1"/>
  <c r="BC175" i="1" s="1"/>
  <c r="AN155" i="1"/>
  <c r="AX155" i="1" s="1"/>
  <c r="BI95" i="1"/>
  <c r="AM442" i="1"/>
  <c r="BC442" i="1" s="1"/>
  <c r="BF214" i="1"/>
  <c r="BV214" i="1" s="1"/>
  <c r="BF612" i="1"/>
  <c r="BV612" i="1" s="1"/>
  <c r="AO501" i="1"/>
  <c r="AL333" i="1"/>
  <c r="BF273" i="1"/>
  <c r="BV273" i="1" s="1"/>
  <c r="AO165" i="1"/>
  <c r="AP117" i="1"/>
  <c r="AL57" i="1"/>
  <c r="BB57" i="1" s="1"/>
  <c r="AM620" i="1"/>
  <c r="BC620" i="1" s="1"/>
  <c r="AM176" i="1"/>
  <c r="BC176" i="1" s="1"/>
  <c r="AP128" i="1"/>
  <c r="AP8" i="1"/>
  <c r="AO345" i="1"/>
  <c r="AO297" i="1"/>
  <c r="BF189" i="1"/>
  <c r="BV189" i="1" s="1"/>
  <c r="AL21" i="1"/>
  <c r="BB21" i="1" s="1"/>
  <c r="AP584" i="1"/>
  <c r="AM476" i="1"/>
  <c r="BC476" i="1" s="1"/>
  <c r="AP368" i="1"/>
  <c r="BF308" i="1"/>
  <c r="BV308" i="1" s="1"/>
  <c r="AP248" i="1"/>
  <c r="AY248" i="1" s="1"/>
  <c r="AO32" i="1"/>
  <c r="AN513" i="1"/>
  <c r="AX513" i="1" s="1"/>
  <c r="AO429" i="1"/>
  <c r="BF369" i="1"/>
  <c r="BV369" i="1" s="1"/>
  <c r="AM201" i="1"/>
  <c r="BC201" i="1" s="1"/>
  <c r="AO608" i="1"/>
  <c r="AP548" i="1"/>
  <c r="AL488" i="1"/>
  <c r="BB488" i="1" s="1"/>
  <c r="AN380" i="1"/>
  <c r="AX380" i="1" s="1"/>
  <c r="AN164" i="1"/>
  <c r="AX164" i="1" s="1"/>
  <c r="AL104" i="1"/>
  <c r="BB104" i="1" s="1"/>
  <c r="AN381" i="1"/>
  <c r="AX381" i="1" s="1"/>
  <c r="AO333" i="1"/>
  <c r="AP273" i="1"/>
  <c r="AP618" i="1"/>
  <c r="AN500" i="1"/>
  <c r="AX500" i="1" s="1"/>
  <c r="AL452" i="1"/>
  <c r="BB452" i="1" s="1"/>
  <c r="AM392" i="1"/>
  <c r="BC392" i="1" s="1"/>
  <c r="BF284" i="1"/>
  <c r="BV284" i="1" s="1"/>
  <c r="AP236" i="1"/>
  <c r="AP176" i="1"/>
  <c r="AY176" i="1" s="1"/>
  <c r="AL116" i="1"/>
  <c r="BB116" i="1" s="1"/>
  <c r="AL282" i="1"/>
  <c r="BB282" i="1" s="1"/>
  <c r="AN234" i="1"/>
  <c r="AP187" i="1"/>
  <c r="BH283" i="1"/>
  <c r="BF210" i="1"/>
  <c r="BV210" i="1" s="1"/>
  <c r="AL605" i="1"/>
  <c r="AN341" i="1"/>
  <c r="AX341" i="1" s="1"/>
  <c r="BF595" i="1"/>
  <c r="BV595" i="1" s="1"/>
  <c r="BH126" i="1"/>
  <c r="AL245" i="1"/>
  <c r="BB245" i="1" s="1"/>
  <c r="AM125" i="1"/>
  <c r="BC125" i="1" s="1"/>
  <c r="AP64" i="1"/>
  <c r="AY64" i="1" s="1"/>
  <c r="AN150" i="1"/>
  <c r="AX150" i="1" s="1"/>
  <c r="AO485" i="1"/>
  <c r="AP137" i="1"/>
  <c r="BH343" i="1"/>
  <c r="AP184" i="1"/>
  <c r="AM197" i="1"/>
  <c r="BC197" i="1" s="1"/>
  <c r="AO412" i="1"/>
  <c r="AP147" i="1"/>
  <c r="AN436" i="1"/>
  <c r="AX436" i="1" s="1"/>
  <c r="AP352" i="1"/>
  <c r="AL578" i="1"/>
  <c r="BB578" i="1" s="1"/>
  <c r="AP327" i="1"/>
  <c r="AL280" i="1"/>
  <c r="BB280" i="1" s="1"/>
  <c r="AL607" i="1"/>
  <c r="AP27" i="1"/>
  <c r="AL135" i="1"/>
  <c r="BB135" i="1" s="1"/>
  <c r="AP15" i="1"/>
  <c r="AO243" i="1"/>
  <c r="BF280" i="1"/>
  <c r="BV280" i="1" s="1"/>
  <c r="AM27" i="1"/>
  <c r="BC27" i="1" s="1"/>
  <c r="AO554" i="1"/>
  <c r="AN506" i="1"/>
  <c r="AX506" i="1" s="1"/>
  <c r="BH170" i="1"/>
  <c r="AM67" i="1"/>
  <c r="BC67" i="1" s="1"/>
  <c r="AP505" i="1"/>
  <c r="BF547" i="1"/>
  <c r="BV547" i="1" s="1"/>
  <c r="BF433" i="1"/>
  <c r="BV433" i="1" s="1"/>
  <c r="AP98" i="1"/>
  <c r="BH26" i="1"/>
  <c r="AM242" i="1"/>
  <c r="BC242" i="1" s="1"/>
  <c r="BF463" i="1"/>
  <c r="BV463" i="1" s="1"/>
  <c r="AM266" i="1"/>
  <c r="BC266" i="1" s="1"/>
  <c r="AL613" i="1"/>
  <c r="BB613" i="1" s="1"/>
  <c r="AM541" i="1"/>
  <c r="AL470" i="1"/>
  <c r="BB470" i="1" s="1"/>
  <c r="BF110" i="1"/>
  <c r="BV110" i="1" s="1"/>
  <c r="AP26" i="1"/>
  <c r="AM613" i="1"/>
  <c r="BC613" i="1" s="1"/>
  <c r="BF259" i="1"/>
  <c r="BV259" i="1" s="1"/>
  <c r="AN205" i="1"/>
  <c r="AX205" i="1" s="1"/>
  <c r="AN133" i="1"/>
  <c r="AX133" i="1" s="1"/>
  <c r="AP499" i="1"/>
  <c r="BF516" i="1"/>
  <c r="BV516" i="1" s="1"/>
  <c r="AN613" i="1"/>
  <c r="AX613" i="1" s="1"/>
  <c r="BF73" i="1"/>
  <c r="BV73" i="1" s="1"/>
  <c r="AL25" i="1"/>
  <c r="BB25" i="1" s="1"/>
  <c r="AP415" i="1"/>
  <c r="AL612" i="1"/>
  <c r="BB612" i="1" s="1"/>
  <c r="BF552" i="1"/>
  <c r="BV552" i="1" s="1"/>
  <c r="AN336" i="1"/>
  <c r="AX336" i="1" s="1"/>
  <c r="AN288" i="1"/>
  <c r="AX288" i="1" s="1"/>
  <c r="BF168" i="1"/>
  <c r="BV168" i="1" s="1"/>
  <c r="AN120" i="1"/>
  <c r="AO60" i="1"/>
  <c r="AL361" i="1"/>
  <c r="BB361" i="1" s="1"/>
  <c r="BF313" i="1"/>
  <c r="BV313" i="1" s="1"/>
  <c r="AL253" i="1"/>
  <c r="BB253" i="1" s="1"/>
  <c r="BF205" i="1"/>
  <c r="BV205" i="1" s="1"/>
  <c r="AO145" i="1"/>
  <c r="AP97" i="1"/>
  <c r="AY97" i="1" s="1"/>
  <c r="BI37" i="1"/>
  <c r="AP576" i="1"/>
  <c r="AL348" i="1"/>
  <c r="BB348" i="1" s="1"/>
  <c r="AN240" i="1"/>
  <c r="AX240" i="1" s="1"/>
  <c r="BF518" i="1"/>
  <c r="BV518" i="1" s="1"/>
  <c r="AO541" i="1"/>
  <c r="AM325" i="1"/>
  <c r="BC325" i="1" s="1"/>
  <c r="AM277" i="1"/>
  <c r="BC277" i="1" s="1"/>
  <c r="AM217" i="1"/>
  <c r="BC217" i="1" s="1"/>
  <c r="AP109" i="1"/>
  <c r="BF223" i="1"/>
  <c r="BV223" i="1" s="1"/>
  <c r="BF540" i="1"/>
  <c r="BV540" i="1" s="1"/>
  <c r="BF480" i="1"/>
  <c r="BV480" i="1" s="1"/>
  <c r="AL420" i="1"/>
  <c r="BB420" i="1" s="1"/>
  <c r="AO312" i="1"/>
  <c r="BF156" i="1"/>
  <c r="BV156" i="1" s="1"/>
  <c r="AP349" i="1"/>
  <c r="AO181" i="1"/>
  <c r="BI121" i="1"/>
  <c r="BR121" i="1" s="1"/>
  <c r="AN13" i="1"/>
  <c r="AX13" i="1" s="1"/>
  <c r="AP492" i="1"/>
  <c r="AY492" i="1" s="1"/>
  <c r="AP444" i="1"/>
  <c r="AL324" i="1"/>
  <c r="BB324" i="1" s="1"/>
  <c r="AN276" i="1"/>
  <c r="AX276" i="1" s="1"/>
  <c r="AL216" i="1"/>
  <c r="BB216" i="1" s="1"/>
  <c r="AP168" i="1"/>
  <c r="AL337" i="1"/>
  <c r="BB337" i="1" s="1"/>
  <c r="AL121" i="1"/>
  <c r="BB121" i="1" s="1"/>
  <c r="AO13" i="1"/>
  <c r="AM295" i="1"/>
  <c r="BC295" i="1" s="1"/>
  <c r="AP612" i="1"/>
  <c r="AO552" i="1"/>
  <c r="BF432" i="1"/>
  <c r="BV432" i="1" s="1"/>
  <c r="AP384" i="1"/>
  <c r="AY384" i="1" s="1"/>
  <c r="AM324" i="1"/>
  <c r="BC324" i="1" s="1"/>
  <c r="AO276" i="1"/>
  <c r="AN216" i="1"/>
  <c r="AX216" i="1" s="1"/>
  <c r="AO108" i="1"/>
  <c r="AN409" i="1"/>
  <c r="AX409" i="1" s="1"/>
  <c r="AP85" i="1"/>
  <c r="AY85" i="1" s="1"/>
  <c r="AN415" i="1"/>
  <c r="AX415" i="1" s="1"/>
  <c r="AP564" i="1"/>
  <c r="AO456" i="1"/>
  <c r="AL336" i="1"/>
  <c r="BB336" i="1" s="1"/>
  <c r="AL288" i="1"/>
  <c r="BB288" i="1" s="1"/>
  <c r="AN180" i="1"/>
  <c r="AX180" i="1" s="1"/>
  <c r="BF72" i="1"/>
  <c r="BV72" i="1" s="1"/>
  <c r="BF122" i="1"/>
  <c r="BV122" i="1" s="1"/>
  <c r="BF373" i="1"/>
  <c r="BV373" i="1" s="1"/>
  <c r="BF253" i="1"/>
  <c r="BV253" i="1" s="1"/>
  <c r="AO97" i="1"/>
  <c r="AP132" i="1"/>
  <c r="AY132" i="1" s="1"/>
  <c r="AN611" i="1"/>
  <c r="AX611" i="1" s="1"/>
  <c r="AP503" i="1"/>
  <c r="AY503" i="1" s="1"/>
  <c r="AN443" i="1"/>
  <c r="AX443" i="1" s="1"/>
  <c r="AM335" i="1"/>
  <c r="BC335" i="1" s="1"/>
  <c r="AP528" i="1"/>
  <c r="AO611" i="1"/>
  <c r="AM287" i="1"/>
  <c r="BC287" i="1" s="1"/>
  <c r="AN227" i="1"/>
  <c r="AX227" i="1" s="1"/>
  <c r="AO179" i="1"/>
  <c r="AO527" i="1"/>
  <c r="AM479" i="1"/>
  <c r="BC479" i="1" s="1"/>
  <c r="BF359" i="1"/>
  <c r="BV359" i="1" s="1"/>
  <c r="AO203" i="1"/>
  <c r="BF575" i="1"/>
  <c r="BV575" i="1" s="1"/>
  <c r="AM347" i="1"/>
  <c r="BC347" i="1" s="1"/>
  <c r="AO299" i="1"/>
  <c r="AL191" i="1"/>
  <c r="BB191" i="1" s="1"/>
  <c r="AP516" i="1"/>
  <c r="AP108" i="1"/>
  <c r="AL551" i="1"/>
  <c r="BF503" i="1"/>
  <c r="BV503" i="1" s="1"/>
  <c r="BF395" i="1"/>
  <c r="BV395" i="1" s="1"/>
  <c r="AO227" i="1"/>
  <c r="AM167" i="1"/>
  <c r="BC167" i="1" s="1"/>
  <c r="AP491" i="1"/>
  <c r="AP431" i="1"/>
  <c r="AY431" i="1" s="1"/>
  <c r="BH371" i="1"/>
  <c r="AM323" i="1"/>
  <c r="BC323" i="1" s="1"/>
  <c r="AP263" i="1"/>
  <c r="BF276" i="1"/>
  <c r="BV276" i="1" s="1"/>
  <c r="AO587" i="1"/>
  <c r="AM359" i="1"/>
  <c r="BC359" i="1" s="1"/>
  <c r="BF311" i="1"/>
  <c r="BV311" i="1" s="1"/>
  <c r="AM24" i="1"/>
  <c r="BC24" i="1" s="1"/>
  <c r="AP587" i="1"/>
  <c r="AM467" i="1"/>
  <c r="BC467" i="1" s="1"/>
  <c r="AL419" i="1"/>
  <c r="BB419" i="1" s="1"/>
  <c r="AN191" i="1"/>
  <c r="AX191" i="1" s="1"/>
  <c r="AO191" i="1"/>
  <c r="AN621" i="1"/>
  <c r="AL562" i="1"/>
  <c r="AO394" i="1"/>
  <c r="AP286" i="1"/>
  <c r="AP118" i="1"/>
  <c r="BF143" i="1"/>
  <c r="BV143" i="1" s="1"/>
  <c r="BF511" i="1"/>
  <c r="BV511" i="1" s="1"/>
  <c r="AP235" i="1"/>
  <c r="AP598" i="1"/>
  <c r="AO478" i="1"/>
  <c r="AP430" i="1"/>
  <c r="AP262" i="1"/>
  <c r="AY262" i="1" s="1"/>
  <c r="AM154" i="1"/>
  <c r="BC154" i="1" s="1"/>
  <c r="BF94" i="1"/>
  <c r="BV94" i="1" s="1"/>
  <c r="AO46" i="1"/>
  <c r="AO535" i="1"/>
  <c r="AL619" i="1"/>
  <c r="BB619" i="1" s="1"/>
  <c r="BF307" i="1"/>
  <c r="BV307" i="1" s="1"/>
  <c r="AL19" i="1"/>
  <c r="BB19" i="1" s="1"/>
  <c r="AM562" i="1"/>
  <c r="BI70" i="1"/>
  <c r="AN451" i="1"/>
  <c r="AX451" i="1" s="1"/>
  <c r="AL586" i="1"/>
  <c r="AN526" i="1"/>
  <c r="AX526" i="1" s="1"/>
  <c r="AM466" i="1"/>
  <c r="BC466" i="1" s="1"/>
  <c r="AL418" i="1"/>
  <c r="BB418" i="1" s="1"/>
  <c r="AP298" i="1"/>
  <c r="AO190" i="1"/>
  <c r="AN34" i="1"/>
  <c r="BF179" i="1"/>
  <c r="AN605" i="1"/>
  <c r="AX605" i="1" s="1"/>
  <c r="AM19" i="1"/>
  <c r="BC19" i="1" s="1"/>
  <c r="AO562" i="1"/>
  <c r="BF334" i="1"/>
  <c r="BV334" i="1" s="1"/>
  <c r="BF286" i="1"/>
  <c r="BV286" i="1" s="1"/>
  <c r="AO178" i="1"/>
  <c r="BF118" i="1"/>
  <c r="BV118" i="1" s="1"/>
  <c r="AN31" i="1"/>
  <c r="AX31" i="1" s="1"/>
  <c r="BF573" i="1"/>
  <c r="BV573" i="1" s="1"/>
  <c r="BF71" i="1"/>
  <c r="BV71" i="1" s="1"/>
  <c r="BF379" i="1"/>
  <c r="BV379" i="1" s="1"/>
  <c r="BF406" i="1"/>
  <c r="BV406" i="1" s="1"/>
  <c r="AN346" i="1"/>
  <c r="AX346" i="1" s="1"/>
  <c r="AL190" i="1"/>
  <c r="BB190" i="1" s="1"/>
  <c r="BF130" i="1"/>
  <c r="BV130" i="1" s="1"/>
  <c r="AM70" i="1"/>
  <c r="BC70" i="1" s="1"/>
  <c r="AL22" i="1"/>
  <c r="BB22" i="1" s="1"/>
  <c r="AO391" i="1"/>
  <c r="BF525" i="1"/>
  <c r="BV525" i="1" s="1"/>
  <c r="AL465" i="1"/>
  <c r="BB465" i="1" s="1"/>
  <c r="AO83" i="1"/>
  <c r="AL451" i="1"/>
  <c r="BB451" i="1" s="1"/>
  <c r="AM163" i="1"/>
  <c r="BC163" i="1" s="1"/>
  <c r="BF526" i="1"/>
  <c r="BV526" i="1" s="1"/>
  <c r="AN478" i="1"/>
  <c r="AX478" i="1" s="1"/>
  <c r="AL358" i="1"/>
  <c r="BB358" i="1" s="1"/>
  <c r="AM310" i="1"/>
  <c r="AM34" i="1"/>
  <c r="BC34" i="1" s="1"/>
  <c r="AP35" i="1"/>
  <c r="AM235" i="1"/>
  <c r="BC235" i="1" s="1"/>
  <c r="AN490" i="1"/>
  <c r="AX490" i="1" s="1"/>
  <c r="AN430" i="1"/>
  <c r="AX430" i="1" s="1"/>
  <c r="AN262" i="1"/>
  <c r="AX262" i="1" s="1"/>
  <c r="AO106" i="1"/>
  <c r="AM46" i="1"/>
  <c r="BC46" i="1" s="1"/>
  <c r="AM535" i="1"/>
  <c r="BC535" i="1" s="1"/>
  <c r="AL247" i="1"/>
  <c r="BB247" i="1" s="1"/>
  <c r="AM549" i="1"/>
  <c r="BC549" i="1" s="1"/>
  <c r="BF501" i="1"/>
  <c r="BV501" i="1" s="1"/>
  <c r="AN535" i="1"/>
  <c r="AX535" i="1" s="1"/>
  <c r="AP537" i="1"/>
  <c r="BF321" i="1"/>
  <c r="BV321" i="1" s="1"/>
  <c r="BF213" i="1"/>
  <c r="BV213" i="1" s="1"/>
  <c r="AL105" i="1"/>
  <c r="BB105" i="1" s="1"/>
  <c r="BF45" i="1"/>
  <c r="BV45" i="1" s="1"/>
  <c r="AM560" i="1"/>
  <c r="AN332" i="1"/>
  <c r="AX332" i="1" s="1"/>
  <c r="AM284" i="1"/>
  <c r="BC284" i="1" s="1"/>
  <c r="AL224" i="1"/>
  <c r="BB224" i="1" s="1"/>
  <c r="AN56" i="1"/>
  <c r="AX56" i="1" s="1"/>
  <c r="AM597" i="1"/>
  <c r="AL393" i="1"/>
  <c r="BB393" i="1" s="1"/>
  <c r="BF345" i="1"/>
  <c r="BV345" i="1" s="1"/>
  <c r="AO285" i="1"/>
  <c r="BI177" i="1"/>
  <c r="AM570" i="1"/>
  <c r="BC570" i="1" s="1"/>
  <c r="BH342" i="1"/>
  <c r="AO521" i="1"/>
  <c r="AM329" i="1"/>
  <c r="BC329" i="1" s="1"/>
  <c r="AO294" i="1"/>
  <c r="AM293" i="1"/>
  <c r="BC293" i="1" s="1"/>
  <c r="AP221" i="1"/>
  <c r="AM100" i="1"/>
  <c r="BC100" i="1" s="1"/>
  <c r="AL591" i="1"/>
  <c r="BB591" i="1" s="1"/>
  <c r="AN483" i="1"/>
  <c r="AM557" i="1"/>
  <c r="BC557" i="1" s="1"/>
  <c r="AN160" i="1"/>
  <c r="AX160" i="1" s="1"/>
  <c r="AL389" i="1"/>
  <c r="BB389" i="1" s="1"/>
  <c r="AO328" i="1"/>
  <c r="AP207" i="1"/>
  <c r="AM413" i="1"/>
  <c r="BC413" i="1" s="1"/>
  <c r="AL256" i="1"/>
  <c r="BF435" i="1"/>
  <c r="BV435" i="1" s="1"/>
  <c r="BF423" i="1"/>
  <c r="BF182" i="1"/>
  <c r="BV182" i="1" s="1"/>
  <c r="BF290" i="1"/>
  <c r="BV290" i="1" s="1"/>
  <c r="AP590" i="1"/>
  <c r="BF302" i="1"/>
  <c r="BV302" i="1" s="1"/>
  <c r="AO542" i="1"/>
  <c r="AL422" i="1"/>
  <c r="BB422" i="1" s="1"/>
  <c r="AM553" i="1"/>
  <c r="BC553" i="1" s="1"/>
  <c r="BF403" i="1"/>
  <c r="BV403" i="1" s="1"/>
  <c r="AL554" i="1"/>
  <c r="BB554" i="1" s="1"/>
  <c r="AP553" i="1"/>
  <c r="AM481" i="1"/>
  <c r="BC481" i="1" s="1"/>
  <c r="AL74" i="1"/>
  <c r="BB74" i="1" s="1"/>
  <c r="AO421" i="1"/>
  <c r="AN206" i="1"/>
  <c r="AX206" i="1" s="1"/>
  <c r="AP110" i="1"/>
  <c r="AP403" i="1"/>
  <c r="AO469" i="1"/>
  <c r="AP14" i="1"/>
  <c r="AL192" i="1"/>
  <c r="BB192" i="1" s="1"/>
  <c r="BH13" i="1"/>
  <c r="AO492" i="1"/>
  <c r="AO168" i="1"/>
  <c r="AN60" i="1"/>
  <c r="AM409" i="1"/>
  <c r="BC409" i="1" s="1"/>
  <c r="AP361" i="1"/>
  <c r="BF85" i="1"/>
  <c r="BV85" i="1" s="1"/>
  <c r="AL120" i="1"/>
  <c r="BB120" i="1" s="1"/>
  <c r="AO72" i="1"/>
  <c r="AM254" i="1"/>
  <c r="BC254" i="1" s="1"/>
  <c r="AL373" i="1"/>
  <c r="BB373" i="1" s="1"/>
  <c r="AL583" i="1"/>
  <c r="BB583" i="1" s="1"/>
  <c r="AP223" i="1"/>
  <c r="AL252" i="1"/>
  <c r="BB252" i="1" s="1"/>
  <c r="AP84" i="1"/>
  <c r="AN36" i="1"/>
  <c r="AX36" i="1" s="1"/>
  <c r="AP397" i="1"/>
  <c r="AO337" i="1"/>
  <c r="AM169" i="1"/>
  <c r="BC169" i="1" s="1"/>
  <c r="AO121" i="1"/>
  <c r="BF61" i="1"/>
  <c r="BV61" i="1" s="1"/>
  <c r="AM600" i="1"/>
  <c r="BC600" i="1" s="1"/>
  <c r="AP540" i="1"/>
  <c r="AO432" i="1"/>
  <c r="AP264" i="1"/>
  <c r="AN385" i="1"/>
  <c r="AX385" i="1" s="1"/>
  <c r="AP277" i="1"/>
  <c r="AM229" i="1"/>
  <c r="AN169" i="1"/>
  <c r="AX169" i="1" s="1"/>
  <c r="AP121" i="1"/>
  <c r="AY121" i="1" s="1"/>
  <c r="AL61" i="1"/>
  <c r="BB61" i="1" s="1"/>
  <c r="AN600" i="1"/>
  <c r="AX600" i="1" s="1"/>
  <c r="AL372" i="1"/>
  <c r="BB372" i="1" s="1"/>
  <c r="AM216" i="1"/>
  <c r="BC216" i="1" s="1"/>
  <c r="AO156" i="1"/>
  <c r="AL96" i="1"/>
  <c r="BB96" i="1" s="1"/>
  <c r="AL331" i="1"/>
  <c r="BI409" i="1"/>
  <c r="AP241" i="1"/>
  <c r="BF181" i="1"/>
  <c r="BV181" i="1" s="1"/>
  <c r="AP73" i="1"/>
  <c r="BF415" i="1"/>
  <c r="BV415" i="1" s="1"/>
  <c r="AM552" i="1"/>
  <c r="BC552" i="1" s="1"/>
  <c r="BH504" i="1"/>
  <c r="AO228" i="1"/>
  <c r="AN168" i="1"/>
  <c r="AX168" i="1" s="1"/>
  <c r="AL60" i="1"/>
  <c r="BF421" i="1"/>
  <c r="AO361" i="1"/>
  <c r="BF301" i="1"/>
  <c r="BV301" i="1" s="1"/>
  <c r="AL480" i="1"/>
  <c r="BB480" i="1" s="1"/>
  <c r="AM96" i="1"/>
  <c r="BC96" i="1" s="1"/>
  <c r="AP551" i="1"/>
  <c r="AL491" i="1"/>
  <c r="BB491" i="1" s="1"/>
  <c r="AN383" i="1"/>
  <c r="AX383" i="1" s="1"/>
  <c r="BF611" i="1"/>
  <c r="BV611" i="1" s="1"/>
  <c r="BF491" i="1"/>
  <c r="BV491" i="1" s="1"/>
  <c r="BF443" i="1"/>
  <c r="BV443" i="1" s="1"/>
  <c r="AO383" i="1"/>
  <c r="AP335" i="1"/>
  <c r="AO583" i="1"/>
  <c r="AM12" i="1"/>
  <c r="BC12" i="1" s="1"/>
  <c r="AN575" i="1"/>
  <c r="AX575" i="1" s="1"/>
  <c r="AL527" i="1"/>
  <c r="BB527" i="1" s="1"/>
  <c r="BF407" i="1"/>
  <c r="BV407" i="1" s="1"/>
  <c r="AN359" i="1"/>
  <c r="AX359" i="1" s="1"/>
  <c r="AM251" i="1"/>
  <c r="BC251" i="1" s="1"/>
  <c r="AO576" i="1"/>
  <c r="AP620" i="1"/>
  <c r="AN503" i="1"/>
  <c r="AX503" i="1" s="1"/>
  <c r="AL455" i="1"/>
  <c r="BB455" i="1" s="1"/>
  <c r="AN395" i="1"/>
  <c r="AX395" i="1" s="1"/>
  <c r="BF239" i="1"/>
  <c r="BV239" i="1" s="1"/>
  <c r="AM491" i="1"/>
  <c r="BC491" i="1" s="1"/>
  <c r="AP383" i="1"/>
  <c r="AY383" i="1" s="1"/>
  <c r="AL275" i="1"/>
  <c r="BB275" i="1" s="1"/>
  <c r="BI336" i="1"/>
  <c r="BR336" i="1" s="1"/>
  <c r="BF539" i="1"/>
  <c r="BV539" i="1" s="1"/>
  <c r="AO419" i="1"/>
  <c r="AO12" i="1"/>
  <c r="AP575" i="1"/>
  <c r="AN295" i="1"/>
  <c r="AP216" i="1"/>
  <c r="AP467" i="1"/>
  <c r="AN407" i="1"/>
  <c r="AX407" i="1" s="1"/>
  <c r="AP359" i="1"/>
  <c r="AM239" i="1"/>
  <c r="BC239" i="1" s="1"/>
  <c r="AM107" i="1"/>
  <c r="BC107" i="1" s="1"/>
  <c r="AP47" i="1"/>
  <c r="AM610" i="1"/>
  <c r="BC610" i="1" s="1"/>
  <c r="AL502" i="1"/>
  <c r="AP442" i="1"/>
  <c r="BF394" i="1"/>
  <c r="BV394" i="1" s="1"/>
  <c r="BI334" i="1"/>
  <c r="BF274" i="1"/>
  <c r="BV274" i="1" s="1"/>
  <c r="AN166" i="1"/>
  <c r="AX166" i="1" s="1"/>
  <c r="AP511" i="1"/>
  <c r="AP586" i="1"/>
  <c r="AM538" i="1"/>
  <c r="BC538" i="1" s="1"/>
  <c r="BF478" i="1"/>
  <c r="BV478" i="1" s="1"/>
  <c r="BI370" i="1"/>
  <c r="BR370" i="1" s="1"/>
  <c r="BF262" i="1"/>
  <c r="BV262" i="1" s="1"/>
  <c r="AO34" i="1"/>
  <c r="BF535" i="1"/>
  <c r="BV535" i="1" s="1"/>
  <c r="BF167" i="1"/>
  <c r="BV167" i="1" s="1"/>
  <c r="AP107" i="1"/>
  <c r="AO610" i="1"/>
  <c r="AL550" i="1"/>
  <c r="AM502" i="1"/>
  <c r="AN382" i="1"/>
  <c r="AX382" i="1" s="1"/>
  <c r="AO274" i="1"/>
  <c r="AO226" i="1"/>
  <c r="AP58" i="1"/>
  <c r="BH31" i="1"/>
  <c r="AO119" i="1"/>
  <c r="BF574" i="1"/>
  <c r="BV574" i="1" s="1"/>
  <c r="AM82" i="1"/>
  <c r="BC82" i="1" s="1"/>
  <c r="BI22" i="1"/>
  <c r="AO107" i="1"/>
  <c r="AP307" i="1"/>
  <c r="AN550" i="1"/>
  <c r="AX550" i="1" s="1"/>
  <c r="AL442" i="1"/>
  <c r="BB442" i="1" s="1"/>
  <c r="AP382" i="1"/>
  <c r="BF226" i="1"/>
  <c r="BV226" i="1" s="1"/>
  <c r="AN620" i="1"/>
  <c r="AN247" i="1"/>
  <c r="AX247" i="1" s="1"/>
  <c r="AM215" i="1"/>
  <c r="BC215" i="1" s="1"/>
  <c r="AL119" i="1"/>
  <c r="BB119" i="1" s="1"/>
  <c r="AO59" i="1"/>
  <c r="AN502" i="1"/>
  <c r="AX502" i="1" s="1"/>
  <c r="AP454" i="1"/>
  <c r="AL346" i="1"/>
  <c r="BB346" i="1" s="1"/>
  <c r="AO286" i="1"/>
  <c r="AO238" i="1"/>
  <c r="AN10" i="1"/>
  <c r="AX10" i="1" s="1"/>
  <c r="BF391" i="1"/>
  <c r="BV391" i="1" s="1"/>
  <c r="AL79" i="1"/>
  <c r="BB79" i="1" s="1"/>
  <c r="AL513" i="1"/>
  <c r="BB513" i="1" s="1"/>
  <c r="AO23" i="1"/>
  <c r="AM91" i="1"/>
  <c r="BC91" i="1" s="1"/>
  <c r="AN574" i="1"/>
  <c r="AX574" i="1" s="1"/>
  <c r="AN250" i="1"/>
  <c r="AX250" i="1" s="1"/>
  <c r="AM142" i="1"/>
  <c r="BC142" i="1" s="1"/>
  <c r="AL82" i="1"/>
  <c r="BB82" i="1" s="1"/>
  <c r="AM475" i="1"/>
  <c r="BC475" i="1" s="1"/>
  <c r="AN511" i="1"/>
  <c r="AX511" i="1" s="1"/>
  <c r="AN418" i="1"/>
  <c r="AX418" i="1" s="1"/>
  <c r="BH370" i="1"/>
  <c r="AP310" i="1"/>
  <c r="AN202" i="1"/>
  <c r="AX202" i="1" s="1"/>
  <c r="AO94" i="1"/>
  <c r="AN175" i="1"/>
  <c r="AX175" i="1" s="1"/>
  <c r="AP549" i="1"/>
  <c r="BF489" i="1"/>
  <c r="BV489" i="1" s="1"/>
  <c r="AO525" i="1"/>
  <c r="AM429" i="1"/>
  <c r="BC429" i="1" s="1"/>
  <c r="AP321" i="1"/>
  <c r="AO261" i="1"/>
  <c r="AN153" i="1"/>
  <c r="AX153" i="1" s="1"/>
  <c r="AN93" i="1"/>
  <c r="AX93" i="1" s="1"/>
  <c r="AM608" i="1"/>
  <c r="BC608" i="1" s="1"/>
  <c r="BF440" i="1"/>
  <c r="BV440" i="1" s="1"/>
  <c r="AL380" i="1"/>
  <c r="BB380" i="1" s="1"/>
  <c r="AP272" i="1"/>
  <c r="AM224" i="1"/>
  <c r="BC224" i="1" s="1"/>
  <c r="AM164" i="1"/>
  <c r="BC164" i="1" s="1"/>
  <c r="BF56" i="1"/>
  <c r="BV56" i="1" s="1"/>
  <c r="BF441" i="1"/>
  <c r="BV441" i="1" s="1"/>
  <c r="AL285" i="1"/>
  <c r="BB285" i="1" s="1"/>
  <c r="BF225" i="1"/>
  <c r="BV225" i="1" s="1"/>
  <c r="BF57" i="1"/>
  <c r="BV57" i="1" s="1"/>
  <c r="BF9" i="1"/>
  <c r="BV9" i="1" s="1"/>
  <c r="BF464" i="1"/>
  <c r="BV464" i="1" s="1"/>
  <c r="AN344" i="1"/>
  <c r="AX344" i="1" s="1"/>
  <c r="BF236" i="1"/>
  <c r="BV236" i="1" s="1"/>
  <c r="BF188" i="1"/>
  <c r="BV188" i="1" s="1"/>
  <c r="BI80" i="1"/>
  <c r="BF20" i="1"/>
  <c r="BV20" i="1" s="1"/>
  <c r="AN417" i="1"/>
  <c r="AX417" i="1" s="1"/>
  <c r="AL297" i="1"/>
  <c r="BB297" i="1" s="1"/>
  <c r="AN189" i="1"/>
  <c r="AX189" i="1" s="1"/>
  <c r="AL141" i="1"/>
  <c r="BB141" i="1" s="1"/>
  <c r="AL584" i="1"/>
  <c r="BB584" i="1" s="1"/>
  <c r="AO428" i="1"/>
  <c r="AL368" i="1"/>
  <c r="BB368" i="1" s="1"/>
  <c r="AP308" i="1"/>
  <c r="AP260" i="1"/>
  <c r="AN200" i="1"/>
  <c r="AX200" i="1" s="1"/>
  <c r="AP92" i="1"/>
  <c r="AO44" i="1"/>
  <c r="AP513" i="1"/>
  <c r="AY513" i="1" s="1"/>
  <c r="AP429" i="1"/>
  <c r="BF153" i="1"/>
  <c r="BV153" i="1" s="1"/>
  <c r="AO45" i="1"/>
  <c r="BF596" i="1"/>
  <c r="BV596" i="1" s="1"/>
  <c r="AO380" i="1"/>
  <c r="AO164" i="1"/>
  <c r="AL56" i="1"/>
  <c r="BB56" i="1" s="1"/>
  <c r="BF22" i="1"/>
  <c r="BV22" i="1" s="1"/>
  <c r="AL320" i="1"/>
  <c r="BB320" i="1" s="1"/>
  <c r="BH92" i="1"/>
  <c r="AL20" i="1"/>
  <c r="BB20" i="1" s="1"/>
  <c r="AN285" i="1"/>
  <c r="AX285" i="1" s="1"/>
  <c r="AO57" i="1"/>
  <c r="AO560" i="1"/>
  <c r="AP452" i="1"/>
  <c r="BI236" i="1"/>
  <c r="BF176" i="1"/>
  <c r="BV176" i="1" s="1"/>
  <c r="BF128" i="1"/>
  <c r="AN68" i="1"/>
  <c r="AX68" i="1" s="1"/>
  <c r="AN20" i="1"/>
  <c r="BF405" i="1"/>
  <c r="BV405" i="1" s="1"/>
  <c r="BF177" i="1"/>
  <c r="BV177" i="1" s="1"/>
  <c r="AN69" i="1"/>
  <c r="AX69" i="1" s="1"/>
  <c r="BF524" i="1"/>
  <c r="BV524" i="1" s="1"/>
  <c r="AM308" i="1"/>
  <c r="BC308" i="1" s="1"/>
  <c r="AM80" i="1"/>
  <c r="BC80" i="1" s="1"/>
  <c r="AL127" i="1"/>
  <c r="BB127" i="1" s="1"/>
  <c r="AL489" i="1"/>
  <c r="BB489" i="1" s="1"/>
  <c r="AL417" i="1"/>
  <c r="BB417" i="1" s="1"/>
  <c r="AN357" i="1"/>
  <c r="AX357" i="1" s="1"/>
  <c r="AP309" i="1"/>
  <c r="AO81" i="1"/>
  <c r="AM33" i="1"/>
  <c r="BC33" i="1" s="1"/>
  <c r="AN536" i="1"/>
  <c r="AX536" i="1" s="1"/>
  <c r="AO476" i="1"/>
  <c r="AL428" i="1"/>
  <c r="BB428" i="1" s="1"/>
  <c r="BF368" i="1"/>
  <c r="BV368" i="1" s="1"/>
  <c r="AM260" i="1"/>
  <c r="BC260" i="1" s="1"/>
  <c r="AL92" i="1"/>
  <c r="BB92" i="1" s="1"/>
  <c r="AL44" i="1"/>
  <c r="BB44" i="1" s="1"/>
  <c r="AM391" i="1"/>
  <c r="BC391" i="1" s="1"/>
  <c r="BI429" i="1"/>
  <c r="AP369" i="1"/>
  <c r="AN261" i="1"/>
  <c r="AX261" i="1" s="1"/>
  <c r="AP213" i="1"/>
  <c r="AM93" i="1"/>
  <c r="BC93" i="1" s="1"/>
  <c r="AO548" i="1"/>
  <c r="AL500" i="1"/>
  <c r="BB500" i="1" s="1"/>
  <c r="AP440" i="1"/>
  <c r="AO272" i="1"/>
  <c r="AT272" i="1"/>
  <c r="AS178" i="1"/>
  <c r="AR75" i="1"/>
  <c r="AS216" i="1"/>
  <c r="AT288" i="1"/>
  <c r="AT153" i="1"/>
  <c r="AS14" i="1"/>
  <c r="AT619" i="1"/>
  <c r="AS3" i="1"/>
  <c r="AS144" i="1"/>
  <c r="AS326" i="1"/>
  <c r="AT141" i="1"/>
  <c r="AR23" i="1"/>
  <c r="AR321" i="1"/>
  <c r="AT20" i="1"/>
  <c r="AS521" i="1"/>
  <c r="AS101" i="1"/>
  <c r="AR337" i="1"/>
  <c r="AS555" i="1"/>
  <c r="AS492" i="1"/>
  <c r="AR483" i="1"/>
  <c r="AT529" i="1"/>
  <c r="AR468" i="1"/>
  <c r="AT295" i="1"/>
  <c r="AS282" i="1"/>
  <c r="AT28" i="1"/>
  <c r="AT573" i="1"/>
  <c r="AR525" i="1"/>
  <c r="AS185" i="1"/>
  <c r="AR130" i="1"/>
  <c r="AT302" i="1"/>
  <c r="AS66" i="1"/>
  <c r="AT40" i="1"/>
  <c r="AS361" i="1"/>
  <c r="AT282" i="1"/>
  <c r="AR507" i="1"/>
  <c r="AT224" i="1"/>
  <c r="AR577" i="1"/>
  <c r="AR86" i="1"/>
  <c r="AR601" i="1"/>
  <c r="AR264" i="1"/>
  <c r="AR351" i="1"/>
  <c r="AR173" i="1"/>
  <c r="AR5" i="1"/>
  <c r="AR490" i="1"/>
  <c r="AR43" i="1"/>
  <c r="AT314" i="1"/>
  <c r="AR56" i="1"/>
  <c r="AS186" i="1"/>
  <c r="AS249" i="1"/>
  <c r="AR141" i="1"/>
  <c r="AR4" i="1"/>
  <c r="AT493" i="1"/>
  <c r="AT189" i="1"/>
  <c r="AT21" i="1"/>
  <c r="AT534" i="1"/>
  <c r="AT10" i="1"/>
  <c r="AT500" i="1"/>
  <c r="AS378" i="1"/>
  <c r="AT219" i="1"/>
  <c r="AT378" i="1"/>
  <c r="AR144" i="1"/>
  <c r="AR603" i="1"/>
  <c r="AT82" i="1"/>
  <c r="AT483" i="1"/>
  <c r="AS47" i="1"/>
  <c r="AS577" i="1"/>
  <c r="AR148" i="1"/>
  <c r="AS97" i="1"/>
  <c r="AS197" i="1"/>
  <c r="AS288" i="1"/>
  <c r="AR394" i="1"/>
  <c r="AR316" i="1"/>
  <c r="AS148" i="1"/>
  <c r="AT126" i="1"/>
  <c r="AT197" i="1"/>
  <c r="AT257" i="1"/>
  <c r="AS33" i="1"/>
  <c r="AS246" i="1"/>
  <c r="AT342" i="1"/>
  <c r="AT6" i="1"/>
  <c r="AS50" i="1"/>
  <c r="AR273" i="1"/>
  <c r="AT390" i="1"/>
  <c r="AS12" i="1"/>
  <c r="AR529" i="1"/>
  <c r="AS150" i="1"/>
  <c r="AT86" i="1"/>
  <c r="AS455" i="1"/>
  <c r="AT251" i="1"/>
  <c r="AR70" i="1"/>
  <c r="AR225" i="1"/>
  <c r="AT157" i="1"/>
  <c r="AR127" i="1"/>
  <c r="AS70" i="1"/>
  <c r="AS408" i="1"/>
  <c r="AR510" i="1"/>
  <c r="AR97" i="1"/>
  <c r="AS285" i="1"/>
  <c r="AR46" i="1"/>
  <c r="AT89" i="1"/>
  <c r="AT617" i="1"/>
  <c r="AR205" i="1"/>
  <c r="AT582" i="1"/>
  <c r="AR476" i="1"/>
  <c r="AT207" i="1"/>
  <c r="AT450" i="1"/>
  <c r="AT266" i="1"/>
  <c r="AR327" i="1"/>
  <c r="AT590" i="1"/>
  <c r="AR235" i="1"/>
  <c r="AR210" i="1"/>
  <c r="AS474" i="1"/>
  <c r="AT463" i="1"/>
  <c r="AS112" i="1"/>
  <c r="AT171" i="1"/>
  <c r="AT46" i="1"/>
  <c r="AR560" i="1"/>
  <c r="AR65" i="1"/>
  <c r="AS214" i="1"/>
  <c r="AS209" i="1"/>
  <c r="AS569" i="1"/>
  <c r="AR220" i="1"/>
  <c r="AT612" i="1"/>
  <c r="AR528" i="1"/>
  <c r="AR498" i="1"/>
  <c r="AS386" i="1"/>
  <c r="AS169" i="1"/>
  <c r="AR230" i="1"/>
  <c r="AR325" i="1"/>
  <c r="AS199" i="1"/>
  <c r="AS384" i="1"/>
  <c r="AT537" i="1"/>
  <c r="AR608" i="1"/>
  <c r="AS560" i="1"/>
  <c r="AT548" i="1"/>
  <c r="AT214" i="1"/>
  <c r="AR544" i="1"/>
  <c r="AS466" i="1"/>
  <c r="AT181" i="1"/>
  <c r="AT80" i="1"/>
  <c r="AS528" i="1"/>
  <c r="AS422" i="1"/>
  <c r="AR250" i="1"/>
  <c r="AT566" i="1"/>
  <c r="AS410" i="1"/>
  <c r="AR26" i="1"/>
  <c r="AR35" i="1"/>
  <c r="AR505" i="1"/>
  <c r="AR61" i="1"/>
  <c r="AS564" i="1"/>
  <c r="AS165" i="1"/>
  <c r="AT172" i="1"/>
  <c r="AR258" i="1"/>
  <c r="AR307" i="1"/>
  <c r="AR514" i="1"/>
  <c r="AS114" i="1"/>
  <c r="AS502" i="1"/>
  <c r="AS331" i="1"/>
  <c r="AS590" i="1"/>
  <c r="AT540" i="1"/>
  <c r="AS310" i="1"/>
  <c r="AS11" i="1"/>
  <c r="AT152" i="1"/>
  <c r="AT85" i="1"/>
  <c r="AT444" i="1"/>
  <c r="AS349" i="1"/>
  <c r="AT467" i="1"/>
  <c r="AT389" i="1"/>
  <c r="AR353" i="1"/>
  <c r="AR68" i="1"/>
  <c r="AS132" i="1"/>
  <c r="AS481" i="1"/>
  <c r="AT591" i="1"/>
  <c r="AS181" i="1"/>
  <c r="AS72" i="1"/>
  <c r="AS360" i="1"/>
  <c r="AR406" i="1"/>
  <c r="AS522" i="1"/>
  <c r="AR541" i="1"/>
  <c r="AR420" i="1"/>
  <c r="AS226" i="1"/>
  <c r="AT505" i="1"/>
  <c r="AS174" i="1"/>
  <c r="AT34" i="1"/>
  <c r="AR170" i="1"/>
  <c r="AR271" i="1"/>
  <c r="AR128" i="1"/>
  <c r="AS610" i="1"/>
  <c r="AT258" i="1"/>
  <c r="AS598" i="1"/>
  <c r="AT536" i="1"/>
  <c r="AS612" i="1"/>
  <c r="AS76" i="1"/>
  <c r="AS475" i="1"/>
  <c r="AS294" i="1"/>
  <c r="AR465" i="1"/>
  <c r="AS495" i="1"/>
  <c r="AR268" i="1"/>
  <c r="AR175" i="1"/>
  <c r="AT174" i="1"/>
  <c r="AS15" i="1"/>
  <c r="AR89" i="1"/>
  <c r="AS254" i="1"/>
  <c r="AS128" i="1"/>
  <c r="AS415" i="1"/>
  <c r="AR208" i="1"/>
  <c r="AS259" i="1"/>
  <c r="AR207" i="1"/>
  <c r="AT357" i="1"/>
  <c r="AR440" i="1"/>
  <c r="AR424" i="1"/>
  <c r="AR576" i="1"/>
  <c r="AR368" i="1"/>
  <c r="AS404" i="1"/>
  <c r="AR551" i="1"/>
  <c r="AS487" i="1"/>
  <c r="AT170" i="1"/>
  <c r="AT565" i="1"/>
  <c r="AR177" i="1"/>
  <c r="AS445" i="1"/>
  <c r="AT319" i="1"/>
  <c r="AT329" i="1"/>
  <c r="AS536" i="1"/>
  <c r="AT414" i="1"/>
  <c r="AR80" i="1"/>
  <c r="AR317" i="1"/>
  <c r="AR328" i="1"/>
  <c r="AR388" i="1"/>
  <c r="AT576" i="1"/>
  <c r="AR599" i="1"/>
  <c r="AS315" i="1"/>
  <c r="AS211" i="1"/>
  <c r="AT149" i="1"/>
  <c r="AS135" i="1"/>
  <c r="AT474" i="1"/>
  <c r="AR456" i="1"/>
  <c r="AT511" i="1"/>
  <c r="AS304" i="1"/>
  <c r="AT324" i="1"/>
  <c r="AT8" i="1"/>
  <c r="AT374" i="1"/>
  <c r="AT259" i="1"/>
  <c r="AR237" i="1"/>
  <c r="AS119" i="1"/>
  <c r="AT175" i="1"/>
  <c r="BF32" i="1"/>
  <c r="BV32" i="1" s="1"/>
  <c r="AP44" i="1"/>
  <c r="AO213" i="1"/>
  <c r="BH380" i="1"/>
  <c r="AM58" i="1"/>
  <c r="BC58" i="1" s="1"/>
  <c r="AO117" i="1"/>
  <c r="AM8" i="1"/>
  <c r="BC8" i="1" s="1"/>
  <c r="AR30" i="1"/>
  <c r="AS138" i="1"/>
  <c r="AT344" i="1"/>
  <c r="AT425" i="1"/>
  <c r="AS299" i="1"/>
  <c r="AR291" i="1"/>
  <c r="AS493" i="1"/>
  <c r="AS601" i="1"/>
  <c r="AS380" i="1"/>
  <c r="AR489" i="1"/>
  <c r="AS78" i="1"/>
  <c r="AR278" i="1"/>
  <c r="AS19" i="1"/>
  <c r="AS550" i="1"/>
  <c r="AS256" i="1"/>
  <c r="AR142" i="1"/>
  <c r="AS537" i="1"/>
  <c r="AR591" i="1"/>
  <c r="AR108" i="1"/>
  <c r="AR274" i="1"/>
  <c r="AS469" i="1"/>
  <c r="AT558" i="1"/>
  <c r="AT371" i="1"/>
  <c r="AS517" i="1"/>
  <c r="AR42" i="1"/>
  <c r="AR286" i="1"/>
  <c r="AS484" i="1"/>
  <c r="AS501" i="1"/>
  <c r="AT417" i="1"/>
  <c r="AR585" i="1"/>
  <c r="AT454" i="1"/>
  <c r="AS423" i="1"/>
  <c r="AT103" i="1"/>
  <c r="AR604" i="1"/>
  <c r="AS551" i="1"/>
  <c r="AL201" i="1"/>
  <c r="BB201" i="1" s="1"/>
  <c r="AL93" i="1"/>
  <c r="BB93" i="1" s="1"/>
  <c r="AO189" i="1"/>
  <c r="AM45" i="1"/>
  <c r="BC45" i="1" s="1"/>
  <c r="AP428" i="1"/>
  <c r="AY428" i="1" s="1"/>
  <c r="AL236" i="1"/>
  <c r="BB236" i="1" s="1"/>
  <c r="AL561" i="1"/>
  <c r="BB561" i="1" s="1"/>
  <c r="AO381" i="1"/>
  <c r="AP333" i="1"/>
  <c r="AP57" i="1"/>
  <c r="BF560" i="1"/>
  <c r="AO500" i="1"/>
  <c r="AN392" i="1"/>
  <c r="AX392" i="1" s="1"/>
  <c r="BI116" i="1"/>
  <c r="AL453" i="1"/>
  <c r="AN393" i="1"/>
  <c r="AX393" i="1" s="1"/>
  <c r="AM345" i="1"/>
  <c r="BC345" i="1" s="1"/>
  <c r="BF512" i="1"/>
  <c r="BV512" i="1" s="1"/>
  <c r="AM296" i="1"/>
  <c r="BC296" i="1" s="1"/>
  <c r="AL248" i="1"/>
  <c r="BB248" i="1" s="1"/>
  <c r="AO128" i="1"/>
  <c r="AM465" i="1"/>
  <c r="BC465" i="1" s="1"/>
  <c r="AN297" i="1"/>
  <c r="AX297" i="1" s="1"/>
  <c r="AN249" i="1"/>
  <c r="AX249" i="1" s="1"/>
  <c r="AL81" i="1"/>
  <c r="AN584" i="1"/>
  <c r="AX584" i="1" s="1"/>
  <c r="BF476" i="1"/>
  <c r="BV476" i="1" s="1"/>
  <c r="AM416" i="1"/>
  <c r="BC416" i="1" s="1"/>
  <c r="AP140" i="1"/>
  <c r="AY140" i="1" s="1"/>
  <c r="AN501" i="1"/>
  <c r="AX501" i="1" s="1"/>
  <c r="BF309" i="1"/>
  <c r="BV309" i="1" s="1"/>
  <c r="AO201" i="1"/>
  <c r="AO141" i="1"/>
  <c r="BF548" i="1"/>
  <c r="BF320" i="1"/>
  <c r="BV320" i="1" s="1"/>
  <c r="BF212" i="1"/>
  <c r="BV212" i="1" s="1"/>
  <c r="BF44" i="1"/>
  <c r="BV44" i="1" s="1"/>
  <c r="AS194" i="1"/>
  <c r="AT204" i="1"/>
  <c r="AR66" i="1"/>
  <c r="AT362" i="1"/>
  <c r="AT70" i="1"/>
  <c r="AR479" i="1"/>
  <c r="AT182" i="1"/>
  <c r="AR224" i="1"/>
  <c r="AT337" i="1"/>
  <c r="AT555" i="1"/>
  <c r="AT27" i="1"/>
  <c r="AT178" i="1"/>
  <c r="AS382" i="1"/>
  <c r="AS36" i="1"/>
  <c r="AT513" i="1"/>
  <c r="AT607" i="1"/>
  <c r="AR186" i="1"/>
  <c r="AR397" i="1"/>
  <c r="AT233" i="1"/>
  <c r="AT326" i="1"/>
  <c r="AR567" i="1"/>
  <c r="AS451" i="1"/>
  <c r="AR40" i="1"/>
  <c r="AT609" i="1"/>
  <c r="AT280" i="1"/>
  <c r="AS275" i="1"/>
  <c r="AT394" i="1"/>
  <c r="AR443" i="1"/>
  <c r="AR269" i="1"/>
  <c r="AT350" i="1"/>
  <c r="AT92" i="1"/>
  <c r="AR313" i="1"/>
  <c r="AS40" i="1"/>
  <c r="AT430" i="1"/>
  <c r="AR572" i="1"/>
  <c r="AS187" i="1"/>
  <c r="AR124" i="1"/>
  <c r="AT32" i="1"/>
  <c r="AR290" i="1"/>
  <c r="AS45" i="1"/>
  <c r="AT370" i="1"/>
  <c r="AT531" i="1"/>
  <c r="AR223" i="1"/>
  <c r="AR257" i="1"/>
  <c r="AS215" i="1"/>
  <c r="AT91" i="1"/>
  <c r="AR338" i="1"/>
  <c r="AS104" i="1"/>
  <c r="AR378" i="1"/>
  <c r="AR419" i="1"/>
  <c r="AR251" i="1"/>
  <c r="AR94" i="1"/>
  <c r="AT303" i="1"/>
  <c r="AS335" i="1"/>
  <c r="AT69" i="1"/>
  <c r="AR64" i="1"/>
  <c r="AR47" i="1"/>
  <c r="AS571" i="1"/>
  <c r="AT7" i="1"/>
  <c r="AT335" i="1"/>
  <c r="AR619" i="1"/>
  <c r="AT290" i="1"/>
  <c r="AR17" i="1"/>
  <c r="AR166" i="1"/>
  <c r="AS94" i="1"/>
  <c r="AS300" i="1"/>
  <c r="AS201" i="1"/>
  <c r="AR107" i="1"/>
  <c r="AT556" i="1"/>
  <c r="AT94" i="1"/>
  <c r="AS280" i="1"/>
  <c r="AR400" i="1"/>
  <c r="AT375" i="1"/>
  <c r="AT107" i="1"/>
  <c r="AT306" i="1"/>
  <c r="AT54" i="1"/>
  <c r="AR513" i="1"/>
  <c r="AS573" i="1"/>
  <c r="AS390" i="1"/>
  <c r="AT489" i="1"/>
  <c r="AT4" i="1"/>
  <c r="AS278" i="1"/>
  <c r="AS291" i="1"/>
  <c r="AS347" i="1"/>
  <c r="AT348" i="1"/>
  <c r="AT173" i="1"/>
  <c r="AT580" i="1"/>
  <c r="AR413" i="1"/>
  <c r="AT305" i="1"/>
  <c r="AT264" i="1"/>
  <c r="AS10" i="1"/>
  <c r="AR298" i="1"/>
  <c r="AT455" i="1"/>
  <c r="AT90" i="1"/>
  <c r="AR238" i="1"/>
  <c r="AT244" i="1"/>
  <c r="AS532" i="1"/>
  <c r="AR19" i="1"/>
  <c r="AT55" i="1"/>
  <c r="AS618" i="1"/>
  <c r="AT228" i="1"/>
  <c r="AR346" i="1"/>
  <c r="AT177" i="1"/>
  <c r="AT120" i="1"/>
  <c r="AS307" i="1"/>
  <c r="AT546" i="1"/>
  <c r="AR72" i="1"/>
  <c r="AR145" i="1"/>
  <c r="AT229" i="1"/>
  <c r="AR379" i="1"/>
  <c r="AR52" i="1"/>
  <c r="AR566" i="1"/>
  <c r="AS320" i="1"/>
  <c r="AR140" i="1"/>
  <c r="AS600" i="1"/>
  <c r="AT457" i="1"/>
  <c r="AS46" i="1"/>
  <c r="AR538" i="1"/>
  <c r="AT353" i="1"/>
  <c r="AR287" i="1"/>
  <c r="AR458" i="1"/>
  <c r="AR598" i="1"/>
  <c r="AR536" i="1"/>
  <c r="AS80" i="1"/>
  <c r="AS145" i="1"/>
  <c r="AS327" i="1"/>
  <c r="AS515" i="1"/>
  <c r="AR549" i="1"/>
  <c r="AS599" i="1"/>
  <c r="AS200" i="1"/>
  <c r="AS387" i="1"/>
  <c r="AS503" i="1"/>
  <c r="AR558" i="1"/>
  <c r="AR487" i="1"/>
  <c r="AT363" i="1"/>
  <c r="AS65" i="1"/>
  <c r="AS287" i="1"/>
  <c r="AS458" i="1"/>
  <c r="AS79" i="1"/>
  <c r="AS428" i="1"/>
  <c r="AT508" i="1"/>
  <c r="AT145" i="1"/>
  <c r="AR270" i="1"/>
  <c r="AS540" i="1"/>
  <c r="AT227" i="1"/>
  <c r="AR11" i="1"/>
  <c r="AS581" i="1"/>
  <c r="AT503" i="1"/>
  <c r="AT222" i="1"/>
  <c r="AS39" i="1"/>
  <c r="AS239" i="1"/>
  <c r="AS60" i="1"/>
  <c r="AS432" i="1"/>
  <c r="AT458" i="1"/>
  <c r="AS102" i="1"/>
  <c r="AS96" i="1"/>
  <c r="AT428" i="1"/>
  <c r="AT72" i="1"/>
  <c r="AT146" i="1"/>
  <c r="AT595" i="1"/>
  <c r="AR267" i="1"/>
  <c r="AS93" i="1"/>
  <c r="AT16" i="1"/>
  <c r="AS140" i="1"/>
  <c r="AR434" i="1"/>
  <c r="AS111" i="1"/>
  <c r="AS480" i="1"/>
  <c r="AT618" i="1"/>
  <c r="AS389" i="1"/>
  <c r="AS602" i="1"/>
  <c r="AR415" i="1"/>
  <c r="AR132" i="1"/>
  <c r="AR553" i="1"/>
  <c r="AS514" i="1"/>
  <c r="AR543" i="1"/>
  <c r="AR535" i="1"/>
  <c r="AS311" i="1"/>
  <c r="AR439" i="1"/>
  <c r="AR615" i="1"/>
  <c r="AT605" i="1"/>
  <c r="AT26" i="1"/>
  <c r="AS59" i="1"/>
  <c r="AT462" i="1"/>
  <c r="AR349" i="1"/>
  <c r="AR374" i="1"/>
  <c r="AT284" i="1"/>
  <c r="AR254" i="1"/>
  <c r="AT418" i="1"/>
  <c r="AS520" i="1"/>
  <c r="AT544" i="1"/>
  <c r="AS553" i="1"/>
  <c r="AS324" i="1"/>
  <c r="AR357" i="1"/>
  <c r="AT604" i="1"/>
  <c r="AT328" i="1"/>
  <c r="AS22" i="1"/>
  <c r="AS8" i="1"/>
  <c r="AT108" i="1"/>
  <c r="AR384" i="1"/>
  <c r="AT111" i="1"/>
  <c r="AT39" i="1"/>
  <c r="AR564" i="1"/>
  <c r="AS372" i="1"/>
  <c r="AR449" i="1"/>
  <c r="AS418" i="1"/>
  <c r="AS103" i="1"/>
  <c r="AS18" i="1"/>
  <c r="AT553" i="1"/>
  <c r="AR546" i="1"/>
  <c r="AS402" i="1"/>
  <c r="AR135" i="1"/>
  <c r="AS167" i="1"/>
  <c r="AS465" i="1"/>
  <c r="AT495" i="1"/>
  <c r="AR211" i="1"/>
  <c r="AR256" i="1"/>
  <c r="AT15" i="1"/>
  <c r="AS552" i="1"/>
  <c r="AS617" i="1"/>
  <c r="AR454" i="1"/>
  <c r="AR88" i="1"/>
  <c r="AS395" i="1"/>
  <c r="AS352" i="1"/>
  <c r="AS546" i="1"/>
  <c r="AT123" i="1"/>
  <c r="AS266" i="1"/>
  <c r="AT615" i="1"/>
  <c r="AS506" i="1"/>
  <c r="AR391" i="1"/>
  <c r="AS289" i="1"/>
  <c r="AT99" i="1"/>
  <c r="AS561" i="1"/>
  <c r="AT294" i="1"/>
  <c r="AT585" i="1"/>
  <c r="AR121" i="1"/>
  <c r="AR586" i="1"/>
  <c r="AR416" i="1"/>
  <c r="AR320" i="1"/>
  <c r="AL321" i="1"/>
  <c r="BB321" i="1" s="1"/>
  <c r="AL429" i="1"/>
  <c r="BB429" i="1" s="1"/>
  <c r="AL381" i="1"/>
  <c r="BB381" i="1" s="1"/>
  <c r="AR382" i="1"/>
  <c r="AS301" i="1"/>
  <c r="AT14" i="1"/>
  <c r="AR335" i="1"/>
  <c r="AS531" i="1"/>
  <c r="AR164" i="1"/>
  <c r="AS479" i="1"/>
  <c r="AT332" i="1"/>
  <c r="AT312" i="1"/>
  <c r="AS126" i="1"/>
  <c r="AR614" i="1"/>
  <c r="AS471" i="1"/>
  <c r="AR157" i="1"/>
  <c r="AR438" i="1"/>
  <c r="AS58" i="1"/>
  <c r="AT119" i="1"/>
  <c r="AT526" i="1"/>
  <c r="AS611" i="1"/>
  <c r="AT484" i="1"/>
  <c r="AR421" i="1"/>
  <c r="AT210" i="1"/>
  <c r="AT345" i="1"/>
  <c r="AS125" i="1"/>
  <c r="AR462" i="1"/>
  <c r="AT473" i="1"/>
  <c r="AT53" i="1"/>
  <c r="AR228" i="1"/>
  <c r="AT191" i="1"/>
  <c r="AS217" i="1"/>
  <c r="AS319" i="1"/>
  <c r="AR484" i="1"/>
  <c r="AR214" i="1"/>
  <c r="AT364" i="1"/>
  <c r="BI309" i="1"/>
  <c r="AP33" i="1"/>
  <c r="AY33" i="1" s="1"/>
  <c r="AL308" i="1"/>
  <c r="BB308" i="1" s="1"/>
  <c r="AO224" i="1"/>
  <c r="BF429" i="1"/>
  <c r="BV429" i="1" s="1"/>
  <c r="BF381" i="1"/>
  <c r="BV381" i="1" s="1"/>
  <c r="AM321" i="1"/>
  <c r="BC321" i="1" s="1"/>
  <c r="BI261" i="1"/>
  <c r="AM213" i="1"/>
  <c r="BC213" i="1" s="1"/>
  <c r="AN45" i="1"/>
  <c r="AX45" i="1" s="1"/>
  <c r="BF608" i="1"/>
  <c r="BV608" i="1" s="1"/>
  <c r="AL548" i="1"/>
  <c r="BF500" i="1"/>
  <c r="BV500" i="1" s="1"/>
  <c r="AL272" i="1"/>
  <c r="BB272" i="1" s="1"/>
  <c r="AL164" i="1"/>
  <c r="BB164" i="1" s="1"/>
  <c r="AN70" i="1"/>
  <c r="AX70" i="1" s="1"/>
  <c r="AL273" i="1"/>
  <c r="BB273" i="1" s="1"/>
  <c r="AL225" i="1"/>
  <c r="BB225" i="1" s="1"/>
  <c r="AL165" i="1"/>
  <c r="BF117" i="1"/>
  <c r="BV117" i="1" s="1"/>
  <c r="AM9" i="1"/>
  <c r="BC9" i="1" s="1"/>
  <c r="AM236" i="1"/>
  <c r="BC236" i="1" s="1"/>
  <c r="BH176" i="1"/>
  <c r="AO68" i="1"/>
  <c r="AM20" i="1"/>
  <c r="BC20" i="1" s="1"/>
  <c r="AO597" i="1"/>
  <c r="AP405" i="1"/>
  <c r="AL177" i="1"/>
  <c r="BB177" i="1" s="1"/>
  <c r="AO69" i="1"/>
  <c r="AP21" i="1"/>
  <c r="AM464" i="1"/>
  <c r="BC464" i="1" s="1"/>
  <c r="AM356" i="1"/>
  <c r="BC356" i="1" s="1"/>
  <c r="AN308" i="1"/>
  <c r="AX308" i="1" s="1"/>
  <c r="AN140" i="1"/>
  <c r="AX140" i="1" s="1"/>
  <c r="AN80" i="1"/>
  <c r="AX80" i="1" s="1"/>
  <c r="BI32" i="1"/>
  <c r="BF127" i="1"/>
  <c r="BV127" i="1" s="1"/>
  <c r="AO357" i="1"/>
  <c r="AL189" i="1"/>
  <c r="BB189" i="1" s="1"/>
  <c r="AP81" i="1"/>
  <c r="AY81" i="1" s="1"/>
  <c r="AN33" i="1"/>
  <c r="AX33" i="1" s="1"/>
  <c r="AN320" i="1"/>
  <c r="AX320" i="1" s="1"/>
  <c r="AO260" i="1"/>
  <c r="AP212" i="1"/>
  <c r="AL8" i="1"/>
  <c r="BB8" i="1" s="1"/>
  <c r="AN8" i="1"/>
  <c r="BH589" i="1"/>
  <c r="AR326" i="1"/>
  <c r="AR38" i="1"/>
  <c r="AS448" i="1"/>
  <c r="AT183" i="1"/>
  <c r="AT238" i="1"/>
  <c r="AT278" i="1"/>
  <c r="AT231" i="1"/>
  <c r="AS124" i="1"/>
  <c r="AS32" i="1"/>
  <c r="AS233" i="1"/>
  <c r="AS461" i="1"/>
  <c r="AS370" i="1"/>
  <c r="AS219" i="1"/>
  <c r="AT293" i="1"/>
  <c r="AR430" i="1"/>
  <c r="AS56" i="1"/>
  <c r="AT234" i="1"/>
  <c r="AR376" i="1"/>
  <c r="AS162" i="1"/>
  <c r="AR350" i="1"/>
  <c r="AT138" i="1"/>
  <c r="AT176" i="1"/>
  <c r="AR436" i="1"/>
  <c r="AT361" i="1"/>
  <c r="AR496" i="1"/>
  <c r="AR190" i="1"/>
  <c r="AT431" i="1"/>
  <c r="AT48" i="1"/>
  <c r="AR385" i="1"/>
  <c r="AR27" i="1"/>
  <c r="AS232" i="1"/>
  <c r="AR163" i="1"/>
  <c r="AS436" i="1"/>
  <c r="AR215" i="1"/>
  <c r="AS496" i="1"/>
  <c r="AT33" i="1"/>
  <c r="AS273" i="1"/>
  <c r="AT376" i="1"/>
  <c r="AR185" i="1"/>
  <c r="AS587" i="1"/>
  <c r="AS276" i="1"/>
  <c r="AT66" i="1"/>
  <c r="AT451" i="1"/>
  <c r="AS49" i="1"/>
  <c r="AR74" i="1"/>
  <c r="AS212" i="1"/>
  <c r="AR51" i="1"/>
  <c r="AS71" i="1"/>
  <c r="AT124" i="1"/>
  <c r="AT587" i="1"/>
  <c r="AT276" i="1"/>
  <c r="AR322" i="1"/>
  <c r="AR77" i="1"/>
  <c r="AS5" i="1"/>
  <c r="AT429" i="1"/>
  <c r="AT64" i="1"/>
  <c r="AT479" i="1"/>
  <c r="AR580" i="1"/>
  <c r="AT162" i="1"/>
  <c r="AS295" i="1"/>
  <c r="AT225" i="1"/>
  <c r="AS510" i="1"/>
  <c r="AS485" i="1"/>
  <c r="AS84" i="1"/>
  <c r="AR241" i="1"/>
  <c r="AT87" i="1"/>
  <c r="AR37" i="1"/>
  <c r="AS613" i="1"/>
  <c r="AS82" i="1"/>
  <c r="AS322" i="1"/>
  <c r="AS43" i="1"/>
  <c r="AT577" i="1"/>
  <c r="AS269" i="1"/>
  <c r="AR156" i="1"/>
  <c r="AR342" i="1"/>
  <c r="AS4" i="1"/>
  <c r="AT579" i="1"/>
  <c r="AT400" i="1"/>
  <c r="AT584" i="1"/>
  <c r="AR12" i="1"/>
  <c r="AR303" i="1"/>
  <c r="AS51" i="1"/>
  <c r="AT201" i="1"/>
  <c r="AR455" i="1"/>
  <c r="AT419" i="1"/>
  <c r="AS293" i="1"/>
  <c r="AR14" i="1"/>
  <c r="AS437" i="1"/>
  <c r="AR583" i="1"/>
  <c r="AT73" i="1"/>
  <c r="AT300" i="1"/>
  <c r="AS252" i="1"/>
  <c r="AR62" i="1"/>
  <c r="AR219" i="1"/>
  <c r="AS64" i="1"/>
  <c r="AR117" i="1"/>
  <c r="AS188" i="1"/>
  <c r="AT583" i="1"/>
  <c r="AR206" i="1"/>
  <c r="AR242" i="1"/>
  <c r="AR559" i="1"/>
  <c r="AS121" i="1"/>
  <c r="AS177" i="1"/>
  <c r="AT208" i="1"/>
  <c r="AR426" i="1"/>
  <c r="AR196" i="1"/>
  <c r="AT237" i="1"/>
  <c r="AS416" i="1"/>
  <c r="AS229" i="1"/>
  <c r="AT388" i="1"/>
  <c r="AR478" i="1"/>
  <c r="AR227" i="1"/>
  <c r="AS399" i="1"/>
  <c r="AT315" i="1"/>
  <c r="AR594" i="1"/>
  <c r="AS457" i="1"/>
  <c r="AT487" i="1"/>
  <c r="AS559" i="1"/>
  <c r="AS346" i="1"/>
  <c r="AT168" i="1"/>
  <c r="AR597" i="1"/>
  <c r="AS426" i="1"/>
  <c r="AS196" i="1"/>
  <c r="AS508" i="1"/>
  <c r="AR331" i="1"/>
  <c r="AR422" i="1"/>
  <c r="AR540" i="1"/>
  <c r="AS25" i="1"/>
  <c r="AS541" i="1"/>
  <c r="AR200" i="1"/>
  <c r="AS115" i="1"/>
  <c r="AS354" i="1"/>
  <c r="AS55" i="1"/>
  <c r="AR467" i="1"/>
  <c r="AS538" i="1"/>
  <c r="AR165" i="1"/>
  <c r="AS345" i="1"/>
  <c r="AT433" i="1"/>
  <c r="AR79" i="1"/>
  <c r="AR428" i="1"/>
  <c r="AR502" i="1"/>
  <c r="AS146" i="1"/>
  <c r="AS595" i="1"/>
  <c r="AT235" i="1"/>
  <c r="AR310" i="1"/>
  <c r="AR16" i="1"/>
  <c r="AS339" i="1"/>
  <c r="AT354" i="1"/>
  <c r="AT158" i="1"/>
  <c r="AR480" i="1"/>
  <c r="AR363" i="1"/>
  <c r="AS353" i="1"/>
  <c r="AT68" i="1"/>
  <c r="AS497" i="1"/>
  <c r="AS421" i="1"/>
  <c r="AS297" i="1"/>
  <c r="AR414" i="1"/>
  <c r="AR355" i="1"/>
  <c r="AS129" i="1"/>
  <c r="AR255" i="1"/>
  <c r="AT52" i="1"/>
  <c r="AR341" i="1"/>
  <c r="AT460" i="1"/>
  <c r="AT154" i="1"/>
  <c r="AT358" i="1"/>
  <c r="AS558" i="1"/>
  <c r="AS192" i="1"/>
  <c r="AS34" i="1"/>
  <c r="AR499" i="1"/>
  <c r="AT459" i="1"/>
  <c r="AR136" i="1"/>
  <c r="AR120" i="1"/>
  <c r="AT102" i="1"/>
  <c r="AT96" i="1"/>
  <c r="AS414" i="1"/>
  <c r="AR76" i="1"/>
  <c r="AT129" i="1"/>
  <c r="AT562" i="1"/>
  <c r="AS29" i="1"/>
  <c r="AT488" i="1"/>
  <c r="AT115" i="1"/>
  <c r="AT100" i="1"/>
  <c r="AS462" i="1"/>
  <c r="AR511" i="1"/>
  <c r="AT239" i="1"/>
  <c r="AS283" i="1"/>
  <c r="AS99" i="1"/>
  <c r="AR405" i="1"/>
  <c r="AT260" i="1"/>
  <c r="AT597" i="1"/>
  <c r="AS329" i="1"/>
  <c r="AS371" i="1"/>
  <c r="AT402" i="1"/>
  <c r="AR423" i="1"/>
  <c r="AT226" i="1"/>
  <c r="AS170" i="1"/>
  <c r="AS544" i="1"/>
  <c r="AR119" i="1"/>
  <c r="AS171" i="1"/>
  <c r="AR168" i="1"/>
  <c r="AS123" i="1"/>
  <c r="AR470" i="1"/>
  <c r="AO369" i="1"/>
  <c r="AN225" i="1"/>
  <c r="AX225" i="1" s="1"/>
  <c r="AO618" i="1"/>
  <c r="AR431" i="1"/>
  <c r="AR13" i="1"/>
  <c r="AR187" i="1"/>
  <c r="AR133" i="1"/>
  <c r="AT620" i="1"/>
  <c r="AT494" i="1"/>
  <c r="AS74" i="1"/>
  <c r="AR613" i="1"/>
  <c r="AT24" i="1"/>
  <c r="AS419" i="1"/>
  <c r="AR344" i="1"/>
  <c r="AT413" i="1"/>
  <c r="AT122" i="1"/>
  <c r="AT159" i="1"/>
  <c r="AS563" i="1"/>
  <c r="AS142" i="1"/>
  <c r="AS435" i="1"/>
  <c r="AS393" i="1"/>
  <c r="AS467" i="1"/>
  <c r="AR360" i="1"/>
  <c r="AT61" i="1"/>
  <c r="AT114" i="1"/>
  <c r="AS330" i="1"/>
  <c r="AT514" i="1"/>
  <c r="AS292" i="1"/>
  <c r="AS568" i="1"/>
  <c r="AT230" i="1"/>
  <c r="AT18" i="1"/>
  <c r="AR53" i="1"/>
  <c r="BF296" i="1"/>
  <c r="BV296" i="1" s="1"/>
  <c r="AN188" i="1"/>
  <c r="AX188" i="1" s="1"/>
  <c r="AP80" i="1"/>
  <c r="AO175" i="1"/>
  <c r="BF105" i="1"/>
  <c r="BV105" i="1" s="1"/>
  <c r="AO488" i="1"/>
  <c r="BH369" i="1"/>
  <c r="BF261" i="1"/>
  <c r="AN201" i="1"/>
  <c r="AX201" i="1" s="1"/>
  <c r="AP45" i="1"/>
  <c r="AY45" i="1" s="1"/>
  <c r="AL596" i="1"/>
  <c r="BB596" i="1" s="1"/>
  <c r="AL440" i="1"/>
  <c r="BB440" i="1" s="1"/>
  <c r="AP380" i="1"/>
  <c r="AO104" i="1"/>
  <c r="AM56" i="1"/>
  <c r="BC56" i="1" s="1"/>
  <c r="BF549" i="1"/>
  <c r="BV549" i="1" s="1"/>
  <c r="AO441" i="1"/>
  <c r="AP381" i="1"/>
  <c r="BF581" i="1"/>
  <c r="BV581" i="1" s="1"/>
  <c r="AP500" i="1"/>
  <c r="AY500" i="1" s="1"/>
  <c r="AM452" i="1"/>
  <c r="BC452" i="1" s="1"/>
  <c r="AO392" i="1"/>
  <c r="AL344" i="1"/>
  <c r="BB344" i="1" s="1"/>
  <c r="AM116" i="1"/>
  <c r="BC116" i="1" s="1"/>
  <c r="BF585" i="1"/>
  <c r="BV585" i="1" s="1"/>
  <c r="AM453" i="1"/>
  <c r="AO393" i="1"/>
  <c r="AN345" i="1"/>
  <c r="AX345" i="1" s="1"/>
  <c r="AM117" i="1"/>
  <c r="BC117" i="1" s="1"/>
  <c r="AP9" i="1"/>
  <c r="AL512" i="1"/>
  <c r="BB512" i="1" s="1"/>
  <c r="AP464" i="1"/>
  <c r="AN404" i="1"/>
  <c r="AX404" i="1" s="1"/>
  <c r="AP356" i="1"/>
  <c r="AN296" i="1"/>
  <c r="AX296" i="1" s="1"/>
  <c r="BH80" i="1"/>
  <c r="AP31" i="1"/>
  <c r="AO465" i="1"/>
  <c r="AL405" i="1"/>
  <c r="BB405" i="1" s="1"/>
  <c r="AO584" i="1"/>
  <c r="AP524" i="1"/>
  <c r="AL476" i="1"/>
  <c r="BB476" i="1" s="1"/>
  <c r="BH416" i="1"/>
  <c r="AN260" i="1"/>
  <c r="AX260" i="1" s="1"/>
  <c r="AP200" i="1"/>
  <c r="AP68" i="1"/>
  <c r="AT447" i="1"/>
  <c r="AR54" i="1"/>
  <c r="AS303" i="1"/>
  <c r="AS20" i="1"/>
  <c r="AT74" i="1"/>
  <c r="AT521" i="1"/>
  <c r="AT471" i="1"/>
  <c r="AT203" i="1"/>
  <c r="AS48" i="1"/>
  <c r="AR233" i="1"/>
  <c r="AR593" i="1"/>
  <c r="AS38" i="1"/>
  <c r="AS529" i="1"/>
  <c r="AR401" i="1"/>
  <c r="AT411" i="1"/>
  <c r="AR104" i="1"/>
  <c r="AS224" i="1"/>
  <c r="AR201" i="1"/>
  <c r="AR616" i="1"/>
  <c r="AS27" i="1"/>
  <c r="AS92" i="1"/>
  <c r="AR332" i="1"/>
  <c r="AR36" i="1"/>
  <c r="AS430" i="1"/>
  <c r="AT51" i="1"/>
  <c r="AS494" i="1"/>
  <c r="AR134" i="1"/>
  <c r="AT240" i="1"/>
  <c r="AS308" i="1"/>
  <c r="AT127" i="1"/>
  <c r="AR232" i="1"/>
  <c r="AR448" i="1"/>
  <c r="AR575" i="1"/>
  <c r="AT279" i="1"/>
  <c r="AR212" i="1"/>
  <c r="AT527" i="1"/>
  <c r="AT409" i="1"/>
  <c r="AT525" i="1"/>
  <c r="AS545" i="1"/>
  <c r="AS130" i="1"/>
  <c r="AT567" i="1"/>
  <c r="AS313" i="1"/>
  <c r="AS189" i="1"/>
  <c r="AS133" i="1"/>
  <c r="AS557" i="1"/>
  <c r="AR380" i="1"/>
  <c r="AR87" i="1"/>
  <c r="AR275" i="1"/>
  <c r="AT385" i="1"/>
  <c r="AT130" i="1"/>
  <c r="AR302" i="1"/>
  <c r="AT110" i="1"/>
  <c r="AS173" i="1"/>
  <c r="AS257" i="1"/>
  <c r="AS429" i="1"/>
  <c r="AT43" i="1"/>
  <c r="AR300" i="1"/>
  <c r="AT275" i="1"/>
  <c r="AS272" i="1"/>
  <c r="AS238" i="1"/>
  <c r="AR203" i="1"/>
  <c r="AT532" i="1"/>
  <c r="AR306" i="1"/>
  <c r="AR194" i="1"/>
  <c r="AT436" i="1"/>
  <c r="AT56" i="1"/>
  <c r="AS243" i="1"/>
  <c r="AS166" i="1"/>
  <c r="AS351" i="1"/>
  <c r="AT47" i="1"/>
  <c r="AR32" i="1"/>
  <c r="AR545" i="1"/>
  <c r="AT613" i="1"/>
  <c r="AT97" i="1"/>
  <c r="AR105" i="1"/>
  <c r="AR280" i="1"/>
  <c r="AT134" i="1"/>
  <c r="AT148" i="1"/>
  <c r="AS348" i="1"/>
  <c r="AT468" i="1"/>
  <c r="AR150" i="1"/>
  <c r="AT37" i="1"/>
  <c r="AS603" i="1"/>
  <c r="AT492" i="1"/>
  <c r="AR69" i="1"/>
  <c r="AS619" i="1"/>
  <c r="AR184" i="1"/>
  <c r="AR82" i="1"/>
  <c r="AS592" i="1"/>
  <c r="AS314" i="1"/>
  <c r="AR408" i="1"/>
  <c r="AT554" i="1"/>
  <c r="AT241" i="1"/>
  <c r="AS621" i="1"/>
  <c r="AS396" i="1"/>
  <c r="AT9" i="1"/>
  <c r="AR392" i="1"/>
  <c r="AT349" i="1"/>
  <c r="AR435" i="1"/>
  <c r="AT281" i="1"/>
  <c r="AR403" i="1"/>
  <c r="AS168" i="1"/>
  <c r="AT155" i="1"/>
  <c r="AT352" i="1"/>
  <c r="AR606" i="1"/>
  <c r="AT533" i="1"/>
  <c r="AR311" i="1"/>
  <c r="AS328" i="1"/>
  <c r="AR446" i="1"/>
  <c r="AR169" i="1"/>
  <c r="AT247" i="1"/>
  <c r="AT83" i="1"/>
  <c r="AR503" i="1"/>
  <c r="AR330" i="1"/>
  <c r="AT285" i="1"/>
  <c r="AR253" i="1"/>
  <c r="AS578" i="1"/>
  <c r="AT121" i="1"/>
  <c r="AR172" i="1"/>
  <c r="AS433" i="1"/>
  <c r="AT561" i="1"/>
  <c r="AR452" i="1"/>
  <c r="AS365" i="1"/>
  <c r="AR146" i="1"/>
  <c r="AT125" i="1"/>
  <c r="AS235" i="1"/>
  <c r="AS210" i="1"/>
  <c r="AT341" i="1"/>
  <c r="AR460" i="1"/>
  <c r="AR339" i="1"/>
  <c r="AT112" i="1"/>
  <c r="AR39" i="1"/>
  <c r="AS253" i="1"/>
  <c r="AR318" i="1"/>
  <c r="AT346" i="1"/>
  <c r="AS109" i="1"/>
  <c r="AT497" i="1"/>
  <c r="AT512" i="1"/>
  <c r="AT142" i="1"/>
  <c r="AS535" i="1"/>
  <c r="AR129" i="1"/>
  <c r="AR595" i="1"/>
  <c r="AT470" i="1"/>
  <c r="AR93" i="1"/>
  <c r="AS325" i="1"/>
  <c r="AS152" i="1"/>
  <c r="AR59" i="1"/>
  <c r="AS574" i="1"/>
  <c r="AR518" i="1"/>
  <c r="AT538" i="1"/>
  <c r="AS459" i="1"/>
  <c r="AR143" i="1"/>
  <c r="AS539" i="1"/>
  <c r="AR407" i="1"/>
  <c r="AR67" i="1"/>
  <c r="AT95" i="1"/>
  <c r="AT221" i="1"/>
  <c r="AT498" i="1"/>
  <c r="AS562" i="1"/>
  <c r="AR522" i="1"/>
  <c r="AS605" i="1"/>
  <c r="AT199" i="1"/>
  <c r="AT542" i="1"/>
  <c r="AR112" i="1"/>
  <c r="AS180" i="1"/>
  <c r="AS491" i="1"/>
  <c r="AS228" i="1"/>
  <c r="AR501" i="1"/>
  <c r="AT504" i="1"/>
  <c r="AR610" i="1"/>
  <c r="AT356" i="1"/>
  <c r="AT421" i="1"/>
  <c r="AT297" i="1"/>
  <c r="AS31" i="1"/>
  <c r="AS604" i="1"/>
  <c r="AS364" i="1"/>
  <c r="AT446" i="1"/>
  <c r="AR8" i="1"/>
  <c r="AR495" i="1"/>
  <c r="AT517" i="1"/>
  <c r="AR85" i="1"/>
  <c r="AR289" i="1"/>
  <c r="AT530" i="1"/>
  <c r="AR147" i="1"/>
  <c r="AR283" i="1"/>
  <c r="AS42" i="1"/>
  <c r="AS454" i="1"/>
  <c r="AS88" i="1"/>
  <c r="AR319" i="1"/>
  <c r="AT407" i="1"/>
  <c r="AS381" i="1"/>
  <c r="AT262" i="1"/>
  <c r="AR486" i="1"/>
  <c r="AS366" i="1"/>
  <c r="AR359" i="1"/>
  <c r="AR263" i="1"/>
  <c r="AS16" i="1"/>
  <c r="AR404" i="1"/>
  <c r="AT289" i="1"/>
  <c r="AS530" i="1"/>
  <c r="AT563" i="1"/>
  <c r="AT552" i="1"/>
  <c r="AT42" i="1"/>
  <c r="AT58" i="1"/>
  <c r="AT610" i="1"/>
  <c r="AR433" i="1"/>
  <c r="AT586" i="1"/>
  <c r="AT381" i="1"/>
  <c r="AS589" i="1"/>
  <c r="AS391" i="1"/>
  <c r="AR159" i="1"/>
  <c r="AS456" i="1"/>
  <c r="AR517" i="1"/>
  <c r="AT434" i="1"/>
  <c r="AR285" i="1"/>
  <c r="AT596" i="1"/>
  <c r="AT578" i="1"/>
  <c r="AT568" i="1"/>
  <c r="AT432" i="1"/>
  <c r="AS582" i="1"/>
  <c r="AS265" i="1"/>
  <c r="AT245" i="1"/>
  <c r="AR381" i="1"/>
  <c r="AS417" i="1"/>
  <c r="AT535" i="1"/>
  <c r="AT311" i="1"/>
  <c r="AT391" i="1"/>
  <c r="AS159" i="1"/>
  <c r="AT29" i="1"/>
  <c r="AS83" i="1"/>
  <c r="AS160" i="1"/>
  <c r="AR581" i="1"/>
  <c r="AO152" i="1"/>
  <c r="BH44" i="1"/>
  <c r="AO21" i="1"/>
  <c r="AL356" i="1"/>
  <c r="BB356" i="1" s="1"/>
  <c r="AO309" i="1"/>
  <c r="AO212" i="1"/>
  <c r="AO321" i="1"/>
  <c r="AL608" i="1"/>
  <c r="BB608" i="1" s="1"/>
  <c r="AM272" i="1"/>
  <c r="BC272" i="1" s="1"/>
  <c r="BI561" i="1"/>
  <c r="AN165" i="1"/>
  <c r="AX165" i="1" s="1"/>
  <c r="AT477" i="1"/>
  <c r="AR249" i="1"/>
  <c r="AT144" i="1"/>
  <c r="AR234" i="1"/>
  <c r="AT321" i="1"/>
  <c r="AS312" i="1"/>
  <c r="AR429" i="1"/>
  <c r="AT163" i="1"/>
  <c r="AT601" i="1"/>
  <c r="AS225" i="1"/>
  <c r="AS554" i="1"/>
  <c r="AS572" i="1"/>
  <c r="AR3" i="1"/>
  <c r="AR295" i="1"/>
  <c r="AT547" i="1"/>
  <c r="AR261" i="1"/>
  <c r="AR333" i="1"/>
  <c r="AS476" i="1"/>
  <c r="AS227" i="1"/>
  <c r="AR459" i="1"/>
  <c r="AS498" i="1"/>
  <c r="AR358" i="1"/>
  <c r="AT79" i="1"/>
  <c r="AS250" i="1"/>
  <c r="AS161" i="1"/>
  <c r="AS255" i="1"/>
  <c r="AT198" i="1"/>
  <c r="AT569" i="1"/>
  <c r="AT522" i="1"/>
  <c r="AT499" i="1"/>
  <c r="AT373" i="1"/>
  <c r="AS89" i="1"/>
  <c r="AT516" i="1"/>
  <c r="AR81" i="1"/>
  <c r="AL9" i="1"/>
  <c r="BB9" i="1" s="1"/>
  <c r="BF380" i="1"/>
  <c r="BV380" i="1" s="1"/>
  <c r="AP284" i="1"/>
  <c r="AM212" i="1"/>
  <c r="BC212" i="1" s="1"/>
  <c r="BF417" i="1"/>
  <c r="BV417" i="1" s="1"/>
  <c r="AL357" i="1"/>
  <c r="BB357" i="1" s="1"/>
  <c r="AN309" i="1"/>
  <c r="AX309" i="1" s="1"/>
  <c r="AP201" i="1"/>
  <c r="AM536" i="1"/>
  <c r="BC536" i="1" s="1"/>
  <c r="BF488" i="1"/>
  <c r="BV488" i="1" s="1"/>
  <c r="BF428" i="1"/>
  <c r="BV428" i="1" s="1"/>
  <c r="BI260" i="1"/>
  <c r="AN212" i="1"/>
  <c r="AX212" i="1" s="1"/>
  <c r="AP152" i="1"/>
  <c r="AN104" i="1"/>
  <c r="AN44" i="1"/>
  <c r="AX44" i="1" s="1"/>
  <c r="AN321" i="1"/>
  <c r="AX321" i="1" s="1"/>
  <c r="AL261" i="1"/>
  <c r="AN213" i="1"/>
  <c r="AX213" i="1" s="1"/>
  <c r="AM548" i="1"/>
  <c r="AN440" i="1"/>
  <c r="BF392" i="1"/>
  <c r="BV392" i="1" s="1"/>
  <c r="AO56" i="1"/>
  <c r="AO58" i="1"/>
  <c r="AM441" i="1"/>
  <c r="BC441" i="1" s="1"/>
  <c r="BF393" i="1"/>
  <c r="BV393" i="1" s="1"/>
  <c r="AN273" i="1"/>
  <c r="AX273" i="1" s="1"/>
  <c r="AM225" i="1"/>
  <c r="BC225" i="1" s="1"/>
  <c r="AM165" i="1"/>
  <c r="BC165" i="1" s="1"/>
  <c r="AN9" i="1"/>
  <c r="AX9" i="1" s="1"/>
  <c r="AN512" i="1"/>
  <c r="AX512" i="1" s="1"/>
  <c r="AP344" i="1"/>
  <c r="AN236" i="1"/>
  <c r="AL176" i="1"/>
  <c r="BB176" i="1" s="1"/>
  <c r="AL128" i="1"/>
  <c r="AO20" i="1"/>
  <c r="AP597" i="1"/>
  <c r="AO237" i="1"/>
  <c r="AL129" i="1"/>
  <c r="AP69" i="1"/>
  <c r="AN572" i="1"/>
  <c r="AX572" i="1" s="1"/>
  <c r="AL524" i="1"/>
  <c r="BB524" i="1" s="1"/>
  <c r="AO308" i="1"/>
  <c r="AL188" i="1"/>
  <c r="BB188" i="1" s="1"/>
  <c r="AO140" i="1"/>
  <c r="AM68" i="1"/>
  <c r="BC68" i="1" s="1"/>
  <c r="AR461" i="1"/>
  <c r="AR138" i="1"/>
  <c r="AR176" i="1"/>
  <c r="AR20" i="1"/>
  <c r="AS411" i="1"/>
  <c r="AT150" i="1"/>
  <c r="AR101" i="1"/>
  <c r="AT298" i="1"/>
  <c r="AR240" i="1"/>
  <c r="AS116" i="1"/>
  <c r="AS127" i="1"/>
  <c r="AS302" i="1"/>
  <c r="AT448" i="1"/>
  <c r="AS425" i="1"/>
  <c r="AR41" i="1"/>
  <c r="AS28" i="1"/>
  <c r="AR573" i="1"/>
  <c r="AR48" i="1"/>
  <c r="AT116" i="1"/>
  <c r="AT461" i="1"/>
  <c r="AT105" i="1"/>
  <c r="AS321" i="1"/>
  <c r="AT36" i="1"/>
  <c r="AS279" i="1"/>
  <c r="AT137" i="1"/>
  <c r="AR494" i="1"/>
  <c r="AR244" i="1"/>
  <c r="AR312" i="1"/>
  <c r="AR45" i="1"/>
  <c r="AT367" i="1"/>
  <c r="AT23" i="1"/>
  <c r="AR493" i="1"/>
  <c r="AS362" i="1"/>
  <c r="AR579" i="1"/>
  <c r="AS296" i="1"/>
  <c r="AS190" i="1"/>
  <c r="AS400" i="1"/>
  <c r="AS525" i="1"/>
  <c r="AS385" i="1"/>
  <c r="AR113" i="1"/>
  <c r="AR90" i="1"/>
  <c r="AS163" i="1"/>
  <c r="AS477" i="1"/>
  <c r="AR139" i="1"/>
  <c r="AS534" i="1"/>
  <c r="AT13" i="1"/>
  <c r="AS507" i="1"/>
  <c r="AS527" i="1"/>
  <c r="AT616" i="1"/>
  <c r="AS350" i="1"/>
  <c r="AS483" i="1"/>
  <c r="AS398" i="1"/>
  <c r="AS223" i="1"/>
  <c r="AR293" i="1"/>
  <c r="AS490" i="1"/>
  <c r="AR91" i="1"/>
  <c r="AT338" i="1"/>
  <c r="AR527" i="1"/>
  <c r="AS344" i="1"/>
  <c r="AR153" i="1"/>
  <c r="AS409" i="1"/>
  <c r="AT188" i="1"/>
  <c r="AT19" i="1"/>
  <c r="AS620" i="1"/>
  <c r="AS21" i="1"/>
  <c r="AR78" i="1"/>
  <c r="AT510" i="1"/>
  <c r="AT17" i="1"/>
  <c r="AT84" i="1"/>
  <c r="AS241" i="1"/>
  <c r="AT571" i="1"/>
  <c r="AT397" i="1"/>
  <c r="AR246" i="1"/>
  <c r="AT347" i="1"/>
  <c r="AS489" i="1"/>
  <c r="AT322" i="1"/>
  <c r="AR296" i="1"/>
  <c r="AS117" i="1"/>
  <c r="AS156" i="1"/>
  <c r="AR348" i="1"/>
  <c r="AS183" i="1"/>
  <c r="AR33" i="1"/>
  <c r="AS86" i="1"/>
  <c r="AS17" i="1"/>
  <c r="AS447" i="1"/>
  <c r="AT490" i="1"/>
  <c r="AT273" i="1"/>
  <c r="AR9" i="1"/>
  <c r="AT12" i="1"/>
  <c r="AT223" i="1"/>
  <c r="AR607" i="1"/>
  <c r="AT301" i="1"/>
  <c r="AS342" i="1"/>
  <c r="AT592" i="1"/>
  <c r="AT550" i="1"/>
  <c r="AT156" i="1"/>
  <c r="AR556" i="1"/>
  <c r="AS526" i="1"/>
  <c r="AR563" i="1"/>
  <c r="AR383" i="1"/>
  <c r="AR193" i="1"/>
  <c r="AR345" i="1"/>
  <c r="AS356" i="1"/>
  <c r="AT336" i="1"/>
  <c r="AR106" i="1"/>
  <c r="AT589" i="1"/>
  <c r="AT519" i="1"/>
  <c r="AR125" i="1"/>
  <c r="AR393" i="1"/>
  <c r="AS615" i="1"/>
  <c r="AT599" i="1"/>
  <c r="AR387" i="1"/>
  <c r="AT211" i="1"/>
  <c r="AR158" i="1"/>
  <c r="AR55" i="1"/>
  <c r="AT242" i="1"/>
  <c r="AS383" i="1"/>
  <c r="AS403" i="1"/>
  <c r="AS260" i="1"/>
  <c r="AR395" i="1"/>
  <c r="AR352" i="1"/>
  <c r="AR181" i="1"/>
  <c r="AS533" i="1"/>
  <c r="AT416" i="1"/>
  <c r="AT334" i="1"/>
  <c r="AS576" i="1"/>
  <c r="AR377" i="1"/>
  <c r="AR410" i="1"/>
  <c r="AR399" i="1"/>
  <c r="AT81" i="1"/>
  <c r="AT330" i="1"/>
  <c r="AT206" i="1"/>
  <c r="AT564" i="1"/>
  <c r="AT559" i="1"/>
  <c r="AT403" i="1"/>
  <c r="AS172" i="1"/>
  <c r="AT426" i="1"/>
  <c r="AS67" i="1"/>
  <c r="AS95" i="1"/>
  <c r="AR533" i="1"/>
  <c r="AT475" i="1"/>
  <c r="AT379" i="1"/>
  <c r="AS549" i="1"/>
  <c r="AT541" i="1"/>
  <c r="AT200" i="1"/>
  <c r="AS154" i="1"/>
  <c r="AR100" i="1"/>
  <c r="AR444" i="1"/>
  <c r="AS277" i="1"/>
  <c r="AS318" i="1"/>
  <c r="AR161" i="1"/>
  <c r="AR103" i="1"/>
  <c r="AS202" i="1"/>
  <c r="AR412" i="1"/>
  <c r="AT196" i="1"/>
  <c r="AR31" i="1"/>
  <c r="AR131" i="1"/>
  <c r="AT422" i="1"/>
  <c r="AT393" i="1"/>
  <c r="AT549" i="1"/>
  <c r="AT410" i="1"/>
  <c r="AS26" i="1"/>
  <c r="AS35" i="1"/>
  <c r="AS594" i="1"/>
  <c r="AR180" i="1"/>
  <c r="AT608" i="1"/>
  <c r="AS363" i="1"/>
  <c r="AR99" i="1"/>
  <c r="AR418" i="1"/>
  <c r="AR260" i="1"/>
  <c r="AS258" i="1"/>
  <c r="AR329" i="1"/>
  <c r="AR442" i="1"/>
  <c r="AR402" i="1"/>
  <c r="AS355" i="1"/>
  <c r="AS440" i="1"/>
  <c r="AR167" i="1"/>
  <c r="AT310" i="1"/>
  <c r="AS108" i="1"/>
  <c r="AS333" i="1"/>
  <c r="AR600" i="1"/>
  <c r="AT180" i="1"/>
  <c r="AT480" i="1"/>
  <c r="AR340" i="1"/>
  <c r="AR578" i="1"/>
  <c r="AR60" i="1"/>
  <c r="AR109" i="1"/>
  <c r="AR482" i="1"/>
  <c r="AR259" i="1"/>
  <c r="AS586" i="1"/>
  <c r="AS106" i="1"/>
  <c r="AR262" i="1"/>
  <c r="AS373" i="1"/>
  <c r="AT255" i="1"/>
  <c r="AT267" i="1"/>
  <c r="AS53" i="1"/>
  <c r="AT420" i="1"/>
  <c r="AR506" i="1"/>
  <c r="AR171" i="1"/>
  <c r="AR464" i="1"/>
  <c r="AS374" i="1"/>
  <c r="AT283" i="1"/>
  <c r="AS565" i="1"/>
  <c r="AT161" i="1"/>
  <c r="AT520" i="1"/>
  <c r="AS588" i="1"/>
  <c r="AT286" i="1"/>
  <c r="AT606" i="1"/>
  <c r="AT355" i="1"/>
  <c r="AT406" i="1"/>
  <c r="AT515" i="1"/>
  <c r="AT263" i="1"/>
  <c r="AR463" i="1"/>
  <c r="AS358" i="1"/>
  <c r="AS427" i="1"/>
  <c r="AS147" i="1"/>
  <c r="AT501" i="1"/>
  <c r="AR58" i="1"/>
  <c r="AS68" i="1"/>
  <c r="AS208" i="1"/>
  <c r="AT307" i="1"/>
  <c r="AS245" i="1"/>
  <c r="AS452" i="1"/>
  <c r="AR469" i="1"/>
  <c r="AT365" i="1"/>
  <c r="AR519" i="1"/>
  <c r="AR590" i="1"/>
  <c r="AR515" i="1"/>
  <c r="AT465" i="1"/>
  <c r="AR63" i="1"/>
  <c r="AR537" i="1"/>
  <c r="AT59" i="1"/>
  <c r="BF140" i="1"/>
  <c r="BV140" i="1" s="1"/>
  <c r="AO344" i="1"/>
  <c r="AM104" i="1"/>
  <c r="BC104" i="1" s="1"/>
  <c r="AO405" i="1"/>
  <c r="AM237" i="1"/>
  <c r="BC237" i="1" s="1"/>
  <c r="AP488" i="1"/>
  <c r="AM261" i="1"/>
  <c r="AN548" i="1"/>
  <c r="AX548" i="1" s="1"/>
  <c r="AM128" i="1"/>
  <c r="AR44" i="1"/>
  <c r="AT438" i="1"/>
  <c r="AR49" i="1"/>
  <c r="AT382" i="1"/>
  <c r="AS375" i="1"/>
  <c r="AR50" i="1"/>
  <c r="AS468" i="1"/>
  <c r="AT593" i="1"/>
  <c r="AT507" i="1"/>
  <c r="AR288" i="1"/>
  <c r="AT443" i="1"/>
  <c r="AT269" i="1"/>
  <c r="AS264" i="1"/>
  <c r="AR532" i="1"/>
  <c r="AR192" i="1"/>
  <c r="AR512" i="1"/>
  <c r="AR25" i="1"/>
  <c r="AS193" i="1"/>
  <c r="AS309" i="1"/>
  <c r="AR83" i="1"/>
  <c r="AT209" i="1"/>
  <c r="AR199" i="1"/>
  <c r="AS155" i="1"/>
  <c r="AR29" i="1"/>
  <c r="AR552" i="1"/>
  <c r="AS149" i="1"/>
  <c r="AT11" i="1"/>
  <c r="AT602" i="1"/>
  <c r="AR266" i="1"/>
  <c r="AT147" i="1"/>
  <c r="AS516" i="1"/>
  <c r="AR530" i="1"/>
  <c r="AT220" i="1"/>
  <c r="AT423" i="1"/>
  <c r="AL33" i="1"/>
  <c r="BB33" i="1" s="1"/>
  <c r="AL536" i="1"/>
  <c r="AP475" i="1"/>
  <c r="AM368" i="1"/>
  <c r="BC368" i="1" s="1"/>
  <c r="AP116" i="1"/>
  <c r="AM44" i="1"/>
  <c r="BC44" i="1" s="1"/>
  <c r="AN127" i="1"/>
  <c r="AX127" i="1" s="1"/>
  <c r="AP489" i="1"/>
  <c r="BF357" i="1"/>
  <c r="BV357" i="1" s="1"/>
  <c r="AM297" i="1"/>
  <c r="BC297" i="1" s="1"/>
  <c r="AM249" i="1"/>
  <c r="BC249" i="1" s="1"/>
  <c r="AP189" i="1"/>
  <c r="BF81" i="1"/>
  <c r="BV81" i="1" s="1"/>
  <c r="AM584" i="1"/>
  <c r="BC584" i="1" s="1"/>
  <c r="AP536" i="1"/>
  <c r="BF416" i="1"/>
  <c r="BV416" i="1" s="1"/>
  <c r="AN368" i="1"/>
  <c r="AX368" i="1" s="1"/>
  <c r="AO200" i="1"/>
  <c r="BF152" i="1"/>
  <c r="BV152" i="1" s="1"/>
  <c r="AM32" i="1"/>
  <c r="BC32" i="1" s="1"/>
  <c r="AP319" i="1"/>
  <c r="AY319" i="1" s="1"/>
  <c r="BI369" i="1"/>
  <c r="BF33" i="1"/>
  <c r="BV33" i="1" s="1"/>
  <c r="AM596" i="1"/>
  <c r="BC596" i="1" s="1"/>
  <c r="AM488" i="1"/>
  <c r="BC488" i="1" s="1"/>
  <c r="AP164" i="1"/>
  <c r="AY164" i="1" s="1"/>
  <c r="AP104" i="1"/>
  <c r="BH56" i="1"/>
  <c r="AP441" i="1"/>
  <c r="BF165" i="1"/>
  <c r="BV165" i="1" s="1"/>
  <c r="AN57" i="1"/>
  <c r="AL560" i="1"/>
  <c r="AN452" i="1"/>
  <c r="AX452" i="1" s="1"/>
  <c r="AP392" i="1"/>
  <c r="AL332" i="1"/>
  <c r="AL284" i="1"/>
  <c r="BB284" i="1" s="1"/>
  <c r="BF224" i="1"/>
  <c r="BV224" i="1" s="1"/>
  <c r="AN116" i="1"/>
  <c r="AX116" i="1" s="1"/>
  <c r="AL68" i="1"/>
  <c r="BB68" i="1" s="1"/>
  <c r="AN453" i="1"/>
  <c r="AX453" i="1" s="1"/>
  <c r="BF285" i="1"/>
  <c r="BV285" i="1" s="1"/>
  <c r="AL69" i="1"/>
  <c r="BB69" i="1" s="1"/>
  <c r="AO296" i="1"/>
  <c r="AN597" i="1"/>
  <c r="AX597" i="1" s="1"/>
  <c r="BF8" i="1"/>
  <c r="BV8" i="1" s="1"/>
  <c r="AS6" i="1"/>
  <c r="AS105" i="1"/>
  <c r="AS236" i="1"/>
  <c r="AR524" i="1"/>
  <c r="AS579" i="1"/>
  <c r="AS607" i="1"/>
  <c r="AT78" i="1"/>
  <c r="AS394" i="1"/>
  <c r="AT396" i="1"/>
  <c r="AT213" i="1"/>
  <c r="AT44" i="1"/>
  <c r="AS54" i="1"/>
  <c r="AT77" i="1"/>
  <c r="AR425" i="1"/>
  <c r="AR282" i="1"/>
  <c r="AT621" i="1"/>
  <c r="AS431" i="1"/>
  <c r="AS240" i="1"/>
  <c r="AT308" i="1"/>
  <c r="AS251" i="1"/>
  <c r="AS23" i="1"/>
  <c r="AR477" i="1"/>
  <c r="AS401" i="1"/>
  <c r="AR279" i="1"/>
  <c r="AR521" i="1"/>
  <c r="AT101" i="1"/>
  <c r="AS337" i="1"/>
  <c r="AR396" i="1"/>
  <c r="AS213" i="1"/>
  <c r="AS472" i="1"/>
  <c r="AT75" i="1"/>
  <c r="AR189" i="1"/>
  <c r="AT401" i="1"/>
  <c r="AT41" i="1"/>
  <c r="AS13" i="1"/>
  <c r="AS195" i="1"/>
  <c r="AS134" i="1"/>
  <c r="AS443" i="1"/>
  <c r="AS616" i="1"/>
  <c r="AS593" i="1"/>
  <c r="AT232" i="1"/>
  <c r="AR73" i="1"/>
  <c r="AT216" i="1"/>
  <c r="AS69" i="1"/>
  <c r="AR534" i="1"/>
  <c r="AR369" i="1"/>
  <c r="AS500" i="1"/>
  <c r="AT190" i="1"/>
  <c r="AS164" i="1"/>
  <c r="AS113" i="1"/>
  <c r="AS567" i="1"/>
  <c r="AT313" i="1"/>
  <c r="AR451" i="1"/>
  <c r="AT133" i="1"/>
  <c r="AT215" i="1"/>
  <c r="AT212" i="1"/>
  <c r="AS87" i="1"/>
  <c r="AR550" i="1"/>
  <c r="AR213" i="1"/>
  <c r="AS137" i="1"/>
  <c r="AS298" i="1"/>
  <c r="AS157" i="1"/>
  <c r="AT392" i="1"/>
  <c r="AR178" i="1"/>
  <c r="AS513" i="1"/>
  <c r="AR7" i="1"/>
  <c r="AS184" i="1"/>
  <c r="AT485" i="1"/>
  <c r="AT164" i="1"/>
  <c r="AS77" i="1"/>
  <c r="AR182" i="1"/>
  <c r="AT117" i="1"/>
  <c r="AR390" i="1"/>
  <c r="AT62" i="1"/>
  <c r="AT166" i="1"/>
  <c r="AT351" i="1"/>
  <c r="AT369" i="1"/>
  <c r="AS316" i="1"/>
  <c r="AR554" i="1"/>
  <c r="AR272" i="1"/>
  <c r="AS139" i="1"/>
  <c r="AS231" i="1"/>
  <c r="AT185" i="1"/>
  <c r="AS305" i="1"/>
  <c r="AR6" i="1"/>
  <c r="AR411" i="1"/>
  <c r="AR252" i="1"/>
  <c r="AS107" i="1"/>
  <c r="AS614" i="1"/>
  <c r="AR362" i="1"/>
  <c r="AR621" i="1"/>
  <c r="AS413" i="1"/>
  <c r="AS583" i="1"/>
  <c r="AR236" i="1"/>
  <c r="AS182" i="1"/>
  <c r="AS290" i="1"/>
  <c r="AS62" i="1"/>
  <c r="AR84" i="1"/>
  <c r="AT464" i="1"/>
  <c r="AS596" i="1"/>
  <c r="AS274" i="1"/>
  <c r="AR504" i="1"/>
  <c r="AT143" i="1"/>
  <c r="AR356" i="1"/>
  <c r="AR96" i="1"/>
  <c r="AS248" i="1"/>
  <c r="AS486" i="1"/>
  <c r="AS519" i="1"/>
  <c r="AT135" i="1"/>
  <c r="AR386" i="1"/>
  <c r="AS470" i="1"/>
  <c r="AT218" i="1"/>
  <c r="AS63" i="1"/>
  <c r="AR354" i="1"/>
  <c r="AT551" i="1"/>
  <c r="AS206" i="1"/>
  <c r="AS242" i="1"/>
  <c r="AT271" i="1"/>
  <c r="AR602" i="1"/>
  <c r="AR445" i="1"/>
  <c r="AT476" i="1"/>
  <c r="AR466" i="1"/>
  <c r="AT248" i="1"/>
  <c r="AS261" i="1"/>
  <c r="AR475" i="1"/>
  <c r="AS334" i="1"/>
  <c r="AS52" i="1"/>
  <c r="AS566" i="1"/>
  <c r="AR488" i="1"/>
  <c r="AT399" i="1"/>
  <c r="AR152" i="1"/>
  <c r="AR222" i="1"/>
  <c r="AS511" i="1"/>
  <c r="AT435" i="1"/>
  <c r="AT383" i="1"/>
  <c r="AT193" i="1"/>
  <c r="AR432" i="1"/>
  <c r="AR102" i="1"/>
  <c r="AT442" i="1"/>
  <c r="AR417" i="1"/>
  <c r="AR221" i="1"/>
  <c r="AT611" i="1"/>
  <c r="AR562" i="1"/>
  <c r="AT25" i="1"/>
  <c r="AS341" i="1"/>
  <c r="AS460" i="1"/>
  <c r="AR154" i="1"/>
  <c r="AS85" i="1"/>
  <c r="AR111" i="1"/>
  <c r="AR277" i="1"/>
  <c r="AR284" i="1"/>
  <c r="AT287" i="1"/>
  <c r="AR520" i="1"/>
  <c r="AR202" i="1"/>
  <c r="AT466" i="1"/>
  <c r="AS442" i="1"/>
  <c r="AS357" i="1"/>
  <c r="AT486" i="1"/>
  <c r="AT440" i="1"/>
  <c r="AT250" i="1"/>
  <c r="AT570" i="1"/>
  <c r="AS368" i="1"/>
  <c r="AR115" i="1"/>
  <c r="AR226" i="1"/>
  <c r="AS505" i="1"/>
  <c r="AS118" i="1"/>
  <c r="AS608" i="1"/>
  <c r="AT318" i="1"/>
  <c r="AT165" i="1"/>
  <c r="AT304" i="1"/>
  <c r="AR122" i="1"/>
  <c r="AS597" i="1"/>
  <c r="AS407" i="1"/>
  <c r="AR324" i="1"/>
  <c r="AT98" i="1"/>
  <c r="AS131" i="1"/>
  <c r="AT270" i="1"/>
  <c r="AR294" i="1"/>
  <c r="AT93" i="1"/>
  <c r="AS509" i="1"/>
  <c r="AT140" i="1"/>
  <c r="AT594" i="1"/>
  <c r="AR427" i="1"/>
  <c r="AT491" i="1"/>
  <c r="AT560" i="1"/>
  <c r="AS499" i="1"/>
  <c r="AR565" i="1"/>
  <c r="AS453" i="1"/>
  <c r="AT132" i="1"/>
  <c r="AT481" i="1"/>
  <c r="AS286" i="1"/>
  <c r="AR516" i="1"/>
  <c r="AR508" i="1"/>
  <c r="AR309" i="1"/>
  <c r="AR191" i="1"/>
  <c r="AS478" i="1"/>
  <c r="AR247" i="1"/>
  <c r="AT581" i="1"/>
  <c r="AS585" i="1"/>
  <c r="AT427" i="1"/>
  <c r="AT192" i="1"/>
  <c r="AR596" i="1"/>
  <c r="AR281" i="1"/>
  <c r="AR617" i="1"/>
  <c r="AT405" i="1"/>
  <c r="AT88" i="1"/>
  <c r="AR588" i="1"/>
  <c r="AR245" i="1"/>
  <c r="AS543" i="1"/>
  <c r="AS221" i="1"/>
  <c r="AS406" i="1"/>
  <c r="AT22" i="1"/>
  <c r="AS247" i="1"/>
  <c r="AR315" i="1"/>
  <c r="AS179" i="1"/>
  <c r="AT217" i="1"/>
  <c r="AS340" i="1"/>
  <c r="AT254" i="1"/>
  <c r="AS205" i="1"/>
  <c r="AS143" i="1"/>
  <c r="AT57" i="1"/>
  <c r="AR481" i="1"/>
  <c r="AS336" i="1"/>
  <c r="AT543" i="1"/>
  <c r="AS450" i="1"/>
  <c r="AT76" i="1"/>
  <c r="AS151" i="1"/>
  <c r="AR366" i="1"/>
  <c r="AR441" i="1"/>
  <c r="AT456" i="1"/>
  <c r="AM524" i="1"/>
  <c r="BC524" i="1" s="1"/>
  <c r="AP297" i="1"/>
  <c r="AM129" i="1"/>
  <c r="BC129" i="1" s="1"/>
  <c r="AN81" i="1"/>
  <c r="AX81" i="1" s="1"/>
  <c r="AM320" i="1"/>
  <c r="BC320" i="1" s="1"/>
  <c r="AO105" i="1"/>
  <c r="BI441" i="1"/>
  <c r="AL621" i="1"/>
  <c r="BB621" i="1" s="1"/>
  <c r="AO236" i="1"/>
  <c r="AR28" i="1"/>
  <c r="AS176" i="1"/>
  <c r="AR370" i="1"/>
  <c r="AS397" i="1"/>
  <c r="AT557" i="1"/>
  <c r="AS110" i="1"/>
  <c r="AR500" i="1"/>
  <c r="AT139" i="1"/>
  <c r="AR471" i="1"/>
  <c r="AR299" i="1"/>
  <c r="AT299" i="1"/>
  <c r="AR183" i="1"/>
  <c r="AR437" i="1"/>
  <c r="AT524" i="1"/>
  <c r="AR485" i="1"/>
  <c r="AR18" i="1"/>
  <c r="AR218" i="1"/>
  <c r="AS548" i="1"/>
  <c r="AS379" i="1"/>
  <c r="AS158" i="1"/>
  <c r="AT452" i="1"/>
  <c r="AS218" i="1"/>
  <c r="AR389" i="1"/>
  <c r="AR98" i="1"/>
  <c r="AR160" i="1"/>
  <c r="AR497" i="1"/>
  <c r="AR22" i="1"/>
  <c r="AT415" i="1"/>
  <c r="AS237" i="1"/>
  <c r="AT277" i="1"/>
  <c r="AR336" i="1"/>
  <c r="AS175" i="1"/>
  <c r="AR569" i="1"/>
  <c r="AT366" i="1"/>
  <c r="BH32" i="1"/>
  <c r="AN369" i="1"/>
  <c r="AX369" i="1" s="1"/>
  <c r="BF260" i="1"/>
  <c r="BV260" i="1" s="1"/>
  <c r="AM79" i="1"/>
  <c r="BC79" i="1" s="1"/>
  <c r="AL213" i="1"/>
  <c r="BB213" i="1" s="1"/>
  <c r="BF141" i="1"/>
  <c r="BV141" i="1" s="1"/>
  <c r="AP332" i="1"/>
  <c r="BH188" i="1"/>
  <c r="AL32" i="1"/>
  <c r="BB32" i="1" s="1"/>
  <c r="BF609" i="1"/>
  <c r="BV609" i="1" s="1"/>
  <c r="BI453" i="1"/>
  <c r="AL345" i="1"/>
  <c r="BB345" i="1" s="1"/>
  <c r="AP285" i="1"/>
  <c r="AY285" i="1" s="1"/>
  <c r="AP237" i="1"/>
  <c r="AL117" i="1"/>
  <c r="BB117" i="1" s="1"/>
  <c r="AP512" i="1"/>
  <c r="AY512" i="1" s="1"/>
  <c r="AM404" i="1"/>
  <c r="BC404" i="1" s="1"/>
  <c r="BI248" i="1"/>
  <c r="BR248" i="1" s="1"/>
  <c r="AN128" i="1"/>
  <c r="AX128" i="1" s="1"/>
  <c r="AM477" i="1"/>
  <c r="BC477" i="1" s="1"/>
  <c r="BI297" i="1"/>
  <c r="BR297" i="1" s="1"/>
  <c r="AL249" i="1"/>
  <c r="BB249" i="1" s="1"/>
  <c r="AP129" i="1"/>
  <c r="BH81" i="1"/>
  <c r="AL416" i="1"/>
  <c r="BB416" i="1" s="1"/>
  <c r="AN32" i="1"/>
  <c r="AL501" i="1"/>
  <c r="BB501" i="1" s="1"/>
  <c r="AO417" i="1"/>
  <c r="AL369" i="1"/>
  <c r="BB369" i="1" s="1"/>
  <c r="BH33" i="1"/>
  <c r="BH596" i="1"/>
  <c r="BF164" i="1"/>
  <c r="BV164" i="1" s="1"/>
  <c r="BF104" i="1"/>
  <c r="BV104" i="1" s="1"/>
  <c r="AM537" i="1"/>
  <c r="BC537" i="1" s="1"/>
  <c r="BI273" i="1"/>
  <c r="BH105" i="1"/>
  <c r="BF619" i="1"/>
  <c r="BV619" i="1" s="1"/>
  <c r="BI560" i="1"/>
  <c r="AO452" i="1"/>
  <c r="AM332" i="1"/>
  <c r="BC332" i="1" s="1"/>
  <c r="BI284" i="1"/>
  <c r="AO8" i="1"/>
  <c r="AO80" i="1"/>
  <c r="AR116" i="1"/>
  <c r="AR472" i="1"/>
  <c r="AR110" i="1"/>
  <c r="AS24" i="1"/>
  <c r="AR609" i="1"/>
  <c r="AT296" i="1"/>
  <c r="AR71" i="1"/>
  <c r="AT523" i="1"/>
  <c r="AT252" i="1"/>
  <c r="AT316" i="1"/>
  <c r="AT194" i="1"/>
  <c r="AT472" i="1"/>
  <c r="AR92" i="1"/>
  <c r="AT236" i="1"/>
  <c r="AR343" i="1"/>
  <c r="AS338" i="1"/>
  <c r="AR231" i="1"/>
  <c r="AT3" i="1"/>
  <c r="AR375" i="1"/>
  <c r="AT249" i="1"/>
  <c r="AT38" i="1"/>
  <c r="AS75" i="1"/>
  <c r="AR24" i="1"/>
  <c r="AT49" i="1"/>
  <c r="AT30" i="1"/>
  <c r="AT104" i="1"/>
  <c r="AS523" i="1"/>
  <c r="AS376" i="1"/>
  <c r="AR555" i="1"/>
  <c r="AR492" i="1"/>
  <c r="AR276" i="1"/>
  <c r="AR531" i="1"/>
  <c r="AR216" i="1"/>
  <c r="AS343" i="1"/>
  <c r="AS30" i="1"/>
  <c r="AR314" i="1"/>
  <c r="AS7" i="1"/>
  <c r="AS244" i="1"/>
  <c r="AR301" i="1"/>
  <c r="AR308" i="1"/>
  <c r="AS367" i="1"/>
  <c r="AR398" i="1"/>
  <c r="AR592" i="1"/>
  <c r="AT575" i="1"/>
  <c r="AR361" i="1"/>
  <c r="AT496" i="1"/>
  <c r="AT50" i="1"/>
  <c r="AR571" i="1"/>
  <c r="AT195" i="1"/>
  <c r="AT45" i="1"/>
  <c r="AR367" i="1"/>
  <c r="AS90" i="1"/>
  <c r="AS73" i="1"/>
  <c r="AS332" i="1"/>
  <c r="AT343" i="1"/>
  <c r="AR557" i="1"/>
  <c r="AS369" i="1"/>
  <c r="AR137" i="1"/>
  <c r="AT186" i="1"/>
  <c r="AR620" i="1"/>
  <c r="AT71" i="1"/>
  <c r="AR243" i="1"/>
  <c r="AS556" i="1"/>
  <c r="AR204" i="1"/>
  <c r="AS153" i="1"/>
  <c r="AS203" i="1"/>
  <c r="AR584" i="1"/>
  <c r="AS306" i="1"/>
  <c r="AS204" i="1"/>
  <c r="AS575" i="1"/>
  <c r="AR523" i="1"/>
  <c r="AS37" i="1"/>
  <c r="AS584" i="1"/>
  <c r="AT243" i="1"/>
  <c r="AR162" i="1"/>
  <c r="AT5" i="1"/>
  <c r="AT187" i="1"/>
  <c r="AT437" i="1"/>
  <c r="AR305" i="1"/>
  <c r="AR447" i="1"/>
  <c r="AT380" i="1"/>
  <c r="AS438" i="1"/>
  <c r="AT246" i="1"/>
  <c r="AS392" i="1"/>
  <c r="AT398" i="1"/>
  <c r="AR10" i="1"/>
  <c r="AT291" i="1"/>
  <c r="AR347" i="1"/>
  <c r="AS141" i="1"/>
  <c r="AS609" i="1"/>
  <c r="AS234" i="1"/>
  <c r="AS9" i="1"/>
  <c r="AT113" i="1"/>
  <c r="AS524" i="1"/>
  <c r="AR409" i="1"/>
  <c r="AT545" i="1"/>
  <c r="AR126" i="1"/>
  <c r="AR457" i="1"/>
  <c r="AT518" i="1"/>
  <c r="AR323" i="1"/>
  <c r="AT449" i="1"/>
  <c r="AT205" i="1"/>
  <c r="AR209" i="1"/>
  <c r="AR539" i="1"/>
  <c r="AT67" i="1"/>
  <c r="AT469" i="1"/>
  <c r="AS317" i="1"/>
  <c r="AR364" i="1"/>
  <c r="AR334" i="1"/>
  <c r="AT441" i="1"/>
  <c r="AR570" i="1"/>
  <c r="AT368" i="1"/>
  <c r="AS81" i="1"/>
  <c r="AT506" i="1"/>
  <c r="AT256" i="1"/>
  <c r="AS518" i="1"/>
  <c r="AT323" i="1"/>
  <c r="AR548" i="1"/>
  <c r="AR304" i="1"/>
  <c r="AR473" i="1"/>
  <c r="AT265" i="1"/>
  <c r="AS512" i="1"/>
  <c r="AR95" i="1"/>
  <c r="AT317" i="1"/>
  <c r="AR611" i="1"/>
  <c r="AS446" i="1"/>
  <c r="AT169" i="1"/>
  <c r="AS263" i="1"/>
  <c r="AT320" i="1"/>
  <c r="AS420" i="1"/>
  <c r="AS268" i="1"/>
  <c r="AR574" i="1"/>
  <c r="AR491" i="1"/>
  <c r="AR239" i="1"/>
  <c r="AS271" i="1"/>
  <c r="AS504" i="1"/>
  <c r="AR155" i="1"/>
  <c r="AT412" i="1"/>
  <c r="AR114" i="1"/>
  <c r="AR612" i="1"/>
  <c r="AT309" i="1"/>
  <c r="AT327" i="1"/>
  <c r="AT386" i="1"/>
  <c r="AS377" i="1"/>
  <c r="AR605" i="1"/>
  <c r="AT387" i="1"/>
  <c r="AT268" i="1"/>
  <c r="AT600" i="1"/>
  <c r="AR118" i="1"/>
  <c r="AT253" i="1"/>
  <c r="AT274" i="1"/>
  <c r="AT109" i="1"/>
  <c r="AS57" i="1"/>
  <c r="AR265" i="1"/>
  <c r="AS591" i="1"/>
  <c r="AS606" i="1"/>
  <c r="AR149" i="1"/>
  <c r="AT528" i="1"/>
  <c r="AS270" i="1"/>
  <c r="AS441" i="1"/>
  <c r="AT377" i="1"/>
  <c r="AR509" i="1"/>
  <c r="AT339" i="1"/>
  <c r="AS100" i="1"/>
  <c r="AT574" i="1"/>
  <c r="AR174" i="1"/>
  <c r="AR198" i="1"/>
  <c r="AS284" i="1"/>
  <c r="AT60" i="1"/>
  <c r="AR453" i="1"/>
  <c r="AS473" i="1"/>
  <c r="AT202" i="1"/>
  <c r="AS412" i="1"/>
  <c r="AT106" i="1"/>
  <c r="AT502" i="1"/>
  <c r="AT360" i="1"/>
  <c r="AS191" i="1"/>
  <c r="AS267" i="1"/>
  <c r="AR292" i="1"/>
  <c r="AT325" i="1"/>
  <c r="AT35" i="1"/>
  <c r="AR179" i="1"/>
  <c r="AS61" i="1"/>
  <c r="AR15" i="1"/>
  <c r="AR372" i="1"/>
  <c r="AR547" i="1"/>
  <c r="AR568" i="1"/>
  <c r="AS136" i="1"/>
  <c r="AR57" i="1"/>
  <c r="AT598" i="1"/>
  <c r="AS220" i="1"/>
  <c r="AT31" i="1"/>
  <c r="AR365" i="1"/>
  <c r="AT331" i="1"/>
  <c r="AS439" i="1"/>
  <c r="AS570" i="1"/>
  <c r="AR474" i="1"/>
  <c r="AS542" i="1"/>
  <c r="AS434" i="1"/>
  <c r="AR217" i="1"/>
  <c r="AR618" i="1"/>
  <c r="AT340" i="1"/>
  <c r="AS547" i="1"/>
  <c r="AT128" i="1"/>
  <c r="AT453" i="1"/>
  <c r="AR582" i="1"/>
  <c r="AT539" i="1"/>
  <c r="AR297" i="1"/>
  <c r="AR123" i="1"/>
  <c r="AR151" i="1"/>
  <c r="AT424" i="1"/>
  <c r="AT359" i="1"/>
  <c r="AT292" i="1"/>
  <c r="AT384" i="1"/>
  <c r="AS222" i="1"/>
  <c r="AS464" i="1"/>
  <c r="AT372" i="1"/>
  <c r="AT65" i="1"/>
  <c r="AS405" i="1"/>
  <c r="AS122" i="1"/>
  <c r="AT588" i="1"/>
  <c r="AR561" i="1"/>
  <c r="AS207" i="1"/>
  <c r="AR248" i="1"/>
  <c r="AS262" i="1"/>
  <c r="AR589" i="1"/>
  <c r="AR229" i="1"/>
  <c r="AS388" i="1"/>
  <c r="AS359" i="1"/>
  <c r="AS230" i="1"/>
  <c r="AS463" i="1"/>
  <c r="AT179" i="1"/>
  <c r="AS424" i="1"/>
  <c r="AT404" i="1"/>
  <c r="AT131" i="1"/>
  <c r="AT509" i="1"/>
  <c r="AR34" i="1"/>
  <c r="AT136" i="1"/>
  <c r="AR450" i="1"/>
  <c r="AT63" i="1"/>
  <c r="AS281" i="1"/>
  <c r="AT482" i="1"/>
  <c r="AR371" i="1"/>
  <c r="AT167" i="1"/>
  <c r="AS444" i="1"/>
  <c r="AL464" i="1"/>
  <c r="BB464" i="1" s="1"/>
  <c r="AL80" i="1"/>
  <c r="BB80" i="1" s="1"/>
  <c r="AM357" i="1"/>
  <c r="BC357" i="1" s="1"/>
  <c r="AO596" i="1"/>
  <c r="AL260" i="1"/>
  <c r="BB260" i="1" s="1"/>
  <c r="AM153" i="1"/>
  <c r="BC153" i="1" s="1"/>
  <c r="AO440" i="1"/>
  <c r="AP56" i="1"/>
  <c r="AO273" i="1"/>
  <c r="AP560" i="1"/>
  <c r="BI176" i="1"/>
  <c r="BR176" i="1" s="1"/>
  <c r="AR21" i="1"/>
  <c r="AS44" i="1"/>
  <c r="AT408" i="1"/>
  <c r="AS41" i="1"/>
  <c r="AR587" i="1"/>
  <c r="AR195" i="1"/>
  <c r="AT572" i="1"/>
  <c r="AR197" i="1"/>
  <c r="AS580" i="1"/>
  <c r="AR188" i="1"/>
  <c r="AT184" i="1"/>
  <c r="AT603" i="1"/>
  <c r="AS91" i="1"/>
  <c r="AT614" i="1"/>
  <c r="AS323" i="1"/>
  <c r="AT151" i="1"/>
  <c r="AT160" i="1"/>
  <c r="AT445" i="1"/>
  <c r="AT478" i="1"/>
  <c r="AR526" i="1"/>
  <c r="AT261" i="1"/>
  <c r="AR542" i="1"/>
  <c r="AT395" i="1"/>
  <c r="AS488" i="1"/>
  <c r="AS198" i="1"/>
  <c r="AR373" i="1"/>
  <c r="AT118" i="1"/>
  <c r="AS120" i="1"/>
  <c r="AT333" i="1"/>
  <c r="AS482" i="1"/>
  <c r="AT439" i="1"/>
  <c r="AS449" i="1"/>
  <c r="AS98" i="1"/>
  <c r="BR15" i="2"/>
  <c r="BQ15" i="2"/>
  <c r="BR16" i="2"/>
  <c r="BQ16" i="2"/>
  <c r="AN2" i="1"/>
  <c r="AX2" i="1" s="1"/>
  <c r="AM2" i="1"/>
  <c r="AL2" i="1"/>
  <c r="AP2" i="1"/>
  <c r="AO2" i="1"/>
  <c r="AJ2" i="18"/>
  <c r="AE2" i="18"/>
  <c r="AK1" i="18"/>
  <c r="AI2" i="18"/>
  <c r="AH2" i="18"/>
  <c r="AY398" i="1" l="1"/>
  <c r="AY551" i="1"/>
  <c r="BR334" i="1"/>
  <c r="AY370" i="1"/>
  <c r="AY569" i="1"/>
  <c r="AY106" i="1"/>
  <c r="AY540" i="1"/>
  <c r="AY168" i="1"/>
  <c r="AY571" i="1"/>
  <c r="AY546" i="1"/>
  <c r="AY524" i="1"/>
  <c r="AY316" i="1"/>
  <c r="AY347" i="1"/>
  <c r="AY203" i="1"/>
  <c r="AY357" i="1"/>
  <c r="AY245" i="1"/>
  <c r="AY320" i="1"/>
  <c r="AY408" i="1"/>
  <c r="AY570" i="1"/>
  <c r="AY126" i="1"/>
  <c r="AY589" i="1"/>
  <c r="AY321" i="1"/>
  <c r="AY296" i="1"/>
  <c r="AY212" i="1"/>
  <c r="AY335" i="1"/>
  <c r="AY334" i="1"/>
  <c r="AY371" i="1"/>
  <c r="BR321" i="1"/>
  <c r="AY425" i="1"/>
  <c r="AY322" i="1"/>
  <c r="AY531" i="1"/>
  <c r="BR550" i="1"/>
  <c r="AY96" i="1"/>
  <c r="BR491" i="1"/>
  <c r="AY254" i="1"/>
  <c r="AY196" i="1"/>
  <c r="AY530" i="1"/>
  <c r="BR433" i="1"/>
  <c r="AY224" i="1"/>
  <c r="AY372" i="1"/>
  <c r="AY491" i="1"/>
  <c r="BR535" i="1"/>
  <c r="AY478" i="1"/>
  <c r="AY282" i="1"/>
  <c r="AY213" i="1"/>
  <c r="AY386" i="1"/>
  <c r="AY186" i="1"/>
  <c r="AY433" i="1"/>
  <c r="AY526" i="1"/>
  <c r="AY76" i="1"/>
  <c r="AY163" i="1"/>
  <c r="AY468" i="1"/>
  <c r="AY417" i="1"/>
  <c r="AY473" i="1"/>
  <c r="AY112" i="1"/>
  <c r="AY484" i="1"/>
  <c r="AY44" i="1"/>
  <c r="AY72" i="1"/>
  <c r="AY274" i="1"/>
  <c r="AY535" i="1"/>
  <c r="AY255" i="1"/>
  <c r="AY547" i="1"/>
  <c r="AY549" i="1"/>
  <c r="AY314" i="1"/>
  <c r="AY566" i="1"/>
  <c r="AY147" i="1"/>
  <c r="AY330" i="1"/>
  <c r="AY47" i="1"/>
  <c r="BR329" i="1"/>
  <c r="AY380" i="1"/>
  <c r="AY264" i="1"/>
  <c r="AY221" i="1"/>
  <c r="AY352" i="1"/>
  <c r="AY109" i="1"/>
  <c r="AY310" i="1"/>
  <c r="AY68" i="1"/>
  <c r="AY131" i="1"/>
  <c r="AY610" i="1"/>
  <c r="AY553" i="1"/>
  <c r="BB606" i="1"/>
  <c r="AY297" i="1"/>
  <c r="AY166" i="1"/>
  <c r="AY552" i="1"/>
  <c r="AY303" i="1"/>
  <c r="AY460" i="1"/>
  <c r="AY135" i="1"/>
  <c r="AY238" i="1"/>
  <c r="BB330" i="1"/>
  <c r="BB508" i="1"/>
  <c r="AY306" i="1"/>
  <c r="AY368" i="1"/>
  <c r="AY82" i="1"/>
  <c r="AY360" i="1"/>
  <c r="AY539" i="1"/>
  <c r="BB265" i="1"/>
  <c r="AY459" i="1"/>
  <c r="AY355" i="1"/>
  <c r="BB536" i="1"/>
  <c r="AY308" i="1"/>
  <c r="AY19" i="1"/>
  <c r="AY281" i="1"/>
  <c r="AY214" i="1"/>
  <c r="AY490" i="1"/>
  <c r="AY59" i="1"/>
  <c r="BB568" i="1"/>
  <c r="BB365" i="1"/>
  <c r="AY170" i="1"/>
  <c r="AY232" i="1"/>
  <c r="BB329" i="1"/>
  <c r="AY162" i="1"/>
  <c r="AY198" i="1"/>
  <c r="AY143" i="1"/>
  <c r="AY381" i="1"/>
  <c r="AY200" i="1"/>
  <c r="AY603" i="1"/>
  <c r="AY584" i="1"/>
  <c r="AY80" i="1"/>
  <c r="AY153" i="1"/>
  <c r="AY342" i="1"/>
  <c r="AY291" i="1"/>
  <c r="AY328" i="1"/>
  <c r="AY260" i="1"/>
  <c r="AY128" i="1"/>
  <c r="AY404" i="1"/>
  <c r="AY299" i="1"/>
  <c r="AY304" i="1"/>
  <c r="AY257" i="1"/>
  <c r="AY519" i="1"/>
  <c r="AY421" i="1"/>
  <c r="AY364" i="1"/>
  <c r="AY507" i="1"/>
  <c r="BR80" i="1"/>
  <c r="AY543" i="1"/>
  <c r="AY74" i="1"/>
  <c r="AY393" i="1"/>
  <c r="AY123" i="1"/>
  <c r="BR260" i="1"/>
  <c r="AY194" i="1"/>
  <c r="AY448" i="1"/>
  <c r="AY242" i="1"/>
  <c r="BB331" i="1"/>
  <c r="BB605" i="1"/>
  <c r="BB353" i="1"/>
  <c r="BB450" i="1"/>
  <c r="BB315" i="1"/>
  <c r="BB129" i="1"/>
  <c r="BB169" i="1"/>
  <c r="BB549" i="1"/>
  <c r="BB165" i="1"/>
  <c r="BB210" i="1"/>
  <c r="BB81" i="1"/>
  <c r="BB366" i="1"/>
  <c r="BB586" i="1"/>
  <c r="BB509" i="1"/>
  <c r="BB292" i="1"/>
  <c r="BB200" i="1"/>
  <c r="BB551" i="1"/>
  <c r="BB154" i="1"/>
  <c r="BB533" i="1"/>
  <c r="BB311" i="1"/>
  <c r="AY532" i="1"/>
  <c r="AY545" i="1"/>
  <c r="AY567" i="1"/>
  <c r="AY533" i="1"/>
  <c r="AY223" i="1"/>
  <c r="AY110" i="1"/>
  <c r="AY586" i="1"/>
  <c r="AY75" i="1"/>
  <c r="AY509" i="1"/>
  <c r="AY144" i="1"/>
  <c r="AY129" i="1"/>
  <c r="AY332" i="1"/>
  <c r="AY300" i="1"/>
  <c r="AY195" i="1"/>
  <c r="AY521" i="1"/>
  <c r="BR300" i="1"/>
  <c r="AY568" i="1"/>
  <c r="AY508" i="1"/>
  <c r="AY449" i="1"/>
  <c r="BR261" i="1"/>
  <c r="BR551" i="1"/>
  <c r="AY367" i="1"/>
  <c r="AY471" i="1"/>
  <c r="AY588" i="1"/>
  <c r="AY323" i="1"/>
  <c r="BH254" i="1"/>
  <c r="BI387" i="1"/>
  <c r="BI521" i="1"/>
  <c r="BR521" i="1" s="1"/>
  <c r="BI232" i="1"/>
  <c r="BR232" i="1" s="1"/>
  <c r="BI185" i="1"/>
  <c r="BI545" i="1"/>
  <c r="BR545" i="1" s="1"/>
  <c r="BH522" i="1"/>
  <c r="G2" i="26"/>
  <c r="E2" i="26"/>
  <c r="F2" i="26"/>
  <c r="BH446" i="1"/>
  <c r="BH15" i="1"/>
  <c r="BH173" i="1"/>
  <c r="BI113" i="1"/>
  <c r="BH341" i="1"/>
  <c r="BI610" i="1"/>
  <c r="BR610" i="1" s="1"/>
  <c r="BH592" i="1"/>
  <c r="BI315" i="1"/>
  <c r="BR315" i="1" s="1"/>
  <c r="BI592" i="1"/>
  <c r="BH136" i="1"/>
  <c r="BI439" i="1"/>
  <c r="BR439" i="1" s="1"/>
  <c r="BI520" i="1"/>
  <c r="BR520" i="1" s="1"/>
  <c r="BH509" i="1"/>
  <c r="BI438" i="1"/>
  <c r="BI234" i="1"/>
  <c r="BI487" i="1"/>
  <c r="BI414" i="1"/>
  <c r="F18" i="26"/>
  <c r="G18" i="26"/>
  <c r="E18" i="26"/>
  <c r="E7" i="26"/>
  <c r="G7" i="26"/>
  <c r="F7" i="26"/>
  <c r="BH62" i="1"/>
  <c r="BI74" i="1"/>
  <c r="BR74" i="1" s="1"/>
  <c r="BH374" i="1"/>
  <c r="BH27" i="1"/>
  <c r="BI494" i="1"/>
  <c r="BB567" i="1"/>
  <c r="BH400" i="1"/>
  <c r="BI459" i="1"/>
  <c r="BR459" i="1" s="1"/>
  <c r="BI580" i="1"/>
  <c r="BR580" i="1" s="1"/>
  <c r="BI375" i="1"/>
  <c r="BI30" i="1"/>
  <c r="BH102" i="1"/>
  <c r="BI510" i="1"/>
  <c r="BH210" i="1"/>
  <c r="G6" i="24"/>
  <c r="BH463" i="1"/>
  <c r="BH457" i="1"/>
  <c r="BH469" i="1"/>
  <c r="BI3" i="1"/>
  <c r="BH508" i="1"/>
  <c r="BI339" i="1"/>
  <c r="BI376" i="1"/>
  <c r="BH473" i="1"/>
  <c r="BH581" i="1"/>
  <c r="BI426" i="1"/>
  <c r="BH546" i="1"/>
  <c r="BH481" i="1"/>
  <c r="BI445" i="1"/>
  <c r="BI446" i="1"/>
  <c r="BI39" i="1"/>
  <c r="BI448" i="1"/>
  <c r="BR448" i="1" s="1"/>
  <c r="BH87" i="1"/>
  <c r="BH471" i="1"/>
  <c r="AY365" i="1"/>
  <c r="BH436" i="1"/>
  <c r="BI568" i="1"/>
  <c r="BR568" i="1" s="1"/>
  <c r="BI64" i="1"/>
  <c r="BR64" i="1" s="1"/>
  <c r="BH556" i="1"/>
  <c r="BH246" i="1"/>
  <c r="AY324" i="1"/>
  <c r="BI290" i="1"/>
  <c r="BH122" i="1"/>
  <c r="BH460" i="1"/>
  <c r="BI473" i="1"/>
  <c r="BR473" i="1" s="1"/>
  <c r="BH582" i="1"/>
  <c r="BI89" i="1"/>
  <c r="BH292" i="1"/>
  <c r="G13" i="24"/>
  <c r="F13" i="26"/>
  <c r="G13" i="26"/>
  <c r="E13" i="26"/>
  <c r="BH391" i="1"/>
  <c r="BI584" i="1"/>
  <c r="BR584" i="1" s="1"/>
  <c r="BI296" i="1"/>
  <c r="BR296" i="1" s="1"/>
  <c r="BI393" i="1"/>
  <c r="BR393" i="1" s="1"/>
  <c r="BH573" i="1"/>
  <c r="BI69" i="1"/>
  <c r="BI272" i="1"/>
  <c r="BH260" i="1"/>
  <c r="BH272" i="1"/>
  <c r="BI344" i="1"/>
  <c r="BI525" i="1"/>
  <c r="BI129" i="1"/>
  <c r="BR129" i="1" s="1"/>
  <c r="BI332" i="1"/>
  <c r="BR332" i="1" s="1"/>
  <c r="BH319" i="1"/>
  <c r="BH488" i="1"/>
  <c r="BH58" i="1"/>
  <c r="BH621" i="1"/>
  <c r="BI191" i="1"/>
  <c r="BI407" i="1"/>
  <c r="BH215" i="1"/>
  <c r="BI372" i="1"/>
  <c r="BR372" i="1" s="1"/>
  <c r="BI229" i="1"/>
  <c r="BH312" i="1"/>
  <c r="BI73" i="1"/>
  <c r="BH497" i="1"/>
  <c r="BI42" i="1"/>
  <c r="BH91" i="1"/>
  <c r="BH251" i="1"/>
  <c r="BH120" i="1"/>
  <c r="BI193" i="1"/>
  <c r="BR193" i="1" s="1"/>
  <c r="BI61" i="1"/>
  <c r="BI278" i="1"/>
  <c r="BH159" i="1"/>
  <c r="BH402" i="1"/>
  <c r="BI440" i="1"/>
  <c r="BH381" i="1"/>
  <c r="BI83" i="1"/>
  <c r="BI286" i="1"/>
  <c r="BH227" i="1"/>
  <c r="BH559" i="1"/>
  <c r="BH406" i="1"/>
  <c r="BI263" i="1"/>
  <c r="BI444" i="1"/>
  <c r="BH373" i="1"/>
  <c r="BH537" i="1"/>
  <c r="BI391" i="1"/>
  <c r="BI515" i="1"/>
  <c r="BH192" i="1"/>
  <c r="BI216" i="1"/>
  <c r="BH337" i="1"/>
  <c r="BI140" i="1"/>
  <c r="BR140" i="1" s="1"/>
  <c r="BH68" i="1"/>
  <c r="BH57" i="1"/>
  <c r="BI524" i="1"/>
  <c r="BR524" i="1" s="1"/>
  <c r="BH35" i="1"/>
  <c r="BH490" i="1"/>
  <c r="BI34" i="1"/>
  <c r="BH451" i="1"/>
  <c r="BH263" i="1"/>
  <c r="BI419" i="1"/>
  <c r="BI205" i="1"/>
  <c r="BI396" i="1"/>
  <c r="BI65" i="1"/>
  <c r="BH42" i="1"/>
  <c r="BH440" i="1"/>
  <c r="BI513" i="1"/>
  <c r="BR513" i="1" s="1"/>
  <c r="BH46" i="1"/>
  <c r="BH262" i="1"/>
  <c r="BH12" i="1"/>
  <c r="BI24" i="1"/>
  <c r="BH37" i="1"/>
  <c r="BI408" i="1"/>
  <c r="BR408" i="1" s="1"/>
  <c r="BH328" i="1"/>
  <c r="BH296" i="1"/>
  <c r="BI200" i="1"/>
  <c r="BR200" i="1" s="1"/>
  <c r="BH82" i="1"/>
  <c r="BH131" i="1"/>
  <c r="BH346" i="1"/>
  <c r="BI511" i="1"/>
  <c r="BI132" i="1"/>
  <c r="BR132" i="1" s="1"/>
  <c r="BB144" i="1"/>
  <c r="BH350" i="1"/>
  <c r="BI614" i="1"/>
  <c r="BH78" i="1"/>
  <c r="BH526" i="1"/>
  <c r="BI166" i="1"/>
  <c r="BR166" i="1" s="1"/>
  <c r="BB107" i="1"/>
  <c r="BI430" i="1"/>
  <c r="BH166" i="1"/>
  <c r="BI106" i="1"/>
  <c r="BR106" i="1" s="1"/>
  <c r="BI563" i="1"/>
  <c r="BI539" i="1"/>
  <c r="BR539" i="1" s="1"/>
  <c r="BH491" i="1"/>
  <c r="BH540" i="1"/>
  <c r="BH324" i="1"/>
  <c r="BH183" i="1"/>
  <c r="BI17" i="1"/>
  <c r="BH529" i="1"/>
  <c r="BI230" i="1"/>
  <c r="BH519" i="1"/>
  <c r="BH507" i="1"/>
  <c r="BI78" i="1"/>
  <c r="BH472" i="1"/>
  <c r="BH293" i="1"/>
  <c r="BI617" i="1"/>
  <c r="BI246" i="1"/>
  <c r="BR246" i="1" s="1"/>
  <c r="BI270" i="1"/>
  <c r="G22" i="24"/>
  <c r="G25" i="24"/>
  <c r="BH110" i="1"/>
  <c r="BH278" i="1"/>
  <c r="BH566" i="1"/>
  <c r="BH147" i="1"/>
  <c r="BI398" i="1"/>
  <c r="BR398" i="1" s="1"/>
  <c r="BH231" i="1"/>
  <c r="BH207" i="1"/>
  <c r="BI16" i="1"/>
  <c r="BI401" i="1"/>
  <c r="BI281" i="1"/>
  <c r="BR281" i="1" s="1"/>
  <c r="AY353" i="1"/>
  <c r="BH330" i="1"/>
  <c r="BI222" i="1"/>
  <c r="BR222" i="1" s="1"/>
  <c r="G19" i="24"/>
  <c r="BH139" i="1"/>
  <c r="BH100" i="1"/>
  <c r="BI40" i="1"/>
  <c r="BI328" i="1"/>
  <c r="BR328" i="1" s="1"/>
  <c r="BH221" i="1"/>
  <c r="BH569" i="1"/>
  <c r="AY604" i="1"/>
  <c r="BH474" i="1"/>
  <c r="E20" i="26"/>
  <c r="F20" i="26"/>
  <c r="G20" i="26"/>
  <c r="BI194" i="1"/>
  <c r="BR194" i="1" s="1"/>
  <c r="BI518" i="1"/>
  <c r="BI53" i="1"/>
  <c r="BI507" i="1"/>
  <c r="BR507" i="1" s="1"/>
  <c r="BI161" i="1"/>
  <c r="BR161" i="1" s="1"/>
  <c r="BH172" i="1"/>
  <c r="BH461" i="1"/>
  <c r="BI581" i="1"/>
  <c r="BR581" i="1" s="1"/>
  <c r="BI146" i="1"/>
  <c r="BR146" i="1" s="1"/>
  <c r="BI327" i="1"/>
  <c r="BI221" i="1"/>
  <c r="BR221" i="1" s="1"/>
  <c r="BI508" i="1"/>
  <c r="BR508" i="1" s="1"/>
  <c r="BH355" i="1"/>
  <c r="BH186" i="1"/>
  <c r="BH162" i="1"/>
  <c r="BI138" i="1"/>
  <c r="BH594" i="1"/>
  <c r="G16" i="24"/>
  <c r="G21" i="24"/>
  <c r="BH506" i="1"/>
  <c r="BH194" i="1"/>
  <c r="BH435" i="1"/>
  <c r="BH591" i="1"/>
  <c r="BI51" i="1"/>
  <c r="BH399" i="1"/>
  <c r="BI519" i="1"/>
  <c r="BR519" i="1" s="1"/>
  <c r="BI544" i="1"/>
  <c r="BR544" i="1" s="1"/>
  <c r="AY329" i="1"/>
  <c r="BI137" i="1"/>
  <c r="BH124" i="1"/>
  <c r="BH17" i="1"/>
  <c r="BI355" i="1"/>
  <c r="BR355" i="1" s="1"/>
  <c r="BH174" i="1"/>
  <c r="BH258" i="1"/>
  <c r="BI432" i="1"/>
  <c r="BH386" i="1"/>
  <c r="BH326" i="1"/>
  <c r="BI231" i="1"/>
  <c r="BR231" i="1" s="1"/>
  <c r="BH64" i="1"/>
  <c r="BI291" i="1"/>
  <c r="BR291" i="1" s="1"/>
  <c r="BH448" i="1"/>
  <c r="BH414" i="1"/>
  <c r="BB550" i="1"/>
  <c r="BI141" i="1"/>
  <c r="BR141" i="1" s="1"/>
  <c r="BH20" i="1"/>
  <c r="BH21" i="1"/>
  <c r="BI68" i="1"/>
  <c r="BR68" i="1" s="1"/>
  <c r="BH429" i="1"/>
  <c r="BH560" i="1"/>
  <c r="BI548" i="1"/>
  <c r="BR548" i="1" s="1"/>
  <c r="BH141" i="1"/>
  <c r="BI57" i="1"/>
  <c r="BH404" i="1"/>
  <c r="BI608" i="1"/>
  <c r="BH140" i="1"/>
  <c r="BI512" i="1"/>
  <c r="BR512" i="1" s="1"/>
  <c r="BI538" i="1"/>
  <c r="BH118" i="1"/>
  <c r="BH298" i="1"/>
  <c r="AY107" i="1"/>
  <c r="BH515" i="1"/>
  <c r="BI48" i="1"/>
  <c r="BH360" i="1"/>
  <c r="BH132" i="1"/>
  <c r="BH243" i="1"/>
  <c r="BH119" i="1"/>
  <c r="BH311" i="1"/>
  <c r="BH419" i="1"/>
  <c r="BH241" i="1"/>
  <c r="BI72" i="1"/>
  <c r="BR72" i="1" s="1"/>
  <c r="BB607" i="1"/>
  <c r="BI220" i="1"/>
  <c r="BR220" i="1" s="1"/>
  <c r="BH281" i="1"/>
  <c r="BI319" i="1"/>
  <c r="BR319" i="1" s="1"/>
  <c r="BH392" i="1"/>
  <c r="BI406" i="1"/>
  <c r="BH454" i="1"/>
  <c r="BH479" i="1"/>
  <c r="BH24" i="1"/>
  <c r="BH48" i="1"/>
  <c r="BI158" i="1"/>
  <c r="BH442" i="1"/>
  <c r="BI202" i="1"/>
  <c r="BH287" i="1"/>
  <c r="BH503" i="1"/>
  <c r="BH240" i="1"/>
  <c r="BH288" i="1"/>
  <c r="BH583" i="1"/>
  <c r="BI122" i="1"/>
  <c r="BI326" i="1"/>
  <c r="BH222" i="1"/>
  <c r="BI46" i="1"/>
  <c r="BH610" i="1"/>
  <c r="BI586" i="1"/>
  <c r="BR586" i="1" s="1"/>
  <c r="BH142" i="1"/>
  <c r="BH167" i="1"/>
  <c r="BI311" i="1"/>
  <c r="BR311" i="1" s="1"/>
  <c r="BI467" i="1"/>
  <c r="BH552" i="1"/>
  <c r="BI470" i="1"/>
  <c r="BR470" i="1" s="1"/>
  <c r="BI20" i="1"/>
  <c r="BI285" i="1"/>
  <c r="BR285" i="1" s="1"/>
  <c r="BI488" i="1"/>
  <c r="BI235" i="1"/>
  <c r="BI574" i="1"/>
  <c r="BH145" i="1"/>
  <c r="BI169" i="1"/>
  <c r="BR169" i="1" s="1"/>
  <c r="BI480" i="1"/>
  <c r="BI602" i="1"/>
  <c r="BH45" i="1"/>
  <c r="BH79" i="1"/>
  <c r="BH95" i="1"/>
  <c r="BH49" i="1"/>
  <c r="BI373" i="1"/>
  <c r="BH313" i="1"/>
  <c r="BH204" i="1"/>
  <c r="BH415" i="1"/>
  <c r="BI259" i="1"/>
  <c r="BR259" i="1" s="1"/>
  <c r="BH422" i="1"/>
  <c r="BI476" i="1"/>
  <c r="BH128" i="1"/>
  <c r="AY165" i="1"/>
  <c r="BH379" i="1"/>
  <c r="BI226" i="1"/>
  <c r="BI490" i="1"/>
  <c r="BR490" i="1" s="1"/>
  <c r="BI214" i="1"/>
  <c r="BR214" i="1" s="1"/>
  <c r="BH418" i="1"/>
  <c r="BH214" i="1"/>
  <c r="BI599" i="1"/>
  <c r="BH191" i="1"/>
  <c r="BI431" i="1"/>
  <c r="BR431" i="1" s="1"/>
  <c r="BH588" i="1"/>
  <c r="BI555" i="1"/>
  <c r="BR555" i="1" s="1"/>
  <c r="BB75" i="1"/>
  <c r="BI505" i="1"/>
  <c r="BH542" i="1"/>
  <c r="BH483" i="1"/>
  <c r="BH219" i="1"/>
  <c r="BH520" i="1"/>
  <c r="BB367" i="1"/>
  <c r="G3" i="24"/>
  <c r="BI110" i="1"/>
  <c r="BR110" i="1" s="1"/>
  <c r="BI386" i="1"/>
  <c r="BR386" i="1" s="1"/>
  <c r="BI266" i="1"/>
  <c r="BR266" i="1" s="1"/>
  <c r="BI543" i="1"/>
  <c r="BR543" i="1" s="1"/>
  <c r="BH39" i="1"/>
  <c r="BH351" i="1"/>
  <c r="BI509" i="1"/>
  <c r="BR509" i="1" s="1"/>
  <c r="BI571" i="1"/>
  <c r="BR571" i="1" s="1"/>
  <c r="BH150" i="1"/>
  <c r="BH390" i="1"/>
  <c r="BI531" i="1"/>
  <c r="BR531" i="1" s="1"/>
  <c r="BI123" i="1"/>
  <c r="BR123" i="1" s="1"/>
  <c r="BH376" i="1"/>
  <c r="BI100" i="1"/>
  <c r="BI162" i="1"/>
  <c r="BR162" i="1" s="1"/>
  <c r="BI354" i="1"/>
  <c r="BR354" i="1" s="1"/>
  <c r="BI338" i="1"/>
  <c r="BH218" i="1"/>
  <c r="BI87" i="1"/>
  <c r="BR87" i="1" s="1"/>
  <c r="BI422" i="1"/>
  <c r="BR422" i="1" s="1"/>
  <c r="BH3" i="1"/>
  <c r="BH605" i="1"/>
  <c r="BH423" i="1"/>
  <c r="BI149" i="1"/>
  <c r="BH291" i="1"/>
  <c r="AY544" i="1"/>
  <c r="BH187" i="1"/>
  <c r="BH306" i="1"/>
  <c r="BH318" i="1"/>
  <c r="BH482" i="1"/>
  <c r="BH331" i="1"/>
  <c r="BI254" i="1"/>
  <c r="BR254" i="1" s="1"/>
  <c r="BI595" i="1"/>
  <c r="BI484" i="1"/>
  <c r="BR484" i="1" s="1"/>
  <c r="BI556" i="1"/>
  <c r="BR556" i="1" s="1"/>
  <c r="BI569" i="1"/>
  <c r="BR569" i="1" s="1"/>
  <c r="BB545" i="1"/>
  <c r="BI306" i="1"/>
  <c r="BR306" i="1" s="1"/>
  <c r="BI283" i="1"/>
  <c r="F6" i="26"/>
  <c r="G6" i="26"/>
  <c r="E6" i="26"/>
  <c r="G17" i="24"/>
  <c r="BI613" i="1"/>
  <c r="BI67" i="1"/>
  <c r="BH554" i="1"/>
  <c r="BI364" i="1"/>
  <c r="BR364" i="1" s="1"/>
  <c r="BI578" i="1"/>
  <c r="BI303" i="1"/>
  <c r="BR303" i="1" s="1"/>
  <c r="BH459" i="1"/>
  <c r="BH620" i="1"/>
  <c r="BH269" i="1"/>
  <c r="BI77" i="1"/>
  <c r="BR77" i="1" s="1"/>
  <c r="BH445" i="1"/>
  <c r="BI457" i="1"/>
  <c r="BR457" i="1" s="1"/>
  <c r="BI615" i="1"/>
  <c r="BH339" i="1"/>
  <c r="BI184" i="1"/>
  <c r="BI209" i="1"/>
  <c r="BI210" i="1"/>
  <c r="BR210" i="1" s="1"/>
  <c r="G5" i="24"/>
  <c r="BI404" i="1"/>
  <c r="BR404" i="1" s="1"/>
  <c r="BH104" i="1"/>
  <c r="BH475" i="1"/>
  <c r="BI500" i="1"/>
  <c r="BR500" i="1" s="1"/>
  <c r="BH152" i="1"/>
  <c r="BI188" i="1"/>
  <c r="AY405" i="1"/>
  <c r="BI452" i="1"/>
  <c r="BH428" i="1"/>
  <c r="BI92" i="1"/>
  <c r="BH200" i="1"/>
  <c r="BI9" i="1"/>
  <c r="BH297" i="1"/>
  <c r="BH598" i="1"/>
  <c r="BI178" i="1"/>
  <c r="BH466" i="1"/>
  <c r="BI118" i="1"/>
  <c r="BI299" i="1"/>
  <c r="BR299" i="1" s="1"/>
  <c r="BH480" i="1"/>
  <c r="BI492" i="1"/>
  <c r="BR492" i="1" s="1"/>
  <c r="BH468" i="1"/>
  <c r="BH180" i="1"/>
  <c r="BI38" i="1"/>
  <c r="BI486" i="1"/>
  <c r="BR486" i="1" s="1"/>
  <c r="BH250" i="1"/>
  <c r="BI23" i="1"/>
  <c r="BI346" i="1"/>
  <c r="BI359" i="1"/>
  <c r="BH467" i="1"/>
  <c r="BI239" i="1"/>
  <c r="BI587" i="1"/>
  <c r="BR587" i="1" s="1"/>
  <c r="BI227" i="1"/>
  <c r="BI145" i="1"/>
  <c r="BH36" i="1"/>
  <c r="BI192" i="1"/>
  <c r="BI253" i="1"/>
  <c r="BH601" i="1"/>
  <c r="BI186" i="1"/>
  <c r="BR186" i="1" s="1"/>
  <c r="AY548" i="1"/>
  <c r="BI514" i="1"/>
  <c r="BI527" i="1"/>
  <c r="BH527" i="1"/>
  <c r="BH372" i="1"/>
  <c r="BI265" i="1"/>
  <c r="BR265" i="1" s="1"/>
  <c r="BH456" i="1"/>
  <c r="BH16" i="1"/>
  <c r="BH88" i="1"/>
  <c r="BI152" i="1"/>
  <c r="BH502" i="1"/>
  <c r="BH310" i="1"/>
  <c r="BH22" i="1"/>
  <c r="BH94" i="1"/>
  <c r="BI190" i="1"/>
  <c r="BR190" i="1" s="1"/>
  <c r="BH299" i="1"/>
  <c r="BH323" i="1"/>
  <c r="BI109" i="1"/>
  <c r="BR109" i="1" s="1"/>
  <c r="BH336" i="1"/>
  <c r="BI85" i="1"/>
  <c r="BR85" i="1" s="1"/>
  <c r="BI324" i="1"/>
  <c r="BR324" i="1" s="1"/>
  <c r="BI348" i="1"/>
  <c r="BI547" i="1"/>
  <c r="BR547" i="1" s="1"/>
  <c r="BH67" i="1"/>
  <c r="BH268" i="1"/>
  <c r="BH225" i="1"/>
  <c r="BH320" i="1"/>
  <c r="BH175" i="1"/>
  <c r="BH562" i="1"/>
  <c r="AY550" i="1"/>
  <c r="BH154" i="1"/>
  <c r="BI163" i="1"/>
  <c r="BR163" i="1" s="1"/>
  <c r="BI36" i="1"/>
  <c r="BI313" i="1"/>
  <c r="BI528" i="1"/>
  <c r="BI481" i="1"/>
  <c r="BI207" i="1"/>
  <c r="BI21" i="1"/>
  <c r="BH236" i="1"/>
  <c r="BH357" i="1"/>
  <c r="BI307" i="1"/>
  <c r="BI43" i="1"/>
  <c r="BI323" i="1"/>
  <c r="BR323" i="1" s="1"/>
  <c r="BH205" i="1"/>
  <c r="BH229" i="1"/>
  <c r="BI384" i="1"/>
  <c r="BR384" i="1" s="1"/>
  <c r="BI399" i="1"/>
  <c r="BI195" i="1"/>
  <c r="BR195" i="1" s="1"/>
  <c r="BI244" i="1"/>
  <c r="BR244" i="1" s="1"/>
  <c r="BI8" i="1"/>
  <c r="BH368" i="1"/>
  <c r="BH576" i="1"/>
  <c r="BH361" i="1"/>
  <c r="BH364" i="1"/>
  <c r="BH270" i="1"/>
  <c r="BI357" i="1"/>
  <c r="BR357" i="1" s="1"/>
  <c r="BI526" i="1"/>
  <c r="BR526" i="1" s="1"/>
  <c r="BH274" i="1"/>
  <c r="BI288" i="1"/>
  <c r="BR288" i="1" s="1"/>
  <c r="BH539" i="1"/>
  <c r="BH599" i="1"/>
  <c r="BI295" i="1"/>
  <c r="BH223" i="1"/>
  <c r="BH492" i="1"/>
  <c r="BI469" i="1"/>
  <c r="BH568" i="1"/>
  <c r="BI472" i="1"/>
  <c r="BH403" i="1"/>
  <c r="BH362" i="1"/>
  <c r="BH338" i="1"/>
  <c r="BI591" i="1"/>
  <c r="BI174" i="1"/>
  <c r="BR174" i="1" s="1"/>
  <c r="BH267" i="1"/>
  <c r="BH135" i="1"/>
  <c r="BI436" i="1"/>
  <c r="BI103" i="1"/>
  <c r="BH18" i="1"/>
  <c r="BH54" i="1"/>
  <c r="BH234" i="1"/>
  <c r="BI171" i="1"/>
  <c r="BH543" i="1"/>
  <c r="BI377" i="1"/>
  <c r="BH113" i="1"/>
  <c r="BH76" i="1"/>
  <c r="BH545" i="1"/>
  <c r="BI534" i="1"/>
  <c r="G7" i="24"/>
  <c r="BH329" i="1"/>
  <c r="BH171" i="1"/>
  <c r="BI447" i="1"/>
  <c r="BH580" i="1"/>
  <c r="BI88" i="1"/>
  <c r="BH484" i="1"/>
  <c r="BB148" i="1"/>
  <c r="BH138" i="1"/>
  <c r="BI523" i="1"/>
  <c r="G11" i="26"/>
  <c r="F11" i="26"/>
  <c r="E11" i="26"/>
  <c r="BI267" i="1"/>
  <c r="AY266" i="1"/>
  <c r="BH517" i="1"/>
  <c r="BI541" i="1"/>
  <c r="BH29" i="1"/>
  <c r="BH279" i="1"/>
  <c r="BH533" i="1"/>
  <c r="BH280" i="1"/>
  <c r="BH521" i="1"/>
  <c r="BI150" i="1"/>
  <c r="BI493" i="1"/>
  <c r="BH302" i="1"/>
  <c r="BH579" i="1"/>
  <c r="BH314" i="1"/>
  <c r="BH447" i="1"/>
  <c r="BH571" i="1"/>
  <c r="BI435" i="1"/>
  <c r="BI557" i="1"/>
  <c r="BH220" i="1"/>
  <c r="BH617" i="1"/>
  <c r="BI6" i="1"/>
  <c r="AY366" i="1"/>
  <c r="E17" i="26"/>
  <c r="F17" i="26"/>
  <c r="G17" i="26"/>
  <c r="G8" i="26"/>
  <c r="E8" i="26"/>
  <c r="F8" i="26"/>
  <c r="AY331" i="1"/>
  <c r="BI115" i="1"/>
  <c r="BH38" i="1"/>
  <c r="BH256" i="1"/>
  <c r="BH208" i="1"/>
  <c r="BH363" i="1"/>
  <c r="BI28" i="1"/>
  <c r="BI172" i="1"/>
  <c r="BH112" i="1"/>
  <c r="BI498" i="1"/>
  <c r="BH425" i="1"/>
  <c r="BI198" i="1"/>
  <c r="BR198" i="1" s="1"/>
  <c r="BI402" i="1"/>
  <c r="BI114" i="1"/>
  <c r="G4" i="24"/>
  <c r="BH301" i="1"/>
  <c r="BI540" i="1"/>
  <c r="BR540" i="1" s="1"/>
  <c r="BI579" i="1"/>
  <c r="BR579" i="1" s="1"/>
  <c r="BI482" i="1"/>
  <c r="BI124" i="1"/>
  <c r="BR124" i="1" s="1"/>
  <c r="BI208" i="1"/>
  <c r="BR208" i="1" s="1"/>
  <c r="BI135" i="1"/>
  <c r="BR135" i="1" s="1"/>
  <c r="BH544" i="1"/>
  <c r="BI352" i="1"/>
  <c r="BR352" i="1" s="1"/>
  <c r="BH438" i="1"/>
  <c r="BI282" i="1"/>
  <c r="BR282" i="1" s="1"/>
  <c r="E10" i="26"/>
  <c r="G10" i="26"/>
  <c r="F10" i="26"/>
  <c r="BH69" i="1"/>
  <c r="BH525" i="1"/>
  <c r="BH512" i="1"/>
  <c r="BH273" i="1"/>
  <c r="BI536" i="1"/>
  <c r="BR536" i="1" s="1"/>
  <c r="BI333" i="1"/>
  <c r="BH333" i="1"/>
  <c r="BH500" i="1"/>
  <c r="BI93" i="1"/>
  <c r="BI81" i="1"/>
  <c r="BR81" i="1" s="1"/>
  <c r="BH165" i="1"/>
  <c r="BI620" i="1"/>
  <c r="BH117" i="1"/>
  <c r="BI572" i="1"/>
  <c r="BH164" i="1"/>
  <c r="BI153" i="1"/>
  <c r="BR153" i="1" s="1"/>
  <c r="BH248" i="1"/>
  <c r="BH249" i="1"/>
  <c r="BH489" i="1"/>
  <c r="BH550" i="1"/>
  <c r="BI443" i="1"/>
  <c r="BI589" i="1"/>
  <c r="BR589" i="1" s="1"/>
  <c r="BI456" i="1"/>
  <c r="BH499" i="1"/>
  <c r="BI427" i="1"/>
  <c r="BI388" i="1"/>
  <c r="E16" i="26"/>
  <c r="G16" i="26"/>
  <c r="F16" i="26"/>
  <c r="BH307" i="1"/>
  <c r="BI71" i="1"/>
  <c r="BI287" i="1"/>
  <c r="BH396" i="1"/>
  <c r="BI385" i="1"/>
  <c r="BH237" i="1"/>
  <c r="BH106" i="1"/>
  <c r="BB394" i="1"/>
  <c r="BI573" i="1"/>
  <c r="BR573" i="1" s="1"/>
  <c r="BI155" i="1"/>
  <c r="BH574" i="1"/>
  <c r="BI275" i="1"/>
  <c r="BH133" i="1"/>
  <c r="BI84" i="1"/>
  <c r="BH276" i="1"/>
  <c r="BI374" i="1"/>
  <c r="BH255" i="1"/>
  <c r="BH426" i="1"/>
  <c r="BH548" i="1"/>
  <c r="BI358" i="1"/>
  <c r="BI82" i="1"/>
  <c r="BR82" i="1" s="1"/>
  <c r="BH511" i="1"/>
  <c r="BI215" i="1"/>
  <c r="BH383" i="1"/>
  <c r="BI180" i="1"/>
  <c r="BI463" i="1"/>
  <c r="BI29" i="1"/>
  <c r="BR29" i="1" s="1"/>
  <c r="BI102" i="1"/>
  <c r="BH55" i="1"/>
  <c r="BH536" i="1"/>
  <c r="BI621" i="1"/>
  <c r="BI47" i="1"/>
  <c r="BR47" i="1" s="1"/>
  <c r="BH202" i="1"/>
  <c r="BI475" i="1"/>
  <c r="BI559" i="1"/>
  <c r="BI310" i="1"/>
  <c r="BR310" i="1" s="1"/>
  <c r="BH431" i="1"/>
  <c r="BH407" i="1"/>
  <c r="BI361" i="1"/>
  <c r="BI25" i="1"/>
  <c r="BI553" i="1"/>
  <c r="BR553" i="1" s="1"/>
  <c r="BI576" i="1"/>
  <c r="BI187" i="1"/>
  <c r="BI262" i="1"/>
  <c r="BR262" i="1" s="1"/>
  <c r="BI478" i="1"/>
  <c r="BR478" i="1" s="1"/>
  <c r="BI274" i="1"/>
  <c r="BR274" i="1" s="1"/>
  <c r="BH478" i="1"/>
  <c r="BI383" i="1"/>
  <c r="BR383" i="1" s="1"/>
  <c r="BH587" i="1"/>
  <c r="BI397" i="1"/>
  <c r="BI223" i="1"/>
  <c r="BR223" i="1" s="1"/>
  <c r="AY265" i="1"/>
  <c r="BH289" i="1"/>
  <c r="BH97" i="1"/>
  <c r="BH115" i="1"/>
  <c r="E21" i="26"/>
  <c r="G21" i="26"/>
  <c r="F21" i="26"/>
  <c r="BI56" i="1"/>
  <c r="BI619" i="1"/>
  <c r="BI175" i="1"/>
  <c r="BI203" i="1"/>
  <c r="BR203" i="1" s="1"/>
  <c r="BH181" i="1"/>
  <c r="BH61" i="1"/>
  <c r="BI312" i="1"/>
  <c r="BH421" i="1"/>
  <c r="BH494" i="1"/>
  <c r="BH375" i="1"/>
  <c r="BH606" i="1"/>
  <c r="BH501" i="1"/>
  <c r="BI597" i="1"/>
  <c r="BH535" i="1"/>
  <c r="BH178" i="1"/>
  <c r="BH59" i="1"/>
  <c r="BH585" i="1"/>
  <c r="BH586" i="1"/>
  <c r="BH72" i="1"/>
  <c r="BI609" i="1"/>
  <c r="BH253" i="1"/>
  <c r="BI15" i="1"/>
  <c r="BH30" i="1"/>
  <c r="BI506" i="1"/>
  <c r="BI256" i="1"/>
  <c r="BR256" i="1" s="1"/>
  <c r="BI292" i="1"/>
  <c r="BR292" i="1" s="1"/>
  <c r="BI41" i="1"/>
  <c r="BI462" i="1"/>
  <c r="BR462" i="1" s="1"/>
  <c r="BI182" i="1"/>
  <c r="BI411" i="1"/>
  <c r="BH197" i="1"/>
  <c r="BH114" i="1"/>
  <c r="AY450" i="1"/>
  <c r="G18" i="24"/>
  <c r="BH602" i="1"/>
  <c r="BH111" i="1"/>
  <c r="BI147" i="1"/>
  <c r="BR147" i="1" s="1"/>
  <c r="BI532" i="1"/>
  <c r="BR532" i="1" s="1"/>
  <c r="BH495" i="1"/>
  <c r="BH41" i="1"/>
  <c r="BH450" i="1"/>
  <c r="BH317" i="1"/>
  <c r="E9" i="26"/>
  <c r="F9" i="26"/>
  <c r="G9" i="26"/>
  <c r="E22" i="26"/>
  <c r="G22" i="26"/>
  <c r="F22" i="26"/>
  <c r="G11" i="24"/>
  <c r="BH613" i="1"/>
  <c r="BI577" i="1"/>
  <c r="BR577" i="1" s="1"/>
  <c r="BI458" i="1"/>
  <c r="BR458" i="1" s="1"/>
  <c r="BI530" i="1"/>
  <c r="BR530" i="1" s="1"/>
  <c r="BH182" i="1"/>
  <c r="BB521" i="1"/>
  <c r="BH40" i="1"/>
  <c r="BI139" i="1"/>
  <c r="BR139" i="1" s="1"/>
  <c r="BH294" i="1"/>
  <c r="BI350" i="1"/>
  <c r="BH242" i="1"/>
  <c r="BH89" i="1"/>
  <c r="BH413" i="1"/>
  <c r="BH123" i="1"/>
  <c r="BI558" i="1"/>
  <c r="BH77" i="1"/>
  <c r="BH271" i="1"/>
  <c r="G9" i="24"/>
  <c r="BI567" i="1"/>
  <c r="BR567" i="1" s="1"/>
  <c r="BI26" i="1"/>
  <c r="BH98" i="1"/>
  <c r="BI86" i="1"/>
  <c r="BR86" i="1" s="1"/>
  <c r="BH590" i="1"/>
  <c r="BI413" i="1"/>
  <c r="BI616" i="1"/>
  <c r="BI197" i="1"/>
  <c r="BH52" i="1"/>
  <c r="BI136" i="1"/>
  <c r="BI160" i="1"/>
  <c r="BH485" i="1"/>
  <c r="BH257" i="1"/>
  <c r="BI497" i="1"/>
  <c r="BH553" i="1"/>
  <c r="BH63" i="1"/>
  <c r="BH99" i="1"/>
  <c r="BH567" i="1"/>
  <c r="BI412" i="1"/>
  <c r="BI437" i="1"/>
  <c r="BH449" i="1"/>
  <c r="BH211" i="1"/>
  <c r="BI450" i="1"/>
  <c r="BR450" i="1" s="1"/>
  <c r="BI249" i="1"/>
  <c r="BH116" i="1"/>
  <c r="BH177" i="1"/>
  <c r="BI604" i="1"/>
  <c r="BR604" i="1" s="1"/>
  <c r="BH284" i="1"/>
  <c r="BH261" i="1"/>
  <c r="BI308" i="1"/>
  <c r="BR308" i="1" s="1"/>
  <c r="BH417" i="1"/>
  <c r="BH618" i="1"/>
  <c r="BI356" i="1"/>
  <c r="BI165" i="1"/>
  <c r="BR165" i="1" s="1"/>
  <c r="BH572" i="1"/>
  <c r="BI213" i="1"/>
  <c r="BR213" i="1" s="1"/>
  <c r="BH83" i="1"/>
  <c r="BH465" i="1"/>
  <c r="BH143" i="1"/>
  <c r="BI228" i="1"/>
  <c r="BI144" i="1"/>
  <c r="BR144" i="1" s="1"/>
  <c r="BI504" i="1"/>
  <c r="BI529" i="1"/>
  <c r="BI434" i="1"/>
  <c r="BH389" i="1"/>
  <c r="BH8" i="1"/>
  <c r="BI94" i="1"/>
  <c r="BI298" i="1"/>
  <c r="BI131" i="1"/>
  <c r="BR131" i="1" s="1"/>
  <c r="BI247" i="1"/>
  <c r="BH43" i="1"/>
  <c r="BI204" i="1"/>
  <c r="BR204" i="1" s="1"/>
  <c r="BH444" i="1"/>
  <c r="BI517" i="1"/>
  <c r="BI98" i="1"/>
  <c r="BI111" i="1"/>
  <c r="BH496" i="1"/>
  <c r="BH344" i="1"/>
  <c r="BI45" i="1"/>
  <c r="BR45" i="1" s="1"/>
  <c r="BI454" i="1"/>
  <c r="BH130" i="1"/>
  <c r="BI455" i="1"/>
  <c r="BI157" i="1"/>
  <c r="BI120" i="1"/>
  <c r="BI612" i="1"/>
  <c r="BH348" i="1"/>
  <c r="BI304" i="1"/>
  <c r="BR304" i="1" s="1"/>
  <c r="BI225" i="1"/>
  <c r="BI58" i="1"/>
  <c r="BH358" i="1"/>
  <c r="BH239" i="1"/>
  <c r="BH96" i="1"/>
  <c r="BI345" i="1"/>
  <c r="BI392" i="1"/>
  <c r="BI381" i="1"/>
  <c r="BR381" i="1" s="1"/>
  <c r="BH157" i="1"/>
  <c r="BH578" i="1"/>
  <c r="BI542" i="1"/>
  <c r="BH28" i="1"/>
  <c r="BI164" i="1"/>
  <c r="BR164" i="1" s="1"/>
  <c r="BH514" i="1"/>
  <c r="BI107" i="1"/>
  <c r="BR107" i="1" s="1"/>
  <c r="BH163" i="1"/>
  <c r="BH11" i="1"/>
  <c r="BI503" i="1"/>
  <c r="BR503" i="1" s="1"/>
  <c r="BH108" i="1"/>
  <c r="BH551" i="1"/>
  <c r="BB300" i="1"/>
  <c r="BI415" i="1"/>
  <c r="BH199" i="1"/>
  <c r="BI134" i="1"/>
  <c r="G24" i="24"/>
  <c r="BH321" i="1"/>
  <c r="BH70" i="1"/>
  <c r="BI19" i="1"/>
  <c r="BR19" i="1" s="1"/>
  <c r="BI598" i="1"/>
  <c r="BH121" i="1"/>
  <c r="BI360" i="1"/>
  <c r="BR360" i="1" s="1"/>
  <c r="BH266" i="1"/>
  <c r="BI460" i="1"/>
  <c r="BR460" i="1" s="1"/>
  <c r="BH557" i="1"/>
  <c r="BH189" i="1"/>
  <c r="AY261" i="1"/>
  <c r="AY154" i="1"/>
  <c r="BH235" i="1"/>
  <c r="BI119" i="1"/>
  <c r="BI12" i="1"/>
  <c r="BI167" i="1"/>
  <c r="BH347" i="1"/>
  <c r="BH349" i="1"/>
  <c r="BH600" i="1"/>
  <c r="BI14" i="1"/>
  <c r="BI363" i="1"/>
  <c r="BH50" i="1"/>
  <c r="BI554" i="1"/>
  <c r="BH437" i="1"/>
  <c r="BH233" i="1"/>
  <c r="BH424" i="1"/>
  <c r="BH593" i="1"/>
  <c r="BH244" i="1"/>
  <c r="BI341" i="1"/>
  <c r="BB305" i="1"/>
  <c r="BI126" i="1"/>
  <c r="BR126" i="1" s="1"/>
  <c r="BH577" i="1"/>
  <c r="BI7" i="1"/>
  <c r="BI314" i="1"/>
  <c r="BR314" i="1" s="1"/>
  <c r="BH458" i="1"/>
  <c r="BH103" i="1"/>
  <c r="BH6" i="1"/>
  <c r="BH354" i="1"/>
  <c r="BI101" i="1"/>
  <c r="BH149" i="1"/>
  <c r="BB244" i="1"/>
  <c r="BH245" i="1"/>
  <c r="BI378" i="1"/>
  <c r="BH510" i="1"/>
  <c r="E3" i="26"/>
  <c r="F3" i="26"/>
  <c r="G3" i="26"/>
  <c r="BI362" i="1"/>
  <c r="BH377" i="1"/>
  <c r="BI495" i="1"/>
  <c r="BI159" i="1"/>
  <c r="BI196" i="1"/>
  <c r="BR196" i="1" s="1"/>
  <c r="BH65" i="1"/>
  <c r="BH14" i="1"/>
  <c r="BH518" i="1"/>
  <c r="BH470" i="1"/>
  <c r="BI4" i="1"/>
  <c r="BI76" i="1"/>
  <c r="BR76" i="1" s="1"/>
  <c r="BH607" i="1"/>
  <c r="BH53" i="1"/>
  <c r="BH232" i="1"/>
  <c r="BH316" i="1"/>
  <c r="BI125" i="1"/>
  <c r="BI305" i="1"/>
  <c r="BR305" i="1" s="1"/>
  <c r="BI294" i="1"/>
  <c r="BI474" i="1"/>
  <c r="G8" i="24"/>
  <c r="BH206" i="1"/>
  <c r="BH86" i="1"/>
  <c r="BH146" i="1"/>
  <c r="BI170" i="1"/>
  <c r="BR170" i="1" s="1"/>
  <c r="BI5" i="1"/>
  <c r="BI389" i="1"/>
  <c r="BI268" i="1"/>
  <c r="BB195" i="1"/>
  <c r="BI343" i="1"/>
  <c r="BR343" i="1" s="1"/>
  <c r="BH340" i="1"/>
  <c r="BI271" i="1"/>
  <c r="AY199" i="1"/>
  <c r="BI331" i="1"/>
  <c r="BR331" i="1" s="1"/>
  <c r="BH411" i="1"/>
  <c r="BI424" i="1"/>
  <c r="BR424" i="1" s="1"/>
  <c r="BH195" i="1"/>
  <c r="BI461" i="1"/>
  <c r="AY520" i="1"/>
  <c r="BI317" i="1"/>
  <c r="AY605" i="1"/>
  <c r="BI603" i="1"/>
  <c r="BR603" i="1" s="1"/>
  <c r="BI117" i="1"/>
  <c r="BB332" i="1"/>
  <c r="BH549" i="1"/>
  <c r="BH153" i="1"/>
  <c r="BH608" i="1"/>
  <c r="BI212" i="1"/>
  <c r="BR212" i="1" s="1"/>
  <c r="BI489" i="1"/>
  <c r="BI105" i="1"/>
  <c r="BI31" i="1"/>
  <c r="BI380" i="1"/>
  <c r="BR380" i="1" s="1"/>
  <c r="BH464" i="1"/>
  <c r="BH201" i="1"/>
  <c r="BI501" i="1"/>
  <c r="BH513" i="1"/>
  <c r="BI566" i="1"/>
  <c r="BR566" i="1" s="1"/>
  <c r="BI611" i="1"/>
  <c r="BR611" i="1" s="1"/>
  <c r="BI289" i="1"/>
  <c r="BI337" i="1"/>
  <c r="BI564" i="1"/>
  <c r="BI276" i="1"/>
  <c r="BI255" i="1"/>
  <c r="BR255" i="1" s="1"/>
  <c r="BI59" i="1"/>
  <c r="BR59" i="1" s="1"/>
  <c r="BI465" i="1"/>
  <c r="AY587" i="1"/>
  <c r="BH295" i="1"/>
  <c r="BH264" i="1"/>
  <c r="BH516" i="1"/>
  <c r="BI60" i="1"/>
  <c r="BI403" i="1"/>
  <c r="BI353" i="1"/>
  <c r="BR353" i="1" s="1"/>
  <c r="BH538" i="1"/>
  <c r="BI11" i="1"/>
  <c r="BI379" i="1"/>
  <c r="BR379" i="1" s="1"/>
  <c r="BI240" i="1"/>
  <c r="BH179" i="1"/>
  <c r="BH156" i="1"/>
  <c r="BH564" i="1"/>
  <c r="BI168" i="1"/>
  <c r="BR168" i="1" s="1"/>
  <c r="BH408" i="1"/>
  <c r="BH158" i="1"/>
  <c r="BH4" i="1"/>
  <c r="BH213" i="1"/>
  <c r="BI368" i="1"/>
  <c r="BR368" i="1" s="1"/>
  <c r="BI570" i="1"/>
  <c r="BR570" i="1" s="1"/>
  <c r="BI382" i="1"/>
  <c r="BI143" i="1"/>
  <c r="BR143" i="1" s="1"/>
  <c r="BI442" i="1"/>
  <c r="BI371" i="1"/>
  <c r="BR371" i="1" s="1"/>
  <c r="BI347" i="1"/>
  <c r="BR347" i="1" s="1"/>
  <c r="BB587" i="1"/>
  <c r="BH385" i="1"/>
  <c r="BI301" i="1"/>
  <c r="BR301" i="1" s="1"/>
  <c r="BI13" i="1"/>
  <c r="BI252" i="1"/>
  <c r="BI97" i="1"/>
  <c r="BR97" i="1" s="1"/>
  <c r="BH151" i="1"/>
  <c r="BI50" i="1"/>
  <c r="BH401" i="1"/>
  <c r="BH452" i="1"/>
  <c r="BI33" i="1"/>
  <c r="BR33" i="1" s="1"/>
  <c r="BI405" i="1"/>
  <c r="BR405" i="1" s="1"/>
  <c r="BI91" i="1"/>
  <c r="BI562" i="1"/>
  <c r="BH275" i="1"/>
  <c r="AY169" i="1"/>
  <c r="BH217" i="1"/>
  <c r="BI133" i="1"/>
  <c r="BH84" i="1"/>
  <c r="BI49" i="1"/>
  <c r="BI340" i="1"/>
  <c r="BH184" i="1"/>
  <c r="BI237" i="1"/>
  <c r="BH286" i="1"/>
  <c r="BH238" i="1"/>
  <c r="BH359" i="1"/>
  <c r="BI479" i="1"/>
  <c r="BI264" i="1"/>
  <c r="BR264" i="1" s="1"/>
  <c r="BH109" i="1"/>
  <c r="BH85" i="1"/>
  <c r="BI316" i="1"/>
  <c r="BR316" i="1" s="1"/>
  <c r="BH486" i="1"/>
  <c r="BI224" i="1"/>
  <c r="BR224" i="1" s="1"/>
  <c r="BI44" i="1"/>
  <c r="BR44" i="1" s="1"/>
  <c r="AY585" i="1"/>
  <c r="BH335" i="1"/>
  <c r="BI552" i="1"/>
  <c r="BR552" i="1" s="1"/>
  <c r="BI96" i="1"/>
  <c r="BR96" i="1" s="1"/>
  <c r="BI468" i="1"/>
  <c r="BR468" i="1" s="1"/>
  <c r="BH216" i="1"/>
  <c r="BH169" i="1"/>
  <c r="F23" i="26"/>
  <c r="E23" i="26"/>
  <c r="G23" i="26"/>
  <c r="BI549" i="1"/>
  <c r="BR549" i="1" s="1"/>
  <c r="BH309" i="1"/>
  <c r="BI130" i="1"/>
  <c r="BR130" i="1" s="1"/>
  <c r="BI142" i="1"/>
  <c r="BI588" i="1"/>
  <c r="BR588" i="1" s="1"/>
  <c r="BH612" i="1"/>
  <c r="BH409" i="1"/>
  <c r="BI181" i="1"/>
  <c r="BI421" i="1"/>
  <c r="BR421" i="1" s="1"/>
  <c r="BH160" i="1"/>
  <c r="BH367" i="1"/>
  <c r="BI206" i="1"/>
  <c r="BR206" i="1" s="1"/>
  <c r="BI302" i="1"/>
  <c r="BH434" i="1"/>
  <c r="BH531" i="1"/>
  <c r="BI318" i="1"/>
  <c r="BB532" i="1"/>
  <c r="BI471" i="1"/>
  <c r="BR471" i="1" s="1"/>
  <c r="BH125" i="1"/>
  <c r="BH198" i="1"/>
  <c r="BH487" i="1"/>
  <c r="BH259" i="1"/>
  <c r="BI63" i="1"/>
  <c r="BI148" i="1"/>
  <c r="BR148" i="1" s="1"/>
  <c r="BH209" i="1"/>
  <c r="BI342" i="1"/>
  <c r="BR342" i="1" s="1"/>
  <c r="BI54" i="1"/>
  <c r="BR54" i="1" s="1"/>
  <c r="BI522" i="1"/>
  <c r="G2" i="24"/>
  <c r="AY87" i="1"/>
  <c r="BH555" i="1"/>
  <c r="BH387" i="1"/>
  <c r="BI483" i="1"/>
  <c r="BI425" i="1"/>
  <c r="BR425" i="1" s="1"/>
  <c r="BH615" i="1"/>
  <c r="BI52" i="1"/>
  <c r="BI233" i="1"/>
  <c r="BI257" i="1"/>
  <c r="BR257" i="1" s="1"/>
  <c r="BH498" i="1"/>
  <c r="AY258" i="1"/>
  <c r="BI601" i="1"/>
  <c r="BH575" i="1"/>
  <c r="BH616" i="1"/>
  <c r="BI183" i="1"/>
  <c r="AY244" i="1"/>
  <c r="BI173" i="1"/>
  <c r="BI485" i="1"/>
  <c r="BI390" i="1"/>
  <c r="BI582" i="1"/>
  <c r="BR582" i="1" s="1"/>
  <c r="BI218" i="1"/>
  <c r="BI27" i="1"/>
  <c r="BH530" i="1"/>
  <c r="BH5" i="1"/>
  <c r="BH75" i="1"/>
  <c r="BH161" i="1"/>
  <c r="G15" i="24"/>
  <c r="BH134" i="1"/>
  <c r="BI410" i="1"/>
  <c r="BH427" i="1"/>
  <c r="BH603" i="1"/>
  <c r="BH352" i="1"/>
  <c r="BI243" i="1"/>
  <c r="BI280" i="1"/>
  <c r="BH365" i="1"/>
  <c r="BI593" i="1"/>
  <c r="BH614" i="1"/>
  <c r="BI546" i="1"/>
  <c r="BR546" i="1" s="1"/>
  <c r="BI199" i="1"/>
  <c r="BR199" i="1" s="1"/>
  <c r="BI112" i="1"/>
  <c r="BR112" i="1" s="1"/>
  <c r="BI245" i="1"/>
  <c r="BR245" i="1" s="1"/>
  <c r="BI533" i="1"/>
  <c r="BR533" i="1" s="1"/>
  <c r="BI367" i="1"/>
  <c r="BR367" i="1" s="1"/>
  <c r="G12" i="26"/>
  <c r="E12" i="26"/>
  <c r="F12" i="26"/>
  <c r="G12" i="24"/>
  <c r="BH224" i="1"/>
  <c r="BH584" i="1"/>
  <c r="BH10" i="1"/>
  <c r="BI201" i="1"/>
  <c r="AY536" i="1"/>
  <c r="BI464" i="1"/>
  <c r="BH405" i="1"/>
  <c r="BI320" i="1"/>
  <c r="BR320" i="1" s="1"/>
  <c r="BI428" i="1"/>
  <c r="BR428" i="1" s="1"/>
  <c r="BH524" i="1"/>
  <c r="BI128" i="1"/>
  <c r="BR128" i="1" s="1"/>
  <c r="BI537" i="1"/>
  <c r="BR537" i="1" s="1"/>
  <c r="BI596" i="1"/>
  <c r="BI104" i="1"/>
  <c r="BI394" i="1"/>
  <c r="BR394" i="1" s="1"/>
  <c r="BH561" i="1"/>
  <c r="BI179" i="1"/>
  <c r="BH384" i="1"/>
  <c r="BI349" i="1"/>
  <c r="BH144" i="1"/>
  <c r="BH493" i="1"/>
  <c r="BI499" i="1"/>
  <c r="BH129" i="1"/>
  <c r="AY537" i="1"/>
  <c r="BI127" i="1"/>
  <c r="BH226" i="1"/>
  <c r="BH107" i="1"/>
  <c r="BI79" i="1"/>
  <c r="BI335" i="1"/>
  <c r="BR335" i="1" s="1"/>
  <c r="BH25" i="1"/>
  <c r="BI55" i="1"/>
  <c r="G14" i="24"/>
  <c r="BH332" i="1"/>
  <c r="BI416" i="1"/>
  <c r="BH47" i="1"/>
  <c r="BH322" i="1"/>
  <c r="BH228" i="1"/>
  <c r="BB87" i="1"/>
  <c r="BH441" i="1"/>
  <c r="BI417" i="1"/>
  <c r="BR417" i="1" s="1"/>
  <c r="BH285" i="1"/>
  <c r="BH597" i="1"/>
  <c r="BI466" i="1"/>
  <c r="BI477" i="1"/>
  <c r="BI502" i="1"/>
  <c r="BH265" i="1"/>
  <c r="BH477" i="1"/>
  <c r="BH453" i="1"/>
  <c r="BH34" i="1"/>
  <c r="BH93" i="1"/>
  <c r="BI451" i="1"/>
  <c r="BI322" i="1"/>
  <c r="BR322" i="1" s="1"/>
  <c r="BI585" i="1"/>
  <c r="BR585" i="1" s="1"/>
  <c r="BI418" i="1"/>
  <c r="BH19" i="1"/>
  <c r="BH443" i="1"/>
  <c r="BI575" i="1"/>
  <c r="BH325" i="1"/>
  <c r="BH168" i="1"/>
  <c r="BH433" i="1"/>
  <c r="BI242" i="1"/>
  <c r="BR242" i="1" s="1"/>
  <c r="BH9" i="1"/>
  <c r="BH334" i="1"/>
  <c r="BI154" i="1"/>
  <c r="BR154" i="1" s="1"/>
  <c r="BH528" i="1"/>
  <c r="BI600" i="1"/>
  <c r="BB110" i="1"/>
  <c r="BI269" i="1"/>
  <c r="BH101" i="1"/>
  <c r="BH90" i="1"/>
  <c r="BH345" i="1"/>
  <c r="BH127" i="1"/>
  <c r="BH203" i="1"/>
  <c r="BI156" i="1"/>
  <c r="BI583" i="1"/>
  <c r="BI516" i="1"/>
  <c r="BH462" i="1"/>
  <c r="G20" i="24"/>
  <c r="BH308" i="1"/>
  <c r="BH619" i="1"/>
  <c r="BH190" i="1"/>
  <c r="BI35" i="1"/>
  <c r="BH71" i="1"/>
  <c r="BH397" i="1"/>
  <c r="BB223" i="1"/>
  <c r="BH300" i="1"/>
  <c r="BH60" i="1"/>
  <c r="BH74" i="1"/>
  <c r="BH185" i="1"/>
  <c r="BH327" i="1"/>
  <c r="BH398" i="1"/>
  <c r="BI219" i="1"/>
  <c r="AY305" i="1"/>
  <c r="BB343" i="1"/>
  <c r="BH439" i="1"/>
  <c r="BI293" i="1"/>
  <c r="BH534" i="1"/>
  <c r="E25" i="26"/>
  <c r="F25" i="26"/>
  <c r="G25" i="26"/>
  <c r="E5" i="26"/>
  <c r="G5" i="26"/>
  <c r="F5" i="26"/>
  <c r="BH595" i="1"/>
  <c r="BI590" i="1"/>
  <c r="BB471" i="1"/>
  <c r="BH303" i="1"/>
  <c r="BH196" i="1"/>
  <c r="BI366" i="1"/>
  <c r="BR366" i="1" s="1"/>
  <c r="BI211" i="1"/>
  <c r="BH366" i="1"/>
  <c r="G23" i="24"/>
  <c r="F24" i="26"/>
  <c r="E24" i="26"/>
  <c r="G24" i="26"/>
  <c r="BH148" i="1"/>
  <c r="BH305" i="1"/>
  <c r="BI449" i="1"/>
  <c r="BR449" i="1" s="1"/>
  <c r="BI606" i="1"/>
  <c r="BR606" i="1" s="1"/>
  <c r="BI330" i="1"/>
  <c r="BR330" i="1" s="1"/>
  <c r="BH570" i="1"/>
  <c r="BH558" i="1"/>
  <c r="BH7" i="1"/>
  <c r="BI62" i="1"/>
  <c r="BH230" i="1"/>
  <c r="BH410" i="1"/>
  <c r="BH604" i="1"/>
  <c r="BH353" i="1"/>
  <c r="AY148" i="1"/>
  <c r="BI605" i="1"/>
  <c r="BR605" i="1" s="1"/>
  <c r="E4" i="26"/>
  <c r="F4" i="26"/>
  <c r="G4" i="26"/>
  <c r="BH290" i="1"/>
  <c r="BH51" i="1"/>
  <c r="BI496" i="1"/>
  <c r="BB124" i="1"/>
  <c r="BH304" i="1"/>
  <c r="BI18" i="1"/>
  <c r="AY606" i="1"/>
  <c r="F15" i="26"/>
  <c r="G15" i="26"/>
  <c r="E15" i="26"/>
  <c r="E19" i="26"/>
  <c r="G19" i="26"/>
  <c r="F19" i="26"/>
  <c r="BH541" i="1"/>
  <c r="AY607" i="1"/>
  <c r="BI75" i="1"/>
  <c r="BR75" i="1" s="1"/>
  <c r="BI351" i="1"/>
  <c r="BH388" i="1"/>
  <c r="BH523" i="1"/>
  <c r="BI66" i="1"/>
  <c r="BI594" i="1"/>
  <c r="G10" i="24"/>
  <c r="E14" i="26"/>
  <c r="F14" i="26"/>
  <c r="G14" i="26"/>
  <c r="BI108" i="1"/>
  <c r="BH505" i="1"/>
  <c r="BI607" i="1"/>
  <c r="BR607" i="1" s="1"/>
  <c r="BH137" i="1"/>
  <c r="BI400" i="1"/>
  <c r="BI279" i="1"/>
  <c r="BR279" i="1" s="1"/>
  <c r="BH315" i="1"/>
  <c r="AY256" i="1"/>
  <c r="BI423" i="1"/>
  <c r="BI365" i="1"/>
  <c r="BR365" i="1" s="1"/>
  <c r="BI90" i="1"/>
  <c r="AY124" i="1"/>
  <c r="BH282" i="1"/>
  <c r="BI258" i="1"/>
  <c r="BR258" i="1" s="1"/>
  <c r="BQ18" i="2"/>
  <c r="BR18" i="2"/>
  <c r="BR17" i="2"/>
  <c r="BQ17" i="2"/>
  <c r="BF2" i="1"/>
  <c r="BI2" i="1"/>
  <c r="BH2" i="1"/>
  <c r="AU1" i="18"/>
  <c r="BQ20" i="2" l="1"/>
  <c r="BR20" i="2"/>
  <c r="BR19" i="2"/>
  <c r="BQ19" i="2"/>
  <c r="BB1" i="18"/>
  <c r="BR21" i="2" l="1"/>
  <c r="BQ21" i="2"/>
  <c r="BQ22" i="2"/>
  <c r="BR22" i="2"/>
  <c r="BQ24" i="2" l="1"/>
  <c r="BR24" i="2"/>
  <c r="BR23" i="2"/>
  <c r="BQ23" i="2"/>
  <c r="BQ26" i="2" l="1"/>
  <c r="BR26" i="2"/>
  <c r="BR25" i="2"/>
  <c r="BQ25" i="2"/>
  <c r="BR27" i="2" l="1"/>
  <c r="BQ27" i="2"/>
  <c r="BQ28" i="2"/>
  <c r="BR28" i="2"/>
  <c r="BR29" i="2" l="1"/>
  <c r="BQ29" i="2"/>
  <c r="BQ30" i="2"/>
  <c r="BR30" i="2"/>
  <c r="BR32" i="2" l="1"/>
  <c r="BQ32" i="2"/>
  <c r="BR31" i="2"/>
  <c r="BQ31" i="2"/>
  <c r="BR33" i="2" l="1"/>
  <c r="BQ33" i="2"/>
  <c r="BR34" i="2"/>
  <c r="BQ34" i="2"/>
  <c r="BR36" i="2" l="1"/>
  <c r="BQ36" i="2"/>
  <c r="BR35" i="2"/>
  <c r="BQ35" i="2"/>
  <c r="BR37" i="2" l="1"/>
  <c r="BQ37" i="2"/>
  <c r="BR38" i="2"/>
  <c r="BQ38" i="2"/>
  <c r="BQ40" i="2" l="1"/>
  <c r="BR40" i="2"/>
  <c r="BR39" i="2"/>
  <c r="BQ39" i="2"/>
  <c r="BQ42" i="2" l="1"/>
  <c r="BR42" i="2"/>
  <c r="BR41" i="2"/>
  <c r="BQ41" i="2"/>
  <c r="BR43" i="2" l="1"/>
  <c r="BQ43" i="2"/>
  <c r="BQ44" i="2"/>
  <c r="BR44" i="2"/>
  <c r="BQ46" i="2" l="1"/>
  <c r="BR46" i="2"/>
  <c r="BQ45" i="2"/>
  <c r="BR45" i="2"/>
  <c r="BQ47" i="2" l="1"/>
  <c r="BR47" i="2"/>
  <c r="BQ48" i="2"/>
  <c r="BR48" i="2"/>
  <c r="BR50" i="2" l="1"/>
  <c r="BQ50" i="2"/>
  <c r="BQ49" i="2"/>
  <c r="BR49" i="2"/>
  <c r="BQ52" i="2" l="1"/>
  <c r="BR52" i="2"/>
  <c r="BQ51" i="2"/>
  <c r="BR51" i="2"/>
  <c r="BR54" i="2" l="1"/>
  <c r="BQ54" i="2"/>
  <c r="BR53" i="2"/>
  <c r="BQ53" i="2"/>
  <c r="I601" i="6"/>
  <c r="J601" i="6"/>
  <c r="I602" i="6"/>
  <c r="J602" i="6"/>
  <c r="I603" i="6"/>
  <c r="J603" i="6"/>
  <c r="I604" i="6"/>
  <c r="J604" i="6"/>
  <c r="I605" i="6"/>
  <c r="J605" i="6"/>
  <c r="I606" i="6"/>
  <c r="J606" i="6"/>
  <c r="I607" i="6"/>
  <c r="J607" i="6"/>
  <c r="I608" i="6"/>
  <c r="J608" i="6"/>
  <c r="I609" i="6"/>
  <c r="J609" i="6"/>
  <c r="I610" i="6"/>
  <c r="J610" i="6"/>
  <c r="I611" i="6"/>
  <c r="J611" i="6"/>
  <c r="BQ56" i="2" l="1"/>
  <c r="Q36" i="1" s="1"/>
  <c r="AG36" i="1" s="1"/>
  <c r="BR56" i="2"/>
  <c r="R36" i="1" s="1"/>
  <c r="AH36" i="1" s="1"/>
  <c r="BQ55" i="2"/>
  <c r="BR55" i="2"/>
  <c r="I598" i="6"/>
  <c r="J598" i="6"/>
  <c r="I599" i="6"/>
  <c r="J599" i="6"/>
  <c r="I600" i="6"/>
  <c r="J600" i="6"/>
  <c r="BT36" i="1" l="1"/>
  <c r="BA36" i="1"/>
  <c r="AZ36" i="1"/>
  <c r="BS36" i="1"/>
  <c r="BQ58" i="2"/>
  <c r="BR58" i="2"/>
  <c r="BQ57" i="2"/>
  <c r="BR57" i="2"/>
  <c r="I578" i="6"/>
  <c r="J578" i="6"/>
  <c r="I579" i="6"/>
  <c r="J579" i="6"/>
  <c r="I580" i="6"/>
  <c r="J580" i="6"/>
  <c r="I581" i="6"/>
  <c r="J581" i="6"/>
  <c r="I582" i="6"/>
  <c r="J582" i="6"/>
  <c r="I583" i="6"/>
  <c r="J583" i="6"/>
  <c r="I584" i="6"/>
  <c r="J584" i="6"/>
  <c r="I585" i="6"/>
  <c r="J585" i="6"/>
  <c r="I586" i="6"/>
  <c r="J586" i="6"/>
  <c r="I587" i="6"/>
  <c r="J587" i="6"/>
  <c r="I588" i="6"/>
  <c r="J588" i="6"/>
  <c r="I589" i="6"/>
  <c r="J589" i="6"/>
  <c r="I590" i="6"/>
  <c r="J590" i="6"/>
  <c r="I591" i="6"/>
  <c r="J591" i="6"/>
  <c r="I592" i="6"/>
  <c r="J592" i="6"/>
  <c r="I593" i="6"/>
  <c r="J593" i="6"/>
  <c r="I594" i="6"/>
  <c r="J594" i="6"/>
  <c r="I595" i="6"/>
  <c r="J595" i="6"/>
  <c r="I596" i="6"/>
  <c r="J596" i="6"/>
  <c r="I597" i="6"/>
  <c r="J597" i="6"/>
  <c r="BQ60" i="2" l="1"/>
  <c r="BR60" i="2"/>
  <c r="BQ59" i="2"/>
  <c r="BR59" i="2"/>
  <c r="H3" i="15"/>
  <c r="I2" i="15"/>
  <c r="I3" i="15" s="1"/>
  <c r="I560" i="6"/>
  <c r="J560" i="6"/>
  <c r="I561" i="6"/>
  <c r="J561" i="6"/>
  <c r="I562" i="6"/>
  <c r="J562" i="6"/>
  <c r="I563" i="6"/>
  <c r="J563" i="6"/>
  <c r="I564" i="6"/>
  <c r="J564" i="6"/>
  <c r="I565" i="6"/>
  <c r="J565" i="6"/>
  <c r="I566" i="6"/>
  <c r="J566" i="6"/>
  <c r="I567" i="6"/>
  <c r="J567" i="6"/>
  <c r="I568" i="6"/>
  <c r="J568" i="6"/>
  <c r="I569" i="6"/>
  <c r="J569" i="6"/>
  <c r="I570" i="6"/>
  <c r="J570" i="6"/>
  <c r="I571" i="6"/>
  <c r="J571" i="6"/>
  <c r="I572" i="6"/>
  <c r="J572" i="6"/>
  <c r="I573" i="6"/>
  <c r="J573" i="6"/>
  <c r="I574" i="6"/>
  <c r="J574" i="6"/>
  <c r="I575" i="6"/>
  <c r="J575" i="6"/>
  <c r="I576" i="6"/>
  <c r="J576" i="6"/>
  <c r="I577" i="6"/>
  <c r="J577" i="6"/>
  <c r="BQ61" i="2" l="1"/>
  <c r="BR61" i="2"/>
  <c r="BQ62" i="2"/>
  <c r="BR62" i="2"/>
  <c r="J2" i="15"/>
  <c r="J559" i="6"/>
  <c r="I559" i="6"/>
  <c r="J558" i="6"/>
  <c r="I558" i="6"/>
  <c r="J557" i="6"/>
  <c r="I557" i="6"/>
  <c r="J556" i="6"/>
  <c r="I556" i="6"/>
  <c r="J555" i="6"/>
  <c r="I555" i="6"/>
  <c r="J554" i="6"/>
  <c r="I554" i="6"/>
  <c r="J553" i="6"/>
  <c r="I553" i="6"/>
  <c r="J552" i="6"/>
  <c r="I552" i="6"/>
  <c r="J551" i="6"/>
  <c r="I551" i="6"/>
  <c r="J550" i="6"/>
  <c r="I550" i="6"/>
  <c r="J549" i="6"/>
  <c r="I549" i="6"/>
  <c r="J548" i="6"/>
  <c r="I548" i="6"/>
  <c r="J547" i="6"/>
  <c r="I547" i="6"/>
  <c r="J546" i="6"/>
  <c r="I546" i="6"/>
  <c r="J545" i="6"/>
  <c r="I545" i="6"/>
  <c r="J544" i="6"/>
  <c r="I544" i="6"/>
  <c r="J543" i="6"/>
  <c r="I543" i="6"/>
  <c r="J542" i="6"/>
  <c r="I542" i="6"/>
  <c r="J541" i="6"/>
  <c r="I541" i="6"/>
  <c r="J540" i="6"/>
  <c r="I540" i="6"/>
  <c r="J539" i="6"/>
  <c r="I539" i="6"/>
  <c r="J538" i="6"/>
  <c r="I538" i="6"/>
  <c r="BQ64" i="2" l="1"/>
  <c r="BR64" i="2"/>
  <c r="BQ63" i="2"/>
  <c r="BR63" i="2"/>
  <c r="J3" i="15"/>
  <c r="K2" i="15"/>
  <c r="F565" i="1"/>
  <c r="F551" i="1"/>
  <c r="F539" i="1"/>
  <c r="BR65" i="2" l="1"/>
  <c r="BQ65" i="2"/>
  <c r="BR66" i="2"/>
  <c r="BQ66" i="2"/>
  <c r="F560" i="1"/>
  <c r="F542" i="1"/>
  <c r="F577" i="1"/>
  <c r="F547" i="1"/>
  <c r="F546" i="1"/>
  <c r="F559" i="1"/>
  <c r="F87" i="1"/>
  <c r="K3" i="15"/>
  <c r="L2" i="15"/>
  <c r="F569" i="1"/>
  <c r="F564" i="1"/>
  <c r="F544" i="1"/>
  <c r="F561" i="1"/>
  <c r="F556" i="1"/>
  <c r="F570" i="1"/>
  <c r="F572" i="1"/>
  <c r="F563" i="1"/>
  <c r="F562" i="1"/>
  <c r="F573" i="1"/>
  <c r="F571" i="1"/>
  <c r="F576" i="1"/>
  <c r="F558" i="1"/>
  <c r="F557" i="1"/>
  <c r="F537" i="1"/>
  <c r="F555" i="1"/>
  <c r="F566" i="1"/>
  <c r="F568" i="1"/>
  <c r="F541" i="1"/>
  <c r="F549" i="1"/>
  <c r="F538" i="1"/>
  <c r="F536" i="1"/>
  <c r="F540" i="1"/>
  <c r="F584" i="1"/>
  <c r="F596" i="1"/>
  <c r="F553" i="1"/>
  <c r="F144" i="1"/>
  <c r="F581" i="1"/>
  <c r="F585" i="1"/>
  <c r="F597" i="1"/>
  <c r="F574" i="1"/>
  <c r="F599" i="1"/>
  <c r="F580" i="1"/>
  <c r="F578" i="1"/>
  <c r="F582" i="1"/>
  <c r="F586" i="1"/>
  <c r="F592" i="1"/>
  <c r="F591" i="1"/>
  <c r="F595" i="1"/>
  <c r="F543" i="1"/>
  <c r="F554" i="1"/>
  <c r="F110" i="1"/>
  <c r="F548" i="1"/>
  <c r="F579" i="1"/>
  <c r="F583" i="1"/>
  <c r="F575" i="1"/>
  <c r="F588" i="1"/>
  <c r="F598" i="1"/>
  <c r="F590" i="1"/>
  <c r="F594" i="1"/>
  <c r="F552" i="1"/>
  <c r="F593" i="1"/>
  <c r="F107" i="1"/>
  <c r="F589" i="1"/>
  <c r="BR68" i="2" l="1"/>
  <c r="BQ68" i="2"/>
  <c r="BQ67" i="2"/>
  <c r="BR67" i="2"/>
  <c r="L3" i="15"/>
  <c r="M2" i="15"/>
  <c r="M3" i="15" s="1"/>
  <c r="BQ69" i="2" l="1"/>
  <c r="BR69" i="2"/>
  <c r="BR70" i="2"/>
  <c r="BQ70" i="2"/>
  <c r="B2" i="14"/>
  <c r="I4" i="6"/>
  <c r="I3" i="6"/>
  <c r="J3" i="6"/>
  <c r="J4" i="6"/>
  <c r="I5" i="6"/>
  <c r="J5" i="6"/>
  <c r="I6" i="6"/>
  <c r="J6" i="6"/>
  <c r="I7" i="6"/>
  <c r="J7" i="6"/>
  <c r="I8" i="6"/>
  <c r="J8" i="6"/>
  <c r="I9" i="6"/>
  <c r="J9" i="6"/>
  <c r="I10" i="6"/>
  <c r="J10" i="6"/>
  <c r="I11" i="6"/>
  <c r="J11" i="6"/>
  <c r="I12" i="6"/>
  <c r="J12" i="6"/>
  <c r="I13" i="6"/>
  <c r="J13" i="6"/>
  <c r="I14" i="6"/>
  <c r="J14" i="6"/>
  <c r="I15" i="6"/>
  <c r="J15" i="6"/>
  <c r="I16" i="6"/>
  <c r="J16" i="6"/>
  <c r="I17" i="6"/>
  <c r="J17" i="6"/>
  <c r="I18" i="6"/>
  <c r="J18" i="6"/>
  <c r="I19" i="6"/>
  <c r="J19" i="6"/>
  <c r="I20" i="6"/>
  <c r="J20" i="6"/>
  <c r="I21" i="6"/>
  <c r="J21" i="6"/>
  <c r="I22" i="6"/>
  <c r="J22" i="6"/>
  <c r="I23" i="6"/>
  <c r="J23" i="6"/>
  <c r="I24" i="6"/>
  <c r="J24" i="6"/>
  <c r="I25" i="6"/>
  <c r="J25" i="6"/>
  <c r="I26" i="6"/>
  <c r="J26" i="6"/>
  <c r="I27" i="6"/>
  <c r="J27" i="6"/>
  <c r="I28" i="6"/>
  <c r="J28" i="6"/>
  <c r="I29" i="6"/>
  <c r="J29" i="6"/>
  <c r="I30" i="6"/>
  <c r="J30" i="6"/>
  <c r="I31" i="6"/>
  <c r="J31" i="6"/>
  <c r="I32" i="6"/>
  <c r="J32" i="6"/>
  <c r="I33" i="6"/>
  <c r="J33" i="6"/>
  <c r="I34" i="6"/>
  <c r="J34" i="6"/>
  <c r="I35" i="6"/>
  <c r="J35" i="6"/>
  <c r="I36" i="6"/>
  <c r="J36" i="6"/>
  <c r="I37" i="6"/>
  <c r="J37" i="6"/>
  <c r="I38" i="6"/>
  <c r="J38" i="6"/>
  <c r="I39" i="6"/>
  <c r="J39" i="6"/>
  <c r="I40" i="6"/>
  <c r="J40" i="6"/>
  <c r="I41" i="6"/>
  <c r="J41" i="6"/>
  <c r="I42" i="6"/>
  <c r="J42" i="6"/>
  <c r="I43" i="6"/>
  <c r="J43" i="6"/>
  <c r="I44" i="6"/>
  <c r="J44" i="6"/>
  <c r="I45" i="6"/>
  <c r="J45" i="6"/>
  <c r="I46" i="6"/>
  <c r="J46" i="6"/>
  <c r="I47" i="6"/>
  <c r="J47" i="6"/>
  <c r="I48" i="6"/>
  <c r="J48" i="6"/>
  <c r="I49" i="6"/>
  <c r="J49" i="6"/>
  <c r="I50" i="6"/>
  <c r="J50" i="6"/>
  <c r="I51" i="6"/>
  <c r="J51" i="6"/>
  <c r="I52" i="6"/>
  <c r="J52" i="6"/>
  <c r="I53" i="6"/>
  <c r="J53" i="6"/>
  <c r="I54" i="6"/>
  <c r="J54" i="6"/>
  <c r="I55" i="6"/>
  <c r="J55" i="6"/>
  <c r="I56" i="6"/>
  <c r="J56" i="6"/>
  <c r="I57" i="6"/>
  <c r="J57" i="6"/>
  <c r="I58" i="6"/>
  <c r="J58" i="6"/>
  <c r="I59" i="6"/>
  <c r="J59" i="6"/>
  <c r="I60" i="6"/>
  <c r="J60" i="6"/>
  <c r="I61" i="6"/>
  <c r="J61" i="6"/>
  <c r="I62" i="6"/>
  <c r="J62" i="6"/>
  <c r="I63" i="6"/>
  <c r="J63" i="6"/>
  <c r="I64" i="6"/>
  <c r="J64" i="6"/>
  <c r="I65" i="6"/>
  <c r="J65" i="6"/>
  <c r="I66" i="6"/>
  <c r="J66" i="6"/>
  <c r="I67" i="6"/>
  <c r="J67" i="6"/>
  <c r="I68" i="6"/>
  <c r="J68" i="6"/>
  <c r="I69" i="6"/>
  <c r="J69" i="6"/>
  <c r="I70" i="6"/>
  <c r="J70" i="6"/>
  <c r="I71" i="6"/>
  <c r="J71" i="6"/>
  <c r="I72" i="6"/>
  <c r="J72" i="6"/>
  <c r="I73" i="6"/>
  <c r="J73" i="6"/>
  <c r="I74" i="6"/>
  <c r="J74" i="6"/>
  <c r="I75" i="6"/>
  <c r="J75" i="6"/>
  <c r="I76" i="6"/>
  <c r="J76" i="6"/>
  <c r="I77" i="6"/>
  <c r="J77" i="6"/>
  <c r="I78" i="6"/>
  <c r="J78" i="6"/>
  <c r="I79" i="6"/>
  <c r="J79" i="6"/>
  <c r="I80" i="6"/>
  <c r="J80" i="6"/>
  <c r="I81" i="6"/>
  <c r="J81" i="6"/>
  <c r="I82" i="6"/>
  <c r="J82" i="6"/>
  <c r="I83" i="6"/>
  <c r="J83" i="6"/>
  <c r="I84" i="6"/>
  <c r="J84" i="6"/>
  <c r="I85" i="6"/>
  <c r="J85" i="6"/>
  <c r="I86" i="6"/>
  <c r="J86" i="6"/>
  <c r="I87" i="6"/>
  <c r="J87" i="6"/>
  <c r="I88" i="6"/>
  <c r="J88" i="6"/>
  <c r="I89" i="6"/>
  <c r="J89" i="6"/>
  <c r="I90" i="6"/>
  <c r="J90" i="6"/>
  <c r="I91" i="6"/>
  <c r="J91" i="6"/>
  <c r="I92" i="6"/>
  <c r="J92" i="6"/>
  <c r="I93" i="6"/>
  <c r="J93" i="6"/>
  <c r="I94" i="6"/>
  <c r="J94" i="6"/>
  <c r="I95" i="6"/>
  <c r="J95" i="6"/>
  <c r="I96" i="6"/>
  <c r="J96" i="6"/>
  <c r="I97" i="6"/>
  <c r="J97" i="6"/>
  <c r="I98" i="6"/>
  <c r="J98" i="6"/>
  <c r="I99" i="6"/>
  <c r="J99" i="6"/>
  <c r="I100" i="6"/>
  <c r="J100" i="6"/>
  <c r="I101" i="6"/>
  <c r="J101" i="6"/>
  <c r="I102" i="6"/>
  <c r="J102" i="6"/>
  <c r="I103" i="6"/>
  <c r="J103" i="6"/>
  <c r="I104" i="6"/>
  <c r="J104" i="6"/>
  <c r="I105" i="6"/>
  <c r="J105" i="6"/>
  <c r="I106" i="6"/>
  <c r="J106" i="6"/>
  <c r="I107" i="6"/>
  <c r="J107" i="6"/>
  <c r="I108" i="6"/>
  <c r="J108" i="6"/>
  <c r="I109" i="6"/>
  <c r="J109" i="6"/>
  <c r="I110" i="6"/>
  <c r="J110" i="6"/>
  <c r="I111" i="6"/>
  <c r="J111" i="6"/>
  <c r="I112" i="6"/>
  <c r="J112" i="6"/>
  <c r="I113" i="6"/>
  <c r="J113" i="6"/>
  <c r="I114" i="6"/>
  <c r="J114" i="6"/>
  <c r="I115" i="6"/>
  <c r="J115" i="6"/>
  <c r="I116" i="6"/>
  <c r="J116" i="6"/>
  <c r="I117" i="6"/>
  <c r="J117" i="6"/>
  <c r="I118" i="6"/>
  <c r="J118" i="6"/>
  <c r="I119" i="6"/>
  <c r="J119" i="6"/>
  <c r="I120" i="6"/>
  <c r="J120" i="6"/>
  <c r="I121" i="6"/>
  <c r="J121" i="6"/>
  <c r="I122" i="6"/>
  <c r="J122" i="6"/>
  <c r="I123" i="6"/>
  <c r="J123" i="6"/>
  <c r="I124" i="6"/>
  <c r="J124" i="6"/>
  <c r="I125" i="6"/>
  <c r="J125" i="6"/>
  <c r="I126" i="6"/>
  <c r="J126" i="6"/>
  <c r="I127" i="6"/>
  <c r="J127" i="6"/>
  <c r="I128" i="6"/>
  <c r="J128" i="6"/>
  <c r="I129" i="6"/>
  <c r="J129" i="6"/>
  <c r="I130" i="6"/>
  <c r="J130" i="6"/>
  <c r="I131" i="6"/>
  <c r="J131" i="6"/>
  <c r="I132" i="6"/>
  <c r="J132" i="6"/>
  <c r="I133" i="6"/>
  <c r="J133" i="6"/>
  <c r="I134" i="6"/>
  <c r="J134" i="6"/>
  <c r="I135" i="6"/>
  <c r="J135" i="6"/>
  <c r="I136" i="6"/>
  <c r="J136" i="6"/>
  <c r="I137" i="6"/>
  <c r="J137" i="6"/>
  <c r="I138" i="6"/>
  <c r="J138" i="6"/>
  <c r="I139" i="6"/>
  <c r="J139" i="6"/>
  <c r="I140" i="6"/>
  <c r="J140" i="6"/>
  <c r="I141" i="6"/>
  <c r="J141" i="6"/>
  <c r="I142" i="6"/>
  <c r="J142" i="6"/>
  <c r="I143" i="6"/>
  <c r="J143" i="6"/>
  <c r="I144" i="6"/>
  <c r="J144" i="6"/>
  <c r="I145" i="6"/>
  <c r="J145" i="6"/>
  <c r="I146" i="6"/>
  <c r="J146" i="6"/>
  <c r="I147" i="6"/>
  <c r="J147" i="6"/>
  <c r="I148" i="6"/>
  <c r="J148" i="6"/>
  <c r="I149" i="6"/>
  <c r="J149" i="6"/>
  <c r="I150" i="6"/>
  <c r="J150" i="6"/>
  <c r="I151" i="6"/>
  <c r="J151" i="6"/>
  <c r="I152" i="6"/>
  <c r="J152" i="6"/>
  <c r="I153" i="6"/>
  <c r="J153" i="6"/>
  <c r="I154" i="6"/>
  <c r="J154" i="6"/>
  <c r="I155" i="6"/>
  <c r="J155" i="6"/>
  <c r="I156" i="6"/>
  <c r="J156" i="6"/>
  <c r="I157" i="6"/>
  <c r="J157" i="6"/>
  <c r="I158" i="6"/>
  <c r="J158" i="6"/>
  <c r="I159" i="6"/>
  <c r="J159" i="6"/>
  <c r="I160" i="6"/>
  <c r="J160" i="6"/>
  <c r="I161" i="6"/>
  <c r="J161" i="6"/>
  <c r="I162" i="6"/>
  <c r="J162" i="6"/>
  <c r="I163" i="6"/>
  <c r="J163" i="6"/>
  <c r="I164" i="6"/>
  <c r="J164" i="6"/>
  <c r="I165" i="6"/>
  <c r="J165" i="6"/>
  <c r="I166" i="6"/>
  <c r="J166" i="6"/>
  <c r="I167" i="6"/>
  <c r="J167" i="6"/>
  <c r="I168" i="6"/>
  <c r="J168" i="6"/>
  <c r="I169" i="6"/>
  <c r="J169" i="6"/>
  <c r="I170" i="6"/>
  <c r="J170" i="6"/>
  <c r="I171" i="6"/>
  <c r="J171" i="6"/>
  <c r="I172" i="6"/>
  <c r="J172" i="6"/>
  <c r="I173" i="6"/>
  <c r="J173" i="6"/>
  <c r="I174" i="6"/>
  <c r="J174" i="6"/>
  <c r="I175" i="6"/>
  <c r="J175" i="6"/>
  <c r="I176" i="6"/>
  <c r="J176" i="6"/>
  <c r="I177" i="6"/>
  <c r="J177" i="6"/>
  <c r="I178" i="6"/>
  <c r="J178" i="6"/>
  <c r="I179" i="6"/>
  <c r="J179" i="6"/>
  <c r="I180" i="6"/>
  <c r="J180" i="6"/>
  <c r="I181" i="6"/>
  <c r="J181" i="6"/>
  <c r="I182" i="6"/>
  <c r="J182" i="6"/>
  <c r="I183" i="6"/>
  <c r="J183" i="6"/>
  <c r="I184" i="6"/>
  <c r="J184" i="6"/>
  <c r="I185" i="6"/>
  <c r="J185" i="6"/>
  <c r="I186" i="6"/>
  <c r="J186" i="6"/>
  <c r="I187" i="6"/>
  <c r="J187" i="6"/>
  <c r="I188" i="6"/>
  <c r="J188" i="6"/>
  <c r="I189" i="6"/>
  <c r="J189" i="6"/>
  <c r="I190" i="6"/>
  <c r="J190" i="6"/>
  <c r="I191" i="6"/>
  <c r="J191" i="6"/>
  <c r="I192" i="6"/>
  <c r="J192" i="6"/>
  <c r="I193" i="6"/>
  <c r="J193" i="6"/>
  <c r="I194" i="6"/>
  <c r="J194" i="6"/>
  <c r="I195" i="6"/>
  <c r="J195" i="6"/>
  <c r="I196" i="6"/>
  <c r="J196" i="6"/>
  <c r="I197" i="6"/>
  <c r="J197" i="6"/>
  <c r="I198" i="6"/>
  <c r="J198" i="6"/>
  <c r="I199" i="6"/>
  <c r="J199" i="6"/>
  <c r="I200" i="6"/>
  <c r="J200" i="6"/>
  <c r="I201" i="6"/>
  <c r="J201" i="6"/>
  <c r="I202" i="6"/>
  <c r="J202" i="6"/>
  <c r="I203" i="6"/>
  <c r="J203" i="6"/>
  <c r="I204" i="6"/>
  <c r="J204" i="6"/>
  <c r="I205" i="6"/>
  <c r="J205" i="6"/>
  <c r="I206" i="6"/>
  <c r="J206" i="6"/>
  <c r="I207" i="6"/>
  <c r="J207" i="6"/>
  <c r="I208" i="6"/>
  <c r="J208" i="6"/>
  <c r="I209" i="6"/>
  <c r="J209" i="6"/>
  <c r="I210" i="6"/>
  <c r="J210" i="6"/>
  <c r="I211" i="6"/>
  <c r="J211" i="6"/>
  <c r="I212" i="6"/>
  <c r="J212" i="6"/>
  <c r="I213" i="6"/>
  <c r="J213" i="6"/>
  <c r="I214" i="6"/>
  <c r="J214" i="6"/>
  <c r="I215" i="6"/>
  <c r="J215" i="6"/>
  <c r="I216" i="6"/>
  <c r="J216" i="6"/>
  <c r="I217" i="6"/>
  <c r="J217" i="6"/>
  <c r="I218" i="6"/>
  <c r="J218" i="6"/>
  <c r="I219" i="6"/>
  <c r="J219" i="6"/>
  <c r="I220" i="6"/>
  <c r="J220" i="6"/>
  <c r="I221" i="6"/>
  <c r="J221" i="6"/>
  <c r="I222" i="6"/>
  <c r="J222" i="6"/>
  <c r="I223" i="6"/>
  <c r="J223" i="6"/>
  <c r="I224" i="6"/>
  <c r="J224" i="6"/>
  <c r="I225" i="6"/>
  <c r="J225" i="6"/>
  <c r="I226" i="6"/>
  <c r="J226" i="6"/>
  <c r="I227" i="6"/>
  <c r="J227" i="6"/>
  <c r="I228" i="6"/>
  <c r="J228" i="6"/>
  <c r="I229" i="6"/>
  <c r="J229" i="6"/>
  <c r="I230" i="6"/>
  <c r="J230" i="6"/>
  <c r="I231" i="6"/>
  <c r="J231" i="6"/>
  <c r="I232" i="6"/>
  <c r="J232" i="6"/>
  <c r="I233" i="6"/>
  <c r="J233" i="6"/>
  <c r="I234" i="6"/>
  <c r="J234" i="6"/>
  <c r="I235" i="6"/>
  <c r="J235" i="6"/>
  <c r="I236" i="6"/>
  <c r="J236" i="6"/>
  <c r="I237" i="6"/>
  <c r="J237" i="6"/>
  <c r="I238" i="6"/>
  <c r="J238" i="6"/>
  <c r="I239" i="6"/>
  <c r="J239" i="6"/>
  <c r="I240" i="6"/>
  <c r="J240" i="6"/>
  <c r="I241" i="6"/>
  <c r="J241" i="6"/>
  <c r="I242" i="6"/>
  <c r="J242" i="6"/>
  <c r="I243" i="6"/>
  <c r="J243" i="6"/>
  <c r="I244" i="6"/>
  <c r="J244" i="6"/>
  <c r="I245" i="6"/>
  <c r="J245" i="6"/>
  <c r="I246" i="6"/>
  <c r="J246" i="6"/>
  <c r="I247" i="6"/>
  <c r="J247" i="6"/>
  <c r="I248" i="6"/>
  <c r="J248" i="6"/>
  <c r="I249" i="6"/>
  <c r="J249" i="6"/>
  <c r="I250" i="6"/>
  <c r="J250" i="6"/>
  <c r="I251" i="6"/>
  <c r="J251" i="6"/>
  <c r="I252" i="6"/>
  <c r="J252" i="6"/>
  <c r="I253" i="6"/>
  <c r="J253" i="6"/>
  <c r="I254" i="6"/>
  <c r="J254" i="6"/>
  <c r="I255" i="6"/>
  <c r="J255" i="6"/>
  <c r="I256" i="6"/>
  <c r="J256" i="6"/>
  <c r="I257" i="6"/>
  <c r="J257" i="6"/>
  <c r="I258" i="6"/>
  <c r="J258" i="6"/>
  <c r="I259" i="6"/>
  <c r="J259" i="6"/>
  <c r="I260" i="6"/>
  <c r="J260" i="6"/>
  <c r="I261" i="6"/>
  <c r="J261" i="6"/>
  <c r="I262" i="6"/>
  <c r="J262" i="6"/>
  <c r="I263" i="6"/>
  <c r="J263" i="6"/>
  <c r="I264" i="6"/>
  <c r="J264" i="6"/>
  <c r="I265" i="6"/>
  <c r="J265" i="6"/>
  <c r="I266" i="6"/>
  <c r="J266" i="6"/>
  <c r="I267" i="6"/>
  <c r="J267" i="6"/>
  <c r="I268" i="6"/>
  <c r="J268" i="6"/>
  <c r="I269" i="6"/>
  <c r="J269" i="6"/>
  <c r="I270" i="6"/>
  <c r="J270" i="6"/>
  <c r="I271" i="6"/>
  <c r="J271" i="6"/>
  <c r="I272" i="6"/>
  <c r="J272" i="6"/>
  <c r="I273" i="6"/>
  <c r="J273" i="6"/>
  <c r="I274" i="6"/>
  <c r="J274" i="6"/>
  <c r="I275" i="6"/>
  <c r="J275" i="6"/>
  <c r="I276" i="6"/>
  <c r="J276" i="6"/>
  <c r="I277" i="6"/>
  <c r="J277" i="6"/>
  <c r="I278" i="6"/>
  <c r="J278" i="6"/>
  <c r="I279" i="6"/>
  <c r="J279" i="6"/>
  <c r="I280" i="6"/>
  <c r="J280" i="6"/>
  <c r="I281" i="6"/>
  <c r="J281" i="6"/>
  <c r="I282" i="6"/>
  <c r="J282" i="6"/>
  <c r="I283" i="6"/>
  <c r="J283" i="6"/>
  <c r="I284" i="6"/>
  <c r="J284" i="6"/>
  <c r="I285" i="6"/>
  <c r="J285" i="6"/>
  <c r="I286" i="6"/>
  <c r="J286" i="6"/>
  <c r="I287" i="6"/>
  <c r="J287" i="6"/>
  <c r="I288" i="6"/>
  <c r="J288" i="6"/>
  <c r="I289" i="6"/>
  <c r="J289" i="6"/>
  <c r="I290" i="6"/>
  <c r="J290" i="6"/>
  <c r="I291" i="6"/>
  <c r="J291" i="6"/>
  <c r="I292" i="6"/>
  <c r="J292" i="6"/>
  <c r="I293" i="6"/>
  <c r="J293" i="6"/>
  <c r="I294" i="6"/>
  <c r="J294" i="6"/>
  <c r="I295" i="6"/>
  <c r="J295" i="6"/>
  <c r="I296" i="6"/>
  <c r="J296" i="6"/>
  <c r="I297" i="6"/>
  <c r="J297" i="6"/>
  <c r="I298" i="6"/>
  <c r="J298" i="6"/>
  <c r="I299" i="6"/>
  <c r="J299" i="6"/>
  <c r="I300" i="6"/>
  <c r="J300" i="6"/>
  <c r="I301" i="6"/>
  <c r="J301" i="6"/>
  <c r="I302" i="6"/>
  <c r="J302" i="6"/>
  <c r="I303" i="6"/>
  <c r="J303" i="6"/>
  <c r="I304" i="6"/>
  <c r="J304" i="6"/>
  <c r="I305" i="6"/>
  <c r="J305" i="6"/>
  <c r="I306" i="6"/>
  <c r="J306" i="6"/>
  <c r="I307" i="6"/>
  <c r="J307" i="6"/>
  <c r="I308" i="6"/>
  <c r="J308" i="6"/>
  <c r="I309" i="6"/>
  <c r="J309" i="6"/>
  <c r="I310" i="6"/>
  <c r="J310" i="6"/>
  <c r="I311" i="6"/>
  <c r="J311" i="6"/>
  <c r="I312" i="6"/>
  <c r="J312" i="6"/>
  <c r="I313" i="6"/>
  <c r="J313" i="6"/>
  <c r="I314" i="6"/>
  <c r="J314" i="6"/>
  <c r="I315" i="6"/>
  <c r="J315" i="6"/>
  <c r="I316" i="6"/>
  <c r="J316" i="6"/>
  <c r="I317" i="6"/>
  <c r="J317" i="6"/>
  <c r="I318" i="6"/>
  <c r="J318" i="6"/>
  <c r="I319" i="6"/>
  <c r="J319" i="6"/>
  <c r="I320" i="6"/>
  <c r="J320" i="6"/>
  <c r="I321" i="6"/>
  <c r="J321" i="6"/>
  <c r="I322" i="6"/>
  <c r="J322" i="6"/>
  <c r="I323" i="6"/>
  <c r="J323" i="6"/>
  <c r="I324" i="6"/>
  <c r="J324" i="6"/>
  <c r="I325" i="6"/>
  <c r="J325" i="6"/>
  <c r="I326" i="6"/>
  <c r="J326" i="6"/>
  <c r="I327" i="6"/>
  <c r="J327" i="6"/>
  <c r="I328" i="6"/>
  <c r="J328" i="6"/>
  <c r="I329" i="6"/>
  <c r="J329" i="6"/>
  <c r="I330" i="6"/>
  <c r="J330" i="6"/>
  <c r="I331" i="6"/>
  <c r="J331" i="6"/>
  <c r="I332" i="6"/>
  <c r="J332" i="6"/>
  <c r="I333" i="6"/>
  <c r="J333" i="6"/>
  <c r="I334" i="6"/>
  <c r="J334" i="6"/>
  <c r="I335" i="6"/>
  <c r="J335" i="6"/>
  <c r="I336" i="6"/>
  <c r="J336" i="6"/>
  <c r="I337" i="6"/>
  <c r="J337" i="6"/>
  <c r="I338" i="6"/>
  <c r="J338" i="6"/>
  <c r="I339" i="6"/>
  <c r="J339" i="6"/>
  <c r="I340" i="6"/>
  <c r="J340" i="6"/>
  <c r="I341" i="6"/>
  <c r="J341" i="6"/>
  <c r="I342" i="6"/>
  <c r="J342" i="6"/>
  <c r="I343" i="6"/>
  <c r="J343" i="6"/>
  <c r="I344" i="6"/>
  <c r="J344" i="6"/>
  <c r="I345" i="6"/>
  <c r="J345" i="6"/>
  <c r="I346" i="6"/>
  <c r="J346" i="6"/>
  <c r="I347" i="6"/>
  <c r="J347" i="6"/>
  <c r="I348" i="6"/>
  <c r="J348" i="6"/>
  <c r="I349" i="6"/>
  <c r="J349" i="6"/>
  <c r="I350" i="6"/>
  <c r="J350" i="6"/>
  <c r="I351" i="6"/>
  <c r="J351" i="6"/>
  <c r="I352" i="6"/>
  <c r="J352" i="6"/>
  <c r="I353" i="6"/>
  <c r="J353" i="6"/>
  <c r="I354" i="6"/>
  <c r="J354" i="6"/>
  <c r="I355" i="6"/>
  <c r="J355" i="6"/>
  <c r="I356" i="6"/>
  <c r="J356" i="6"/>
  <c r="I357" i="6"/>
  <c r="J357" i="6"/>
  <c r="I358" i="6"/>
  <c r="J358" i="6"/>
  <c r="I359" i="6"/>
  <c r="J359" i="6"/>
  <c r="I360" i="6"/>
  <c r="J360" i="6"/>
  <c r="I361" i="6"/>
  <c r="J361" i="6"/>
  <c r="I362" i="6"/>
  <c r="J362" i="6"/>
  <c r="I363" i="6"/>
  <c r="J363" i="6"/>
  <c r="I364" i="6"/>
  <c r="J364" i="6"/>
  <c r="I365" i="6"/>
  <c r="J365" i="6"/>
  <c r="I366" i="6"/>
  <c r="J366" i="6"/>
  <c r="I367" i="6"/>
  <c r="J367" i="6"/>
  <c r="I368" i="6"/>
  <c r="J368" i="6"/>
  <c r="I369" i="6"/>
  <c r="J369" i="6"/>
  <c r="I370" i="6"/>
  <c r="J370" i="6"/>
  <c r="I371" i="6"/>
  <c r="J371" i="6"/>
  <c r="I372" i="6"/>
  <c r="J372" i="6"/>
  <c r="I373" i="6"/>
  <c r="J373" i="6"/>
  <c r="I374" i="6"/>
  <c r="J374" i="6"/>
  <c r="I375" i="6"/>
  <c r="J375" i="6"/>
  <c r="I376" i="6"/>
  <c r="J376" i="6"/>
  <c r="I377" i="6"/>
  <c r="J377" i="6"/>
  <c r="I378" i="6"/>
  <c r="J378" i="6"/>
  <c r="I379" i="6"/>
  <c r="J379" i="6"/>
  <c r="I380" i="6"/>
  <c r="J380" i="6"/>
  <c r="I381" i="6"/>
  <c r="J381" i="6"/>
  <c r="I382" i="6"/>
  <c r="J382" i="6"/>
  <c r="I383" i="6"/>
  <c r="J383" i="6"/>
  <c r="I384" i="6"/>
  <c r="J384" i="6"/>
  <c r="I385" i="6"/>
  <c r="J385" i="6"/>
  <c r="I386" i="6"/>
  <c r="J386" i="6"/>
  <c r="I387" i="6"/>
  <c r="J387" i="6"/>
  <c r="I388" i="6"/>
  <c r="J388" i="6"/>
  <c r="I389" i="6"/>
  <c r="J389" i="6"/>
  <c r="I390" i="6"/>
  <c r="J390" i="6"/>
  <c r="I391" i="6"/>
  <c r="J391" i="6"/>
  <c r="I392" i="6"/>
  <c r="J392" i="6"/>
  <c r="I393" i="6"/>
  <c r="J393" i="6"/>
  <c r="I394" i="6"/>
  <c r="J394" i="6"/>
  <c r="I395" i="6"/>
  <c r="J395" i="6"/>
  <c r="I396" i="6"/>
  <c r="J396" i="6"/>
  <c r="I397" i="6"/>
  <c r="J397" i="6"/>
  <c r="I398" i="6"/>
  <c r="J398" i="6"/>
  <c r="I399" i="6"/>
  <c r="J399" i="6"/>
  <c r="I400" i="6"/>
  <c r="J400" i="6"/>
  <c r="I401" i="6"/>
  <c r="J401" i="6"/>
  <c r="I402" i="6"/>
  <c r="J402" i="6"/>
  <c r="I403" i="6"/>
  <c r="J403" i="6"/>
  <c r="I404" i="6"/>
  <c r="J404" i="6"/>
  <c r="I405" i="6"/>
  <c r="J405" i="6"/>
  <c r="I406" i="6"/>
  <c r="J406" i="6"/>
  <c r="I407" i="6"/>
  <c r="J407" i="6"/>
  <c r="I408" i="6"/>
  <c r="J408" i="6"/>
  <c r="I409" i="6"/>
  <c r="J409" i="6"/>
  <c r="I410" i="6"/>
  <c r="J410" i="6"/>
  <c r="I411" i="6"/>
  <c r="J411" i="6"/>
  <c r="I412" i="6"/>
  <c r="J412" i="6"/>
  <c r="I413" i="6"/>
  <c r="J413" i="6"/>
  <c r="I414" i="6"/>
  <c r="J414" i="6"/>
  <c r="I415" i="6"/>
  <c r="J415" i="6"/>
  <c r="I416" i="6"/>
  <c r="J416" i="6"/>
  <c r="I417" i="6"/>
  <c r="J417" i="6"/>
  <c r="I418" i="6"/>
  <c r="J418" i="6"/>
  <c r="I419" i="6"/>
  <c r="J419" i="6"/>
  <c r="I420" i="6"/>
  <c r="J420" i="6"/>
  <c r="I421" i="6"/>
  <c r="J421" i="6"/>
  <c r="I422" i="6"/>
  <c r="J422" i="6"/>
  <c r="I423" i="6"/>
  <c r="J423" i="6"/>
  <c r="I424" i="6"/>
  <c r="J424" i="6"/>
  <c r="I425" i="6"/>
  <c r="J425" i="6"/>
  <c r="I426" i="6"/>
  <c r="J426" i="6"/>
  <c r="I427" i="6"/>
  <c r="J427" i="6"/>
  <c r="I428" i="6"/>
  <c r="J428" i="6"/>
  <c r="I429" i="6"/>
  <c r="J429" i="6"/>
  <c r="I430" i="6"/>
  <c r="J430" i="6"/>
  <c r="I431" i="6"/>
  <c r="J431" i="6"/>
  <c r="I432" i="6"/>
  <c r="J432" i="6"/>
  <c r="I433" i="6"/>
  <c r="J433" i="6"/>
  <c r="I434" i="6"/>
  <c r="J434" i="6"/>
  <c r="I435" i="6"/>
  <c r="J435" i="6"/>
  <c r="I436" i="6"/>
  <c r="J436" i="6"/>
  <c r="I437" i="6"/>
  <c r="J437" i="6"/>
  <c r="I438" i="6"/>
  <c r="J438" i="6"/>
  <c r="I439" i="6"/>
  <c r="J439" i="6"/>
  <c r="I440" i="6"/>
  <c r="J440" i="6"/>
  <c r="I441" i="6"/>
  <c r="J441" i="6"/>
  <c r="I442" i="6"/>
  <c r="J442" i="6"/>
  <c r="I443" i="6"/>
  <c r="J443" i="6"/>
  <c r="I444" i="6"/>
  <c r="J444" i="6"/>
  <c r="I445" i="6"/>
  <c r="J445" i="6"/>
  <c r="I446" i="6"/>
  <c r="J446" i="6"/>
  <c r="I447" i="6"/>
  <c r="J447" i="6"/>
  <c r="I448" i="6"/>
  <c r="J448" i="6"/>
  <c r="I449" i="6"/>
  <c r="J449" i="6"/>
  <c r="I450" i="6"/>
  <c r="J450" i="6"/>
  <c r="I451" i="6"/>
  <c r="J451" i="6"/>
  <c r="I452" i="6"/>
  <c r="J452" i="6"/>
  <c r="I453" i="6"/>
  <c r="J453" i="6"/>
  <c r="I454" i="6"/>
  <c r="J454" i="6"/>
  <c r="I455" i="6"/>
  <c r="J455" i="6"/>
  <c r="I456" i="6"/>
  <c r="J456" i="6"/>
  <c r="I457" i="6"/>
  <c r="J457" i="6"/>
  <c r="I458" i="6"/>
  <c r="J458" i="6"/>
  <c r="I459" i="6"/>
  <c r="J459" i="6"/>
  <c r="I460" i="6"/>
  <c r="J460" i="6"/>
  <c r="I461" i="6"/>
  <c r="J461" i="6"/>
  <c r="I462" i="6"/>
  <c r="J462" i="6"/>
  <c r="I463" i="6"/>
  <c r="J463" i="6"/>
  <c r="I464" i="6"/>
  <c r="J464" i="6"/>
  <c r="I465" i="6"/>
  <c r="J465" i="6"/>
  <c r="I466" i="6"/>
  <c r="J466" i="6"/>
  <c r="I467" i="6"/>
  <c r="J467" i="6"/>
  <c r="I468" i="6"/>
  <c r="J468" i="6"/>
  <c r="I469" i="6"/>
  <c r="J469" i="6"/>
  <c r="I470" i="6"/>
  <c r="J470" i="6"/>
  <c r="I471" i="6"/>
  <c r="J471" i="6"/>
  <c r="I472" i="6"/>
  <c r="J472" i="6"/>
  <c r="I473" i="6"/>
  <c r="J473" i="6"/>
  <c r="I474" i="6"/>
  <c r="J474" i="6"/>
  <c r="I475" i="6"/>
  <c r="J475" i="6"/>
  <c r="I476" i="6"/>
  <c r="J476" i="6"/>
  <c r="I477" i="6"/>
  <c r="J477" i="6"/>
  <c r="I478" i="6"/>
  <c r="J478" i="6"/>
  <c r="I479" i="6"/>
  <c r="J479" i="6"/>
  <c r="I480" i="6"/>
  <c r="J480" i="6"/>
  <c r="I481" i="6"/>
  <c r="J481" i="6"/>
  <c r="I482" i="6"/>
  <c r="J482" i="6"/>
  <c r="I483" i="6"/>
  <c r="J483" i="6"/>
  <c r="I484" i="6"/>
  <c r="J484" i="6"/>
  <c r="I485" i="6"/>
  <c r="J485" i="6"/>
  <c r="I486" i="6"/>
  <c r="J486" i="6"/>
  <c r="I487" i="6"/>
  <c r="J487" i="6"/>
  <c r="I488" i="6"/>
  <c r="J488" i="6"/>
  <c r="I489" i="6"/>
  <c r="J489" i="6"/>
  <c r="I490" i="6"/>
  <c r="J490" i="6"/>
  <c r="I491" i="6"/>
  <c r="J491" i="6"/>
  <c r="I492" i="6"/>
  <c r="J492" i="6"/>
  <c r="I493" i="6"/>
  <c r="J493" i="6"/>
  <c r="I494" i="6"/>
  <c r="J494" i="6"/>
  <c r="I495" i="6"/>
  <c r="J495" i="6"/>
  <c r="I496" i="6"/>
  <c r="J496" i="6"/>
  <c r="I497" i="6"/>
  <c r="J497" i="6"/>
  <c r="I498" i="6"/>
  <c r="J498" i="6"/>
  <c r="I499" i="6"/>
  <c r="J499" i="6"/>
  <c r="I500" i="6"/>
  <c r="J500" i="6"/>
  <c r="I501" i="6"/>
  <c r="J501" i="6"/>
  <c r="I502" i="6"/>
  <c r="J502" i="6"/>
  <c r="I503" i="6"/>
  <c r="J503" i="6"/>
  <c r="I504" i="6"/>
  <c r="J504" i="6"/>
  <c r="I505" i="6"/>
  <c r="J505" i="6"/>
  <c r="I506" i="6"/>
  <c r="J506" i="6"/>
  <c r="I507" i="6"/>
  <c r="J507" i="6"/>
  <c r="I508" i="6"/>
  <c r="J508" i="6"/>
  <c r="I509" i="6"/>
  <c r="J509" i="6"/>
  <c r="I510" i="6"/>
  <c r="J510" i="6"/>
  <c r="I511" i="6"/>
  <c r="J511" i="6"/>
  <c r="I512" i="6"/>
  <c r="J512" i="6"/>
  <c r="I513" i="6"/>
  <c r="J513" i="6"/>
  <c r="I514" i="6"/>
  <c r="J514" i="6"/>
  <c r="I515" i="6"/>
  <c r="J515" i="6"/>
  <c r="I516" i="6"/>
  <c r="J516" i="6"/>
  <c r="I517" i="6"/>
  <c r="J517" i="6"/>
  <c r="I518" i="6"/>
  <c r="J518" i="6"/>
  <c r="I519" i="6"/>
  <c r="J519" i="6"/>
  <c r="I520" i="6"/>
  <c r="J520" i="6"/>
  <c r="I521" i="6"/>
  <c r="J521" i="6"/>
  <c r="I522" i="6"/>
  <c r="J522" i="6"/>
  <c r="I523" i="6"/>
  <c r="J523" i="6"/>
  <c r="I524" i="6"/>
  <c r="J524" i="6"/>
  <c r="I525" i="6"/>
  <c r="J525" i="6"/>
  <c r="I526" i="6"/>
  <c r="J526" i="6"/>
  <c r="I527" i="6"/>
  <c r="J527" i="6"/>
  <c r="I528" i="6"/>
  <c r="J528" i="6"/>
  <c r="I529" i="6"/>
  <c r="J529" i="6"/>
  <c r="I530" i="6"/>
  <c r="J530" i="6"/>
  <c r="I531" i="6"/>
  <c r="J531" i="6"/>
  <c r="I532" i="6"/>
  <c r="J532" i="6"/>
  <c r="I533" i="6"/>
  <c r="J533" i="6"/>
  <c r="I534" i="6"/>
  <c r="J534" i="6"/>
  <c r="I535" i="6"/>
  <c r="J535" i="6"/>
  <c r="I536" i="6"/>
  <c r="J536" i="6"/>
  <c r="I537" i="6"/>
  <c r="J537" i="6"/>
  <c r="J2" i="6"/>
  <c r="I2" i="6"/>
  <c r="BQ71" i="2" l="1"/>
  <c r="BR71" i="2"/>
  <c r="BR72" i="2"/>
  <c r="BQ72" i="2"/>
  <c r="A2" i="14"/>
  <c r="BG1" i="1"/>
  <c r="BK1" i="1"/>
  <c r="BL1" i="1"/>
  <c r="BM1" i="1"/>
  <c r="BN1" i="1"/>
  <c r="BO1" i="1"/>
  <c r="BW1" i="1"/>
  <c r="BE1" i="1"/>
  <c r="BG270" i="1" l="1"/>
  <c r="BQ270" i="1" s="1"/>
  <c r="BG569" i="1"/>
  <c r="BQ569" i="1" s="1"/>
  <c r="BG425" i="1"/>
  <c r="BQ425" i="1" s="1"/>
  <c r="BG389" i="1"/>
  <c r="BQ389" i="1" s="1"/>
  <c r="BG353" i="1"/>
  <c r="BQ353" i="1" s="1"/>
  <c r="BG281" i="1"/>
  <c r="BQ281" i="1" s="1"/>
  <c r="BG101" i="1"/>
  <c r="BG65" i="1"/>
  <c r="BQ65" i="1" s="1"/>
  <c r="BG29" i="1"/>
  <c r="BQ29" i="1" s="1"/>
  <c r="BG448" i="1"/>
  <c r="BQ448" i="1" s="1"/>
  <c r="BG148" i="1"/>
  <c r="BQ148" i="1" s="1"/>
  <c r="BG124" i="1"/>
  <c r="BQ124" i="1" s="1"/>
  <c r="BG543" i="1"/>
  <c r="BQ543" i="1" s="1"/>
  <c r="BG315" i="1"/>
  <c r="BQ315" i="1" s="1"/>
  <c r="BG222" i="1"/>
  <c r="BQ222" i="1" s="1"/>
  <c r="BG162" i="1"/>
  <c r="BQ162" i="1" s="1"/>
  <c r="BG439" i="1"/>
  <c r="BQ439" i="1" s="1"/>
  <c r="BG329" i="1"/>
  <c r="BQ329" i="1" s="1"/>
  <c r="BG317" i="1"/>
  <c r="BQ317" i="1" s="1"/>
  <c r="BG269" i="1"/>
  <c r="BQ269" i="1" s="1"/>
  <c r="BG604" i="1"/>
  <c r="BQ604" i="1" s="1"/>
  <c r="BG436" i="1"/>
  <c r="BQ436" i="1" s="1"/>
  <c r="BG328" i="1"/>
  <c r="BQ328" i="1" s="1"/>
  <c r="BG208" i="1"/>
  <c r="BQ208" i="1" s="1"/>
  <c r="BG427" i="1"/>
  <c r="BQ427" i="1" s="1"/>
  <c r="BG291" i="1"/>
  <c r="BQ291" i="1" s="1"/>
  <c r="BG606" i="1"/>
  <c r="BQ606" i="1" s="1"/>
  <c r="BG510" i="1"/>
  <c r="BQ510" i="1" s="1"/>
  <c r="BG486" i="1"/>
  <c r="BQ486" i="1" s="1"/>
  <c r="BG402" i="1"/>
  <c r="BQ402" i="1" s="1"/>
  <c r="BG90" i="1"/>
  <c r="BG620" i="1"/>
  <c r="BG509" i="1"/>
  <c r="BQ509" i="1" s="1"/>
  <c r="BG473" i="1"/>
  <c r="BQ473" i="1" s="1"/>
  <c r="BG293" i="1"/>
  <c r="BQ293" i="1" s="1"/>
  <c r="BG257" i="1"/>
  <c r="BQ257" i="1" s="1"/>
  <c r="BG233" i="1"/>
  <c r="BQ233" i="1" s="1"/>
  <c r="BG113" i="1"/>
  <c r="BQ113" i="1" s="1"/>
  <c r="BG472" i="1"/>
  <c r="BQ472" i="1" s="1"/>
  <c r="BG280" i="1"/>
  <c r="BG256" i="1"/>
  <c r="BQ256" i="1" s="1"/>
  <c r="BG411" i="1"/>
  <c r="BQ411" i="1" s="1"/>
  <c r="BG279" i="1"/>
  <c r="BQ279" i="1" s="1"/>
  <c r="BG183" i="1"/>
  <c r="BG139" i="1"/>
  <c r="BQ139" i="1" s="1"/>
  <c r="BG450" i="1"/>
  <c r="BQ450" i="1" s="1"/>
  <c r="BG366" i="1"/>
  <c r="BQ366" i="1" s="1"/>
  <c r="BG210" i="1"/>
  <c r="BQ210" i="1" s="1"/>
  <c r="BG198" i="1"/>
  <c r="BQ198" i="1" s="1"/>
  <c r="BG138" i="1"/>
  <c r="BG209" i="1"/>
  <c r="BQ209" i="1" s="1"/>
  <c r="BG53" i="1"/>
  <c r="BQ53" i="1" s="1"/>
  <c r="BG316" i="1"/>
  <c r="BQ316" i="1" s="1"/>
  <c r="BG28" i="1"/>
  <c r="BQ28" i="1" s="1"/>
  <c r="BG591" i="1"/>
  <c r="BQ591" i="1" s="1"/>
  <c r="BG447" i="1"/>
  <c r="BG387" i="1"/>
  <c r="BQ387" i="1" s="1"/>
  <c r="BG267" i="1"/>
  <c r="BQ267" i="1" s="1"/>
  <c r="BG243" i="1"/>
  <c r="BQ243" i="1" s="1"/>
  <c r="BG195" i="1"/>
  <c r="BQ195" i="1" s="1"/>
  <c r="BG582" i="1"/>
  <c r="BQ582" i="1" s="1"/>
  <c r="BG546" i="1"/>
  <c r="BQ546" i="1" s="1"/>
  <c r="BG234" i="1"/>
  <c r="BG102" i="1"/>
  <c r="BQ102" i="1" s="1"/>
  <c r="BG352" i="1"/>
  <c r="BQ352" i="1" s="1"/>
  <c r="BG579" i="1"/>
  <c r="BQ579" i="1" s="1"/>
  <c r="BG555" i="1"/>
  <c r="BQ555" i="1" s="1"/>
  <c r="BG507" i="1"/>
  <c r="BQ507" i="1" s="1"/>
  <c r="BG435" i="1"/>
  <c r="BG355" i="1"/>
  <c r="BQ355" i="1" s="1"/>
  <c r="BG55" i="1"/>
  <c r="BG570" i="1"/>
  <c r="BQ570" i="1" s="1"/>
  <c r="BG498" i="1"/>
  <c r="BQ498" i="1" s="1"/>
  <c r="BG378" i="1"/>
  <c r="BQ378" i="1" s="1"/>
  <c r="BG354" i="1"/>
  <c r="BQ354" i="1" s="1"/>
  <c r="BG497" i="1"/>
  <c r="BQ497" i="1" s="1"/>
  <c r="BG377" i="1"/>
  <c r="BQ377" i="1" s="1"/>
  <c r="BG520" i="1"/>
  <c r="BQ520" i="1" s="1"/>
  <c r="BG376" i="1"/>
  <c r="BG292" i="1"/>
  <c r="BQ292" i="1" s="1"/>
  <c r="BG16" i="1"/>
  <c r="BQ16" i="1" s="1"/>
  <c r="BG211" i="1"/>
  <c r="BQ211" i="1" s="1"/>
  <c r="BG462" i="1"/>
  <c r="BQ462" i="1" s="1"/>
  <c r="BG414" i="1"/>
  <c r="BQ414" i="1" s="1"/>
  <c r="BG66" i="1"/>
  <c r="BG18" i="1"/>
  <c r="BQ18" i="1" s="1"/>
  <c r="BG6" i="1"/>
  <c r="BG367" i="1"/>
  <c r="BQ367" i="1" s="1"/>
  <c r="BG187" i="1"/>
  <c r="BG545" i="1"/>
  <c r="BQ545" i="1" s="1"/>
  <c r="BG185" i="1"/>
  <c r="BQ185" i="1" s="1"/>
  <c r="BG41" i="1"/>
  <c r="BQ41" i="1" s="1"/>
  <c r="BG544" i="1"/>
  <c r="BQ544" i="1" s="1"/>
  <c r="BG496" i="1"/>
  <c r="BQ496" i="1" s="1"/>
  <c r="BG460" i="1"/>
  <c r="BQ460" i="1" s="1"/>
  <c r="BG304" i="1"/>
  <c r="BQ304" i="1" s="1"/>
  <c r="BG184" i="1"/>
  <c r="BQ184" i="1" s="1"/>
  <c r="BG136" i="1"/>
  <c r="BQ136" i="1" s="1"/>
  <c r="BG100" i="1"/>
  <c r="BQ100" i="1" s="1"/>
  <c r="BG52" i="1"/>
  <c r="BG40" i="1"/>
  <c r="BQ40" i="1" s="1"/>
  <c r="BG4" i="1"/>
  <c r="BG495" i="1"/>
  <c r="BQ495" i="1" s="1"/>
  <c r="BG423" i="1"/>
  <c r="BQ423" i="1" s="1"/>
  <c r="BG339" i="1"/>
  <c r="BQ339" i="1" s="1"/>
  <c r="BG327" i="1"/>
  <c r="BQ327" i="1" s="1"/>
  <c r="BG159" i="1"/>
  <c r="BQ159" i="1" s="1"/>
  <c r="BG283" i="1"/>
  <c r="BQ283" i="1" s="1"/>
  <c r="BG342" i="1"/>
  <c r="BQ342" i="1" s="1"/>
  <c r="BG330" i="1"/>
  <c r="BQ330" i="1" s="1"/>
  <c r="BG306" i="1"/>
  <c r="BQ306" i="1" s="1"/>
  <c r="BG246" i="1"/>
  <c r="BQ246" i="1" s="1"/>
  <c r="BG78" i="1"/>
  <c r="BQ78" i="1" s="1"/>
  <c r="BG42" i="1"/>
  <c r="BQ42" i="1" s="1"/>
  <c r="BG30" i="1"/>
  <c r="BQ30" i="1" s="1"/>
  <c r="BG523" i="1"/>
  <c r="BQ523" i="1" s="1"/>
  <c r="BG449" i="1"/>
  <c r="BQ449" i="1" s="1"/>
  <c r="BG365" i="1"/>
  <c r="BQ365" i="1" s="1"/>
  <c r="BG17" i="1"/>
  <c r="BQ17" i="1" s="1"/>
  <c r="BG5" i="1"/>
  <c r="BG595" i="1"/>
  <c r="BQ595" i="1" s="1"/>
  <c r="BG508" i="1"/>
  <c r="BQ508" i="1" s="1"/>
  <c r="BG412" i="1"/>
  <c r="BQ412" i="1" s="1"/>
  <c r="BG400" i="1"/>
  <c r="BQ400" i="1" s="1"/>
  <c r="BG364" i="1"/>
  <c r="BQ364" i="1" s="1"/>
  <c r="BG64" i="1"/>
  <c r="BQ64" i="1" s="1"/>
  <c r="BG615" i="1"/>
  <c r="BQ615" i="1" s="1"/>
  <c r="BG471" i="1"/>
  <c r="BQ471" i="1" s="1"/>
  <c r="BG618" i="1"/>
  <c r="BQ618" i="1" s="1"/>
  <c r="BG258" i="1"/>
  <c r="BQ258" i="1" s="1"/>
  <c r="BG186" i="1"/>
  <c r="BQ186" i="1" s="1"/>
  <c r="BG174" i="1"/>
  <c r="BQ174" i="1" s="1"/>
  <c r="BG126" i="1"/>
  <c r="BQ126" i="1" s="1"/>
  <c r="BG54" i="1"/>
  <c r="BQ54" i="1" s="1"/>
  <c r="BG617" i="1"/>
  <c r="BQ617" i="1" s="1"/>
  <c r="BG557" i="1"/>
  <c r="BQ557" i="1" s="1"/>
  <c r="BG437" i="1"/>
  <c r="BG77" i="1"/>
  <c r="BQ77" i="1" s="1"/>
  <c r="BG616" i="1"/>
  <c r="BQ616" i="1" s="1"/>
  <c r="BG592" i="1"/>
  <c r="BQ592" i="1" s="1"/>
  <c r="BG568" i="1"/>
  <c r="BQ568" i="1" s="1"/>
  <c r="BG484" i="1"/>
  <c r="BQ484" i="1" s="1"/>
  <c r="BG172" i="1"/>
  <c r="BQ172" i="1" s="1"/>
  <c r="BG88" i="1"/>
  <c r="BQ88" i="1" s="1"/>
  <c r="BG603" i="1"/>
  <c r="BQ603" i="1" s="1"/>
  <c r="BG255" i="1"/>
  <c r="BQ255" i="1" s="1"/>
  <c r="BG231" i="1"/>
  <c r="BQ231" i="1" s="1"/>
  <c r="BG219" i="1"/>
  <c r="BQ219" i="1" s="1"/>
  <c r="BG534" i="1"/>
  <c r="BQ534" i="1" s="1"/>
  <c r="BG522" i="1"/>
  <c r="BQ522" i="1" s="1"/>
  <c r="BG438" i="1"/>
  <c r="BQ438" i="1" s="1"/>
  <c r="BG114" i="1"/>
  <c r="BQ114" i="1" s="1"/>
  <c r="BG485" i="1"/>
  <c r="BQ485" i="1" s="1"/>
  <c r="BG461" i="1"/>
  <c r="BQ461" i="1" s="1"/>
  <c r="BG413" i="1"/>
  <c r="BQ413" i="1" s="1"/>
  <c r="BG305" i="1"/>
  <c r="BQ305" i="1" s="1"/>
  <c r="BG197" i="1"/>
  <c r="BG137" i="1"/>
  <c r="BQ137" i="1" s="1"/>
  <c r="BG125" i="1"/>
  <c r="BQ125" i="1" s="1"/>
  <c r="BG89" i="1"/>
  <c r="BG343" i="1"/>
  <c r="BQ343" i="1" s="1"/>
  <c r="BG580" i="1"/>
  <c r="BQ580" i="1" s="1"/>
  <c r="BG556" i="1"/>
  <c r="BQ556" i="1" s="1"/>
  <c r="BG532" i="1"/>
  <c r="BQ532" i="1" s="1"/>
  <c r="BG388" i="1"/>
  <c r="BQ388" i="1" s="1"/>
  <c r="BG244" i="1"/>
  <c r="BQ244" i="1" s="1"/>
  <c r="BG571" i="1"/>
  <c r="BQ571" i="1" s="1"/>
  <c r="BG294" i="1"/>
  <c r="BQ294" i="1" s="1"/>
  <c r="BG150" i="1"/>
  <c r="BQ150" i="1" s="1"/>
  <c r="BG271" i="1"/>
  <c r="BQ271" i="1" s="1"/>
  <c r="BG103" i="1"/>
  <c r="BQ103" i="1" s="1"/>
  <c r="BG401" i="1"/>
  <c r="BQ401" i="1" s="1"/>
  <c r="BG341" i="1"/>
  <c r="BQ341" i="1" s="1"/>
  <c r="BG245" i="1"/>
  <c r="BQ245" i="1" s="1"/>
  <c r="BG221" i="1"/>
  <c r="BQ221" i="1" s="1"/>
  <c r="BG173" i="1"/>
  <c r="BQ173" i="1" s="1"/>
  <c r="BG340" i="1"/>
  <c r="BQ340" i="1" s="1"/>
  <c r="BG268" i="1"/>
  <c r="BQ268" i="1" s="1"/>
  <c r="BG160" i="1"/>
  <c r="BQ160" i="1" s="1"/>
  <c r="BG76" i="1"/>
  <c r="BQ76" i="1" s="1"/>
  <c r="BG607" i="1"/>
  <c r="BQ607" i="1" s="1"/>
  <c r="BG567" i="1"/>
  <c r="BQ567" i="1" s="1"/>
  <c r="BG531" i="1"/>
  <c r="BQ531" i="1" s="1"/>
  <c r="BG519" i="1"/>
  <c r="BQ519" i="1" s="1"/>
  <c r="BG459" i="1"/>
  <c r="BQ459" i="1" s="1"/>
  <c r="BG399" i="1"/>
  <c r="BQ399" i="1" s="1"/>
  <c r="BG351" i="1"/>
  <c r="BQ351" i="1" s="1"/>
  <c r="BG487" i="1"/>
  <c r="BQ487" i="1" s="1"/>
  <c r="BG558" i="1"/>
  <c r="BQ558" i="1" s="1"/>
  <c r="BG474" i="1"/>
  <c r="BQ474" i="1" s="1"/>
  <c r="BG426" i="1"/>
  <c r="BQ426" i="1" s="1"/>
  <c r="BG390" i="1"/>
  <c r="BQ390" i="1" s="1"/>
  <c r="BG318" i="1"/>
  <c r="BQ318" i="1" s="1"/>
  <c r="BG282" i="1"/>
  <c r="BQ282" i="1" s="1"/>
  <c r="BG581" i="1"/>
  <c r="BQ581" i="1" s="1"/>
  <c r="BG533" i="1"/>
  <c r="BQ533" i="1" s="1"/>
  <c r="BG521" i="1"/>
  <c r="BQ521" i="1" s="1"/>
  <c r="BG161" i="1"/>
  <c r="BQ161" i="1" s="1"/>
  <c r="BG149" i="1"/>
  <c r="BQ149" i="1" s="1"/>
  <c r="BG424" i="1"/>
  <c r="BQ424" i="1" s="1"/>
  <c r="BG232" i="1"/>
  <c r="BQ232" i="1" s="1"/>
  <c r="BG220" i="1"/>
  <c r="BQ220" i="1" s="1"/>
  <c r="BG196" i="1"/>
  <c r="BQ196" i="1" s="1"/>
  <c r="BG112" i="1"/>
  <c r="BQ112" i="1" s="1"/>
  <c r="BG483" i="1"/>
  <c r="BG375" i="1"/>
  <c r="BQ375" i="1" s="1"/>
  <c r="BG363" i="1"/>
  <c r="BQ363" i="1" s="1"/>
  <c r="BG303" i="1"/>
  <c r="BQ303" i="1" s="1"/>
  <c r="BG27" i="1"/>
  <c r="BG494" i="1"/>
  <c r="BQ494" i="1" s="1"/>
  <c r="BG110" i="1"/>
  <c r="BQ110" i="1" s="1"/>
  <c r="BG463" i="1"/>
  <c r="BQ463" i="1" s="1"/>
  <c r="BG331" i="1"/>
  <c r="BQ331" i="1" s="1"/>
  <c r="BG313" i="1"/>
  <c r="BQ313" i="1" s="1"/>
  <c r="BG277" i="1"/>
  <c r="BQ277" i="1" s="1"/>
  <c r="BG25" i="1"/>
  <c r="BQ25" i="1" s="1"/>
  <c r="BG444" i="1"/>
  <c r="BG204" i="1"/>
  <c r="BQ204" i="1" s="1"/>
  <c r="BG611" i="1"/>
  <c r="BQ611" i="1" s="1"/>
  <c r="BG539" i="1"/>
  <c r="BQ539" i="1" s="1"/>
  <c r="BG491" i="1"/>
  <c r="BQ491" i="1" s="1"/>
  <c r="BG455" i="1"/>
  <c r="BQ455" i="1" s="1"/>
  <c r="BG323" i="1"/>
  <c r="BQ323" i="1" s="1"/>
  <c r="BG191" i="1"/>
  <c r="BQ191" i="1" s="1"/>
  <c r="BG207" i="1"/>
  <c r="BQ207" i="1" s="1"/>
  <c r="BG123" i="1"/>
  <c r="BQ123" i="1" s="1"/>
  <c r="BG99" i="1"/>
  <c r="BG590" i="1"/>
  <c r="BQ590" i="1" s="1"/>
  <c r="BG566" i="1"/>
  <c r="BQ566" i="1" s="1"/>
  <c r="BG518" i="1"/>
  <c r="BQ518" i="1" s="1"/>
  <c r="BG446" i="1"/>
  <c r="BQ446" i="1" s="1"/>
  <c r="BG350" i="1"/>
  <c r="BQ350" i="1" s="1"/>
  <c r="BG230" i="1"/>
  <c r="BQ230" i="1" s="1"/>
  <c r="BG577" i="1"/>
  <c r="BQ577" i="1" s="1"/>
  <c r="BG337" i="1"/>
  <c r="BQ337" i="1" s="1"/>
  <c r="BG499" i="1"/>
  <c r="BQ499" i="1" s="1"/>
  <c r="BG300" i="1"/>
  <c r="BQ300" i="1" s="1"/>
  <c r="BG12" i="1"/>
  <c r="BQ12" i="1" s="1"/>
  <c r="BG479" i="1"/>
  <c r="BQ479" i="1" s="1"/>
  <c r="BG119" i="1"/>
  <c r="BQ119" i="1" s="1"/>
  <c r="BG3" i="1"/>
  <c r="BG602" i="1"/>
  <c r="BG362" i="1"/>
  <c r="BQ362" i="1" s="1"/>
  <c r="BG314" i="1"/>
  <c r="BQ314" i="1" s="1"/>
  <c r="BG182" i="1"/>
  <c r="BQ182" i="1" s="1"/>
  <c r="BG50" i="1"/>
  <c r="BQ50" i="1" s="1"/>
  <c r="BG199" i="1"/>
  <c r="BQ199" i="1" s="1"/>
  <c r="BG409" i="1"/>
  <c r="BQ409" i="1" s="1"/>
  <c r="BG13" i="1"/>
  <c r="BQ13" i="1" s="1"/>
  <c r="BG613" i="1"/>
  <c r="BQ613" i="1" s="1"/>
  <c r="BG540" i="1"/>
  <c r="BQ540" i="1" s="1"/>
  <c r="BG348" i="1"/>
  <c r="BQ348" i="1" s="1"/>
  <c r="BG324" i="1"/>
  <c r="BQ324" i="1" s="1"/>
  <c r="BG132" i="1"/>
  <c r="BQ132" i="1" s="1"/>
  <c r="BG275" i="1"/>
  <c r="BQ275" i="1" s="1"/>
  <c r="BG239" i="1"/>
  <c r="BQ239" i="1" s="1"/>
  <c r="BG87" i="1"/>
  <c r="BQ87" i="1" s="1"/>
  <c r="BG506" i="1"/>
  <c r="BQ506" i="1" s="1"/>
  <c r="BG290" i="1"/>
  <c r="BG206" i="1"/>
  <c r="BQ206" i="1" s="1"/>
  <c r="BG146" i="1"/>
  <c r="BQ146" i="1" s="1"/>
  <c r="BG134" i="1"/>
  <c r="BQ134" i="1" s="1"/>
  <c r="BG98" i="1"/>
  <c r="BG74" i="1"/>
  <c r="BQ74" i="1" s="1"/>
  <c r="BG115" i="1"/>
  <c r="BQ115" i="1" s="1"/>
  <c r="BG601" i="1"/>
  <c r="BQ601" i="1" s="1"/>
  <c r="BG553" i="1"/>
  <c r="BQ553" i="1" s="1"/>
  <c r="BG493" i="1"/>
  <c r="BQ493" i="1" s="1"/>
  <c r="BG457" i="1"/>
  <c r="BQ457" i="1" s="1"/>
  <c r="BG325" i="1"/>
  <c r="BQ325" i="1" s="1"/>
  <c r="BG37" i="1"/>
  <c r="BG600" i="1"/>
  <c r="BQ600" i="1" s="1"/>
  <c r="BG480" i="1"/>
  <c r="BG156" i="1"/>
  <c r="BQ156" i="1" s="1"/>
  <c r="BG503" i="1"/>
  <c r="BQ503" i="1" s="1"/>
  <c r="BG359" i="1"/>
  <c r="BQ359" i="1" s="1"/>
  <c r="BG179" i="1"/>
  <c r="BQ179" i="1" s="1"/>
  <c r="BG167" i="1"/>
  <c r="BQ167" i="1" s="1"/>
  <c r="BG398" i="1"/>
  <c r="BQ398" i="1" s="1"/>
  <c r="BG386" i="1"/>
  <c r="BQ386" i="1" s="1"/>
  <c r="BG278" i="1"/>
  <c r="BQ278" i="1" s="1"/>
  <c r="BG7" i="1"/>
  <c r="BQ7" i="1" s="1"/>
  <c r="BG541" i="1"/>
  <c r="BQ541" i="1" s="1"/>
  <c r="BG373" i="1"/>
  <c r="BQ373" i="1" s="1"/>
  <c r="BG301" i="1"/>
  <c r="BQ301" i="1" s="1"/>
  <c r="BG253" i="1"/>
  <c r="BQ253" i="1" s="1"/>
  <c r="BG205" i="1"/>
  <c r="BQ205" i="1" s="1"/>
  <c r="BG97" i="1"/>
  <c r="BQ97" i="1" s="1"/>
  <c r="BG43" i="1"/>
  <c r="BG588" i="1"/>
  <c r="BQ588" i="1" s="1"/>
  <c r="BG564" i="1"/>
  <c r="BG468" i="1"/>
  <c r="BQ468" i="1" s="1"/>
  <c r="BG456" i="1"/>
  <c r="BQ456" i="1" s="1"/>
  <c r="BG420" i="1"/>
  <c r="BQ420" i="1" s="1"/>
  <c r="BG372" i="1"/>
  <c r="BQ372" i="1" s="1"/>
  <c r="BG288" i="1"/>
  <c r="BQ288" i="1" s="1"/>
  <c r="BG252" i="1"/>
  <c r="BQ252" i="1" s="1"/>
  <c r="BG527" i="1"/>
  <c r="BQ527" i="1" s="1"/>
  <c r="BG431" i="1"/>
  <c r="BQ431" i="1" s="1"/>
  <c r="BG407" i="1"/>
  <c r="BQ407" i="1" s="1"/>
  <c r="BG383" i="1"/>
  <c r="BQ383" i="1" s="1"/>
  <c r="BG311" i="1"/>
  <c r="BQ311" i="1" s="1"/>
  <c r="BG299" i="1"/>
  <c r="BQ299" i="1" s="1"/>
  <c r="BG251" i="1"/>
  <c r="BQ251" i="1" s="1"/>
  <c r="BG135" i="1"/>
  <c r="BQ135" i="1" s="1"/>
  <c r="BG75" i="1"/>
  <c r="BQ75" i="1" s="1"/>
  <c r="BG410" i="1"/>
  <c r="BQ410" i="1" s="1"/>
  <c r="BG338" i="1"/>
  <c r="BQ338" i="1" s="1"/>
  <c r="BG242" i="1"/>
  <c r="BQ242" i="1" s="1"/>
  <c r="BG122" i="1"/>
  <c r="BQ122" i="1" s="1"/>
  <c r="BG403" i="1"/>
  <c r="BQ403" i="1" s="1"/>
  <c r="BG67" i="1"/>
  <c r="BG565" i="1"/>
  <c r="BQ565" i="1" s="1"/>
  <c r="BG517" i="1"/>
  <c r="BQ517" i="1" s="1"/>
  <c r="BG481" i="1"/>
  <c r="BG421" i="1"/>
  <c r="BQ421" i="1" s="1"/>
  <c r="BG349" i="1"/>
  <c r="BG265" i="1"/>
  <c r="BQ265" i="1" s="1"/>
  <c r="BG157" i="1"/>
  <c r="BQ157" i="1" s="1"/>
  <c r="BG85" i="1"/>
  <c r="BQ85" i="1" s="1"/>
  <c r="BG295" i="1"/>
  <c r="BG528" i="1"/>
  <c r="BQ528" i="1" s="1"/>
  <c r="BG336" i="1"/>
  <c r="BQ336" i="1" s="1"/>
  <c r="BG312" i="1"/>
  <c r="BQ312" i="1" s="1"/>
  <c r="BG263" i="1"/>
  <c r="BQ263" i="1" s="1"/>
  <c r="BG215" i="1"/>
  <c r="BQ215" i="1" s="1"/>
  <c r="BG95" i="1"/>
  <c r="BQ95" i="1" s="1"/>
  <c r="BG434" i="1"/>
  <c r="BQ434" i="1" s="1"/>
  <c r="BG266" i="1"/>
  <c r="BQ266" i="1" s="1"/>
  <c r="BG469" i="1"/>
  <c r="BQ469" i="1" s="1"/>
  <c r="BG385" i="1"/>
  <c r="BQ385" i="1" s="1"/>
  <c r="BG145" i="1"/>
  <c r="BQ145" i="1" s="1"/>
  <c r="BG133" i="1"/>
  <c r="BQ133" i="1" s="1"/>
  <c r="BG121" i="1"/>
  <c r="BQ121" i="1" s="1"/>
  <c r="BG612" i="1"/>
  <c r="BQ612" i="1" s="1"/>
  <c r="BG216" i="1"/>
  <c r="BQ216" i="1" s="1"/>
  <c r="BG108" i="1"/>
  <c r="BQ108" i="1" s="1"/>
  <c r="BG24" i="1"/>
  <c r="BQ24" i="1" s="1"/>
  <c r="BG587" i="1"/>
  <c r="BQ587" i="1" s="1"/>
  <c r="BG575" i="1"/>
  <c r="BQ575" i="1" s="1"/>
  <c r="BG551" i="1"/>
  <c r="BQ551" i="1" s="1"/>
  <c r="BG335" i="1"/>
  <c r="BQ335" i="1" s="1"/>
  <c r="BG147" i="1"/>
  <c r="BQ147" i="1" s="1"/>
  <c r="BG51" i="1"/>
  <c r="BG326" i="1"/>
  <c r="BQ326" i="1" s="1"/>
  <c r="BG218" i="1"/>
  <c r="BQ218" i="1" s="1"/>
  <c r="BG194" i="1"/>
  <c r="BQ194" i="1" s="1"/>
  <c r="BG170" i="1"/>
  <c r="BQ170" i="1" s="1"/>
  <c r="BG589" i="1"/>
  <c r="BQ589" i="1" s="1"/>
  <c r="BG49" i="1"/>
  <c r="BQ49" i="1" s="1"/>
  <c r="BG576" i="1"/>
  <c r="BQ576" i="1" s="1"/>
  <c r="BG552" i="1"/>
  <c r="BQ552" i="1" s="1"/>
  <c r="BG516" i="1"/>
  <c r="BQ516" i="1" s="1"/>
  <c r="BG276" i="1"/>
  <c r="BQ276" i="1" s="1"/>
  <c r="BG240" i="1"/>
  <c r="BQ240" i="1" s="1"/>
  <c r="BG168" i="1"/>
  <c r="BQ168" i="1" s="1"/>
  <c r="BG84" i="1"/>
  <c r="BG599" i="1"/>
  <c r="BQ599" i="1" s="1"/>
  <c r="BG371" i="1"/>
  <c r="BQ371" i="1" s="1"/>
  <c r="BG15" i="1"/>
  <c r="BG614" i="1"/>
  <c r="BQ614" i="1" s="1"/>
  <c r="BG554" i="1"/>
  <c r="BQ554" i="1" s="1"/>
  <c r="BG529" i="1"/>
  <c r="BQ529" i="1" s="1"/>
  <c r="BG505" i="1"/>
  <c r="BQ505" i="1" s="1"/>
  <c r="BG181" i="1"/>
  <c r="BQ181" i="1" s="1"/>
  <c r="BG169" i="1"/>
  <c r="BQ169" i="1" s="1"/>
  <c r="BG408" i="1"/>
  <c r="BQ408" i="1" s="1"/>
  <c r="BG192" i="1"/>
  <c r="BQ192" i="1" s="1"/>
  <c r="BG120" i="1"/>
  <c r="BG467" i="1"/>
  <c r="BQ467" i="1" s="1"/>
  <c r="BG443" i="1"/>
  <c r="BQ443" i="1" s="1"/>
  <c r="BG419" i="1"/>
  <c r="BQ419" i="1" s="1"/>
  <c r="BG63" i="1"/>
  <c r="BG578" i="1"/>
  <c r="BQ578" i="1" s="1"/>
  <c r="BG530" i="1"/>
  <c r="BQ530" i="1" s="1"/>
  <c r="BG470" i="1"/>
  <c r="BQ470" i="1" s="1"/>
  <c r="BG374" i="1"/>
  <c r="BQ374" i="1" s="1"/>
  <c r="BG302" i="1"/>
  <c r="BQ302" i="1" s="1"/>
  <c r="BG254" i="1"/>
  <c r="BQ254" i="1" s="1"/>
  <c r="BG86" i="1"/>
  <c r="BQ86" i="1" s="1"/>
  <c r="BG26" i="1"/>
  <c r="BQ26" i="1" s="1"/>
  <c r="BG397" i="1"/>
  <c r="BQ397" i="1" s="1"/>
  <c r="BG241" i="1"/>
  <c r="BQ241" i="1" s="1"/>
  <c r="BG217" i="1"/>
  <c r="BQ217" i="1" s="1"/>
  <c r="BG193" i="1"/>
  <c r="BQ193" i="1" s="1"/>
  <c r="BG73" i="1"/>
  <c r="BG61" i="1"/>
  <c r="BG415" i="1"/>
  <c r="BQ415" i="1" s="1"/>
  <c r="BG504" i="1"/>
  <c r="BQ504" i="1" s="1"/>
  <c r="BG432" i="1"/>
  <c r="BQ432" i="1" s="1"/>
  <c r="BG264" i="1"/>
  <c r="BQ264" i="1" s="1"/>
  <c r="BG228" i="1"/>
  <c r="BG180" i="1"/>
  <c r="BQ180" i="1" s="1"/>
  <c r="BG96" i="1"/>
  <c r="BQ96" i="1" s="1"/>
  <c r="BG60" i="1"/>
  <c r="BG515" i="1"/>
  <c r="BQ515" i="1" s="1"/>
  <c r="BG347" i="1"/>
  <c r="BQ347" i="1" s="1"/>
  <c r="BG203" i="1"/>
  <c r="BQ203" i="1" s="1"/>
  <c r="BG171" i="1"/>
  <c r="BQ171" i="1" s="1"/>
  <c r="BG111" i="1"/>
  <c r="BQ111" i="1" s="1"/>
  <c r="BG39" i="1"/>
  <c r="BQ39" i="1" s="1"/>
  <c r="BG422" i="1"/>
  <c r="BQ422" i="1" s="1"/>
  <c r="BG158" i="1"/>
  <c r="BG547" i="1"/>
  <c r="BQ547" i="1" s="1"/>
  <c r="BG445" i="1"/>
  <c r="BQ445" i="1" s="1"/>
  <c r="BG433" i="1"/>
  <c r="BQ433" i="1" s="1"/>
  <c r="BG289" i="1"/>
  <c r="BQ289" i="1" s="1"/>
  <c r="BG583" i="1"/>
  <c r="BQ583" i="1" s="1"/>
  <c r="BG223" i="1"/>
  <c r="BQ223" i="1" s="1"/>
  <c r="BG151" i="1"/>
  <c r="BQ151" i="1" s="1"/>
  <c r="BG384" i="1"/>
  <c r="BQ384" i="1" s="1"/>
  <c r="BG360" i="1"/>
  <c r="BQ360" i="1" s="1"/>
  <c r="BG144" i="1"/>
  <c r="BQ144" i="1" s="1"/>
  <c r="BG48" i="1"/>
  <c r="BG287" i="1"/>
  <c r="BQ287" i="1" s="1"/>
  <c r="BG155" i="1"/>
  <c r="BQ155" i="1" s="1"/>
  <c r="BG542" i="1"/>
  <c r="BQ542" i="1" s="1"/>
  <c r="BG482" i="1"/>
  <c r="BG458" i="1"/>
  <c r="BQ458" i="1" s="1"/>
  <c r="BG62" i="1"/>
  <c r="BG38" i="1"/>
  <c r="BQ38" i="1" s="1"/>
  <c r="BG14" i="1"/>
  <c r="BQ14" i="1" s="1"/>
  <c r="BG259" i="1"/>
  <c r="BQ259" i="1" s="1"/>
  <c r="BG361" i="1"/>
  <c r="BQ361" i="1" s="1"/>
  <c r="BG229" i="1"/>
  <c r="BG109" i="1"/>
  <c r="BQ109" i="1" s="1"/>
  <c r="BG492" i="1"/>
  <c r="BQ492" i="1" s="1"/>
  <c r="BG396" i="1"/>
  <c r="BQ396" i="1" s="1"/>
  <c r="BG72" i="1"/>
  <c r="BQ72" i="1" s="1"/>
  <c r="BG36" i="1"/>
  <c r="BQ36" i="1" s="1"/>
  <c r="BG605" i="1"/>
  <c r="BQ605" i="1" s="1"/>
  <c r="BG563" i="1"/>
  <c r="BQ563" i="1" s="1"/>
  <c r="BG395" i="1"/>
  <c r="BQ395" i="1" s="1"/>
  <c r="BG227" i="1"/>
  <c r="BQ227" i="1" s="1"/>
  <c r="BG594" i="1"/>
  <c r="BQ594" i="1" s="1"/>
  <c r="BG574" i="1"/>
  <c r="BQ574" i="1" s="1"/>
  <c r="BG430" i="1"/>
  <c r="BQ430" i="1" s="1"/>
  <c r="BG286" i="1"/>
  <c r="BQ286" i="1" s="1"/>
  <c r="BG70" i="1"/>
  <c r="BQ70" i="1" s="1"/>
  <c r="BG58" i="1"/>
  <c r="BG46" i="1"/>
  <c r="BQ46" i="1" s="1"/>
  <c r="BG417" i="1"/>
  <c r="BQ417" i="1" s="1"/>
  <c r="BG393" i="1"/>
  <c r="BQ393" i="1" s="1"/>
  <c r="BG249" i="1"/>
  <c r="BQ249" i="1" s="1"/>
  <c r="BG9" i="1"/>
  <c r="BQ9" i="1" s="1"/>
  <c r="BG152" i="1"/>
  <c r="BQ152" i="1" s="1"/>
  <c r="BG140" i="1"/>
  <c r="BQ140" i="1" s="1"/>
  <c r="BG80" i="1"/>
  <c r="BQ80" i="1" s="1"/>
  <c r="BG20" i="1"/>
  <c r="BG107" i="1"/>
  <c r="BQ107" i="1" s="1"/>
  <c r="BG562" i="1"/>
  <c r="BQ562" i="1" s="1"/>
  <c r="BG550" i="1"/>
  <c r="BQ550" i="1" s="1"/>
  <c r="BG514" i="1"/>
  <c r="BQ514" i="1" s="1"/>
  <c r="BG490" i="1"/>
  <c r="BQ490" i="1" s="1"/>
  <c r="BG454" i="1"/>
  <c r="BQ454" i="1" s="1"/>
  <c r="BG370" i="1"/>
  <c r="BQ370" i="1" s="1"/>
  <c r="BG358" i="1"/>
  <c r="BQ358" i="1" s="1"/>
  <c r="BG214" i="1"/>
  <c r="BQ214" i="1" s="1"/>
  <c r="BG34" i="1"/>
  <c r="BG391" i="1"/>
  <c r="BQ391" i="1" s="1"/>
  <c r="BG31" i="1"/>
  <c r="BQ31" i="1" s="1"/>
  <c r="BG333" i="1"/>
  <c r="BQ333" i="1" s="1"/>
  <c r="BG153" i="1"/>
  <c r="BQ153" i="1" s="1"/>
  <c r="BG584" i="1"/>
  <c r="BQ584" i="1" s="1"/>
  <c r="BG488" i="1"/>
  <c r="BQ488" i="1" s="1"/>
  <c r="BG428" i="1"/>
  <c r="BQ428" i="1" s="1"/>
  <c r="BG368" i="1"/>
  <c r="BQ368" i="1" s="1"/>
  <c r="BG593" i="1"/>
  <c r="BQ593" i="1" s="1"/>
  <c r="BG619" i="1"/>
  <c r="BG559" i="1"/>
  <c r="BQ559" i="1" s="1"/>
  <c r="BG511" i="1"/>
  <c r="BQ511" i="1" s="1"/>
  <c r="BG379" i="1"/>
  <c r="BQ379" i="1" s="1"/>
  <c r="BG298" i="1"/>
  <c r="BG250" i="1"/>
  <c r="BQ250" i="1" s="1"/>
  <c r="BG142" i="1"/>
  <c r="BG130" i="1"/>
  <c r="BQ130" i="1" s="1"/>
  <c r="BG106" i="1"/>
  <c r="BQ106" i="1" s="1"/>
  <c r="BG535" i="1"/>
  <c r="BQ535" i="1" s="1"/>
  <c r="BG441" i="1"/>
  <c r="BQ441" i="1" s="1"/>
  <c r="BG309" i="1"/>
  <c r="BQ309" i="1" s="1"/>
  <c r="BG213" i="1"/>
  <c r="BQ213" i="1" s="1"/>
  <c r="BG524" i="1"/>
  <c r="BQ524" i="1" s="1"/>
  <c r="BG512" i="1"/>
  <c r="BQ512" i="1" s="1"/>
  <c r="BG464" i="1"/>
  <c r="BG452" i="1"/>
  <c r="BQ452" i="1" s="1"/>
  <c r="BG392" i="1"/>
  <c r="BQ392" i="1" s="1"/>
  <c r="BG308" i="1"/>
  <c r="BQ308" i="1" s="1"/>
  <c r="BG296" i="1"/>
  <c r="BQ296" i="1" s="1"/>
  <c r="BG35" i="1"/>
  <c r="BG91" i="1"/>
  <c r="BG19" i="1"/>
  <c r="BQ19" i="1" s="1"/>
  <c r="BG610" i="1"/>
  <c r="BQ610" i="1" s="1"/>
  <c r="BG394" i="1"/>
  <c r="BQ394" i="1" s="1"/>
  <c r="BG154" i="1"/>
  <c r="BQ154" i="1" s="1"/>
  <c r="BG22" i="1"/>
  <c r="BQ22" i="1" s="1"/>
  <c r="BG475" i="1"/>
  <c r="BQ475" i="1" s="1"/>
  <c r="BG561" i="1"/>
  <c r="BG525" i="1"/>
  <c r="BQ525" i="1" s="1"/>
  <c r="BG513" i="1"/>
  <c r="BQ513" i="1" s="1"/>
  <c r="BG429" i="1"/>
  <c r="BQ429" i="1" s="1"/>
  <c r="BG129" i="1"/>
  <c r="BQ129" i="1" s="1"/>
  <c r="BG548" i="1"/>
  <c r="BQ548" i="1" s="1"/>
  <c r="BG476" i="1"/>
  <c r="BQ476" i="1" s="1"/>
  <c r="BG188" i="1"/>
  <c r="BQ188" i="1" s="1"/>
  <c r="BG68" i="1"/>
  <c r="BQ68" i="1" s="1"/>
  <c r="BG131" i="1"/>
  <c r="BQ131" i="1" s="1"/>
  <c r="BG538" i="1"/>
  <c r="BQ538" i="1" s="1"/>
  <c r="BG418" i="1"/>
  <c r="BQ418" i="1" s="1"/>
  <c r="BG346" i="1"/>
  <c r="BQ346" i="1" s="1"/>
  <c r="BG334" i="1"/>
  <c r="BQ334" i="1" s="1"/>
  <c r="BG82" i="1"/>
  <c r="BQ82" i="1" s="1"/>
  <c r="BG79" i="1"/>
  <c r="BQ79" i="1" s="1"/>
  <c r="BG297" i="1"/>
  <c r="BQ297" i="1" s="1"/>
  <c r="BG177" i="1"/>
  <c r="BQ177" i="1" s="1"/>
  <c r="BG141" i="1"/>
  <c r="BQ141" i="1" s="1"/>
  <c r="BG33" i="1"/>
  <c r="BQ33" i="1" s="1"/>
  <c r="BG585" i="1"/>
  <c r="BQ585" i="1" s="1"/>
  <c r="BG500" i="1"/>
  <c r="BQ500" i="1" s="1"/>
  <c r="BG380" i="1"/>
  <c r="BQ380" i="1" s="1"/>
  <c r="BG586" i="1"/>
  <c r="BQ586" i="1" s="1"/>
  <c r="BG466" i="1"/>
  <c r="BG202" i="1"/>
  <c r="BQ202" i="1" s="1"/>
  <c r="BG453" i="1"/>
  <c r="BQ453" i="1" s="1"/>
  <c r="BG572" i="1"/>
  <c r="BQ572" i="1" s="1"/>
  <c r="BG356" i="1"/>
  <c r="BQ356" i="1" s="1"/>
  <c r="BG332" i="1"/>
  <c r="BQ332" i="1" s="1"/>
  <c r="BG320" i="1"/>
  <c r="BQ320" i="1" s="1"/>
  <c r="BG200" i="1"/>
  <c r="BQ200" i="1" s="1"/>
  <c r="BG71" i="1"/>
  <c r="BG451" i="1"/>
  <c r="BQ451" i="1" s="1"/>
  <c r="BG235" i="1"/>
  <c r="BG598" i="1"/>
  <c r="BQ598" i="1" s="1"/>
  <c r="BG526" i="1"/>
  <c r="BQ526" i="1" s="1"/>
  <c r="BG442" i="1"/>
  <c r="BG274" i="1"/>
  <c r="BQ274" i="1" s="1"/>
  <c r="BG10" i="1"/>
  <c r="BQ10" i="1" s="1"/>
  <c r="BG175" i="1"/>
  <c r="BQ175" i="1" s="1"/>
  <c r="BG477" i="1"/>
  <c r="BQ477" i="1" s="1"/>
  <c r="BG381" i="1"/>
  <c r="BQ381" i="1" s="1"/>
  <c r="BG285" i="1"/>
  <c r="BQ285" i="1" s="1"/>
  <c r="BG189" i="1"/>
  <c r="BQ189" i="1" s="1"/>
  <c r="BG105" i="1"/>
  <c r="BG69" i="1"/>
  <c r="BQ69" i="1" s="1"/>
  <c r="BG57" i="1"/>
  <c r="BG272" i="1"/>
  <c r="BQ272" i="1" s="1"/>
  <c r="BG212" i="1"/>
  <c r="BQ212" i="1" s="1"/>
  <c r="BG116" i="1"/>
  <c r="BQ116" i="1" s="1"/>
  <c r="BG104" i="1"/>
  <c r="BG32" i="1"/>
  <c r="BG8" i="1"/>
  <c r="BG143" i="1"/>
  <c r="BQ143" i="1" s="1"/>
  <c r="BG47" i="1"/>
  <c r="BQ47" i="1" s="1"/>
  <c r="BG190" i="1"/>
  <c r="BQ190" i="1" s="1"/>
  <c r="BG319" i="1"/>
  <c r="BQ319" i="1" s="1"/>
  <c r="BG321" i="1"/>
  <c r="BQ321" i="1" s="1"/>
  <c r="BG225" i="1"/>
  <c r="BQ225" i="1" s="1"/>
  <c r="BG93" i="1"/>
  <c r="BQ93" i="1" s="1"/>
  <c r="BG404" i="1"/>
  <c r="BQ404" i="1" s="1"/>
  <c r="BG260" i="1"/>
  <c r="BQ260" i="1" s="1"/>
  <c r="BG92" i="1"/>
  <c r="BG11" i="1"/>
  <c r="BQ11" i="1" s="1"/>
  <c r="BG322" i="1"/>
  <c r="BQ322" i="1" s="1"/>
  <c r="BG310" i="1"/>
  <c r="BQ310" i="1" s="1"/>
  <c r="BG262" i="1"/>
  <c r="BQ262" i="1" s="1"/>
  <c r="BG238" i="1"/>
  <c r="BQ238" i="1" s="1"/>
  <c r="BG273" i="1"/>
  <c r="BQ273" i="1" s="1"/>
  <c r="BG45" i="1"/>
  <c r="BQ45" i="1" s="1"/>
  <c r="BG621" i="1"/>
  <c r="BG164" i="1"/>
  <c r="BQ164" i="1" s="1"/>
  <c r="BG307" i="1"/>
  <c r="BQ307" i="1" s="1"/>
  <c r="BG502" i="1"/>
  <c r="BQ502" i="1" s="1"/>
  <c r="BG478" i="1"/>
  <c r="BQ478" i="1" s="1"/>
  <c r="BG406" i="1"/>
  <c r="BQ406" i="1" s="1"/>
  <c r="BG382" i="1"/>
  <c r="BQ382" i="1" s="1"/>
  <c r="BG226" i="1"/>
  <c r="BQ226" i="1" s="1"/>
  <c r="BG609" i="1"/>
  <c r="BQ609" i="1" s="1"/>
  <c r="BG549" i="1"/>
  <c r="BQ549" i="1" s="1"/>
  <c r="BG465" i="1"/>
  <c r="BQ465" i="1" s="1"/>
  <c r="BG405" i="1"/>
  <c r="BQ405" i="1" s="1"/>
  <c r="BG357" i="1"/>
  <c r="BQ357" i="1" s="1"/>
  <c r="BG201" i="1"/>
  <c r="BQ201" i="1" s="1"/>
  <c r="BG596" i="1"/>
  <c r="BG560" i="1"/>
  <c r="BG440" i="1"/>
  <c r="BG248" i="1"/>
  <c r="BQ248" i="1" s="1"/>
  <c r="BG224" i="1"/>
  <c r="BQ224" i="1" s="1"/>
  <c r="BG56" i="1"/>
  <c r="BQ56" i="1" s="1"/>
  <c r="BG44" i="1"/>
  <c r="BQ44" i="1" s="1"/>
  <c r="BG59" i="1"/>
  <c r="BQ59" i="1" s="1"/>
  <c r="BG23" i="1"/>
  <c r="BG178" i="1"/>
  <c r="BQ178" i="1" s="1"/>
  <c r="BG118" i="1"/>
  <c r="BQ118" i="1" s="1"/>
  <c r="BG94" i="1"/>
  <c r="BQ94" i="1" s="1"/>
  <c r="BG247" i="1"/>
  <c r="BQ247" i="1" s="1"/>
  <c r="BG597" i="1"/>
  <c r="BQ597" i="1" s="1"/>
  <c r="BG501" i="1"/>
  <c r="BQ501" i="1" s="1"/>
  <c r="BG489" i="1"/>
  <c r="BQ489" i="1" s="1"/>
  <c r="BG369" i="1"/>
  <c r="BQ369" i="1" s="1"/>
  <c r="BG117" i="1"/>
  <c r="BQ117" i="1" s="1"/>
  <c r="BG81" i="1"/>
  <c r="BQ81" i="1" s="1"/>
  <c r="BG236" i="1"/>
  <c r="BG573" i="1"/>
  <c r="BQ573" i="1" s="1"/>
  <c r="BG83" i="1"/>
  <c r="BQ83" i="1" s="1"/>
  <c r="BG163" i="1"/>
  <c r="BQ163" i="1" s="1"/>
  <c r="BG166" i="1"/>
  <c r="BQ166" i="1" s="1"/>
  <c r="BG127" i="1"/>
  <c r="BQ127" i="1" s="1"/>
  <c r="BG537" i="1"/>
  <c r="BQ537" i="1" s="1"/>
  <c r="BG345" i="1"/>
  <c r="BQ345" i="1" s="1"/>
  <c r="BG261" i="1"/>
  <c r="BQ261" i="1" s="1"/>
  <c r="BG237" i="1"/>
  <c r="BG165" i="1"/>
  <c r="BQ165" i="1" s="1"/>
  <c r="BG21" i="1"/>
  <c r="BG608" i="1"/>
  <c r="BQ608" i="1" s="1"/>
  <c r="BG536" i="1"/>
  <c r="BQ536" i="1" s="1"/>
  <c r="BG416" i="1"/>
  <c r="BQ416" i="1" s="1"/>
  <c r="BG344" i="1"/>
  <c r="BQ344" i="1" s="1"/>
  <c r="BG284" i="1"/>
  <c r="BQ284" i="1" s="1"/>
  <c r="BG176" i="1"/>
  <c r="BQ176" i="1" s="1"/>
  <c r="BG128" i="1"/>
  <c r="BQ128" i="1" s="1"/>
  <c r="BL308" i="1"/>
  <c r="BL213" i="1"/>
  <c r="BL194" i="1"/>
  <c r="BL44" i="1"/>
  <c r="BL23" i="1"/>
  <c r="BL241" i="1"/>
  <c r="BL77" i="1"/>
  <c r="BL223" i="1"/>
  <c r="BL236" i="1"/>
  <c r="BL238" i="1"/>
  <c r="BL494" i="1"/>
  <c r="BL378" i="1"/>
  <c r="BL224" i="1"/>
  <c r="BL32" i="1"/>
  <c r="BL185" i="1"/>
  <c r="BL9" i="1"/>
  <c r="BL157" i="1"/>
  <c r="BL554" i="1"/>
  <c r="BL305" i="1"/>
  <c r="BL326" i="1"/>
  <c r="BL593" i="1"/>
  <c r="BL620" i="1"/>
  <c r="BL472" i="1"/>
  <c r="BL251" i="1"/>
  <c r="BL264" i="1"/>
  <c r="BL163" i="1"/>
  <c r="BL257" i="1"/>
  <c r="BL20" i="1"/>
  <c r="BL215" i="1"/>
  <c r="BL411" i="1"/>
  <c r="BL64" i="1"/>
  <c r="BL479" i="1"/>
  <c r="BL507" i="1"/>
  <c r="BL275" i="1"/>
  <c r="BL182" i="1"/>
  <c r="BL273" i="1"/>
  <c r="BL409" i="1"/>
  <c r="BL394" i="1"/>
  <c r="BL431" i="1"/>
  <c r="BL577" i="1"/>
  <c r="BL62" i="1"/>
  <c r="BL489" i="1"/>
  <c r="BL556" i="1"/>
  <c r="BL116" i="1"/>
  <c r="BL130" i="1"/>
  <c r="BL350" i="1"/>
  <c r="BL322" i="1"/>
  <c r="BL335" i="1"/>
  <c r="BL40" i="1"/>
  <c r="BL293" i="1"/>
  <c r="BL361" i="1"/>
  <c r="BL579" i="1"/>
  <c r="BL496" i="1"/>
  <c r="BL91" i="1"/>
  <c r="BL380" i="1"/>
  <c r="BL13" i="1"/>
  <c r="BL51" i="1"/>
  <c r="BL104" i="1"/>
  <c r="BL124" i="1"/>
  <c r="BL408" i="1"/>
  <c r="BL291" i="1"/>
  <c r="BL525" i="1"/>
  <c r="BL48" i="1"/>
  <c r="BL413" i="1"/>
  <c r="BL510" i="1"/>
  <c r="BL455" i="1"/>
  <c r="BL485" i="1"/>
  <c r="BL162" i="1"/>
  <c r="BL45" i="1"/>
  <c r="BL587" i="1"/>
  <c r="BL27" i="1"/>
  <c r="BL461" i="1"/>
  <c r="BL92" i="1"/>
  <c r="BL531" i="1"/>
  <c r="BL592" i="1"/>
  <c r="BL24" i="1"/>
  <c r="BL575" i="1"/>
  <c r="BL183" i="1"/>
  <c r="BL425" i="1"/>
  <c r="BL288" i="1"/>
  <c r="BL430" i="1"/>
  <c r="BL572" i="1"/>
  <c r="BL300" i="1"/>
  <c r="BL150" i="1"/>
  <c r="BL607" i="1"/>
  <c r="BL523" i="1"/>
  <c r="BL298" i="1"/>
  <c r="BL243" i="1"/>
  <c r="BL367" i="1"/>
  <c r="BL302" i="1"/>
  <c r="BL90" i="1"/>
  <c r="BL382" i="1"/>
  <c r="BL189" i="1"/>
  <c r="BL362" i="1"/>
  <c r="BL401" i="1"/>
  <c r="BL69" i="1"/>
  <c r="BL429" i="1"/>
  <c r="BL557" i="1"/>
  <c r="BL212" i="1"/>
  <c r="BL14" i="1"/>
  <c r="BL443" i="1"/>
  <c r="BL396" i="1"/>
  <c r="BL290" i="1"/>
  <c r="BL269" i="1"/>
  <c r="BL107" i="1"/>
  <c r="BL347" i="1"/>
  <c r="BL603" i="1"/>
  <c r="BL97" i="1"/>
  <c r="BL392" i="1"/>
  <c r="BL166" i="1"/>
  <c r="BL84" i="1"/>
  <c r="BL614" i="1"/>
  <c r="BL344" i="1"/>
  <c r="BL601" i="1"/>
  <c r="BL232" i="1"/>
  <c r="BL493" i="1"/>
  <c r="BL216" i="1"/>
  <c r="BL468" i="1"/>
  <c r="BL36" i="1"/>
  <c r="BL49" i="1"/>
  <c r="BL139" i="1"/>
  <c r="BL524" i="1"/>
  <c r="BL490" i="1"/>
  <c r="BL43" i="1"/>
  <c r="BL153" i="1"/>
  <c r="BL10" i="1"/>
  <c r="BL28" i="1"/>
  <c r="BL101" i="1"/>
  <c r="BL438" i="1"/>
  <c r="BL619" i="1"/>
  <c r="BL144" i="1"/>
  <c r="BL613" i="1"/>
  <c r="BL342" i="1"/>
  <c r="BL82" i="1"/>
  <c r="BL616" i="1"/>
  <c r="BL447" i="1"/>
  <c r="BL6" i="1"/>
  <c r="BL204" i="1"/>
  <c r="BL529" i="1"/>
  <c r="BL176" i="1"/>
  <c r="BL332" i="1"/>
  <c r="BL295" i="1"/>
  <c r="BL534" i="1"/>
  <c r="BL56" i="1"/>
  <c r="BL203" i="1"/>
  <c r="BL134" i="1"/>
  <c r="BL86" i="1"/>
  <c r="BL555" i="1"/>
  <c r="BL532" i="1"/>
  <c r="BL306" i="1"/>
  <c r="BL233" i="1"/>
  <c r="BL105" i="1"/>
  <c r="BL94" i="1"/>
  <c r="BL110" i="1"/>
  <c r="BL398" i="1"/>
  <c r="BL75" i="1"/>
  <c r="BL313" i="1"/>
  <c r="BL448" i="1"/>
  <c r="BL173" i="1"/>
  <c r="BL321" i="1"/>
  <c r="BL436" i="1"/>
  <c r="BL5" i="1"/>
  <c r="BL279" i="1"/>
  <c r="BL369" i="1"/>
  <c r="BL278" i="1"/>
  <c r="BL527" i="1"/>
  <c r="BL186" i="1"/>
  <c r="BL234" i="1"/>
  <c r="BL573" i="1"/>
  <c r="BL337" i="1"/>
  <c r="BL240" i="1"/>
  <c r="BL301" i="1"/>
  <c r="BL375" i="1"/>
  <c r="BL184" i="1"/>
  <c r="BL188" i="1"/>
  <c r="BL148" i="1"/>
  <c r="BL156" i="1"/>
  <c r="BL164" i="1"/>
  <c r="BL249" i="1"/>
  <c r="BL370" i="1"/>
  <c r="BL451" i="1"/>
  <c r="BL513" i="1"/>
  <c r="BL41" i="1"/>
  <c r="BL50" i="1"/>
  <c r="BL87" i="1"/>
  <c r="BL621" i="1"/>
  <c r="BL195" i="1"/>
  <c r="BL400" i="1"/>
  <c r="BL244" i="1"/>
  <c r="BL397" i="1"/>
  <c r="BL201" i="1"/>
  <c r="BL437" i="1"/>
  <c r="BL583" i="1"/>
  <c r="BL348" i="1"/>
  <c r="BL272" i="1"/>
  <c r="BL419" i="1"/>
  <c r="BL113" i="1"/>
  <c r="BL141" i="1"/>
  <c r="BL54" i="1"/>
  <c r="BL4" i="1"/>
  <c r="BL219" i="1"/>
  <c r="BL351" i="1"/>
  <c r="BL477" i="1"/>
  <c r="BL343" i="1"/>
  <c r="BL30" i="1"/>
  <c r="BL282" i="1"/>
  <c r="BL296" i="1"/>
  <c r="BL580" i="1"/>
  <c r="BL190" i="1"/>
  <c r="BL550" i="1"/>
  <c r="BL78" i="1"/>
  <c r="BL225" i="1"/>
  <c r="BL376" i="1"/>
  <c r="BL390" i="1"/>
  <c r="BL126" i="1"/>
  <c r="BL492" i="1"/>
  <c r="BL127" i="1"/>
  <c r="BL38" i="1"/>
  <c r="BL138" i="1"/>
  <c r="BL73" i="1"/>
  <c r="BL74" i="1"/>
  <c r="BL187" i="1"/>
  <c r="BL571" i="1"/>
  <c r="BL33" i="1"/>
  <c r="BL71" i="1"/>
  <c r="BL231" i="1"/>
  <c r="BL252" i="1"/>
  <c r="BL316" i="1"/>
  <c r="BL584" i="1"/>
  <c r="BL17" i="1"/>
  <c r="BL12" i="1"/>
  <c r="BL385" i="1"/>
  <c r="BL178" i="1"/>
  <c r="BL299" i="1"/>
  <c r="BL276" i="1"/>
  <c r="BL483" i="1"/>
  <c r="BL567" i="1"/>
  <c r="BL197" i="1"/>
  <c r="BL66" i="1"/>
  <c r="BL303" i="1"/>
  <c r="BL133" i="1"/>
  <c r="BL21" i="1"/>
  <c r="BL609" i="1"/>
  <c r="BL70" i="1"/>
  <c r="BL280" i="1"/>
  <c r="BL47" i="1"/>
  <c r="BL314" i="1"/>
  <c r="BL338" i="1"/>
  <c r="BL137" i="1"/>
  <c r="BL521" i="1"/>
  <c r="BL500" i="1"/>
  <c r="BL471" i="1"/>
  <c r="BL7" i="1"/>
  <c r="BL3" i="1"/>
  <c r="BL117" i="1"/>
  <c r="BL312" i="1"/>
  <c r="BL37" i="1"/>
  <c r="BL545" i="1"/>
  <c r="BL246" i="1"/>
  <c r="BL19" i="1"/>
  <c r="BL174" i="1"/>
  <c r="BL530" i="1"/>
  <c r="BL46" i="1"/>
  <c r="BL487" i="1"/>
  <c r="BL618" i="1"/>
  <c r="BL552" i="1"/>
  <c r="BL42" i="1"/>
  <c r="BL193" i="1"/>
  <c r="BL177" i="1"/>
  <c r="BL102" i="1"/>
  <c r="BL297" i="1"/>
  <c r="BL512" i="1"/>
  <c r="BL442" i="1"/>
  <c r="BL381" i="1"/>
  <c r="BL606" i="1"/>
  <c r="BL181" i="1"/>
  <c r="BL516" i="1"/>
  <c r="BL171" i="1"/>
  <c r="BL427" i="1"/>
  <c r="BL34" i="1"/>
  <c r="BL239" i="1"/>
  <c r="BL323" i="1"/>
  <c r="BL383" i="1"/>
  <c r="BL274" i="1"/>
  <c r="BL547" i="1"/>
  <c r="BL65" i="1"/>
  <c r="BL610" i="1"/>
  <c r="BL209" i="1"/>
  <c r="BL132" i="1"/>
  <c r="BL208" i="1"/>
  <c r="BL155" i="1"/>
  <c r="BL57" i="1"/>
  <c r="BL426" i="1"/>
  <c r="BL514" i="1"/>
  <c r="BL55" i="1"/>
  <c r="BL526" i="1"/>
  <c r="BL192" i="1"/>
  <c r="BL228" i="1"/>
  <c r="BL363" i="1"/>
  <c r="BL170" i="1"/>
  <c r="BL559" i="1"/>
  <c r="BL499" i="1"/>
  <c r="BL60" i="1"/>
  <c r="BL346" i="1"/>
  <c r="BL568" i="1"/>
  <c r="BL418" i="1"/>
  <c r="BL161" i="1"/>
  <c r="BL214" i="1"/>
  <c r="BL453" i="1"/>
  <c r="BL122" i="1"/>
  <c r="BL582" i="1"/>
  <c r="BL18" i="1"/>
  <c r="BL476" i="1"/>
  <c r="BL265" i="1"/>
  <c r="BL307" i="1"/>
  <c r="BL407" i="1"/>
  <c r="BL245" i="1"/>
  <c r="BL466" i="1"/>
  <c r="BL336" i="1"/>
  <c r="BL546" i="1"/>
  <c r="BL612" i="1"/>
  <c r="BL508" i="1"/>
  <c r="BL131" i="1"/>
  <c r="BL289" i="1"/>
  <c r="BL511" i="1"/>
  <c r="BL198" i="1"/>
  <c r="BL15" i="1"/>
  <c r="BL89" i="1"/>
  <c r="BL281" i="1"/>
  <c r="BL254" i="1"/>
  <c r="BL504" i="1"/>
  <c r="BL109" i="1"/>
  <c r="BL172" i="1"/>
  <c r="BL143" i="1"/>
  <c r="BL103" i="1"/>
  <c r="BL569" i="1"/>
  <c r="BL586" i="1"/>
  <c r="BL207" i="1"/>
  <c r="BL142" i="1"/>
  <c r="BL535" i="1"/>
  <c r="BL533" i="1"/>
  <c r="BL416" i="1"/>
  <c r="BL270" i="1"/>
  <c r="BL285" i="1"/>
  <c r="BL61" i="1"/>
  <c r="BL464" i="1"/>
  <c r="BL564" i="1"/>
  <c r="BL318" i="1"/>
  <c r="BL403" i="1"/>
  <c r="BL58" i="1"/>
  <c r="BL405" i="1"/>
  <c r="BL415" i="1"/>
  <c r="BL544" i="1"/>
  <c r="BL458" i="1"/>
  <c r="BL67" i="1"/>
  <c r="BL149" i="1"/>
  <c r="BL39" i="1"/>
  <c r="BL480" i="1"/>
  <c r="BL242" i="1"/>
  <c r="BL560" i="1"/>
  <c r="BL165" i="1"/>
  <c r="BL304" i="1"/>
  <c r="BL260" i="1"/>
  <c r="BL88" i="1"/>
  <c r="BL356" i="1"/>
  <c r="BL539" i="1"/>
  <c r="BL561" i="1"/>
  <c r="BL421" i="1"/>
  <c r="BL79" i="1"/>
  <c r="BL452" i="1"/>
  <c r="BL106" i="1"/>
  <c r="BL95" i="1"/>
  <c r="BL502" i="1"/>
  <c r="BL518" i="1"/>
  <c r="BL491" i="1"/>
  <c r="BL467" i="1"/>
  <c r="BL340" i="1"/>
  <c r="BL538" i="1"/>
  <c r="BL283" i="1"/>
  <c r="BL565" i="1"/>
  <c r="BL353" i="1"/>
  <c r="BL168" i="1"/>
  <c r="BL324" i="1"/>
  <c r="BL123" i="1"/>
  <c r="BL180" i="1"/>
  <c r="BL374" i="1"/>
  <c r="BL372" i="1"/>
  <c r="BL284" i="1"/>
  <c r="BL548" i="1"/>
  <c r="BL345" i="1"/>
  <c r="BL482" i="1"/>
  <c r="BL598" i="1"/>
  <c r="BL329" i="1"/>
  <c r="BL256" i="1"/>
  <c r="BL217" i="1"/>
  <c r="BL349" i="1"/>
  <c r="BL435" i="1"/>
  <c r="BL563" i="1"/>
  <c r="BL596" i="1"/>
  <c r="BL120" i="1"/>
  <c r="BL597" i="1"/>
  <c r="BL588" i="1"/>
  <c r="BL259" i="1"/>
  <c r="BL196" i="1"/>
  <c r="BL450" i="1"/>
  <c r="BL277" i="1"/>
  <c r="BL449" i="1"/>
  <c r="BL617" i="1"/>
  <c r="BL128" i="1"/>
  <c r="BL454" i="1"/>
  <c r="BL68" i="1"/>
  <c r="BL445" i="1"/>
  <c r="BL433" i="1"/>
  <c r="BL497" i="1"/>
  <c r="BL395" i="1"/>
  <c r="BL352" i="1"/>
  <c r="BL286" i="1"/>
  <c r="BL96" i="1"/>
  <c r="BL543" i="1"/>
  <c r="BL76" i="1"/>
  <c r="BL360" i="1"/>
  <c r="BL528" i="1"/>
  <c r="BL457" i="1"/>
  <c r="BL118" i="1"/>
  <c r="BL253" i="1"/>
  <c r="BL501" i="1"/>
  <c r="BL271" i="1"/>
  <c r="BL121" i="1"/>
  <c r="BL459" i="1"/>
  <c r="BL205" i="1"/>
  <c r="BL520" i="1"/>
  <c r="BL473" i="1"/>
  <c r="BL258" i="1"/>
  <c r="BL481" i="1"/>
  <c r="BL553" i="1"/>
  <c r="BL591" i="1"/>
  <c r="BL371" i="1"/>
  <c r="BL417" i="1"/>
  <c r="BL98" i="1"/>
  <c r="BL80" i="1"/>
  <c r="BL355" i="1"/>
  <c r="BL206" i="1"/>
  <c r="BL608" i="1"/>
  <c r="BL147" i="1"/>
  <c r="BL389" i="1"/>
  <c r="BL578" i="1"/>
  <c r="BL99" i="1"/>
  <c r="BL602" i="1"/>
  <c r="BL287" i="1"/>
  <c r="BL432" i="1"/>
  <c r="BL136" i="1"/>
  <c r="BL319" i="1"/>
  <c r="BL202" i="1"/>
  <c r="BL412" i="1"/>
  <c r="BL469" i="1"/>
  <c r="BL262" i="1"/>
  <c r="BL519" i="1"/>
  <c r="BL129" i="1"/>
  <c r="BL125" i="1"/>
  <c r="BL191" i="1"/>
  <c r="BL424" i="1"/>
  <c r="BL250" i="1"/>
  <c r="BL441" i="1"/>
  <c r="BL22" i="1"/>
  <c r="BL522" i="1"/>
  <c r="BL465" i="1"/>
  <c r="BL410" i="1"/>
  <c r="BL474" i="1"/>
  <c r="BL320" i="1"/>
  <c r="BL11" i="1"/>
  <c r="BL399" i="1"/>
  <c r="BL387" i="1"/>
  <c r="BL152" i="1"/>
  <c r="BL35" i="1"/>
  <c r="BL594" i="1"/>
  <c r="BL222" i="1"/>
  <c r="BL574" i="1"/>
  <c r="BL444" i="1"/>
  <c r="BL558" i="1"/>
  <c r="BL248" i="1"/>
  <c r="BL309" i="1"/>
  <c r="BL327" i="1"/>
  <c r="BL562" i="1"/>
  <c r="BL377" i="1"/>
  <c r="BL605" i="1"/>
  <c r="BL581" i="1"/>
  <c r="BL317" i="1"/>
  <c r="BL456" i="1"/>
  <c r="BL227" i="1"/>
  <c r="BL230" i="1"/>
  <c r="BL509" i="1"/>
  <c r="BL199" i="1"/>
  <c r="BL384" i="1"/>
  <c r="BL59" i="1"/>
  <c r="BL330" i="1"/>
  <c r="BL175" i="1"/>
  <c r="BL158" i="1"/>
  <c r="BL119" i="1"/>
  <c r="BL391" i="1"/>
  <c r="BL388" i="1"/>
  <c r="BL386" i="1"/>
  <c r="BL159" i="1"/>
  <c r="BL540" i="1"/>
  <c r="BL52" i="1"/>
  <c r="BL460" i="1"/>
  <c r="BL115" i="1"/>
  <c r="BL315" i="1"/>
  <c r="BL542" i="1"/>
  <c r="BL503" i="1"/>
  <c r="BL414" i="1"/>
  <c r="BL402" i="1"/>
  <c r="BL221" i="1"/>
  <c r="BL373" i="1"/>
  <c r="BL266" i="1"/>
  <c r="BL498" i="1"/>
  <c r="BL439" i="1"/>
  <c r="BL167" i="1"/>
  <c r="BL515" i="1"/>
  <c r="BL470" i="1"/>
  <c r="BL263" i="1"/>
  <c r="BL599" i="1"/>
  <c r="BL200" i="1"/>
  <c r="BL517" i="1"/>
  <c r="BL333" i="1"/>
  <c r="BL140" i="1"/>
  <c r="BL268" i="1"/>
  <c r="BL585" i="1"/>
  <c r="BL179" i="1"/>
  <c r="BL537" i="1"/>
  <c r="BL604" i="1"/>
  <c r="BL611" i="1"/>
  <c r="BL422" i="1"/>
  <c r="BL235" i="1"/>
  <c r="BL566" i="1"/>
  <c r="BL292" i="1"/>
  <c r="BL63" i="1"/>
  <c r="BL404" i="1"/>
  <c r="BL600" i="1"/>
  <c r="BL145" i="1"/>
  <c r="BL311" i="1"/>
  <c r="BL334" i="1"/>
  <c r="BL590" i="1"/>
  <c r="BL366" i="1"/>
  <c r="BL218" i="1"/>
  <c r="BL325" i="1"/>
  <c r="BL83" i="1"/>
  <c r="BL420" i="1"/>
  <c r="BL100" i="1"/>
  <c r="BL85" i="1"/>
  <c r="BL72" i="1"/>
  <c r="BL486" i="1"/>
  <c r="BL331" i="1"/>
  <c r="BL406" i="1"/>
  <c r="BL393" i="1"/>
  <c r="BL267" i="1"/>
  <c r="BL615" i="1"/>
  <c r="BL8" i="1"/>
  <c r="BL541" i="1"/>
  <c r="BL154" i="1"/>
  <c r="BL226" i="1"/>
  <c r="BL358" i="1"/>
  <c r="BL112" i="1"/>
  <c r="BL462" i="1"/>
  <c r="BL220" i="1"/>
  <c r="BL365" i="1"/>
  <c r="BL589" i="1"/>
  <c r="BL135" i="1"/>
  <c r="BL446" i="1"/>
  <c r="BL423" i="1"/>
  <c r="BL359" i="1"/>
  <c r="BL478" i="1"/>
  <c r="BL169" i="1"/>
  <c r="BL549" i="1"/>
  <c r="BL210" i="1"/>
  <c r="BL29" i="1"/>
  <c r="BL93" i="1"/>
  <c r="BL495" i="1"/>
  <c r="BL16" i="1"/>
  <c r="BL160" i="1"/>
  <c r="BL506" i="1"/>
  <c r="BL428" i="1"/>
  <c r="BL357" i="1"/>
  <c r="BL229" i="1"/>
  <c r="BL328" i="1"/>
  <c r="BL440" i="1"/>
  <c r="BL576" i="1"/>
  <c r="BL570" i="1"/>
  <c r="BL53" i="1"/>
  <c r="BL488" i="1"/>
  <c r="BL108" i="1"/>
  <c r="BL339" i="1"/>
  <c r="BL81" i="1"/>
  <c r="BL354" i="1"/>
  <c r="BL114" i="1"/>
  <c r="BL31" i="1"/>
  <c r="BL237" i="1"/>
  <c r="BL261" i="1"/>
  <c r="BL146" i="1"/>
  <c r="BL151" i="1"/>
  <c r="BL595" i="1"/>
  <c r="BL379" i="1"/>
  <c r="BL255" i="1"/>
  <c r="BL294" i="1"/>
  <c r="BL25" i="1"/>
  <c r="BL310" i="1"/>
  <c r="BL247" i="1"/>
  <c r="BL26" i="1"/>
  <c r="BL211" i="1"/>
  <c r="BL111" i="1"/>
  <c r="BL551" i="1"/>
  <c r="BL536" i="1"/>
  <c r="BL475" i="1"/>
  <c r="BL364" i="1"/>
  <c r="BL341" i="1"/>
  <c r="BL368" i="1"/>
  <c r="BL463" i="1"/>
  <c r="BL484" i="1"/>
  <c r="BL434" i="1"/>
  <c r="BL505" i="1"/>
  <c r="BK130" i="1"/>
  <c r="BK326" i="1"/>
  <c r="BK593" i="1"/>
  <c r="BK620" i="1"/>
  <c r="BK472" i="1"/>
  <c r="BK251" i="1"/>
  <c r="BK264" i="1"/>
  <c r="BK370" i="1"/>
  <c r="BK4" i="1"/>
  <c r="BK303" i="1"/>
  <c r="BK362" i="1"/>
  <c r="BK257" i="1"/>
  <c r="BK20" i="1"/>
  <c r="BK74" i="1"/>
  <c r="BK507" i="1"/>
  <c r="BK275" i="1"/>
  <c r="BK182" i="1"/>
  <c r="BK231" i="1"/>
  <c r="BK573" i="1"/>
  <c r="BK431" i="1"/>
  <c r="BK577" i="1"/>
  <c r="BK269" i="1"/>
  <c r="BK556" i="1"/>
  <c r="BK116" i="1"/>
  <c r="BK308" i="1"/>
  <c r="BK232" i="1"/>
  <c r="BK322" i="1"/>
  <c r="BK40" i="1"/>
  <c r="BK295" i="1"/>
  <c r="BK361" i="1"/>
  <c r="BK496" i="1"/>
  <c r="BK380" i="1"/>
  <c r="BK369" i="1"/>
  <c r="BK51" i="1"/>
  <c r="BK104" i="1"/>
  <c r="BK101" i="1"/>
  <c r="BK291" i="1"/>
  <c r="BK48" i="1"/>
  <c r="BK375" i="1"/>
  <c r="BK413" i="1"/>
  <c r="BK455" i="1"/>
  <c r="BK162" i="1"/>
  <c r="BK601" i="1"/>
  <c r="BK45" i="1"/>
  <c r="BK461" i="1"/>
  <c r="BK92" i="1"/>
  <c r="BK110" i="1"/>
  <c r="BK531" i="1"/>
  <c r="BK448" i="1"/>
  <c r="BK592" i="1"/>
  <c r="BK223" i="1"/>
  <c r="BK477" i="1"/>
  <c r="BK183" i="1"/>
  <c r="BK401" i="1"/>
  <c r="BK425" i="1"/>
  <c r="BK343" i="1"/>
  <c r="BK69" i="1"/>
  <c r="BK288" i="1"/>
  <c r="BK430" i="1"/>
  <c r="BK64" i="1"/>
  <c r="BK300" i="1"/>
  <c r="BK314" i="1"/>
  <c r="BK150" i="1"/>
  <c r="BK607" i="1"/>
  <c r="BK14" i="1"/>
  <c r="BK195" i="1"/>
  <c r="BK298" i="1"/>
  <c r="BK316" i="1"/>
  <c r="BK184" i="1"/>
  <c r="BK243" i="1"/>
  <c r="BK213" i="1"/>
  <c r="BK302" i="1"/>
  <c r="BK54" i="1"/>
  <c r="BK90" i="1"/>
  <c r="BK382" i="1"/>
  <c r="BK36" i="1"/>
  <c r="BK293" i="1"/>
  <c r="BK429" i="1"/>
  <c r="BK609" i="1"/>
  <c r="BK212" i="1"/>
  <c r="BK13" i="1"/>
  <c r="BK10" i="1"/>
  <c r="BK338" i="1"/>
  <c r="BK78" i="1"/>
  <c r="BK201" i="1"/>
  <c r="BK396" i="1"/>
  <c r="BK290" i="1"/>
  <c r="BK107" i="1"/>
  <c r="BK156" i="1"/>
  <c r="BK613" i="1"/>
  <c r="BK485" i="1"/>
  <c r="BK97" i="1"/>
  <c r="BK392" i="1"/>
  <c r="BK489" i="1"/>
  <c r="BK84" i="1"/>
  <c r="BK614" i="1"/>
  <c r="BK6" i="1"/>
  <c r="BK398" i="1"/>
  <c r="BK493" i="1"/>
  <c r="BK216" i="1"/>
  <c r="BK468" i="1"/>
  <c r="BK49" i="1"/>
  <c r="BK139" i="1"/>
  <c r="BK490" i="1"/>
  <c r="BK43" i="1"/>
  <c r="BK153" i="1"/>
  <c r="BK187" i="1"/>
  <c r="BK56" i="1"/>
  <c r="BK28" i="1"/>
  <c r="BK550" i="1"/>
  <c r="BK438" i="1"/>
  <c r="BK619" i="1"/>
  <c r="BK225" i="1"/>
  <c r="BK144" i="1"/>
  <c r="BK306" i="1"/>
  <c r="BK342" i="1"/>
  <c r="BK233" i="1"/>
  <c r="BK616" i="1"/>
  <c r="BK447" i="1"/>
  <c r="BK113" i="1"/>
  <c r="BK204" i="1"/>
  <c r="BK94" i="1"/>
  <c r="BK75" i="1"/>
  <c r="BK66" i="1"/>
  <c r="BK529" i="1"/>
  <c r="BK176" i="1"/>
  <c r="BK332" i="1"/>
  <c r="BK513" i="1"/>
  <c r="BK534" i="1"/>
  <c r="BK621" i="1"/>
  <c r="BK190" i="1"/>
  <c r="BK273" i="1"/>
  <c r="BK203" i="1"/>
  <c r="BK134" i="1"/>
  <c r="BK301" i="1"/>
  <c r="BK86" i="1"/>
  <c r="BK545" i="1"/>
  <c r="BK532" i="1"/>
  <c r="BK148" i="1"/>
  <c r="BK157" i="1"/>
  <c r="BK347" i="1"/>
  <c r="BK17" i="1"/>
  <c r="BK127" i="1"/>
  <c r="BK483" i="1"/>
  <c r="BK105" i="1"/>
  <c r="BK313" i="1"/>
  <c r="BK163" i="1"/>
  <c r="BK173" i="1"/>
  <c r="BK451" i="1"/>
  <c r="BK321" i="1"/>
  <c r="BK335" i="1"/>
  <c r="BK436" i="1"/>
  <c r="BK5" i="1"/>
  <c r="BK279" i="1"/>
  <c r="BK557" i="1"/>
  <c r="BK278" i="1"/>
  <c r="BK521" i="1"/>
  <c r="BK186" i="1"/>
  <c r="BK234" i="1"/>
  <c r="BK523" i="1"/>
  <c r="BK337" i="1"/>
  <c r="BK240" i="1"/>
  <c r="BK188" i="1"/>
  <c r="BK554" i="1"/>
  <c r="BK166" i="1"/>
  <c r="BK164" i="1"/>
  <c r="BK249" i="1"/>
  <c r="BK367" i="1"/>
  <c r="BK579" i="1"/>
  <c r="BK41" i="1"/>
  <c r="BK30" i="1"/>
  <c r="BK50" i="1"/>
  <c r="BK87" i="1"/>
  <c r="BK408" i="1"/>
  <c r="BK3" i="1"/>
  <c r="BK244" i="1"/>
  <c r="BK437" i="1"/>
  <c r="BK583" i="1"/>
  <c r="BK348" i="1"/>
  <c r="BK272" i="1"/>
  <c r="BK419" i="1"/>
  <c r="BK492" i="1"/>
  <c r="BK27" i="1"/>
  <c r="BK141" i="1"/>
  <c r="BK299" i="1"/>
  <c r="BK38" i="1"/>
  <c r="BK567" i="1"/>
  <c r="BK219" i="1"/>
  <c r="BK351" i="1"/>
  <c r="BK524" i="1"/>
  <c r="BK21" i="1"/>
  <c r="BK282" i="1"/>
  <c r="BK296" i="1"/>
  <c r="BK580" i="1"/>
  <c r="BK33" i="1"/>
  <c r="BK71" i="1"/>
  <c r="BK527" i="1"/>
  <c r="BK394" i="1"/>
  <c r="BK376" i="1"/>
  <c r="BK525" i="1"/>
  <c r="BK390" i="1"/>
  <c r="BK584" i="1"/>
  <c r="BK126" i="1"/>
  <c r="BK587" i="1"/>
  <c r="BK350" i="1"/>
  <c r="BK178" i="1"/>
  <c r="BK138" i="1"/>
  <c r="BK73" i="1"/>
  <c r="BK24" i="1"/>
  <c r="BK133" i="1"/>
  <c r="BK238" i="1"/>
  <c r="BK411" i="1"/>
  <c r="BK571" i="1"/>
  <c r="BK252" i="1"/>
  <c r="BK400" i="1"/>
  <c r="BK555" i="1"/>
  <c r="BK82" i="1"/>
  <c r="BK12" i="1"/>
  <c r="BK385" i="1"/>
  <c r="BK344" i="1"/>
  <c r="BK276" i="1"/>
  <c r="BK197" i="1"/>
  <c r="BK189" i="1"/>
  <c r="BK70" i="1"/>
  <c r="BK280" i="1"/>
  <c r="BK47" i="1"/>
  <c r="BK137" i="1"/>
  <c r="BK500" i="1"/>
  <c r="BK471" i="1"/>
  <c r="BK7" i="1"/>
  <c r="BK224" i="1"/>
  <c r="BK409" i="1"/>
  <c r="BK397" i="1"/>
  <c r="BK117" i="1"/>
  <c r="BK312" i="1"/>
  <c r="BK37" i="1"/>
  <c r="BK246" i="1"/>
  <c r="BK603" i="1"/>
  <c r="BK19" i="1"/>
  <c r="BK194" i="1"/>
  <c r="BK44" i="1"/>
  <c r="BK23" i="1"/>
  <c r="BK241" i="1"/>
  <c r="BK77" i="1"/>
  <c r="BK236" i="1"/>
  <c r="BK575" i="1"/>
  <c r="BK215" i="1"/>
  <c r="BK572" i="1"/>
  <c r="BK91" i="1"/>
  <c r="BK479" i="1"/>
  <c r="BK494" i="1"/>
  <c r="BK378" i="1"/>
  <c r="BK124" i="1"/>
  <c r="BK32" i="1"/>
  <c r="BK443" i="1"/>
  <c r="BK185" i="1"/>
  <c r="BK510" i="1"/>
  <c r="BK9" i="1"/>
  <c r="BK62" i="1"/>
  <c r="BK305" i="1"/>
  <c r="BK171" i="1"/>
  <c r="BK427" i="1"/>
  <c r="BK491" i="1"/>
  <c r="BK239" i="1"/>
  <c r="BK323" i="1"/>
  <c r="BK228" i="1"/>
  <c r="BK578" i="1"/>
  <c r="BK383" i="1"/>
  <c r="BK274" i="1"/>
  <c r="BK547" i="1"/>
  <c r="BK617" i="1"/>
  <c r="BK610" i="1"/>
  <c r="BK209" i="1"/>
  <c r="BK132" i="1"/>
  <c r="BK208" i="1"/>
  <c r="BK265" i="1"/>
  <c r="BK426" i="1"/>
  <c r="BK96" i="1"/>
  <c r="BK207" i="1"/>
  <c r="BK543" i="1"/>
  <c r="BK248" i="1"/>
  <c r="BK526" i="1"/>
  <c r="BK170" i="1"/>
  <c r="BK559" i="1"/>
  <c r="BK499" i="1"/>
  <c r="BK271" i="1"/>
  <c r="BK403" i="1"/>
  <c r="BK568" i="1"/>
  <c r="BK418" i="1"/>
  <c r="BK161" i="1"/>
  <c r="BK214" i="1"/>
  <c r="BK453" i="1"/>
  <c r="BK122" i="1"/>
  <c r="BK582" i="1"/>
  <c r="BK18" i="1"/>
  <c r="BK588" i="1"/>
  <c r="BK476" i="1"/>
  <c r="BK307" i="1"/>
  <c r="BK569" i="1"/>
  <c r="BK407" i="1"/>
  <c r="BK245" i="1"/>
  <c r="BK466" i="1"/>
  <c r="BK336" i="1"/>
  <c r="BK289" i="1"/>
  <c r="BK15" i="1"/>
  <c r="BK89" i="1"/>
  <c r="BK281" i="1"/>
  <c r="BK254" i="1"/>
  <c r="BK504" i="1"/>
  <c r="BK109" i="1"/>
  <c r="BK143" i="1"/>
  <c r="BK103" i="1"/>
  <c r="BK598" i="1"/>
  <c r="BK586" i="1"/>
  <c r="BK67" i="1"/>
  <c r="BK142" i="1"/>
  <c r="BK417" i="1"/>
  <c r="BK355" i="1"/>
  <c r="BK464" i="1"/>
  <c r="BK372" i="1"/>
  <c r="BK318" i="1"/>
  <c r="BK128" i="1"/>
  <c r="BK405" i="1"/>
  <c r="BK415" i="1"/>
  <c r="BK88" i="1"/>
  <c r="BK544" i="1"/>
  <c r="BK458" i="1"/>
  <c r="BK497" i="1"/>
  <c r="BK561" i="1"/>
  <c r="BK149" i="1"/>
  <c r="BK486" i="1"/>
  <c r="BK364" i="1"/>
  <c r="BK334" i="1"/>
  <c r="BK595" i="1"/>
  <c r="BK39" i="1"/>
  <c r="BK518" i="1"/>
  <c r="BK242" i="1"/>
  <c r="BK34" i="1"/>
  <c r="BK563" i="1"/>
  <c r="BK165" i="1"/>
  <c r="BK172" i="1"/>
  <c r="BK57" i="1"/>
  <c r="BK597" i="1"/>
  <c r="BK395" i="1"/>
  <c r="BK421" i="1"/>
  <c r="BK352" i="1"/>
  <c r="BK79" i="1"/>
  <c r="BK536" i="1"/>
  <c r="BK546" i="1"/>
  <c r="BK452" i="1"/>
  <c r="BK106" i="1"/>
  <c r="BK414" i="1"/>
  <c r="BK502" i="1"/>
  <c r="BK237" i="1"/>
  <c r="BK285" i="1"/>
  <c r="BK487" i="1"/>
  <c r="BK467" i="1"/>
  <c r="BK435" i="1"/>
  <c r="BK538" i="1"/>
  <c r="BK552" i="1"/>
  <c r="BK283" i="1"/>
  <c r="BK565" i="1"/>
  <c r="BK121" i="1"/>
  <c r="BK168" i="1"/>
  <c r="BK520" i="1"/>
  <c r="BK482" i="1"/>
  <c r="BK591" i="1"/>
  <c r="BK324" i="1"/>
  <c r="BK123" i="1"/>
  <c r="BK31" i="1"/>
  <c r="BK180" i="1"/>
  <c r="BK618" i="1"/>
  <c r="BK374" i="1"/>
  <c r="BK284" i="1"/>
  <c r="BK60" i="1"/>
  <c r="BK454" i="1"/>
  <c r="BK345" i="1"/>
  <c r="BK539" i="1"/>
  <c r="BK329" i="1"/>
  <c r="BK220" i="1"/>
  <c r="BK114" i="1"/>
  <c r="BK256" i="1"/>
  <c r="BK217" i="1"/>
  <c r="BK511" i="1"/>
  <c r="BK596" i="1"/>
  <c r="BK68" i="1"/>
  <c r="BK120" i="1"/>
  <c r="BK259" i="1"/>
  <c r="BK277" i="1"/>
  <c r="BK340" i="1"/>
  <c r="BK449" i="1"/>
  <c r="BK346" i="1"/>
  <c r="BK433" i="1"/>
  <c r="BK286" i="1"/>
  <c r="BK412" i="1"/>
  <c r="BK457" i="1"/>
  <c r="BK118" i="1"/>
  <c r="BK61" i="1"/>
  <c r="BK530" i="1"/>
  <c r="BK253" i="1"/>
  <c r="BK501" i="1"/>
  <c r="BK548" i="1"/>
  <c r="BK65" i="1"/>
  <c r="BK353" i="1"/>
  <c r="BK602" i="1"/>
  <c r="BK459" i="1"/>
  <c r="BK304" i="1"/>
  <c r="BK205" i="1"/>
  <c r="BK473" i="1"/>
  <c r="BK155" i="1"/>
  <c r="BK356" i="1"/>
  <c r="BK258" i="1"/>
  <c r="BK481" i="1"/>
  <c r="BK553" i="1"/>
  <c r="BK371" i="1"/>
  <c r="BK606" i="1"/>
  <c r="BK181" i="1"/>
  <c r="BK95" i="1"/>
  <c r="BK80" i="1"/>
  <c r="BK508" i="1"/>
  <c r="BK365" i="1"/>
  <c r="BK206" i="1"/>
  <c r="BK349" i="1"/>
  <c r="BK480" i="1"/>
  <c r="BK192" i="1"/>
  <c r="BK608" i="1"/>
  <c r="BK198" i="1"/>
  <c r="BK564" i="1"/>
  <c r="BK147" i="1"/>
  <c r="BK560" i="1"/>
  <c r="BK363" i="1"/>
  <c r="BK389" i="1"/>
  <c r="BK99" i="1"/>
  <c r="BK193" i="1"/>
  <c r="BK58" i="1"/>
  <c r="BK287" i="1"/>
  <c r="BK432" i="1"/>
  <c r="BK136" i="1"/>
  <c r="BK445" i="1"/>
  <c r="BK319" i="1"/>
  <c r="BK202" i="1"/>
  <c r="BK442" i="1"/>
  <c r="BK469" i="1"/>
  <c r="BK262" i="1"/>
  <c r="BK55" i="1"/>
  <c r="BK174" i="1"/>
  <c r="BK46" i="1"/>
  <c r="BK42" i="1"/>
  <c r="BK177" i="1"/>
  <c r="BK260" i="1"/>
  <c r="BK102" i="1"/>
  <c r="BK514" i="1"/>
  <c r="BK297" i="1"/>
  <c r="BK512" i="1"/>
  <c r="BK381" i="1"/>
  <c r="BK516" i="1"/>
  <c r="BK428" i="1"/>
  <c r="BK261" i="1"/>
  <c r="BK266" i="1"/>
  <c r="BK146" i="1"/>
  <c r="BK360" i="1"/>
  <c r="BK327" i="1"/>
  <c r="BK590" i="1"/>
  <c r="BK366" i="1"/>
  <c r="BK562" i="1"/>
  <c r="BK386" i="1"/>
  <c r="BK515" i="1"/>
  <c r="BK576" i="1"/>
  <c r="BK549" i="1"/>
  <c r="BK570" i="1"/>
  <c r="BK377" i="1"/>
  <c r="BK227" i="1"/>
  <c r="BK63" i="1"/>
  <c r="BK115" i="1"/>
  <c r="BK484" i="1"/>
  <c r="BK175" i="1"/>
  <c r="BK330" i="1"/>
  <c r="BK112" i="1"/>
  <c r="BK317" i="1"/>
  <c r="BK456" i="1"/>
  <c r="BK108" i="1"/>
  <c r="BK16" i="1"/>
  <c r="BK199" i="1"/>
  <c r="BK59" i="1"/>
  <c r="BK311" i="1"/>
  <c r="BK391" i="1"/>
  <c r="BK388" i="1"/>
  <c r="BK159" i="1"/>
  <c r="BK52" i="1"/>
  <c r="BK478" i="1"/>
  <c r="BK599" i="1"/>
  <c r="BK460" i="1"/>
  <c r="BK315" i="1"/>
  <c r="BK542" i="1"/>
  <c r="BK226" i="1"/>
  <c r="BK503" i="1"/>
  <c r="BK444" i="1"/>
  <c r="BK558" i="1"/>
  <c r="BK357" i="1"/>
  <c r="BK402" i="1"/>
  <c r="BK604" i="1"/>
  <c r="BK533" i="1"/>
  <c r="BK221" i="1"/>
  <c r="BK373" i="1"/>
  <c r="BK498" i="1"/>
  <c r="BK270" i="1"/>
  <c r="BK439" i="1"/>
  <c r="BK446" i="1"/>
  <c r="BK167" i="1"/>
  <c r="BK441" i="1"/>
  <c r="BK470" i="1"/>
  <c r="BK263" i="1"/>
  <c r="BK488" i="1"/>
  <c r="BK200" i="1"/>
  <c r="BK140" i="1"/>
  <c r="BK268" i="1"/>
  <c r="BK131" i="1"/>
  <c r="BK309" i="1"/>
  <c r="BK611" i="1"/>
  <c r="BK422" i="1"/>
  <c r="BK235" i="1"/>
  <c r="BK566" i="1"/>
  <c r="BK292" i="1"/>
  <c r="BK83" i="1"/>
  <c r="BK404" i="1"/>
  <c r="BK85" i="1"/>
  <c r="BK600" i="1"/>
  <c r="BK551" i="1"/>
  <c r="BK358" i="1"/>
  <c r="BK450" i="1"/>
  <c r="BK76" i="1"/>
  <c r="BK145" i="1"/>
  <c r="BK406" i="1"/>
  <c r="BK230" i="1"/>
  <c r="BK218" i="1"/>
  <c r="BK325" i="1"/>
  <c r="BK537" i="1"/>
  <c r="BK72" i="1"/>
  <c r="BK535" i="1"/>
  <c r="BK331" i="1"/>
  <c r="BK328" i="1"/>
  <c r="BK393" i="1"/>
  <c r="BK540" i="1"/>
  <c r="BK267" i="1"/>
  <c r="BK169" i="1"/>
  <c r="BK8" i="1"/>
  <c r="BK53" i="1"/>
  <c r="BK541" i="1"/>
  <c r="BK341" i="1"/>
  <c r="BK509" i="1"/>
  <c r="BK154" i="1"/>
  <c r="BK384" i="1"/>
  <c r="BK462" i="1"/>
  <c r="BK589" i="1"/>
  <c r="BK135" i="1"/>
  <c r="BK423" i="1"/>
  <c r="BK359" i="1"/>
  <c r="BK210" i="1"/>
  <c r="BK29" i="1"/>
  <c r="BK93" i="1"/>
  <c r="BK495" i="1"/>
  <c r="BK81" i="1"/>
  <c r="BK506" i="1"/>
  <c r="BK229" i="1"/>
  <c r="BK440" i="1"/>
  <c r="BK605" i="1"/>
  <c r="BK399" i="1"/>
  <c r="BK581" i="1"/>
  <c r="BK339" i="1"/>
  <c r="BK35" i="1"/>
  <c r="BK354" i="1"/>
  <c r="BK594" i="1"/>
  <c r="BK505" i="1"/>
  <c r="BK196" i="1"/>
  <c r="BK151" i="1"/>
  <c r="BK119" i="1"/>
  <c r="BK379" i="1"/>
  <c r="BK255" i="1"/>
  <c r="BK294" i="1"/>
  <c r="BK615" i="1"/>
  <c r="BK25" i="1"/>
  <c r="BK310" i="1"/>
  <c r="BK247" i="1"/>
  <c r="BK368" i="1"/>
  <c r="BK26" i="1"/>
  <c r="BK211" i="1"/>
  <c r="BK179" i="1"/>
  <c r="BK612" i="1"/>
  <c r="BK98" i="1"/>
  <c r="BK475" i="1"/>
  <c r="BK11" i="1"/>
  <c r="BK517" i="1"/>
  <c r="BK333" i="1"/>
  <c r="BK463" i="1"/>
  <c r="BK100" i="1"/>
  <c r="BK585" i="1"/>
  <c r="BK434" i="1"/>
  <c r="BK222" i="1"/>
  <c r="BK158" i="1"/>
  <c r="BK528" i="1"/>
  <c r="BK416" i="1"/>
  <c r="BK519" i="1"/>
  <c r="BK129" i="1"/>
  <c r="BK125" i="1"/>
  <c r="BK191" i="1"/>
  <c r="BK424" i="1"/>
  <c r="BK250" i="1"/>
  <c r="BK22" i="1"/>
  <c r="BK522" i="1"/>
  <c r="BK465" i="1"/>
  <c r="BK410" i="1"/>
  <c r="BK474" i="1"/>
  <c r="BK320" i="1"/>
  <c r="BK420" i="1"/>
  <c r="BK387" i="1"/>
  <c r="BK152" i="1"/>
  <c r="BK160" i="1"/>
  <c r="BK574" i="1"/>
  <c r="BK111" i="1"/>
  <c r="BE355" i="1"/>
  <c r="BU355" i="1" s="1"/>
  <c r="BE211" i="1"/>
  <c r="BU211" i="1" s="1"/>
  <c r="BE606" i="1"/>
  <c r="BE486" i="1"/>
  <c r="BU486" i="1" s="1"/>
  <c r="BE584" i="1"/>
  <c r="BU584" i="1" s="1"/>
  <c r="BE317" i="1"/>
  <c r="BU317" i="1" s="1"/>
  <c r="BE233" i="1"/>
  <c r="BU233" i="1" s="1"/>
  <c r="BE221" i="1"/>
  <c r="BE125" i="1"/>
  <c r="BU125" i="1" s="1"/>
  <c r="BE29" i="1"/>
  <c r="BU29" i="1" s="1"/>
  <c r="BE544" i="1"/>
  <c r="BE484" i="1"/>
  <c r="BU484" i="1" s="1"/>
  <c r="BE412" i="1"/>
  <c r="BU412" i="1" s="1"/>
  <c r="BE316" i="1"/>
  <c r="BU316" i="1" s="1"/>
  <c r="BE76" i="1"/>
  <c r="BU76" i="1" s="1"/>
  <c r="BE52" i="1"/>
  <c r="BU52" i="1" s="1"/>
  <c r="BE387" i="1"/>
  <c r="BU387" i="1" s="1"/>
  <c r="BE279" i="1"/>
  <c r="BU279" i="1" s="1"/>
  <c r="BE546" i="1"/>
  <c r="BE498" i="1"/>
  <c r="BU498" i="1" s="1"/>
  <c r="BE54" i="1"/>
  <c r="BU54" i="1" s="1"/>
  <c r="BE605" i="1"/>
  <c r="BE497" i="1"/>
  <c r="BU497" i="1" s="1"/>
  <c r="BE41" i="1"/>
  <c r="BU41" i="1" s="1"/>
  <c r="BE352" i="1"/>
  <c r="BU352" i="1" s="1"/>
  <c r="BE292" i="1"/>
  <c r="BE579" i="1"/>
  <c r="BU579" i="1" s="1"/>
  <c r="BE471" i="1"/>
  <c r="BE267" i="1"/>
  <c r="BE139" i="1"/>
  <c r="BU139" i="1" s="1"/>
  <c r="BE582" i="1"/>
  <c r="BU582" i="1" s="1"/>
  <c r="BE570" i="1"/>
  <c r="BU570" i="1" s="1"/>
  <c r="BE462" i="1"/>
  <c r="BU462" i="1" s="1"/>
  <c r="BE378" i="1"/>
  <c r="BU378" i="1" s="1"/>
  <c r="BE342" i="1"/>
  <c r="BU342" i="1" s="1"/>
  <c r="BE330" i="1"/>
  <c r="BE306" i="1"/>
  <c r="BU306" i="1" s="1"/>
  <c r="BE545" i="1"/>
  <c r="BE449" i="1"/>
  <c r="BE365" i="1"/>
  <c r="BE77" i="1"/>
  <c r="BU77" i="1" s="1"/>
  <c r="BE65" i="1"/>
  <c r="BU65" i="1" s="1"/>
  <c r="BE508" i="1"/>
  <c r="BE496" i="1"/>
  <c r="BU496" i="1" s="1"/>
  <c r="BE184" i="1"/>
  <c r="BU184" i="1" s="1"/>
  <c r="BE148" i="1"/>
  <c r="BE100" i="1"/>
  <c r="BU100" i="1" s="1"/>
  <c r="BE555" i="1"/>
  <c r="BU555" i="1" s="1"/>
  <c r="BE507" i="1"/>
  <c r="BU507" i="1" s="1"/>
  <c r="BE435" i="1"/>
  <c r="BU435" i="1" s="1"/>
  <c r="BE339" i="1"/>
  <c r="BU339" i="1" s="1"/>
  <c r="BE327" i="1"/>
  <c r="BU327" i="1" s="1"/>
  <c r="BE621" i="1"/>
  <c r="BU621" i="1" s="1"/>
  <c r="BE258" i="1"/>
  <c r="BU258" i="1" s="1"/>
  <c r="BE246" i="1"/>
  <c r="BU246" i="1" s="1"/>
  <c r="BE78" i="1"/>
  <c r="BU78" i="1" s="1"/>
  <c r="BE367" i="1"/>
  <c r="BE581" i="1"/>
  <c r="BU581" i="1" s="1"/>
  <c r="BE377" i="1"/>
  <c r="BU377" i="1" s="1"/>
  <c r="BE305" i="1"/>
  <c r="BE137" i="1"/>
  <c r="BU137" i="1" s="1"/>
  <c r="BE5" i="1"/>
  <c r="BU5" i="1" s="1"/>
  <c r="BE595" i="1"/>
  <c r="BU595" i="1" s="1"/>
  <c r="BE616" i="1"/>
  <c r="BU616" i="1" s="1"/>
  <c r="BE592" i="1"/>
  <c r="BU592" i="1" s="1"/>
  <c r="BE520" i="1"/>
  <c r="BU520" i="1" s="1"/>
  <c r="BE460" i="1"/>
  <c r="BU460" i="1" s="1"/>
  <c r="BE304" i="1"/>
  <c r="BU304" i="1" s="1"/>
  <c r="BE160" i="1"/>
  <c r="BU160" i="1" s="1"/>
  <c r="BE16" i="1"/>
  <c r="BU16" i="1" s="1"/>
  <c r="BE4" i="1"/>
  <c r="BU4" i="1" s="1"/>
  <c r="BE620" i="1"/>
  <c r="BU620" i="1" s="1"/>
  <c r="BE423" i="1"/>
  <c r="BE207" i="1"/>
  <c r="BU207" i="1" s="1"/>
  <c r="BE571" i="1"/>
  <c r="BU571" i="1" s="1"/>
  <c r="BE283" i="1"/>
  <c r="BU283" i="1" s="1"/>
  <c r="BE522" i="1"/>
  <c r="BU522" i="1" s="1"/>
  <c r="BE186" i="1"/>
  <c r="BU186" i="1" s="1"/>
  <c r="BE18" i="1"/>
  <c r="BU18" i="1" s="1"/>
  <c r="BE619" i="1"/>
  <c r="BU619" i="1" s="1"/>
  <c r="BE209" i="1"/>
  <c r="BU209" i="1" s="1"/>
  <c r="BE185" i="1"/>
  <c r="BU185" i="1" s="1"/>
  <c r="BE89" i="1"/>
  <c r="BU89" i="1" s="1"/>
  <c r="BE17" i="1"/>
  <c r="BU17" i="1" s="1"/>
  <c r="BE580" i="1"/>
  <c r="BU580" i="1" s="1"/>
  <c r="BE568" i="1"/>
  <c r="BE136" i="1"/>
  <c r="BU136" i="1" s="1"/>
  <c r="BE88" i="1"/>
  <c r="BU88" i="1" s="1"/>
  <c r="BE607" i="1"/>
  <c r="BE615" i="1"/>
  <c r="BU615" i="1" s="1"/>
  <c r="BE354" i="1"/>
  <c r="BU354" i="1" s="1"/>
  <c r="BE234" i="1"/>
  <c r="BU234" i="1" s="1"/>
  <c r="BE198" i="1"/>
  <c r="BU198" i="1" s="1"/>
  <c r="BE162" i="1"/>
  <c r="BU162" i="1" s="1"/>
  <c r="BE90" i="1"/>
  <c r="BU90" i="1" s="1"/>
  <c r="BE66" i="1"/>
  <c r="BU66" i="1" s="1"/>
  <c r="BE42" i="1"/>
  <c r="BU42" i="1" s="1"/>
  <c r="BE523" i="1"/>
  <c r="BU523" i="1" s="1"/>
  <c r="BE187" i="1"/>
  <c r="BU187" i="1" s="1"/>
  <c r="BE617" i="1"/>
  <c r="BU617" i="1" s="1"/>
  <c r="BE485" i="1"/>
  <c r="BU485" i="1" s="1"/>
  <c r="BE604" i="1"/>
  <c r="BE400" i="1"/>
  <c r="BU400" i="1" s="1"/>
  <c r="BE388" i="1"/>
  <c r="BE364" i="1"/>
  <c r="BE112" i="1"/>
  <c r="BU112" i="1" s="1"/>
  <c r="BE64" i="1"/>
  <c r="BU64" i="1" s="1"/>
  <c r="BE28" i="1"/>
  <c r="BU28" i="1" s="1"/>
  <c r="BE438" i="1"/>
  <c r="BU438" i="1" s="1"/>
  <c r="BE174" i="1"/>
  <c r="BE126" i="1"/>
  <c r="BU126" i="1" s="1"/>
  <c r="BE30" i="1"/>
  <c r="BU30" i="1" s="1"/>
  <c r="BE271" i="1"/>
  <c r="BU271" i="1" s="1"/>
  <c r="BE437" i="1"/>
  <c r="BU437" i="1" s="1"/>
  <c r="BE413" i="1"/>
  <c r="BU413" i="1" s="1"/>
  <c r="BE401" i="1"/>
  <c r="BU401" i="1" s="1"/>
  <c r="BE161" i="1"/>
  <c r="BU161" i="1" s="1"/>
  <c r="BE343" i="1"/>
  <c r="BE376" i="1"/>
  <c r="BU376" i="1" s="1"/>
  <c r="BE172" i="1"/>
  <c r="BU172" i="1" s="1"/>
  <c r="BE40" i="1"/>
  <c r="BU40" i="1" s="1"/>
  <c r="BE603" i="1"/>
  <c r="BU603" i="1" s="1"/>
  <c r="BE567" i="1"/>
  <c r="BE531" i="1"/>
  <c r="BU531" i="1" s="1"/>
  <c r="BE459" i="1"/>
  <c r="BU459" i="1" s="1"/>
  <c r="BE351" i="1"/>
  <c r="BU351" i="1" s="1"/>
  <c r="BE255" i="1"/>
  <c r="BU255" i="1" s="1"/>
  <c r="BE231" i="1"/>
  <c r="BU231" i="1" s="1"/>
  <c r="BE318" i="1"/>
  <c r="BU318" i="1" s="1"/>
  <c r="BE294" i="1"/>
  <c r="BU294" i="1" s="1"/>
  <c r="BE282" i="1"/>
  <c r="BU282" i="1" s="1"/>
  <c r="BE521" i="1"/>
  <c r="BE461" i="1"/>
  <c r="BU461" i="1" s="1"/>
  <c r="BE113" i="1"/>
  <c r="BU113" i="1" s="1"/>
  <c r="BE424" i="1"/>
  <c r="BE519" i="1"/>
  <c r="BE363" i="1"/>
  <c r="BU363" i="1" s="1"/>
  <c r="BE558" i="1"/>
  <c r="BU558" i="1" s="1"/>
  <c r="BE474" i="1"/>
  <c r="BU474" i="1" s="1"/>
  <c r="BE426" i="1"/>
  <c r="BE390" i="1"/>
  <c r="BU390" i="1" s="1"/>
  <c r="BE138" i="1"/>
  <c r="BU138" i="1" s="1"/>
  <c r="BE114" i="1"/>
  <c r="BU114" i="1" s="1"/>
  <c r="BE103" i="1"/>
  <c r="BU103" i="1" s="1"/>
  <c r="BE569" i="1"/>
  <c r="BU569" i="1" s="1"/>
  <c r="BE425" i="1"/>
  <c r="BU425" i="1" s="1"/>
  <c r="BE341" i="1"/>
  <c r="BU341" i="1" s="1"/>
  <c r="BE329" i="1"/>
  <c r="BE281" i="1"/>
  <c r="BU281" i="1" s="1"/>
  <c r="BE197" i="1"/>
  <c r="BU197" i="1" s="1"/>
  <c r="BE53" i="1"/>
  <c r="BU53" i="1" s="1"/>
  <c r="BE340" i="1"/>
  <c r="BU340" i="1" s="1"/>
  <c r="BE268" i="1"/>
  <c r="BU268" i="1" s="1"/>
  <c r="BE244" i="1"/>
  <c r="BE232" i="1"/>
  <c r="BU232" i="1" s="1"/>
  <c r="BE220" i="1"/>
  <c r="BE543" i="1"/>
  <c r="BU543" i="1" s="1"/>
  <c r="BE483" i="1"/>
  <c r="BU483" i="1" s="1"/>
  <c r="BE399" i="1"/>
  <c r="BU399" i="1" s="1"/>
  <c r="BE375" i="1"/>
  <c r="BU375" i="1" s="1"/>
  <c r="BE315" i="1"/>
  <c r="BE487" i="1"/>
  <c r="BU487" i="1" s="1"/>
  <c r="BE55" i="1"/>
  <c r="BU55" i="1" s="1"/>
  <c r="BE534" i="1"/>
  <c r="BU534" i="1" s="1"/>
  <c r="BE150" i="1"/>
  <c r="BU150" i="1" s="1"/>
  <c r="BE593" i="1"/>
  <c r="BU593" i="1" s="1"/>
  <c r="BE533" i="1"/>
  <c r="BE509" i="1"/>
  <c r="BE353" i="1"/>
  <c r="BE245" i="1"/>
  <c r="BU245" i="1" s="1"/>
  <c r="BE173" i="1"/>
  <c r="BU173" i="1" s="1"/>
  <c r="BE149" i="1"/>
  <c r="BU149" i="1" s="1"/>
  <c r="BE101" i="1"/>
  <c r="BU101" i="1" s="1"/>
  <c r="BE618" i="1"/>
  <c r="BE556" i="1"/>
  <c r="BU556" i="1" s="1"/>
  <c r="BE532" i="1"/>
  <c r="BE448" i="1"/>
  <c r="BU448" i="1" s="1"/>
  <c r="BE256" i="1"/>
  <c r="BE208" i="1"/>
  <c r="BU208" i="1" s="1"/>
  <c r="BE196" i="1"/>
  <c r="BU196" i="1" s="1"/>
  <c r="BE427" i="1"/>
  <c r="BU427" i="1" s="1"/>
  <c r="BE495" i="1"/>
  <c r="BU495" i="1" s="1"/>
  <c r="BE303" i="1"/>
  <c r="BU303" i="1" s="1"/>
  <c r="BE291" i="1"/>
  <c r="BU291" i="1" s="1"/>
  <c r="BE594" i="1"/>
  <c r="BU594" i="1" s="1"/>
  <c r="BE510" i="1"/>
  <c r="BU510" i="1" s="1"/>
  <c r="BE414" i="1"/>
  <c r="BU414" i="1" s="1"/>
  <c r="BE402" i="1"/>
  <c r="BU402" i="1" s="1"/>
  <c r="BE270" i="1"/>
  <c r="BE222" i="1"/>
  <c r="BU222" i="1" s="1"/>
  <c r="BE102" i="1"/>
  <c r="BU102" i="1" s="1"/>
  <c r="BE6" i="1"/>
  <c r="BU6" i="1" s="1"/>
  <c r="BE389" i="1"/>
  <c r="BU389" i="1" s="1"/>
  <c r="BE293" i="1"/>
  <c r="BU293" i="1" s="1"/>
  <c r="BE257" i="1"/>
  <c r="BU257" i="1" s="1"/>
  <c r="BE472" i="1"/>
  <c r="BU472" i="1" s="1"/>
  <c r="BE436" i="1"/>
  <c r="BU436" i="1" s="1"/>
  <c r="BE447" i="1"/>
  <c r="BU447" i="1" s="1"/>
  <c r="BE411" i="1"/>
  <c r="BU411" i="1" s="1"/>
  <c r="BE147" i="1"/>
  <c r="BE450" i="1"/>
  <c r="BE366" i="1"/>
  <c r="BE210" i="1"/>
  <c r="BE600" i="1"/>
  <c r="BU600" i="1" s="1"/>
  <c r="BE439" i="1"/>
  <c r="BU439" i="1" s="1"/>
  <c r="BE557" i="1"/>
  <c r="BU557" i="1" s="1"/>
  <c r="BE473" i="1"/>
  <c r="BU473" i="1" s="1"/>
  <c r="BE269" i="1"/>
  <c r="BU269" i="1" s="1"/>
  <c r="BE328" i="1"/>
  <c r="BU328" i="1" s="1"/>
  <c r="BE280" i="1"/>
  <c r="BU280" i="1" s="1"/>
  <c r="BE124" i="1"/>
  <c r="BE183" i="1"/>
  <c r="BU183" i="1" s="1"/>
  <c r="BE159" i="1"/>
  <c r="BU159" i="1" s="1"/>
  <c r="BE15" i="1"/>
  <c r="BU15" i="1" s="1"/>
  <c r="BE506" i="1"/>
  <c r="BU506" i="1" s="1"/>
  <c r="BE398" i="1"/>
  <c r="BU398" i="1" s="1"/>
  <c r="BE362" i="1"/>
  <c r="BU362" i="1" s="1"/>
  <c r="BE98" i="1"/>
  <c r="BU98" i="1" s="1"/>
  <c r="BE74" i="1"/>
  <c r="BU74" i="1" s="1"/>
  <c r="BE50" i="1"/>
  <c r="BU50" i="1" s="1"/>
  <c r="BE591" i="1"/>
  <c r="BU591" i="1" s="1"/>
  <c r="BE541" i="1"/>
  <c r="BE493" i="1"/>
  <c r="BU493" i="1" s="1"/>
  <c r="BE433" i="1"/>
  <c r="BU433" i="1" s="1"/>
  <c r="BE385" i="1"/>
  <c r="BU385" i="1" s="1"/>
  <c r="BE241" i="1"/>
  <c r="BU241" i="1" s="1"/>
  <c r="BE205" i="1"/>
  <c r="BU205" i="1" s="1"/>
  <c r="BE73" i="1"/>
  <c r="BU73" i="1" s="1"/>
  <c r="BE528" i="1"/>
  <c r="BU528" i="1" s="1"/>
  <c r="BE468" i="1"/>
  <c r="BU468" i="1" s="1"/>
  <c r="BE456" i="1"/>
  <c r="BE252" i="1"/>
  <c r="BU252" i="1" s="1"/>
  <c r="BE204" i="1"/>
  <c r="BU204" i="1" s="1"/>
  <c r="BE491" i="1"/>
  <c r="BU491" i="1" s="1"/>
  <c r="BE467" i="1"/>
  <c r="BU467" i="1" s="1"/>
  <c r="BE323" i="1"/>
  <c r="BU323" i="1" s="1"/>
  <c r="BE299" i="1"/>
  <c r="BU299" i="1" s="1"/>
  <c r="BE203" i="1"/>
  <c r="BU203" i="1" s="1"/>
  <c r="BE179" i="1"/>
  <c r="BE51" i="1"/>
  <c r="BU51" i="1" s="1"/>
  <c r="BE27" i="1"/>
  <c r="BU27" i="1" s="1"/>
  <c r="BE470" i="1"/>
  <c r="BU470" i="1" s="1"/>
  <c r="BE410" i="1"/>
  <c r="BE386" i="1"/>
  <c r="BU386" i="1" s="1"/>
  <c r="BE374" i="1"/>
  <c r="BU374" i="1" s="1"/>
  <c r="BE254" i="1"/>
  <c r="BU254" i="1" s="1"/>
  <c r="BE158" i="1"/>
  <c r="BU158" i="1" s="1"/>
  <c r="BE134" i="1"/>
  <c r="BU134" i="1" s="1"/>
  <c r="BE7" i="1"/>
  <c r="BU7" i="1" s="1"/>
  <c r="BE601" i="1"/>
  <c r="BU601" i="1" s="1"/>
  <c r="BE565" i="1"/>
  <c r="BE421" i="1"/>
  <c r="BE49" i="1"/>
  <c r="BU49" i="1" s="1"/>
  <c r="BE564" i="1"/>
  <c r="BU564" i="1" s="1"/>
  <c r="BE300" i="1"/>
  <c r="BE288" i="1"/>
  <c r="BU288" i="1" s="1"/>
  <c r="BE228" i="1"/>
  <c r="BU228" i="1" s="1"/>
  <c r="BE156" i="1"/>
  <c r="BU156" i="1" s="1"/>
  <c r="BE503" i="1"/>
  <c r="BU503" i="1" s="1"/>
  <c r="BE383" i="1"/>
  <c r="BU383" i="1" s="1"/>
  <c r="BE359" i="1"/>
  <c r="BU359" i="1" s="1"/>
  <c r="BE167" i="1"/>
  <c r="BU167" i="1" s="1"/>
  <c r="BE171" i="1"/>
  <c r="BE111" i="1"/>
  <c r="BE338" i="1"/>
  <c r="BU338" i="1" s="1"/>
  <c r="BE326" i="1"/>
  <c r="BU326" i="1" s="1"/>
  <c r="BE218" i="1"/>
  <c r="BU218" i="1" s="1"/>
  <c r="BE146" i="1"/>
  <c r="BU146" i="1" s="1"/>
  <c r="BE349" i="1"/>
  <c r="BU349" i="1" s="1"/>
  <c r="BE301" i="1"/>
  <c r="BU301" i="1" s="1"/>
  <c r="BE133" i="1"/>
  <c r="BU133" i="1" s="1"/>
  <c r="BE37" i="1"/>
  <c r="BU37" i="1" s="1"/>
  <c r="BE43" i="1"/>
  <c r="BU43" i="1" s="1"/>
  <c r="BE420" i="1"/>
  <c r="BU420" i="1" s="1"/>
  <c r="BE192" i="1"/>
  <c r="BU192" i="1" s="1"/>
  <c r="BE108" i="1"/>
  <c r="BU108" i="1" s="1"/>
  <c r="BE84" i="1"/>
  <c r="BU84" i="1" s="1"/>
  <c r="BE587" i="1"/>
  <c r="BE551" i="1"/>
  <c r="BE527" i="1"/>
  <c r="BU527" i="1" s="1"/>
  <c r="BE407" i="1"/>
  <c r="BU407" i="1" s="1"/>
  <c r="BE131" i="1"/>
  <c r="BU131" i="1" s="1"/>
  <c r="BE195" i="1"/>
  <c r="BE135" i="1"/>
  <c r="BU135" i="1" s="1"/>
  <c r="BE530" i="1"/>
  <c r="BU530" i="1" s="1"/>
  <c r="BE434" i="1"/>
  <c r="BU434" i="1" s="1"/>
  <c r="BE242" i="1"/>
  <c r="BU242" i="1" s="1"/>
  <c r="BE194" i="1"/>
  <c r="BU194" i="1" s="1"/>
  <c r="BE122" i="1"/>
  <c r="BU122" i="1" s="1"/>
  <c r="BE589" i="1"/>
  <c r="BE517" i="1"/>
  <c r="BU517" i="1" s="1"/>
  <c r="BE481" i="1"/>
  <c r="BU481" i="1" s="1"/>
  <c r="BE469" i="1"/>
  <c r="BU469" i="1" s="1"/>
  <c r="BE397" i="1"/>
  <c r="BU397" i="1" s="1"/>
  <c r="BE295" i="1"/>
  <c r="BU295" i="1" s="1"/>
  <c r="BE276" i="1"/>
  <c r="BU276" i="1" s="1"/>
  <c r="BE215" i="1"/>
  <c r="BU215" i="1" s="1"/>
  <c r="BE155" i="1"/>
  <c r="BU155" i="1" s="1"/>
  <c r="BE266" i="1"/>
  <c r="BU266" i="1" s="1"/>
  <c r="BE26" i="1"/>
  <c r="BE505" i="1"/>
  <c r="BU505" i="1" s="1"/>
  <c r="BE313" i="1"/>
  <c r="BU313" i="1" s="1"/>
  <c r="BE181" i="1"/>
  <c r="BU181" i="1" s="1"/>
  <c r="BE121" i="1"/>
  <c r="BU121" i="1" s="1"/>
  <c r="BE588" i="1"/>
  <c r="BU588" i="1" s="1"/>
  <c r="BE516" i="1"/>
  <c r="BU516" i="1" s="1"/>
  <c r="BE444" i="1"/>
  <c r="BU444" i="1" s="1"/>
  <c r="BE348" i="1"/>
  <c r="BU348" i="1" s="1"/>
  <c r="BE312" i="1"/>
  <c r="BU312" i="1" s="1"/>
  <c r="BE36" i="1"/>
  <c r="BU36" i="1" s="1"/>
  <c r="BE599" i="1"/>
  <c r="BU599" i="1" s="1"/>
  <c r="BE575" i="1"/>
  <c r="BU575" i="1" s="1"/>
  <c r="BE335" i="1"/>
  <c r="BU335" i="1" s="1"/>
  <c r="BE263" i="1"/>
  <c r="BU263" i="1" s="1"/>
  <c r="BE191" i="1"/>
  <c r="BU191" i="1" s="1"/>
  <c r="BE243" i="1"/>
  <c r="BU243" i="1" s="1"/>
  <c r="BE614" i="1"/>
  <c r="BU614" i="1" s="1"/>
  <c r="BE590" i="1"/>
  <c r="BU590" i="1" s="1"/>
  <c r="BE554" i="1"/>
  <c r="BU554" i="1" s="1"/>
  <c r="BE422" i="1"/>
  <c r="BU422" i="1" s="1"/>
  <c r="BE529" i="1"/>
  <c r="BU529" i="1" s="1"/>
  <c r="BE217" i="1"/>
  <c r="BU217" i="1" s="1"/>
  <c r="BE85" i="1"/>
  <c r="BU85" i="1" s="1"/>
  <c r="BE61" i="1"/>
  <c r="BU61" i="1" s="1"/>
  <c r="BE415" i="1"/>
  <c r="BU415" i="1" s="1"/>
  <c r="BE151" i="1"/>
  <c r="BU151" i="1" s="1"/>
  <c r="BE576" i="1"/>
  <c r="BE552" i="1"/>
  <c r="BU552" i="1" s="1"/>
  <c r="BE180" i="1"/>
  <c r="BU180" i="1" s="1"/>
  <c r="BE168" i="1"/>
  <c r="BU168" i="1" s="1"/>
  <c r="BE96" i="1"/>
  <c r="BU96" i="1" s="1"/>
  <c r="BE48" i="1"/>
  <c r="BU48" i="1" s="1"/>
  <c r="BE419" i="1"/>
  <c r="BU419" i="1" s="1"/>
  <c r="BE311" i="1"/>
  <c r="BE287" i="1"/>
  <c r="BU287" i="1" s="1"/>
  <c r="BE239" i="1"/>
  <c r="BU239" i="1" s="1"/>
  <c r="BE123" i="1"/>
  <c r="BU123" i="1" s="1"/>
  <c r="BE482" i="1"/>
  <c r="BU482" i="1" s="1"/>
  <c r="BE170" i="1"/>
  <c r="BU170" i="1" s="1"/>
  <c r="BE86" i="1"/>
  <c r="BU86" i="1" s="1"/>
  <c r="BE62" i="1"/>
  <c r="BU62" i="1" s="1"/>
  <c r="BE14" i="1"/>
  <c r="BU14" i="1" s="1"/>
  <c r="BE331" i="1"/>
  <c r="BE253" i="1"/>
  <c r="BU253" i="1" s="1"/>
  <c r="BE229" i="1"/>
  <c r="BE109" i="1"/>
  <c r="BU109" i="1" s="1"/>
  <c r="BE13" i="1"/>
  <c r="BU13" i="1" s="1"/>
  <c r="BE504" i="1"/>
  <c r="BU504" i="1" s="1"/>
  <c r="BE396" i="1"/>
  <c r="BU396" i="1" s="1"/>
  <c r="BE360" i="1"/>
  <c r="BU360" i="1" s="1"/>
  <c r="BE216" i="1"/>
  <c r="BU216" i="1" s="1"/>
  <c r="BE132" i="1"/>
  <c r="BU132" i="1" s="1"/>
  <c r="BE72" i="1"/>
  <c r="BU72" i="1" s="1"/>
  <c r="BE443" i="1"/>
  <c r="BU443" i="1" s="1"/>
  <c r="BE431" i="1"/>
  <c r="BU431" i="1" s="1"/>
  <c r="BE75" i="1"/>
  <c r="BE3" i="1"/>
  <c r="BU3" i="1" s="1"/>
  <c r="BE578" i="1"/>
  <c r="BU578" i="1" s="1"/>
  <c r="BE302" i="1"/>
  <c r="BU302" i="1" s="1"/>
  <c r="BE259" i="1"/>
  <c r="BU259" i="1" s="1"/>
  <c r="BE445" i="1"/>
  <c r="BE289" i="1"/>
  <c r="BU289" i="1" s="1"/>
  <c r="BE157" i="1"/>
  <c r="BU157" i="1" s="1"/>
  <c r="BE432" i="1"/>
  <c r="BU432" i="1" s="1"/>
  <c r="BE384" i="1"/>
  <c r="BU384" i="1" s="1"/>
  <c r="BE240" i="1"/>
  <c r="BU240" i="1" s="1"/>
  <c r="BE60" i="1"/>
  <c r="BE515" i="1"/>
  <c r="BU515" i="1" s="1"/>
  <c r="BE395" i="1"/>
  <c r="BU395" i="1" s="1"/>
  <c r="BE347" i="1"/>
  <c r="BU347" i="1" s="1"/>
  <c r="BE119" i="1"/>
  <c r="BU119" i="1" s="1"/>
  <c r="BE63" i="1"/>
  <c r="BU63" i="1" s="1"/>
  <c r="BE206" i="1"/>
  <c r="BU206" i="1" s="1"/>
  <c r="BE110" i="1"/>
  <c r="BE38" i="1"/>
  <c r="BU38" i="1" s="1"/>
  <c r="BE547" i="1"/>
  <c r="BU547" i="1" s="1"/>
  <c r="BE67" i="1"/>
  <c r="BU67" i="1" s="1"/>
  <c r="BE613" i="1"/>
  <c r="BU613" i="1" s="1"/>
  <c r="BE409" i="1"/>
  <c r="BU409" i="1" s="1"/>
  <c r="BE193" i="1"/>
  <c r="BU193" i="1" s="1"/>
  <c r="BE169" i="1"/>
  <c r="BE97" i="1"/>
  <c r="BU97" i="1" s="1"/>
  <c r="BE223" i="1"/>
  <c r="BE492" i="1"/>
  <c r="BU492" i="1" s="1"/>
  <c r="BE480" i="1"/>
  <c r="BU480" i="1" s="1"/>
  <c r="BE336" i="1"/>
  <c r="BU336" i="1" s="1"/>
  <c r="BE264" i="1"/>
  <c r="BU264" i="1" s="1"/>
  <c r="BE144" i="1"/>
  <c r="BE24" i="1"/>
  <c r="BU24" i="1" s="1"/>
  <c r="BE39" i="1"/>
  <c r="BU39" i="1" s="1"/>
  <c r="BE566" i="1"/>
  <c r="BU566" i="1" s="1"/>
  <c r="BE542" i="1"/>
  <c r="BU542" i="1" s="1"/>
  <c r="BE494" i="1"/>
  <c r="BU494" i="1" s="1"/>
  <c r="BE458" i="1"/>
  <c r="BU458" i="1" s="1"/>
  <c r="BE463" i="1"/>
  <c r="BU463" i="1" s="1"/>
  <c r="BE553" i="1"/>
  <c r="BU553" i="1" s="1"/>
  <c r="BE361" i="1"/>
  <c r="BU361" i="1" s="1"/>
  <c r="BE337" i="1"/>
  <c r="BU337" i="1" s="1"/>
  <c r="BE277" i="1"/>
  <c r="BU277" i="1" s="1"/>
  <c r="BE499" i="1"/>
  <c r="BU499" i="1" s="1"/>
  <c r="BE372" i="1"/>
  <c r="BU372" i="1" s="1"/>
  <c r="BE324" i="1"/>
  <c r="BU324" i="1" s="1"/>
  <c r="BE611" i="1"/>
  <c r="BU611" i="1" s="1"/>
  <c r="BE563" i="1"/>
  <c r="BU563" i="1" s="1"/>
  <c r="BE479" i="1"/>
  <c r="BU479" i="1" s="1"/>
  <c r="BE227" i="1"/>
  <c r="BU227" i="1" s="1"/>
  <c r="BE99" i="1"/>
  <c r="BU99" i="1" s="1"/>
  <c r="BE314" i="1"/>
  <c r="BU314" i="1" s="1"/>
  <c r="BE230" i="1"/>
  <c r="BU230" i="1" s="1"/>
  <c r="BE403" i="1"/>
  <c r="BU403" i="1" s="1"/>
  <c r="BE199" i="1"/>
  <c r="BE115" i="1"/>
  <c r="BU115" i="1" s="1"/>
  <c r="BE612" i="1"/>
  <c r="BU612" i="1" s="1"/>
  <c r="BE540" i="1"/>
  <c r="BU540" i="1" s="1"/>
  <c r="BE408" i="1"/>
  <c r="BU408" i="1" s="1"/>
  <c r="BE120" i="1"/>
  <c r="BU120" i="1" s="1"/>
  <c r="BE539" i="1"/>
  <c r="BU539" i="1" s="1"/>
  <c r="BE455" i="1"/>
  <c r="BU455" i="1" s="1"/>
  <c r="BE275" i="1"/>
  <c r="BU275" i="1" s="1"/>
  <c r="BE219" i="1"/>
  <c r="BU219" i="1" s="1"/>
  <c r="BE87" i="1"/>
  <c r="BE602" i="1"/>
  <c r="BU602" i="1" s="1"/>
  <c r="BE446" i="1"/>
  <c r="BU446" i="1" s="1"/>
  <c r="BE350" i="1"/>
  <c r="BU350" i="1" s="1"/>
  <c r="BE290" i="1"/>
  <c r="BU290" i="1" s="1"/>
  <c r="BE278" i="1"/>
  <c r="BU278" i="1" s="1"/>
  <c r="BE182" i="1"/>
  <c r="BU182" i="1" s="1"/>
  <c r="BE457" i="1"/>
  <c r="BU457" i="1" s="1"/>
  <c r="BE373" i="1"/>
  <c r="BU373" i="1" s="1"/>
  <c r="BE325" i="1"/>
  <c r="BU325" i="1" s="1"/>
  <c r="BE265" i="1"/>
  <c r="BE145" i="1"/>
  <c r="BU145" i="1" s="1"/>
  <c r="BE25" i="1"/>
  <c r="BU25" i="1" s="1"/>
  <c r="BE583" i="1"/>
  <c r="BU583" i="1" s="1"/>
  <c r="BE12" i="1"/>
  <c r="BU12" i="1" s="1"/>
  <c r="BE371" i="1"/>
  <c r="BE251" i="1"/>
  <c r="BU251" i="1" s="1"/>
  <c r="BE418" i="1"/>
  <c r="BU418" i="1" s="1"/>
  <c r="BE82" i="1"/>
  <c r="BU82" i="1" s="1"/>
  <c r="BE79" i="1"/>
  <c r="BU79" i="1" s="1"/>
  <c r="BE561" i="1"/>
  <c r="BU561" i="1" s="1"/>
  <c r="BE441" i="1"/>
  <c r="BU441" i="1" s="1"/>
  <c r="BE201" i="1"/>
  <c r="BU201" i="1" s="1"/>
  <c r="BE105" i="1"/>
  <c r="BU105" i="1" s="1"/>
  <c r="BE33" i="1"/>
  <c r="BU33" i="1" s="1"/>
  <c r="BE21" i="1"/>
  <c r="BU21" i="1" s="1"/>
  <c r="BE512" i="1"/>
  <c r="BU512" i="1" s="1"/>
  <c r="BE500" i="1"/>
  <c r="BU500" i="1" s="1"/>
  <c r="BE464" i="1"/>
  <c r="BU464" i="1" s="1"/>
  <c r="BE452" i="1"/>
  <c r="BU452" i="1" s="1"/>
  <c r="BE92" i="1"/>
  <c r="BU92" i="1" s="1"/>
  <c r="BE32" i="1"/>
  <c r="BU32" i="1" s="1"/>
  <c r="BE511" i="1"/>
  <c r="BU511" i="1" s="1"/>
  <c r="BE379" i="1"/>
  <c r="BU379" i="1" s="1"/>
  <c r="BE19" i="1"/>
  <c r="BU19" i="1" s="1"/>
  <c r="BE202" i="1"/>
  <c r="BU202" i="1" s="1"/>
  <c r="BE190" i="1"/>
  <c r="BU190" i="1" s="1"/>
  <c r="BE94" i="1"/>
  <c r="BU94" i="1" s="1"/>
  <c r="BE22" i="1"/>
  <c r="BU22" i="1" s="1"/>
  <c r="BE31" i="1"/>
  <c r="BU31" i="1" s="1"/>
  <c r="BE453" i="1"/>
  <c r="BE476" i="1"/>
  <c r="BU476" i="1" s="1"/>
  <c r="BE416" i="1"/>
  <c r="BU416" i="1" s="1"/>
  <c r="BE332" i="1"/>
  <c r="BE320" i="1"/>
  <c r="BU320" i="1" s="1"/>
  <c r="BE188" i="1"/>
  <c r="BU188" i="1" s="1"/>
  <c r="BE235" i="1"/>
  <c r="BU235" i="1" s="1"/>
  <c r="BE550" i="1"/>
  <c r="BE430" i="1"/>
  <c r="BU430" i="1" s="1"/>
  <c r="BE406" i="1"/>
  <c r="BU406" i="1" s="1"/>
  <c r="BE346" i="1"/>
  <c r="BU346" i="1" s="1"/>
  <c r="BE334" i="1"/>
  <c r="BU334" i="1" s="1"/>
  <c r="BE214" i="1"/>
  <c r="BU214" i="1" s="1"/>
  <c r="BE549" i="1"/>
  <c r="BE477" i="1"/>
  <c r="BU477" i="1" s="1"/>
  <c r="BE297" i="1"/>
  <c r="BU297" i="1" s="1"/>
  <c r="BE273" i="1"/>
  <c r="BU273" i="1" s="1"/>
  <c r="BE177" i="1"/>
  <c r="BU177" i="1" s="1"/>
  <c r="BE141" i="1"/>
  <c r="BU141" i="1" s="1"/>
  <c r="BE69" i="1"/>
  <c r="BU69" i="1" s="1"/>
  <c r="BE368" i="1"/>
  <c r="BU368" i="1" s="1"/>
  <c r="BE176" i="1"/>
  <c r="BU176" i="1" s="1"/>
  <c r="BE466" i="1"/>
  <c r="BU466" i="1" s="1"/>
  <c r="BE382" i="1"/>
  <c r="BU382" i="1" s="1"/>
  <c r="BE274" i="1"/>
  <c r="BU274" i="1" s="1"/>
  <c r="BE34" i="1"/>
  <c r="BU34" i="1" s="1"/>
  <c r="BE585" i="1"/>
  <c r="BU585" i="1" s="1"/>
  <c r="BE465" i="1"/>
  <c r="BU465" i="1" s="1"/>
  <c r="BE357" i="1"/>
  <c r="BU357" i="1" s="1"/>
  <c r="BE321" i="1"/>
  <c r="BU321" i="1" s="1"/>
  <c r="BE93" i="1"/>
  <c r="BU93" i="1" s="1"/>
  <c r="BE572" i="1"/>
  <c r="BU572" i="1" s="1"/>
  <c r="BE356" i="1"/>
  <c r="BU356" i="1" s="1"/>
  <c r="BE128" i="1"/>
  <c r="BE577" i="1"/>
  <c r="BU577" i="1" s="1"/>
  <c r="BE95" i="1"/>
  <c r="BU95" i="1" s="1"/>
  <c r="BE11" i="1"/>
  <c r="BU11" i="1" s="1"/>
  <c r="BE598" i="1"/>
  <c r="BU598" i="1" s="1"/>
  <c r="BE526" i="1"/>
  <c r="BU526" i="1" s="1"/>
  <c r="BE442" i="1"/>
  <c r="BU442" i="1" s="1"/>
  <c r="BE238" i="1"/>
  <c r="BU238" i="1" s="1"/>
  <c r="BE142" i="1"/>
  <c r="BU142" i="1" s="1"/>
  <c r="BE118" i="1"/>
  <c r="BU118" i="1" s="1"/>
  <c r="BE10" i="1"/>
  <c r="BU10" i="1" s="1"/>
  <c r="BE319" i="1"/>
  <c r="BU319" i="1" s="1"/>
  <c r="BE127" i="1"/>
  <c r="BU127" i="1" s="1"/>
  <c r="BE513" i="1"/>
  <c r="BU513" i="1" s="1"/>
  <c r="BE405" i="1"/>
  <c r="BU405" i="1" s="1"/>
  <c r="BE393" i="1"/>
  <c r="BU393" i="1" s="1"/>
  <c r="BE285" i="1"/>
  <c r="BU285" i="1" s="1"/>
  <c r="BE225" i="1"/>
  <c r="BU225" i="1" s="1"/>
  <c r="BE404" i="1"/>
  <c r="BU404" i="1" s="1"/>
  <c r="BE272" i="1"/>
  <c r="BU272" i="1" s="1"/>
  <c r="BE260" i="1"/>
  <c r="BU260" i="1" s="1"/>
  <c r="BE116" i="1"/>
  <c r="BU116" i="1" s="1"/>
  <c r="BE8" i="1"/>
  <c r="BU8" i="1" s="1"/>
  <c r="BE143" i="1"/>
  <c r="BU143" i="1" s="1"/>
  <c r="BE71" i="1"/>
  <c r="BU71" i="1" s="1"/>
  <c r="BE47" i="1"/>
  <c r="BU47" i="1" s="1"/>
  <c r="BE502" i="1"/>
  <c r="BE322" i="1"/>
  <c r="BU322" i="1" s="1"/>
  <c r="BE189" i="1"/>
  <c r="BU189" i="1" s="1"/>
  <c r="BE81" i="1"/>
  <c r="BE57" i="1"/>
  <c r="BU57" i="1" s="1"/>
  <c r="BE68" i="1"/>
  <c r="BU68" i="1" s="1"/>
  <c r="BE35" i="1"/>
  <c r="BU35" i="1" s="1"/>
  <c r="BE574" i="1"/>
  <c r="BU574" i="1" s="1"/>
  <c r="BE478" i="1"/>
  <c r="BU478" i="1" s="1"/>
  <c r="BE394" i="1"/>
  <c r="BE310" i="1"/>
  <c r="BE262" i="1"/>
  <c r="BU262" i="1" s="1"/>
  <c r="BE154" i="1"/>
  <c r="BE70" i="1"/>
  <c r="BU70" i="1" s="1"/>
  <c r="BE247" i="1"/>
  <c r="BU247" i="1" s="1"/>
  <c r="BE369" i="1"/>
  <c r="BU369" i="1" s="1"/>
  <c r="BE345" i="1"/>
  <c r="BU345" i="1" s="1"/>
  <c r="BE129" i="1"/>
  <c r="BE596" i="1"/>
  <c r="BU596" i="1" s="1"/>
  <c r="BE548" i="1"/>
  <c r="BE380" i="1"/>
  <c r="BU380" i="1" s="1"/>
  <c r="BE284" i="1"/>
  <c r="BU284" i="1" s="1"/>
  <c r="BE248" i="1"/>
  <c r="BU248" i="1" s="1"/>
  <c r="BE236" i="1"/>
  <c r="BU236" i="1" s="1"/>
  <c r="BE44" i="1"/>
  <c r="BU44" i="1" s="1"/>
  <c r="BE152" i="1"/>
  <c r="BU152" i="1" s="1"/>
  <c r="BE307" i="1"/>
  <c r="BU307" i="1" s="1"/>
  <c r="BE91" i="1"/>
  <c r="BU91" i="1" s="1"/>
  <c r="BE226" i="1"/>
  <c r="BU226" i="1" s="1"/>
  <c r="BE178" i="1"/>
  <c r="BU178" i="1" s="1"/>
  <c r="BE130" i="1"/>
  <c r="BU130" i="1" s="1"/>
  <c r="BE609" i="1"/>
  <c r="BU609" i="1" s="1"/>
  <c r="BE501" i="1"/>
  <c r="BU501" i="1" s="1"/>
  <c r="BE333" i="1"/>
  <c r="BE117" i="1"/>
  <c r="BU117" i="1" s="1"/>
  <c r="BE45" i="1"/>
  <c r="BU45" i="1" s="1"/>
  <c r="BE560" i="1"/>
  <c r="BE488" i="1"/>
  <c r="BU488" i="1" s="1"/>
  <c r="BE440" i="1"/>
  <c r="BU440" i="1" s="1"/>
  <c r="BE164" i="1"/>
  <c r="BU164" i="1" s="1"/>
  <c r="BE23" i="1"/>
  <c r="BU23" i="1" s="1"/>
  <c r="BE163" i="1"/>
  <c r="BU163" i="1" s="1"/>
  <c r="BE562" i="1"/>
  <c r="BE490" i="1"/>
  <c r="BU490" i="1" s="1"/>
  <c r="BE454" i="1"/>
  <c r="BU454" i="1" s="1"/>
  <c r="BE175" i="1"/>
  <c r="BU175" i="1" s="1"/>
  <c r="BE597" i="1"/>
  <c r="BE537" i="1"/>
  <c r="BU537" i="1" s="1"/>
  <c r="BE489" i="1"/>
  <c r="BU489" i="1" s="1"/>
  <c r="BE417" i="1"/>
  <c r="BU417" i="1" s="1"/>
  <c r="BE249" i="1"/>
  <c r="BU249" i="1" s="1"/>
  <c r="BE344" i="1"/>
  <c r="BU344" i="1" s="1"/>
  <c r="BE80" i="1"/>
  <c r="BU80" i="1" s="1"/>
  <c r="BE20" i="1"/>
  <c r="BU20" i="1" s="1"/>
  <c r="BE559" i="1"/>
  <c r="BU559" i="1" s="1"/>
  <c r="BE451" i="1"/>
  <c r="BU451" i="1" s="1"/>
  <c r="BE166" i="1"/>
  <c r="BU166" i="1" s="1"/>
  <c r="BE381" i="1"/>
  <c r="BU381" i="1" s="1"/>
  <c r="BE237" i="1"/>
  <c r="BU237" i="1" s="1"/>
  <c r="BE213" i="1"/>
  <c r="BU213" i="1" s="1"/>
  <c r="BE153" i="1"/>
  <c r="BU153" i="1" s="1"/>
  <c r="BE518" i="1"/>
  <c r="BU518" i="1" s="1"/>
  <c r="BE608" i="1"/>
  <c r="BU608" i="1" s="1"/>
  <c r="BE536" i="1"/>
  <c r="BE428" i="1"/>
  <c r="BU428" i="1" s="1"/>
  <c r="BE212" i="1"/>
  <c r="BU212" i="1" s="1"/>
  <c r="BE56" i="1"/>
  <c r="BU56" i="1" s="1"/>
  <c r="BE107" i="1"/>
  <c r="BE370" i="1"/>
  <c r="BU370" i="1" s="1"/>
  <c r="BE358" i="1"/>
  <c r="BU358" i="1" s="1"/>
  <c r="BE298" i="1"/>
  <c r="BU298" i="1" s="1"/>
  <c r="BE286" i="1"/>
  <c r="BU286" i="1" s="1"/>
  <c r="BE250" i="1"/>
  <c r="BU250" i="1" s="1"/>
  <c r="BE535" i="1"/>
  <c r="BU535" i="1" s="1"/>
  <c r="BE391" i="1"/>
  <c r="BU391" i="1" s="1"/>
  <c r="BE573" i="1"/>
  <c r="BU573" i="1" s="1"/>
  <c r="BE525" i="1"/>
  <c r="BU525" i="1" s="1"/>
  <c r="BE261" i="1"/>
  <c r="BE165" i="1"/>
  <c r="BE9" i="1"/>
  <c r="BU9" i="1" s="1"/>
  <c r="BE308" i="1"/>
  <c r="BU308" i="1" s="1"/>
  <c r="BE296" i="1"/>
  <c r="BU296" i="1" s="1"/>
  <c r="BE200" i="1"/>
  <c r="BE83" i="1"/>
  <c r="BU83" i="1" s="1"/>
  <c r="BE59" i="1"/>
  <c r="BU59" i="1" s="1"/>
  <c r="BE610" i="1"/>
  <c r="BU610" i="1" s="1"/>
  <c r="BE586" i="1"/>
  <c r="BE538" i="1"/>
  <c r="BU538" i="1" s="1"/>
  <c r="BE514" i="1"/>
  <c r="BU514" i="1" s="1"/>
  <c r="BE106" i="1"/>
  <c r="BU106" i="1" s="1"/>
  <c r="BE58" i="1"/>
  <c r="BU58" i="1" s="1"/>
  <c r="BE46" i="1"/>
  <c r="BU46" i="1" s="1"/>
  <c r="BE475" i="1"/>
  <c r="BU475" i="1" s="1"/>
  <c r="BE429" i="1"/>
  <c r="BU429" i="1" s="1"/>
  <c r="BE309" i="1"/>
  <c r="BU309" i="1" s="1"/>
  <c r="BE524" i="1"/>
  <c r="BU524" i="1" s="1"/>
  <c r="BE392" i="1"/>
  <c r="BU392" i="1" s="1"/>
  <c r="BE224" i="1"/>
  <c r="BU224" i="1" s="1"/>
  <c r="BE140" i="1"/>
  <c r="BU140" i="1" s="1"/>
  <c r="BE104" i="1"/>
  <c r="BU104" i="1" s="1"/>
  <c r="BM385" i="1"/>
  <c r="BM344" i="1"/>
  <c r="BM587" i="1"/>
  <c r="BM350" i="1"/>
  <c r="BM178" i="1"/>
  <c r="BM276" i="1"/>
  <c r="BM197" i="1"/>
  <c r="BM73" i="1"/>
  <c r="BM592" i="1"/>
  <c r="BM332" i="1"/>
  <c r="BM24" i="1"/>
  <c r="BM133" i="1"/>
  <c r="BM343" i="1"/>
  <c r="BM513" i="1"/>
  <c r="BM70" i="1"/>
  <c r="BM280" i="1"/>
  <c r="BM137" i="1"/>
  <c r="BM500" i="1"/>
  <c r="BM607" i="1"/>
  <c r="BM7" i="1"/>
  <c r="BM523" i="1"/>
  <c r="BM124" i="1"/>
  <c r="BM409" i="1"/>
  <c r="BM394" i="1"/>
  <c r="BM117" i="1"/>
  <c r="BM312" i="1"/>
  <c r="BM37" i="1"/>
  <c r="BM246" i="1"/>
  <c r="BM194" i="1"/>
  <c r="BM6" i="1"/>
  <c r="BM44" i="1"/>
  <c r="BM23" i="1"/>
  <c r="BM241" i="1"/>
  <c r="BM524" i="1"/>
  <c r="BM21" i="1"/>
  <c r="BM238" i="1"/>
  <c r="BM494" i="1"/>
  <c r="BM224" i="1"/>
  <c r="BM9" i="1"/>
  <c r="BM157" i="1"/>
  <c r="BM305" i="1"/>
  <c r="BM326" i="1"/>
  <c r="BM620" i="1"/>
  <c r="BM472" i="1"/>
  <c r="BM4" i="1"/>
  <c r="BM163" i="1"/>
  <c r="BM257" i="1"/>
  <c r="BM20" i="1"/>
  <c r="BM74" i="1"/>
  <c r="BM411" i="1"/>
  <c r="BM479" i="1"/>
  <c r="BM182" i="1"/>
  <c r="BM101" i="1"/>
  <c r="BM378" i="1"/>
  <c r="BM431" i="1"/>
  <c r="BM577" i="1"/>
  <c r="BM545" i="1"/>
  <c r="BM116" i="1"/>
  <c r="BM308" i="1"/>
  <c r="BM249" i="1"/>
  <c r="BM130" i="1"/>
  <c r="BM251" i="1"/>
  <c r="BM483" i="1"/>
  <c r="BM567" i="1"/>
  <c r="BM138" i="1"/>
  <c r="BM322" i="1"/>
  <c r="BM223" i="1"/>
  <c r="BM40" i="1"/>
  <c r="BM557" i="1"/>
  <c r="BM64" i="1"/>
  <c r="BM496" i="1"/>
  <c r="BM380" i="1"/>
  <c r="BM50" i="1"/>
  <c r="BM314" i="1"/>
  <c r="BM51" i="1"/>
  <c r="BM521" i="1"/>
  <c r="BM621" i="1"/>
  <c r="BM408" i="1"/>
  <c r="BM337" i="1"/>
  <c r="BM397" i="1"/>
  <c r="BM525" i="1"/>
  <c r="BM316" i="1"/>
  <c r="BM413" i="1"/>
  <c r="BM510" i="1"/>
  <c r="BM455" i="1"/>
  <c r="BM162" i="1"/>
  <c r="BM461" i="1"/>
  <c r="BM141" i="1"/>
  <c r="BM54" i="1"/>
  <c r="BM92" i="1"/>
  <c r="BM531" i="1"/>
  <c r="BM529" i="1"/>
  <c r="BM451" i="1"/>
  <c r="BM293" i="1"/>
  <c r="BM425" i="1"/>
  <c r="BM288" i="1"/>
  <c r="BM430" i="1"/>
  <c r="BM579" i="1"/>
  <c r="BM296" i="1"/>
  <c r="BM13" i="1"/>
  <c r="BM150" i="1"/>
  <c r="BM104" i="1"/>
  <c r="BM186" i="1"/>
  <c r="BM234" i="1"/>
  <c r="BM400" i="1"/>
  <c r="BM291" i="1"/>
  <c r="BM48" i="1"/>
  <c r="BM243" i="1"/>
  <c r="BM126" i="1"/>
  <c r="BM19" i="1"/>
  <c r="BM45" i="1"/>
  <c r="BM213" i="1"/>
  <c r="BM382" i="1"/>
  <c r="BM448" i="1"/>
  <c r="BM189" i="1"/>
  <c r="BM362" i="1"/>
  <c r="BM429" i="1"/>
  <c r="BM56" i="1"/>
  <c r="BM14" i="1"/>
  <c r="BM443" i="1"/>
  <c r="BM290" i="1"/>
  <c r="BM269" i="1"/>
  <c r="BM437" i="1"/>
  <c r="BM184" i="1"/>
  <c r="BM614" i="1"/>
  <c r="BM233" i="1"/>
  <c r="BM601" i="1"/>
  <c r="BM302" i="1"/>
  <c r="BM90" i="1"/>
  <c r="BM232" i="1"/>
  <c r="BM493" i="1"/>
  <c r="BM216" i="1"/>
  <c r="BM468" i="1"/>
  <c r="BM401" i="1"/>
  <c r="BM49" i="1"/>
  <c r="BM490" i="1"/>
  <c r="BM215" i="1"/>
  <c r="BM30" i="1"/>
  <c r="BM572" i="1"/>
  <c r="BM43" i="1"/>
  <c r="BM212" i="1"/>
  <c r="BM153" i="1"/>
  <c r="BM10" i="1"/>
  <c r="BM47" i="1"/>
  <c r="BM28" i="1"/>
  <c r="BM33" i="1"/>
  <c r="BM71" i="1"/>
  <c r="BM190" i="1"/>
  <c r="BM195" i="1"/>
  <c r="BM471" i="1"/>
  <c r="BM438" i="1"/>
  <c r="BM619" i="1"/>
  <c r="BM32" i="1"/>
  <c r="BM201" i="1"/>
  <c r="BM144" i="1"/>
  <c r="BM148" i="1"/>
  <c r="BM613" i="1"/>
  <c r="BM62" i="1"/>
  <c r="BM342" i="1"/>
  <c r="BM616" i="1"/>
  <c r="BM447" i="1"/>
  <c r="BM204" i="1"/>
  <c r="BM303" i="1"/>
  <c r="BM176" i="1"/>
  <c r="BM477" i="1"/>
  <c r="BM295" i="1"/>
  <c r="BM69" i="1"/>
  <c r="BM534" i="1"/>
  <c r="BM300" i="1"/>
  <c r="BM507" i="1"/>
  <c r="BM275" i="1"/>
  <c r="BM203" i="1"/>
  <c r="BM86" i="1"/>
  <c r="BM185" i="1"/>
  <c r="BM532" i="1"/>
  <c r="BM306" i="1"/>
  <c r="BM392" i="1"/>
  <c r="BM166" i="1"/>
  <c r="BM84" i="1"/>
  <c r="BM110" i="1"/>
  <c r="BM398" i="1"/>
  <c r="BM313" i="1"/>
  <c r="BM173" i="1"/>
  <c r="BM321" i="1"/>
  <c r="BM5" i="1"/>
  <c r="BM279" i="1"/>
  <c r="BM369" i="1"/>
  <c r="BM278" i="1"/>
  <c r="BM225" i="1"/>
  <c r="BM573" i="1"/>
  <c r="BM3" i="1"/>
  <c r="BM240" i="1"/>
  <c r="BM375" i="1"/>
  <c r="BM555" i="1"/>
  <c r="BM188" i="1"/>
  <c r="BM107" i="1"/>
  <c r="BM156" i="1"/>
  <c r="BM17" i="1"/>
  <c r="BM82" i="1"/>
  <c r="BM164" i="1"/>
  <c r="BM593" i="1"/>
  <c r="BM127" i="1"/>
  <c r="BM264" i="1"/>
  <c r="BM370" i="1"/>
  <c r="BM299" i="1"/>
  <c r="BM75" i="1"/>
  <c r="BM236" i="1"/>
  <c r="BM575" i="1"/>
  <c r="BM41" i="1"/>
  <c r="BM91" i="1"/>
  <c r="BM187" i="1"/>
  <c r="BM134" i="1"/>
  <c r="BM244" i="1"/>
  <c r="BM396" i="1"/>
  <c r="BM584" i="1"/>
  <c r="BM603" i="1"/>
  <c r="BM583" i="1"/>
  <c r="BM556" i="1"/>
  <c r="BM348" i="1"/>
  <c r="BM272" i="1"/>
  <c r="BM419" i="1"/>
  <c r="BM113" i="1"/>
  <c r="BM219" i="1"/>
  <c r="BM351" i="1"/>
  <c r="BM66" i="1"/>
  <c r="BM77" i="1"/>
  <c r="BM335" i="1"/>
  <c r="BM36" i="1"/>
  <c r="BM609" i="1"/>
  <c r="BM361" i="1"/>
  <c r="BM282" i="1"/>
  <c r="BM338" i="1"/>
  <c r="BM87" i="1"/>
  <c r="BM580" i="1"/>
  <c r="BM78" i="1"/>
  <c r="BM376" i="1"/>
  <c r="BM390" i="1"/>
  <c r="BM489" i="1"/>
  <c r="BM492" i="1"/>
  <c r="BM27" i="1"/>
  <c r="BM367" i="1"/>
  <c r="BM38" i="1"/>
  <c r="BM105" i="1"/>
  <c r="BM94" i="1"/>
  <c r="BM436" i="1"/>
  <c r="BM183" i="1"/>
  <c r="BM139" i="1"/>
  <c r="BM571" i="1"/>
  <c r="BM527" i="1"/>
  <c r="BM550" i="1"/>
  <c r="BM231" i="1"/>
  <c r="BM273" i="1"/>
  <c r="BM298" i="1"/>
  <c r="BM252" i="1"/>
  <c r="BM301" i="1"/>
  <c r="BM347" i="1"/>
  <c r="BM554" i="1"/>
  <c r="BM485" i="1"/>
  <c r="BM97" i="1"/>
  <c r="BM12" i="1"/>
  <c r="BM180" i="1"/>
  <c r="BM55" i="1"/>
  <c r="BM206" i="1"/>
  <c r="BM608" i="1"/>
  <c r="BM563" i="1"/>
  <c r="BM147" i="1"/>
  <c r="BM340" i="1"/>
  <c r="BM548" i="1"/>
  <c r="BM128" i="1"/>
  <c r="BM304" i="1"/>
  <c r="BM287" i="1"/>
  <c r="BM432" i="1"/>
  <c r="BM68" i="1"/>
  <c r="BM260" i="1"/>
  <c r="BM319" i="1"/>
  <c r="BM202" i="1"/>
  <c r="BM481" i="1"/>
  <c r="BM569" i="1"/>
  <c r="BM591" i="1"/>
  <c r="BM67" i="1"/>
  <c r="BM452" i="1"/>
  <c r="BM174" i="1"/>
  <c r="BM46" i="1"/>
  <c r="BM389" i="1"/>
  <c r="BM42" i="1"/>
  <c r="BM617" i="1"/>
  <c r="BM602" i="1"/>
  <c r="BM177" i="1"/>
  <c r="BM136" i="1"/>
  <c r="BM356" i="1"/>
  <c r="BM539" i="1"/>
  <c r="BM329" i="1"/>
  <c r="BM412" i="1"/>
  <c r="BM96" i="1"/>
  <c r="BM220" i="1"/>
  <c r="BM371" i="1"/>
  <c r="BM381" i="1"/>
  <c r="BM171" i="1"/>
  <c r="BM427" i="1"/>
  <c r="BM217" i="1"/>
  <c r="BM198" i="1"/>
  <c r="BM34" i="1"/>
  <c r="BM239" i="1"/>
  <c r="BM323" i="1"/>
  <c r="BM383" i="1"/>
  <c r="BM274" i="1"/>
  <c r="BM193" i="1"/>
  <c r="BM610" i="1"/>
  <c r="BM520" i="1"/>
  <c r="BM209" i="1"/>
  <c r="BM132" i="1"/>
  <c r="BM208" i="1"/>
  <c r="BM57" i="1"/>
  <c r="BM588" i="1"/>
  <c r="BM426" i="1"/>
  <c r="BM352" i="1"/>
  <c r="BM442" i="1"/>
  <c r="BM106" i="1"/>
  <c r="BM248" i="1"/>
  <c r="BM402" i="1"/>
  <c r="BM535" i="1"/>
  <c r="BM192" i="1"/>
  <c r="BM170" i="1"/>
  <c r="BM559" i="1"/>
  <c r="BM499" i="1"/>
  <c r="BM60" i="1"/>
  <c r="BM568" i="1"/>
  <c r="BM418" i="1"/>
  <c r="BM161" i="1"/>
  <c r="BM214" i="1"/>
  <c r="BM453" i="1"/>
  <c r="BM582" i="1"/>
  <c r="BM407" i="1"/>
  <c r="BM245" i="1"/>
  <c r="BM466" i="1"/>
  <c r="BM514" i="1"/>
  <c r="BM512" i="1"/>
  <c r="BM508" i="1"/>
  <c r="BM131" i="1"/>
  <c r="BM360" i="1"/>
  <c r="BM266" i="1"/>
  <c r="BM422" i="1"/>
  <c r="BM289" i="1"/>
  <c r="BM15" i="1"/>
  <c r="BM560" i="1"/>
  <c r="BM89" i="1"/>
  <c r="BM552" i="1"/>
  <c r="BM281" i="1"/>
  <c r="BM254" i="1"/>
  <c r="BM99" i="1"/>
  <c r="BM504" i="1"/>
  <c r="BM586" i="1"/>
  <c r="BM336" i="1"/>
  <c r="BM297" i="1"/>
  <c r="BM207" i="1"/>
  <c r="BM416" i="1"/>
  <c r="BM61" i="1"/>
  <c r="BM349" i="1"/>
  <c r="BM530" i="1"/>
  <c r="BM464" i="1"/>
  <c r="BM363" i="1"/>
  <c r="BM318" i="1"/>
  <c r="BM403" i="1"/>
  <c r="BM58" i="1"/>
  <c r="BM405" i="1"/>
  <c r="BM172" i="1"/>
  <c r="BM415" i="1"/>
  <c r="BM473" i="1"/>
  <c r="BM458" i="1"/>
  <c r="BM606" i="1"/>
  <c r="BM414" i="1"/>
  <c r="BM262" i="1"/>
  <c r="BM149" i="1"/>
  <c r="BM285" i="1"/>
  <c r="BM39" i="1"/>
  <c r="BM511" i="1"/>
  <c r="BM242" i="1"/>
  <c r="BM228" i="1"/>
  <c r="BM165" i="1"/>
  <c r="BM346" i="1"/>
  <c r="BM122" i="1"/>
  <c r="BM433" i="1"/>
  <c r="BM561" i="1"/>
  <c r="BM421" i="1"/>
  <c r="BM536" i="1"/>
  <c r="BM518" i="1"/>
  <c r="BM467" i="1"/>
  <c r="BM564" i="1"/>
  <c r="BM538" i="1"/>
  <c r="BM283" i="1"/>
  <c r="BM547" i="1"/>
  <c r="BM565" i="1"/>
  <c r="BM168" i="1"/>
  <c r="BM88" i="1"/>
  <c r="BM544" i="1"/>
  <c r="BM265" i="1"/>
  <c r="BM526" i="1"/>
  <c r="BM491" i="1"/>
  <c r="BM487" i="1"/>
  <c r="BM374" i="1"/>
  <c r="BM284" i="1"/>
  <c r="BM454" i="1"/>
  <c r="BM345" i="1"/>
  <c r="BM482" i="1"/>
  <c r="BM598" i="1"/>
  <c r="BM79" i="1"/>
  <c r="BM142" i="1"/>
  <c r="BM256" i="1"/>
  <c r="BM480" i="1"/>
  <c r="BM435" i="1"/>
  <c r="BM372" i="1"/>
  <c r="BM271" i="1"/>
  <c r="BM109" i="1"/>
  <c r="BM120" i="1"/>
  <c r="BM18" i="1"/>
  <c r="BM597" i="1"/>
  <c r="BM476" i="1"/>
  <c r="BM259" i="1"/>
  <c r="BM307" i="1"/>
  <c r="BM102" i="1"/>
  <c r="BM196" i="1"/>
  <c r="BM450" i="1"/>
  <c r="BM221" i="1"/>
  <c r="BM317" i="1"/>
  <c r="BM311" i="1"/>
  <c r="BM277" i="1"/>
  <c r="BM618" i="1"/>
  <c r="BM578" i="1"/>
  <c r="BM449" i="1"/>
  <c r="BM65" i="1"/>
  <c r="BM143" i="1"/>
  <c r="BM103" i="1"/>
  <c r="BM497" i="1"/>
  <c r="BM395" i="1"/>
  <c r="BM286" i="1"/>
  <c r="BM114" i="1"/>
  <c r="BM95" i="1"/>
  <c r="BM76" i="1"/>
  <c r="BM604" i="1"/>
  <c r="BM309" i="1"/>
  <c r="BM528" i="1"/>
  <c r="BM457" i="1"/>
  <c r="BM118" i="1"/>
  <c r="BM253" i="1"/>
  <c r="BM596" i="1"/>
  <c r="BM501" i="1"/>
  <c r="BM353" i="1"/>
  <c r="BM121" i="1"/>
  <c r="BM459" i="1"/>
  <c r="BM205" i="1"/>
  <c r="BM445" i="1"/>
  <c r="BM155" i="1"/>
  <c r="BM258" i="1"/>
  <c r="BM553" i="1"/>
  <c r="BM417" i="1"/>
  <c r="BM80" i="1"/>
  <c r="BM355" i="1"/>
  <c r="BM324" i="1"/>
  <c r="BM331" i="1"/>
  <c r="BM615" i="1"/>
  <c r="BM368" i="1"/>
  <c r="BM26" i="1"/>
  <c r="BM517" i="1"/>
  <c r="BM463" i="1"/>
  <c r="BM111" i="1"/>
  <c r="BM365" i="1"/>
  <c r="BM519" i="1"/>
  <c r="BM424" i="1"/>
  <c r="BM250" i="1"/>
  <c r="BM22" i="1"/>
  <c r="BM522" i="1"/>
  <c r="BM465" i="1"/>
  <c r="BM566" i="1"/>
  <c r="BM218" i="1"/>
  <c r="BM410" i="1"/>
  <c r="BM320" i="1"/>
  <c r="BM11" i="1"/>
  <c r="BM387" i="1"/>
  <c r="BM115" i="1"/>
  <c r="BM152" i="1"/>
  <c r="BM268" i="1"/>
  <c r="BM35" i="1"/>
  <c r="BM594" i="1"/>
  <c r="BM222" i="1"/>
  <c r="BM502" i="1"/>
  <c r="BM533" i="1"/>
  <c r="BM589" i="1"/>
  <c r="BM327" i="1"/>
  <c r="BM125" i="1"/>
  <c r="BM562" i="1"/>
  <c r="BM446" i="1"/>
  <c r="BM393" i="1"/>
  <c r="BM386" i="1"/>
  <c r="BM570" i="1"/>
  <c r="BM53" i="1"/>
  <c r="BM108" i="1"/>
  <c r="BM399" i="1"/>
  <c r="BM154" i="1"/>
  <c r="BM505" i="1"/>
  <c r="BM516" i="1"/>
  <c r="BM475" i="1"/>
  <c r="BM377" i="1"/>
  <c r="BM456" i="1"/>
  <c r="BM227" i="1"/>
  <c r="BM509" i="1"/>
  <c r="BM199" i="1"/>
  <c r="BM581" i="1"/>
  <c r="BM384" i="1"/>
  <c r="BM506" i="1"/>
  <c r="BM357" i="1"/>
  <c r="BM129" i="1"/>
  <c r="BM119" i="1"/>
  <c r="BM334" i="1"/>
  <c r="BM391" i="1"/>
  <c r="BM388" i="1"/>
  <c r="BM441" i="1"/>
  <c r="BM267" i="1"/>
  <c r="BM478" i="1"/>
  <c r="BM230" i="1"/>
  <c r="BM460" i="1"/>
  <c r="BM315" i="1"/>
  <c r="BM59" i="1"/>
  <c r="BM100" i="1"/>
  <c r="BM112" i="1"/>
  <c r="BM330" i="1"/>
  <c r="BM158" i="1"/>
  <c r="BM600" i="1"/>
  <c r="BM543" i="1"/>
  <c r="BM469" i="1"/>
  <c r="BM486" i="1"/>
  <c r="BM373" i="1"/>
  <c r="BM498" i="1"/>
  <c r="BM167" i="1"/>
  <c r="BM576" i="1"/>
  <c r="BM470" i="1"/>
  <c r="BM263" i="1"/>
  <c r="BM200" i="1"/>
  <c r="BM333" i="1"/>
  <c r="BM140" i="1"/>
  <c r="BM484" i="1"/>
  <c r="BM179" i="1"/>
  <c r="BM611" i="1"/>
  <c r="BM235" i="1"/>
  <c r="BM52" i="1"/>
  <c r="BM292" i="1"/>
  <c r="BM63" i="1"/>
  <c r="BM404" i="1"/>
  <c r="BM444" i="1"/>
  <c r="BM145" i="1"/>
  <c r="BM270" i="1"/>
  <c r="BM439" i="1"/>
  <c r="BM540" i="1"/>
  <c r="BM325" i="1"/>
  <c r="BM420" i="1"/>
  <c r="BM542" i="1"/>
  <c r="BM434" i="1"/>
  <c r="BM181" i="1"/>
  <c r="BM191" i="1"/>
  <c r="BM406" i="1"/>
  <c r="BM515" i="1"/>
  <c r="BM8" i="1"/>
  <c r="BM599" i="1"/>
  <c r="BM83" i="1"/>
  <c r="BM503" i="1"/>
  <c r="BM85" i="1"/>
  <c r="BM462" i="1"/>
  <c r="BM551" i="1"/>
  <c r="BM558" i="1"/>
  <c r="BM546" i="1"/>
  <c r="BM123" i="1"/>
  <c r="BM612" i="1"/>
  <c r="BM364" i="1"/>
  <c r="BM135" i="1"/>
  <c r="BM366" i="1"/>
  <c r="BM423" i="1"/>
  <c r="BM359" i="1"/>
  <c r="BM169" i="1"/>
  <c r="BM210" i="1"/>
  <c r="BM29" i="1"/>
  <c r="BM93" i="1"/>
  <c r="BM541" i="1"/>
  <c r="BM474" i="1"/>
  <c r="BM495" i="1"/>
  <c r="BM16" i="1"/>
  <c r="BM226" i="1"/>
  <c r="BM160" i="1"/>
  <c r="BM537" i="1"/>
  <c r="BM428" i="1"/>
  <c r="BM229" i="1"/>
  <c r="BM328" i="1"/>
  <c r="BM590" i="1"/>
  <c r="BM159" i="1"/>
  <c r="BM341" i="1"/>
  <c r="BM488" i="1"/>
  <c r="BM339" i="1"/>
  <c r="BM354" i="1"/>
  <c r="BM358" i="1"/>
  <c r="BM31" i="1"/>
  <c r="BM98" i="1"/>
  <c r="BM72" i="1"/>
  <c r="BM237" i="1"/>
  <c r="BM261" i="1"/>
  <c r="BM146" i="1"/>
  <c r="BM151" i="1"/>
  <c r="BM440" i="1"/>
  <c r="BM595" i="1"/>
  <c r="BM379" i="1"/>
  <c r="BM255" i="1"/>
  <c r="BM294" i="1"/>
  <c r="BM549" i="1"/>
  <c r="BM25" i="1"/>
  <c r="BM310" i="1"/>
  <c r="BM247" i="1"/>
  <c r="BM605" i="1"/>
  <c r="BM81" i="1"/>
  <c r="BM211" i="1"/>
  <c r="BM585" i="1"/>
  <c r="BM574" i="1"/>
  <c r="BM175" i="1"/>
  <c r="BR74" i="2"/>
  <c r="BQ74" i="2"/>
  <c r="BQ73" i="2"/>
  <c r="BR73" i="2"/>
  <c r="BE2" i="1"/>
  <c r="BG2" i="1"/>
  <c r="BQ2" i="1" s="1"/>
  <c r="B3" i="14"/>
  <c r="B4" i="14"/>
  <c r="B5" i="14"/>
  <c r="B6" i="14"/>
  <c r="B7" i="14"/>
  <c r="B8" i="14"/>
  <c r="B9" i="14"/>
  <c r="B10" i="14"/>
  <c r="B11" i="14"/>
  <c r="B12" i="14"/>
  <c r="B13" i="14"/>
  <c r="B14" i="14"/>
  <c r="B15" i="14"/>
  <c r="B16" i="14"/>
  <c r="B17" i="14"/>
  <c r="B18" i="14"/>
  <c r="B19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B51" i="14"/>
  <c r="B52" i="14"/>
  <c r="B53" i="14"/>
  <c r="B54" i="14"/>
  <c r="B55" i="14"/>
  <c r="B56" i="14"/>
  <c r="B57" i="14"/>
  <c r="B58" i="14"/>
  <c r="B59" i="14"/>
  <c r="B60" i="14"/>
  <c r="B61" i="14"/>
  <c r="B62" i="14"/>
  <c r="B63" i="14"/>
  <c r="B64" i="14"/>
  <c r="B65" i="14"/>
  <c r="B66" i="14"/>
  <c r="B67" i="14"/>
  <c r="B68" i="14"/>
  <c r="B69" i="14"/>
  <c r="B70" i="14"/>
  <c r="B71" i="14"/>
  <c r="B72" i="14"/>
  <c r="B73" i="14"/>
  <c r="B74" i="14"/>
  <c r="B75" i="14"/>
  <c r="B76" i="14"/>
  <c r="B77" i="14"/>
  <c r="B78" i="14"/>
  <c r="B79" i="14"/>
  <c r="B80" i="14"/>
  <c r="B81" i="14"/>
  <c r="B82" i="14"/>
  <c r="B83" i="14"/>
  <c r="B84" i="14"/>
  <c r="B85" i="14"/>
  <c r="B86" i="14"/>
  <c r="B87" i="14"/>
  <c r="B88" i="14"/>
  <c r="B89" i="14"/>
  <c r="B90" i="14"/>
  <c r="B91" i="14"/>
  <c r="B92" i="14"/>
  <c r="B93" i="14"/>
  <c r="B94" i="14"/>
  <c r="B95" i="14"/>
  <c r="B96" i="14"/>
  <c r="B97" i="14"/>
  <c r="B98" i="14"/>
  <c r="B99" i="14"/>
  <c r="B100" i="14"/>
  <c r="B101" i="14"/>
  <c r="B102" i="14"/>
  <c r="B103" i="14"/>
  <c r="B104" i="14"/>
  <c r="B105" i="14"/>
  <c r="B106" i="14"/>
  <c r="B107" i="14"/>
  <c r="B108" i="14"/>
  <c r="B109" i="14"/>
  <c r="B110" i="14"/>
  <c r="B111" i="14"/>
  <c r="B112" i="14"/>
  <c r="B113" i="14"/>
  <c r="B114" i="14"/>
  <c r="B115" i="14"/>
  <c r="B116" i="14"/>
  <c r="B117" i="14"/>
  <c r="B118" i="14"/>
  <c r="B119" i="14"/>
  <c r="B120" i="14"/>
  <c r="B121" i="14"/>
  <c r="B122" i="14"/>
  <c r="B123" i="14"/>
  <c r="B124" i="14"/>
  <c r="B125" i="14"/>
  <c r="B126" i="14"/>
  <c r="B127" i="14"/>
  <c r="B128" i="14"/>
  <c r="B129" i="14"/>
  <c r="B130" i="14"/>
  <c r="B131" i="14"/>
  <c r="B132" i="14"/>
  <c r="B133" i="14"/>
  <c r="B134" i="14"/>
  <c r="B135" i="14"/>
  <c r="B136" i="14"/>
  <c r="B137" i="14"/>
  <c r="B138" i="14"/>
  <c r="B139" i="14"/>
  <c r="B140" i="14"/>
  <c r="B141" i="14"/>
  <c r="B142" i="14"/>
  <c r="B143" i="14"/>
  <c r="B144" i="14"/>
  <c r="B145" i="14"/>
  <c r="B146" i="14"/>
  <c r="B147" i="14"/>
  <c r="B148" i="14"/>
  <c r="B149" i="14"/>
  <c r="B150" i="14"/>
  <c r="B151" i="14"/>
  <c r="B152" i="14"/>
  <c r="B153" i="14"/>
  <c r="B154" i="14"/>
  <c r="B155" i="14"/>
  <c r="B156" i="14"/>
  <c r="B157" i="14"/>
  <c r="B158" i="14"/>
  <c r="B159" i="14"/>
  <c r="B160" i="14"/>
  <c r="B161" i="14"/>
  <c r="B162" i="14"/>
  <c r="B163" i="14"/>
  <c r="B164" i="14"/>
  <c r="B165" i="14"/>
  <c r="B166" i="14"/>
  <c r="B167" i="14"/>
  <c r="B168" i="14"/>
  <c r="B169" i="14"/>
  <c r="B170" i="14"/>
  <c r="B171" i="14"/>
  <c r="B172" i="14"/>
  <c r="B173" i="14"/>
  <c r="B174" i="14"/>
  <c r="B175" i="14"/>
  <c r="B176" i="14"/>
  <c r="B177" i="14"/>
  <c r="B178" i="14"/>
  <c r="B179" i="14"/>
  <c r="B180" i="14"/>
  <c r="B181" i="14"/>
  <c r="B182" i="14"/>
  <c r="B183" i="14"/>
  <c r="B184" i="14"/>
  <c r="B185" i="14"/>
  <c r="B186" i="14"/>
  <c r="B187" i="14"/>
  <c r="B188" i="14"/>
  <c r="B189" i="14"/>
  <c r="B190" i="14"/>
  <c r="B191" i="14"/>
  <c r="B192" i="14"/>
  <c r="B193" i="14"/>
  <c r="B194" i="14"/>
  <c r="B195" i="14"/>
  <c r="B196" i="14"/>
  <c r="B197" i="14"/>
  <c r="B198" i="14"/>
  <c r="B199" i="14"/>
  <c r="B200" i="14"/>
  <c r="B201" i="14"/>
  <c r="B202" i="14"/>
  <c r="B203" i="14"/>
  <c r="B204" i="14"/>
  <c r="B205" i="14"/>
  <c r="B206" i="14"/>
  <c r="B207" i="14"/>
  <c r="B208" i="14"/>
  <c r="B209" i="14"/>
  <c r="B210" i="14"/>
  <c r="B211" i="14"/>
  <c r="B212" i="14"/>
  <c r="B213" i="14"/>
  <c r="B214" i="14"/>
  <c r="B215" i="14"/>
  <c r="B216" i="14"/>
  <c r="B217" i="14"/>
  <c r="B218" i="14"/>
  <c r="B219" i="14"/>
  <c r="B220" i="14"/>
  <c r="B221" i="14"/>
  <c r="B222" i="14"/>
  <c r="B223" i="14"/>
  <c r="B224" i="14"/>
  <c r="B225" i="14"/>
  <c r="B226" i="14"/>
  <c r="B227" i="14"/>
  <c r="B228" i="14"/>
  <c r="B229" i="14"/>
  <c r="B230" i="14"/>
  <c r="B231" i="14"/>
  <c r="B232" i="14"/>
  <c r="B233" i="14"/>
  <c r="B234" i="14"/>
  <c r="B235" i="14"/>
  <c r="B236" i="14"/>
  <c r="B237" i="14"/>
  <c r="B238" i="14"/>
  <c r="B239" i="14"/>
  <c r="B240" i="14"/>
  <c r="B241" i="14"/>
  <c r="B242" i="14"/>
  <c r="B243" i="14"/>
  <c r="B244" i="14"/>
  <c r="B245" i="14"/>
  <c r="B246" i="14"/>
  <c r="B247" i="14"/>
  <c r="B248" i="14"/>
  <c r="B249" i="14"/>
  <c r="B250" i="14"/>
  <c r="B251" i="14"/>
  <c r="B252" i="14"/>
  <c r="B253" i="14"/>
  <c r="B254" i="14"/>
  <c r="B255" i="14"/>
  <c r="B256" i="14"/>
  <c r="B257" i="14"/>
  <c r="B258" i="14"/>
  <c r="B259" i="14"/>
  <c r="B260" i="14"/>
  <c r="B261" i="14"/>
  <c r="B262" i="14"/>
  <c r="B263" i="14"/>
  <c r="B264" i="14"/>
  <c r="B265" i="14"/>
  <c r="B266" i="14"/>
  <c r="B267" i="14"/>
  <c r="B268" i="14"/>
  <c r="B269" i="14"/>
  <c r="B270" i="14"/>
  <c r="B271" i="14"/>
  <c r="B272" i="14"/>
  <c r="B273" i="14"/>
  <c r="B274" i="14"/>
  <c r="B275" i="14"/>
  <c r="B276" i="14"/>
  <c r="B277" i="14"/>
  <c r="B278" i="14"/>
  <c r="B279" i="14"/>
  <c r="B280" i="14"/>
  <c r="B281" i="14"/>
  <c r="B282" i="14"/>
  <c r="B283" i="14"/>
  <c r="B284" i="14"/>
  <c r="B285" i="14"/>
  <c r="B286" i="14"/>
  <c r="B287" i="14"/>
  <c r="B288" i="14"/>
  <c r="B289" i="14"/>
  <c r="B290" i="14"/>
  <c r="B291" i="14"/>
  <c r="B292" i="14"/>
  <c r="B293" i="14"/>
  <c r="B294" i="14"/>
  <c r="B295" i="14"/>
  <c r="B296" i="14"/>
  <c r="B297" i="14"/>
  <c r="B298" i="14"/>
  <c r="B299" i="14"/>
  <c r="B300" i="14"/>
  <c r="B301" i="14"/>
  <c r="B302" i="14"/>
  <c r="B303" i="14"/>
  <c r="B304" i="14"/>
  <c r="B305" i="14"/>
  <c r="B306" i="14"/>
  <c r="B307" i="14"/>
  <c r="B308" i="14"/>
  <c r="B309" i="14"/>
  <c r="B310" i="14"/>
  <c r="B311" i="14"/>
  <c r="B312" i="14"/>
  <c r="B313" i="14"/>
  <c r="B314" i="14"/>
  <c r="B315" i="14"/>
  <c r="B316" i="14"/>
  <c r="B317" i="14"/>
  <c r="B318" i="14"/>
  <c r="B319" i="14"/>
  <c r="B320" i="14"/>
  <c r="B321" i="14"/>
  <c r="B322" i="14"/>
  <c r="B323" i="14"/>
  <c r="B324" i="14"/>
  <c r="B325" i="14"/>
  <c r="B326" i="14"/>
  <c r="B327" i="14"/>
  <c r="B328" i="14"/>
  <c r="B329" i="14"/>
  <c r="B330" i="14"/>
  <c r="B331" i="14"/>
  <c r="B332" i="14"/>
  <c r="B333" i="14"/>
  <c r="B334" i="14"/>
  <c r="B335" i="14"/>
  <c r="B336" i="14"/>
  <c r="B337" i="14"/>
  <c r="B338" i="14"/>
  <c r="B339" i="14"/>
  <c r="B340" i="14"/>
  <c r="B341" i="14"/>
  <c r="B342" i="14"/>
  <c r="B343" i="14"/>
  <c r="B344" i="14"/>
  <c r="B345" i="14"/>
  <c r="B346" i="14"/>
  <c r="B347" i="14"/>
  <c r="B348" i="14"/>
  <c r="B349" i="14"/>
  <c r="B350" i="14"/>
  <c r="B351" i="14"/>
  <c r="B352" i="14"/>
  <c r="B353" i="14"/>
  <c r="B354" i="14"/>
  <c r="B355" i="14"/>
  <c r="B356" i="14"/>
  <c r="B357" i="14"/>
  <c r="B358" i="14"/>
  <c r="B359" i="14"/>
  <c r="B360" i="14"/>
  <c r="B361" i="14"/>
  <c r="B362" i="14"/>
  <c r="B363" i="14"/>
  <c r="B364" i="14"/>
  <c r="B365" i="14"/>
  <c r="B366" i="14"/>
  <c r="B367" i="14"/>
  <c r="B368" i="14"/>
  <c r="B369" i="14"/>
  <c r="B370" i="14"/>
  <c r="B371" i="14"/>
  <c r="B372" i="14"/>
  <c r="B373" i="14"/>
  <c r="B374" i="14"/>
  <c r="B375" i="14"/>
  <c r="B376" i="14"/>
  <c r="B377" i="14"/>
  <c r="B378" i="14"/>
  <c r="B379" i="14"/>
  <c r="B380" i="14"/>
  <c r="B381" i="14"/>
  <c r="B382" i="14"/>
  <c r="B383" i="14"/>
  <c r="B384" i="14"/>
  <c r="B385" i="14"/>
  <c r="B386" i="14"/>
  <c r="B387" i="14"/>
  <c r="B388" i="14"/>
  <c r="B389" i="14"/>
  <c r="B390" i="14"/>
  <c r="B391" i="14"/>
  <c r="B392" i="14"/>
  <c r="B393" i="14"/>
  <c r="B394" i="14"/>
  <c r="B395" i="14"/>
  <c r="B396" i="14"/>
  <c r="B397" i="14"/>
  <c r="B398" i="14"/>
  <c r="B399" i="14"/>
  <c r="B400" i="14"/>
  <c r="B401" i="14"/>
  <c r="B402" i="14"/>
  <c r="B403" i="14"/>
  <c r="B404" i="14"/>
  <c r="B405" i="14"/>
  <c r="B406" i="14"/>
  <c r="B407" i="14"/>
  <c r="B408" i="14"/>
  <c r="B409" i="14"/>
  <c r="B410" i="14"/>
  <c r="B411" i="14"/>
  <c r="B412" i="14"/>
  <c r="B413" i="14"/>
  <c r="B414" i="14"/>
  <c r="B415" i="14"/>
  <c r="B416" i="14"/>
  <c r="B417" i="14"/>
  <c r="B418" i="14"/>
  <c r="B419" i="14"/>
  <c r="B420" i="14"/>
  <c r="B421" i="14"/>
  <c r="B422" i="14"/>
  <c r="B423" i="14"/>
  <c r="B424" i="14"/>
  <c r="B425" i="14"/>
  <c r="B426" i="14"/>
  <c r="B427" i="14"/>
  <c r="B428" i="14"/>
  <c r="B429" i="14"/>
  <c r="B430" i="14"/>
  <c r="B431" i="14"/>
  <c r="B432" i="14"/>
  <c r="B433" i="14"/>
  <c r="B434" i="14"/>
  <c r="B435" i="14"/>
  <c r="B436" i="14"/>
  <c r="B437" i="14"/>
  <c r="B438" i="14"/>
  <c r="B439" i="14"/>
  <c r="B440" i="14"/>
  <c r="B441" i="14"/>
  <c r="B442" i="14"/>
  <c r="B443" i="14"/>
  <c r="B444" i="14"/>
  <c r="B445" i="14"/>
  <c r="B446" i="14"/>
  <c r="B447" i="14"/>
  <c r="B448" i="14"/>
  <c r="B449" i="14"/>
  <c r="B450" i="14"/>
  <c r="B451" i="14"/>
  <c r="B452" i="14"/>
  <c r="B453" i="14"/>
  <c r="B454" i="14"/>
  <c r="B455" i="14"/>
  <c r="B456" i="14"/>
  <c r="B457" i="14"/>
  <c r="B458" i="14"/>
  <c r="B459" i="14"/>
  <c r="B460" i="14"/>
  <c r="B461" i="14"/>
  <c r="B462" i="14"/>
  <c r="B463" i="14"/>
  <c r="B464" i="14"/>
  <c r="B465" i="14"/>
  <c r="B466" i="14"/>
  <c r="B467" i="14"/>
  <c r="B468" i="14"/>
  <c r="B469" i="14"/>
  <c r="B470" i="14"/>
  <c r="B471" i="14"/>
  <c r="B472" i="14"/>
  <c r="B473" i="14"/>
  <c r="B474" i="14"/>
  <c r="B475" i="14"/>
  <c r="B476" i="14"/>
  <c r="B477" i="14"/>
  <c r="B478" i="14"/>
  <c r="B479" i="14"/>
  <c r="B480" i="14"/>
  <c r="B481" i="14"/>
  <c r="B482" i="14"/>
  <c r="B483" i="14"/>
  <c r="B484" i="14"/>
  <c r="B485" i="14"/>
  <c r="B486" i="14"/>
  <c r="B487" i="14"/>
  <c r="B488" i="14"/>
  <c r="B489" i="14"/>
  <c r="B490" i="14"/>
  <c r="B491" i="14"/>
  <c r="B492" i="14"/>
  <c r="B493" i="14"/>
  <c r="B494" i="14"/>
  <c r="B495" i="14"/>
  <c r="B496" i="14"/>
  <c r="B497" i="14"/>
  <c r="B498" i="14"/>
  <c r="B499" i="14"/>
  <c r="B500" i="14"/>
  <c r="B501" i="14"/>
  <c r="B502" i="14"/>
  <c r="B503" i="14"/>
  <c r="B504" i="14"/>
  <c r="B505" i="14"/>
  <c r="B506" i="14"/>
  <c r="B507" i="14"/>
  <c r="B508" i="14"/>
  <c r="B509" i="14"/>
  <c r="B510" i="14"/>
  <c r="B511" i="14"/>
  <c r="B512" i="14"/>
  <c r="B513" i="14"/>
  <c r="B514" i="14"/>
  <c r="B515" i="14"/>
  <c r="B516" i="14"/>
  <c r="B517" i="14"/>
  <c r="B518" i="14"/>
  <c r="B519" i="14"/>
  <c r="B520" i="14"/>
  <c r="B521" i="14"/>
  <c r="B522" i="14"/>
  <c r="B523" i="14"/>
  <c r="B524" i="14"/>
  <c r="B525" i="14"/>
  <c r="B526" i="14"/>
  <c r="B527" i="14"/>
  <c r="B528" i="14"/>
  <c r="B529" i="14"/>
  <c r="B530" i="14"/>
  <c r="B531" i="14"/>
  <c r="B532" i="14"/>
  <c r="B533" i="14"/>
  <c r="B534" i="14"/>
  <c r="B535" i="14"/>
  <c r="B536" i="14"/>
  <c r="B537" i="14"/>
  <c r="B538" i="14"/>
  <c r="B539" i="14"/>
  <c r="B540" i="14"/>
  <c r="B541" i="14"/>
  <c r="B542" i="14"/>
  <c r="B543" i="14"/>
  <c r="B544" i="14"/>
  <c r="B545" i="14"/>
  <c r="B546" i="14"/>
  <c r="B547" i="14"/>
  <c r="B548" i="14"/>
  <c r="B549" i="14"/>
  <c r="B550" i="14"/>
  <c r="B551" i="14"/>
  <c r="B552" i="14"/>
  <c r="B553" i="14"/>
  <c r="B554" i="14"/>
  <c r="B555" i="14"/>
  <c r="B556" i="14"/>
  <c r="B557" i="14"/>
  <c r="B558" i="14"/>
  <c r="B559" i="14"/>
  <c r="B560" i="14"/>
  <c r="B561" i="14"/>
  <c r="B562" i="14"/>
  <c r="B563" i="14"/>
  <c r="B564" i="14"/>
  <c r="B565" i="14"/>
  <c r="B566" i="14"/>
  <c r="B567" i="14"/>
  <c r="B568" i="14"/>
  <c r="B569" i="14"/>
  <c r="B570" i="14"/>
  <c r="B571" i="14"/>
  <c r="B572" i="14"/>
  <c r="B573" i="14"/>
  <c r="B574" i="14"/>
  <c r="B575" i="14"/>
  <c r="B576" i="14"/>
  <c r="B577" i="14"/>
  <c r="B578" i="14"/>
  <c r="B579" i="14"/>
  <c r="B580" i="14"/>
  <c r="B581" i="14"/>
  <c r="B582" i="14"/>
  <c r="B583" i="14"/>
  <c r="B584" i="14"/>
  <c r="B585" i="14"/>
  <c r="B586" i="14"/>
  <c r="B587" i="14"/>
  <c r="B588" i="14"/>
  <c r="B589" i="14"/>
  <c r="B590" i="14"/>
  <c r="B591" i="14"/>
  <c r="B592" i="14"/>
  <c r="B593" i="14"/>
  <c r="B594" i="14"/>
  <c r="B595" i="14"/>
  <c r="B596" i="14"/>
  <c r="B597" i="14"/>
  <c r="B598" i="14"/>
  <c r="B599" i="14"/>
  <c r="B600" i="14"/>
  <c r="B601" i="14"/>
  <c r="B602" i="14"/>
  <c r="B603" i="14"/>
  <c r="B604" i="14"/>
  <c r="B605" i="14"/>
  <c r="B606" i="14"/>
  <c r="B607" i="14"/>
  <c r="B608" i="14"/>
  <c r="B609" i="14"/>
  <c r="B610" i="14"/>
  <c r="B611" i="14"/>
  <c r="B612" i="14"/>
  <c r="B613" i="14"/>
  <c r="B614" i="14"/>
  <c r="B615" i="14"/>
  <c r="B616" i="14"/>
  <c r="B617" i="14"/>
  <c r="B618" i="14"/>
  <c r="B619" i="14"/>
  <c r="B620" i="14"/>
  <c r="B621" i="14"/>
  <c r="B622" i="14"/>
  <c r="B623" i="14"/>
  <c r="B624" i="14"/>
  <c r="B625" i="14"/>
  <c r="B626" i="14"/>
  <c r="B627" i="14"/>
  <c r="B628" i="14"/>
  <c r="B629" i="14"/>
  <c r="B630" i="14"/>
  <c r="B631" i="14"/>
  <c r="B632" i="14"/>
  <c r="B633" i="14"/>
  <c r="B634" i="14"/>
  <c r="B635" i="14"/>
  <c r="B636" i="14"/>
  <c r="B637" i="14"/>
  <c r="B638" i="14"/>
  <c r="B639" i="14"/>
  <c r="B640" i="14"/>
  <c r="B641" i="14"/>
  <c r="B642" i="14"/>
  <c r="B643" i="14"/>
  <c r="B644" i="14"/>
  <c r="B645" i="14"/>
  <c r="B646" i="14"/>
  <c r="B647" i="14"/>
  <c r="B648" i="14"/>
  <c r="B649" i="14"/>
  <c r="B650" i="14"/>
  <c r="B651" i="14"/>
  <c r="B652" i="14"/>
  <c r="B653" i="14"/>
  <c r="B654" i="14"/>
  <c r="B655" i="14"/>
  <c r="B656" i="14"/>
  <c r="B657" i="14"/>
  <c r="B658" i="14"/>
  <c r="B659" i="14"/>
  <c r="B660" i="14"/>
  <c r="B661" i="14"/>
  <c r="B662" i="14"/>
  <c r="B663" i="14"/>
  <c r="B664" i="14"/>
  <c r="B665" i="14"/>
  <c r="B666" i="14"/>
  <c r="B667" i="14"/>
  <c r="B668" i="14"/>
  <c r="B669" i="14"/>
  <c r="B670" i="14"/>
  <c r="B671" i="14"/>
  <c r="B672" i="14"/>
  <c r="B673" i="14"/>
  <c r="B674" i="14"/>
  <c r="B675" i="14"/>
  <c r="B676" i="14"/>
  <c r="B677" i="14"/>
  <c r="B678" i="14"/>
  <c r="B679" i="14"/>
  <c r="B680" i="14"/>
  <c r="B681" i="14"/>
  <c r="B682" i="14"/>
  <c r="B683" i="14"/>
  <c r="B684" i="14"/>
  <c r="B685" i="14"/>
  <c r="B686" i="14"/>
  <c r="B687" i="14"/>
  <c r="B688" i="14"/>
  <c r="B689" i="14"/>
  <c r="B690" i="14"/>
  <c r="B691" i="14"/>
  <c r="B692" i="14"/>
  <c r="B693" i="14"/>
  <c r="B694" i="14"/>
  <c r="B695" i="14"/>
  <c r="B696" i="14"/>
  <c r="B697" i="14"/>
  <c r="B698" i="14"/>
  <c r="B699" i="14"/>
  <c r="B700" i="14"/>
  <c r="B701" i="14"/>
  <c r="B702" i="14"/>
  <c r="B703" i="14"/>
  <c r="B704" i="14"/>
  <c r="B705" i="14"/>
  <c r="B706" i="14"/>
  <c r="B707" i="14"/>
  <c r="B708" i="14"/>
  <c r="B709" i="14"/>
  <c r="B710" i="14"/>
  <c r="B711" i="14"/>
  <c r="B712" i="14"/>
  <c r="B713" i="14"/>
  <c r="B714" i="14"/>
  <c r="B715" i="14"/>
  <c r="B716" i="14"/>
  <c r="B717" i="14"/>
  <c r="B718" i="14"/>
  <c r="B719" i="14"/>
  <c r="B720" i="14"/>
  <c r="B721" i="14"/>
  <c r="B722" i="14"/>
  <c r="B723" i="14"/>
  <c r="B724" i="14"/>
  <c r="B725" i="14"/>
  <c r="B726" i="14"/>
  <c r="B727" i="14"/>
  <c r="B728" i="14"/>
  <c r="B729" i="14"/>
  <c r="B730" i="14"/>
  <c r="B731" i="14"/>
  <c r="B732" i="14"/>
  <c r="B733" i="14"/>
  <c r="B734" i="14"/>
  <c r="B735" i="14"/>
  <c r="B736" i="14"/>
  <c r="B737" i="14"/>
  <c r="B738" i="14"/>
  <c r="B739" i="14"/>
  <c r="B740" i="14"/>
  <c r="B741" i="14"/>
  <c r="B742" i="14"/>
  <c r="B743" i="14"/>
  <c r="B744" i="14"/>
  <c r="B745" i="14"/>
  <c r="B746" i="14"/>
  <c r="B747" i="14"/>
  <c r="B748" i="14"/>
  <c r="B749" i="14"/>
  <c r="B750" i="14"/>
  <c r="B751" i="14"/>
  <c r="B752" i="14"/>
  <c r="B753" i="14"/>
  <c r="B754" i="14"/>
  <c r="B755" i="14"/>
  <c r="B756" i="14"/>
  <c r="B757" i="14"/>
  <c r="B758" i="14"/>
  <c r="B759" i="14"/>
  <c r="B760" i="14"/>
  <c r="B761" i="14"/>
  <c r="B762" i="14"/>
  <c r="B763" i="14"/>
  <c r="B764" i="14"/>
  <c r="B765" i="14"/>
  <c r="B766" i="14"/>
  <c r="B767" i="14"/>
  <c r="B768" i="14"/>
  <c r="B769" i="14"/>
  <c r="B770" i="14"/>
  <c r="B771" i="14"/>
  <c r="B772" i="14"/>
  <c r="B773" i="14"/>
  <c r="B774" i="14"/>
  <c r="B775" i="14"/>
  <c r="B776" i="14"/>
  <c r="B777" i="14"/>
  <c r="B778" i="14"/>
  <c r="B779" i="14"/>
  <c r="B780" i="14"/>
  <c r="B781" i="14"/>
  <c r="B782" i="14"/>
  <c r="B783" i="14"/>
  <c r="B784" i="14"/>
  <c r="B785" i="14"/>
  <c r="B786" i="14"/>
  <c r="B787" i="14"/>
  <c r="B788" i="14"/>
  <c r="B789" i="14"/>
  <c r="B790" i="14"/>
  <c r="B791" i="14"/>
  <c r="B792" i="14"/>
  <c r="B793" i="14"/>
  <c r="B794" i="14"/>
  <c r="B795" i="14"/>
  <c r="B796" i="14"/>
  <c r="B797" i="14"/>
  <c r="B798" i="14"/>
  <c r="B799" i="14"/>
  <c r="B800" i="14"/>
  <c r="B801" i="14"/>
  <c r="B802" i="14"/>
  <c r="B803" i="14"/>
  <c r="B804" i="14"/>
  <c r="B805" i="14"/>
  <c r="B806" i="14"/>
  <c r="B807" i="14"/>
  <c r="B808" i="14"/>
  <c r="B809" i="14"/>
  <c r="B810" i="14"/>
  <c r="B811" i="14"/>
  <c r="B812" i="14"/>
  <c r="B813" i="14"/>
  <c r="B814" i="14"/>
  <c r="B815" i="14"/>
  <c r="B816" i="14"/>
  <c r="B817" i="14"/>
  <c r="B818" i="14"/>
  <c r="B819" i="14"/>
  <c r="B820" i="14"/>
  <c r="B821" i="14"/>
  <c r="B822" i="14"/>
  <c r="B823" i="14"/>
  <c r="B824" i="14"/>
  <c r="B825" i="14"/>
  <c r="B826" i="14"/>
  <c r="B827" i="14"/>
  <c r="B828" i="14"/>
  <c r="B829" i="14"/>
  <c r="B830" i="14"/>
  <c r="B831" i="14"/>
  <c r="B832" i="14"/>
  <c r="B833" i="14"/>
  <c r="B834" i="14"/>
  <c r="B835" i="14"/>
  <c r="B836" i="14"/>
  <c r="B837" i="14"/>
  <c r="B838" i="14"/>
  <c r="B839" i="14"/>
  <c r="B840" i="14"/>
  <c r="B841" i="14"/>
  <c r="B842" i="14"/>
  <c r="B843" i="14"/>
  <c r="B844" i="14"/>
  <c r="B845" i="14"/>
  <c r="B846" i="14"/>
  <c r="B847" i="14"/>
  <c r="B848" i="14"/>
  <c r="B849" i="14"/>
  <c r="B850" i="14"/>
  <c r="B851" i="14"/>
  <c r="B852" i="14"/>
  <c r="B853" i="14"/>
  <c r="B854" i="14"/>
  <c r="B855" i="14"/>
  <c r="B856" i="14"/>
  <c r="B857" i="14"/>
  <c r="B858" i="14"/>
  <c r="B859" i="14"/>
  <c r="B860" i="14"/>
  <c r="B861" i="14"/>
  <c r="B862" i="14"/>
  <c r="B863" i="14"/>
  <c r="B864" i="14"/>
  <c r="B865" i="14"/>
  <c r="B866" i="14"/>
  <c r="B867" i="14"/>
  <c r="B868" i="14"/>
  <c r="B869" i="14"/>
  <c r="B870" i="14"/>
  <c r="B871" i="14"/>
  <c r="B872" i="14"/>
  <c r="B873" i="14"/>
  <c r="B874" i="14"/>
  <c r="B875" i="14"/>
  <c r="B876" i="14"/>
  <c r="B877" i="14"/>
  <c r="B878" i="14"/>
  <c r="B879" i="14"/>
  <c r="B880" i="14"/>
  <c r="B881" i="14"/>
  <c r="B882" i="14"/>
  <c r="B883" i="14"/>
  <c r="B884" i="14"/>
  <c r="B885" i="14"/>
  <c r="B886" i="14"/>
  <c r="B887" i="14"/>
  <c r="B888" i="14"/>
  <c r="B889" i="14"/>
  <c r="B890" i="14"/>
  <c r="B891" i="14"/>
  <c r="B892" i="14"/>
  <c r="B893" i="14"/>
  <c r="B894" i="14"/>
  <c r="B895" i="14"/>
  <c r="B896" i="14"/>
  <c r="B897" i="14"/>
  <c r="B898" i="14"/>
  <c r="B899" i="14"/>
  <c r="B900" i="14"/>
  <c r="B901" i="14"/>
  <c r="B902" i="14"/>
  <c r="B903" i="14"/>
  <c r="B904" i="14"/>
  <c r="B905" i="14"/>
  <c r="B906" i="14"/>
  <c r="B907" i="14"/>
  <c r="B908" i="14"/>
  <c r="B909" i="14"/>
  <c r="B910" i="14"/>
  <c r="B911" i="14"/>
  <c r="B912" i="14"/>
  <c r="B913" i="14"/>
  <c r="B914" i="14"/>
  <c r="B915" i="14"/>
  <c r="B916" i="14"/>
  <c r="B917" i="14"/>
  <c r="B918" i="14"/>
  <c r="B919" i="14"/>
  <c r="B920" i="14"/>
  <c r="B921" i="14"/>
  <c r="B922" i="14"/>
  <c r="B923" i="14"/>
  <c r="B924" i="14"/>
  <c r="B925" i="14"/>
  <c r="B926" i="14"/>
  <c r="B927" i="14"/>
  <c r="B928" i="14"/>
  <c r="B929" i="14"/>
  <c r="B930" i="14"/>
  <c r="B931" i="14"/>
  <c r="B932" i="14"/>
  <c r="B933" i="14"/>
  <c r="B934" i="14"/>
  <c r="B935" i="14"/>
  <c r="B936" i="14"/>
  <c r="B937" i="14"/>
  <c r="B938" i="14"/>
  <c r="B939" i="14"/>
  <c r="B940" i="14"/>
  <c r="B941" i="14"/>
  <c r="B942" i="14"/>
  <c r="B943" i="14"/>
  <c r="B944" i="14"/>
  <c r="B945" i="14"/>
  <c r="B946" i="14"/>
  <c r="B947" i="14"/>
  <c r="B948" i="14"/>
  <c r="B949" i="14"/>
  <c r="B950" i="14"/>
  <c r="B951" i="14"/>
  <c r="B952" i="14"/>
  <c r="B953" i="14"/>
  <c r="B954" i="14"/>
  <c r="B955" i="14"/>
  <c r="B956" i="14"/>
  <c r="B957" i="14"/>
  <c r="B958" i="14"/>
  <c r="B959" i="14"/>
  <c r="B960" i="14"/>
  <c r="B961" i="14"/>
  <c r="B962" i="14"/>
  <c r="B963" i="14"/>
  <c r="B964" i="14"/>
  <c r="B965" i="14"/>
  <c r="B966" i="14"/>
  <c r="B967" i="14"/>
  <c r="B968" i="14"/>
  <c r="B969" i="14"/>
  <c r="B970" i="14"/>
  <c r="B971" i="14"/>
  <c r="B972" i="14"/>
  <c r="B973" i="14"/>
  <c r="B974" i="14"/>
  <c r="B975" i="14"/>
  <c r="B976" i="14"/>
  <c r="B977" i="14"/>
  <c r="B978" i="14"/>
  <c r="B979" i="14"/>
  <c r="B980" i="14"/>
  <c r="B981" i="14"/>
  <c r="B982" i="14"/>
  <c r="B983" i="14"/>
  <c r="B984" i="14"/>
  <c r="B985" i="14"/>
  <c r="B986" i="14"/>
  <c r="B987" i="14"/>
  <c r="B988" i="14"/>
  <c r="B989" i="14"/>
  <c r="B990" i="14"/>
  <c r="B991" i="14"/>
  <c r="B992" i="14"/>
  <c r="B993" i="14"/>
  <c r="B994" i="14"/>
  <c r="B995" i="14"/>
  <c r="B996" i="14"/>
  <c r="B997" i="14"/>
  <c r="B998" i="14"/>
  <c r="B999" i="14"/>
  <c r="B1000" i="14"/>
  <c r="BU536" i="1" l="1"/>
  <c r="BU265" i="1"/>
  <c r="BU568" i="1"/>
  <c r="BU329" i="1"/>
  <c r="BU330" i="1"/>
  <c r="BU508" i="1"/>
  <c r="BU606" i="1"/>
  <c r="BU365" i="1"/>
  <c r="BU81" i="1"/>
  <c r="BU210" i="1"/>
  <c r="BU200" i="1"/>
  <c r="BU549" i="1"/>
  <c r="BU366" i="1"/>
  <c r="BU292" i="1"/>
  <c r="BU129" i="1"/>
  <c r="BU450" i="1"/>
  <c r="BU353" i="1"/>
  <c r="BU315" i="1"/>
  <c r="BU509" i="1"/>
  <c r="BU331" i="1"/>
  <c r="BU551" i="1"/>
  <c r="BU533" i="1"/>
  <c r="BU586" i="1"/>
  <c r="BU165" i="1"/>
  <c r="BU311" i="1"/>
  <c r="BU605" i="1"/>
  <c r="BU169" i="1"/>
  <c r="BU154" i="1"/>
  <c r="A968" i="14"/>
  <c r="M968" i="14"/>
  <c r="A896" i="14"/>
  <c r="M896" i="14"/>
  <c r="A840" i="14"/>
  <c r="M840" i="14"/>
  <c r="A784" i="14"/>
  <c r="M784" i="14"/>
  <c r="A736" i="14"/>
  <c r="M736" i="14"/>
  <c r="A664" i="14"/>
  <c r="M664" i="14"/>
  <c r="A952" i="14"/>
  <c r="M952" i="14"/>
  <c r="A904" i="14"/>
  <c r="M904" i="14"/>
  <c r="A848" i="14"/>
  <c r="M848" i="14"/>
  <c r="A808" i="14"/>
  <c r="M808" i="14"/>
  <c r="A752" i="14"/>
  <c r="M752" i="14"/>
  <c r="A696" i="14"/>
  <c r="M696" i="14"/>
  <c r="A640" i="14"/>
  <c r="M640" i="14"/>
  <c r="A959" i="14"/>
  <c r="M959" i="14"/>
  <c r="A919" i="14"/>
  <c r="M919" i="14"/>
  <c r="A879" i="14"/>
  <c r="M879" i="14"/>
  <c r="A847" i="14"/>
  <c r="M847" i="14"/>
  <c r="A799" i="14"/>
  <c r="M799" i="14"/>
  <c r="A759" i="14"/>
  <c r="M759" i="14"/>
  <c r="A727" i="14"/>
  <c r="M727" i="14"/>
  <c r="A679" i="14"/>
  <c r="M679" i="14"/>
  <c r="A639" i="14"/>
  <c r="M639" i="14"/>
  <c r="A998" i="14"/>
  <c r="M998" i="14"/>
  <c r="A990" i="14"/>
  <c r="M990" i="14"/>
  <c r="A982" i="14"/>
  <c r="M982" i="14"/>
  <c r="A974" i="14"/>
  <c r="M974" i="14"/>
  <c r="A966" i="14"/>
  <c r="M966" i="14"/>
  <c r="A958" i="14"/>
  <c r="M958" i="14"/>
  <c r="A950" i="14"/>
  <c r="M950" i="14"/>
  <c r="A942" i="14"/>
  <c r="M942" i="14"/>
  <c r="A934" i="14"/>
  <c r="M934" i="14"/>
  <c r="A926" i="14"/>
  <c r="M926" i="14"/>
  <c r="A918" i="14"/>
  <c r="M918" i="14"/>
  <c r="A910" i="14"/>
  <c r="M910" i="14"/>
  <c r="A902" i="14"/>
  <c r="M902" i="14"/>
  <c r="A894" i="14"/>
  <c r="M894" i="14"/>
  <c r="A886" i="14"/>
  <c r="M886" i="14"/>
  <c r="A878" i="14"/>
  <c r="M878" i="14"/>
  <c r="A870" i="14"/>
  <c r="M870" i="14"/>
  <c r="A862" i="14"/>
  <c r="M862" i="14"/>
  <c r="A854" i="14"/>
  <c r="M854" i="14"/>
  <c r="A846" i="14"/>
  <c r="M846" i="14"/>
  <c r="A838" i="14"/>
  <c r="M838" i="14"/>
  <c r="A830" i="14"/>
  <c r="M830" i="14"/>
  <c r="A822" i="14"/>
  <c r="M822" i="14"/>
  <c r="A814" i="14"/>
  <c r="M814" i="14"/>
  <c r="A806" i="14"/>
  <c r="M806" i="14"/>
  <c r="A798" i="14"/>
  <c r="M798" i="14"/>
  <c r="A790" i="14"/>
  <c r="M790" i="14"/>
  <c r="A782" i="14"/>
  <c r="M782" i="14"/>
  <c r="A774" i="14"/>
  <c r="M774" i="14"/>
  <c r="A766" i="14"/>
  <c r="M766" i="14"/>
  <c r="A758" i="14"/>
  <c r="M758" i="14"/>
  <c r="A750" i="14"/>
  <c r="M750" i="14"/>
  <c r="A742" i="14"/>
  <c r="M742" i="14"/>
  <c r="A734" i="14"/>
  <c r="M734" i="14"/>
  <c r="A726" i="14"/>
  <c r="M726" i="14"/>
  <c r="A718" i="14"/>
  <c r="M718" i="14"/>
  <c r="A710" i="14"/>
  <c r="M710" i="14"/>
  <c r="A702" i="14"/>
  <c r="M702" i="14"/>
  <c r="A694" i="14"/>
  <c r="M694" i="14"/>
  <c r="A686" i="14"/>
  <c r="M686" i="14"/>
  <c r="A678" i="14"/>
  <c r="M678" i="14"/>
  <c r="A670" i="14"/>
  <c r="M670" i="14"/>
  <c r="A662" i="14"/>
  <c r="M662" i="14"/>
  <c r="A654" i="14"/>
  <c r="M654" i="14"/>
  <c r="A646" i="14"/>
  <c r="M646" i="14"/>
  <c r="A638" i="14"/>
  <c r="M638" i="14"/>
  <c r="A630" i="14"/>
  <c r="M630" i="14"/>
  <c r="A984" i="14"/>
  <c r="M984" i="14"/>
  <c r="A928" i="14"/>
  <c r="M928" i="14"/>
  <c r="A880" i="14"/>
  <c r="M880" i="14"/>
  <c r="A824" i="14"/>
  <c r="M824" i="14"/>
  <c r="A768" i="14"/>
  <c r="M768" i="14"/>
  <c r="A712" i="14"/>
  <c r="M712" i="14"/>
  <c r="A672" i="14"/>
  <c r="M672" i="14"/>
  <c r="A624" i="14"/>
  <c r="M624" i="14"/>
  <c r="A983" i="14"/>
  <c r="M983" i="14"/>
  <c r="A927" i="14"/>
  <c r="M927" i="14"/>
  <c r="A887" i="14"/>
  <c r="M887" i="14"/>
  <c r="A839" i="14"/>
  <c r="M839" i="14"/>
  <c r="A791" i="14"/>
  <c r="M791" i="14"/>
  <c r="A743" i="14"/>
  <c r="M743" i="14"/>
  <c r="A703" i="14"/>
  <c r="M703" i="14"/>
  <c r="A663" i="14"/>
  <c r="M663" i="14"/>
  <c r="A997" i="14"/>
  <c r="M997" i="14"/>
  <c r="A981" i="14"/>
  <c r="M981" i="14"/>
  <c r="A965" i="14"/>
  <c r="M965" i="14"/>
  <c r="A941" i="14"/>
  <c r="M941" i="14"/>
  <c r="A925" i="14"/>
  <c r="M925" i="14"/>
  <c r="A909" i="14"/>
  <c r="M909" i="14"/>
  <c r="A893" i="14"/>
  <c r="M893" i="14"/>
  <c r="A877" i="14"/>
  <c r="M877" i="14"/>
  <c r="A861" i="14"/>
  <c r="M861" i="14"/>
  <c r="A837" i="14"/>
  <c r="M837" i="14"/>
  <c r="A821" i="14"/>
  <c r="M821" i="14"/>
  <c r="A805" i="14"/>
  <c r="M805" i="14"/>
  <c r="A789" i="14"/>
  <c r="M789" i="14"/>
  <c r="A773" i="14"/>
  <c r="M773" i="14"/>
  <c r="A757" i="14"/>
  <c r="M757" i="14"/>
  <c r="A741" i="14"/>
  <c r="M741" i="14"/>
  <c r="A725" i="14"/>
  <c r="M725" i="14"/>
  <c r="A701" i="14"/>
  <c r="M701" i="14"/>
  <c r="A685" i="14"/>
  <c r="M685" i="14"/>
  <c r="A669" i="14"/>
  <c r="M669" i="14"/>
  <c r="A653" i="14"/>
  <c r="M653" i="14"/>
  <c r="A629" i="14"/>
  <c r="M629" i="14"/>
  <c r="A944" i="14"/>
  <c r="M944" i="14"/>
  <c r="A888" i="14"/>
  <c r="M888" i="14"/>
  <c r="A832" i="14"/>
  <c r="M832" i="14"/>
  <c r="A776" i="14"/>
  <c r="M776" i="14"/>
  <c r="A728" i="14"/>
  <c r="M728" i="14"/>
  <c r="A680" i="14"/>
  <c r="M680" i="14"/>
  <c r="A632" i="14"/>
  <c r="M632" i="14"/>
  <c r="A999" i="14"/>
  <c r="M999" i="14"/>
  <c r="A935" i="14"/>
  <c r="M935" i="14"/>
  <c r="A871" i="14"/>
  <c r="M871" i="14"/>
  <c r="A823" i="14"/>
  <c r="M823" i="14"/>
  <c r="A775" i="14"/>
  <c r="M775" i="14"/>
  <c r="A711" i="14"/>
  <c r="M711" i="14"/>
  <c r="A647" i="14"/>
  <c r="M647" i="14"/>
  <c r="A989" i="14"/>
  <c r="M989" i="14"/>
  <c r="A973" i="14"/>
  <c r="M973" i="14"/>
  <c r="A957" i="14"/>
  <c r="M957" i="14"/>
  <c r="A949" i="14"/>
  <c r="M949" i="14"/>
  <c r="A933" i="14"/>
  <c r="M933" i="14"/>
  <c r="A917" i="14"/>
  <c r="M917" i="14"/>
  <c r="A901" i="14"/>
  <c r="M901" i="14"/>
  <c r="A885" i="14"/>
  <c r="M885" i="14"/>
  <c r="A869" i="14"/>
  <c r="M869" i="14"/>
  <c r="A853" i="14"/>
  <c r="M853" i="14"/>
  <c r="A845" i="14"/>
  <c r="M845" i="14"/>
  <c r="A829" i="14"/>
  <c r="M829" i="14"/>
  <c r="A813" i="14"/>
  <c r="M813" i="14"/>
  <c r="A797" i="14"/>
  <c r="M797" i="14"/>
  <c r="A781" i="14"/>
  <c r="M781" i="14"/>
  <c r="A765" i="14"/>
  <c r="M765" i="14"/>
  <c r="A749" i="14"/>
  <c r="M749" i="14"/>
  <c r="A733" i="14"/>
  <c r="M733" i="14"/>
  <c r="A717" i="14"/>
  <c r="M717" i="14"/>
  <c r="A709" i="14"/>
  <c r="M709" i="14"/>
  <c r="A693" i="14"/>
  <c r="M693" i="14"/>
  <c r="A677" i="14"/>
  <c r="M677" i="14"/>
  <c r="A661" i="14"/>
  <c r="M661" i="14"/>
  <c r="A645" i="14"/>
  <c r="M645" i="14"/>
  <c r="A637" i="14"/>
  <c r="M637" i="14"/>
  <c r="A996" i="14"/>
  <c r="M996" i="14"/>
  <c r="A988" i="14"/>
  <c r="M988" i="14"/>
  <c r="A980" i="14"/>
  <c r="M980" i="14"/>
  <c r="A972" i="14"/>
  <c r="M972" i="14"/>
  <c r="A964" i="14"/>
  <c r="M964" i="14"/>
  <c r="A956" i="14"/>
  <c r="M956" i="14"/>
  <c r="A948" i="14"/>
  <c r="M948" i="14"/>
  <c r="A940" i="14"/>
  <c r="M940" i="14"/>
  <c r="A932" i="14"/>
  <c r="M932" i="14"/>
  <c r="A924" i="14"/>
  <c r="M924" i="14"/>
  <c r="A916" i="14"/>
  <c r="M916" i="14"/>
  <c r="A908" i="14"/>
  <c r="M908" i="14"/>
  <c r="A900" i="14"/>
  <c r="M900" i="14"/>
  <c r="A892" i="14"/>
  <c r="M892" i="14"/>
  <c r="A884" i="14"/>
  <c r="M884" i="14"/>
  <c r="A876" i="14"/>
  <c r="M876" i="14"/>
  <c r="A868" i="14"/>
  <c r="M868" i="14"/>
  <c r="A860" i="14"/>
  <c r="M860" i="14"/>
  <c r="A852" i="14"/>
  <c r="M852" i="14"/>
  <c r="A844" i="14"/>
  <c r="M844" i="14"/>
  <c r="A836" i="14"/>
  <c r="M836" i="14"/>
  <c r="A828" i="14"/>
  <c r="M828" i="14"/>
  <c r="A820" i="14"/>
  <c r="M820" i="14"/>
  <c r="A812" i="14"/>
  <c r="M812" i="14"/>
  <c r="A804" i="14"/>
  <c r="M804" i="14"/>
  <c r="A796" i="14"/>
  <c r="M796" i="14"/>
  <c r="A788" i="14"/>
  <c r="M788" i="14"/>
  <c r="A780" i="14"/>
  <c r="M780" i="14"/>
  <c r="A772" i="14"/>
  <c r="M772" i="14"/>
  <c r="A764" i="14"/>
  <c r="M764" i="14"/>
  <c r="A756" i="14"/>
  <c r="M756" i="14"/>
  <c r="A748" i="14"/>
  <c r="M748" i="14"/>
  <c r="A740" i="14"/>
  <c r="M740" i="14"/>
  <c r="A732" i="14"/>
  <c r="M732" i="14"/>
  <c r="A724" i="14"/>
  <c r="M724" i="14"/>
  <c r="A716" i="14"/>
  <c r="M716" i="14"/>
  <c r="A708" i="14"/>
  <c r="M708" i="14"/>
  <c r="A700" i="14"/>
  <c r="M700" i="14"/>
  <c r="A692" i="14"/>
  <c r="M692" i="14"/>
  <c r="A684" i="14"/>
  <c r="M684" i="14"/>
  <c r="A676" i="14"/>
  <c r="M676" i="14"/>
  <c r="A668" i="14"/>
  <c r="M668" i="14"/>
  <c r="A660" i="14"/>
  <c r="M660" i="14"/>
  <c r="A652" i="14"/>
  <c r="M652" i="14"/>
  <c r="A644" i="14"/>
  <c r="M644" i="14"/>
  <c r="A636" i="14"/>
  <c r="M636" i="14"/>
  <c r="A628" i="14"/>
  <c r="M628" i="14"/>
  <c r="A976" i="14"/>
  <c r="M976" i="14"/>
  <c r="A920" i="14"/>
  <c r="M920" i="14"/>
  <c r="A872" i="14"/>
  <c r="M872" i="14"/>
  <c r="A800" i="14"/>
  <c r="M800" i="14"/>
  <c r="A744" i="14"/>
  <c r="M744" i="14"/>
  <c r="A688" i="14"/>
  <c r="M688" i="14"/>
  <c r="A991" i="14"/>
  <c r="M991" i="14"/>
  <c r="A951" i="14"/>
  <c r="M951" i="14"/>
  <c r="A895" i="14"/>
  <c r="M895" i="14"/>
  <c r="A831" i="14"/>
  <c r="M831" i="14"/>
  <c r="A783" i="14"/>
  <c r="M783" i="14"/>
  <c r="A735" i="14"/>
  <c r="M735" i="14"/>
  <c r="A695" i="14"/>
  <c r="M695" i="14"/>
  <c r="A655" i="14"/>
  <c r="M655" i="14"/>
  <c r="A995" i="14"/>
  <c r="M995" i="14"/>
  <c r="A963" i="14"/>
  <c r="M963" i="14"/>
  <c r="A939" i="14"/>
  <c r="M939" i="14"/>
  <c r="A915" i="14"/>
  <c r="M915" i="14"/>
  <c r="A891" i="14"/>
  <c r="M891" i="14"/>
  <c r="A867" i="14"/>
  <c r="M867" i="14"/>
  <c r="A835" i="14"/>
  <c r="M835" i="14"/>
  <c r="A803" i="14"/>
  <c r="M803" i="14"/>
  <c r="A771" i="14"/>
  <c r="M771" i="14"/>
  <c r="A755" i="14"/>
  <c r="M755" i="14"/>
  <c r="A731" i="14"/>
  <c r="M731" i="14"/>
  <c r="A707" i="14"/>
  <c r="M707" i="14"/>
  <c r="A683" i="14"/>
  <c r="M683" i="14"/>
  <c r="A651" i="14"/>
  <c r="M651" i="14"/>
  <c r="A992" i="14"/>
  <c r="M992" i="14"/>
  <c r="A936" i="14"/>
  <c r="M936" i="14"/>
  <c r="A864" i="14"/>
  <c r="M864" i="14"/>
  <c r="A792" i="14"/>
  <c r="M792" i="14"/>
  <c r="A720" i="14"/>
  <c r="M720" i="14"/>
  <c r="A656" i="14"/>
  <c r="M656" i="14"/>
  <c r="A967" i="14"/>
  <c r="M967" i="14"/>
  <c r="A911" i="14"/>
  <c r="M911" i="14"/>
  <c r="A863" i="14"/>
  <c r="M863" i="14"/>
  <c r="A807" i="14"/>
  <c r="M807" i="14"/>
  <c r="A751" i="14"/>
  <c r="M751" i="14"/>
  <c r="A687" i="14"/>
  <c r="M687" i="14"/>
  <c r="A623" i="14"/>
  <c r="M623" i="14"/>
  <c r="A987" i="14"/>
  <c r="M987" i="14"/>
  <c r="A971" i="14"/>
  <c r="M971" i="14"/>
  <c r="A947" i="14"/>
  <c r="M947" i="14"/>
  <c r="A923" i="14"/>
  <c r="M923" i="14"/>
  <c r="A899" i="14"/>
  <c r="M899" i="14"/>
  <c r="A875" i="14"/>
  <c r="M875" i="14"/>
  <c r="A859" i="14"/>
  <c r="M859" i="14"/>
  <c r="A843" i="14"/>
  <c r="M843" i="14"/>
  <c r="A819" i="14"/>
  <c r="M819" i="14"/>
  <c r="A795" i="14"/>
  <c r="M795" i="14"/>
  <c r="A779" i="14"/>
  <c r="M779" i="14"/>
  <c r="A723" i="14"/>
  <c r="M723" i="14"/>
  <c r="A699" i="14"/>
  <c r="M699" i="14"/>
  <c r="A675" i="14"/>
  <c r="M675" i="14"/>
  <c r="A659" i="14"/>
  <c r="M659" i="14"/>
  <c r="A635" i="14"/>
  <c r="M635" i="14"/>
  <c r="A994" i="14"/>
  <c r="M994" i="14"/>
  <c r="A986" i="14"/>
  <c r="M986" i="14"/>
  <c r="A978" i="14"/>
  <c r="M978" i="14"/>
  <c r="A970" i="14"/>
  <c r="M970" i="14"/>
  <c r="A962" i="14"/>
  <c r="M962" i="14"/>
  <c r="A954" i="14"/>
  <c r="M954" i="14"/>
  <c r="A946" i="14"/>
  <c r="M946" i="14"/>
  <c r="A938" i="14"/>
  <c r="M938" i="14"/>
  <c r="A930" i="14"/>
  <c r="M930" i="14"/>
  <c r="A922" i="14"/>
  <c r="M922" i="14"/>
  <c r="A914" i="14"/>
  <c r="M914" i="14"/>
  <c r="A906" i="14"/>
  <c r="M906" i="14"/>
  <c r="A898" i="14"/>
  <c r="M898" i="14"/>
  <c r="A890" i="14"/>
  <c r="M890" i="14"/>
  <c r="A882" i="14"/>
  <c r="M882" i="14"/>
  <c r="A874" i="14"/>
  <c r="M874" i="14"/>
  <c r="A866" i="14"/>
  <c r="M866" i="14"/>
  <c r="A858" i="14"/>
  <c r="M858" i="14"/>
  <c r="A850" i="14"/>
  <c r="M850" i="14"/>
  <c r="A842" i="14"/>
  <c r="M842" i="14"/>
  <c r="A834" i="14"/>
  <c r="M834" i="14"/>
  <c r="A826" i="14"/>
  <c r="M826" i="14"/>
  <c r="A818" i="14"/>
  <c r="M818" i="14"/>
  <c r="A810" i="14"/>
  <c r="M810" i="14"/>
  <c r="A802" i="14"/>
  <c r="M802" i="14"/>
  <c r="A794" i="14"/>
  <c r="M794" i="14"/>
  <c r="A786" i="14"/>
  <c r="M786" i="14"/>
  <c r="A778" i="14"/>
  <c r="M778" i="14"/>
  <c r="A770" i="14"/>
  <c r="M770" i="14"/>
  <c r="A762" i="14"/>
  <c r="M762" i="14"/>
  <c r="A754" i="14"/>
  <c r="M754" i="14"/>
  <c r="A746" i="14"/>
  <c r="M746" i="14"/>
  <c r="A738" i="14"/>
  <c r="M738" i="14"/>
  <c r="A730" i="14"/>
  <c r="M730" i="14"/>
  <c r="A722" i="14"/>
  <c r="M722" i="14"/>
  <c r="A714" i="14"/>
  <c r="M714" i="14"/>
  <c r="A706" i="14"/>
  <c r="M706" i="14"/>
  <c r="A698" i="14"/>
  <c r="M698" i="14"/>
  <c r="A690" i="14"/>
  <c r="M690" i="14"/>
  <c r="A682" i="14"/>
  <c r="M682" i="14"/>
  <c r="A674" i="14"/>
  <c r="M674" i="14"/>
  <c r="A666" i="14"/>
  <c r="M666" i="14"/>
  <c r="A658" i="14"/>
  <c r="M658" i="14"/>
  <c r="A650" i="14"/>
  <c r="M650" i="14"/>
  <c r="A642" i="14"/>
  <c r="M642" i="14"/>
  <c r="A634" i="14"/>
  <c r="M634" i="14"/>
  <c r="A626" i="14"/>
  <c r="M626" i="14"/>
  <c r="A1000" i="14"/>
  <c r="M1000" i="14"/>
  <c r="A960" i="14"/>
  <c r="M960" i="14"/>
  <c r="A912" i="14"/>
  <c r="M912" i="14"/>
  <c r="A856" i="14"/>
  <c r="M856" i="14"/>
  <c r="A816" i="14"/>
  <c r="M816" i="14"/>
  <c r="A760" i="14"/>
  <c r="M760" i="14"/>
  <c r="A704" i="14"/>
  <c r="M704" i="14"/>
  <c r="A648" i="14"/>
  <c r="M648" i="14"/>
  <c r="A975" i="14"/>
  <c r="M975" i="14"/>
  <c r="A943" i="14"/>
  <c r="M943" i="14"/>
  <c r="A903" i="14"/>
  <c r="M903" i="14"/>
  <c r="A855" i="14"/>
  <c r="M855" i="14"/>
  <c r="A815" i="14"/>
  <c r="M815" i="14"/>
  <c r="A767" i="14"/>
  <c r="M767" i="14"/>
  <c r="A719" i="14"/>
  <c r="M719" i="14"/>
  <c r="A671" i="14"/>
  <c r="M671" i="14"/>
  <c r="A631" i="14"/>
  <c r="M631" i="14"/>
  <c r="A979" i="14"/>
  <c r="M979" i="14"/>
  <c r="A955" i="14"/>
  <c r="M955" i="14"/>
  <c r="A931" i="14"/>
  <c r="M931" i="14"/>
  <c r="A907" i="14"/>
  <c r="M907" i="14"/>
  <c r="A883" i="14"/>
  <c r="M883" i="14"/>
  <c r="A851" i="14"/>
  <c r="M851" i="14"/>
  <c r="A827" i="14"/>
  <c r="M827" i="14"/>
  <c r="A811" i="14"/>
  <c r="M811" i="14"/>
  <c r="A787" i="14"/>
  <c r="M787" i="14"/>
  <c r="A763" i="14"/>
  <c r="M763" i="14"/>
  <c r="A747" i="14"/>
  <c r="M747" i="14"/>
  <c r="A739" i="14"/>
  <c r="M739" i="14"/>
  <c r="A715" i="14"/>
  <c r="M715" i="14"/>
  <c r="A691" i="14"/>
  <c r="M691" i="14"/>
  <c r="A667" i="14"/>
  <c r="M667" i="14"/>
  <c r="A643" i="14"/>
  <c r="M643" i="14"/>
  <c r="A627" i="14"/>
  <c r="M627" i="14"/>
  <c r="A993" i="14"/>
  <c r="M993" i="14"/>
  <c r="A985" i="14"/>
  <c r="M985" i="14"/>
  <c r="A977" i="14"/>
  <c r="M977" i="14"/>
  <c r="A969" i="14"/>
  <c r="M969" i="14"/>
  <c r="A961" i="14"/>
  <c r="M961" i="14"/>
  <c r="A953" i="14"/>
  <c r="M953" i="14"/>
  <c r="A945" i="14"/>
  <c r="M945" i="14"/>
  <c r="A937" i="14"/>
  <c r="M937" i="14"/>
  <c r="A929" i="14"/>
  <c r="M929" i="14"/>
  <c r="A921" i="14"/>
  <c r="M921" i="14"/>
  <c r="A913" i="14"/>
  <c r="M913" i="14"/>
  <c r="A905" i="14"/>
  <c r="M905" i="14"/>
  <c r="A897" i="14"/>
  <c r="M897" i="14"/>
  <c r="A889" i="14"/>
  <c r="M889" i="14"/>
  <c r="A881" i="14"/>
  <c r="M881" i="14"/>
  <c r="A873" i="14"/>
  <c r="M873" i="14"/>
  <c r="A865" i="14"/>
  <c r="M865" i="14"/>
  <c r="A857" i="14"/>
  <c r="M857" i="14"/>
  <c r="A849" i="14"/>
  <c r="M849" i="14"/>
  <c r="A841" i="14"/>
  <c r="M841" i="14"/>
  <c r="A833" i="14"/>
  <c r="M833" i="14"/>
  <c r="A825" i="14"/>
  <c r="M825" i="14"/>
  <c r="A817" i="14"/>
  <c r="M817" i="14"/>
  <c r="A809" i="14"/>
  <c r="M809" i="14"/>
  <c r="A801" i="14"/>
  <c r="M801" i="14"/>
  <c r="A793" i="14"/>
  <c r="M793" i="14"/>
  <c r="A785" i="14"/>
  <c r="M785" i="14"/>
  <c r="A777" i="14"/>
  <c r="M777" i="14"/>
  <c r="A769" i="14"/>
  <c r="M769" i="14"/>
  <c r="A761" i="14"/>
  <c r="M761" i="14"/>
  <c r="A753" i="14"/>
  <c r="M753" i="14"/>
  <c r="A745" i="14"/>
  <c r="M745" i="14"/>
  <c r="A737" i="14"/>
  <c r="M737" i="14"/>
  <c r="A729" i="14"/>
  <c r="M729" i="14"/>
  <c r="A721" i="14"/>
  <c r="M721" i="14"/>
  <c r="A713" i="14"/>
  <c r="M713" i="14"/>
  <c r="A705" i="14"/>
  <c r="M705" i="14"/>
  <c r="A697" i="14"/>
  <c r="M697" i="14"/>
  <c r="A689" i="14"/>
  <c r="M689" i="14"/>
  <c r="A681" i="14"/>
  <c r="M681" i="14"/>
  <c r="A673" i="14"/>
  <c r="M673" i="14"/>
  <c r="A665" i="14"/>
  <c r="M665" i="14"/>
  <c r="A657" i="14"/>
  <c r="M657" i="14"/>
  <c r="A649" i="14"/>
  <c r="M649" i="14"/>
  <c r="A641" i="14"/>
  <c r="M641" i="14"/>
  <c r="A633" i="14"/>
  <c r="M633" i="14"/>
  <c r="A625" i="14"/>
  <c r="M625" i="14"/>
  <c r="A619" i="14"/>
  <c r="A607" i="14"/>
  <c r="A620" i="14"/>
  <c r="A608" i="14"/>
  <c r="A618" i="14"/>
  <c r="A606" i="14"/>
  <c r="A611" i="14"/>
  <c r="A605" i="14"/>
  <c r="A604" i="14"/>
  <c r="A615" i="14"/>
  <c r="A603" i="14"/>
  <c r="A616" i="14"/>
  <c r="A614" i="14"/>
  <c r="A602" i="14"/>
  <c r="A613" i="14"/>
  <c r="A601" i="14"/>
  <c r="A617" i="14"/>
  <c r="A612" i="14"/>
  <c r="A600" i="14"/>
  <c r="A622" i="14"/>
  <c r="A610" i="14"/>
  <c r="A621" i="14"/>
  <c r="A609" i="14"/>
  <c r="BU107" i="1"/>
  <c r="BU223" i="1"/>
  <c r="BU244" i="1"/>
  <c r="BU343" i="1"/>
  <c r="BU148" i="1"/>
  <c r="BU367" i="1"/>
  <c r="BU332" i="1"/>
  <c r="BU75" i="1"/>
  <c r="BU532" i="1"/>
  <c r="BU195" i="1"/>
  <c r="BU124" i="1"/>
  <c r="BU607" i="1"/>
  <c r="BU144" i="1"/>
  <c r="BU471" i="1"/>
  <c r="BU300" i="1"/>
  <c r="BU567" i="1"/>
  <c r="BU110" i="1"/>
  <c r="BU587" i="1"/>
  <c r="BU545" i="1"/>
  <c r="BU394" i="1"/>
  <c r="BU87" i="1"/>
  <c r="BU550" i="1"/>
  <c r="BU521" i="1"/>
  <c r="BU305" i="1"/>
  <c r="BR76" i="2"/>
  <c r="R20" i="1" s="1"/>
  <c r="AH20" i="1" s="1"/>
  <c r="BQ76" i="2"/>
  <c r="Q20" i="1" s="1"/>
  <c r="AG20" i="1" s="1"/>
  <c r="BR75" i="2"/>
  <c r="R74" i="1" s="1"/>
  <c r="AH74" i="1" s="1"/>
  <c r="BQ75" i="2"/>
  <c r="Q74" i="1" s="1"/>
  <c r="AG74" i="1" s="1"/>
  <c r="A596" i="14"/>
  <c r="A476" i="14"/>
  <c r="A368" i="14"/>
  <c r="A296" i="14"/>
  <c r="A212" i="14"/>
  <c r="A152" i="14"/>
  <c r="A80" i="14"/>
  <c r="A44" i="14"/>
  <c r="A20" i="14"/>
  <c r="A595" i="14"/>
  <c r="A583" i="14"/>
  <c r="A571" i="14"/>
  <c r="A559" i="14"/>
  <c r="A547" i="14"/>
  <c r="A535" i="14"/>
  <c r="A523" i="14"/>
  <c r="A511" i="14"/>
  <c r="A499" i="14"/>
  <c r="A487" i="14"/>
  <c r="A475" i="14"/>
  <c r="A463" i="14"/>
  <c r="A451" i="14"/>
  <c r="A439" i="14"/>
  <c r="A427" i="14"/>
  <c r="A415" i="14"/>
  <c r="A403" i="14"/>
  <c r="A391" i="14"/>
  <c r="A379" i="14"/>
  <c r="A367" i="14"/>
  <c r="A355" i="14"/>
  <c r="A343" i="14"/>
  <c r="A331" i="14"/>
  <c r="A319" i="14"/>
  <c r="A307" i="14"/>
  <c r="A295" i="14"/>
  <c r="A283" i="14"/>
  <c r="A271" i="14"/>
  <c r="A259" i="14"/>
  <c r="A247" i="14"/>
  <c r="A235" i="14"/>
  <c r="A223" i="14"/>
  <c r="A211" i="14"/>
  <c r="A199" i="14"/>
  <c r="A187" i="14"/>
  <c r="A175" i="14"/>
  <c r="A163" i="14"/>
  <c r="A151" i="14"/>
  <c r="A139" i="14"/>
  <c r="A127" i="14"/>
  <c r="A115" i="14"/>
  <c r="A103" i="14"/>
  <c r="A91" i="14"/>
  <c r="A79" i="14"/>
  <c r="A67" i="14"/>
  <c r="A55" i="14"/>
  <c r="A43" i="14"/>
  <c r="A31" i="14"/>
  <c r="A19" i="14"/>
  <c r="A7" i="14"/>
  <c r="A500" i="14"/>
  <c r="A320" i="14"/>
  <c r="A570" i="14"/>
  <c r="A534" i="14"/>
  <c r="A522" i="14"/>
  <c r="A510" i="14"/>
  <c r="A498" i="14"/>
  <c r="A486" i="14"/>
  <c r="A474" i="14"/>
  <c r="A462" i="14"/>
  <c r="A450" i="14"/>
  <c r="A438" i="14"/>
  <c r="A426" i="14"/>
  <c r="A414" i="14"/>
  <c r="A402" i="14"/>
  <c r="A390" i="14"/>
  <c r="A378" i="14"/>
  <c r="A366" i="14"/>
  <c r="A354" i="14"/>
  <c r="A342" i="14"/>
  <c r="A330" i="14"/>
  <c r="A318" i="14"/>
  <c r="A306" i="14"/>
  <c r="A294" i="14"/>
  <c r="A282" i="14"/>
  <c r="A270" i="14"/>
  <c r="A258" i="14"/>
  <c r="A246" i="14"/>
  <c r="A234" i="14"/>
  <c r="A222" i="14"/>
  <c r="A210" i="14"/>
  <c r="A198" i="14"/>
  <c r="A186" i="14"/>
  <c r="A174" i="14"/>
  <c r="A162" i="14"/>
  <c r="A150" i="14"/>
  <c r="A138" i="14"/>
  <c r="A126" i="14"/>
  <c r="A114" i="14"/>
  <c r="A102" i="14"/>
  <c r="A90" i="14"/>
  <c r="A78" i="14"/>
  <c r="A66" i="14"/>
  <c r="A54" i="14"/>
  <c r="A42" i="14"/>
  <c r="A30" i="14"/>
  <c r="A18" i="14"/>
  <c r="A6" i="14"/>
  <c r="A584" i="14"/>
  <c r="A428" i="14"/>
  <c r="A236" i="14"/>
  <c r="A569" i="14"/>
  <c r="A557" i="14"/>
  <c r="A545" i="14"/>
  <c r="A533" i="14"/>
  <c r="A521" i="14"/>
  <c r="A509" i="14"/>
  <c r="A497" i="14"/>
  <c r="A485" i="14"/>
  <c r="A473" i="14"/>
  <c r="A461" i="14"/>
  <c r="A449" i="14"/>
  <c r="A437" i="14"/>
  <c r="A425" i="14"/>
  <c r="A413" i="14"/>
  <c r="A401" i="14"/>
  <c r="A389" i="14"/>
  <c r="A377" i="14"/>
  <c r="A365" i="14"/>
  <c r="A353" i="14"/>
  <c r="A341" i="14"/>
  <c r="A329" i="14"/>
  <c r="A317" i="14"/>
  <c r="A305" i="14"/>
  <c r="A293" i="14"/>
  <c r="A281" i="14"/>
  <c r="A269" i="14"/>
  <c r="A257" i="14"/>
  <c r="A245" i="14"/>
  <c r="A233" i="14"/>
  <c r="A221" i="14"/>
  <c r="A209" i="14"/>
  <c r="A197" i="14"/>
  <c r="A185" i="14"/>
  <c r="A173" i="14"/>
  <c r="A161" i="14"/>
  <c r="A149" i="14"/>
  <c r="A137" i="14"/>
  <c r="A125" i="14"/>
  <c r="A113" i="14"/>
  <c r="A101" i="14"/>
  <c r="A89" i="14"/>
  <c r="A77" i="14"/>
  <c r="A65" i="14"/>
  <c r="A53" i="14"/>
  <c r="A41" i="14"/>
  <c r="A29" i="14"/>
  <c r="A17" i="14"/>
  <c r="A5" i="14"/>
  <c r="A536" i="14"/>
  <c r="A380" i="14"/>
  <c r="A260" i="14"/>
  <c r="A164" i="14"/>
  <c r="A582" i="14"/>
  <c r="A581" i="14"/>
  <c r="A592" i="14"/>
  <c r="A580" i="14"/>
  <c r="A568" i="14"/>
  <c r="A556" i="14"/>
  <c r="A544" i="14"/>
  <c r="A532" i="14"/>
  <c r="A520" i="14"/>
  <c r="A508" i="14"/>
  <c r="A496" i="14"/>
  <c r="A484" i="14"/>
  <c r="A472" i="14"/>
  <c r="A460" i="14"/>
  <c r="A448" i="14"/>
  <c r="A436" i="14"/>
  <c r="A424" i="14"/>
  <c r="A412" i="14"/>
  <c r="A400" i="14"/>
  <c r="A388" i="14"/>
  <c r="A376" i="14"/>
  <c r="A364" i="14"/>
  <c r="A352" i="14"/>
  <c r="A340" i="14"/>
  <c r="A328" i="14"/>
  <c r="A316" i="14"/>
  <c r="A304" i="14"/>
  <c r="A292" i="14"/>
  <c r="A280" i="14"/>
  <c r="A268" i="14"/>
  <c r="A256" i="14"/>
  <c r="A244" i="14"/>
  <c r="A232" i="14"/>
  <c r="A220" i="14"/>
  <c r="A208" i="14"/>
  <c r="A196" i="14"/>
  <c r="A184" i="14"/>
  <c r="A172" i="14"/>
  <c r="A160" i="14"/>
  <c r="A148" i="14"/>
  <c r="A136" i="14"/>
  <c r="A124" i="14"/>
  <c r="A112" i="14"/>
  <c r="A100" i="14"/>
  <c r="A88" i="14"/>
  <c r="A76" i="14"/>
  <c r="A64" i="14"/>
  <c r="A52" i="14"/>
  <c r="A40" i="14"/>
  <c r="A28" i="14"/>
  <c r="A16" i="14"/>
  <c r="A4" i="14"/>
  <c r="A524" i="14"/>
  <c r="A392" i="14"/>
  <c r="A188" i="14"/>
  <c r="A546" i="14"/>
  <c r="A591" i="14"/>
  <c r="A579" i="14"/>
  <c r="A567" i="14"/>
  <c r="A555" i="14"/>
  <c r="A543" i="14"/>
  <c r="A531" i="14"/>
  <c r="A519" i="14"/>
  <c r="A507" i="14"/>
  <c r="A495" i="14"/>
  <c r="A483" i="14"/>
  <c r="A471" i="14"/>
  <c r="A459" i="14"/>
  <c r="A447" i="14"/>
  <c r="A435" i="14"/>
  <c r="A423" i="14"/>
  <c r="A411" i="14"/>
  <c r="A399" i="14"/>
  <c r="A387" i="14"/>
  <c r="A375" i="14"/>
  <c r="A363" i="14"/>
  <c r="A351" i="14"/>
  <c r="A339" i="14"/>
  <c r="A327" i="14"/>
  <c r="A315" i="14"/>
  <c r="A303" i="14"/>
  <c r="A291" i="14"/>
  <c r="A279" i="14"/>
  <c r="A267" i="14"/>
  <c r="A255" i="14"/>
  <c r="A243" i="14"/>
  <c r="A231" i="14"/>
  <c r="A219" i="14"/>
  <c r="A207" i="14"/>
  <c r="A195" i="14"/>
  <c r="A183" i="14"/>
  <c r="A171" i="14"/>
  <c r="A159" i="14"/>
  <c r="A147" i="14"/>
  <c r="A135" i="14"/>
  <c r="A123" i="14"/>
  <c r="A111" i="14"/>
  <c r="A99" i="14"/>
  <c r="A87" i="14"/>
  <c r="A75" i="14"/>
  <c r="A63" i="14"/>
  <c r="A51" i="14"/>
  <c r="A39" i="14"/>
  <c r="A27" i="14"/>
  <c r="A15" i="14"/>
  <c r="A3" i="14"/>
  <c r="A464" i="14"/>
  <c r="A332" i="14"/>
  <c r="A176" i="14"/>
  <c r="A68" i="14"/>
  <c r="A594" i="14"/>
  <c r="A593" i="14"/>
  <c r="A590" i="14"/>
  <c r="A578" i="14"/>
  <c r="A566" i="14"/>
  <c r="A554" i="14"/>
  <c r="A542" i="14"/>
  <c r="A530" i="14"/>
  <c r="A518" i="14"/>
  <c r="A506" i="14"/>
  <c r="A494" i="14"/>
  <c r="A482" i="14"/>
  <c r="A470" i="14"/>
  <c r="A458" i="14"/>
  <c r="A446" i="14"/>
  <c r="A434" i="14"/>
  <c r="A422" i="14"/>
  <c r="A410" i="14"/>
  <c r="A398" i="14"/>
  <c r="A386" i="14"/>
  <c r="A374" i="14"/>
  <c r="A362" i="14"/>
  <c r="A350" i="14"/>
  <c r="A338" i="14"/>
  <c r="A326" i="14"/>
  <c r="A314" i="14"/>
  <c r="A302" i="14"/>
  <c r="A290" i="14"/>
  <c r="A278" i="14"/>
  <c r="A266" i="14"/>
  <c r="A254" i="14"/>
  <c r="A242" i="14"/>
  <c r="A230" i="14"/>
  <c r="A218" i="14"/>
  <c r="A206" i="14"/>
  <c r="A194" i="14"/>
  <c r="A182" i="14"/>
  <c r="A170" i="14"/>
  <c r="A158" i="14"/>
  <c r="A146" i="14"/>
  <c r="A134" i="14"/>
  <c r="A122" i="14"/>
  <c r="A110" i="14"/>
  <c r="A98" i="14"/>
  <c r="A86" i="14"/>
  <c r="A74" i="14"/>
  <c r="A62" i="14"/>
  <c r="A50" i="14"/>
  <c r="A38" i="14"/>
  <c r="A26" i="14"/>
  <c r="A14" i="14"/>
  <c r="A560" i="14"/>
  <c r="A452" i="14"/>
  <c r="A356" i="14"/>
  <c r="A248" i="14"/>
  <c r="A140" i="14"/>
  <c r="A558" i="14"/>
  <c r="A589" i="14"/>
  <c r="A577" i="14"/>
  <c r="A565" i="14"/>
  <c r="A553" i="14"/>
  <c r="A541" i="14"/>
  <c r="A529" i="14"/>
  <c r="A517" i="14"/>
  <c r="A505" i="14"/>
  <c r="A493" i="14"/>
  <c r="A481" i="14"/>
  <c r="A469" i="14"/>
  <c r="A457" i="14"/>
  <c r="A445" i="14"/>
  <c r="A433" i="14"/>
  <c r="A421" i="14"/>
  <c r="A409" i="14"/>
  <c r="A397" i="14"/>
  <c r="A385" i="14"/>
  <c r="A373" i="14"/>
  <c r="A361" i="14"/>
  <c r="A349" i="14"/>
  <c r="A337" i="14"/>
  <c r="A325" i="14"/>
  <c r="A313" i="14"/>
  <c r="A301" i="14"/>
  <c r="A289" i="14"/>
  <c r="A277" i="14"/>
  <c r="A265" i="14"/>
  <c r="A253" i="14"/>
  <c r="A241" i="14"/>
  <c r="A229" i="14"/>
  <c r="A217" i="14"/>
  <c r="A205" i="14"/>
  <c r="A193" i="14"/>
  <c r="A181" i="14"/>
  <c r="A169" i="14"/>
  <c r="A157" i="14"/>
  <c r="A145" i="14"/>
  <c r="A133" i="14"/>
  <c r="A121" i="14"/>
  <c r="A109" i="14"/>
  <c r="A97" i="14"/>
  <c r="A85" i="14"/>
  <c r="A73" i="14"/>
  <c r="A61" i="14"/>
  <c r="A49" i="14"/>
  <c r="A37" i="14"/>
  <c r="A25" i="14"/>
  <c r="A13" i="14"/>
  <c r="A572" i="14"/>
  <c r="A440" i="14"/>
  <c r="A308" i="14"/>
  <c r="A200" i="14"/>
  <c r="A128" i="14"/>
  <c r="A56" i="14"/>
  <c r="A32" i="14"/>
  <c r="A8" i="14"/>
  <c r="A588" i="14"/>
  <c r="A576" i="14"/>
  <c r="A564" i="14"/>
  <c r="A552" i="14"/>
  <c r="A540" i="14"/>
  <c r="A528" i="14"/>
  <c r="A516" i="14"/>
  <c r="A504" i="14"/>
  <c r="A492" i="14"/>
  <c r="A480" i="14"/>
  <c r="A468" i="14"/>
  <c r="A456" i="14"/>
  <c r="A444" i="14"/>
  <c r="A432" i="14"/>
  <c r="A420" i="14"/>
  <c r="A408" i="14"/>
  <c r="A396" i="14"/>
  <c r="A384" i="14"/>
  <c r="A372" i="14"/>
  <c r="A360" i="14"/>
  <c r="A348" i="14"/>
  <c r="A336" i="14"/>
  <c r="A324" i="14"/>
  <c r="A312" i="14"/>
  <c r="A300" i="14"/>
  <c r="A288" i="14"/>
  <c r="A276" i="14"/>
  <c r="A264" i="14"/>
  <c r="A252" i="14"/>
  <c r="A240" i="14"/>
  <c r="A228" i="14"/>
  <c r="A216" i="14"/>
  <c r="A204" i="14"/>
  <c r="A192" i="14"/>
  <c r="A180" i="14"/>
  <c r="A168" i="14"/>
  <c r="A156" i="14"/>
  <c r="A144" i="14"/>
  <c r="A132" i="14"/>
  <c r="A120" i="14"/>
  <c r="A108" i="14"/>
  <c r="A96" i="14"/>
  <c r="A84" i="14"/>
  <c r="A72" i="14"/>
  <c r="A60" i="14"/>
  <c r="A48" i="14"/>
  <c r="A36" i="14"/>
  <c r="A24" i="14"/>
  <c r="A12" i="14"/>
  <c r="A488" i="14"/>
  <c r="A344" i="14"/>
  <c r="A224" i="14"/>
  <c r="A92" i="14"/>
  <c r="A599" i="14"/>
  <c r="A587" i="14"/>
  <c r="A575" i="14"/>
  <c r="A563" i="14"/>
  <c r="A551" i="14"/>
  <c r="A539" i="14"/>
  <c r="A527" i="14"/>
  <c r="A515" i="14"/>
  <c r="A503" i="14"/>
  <c r="A491" i="14"/>
  <c r="A479" i="14"/>
  <c r="A467" i="14"/>
  <c r="A455" i="14"/>
  <c r="A443" i="14"/>
  <c r="A431" i="14"/>
  <c r="A419" i="14"/>
  <c r="A407" i="14"/>
  <c r="A395" i="14"/>
  <c r="A383" i="14"/>
  <c r="A371" i="14"/>
  <c r="A359" i="14"/>
  <c r="A347" i="14"/>
  <c r="A335" i="14"/>
  <c r="A323" i="14"/>
  <c r="A311" i="14"/>
  <c r="A299" i="14"/>
  <c r="A287" i="14"/>
  <c r="A275" i="14"/>
  <c r="A263" i="14"/>
  <c r="A251" i="14"/>
  <c r="A239" i="14"/>
  <c r="A227" i="14"/>
  <c r="A215" i="14"/>
  <c r="A203" i="14"/>
  <c r="A191" i="14"/>
  <c r="A179" i="14"/>
  <c r="A167" i="14"/>
  <c r="A155" i="14"/>
  <c r="A143" i="14"/>
  <c r="A131" i="14"/>
  <c r="A119" i="14"/>
  <c r="A107" i="14"/>
  <c r="A95" i="14"/>
  <c r="A83" i="14"/>
  <c r="A71" i="14"/>
  <c r="A59" i="14"/>
  <c r="A47" i="14"/>
  <c r="A35" i="14"/>
  <c r="A23" i="14"/>
  <c r="A11" i="14"/>
  <c r="A548" i="14"/>
  <c r="A416" i="14"/>
  <c r="A272" i="14"/>
  <c r="A104" i="14"/>
  <c r="A586" i="14"/>
  <c r="A574" i="14"/>
  <c r="A562" i="14"/>
  <c r="A550" i="14"/>
  <c r="A538" i="14"/>
  <c r="A526" i="14"/>
  <c r="A514" i="14"/>
  <c r="A502" i="14"/>
  <c r="A490" i="14"/>
  <c r="A478" i="14"/>
  <c r="A466" i="14"/>
  <c r="A454" i="14"/>
  <c r="A442" i="14"/>
  <c r="A430" i="14"/>
  <c r="A418" i="14"/>
  <c r="A406" i="14"/>
  <c r="A394" i="14"/>
  <c r="A382" i="14"/>
  <c r="A370" i="14"/>
  <c r="A358" i="14"/>
  <c r="A346" i="14"/>
  <c r="A334" i="14"/>
  <c r="A322" i="14"/>
  <c r="A310" i="14"/>
  <c r="A298" i="14"/>
  <c r="A286" i="14"/>
  <c r="A274" i="14"/>
  <c r="A262" i="14"/>
  <c r="A250" i="14"/>
  <c r="A238" i="14"/>
  <c r="A226" i="14"/>
  <c r="A214" i="14"/>
  <c r="A202" i="14"/>
  <c r="A190" i="14"/>
  <c r="A178" i="14"/>
  <c r="A166" i="14"/>
  <c r="A154" i="14"/>
  <c r="A142" i="14"/>
  <c r="A130" i="14"/>
  <c r="A118" i="14"/>
  <c r="A106" i="14"/>
  <c r="A94" i="14"/>
  <c r="A82" i="14"/>
  <c r="A70" i="14"/>
  <c r="A58" i="14"/>
  <c r="A46" i="14"/>
  <c r="A34" i="14"/>
  <c r="A22" i="14"/>
  <c r="A10" i="14"/>
  <c r="A512" i="14"/>
  <c r="A404" i="14"/>
  <c r="A284" i="14"/>
  <c r="A116" i="14"/>
  <c r="A598" i="14"/>
  <c r="A597" i="14"/>
  <c r="A585" i="14"/>
  <c r="A573" i="14"/>
  <c r="A561" i="14"/>
  <c r="A549" i="14"/>
  <c r="A537" i="14"/>
  <c r="A525" i="14"/>
  <c r="A513" i="14"/>
  <c r="A501" i="14"/>
  <c r="A489" i="14"/>
  <c r="A477" i="14"/>
  <c r="A465" i="14"/>
  <c r="A453" i="14"/>
  <c r="A441" i="14"/>
  <c r="A429" i="14"/>
  <c r="A417" i="14"/>
  <c r="A405" i="14"/>
  <c r="A393" i="14"/>
  <c r="A381" i="14"/>
  <c r="A369" i="14"/>
  <c r="A357" i="14"/>
  <c r="A345" i="14"/>
  <c r="A333" i="14"/>
  <c r="A321" i="14"/>
  <c r="A309" i="14"/>
  <c r="A297" i="14"/>
  <c r="A285" i="14"/>
  <c r="A273" i="14"/>
  <c r="A261" i="14"/>
  <c r="A249" i="14"/>
  <c r="A237" i="14"/>
  <c r="A225" i="14"/>
  <c r="A213" i="14"/>
  <c r="A201" i="14"/>
  <c r="A189" i="14"/>
  <c r="A177" i="14"/>
  <c r="A165" i="14"/>
  <c r="A153" i="14"/>
  <c r="A141" i="14"/>
  <c r="A129" i="14"/>
  <c r="A117" i="14"/>
  <c r="A105" i="14"/>
  <c r="A93" i="14"/>
  <c r="A81" i="14"/>
  <c r="A69" i="14"/>
  <c r="A57" i="14"/>
  <c r="A45" i="14"/>
  <c r="A33" i="14"/>
  <c r="A21" i="14"/>
  <c r="A9" i="14"/>
  <c r="BT20" i="1" l="1"/>
  <c r="BA20" i="1"/>
  <c r="BS20" i="1"/>
  <c r="AZ20" i="1"/>
  <c r="Q27" i="1"/>
  <c r="AG27" i="1" s="1"/>
  <c r="R27" i="1"/>
  <c r="AH27" i="1" s="1"/>
  <c r="AZ74" i="1"/>
  <c r="BS74" i="1"/>
  <c r="BA74" i="1"/>
  <c r="BT74" i="1"/>
  <c r="BR77" i="2"/>
  <c r="BQ77" i="2"/>
  <c r="BR78" i="2"/>
  <c r="R24" i="1" s="1"/>
  <c r="AH24" i="1" s="1"/>
  <c r="BQ78" i="2"/>
  <c r="Q24" i="1" s="1"/>
  <c r="AG24" i="1" s="1"/>
  <c r="BS24" i="1" l="1"/>
  <c r="AZ24" i="1"/>
  <c r="Q73" i="1"/>
  <c r="AG73" i="1" s="1"/>
  <c r="R73" i="1"/>
  <c r="AH73" i="1" s="1"/>
  <c r="BT24" i="1"/>
  <c r="BA24" i="1"/>
  <c r="BT27" i="1"/>
  <c r="BA27" i="1"/>
  <c r="BS27" i="1"/>
  <c r="AZ27" i="1"/>
  <c r="BQ79" i="2"/>
  <c r="BR79" i="2"/>
  <c r="BR80" i="2"/>
  <c r="BQ80" i="2"/>
  <c r="R79" i="1" l="1"/>
  <c r="AH79" i="1" s="1"/>
  <c r="BA79" i="1" s="1"/>
  <c r="R35" i="1"/>
  <c r="AH35" i="1" s="1"/>
  <c r="BT73" i="1"/>
  <c r="BA73" i="1"/>
  <c r="AZ73" i="1"/>
  <c r="BS73" i="1"/>
  <c r="Q79" i="1"/>
  <c r="AG79" i="1" s="1"/>
  <c r="AZ79" i="1" s="1"/>
  <c r="Q35" i="1"/>
  <c r="AG35" i="1" s="1"/>
  <c r="R40" i="1"/>
  <c r="AH40" i="1" s="1"/>
  <c r="Q40" i="1"/>
  <c r="AG40" i="1" s="1"/>
  <c r="BR81" i="2"/>
  <c r="BQ81" i="2"/>
  <c r="BQ82" i="2"/>
  <c r="Q32" i="1" s="1"/>
  <c r="AG32" i="1" s="1"/>
  <c r="BR82" i="2"/>
  <c r="R32" i="1" s="1"/>
  <c r="AH32" i="1" s="1"/>
  <c r="BT79" i="1" l="1"/>
  <c r="BS35" i="1"/>
  <c r="AZ35" i="1"/>
  <c r="BS32" i="1"/>
  <c r="AZ32" i="1"/>
  <c r="BS79" i="1"/>
  <c r="BA32" i="1"/>
  <c r="BT32" i="1"/>
  <c r="BT35" i="1"/>
  <c r="BA35" i="1"/>
  <c r="BA40" i="1"/>
  <c r="BT40" i="1"/>
  <c r="AZ40" i="1"/>
  <c r="BS40" i="1"/>
  <c r="BR84" i="2"/>
  <c r="BQ84" i="2"/>
  <c r="BQ83" i="2"/>
  <c r="BR83" i="2"/>
  <c r="D549" i="14"/>
  <c r="BR86" i="2" l="1"/>
  <c r="BQ86" i="2"/>
  <c r="BQ85" i="2"/>
  <c r="BR85" i="2"/>
  <c r="R75" i="1" s="1"/>
  <c r="AH75" i="1" s="1"/>
  <c r="D562" i="14"/>
  <c r="D560" i="14"/>
  <c r="D551" i="14"/>
  <c r="D552" i="14"/>
  <c r="D542" i="14"/>
  <c r="C998" i="14"/>
  <c r="C988" i="14"/>
  <c r="C994" i="14"/>
  <c r="C984" i="14"/>
  <c r="C971" i="14"/>
  <c r="C947" i="14"/>
  <c r="C927" i="14"/>
  <c r="C911" i="14"/>
  <c r="C891" i="14"/>
  <c r="C863" i="14"/>
  <c r="C847" i="14"/>
  <c r="C827" i="14"/>
  <c r="C807" i="14"/>
  <c r="C791" i="14"/>
  <c r="C779" i="14"/>
  <c r="C985" i="14"/>
  <c r="C989" i="14"/>
  <c r="C959" i="14"/>
  <c r="C879" i="14"/>
  <c r="C803" i="14"/>
  <c r="C747" i="14"/>
  <c r="C727" i="14"/>
  <c r="C691" i="14"/>
  <c r="C996" i="14"/>
  <c r="C982" i="14"/>
  <c r="C1000" i="14"/>
  <c r="C986" i="14"/>
  <c r="C935" i="14"/>
  <c r="C855" i="14"/>
  <c r="C787" i="14"/>
  <c r="C751" i="14"/>
  <c r="C731" i="14"/>
  <c r="C695" i="14"/>
  <c r="C667" i="14"/>
  <c r="C663" i="14"/>
  <c r="C659" i="14"/>
  <c r="C655" i="14"/>
  <c r="C647" i="14"/>
  <c r="C639" i="14"/>
  <c r="C631" i="14"/>
  <c r="C627" i="14"/>
  <c r="C619" i="14"/>
  <c r="C607" i="14"/>
  <c r="C595" i="14"/>
  <c r="C587" i="14"/>
  <c r="C579" i="14"/>
  <c r="C575" i="14"/>
  <c r="C979" i="14"/>
  <c r="C975" i="14"/>
  <c r="C963" i="14"/>
  <c r="C951" i="14"/>
  <c r="C939" i="14"/>
  <c r="C923" i="14"/>
  <c r="C907" i="14"/>
  <c r="C895" i="14"/>
  <c r="C883" i="14"/>
  <c r="C871" i="14"/>
  <c r="C859" i="14"/>
  <c r="C843" i="14"/>
  <c r="C831" i="14"/>
  <c r="C819" i="14"/>
  <c r="C799" i="14"/>
  <c r="C783" i="14"/>
  <c r="C771" i="14"/>
  <c r="C723" i="14"/>
  <c r="C699" i="14"/>
  <c r="C993" i="14"/>
  <c r="C997" i="14"/>
  <c r="C981" i="14"/>
  <c r="C915" i="14"/>
  <c r="C839" i="14"/>
  <c r="C759" i="14"/>
  <c r="C735" i="14"/>
  <c r="C707" i="14"/>
  <c r="C675" i="14"/>
  <c r="C999" i="14"/>
  <c r="C990" i="14"/>
  <c r="C992" i="14"/>
  <c r="C903" i="14"/>
  <c r="C815" i="14"/>
  <c r="C767" i="14"/>
  <c r="C739" i="14"/>
  <c r="C719" i="14"/>
  <c r="C683" i="14"/>
  <c r="C967" i="14"/>
  <c r="C955" i="14"/>
  <c r="C943" i="14"/>
  <c r="C931" i="14"/>
  <c r="C919" i="14"/>
  <c r="C899" i="14"/>
  <c r="C887" i="14"/>
  <c r="C875" i="14"/>
  <c r="C867" i="14"/>
  <c r="C851" i="14"/>
  <c r="C835" i="14"/>
  <c r="C823" i="14"/>
  <c r="C811" i="14"/>
  <c r="C795" i="14"/>
  <c r="C775" i="14"/>
  <c r="C755" i="14"/>
  <c r="C711" i="14"/>
  <c r="C715" i="14"/>
  <c r="C679" i="14"/>
  <c r="C743" i="14"/>
  <c r="C671" i="14"/>
  <c r="C643" i="14"/>
  <c r="C623" i="14"/>
  <c r="C991" i="14"/>
  <c r="C983" i="14"/>
  <c r="C978" i="14"/>
  <c r="C974" i="14"/>
  <c r="C966" i="14"/>
  <c r="C958" i="14"/>
  <c r="C950" i="14"/>
  <c r="C942" i="14"/>
  <c r="C934" i="14"/>
  <c r="C926" i="14"/>
  <c r="C918" i="14"/>
  <c r="C910" i="14"/>
  <c r="C902" i="14"/>
  <c r="C894" i="14"/>
  <c r="C886" i="14"/>
  <c r="C878" i="14"/>
  <c r="C870" i="14"/>
  <c r="C862" i="14"/>
  <c r="C854" i="14"/>
  <c r="C846" i="14"/>
  <c r="C838" i="14"/>
  <c r="C830" i="14"/>
  <c r="C822" i="14"/>
  <c r="C814" i="14"/>
  <c r="C806" i="14"/>
  <c r="C798" i="14"/>
  <c r="C790" i="14"/>
  <c r="C782" i="14"/>
  <c r="C774" i="14"/>
  <c r="C766" i="14"/>
  <c r="C758" i="14"/>
  <c r="C750" i="14"/>
  <c r="C742" i="14"/>
  <c r="C734" i="14"/>
  <c r="C726" i="14"/>
  <c r="C718" i="14"/>
  <c r="C710" i="14"/>
  <c r="C763" i="14"/>
  <c r="C611" i="14"/>
  <c r="C603" i="14"/>
  <c r="C599" i="14"/>
  <c r="C591" i="14"/>
  <c r="C583" i="14"/>
  <c r="C703" i="14"/>
  <c r="C687" i="14"/>
  <c r="C651" i="14"/>
  <c r="C635" i="14"/>
  <c r="C615" i="14"/>
  <c r="C995" i="14"/>
  <c r="C987" i="14"/>
  <c r="C970" i="14"/>
  <c r="C962" i="14"/>
  <c r="C954" i="14"/>
  <c r="C946" i="14"/>
  <c r="C938" i="14"/>
  <c r="C930" i="14"/>
  <c r="C922" i="14"/>
  <c r="C914" i="14"/>
  <c r="C906" i="14"/>
  <c r="C898" i="14"/>
  <c r="C890" i="14"/>
  <c r="C882" i="14"/>
  <c r="C874" i="14"/>
  <c r="C866" i="14"/>
  <c r="C858" i="14"/>
  <c r="C850" i="14"/>
  <c r="C842" i="14"/>
  <c r="C834" i="14"/>
  <c r="C826" i="14"/>
  <c r="C818" i="14"/>
  <c r="C810" i="14"/>
  <c r="C802" i="14"/>
  <c r="C794" i="14"/>
  <c r="C786" i="14"/>
  <c r="C778" i="14"/>
  <c r="C770" i="14"/>
  <c r="C762" i="14"/>
  <c r="C754" i="14"/>
  <c r="C746" i="14"/>
  <c r="C738" i="14"/>
  <c r="C730" i="14"/>
  <c r="C722" i="14"/>
  <c r="C714" i="14"/>
  <c r="C706" i="14"/>
  <c r="C702" i="14"/>
  <c r="C658" i="14"/>
  <c r="C642" i="14"/>
  <c r="C626" i="14"/>
  <c r="C610" i="14"/>
  <c r="C594" i="14"/>
  <c r="C578" i="14"/>
  <c r="C698" i="14"/>
  <c r="C690" i="14"/>
  <c r="C682" i="14"/>
  <c r="C674" i="14"/>
  <c r="C662" i="14"/>
  <c r="C646" i="14"/>
  <c r="C630" i="14"/>
  <c r="C614" i="14"/>
  <c r="C598" i="14"/>
  <c r="C582" i="14"/>
  <c r="C973" i="14"/>
  <c r="C965" i="14"/>
  <c r="C957" i="14"/>
  <c r="C949" i="14"/>
  <c r="C941" i="14"/>
  <c r="C933" i="14"/>
  <c r="C925" i="14"/>
  <c r="C917" i="14"/>
  <c r="C909" i="14"/>
  <c r="C901" i="14"/>
  <c r="C893" i="14"/>
  <c r="C666" i="14"/>
  <c r="C650" i="14"/>
  <c r="C634" i="14"/>
  <c r="C618" i="14"/>
  <c r="C602" i="14"/>
  <c r="C586" i="14"/>
  <c r="C694" i="14"/>
  <c r="C686" i="14"/>
  <c r="C678" i="14"/>
  <c r="C670" i="14"/>
  <c r="C654" i="14"/>
  <c r="C638" i="14"/>
  <c r="C622" i="14"/>
  <c r="C606" i="14"/>
  <c r="C590" i="14"/>
  <c r="C574" i="14"/>
  <c r="C977" i="14"/>
  <c r="C969" i="14"/>
  <c r="C961" i="14"/>
  <c r="C953" i="14"/>
  <c r="C945" i="14"/>
  <c r="C937" i="14"/>
  <c r="C929" i="14"/>
  <c r="C921" i="14"/>
  <c r="C913" i="14"/>
  <c r="C905" i="14"/>
  <c r="C897" i="14"/>
  <c r="C889" i="14"/>
  <c r="C881" i="14"/>
  <c r="C877" i="14"/>
  <c r="C869" i="14"/>
  <c r="C861" i="14"/>
  <c r="C853" i="14"/>
  <c r="C845" i="14"/>
  <c r="C837" i="14"/>
  <c r="C829" i="14"/>
  <c r="C821" i="14"/>
  <c r="C813" i="14"/>
  <c r="C805" i="14"/>
  <c r="C797" i="14"/>
  <c r="C789" i="14"/>
  <c r="C781" i="14"/>
  <c r="C773" i="14"/>
  <c r="C757" i="14"/>
  <c r="C741" i="14"/>
  <c r="C725" i="14"/>
  <c r="C709" i="14"/>
  <c r="C693" i="14"/>
  <c r="C677" i="14"/>
  <c r="C761" i="14"/>
  <c r="C745" i="14"/>
  <c r="C729" i="14"/>
  <c r="C713" i="14"/>
  <c r="C697" i="14"/>
  <c r="C681" i="14"/>
  <c r="C873" i="14"/>
  <c r="C865" i="14"/>
  <c r="C857" i="14"/>
  <c r="C849" i="14"/>
  <c r="C841" i="14"/>
  <c r="C833" i="14"/>
  <c r="C825" i="14"/>
  <c r="C817" i="14"/>
  <c r="C809" i="14"/>
  <c r="C801" i="14"/>
  <c r="C793" i="14"/>
  <c r="C785" i="14"/>
  <c r="C777" i="14"/>
  <c r="C765" i="14"/>
  <c r="C749" i="14"/>
  <c r="C733" i="14"/>
  <c r="C717" i="14"/>
  <c r="C701" i="14"/>
  <c r="C685" i="14"/>
  <c r="C885" i="14"/>
  <c r="C769" i="14"/>
  <c r="C753" i="14"/>
  <c r="C737" i="14"/>
  <c r="C721" i="14"/>
  <c r="C705" i="14"/>
  <c r="C689" i="14"/>
  <c r="C673" i="14"/>
  <c r="C669" i="14"/>
  <c r="C665" i="14"/>
  <c r="C661" i="14"/>
  <c r="C657" i="14"/>
  <c r="C653" i="14"/>
  <c r="C649" i="14"/>
  <c r="C645" i="14"/>
  <c r="C641" i="14"/>
  <c r="C637" i="14"/>
  <c r="C633" i="14"/>
  <c r="C629" i="14"/>
  <c r="C625" i="14"/>
  <c r="C621" i="14"/>
  <c r="C617" i="14"/>
  <c r="C613" i="14"/>
  <c r="C609" i="14"/>
  <c r="C605" i="14"/>
  <c r="C601" i="14"/>
  <c r="C597" i="14"/>
  <c r="C593" i="14"/>
  <c r="C589" i="14"/>
  <c r="C585" i="14"/>
  <c r="C581" i="14"/>
  <c r="C577" i="14"/>
  <c r="C573" i="14"/>
  <c r="C976" i="14"/>
  <c r="C968" i="14"/>
  <c r="C960" i="14"/>
  <c r="C952" i="14"/>
  <c r="C944" i="14"/>
  <c r="C936" i="14"/>
  <c r="C928" i="14"/>
  <c r="C920" i="14"/>
  <c r="C912" i="14"/>
  <c r="C904" i="14"/>
  <c r="C896" i="14"/>
  <c r="C888" i="14"/>
  <c r="C880" i="14"/>
  <c r="C872" i="14"/>
  <c r="C864" i="14"/>
  <c r="C856" i="14"/>
  <c r="C848" i="14"/>
  <c r="C840" i="14"/>
  <c r="C832" i="14"/>
  <c r="C824" i="14"/>
  <c r="C816" i="14"/>
  <c r="C808" i="14"/>
  <c r="C800" i="14"/>
  <c r="C792" i="14"/>
  <c r="C784" i="14"/>
  <c r="C776" i="14"/>
  <c r="C768" i="14"/>
  <c r="C760" i="14"/>
  <c r="C752" i="14"/>
  <c r="C744" i="14"/>
  <c r="C736" i="14"/>
  <c r="C728" i="14"/>
  <c r="C720" i="14"/>
  <c r="C712" i="14"/>
  <c r="C704" i="14"/>
  <c r="C696" i="14"/>
  <c r="C688" i="14"/>
  <c r="C680" i="14"/>
  <c r="C672" i="14"/>
  <c r="C656" i="14"/>
  <c r="C640" i="14"/>
  <c r="C624" i="14"/>
  <c r="C980" i="14"/>
  <c r="C972" i="14"/>
  <c r="C964" i="14"/>
  <c r="C956" i="14"/>
  <c r="C948" i="14"/>
  <c r="C940" i="14"/>
  <c r="C932" i="14"/>
  <c r="C924" i="14"/>
  <c r="C916" i="14"/>
  <c r="C908" i="14"/>
  <c r="C900" i="14"/>
  <c r="C892" i="14"/>
  <c r="C884" i="14"/>
  <c r="C876" i="14"/>
  <c r="C868" i="14"/>
  <c r="C860" i="14"/>
  <c r="C852" i="14"/>
  <c r="C844" i="14"/>
  <c r="C836" i="14"/>
  <c r="C828" i="14"/>
  <c r="C820" i="14"/>
  <c r="C812" i="14"/>
  <c r="C804" i="14"/>
  <c r="C796" i="14"/>
  <c r="C788" i="14"/>
  <c r="C780" i="14"/>
  <c r="C772" i="14"/>
  <c r="C764" i="14"/>
  <c r="C756" i="14"/>
  <c r="C748" i="14"/>
  <c r="C740" i="14"/>
  <c r="C732" i="14"/>
  <c r="C724" i="14"/>
  <c r="C716" i="14"/>
  <c r="C708" i="14"/>
  <c r="C700" i="14"/>
  <c r="C692" i="14"/>
  <c r="C684" i="14"/>
  <c r="C676" i="14"/>
  <c r="C664" i="14"/>
  <c r="C648" i="14"/>
  <c r="C632" i="14"/>
  <c r="C616" i="14"/>
  <c r="C652" i="14"/>
  <c r="C620" i="14"/>
  <c r="C604" i="14"/>
  <c r="C588" i="14"/>
  <c r="C660" i="14"/>
  <c r="C628" i="14"/>
  <c r="C608" i="14"/>
  <c r="C592" i="14"/>
  <c r="C576" i="14"/>
  <c r="C668" i="14"/>
  <c r="C636" i="14"/>
  <c r="C612" i="14"/>
  <c r="C596" i="14"/>
  <c r="C580" i="14"/>
  <c r="C644" i="14"/>
  <c r="C600" i="14"/>
  <c r="C584" i="14"/>
  <c r="D558" i="14"/>
  <c r="D999" i="14"/>
  <c r="D991" i="14"/>
  <c r="D983" i="14"/>
  <c r="D994" i="14"/>
  <c r="D986" i="14"/>
  <c r="D762" i="14"/>
  <c r="D746" i="14"/>
  <c r="D730" i="14"/>
  <c r="D714" i="14"/>
  <c r="D698" i="14"/>
  <c r="D682" i="14"/>
  <c r="D993" i="14"/>
  <c r="D985" i="14"/>
  <c r="D995" i="14"/>
  <c r="D990" i="14"/>
  <c r="D770" i="14"/>
  <c r="D706" i="14"/>
  <c r="D997" i="14"/>
  <c r="D987" i="14"/>
  <c r="D982" i="14"/>
  <c r="D722" i="14"/>
  <c r="D996" i="14"/>
  <c r="D988" i="14"/>
  <c r="D772" i="14"/>
  <c r="D764" i="14"/>
  <c r="D756" i="14"/>
  <c r="D738" i="14"/>
  <c r="D674" i="14"/>
  <c r="D981" i="14"/>
  <c r="D998" i="14"/>
  <c r="D754" i="14"/>
  <c r="D690" i="14"/>
  <c r="D989" i="14"/>
  <c r="D1000" i="14"/>
  <c r="D984" i="14"/>
  <c r="D992" i="14"/>
  <c r="D748" i="14"/>
  <c r="D740" i="14"/>
  <c r="D732" i="14"/>
  <c r="D724" i="14"/>
  <c r="D716" i="14"/>
  <c r="D708" i="14"/>
  <c r="D700" i="14"/>
  <c r="D692" i="14"/>
  <c r="D684" i="14"/>
  <c r="D676" i="14"/>
  <c r="D959" i="14"/>
  <c r="D935" i="14"/>
  <c r="D915" i="14"/>
  <c r="D903" i="14"/>
  <c r="D879" i="14"/>
  <c r="D855" i="14"/>
  <c r="D839" i="14"/>
  <c r="D815" i="14"/>
  <c r="D803" i="14"/>
  <c r="D787" i="14"/>
  <c r="D911" i="14"/>
  <c r="D827" i="14"/>
  <c r="D751" i="14"/>
  <c r="D731" i="14"/>
  <c r="D695" i="14"/>
  <c r="D971" i="14"/>
  <c r="D891" i="14"/>
  <c r="D807" i="14"/>
  <c r="D759" i="14"/>
  <c r="D735" i="14"/>
  <c r="D707" i="14"/>
  <c r="D675" i="14"/>
  <c r="D967" i="14"/>
  <c r="D955" i="14"/>
  <c r="D943" i="14"/>
  <c r="D931" i="14"/>
  <c r="D919" i="14"/>
  <c r="D899" i="14"/>
  <c r="D887" i="14"/>
  <c r="D875" i="14"/>
  <c r="D867" i="14"/>
  <c r="D851" i="14"/>
  <c r="D835" i="14"/>
  <c r="D823" i="14"/>
  <c r="D811" i="14"/>
  <c r="D795" i="14"/>
  <c r="D775" i="14"/>
  <c r="D743" i="14"/>
  <c r="D703" i="14"/>
  <c r="D947" i="14"/>
  <c r="D863" i="14"/>
  <c r="D791" i="14"/>
  <c r="D767" i="14"/>
  <c r="D739" i="14"/>
  <c r="D719" i="14"/>
  <c r="D683" i="14"/>
  <c r="D927" i="14"/>
  <c r="D847" i="14"/>
  <c r="D779" i="14"/>
  <c r="D747" i="14"/>
  <c r="D727" i="14"/>
  <c r="D691" i="14"/>
  <c r="D667" i="14"/>
  <c r="D663" i="14"/>
  <c r="D659" i="14"/>
  <c r="D655" i="14"/>
  <c r="D647" i="14"/>
  <c r="D639" i="14"/>
  <c r="D631" i="14"/>
  <c r="D627" i="14"/>
  <c r="D619" i="14"/>
  <c r="D607" i="14"/>
  <c r="D595" i="14"/>
  <c r="D587" i="14"/>
  <c r="D579" i="14"/>
  <c r="D575" i="14"/>
  <c r="D979" i="14"/>
  <c r="D975" i="14"/>
  <c r="D963" i="14"/>
  <c r="D951" i="14"/>
  <c r="D939" i="14"/>
  <c r="D923" i="14"/>
  <c r="D907" i="14"/>
  <c r="D895" i="14"/>
  <c r="D883" i="14"/>
  <c r="D871" i="14"/>
  <c r="D859" i="14"/>
  <c r="D843" i="14"/>
  <c r="D831" i="14"/>
  <c r="D819" i="14"/>
  <c r="D799" i="14"/>
  <c r="D783" i="14"/>
  <c r="D763" i="14"/>
  <c r="D715" i="14"/>
  <c r="D771" i="14"/>
  <c r="D699" i="14"/>
  <c r="D611" i="14"/>
  <c r="D603" i="14"/>
  <c r="D599" i="14"/>
  <c r="D591" i="14"/>
  <c r="D583" i="14"/>
  <c r="D711" i="14"/>
  <c r="D687" i="14"/>
  <c r="D651" i="14"/>
  <c r="D635" i="14"/>
  <c r="D615" i="14"/>
  <c r="D970" i="14"/>
  <c r="D962" i="14"/>
  <c r="D954" i="14"/>
  <c r="D946" i="14"/>
  <c r="D938" i="14"/>
  <c r="D930" i="14"/>
  <c r="D922" i="14"/>
  <c r="D914" i="14"/>
  <c r="D906" i="14"/>
  <c r="D898" i="14"/>
  <c r="D890" i="14"/>
  <c r="D882" i="14"/>
  <c r="D874" i="14"/>
  <c r="D866" i="14"/>
  <c r="D858" i="14"/>
  <c r="D850" i="14"/>
  <c r="D842" i="14"/>
  <c r="D834" i="14"/>
  <c r="D826" i="14"/>
  <c r="D818" i="14"/>
  <c r="D810" i="14"/>
  <c r="D802" i="14"/>
  <c r="D794" i="14"/>
  <c r="D786" i="14"/>
  <c r="D778" i="14"/>
  <c r="D723" i="14"/>
  <c r="D679" i="14"/>
  <c r="D755" i="14"/>
  <c r="D671" i="14"/>
  <c r="D643" i="14"/>
  <c r="D623" i="14"/>
  <c r="D978" i="14"/>
  <c r="D974" i="14"/>
  <c r="D966" i="14"/>
  <c r="D958" i="14"/>
  <c r="D950" i="14"/>
  <c r="D942" i="14"/>
  <c r="D934" i="14"/>
  <c r="D926" i="14"/>
  <c r="D918" i="14"/>
  <c r="D910" i="14"/>
  <c r="D902" i="14"/>
  <c r="D894" i="14"/>
  <c r="D886" i="14"/>
  <c r="D878" i="14"/>
  <c r="D870" i="14"/>
  <c r="D862" i="14"/>
  <c r="D854" i="14"/>
  <c r="D846" i="14"/>
  <c r="D838" i="14"/>
  <c r="D830" i="14"/>
  <c r="D822" i="14"/>
  <c r="D814" i="14"/>
  <c r="D806" i="14"/>
  <c r="D798" i="14"/>
  <c r="D790" i="14"/>
  <c r="D782" i="14"/>
  <c r="D666" i="14"/>
  <c r="D650" i="14"/>
  <c r="D634" i="14"/>
  <c r="D618" i="14"/>
  <c r="D602" i="14"/>
  <c r="D586" i="14"/>
  <c r="D670" i="14"/>
  <c r="D654" i="14"/>
  <c r="D638" i="14"/>
  <c r="D622" i="14"/>
  <c r="D606" i="14"/>
  <c r="D590" i="14"/>
  <c r="D574" i="14"/>
  <c r="D977" i="14"/>
  <c r="D969" i="14"/>
  <c r="D961" i="14"/>
  <c r="D953" i="14"/>
  <c r="D945" i="14"/>
  <c r="D937" i="14"/>
  <c r="D929" i="14"/>
  <c r="D921" i="14"/>
  <c r="D913" i="14"/>
  <c r="D905" i="14"/>
  <c r="D897" i="14"/>
  <c r="D658" i="14"/>
  <c r="D642" i="14"/>
  <c r="D626" i="14"/>
  <c r="D610" i="14"/>
  <c r="D594" i="14"/>
  <c r="D578" i="14"/>
  <c r="D662" i="14"/>
  <c r="D646" i="14"/>
  <c r="D630" i="14"/>
  <c r="D614" i="14"/>
  <c r="D598" i="14"/>
  <c r="D582" i="14"/>
  <c r="D973" i="14"/>
  <c r="D965" i="14"/>
  <c r="D957" i="14"/>
  <c r="D949" i="14"/>
  <c r="D941" i="14"/>
  <c r="D933" i="14"/>
  <c r="D925" i="14"/>
  <c r="D917" i="14"/>
  <c r="D909" i="14"/>
  <c r="D901" i="14"/>
  <c r="D893" i="14"/>
  <c r="D885" i="14"/>
  <c r="D889" i="14"/>
  <c r="D873" i="14"/>
  <c r="D865" i="14"/>
  <c r="D857" i="14"/>
  <c r="D849" i="14"/>
  <c r="D841" i="14"/>
  <c r="D833" i="14"/>
  <c r="D825" i="14"/>
  <c r="D817" i="14"/>
  <c r="D809" i="14"/>
  <c r="D801" i="14"/>
  <c r="D793" i="14"/>
  <c r="D785" i="14"/>
  <c r="D777" i="14"/>
  <c r="D761" i="14"/>
  <c r="D745" i="14"/>
  <c r="D729" i="14"/>
  <c r="D713" i="14"/>
  <c r="D697" i="14"/>
  <c r="D681" i="14"/>
  <c r="D881" i="14"/>
  <c r="D765" i="14"/>
  <c r="D749" i="14"/>
  <c r="D733" i="14"/>
  <c r="D717" i="14"/>
  <c r="D701" i="14"/>
  <c r="D685" i="14"/>
  <c r="D673" i="14"/>
  <c r="D669" i="14"/>
  <c r="D665" i="14"/>
  <c r="D661" i="14"/>
  <c r="D657" i="14"/>
  <c r="D653" i="14"/>
  <c r="D649" i="14"/>
  <c r="D645" i="14"/>
  <c r="D641" i="14"/>
  <c r="D637" i="14"/>
  <c r="D633" i="14"/>
  <c r="D629" i="14"/>
  <c r="D625" i="14"/>
  <c r="D621" i="14"/>
  <c r="D617" i="14"/>
  <c r="D613" i="14"/>
  <c r="D609" i="14"/>
  <c r="D605" i="14"/>
  <c r="D601" i="14"/>
  <c r="D597" i="14"/>
  <c r="D593" i="14"/>
  <c r="D589" i="14"/>
  <c r="D585" i="14"/>
  <c r="D581" i="14"/>
  <c r="D577" i="14"/>
  <c r="D573" i="14"/>
  <c r="D877" i="14"/>
  <c r="D869" i="14"/>
  <c r="D861" i="14"/>
  <c r="D853" i="14"/>
  <c r="D845" i="14"/>
  <c r="D837" i="14"/>
  <c r="D829" i="14"/>
  <c r="D821" i="14"/>
  <c r="D813" i="14"/>
  <c r="D805" i="14"/>
  <c r="D797" i="14"/>
  <c r="D789" i="14"/>
  <c r="D781" i="14"/>
  <c r="D769" i="14"/>
  <c r="D753" i="14"/>
  <c r="D737" i="14"/>
  <c r="D721" i="14"/>
  <c r="D705" i="14"/>
  <c r="D689" i="14"/>
  <c r="D773" i="14"/>
  <c r="D757" i="14"/>
  <c r="D741" i="14"/>
  <c r="D725" i="14"/>
  <c r="D709" i="14"/>
  <c r="D693" i="14"/>
  <c r="D677" i="14"/>
  <c r="D766" i="14"/>
  <c r="D750" i="14"/>
  <c r="D734" i="14"/>
  <c r="D718" i="14"/>
  <c r="D702" i="14"/>
  <c r="D686" i="14"/>
  <c r="D972" i="14"/>
  <c r="D964" i="14"/>
  <c r="D956" i="14"/>
  <c r="D948" i="14"/>
  <c r="D940" i="14"/>
  <c r="D932" i="14"/>
  <c r="D924" i="14"/>
  <c r="D916" i="14"/>
  <c r="D908" i="14"/>
  <c r="D900" i="14"/>
  <c r="D892" i="14"/>
  <c r="D884" i="14"/>
  <c r="D876" i="14"/>
  <c r="D868" i="14"/>
  <c r="D860" i="14"/>
  <c r="D852" i="14"/>
  <c r="D844" i="14"/>
  <c r="D836" i="14"/>
  <c r="D828" i="14"/>
  <c r="D820" i="14"/>
  <c r="D812" i="14"/>
  <c r="D804" i="14"/>
  <c r="D796" i="14"/>
  <c r="D788" i="14"/>
  <c r="D780" i="14"/>
  <c r="D664" i="14"/>
  <c r="D648" i="14"/>
  <c r="D632" i="14"/>
  <c r="D774" i="14"/>
  <c r="D758" i="14"/>
  <c r="D742" i="14"/>
  <c r="D726" i="14"/>
  <c r="D710" i="14"/>
  <c r="D694" i="14"/>
  <c r="D678" i="14"/>
  <c r="D976" i="14"/>
  <c r="D968" i="14"/>
  <c r="D960" i="14"/>
  <c r="D952" i="14"/>
  <c r="D944" i="14"/>
  <c r="D936" i="14"/>
  <c r="D928" i="14"/>
  <c r="D920" i="14"/>
  <c r="D912" i="14"/>
  <c r="D904" i="14"/>
  <c r="D896" i="14"/>
  <c r="D888" i="14"/>
  <c r="D880" i="14"/>
  <c r="D872" i="14"/>
  <c r="D864" i="14"/>
  <c r="D856" i="14"/>
  <c r="D848" i="14"/>
  <c r="D840" i="14"/>
  <c r="D832" i="14"/>
  <c r="D824" i="14"/>
  <c r="D816" i="14"/>
  <c r="D808" i="14"/>
  <c r="D800" i="14"/>
  <c r="D792" i="14"/>
  <c r="D784" i="14"/>
  <c r="D776" i="14"/>
  <c r="D672" i="14"/>
  <c r="D656" i="14"/>
  <c r="D640" i="14"/>
  <c r="D624" i="14"/>
  <c r="D980" i="14"/>
  <c r="D644" i="14"/>
  <c r="D612" i="14"/>
  <c r="D596" i="14"/>
  <c r="D580" i="14"/>
  <c r="D744" i="14"/>
  <c r="D712" i="14"/>
  <c r="D680" i="14"/>
  <c r="D652" i="14"/>
  <c r="D620" i="14"/>
  <c r="D600" i="14"/>
  <c r="D584" i="14"/>
  <c r="D752" i="14"/>
  <c r="D720" i="14"/>
  <c r="D688" i="14"/>
  <c r="D660" i="14"/>
  <c r="D628" i="14"/>
  <c r="D616" i="14"/>
  <c r="D604" i="14"/>
  <c r="D588" i="14"/>
  <c r="D760" i="14"/>
  <c r="D728" i="14"/>
  <c r="D696" i="14"/>
  <c r="D668" i="14"/>
  <c r="D636" i="14"/>
  <c r="D608" i="14"/>
  <c r="D592" i="14"/>
  <c r="D576" i="14"/>
  <c r="D768" i="14"/>
  <c r="D736" i="14"/>
  <c r="D704" i="14"/>
  <c r="D556" i="14"/>
  <c r="D548" i="14"/>
  <c r="D483" i="14"/>
  <c r="D463" i="14"/>
  <c r="D395" i="14"/>
  <c r="D391" i="14"/>
  <c r="D343" i="14"/>
  <c r="D331" i="14"/>
  <c r="D323" i="14"/>
  <c r="D315" i="14"/>
  <c r="D275" i="14"/>
  <c r="D267" i="14"/>
  <c r="D259" i="14"/>
  <c r="D247" i="14"/>
  <c r="D239" i="14"/>
  <c r="D231" i="14"/>
  <c r="D215" i="14"/>
  <c r="D211" i="14"/>
  <c r="D195" i="14"/>
  <c r="D175" i="14"/>
  <c r="D533" i="14"/>
  <c r="D513" i="14"/>
  <c r="D505" i="14"/>
  <c r="D489" i="14"/>
  <c r="D485" i="14"/>
  <c r="D481" i="14"/>
  <c r="D469" i="14"/>
  <c r="D465" i="14"/>
  <c r="D457" i="14"/>
  <c r="D441" i="14"/>
  <c r="D437" i="14"/>
  <c r="D433" i="14"/>
  <c r="D429" i="14"/>
  <c r="D401" i="14"/>
  <c r="D397" i="14"/>
  <c r="D393" i="14"/>
  <c r="D389" i="14"/>
  <c r="D385" i="14"/>
  <c r="D373" i="14"/>
  <c r="D369" i="14"/>
  <c r="D353" i="14"/>
  <c r="D337" i="14"/>
  <c r="D333" i="14"/>
  <c r="D317" i="14"/>
  <c r="D313" i="14"/>
  <c r="D301" i="14"/>
  <c r="D297" i="14"/>
  <c r="D293" i="14"/>
  <c r="D289" i="14"/>
  <c r="D285" i="14"/>
  <c r="D281" i="14"/>
  <c r="D277" i="14"/>
  <c r="D273" i="14"/>
  <c r="D265" i="14"/>
  <c r="D233" i="14"/>
  <c r="D221" i="14"/>
  <c r="D213" i="14"/>
  <c r="D205" i="14"/>
  <c r="D201" i="14"/>
  <c r="D193" i="14"/>
  <c r="D185" i="14"/>
  <c r="D181" i="14"/>
  <c r="D165" i="14"/>
  <c r="D161" i="14"/>
  <c r="D153" i="14"/>
  <c r="D141" i="14"/>
  <c r="D137" i="14"/>
  <c r="D125" i="14"/>
  <c r="D121" i="14"/>
  <c r="D117" i="14"/>
  <c r="D105" i="14"/>
  <c r="D77" i="14"/>
  <c r="D73" i="14"/>
  <c r="D57" i="14"/>
  <c r="D45" i="14"/>
  <c r="D41" i="14"/>
  <c r="D25" i="14"/>
  <c r="D21" i="14"/>
  <c r="D17" i="14"/>
  <c r="D13" i="14"/>
  <c r="D9" i="14"/>
  <c r="D5" i="14"/>
  <c r="D531" i="14"/>
  <c r="D499" i="14"/>
  <c r="D491" i="14"/>
  <c r="D431" i="14"/>
  <c r="D411" i="14"/>
  <c r="D407" i="14"/>
  <c r="D403" i="14"/>
  <c r="D399" i="14"/>
  <c r="D534" i="14"/>
  <c r="D530" i="14"/>
  <c r="D514" i="14"/>
  <c r="D510" i="14"/>
  <c r="D506" i="14"/>
  <c r="D486" i="14"/>
  <c r="D478" i="14"/>
  <c r="D474" i="14"/>
  <c r="D466" i="14"/>
  <c r="D454" i="14"/>
  <c r="D450" i="14"/>
  <c r="D446" i="14"/>
  <c r="D438" i="14"/>
  <c r="D434" i="14"/>
  <c r="D430" i="14"/>
  <c r="D410" i="14"/>
  <c r="D402" i="14"/>
  <c r="D398" i="14"/>
  <c r="D394" i="14"/>
  <c r="D390" i="14"/>
  <c r="D386" i="14"/>
  <c r="D378" i="14"/>
  <c r="D366" i="14"/>
  <c r="D350" i="14"/>
  <c r="D342" i="14"/>
  <c r="D338" i="14"/>
  <c r="D334" i="14"/>
  <c r="D330" i="14"/>
  <c r="D326" i="14"/>
  <c r="D322" i="14"/>
  <c r="D314" i="14"/>
  <c r="D298" i="14"/>
  <c r="D282" i="14"/>
  <c r="D274" i="14"/>
  <c r="D262" i="14"/>
  <c r="D258" i="14"/>
  <c r="D254" i="14"/>
  <c r="D250" i="14"/>
  <c r="D246" i="14"/>
  <c r="D234" i="14"/>
  <c r="D230" i="14"/>
  <c r="D222" i="14"/>
  <c r="D218" i="14"/>
  <c r="D214" i="14"/>
  <c r="D210" i="14"/>
  <c r="D194" i="14"/>
  <c r="D190" i="14"/>
  <c r="D174" i="14"/>
  <c r="D166" i="14"/>
  <c r="D154" i="14"/>
  <c r="D146" i="14"/>
  <c r="D142" i="14"/>
  <c r="D138" i="14"/>
  <c r="D126" i="14"/>
  <c r="D122" i="14"/>
  <c r="D110" i="14"/>
  <c r="D102" i="14"/>
  <c r="D94" i="14"/>
  <c r="D82" i="14"/>
  <c r="D78" i="14"/>
  <c r="D74" i="14"/>
  <c r="D70" i="14"/>
  <c r="D58" i="14"/>
  <c r="D54" i="14"/>
  <c r="D50" i="14"/>
  <c r="D46" i="14"/>
  <c r="D34" i="14"/>
  <c r="D14" i="14"/>
  <c r="D6" i="14"/>
  <c r="D283" i="14"/>
  <c r="D147" i="14"/>
  <c r="D139" i="14"/>
  <c r="D123" i="14"/>
  <c r="D119" i="14"/>
  <c r="D95" i="14"/>
  <c r="D91" i="14"/>
  <c r="D87" i="14"/>
  <c r="D83" i="14"/>
  <c r="D67" i="14"/>
  <c r="D35" i="14"/>
  <c r="D19" i="14"/>
  <c r="D11" i="14"/>
  <c r="D527" i="14"/>
  <c r="D487" i="14"/>
  <c r="D471" i="14"/>
  <c r="D467" i="14"/>
  <c r="D443" i="14"/>
  <c r="D439" i="14"/>
  <c r="D371" i="14"/>
  <c r="D367" i="14"/>
  <c r="D359" i="14"/>
  <c r="D335" i="14"/>
  <c r="D287" i="14"/>
  <c r="D271" i="14"/>
  <c r="D263" i="14"/>
  <c r="D223" i="14"/>
  <c r="D155" i="14"/>
  <c r="D528" i="14"/>
  <c r="D524" i="14"/>
  <c r="D520" i="14"/>
  <c r="D496" i="14"/>
  <c r="D488" i="14"/>
  <c r="D480" i="14"/>
  <c r="D460" i="14"/>
  <c r="D452" i="14"/>
  <c r="D448" i="14"/>
  <c r="D428" i="14"/>
  <c r="D424" i="14"/>
  <c r="D420" i="14"/>
  <c r="D412" i="14"/>
  <c r="D364" i="14"/>
  <c r="D356" i="14"/>
  <c r="D348" i="14"/>
  <c r="D344" i="14"/>
  <c r="D340" i="14"/>
  <c r="D332" i="14"/>
  <c r="D324" i="14"/>
  <c r="D300" i="14"/>
  <c r="D292" i="14"/>
  <c r="D284" i="14"/>
  <c r="D268" i="14"/>
  <c r="D248" i="14"/>
  <c r="D244" i="14"/>
  <c r="D232" i="14"/>
  <c r="D228" i="14"/>
  <c r="D216" i="14"/>
  <c r="D208" i="14"/>
  <c r="D200" i="14"/>
  <c r="D188" i="14"/>
  <c r="D164" i="14"/>
  <c r="D160" i="14"/>
  <c r="D156" i="14"/>
  <c r="D148" i="14"/>
  <c r="D140" i="14"/>
  <c r="D132" i="14"/>
  <c r="D128" i="14"/>
  <c r="D116" i="14"/>
  <c r="D104" i="14"/>
  <c r="D96" i="14"/>
  <c r="D92" i="14"/>
  <c r="D88" i="14"/>
  <c r="D84" i="14"/>
  <c r="D76" i="14"/>
  <c r="D72" i="14"/>
  <c r="D68" i="14"/>
  <c r="D64" i="14"/>
  <c r="D52" i="14"/>
  <c r="D40" i="14"/>
  <c r="D16" i="14"/>
  <c r="D12" i="14"/>
  <c r="D2" i="14"/>
  <c r="D550" i="14"/>
  <c r="D571" i="14"/>
  <c r="D543" i="14"/>
  <c r="D539" i="14"/>
  <c r="C569" i="14"/>
  <c r="C565" i="14"/>
  <c r="C561" i="14"/>
  <c r="C557" i="14"/>
  <c r="C553" i="14"/>
  <c r="C541" i="14"/>
  <c r="C537" i="14"/>
  <c r="C533" i="14"/>
  <c r="C529" i="14"/>
  <c r="C525" i="14"/>
  <c r="C521" i="14"/>
  <c r="C517" i="14"/>
  <c r="C513" i="14"/>
  <c r="C509" i="14"/>
  <c r="C505" i="14"/>
  <c r="C501" i="14"/>
  <c r="C497" i="14"/>
  <c r="C493" i="14"/>
  <c r="C489" i="14"/>
  <c r="C485" i="14"/>
  <c r="C481" i="14"/>
  <c r="C477" i="14"/>
  <c r="C473" i="14"/>
  <c r="C469" i="14"/>
  <c r="C465" i="14"/>
  <c r="C461" i="14"/>
  <c r="C457" i="14"/>
  <c r="C453" i="14"/>
  <c r="C449" i="14"/>
  <c r="C445" i="14"/>
  <c r="C441" i="14"/>
  <c r="C437" i="14"/>
  <c r="C433" i="14"/>
  <c r="C429" i="14"/>
  <c r="C425" i="14"/>
  <c r="C421" i="14"/>
  <c r="C417" i="14"/>
  <c r="C413" i="14"/>
  <c r="C409" i="14"/>
  <c r="C405" i="14"/>
  <c r="C401" i="14"/>
  <c r="C397" i="14"/>
  <c r="C393" i="14"/>
  <c r="C389" i="14"/>
  <c r="C385" i="14"/>
  <c r="C381" i="14"/>
  <c r="C377" i="14"/>
  <c r="C373" i="14"/>
  <c r="C369" i="14"/>
  <c r="C365" i="14"/>
  <c r="C361" i="14"/>
  <c r="C357" i="14"/>
  <c r="C353" i="14"/>
  <c r="C349" i="14"/>
  <c r="C345" i="14"/>
  <c r="C341" i="14"/>
  <c r="C337" i="14"/>
  <c r="C333" i="14"/>
  <c r="C329" i="14"/>
  <c r="C325" i="14"/>
  <c r="C321" i="14"/>
  <c r="C317" i="14"/>
  <c r="C313" i="14"/>
  <c r="C309" i="14"/>
  <c r="C305" i="14"/>
  <c r="C301" i="14"/>
  <c r="C297" i="14"/>
  <c r="C293" i="14"/>
  <c r="C289" i="14"/>
  <c r="C285" i="14"/>
  <c r="C281" i="14"/>
  <c r="C277" i="14"/>
  <c r="C273" i="14"/>
  <c r="C269" i="14"/>
  <c r="C265" i="14"/>
  <c r="C261" i="14"/>
  <c r="C257" i="14"/>
  <c r="C253" i="14"/>
  <c r="C249" i="14"/>
  <c r="C245" i="14"/>
  <c r="C241" i="14"/>
  <c r="C237" i="14"/>
  <c r="C233" i="14"/>
  <c r="C229" i="14"/>
  <c r="C225" i="14"/>
  <c r="C221" i="14"/>
  <c r="C217" i="14"/>
  <c r="C213" i="14"/>
  <c r="C209" i="14"/>
  <c r="C205" i="14"/>
  <c r="C201" i="14"/>
  <c r="C197" i="14"/>
  <c r="C193" i="14"/>
  <c r="C189" i="14"/>
  <c r="C185" i="14"/>
  <c r="C181" i="14"/>
  <c r="C177" i="14"/>
  <c r="C173" i="14"/>
  <c r="C169" i="14"/>
  <c r="C165" i="14"/>
  <c r="C161" i="14"/>
  <c r="C157" i="14"/>
  <c r="C153" i="14"/>
  <c r="C149" i="14"/>
  <c r="C145" i="14"/>
  <c r="C141" i="14"/>
  <c r="C137" i="14"/>
  <c r="C133" i="14"/>
  <c r="C129" i="14"/>
  <c r="C125" i="14"/>
  <c r="C121" i="14"/>
  <c r="C117" i="14"/>
  <c r="C113" i="14"/>
  <c r="C109" i="14"/>
  <c r="C105" i="14"/>
  <c r="C101" i="14"/>
  <c r="C97" i="14"/>
  <c r="C93" i="14"/>
  <c r="C89" i="14"/>
  <c r="C85" i="14"/>
  <c r="C81" i="14"/>
  <c r="C73" i="14"/>
  <c r="C69" i="14"/>
  <c r="C65" i="14"/>
  <c r="C61" i="14"/>
  <c r="C57" i="14"/>
  <c r="C53" i="14"/>
  <c r="C49" i="14"/>
  <c r="C45" i="14"/>
  <c r="C41" i="14"/>
  <c r="C37" i="14"/>
  <c r="C33" i="14"/>
  <c r="C29" i="14"/>
  <c r="C25" i="14"/>
  <c r="C21" i="14"/>
  <c r="C17" i="14"/>
  <c r="C13" i="14"/>
  <c r="C9" i="14"/>
  <c r="C5" i="14"/>
  <c r="C545" i="14"/>
  <c r="C542" i="14"/>
  <c r="C534" i="14"/>
  <c r="C530" i="14"/>
  <c r="C526" i="14"/>
  <c r="C522" i="14"/>
  <c r="C518" i="14"/>
  <c r="C514" i="14"/>
  <c r="C510" i="14"/>
  <c r="C506" i="14"/>
  <c r="C502" i="14"/>
  <c r="C498" i="14"/>
  <c r="C494" i="14"/>
  <c r="C490" i="14"/>
  <c r="C486" i="14"/>
  <c r="C482" i="14"/>
  <c r="C478" i="14"/>
  <c r="C474" i="14"/>
  <c r="C470" i="14"/>
  <c r="C466" i="14"/>
  <c r="C462" i="14"/>
  <c r="C458" i="14"/>
  <c r="C454" i="14"/>
  <c r="C450" i="14"/>
  <c r="C446" i="14"/>
  <c r="C442" i="14"/>
  <c r="C438" i="14"/>
  <c r="C434" i="14"/>
  <c r="C430" i="14"/>
  <c r="C426" i="14"/>
  <c r="C422" i="14"/>
  <c r="C418" i="14"/>
  <c r="C414" i="14"/>
  <c r="C410" i="14"/>
  <c r="C406" i="14"/>
  <c r="C402" i="14"/>
  <c r="C398" i="14"/>
  <c r="C394" i="14"/>
  <c r="C390" i="14"/>
  <c r="C386" i="14"/>
  <c r="C382" i="14"/>
  <c r="C378" i="14"/>
  <c r="C374" i="14"/>
  <c r="C370" i="14"/>
  <c r="C366" i="14"/>
  <c r="C362" i="14"/>
  <c r="C358" i="14"/>
  <c r="C354" i="14"/>
  <c r="C350" i="14"/>
  <c r="C346" i="14"/>
  <c r="C342" i="14"/>
  <c r="C338" i="14"/>
  <c r="C334" i="14"/>
  <c r="C330" i="14"/>
  <c r="C326" i="14"/>
  <c r="C322" i="14"/>
  <c r="C318" i="14"/>
  <c r="C314" i="14"/>
  <c r="C310" i="14"/>
  <c r="C306" i="14"/>
  <c r="C302" i="14"/>
  <c r="C298" i="14"/>
  <c r="C294" i="14"/>
  <c r="C290" i="14"/>
  <c r="C286" i="14"/>
  <c r="C282" i="14"/>
  <c r="C278" i="14"/>
  <c r="C274" i="14"/>
  <c r="C270" i="14"/>
  <c r="C266" i="14"/>
  <c r="C262" i="14"/>
  <c r="C258" i="14"/>
  <c r="C254" i="14"/>
  <c r="C250" i="14"/>
  <c r="C246" i="14"/>
  <c r="C242" i="14"/>
  <c r="C238" i="14"/>
  <c r="C234" i="14"/>
  <c r="C230" i="14"/>
  <c r="C226" i="14"/>
  <c r="C222" i="14"/>
  <c r="C218" i="14"/>
  <c r="C214" i="14"/>
  <c r="C210" i="14"/>
  <c r="C206" i="14"/>
  <c r="C202" i="14"/>
  <c r="C198" i="14"/>
  <c r="C194" i="14"/>
  <c r="C190" i="14"/>
  <c r="C186" i="14"/>
  <c r="C182" i="14"/>
  <c r="C178" i="14"/>
  <c r="C174" i="14"/>
  <c r="C170" i="14"/>
  <c r="C166" i="14"/>
  <c r="C162" i="14"/>
  <c r="C158" i="14"/>
  <c r="C154" i="14"/>
  <c r="C150" i="14"/>
  <c r="C146" i="14"/>
  <c r="C142" i="14"/>
  <c r="C138" i="14"/>
  <c r="C134" i="14"/>
  <c r="C130" i="14"/>
  <c r="C126" i="14"/>
  <c r="C122" i="14"/>
  <c r="C118" i="14"/>
  <c r="C114" i="14"/>
  <c r="C110" i="14"/>
  <c r="C106" i="14"/>
  <c r="C102" i="14"/>
  <c r="C98" i="14"/>
  <c r="C94" i="14"/>
  <c r="C90" i="14"/>
  <c r="C86" i="14"/>
  <c r="C82" i="14"/>
  <c r="C78" i="14"/>
  <c r="C74" i="14"/>
  <c r="C70" i="14"/>
  <c r="C66" i="14"/>
  <c r="C62" i="14"/>
  <c r="C58" i="14"/>
  <c r="C54" i="14"/>
  <c r="C50" i="14"/>
  <c r="C46" i="14"/>
  <c r="C42" i="14"/>
  <c r="C38" i="14"/>
  <c r="C34" i="14"/>
  <c r="C30" i="14"/>
  <c r="C26" i="14"/>
  <c r="C22" i="14"/>
  <c r="C18" i="14"/>
  <c r="C14" i="14"/>
  <c r="C10" i="14"/>
  <c r="C6" i="14"/>
  <c r="C566" i="14"/>
  <c r="C558" i="14"/>
  <c r="C554" i="14"/>
  <c r="C546" i="14"/>
  <c r="C538" i="14"/>
  <c r="C571" i="14"/>
  <c r="C567" i="14"/>
  <c r="C563" i="14"/>
  <c r="C559" i="14"/>
  <c r="C555" i="14"/>
  <c r="C551" i="14"/>
  <c r="C547" i="14"/>
  <c r="C543" i="14"/>
  <c r="C539" i="14"/>
  <c r="C535" i="14"/>
  <c r="C531" i="14"/>
  <c r="C527" i="14"/>
  <c r="C523" i="14"/>
  <c r="C519" i="14"/>
  <c r="C515" i="14"/>
  <c r="C511" i="14"/>
  <c r="C507" i="14"/>
  <c r="C503" i="14"/>
  <c r="C499" i="14"/>
  <c r="C495" i="14"/>
  <c r="C491" i="14"/>
  <c r="C487" i="14"/>
  <c r="C483" i="14"/>
  <c r="C479" i="14"/>
  <c r="C475" i="14"/>
  <c r="C471" i="14"/>
  <c r="C467" i="14"/>
  <c r="C463" i="14"/>
  <c r="C459" i="14"/>
  <c r="C455" i="14"/>
  <c r="C451" i="14"/>
  <c r="C447" i="14"/>
  <c r="C443" i="14"/>
  <c r="C439" i="14"/>
  <c r="C435" i="14"/>
  <c r="C431" i="14"/>
  <c r="C427" i="14"/>
  <c r="C423" i="14"/>
  <c r="C419" i="14"/>
  <c r="C415" i="14"/>
  <c r="C411" i="14"/>
  <c r="C407" i="14"/>
  <c r="C403" i="14"/>
  <c r="C399" i="14"/>
  <c r="C395" i="14"/>
  <c r="C391" i="14"/>
  <c r="C387" i="14"/>
  <c r="C383" i="14"/>
  <c r="C379" i="14"/>
  <c r="C375" i="14"/>
  <c r="C371" i="14"/>
  <c r="C367" i="14"/>
  <c r="C363" i="14"/>
  <c r="C359" i="14"/>
  <c r="C355" i="14"/>
  <c r="C351" i="14"/>
  <c r="C347" i="14"/>
  <c r="C343" i="14"/>
  <c r="C339" i="14"/>
  <c r="C335" i="14"/>
  <c r="C331" i="14"/>
  <c r="C327" i="14"/>
  <c r="C323" i="14"/>
  <c r="C319" i="14"/>
  <c r="C315" i="14"/>
  <c r="C311" i="14"/>
  <c r="C307" i="14"/>
  <c r="C303" i="14"/>
  <c r="C299" i="14"/>
  <c r="C295" i="14"/>
  <c r="C291" i="14"/>
  <c r="C287" i="14"/>
  <c r="C283" i="14"/>
  <c r="C279" i="14"/>
  <c r="C275" i="14"/>
  <c r="C271" i="14"/>
  <c r="C267" i="14"/>
  <c r="C263" i="14"/>
  <c r="C259" i="14"/>
  <c r="C255" i="14"/>
  <c r="C251" i="14"/>
  <c r="C247" i="14"/>
  <c r="C243" i="14"/>
  <c r="C239" i="14"/>
  <c r="C235" i="14"/>
  <c r="C231" i="14"/>
  <c r="C227" i="14"/>
  <c r="C223" i="14"/>
  <c r="C219" i="14"/>
  <c r="C215" i="14"/>
  <c r="C211" i="14"/>
  <c r="C207" i="14"/>
  <c r="C203" i="14"/>
  <c r="C199" i="14"/>
  <c r="C195" i="14"/>
  <c r="C191" i="14"/>
  <c r="C187" i="14"/>
  <c r="C183" i="14"/>
  <c r="C179" i="14"/>
  <c r="C175" i="14"/>
  <c r="C171" i="14"/>
  <c r="C167" i="14"/>
  <c r="C163" i="14"/>
  <c r="C159" i="14"/>
  <c r="C155" i="14"/>
  <c r="C151" i="14"/>
  <c r="C147" i="14"/>
  <c r="C143" i="14"/>
  <c r="C139" i="14"/>
  <c r="C135" i="14"/>
  <c r="C131" i="14"/>
  <c r="C127" i="14"/>
  <c r="C123" i="14"/>
  <c r="C119" i="14"/>
  <c r="C115" i="14"/>
  <c r="C111" i="14"/>
  <c r="C107" i="14"/>
  <c r="C103" i="14"/>
  <c r="C99" i="14"/>
  <c r="C95" i="14"/>
  <c r="C91" i="14"/>
  <c r="C87" i="14"/>
  <c r="C83" i="14"/>
  <c r="C79" i="14"/>
  <c r="C75" i="14"/>
  <c r="C71" i="14"/>
  <c r="C67" i="14"/>
  <c r="C63" i="14"/>
  <c r="C59" i="14"/>
  <c r="C55" i="14"/>
  <c r="C51" i="14"/>
  <c r="C47" i="14"/>
  <c r="C43" i="14"/>
  <c r="C39" i="14"/>
  <c r="C35" i="14"/>
  <c r="C31" i="14"/>
  <c r="C27" i="14"/>
  <c r="C23" i="14"/>
  <c r="C19" i="14"/>
  <c r="C15" i="14"/>
  <c r="C11" i="14"/>
  <c r="C7" i="14"/>
  <c r="C3" i="14"/>
  <c r="C549" i="14"/>
  <c r="C570" i="14"/>
  <c r="C562" i="14"/>
  <c r="C550" i="14"/>
  <c r="C572" i="14"/>
  <c r="C568" i="14"/>
  <c r="C564" i="14"/>
  <c r="C560" i="14"/>
  <c r="C556" i="14"/>
  <c r="C552" i="14"/>
  <c r="C548" i="14"/>
  <c r="C544" i="14"/>
  <c r="C540" i="14"/>
  <c r="C536" i="14"/>
  <c r="C532" i="14"/>
  <c r="C528" i="14"/>
  <c r="C524" i="14"/>
  <c r="C520" i="14"/>
  <c r="C516" i="14"/>
  <c r="C512" i="14"/>
  <c r="C508" i="14"/>
  <c r="C504" i="14"/>
  <c r="C500" i="14"/>
  <c r="C496" i="14"/>
  <c r="C492" i="14"/>
  <c r="C488" i="14"/>
  <c r="C484" i="14"/>
  <c r="C480" i="14"/>
  <c r="C476" i="14"/>
  <c r="C472" i="14"/>
  <c r="C468" i="14"/>
  <c r="C464" i="14"/>
  <c r="C460" i="14"/>
  <c r="C456" i="14"/>
  <c r="C452" i="14"/>
  <c r="C448" i="14"/>
  <c r="C444" i="14"/>
  <c r="C440" i="14"/>
  <c r="C436" i="14"/>
  <c r="C432" i="14"/>
  <c r="C428" i="14"/>
  <c r="C424" i="14"/>
  <c r="C420" i="14"/>
  <c r="C416" i="14"/>
  <c r="C412" i="14"/>
  <c r="C408" i="14"/>
  <c r="C404" i="14"/>
  <c r="C400" i="14"/>
  <c r="C396" i="14"/>
  <c r="C392" i="14"/>
  <c r="C388" i="14"/>
  <c r="C384" i="14"/>
  <c r="C380" i="14"/>
  <c r="C376" i="14"/>
  <c r="C372" i="14"/>
  <c r="C368" i="14"/>
  <c r="C364" i="14"/>
  <c r="C360" i="14"/>
  <c r="C356" i="14"/>
  <c r="C352" i="14"/>
  <c r="C348" i="14"/>
  <c r="C344" i="14"/>
  <c r="C340" i="14"/>
  <c r="C336" i="14"/>
  <c r="C332" i="14"/>
  <c r="C328" i="14"/>
  <c r="C324" i="14"/>
  <c r="C320" i="14"/>
  <c r="C316" i="14"/>
  <c r="C312" i="14"/>
  <c r="C308" i="14"/>
  <c r="C304" i="14"/>
  <c r="C300" i="14"/>
  <c r="C296" i="14"/>
  <c r="C292" i="14"/>
  <c r="C288" i="14"/>
  <c r="C284" i="14"/>
  <c r="C280" i="14"/>
  <c r="C276" i="14"/>
  <c r="C272" i="14"/>
  <c r="C268" i="14"/>
  <c r="C264" i="14"/>
  <c r="C260" i="14"/>
  <c r="C256" i="14"/>
  <c r="C252" i="14"/>
  <c r="C248" i="14"/>
  <c r="C244" i="14"/>
  <c r="C240" i="14"/>
  <c r="C236" i="14"/>
  <c r="C232" i="14"/>
  <c r="C228" i="14"/>
  <c r="C224" i="14"/>
  <c r="C220" i="14"/>
  <c r="C216" i="14"/>
  <c r="C212" i="14"/>
  <c r="C208" i="14"/>
  <c r="C204" i="14"/>
  <c r="C200" i="14"/>
  <c r="C196" i="14"/>
  <c r="C192" i="14"/>
  <c r="C188" i="14"/>
  <c r="C184" i="14"/>
  <c r="C180" i="14"/>
  <c r="C176" i="14"/>
  <c r="C172" i="14"/>
  <c r="C168" i="14"/>
  <c r="C164" i="14"/>
  <c r="C160" i="14"/>
  <c r="C156" i="14"/>
  <c r="C152" i="14"/>
  <c r="C148" i="14"/>
  <c r="C144" i="14"/>
  <c r="C140" i="14"/>
  <c r="C136" i="14"/>
  <c r="C132" i="14"/>
  <c r="C128" i="14"/>
  <c r="C124" i="14"/>
  <c r="C120" i="14"/>
  <c r="C116" i="14"/>
  <c r="C112" i="14"/>
  <c r="C108" i="14"/>
  <c r="C104" i="14"/>
  <c r="C100" i="14"/>
  <c r="C96" i="14"/>
  <c r="C92" i="14"/>
  <c r="C88" i="14"/>
  <c r="C84" i="14"/>
  <c r="C80" i="14"/>
  <c r="C76" i="14"/>
  <c r="C72" i="14"/>
  <c r="C68" i="14"/>
  <c r="C64" i="14"/>
  <c r="C60" i="14"/>
  <c r="C56" i="14"/>
  <c r="C52" i="14"/>
  <c r="C48" i="14"/>
  <c r="C44" i="14"/>
  <c r="C40" i="14"/>
  <c r="C36" i="14"/>
  <c r="C32" i="14"/>
  <c r="C28" i="14"/>
  <c r="C24" i="14"/>
  <c r="C20" i="14"/>
  <c r="C16" i="14"/>
  <c r="C12" i="14"/>
  <c r="C8" i="14"/>
  <c r="C4" i="14"/>
  <c r="C2" i="14"/>
  <c r="D554" i="14"/>
  <c r="D498" i="14"/>
  <c r="D462" i="14"/>
  <c r="D442" i="14"/>
  <c r="D426" i="14"/>
  <c r="D422" i="14"/>
  <c r="D418" i="14"/>
  <c r="D414" i="14"/>
  <c r="D406" i="14"/>
  <c r="D382" i="14"/>
  <c r="D374" i="14"/>
  <c r="D370" i="14"/>
  <c r="D362" i="14"/>
  <c r="D358" i="14"/>
  <c r="D354" i="14"/>
  <c r="D346" i="14"/>
  <c r="D318" i="14"/>
  <c r="D310" i="14"/>
  <c r="D306" i="14"/>
  <c r="D302" i="14"/>
  <c r="D294" i="14"/>
  <c r="D290" i="14"/>
  <c r="D286" i="14"/>
  <c r="D278" i="14"/>
  <c r="D270" i="14"/>
  <c r="D266" i="14"/>
  <c r="D242" i="14"/>
  <c r="D238" i="14"/>
  <c r="D226" i="14"/>
  <c r="D206" i="14"/>
  <c r="D202" i="14"/>
  <c r="D198" i="14"/>
  <c r="D186" i="14"/>
  <c r="D182" i="14"/>
  <c r="D178" i="14"/>
  <c r="D170" i="14"/>
  <c r="D162" i="14"/>
  <c r="D158" i="14"/>
  <c r="D150" i="14"/>
  <c r="D134" i="14"/>
  <c r="D130" i="14"/>
  <c r="D118" i="14"/>
  <c r="D114" i="14"/>
  <c r="D106" i="14"/>
  <c r="D98" i="14"/>
  <c r="D90" i="14"/>
  <c r="D86" i="14"/>
  <c r="C77" i="14"/>
  <c r="D66" i="14"/>
  <c r="D62" i="14"/>
  <c r="D42" i="14"/>
  <c r="D38" i="14"/>
  <c r="D30" i="14"/>
  <c r="D26" i="14"/>
  <c r="D22" i="14"/>
  <c r="D18" i="14"/>
  <c r="D10" i="14"/>
  <c r="D566" i="14"/>
  <c r="D546" i="14"/>
  <c r="D522" i="14"/>
  <c r="D518" i="14"/>
  <c r="D502" i="14"/>
  <c r="D470" i="14"/>
  <c r="D458" i="14"/>
  <c r="D567" i="14"/>
  <c r="D563" i="14"/>
  <c r="D559" i="14"/>
  <c r="D555" i="14"/>
  <c r="D547" i="14"/>
  <c r="D535" i="14"/>
  <c r="D523" i="14"/>
  <c r="D519" i="14"/>
  <c r="D515" i="14"/>
  <c r="D511" i="14"/>
  <c r="D507" i="14"/>
  <c r="D503" i="14"/>
  <c r="D495" i="14"/>
  <c r="D479" i="14"/>
  <c r="D459" i="14"/>
  <c r="D435" i="14"/>
  <c r="D379" i="14"/>
  <c r="D375" i="14"/>
  <c r="D363" i="14"/>
  <c r="D347" i="14"/>
  <c r="D339" i="14"/>
  <c r="D327" i="14"/>
  <c r="D319" i="14"/>
  <c r="D311" i="14"/>
  <c r="D307" i="14"/>
  <c r="D303" i="14"/>
  <c r="D299" i="14"/>
  <c r="D295" i="14"/>
  <c r="D291" i="14"/>
  <c r="D279" i="14"/>
  <c r="D255" i="14"/>
  <c r="D251" i="14"/>
  <c r="D243" i="14"/>
  <c r="D235" i="14"/>
  <c r="D227" i="14"/>
  <c r="D219" i="14"/>
  <c r="D207" i="14"/>
  <c r="D203" i="14"/>
  <c r="D199" i="14"/>
  <c r="D191" i="14"/>
  <c r="D187" i="14"/>
  <c r="D183" i="14"/>
  <c r="D179" i="14"/>
  <c r="D171" i="14"/>
  <c r="D167" i="14"/>
  <c r="D163" i="14"/>
  <c r="D159" i="14"/>
  <c r="D151" i="14"/>
  <c r="D143" i="14"/>
  <c r="D135" i="14"/>
  <c r="D131" i="14"/>
  <c r="D127" i="14"/>
  <c r="D115" i="14"/>
  <c r="D111" i="14"/>
  <c r="D107" i="14"/>
  <c r="D103" i="14"/>
  <c r="D99" i="14"/>
  <c r="D79" i="14"/>
  <c r="D75" i="14"/>
  <c r="D71" i="14"/>
  <c r="D63" i="14"/>
  <c r="D59" i="14"/>
  <c r="D55" i="14"/>
  <c r="D51" i="14"/>
  <c r="D47" i="14"/>
  <c r="D43" i="14"/>
  <c r="D39" i="14"/>
  <c r="D31" i="14"/>
  <c r="D27" i="14"/>
  <c r="D23" i="14"/>
  <c r="D15" i="14"/>
  <c r="D7" i="14"/>
  <c r="D3" i="14"/>
  <c r="D526" i="14"/>
  <c r="D475" i="14"/>
  <c r="D455" i="14"/>
  <c r="D451" i="14"/>
  <c r="D447" i="14"/>
  <c r="D427" i="14"/>
  <c r="D423" i="14"/>
  <c r="D419" i="14"/>
  <c r="D415" i="14"/>
  <c r="D387" i="14"/>
  <c r="D383" i="14"/>
  <c r="D355" i="14"/>
  <c r="D351" i="14"/>
  <c r="D572" i="14"/>
  <c r="D568" i="14"/>
  <c r="D564" i="14"/>
  <c r="D544" i="14"/>
  <c r="D540" i="14"/>
  <c r="D536" i="14"/>
  <c r="D532" i="14"/>
  <c r="D516" i="14"/>
  <c r="D512" i="14"/>
  <c r="D508" i="14"/>
  <c r="D504" i="14"/>
  <c r="D500" i="14"/>
  <c r="D492" i="14"/>
  <c r="D484" i="14"/>
  <c r="D476" i="14"/>
  <c r="D472" i="14"/>
  <c r="D468" i="14"/>
  <c r="D464" i="14"/>
  <c r="D456" i="14"/>
  <c r="D444" i="14"/>
  <c r="D440" i="14"/>
  <c r="D436" i="14"/>
  <c r="D432" i="14"/>
  <c r="D416" i="14"/>
  <c r="D408" i="14"/>
  <c r="D404" i="14"/>
  <c r="D400" i="14"/>
  <c r="D396" i="14"/>
  <c r="D392" i="14"/>
  <c r="D388" i="14"/>
  <c r="D384" i="14"/>
  <c r="D380" i="14"/>
  <c r="D376" i="14"/>
  <c r="D372" i="14"/>
  <c r="D368" i="14"/>
  <c r="D360" i="14"/>
  <c r="D352" i="14"/>
  <c r="D336" i="14"/>
  <c r="D328" i="14"/>
  <c r="D320" i="14"/>
  <c r="D316" i="14"/>
  <c r="D312" i="14"/>
  <c r="D308" i="14"/>
  <c r="D304" i="14"/>
  <c r="D296" i="14"/>
  <c r="D288" i="14"/>
  <c r="D280" i="14"/>
  <c r="D276" i="14"/>
  <c r="D272" i="14"/>
  <c r="D264" i="14"/>
  <c r="D260" i="14"/>
  <c r="D256" i="14"/>
  <c r="D252" i="14"/>
  <c r="D240" i="14"/>
  <c r="D236" i="14"/>
  <c r="D224" i="14"/>
  <c r="D220" i="14"/>
  <c r="D212" i="14"/>
  <c r="D204" i="14"/>
  <c r="D196" i="14"/>
  <c r="D192" i="14"/>
  <c r="D184" i="14"/>
  <c r="D180" i="14"/>
  <c r="D176" i="14"/>
  <c r="D172" i="14"/>
  <c r="D168" i="14"/>
  <c r="D152" i="14"/>
  <c r="D144" i="14"/>
  <c r="D136" i="14"/>
  <c r="D124" i="14"/>
  <c r="D120" i="14"/>
  <c r="D112" i="14"/>
  <c r="D108" i="14"/>
  <c r="D100" i="14"/>
  <c r="D80" i="14"/>
  <c r="D60" i="14"/>
  <c r="D56" i="14"/>
  <c r="D48" i="14"/>
  <c r="D44" i="14"/>
  <c r="D36" i="14"/>
  <c r="D32" i="14"/>
  <c r="D28" i="14"/>
  <c r="D24" i="14"/>
  <c r="D20" i="14"/>
  <c r="D8" i="14"/>
  <c r="D4" i="14"/>
  <c r="D570" i="14"/>
  <c r="D538" i="14"/>
  <c r="D494" i="14"/>
  <c r="D490" i="14"/>
  <c r="D482" i="14"/>
  <c r="D569" i="14"/>
  <c r="D565" i="14"/>
  <c r="D561" i="14"/>
  <c r="D557" i="14"/>
  <c r="D553" i="14"/>
  <c r="D545" i="14"/>
  <c r="D541" i="14"/>
  <c r="D537" i="14"/>
  <c r="D529" i="14"/>
  <c r="D525" i="14"/>
  <c r="D521" i="14"/>
  <c r="D517" i="14"/>
  <c r="D509" i="14"/>
  <c r="D501" i="14"/>
  <c r="D497" i="14"/>
  <c r="D493" i="14"/>
  <c r="D477" i="14"/>
  <c r="D473" i="14"/>
  <c r="D461" i="14"/>
  <c r="D453" i="14"/>
  <c r="D449" i="14"/>
  <c r="D445" i="14"/>
  <c r="D425" i="14"/>
  <c r="D421" i="14"/>
  <c r="D417" i="14"/>
  <c r="D413" i="14"/>
  <c r="D409" i="14"/>
  <c r="D405" i="14"/>
  <c r="D381" i="14"/>
  <c r="D377" i="14"/>
  <c r="D365" i="14"/>
  <c r="D361" i="14"/>
  <c r="D357" i="14"/>
  <c r="D349" i="14"/>
  <c r="D345" i="14"/>
  <c r="D341" i="14"/>
  <c r="D329" i="14"/>
  <c r="D325" i="14"/>
  <c r="D321" i="14"/>
  <c r="D309" i="14"/>
  <c r="D305" i="14"/>
  <c r="D269" i="14"/>
  <c r="D261" i="14"/>
  <c r="D257" i="14"/>
  <c r="D253" i="14"/>
  <c r="D249" i="14"/>
  <c r="D245" i="14"/>
  <c r="D241" i="14"/>
  <c r="D237" i="14"/>
  <c r="D229" i="14"/>
  <c r="D225" i="14"/>
  <c r="D217" i="14"/>
  <c r="D209" i="14"/>
  <c r="D197" i="14"/>
  <c r="D189" i="14"/>
  <c r="D177" i="14"/>
  <c r="D173" i="14"/>
  <c r="D169" i="14"/>
  <c r="D157" i="14"/>
  <c r="D149" i="14"/>
  <c r="D145" i="14"/>
  <c r="D133" i="14"/>
  <c r="D129" i="14"/>
  <c r="D113" i="14"/>
  <c r="D109" i="14"/>
  <c r="D101" i="14"/>
  <c r="D97" i="14"/>
  <c r="D93" i="14"/>
  <c r="D89" i="14"/>
  <c r="D85" i="14"/>
  <c r="D81" i="14"/>
  <c r="D69" i="14"/>
  <c r="D65" i="14"/>
  <c r="D61" i="14"/>
  <c r="D53" i="14"/>
  <c r="D49" i="14"/>
  <c r="D37" i="14"/>
  <c r="D33" i="14"/>
  <c r="D29" i="14"/>
  <c r="BT75" i="1" l="1"/>
  <c r="BA75" i="1"/>
  <c r="Q75" i="1"/>
  <c r="AG75" i="1" s="1"/>
  <c r="BR87" i="2"/>
  <c r="BQ87" i="2"/>
  <c r="BR88" i="2"/>
  <c r="BQ88" i="2"/>
  <c r="F535" i="1"/>
  <c r="F519" i="1"/>
  <c r="F507" i="1"/>
  <c r="F491" i="1"/>
  <c r="F479" i="1"/>
  <c r="F463" i="1"/>
  <c r="F455" i="1"/>
  <c r="F443" i="1"/>
  <c r="F435" i="1"/>
  <c r="F415" i="1"/>
  <c r="F411" i="1"/>
  <c r="F403" i="1"/>
  <c r="F395" i="1"/>
  <c r="F379" i="1"/>
  <c r="F363" i="1"/>
  <c r="F355" i="1"/>
  <c r="F339" i="1"/>
  <c r="F327" i="1"/>
  <c r="F311" i="1"/>
  <c r="F295" i="1"/>
  <c r="F283" i="1"/>
  <c r="F279" i="1"/>
  <c r="F263" i="1"/>
  <c r="F247" i="1"/>
  <c r="F235" i="1"/>
  <c r="F227" i="1"/>
  <c r="F215" i="1"/>
  <c r="F199" i="1"/>
  <c r="F187" i="1"/>
  <c r="F175" i="1"/>
  <c r="F163" i="1"/>
  <c r="F151" i="1"/>
  <c r="F139" i="1"/>
  <c r="F127" i="1"/>
  <c r="F115" i="1"/>
  <c r="F103" i="1"/>
  <c r="F91" i="1"/>
  <c r="F83" i="1"/>
  <c r="F71" i="1"/>
  <c r="F63" i="1"/>
  <c r="F43" i="1"/>
  <c r="F31" i="1"/>
  <c r="F19" i="1"/>
  <c r="F7" i="1"/>
  <c r="F530" i="1"/>
  <c r="F518" i="1"/>
  <c r="F514" i="1"/>
  <c r="F502" i="1"/>
  <c r="F490" i="1"/>
  <c r="F478" i="1"/>
  <c r="F470" i="1"/>
  <c r="F454" i="1"/>
  <c r="F442" i="1"/>
  <c r="F430" i="1"/>
  <c r="F422" i="1"/>
  <c r="F406" i="1"/>
  <c r="F148" i="1"/>
  <c r="F378" i="1"/>
  <c r="F370" i="1"/>
  <c r="F358" i="1"/>
  <c r="F354" i="1"/>
  <c r="F342" i="1"/>
  <c r="F326" i="1"/>
  <c r="F314" i="1"/>
  <c r="F302" i="1"/>
  <c r="F290" i="1"/>
  <c r="F278" i="1"/>
  <c r="F266" i="1"/>
  <c r="F254" i="1"/>
  <c r="F242" i="1"/>
  <c r="F230" i="1"/>
  <c r="F218" i="1"/>
  <c r="F206" i="1"/>
  <c r="F198" i="1"/>
  <c r="F186" i="1"/>
  <c r="F170" i="1"/>
  <c r="F158" i="1"/>
  <c r="F146" i="1"/>
  <c r="F134" i="1"/>
  <c r="F122" i="1"/>
  <c r="F114" i="1"/>
  <c r="F98" i="1"/>
  <c r="F82" i="1"/>
  <c r="F66" i="1"/>
  <c r="F58" i="1"/>
  <c r="F46" i="1"/>
  <c r="F34" i="1"/>
  <c r="F22" i="1"/>
  <c r="F6" i="1"/>
  <c r="F531" i="1"/>
  <c r="F523" i="1"/>
  <c r="F511" i="1"/>
  <c r="F495" i="1"/>
  <c r="F483" i="1"/>
  <c r="F475" i="1"/>
  <c r="F467" i="1"/>
  <c r="F451" i="1"/>
  <c r="F439" i="1"/>
  <c r="F427" i="1"/>
  <c r="F419" i="1"/>
  <c r="F399" i="1"/>
  <c r="F391" i="1"/>
  <c r="F383" i="1"/>
  <c r="F375" i="1"/>
  <c r="F244" i="1"/>
  <c r="F351" i="1"/>
  <c r="F331" i="1"/>
  <c r="F323" i="1"/>
  <c r="F315" i="1"/>
  <c r="F307" i="1"/>
  <c r="F291" i="1"/>
  <c r="F275" i="1"/>
  <c r="F267" i="1"/>
  <c r="F255" i="1"/>
  <c r="F243" i="1"/>
  <c r="F231" i="1"/>
  <c r="F219" i="1"/>
  <c r="F203" i="1"/>
  <c r="F532" i="1"/>
  <c r="F179" i="1"/>
  <c r="F167" i="1"/>
  <c r="F155" i="1"/>
  <c r="F143" i="1"/>
  <c r="F135" i="1"/>
  <c r="F123" i="1"/>
  <c r="F111" i="1"/>
  <c r="F99" i="1"/>
  <c r="F587" i="1"/>
  <c r="F607" i="1"/>
  <c r="F55" i="1"/>
  <c r="F51" i="1"/>
  <c r="F39" i="1"/>
  <c r="F27" i="1"/>
  <c r="F15" i="1"/>
  <c r="F3" i="1"/>
  <c r="F534" i="1"/>
  <c r="F526" i="1"/>
  <c r="F510" i="1"/>
  <c r="F498" i="1"/>
  <c r="F486" i="1"/>
  <c r="F474" i="1"/>
  <c r="F462" i="1"/>
  <c r="F446" i="1"/>
  <c r="F438" i="1"/>
  <c r="F426" i="1"/>
  <c r="F414" i="1"/>
  <c r="F410" i="1"/>
  <c r="F398" i="1"/>
  <c r="F386" i="1"/>
  <c r="F374" i="1"/>
  <c r="F362" i="1"/>
  <c r="F346" i="1"/>
  <c r="F334" i="1"/>
  <c r="F322" i="1"/>
  <c r="F310" i="1"/>
  <c r="F294" i="1"/>
  <c r="F282" i="1"/>
  <c r="F274" i="1"/>
  <c r="F262" i="1"/>
  <c r="F250" i="1"/>
  <c r="F238" i="1"/>
  <c r="F226" i="1"/>
  <c r="F214" i="1"/>
  <c r="F202" i="1"/>
  <c r="F190" i="1"/>
  <c r="F182" i="1"/>
  <c r="F178" i="1"/>
  <c r="F162" i="1"/>
  <c r="F154" i="1"/>
  <c r="F142" i="1"/>
  <c r="F126" i="1"/>
  <c r="F550" i="1"/>
  <c r="F102" i="1"/>
  <c r="F90" i="1"/>
  <c r="F86" i="1"/>
  <c r="F70" i="1"/>
  <c r="F54" i="1"/>
  <c r="F42" i="1"/>
  <c r="F30" i="1"/>
  <c r="F18" i="1"/>
  <c r="F14" i="1"/>
  <c r="F533" i="1"/>
  <c r="F529" i="1"/>
  <c r="F525" i="1"/>
  <c r="F223" i="1"/>
  <c r="F517" i="1"/>
  <c r="F513" i="1"/>
  <c r="F509" i="1"/>
  <c r="F505" i="1"/>
  <c r="F501" i="1"/>
  <c r="F497" i="1"/>
  <c r="F493" i="1"/>
  <c r="F489" i="1"/>
  <c r="F485" i="1"/>
  <c r="F481" i="1"/>
  <c r="F477" i="1"/>
  <c r="F473" i="1"/>
  <c r="F469" i="1"/>
  <c r="F465" i="1"/>
  <c r="F461" i="1"/>
  <c r="F457" i="1"/>
  <c r="F453" i="1"/>
  <c r="F449" i="1"/>
  <c r="F445" i="1"/>
  <c r="F441" i="1"/>
  <c r="F437" i="1"/>
  <c r="F433" i="1"/>
  <c r="F429" i="1"/>
  <c r="F425" i="1"/>
  <c r="F421" i="1"/>
  <c r="F417" i="1"/>
  <c r="F413" i="1"/>
  <c r="F409" i="1"/>
  <c r="F405" i="1"/>
  <c r="F401" i="1"/>
  <c r="F397" i="1"/>
  <c r="F393" i="1"/>
  <c r="F389" i="1"/>
  <c r="F385" i="1"/>
  <c r="F381" i="1"/>
  <c r="F377" i="1"/>
  <c r="F373" i="1"/>
  <c r="F369" i="1"/>
  <c r="F365" i="1"/>
  <c r="F361" i="1"/>
  <c r="F357" i="1"/>
  <c r="F353" i="1"/>
  <c r="F349" i="1"/>
  <c r="F345" i="1"/>
  <c r="F341" i="1"/>
  <c r="F337" i="1"/>
  <c r="F333" i="1"/>
  <c r="F329" i="1"/>
  <c r="F325" i="1"/>
  <c r="F321" i="1"/>
  <c r="F317" i="1"/>
  <c r="F313" i="1"/>
  <c r="F309" i="1"/>
  <c r="F343" i="1"/>
  <c r="F301" i="1"/>
  <c r="F297" i="1"/>
  <c r="F293" i="1"/>
  <c r="F289" i="1"/>
  <c r="F285" i="1"/>
  <c r="F281" i="1"/>
  <c r="F277" i="1"/>
  <c r="F273" i="1"/>
  <c r="F269" i="1"/>
  <c r="F265" i="1"/>
  <c r="F261" i="1"/>
  <c r="F257" i="1"/>
  <c r="F253" i="1"/>
  <c r="F249" i="1"/>
  <c r="F245" i="1"/>
  <c r="F241" i="1"/>
  <c r="F237" i="1"/>
  <c r="F233" i="1"/>
  <c r="F229" i="1"/>
  <c r="F225" i="1"/>
  <c r="F221" i="1"/>
  <c r="F217" i="1"/>
  <c r="F213" i="1"/>
  <c r="F209" i="1"/>
  <c r="F205" i="1"/>
  <c r="F201" i="1"/>
  <c r="F197" i="1"/>
  <c r="F193" i="1"/>
  <c r="F189" i="1"/>
  <c r="F185" i="1"/>
  <c r="F181" i="1"/>
  <c r="F177" i="1"/>
  <c r="F173" i="1"/>
  <c r="F169" i="1"/>
  <c r="F165" i="1"/>
  <c r="F161" i="1"/>
  <c r="F157" i="1"/>
  <c r="F153" i="1"/>
  <c r="F149" i="1"/>
  <c r="F145" i="1"/>
  <c r="F141" i="1"/>
  <c r="F137" i="1"/>
  <c r="F133" i="1"/>
  <c r="F129" i="1"/>
  <c r="F125" i="1"/>
  <c r="F121" i="1"/>
  <c r="F117" i="1"/>
  <c r="F113" i="1"/>
  <c r="F109" i="1"/>
  <c r="F105" i="1"/>
  <c r="F101" i="1"/>
  <c r="F97" i="1"/>
  <c r="F93" i="1"/>
  <c r="F89" i="1"/>
  <c r="F85" i="1"/>
  <c r="F81" i="1"/>
  <c r="F77" i="1"/>
  <c r="F73" i="1"/>
  <c r="F69" i="1"/>
  <c r="F65" i="1"/>
  <c r="F61" i="1"/>
  <c r="F57" i="1"/>
  <c r="F53" i="1"/>
  <c r="F49" i="1"/>
  <c r="F45" i="1"/>
  <c r="F41" i="1"/>
  <c r="F37" i="1"/>
  <c r="F33" i="1"/>
  <c r="F29" i="1"/>
  <c r="F25" i="1"/>
  <c r="F21" i="1"/>
  <c r="F17" i="1"/>
  <c r="F9" i="1"/>
  <c r="F5" i="1"/>
  <c r="F527" i="1"/>
  <c r="F515" i="1"/>
  <c r="F503" i="1"/>
  <c r="F499" i="1"/>
  <c r="F487" i="1"/>
  <c r="F124" i="1"/>
  <c r="F459" i="1"/>
  <c r="F447" i="1"/>
  <c r="F431" i="1"/>
  <c r="F423" i="1"/>
  <c r="F407" i="1"/>
  <c r="F387" i="1"/>
  <c r="F371" i="1"/>
  <c r="F359" i="1"/>
  <c r="F347" i="1"/>
  <c r="F335" i="1"/>
  <c r="F319" i="1"/>
  <c r="F303" i="1"/>
  <c r="F299" i="1"/>
  <c r="F287" i="1"/>
  <c r="F271" i="1"/>
  <c r="F259" i="1"/>
  <c r="F251" i="1"/>
  <c r="F239" i="1"/>
  <c r="F545" i="1"/>
  <c r="F211" i="1"/>
  <c r="F207" i="1"/>
  <c r="F191" i="1"/>
  <c r="F183" i="1"/>
  <c r="F171" i="1"/>
  <c r="F159" i="1"/>
  <c r="F147" i="1"/>
  <c r="F131" i="1"/>
  <c r="F119" i="1"/>
  <c r="F567" i="1"/>
  <c r="F95" i="1"/>
  <c r="F79" i="1"/>
  <c r="F67" i="1"/>
  <c r="F59" i="1"/>
  <c r="F47" i="1"/>
  <c r="F35" i="1"/>
  <c r="F23" i="1"/>
  <c r="F11" i="1"/>
  <c r="F522" i="1"/>
  <c r="F506" i="1"/>
  <c r="F494" i="1"/>
  <c r="F482" i="1"/>
  <c r="F466" i="1"/>
  <c r="F458" i="1"/>
  <c r="F450" i="1"/>
  <c r="F434" i="1"/>
  <c r="F418" i="1"/>
  <c r="F402" i="1"/>
  <c r="F390" i="1"/>
  <c r="F382" i="1"/>
  <c r="F366" i="1"/>
  <c r="F350" i="1"/>
  <c r="F338" i="1"/>
  <c r="F330" i="1"/>
  <c r="F318" i="1"/>
  <c r="F306" i="1"/>
  <c r="F298" i="1"/>
  <c r="F286" i="1"/>
  <c r="F270" i="1"/>
  <c r="F258" i="1"/>
  <c r="F246" i="1"/>
  <c r="F234" i="1"/>
  <c r="F222" i="1"/>
  <c r="F210" i="1"/>
  <c r="F194" i="1"/>
  <c r="F174" i="1"/>
  <c r="F166" i="1"/>
  <c r="F150" i="1"/>
  <c r="F138" i="1"/>
  <c r="F130" i="1"/>
  <c r="F118" i="1"/>
  <c r="F106" i="1"/>
  <c r="F94" i="1"/>
  <c r="F78" i="1"/>
  <c r="F74" i="1"/>
  <c r="F62" i="1"/>
  <c r="F50" i="1"/>
  <c r="F38" i="1"/>
  <c r="F26" i="1"/>
  <c r="F10" i="1"/>
  <c r="F2" i="1"/>
  <c r="F195" i="1"/>
  <c r="F528" i="1"/>
  <c r="F524" i="1"/>
  <c r="F520" i="1"/>
  <c r="F516" i="1"/>
  <c r="F512" i="1"/>
  <c r="F508" i="1"/>
  <c r="F504" i="1"/>
  <c r="F500" i="1"/>
  <c r="F496" i="1"/>
  <c r="F492" i="1"/>
  <c r="F488" i="1"/>
  <c r="F484" i="1"/>
  <c r="F480" i="1"/>
  <c r="F476" i="1"/>
  <c r="F472" i="1"/>
  <c r="F468" i="1"/>
  <c r="F464" i="1"/>
  <c r="F460" i="1"/>
  <c r="F456" i="1"/>
  <c r="F452" i="1"/>
  <c r="F448" i="1"/>
  <c r="F444" i="1"/>
  <c r="F440" i="1"/>
  <c r="F436" i="1"/>
  <c r="F432" i="1"/>
  <c r="F428" i="1"/>
  <c r="F424" i="1"/>
  <c r="F420" i="1"/>
  <c r="F416" i="1"/>
  <c r="F412" i="1"/>
  <c r="F408" i="1"/>
  <c r="F404" i="1"/>
  <c r="F400" i="1"/>
  <c r="F396" i="1"/>
  <c r="F392" i="1"/>
  <c r="F388" i="1"/>
  <c r="F384" i="1"/>
  <c r="F380" i="1"/>
  <c r="F376" i="1"/>
  <c r="F372" i="1"/>
  <c r="F368" i="1"/>
  <c r="F364" i="1"/>
  <c r="F360" i="1"/>
  <c r="F356" i="1"/>
  <c r="F352" i="1"/>
  <c r="F348" i="1"/>
  <c r="F344" i="1"/>
  <c r="F340" i="1"/>
  <c r="F336" i="1"/>
  <c r="F394" i="1"/>
  <c r="F328" i="1"/>
  <c r="F324" i="1"/>
  <c r="F320" i="1"/>
  <c r="F316" i="1"/>
  <c r="F312" i="1"/>
  <c r="F308" i="1"/>
  <c r="F304" i="1"/>
  <c r="F367" i="1"/>
  <c r="F296" i="1"/>
  <c r="F292" i="1"/>
  <c r="F288" i="1"/>
  <c r="F284" i="1"/>
  <c r="F280" i="1"/>
  <c r="F276" i="1"/>
  <c r="F272" i="1"/>
  <c r="F268" i="1"/>
  <c r="F264" i="1"/>
  <c r="F260" i="1"/>
  <c r="F256" i="1"/>
  <c r="F252" i="1"/>
  <c r="F248" i="1"/>
  <c r="F305" i="1"/>
  <c r="F240" i="1"/>
  <c r="F236" i="1"/>
  <c r="F232" i="1"/>
  <c r="F228" i="1"/>
  <c r="F224" i="1"/>
  <c r="F220" i="1"/>
  <c r="F216" i="1"/>
  <c r="F212" i="1"/>
  <c r="F208" i="1"/>
  <c r="F204" i="1"/>
  <c r="F200" i="1"/>
  <c r="F196" i="1"/>
  <c r="F192" i="1"/>
  <c r="F188" i="1"/>
  <c r="F184" i="1"/>
  <c r="F180" i="1"/>
  <c r="F176" i="1"/>
  <c r="F172" i="1"/>
  <c r="F168" i="1"/>
  <c r="F164" i="1"/>
  <c r="F160" i="1"/>
  <c r="F156" i="1"/>
  <c r="F152" i="1"/>
  <c r="F471" i="1"/>
  <c r="F332" i="1"/>
  <c r="F140" i="1"/>
  <c r="F136" i="1"/>
  <c r="F132" i="1"/>
  <c r="F128" i="1"/>
  <c r="F521" i="1"/>
  <c r="F120" i="1"/>
  <c r="F116" i="1"/>
  <c r="F112" i="1"/>
  <c r="F108" i="1"/>
  <c r="F104" i="1"/>
  <c r="F100" i="1"/>
  <c r="F96" i="1"/>
  <c r="F92" i="1"/>
  <c r="F88" i="1"/>
  <c r="F84" i="1"/>
  <c r="F80" i="1"/>
  <c r="F76" i="1"/>
  <c r="F72" i="1"/>
  <c r="F68" i="1"/>
  <c r="F64" i="1"/>
  <c r="F60" i="1"/>
  <c r="F56" i="1"/>
  <c r="F52" i="1"/>
  <c r="F48" i="1"/>
  <c r="F44" i="1"/>
  <c r="F40" i="1"/>
  <c r="F36" i="1"/>
  <c r="F32" i="1"/>
  <c r="F28" i="1"/>
  <c r="F24" i="1"/>
  <c r="F20" i="1"/>
  <c r="F16" i="1"/>
  <c r="F12" i="1"/>
  <c r="F8" i="1"/>
  <c r="F4" i="1"/>
  <c r="F300" i="1"/>
  <c r="F13" i="1"/>
  <c r="BS75" i="1" l="1"/>
  <c r="AZ75" i="1"/>
  <c r="BR89" i="2"/>
  <c r="BQ89" i="2"/>
  <c r="BQ90" i="2"/>
  <c r="BR90" i="2"/>
  <c r="C7" i="16"/>
  <c r="C8" i="16"/>
  <c r="C4" i="16"/>
  <c r="C5" i="16"/>
  <c r="C6" i="16"/>
  <c r="X2" i="1"/>
  <c r="BK2" i="1" s="1"/>
  <c r="BR91" i="2" l="1"/>
  <c r="BQ91" i="2"/>
  <c r="BQ92" i="2"/>
  <c r="BR92" i="2"/>
  <c r="BL2" i="1"/>
  <c r="BM2" i="1"/>
  <c r="BC2" i="1"/>
  <c r="BB2" i="1"/>
  <c r="AQ2" i="1"/>
  <c r="AT2" i="1"/>
  <c r="AS2" i="1"/>
  <c r="AR2" i="1"/>
  <c r="AA2" i="1"/>
  <c r="Y2" i="1"/>
  <c r="H6" i="16"/>
  <c r="H7" i="16"/>
  <c r="G6" i="16"/>
  <c r="G5" i="16"/>
  <c r="D6" i="16"/>
  <c r="H5" i="16"/>
  <c r="H4" i="16"/>
  <c r="F4" i="16"/>
  <c r="C10" i="16"/>
  <c r="G7" i="16"/>
  <c r="G4" i="16"/>
  <c r="C9" i="16"/>
  <c r="H8" i="16"/>
  <c r="G8" i="16"/>
  <c r="E4" i="16"/>
  <c r="H10" i="16"/>
  <c r="G10" i="16"/>
  <c r="E10" i="16"/>
  <c r="F10" i="16"/>
  <c r="D10" i="16"/>
  <c r="BR94" i="2" l="1"/>
  <c r="BQ94" i="2"/>
  <c r="BQ93" i="2"/>
  <c r="BR93" i="2"/>
  <c r="BJ2" i="1"/>
  <c r="BV2" i="1"/>
  <c r="BU2" i="1"/>
  <c r="J634" i="14"/>
  <c r="J646" i="14"/>
  <c r="J658" i="14"/>
  <c r="J670" i="14"/>
  <c r="J682" i="14"/>
  <c r="J694" i="14"/>
  <c r="J706" i="14"/>
  <c r="J718" i="14"/>
  <c r="J730" i="14"/>
  <c r="J742" i="14"/>
  <c r="J627" i="14"/>
  <c r="J639" i="14"/>
  <c r="J651" i="14"/>
  <c r="J663" i="14"/>
  <c r="J675" i="14"/>
  <c r="J687" i="14"/>
  <c r="J699" i="14"/>
  <c r="J711" i="14"/>
  <c r="J723" i="14"/>
  <c r="J735" i="14"/>
  <c r="J747" i="14"/>
  <c r="J632" i="14"/>
  <c r="J644" i="14"/>
  <c r="J656" i="14"/>
  <c r="J668" i="14"/>
  <c r="J680" i="14"/>
  <c r="J692" i="14"/>
  <c r="J704" i="14"/>
  <c r="J716" i="14"/>
  <c r="J728" i="14"/>
  <c r="J740" i="14"/>
  <c r="J752" i="14"/>
  <c r="J625" i="14"/>
  <c r="J637" i="14"/>
  <c r="J649" i="14"/>
  <c r="J661" i="14"/>
  <c r="J673" i="14"/>
  <c r="J685" i="14"/>
  <c r="J697" i="14"/>
  <c r="J709" i="14"/>
  <c r="J721" i="14"/>
  <c r="J733" i="14"/>
  <c r="J745" i="14"/>
  <c r="J630" i="14"/>
  <c r="J642" i="14"/>
  <c r="J654" i="14"/>
  <c r="J666" i="14"/>
  <c r="J678" i="14"/>
  <c r="J690" i="14"/>
  <c r="J702" i="14"/>
  <c r="J714" i="14"/>
  <c r="J726" i="14"/>
  <c r="J738" i="14"/>
  <c r="J750" i="14"/>
  <c r="J623" i="14"/>
  <c r="J635" i="14"/>
  <c r="J647" i="14"/>
  <c r="J659" i="14"/>
  <c r="J671" i="14"/>
  <c r="J683" i="14"/>
  <c r="J695" i="14"/>
  <c r="J707" i="14"/>
  <c r="J719" i="14"/>
  <c r="J731" i="14"/>
  <c r="J743" i="14"/>
  <c r="J628" i="14"/>
  <c r="J640" i="14"/>
  <c r="J652" i="14"/>
  <c r="J664" i="14"/>
  <c r="J676" i="14"/>
  <c r="J688" i="14"/>
  <c r="J700" i="14"/>
  <c r="J712" i="14"/>
  <c r="J724" i="14"/>
  <c r="J736" i="14"/>
  <c r="J748" i="14"/>
  <c r="J633" i="14"/>
  <c r="J645" i="14"/>
  <c r="J657" i="14"/>
  <c r="J669" i="14"/>
  <c r="J681" i="14"/>
  <c r="J693" i="14"/>
  <c r="J705" i="14"/>
  <c r="J717" i="14"/>
  <c r="J729" i="14"/>
  <c r="J741" i="14"/>
  <c r="J753" i="14"/>
  <c r="J626" i="14"/>
  <c r="J638" i="14"/>
  <c r="J650" i="14"/>
  <c r="J662" i="14"/>
  <c r="J674" i="14"/>
  <c r="J686" i="14"/>
  <c r="J698" i="14"/>
  <c r="J710" i="14"/>
  <c r="J722" i="14"/>
  <c r="J734" i="14"/>
  <c r="J746" i="14"/>
  <c r="J631" i="14"/>
  <c r="J643" i="14"/>
  <c r="J655" i="14"/>
  <c r="J667" i="14"/>
  <c r="J679" i="14"/>
  <c r="J691" i="14"/>
  <c r="J703" i="14"/>
  <c r="J715" i="14"/>
  <c r="J727" i="14"/>
  <c r="J739" i="14"/>
  <c r="J624" i="14"/>
  <c r="J636" i="14"/>
  <c r="J648" i="14"/>
  <c r="J660" i="14"/>
  <c r="J672" i="14"/>
  <c r="J684" i="14"/>
  <c r="J696" i="14"/>
  <c r="J708" i="14"/>
  <c r="J720" i="14"/>
  <c r="J732" i="14"/>
  <c r="J744" i="14"/>
  <c r="J725" i="14"/>
  <c r="J751" i="14"/>
  <c r="J760" i="14"/>
  <c r="J765" i="14"/>
  <c r="J777" i="14"/>
  <c r="J789" i="14"/>
  <c r="J801" i="14"/>
  <c r="J813" i="14"/>
  <c r="J825" i="14"/>
  <c r="J837" i="14"/>
  <c r="J849" i="14"/>
  <c r="J861" i="14"/>
  <c r="J873" i="14"/>
  <c r="J885" i="14"/>
  <c r="J897" i="14"/>
  <c r="J909" i="14"/>
  <c r="J921" i="14"/>
  <c r="J641" i="14"/>
  <c r="J755" i="14"/>
  <c r="J770" i="14"/>
  <c r="J782" i="14"/>
  <c r="J794" i="14"/>
  <c r="J806" i="14"/>
  <c r="J818" i="14"/>
  <c r="J830" i="14"/>
  <c r="J842" i="14"/>
  <c r="J854" i="14"/>
  <c r="J866" i="14"/>
  <c r="J878" i="14"/>
  <c r="J890" i="14"/>
  <c r="J902" i="14"/>
  <c r="J914" i="14"/>
  <c r="J926" i="14"/>
  <c r="J701" i="14"/>
  <c r="J758" i="14"/>
  <c r="J763" i="14"/>
  <c r="J775" i="14"/>
  <c r="J787" i="14"/>
  <c r="J799" i="14"/>
  <c r="J811" i="14"/>
  <c r="J823" i="14"/>
  <c r="J835" i="14"/>
  <c r="J847" i="14"/>
  <c r="J859" i="14"/>
  <c r="J871" i="14"/>
  <c r="J883" i="14"/>
  <c r="J895" i="14"/>
  <c r="J907" i="14"/>
  <c r="J919" i="14"/>
  <c r="J768" i="14"/>
  <c r="J780" i="14"/>
  <c r="J792" i="14"/>
  <c r="J804" i="14"/>
  <c r="J816" i="14"/>
  <c r="J828" i="14"/>
  <c r="J840" i="14"/>
  <c r="J852" i="14"/>
  <c r="J864" i="14"/>
  <c r="J876" i="14"/>
  <c r="J888" i="14"/>
  <c r="J900" i="14"/>
  <c r="J912" i="14"/>
  <c r="J924" i="14"/>
  <c r="J677" i="14"/>
  <c r="J761" i="14"/>
  <c r="J773" i="14"/>
  <c r="J785" i="14"/>
  <c r="J797" i="14"/>
  <c r="J809" i="14"/>
  <c r="J821" i="14"/>
  <c r="J833" i="14"/>
  <c r="J845" i="14"/>
  <c r="J857" i="14"/>
  <c r="J869" i="14"/>
  <c r="J881" i="14"/>
  <c r="J893" i="14"/>
  <c r="J905" i="14"/>
  <c r="J917" i="14"/>
  <c r="J929" i="14"/>
  <c r="J737" i="14"/>
  <c r="J756" i="14"/>
  <c r="J766" i="14"/>
  <c r="J778" i="14"/>
  <c r="J790" i="14"/>
  <c r="J802" i="14"/>
  <c r="J814" i="14"/>
  <c r="J826" i="14"/>
  <c r="J838" i="14"/>
  <c r="J850" i="14"/>
  <c r="J862" i="14"/>
  <c r="J874" i="14"/>
  <c r="J886" i="14"/>
  <c r="J898" i="14"/>
  <c r="J910" i="14"/>
  <c r="J922" i="14"/>
  <c r="J934" i="14"/>
  <c r="J653" i="14"/>
  <c r="J771" i="14"/>
  <c r="J783" i="14"/>
  <c r="J795" i="14"/>
  <c r="J807" i="14"/>
  <c r="J819" i="14"/>
  <c r="J831" i="14"/>
  <c r="J843" i="14"/>
  <c r="J855" i="14"/>
  <c r="J867" i="14"/>
  <c r="J879" i="14"/>
  <c r="J891" i="14"/>
  <c r="J903" i="14"/>
  <c r="J915" i="14"/>
  <c r="J927" i="14"/>
  <c r="J713" i="14"/>
  <c r="J759" i="14"/>
  <c r="J764" i="14"/>
  <c r="J776" i="14"/>
  <c r="J788" i="14"/>
  <c r="J800" i="14"/>
  <c r="J812" i="14"/>
  <c r="J824" i="14"/>
  <c r="J836" i="14"/>
  <c r="J848" i="14"/>
  <c r="J860" i="14"/>
  <c r="J872" i="14"/>
  <c r="J884" i="14"/>
  <c r="J896" i="14"/>
  <c r="J908" i="14"/>
  <c r="J920" i="14"/>
  <c r="J932" i="14"/>
  <c r="J629" i="14"/>
  <c r="J754" i="14"/>
  <c r="J769" i="14"/>
  <c r="J781" i="14"/>
  <c r="J793" i="14"/>
  <c r="J805" i="14"/>
  <c r="J817" i="14"/>
  <c r="J829" i="14"/>
  <c r="J841" i="14"/>
  <c r="J853" i="14"/>
  <c r="J865" i="14"/>
  <c r="J877" i="14"/>
  <c r="J889" i="14"/>
  <c r="J901" i="14"/>
  <c r="J913" i="14"/>
  <c r="J925" i="14"/>
  <c r="J689" i="14"/>
  <c r="J762" i="14"/>
  <c r="J774" i="14"/>
  <c r="J786" i="14"/>
  <c r="J798" i="14"/>
  <c r="J810" i="14"/>
  <c r="J822" i="14"/>
  <c r="J834" i="14"/>
  <c r="J846" i="14"/>
  <c r="J858" i="14"/>
  <c r="J870" i="14"/>
  <c r="J882" i="14"/>
  <c r="J894" i="14"/>
  <c r="J906" i="14"/>
  <c r="J918" i="14"/>
  <c r="J930" i="14"/>
  <c r="J749" i="14"/>
  <c r="J757" i="14"/>
  <c r="J767" i="14"/>
  <c r="J779" i="14"/>
  <c r="J791" i="14"/>
  <c r="J803" i="14"/>
  <c r="J815" i="14"/>
  <c r="J827" i="14"/>
  <c r="J839" i="14"/>
  <c r="J851" i="14"/>
  <c r="J863" i="14"/>
  <c r="J875" i="14"/>
  <c r="J796" i="14"/>
  <c r="J911" i="14"/>
  <c r="J950" i="14"/>
  <c r="J962" i="14"/>
  <c r="J974" i="14"/>
  <c r="J986" i="14"/>
  <c r="J998" i="14"/>
  <c r="J856" i="14"/>
  <c r="J938" i="14"/>
  <c r="J943" i="14"/>
  <c r="J955" i="14"/>
  <c r="J967" i="14"/>
  <c r="J979" i="14"/>
  <c r="J991" i="14"/>
  <c r="J940" i="14"/>
  <c r="J772" i="14"/>
  <c r="J899" i="14"/>
  <c r="J948" i="14"/>
  <c r="J960" i="14"/>
  <c r="J972" i="14"/>
  <c r="J984" i="14"/>
  <c r="J996" i="14"/>
  <c r="J665" i="14"/>
  <c r="J832" i="14"/>
  <c r="J933" i="14"/>
  <c r="J941" i="14"/>
  <c r="J953" i="14"/>
  <c r="J965" i="14"/>
  <c r="J977" i="14"/>
  <c r="J989" i="14"/>
  <c r="J999" i="14"/>
  <c r="J1000" i="14"/>
  <c r="J887" i="14"/>
  <c r="J928" i="14"/>
  <c r="J936" i="14"/>
  <c r="J946" i="14"/>
  <c r="J958" i="14"/>
  <c r="J970" i="14"/>
  <c r="J982" i="14"/>
  <c r="J994" i="14"/>
  <c r="J808" i="14"/>
  <c r="J916" i="14"/>
  <c r="J939" i="14"/>
  <c r="J951" i="14"/>
  <c r="J963" i="14"/>
  <c r="J975" i="14"/>
  <c r="J987" i="14"/>
  <c r="J820" i="14"/>
  <c r="J868" i="14"/>
  <c r="J944" i="14"/>
  <c r="J956" i="14"/>
  <c r="J968" i="14"/>
  <c r="J980" i="14"/>
  <c r="J992" i="14"/>
  <c r="J923" i="14"/>
  <c r="J964" i="14"/>
  <c r="J988" i="14"/>
  <c r="J784" i="14"/>
  <c r="J904" i="14"/>
  <c r="J949" i="14"/>
  <c r="J961" i="14"/>
  <c r="J973" i="14"/>
  <c r="J985" i="14"/>
  <c r="J997" i="14"/>
  <c r="J952" i="14"/>
  <c r="J976" i="14"/>
  <c r="J844" i="14"/>
  <c r="J937" i="14"/>
  <c r="J942" i="14"/>
  <c r="J954" i="14"/>
  <c r="J966" i="14"/>
  <c r="J978" i="14"/>
  <c r="J990" i="14"/>
  <c r="J892" i="14"/>
  <c r="J931" i="14"/>
  <c r="J947" i="14"/>
  <c r="J959" i="14"/>
  <c r="J971" i="14"/>
  <c r="J983" i="14"/>
  <c r="J995" i="14"/>
  <c r="J880" i="14"/>
  <c r="J935" i="14"/>
  <c r="J945" i="14"/>
  <c r="J957" i="14"/>
  <c r="J969" i="14"/>
  <c r="J981" i="14"/>
  <c r="J993" i="14"/>
  <c r="H632" i="14"/>
  <c r="H644" i="14"/>
  <c r="H656" i="14"/>
  <c r="H668" i="14"/>
  <c r="H680" i="14"/>
  <c r="H692" i="14"/>
  <c r="H704" i="14"/>
  <c r="H716" i="14"/>
  <c r="H728" i="14"/>
  <c r="H740" i="14"/>
  <c r="H752" i="14"/>
  <c r="H625" i="14"/>
  <c r="H637" i="14"/>
  <c r="H649" i="14"/>
  <c r="H661" i="14"/>
  <c r="H673" i="14"/>
  <c r="H685" i="14"/>
  <c r="H697" i="14"/>
  <c r="H709" i="14"/>
  <c r="H721" i="14"/>
  <c r="H733" i="14"/>
  <c r="H745" i="14"/>
  <c r="H630" i="14"/>
  <c r="H642" i="14"/>
  <c r="H654" i="14"/>
  <c r="H666" i="14"/>
  <c r="H678" i="14"/>
  <c r="H690" i="14"/>
  <c r="H702" i="14"/>
  <c r="H714" i="14"/>
  <c r="H726" i="14"/>
  <c r="H738" i="14"/>
  <c r="H750" i="14"/>
  <c r="H623" i="14"/>
  <c r="H635" i="14"/>
  <c r="H647" i="14"/>
  <c r="H659" i="14"/>
  <c r="H671" i="14"/>
  <c r="H683" i="14"/>
  <c r="H695" i="14"/>
  <c r="H707" i="14"/>
  <c r="H719" i="14"/>
  <c r="H731" i="14"/>
  <c r="H743" i="14"/>
  <c r="H628" i="14"/>
  <c r="H640" i="14"/>
  <c r="H652" i="14"/>
  <c r="H664" i="14"/>
  <c r="H676" i="14"/>
  <c r="H688" i="14"/>
  <c r="H700" i="14"/>
  <c r="H712" i="14"/>
  <c r="H724" i="14"/>
  <c r="H736" i="14"/>
  <c r="H748" i="14"/>
  <c r="H633" i="14"/>
  <c r="H645" i="14"/>
  <c r="H657" i="14"/>
  <c r="H669" i="14"/>
  <c r="H681" i="14"/>
  <c r="H693" i="14"/>
  <c r="H705" i="14"/>
  <c r="H717" i="14"/>
  <c r="H729" i="14"/>
  <c r="H741" i="14"/>
  <c r="H626" i="14"/>
  <c r="H638" i="14"/>
  <c r="H650" i="14"/>
  <c r="H662" i="14"/>
  <c r="H674" i="14"/>
  <c r="H686" i="14"/>
  <c r="H698" i="14"/>
  <c r="H710" i="14"/>
  <c r="H722" i="14"/>
  <c r="H734" i="14"/>
  <c r="H746" i="14"/>
  <c r="H631" i="14"/>
  <c r="H643" i="14"/>
  <c r="H655" i="14"/>
  <c r="H667" i="14"/>
  <c r="H679" i="14"/>
  <c r="H691" i="14"/>
  <c r="H703" i="14"/>
  <c r="H715" i="14"/>
  <c r="H727" i="14"/>
  <c r="H739" i="14"/>
  <c r="H751" i="14"/>
  <c r="H624" i="14"/>
  <c r="H636" i="14"/>
  <c r="H648" i="14"/>
  <c r="H660" i="14"/>
  <c r="H672" i="14"/>
  <c r="H684" i="14"/>
  <c r="H696" i="14"/>
  <c r="H708" i="14"/>
  <c r="H720" i="14"/>
  <c r="H732" i="14"/>
  <c r="H744" i="14"/>
  <c r="H629" i="14"/>
  <c r="H641" i="14"/>
  <c r="H653" i="14"/>
  <c r="H665" i="14"/>
  <c r="H677" i="14"/>
  <c r="H689" i="14"/>
  <c r="H701" i="14"/>
  <c r="H713" i="14"/>
  <c r="H725" i="14"/>
  <c r="H737" i="14"/>
  <c r="H749" i="14"/>
  <c r="H634" i="14"/>
  <c r="H646" i="14"/>
  <c r="H658" i="14"/>
  <c r="H670" i="14"/>
  <c r="H682" i="14"/>
  <c r="H694" i="14"/>
  <c r="H706" i="14"/>
  <c r="H718" i="14"/>
  <c r="H730" i="14"/>
  <c r="H742" i="14"/>
  <c r="H639" i="14"/>
  <c r="H763" i="14"/>
  <c r="H775" i="14"/>
  <c r="H787" i="14"/>
  <c r="H799" i="14"/>
  <c r="H811" i="14"/>
  <c r="H823" i="14"/>
  <c r="H835" i="14"/>
  <c r="H847" i="14"/>
  <c r="H859" i="14"/>
  <c r="H871" i="14"/>
  <c r="H883" i="14"/>
  <c r="H895" i="14"/>
  <c r="H907" i="14"/>
  <c r="H919" i="14"/>
  <c r="H931" i="14"/>
  <c r="H699" i="14"/>
  <c r="H758" i="14"/>
  <c r="H768" i="14"/>
  <c r="H780" i="14"/>
  <c r="H792" i="14"/>
  <c r="H804" i="14"/>
  <c r="H816" i="14"/>
  <c r="H828" i="14"/>
  <c r="H840" i="14"/>
  <c r="H852" i="14"/>
  <c r="H864" i="14"/>
  <c r="H876" i="14"/>
  <c r="H888" i="14"/>
  <c r="H900" i="14"/>
  <c r="H912" i="14"/>
  <c r="H924" i="14"/>
  <c r="H761" i="14"/>
  <c r="H773" i="14"/>
  <c r="H785" i="14"/>
  <c r="H797" i="14"/>
  <c r="H809" i="14"/>
  <c r="H821" i="14"/>
  <c r="H833" i="14"/>
  <c r="H845" i="14"/>
  <c r="H857" i="14"/>
  <c r="H869" i="14"/>
  <c r="H881" i="14"/>
  <c r="H893" i="14"/>
  <c r="H905" i="14"/>
  <c r="H917" i="14"/>
  <c r="H929" i="14"/>
  <c r="H675" i="14"/>
  <c r="H753" i="14"/>
  <c r="H756" i="14"/>
  <c r="H766" i="14"/>
  <c r="H778" i="14"/>
  <c r="H790" i="14"/>
  <c r="H802" i="14"/>
  <c r="H814" i="14"/>
  <c r="H826" i="14"/>
  <c r="H838" i="14"/>
  <c r="H850" i="14"/>
  <c r="H862" i="14"/>
  <c r="H874" i="14"/>
  <c r="H886" i="14"/>
  <c r="H898" i="14"/>
  <c r="H910" i="14"/>
  <c r="H922" i="14"/>
  <c r="H934" i="14"/>
  <c r="H735" i="14"/>
  <c r="H771" i="14"/>
  <c r="H783" i="14"/>
  <c r="H795" i="14"/>
  <c r="H807" i="14"/>
  <c r="H819" i="14"/>
  <c r="H831" i="14"/>
  <c r="H843" i="14"/>
  <c r="H855" i="14"/>
  <c r="H867" i="14"/>
  <c r="H879" i="14"/>
  <c r="H891" i="14"/>
  <c r="H903" i="14"/>
  <c r="H915" i="14"/>
  <c r="H927" i="14"/>
  <c r="H651" i="14"/>
  <c r="H759" i="14"/>
  <c r="H764" i="14"/>
  <c r="H776" i="14"/>
  <c r="H788" i="14"/>
  <c r="H800" i="14"/>
  <c r="H812" i="14"/>
  <c r="H824" i="14"/>
  <c r="H836" i="14"/>
  <c r="H848" i="14"/>
  <c r="H860" i="14"/>
  <c r="H872" i="14"/>
  <c r="H884" i="14"/>
  <c r="H896" i="14"/>
  <c r="H908" i="14"/>
  <c r="H920" i="14"/>
  <c r="H932" i="14"/>
  <c r="H711" i="14"/>
  <c r="H754" i="14"/>
  <c r="H769" i="14"/>
  <c r="H781" i="14"/>
  <c r="H793" i="14"/>
  <c r="H805" i="14"/>
  <c r="H817" i="14"/>
  <c r="H829" i="14"/>
  <c r="H841" i="14"/>
  <c r="H853" i="14"/>
  <c r="H865" i="14"/>
  <c r="H877" i="14"/>
  <c r="H889" i="14"/>
  <c r="H901" i="14"/>
  <c r="H913" i="14"/>
  <c r="H925" i="14"/>
  <c r="H627" i="14"/>
  <c r="H762" i="14"/>
  <c r="H774" i="14"/>
  <c r="H786" i="14"/>
  <c r="H798" i="14"/>
  <c r="H810" i="14"/>
  <c r="H822" i="14"/>
  <c r="H834" i="14"/>
  <c r="H846" i="14"/>
  <c r="H858" i="14"/>
  <c r="H870" i="14"/>
  <c r="H882" i="14"/>
  <c r="H894" i="14"/>
  <c r="H906" i="14"/>
  <c r="H918" i="14"/>
  <c r="H930" i="14"/>
  <c r="H687" i="14"/>
  <c r="H757" i="14"/>
  <c r="H767" i="14"/>
  <c r="H779" i="14"/>
  <c r="H791" i="14"/>
  <c r="H803" i="14"/>
  <c r="H815" i="14"/>
  <c r="H827" i="14"/>
  <c r="H839" i="14"/>
  <c r="H851" i="14"/>
  <c r="H863" i="14"/>
  <c r="H875" i="14"/>
  <c r="H887" i="14"/>
  <c r="H899" i="14"/>
  <c r="H911" i="14"/>
  <c r="H923" i="14"/>
  <c r="H747" i="14"/>
  <c r="H772" i="14"/>
  <c r="H784" i="14"/>
  <c r="H796" i="14"/>
  <c r="H808" i="14"/>
  <c r="H820" i="14"/>
  <c r="H832" i="14"/>
  <c r="H844" i="14"/>
  <c r="H856" i="14"/>
  <c r="H868" i="14"/>
  <c r="H880" i="14"/>
  <c r="H892" i="14"/>
  <c r="H904" i="14"/>
  <c r="H916" i="14"/>
  <c r="H928" i="14"/>
  <c r="H663" i="14"/>
  <c r="H760" i="14"/>
  <c r="H765" i="14"/>
  <c r="H777" i="14"/>
  <c r="H789" i="14"/>
  <c r="H801" i="14"/>
  <c r="H813" i="14"/>
  <c r="H825" i="14"/>
  <c r="H837" i="14"/>
  <c r="H849" i="14"/>
  <c r="H861" i="14"/>
  <c r="H873" i="14"/>
  <c r="H854" i="14"/>
  <c r="H897" i="14"/>
  <c r="H948" i="14"/>
  <c r="H960" i="14"/>
  <c r="H972" i="14"/>
  <c r="H984" i="14"/>
  <c r="H996" i="14"/>
  <c r="H770" i="14"/>
  <c r="H926" i="14"/>
  <c r="H933" i="14"/>
  <c r="H941" i="14"/>
  <c r="H953" i="14"/>
  <c r="H965" i="14"/>
  <c r="H977" i="14"/>
  <c r="H989" i="14"/>
  <c r="H878" i="14"/>
  <c r="H974" i="14"/>
  <c r="H830" i="14"/>
  <c r="H885" i="14"/>
  <c r="H936" i="14"/>
  <c r="H946" i="14"/>
  <c r="H958" i="14"/>
  <c r="H970" i="14"/>
  <c r="H982" i="14"/>
  <c r="H994" i="14"/>
  <c r="H999" i="14"/>
  <c r="H914" i="14"/>
  <c r="H951" i="14"/>
  <c r="H963" i="14"/>
  <c r="H975" i="14"/>
  <c r="H987" i="14"/>
  <c r="H986" i="14"/>
  <c r="H806" i="14"/>
  <c r="H939" i="14"/>
  <c r="H944" i="14"/>
  <c r="H956" i="14"/>
  <c r="H968" i="14"/>
  <c r="H980" i="14"/>
  <c r="H992" i="14"/>
  <c r="H950" i="14"/>
  <c r="H723" i="14"/>
  <c r="H866" i="14"/>
  <c r="H902" i="14"/>
  <c r="H949" i="14"/>
  <c r="H961" i="14"/>
  <c r="H973" i="14"/>
  <c r="H985" i="14"/>
  <c r="H997" i="14"/>
  <c r="H782" i="14"/>
  <c r="H937" i="14"/>
  <c r="H942" i="14"/>
  <c r="H954" i="14"/>
  <c r="H966" i="14"/>
  <c r="H978" i="14"/>
  <c r="H990" i="14"/>
  <c r="H755" i="14"/>
  <c r="H842" i="14"/>
  <c r="H890" i="14"/>
  <c r="H947" i="14"/>
  <c r="H959" i="14"/>
  <c r="H971" i="14"/>
  <c r="H983" i="14"/>
  <c r="H995" i="14"/>
  <c r="H1000" i="14"/>
  <c r="H909" i="14"/>
  <c r="H921" i="14"/>
  <c r="H940" i="14"/>
  <c r="H952" i="14"/>
  <c r="H964" i="14"/>
  <c r="H976" i="14"/>
  <c r="H988" i="14"/>
  <c r="H962" i="14"/>
  <c r="H998" i="14"/>
  <c r="H818" i="14"/>
  <c r="H935" i="14"/>
  <c r="H945" i="14"/>
  <c r="H957" i="14"/>
  <c r="H969" i="14"/>
  <c r="H981" i="14"/>
  <c r="H993" i="14"/>
  <c r="H794" i="14"/>
  <c r="H938" i="14"/>
  <c r="H943" i="14"/>
  <c r="H955" i="14"/>
  <c r="H967" i="14"/>
  <c r="H979" i="14"/>
  <c r="H991" i="14"/>
  <c r="K629" i="14"/>
  <c r="K641" i="14"/>
  <c r="K653" i="14"/>
  <c r="K665" i="14"/>
  <c r="K677" i="14"/>
  <c r="K689" i="14"/>
  <c r="K701" i="14"/>
  <c r="K713" i="14"/>
  <c r="K725" i="14"/>
  <c r="K737" i="14"/>
  <c r="K749" i="14"/>
  <c r="K634" i="14"/>
  <c r="K646" i="14"/>
  <c r="K658" i="14"/>
  <c r="K670" i="14"/>
  <c r="K682" i="14"/>
  <c r="K694" i="14"/>
  <c r="K706" i="14"/>
  <c r="K718" i="14"/>
  <c r="K730" i="14"/>
  <c r="K742" i="14"/>
  <c r="K627" i="14"/>
  <c r="K639" i="14"/>
  <c r="K651" i="14"/>
  <c r="K663" i="14"/>
  <c r="K675" i="14"/>
  <c r="K687" i="14"/>
  <c r="K699" i="14"/>
  <c r="K711" i="14"/>
  <c r="K723" i="14"/>
  <c r="K735" i="14"/>
  <c r="K747" i="14"/>
  <c r="K632" i="14"/>
  <c r="K644" i="14"/>
  <c r="K656" i="14"/>
  <c r="K668" i="14"/>
  <c r="K680" i="14"/>
  <c r="K692" i="14"/>
  <c r="K704" i="14"/>
  <c r="K716" i="14"/>
  <c r="K728" i="14"/>
  <c r="K740" i="14"/>
  <c r="K752" i="14"/>
  <c r="K625" i="14"/>
  <c r="K637" i="14"/>
  <c r="K649" i="14"/>
  <c r="K661" i="14"/>
  <c r="K673" i="14"/>
  <c r="K685" i="14"/>
  <c r="K697" i="14"/>
  <c r="K709" i="14"/>
  <c r="K721" i="14"/>
  <c r="K733" i="14"/>
  <c r="K745" i="14"/>
  <c r="K630" i="14"/>
  <c r="K642" i="14"/>
  <c r="K654" i="14"/>
  <c r="K666" i="14"/>
  <c r="K678" i="14"/>
  <c r="K690" i="14"/>
  <c r="K702" i="14"/>
  <c r="K714" i="14"/>
  <c r="K726" i="14"/>
  <c r="K738" i="14"/>
  <c r="K623" i="14"/>
  <c r="K635" i="14"/>
  <c r="K647" i="14"/>
  <c r="K659" i="14"/>
  <c r="K671" i="14"/>
  <c r="K683" i="14"/>
  <c r="K695" i="14"/>
  <c r="K707" i="14"/>
  <c r="K719" i="14"/>
  <c r="K731" i="14"/>
  <c r="K743" i="14"/>
  <c r="K628" i="14"/>
  <c r="K640" i="14"/>
  <c r="K652" i="14"/>
  <c r="K664" i="14"/>
  <c r="K676" i="14"/>
  <c r="K688" i="14"/>
  <c r="K700" i="14"/>
  <c r="K712" i="14"/>
  <c r="K724" i="14"/>
  <c r="K736" i="14"/>
  <c r="K748" i="14"/>
  <c r="K760" i="14"/>
  <c r="K633" i="14"/>
  <c r="K645" i="14"/>
  <c r="K657" i="14"/>
  <c r="K669" i="14"/>
  <c r="K681" i="14"/>
  <c r="K693" i="14"/>
  <c r="K705" i="14"/>
  <c r="K717" i="14"/>
  <c r="K729" i="14"/>
  <c r="K741" i="14"/>
  <c r="K626" i="14"/>
  <c r="K638" i="14"/>
  <c r="K650" i="14"/>
  <c r="K662" i="14"/>
  <c r="K674" i="14"/>
  <c r="K686" i="14"/>
  <c r="K698" i="14"/>
  <c r="K710" i="14"/>
  <c r="K722" i="14"/>
  <c r="K734" i="14"/>
  <c r="K746" i="14"/>
  <c r="K631" i="14"/>
  <c r="K643" i="14"/>
  <c r="K655" i="14"/>
  <c r="K667" i="14"/>
  <c r="K679" i="14"/>
  <c r="K691" i="14"/>
  <c r="K703" i="14"/>
  <c r="K715" i="14"/>
  <c r="K727" i="14"/>
  <c r="K739" i="14"/>
  <c r="K751" i="14"/>
  <c r="K696" i="14"/>
  <c r="K772" i="14"/>
  <c r="K784" i="14"/>
  <c r="K796" i="14"/>
  <c r="K808" i="14"/>
  <c r="K820" i="14"/>
  <c r="K832" i="14"/>
  <c r="K844" i="14"/>
  <c r="K856" i="14"/>
  <c r="K868" i="14"/>
  <c r="K880" i="14"/>
  <c r="K892" i="14"/>
  <c r="K904" i="14"/>
  <c r="K916" i="14"/>
  <c r="K928" i="14"/>
  <c r="K765" i="14"/>
  <c r="K777" i="14"/>
  <c r="K789" i="14"/>
  <c r="K801" i="14"/>
  <c r="K813" i="14"/>
  <c r="K825" i="14"/>
  <c r="K837" i="14"/>
  <c r="K849" i="14"/>
  <c r="K861" i="14"/>
  <c r="K873" i="14"/>
  <c r="K885" i="14"/>
  <c r="K897" i="14"/>
  <c r="K909" i="14"/>
  <c r="K921" i="14"/>
  <c r="K672" i="14"/>
  <c r="K755" i="14"/>
  <c r="K770" i="14"/>
  <c r="K782" i="14"/>
  <c r="K794" i="14"/>
  <c r="K806" i="14"/>
  <c r="K818" i="14"/>
  <c r="K830" i="14"/>
  <c r="K842" i="14"/>
  <c r="K854" i="14"/>
  <c r="K866" i="14"/>
  <c r="K878" i="14"/>
  <c r="K890" i="14"/>
  <c r="K902" i="14"/>
  <c r="K914" i="14"/>
  <c r="K926" i="14"/>
  <c r="K732" i="14"/>
  <c r="K758" i="14"/>
  <c r="K763" i="14"/>
  <c r="K775" i="14"/>
  <c r="K787" i="14"/>
  <c r="K799" i="14"/>
  <c r="K811" i="14"/>
  <c r="K823" i="14"/>
  <c r="K835" i="14"/>
  <c r="K847" i="14"/>
  <c r="K859" i="14"/>
  <c r="K871" i="14"/>
  <c r="K883" i="14"/>
  <c r="K895" i="14"/>
  <c r="K907" i="14"/>
  <c r="K919" i="14"/>
  <c r="K931" i="14"/>
  <c r="K648" i="14"/>
  <c r="K753" i="14"/>
  <c r="K768" i="14"/>
  <c r="K780" i="14"/>
  <c r="K792" i="14"/>
  <c r="K804" i="14"/>
  <c r="K816" i="14"/>
  <c r="K828" i="14"/>
  <c r="K840" i="14"/>
  <c r="K852" i="14"/>
  <c r="K864" i="14"/>
  <c r="K876" i="14"/>
  <c r="K888" i="14"/>
  <c r="K900" i="14"/>
  <c r="K912" i="14"/>
  <c r="K924" i="14"/>
  <c r="K708" i="14"/>
  <c r="K761" i="14"/>
  <c r="K773" i="14"/>
  <c r="K785" i="14"/>
  <c r="K797" i="14"/>
  <c r="K809" i="14"/>
  <c r="K821" i="14"/>
  <c r="K833" i="14"/>
  <c r="K845" i="14"/>
  <c r="K857" i="14"/>
  <c r="K869" i="14"/>
  <c r="K881" i="14"/>
  <c r="K893" i="14"/>
  <c r="K905" i="14"/>
  <c r="K917" i="14"/>
  <c r="K929" i="14"/>
  <c r="K624" i="14"/>
  <c r="K756" i="14"/>
  <c r="K766" i="14"/>
  <c r="K778" i="14"/>
  <c r="K790" i="14"/>
  <c r="K802" i="14"/>
  <c r="K814" i="14"/>
  <c r="K826" i="14"/>
  <c r="K838" i="14"/>
  <c r="K850" i="14"/>
  <c r="K862" i="14"/>
  <c r="K874" i="14"/>
  <c r="K886" i="14"/>
  <c r="K898" i="14"/>
  <c r="K910" i="14"/>
  <c r="K922" i="14"/>
  <c r="K684" i="14"/>
  <c r="K771" i="14"/>
  <c r="K783" i="14"/>
  <c r="K795" i="14"/>
  <c r="K807" i="14"/>
  <c r="K819" i="14"/>
  <c r="K831" i="14"/>
  <c r="K843" i="14"/>
  <c r="K855" i="14"/>
  <c r="K867" i="14"/>
  <c r="K879" i="14"/>
  <c r="K891" i="14"/>
  <c r="K903" i="14"/>
  <c r="K915" i="14"/>
  <c r="K927" i="14"/>
  <c r="K744" i="14"/>
  <c r="K759" i="14"/>
  <c r="K764" i="14"/>
  <c r="K776" i="14"/>
  <c r="K788" i="14"/>
  <c r="K800" i="14"/>
  <c r="K812" i="14"/>
  <c r="K824" i="14"/>
  <c r="K836" i="14"/>
  <c r="K848" i="14"/>
  <c r="K860" i="14"/>
  <c r="K872" i="14"/>
  <c r="K884" i="14"/>
  <c r="K896" i="14"/>
  <c r="K908" i="14"/>
  <c r="K920" i="14"/>
  <c r="K660" i="14"/>
  <c r="K754" i="14"/>
  <c r="K769" i="14"/>
  <c r="K781" i="14"/>
  <c r="K793" i="14"/>
  <c r="K805" i="14"/>
  <c r="K817" i="14"/>
  <c r="K829" i="14"/>
  <c r="K841" i="14"/>
  <c r="K853" i="14"/>
  <c r="K865" i="14"/>
  <c r="K877" i="14"/>
  <c r="K889" i="14"/>
  <c r="K901" i="14"/>
  <c r="K913" i="14"/>
  <c r="K925" i="14"/>
  <c r="K720" i="14"/>
  <c r="K762" i="14"/>
  <c r="K774" i="14"/>
  <c r="K786" i="14"/>
  <c r="K798" i="14"/>
  <c r="K810" i="14"/>
  <c r="K822" i="14"/>
  <c r="K834" i="14"/>
  <c r="K846" i="14"/>
  <c r="K858" i="14"/>
  <c r="K870" i="14"/>
  <c r="K767" i="14"/>
  <c r="K882" i="14"/>
  <c r="K935" i="14"/>
  <c r="K945" i="14"/>
  <c r="K957" i="14"/>
  <c r="K969" i="14"/>
  <c r="K981" i="14"/>
  <c r="K993" i="14"/>
  <c r="K999" i="14"/>
  <c r="K947" i="14"/>
  <c r="K827" i="14"/>
  <c r="K911" i="14"/>
  <c r="K950" i="14"/>
  <c r="K962" i="14"/>
  <c r="K974" i="14"/>
  <c r="K986" i="14"/>
  <c r="K998" i="14"/>
  <c r="K995" i="14"/>
  <c r="K636" i="14"/>
  <c r="K938" i="14"/>
  <c r="K943" i="14"/>
  <c r="K955" i="14"/>
  <c r="K967" i="14"/>
  <c r="K979" i="14"/>
  <c r="K991" i="14"/>
  <c r="K894" i="14"/>
  <c r="K959" i="14"/>
  <c r="K803" i="14"/>
  <c r="K899" i="14"/>
  <c r="K948" i="14"/>
  <c r="K960" i="14"/>
  <c r="K972" i="14"/>
  <c r="K984" i="14"/>
  <c r="K996" i="14"/>
  <c r="K863" i="14"/>
  <c r="K933" i="14"/>
  <c r="K941" i="14"/>
  <c r="K953" i="14"/>
  <c r="K965" i="14"/>
  <c r="K977" i="14"/>
  <c r="K989" i="14"/>
  <c r="K983" i="14"/>
  <c r="K779" i="14"/>
  <c r="K887" i="14"/>
  <c r="K936" i="14"/>
  <c r="K946" i="14"/>
  <c r="K958" i="14"/>
  <c r="K970" i="14"/>
  <c r="K982" i="14"/>
  <c r="K994" i="14"/>
  <c r="K971" i="14"/>
  <c r="K750" i="14"/>
  <c r="K839" i="14"/>
  <c r="K918" i="14"/>
  <c r="K930" i="14"/>
  <c r="K939" i="14"/>
  <c r="K951" i="14"/>
  <c r="K963" i="14"/>
  <c r="K975" i="14"/>
  <c r="K987" i="14"/>
  <c r="K934" i="14"/>
  <c r="K944" i="14"/>
  <c r="K956" i="14"/>
  <c r="K968" i="14"/>
  <c r="K980" i="14"/>
  <c r="K992" i="14"/>
  <c r="K757" i="14"/>
  <c r="K815" i="14"/>
  <c r="K906" i="14"/>
  <c r="K949" i="14"/>
  <c r="K961" i="14"/>
  <c r="K973" i="14"/>
  <c r="K985" i="14"/>
  <c r="K997" i="14"/>
  <c r="K875" i="14"/>
  <c r="K937" i="14"/>
  <c r="K942" i="14"/>
  <c r="K954" i="14"/>
  <c r="K966" i="14"/>
  <c r="K978" i="14"/>
  <c r="K990" i="14"/>
  <c r="K791" i="14"/>
  <c r="K851" i="14"/>
  <c r="K923" i="14"/>
  <c r="K932" i="14"/>
  <c r="K940" i="14"/>
  <c r="K952" i="14"/>
  <c r="K964" i="14"/>
  <c r="K976" i="14"/>
  <c r="K988" i="14"/>
  <c r="K1000" i="14"/>
  <c r="I627" i="14"/>
  <c r="I639" i="14"/>
  <c r="I651" i="14"/>
  <c r="I663" i="14"/>
  <c r="I675" i="14"/>
  <c r="I687" i="14"/>
  <c r="I699" i="14"/>
  <c r="I711" i="14"/>
  <c r="I723" i="14"/>
  <c r="I735" i="14"/>
  <c r="I747" i="14"/>
  <c r="I632" i="14"/>
  <c r="I644" i="14"/>
  <c r="I656" i="14"/>
  <c r="I668" i="14"/>
  <c r="I680" i="14"/>
  <c r="I692" i="14"/>
  <c r="I704" i="14"/>
  <c r="I716" i="14"/>
  <c r="I728" i="14"/>
  <c r="I740" i="14"/>
  <c r="I752" i="14"/>
  <c r="I625" i="14"/>
  <c r="I637" i="14"/>
  <c r="I649" i="14"/>
  <c r="I661" i="14"/>
  <c r="I673" i="14"/>
  <c r="I685" i="14"/>
  <c r="I697" i="14"/>
  <c r="I709" i="14"/>
  <c r="I721" i="14"/>
  <c r="I733" i="14"/>
  <c r="I745" i="14"/>
  <c r="I630" i="14"/>
  <c r="I642" i="14"/>
  <c r="I654" i="14"/>
  <c r="I666" i="14"/>
  <c r="I678" i="14"/>
  <c r="I690" i="14"/>
  <c r="I702" i="14"/>
  <c r="I714" i="14"/>
  <c r="I726" i="14"/>
  <c r="I738" i="14"/>
  <c r="I750" i="14"/>
  <c r="I623" i="14"/>
  <c r="I635" i="14"/>
  <c r="I647" i="14"/>
  <c r="I659" i="14"/>
  <c r="I671" i="14"/>
  <c r="I683" i="14"/>
  <c r="I695" i="14"/>
  <c r="I707" i="14"/>
  <c r="I719" i="14"/>
  <c r="I731" i="14"/>
  <c r="I743" i="14"/>
  <c r="I628" i="14"/>
  <c r="I640" i="14"/>
  <c r="I652" i="14"/>
  <c r="I664" i="14"/>
  <c r="I676" i="14"/>
  <c r="I688" i="14"/>
  <c r="I700" i="14"/>
  <c r="I712" i="14"/>
  <c r="I724" i="14"/>
  <c r="I736" i="14"/>
  <c r="I748" i="14"/>
  <c r="I633" i="14"/>
  <c r="I645" i="14"/>
  <c r="I657" i="14"/>
  <c r="I669" i="14"/>
  <c r="I681" i="14"/>
  <c r="I693" i="14"/>
  <c r="I705" i="14"/>
  <c r="I717" i="14"/>
  <c r="I729" i="14"/>
  <c r="I741" i="14"/>
  <c r="I753" i="14"/>
  <c r="I626" i="14"/>
  <c r="I638" i="14"/>
  <c r="I650" i="14"/>
  <c r="I662" i="14"/>
  <c r="I674" i="14"/>
  <c r="I686" i="14"/>
  <c r="I698" i="14"/>
  <c r="I710" i="14"/>
  <c r="I722" i="14"/>
  <c r="I734" i="14"/>
  <c r="I746" i="14"/>
  <c r="I758" i="14"/>
  <c r="I631" i="14"/>
  <c r="I643" i="14"/>
  <c r="I655" i="14"/>
  <c r="I667" i="14"/>
  <c r="I679" i="14"/>
  <c r="I691" i="14"/>
  <c r="I703" i="14"/>
  <c r="I715" i="14"/>
  <c r="I727" i="14"/>
  <c r="I739" i="14"/>
  <c r="I751" i="14"/>
  <c r="I624" i="14"/>
  <c r="I636" i="14"/>
  <c r="I648" i="14"/>
  <c r="I660" i="14"/>
  <c r="I672" i="14"/>
  <c r="I684" i="14"/>
  <c r="I696" i="14"/>
  <c r="I708" i="14"/>
  <c r="I720" i="14"/>
  <c r="I732" i="14"/>
  <c r="I744" i="14"/>
  <c r="I629" i="14"/>
  <c r="I641" i="14"/>
  <c r="I653" i="14"/>
  <c r="I665" i="14"/>
  <c r="I677" i="14"/>
  <c r="I689" i="14"/>
  <c r="I701" i="14"/>
  <c r="I713" i="14"/>
  <c r="I725" i="14"/>
  <c r="I737" i="14"/>
  <c r="I749" i="14"/>
  <c r="I755" i="14"/>
  <c r="I770" i="14"/>
  <c r="I782" i="14"/>
  <c r="I794" i="14"/>
  <c r="I806" i="14"/>
  <c r="I818" i="14"/>
  <c r="I830" i="14"/>
  <c r="I842" i="14"/>
  <c r="I854" i="14"/>
  <c r="I866" i="14"/>
  <c r="I878" i="14"/>
  <c r="I890" i="14"/>
  <c r="I902" i="14"/>
  <c r="I914" i="14"/>
  <c r="I926" i="14"/>
  <c r="I670" i="14"/>
  <c r="I763" i="14"/>
  <c r="I775" i="14"/>
  <c r="I787" i="14"/>
  <c r="I799" i="14"/>
  <c r="I811" i="14"/>
  <c r="I823" i="14"/>
  <c r="I835" i="14"/>
  <c r="I847" i="14"/>
  <c r="I859" i="14"/>
  <c r="I871" i="14"/>
  <c r="I883" i="14"/>
  <c r="I895" i="14"/>
  <c r="I907" i="14"/>
  <c r="I919" i="14"/>
  <c r="I730" i="14"/>
  <c r="I768" i="14"/>
  <c r="I780" i="14"/>
  <c r="I792" i="14"/>
  <c r="I804" i="14"/>
  <c r="I816" i="14"/>
  <c r="I828" i="14"/>
  <c r="I840" i="14"/>
  <c r="I852" i="14"/>
  <c r="I864" i="14"/>
  <c r="I876" i="14"/>
  <c r="I888" i="14"/>
  <c r="I900" i="14"/>
  <c r="I912" i="14"/>
  <c r="I924" i="14"/>
  <c r="I646" i="14"/>
  <c r="I761" i="14"/>
  <c r="I773" i="14"/>
  <c r="I785" i="14"/>
  <c r="I797" i="14"/>
  <c r="I809" i="14"/>
  <c r="I821" i="14"/>
  <c r="I833" i="14"/>
  <c r="I845" i="14"/>
  <c r="I857" i="14"/>
  <c r="I869" i="14"/>
  <c r="I881" i="14"/>
  <c r="I893" i="14"/>
  <c r="I905" i="14"/>
  <c r="I917" i="14"/>
  <c r="I929" i="14"/>
  <c r="I706" i="14"/>
  <c r="I756" i="14"/>
  <c r="I766" i="14"/>
  <c r="I778" i="14"/>
  <c r="I790" i="14"/>
  <c r="I802" i="14"/>
  <c r="I814" i="14"/>
  <c r="I826" i="14"/>
  <c r="I838" i="14"/>
  <c r="I850" i="14"/>
  <c r="I862" i="14"/>
  <c r="I874" i="14"/>
  <c r="I886" i="14"/>
  <c r="I898" i="14"/>
  <c r="I910" i="14"/>
  <c r="I922" i="14"/>
  <c r="I771" i="14"/>
  <c r="I783" i="14"/>
  <c r="I795" i="14"/>
  <c r="I807" i="14"/>
  <c r="I819" i="14"/>
  <c r="I831" i="14"/>
  <c r="I843" i="14"/>
  <c r="I855" i="14"/>
  <c r="I867" i="14"/>
  <c r="I879" i="14"/>
  <c r="I891" i="14"/>
  <c r="I903" i="14"/>
  <c r="I915" i="14"/>
  <c r="I927" i="14"/>
  <c r="I939" i="14"/>
  <c r="I682" i="14"/>
  <c r="I759" i="14"/>
  <c r="I764" i="14"/>
  <c r="I776" i="14"/>
  <c r="I788" i="14"/>
  <c r="I800" i="14"/>
  <c r="I812" i="14"/>
  <c r="I824" i="14"/>
  <c r="I836" i="14"/>
  <c r="I848" i="14"/>
  <c r="I860" i="14"/>
  <c r="I872" i="14"/>
  <c r="I884" i="14"/>
  <c r="I896" i="14"/>
  <c r="I908" i="14"/>
  <c r="I920" i="14"/>
  <c r="I932" i="14"/>
  <c r="I742" i="14"/>
  <c r="I754" i="14"/>
  <c r="I769" i="14"/>
  <c r="I781" i="14"/>
  <c r="I793" i="14"/>
  <c r="I805" i="14"/>
  <c r="I817" i="14"/>
  <c r="I829" i="14"/>
  <c r="I841" i="14"/>
  <c r="I853" i="14"/>
  <c r="I865" i="14"/>
  <c r="I877" i="14"/>
  <c r="I889" i="14"/>
  <c r="I901" i="14"/>
  <c r="I913" i="14"/>
  <c r="I925" i="14"/>
  <c r="I658" i="14"/>
  <c r="I762" i="14"/>
  <c r="I774" i="14"/>
  <c r="I786" i="14"/>
  <c r="I798" i="14"/>
  <c r="I810" i="14"/>
  <c r="I822" i="14"/>
  <c r="I834" i="14"/>
  <c r="I846" i="14"/>
  <c r="I858" i="14"/>
  <c r="I870" i="14"/>
  <c r="I882" i="14"/>
  <c r="I894" i="14"/>
  <c r="I906" i="14"/>
  <c r="I918" i="14"/>
  <c r="I718" i="14"/>
  <c r="I757" i="14"/>
  <c r="I767" i="14"/>
  <c r="I779" i="14"/>
  <c r="I791" i="14"/>
  <c r="I803" i="14"/>
  <c r="I815" i="14"/>
  <c r="I827" i="14"/>
  <c r="I839" i="14"/>
  <c r="I851" i="14"/>
  <c r="I863" i="14"/>
  <c r="I875" i="14"/>
  <c r="I887" i="14"/>
  <c r="I899" i="14"/>
  <c r="I911" i="14"/>
  <c r="I923" i="14"/>
  <c r="I634" i="14"/>
  <c r="I772" i="14"/>
  <c r="I784" i="14"/>
  <c r="I796" i="14"/>
  <c r="I808" i="14"/>
  <c r="I820" i="14"/>
  <c r="I832" i="14"/>
  <c r="I844" i="14"/>
  <c r="I856" i="14"/>
  <c r="I868" i="14"/>
  <c r="I880" i="14"/>
  <c r="I825" i="14"/>
  <c r="I938" i="14"/>
  <c r="I943" i="14"/>
  <c r="I955" i="14"/>
  <c r="I967" i="14"/>
  <c r="I979" i="14"/>
  <c r="I991" i="14"/>
  <c r="I981" i="14"/>
  <c r="I897" i="14"/>
  <c r="I948" i="14"/>
  <c r="I960" i="14"/>
  <c r="I972" i="14"/>
  <c r="I984" i="14"/>
  <c r="I996" i="14"/>
  <c r="I801" i="14"/>
  <c r="I933" i="14"/>
  <c r="I941" i="14"/>
  <c r="I953" i="14"/>
  <c r="I965" i="14"/>
  <c r="I977" i="14"/>
  <c r="I989" i="14"/>
  <c r="I993" i="14"/>
  <c r="I861" i="14"/>
  <c r="I885" i="14"/>
  <c r="I928" i="14"/>
  <c r="I936" i="14"/>
  <c r="I946" i="14"/>
  <c r="I958" i="14"/>
  <c r="I970" i="14"/>
  <c r="I982" i="14"/>
  <c r="I994" i="14"/>
  <c r="I957" i="14"/>
  <c r="I694" i="14"/>
  <c r="I777" i="14"/>
  <c r="I916" i="14"/>
  <c r="I951" i="14"/>
  <c r="I963" i="14"/>
  <c r="I975" i="14"/>
  <c r="I987" i="14"/>
  <c r="I999" i="14"/>
  <c r="I837" i="14"/>
  <c r="I930" i="14"/>
  <c r="I944" i="14"/>
  <c r="I956" i="14"/>
  <c r="I968" i="14"/>
  <c r="I980" i="14"/>
  <c r="I992" i="14"/>
  <c r="I945" i="14"/>
  <c r="I904" i="14"/>
  <c r="I934" i="14"/>
  <c r="I949" i="14"/>
  <c r="I961" i="14"/>
  <c r="I973" i="14"/>
  <c r="I985" i="14"/>
  <c r="I997" i="14"/>
  <c r="I813" i="14"/>
  <c r="I937" i="14"/>
  <c r="I942" i="14"/>
  <c r="I954" i="14"/>
  <c r="I966" i="14"/>
  <c r="I978" i="14"/>
  <c r="I990" i="14"/>
  <c r="I873" i="14"/>
  <c r="I892" i="14"/>
  <c r="I931" i="14"/>
  <c r="I947" i="14"/>
  <c r="I959" i="14"/>
  <c r="I971" i="14"/>
  <c r="I983" i="14"/>
  <c r="I995" i="14"/>
  <c r="I849" i="14"/>
  <c r="I760" i="14"/>
  <c r="I789" i="14"/>
  <c r="I921" i="14"/>
  <c r="I940" i="14"/>
  <c r="I952" i="14"/>
  <c r="I964" i="14"/>
  <c r="I976" i="14"/>
  <c r="I988" i="14"/>
  <c r="I1000" i="14"/>
  <c r="I935" i="14"/>
  <c r="I969" i="14"/>
  <c r="I765" i="14"/>
  <c r="I909" i="14"/>
  <c r="I950" i="14"/>
  <c r="I962" i="14"/>
  <c r="I974" i="14"/>
  <c r="I986" i="14"/>
  <c r="I998" i="14"/>
  <c r="G625" i="14"/>
  <c r="G637" i="14"/>
  <c r="G649" i="14"/>
  <c r="G661" i="14"/>
  <c r="G673" i="14"/>
  <c r="G685" i="14"/>
  <c r="G697" i="14"/>
  <c r="G709" i="14"/>
  <c r="G721" i="14"/>
  <c r="G733" i="14"/>
  <c r="G745" i="14"/>
  <c r="G630" i="14"/>
  <c r="G642" i="14"/>
  <c r="G654" i="14"/>
  <c r="G666" i="14"/>
  <c r="G678" i="14"/>
  <c r="G690" i="14"/>
  <c r="G702" i="14"/>
  <c r="G714" i="14"/>
  <c r="G726" i="14"/>
  <c r="G738" i="14"/>
  <c r="G750" i="14"/>
  <c r="G623" i="14"/>
  <c r="G635" i="14"/>
  <c r="G647" i="14"/>
  <c r="G659" i="14"/>
  <c r="G671" i="14"/>
  <c r="G683" i="14"/>
  <c r="G695" i="14"/>
  <c r="G707" i="14"/>
  <c r="G719" i="14"/>
  <c r="G731" i="14"/>
  <c r="G743" i="14"/>
  <c r="G628" i="14"/>
  <c r="G640" i="14"/>
  <c r="G652" i="14"/>
  <c r="G664" i="14"/>
  <c r="G676" i="14"/>
  <c r="G688" i="14"/>
  <c r="G700" i="14"/>
  <c r="G712" i="14"/>
  <c r="G724" i="14"/>
  <c r="G736" i="14"/>
  <c r="G748" i="14"/>
  <c r="G633" i="14"/>
  <c r="G645" i="14"/>
  <c r="G657" i="14"/>
  <c r="G669" i="14"/>
  <c r="G681" i="14"/>
  <c r="G693" i="14"/>
  <c r="G705" i="14"/>
  <c r="G717" i="14"/>
  <c r="G729" i="14"/>
  <c r="G741" i="14"/>
  <c r="G626" i="14"/>
  <c r="G638" i="14"/>
  <c r="G650" i="14"/>
  <c r="G662" i="14"/>
  <c r="G674" i="14"/>
  <c r="G686" i="14"/>
  <c r="G698" i="14"/>
  <c r="G710" i="14"/>
  <c r="G722" i="14"/>
  <c r="G734" i="14"/>
  <c r="G746" i="14"/>
  <c r="G631" i="14"/>
  <c r="G643" i="14"/>
  <c r="G655" i="14"/>
  <c r="G667" i="14"/>
  <c r="G679" i="14"/>
  <c r="G691" i="14"/>
  <c r="G703" i="14"/>
  <c r="G715" i="14"/>
  <c r="G727" i="14"/>
  <c r="G739" i="14"/>
  <c r="G751" i="14"/>
  <c r="G624" i="14"/>
  <c r="G636" i="14"/>
  <c r="G648" i="14"/>
  <c r="G660" i="14"/>
  <c r="G672" i="14"/>
  <c r="G684" i="14"/>
  <c r="G696" i="14"/>
  <c r="G708" i="14"/>
  <c r="G720" i="14"/>
  <c r="G732" i="14"/>
  <c r="G744" i="14"/>
  <c r="G756" i="14"/>
  <c r="G629" i="14"/>
  <c r="G641" i="14"/>
  <c r="G653" i="14"/>
  <c r="G665" i="14"/>
  <c r="G677" i="14"/>
  <c r="G689" i="14"/>
  <c r="G701" i="14"/>
  <c r="G713" i="14"/>
  <c r="G725" i="14"/>
  <c r="G737" i="14"/>
  <c r="G749" i="14"/>
  <c r="G634" i="14"/>
  <c r="G646" i="14"/>
  <c r="G658" i="14"/>
  <c r="G670" i="14"/>
  <c r="G682" i="14"/>
  <c r="G694" i="14"/>
  <c r="G706" i="14"/>
  <c r="G718" i="14"/>
  <c r="G730" i="14"/>
  <c r="G742" i="14"/>
  <c r="G627" i="14"/>
  <c r="G639" i="14"/>
  <c r="G651" i="14"/>
  <c r="G663" i="14"/>
  <c r="G675" i="14"/>
  <c r="G687" i="14"/>
  <c r="G699" i="14"/>
  <c r="G711" i="14"/>
  <c r="G723" i="14"/>
  <c r="G735" i="14"/>
  <c r="G747" i="14"/>
  <c r="G668" i="14"/>
  <c r="G758" i="14"/>
  <c r="G768" i="14"/>
  <c r="G780" i="14"/>
  <c r="G792" i="14"/>
  <c r="G804" i="14"/>
  <c r="G816" i="14"/>
  <c r="G828" i="14"/>
  <c r="G840" i="14"/>
  <c r="G852" i="14"/>
  <c r="G864" i="14"/>
  <c r="G876" i="14"/>
  <c r="G888" i="14"/>
  <c r="G900" i="14"/>
  <c r="G912" i="14"/>
  <c r="G924" i="14"/>
  <c r="G728" i="14"/>
  <c r="G752" i="14"/>
  <c r="G761" i="14"/>
  <c r="G773" i="14"/>
  <c r="G785" i="14"/>
  <c r="G797" i="14"/>
  <c r="G809" i="14"/>
  <c r="G821" i="14"/>
  <c r="G833" i="14"/>
  <c r="G845" i="14"/>
  <c r="G857" i="14"/>
  <c r="G869" i="14"/>
  <c r="G881" i="14"/>
  <c r="G893" i="14"/>
  <c r="G905" i="14"/>
  <c r="G917" i="14"/>
  <c r="G929" i="14"/>
  <c r="G644" i="14"/>
  <c r="G753" i="14"/>
  <c r="G766" i="14"/>
  <c r="G778" i="14"/>
  <c r="G790" i="14"/>
  <c r="G802" i="14"/>
  <c r="G814" i="14"/>
  <c r="G826" i="14"/>
  <c r="G838" i="14"/>
  <c r="G850" i="14"/>
  <c r="G862" i="14"/>
  <c r="G874" i="14"/>
  <c r="G886" i="14"/>
  <c r="G898" i="14"/>
  <c r="G910" i="14"/>
  <c r="G922" i="14"/>
  <c r="G704" i="14"/>
  <c r="G771" i="14"/>
  <c r="G783" i="14"/>
  <c r="G795" i="14"/>
  <c r="G807" i="14"/>
  <c r="G819" i="14"/>
  <c r="G831" i="14"/>
  <c r="G843" i="14"/>
  <c r="G855" i="14"/>
  <c r="G867" i="14"/>
  <c r="G879" i="14"/>
  <c r="G891" i="14"/>
  <c r="G903" i="14"/>
  <c r="G915" i="14"/>
  <c r="G927" i="14"/>
  <c r="G759" i="14"/>
  <c r="G764" i="14"/>
  <c r="G776" i="14"/>
  <c r="G788" i="14"/>
  <c r="G800" i="14"/>
  <c r="G812" i="14"/>
  <c r="G824" i="14"/>
  <c r="G836" i="14"/>
  <c r="G848" i="14"/>
  <c r="G860" i="14"/>
  <c r="G872" i="14"/>
  <c r="G884" i="14"/>
  <c r="G896" i="14"/>
  <c r="G908" i="14"/>
  <c r="G920" i="14"/>
  <c r="G680" i="14"/>
  <c r="G754" i="14"/>
  <c r="G769" i="14"/>
  <c r="G781" i="14"/>
  <c r="G793" i="14"/>
  <c r="G805" i="14"/>
  <c r="G817" i="14"/>
  <c r="G829" i="14"/>
  <c r="G841" i="14"/>
  <c r="G853" i="14"/>
  <c r="G865" i="14"/>
  <c r="G877" i="14"/>
  <c r="G889" i="14"/>
  <c r="G901" i="14"/>
  <c r="G913" i="14"/>
  <c r="G925" i="14"/>
  <c r="G937" i="14"/>
  <c r="G740" i="14"/>
  <c r="G762" i="14"/>
  <c r="G774" i="14"/>
  <c r="G786" i="14"/>
  <c r="G798" i="14"/>
  <c r="G810" i="14"/>
  <c r="G822" i="14"/>
  <c r="G834" i="14"/>
  <c r="G846" i="14"/>
  <c r="G858" i="14"/>
  <c r="G870" i="14"/>
  <c r="G882" i="14"/>
  <c r="G894" i="14"/>
  <c r="G906" i="14"/>
  <c r="G918" i="14"/>
  <c r="G930" i="14"/>
  <c r="G656" i="14"/>
  <c r="G757" i="14"/>
  <c r="G767" i="14"/>
  <c r="G779" i="14"/>
  <c r="G791" i="14"/>
  <c r="G803" i="14"/>
  <c r="G815" i="14"/>
  <c r="G827" i="14"/>
  <c r="G839" i="14"/>
  <c r="G851" i="14"/>
  <c r="G863" i="14"/>
  <c r="G875" i="14"/>
  <c r="G887" i="14"/>
  <c r="G899" i="14"/>
  <c r="G911" i="14"/>
  <c r="G923" i="14"/>
  <c r="G716" i="14"/>
  <c r="G772" i="14"/>
  <c r="G784" i="14"/>
  <c r="G796" i="14"/>
  <c r="G808" i="14"/>
  <c r="G820" i="14"/>
  <c r="G832" i="14"/>
  <c r="G844" i="14"/>
  <c r="G856" i="14"/>
  <c r="G868" i="14"/>
  <c r="G880" i="14"/>
  <c r="G892" i="14"/>
  <c r="G904" i="14"/>
  <c r="G916" i="14"/>
  <c r="G632" i="14"/>
  <c r="G760" i="14"/>
  <c r="G765" i="14"/>
  <c r="G777" i="14"/>
  <c r="G789" i="14"/>
  <c r="G801" i="14"/>
  <c r="G813" i="14"/>
  <c r="G825" i="14"/>
  <c r="G837" i="14"/>
  <c r="G849" i="14"/>
  <c r="G861" i="14"/>
  <c r="G873" i="14"/>
  <c r="G885" i="14"/>
  <c r="G897" i="14"/>
  <c r="G909" i="14"/>
  <c r="G921" i="14"/>
  <c r="G692" i="14"/>
  <c r="G755" i="14"/>
  <c r="G770" i="14"/>
  <c r="G782" i="14"/>
  <c r="G794" i="14"/>
  <c r="G806" i="14"/>
  <c r="G818" i="14"/>
  <c r="G830" i="14"/>
  <c r="G842" i="14"/>
  <c r="G854" i="14"/>
  <c r="G866" i="14"/>
  <c r="G878" i="14"/>
  <c r="G926" i="14"/>
  <c r="G933" i="14"/>
  <c r="G941" i="14"/>
  <c r="G953" i="14"/>
  <c r="G965" i="14"/>
  <c r="G977" i="14"/>
  <c r="G989" i="14"/>
  <c r="G799" i="14"/>
  <c r="G883" i="14"/>
  <c r="G936" i="14"/>
  <c r="G946" i="14"/>
  <c r="G958" i="14"/>
  <c r="G970" i="14"/>
  <c r="G982" i="14"/>
  <c r="G994" i="14"/>
  <c r="G859" i="14"/>
  <c r="G914" i="14"/>
  <c r="G928" i="14"/>
  <c r="G951" i="14"/>
  <c r="G963" i="14"/>
  <c r="G975" i="14"/>
  <c r="G987" i="14"/>
  <c r="G999" i="14"/>
  <c r="G775" i="14"/>
  <c r="G939" i="14"/>
  <c r="G944" i="14"/>
  <c r="G956" i="14"/>
  <c r="G968" i="14"/>
  <c r="G980" i="14"/>
  <c r="G992" i="14"/>
  <c r="G938" i="14"/>
  <c r="G835" i="14"/>
  <c r="G902" i="14"/>
  <c r="G949" i="14"/>
  <c r="G961" i="14"/>
  <c r="G973" i="14"/>
  <c r="G985" i="14"/>
  <c r="G997" i="14"/>
  <c r="G932" i="14"/>
  <c r="G967" i="14"/>
  <c r="G934" i="14"/>
  <c r="G942" i="14"/>
  <c r="G954" i="14"/>
  <c r="G966" i="14"/>
  <c r="G978" i="14"/>
  <c r="G990" i="14"/>
  <c r="G811" i="14"/>
  <c r="G890" i="14"/>
  <c r="G947" i="14"/>
  <c r="G959" i="14"/>
  <c r="G971" i="14"/>
  <c r="G983" i="14"/>
  <c r="G995" i="14"/>
  <c r="G871" i="14"/>
  <c r="G919" i="14"/>
  <c r="G931" i="14"/>
  <c r="G940" i="14"/>
  <c r="G952" i="14"/>
  <c r="G964" i="14"/>
  <c r="G976" i="14"/>
  <c r="G988" i="14"/>
  <c r="G1000" i="14"/>
  <c r="G787" i="14"/>
  <c r="G935" i="14"/>
  <c r="G945" i="14"/>
  <c r="G957" i="14"/>
  <c r="G969" i="14"/>
  <c r="G981" i="14"/>
  <c r="G993" i="14"/>
  <c r="G943" i="14"/>
  <c r="G979" i="14"/>
  <c r="G847" i="14"/>
  <c r="G907" i="14"/>
  <c r="G950" i="14"/>
  <c r="G962" i="14"/>
  <c r="G974" i="14"/>
  <c r="G986" i="14"/>
  <c r="G998" i="14"/>
  <c r="G763" i="14"/>
  <c r="G955" i="14"/>
  <c r="G991" i="14"/>
  <c r="G823" i="14"/>
  <c r="G895" i="14"/>
  <c r="G948" i="14"/>
  <c r="G960" i="14"/>
  <c r="G972" i="14"/>
  <c r="G984" i="14"/>
  <c r="G996" i="14"/>
  <c r="F6" i="16"/>
  <c r="E6" i="16"/>
  <c r="E9" i="16"/>
  <c r="G9" i="16"/>
  <c r="H13" i="16"/>
  <c r="H9" i="16"/>
  <c r="F9" i="16"/>
  <c r="G12" i="16"/>
  <c r="G13" i="16"/>
  <c r="G11" i="16"/>
  <c r="E11" i="16"/>
  <c r="H11" i="16"/>
  <c r="E13" i="16"/>
  <c r="D9" i="16"/>
  <c r="F13" i="16"/>
  <c r="H12" i="16"/>
  <c r="F11" i="16"/>
  <c r="E12" i="16"/>
  <c r="D12" i="16"/>
  <c r="F12" i="16"/>
  <c r="D11" i="16"/>
  <c r="D13" i="16"/>
  <c r="BQ96" i="2" l="1"/>
  <c r="BR96" i="2"/>
  <c r="BR95" i="2"/>
  <c r="BQ95" i="2"/>
  <c r="H3" i="16"/>
  <c r="G3" i="16"/>
  <c r="E980" i="14"/>
  <c r="E971" i="14"/>
  <c r="E947" i="14"/>
  <c r="E927" i="14"/>
  <c r="E911" i="14"/>
  <c r="E891" i="14"/>
  <c r="E863" i="14"/>
  <c r="E847" i="14"/>
  <c r="E827" i="14"/>
  <c r="E807" i="14"/>
  <c r="E791" i="14"/>
  <c r="E935" i="14"/>
  <c r="E855" i="14"/>
  <c r="E787" i="14"/>
  <c r="E767" i="14"/>
  <c r="E739" i="14"/>
  <c r="E719" i="14"/>
  <c r="E683" i="14"/>
  <c r="E915" i="14"/>
  <c r="E839" i="14"/>
  <c r="E779" i="14"/>
  <c r="E747" i="14"/>
  <c r="E727" i="14"/>
  <c r="E691" i="14"/>
  <c r="E667" i="14"/>
  <c r="E663" i="14"/>
  <c r="E659" i="14"/>
  <c r="E655" i="14"/>
  <c r="E647" i="14"/>
  <c r="E639" i="14"/>
  <c r="E631" i="14"/>
  <c r="E627" i="14"/>
  <c r="E619" i="14"/>
  <c r="E607" i="14"/>
  <c r="E595" i="14"/>
  <c r="E587" i="14"/>
  <c r="E579" i="14"/>
  <c r="E575" i="14"/>
  <c r="E975" i="14"/>
  <c r="E963" i="14"/>
  <c r="E951" i="14"/>
  <c r="E939" i="14"/>
  <c r="E923" i="14"/>
  <c r="E907" i="14"/>
  <c r="E895" i="14"/>
  <c r="E883" i="14"/>
  <c r="E871" i="14"/>
  <c r="E859" i="14"/>
  <c r="E843" i="14"/>
  <c r="E831" i="14"/>
  <c r="E819" i="14"/>
  <c r="E799" i="14"/>
  <c r="E783" i="14"/>
  <c r="E763" i="14"/>
  <c r="E715" i="14"/>
  <c r="E687" i="14"/>
  <c r="E903" i="14"/>
  <c r="E815" i="14"/>
  <c r="E751" i="14"/>
  <c r="E731" i="14"/>
  <c r="E695" i="14"/>
  <c r="E959" i="14"/>
  <c r="E879" i="14"/>
  <c r="E803" i="14"/>
  <c r="E759" i="14"/>
  <c r="E735" i="14"/>
  <c r="E707" i="14"/>
  <c r="E675" i="14"/>
  <c r="E967" i="14"/>
  <c r="E955" i="14"/>
  <c r="E943" i="14"/>
  <c r="E931" i="14"/>
  <c r="E919" i="14"/>
  <c r="E899" i="14"/>
  <c r="E887" i="14"/>
  <c r="E875" i="14"/>
  <c r="E867" i="14"/>
  <c r="E851" i="14"/>
  <c r="E835" i="14"/>
  <c r="E823" i="14"/>
  <c r="E811" i="14"/>
  <c r="E795" i="14"/>
  <c r="E775" i="14"/>
  <c r="E743" i="14"/>
  <c r="E703" i="14"/>
  <c r="E755" i="14"/>
  <c r="E679" i="14"/>
  <c r="E671" i="14"/>
  <c r="E643" i="14"/>
  <c r="E623" i="14"/>
  <c r="E771" i="14"/>
  <c r="E699" i="14"/>
  <c r="E974" i="14"/>
  <c r="E966" i="14"/>
  <c r="E958" i="14"/>
  <c r="E950" i="14"/>
  <c r="E942" i="14"/>
  <c r="E934" i="14"/>
  <c r="E926" i="14"/>
  <c r="E918" i="14"/>
  <c r="E910" i="14"/>
  <c r="E902" i="14"/>
  <c r="E894" i="14"/>
  <c r="E886" i="14"/>
  <c r="E878" i="14"/>
  <c r="E870" i="14"/>
  <c r="E862" i="14"/>
  <c r="E854" i="14"/>
  <c r="E846" i="14"/>
  <c r="E838" i="14"/>
  <c r="E830" i="14"/>
  <c r="E822" i="14"/>
  <c r="E814" i="14"/>
  <c r="E806" i="14"/>
  <c r="E798" i="14"/>
  <c r="E790" i="14"/>
  <c r="E782" i="14"/>
  <c r="E770" i="14"/>
  <c r="E762" i="14"/>
  <c r="E754" i="14"/>
  <c r="E746" i="14"/>
  <c r="E738" i="14"/>
  <c r="E730" i="14"/>
  <c r="E722" i="14"/>
  <c r="E714" i="14"/>
  <c r="E706" i="14"/>
  <c r="E711" i="14"/>
  <c r="E651" i="14"/>
  <c r="E635" i="14"/>
  <c r="E615" i="14"/>
  <c r="E611" i="14"/>
  <c r="E603" i="14"/>
  <c r="E599" i="14"/>
  <c r="E591" i="14"/>
  <c r="E583" i="14"/>
  <c r="E723" i="14"/>
  <c r="E970" i="14"/>
  <c r="E962" i="14"/>
  <c r="E954" i="14"/>
  <c r="E946" i="14"/>
  <c r="E938" i="14"/>
  <c r="E930" i="14"/>
  <c r="E922" i="14"/>
  <c r="E914" i="14"/>
  <c r="E906" i="14"/>
  <c r="E898" i="14"/>
  <c r="E890" i="14"/>
  <c r="E882" i="14"/>
  <c r="E874" i="14"/>
  <c r="E866" i="14"/>
  <c r="E858" i="14"/>
  <c r="E850" i="14"/>
  <c r="E842" i="14"/>
  <c r="E834" i="14"/>
  <c r="E826" i="14"/>
  <c r="E818" i="14"/>
  <c r="E810" i="14"/>
  <c r="E802" i="14"/>
  <c r="E794" i="14"/>
  <c r="E786" i="14"/>
  <c r="E778" i="14"/>
  <c r="E774" i="14"/>
  <c r="E766" i="14"/>
  <c r="E758" i="14"/>
  <c r="E750" i="14"/>
  <c r="E742" i="14"/>
  <c r="E734" i="14"/>
  <c r="E726" i="14"/>
  <c r="E718" i="14"/>
  <c r="E710" i="14"/>
  <c r="E702" i="14"/>
  <c r="E658" i="14"/>
  <c r="E642" i="14"/>
  <c r="E626" i="14"/>
  <c r="E610" i="14"/>
  <c r="E594" i="14"/>
  <c r="E578" i="14"/>
  <c r="E694" i="14"/>
  <c r="E686" i="14"/>
  <c r="E678" i="14"/>
  <c r="E662" i="14"/>
  <c r="E646" i="14"/>
  <c r="E630" i="14"/>
  <c r="E614" i="14"/>
  <c r="E598" i="14"/>
  <c r="E582" i="14"/>
  <c r="E973" i="14"/>
  <c r="E965" i="14"/>
  <c r="E957" i="14"/>
  <c r="E949" i="14"/>
  <c r="E941" i="14"/>
  <c r="E933" i="14"/>
  <c r="E925" i="14"/>
  <c r="E917" i="14"/>
  <c r="E909" i="14"/>
  <c r="E901" i="14"/>
  <c r="E666" i="14"/>
  <c r="E650" i="14"/>
  <c r="E634" i="14"/>
  <c r="E618" i="14"/>
  <c r="E602" i="14"/>
  <c r="E586" i="14"/>
  <c r="E698" i="14"/>
  <c r="E690" i="14"/>
  <c r="E682" i="14"/>
  <c r="E674" i="14"/>
  <c r="E670" i="14"/>
  <c r="E654" i="14"/>
  <c r="E638" i="14"/>
  <c r="E622" i="14"/>
  <c r="E606" i="14"/>
  <c r="E590" i="14"/>
  <c r="E574" i="14"/>
  <c r="E977" i="14"/>
  <c r="E969" i="14"/>
  <c r="E961" i="14"/>
  <c r="E953" i="14"/>
  <c r="E945" i="14"/>
  <c r="E937" i="14"/>
  <c r="E929" i="14"/>
  <c r="E921" i="14"/>
  <c r="E913" i="14"/>
  <c r="E905" i="14"/>
  <c r="E897" i="14"/>
  <c r="E889" i="14"/>
  <c r="E881" i="14"/>
  <c r="E877" i="14"/>
  <c r="E869" i="14"/>
  <c r="E861" i="14"/>
  <c r="E853" i="14"/>
  <c r="E845" i="14"/>
  <c r="E837" i="14"/>
  <c r="E829" i="14"/>
  <c r="E821" i="14"/>
  <c r="E813" i="14"/>
  <c r="E805" i="14"/>
  <c r="E797" i="14"/>
  <c r="E789" i="14"/>
  <c r="E781" i="14"/>
  <c r="E769" i="14"/>
  <c r="E753" i="14"/>
  <c r="E737" i="14"/>
  <c r="E721" i="14"/>
  <c r="E705" i="14"/>
  <c r="E689" i="14"/>
  <c r="E1000" i="14"/>
  <c r="E998" i="14"/>
  <c r="E996" i="14"/>
  <c r="E994" i="14"/>
  <c r="E992" i="14"/>
  <c r="E990" i="14"/>
  <c r="E988" i="14"/>
  <c r="E986" i="14"/>
  <c r="E984" i="14"/>
  <c r="E893" i="14"/>
  <c r="E773" i="14"/>
  <c r="E757" i="14"/>
  <c r="E741" i="14"/>
  <c r="E725" i="14"/>
  <c r="E709" i="14"/>
  <c r="E693" i="14"/>
  <c r="E677" i="14"/>
  <c r="E885" i="14"/>
  <c r="E873" i="14"/>
  <c r="E865" i="14"/>
  <c r="E857" i="14"/>
  <c r="E849" i="14"/>
  <c r="E841" i="14"/>
  <c r="E833" i="14"/>
  <c r="E825" i="14"/>
  <c r="E817" i="14"/>
  <c r="E809" i="14"/>
  <c r="E801" i="14"/>
  <c r="E793" i="14"/>
  <c r="E785" i="14"/>
  <c r="E777" i="14"/>
  <c r="E761" i="14"/>
  <c r="E745" i="14"/>
  <c r="E729" i="14"/>
  <c r="E713" i="14"/>
  <c r="E697" i="14"/>
  <c r="E681" i="14"/>
  <c r="E765" i="14"/>
  <c r="E749" i="14"/>
  <c r="E733" i="14"/>
  <c r="E717" i="14"/>
  <c r="E701" i="14"/>
  <c r="E685" i="14"/>
  <c r="E673" i="14"/>
  <c r="E669" i="14"/>
  <c r="E665" i="14"/>
  <c r="E661" i="14"/>
  <c r="E657" i="14"/>
  <c r="E653" i="14"/>
  <c r="E649" i="14"/>
  <c r="E645" i="14"/>
  <c r="E641" i="14"/>
  <c r="E637" i="14"/>
  <c r="E633" i="14"/>
  <c r="E629" i="14"/>
  <c r="E625" i="14"/>
  <c r="E621" i="14"/>
  <c r="E617" i="14"/>
  <c r="E613" i="14"/>
  <c r="E609" i="14"/>
  <c r="E605" i="14"/>
  <c r="E601" i="14"/>
  <c r="E597" i="14"/>
  <c r="E593" i="14"/>
  <c r="E589" i="14"/>
  <c r="E585" i="14"/>
  <c r="E581" i="14"/>
  <c r="E577" i="14"/>
  <c r="E573" i="14"/>
  <c r="E993" i="14"/>
  <c r="E989" i="14"/>
  <c r="E985" i="14"/>
  <c r="E976" i="14"/>
  <c r="E968" i="14"/>
  <c r="E960" i="14"/>
  <c r="E952" i="14"/>
  <c r="E944" i="14"/>
  <c r="E936" i="14"/>
  <c r="E928" i="14"/>
  <c r="E920" i="14"/>
  <c r="E912" i="14"/>
  <c r="E904" i="14"/>
  <c r="E896" i="14"/>
  <c r="E888" i="14"/>
  <c r="E880" i="14"/>
  <c r="E872" i="14"/>
  <c r="E864" i="14"/>
  <c r="E856" i="14"/>
  <c r="E848" i="14"/>
  <c r="E840" i="14"/>
  <c r="E832" i="14"/>
  <c r="E824" i="14"/>
  <c r="E816" i="14"/>
  <c r="E808" i="14"/>
  <c r="E800" i="14"/>
  <c r="E792" i="14"/>
  <c r="E784" i="14"/>
  <c r="E776" i="14"/>
  <c r="E772" i="14"/>
  <c r="E764" i="14"/>
  <c r="E756" i="14"/>
  <c r="E748" i="14"/>
  <c r="E740" i="14"/>
  <c r="E732" i="14"/>
  <c r="E724" i="14"/>
  <c r="E716" i="14"/>
  <c r="E708" i="14"/>
  <c r="E700" i="14"/>
  <c r="E692" i="14"/>
  <c r="E684" i="14"/>
  <c r="E676" i="14"/>
  <c r="E672" i="14"/>
  <c r="E656" i="14"/>
  <c r="E640" i="14"/>
  <c r="E624" i="14"/>
  <c r="E999" i="14"/>
  <c r="E981" i="14"/>
  <c r="E997" i="14"/>
  <c r="E991" i="14"/>
  <c r="E987" i="14"/>
  <c r="E983" i="14"/>
  <c r="E979" i="14"/>
  <c r="E972" i="14"/>
  <c r="E964" i="14"/>
  <c r="E956" i="14"/>
  <c r="E948" i="14"/>
  <c r="E940" i="14"/>
  <c r="E932" i="14"/>
  <c r="E924" i="14"/>
  <c r="E916" i="14"/>
  <c r="E908" i="14"/>
  <c r="E900" i="14"/>
  <c r="E892" i="14"/>
  <c r="E884" i="14"/>
  <c r="E876" i="14"/>
  <c r="E868" i="14"/>
  <c r="E860" i="14"/>
  <c r="E852" i="14"/>
  <c r="E844" i="14"/>
  <c r="E836" i="14"/>
  <c r="E828" i="14"/>
  <c r="E820" i="14"/>
  <c r="E812" i="14"/>
  <c r="E804" i="14"/>
  <c r="E796" i="14"/>
  <c r="E788" i="14"/>
  <c r="E780" i="14"/>
  <c r="E768" i="14"/>
  <c r="E760" i="14"/>
  <c r="E752" i="14"/>
  <c r="E744" i="14"/>
  <c r="E736" i="14"/>
  <c r="E728" i="14"/>
  <c r="E720" i="14"/>
  <c r="E712" i="14"/>
  <c r="E704" i="14"/>
  <c r="E696" i="14"/>
  <c r="E688" i="14"/>
  <c r="E680" i="14"/>
  <c r="E664" i="14"/>
  <c r="E648" i="14"/>
  <c r="E632" i="14"/>
  <c r="E616" i="14"/>
  <c r="E995" i="14"/>
  <c r="E982" i="14"/>
  <c r="E978" i="14"/>
  <c r="E668" i="14"/>
  <c r="E636" i="14"/>
  <c r="E604" i="14"/>
  <c r="E588" i="14"/>
  <c r="E644" i="14"/>
  <c r="E608" i="14"/>
  <c r="E592" i="14"/>
  <c r="E576" i="14"/>
  <c r="E652" i="14"/>
  <c r="E620" i="14"/>
  <c r="E612" i="14"/>
  <c r="E596" i="14"/>
  <c r="E580" i="14"/>
  <c r="E660" i="14"/>
  <c r="E628" i="14"/>
  <c r="E600" i="14"/>
  <c r="E584" i="14"/>
  <c r="E6" i="14"/>
  <c r="E7" i="16"/>
  <c r="F7" i="16"/>
  <c r="D7" i="16"/>
  <c r="O407" i="14"/>
  <c r="O391" i="14"/>
  <c r="O375" i="14"/>
  <c r="O359" i="14"/>
  <c r="O343" i="14"/>
  <c r="O327" i="14"/>
  <c r="O311" i="14"/>
  <c r="O295" i="14"/>
  <c r="O279" i="14"/>
  <c r="O263" i="14"/>
  <c r="O247" i="14"/>
  <c r="O231" i="14"/>
  <c r="O207" i="14"/>
  <c r="O191" i="14"/>
  <c r="O175" i="14"/>
  <c r="O167" i="14"/>
  <c r="O151" i="14"/>
  <c r="O135" i="14"/>
  <c r="O119" i="14"/>
  <c r="O103" i="14"/>
  <c r="O95" i="14"/>
  <c r="O71" i="14"/>
  <c r="O55" i="14"/>
  <c r="O39" i="14"/>
  <c r="O23" i="14"/>
  <c r="O15" i="14"/>
  <c r="E570" i="14"/>
  <c r="E566" i="14"/>
  <c r="O562" i="14"/>
  <c r="E562" i="14"/>
  <c r="E558" i="14"/>
  <c r="E554" i="14"/>
  <c r="O550" i="14"/>
  <c r="E550" i="14"/>
  <c r="O546" i="14"/>
  <c r="E546" i="14"/>
  <c r="E542" i="14"/>
  <c r="O538" i="14"/>
  <c r="E538" i="14"/>
  <c r="E534" i="14"/>
  <c r="E530" i="14"/>
  <c r="E526" i="14"/>
  <c r="E522" i="14"/>
  <c r="E518" i="14"/>
  <c r="E514" i="14"/>
  <c r="E510" i="14"/>
  <c r="E506" i="14"/>
  <c r="E502" i="14"/>
  <c r="E498" i="14"/>
  <c r="E494" i="14"/>
  <c r="E490" i="14"/>
  <c r="E486" i="14"/>
  <c r="E482" i="14"/>
  <c r="E478" i="14"/>
  <c r="E474" i="14"/>
  <c r="E470" i="14"/>
  <c r="E466" i="14"/>
  <c r="E462" i="14"/>
  <c r="E458" i="14"/>
  <c r="E454" i="14"/>
  <c r="E450" i="14"/>
  <c r="E446" i="14"/>
  <c r="E442" i="14"/>
  <c r="E438" i="14"/>
  <c r="E434" i="14"/>
  <c r="E430" i="14"/>
  <c r="E426" i="14"/>
  <c r="E422" i="14"/>
  <c r="E418" i="14"/>
  <c r="E414" i="14"/>
  <c r="E410" i="14"/>
  <c r="E406" i="14"/>
  <c r="E402" i="14"/>
  <c r="E398" i="14"/>
  <c r="E394" i="14"/>
  <c r="E390" i="14"/>
  <c r="E386" i="14"/>
  <c r="E382" i="14"/>
  <c r="E378" i="14"/>
  <c r="E374" i="14"/>
  <c r="E370" i="14"/>
  <c r="E366" i="14"/>
  <c r="E362" i="14"/>
  <c r="E358" i="14"/>
  <c r="E354" i="14"/>
  <c r="E350" i="14"/>
  <c r="E346" i="14"/>
  <c r="E342" i="14"/>
  <c r="E338" i="14"/>
  <c r="E334" i="14"/>
  <c r="E330" i="14"/>
  <c r="E326" i="14"/>
  <c r="E322" i="14"/>
  <c r="E318" i="14"/>
  <c r="E314" i="14"/>
  <c r="E310" i="14"/>
  <c r="E306" i="14"/>
  <c r="E302" i="14"/>
  <c r="E298" i="14"/>
  <c r="E294" i="14"/>
  <c r="E290" i="14"/>
  <c r="E286" i="14"/>
  <c r="E282" i="14"/>
  <c r="E278" i="14"/>
  <c r="E274" i="14"/>
  <c r="E270" i="14"/>
  <c r="E266" i="14"/>
  <c r="E262" i="14"/>
  <c r="E258" i="14"/>
  <c r="E254" i="14"/>
  <c r="E250" i="14"/>
  <c r="E246" i="14"/>
  <c r="E242" i="14"/>
  <c r="E238" i="14"/>
  <c r="E234" i="14"/>
  <c r="E230" i="14"/>
  <c r="E226" i="14"/>
  <c r="E222" i="14"/>
  <c r="E218" i="14"/>
  <c r="E214" i="14"/>
  <c r="E210" i="14"/>
  <c r="E206" i="14"/>
  <c r="E202" i="14"/>
  <c r="E198" i="14"/>
  <c r="E194" i="14"/>
  <c r="E190" i="14"/>
  <c r="E186" i="14"/>
  <c r="E182" i="14"/>
  <c r="E178" i="14"/>
  <c r="E174" i="14"/>
  <c r="E170" i="14"/>
  <c r="E166" i="14"/>
  <c r="E162" i="14"/>
  <c r="E158" i="14"/>
  <c r="E154" i="14"/>
  <c r="E150" i="14"/>
  <c r="E146" i="14"/>
  <c r="E142" i="14"/>
  <c r="E138" i="14"/>
  <c r="E134" i="14"/>
  <c r="E130" i="14"/>
  <c r="E126" i="14"/>
  <c r="E122" i="14"/>
  <c r="E118" i="14"/>
  <c r="E114" i="14"/>
  <c r="E110" i="14"/>
  <c r="E106" i="14"/>
  <c r="E102" i="14"/>
  <c r="E98" i="14"/>
  <c r="E94" i="14"/>
  <c r="E90" i="14"/>
  <c r="E86" i="14"/>
  <c r="E82" i="14"/>
  <c r="E78" i="14"/>
  <c r="E74" i="14"/>
  <c r="E70" i="14"/>
  <c r="E66" i="14"/>
  <c r="E62" i="14"/>
  <c r="E58" i="14"/>
  <c r="E54" i="14"/>
  <c r="E50" i="14"/>
  <c r="E46" i="14"/>
  <c r="E42" i="14"/>
  <c r="E38" i="14"/>
  <c r="E34" i="14"/>
  <c r="E30" i="14"/>
  <c r="E26" i="14"/>
  <c r="E22" i="14"/>
  <c r="E18" i="14"/>
  <c r="E14" i="14"/>
  <c r="E10" i="14"/>
  <c r="E4" i="14"/>
  <c r="E2" i="14"/>
  <c r="E569" i="14"/>
  <c r="E565" i="14"/>
  <c r="O561" i="14"/>
  <c r="E561" i="14"/>
  <c r="O557" i="14"/>
  <c r="E557" i="14"/>
  <c r="E553" i="14"/>
  <c r="E549" i="14"/>
  <c r="O545" i="14"/>
  <c r="E545" i="14"/>
  <c r="E541" i="14"/>
  <c r="E537" i="14"/>
  <c r="E533" i="14"/>
  <c r="E529" i="14"/>
  <c r="E525" i="14"/>
  <c r="E521" i="14"/>
  <c r="E517" i="14"/>
  <c r="E513" i="14"/>
  <c r="E509" i="14"/>
  <c r="E505" i="14"/>
  <c r="E501" i="14"/>
  <c r="E497" i="14"/>
  <c r="E493" i="14"/>
  <c r="E489" i="14"/>
  <c r="E485" i="14"/>
  <c r="E481" i="14"/>
  <c r="E477" i="14"/>
  <c r="E473" i="14"/>
  <c r="E469" i="14"/>
  <c r="E465" i="14"/>
  <c r="E461" i="14"/>
  <c r="E457" i="14"/>
  <c r="E453" i="14"/>
  <c r="E449" i="14"/>
  <c r="E445" i="14"/>
  <c r="E441" i="14"/>
  <c r="E437" i="14"/>
  <c r="E433" i="14"/>
  <c r="E429" i="14"/>
  <c r="E425" i="14"/>
  <c r="E421" i="14"/>
  <c r="O417" i="14"/>
  <c r="E417" i="14"/>
  <c r="E413" i="14"/>
  <c r="E409" i="14"/>
  <c r="E405" i="14"/>
  <c r="E401" i="14"/>
  <c r="E397" i="14"/>
  <c r="E393" i="14"/>
  <c r="E389" i="14"/>
  <c r="E385" i="14"/>
  <c r="E381" i="14"/>
  <c r="E377" i="14"/>
  <c r="E373" i="14"/>
  <c r="E369" i="14"/>
  <c r="E365" i="14"/>
  <c r="E361" i="14"/>
  <c r="E357" i="14"/>
  <c r="E353" i="14"/>
  <c r="E349" i="14"/>
  <c r="E345" i="14"/>
  <c r="E341" i="14"/>
  <c r="E337" i="14"/>
  <c r="O333" i="14"/>
  <c r="E333" i="14"/>
  <c r="E329" i="14"/>
  <c r="E325" i="14"/>
  <c r="E321" i="14"/>
  <c r="E317" i="14"/>
  <c r="E313" i="14"/>
  <c r="E309" i="14"/>
  <c r="E305" i="14"/>
  <c r="E301" i="14"/>
  <c r="E297" i="14"/>
  <c r="E293" i="14"/>
  <c r="E289" i="14"/>
  <c r="E285" i="14"/>
  <c r="E281" i="14"/>
  <c r="E277" i="14"/>
  <c r="E273" i="14"/>
  <c r="E269" i="14"/>
  <c r="E265" i="14"/>
  <c r="E261" i="14"/>
  <c r="E257" i="14"/>
  <c r="E253" i="14"/>
  <c r="E249" i="14"/>
  <c r="E245" i="14"/>
  <c r="E241" i="14"/>
  <c r="E237" i="14"/>
  <c r="E233" i="14"/>
  <c r="E229" i="14"/>
  <c r="E225" i="14"/>
  <c r="E221" i="14"/>
  <c r="E217" i="14"/>
  <c r="E213" i="14"/>
  <c r="E209" i="14"/>
  <c r="E205" i="14"/>
  <c r="E201" i="14"/>
  <c r="E197" i="14"/>
  <c r="E193" i="14"/>
  <c r="E189" i="14"/>
  <c r="E185" i="14"/>
  <c r="E181" i="14"/>
  <c r="E177" i="14"/>
  <c r="E173" i="14"/>
  <c r="E169" i="14"/>
  <c r="E165" i="14"/>
  <c r="E161" i="14"/>
  <c r="E157" i="14"/>
  <c r="E153" i="14"/>
  <c r="E149" i="14"/>
  <c r="E145" i="14"/>
  <c r="E141" i="14"/>
  <c r="E137" i="14"/>
  <c r="E133" i="14"/>
  <c r="E129" i="14"/>
  <c r="E125" i="14"/>
  <c r="E121" i="14"/>
  <c r="E117" i="14"/>
  <c r="O113" i="14"/>
  <c r="E113" i="14"/>
  <c r="E109" i="14"/>
  <c r="E105" i="14"/>
  <c r="O101" i="14"/>
  <c r="E101" i="14"/>
  <c r="E97" i="14"/>
  <c r="E93" i="14"/>
  <c r="E89" i="14"/>
  <c r="E85" i="14"/>
  <c r="E81" i="14"/>
  <c r="E77" i="14"/>
  <c r="E73" i="14"/>
  <c r="E69" i="14"/>
  <c r="E65" i="14"/>
  <c r="E61" i="14"/>
  <c r="E57" i="14"/>
  <c r="E53" i="14"/>
  <c r="E49" i="14"/>
  <c r="E45" i="14"/>
  <c r="E41" i="14"/>
  <c r="E37" i="14"/>
  <c r="E33" i="14"/>
  <c r="E29" i="14"/>
  <c r="E25" i="14"/>
  <c r="E21" i="14"/>
  <c r="E17" i="14"/>
  <c r="E13" i="14"/>
  <c r="E9" i="14"/>
  <c r="E3" i="14"/>
  <c r="E572" i="14"/>
  <c r="E568" i="14"/>
  <c r="E564" i="14"/>
  <c r="E560" i="14"/>
  <c r="E556" i="14"/>
  <c r="O552" i="14"/>
  <c r="E552" i="14"/>
  <c r="E548" i="14"/>
  <c r="O544" i="14"/>
  <c r="E544" i="14"/>
  <c r="E540" i="14"/>
  <c r="O536" i="14"/>
  <c r="E536" i="14"/>
  <c r="E532" i="14"/>
  <c r="E528" i="14"/>
  <c r="E524" i="14"/>
  <c r="E520" i="14"/>
  <c r="E516" i="14"/>
  <c r="E512" i="14"/>
  <c r="E508" i="14"/>
  <c r="E504" i="14"/>
  <c r="E500" i="14"/>
  <c r="E496" i="14"/>
  <c r="E492" i="14"/>
  <c r="E488" i="14"/>
  <c r="E484" i="14"/>
  <c r="E480" i="14"/>
  <c r="E476" i="14"/>
  <c r="O472" i="14"/>
  <c r="E472" i="14"/>
  <c r="E468" i="14"/>
  <c r="E464" i="14"/>
  <c r="E460" i="14"/>
  <c r="E456" i="14"/>
  <c r="E452" i="14"/>
  <c r="E448" i="14"/>
  <c r="E444" i="14"/>
  <c r="E440" i="14"/>
  <c r="E436" i="14"/>
  <c r="E432" i="14"/>
  <c r="E428" i="14"/>
  <c r="E424" i="14"/>
  <c r="E420" i="14"/>
  <c r="E416" i="14"/>
  <c r="E412" i="14"/>
  <c r="O408" i="14"/>
  <c r="E408" i="14"/>
  <c r="E404" i="14"/>
  <c r="E400" i="14"/>
  <c r="E396" i="14"/>
  <c r="E392" i="14"/>
  <c r="E388" i="14"/>
  <c r="E384" i="14"/>
  <c r="E380" i="14"/>
  <c r="E376" i="14"/>
  <c r="E372" i="14"/>
  <c r="E368" i="14"/>
  <c r="E364" i="14"/>
  <c r="O360" i="14"/>
  <c r="E360" i="14"/>
  <c r="E356" i="14"/>
  <c r="E352" i="14"/>
  <c r="E348" i="14"/>
  <c r="E344" i="14"/>
  <c r="E340" i="14"/>
  <c r="E336" i="14"/>
  <c r="E332" i="14"/>
  <c r="E328" i="14"/>
  <c r="E324" i="14"/>
  <c r="E320" i="14"/>
  <c r="E316" i="14"/>
  <c r="E312" i="14"/>
  <c r="E308" i="14"/>
  <c r="E304" i="14"/>
  <c r="E300" i="14"/>
  <c r="E296" i="14"/>
  <c r="E292" i="14"/>
  <c r="E288" i="14"/>
  <c r="E284" i="14"/>
  <c r="E280" i="14"/>
  <c r="E276" i="14"/>
  <c r="E272" i="14"/>
  <c r="E268" i="14"/>
  <c r="E264" i="14"/>
  <c r="E260" i="14"/>
  <c r="E256" i="14"/>
  <c r="E252" i="14"/>
  <c r="E248" i="14"/>
  <c r="E244" i="14"/>
  <c r="E240" i="14"/>
  <c r="E236" i="14"/>
  <c r="E232" i="14"/>
  <c r="E228" i="14"/>
  <c r="E224" i="14"/>
  <c r="E220" i="14"/>
  <c r="E216" i="14"/>
  <c r="E212" i="14"/>
  <c r="E208" i="14"/>
  <c r="E204" i="14"/>
  <c r="E200" i="14"/>
  <c r="E196" i="14"/>
  <c r="E192" i="14"/>
  <c r="E188" i="14"/>
  <c r="E184" i="14"/>
  <c r="E180" i="14"/>
  <c r="E176" i="14"/>
  <c r="E172" i="14"/>
  <c r="E168" i="14"/>
  <c r="E164" i="14"/>
  <c r="E160" i="14"/>
  <c r="E156" i="14"/>
  <c r="E152" i="14"/>
  <c r="E148" i="14"/>
  <c r="E144" i="14"/>
  <c r="E140" i="14"/>
  <c r="E136" i="14"/>
  <c r="E132" i="14"/>
  <c r="E128" i="14"/>
  <c r="E124" i="14"/>
  <c r="O120" i="14"/>
  <c r="E120" i="14"/>
  <c r="E116" i="14"/>
  <c r="E112" i="14"/>
  <c r="E108" i="14"/>
  <c r="E104" i="14"/>
  <c r="E100" i="14"/>
  <c r="E96" i="14"/>
  <c r="E92" i="14"/>
  <c r="O88" i="14"/>
  <c r="E88" i="14"/>
  <c r="E84" i="14"/>
  <c r="E80" i="14"/>
  <c r="E76" i="14"/>
  <c r="E72" i="14"/>
  <c r="E68" i="14"/>
  <c r="E64" i="14"/>
  <c r="E60" i="14"/>
  <c r="E56" i="14"/>
  <c r="E52" i="14"/>
  <c r="E48" i="14"/>
  <c r="E44" i="14"/>
  <c r="E40" i="14"/>
  <c r="E36" i="14"/>
  <c r="E32" i="14"/>
  <c r="E28" i="14"/>
  <c r="E24" i="14"/>
  <c r="E20" i="14"/>
  <c r="E16" i="14"/>
  <c r="E12" i="14"/>
  <c r="E8" i="14"/>
  <c r="E7" i="14"/>
  <c r="E571" i="14"/>
  <c r="E567" i="14"/>
  <c r="E563" i="14"/>
  <c r="E559" i="14"/>
  <c r="E555" i="14"/>
  <c r="E551" i="14"/>
  <c r="E547" i="14"/>
  <c r="E543" i="14"/>
  <c r="O539" i="14"/>
  <c r="E539" i="14"/>
  <c r="E535" i="14"/>
  <c r="E531" i="14"/>
  <c r="E527" i="14"/>
  <c r="E523" i="14"/>
  <c r="E519" i="14"/>
  <c r="E515" i="14"/>
  <c r="E511" i="14"/>
  <c r="E507" i="14"/>
  <c r="E503" i="14"/>
  <c r="E499" i="14"/>
  <c r="E495" i="14"/>
  <c r="E491" i="14"/>
  <c r="E487" i="14"/>
  <c r="E483" i="14"/>
  <c r="E479" i="14"/>
  <c r="E475" i="14"/>
  <c r="E471" i="14"/>
  <c r="E467" i="14"/>
  <c r="E463" i="14"/>
  <c r="E459" i="14"/>
  <c r="E455" i="14"/>
  <c r="E451" i="14"/>
  <c r="E447" i="14"/>
  <c r="E443" i="14"/>
  <c r="E439" i="14"/>
  <c r="E435" i="14"/>
  <c r="E431" i="14"/>
  <c r="E427" i="14"/>
  <c r="E423" i="14"/>
  <c r="E419" i="14"/>
  <c r="E415" i="14"/>
  <c r="E411" i="14"/>
  <c r="E407" i="14"/>
  <c r="E403" i="14"/>
  <c r="E399" i="14"/>
  <c r="E395" i="14"/>
  <c r="E391" i="14"/>
  <c r="E387" i="14"/>
  <c r="E383" i="14"/>
  <c r="E379" i="14"/>
  <c r="E375" i="14"/>
  <c r="E371" i="14"/>
  <c r="E367" i="14"/>
  <c r="E363" i="14"/>
  <c r="E359" i="14"/>
  <c r="E355" i="14"/>
  <c r="E351" i="14"/>
  <c r="E347" i="14"/>
  <c r="E343" i="14"/>
  <c r="E339" i="14"/>
  <c r="E335" i="14"/>
  <c r="E331" i="14"/>
  <c r="E327" i="14"/>
  <c r="E323" i="14"/>
  <c r="E319" i="14"/>
  <c r="E315" i="14"/>
  <c r="E311" i="14"/>
  <c r="E307" i="14"/>
  <c r="E303" i="14"/>
  <c r="E299" i="14"/>
  <c r="E295" i="14"/>
  <c r="E291" i="14"/>
  <c r="E287" i="14"/>
  <c r="E283" i="14"/>
  <c r="E279" i="14"/>
  <c r="E275" i="14"/>
  <c r="E271" i="14"/>
  <c r="E267" i="14"/>
  <c r="E263" i="14"/>
  <c r="E259" i="14"/>
  <c r="E255" i="14"/>
  <c r="E251" i="14"/>
  <c r="E247" i="14"/>
  <c r="E243" i="14"/>
  <c r="E239" i="14"/>
  <c r="E235" i="14"/>
  <c r="E231" i="14"/>
  <c r="E227" i="14"/>
  <c r="E223" i="14"/>
  <c r="E219" i="14"/>
  <c r="E215" i="14"/>
  <c r="E211" i="14"/>
  <c r="E207" i="14"/>
  <c r="E203" i="14"/>
  <c r="E199" i="14"/>
  <c r="E195" i="14"/>
  <c r="E191" i="14"/>
  <c r="E187" i="14"/>
  <c r="E183" i="14"/>
  <c r="E179" i="14"/>
  <c r="E175" i="14"/>
  <c r="E171" i="14"/>
  <c r="E167" i="14"/>
  <c r="E163" i="14"/>
  <c r="E159" i="14"/>
  <c r="E155" i="14"/>
  <c r="E151" i="14"/>
  <c r="E147" i="14"/>
  <c r="E143" i="14"/>
  <c r="E139" i="14"/>
  <c r="E135" i="14"/>
  <c r="E131" i="14"/>
  <c r="E127" i="14"/>
  <c r="E123" i="14"/>
  <c r="E119" i="14"/>
  <c r="E115" i="14"/>
  <c r="E111" i="14"/>
  <c r="E107" i="14"/>
  <c r="E103" i="14"/>
  <c r="E99" i="14"/>
  <c r="E95" i="14"/>
  <c r="E91" i="14"/>
  <c r="E87" i="14"/>
  <c r="E83" i="14"/>
  <c r="E79" i="14"/>
  <c r="E75" i="14"/>
  <c r="E71" i="14"/>
  <c r="E67" i="14"/>
  <c r="E63" i="14"/>
  <c r="E59" i="14"/>
  <c r="E55" i="14"/>
  <c r="E51" i="14"/>
  <c r="E47" i="14"/>
  <c r="E43" i="14"/>
  <c r="E39" i="14"/>
  <c r="E35" i="14"/>
  <c r="E31" i="14"/>
  <c r="E27" i="14"/>
  <c r="E23" i="14"/>
  <c r="E19" i="14"/>
  <c r="E15" i="14"/>
  <c r="E11" i="14"/>
  <c r="E5" i="14"/>
  <c r="BR97" i="2" l="1"/>
  <c r="BQ97" i="2"/>
  <c r="BQ98" i="2"/>
  <c r="Q46" i="1" s="1"/>
  <c r="AG46" i="1" s="1"/>
  <c r="BR98" i="2"/>
  <c r="R46" i="1" s="1"/>
  <c r="AH46" i="1" s="1"/>
  <c r="E8" i="16"/>
  <c r="F8" i="16"/>
  <c r="D4" i="16"/>
  <c r="F5" i="16"/>
  <c r="D8" i="16"/>
  <c r="D5" i="16"/>
  <c r="E5" i="16"/>
  <c r="O54" i="14"/>
  <c r="O198" i="14"/>
  <c r="O342" i="14"/>
  <c r="O210" i="14"/>
  <c r="O140" i="14"/>
  <c r="O82" i="14"/>
  <c r="O402" i="14"/>
  <c r="O332" i="14"/>
  <c r="O524" i="14"/>
  <c r="O98" i="14"/>
  <c r="O290" i="14"/>
  <c r="O466" i="14"/>
  <c r="O428" i="14"/>
  <c r="O34" i="14"/>
  <c r="O146" i="14"/>
  <c r="O338" i="14"/>
  <c r="O368" i="14"/>
  <c r="O496" i="14"/>
  <c r="O513" i="14"/>
  <c r="O32" i="14"/>
  <c r="O288" i="14"/>
  <c r="O397" i="14"/>
  <c r="O525" i="14"/>
  <c r="O141" i="14"/>
  <c r="O22" i="14"/>
  <c r="O77" i="14"/>
  <c r="O237" i="14"/>
  <c r="O461" i="14"/>
  <c r="O162" i="14"/>
  <c r="O242" i="14"/>
  <c r="O498" i="14"/>
  <c r="O178" i="14"/>
  <c r="O274" i="14"/>
  <c r="O354" i="14"/>
  <c r="O418" i="14"/>
  <c r="O514" i="14"/>
  <c r="O434" i="14"/>
  <c r="O530" i="14"/>
  <c r="O150" i="14"/>
  <c r="O102" i="14"/>
  <c r="O454" i="14"/>
  <c r="O518" i="14"/>
  <c r="O363" i="14"/>
  <c r="O459" i="14"/>
  <c r="O84" i="14"/>
  <c r="O321" i="14"/>
  <c r="O481" i="14"/>
  <c r="O17" i="14"/>
  <c r="O353" i="14"/>
  <c r="O449" i="14"/>
  <c r="O122" i="14"/>
  <c r="O171" i="14"/>
  <c r="O385" i="14"/>
  <c r="O10" i="14"/>
  <c r="O90" i="14"/>
  <c r="O374" i="14"/>
  <c r="O422" i="14"/>
  <c r="O534" i="14"/>
  <c r="O230" i="14"/>
  <c r="O390" i="14"/>
  <c r="O42" i="14"/>
  <c r="P521" i="14"/>
  <c r="P425" i="14"/>
  <c r="O927" i="14"/>
  <c r="O915" i="14"/>
  <c r="O847" i="14"/>
  <c r="O839" i="14"/>
  <c r="O779" i="14"/>
  <c r="O759" i="14"/>
  <c r="O735" i="14"/>
  <c r="O707" i="14"/>
  <c r="O675" i="14"/>
  <c r="O667" i="14"/>
  <c r="O663" i="14"/>
  <c r="O659" i="14"/>
  <c r="O655" i="14"/>
  <c r="O647" i="14"/>
  <c r="O639" i="14"/>
  <c r="O631" i="14"/>
  <c r="O627" i="14"/>
  <c r="O619" i="14"/>
  <c r="O607" i="14"/>
  <c r="O595" i="14"/>
  <c r="O587" i="14"/>
  <c r="O911" i="14"/>
  <c r="O903" i="14"/>
  <c r="O827" i="14"/>
  <c r="O815" i="14"/>
  <c r="O767" i="14"/>
  <c r="O739" i="14"/>
  <c r="O719" i="14"/>
  <c r="O683" i="14"/>
  <c r="O755" i="14"/>
  <c r="O711" i="14"/>
  <c r="O679" i="14"/>
  <c r="O671" i="14"/>
  <c r="O651" i="14"/>
  <c r="O643" i="14"/>
  <c r="O635" i="14"/>
  <c r="O623" i="14"/>
  <c r="O615" i="14"/>
  <c r="O971" i="14"/>
  <c r="O959" i="14"/>
  <c r="O891" i="14"/>
  <c r="O879" i="14"/>
  <c r="O807" i="14"/>
  <c r="O803" i="14"/>
  <c r="O747" i="14"/>
  <c r="O727" i="14"/>
  <c r="O691" i="14"/>
  <c r="O947" i="14"/>
  <c r="O935" i="14"/>
  <c r="O863" i="14"/>
  <c r="O855" i="14"/>
  <c r="O791" i="14"/>
  <c r="O787" i="14"/>
  <c r="O751" i="14"/>
  <c r="O731" i="14"/>
  <c r="O695" i="14"/>
  <c r="O771" i="14"/>
  <c r="O723" i="14"/>
  <c r="O699" i="14"/>
  <c r="O963" i="14"/>
  <c r="O939" i="14"/>
  <c r="O907" i="14"/>
  <c r="O883" i="14"/>
  <c r="O859" i="14"/>
  <c r="O831" i="14"/>
  <c r="O799" i="14"/>
  <c r="O703" i="14"/>
  <c r="O687" i="14"/>
  <c r="O978" i="14"/>
  <c r="O974" i="14"/>
  <c r="O966" i="14"/>
  <c r="O958" i="14"/>
  <c r="O950" i="14"/>
  <c r="O942" i="14"/>
  <c r="O934" i="14"/>
  <c r="O926" i="14"/>
  <c r="O918" i="14"/>
  <c r="O579" i="14"/>
  <c r="O967" i="14"/>
  <c r="O943" i="14"/>
  <c r="O919" i="14"/>
  <c r="O887" i="14"/>
  <c r="O867" i="14"/>
  <c r="O835" i="14"/>
  <c r="O811" i="14"/>
  <c r="O775" i="14"/>
  <c r="O715" i="14"/>
  <c r="O611" i="14"/>
  <c r="O603" i="14"/>
  <c r="O599" i="14"/>
  <c r="O591" i="14"/>
  <c r="O583" i="14"/>
  <c r="O979" i="14"/>
  <c r="O951" i="14"/>
  <c r="O923" i="14"/>
  <c r="O895" i="14"/>
  <c r="O871" i="14"/>
  <c r="O843" i="14"/>
  <c r="O819" i="14"/>
  <c r="O783" i="14"/>
  <c r="O743" i="14"/>
  <c r="O970" i="14"/>
  <c r="O962" i="14"/>
  <c r="O954" i="14"/>
  <c r="O946" i="14"/>
  <c r="O938" i="14"/>
  <c r="O930" i="14"/>
  <c r="O922" i="14"/>
  <c r="O575" i="14"/>
  <c r="O975" i="14"/>
  <c r="O955" i="14"/>
  <c r="O931" i="14"/>
  <c r="O899" i="14"/>
  <c r="O875" i="14"/>
  <c r="O851" i="14"/>
  <c r="O823" i="14"/>
  <c r="O795" i="14"/>
  <c r="O763" i="14"/>
  <c r="O906" i="14"/>
  <c r="O890" i="14"/>
  <c r="O874" i="14"/>
  <c r="O858" i="14"/>
  <c r="O842" i="14"/>
  <c r="O826" i="14"/>
  <c r="O810" i="14"/>
  <c r="O794" i="14"/>
  <c r="O778" i="14"/>
  <c r="O774" i="14"/>
  <c r="O758" i="14"/>
  <c r="O742" i="14"/>
  <c r="O726" i="14"/>
  <c r="O710" i="14"/>
  <c r="O702" i="14"/>
  <c r="O694" i="14"/>
  <c r="O686" i="14"/>
  <c r="O678" i="14"/>
  <c r="O662" i="14"/>
  <c r="O646" i="14"/>
  <c r="O630" i="14"/>
  <c r="O614" i="14"/>
  <c r="O598" i="14"/>
  <c r="O582" i="14"/>
  <c r="O910" i="14"/>
  <c r="O894" i="14"/>
  <c r="O878" i="14"/>
  <c r="O862" i="14"/>
  <c r="O846" i="14"/>
  <c r="O830" i="14"/>
  <c r="O814" i="14"/>
  <c r="O798" i="14"/>
  <c r="O782" i="14"/>
  <c r="O762" i="14"/>
  <c r="O746" i="14"/>
  <c r="O730" i="14"/>
  <c r="O714" i="14"/>
  <c r="O666" i="14"/>
  <c r="O650" i="14"/>
  <c r="O634" i="14"/>
  <c r="O618" i="14"/>
  <c r="O602" i="14"/>
  <c r="O586" i="14"/>
  <c r="O914" i="14"/>
  <c r="O898" i="14"/>
  <c r="O882" i="14"/>
  <c r="O866" i="14"/>
  <c r="O850" i="14"/>
  <c r="O834" i="14"/>
  <c r="O818" i="14"/>
  <c r="O802" i="14"/>
  <c r="O786" i="14"/>
  <c r="O766" i="14"/>
  <c r="O750" i="14"/>
  <c r="O734" i="14"/>
  <c r="O718" i="14"/>
  <c r="O698" i="14"/>
  <c r="O690" i="14"/>
  <c r="O682" i="14"/>
  <c r="O674" i="14"/>
  <c r="O670" i="14"/>
  <c r="O654" i="14"/>
  <c r="O638" i="14"/>
  <c r="O622" i="14"/>
  <c r="O606" i="14"/>
  <c r="O590" i="14"/>
  <c r="O574" i="14"/>
  <c r="O902" i="14"/>
  <c r="O886" i="14"/>
  <c r="O870" i="14"/>
  <c r="O854" i="14"/>
  <c r="O838" i="14"/>
  <c r="O822" i="14"/>
  <c r="O806" i="14"/>
  <c r="O790" i="14"/>
  <c r="O770" i="14"/>
  <c r="O754" i="14"/>
  <c r="O738" i="14"/>
  <c r="O722" i="14"/>
  <c r="O706" i="14"/>
  <c r="O658" i="14"/>
  <c r="O642" i="14"/>
  <c r="O626" i="14"/>
  <c r="O610" i="14"/>
  <c r="O594" i="14"/>
  <c r="O578" i="14"/>
  <c r="O973" i="14"/>
  <c r="O957" i="14"/>
  <c r="O941" i="14"/>
  <c r="O925" i="14"/>
  <c r="O909" i="14"/>
  <c r="O893" i="14"/>
  <c r="O765" i="14"/>
  <c r="O749" i="14"/>
  <c r="O733" i="14"/>
  <c r="O717" i="14"/>
  <c r="O701" i="14"/>
  <c r="O685" i="14"/>
  <c r="O977" i="14"/>
  <c r="O961" i="14"/>
  <c r="O945" i="14"/>
  <c r="O929" i="14"/>
  <c r="O913" i="14"/>
  <c r="O897" i="14"/>
  <c r="O889" i="14"/>
  <c r="O885" i="14"/>
  <c r="O873" i="14"/>
  <c r="O865" i="14"/>
  <c r="O857" i="14"/>
  <c r="O849" i="14"/>
  <c r="O841" i="14"/>
  <c r="O833" i="14"/>
  <c r="O825" i="14"/>
  <c r="O817" i="14"/>
  <c r="O809" i="14"/>
  <c r="O801" i="14"/>
  <c r="O793" i="14"/>
  <c r="O785" i="14"/>
  <c r="O777" i="14"/>
  <c r="O769" i="14"/>
  <c r="O753" i="14"/>
  <c r="O737" i="14"/>
  <c r="O721" i="14"/>
  <c r="O705" i="14"/>
  <c r="O689" i="14"/>
  <c r="O965" i="14"/>
  <c r="O949" i="14"/>
  <c r="O933" i="14"/>
  <c r="O917" i="14"/>
  <c r="O901" i="14"/>
  <c r="O881" i="14"/>
  <c r="O773" i="14"/>
  <c r="O757" i="14"/>
  <c r="O741" i="14"/>
  <c r="O725" i="14"/>
  <c r="O709" i="14"/>
  <c r="O693" i="14"/>
  <c r="O677" i="14"/>
  <c r="O673" i="14"/>
  <c r="O669" i="14"/>
  <c r="O665" i="14"/>
  <c r="O661" i="14"/>
  <c r="O657" i="14"/>
  <c r="O653" i="14"/>
  <c r="O649" i="14"/>
  <c r="O645" i="14"/>
  <c r="O641" i="14"/>
  <c r="O637" i="14"/>
  <c r="O633" i="14"/>
  <c r="O629" i="14"/>
  <c r="O625" i="14"/>
  <c r="O621" i="14"/>
  <c r="O617" i="14"/>
  <c r="O613" i="14"/>
  <c r="O609" i="14"/>
  <c r="O605" i="14"/>
  <c r="O601" i="14"/>
  <c r="O597" i="14"/>
  <c r="O593" i="14"/>
  <c r="O589" i="14"/>
  <c r="O585" i="14"/>
  <c r="O581" i="14"/>
  <c r="O969" i="14"/>
  <c r="O953" i="14"/>
  <c r="O937" i="14"/>
  <c r="O921" i="14"/>
  <c r="O905" i="14"/>
  <c r="O877" i="14"/>
  <c r="O869" i="14"/>
  <c r="O861" i="14"/>
  <c r="O853" i="14"/>
  <c r="O845" i="14"/>
  <c r="O837" i="14"/>
  <c r="O829" i="14"/>
  <c r="O821" i="14"/>
  <c r="O813" i="14"/>
  <c r="O805" i="14"/>
  <c r="O797" i="14"/>
  <c r="O789" i="14"/>
  <c r="O781" i="14"/>
  <c r="O761" i="14"/>
  <c r="O745" i="14"/>
  <c r="O729" i="14"/>
  <c r="O713" i="14"/>
  <c r="O697" i="14"/>
  <c r="O681" i="14"/>
  <c r="O660" i="14"/>
  <c r="O644" i="14"/>
  <c r="O628" i="14"/>
  <c r="O577" i="14"/>
  <c r="O972" i="14"/>
  <c r="O964" i="14"/>
  <c r="O956" i="14"/>
  <c r="O948" i="14"/>
  <c r="O940" i="14"/>
  <c r="O932" i="14"/>
  <c r="O924" i="14"/>
  <c r="O916" i="14"/>
  <c r="O668" i="14"/>
  <c r="O652" i="14"/>
  <c r="O636" i="14"/>
  <c r="O620" i="14"/>
  <c r="O573" i="14"/>
  <c r="O976" i="14"/>
  <c r="O968" i="14"/>
  <c r="O960" i="14"/>
  <c r="O952" i="14"/>
  <c r="O944" i="14"/>
  <c r="O936" i="14"/>
  <c r="O928" i="14"/>
  <c r="O920" i="14"/>
  <c r="O912" i="14"/>
  <c r="O908" i="14"/>
  <c r="O896" i="14"/>
  <c r="O880" i="14"/>
  <c r="O864" i="14"/>
  <c r="O848" i="14"/>
  <c r="O832" i="14"/>
  <c r="O816" i="14"/>
  <c r="O800" i="14"/>
  <c r="O784" i="14"/>
  <c r="O764" i="14"/>
  <c r="O748" i="14"/>
  <c r="O732" i="14"/>
  <c r="O716" i="14"/>
  <c r="O700" i="14"/>
  <c r="O684" i="14"/>
  <c r="O672" i="14"/>
  <c r="O640" i="14"/>
  <c r="O608" i="14"/>
  <c r="O592" i="14"/>
  <c r="O576" i="14"/>
  <c r="O1000" i="14"/>
  <c r="O996" i="14"/>
  <c r="O992" i="14"/>
  <c r="O988" i="14"/>
  <c r="O984" i="14"/>
  <c r="O980" i="14"/>
  <c r="O900" i="14"/>
  <c r="O884" i="14"/>
  <c r="O868" i="14"/>
  <c r="O852" i="14"/>
  <c r="O836" i="14"/>
  <c r="O820" i="14"/>
  <c r="O804" i="14"/>
  <c r="O788" i="14"/>
  <c r="O768" i="14"/>
  <c r="O752" i="14"/>
  <c r="O736" i="14"/>
  <c r="O720" i="14"/>
  <c r="O704" i="14"/>
  <c r="O688" i="14"/>
  <c r="O648" i="14"/>
  <c r="O612" i="14"/>
  <c r="O596" i="14"/>
  <c r="O580" i="14"/>
  <c r="O999" i="14"/>
  <c r="O995" i="14"/>
  <c r="O991" i="14"/>
  <c r="O987" i="14"/>
  <c r="O983" i="14"/>
  <c r="O904" i="14"/>
  <c r="O888" i="14"/>
  <c r="O872" i="14"/>
  <c r="O856" i="14"/>
  <c r="O840" i="14"/>
  <c r="O824" i="14"/>
  <c r="O808" i="14"/>
  <c r="O792" i="14"/>
  <c r="O776" i="14"/>
  <c r="O772" i="14"/>
  <c r="O756" i="14"/>
  <c r="O740" i="14"/>
  <c r="O724" i="14"/>
  <c r="O708" i="14"/>
  <c r="O692" i="14"/>
  <c r="O676" i="14"/>
  <c r="O656" i="14"/>
  <c r="O624" i="14"/>
  <c r="O600" i="14"/>
  <c r="O584" i="14"/>
  <c r="O998" i="14"/>
  <c r="O994" i="14"/>
  <c r="O990" i="14"/>
  <c r="O986" i="14"/>
  <c r="O982" i="14"/>
  <c r="O892" i="14"/>
  <c r="O876" i="14"/>
  <c r="O860" i="14"/>
  <c r="O844" i="14"/>
  <c r="O828" i="14"/>
  <c r="O812" i="14"/>
  <c r="O796" i="14"/>
  <c r="O780" i="14"/>
  <c r="O760" i="14"/>
  <c r="O744" i="14"/>
  <c r="O728" i="14"/>
  <c r="O712" i="14"/>
  <c r="O696" i="14"/>
  <c r="O680" i="14"/>
  <c r="O664" i="14"/>
  <c r="O632" i="14"/>
  <c r="O616" i="14"/>
  <c r="O604" i="14"/>
  <c r="O588" i="14"/>
  <c r="O997" i="14"/>
  <c r="O993" i="14"/>
  <c r="O989" i="14"/>
  <c r="O985" i="14"/>
  <c r="O981" i="14"/>
  <c r="O6" i="14"/>
  <c r="P18" i="14"/>
  <c r="P34" i="14"/>
  <c r="P50" i="14"/>
  <c r="P66" i="14"/>
  <c r="P82" i="14"/>
  <c r="P98" i="14"/>
  <c r="P114" i="14"/>
  <c r="P130" i="14"/>
  <c r="P146" i="14"/>
  <c r="P162" i="14"/>
  <c r="P178" i="14"/>
  <c r="P194" i="14"/>
  <c r="P210" i="14"/>
  <c r="P226" i="14"/>
  <c r="P242" i="14"/>
  <c r="P258" i="14"/>
  <c r="P274" i="14"/>
  <c r="P290" i="14"/>
  <c r="P306" i="14"/>
  <c r="P322" i="14"/>
  <c r="P338" i="14"/>
  <c r="P354" i="14"/>
  <c r="P370" i="14"/>
  <c r="P386" i="14"/>
  <c r="P402" i="14"/>
  <c r="P418" i="14"/>
  <c r="P434" i="14"/>
  <c r="P450" i="14"/>
  <c r="P466" i="14"/>
  <c r="P482" i="14"/>
  <c r="P498" i="14"/>
  <c r="P514" i="14"/>
  <c r="P530" i="14"/>
  <c r="P19" i="14"/>
  <c r="P35" i="14"/>
  <c r="P51" i="14"/>
  <c r="P67" i="14"/>
  <c r="P83" i="14"/>
  <c r="P99" i="14"/>
  <c r="P115" i="14"/>
  <c r="P131" i="14"/>
  <c r="P147" i="14"/>
  <c r="P163" i="14"/>
  <c r="P179" i="14"/>
  <c r="P195" i="14"/>
  <c r="P211" i="14"/>
  <c r="P227" i="14"/>
  <c r="P243" i="14"/>
  <c r="P259" i="14"/>
  <c r="P275" i="14"/>
  <c r="P291" i="14"/>
  <c r="P307" i="14"/>
  <c r="P323" i="14"/>
  <c r="P339" i="14"/>
  <c r="P355" i="14"/>
  <c r="P371" i="14"/>
  <c r="P387" i="14"/>
  <c r="P403" i="14"/>
  <c r="P419" i="14"/>
  <c r="P435" i="14"/>
  <c r="P451" i="14"/>
  <c r="P467" i="14"/>
  <c r="P483" i="14"/>
  <c r="P499" i="14"/>
  <c r="P515" i="14"/>
  <c r="P531" i="14"/>
  <c r="P12" i="14"/>
  <c r="P28" i="14"/>
  <c r="P44" i="14"/>
  <c r="P60" i="14"/>
  <c r="P76" i="14"/>
  <c r="P92" i="14"/>
  <c r="P108" i="14"/>
  <c r="P124" i="14"/>
  <c r="P140" i="14"/>
  <c r="P156" i="14"/>
  <c r="P172" i="14"/>
  <c r="P188" i="14"/>
  <c r="P204" i="14"/>
  <c r="P220" i="14"/>
  <c r="P236" i="14"/>
  <c r="P252" i="14"/>
  <c r="P268" i="14"/>
  <c r="P284" i="14"/>
  <c r="P300" i="14"/>
  <c r="P316" i="14"/>
  <c r="P332" i="14"/>
  <c r="P348" i="14"/>
  <c r="P364" i="14"/>
  <c r="P380" i="14"/>
  <c r="P396" i="14"/>
  <c r="P412" i="14"/>
  <c r="P428" i="14"/>
  <c r="P444" i="14"/>
  <c r="P460" i="14"/>
  <c r="P476" i="14"/>
  <c r="P492" i="14"/>
  <c r="P508" i="14"/>
  <c r="P524" i="14"/>
  <c r="P13" i="14"/>
  <c r="P29" i="14"/>
  <c r="P45" i="14"/>
  <c r="P61" i="14"/>
  <c r="P77" i="14"/>
  <c r="P93" i="14"/>
  <c r="P109" i="14"/>
  <c r="P125" i="14"/>
  <c r="P141" i="14"/>
  <c r="P157" i="14"/>
  <c r="P173" i="14"/>
  <c r="P189" i="14"/>
  <c r="P205" i="14"/>
  <c r="P221" i="14"/>
  <c r="P237" i="14"/>
  <c r="P253" i="14"/>
  <c r="P269" i="14"/>
  <c r="P285" i="14"/>
  <c r="P301" i="14"/>
  <c r="P317" i="14"/>
  <c r="P333" i="14"/>
  <c r="P349" i="14"/>
  <c r="P365" i="14"/>
  <c r="P381" i="14"/>
  <c r="P397" i="14"/>
  <c r="P413" i="14"/>
  <c r="P429" i="14"/>
  <c r="P445" i="14"/>
  <c r="P461" i="14"/>
  <c r="P477" i="14"/>
  <c r="P493" i="14"/>
  <c r="P509" i="14"/>
  <c r="P525" i="14"/>
  <c r="P4" i="14"/>
  <c r="P22" i="14"/>
  <c r="P38" i="14"/>
  <c r="P54" i="14"/>
  <c r="P70" i="14"/>
  <c r="P86" i="14"/>
  <c r="P102" i="14"/>
  <c r="P118" i="14"/>
  <c r="P134" i="14"/>
  <c r="P150" i="14"/>
  <c r="P166" i="14"/>
  <c r="P182" i="14"/>
  <c r="P198" i="14"/>
  <c r="P214" i="14"/>
  <c r="P230" i="14"/>
  <c r="P246" i="14"/>
  <c r="P262" i="14"/>
  <c r="P278" i="14"/>
  <c r="P294" i="14"/>
  <c r="P310" i="14"/>
  <c r="P326" i="14"/>
  <c r="P342" i="14"/>
  <c r="P358" i="14"/>
  <c r="P374" i="14"/>
  <c r="P390" i="14"/>
  <c r="P406" i="14"/>
  <c r="P422" i="14"/>
  <c r="P438" i="14"/>
  <c r="P454" i="14"/>
  <c r="P470" i="14"/>
  <c r="P486" i="14"/>
  <c r="P502" i="14"/>
  <c r="P518" i="14"/>
  <c r="P534" i="14"/>
  <c r="P5" i="14"/>
  <c r="P87" i="14"/>
  <c r="P183" i="14"/>
  <c r="P199" i="14"/>
  <c r="P215" i="14"/>
  <c r="P423" i="14"/>
  <c r="P439" i="14"/>
  <c r="P455" i="14"/>
  <c r="P471" i="14"/>
  <c r="P487" i="14"/>
  <c r="P503" i="14"/>
  <c r="P519" i="14"/>
  <c r="P535" i="14"/>
  <c r="P16" i="14"/>
  <c r="P32" i="14"/>
  <c r="P48" i="14"/>
  <c r="P64" i="14"/>
  <c r="P80" i="14"/>
  <c r="P96" i="14"/>
  <c r="P112" i="14"/>
  <c r="P128" i="14"/>
  <c r="P144" i="14"/>
  <c r="P160" i="14"/>
  <c r="P176" i="14"/>
  <c r="P192" i="14"/>
  <c r="P208" i="14"/>
  <c r="P224" i="14"/>
  <c r="P240" i="14"/>
  <c r="P256" i="14"/>
  <c r="P272" i="14"/>
  <c r="P288" i="14"/>
  <c r="P304" i="14"/>
  <c r="P320" i="14"/>
  <c r="P336" i="14"/>
  <c r="P352" i="14"/>
  <c r="P368" i="14"/>
  <c r="P384" i="14"/>
  <c r="P400" i="14"/>
  <c r="P416" i="14"/>
  <c r="P432" i="14"/>
  <c r="P448" i="14"/>
  <c r="P464" i="14"/>
  <c r="P480" i="14"/>
  <c r="P496" i="14"/>
  <c r="P512" i="14"/>
  <c r="P528" i="14"/>
  <c r="P17" i="14"/>
  <c r="P33" i="14"/>
  <c r="P49" i="14"/>
  <c r="P65" i="14"/>
  <c r="P81" i="14"/>
  <c r="P97" i="14"/>
  <c r="P113" i="14"/>
  <c r="P129" i="14"/>
  <c r="P145" i="14"/>
  <c r="P161" i="14"/>
  <c r="P177" i="14"/>
  <c r="P193" i="14"/>
  <c r="P209" i="14"/>
  <c r="P225" i="14"/>
  <c r="P241" i="14"/>
  <c r="P257" i="14"/>
  <c r="P273" i="14"/>
  <c r="P289" i="14"/>
  <c r="P305" i="14"/>
  <c r="P321" i="14"/>
  <c r="P337" i="14"/>
  <c r="P353" i="14"/>
  <c r="P369" i="14"/>
  <c r="P385" i="14"/>
  <c r="P401" i="14"/>
  <c r="P417" i="14"/>
  <c r="P433" i="14"/>
  <c r="P449" i="14"/>
  <c r="P465" i="14"/>
  <c r="P481" i="14"/>
  <c r="P497" i="14"/>
  <c r="P513" i="14"/>
  <c r="P529" i="14"/>
  <c r="P10" i="14"/>
  <c r="P26" i="14"/>
  <c r="P42" i="14"/>
  <c r="P58" i="14"/>
  <c r="P74" i="14"/>
  <c r="P90" i="14"/>
  <c r="P106" i="14"/>
  <c r="P122" i="14"/>
  <c r="P138" i="14"/>
  <c r="P154" i="14"/>
  <c r="P170" i="14"/>
  <c r="P186" i="14"/>
  <c r="P202" i="14"/>
  <c r="P218" i="14"/>
  <c r="P234" i="14"/>
  <c r="P250" i="14"/>
  <c r="P266" i="14"/>
  <c r="P282" i="14"/>
  <c r="P298" i="14"/>
  <c r="P314" i="14"/>
  <c r="P330" i="14"/>
  <c r="P346" i="14"/>
  <c r="P362" i="14"/>
  <c r="P378" i="14"/>
  <c r="P394" i="14"/>
  <c r="P410" i="14"/>
  <c r="P426" i="14"/>
  <c r="P442" i="14"/>
  <c r="P458" i="14"/>
  <c r="P474" i="14"/>
  <c r="P490" i="14"/>
  <c r="P506" i="14"/>
  <c r="P522" i="14"/>
  <c r="O355" i="14"/>
  <c r="O108" i="14"/>
  <c r="O160" i="14"/>
  <c r="O172" i="14"/>
  <c r="O161" i="14"/>
  <c r="O257" i="14"/>
  <c r="O269" i="14"/>
  <c r="O349" i="14"/>
  <c r="O413" i="14"/>
  <c r="O477" i="14"/>
  <c r="O4" i="14"/>
  <c r="O38" i="14"/>
  <c r="O86" i="14"/>
  <c r="O118" i="14"/>
  <c r="O246" i="14"/>
  <c r="O294" i="14"/>
  <c r="O438" i="14"/>
  <c r="O474" i="14"/>
  <c r="O486" i="14"/>
  <c r="O419" i="14"/>
  <c r="O204" i="14"/>
  <c r="O476" i="14"/>
  <c r="O193" i="14"/>
  <c r="O205" i="14"/>
  <c r="O301" i="14"/>
  <c r="O166" i="14"/>
  <c r="O214" i="14"/>
  <c r="O262" i="14"/>
  <c r="O326" i="14"/>
  <c r="O358" i="14"/>
  <c r="O72" i="14"/>
  <c r="P556" i="14"/>
  <c r="P545" i="14"/>
  <c r="P566" i="14"/>
  <c r="P565" i="14"/>
  <c r="P538" i="14"/>
  <c r="P570" i="14"/>
  <c r="O566" i="14"/>
  <c r="P553" i="14"/>
  <c r="P569" i="14"/>
  <c r="P542" i="14"/>
  <c r="P558" i="14"/>
  <c r="P546" i="14"/>
  <c r="P562" i="14"/>
  <c r="O308" i="14"/>
  <c r="O300" i="14"/>
  <c r="O364" i="14"/>
  <c r="O49" i="14"/>
  <c r="O225" i="14"/>
  <c r="O289" i="14"/>
  <c r="O395" i="14"/>
  <c r="O491" i="14"/>
  <c r="O11" i="14"/>
  <c r="O299" i="14"/>
  <c r="O507" i="14"/>
  <c r="O571" i="14"/>
  <c r="O96" i="14"/>
  <c r="O240" i="14"/>
  <c r="O304" i="14"/>
  <c r="O69" i="14"/>
  <c r="O405" i="14"/>
  <c r="O533" i="14"/>
  <c r="O107" i="14"/>
  <c r="O259" i="14"/>
  <c r="O427" i="14"/>
  <c r="O523" i="14"/>
  <c r="O16" i="14"/>
  <c r="O80" i="14"/>
  <c r="O144" i="14"/>
  <c r="O192" i="14"/>
  <c r="O256" i="14"/>
  <c r="O416" i="14"/>
  <c r="O21" i="14"/>
  <c r="O149" i="14"/>
  <c r="O197" i="14"/>
  <c r="O325" i="14"/>
  <c r="O357" i="14"/>
  <c r="O453" i="14"/>
  <c r="O485" i="14"/>
  <c r="O218" i="14"/>
  <c r="O250" i="14"/>
  <c r="O394" i="14"/>
  <c r="O426" i="14"/>
  <c r="O506" i="14"/>
  <c r="O554" i="14"/>
  <c r="O64" i="14"/>
  <c r="O128" i="14"/>
  <c r="O208" i="14"/>
  <c r="O336" i="14"/>
  <c r="O384" i="14"/>
  <c r="O464" i="14"/>
  <c r="O512" i="14"/>
  <c r="O53" i="14"/>
  <c r="O181" i="14"/>
  <c r="O309" i="14"/>
  <c r="O437" i="14"/>
  <c r="O138" i="14"/>
  <c r="O266" i="14"/>
  <c r="O298" i="14"/>
  <c r="O346" i="14"/>
  <c r="O378" i="14"/>
  <c r="O555" i="14"/>
  <c r="O176" i="14"/>
  <c r="O229" i="14"/>
  <c r="O277" i="14"/>
  <c r="O565" i="14"/>
  <c r="O170" i="14"/>
  <c r="O570" i="14"/>
  <c r="O147" i="14"/>
  <c r="O43" i="14"/>
  <c r="O344" i="14"/>
  <c r="O179" i="14"/>
  <c r="O387" i="14"/>
  <c r="O471" i="14"/>
  <c r="O92" i="14"/>
  <c r="O268" i="14"/>
  <c r="O508" i="14"/>
  <c r="O305" i="14"/>
  <c r="O401" i="14"/>
  <c r="O243" i="14"/>
  <c r="O339" i="14"/>
  <c r="O451" i="14"/>
  <c r="O8" i="14"/>
  <c r="O248" i="14"/>
  <c r="O520" i="14"/>
  <c r="O540" i="14"/>
  <c r="O572" i="14"/>
  <c r="O13" i="14"/>
  <c r="O33" i="14"/>
  <c r="O45" i="14"/>
  <c r="O65" i="14"/>
  <c r="O97" i="14"/>
  <c r="O209" i="14"/>
  <c r="O241" i="14"/>
  <c r="O337" i="14"/>
  <c r="O369" i="14"/>
  <c r="O465" i="14"/>
  <c r="O497" i="14"/>
  <c r="O70" i="14"/>
  <c r="O134" i="14"/>
  <c r="O182" i="14"/>
  <c r="O278" i="14"/>
  <c r="O310" i="14"/>
  <c r="O406" i="14"/>
  <c r="O470" i="14"/>
  <c r="O502" i="14"/>
  <c r="O67" i="14"/>
  <c r="O275" i="14"/>
  <c r="O515" i="14"/>
  <c r="O563" i="14"/>
  <c r="O152" i="14"/>
  <c r="O99" i="14"/>
  <c r="O423" i="14"/>
  <c r="O483" i="14"/>
  <c r="O40" i="14"/>
  <c r="O76" i="14"/>
  <c r="O124" i="14"/>
  <c r="O200" i="14"/>
  <c r="O220" i="14"/>
  <c r="O280" i="14"/>
  <c r="O556" i="14"/>
  <c r="O81" i="14"/>
  <c r="O129" i="14"/>
  <c r="O177" i="14"/>
  <c r="O273" i="14"/>
  <c r="O433" i="14"/>
  <c r="O529" i="14"/>
  <c r="O115" i="14"/>
  <c r="O195" i="14"/>
  <c r="O291" i="14"/>
  <c r="O503" i="14"/>
  <c r="O535" i="14"/>
  <c r="O396" i="14"/>
  <c r="O460" i="14"/>
  <c r="O492" i="14"/>
  <c r="O145" i="14"/>
  <c r="O519" i="14"/>
  <c r="O551" i="14"/>
  <c r="O44" i="14"/>
  <c r="O156" i="14"/>
  <c r="O188" i="14"/>
  <c r="O252" i="14"/>
  <c r="O284" i="14"/>
  <c r="O348" i="14"/>
  <c r="O380" i="14"/>
  <c r="O412" i="14"/>
  <c r="O542" i="14"/>
  <c r="O558" i="14"/>
  <c r="O139" i="14"/>
  <c r="O267" i="14"/>
  <c r="O235" i="14"/>
  <c r="O35" i="14"/>
  <c r="O163" i="14"/>
  <c r="O211" i="14"/>
  <c r="O323" i="14"/>
  <c r="O371" i="14"/>
  <c r="O455" i="14"/>
  <c r="O487" i="14"/>
  <c r="O567" i="14"/>
  <c r="O28" i="14"/>
  <c r="O60" i="14"/>
  <c r="O136" i="14"/>
  <c r="O184" i="14"/>
  <c r="O236" i="14"/>
  <c r="O316" i="14"/>
  <c r="O328" i="14"/>
  <c r="O444" i="14"/>
  <c r="O456" i="14"/>
  <c r="O93" i="14"/>
  <c r="O157" i="14"/>
  <c r="O221" i="14"/>
  <c r="O493" i="14"/>
  <c r="O18" i="14"/>
  <c r="O19" i="14"/>
  <c r="O83" i="14"/>
  <c r="O131" i="14"/>
  <c r="O227" i="14"/>
  <c r="O307" i="14"/>
  <c r="O403" i="14"/>
  <c r="O435" i="14"/>
  <c r="O499" i="14"/>
  <c r="O547" i="14"/>
  <c r="O56" i="14"/>
  <c r="O392" i="14"/>
  <c r="O488" i="14"/>
  <c r="O29" i="14"/>
  <c r="O109" i="14"/>
  <c r="O173" i="14"/>
  <c r="O285" i="14"/>
  <c r="O365" i="14"/>
  <c r="O429" i="14"/>
  <c r="O541" i="14"/>
  <c r="O50" i="14"/>
  <c r="O114" i="14"/>
  <c r="O226" i="14"/>
  <c r="O306" i="14"/>
  <c r="O370" i="14"/>
  <c r="O482" i="14"/>
  <c r="O352" i="14"/>
  <c r="O400" i="14"/>
  <c r="O448" i="14"/>
  <c r="O560" i="14"/>
  <c r="O37" i="14"/>
  <c r="O85" i="14"/>
  <c r="O133" i="14"/>
  <c r="O245" i="14"/>
  <c r="O293" i="14"/>
  <c r="O341" i="14"/>
  <c r="O389" i="14"/>
  <c r="O501" i="14"/>
  <c r="O549" i="14"/>
  <c r="O26" i="14"/>
  <c r="O74" i="14"/>
  <c r="O186" i="14"/>
  <c r="O234" i="14"/>
  <c r="O282" i="14"/>
  <c r="O330" i="14"/>
  <c r="O442" i="14"/>
  <c r="O490" i="14"/>
  <c r="O51" i="14"/>
  <c r="O75" i="14"/>
  <c r="O203" i="14"/>
  <c r="O331" i="14"/>
  <c r="O443" i="14"/>
  <c r="O48" i="14"/>
  <c r="O112" i="14"/>
  <c r="O216" i="14"/>
  <c r="O224" i="14"/>
  <c r="O264" i="14"/>
  <c r="O272" i="14"/>
  <c r="O320" i="14"/>
  <c r="O424" i="14"/>
  <c r="O432" i="14"/>
  <c r="O480" i="14"/>
  <c r="O528" i="14"/>
  <c r="O3" i="14"/>
  <c r="O117" i="14"/>
  <c r="O165" i="14"/>
  <c r="O213" i="14"/>
  <c r="O261" i="14"/>
  <c r="O373" i="14"/>
  <c r="O421" i="14"/>
  <c r="O469" i="14"/>
  <c r="O517" i="14"/>
  <c r="O58" i="14"/>
  <c r="O106" i="14"/>
  <c r="O154" i="14"/>
  <c r="O202" i="14"/>
  <c r="O314" i="14"/>
  <c r="O362" i="14"/>
  <c r="O410" i="14"/>
  <c r="O458" i="14"/>
  <c r="O522" i="14"/>
  <c r="O439" i="14"/>
  <c r="O12" i="14"/>
  <c r="O27" i="14"/>
  <c r="O59" i="14"/>
  <c r="O91" i="14"/>
  <c r="O123" i="14"/>
  <c r="O155" i="14"/>
  <c r="O187" i="14"/>
  <c r="O219" i="14"/>
  <c r="O251" i="14"/>
  <c r="O283" i="14"/>
  <c r="O315" i="14"/>
  <c r="O347" i="14"/>
  <c r="O379" i="14"/>
  <c r="O411" i="14"/>
  <c r="O467" i="14"/>
  <c r="O475" i="14"/>
  <c r="O531" i="14"/>
  <c r="O24" i="14"/>
  <c r="O104" i="14"/>
  <c r="O168" i="14"/>
  <c r="O232" i="14"/>
  <c r="O296" i="14"/>
  <c r="O312" i="14"/>
  <c r="O376" i="14"/>
  <c r="O440" i="14"/>
  <c r="O504" i="14"/>
  <c r="O568" i="14"/>
  <c r="O61" i="14"/>
  <c r="O125" i="14"/>
  <c r="O189" i="14"/>
  <c r="O253" i="14"/>
  <c r="O317" i="14"/>
  <c r="O381" i="14"/>
  <c r="O445" i="14"/>
  <c r="O509" i="14"/>
  <c r="O2" i="14"/>
  <c r="O66" i="14"/>
  <c r="O130" i="14"/>
  <c r="O194" i="14"/>
  <c r="O258" i="14"/>
  <c r="O322" i="14"/>
  <c r="O386" i="14"/>
  <c r="O450" i="14"/>
  <c r="P431" i="14"/>
  <c r="O431" i="14"/>
  <c r="P20" i="14"/>
  <c r="O20" i="14"/>
  <c r="P116" i="14"/>
  <c r="O116" i="14"/>
  <c r="P148" i="14"/>
  <c r="O148" i="14"/>
  <c r="P212" i="14"/>
  <c r="O212" i="14"/>
  <c r="P244" i="14"/>
  <c r="O244" i="14"/>
  <c r="P276" i="14"/>
  <c r="O276" i="14"/>
  <c r="P340" i="14"/>
  <c r="O340" i="14"/>
  <c r="P356" i="14"/>
  <c r="O356" i="14"/>
  <c r="P372" i="14"/>
  <c r="O372" i="14"/>
  <c r="P388" i="14"/>
  <c r="O388" i="14"/>
  <c r="P404" i="14"/>
  <c r="O404" i="14"/>
  <c r="P420" i="14"/>
  <c r="O420" i="14"/>
  <c r="P436" i="14"/>
  <c r="O436" i="14"/>
  <c r="P452" i="14"/>
  <c r="O452" i="14"/>
  <c r="P468" i="14"/>
  <c r="O468" i="14"/>
  <c r="P484" i="14"/>
  <c r="O484" i="14"/>
  <c r="P500" i="14"/>
  <c r="O500" i="14"/>
  <c r="P516" i="14"/>
  <c r="O516" i="14"/>
  <c r="P532" i="14"/>
  <c r="O532" i="14"/>
  <c r="P548" i="14"/>
  <c r="O548" i="14"/>
  <c r="P564" i="14"/>
  <c r="O564" i="14"/>
  <c r="P9" i="14"/>
  <c r="O9" i="14"/>
  <c r="P25" i="14"/>
  <c r="O25" i="14"/>
  <c r="P41" i="14"/>
  <c r="O41" i="14"/>
  <c r="P57" i="14"/>
  <c r="O57" i="14"/>
  <c r="P73" i="14"/>
  <c r="O73" i="14"/>
  <c r="P89" i="14"/>
  <c r="O89" i="14"/>
  <c r="P105" i="14"/>
  <c r="O105" i="14"/>
  <c r="P121" i="14"/>
  <c r="O121" i="14"/>
  <c r="P463" i="14"/>
  <c r="O463" i="14"/>
  <c r="P559" i="14"/>
  <c r="O559" i="14"/>
  <c r="O52" i="14"/>
  <c r="O527" i="14"/>
  <c r="O495" i="14"/>
  <c r="O180" i="14"/>
  <c r="O137" i="14"/>
  <c r="O153" i="14"/>
  <c r="O169" i="14"/>
  <c r="O185" i="14"/>
  <c r="O201" i="14"/>
  <c r="O217" i="14"/>
  <c r="O233" i="14"/>
  <c r="O249" i="14"/>
  <c r="O265" i="14"/>
  <c r="O281" i="14"/>
  <c r="O297" i="14"/>
  <c r="O313" i="14"/>
  <c r="O329" i="14"/>
  <c r="O345" i="14"/>
  <c r="O361" i="14"/>
  <c r="O377" i="14"/>
  <c r="O393" i="14"/>
  <c r="O409" i="14"/>
  <c r="O425" i="14"/>
  <c r="O441" i="14"/>
  <c r="O457" i="14"/>
  <c r="O473" i="14"/>
  <c r="O489" i="14"/>
  <c r="O505" i="14"/>
  <c r="O521" i="14"/>
  <c r="O537" i="14"/>
  <c r="O553" i="14"/>
  <c r="O569" i="14"/>
  <c r="O14" i="14"/>
  <c r="O30" i="14"/>
  <c r="O46" i="14"/>
  <c r="O62" i="14"/>
  <c r="O78" i="14"/>
  <c r="O94" i="14"/>
  <c r="O110" i="14"/>
  <c r="O126" i="14"/>
  <c r="O142" i="14"/>
  <c r="O158" i="14"/>
  <c r="O174" i="14"/>
  <c r="O190" i="14"/>
  <c r="O206" i="14"/>
  <c r="O222" i="14"/>
  <c r="O238" i="14"/>
  <c r="O254" i="14"/>
  <c r="O270" i="14"/>
  <c r="O286" i="14"/>
  <c r="O302" i="14"/>
  <c r="O318" i="14"/>
  <c r="O334" i="14"/>
  <c r="O350" i="14"/>
  <c r="O366" i="14"/>
  <c r="O382" i="14"/>
  <c r="O398" i="14"/>
  <c r="O414" i="14"/>
  <c r="O430" i="14"/>
  <c r="O446" i="14"/>
  <c r="O462" i="14"/>
  <c r="O478" i="14"/>
  <c r="O494" i="14"/>
  <c r="O510" i="14"/>
  <c r="O526" i="14"/>
  <c r="O5" i="14"/>
  <c r="O31" i="14"/>
  <c r="O47" i="14"/>
  <c r="O63" i="14"/>
  <c r="O79" i="14"/>
  <c r="O87" i="14"/>
  <c r="O111" i="14"/>
  <c r="O127" i="14"/>
  <c r="O143" i="14"/>
  <c r="O159" i="14"/>
  <c r="O183" i="14"/>
  <c r="O199" i="14"/>
  <c r="O215" i="14"/>
  <c r="O223" i="14"/>
  <c r="O239" i="14"/>
  <c r="O255" i="14"/>
  <c r="O271" i="14"/>
  <c r="O287" i="14"/>
  <c r="O303" i="14"/>
  <c r="O319" i="14"/>
  <c r="O335" i="14"/>
  <c r="O351" i="14"/>
  <c r="O367" i="14"/>
  <c r="O383" i="14"/>
  <c r="O399" i="14"/>
  <c r="O415" i="14"/>
  <c r="O447" i="14"/>
  <c r="O479" i="14"/>
  <c r="O511" i="14"/>
  <c r="O543" i="14"/>
  <c r="O7" i="14"/>
  <c r="O36" i="14"/>
  <c r="O68" i="14"/>
  <c r="O100" i="14"/>
  <c r="O132" i="14"/>
  <c r="O164" i="14"/>
  <c r="O196" i="14"/>
  <c r="O228" i="14"/>
  <c r="O260" i="14"/>
  <c r="O292" i="14"/>
  <c r="O324" i="14"/>
  <c r="P15" i="14"/>
  <c r="P23" i="14"/>
  <c r="P39" i="14"/>
  <c r="P55" i="14"/>
  <c r="P71" i="14"/>
  <c r="P95" i="14"/>
  <c r="P103" i="14"/>
  <c r="P119" i="14"/>
  <c r="P135" i="14"/>
  <c r="P151" i="14"/>
  <c r="P167" i="14"/>
  <c r="P175" i="14"/>
  <c r="P191" i="14"/>
  <c r="P207" i="14"/>
  <c r="P231" i="14"/>
  <c r="P247" i="14"/>
  <c r="P263" i="14"/>
  <c r="P279" i="14"/>
  <c r="P295" i="14"/>
  <c r="P311" i="14"/>
  <c r="P327" i="14"/>
  <c r="P343" i="14"/>
  <c r="P359" i="14"/>
  <c r="P375" i="14"/>
  <c r="P407" i="14"/>
  <c r="Z2" i="1"/>
  <c r="BT46" i="1" l="1"/>
  <c r="BA46" i="1"/>
  <c r="BS46" i="1"/>
  <c r="AZ46" i="1"/>
  <c r="BR100" i="2"/>
  <c r="BQ100" i="2"/>
  <c r="BQ99" i="2"/>
  <c r="BR99" i="2"/>
  <c r="Q3" i="16"/>
  <c r="R3" i="16"/>
  <c r="F3" i="16"/>
  <c r="D3" i="16"/>
  <c r="P3" i="16"/>
  <c r="E3" i="16"/>
  <c r="C13" i="16"/>
  <c r="C12" i="16"/>
  <c r="C11" i="16"/>
  <c r="P489" i="14"/>
  <c r="P505" i="14"/>
  <c r="P2" i="14"/>
  <c r="P967" i="14"/>
  <c r="P903" i="14"/>
  <c r="P839" i="14"/>
  <c r="P775" i="14"/>
  <c r="P942" i="14"/>
  <c r="P894" i="14"/>
  <c r="P846" i="14"/>
  <c r="P798" i="14"/>
  <c r="P749" i="14"/>
  <c r="P685" i="14"/>
  <c r="P649" i="14"/>
  <c r="P668" i="14"/>
  <c r="P636" i="14"/>
  <c r="P951" i="14"/>
  <c r="P887" i="14"/>
  <c r="P823" i="14"/>
  <c r="P759" i="14"/>
  <c r="P930" i="14"/>
  <c r="P882" i="14"/>
  <c r="P834" i="14"/>
  <c r="P786" i="14"/>
  <c r="P733" i="14"/>
  <c r="P673" i="14"/>
  <c r="P641" i="14"/>
  <c r="P660" i="14"/>
  <c r="P628" i="14"/>
  <c r="P596" i="14"/>
  <c r="P959" i="14"/>
  <c r="P895" i="14"/>
  <c r="P831" i="14"/>
  <c r="P767" i="14"/>
  <c r="P743" i="14"/>
  <c r="P727" i="14"/>
  <c r="P707" i="14"/>
  <c r="P691" i="14"/>
  <c r="P667" i="14"/>
  <c r="P651" i="14"/>
  <c r="P635" i="14"/>
  <c r="P619" i="14"/>
  <c r="P603" i="14"/>
  <c r="P587" i="14"/>
  <c r="P979" i="14"/>
  <c r="P915" i="14"/>
  <c r="P851" i="14"/>
  <c r="P787" i="14"/>
  <c r="P950" i="14"/>
  <c r="P902" i="14"/>
  <c r="P854" i="14"/>
  <c r="P806" i="14"/>
  <c r="P766" i="14"/>
  <c r="P734" i="14"/>
  <c r="P702" i="14"/>
  <c r="P670" i="14"/>
  <c r="P638" i="14"/>
  <c r="P606" i="14"/>
  <c r="P574" i="14"/>
  <c r="P923" i="14"/>
  <c r="P859" i="14"/>
  <c r="P795" i="14"/>
  <c r="P958" i="14"/>
  <c r="P910" i="14"/>
  <c r="P862" i="14"/>
  <c r="P814" i="14"/>
  <c r="P757" i="14"/>
  <c r="P693" i="14"/>
  <c r="P653" i="14"/>
  <c r="P621" i="14"/>
  <c r="P605" i="14"/>
  <c r="P589" i="14"/>
  <c r="P573" i="14"/>
  <c r="P995" i="14"/>
  <c r="P987" i="14"/>
  <c r="P711" i="14"/>
  <c r="P998" i="14"/>
  <c r="P990" i="14"/>
  <c r="P982" i="14"/>
  <c r="P935" i="14"/>
  <c r="P871" i="14"/>
  <c r="P807" i="14"/>
  <c r="P966" i="14"/>
  <c r="P918" i="14"/>
  <c r="P870" i="14"/>
  <c r="P822" i="14"/>
  <c r="P773" i="14"/>
  <c r="P717" i="14"/>
  <c r="P665" i="14"/>
  <c r="P633" i="14"/>
  <c r="P652" i="14"/>
  <c r="P620" i="14"/>
  <c r="P588" i="14"/>
  <c r="P943" i="14"/>
  <c r="P879" i="14"/>
  <c r="P815" i="14"/>
  <c r="P755" i="14"/>
  <c r="P739" i="14"/>
  <c r="P723" i="14"/>
  <c r="P703" i="14"/>
  <c r="P683" i="14"/>
  <c r="P663" i="14"/>
  <c r="P647" i="14"/>
  <c r="P631" i="14"/>
  <c r="P615" i="14"/>
  <c r="P599" i="14"/>
  <c r="P583" i="14"/>
  <c r="P963" i="14"/>
  <c r="P899" i="14"/>
  <c r="P835" i="14"/>
  <c r="P771" i="14"/>
  <c r="P938" i="14"/>
  <c r="P890" i="14"/>
  <c r="P842" i="14"/>
  <c r="P794" i="14"/>
  <c r="P758" i="14"/>
  <c r="P726" i="14"/>
  <c r="P694" i="14"/>
  <c r="P662" i="14"/>
  <c r="P630" i="14"/>
  <c r="P598" i="14"/>
  <c r="P971" i="14"/>
  <c r="P907" i="14"/>
  <c r="P843" i="14"/>
  <c r="P779" i="14"/>
  <c r="P946" i="14"/>
  <c r="P898" i="14"/>
  <c r="P850" i="14"/>
  <c r="P802" i="14"/>
  <c r="P741" i="14"/>
  <c r="P677" i="14"/>
  <c r="P645" i="14"/>
  <c r="P617" i="14"/>
  <c r="P601" i="14"/>
  <c r="P585" i="14"/>
  <c r="P919" i="14"/>
  <c r="P855" i="14"/>
  <c r="P791" i="14"/>
  <c r="P954" i="14"/>
  <c r="P906" i="14"/>
  <c r="P858" i="14"/>
  <c r="P810" i="14"/>
  <c r="P765" i="14"/>
  <c r="P701" i="14"/>
  <c r="P657" i="14"/>
  <c r="P625" i="14"/>
  <c r="P644" i="14"/>
  <c r="P612" i="14"/>
  <c r="P580" i="14"/>
  <c r="P927" i="14"/>
  <c r="P863" i="14"/>
  <c r="P799" i="14"/>
  <c r="P751" i="14"/>
  <c r="P735" i="14"/>
  <c r="P719" i="14"/>
  <c r="P699" i="14"/>
  <c r="P675" i="14"/>
  <c r="P659" i="14"/>
  <c r="P643" i="14"/>
  <c r="P627" i="14"/>
  <c r="P611" i="14"/>
  <c r="P595" i="14"/>
  <c r="P579" i="14"/>
  <c r="P947" i="14"/>
  <c r="P883" i="14"/>
  <c r="P819" i="14"/>
  <c r="P974" i="14"/>
  <c r="P926" i="14"/>
  <c r="P878" i="14"/>
  <c r="P830" i="14"/>
  <c r="P782" i="14"/>
  <c r="P750" i="14"/>
  <c r="P718" i="14"/>
  <c r="P686" i="14"/>
  <c r="P654" i="14"/>
  <c r="P622" i="14"/>
  <c r="P590" i="14"/>
  <c r="P955" i="14"/>
  <c r="P891" i="14"/>
  <c r="P827" i="14"/>
  <c r="P763" i="14"/>
  <c r="P934" i="14"/>
  <c r="P886" i="14"/>
  <c r="P838" i="14"/>
  <c r="P790" i="14"/>
  <c r="P725" i="14"/>
  <c r="P669" i="14"/>
  <c r="P637" i="14"/>
  <c r="P613" i="14"/>
  <c r="P597" i="14"/>
  <c r="P581" i="14"/>
  <c r="P999" i="14"/>
  <c r="P991" i="14"/>
  <c r="P983" i="14"/>
  <c r="P679" i="14"/>
  <c r="P994" i="14"/>
  <c r="P986" i="14"/>
  <c r="P978" i="14"/>
  <c r="P687" i="14"/>
  <c r="P604" i="14"/>
  <c r="P783" i="14"/>
  <c r="P695" i="14"/>
  <c r="P623" i="14"/>
  <c r="P931" i="14"/>
  <c r="P914" i="14"/>
  <c r="P742" i="14"/>
  <c r="P614" i="14"/>
  <c r="P811" i="14"/>
  <c r="P826" i="14"/>
  <c r="P629" i="14"/>
  <c r="P754" i="14"/>
  <c r="P730" i="14"/>
  <c r="P690" i="14"/>
  <c r="P658" i="14"/>
  <c r="P618" i="14"/>
  <c r="P594" i="14"/>
  <c r="P989" i="14"/>
  <c r="P977" i="14"/>
  <c r="P957" i="14"/>
  <c r="P945" i="14"/>
  <c r="P925" i="14"/>
  <c r="P917" i="14"/>
  <c r="P909" i="14"/>
  <c r="P901" i="14"/>
  <c r="P893" i="14"/>
  <c r="P885" i="14"/>
  <c r="P877" i="14"/>
  <c r="P869" i="14"/>
  <c r="P861" i="14"/>
  <c r="P853" i="14"/>
  <c r="P845" i="14"/>
  <c r="P837" i="14"/>
  <c r="P829" i="14"/>
  <c r="P821" i="14"/>
  <c r="P813" i="14"/>
  <c r="P805" i="14"/>
  <c r="P797" i="14"/>
  <c r="P789" i="14"/>
  <c r="P781" i="14"/>
  <c r="P769" i="14"/>
  <c r="P753" i="14"/>
  <c r="P975" i="14"/>
  <c r="P747" i="14"/>
  <c r="P671" i="14"/>
  <c r="P607" i="14"/>
  <c r="P867" i="14"/>
  <c r="P866" i="14"/>
  <c r="P710" i="14"/>
  <c r="P582" i="14"/>
  <c r="P970" i="14"/>
  <c r="P778" i="14"/>
  <c r="P609" i="14"/>
  <c r="P770" i="14"/>
  <c r="P746" i="14"/>
  <c r="P706" i="14"/>
  <c r="P682" i="14"/>
  <c r="P634" i="14"/>
  <c r="P610" i="14"/>
  <c r="P997" i="14"/>
  <c r="P985" i="14"/>
  <c r="P965" i="14"/>
  <c r="P953" i="14"/>
  <c r="P933" i="14"/>
  <c r="P911" i="14"/>
  <c r="P731" i="14"/>
  <c r="P655" i="14"/>
  <c r="P591" i="14"/>
  <c r="P803" i="14"/>
  <c r="P818" i="14"/>
  <c r="P678" i="14"/>
  <c r="P939" i="14"/>
  <c r="P922" i="14"/>
  <c r="P709" i="14"/>
  <c r="P593" i="14"/>
  <c r="P762" i="14"/>
  <c r="P722" i="14"/>
  <c r="P698" i="14"/>
  <c r="P650" i="14"/>
  <c r="P626" i="14"/>
  <c r="P586" i="14"/>
  <c r="P993" i="14"/>
  <c r="P973" i="14"/>
  <c r="P961" i="14"/>
  <c r="P941" i="14"/>
  <c r="P929" i="14"/>
  <c r="P921" i="14"/>
  <c r="P913" i="14"/>
  <c r="P905" i="14"/>
  <c r="P897" i="14"/>
  <c r="P889" i="14"/>
  <c r="P881" i="14"/>
  <c r="P873" i="14"/>
  <c r="P865" i="14"/>
  <c r="P857" i="14"/>
  <c r="P849" i="14"/>
  <c r="P841" i="14"/>
  <c r="P833" i="14"/>
  <c r="P825" i="14"/>
  <c r="P817" i="14"/>
  <c r="P809" i="14"/>
  <c r="P801" i="14"/>
  <c r="P793" i="14"/>
  <c r="P785" i="14"/>
  <c r="P777" i="14"/>
  <c r="P847" i="14"/>
  <c r="P715" i="14"/>
  <c r="P639" i="14"/>
  <c r="P575" i="14"/>
  <c r="P962" i="14"/>
  <c r="P774" i="14"/>
  <c r="P646" i="14"/>
  <c r="P875" i="14"/>
  <c r="P874" i="14"/>
  <c r="P661" i="14"/>
  <c r="P577" i="14"/>
  <c r="P666" i="14"/>
  <c r="P738" i="14"/>
  <c r="P714" i="14"/>
  <c r="P674" i="14"/>
  <c r="P642" i="14"/>
  <c r="P602" i="14"/>
  <c r="P578" i="14"/>
  <c r="P981" i="14"/>
  <c r="P969" i="14"/>
  <c r="P949" i="14"/>
  <c r="P937" i="14"/>
  <c r="P721" i="14"/>
  <c r="P697" i="14"/>
  <c r="P992" i="14"/>
  <c r="P980" i="14"/>
  <c r="P960" i="14"/>
  <c r="P948" i="14"/>
  <c r="P928" i="14"/>
  <c r="P916" i="14"/>
  <c r="P896" i="14"/>
  <c r="P884" i="14"/>
  <c r="P864" i="14"/>
  <c r="P852" i="14"/>
  <c r="P832" i="14"/>
  <c r="P820" i="14"/>
  <c r="P800" i="14"/>
  <c r="P788" i="14"/>
  <c r="P768" i="14"/>
  <c r="P756" i="14"/>
  <c r="P748" i="14"/>
  <c r="P740" i="14"/>
  <c r="P732" i="14"/>
  <c r="P724" i="14"/>
  <c r="P716" i="14"/>
  <c r="P708" i="14"/>
  <c r="P700" i="14"/>
  <c r="P692" i="14"/>
  <c r="P684" i="14"/>
  <c r="P676" i="14"/>
  <c r="P761" i="14"/>
  <c r="P737" i="14"/>
  <c r="P713" i="14"/>
  <c r="P1000" i="14"/>
  <c r="P988" i="14"/>
  <c r="P968" i="14"/>
  <c r="P956" i="14"/>
  <c r="P936" i="14"/>
  <c r="P924" i="14"/>
  <c r="P904" i="14"/>
  <c r="P892" i="14"/>
  <c r="P872" i="14"/>
  <c r="P860" i="14"/>
  <c r="P840" i="14"/>
  <c r="P828" i="14"/>
  <c r="P808" i="14"/>
  <c r="P796" i="14"/>
  <c r="P776" i="14"/>
  <c r="P764" i="14"/>
  <c r="P729" i="14"/>
  <c r="P689" i="14"/>
  <c r="P996" i="14"/>
  <c r="P976" i="14"/>
  <c r="P964" i="14"/>
  <c r="P944" i="14"/>
  <c r="P932" i="14"/>
  <c r="P912" i="14"/>
  <c r="P900" i="14"/>
  <c r="P880" i="14"/>
  <c r="P868" i="14"/>
  <c r="P848" i="14"/>
  <c r="P836" i="14"/>
  <c r="P816" i="14"/>
  <c r="P804" i="14"/>
  <c r="P784" i="14"/>
  <c r="P772" i="14"/>
  <c r="P752" i="14"/>
  <c r="P744" i="14"/>
  <c r="P736" i="14"/>
  <c r="P728" i="14"/>
  <c r="P720" i="14"/>
  <c r="P712" i="14"/>
  <c r="P704" i="14"/>
  <c r="P696" i="14"/>
  <c r="P688" i="14"/>
  <c r="P680" i="14"/>
  <c r="P745" i="14"/>
  <c r="P705" i="14"/>
  <c r="P681" i="14"/>
  <c r="P984" i="14"/>
  <c r="P972" i="14"/>
  <c r="P952" i="14"/>
  <c r="P940" i="14"/>
  <c r="P920" i="14"/>
  <c r="P908" i="14"/>
  <c r="P888" i="14"/>
  <c r="P876" i="14"/>
  <c r="P856" i="14"/>
  <c r="P844" i="14"/>
  <c r="P824" i="14"/>
  <c r="P812" i="14"/>
  <c r="P792" i="14"/>
  <c r="P780" i="14"/>
  <c r="P760" i="14"/>
  <c r="P672" i="14"/>
  <c r="P648" i="14"/>
  <c r="P608" i="14"/>
  <c r="P584" i="14"/>
  <c r="P664" i="14"/>
  <c r="P624" i="14"/>
  <c r="P600" i="14"/>
  <c r="P640" i="14"/>
  <c r="P616" i="14"/>
  <c r="P576" i="14"/>
  <c r="P656" i="14"/>
  <c r="P632" i="14"/>
  <c r="P592" i="14"/>
  <c r="P6" i="14"/>
  <c r="P557" i="14"/>
  <c r="P572" i="14"/>
  <c r="P544" i="14"/>
  <c r="P571" i="14"/>
  <c r="P551" i="14"/>
  <c r="P549" i="14"/>
  <c r="P568" i="14"/>
  <c r="P540" i="14"/>
  <c r="P567" i="14"/>
  <c r="P547" i="14"/>
  <c r="P537" i="14"/>
  <c r="P560" i="14"/>
  <c r="P536" i="14"/>
  <c r="P563" i="14"/>
  <c r="P543" i="14"/>
  <c r="P561" i="14"/>
  <c r="P552" i="14"/>
  <c r="P555" i="14"/>
  <c r="P539" i="14"/>
  <c r="P473" i="14"/>
  <c r="P409" i="14"/>
  <c r="P345" i="14"/>
  <c r="P281" i="14"/>
  <c r="P217" i="14"/>
  <c r="P153" i="14"/>
  <c r="P488" i="14"/>
  <c r="P424" i="14"/>
  <c r="P360" i="14"/>
  <c r="P296" i="14"/>
  <c r="P232" i="14"/>
  <c r="P168" i="14"/>
  <c r="P104" i="14"/>
  <c r="P40" i="14"/>
  <c r="P511" i="14"/>
  <c r="P415" i="14"/>
  <c r="P351" i="14"/>
  <c r="P287" i="14"/>
  <c r="P223" i="14"/>
  <c r="P111" i="14"/>
  <c r="P31" i="14"/>
  <c r="P478" i="14"/>
  <c r="P414" i="14"/>
  <c r="P350" i="14"/>
  <c r="P286" i="14"/>
  <c r="P222" i="14"/>
  <c r="P158" i="14"/>
  <c r="P94" i="14"/>
  <c r="P30" i="14"/>
  <c r="P501" i="14"/>
  <c r="P437" i="14"/>
  <c r="P373" i="14"/>
  <c r="P309" i="14"/>
  <c r="P245" i="14"/>
  <c r="P181" i="14"/>
  <c r="P117" i="14"/>
  <c r="P53" i="14"/>
  <c r="P324" i="14"/>
  <c r="P228" i="14"/>
  <c r="P132" i="14"/>
  <c r="P52" i="14"/>
  <c r="P507" i="14"/>
  <c r="P443" i="14"/>
  <c r="P379" i="14"/>
  <c r="P315" i="14"/>
  <c r="P251" i="14"/>
  <c r="P187" i="14"/>
  <c r="P123" i="14"/>
  <c r="P59" i="14"/>
  <c r="P457" i="14"/>
  <c r="P393" i="14"/>
  <c r="P329" i="14"/>
  <c r="P265" i="14"/>
  <c r="P201" i="14"/>
  <c r="P137" i="14"/>
  <c r="P472" i="14"/>
  <c r="P408" i="14"/>
  <c r="P344" i="14"/>
  <c r="P280" i="14"/>
  <c r="P216" i="14"/>
  <c r="P152" i="14"/>
  <c r="P88" i="14"/>
  <c r="P24" i="14"/>
  <c r="P495" i="14"/>
  <c r="P399" i="14"/>
  <c r="P335" i="14"/>
  <c r="P271" i="14"/>
  <c r="P159" i="14"/>
  <c r="P79" i="14"/>
  <c r="P526" i="14"/>
  <c r="P462" i="14"/>
  <c r="P398" i="14"/>
  <c r="P334" i="14"/>
  <c r="P270" i="14"/>
  <c r="P206" i="14"/>
  <c r="P142" i="14"/>
  <c r="P78" i="14"/>
  <c r="P14" i="14"/>
  <c r="P485" i="14"/>
  <c r="P421" i="14"/>
  <c r="P357" i="14"/>
  <c r="P293" i="14"/>
  <c r="P229" i="14"/>
  <c r="P165" i="14"/>
  <c r="P101" i="14"/>
  <c r="P37" i="14"/>
  <c r="P308" i="14"/>
  <c r="P196" i="14"/>
  <c r="P100" i="14"/>
  <c r="P36" i="14"/>
  <c r="P491" i="14"/>
  <c r="P427" i="14"/>
  <c r="P363" i="14"/>
  <c r="P299" i="14"/>
  <c r="P235" i="14"/>
  <c r="P171" i="14"/>
  <c r="P107" i="14"/>
  <c r="P43" i="14"/>
  <c r="P441" i="14"/>
  <c r="P377" i="14"/>
  <c r="P313" i="14"/>
  <c r="P249" i="14"/>
  <c r="P185" i="14"/>
  <c r="P520" i="14"/>
  <c r="P456" i="14"/>
  <c r="P392" i="14"/>
  <c r="P328" i="14"/>
  <c r="P264" i="14"/>
  <c r="P200" i="14"/>
  <c r="P136" i="14"/>
  <c r="P72" i="14"/>
  <c r="P8" i="14"/>
  <c r="P479" i="14"/>
  <c r="P383" i="14"/>
  <c r="P319" i="14"/>
  <c r="P255" i="14"/>
  <c r="P143" i="14"/>
  <c r="P63" i="14"/>
  <c r="P510" i="14"/>
  <c r="P446" i="14"/>
  <c r="P382" i="14"/>
  <c r="P318" i="14"/>
  <c r="P254" i="14"/>
  <c r="P190" i="14"/>
  <c r="P126" i="14"/>
  <c r="P62" i="14"/>
  <c r="P533" i="14"/>
  <c r="P469" i="14"/>
  <c r="P405" i="14"/>
  <c r="P341" i="14"/>
  <c r="P277" i="14"/>
  <c r="P213" i="14"/>
  <c r="P149" i="14"/>
  <c r="P85" i="14"/>
  <c r="P21" i="14"/>
  <c r="P292" i="14"/>
  <c r="P180" i="14"/>
  <c r="P84" i="14"/>
  <c r="P7" i="14"/>
  <c r="P475" i="14"/>
  <c r="P411" i="14"/>
  <c r="P347" i="14"/>
  <c r="P283" i="14"/>
  <c r="P219" i="14"/>
  <c r="P155" i="14"/>
  <c r="P91" i="14"/>
  <c r="P27" i="14"/>
  <c r="P361" i="14"/>
  <c r="P297" i="14"/>
  <c r="P233" i="14"/>
  <c r="P169" i="14"/>
  <c r="P504" i="14"/>
  <c r="P440" i="14"/>
  <c r="P376" i="14"/>
  <c r="P312" i="14"/>
  <c r="P248" i="14"/>
  <c r="P184" i="14"/>
  <c r="P120" i="14"/>
  <c r="P56" i="14"/>
  <c r="P527" i="14"/>
  <c r="P447" i="14"/>
  <c r="P367" i="14"/>
  <c r="P303" i="14"/>
  <c r="P239" i="14"/>
  <c r="P127" i="14"/>
  <c r="P47" i="14"/>
  <c r="P494" i="14"/>
  <c r="P430" i="14"/>
  <c r="P366" i="14"/>
  <c r="P302" i="14"/>
  <c r="P238" i="14"/>
  <c r="P174" i="14"/>
  <c r="P110" i="14"/>
  <c r="P46" i="14"/>
  <c r="P517" i="14"/>
  <c r="P453" i="14"/>
  <c r="P389" i="14"/>
  <c r="P325" i="14"/>
  <c r="P261" i="14"/>
  <c r="P197" i="14"/>
  <c r="P133" i="14"/>
  <c r="P69" i="14"/>
  <c r="P3" i="14"/>
  <c r="P260" i="14"/>
  <c r="P164" i="14"/>
  <c r="P68" i="14"/>
  <c r="P523" i="14"/>
  <c r="P459" i="14"/>
  <c r="P395" i="14"/>
  <c r="P331" i="14"/>
  <c r="P267" i="14"/>
  <c r="P203" i="14"/>
  <c r="P139" i="14"/>
  <c r="P75" i="14"/>
  <c r="P11" i="14"/>
  <c r="P391" i="14"/>
  <c r="P554" i="14"/>
  <c r="P550" i="14"/>
  <c r="P541" i="14"/>
  <c r="BR102" i="2" l="1"/>
  <c r="BQ102" i="2"/>
  <c r="BQ101" i="2"/>
  <c r="BR101" i="2"/>
  <c r="C3" i="16"/>
  <c r="F679" i="14"/>
  <c r="F687" i="14"/>
  <c r="F658" i="14"/>
  <c r="F642" i="14"/>
  <c r="F626" i="14"/>
  <c r="F977" i="14"/>
  <c r="F969" i="14"/>
  <c r="F961" i="14"/>
  <c r="F953" i="14"/>
  <c r="F945" i="14"/>
  <c r="F937" i="14"/>
  <c r="F929" i="14"/>
  <c r="F634" i="14"/>
  <c r="F965" i="14"/>
  <c r="F933" i="14"/>
  <c r="F650" i="14"/>
  <c r="F973" i="14"/>
  <c r="F941" i="14"/>
  <c r="F921" i="14"/>
  <c r="F913" i="14"/>
  <c r="F905" i="14"/>
  <c r="F897" i="14"/>
  <c r="F889" i="14"/>
  <c r="F881" i="14"/>
  <c r="F873" i="14"/>
  <c r="F865" i="14"/>
  <c r="F857" i="14"/>
  <c r="F849" i="14"/>
  <c r="F841" i="14"/>
  <c r="F833" i="14"/>
  <c r="F825" i="14"/>
  <c r="F817" i="14"/>
  <c r="F809" i="14"/>
  <c r="F801" i="14"/>
  <c r="F793" i="14"/>
  <c r="F785" i="14"/>
  <c r="F777" i="14"/>
  <c r="F761" i="14"/>
  <c r="F745" i="14"/>
  <c r="F729" i="14"/>
  <c r="F713" i="14"/>
  <c r="F697" i="14"/>
  <c r="F681" i="14"/>
  <c r="F972" i="14"/>
  <c r="F964" i="14"/>
  <c r="F956" i="14"/>
  <c r="F948" i="14"/>
  <c r="F940" i="14"/>
  <c r="F932" i="14"/>
  <c r="F924" i="14"/>
  <c r="F916" i="14"/>
  <c r="F908" i="14"/>
  <c r="F900" i="14"/>
  <c r="F892" i="14"/>
  <c r="F884" i="14"/>
  <c r="F876" i="14"/>
  <c r="F868" i="14"/>
  <c r="F860" i="14"/>
  <c r="F852" i="14"/>
  <c r="F844" i="14"/>
  <c r="F836" i="14"/>
  <c r="F828" i="14"/>
  <c r="F820" i="14"/>
  <c r="F812" i="14"/>
  <c r="F804" i="14"/>
  <c r="F796" i="14"/>
  <c r="F788" i="14"/>
  <c r="F780" i="14"/>
  <c r="F711" i="14"/>
  <c r="F666" i="14"/>
  <c r="F949" i="14"/>
  <c r="F957" i="14"/>
  <c r="F925" i="14"/>
  <c r="F917" i="14"/>
  <c r="F909" i="14"/>
  <c r="F901" i="14"/>
  <c r="F893" i="14"/>
  <c r="F885" i="14"/>
  <c r="F877" i="14"/>
  <c r="F869" i="14"/>
  <c r="F861" i="14"/>
  <c r="F853" i="14"/>
  <c r="F845" i="14"/>
  <c r="F837" i="14"/>
  <c r="F829" i="14"/>
  <c r="F821" i="14"/>
  <c r="F813" i="14"/>
  <c r="F805" i="14"/>
  <c r="F797" i="14"/>
  <c r="F789" i="14"/>
  <c r="F781" i="14"/>
  <c r="F769" i="14"/>
  <c r="F737" i="14"/>
  <c r="F968" i="14"/>
  <c r="F936" i="14"/>
  <c r="F904" i="14"/>
  <c r="F872" i="14"/>
  <c r="F840" i="14"/>
  <c r="F808" i="14"/>
  <c r="F776" i="14"/>
  <c r="F689" i="14"/>
  <c r="F976" i="14"/>
  <c r="F944" i="14"/>
  <c r="F912" i="14"/>
  <c r="F880" i="14"/>
  <c r="F848" i="14"/>
  <c r="F816" i="14"/>
  <c r="F784" i="14"/>
  <c r="F672" i="14"/>
  <c r="F753" i="14"/>
  <c r="F705" i="14"/>
  <c r="F952" i="14"/>
  <c r="F920" i="14"/>
  <c r="F888" i="14"/>
  <c r="F856" i="14"/>
  <c r="F824" i="14"/>
  <c r="F792" i="14"/>
  <c r="F721" i="14"/>
  <c r="F960" i="14"/>
  <c r="F928" i="14"/>
  <c r="F896" i="14"/>
  <c r="F864" i="14"/>
  <c r="F832" i="14"/>
  <c r="F800" i="14"/>
  <c r="F664" i="14"/>
  <c r="F648" i="14"/>
  <c r="F632" i="14"/>
  <c r="F624" i="14"/>
  <c r="F640" i="14"/>
  <c r="F656" i="14"/>
  <c r="F667" i="14"/>
  <c r="F663" i="14"/>
  <c r="F659" i="14"/>
  <c r="F655" i="14"/>
  <c r="F647" i="14"/>
  <c r="F639" i="14"/>
  <c r="F631" i="14"/>
  <c r="F627" i="14"/>
  <c r="F735" i="14"/>
  <c r="F651" i="14"/>
  <c r="F635" i="14"/>
  <c r="F971" i="14"/>
  <c r="F955" i="14"/>
  <c r="F939" i="14"/>
  <c r="F923" i="14"/>
  <c r="F907" i="14"/>
  <c r="F891" i="14"/>
  <c r="F875" i="14"/>
  <c r="F859" i="14"/>
  <c r="F843" i="14"/>
  <c r="F827" i="14"/>
  <c r="F811" i="14"/>
  <c r="F695" i="14"/>
  <c r="F967" i="14"/>
  <c r="F951" i="14"/>
  <c r="F935" i="14"/>
  <c r="F919" i="14"/>
  <c r="F903" i="14"/>
  <c r="F887" i="14"/>
  <c r="F871" i="14"/>
  <c r="F855" i="14"/>
  <c r="F839" i="14"/>
  <c r="F823" i="14"/>
  <c r="F774" i="14"/>
  <c r="F766" i="14"/>
  <c r="F758" i="14"/>
  <c r="F750" i="14"/>
  <c r="F742" i="14"/>
  <c r="F734" i="14"/>
  <c r="F726" i="14"/>
  <c r="F718" i="14"/>
  <c r="F710" i="14"/>
  <c r="F671" i="14"/>
  <c r="F643" i="14"/>
  <c r="F623" i="14"/>
  <c r="F963" i="14"/>
  <c r="F947" i="14"/>
  <c r="F931" i="14"/>
  <c r="F915" i="14"/>
  <c r="F899" i="14"/>
  <c r="F883" i="14"/>
  <c r="F867" i="14"/>
  <c r="F851" i="14"/>
  <c r="F835" i="14"/>
  <c r="F819" i="14"/>
  <c r="F975" i="14"/>
  <c r="F959" i="14"/>
  <c r="F943" i="14"/>
  <c r="F927" i="14"/>
  <c r="F911" i="14"/>
  <c r="F895" i="14"/>
  <c r="F879" i="14"/>
  <c r="F863" i="14"/>
  <c r="F847" i="14"/>
  <c r="F831" i="14"/>
  <c r="F815" i="14"/>
  <c r="F770" i="14"/>
  <c r="F762" i="14"/>
  <c r="F754" i="14"/>
  <c r="F746" i="14"/>
  <c r="F738" i="14"/>
  <c r="F730" i="14"/>
  <c r="F722" i="14"/>
  <c r="F714" i="14"/>
  <c r="F706" i="14"/>
  <c r="F979" i="14"/>
  <c r="F698" i="14"/>
  <c r="F690" i="14"/>
  <c r="F682" i="14"/>
  <c r="F674" i="14"/>
  <c r="F999" i="14"/>
  <c r="F997" i="14"/>
  <c r="F995" i="14"/>
  <c r="F993" i="14"/>
  <c r="F991" i="14"/>
  <c r="F989" i="14"/>
  <c r="F987" i="14"/>
  <c r="F985" i="14"/>
  <c r="F983" i="14"/>
  <c r="F981" i="14"/>
  <c r="F978" i="14"/>
  <c r="F803" i="14"/>
  <c r="F787" i="14"/>
  <c r="F767" i="14"/>
  <c r="F702" i="14"/>
  <c r="F694" i="14"/>
  <c r="F686" i="14"/>
  <c r="F678" i="14"/>
  <c r="F1000" i="14"/>
  <c r="F998" i="14"/>
  <c r="F996" i="14"/>
  <c r="F994" i="14"/>
  <c r="F992" i="14"/>
  <c r="F990" i="14"/>
  <c r="F988" i="14"/>
  <c r="F986" i="14"/>
  <c r="F984" i="14"/>
  <c r="F982" i="14"/>
  <c r="F980" i="14"/>
  <c r="F795" i="14"/>
  <c r="F779" i="14"/>
  <c r="F791" i="14"/>
  <c r="F783" i="14"/>
  <c r="F673" i="14"/>
  <c r="F669" i="14"/>
  <c r="F665" i="14"/>
  <c r="F661" i="14"/>
  <c r="F657" i="14"/>
  <c r="F653" i="14"/>
  <c r="F649" i="14"/>
  <c r="F645" i="14"/>
  <c r="F641" i="14"/>
  <c r="F637" i="14"/>
  <c r="F633" i="14"/>
  <c r="F629" i="14"/>
  <c r="F625" i="14"/>
  <c r="F807" i="14"/>
  <c r="F775" i="14"/>
  <c r="F799" i="14"/>
  <c r="F759" i="14"/>
  <c r="F974" i="14"/>
  <c r="F958" i="14"/>
  <c r="F942" i="14"/>
  <c r="F926" i="14"/>
  <c r="F910" i="14"/>
  <c r="F894" i="14"/>
  <c r="F878" i="14"/>
  <c r="F862" i="14"/>
  <c r="F846" i="14"/>
  <c r="F830" i="14"/>
  <c r="F814" i="14"/>
  <c r="F798" i="14"/>
  <c r="F782" i="14"/>
  <c r="F670" i="14"/>
  <c r="F638" i="14"/>
  <c r="F719" i="14"/>
  <c r="F768" i="14"/>
  <c r="F760" i="14"/>
  <c r="F752" i="14"/>
  <c r="F744" i="14"/>
  <c r="F736" i="14"/>
  <c r="F728" i="14"/>
  <c r="F720" i="14"/>
  <c r="F712" i="14"/>
  <c r="F704" i="14"/>
  <c r="F696" i="14"/>
  <c r="F688" i="14"/>
  <c r="F680" i="14"/>
  <c r="F970" i="14"/>
  <c r="F954" i="14"/>
  <c r="F938" i="14"/>
  <c r="F922" i="14"/>
  <c r="F906" i="14"/>
  <c r="F890" i="14"/>
  <c r="F874" i="14"/>
  <c r="F858" i="14"/>
  <c r="F842" i="14"/>
  <c r="F826" i="14"/>
  <c r="F810" i="14"/>
  <c r="F794" i="14"/>
  <c r="F778" i="14"/>
  <c r="F763" i="14"/>
  <c r="F747" i="14"/>
  <c r="F731" i="14"/>
  <c r="F715" i="14"/>
  <c r="F699" i="14"/>
  <c r="F683" i="14"/>
  <c r="F662" i="14"/>
  <c r="F630" i="14"/>
  <c r="F751" i="14"/>
  <c r="F703" i="14"/>
  <c r="F966" i="14"/>
  <c r="F950" i="14"/>
  <c r="F934" i="14"/>
  <c r="F918" i="14"/>
  <c r="F902" i="14"/>
  <c r="F886" i="14"/>
  <c r="F870" i="14"/>
  <c r="F854" i="14"/>
  <c r="F838" i="14"/>
  <c r="F822" i="14"/>
  <c r="F806" i="14"/>
  <c r="F790" i="14"/>
  <c r="F654" i="14"/>
  <c r="F743" i="14"/>
  <c r="F772" i="14"/>
  <c r="F764" i="14"/>
  <c r="F756" i="14"/>
  <c r="F748" i="14"/>
  <c r="F740" i="14"/>
  <c r="F732" i="14"/>
  <c r="F724" i="14"/>
  <c r="F716" i="14"/>
  <c r="F708" i="14"/>
  <c r="F700" i="14"/>
  <c r="F692" i="14"/>
  <c r="F684" i="14"/>
  <c r="F676" i="14"/>
  <c r="F962" i="14"/>
  <c r="F946" i="14"/>
  <c r="F930" i="14"/>
  <c r="F914" i="14"/>
  <c r="F898" i="14"/>
  <c r="F882" i="14"/>
  <c r="F866" i="14"/>
  <c r="F850" i="14"/>
  <c r="F834" i="14"/>
  <c r="F818" i="14"/>
  <c r="F802" i="14"/>
  <c r="F786" i="14"/>
  <c r="F771" i="14"/>
  <c r="F755" i="14"/>
  <c r="F739" i="14"/>
  <c r="F723" i="14"/>
  <c r="F707" i="14"/>
  <c r="F691" i="14"/>
  <c r="F675" i="14"/>
  <c r="F646" i="14"/>
  <c r="F727" i="14"/>
  <c r="F765" i="14"/>
  <c r="F733" i="14"/>
  <c r="F701" i="14"/>
  <c r="F660" i="14"/>
  <c r="F628" i="14"/>
  <c r="F773" i="14"/>
  <c r="F741" i="14"/>
  <c r="F709" i="14"/>
  <c r="F677" i="14"/>
  <c r="F652" i="14"/>
  <c r="F749" i="14"/>
  <c r="F717" i="14"/>
  <c r="F685" i="14"/>
  <c r="F644" i="14"/>
  <c r="F757" i="14"/>
  <c r="F725" i="14"/>
  <c r="F693" i="14"/>
  <c r="F668" i="14"/>
  <c r="F636" i="14"/>
  <c r="BQ104" i="2" l="1"/>
  <c r="BR104" i="2"/>
  <c r="BQ103" i="2"/>
  <c r="Q47" i="1" s="1"/>
  <c r="AG47" i="1" s="1"/>
  <c r="BR103" i="2"/>
  <c r="R47" i="1" s="1"/>
  <c r="AH47" i="1" s="1"/>
  <c r="N626" i="14"/>
  <c r="N638" i="14"/>
  <c r="N650" i="14"/>
  <c r="N662" i="14"/>
  <c r="N674" i="14"/>
  <c r="N686" i="14"/>
  <c r="N698" i="14"/>
  <c r="N710" i="14"/>
  <c r="N722" i="14"/>
  <c r="N734" i="14"/>
  <c r="N746" i="14"/>
  <c r="N758" i="14"/>
  <c r="N770" i="14"/>
  <c r="N782" i="14"/>
  <c r="N794" i="14"/>
  <c r="N806" i="14"/>
  <c r="N818" i="14"/>
  <c r="N830" i="14"/>
  <c r="N842" i="14"/>
  <c r="N854" i="14"/>
  <c r="N866" i="14"/>
  <c r="N878" i="14"/>
  <c r="N890" i="14"/>
  <c r="N902" i="14"/>
  <c r="N914" i="14"/>
  <c r="N926" i="14"/>
  <c r="N938" i="14"/>
  <c r="N950" i="14"/>
  <c r="N962" i="14"/>
  <c r="N974" i="14"/>
  <c r="N986" i="14"/>
  <c r="N998" i="14"/>
  <c r="N627" i="14"/>
  <c r="N639" i="14"/>
  <c r="N651" i="14"/>
  <c r="N663" i="14"/>
  <c r="N675" i="14"/>
  <c r="N687" i="14"/>
  <c r="N699" i="14"/>
  <c r="N711" i="14"/>
  <c r="N723" i="14"/>
  <c r="N735" i="14"/>
  <c r="N747" i="14"/>
  <c r="N759" i="14"/>
  <c r="N771" i="14"/>
  <c r="N783" i="14"/>
  <c r="N628" i="14"/>
  <c r="N640" i="14"/>
  <c r="N652" i="14"/>
  <c r="N664" i="14"/>
  <c r="N676" i="14"/>
  <c r="N688" i="14"/>
  <c r="N700" i="14"/>
  <c r="N712" i="14"/>
  <c r="N724" i="14"/>
  <c r="N736" i="14"/>
  <c r="N748" i="14"/>
  <c r="N760" i="14"/>
  <c r="N772" i="14"/>
  <c r="N784" i="14"/>
  <c r="N796" i="14"/>
  <c r="N808" i="14"/>
  <c r="N820" i="14"/>
  <c r="N832" i="14"/>
  <c r="N844" i="14"/>
  <c r="N856" i="14"/>
  <c r="N868" i="14"/>
  <c r="N880" i="14"/>
  <c r="N892" i="14"/>
  <c r="N904" i="14"/>
  <c r="N916" i="14"/>
  <c r="N928" i="14"/>
  <c r="N940" i="14"/>
  <c r="N952" i="14"/>
  <c r="N964" i="14"/>
  <c r="N629" i="14"/>
  <c r="N641" i="14"/>
  <c r="N653" i="14"/>
  <c r="N665" i="14"/>
  <c r="N677" i="14"/>
  <c r="N689" i="14"/>
  <c r="N701" i="14"/>
  <c r="N713" i="14"/>
  <c r="N725" i="14"/>
  <c r="N737" i="14"/>
  <c r="N749" i="14"/>
  <c r="N761" i="14"/>
  <c r="N773" i="14"/>
  <c r="N785" i="14"/>
  <c r="N797" i="14"/>
  <c r="N809" i="14"/>
  <c r="N821" i="14"/>
  <c r="N833" i="14"/>
  <c r="N845" i="14"/>
  <c r="N857" i="14"/>
  <c r="N869" i="14"/>
  <c r="N881" i="14"/>
  <c r="N893" i="14"/>
  <c r="N905" i="14"/>
  <c r="N917" i="14"/>
  <c r="N929" i="14"/>
  <c r="N941" i="14"/>
  <c r="N953" i="14"/>
  <c r="N965" i="14"/>
  <c r="N977" i="14"/>
  <c r="N989" i="14"/>
  <c r="N630" i="14"/>
  <c r="N642" i="14"/>
  <c r="N654" i="14"/>
  <c r="N666" i="14"/>
  <c r="N678" i="14"/>
  <c r="N690" i="14"/>
  <c r="N702" i="14"/>
  <c r="N714" i="14"/>
  <c r="N726" i="14"/>
  <c r="N738" i="14"/>
  <c r="N750" i="14"/>
  <c r="N762" i="14"/>
  <c r="N774" i="14"/>
  <c r="N786" i="14"/>
  <c r="N798" i="14"/>
  <c r="N810" i="14"/>
  <c r="N822" i="14"/>
  <c r="N834" i="14"/>
  <c r="N846" i="14"/>
  <c r="N858" i="14"/>
  <c r="N870" i="14"/>
  <c r="N882" i="14"/>
  <c r="N894" i="14"/>
  <c r="N906" i="14"/>
  <c r="N918" i="14"/>
  <c r="N930" i="14"/>
  <c r="N942" i="14"/>
  <c r="N954" i="14"/>
  <c r="N966" i="14"/>
  <c r="N631" i="14"/>
  <c r="N643" i="14"/>
  <c r="N655" i="14"/>
  <c r="N667" i="14"/>
  <c r="N679" i="14"/>
  <c r="N691" i="14"/>
  <c r="N703" i="14"/>
  <c r="N715" i="14"/>
  <c r="N727" i="14"/>
  <c r="N739" i="14"/>
  <c r="N751" i="14"/>
  <c r="N763" i="14"/>
  <c r="N775" i="14"/>
  <c r="N787" i="14"/>
  <c r="N799" i="14"/>
  <c r="N811" i="14"/>
  <c r="N823" i="14"/>
  <c r="N835" i="14"/>
  <c r="N847" i="14"/>
  <c r="N859" i="14"/>
  <c r="N871" i="14"/>
  <c r="N883" i="14"/>
  <c r="N895" i="14"/>
  <c r="N907" i="14"/>
  <c r="N919" i="14"/>
  <c r="N931" i="14"/>
  <c r="N943" i="14"/>
  <c r="N955" i="14"/>
  <c r="N967" i="14"/>
  <c r="N632" i="14"/>
  <c r="N644" i="14"/>
  <c r="N656" i="14"/>
  <c r="N668" i="14"/>
  <c r="N680" i="14"/>
  <c r="N692" i="14"/>
  <c r="N704" i="14"/>
  <c r="N716" i="14"/>
  <c r="N728" i="14"/>
  <c r="N740" i="14"/>
  <c r="N752" i="14"/>
  <c r="N764" i="14"/>
  <c r="N776" i="14"/>
  <c r="N788" i="14"/>
  <c r="N800" i="14"/>
  <c r="N812" i="14"/>
  <c r="N824" i="14"/>
  <c r="N836" i="14"/>
  <c r="N848" i="14"/>
  <c r="N860" i="14"/>
  <c r="N872" i="14"/>
  <c r="N884" i="14"/>
  <c r="N896" i="14"/>
  <c r="N908" i="14"/>
  <c r="N920" i="14"/>
  <c r="N932" i="14"/>
  <c r="N944" i="14"/>
  <c r="N956" i="14"/>
  <c r="N968" i="14"/>
  <c r="N980" i="14"/>
  <c r="N633" i="14"/>
  <c r="N645" i="14"/>
  <c r="N657" i="14"/>
  <c r="N669" i="14"/>
  <c r="N681" i="14"/>
  <c r="N693" i="14"/>
  <c r="N705" i="14"/>
  <c r="N717" i="14"/>
  <c r="N729" i="14"/>
  <c r="N741" i="14"/>
  <c r="N753" i="14"/>
  <c r="N765" i="14"/>
  <c r="N777" i="14"/>
  <c r="N789" i="14"/>
  <c r="N801" i="14"/>
  <c r="N813" i="14"/>
  <c r="N825" i="14"/>
  <c r="N837" i="14"/>
  <c r="N849" i="14"/>
  <c r="N861" i="14"/>
  <c r="N873" i="14"/>
  <c r="N885" i="14"/>
  <c r="N897" i="14"/>
  <c r="N909" i="14"/>
  <c r="N921" i="14"/>
  <c r="N933" i="14"/>
  <c r="N945" i="14"/>
  <c r="N957" i="14"/>
  <c r="N969" i="14"/>
  <c r="N981" i="14"/>
  <c r="N634" i="14"/>
  <c r="N646" i="14"/>
  <c r="N658" i="14"/>
  <c r="N670" i="14"/>
  <c r="N682" i="14"/>
  <c r="N694" i="14"/>
  <c r="N706" i="14"/>
  <c r="N718" i="14"/>
  <c r="N730" i="14"/>
  <c r="N742" i="14"/>
  <c r="N754" i="14"/>
  <c r="N766" i="14"/>
  <c r="N778" i="14"/>
  <c r="N790" i="14"/>
  <c r="N802" i="14"/>
  <c r="N814" i="14"/>
  <c r="N826" i="14"/>
  <c r="N838" i="14"/>
  <c r="N850" i="14"/>
  <c r="N862" i="14"/>
  <c r="N874" i="14"/>
  <c r="N886" i="14"/>
  <c r="N898" i="14"/>
  <c r="N910" i="14"/>
  <c r="N922" i="14"/>
  <c r="N934" i="14"/>
  <c r="N946" i="14"/>
  <c r="N958" i="14"/>
  <c r="N970" i="14"/>
  <c r="N623" i="14"/>
  <c r="N635" i="14"/>
  <c r="N647" i="14"/>
  <c r="N659" i="14"/>
  <c r="N671" i="14"/>
  <c r="N683" i="14"/>
  <c r="N695" i="14"/>
  <c r="N707" i="14"/>
  <c r="N719" i="14"/>
  <c r="N731" i="14"/>
  <c r="N743" i="14"/>
  <c r="N755" i="14"/>
  <c r="N767" i="14"/>
  <c r="N779" i="14"/>
  <c r="N791" i="14"/>
  <c r="N803" i="14"/>
  <c r="N815" i="14"/>
  <c r="N827" i="14"/>
  <c r="N839" i="14"/>
  <c r="N851" i="14"/>
  <c r="N863" i="14"/>
  <c r="N875" i="14"/>
  <c r="N887" i="14"/>
  <c r="N899" i="14"/>
  <c r="N911" i="14"/>
  <c r="N923" i="14"/>
  <c r="N935" i="14"/>
  <c r="N947" i="14"/>
  <c r="N959" i="14"/>
  <c r="N971" i="14"/>
  <c r="N983" i="14"/>
  <c r="N624" i="14"/>
  <c r="N636" i="14"/>
  <c r="N648" i="14"/>
  <c r="N660" i="14"/>
  <c r="N672" i="14"/>
  <c r="N684" i="14"/>
  <c r="N696" i="14"/>
  <c r="N708" i="14"/>
  <c r="N720" i="14"/>
  <c r="N732" i="14"/>
  <c r="N744" i="14"/>
  <c r="N756" i="14"/>
  <c r="N768" i="14"/>
  <c r="N780" i="14"/>
  <c r="N792" i="14"/>
  <c r="N804" i="14"/>
  <c r="N816" i="14"/>
  <c r="N828" i="14"/>
  <c r="N840" i="14"/>
  <c r="N852" i="14"/>
  <c r="N864" i="14"/>
  <c r="N876" i="14"/>
  <c r="N888" i="14"/>
  <c r="N900" i="14"/>
  <c r="N912" i="14"/>
  <c r="N924" i="14"/>
  <c r="N936" i="14"/>
  <c r="N948" i="14"/>
  <c r="N625" i="14"/>
  <c r="N637" i="14"/>
  <c r="N649" i="14"/>
  <c r="N661" i="14"/>
  <c r="N673" i="14"/>
  <c r="N685" i="14"/>
  <c r="N697" i="14"/>
  <c r="N709" i="14"/>
  <c r="N721" i="14"/>
  <c r="N733" i="14"/>
  <c r="N745" i="14"/>
  <c r="N757" i="14"/>
  <c r="N769" i="14"/>
  <c r="N781" i="14"/>
  <c r="N793" i="14"/>
  <c r="N805" i="14"/>
  <c r="N817" i="14"/>
  <c r="N829" i="14"/>
  <c r="N841" i="14"/>
  <c r="N853" i="14"/>
  <c r="N865" i="14"/>
  <c r="N877" i="14"/>
  <c r="N889" i="14"/>
  <c r="N901" i="14"/>
  <c r="N913" i="14"/>
  <c r="N925" i="14"/>
  <c r="N937" i="14"/>
  <c r="N949" i="14"/>
  <c r="N961" i="14"/>
  <c r="N973" i="14"/>
  <c r="N985" i="14"/>
  <c r="N997" i="14"/>
  <c r="N795" i="14"/>
  <c r="N939" i="14"/>
  <c r="N988" i="14"/>
  <c r="N807" i="14"/>
  <c r="N951" i="14"/>
  <c r="N990" i="14"/>
  <c r="N819" i="14"/>
  <c r="N960" i="14"/>
  <c r="N991" i="14"/>
  <c r="N831" i="14"/>
  <c r="N963" i="14"/>
  <c r="N992" i="14"/>
  <c r="N843" i="14"/>
  <c r="N972" i="14"/>
  <c r="N993" i="14"/>
  <c r="N855" i="14"/>
  <c r="N975" i="14"/>
  <c r="N994" i="14"/>
  <c r="N867" i="14"/>
  <c r="N976" i="14"/>
  <c r="N995" i="14"/>
  <c r="N879" i="14"/>
  <c r="N978" i="14"/>
  <c r="N996" i="14"/>
  <c r="N891" i="14"/>
  <c r="N979" i="14"/>
  <c r="N999" i="14"/>
  <c r="N903" i="14"/>
  <c r="N982" i="14"/>
  <c r="N1000" i="14"/>
  <c r="N915" i="14"/>
  <c r="N984" i="14"/>
  <c r="N927" i="14"/>
  <c r="N987" i="14"/>
  <c r="BA47" i="1" l="1"/>
  <c r="BT47" i="1"/>
  <c r="AZ47" i="1"/>
  <c r="BS47" i="1"/>
  <c r="BQ106" i="2"/>
  <c r="BR106" i="2"/>
  <c r="BR105" i="2"/>
  <c r="BQ105" i="2"/>
  <c r="L993" i="14"/>
  <c r="L990" i="14"/>
  <c r="L994" i="14"/>
  <c r="L984" i="14"/>
  <c r="L998" i="14"/>
  <c r="L980" i="14"/>
  <c r="L997" i="14"/>
  <c r="L981" i="14"/>
  <c r="L971" i="14"/>
  <c r="L903" i="14"/>
  <c r="L891" i="14"/>
  <c r="L815" i="14"/>
  <c r="L807" i="14"/>
  <c r="L767" i="14"/>
  <c r="L739" i="14"/>
  <c r="L719" i="14"/>
  <c r="L683" i="14"/>
  <c r="L996" i="14"/>
  <c r="L992" i="14"/>
  <c r="L959" i="14"/>
  <c r="L947" i="14"/>
  <c r="L879" i="14"/>
  <c r="L863" i="14"/>
  <c r="L803" i="14"/>
  <c r="L791" i="14"/>
  <c r="L747" i="14"/>
  <c r="L727" i="14"/>
  <c r="L691" i="14"/>
  <c r="L999" i="14"/>
  <c r="L763" i="14"/>
  <c r="L715" i="14"/>
  <c r="L687" i="14"/>
  <c r="L988" i="14"/>
  <c r="L989" i="14"/>
  <c r="L935" i="14"/>
  <c r="L927" i="14"/>
  <c r="L855" i="14"/>
  <c r="L847" i="14"/>
  <c r="L787" i="14"/>
  <c r="L779" i="14"/>
  <c r="L751" i="14"/>
  <c r="L731" i="14"/>
  <c r="L695" i="14"/>
  <c r="L667" i="14"/>
  <c r="L663" i="14"/>
  <c r="L659" i="14"/>
  <c r="L655" i="14"/>
  <c r="L647" i="14"/>
  <c r="L639" i="14"/>
  <c r="L631" i="14"/>
  <c r="L627" i="14"/>
  <c r="L979" i="14"/>
  <c r="L975" i="14"/>
  <c r="L985" i="14"/>
  <c r="L982" i="14"/>
  <c r="L1000" i="14"/>
  <c r="L986" i="14"/>
  <c r="L915" i="14"/>
  <c r="L911" i="14"/>
  <c r="L839" i="14"/>
  <c r="L827" i="14"/>
  <c r="L759" i="14"/>
  <c r="L735" i="14"/>
  <c r="L707" i="14"/>
  <c r="L675" i="14"/>
  <c r="L743" i="14"/>
  <c r="L703" i="14"/>
  <c r="L967" i="14"/>
  <c r="L943" i="14"/>
  <c r="L919" i="14"/>
  <c r="L887" i="14"/>
  <c r="L867" i="14"/>
  <c r="L835" i="14"/>
  <c r="L811" i="14"/>
  <c r="L775" i="14"/>
  <c r="L711" i="14"/>
  <c r="L651" i="14"/>
  <c r="L635" i="14"/>
  <c r="L991" i="14"/>
  <c r="L983" i="14"/>
  <c r="L970" i="14"/>
  <c r="L962" i="14"/>
  <c r="L954" i="14"/>
  <c r="L946" i="14"/>
  <c r="L938" i="14"/>
  <c r="L930" i="14"/>
  <c r="L922" i="14"/>
  <c r="L914" i="14"/>
  <c r="L951" i="14"/>
  <c r="L923" i="14"/>
  <c r="L895" i="14"/>
  <c r="L871" i="14"/>
  <c r="L843" i="14"/>
  <c r="L819" i="14"/>
  <c r="L783" i="14"/>
  <c r="L723" i="14"/>
  <c r="L679" i="14"/>
  <c r="L955" i="14"/>
  <c r="L931" i="14"/>
  <c r="L899" i="14"/>
  <c r="L875" i="14"/>
  <c r="L851" i="14"/>
  <c r="L823" i="14"/>
  <c r="L795" i="14"/>
  <c r="L755" i="14"/>
  <c r="L671" i="14"/>
  <c r="L643" i="14"/>
  <c r="L623" i="14"/>
  <c r="L995" i="14"/>
  <c r="L987" i="14"/>
  <c r="L978" i="14"/>
  <c r="L974" i="14"/>
  <c r="L966" i="14"/>
  <c r="L958" i="14"/>
  <c r="L950" i="14"/>
  <c r="L942" i="14"/>
  <c r="L934" i="14"/>
  <c r="L926" i="14"/>
  <c r="L963" i="14"/>
  <c r="L939" i="14"/>
  <c r="L907" i="14"/>
  <c r="L883" i="14"/>
  <c r="L859" i="14"/>
  <c r="L831" i="14"/>
  <c r="L799" i="14"/>
  <c r="L771" i="14"/>
  <c r="L699" i="14"/>
  <c r="L918" i="14"/>
  <c r="L910" i="14"/>
  <c r="L894" i="14"/>
  <c r="L878" i="14"/>
  <c r="L862" i="14"/>
  <c r="L846" i="14"/>
  <c r="L830" i="14"/>
  <c r="L814" i="14"/>
  <c r="L798" i="14"/>
  <c r="L782" i="14"/>
  <c r="L766" i="14"/>
  <c r="L750" i="14"/>
  <c r="L734" i="14"/>
  <c r="L718" i="14"/>
  <c r="L694" i="14"/>
  <c r="L686" i="14"/>
  <c r="L678" i="14"/>
  <c r="L670" i="14"/>
  <c r="L654" i="14"/>
  <c r="L638" i="14"/>
  <c r="L898" i="14"/>
  <c r="L882" i="14"/>
  <c r="L866" i="14"/>
  <c r="L850" i="14"/>
  <c r="L834" i="14"/>
  <c r="L818" i="14"/>
  <c r="L802" i="14"/>
  <c r="L786" i="14"/>
  <c r="L770" i="14"/>
  <c r="L754" i="14"/>
  <c r="L738" i="14"/>
  <c r="L722" i="14"/>
  <c r="L706" i="14"/>
  <c r="L702" i="14"/>
  <c r="L658" i="14"/>
  <c r="L642" i="14"/>
  <c r="L626" i="14"/>
  <c r="L902" i="14"/>
  <c r="L886" i="14"/>
  <c r="L870" i="14"/>
  <c r="L854" i="14"/>
  <c r="L838" i="14"/>
  <c r="L822" i="14"/>
  <c r="L806" i="14"/>
  <c r="L790" i="14"/>
  <c r="L774" i="14"/>
  <c r="L758" i="14"/>
  <c r="L742" i="14"/>
  <c r="L726" i="14"/>
  <c r="L710" i="14"/>
  <c r="L698" i="14"/>
  <c r="L690" i="14"/>
  <c r="L682" i="14"/>
  <c r="L674" i="14"/>
  <c r="L662" i="14"/>
  <c r="L646" i="14"/>
  <c r="L630" i="14"/>
  <c r="L906" i="14"/>
  <c r="L890" i="14"/>
  <c r="L874" i="14"/>
  <c r="L858" i="14"/>
  <c r="L842" i="14"/>
  <c r="L826" i="14"/>
  <c r="L810" i="14"/>
  <c r="L794" i="14"/>
  <c r="L778" i="14"/>
  <c r="L762" i="14"/>
  <c r="L746" i="14"/>
  <c r="L730" i="14"/>
  <c r="L714" i="14"/>
  <c r="L666" i="14"/>
  <c r="L650" i="14"/>
  <c r="L634" i="14"/>
  <c r="L977" i="14"/>
  <c r="L961" i="14"/>
  <c r="L945" i="14"/>
  <c r="L929" i="14"/>
  <c r="L913" i="14"/>
  <c r="L897" i="14"/>
  <c r="L885" i="14"/>
  <c r="L881" i="14"/>
  <c r="L769" i="14"/>
  <c r="L753" i="14"/>
  <c r="L737" i="14"/>
  <c r="L721" i="14"/>
  <c r="L705" i="14"/>
  <c r="L689" i="14"/>
  <c r="L673" i="14"/>
  <c r="L669" i="14"/>
  <c r="L665" i="14"/>
  <c r="L661" i="14"/>
  <c r="L657" i="14"/>
  <c r="L653" i="14"/>
  <c r="L649" i="14"/>
  <c r="L645" i="14"/>
  <c r="L641" i="14"/>
  <c r="L637" i="14"/>
  <c r="L633" i="14"/>
  <c r="L629" i="14"/>
  <c r="L625" i="14"/>
  <c r="L965" i="14"/>
  <c r="L949" i="14"/>
  <c r="L933" i="14"/>
  <c r="L917" i="14"/>
  <c r="L901" i="14"/>
  <c r="L877" i="14"/>
  <c r="L869" i="14"/>
  <c r="L861" i="14"/>
  <c r="L853" i="14"/>
  <c r="L845" i="14"/>
  <c r="L837" i="14"/>
  <c r="L829" i="14"/>
  <c r="L821" i="14"/>
  <c r="L813" i="14"/>
  <c r="L805" i="14"/>
  <c r="L797" i="14"/>
  <c r="L789" i="14"/>
  <c r="L781" i="14"/>
  <c r="L773" i="14"/>
  <c r="L757" i="14"/>
  <c r="L741" i="14"/>
  <c r="L725" i="14"/>
  <c r="L709" i="14"/>
  <c r="L693" i="14"/>
  <c r="L677" i="14"/>
  <c r="L969" i="14"/>
  <c r="L953" i="14"/>
  <c r="L937" i="14"/>
  <c r="L921" i="14"/>
  <c r="L905" i="14"/>
  <c r="L761" i="14"/>
  <c r="L745" i="14"/>
  <c r="L729" i="14"/>
  <c r="L713" i="14"/>
  <c r="L697" i="14"/>
  <c r="L681" i="14"/>
  <c r="L973" i="14"/>
  <c r="L957" i="14"/>
  <c r="L941" i="14"/>
  <c r="L925" i="14"/>
  <c r="L909" i="14"/>
  <c r="L893" i="14"/>
  <c r="L889" i="14"/>
  <c r="L873" i="14"/>
  <c r="L865" i="14"/>
  <c r="L857" i="14"/>
  <c r="L849" i="14"/>
  <c r="L841" i="14"/>
  <c r="L833" i="14"/>
  <c r="L825" i="14"/>
  <c r="L817" i="14"/>
  <c r="L809" i="14"/>
  <c r="L801" i="14"/>
  <c r="L793" i="14"/>
  <c r="L785" i="14"/>
  <c r="L777" i="14"/>
  <c r="L765" i="14"/>
  <c r="L749" i="14"/>
  <c r="L733" i="14"/>
  <c r="L717" i="14"/>
  <c r="L701" i="14"/>
  <c r="L685" i="14"/>
  <c r="L668" i="14"/>
  <c r="L652" i="14"/>
  <c r="L636" i="14"/>
  <c r="L976" i="14"/>
  <c r="L968" i="14"/>
  <c r="L960" i="14"/>
  <c r="L952" i="14"/>
  <c r="L944" i="14"/>
  <c r="L936" i="14"/>
  <c r="L928" i="14"/>
  <c r="L920" i="14"/>
  <c r="L912" i="14"/>
  <c r="L660" i="14"/>
  <c r="L644" i="14"/>
  <c r="L628" i="14"/>
  <c r="L972" i="14"/>
  <c r="L964" i="14"/>
  <c r="L956" i="14"/>
  <c r="L948" i="14"/>
  <c r="L940" i="14"/>
  <c r="L932" i="14"/>
  <c r="L924" i="14"/>
  <c r="L916" i="14"/>
  <c r="L908" i="14"/>
  <c r="L900" i="14"/>
  <c r="L884" i="14"/>
  <c r="L868" i="14"/>
  <c r="L852" i="14"/>
  <c r="L836" i="14"/>
  <c r="L820" i="14"/>
  <c r="L804" i="14"/>
  <c r="L788" i="14"/>
  <c r="L772" i="14"/>
  <c r="L756" i="14"/>
  <c r="L740" i="14"/>
  <c r="L724" i="14"/>
  <c r="L708" i="14"/>
  <c r="L692" i="14"/>
  <c r="L676" i="14"/>
  <c r="L648" i="14"/>
  <c r="L904" i="14"/>
  <c r="L888" i="14"/>
  <c r="L872" i="14"/>
  <c r="L856" i="14"/>
  <c r="L840" i="14"/>
  <c r="L824" i="14"/>
  <c r="L808" i="14"/>
  <c r="L792" i="14"/>
  <c r="L776" i="14"/>
  <c r="L760" i="14"/>
  <c r="L744" i="14"/>
  <c r="L728" i="14"/>
  <c r="L712" i="14"/>
  <c r="L696" i="14"/>
  <c r="L680" i="14"/>
  <c r="L656" i="14"/>
  <c r="L624" i="14"/>
  <c r="L892" i="14"/>
  <c r="L876" i="14"/>
  <c r="L860" i="14"/>
  <c r="L844" i="14"/>
  <c r="L828" i="14"/>
  <c r="L812" i="14"/>
  <c r="L796" i="14"/>
  <c r="L780" i="14"/>
  <c r="L764" i="14"/>
  <c r="L748" i="14"/>
  <c r="L732" i="14"/>
  <c r="L716" i="14"/>
  <c r="L700" i="14"/>
  <c r="L684" i="14"/>
  <c r="L664" i="14"/>
  <c r="L632" i="14"/>
  <c r="L896" i="14"/>
  <c r="L880" i="14"/>
  <c r="L864" i="14"/>
  <c r="L848" i="14"/>
  <c r="L832" i="14"/>
  <c r="L816" i="14"/>
  <c r="L800" i="14"/>
  <c r="L784" i="14"/>
  <c r="L768" i="14"/>
  <c r="L752" i="14"/>
  <c r="L736" i="14"/>
  <c r="L720" i="14"/>
  <c r="L704" i="14"/>
  <c r="L688" i="14"/>
  <c r="L672" i="14"/>
  <c r="L640" i="14"/>
  <c r="Q328" i="14"/>
  <c r="Q97" i="14"/>
  <c r="Q224" i="14"/>
  <c r="Q508" i="14"/>
  <c r="Q184" i="14"/>
  <c r="Q362" i="14"/>
  <c r="Q523" i="14"/>
  <c r="Q27" i="14"/>
  <c r="Q94" i="14"/>
  <c r="Q9" i="14"/>
  <c r="Q369" i="14"/>
  <c r="Q439" i="14"/>
  <c r="Q105" i="14"/>
  <c r="Q89" i="14"/>
  <c r="Q12" i="14"/>
  <c r="Q243" i="14"/>
  <c r="Q530" i="14"/>
  <c r="Q157" i="14"/>
  <c r="Q275" i="14"/>
  <c r="Q554" i="14"/>
  <c r="Q471" i="14"/>
  <c r="Q210" i="14"/>
  <c r="Q220" i="14"/>
  <c r="Q465" i="14"/>
  <c r="Q219" i="14"/>
  <c r="Q436" i="14"/>
  <c r="Q350" i="14"/>
  <c r="Q445" i="14"/>
  <c r="Q562" i="14"/>
  <c r="Q108" i="14"/>
  <c r="Q176" i="14"/>
  <c r="Q409" i="14"/>
  <c r="Q301" i="14"/>
  <c r="Q487" i="14"/>
  <c r="Q402" i="14"/>
  <c r="Q467" i="14"/>
  <c r="Q71" i="14"/>
  <c r="Q323" i="14"/>
  <c r="Q106" i="14"/>
  <c r="Q179" i="14"/>
  <c r="Q125" i="14"/>
  <c r="Q285" i="14"/>
  <c r="BQ108" i="2" l="1"/>
  <c r="BR108" i="2"/>
  <c r="BR107" i="2"/>
  <c r="BQ107" i="2"/>
  <c r="Q174" i="14"/>
  <c r="Q521" i="14"/>
  <c r="Q281" i="14"/>
  <c r="Q404" i="14"/>
  <c r="Q363" i="14"/>
  <c r="Q288" i="14"/>
  <c r="Q209" i="14"/>
  <c r="Q87" i="14"/>
  <c r="Q120" i="14"/>
  <c r="Q19" i="14"/>
  <c r="Q455" i="14"/>
  <c r="Q77" i="14"/>
  <c r="Q437" i="14"/>
  <c r="Q93" i="14"/>
  <c r="Q170" i="14"/>
  <c r="Q79" i="14"/>
  <c r="Q238" i="14"/>
  <c r="Q569" i="14"/>
  <c r="Q56" i="14"/>
  <c r="Q360" i="14"/>
  <c r="Q267" i="14"/>
  <c r="Q160" i="14"/>
  <c r="Q222" i="14"/>
  <c r="Q308" i="14"/>
  <c r="Q196" i="14"/>
  <c r="Q489" i="14"/>
  <c r="Q140" i="14"/>
  <c r="Q444" i="14"/>
  <c r="Q299" i="14"/>
  <c r="Q500" i="14"/>
  <c r="Q321" i="14"/>
  <c r="Q314" i="14"/>
  <c r="Q367" i="14"/>
  <c r="Q448" i="14"/>
  <c r="Q164" i="14"/>
  <c r="Q401" i="14"/>
  <c r="Q340" i="14"/>
  <c r="Q167" i="14"/>
  <c r="Q561" i="14"/>
  <c r="Q303" i="14"/>
  <c r="Q30" i="14"/>
  <c r="Q287" i="14"/>
  <c r="Q206" i="14"/>
  <c r="Q398" i="14"/>
  <c r="Q348" i="14"/>
  <c r="Q482" i="14"/>
  <c r="Q549" i="14"/>
  <c r="Q306" i="14"/>
  <c r="Q29" i="14"/>
  <c r="Q42" i="14"/>
  <c r="Q399" i="14"/>
  <c r="Q241" i="14"/>
  <c r="Q202" i="14"/>
  <c r="Q432" i="14"/>
  <c r="Q235" i="14"/>
  <c r="Q151" i="14"/>
  <c r="Q316" i="14"/>
  <c r="Q557" i="14"/>
  <c r="Q424" i="14"/>
  <c r="Q216" i="14"/>
  <c r="Q381" i="14"/>
  <c r="Q72" i="14"/>
  <c r="Q254" i="14"/>
  <c r="Q302" i="14"/>
  <c r="Q169" i="14"/>
  <c r="Q48" i="14"/>
  <c r="Q376" i="14"/>
  <c r="Q391" i="14"/>
  <c r="Q293" i="14"/>
  <c r="Q341" i="14"/>
  <c r="Q400" i="14"/>
  <c r="Q11" i="14"/>
  <c r="Q564" i="14"/>
  <c r="Q441" i="14"/>
  <c r="Q539" i="14"/>
  <c r="Q412" i="14"/>
  <c r="Q423" i="14"/>
  <c r="Q488" i="14"/>
  <c r="Q129" i="14"/>
  <c r="Q200" i="14"/>
  <c r="Q446" i="14"/>
  <c r="Q80" i="14"/>
  <c r="Q560" i="14"/>
  <c r="Q418" i="14"/>
  <c r="Q190" i="14"/>
  <c r="Q187" i="14"/>
  <c r="Q121" i="14"/>
  <c r="Q385" i="14"/>
  <c r="Q335" i="14"/>
  <c r="Q345" i="14"/>
  <c r="Q462" i="14"/>
  <c r="Q542" i="14"/>
  <c r="Q152" i="14"/>
  <c r="Q429" i="14"/>
  <c r="Q194" i="14"/>
  <c r="Q310" i="14"/>
  <c r="Q269" i="14"/>
  <c r="Q203" i="14"/>
  <c r="Q38" i="14"/>
  <c r="Q43" i="14"/>
  <c r="Q292" i="14"/>
  <c r="Q96" i="14"/>
  <c r="Q484" i="14"/>
  <c r="Q117" i="14"/>
  <c r="Q143" i="14"/>
  <c r="Q426" i="14"/>
  <c r="Q371" i="14"/>
  <c r="Q411" i="14"/>
  <c r="Q213" i="14"/>
  <c r="Q332" i="14"/>
  <c r="Q180" i="14"/>
  <c r="Q122" i="14"/>
  <c r="Q544" i="14"/>
  <c r="Q201" i="14"/>
  <c r="Q25" i="14"/>
  <c r="Q211" i="14"/>
  <c r="Q35" i="14"/>
  <c r="Q326" i="14"/>
  <c r="Q563" i="14"/>
  <c r="Q509" i="14"/>
  <c r="Q395" i="14"/>
  <c r="Q286" i="14"/>
  <c r="Q205" i="14"/>
  <c r="Q161" i="14"/>
  <c r="Q388" i="14"/>
  <c r="Q375" i="14"/>
  <c r="Q438" i="14"/>
  <c r="Q516" i="14"/>
  <c r="Q182" i="14"/>
  <c r="Q558" i="14"/>
  <c r="Q377" i="14"/>
  <c r="Q37" i="14"/>
  <c r="Q358" i="14"/>
  <c r="Q513" i="14"/>
  <c r="Q39" i="14"/>
  <c r="Q294" i="14"/>
  <c r="Q568" i="14"/>
  <c r="Q463" i="14"/>
  <c r="Q450" i="14"/>
  <c r="Q555" i="14"/>
  <c r="Q497" i="14"/>
  <c r="Q356" i="14"/>
  <c r="Q227" i="14"/>
  <c r="Q339" i="14"/>
  <c r="Q257" i="14"/>
  <c r="Q130" i="14"/>
  <c r="Q109" i="14"/>
  <c r="Q141" i="14"/>
  <c r="Q279" i="14"/>
  <c r="Q99" i="14"/>
  <c r="Q198" i="14"/>
  <c r="Q457" i="14"/>
  <c r="Q64" i="14"/>
  <c r="Q333" i="14"/>
  <c r="Q175" i="14"/>
  <c r="Q475" i="14"/>
  <c r="Q464" i="14"/>
  <c r="Q245" i="14"/>
  <c r="Q177" i="14"/>
  <c r="Q234" i="14"/>
  <c r="Q32" i="14"/>
  <c r="Q239" i="14"/>
  <c r="Q104" i="14"/>
  <c r="Q543" i="14"/>
  <c r="Q384" i="14"/>
  <c r="Q133" i="14"/>
  <c r="Q3" i="14"/>
  <c r="Q66" i="14"/>
  <c r="Q349" i="14"/>
  <c r="Q195" i="14"/>
  <c r="Q260" i="14"/>
  <c r="Q7" i="14"/>
  <c r="Q186" i="14"/>
  <c r="Q6" i="14"/>
  <c r="Q473" i="14"/>
  <c r="Q476" i="14"/>
  <c r="Q330" i="14"/>
  <c r="Q271" i="14"/>
  <c r="Q460" i="14"/>
  <c r="Q425" i="14"/>
  <c r="Q481" i="14"/>
  <c r="Q192" i="14"/>
  <c r="Q394" i="14"/>
  <c r="Q101" i="14"/>
  <c r="Q347" i="14"/>
  <c r="Q75" i="14"/>
  <c r="Q507" i="14"/>
  <c r="Q386" i="14"/>
  <c r="Q456" i="14"/>
  <c r="Q534" i="14"/>
  <c r="Q246" i="14"/>
  <c r="Q74" i="14"/>
  <c r="Q307" i="14"/>
  <c r="Q139" i="14"/>
  <c r="Q58" i="14"/>
  <c r="Q146" i="14"/>
  <c r="Q443" i="14"/>
  <c r="Q18" i="14"/>
  <c r="Q36" i="14"/>
  <c r="Q126" i="14"/>
  <c r="Q567" i="14"/>
  <c r="Q171" i="14"/>
  <c r="Q91" i="14"/>
  <c r="Q65" i="14"/>
  <c r="Q63" i="14"/>
  <c r="Q461" i="14"/>
  <c r="Q459" i="14"/>
  <c r="Q214" i="14"/>
  <c r="Q496" i="14"/>
  <c r="Q218" i="14"/>
  <c r="Q449" i="14"/>
  <c r="Q185" i="14"/>
  <c r="Q403" i="14"/>
  <c r="Q264" i="14"/>
  <c r="Q452" i="14"/>
  <c r="Q5" i="14"/>
  <c r="Q22" i="14"/>
  <c r="Q149" i="14"/>
  <c r="Q26" i="14"/>
  <c r="Q304" i="14"/>
  <c r="Q419" i="14"/>
  <c r="Q85" i="14"/>
  <c r="Q55" i="14"/>
  <c r="Q132" i="14"/>
  <c r="Q236" i="14"/>
  <c r="Q115" i="14"/>
  <c r="Q67" i="14"/>
  <c r="Q359" i="14"/>
  <c r="Q553" i="14"/>
  <c r="Q498" i="14"/>
  <c r="Q334" i="14"/>
  <c r="Q59" i="14"/>
  <c r="Q433" i="14"/>
  <c r="Q110" i="14"/>
  <c r="Q277" i="14"/>
  <c r="Q536" i="14"/>
  <c r="Q392" i="14"/>
  <c r="Q193" i="14"/>
  <c r="Q100" i="14"/>
  <c r="Q405" i="14"/>
  <c r="Q199" i="14"/>
  <c r="Q477" i="14"/>
  <c r="Q14" i="14"/>
  <c r="Q44" i="14"/>
  <c r="Q520" i="14"/>
  <c r="Q191" i="14"/>
  <c r="Q46" i="14"/>
  <c r="Q318" i="14"/>
  <c r="Q357" i="14"/>
  <c r="Q493" i="14"/>
  <c r="Q290" i="14"/>
  <c r="Q113" i="14"/>
  <c r="Q343" i="14"/>
  <c r="Q102" i="14"/>
  <c r="Q70" i="14"/>
  <c r="Q268" i="14"/>
  <c r="Q472" i="14"/>
  <c r="Q62" i="14"/>
  <c r="Q90" i="14"/>
  <c r="Q73" i="14"/>
  <c r="Q408" i="14"/>
  <c r="Q390" i="14"/>
  <c r="Q178" i="14"/>
  <c r="Q485" i="14"/>
  <c r="Q327" i="14"/>
  <c r="Q440" i="14"/>
  <c r="Q320" i="14"/>
  <c r="Q533" i="14"/>
  <c r="Q156" i="14"/>
  <c r="Q20" i="14"/>
  <c r="Q396" i="14"/>
  <c r="Q204" i="14"/>
  <c r="Q515" i="14"/>
  <c r="Q10" i="14"/>
  <c r="Q78" i="14"/>
  <c r="Q296" i="14"/>
  <c r="Q540" i="14"/>
  <c r="Q324" i="14"/>
  <c r="Q532" i="14"/>
  <c r="Q128" i="14"/>
  <c r="Q529" i="14"/>
  <c r="Q16" i="14"/>
  <c r="Q479" i="14"/>
  <c r="Q545" i="14"/>
  <c r="Q142" i="14"/>
  <c r="Q24" i="14"/>
  <c r="Q53" i="14"/>
  <c r="Q548" i="14"/>
  <c r="Q150" i="14"/>
  <c r="Q233" i="14"/>
  <c r="Q23" i="14"/>
  <c r="Q265" i="14"/>
  <c r="Q229" i="14"/>
  <c r="Q351" i="14"/>
  <c r="Q144" i="14"/>
  <c r="Q212" i="14"/>
  <c r="Q501" i="14"/>
  <c r="Q502" i="14"/>
  <c r="Q506" i="14"/>
  <c r="Q258" i="14"/>
  <c r="Q47" i="14"/>
  <c r="Q510" i="14"/>
  <c r="Q486" i="14"/>
  <c r="Q272" i="14"/>
  <c r="Q514" i="14"/>
  <c r="Q159" i="14"/>
  <c r="Q531" i="14"/>
  <c r="Q380" i="14"/>
  <c r="Q383" i="14"/>
  <c r="Q119" i="14"/>
  <c r="Q95" i="14"/>
  <c r="Q138" i="14"/>
  <c r="Q322" i="14"/>
  <c r="Q315" i="14"/>
  <c r="Q354" i="14"/>
  <c r="Q442" i="14"/>
  <c r="Q372" i="14"/>
  <c r="Q49" i="14"/>
  <c r="Q98" i="14"/>
  <c r="Q317" i="14"/>
  <c r="Q283" i="14"/>
  <c r="Q225" i="14"/>
  <c r="Q82" i="14"/>
  <c r="Q300" i="14"/>
  <c r="Q228" i="14"/>
  <c r="Q389" i="14"/>
  <c r="Q232" i="14"/>
  <c r="Q535" i="14"/>
  <c r="Q248" i="14"/>
  <c r="Q566" i="14"/>
  <c r="Q434" i="14"/>
  <c r="Q51" i="14"/>
  <c r="Q33" i="14"/>
  <c r="Q538" i="14"/>
  <c r="Q427" i="14"/>
  <c r="Q181" i="14"/>
  <c r="Q505" i="14"/>
  <c r="Q244" i="14"/>
  <c r="Q188" i="14"/>
  <c r="Q495" i="14"/>
  <c r="Q69" i="14"/>
  <c r="Q407" i="14"/>
  <c r="Q338" i="14"/>
  <c r="Q552" i="14"/>
  <c r="Q370" i="14"/>
  <c r="Q352" i="14"/>
  <c r="Q422" i="14"/>
  <c r="Q240" i="14"/>
  <c r="Q52" i="14"/>
  <c r="Q291" i="14"/>
  <c r="Q127" i="14"/>
  <c r="Q172" i="14"/>
  <c r="Q111" i="14"/>
  <c r="Q197" i="14"/>
  <c r="Q416" i="14"/>
  <c r="Q114" i="14"/>
  <c r="Q153" i="14"/>
  <c r="Q88" i="14"/>
  <c r="Q249" i="14"/>
  <c r="Q28" i="14"/>
  <c r="Q355" i="14"/>
  <c r="Q499" i="14"/>
  <c r="Q123" i="14"/>
  <c r="Q478" i="14"/>
  <c r="Q978" i="14"/>
  <c r="Q752" i="14"/>
  <c r="Q744" i="14"/>
  <c r="Q736" i="14"/>
  <c r="Q728" i="14"/>
  <c r="Q720" i="14"/>
  <c r="Q712" i="14"/>
  <c r="Q704" i="14"/>
  <c r="Q696" i="14"/>
  <c r="Q688" i="14"/>
  <c r="Q680" i="14"/>
  <c r="Q760" i="14"/>
  <c r="Q768" i="14"/>
  <c r="Q756" i="14"/>
  <c r="Q692" i="14"/>
  <c r="Q732" i="14"/>
  <c r="Q724" i="14"/>
  <c r="Q748" i="14"/>
  <c r="Q959" i="14"/>
  <c r="Q947" i="14"/>
  <c r="Q879" i="14"/>
  <c r="Q863" i="14"/>
  <c r="Q803" i="14"/>
  <c r="Q791" i="14"/>
  <c r="Q747" i="14"/>
  <c r="Q727" i="14"/>
  <c r="Q691" i="14"/>
  <c r="Q708" i="14"/>
  <c r="Q716" i="14"/>
  <c r="Q935" i="14"/>
  <c r="Q927" i="14"/>
  <c r="Q855" i="14"/>
  <c r="Q847" i="14"/>
  <c r="Q787" i="14"/>
  <c r="Q751" i="14"/>
  <c r="Q731" i="14"/>
  <c r="Q695" i="14"/>
  <c r="Q771" i="14"/>
  <c r="Q723" i="14"/>
  <c r="Q699" i="14"/>
  <c r="Q772" i="14"/>
  <c r="Q676" i="14"/>
  <c r="Q700" i="14"/>
  <c r="Q915" i="14"/>
  <c r="Q911" i="14"/>
  <c r="Q839" i="14"/>
  <c r="Q827" i="14"/>
  <c r="Q779" i="14"/>
  <c r="Q759" i="14"/>
  <c r="Q735" i="14"/>
  <c r="Q707" i="14"/>
  <c r="Q675" i="14"/>
  <c r="Q667" i="14"/>
  <c r="Q663" i="14"/>
  <c r="Q659" i="14"/>
  <c r="Q655" i="14"/>
  <c r="Q647" i="14"/>
  <c r="Q639" i="14"/>
  <c r="Q631" i="14"/>
  <c r="Q627" i="14"/>
  <c r="Q619" i="14"/>
  <c r="Q607" i="14"/>
  <c r="Q595" i="14"/>
  <c r="Q587" i="14"/>
  <c r="Q579" i="14"/>
  <c r="Q575" i="14"/>
  <c r="Q975" i="14"/>
  <c r="Q740" i="14"/>
  <c r="Q764" i="14"/>
  <c r="Q684" i="14"/>
  <c r="Q971" i="14"/>
  <c r="Q903" i="14"/>
  <c r="Q891" i="14"/>
  <c r="Q815" i="14"/>
  <c r="Q807" i="14"/>
  <c r="Q767" i="14"/>
  <c r="Q739" i="14"/>
  <c r="Q719" i="14"/>
  <c r="Q683" i="14"/>
  <c r="Q755" i="14"/>
  <c r="Q711" i="14"/>
  <c r="Q955" i="14"/>
  <c r="Q931" i="14"/>
  <c r="Q899" i="14"/>
  <c r="Q875" i="14"/>
  <c r="Q851" i="14"/>
  <c r="Q823" i="14"/>
  <c r="Q795" i="14"/>
  <c r="Q763" i="14"/>
  <c r="Q970" i="14"/>
  <c r="Q962" i="14"/>
  <c r="Q954" i="14"/>
  <c r="Q946" i="14"/>
  <c r="Q938" i="14"/>
  <c r="Q930" i="14"/>
  <c r="Q922" i="14"/>
  <c r="Q963" i="14"/>
  <c r="Q939" i="14"/>
  <c r="Q907" i="14"/>
  <c r="Q883" i="14"/>
  <c r="Q859" i="14"/>
  <c r="Q831" i="14"/>
  <c r="Q799" i="14"/>
  <c r="Q703" i="14"/>
  <c r="Q671" i="14"/>
  <c r="Q643" i="14"/>
  <c r="Q623" i="14"/>
  <c r="Q967" i="14"/>
  <c r="Q943" i="14"/>
  <c r="Q919" i="14"/>
  <c r="Q887" i="14"/>
  <c r="Q867" i="14"/>
  <c r="Q835" i="14"/>
  <c r="Q811" i="14"/>
  <c r="Q775" i="14"/>
  <c r="Q715" i="14"/>
  <c r="Q687" i="14"/>
  <c r="Q979" i="14"/>
  <c r="Q974" i="14"/>
  <c r="Q966" i="14"/>
  <c r="Q958" i="14"/>
  <c r="Q950" i="14"/>
  <c r="Q942" i="14"/>
  <c r="Q934" i="14"/>
  <c r="Q926" i="14"/>
  <c r="Q951" i="14"/>
  <c r="Q923" i="14"/>
  <c r="Q895" i="14"/>
  <c r="Q871" i="14"/>
  <c r="Q843" i="14"/>
  <c r="Q819" i="14"/>
  <c r="Q783" i="14"/>
  <c r="Q743" i="14"/>
  <c r="Q679" i="14"/>
  <c r="Q651" i="14"/>
  <c r="Q635" i="14"/>
  <c r="Q615" i="14"/>
  <c r="Q611" i="14"/>
  <c r="Q603" i="14"/>
  <c r="Q599" i="14"/>
  <c r="Q591" i="14"/>
  <c r="Q583" i="14"/>
  <c r="Q902" i="14"/>
  <c r="Q886" i="14"/>
  <c r="Q870" i="14"/>
  <c r="Q854" i="14"/>
  <c r="Q838" i="14"/>
  <c r="Q822" i="14"/>
  <c r="Q806" i="14"/>
  <c r="Q790" i="14"/>
  <c r="Q670" i="14"/>
  <c r="Q654" i="14"/>
  <c r="Q638" i="14"/>
  <c r="Q622" i="14"/>
  <c r="Q606" i="14"/>
  <c r="Q590" i="14"/>
  <c r="Q574" i="14"/>
  <c r="Q918" i="14"/>
  <c r="Q906" i="14"/>
  <c r="Q890" i="14"/>
  <c r="Q874" i="14"/>
  <c r="Q858" i="14"/>
  <c r="Q842" i="14"/>
  <c r="Q826" i="14"/>
  <c r="Q810" i="14"/>
  <c r="Q794" i="14"/>
  <c r="Q778" i="14"/>
  <c r="Q658" i="14"/>
  <c r="Q642" i="14"/>
  <c r="Q626" i="14"/>
  <c r="Q610" i="14"/>
  <c r="Q594" i="14"/>
  <c r="Q578" i="14"/>
  <c r="Q758" i="14"/>
  <c r="Q726" i="14"/>
  <c r="Q694" i="14"/>
  <c r="Q910" i="14"/>
  <c r="Q894" i="14"/>
  <c r="Q878" i="14"/>
  <c r="Q862" i="14"/>
  <c r="Q846" i="14"/>
  <c r="Q830" i="14"/>
  <c r="Q814" i="14"/>
  <c r="Q798" i="14"/>
  <c r="Q782" i="14"/>
  <c r="Q662" i="14"/>
  <c r="Q646" i="14"/>
  <c r="Q630" i="14"/>
  <c r="Q614" i="14"/>
  <c r="Q598" i="14"/>
  <c r="Q582" i="14"/>
  <c r="Q914" i="14"/>
  <c r="Q898" i="14"/>
  <c r="Q882" i="14"/>
  <c r="Q866" i="14"/>
  <c r="Q850" i="14"/>
  <c r="Q834" i="14"/>
  <c r="Q818" i="14"/>
  <c r="Q802" i="14"/>
  <c r="Q786" i="14"/>
  <c r="Q666" i="14"/>
  <c r="Q650" i="14"/>
  <c r="Q634" i="14"/>
  <c r="Q618" i="14"/>
  <c r="Q602" i="14"/>
  <c r="Q586" i="14"/>
  <c r="Q774" i="14"/>
  <c r="Q742" i="14"/>
  <c r="Q710" i="14"/>
  <c r="Q678" i="14"/>
  <c r="Q766" i="14"/>
  <c r="Q702" i="14"/>
  <c r="Q969" i="14"/>
  <c r="Q953" i="14"/>
  <c r="Q937" i="14"/>
  <c r="Q921" i="14"/>
  <c r="Q905" i="14"/>
  <c r="Q773" i="14"/>
  <c r="Q757" i="14"/>
  <c r="Q741" i="14"/>
  <c r="Q725" i="14"/>
  <c r="Q709" i="14"/>
  <c r="Q693" i="14"/>
  <c r="Q677" i="14"/>
  <c r="Q673" i="14"/>
  <c r="Q669" i="14"/>
  <c r="Q665" i="14"/>
  <c r="Q661" i="14"/>
  <c r="Q657" i="14"/>
  <c r="Q653" i="14"/>
  <c r="Q649" i="14"/>
  <c r="Q645" i="14"/>
  <c r="Q641" i="14"/>
  <c r="Q637" i="14"/>
  <c r="Q633" i="14"/>
  <c r="Q629" i="14"/>
  <c r="Q625" i="14"/>
  <c r="Q621" i="14"/>
  <c r="Q617" i="14"/>
  <c r="Q613" i="14"/>
  <c r="Q609" i="14"/>
  <c r="Q605" i="14"/>
  <c r="Q601" i="14"/>
  <c r="Q597" i="14"/>
  <c r="Q593" i="14"/>
  <c r="Q589" i="14"/>
  <c r="Q585" i="14"/>
  <c r="Q581" i="14"/>
  <c r="Q577" i="14"/>
  <c r="Q573" i="14"/>
  <c r="Q750" i="14"/>
  <c r="Q686" i="14"/>
  <c r="Q973" i="14"/>
  <c r="Q957" i="14"/>
  <c r="Q941" i="14"/>
  <c r="Q925" i="14"/>
  <c r="Q909" i="14"/>
  <c r="Q877" i="14"/>
  <c r="Q869" i="14"/>
  <c r="Q861" i="14"/>
  <c r="Q853" i="14"/>
  <c r="Q845" i="14"/>
  <c r="Q837" i="14"/>
  <c r="Q829" i="14"/>
  <c r="Q821" i="14"/>
  <c r="Q813" i="14"/>
  <c r="Q805" i="14"/>
  <c r="Q797" i="14"/>
  <c r="Q789" i="14"/>
  <c r="Q781" i="14"/>
  <c r="Q761" i="14"/>
  <c r="Q745" i="14"/>
  <c r="Q729" i="14"/>
  <c r="Q713" i="14"/>
  <c r="Q697" i="14"/>
  <c r="Q681" i="14"/>
  <c r="Q999" i="14"/>
  <c r="Q997" i="14"/>
  <c r="Q995" i="14"/>
  <c r="Q993" i="14"/>
  <c r="Q734" i="14"/>
  <c r="Q977" i="14"/>
  <c r="Q961" i="14"/>
  <c r="Q945" i="14"/>
  <c r="Q929" i="14"/>
  <c r="Q913" i="14"/>
  <c r="Q897" i="14"/>
  <c r="Q893" i="14"/>
  <c r="Q889" i="14"/>
  <c r="Q765" i="14"/>
  <c r="Q749" i="14"/>
  <c r="Q733" i="14"/>
  <c r="Q717" i="14"/>
  <c r="Q701" i="14"/>
  <c r="Q685" i="14"/>
  <c r="Q718" i="14"/>
  <c r="Q965" i="14"/>
  <c r="Q949" i="14"/>
  <c r="Q933" i="14"/>
  <c r="Q917" i="14"/>
  <c r="Q901" i="14"/>
  <c r="Q885" i="14"/>
  <c r="Q881" i="14"/>
  <c r="Q873" i="14"/>
  <c r="Q865" i="14"/>
  <c r="Q857" i="14"/>
  <c r="Q849" i="14"/>
  <c r="Q841" i="14"/>
  <c r="Q833" i="14"/>
  <c r="Q825" i="14"/>
  <c r="Q817" i="14"/>
  <c r="Q809" i="14"/>
  <c r="Q801" i="14"/>
  <c r="Q793" i="14"/>
  <c r="Q785" i="14"/>
  <c r="Q777" i="14"/>
  <c r="Q769" i="14"/>
  <c r="Q753" i="14"/>
  <c r="Q737" i="14"/>
  <c r="Q721" i="14"/>
  <c r="Q705" i="14"/>
  <c r="Q689" i="14"/>
  <c r="Q1000" i="14"/>
  <c r="Q998" i="14"/>
  <c r="Q996" i="14"/>
  <c r="Q994" i="14"/>
  <c r="Q992" i="14"/>
  <c r="Q990" i="14"/>
  <c r="Q988" i="14"/>
  <c r="Q986" i="14"/>
  <c r="Q984" i="14"/>
  <c r="Q982" i="14"/>
  <c r="Q980" i="14"/>
  <c r="Q981" i="14"/>
  <c r="Q668" i="14"/>
  <c r="Q652" i="14"/>
  <c r="Q636" i="14"/>
  <c r="Q991" i="14"/>
  <c r="Q987" i="14"/>
  <c r="Q983" i="14"/>
  <c r="Q976" i="14"/>
  <c r="Q968" i="14"/>
  <c r="Q960" i="14"/>
  <c r="Q952" i="14"/>
  <c r="Q944" i="14"/>
  <c r="Q936" i="14"/>
  <c r="Q928" i="14"/>
  <c r="Q920" i="14"/>
  <c r="Q912" i="14"/>
  <c r="Q660" i="14"/>
  <c r="Q644" i="14"/>
  <c r="Q628" i="14"/>
  <c r="Q989" i="14"/>
  <c r="Q985" i="14"/>
  <c r="Q972" i="14"/>
  <c r="Q964" i="14"/>
  <c r="Q956" i="14"/>
  <c r="Q948" i="14"/>
  <c r="Q940" i="14"/>
  <c r="Q932" i="14"/>
  <c r="Q924" i="14"/>
  <c r="Q916" i="14"/>
  <c r="Q908" i="14"/>
  <c r="Q892" i="14"/>
  <c r="Q876" i="14"/>
  <c r="Q860" i="14"/>
  <c r="Q844" i="14"/>
  <c r="Q828" i="14"/>
  <c r="Q812" i="14"/>
  <c r="Q796" i="14"/>
  <c r="Q780" i="14"/>
  <c r="Q664" i="14"/>
  <c r="Q632" i="14"/>
  <c r="Q616" i="14"/>
  <c r="Q600" i="14"/>
  <c r="Q584" i="14"/>
  <c r="Q754" i="14"/>
  <c r="Q722" i="14"/>
  <c r="Q690" i="14"/>
  <c r="Q896" i="14"/>
  <c r="Q880" i="14"/>
  <c r="Q864" i="14"/>
  <c r="Q848" i="14"/>
  <c r="Q832" i="14"/>
  <c r="Q816" i="14"/>
  <c r="Q800" i="14"/>
  <c r="Q784" i="14"/>
  <c r="Q672" i="14"/>
  <c r="Q640" i="14"/>
  <c r="Q604" i="14"/>
  <c r="Q588" i="14"/>
  <c r="Q762" i="14"/>
  <c r="Q730" i="14"/>
  <c r="Q698" i="14"/>
  <c r="Q900" i="14"/>
  <c r="Q884" i="14"/>
  <c r="Q868" i="14"/>
  <c r="Q852" i="14"/>
  <c r="Q836" i="14"/>
  <c r="Q820" i="14"/>
  <c r="Q804" i="14"/>
  <c r="Q788" i="14"/>
  <c r="Q648" i="14"/>
  <c r="Q608" i="14"/>
  <c r="Q592" i="14"/>
  <c r="Q576" i="14"/>
  <c r="Q770" i="14"/>
  <c r="Q738" i="14"/>
  <c r="Q706" i="14"/>
  <c r="Q674" i="14"/>
  <c r="Q904" i="14"/>
  <c r="Q888" i="14"/>
  <c r="Q872" i="14"/>
  <c r="Q856" i="14"/>
  <c r="Q840" i="14"/>
  <c r="Q824" i="14"/>
  <c r="Q808" i="14"/>
  <c r="Q792" i="14"/>
  <c r="Q776" i="14"/>
  <c r="Q656" i="14"/>
  <c r="Q624" i="14"/>
  <c r="Q620" i="14"/>
  <c r="Q612" i="14"/>
  <c r="Q596" i="14"/>
  <c r="Q580" i="14"/>
  <c r="Q746" i="14"/>
  <c r="Q714" i="14"/>
  <c r="Q682" i="14"/>
  <c r="Q208" i="14"/>
  <c r="Q137" i="14"/>
  <c r="Q373" i="14"/>
  <c r="Q116" i="14"/>
  <c r="Q284" i="14"/>
  <c r="Q256" i="14"/>
  <c r="Q312" i="14"/>
  <c r="Q134" i="14"/>
  <c r="Q163" i="14"/>
  <c r="Q470" i="14"/>
  <c r="Q319" i="14"/>
  <c r="Q223" i="14"/>
  <c r="Q86" i="14"/>
  <c r="Q483" i="14"/>
  <c r="Q165" i="14"/>
  <c r="Q280" i="14"/>
  <c r="Q365" i="14"/>
  <c r="Q546" i="14"/>
  <c r="Q50" i="14"/>
  <c r="Q298" i="14"/>
  <c r="Q155" i="14"/>
  <c r="Q68" i="14"/>
  <c r="Q366" i="14"/>
  <c r="Q31" i="14"/>
  <c r="Q565" i="14"/>
  <c r="Q231" i="14"/>
  <c r="Q107" i="14"/>
  <c r="Q305" i="14"/>
  <c r="Q504" i="14"/>
  <c r="Q414" i="14"/>
  <c r="Q447" i="14"/>
  <c r="Q556" i="14"/>
  <c r="Q230" i="14"/>
  <c r="Q364" i="14"/>
  <c r="Q454" i="14"/>
  <c r="Q297" i="14"/>
  <c r="Q527" i="14"/>
  <c r="Q468" i="14"/>
  <c r="Q518" i="14"/>
  <c r="Q353" i="14"/>
  <c r="Q15" i="14"/>
  <c r="Q221" i="14"/>
  <c r="Q517" i="14"/>
  <c r="Q382" i="14"/>
  <c r="Q54" i="14"/>
  <c r="Q492" i="14"/>
  <c r="Q551" i="14"/>
  <c r="Q215" i="14"/>
  <c r="Q274" i="14"/>
  <c r="Q217" i="14"/>
  <c r="Q503" i="14"/>
  <c r="Q21" i="14"/>
  <c r="Q342" i="14"/>
  <c r="Q17" i="14"/>
  <c r="Q261" i="14"/>
  <c r="Q278" i="14"/>
  <c r="Q84" i="14"/>
  <c r="Q550" i="14"/>
  <c r="Q92" i="14"/>
  <c r="Q453" i="14"/>
  <c r="Q57" i="14"/>
  <c r="Q511" i="14"/>
  <c r="Q262" i="14"/>
  <c r="Q40" i="14"/>
  <c r="Q263" i="14"/>
  <c r="Q173" i="14"/>
  <c r="Q147" i="14"/>
  <c r="Q378" i="14"/>
  <c r="Q135" i="14"/>
  <c r="Q251" i="14"/>
  <c r="Q166" i="14"/>
  <c r="Q490" i="14"/>
  <c r="Q387" i="14"/>
  <c r="Q528" i="14"/>
  <c r="Q368" i="14"/>
  <c r="Q162" i="14"/>
  <c r="Q458" i="14"/>
  <c r="Q413" i="14"/>
  <c r="Q519" i="14"/>
  <c r="Q415" i="14"/>
  <c r="Q474" i="14"/>
  <c r="Q270" i="14"/>
  <c r="Q397" i="14"/>
  <c r="Q480" i="14"/>
  <c r="Q131" i="14"/>
  <c r="Q331" i="14"/>
  <c r="Q469" i="14"/>
  <c r="Q309" i="14"/>
  <c r="Q112" i="14"/>
  <c r="Q252" i="14"/>
  <c r="Q410" i="14"/>
  <c r="Q136" i="14"/>
  <c r="Q289" i="14"/>
  <c r="Q13" i="14"/>
  <c r="Q491" i="14"/>
  <c r="Q266" i="14"/>
  <c r="Q361" i="14"/>
  <c r="Q428" i="14"/>
  <c r="Q346" i="14"/>
  <c r="Q259" i="14"/>
  <c r="Q8" i="14"/>
  <c r="Q541" i="14"/>
  <c r="Q525" i="14"/>
  <c r="Q41" i="14"/>
  <c r="Q406" i="14"/>
  <c r="Q451" i="14"/>
  <c r="Q154" i="14"/>
  <c r="Q148" i="14"/>
  <c r="Q313" i="14"/>
  <c r="Q325" i="14"/>
  <c r="Q226" i="14"/>
  <c r="Q435" i="14"/>
  <c r="Q374" i="14"/>
  <c r="Q103" i="14"/>
  <c r="Q430" i="14"/>
  <c r="Q431" i="14"/>
  <c r="Q273" i="14"/>
  <c r="Q207" i="14"/>
  <c r="Q255" i="14"/>
  <c r="Q60" i="14"/>
  <c r="Q145" i="14"/>
  <c r="Q76" i="14"/>
  <c r="Q2" i="14"/>
  <c r="Q547" i="14"/>
  <c r="Q336" i="14"/>
  <c r="Q329" i="14"/>
  <c r="Q61" i="14"/>
  <c r="Q158" i="14"/>
  <c r="Q282" i="14"/>
  <c r="Q526" i="14"/>
  <c r="Q295" i="14"/>
  <c r="Q168" i="14"/>
  <c r="Q522" i="14"/>
  <c r="Q572" i="14"/>
  <c r="Q466" i="14"/>
  <c r="Q250" i="14"/>
  <c r="Q81" i="14"/>
  <c r="Q344" i="14"/>
  <c r="Q45" i="14"/>
  <c r="Q559" i="14"/>
  <c r="Q337" i="14"/>
  <c r="Q421" i="14"/>
  <c r="Q124" i="14"/>
  <c r="Q276" i="14"/>
  <c r="Q4" i="14"/>
  <c r="Q571" i="14"/>
  <c r="Q311" i="14"/>
  <c r="Q183" i="14"/>
  <c r="Q524" i="14"/>
  <c r="Q189" i="14"/>
  <c r="Q242" i="14"/>
  <c r="Q417" i="14"/>
  <c r="Q379" i="14"/>
  <c r="Q494" i="14"/>
  <c r="Q537" i="14"/>
  <c r="Q237" i="14"/>
  <c r="Q420" i="14"/>
  <c r="Q253" i="14"/>
  <c r="Q570" i="14"/>
  <c r="Q247" i="14"/>
  <c r="Q118" i="14"/>
  <c r="Q512" i="14"/>
  <c r="Q393" i="14"/>
  <c r="Q83" i="14"/>
  <c r="BQ110" i="2" l="1"/>
  <c r="BR110" i="2"/>
  <c r="BQ109" i="2"/>
  <c r="BR109" i="2"/>
  <c r="Q34" i="14"/>
  <c r="BQ111" i="2" l="1"/>
  <c r="BR111" i="2"/>
  <c r="BQ112" i="2"/>
  <c r="BR112" i="2"/>
  <c r="BQ114" i="2" l="1"/>
  <c r="BR114" i="2"/>
  <c r="BR113" i="2"/>
  <c r="BQ113" i="2"/>
  <c r="BQ115" i="2" l="1"/>
  <c r="BR115" i="2"/>
  <c r="BQ116" i="2"/>
  <c r="BR116" i="2"/>
  <c r="M4" i="4"/>
  <c r="M5" i="4" s="1"/>
  <c r="BQ117" i="2" l="1"/>
  <c r="BR117" i="2"/>
  <c r="BR118" i="2"/>
  <c r="BQ118" i="2"/>
  <c r="M6" i="4"/>
  <c r="BQ120" i="2" l="1"/>
  <c r="Q119" i="1" s="1"/>
  <c r="AG119" i="1" s="1"/>
  <c r="BR120" i="2"/>
  <c r="R119" i="1" s="1"/>
  <c r="AH119" i="1" s="1"/>
  <c r="BQ119" i="2"/>
  <c r="BR119" i="2"/>
  <c r="M7" i="4"/>
  <c r="AZ119" i="1" l="1"/>
  <c r="BS119" i="1"/>
  <c r="BT119" i="1"/>
  <c r="BA119" i="1"/>
  <c r="BQ121" i="2"/>
  <c r="Q120" i="1" s="1"/>
  <c r="AG120" i="1" s="1"/>
  <c r="BR121" i="2"/>
  <c r="R120" i="1" s="1"/>
  <c r="AH120" i="1" s="1"/>
  <c r="BR122" i="2"/>
  <c r="BQ122" i="2"/>
  <c r="M8" i="4"/>
  <c r="BT120" i="1" l="1"/>
  <c r="BA120" i="1"/>
  <c r="BS120" i="1"/>
  <c r="AZ120" i="1"/>
  <c r="BR124" i="2"/>
  <c r="BQ124" i="2"/>
  <c r="BQ123" i="2"/>
  <c r="BR123" i="2"/>
  <c r="M9" i="4"/>
  <c r="M10" i="4" s="1"/>
  <c r="M11" i="4" s="1"/>
  <c r="M12" i="4" s="1"/>
  <c r="M13" i="4" s="1"/>
  <c r="M14" i="4" s="1"/>
  <c r="S26" i="27"/>
  <c r="P27" i="27" s="1"/>
  <c r="BR125" i="2" l="1"/>
  <c r="BQ125" i="2"/>
  <c r="BR126" i="2"/>
  <c r="BQ126" i="2"/>
  <c r="M15" i="4"/>
  <c r="R27" i="27"/>
  <c r="Q27" i="27"/>
  <c r="Q2" i="27"/>
  <c r="Q15" i="27"/>
  <c r="Q3" i="27"/>
  <c r="Q6" i="27"/>
  <c r="R6" i="27" s="1"/>
  <c r="Q8" i="27"/>
  <c r="Q11" i="27"/>
  <c r="R11" i="27" s="1"/>
  <c r="Q4" i="27"/>
  <c r="R4" i="27" s="1"/>
  <c r="Q13" i="27"/>
  <c r="Q5" i="27"/>
  <c r="Q9" i="27"/>
  <c r="R9" i="27" s="1"/>
  <c r="Q14" i="27"/>
  <c r="R14" i="27" s="1"/>
  <c r="Q21" i="27"/>
  <c r="Q17" i="27"/>
  <c r="Q16" i="27"/>
  <c r="Q25" i="27"/>
  <c r="Q24" i="27"/>
  <c r="Q22" i="27"/>
  <c r="R22" i="27" s="1"/>
  <c r="Q7" i="27"/>
  <c r="Q12" i="27"/>
  <c r="Q10" i="27"/>
  <c r="Q23" i="27"/>
  <c r="Q20" i="27"/>
  <c r="R20" i="27" s="1"/>
  <c r="Q18" i="27"/>
  <c r="P26" i="27"/>
  <c r="Q19" i="27"/>
  <c r="R19" i="27" s="1"/>
  <c r="BQ127" i="2" l="1"/>
  <c r="BR127" i="2"/>
  <c r="BR128" i="2"/>
  <c r="BQ128" i="2"/>
  <c r="M16" i="4"/>
  <c r="R8" i="27"/>
  <c r="J16" i="27"/>
  <c r="J4" i="27"/>
  <c r="AN5" i="18" s="1"/>
  <c r="J2" i="27"/>
  <c r="J14" i="27"/>
  <c r="AN15" i="18" s="1"/>
  <c r="J7" i="27"/>
  <c r="AN8" i="18" s="1"/>
  <c r="J24" i="27"/>
  <c r="AN25" i="18" s="1"/>
  <c r="J21" i="27"/>
  <c r="J19" i="27"/>
  <c r="J12" i="27"/>
  <c r="AN13" i="18" s="1"/>
  <c r="J9" i="27"/>
  <c r="AN10" i="18" s="1"/>
  <c r="J10" i="27"/>
  <c r="J8" i="27"/>
  <c r="AN9" i="18" s="1"/>
  <c r="J22" i="27"/>
  <c r="J20" i="27"/>
  <c r="AN21" i="18" s="1"/>
  <c r="J11" i="27"/>
  <c r="J23" i="27"/>
  <c r="J3" i="27"/>
  <c r="AN4" i="18" s="1"/>
  <c r="J13" i="27"/>
  <c r="AN14" i="18" s="1"/>
  <c r="J15" i="27"/>
  <c r="AN16" i="18" s="1"/>
  <c r="J25" i="27"/>
  <c r="AN26" i="18" s="1"/>
  <c r="J5" i="27"/>
  <c r="AN6" i="18" s="1"/>
  <c r="J17" i="27"/>
  <c r="AN18" i="18" s="1"/>
  <c r="J6" i="27"/>
  <c r="AN7" i="18" s="1"/>
  <c r="J18" i="27"/>
  <c r="AN19" i="18" s="1"/>
  <c r="R23" i="27"/>
  <c r="R18" i="27"/>
  <c r="R5" i="27"/>
  <c r="R15" i="27"/>
  <c r="R10" i="27"/>
  <c r="R12" i="27"/>
  <c r="R13" i="27"/>
  <c r="R2" i="27"/>
  <c r="R17" i="27"/>
  <c r="R16" i="27"/>
  <c r="R21" i="27"/>
  <c r="R7" i="27"/>
  <c r="R24" i="27"/>
  <c r="R25" i="27"/>
  <c r="Q26" i="27"/>
  <c r="K3" i="27" s="1"/>
  <c r="AM4" i="18" s="1"/>
  <c r="R3" i="27"/>
  <c r="AN23" i="18" l="1"/>
  <c r="AN11" i="18"/>
  <c r="AN3" i="18"/>
  <c r="AN17" i="18"/>
  <c r="AN24" i="18"/>
  <c r="AN20" i="18"/>
  <c r="AN12" i="18"/>
  <c r="AN22" i="18"/>
  <c r="L28" i="27"/>
  <c r="BR130" i="2"/>
  <c r="BQ130" i="2"/>
  <c r="BR129" i="2"/>
  <c r="BQ129" i="2"/>
  <c r="M17" i="4"/>
  <c r="K6" i="27"/>
  <c r="K12" i="27"/>
  <c r="AM13" i="18" s="1"/>
  <c r="K24" i="27"/>
  <c r="AM25" i="18" s="1"/>
  <c r="K20" i="27"/>
  <c r="AM21" i="18" s="1"/>
  <c r="K23" i="27"/>
  <c r="AM24" i="18" s="1"/>
  <c r="K8" i="27"/>
  <c r="K4" i="27"/>
  <c r="K11" i="27"/>
  <c r="K10" i="27"/>
  <c r="AM11" i="18" s="1"/>
  <c r="K16" i="27"/>
  <c r="K7" i="27"/>
  <c r="AM8" i="18" s="1"/>
  <c r="K15" i="27"/>
  <c r="AM16" i="18" s="1"/>
  <c r="K17" i="27"/>
  <c r="K5" i="27"/>
  <c r="AM6" i="18" s="1"/>
  <c r="K18" i="27"/>
  <c r="AM19" i="18" s="1"/>
  <c r="K19" i="27"/>
  <c r="AM20" i="18" s="1"/>
  <c r="K14" i="27"/>
  <c r="AM15" i="18" s="1"/>
  <c r="K25" i="27"/>
  <c r="AM26" i="18" s="1"/>
  <c r="K2" i="27"/>
  <c r="AM3" i="18" s="1"/>
  <c r="K21" i="27"/>
  <c r="AM22" i="18" s="1"/>
  <c r="K13" i="27"/>
  <c r="AM14" i="18" s="1"/>
  <c r="K9" i="27"/>
  <c r="K22" i="27"/>
  <c r="AM23" i="18" s="1"/>
  <c r="R26" i="27"/>
  <c r="L16" i="27" s="1"/>
  <c r="AM7" i="18" l="1"/>
  <c r="AM18" i="18"/>
  <c r="AM12" i="18"/>
  <c r="AM5" i="18"/>
  <c r="AM17" i="18"/>
  <c r="AM10" i="18"/>
  <c r="AM9" i="18"/>
  <c r="BQ131" i="2"/>
  <c r="BR131" i="2"/>
  <c r="BR132" i="2"/>
  <c r="BQ132" i="2"/>
  <c r="M18" i="4"/>
  <c r="L5" i="27"/>
  <c r="AL6" i="18" s="1"/>
  <c r="L23" i="27"/>
  <c r="AL24" i="18" s="1"/>
  <c r="L2" i="27"/>
  <c r="L10" i="27"/>
  <c r="L15" i="27"/>
  <c r="AL16" i="18" s="1"/>
  <c r="L18" i="27"/>
  <c r="L25" i="27"/>
  <c r="AL26" i="18" s="1"/>
  <c r="L17" i="27"/>
  <c r="L6" i="27"/>
  <c r="L19" i="27"/>
  <c r="AL20" i="18" s="1"/>
  <c r="L20" i="27"/>
  <c r="AL21" i="18" s="1"/>
  <c r="L9" i="27"/>
  <c r="AL10" i="18" s="1"/>
  <c r="L4" i="27"/>
  <c r="L11" i="27"/>
  <c r="L22" i="27"/>
  <c r="AL23" i="18" s="1"/>
  <c r="L14" i="27"/>
  <c r="AL15" i="18" s="1"/>
  <c r="L7" i="27"/>
  <c r="AL8" i="18" s="1"/>
  <c r="L8" i="27"/>
  <c r="AL9" i="18" s="1"/>
  <c r="L13" i="27"/>
  <c r="AL14" i="18" s="1"/>
  <c r="L21" i="27"/>
  <c r="AL22" i="18" s="1"/>
  <c r="L3" i="27"/>
  <c r="AL4" i="18" s="1"/>
  <c r="L12" i="27"/>
  <c r="AL13" i="18" s="1"/>
  <c r="L24" i="27"/>
  <c r="AL25" i="18" s="1"/>
  <c r="AL12" i="18" l="1"/>
  <c r="AL5" i="18"/>
  <c r="AL11" i="18"/>
  <c r="AL3" i="18"/>
  <c r="AL7" i="18"/>
  <c r="AL18" i="18"/>
  <c r="AL19" i="18"/>
  <c r="AL17" i="18"/>
  <c r="BQ134" i="2"/>
  <c r="BR134" i="2"/>
  <c r="BQ133" i="2"/>
  <c r="BR133" i="2"/>
  <c r="M19" i="4"/>
  <c r="R45" i="1" l="1"/>
  <c r="AH45" i="1" s="1"/>
  <c r="Q45" i="1"/>
  <c r="AG45" i="1" s="1"/>
  <c r="BQ136" i="2"/>
  <c r="Q113" i="1" s="1"/>
  <c r="AG113" i="1" s="1"/>
  <c r="BR136" i="2"/>
  <c r="R113" i="1" s="1"/>
  <c r="AH113" i="1" s="1"/>
  <c r="BR135" i="2"/>
  <c r="BQ135" i="2"/>
  <c r="M20" i="4"/>
  <c r="BS113" i="1" l="1"/>
  <c r="AZ113" i="1"/>
  <c r="BT113" i="1"/>
  <c r="BA113" i="1"/>
  <c r="BT45" i="1"/>
  <c r="BA45" i="1"/>
  <c r="AZ45" i="1"/>
  <c r="BS45" i="1"/>
  <c r="BR138" i="2"/>
  <c r="BQ138" i="2"/>
  <c r="BQ137" i="2"/>
  <c r="Q126" i="1" s="1"/>
  <c r="AG126" i="1" s="1"/>
  <c r="BR137" i="2"/>
  <c r="R126" i="1" s="1"/>
  <c r="AH126" i="1" s="1"/>
  <c r="M21" i="4"/>
  <c r="AZ126" i="1" l="1"/>
  <c r="BS126" i="1"/>
  <c r="BA126" i="1"/>
  <c r="BT126" i="1"/>
  <c r="BQ139" i="2"/>
  <c r="BR139" i="2"/>
  <c r="BQ140" i="2"/>
  <c r="Q21" i="1" s="1"/>
  <c r="AG21" i="1" s="1"/>
  <c r="BR140" i="2"/>
  <c r="R21" i="1" s="1"/>
  <c r="AH21" i="1" s="1"/>
  <c r="M22" i="4"/>
  <c r="BS21" i="1" l="1"/>
  <c r="AZ21" i="1"/>
  <c r="BA21" i="1"/>
  <c r="BT21" i="1"/>
  <c r="BR142" i="2"/>
  <c r="BQ142" i="2"/>
  <c r="BQ141" i="2"/>
  <c r="BR141" i="2"/>
  <c r="M23" i="4"/>
  <c r="R93" i="1" l="1"/>
  <c r="AH93" i="1" s="1"/>
  <c r="Q93" i="1"/>
  <c r="AG93" i="1" s="1"/>
  <c r="BQ143" i="2"/>
  <c r="BR143" i="2"/>
  <c r="BQ144" i="2"/>
  <c r="BR144" i="2"/>
  <c r="M24" i="4"/>
  <c r="BT93" i="1" l="1"/>
  <c r="BA93" i="1"/>
  <c r="BS93" i="1"/>
  <c r="AZ93" i="1"/>
  <c r="BR146" i="2"/>
  <c r="BQ146" i="2"/>
  <c r="BQ145" i="2"/>
  <c r="BR145" i="2"/>
  <c r="M25" i="4"/>
  <c r="BQ147" i="2" l="1"/>
  <c r="BR147" i="2"/>
  <c r="BQ148" i="2"/>
  <c r="BR148" i="2"/>
  <c r="M26" i="4"/>
  <c r="BQ149" i="2" l="1"/>
  <c r="BR149" i="2"/>
  <c r="BQ150" i="2"/>
  <c r="BR150" i="2"/>
  <c r="M27" i="4"/>
  <c r="BQ152" i="2" l="1"/>
  <c r="Q42" i="1" s="1"/>
  <c r="AG42" i="1" s="1"/>
  <c r="BR152" i="2"/>
  <c r="R42" i="1" s="1"/>
  <c r="AH42" i="1" s="1"/>
  <c r="BQ151" i="2"/>
  <c r="BR151" i="2"/>
  <c r="M28" i="4"/>
  <c r="BS42" i="1" l="1"/>
  <c r="AZ42" i="1"/>
  <c r="BA42" i="1"/>
  <c r="BT42" i="1"/>
  <c r="R139" i="1"/>
  <c r="AH139" i="1" s="1"/>
  <c r="Q139" i="1"/>
  <c r="AG139" i="1" s="1"/>
  <c r="BR154" i="2"/>
  <c r="BQ154" i="2"/>
  <c r="BQ153" i="2"/>
  <c r="BR153" i="2"/>
  <c r="M29" i="4"/>
  <c r="Q140" i="1" l="1"/>
  <c r="AG140" i="1" s="1"/>
  <c r="BT139" i="1"/>
  <c r="BA139" i="1"/>
  <c r="BS139" i="1"/>
  <c r="AZ139" i="1"/>
  <c r="R140" i="1"/>
  <c r="AH140" i="1" s="1"/>
  <c r="BR156" i="2"/>
  <c r="BQ156" i="2"/>
  <c r="BQ155" i="2"/>
  <c r="BR155" i="2"/>
  <c r="M30" i="4"/>
  <c r="BS140" i="1" l="1"/>
  <c r="AZ140" i="1"/>
  <c r="BT140" i="1"/>
  <c r="BA140" i="1"/>
  <c r="BR157" i="2"/>
  <c r="R88" i="1" s="1"/>
  <c r="AH88" i="1" s="1"/>
  <c r="BQ157" i="2"/>
  <c r="Q88" i="1" s="1"/>
  <c r="AG88" i="1" s="1"/>
  <c r="BR158" i="2"/>
  <c r="BQ158" i="2"/>
  <c r="M31" i="4"/>
  <c r="BS88" i="1" l="1"/>
  <c r="AZ88" i="1"/>
  <c r="BT88" i="1"/>
  <c r="BA88" i="1"/>
  <c r="R141" i="1"/>
  <c r="AH141" i="1" s="1"/>
  <c r="Q141" i="1"/>
  <c r="AG141" i="1" s="1"/>
  <c r="BQ159" i="2"/>
  <c r="BR159" i="2"/>
  <c r="BQ160" i="2"/>
  <c r="Q26" i="1" s="1"/>
  <c r="BR160" i="2"/>
  <c r="R26" i="1" s="1"/>
  <c r="M32" i="4"/>
  <c r="BA141" i="1" l="1"/>
  <c r="BT141" i="1"/>
  <c r="BS141" i="1"/>
  <c r="AZ141" i="1"/>
  <c r="BR162" i="2"/>
  <c r="BQ162" i="2"/>
  <c r="BQ161" i="2"/>
  <c r="BR161" i="2"/>
  <c r="M33" i="4"/>
  <c r="BQ163" i="2" l="1"/>
  <c r="BR163" i="2"/>
  <c r="BR164" i="2"/>
  <c r="R91" i="1" s="1"/>
  <c r="AH91" i="1" s="1"/>
  <c r="BQ164" i="2"/>
  <c r="Q91" i="1" s="1"/>
  <c r="AG91" i="1" s="1"/>
  <c r="M34" i="4"/>
  <c r="BT91" i="1" l="1"/>
  <c r="BA91" i="1"/>
  <c r="AZ91" i="1"/>
  <c r="BS91" i="1"/>
  <c r="BQ166" i="2"/>
  <c r="BR166" i="2"/>
  <c r="BO82" i="2"/>
  <c r="BO113" i="2"/>
  <c r="BO31" i="2"/>
  <c r="BQ165" i="2"/>
  <c r="BO116" i="2"/>
  <c r="BR165" i="2"/>
  <c r="BN164" i="2"/>
  <c r="BN163" i="2"/>
  <c r="BN116" i="2"/>
  <c r="BN115" i="2"/>
  <c r="BN117" i="2"/>
  <c r="BN47" i="2"/>
  <c r="BN111" i="2"/>
  <c r="BN113" i="2"/>
  <c r="BN64" i="2"/>
  <c r="BN114" i="2"/>
  <c r="BN83" i="2"/>
  <c r="BN31" i="2"/>
  <c r="BN112" i="2"/>
  <c r="BN84" i="2"/>
  <c r="BP163" i="2"/>
  <c r="BP116" i="2"/>
  <c r="BP115" i="2"/>
  <c r="BP112" i="2"/>
  <c r="BP84" i="2"/>
  <c r="BP111" i="2"/>
  <c r="BP82" i="2"/>
  <c r="BP117" i="2"/>
  <c r="BP113" i="2"/>
  <c r="BP83" i="2"/>
  <c r="BP114" i="2"/>
  <c r="BP31" i="2"/>
  <c r="BO164" i="2"/>
  <c r="BO161" i="2"/>
  <c r="M35" i="4"/>
  <c r="BO163" i="2" l="1"/>
  <c r="BO112" i="2"/>
  <c r="BO114" i="2"/>
  <c r="BO83" i="2"/>
  <c r="BO111" i="2"/>
  <c r="BQ168" i="2"/>
  <c r="BR168" i="2"/>
  <c r="BQ167" i="2"/>
  <c r="BR167" i="2"/>
  <c r="BN165" i="2"/>
  <c r="BN162" i="2"/>
  <c r="BN161" i="2"/>
  <c r="BO117" i="2"/>
  <c r="BP165" i="2"/>
  <c r="BP161" i="2"/>
  <c r="BP162" i="2"/>
  <c r="BO165" i="2"/>
  <c r="BO162" i="2"/>
  <c r="BO115" i="2"/>
  <c r="BP164" i="2"/>
  <c r="M36" i="4"/>
  <c r="BQ170" i="2" l="1"/>
  <c r="Q115" i="1" s="1"/>
  <c r="AG115" i="1" s="1"/>
  <c r="BR170" i="2"/>
  <c r="R115" i="1" s="1"/>
  <c r="AH115" i="1" s="1"/>
  <c r="BR169" i="2"/>
  <c r="BQ169" i="2"/>
  <c r="M37" i="4"/>
  <c r="BA115" i="1" l="1"/>
  <c r="BT115" i="1"/>
  <c r="BS115" i="1"/>
  <c r="AZ115" i="1"/>
  <c r="BQ172" i="2"/>
  <c r="BR172" i="2"/>
  <c r="BR171" i="2"/>
  <c r="BQ171" i="2"/>
  <c r="M38" i="4"/>
  <c r="BQ173" i="2" l="1"/>
  <c r="BO173" i="2"/>
  <c r="BR173" i="2"/>
  <c r="BN171" i="2"/>
  <c r="BO171" i="2"/>
  <c r="BQ174" i="2"/>
  <c r="BR174" i="2"/>
  <c r="BN172" i="2"/>
  <c r="BO172" i="2"/>
  <c r="M39" i="4"/>
  <c r="BP175" i="2" l="1"/>
  <c r="BO175" i="2"/>
  <c r="BR175" i="2"/>
  <c r="BQ175" i="2"/>
  <c r="BN173" i="2"/>
  <c r="BP174" i="2"/>
  <c r="BP86" i="2"/>
  <c r="BP68" i="2"/>
  <c r="BP87" i="2"/>
  <c r="BP66" i="2"/>
  <c r="BP126" i="2"/>
  <c r="BP127" i="2"/>
  <c r="BP67" i="2"/>
  <c r="BP128" i="2"/>
  <c r="BP125" i="2"/>
  <c r="BP129" i="2"/>
  <c r="BP170" i="2"/>
  <c r="BP173" i="2"/>
  <c r="BO174" i="2"/>
  <c r="BO86" i="2"/>
  <c r="BO87" i="2"/>
  <c r="BO127" i="2"/>
  <c r="BO125" i="2"/>
  <c r="BO128" i="2"/>
  <c r="BO126" i="2"/>
  <c r="BO129" i="2"/>
  <c r="BO170" i="2"/>
  <c r="BQ176" i="2"/>
  <c r="BR176" i="2"/>
  <c r="BP176" i="2"/>
  <c r="BO176" i="2"/>
  <c r="BN174" i="2"/>
  <c r="BN50" i="2"/>
  <c r="BN52" i="2"/>
  <c r="BN68" i="2"/>
  <c r="BN87" i="2"/>
  <c r="BN126" i="2"/>
  <c r="BN66" i="2"/>
  <c r="BN67" i="2"/>
  <c r="BN86" i="2"/>
  <c r="BN128" i="2"/>
  <c r="BN125" i="2"/>
  <c r="BN127" i="2"/>
  <c r="BN129" i="2"/>
  <c r="BN170" i="2"/>
  <c r="BP171" i="2"/>
  <c r="BP172" i="2"/>
  <c r="M40" i="4"/>
  <c r="BR178" i="2" l="1"/>
  <c r="R17" i="1" s="1"/>
  <c r="AH17" i="1" s="1"/>
  <c r="BQ178" i="2"/>
  <c r="Q17" i="1" s="1"/>
  <c r="AG17" i="1" s="1"/>
  <c r="BN176" i="2"/>
  <c r="BQ177" i="2"/>
  <c r="Q6" i="1" s="1"/>
  <c r="AG6" i="1" s="1"/>
  <c r="BR177" i="2"/>
  <c r="R6" i="1" s="1"/>
  <c r="AH6" i="1" s="1"/>
  <c r="BN175" i="2"/>
  <c r="M41" i="4"/>
  <c r="AZ17" i="1" l="1"/>
  <c r="BS17" i="1"/>
  <c r="BA17" i="1"/>
  <c r="BT17" i="1"/>
  <c r="BA6" i="1"/>
  <c r="BT6" i="1"/>
  <c r="BS6" i="1"/>
  <c r="AZ6" i="1"/>
  <c r="BR179" i="2"/>
  <c r="BQ179" i="2"/>
  <c r="BR180" i="2"/>
  <c r="BQ180" i="2"/>
  <c r="M42" i="4"/>
  <c r="BQ181" i="2" l="1"/>
  <c r="Q4" i="1" s="1"/>
  <c r="AG4" i="1" s="1"/>
  <c r="BR181" i="2"/>
  <c r="R4" i="1" s="1"/>
  <c r="AH4" i="1" s="1"/>
  <c r="BQ182" i="2"/>
  <c r="BR182" i="2"/>
  <c r="M43" i="4"/>
  <c r="AZ4" i="1" l="1"/>
  <c r="BS4" i="1"/>
  <c r="BT4" i="1"/>
  <c r="BA4" i="1"/>
  <c r="BQ184" i="2"/>
  <c r="BR184" i="2"/>
  <c r="BP181" i="2"/>
  <c r="BQ183" i="2"/>
  <c r="BP182" i="2"/>
  <c r="BN182" i="2"/>
  <c r="BR183" i="2"/>
  <c r="BN181" i="2"/>
  <c r="M44" i="4"/>
  <c r="Q145" i="1" l="1"/>
  <c r="AG145" i="1" s="1"/>
  <c r="R145" i="1"/>
  <c r="AH145" i="1" s="1"/>
  <c r="BO184" i="2"/>
  <c r="BP184" i="2"/>
  <c r="BR185" i="2"/>
  <c r="BQ185" i="2"/>
  <c r="BN183" i="2"/>
  <c r="BN133" i="2"/>
  <c r="BN135" i="2"/>
  <c r="BN35" i="2"/>
  <c r="BN53" i="2"/>
  <c r="BN54" i="2"/>
  <c r="BN69" i="2"/>
  <c r="BN90" i="2"/>
  <c r="BN136" i="2"/>
  <c r="BN131" i="2"/>
  <c r="BN89" i="2"/>
  <c r="BN88" i="2"/>
  <c r="BN130" i="2"/>
  <c r="BN34" i="2"/>
  <c r="BN134" i="2"/>
  <c r="BN132" i="2"/>
  <c r="BN137" i="2"/>
  <c r="BN180" i="2"/>
  <c r="BO183" i="2"/>
  <c r="BO134" i="2"/>
  <c r="BO130" i="2"/>
  <c r="BO88" i="2"/>
  <c r="BO131" i="2"/>
  <c r="BO133" i="2"/>
  <c r="BO132" i="2"/>
  <c r="BO89" i="2"/>
  <c r="BO135" i="2"/>
  <c r="BO90" i="2"/>
  <c r="BO34" i="2"/>
  <c r="BO136" i="2"/>
  <c r="BO137" i="2"/>
  <c r="BO180" i="2"/>
  <c r="BQ186" i="2"/>
  <c r="BR186" i="2"/>
  <c r="BN184" i="2"/>
  <c r="BP183" i="2"/>
  <c r="BP134" i="2"/>
  <c r="BP130" i="2"/>
  <c r="BP133" i="2"/>
  <c r="BP136" i="2"/>
  <c r="BP88" i="2"/>
  <c r="BP90" i="2"/>
  <c r="BP89" i="2"/>
  <c r="BP132" i="2"/>
  <c r="BP131" i="2"/>
  <c r="BP34" i="2"/>
  <c r="BP135" i="2"/>
  <c r="BP137" i="2"/>
  <c r="BP180" i="2"/>
  <c r="BO182" i="2"/>
  <c r="BO181" i="2"/>
  <c r="M45" i="4"/>
  <c r="N113" i="1" l="1"/>
  <c r="BA145" i="1"/>
  <c r="BT145" i="1"/>
  <c r="BS145" i="1"/>
  <c r="AZ145" i="1"/>
  <c r="BQ187" i="2"/>
  <c r="Q19" i="1" s="1"/>
  <c r="AG19" i="1" s="1"/>
  <c r="BR187" i="2"/>
  <c r="R19" i="1" s="1"/>
  <c r="AH19" i="1" s="1"/>
  <c r="BR188" i="2"/>
  <c r="BQ188" i="2"/>
  <c r="M46" i="4"/>
  <c r="AZ19" i="1" l="1"/>
  <c r="BS19" i="1"/>
  <c r="BT19" i="1"/>
  <c r="BA19" i="1"/>
  <c r="Q186" i="1"/>
  <c r="AG186" i="1" s="1"/>
  <c r="BS186" i="1" s="1"/>
  <c r="AB113" i="1"/>
  <c r="BN113" i="1"/>
  <c r="AU113" i="1"/>
  <c r="R186" i="1"/>
  <c r="AH186" i="1" s="1"/>
  <c r="BT186" i="1" s="1"/>
  <c r="BQ189" i="2"/>
  <c r="BR189" i="2"/>
  <c r="BR190" i="2"/>
  <c r="R30" i="1" s="1"/>
  <c r="AH30" i="1" s="1"/>
  <c r="BQ190" i="2"/>
  <c r="Q30" i="1" s="1"/>
  <c r="AG30" i="1" s="1"/>
  <c r="M47" i="4"/>
  <c r="BS30" i="1" l="1"/>
  <c r="AZ30" i="1"/>
  <c r="BT30" i="1"/>
  <c r="BA30" i="1"/>
  <c r="AZ186" i="1"/>
  <c r="BA186" i="1"/>
  <c r="Q188" i="1"/>
  <c r="AG188" i="1" s="1"/>
  <c r="AZ188" i="1" s="1"/>
  <c r="Q189" i="1"/>
  <c r="AG189" i="1" s="1"/>
  <c r="AZ189" i="1" s="1"/>
  <c r="R189" i="1"/>
  <c r="AH189" i="1" s="1"/>
  <c r="BT189" i="1" s="1"/>
  <c r="R188" i="1"/>
  <c r="AH188" i="1" s="1"/>
  <c r="BT188" i="1" s="1"/>
  <c r="BQ191" i="2"/>
  <c r="BR191" i="2"/>
  <c r="BQ192" i="2"/>
  <c r="BR192" i="2"/>
  <c r="M48" i="4"/>
  <c r="BA188" i="1" l="1"/>
  <c r="BS188" i="1"/>
  <c r="BS189" i="1"/>
  <c r="R152" i="1"/>
  <c r="AH152" i="1" s="1"/>
  <c r="Q152" i="1"/>
  <c r="AG152" i="1" s="1"/>
  <c r="BA189" i="1"/>
  <c r="R190" i="1"/>
  <c r="AH190" i="1" s="1"/>
  <c r="BA190" i="1" s="1"/>
  <c r="Q190" i="1"/>
  <c r="AG190" i="1" s="1"/>
  <c r="BS190" i="1" s="1"/>
  <c r="BQ193" i="2"/>
  <c r="BR193" i="2"/>
  <c r="BQ194" i="2"/>
  <c r="Q193" i="1" s="1"/>
  <c r="AG193" i="1" s="1"/>
  <c r="BR194" i="2"/>
  <c r="R193" i="1" s="1"/>
  <c r="AH193" i="1" s="1"/>
  <c r="M49" i="4"/>
  <c r="AZ190" i="1" l="1"/>
  <c r="BT190" i="1"/>
  <c r="AZ152" i="1"/>
  <c r="BS152" i="1"/>
  <c r="BT152" i="1"/>
  <c r="BA152" i="1"/>
  <c r="BT193" i="1"/>
  <c r="BA193" i="1"/>
  <c r="BS193" i="1"/>
  <c r="AZ193" i="1"/>
  <c r="BQ196" i="2"/>
  <c r="BR196" i="2"/>
  <c r="BR195" i="2"/>
  <c r="BQ195" i="2"/>
  <c r="M50" i="4"/>
  <c r="R153" i="1" l="1"/>
  <c r="AH153" i="1" s="1"/>
  <c r="Q153" i="1"/>
  <c r="AG153" i="1" s="1"/>
  <c r="BR197" i="2"/>
  <c r="BQ197" i="2"/>
  <c r="BQ198" i="2"/>
  <c r="BR198" i="2"/>
  <c r="M51" i="4"/>
  <c r="BS153" i="1" l="1"/>
  <c r="AZ153" i="1"/>
  <c r="R60" i="1"/>
  <c r="Q60" i="1"/>
  <c r="BA153" i="1"/>
  <c r="BT153" i="1"/>
  <c r="BQ200" i="2"/>
  <c r="BR200" i="2"/>
  <c r="BQ199" i="2"/>
  <c r="BR199" i="2"/>
  <c r="M52" i="4"/>
  <c r="Q198" i="1" l="1"/>
  <c r="AG198" i="1" s="1"/>
  <c r="Q114" i="1"/>
  <c r="AG114" i="1" s="1"/>
  <c r="R198" i="1"/>
  <c r="AH198" i="1" s="1"/>
  <c r="R114" i="1"/>
  <c r="AH114" i="1" s="1"/>
  <c r="BQ201" i="2"/>
  <c r="BR201" i="2"/>
  <c r="BR202" i="2"/>
  <c r="BQ202" i="2"/>
  <c r="M53" i="4"/>
  <c r="BA198" i="1" l="1"/>
  <c r="BT198" i="1"/>
  <c r="AZ198" i="1"/>
  <c r="BS198" i="1"/>
  <c r="BA114" i="1"/>
  <c r="BT114" i="1"/>
  <c r="BS114" i="1"/>
  <c r="AZ114" i="1"/>
  <c r="Q200" i="1"/>
  <c r="AG200" i="1" s="1"/>
  <c r="BS200" i="1" s="1"/>
  <c r="R200" i="1"/>
  <c r="AH200" i="1" s="1"/>
  <c r="BA200" i="1" s="1"/>
  <c r="BR204" i="2"/>
  <c r="R203" i="1" s="1"/>
  <c r="AH203" i="1" s="1"/>
  <c r="BQ204" i="2"/>
  <c r="Q203" i="1" s="1"/>
  <c r="AG203" i="1" s="1"/>
  <c r="BR203" i="2"/>
  <c r="R97" i="1" s="1"/>
  <c r="AH97" i="1" s="1"/>
  <c r="BQ203" i="2"/>
  <c r="Q97" i="1" s="1"/>
  <c r="AG97" i="1" s="1"/>
  <c r="M54" i="4"/>
  <c r="AZ200" i="1" l="1"/>
  <c r="BT97" i="1"/>
  <c r="BA97" i="1"/>
  <c r="BT200" i="1"/>
  <c r="BS97" i="1"/>
  <c r="AZ97" i="1"/>
  <c r="Q202" i="1"/>
  <c r="AG202" i="1" s="1"/>
  <c r="R202" i="1"/>
  <c r="AH202" i="1" s="1"/>
  <c r="AZ203" i="1"/>
  <c r="BS203" i="1"/>
  <c r="BA203" i="1"/>
  <c r="BT203" i="1"/>
  <c r="BO95" i="2"/>
  <c r="BO96" i="2"/>
  <c r="BO203" i="2"/>
  <c r="BO75" i="2"/>
  <c r="BO204" i="2"/>
  <c r="BO200" i="2"/>
  <c r="BP203" i="2"/>
  <c r="BQ205" i="2"/>
  <c r="BN204" i="2"/>
  <c r="BR205" i="2"/>
  <c r="BO145" i="2"/>
  <c r="BR206" i="2"/>
  <c r="BO206" i="2"/>
  <c r="BQ206" i="2"/>
  <c r="BN200" i="2"/>
  <c r="BO202" i="2"/>
  <c r="M55" i="4"/>
  <c r="BT202" i="1" l="1"/>
  <c r="BA202" i="1"/>
  <c r="BS202" i="1"/>
  <c r="AZ202" i="1"/>
  <c r="BP206" i="2"/>
  <c r="BP205" i="2"/>
  <c r="BP97" i="2"/>
  <c r="BP202" i="2"/>
  <c r="BP146" i="2"/>
  <c r="BP145" i="2"/>
  <c r="BP95" i="2"/>
  <c r="BP75" i="2"/>
  <c r="BP201" i="2"/>
  <c r="P200" i="1" s="1"/>
  <c r="BP96" i="2"/>
  <c r="BQ208" i="2"/>
  <c r="BR208" i="2"/>
  <c r="BP208" i="2"/>
  <c r="BO208" i="2"/>
  <c r="BN206" i="2"/>
  <c r="BP207" i="2"/>
  <c r="BQ207" i="2"/>
  <c r="Q206" i="1" s="1"/>
  <c r="AG206" i="1" s="1"/>
  <c r="BR207" i="2"/>
  <c r="R206" i="1" s="1"/>
  <c r="AH206" i="1" s="1"/>
  <c r="BO207" i="2"/>
  <c r="BN205" i="2"/>
  <c r="BN95" i="2"/>
  <c r="BN73" i="2"/>
  <c r="BN74" i="2"/>
  <c r="BN202" i="2"/>
  <c r="BN201" i="2"/>
  <c r="N200" i="1" s="1"/>
  <c r="BN97" i="2"/>
  <c r="BN145" i="2"/>
  <c r="BN75" i="2"/>
  <c r="BN146" i="2"/>
  <c r="BN96" i="2"/>
  <c r="BP200" i="2"/>
  <c r="BN203" i="2"/>
  <c r="BP204" i="2"/>
  <c r="BO205" i="2"/>
  <c r="BO201" i="2"/>
  <c r="O200" i="1" s="1"/>
  <c r="BO97" i="2"/>
  <c r="M56" i="4"/>
  <c r="BA206" i="1" l="1"/>
  <c r="BT206" i="1"/>
  <c r="BS206" i="1"/>
  <c r="AZ206" i="1"/>
  <c r="AB200" i="1"/>
  <c r="AU200" i="1"/>
  <c r="BN200" i="1"/>
  <c r="BO200" i="1"/>
  <c r="AV200" i="1"/>
  <c r="AC200" i="1"/>
  <c r="AD200" i="1"/>
  <c r="AW200" i="1"/>
  <c r="BP200" i="1"/>
  <c r="BR209" i="2"/>
  <c r="R208" i="1" s="1"/>
  <c r="AH208" i="1" s="1"/>
  <c r="BO209" i="2"/>
  <c r="BQ209" i="2"/>
  <c r="Q208" i="1" s="1"/>
  <c r="AG208" i="1" s="1"/>
  <c r="BP209" i="2"/>
  <c r="BN207" i="2"/>
  <c r="BR210" i="2"/>
  <c r="BP210" i="2"/>
  <c r="BQ210" i="2"/>
  <c r="BO210" i="2"/>
  <c r="BN208" i="2"/>
  <c r="M57" i="4"/>
  <c r="BS208" i="1" l="1"/>
  <c r="AZ208" i="1"/>
  <c r="BA208" i="1"/>
  <c r="BT208" i="1"/>
  <c r="AK200" i="1"/>
  <c r="BD200" i="1"/>
  <c r="G200" i="14" s="1"/>
  <c r="H200" i="14"/>
  <c r="BQ212" i="2"/>
  <c r="Q39" i="1" s="1"/>
  <c r="AG39" i="1" s="1"/>
  <c r="BR212" i="2"/>
  <c r="R39" i="1" s="1"/>
  <c r="AH39" i="1" s="1"/>
  <c r="BN210" i="2"/>
  <c r="BQ211" i="2"/>
  <c r="BR211" i="2"/>
  <c r="BN209" i="2"/>
  <c r="M58" i="4"/>
  <c r="F200" i="14" l="1"/>
  <c r="BX200" i="1"/>
  <c r="BA39" i="1"/>
  <c r="BT39" i="1"/>
  <c r="AZ39" i="1"/>
  <c r="BS39" i="1"/>
  <c r="Q210" i="1"/>
  <c r="AG210" i="1" s="1"/>
  <c r="BS210" i="1" s="1"/>
  <c r="R210" i="1"/>
  <c r="AH210" i="1" s="1"/>
  <c r="BT210" i="1" s="1"/>
  <c r="BQ213" i="2"/>
  <c r="BR213" i="2"/>
  <c r="BR214" i="2"/>
  <c r="R23" i="1" s="1"/>
  <c r="AH23" i="1" s="1"/>
  <c r="BQ214" i="2"/>
  <c r="Q23" i="1" s="1"/>
  <c r="AG23" i="1" s="1"/>
  <c r="M59" i="4"/>
  <c r="BA210" i="1" l="1"/>
  <c r="BS23" i="1"/>
  <c r="AZ23" i="1"/>
  <c r="BT23" i="1"/>
  <c r="BA23" i="1"/>
  <c r="AZ210" i="1"/>
  <c r="R61" i="1"/>
  <c r="AH61" i="1" s="1"/>
  <c r="Q61" i="1"/>
  <c r="AG61" i="1" s="1"/>
  <c r="BY200" i="1"/>
  <c r="CB200" i="1" s="1"/>
  <c r="BR216" i="2"/>
  <c r="BQ216" i="2"/>
  <c r="BQ215" i="2"/>
  <c r="BR215" i="2"/>
  <c r="M60" i="4"/>
  <c r="CA200" i="1" l="1"/>
  <c r="J200" i="14" s="1"/>
  <c r="BZ200" i="1"/>
  <c r="I200" i="14" s="1"/>
  <c r="BS61" i="1"/>
  <c r="AZ61" i="1"/>
  <c r="BA61" i="1"/>
  <c r="BT61" i="1"/>
  <c r="L200" i="14"/>
  <c r="K200" i="14"/>
  <c r="BR218" i="2"/>
  <c r="R217" i="1" s="1"/>
  <c r="AH217" i="1" s="1"/>
  <c r="BP218" i="2"/>
  <c r="BQ218" i="2"/>
  <c r="Q217" i="1" s="1"/>
  <c r="AG217" i="1" s="1"/>
  <c r="BN106" i="2"/>
  <c r="BN107" i="2"/>
  <c r="BN105" i="2"/>
  <c r="BO217" i="2"/>
  <c r="BR217" i="2"/>
  <c r="BN154" i="2"/>
  <c r="BQ217" i="2"/>
  <c r="BP217" i="2"/>
  <c r="BO216" i="2"/>
  <c r="BO150" i="2"/>
  <c r="BO149" i="2"/>
  <c r="BO152" i="2"/>
  <c r="BO151" i="2"/>
  <c r="BO105" i="2"/>
  <c r="BO153" i="2"/>
  <c r="BO154" i="2"/>
  <c r="BO106" i="2"/>
  <c r="BO79" i="2"/>
  <c r="BO107" i="2"/>
  <c r="M61" i="4"/>
  <c r="Q29" i="1" l="1"/>
  <c r="AG29" i="1" s="1"/>
  <c r="R29" i="1"/>
  <c r="AH29" i="1" s="1"/>
  <c r="BS217" i="1"/>
  <c r="AZ217" i="1"/>
  <c r="BA217" i="1"/>
  <c r="BT217" i="1"/>
  <c r="CD200" i="1"/>
  <c r="CJ200" i="1" s="1"/>
  <c r="BP149" i="2"/>
  <c r="BP79" i="2"/>
  <c r="BP152" i="2"/>
  <c r="BP107" i="2"/>
  <c r="BP151" i="2"/>
  <c r="BP153" i="2"/>
  <c r="BP105" i="2"/>
  <c r="BP106" i="2"/>
  <c r="BP154" i="2"/>
  <c r="BP150" i="2"/>
  <c r="BP80" i="2"/>
  <c r="BP216" i="2"/>
  <c r="BQ219" i="2"/>
  <c r="BO219" i="2"/>
  <c r="BP219" i="2"/>
  <c r="BR219" i="2"/>
  <c r="BN217" i="2"/>
  <c r="BN151" i="2"/>
  <c r="BN152" i="2"/>
  <c r="BN150" i="2"/>
  <c r="BN216" i="2"/>
  <c r="BN104" i="2"/>
  <c r="BN149" i="2"/>
  <c r="BN153" i="2"/>
  <c r="BR220" i="2"/>
  <c r="BQ220" i="2"/>
  <c r="BN218" i="2"/>
  <c r="N217" i="1" s="1"/>
  <c r="BO218" i="2"/>
  <c r="M62" i="4"/>
  <c r="BT29" i="1" l="1"/>
  <c r="BA29" i="1"/>
  <c r="AZ29" i="1"/>
  <c r="BS29" i="1"/>
  <c r="R218" i="1"/>
  <c r="AH218" i="1" s="1"/>
  <c r="Q218" i="1"/>
  <c r="AG218" i="1" s="1"/>
  <c r="M200" i="14"/>
  <c r="N200" i="14"/>
  <c r="AB217" i="1"/>
  <c r="AU217" i="1"/>
  <c r="BN217" i="1"/>
  <c r="BR222" i="2"/>
  <c r="BQ222" i="2"/>
  <c r="BR221" i="2"/>
  <c r="BQ221" i="2"/>
  <c r="BN219" i="2"/>
  <c r="M63" i="4"/>
  <c r="BS218" i="1" l="1"/>
  <c r="AZ218" i="1"/>
  <c r="BA218" i="1"/>
  <c r="BT218" i="1"/>
  <c r="R156" i="1"/>
  <c r="AH156" i="1" s="1"/>
  <c r="Q156" i="1"/>
  <c r="AG156" i="1" s="1"/>
  <c r="BR224" i="2"/>
  <c r="R195" i="1" s="1"/>
  <c r="AH195" i="1" s="1"/>
  <c r="BQ224" i="2"/>
  <c r="Q195" i="1" s="1"/>
  <c r="AG195" i="1" s="1"/>
  <c r="BO223" i="2"/>
  <c r="BP223" i="2"/>
  <c r="BR223" i="2"/>
  <c r="BQ223" i="2"/>
  <c r="M64" i="4"/>
  <c r="AZ195" i="1" l="1"/>
  <c r="BS195" i="1"/>
  <c r="BA195" i="1"/>
  <c r="BT195" i="1"/>
  <c r="BS156" i="1"/>
  <c r="AZ156" i="1"/>
  <c r="Q65" i="1"/>
  <c r="AG65" i="1" s="1"/>
  <c r="BA156" i="1"/>
  <c r="BT156" i="1"/>
  <c r="R65" i="1"/>
  <c r="AH65" i="1" s="1"/>
  <c r="BR226" i="2"/>
  <c r="BQ226" i="2"/>
  <c r="BP225" i="2"/>
  <c r="BQ225" i="2"/>
  <c r="BN166" i="2"/>
  <c r="N202" i="1" s="1"/>
  <c r="BR225" i="2"/>
  <c r="BO225" i="2"/>
  <c r="BN223" i="2"/>
  <c r="M65" i="4"/>
  <c r="Q205" i="1" l="1"/>
  <c r="AG205" i="1" s="1"/>
  <c r="R205" i="1"/>
  <c r="AH205" i="1" s="1"/>
  <c r="AU202" i="1"/>
  <c r="AB202" i="1"/>
  <c r="BN202" i="1"/>
  <c r="AZ65" i="1"/>
  <c r="BS65" i="1"/>
  <c r="BA65" i="1"/>
  <c r="BT65" i="1"/>
  <c r="BN124" i="2"/>
  <c r="BP167" i="2"/>
  <c r="BP224" i="2"/>
  <c r="BO124" i="2"/>
  <c r="BN121" i="2"/>
  <c r="BP123" i="2"/>
  <c r="BO123" i="2"/>
  <c r="BN122" i="2"/>
  <c r="BP168" i="2"/>
  <c r="BO121" i="2"/>
  <c r="BN119" i="2"/>
  <c r="BP124" i="2"/>
  <c r="BO122" i="2"/>
  <c r="BN169" i="2"/>
  <c r="BP121" i="2"/>
  <c r="BO168" i="2"/>
  <c r="BO227" i="2"/>
  <c r="BQ227" i="2"/>
  <c r="BP227" i="2"/>
  <c r="BR227" i="2"/>
  <c r="BN225" i="2"/>
  <c r="BN120" i="2"/>
  <c r="N119" i="1" s="1"/>
  <c r="BN224" i="2"/>
  <c r="BP122" i="2"/>
  <c r="BO169" i="2"/>
  <c r="BO166" i="2"/>
  <c r="O202" i="1" s="1"/>
  <c r="BP120" i="2"/>
  <c r="BO119" i="2"/>
  <c r="BO224" i="2"/>
  <c r="BN85" i="2"/>
  <c r="BP226" i="2"/>
  <c r="BP119" i="2"/>
  <c r="BO120" i="2"/>
  <c r="BN168" i="2"/>
  <c r="BP85" i="2"/>
  <c r="BO118" i="2"/>
  <c r="BN118" i="2"/>
  <c r="BQ228" i="2"/>
  <c r="BR228" i="2"/>
  <c r="BP228" i="2"/>
  <c r="BO228" i="2"/>
  <c r="BN226" i="2"/>
  <c r="BN167" i="2"/>
  <c r="BO226" i="2"/>
  <c r="BP118" i="2"/>
  <c r="BO85" i="2"/>
  <c r="BN123" i="2"/>
  <c r="BP169" i="2"/>
  <c r="BP166" i="2"/>
  <c r="P202" i="1" s="1"/>
  <c r="BO167" i="2"/>
  <c r="M66" i="4"/>
  <c r="BT205" i="1" l="1"/>
  <c r="BA205" i="1"/>
  <c r="AZ205" i="1"/>
  <c r="BS205" i="1"/>
  <c r="R227" i="1"/>
  <c r="AH227" i="1" s="1"/>
  <c r="BA227" i="1" s="1"/>
  <c r="R194" i="1"/>
  <c r="AH194" i="1" s="1"/>
  <c r="P205" i="1"/>
  <c r="P120" i="1"/>
  <c r="AW120" i="1" s="1"/>
  <c r="P218" i="1"/>
  <c r="AD202" i="1"/>
  <c r="BP202" i="1"/>
  <c r="AW202" i="1"/>
  <c r="Q227" i="1"/>
  <c r="AG227" i="1" s="1"/>
  <c r="AZ227" i="1" s="1"/>
  <c r="Q194" i="1"/>
  <c r="AG194" i="1" s="1"/>
  <c r="N120" i="1"/>
  <c r="AB120" i="1" s="1"/>
  <c r="N218" i="1"/>
  <c r="O205" i="1"/>
  <c r="R226" i="1"/>
  <c r="AH226" i="1" s="1"/>
  <c r="R143" i="1"/>
  <c r="AH143" i="1" s="1"/>
  <c r="N205" i="1"/>
  <c r="AV202" i="1"/>
  <c r="BO202" i="1"/>
  <c r="AC202" i="1"/>
  <c r="AK202" i="1" s="1"/>
  <c r="Q226" i="1"/>
  <c r="AG226" i="1" s="1"/>
  <c r="Q143" i="1"/>
  <c r="AG143" i="1" s="1"/>
  <c r="O120" i="1"/>
  <c r="BO120" i="1" s="1"/>
  <c r="O218" i="1"/>
  <c r="P65" i="1"/>
  <c r="N65" i="1"/>
  <c r="BT227" i="1"/>
  <c r="AU120" i="1"/>
  <c r="BN120" i="1"/>
  <c r="AB119" i="1"/>
  <c r="BN119" i="1"/>
  <c r="AU119" i="1"/>
  <c r="BQ229" i="2"/>
  <c r="BO229" i="2"/>
  <c r="O228" i="1" s="1"/>
  <c r="BR229" i="2"/>
  <c r="BP229" i="2"/>
  <c r="P228" i="1" s="1"/>
  <c r="BN227" i="2"/>
  <c r="N226" i="1" s="1"/>
  <c r="BR230" i="2"/>
  <c r="BO230" i="2"/>
  <c r="BQ230" i="2"/>
  <c r="BP230" i="2"/>
  <c r="BN228" i="2"/>
  <c r="M67" i="4"/>
  <c r="AD120" i="1" l="1"/>
  <c r="BD202" i="1"/>
  <c r="G202" i="14" s="1"/>
  <c r="BP120" i="1"/>
  <c r="BS227" i="1"/>
  <c r="BA226" i="1"/>
  <c r="BT226" i="1"/>
  <c r="AZ226" i="1"/>
  <c r="BS226" i="1"/>
  <c r="H202" i="14"/>
  <c r="AC120" i="1"/>
  <c r="AK120" i="1" s="1"/>
  <c r="AV120" i="1"/>
  <c r="F202" i="14"/>
  <c r="AD218" i="1"/>
  <c r="AW218" i="1"/>
  <c r="BP218" i="1"/>
  <c r="BS143" i="1"/>
  <c r="AZ143" i="1"/>
  <c r="AV205" i="1"/>
  <c r="AC205" i="1"/>
  <c r="BO205" i="1"/>
  <c r="AZ194" i="1"/>
  <c r="BS194" i="1"/>
  <c r="AW205" i="1"/>
  <c r="AD205" i="1"/>
  <c r="BP205" i="1"/>
  <c r="BN218" i="1"/>
  <c r="AB218" i="1"/>
  <c r="AU218" i="1"/>
  <c r="BT194" i="1"/>
  <c r="BA194" i="1"/>
  <c r="Q228" i="1"/>
  <c r="AG228" i="1" s="1"/>
  <c r="Q121" i="1"/>
  <c r="AG121" i="1" s="1"/>
  <c r="AB205" i="1"/>
  <c r="BN205" i="1"/>
  <c r="AU205" i="1"/>
  <c r="R228" i="1"/>
  <c r="AH228" i="1" s="1"/>
  <c r="R121" i="1"/>
  <c r="AH121" i="1" s="1"/>
  <c r="AV218" i="1"/>
  <c r="AC218" i="1"/>
  <c r="BO218" i="1"/>
  <c r="BA143" i="1"/>
  <c r="BT143" i="1"/>
  <c r="AB65" i="1"/>
  <c r="BN65" i="1"/>
  <c r="AU65" i="1"/>
  <c r="AD65" i="1"/>
  <c r="BP65" i="1"/>
  <c r="AW65" i="1"/>
  <c r="H120" i="14"/>
  <c r="AB226" i="1"/>
  <c r="BN226" i="1"/>
  <c r="AU226" i="1"/>
  <c r="AW228" i="1"/>
  <c r="BP228" i="1"/>
  <c r="AD228" i="1"/>
  <c r="AV228" i="1"/>
  <c r="BO228" i="1"/>
  <c r="AC228" i="1"/>
  <c r="BD120" i="1"/>
  <c r="G120" i="14" s="1"/>
  <c r="BQ231" i="2"/>
  <c r="BR231" i="2"/>
  <c r="BN229" i="2"/>
  <c r="N228" i="1" s="1"/>
  <c r="BR232" i="2"/>
  <c r="BQ232" i="2"/>
  <c r="BN230" i="2"/>
  <c r="M68" i="4"/>
  <c r="BX202" i="1" l="1"/>
  <c r="BY202" i="1" s="1"/>
  <c r="BX120" i="1"/>
  <c r="BD205" i="1"/>
  <c r="G205" i="14" s="1"/>
  <c r="AK218" i="1"/>
  <c r="H205" i="14"/>
  <c r="BD218" i="1"/>
  <c r="G218" i="14" s="1"/>
  <c r="H218" i="14"/>
  <c r="AK205" i="1"/>
  <c r="BX205" i="1" s="1"/>
  <c r="BT228" i="1"/>
  <c r="BA228" i="1"/>
  <c r="F218" i="14"/>
  <c r="Q18" i="1"/>
  <c r="AG18" i="1" s="1"/>
  <c r="AZ121" i="1"/>
  <c r="BS121" i="1"/>
  <c r="R18" i="1"/>
  <c r="AH18" i="1" s="1"/>
  <c r="BS228" i="1"/>
  <c r="AZ228" i="1"/>
  <c r="BA121" i="1"/>
  <c r="BT121" i="1"/>
  <c r="AB228" i="1"/>
  <c r="AK228" i="1" s="1"/>
  <c r="AU228" i="1"/>
  <c r="BN228" i="1"/>
  <c r="F120" i="14"/>
  <c r="BQ234" i="2"/>
  <c r="BR234" i="2"/>
  <c r="BR233" i="2"/>
  <c r="R232" i="1" s="1"/>
  <c r="AH232" i="1" s="1"/>
  <c r="BQ233" i="2"/>
  <c r="Q232" i="1" s="1"/>
  <c r="AG232" i="1" s="1"/>
  <c r="M69" i="4"/>
  <c r="F205" i="14" l="1"/>
  <c r="BX218" i="1"/>
  <c r="CB202" i="1"/>
  <c r="K202" i="14" s="1"/>
  <c r="CA202" i="1"/>
  <c r="BZ202" i="1"/>
  <c r="BY218" i="1"/>
  <c r="BD228" i="1"/>
  <c r="BX228" i="1" s="1"/>
  <c r="L202" i="14"/>
  <c r="BS18" i="1"/>
  <c r="AZ18" i="1"/>
  <c r="BT18" i="1"/>
  <c r="BA18" i="1"/>
  <c r="BY205" i="1"/>
  <c r="CB205" i="1" s="1"/>
  <c r="K205" i="14" s="1"/>
  <c r="L205" i="14"/>
  <c r="J202" i="14"/>
  <c r="R158" i="1"/>
  <c r="AH158" i="1" s="1"/>
  <c r="Q158" i="1"/>
  <c r="AG158" i="1" s="1"/>
  <c r="BY120" i="1"/>
  <c r="AZ232" i="1"/>
  <c r="BS232" i="1"/>
  <c r="BT232" i="1"/>
  <c r="BA232" i="1"/>
  <c r="BQ235" i="2"/>
  <c r="BR235" i="2"/>
  <c r="BR236" i="2"/>
  <c r="BQ236" i="2"/>
  <c r="M70" i="4"/>
  <c r="CB218" i="1" l="1"/>
  <c r="CA218" i="1"/>
  <c r="J218" i="14" s="1"/>
  <c r="BZ218" i="1"/>
  <c r="BZ205" i="1"/>
  <c r="CA205" i="1"/>
  <c r="J205" i="14" s="1"/>
  <c r="CB120" i="1"/>
  <c r="CA120" i="1"/>
  <c r="BZ120" i="1"/>
  <c r="I120" i="14" s="1"/>
  <c r="K218" i="14"/>
  <c r="L218" i="14"/>
  <c r="I202" i="14"/>
  <c r="CD202" i="1"/>
  <c r="Q13" i="1"/>
  <c r="AG13" i="1" s="1"/>
  <c r="I218" i="14"/>
  <c r="R13" i="1"/>
  <c r="AH13" i="1" s="1"/>
  <c r="I205" i="14"/>
  <c r="BS158" i="1"/>
  <c r="AZ158" i="1"/>
  <c r="BA158" i="1"/>
  <c r="BT158" i="1"/>
  <c r="L120" i="14"/>
  <c r="J120" i="14"/>
  <c r="K120" i="14"/>
  <c r="BY228" i="1"/>
  <c r="CB228" i="1" s="1"/>
  <c r="BR237" i="2"/>
  <c r="R22" i="1" s="1"/>
  <c r="AH22" i="1" s="1"/>
  <c r="BQ237" i="2"/>
  <c r="Q22" i="1" s="1"/>
  <c r="AG22" i="1" s="1"/>
  <c r="BR238" i="2"/>
  <c r="BQ238" i="2"/>
  <c r="M71" i="4"/>
  <c r="CD205" i="1" l="1"/>
  <c r="BZ228" i="1"/>
  <c r="CA228" i="1"/>
  <c r="CD218" i="1"/>
  <c r="M218" i="14" s="1"/>
  <c r="BT13" i="1"/>
  <c r="BA13" i="1"/>
  <c r="BS22" i="1"/>
  <c r="AZ22" i="1"/>
  <c r="AZ13" i="1"/>
  <c r="BS13" i="1"/>
  <c r="CJ205" i="1"/>
  <c r="N205" i="14" s="1"/>
  <c r="M205" i="14"/>
  <c r="CJ202" i="1"/>
  <c r="N202" i="14" s="1"/>
  <c r="M202" i="14"/>
  <c r="BA22" i="1"/>
  <c r="BT22" i="1"/>
  <c r="CD120" i="1"/>
  <c r="CJ120" i="1" s="1"/>
  <c r="BQ239" i="2"/>
  <c r="BR239" i="2"/>
  <c r="BQ240" i="2"/>
  <c r="BR240" i="2"/>
  <c r="M72" i="4"/>
  <c r="CJ218" i="1" l="1"/>
  <c r="N218" i="14" s="1"/>
  <c r="R236" i="1"/>
  <c r="AH236" i="1" s="1"/>
  <c r="Q236" i="1"/>
  <c r="AG236" i="1" s="1"/>
  <c r="M120" i="14"/>
  <c r="N120" i="14"/>
  <c r="CD228" i="1"/>
  <c r="CJ228" i="1" s="1"/>
  <c r="BQ241" i="2"/>
  <c r="Q148" i="1" s="1"/>
  <c r="AG148" i="1" s="1"/>
  <c r="BR241" i="2"/>
  <c r="R148" i="1" s="1"/>
  <c r="AH148" i="1" s="1"/>
  <c r="BQ242" i="2"/>
  <c r="BR242" i="2"/>
  <c r="M73" i="4"/>
  <c r="BT148" i="1" l="1"/>
  <c r="BA148" i="1"/>
  <c r="AZ148" i="1"/>
  <c r="BS148" i="1"/>
  <c r="AZ236" i="1"/>
  <c r="BS236" i="1"/>
  <c r="BA236" i="1"/>
  <c r="BT236" i="1"/>
  <c r="R237" i="1"/>
  <c r="AH237" i="1" s="1"/>
  <c r="Q237" i="1"/>
  <c r="AG237" i="1" s="1"/>
  <c r="BQ243" i="2"/>
  <c r="Q131" i="1" s="1"/>
  <c r="AG131" i="1" s="1"/>
  <c r="BR243" i="2"/>
  <c r="R131" i="1" s="1"/>
  <c r="AH131" i="1" s="1"/>
  <c r="BR244" i="2"/>
  <c r="BQ244" i="2"/>
  <c r="M74" i="4"/>
  <c r="BT131" i="1" l="1"/>
  <c r="BA131" i="1"/>
  <c r="BS131" i="1"/>
  <c r="AZ131" i="1"/>
  <c r="BA237" i="1"/>
  <c r="BT237" i="1"/>
  <c r="BS237" i="1"/>
  <c r="AZ237" i="1"/>
  <c r="BR246" i="2"/>
  <c r="R38" i="1" s="1"/>
  <c r="AH38" i="1" s="1"/>
  <c r="BQ246" i="2"/>
  <c r="Q38" i="1" s="1"/>
  <c r="AG38" i="1" s="1"/>
  <c r="BQ245" i="2"/>
  <c r="BR245" i="2"/>
  <c r="M75" i="4"/>
  <c r="BS38" i="1" l="1"/>
  <c r="AZ38" i="1"/>
  <c r="BA38" i="1"/>
  <c r="BT38" i="1"/>
  <c r="BR247" i="2"/>
  <c r="BQ247" i="2"/>
  <c r="BR248" i="2"/>
  <c r="R37" i="1" s="1"/>
  <c r="AH37" i="1" s="1"/>
  <c r="BQ248" i="2"/>
  <c r="Q37" i="1" s="1"/>
  <c r="AG37" i="1" s="1"/>
  <c r="M76" i="4"/>
  <c r="BS37" i="1" l="1"/>
  <c r="AZ37" i="1"/>
  <c r="BT37" i="1"/>
  <c r="BA37" i="1"/>
  <c r="BR250" i="2"/>
  <c r="R34" i="1" s="1"/>
  <c r="AH34" i="1" s="1"/>
  <c r="BQ250" i="2"/>
  <c r="Q34" i="1" s="1"/>
  <c r="AG34" i="1" s="1"/>
  <c r="BQ249" i="2"/>
  <c r="BR249" i="2"/>
  <c r="M77" i="4"/>
  <c r="BS34" i="1" l="1"/>
  <c r="AZ34" i="1"/>
  <c r="BT34" i="1"/>
  <c r="BA34" i="1"/>
  <c r="BQ252" i="2"/>
  <c r="BR252" i="2"/>
  <c r="BQ251" i="2"/>
  <c r="BR251" i="2"/>
  <c r="M78" i="4"/>
  <c r="BR254" i="2" l="1"/>
  <c r="R67" i="1" s="1"/>
  <c r="AH67" i="1" s="1"/>
  <c r="BQ254" i="2"/>
  <c r="Q67" i="1" s="1"/>
  <c r="AG67" i="1" s="1"/>
  <c r="BR253" i="2"/>
  <c r="BQ253" i="2"/>
  <c r="M79" i="4"/>
  <c r="AZ67" i="1" l="1"/>
  <c r="BS67" i="1"/>
  <c r="BT67" i="1"/>
  <c r="BA67" i="1"/>
  <c r="BR255" i="2"/>
  <c r="BQ255" i="2"/>
  <c r="BO256" i="2"/>
  <c r="BP256" i="2"/>
  <c r="BR256" i="2"/>
  <c r="R125" i="1" s="1"/>
  <c r="AH125" i="1" s="1"/>
  <c r="BQ256" i="2"/>
  <c r="Q125" i="1" s="1"/>
  <c r="AG125" i="1" s="1"/>
  <c r="M80" i="4"/>
  <c r="AZ125" i="1" l="1"/>
  <c r="BS125" i="1"/>
  <c r="BT125" i="1"/>
  <c r="BA125" i="1"/>
  <c r="BR258" i="2"/>
  <c r="BQ258" i="2"/>
  <c r="BN256" i="2"/>
  <c r="BO257" i="2"/>
  <c r="BQ257" i="2"/>
  <c r="Q41" i="1" s="1"/>
  <c r="AG41" i="1" s="1"/>
  <c r="BR257" i="2"/>
  <c r="R41" i="1" s="1"/>
  <c r="AH41" i="1" s="1"/>
  <c r="BP257" i="2"/>
  <c r="M81" i="4"/>
  <c r="BT41" i="1" l="1"/>
  <c r="BA41" i="1"/>
  <c r="BS41" i="1"/>
  <c r="AZ41" i="1"/>
  <c r="R68" i="1"/>
  <c r="AH68" i="1" s="1"/>
  <c r="Q68" i="1"/>
  <c r="AG68" i="1" s="1"/>
  <c r="BO259" i="2"/>
  <c r="BR259" i="2"/>
  <c r="BP259" i="2"/>
  <c r="BQ259" i="2"/>
  <c r="BN257" i="2"/>
  <c r="BO260" i="2"/>
  <c r="BR260" i="2"/>
  <c r="BP260" i="2"/>
  <c r="BQ260" i="2"/>
  <c r="BN258" i="2"/>
  <c r="BN211" i="2"/>
  <c r="BN212" i="2"/>
  <c r="BN213" i="2"/>
  <c r="BN102" i="2"/>
  <c r="BN99" i="2"/>
  <c r="BN7" i="2"/>
  <c r="BN100" i="2"/>
  <c r="BN103" i="2"/>
  <c r="BN214" i="2"/>
  <c r="BN148" i="2"/>
  <c r="BN78" i="2"/>
  <c r="BN147" i="2"/>
  <c r="BN77" i="2"/>
  <c r="BN101" i="2"/>
  <c r="BN98" i="2"/>
  <c r="BN76" i="2"/>
  <c r="BN5" i="2"/>
  <c r="N4" i="1" s="1"/>
  <c r="BN8" i="2"/>
  <c r="BN215" i="2"/>
  <c r="BP258" i="2"/>
  <c r="BP211" i="2"/>
  <c r="BP212" i="2"/>
  <c r="BP103" i="2"/>
  <c r="BP213" i="2"/>
  <c r="BP99" i="2"/>
  <c r="BP147" i="2"/>
  <c r="BP102" i="2"/>
  <c r="BP100" i="2"/>
  <c r="BP214" i="2"/>
  <c r="BP101" i="2"/>
  <c r="BP98" i="2"/>
  <c r="BP76" i="2"/>
  <c r="BP148" i="2"/>
  <c r="BP215" i="2"/>
  <c r="BO258" i="2"/>
  <c r="BO212" i="2"/>
  <c r="BO211" i="2"/>
  <c r="BO76" i="2"/>
  <c r="BO10" i="2"/>
  <c r="BO7" i="2"/>
  <c r="BO8" i="2"/>
  <c r="BO5" i="2"/>
  <c r="O4" i="1" s="1"/>
  <c r="BO214" i="2"/>
  <c r="BO98" i="2"/>
  <c r="BO213" i="2"/>
  <c r="BO101" i="2"/>
  <c r="BO100" i="2"/>
  <c r="BO103" i="2"/>
  <c r="BO99" i="2"/>
  <c r="BO148" i="2"/>
  <c r="BO102" i="2"/>
  <c r="BO147" i="2"/>
  <c r="BO215" i="2"/>
  <c r="M82" i="4"/>
  <c r="O97" i="1" l="1"/>
  <c r="P126" i="1"/>
  <c r="BA68" i="1"/>
  <c r="BT68" i="1"/>
  <c r="N68" i="1"/>
  <c r="O126" i="1"/>
  <c r="P97" i="1"/>
  <c r="BP97" i="1" s="1"/>
  <c r="N97" i="1"/>
  <c r="AB97" i="1" s="1"/>
  <c r="N126" i="1"/>
  <c r="BS68" i="1"/>
  <c r="AZ68" i="1"/>
  <c r="AV97" i="1"/>
  <c r="AC97" i="1"/>
  <c r="BO97" i="1"/>
  <c r="AC4" i="1"/>
  <c r="BO4" i="1"/>
  <c r="AV4" i="1"/>
  <c r="AB4" i="1"/>
  <c r="AU4" i="1"/>
  <c r="BN4" i="1"/>
  <c r="BR262" i="2"/>
  <c r="BQ262" i="2"/>
  <c r="BN260" i="2"/>
  <c r="BO261" i="2"/>
  <c r="BP261" i="2"/>
  <c r="BQ261" i="2"/>
  <c r="Q64" i="1" s="1"/>
  <c r="AG64" i="1" s="1"/>
  <c r="BR261" i="2"/>
  <c r="R64" i="1" s="1"/>
  <c r="AH64" i="1" s="1"/>
  <c r="BN259" i="2"/>
  <c r="M83" i="4"/>
  <c r="BN97" i="1" l="1"/>
  <c r="AD97" i="1"/>
  <c r="AK97" i="1" s="1"/>
  <c r="AW97" i="1"/>
  <c r="BT64" i="1"/>
  <c r="BA64" i="1"/>
  <c r="AZ64" i="1"/>
  <c r="BS64" i="1"/>
  <c r="AU97" i="1"/>
  <c r="AU68" i="1"/>
  <c r="AB68" i="1"/>
  <c r="BN68" i="1"/>
  <c r="BP126" i="1"/>
  <c r="AW126" i="1"/>
  <c r="AD126" i="1"/>
  <c r="AU126" i="1"/>
  <c r="BN126" i="1"/>
  <c r="AB126" i="1"/>
  <c r="AV126" i="1"/>
  <c r="AC126" i="1"/>
  <c r="BO126" i="1"/>
  <c r="BN86" i="1"/>
  <c r="AU86" i="1"/>
  <c r="AB86" i="1"/>
  <c r="BR264" i="2"/>
  <c r="BQ264" i="2"/>
  <c r="BR263" i="2"/>
  <c r="BQ263" i="2"/>
  <c r="BN261" i="2"/>
  <c r="M84" i="4"/>
  <c r="BD97" i="1" l="1"/>
  <c r="BX97" i="1" s="1"/>
  <c r="BY97" i="1" s="1"/>
  <c r="H126" i="14"/>
  <c r="AK126" i="1"/>
  <c r="BD126" i="1"/>
  <c r="G126" i="14" s="1"/>
  <c r="F126" i="14"/>
  <c r="BP263" i="2"/>
  <c r="BO263" i="2"/>
  <c r="BO266" i="2"/>
  <c r="BR266" i="2"/>
  <c r="BQ266" i="2"/>
  <c r="BP266" i="2"/>
  <c r="BN264" i="2"/>
  <c r="BR265" i="2"/>
  <c r="R142" i="1" s="1"/>
  <c r="AH142" i="1" s="1"/>
  <c r="BO264" i="2"/>
  <c r="BQ265" i="2"/>
  <c r="Q142" i="1" s="1"/>
  <c r="AG142" i="1" s="1"/>
  <c r="BN263" i="2"/>
  <c r="BP264" i="2"/>
  <c r="M85" i="4"/>
  <c r="BX126" i="1" l="1"/>
  <c r="CB97" i="1"/>
  <c r="CA97" i="1"/>
  <c r="BZ97" i="1"/>
  <c r="BS142" i="1"/>
  <c r="AZ142" i="1"/>
  <c r="BT142" i="1"/>
  <c r="BA142" i="1"/>
  <c r="BY126" i="1"/>
  <c r="BO265" i="2"/>
  <c r="BO108" i="2"/>
  <c r="BO155" i="2"/>
  <c r="BO63" i="2"/>
  <c r="BO110" i="2"/>
  <c r="BO109" i="2"/>
  <c r="O227" i="1" s="1"/>
  <c r="BO220" i="2"/>
  <c r="BO160" i="2"/>
  <c r="BO157" i="2"/>
  <c r="BO159" i="2"/>
  <c r="BO158" i="2"/>
  <c r="BO156" i="2"/>
  <c r="BO222" i="2"/>
  <c r="BO221" i="2"/>
  <c r="BO262" i="2"/>
  <c r="BR268" i="2"/>
  <c r="BQ268" i="2"/>
  <c r="BN266" i="2"/>
  <c r="BP265" i="2"/>
  <c r="BP110" i="2"/>
  <c r="BP109" i="2"/>
  <c r="P227" i="1" s="1"/>
  <c r="BP220" i="2"/>
  <c r="BP160" i="2"/>
  <c r="BP156" i="2"/>
  <c r="BP159" i="2"/>
  <c r="BP157" i="2"/>
  <c r="P88" i="1" s="1"/>
  <c r="BP108" i="2"/>
  <c r="BP158" i="2"/>
  <c r="BP63" i="2"/>
  <c r="BP155" i="2"/>
  <c r="BP222" i="2"/>
  <c r="BP221" i="2"/>
  <c r="BP262" i="2"/>
  <c r="BQ267" i="2"/>
  <c r="BR267" i="2"/>
  <c r="BN265" i="2"/>
  <c r="BN108" i="2"/>
  <c r="BN62" i="2"/>
  <c r="N61" i="1" s="1"/>
  <c r="BN158" i="2"/>
  <c r="BN220" i="2"/>
  <c r="BN63" i="2"/>
  <c r="BN156" i="2"/>
  <c r="BN159" i="2"/>
  <c r="BN155" i="2"/>
  <c r="BN160" i="2"/>
  <c r="BN110" i="2"/>
  <c r="BN109" i="2"/>
  <c r="N227" i="1" s="1"/>
  <c r="BN157" i="2"/>
  <c r="BN81" i="2"/>
  <c r="BN222" i="2"/>
  <c r="BN221" i="2"/>
  <c r="BN262" i="2"/>
  <c r="M86" i="4"/>
  <c r="CB126" i="1" l="1"/>
  <c r="K126" i="14" s="1"/>
  <c r="CA126" i="1"/>
  <c r="J126" i="14" s="1"/>
  <c r="BZ126" i="1"/>
  <c r="BP88" i="1"/>
  <c r="AW88" i="1"/>
  <c r="AD88" i="1"/>
  <c r="N145" i="1"/>
  <c r="O88" i="1"/>
  <c r="N88" i="1"/>
  <c r="AU227" i="1"/>
  <c r="AB227" i="1"/>
  <c r="BN227" i="1"/>
  <c r="AC227" i="1"/>
  <c r="AV227" i="1"/>
  <c r="BO227" i="1"/>
  <c r="P145" i="1"/>
  <c r="AW227" i="1"/>
  <c r="AD227" i="1"/>
  <c r="BP227" i="1"/>
  <c r="L126" i="14"/>
  <c r="Q240" i="1"/>
  <c r="AG240" i="1" s="1"/>
  <c r="N121" i="1"/>
  <c r="I126" i="14"/>
  <c r="R240" i="1"/>
  <c r="AH240" i="1" s="1"/>
  <c r="CD97" i="1"/>
  <c r="CJ97" i="1" s="1"/>
  <c r="BN61" i="1"/>
  <c r="AU61" i="1"/>
  <c r="AB61" i="1"/>
  <c r="BQ270" i="2"/>
  <c r="BR270" i="2"/>
  <c r="BQ269" i="2"/>
  <c r="Q58" i="1" s="1"/>
  <c r="AG58" i="1" s="1"/>
  <c r="BR269" i="2"/>
  <c r="R58" i="1" s="1"/>
  <c r="AH58" i="1" s="1"/>
  <c r="M87" i="4"/>
  <c r="CD126" i="1" l="1"/>
  <c r="CJ126" i="1" s="1"/>
  <c r="N126" i="14" s="1"/>
  <c r="AC88" i="1"/>
  <c r="AK88" i="1" s="1"/>
  <c r="BX88" i="1" s="1"/>
  <c r="AV88" i="1"/>
  <c r="BO88" i="1"/>
  <c r="H227" i="14"/>
  <c r="BN145" i="1"/>
  <c r="AU145" i="1"/>
  <c r="AB145" i="1"/>
  <c r="AD145" i="1"/>
  <c r="AW145" i="1"/>
  <c r="BP145" i="1"/>
  <c r="AK227" i="1"/>
  <c r="BA58" i="1"/>
  <c r="BT58" i="1"/>
  <c r="BD227" i="1"/>
  <c r="G227" i="14" s="1"/>
  <c r="AZ58" i="1"/>
  <c r="BS58" i="1"/>
  <c r="AB88" i="1"/>
  <c r="AU88" i="1"/>
  <c r="BD88" i="1" s="1"/>
  <c r="G88" i="14" s="1"/>
  <c r="BN88" i="1"/>
  <c r="H88" i="14" s="1"/>
  <c r="AU121" i="1"/>
  <c r="AB121" i="1"/>
  <c r="BN121" i="1"/>
  <c r="BS240" i="1"/>
  <c r="AZ240" i="1"/>
  <c r="M126" i="14"/>
  <c r="BT240" i="1"/>
  <c r="BA240" i="1"/>
  <c r="BQ271" i="2"/>
  <c r="BR271" i="2"/>
  <c r="BR272" i="2"/>
  <c r="R72" i="1" s="1"/>
  <c r="AH72" i="1" s="1"/>
  <c r="BQ272" i="2"/>
  <c r="Q72" i="1" s="1"/>
  <c r="AG72" i="1" s="1"/>
  <c r="M88" i="4"/>
  <c r="BX227" i="1" l="1"/>
  <c r="F88" i="14"/>
  <c r="BA72" i="1"/>
  <c r="BT72" i="1"/>
  <c r="AZ72" i="1"/>
  <c r="BS72" i="1"/>
  <c r="F227" i="14"/>
  <c r="BR274" i="2"/>
  <c r="BQ274" i="2"/>
  <c r="BQ273" i="2"/>
  <c r="Q161" i="1" s="1"/>
  <c r="AG161" i="1" s="1"/>
  <c r="BR273" i="2"/>
  <c r="R161" i="1" s="1"/>
  <c r="AH161" i="1" s="1"/>
  <c r="M89" i="4"/>
  <c r="BT161" i="1" l="1"/>
  <c r="BA161" i="1"/>
  <c r="BY88" i="1"/>
  <c r="AZ161" i="1"/>
  <c r="BS161" i="1"/>
  <c r="BY227" i="1"/>
  <c r="L227" i="14" s="1"/>
  <c r="Q241" i="1"/>
  <c r="AG241" i="1" s="1"/>
  <c r="R241" i="1"/>
  <c r="AH241" i="1" s="1"/>
  <c r="BR275" i="2"/>
  <c r="BQ275" i="2"/>
  <c r="BR276" i="2"/>
  <c r="BQ276" i="2"/>
  <c r="M90" i="4"/>
  <c r="L88" i="14" l="1"/>
  <c r="CB88" i="1"/>
  <c r="K88" i="14" s="1"/>
  <c r="CA88" i="1"/>
  <c r="J88" i="14" s="1"/>
  <c r="BZ88" i="1"/>
  <c r="BZ227" i="1"/>
  <c r="CA227" i="1"/>
  <c r="J227" i="14" s="1"/>
  <c r="CB227" i="1"/>
  <c r="K227" i="14" s="1"/>
  <c r="I227" i="14"/>
  <c r="I88" i="14"/>
  <c r="AZ241" i="1"/>
  <c r="BS241" i="1"/>
  <c r="BA241" i="1"/>
  <c r="BT241" i="1"/>
  <c r="BR278" i="2"/>
  <c r="R101" i="1" s="1"/>
  <c r="AH101" i="1" s="1"/>
  <c r="BQ278" i="2"/>
  <c r="Q101" i="1" s="1"/>
  <c r="AG101" i="1" s="1"/>
  <c r="BQ277" i="2"/>
  <c r="BR277" i="2"/>
  <c r="M91" i="4"/>
  <c r="CD88" i="1" l="1"/>
  <c r="CJ88" i="1" s="1"/>
  <c r="N88" i="14" s="1"/>
  <c r="CD227" i="1"/>
  <c r="CJ227" i="1" s="1"/>
  <c r="N227" i="14" s="1"/>
  <c r="BS101" i="1"/>
  <c r="AZ101" i="1"/>
  <c r="M88" i="14"/>
  <c r="M227" i="14"/>
  <c r="BT101" i="1"/>
  <c r="BA101" i="1"/>
  <c r="BQ279" i="2"/>
  <c r="BR279" i="2"/>
  <c r="BR280" i="2"/>
  <c r="R134" i="1" s="1"/>
  <c r="AH134" i="1" s="1"/>
  <c r="BQ280" i="2"/>
  <c r="Q134" i="1" s="1"/>
  <c r="AG134" i="1" s="1"/>
  <c r="M92" i="4"/>
  <c r="BS134" i="1" l="1"/>
  <c r="AZ134" i="1"/>
  <c r="BT134" i="1"/>
  <c r="BA134" i="1"/>
  <c r="Q163" i="1"/>
  <c r="AG163" i="1" s="1"/>
  <c r="R163" i="1"/>
  <c r="AH163" i="1" s="1"/>
  <c r="BQ282" i="2"/>
  <c r="Q99" i="1" s="1"/>
  <c r="AG99" i="1" s="1"/>
  <c r="BR282" i="2"/>
  <c r="R99" i="1" s="1"/>
  <c r="AH99" i="1" s="1"/>
  <c r="BQ281" i="2"/>
  <c r="Q33" i="1" s="1"/>
  <c r="AG33" i="1" s="1"/>
  <c r="BR281" i="2"/>
  <c r="R33" i="1" s="1"/>
  <c r="AH33" i="1" s="1"/>
  <c r="M93" i="4"/>
  <c r="BT99" i="1" l="1"/>
  <c r="BA99" i="1"/>
  <c r="BS33" i="1"/>
  <c r="AZ33" i="1"/>
  <c r="BS99" i="1"/>
  <c r="AZ99" i="1"/>
  <c r="BT33" i="1"/>
  <c r="BA33" i="1"/>
  <c r="R109" i="1"/>
  <c r="AH109" i="1" s="1"/>
  <c r="AZ163" i="1"/>
  <c r="BS163" i="1"/>
  <c r="Q109" i="1"/>
  <c r="AG109" i="1" s="1"/>
  <c r="BA163" i="1"/>
  <c r="BT163" i="1"/>
  <c r="BR284" i="2"/>
  <c r="BQ284" i="2"/>
  <c r="BQ283" i="2"/>
  <c r="BR283" i="2"/>
  <c r="M94" i="4"/>
  <c r="AZ109" i="1" l="1"/>
  <c r="BS109" i="1"/>
  <c r="BT109" i="1"/>
  <c r="BA109" i="1"/>
  <c r="BQ285" i="2"/>
  <c r="BR285" i="2"/>
  <c r="BR286" i="2"/>
  <c r="R53" i="1" s="1"/>
  <c r="AH53" i="1" s="1"/>
  <c r="BQ286" i="2"/>
  <c r="Q53" i="1" s="1"/>
  <c r="AG53" i="1" s="1"/>
  <c r="M95" i="4"/>
  <c r="BT53" i="1" l="1"/>
  <c r="BA53" i="1"/>
  <c r="R284" i="1"/>
  <c r="AH284" i="1" s="1"/>
  <c r="R52" i="1"/>
  <c r="AH52" i="1" s="1"/>
  <c r="BS53" i="1"/>
  <c r="AZ53" i="1"/>
  <c r="Q284" i="1"/>
  <c r="AG284" i="1" s="1"/>
  <c r="Q52" i="1"/>
  <c r="AG52" i="1" s="1"/>
  <c r="BR287" i="2"/>
  <c r="R286" i="1" s="1"/>
  <c r="AH286" i="1" s="1"/>
  <c r="BQ287" i="2"/>
  <c r="Q286" i="1" s="1"/>
  <c r="AG286" i="1" s="1"/>
  <c r="BR288" i="2"/>
  <c r="BQ288" i="2"/>
  <c r="M96" i="4"/>
  <c r="AZ284" i="1" l="1"/>
  <c r="BS284" i="1"/>
  <c r="Q10" i="1"/>
  <c r="AG10" i="1" s="1"/>
  <c r="BT52" i="1"/>
  <c r="BA52" i="1"/>
  <c r="BA284" i="1"/>
  <c r="BT284" i="1"/>
  <c r="BS52" i="1"/>
  <c r="AZ52" i="1"/>
  <c r="R10" i="1"/>
  <c r="AH10" i="1" s="1"/>
  <c r="AZ286" i="1"/>
  <c r="BS286" i="1"/>
  <c r="BT286" i="1"/>
  <c r="BA286" i="1"/>
  <c r="BR290" i="2"/>
  <c r="R289" i="1" s="1"/>
  <c r="AH289" i="1" s="1"/>
  <c r="BQ290" i="2"/>
  <c r="Q289" i="1" s="1"/>
  <c r="AG289" i="1" s="1"/>
  <c r="BQ289" i="2"/>
  <c r="Q242" i="1" s="1"/>
  <c r="AG242" i="1" s="1"/>
  <c r="BR289" i="2"/>
  <c r="R242" i="1" s="1"/>
  <c r="AH242" i="1" s="1"/>
  <c r="M97" i="4"/>
  <c r="BS10" i="1" l="1"/>
  <c r="AZ10" i="1"/>
  <c r="BT10" i="1"/>
  <c r="BA10" i="1"/>
  <c r="BS242" i="1"/>
  <c r="AZ242" i="1"/>
  <c r="BT242" i="1"/>
  <c r="BA242" i="1"/>
  <c r="R244" i="1"/>
  <c r="AH244" i="1" s="1"/>
  <c r="Q244" i="1"/>
  <c r="AG244" i="1" s="1"/>
  <c r="BT289" i="1"/>
  <c r="BA289" i="1"/>
  <c r="BS289" i="1"/>
  <c r="AZ289" i="1"/>
  <c r="BQ292" i="2"/>
  <c r="BR292" i="2"/>
  <c r="BQ291" i="2"/>
  <c r="BR291" i="2"/>
  <c r="M98" i="4"/>
  <c r="R207" i="1" l="1"/>
  <c r="AH207" i="1" s="1"/>
  <c r="Q207" i="1"/>
  <c r="AG207" i="1" s="1"/>
  <c r="AZ244" i="1"/>
  <c r="BS244" i="1"/>
  <c r="BA244" i="1"/>
  <c r="BT244" i="1"/>
  <c r="BR294" i="2"/>
  <c r="BQ294" i="2"/>
  <c r="BO293" i="2"/>
  <c r="BQ293" i="2"/>
  <c r="BP293" i="2"/>
  <c r="BR293" i="2"/>
  <c r="M99" i="4"/>
  <c r="BA207" i="1" l="1"/>
  <c r="BT207" i="1"/>
  <c r="BS207" i="1"/>
  <c r="AZ207" i="1"/>
  <c r="Q292" i="1"/>
  <c r="AG292" i="1" s="1"/>
  <c r="AZ292" i="1" s="1"/>
  <c r="R292" i="1"/>
  <c r="AH292" i="1" s="1"/>
  <c r="BT292" i="1" s="1"/>
  <c r="BQ295" i="2"/>
  <c r="BR295" i="2"/>
  <c r="BN293" i="2"/>
  <c r="BR296" i="2"/>
  <c r="R295" i="1" s="1"/>
  <c r="AH295" i="1" s="1"/>
  <c r="BQ296" i="2"/>
  <c r="Q295" i="1" s="1"/>
  <c r="AG295" i="1" s="1"/>
  <c r="M100" i="4"/>
  <c r="BS292" i="1" l="1"/>
  <c r="BA292" i="1"/>
  <c r="Q294" i="1"/>
  <c r="AG294" i="1" s="1"/>
  <c r="AZ294" i="1" s="1"/>
  <c r="Q164" i="1"/>
  <c r="AG164" i="1" s="1"/>
  <c r="R294" i="1"/>
  <c r="AH294" i="1" s="1"/>
  <c r="BT294" i="1" s="1"/>
  <c r="R164" i="1"/>
  <c r="AH164" i="1" s="1"/>
  <c r="BS295" i="1"/>
  <c r="AZ295" i="1"/>
  <c r="BT295" i="1"/>
  <c r="BA295" i="1"/>
  <c r="BR298" i="2"/>
  <c r="BQ298" i="2"/>
  <c r="BQ297" i="2"/>
  <c r="BR297" i="2"/>
  <c r="M101" i="4"/>
  <c r="BS294" i="1" l="1"/>
  <c r="BA294" i="1"/>
  <c r="BA164" i="1"/>
  <c r="BT164" i="1"/>
  <c r="R245" i="1"/>
  <c r="AH245" i="1" s="1"/>
  <c r="Q245" i="1"/>
  <c r="AG245" i="1" s="1"/>
  <c r="BS164" i="1"/>
  <c r="AZ164" i="1"/>
  <c r="BR299" i="2"/>
  <c r="BQ299" i="2"/>
  <c r="BR300" i="2"/>
  <c r="R80" i="1" s="1"/>
  <c r="AH80" i="1" s="1"/>
  <c r="BQ300" i="2"/>
  <c r="Q80" i="1" s="1"/>
  <c r="AG80" i="1" s="1"/>
  <c r="M102" i="4"/>
  <c r="BT245" i="1" l="1"/>
  <c r="BA245" i="1"/>
  <c r="BA80" i="1"/>
  <c r="BT80" i="1"/>
  <c r="BS80" i="1"/>
  <c r="AZ80" i="1"/>
  <c r="BS245" i="1"/>
  <c r="AZ245" i="1"/>
  <c r="Q299" i="1"/>
  <c r="AG299" i="1" s="1"/>
  <c r="BS299" i="1" s="1"/>
  <c r="R299" i="1"/>
  <c r="AH299" i="1" s="1"/>
  <c r="BA299" i="1" s="1"/>
  <c r="Q165" i="1"/>
  <c r="AG165" i="1" s="1"/>
  <c r="R165" i="1"/>
  <c r="AH165" i="1" s="1"/>
  <c r="BQ301" i="2"/>
  <c r="Q8" i="1" s="1"/>
  <c r="AG8" i="1" s="1"/>
  <c r="BR301" i="2"/>
  <c r="R8" i="1" s="1"/>
  <c r="AH8" i="1" s="1"/>
  <c r="BR302" i="2"/>
  <c r="BQ302" i="2"/>
  <c r="BA8" i="1" l="1"/>
  <c r="BT8" i="1"/>
  <c r="AZ8" i="1"/>
  <c r="BS8" i="1"/>
  <c r="AZ299" i="1"/>
  <c r="BT299" i="1"/>
  <c r="BT165" i="1"/>
  <c r="BA165" i="1"/>
  <c r="R301" i="1"/>
  <c r="AH301" i="1" s="1"/>
  <c r="BT301" i="1" s="1"/>
  <c r="R167" i="1"/>
  <c r="AH167" i="1" s="1"/>
  <c r="Q301" i="1"/>
  <c r="AG301" i="1" s="1"/>
  <c r="AZ301" i="1" s="1"/>
  <c r="Q167" i="1"/>
  <c r="AG167" i="1" s="1"/>
  <c r="R166" i="1"/>
  <c r="AH166" i="1" s="1"/>
  <c r="Q166" i="1"/>
  <c r="AG166" i="1" s="1"/>
  <c r="AZ165" i="1"/>
  <c r="BS165" i="1"/>
  <c r="BQ303" i="2"/>
  <c r="Q302" i="1" s="1"/>
  <c r="AG302" i="1" s="1"/>
  <c r="BR303" i="2"/>
  <c r="R302" i="1" s="1"/>
  <c r="AH302" i="1" s="1"/>
  <c r="BQ304" i="2"/>
  <c r="BR304" i="2"/>
  <c r="R303" i="1" l="1"/>
  <c r="AH303" i="1" s="1"/>
  <c r="R63" i="1"/>
  <c r="AH63" i="1" s="1"/>
  <c r="Q303" i="1"/>
  <c r="AG303" i="1" s="1"/>
  <c r="AZ303" i="1" s="1"/>
  <c r="Q63" i="1"/>
  <c r="AG63" i="1" s="1"/>
  <c r="BA301" i="1"/>
  <c r="BT167" i="1"/>
  <c r="BA167" i="1"/>
  <c r="AZ166" i="1"/>
  <c r="BS166" i="1"/>
  <c r="BA166" i="1"/>
  <c r="BT166" i="1"/>
  <c r="BS301" i="1"/>
  <c r="BS167" i="1"/>
  <c r="AZ167" i="1"/>
  <c r="BS302" i="1"/>
  <c r="AZ302" i="1"/>
  <c r="BT303" i="1"/>
  <c r="BA303" i="1"/>
  <c r="BA302" i="1"/>
  <c r="BT302" i="1"/>
  <c r="BR305" i="2"/>
  <c r="BQ305" i="2"/>
  <c r="BR306" i="2"/>
  <c r="R157" i="1" s="1"/>
  <c r="AH157" i="1" s="1"/>
  <c r="BQ306" i="2"/>
  <c r="Q157" i="1" s="1"/>
  <c r="AG157" i="1" s="1"/>
  <c r="AZ63" i="1" l="1"/>
  <c r="BS63" i="1"/>
  <c r="BT63" i="1"/>
  <c r="BA63" i="1"/>
  <c r="BS303" i="1"/>
  <c r="BT157" i="1"/>
  <c r="BA157" i="1"/>
  <c r="BS157" i="1"/>
  <c r="AZ157" i="1"/>
  <c r="Q102" i="1"/>
  <c r="AG102" i="1" s="1"/>
  <c r="R102" i="1"/>
  <c r="AH102" i="1" s="1"/>
  <c r="BQ308" i="2"/>
  <c r="BR308" i="2"/>
  <c r="BQ307" i="2"/>
  <c r="Q136" i="1" s="1"/>
  <c r="AG136" i="1" s="1"/>
  <c r="BR307" i="2"/>
  <c r="R136" i="1" s="1"/>
  <c r="AH136" i="1" s="1"/>
  <c r="BT136" i="1" l="1"/>
  <c r="BA136" i="1"/>
  <c r="BT102" i="1"/>
  <c r="BA102" i="1"/>
  <c r="BS102" i="1"/>
  <c r="AZ102" i="1"/>
  <c r="AZ136" i="1"/>
  <c r="BS136" i="1"/>
  <c r="R306" i="1"/>
  <c r="AH306" i="1" s="1"/>
  <c r="BT306" i="1" s="1"/>
  <c r="R247" i="1"/>
  <c r="AH247" i="1" s="1"/>
  <c r="Q306" i="1"/>
  <c r="AG306" i="1" s="1"/>
  <c r="AZ306" i="1" s="1"/>
  <c r="Q247" i="1"/>
  <c r="AG247" i="1" s="1"/>
  <c r="BQ310" i="2"/>
  <c r="BR310" i="2"/>
  <c r="BQ309" i="2"/>
  <c r="Q100" i="1" s="1"/>
  <c r="AG100" i="1" s="1"/>
  <c r="BR309" i="2"/>
  <c r="R100" i="1" s="1"/>
  <c r="AH100" i="1" s="1"/>
  <c r="BA306" i="1" l="1"/>
  <c r="BT100" i="1"/>
  <c r="BA100" i="1"/>
  <c r="BS100" i="1"/>
  <c r="AZ100" i="1"/>
  <c r="Q309" i="1"/>
  <c r="AG309" i="1" s="1"/>
  <c r="BS306" i="1"/>
  <c r="BS247" i="1"/>
  <c r="AZ247" i="1"/>
  <c r="BT247" i="1"/>
  <c r="BA247" i="1"/>
  <c r="BR312" i="2"/>
  <c r="R309" i="1" s="1"/>
  <c r="AH309" i="1" s="1"/>
  <c r="BQ312" i="2"/>
  <c r="BQ311" i="2"/>
  <c r="BR311" i="2"/>
  <c r="BT309" i="1" l="1"/>
  <c r="BA309" i="1"/>
  <c r="AZ309" i="1"/>
  <c r="BS309" i="1"/>
  <c r="R192" i="1"/>
  <c r="AH192" i="1" s="1"/>
  <c r="Q192" i="1"/>
  <c r="AG192" i="1" s="1"/>
  <c r="R249" i="1"/>
  <c r="AH249" i="1" s="1"/>
  <c r="Q249" i="1"/>
  <c r="AG249" i="1" s="1"/>
  <c r="BQ313" i="2"/>
  <c r="BR313" i="2"/>
  <c r="BQ314" i="2"/>
  <c r="BR314" i="2"/>
  <c r="BS192" i="1" l="1"/>
  <c r="AZ192" i="1"/>
  <c r="BT192" i="1"/>
  <c r="BA192" i="1"/>
  <c r="Q313" i="1"/>
  <c r="AG313" i="1" s="1"/>
  <c r="BS313" i="1" s="1"/>
  <c r="Q250" i="1"/>
  <c r="AG250" i="1" s="1"/>
  <c r="R250" i="1"/>
  <c r="AH250" i="1" s="1"/>
  <c r="BT249" i="1"/>
  <c r="BA249" i="1"/>
  <c r="R313" i="1"/>
  <c r="AH313" i="1" s="1"/>
  <c r="BT313" i="1" s="1"/>
  <c r="BS249" i="1"/>
  <c r="AZ249" i="1"/>
  <c r="BQ316" i="2"/>
  <c r="BR316" i="2"/>
  <c r="BR315" i="2"/>
  <c r="R288" i="1" s="1"/>
  <c r="AH288" i="1" s="1"/>
  <c r="BQ315" i="2"/>
  <c r="Q288" i="1" s="1"/>
  <c r="AG288" i="1" s="1"/>
  <c r="BA288" i="1" l="1"/>
  <c r="BT288" i="1"/>
  <c r="BA313" i="1"/>
  <c r="AZ288" i="1"/>
  <c r="BS288" i="1"/>
  <c r="AZ313" i="1"/>
  <c r="AZ250" i="1"/>
  <c r="BS250" i="1"/>
  <c r="R251" i="1"/>
  <c r="AH251" i="1" s="1"/>
  <c r="BA250" i="1"/>
  <c r="BT250" i="1"/>
  <c r="Q251" i="1"/>
  <c r="AG251" i="1" s="1"/>
  <c r="BQ318" i="2"/>
  <c r="BR318" i="2"/>
  <c r="BQ317" i="2"/>
  <c r="BR317" i="2"/>
  <c r="R221" i="1" l="1"/>
  <c r="Q221" i="1"/>
  <c r="BT251" i="1"/>
  <c r="BA251" i="1"/>
  <c r="R170" i="1"/>
  <c r="AH170" i="1" s="1"/>
  <c r="Q170" i="1"/>
  <c r="AG170" i="1" s="1"/>
  <c r="AZ251" i="1"/>
  <c r="BS251" i="1"/>
  <c r="BQ320" i="2"/>
  <c r="BR320" i="2"/>
  <c r="BR319" i="2"/>
  <c r="BQ319" i="2"/>
  <c r="R319" i="1" l="1"/>
  <c r="AH319" i="1" s="1"/>
  <c r="R76" i="1"/>
  <c r="AH76" i="1" s="1"/>
  <c r="Q319" i="1"/>
  <c r="AG319" i="1" s="1"/>
  <c r="Q76" i="1"/>
  <c r="AG76" i="1" s="1"/>
  <c r="BT170" i="1"/>
  <c r="BA170" i="1"/>
  <c r="AZ170" i="1"/>
  <c r="BS170" i="1"/>
  <c r="BQ322" i="2"/>
  <c r="BR322" i="2"/>
  <c r="BQ321" i="2"/>
  <c r="BR321" i="2"/>
  <c r="BS319" i="1" l="1"/>
  <c r="AZ319" i="1"/>
  <c r="BA319" i="1"/>
  <c r="BT319" i="1"/>
  <c r="Q320" i="1"/>
  <c r="AG320" i="1" s="1"/>
  <c r="AZ320" i="1" s="1"/>
  <c r="Q290" i="1"/>
  <c r="AG290" i="1" s="1"/>
  <c r="BT76" i="1"/>
  <c r="BA76" i="1"/>
  <c r="R320" i="1"/>
  <c r="AH320" i="1" s="1"/>
  <c r="BA320" i="1" s="1"/>
  <c r="R290" i="1"/>
  <c r="AH290" i="1" s="1"/>
  <c r="BS76" i="1"/>
  <c r="AZ76" i="1"/>
  <c r="BQ323" i="2"/>
  <c r="Q107" i="1" s="1"/>
  <c r="AG107" i="1" s="1"/>
  <c r="BR323" i="2"/>
  <c r="R107" i="1" s="1"/>
  <c r="AH107" i="1" s="1"/>
  <c r="BQ324" i="2"/>
  <c r="BR324" i="2"/>
  <c r="BS320" i="1" l="1"/>
  <c r="BT320" i="1"/>
  <c r="BS107" i="1"/>
  <c r="AZ107" i="1"/>
  <c r="BA290" i="1"/>
  <c r="BT290" i="1"/>
  <c r="BS290" i="1"/>
  <c r="AZ290" i="1"/>
  <c r="BA107" i="1"/>
  <c r="BT107" i="1"/>
  <c r="R252" i="1"/>
  <c r="AH252" i="1" s="1"/>
  <c r="Q252" i="1"/>
  <c r="AG252" i="1" s="1"/>
  <c r="R322" i="1"/>
  <c r="AH322" i="1" s="1"/>
  <c r="BA322" i="1" s="1"/>
  <c r="R171" i="1"/>
  <c r="Q322" i="1"/>
  <c r="AG322" i="1" s="1"/>
  <c r="AZ322" i="1" s="1"/>
  <c r="Q171" i="1"/>
  <c r="BQ325" i="2"/>
  <c r="BR325" i="2"/>
  <c r="BR326" i="2"/>
  <c r="BQ326" i="2"/>
  <c r="BS322" i="1" l="1"/>
  <c r="BS252" i="1"/>
  <c r="AZ252" i="1"/>
  <c r="BT322" i="1"/>
  <c r="BT252" i="1"/>
  <c r="BA252" i="1"/>
  <c r="BO325" i="2"/>
  <c r="BO328" i="2"/>
  <c r="BP328" i="2"/>
  <c r="BQ328" i="2"/>
  <c r="Q327" i="1" s="1"/>
  <c r="AG327" i="1" s="1"/>
  <c r="BR328" i="2"/>
  <c r="R327" i="1" s="1"/>
  <c r="AH327" i="1" s="1"/>
  <c r="BN326" i="2"/>
  <c r="BQ327" i="2"/>
  <c r="BR327" i="2"/>
  <c r="BN325" i="2"/>
  <c r="BP326" i="2"/>
  <c r="BO326" i="2"/>
  <c r="BP325" i="2"/>
  <c r="BA327" i="1" l="1"/>
  <c r="BT327" i="1"/>
  <c r="BS327" i="1"/>
  <c r="AZ327" i="1"/>
  <c r="R253" i="1"/>
  <c r="AH253" i="1" s="1"/>
  <c r="Q253" i="1"/>
  <c r="AG253" i="1" s="1"/>
  <c r="BO327" i="2"/>
  <c r="BO252" i="2"/>
  <c r="BO251" i="2"/>
  <c r="BO253" i="2"/>
  <c r="BO250" i="2"/>
  <c r="BO93" i="2"/>
  <c r="BO196" i="2"/>
  <c r="BO254" i="2"/>
  <c r="BO198" i="2"/>
  <c r="BO197" i="2"/>
  <c r="BO199" i="2"/>
  <c r="O198" i="1" s="1"/>
  <c r="BO255" i="2"/>
  <c r="BO324" i="2"/>
  <c r="BQ329" i="2"/>
  <c r="BO329" i="2"/>
  <c r="O95" i="1" s="1"/>
  <c r="BP329" i="2"/>
  <c r="P95" i="1" s="1"/>
  <c r="BR329" i="2"/>
  <c r="BN327" i="2"/>
  <c r="BN251" i="2"/>
  <c r="BN252" i="2"/>
  <c r="BN144" i="2"/>
  <c r="N143" i="1" s="1"/>
  <c r="BN196" i="2"/>
  <c r="BN94" i="2"/>
  <c r="BN143" i="2"/>
  <c r="BN93" i="2"/>
  <c r="BN253" i="2"/>
  <c r="BN198" i="2"/>
  <c r="BN197" i="2"/>
  <c r="BN199" i="2"/>
  <c r="N198" i="1" s="1"/>
  <c r="BN250" i="2"/>
  <c r="BN254" i="2"/>
  <c r="BN255" i="2"/>
  <c r="BN324" i="2"/>
  <c r="BP327" i="2"/>
  <c r="BP252" i="2"/>
  <c r="BP251" i="2"/>
  <c r="BP254" i="2"/>
  <c r="BP198" i="2"/>
  <c r="BP253" i="2"/>
  <c r="BP250" i="2"/>
  <c r="BP197" i="2"/>
  <c r="BP199" i="2"/>
  <c r="P198" i="1" s="1"/>
  <c r="BP255" i="2"/>
  <c r="BP324" i="2"/>
  <c r="BQ330" i="2"/>
  <c r="Q154" i="1" s="1"/>
  <c r="AG154" i="1" s="1"/>
  <c r="BR330" i="2"/>
  <c r="R154" i="1" s="1"/>
  <c r="AH154" i="1" s="1"/>
  <c r="BP330" i="2"/>
  <c r="P154" i="1" s="1"/>
  <c r="BO330" i="2"/>
  <c r="O154" i="1" s="1"/>
  <c r="BN328" i="2"/>
  <c r="AW95" i="1" l="1"/>
  <c r="AD95" i="1"/>
  <c r="BP95" i="1"/>
  <c r="AV154" i="1"/>
  <c r="AC154" i="1"/>
  <c r="BO154" i="1"/>
  <c r="AV95" i="1"/>
  <c r="BO95" i="1"/>
  <c r="AC95" i="1"/>
  <c r="BS154" i="1"/>
  <c r="AZ154" i="1"/>
  <c r="AD154" i="1"/>
  <c r="BP154" i="1"/>
  <c r="AW154" i="1"/>
  <c r="BA154" i="1"/>
  <c r="BT154" i="1"/>
  <c r="P210" i="1"/>
  <c r="Q328" i="1"/>
  <c r="AG328" i="1" s="1"/>
  <c r="Q95" i="1"/>
  <c r="AG95" i="1" s="1"/>
  <c r="AZ253" i="1"/>
  <c r="BS253" i="1"/>
  <c r="N210" i="1"/>
  <c r="BT253" i="1"/>
  <c r="BA253" i="1"/>
  <c r="R328" i="1"/>
  <c r="AH328" i="1" s="1"/>
  <c r="BA328" i="1" s="1"/>
  <c r="R95" i="1"/>
  <c r="AH95" i="1" s="1"/>
  <c r="O210" i="1"/>
  <c r="Q71" i="1"/>
  <c r="AG71" i="1" s="1"/>
  <c r="O252" i="1"/>
  <c r="N252" i="1"/>
  <c r="BN252" i="1" s="1"/>
  <c r="N292" i="1"/>
  <c r="N142" i="1"/>
  <c r="AB142" i="1" s="1"/>
  <c r="P252" i="1"/>
  <c r="AD252" i="1" s="1"/>
  <c r="N125" i="1"/>
  <c r="O195" i="1"/>
  <c r="AV195" i="1" s="1"/>
  <c r="R71" i="1"/>
  <c r="AH71" i="1" s="1"/>
  <c r="N195" i="1"/>
  <c r="AB195" i="1" s="1"/>
  <c r="O292" i="1"/>
  <c r="BS328" i="1"/>
  <c r="AZ328" i="1"/>
  <c r="BT328" i="1"/>
  <c r="AC198" i="1"/>
  <c r="AV198" i="1"/>
  <c r="BO198" i="1"/>
  <c r="BN143" i="1"/>
  <c r="AB143" i="1"/>
  <c r="AU143" i="1"/>
  <c r="BP198" i="1"/>
  <c r="AW198" i="1"/>
  <c r="AD198" i="1"/>
  <c r="AB198" i="1"/>
  <c r="AU198" i="1"/>
  <c r="BN198" i="1"/>
  <c r="AV252" i="1"/>
  <c r="AC252" i="1"/>
  <c r="BO252" i="1"/>
  <c r="BQ332" i="2"/>
  <c r="BR332" i="2"/>
  <c r="BN330" i="2"/>
  <c r="N154" i="1" s="1"/>
  <c r="BQ331" i="2"/>
  <c r="Q59" i="1" s="1"/>
  <c r="AG59" i="1" s="1"/>
  <c r="BR331" i="2"/>
  <c r="R59" i="1" s="1"/>
  <c r="AH59" i="1" s="1"/>
  <c r="BO331" i="2"/>
  <c r="BP331" i="2"/>
  <c r="BN329" i="2"/>
  <c r="N95" i="1" s="1"/>
  <c r="BN142" i="1" l="1"/>
  <c r="BA59" i="1"/>
  <c r="BT59" i="1"/>
  <c r="BS59" i="1"/>
  <c r="AZ59" i="1"/>
  <c r="BS95" i="1"/>
  <c r="AZ95" i="1"/>
  <c r="AB154" i="1"/>
  <c r="AK154" i="1" s="1"/>
  <c r="BX154" i="1" s="1"/>
  <c r="AU154" i="1"/>
  <c r="BD154" i="1" s="1"/>
  <c r="G154" i="14" s="1"/>
  <c r="BN154" i="1"/>
  <c r="H154" i="14" s="1"/>
  <c r="AV210" i="1"/>
  <c r="AC210" i="1"/>
  <c r="BO210" i="1"/>
  <c r="AU210" i="1"/>
  <c r="BN210" i="1"/>
  <c r="AB210" i="1"/>
  <c r="AW210" i="1"/>
  <c r="AD210" i="1"/>
  <c r="BP210" i="1"/>
  <c r="AU95" i="1"/>
  <c r="BN95" i="1"/>
  <c r="AB95" i="1"/>
  <c r="AK95" i="1" s="1"/>
  <c r="BA95" i="1"/>
  <c r="BT95" i="1"/>
  <c r="BO195" i="1"/>
  <c r="AB252" i="1"/>
  <c r="AK252" i="1" s="1"/>
  <c r="AU252" i="1"/>
  <c r="AW252" i="1"/>
  <c r="BP252" i="1"/>
  <c r="AU195" i="1"/>
  <c r="BN195" i="1"/>
  <c r="AV292" i="1"/>
  <c r="AC292" i="1"/>
  <c r="BO292" i="1"/>
  <c r="AC195" i="1"/>
  <c r="Q331" i="1"/>
  <c r="AG331" i="1" s="1"/>
  <c r="BS331" i="1" s="1"/>
  <c r="Q254" i="1"/>
  <c r="AG254" i="1" s="1"/>
  <c r="AU142" i="1"/>
  <c r="BN125" i="1"/>
  <c r="AU125" i="1"/>
  <c r="AB125" i="1"/>
  <c r="R331" i="1"/>
  <c r="AH331" i="1" s="1"/>
  <c r="BA331" i="1" s="1"/>
  <c r="R254" i="1"/>
  <c r="AH254" i="1" s="1"/>
  <c r="BT71" i="1"/>
  <c r="BA71" i="1"/>
  <c r="AB292" i="1"/>
  <c r="AU292" i="1"/>
  <c r="BN292" i="1"/>
  <c r="AZ71" i="1"/>
  <c r="BS71" i="1"/>
  <c r="AK198" i="1"/>
  <c r="F198" i="14" s="1"/>
  <c r="BD198" i="1"/>
  <c r="G198" i="14" s="1"/>
  <c r="BQ333" i="2"/>
  <c r="BR333" i="2"/>
  <c r="BN331" i="2"/>
  <c r="H198" i="14"/>
  <c r="BR334" i="2"/>
  <c r="BQ334" i="2"/>
  <c r="BD252" i="1" l="1"/>
  <c r="BX252" i="1" s="1"/>
  <c r="BY252" i="1" s="1"/>
  <c r="CB252" i="1" s="1"/>
  <c r="BX198" i="1"/>
  <c r="H210" i="14"/>
  <c r="AK210" i="1"/>
  <c r="BT331" i="1"/>
  <c r="R105" i="1"/>
  <c r="AH105" i="1" s="1"/>
  <c r="F210" i="14"/>
  <c r="F154" i="14"/>
  <c r="F95" i="14"/>
  <c r="BD210" i="1"/>
  <c r="G210" i="14" s="1"/>
  <c r="H95" i="14"/>
  <c r="Q105" i="1"/>
  <c r="AG105" i="1" s="1"/>
  <c r="BD95" i="1"/>
  <c r="G95" i="14" s="1"/>
  <c r="AZ331" i="1"/>
  <c r="R332" i="1"/>
  <c r="AH332" i="1" s="1"/>
  <c r="BA332" i="1" s="1"/>
  <c r="Q332" i="1"/>
  <c r="AG332" i="1" s="1"/>
  <c r="AZ332" i="1" s="1"/>
  <c r="BT254" i="1"/>
  <c r="BA254" i="1"/>
  <c r="BS254" i="1"/>
  <c r="AZ254" i="1"/>
  <c r="BY198" i="1"/>
  <c r="BQ336" i="2"/>
  <c r="BR336" i="2"/>
  <c r="BQ335" i="2"/>
  <c r="Q334" i="1" s="1"/>
  <c r="AG334" i="1" s="1"/>
  <c r="BR335" i="2"/>
  <c r="R334" i="1" s="1"/>
  <c r="AH334" i="1" s="1"/>
  <c r="BZ252" i="1" l="1"/>
  <c r="CA252" i="1"/>
  <c r="CB198" i="1"/>
  <c r="CA198" i="1"/>
  <c r="BZ198" i="1"/>
  <c r="BX95" i="1"/>
  <c r="BX210" i="1"/>
  <c r="BT332" i="1"/>
  <c r="AZ105" i="1"/>
  <c r="BS105" i="1"/>
  <c r="BY154" i="1"/>
  <c r="L154" i="14"/>
  <c r="R335" i="1"/>
  <c r="AH335" i="1" s="1"/>
  <c r="BA335" i="1" s="1"/>
  <c r="R317" i="1"/>
  <c r="AH317" i="1" s="1"/>
  <c r="Q335" i="1"/>
  <c r="AG335" i="1" s="1"/>
  <c r="Q317" i="1"/>
  <c r="AG317" i="1" s="1"/>
  <c r="BT105" i="1"/>
  <c r="BA105" i="1"/>
  <c r="BS332" i="1"/>
  <c r="BT334" i="1"/>
  <c r="BA334" i="1"/>
  <c r="BS334" i="1"/>
  <c r="AZ334" i="1"/>
  <c r="J198" i="14"/>
  <c r="L198" i="14"/>
  <c r="K198" i="14"/>
  <c r="I198" i="14"/>
  <c r="BS335" i="1"/>
  <c r="AZ335" i="1"/>
  <c r="BQ337" i="2"/>
  <c r="BR337" i="2"/>
  <c r="BQ338" i="2"/>
  <c r="BR338" i="2"/>
  <c r="BT335" i="1" l="1"/>
  <c r="CB154" i="1"/>
  <c r="K154" i="14" s="1"/>
  <c r="CA154" i="1"/>
  <c r="J154" i="14" s="1"/>
  <c r="BZ154" i="1"/>
  <c r="BY95" i="1"/>
  <c r="CB95" i="1" s="1"/>
  <c r="L95" i="14"/>
  <c r="I154" i="14"/>
  <c r="BA317" i="1"/>
  <c r="BT317" i="1"/>
  <c r="R233" i="1"/>
  <c r="AH233" i="1" s="1"/>
  <c r="Q233" i="1"/>
  <c r="AG233" i="1" s="1"/>
  <c r="BS317" i="1"/>
  <c r="AZ317" i="1"/>
  <c r="BY210" i="1"/>
  <c r="CB210" i="1" s="1"/>
  <c r="CD252" i="1"/>
  <c r="CJ252" i="1" s="1"/>
  <c r="CD198" i="1"/>
  <c r="CJ198" i="1" s="1"/>
  <c r="BQ340" i="2"/>
  <c r="Q82" i="1" s="1"/>
  <c r="AG82" i="1" s="1"/>
  <c r="BR340" i="2"/>
  <c r="R82" i="1" s="1"/>
  <c r="AH82" i="1" s="1"/>
  <c r="BQ339" i="2"/>
  <c r="Q89" i="1" s="1"/>
  <c r="AG89" i="1" s="1"/>
  <c r="BR339" i="2"/>
  <c r="R89" i="1" s="1"/>
  <c r="AH89" i="1" s="1"/>
  <c r="K95" i="14" l="1"/>
  <c r="BZ95" i="1"/>
  <c r="CA210" i="1"/>
  <c r="J210" i="14" s="1"/>
  <c r="BZ210" i="1"/>
  <c r="CA95" i="1"/>
  <c r="J95" i="14" s="1"/>
  <c r="CD154" i="1"/>
  <c r="CJ154" i="1" s="1"/>
  <c r="N154" i="14" s="1"/>
  <c r="L210" i="14"/>
  <c r="K210" i="14"/>
  <c r="BA82" i="1"/>
  <c r="BT82" i="1"/>
  <c r="AZ82" i="1"/>
  <c r="BS82" i="1"/>
  <c r="I210" i="14"/>
  <c r="M154" i="14"/>
  <c r="BS89" i="1"/>
  <c r="AZ89" i="1"/>
  <c r="AZ233" i="1"/>
  <c r="BS233" i="1"/>
  <c r="I95" i="14"/>
  <c r="BA89" i="1"/>
  <c r="BT89" i="1"/>
  <c r="BA233" i="1"/>
  <c r="BT233" i="1"/>
  <c r="M198" i="14"/>
  <c r="N198" i="14"/>
  <c r="BQ341" i="2"/>
  <c r="Q2" i="1" s="1"/>
  <c r="AG2" i="1" s="1"/>
  <c r="BR341" i="2"/>
  <c r="R2" i="1" s="1"/>
  <c r="AH2" i="1" s="1"/>
  <c r="BQ342" i="2"/>
  <c r="Q94" i="1" s="1"/>
  <c r="AG94" i="1" s="1"/>
  <c r="BR342" i="2"/>
  <c r="R94" i="1" s="1"/>
  <c r="AH94" i="1" s="1"/>
  <c r="CD95" i="1" l="1"/>
  <c r="CJ95" i="1" s="1"/>
  <c r="N95" i="14" s="1"/>
  <c r="CD210" i="1"/>
  <c r="CJ210" i="1" s="1"/>
  <c r="N210" i="14" s="1"/>
  <c r="BT94" i="1"/>
  <c r="BA94" i="1"/>
  <c r="AZ94" i="1"/>
  <c r="BS94" i="1"/>
  <c r="BA2" i="1"/>
  <c r="BT2" i="1"/>
  <c r="M210" i="14"/>
  <c r="M95" i="14"/>
  <c r="AZ2" i="1"/>
  <c r="BS2" i="1"/>
  <c r="Q338" i="1"/>
  <c r="AG338" i="1" s="1"/>
  <c r="R338" i="1"/>
  <c r="AH338" i="1" s="1"/>
  <c r="BQ343" i="2"/>
  <c r="BR343" i="2"/>
  <c r="BQ344" i="2"/>
  <c r="Q219" i="1" s="1"/>
  <c r="AG219" i="1" s="1"/>
  <c r="BR344" i="2"/>
  <c r="R219" i="1" s="1"/>
  <c r="AH219" i="1" s="1"/>
  <c r="BT219" i="1" l="1"/>
  <c r="BA219" i="1"/>
  <c r="AZ219" i="1"/>
  <c r="BS219" i="1"/>
  <c r="BS338" i="1"/>
  <c r="AZ338" i="1"/>
  <c r="BA338" i="1"/>
  <c r="BT338" i="1"/>
  <c r="BQ345" i="2"/>
  <c r="BR345" i="2"/>
  <c r="BQ346" i="2"/>
  <c r="BR346" i="2"/>
  <c r="BQ348" i="2" l="1"/>
  <c r="BR348" i="2"/>
  <c r="BQ347" i="2"/>
  <c r="BR347" i="2"/>
  <c r="R339" i="1" l="1"/>
  <c r="AH339" i="1" s="1"/>
  <c r="Q339" i="1"/>
  <c r="AG339" i="1" s="1"/>
  <c r="R340" i="1"/>
  <c r="AH340" i="1" s="1"/>
  <c r="Q340" i="1"/>
  <c r="AG340" i="1" s="1"/>
  <c r="BQ350" i="2"/>
  <c r="BR350" i="2"/>
  <c r="BQ349" i="2"/>
  <c r="BR349" i="2"/>
  <c r="BS339" i="1" l="1"/>
  <c r="AZ339" i="1"/>
  <c r="AZ340" i="1"/>
  <c r="BS340" i="1"/>
  <c r="Q341" i="1"/>
  <c r="AG341" i="1" s="1"/>
  <c r="R341" i="1"/>
  <c r="AH341" i="1" s="1"/>
  <c r="BT339" i="1"/>
  <c r="BA339" i="1"/>
  <c r="BA340" i="1"/>
  <c r="BT340" i="1"/>
  <c r="BQ352" i="2"/>
  <c r="Q223" i="1" s="1"/>
  <c r="AG223" i="1" s="1"/>
  <c r="BR352" i="2"/>
  <c r="R223" i="1" s="1"/>
  <c r="AH223" i="1" s="1"/>
  <c r="BQ351" i="2"/>
  <c r="BR351" i="2"/>
  <c r="BS223" i="1" l="1"/>
  <c r="AZ223" i="1"/>
  <c r="BT223" i="1"/>
  <c r="BA223" i="1"/>
  <c r="AZ341" i="1"/>
  <c r="BS341" i="1"/>
  <c r="R175" i="1"/>
  <c r="AH175" i="1" s="1"/>
  <c r="Q175" i="1"/>
  <c r="AG175" i="1" s="1"/>
  <c r="BA341" i="1"/>
  <c r="BT341" i="1"/>
  <c r="BQ353" i="2"/>
  <c r="Q50" i="1" s="1"/>
  <c r="AG50" i="1" s="1"/>
  <c r="BR353" i="2"/>
  <c r="R50" i="1" s="1"/>
  <c r="AH50" i="1" s="1"/>
  <c r="BQ354" i="2"/>
  <c r="BR354" i="2"/>
  <c r="AZ175" i="1" l="1"/>
  <c r="BS175" i="1"/>
  <c r="BA175" i="1"/>
  <c r="BT175" i="1"/>
  <c r="BT50" i="1"/>
  <c r="BA50" i="1"/>
  <c r="BS50" i="1"/>
  <c r="AZ50" i="1"/>
  <c r="R176" i="1"/>
  <c r="AH176" i="1" s="1"/>
  <c r="Q176" i="1"/>
  <c r="AG176" i="1" s="1"/>
  <c r="BQ355" i="2"/>
  <c r="BR355" i="2"/>
  <c r="BQ356" i="2"/>
  <c r="Q7" i="1" s="1"/>
  <c r="AG7" i="1" s="1"/>
  <c r="BR356" i="2"/>
  <c r="R7" i="1" s="1"/>
  <c r="AH7" i="1" s="1"/>
  <c r="BA7" i="1" l="1"/>
  <c r="BT7" i="1"/>
  <c r="AZ7" i="1"/>
  <c r="BS7" i="1"/>
  <c r="AZ176" i="1"/>
  <c r="BS176" i="1"/>
  <c r="BT176" i="1"/>
  <c r="BA176" i="1"/>
  <c r="BQ358" i="2"/>
  <c r="Q122" i="1" s="1"/>
  <c r="AG122" i="1" s="1"/>
  <c r="BR358" i="2"/>
  <c r="R122" i="1" s="1"/>
  <c r="AH122" i="1" s="1"/>
  <c r="BQ357" i="2"/>
  <c r="BR357" i="2"/>
  <c r="BT122" i="1" l="1"/>
  <c r="BA122" i="1"/>
  <c r="BS122" i="1"/>
  <c r="AZ122" i="1"/>
  <c r="BR359" i="2"/>
  <c r="BQ359" i="2"/>
  <c r="BQ360" i="2"/>
  <c r="Q191" i="1" s="1"/>
  <c r="AG191" i="1" s="1"/>
  <c r="BR360" i="2"/>
  <c r="R191" i="1" s="1"/>
  <c r="AH191" i="1" s="1"/>
  <c r="BS191" i="1" l="1"/>
  <c r="AZ191" i="1"/>
  <c r="BA191" i="1"/>
  <c r="BT191" i="1"/>
  <c r="BQ362" i="2"/>
  <c r="BR362" i="2"/>
  <c r="BQ361" i="2"/>
  <c r="BR361" i="2"/>
  <c r="BQ364" i="2" l="1"/>
  <c r="Q321" i="1" s="1"/>
  <c r="AG321" i="1" s="1"/>
  <c r="BR364" i="2"/>
  <c r="R321" i="1" s="1"/>
  <c r="AH321" i="1" s="1"/>
  <c r="BQ363" i="2"/>
  <c r="Q196" i="1" s="1"/>
  <c r="AG196" i="1" s="1"/>
  <c r="BR363" i="2"/>
  <c r="R196" i="1" s="1"/>
  <c r="AH196" i="1" s="1"/>
  <c r="BT196" i="1" l="1"/>
  <c r="BA196" i="1"/>
  <c r="BA321" i="1"/>
  <c r="BT321" i="1"/>
  <c r="BS196" i="1"/>
  <c r="AZ196" i="1"/>
  <c r="BS321" i="1"/>
  <c r="AZ321" i="1"/>
  <c r="R345" i="1"/>
  <c r="AH345" i="1" s="1"/>
  <c r="Q345" i="1"/>
  <c r="AG345" i="1" s="1"/>
  <c r="BQ366" i="2"/>
  <c r="BR366" i="2"/>
  <c r="BQ365" i="2"/>
  <c r="BR365" i="2"/>
  <c r="BS345" i="1" l="1"/>
  <c r="AZ345" i="1"/>
  <c r="BA345" i="1"/>
  <c r="BT345" i="1"/>
  <c r="BQ367" i="2"/>
  <c r="BR367" i="2"/>
  <c r="BQ368" i="2"/>
  <c r="Q172" i="1" s="1"/>
  <c r="AG172" i="1" s="1"/>
  <c r="BR368" i="2"/>
  <c r="R172" i="1" s="1"/>
  <c r="AH172" i="1" s="1"/>
  <c r="BT172" i="1" l="1"/>
  <c r="BA172" i="1"/>
  <c r="AZ172" i="1"/>
  <c r="BS172" i="1"/>
  <c r="Q257" i="1"/>
  <c r="AG257" i="1" s="1"/>
  <c r="R178" i="1"/>
  <c r="AH178" i="1" s="1"/>
  <c r="R257" i="1"/>
  <c r="AH257" i="1" s="1"/>
  <c r="Q178" i="1"/>
  <c r="AG178" i="1" s="1"/>
  <c r="BQ370" i="2"/>
  <c r="Q238" i="1" s="1"/>
  <c r="AG238" i="1" s="1"/>
  <c r="BR370" i="2"/>
  <c r="R238" i="1" s="1"/>
  <c r="AH238" i="1" s="1"/>
  <c r="BQ369" i="2"/>
  <c r="Q255" i="1" s="1"/>
  <c r="AG255" i="1" s="1"/>
  <c r="BR369" i="2"/>
  <c r="R255" i="1" s="1"/>
  <c r="AH255" i="1" s="1"/>
  <c r="BS255" i="1" l="1"/>
  <c r="AZ255" i="1"/>
  <c r="AZ238" i="1"/>
  <c r="BS238" i="1"/>
  <c r="BA238" i="1"/>
  <c r="BT238" i="1"/>
  <c r="BT255" i="1"/>
  <c r="BA255" i="1"/>
  <c r="BT257" i="1"/>
  <c r="BA257" i="1"/>
  <c r="BT178" i="1"/>
  <c r="BA178" i="1"/>
  <c r="AZ178" i="1"/>
  <c r="BS178" i="1"/>
  <c r="BS257" i="1"/>
  <c r="AZ257" i="1"/>
  <c r="BQ371" i="2"/>
  <c r="Q213" i="1" s="1"/>
  <c r="AG213" i="1" s="1"/>
  <c r="BR371" i="2"/>
  <c r="R213" i="1" s="1"/>
  <c r="AH213" i="1" s="1"/>
  <c r="BQ372" i="2"/>
  <c r="Q69" i="1" s="1"/>
  <c r="AG69" i="1" s="1"/>
  <c r="BR372" i="2"/>
  <c r="R69" i="1" s="1"/>
  <c r="AH69" i="1" s="1"/>
  <c r="BT69" i="1" l="1"/>
  <c r="BA69" i="1"/>
  <c r="AZ69" i="1"/>
  <c r="BS69" i="1"/>
  <c r="BT213" i="1"/>
  <c r="BA213" i="1"/>
  <c r="BS213" i="1"/>
  <c r="AZ213" i="1"/>
  <c r="R346" i="1"/>
  <c r="AH346" i="1" s="1"/>
  <c r="Q346" i="1"/>
  <c r="AG346" i="1" s="1"/>
  <c r="BQ374" i="2"/>
  <c r="BR374" i="2"/>
  <c r="BQ373" i="2"/>
  <c r="Q333" i="1" s="1"/>
  <c r="BR373" i="2"/>
  <c r="R333" i="1" s="1"/>
  <c r="BA346" i="1" l="1"/>
  <c r="BT346" i="1"/>
  <c r="BS346" i="1"/>
  <c r="AZ346" i="1"/>
  <c r="BQ376" i="2"/>
  <c r="Q57" i="1" s="1"/>
  <c r="AG57" i="1" s="1"/>
  <c r="BR376" i="2"/>
  <c r="R57" i="1" s="1"/>
  <c r="AH57" i="1" s="1"/>
  <c r="BQ375" i="2"/>
  <c r="Q16" i="1" s="1"/>
  <c r="AG16" i="1" s="1"/>
  <c r="BR375" i="2"/>
  <c r="R16" i="1" s="1"/>
  <c r="AH16" i="1" s="1"/>
  <c r="AZ16" i="1" l="1"/>
  <c r="BS16" i="1"/>
  <c r="BT16" i="1"/>
  <c r="BA16" i="1"/>
  <c r="BA57" i="1"/>
  <c r="BT57" i="1"/>
  <c r="AZ57" i="1"/>
  <c r="BS57" i="1"/>
  <c r="R258" i="1"/>
  <c r="AH258" i="1" s="1"/>
  <c r="Q258" i="1"/>
  <c r="AG258" i="1" s="1"/>
  <c r="BQ377" i="2"/>
  <c r="BR377" i="2"/>
  <c r="BQ378" i="2"/>
  <c r="Q347" i="1" s="1"/>
  <c r="AG347" i="1" s="1"/>
  <c r="BR378" i="2"/>
  <c r="R347" i="1" s="1"/>
  <c r="AH347" i="1" s="1"/>
  <c r="BS258" i="1" l="1"/>
  <c r="AZ258" i="1"/>
  <c r="AZ347" i="1"/>
  <c r="BS347" i="1"/>
  <c r="Q348" i="1"/>
  <c r="AG348" i="1" s="1"/>
  <c r="R348" i="1"/>
  <c r="AH348" i="1" s="1"/>
  <c r="R259" i="1"/>
  <c r="AH259" i="1" s="1"/>
  <c r="BA347" i="1"/>
  <c r="BT347" i="1"/>
  <c r="BT258" i="1"/>
  <c r="BA258" i="1"/>
  <c r="Q259" i="1"/>
  <c r="AG259" i="1" s="1"/>
  <c r="BQ380" i="2"/>
  <c r="BR380" i="2"/>
  <c r="BQ379" i="2"/>
  <c r="BR379" i="2"/>
  <c r="BA259" i="1" l="1"/>
  <c r="BT259" i="1"/>
  <c r="AZ259" i="1"/>
  <c r="BS259" i="1"/>
  <c r="BT348" i="1"/>
  <c r="BA348" i="1"/>
  <c r="AZ348" i="1"/>
  <c r="BS348" i="1"/>
  <c r="BQ381" i="2"/>
  <c r="Q146" i="1" s="1"/>
  <c r="AG146" i="1" s="1"/>
  <c r="BR381" i="2"/>
  <c r="R146" i="1" s="1"/>
  <c r="AH146" i="1" s="1"/>
  <c r="BQ382" i="2"/>
  <c r="Q314" i="1" s="1"/>
  <c r="AG314" i="1" s="1"/>
  <c r="BR382" i="2"/>
  <c r="R314" i="1" s="1"/>
  <c r="AH314" i="1" s="1"/>
  <c r="BS314" i="1" l="1"/>
  <c r="AZ314" i="1"/>
  <c r="BT314" i="1"/>
  <c r="BA314" i="1"/>
  <c r="AZ146" i="1"/>
  <c r="BS146" i="1"/>
  <c r="BA146" i="1"/>
  <c r="BT146" i="1"/>
  <c r="R349" i="1"/>
  <c r="AH349" i="1" s="1"/>
  <c r="R179" i="1"/>
  <c r="Q349" i="1"/>
  <c r="AG349" i="1" s="1"/>
  <c r="Q179" i="1"/>
  <c r="BQ383" i="2"/>
  <c r="BR383" i="2"/>
  <c r="BQ384" i="2"/>
  <c r="Q9" i="1" s="1"/>
  <c r="AG9" i="1" s="1"/>
  <c r="BR384" i="2"/>
  <c r="R9" i="1" s="1"/>
  <c r="AH9" i="1" s="1"/>
  <c r="BA9" i="1" l="1"/>
  <c r="BT9" i="1"/>
  <c r="BS9" i="1"/>
  <c r="AZ9" i="1"/>
  <c r="AZ349" i="1"/>
  <c r="BS349" i="1"/>
  <c r="BT349" i="1"/>
  <c r="BA349" i="1"/>
  <c r="BQ385" i="2"/>
  <c r="BR385" i="2"/>
  <c r="BQ386" i="2"/>
  <c r="BR386" i="2"/>
  <c r="Q351" i="1" l="1"/>
  <c r="AG351" i="1" s="1"/>
  <c r="R351" i="1"/>
  <c r="AH351" i="1" s="1"/>
  <c r="R262" i="1"/>
  <c r="AH262" i="1" s="1"/>
  <c r="Q262" i="1"/>
  <c r="AG262" i="1" s="1"/>
  <c r="BQ387" i="2"/>
  <c r="BR387" i="2"/>
  <c r="BQ388" i="2"/>
  <c r="BR388" i="2"/>
  <c r="BT262" i="1" l="1"/>
  <c r="BA262" i="1"/>
  <c r="BS351" i="1"/>
  <c r="AZ351" i="1"/>
  <c r="BT351" i="1"/>
  <c r="BA351" i="1"/>
  <c r="BS262" i="1"/>
  <c r="AZ262" i="1"/>
  <c r="BR389" i="2"/>
  <c r="BQ389" i="2"/>
  <c r="BR390" i="2"/>
  <c r="BQ390" i="2"/>
  <c r="BQ392" i="2" l="1"/>
  <c r="Q312" i="1" s="1"/>
  <c r="AG312" i="1" s="1"/>
  <c r="BR392" i="2"/>
  <c r="R312" i="1" s="1"/>
  <c r="AH312" i="1" s="1"/>
  <c r="BR391" i="2"/>
  <c r="R5" i="1" s="1"/>
  <c r="AH5" i="1" s="1"/>
  <c r="BQ391" i="2"/>
  <c r="Q5" i="1" s="1"/>
  <c r="AG5" i="1" s="1"/>
  <c r="AZ5" i="1" l="1"/>
  <c r="BS5" i="1"/>
  <c r="BA312" i="1"/>
  <c r="BT312" i="1"/>
  <c r="BT5" i="1"/>
  <c r="BA5" i="1"/>
  <c r="AZ312" i="1"/>
  <c r="BS312" i="1"/>
  <c r="BQ394" i="2"/>
  <c r="Q31" i="1" s="1"/>
  <c r="AG31" i="1" s="1"/>
  <c r="BR394" i="2"/>
  <c r="R31" i="1" s="1"/>
  <c r="AH31" i="1" s="1"/>
  <c r="BQ393" i="2"/>
  <c r="Q104" i="1" s="1"/>
  <c r="AG104" i="1" s="1"/>
  <c r="BR393" i="2"/>
  <c r="R104" i="1" s="1"/>
  <c r="AH104" i="1" s="1"/>
  <c r="BA31" i="1" l="1"/>
  <c r="BT31" i="1"/>
  <c r="BT104" i="1"/>
  <c r="BA104" i="1"/>
  <c r="BS104" i="1"/>
  <c r="AZ104" i="1"/>
  <c r="AZ31" i="1"/>
  <c r="BS31" i="1"/>
  <c r="Q353" i="1"/>
  <c r="AG353" i="1" s="1"/>
  <c r="R353" i="1"/>
  <c r="AH353" i="1" s="1"/>
  <c r="BR395" i="2"/>
  <c r="BQ395" i="2"/>
  <c r="BR396" i="2"/>
  <c r="R231" i="1" s="1"/>
  <c r="AH231" i="1" s="1"/>
  <c r="BQ396" i="2"/>
  <c r="Q231" i="1" s="1"/>
  <c r="AG231" i="1" s="1"/>
  <c r="AZ231" i="1" l="1"/>
  <c r="BS231" i="1"/>
  <c r="BA231" i="1"/>
  <c r="BT231" i="1"/>
  <c r="AZ353" i="1"/>
  <c r="BS353" i="1"/>
  <c r="BT353" i="1"/>
  <c r="BA353" i="1"/>
  <c r="Q263" i="1"/>
  <c r="AG263" i="1" s="1"/>
  <c r="R263" i="1"/>
  <c r="AH263" i="1" s="1"/>
  <c r="BR397" i="2"/>
  <c r="BQ397" i="2"/>
  <c r="BQ398" i="2"/>
  <c r="Q159" i="1" s="1"/>
  <c r="AG159" i="1" s="1"/>
  <c r="BR398" i="2"/>
  <c r="R159" i="1" s="1"/>
  <c r="AH159" i="1" s="1"/>
  <c r="BA159" i="1" l="1"/>
  <c r="BT159" i="1"/>
  <c r="BT263" i="1"/>
  <c r="BA263" i="1"/>
  <c r="BS263" i="1"/>
  <c r="AZ263" i="1"/>
  <c r="BS159" i="1"/>
  <c r="AZ159" i="1"/>
  <c r="BR400" i="2"/>
  <c r="BQ400" i="2"/>
  <c r="BQ399" i="2"/>
  <c r="Q220" i="1" s="1"/>
  <c r="BR399" i="2"/>
  <c r="R220" i="1" s="1"/>
  <c r="BP399" i="2" l="1"/>
  <c r="P220" i="1" s="1"/>
  <c r="BP396" i="2"/>
  <c r="BP395" i="2"/>
  <c r="BP295" i="2"/>
  <c r="BP294" i="2"/>
  <c r="BP296" i="2"/>
  <c r="BP297" i="2"/>
  <c r="BP239" i="2"/>
  <c r="BP298" i="2"/>
  <c r="BP400" i="2"/>
  <c r="BR401" i="2"/>
  <c r="R256" i="1" s="1"/>
  <c r="BQ401" i="2"/>
  <c r="Q256" i="1" s="1"/>
  <c r="BO296" i="2"/>
  <c r="BO295" i="2"/>
  <c r="BO297" i="2"/>
  <c r="BO294" i="2"/>
  <c r="BO239" i="2"/>
  <c r="BO298" i="2"/>
  <c r="BO395" i="2"/>
  <c r="BO400" i="2"/>
  <c r="BO402" i="2"/>
  <c r="BP402" i="2"/>
  <c r="BN294" i="2"/>
  <c r="BR402" i="2"/>
  <c r="BQ402" i="2"/>
  <c r="BN400" i="2"/>
  <c r="BP220" i="1" l="1"/>
  <c r="AD220" i="1"/>
  <c r="AW220" i="1"/>
  <c r="O328" i="1"/>
  <c r="P328" i="1"/>
  <c r="N328" i="1"/>
  <c r="BP401" i="2"/>
  <c r="BP398" i="2"/>
  <c r="BP397" i="2"/>
  <c r="BN295" i="2"/>
  <c r="BN296" i="2"/>
  <c r="BN298" i="2"/>
  <c r="BO404" i="2"/>
  <c r="BQ404" i="2"/>
  <c r="Q246" i="1" s="1"/>
  <c r="AG246" i="1" s="1"/>
  <c r="BP404" i="2"/>
  <c r="BR404" i="2"/>
  <c r="R246" i="1" s="1"/>
  <c r="AH246" i="1" s="1"/>
  <c r="BN402" i="2"/>
  <c r="BN297" i="2"/>
  <c r="BN399" i="2"/>
  <c r="N220" i="1" s="1"/>
  <c r="BO399" i="2"/>
  <c r="O220" i="1" s="1"/>
  <c r="BP403" i="2"/>
  <c r="BO403" i="2"/>
  <c r="BQ403" i="2"/>
  <c r="Q78" i="1" s="1"/>
  <c r="AG78" i="1" s="1"/>
  <c r="BR403" i="2"/>
  <c r="R78" i="1" s="1"/>
  <c r="AH78" i="1" s="1"/>
  <c r="BN401" i="2"/>
  <c r="BN397" i="2"/>
  <c r="BN398" i="2"/>
  <c r="BN396" i="2"/>
  <c r="BN395" i="2"/>
  <c r="BO401" i="2"/>
  <c r="BO396" i="2"/>
  <c r="BO397" i="2"/>
  <c r="BO398" i="2"/>
  <c r="AB220" i="1" l="1"/>
  <c r="BN220" i="1"/>
  <c r="AU220" i="1"/>
  <c r="BA78" i="1"/>
  <c r="BT78" i="1"/>
  <c r="BT246" i="1"/>
  <c r="BA246" i="1"/>
  <c r="BS78" i="1"/>
  <c r="AZ78" i="1"/>
  <c r="BS246" i="1"/>
  <c r="AZ246" i="1"/>
  <c r="AV220" i="1"/>
  <c r="BD220" i="1" s="1"/>
  <c r="G220" i="14" s="1"/>
  <c r="AC220" i="1"/>
  <c r="AK220" i="1" s="1"/>
  <c r="BO220" i="1"/>
  <c r="H220" i="14" s="1"/>
  <c r="AW328" i="1"/>
  <c r="AD328" i="1"/>
  <c r="BP328" i="1"/>
  <c r="R355" i="1"/>
  <c r="AH355" i="1" s="1"/>
  <c r="BN328" i="1"/>
  <c r="AU328" i="1"/>
  <c r="AB328" i="1"/>
  <c r="Q355" i="1"/>
  <c r="AG355" i="1" s="1"/>
  <c r="AV328" i="1"/>
  <c r="BO328" i="1"/>
  <c r="AC328" i="1"/>
  <c r="N294" i="1"/>
  <c r="AU294" i="1" s="1"/>
  <c r="BO405" i="2"/>
  <c r="O216" i="1" s="1"/>
  <c r="BP405" i="2"/>
  <c r="P216" i="1" s="1"/>
  <c r="BQ405" i="2"/>
  <c r="Q216" i="1" s="1"/>
  <c r="AG216" i="1" s="1"/>
  <c r="BR405" i="2"/>
  <c r="R216" i="1" s="1"/>
  <c r="AH216" i="1" s="1"/>
  <c r="BN403" i="2"/>
  <c r="BQ406" i="2"/>
  <c r="BR406" i="2"/>
  <c r="BN404" i="2"/>
  <c r="BX220" i="1" l="1"/>
  <c r="AZ355" i="1"/>
  <c r="BS355" i="1"/>
  <c r="BA355" i="1"/>
  <c r="BT355" i="1"/>
  <c r="BT216" i="1"/>
  <c r="BA216" i="1"/>
  <c r="BS216" i="1"/>
  <c r="AZ216" i="1"/>
  <c r="BP216" i="1"/>
  <c r="AW216" i="1"/>
  <c r="AD216" i="1"/>
  <c r="BO216" i="1"/>
  <c r="AC216" i="1"/>
  <c r="AV216" i="1"/>
  <c r="F220" i="14"/>
  <c r="AB294" i="1"/>
  <c r="BN294" i="1"/>
  <c r="AK328" i="1"/>
  <c r="BD328" i="1"/>
  <c r="G328" i="14" s="1"/>
  <c r="R264" i="1"/>
  <c r="AH264" i="1" s="1"/>
  <c r="Q264" i="1"/>
  <c r="AG264" i="1" s="1"/>
  <c r="H328" i="14"/>
  <c r="BQ408" i="2"/>
  <c r="BR408" i="2"/>
  <c r="BQ407" i="2"/>
  <c r="BR407" i="2"/>
  <c r="BN405" i="2"/>
  <c r="N216" i="1" s="1"/>
  <c r="BX328" i="1" l="1"/>
  <c r="AB216" i="1"/>
  <c r="AK216" i="1" s="1"/>
  <c r="BN216" i="1"/>
  <c r="H216" i="14" s="1"/>
  <c r="AU216" i="1"/>
  <c r="BD216" i="1" s="1"/>
  <c r="G216" i="14" s="1"/>
  <c r="BY220" i="1"/>
  <c r="L220" i="14"/>
  <c r="BT264" i="1"/>
  <c r="BA264" i="1"/>
  <c r="F328" i="14"/>
  <c r="BS264" i="1"/>
  <c r="AZ264" i="1"/>
  <c r="BR410" i="2"/>
  <c r="R324" i="1" s="1"/>
  <c r="AH324" i="1" s="1"/>
  <c r="BQ410" i="2"/>
  <c r="Q324" i="1" s="1"/>
  <c r="AG324" i="1" s="1"/>
  <c r="BQ409" i="2"/>
  <c r="Q297" i="1" s="1"/>
  <c r="AG297" i="1" s="1"/>
  <c r="BR409" i="2"/>
  <c r="R297" i="1" s="1"/>
  <c r="AH297" i="1" s="1"/>
  <c r="AZ324" i="1" l="1"/>
  <c r="BS324" i="1"/>
  <c r="BT324" i="1"/>
  <c r="BA324" i="1"/>
  <c r="BX216" i="1"/>
  <c r="CB220" i="1"/>
  <c r="K220" i="14" s="1"/>
  <c r="CA220" i="1"/>
  <c r="J220" i="14" s="1"/>
  <c r="BZ220" i="1"/>
  <c r="I220" i="14" s="1"/>
  <c r="BT297" i="1"/>
  <c r="BA297" i="1"/>
  <c r="BS297" i="1"/>
  <c r="AZ297" i="1"/>
  <c r="F216" i="14"/>
  <c r="Q266" i="1"/>
  <c r="AG266" i="1" s="1"/>
  <c r="BY328" i="1"/>
  <c r="R266" i="1"/>
  <c r="AH266" i="1" s="1"/>
  <c r="BQ411" i="2"/>
  <c r="Q410" i="1" s="1"/>
  <c r="BR411" i="2"/>
  <c r="R410" i="1" s="1"/>
  <c r="BQ412" i="2"/>
  <c r="BR412" i="2"/>
  <c r="CD220" i="1" l="1"/>
  <c r="CJ220" i="1" s="1"/>
  <c r="N220" i="14" s="1"/>
  <c r="CB328" i="1"/>
  <c r="K328" i="14" s="1"/>
  <c r="CA328" i="1"/>
  <c r="J328" i="14" s="1"/>
  <c r="BZ328" i="1"/>
  <c r="I328" i="14" s="1"/>
  <c r="BY216" i="1"/>
  <c r="BS266" i="1"/>
  <c r="AZ266" i="1"/>
  <c r="BA266" i="1"/>
  <c r="BT266" i="1"/>
  <c r="L328" i="14"/>
  <c r="R411" i="1"/>
  <c r="AH411" i="1" s="1"/>
  <c r="BA411" i="1" s="1"/>
  <c r="Q411" i="1"/>
  <c r="AG411" i="1" s="1"/>
  <c r="BS411" i="1" s="1"/>
  <c r="BR414" i="2"/>
  <c r="BQ414" i="2"/>
  <c r="BR413" i="2"/>
  <c r="BQ413" i="2"/>
  <c r="BT411" i="1" l="1"/>
  <c r="M220" i="14"/>
  <c r="L216" i="14"/>
  <c r="CB216" i="1"/>
  <c r="K216" i="14" s="1"/>
  <c r="CA216" i="1"/>
  <c r="J216" i="14" s="1"/>
  <c r="BZ216" i="1"/>
  <c r="CD328" i="1"/>
  <c r="CJ328" i="1" s="1"/>
  <c r="N328" i="14" s="1"/>
  <c r="AZ411" i="1"/>
  <c r="R413" i="1"/>
  <c r="AH413" i="1" s="1"/>
  <c r="BA413" i="1" s="1"/>
  <c r="Q413" i="1"/>
  <c r="AG413" i="1" s="1"/>
  <c r="AZ413" i="1" s="1"/>
  <c r="BQ415" i="2"/>
  <c r="Q414" i="1" s="1"/>
  <c r="AG414" i="1" s="1"/>
  <c r="BR415" i="2"/>
  <c r="R414" i="1" s="1"/>
  <c r="AH414" i="1" s="1"/>
  <c r="BQ416" i="2"/>
  <c r="BR416" i="2"/>
  <c r="CD216" i="1" l="1"/>
  <c r="CJ216" i="1" s="1"/>
  <c r="N216" i="14" s="1"/>
  <c r="I216" i="14"/>
  <c r="BT414" i="1"/>
  <c r="BA414" i="1"/>
  <c r="Q86" i="1"/>
  <c r="AG86" i="1" s="1"/>
  <c r="BS414" i="1"/>
  <c r="AZ414" i="1"/>
  <c r="M216" i="14"/>
  <c r="R86" i="1"/>
  <c r="AH86" i="1" s="1"/>
  <c r="M328" i="14"/>
  <c r="BS413" i="1"/>
  <c r="BT413" i="1"/>
  <c r="BR417" i="2"/>
  <c r="BQ417" i="2"/>
  <c r="BQ418" i="2"/>
  <c r="Q124" i="1" s="1"/>
  <c r="AG124" i="1" s="1"/>
  <c r="BR418" i="2"/>
  <c r="R124" i="1" s="1"/>
  <c r="AH124" i="1" s="1"/>
  <c r="AZ86" i="1" l="1"/>
  <c r="BS86" i="1"/>
  <c r="BT124" i="1"/>
  <c r="BA124" i="1"/>
  <c r="AZ124" i="1"/>
  <c r="BS124" i="1"/>
  <c r="BT86" i="1"/>
  <c r="BA86" i="1"/>
  <c r="Q416" i="1"/>
  <c r="AG416" i="1" s="1"/>
  <c r="BS416" i="1" s="1"/>
  <c r="Q358" i="1"/>
  <c r="AG358" i="1" s="1"/>
  <c r="R416" i="1"/>
  <c r="AH416" i="1" s="1"/>
  <c r="BA416" i="1" s="1"/>
  <c r="R358" i="1"/>
  <c r="AH358" i="1" s="1"/>
  <c r="R417" i="1"/>
  <c r="AH417" i="1" s="1"/>
  <c r="R267" i="1"/>
  <c r="Q417" i="1"/>
  <c r="AG417" i="1" s="1"/>
  <c r="Q267" i="1"/>
  <c r="AZ416" i="1"/>
  <c r="BQ420" i="2"/>
  <c r="BR420" i="2"/>
  <c r="BR419" i="2"/>
  <c r="BQ419" i="2"/>
  <c r="Q150" i="1" l="1"/>
  <c r="AG150" i="1" s="1"/>
  <c r="R150" i="1"/>
  <c r="AH150" i="1" s="1"/>
  <c r="BT416" i="1"/>
  <c r="Q419" i="1"/>
  <c r="AG419" i="1" s="1"/>
  <c r="AZ419" i="1" s="1"/>
  <c r="Q180" i="1"/>
  <c r="AG180" i="1" s="1"/>
  <c r="BS417" i="1"/>
  <c r="AZ417" i="1"/>
  <c r="BT417" i="1"/>
  <c r="BA417" i="1"/>
  <c r="BT358" i="1"/>
  <c r="BA358" i="1"/>
  <c r="R419" i="1"/>
  <c r="AH419" i="1" s="1"/>
  <c r="BT419" i="1" s="1"/>
  <c r="R180" i="1"/>
  <c r="AH180" i="1" s="1"/>
  <c r="AZ358" i="1"/>
  <c r="BS358" i="1"/>
  <c r="BQ421" i="2"/>
  <c r="Q174" i="1" s="1"/>
  <c r="BR421" i="2"/>
  <c r="R174" i="1" s="1"/>
  <c r="BR422" i="2"/>
  <c r="BQ422" i="2"/>
  <c r="BT150" i="1" l="1"/>
  <c r="BA150" i="1"/>
  <c r="AZ180" i="1"/>
  <c r="BS180" i="1"/>
  <c r="BT180" i="1"/>
  <c r="BA180" i="1"/>
  <c r="AZ150" i="1"/>
  <c r="BS150" i="1"/>
  <c r="BS419" i="1"/>
  <c r="BA419" i="1"/>
  <c r="R359" i="1"/>
  <c r="AH359" i="1" s="1"/>
  <c r="Q359" i="1"/>
  <c r="AG359" i="1" s="1"/>
  <c r="BQ423" i="2"/>
  <c r="Q187" i="1" s="1"/>
  <c r="AG187" i="1" s="1"/>
  <c r="BR423" i="2"/>
  <c r="R187" i="1" s="1"/>
  <c r="AH187" i="1" s="1"/>
  <c r="BQ424" i="2"/>
  <c r="BR424" i="2"/>
  <c r="BA359" i="1" l="1"/>
  <c r="BT359" i="1"/>
  <c r="AZ359" i="1"/>
  <c r="BS359" i="1"/>
  <c r="Q423" i="1"/>
  <c r="Q177" i="1"/>
  <c r="AG177" i="1" s="1"/>
  <c r="BT187" i="1"/>
  <c r="BA187" i="1"/>
  <c r="AZ187" i="1"/>
  <c r="BS187" i="1"/>
  <c r="R423" i="1"/>
  <c r="R177" i="1"/>
  <c r="AH177" i="1" s="1"/>
  <c r="R422" i="1"/>
  <c r="AH422" i="1" s="1"/>
  <c r="R268" i="1"/>
  <c r="AH268" i="1" s="1"/>
  <c r="Q422" i="1"/>
  <c r="AG422" i="1" s="1"/>
  <c r="Q268" i="1"/>
  <c r="AG268" i="1" s="1"/>
  <c r="BR425" i="2"/>
  <c r="R424" i="1" s="1"/>
  <c r="BQ425" i="2"/>
  <c r="Q424" i="1" s="1"/>
  <c r="BR426" i="2"/>
  <c r="BQ426" i="2"/>
  <c r="BA177" i="1" l="1"/>
  <c r="BT177" i="1"/>
  <c r="BA268" i="1"/>
  <c r="BT268" i="1"/>
  <c r="AZ268" i="1"/>
  <c r="BS268" i="1"/>
  <c r="AZ177" i="1"/>
  <c r="BS177" i="1"/>
  <c r="AZ422" i="1"/>
  <c r="BS422" i="1"/>
  <c r="Q425" i="1"/>
  <c r="AG425" i="1" s="1"/>
  <c r="AZ425" i="1" s="1"/>
  <c r="BT422" i="1"/>
  <c r="BA422" i="1"/>
  <c r="R425" i="1"/>
  <c r="AH425" i="1" s="1"/>
  <c r="BA425" i="1" s="1"/>
  <c r="BQ428" i="2"/>
  <c r="BR428" i="2"/>
  <c r="BR427" i="2"/>
  <c r="BQ427" i="2"/>
  <c r="R426" i="1" l="1"/>
  <c r="R342" i="1"/>
  <c r="AH342" i="1" s="1"/>
  <c r="Q426" i="1"/>
  <c r="Q342" i="1"/>
  <c r="AG342" i="1" s="1"/>
  <c r="BS425" i="1"/>
  <c r="BT425" i="1"/>
  <c r="BR429" i="2"/>
  <c r="R151" i="1" s="1"/>
  <c r="AH151" i="1" s="1"/>
  <c r="BQ429" i="2"/>
  <c r="Q151" i="1" s="1"/>
  <c r="AG151" i="1" s="1"/>
  <c r="BQ430" i="2"/>
  <c r="Q429" i="1" s="1"/>
  <c r="AG429" i="1" s="1"/>
  <c r="BR430" i="2"/>
  <c r="R429" i="1" s="1"/>
  <c r="AH429" i="1" s="1"/>
  <c r="BS342" i="1" l="1"/>
  <c r="AZ342" i="1"/>
  <c r="AZ151" i="1"/>
  <c r="BS151" i="1"/>
  <c r="BT342" i="1"/>
  <c r="BA342" i="1"/>
  <c r="BA151" i="1"/>
  <c r="BT151" i="1"/>
  <c r="Q428" i="1"/>
  <c r="AG428" i="1" s="1"/>
  <c r="BS428" i="1" s="1"/>
  <c r="Q361" i="1"/>
  <c r="AG361" i="1" s="1"/>
  <c r="R428" i="1"/>
  <c r="AH428" i="1" s="1"/>
  <c r="BA428" i="1" s="1"/>
  <c r="R361" i="1"/>
  <c r="AH361" i="1" s="1"/>
  <c r="BS429" i="1"/>
  <c r="AZ429" i="1"/>
  <c r="BT429" i="1"/>
  <c r="BA429" i="1"/>
  <c r="BQ431" i="2"/>
  <c r="BR431" i="2"/>
  <c r="BQ432" i="2"/>
  <c r="Q325" i="1" s="1"/>
  <c r="AG325" i="1" s="1"/>
  <c r="BR432" i="2"/>
  <c r="R325" i="1" s="1"/>
  <c r="AH325" i="1" s="1"/>
  <c r="BT428" i="1" l="1"/>
  <c r="BS325" i="1"/>
  <c r="AZ325" i="1"/>
  <c r="BT325" i="1"/>
  <c r="BA325" i="1"/>
  <c r="AZ428" i="1"/>
  <c r="R431" i="1"/>
  <c r="AH431" i="1" s="1"/>
  <c r="BA431" i="1" s="1"/>
  <c r="R363" i="1"/>
  <c r="AH363" i="1" s="1"/>
  <c r="R430" i="1"/>
  <c r="AH430" i="1" s="1"/>
  <c r="BA430" i="1" s="1"/>
  <c r="Q430" i="1"/>
  <c r="AG430" i="1" s="1"/>
  <c r="BS430" i="1" s="1"/>
  <c r="BT361" i="1"/>
  <c r="BA361" i="1"/>
  <c r="AZ361" i="1"/>
  <c r="BS361" i="1"/>
  <c r="Q431" i="1"/>
  <c r="AG431" i="1" s="1"/>
  <c r="AZ431" i="1" s="1"/>
  <c r="Q363" i="1"/>
  <c r="AG363" i="1" s="1"/>
  <c r="BQ434" i="2"/>
  <c r="BR434" i="2"/>
  <c r="BQ433" i="2"/>
  <c r="Q432" i="1" s="1"/>
  <c r="AG432" i="1" s="1"/>
  <c r="BR433" i="2"/>
  <c r="R432" i="1" s="1"/>
  <c r="AH432" i="1" s="1"/>
  <c r="R433" i="1" l="1"/>
  <c r="AH433" i="1" s="1"/>
  <c r="BA433" i="1" s="1"/>
  <c r="R185" i="1"/>
  <c r="AH185" i="1" s="1"/>
  <c r="BA363" i="1"/>
  <c r="BT363" i="1"/>
  <c r="AZ432" i="1"/>
  <c r="BS432" i="1"/>
  <c r="Q433" i="1"/>
  <c r="AG433" i="1" s="1"/>
  <c r="BS433" i="1" s="1"/>
  <c r="Q185" i="1"/>
  <c r="AG185" i="1" s="1"/>
  <c r="BT430" i="1"/>
  <c r="BT431" i="1"/>
  <c r="BT432" i="1"/>
  <c r="BA432" i="1"/>
  <c r="AZ363" i="1"/>
  <c r="BS363" i="1"/>
  <c r="AZ430" i="1"/>
  <c r="BS431" i="1"/>
  <c r="BT433" i="1"/>
  <c r="BQ436" i="2"/>
  <c r="Q296" i="1" s="1"/>
  <c r="AG296" i="1" s="1"/>
  <c r="BR436" i="2"/>
  <c r="R296" i="1" s="1"/>
  <c r="AH296" i="1" s="1"/>
  <c r="BQ435" i="2"/>
  <c r="BR435" i="2"/>
  <c r="R360" i="1" l="1"/>
  <c r="AH360" i="1" s="1"/>
  <c r="BS185" i="1"/>
  <c r="AZ185" i="1"/>
  <c r="Q360" i="1"/>
  <c r="AG360" i="1" s="1"/>
  <c r="BA296" i="1"/>
  <c r="BT296" i="1"/>
  <c r="AZ433" i="1"/>
  <c r="BT185" i="1"/>
  <c r="BA185" i="1"/>
  <c r="BS296" i="1"/>
  <c r="AZ296" i="1"/>
  <c r="BQ437" i="2"/>
  <c r="BR437" i="2"/>
  <c r="BQ438" i="2"/>
  <c r="Q318" i="1" s="1"/>
  <c r="AG318" i="1" s="1"/>
  <c r="BR438" i="2"/>
  <c r="R318" i="1" s="1"/>
  <c r="AH318" i="1" s="1"/>
  <c r="R436" i="1" l="1"/>
  <c r="AH436" i="1" s="1"/>
  <c r="R248" i="1"/>
  <c r="AH248" i="1" s="1"/>
  <c r="BS318" i="1"/>
  <c r="AZ318" i="1"/>
  <c r="Q436" i="1"/>
  <c r="AG436" i="1" s="1"/>
  <c r="AZ436" i="1" s="1"/>
  <c r="Q248" i="1"/>
  <c r="AG248" i="1" s="1"/>
  <c r="BS360" i="1"/>
  <c r="AZ360" i="1"/>
  <c r="BT360" i="1"/>
  <c r="BA360" i="1"/>
  <c r="BT318" i="1"/>
  <c r="BA318" i="1"/>
  <c r="R365" i="1"/>
  <c r="AH365" i="1" s="1"/>
  <c r="Q365" i="1"/>
  <c r="AG365" i="1" s="1"/>
  <c r="BT436" i="1"/>
  <c r="BA436" i="1"/>
  <c r="BP438" i="2"/>
  <c r="BQ440" i="2"/>
  <c r="BO440" i="2"/>
  <c r="BP440" i="2"/>
  <c r="P83" i="1" s="1"/>
  <c r="BR440" i="2"/>
  <c r="BQ439" i="2"/>
  <c r="Q336" i="1" s="1"/>
  <c r="AG336" i="1" s="1"/>
  <c r="BN426" i="2"/>
  <c r="N425" i="1" s="1"/>
  <c r="BR439" i="2"/>
  <c r="R336" i="1" s="1"/>
  <c r="AH336" i="1" s="1"/>
  <c r="BN302" i="2"/>
  <c r="BN430" i="2"/>
  <c r="BN424" i="2"/>
  <c r="BN432" i="2"/>
  <c r="BN429" i="2"/>
  <c r="BN428" i="2"/>
  <c r="BN427" i="2"/>
  <c r="BN433" i="2"/>
  <c r="BN434" i="2"/>
  <c r="BO438" i="2"/>
  <c r="BP437" i="2"/>
  <c r="BP426" i="2"/>
  <c r="P425" i="1" s="1"/>
  <c r="BP430" i="2"/>
  <c r="BP424" i="2"/>
  <c r="P423" i="1" s="1"/>
  <c r="BP301" i="2"/>
  <c r="BP423" i="2"/>
  <c r="BP431" i="2"/>
  <c r="BP428" i="2"/>
  <c r="BP427" i="2"/>
  <c r="BP432" i="2"/>
  <c r="BP425" i="2"/>
  <c r="BP433" i="2"/>
  <c r="BP434" i="2"/>
  <c r="BO437" i="2"/>
  <c r="BO426" i="2"/>
  <c r="O425" i="1" s="1"/>
  <c r="BO423" i="2"/>
  <c r="BO301" i="2"/>
  <c r="BO431" i="2"/>
  <c r="BO432" i="2"/>
  <c r="BO427" i="2"/>
  <c r="BO428" i="2"/>
  <c r="BO424" i="2"/>
  <c r="O423" i="1" s="1"/>
  <c r="BO430" i="2"/>
  <c r="BO425" i="2"/>
  <c r="BO429" i="2"/>
  <c r="BO433" i="2"/>
  <c r="BO434" i="2"/>
  <c r="BS436" i="1" l="1"/>
  <c r="BS336" i="1"/>
  <c r="AZ336" i="1"/>
  <c r="R83" i="1"/>
  <c r="AH83" i="1" s="1"/>
  <c r="BS248" i="1"/>
  <c r="AZ248" i="1"/>
  <c r="AW83" i="1"/>
  <c r="BP83" i="1"/>
  <c r="AD83" i="1"/>
  <c r="Q83" i="1"/>
  <c r="AG83" i="1" s="1"/>
  <c r="BT248" i="1"/>
  <c r="BA248" i="1"/>
  <c r="BA336" i="1"/>
  <c r="BT336" i="1"/>
  <c r="R438" i="1"/>
  <c r="AH438" i="1" s="1"/>
  <c r="BT438" i="1" s="1"/>
  <c r="R269" i="1"/>
  <c r="AH269" i="1" s="1"/>
  <c r="Q438" i="1"/>
  <c r="AG438" i="1" s="1"/>
  <c r="BS438" i="1" s="1"/>
  <c r="Q269" i="1"/>
  <c r="AG269" i="1" s="1"/>
  <c r="AZ365" i="1"/>
  <c r="BS365" i="1"/>
  <c r="BT365" i="1"/>
  <c r="BA365" i="1"/>
  <c r="N301" i="1"/>
  <c r="BN301" i="1" s="1"/>
  <c r="N167" i="1"/>
  <c r="BO423" i="1"/>
  <c r="AC423" i="1"/>
  <c r="AV423" i="1"/>
  <c r="AD423" i="1"/>
  <c r="BP423" i="1"/>
  <c r="AW423" i="1"/>
  <c r="AC425" i="1"/>
  <c r="AV425" i="1"/>
  <c r="BO425" i="1"/>
  <c r="BP425" i="1"/>
  <c r="AW425" i="1"/>
  <c r="AD425" i="1"/>
  <c r="AB425" i="1"/>
  <c r="BN425" i="1"/>
  <c r="AU425" i="1"/>
  <c r="BN437" i="2"/>
  <c r="BN425" i="2"/>
  <c r="BN301" i="2"/>
  <c r="BN438" i="2"/>
  <c r="BO441" i="2"/>
  <c r="O84" i="1" s="1"/>
  <c r="BQ441" i="2"/>
  <c r="BR441" i="2"/>
  <c r="BN439" i="2"/>
  <c r="BP441" i="2"/>
  <c r="P84" i="1" s="1"/>
  <c r="BN435" i="2"/>
  <c r="BN436" i="2"/>
  <c r="N296" i="1" s="1"/>
  <c r="BN431" i="2"/>
  <c r="BN423" i="2"/>
  <c r="BP429" i="2"/>
  <c r="BP439" i="2"/>
  <c r="BP435" i="2"/>
  <c r="BP436" i="2"/>
  <c r="P296" i="1" s="1"/>
  <c r="BO442" i="2"/>
  <c r="BP442" i="2"/>
  <c r="BN440" i="2"/>
  <c r="N83" i="1" s="1"/>
  <c r="BQ442" i="2"/>
  <c r="Q326" i="1" s="1"/>
  <c r="AG326" i="1" s="1"/>
  <c r="BR442" i="2"/>
  <c r="R326" i="1" s="1"/>
  <c r="AH326" i="1" s="1"/>
  <c r="BO439" i="2"/>
  <c r="BO435" i="2"/>
  <c r="BO436" i="2"/>
  <c r="O296" i="1" s="1"/>
  <c r="BA438" i="1" l="1"/>
  <c r="AB301" i="1"/>
  <c r="BT326" i="1"/>
  <c r="BA326" i="1"/>
  <c r="Q440" i="1"/>
  <c r="AG440" i="1" s="1"/>
  <c r="AZ440" i="1" s="1"/>
  <c r="Q84" i="1"/>
  <c r="AG84" i="1" s="1"/>
  <c r="BS326" i="1"/>
  <c r="AZ326" i="1"/>
  <c r="AC84" i="1"/>
  <c r="AV84" i="1"/>
  <c r="BO84" i="1"/>
  <c r="BA83" i="1"/>
  <c r="BT83" i="1"/>
  <c r="AB83" i="1"/>
  <c r="AU83" i="1"/>
  <c r="BN83" i="1"/>
  <c r="AU296" i="1"/>
  <c r="BN296" i="1"/>
  <c r="AB296" i="1"/>
  <c r="BO296" i="1"/>
  <c r="AC296" i="1"/>
  <c r="AV296" i="1"/>
  <c r="BP84" i="1"/>
  <c r="AD84" i="1"/>
  <c r="AW84" i="1"/>
  <c r="AZ83" i="1"/>
  <c r="BS83" i="1"/>
  <c r="AD296" i="1"/>
  <c r="AW296" i="1"/>
  <c r="BP296" i="1"/>
  <c r="R440" i="1"/>
  <c r="AH440" i="1" s="1"/>
  <c r="BT440" i="1" s="1"/>
  <c r="R84" i="1"/>
  <c r="AH84" i="1" s="1"/>
  <c r="AU301" i="1"/>
  <c r="AZ438" i="1"/>
  <c r="BN167" i="1"/>
  <c r="AU167" i="1"/>
  <c r="AB167" i="1"/>
  <c r="AZ269" i="1"/>
  <c r="BS269" i="1"/>
  <c r="BT269" i="1"/>
  <c r="BA269" i="1"/>
  <c r="BD425" i="1"/>
  <c r="G425" i="14" s="1"/>
  <c r="AK425" i="1"/>
  <c r="BX425" i="1" s="1"/>
  <c r="BR443" i="2"/>
  <c r="R442" i="1" s="1"/>
  <c r="AH442" i="1" s="1"/>
  <c r="BO443" i="2"/>
  <c r="BN441" i="2"/>
  <c r="N84" i="1" s="1"/>
  <c r="BP443" i="2"/>
  <c r="BQ443" i="2"/>
  <c r="Q442" i="1" s="1"/>
  <c r="AG442" i="1" s="1"/>
  <c r="BN442" i="2"/>
  <c r="BR444" i="2"/>
  <c r="BQ444" i="2"/>
  <c r="H425" i="14"/>
  <c r="BA440" i="1" l="1"/>
  <c r="BS440" i="1"/>
  <c r="AB84" i="1"/>
  <c r="AK84" i="1" s="1"/>
  <c r="BN84" i="1"/>
  <c r="AU84" i="1"/>
  <c r="AZ84" i="1"/>
  <c r="BS84" i="1"/>
  <c r="AK296" i="1"/>
  <c r="BT84" i="1"/>
  <c r="BA84" i="1"/>
  <c r="H296" i="14"/>
  <c r="BD296" i="1"/>
  <c r="G296" i="14" s="1"/>
  <c r="Q443" i="1"/>
  <c r="AG443" i="1" s="1"/>
  <c r="BS443" i="1" s="1"/>
  <c r="Q367" i="1"/>
  <c r="AG367" i="1" s="1"/>
  <c r="R443" i="1"/>
  <c r="AH443" i="1" s="1"/>
  <c r="BA443" i="1" s="1"/>
  <c r="R367" i="1"/>
  <c r="AH367" i="1" s="1"/>
  <c r="BY425" i="1"/>
  <c r="CB425" i="1" s="1"/>
  <c r="BT442" i="1"/>
  <c r="BA442" i="1"/>
  <c r="AZ442" i="1"/>
  <c r="BS442" i="1"/>
  <c r="L425" i="14"/>
  <c r="F425" i="14"/>
  <c r="BQ445" i="2"/>
  <c r="BR445" i="2"/>
  <c r="BN443" i="2"/>
  <c r="BR446" i="2"/>
  <c r="BQ446" i="2"/>
  <c r="BX296" i="1" l="1"/>
  <c r="BZ425" i="1"/>
  <c r="CA425" i="1"/>
  <c r="J425" i="14" s="1"/>
  <c r="BD84" i="1"/>
  <c r="G84" i="14" s="1"/>
  <c r="Q92" i="1"/>
  <c r="AG92" i="1" s="1"/>
  <c r="F296" i="14"/>
  <c r="R92" i="1"/>
  <c r="AH92" i="1" s="1"/>
  <c r="R444" i="1"/>
  <c r="AH444" i="1" s="1"/>
  <c r="BA444" i="1" s="1"/>
  <c r="R329" i="1"/>
  <c r="AH329" i="1" s="1"/>
  <c r="Q444" i="1"/>
  <c r="AG444" i="1" s="1"/>
  <c r="BS444" i="1" s="1"/>
  <c r="Q329" i="1"/>
  <c r="AG329" i="1" s="1"/>
  <c r="H84" i="14"/>
  <c r="F84" i="14"/>
  <c r="AZ443" i="1"/>
  <c r="I425" i="14"/>
  <c r="K425" i="14"/>
  <c r="BT443" i="1"/>
  <c r="BT367" i="1"/>
  <c r="BA367" i="1"/>
  <c r="BS367" i="1"/>
  <c r="AZ367" i="1"/>
  <c r="BR448" i="2"/>
  <c r="BQ448" i="2"/>
  <c r="BQ447" i="2"/>
  <c r="BR447" i="2"/>
  <c r="BT444" i="1" l="1"/>
  <c r="BX84" i="1"/>
  <c r="AZ444" i="1"/>
  <c r="BA92" i="1"/>
  <c r="BT92" i="1"/>
  <c r="R446" i="1"/>
  <c r="AH446" i="1" s="1"/>
  <c r="BA446" i="1" s="1"/>
  <c r="R66" i="1"/>
  <c r="AH66" i="1" s="1"/>
  <c r="Q446" i="1"/>
  <c r="AG446" i="1" s="1"/>
  <c r="BS446" i="1" s="1"/>
  <c r="Q66" i="1"/>
  <c r="AG66" i="1" s="1"/>
  <c r="Q204" i="1"/>
  <c r="AG204" i="1" s="1"/>
  <c r="BS329" i="1"/>
  <c r="AZ329" i="1"/>
  <c r="BY296" i="1"/>
  <c r="L296" i="14"/>
  <c r="BS92" i="1"/>
  <c r="AZ92" i="1"/>
  <c r="R204" i="1"/>
  <c r="AH204" i="1" s="1"/>
  <c r="BA329" i="1"/>
  <c r="BT329" i="1"/>
  <c r="CD425" i="1"/>
  <c r="BQ449" i="2"/>
  <c r="Q214" i="1" s="1"/>
  <c r="AG214" i="1" s="1"/>
  <c r="BR449" i="2"/>
  <c r="R214" i="1" s="1"/>
  <c r="AH214" i="1" s="1"/>
  <c r="BQ450" i="2"/>
  <c r="Q234" i="1" s="1"/>
  <c r="AG234" i="1" s="1"/>
  <c r="BR450" i="2"/>
  <c r="R234" i="1" s="1"/>
  <c r="AH234" i="1" s="1"/>
  <c r="BT446" i="1" l="1"/>
  <c r="CB296" i="1"/>
  <c r="K296" i="14" s="1"/>
  <c r="CA296" i="1"/>
  <c r="J296" i="14" s="1"/>
  <c r="BZ296" i="1"/>
  <c r="BY84" i="1"/>
  <c r="L84" i="14"/>
  <c r="AZ66" i="1"/>
  <c r="BS66" i="1"/>
  <c r="BA66" i="1"/>
  <c r="BT66" i="1"/>
  <c r="BA234" i="1"/>
  <c r="BT234" i="1"/>
  <c r="AZ446" i="1"/>
  <c r="BA204" i="1"/>
  <c r="BT204" i="1"/>
  <c r="BS234" i="1"/>
  <c r="AZ234" i="1"/>
  <c r="AZ204" i="1"/>
  <c r="BS204" i="1"/>
  <c r="BA214" i="1"/>
  <c r="BT214" i="1"/>
  <c r="BS214" i="1"/>
  <c r="AZ214" i="1"/>
  <c r="CJ425" i="1"/>
  <c r="N425" i="14" s="1"/>
  <c r="M425" i="14"/>
  <c r="R449" i="1"/>
  <c r="Q449" i="1"/>
  <c r="R448" i="1"/>
  <c r="AH448" i="1" s="1"/>
  <c r="BT448" i="1" s="1"/>
  <c r="R270" i="1"/>
  <c r="Q448" i="1"/>
  <c r="AG448" i="1" s="1"/>
  <c r="BS448" i="1" s="1"/>
  <c r="Q270" i="1"/>
  <c r="BR451" i="2"/>
  <c r="R265" i="1" s="1"/>
  <c r="AH265" i="1" s="1"/>
  <c r="BQ451" i="2"/>
  <c r="Q265" i="1" s="1"/>
  <c r="AG265" i="1" s="1"/>
  <c r="BQ452" i="2"/>
  <c r="Q25" i="1" s="1"/>
  <c r="AG25" i="1" s="1"/>
  <c r="BR452" i="2"/>
  <c r="R25" i="1" s="1"/>
  <c r="AH25" i="1" s="1"/>
  <c r="CD296" i="1" l="1"/>
  <c r="CJ296" i="1" s="1"/>
  <c r="N296" i="14" s="1"/>
  <c r="I296" i="14"/>
  <c r="BZ84" i="1"/>
  <c r="CA84" i="1"/>
  <c r="J84" i="14" s="1"/>
  <c r="CB84" i="1"/>
  <c r="K84" i="14" s="1"/>
  <c r="M296" i="14"/>
  <c r="BT265" i="1"/>
  <c r="BA265" i="1"/>
  <c r="BA25" i="1"/>
  <c r="BT25" i="1"/>
  <c r="AZ25" i="1"/>
  <c r="BS25" i="1"/>
  <c r="BS265" i="1"/>
  <c r="AZ265" i="1"/>
  <c r="BA448" i="1"/>
  <c r="AZ448" i="1"/>
  <c r="R450" i="1"/>
  <c r="AH450" i="1" s="1"/>
  <c r="BT450" i="1" s="1"/>
  <c r="R272" i="1"/>
  <c r="AH272" i="1" s="1"/>
  <c r="R451" i="1"/>
  <c r="AH451" i="1" s="1"/>
  <c r="BA451" i="1" s="1"/>
  <c r="R368" i="1"/>
  <c r="AH368" i="1" s="1"/>
  <c r="Q451" i="1"/>
  <c r="AG451" i="1" s="1"/>
  <c r="BS451" i="1" s="1"/>
  <c r="Q368" i="1"/>
  <c r="AG368" i="1" s="1"/>
  <c r="Q450" i="1"/>
  <c r="AG450" i="1" s="1"/>
  <c r="BS450" i="1" s="1"/>
  <c r="Q272" i="1"/>
  <c r="AG272" i="1" s="1"/>
  <c r="BQ453" i="2"/>
  <c r="BR453" i="2"/>
  <c r="BR454" i="2"/>
  <c r="BQ454" i="2"/>
  <c r="CD84" i="1" l="1"/>
  <c r="CJ84" i="1" s="1"/>
  <c r="N84" i="14" s="1"/>
  <c r="I84" i="14"/>
  <c r="BT451" i="1"/>
  <c r="R452" i="1"/>
  <c r="AH452" i="1" s="1"/>
  <c r="BT452" i="1" s="1"/>
  <c r="R287" i="1"/>
  <c r="AH287" i="1" s="1"/>
  <c r="M84" i="14"/>
  <c r="Q452" i="1"/>
  <c r="AG452" i="1" s="1"/>
  <c r="AZ452" i="1" s="1"/>
  <c r="Q287" i="1"/>
  <c r="AG287" i="1" s="1"/>
  <c r="BA450" i="1"/>
  <c r="AZ451" i="1"/>
  <c r="AZ450" i="1"/>
  <c r="AZ368" i="1"/>
  <c r="BS368" i="1"/>
  <c r="AZ272" i="1"/>
  <c r="BS272" i="1"/>
  <c r="BT368" i="1"/>
  <c r="BA368" i="1"/>
  <c r="BT272" i="1"/>
  <c r="BA272" i="1"/>
  <c r="BR456" i="2"/>
  <c r="BQ456" i="2"/>
  <c r="BQ455" i="2"/>
  <c r="Q454" i="1" s="1"/>
  <c r="AG454" i="1" s="1"/>
  <c r="BR455" i="2"/>
  <c r="R454" i="1" s="1"/>
  <c r="AH454" i="1" s="1"/>
  <c r="AZ287" i="1" l="1"/>
  <c r="BS287" i="1"/>
  <c r="BA287" i="1"/>
  <c r="BT287" i="1"/>
  <c r="BA452" i="1"/>
  <c r="BS452" i="1"/>
  <c r="Q455" i="1"/>
  <c r="AG455" i="1" s="1"/>
  <c r="BS455" i="1" s="1"/>
  <c r="Q369" i="1"/>
  <c r="AG369" i="1" s="1"/>
  <c r="R455" i="1"/>
  <c r="AH455" i="1" s="1"/>
  <c r="BT455" i="1" s="1"/>
  <c r="R369" i="1"/>
  <c r="AH369" i="1" s="1"/>
  <c r="BS454" i="1"/>
  <c r="AZ454" i="1"/>
  <c r="BA454" i="1"/>
  <c r="BT454" i="1"/>
  <c r="BQ457" i="2"/>
  <c r="BR457" i="2"/>
  <c r="BR458" i="2"/>
  <c r="R457" i="1" s="1"/>
  <c r="AH457" i="1" s="1"/>
  <c r="BQ458" i="2"/>
  <c r="Q457" i="1" s="1"/>
  <c r="AG457" i="1" s="1"/>
  <c r="AZ455" i="1" l="1"/>
  <c r="BA455" i="1"/>
  <c r="R456" i="1"/>
  <c r="BS457" i="1"/>
  <c r="AZ457" i="1"/>
  <c r="BA369" i="1"/>
  <c r="BT369" i="1"/>
  <c r="BA457" i="1"/>
  <c r="BT457" i="1"/>
  <c r="Q456" i="1"/>
  <c r="AZ369" i="1"/>
  <c r="BS369" i="1"/>
  <c r="BR460" i="2"/>
  <c r="R44" i="1" s="1"/>
  <c r="AH44" i="1" s="1"/>
  <c r="BQ460" i="2"/>
  <c r="Q44" i="1" s="1"/>
  <c r="AG44" i="1" s="1"/>
  <c r="BQ459" i="2"/>
  <c r="Q11" i="1" s="1"/>
  <c r="AG11" i="1" s="1"/>
  <c r="BR459" i="2"/>
  <c r="R11" i="1" s="1"/>
  <c r="AH11" i="1" s="1"/>
  <c r="AZ44" i="1" l="1"/>
  <c r="BS44" i="1"/>
  <c r="BA44" i="1"/>
  <c r="BT44" i="1"/>
  <c r="AZ11" i="1"/>
  <c r="BS11" i="1"/>
  <c r="BA11" i="1"/>
  <c r="BT11" i="1"/>
  <c r="R458" i="1"/>
  <c r="AH458" i="1" s="1"/>
  <c r="R273" i="1"/>
  <c r="AH273" i="1" s="1"/>
  <c r="Q458" i="1"/>
  <c r="AG458" i="1" s="1"/>
  <c r="Q273" i="1"/>
  <c r="AG273" i="1" s="1"/>
  <c r="R459" i="1"/>
  <c r="AH459" i="1" s="1"/>
  <c r="R371" i="1"/>
  <c r="Q459" i="1"/>
  <c r="AG459" i="1" s="1"/>
  <c r="Q371" i="1"/>
  <c r="BO459" i="2"/>
  <c r="BP459" i="2"/>
  <c r="BN459" i="2"/>
  <c r="BO461" i="2"/>
  <c r="BQ461" i="2"/>
  <c r="Q3" i="1" s="1"/>
  <c r="AG3" i="1" s="1"/>
  <c r="BP461" i="2"/>
  <c r="BR461" i="2"/>
  <c r="R3" i="1" s="1"/>
  <c r="AH3" i="1" s="1"/>
  <c r="BN460" i="2"/>
  <c r="BQ462" i="2"/>
  <c r="Q437" i="1" s="1"/>
  <c r="AG437" i="1" s="1"/>
  <c r="BR462" i="2"/>
  <c r="R437" i="1" s="1"/>
  <c r="AH437" i="1" s="1"/>
  <c r="BP460" i="2"/>
  <c r="BO460" i="2"/>
  <c r="BA437" i="1" l="1"/>
  <c r="BT437" i="1"/>
  <c r="BA3" i="1"/>
  <c r="BT3" i="1"/>
  <c r="BS437" i="1"/>
  <c r="AZ437" i="1"/>
  <c r="BS3" i="1"/>
  <c r="AZ3" i="1"/>
  <c r="BT459" i="1"/>
  <c r="BA459" i="1"/>
  <c r="BS459" i="1"/>
  <c r="AZ459" i="1"/>
  <c r="R461" i="1"/>
  <c r="AH461" i="1" s="1"/>
  <c r="BA461" i="1" s="1"/>
  <c r="R274" i="1"/>
  <c r="AH274" i="1" s="1"/>
  <c r="Q461" i="1"/>
  <c r="AG461" i="1" s="1"/>
  <c r="BS461" i="1" s="1"/>
  <c r="Q274" i="1"/>
  <c r="AG274" i="1" s="1"/>
  <c r="BS273" i="1"/>
  <c r="AZ273" i="1"/>
  <c r="R460" i="1"/>
  <c r="AH460" i="1" s="1"/>
  <c r="R372" i="1"/>
  <c r="AH372" i="1" s="1"/>
  <c r="AZ458" i="1"/>
  <c r="BS458" i="1"/>
  <c r="BT273" i="1"/>
  <c r="BA273" i="1"/>
  <c r="Q460" i="1"/>
  <c r="AG460" i="1" s="1"/>
  <c r="Q372" i="1"/>
  <c r="AG372" i="1" s="1"/>
  <c r="BT458" i="1"/>
  <c r="BA458" i="1"/>
  <c r="BQ464" i="2"/>
  <c r="Q229" i="1" s="1"/>
  <c r="BN462" i="2"/>
  <c r="BR464" i="2"/>
  <c r="R229" i="1" s="1"/>
  <c r="BN453" i="2"/>
  <c r="BN454" i="2"/>
  <c r="BN451" i="2"/>
  <c r="BN310" i="2"/>
  <c r="BN311" i="2"/>
  <c r="BN456" i="2"/>
  <c r="BN455" i="2"/>
  <c r="BN450" i="2"/>
  <c r="BN452" i="2"/>
  <c r="BN308" i="2"/>
  <c r="BN307" i="2"/>
  <c r="N306" i="1" s="1"/>
  <c r="BN309" i="2"/>
  <c r="BN458" i="2"/>
  <c r="BN457" i="2"/>
  <c r="BO462" i="2"/>
  <c r="BO453" i="2"/>
  <c r="BO454" i="2"/>
  <c r="BO311" i="2"/>
  <c r="BO451" i="2"/>
  <c r="BO452" i="2"/>
  <c r="BO456" i="2"/>
  <c r="BO450" i="2"/>
  <c r="BO455" i="2"/>
  <c r="BO307" i="2"/>
  <c r="O306" i="1" s="1"/>
  <c r="BO310" i="2"/>
  <c r="BO308" i="2"/>
  <c r="BO309" i="2"/>
  <c r="BO306" i="2"/>
  <c r="O157" i="1" s="1"/>
  <c r="BO458" i="2"/>
  <c r="BO457" i="2"/>
  <c r="BP462" i="2"/>
  <c r="BP454" i="2"/>
  <c r="BP453" i="2"/>
  <c r="BP456" i="2"/>
  <c r="BP450" i="2"/>
  <c r="BP452" i="2"/>
  <c r="BP308" i="2"/>
  <c r="BP307" i="2"/>
  <c r="P306" i="1" s="1"/>
  <c r="BP455" i="2"/>
  <c r="BP310" i="2"/>
  <c r="BP309" i="2"/>
  <c r="BP451" i="2"/>
  <c r="BP306" i="2"/>
  <c r="P157" i="1" s="1"/>
  <c r="BP311" i="2"/>
  <c r="BP458" i="2"/>
  <c r="BP457" i="2"/>
  <c r="BR463" i="2"/>
  <c r="R357" i="1" s="1"/>
  <c r="AH357" i="1" s="1"/>
  <c r="BN461" i="2"/>
  <c r="BQ463" i="2"/>
  <c r="Q357" i="1" s="1"/>
  <c r="AG357" i="1" s="1"/>
  <c r="BO463" i="2"/>
  <c r="BP463" i="2"/>
  <c r="BS274" i="1" l="1"/>
  <c r="AZ274" i="1"/>
  <c r="BT274" i="1"/>
  <c r="BA274" i="1"/>
  <c r="BA460" i="1"/>
  <c r="BT460" i="1"/>
  <c r="AV157" i="1"/>
  <c r="AC157" i="1"/>
  <c r="BO157" i="1"/>
  <c r="N100" i="1"/>
  <c r="AZ372" i="1"/>
  <c r="BS372" i="1"/>
  <c r="AD157" i="1"/>
  <c r="AW157" i="1"/>
  <c r="BP157" i="1"/>
  <c r="O100" i="1"/>
  <c r="BS460" i="1"/>
  <c r="AZ460" i="1"/>
  <c r="P100" i="1"/>
  <c r="BS357" i="1"/>
  <c r="AZ357" i="1"/>
  <c r="BT357" i="1"/>
  <c r="BA357" i="1"/>
  <c r="BT372" i="1"/>
  <c r="BA372" i="1"/>
  <c r="AZ461" i="1"/>
  <c r="O437" i="1"/>
  <c r="N437" i="1"/>
  <c r="Q462" i="1"/>
  <c r="AG462" i="1" s="1"/>
  <c r="BS462" i="1" s="1"/>
  <c r="R463" i="1"/>
  <c r="AH463" i="1" s="1"/>
  <c r="R374" i="1"/>
  <c r="AH374" i="1" s="1"/>
  <c r="R462" i="1"/>
  <c r="AH462" i="1" s="1"/>
  <c r="BA462" i="1" s="1"/>
  <c r="Q463" i="1"/>
  <c r="AG463" i="1" s="1"/>
  <c r="Q374" i="1"/>
  <c r="AG374" i="1" s="1"/>
  <c r="BT461" i="1"/>
  <c r="P437" i="1"/>
  <c r="AD306" i="1"/>
  <c r="BP306" i="1"/>
  <c r="AW306" i="1"/>
  <c r="AC306" i="1"/>
  <c r="AV306" i="1"/>
  <c r="BO306" i="1"/>
  <c r="BN306" i="1"/>
  <c r="AU306" i="1"/>
  <c r="AB306" i="1"/>
  <c r="BQ466" i="2"/>
  <c r="BR466" i="2"/>
  <c r="BQ465" i="2"/>
  <c r="BR465" i="2"/>
  <c r="BN463" i="2"/>
  <c r="R465" i="1" l="1"/>
  <c r="AH465" i="1" s="1"/>
  <c r="R130" i="1"/>
  <c r="AH130" i="1" s="1"/>
  <c r="BT463" i="1"/>
  <c r="BA463" i="1"/>
  <c r="AD100" i="1"/>
  <c r="BP100" i="1"/>
  <c r="AW100" i="1"/>
  <c r="R464" i="1"/>
  <c r="AH464" i="1" s="1"/>
  <c r="R173" i="1"/>
  <c r="AH173" i="1" s="1"/>
  <c r="BS463" i="1"/>
  <c r="AZ463" i="1"/>
  <c r="Q465" i="1"/>
  <c r="AG465" i="1" s="1"/>
  <c r="BS465" i="1" s="1"/>
  <c r="Q130" i="1"/>
  <c r="AG130" i="1" s="1"/>
  <c r="Q464" i="1"/>
  <c r="AG464" i="1" s="1"/>
  <c r="Q173" i="1"/>
  <c r="AG173" i="1" s="1"/>
  <c r="BO100" i="1"/>
  <c r="AV100" i="1"/>
  <c r="AC100" i="1"/>
  <c r="AB100" i="1"/>
  <c r="BN100" i="1"/>
  <c r="AU100" i="1"/>
  <c r="AZ462" i="1"/>
  <c r="BT462" i="1"/>
  <c r="AZ465" i="1"/>
  <c r="BS374" i="1"/>
  <c r="AZ374" i="1"/>
  <c r="BN437" i="1"/>
  <c r="AB437" i="1"/>
  <c r="AU437" i="1"/>
  <c r="BA465" i="1"/>
  <c r="BT465" i="1"/>
  <c r="AC437" i="1"/>
  <c r="AV437" i="1"/>
  <c r="BO437" i="1"/>
  <c r="BP437" i="1"/>
  <c r="AW437" i="1"/>
  <c r="AD437" i="1"/>
  <c r="BA374" i="1"/>
  <c r="BT374" i="1"/>
  <c r="AK306" i="1"/>
  <c r="BD306" i="1"/>
  <c r="G306" i="14" s="1"/>
  <c r="H306" i="14"/>
  <c r="BR467" i="2"/>
  <c r="BQ467" i="2"/>
  <c r="BQ468" i="2"/>
  <c r="BR468" i="2"/>
  <c r="F306" i="14" l="1"/>
  <c r="BX306" i="1"/>
  <c r="BT464" i="1"/>
  <c r="BA464" i="1"/>
  <c r="R467" i="1"/>
  <c r="AH467" i="1" s="1"/>
  <c r="R81" i="1"/>
  <c r="AH81" i="1" s="1"/>
  <c r="AZ173" i="1"/>
  <c r="BS173" i="1"/>
  <c r="Q467" i="1"/>
  <c r="AG467" i="1" s="1"/>
  <c r="AZ467" i="1" s="1"/>
  <c r="Q81" i="1"/>
  <c r="AG81" i="1" s="1"/>
  <c r="AZ464" i="1"/>
  <c r="BS464" i="1"/>
  <c r="BD100" i="1"/>
  <c r="G100" i="14" s="1"/>
  <c r="BS130" i="1"/>
  <c r="AZ130" i="1"/>
  <c r="H100" i="14"/>
  <c r="AK100" i="1"/>
  <c r="BX100" i="1" s="1"/>
  <c r="BA130" i="1"/>
  <c r="BT130" i="1"/>
  <c r="BT173" i="1"/>
  <c r="BA173" i="1"/>
  <c r="BD437" i="1"/>
  <c r="AK437" i="1"/>
  <c r="BX437" i="1" s="1"/>
  <c r="BT467" i="1"/>
  <c r="BA467" i="1"/>
  <c r="BR470" i="2"/>
  <c r="BQ470" i="2"/>
  <c r="BQ469" i="2"/>
  <c r="Q225" i="1" s="1"/>
  <c r="AG225" i="1" s="1"/>
  <c r="BR469" i="2"/>
  <c r="R225" i="1" s="1"/>
  <c r="AH225" i="1" s="1"/>
  <c r="CB306" i="1" l="1"/>
  <c r="BS467" i="1"/>
  <c r="BT81" i="1"/>
  <c r="BA81" i="1"/>
  <c r="AZ225" i="1"/>
  <c r="BS225" i="1"/>
  <c r="BA225" i="1"/>
  <c r="BT225" i="1"/>
  <c r="F100" i="14"/>
  <c r="AZ81" i="1"/>
  <c r="BS81" i="1"/>
  <c r="R468" i="1"/>
  <c r="AH468" i="1" s="1"/>
  <c r="BA468" i="1" s="1"/>
  <c r="R375" i="1"/>
  <c r="AH375" i="1" s="1"/>
  <c r="Q468" i="1"/>
  <c r="AG468" i="1" s="1"/>
  <c r="AZ468" i="1" s="1"/>
  <c r="Q375" i="1"/>
  <c r="AG375" i="1" s="1"/>
  <c r="Q469" i="1"/>
  <c r="AG469" i="1" s="1"/>
  <c r="BS469" i="1" s="1"/>
  <c r="Q376" i="1"/>
  <c r="AG376" i="1" s="1"/>
  <c r="R469" i="1"/>
  <c r="AH469" i="1" s="1"/>
  <c r="BT469" i="1" s="1"/>
  <c r="R376" i="1"/>
  <c r="AH376" i="1" s="1"/>
  <c r="BY306" i="1"/>
  <c r="CA306" i="1" s="1"/>
  <c r="BQ472" i="2"/>
  <c r="Q298" i="1" s="1"/>
  <c r="AG298" i="1" s="1"/>
  <c r="BR472" i="2"/>
  <c r="R298" i="1" s="1"/>
  <c r="AH298" i="1" s="1"/>
  <c r="BR471" i="2"/>
  <c r="BQ471" i="2"/>
  <c r="BS468" i="1" l="1"/>
  <c r="BT468" i="1"/>
  <c r="K306" i="14"/>
  <c r="BZ306" i="1"/>
  <c r="I306" i="14" s="1"/>
  <c r="BA298" i="1"/>
  <c r="BT298" i="1"/>
  <c r="AZ298" i="1"/>
  <c r="BS298" i="1"/>
  <c r="BY100" i="1"/>
  <c r="L100" i="14"/>
  <c r="R132" i="1"/>
  <c r="AH132" i="1" s="1"/>
  <c r="Q132" i="1"/>
  <c r="AG132" i="1" s="1"/>
  <c r="AZ469" i="1"/>
  <c r="BA376" i="1"/>
  <c r="BT376" i="1"/>
  <c r="AZ376" i="1"/>
  <c r="BS376" i="1"/>
  <c r="BA469" i="1"/>
  <c r="BS375" i="1"/>
  <c r="AZ375" i="1"/>
  <c r="R471" i="1"/>
  <c r="AH471" i="1" s="1"/>
  <c r="R182" i="1"/>
  <c r="AH182" i="1" s="1"/>
  <c r="BT375" i="1"/>
  <c r="BA375" i="1"/>
  <c r="Q471" i="1"/>
  <c r="AG471" i="1" s="1"/>
  <c r="BS471" i="1" s="1"/>
  <c r="Q182" i="1"/>
  <c r="AG182" i="1" s="1"/>
  <c r="BY437" i="1"/>
  <c r="J306" i="14"/>
  <c r="L306" i="14"/>
  <c r="BT471" i="1"/>
  <c r="BA471" i="1"/>
  <c r="BR473" i="2"/>
  <c r="BQ473" i="2"/>
  <c r="BR474" i="2"/>
  <c r="BQ474" i="2"/>
  <c r="CB100" i="1" l="1"/>
  <c r="K100" i="14" s="1"/>
  <c r="BZ100" i="1"/>
  <c r="CA100" i="1"/>
  <c r="J100" i="14" s="1"/>
  <c r="CB437" i="1"/>
  <c r="CA437" i="1"/>
  <c r="BZ437" i="1"/>
  <c r="R62" i="1"/>
  <c r="AH62" i="1" s="1"/>
  <c r="Q473" i="1"/>
  <c r="AG473" i="1" s="1"/>
  <c r="Q441" i="1"/>
  <c r="AG441" i="1" s="1"/>
  <c r="I100" i="14"/>
  <c r="BS132" i="1"/>
  <c r="AZ132" i="1"/>
  <c r="R473" i="1"/>
  <c r="AH473" i="1" s="1"/>
  <c r="R441" i="1"/>
  <c r="AH441" i="1" s="1"/>
  <c r="BT132" i="1"/>
  <c r="BA132" i="1"/>
  <c r="Q62" i="1"/>
  <c r="AG62" i="1" s="1"/>
  <c r="AZ471" i="1"/>
  <c r="BS182" i="1"/>
  <c r="AZ182" i="1"/>
  <c r="BT182" i="1"/>
  <c r="BA182" i="1"/>
  <c r="CD306" i="1"/>
  <c r="CJ306" i="1" s="1"/>
  <c r="N306" i="14" s="1"/>
  <c r="BR476" i="2"/>
  <c r="BQ476" i="2"/>
  <c r="BQ475" i="2"/>
  <c r="BR475" i="2"/>
  <c r="CD100" i="1" l="1"/>
  <c r="CJ100" i="1" s="1"/>
  <c r="N100" i="14" s="1"/>
  <c r="R54" i="1"/>
  <c r="AH54" i="1" s="1"/>
  <c r="BS62" i="1"/>
  <c r="AZ62" i="1"/>
  <c r="M100" i="14"/>
  <c r="Q181" i="1"/>
  <c r="AG181" i="1" s="1"/>
  <c r="R181" i="1"/>
  <c r="AH181" i="1" s="1"/>
  <c r="AZ441" i="1"/>
  <c r="BS441" i="1"/>
  <c r="Q54" i="1"/>
  <c r="AG54" i="1" s="1"/>
  <c r="BS473" i="1"/>
  <c r="AZ473" i="1"/>
  <c r="BA441" i="1"/>
  <c r="BT441" i="1"/>
  <c r="BA62" i="1"/>
  <c r="BT62" i="1"/>
  <c r="BT473" i="1"/>
  <c r="BA473" i="1"/>
  <c r="CD437" i="1"/>
  <c r="CJ437" i="1" s="1"/>
  <c r="M306" i="14"/>
  <c r="BR478" i="2"/>
  <c r="BQ478" i="2"/>
  <c r="BQ477" i="2"/>
  <c r="BR477" i="2"/>
  <c r="BT181" i="1" l="1"/>
  <c r="BA181" i="1"/>
  <c r="AZ181" i="1"/>
  <c r="BS181" i="1"/>
  <c r="BS54" i="1"/>
  <c r="AZ54" i="1"/>
  <c r="BA54" i="1"/>
  <c r="BT54" i="1"/>
  <c r="R378" i="1"/>
  <c r="AH378" i="1" s="1"/>
  <c r="Q476" i="1"/>
  <c r="AG476" i="1" s="1"/>
  <c r="Q378" i="1"/>
  <c r="AG378" i="1" s="1"/>
  <c r="R476" i="1"/>
  <c r="AH476" i="1" s="1"/>
  <c r="BQ479" i="2"/>
  <c r="Q477" i="1" s="1"/>
  <c r="AG477" i="1" s="1"/>
  <c r="AZ477" i="1" s="1"/>
  <c r="BR479" i="2"/>
  <c r="R477" i="1" s="1"/>
  <c r="AH477" i="1" s="1"/>
  <c r="BR480" i="2"/>
  <c r="R135" i="1" s="1"/>
  <c r="AH135" i="1" s="1"/>
  <c r="BQ480" i="2"/>
  <c r="Q135" i="1" s="1"/>
  <c r="AG135" i="1" s="1"/>
  <c r="BS476" i="1" l="1"/>
  <c r="AZ476" i="1"/>
  <c r="BT476" i="1"/>
  <c r="BA476" i="1"/>
  <c r="BA477" i="1"/>
  <c r="BT477" i="1"/>
  <c r="BA135" i="1"/>
  <c r="BT135" i="1"/>
  <c r="BS135" i="1"/>
  <c r="AZ135" i="1"/>
  <c r="Q479" i="1"/>
  <c r="AG479" i="1" s="1"/>
  <c r="BS479" i="1" s="1"/>
  <c r="Q380" i="1"/>
  <c r="AG380" i="1" s="1"/>
  <c r="Q478" i="1"/>
  <c r="AG478" i="1" s="1"/>
  <c r="BS478" i="1" s="1"/>
  <c r="Q379" i="1"/>
  <c r="AG379" i="1" s="1"/>
  <c r="R479" i="1"/>
  <c r="AH479" i="1" s="1"/>
  <c r="BA479" i="1" s="1"/>
  <c r="R380" i="1"/>
  <c r="AH380" i="1" s="1"/>
  <c r="AZ378" i="1"/>
  <c r="BS378" i="1"/>
  <c r="BS477" i="1"/>
  <c r="BA378" i="1"/>
  <c r="BT378" i="1"/>
  <c r="R478" i="1"/>
  <c r="AH478" i="1" s="1"/>
  <c r="BA478" i="1" s="1"/>
  <c r="R379" i="1"/>
  <c r="AH379" i="1" s="1"/>
  <c r="BQ482" i="2"/>
  <c r="Q310" i="1" s="1"/>
  <c r="BR482" i="2"/>
  <c r="R310" i="1" s="1"/>
  <c r="BQ481" i="2"/>
  <c r="Q304" i="1" s="1"/>
  <c r="AG304" i="1" s="1"/>
  <c r="BR481" i="2"/>
  <c r="R304" i="1" s="1"/>
  <c r="AH304" i="1" s="1"/>
  <c r="AZ479" i="1" l="1"/>
  <c r="BS304" i="1"/>
  <c r="AZ304" i="1"/>
  <c r="BA304" i="1"/>
  <c r="BT304" i="1"/>
  <c r="AZ478" i="1"/>
  <c r="BT479" i="1"/>
  <c r="BA380" i="1"/>
  <c r="BT380" i="1"/>
  <c r="AZ379" i="1"/>
  <c r="BS379" i="1"/>
  <c r="R480" i="1"/>
  <c r="AH480" i="1" s="1"/>
  <c r="BA480" i="1" s="1"/>
  <c r="R381" i="1"/>
  <c r="AH381" i="1" s="1"/>
  <c r="BT478" i="1"/>
  <c r="BS380" i="1"/>
  <c r="AZ380" i="1"/>
  <c r="Q480" i="1"/>
  <c r="AG480" i="1" s="1"/>
  <c r="AZ480" i="1" s="1"/>
  <c r="Q381" i="1"/>
  <c r="AG381" i="1" s="1"/>
  <c r="BA379" i="1"/>
  <c r="BT379" i="1"/>
  <c r="BQ483" i="2"/>
  <c r="Q418" i="1" s="1"/>
  <c r="AG418" i="1" s="1"/>
  <c r="BR483" i="2"/>
  <c r="R418" i="1" s="1"/>
  <c r="AH418" i="1" s="1"/>
  <c r="BQ484" i="2"/>
  <c r="Q129" i="1" s="1"/>
  <c r="AG129" i="1" s="1"/>
  <c r="BR484" i="2"/>
  <c r="R129" i="1" s="1"/>
  <c r="AH129" i="1" s="1"/>
  <c r="BA129" i="1" l="1"/>
  <c r="BT129" i="1"/>
  <c r="BS129" i="1"/>
  <c r="AZ129" i="1"/>
  <c r="BS418" i="1"/>
  <c r="AZ418" i="1"/>
  <c r="BT418" i="1"/>
  <c r="BA418" i="1"/>
  <c r="BT480" i="1"/>
  <c r="BT381" i="1"/>
  <c r="BA381" i="1"/>
  <c r="R481" i="1"/>
  <c r="AH481" i="1" s="1"/>
  <c r="AZ381" i="1"/>
  <c r="BS381" i="1"/>
  <c r="BS480" i="1"/>
  <c r="R382" i="1"/>
  <c r="AH382" i="1" s="1"/>
  <c r="Q382" i="1"/>
  <c r="AG382" i="1" s="1"/>
  <c r="Q481" i="1"/>
  <c r="AG481" i="1" s="1"/>
  <c r="BQ486" i="2"/>
  <c r="BR486" i="2"/>
  <c r="BN484" i="2"/>
  <c r="N129" i="1" s="1"/>
  <c r="BN474" i="2"/>
  <c r="BN473" i="2"/>
  <c r="BN478" i="2"/>
  <c r="BN243" i="2"/>
  <c r="N131" i="1" s="1"/>
  <c r="BN315" i="2"/>
  <c r="BN312" i="2"/>
  <c r="N309" i="1" s="1"/>
  <c r="BN244" i="2"/>
  <c r="BN476" i="2"/>
  <c r="BN472" i="2"/>
  <c r="BN477" i="2"/>
  <c r="BN479" i="2"/>
  <c r="BN480" i="2"/>
  <c r="N479" i="1" s="1"/>
  <c r="BN475" i="2"/>
  <c r="BP484" i="2"/>
  <c r="P129" i="1" s="1"/>
  <c r="BP315" i="2"/>
  <c r="BP472" i="2"/>
  <c r="BP313" i="2"/>
  <c r="BP480" i="2"/>
  <c r="BP478" i="2"/>
  <c r="BP475" i="2"/>
  <c r="BP476" i="2"/>
  <c r="BP474" i="2"/>
  <c r="BP479" i="2"/>
  <c r="BP477" i="2"/>
  <c r="BP473" i="2"/>
  <c r="BO484" i="2"/>
  <c r="O129" i="1" s="1"/>
  <c r="BO478" i="2"/>
  <c r="BO314" i="2"/>
  <c r="BO313" i="2"/>
  <c r="BO474" i="2"/>
  <c r="BO473" i="2"/>
  <c r="BO472" i="2"/>
  <c r="BO244" i="2"/>
  <c r="BO476" i="2"/>
  <c r="BO479" i="2"/>
  <c r="BO477" i="2"/>
  <c r="BO475" i="2"/>
  <c r="BO480" i="2"/>
  <c r="BN483" i="2"/>
  <c r="BO485" i="2"/>
  <c r="O133" i="1" s="1"/>
  <c r="BP485" i="2"/>
  <c r="P133" i="1" s="1"/>
  <c r="BQ485" i="2"/>
  <c r="BR485" i="2"/>
  <c r="R133" i="1" s="1"/>
  <c r="AH133" i="1" s="1"/>
  <c r="BP483" i="2"/>
  <c r="BO483" i="2"/>
  <c r="AB129" i="1" l="1"/>
  <c r="AU129" i="1"/>
  <c r="BN129" i="1"/>
  <c r="BA133" i="1"/>
  <c r="BT133" i="1"/>
  <c r="Q482" i="1"/>
  <c r="AG482" i="1" s="1"/>
  <c r="BS482" i="1" s="1"/>
  <c r="Q133" i="1"/>
  <c r="AG133" i="1" s="1"/>
  <c r="AC129" i="1"/>
  <c r="AV129" i="1"/>
  <c r="BO129" i="1"/>
  <c r="N62" i="1"/>
  <c r="P62" i="1"/>
  <c r="N473" i="1"/>
  <c r="BN473" i="1" s="1"/>
  <c r="N441" i="1"/>
  <c r="BO133" i="1"/>
  <c r="AC133" i="1"/>
  <c r="AV133" i="1"/>
  <c r="AD133" i="1"/>
  <c r="AW133" i="1"/>
  <c r="BP133" i="1"/>
  <c r="O62" i="1"/>
  <c r="O473" i="1"/>
  <c r="AC473" i="1" s="1"/>
  <c r="O441" i="1"/>
  <c r="P473" i="1"/>
  <c r="BP473" i="1" s="1"/>
  <c r="P441" i="1"/>
  <c r="BP129" i="1"/>
  <c r="AW129" i="1"/>
  <c r="AD129" i="1"/>
  <c r="AU309" i="1"/>
  <c r="AB309" i="1"/>
  <c r="BN309" i="1"/>
  <c r="AU131" i="1"/>
  <c r="BN131" i="1"/>
  <c r="AB131" i="1"/>
  <c r="P251" i="1"/>
  <c r="R383" i="1"/>
  <c r="AH383" i="1" s="1"/>
  <c r="Q383" i="1"/>
  <c r="AG383" i="1" s="1"/>
  <c r="O250" i="1"/>
  <c r="N251" i="1"/>
  <c r="BS481" i="1"/>
  <c r="AZ481" i="1"/>
  <c r="AZ382" i="1"/>
  <c r="BS382" i="1"/>
  <c r="BT481" i="1"/>
  <c r="BA481" i="1"/>
  <c r="R482" i="1"/>
  <c r="AH482" i="1" s="1"/>
  <c r="BT382" i="1"/>
  <c r="BA382" i="1"/>
  <c r="P250" i="1"/>
  <c r="AU479" i="1"/>
  <c r="AB479" i="1"/>
  <c r="BN479" i="1"/>
  <c r="BP486" i="2"/>
  <c r="BP482" i="2"/>
  <c r="BP481" i="2"/>
  <c r="BQ488" i="2"/>
  <c r="Q421" i="1" s="1"/>
  <c r="BP488" i="2"/>
  <c r="BR488" i="2"/>
  <c r="R421" i="1" s="1"/>
  <c r="BN486" i="2"/>
  <c r="BO488" i="2"/>
  <c r="BN481" i="2"/>
  <c r="BN482" i="2"/>
  <c r="BP487" i="2"/>
  <c r="BO487" i="2"/>
  <c r="BQ487" i="2"/>
  <c r="Q212" i="1" s="1"/>
  <c r="AG212" i="1" s="1"/>
  <c r="BR487" i="2"/>
  <c r="R212" i="1" s="1"/>
  <c r="AH212" i="1" s="1"/>
  <c r="BN485" i="2"/>
  <c r="N133" i="1" s="1"/>
  <c r="BO486" i="2"/>
  <c r="BO481" i="2"/>
  <c r="BO482" i="2"/>
  <c r="AB473" i="1" l="1"/>
  <c r="AU473" i="1"/>
  <c r="AD473" i="1"/>
  <c r="AV473" i="1"/>
  <c r="BO473" i="1"/>
  <c r="BD129" i="1"/>
  <c r="G129" i="14" s="1"/>
  <c r="AZ482" i="1"/>
  <c r="AW473" i="1"/>
  <c r="BD473" i="1" s="1"/>
  <c r="G473" i="14" s="1"/>
  <c r="H129" i="14"/>
  <c r="N481" i="1"/>
  <c r="BN481" i="1" s="1"/>
  <c r="N310" i="1"/>
  <c r="P481" i="1"/>
  <c r="AW481" i="1" s="1"/>
  <c r="P310" i="1"/>
  <c r="BS383" i="1"/>
  <c r="AZ383" i="1"/>
  <c r="AC62" i="1"/>
  <c r="BO62" i="1"/>
  <c r="AV62" i="1"/>
  <c r="AB441" i="1"/>
  <c r="BN441" i="1"/>
  <c r="AU441" i="1"/>
  <c r="BT383" i="1"/>
  <c r="BA383" i="1"/>
  <c r="AK129" i="1"/>
  <c r="O481" i="1"/>
  <c r="AC481" i="1" s="1"/>
  <c r="O310" i="1"/>
  <c r="AB133" i="1"/>
  <c r="AK133" i="1" s="1"/>
  <c r="BN133" i="1"/>
  <c r="AU133" i="1"/>
  <c r="BA212" i="1"/>
  <c r="BT212" i="1"/>
  <c r="AW62" i="1"/>
  <c r="AD62" i="1"/>
  <c r="BP62" i="1"/>
  <c r="BS133" i="1"/>
  <c r="AZ133" i="1"/>
  <c r="AZ212" i="1"/>
  <c r="BS212" i="1"/>
  <c r="AD441" i="1"/>
  <c r="AW441" i="1"/>
  <c r="BP441" i="1"/>
  <c r="O212" i="1"/>
  <c r="BN62" i="1"/>
  <c r="AU62" i="1"/>
  <c r="AB62" i="1"/>
  <c r="P212" i="1"/>
  <c r="BO441" i="1"/>
  <c r="AC441" i="1"/>
  <c r="AV441" i="1"/>
  <c r="AB251" i="1"/>
  <c r="BN251" i="1"/>
  <c r="AU251" i="1"/>
  <c r="AD251" i="1"/>
  <c r="AW251" i="1"/>
  <c r="BP251" i="1"/>
  <c r="AD250" i="1"/>
  <c r="BP250" i="1"/>
  <c r="AW250" i="1"/>
  <c r="R484" i="1"/>
  <c r="AH484" i="1" s="1"/>
  <c r="Q484" i="1"/>
  <c r="AG484" i="1" s="1"/>
  <c r="AC250" i="1"/>
  <c r="AV250" i="1"/>
  <c r="BO250" i="1"/>
  <c r="O484" i="1"/>
  <c r="BT482" i="1"/>
  <c r="BA482" i="1"/>
  <c r="P484" i="1"/>
  <c r="AD481" i="1"/>
  <c r="BP481" i="1"/>
  <c r="AK473" i="1"/>
  <c r="H473" i="14"/>
  <c r="BO489" i="2"/>
  <c r="O108" i="1" s="1"/>
  <c r="BP489" i="2"/>
  <c r="P108" i="1" s="1"/>
  <c r="BQ489" i="2"/>
  <c r="Q108" i="1" s="1"/>
  <c r="AG108" i="1" s="1"/>
  <c r="BR489" i="2"/>
  <c r="R108" i="1" s="1"/>
  <c r="AH108" i="1" s="1"/>
  <c r="BN487" i="2"/>
  <c r="N212" i="1" s="1"/>
  <c r="BQ490" i="2"/>
  <c r="Q197" i="1" s="1"/>
  <c r="AG197" i="1" s="1"/>
  <c r="BR490" i="2"/>
  <c r="R197" i="1" s="1"/>
  <c r="AH197" i="1" s="1"/>
  <c r="BN488" i="2"/>
  <c r="N484" i="1" s="1"/>
  <c r="BS484" i="1" l="1"/>
  <c r="AZ484" i="1"/>
  <c r="BA484" i="1"/>
  <c r="BT484" i="1"/>
  <c r="BX473" i="1"/>
  <c r="BX129" i="1"/>
  <c r="AB481" i="1"/>
  <c r="AK481" i="1" s="1"/>
  <c r="BO481" i="1"/>
  <c r="AU481" i="1"/>
  <c r="AK62" i="1"/>
  <c r="BD62" i="1"/>
  <c r="G62" i="14" s="1"/>
  <c r="AV481" i="1"/>
  <c r="BP108" i="1"/>
  <c r="AD108" i="1"/>
  <c r="AW108" i="1"/>
  <c r="AZ197" i="1"/>
  <c r="BS197" i="1"/>
  <c r="AC108" i="1"/>
  <c r="AV108" i="1"/>
  <c r="BO108" i="1"/>
  <c r="BD133" i="1"/>
  <c r="G133" i="14" s="1"/>
  <c r="BN212" i="1"/>
  <c r="AB212" i="1"/>
  <c r="AU212" i="1"/>
  <c r="BT108" i="1"/>
  <c r="BA108" i="1"/>
  <c r="AW212" i="1"/>
  <c r="BP212" i="1"/>
  <c r="AD212" i="1"/>
  <c r="H133" i="14"/>
  <c r="BD441" i="1"/>
  <c r="G441" i="14" s="1"/>
  <c r="BA197" i="1"/>
  <c r="BT197" i="1"/>
  <c r="BS108" i="1"/>
  <c r="AZ108" i="1"/>
  <c r="F133" i="14"/>
  <c r="F62" i="14"/>
  <c r="AC310" i="1"/>
  <c r="BO310" i="1"/>
  <c r="AV310" i="1"/>
  <c r="AK441" i="1"/>
  <c r="AD310" i="1"/>
  <c r="AW310" i="1"/>
  <c r="BP310" i="1"/>
  <c r="H62" i="14"/>
  <c r="F129" i="14"/>
  <c r="BN310" i="1"/>
  <c r="AU310" i="1"/>
  <c r="AB310" i="1"/>
  <c r="AV212" i="1"/>
  <c r="AC212" i="1"/>
  <c r="BO212" i="1"/>
  <c r="AB484" i="1"/>
  <c r="BN484" i="1"/>
  <c r="AU484" i="1"/>
  <c r="AW484" i="1"/>
  <c r="BP484" i="1"/>
  <c r="AD484" i="1"/>
  <c r="BO484" i="1"/>
  <c r="AV484" i="1"/>
  <c r="AC484" i="1"/>
  <c r="H481" i="14"/>
  <c r="F473" i="14"/>
  <c r="BQ492" i="2"/>
  <c r="BR492" i="2"/>
  <c r="BR491" i="2"/>
  <c r="BN489" i="2"/>
  <c r="N108" i="1" s="1"/>
  <c r="BQ491" i="2"/>
  <c r="BD481" i="1" l="1"/>
  <c r="G481" i="14" s="1"/>
  <c r="BX62" i="1"/>
  <c r="F481" i="14"/>
  <c r="BX481" i="1"/>
  <c r="BX133" i="1"/>
  <c r="BY133" i="1" s="1"/>
  <c r="BX441" i="1"/>
  <c r="BD310" i="1"/>
  <c r="G310" i="14" s="1"/>
  <c r="H310" i="14"/>
  <c r="BY129" i="1"/>
  <c r="L129" i="14"/>
  <c r="BN108" i="1"/>
  <c r="H108" i="14" s="1"/>
  <c r="AB108" i="1"/>
  <c r="AK108" i="1" s="1"/>
  <c r="AU108" i="1"/>
  <c r="BD108" i="1" s="1"/>
  <c r="G108" i="14" s="1"/>
  <c r="AK310" i="1"/>
  <c r="BD212" i="1"/>
  <c r="G212" i="14" s="1"/>
  <c r="H441" i="14"/>
  <c r="AK212" i="1"/>
  <c r="F441" i="14"/>
  <c r="H212" i="14"/>
  <c r="L133" i="14"/>
  <c r="R275" i="1"/>
  <c r="AH275" i="1" s="1"/>
  <c r="Q275" i="1"/>
  <c r="AG275" i="1" s="1"/>
  <c r="BD484" i="1"/>
  <c r="G484" i="14" s="1"/>
  <c r="H484" i="14"/>
  <c r="AK484" i="1"/>
  <c r="BY481" i="1"/>
  <c r="BY473" i="1"/>
  <c r="BR494" i="2"/>
  <c r="R315" i="1" s="1"/>
  <c r="AH315" i="1" s="1"/>
  <c r="BQ494" i="2"/>
  <c r="Q315" i="1" s="1"/>
  <c r="AG315" i="1" s="1"/>
  <c r="BQ493" i="2"/>
  <c r="Q474" i="1" s="1"/>
  <c r="AG474" i="1" s="1"/>
  <c r="BR493" i="2"/>
  <c r="R474" i="1" s="1"/>
  <c r="AH474" i="1" s="1"/>
  <c r="BX310" i="1" l="1"/>
  <c r="BX484" i="1"/>
  <c r="BX212" i="1"/>
  <c r="BX108" i="1"/>
  <c r="CB133" i="1"/>
  <c r="K133" i="14" s="1"/>
  <c r="CA133" i="1"/>
  <c r="BZ133" i="1"/>
  <c r="I133" i="14" s="1"/>
  <c r="CB129" i="1"/>
  <c r="K129" i="14" s="1"/>
  <c r="CA129" i="1"/>
  <c r="J129" i="14" s="1"/>
  <c r="BZ129" i="1"/>
  <c r="I129" i="14" s="1"/>
  <c r="CB481" i="1"/>
  <c r="K481" i="14" s="1"/>
  <c r="CA481" i="1"/>
  <c r="J481" i="14" s="1"/>
  <c r="BZ481" i="1"/>
  <c r="I481" i="14" s="1"/>
  <c r="CB473" i="1"/>
  <c r="CA473" i="1"/>
  <c r="J473" i="14" s="1"/>
  <c r="BZ473" i="1"/>
  <c r="I473" i="14" s="1"/>
  <c r="J133" i="14"/>
  <c r="BS315" i="1"/>
  <c r="AZ315" i="1"/>
  <c r="BT474" i="1"/>
  <c r="BA474" i="1"/>
  <c r="AZ474" i="1"/>
  <c r="BS474" i="1"/>
  <c r="F108" i="14"/>
  <c r="F212" i="14"/>
  <c r="BA315" i="1"/>
  <c r="BT315" i="1"/>
  <c r="BY441" i="1"/>
  <c r="F310" i="14"/>
  <c r="BY62" i="1"/>
  <c r="R276" i="1"/>
  <c r="AH276" i="1" s="1"/>
  <c r="AZ275" i="1"/>
  <c r="BS275" i="1"/>
  <c r="R486" i="1"/>
  <c r="AH486" i="1" s="1"/>
  <c r="F484" i="14"/>
  <c r="BY484" i="1"/>
  <c r="CB484" i="1" s="1"/>
  <c r="Q276" i="1"/>
  <c r="AG276" i="1" s="1"/>
  <c r="BT275" i="1"/>
  <c r="BA275" i="1"/>
  <c r="Q486" i="1"/>
  <c r="AG486" i="1" s="1"/>
  <c r="L473" i="14"/>
  <c r="K473" i="14"/>
  <c r="L481" i="14"/>
  <c r="BR496" i="2"/>
  <c r="R472" i="1" s="1"/>
  <c r="AH472" i="1" s="1"/>
  <c r="BQ496" i="2"/>
  <c r="Q472" i="1" s="1"/>
  <c r="AG472" i="1" s="1"/>
  <c r="BQ495" i="2"/>
  <c r="Q128" i="1" s="1"/>
  <c r="BR495" i="2"/>
  <c r="R128" i="1" s="1"/>
  <c r="CD133" i="1" l="1"/>
  <c r="CD129" i="1"/>
  <c r="BZ484" i="1"/>
  <c r="I484" i="14" s="1"/>
  <c r="CA484" i="1"/>
  <c r="BZ441" i="1"/>
  <c r="CA441" i="1"/>
  <c r="CB441" i="1"/>
  <c r="K441" i="14" s="1"/>
  <c r="J484" i="14"/>
  <c r="CB62" i="1"/>
  <c r="K62" i="14" s="1"/>
  <c r="BZ62" i="1"/>
  <c r="I62" i="14" s="1"/>
  <c r="CA62" i="1"/>
  <c r="J62" i="14" s="1"/>
  <c r="K484" i="14"/>
  <c r="L484" i="14"/>
  <c r="L62" i="14"/>
  <c r="L441" i="14"/>
  <c r="BY108" i="1"/>
  <c r="CB108" i="1" s="1"/>
  <c r="K108" i="14" s="1"/>
  <c r="L108" i="14"/>
  <c r="AZ472" i="1"/>
  <c r="BS472" i="1"/>
  <c r="CJ129" i="1"/>
  <c r="N129" i="14" s="1"/>
  <c r="M129" i="14"/>
  <c r="BY310" i="1"/>
  <c r="CJ133" i="1"/>
  <c r="N133" i="14" s="1"/>
  <c r="M133" i="14"/>
  <c r="J441" i="14"/>
  <c r="BY212" i="1"/>
  <c r="BT472" i="1"/>
  <c r="BA472" i="1"/>
  <c r="R487" i="1"/>
  <c r="AH487" i="1" s="1"/>
  <c r="BS276" i="1"/>
  <c r="AZ276" i="1"/>
  <c r="Q277" i="1"/>
  <c r="AG277" i="1" s="1"/>
  <c r="R277" i="1"/>
  <c r="AH277" i="1" s="1"/>
  <c r="BT486" i="1"/>
  <c r="BA486" i="1"/>
  <c r="BT276" i="1"/>
  <c r="BA276" i="1"/>
  <c r="Q487" i="1"/>
  <c r="AG487" i="1" s="1"/>
  <c r="AZ486" i="1"/>
  <c r="BS486" i="1"/>
  <c r="CD473" i="1"/>
  <c r="CJ473" i="1" s="1"/>
  <c r="N473" i="14" s="1"/>
  <c r="CD481" i="1"/>
  <c r="CJ481" i="1" s="1"/>
  <c r="N481" i="14" s="1"/>
  <c r="CD484" i="1"/>
  <c r="CJ484" i="1" s="1"/>
  <c r="BQ498" i="2"/>
  <c r="Q364" i="1" s="1"/>
  <c r="BR498" i="2"/>
  <c r="R364" i="1" s="1"/>
  <c r="BQ497" i="2"/>
  <c r="BR497" i="2"/>
  <c r="AZ487" i="1" l="1"/>
  <c r="BS487" i="1"/>
  <c r="BT487" i="1"/>
  <c r="BA487" i="1"/>
  <c r="L212" i="14"/>
  <c r="CB212" i="1"/>
  <c r="K212" i="14" s="1"/>
  <c r="CA212" i="1"/>
  <c r="J212" i="14" s="1"/>
  <c r="BZ212" i="1"/>
  <c r="I212" i="14" s="1"/>
  <c r="BZ108" i="1"/>
  <c r="I108" i="14" s="1"/>
  <c r="L310" i="14"/>
  <c r="CA310" i="1"/>
  <c r="J310" i="14" s="1"/>
  <c r="BZ310" i="1"/>
  <c r="I310" i="14" s="1"/>
  <c r="CB310" i="1"/>
  <c r="CA108" i="1"/>
  <c r="J108" i="14" s="1"/>
  <c r="M481" i="14"/>
  <c r="K310" i="14"/>
  <c r="I441" i="14"/>
  <c r="CD441" i="1"/>
  <c r="CD62" i="1"/>
  <c r="M473" i="14"/>
  <c r="BS277" i="1"/>
  <c r="AZ277" i="1"/>
  <c r="R489" i="1"/>
  <c r="AH489" i="1" s="1"/>
  <c r="R488" i="1"/>
  <c r="AH488" i="1" s="1"/>
  <c r="Q488" i="1"/>
  <c r="AG488" i="1" s="1"/>
  <c r="BT277" i="1"/>
  <c r="BA277" i="1"/>
  <c r="Q489" i="1"/>
  <c r="AG489" i="1" s="1"/>
  <c r="M484" i="14"/>
  <c r="N484" i="14"/>
  <c r="BQ500" i="2"/>
  <c r="BR500" i="2"/>
  <c r="BQ499" i="2"/>
  <c r="Q90" i="1" s="1"/>
  <c r="AG90" i="1" s="1"/>
  <c r="BR499" i="2"/>
  <c r="R90" i="1" s="1"/>
  <c r="AH90" i="1" s="1"/>
  <c r="CD108" i="1" l="1"/>
  <c r="CJ108" i="1" s="1"/>
  <c r="N108" i="14" s="1"/>
  <c r="BS90" i="1"/>
  <c r="AZ90" i="1"/>
  <c r="M108" i="14"/>
  <c r="CD310" i="1"/>
  <c r="BT90" i="1"/>
  <c r="BA90" i="1"/>
  <c r="CJ62" i="1"/>
  <c r="N62" i="14" s="1"/>
  <c r="M62" i="14"/>
  <c r="CD212" i="1"/>
  <c r="CJ441" i="1"/>
  <c r="N441" i="14" s="1"/>
  <c r="M441" i="14"/>
  <c r="BA488" i="1"/>
  <c r="BT488" i="1"/>
  <c r="AZ489" i="1"/>
  <c r="BS489" i="1"/>
  <c r="R490" i="1"/>
  <c r="AH490" i="1" s="1"/>
  <c r="BT489" i="1"/>
  <c r="BA489" i="1"/>
  <c r="Q490" i="1"/>
  <c r="AG490" i="1" s="1"/>
  <c r="AZ488" i="1"/>
  <c r="BS488" i="1"/>
  <c r="BO500" i="2"/>
  <c r="BO499" i="2"/>
  <c r="BQ501" i="2"/>
  <c r="Q110" i="1" s="1"/>
  <c r="AG110" i="1" s="1"/>
  <c r="BR501" i="2"/>
  <c r="R110" i="1" s="1"/>
  <c r="AH110" i="1" s="1"/>
  <c r="BN499" i="2"/>
  <c r="BN500" i="2"/>
  <c r="BQ502" i="2"/>
  <c r="Q51" i="1" s="1"/>
  <c r="AG51" i="1" s="1"/>
  <c r="BO502" i="2"/>
  <c r="BP502" i="2"/>
  <c r="BR502" i="2"/>
  <c r="R51" i="1" s="1"/>
  <c r="AH51" i="1" s="1"/>
  <c r="BP499" i="2"/>
  <c r="BS51" i="1" l="1"/>
  <c r="AZ51" i="1"/>
  <c r="CJ310" i="1"/>
  <c r="N310" i="14" s="1"/>
  <c r="M310" i="14"/>
  <c r="AZ110" i="1"/>
  <c r="BS110" i="1"/>
  <c r="BA51" i="1"/>
  <c r="BT51" i="1"/>
  <c r="BT110" i="1"/>
  <c r="BA110" i="1"/>
  <c r="CJ212" i="1"/>
  <c r="N212" i="14" s="1"/>
  <c r="M212" i="14"/>
  <c r="BA490" i="1"/>
  <c r="BT490" i="1"/>
  <c r="AZ490" i="1"/>
  <c r="BS490" i="1"/>
  <c r="R278" i="1"/>
  <c r="AH278" i="1" s="1"/>
  <c r="Q278" i="1"/>
  <c r="AG278" i="1" s="1"/>
  <c r="BR504" i="2"/>
  <c r="R103" i="1" s="1"/>
  <c r="AH103" i="1" s="1"/>
  <c r="BN502" i="2"/>
  <c r="N51" i="1" s="1"/>
  <c r="BQ504" i="2"/>
  <c r="Q103" i="1" s="1"/>
  <c r="AG103" i="1" s="1"/>
  <c r="BO501" i="2"/>
  <c r="BO316" i="2"/>
  <c r="BO245" i="2"/>
  <c r="BO193" i="2"/>
  <c r="BO195" i="2"/>
  <c r="O295" i="1" s="1"/>
  <c r="BO191" i="2"/>
  <c r="BO248" i="2"/>
  <c r="BO249" i="2"/>
  <c r="O248" i="1" s="1"/>
  <c r="BO318" i="2"/>
  <c r="BO317" i="2"/>
  <c r="BO247" i="2"/>
  <c r="BO246" i="2"/>
  <c r="BO319" i="2"/>
  <c r="BO498" i="2"/>
  <c r="BP500" i="2"/>
  <c r="BP501" i="2"/>
  <c r="BP316" i="2"/>
  <c r="BP248" i="2"/>
  <c r="BP245" i="2"/>
  <c r="BP247" i="2"/>
  <c r="BP195" i="2"/>
  <c r="P295" i="1" s="1"/>
  <c r="BP249" i="2"/>
  <c r="P248" i="1" s="1"/>
  <c r="BP317" i="2"/>
  <c r="BP318" i="2"/>
  <c r="BP246" i="2"/>
  <c r="BP319" i="2"/>
  <c r="BP498" i="2"/>
  <c r="BR503" i="2"/>
  <c r="R305" i="1" s="1"/>
  <c r="AH305" i="1" s="1"/>
  <c r="BN501" i="2"/>
  <c r="BQ503" i="2"/>
  <c r="Q305" i="1" s="1"/>
  <c r="AG305" i="1" s="1"/>
  <c r="BN316" i="2"/>
  <c r="BN194" i="2"/>
  <c r="BN193" i="2"/>
  <c r="BN317" i="2"/>
  <c r="BN195" i="2"/>
  <c r="N295" i="1" s="1"/>
  <c r="BN191" i="2"/>
  <c r="BN192" i="2"/>
  <c r="BN246" i="2"/>
  <c r="BN247" i="2"/>
  <c r="BN318" i="2"/>
  <c r="BN248" i="2"/>
  <c r="BN249" i="2"/>
  <c r="N248" i="1" s="1"/>
  <c r="BN245" i="2"/>
  <c r="BN319" i="2"/>
  <c r="BN498" i="2"/>
  <c r="AW295" i="1" l="1"/>
  <c r="BP295" i="1"/>
  <c r="AD295" i="1"/>
  <c r="AC295" i="1"/>
  <c r="AV295" i="1"/>
  <c r="BO295" i="1"/>
  <c r="BT305" i="1"/>
  <c r="BA305" i="1"/>
  <c r="AU295" i="1"/>
  <c r="BN295" i="1"/>
  <c r="AB295" i="1"/>
  <c r="O221" i="1"/>
  <c r="N221" i="1"/>
  <c r="N480" i="1"/>
  <c r="P221" i="1"/>
  <c r="AZ103" i="1"/>
  <c r="BS103" i="1"/>
  <c r="AU51" i="1"/>
  <c r="AB51" i="1"/>
  <c r="BN51" i="1"/>
  <c r="AZ305" i="1"/>
  <c r="BS305" i="1"/>
  <c r="BA103" i="1"/>
  <c r="BT103" i="1"/>
  <c r="P170" i="1"/>
  <c r="N110" i="1"/>
  <c r="O151" i="1"/>
  <c r="N152" i="1"/>
  <c r="P194" i="1"/>
  <c r="P153" i="1"/>
  <c r="O318" i="1"/>
  <c r="BO318" i="1" s="1"/>
  <c r="O438" i="1"/>
  <c r="O194" i="1"/>
  <c r="AC194" i="1" s="1"/>
  <c r="O153" i="1"/>
  <c r="N318" i="1"/>
  <c r="AB318" i="1" s="1"/>
  <c r="N438" i="1"/>
  <c r="N151" i="1"/>
  <c r="O192" i="1"/>
  <c r="AV192" i="1" s="1"/>
  <c r="N194" i="1"/>
  <c r="AU194" i="1" s="1"/>
  <c r="N153" i="1"/>
  <c r="P67" i="1"/>
  <c r="AZ278" i="1"/>
  <c r="BS278" i="1"/>
  <c r="N170" i="1"/>
  <c r="P318" i="1"/>
  <c r="BP318" i="1" s="1"/>
  <c r="P438" i="1"/>
  <c r="O170" i="1"/>
  <c r="O110" i="1"/>
  <c r="N67" i="1"/>
  <c r="N192" i="1"/>
  <c r="P110" i="1"/>
  <c r="BA278" i="1"/>
  <c r="BT278" i="1"/>
  <c r="BN318" i="1"/>
  <c r="AU318" i="1"/>
  <c r="BO248" i="1"/>
  <c r="AC248" i="1"/>
  <c r="AV248" i="1"/>
  <c r="AB248" i="1"/>
  <c r="BN248" i="1"/>
  <c r="AU248" i="1"/>
  <c r="AV194" i="1"/>
  <c r="BO194" i="1"/>
  <c r="BP248" i="1"/>
  <c r="AW248" i="1"/>
  <c r="AD248" i="1"/>
  <c r="AU192" i="1"/>
  <c r="AB192" i="1"/>
  <c r="BN192" i="1"/>
  <c r="AW194" i="1"/>
  <c r="AD194" i="1"/>
  <c r="BP194" i="1"/>
  <c r="BR505" i="2"/>
  <c r="R445" i="1" s="1"/>
  <c r="BQ505" i="2"/>
  <c r="Q445" i="1" s="1"/>
  <c r="BQ506" i="2"/>
  <c r="Q55" i="1" s="1"/>
  <c r="AG55" i="1" s="1"/>
  <c r="BR506" i="2"/>
  <c r="R55" i="1" s="1"/>
  <c r="AH55" i="1" s="1"/>
  <c r="AB194" i="1" l="1"/>
  <c r="BN194" i="1"/>
  <c r="BO192" i="1"/>
  <c r="AV318" i="1"/>
  <c r="AC318" i="1"/>
  <c r="AK295" i="1"/>
  <c r="AC192" i="1"/>
  <c r="AV221" i="1"/>
  <c r="AC221" i="1"/>
  <c r="BO221" i="1"/>
  <c r="AW221" i="1"/>
  <c r="AD221" i="1"/>
  <c r="BP221" i="1"/>
  <c r="BN480" i="1"/>
  <c r="AU480" i="1"/>
  <c r="AB480" i="1"/>
  <c r="F295" i="14"/>
  <c r="H295" i="14"/>
  <c r="AZ55" i="1"/>
  <c r="BS55" i="1"/>
  <c r="AB221" i="1"/>
  <c r="AU221" i="1"/>
  <c r="BN221" i="1"/>
  <c r="BD295" i="1"/>
  <c r="G295" i="14" s="1"/>
  <c r="BT55" i="1"/>
  <c r="BA55" i="1"/>
  <c r="AW318" i="1"/>
  <c r="AD318" i="1"/>
  <c r="AB170" i="1"/>
  <c r="BN170" i="1"/>
  <c r="AU170" i="1"/>
  <c r="AW67" i="1"/>
  <c r="BP67" i="1"/>
  <c r="AD67" i="1"/>
  <c r="AV153" i="1"/>
  <c r="BO153" i="1"/>
  <c r="AC153" i="1"/>
  <c r="R491" i="1"/>
  <c r="AH491" i="1" s="1"/>
  <c r="AB151" i="1"/>
  <c r="AU151" i="1"/>
  <c r="BN151" i="1"/>
  <c r="AC438" i="1"/>
  <c r="BO438" i="1"/>
  <c r="AV438" i="1"/>
  <c r="Q491" i="1"/>
  <c r="AG491" i="1" s="1"/>
  <c r="AW110" i="1"/>
  <c r="AD110" i="1"/>
  <c r="BP110" i="1"/>
  <c r="AV110" i="1"/>
  <c r="BO110" i="1"/>
  <c r="AC110" i="1"/>
  <c r="AB153" i="1"/>
  <c r="BN153" i="1"/>
  <c r="AU153" i="1"/>
  <c r="AV151" i="1"/>
  <c r="AC151" i="1"/>
  <c r="BO151" i="1"/>
  <c r="BN438" i="1"/>
  <c r="AB438" i="1"/>
  <c r="AU438" i="1"/>
  <c r="AD153" i="1"/>
  <c r="BP153" i="1"/>
  <c r="AW153" i="1"/>
  <c r="AC170" i="1"/>
  <c r="AV170" i="1"/>
  <c r="BO170" i="1"/>
  <c r="AW170" i="1"/>
  <c r="AD170" i="1"/>
  <c r="BP170" i="1"/>
  <c r="AB67" i="1"/>
  <c r="BN67" i="1"/>
  <c r="AU67" i="1"/>
  <c r="BP438" i="1"/>
  <c r="AW438" i="1"/>
  <c r="AD438" i="1"/>
  <c r="AB152" i="1"/>
  <c r="AU152" i="1"/>
  <c r="BN152" i="1"/>
  <c r="AB110" i="1"/>
  <c r="AU110" i="1"/>
  <c r="BN110" i="1"/>
  <c r="BD194" i="1"/>
  <c r="G194" i="14" s="1"/>
  <c r="H194" i="14"/>
  <c r="BD248" i="1"/>
  <c r="H248" i="14"/>
  <c r="AK248" i="1"/>
  <c r="BD318" i="1"/>
  <c r="G318" i="14" s="1"/>
  <c r="H318" i="14"/>
  <c r="AK194" i="1"/>
  <c r="AK318" i="1"/>
  <c r="G248" i="14"/>
  <c r="BQ508" i="2"/>
  <c r="Q427" i="1" s="1"/>
  <c r="AG427" i="1" s="1"/>
  <c r="BR508" i="2"/>
  <c r="R427" i="1" s="1"/>
  <c r="AH427" i="1" s="1"/>
  <c r="BO507" i="2"/>
  <c r="BP507" i="2"/>
  <c r="BQ507" i="2"/>
  <c r="Q14" i="1" s="1"/>
  <c r="AG14" i="1" s="1"/>
  <c r="BR507" i="2"/>
  <c r="R14" i="1" s="1"/>
  <c r="AH14" i="1" s="1"/>
  <c r="F318" i="14" l="1"/>
  <c r="BX318" i="1"/>
  <c r="F194" i="14"/>
  <c r="BX194" i="1"/>
  <c r="BX295" i="1"/>
  <c r="F248" i="14"/>
  <c r="BX248" i="1"/>
  <c r="H221" i="14"/>
  <c r="BD221" i="1"/>
  <c r="G221" i="14" s="1"/>
  <c r="AK221" i="1"/>
  <c r="BS14" i="1"/>
  <c r="AZ14" i="1"/>
  <c r="F221" i="14"/>
  <c r="BA427" i="1"/>
  <c r="BT427" i="1"/>
  <c r="AZ427" i="1"/>
  <c r="BS427" i="1"/>
  <c r="BA14" i="1"/>
  <c r="BT14" i="1"/>
  <c r="BD170" i="1"/>
  <c r="G170" i="14" s="1"/>
  <c r="AK170" i="1"/>
  <c r="BD153" i="1"/>
  <c r="G153" i="14" s="1"/>
  <c r="BD110" i="1"/>
  <c r="G110" i="14" s="1"/>
  <c r="H170" i="14"/>
  <c r="AK438" i="1"/>
  <c r="H110" i="14"/>
  <c r="BA491" i="1"/>
  <c r="BT491" i="1"/>
  <c r="R492" i="1"/>
  <c r="AH492" i="1" s="1"/>
  <c r="Q492" i="1"/>
  <c r="AG492" i="1" s="1"/>
  <c r="H153" i="14"/>
  <c r="AK153" i="1"/>
  <c r="BD438" i="1"/>
  <c r="G438" i="14" s="1"/>
  <c r="AZ491" i="1"/>
  <c r="BS491" i="1"/>
  <c r="H438" i="14"/>
  <c r="AK110" i="1"/>
  <c r="BP508" i="2"/>
  <c r="BP342" i="2"/>
  <c r="P94" i="1" s="1"/>
  <c r="BP341" i="2"/>
  <c r="BP343" i="2"/>
  <c r="BP267" i="2"/>
  <c r="BP333" i="2"/>
  <c r="P182" i="1" s="1"/>
  <c r="BP272" i="2"/>
  <c r="BP234" i="2"/>
  <c r="BP337" i="2"/>
  <c r="P336" i="1" s="1"/>
  <c r="BP268" i="2"/>
  <c r="BP271" i="2"/>
  <c r="BP270" i="2"/>
  <c r="P269" i="1" s="1"/>
  <c r="BP231" i="2"/>
  <c r="BP339" i="2"/>
  <c r="BP340" i="2"/>
  <c r="BP334" i="2"/>
  <c r="BP232" i="2"/>
  <c r="P231" i="1" s="1"/>
  <c r="BP335" i="2"/>
  <c r="BP233" i="2"/>
  <c r="P232" i="1" s="1"/>
  <c r="BP269" i="2"/>
  <c r="BP336" i="2"/>
  <c r="BP338" i="2"/>
  <c r="BP332" i="2"/>
  <c r="BO508" i="2"/>
  <c r="BO341" i="2"/>
  <c r="BO342" i="2"/>
  <c r="O94" i="1" s="1"/>
  <c r="BO333" i="2"/>
  <c r="O182" i="1" s="1"/>
  <c r="BO338" i="2"/>
  <c r="BO340" i="2"/>
  <c r="BO343" i="2"/>
  <c r="BO270" i="2"/>
  <c r="BO337" i="2"/>
  <c r="O336" i="1" s="1"/>
  <c r="BO339" i="2"/>
  <c r="BO335" i="2"/>
  <c r="BO336" i="2"/>
  <c r="BQ510" i="2"/>
  <c r="BR510" i="2"/>
  <c r="BN508" i="2"/>
  <c r="BN342" i="2"/>
  <c r="N94" i="1" s="1"/>
  <c r="BN341" i="2"/>
  <c r="BN337" i="2"/>
  <c r="N336" i="1" s="1"/>
  <c r="BN340" i="2"/>
  <c r="BN333" i="2"/>
  <c r="N182" i="1" s="1"/>
  <c r="BN339" i="2"/>
  <c r="N89" i="1" s="1"/>
  <c r="BN343" i="2"/>
  <c r="BN336" i="2"/>
  <c r="BN335" i="2"/>
  <c r="BN332" i="2"/>
  <c r="BN334" i="2"/>
  <c r="BN338" i="2"/>
  <c r="BQ509" i="2"/>
  <c r="Q260" i="1" s="1"/>
  <c r="AG260" i="1" s="1"/>
  <c r="BR509" i="2"/>
  <c r="R260" i="1" s="1"/>
  <c r="AH260" i="1" s="1"/>
  <c r="BN507" i="2"/>
  <c r="BX153" i="1" l="1"/>
  <c r="BS260" i="1"/>
  <c r="AZ260" i="1"/>
  <c r="BT260" i="1"/>
  <c r="BA260" i="1"/>
  <c r="F170" i="14"/>
  <c r="BX170" i="1"/>
  <c r="CA248" i="1"/>
  <c r="J248" i="14" s="1"/>
  <c r="BZ248" i="1"/>
  <c r="I248" i="14" s="1"/>
  <c r="BY248" i="1"/>
  <c r="CB248" i="1" s="1"/>
  <c r="K248" i="14" s="1"/>
  <c r="BX110" i="1"/>
  <c r="BX221" i="1"/>
  <c r="F438" i="14"/>
  <c r="BX438" i="1"/>
  <c r="AU182" i="1"/>
  <c r="BN182" i="1"/>
  <c r="AB182" i="1"/>
  <c r="O335" i="1"/>
  <c r="BO335" i="1" s="1"/>
  <c r="O317" i="1"/>
  <c r="AC182" i="1"/>
  <c r="BO182" i="1"/>
  <c r="AV182" i="1"/>
  <c r="AC94" i="1"/>
  <c r="AV94" i="1"/>
  <c r="BO94" i="1"/>
  <c r="AW94" i="1"/>
  <c r="BP94" i="1"/>
  <c r="AD94" i="1"/>
  <c r="O338" i="1"/>
  <c r="BO338" i="1" s="1"/>
  <c r="O89" i="1"/>
  <c r="BY295" i="1"/>
  <c r="CB295" i="1" s="1"/>
  <c r="K295" i="14" s="1"/>
  <c r="L295" i="14"/>
  <c r="AB94" i="1"/>
  <c r="BN94" i="1"/>
  <c r="H94" i="14" s="1"/>
  <c r="AU94" i="1"/>
  <c r="O269" i="1"/>
  <c r="AC269" i="1" s="1"/>
  <c r="N105" i="1"/>
  <c r="P338" i="1"/>
  <c r="AD338" i="1" s="1"/>
  <c r="P89" i="1"/>
  <c r="BP182" i="1"/>
  <c r="AW182" i="1"/>
  <c r="AD182" i="1"/>
  <c r="N335" i="1"/>
  <c r="AU335" i="1" s="1"/>
  <c r="N317" i="1"/>
  <c r="P335" i="1"/>
  <c r="AW335" i="1" s="1"/>
  <c r="P317" i="1"/>
  <c r="BN89" i="1"/>
  <c r="AB89" i="1"/>
  <c r="AU89" i="1"/>
  <c r="BY170" i="1"/>
  <c r="N332" i="1"/>
  <c r="AB332" i="1" s="1"/>
  <c r="P428" i="1"/>
  <c r="BT492" i="1"/>
  <c r="BA492" i="1"/>
  <c r="F153" i="14"/>
  <c r="P233" i="1"/>
  <c r="AD233" i="1" s="1"/>
  <c r="P158" i="1"/>
  <c r="F110" i="14"/>
  <c r="P331" i="1"/>
  <c r="BP331" i="1" s="1"/>
  <c r="P254" i="1"/>
  <c r="P332" i="1"/>
  <c r="AW332" i="1" s="1"/>
  <c r="N331" i="1"/>
  <c r="N254" i="1"/>
  <c r="R389" i="1"/>
  <c r="AH389" i="1" s="1"/>
  <c r="BS492" i="1"/>
  <c r="AZ492" i="1"/>
  <c r="N338" i="1"/>
  <c r="AU338" i="1" s="1"/>
  <c r="Q389" i="1"/>
  <c r="AG389" i="1" s="1"/>
  <c r="P427" i="1"/>
  <c r="L248" i="14"/>
  <c r="BN336" i="1"/>
  <c r="AB336" i="1"/>
  <c r="AU336" i="1"/>
  <c r="AW231" i="1"/>
  <c r="AD231" i="1"/>
  <c r="BP231" i="1"/>
  <c r="BY194" i="1"/>
  <c r="CB194" i="1" s="1"/>
  <c r="BY318" i="1"/>
  <c r="BZ318" i="1" s="1"/>
  <c r="BP269" i="1"/>
  <c r="AW269" i="1"/>
  <c r="AD269" i="1"/>
  <c r="AD331" i="1"/>
  <c r="BP336" i="1"/>
  <c r="AD336" i="1"/>
  <c r="AW336" i="1"/>
  <c r="AC336" i="1"/>
  <c r="BO336" i="1"/>
  <c r="AV336" i="1"/>
  <c r="AW232" i="1"/>
  <c r="AD232" i="1"/>
  <c r="BP232" i="1"/>
  <c r="BQ511" i="2"/>
  <c r="Q77" i="1" s="1"/>
  <c r="AG77" i="1" s="1"/>
  <c r="BR511" i="2"/>
  <c r="R77" i="1" s="1"/>
  <c r="AH77" i="1" s="1"/>
  <c r="BQ512" i="2"/>
  <c r="Q201" i="1" s="1"/>
  <c r="AG201" i="1" s="1"/>
  <c r="BR512" i="2"/>
  <c r="R201" i="1" s="1"/>
  <c r="AH201" i="1" s="1"/>
  <c r="AD332" i="1" l="1"/>
  <c r="AV338" i="1"/>
  <c r="AC338" i="1"/>
  <c r="AW331" i="1"/>
  <c r="BP338" i="1"/>
  <c r="AW338" i="1"/>
  <c r="BP335" i="1"/>
  <c r="AC335" i="1"/>
  <c r="AV335" i="1"/>
  <c r="CB318" i="1"/>
  <c r="CA318" i="1"/>
  <c r="J318" i="14" s="1"/>
  <c r="BZ295" i="1"/>
  <c r="I295" i="14" s="1"/>
  <c r="BY221" i="1"/>
  <c r="CA221" i="1" s="1"/>
  <c r="BD94" i="1"/>
  <c r="G94" i="14" s="1"/>
  <c r="BZ194" i="1"/>
  <c r="I194" i="14" s="1"/>
  <c r="CA295" i="1"/>
  <c r="J295" i="14" s="1"/>
  <c r="CA194" i="1"/>
  <c r="J194" i="14" s="1"/>
  <c r="CB170" i="1"/>
  <c r="K170" i="14" s="1"/>
  <c r="CA170" i="1"/>
  <c r="J170" i="14" s="1"/>
  <c r="BZ170" i="1"/>
  <c r="I170" i="14" s="1"/>
  <c r="AK94" i="1"/>
  <c r="BX94" i="1" s="1"/>
  <c r="BN335" i="1"/>
  <c r="AB335" i="1"/>
  <c r="AU332" i="1"/>
  <c r="AV269" i="1"/>
  <c r="BN332" i="1"/>
  <c r="BO269" i="1"/>
  <c r="AD335" i="1"/>
  <c r="BP332" i="1"/>
  <c r="BS201" i="1"/>
  <c r="AZ201" i="1"/>
  <c r="BT77" i="1"/>
  <c r="BA77" i="1"/>
  <c r="AD89" i="1"/>
  <c r="AW89" i="1"/>
  <c r="BP89" i="1"/>
  <c r="AC89" i="1"/>
  <c r="BO89" i="1"/>
  <c r="AV89" i="1"/>
  <c r="BA201" i="1"/>
  <c r="BT201" i="1"/>
  <c r="F94" i="14"/>
  <c r="L221" i="14"/>
  <c r="AU105" i="1"/>
  <c r="BN105" i="1"/>
  <c r="AB105" i="1"/>
  <c r="BO317" i="1"/>
  <c r="AC317" i="1"/>
  <c r="AV317" i="1"/>
  <c r="BP317" i="1"/>
  <c r="AW317" i="1"/>
  <c r="AD317" i="1"/>
  <c r="AK182" i="1"/>
  <c r="AZ77" i="1"/>
  <c r="BS77" i="1"/>
  <c r="H182" i="14"/>
  <c r="AB317" i="1"/>
  <c r="BN317" i="1"/>
  <c r="AU317" i="1"/>
  <c r="BD182" i="1"/>
  <c r="G182" i="14" s="1"/>
  <c r="AW233" i="1"/>
  <c r="BP233" i="1"/>
  <c r="BN338" i="1"/>
  <c r="AB338" i="1"/>
  <c r="AK338" i="1" s="1"/>
  <c r="L170" i="14"/>
  <c r="AD427" i="1"/>
  <c r="BP427" i="1"/>
  <c r="AW427" i="1"/>
  <c r="BY110" i="1"/>
  <c r="CB110" i="1" s="1"/>
  <c r="R494" i="1"/>
  <c r="AH494" i="1" s="1"/>
  <c r="BA389" i="1"/>
  <c r="BT389" i="1"/>
  <c r="BP254" i="1"/>
  <c r="AD254" i="1"/>
  <c r="AW254" i="1"/>
  <c r="AW158" i="1"/>
  <c r="AD158" i="1"/>
  <c r="BP158" i="1"/>
  <c r="Q494" i="1"/>
  <c r="AG494" i="1" s="1"/>
  <c r="BY438" i="1"/>
  <c r="AW428" i="1"/>
  <c r="BP428" i="1"/>
  <c r="AD428" i="1"/>
  <c r="Q493" i="1"/>
  <c r="AG493" i="1" s="1"/>
  <c r="R493" i="1"/>
  <c r="AH493" i="1" s="1"/>
  <c r="BS389" i="1"/>
  <c r="AZ389" i="1"/>
  <c r="AB254" i="1"/>
  <c r="BN254" i="1"/>
  <c r="AU254" i="1"/>
  <c r="AB331" i="1"/>
  <c r="AU331" i="1"/>
  <c r="BN331" i="1"/>
  <c r="BY153" i="1"/>
  <c r="I318" i="14"/>
  <c r="L318" i="14"/>
  <c r="L194" i="14"/>
  <c r="K318" i="14"/>
  <c r="K194" i="14"/>
  <c r="CD248" i="1"/>
  <c r="CJ248" i="1" s="1"/>
  <c r="BD336" i="1"/>
  <c r="H335" i="14"/>
  <c r="AK336" i="1"/>
  <c r="BD338" i="1"/>
  <c r="BD335" i="1"/>
  <c r="G335" i="14" s="1"/>
  <c r="BP352" i="2"/>
  <c r="P223" i="1" s="1"/>
  <c r="BP344" i="2"/>
  <c r="BP276" i="2"/>
  <c r="BP273" i="2"/>
  <c r="P272" i="1" s="1"/>
  <c r="BP347" i="2"/>
  <c r="BP353" i="2"/>
  <c r="BO350" i="2"/>
  <c r="O263" i="1" s="1"/>
  <c r="BR514" i="2"/>
  <c r="R261" i="1" s="1"/>
  <c r="BN512" i="2"/>
  <c r="N201" i="1" s="1"/>
  <c r="BP351" i="2"/>
  <c r="BQ514" i="2"/>
  <c r="Q261" i="1" s="1"/>
  <c r="BP513" i="2"/>
  <c r="BQ513" i="2"/>
  <c r="BO513" i="2"/>
  <c r="BR513" i="2"/>
  <c r="BN348" i="2"/>
  <c r="BN273" i="2"/>
  <c r="BN346" i="2"/>
  <c r="BN345" i="2"/>
  <c r="BN350" i="2"/>
  <c r="N263" i="1" s="1"/>
  <c r="BN349" i="2"/>
  <c r="BN347" i="2"/>
  <c r="BN274" i="2"/>
  <c r="BN275" i="2"/>
  <c r="BN351" i="2"/>
  <c r="BN276" i="2"/>
  <c r="BN344" i="2"/>
  <c r="BN352" i="2"/>
  <c r="N223" i="1" s="1"/>
  <c r="BN353" i="2"/>
  <c r="BX182" i="1" l="1"/>
  <c r="BZ221" i="1"/>
  <c r="I221" i="14" s="1"/>
  <c r="J221" i="14"/>
  <c r="AK335" i="1"/>
  <c r="BX338" i="1"/>
  <c r="CD295" i="1"/>
  <c r="BX336" i="1"/>
  <c r="CA110" i="1"/>
  <c r="J110" i="14" s="1"/>
  <c r="L153" i="14"/>
  <c r="CB153" i="1"/>
  <c r="K153" i="14" s="1"/>
  <c r="CA153" i="1"/>
  <c r="J153" i="14" s="1"/>
  <c r="BZ153" i="1"/>
  <c r="CB221" i="1"/>
  <c r="K221" i="14" s="1"/>
  <c r="F335" i="14"/>
  <c r="BX335" i="1"/>
  <c r="BZ438" i="1"/>
  <c r="CA438" i="1"/>
  <c r="BZ110" i="1"/>
  <c r="I110" i="14" s="1"/>
  <c r="CB438" i="1"/>
  <c r="K438" i="14" s="1"/>
  <c r="AK89" i="1"/>
  <c r="AK317" i="1"/>
  <c r="H89" i="14"/>
  <c r="BD89" i="1"/>
  <c r="G89" i="14" s="1"/>
  <c r="AB223" i="1"/>
  <c r="BN223" i="1"/>
  <c r="AU223" i="1"/>
  <c r="H317" i="14"/>
  <c r="N272" i="1"/>
  <c r="AB272" i="1" s="1"/>
  <c r="N161" i="1"/>
  <c r="BD317" i="1"/>
  <c r="G317" i="14" s="1"/>
  <c r="BO263" i="1"/>
  <c r="AC263" i="1"/>
  <c r="AV263" i="1"/>
  <c r="F317" i="14"/>
  <c r="F89" i="14"/>
  <c r="BN263" i="1"/>
  <c r="AU263" i="1"/>
  <c r="AB263" i="1"/>
  <c r="CJ295" i="1"/>
  <c r="N295" i="14" s="1"/>
  <c r="M295" i="14"/>
  <c r="F182" i="14"/>
  <c r="AB201" i="1"/>
  <c r="AU201" i="1"/>
  <c r="BN201" i="1"/>
  <c r="BP223" i="1"/>
  <c r="AW223" i="1"/>
  <c r="AD223" i="1"/>
  <c r="BY94" i="1"/>
  <c r="BZ94" i="1" s="1"/>
  <c r="CD170" i="1"/>
  <c r="CJ170" i="1" s="1"/>
  <c r="N170" i="14" s="1"/>
  <c r="K110" i="14"/>
  <c r="L110" i="14"/>
  <c r="Q390" i="1"/>
  <c r="AG390" i="1" s="1"/>
  <c r="L438" i="14"/>
  <c r="P175" i="1"/>
  <c r="BS493" i="1"/>
  <c r="AZ493" i="1"/>
  <c r="N340" i="1"/>
  <c r="R390" i="1"/>
  <c r="AH390" i="1" s="1"/>
  <c r="N175" i="1"/>
  <c r="O342" i="1"/>
  <c r="N339" i="1"/>
  <c r="P339" i="1"/>
  <c r="J438" i="14"/>
  <c r="AZ494" i="1"/>
  <c r="BS494" i="1"/>
  <c r="BA494" i="1"/>
  <c r="BT494" i="1"/>
  <c r="N342" i="1"/>
  <c r="BA493" i="1"/>
  <c r="BT493" i="1"/>
  <c r="M248" i="14"/>
  <c r="N248" i="14"/>
  <c r="CD318" i="1"/>
  <c r="CJ318" i="1" s="1"/>
  <c r="BY338" i="1"/>
  <c r="CB338" i="1" s="1"/>
  <c r="CD194" i="1"/>
  <c r="CJ194" i="1" s="1"/>
  <c r="AD272" i="1"/>
  <c r="AW272" i="1"/>
  <c r="BP272" i="1"/>
  <c r="BP275" i="2"/>
  <c r="BP274" i="2"/>
  <c r="P273" i="1" s="1"/>
  <c r="BP348" i="2"/>
  <c r="BP514" i="2"/>
  <c r="BP509" i="2"/>
  <c r="BP510" i="2"/>
  <c r="BP350" i="2"/>
  <c r="P263" i="1" s="1"/>
  <c r="BP345" i="2"/>
  <c r="BP346" i="2"/>
  <c r="BP349" i="2"/>
  <c r="BP511" i="2"/>
  <c r="BP512" i="2"/>
  <c r="P201" i="1" s="1"/>
  <c r="BO512" i="2"/>
  <c r="O201" i="1" s="1"/>
  <c r="BO352" i="2"/>
  <c r="O223" i="1" s="1"/>
  <c r="BO346" i="2"/>
  <c r="BO353" i="2"/>
  <c r="BO351" i="2"/>
  <c r="BO347" i="2"/>
  <c r="BO345" i="2"/>
  <c r="BO349" i="2"/>
  <c r="BO344" i="2"/>
  <c r="BO348" i="2"/>
  <c r="BN511" i="2"/>
  <c r="N77" i="1" s="1"/>
  <c r="BP516" i="2"/>
  <c r="BQ516" i="2"/>
  <c r="BR516" i="2"/>
  <c r="BO516" i="2"/>
  <c r="BN514" i="2"/>
  <c r="BN509" i="2"/>
  <c r="BN510" i="2"/>
  <c r="BO515" i="2"/>
  <c r="BP515" i="2"/>
  <c r="BQ515" i="2"/>
  <c r="Q439" i="1" s="1"/>
  <c r="AG439" i="1" s="1"/>
  <c r="BR515" i="2"/>
  <c r="R439" i="1" s="1"/>
  <c r="AH439" i="1" s="1"/>
  <c r="BN513" i="2"/>
  <c r="BO514" i="2"/>
  <c r="BO509" i="2"/>
  <c r="BO510" i="2"/>
  <c r="BO511" i="2"/>
  <c r="CD221" i="1" l="1"/>
  <c r="BX89" i="1"/>
  <c r="BY89" i="1" s="1"/>
  <c r="CB89" i="1" s="1"/>
  <c r="CA94" i="1"/>
  <c r="J94" i="14" s="1"/>
  <c r="CB94" i="1"/>
  <c r="K94" i="14" s="1"/>
  <c r="BZ338" i="1"/>
  <c r="BX317" i="1"/>
  <c r="CA338" i="1"/>
  <c r="AU272" i="1"/>
  <c r="M170" i="14"/>
  <c r="BN272" i="1"/>
  <c r="L94" i="14"/>
  <c r="AU161" i="1"/>
  <c r="AB161" i="1"/>
  <c r="BN161" i="1"/>
  <c r="AB77" i="1"/>
  <c r="BN77" i="1"/>
  <c r="AU77" i="1"/>
  <c r="AC223" i="1"/>
  <c r="AK223" i="1" s="1"/>
  <c r="AV223" i="1"/>
  <c r="BD223" i="1" s="1"/>
  <c r="G223" i="14" s="1"/>
  <c r="BO223" i="1"/>
  <c r="H223" i="14" s="1"/>
  <c r="AC201" i="1"/>
  <c r="AV201" i="1"/>
  <c r="BO201" i="1"/>
  <c r="AD201" i="1"/>
  <c r="BP201" i="1"/>
  <c r="AW201" i="1"/>
  <c r="BY182" i="1"/>
  <c r="CJ221" i="1"/>
  <c r="N221" i="14" s="1"/>
  <c r="M221" i="14"/>
  <c r="BA439" i="1"/>
  <c r="BT439" i="1"/>
  <c r="BS439" i="1"/>
  <c r="AZ439" i="1"/>
  <c r="AW263" i="1"/>
  <c r="BD263" i="1" s="1"/>
  <c r="G263" i="14" s="1"/>
  <c r="BP263" i="1"/>
  <c r="H263" i="14" s="1"/>
  <c r="AD263" i="1"/>
  <c r="AK263" i="1" s="1"/>
  <c r="I94" i="14"/>
  <c r="CD110" i="1"/>
  <c r="M110" i="14" s="1"/>
  <c r="O339" i="1"/>
  <c r="P342" i="1"/>
  <c r="AU339" i="1"/>
  <c r="BN339" i="1"/>
  <c r="AB339" i="1"/>
  <c r="O340" i="1"/>
  <c r="BO342" i="1"/>
  <c r="AC342" i="1"/>
  <c r="AV342" i="1"/>
  <c r="AD175" i="1"/>
  <c r="BP175" i="1"/>
  <c r="AW175" i="1"/>
  <c r="BS390" i="1"/>
  <c r="AZ390" i="1"/>
  <c r="R495" i="1"/>
  <c r="AH495" i="1" s="1"/>
  <c r="P340" i="1"/>
  <c r="I153" i="14"/>
  <c r="CD153" i="1"/>
  <c r="BT390" i="1"/>
  <c r="BA390" i="1"/>
  <c r="Q495" i="1"/>
  <c r="AG495" i="1" s="1"/>
  <c r="O175" i="1"/>
  <c r="AB342" i="1"/>
  <c r="AU342" i="1"/>
  <c r="BN342" i="1"/>
  <c r="AB175" i="1"/>
  <c r="AU175" i="1"/>
  <c r="BN175" i="1"/>
  <c r="I438" i="14"/>
  <c r="CD438" i="1"/>
  <c r="BP339" i="1"/>
  <c r="AW339" i="1"/>
  <c r="AD339" i="1"/>
  <c r="AU340" i="1"/>
  <c r="AB340" i="1"/>
  <c r="BN340" i="1"/>
  <c r="M318" i="14"/>
  <c r="N318" i="14"/>
  <c r="M194" i="14"/>
  <c r="N194" i="14"/>
  <c r="BY336" i="1"/>
  <c r="CB336" i="1" s="1"/>
  <c r="BY335" i="1"/>
  <c r="CB335" i="1" s="1"/>
  <c r="BP273" i="1"/>
  <c r="AD273" i="1"/>
  <c r="AW273" i="1"/>
  <c r="BP517" i="2"/>
  <c r="BR517" i="2"/>
  <c r="R447" i="1" s="1"/>
  <c r="AH447" i="1" s="1"/>
  <c r="BN515" i="2"/>
  <c r="BQ517" i="2"/>
  <c r="Q447" i="1" s="1"/>
  <c r="AG447" i="1" s="1"/>
  <c r="BO517" i="2"/>
  <c r="BQ518" i="2"/>
  <c r="Q56" i="1" s="1"/>
  <c r="AG56" i="1" s="1"/>
  <c r="BO518" i="2"/>
  <c r="BR518" i="2"/>
  <c r="R56" i="1" s="1"/>
  <c r="AH56" i="1" s="1"/>
  <c r="BP518" i="2"/>
  <c r="BN516" i="2"/>
  <c r="BX223" i="1" l="1"/>
  <c r="BZ335" i="1"/>
  <c r="CA335" i="1"/>
  <c r="BZ89" i="1"/>
  <c r="BX263" i="1"/>
  <c r="CA89" i="1"/>
  <c r="J89" i="14" s="1"/>
  <c r="BZ336" i="1"/>
  <c r="CA336" i="1"/>
  <c r="L182" i="14"/>
  <c r="BZ182" i="1"/>
  <c r="I182" i="14" s="1"/>
  <c r="CB182" i="1"/>
  <c r="K182" i="14" s="1"/>
  <c r="CA182" i="1"/>
  <c r="H201" i="14"/>
  <c r="BD201" i="1"/>
  <c r="G201" i="14" s="1"/>
  <c r="CD94" i="1"/>
  <c r="CJ94" i="1" s="1"/>
  <c r="N94" i="14" s="1"/>
  <c r="CJ110" i="1"/>
  <c r="N110" i="14" s="1"/>
  <c r="K89" i="14"/>
  <c r="AK201" i="1"/>
  <c r="BX201" i="1" s="1"/>
  <c r="J182" i="14"/>
  <c r="F263" i="14"/>
  <c r="AZ56" i="1"/>
  <c r="BS56" i="1"/>
  <c r="BA495" i="1"/>
  <c r="BT495" i="1"/>
  <c r="AZ447" i="1"/>
  <c r="BS447" i="1"/>
  <c r="AZ495" i="1"/>
  <c r="BS495" i="1"/>
  <c r="BY317" i="1"/>
  <c r="CB317" i="1" s="1"/>
  <c r="BA447" i="1"/>
  <c r="BT447" i="1"/>
  <c r="L89" i="14"/>
  <c r="I89" i="14"/>
  <c r="BT56" i="1"/>
  <c r="BA56" i="1"/>
  <c r="M94" i="14"/>
  <c r="F223" i="14"/>
  <c r="BP342" i="1"/>
  <c r="H342" i="14" s="1"/>
  <c r="AD342" i="1"/>
  <c r="AK342" i="1" s="1"/>
  <c r="AW342" i="1"/>
  <c r="BD342" i="1" s="1"/>
  <c r="G342" i="14" s="1"/>
  <c r="AV340" i="1"/>
  <c r="BO340" i="1"/>
  <c r="AC340" i="1"/>
  <c r="AC175" i="1"/>
  <c r="AK175" i="1" s="1"/>
  <c r="AV175" i="1"/>
  <c r="BD175" i="1" s="1"/>
  <c r="G175" i="14" s="1"/>
  <c r="BO175" i="1"/>
  <c r="H175" i="14" s="1"/>
  <c r="CJ153" i="1"/>
  <c r="N153" i="14" s="1"/>
  <c r="M153" i="14"/>
  <c r="R496" i="1"/>
  <c r="AH496" i="1" s="1"/>
  <c r="O497" i="1"/>
  <c r="Q497" i="1"/>
  <c r="AG497" i="1" s="1"/>
  <c r="AD340" i="1"/>
  <c r="BP340" i="1"/>
  <c r="AW340" i="1"/>
  <c r="P497" i="1"/>
  <c r="R497" i="1"/>
  <c r="AH497" i="1" s="1"/>
  <c r="Q496" i="1"/>
  <c r="AG496" i="1" s="1"/>
  <c r="BO339" i="1"/>
  <c r="AV339" i="1"/>
  <c r="BD339" i="1" s="1"/>
  <c r="AC339" i="1"/>
  <c r="AK339" i="1" s="1"/>
  <c r="CJ438" i="1"/>
  <c r="N438" i="14" s="1"/>
  <c r="M438" i="14"/>
  <c r="K335" i="14"/>
  <c r="J335" i="14"/>
  <c r="L335" i="14"/>
  <c r="CD338" i="1"/>
  <c r="CJ338" i="1" s="1"/>
  <c r="I335" i="14"/>
  <c r="BR520" i="2"/>
  <c r="R271" i="1" s="1"/>
  <c r="AH271" i="1" s="1"/>
  <c r="BN518" i="2"/>
  <c r="BP520" i="2"/>
  <c r="P271" i="1" s="1"/>
  <c r="BQ520" i="2"/>
  <c r="Q271" i="1" s="1"/>
  <c r="AG271" i="1" s="1"/>
  <c r="BO520" i="2"/>
  <c r="BO519" i="2"/>
  <c r="BP519" i="2"/>
  <c r="BQ519" i="2"/>
  <c r="Q434" i="1" s="1"/>
  <c r="AG434" i="1" s="1"/>
  <c r="BR519" i="2"/>
  <c r="R434" i="1" s="1"/>
  <c r="AH434" i="1" s="1"/>
  <c r="BN517" i="2"/>
  <c r="BX339" i="1" l="1"/>
  <c r="BX175" i="1"/>
  <c r="BZ317" i="1"/>
  <c r="BX342" i="1"/>
  <c r="CA317" i="1"/>
  <c r="J317" i="14" s="1"/>
  <c r="K317" i="14"/>
  <c r="F201" i="14"/>
  <c r="CD182" i="1"/>
  <c r="CJ182" i="1" s="1"/>
  <c r="N182" i="14" s="1"/>
  <c r="CD89" i="1"/>
  <c r="AK340" i="1"/>
  <c r="L317" i="14"/>
  <c r="BT434" i="1"/>
  <c r="BA434" i="1"/>
  <c r="BA271" i="1"/>
  <c r="BT271" i="1"/>
  <c r="BY223" i="1"/>
  <c r="BS434" i="1"/>
  <c r="AZ434" i="1"/>
  <c r="BS497" i="1"/>
  <c r="AZ497" i="1"/>
  <c r="BY263" i="1"/>
  <c r="CA263" i="1" s="1"/>
  <c r="I317" i="14"/>
  <c r="BA497" i="1"/>
  <c r="BT497" i="1"/>
  <c r="BS271" i="1"/>
  <c r="AZ271" i="1"/>
  <c r="BP271" i="1"/>
  <c r="AD271" i="1"/>
  <c r="AW271" i="1"/>
  <c r="CJ89" i="1"/>
  <c r="N89" i="14" s="1"/>
  <c r="M89" i="14"/>
  <c r="BY201" i="1"/>
  <c r="BD340" i="1"/>
  <c r="F342" i="14"/>
  <c r="BT496" i="1"/>
  <c r="BA496" i="1"/>
  <c r="N497" i="1"/>
  <c r="R498" i="1"/>
  <c r="AH498" i="1" s="1"/>
  <c r="AW497" i="1"/>
  <c r="BP497" i="1"/>
  <c r="AD497" i="1"/>
  <c r="AC497" i="1"/>
  <c r="AV497" i="1"/>
  <c r="BO497" i="1"/>
  <c r="Q498" i="1"/>
  <c r="AG498" i="1" s="1"/>
  <c r="AZ496" i="1"/>
  <c r="BS496" i="1"/>
  <c r="F175" i="14"/>
  <c r="CD336" i="1"/>
  <c r="CJ336" i="1" s="1"/>
  <c r="CD335" i="1"/>
  <c r="CJ335" i="1" s="1"/>
  <c r="BN520" i="2"/>
  <c r="BQ522" i="2"/>
  <c r="BR522" i="2"/>
  <c r="BR521" i="2"/>
  <c r="R199" i="1" s="1"/>
  <c r="BQ521" i="2"/>
  <c r="Q199" i="1" s="1"/>
  <c r="BN519" i="2"/>
  <c r="M182" i="14" l="1"/>
  <c r="CB263" i="1"/>
  <c r="BZ263" i="1"/>
  <c r="I263" i="14" s="1"/>
  <c r="BX340" i="1"/>
  <c r="BZ201" i="1"/>
  <c r="CA201" i="1"/>
  <c r="J201" i="14" s="1"/>
  <c r="CB223" i="1"/>
  <c r="K223" i="14" s="1"/>
  <c r="CA223" i="1"/>
  <c r="J223" i="14" s="1"/>
  <c r="BZ223" i="1"/>
  <c r="I223" i="14" s="1"/>
  <c r="CB201" i="1"/>
  <c r="J263" i="14"/>
  <c r="L263" i="14"/>
  <c r="L201" i="14"/>
  <c r="K263" i="14"/>
  <c r="L223" i="14"/>
  <c r="CD317" i="1"/>
  <c r="CJ317" i="1" s="1"/>
  <c r="N317" i="14" s="1"/>
  <c r="I201" i="14"/>
  <c r="BA498" i="1"/>
  <c r="BT498" i="1"/>
  <c r="AZ498" i="1"/>
  <c r="BS498" i="1"/>
  <c r="K201" i="14"/>
  <c r="M317" i="14"/>
  <c r="AB497" i="1"/>
  <c r="AK497" i="1" s="1"/>
  <c r="BN497" i="1"/>
  <c r="AU497" i="1"/>
  <c r="BD497" i="1" s="1"/>
  <c r="BY342" i="1"/>
  <c r="L342" i="14" s="1"/>
  <c r="BY340" i="1"/>
  <c r="Q391" i="1"/>
  <c r="AG391" i="1" s="1"/>
  <c r="BY175" i="1"/>
  <c r="R391" i="1"/>
  <c r="AH391" i="1" s="1"/>
  <c r="R279" i="1"/>
  <c r="AH279" i="1" s="1"/>
  <c r="Q279" i="1"/>
  <c r="AG279" i="1" s="1"/>
  <c r="BY339" i="1"/>
  <c r="M335" i="14"/>
  <c r="N335" i="14"/>
  <c r="BQ524" i="2"/>
  <c r="Q388" i="1" s="1"/>
  <c r="BR524" i="2"/>
  <c r="R388" i="1" s="1"/>
  <c r="BR523" i="2"/>
  <c r="R352" i="1" s="1"/>
  <c r="AH352" i="1" s="1"/>
  <c r="BQ523" i="2"/>
  <c r="Q352" i="1" s="1"/>
  <c r="AG352" i="1" s="1"/>
  <c r="CD263" i="1" l="1"/>
  <c r="BX497" i="1"/>
  <c r="L175" i="14"/>
  <c r="CB175" i="1"/>
  <c r="K175" i="14" s="1"/>
  <c r="CA175" i="1"/>
  <c r="BZ175" i="1"/>
  <c r="BZ342" i="1"/>
  <c r="I342" i="14" s="1"/>
  <c r="CA342" i="1"/>
  <c r="CB340" i="1"/>
  <c r="CA340" i="1"/>
  <c r="BZ340" i="1"/>
  <c r="CB342" i="1"/>
  <c r="K342" i="14" s="1"/>
  <c r="CB339" i="1"/>
  <c r="CA339" i="1"/>
  <c r="BZ339" i="1"/>
  <c r="CD223" i="1"/>
  <c r="CJ223" i="1" s="1"/>
  <c r="N223" i="14" s="1"/>
  <c r="BS352" i="1"/>
  <c r="AZ352" i="1"/>
  <c r="BT352" i="1"/>
  <c r="BA352" i="1"/>
  <c r="CJ263" i="1"/>
  <c r="N263" i="14" s="1"/>
  <c r="M263" i="14"/>
  <c r="CD201" i="1"/>
  <c r="J342" i="14"/>
  <c r="J175" i="14"/>
  <c r="BT279" i="1"/>
  <c r="BA279" i="1"/>
  <c r="AZ391" i="1"/>
  <c r="BS391" i="1"/>
  <c r="BT391" i="1"/>
  <c r="BA391" i="1"/>
  <c r="AZ279" i="1"/>
  <c r="BS279" i="1"/>
  <c r="BQ525" i="2"/>
  <c r="Q354" i="1" s="1"/>
  <c r="AG354" i="1" s="1"/>
  <c r="BR525" i="2"/>
  <c r="R354" i="1" s="1"/>
  <c r="AH354" i="1" s="1"/>
  <c r="BQ526" i="2"/>
  <c r="Q147" i="1" s="1"/>
  <c r="BR526" i="2"/>
  <c r="R147" i="1" s="1"/>
  <c r="CD342" i="1" l="1"/>
  <c r="M223" i="14"/>
  <c r="BT354" i="1"/>
  <c r="BA354" i="1"/>
  <c r="AZ354" i="1"/>
  <c r="BS354" i="1"/>
  <c r="CJ201" i="1"/>
  <c r="N201" i="14" s="1"/>
  <c r="M201" i="14"/>
  <c r="CD340" i="1"/>
  <c r="CJ340" i="1" s="1"/>
  <c r="CD339" i="1"/>
  <c r="CJ339" i="1" s="1"/>
  <c r="CD175" i="1"/>
  <c r="CJ175" i="1" s="1"/>
  <c r="N175" i="14" s="1"/>
  <c r="I175" i="14"/>
  <c r="BY497" i="1"/>
  <c r="CB497" i="1" s="1"/>
  <c r="R392" i="1"/>
  <c r="AH392" i="1" s="1"/>
  <c r="Q392" i="1"/>
  <c r="AG392" i="1" s="1"/>
  <c r="R499" i="1"/>
  <c r="AH499" i="1" s="1"/>
  <c r="Q499" i="1"/>
  <c r="AG499" i="1" s="1"/>
  <c r="M175" i="14"/>
  <c r="CJ342" i="1"/>
  <c r="N342" i="14" s="1"/>
  <c r="M342" i="14"/>
  <c r="BP363" i="2"/>
  <c r="BP360" i="2"/>
  <c r="BP365" i="2"/>
  <c r="BP521" i="2"/>
  <c r="P199" i="1" s="1"/>
  <c r="BP359" i="2"/>
  <c r="BP281" i="2"/>
  <c r="BP364" i="2"/>
  <c r="BR527" i="2"/>
  <c r="R323" i="1" s="1"/>
  <c r="AH323" i="1" s="1"/>
  <c r="BP527" i="2"/>
  <c r="BQ527" i="2"/>
  <c r="Q323" i="1" s="1"/>
  <c r="AG323" i="1" s="1"/>
  <c r="BO527" i="2"/>
  <c r="BN278" i="2"/>
  <c r="N101" i="1" s="1"/>
  <c r="BN357" i="2"/>
  <c r="BO525" i="2"/>
  <c r="BO521" i="2"/>
  <c r="O199" i="1" s="1"/>
  <c r="BO526" i="2"/>
  <c r="BP522" i="2"/>
  <c r="BQ528" i="2"/>
  <c r="BN361" i="2"/>
  <c r="BO523" i="2"/>
  <c r="BR528" i="2"/>
  <c r="BO362" i="2"/>
  <c r="BZ497" i="1" l="1"/>
  <c r="CA497" i="1"/>
  <c r="AV199" i="1"/>
  <c r="AC199" i="1"/>
  <c r="BO199" i="1"/>
  <c r="AB101" i="1"/>
  <c r="BN101" i="1"/>
  <c r="AU101" i="1"/>
  <c r="AD199" i="1"/>
  <c r="BP199" i="1"/>
  <c r="AW199" i="1"/>
  <c r="BS323" i="1"/>
  <c r="AZ323" i="1"/>
  <c r="P196" i="1"/>
  <c r="BA323" i="1"/>
  <c r="BT323" i="1"/>
  <c r="BS499" i="1"/>
  <c r="AZ499" i="1"/>
  <c r="BT392" i="1"/>
  <c r="BA392" i="1"/>
  <c r="R500" i="1"/>
  <c r="AH500" i="1" s="1"/>
  <c r="BA499" i="1"/>
  <c r="BT499" i="1"/>
  <c r="N360" i="1"/>
  <c r="BN360" i="1" s="1"/>
  <c r="P364" i="1"/>
  <c r="AD364" i="1" s="1"/>
  <c r="Q500" i="1"/>
  <c r="AG500" i="1" s="1"/>
  <c r="BS392" i="1"/>
  <c r="AZ392" i="1"/>
  <c r="BP523" i="2"/>
  <c r="BP362" i="2"/>
  <c r="BP528" i="2"/>
  <c r="BP524" i="2"/>
  <c r="BP525" i="2"/>
  <c r="BP361" i="2"/>
  <c r="P268" i="1" s="1"/>
  <c r="BP526" i="2"/>
  <c r="BN526" i="2"/>
  <c r="BN359" i="2"/>
  <c r="BN363" i="2"/>
  <c r="BN354" i="2"/>
  <c r="BN356" i="2"/>
  <c r="BO528" i="2"/>
  <c r="BO364" i="2"/>
  <c r="BO524" i="2"/>
  <c r="BO522" i="2"/>
  <c r="BO363" i="2"/>
  <c r="BO281" i="2"/>
  <c r="BQ529" i="2"/>
  <c r="BN527" i="2"/>
  <c r="BR529" i="2"/>
  <c r="BN528" i="2"/>
  <c r="BQ530" i="2"/>
  <c r="BR530" i="2"/>
  <c r="BN523" i="2"/>
  <c r="BN524" i="2"/>
  <c r="BN522" i="2"/>
  <c r="BN521" i="2"/>
  <c r="N199" i="1" s="1"/>
  <c r="BN355" i="2"/>
  <c r="BN364" i="2"/>
  <c r="BN360" i="2"/>
  <c r="N191" i="1" s="1"/>
  <c r="BN365" i="2"/>
  <c r="BN280" i="2"/>
  <c r="BN525" i="2"/>
  <c r="BN362" i="2"/>
  <c r="N196" i="1" l="1"/>
  <c r="O196" i="1"/>
  <c r="AB191" i="1"/>
  <c r="AU191" i="1"/>
  <c r="BN191" i="1"/>
  <c r="AD196" i="1"/>
  <c r="AW196" i="1"/>
  <c r="BP196" i="1"/>
  <c r="AD268" i="1"/>
  <c r="BP268" i="1"/>
  <c r="AW268" i="1"/>
  <c r="AB199" i="1"/>
  <c r="AK199" i="1" s="1"/>
  <c r="AU199" i="1"/>
  <c r="BD199" i="1" s="1"/>
  <c r="G199" i="14" s="1"/>
  <c r="BN199" i="1"/>
  <c r="H199" i="14" s="1"/>
  <c r="AU360" i="1"/>
  <c r="AB360" i="1"/>
  <c r="CD497" i="1"/>
  <c r="CJ497" i="1" s="1"/>
  <c r="AW364" i="1"/>
  <c r="BP364" i="1"/>
  <c r="N279" i="1"/>
  <c r="BN279" i="1" s="1"/>
  <c r="N163" i="1"/>
  <c r="N500" i="1"/>
  <c r="P360" i="1"/>
  <c r="BP360" i="1" s="1"/>
  <c r="N363" i="1"/>
  <c r="BN363" i="1" s="1"/>
  <c r="N354" i="1"/>
  <c r="AB354" i="1" s="1"/>
  <c r="R501" i="1"/>
  <c r="AH501" i="1" s="1"/>
  <c r="O500" i="1"/>
  <c r="BS500" i="1"/>
  <c r="AZ500" i="1"/>
  <c r="Q501" i="1"/>
  <c r="AG501" i="1" s="1"/>
  <c r="P500" i="1"/>
  <c r="O109" i="1"/>
  <c r="BT500" i="1"/>
  <c r="BA500" i="1"/>
  <c r="R502" i="1"/>
  <c r="N364" i="1"/>
  <c r="AU364" i="1" s="1"/>
  <c r="N451" i="1"/>
  <c r="Q502" i="1"/>
  <c r="BP370" i="2"/>
  <c r="P238" i="1" s="1"/>
  <c r="BP372" i="2"/>
  <c r="BP379" i="2"/>
  <c r="BP380" i="2"/>
  <c r="BP531" i="2"/>
  <c r="BQ531" i="2"/>
  <c r="Q15" i="1" s="1"/>
  <c r="AG15" i="1" s="1"/>
  <c r="BR531" i="2"/>
  <c r="R15" i="1" s="1"/>
  <c r="AH15" i="1" s="1"/>
  <c r="BO374" i="2"/>
  <c r="BP532" i="2"/>
  <c r="P117" i="1" s="1"/>
  <c r="BQ532" i="2"/>
  <c r="Q117" i="1" s="1"/>
  <c r="AG117" i="1" s="1"/>
  <c r="BR532" i="2"/>
  <c r="R117" i="1" s="1"/>
  <c r="AH117" i="1" s="1"/>
  <c r="BO532" i="2"/>
  <c r="BN530" i="2"/>
  <c r="BN529" i="2"/>
  <c r="BN376" i="2"/>
  <c r="BN370" i="2"/>
  <c r="BN366" i="2"/>
  <c r="BN369" i="2"/>
  <c r="N255" i="1" s="1"/>
  <c r="BN372" i="2"/>
  <c r="BN367" i="2"/>
  <c r="BN380" i="2"/>
  <c r="BN375" i="2"/>
  <c r="BN379" i="2"/>
  <c r="BN371" i="2"/>
  <c r="BN381" i="2"/>
  <c r="N146" i="1" s="1"/>
  <c r="BN378" i="2"/>
  <c r="BN377" i="2"/>
  <c r="BN374" i="2"/>
  <c r="BN373" i="2"/>
  <c r="N333" i="1" s="1"/>
  <c r="BO529" i="2"/>
  <c r="BN364" i="1" l="1"/>
  <c r="AB364" i="1"/>
  <c r="BX199" i="1"/>
  <c r="AD360" i="1"/>
  <c r="AW360" i="1"/>
  <c r="BN196" i="1"/>
  <c r="AU196" i="1"/>
  <c r="AB196" i="1"/>
  <c r="AB146" i="1"/>
  <c r="BN146" i="1"/>
  <c r="AU146" i="1"/>
  <c r="BA15" i="1"/>
  <c r="BT15" i="1"/>
  <c r="BS15" i="1"/>
  <c r="AZ15" i="1"/>
  <c r="F199" i="14"/>
  <c r="AB333" i="1"/>
  <c r="BN333" i="1"/>
  <c r="AU333" i="1"/>
  <c r="AC196" i="1"/>
  <c r="BO196" i="1"/>
  <c r="H196" i="14" s="1"/>
  <c r="AV196" i="1"/>
  <c r="BT117" i="1"/>
  <c r="BA117" i="1"/>
  <c r="AB255" i="1"/>
  <c r="BN255" i="1"/>
  <c r="AU255" i="1"/>
  <c r="AZ117" i="1"/>
  <c r="BS117" i="1"/>
  <c r="BP117" i="1"/>
  <c r="AD117" i="1"/>
  <c r="AW117" i="1"/>
  <c r="AD238" i="1"/>
  <c r="AW238" i="1"/>
  <c r="BP238" i="1"/>
  <c r="N213" i="1"/>
  <c r="AU354" i="1"/>
  <c r="BN354" i="1"/>
  <c r="AB363" i="1"/>
  <c r="AB279" i="1"/>
  <c r="AU363" i="1"/>
  <c r="AU279" i="1"/>
  <c r="BN500" i="1"/>
  <c r="AU500" i="1"/>
  <c r="AB500" i="1"/>
  <c r="N179" i="1"/>
  <c r="O501" i="1"/>
  <c r="N347" i="1"/>
  <c r="N501" i="1"/>
  <c r="R503" i="1"/>
  <c r="AH503" i="1" s="1"/>
  <c r="AV500" i="1"/>
  <c r="BO500" i="1"/>
  <c r="AC500" i="1"/>
  <c r="N372" i="1"/>
  <c r="BN372" i="1" s="1"/>
  <c r="Q503" i="1"/>
  <c r="AG503" i="1" s="1"/>
  <c r="N257" i="1"/>
  <c r="AB449" i="1"/>
  <c r="AU449" i="1"/>
  <c r="BN449" i="1"/>
  <c r="AW500" i="1"/>
  <c r="BP500" i="1"/>
  <c r="AD500" i="1"/>
  <c r="BT501" i="1"/>
  <c r="BA501" i="1"/>
  <c r="N259" i="1"/>
  <c r="N371" i="1"/>
  <c r="BN371" i="1" s="1"/>
  <c r="N346" i="1"/>
  <c r="R393" i="1"/>
  <c r="AH393" i="1" s="1"/>
  <c r="N348" i="1"/>
  <c r="N452" i="1"/>
  <c r="Q393" i="1"/>
  <c r="AG393" i="1" s="1"/>
  <c r="P378" i="1"/>
  <c r="AW378" i="1" s="1"/>
  <c r="P260" i="1"/>
  <c r="AU451" i="1"/>
  <c r="AB451" i="1"/>
  <c r="BN451" i="1"/>
  <c r="N365" i="1"/>
  <c r="N256" i="1"/>
  <c r="P371" i="1"/>
  <c r="AD371" i="1" s="1"/>
  <c r="P346" i="1"/>
  <c r="AZ501" i="1"/>
  <c r="BS501" i="1"/>
  <c r="N369" i="1"/>
  <c r="AU369" i="1" s="1"/>
  <c r="P369" i="1"/>
  <c r="AU163" i="1"/>
  <c r="AB163" i="1"/>
  <c r="BN163" i="1"/>
  <c r="N260" i="1"/>
  <c r="N258" i="1"/>
  <c r="AV109" i="1"/>
  <c r="BO109" i="1"/>
  <c r="AC109" i="1"/>
  <c r="AU372" i="1"/>
  <c r="AD369" i="1"/>
  <c r="BP369" i="1"/>
  <c r="AW369" i="1"/>
  <c r="BP530" i="2"/>
  <c r="BP376" i="2"/>
  <c r="BP378" i="2"/>
  <c r="BP381" i="2"/>
  <c r="P146" i="1" s="1"/>
  <c r="BP286" i="2"/>
  <c r="BP287" i="2"/>
  <c r="P345" i="1" s="1"/>
  <c r="BP377" i="2"/>
  <c r="BP529" i="2"/>
  <c r="BP375" i="2"/>
  <c r="BP374" i="2"/>
  <c r="BO378" i="2"/>
  <c r="BO375" i="2"/>
  <c r="BO377" i="2"/>
  <c r="BO370" i="2"/>
  <c r="O238" i="1" s="1"/>
  <c r="BO530" i="2"/>
  <c r="BN531" i="2"/>
  <c r="BQ533" i="2"/>
  <c r="Q470" i="1" s="1"/>
  <c r="AG470" i="1" s="1"/>
  <c r="BR533" i="2"/>
  <c r="R470" i="1" s="1"/>
  <c r="AH470" i="1" s="1"/>
  <c r="BO381" i="2"/>
  <c r="O146" i="1" s="1"/>
  <c r="BO531" i="2"/>
  <c r="BO371" i="2"/>
  <c r="BO376" i="2"/>
  <c r="BO379" i="2"/>
  <c r="BN368" i="2"/>
  <c r="N172" i="1" s="1"/>
  <c r="BR534" i="2"/>
  <c r="R123" i="1" s="1"/>
  <c r="AH123" i="1" s="1"/>
  <c r="BN532" i="2"/>
  <c r="N117" i="1" s="1"/>
  <c r="BQ534" i="2"/>
  <c r="Q123" i="1" s="1"/>
  <c r="AG123" i="1" s="1"/>
  <c r="BO380" i="2"/>
  <c r="BN369" i="1" l="1"/>
  <c r="AB369" i="1"/>
  <c r="BD196" i="1"/>
  <c r="G196" i="14" s="1"/>
  <c r="AK196" i="1"/>
  <c r="AB213" i="1"/>
  <c r="BN213" i="1"/>
  <c r="AU213" i="1"/>
  <c r="AD378" i="1"/>
  <c r="AB372" i="1"/>
  <c r="BS123" i="1"/>
  <c r="AZ123" i="1"/>
  <c r="BA123" i="1"/>
  <c r="BT123" i="1"/>
  <c r="BS470" i="1"/>
  <c r="AZ470" i="1"/>
  <c r="BY199" i="1"/>
  <c r="AU172" i="1"/>
  <c r="AB172" i="1"/>
  <c r="BN172" i="1"/>
  <c r="F196" i="14"/>
  <c r="BO238" i="1"/>
  <c r="AV238" i="1"/>
  <c r="AC238" i="1"/>
  <c r="BP345" i="1"/>
  <c r="AD345" i="1"/>
  <c r="AW345" i="1"/>
  <c r="O213" i="1"/>
  <c r="AD146" i="1"/>
  <c r="BP146" i="1"/>
  <c r="AW146" i="1"/>
  <c r="BO146" i="1"/>
  <c r="AC146" i="1"/>
  <c r="AV146" i="1"/>
  <c r="AU117" i="1"/>
  <c r="BN117" i="1"/>
  <c r="AB117" i="1"/>
  <c r="BT470" i="1"/>
  <c r="BA470" i="1"/>
  <c r="AW371" i="1"/>
  <c r="BP378" i="1"/>
  <c r="BP371" i="1"/>
  <c r="AU371" i="1"/>
  <c r="AB371" i="1"/>
  <c r="AU501" i="1"/>
  <c r="AB501" i="1"/>
  <c r="BN501" i="1"/>
  <c r="AK500" i="1"/>
  <c r="BD500" i="1"/>
  <c r="O348" i="1"/>
  <c r="P348" i="1"/>
  <c r="AU260" i="1"/>
  <c r="AB260" i="1"/>
  <c r="BN260" i="1"/>
  <c r="AB348" i="1"/>
  <c r="BN348" i="1"/>
  <c r="AU348" i="1"/>
  <c r="BA393" i="1"/>
  <c r="BT393" i="1"/>
  <c r="O378" i="1"/>
  <c r="AC378" i="1" s="1"/>
  <c r="O260" i="1"/>
  <c r="P258" i="1"/>
  <c r="AB256" i="1"/>
  <c r="AU256" i="1"/>
  <c r="BN256" i="1"/>
  <c r="P347" i="1"/>
  <c r="AB365" i="1"/>
  <c r="AU365" i="1"/>
  <c r="BN365" i="1"/>
  <c r="AW260" i="1"/>
  <c r="BP260" i="1"/>
  <c r="AD260" i="1"/>
  <c r="AU346" i="1"/>
  <c r="BN346" i="1"/>
  <c r="AB346" i="1"/>
  <c r="AB347" i="1"/>
  <c r="AU347" i="1"/>
  <c r="BN347" i="1"/>
  <c r="R533" i="1"/>
  <c r="AH533" i="1" s="1"/>
  <c r="BT533" i="1" s="1"/>
  <c r="R280" i="1"/>
  <c r="AH280" i="1" s="1"/>
  <c r="O258" i="1"/>
  <c r="P259" i="1"/>
  <c r="BS393" i="1"/>
  <c r="AZ393" i="1"/>
  <c r="BN259" i="1"/>
  <c r="AU259" i="1"/>
  <c r="AB259" i="1"/>
  <c r="AB257" i="1"/>
  <c r="BN257" i="1"/>
  <c r="AU257" i="1"/>
  <c r="AC501" i="1"/>
  <c r="AV501" i="1"/>
  <c r="BO501" i="1"/>
  <c r="Q533" i="1"/>
  <c r="AG533" i="1" s="1"/>
  <c r="AZ533" i="1" s="1"/>
  <c r="Q280" i="1"/>
  <c r="AG280" i="1" s="1"/>
  <c r="O369" i="1"/>
  <c r="AC369" i="1" s="1"/>
  <c r="AK369" i="1" s="1"/>
  <c r="P431" i="1"/>
  <c r="O259" i="1"/>
  <c r="BN258" i="1"/>
  <c r="AU258" i="1"/>
  <c r="AB258" i="1"/>
  <c r="BP346" i="1"/>
  <c r="AD346" i="1"/>
  <c r="AW346" i="1"/>
  <c r="AU452" i="1"/>
  <c r="AB452" i="1"/>
  <c r="BN452" i="1"/>
  <c r="AZ503" i="1"/>
  <c r="BS503" i="1"/>
  <c r="BT503" i="1"/>
  <c r="BA503" i="1"/>
  <c r="AB179" i="1"/>
  <c r="BN179" i="1"/>
  <c r="AU179" i="1"/>
  <c r="O179" i="1"/>
  <c r="O347" i="1"/>
  <c r="P179" i="1"/>
  <c r="BQ536" i="2"/>
  <c r="Q535" i="1" s="1"/>
  <c r="AG535" i="1" s="1"/>
  <c r="BO536" i="2"/>
  <c r="BR536" i="2"/>
  <c r="R535" i="1" s="1"/>
  <c r="AH535" i="1" s="1"/>
  <c r="BO535" i="2"/>
  <c r="BP535" i="2"/>
  <c r="BQ535" i="2"/>
  <c r="Q239" i="1" s="1"/>
  <c r="AG239" i="1" s="1"/>
  <c r="BR535" i="2"/>
  <c r="R239" i="1" s="1"/>
  <c r="AH239" i="1" s="1"/>
  <c r="BN534" i="2"/>
  <c r="BN384" i="2"/>
  <c r="BN394" i="2"/>
  <c r="BN292" i="2"/>
  <c r="BX196" i="1" l="1"/>
  <c r="BX500" i="1"/>
  <c r="BY500" i="1" s="1"/>
  <c r="CB500" i="1" s="1"/>
  <c r="BA535" i="1"/>
  <c r="BT535" i="1"/>
  <c r="AZ535" i="1"/>
  <c r="BS535" i="1"/>
  <c r="L199" i="14"/>
  <c r="CB199" i="1"/>
  <c r="K199" i="14" s="1"/>
  <c r="CA199" i="1"/>
  <c r="J199" i="14" s="1"/>
  <c r="BZ199" i="1"/>
  <c r="I199" i="14" s="1"/>
  <c r="AK146" i="1"/>
  <c r="H146" i="14"/>
  <c r="BO378" i="1"/>
  <c r="BD146" i="1"/>
  <c r="G146" i="14" s="1"/>
  <c r="F146" i="14"/>
  <c r="N123" i="1"/>
  <c r="BT239" i="1"/>
  <c r="BA239" i="1"/>
  <c r="AZ239" i="1"/>
  <c r="BS239" i="1"/>
  <c r="BA533" i="1"/>
  <c r="AC213" i="1"/>
  <c r="BO213" i="1"/>
  <c r="AV213" i="1"/>
  <c r="BY196" i="1"/>
  <c r="CB196" i="1" s="1"/>
  <c r="AV378" i="1"/>
  <c r="BS533" i="1"/>
  <c r="BO369" i="1"/>
  <c r="H369" i="14" s="1"/>
  <c r="AV369" i="1"/>
  <c r="BD369" i="1" s="1"/>
  <c r="G369" i="14" s="1"/>
  <c r="AC179" i="1"/>
  <c r="AV179" i="1"/>
  <c r="BO179" i="1"/>
  <c r="BP431" i="1"/>
  <c r="AD431" i="1"/>
  <c r="AW431" i="1"/>
  <c r="N393" i="1"/>
  <c r="AB393" i="1" s="1"/>
  <c r="R534" i="1"/>
  <c r="AH534" i="1" s="1"/>
  <c r="BA534" i="1" s="1"/>
  <c r="R394" i="1"/>
  <c r="AH394" i="1" s="1"/>
  <c r="AC259" i="1"/>
  <c r="AV259" i="1"/>
  <c r="BO259" i="1"/>
  <c r="AV258" i="1"/>
  <c r="AC258" i="1"/>
  <c r="BO258" i="1"/>
  <c r="BP348" i="1"/>
  <c r="AD348" i="1"/>
  <c r="AW348" i="1"/>
  <c r="Q534" i="1"/>
  <c r="AG534" i="1" s="1"/>
  <c r="AZ534" i="1" s="1"/>
  <c r="Q394" i="1"/>
  <c r="AG394" i="1" s="1"/>
  <c r="P534" i="1"/>
  <c r="AD534" i="1" s="1"/>
  <c r="P394" i="1"/>
  <c r="BT280" i="1"/>
  <c r="BA280" i="1"/>
  <c r="AC260" i="1"/>
  <c r="AK260" i="1" s="1"/>
  <c r="AV260" i="1"/>
  <c r="BD260" i="1" s="1"/>
  <c r="G260" i="14" s="1"/>
  <c r="BO260" i="1"/>
  <c r="H260" i="14" s="1"/>
  <c r="AV348" i="1"/>
  <c r="AC348" i="1"/>
  <c r="BO348" i="1"/>
  <c r="O534" i="1"/>
  <c r="AV534" i="1" s="1"/>
  <c r="O394" i="1"/>
  <c r="BP179" i="1"/>
  <c r="AD179" i="1"/>
  <c r="AW179" i="1"/>
  <c r="BS280" i="1"/>
  <c r="AZ280" i="1"/>
  <c r="BO347" i="1"/>
  <c r="AC347" i="1"/>
  <c r="AV347" i="1"/>
  <c r="AW347" i="1"/>
  <c r="BP347" i="1"/>
  <c r="H347" i="14" s="1"/>
  <c r="AD347" i="1"/>
  <c r="N383" i="1"/>
  <c r="BN383" i="1" s="1"/>
  <c r="N261" i="1"/>
  <c r="BP259" i="1"/>
  <c r="AD259" i="1"/>
  <c r="AW259" i="1"/>
  <c r="AW258" i="1"/>
  <c r="AD258" i="1"/>
  <c r="BP258" i="1"/>
  <c r="AU393" i="1"/>
  <c r="F369" i="14"/>
  <c r="BP392" i="2"/>
  <c r="BP391" i="2"/>
  <c r="BP289" i="2"/>
  <c r="BP179" i="2"/>
  <c r="P429" i="1" s="1"/>
  <c r="BP237" i="2"/>
  <c r="BP383" i="2"/>
  <c r="P455" i="1" s="1"/>
  <c r="BP390" i="2"/>
  <c r="BP389" i="2"/>
  <c r="P388" i="1" s="1"/>
  <c r="BP534" i="2"/>
  <c r="P123" i="1" s="1"/>
  <c r="BP536" i="2"/>
  <c r="P535" i="1" s="1"/>
  <c r="BP291" i="2"/>
  <c r="BP292" i="2"/>
  <c r="BP388" i="2"/>
  <c r="P449" i="1" s="1"/>
  <c r="BP387" i="2"/>
  <c r="BP384" i="2"/>
  <c r="BP386" i="2"/>
  <c r="P482" i="1" s="1"/>
  <c r="BP533" i="2"/>
  <c r="BP393" i="2"/>
  <c r="BP394" i="2"/>
  <c r="P393" i="1" s="1"/>
  <c r="BP385" i="2"/>
  <c r="BN392" i="2"/>
  <c r="BN383" i="2"/>
  <c r="N455" i="1" s="1"/>
  <c r="BN389" i="2"/>
  <c r="N388" i="1" s="1"/>
  <c r="BN390" i="2"/>
  <c r="BN393" i="2"/>
  <c r="BN290" i="2"/>
  <c r="BN289" i="2"/>
  <c r="N242" i="1" s="1"/>
  <c r="BN238" i="2"/>
  <c r="BN386" i="2"/>
  <c r="N482" i="1" s="1"/>
  <c r="BN385" i="2"/>
  <c r="BN288" i="2"/>
  <c r="BN291" i="2"/>
  <c r="N207" i="1" s="1"/>
  <c r="BN388" i="2"/>
  <c r="N449" i="1" s="1"/>
  <c r="BN387" i="2"/>
  <c r="BN382" i="2"/>
  <c r="N314" i="1" s="1"/>
  <c r="BN533" i="2"/>
  <c r="BO388" i="2"/>
  <c r="BO387" i="2"/>
  <c r="BO383" i="2"/>
  <c r="O455" i="1" s="1"/>
  <c r="AC455" i="1" s="1"/>
  <c r="BO385" i="2"/>
  <c r="BP538" i="2"/>
  <c r="BQ538" i="2"/>
  <c r="Q291" i="1" s="1"/>
  <c r="AG291" i="1" s="1"/>
  <c r="BO538" i="2"/>
  <c r="BR538" i="2"/>
  <c r="R291" i="1" s="1"/>
  <c r="AH291" i="1" s="1"/>
  <c r="BN536" i="2"/>
  <c r="BO386" i="2"/>
  <c r="O482" i="1" s="1"/>
  <c r="BO533" i="2"/>
  <c r="BO390" i="2"/>
  <c r="BO389" i="2"/>
  <c r="O388" i="1" s="1"/>
  <c r="BO393" i="2"/>
  <c r="BO534" i="2"/>
  <c r="O123" i="1" s="1"/>
  <c r="BO391" i="2"/>
  <c r="BQ537" i="2"/>
  <c r="BN535" i="2"/>
  <c r="BO537" i="2"/>
  <c r="BR537" i="2"/>
  <c r="BP537" i="2"/>
  <c r="BN391" i="2"/>
  <c r="BO394" i="2"/>
  <c r="O393" i="1" s="1"/>
  <c r="AU242" i="1" l="1"/>
  <c r="BN242" i="1"/>
  <c r="AB242" i="1"/>
  <c r="BN393" i="1"/>
  <c r="BX260" i="1"/>
  <c r="BX369" i="1"/>
  <c r="BZ196" i="1"/>
  <c r="I196" i="14" s="1"/>
  <c r="CD199" i="1"/>
  <c r="CJ199" i="1" s="1"/>
  <c r="N199" i="14" s="1"/>
  <c r="CA196" i="1"/>
  <c r="J196" i="14" s="1"/>
  <c r="BZ500" i="1"/>
  <c r="CA500" i="1"/>
  <c r="BX146" i="1"/>
  <c r="BY146" i="1" s="1"/>
  <c r="BT534" i="1"/>
  <c r="L196" i="14"/>
  <c r="K196" i="14"/>
  <c r="BO534" i="1"/>
  <c r="O379" i="1"/>
  <c r="P379" i="1"/>
  <c r="AB455" i="1"/>
  <c r="AU455" i="1"/>
  <c r="BN455" i="1"/>
  <c r="BP455" i="1"/>
  <c r="AW455" i="1"/>
  <c r="AD455" i="1"/>
  <c r="BN207" i="1"/>
  <c r="AB207" i="1"/>
  <c r="AU207" i="1"/>
  <c r="AU482" i="1"/>
  <c r="AB482" i="1"/>
  <c r="BN482" i="1"/>
  <c r="BP449" i="1"/>
  <c r="AD449" i="1"/>
  <c r="AW449" i="1"/>
  <c r="BA291" i="1"/>
  <c r="BT291" i="1"/>
  <c r="AW429" i="1"/>
  <c r="BP429" i="1"/>
  <c r="AD429" i="1"/>
  <c r="BP534" i="1"/>
  <c r="AU123" i="1"/>
  <c r="AB123" i="1"/>
  <c r="BN123" i="1"/>
  <c r="BO123" i="1"/>
  <c r="AC123" i="1"/>
  <c r="AV123" i="1"/>
  <c r="AB314" i="1"/>
  <c r="AU314" i="1"/>
  <c r="BN314" i="1"/>
  <c r="AW534" i="1"/>
  <c r="BO455" i="1"/>
  <c r="AC482" i="1"/>
  <c r="BO482" i="1"/>
  <c r="AV482" i="1"/>
  <c r="BS291" i="1"/>
  <c r="AZ291" i="1"/>
  <c r="AV455" i="1"/>
  <c r="BP123" i="1"/>
  <c r="AW123" i="1"/>
  <c r="AD123" i="1"/>
  <c r="N379" i="1"/>
  <c r="AW482" i="1"/>
  <c r="BP482" i="1"/>
  <c r="AD482" i="1"/>
  <c r="AK259" i="1"/>
  <c r="AU383" i="1"/>
  <c r="BD348" i="1"/>
  <c r="G348" i="14" s="1"/>
  <c r="BS534" i="1"/>
  <c r="AK348" i="1"/>
  <c r="BD259" i="1"/>
  <c r="BD347" i="1"/>
  <c r="G347" i="14" s="1"/>
  <c r="BY369" i="1"/>
  <c r="CB369" i="1" s="1"/>
  <c r="AK179" i="1"/>
  <c r="AC534" i="1"/>
  <c r="AK258" i="1"/>
  <c r="AB383" i="1"/>
  <c r="BD179" i="1"/>
  <c r="G179" i="14" s="1"/>
  <c r="H348" i="14"/>
  <c r="H179" i="14"/>
  <c r="BD258" i="1"/>
  <c r="AK347" i="1"/>
  <c r="O395" i="1"/>
  <c r="O382" i="1"/>
  <c r="AC382" i="1" s="1"/>
  <c r="N434" i="1"/>
  <c r="P351" i="1"/>
  <c r="BN261" i="1"/>
  <c r="AB261" i="1"/>
  <c r="AU261" i="1"/>
  <c r="P536" i="1"/>
  <c r="BP536" i="1" s="1"/>
  <c r="P395" i="1"/>
  <c r="O351" i="1"/>
  <c r="N287" i="1"/>
  <c r="AU287" i="1" s="1"/>
  <c r="N432" i="1"/>
  <c r="P383" i="1"/>
  <c r="BP383" i="1" s="1"/>
  <c r="P261" i="1"/>
  <c r="AV394" i="1"/>
  <c r="BO394" i="1"/>
  <c r="AC394" i="1"/>
  <c r="AW394" i="1"/>
  <c r="AD394" i="1"/>
  <c r="BP394" i="1"/>
  <c r="BT394" i="1"/>
  <c r="BA394" i="1"/>
  <c r="R536" i="1"/>
  <c r="AH536" i="1" s="1"/>
  <c r="R395" i="1"/>
  <c r="AH395" i="1" s="1"/>
  <c r="O456" i="1"/>
  <c r="N262" i="1"/>
  <c r="N382" i="1"/>
  <c r="BN382" i="1" s="1"/>
  <c r="P382" i="1"/>
  <c r="AW382" i="1" s="1"/>
  <c r="BS394" i="1"/>
  <c r="AZ394" i="1"/>
  <c r="O280" i="1"/>
  <c r="N534" i="1"/>
  <c r="BN534" i="1" s="1"/>
  <c r="N394" i="1"/>
  <c r="Q536" i="1"/>
  <c r="AG536" i="1" s="1"/>
  <c r="Q395" i="1"/>
  <c r="AG395" i="1" s="1"/>
  <c r="R537" i="1"/>
  <c r="AH537" i="1" s="1"/>
  <c r="N351" i="1"/>
  <c r="N391" i="1"/>
  <c r="AB391" i="1" s="1"/>
  <c r="N458" i="1"/>
  <c r="P456" i="1"/>
  <c r="P236" i="1"/>
  <c r="AD236" i="1" s="1"/>
  <c r="P159" i="1"/>
  <c r="P262" i="1"/>
  <c r="P291" i="1"/>
  <c r="AD291" i="1" s="1"/>
  <c r="O352" i="1"/>
  <c r="Q537" i="1"/>
  <c r="AG537" i="1" s="1"/>
  <c r="N288" i="1"/>
  <c r="AB288" i="1" s="1"/>
  <c r="N244" i="1"/>
  <c r="P434" i="1"/>
  <c r="P288" i="1"/>
  <c r="BP288" i="1" s="1"/>
  <c r="N433" i="1"/>
  <c r="P392" i="1"/>
  <c r="AW392" i="1" s="1"/>
  <c r="P352" i="1"/>
  <c r="F348" i="14"/>
  <c r="O262" i="1"/>
  <c r="N456" i="1"/>
  <c r="N392" i="1"/>
  <c r="AU392" i="1" s="1"/>
  <c r="N352" i="1"/>
  <c r="P280" i="1"/>
  <c r="P391" i="1"/>
  <c r="AD391" i="1" s="1"/>
  <c r="P458" i="1"/>
  <c r="F260" i="14"/>
  <c r="AB534" i="1"/>
  <c r="AU534" i="1"/>
  <c r="AB388" i="1"/>
  <c r="AU388" i="1"/>
  <c r="BN388" i="1"/>
  <c r="BP535" i="1"/>
  <c r="AD535" i="1"/>
  <c r="AW535" i="1"/>
  <c r="BO388" i="1"/>
  <c r="AC388" i="1"/>
  <c r="AV388" i="1"/>
  <c r="AD388" i="1"/>
  <c r="AW388" i="1"/>
  <c r="BP388" i="1"/>
  <c r="BP393" i="1"/>
  <c r="AD393" i="1"/>
  <c r="AW393" i="1"/>
  <c r="AV393" i="1"/>
  <c r="AC393" i="1"/>
  <c r="BO393" i="1"/>
  <c r="BR539" i="2"/>
  <c r="BN537" i="2"/>
  <c r="BO539" i="2"/>
  <c r="BP539" i="2"/>
  <c r="P538" i="1" s="1"/>
  <c r="BQ539" i="2"/>
  <c r="BQ540" i="2"/>
  <c r="BP540" i="2"/>
  <c r="P539" i="1" s="1"/>
  <c r="BR540" i="2"/>
  <c r="BO540" i="2"/>
  <c r="O539" i="1" s="1"/>
  <c r="BN538" i="2"/>
  <c r="N291" i="1" s="1"/>
  <c r="AW236" i="1" l="1"/>
  <c r="M199" i="14"/>
  <c r="AD382" i="1"/>
  <c r="AD392" i="1"/>
  <c r="BP392" i="1"/>
  <c r="AW291" i="1"/>
  <c r="AD536" i="1"/>
  <c r="BX258" i="1"/>
  <c r="BY258" i="1" s="1"/>
  <c r="BZ258" i="1" s="1"/>
  <c r="BD534" i="1"/>
  <c r="BX259" i="1"/>
  <c r="BY259" i="1" s="1"/>
  <c r="CB259" i="1" s="1"/>
  <c r="BX347" i="1"/>
  <c r="BY347" i="1" s="1"/>
  <c r="F179" i="14"/>
  <c r="BX179" i="1"/>
  <c r="BY179" i="1" s="1"/>
  <c r="CB146" i="1"/>
  <c r="K146" i="14" s="1"/>
  <c r="CA146" i="1"/>
  <c r="J146" i="14" s="1"/>
  <c r="BZ146" i="1"/>
  <c r="I146" i="14" s="1"/>
  <c r="BZ369" i="1"/>
  <c r="CA369" i="1"/>
  <c r="J369" i="14" s="1"/>
  <c r="BX348" i="1"/>
  <c r="AB392" i="1"/>
  <c r="H455" i="14"/>
  <c r="BP382" i="1"/>
  <c r="CD196" i="1"/>
  <c r="CJ196" i="1" s="1"/>
  <c r="N196" i="14" s="1"/>
  <c r="BP236" i="1"/>
  <c r="BN392" i="1"/>
  <c r="AD288" i="1"/>
  <c r="AW383" i="1"/>
  <c r="BN288" i="1"/>
  <c r="AU288" i="1"/>
  <c r="BP291" i="1"/>
  <c r="L146" i="14"/>
  <c r="H482" i="14"/>
  <c r="AW288" i="1"/>
  <c r="AK534" i="1"/>
  <c r="BX534" i="1" s="1"/>
  <c r="BY534" i="1" s="1"/>
  <c r="AW536" i="1"/>
  <c r="AB287" i="1"/>
  <c r="CD500" i="1"/>
  <c r="CJ500" i="1" s="1"/>
  <c r="BD482" i="1"/>
  <c r="G482" i="14" s="1"/>
  <c r="AB382" i="1"/>
  <c r="AK382" i="1" s="1"/>
  <c r="AK123" i="1"/>
  <c r="AD383" i="1"/>
  <c r="BD455" i="1"/>
  <c r="G455" i="14" s="1"/>
  <c r="BD123" i="1"/>
  <c r="G123" i="14" s="1"/>
  <c r="AK455" i="1"/>
  <c r="F455" i="14" s="1"/>
  <c r="H123" i="14"/>
  <c r="AK482" i="1"/>
  <c r="R538" i="1"/>
  <c r="AH538" i="1" s="1"/>
  <c r="BA538" i="1" s="1"/>
  <c r="R412" i="1"/>
  <c r="AH412" i="1" s="1"/>
  <c r="AD379" i="1"/>
  <c r="AW379" i="1"/>
  <c r="BP379" i="1"/>
  <c r="BN391" i="1"/>
  <c r="AU382" i="1"/>
  <c r="AB291" i="1"/>
  <c r="BN291" i="1"/>
  <c r="AU291" i="1"/>
  <c r="AU391" i="1"/>
  <c r="AV379" i="1"/>
  <c r="BO379" i="1"/>
  <c r="AC379" i="1"/>
  <c r="Q538" i="1"/>
  <c r="AG538" i="1" s="1"/>
  <c r="BS538" i="1" s="1"/>
  <c r="Q412" i="1"/>
  <c r="AG412" i="1" s="1"/>
  <c r="AB379" i="1"/>
  <c r="AU379" i="1"/>
  <c r="BN379" i="1"/>
  <c r="AV382" i="1"/>
  <c r="F347" i="14"/>
  <c r="BP391" i="1"/>
  <c r="BN287" i="1"/>
  <c r="AW391" i="1"/>
  <c r="BY348" i="1"/>
  <c r="AU458" i="1"/>
  <c r="AB458" i="1"/>
  <c r="BN458" i="1"/>
  <c r="BO382" i="1"/>
  <c r="H382" i="14" s="1"/>
  <c r="AD262" i="1"/>
  <c r="BP262" i="1"/>
  <c r="AW262" i="1"/>
  <c r="BA537" i="1"/>
  <c r="BT537" i="1"/>
  <c r="AU432" i="1"/>
  <c r="AB432" i="1"/>
  <c r="BN432" i="1"/>
  <c r="BY260" i="1"/>
  <c r="AU352" i="1"/>
  <c r="BN352" i="1"/>
  <c r="AB352" i="1"/>
  <c r="BP456" i="1"/>
  <c r="AD456" i="1"/>
  <c r="AW456" i="1"/>
  <c r="BO456" i="1"/>
  <c r="AC456" i="1"/>
  <c r="AV456" i="1"/>
  <c r="AW351" i="1"/>
  <c r="AD351" i="1"/>
  <c r="BP351" i="1"/>
  <c r="AC395" i="1"/>
  <c r="AV395" i="1"/>
  <c r="BO395" i="1"/>
  <c r="Q539" i="1"/>
  <c r="AG539" i="1" s="1"/>
  <c r="Q504" i="1"/>
  <c r="AG504" i="1" s="1"/>
  <c r="BO351" i="1"/>
  <c r="AC351" i="1"/>
  <c r="AV351" i="1"/>
  <c r="BP458" i="1"/>
  <c r="AW458" i="1"/>
  <c r="AD458" i="1"/>
  <c r="AU456" i="1"/>
  <c r="AB456" i="1"/>
  <c r="BN456" i="1"/>
  <c r="AZ537" i="1"/>
  <c r="BS537" i="1"/>
  <c r="AZ395" i="1"/>
  <c r="BS395" i="1"/>
  <c r="AU434" i="1"/>
  <c r="BN434" i="1"/>
  <c r="AB434" i="1"/>
  <c r="BP352" i="1"/>
  <c r="AD352" i="1"/>
  <c r="AW352" i="1"/>
  <c r="BP434" i="1"/>
  <c r="AD434" i="1"/>
  <c r="AW434" i="1"/>
  <c r="AC352" i="1"/>
  <c r="AV352" i="1"/>
  <c r="BO352" i="1"/>
  <c r="BS536" i="1"/>
  <c r="AZ536" i="1"/>
  <c r="BT395" i="1"/>
  <c r="BA395" i="1"/>
  <c r="BP395" i="1"/>
  <c r="AD395" i="1"/>
  <c r="AW395" i="1"/>
  <c r="N395" i="1"/>
  <c r="BP280" i="1"/>
  <c r="AD280" i="1"/>
  <c r="AW280" i="1"/>
  <c r="BO262" i="1"/>
  <c r="AC262" i="1"/>
  <c r="AV262" i="1"/>
  <c r="AB351" i="1"/>
  <c r="BN351" i="1"/>
  <c r="AU351" i="1"/>
  <c r="AB394" i="1"/>
  <c r="AK394" i="1" s="1"/>
  <c r="AU394" i="1"/>
  <c r="BD394" i="1" s="1"/>
  <c r="G394" i="14" s="1"/>
  <c r="BN394" i="1"/>
  <c r="H394" i="14" s="1"/>
  <c r="BT536" i="1"/>
  <c r="BA536" i="1"/>
  <c r="BN433" i="1"/>
  <c r="AU433" i="1"/>
  <c r="AB433" i="1"/>
  <c r="AB244" i="1"/>
  <c r="AU244" i="1"/>
  <c r="BN244" i="1"/>
  <c r="AD261" i="1"/>
  <c r="BP261" i="1"/>
  <c r="AW261" i="1"/>
  <c r="R539" i="1"/>
  <c r="AH539" i="1" s="1"/>
  <c r="R504" i="1"/>
  <c r="AH504" i="1" s="1"/>
  <c r="BP159" i="1"/>
  <c r="AD159" i="1"/>
  <c r="AW159" i="1"/>
  <c r="AC280" i="1"/>
  <c r="BO280" i="1"/>
  <c r="AV280" i="1"/>
  <c r="AU262" i="1"/>
  <c r="AB262" i="1"/>
  <c r="BN262" i="1"/>
  <c r="AK393" i="1"/>
  <c r="K369" i="14"/>
  <c r="I369" i="14"/>
  <c r="L369" i="14"/>
  <c r="BD393" i="1"/>
  <c r="G393" i="14" s="1"/>
  <c r="BD388" i="1"/>
  <c r="G388" i="14" s="1"/>
  <c r="AK388" i="1"/>
  <c r="AD538" i="1"/>
  <c r="BP538" i="1"/>
  <c r="AW538" i="1"/>
  <c r="AW539" i="1"/>
  <c r="AD539" i="1"/>
  <c r="BP539" i="1"/>
  <c r="AC539" i="1"/>
  <c r="AV539" i="1"/>
  <c r="BO539" i="1"/>
  <c r="H388" i="14"/>
  <c r="BP542" i="2"/>
  <c r="BQ542" i="2"/>
  <c r="Q106" i="1" s="1"/>
  <c r="AG106" i="1" s="1"/>
  <c r="BO542" i="2"/>
  <c r="BR542" i="2"/>
  <c r="R106" i="1" s="1"/>
  <c r="AH106" i="1" s="1"/>
  <c r="BN540" i="2"/>
  <c r="N539" i="1" s="1"/>
  <c r="BO541" i="2"/>
  <c r="BP541" i="2"/>
  <c r="BQ541" i="2"/>
  <c r="BR541" i="2"/>
  <c r="BN539" i="2"/>
  <c r="BT538" i="1" l="1"/>
  <c r="BX123" i="1"/>
  <c r="M196" i="14"/>
  <c r="CA258" i="1"/>
  <c r="BX394" i="1"/>
  <c r="F123" i="14"/>
  <c r="CB534" i="1"/>
  <c r="CA534" i="1"/>
  <c r="BZ534" i="1"/>
  <c r="CB348" i="1"/>
  <c r="K348" i="14" s="1"/>
  <c r="CA348" i="1"/>
  <c r="J348" i="14" s="1"/>
  <c r="BZ348" i="1"/>
  <c r="CB258" i="1"/>
  <c r="F382" i="14"/>
  <c r="BX482" i="1"/>
  <c r="BZ259" i="1"/>
  <c r="CA259" i="1"/>
  <c r="CA260" i="1"/>
  <c r="BZ260" i="1"/>
  <c r="I260" i="14" s="1"/>
  <c r="CB260" i="1"/>
  <c r="CB179" i="1"/>
  <c r="CA179" i="1"/>
  <c r="BZ179" i="1"/>
  <c r="I179" i="14" s="1"/>
  <c r="F388" i="14"/>
  <c r="BX388" i="1"/>
  <c r="F393" i="14"/>
  <c r="BX393" i="1"/>
  <c r="BY393" i="1" s="1"/>
  <c r="BX455" i="1"/>
  <c r="CB347" i="1"/>
  <c r="CA347" i="1"/>
  <c r="J347" i="14" s="1"/>
  <c r="BZ347" i="1"/>
  <c r="I347" i="14" s="1"/>
  <c r="BD382" i="1"/>
  <c r="G382" i="14" s="1"/>
  <c r="CD146" i="1"/>
  <c r="CJ146" i="1" s="1"/>
  <c r="N146" i="14" s="1"/>
  <c r="AZ538" i="1"/>
  <c r="AK379" i="1"/>
  <c r="F379" i="14" s="1"/>
  <c r="BY123" i="1"/>
  <c r="O106" i="1"/>
  <c r="BS106" i="1"/>
  <c r="AZ106" i="1"/>
  <c r="P106" i="1"/>
  <c r="AZ412" i="1"/>
  <c r="BS412" i="1"/>
  <c r="R540" i="1"/>
  <c r="AH540" i="1" s="1"/>
  <c r="R300" i="1"/>
  <c r="AH300" i="1" s="1"/>
  <c r="Q540" i="1"/>
  <c r="AG540" i="1" s="1"/>
  <c r="Q300" i="1"/>
  <c r="AG300" i="1" s="1"/>
  <c r="F482" i="14"/>
  <c r="BS504" i="1"/>
  <c r="AZ504" i="1"/>
  <c r="BA412" i="1"/>
  <c r="BT412" i="1"/>
  <c r="BA504" i="1"/>
  <c r="BT504" i="1"/>
  <c r="BS539" i="1"/>
  <c r="AZ539" i="1"/>
  <c r="H379" i="14"/>
  <c r="BD379" i="1"/>
  <c r="G379" i="14" s="1"/>
  <c r="BT539" i="1"/>
  <c r="BA539" i="1"/>
  <c r="BT106" i="1"/>
  <c r="BA106" i="1"/>
  <c r="AK352" i="1"/>
  <c r="J179" i="14"/>
  <c r="L348" i="14"/>
  <c r="K260" i="14"/>
  <c r="L179" i="14"/>
  <c r="H262" i="14"/>
  <c r="H352" i="14"/>
  <c r="K179" i="14"/>
  <c r="I348" i="14"/>
  <c r="K347" i="14"/>
  <c r="BD262" i="1"/>
  <c r="G262" i="14" s="1"/>
  <c r="H456" i="14"/>
  <c r="L347" i="14"/>
  <c r="J260" i="14"/>
  <c r="AK262" i="1"/>
  <c r="AK456" i="1"/>
  <c r="L260" i="14"/>
  <c r="BD456" i="1"/>
  <c r="G456" i="14" s="1"/>
  <c r="L455" i="14"/>
  <c r="H351" i="14"/>
  <c r="F394" i="14"/>
  <c r="BD352" i="1"/>
  <c r="G352" i="14" s="1"/>
  <c r="R541" i="1"/>
  <c r="R505" i="1"/>
  <c r="AH505" i="1" s="1"/>
  <c r="AB395" i="1"/>
  <c r="AK395" i="1" s="1"/>
  <c r="AU395" i="1"/>
  <c r="BD395" i="1" s="1"/>
  <c r="G395" i="14" s="1"/>
  <c r="BN395" i="1"/>
  <c r="H395" i="14" s="1"/>
  <c r="Q541" i="1"/>
  <c r="Q505" i="1"/>
  <c r="AG505" i="1" s="1"/>
  <c r="BD351" i="1"/>
  <c r="G351" i="14" s="1"/>
  <c r="AK351" i="1"/>
  <c r="H393" i="14"/>
  <c r="CD369" i="1"/>
  <c r="CJ369" i="1" s="1"/>
  <c r="AB539" i="1"/>
  <c r="AK539" i="1" s="1"/>
  <c r="BN539" i="1"/>
  <c r="AU539" i="1"/>
  <c r="BD539" i="1" s="1"/>
  <c r="BR544" i="2"/>
  <c r="R366" i="1" s="1"/>
  <c r="AH366" i="1" s="1"/>
  <c r="BN542" i="2"/>
  <c r="BP544" i="2"/>
  <c r="BQ544" i="2"/>
  <c r="Q366" i="1" s="1"/>
  <c r="AG366" i="1" s="1"/>
  <c r="BO544" i="2"/>
  <c r="BN541" i="2"/>
  <c r="BO543" i="2"/>
  <c r="O542" i="1" s="1"/>
  <c r="BP543" i="2"/>
  <c r="P542" i="1" s="1"/>
  <c r="BQ543" i="2"/>
  <c r="BR543" i="2"/>
  <c r="BT505" i="1" l="1"/>
  <c r="BA505" i="1"/>
  <c r="BS505" i="1"/>
  <c r="AZ505" i="1"/>
  <c r="BX351" i="1"/>
  <c r="BX395" i="1"/>
  <c r="M146" i="14"/>
  <c r="BX379" i="1"/>
  <c r="BY379" i="1" s="1"/>
  <c r="CB393" i="1"/>
  <c r="CA393" i="1"/>
  <c r="BZ393" i="1"/>
  <c r="I393" i="14" s="1"/>
  <c r="F456" i="14"/>
  <c r="BX456" i="1"/>
  <c r="F262" i="14"/>
  <c r="BX262" i="1"/>
  <c r="BY262" i="1" s="1"/>
  <c r="F352" i="14"/>
  <c r="BX352" i="1"/>
  <c r="BX539" i="1"/>
  <c r="BY455" i="1"/>
  <c r="CA455" i="1" s="1"/>
  <c r="J455" i="14" s="1"/>
  <c r="BZ123" i="1"/>
  <c r="CA123" i="1"/>
  <c r="J123" i="14" s="1"/>
  <c r="BX382" i="1"/>
  <c r="CB123" i="1"/>
  <c r="K123" i="14" s="1"/>
  <c r="L123" i="14"/>
  <c r="BA540" i="1"/>
  <c r="BT540" i="1"/>
  <c r="BS366" i="1"/>
  <c r="AZ366" i="1"/>
  <c r="I123" i="14"/>
  <c r="BY482" i="1"/>
  <c r="CB482" i="1" s="1"/>
  <c r="BP106" i="1"/>
  <c r="AW106" i="1"/>
  <c r="AD106" i="1"/>
  <c r="N106" i="1"/>
  <c r="R542" i="1"/>
  <c r="AH542" i="1" s="1"/>
  <c r="R243" i="1"/>
  <c r="AH243" i="1" s="1"/>
  <c r="Q542" i="1"/>
  <c r="AG542" i="1" s="1"/>
  <c r="AZ542" i="1" s="1"/>
  <c r="Q243" i="1"/>
  <c r="AG243" i="1" s="1"/>
  <c r="BT366" i="1"/>
  <c r="BA366" i="1"/>
  <c r="BS300" i="1"/>
  <c r="AZ300" i="1"/>
  <c r="BS540" i="1"/>
  <c r="AZ540" i="1"/>
  <c r="AV106" i="1"/>
  <c r="BO106" i="1"/>
  <c r="AC106" i="1"/>
  <c r="N540" i="1"/>
  <c r="AB540" i="1" s="1"/>
  <c r="N300" i="1"/>
  <c r="BT300" i="1"/>
  <c r="BA300" i="1"/>
  <c r="CD258" i="1"/>
  <c r="CJ258" i="1" s="1"/>
  <c r="CD348" i="1"/>
  <c r="CJ348" i="1" s="1"/>
  <c r="N348" i="14" s="1"/>
  <c r="CD347" i="1"/>
  <c r="CJ347" i="1" s="1"/>
  <c r="N347" i="14" s="1"/>
  <c r="CD260" i="1"/>
  <c r="CJ260" i="1" s="1"/>
  <c r="N260" i="14" s="1"/>
  <c r="BY456" i="1"/>
  <c r="L456" i="14" s="1"/>
  <c r="CD179" i="1"/>
  <c r="CJ179" i="1" s="1"/>
  <c r="N179" i="14" s="1"/>
  <c r="R543" i="1"/>
  <c r="AH543" i="1" s="1"/>
  <c r="BY394" i="1"/>
  <c r="F351" i="14"/>
  <c r="F395" i="14"/>
  <c r="M179" i="14"/>
  <c r="O543" i="1"/>
  <c r="AV543" i="1" s="1"/>
  <c r="CD259" i="1"/>
  <c r="CJ259" i="1" s="1"/>
  <c r="Q543" i="1"/>
  <c r="AG543" i="1" s="1"/>
  <c r="P543" i="1"/>
  <c r="AD543" i="1" s="1"/>
  <c r="BY352" i="1"/>
  <c r="L352" i="14" s="1"/>
  <c r="BA542" i="1"/>
  <c r="BT542" i="1"/>
  <c r="K393" i="14"/>
  <c r="J393" i="14"/>
  <c r="BY382" i="1"/>
  <c r="L382" i="14" s="1"/>
  <c r="L393" i="14"/>
  <c r="M369" i="14"/>
  <c r="N369" i="14"/>
  <c r="CD534" i="1"/>
  <c r="CJ534" i="1" s="1"/>
  <c r="AC542" i="1"/>
  <c r="AV542" i="1"/>
  <c r="BO542" i="1"/>
  <c r="AD542" i="1"/>
  <c r="AW542" i="1"/>
  <c r="BP542" i="1"/>
  <c r="BY388" i="1"/>
  <c r="BZ388" i="1" s="1"/>
  <c r="BO545" i="2"/>
  <c r="BR545" i="2"/>
  <c r="R222" i="1" s="1"/>
  <c r="AH222" i="1" s="1"/>
  <c r="BP545" i="2"/>
  <c r="BQ545" i="2"/>
  <c r="Q222" i="1" s="1"/>
  <c r="AG222" i="1" s="1"/>
  <c r="BN543" i="2"/>
  <c r="N542" i="1" s="1"/>
  <c r="BQ546" i="2"/>
  <c r="Q85" i="1" s="1"/>
  <c r="AG85" i="1" s="1"/>
  <c r="BR546" i="2"/>
  <c r="R85" i="1" s="1"/>
  <c r="AH85" i="1" s="1"/>
  <c r="BN544" i="2"/>
  <c r="N366" i="1" s="1"/>
  <c r="BZ455" i="1" l="1"/>
  <c r="I455" i="14" s="1"/>
  <c r="BZ482" i="1"/>
  <c r="CA388" i="1"/>
  <c r="BZ394" i="1"/>
  <c r="CB394" i="1"/>
  <c r="CA394" i="1"/>
  <c r="CB382" i="1"/>
  <c r="CA382" i="1"/>
  <c r="J382" i="14" s="1"/>
  <c r="BZ382" i="1"/>
  <c r="I382" i="14" s="1"/>
  <c r="CA482" i="1"/>
  <c r="J482" i="14" s="1"/>
  <c r="CB388" i="1"/>
  <c r="CB352" i="1"/>
  <c r="CA352" i="1"/>
  <c r="BZ352" i="1"/>
  <c r="CB262" i="1"/>
  <c r="CA262" i="1"/>
  <c r="J262" i="14" s="1"/>
  <c r="BZ262" i="1"/>
  <c r="I262" i="14" s="1"/>
  <c r="CB456" i="1"/>
  <c r="CA456" i="1"/>
  <c r="BZ456" i="1"/>
  <c r="K482" i="14"/>
  <c r="CB455" i="1"/>
  <c r="CD455" i="1" s="1"/>
  <c r="CJ455" i="1" s="1"/>
  <c r="N455" i="14" s="1"/>
  <c r="CB379" i="1"/>
  <c r="K379" i="14" s="1"/>
  <c r="CA379" i="1"/>
  <c r="J379" i="14" s="1"/>
  <c r="BZ379" i="1"/>
  <c r="I379" i="14" s="1"/>
  <c r="L379" i="14"/>
  <c r="M260" i="14"/>
  <c r="CD123" i="1"/>
  <c r="CJ123" i="1" s="1"/>
  <c r="N123" i="14" s="1"/>
  <c r="BN540" i="1"/>
  <c r="AU540" i="1"/>
  <c r="I482" i="14"/>
  <c r="M348" i="14"/>
  <c r="BS542" i="1"/>
  <c r="AB300" i="1"/>
  <c r="BN300" i="1"/>
  <c r="AU300" i="1"/>
  <c r="AB106" i="1"/>
  <c r="AK106" i="1" s="1"/>
  <c r="AU106" i="1"/>
  <c r="BD106" i="1" s="1"/>
  <c r="G106" i="14" s="1"/>
  <c r="BN106" i="1"/>
  <c r="H106" i="14" s="1"/>
  <c r="BA85" i="1"/>
  <c r="BT85" i="1"/>
  <c r="BS85" i="1"/>
  <c r="AZ85" i="1"/>
  <c r="AZ222" i="1"/>
  <c r="BS222" i="1"/>
  <c r="BS243" i="1"/>
  <c r="AZ243" i="1"/>
  <c r="AB366" i="1"/>
  <c r="AU366" i="1"/>
  <c r="BN366" i="1"/>
  <c r="BT222" i="1"/>
  <c r="BA222" i="1"/>
  <c r="BT243" i="1"/>
  <c r="BA243" i="1"/>
  <c r="L482" i="14"/>
  <c r="BO543" i="1"/>
  <c r="BP543" i="1"/>
  <c r="AW543" i="1"/>
  <c r="M347" i="14"/>
  <c r="L394" i="14"/>
  <c r="J394" i="14"/>
  <c r="K394" i="14"/>
  <c r="K262" i="14"/>
  <c r="AC543" i="1"/>
  <c r="K456" i="14"/>
  <c r="I456" i="14"/>
  <c r="J456" i="14"/>
  <c r="K352" i="14"/>
  <c r="N543" i="1"/>
  <c r="R545" i="1"/>
  <c r="AH545" i="1" s="1"/>
  <c r="BT545" i="1" s="1"/>
  <c r="R112" i="1"/>
  <c r="AH112" i="1" s="1"/>
  <c r="Q545" i="1"/>
  <c r="AG545" i="1" s="1"/>
  <c r="AZ545" i="1" s="1"/>
  <c r="Q112" i="1"/>
  <c r="AG112" i="1" s="1"/>
  <c r="L262" i="14"/>
  <c r="BS543" i="1"/>
  <c r="AZ543" i="1"/>
  <c r="BY395" i="1"/>
  <c r="I394" i="14"/>
  <c r="Q544" i="1"/>
  <c r="Q282" i="1"/>
  <c r="AG282" i="1" s="1"/>
  <c r="BA543" i="1"/>
  <c r="BT543" i="1"/>
  <c r="R544" i="1"/>
  <c r="R282" i="1"/>
  <c r="AH282" i="1" s="1"/>
  <c r="J352" i="14"/>
  <c r="BY351" i="1"/>
  <c r="K382" i="14"/>
  <c r="BY539" i="1"/>
  <c r="CB539" i="1" s="1"/>
  <c r="L388" i="14"/>
  <c r="K388" i="14"/>
  <c r="J388" i="14"/>
  <c r="I388" i="14"/>
  <c r="CD393" i="1"/>
  <c r="CJ393" i="1" s="1"/>
  <c r="AB543" i="1"/>
  <c r="BN543" i="1"/>
  <c r="AU543" i="1"/>
  <c r="BS545" i="1"/>
  <c r="AB542" i="1"/>
  <c r="AK542" i="1" s="1"/>
  <c r="BN542" i="1"/>
  <c r="H542" i="14" s="1"/>
  <c r="AU542" i="1"/>
  <c r="BD542" i="1" s="1"/>
  <c r="G542" i="14" s="1"/>
  <c r="BP546" i="2"/>
  <c r="P85" i="1" s="1"/>
  <c r="BP417" i="2"/>
  <c r="BP418" i="2"/>
  <c r="BP419" i="2"/>
  <c r="P418" i="1" s="1"/>
  <c r="BP240" i="2"/>
  <c r="P442" i="1" s="1"/>
  <c r="BP420" i="2"/>
  <c r="BP406" i="2"/>
  <c r="BP411" i="2"/>
  <c r="P410" i="1" s="1"/>
  <c r="BP410" i="2"/>
  <c r="BP412" i="2"/>
  <c r="BP413" i="2"/>
  <c r="P412" i="1" s="1"/>
  <c r="BP407" i="2"/>
  <c r="P424" i="1" s="1"/>
  <c r="BP416" i="2"/>
  <c r="P86" i="1" s="1"/>
  <c r="BP408" i="2"/>
  <c r="BP415" i="2"/>
  <c r="BP414" i="2"/>
  <c r="P413" i="1" s="1"/>
  <c r="BP409" i="2"/>
  <c r="P297" i="1" s="1"/>
  <c r="BP300" i="2"/>
  <c r="BP241" i="2"/>
  <c r="BP186" i="2"/>
  <c r="BP299" i="2"/>
  <c r="BP422" i="2"/>
  <c r="P459" i="1" s="1"/>
  <c r="BP421" i="2"/>
  <c r="P174" i="1" s="1"/>
  <c r="BR547" i="2"/>
  <c r="BP547" i="2"/>
  <c r="BQ547" i="2"/>
  <c r="BN545" i="2"/>
  <c r="N544" i="1" s="1"/>
  <c r="BO547" i="2"/>
  <c r="BO546" i="2"/>
  <c r="O85" i="1" s="1"/>
  <c r="BO417" i="2"/>
  <c r="O416" i="1" s="1"/>
  <c r="BO418" i="2"/>
  <c r="O417" i="1" s="1"/>
  <c r="BO299" i="2"/>
  <c r="BO420" i="2"/>
  <c r="BO414" i="2"/>
  <c r="BO412" i="2"/>
  <c r="BO415" i="2"/>
  <c r="BO408" i="2"/>
  <c r="BO416" i="2"/>
  <c r="O86" i="1" s="1"/>
  <c r="BO407" i="2"/>
  <c r="O424" i="1" s="1"/>
  <c r="BO419" i="2"/>
  <c r="O418" i="1" s="1"/>
  <c r="BO411" i="2"/>
  <c r="BO410" i="2"/>
  <c r="BO409" i="2"/>
  <c r="O297" i="1" s="1"/>
  <c r="BO413" i="2"/>
  <c r="O412" i="1" s="1"/>
  <c r="BO422" i="2"/>
  <c r="O459" i="1" s="1"/>
  <c r="BO421" i="2"/>
  <c r="O174" i="1" s="1"/>
  <c r="BP548" i="2"/>
  <c r="BQ548" i="2"/>
  <c r="Q111" i="1" s="1"/>
  <c r="BR548" i="2"/>
  <c r="R111" i="1" s="1"/>
  <c r="BN546" i="2"/>
  <c r="N85" i="1" s="1"/>
  <c r="BO548" i="2"/>
  <c r="BN418" i="2"/>
  <c r="N417" i="1" s="1"/>
  <c r="BN417" i="2"/>
  <c r="BN300" i="2"/>
  <c r="N80" i="1" s="1"/>
  <c r="BN420" i="2"/>
  <c r="BN412" i="2"/>
  <c r="BN408" i="2"/>
  <c r="BN407" i="2"/>
  <c r="N424" i="1" s="1"/>
  <c r="BN419" i="2"/>
  <c r="N418" i="1" s="1"/>
  <c r="BN409" i="2"/>
  <c r="N297" i="1" s="1"/>
  <c r="BN406" i="2"/>
  <c r="N368" i="1" s="1"/>
  <c r="BN410" i="2"/>
  <c r="BN411" i="2"/>
  <c r="N410" i="1" s="1"/>
  <c r="BN414" i="2"/>
  <c r="N413" i="1" s="1"/>
  <c r="BN415" i="2"/>
  <c r="BN299" i="2"/>
  <c r="BN413" i="2"/>
  <c r="N412" i="1" s="1"/>
  <c r="BN416" i="2"/>
  <c r="BN422" i="2"/>
  <c r="N459" i="1" s="1"/>
  <c r="BN421" i="2"/>
  <c r="N174" i="1" s="1"/>
  <c r="AZ112" i="1" l="1"/>
  <c r="BS112" i="1"/>
  <c r="BT112" i="1"/>
  <c r="BA112" i="1"/>
  <c r="BA545" i="1"/>
  <c r="K455" i="14"/>
  <c r="CB395" i="1"/>
  <c r="K395" i="14" s="1"/>
  <c r="CA395" i="1"/>
  <c r="J395" i="14" s="1"/>
  <c r="BZ395" i="1"/>
  <c r="M123" i="14"/>
  <c r="BZ539" i="1"/>
  <c r="M455" i="14"/>
  <c r="CA539" i="1"/>
  <c r="BX542" i="1"/>
  <c r="CB351" i="1"/>
  <c r="K351" i="14" s="1"/>
  <c r="CA351" i="1"/>
  <c r="J351" i="14" s="1"/>
  <c r="BZ351" i="1"/>
  <c r="BX106" i="1"/>
  <c r="AK543" i="1"/>
  <c r="CD379" i="1"/>
  <c r="M379" i="14" s="1"/>
  <c r="CD394" i="1"/>
  <c r="CJ394" i="1" s="1"/>
  <c r="N394" i="14" s="1"/>
  <c r="AB85" i="1"/>
  <c r="BN85" i="1"/>
  <c r="AU85" i="1"/>
  <c r="AB368" i="1"/>
  <c r="BN368" i="1"/>
  <c r="AU368" i="1"/>
  <c r="AC174" i="1"/>
  <c r="AV174" i="1"/>
  <c r="BO174" i="1"/>
  <c r="AV86" i="1"/>
  <c r="AC86" i="1"/>
  <c r="BO86" i="1"/>
  <c r="AD459" i="1"/>
  <c r="AW459" i="1"/>
  <c r="BP459" i="1"/>
  <c r="BN297" i="1"/>
  <c r="AU297" i="1"/>
  <c r="AB297" i="1"/>
  <c r="BO459" i="1"/>
  <c r="AC459" i="1"/>
  <c r="AV459" i="1"/>
  <c r="AC85" i="1"/>
  <c r="AV85" i="1"/>
  <c r="BO85" i="1"/>
  <c r="BP86" i="1"/>
  <c r="AD86" i="1"/>
  <c r="AW86" i="1"/>
  <c r="BP442" i="1"/>
  <c r="AD442" i="1"/>
  <c r="AW442" i="1"/>
  <c r="CJ379" i="1"/>
  <c r="N379" i="14" s="1"/>
  <c r="O541" i="1"/>
  <c r="BP424" i="1"/>
  <c r="AW424" i="1"/>
  <c r="AD424" i="1"/>
  <c r="BN424" i="1"/>
  <c r="AU424" i="1"/>
  <c r="AB424" i="1"/>
  <c r="AC297" i="1"/>
  <c r="BO297" i="1"/>
  <c r="AV297" i="1"/>
  <c r="AU459" i="1"/>
  <c r="AB459" i="1"/>
  <c r="BN459" i="1"/>
  <c r="N541" i="1"/>
  <c r="Q546" i="1"/>
  <c r="Q466" i="1"/>
  <c r="AG466" i="1" s="1"/>
  <c r="AB174" i="1"/>
  <c r="BN174" i="1"/>
  <c r="AU174" i="1"/>
  <c r="AD297" i="1"/>
  <c r="BP297" i="1"/>
  <c r="AW297" i="1"/>
  <c r="AW85" i="1"/>
  <c r="AD85" i="1"/>
  <c r="BP85" i="1"/>
  <c r="F106" i="14"/>
  <c r="N86" i="1"/>
  <c r="R546" i="1"/>
  <c r="R466" i="1"/>
  <c r="AH466" i="1" s="1"/>
  <c r="CD482" i="1"/>
  <c r="AB80" i="1"/>
  <c r="BN80" i="1"/>
  <c r="AU80" i="1"/>
  <c r="AV424" i="1"/>
  <c r="BO424" i="1"/>
  <c r="AC424" i="1"/>
  <c r="AW174" i="1"/>
  <c r="BP174" i="1"/>
  <c r="AD174" i="1"/>
  <c r="P541" i="1"/>
  <c r="H543" i="14"/>
  <c r="CD382" i="1"/>
  <c r="CJ382" i="1" s="1"/>
  <c r="N382" i="14" s="1"/>
  <c r="CD456" i="1"/>
  <c r="CJ456" i="1" s="1"/>
  <c r="N456" i="14" s="1"/>
  <c r="BD543" i="1"/>
  <c r="G543" i="14" s="1"/>
  <c r="O396" i="1"/>
  <c r="O421" i="1"/>
  <c r="AV421" i="1" s="1"/>
  <c r="O181" i="1"/>
  <c r="O112" i="1"/>
  <c r="P421" i="1"/>
  <c r="AD421" i="1" s="1"/>
  <c r="P181" i="1"/>
  <c r="I351" i="14"/>
  <c r="N112" i="1"/>
  <c r="P298" i="1"/>
  <c r="AD298" i="1" s="1"/>
  <c r="P165" i="1"/>
  <c r="P239" i="1"/>
  <c r="N462" i="1"/>
  <c r="R547" i="1"/>
  <c r="AH547" i="1" s="1"/>
  <c r="R396" i="1"/>
  <c r="AH396" i="1" s="1"/>
  <c r="O265" i="1"/>
  <c r="AB544" i="1"/>
  <c r="AU544" i="1"/>
  <c r="BN544" i="1"/>
  <c r="P147" i="1"/>
  <c r="P462" i="1"/>
  <c r="BT282" i="1"/>
  <c r="BA282" i="1"/>
  <c r="N298" i="1"/>
  <c r="AU298" i="1" s="1"/>
  <c r="N165" i="1"/>
  <c r="N411" i="1"/>
  <c r="Q547" i="1"/>
  <c r="AG547" i="1" s="1"/>
  <c r="Q396" i="1"/>
  <c r="AG396" i="1" s="1"/>
  <c r="P240" i="1"/>
  <c r="BP240" i="1" s="1"/>
  <c r="P417" i="1"/>
  <c r="BP417" i="1" s="1"/>
  <c r="P396" i="1"/>
  <c r="P246" i="1"/>
  <c r="P416" i="1"/>
  <c r="BP416" i="1" s="1"/>
  <c r="P358" i="1"/>
  <c r="L395" i="14"/>
  <c r="I352" i="14"/>
  <c r="CD352" i="1"/>
  <c r="N359" i="1"/>
  <c r="N246" i="1"/>
  <c r="O298" i="1"/>
  <c r="BO298" i="1" s="1"/>
  <c r="O165" i="1"/>
  <c r="P265" i="1"/>
  <c r="P266" i="1"/>
  <c r="P112" i="1"/>
  <c r="N421" i="1"/>
  <c r="BN421" i="1" s="1"/>
  <c r="N181" i="1"/>
  <c r="N416" i="1"/>
  <c r="AB416" i="1" s="1"/>
  <c r="N358" i="1"/>
  <c r="O462" i="1"/>
  <c r="CD262" i="1"/>
  <c r="N265" i="1"/>
  <c r="P359" i="1"/>
  <c r="P111" i="1"/>
  <c r="L351" i="14"/>
  <c r="BS282" i="1"/>
  <c r="AZ282" i="1"/>
  <c r="M393" i="14"/>
  <c r="N393" i="14"/>
  <c r="M382" i="14"/>
  <c r="CD388" i="1"/>
  <c r="CJ388" i="1" s="1"/>
  <c r="BO416" i="1"/>
  <c r="AC416" i="1"/>
  <c r="AV416" i="1"/>
  <c r="BP413" i="1"/>
  <c r="AW413" i="1"/>
  <c r="AD413" i="1"/>
  <c r="AD418" i="1"/>
  <c r="BP418" i="1"/>
  <c r="AW418" i="1"/>
  <c r="BN411" i="1"/>
  <c r="AB411" i="1"/>
  <c r="AU411" i="1"/>
  <c r="AV418" i="1"/>
  <c r="AC418" i="1"/>
  <c r="BO418" i="1"/>
  <c r="AB412" i="1"/>
  <c r="AU412" i="1"/>
  <c r="BN412" i="1"/>
  <c r="AB421" i="1"/>
  <c r="AD412" i="1"/>
  <c r="BP412" i="1"/>
  <c r="AW412" i="1"/>
  <c r="AB413" i="1"/>
  <c r="BN413" i="1"/>
  <c r="AU413" i="1"/>
  <c r="BN417" i="1"/>
  <c r="AB417" i="1"/>
  <c r="AU417" i="1"/>
  <c r="AB410" i="1"/>
  <c r="BN410" i="1"/>
  <c r="AU410" i="1"/>
  <c r="BP410" i="1"/>
  <c r="AW410" i="1"/>
  <c r="AD410" i="1"/>
  <c r="AD240" i="1"/>
  <c r="AV412" i="1"/>
  <c r="BO412" i="1"/>
  <c r="AC412" i="1"/>
  <c r="BN418" i="1"/>
  <c r="AU418" i="1"/>
  <c r="AB418" i="1"/>
  <c r="BO417" i="1"/>
  <c r="AC417" i="1"/>
  <c r="AV417" i="1"/>
  <c r="BP239" i="1"/>
  <c r="AD239" i="1"/>
  <c r="AW239" i="1"/>
  <c r="BN548" i="2"/>
  <c r="N111" i="1" s="1"/>
  <c r="BQ550" i="2"/>
  <c r="Q483" i="1" s="1"/>
  <c r="AG483" i="1" s="1"/>
  <c r="BR550" i="2"/>
  <c r="R483" i="1" s="1"/>
  <c r="AH483" i="1" s="1"/>
  <c r="F543" i="14"/>
  <c r="BO549" i="2"/>
  <c r="O370" i="1" s="1"/>
  <c r="BP549" i="2"/>
  <c r="BR549" i="2"/>
  <c r="R370" i="1" s="1"/>
  <c r="AH370" i="1" s="1"/>
  <c r="BN547" i="2"/>
  <c r="N546" i="1" s="1"/>
  <c r="BQ549" i="2"/>
  <c r="Q370" i="1" s="1"/>
  <c r="AG370" i="1" s="1"/>
  <c r="F542" i="14"/>
  <c r="AU421" i="1" l="1"/>
  <c r="BP421" i="1"/>
  <c r="AW416" i="1"/>
  <c r="AU416" i="1"/>
  <c r="AD416" i="1"/>
  <c r="AK416" i="1" s="1"/>
  <c r="AC298" i="1"/>
  <c r="AW240" i="1"/>
  <c r="AW421" i="1"/>
  <c r="AC421" i="1"/>
  <c r="AK421" i="1" s="1"/>
  <c r="AV298" i="1"/>
  <c r="M394" i="14"/>
  <c r="BX543" i="1"/>
  <c r="AK424" i="1"/>
  <c r="BD174" i="1"/>
  <c r="G174" i="14" s="1"/>
  <c r="BD459" i="1"/>
  <c r="G459" i="14" s="1"/>
  <c r="AW298" i="1"/>
  <c r="BD298" i="1" s="1"/>
  <c r="BP298" i="1"/>
  <c r="H85" i="14"/>
  <c r="H459" i="14"/>
  <c r="BO421" i="1"/>
  <c r="H421" i="14" s="1"/>
  <c r="H297" i="14"/>
  <c r="BD85" i="1"/>
  <c r="G85" i="14" s="1"/>
  <c r="BD424" i="1"/>
  <c r="G424" i="14" s="1"/>
  <c r="AK85" i="1"/>
  <c r="F85" i="14" s="1"/>
  <c r="H424" i="14"/>
  <c r="H86" i="14"/>
  <c r="AK86" i="1"/>
  <c r="H174" i="14"/>
  <c r="AK297" i="1"/>
  <c r="BD86" i="1"/>
  <c r="G86" i="14" s="1"/>
  <c r="AK174" i="1"/>
  <c r="BD297" i="1"/>
  <c r="G297" i="14" s="1"/>
  <c r="AZ483" i="1"/>
  <c r="BS483" i="1"/>
  <c r="AZ466" i="1"/>
  <c r="BS466" i="1"/>
  <c r="AB165" i="1"/>
  <c r="AU165" i="1"/>
  <c r="BN165" i="1"/>
  <c r="AV541" i="1"/>
  <c r="BO541" i="1"/>
  <c r="AC541" i="1"/>
  <c r="BP541" i="1"/>
  <c r="AD541" i="1"/>
  <c r="AW541" i="1"/>
  <c r="AB541" i="1"/>
  <c r="AU541" i="1"/>
  <c r="BN541" i="1"/>
  <c r="BA370" i="1"/>
  <c r="BT370" i="1"/>
  <c r="BY106" i="1"/>
  <c r="L106" i="14" s="1"/>
  <c r="BO370" i="1"/>
  <c r="AC370" i="1"/>
  <c r="AV370" i="1"/>
  <c r="AZ547" i="1"/>
  <c r="BS547" i="1"/>
  <c r="BT547" i="1"/>
  <c r="BA547" i="1"/>
  <c r="CJ482" i="1"/>
  <c r="N482" i="14" s="1"/>
  <c r="M482" i="14"/>
  <c r="AK459" i="1"/>
  <c r="BX459" i="1" s="1"/>
  <c r="BS370" i="1"/>
  <c r="AZ370" i="1"/>
  <c r="BT483" i="1"/>
  <c r="BA483" i="1"/>
  <c r="BA466" i="1"/>
  <c r="BT466" i="1"/>
  <c r="F174" i="14"/>
  <c r="BY543" i="1"/>
  <c r="BN416" i="1"/>
  <c r="M456" i="14"/>
  <c r="AD417" i="1"/>
  <c r="AK417" i="1" s="1"/>
  <c r="BN298" i="1"/>
  <c r="AB298" i="1"/>
  <c r="AK298" i="1" s="1"/>
  <c r="AW417" i="1"/>
  <c r="BD417" i="1" s="1"/>
  <c r="AU462" i="1"/>
  <c r="AB462" i="1"/>
  <c r="BN462" i="1"/>
  <c r="O548" i="1"/>
  <c r="AV548" i="1" s="1"/>
  <c r="O397" i="1"/>
  <c r="Q548" i="1"/>
  <c r="Q397" i="1"/>
  <c r="AG397" i="1" s="1"/>
  <c r="R548" i="1"/>
  <c r="R397" i="1"/>
  <c r="AH397" i="1" s="1"/>
  <c r="AB265" i="1"/>
  <c r="AU265" i="1"/>
  <c r="BN265" i="1"/>
  <c r="CJ352" i="1"/>
  <c r="N352" i="14" s="1"/>
  <c r="M352" i="14"/>
  <c r="AU112" i="1"/>
  <c r="AB112" i="1"/>
  <c r="BN112" i="1"/>
  <c r="BN358" i="1"/>
  <c r="AB358" i="1"/>
  <c r="AU358" i="1"/>
  <c r="BO165" i="1"/>
  <c r="AC165" i="1"/>
  <c r="AV165" i="1"/>
  <c r="I395" i="14"/>
  <c r="CD395" i="1"/>
  <c r="AD462" i="1"/>
  <c r="BP462" i="1"/>
  <c r="AW462" i="1"/>
  <c r="AV265" i="1"/>
  <c r="BO265" i="1"/>
  <c r="AC265" i="1"/>
  <c r="AV112" i="1"/>
  <c r="AC112" i="1"/>
  <c r="BO112" i="1"/>
  <c r="P548" i="1"/>
  <c r="AD548" i="1" s="1"/>
  <c r="P397" i="1"/>
  <c r="BP111" i="1"/>
  <c r="AW111" i="1"/>
  <c r="AD111" i="1"/>
  <c r="CJ262" i="1"/>
  <c r="N262" i="14" s="1"/>
  <c r="M262" i="14"/>
  <c r="CD351" i="1"/>
  <c r="AU111" i="1"/>
  <c r="BN111" i="1"/>
  <c r="AB111" i="1"/>
  <c r="BP112" i="1"/>
  <c r="AW112" i="1"/>
  <c r="AD112" i="1"/>
  <c r="AU246" i="1"/>
  <c r="BN246" i="1"/>
  <c r="AB246" i="1"/>
  <c r="BP358" i="1"/>
  <c r="AD358" i="1"/>
  <c r="AW358" i="1"/>
  <c r="AW396" i="1"/>
  <c r="BP396" i="1"/>
  <c r="AD396" i="1"/>
  <c r="AW147" i="1"/>
  <c r="AD147" i="1"/>
  <c r="BP147" i="1"/>
  <c r="BT396" i="1"/>
  <c r="BA396" i="1"/>
  <c r="R549" i="1"/>
  <c r="AH549" i="1" s="1"/>
  <c r="BT549" i="1" s="1"/>
  <c r="R507" i="1"/>
  <c r="AH507" i="1" s="1"/>
  <c r="BP359" i="1"/>
  <c r="AW359" i="1"/>
  <c r="AD359" i="1"/>
  <c r="AV181" i="1"/>
  <c r="AC181" i="1"/>
  <c r="BO181" i="1"/>
  <c r="Q549" i="1"/>
  <c r="AG549" i="1" s="1"/>
  <c r="AZ549" i="1" s="1"/>
  <c r="Q507" i="1"/>
  <c r="AG507" i="1" s="1"/>
  <c r="AB181" i="1"/>
  <c r="BN181" i="1"/>
  <c r="AU181" i="1"/>
  <c r="AW266" i="1"/>
  <c r="AD266" i="1"/>
  <c r="BP266" i="1"/>
  <c r="AW165" i="1"/>
  <c r="AD165" i="1"/>
  <c r="BP165" i="1"/>
  <c r="N396" i="1"/>
  <c r="BN359" i="1"/>
  <c r="AU359" i="1"/>
  <c r="AB359" i="1"/>
  <c r="AW246" i="1"/>
  <c r="AD246" i="1"/>
  <c r="BP246" i="1"/>
  <c r="AC396" i="1"/>
  <c r="BO396" i="1"/>
  <c r="AV396" i="1"/>
  <c r="BO462" i="1"/>
  <c r="AV462" i="1"/>
  <c r="AC462" i="1"/>
  <c r="AD265" i="1"/>
  <c r="AW265" i="1"/>
  <c r="BP265" i="1"/>
  <c r="BS396" i="1"/>
  <c r="AZ396" i="1"/>
  <c r="BP181" i="1"/>
  <c r="AW181" i="1"/>
  <c r="AD181" i="1"/>
  <c r="CD539" i="1"/>
  <c r="CJ539" i="1" s="1"/>
  <c r="AK418" i="1"/>
  <c r="M388" i="14"/>
  <c r="N388" i="14"/>
  <c r="BD418" i="1"/>
  <c r="G418" i="14" s="1"/>
  <c r="H418" i="14"/>
  <c r="AK412" i="1"/>
  <c r="BD416" i="1"/>
  <c r="H417" i="14"/>
  <c r="AC548" i="1"/>
  <c r="BO548" i="1"/>
  <c r="H412" i="14"/>
  <c r="BD412" i="1"/>
  <c r="H298" i="14"/>
  <c r="AB546" i="1"/>
  <c r="AU546" i="1"/>
  <c r="BN546" i="1"/>
  <c r="BY542" i="1"/>
  <c r="CB542" i="1" s="1"/>
  <c r="BR552" i="2"/>
  <c r="R162" i="1" s="1"/>
  <c r="AH162" i="1" s="1"/>
  <c r="BQ552" i="2"/>
  <c r="Q162" i="1" s="1"/>
  <c r="AG162" i="1" s="1"/>
  <c r="BQ551" i="2"/>
  <c r="Q118" i="1" s="1"/>
  <c r="AG118" i="1" s="1"/>
  <c r="BR551" i="2"/>
  <c r="R118" i="1" s="1"/>
  <c r="AH118" i="1" s="1"/>
  <c r="BN549" i="2"/>
  <c r="N370" i="1" s="1"/>
  <c r="BD421" i="1" l="1"/>
  <c r="G421" i="14" s="1"/>
  <c r="BX297" i="1"/>
  <c r="BX174" i="1"/>
  <c r="BX424" i="1"/>
  <c r="F417" i="14"/>
  <c r="BX417" i="1"/>
  <c r="F298" i="14"/>
  <c r="BX298" i="1"/>
  <c r="F412" i="14"/>
  <c r="BX412" i="1"/>
  <c r="BY412" i="1" s="1"/>
  <c r="BZ542" i="1"/>
  <c r="I542" i="14" s="1"/>
  <c r="F297" i="14"/>
  <c r="BX86" i="1"/>
  <c r="CA542" i="1"/>
  <c r="F424" i="14"/>
  <c r="BX416" i="1"/>
  <c r="BZ106" i="1"/>
  <c r="I106" i="14" s="1"/>
  <c r="F418" i="14"/>
  <c r="BX418" i="1"/>
  <c r="BY418" i="1" s="1"/>
  <c r="F421" i="14"/>
  <c r="BX421" i="1"/>
  <c r="BX85" i="1"/>
  <c r="CA106" i="1"/>
  <c r="J106" i="14" s="1"/>
  <c r="CB106" i="1"/>
  <c r="K106" i="14" s="1"/>
  <c r="CB543" i="1"/>
  <c r="K543" i="14" s="1"/>
  <c r="CA543" i="1"/>
  <c r="J543" i="14" s="1"/>
  <c r="BZ543" i="1"/>
  <c r="F86" i="14"/>
  <c r="AK541" i="1"/>
  <c r="H541" i="14"/>
  <c r="BD541" i="1"/>
  <c r="G541" i="14" s="1"/>
  <c r="BS162" i="1"/>
  <c r="AZ162" i="1"/>
  <c r="BY424" i="1"/>
  <c r="CB424" i="1" s="1"/>
  <c r="BY297" i="1"/>
  <c r="CB297" i="1" s="1"/>
  <c r="BA162" i="1"/>
  <c r="BT162" i="1"/>
  <c r="BY86" i="1"/>
  <c r="BY174" i="1"/>
  <c r="CB174" i="1" s="1"/>
  <c r="F459" i="14"/>
  <c r="F541" i="14"/>
  <c r="BN370" i="1"/>
  <c r="AB370" i="1"/>
  <c r="AU370" i="1"/>
  <c r="BT118" i="1"/>
  <c r="BA118" i="1"/>
  <c r="AZ118" i="1"/>
  <c r="BS118" i="1"/>
  <c r="BA549" i="1"/>
  <c r="AW548" i="1"/>
  <c r="BP548" i="1"/>
  <c r="BS549" i="1"/>
  <c r="BD462" i="1"/>
  <c r="AK462" i="1"/>
  <c r="BD181" i="1"/>
  <c r="G181" i="14" s="1"/>
  <c r="AK112" i="1"/>
  <c r="BD165" i="1"/>
  <c r="G165" i="14" s="1"/>
  <c r="N548" i="1"/>
  <c r="N397" i="1"/>
  <c r="BD265" i="1"/>
  <c r="G265" i="14" s="1"/>
  <c r="R550" i="1"/>
  <c r="AH550" i="1" s="1"/>
  <c r="BT550" i="1" s="1"/>
  <c r="R398" i="1"/>
  <c r="AH398" i="1" s="1"/>
  <c r="BS507" i="1"/>
  <c r="AZ507" i="1"/>
  <c r="AD397" i="1"/>
  <c r="BP397" i="1"/>
  <c r="AW397" i="1"/>
  <c r="BD112" i="1"/>
  <c r="G112" i="14" s="1"/>
  <c r="AK265" i="1"/>
  <c r="Q550" i="1"/>
  <c r="AG550" i="1" s="1"/>
  <c r="BS550" i="1" s="1"/>
  <c r="Q398" i="1"/>
  <c r="AG398" i="1" s="1"/>
  <c r="AK165" i="1"/>
  <c r="BA397" i="1"/>
  <c r="BT397" i="1"/>
  <c r="H181" i="14"/>
  <c r="H165" i="14"/>
  <c r="Q551" i="1"/>
  <c r="AG551" i="1" s="1"/>
  <c r="AZ551" i="1" s="1"/>
  <c r="AK181" i="1"/>
  <c r="AZ397" i="1"/>
  <c r="BS397" i="1"/>
  <c r="CJ351" i="1"/>
  <c r="N351" i="14" s="1"/>
  <c r="M351" i="14"/>
  <c r="R551" i="1"/>
  <c r="AH551" i="1" s="1"/>
  <c r="BA551" i="1" s="1"/>
  <c r="BO397" i="1"/>
  <c r="AC397" i="1"/>
  <c r="AV397" i="1"/>
  <c r="AU396" i="1"/>
  <c r="BD396" i="1" s="1"/>
  <c r="G396" i="14" s="1"/>
  <c r="AB396" i="1"/>
  <c r="AK396" i="1" s="1"/>
  <c r="BN396" i="1"/>
  <c r="H396" i="14" s="1"/>
  <c r="BT507" i="1"/>
  <c r="BA507" i="1"/>
  <c r="CJ395" i="1"/>
  <c r="N395" i="14" s="1"/>
  <c r="M395" i="14"/>
  <c r="H112" i="14"/>
  <c r="H265" i="14"/>
  <c r="L543" i="14"/>
  <c r="BY416" i="1"/>
  <c r="K542" i="14"/>
  <c r="L542" i="14"/>
  <c r="J542" i="14"/>
  <c r="BY417" i="1"/>
  <c r="G417" i="14"/>
  <c r="BA550" i="1"/>
  <c r="AZ550" i="1"/>
  <c r="G412" i="14"/>
  <c r="G298" i="14"/>
  <c r="BR553" i="2"/>
  <c r="BQ553" i="2"/>
  <c r="BQ554" i="2"/>
  <c r="BR554" i="2"/>
  <c r="BZ424" i="1" l="1"/>
  <c r="BZ174" i="1"/>
  <c r="CA424" i="1"/>
  <c r="J424" i="14" s="1"/>
  <c r="K297" i="14"/>
  <c r="BX541" i="1"/>
  <c r="CA174" i="1"/>
  <c r="J174" i="14" s="1"/>
  <c r="CB412" i="1"/>
  <c r="CA412" i="1"/>
  <c r="J412" i="14" s="1"/>
  <c r="BZ412" i="1"/>
  <c r="CB418" i="1"/>
  <c r="CA418" i="1"/>
  <c r="BZ418" i="1"/>
  <c r="BX396" i="1"/>
  <c r="BX165" i="1"/>
  <c r="F112" i="14"/>
  <c r="BX112" i="1"/>
  <c r="CB86" i="1"/>
  <c r="BZ86" i="1"/>
  <c r="I86" i="14" s="1"/>
  <c r="CA86" i="1"/>
  <c r="J86" i="14" s="1"/>
  <c r="BX181" i="1"/>
  <c r="BX462" i="1"/>
  <c r="BY85" i="1"/>
  <c r="L85" i="14" s="1"/>
  <c r="CB416" i="1"/>
  <c r="CA416" i="1"/>
  <c r="BZ416" i="1"/>
  <c r="BZ297" i="1"/>
  <c r="CB417" i="1"/>
  <c r="K417" i="14" s="1"/>
  <c r="CA417" i="1"/>
  <c r="BZ417" i="1"/>
  <c r="I417" i="14" s="1"/>
  <c r="BX265" i="1"/>
  <c r="CA297" i="1"/>
  <c r="J297" i="14" s="1"/>
  <c r="L297" i="14"/>
  <c r="CD106" i="1"/>
  <c r="CJ106" i="1" s="1"/>
  <c r="N106" i="14" s="1"/>
  <c r="L86" i="14"/>
  <c r="L424" i="14"/>
  <c r="K424" i="14"/>
  <c r="L174" i="14"/>
  <c r="BS551" i="1"/>
  <c r="BT551" i="1"/>
  <c r="K174" i="14"/>
  <c r="Q235" i="1"/>
  <c r="AG235" i="1" s="1"/>
  <c r="R235" i="1"/>
  <c r="AH235" i="1" s="1"/>
  <c r="Q552" i="1"/>
  <c r="AG552" i="1" s="1"/>
  <c r="BS552" i="1" s="1"/>
  <c r="Q12" i="1"/>
  <c r="AG12" i="1" s="1"/>
  <c r="BY541" i="1"/>
  <c r="I174" i="14"/>
  <c r="K86" i="14"/>
  <c r="I297" i="14"/>
  <c r="R552" i="1"/>
  <c r="AH552" i="1" s="1"/>
  <c r="BT552" i="1" s="1"/>
  <c r="R12" i="1"/>
  <c r="AH12" i="1" s="1"/>
  <c r="BY459" i="1"/>
  <c r="I424" i="14"/>
  <c r="BS398" i="1"/>
  <c r="AZ398" i="1"/>
  <c r="F396" i="14"/>
  <c r="BY462" i="1"/>
  <c r="F181" i="14"/>
  <c r="BT398" i="1"/>
  <c r="BA398" i="1"/>
  <c r="F265" i="14"/>
  <c r="AB397" i="1"/>
  <c r="AK397" i="1" s="1"/>
  <c r="AU397" i="1"/>
  <c r="BD397" i="1" s="1"/>
  <c r="G397" i="14" s="1"/>
  <c r="BN397" i="1"/>
  <c r="H397" i="14" s="1"/>
  <c r="F165" i="14"/>
  <c r="AB548" i="1"/>
  <c r="AK548" i="1" s="1"/>
  <c r="AU548" i="1"/>
  <c r="BD548" i="1" s="1"/>
  <c r="G548" i="14" s="1"/>
  <c r="BN548" i="1"/>
  <c r="H548" i="14" s="1"/>
  <c r="CD543" i="1"/>
  <c r="CJ543" i="1" s="1"/>
  <c r="N543" i="14" s="1"/>
  <c r="I543" i="14"/>
  <c r="I412" i="14"/>
  <c r="K412" i="14"/>
  <c r="L412" i="14"/>
  <c r="J417" i="14"/>
  <c r="L417" i="14"/>
  <c r="L418" i="14"/>
  <c r="K418" i="14"/>
  <c r="J418" i="14"/>
  <c r="I418" i="14"/>
  <c r="CD542" i="1"/>
  <c r="CJ542" i="1" s="1"/>
  <c r="BY298" i="1"/>
  <c r="BZ298" i="1" s="1"/>
  <c r="BY421" i="1"/>
  <c r="CB421" i="1" s="1"/>
  <c r="BQ555" i="2"/>
  <c r="BR555" i="2"/>
  <c r="BQ556" i="2"/>
  <c r="BR556" i="2"/>
  <c r="BA552" i="1" l="1"/>
  <c r="AZ552" i="1"/>
  <c r="BX397" i="1"/>
  <c r="CA85" i="1"/>
  <c r="J85" i="14" s="1"/>
  <c r="CB85" i="1"/>
  <c r="K85" i="14" s="1"/>
  <c r="CA298" i="1"/>
  <c r="CB298" i="1"/>
  <c r="K298" i="14" s="1"/>
  <c r="CB541" i="1"/>
  <c r="K541" i="14" s="1"/>
  <c r="CA541" i="1"/>
  <c r="J541" i="14" s="1"/>
  <c r="BZ541" i="1"/>
  <c r="I541" i="14" s="1"/>
  <c r="F548" i="14"/>
  <c r="BX548" i="1"/>
  <c r="CB462" i="1"/>
  <c r="CA462" i="1"/>
  <c r="BZ462" i="1"/>
  <c r="BZ421" i="1"/>
  <c r="I421" i="14" s="1"/>
  <c r="BZ85" i="1"/>
  <c r="I85" i="14" s="1"/>
  <c r="CA421" i="1"/>
  <c r="J421" i="14" s="1"/>
  <c r="CA459" i="1"/>
  <c r="J459" i="14" s="1"/>
  <c r="BZ459" i="1"/>
  <c r="CB459" i="1"/>
  <c r="K459" i="14" s="1"/>
  <c r="M106" i="14"/>
  <c r="CD424" i="1"/>
  <c r="CJ424" i="1" s="1"/>
  <c r="N424" i="14" s="1"/>
  <c r="CD86" i="1"/>
  <c r="M86" i="14" s="1"/>
  <c r="M543" i="14"/>
  <c r="L459" i="14"/>
  <c r="CD174" i="1"/>
  <c r="CJ174" i="1" s="1"/>
  <c r="N174" i="14" s="1"/>
  <c r="CD297" i="1"/>
  <c r="BS12" i="1"/>
  <c r="AZ12" i="1"/>
  <c r="I459" i="14"/>
  <c r="BA235" i="1"/>
  <c r="BT235" i="1"/>
  <c r="Q149" i="1"/>
  <c r="AG149" i="1" s="1"/>
  <c r="BS235" i="1"/>
  <c r="AZ235" i="1"/>
  <c r="R149" i="1"/>
  <c r="AH149" i="1" s="1"/>
  <c r="BA12" i="1"/>
  <c r="BT12" i="1"/>
  <c r="L541" i="14"/>
  <c r="BY548" i="1"/>
  <c r="F397" i="14"/>
  <c r="BY265" i="1"/>
  <c r="L265" i="14" s="1"/>
  <c r="BY181" i="1"/>
  <c r="CB181" i="1" s="1"/>
  <c r="BY396" i="1"/>
  <c r="CB396" i="1" s="1"/>
  <c r="BY112" i="1"/>
  <c r="L112" i="14" s="1"/>
  <c r="BY165" i="1"/>
  <c r="R554" i="1"/>
  <c r="AH554" i="1" s="1"/>
  <c r="BT554" i="1" s="1"/>
  <c r="R509" i="1"/>
  <c r="AH509" i="1" s="1"/>
  <c r="Q554" i="1"/>
  <c r="AG554" i="1" s="1"/>
  <c r="BS554" i="1" s="1"/>
  <c r="Q509" i="1"/>
  <c r="AG509" i="1" s="1"/>
  <c r="K421" i="14"/>
  <c r="L298" i="14"/>
  <c r="M542" i="14"/>
  <c r="N542" i="14"/>
  <c r="J298" i="14"/>
  <c r="I298" i="14"/>
  <c r="L421" i="14"/>
  <c r="CD416" i="1"/>
  <c r="CJ416" i="1" s="1"/>
  <c r="CD418" i="1"/>
  <c r="CJ418" i="1" s="1"/>
  <c r="CD412" i="1"/>
  <c r="CJ412" i="1" s="1"/>
  <c r="CD417" i="1"/>
  <c r="CJ417" i="1" s="1"/>
  <c r="BP447" i="2"/>
  <c r="BP448" i="2"/>
  <c r="P204" i="1" s="1"/>
  <c r="BP558" i="2"/>
  <c r="BN448" i="2"/>
  <c r="N204" i="1" s="1"/>
  <c r="BR558" i="2"/>
  <c r="BN556" i="2"/>
  <c r="BQ558" i="2"/>
  <c r="BQ557" i="2"/>
  <c r="Q506" i="1" s="1"/>
  <c r="AG506" i="1" s="1"/>
  <c r="BP445" i="2"/>
  <c r="BR557" i="2"/>
  <c r="R506" i="1" s="1"/>
  <c r="AH506" i="1" s="1"/>
  <c r="BN555" i="2"/>
  <c r="BN550" i="2"/>
  <c r="N483" i="1" s="1"/>
  <c r="BN304" i="2"/>
  <c r="N63" i="1" s="1"/>
  <c r="BN444" i="2"/>
  <c r="BN447" i="2"/>
  <c r="N446" i="1" s="1"/>
  <c r="BN445" i="2"/>
  <c r="BN449" i="2"/>
  <c r="BN446" i="2"/>
  <c r="BN551" i="2"/>
  <c r="N118" i="1" s="1"/>
  <c r="BN305" i="2"/>
  <c r="N102" i="1" s="1"/>
  <c r="BN552" i="2"/>
  <c r="N162" i="1" s="1"/>
  <c r="BO556" i="2"/>
  <c r="CD462" i="1" l="1"/>
  <c r="CJ462" i="1" s="1"/>
  <c r="BZ112" i="1"/>
  <c r="CJ86" i="1"/>
  <c r="N86" i="14" s="1"/>
  <c r="CD85" i="1"/>
  <c r="CJ85" i="1" s="1"/>
  <c r="N85" i="14" s="1"/>
  <c r="CA112" i="1"/>
  <c r="BZ265" i="1"/>
  <c r="I265" i="14" s="1"/>
  <c r="CB112" i="1"/>
  <c r="CA265" i="1"/>
  <c r="J265" i="14" s="1"/>
  <c r="CB548" i="1"/>
  <c r="K548" i="14" s="1"/>
  <c r="CA548" i="1"/>
  <c r="J548" i="14" s="1"/>
  <c r="BZ548" i="1"/>
  <c r="I548" i="14" s="1"/>
  <c r="CB265" i="1"/>
  <c r="K265" i="14" s="1"/>
  <c r="BZ396" i="1"/>
  <c r="I396" i="14" s="1"/>
  <c r="BZ165" i="1"/>
  <c r="I165" i="14" s="1"/>
  <c r="BZ181" i="1"/>
  <c r="CA396" i="1"/>
  <c r="J396" i="14" s="1"/>
  <c r="CA165" i="1"/>
  <c r="J165" i="14" s="1"/>
  <c r="CA181" i="1"/>
  <c r="J181" i="14" s="1"/>
  <c r="K396" i="14"/>
  <c r="CB165" i="1"/>
  <c r="K165" i="14" s="1"/>
  <c r="M424" i="14"/>
  <c r="M174" i="14"/>
  <c r="M85" i="14"/>
  <c r="L548" i="14"/>
  <c r="CD459" i="1"/>
  <c r="M459" i="14" s="1"/>
  <c r="N92" i="1"/>
  <c r="BT506" i="1"/>
  <c r="BA506" i="1"/>
  <c r="AD204" i="1"/>
  <c r="BP204" i="1"/>
  <c r="AW204" i="1"/>
  <c r="AB483" i="1"/>
  <c r="BN483" i="1"/>
  <c r="AU483" i="1"/>
  <c r="P444" i="1"/>
  <c r="P329" i="1"/>
  <c r="P66" i="1"/>
  <c r="BA149" i="1"/>
  <c r="BT149" i="1"/>
  <c r="BN102" i="1"/>
  <c r="AU102" i="1"/>
  <c r="AB102" i="1"/>
  <c r="N448" i="1"/>
  <c r="N214" i="1"/>
  <c r="N444" i="1"/>
  <c r="AB444" i="1" s="1"/>
  <c r="N329" i="1"/>
  <c r="BS506" i="1"/>
  <c r="AZ506" i="1"/>
  <c r="BN118" i="1"/>
  <c r="AB118" i="1"/>
  <c r="AU118" i="1"/>
  <c r="CD541" i="1"/>
  <c r="BN162" i="1"/>
  <c r="AU162" i="1"/>
  <c r="AB162" i="1"/>
  <c r="BN63" i="1"/>
  <c r="AB63" i="1"/>
  <c r="AU63" i="1"/>
  <c r="CJ297" i="1"/>
  <c r="N297" i="14" s="1"/>
  <c r="M297" i="14"/>
  <c r="BN204" i="1"/>
  <c r="AB204" i="1"/>
  <c r="AU204" i="1"/>
  <c r="AZ149" i="1"/>
  <c r="BS149" i="1"/>
  <c r="AZ554" i="1"/>
  <c r="K112" i="14"/>
  <c r="BA554" i="1"/>
  <c r="L165" i="14"/>
  <c r="J112" i="14"/>
  <c r="N304" i="1"/>
  <c r="AU304" i="1" s="1"/>
  <c r="N537" i="1"/>
  <c r="Q556" i="1"/>
  <c r="AG556" i="1" s="1"/>
  <c r="BS556" i="1" s="1"/>
  <c r="Q510" i="1"/>
  <c r="AG510" i="1" s="1"/>
  <c r="Q557" i="1"/>
  <c r="AG557" i="1" s="1"/>
  <c r="BS557" i="1" s="1"/>
  <c r="Q511" i="1"/>
  <c r="AG511" i="1" s="1"/>
  <c r="L396" i="14"/>
  <c r="N443" i="1"/>
  <c r="AU443" i="1" s="1"/>
  <c r="N367" i="1"/>
  <c r="N551" i="1"/>
  <c r="BN551" i="1" s="1"/>
  <c r="N303" i="1"/>
  <c r="AB303" i="1" s="1"/>
  <c r="N436" i="1"/>
  <c r="R557" i="1"/>
  <c r="AH557" i="1" s="1"/>
  <c r="BT557" i="1" s="1"/>
  <c r="R511" i="1"/>
  <c r="AH511" i="1" s="1"/>
  <c r="I112" i="14"/>
  <c r="K181" i="14"/>
  <c r="N549" i="1"/>
  <c r="N507" i="1"/>
  <c r="N447" i="1"/>
  <c r="AB447" i="1" s="1"/>
  <c r="N471" i="1"/>
  <c r="BS509" i="1"/>
  <c r="AZ509" i="1"/>
  <c r="L181" i="14"/>
  <c r="N550" i="1"/>
  <c r="N398" i="1"/>
  <c r="N554" i="1"/>
  <c r="AB554" i="1" s="1"/>
  <c r="N509" i="1"/>
  <c r="P557" i="1"/>
  <c r="BP557" i="1" s="1"/>
  <c r="P511" i="1"/>
  <c r="BY397" i="1"/>
  <c r="R556" i="1"/>
  <c r="AH556" i="1" s="1"/>
  <c r="BT556" i="1" s="1"/>
  <c r="R510" i="1"/>
  <c r="AH510" i="1" s="1"/>
  <c r="P447" i="1"/>
  <c r="BP447" i="1" s="1"/>
  <c r="P471" i="1"/>
  <c r="BT509" i="1"/>
  <c r="BA509" i="1"/>
  <c r="I181" i="14"/>
  <c r="CD421" i="1"/>
  <c r="CJ421" i="1" s="1"/>
  <c r="N421" i="14" s="1"/>
  <c r="M412" i="14"/>
  <c r="N412" i="14"/>
  <c r="M418" i="14"/>
  <c r="N418" i="14"/>
  <c r="M417" i="14"/>
  <c r="N417" i="14"/>
  <c r="CD298" i="1"/>
  <c r="CJ298" i="1" s="1"/>
  <c r="AD444" i="1"/>
  <c r="BP444" i="1"/>
  <c r="AW444" i="1"/>
  <c r="BN304" i="1"/>
  <c r="AZ557" i="1"/>
  <c r="AB448" i="1"/>
  <c r="BN448" i="1"/>
  <c r="AU448" i="1"/>
  <c r="AD557" i="1"/>
  <c r="BN446" i="1"/>
  <c r="AU446" i="1"/>
  <c r="AB446" i="1"/>
  <c r="BN303" i="1"/>
  <c r="BN554" i="1"/>
  <c r="AU554" i="1"/>
  <c r="BP551" i="2"/>
  <c r="BP304" i="2"/>
  <c r="BP557" i="2"/>
  <c r="P506" i="1" s="1"/>
  <c r="BP553" i="2"/>
  <c r="P552" i="1" s="1"/>
  <c r="BP554" i="2"/>
  <c r="BP446" i="2"/>
  <c r="BP449" i="2"/>
  <c r="P214" i="1" s="1"/>
  <c r="BP303" i="2"/>
  <c r="BP444" i="2"/>
  <c r="P443" i="1" s="1"/>
  <c r="BP305" i="2"/>
  <c r="P102" i="1" s="1"/>
  <c r="BP552" i="2"/>
  <c r="P162" i="1" s="1"/>
  <c r="BP550" i="2"/>
  <c r="P483" i="1" s="1"/>
  <c r="BP555" i="2"/>
  <c r="BP556" i="2"/>
  <c r="BO449" i="2"/>
  <c r="O214" i="1" s="1"/>
  <c r="BO445" i="2"/>
  <c r="BO550" i="2"/>
  <c r="O483" i="1" s="1"/>
  <c r="BO555" i="2"/>
  <c r="BO558" i="2"/>
  <c r="BP559" i="2"/>
  <c r="BO559" i="2"/>
  <c r="BQ559" i="2"/>
  <c r="BN557" i="2"/>
  <c r="N506" i="1" s="1"/>
  <c r="BR559" i="2"/>
  <c r="BN553" i="2"/>
  <c r="N552" i="1" s="1"/>
  <c r="BN554" i="2"/>
  <c r="BO304" i="2"/>
  <c r="BO557" i="2"/>
  <c r="O506" i="1" s="1"/>
  <c r="BO554" i="2"/>
  <c r="BO553" i="2"/>
  <c r="O552" i="1" s="1"/>
  <c r="BO552" i="2"/>
  <c r="O162" i="1" s="1"/>
  <c r="BO444" i="2"/>
  <c r="O443" i="1" s="1"/>
  <c r="BO447" i="2"/>
  <c r="BN303" i="2"/>
  <c r="BP560" i="2"/>
  <c r="BQ560" i="2"/>
  <c r="BO560" i="2"/>
  <c r="BR560" i="2"/>
  <c r="BN558" i="2"/>
  <c r="BO448" i="2"/>
  <c r="O204" i="1" s="1"/>
  <c r="BO551" i="2"/>
  <c r="AW447" i="1" l="1"/>
  <c r="AD447" i="1"/>
  <c r="AB304" i="1"/>
  <c r="AZ556" i="1"/>
  <c r="AU303" i="1"/>
  <c r="L397" i="14"/>
  <c r="CB397" i="1"/>
  <c r="BZ397" i="1"/>
  <c r="CA397" i="1"/>
  <c r="J397" i="14" s="1"/>
  <c r="CJ459" i="1"/>
  <c r="N459" i="14" s="1"/>
  <c r="CD265" i="1"/>
  <c r="CJ265" i="1" s="1"/>
  <c r="N265" i="14" s="1"/>
  <c r="BN444" i="1"/>
  <c r="AU444" i="1"/>
  <c r="CD548" i="1"/>
  <c r="CJ548" i="1" s="1"/>
  <c r="BA557" i="1"/>
  <c r="BN329" i="1"/>
  <c r="AB329" i="1"/>
  <c r="AU329" i="1"/>
  <c r="AW483" i="1"/>
  <c r="AD483" i="1"/>
  <c r="BP483" i="1"/>
  <c r="BT511" i="1"/>
  <c r="BA511" i="1"/>
  <c r="AC506" i="1"/>
  <c r="AV506" i="1"/>
  <c r="BO506" i="1"/>
  <c r="AW162" i="1"/>
  <c r="AD162" i="1"/>
  <c r="BP162" i="1"/>
  <c r="AD506" i="1"/>
  <c r="BP506" i="1"/>
  <c r="AW506" i="1"/>
  <c r="CJ541" i="1"/>
  <c r="N541" i="14" s="1"/>
  <c r="M541" i="14"/>
  <c r="BN214" i="1"/>
  <c r="AU214" i="1"/>
  <c r="AB214" i="1"/>
  <c r="AW66" i="1"/>
  <c r="AD66" i="1"/>
  <c r="BP66" i="1"/>
  <c r="AD102" i="1"/>
  <c r="AW102" i="1"/>
  <c r="BP102" i="1"/>
  <c r="BO483" i="1"/>
  <c r="AC483" i="1"/>
  <c r="AV483" i="1"/>
  <c r="BS511" i="1"/>
  <c r="AZ511" i="1"/>
  <c r="AW329" i="1"/>
  <c r="BP329" i="1"/>
  <c r="AD329" i="1"/>
  <c r="AV204" i="1"/>
  <c r="BD204" i="1" s="1"/>
  <c r="G204" i="14" s="1"/>
  <c r="AC204" i="1"/>
  <c r="AK204" i="1" s="1"/>
  <c r="BX204" i="1" s="1"/>
  <c r="BO204" i="1"/>
  <c r="H204" i="14" s="1"/>
  <c r="O444" i="1"/>
  <c r="O329" i="1"/>
  <c r="O169" i="1"/>
  <c r="Q559" i="1"/>
  <c r="AG559" i="1" s="1"/>
  <c r="Q169" i="1"/>
  <c r="AG169" i="1" s="1"/>
  <c r="AB506" i="1"/>
  <c r="AU506" i="1"/>
  <c r="BN506" i="1"/>
  <c r="AV214" i="1"/>
  <c r="BO214" i="1"/>
  <c r="AC214" i="1"/>
  <c r="AD214" i="1"/>
  <c r="BP214" i="1"/>
  <c r="AW214" i="1"/>
  <c r="BN92" i="1"/>
  <c r="AB92" i="1"/>
  <c r="AU92" i="1"/>
  <c r="AV162" i="1"/>
  <c r="BO162" i="1"/>
  <c r="H162" i="14" s="1"/>
  <c r="AC162" i="1"/>
  <c r="R559" i="1"/>
  <c r="AH559" i="1" s="1"/>
  <c r="R169" i="1"/>
  <c r="AH169" i="1" s="1"/>
  <c r="AB550" i="1"/>
  <c r="AU550" i="1"/>
  <c r="BN550" i="1"/>
  <c r="H483" i="14"/>
  <c r="BA556" i="1"/>
  <c r="BN443" i="1"/>
  <c r="AU551" i="1"/>
  <c r="AB551" i="1"/>
  <c r="AW557" i="1"/>
  <c r="AB443" i="1"/>
  <c r="CD165" i="1"/>
  <c r="CJ165" i="1" s="1"/>
  <c r="N165" i="14" s="1"/>
  <c r="AU447" i="1"/>
  <c r="CD112" i="1"/>
  <c r="CJ112" i="1" s="1"/>
  <c r="N112" i="14" s="1"/>
  <c r="BN447" i="1"/>
  <c r="AB471" i="1"/>
  <c r="AU471" i="1"/>
  <c r="BN471" i="1"/>
  <c r="O398" i="1"/>
  <c r="O510" i="1"/>
  <c r="P554" i="1"/>
  <c r="BP554" i="1" s="1"/>
  <c r="P509" i="1"/>
  <c r="BP471" i="1"/>
  <c r="AD471" i="1"/>
  <c r="AW471" i="1"/>
  <c r="AZ510" i="1"/>
  <c r="BS510" i="1"/>
  <c r="O303" i="1"/>
  <c r="BO303" i="1" s="1"/>
  <c r="O436" i="1"/>
  <c r="P507" i="1"/>
  <c r="BP511" i="1"/>
  <c r="AW511" i="1"/>
  <c r="AD511" i="1"/>
  <c r="N302" i="1"/>
  <c r="O557" i="1"/>
  <c r="BO557" i="1" s="1"/>
  <c r="P510" i="1"/>
  <c r="BT510" i="1"/>
  <c r="BA510" i="1"/>
  <c r="AB537" i="1"/>
  <c r="AU537" i="1"/>
  <c r="BN537" i="1"/>
  <c r="O509" i="1"/>
  <c r="P304" i="1"/>
  <c r="AW304" i="1" s="1"/>
  <c r="P303" i="1"/>
  <c r="AD303" i="1" s="1"/>
  <c r="P436" i="1"/>
  <c r="AU509" i="1"/>
  <c r="BN509" i="1"/>
  <c r="AB509" i="1"/>
  <c r="BN436" i="1"/>
  <c r="AB436" i="1"/>
  <c r="AU436" i="1"/>
  <c r="O549" i="1"/>
  <c r="AC549" i="1" s="1"/>
  <c r="O507" i="1"/>
  <c r="P398" i="1"/>
  <c r="M421" i="14"/>
  <c r="CD181" i="1"/>
  <c r="BN507" i="1"/>
  <c r="AU507" i="1"/>
  <c r="AB507" i="1"/>
  <c r="N557" i="1"/>
  <c r="BN557" i="1" s="1"/>
  <c r="N511" i="1"/>
  <c r="O551" i="1"/>
  <c r="AC551" i="1" s="1"/>
  <c r="P302" i="1"/>
  <c r="AW302" i="1" s="1"/>
  <c r="AU398" i="1"/>
  <c r="BN398" i="1"/>
  <c r="AB398" i="1"/>
  <c r="AB549" i="1"/>
  <c r="AU549" i="1"/>
  <c r="BN549" i="1"/>
  <c r="AB508" i="1"/>
  <c r="AU508" i="1"/>
  <c r="BN508" i="1"/>
  <c r="O447" i="1"/>
  <c r="BO447" i="1" s="1"/>
  <c r="N556" i="1"/>
  <c r="AB556" i="1" s="1"/>
  <c r="N510" i="1"/>
  <c r="P270" i="1"/>
  <c r="K397" i="14"/>
  <c r="CD396" i="1"/>
  <c r="AU367" i="1"/>
  <c r="BN367" i="1"/>
  <c r="AB367" i="1"/>
  <c r="M298" i="14"/>
  <c r="N298" i="14"/>
  <c r="M548" i="14"/>
  <c r="N548" i="14"/>
  <c r="AC444" i="1"/>
  <c r="AK444" i="1" s="1"/>
  <c r="AV444" i="1"/>
  <c r="BO444" i="1"/>
  <c r="AW552" i="1"/>
  <c r="AD552" i="1"/>
  <c r="BP552" i="1"/>
  <c r="AB552" i="1"/>
  <c r="AU552" i="1"/>
  <c r="BN552" i="1"/>
  <c r="BO443" i="1"/>
  <c r="AC443" i="1"/>
  <c r="AV443" i="1"/>
  <c r="AB302" i="1"/>
  <c r="BN302" i="1"/>
  <c r="AU302" i="1"/>
  <c r="AC552" i="1"/>
  <c r="AV552" i="1"/>
  <c r="BO552" i="1"/>
  <c r="AW443" i="1"/>
  <c r="AD443" i="1"/>
  <c r="BP443" i="1"/>
  <c r="AC557" i="1"/>
  <c r="BN559" i="2"/>
  <c r="BO561" i="2"/>
  <c r="BR561" i="2"/>
  <c r="BP561" i="2"/>
  <c r="BQ561" i="2"/>
  <c r="BR562" i="2"/>
  <c r="BN560" i="2"/>
  <c r="BQ562" i="2"/>
  <c r="BP562" i="2"/>
  <c r="BO562" i="2"/>
  <c r="AZ559" i="1" l="1"/>
  <c r="BS559" i="1"/>
  <c r="BA559" i="1"/>
  <c r="BT559" i="1"/>
  <c r="BP303" i="1"/>
  <c r="AB557" i="1"/>
  <c r="BD444" i="1"/>
  <c r="BX444" i="1" s="1"/>
  <c r="AK162" i="1"/>
  <c r="F162" i="14" s="1"/>
  <c r="M265" i="14"/>
  <c r="BD162" i="1"/>
  <c r="G162" i="14" s="1"/>
  <c r="AW303" i="1"/>
  <c r="AV549" i="1"/>
  <c r="BO549" i="1"/>
  <c r="AU557" i="1"/>
  <c r="BD483" i="1"/>
  <c r="G483" i="14" s="1"/>
  <c r="AK483" i="1"/>
  <c r="F483" i="14" s="1"/>
  <c r="AV557" i="1"/>
  <c r="BD557" i="1" s="1"/>
  <c r="G557" i="14" s="1"/>
  <c r="AV447" i="1"/>
  <c r="AD554" i="1"/>
  <c r="AW554" i="1"/>
  <c r="BP302" i="1"/>
  <c r="AD302" i="1"/>
  <c r="AC447" i="1"/>
  <c r="AK447" i="1" s="1"/>
  <c r="F447" i="14" s="1"/>
  <c r="F204" i="14"/>
  <c r="BO169" i="1"/>
  <c r="AC169" i="1"/>
  <c r="AV169" i="1"/>
  <c r="BA169" i="1"/>
  <c r="BT169" i="1"/>
  <c r="M165" i="14"/>
  <c r="O224" i="1"/>
  <c r="BD506" i="1"/>
  <c r="BO329" i="1"/>
  <c r="AC329" i="1"/>
  <c r="AK329" i="1" s="1"/>
  <c r="AV329" i="1"/>
  <c r="BD329" i="1" s="1"/>
  <c r="AK214" i="1"/>
  <c r="AK506" i="1"/>
  <c r="BD214" i="1"/>
  <c r="R224" i="1"/>
  <c r="AH224" i="1" s="1"/>
  <c r="Q224" i="1"/>
  <c r="AG224" i="1" s="1"/>
  <c r="AZ169" i="1"/>
  <c r="BS169" i="1"/>
  <c r="P224" i="1"/>
  <c r="AC303" i="1"/>
  <c r="AK303" i="1" s="1"/>
  <c r="AV303" i="1"/>
  <c r="BD303" i="1" s="1"/>
  <c r="AD304" i="1"/>
  <c r="BP304" i="1"/>
  <c r="BD447" i="1"/>
  <c r="G447" i="14" s="1"/>
  <c r="AV551" i="1"/>
  <c r="BO551" i="1"/>
  <c r="M112" i="14"/>
  <c r="H447" i="14"/>
  <c r="BN556" i="1"/>
  <c r="AU556" i="1"/>
  <c r="P561" i="1"/>
  <c r="BP561" i="1" s="1"/>
  <c r="Q561" i="1"/>
  <c r="AG561" i="1" s="1"/>
  <c r="BS561" i="1" s="1"/>
  <c r="Q512" i="1"/>
  <c r="AG512" i="1" s="1"/>
  <c r="AD270" i="1"/>
  <c r="AW270" i="1"/>
  <c r="BP270" i="1"/>
  <c r="I397" i="14"/>
  <c r="CD397" i="1"/>
  <c r="O561" i="1"/>
  <c r="BO561" i="1" s="1"/>
  <c r="O512" i="1"/>
  <c r="AC507" i="1"/>
  <c r="AV507" i="1"/>
  <c r="BO507" i="1"/>
  <c r="AD436" i="1"/>
  <c r="BP436" i="1"/>
  <c r="AW436" i="1"/>
  <c r="BP507" i="1"/>
  <c r="AW507" i="1"/>
  <c r="AD507" i="1"/>
  <c r="R561" i="1"/>
  <c r="AH561" i="1" s="1"/>
  <c r="BA561" i="1" s="1"/>
  <c r="R512" i="1"/>
  <c r="AH512" i="1" s="1"/>
  <c r="AD509" i="1"/>
  <c r="AW509" i="1"/>
  <c r="BP509" i="1"/>
  <c r="BN510" i="1"/>
  <c r="AU510" i="1"/>
  <c r="AB510" i="1"/>
  <c r="AC436" i="1"/>
  <c r="BO436" i="1"/>
  <c r="AV436" i="1"/>
  <c r="BP510" i="1"/>
  <c r="AD510" i="1"/>
  <c r="AW510" i="1"/>
  <c r="AC510" i="1"/>
  <c r="BO510" i="1"/>
  <c r="AV510" i="1"/>
  <c r="AB511" i="1"/>
  <c r="AU511" i="1"/>
  <c r="BN511" i="1"/>
  <c r="CJ181" i="1"/>
  <c r="N181" i="14" s="1"/>
  <c r="M181" i="14"/>
  <c r="AC509" i="1"/>
  <c r="AV509" i="1"/>
  <c r="BO509" i="1"/>
  <c r="CJ396" i="1"/>
  <c r="N396" i="14" s="1"/>
  <c r="M396" i="14"/>
  <c r="AV398" i="1"/>
  <c r="AC398" i="1"/>
  <c r="BO398" i="1"/>
  <c r="AW398" i="1"/>
  <c r="AD398" i="1"/>
  <c r="BP398" i="1"/>
  <c r="BT561" i="1"/>
  <c r="BD443" i="1"/>
  <c r="G443" i="14" s="1"/>
  <c r="H443" i="14"/>
  <c r="BD552" i="1"/>
  <c r="AK443" i="1"/>
  <c r="BX443" i="1" s="1"/>
  <c r="AK552" i="1"/>
  <c r="AK557" i="1"/>
  <c r="H557" i="14"/>
  <c r="BO563" i="2"/>
  <c r="O96" i="1" s="1"/>
  <c r="BP563" i="2"/>
  <c r="P96" i="1" s="1"/>
  <c r="BQ563" i="2"/>
  <c r="Q96" i="1" s="1"/>
  <c r="AG96" i="1" s="1"/>
  <c r="BR563" i="2"/>
  <c r="R96" i="1" s="1"/>
  <c r="AH96" i="1" s="1"/>
  <c r="BN561" i="2"/>
  <c r="BQ564" i="2"/>
  <c r="BP564" i="2"/>
  <c r="P563" i="1" s="1"/>
  <c r="BR564" i="2"/>
  <c r="BO564" i="2"/>
  <c r="BN562" i="2"/>
  <c r="BX483" i="1" l="1"/>
  <c r="BX329" i="1"/>
  <c r="BX552" i="1"/>
  <c r="BX506" i="1"/>
  <c r="BX447" i="1"/>
  <c r="BX162" i="1"/>
  <c r="BX303" i="1"/>
  <c r="BX214" i="1"/>
  <c r="F557" i="14"/>
  <c r="BX557" i="1"/>
  <c r="AD561" i="1"/>
  <c r="AW561" i="1"/>
  <c r="AK509" i="1"/>
  <c r="H436" i="14"/>
  <c r="BD509" i="1"/>
  <c r="G509" i="14" s="1"/>
  <c r="N224" i="1"/>
  <c r="BY483" i="1"/>
  <c r="BZ483" i="1" s="1"/>
  <c r="BT96" i="1"/>
  <c r="BA96" i="1"/>
  <c r="BA224" i="1"/>
  <c r="BT224" i="1"/>
  <c r="BS96" i="1"/>
  <c r="AZ96" i="1"/>
  <c r="BP96" i="1"/>
  <c r="AW96" i="1"/>
  <c r="AD96" i="1"/>
  <c r="BP224" i="1"/>
  <c r="AD224" i="1"/>
  <c r="AW224" i="1"/>
  <c r="AC224" i="1"/>
  <c r="BO224" i="1"/>
  <c r="AV224" i="1"/>
  <c r="BY162" i="1"/>
  <c r="BO96" i="1"/>
  <c r="AC96" i="1"/>
  <c r="AV96" i="1"/>
  <c r="R563" i="1"/>
  <c r="AH563" i="1" s="1"/>
  <c r="R281" i="1"/>
  <c r="AH281" i="1" s="1"/>
  <c r="BY204" i="1"/>
  <c r="Q563" i="1"/>
  <c r="AG563" i="1" s="1"/>
  <c r="Q281" i="1"/>
  <c r="AG281" i="1" s="1"/>
  <c r="BS224" i="1"/>
  <c r="AZ224" i="1"/>
  <c r="AZ561" i="1"/>
  <c r="AV561" i="1"/>
  <c r="AC561" i="1"/>
  <c r="H509" i="14"/>
  <c r="AK436" i="1"/>
  <c r="BD398" i="1"/>
  <c r="BD436" i="1"/>
  <c r="G436" i="14" s="1"/>
  <c r="H507" i="14"/>
  <c r="AK507" i="1"/>
  <c r="AK398" i="1"/>
  <c r="BD507" i="1"/>
  <c r="G507" i="14" s="1"/>
  <c r="P562" i="1"/>
  <c r="AD562" i="1" s="1"/>
  <c r="P513" i="1"/>
  <c r="AK510" i="1"/>
  <c r="BD510" i="1"/>
  <c r="G510" i="14" s="1"/>
  <c r="BS512" i="1"/>
  <c r="AZ512" i="1"/>
  <c r="O562" i="1"/>
  <c r="AV562" i="1" s="1"/>
  <c r="O513" i="1"/>
  <c r="R562" i="1"/>
  <c r="R513" i="1"/>
  <c r="AH513" i="1" s="1"/>
  <c r="H510" i="14"/>
  <c r="BT512" i="1"/>
  <c r="BA512" i="1"/>
  <c r="CJ397" i="1"/>
  <c r="N397" i="14" s="1"/>
  <c r="M397" i="14"/>
  <c r="N561" i="1"/>
  <c r="AU561" i="1" s="1"/>
  <c r="N512" i="1"/>
  <c r="Q562" i="1"/>
  <c r="Q513" i="1"/>
  <c r="AG513" i="1" s="1"/>
  <c r="F509" i="14"/>
  <c r="AV512" i="1"/>
  <c r="AC512" i="1"/>
  <c r="BO512" i="1"/>
  <c r="BY443" i="1"/>
  <c r="CB443" i="1" s="1"/>
  <c r="F443" i="14"/>
  <c r="BY447" i="1"/>
  <c r="BY444" i="1"/>
  <c r="BZ444" i="1" s="1"/>
  <c r="AD563" i="1"/>
  <c r="AW563" i="1"/>
  <c r="BP563" i="1"/>
  <c r="BN563" i="2"/>
  <c r="N96" i="1" s="1"/>
  <c r="BO565" i="2"/>
  <c r="BQ565" i="2"/>
  <c r="BP565" i="2"/>
  <c r="P564" i="1" s="1"/>
  <c r="BR565" i="2"/>
  <c r="BP566" i="2"/>
  <c r="BO566" i="2"/>
  <c r="BR566" i="2"/>
  <c r="BN564" i="2"/>
  <c r="BQ566" i="2"/>
  <c r="BX510" i="1" l="1"/>
  <c r="AZ563" i="1"/>
  <c r="BS563" i="1"/>
  <c r="BT563" i="1"/>
  <c r="BA563" i="1"/>
  <c r="CA444" i="1"/>
  <c r="CB444" i="1"/>
  <c r="CA483" i="1"/>
  <c r="J483" i="14" s="1"/>
  <c r="F436" i="14"/>
  <c r="BX436" i="1"/>
  <c r="CB162" i="1"/>
  <c r="CA162" i="1"/>
  <c r="J162" i="14" s="1"/>
  <c r="BZ162" i="1"/>
  <c r="CB483" i="1"/>
  <c r="K483" i="14" s="1"/>
  <c r="CB204" i="1"/>
  <c r="CA204" i="1"/>
  <c r="J204" i="14" s="1"/>
  <c r="BZ204" i="1"/>
  <c r="I204" i="14" s="1"/>
  <c r="CB447" i="1"/>
  <c r="CA447" i="1"/>
  <c r="BZ447" i="1"/>
  <c r="I447" i="14" s="1"/>
  <c r="BZ443" i="1"/>
  <c r="I443" i="14" s="1"/>
  <c r="CA443" i="1"/>
  <c r="J443" i="14" s="1"/>
  <c r="F507" i="14"/>
  <c r="BX507" i="1"/>
  <c r="BY507" i="1" s="1"/>
  <c r="L507" i="14" s="1"/>
  <c r="BY303" i="1"/>
  <c r="CB303" i="1" s="1"/>
  <c r="BX398" i="1"/>
  <c r="BX509" i="1"/>
  <c r="L483" i="14"/>
  <c r="L204" i="14"/>
  <c r="AU96" i="1"/>
  <c r="BD96" i="1" s="1"/>
  <c r="G96" i="14" s="1"/>
  <c r="BN96" i="1"/>
  <c r="H96" i="14" s="1"/>
  <c r="AB96" i="1"/>
  <c r="AK96" i="1" s="1"/>
  <c r="BN224" i="1"/>
  <c r="H224" i="14" s="1"/>
  <c r="AU224" i="1"/>
  <c r="BD224" i="1" s="1"/>
  <c r="AB224" i="1"/>
  <c r="AK224" i="1" s="1"/>
  <c r="K204" i="14"/>
  <c r="I483" i="14"/>
  <c r="P215" i="1"/>
  <c r="R564" i="1"/>
  <c r="AH564" i="1" s="1"/>
  <c r="R356" i="1"/>
  <c r="AH356" i="1" s="1"/>
  <c r="Q564" i="1"/>
  <c r="AG564" i="1" s="1"/>
  <c r="Q356" i="1"/>
  <c r="AG356" i="1" s="1"/>
  <c r="BY506" i="1"/>
  <c r="CB506" i="1" s="1"/>
  <c r="BD561" i="1"/>
  <c r="G561" i="14" s="1"/>
  <c r="BY214" i="1"/>
  <c r="CB214" i="1" s="1"/>
  <c r="AZ281" i="1"/>
  <c r="BS281" i="1"/>
  <c r="BT281" i="1"/>
  <c r="BA281" i="1"/>
  <c r="L162" i="14"/>
  <c r="Q565" i="1"/>
  <c r="Q215" i="1"/>
  <c r="AG215" i="1" s="1"/>
  <c r="R565" i="1"/>
  <c r="R215" i="1"/>
  <c r="AH215" i="1" s="1"/>
  <c r="O215" i="1"/>
  <c r="K162" i="14"/>
  <c r="BY329" i="1"/>
  <c r="AB561" i="1"/>
  <c r="AK561" i="1" s="1"/>
  <c r="BP562" i="1"/>
  <c r="BN561" i="1"/>
  <c r="H561" i="14" s="1"/>
  <c r="AW562" i="1"/>
  <c r="BO562" i="1"/>
  <c r="AC562" i="1"/>
  <c r="BY436" i="1"/>
  <c r="BA513" i="1"/>
  <c r="BT513" i="1"/>
  <c r="F510" i="14"/>
  <c r="AB512" i="1"/>
  <c r="AU512" i="1"/>
  <c r="BN512" i="1"/>
  <c r="BP513" i="1"/>
  <c r="AW513" i="1"/>
  <c r="AD513" i="1"/>
  <c r="N562" i="1"/>
  <c r="BN562" i="1" s="1"/>
  <c r="N513" i="1"/>
  <c r="AV513" i="1"/>
  <c r="AC513" i="1"/>
  <c r="BO513" i="1"/>
  <c r="BY509" i="1"/>
  <c r="L509" i="14" s="1"/>
  <c r="AZ513" i="1"/>
  <c r="BS513" i="1"/>
  <c r="BY398" i="1"/>
  <c r="K447" i="14"/>
  <c r="L443" i="14"/>
  <c r="J447" i="14"/>
  <c r="K443" i="14"/>
  <c r="L447" i="14"/>
  <c r="BY552" i="1"/>
  <c r="BY557" i="1"/>
  <c r="CB557" i="1" s="1"/>
  <c r="AW564" i="1"/>
  <c r="BP564" i="1"/>
  <c r="AD564" i="1"/>
  <c r="BR568" i="2"/>
  <c r="R560" i="1" s="1"/>
  <c r="BN566" i="2"/>
  <c r="BQ568" i="2"/>
  <c r="Q560" i="1" s="1"/>
  <c r="BO567" i="2"/>
  <c r="O566" i="1" s="1"/>
  <c r="BP567" i="2"/>
  <c r="P566" i="1" s="1"/>
  <c r="BQ567" i="2"/>
  <c r="BR567" i="2"/>
  <c r="BN565" i="2"/>
  <c r="BT564" i="1" l="1"/>
  <c r="BA564" i="1"/>
  <c r="BX561" i="1"/>
  <c r="BS564" i="1"/>
  <c r="AZ564" i="1"/>
  <c r="F561" i="14"/>
  <c r="BZ557" i="1"/>
  <c r="I557" i="14" s="1"/>
  <c r="BZ214" i="1"/>
  <c r="CA557" i="1"/>
  <c r="F96" i="14"/>
  <c r="BX96" i="1"/>
  <c r="CA214" i="1"/>
  <c r="CB507" i="1"/>
  <c r="K507" i="14" s="1"/>
  <c r="CA507" i="1"/>
  <c r="BZ507" i="1"/>
  <c r="CB436" i="1"/>
  <c r="K436" i="14" s="1"/>
  <c r="CA436" i="1"/>
  <c r="BZ436" i="1"/>
  <c r="CB552" i="1"/>
  <c r="CA552" i="1"/>
  <c r="BZ552" i="1"/>
  <c r="CB509" i="1"/>
  <c r="CA509" i="1"/>
  <c r="BZ509" i="1"/>
  <c r="I509" i="14" s="1"/>
  <c r="BZ303" i="1"/>
  <c r="CB398" i="1"/>
  <c r="CA398" i="1"/>
  <c r="BZ398" i="1"/>
  <c r="BZ506" i="1"/>
  <c r="CA303" i="1"/>
  <c r="J436" i="14"/>
  <c r="CB329" i="1"/>
  <c r="CA329" i="1"/>
  <c r="BZ329" i="1"/>
  <c r="CD483" i="1"/>
  <c r="CJ483" i="1" s="1"/>
  <c r="N483" i="14" s="1"/>
  <c r="CA506" i="1"/>
  <c r="F224" i="14"/>
  <c r="BX224" i="1"/>
  <c r="BY224" i="1" s="1"/>
  <c r="H562" i="14"/>
  <c r="G224" i="14"/>
  <c r="AB562" i="1"/>
  <c r="AK562" i="1" s="1"/>
  <c r="AU562" i="1"/>
  <c r="BD562" i="1" s="1"/>
  <c r="G562" i="14" s="1"/>
  <c r="Q566" i="1"/>
  <c r="AG566" i="1" s="1"/>
  <c r="BS566" i="1" s="1"/>
  <c r="Q415" i="1"/>
  <c r="AG415" i="1" s="1"/>
  <c r="AC215" i="1"/>
  <c r="AV215" i="1"/>
  <c r="BO215" i="1"/>
  <c r="CD204" i="1"/>
  <c r="AZ356" i="1"/>
  <c r="BS356" i="1"/>
  <c r="M483" i="14"/>
  <c r="I162" i="14"/>
  <c r="CD162" i="1"/>
  <c r="N215" i="1"/>
  <c r="BT215" i="1"/>
  <c r="BA215" i="1"/>
  <c r="BT356" i="1"/>
  <c r="BA356" i="1"/>
  <c r="N356" i="1"/>
  <c r="R566" i="1"/>
  <c r="AH566" i="1" s="1"/>
  <c r="BT566" i="1" s="1"/>
  <c r="R415" i="1"/>
  <c r="AH415" i="1" s="1"/>
  <c r="AZ215" i="1"/>
  <c r="BS215" i="1"/>
  <c r="AD215" i="1"/>
  <c r="AW215" i="1"/>
  <c r="BP215" i="1"/>
  <c r="L436" i="14"/>
  <c r="CD444" i="1"/>
  <c r="CJ444" i="1" s="1"/>
  <c r="K509" i="14"/>
  <c r="I436" i="14"/>
  <c r="J509" i="14"/>
  <c r="J507" i="14"/>
  <c r="R567" i="1"/>
  <c r="AH567" i="1" s="1"/>
  <c r="BA567" i="1" s="1"/>
  <c r="R399" i="1"/>
  <c r="AH399" i="1" s="1"/>
  <c r="BN513" i="1"/>
  <c r="H513" i="14" s="1"/>
  <c r="AB513" i="1"/>
  <c r="AK513" i="1" s="1"/>
  <c r="AU513" i="1"/>
  <c r="BD513" i="1" s="1"/>
  <c r="G513" i="14" s="1"/>
  <c r="BY510" i="1"/>
  <c r="Q567" i="1"/>
  <c r="AG567" i="1" s="1"/>
  <c r="AZ567" i="1" s="1"/>
  <c r="Q399" i="1"/>
  <c r="AG399" i="1" s="1"/>
  <c r="L557" i="14"/>
  <c r="K557" i="14"/>
  <c r="CD303" i="1"/>
  <c r="CJ303" i="1" s="1"/>
  <c r="CD447" i="1"/>
  <c r="CJ447" i="1" s="1"/>
  <c r="J557" i="14"/>
  <c r="CD443" i="1"/>
  <c r="CJ443" i="1" s="1"/>
  <c r="BT567" i="1"/>
  <c r="AD566" i="1"/>
  <c r="BP566" i="1"/>
  <c r="AW566" i="1"/>
  <c r="BY561" i="1"/>
  <c r="CB561" i="1" s="1"/>
  <c r="BO566" i="1"/>
  <c r="AC566" i="1"/>
  <c r="AV566" i="1"/>
  <c r="BQ569" i="2"/>
  <c r="Q485" i="1" s="1"/>
  <c r="AG485" i="1" s="1"/>
  <c r="BN567" i="2"/>
  <c r="BR569" i="2"/>
  <c r="R485" i="1" s="1"/>
  <c r="AH485" i="1" s="1"/>
  <c r="F562" i="14"/>
  <c r="BR570" i="2"/>
  <c r="R558" i="1" s="1"/>
  <c r="AH558" i="1" s="1"/>
  <c r="BQ570" i="2"/>
  <c r="Q558" i="1" s="1"/>
  <c r="AG558" i="1" s="1"/>
  <c r="BS567" i="1" l="1"/>
  <c r="BA566" i="1"/>
  <c r="CD214" i="1"/>
  <c r="CJ214" i="1" s="1"/>
  <c r="BT558" i="1"/>
  <c r="BA558" i="1"/>
  <c r="BS558" i="1"/>
  <c r="AZ558" i="1"/>
  <c r="CD329" i="1"/>
  <c r="CJ329" i="1" s="1"/>
  <c r="BX513" i="1"/>
  <c r="CB224" i="1"/>
  <c r="K224" i="14" s="1"/>
  <c r="CA224" i="1"/>
  <c r="J224" i="14" s="1"/>
  <c r="BZ224" i="1"/>
  <c r="BZ561" i="1"/>
  <c r="L510" i="14"/>
  <c r="BZ510" i="1"/>
  <c r="CB510" i="1"/>
  <c r="K510" i="14" s="1"/>
  <c r="CA510" i="1"/>
  <c r="CA561" i="1"/>
  <c r="J561" i="14" s="1"/>
  <c r="BX562" i="1"/>
  <c r="AZ566" i="1"/>
  <c r="CD506" i="1"/>
  <c r="CJ506" i="1" s="1"/>
  <c r="CD398" i="1"/>
  <c r="CJ398" i="1" s="1"/>
  <c r="L224" i="14"/>
  <c r="I224" i="14"/>
  <c r="BN215" i="1"/>
  <c r="AU215" i="1"/>
  <c r="BD215" i="1" s="1"/>
  <c r="AB215" i="1"/>
  <c r="AK215" i="1" s="1"/>
  <c r="BT485" i="1"/>
  <c r="BA485" i="1"/>
  <c r="BT415" i="1"/>
  <c r="BA415" i="1"/>
  <c r="BS415" i="1"/>
  <c r="AZ415" i="1"/>
  <c r="N566" i="1"/>
  <c r="BN566" i="1" s="1"/>
  <c r="N415" i="1"/>
  <c r="CJ162" i="1"/>
  <c r="N162" i="14" s="1"/>
  <c r="M162" i="14"/>
  <c r="BS485" i="1"/>
  <c r="AZ485" i="1"/>
  <c r="AB356" i="1"/>
  <c r="AU356" i="1"/>
  <c r="BN356" i="1"/>
  <c r="CJ204" i="1"/>
  <c r="N204" i="14" s="1"/>
  <c r="M204" i="14"/>
  <c r="BY96" i="1"/>
  <c r="CA96" i="1" s="1"/>
  <c r="CD436" i="1"/>
  <c r="CJ436" i="1" s="1"/>
  <c r="N436" i="14" s="1"/>
  <c r="CD509" i="1"/>
  <c r="CJ509" i="1" s="1"/>
  <c r="N509" i="14" s="1"/>
  <c r="J510" i="14"/>
  <c r="Q568" i="1"/>
  <c r="AG568" i="1" s="1"/>
  <c r="Q514" i="1"/>
  <c r="AG514" i="1" s="1"/>
  <c r="R569" i="1"/>
  <c r="AH569" i="1" s="1"/>
  <c r="R400" i="1"/>
  <c r="AH400" i="1" s="1"/>
  <c r="I507" i="14"/>
  <c r="CD507" i="1"/>
  <c r="R568" i="1"/>
  <c r="AH568" i="1" s="1"/>
  <c r="R514" i="1"/>
  <c r="AH514" i="1" s="1"/>
  <c r="BA399" i="1"/>
  <c r="BT399" i="1"/>
  <c r="F513" i="14"/>
  <c r="Q569" i="1"/>
  <c r="AG569" i="1" s="1"/>
  <c r="Q400" i="1"/>
  <c r="AG400" i="1" s="1"/>
  <c r="AZ399" i="1"/>
  <c r="BS399" i="1"/>
  <c r="I561" i="14"/>
  <c r="K561" i="14"/>
  <c r="M447" i="14"/>
  <c r="N447" i="14"/>
  <c r="M443" i="14"/>
  <c r="N443" i="14"/>
  <c r="L562" i="14"/>
  <c r="CD557" i="1"/>
  <c r="CJ557" i="1" s="1"/>
  <c r="CD552" i="1"/>
  <c r="CJ552" i="1" s="1"/>
  <c r="BQ572" i="2"/>
  <c r="Q285" i="1" s="1"/>
  <c r="AG285" i="1" s="1"/>
  <c r="BR572" i="2"/>
  <c r="R285" i="1" s="1"/>
  <c r="AH285" i="1" s="1"/>
  <c r="BQ571" i="2"/>
  <c r="BR571" i="2"/>
  <c r="H566" i="14"/>
  <c r="AU566" i="1" l="1"/>
  <c r="BD566" i="1" s="1"/>
  <c r="G566" i="14" s="1"/>
  <c r="AB566" i="1"/>
  <c r="AK566" i="1" s="1"/>
  <c r="BA514" i="1"/>
  <c r="BT514" i="1"/>
  <c r="AZ569" i="1"/>
  <c r="BS569" i="1"/>
  <c r="BT569" i="1"/>
  <c r="BA569" i="1"/>
  <c r="BS514" i="1"/>
  <c r="AZ514" i="1"/>
  <c r="M436" i="14"/>
  <c r="BZ96" i="1"/>
  <c r="BY562" i="1"/>
  <c r="CB562" i="1" s="1"/>
  <c r="K562" i="14" s="1"/>
  <c r="CB96" i="1"/>
  <c r="K96" i="14" s="1"/>
  <c r="BX215" i="1"/>
  <c r="M509" i="14"/>
  <c r="BS285" i="1"/>
  <c r="AZ285" i="1"/>
  <c r="AB415" i="1"/>
  <c r="BN415" i="1"/>
  <c r="AU415" i="1"/>
  <c r="R570" i="1"/>
  <c r="AH570" i="1" s="1"/>
  <c r="BT570" i="1" s="1"/>
  <c r="R211" i="1"/>
  <c r="AH211" i="1" s="1"/>
  <c r="J96" i="14"/>
  <c r="CD224" i="1"/>
  <c r="Q570" i="1"/>
  <c r="AG570" i="1" s="1"/>
  <c r="Q211" i="1"/>
  <c r="AG211" i="1" s="1"/>
  <c r="BA285" i="1"/>
  <c r="BT285" i="1"/>
  <c r="L96" i="14"/>
  <c r="R571" i="1"/>
  <c r="AH571" i="1" s="1"/>
  <c r="BA571" i="1" s="1"/>
  <c r="R401" i="1"/>
  <c r="AH401" i="1" s="1"/>
  <c r="BS400" i="1"/>
  <c r="AZ400" i="1"/>
  <c r="BT568" i="1"/>
  <c r="BA568" i="1"/>
  <c r="Q571" i="1"/>
  <c r="AG571" i="1" s="1"/>
  <c r="BS571" i="1" s="1"/>
  <c r="Q401" i="1"/>
  <c r="AG401" i="1" s="1"/>
  <c r="BT400" i="1"/>
  <c r="BA400" i="1"/>
  <c r="I510" i="14"/>
  <c r="CD510" i="1"/>
  <c r="CJ507" i="1"/>
  <c r="N507" i="14" s="1"/>
  <c r="M507" i="14"/>
  <c r="BY513" i="1"/>
  <c r="AZ568" i="1"/>
  <c r="BS568" i="1"/>
  <c r="CD561" i="1"/>
  <c r="CJ561" i="1" s="1"/>
  <c r="N561" i="14" s="1"/>
  <c r="BS570" i="1"/>
  <c r="AZ570" i="1"/>
  <c r="L561" i="14"/>
  <c r="M557" i="14"/>
  <c r="N557" i="14"/>
  <c r="F566" i="14"/>
  <c r="BR573" i="2"/>
  <c r="BQ573" i="2"/>
  <c r="BQ574" i="2"/>
  <c r="Q555" i="1" s="1"/>
  <c r="AG555" i="1" s="1"/>
  <c r="BR574" i="2"/>
  <c r="R555" i="1" s="1"/>
  <c r="AH555" i="1" s="1"/>
  <c r="BX566" i="1" l="1"/>
  <c r="BZ562" i="1"/>
  <c r="CA562" i="1"/>
  <c r="J562" i="14" s="1"/>
  <c r="L513" i="14"/>
  <c r="CB513" i="1"/>
  <c r="K513" i="14" s="1"/>
  <c r="CA513" i="1"/>
  <c r="J513" i="14" s="1"/>
  <c r="BZ513" i="1"/>
  <c r="M561" i="14"/>
  <c r="AZ571" i="1"/>
  <c r="BA570" i="1"/>
  <c r="BT571" i="1"/>
  <c r="BA555" i="1"/>
  <c r="BT555" i="1"/>
  <c r="BS555" i="1"/>
  <c r="AZ555" i="1"/>
  <c r="BS211" i="1"/>
  <c r="AZ211" i="1"/>
  <c r="BY215" i="1"/>
  <c r="CB215" i="1" s="1"/>
  <c r="CJ224" i="1"/>
  <c r="N224" i="14" s="1"/>
  <c r="M224" i="14"/>
  <c r="I96" i="14"/>
  <c r="CD96" i="1"/>
  <c r="BA211" i="1"/>
  <c r="BT211" i="1"/>
  <c r="AZ401" i="1"/>
  <c r="BS401" i="1"/>
  <c r="R573" i="1"/>
  <c r="AH573" i="1" s="1"/>
  <c r="BA573" i="1" s="1"/>
  <c r="R516" i="1"/>
  <c r="AH516" i="1" s="1"/>
  <c r="Q573" i="1"/>
  <c r="AG573" i="1" s="1"/>
  <c r="BS573" i="1" s="1"/>
  <c r="Q516" i="1"/>
  <c r="AG516" i="1" s="1"/>
  <c r="R572" i="1"/>
  <c r="AH572" i="1" s="1"/>
  <c r="BA572" i="1" s="1"/>
  <c r="R515" i="1"/>
  <c r="AH515" i="1" s="1"/>
  <c r="Q572" i="1"/>
  <c r="AG572" i="1" s="1"/>
  <c r="AZ572" i="1" s="1"/>
  <c r="Q515" i="1"/>
  <c r="AG515" i="1" s="1"/>
  <c r="CJ510" i="1"/>
  <c r="N510" i="14" s="1"/>
  <c r="M510" i="14"/>
  <c r="BA401" i="1"/>
  <c r="BT401" i="1"/>
  <c r="BY566" i="1"/>
  <c r="BQ575" i="2"/>
  <c r="BR575" i="2"/>
  <c r="BQ576" i="2"/>
  <c r="BR576" i="2"/>
  <c r="BS572" i="1" l="1"/>
  <c r="BT573" i="1"/>
  <c r="BZ215" i="1"/>
  <c r="CA215" i="1"/>
  <c r="CB566" i="1"/>
  <c r="K566" i="14" s="1"/>
  <c r="CA566" i="1"/>
  <c r="J566" i="14" s="1"/>
  <c r="BZ566" i="1"/>
  <c r="I562" i="14"/>
  <c r="CD562" i="1"/>
  <c r="AZ573" i="1"/>
  <c r="R575" i="1"/>
  <c r="AH575" i="1" s="1"/>
  <c r="BT575" i="1" s="1"/>
  <c r="R307" i="1"/>
  <c r="AH307" i="1" s="1"/>
  <c r="CJ96" i="1"/>
  <c r="N96" i="14" s="1"/>
  <c r="M96" i="14"/>
  <c r="Q575" i="1"/>
  <c r="AG575" i="1" s="1"/>
  <c r="BS575" i="1" s="1"/>
  <c r="Q307" i="1"/>
  <c r="AG307" i="1" s="1"/>
  <c r="R343" i="1"/>
  <c r="AH343" i="1" s="1"/>
  <c r="Q343" i="1"/>
  <c r="AG343" i="1" s="1"/>
  <c r="BT572" i="1"/>
  <c r="CD513" i="1"/>
  <c r="CJ513" i="1" s="1"/>
  <c r="N513" i="14" s="1"/>
  <c r="I513" i="14"/>
  <c r="BA515" i="1"/>
  <c r="BT515" i="1"/>
  <c r="AZ516" i="1"/>
  <c r="BS516" i="1"/>
  <c r="BA516" i="1"/>
  <c r="BT516" i="1"/>
  <c r="BS515" i="1"/>
  <c r="AZ515" i="1"/>
  <c r="I566" i="14"/>
  <c r="L566" i="14"/>
  <c r="BR578" i="2"/>
  <c r="R435" i="1" s="1"/>
  <c r="AH435" i="1" s="1"/>
  <c r="BQ578" i="2"/>
  <c r="Q435" i="1" s="1"/>
  <c r="AG435" i="1" s="1"/>
  <c r="BQ577" i="2"/>
  <c r="BR577" i="2"/>
  <c r="BA575" i="1" l="1"/>
  <c r="CJ562" i="1"/>
  <c r="N562" i="14" s="1"/>
  <c r="M562" i="14"/>
  <c r="CD215" i="1"/>
  <c r="CJ215" i="1" s="1"/>
  <c r="AZ575" i="1"/>
  <c r="M513" i="14"/>
  <c r="AZ307" i="1"/>
  <c r="BS307" i="1"/>
  <c r="BS435" i="1"/>
  <c r="AZ435" i="1"/>
  <c r="R576" i="1"/>
  <c r="R453" i="1"/>
  <c r="Q576" i="1"/>
  <c r="Q453" i="1"/>
  <c r="BA435" i="1"/>
  <c r="BT435" i="1"/>
  <c r="BS343" i="1"/>
  <c r="AZ343" i="1"/>
  <c r="BA307" i="1"/>
  <c r="BT307" i="1"/>
  <c r="BT343" i="1"/>
  <c r="BA343" i="1"/>
  <c r="Q577" i="1"/>
  <c r="AG577" i="1" s="1"/>
  <c r="AZ577" i="1" s="1"/>
  <c r="Q517" i="1"/>
  <c r="AG517" i="1" s="1"/>
  <c r="R577" i="1"/>
  <c r="AH577" i="1" s="1"/>
  <c r="BA577" i="1" s="1"/>
  <c r="R517" i="1"/>
  <c r="AH517" i="1" s="1"/>
  <c r="CD566" i="1"/>
  <c r="CJ566" i="1" s="1"/>
  <c r="BR580" i="2"/>
  <c r="R337" i="1" s="1"/>
  <c r="AH337" i="1" s="1"/>
  <c r="BQ580" i="2"/>
  <c r="Q337" i="1" s="1"/>
  <c r="AG337" i="1" s="1"/>
  <c r="BQ579" i="2"/>
  <c r="Q144" i="1" s="1"/>
  <c r="AG144" i="1" s="1"/>
  <c r="BR579" i="2"/>
  <c r="R144" i="1" s="1"/>
  <c r="AH144" i="1" s="1"/>
  <c r="BS577" i="1" l="1"/>
  <c r="AZ517" i="1"/>
  <c r="BS517" i="1"/>
  <c r="BT517" i="1"/>
  <c r="BA517" i="1"/>
  <c r="BT577" i="1"/>
  <c r="BS144" i="1"/>
  <c r="AZ144" i="1"/>
  <c r="BA144" i="1"/>
  <c r="BT144" i="1"/>
  <c r="BS337" i="1"/>
  <c r="AZ337" i="1"/>
  <c r="BA337" i="1"/>
  <c r="BT337" i="1"/>
  <c r="R578" i="1"/>
  <c r="AH578" i="1" s="1"/>
  <c r="R518" i="1"/>
  <c r="AH518" i="1" s="1"/>
  <c r="Q579" i="1"/>
  <c r="AG579" i="1" s="1"/>
  <c r="BS579" i="1" s="1"/>
  <c r="Q283" i="1"/>
  <c r="AG283" i="1" s="1"/>
  <c r="R579" i="1"/>
  <c r="AH579" i="1" s="1"/>
  <c r="BT579" i="1" s="1"/>
  <c r="R283" i="1"/>
  <c r="AH283" i="1" s="1"/>
  <c r="Q578" i="1"/>
  <c r="AG578" i="1" s="1"/>
  <c r="Q518" i="1"/>
  <c r="AG518" i="1" s="1"/>
  <c r="M566" i="14"/>
  <c r="N566" i="14"/>
  <c r="BQ581" i="2"/>
  <c r="Q508" i="1" s="1"/>
  <c r="AG508" i="1" s="1"/>
  <c r="BR581" i="2"/>
  <c r="R508" i="1" s="1"/>
  <c r="AH508" i="1" s="1"/>
  <c r="BR582" i="2"/>
  <c r="BQ582" i="2"/>
  <c r="AZ579" i="1" l="1"/>
  <c r="Q581" i="1"/>
  <c r="AG581" i="1" s="1"/>
  <c r="BS581" i="1" s="1"/>
  <c r="Q137" i="1"/>
  <c r="AG137" i="1" s="1"/>
  <c r="R581" i="1"/>
  <c r="AH581" i="1" s="1"/>
  <c r="BT581" i="1" s="1"/>
  <c r="R137" i="1"/>
  <c r="AH137" i="1" s="1"/>
  <c r="BA508" i="1"/>
  <c r="BT508" i="1"/>
  <c r="BS518" i="1"/>
  <c r="AZ518" i="1"/>
  <c r="BS508" i="1"/>
  <c r="AZ508" i="1"/>
  <c r="BT518" i="1"/>
  <c r="BA518" i="1"/>
  <c r="BA579" i="1"/>
  <c r="BT283" i="1"/>
  <c r="BA283" i="1"/>
  <c r="Q580" i="1"/>
  <c r="AG580" i="1" s="1"/>
  <c r="AZ580" i="1" s="1"/>
  <c r="Q519" i="1"/>
  <c r="BS283" i="1"/>
  <c r="AZ283" i="1"/>
  <c r="R580" i="1"/>
  <c r="AH580" i="1" s="1"/>
  <c r="BA580" i="1" s="1"/>
  <c r="R519" i="1"/>
  <c r="AZ578" i="1"/>
  <c r="BS578" i="1"/>
  <c r="BA578" i="1"/>
  <c r="BT578" i="1"/>
  <c r="BQ583" i="2"/>
  <c r="Q116" i="1" s="1"/>
  <c r="AG116" i="1" s="1"/>
  <c r="BR583" i="2"/>
  <c r="R116" i="1" s="1"/>
  <c r="AH116" i="1" s="1"/>
  <c r="BQ584" i="2"/>
  <c r="Q230" i="1" s="1"/>
  <c r="AG230" i="1" s="1"/>
  <c r="BR584" i="2"/>
  <c r="R230" i="1" s="1"/>
  <c r="AH230" i="1" s="1"/>
  <c r="BA581" i="1" l="1"/>
  <c r="AZ581" i="1"/>
  <c r="BS116" i="1"/>
  <c r="AZ116" i="1"/>
  <c r="BT137" i="1"/>
  <c r="BA137" i="1"/>
  <c r="BS230" i="1"/>
  <c r="AZ230" i="1"/>
  <c r="AZ137" i="1"/>
  <c r="BS137" i="1"/>
  <c r="BT116" i="1"/>
  <c r="BA116" i="1"/>
  <c r="BT230" i="1"/>
  <c r="BA230" i="1"/>
  <c r="BS580" i="1"/>
  <c r="R583" i="1"/>
  <c r="AH583" i="1" s="1"/>
  <c r="BT583" i="1" s="1"/>
  <c r="R521" i="1"/>
  <c r="AH521" i="1" s="1"/>
  <c r="Q582" i="1"/>
  <c r="AG582" i="1" s="1"/>
  <c r="Q520" i="1"/>
  <c r="AG520" i="1" s="1"/>
  <c r="R582" i="1"/>
  <c r="AH582" i="1" s="1"/>
  <c r="R520" i="1"/>
  <c r="AH520" i="1" s="1"/>
  <c r="BT580" i="1"/>
  <c r="Q583" i="1"/>
  <c r="AG583" i="1" s="1"/>
  <c r="AZ583" i="1" s="1"/>
  <c r="Q521" i="1"/>
  <c r="AG521" i="1" s="1"/>
  <c r="BO568" i="2"/>
  <c r="O560" i="1" s="1"/>
  <c r="BO572" i="2"/>
  <c r="BO574" i="2"/>
  <c r="O555" i="1" s="1"/>
  <c r="BO571" i="2"/>
  <c r="BP586" i="2"/>
  <c r="P316" i="1" s="1"/>
  <c r="BO586" i="2"/>
  <c r="O316" i="1" s="1"/>
  <c r="BQ586" i="2"/>
  <c r="Q316" i="1" s="1"/>
  <c r="AG316" i="1" s="1"/>
  <c r="BR586" i="2"/>
  <c r="R316" i="1" s="1"/>
  <c r="AH316" i="1" s="1"/>
  <c r="BN584" i="2"/>
  <c r="BN571" i="2"/>
  <c r="BN576" i="2"/>
  <c r="N307" i="1" s="1"/>
  <c r="BN580" i="2"/>
  <c r="BN572" i="2"/>
  <c r="BN579" i="2"/>
  <c r="BN575" i="2"/>
  <c r="N343" i="1" s="1"/>
  <c r="BN568" i="2"/>
  <c r="N560" i="1" s="1"/>
  <c r="BN573" i="2"/>
  <c r="BP580" i="2"/>
  <c r="BO580" i="2"/>
  <c r="BQ585" i="2"/>
  <c r="BR585" i="2"/>
  <c r="BO583" i="2"/>
  <c r="BO581" i="2"/>
  <c r="O508" i="1" s="1"/>
  <c r="BT520" i="1" l="1"/>
  <c r="BA520" i="1"/>
  <c r="BT582" i="1"/>
  <c r="BA582" i="1"/>
  <c r="BS520" i="1"/>
  <c r="AZ520" i="1"/>
  <c r="BS582" i="1"/>
  <c r="AZ582" i="1"/>
  <c r="BA583" i="1"/>
  <c r="AB343" i="1"/>
  <c r="AU343" i="1"/>
  <c r="BN343" i="1"/>
  <c r="BN560" i="1"/>
  <c r="AB560" i="1"/>
  <c r="AU560" i="1"/>
  <c r="BT316" i="1"/>
  <c r="BA316" i="1"/>
  <c r="AV508" i="1"/>
  <c r="AC508" i="1"/>
  <c r="BO508" i="1"/>
  <c r="AZ316" i="1"/>
  <c r="BS316" i="1"/>
  <c r="AC316" i="1"/>
  <c r="AV316" i="1"/>
  <c r="BO316" i="1"/>
  <c r="BP316" i="1"/>
  <c r="AD316" i="1"/>
  <c r="AW316" i="1"/>
  <c r="N579" i="1"/>
  <c r="AB579" i="1" s="1"/>
  <c r="N337" i="1"/>
  <c r="O211" i="1"/>
  <c r="O579" i="1"/>
  <c r="AV579" i="1" s="1"/>
  <c r="O337" i="1"/>
  <c r="BN307" i="1"/>
  <c r="AB307" i="1"/>
  <c r="AU307" i="1"/>
  <c r="AC555" i="1"/>
  <c r="AV555" i="1"/>
  <c r="BO555" i="1"/>
  <c r="N211" i="1"/>
  <c r="P579" i="1"/>
  <c r="AW579" i="1" s="1"/>
  <c r="P337" i="1"/>
  <c r="AV560" i="1"/>
  <c r="AC560" i="1"/>
  <c r="BO560" i="1"/>
  <c r="O573" i="1"/>
  <c r="AC573" i="1" s="1"/>
  <c r="O516" i="1"/>
  <c r="N572" i="1"/>
  <c r="AB572" i="1" s="1"/>
  <c r="O399" i="1"/>
  <c r="N521" i="1"/>
  <c r="N567" i="1"/>
  <c r="N399" i="1"/>
  <c r="R585" i="1"/>
  <c r="AH585" i="1" s="1"/>
  <c r="R402" i="1"/>
  <c r="AH402" i="1" s="1"/>
  <c r="BS583" i="1"/>
  <c r="O519" i="1"/>
  <c r="Q585" i="1"/>
  <c r="AG585" i="1" s="1"/>
  <c r="Q402" i="1"/>
  <c r="AG402" i="1" s="1"/>
  <c r="O582" i="1"/>
  <c r="AV582" i="1" s="1"/>
  <c r="O520" i="1"/>
  <c r="N578" i="1"/>
  <c r="AU578" i="1" s="1"/>
  <c r="N518" i="1"/>
  <c r="O585" i="1"/>
  <c r="AC585" i="1" s="1"/>
  <c r="O402" i="1"/>
  <c r="R584" i="1"/>
  <c r="AH584" i="1" s="1"/>
  <c r="BT584" i="1" s="1"/>
  <c r="R522" i="1"/>
  <c r="AH522" i="1" s="1"/>
  <c r="P585" i="1"/>
  <c r="AD585" i="1" s="1"/>
  <c r="P402" i="1"/>
  <c r="BT521" i="1"/>
  <c r="BA521" i="1"/>
  <c r="Q584" i="1"/>
  <c r="AG584" i="1" s="1"/>
  <c r="AZ584" i="1" s="1"/>
  <c r="Q522" i="1"/>
  <c r="AG522" i="1" s="1"/>
  <c r="BS521" i="1"/>
  <c r="AZ521" i="1"/>
  <c r="AC582" i="1"/>
  <c r="AU579" i="1"/>
  <c r="BN579" i="1"/>
  <c r="BP582" i="2"/>
  <c r="BP581" i="2"/>
  <c r="P508" i="1" s="1"/>
  <c r="BP466" i="2"/>
  <c r="P130" i="1" s="1"/>
  <c r="BP464" i="2"/>
  <c r="P229" i="1" s="1"/>
  <c r="BP469" i="2"/>
  <c r="P225" i="1" s="1"/>
  <c r="BP467" i="2"/>
  <c r="BP568" i="2"/>
  <c r="P560" i="1" s="1"/>
  <c r="BP572" i="2"/>
  <c r="BP465" i="2"/>
  <c r="P173" i="1" s="1"/>
  <c r="BP471" i="2"/>
  <c r="P132" i="1" s="1"/>
  <c r="BP585" i="2"/>
  <c r="BP575" i="2"/>
  <c r="BP571" i="2"/>
  <c r="BP570" i="2"/>
  <c r="P558" i="1" s="1"/>
  <c r="BP577" i="2"/>
  <c r="P453" i="1" s="1"/>
  <c r="BP576" i="2"/>
  <c r="BP579" i="2"/>
  <c r="P144" i="1" s="1"/>
  <c r="BP584" i="2"/>
  <c r="P230" i="1" s="1"/>
  <c r="BP574" i="2"/>
  <c r="P555" i="1" s="1"/>
  <c r="BP573" i="2"/>
  <c r="BP569" i="2"/>
  <c r="BP583" i="2"/>
  <c r="BP470" i="2"/>
  <c r="P389" i="1" s="1"/>
  <c r="BP468" i="2"/>
  <c r="BP578" i="2"/>
  <c r="P435" i="1" s="1"/>
  <c r="BQ587" i="2"/>
  <c r="Q475" i="1" s="1"/>
  <c r="AG475" i="1" s="1"/>
  <c r="BR587" i="2"/>
  <c r="R475" i="1" s="1"/>
  <c r="AH475" i="1" s="1"/>
  <c r="BN585" i="2"/>
  <c r="BN578" i="2"/>
  <c r="N435" i="1" s="1"/>
  <c r="BN569" i="2"/>
  <c r="BN582" i="2"/>
  <c r="BN581" i="2"/>
  <c r="N508" i="1" s="1"/>
  <c r="BN570" i="2"/>
  <c r="N558" i="1" s="1"/>
  <c r="BN574" i="2"/>
  <c r="N555" i="1" s="1"/>
  <c r="BN577" i="2"/>
  <c r="N453" i="1" s="1"/>
  <c r="BN583" i="2"/>
  <c r="BQ588" i="2"/>
  <c r="Q160" i="1" s="1"/>
  <c r="AG160" i="1" s="1"/>
  <c r="BR588" i="2"/>
  <c r="R160" i="1" s="1"/>
  <c r="AH160" i="1" s="1"/>
  <c r="BN586" i="2"/>
  <c r="N316" i="1" s="1"/>
  <c r="BO579" i="2"/>
  <c r="BO573" i="2"/>
  <c r="BO585" i="2"/>
  <c r="BO582" i="2"/>
  <c r="O581" i="1" s="1"/>
  <c r="BO577" i="2"/>
  <c r="O453" i="1" s="1"/>
  <c r="BO575" i="2"/>
  <c r="BO576" i="2"/>
  <c r="O307" i="1" s="1"/>
  <c r="BO578" i="2"/>
  <c r="BO584" i="2"/>
  <c r="BT402" i="1" l="1"/>
  <c r="BA402" i="1"/>
  <c r="BS402" i="1"/>
  <c r="AZ402" i="1"/>
  <c r="BO573" i="1"/>
  <c r="AV573" i="1"/>
  <c r="AC579" i="1"/>
  <c r="BO579" i="1"/>
  <c r="BS584" i="1"/>
  <c r="AB558" i="1"/>
  <c r="BN558" i="1"/>
  <c r="AU558" i="1"/>
  <c r="BP435" i="1"/>
  <c r="AW435" i="1"/>
  <c r="AD435" i="1"/>
  <c r="BP144" i="1"/>
  <c r="AW144" i="1"/>
  <c r="AD144" i="1"/>
  <c r="BP173" i="1"/>
  <c r="AD173" i="1"/>
  <c r="AW173" i="1"/>
  <c r="BP337" i="1"/>
  <c r="AD337" i="1"/>
  <c r="AW337" i="1"/>
  <c r="BT585" i="1"/>
  <c r="BA585" i="1"/>
  <c r="BN316" i="1"/>
  <c r="H316" i="14" s="1"/>
  <c r="AU316" i="1"/>
  <c r="BD316" i="1" s="1"/>
  <c r="G316" i="14" s="1"/>
  <c r="AB316" i="1"/>
  <c r="AK316" i="1" s="1"/>
  <c r="AW389" i="1"/>
  <c r="BP389" i="1"/>
  <c r="AD389" i="1"/>
  <c r="AD453" i="1"/>
  <c r="AW453" i="1"/>
  <c r="BP453" i="1"/>
  <c r="AW560" i="1"/>
  <c r="BD560" i="1" s="1"/>
  <c r="BP560" i="1"/>
  <c r="AD560" i="1"/>
  <c r="BN211" i="1"/>
  <c r="AU211" i="1"/>
  <c r="AB211" i="1"/>
  <c r="AV337" i="1"/>
  <c r="AC337" i="1"/>
  <c r="BO337" i="1"/>
  <c r="AC307" i="1"/>
  <c r="AV307" i="1"/>
  <c r="BO307" i="1"/>
  <c r="BA160" i="1"/>
  <c r="BT160" i="1"/>
  <c r="AW558" i="1"/>
  <c r="AD558" i="1"/>
  <c r="BP558" i="1"/>
  <c r="BP579" i="1"/>
  <c r="AZ160" i="1"/>
  <c r="BS160" i="1"/>
  <c r="AB435" i="1"/>
  <c r="BN435" i="1"/>
  <c r="AU435" i="1"/>
  <c r="P211" i="1"/>
  <c r="BP225" i="1"/>
  <c r="AW225" i="1"/>
  <c r="AD225" i="1"/>
  <c r="AD579" i="1"/>
  <c r="AZ585" i="1"/>
  <c r="BS585" i="1"/>
  <c r="AV211" i="1"/>
  <c r="BO211" i="1"/>
  <c r="AC211" i="1"/>
  <c r="AD229" i="1"/>
  <c r="BP229" i="1"/>
  <c r="AW229" i="1"/>
  <c r="AB453" i="1"/>
  <c r="BN453" i="1"/>
  <c r="AU453" i="1"/>
  <c r="BA475" i="1"/>
  <c r="BT475" i="1"/>
  <c r="AW555" i="1"/>
  <c r="BP555" i="1"/>
  <c r="AD555" i="1"/>
  <c r="BP130" i="1"/>
  <c r="AD130" i="1"/>
  <c r="AW130" i="1"/>
  <c r="AB337" i="1"/>
  <c r="AU337" i="1"/>
  <c r="BN337" i="1"/>
  <c r="AK560" i="1"/>
  <c r="AC453" i="1"/>
  <c r="BO453" i="1"/>
  <c r="AV453" i="1"/>
  <c r="AB555" i="1"/>
  <c r="BN555" i="1"/>
  <c r="AU555" i="1"/>
  <c r="BS475" i="1"/>
  <c r="AZ475" i="1"/>
  <c r="AD230" i="1"/>
  <c r="AW230" i="1"/>
  <c r="BP230" i="1"/>
  <c r="AD132" i="1"/>
  <c r="BP132" i="1"/>
  <c r="AW132" i="1"/>
  <c r="AD508" i="1"/>
  <c r="AK508" i="1" s="1"/>
  <c r="AW508" i="1"/>
  <c r="BD508" i="1" s="1"/>
  <c r="G508" i="14" s="1"/>
  <c r="BP508" i="1"/>
  <c r="H508" i="14" s="1"/>
  <c r="BA584" i="1"/>
  <c r="BN572" i="1"/>
  <c r="AU572" i="1"/>
  <c r="BN578" i="1"/>
  <c r="AB578" i="1"/>
  <c r="BO585" i="1"/>
  <c r="AV585" i="1"/>
  <c r="AW585" i="1"/>
  <c r="N585" i="1"/>
  <c r="N402" i="1"/>
  <c r="P469" i="1"/>
  <c r="AD469" i="1" s="1"/>
  <c r="P376" i="1"/>
  <c r="P567" i="1"/>
  <c r="AW567" i="1" s="1"/>
  <c r="P399" i="1"/>
  <c r="O572" i="1"/>
  <c r="AV572" i="1" s="1"/>
  <c r="R587" i="1"/>
  <c r="AH587" i="1" s="1"/>
  <c r="BT587" i="1" s="1"/>
  <c r="R404" i="1"/>
  <c r="AH404" i="1" s="1"/>
  <c r="N568" i="1"/>
  <c r="N514" i="1"/>
  <c r="P582" i="1"/>
  <c r="AD582" i="1" s="1"/>
  <c r="P520" i="1"/>
  <c r="P400" i="1"/>
  <c r="P466" i="1"/>
  <c r="AD466" i="1" s="1"/>
  <c r="P476" i="1"/>
  <c r="AV520" i="1"/>
  <c r="AC520" i="1"/>
  <c r="BO520" i="1"/>
  <c r="Q587" i="1"/>
  <c r="AG587" i="1" s="1"/>
  <c r="AZ587" i="1" s="1"/>
  <c r="Q404" i="1"/>
  <c r="AG404" i="1" s="1"/>
  <c r="N577" i="1"/>
  <c r="BN577" i="1" s="1"/>
  <c r="N517" i="1"/>
  <c r="P568" i="1"/>
  <c r="AD568" i="1" s="1"/>
  <c r="P514" i="1"/>
  <c r="P375" i="1"/>
  <c r="O577" i="1"/>
  <c r="AV577" i="1" s="1"/>
  <c r="O517" i="1"/>
  <c r="N582" i="1"/>
  <c r="AB582" i="1" s="1"/>
  <c r="N520" i="1"/>
  <c r="N584" i="1"/>
  <c r="AB584" i="1" s="1"/>
  <c r="N522" i="1"/>
  <c r="P572" i="1"/>
  <c r="AD572" i="1" s="1"/>
  <c r="P374" i="1"/>
  <c r="BS522" i="1"/>
  <c r="AZ522" i="1"/>
  <c r="BA522" i="1"/>
  <c r="BT522" i="1"/>
  <c r="BN399" i="1"/>
  <c r="AU399" i="1"/>
  <c r="AB399" i="1"/>
  <c r="R586" i="1"/>
  <c r="AH586" i="1" s="1"/>
  <c r="BT586" i="1" s="1"/>
  <c r="P573" i="1"/>
  <c r="AW573" i="1" s="1"/>
  <c r="P516" i="1"/>
  <c r="P584" i="1"/>
  <c r="BP584" i="1" s="1"/>
  <c r="P522" i="1"/>
  <c r="P465" i="1"/>
  <c r="BP465" i="1" s="1"/>
  <c r="AB567" i="1"/>
  <c r="AU567" i="1"/>
  <c r="BN567" i="1"/>
  <c r="O584" i="1"/>
  <c r="BO584" i="1" s="1"/>
  <c r="O522" i="1"/>
  <c r="N573" i="1"/>
  <c r="AU573" i="1" s="1"/>
  <c r="N516" i="1"/>
  <c r="Q586" i="1"/>
  <c r="AG586" i="1" s="1"/>
  <c r="BS586" i="1" s="1"/>
  <c r="P521" i="1"/>
  <c r="P470" i="1"/>
  <c r="AD470" i="1" s="1"/>
  <c r="P478" i="1"/>
  <c r="P519" i="1"/>
  <c r="BO402" i="1"/>
  <c r="AC402" i="1"/>
  <c r="AV402" i="1"/>
  <c r="AB521" i="1"/>
  <c r="AU521" i="1"/>
  <c r="BN521" i="1"/>
  <c r="AV516" i="1"/>
  <c r="AC516" i="1"/>
  <c r="BO516" i="1"/>
  <c r="N400" i="1"/>
  <c r="P577" i="1"/>
  <c r="AD577" i="1" s="1"/>
  <c r="P517" i="1"/>
  <c r="P578" i="1"/>
  <c r="BP578" i="1" s="1"/>
  <c r="P518" i="1"/>
  <c r="P464" i="1"/>
  <c r="BP464" i="1" s="1"/>
  <c r="BP585" i="1"/>
  <c r="BO582" i="1"/>
  <c r="AC519" i="1"/>
  <c r="AV519" i="1"/>
  <c r="BO519" i="1"/>
  <c r="O521" i="1"/>
  <c r="O578" i="1"/>
  <c r="BO578" i="1" s="1"/>
  <c r="O518" i="1"/>
  <c r="N580" i="1"/>
  <c r="AB580" i="1" s="1"/>
  <c r="N519" i="1"/>
  <c r="P477" i="1"/>
  <c r="AD402" i="1"/>
  <c r="BP402" i="1"/>
  <c r="AW402" i="1"/>
  <c r="AB518" i="1"/>
  <c r="AU518" i="1"/>
  <c r="BN518" i="1"/>
  <c r="AC399" i="1"/>
  <c r="AV399" i="1"/>
  <c r="BO399" i="1"/>
  <c r="BD579" i="1"/>
  <c r="AK579" i="1"/>
  <c r="BP469" i="1"/>
  <c r="AW464" i="1"/>
  <c r="AD464" i="1"/>
  <c r="BO581" i="1"/>
  <c r="AV581" i="1"/>
  <c r="AC581" i="1"/>
  <c r="AU580" i="1"/>
  <c r="BN584" i="1"/>
  <c r="BQ590" i="2"/>
  <c r="BR590" i="2"/>
  <c r="BQ589" i="2"/>
  <c r="Q330" i="1" s="1"/>
  <c r="AG330" i="1" s="1"/>
  <c r="BR589" i="2"/>
  <c r="R330" i="1" s="1"/>
  <c r="AH330" i="1" s="1"/>
  <c r="BX508" i="1" l="1"/>
  <c r="AU584" i="1"/>
  <c r="BP470" i="1"/>
  <c r="AZ586" i="1"/>
  <c r="AW470" i="1"/>
  <c r="BX579" i="1"/>
  <c r="BX560" i="1"/>
  <c r="BX316" i="1"/>
  <c r="AK453" i="1"/>
  <c r="AD567" i="1"/>
  <c r="AW584" i="1"/>
  <c r="AB573" i="1"/>
  <c r="AD584" i="1"/>
  <c r="BO572" i="1"/>
  <c r="AD578" i="1"/>
  <c r="BP567" i="1"/>
  <c r="AW465" i="1"/>
  <c r="BS587" i="1"/>
  <c r="BP582" i="1"/>
  <c r="AW469" i="1"/>
  <c r="AW578" i="1"/>
  <c r="AW582" i="1"/>
  <c r="AK555" i="1"/>
  <c r="AD465" i="1"/>
  <c r="AC572" i="1"/>
  <c r="AK572" i="1" s="1"/>
  <c r="BP466" i="1"/>
  <c r="F508" i="14"/>
  <c r="AZ330" i="1"/>
  <c r="BS330" i="1"/>
  <c r="AD211" i="1"/>
  <c r="AK211" i="1" s="1"/>
  <c r="AW211" i="1"/>
  <c r="BP211" i="1"/>
  <c r="H211" i="14" s="1"/>
  <c r="R589" i="1"/>
  <c r="R43" i="1"/>
  <c r="AH43" i="1" s="1"/>
  <c r="BD453" i="1"/>
  <c r="F316" i="14"/>
  <c r="H337" i="14"/>
  <c r="BD555" i="1"/>
  <c r="BD211" i="1"/>
  <c r="G211" i="14" s="1"/>
  <c r="Q589" i="1"/>
  <c r="Q43" i="1"/>
  <c r="AG43" i="1" s="1"/>
  <c r="BD337" i="1"/>
  <c r="G337" i="14" s="1"/>
  <c r="BT330" i="1"/>
  <c r="BA330" i="1"/>
  <c r="BA587" i="1"/>
  <c r="AK337" i="1"/>
  <c r="AC584" i="1"/>
  <c r="AV584" i="1"/>
  <c r="BD584" i="1" s="1"/>
  <c r="G584" i="14" s="1"/>
  <c r="BO577" i="1"/>
  <c r="AC577" i="1"/>
  <c r="BN573" i="1"/>
  <c r="AB577" i="1"/>
  <c r="AU577" i="1"/>
  <c r="AU582" i="1"/>
  <c r="BD582" i="1" s="1"/>
  <c r="BN582" i="1"/>
  <c r="AV578" i="1"/>
  <c r="BP568" i="1"/>
  <c r="AW568" i="1"/>
  <c r="BA586" i="1"/>
  <c r="BN580" i="1"/>
  <c r="AW466" i="1"/>
  <c r="BP572" i="1"/>
  <c r="AW572" i="1"/>
  <c r="BD572" i="1" s="1"/>
  <c r="AD573" i="1"/>
  <c r="AW577" i="1"/>
  <c r="BP573" i="1"/>
  <c r="BP577" i="1"/>
  <c r="Q588" i="1"/>
  <c r="AG588" i="1" s="1"/>
  <c r="AU519" i="1"/>
  <c r="BN519" i="1"/>
  <c r="AB519" i="1"/>
  <c r="AW521" i="1"/>
  <c r="AD521" i="1"/>
  <c r="BP521" i="1"/>
  <c r="AD516" i="1"/>
  <c r="BP516" i="1"/>
  <c r="AW516" i="1"/>
  <c r="BO517" i="1"/>
  <c r="AC517" i="1"/>
  <c r="AV517" i="1"/>
  <c r="BS404" i="1"/>
  <c r="AZ404" i="1"/>
  <c r="BP520" i="1"/>
  <c r="AW520" i="1"/>
  <c r="AD520" i="1"/>
  <c r="AB400" i="1"/>
  <c r="AU400" i="1"/>
  <c r="BN400" i="1"/>
  <c r="AW399" i="1"/>
  <c r="BD399" i="1" s="1"/>
  <c r="G399" i="14" s="1"/>
  <c r="AD399" i="1"/>
  <c r="AK399" i="1" s="1"/>
  <c r="BP399" i="1"/>
  <c r="H399" i="14" s="1"/>
  <c r="BY579" i="1"/>
  <c r="BO518" i="1"/>
  <c r="AC518" i="1"/>
  <c r="AV518" i="1"/>
  <c r="BP375" i="1"/>
  <c r="AW375" i="1"/>
  <c r="AD375" i="1"/>
  <c r="BN514" i="1"/>
  <c r="AU514" i="1"/>
  <c r="AB514" i="1"/>
  <c r="R588" i="1"/>
  <c r="AH588" i="1" s="1"/>
  <c r="AB568" i="1"/>
  <c r="AU568" i="1"/>
  <c r="BN568" i="1"/>
  <c r="AV521" i="1"/>
  <c r="AC521" i="1"/>
  <c r="BO521" i="1"/>
  <c r="BP519" i="1"/>
  <c r="AD519" i="1"/>
  <c r="AW519" i="1"/>
  <c r="AU516" i="1"/>
  <c r="BN516" i="1"/>
  <c r="AB516" i="1"/>
  <c r="AB522" i="1"/>
  <c r="AU522" i="1"/>
  <c r="BN522" i="1"/>
  <c r="AD514" i="1"/>
  <c r="BP514" i="1"/>
  <c r="AW514" i="1"/>
  <c r="BP476" i="1"/>
  <c r="AW476" i="1"/>
  <c r="AD476" i="1"/>
  <c r="BA404" i="1"/>
  <c r="BT404" i="1"/>
  <c r="AD376" i="1"/>
  <c r="AW376" i="1"/>
  <c r="BP376" i="1"/>
  <c r="AW518" i="1"/>
  <c r="BP518" i="1"/>
  <c r="AD518" i="1"/>
  <c r="AC578" i="1"/>
  <c r="AW477" i="1"/>
  <c r="BP477" i="1"/>
  <c r="AD477" i="1"/>
  <c r="AW478" i="1"/>
  <c r="AD478" i="1"/>
  <c r="BP478" i="1"/>
  <c r="AC522" i="1"/>
  <c r="AV522" i="1"/>
  <c r="BO522" i="1"/>
  <c r="AD522" i="1"/>
  <c r="AW522" i="1"/>
  <c r="BP522" i="1"/>
  <c r="AB520" i="1"/>
  <c r="AU520" i="1"/>
  <c r="BN520" i="1"/>
  <c r="BN517" i="1"/>
  <c r="AU517" i="1"/>
  <c r="AB517" i="1"/>
  <c r="BP400" i="1"/>
  <c r="AW400" i="1"/>
  <c r="AD400" i="1"/>
  <c r="BN402" i="1"/>
  <c r="H402" i="14" s="1"/>
  <c r="AB402" i="1"/>
  <c r="AK402" i="1" s="1"/>
  <c r="AU402" i="1"/>
  <c r="BD402" i="1" s="1"/>
  <c r="G402" i="14" s="1"/>
  <c r="AW517" i="1"/>
  <c r="AD517" i="1"/>
  <c r="BP517" i="1"/>
  <c r="BP374" i="1"/>
  <c r="AD374" i="1"/>
  <c r="AW374" i="1"/>
  <c r="AB585" i="1"/>
  <c r="AK585" i="1" s="1"/>
  <c r="AU585" i="1"/>
  <c r="BD585" i="1" s="1"/>
  <c r="BN585" i="1"/>
  <c r="H578" i="14"/>
  <c r="BD573" i="1"/>
  <c r="G573" i="14" s="1"/>
  <c r="AK582" i="1"/>
  <c r="BX582" i="1" s="1"/>
  <c r="H584" i="14"/>
  <c r="BQ592" i="2"/>
  <c r="Q138" i="1" s="1"/>
  <c r="AG138" i="1" s="1"/>
  <c r="BR592" i="2"/>
  <c r="R138" i="1" s="1"/>
  <c r="AH138" i="1" s="1"/>
  <c r="BR591" i="2"/>
  <c r="R590" i="1" s="1"/>
  <c r="AH590" i="1" s="1"/>
  <c r="BQ591" i="2"/>
  <c r="Q590" i="1" s="1"/>
  <c r="AG590" i="1" s="1"/>
  <c r="AK578" i="1" l="1"/>
  <c r="AK584" i="1"/>
  <c r="BD578" i="1"/>
  <c r="G578" i="14" s="1"/>
  <c r="AK573" i="1"/>
  <c r="BX573" i="1" s="1"/>
  <c r="BX402" i="1"/>
  <c r="AK516" i="1"/>
  <c r="BX572" i="1"/>
  <c r="BY572" i="1" s="1"/>
  <c r="CB572" i="1" s="1"/>
  <c r="BX555" i="1"/>
  <c r="BX453" i="1"/>
  <c r="BY453" i="1" s="1"/>
  <c r="BX584" i="1"/>
  <c r="BX337" i="1"/>
  <c r="BX211" i="1"/>
  <c r="BX585" i="1"/>
  <c r="BX399" i="1"/>
  <c r="CB579" i="1"/>
  <c r="CA579" i="1"/>
  <c r="BZ579" i="1"/>
  <c r="AK521" i="1"/>
  <c r="AZ138" i="1"/>
  <c r="BS138" i="1"/>
  <c r="BT138" i="1"/>
  <c r="BA138" i="1"/>
  <c r="R405" i="1"/>
  <c r="AH405" i="1" s="1"/>
  <c r="F211" i="14"/>
  <c r="BY316" i="1"/>
  <c r="CB316" i="1" s="1"/>
  <c r="BT588" i="1"/>
  <c r="BA588" i="1"/>
  <c r="Q405" i="1"/>
  <c r="AG405" i="1" s="1"/>
  <c r="AK577" i="1"/>
  <c r="BS43" i="1"/>
  <c r="AZ43" i="1"/>
  <c r="BY560" i="1"/>
  <c r="CB560" i="1" s="1"/>
  <c r="BS588" i="1"/>
  <c r="AZ588" i="1"/>
  <c r="F337" i="14"/>
  <c r="BA43" i="1"/>
  <c r="BT43" i="1"/>
  <c r="BY508" i="1"/>
  <c r="H577" i="14"/>
  <c r="BY555" i="1"/>
  <c r="CA555" i="1" s="1"/>
  <c r="BD577" i="1"/>
  <c r="G577" i="14" s="1"/>
  <c r="H573" i="14"/>
  <c r="BD518" i="1"/>
  <c r="G518" i="14" s="1"/>
  <c r="H516" i="14"/>
  <c r="H520" i="14"/>
  <c r="BD516" i="1"/>
  <c r="G516" i="14" s="1"/>
  <c r="BD520" i="1"/>
  <c r="G520" i="14" s="1"/>
  <c r="BD521" i="1"/>
  <c r="G521" i="14" s="1"/>
  <c r="H517" i="14"/>
  <c r="AK520" i="1"/>
  <c r="H518" i="14"/>
  <c r="H521" i="14"/>
  <c r="AK518" i="1"/>
  <c r="F578" i="14"/>
  <c r="F402" i="14"/>
  <c r="F521" i="14"/>
  <c r="BT590" i="1"/>
  <c r="BA590" i="1"/>
  <c r="R591" i="1"/>
  <c r="AH591" i="1" s="1"/>
  <c r="BT591" i="1" s="1"/>
  <c r="R523" i="1"/>
  <c r="AH523" i="1" s="1"/>
  <c r="F516" i="14"/>
  <c r="AK519" i="1"/>
  <c r="F399" i="14"/>
  <c r="H519" i="14"/>
  <c r="H522" i="14"/>
  <c r="BD519" i="1"/>
  <c r="G519" i="14" s="1"/>
  <c r="AK517" i="1"/>
  <c r="BD522" i="1"/>
  <c r="G522" i="14" s="1"/>
  <c r="Q591" i="1"/>
  <c r="AG591" i="1" s="1"/>
  <c r="AZ591" i="1" s="1"/>
  <c r="Q523" i="1"/>
  <c r="AG523" i="1" s="1"/>
  <c r="BS590" i="1"/>
  <c r="AZ590" i="1"/>
  <c r="BD517" i="1"/>
  <c r="G517" i="14" s="1"/>
  <c r="AK522" i="1"/>
  <c r="BY585" i="1"/>
  <c r="F573" i="14"/>
  <c r="F584" i="14"/>
  <c r="BQ593" i="2"/>
  <c r="BR593" i="2"/>
  <c r="BQ594" i="2"/>
  <c r="BR594" i="2"/>
  <c r="BX518" i="1" l="1"/>
  <c r="BX578" i="1"/>
  <c r="BY578" i="1" s="1"/>
  <c r="BX522" i="1"/>
  <c r="BT405" i="1"/>
  <c r="BA405" i="1"/>
  <c r="BS405" i="1"/>
  <c r="AZ405" i="1"/>
  <c r="BZ560" i="1"/>
  <c r="CB555" i="1"/>
  <c r="CA560" i="1"/>
  <c r="BZ316" i="1"/>
  <c r="I316" i="14" s="1"/>
  <c r="BX517" i="1"/>
  <c r="CB508" i="1"/>
  <c r="K508" i="14" s="1"/>
  <c r="CA508" i="1"/>
  <c r="J508" i="14" s="1"/>
  <c r="BZ508" i="1"/>
  <c r="I508" i="14" s="1"/>
  <c r="CA316" i="1"/>
  <c r="F577" i="14"/>
  <c r="BX577" i="1"/>
  <c r="BX516" i="1"/>
  <c r="BY516" i="1" s="1"/>
  <c r="L516" i="14" s="1"/>
  <c r="CB453" i="1"/>
  <c r="CA453" i="1"/>
  <c r="BZ453" i="1"/>
  <c r="F520" i="14"/>
  <c r="BX520" i="1"/>
  <c r="BY520" i="1" s="1"/>
  <c r="L520" i="14" s="1"/>
  <c r="BZ572" i="1"/>
  <c r="CB585" i="1"/>
  <c r="CA585" i="1"/>
  <c r="BZ585" i="1"/>
  <c r="BZ555" i="1"/>
  <c r="CA572" i="1"/>
  <c r="BX519" i="1"/>
  <c r="BX521" i="1"/>
  <c r="BY521" i="1" s="1"/>
  <c r="CB578" i="1"/>
  <c r="K578" i="14" s="1"/>
  <c r="CA578" i="1"/>
  <c r="J578" i="14" s="1"/>
  <c r="BZ578" i="1"/>
  <c r="I578" i="14" s="1"/>
  <c r="BA591" i="1"/>
  <c r="L508" i="14"/>
  <c r="BY337" i="1"/>
  <c r="CB337" i="1" s="1"/>
  <c r="K337" i="14" s="1"/>
  <c r="L337" i="14"/>
  <c r="J316" i="14"/>
  <c r="R593" i="1"/>
  <c r="AH593" i="1" s="1"/>
  <c r="BA593" i="1" s="1"/>
  <c r="R48" i="1"/>
  <c r="AH48" i="1" s="1"/>
  <c r="Q593" i="1"/>
  <c r="AG593" i="1" s="1"/>
  <c r="AZ593" i="1" s="1"/>
  <c r="Q48" i="1"/>
  <c r="AG48" i="1" s="1"/>
  <c r="R592" i="1"/>
  <c r="AH592" i="1" s="1"/>
  <c r="BA592" i="1" s="1"/>
  <c r="R384" i="1"/>
  <c r="AH384" i="1" s="1"/>
  <c r="Q592" i="1"/>
  <c r="AG592" i="1" s="1"/>
  <c r="Q384" i="1"/>
  <c r="AG384" i="1" s="1"/>
  <c r="BY211" i="1"/>
  <c r="CB211" i="1" s="1"/>
  <c r="L211" i="14"/>
  <c r="K316" i="14"/>
  <c r="L316" i="14"/>
  <c r="BY518" i="1"/>
  <c r="L518" i="14" s="1"/>
  <c r="F518" i="14"/>
  <c r="BS591" i="1"/>
  <c r="F517" i="14"/>
  <c r="BT523" i="1"/>
  <c r="BA523" i="1"/>
  <c r="BY402" i="1"/>
  <c r="F519" i="14"/>
  <c r="BS523" i="1"/>
  <c r="AZ523" i="1"/>
  <c r="F522" i="14"/>
  <c r="BY399" i="1"/>
  <c r="CB399" i="1" s="1"/>
  <c r="L577" i="14"/>
  <c r="L578" i="14"/>
  <c r="CD579" i="1"/>
  <c r="CJ579" i="1" s="1"/>
  <c r="BY582" i="1"/>
  <c r="BS592" i="1"/>
  <c r="AZ592" i="1"/>
  <c r="BY573" i="1"/>
  <c r="BY584" i="1"/>
  <c r="CB584" i="1" s="1"/>
  <c r="BR596" i="2"/>
  <c r="BQ596" i="2"/>
  <c r="BQ595" i="2"/>
  <c r="BR595" i="2"/>
  <c r="BS593" i="1" l="1"/>
  <c r="BT593" i="1"/>
  <c r="BT592" i="1"/>
  <c r="CD453" i="1"/>
  <c r="CJ453" i="1" s="1"/>
  <c r="BZ337" i="1"/>
  <c r="BY577" i="1"/>
  <c r="CA337" i="1"/>
  <c r="J337" i="14" s="1"/>
  <c r="CB402" i="1"/>
  <c r="K402" i="14" s="1"/>
  <c r="CA402" i="1"/>
  <c r="J402" i="14" s="1"/>
  <c r="BZ402" i="1"/>
  <c r="I402" i="14" s="1"/>
  <c r="BZ518" i="1"/>
  <c r="I518" i="14" s="1"/>
  <c r="CB573" i="1"/>
  <c r="CA573" i="1"/>
  <c r="BZ573" i="1"/>
  <c r="CB582" i="1"/>
  <c r="CA582" i="1"/>
  <c r="BZ582" i="1"/>
  <c r="CA518" i="1"/>
  <c r="J518" i="14" s="1"/>
  <c r="BZ584" i="1"/>
  <c r="CB521" i="1"/>
  <c r="CA521" i="1"/>
  <c r="BZ521" i="1"/>
  <c r="CB516" i="1"/>
  <c r="K516" i="14" s="1"/>
  <c r="CA516" i="1"/>
  <c r="J516" i="14" s="1"/>
  <c r="BZ516" i="1"/>
  <c r="CA584" i="1"/>
  <c r="J584" i="14" s="1"/>
  <c r="CB518" i="1"/>
  <c r="K518" i="14" s="1"/>
  <c r="BZ211" i="1"/>
  <c r="K521" i="14"/>
  <c r="BZ399" i="1"/>
  <c r="I399" i="14" s="1"/>
  <c r="CA211" i="1"/>
  <c r="J211" i="14" s="1"/>
  <c r="CA399" i="1"/>
  <c r="J399" i="14" s="1"/>
  <c r="CB520" i="1"/>
  <c r="K520" i="14" s="1"/>
  <c r="CA520" i="1"/>
  <c r="J520" i="14" s="1"/>
  <c r="BZ520" i="1"/>
  <c r="I520" i="14" s="1"/>
  <c r="CD555" i="1"/>
  <c r="CJ555" i="1" s="1"/>
  <c r="CD560" i="1"/>
  <c r="CJ560" i="1" s="1"/>
  <c r="K211" i="14"/>
  <c r="CD508" i="1"/>
  <c r="CJ508" i="1" s="1"/>
  <c r="N508" i="14" s="1"/>
  <c r="Q594" i="1"/>
  <c r="AG594" i="1" s="1"/>
  <c r="Q386" i="1"/>
  <c r="AG386" i="1" s="1"/>
  <c r="Q595" i="1"/>
  <c r="AG595" i="1" s="1"/>
  <c r="Q574" i="1"/>
  <c r="AG574" i="1" s="1"/>
  <c r="BT384" i="1"/>
  <c r="BA384" i="1"/>
  <c r="R595" i="1"/>
  <c r="AH595" i="1" s="1"/>
  <c r="R574" i="1"/>
  <c r="AH574" i="1" s="1"/>
  <c r="BS48" i="1"/>
  <c r="AZ48" i="1"/>
  <c r="BT48" i="1"/>
  <c r="BA48" i="1"/>
  <c r="I211" i="14"/>
  <c r="R594" i="1"/>
  <c r="AH594" i="1" s="1"/>
  <c r="R386" i="1"/>
  <c r="AH386" i="1" s="1"/>
  <c r="BS384" i="1"/>
  <c r="AZ384" i="1"/>
  <c r="CD316" i="1"/>
  <c r="I337" i="14"/>
  <c r="CD578" i="1"/>
  <c r="M578" i="14" s="1"/>
  <c r="J521" i="14"/>
  <c r="L521" i="14"/>
  <c r="K399" i="14"/>
  <c r="L399" i="14"/>
  <c r="BY522" i="1"/>
  <c r="L402" i="14"/>
  <c r="BY519" i="1"/>
  <c r="L519" i="14" s="1"/>
  <c r="BY517" i="1"/>
  <c r="L517" i="14" s="1"/>
  <c r="L584" i="14"/>
  <c r="J573" i="14"/>
  <c r="K573" i="14"/>
  <c r="L573" i="14"/>
  <c r="CD572" i="1"/>
  <c r="CJ572" i="1" s="1"/>
  <c r="CD585" i="1"/>
  <c r="CJ585" i="1" s="1"/>
  <c r="K584" i="14"/>
  <c r="I573" i="14"/>
  <c r="BR598" i="2"/>
  <c r="R403" i="1" s="1"/>
  <c r="AH403" i="1" s="1"/>
  <c r="BQ598" i="2"/>
  <c r="Q403" i="1" s="1"/>
  <c r="AG403" i="1" s="1"/>
  <c r="BR597" i="2"/>
  <c r="BQ597" i="2"/>
  <c r="CD337" i="1" l="1"/>
  <c r="AZ574" i="1"/>
  <c r="BS574" i="1"/>
  <c r="BA574" i="1"/>
  <c r="BT574" i="1"/>
  <c r="CD211" i="1"/>
  <c r="CD516" i="1"/>
  <c r="BZ519" i="1"/>
  <c r="I519" i="14" s="1"/>
  <c r="CA519" i="1"/>
  <c r="J519" i="14" s="1"/>
  <c r="CB519" i="1"/>
  <c r="K519" i="14" s="1"/>
  <c r="I516" i="14"/>
  <c r="BZ517" i="1"/>
  <c r="BZ577" i="1"/>
  <c r="CA517" i="1"/>
  <c r="J517" i="14" s="1"/>
  <c r="CA577" i="1"/>
  <c r="J577" i="14" s="1"/>
  <c r="CB522" i="1"/>
  <c r="K522" i="14" s="1"/>
  <c r="CA522" i="1"/>
  <c r="J522" i="14" s="1"/>
  <c r="BZ522" i="1"/>
  <c r="CB517" i="1"/>
  <c r="CB577" i="1"/>
  <c r="K577" i="14" s="1"/>
  <c r="M508" i="14"/>
  <c r="CJ578" i="1"/>
  <c r="N578" i="14" s="1"/>
  <c r="CJ211" i="1"/>
  <c r="N211" i="14" s="1"/>
  <c r="M211" i="14"/>
  <c r="CJ337" i="1"/>
  <c r="N337" i="14" s="1"/>
  <c r="M337" i="14"/>
  <c r="BA403" i="1"/>
  <c r="BT403" i="1"/>
  <c r="CJ316" i="1"/>
  <c r="N316" i="14" s="1"/>
  <c r="M316" i="14"/>
  <c r="BS595" i="1"/>
  <c r="AZ595" i="1"/>
  <c r="Q596" i="1"/>
  <c r="AG596" i="1" s="1"/>
  <c r="Q28" i="1"/>
  <c r="AG28" i="1" s="1"/>
  <c r="BT386" i="1"/>
  <c r="BA386" i="1"/>
  <c r="BS386" i="1"/>
  <c r="AZ386" i="1"/>
  <c r="R596" i="1"/>
  <c r="AH596" i="1" s="1"/>
  <c r="R28" i="1"/>
  <c r="AH28" i="1" s="1"/>
  <c r="BS403" i="1"/>
  <c r="AZ403" i="1"/>
  <c r="BA594" i="1"/>
  <c r="BT594" i="1"/>
  <c r="BT595" i="1"/>
  <c r="BA595" i="1"/>
  <c r="BS594" i="1"/>
  <c r="AZ594" i="1"/>
  <c r="CD518" i="1"/>
  <c r="CJ518" i="1" s="1"/>
  <c r="N518" i="14" s="1"/>
  <c r="L522" i="14"/>
  <c r="CD399" i="1"/>
  <c r="CJ399" i="1" s="1"/>
  <c r="N399" i="14" s="1"/>
  <c r="CD402" i="1"/>
  <c r="M402" i="14" s="1"/>
  <c r="Q597" i="1"/>
  <c r="Q524" i="1"/>
  <c r="AG524" i="1" s="1"/>
  <c r="R597" i="1"/>
  <c r="R524" i="1"/>
  <c r="AH524" i="1" s="1"/>
  <c r="I522" i="14"/>
  <c r="I521" i="14"/>
  <c r="CD521" i="1"/>
  <c r="CD520" i="1"/>
  <c r="CJ516" i="1"/>
  <c r="N516" i="14" s="1"/>
  <c r="M516" i="14"/>
  <c r="K517" i="14"/>
  <c r="CD584" i="1"/>
  <c r="CJ584" i="1" s="1"/>
  <c r="N584" i="14" s="1"/>
  <c r="CD573" i="1"/>
  <c r="CJ573" i="1" s="1"/>
  <c r="N573" i="14" s="1"/>
  <c r="I584" i="14"/>
  <c r="CD582" i="1"/>
  <c r="CJ582" i="1" s="1"/>
  <c r="BQ600" i="2"/>
  <c r="Q420" i="1" s="1"/>
  <c r="AG420" i="1" s="1"/>
  <c r="BR600" i="2"/>
  <c r="R420" i="1" s="1"/>
  <c r="AH420" i="1" s="1"/>
  <c r="BQ599" i="2"/>
  <c r="BR599" i="2"/>
  <c r="M518" i="14" l="1"/>
  <c r="BT596" i="1"/>
  <c r="BA596" i="1"/>
  <c r="AZ596" i="1"/>
  <c r="BS596" i="1"/>
  <c r="CD577" i="1"/>
  <c r="CJ402" i="1"/>
  <c r="N402" i="14" s="1"/>
  <c r="I577" i="14"/>
  <c r="M399" i="14"/>
  <c r="BS420" i="1"/>
  <c r="AZ420" i="1"/>
  <c r="Q598" i="1"/>
  <c r="AG598" i="1" s="1"/>
  <c r="AZ598" i="1" s="1"/>
  <c r="Q385" i="1"/>
  <c r="AG385" i="1" s="1"/>
  <c r="R598" i="1"/>
  <c r="AH598" i="1" s="1"/>
  <c r="BA598" i="1" s="1"/>
  <c r="R385" i="1"/>
  <c r="AH385" i="1" s="1"/>
  <c r="BS28" i="1"/>
  <c r="AZ28" i="1"/>
  <c r="BA28" i="1"/>
  <c r="BT28" i="1"/>
  <c r="BA420" i="1"/>
  <c r="BT420" i="1"/>
  <c r="M584" i="14"/>
  <c r="CD522" i="1"/>
  <c r="CJ522" i="1" s="1"/>
  <c r="N522" i="14" s="1"/>
  <c r="CD519" i="1"/>
  <c r="CJ519" i="1" s="1"/>
  <c r="N519" i="14" s="1"/>
  <c r="I517" i="14"/>
  <c r="CD517" i="1"/>
  <c r="R599" i="1"/>
  <c r="AH599" i="1" s="1"/>
  <c r="R525" i="1"/>
  <c r="AH525" i="1" s="1"/>
  <c r="BT524" i="1"/>
  <c r="BA524" i="1"/>
  <c r="CJ520" i="1"/>
  <c r="N520" i="14" s="1"/>
  <c r="M520" i="14"/>
  <c r="Q599" i="1"/>
  <c r="AG599" i="1" s="1"/>
  <c r="Q525" i="1"/>
  <c r="AG525" i="1" s="1"/>
  <c r="M573" i="14"/>
  <c r="CJ521" i="1"/>
  <c r="N521" i="14" s="1"/>
  <c r="M521" i="14"/>
  <c r="BS524" i="1"/>
  <c r="AZ524" i="1"/>
  <c r="BT598" i="1"/>
  <c r="BS598" i="1"/>
  <c r="BR601" i="2"/>
  <c r="R293" i="1" s="1"/>
  <c r="AH293" i="1" s="1"/>
  <c r="BQ601" i="2"/>
  <c r="Q293" i="1" s="1"/>
  <c r="AG293" i="1" s="1"/>
  <c r="BQ602" i="2"/>
  <c r="BR602" i="2"/>
  <c r="CJ577" i="1" l="1"/>
  <c r="N577" i="14" s="1"/>
  <c r="M577" i="14"/>
  <c r="M519" i="14"/>
  <c r="BT385" i="1"/>
  <c r="BA385" i="1"/>
  <c r="R601" i="1"/>
  <c r="AH601" i="1" s="1"/>
  <c r="R87" i="1"/>
  <c r="AH87" i="1" s="1"/>
  <c r="Q601" i="1"/>
  <c r="AG601" i="1" s="1"/>
  <c r="BS601" i="1" s="1"/>
  <c r="Q87" i="1"/>
  <c r="AG87" i="1" s="1"/>
  <c r="AZ293" i="1"/>
  <c r="BS293" i="1"/>
  <c r="BT293" i="1"/>
  <c r="BA293" i="1"/>
  <c r="BS385" i="1"/>
  <c r="AZ385" i="1"/>
  <c r="M522" i="14"/>
  <c r="Q600" i="1"/>
  <c r="AG600" i="1" s="1"/>
  <c r="Q526" i="1"/>
  <c r="AG526" i="1" s="1"/>
  <c r="AZ525" i="1"/>
  <c r="BS525" i="1"/>
  <c r="BA525" i="1"/>
  <c r="BT525" i="1"/>
  <c r="AZ599" i="1"/>
  <c r="BS599" i="1"/>
  <c r="BT599" i="1"/>
  <c r="BA599" i="1"/>
  <c r="R600" i="1"/>
  <c r="AH600" i="1" s="1"/>
  <c r="R526" i="1"/>
  <c r="AH526" i="1" s="1"/>
  <c r="CJ517" i="1"/>
  <c r="N517" i="14" s="1"/>
  <c r="M517" i="14"/>
  <c r="BA601" i="1"/>
  <c r="BT601" i="1"/>
  <c r="BP496" i="2"/>
  <c r="P472" i="1" s="1"/>
  <c r="BP491" i="2"/>
  <c r="BP492" i="2"/>
  <c r="BP587" i="2"/>
  <c r="P475" i="1" s="1"/>
  <c r="BP494" i="2"/>
  <c r="BP490" i="2"/>
  <c r="P197" i="1" s="1"/>
  <c r="BP596" i="2"/>
  <c r="P595" i="1" s="1"/>
  <c r="BP597" i="2"/>
  <c r="P596" i="1" s="1"/>
  <c r="BN602" i="2"/>
  <c r="BQ604" i="2"/>
  <c r="Q155" i="1" s="1"/>
  <c r="AG155" i="1" s="1"/>
  <c r="BP588" i="2"/>
  <c r="P160" i="1" s="1"/>
  <c r="BR604" i="2"/>
  <c r="R155" i="1" s="1"/>
  <c r="AH155" i="1" s="1"/>
  <c r="BN591" i="2"/>
  <c r="BN592" i="2"/>
  <c r="BN493" i="2"/>
  <c r="BN497" i="2"/>
  <c r="N559" i="1" s="1"/>
  <c r="BN494" i="2"/>
  <c r="BN590" i="2"/>
  <c r="BN593" i="2"/>
  <c r="BN589" i="2"/>
  <c r="N330" i="1" s="1"/>
  <c r="BN588" i="2"/>
  <c r="BN492" i="2"/>
  <c r="BN495" i="2"/>
  <c r="N128" i="1" s="1"/>
  <c r="BN496" i="2"/>
  <c r="N472" i="1" s="1"/>
  <c r="BN587" i="2"/>
  <c r="BN594" i="2"/>
  <c r="N593" i="1" s="1"/>
  <c r="BN491" i="2"/>
  <c r="BN596" i="2"/>
  <c r="N595" i="1" s="1"/>
  <c r="BN595" i="2"/>
  <c r="BN597" i="2"/>
  <c r="N596" i="1" s="1"/>
  <c r="BN598" i="2"/>
  <c r="BO603" i="2"/>
  <c r="BN601" i="2"/>
  <c r="N293" i="1" s="1"/>
  <c r="BP603" i="2"/>
  <c r="BR603" i="2"/>
  <c r="BQ603" i="2"/>
  <c r="BO602" i="2"/>
  <c r="BO592" i="2"/>
  <c r="BO591" i="2"/>
  <c r="BO593" i="2"/>
  <c r="BO588" i="2"/>
  <c r="BO495" i="2"/>
  <c r="BO587" i="2"/>
  <c r="BO496" i="2"/>
  <c r="O472" i="1" s="1"/>
  <c r="BO493" i="2"/>
  <c r="BO590" i="2"/>
  <c r="BO589" i="2"/>
  <c r="BO594" i="2"/>
  <c r="O593" i="1" s="1"/>
  <c r="BO596" i="2"/>
  <c r="O595" i="1" s="1"/>
  <c r="BO595" i="2"/>
  <c r="BO598" i="2"/>
  <c r="BO597" i="2"/>
  <c r="O596" i="1" s="1"/>
  <c r="BO601" i="2"/>
  <c r="O293" i="1" s="1"/>
  <c r="AZ601" i="1" l="1"/>
  <c r="AB293" i="1"/>
  <c r="BN293" i="1"/>
  <c r="AU293" i="1"/>
  <c r="N493" i="1"/>
  <c r="N315" i="1"/>
  <c r="N87" i="1"/>
  <c r="BP472" i="1"/>
  <c r="AD472" i="1"/>
  <c r="AW472" i="1"/>
  <c r="BA600" i="1"/>
  <c r="BT600" i="1"/>
  <c r="O592" i="1"/>
  <c r="O384" i="1"/>
  <c r="O602" i="1"/>
  <c r="O553" i="1"/>
  <c r="AB472" i="1"/>
  <c r="BN472" i="1"/>
  <c r="AU472" i="1"/>
  <c r="BN559" i="1"/>
  <c r="AU559" i="1"/>
  <c r="AB559" i="1"/>
  <c r="O330" i="1"/>
  <c r="AB128" i="1"/>
  <c r="AU128" i="1"/>
  <c r="BN128" i="1"/>
  <c r="BS600" i="1"/>
  <c r="AZ600" i="1"/>
  <c r="BS87" i="1"/>
  <c r="AZ87" i="1"/>
  <c r="AD197" i="1"/>
  <c r="BP197" i="1"/>
  <c r="AW197" i="1"/>
  <c r="O87" i="1"/>
  <c r="N386" i="1"/>
  <c r="P315" i="1"/>
  <c r="BT87" i="1"/>
  <c r="BA87" i="1"/>
  <c r="BO293" i="1"/>
  <c r="AC293" i="1"/>
  <c r="AV293" i="1"/>
  <c r="AC472" i="1"/>
  <c r="BO472" i="1"/>
  <c r="AV472" i="1"/>
  <c r="Q602" i="1"/>
  <c r="AG602" i="1" s="1"/>
  <c r="Q553" i="1"/>
  <c r="AG553" i="1" s="1"/>
  <c r="AB330" i="1"/>
  <c r="AU330" i="1"/>
  <c r="BN330" i="1"/>
  <c r="BT155" i="1"/>
  <c r="BA155" i="1"/>
  <c r="AD475" i="1"/>
  <c r="AW475" i="1"/>
  <c r="BP475" i="1"/>
  <c r="R602" i="1"/>
  <c r="AH602" i="1" s="1"/>
  <c r="BT602" i="1" s="1"/>
  <c r="R553" i="1"/>
  <c r="AH553" i="1" s="1"/>
  <c r="N592" i="1"/>
  <c r="AU592" i="1" s="1"/>
  <c r="N384" i="1"/>
  <c r="BP160" i="1"/>
  <c r="AD160" i="1"/>
  <c r="AW160" i="1"/>
  <c r="O386" i="1"/>
  <c r="O128" i="1"/>
  <c r="P602" i="1"/>
  <c r="AD602" i="1" s="1"/>
  <c r="P553" i="1"/>
  <c r="BS155" i="1"/>
  <c r="AZ155" i="1"/>
  <c r="O486" i="1"/>
  <c r="N587" i="1"/>
  <c r="N404" i="1"/>
  <c r="O591" i="1"/>
  <c r="AC591" i="1" s="1"/>
  <c r="O523" i="1"/>
  <c r="O600" i="1"/>
  <c r="AV600" i="1" s="1"/>
  <c r="O495" i="1"/>
  <c r="AV495" i="1" s="1"/>
  <c r="O487" i="1"/>
  <c r="N588" i="1"/>
  <c r="AB588" i="1" s="1"/>
  <c r="N405" i="1"/>
  <c r="R406" i="1"/>
  <c r="AH406" i="1" s="1"/>
  <c r="P586" i="1"/>
  <c r="AW586" i="1" s="1"/>
  <c r="O597" i="1"/>
  <c r="AV597" i="1" s="1"/>
  <c r="O586" i="1"/>
  <c r="BO586" i="1" s="1"/>
  <c r="O403" i="1"/>
  <c r="N490" i="1"/>
  <c r="AU490" i="1" s="1"/>
  <c r="N485" i="1"/>
  <c r="P404" i="1"/>
  <c r="P275" i="1"/>
  <c r="N275" i="1"/>
  <c r="Q406" i="1"/>
  <c r="AG406" i="1" s="1"/>
  <c r="P490" i="1"/>
  <c r="BP490" i="1" s="1"/>
  <c r="P485" i="1"/>
  <c r="BT526" i="1"/>
  <c r="BA526" i="1"/>
  <c r="O404" i="1"/>
  <c r="N600" i="1"/>
  <c r="AB600" i="1" s="1"/>
  <c r="N526" i="1"/>
  <c r="N586" i="1"/>
  <c r="N403" i="1"/>
  <c r="P495" i="1"/>
  <c r="AW495" i="1" s="1"/>
  <c r="P487" i="1"/>
  <c r="N591" i="1"/>
  <c r="AB591" i="1" s="1"/>
  <c r="N523" i="1"/>
  <c r="N495" i="1"/>
  <c r="AU495" i="1" s="1"/>
  <c r="N487" i="1"/>
  <c r="N496" i="1"/>
  <c r="AB496" i="1" s="1"/>
  <c r="N488" i="1"/>
  <c r="BS526" i="1"/>
  <c r="AZ526" i="1"/>
  <c r="N597" i="1"/>
  <c r="AB597" i="1" s="1"/>
  <c r="N277" i="1"/>
  <c r="N486" i="1"/>
  <c r="BS602" i="1"/>
  <c r="AZ602" i="1"/>
  <c r="BO495" i="1"/>
  <c r="BO602" i="1"/>
  <c r="AV602" i="1"/>
  <c r="AC602" i="1"/>
  <c r="AW596" i="1"/>
  <c r="AD596" i="1"/>
  <c r="BP596" i="1"/>
  <c r="AD595" i="1"/>
  <c r="BP595" i="1"/>
  <c r="AW595" i="1"/>
  <c r="AB596" i="1"/>
  <c r="BN596" i="1"/>
  <c r="AU596" i="1"/>
  <c r="AB493" i="1"/>
  <c r="BN493" i="1"/>
  <c r="AU493" i="1"/>
  <c r="AC592" i="1"/>
  <c r="AV592" i="1"/>
  <c r="BO592" i="1"/>
  <c r="BN595" i="1"/>
  <c r="AB595" i="1"/>
  <c r="AU595" i="1"/>
  <c r="AU593" i="1"/>
  <c r="AB593" i="1"/>
  <c r="BN593" i="1"/>
  <c r="BO596" i="1"/>
  <c r="AC596" i="1"/>
  <c r="AV596" i="1"/>
  <c r="AC593" i="1"/>
  <c r="BO593" i="1"/>
  <c r="AV593" i="1"/>
  <c r="AC595" i="1"/>
  <c r="AV595" i="1"/>
  <c r="BO595" i="1"/>
  <c r="BP604" i="2"/>
  <c r="P155" i="1" s="1"/>
  <c r="BP599" i="2"/>
  <c r="P598" i="1" s="1"/>
  <c r="BP600" i="2"/>
  <c r="BP598" i="2"/>
  <c r="P403" i="1" s="1"/>
  <c r="BP497" i="2"/>
  <c r="P559" i="1" s="1"/>
  <c r="BP493" i="2"/>
  <c r="P474" i="1" s="1"/>
  <c r="BP595" i="2"/>
  <c r="BP589" i="2"/>
  <c r="P330" i="1" s="1"/>
  <c r="BP593" i="2"/>
  <c r="BP590" i="2"/>
  <c r="BP594" i="2"/>
  <c r="P593" i="1" s="1"/>
  <c r="BP592" i="2"/>
  <c r="BP591" i="2"/>
  <c r="BP602" i="2"/>
  <c r="BP495" i="2"/>
  <c r="BP601" i="2"/>
  <c r="P293" i="1" s="1"/>
  <c r="BQ605" i="2"/>
  <c r="Q373" i="1" s="1"/>
  <c r="AG373" i="1" s="1"/>
  <c r="BR605" i="2"/>
  <c r="R373" i="1" s="1"/>
  <c r="AH373" i="1" s="1"/>
  <c r="BO605" i="2"/>
  <c r="BP605" i="2"/>
  <c r="BN603" i="2"/>
  <c r="BO497" i="2"/>
  <c r="O559" i="1" s="1"/>
  <c r="BO604" i="2"/>
  <c r="O155" i="1" s="1"/>
  <c r="BO599" i="2"/>
  <c r="O598" i="1" s="1"/>
  <c r="BO600" i="2"/>
  <c r="BQ606" i="2"/>
  <c r="Q387" i="1" s="1"/>
  <c r="AG387" i="1" s="1"/>
  <c r="BR606" i="2"/>
  <c r="R387" i="1" s="1"/>
  <c r="AH387" i="1" s="1"/>
  <c r="BN604" i="2"/>
  <c r="N155" i="1" s="1"/>
  <c r="BN599" i="2"/>
  <c r="N598" i="1" s="1"/>
  <c r="BN600" i="2"/>
  <c r="N420" i="1" s="1"/>
  <c r="BN591" i="1" l="1"/>
  <c r="AU591" i="1"/>
  <c r="BN495" i="1"/>
  <c r="AB495" i="1"/>
  <c r="BN600" i="1"/>
  <c r="AU600" i="1"/>
  <c r="BP495" i="1"/>
  <c r="AD495" i="1"/>
  <c r="AC495" i="1"/>
  <c r="BA602" i="1"/>
  <c r="BO597" i="1"/>
  <c r="AC597" i="1"/>
  <c r="BP602" i="1"/>
  <c r="AW602" i="1"/>
  <c r="AD586" i="1"/>
  <c r="AB592" i="1"/>
  <c r="BP586" i="1"/>
  <c r="BN592" i="1"/>
  <c r="BO600" i="1"/>
  <c r="AC600" i="1"/>
  <c r="AU386" i="1"/>
  <c r="BN386" i="1"/>
  <c r="AB386" i="1"/>
  <c r="AU384" i="1"/>
  <c r="BN384" i="1"/>
  <c r="AB384" i="1"/>
  <c r="AC559" i="1"/>
  <c r="BO559" i="1"/>
  <c r="AV559" i="1"/>
  <c r="P87" i="1"/>
  <c r="AW474" i="1"/>
  <c r="BP474" i="1"/>
  <c r="AD474" i="1"/>
  <c r="AV128" i="1"/>
  <c r="AC128" i="1"/>
  <c r="BO128" i="1"/>
  <c r="AC330" i="1"/>
  <c r="BO330" i="1"/>
  <c r="AV330" i="1"/>
  <c r="AV553" i="1"/>
  <c r="BO553" i="1"/>
  <c r="AC553" i="1"/>
  <c r="N602" i="1"/>
  <c r="BN602" i="1" s="1"/>
  <c r="H602" i="14" s="1"/>
  <c r="N553" i="1"/>
  <c r="AD559" i="1"/>
  <c r="AW559" i="1"/>
  <c r="BD559" i="1" s="1"/>
  <c r="G559" i="14" s="1"/>
  <c r="BP559" i="1"/>
  <c r="P385" i="1"/>
  <c r="BP385" i="1" s="1"/>
  <c r="BA553" i="1"/>
  <c r="BT553" i="1"/>
  <c r="AB87" i="1"/>
  <c r="AU87" i="1"/>
  <c r="BN87" i="1"/>
  <c r="P604" i="1"/>
  <c r="P373" i="1"/>
  <c r="AV386" i="1"/>
  <c r="AC386" i="1"/>
  <c r="BO386" i="1"/>
  <c r="BO87" i="1"/>
  <c r="AC87" i="1"/>
  <c r="AV87" i="1"/>
  <c r="BO384" i="1"/>
  <c r="AV384" i="1"/>
  <c r="AC384" i="1"/>
  <c r="O604" i="1"/>
  <c r="AV604" i="1" s="1"/>
  <c r="O373" i="1"/>
  <c r="BA406" i="1"/>
  <c r="BT406" i="1"/>
  <c r="AZ553" i="1"/>
  <c r="BS553" i="1"/>
  <c r="BN315" i="1"/>
  <c r="AU315" i="1"/>
  <c r="AB315" i="1"/>
  <c r="AB155" i="1"/>
  <c r="BN155" i="1"/>
  <c r="AU155" i="1"/>
  <c r="BT387" i="1"/>
  <c r="BA387" i="1"/>
  <c r="BS387" i="1"/>
  <c r="AZ387" i="1"/>
  <c r="BA373" i="1"/>
  <c r="BT373" i="1"/>
  <c r="BS373" i="1"/>
  <c r="AZ373" i="1"/>
  <c r="P592" i="1"/>
  <c r="P384" i="1"/>
  <c r="BP155" i="1"/>
  <c r="AD155" i="1"/>
  <c r="AW155" i="1"/>
  <c r="BS406" i="1"/>
  <c r="AZ406" i="1"/>
  <c r="BP315" i="1"/>
  <c r="AD315" i="1"/>
  <c r="AW315" i="1"/>
  <c r="BD472" i="1"/>
  <c r="G472" i="14" s="1"/>
  <c r="BP293" i="1"/>
  <c r="H293" i="14" s="1"/>
  <c r="AD293" i="1"/>
  <c r="AK293" i="1" s="1"/>
  <c r="AW293" i="1"/>
  <c r="BD293" i="1" s="1"/>
  <c r="G293" i="14" s="1"/>
  <c r="BP330" i="1"/>
  <c r="AW330" i="1"/>
  <c r="AD330" i="1"/>
  <c r="AK330" i="1" s="1"/>
  <c r="AB587" i="1"/>
  <c r="AU587" i="1"/>
  <c r="BN587" i="1"/>
  <c r="AW553" i="1"/>
  <c r="BP553" i="1"/>
  <c r="AD553" i="1"/>
  <c r="H472" i="14"/>
  <c r="BN420" i="1"/>
  <c r="AU420" i="1"/>
  <c r="AB420" i="1"/>
  <c r="BO155" i="1"/>
  <c r="AV155" i="1"/>
  <c r="AC155" i="1"/>
  <c r="P128" i="1"/>
  <c r="P386" i="1"/>
  <c r="AK472" i="1"/>
  <c r="BN496" i="1"/>
  <c r="BN597" i="1"/>
  <c r="AU597" i="1"/>
  <c r="AB490" i="1"/>
  <c r="BN490" i="1"/>
  <c r="AU496" i="1"/>
  <c r="AW490" i="1"/>
  <c r="AD490" i="1"/>
  <c r="AV591" i="1"/>
  <c r="BO591" i="1"/>
  <c r="AC586" i="1"/>
  <c r="AV586" i="1"/>
  <c r="BN588" i="1"/>
  <c r="AU588" i="1"/>
  <c r="BN486" i="1"/>
  <c r="AU486" i="1"/>
  <c r="AB486" i="1"/>
  <c r="O599" i="1"/>
  <c r="BO599" i="1" s="1"/>
  <c r="O525" i="1"/>
  <c r="Q604" i="1"/>
  <c r="Q184" i="1"/>
  <c r="AG184" i="1" s="1"/>
  <c r="P406" i="1"/>
  <c r="BN277" i="1"/>
  <c r="AB277" i="1"/>
  <c r="AU277" i="1"/>
  <c r="AB487" i="1"/>
  <c r="BN487" i="1"/>
  <c r="AU487" i="1"/>
  <c r="BN526" i="1"/>
  <c r="AB526" i="1"/>
  <c r="AU526" i="1"/>
  <c r="BN485" i="1"/>
  <c r="AU485" i="1"/>
  <c r="AB485" i="1"/>
  <c r="AC523" i="1"/>
  <c r="BO523" i="1"/>
  <c r="AV523" i="1"/>
  <c r="P600" i="1"/>
  <c r="BP600" i="1" s="1"/>
  <c r="H600" i="14" s="1"/>
  <c r="P405" i="1"/>
  <c r="BN523" i="1"/>
  <c r="AB523" i="1"/>
  <c r="AU523" i="1"/>
  <c r="AV404" i="1"/>
  <c r="BO404" i="1"/>
  <c r="AC404" i="1"/>
  <c r="AB275" i="1"/>
  <c r="BN275" i="1"/>
  <c r="AU275" i="1"/>
  <c r="AC403" i="1"/>
  <c r="BO403" i="1"/>
  <c r="AV403" i="1"/>
  <c r="AB405" i="1"/>
  <c r="AU405" i="1"/>
  <c r="BN405" i="1"/>
  <c r="BN404" i="1"/>
  <c r="AU404" i="1"/>
  <c r="AB404" i="1"/>
  <c r="N599" i="1"/>
  <c r="AB599" i="1" s="1"/>
  <c r="N525" i="1"/>
  <c r="O488" i="1"/>
  <c r="P486" i="1"/>
  <c r="P488" i="1"/>
  <c r="AW487" i="1"/>
  <c r="BP487" i="1"/>
  <c r="AD487" i="1"/>
  <c r="AD275" i="1"/>
  <c r="AW275" i="1"/>
  <c r="BP275" i="1"/>
  <c r="BO487" i="1"/>
  <c r="AC487" i="1"/>
  <c r="AV487" i="1"/>
  <c r="AC486" i="1"/>
  <c r="BO486" i="1"/>
  <c r="AV486" i="1"/>
  <c r="P591" i="1"/>
  <c r="BP591" i="1" s="1"/>
  <c r="P523" i="1"/>
  <c r="P597" i="1"/>
  <c r="AW597" i="1" s="1"/>
  <c r="P599" i="1"/>
  <c r="AW599" i="1" s="1"/>
  <c r="P525" i="1"/>
  <c r="AB488" i="1"/>
  <c r="BN488" i="1"/>
  <c r="AU488" i="1"/>
  <c r="BN403" i="1"/>
  <c r="AU403" i="1"/>
  <c r="AB403" i="1"/>
  <c r="AW485" i="1"/>
  <c r="AD485" i="1"/>
  <c r="BP485" i="1"/>
  <c r="BP404" i="1"/>
  <c r="AD404" i="1"/>
  <c r="AW404" i="1"/>
  <c r="AW403" i="1"/>
  <c r="BP403" i="1"/>
  <c r="AD403" i="1"/>
  <c r="N406" i="1"/>
  <c r="R605" i="1"/>
  <c r="AH605" i="1" s="1"/>
  <c r="BA605" i="1" s="1"/>
  <c r="R527" i="1"/>
  <c r="AH527" i="1" s="1"/>
  <c r="Q605" i="1"/>
  <c r="AG605" i="1" s="1"/>
  <c r="AZ605" i="1" s="1"/>
  <c r="Q527" i="1"/>
  <c r="AG527" i="1" s="1"/>
  <c r="R604" i="1"/>
  <c r="R184" i="1"/>
  <c r="AH184" i="1" s="1"/>
  <c r="AB586" i="1"/>
  <c r="AU586" i="1"/>
  <c r="BN586" i="1"/>
  <c r="BD495" i="1"/>
  <c r="G495" i="14" s="1"/>
  <c r="H495" i="14"/>
  <c r="BD595" i="1"/>
  <c r="BD596" i="1"/>
  <c r="G596" i="14" s="1"/>
  <c r="AK595" i="1"/>
  <c r="H596" i="14"/>
  <c r="AK596" i="1"/>
  <c r="BP598" i="1"/>
  <c r="AW598" i="1"/>
  <c r="AD598" i="1"/>
  <c r="BP604" i="1"/>
  <c r="AW604" i="1"/>
  <c r="AD604" i="1"/>
  <c r="AD591" i="1"/>
  <c r="AK591" i="1" s="1"/>
  <c r="AB602" i="1"/>
  <c r="AK602" i="1" s="1"/>
  <c r="BO604" i="1"/>
  <c r="BP593" i="1"/>
  <c r="H593" i="14" s="1"/>
  <c r="AD593" i="1"/>
  <c r="AK593" i="1" s="1"/>
  <c r="AW593" i="1"/>
  <c r="BD593" i="1" s="1"/>
  <c r="G593" i="14" s="1"/>
  <c r="AU598" i="1"/>
  <c r="BN598" i="1"/>
  <c r="AB598" i="1"/>
  <c r="AD592" i="1"/>
  <c r="BP592" i="1"/>
  <c r="AW592" i="1"/>
  <c r="BD592" i="1" s="1"/>
  <c r="AC598" i="1"/>
  <c r="AV598" i="1"/>
  <c r="BO598" i="1"/>
  <c r="AD597" i="1"/>
  <c r="AK597" i="1" s="1"/>
  <c r="H595" i="14"/>
  <c r="BQ608" i="2"/>
  <c r="Q308" i="1" s="1"/>
  <c r="AG308" i="1" s="1"/>
  <c r="BR608" i="2"/>
  <c r="R308" i="1" s="1"/>
  <c r="AH308" i="1" s="1"/>
  <c r="BQ607" i="2"/>
  <c r="Q362" i="1" s="1"/>
  <c r="AG362" i="1" s="1"/>
  <c r="BR607" i="2"/>
  <c r="R362" i="1" s="1"/>
  <c r="AH362" i="1" s="1"/>
  <c r="BN605" i="2"/>
  <c r="AK495" i="1" l="1"/>
  <c r="AC604" i="1"/>
  <c r="BD597" i="1"/>
  <c r="G597" i="14" s="1"/>
  <c r="AW591" i="1"/>
  <c r="BX593" i="1"/>
  <c r="AW385" i="1"/>
  <c r="AD385" i="1"/>
  <c r="AK586" i="1"/>
  <c r="F586" i="14" s="1"/>
  <c r="AK592" i="1"/>
  <c r="BX592" i="1" s="1"/>
  <c r="AD599" i="1"/>
  <c r="BP597" i="1"/>
  <c r="BX472" i="1"/>
  <c r="BX495" i="1"/>
  <c r="BX293" i="1"/>
  <c r="F596" i="14"/>
  <c r="BX596" i="1"/>
  <c r="F595" i="14"/>
  <c r="BX595" i="1"/>
  <c r="BY595" i="1" s="1"/>
  <c r="H592" i="14"/>
  <c r="AW600" i="1"/>
  <c r="BD600" i="1" s="1"/>
  <c r="AD600" i="1"/>
  <c r="AK600" i="1" s="1"/>
  <c r="AU602" i="1"/>
  <c r="BD602" i="1" s="1"/>
  <c r="G602" i="14" s="1"/>
  <c r="BP599" i="1"/>
  <c r="H559" i="14"/>
  <c r="AK155" i="1"/>
  <c r="BD586" i="1"/>
  <c r="G586" i="14" s="1"/>
  <c r="BD330" i="1"/>
  <c r="BX330" i="1" s="1"/>
  <c r="AK559" i="1"/>
  <c r="BX559" i="1" s="1"/>
  <c r="H155" i="14"/>
  <c r="BP128" i="1"/>
  <c r="H128" i="14" s="1"/>
  <c r="AW128" i="1"/>
  <c r="BD128" i="1" s="1"/>
  <c r="G128" i="14" s="1"/>
  <c r="AD128" i="1"/>
  <c r="AK128" i="1" s="1"/>
  <c r="AD384" i="1"/>
  <c r="AK384" i="1" s="1"/>
  <c r="BP384" i="1"/>
  <c r="AW384" i="1"/>
  <c r="BD384" i="1" s="1"/>
  <c r="AC373" i="1"/>
  <c r="AV373" i="1"/>
  <c r="BO373" i="1"/>
  <c r="AD87" i="1"/>
  <c r="AK87" i="1" s="1"/>
  <c r="AW87" i="1"/>
  <c r="BD87" i="1" s="1"/>
  <c r="G87" i="14" s="1"/>
  <c r="BP87" i="1"/>
  <c r="H87" i="14" s="1"/>
  <c r="N604" i="1"/>
  <c r="AB604" i="1" s="1"/>
  <c r="AK604" i="1" s="1"/>
  <c r="N373" i="1"/>
  <c r="BT362" i="1"/>
  <c r="BA362" i="1"/>
  <c r="BS362" i="1"/>
  <c r="AZ362" i="1"/>
  <c r="AU553" i="1"/>
  <c r="BD553" i="1" s="1"/>
  <c r="AB553" i="1"/>
  <c r="AK553" i="1" s="1"/>
  <c r="BN553" i="1"/>
  <c r="F472" i="14"/>
  <c r="BA308" i="1"/>
  <c r="BT308" i="1"/>
  <c r="F293" i="14"/>
  <c r="BS308" i="1"/>
  <c r="AZ308" i="1"/>
  <c r="BP386" i="1"/>
  <c r="H386" i="14" s="1"/>
  <c r="AW386" i="1"/>
  <c r="BD386" i="1" s="1"/>
  <c r="G386" i="14" s="1"/>
  <c r="AD386" i="1"/>
  <c r="AK386" i="1" s="1"/>
  <c r="BD155" i="1"/>
  <c r="G155" i="14" s="1"/>
  <c r="AD373" i="1"/>
  <c r="AW373" i="1"/>
  <c r="BP373" i="1"/>
  <c r="BD591" i="1"/>
  <c r="G591" i="14" s="1"/>
  <c r="H591" i="14"/>
  <c r="AU599" i="1"/>
  <c r="AC599" i="1"/>
  <c r="BN599" i="1"/>
  <c r="H599" i="14" s="1"/>
  <c r="AV599" i="1"/>
  <c r="BT605" i="1"/>
  <c r="BS527" i="1"/>
  <c r="AZ527" i="1"/>
  <c r="AW488" i="1"/>
  <c r="BP488" i="1"/>
  <c r="AD488" i="1"/>
  <c r="AK404" i="1"/>
  <c r="BN604" i="1"/>
  <c r="BD404" i="1"/>
  <c r="G404" i="14" s="1"/>
  <c r="R606" i="1"/>
  <c r="AH606" i="1" s="1"/>
  <c r="BA527" i="1"/>
  <c r="BT527" i="1"/>
  <c r="AD486" i="1"/>
  <c r="AK486" i="1" s="1"/>
  <c r="AW486" i="1"/>
  <c r="BD486" i="1" s="1"/>
  <c r="G486" i="14" s="1"/>
  <c r="BP486" i="1"/>
  <c r="H486" i="14" s="1"/>
  <c r="H404" i="14"/>
  <c r="AW406" i="1"/>
  <c r="BP406" i="1"/>
  <c r="AD406" i="1"/>
  <c r="AD525" i="1"/>
  <c r="AW525" i="1"/>
  <c r="BP525" i="1"/>
  <c r="Q606" i="1"/>
  <c r="AG606" i="1" s="1"/>
  <c r="BY495" i="1"/>
  <c r="CB495" i="1" s="1"/>
  <c r="BN406" i="1"/>
  <c r="AU406" i="1"/>
  <c r="AB406" i="1"/>
  <c r="AV488" i="1"/>
  <c r="AC488" i="1"/>
  <c r="BO488" i="1"/>
  <c r="H488" i="14" s="1"/>
  <c r="BD487" i="1"/>
  <c r="G487" i="14" s="1"/>
  <c r="AZ184" i="1"/>
  <c r="BS184" i="1"/>
  <c r="R607" i="1"/>
  <c r="AH607" i="1" s="1"/>
  <c r="BT607" i="1" s="1"/>
  <c r="R408" i="1"/>
  <c r="AH408" i="1" s="1"/>
  <c r="AK403" i="1"/>
  <c r="H487" i="14"/>
  <c r="BS605" i="1"/>
  <c r="BT184" i="1"/>
  <c r="BA184" i="1"/>
  <c r="BD403" i="1"/>
  <c r="AB525" i="1"/>
  <c r="AU525" i="1"/>
  <c r="BN525" i="1"/>
  <c r="AK487" i="1"/>
  <c r="AC525" i="1"/>
  <c r="AV525" i="1"/>
  <c r="BO525" i="1"/>
  <c r="Q607" i="1"/>
  <c r="AG607" i="1" s="1"/>
  <c r="BS607" i="1" s="1"/>
  <c r="Q408" i="1"/>
  <c r="AG408" i="1" s="1"/>
  <c r="AD523" i="1"/>
  <c r="AK523" i="1" s="1"/>
  <c r="BP523" i="1"/>
  <c r="H523" i="14" s="1"/>
  <c r="AW523" i="1"/>
  <c r="BD523" i="1" s="1"/>
  <c r="G523" i="14" s="1"/>
  <c r="AW405" i="1"/>
  <c r="AD405" i="1"/>
  <c r="BP405" i="1"/>
  <c r="F495" i="14"/>
  <c r="G595" i="14"/>
  <c r="AK598" i="1"/>
  <c r="AK599" i="1"/>
  <c r="G592" i="14"/>
  <c r="H597" i="14"/>
  <c r="H586" i="14"/>
  <c r="H598" i="14"/>
  <c r="BD598" i="1"/>
  <c r="F592" i="14"/>
  <c r="G600" i="14"/>
  <c r="F597" i="14"/>
  <c r="F593" i="14"/>
  <c r="F591" i="14"/>
  <c r="BQ610" i="2"/>
  <c r="Q407" i="1" s="1"/>
  <c r="AG407" i="1" s="1"/>
  <c r="BR610" i="2"/>
  <c r="R407" i="1" s="1"/>
  <c r="AH407" i="1" s="1"/>
  <c r="F602" i="14"/>
  <c r="BQ609" i="2"/>
  <c r="Q608" i="1" s="1"/>
  <c r="AG608" i="1" s="1"/>
  <c r="BR609" i="2"/>
  <c r="R608" i="1" s="1"/>
  <c r="AH608" i="1" s="1"/>
  <c r="AK488" i="1" l="1"/>
  <c r="BX597" i="1"/>
  <c r="AU604" i="1"/>
  <c r="BD604" i="1" s="1"/>
  <c r="BX553" i="1"/>
  <c r="BX384" i="1"/>
  <c r="BX87" i="1"/>
  <c r="BX600" i="1"/>
  <c r="BY600" i="1" s="1"/>
  <c r="CB600" i="1" s="1"/>
  <c r="F600" i="14"/>
  <c r="BX486" i="1"/>
  <c r="BX523" i="1"/>
  <c r="BZ495" i="1"/>
  <c r="I495" i="14" s="1"/>
  <c r="BX128" i="1"/>
  <c r="CA495" i="1"/>
  <c r="J495" i="14" s="1"/>
  <c r="F155" i="14"/>
  <c r="BX155" i="1"/>
  <c r="BX602" i="1"/>
  <c r="BX591" i="1"/>
  <c r="CB595" i="1"/>
  <c r="CA595" i="1"/>
  <c r="J595" i="14" s="1"/>
  <c r="BZ595" i="1"/>
  <c r="I595" i="14" s="1"/>
  <c r="BX604" i="1"/>
  <c r="BY604" i="1" s="1"/>
  <c r="BX586" i="1"/>
  <c r="BY586" i="1" s="1"/>
  <c r="F599" i="14"/>
  <c r="BX404" i="1"/>
  <c r="BX487" i="1"/>
  <c r="F598" i="14"/>
  <c r="BX598" i="1"/>
  <c r="BY598" i="1" s="1"/>
  <c r="BX403" i="1"/>
  <c r="BX386" i="1"/>
  <c r="BA607" i="1"/>
  <c r="F559" i="14"/>
  <c r="BD488" i="1"/>
  <c r="G488" i="14" s="1"/>
  <c r="F386" i="14"/>
  <c r="BY472" i="1"/>
  <c r="F87" i="14"/>
  <c r="BY293" i="1"/>
  <c r="CB293" i="1" s="1"/>
  <c r="AB373" i="1"/>
  <c r="AK373" i="1" s="1"/>
  <c r="BN373" i="1"/>
  <c r="AU373" i="1"/>
  <c r="BD373" i="1" s="1"/>
  <c r="BT608" i="1"/>
  <c r="BA608" i="1"/>
  <c r="BY559" i="1"/>
  <c r="CA559" i="1" s="1"/>
  <c r="AZ608" i="1"/>
  <c r="BS608" i="1"/>
  <c r="F128" i="14"/>
  <c r="BY330" i="1"/>
  <c r="CB330" i="1" s="1"/>
  <c r="BD599" i="1"/>
  <c r="G599" i="14" s="1"/>
  <c r="BD525" i="1"/>
  <c r="G525" i="14" s="1"/>
  <c r="AK525" i="1"/>
  <c r="F488" i="14"/>
  <c r="F523" i="14"/>
  <c r="BT408" i="1"/>
  <c r="BA408" i="1"/>
  <c r="H525" i="14"/>
  <c r="F486" i="14"/>
  <c r="F404" i="14"/>
  <c r="BS408" i="1"/>
  <c r="AZ408" i="1"/>
  <c r="BT407" i="1"/>
  <c r="BA407" i="1"/>
  <c r="R609" i="1"/>
  <c r="AH609" i="1" s="1"/>
  <c r="BA609" i="1" s="1"/>
  <c r="R528" i="1"/>
  <c r="AH528" i="1" s="1"/>
  <c r="AZ407" i="1"/>
  <c r="BS407" i="1"/>
  <c r="BA606" i="1"/>
  <c r="BT606" i="1"/>
  <c r="AZ607" i="1"/>
  <c r="AZ606" i="1"/>
  <c r="BS606" i="1"/>
  <c r="Q609" i="1"/>
  <c r="AG609" i="1" s="1"/>
  <c r="BS609" i="1" s="1"/>
  <c r="Q528" i="1"/>
  <c r="AG528" i="1" s="1"/>
  <c r="F487" i="14"/>
  <c r="L595" i="14"/>
  <c r="K595" i="14"/>
  <c r="K495" i="14"/>
  <c r="L495" i="14"/>
  <c r="BY602" i="1"/>
  <c r="BY596" i="1"/>
  <c r="CB596" i="1" s="1"/>
  <c r="G598" i="14"/>
  <c r="BY593" i="1"/>
  <c r="BY591" i="1"/>
  <c r="BY597" i="1"/>
  <c r="BY592" i="1"/>
  <c r="BZ592" i="1" s="1"/>
  <c r="BR611" i="2"/>
  <c r="BQ611" i="2"/>
  <c r="BR612" i="2"/>
  <c r="BQ612" i="2"/>
  <c r="BZ559" i="1" l="1"/>
  <c r="BX488" i="1"/>
  <c r="BY488" i="1" s="1"/>
  <c r="L488" i="14" s="1"/>
  <c r="BX373" i="1"/>
  <c r="BX599" i="1"/>
  <c r="BY599" i="1" s="1"/>
  <c r="BZ293" i="1"/>
  <c r="CB599" i="1"/>
  <c r="CA599" i="1"/>
  <c r="BZ599" i="1"/>
  <c r="I599" i="14" s="1"/>
  <c r="CA592" i="1"/>
  <c r="J592" i="14" s="1"/>
  <c r="CA293" i="1"/>
  <c r="J293" i="14" s="1"/>
  <c r="CB592" i="1"/>
  <c r="BZ596" i="1"/>
  <c r="I596" i="14" s="1"/>
  <c r="J559" i="14"/>
  <c r="CB559" i="1"/>
  <c r="CB586" i="1"/>
  <c r="CA586" i="1"/>
  <c r="J586" i="14" s="1"/>
  <c r="BZ586" i="1"/>
  <c r="I586" i="14" s="1"/>
  <c r="CA596" i="1"/>
  <c r="F525" i="14"/>
  <c r="BX525" i="1"/>
  <c r="BZ472" i="1"/>
  <c r="CB472" i="1"/>
  <c r="K472" i="14" s="1"/>
  <c r="CA472" i="1"/>
  <c r="CB604" i="1"/>
  <c r="CA604" i="1"/>
  <c r="BZ604" i="1"/>
  <c r="BZ600" i="1"/>
  <c r="CB597" i="1"/>
  <c r="BZ597" i="1"/>
  <c r="CA597" i="1"/>
  <c r="J597" i="14" s="1"/>
  <c r="CA600" i="1"/>
  <c r="J600" i="14" s="1"/>
  <c r="BZ330" i="1"/>
  <c r="CB488" i="1"/>
  <c r="K488" i="14" s="1"/>
  <c r="CA488" i="1"/>
  <c r="BZ488" i="1"/>
  <c r="I488" i="14" s="1"/>
  <c r="CB598" i="1"/>
  <c r="CA598" i="1"/>
  <c r="BZ598" i="1"/>
  <c r="I598" i="14" s="1"/>
  <c r="CB591" i="1"/>
  <c r="CA591" i="1"/>
  <c r="J591" i="14" s="1"/>
  <c r="BZ591" i="1"/>
  <c r="CA330" i="1"/>
  <c r="CA593" i="1"/>
  <c r="BZ593" i="1"/>
  <c r="CB593" i="1"/>
  <c r="CB602" i="1"/>
  <c r="K602" i="14" s="1"/>
  <c r="CA602" i="1"/>
  <c r="J602" i="14" s="1"/>
  <c r="BZ602" i="1"/>
  <c r="L293" i="14"/>
  <c r="L472" i="14"/>
  <c r="K293" i="14"/>
  <c r="AZ609" i="1"/>
  <c r="BT609" i="1"/>
  <c r="L559" i="14"/>
  <c r="K559" i="14"/>
  <c r="I472" i="14"/>
  <c r="Q611" i="1"/>
  <c r="AG611" i="1" s="1"/>
  <c r="Q209" i="1"/>
  <c r="AG209" i="1" s="1"/>
  <c r="BY128" i="1"/>
  <c r="BY87" i="1"/>
  <c r="BY155" i="1"/>
  <c r="CB155" i="1" s="1"/>
  <c r="BY553" i="1"/>
  <c r="BY384" i="1"/>
  <c r="R611" i="1"/>
  <c r="AH611" i="1" s="1"/>
  <c r="R209" i="1"/>
  <c r="AH209" i="1" s="1"/>
  <c r="Q610" i="1"/>
  <c r="AG610" i="1" s="1"/>
  <c r="BS610" i="1" s="1"/>
  <c r="Q377" i="1"/>
  <c r="AG377" i="1" s="1"/>
  <c r="R610" i="1"/>
  <c r="AH610" i="1" s="1"/>
  <c r="BT610" i="1" s="1"/>
  <c r="R377" i="1"/>
  <c r="AH377" i="1" s="1"/>
  <c r="AZ528" i="1"/>
  <c r="BS528" i="1"/>
  <c r="I293" i="14"/>
  <c r="CD293" i="1"/>
  <c r="BY386" i="1"/>
  <c r="CB386" i="1" s="1"/>
  <c r="BA528" i="1"/>
  <c r="BT528" i="1"/>
  <c r="BY525" i="1"/>
  <c r="J488" i="14"/>
  <c r="CD595" i="1"/>
  <c r="CJ595" i="1" s="1"/>
  <c r="N595" i="14" s="1"/>
  <c r="BY403" i="1"/>
  <c r="CB403" i="1" s="1"/>
  <c r="BY404" i="1"/>
  <c r="CB404" i="1" s="1"/>
  <c r="BY523" i="1"/>
  <c r="BY487" i="1"/>
  <c r="CB487" i="1" s="1"/>
  <c r="BY486" i="1"/>
  <c r="CD495" i="1"/>
  <c r="CJ495" i="1" s="1"/>
  <c r="N495" i="14" s="1"/>
  <c r="J596" i="14"/>
  <c r="L602" i="14"/>
  <c r="K596" i="14"/>
  <c r="I593" i="14"/>
  <c r="L591" i="14"/>
  <c r="K598" i="14"/>
  <c r="J598" i="14"/>
  <c r="L598" i="14"/>
  <c r="L596" i="14"/>
  <c r="L592" i="14"/>
  <c r="K592" i="14"/>
  <c r="K597" i="14"/>
  <c r="L597" i="14"/>
  <c r="I597" i="14"/>
  <c r="K600" i="14"/>
  <c r="L600" i="14"/>
  <c r="K599" i="14"/>
  <c r="I591" i="14"/>
  <c r="I600" i="14"/>
  <c r="L599" i="14"/>
  <c r="L593" i="14"/>
  <c r="J599" i="14"/>
  <c r="J593" i="14"/>
  <c r="L586" i="14"/>
  <c r="K593" i="14"/>
  <c r="K586" i="14"/>
  <c r="I592" i="14"/>
  <c r="BQ614" i="2"/>
  <c r="Q603" i="1" s="1"/>
  <c r="AG603" i="1" s="1"/>
  <c r="BR614" i="2"/>
  <c r="R603" i="1" s="1"/>
  <c r="AH603" i="1" s="1"/>
  <c r="BQ613" i="2"/>
  <c r="BR613" i="2"/>
  <c r="CD472" i="1" l="1"/>
  <c r="BZ155" i="1"/>
  <c r="L486" i="14"/>
  <c r="CB486" i="1"/>
  <c r="CA486" i="1"/>
  <c r="J486" i="14" s="1"/>
  <c r="BZ486" i="1"/>
  <c r="BZ553" i="1"/>
  <c r="CB553" i="1"/>
  <c r="CA553" i="1"/>
  <c r="CA404" i="1"/>
  <c r="J472" i="14"/>
  <c r="CB525" i="1"/>
  <c r="CA525" i="1"/>
  <c r="BZ525" i="1"/>
  <c r="CB523" i="1"/>
  <c r="CA523" i="1"/>
  <c r="J523" i="14" s="1"/>
  <c r="BZ523" i="1"/>
  <c r="I523" i="14" s="1"/>
  <c r="BZ87" i="1"/>
  <c r="CB87" i="1"/>
  <c r="K87" i="14" s="1"/>
  <c r="CA87" i="1"/>
  <c r="BZ403" i="1"/>
  <c r="BZ386" i="1"/>
  <c r="K404" i="14"/>
  <c r="BZ128" i="1"/>
  <c r="I128" i="14" s="1"/>
  <c r="CA128" i="1"/>
  <c r="J128" i="14" s="1"/>
  <c r="CB128" i="1"/>
  <c r="K128" i="14" s="1"/>
  <c r="CA403" i="1"/>
  <c r="CA386" i="1"/>
  <c r="BZ487" i="1"/>
  <c r="I487" i="14" s="1"/>
  <c r="CA155" i="1"/>
  <c r="CA487" i="1"/>
  <c r="J487" i="14" s="1"/>
  <c r="CB384" i="1"/>
  <c r="CA384" i="1"/>
  <c r="BZ384" i="1"/>
  <c r="BZ404" i="1"/>
  <c r="CD559" i="1"/>
  <c r="M559" i="14" s="1"/>
  <c r="CD330" i="1"/>
  <c r="CJ330" i="1" s="1"/>
  <c r="AZ610" i="1"/>
  <c r="I559" i="14"/>
  <c r="K386" i="14"/>
  <c r="J386" i="14"/>
  <c r="L128" i="14"/>
  <c r="K155" i="14"/>
  <c r="L155" i="14"/>
  <c r="I386" i="14"/>
  <c r="Q612" i="1"/>
  <c r="AG612" i="1" s="1"/>
  <c r="BS612" i="1" s="1"/>
  <c r="Q168" i="1"/>
  <c r="AG168" i="1" s="1"/>
  <c r="BA603" i="1"/>
  <c r="BT603" i="1"/>
  <c r="BA610" i="1"/>
  <c r="BT209" i="1"/>
  <c r="BA209" i="1"/>
  <c r="AZ611" i="1"/>
  <c r="BS611" i="1"/>
  <c r="BS603" i="1"/>
  <c r="AZ603" i="1"/>
  <c r="L386" i="14"/>
  <c r="BA611" i="1"/>
  <c r="BT611" i="1"/>
  <c r="J87" i="14"/>
  <c r="CJ559" i="1"/>
  <c r="N559" i="14" s="1"/>
  <c r="J155" i="14"/>
  <c r="CJ472" i="1"/>
  <c r="N472" i="14" s="1"/>
  <c r="M472" i="14"/>
  <c r="BT377" i="1"/>
  <c r="BA377" i="1"/>
  <c r="R612" i="1"/>
  <c r="AH612" i="1" s="1"/>
  <c r="R168" i="1"/>
  <c r="AH168" i="1" s="1"/>
  <c r="CJ293" i="1"/>
  <c r="N293" i="14" s="1"/>
  <c r="M293" i="14"/>
  <c r="AZ377" i="1"/>
  <c r="BS377" i="1"/>
  <c r="I155" i="14"/>
  <c r="L87" i="14"/>
  <c r="BS209" i="1"/>
  <c r="AZ209" i="1"/>
  <c r="BY373" i="1"/>
  <c r="M595" i="14"/>
  <c r="CD488" i="1"/>
  <c r="CJ488" i="1" s="1"/>
  <c r="N488" i="14" s="1"/>
  <c r="L487" i="14"/>
  <c r="K487" i="14"/>
  <c r="L404" i="14"/>
  <c r="K486" i="14"/>
  <c r="I404" i="14"/>
  <c r="I525" i="14"/>
  <c r="J525" i="14"/>
  <c r="K525" i="14"/>
  <c r="L525" i="14"/>
  <c r="L523" i="14"/>
  <c r="R613" i="1"/>
  <c r="AH613" i="1" s="1"/>
  <c r="BA613" i="1" s="1"/>
  <c r="R529" i="1"/>
  <c r="AH529" i="1" s="1"/>
  <c r="Q613" i="1"/>
  <c r="AG613" i="1" s="1"/>
  <c r="AZ613" i="1" s="1"/>
  <c r="Q529" i="1"/>
  <c r="AG529" i="1" s="1"/>
  <c r="M495" i="14"/>
  <c r="K523" i="14"/>
  <c r="J404" i="14"/>
  <c r="BA612" i="1"/>
  <c r="BT612" i="1"/>
  <c r="AZ612" i="1"/>
  <c r="CD591" i="1"/>
  <c r="CJ591" i="1" s="1"/>
  <c r="N591" i="14" s="1"/>
  <c r="K591" i="14"/>
  <c r="CD604" i="1"/>
  <c r="CJ604" i="1" s="1"/>
  <c r="CD598" i="1"/>
  <c r="CJ598" i="1" s="1"/>
  <c r="I602" i="14"/>
  <c r="CD602" i="1"/>
  <c r="CJ602" i="1" s="1"/>
  <c r="CD600" i="1"/>
  <c r="CJ600" i="1" s="1"/>
  <c r="CD586" i="1"/>
  <c r="CJ586" i="1" s="1"/>
  <c r="CD596" i="1"/>
  <c r="CJ596" i="1" s="1"/>
  <c r="CD593" i="1"/>
  <c r="CJ593" i="1" s="1"/>
  <c r="CD592" i="1"/>
  <c r="CJ592" i="1" s="1"/>
  <c r="CD597" i="1"/>
  <c r="CJ597" i="1" s="1"/>
  <c r="CD599" i="1"/>
  <c r="CJ599" i="1" s="1"/>
  <c r="BS613" i="1"/>
  <c r="BQ616" i="2"/>
  <c r="BR616" i="2"/>
  <c r="BQ615" i="2"/>
  <c r="Q311" i="1" s="1"/>
  <c r="AG311" i="1" s="1"/>
  <c r="BR615" i="2"/>
  <c r="R311" i="1" s="1"/>
  <c r="AH311" i="1" s="1"/>
  <c r="CD384" i="1" l="1"/>
  <c r="CJ384" i="1" s="1"/>
  <c r="M488" i="14"/>
  <c r="CB373" i="1"/>
  <c r="CA373" i="1"/>
  <c r="BZ373" i="1"/>
  <c r="CD128" i="1"/>
  <c r="CJ128" i="1" s="1"/>
  <c r="N128" i="14" s="1"/>
  <c r="CD403" i="1"/>
  <c r="CJ403" i="1" s="1"/>
  <c r="M591" i="14"/>
  <c r="BT613" i="1"/>
  <c r="CD553" i="1"/>
  <c r="CJ553" i="1" s="1"/>
  <c r="BT168" i="1"/>
  <c r="BA168" i="1"/>
  <c r="Q615" i="1"/>
  <c r="AG615" i="1" s="1"/>
  <c r="BS615" i="1" s="1"/>
  <c r="Q70" i="1"/>
  <c r="AG70" i="1" s="1"/>
  <c r="CD155" i="1"/>
  <c r="BA311" i="1"/>
  <c r="BT311" i="1"/>
  <c r="R615" i="1"/>
  <c r="AH615" i="1" s="1"/>
  <c r="BT615" i="1" s="1"/>
  <c r="R70" i="1"/>
  <c r="AH70" i="1" s="1"/>
  <c r="AZ311" i="1"/>
  <c r="BS311" i="1"/>
  <c r="BS168" i="1"/>
  <c r="AZ168" i="1"/>
  <c r="I87" i="14"/>
  <c r="CD87" i="1"/>
  <c r="M128" i="14"/>
  <c r="CD386" i="1"/>
  <c r="CD487" i="1"/>
  <c r="CJ487" i="1" s="1"/>
  <c r="N487" i="14" s="1"/>
  <c r="Q614" i="1"/>
  <c r="AG614" i="1" s="1"/>
  <c r="Q530" i="1"/>
  <c r="AG530" i="1" s="1"/>
  <c r="R614" i="1"/>
  <c r="AH614" i="1" s="1"/>
  <c r="BT614" i="1" s="1"/>
  <c r="R530" i="1"/>
  <c r="AH530" i="1" s="1"/>
  <c r="BA529" i="1"/>
  <c r="BT529" i="1"/>
  <c r="BS529" i="1"/>
  <c r="AZ529" i="1"/>
  <c r="CD523" i="1"/>
  <c r="I486" i="14"/>
  <c r="CD486" i="1"/>
  <c r="CD404" i="1"/>
  <c r="CD525" i="1"/>
  <c r="BA615" i="1"/>
  <c r="M586" i="14"/>
  <c r="N586" i="14"/>
  <c r="M600" i="14"/>
  <c r="N600" i="14"/>
  <c r="M599" i="14"/>
  <c r="N599" i="14"/>
  <c r="M597" i="14"/>
  <c r="N597" i="14"/>
  <c r="M598" i="14"/>
  <c r="N598" i="14"/>
  <c r="M596" i="14"/>
  <c r="N596" i="14"/>
  <c r="M592" i="14"/>
  <c r="N592" i="14"/>
  <c r="M602" i="14"/>
  <c r="N602" i="14"/>
  <c r="M593" i="14"/>
  <c r="N593" i="14"/>
  <c r="AZ614" i="1"/>
  <c r="BS614" i="1"/>
  <c r="BR618" i="2"/>
  <c r="BQ618" i="2"/>
  <c r="BQ617" i="2"/>
  <c r="Q127" i="1" s="1"/>
  <c r="AG127" i="1" s="1"/>
  <c r="BR617" i="2"/>
  <c r="R127" i="1" s="1"/>
  <c r="AH127" i="1" s="1"/>
  <c r="CD373" i="1" l="1"/>
  <c r="CJ373" i="1" s="1"/>
  <c r="AZ615" i="1"/>
  <c r="M487" i="14"/>
  <c r="AZ127" i="1"/>
  <c r="BS127" i="1"/>
  <c r="CJ155" i="1"/>
  <c r="N155" i="14" s="1"/>
  <c r="M155" i="14"/>
  <c r="CJ386" i="1"/>
  <c r="N386" i="14" s="1"/>
  <c r="M386" i="14"/>
  <c r="BT127" i="1"/>
  <c r="BA127" i="1"/>
  <c r="BS70" i="1"/>
  <c r="AZ70" i="1"/>
  <c r="M87" i="14"/>
  <c r="CJ87" i="1"/>
  <c r="N87" i="14" s="1"/>
  <c r="BT70" i="1"/>
  <c r="BA70" i="1"/>
  <c r="Q617" i="1"/>
  <c r="AG617" i="1" s="1"/>
  <c r="AZ617" i="1" s="1"/>
  <c r="Q344" i="1"/>
  <c r="AG344" i="1" s="1"/>
  <c r="R617" i="1"/>
  <c r="AH617" i="1" s="1"/>
  <c r="BT617" i="1" s="1"/>
  <c r="R344" i="1"/>
  <c r="AH344" i="1" s="1"/>
  <c r="BA614" i="1"/>
  <c r="CJ523" i="1"/>
  <c r="N523" i="14" s="1"/>
  <c r="M523" i="14"/>
  <c r="Q616" i="1"/>
  <c r="AG616" i="1" s="1"/>
  <c r="AZ616" i="1" s="1"/>
  <c r="Q531" i="1"/>
  <c r="AG531" i="1" s="1"/>
  <c r="BS530" i="1"/>
  <c r="AZ530" i="1"/>
  <c r="R616" i="1"/>
  <c r="AH616" i="1" s="1"/>
  <c r="BT616" i="1" s="1"/>
  <c r="R531" i="1"/>
  <c r="AH531" i="1" s="1"/>
  <c r="CJ525" i="1"/>
  <c r="N525" i="14" s="1"/>
  <c r="M525" i="14"/>
  <c r="CJ404" i="1"/>
  <c r="N404" i="14" s="1"/>
  <c r="M404" i="14"/>
  <c r="CJ486" i="1"/>
  <c r="N486" i="14" s="1"/>
  <c r="M486" i="14"/>
  <c r="BA530" i="1"/>
  <c r="BT530" i="1"/>
  <c r="BS616" i="1"/>
  <c r="BQ619" i="2"/>
  <c r="Q49" i="1" s="1"/>
  <c r="AG49" i="1" s="1"/>
  <c r="BR619" i="2"/>
  <c r="R49" i="1" s="1"/>
  <c r="AH49" i="1" s="1"/>
  <c r="BQ620" i="2"/>
  <c r="BR620" i="2"/>
  <c r="BA617" i="1" l="1"/>
  <c r="BS617" i="1"/>
  <c r="AZ344" i="1"/>
  <c r="BS344" i="1"/>
  <c r="R619" i="1"/>
  <c r="AH619" i="1" s="1"/>
  <c r="BT619" i="1" s="1"/>
  <c r="R98" i="1"/>
  <c r="AH98" i="1" s="1"/>
  <c r="Q619" i="1"/>
  <c r="AG619" i="1" s="1"/>
  <c r="AZ619" i="1" s="1"/>
  <c r="Q98" i="1"/>
  <c r="AG98" i="1" s="1"/>
  <c r="BA49" i="1"/>
  <c r="BT49" i="1"/>
  <c r="BS49" i="1"/>
  <c r="AZ49" i="1"/>
  <c r="BA344" i="1"/>
  <c r="BT344" i="1"/>
  <c r="BA616" i="1"/>
  <c r="R618" i="1"/>
  <c r="R532" i="1"/>
  <c r="AH532" i="1" s="1"/>
  <c r="BA531" i="1"/>
  <c r="BT531" i="1"/>
  <c r="AZ531" i="1"/>
  <c r="BS531" i="1"/>
  <c r="Q618" i="1"/>
  <c r="Q532" i="1"/>
  <c r="AG532" i="1" s="1"/>
  <c r="BQ621" i="2"/>
  <c r="BR621" i="2"/>
  <c r="BQ622" i="2"/>
  <c r="Q183" i="1" s="1"/>
  <c r="AG183" i="1" s="1"/>
  <c r="BR622" i="2"/>
  <c r="R183" i="1" s="1"/>
  <c r="AH183" i="1" s="1"/>
  <c r="BS619" i="1" l="1"/>
  <c r="BA619" i="1"/>
  <c r="BA98" i="1"/>
  <c r="BT98" i="1"/>
  <c r="BT183" i="1"/>
  <c r="BA183" i="1"/>
  <c r="AZ183" i="1"/>
  <c r="BS183" i="1"/>
  <c r="R620" i="1"/>
  <c r="AH620" i="1" s="1"/>
  <c r="BT620" i="1" s="1"/>
  <c r="R350" i="1"/>
  <c r="AH350" i="1" s="1"/>
  <c r="Q620" i="1"/>
  <c r="AG620" i="1" s="1"/>
  <c r="Q350" i="1"/>
  <c r="AG350" i="1" s="1"/>
  <c r="BS98" i="1"/>
  <c r="AZ98" i="1"/>
  <c r="BS532" i="1"/>
  <c r="AZ532" i="1"/>
  <c r="BT532" i="1"/>
  <c r="BA532" i="1"/>
  <c r="R621" i="1"/>
  <c r="AH621" i="1" s="1"/>
  <c r="BA621" i="1" s="1"/>
  <c r="R409" i="1"/>
  <c r="AH409" i="1" s="1"/>
  <c r="Q621" i="1"/>
  <c r="AG621" i="1" s="1"/>
  <c r="AZ621" i="1" s="1"/>
  <c r="Q409" i="1"/>
  <c r="AG409" i="1" s="1"/>
  <c r="AZ620" i="1"/>
  <c r="BS620" i="1"/>
  <c r="BP606" i="2"/>
  <c r="P387" i="1" s="1"/>
  <c r="BP609" i="2"/>
  <c r="P608" i="1" s="1"/>
  <c r="BP620" i="2"/>
  <c r="P619" i="1" s="1"/>
  <c r="BP619" i="2"/>
  <c r="BO621" i="2"/>
  <c r="BO617" i="2"/>
  <c r="O127" i="1" s="1"/>
  <c r="BO607" i="2"/>
  <c r="O362" i="1" s="1"/>
  <c r="BO609" i="2"/>
  <c r="O608" i="1" s="1"/>
  <c r="BN609" i="2"/>
  <c r="N608" i="1" s="1"/>
  <c r="BN621" i="2"/>
  <c r="BP618" i="2"/>
  <c r="P344" i="1" s="1"/>
  <c r="BN614" i="2"/>
  <c r="N603" i="1" s="1"/>
  <c r="BN618" i="2"/>
  <c r="N344" i="1" s="1"/>
  <c r="BN613" i="2"/>
  <c r="BN606" i="2"/>
  <c r="N387" i="1" s="1"/>
  <c r="N620" i="1" l="1"/>
  <c r="N350" i="1"/>
  <c r="BA350" i="1"/>
  <c r="BT350" i="1"/>
  <c r="AB387" i="1"/>
  <c r="BN387" i="1"/>
  <c r="AU387" i="1"/>
  <c r="AV362" i="1"/>
  <c r="AC362" i="1"/>
  <c r="BO362" i="1"/>
  <c r="AV127" i="1"/>
  <c r="AC127" i="1"/>
  <c r="BO127" i="1"/>
  <c r="BA620" i="1"/>
  <c r="AB344" i="1"/>
  <c r="BN344" i="1"/>
  <c r="AU344" i="1"/>
  <c r="O620" i="1"/>
  <c r="AC620" i="1" s="1"/>
  <c r="O350" i="1"/>
  <c r="AB603" i="1"/>
  <c r="BN603" i="1"/>
  <c r="AU603" i="1"/>
  <c r="AW344" i="1"/>
  <c r="BP344" i="1"/>
  <c r="AD344" i="1"/>
  <c r="AZ350" i="1"/>
  <c r="BS350" i="1"/>
  <c r="AW387" i="1"/>
  <c r="BP387" i="1"/>
  <c r="AD387" i="1"/>
  <c r="BS409" i="1"/>
  <c r="AZ409" i="1"/>
  <c r="N605" i="1"/>
  <c r="N527" i="1"/>
  <c r="O606" i="1"/>
  <c r="BO606" i="1" s="1"/>
  <c r="O531" i="1"/>
  <c r="BS621" i="1"/>
  <c r="BA409" i="1"/>
  <c r="BT409" i="1"/>
  <c r="N613" i="1"/>
  <c r="AU613" i="1" s="1"/>
  <c r="N529" i="1"/>
  <c r="P618" i="1"/>
  <c r="BP618" i="1" s="1"/>
  <c r="P532" i="1"/>
  <c r="BT621" i="1"/>
  <c r="P527" i="1"/>
  <c r="BP619" i="1"/>
  <c r="AW619" i="1"/>
  <c r="AD619" i="1"/>
  <c r="AW608" i="1"/>
  <c r="AD608" i="1"/>
  <c r="BP608" i="1"/>
  <c r="AU620" i="1"/>
  <c r="AB620" i="1"/>
  <c r="BN620" i="1"/>
  <c r="BN608" i="1"/>
  <c r="AB608" i="1"/>
  <c r="AU608" i="1"/>
  <c r="AC608" i="1"/>
  <c r="BO608" i="1"/>
  <c r="AV608" i="1"/>
  <c r="AC606" i="1"/>
  <c r="AV606" i="1"/>
  <c r="BP615" i="2"/>
  <c r="BP611" i="2"/>
  <c r="BP235" i="2"/>
  <c r="P468" i="1" s="1"/>
  <c r="BP368" i="2"/>
  <c r="P172" i="1" s="1"/>
  <c r="BP367" i="2"/>
  <c r="P540" i="1" s="1"/>
  <c r="BP366" i="2"/>
  <c r="P580" i="1" s="1"/>
  <c r="BP373" i="2"/>
  <c r="P333" i="1" s="1"/>
  <c r="BP283" i="2"/>
  <c r="BP288" i="2"/>
  <c r="BP238" i="2"/>
  <c r="P446" i="1" s="1"/>
  <c r="BP284" i="2"/>
  <c r="P492" i="1" s="1"/>
  <c r="BP285" i="2"/>
  <c r="BP371" i="2"/>
  <c r="P213" i="1" s="1"/>
  <c r="BP369" i="2"/>
  <c r="P255" i="1" s="1"/>
  <c r="BP290" i="2"/>
  <c r="P526" i="1" s="1"/>
  <c r="BP236" i="2"/>
  <c r="BP382" i="2"/>
  <c r="P314" i="1" s="1"/>
  <c r="BP503" i="2"/>
  <c r="P305" i="1" s="1"/>
  <c r="BP504" i="2"/>
  <c r="BP505" i="2"/>
  <c r="P445" i="1" s="1"/>
  <c r="BP321" i="2"/>
  <c r="P290" i="1" s="1"/>
  <c r="BP608" i="2"/>
  <c r="P308" i="1" s="1"/>
  <c r="BP607" i="2"/>
  <c r="P362" i="1" s="1"/>
  <c r="BP506" i="2"/>
  <c r="BP612" i="2"/>
  <c r="BP323" i="2"/>
  <c r="P107" i="1" s="1"/>
  <c r="BP320" i="2"/>
  <c r="BP322" i="2"/>
  <c r="BP613" i="2"/>
  <c r="BP610" i="2"/>
  <c r="BP617" i="2"/>
  <c r="P127" i="1" s="1"/>
  <c r="BP621" i="2"/>
  <c r="BP614" i="2"/>
  <c r="P603" i="1" s="1"/>
  <c r="BP622" i="2"/>
  <c r="P183" i="1" s="1"/>
  <c r="BP616" i="2"/>
  <c r="P615" i="1" s="1"/>
  <c r="BO16" i="2"/>
  <c r="BO23" i="2"/>
  <c r="BO14" i="2"/>
  <c r="O245" i="1" s="1"/>
  <c r="BO13" i="2"/>
  <c r="O156" i="1" s="1"/>
  <c r="BO26" i="2"/>
  <c r="BO18" i="2"/>
  <c r="BO17" i="2"/>
  <c r="O422" i="1" s="1"/>
  <c r="BO32" i="2"/>
  <c r="BO33" i="2"/>
  <c r="O208" i="1" s="1"/>
  <c r="BO36" i="2"/>
  <c r="O203" i="1" s="1"/>
  <c r="BO37" i="2"/>
  <c r="BO39" i="2"/>
  <c r="O524" i="1" s="1"/>
  <c r="BO58" i="2"/>
  <c r="O57" i="1" s="1"/>
  <c r="BO19" i="2"/>
  <c r="BO27" i="2"/>
  <c r="BO40" i="2"/>
  <c r="O571" i="1" s="1"/>
  <c r="BO59" i="2"/>
  <c r="BO28" i="2"/>
  <c r="O27" i="1" s="1"/>
  <c r="BO20" i="2"/>
  <c r="BO30" i="2"/>
  <c r="O29" i="1" s="1"/>
  <c r="BO21" i="2"/>
  <c r="BO6" i="2"/>
  <c r="BO3" i="2"/>
  <c r="O2" i="1" s="1"/>
  <c r="BO22" i="2"/>
  <c r="BO47" i="2"/>
  <c r="BO49" i="2"/>
  <c r="O361" i="1" s="1"/>
  <c r="BO64" i="2"/>
  <c r="BO9" i="2"/>
  <c r="O166" i="1" s="1"/>
  <c r="BO12" i="2"/>
  <c r="BO51" i="2"/>
  <c r="O50" i="1" s="1"/>
  <c r="BO50" i="2"/>
  <c r="O217" i="1" s="1"/>
  <c r="BO52" i="2"/>
  <c r="BO67" i="2"/>
  <c r="BO68" i="2"/>
  <c r="BO66" i="2"/>
  <c r="BO11" i="2"/>
  <c r="BO4" i="2"/>
  <c r="BO15" i="2"/>
  <c r="BO24" i="2"/>
  <c r="BO69" i="2"/>
  <c r="BO53" i="2"/>
  <c r="BO54" i="2"/>
  <c r="BO35" i="2"/>
  <c r="BO38" i="2"/>
  <c r="BO61" i="2"/>
  <c r="O426" i="1" s="1"/>
  <c r="BO42" i="2"/>
  <c r="BO43" i="2"/>
  <c r="O42" i="1" s="1"/>
  <c r="BO60" i="2"/>
  <c r="BO104" i="2"/>
  <c r="O496" i="1" s="1"/>
  <c r="BO41" i="2"/>
  <c r="O498" i="1" s="1"/>
  <c r="BO80" i="2"/>
  <c r="BO29" i="2"/>
  <c r="O28" i="1" s="1"/>
  <c r="BO45" i="2"/>
  <c r="BO46" i="2"/>
  <c r="BO84" i="2"/>
  <c r="O83" i="1" s="1"/>
  <c r="BO48" i="2"/>
  <c r="BO57" i="2"/>
  <c r="BO56" i="2"/>
  <c r="BO94" i="2"/>
  <c r="BO55" i="2"/>
  <c r="BO73" i="2"/>
  <c r="O363" i="1" s="1"/>
  <c r="BO74" i="2"/>
  <c r="O587" i="1" s="1"/>
  <c r="BO72" i="2"/>
  <c r="O565" i="1" s="1"/>
  <c r="BO146" i="2"/>
  <c r="BO77" i="2"/>
  <c r="BO78" i="2"/>
  <c r="O77" i="1" s="1"/>
  <c r="BO62" i="2"/>
  <c r="O61" i="1" s="1"/>
  <c r="BO44" i="2"/>
  <c r="BO81" i="2"/>
  <c r="BO65" i="2"/>
  <c r="BO91" i="2"/>
  <c r="O461" i="1" s="1"/>
  <c r="BO140" i="2"/>
  <c r="BO141" i="2"/>
  <c r="O180" i="1" s="1"/>
  <c r="BO142" i="2"/>
  <c r="O141" i="1" s="1"/>
  <c r="BO71" i="2"/>
  <c r="BO144" i="2"/>
  <c r="O479" i="1" s="1"/>
  <c r="BO143" i="2"/>
  <c r="BO177" i="2"/>
  <c r="BO185" i="2"/>
  <c r="BO189" i="2"/>
  <c r="BO138" i="2"/>
  <c r="O390" i="1" s="1"/>
  <c r="BO192" i="2"/>
  <c r="BO194" i="2"/>
  <c r="O480" i="1" s="1"/>
  <c r="BO70" i="2"/>
  <c r="BO139" i="2"/>
  <c r="O494" i="1" s="1"/>
  <c r="BO92" i="2"/>
  <c r="O547" i="1" s="1"/>
  <c r="BO178" i="2"/>
  <c r="BO231" i="2"/>
  <c r="O230" i="1" s="1"/>
  <c r="BO233" i="2"/>
  <c r="BO234" i="2"/>
  <c r="BO232" i="2"/>
  <c r="BO271" i="2"/>
  <c r="O564" i="1" s="1"/>
  <c r="BO269" i="2"/>
  <c r="BO272" i="2"/>
  <c r="BO267" i="2"/>
  <c r="BO334" i="2"/>
  <c r="O105" i="1" s="1"/>
  <c r="BO268" i="2"/>
  <c r="BO332" i="2"/>
  <c r="BO274" i="2"/>
  <c r="O273" i="1" s="1"/>
  <c r="BO276" i="2"/>
  <c r="O511" i="1" s="1"/>
  <c r="BO275" i="2"/>
  <c r="BO273" i="2"/>
  <c r="O272" i="1" s="1"/>
  <c r="BO235" i="2"/>
  <c r="BO285" i="2"/>
  <c r="BO286" i="2"/>
  <c r="BO284" i="2"/>
  <c r="O492" i="1" s="1"/>
  <c r="BO287" i="2"/>
  <c r="O345" i="1" s="1"/>
  <c r="BO366" i="2"/>
  <c r="O580" i="1" s="1"/>
  <c r="BO283" i="2"/>
  <c r="BO367" i="2"/>
  <c r="BO179" i="2"/>
  <c r="BO238" i="2"/>
  <c r="O446" i="1" s="1"/>
  <c r="BO288" i="2"/>
  <c r="BO236" i="2"/>
  <c r="BO290" i="2"/>
  <c r="O526" i="1" s="1"/>
  <c r="BO292" i="2"/>
  <c r="BO237" i="2"/>
  <c r="BO186" i="2"/>
  <c r="O313" i="1" s="1"/>
  <c r="BO240" i="2"/>
  <c r="O442" i="1" s="1"/>
  <c r="BO241" i="2"/>
  <c r="O240" i="1" s="1"/>
  <c r="BO300" i="2"/>
  <c r="BO406" i="2"/>
  <c r="BO187" i="2"/>
  <c r="BO302" i="2"/>
  <c r="O588" i="1" s="1"/>
  <c r="BO25" i="2"/>
  <c r="O24" i="1" s="1"/>
  <c r="BO188" i="2"/>
  <c r="BO242" i="2"/>
  <c r="BO190" i="2"/>
  <c r="BO243" i="2"/>
  <c r="O131" i="1" s="1"/>
  <c r="BO312" i="2"/>
  <c r="O309" i="1" s="1"/>
  <c r="BO315" i="2"/>
  <c r="BO278" i="2"/>
  <c r="BO277" i="2"/>
  <c r="O589" i="1" s="1"/>
  <c r="BO358" i="2"/>
  <c r="O122" i="1" s="1"/>
  <c r="BO360" i="2"/>
  <c r="BO356" i="2"/>
  <c r="BO361" i="2"/>
  <c r="BO279" i="2"/>
  <c r="O278" i="1" s="1"/>
  <c r="BO282" i="2"/>
  <c r="O99" i="1" s="1"/>
  <c r="BO359" i="2"/>
  <c r="O392" i="1" s="1"/>
  <c r="BO354" i="2"/>
  <c r="O353" i="1" s="1"/>
  <c r="BO355" i="2"/>
  <c r="O556" i="1" s="1"/>
  <c r="BO280" i="2"/>
  <c r="BO357" i="2"/>
  <c r="BO365" i="2"/>
  <c r="O413" i="1" s="1"/>
  <c r="BO369" i="2"/>
  <c r="O255" i="1" s="1"/>
  <c r="BO372" i="2"/>
  <c r="BO368" i="2"/>
  <c r="BO373" i="2"/>
  <c r="BO289" i="2"/>
  <c r="BO382" i="2"/>
  <c r="BO291" i="2"/>
  <c r="BO384" i="2"/>
  <c r="BO392" i="2"/>
  <c r="BO303" i="2"/>
  <c r="BO305" i="2"/>
  <c r="O102" i="1" s="1"/>
  <c r="BO446" i="2"/>
  <c r="O92" i="1" s="1"/>
  <c r="BO465" i="2"/>
  <c r="O173" i="1" s="1"/>
  <c r="BO464" i="2"/>
  <c r="O229" i="1" s="1"/>
  <c r="BO466" i="2"/>
  <c r="O130" i="1" s="1"/>
  <c r="BO471" i="2"/>
  <c r="O132" i="1" s="1"/>
  <c r="BO467" i="2"/>
  <c r="BO468" i="2"/>
  <c r="BO470" i="2"/>
  <c r="O389" i="1" s="1"/>
  <c r="BO469" i="2"/>
  <c r="O225" i="1" s="1"/>
  <c r="BO569" i="2"/>
  <c r="BO570" i="2"/>
  <c r="O558" i="1" s="1"/>
  <c r="BO490" i="2"/>
  <c r="O197" i="1" s="1"/>
  <c r="BO491" i="2"/>
  <c r="O406" i="1" s="1"/>
  <c r="BO492" i="2"/>
  <c r="BO494" i="2"/>
  <c r="BO320" i="2"/>
  <c r="BO504" i="2"/>
  <c r="BO503" i="2"/>
  <c r="O305" i="1" s="1"/>
  <c r="BO321" i="2"/>
  <c r="BO506" i="2"/>
  <c r="O505" i="1" s="1"/>
  <c r="BO505" i="2"/>
  <c r="BO322" i="2"/>
  <c r="BO606" i="2"/>
  <c r="O387" i="1" s="1"/>
  <c r="BO620" i="2"/>
  <c r="O619" i="1" s="1"/>
  <c r="BO615" i="2"/>
  <c r="BO612" i="2"/>
  <c r="BO611" i="2"/>
  <c r="BO616" i="2"/>
  <c r="BO619" i="2"/>
  <c r="BN321" i="2"/>
  <c r="BO323" i="2"/>
  <c r="O107" i="1" s="1"/>
  <c r="BO618" i="2"/>
  <c r="BO610" i="2"/>
  <c r="O407" i="1" s="1"/>
  <c r="BO608" i="2"/>
  <c r="O308" i="1" s="1"/>
  <c r="BO622" i="2"/>
  <c r="O183" i="1" s="1"/>
  <c r="BP16" i="2"/>
  <c r="BP14" i="2"/>
  <c r="P245" i="1" s="1"/>
  <c r="BP13" i="2"/>
  <c r="P156" i="1" s="1"/>
  <c r="BP23" i="2"/>
  <c r="P460" i="1" s="1"/>
  <c r="BP18" i="2"/>
  <c r="BP26" i="2"/>
  <c r="BP9" i="2"/>
  <c r="P166" i="1" s="1"/>
  <c r="BP12" i="2"/>
  <c r="BP17" i="2"/>
  <c r="P422" i="1" s="1"/>
  <c r="BP32" i="2"/>
  <c r="P457" i="1" s="1"/>
  <c r="BP11" i="2"/>
  <c r="P419" i="1" s="1"/>
  <c r="BP4" i="2"/>
  <c r="BP33" i="2"/>
  <c r="BP37" i="2"/>
  <c r="BP36" i="2"/>
  <c r="P203" i="1" s="1"/>
  <c r="BP38" i="2"/>
  <c r="BP39" i="2"/>
  <c r="P524" i="1" s="1"/>
  <c r="BP58" i="2"/>
  <c r="BP7" i="2"/>
  <c r="BP10" i="2"/>
  <c r="BP19" i="2"/>
  <c r="BP27" i="2"/>
  <c r="BP40" i="2"/>
  <c r="P571" i="1" s="1"/>
  <c r="BP59" i="2"/>
  <c r="BP28" i="2"/>
  <c r="BP30" i="2"/>
  <c r="P29" i="1" s="1"/>
  <c r="BP20" i="2"/>
  <c r="BP29" i="2"/>
  <c r="P28" i="1" s="1"/>
  <c r="BP3" i="2"/>
  <c r="P2" i="1" s="1"/>
  <c r="BP21" i="2"/>
  <c r="P450" i="1" s="1"/>
  <c r="BP6" i="2"/>
  <c r="BP47" i="2"/>
  <c r="P537" i="1" s="1"/>
  <c r="BP64" i="2"/>
  <c r="BP22" i="2"/>
  <c r="BP49" i="2"/>
  <c r="BP52" i="2"/>
  <c r="P244" i="1" s="1"/>
  <c r="BP51" i="2"/>
  <c r="P50" i="1" s="1"/>
  <c r="BP50" i="2"/>
  <c r="P217" i="1" s="1"/>
  <c r="BP15" i="2"/>
  <c r="BP69" i="2"/>
  <c r="BP24" i="2"/>
  <c r="BP35" i="2"/>
  <c r="P493" i="1" s="1"/>
  <c r="BP54" i="2"/>
  <c r="BP53" i="2"/>
  <c r="BP42" i="2"/>
  <c r="BP43" i="2"/>
  <c r="P42" i="1" s="1"/>
  <c r="BP60" i="2"/>
  <c r="P274" i="1" s="1"/>
  <c r="BP61" i="2"/>
  <c r="P426" i="1" s="1"/>
  <c r="BP104" i="2"/>
  <c r="P496" i="1" s="1"/>
  <c r="BP41" i="2"/>
  <c r="P498" i="1" s="1"/>
  <c r="BP46" i="2"/>
  <c r="BP45" i="2"/>
  <c r="BP48" i="2"/>
  <c r="BP57" i="2"/>
  <c r="P164" i="1" s="1"/>
  <c r="BP56" i="2"/>
  <c r="BP55" i="2"/>
  <c r="P247" i="1" s="1"/>
  <c r="BP73" i="2"/>
  <c r="P363" i="1" s="1"/>
  <c r="BP74" i="2"/>
  <c r="P587" i="1" s="1"/>
  <c r="BP72" i="2"/>
  <c r="P565" i="1" s="1"/>
  <c r="BP5" i="2"/>
  <c r="BP8" i="2"/>
  <c r="BP78" i="2"/>
  <c r="P77" i="1" s="1"/>
  <c r="BP77" i="2"/>
  <c r="BP81" i="2"/>
  <c r="BP62" i="2"/>
  <c r="P61" i="1" s="1"/>
  <c r="BP44" i="2"/>
  <c r="BP65" i="2"/>
  <c r="P64" i="1" s="1"/>
  <c r="BP177" i="2"/>
  <c r="BP91" i="2"/>
  <c r="P461" i="1" s="1"/>
  <c r="BP140" i="2"/>
  <c r="BP142" i="2"/>
  <c r="P141" i="1" s="1"/>
  <c r="BP141" i="2"/>
  <c r="P180" i="1" s="1"/>
  <c r="BP192" i="2"/>
  <c r="BP194" i="2"/>
  <c r="P480" i="1" s="1"/>
  <c r="BP70" i="2"/>
  <c r="P327" i="1" s="1"/>
  <c r="BP71" i="2"/>
  <c r="P70" i="1" s="1"/>
  <c r="BP94" i="2"/>
  <c r="P451" i="1" s="1"/>
  <c r="BP144" i="2"/>
  <c r="P479" i="1" s="1"/>
  <c r="BP143" i="2"/>
  <c r="P546" i="1" s="1"/>
  <c r="BP93" i="2"/>
  <c r="P549" i="1" s="1"/>
  <c r="BP196" i="2"/>
  <c r="P551" i="1" s="1"/>
  <c r="BP178" i="2"/>
  <c r="BP185" i="2"/>
  <c r="BP188" i="2"/>
  <c r="P463" i="1" s="1"/>
  <c r="BP138" i="2"/>
  <c r="P390" i="1" s="1"/>
  <c r="BP189" i="2"/>
  <c r="BP139" i="2"/>
  <c r="P494" i="1" s="1"/>
  <c r="BP193" i="2"/>
  <c r="P512" i="1" s="1"/>
  <c r="BP191" i="2"/>
  <c r="P109" i="1" s="1"/>
  <c r="BP92" i="2"/>
  <c r="BP358" i="2"/>
  <c r="P122" i="1" s="1"/>
  <c r="BP278" i="2"/>
  <c r="BP277" i="2"/>
  <c r="P589" i="1" s="1"/>
  <c r="BP187" i="2"/>
  <c r="BP302" i="2"/>
  <c r="P588" i="1" s="1"/>
  <c r="BP25" i="2"/>
  <c r="BP242" i="2"/>
  <c r="BP190" i="2"/>
  <c r="BP243" i="2"/>
  <c r="P131" i="1" s="1"/>
  <c r="BP312" i="2"/>
  <c r="P309" i="1" s="1"/>
  <c r="BP244" i="2"/>
  <c r="P605" i="1" s="1"/>
  <c r="AD605" i="1" s="1"/>
  <c r="BP314" i="2"/>
  <c r="P581" i="1" s="1"/>
  <c r="BP279" i="2"/>
  <c r="P278" i="1" s="1"/>
  <c r="BP354" i="2"/>
  <c r="P353" i="1" s="1"/>
  <c r="BP357" i="2"/>
  <c r="P267" i="1" s="1"/>
  <c r="BP355" i="2"/>
  <c r="P556" i="1" s="1"/>
  <c r="BP282" i="2"/>
  <c r="BP280" i="2"/>
  <c r="BP356" i="2"/>
  <c r="BN16" i="2"/>
  <c r="BN38" i="2"/>
  <c r="N380" i="1" s="1"/>
  <c r="BN26" i="2"/>
  <c r="BN13" i="2"/>
  <c r="N156" i="1" s="1"/>
  <c r="BN23" i="2"/>
  <c r="BN14" i="2"/>
  <c r="N245" i="1" s="1"/>
  <c r="BN55" i="2"/>
  <c r="BN18" i="2"/>
  <c r="BN10" i="2"/>
  <c r="N9" i="1" s="1"/>
  <c r="BN59" i="2"/>
  <c r="BN20" i="2"/>
  <c r="BN29" i="2"/>
  <c r="BN17" i="2"/>
  <c r="N422" i="1" s="1"/>
  <c r="BN32" i="2"/>
  <c r="N457" i="1" s="1"/>
  <c r="BN9" i="2"/>
  <c r="N166" i="1" s="1"/>
  <c r="BN3" i="2"/>
  <c r="BN22" i="2"/>
  <c r="N454" i="1" s="1"/>
  <c r="BN12" i="2"/>
  <c r="BN82" i="2"/>
  <c r="BN6" i="2"/>
  <c r="BN21" i="2"/>
  <c r="N450" i="1" s="1"/>
  <c r="BN33" i="2"/>
  <c r="BN51" i="2"/>
  <c r="BN11" i="2"/>
  <c r="N10" i="1" s="1"/>
  <c r="BN4" i="2"/>
  <c r="BN15" i="2"/>
  <c r="N570" i="1" s="1"/>
  <c r="BN24" i="2"/>
  <c r="N515" i="1" s="1"/>
  <c r="BN39" i="2"/>
  <c r="N524" i="1" s="1"/>
  <c r="BN58" i="2"/>
  <c r="BN28" i="2"/>
  <c r="N27" i="1" s="1"/>
  <c r="BN60" i="2"/>
  <c r="N274" i="1" s="1"/>
  <c r="BN61" i="2"/>
  <c r="N426" i="1" s="1"/>
  <c r="BN41" i="2"/>
  <c r="N498" i="1" s="1"/>
  <c r="BN42" i="2"/>
  <c r="BN43" i="2"/>
  <c r="N42" i="1" s="1"/>
  <c r="BN30" i="2"/>
  <c r="N29" i="1" s="1"/>
  <c r="BN44" i="2"/>
  <c r="BN48" i="2"/>
  <c r="BN49" i="2"/>
  <c r="BN37" i="2"/>
  <c r="N193" i="1" s="1"/>
  <c r="BN36" i="2"/>
  <c r="BN72" i="2"/>
  <c r="N565" i="1" s="1"/>
  <c r="BN19" i="2"/>
  <c r="BN27" i="2"/>
  <c r="N583" i="1" s="1"/>
  <c r="BN40" i="2"/>
  <c r="N571" i="1" s="1"/>
  <c r="BN80" i="2"/>
  <c r="BN79" i="2"/>
  <c r="BN46" i="2"/>
  <c r="BN45" i="2"/>
  <c r="N341" i="1" s="1"/>
  <c r="BN65" i="2"/>
  <c r="BN56" i="2"/>
  <c r="BN57" i="2"/>
  <c r="BN71" i="2"/>
  <c r="BN91" i="2"/>
  <c r="N461" i="1" s="1"/>
  <c r="BN138" i="2"/>
  <c r="N390" i="1" s="1"/>
  <c r="BN70" i="2"/>
  <c r="N327" i="1" s="1"/>
  <c r="BN92" i="2"/>
  <c r="N547" i="1" s="1"/>
  <c r="BN140" i="2"/>
  <c r="BN139" i="2"/>
  <c r="N494" i="1" s="1"/>
  <c r="BN141" i="2"/>
  <c r="N180" i="1" s="1"/>
  <c r="BN142" i="2"/>
  <c r="BN178" i="2"/>
  <c r="BN177" i="2"/>
  <c r="BN233" i="2"/>
  <c r="BN231" i="2"/>
  <c r="N273" i="1" s="1"/>
  <c r="BN234" i="2"/>
  <c r="N249" i="1" s="1"/>
  <c r="BN232" i="2"/>
  <c r="BN270" i="2"/>
  <c r="N269" i="1" s="1"/>
  <c r="BN269" i="2"/>
  <c r="BN268" i="2"/>
  <c r="BN267" i="2"/>
  <c r="BN272" i="2"/>
  <c r="BN271" i="2"/>
  <c r="N564" i="1" s="1"/>
  <c r="BN235" i="2"/>
  <c r="BN284" i="2"/>
  <c r="N492" i="1" s="1"/>
  <c r="BN285" i="2"/>
  <c r="N52" i="1" s="1"/>
  <c r="BN287" i="2"/>
  <c r="N345" i="1" s="1"/>
  <c r="BN286" i="2"/>
  <c r="N53" i="1" s="1"/>
  <c r="BN283" i="2"/>
  <c r="N355" i="1" s="1"/>
  <c r="BN179" i="2"/>
  <c r="N429" i="1" s="1"/>
  <c r="BN236" i="2"/>
  <c r="N235" i="1" s="1"/>
  <c r="BN237" i="2"/>
  <c r="BN185" i="2"/>
  <c r="BN239" i="2"/>
  <c r="BN241" i="2"/>
  <c r="BN186" i="2"/>
  <c r="BN240" i="2"/>
  <c r="N442" i="1" s="1"/>
  <c r="BN187" i="2"/>
  <c r="BN25" i="2"/>
  <c r="BN188" i="2"/>
  <c r="BN189" i="2"/>
  <c r="N353" i="1" s="1"/>
  <c r="BN306" i="2"/>
  <c r="N157" i="1" s="1"/>
  <c r="BN242" i="2"/>
  <c r="N601" i="1" s="1"/>
  <c r="BN313" i="2"/>
  <c r="N612" i="1" s="1"/>
  <c r="BN190" i="2"/>
  <c r="BN314" i="2"/>
  <c r="N581" i="1" s="1"/>
  <c r="BN282" i="2"/>
  <c r="N99" i="1" s="1"/>
  <c r="BN277" i="2"/>
  <c r="N589" i="1" s="1"/>
  <c r="BN281" i="2"/>
  <c r="BN279" i="2"/>
  <c r="N278" i="1" s="1"/>
  <c r="BN358" i="2"/>
  <c r="N122" i="1" s="1"/>
  <c r="BN464" i="2"/>
  <c r="N229" i="1" s="1"/>
  <c r="BN466" i="2"/>
  <c r="N130" i="1" s="1"/>
  <c r="BN465" i="2"/>
  <c r="N173" i="1" s="1"/>
  <c r="BN468" i="2"/>
  <c r="BN471" i="2"/>
  <c r="N132" i="1" s="1"/>
  <c r="BN467" i="2"/>
  <c r="BN470" i="2"/>
  <c r="N389" i="1" s="1"/>
  <c r="BN469" i="2"/>
  <c r="N225" i="1" s="1"/>
  <c r="BN490" i="2"/>
  <c r="N197" i="1" s="1"/>
  <c r="BN322" i="2"/>
  <c r="BN320" i="2"/>
  <c r="BN323" i="2"/>
  <c r="N107" i="1" s="1"/>
  <c r="BN505" i="2"/>
  <c r="N445" i="1" s="1"/>
  <c r="BN617" i="2"/>
  <c r="N127" i="1" s="1"/>
  <c r="BN611" i="2"/>
  <c r="BN608" i="2"/>
  <c r="N308" i="1" s="1"/>
  <c r="BN619" i="2"/>
  <c r="BN607" i="2"/>
  <c r="N362" i="1" s="1"/>
  <c r="BN504" i="2"/>
  <c r="N103" i="1" s="1"/>
  <c r="BN503" i="2"/>
  <c r="BN612" i="2"/>
  <c r="BN610" i="2"/>
  <c r="BN620" i="2"/>
  <c r="N619" i="1" s="1"/>
  <c r="BN506" i="2"/>
  <c r="BN615" i="2"/>
  <c r="BN616" i="2"/>
  <c r="BO614" i="2"/>
  <c r="O603" i="1" s="1"/>
  <c r="BO613" i="2"/>
  <c r="BN622" i="2"/>
  <c r="N183" i="1" s="1"/>
  <c r="BO620" i="1" l="1"/>
  <c r="AV620" i="1"/>
  <c r="BN613" i="1"/>
  <c r="AB613" i="1"/>
  <c r="AU132" i="1"/>
  <c r="BN132" i="1"/>
  <c r="AB132" i="1"/>
  <c r="AB274" i="1"/>
  <c r="AU274" i="1"/>
  <c r="BN274" i="1"/>
  <c r="BN457" i="1"/>
  <c r="AU457" i="1"/>
  <c r="AB457" i="1"/>
  <c r="BN612" i="1"/>
  <c r="AU612" i="1"/>
  <c r="AB612" i="1"/>
  <c r="AU362" i="1"/>
  <c r="AB362" i="1"/>
  <c r="BN362" i="1"/>
  <c r="BN130" i="1"/>
  <c r="AB130" i="1"/>
  <c r="AU130" i="1"/>
  <c r="BN442" i="1"/>
  <c r="AB442" i="1"/>
  <c r="AU442" i="1"/>
  <c r="AU355" i="1"/>
  <c r="AB355" i="1"/>
  <c r="BN355" i="1"/>
  <c r="N266" i="1"/>
  <c r="N563" i="1"/>
  <c r="AU390" i="1"/>
  <c r="AB390" i="1"/>
  <c r="BN390" i="1"/>
  <c r="N78" i="1"/>
  <c r="AB78" i="1" s="1"/>
  <c r="N423" i="1"/>
  <c r="N48" i="1"/>
  <c r="N361" i="1"/>
  <c r="AU166" i="1"/>
  <c r="BN166" i="1"/>
  <c r="AB166" i="1"/>
  <c r="N54" i="1"/>
  <c r="N247" i="1"/>
  <c r="BP309" i="1"/>
  <c r="AD309" i="1"/>
  <c r="AW309" i="1"/>
  <c r="P277" i="1"/>
  <c r="P101" i="1"/>
  <c r="AW463" i="1"/>
  <c r="BP463" i="1"/>
  <c r="AD463" i="1"/>
  <c r="P4" i="1"/>
  <c r="P501" i="1"/>
  <c r="P44" i="1"/>
  <c r="P341" i="1"/>
  <c r="AD244" i="1"/>
  <c r="BP244" i="1"/>
  <c r="AW244" i="1"/>
  <c r="P3" i="1"/>
  <c r="AD3" i="1" s="1"/>
  <c r="P264" i="1"/>
  <c r="BP460" i="1"/>
  <c r="AD460" i="1"/>
  <c r="AW460" i="1"/>
  <c r="BO107" i="1"/>
  <c r="AV107" i="1"/>
  <c r="AC107" i="1"/>
  <c r="AC387" i="1"/>
  <c r="AK387" i="1" s="1"/>
  <c r="AV387" i="1"/>
  <c r="BD387" i="1" s="1"/>
  <c r="G387" i="14" s="1"/>
  <c r="BO387" i="1"/>
  <c r="O493" i="1"/>
  <c r="O315" i="1"/>
  <c r="AV99" i="1"/>
  <c r="AC99" i="1"/>
  <c r="BO99" i="1"/>
  <c r="AC526" i="1"/>
  <c r="BO526" i="1"/>
  <c r="AV526" i="1"/>
  <c r="AC345" i="1"/>
  <c r="BO345" i="1"/>
  <c r="AV345" i="1"/>
  <c r="BO480" i="1"/>
  <c r="AC480" i="1"/>
  <c r="AV480" i="1"/>
  <c r="O70" i="1"/>
  <c r="O65" i="1"/>
  <c r="O332" i="1"/>
  <c r="O63" i="1"/>
  <c r="O226" i="1"/>
  <c r="O36" i="1"/>
  <c r="BO245" i="1"/>
  <c r="AC245" i="1"/>
  <c r="AV245" i="1"/>
  <c r="AD308" i="1"/>
  <c r="BP308" i="1"/>
  <c r="AW308" i="1"/>
  <c r="BP255" i="1"/>
  <c r="AD255" i="1"/>
  <c r="AW255" i="1"/>
  <c r="AW580" i="1"/>
  <c r="AD580" i="1"/>
  <c r="BP580" i="1"/>
  <c r="BN197" i="1"/>
  <c r="AU197" i="1"/>
  <c r="AB197" i="1"/>
  <c r="AU229" i="1"/>
  <c r="AB229" i="1"/>
  <c r="BN229" i="1"/>
  <c r="BN53" i="1"/>
  <c r="AB53" i="1"/>
  <c r="AU53" i="1"/>
  <c r="BN461" i="1"/>
  <c r="AU461" i="1"/>
  <c r="AB461" i="1"/>
  <c r="N47" i="1"/>
  <c r="N594" i="1"/>
  <c r="N32" i="1"/>
  <c r="N208" i="1"/>
  <c r="BN245" i="1"/>
  <c r="AB245" i="1"/>
  <c r="AU245" i="1"/>
  <c r="AD131" i="1"/>
  <c r="AW131" i="1"/>
  <c r="BP131" i="1"/>
  <c r="BP122" i="1"/>
  <c r="AW122" i="1"/>
  <c r="AD122" i="1"/>
  <c r="P184" i="1"/>
  <c r="P590" i="1"/>
  <c r="BP327" i="1"/>
  <c r="AD327" i="1"/>
  <c r="AW327" i="1"/>
  <c r="AD565" i="1"/>
  <c r="BP565" i="1"/>
  <c r="AW565" i="1"/>
  <c r="P45" i="1"/>
  <c r="P414" i="1"/>
  <c r="P48" i="1"/>
  <c r="P361" i="1"/>
  <c r="P6" i="1"/>
  <c r="AD6" i="1" s="1"/>
  <c r="AW419" i="1"/>
  <c r="AD419" i="1"/>
  <c r="BP419" i="1"/>
  <c r="AW156" i="1"/>
  <c r="BP156" i="1"/>
  <c r="AD156" i="1"/>
  <c r="AV255" i="1"/>
  <c r="BD255" i="1" s="1"/>
  <c r="G255" i="14" s="1"/>
  <c r="AC255" i="1"/>
  <c r="BO255" i="1"/>
  <c r="H255" i="14" s="1"/>
  <c r="BO309" i="1"/>
  <c r="AC309" i="1"/>
  <c r="AV309" i="1"/>
  <c r="BD309" i="1" s="1"/>
  <c r="G309" i="14" s="1"/>
  <c r="BO492" i="1"/>
  <c r="AC492" i="1"/>
  <c r="AV492" i="1"/>
  <c r="O55" i="1"/>
  <c r="AV55" i="1" s="1"/>
  <c r="AV498" i="1"/>
  <c r="BO498" i="1"/>
  <c r="AC498" i="1"/>
  <c r="AV361" i="1"/>
  <c r="BO361" i="1"/>
  <c r="AC361" i="1"/>
  <c r="AV203" i="1"/>
  <c r="BO203" i="1"/>
  <c r="AC203" i="1"/>
  <c r="O22" i="1"/>
  <c r="O460" i="1"/>
  <c r="P612" i="1"/>
  <c r="P168" i="1"/>
  <c r="AW290" i="1"/>
  <c r="BP290" i="1"/>
  <c r="AD290" i="1"/>
  <c r="AD213" i="1"/>
  <c r="AK213" i="1" s="1"/>
  <c r="BX213" i="1" s="1"/>
  <c r="BP213" i="1"/>
  <c r="AW213" i="1"/>
  <c r="BD213" i="1" s="1"/>
  <c r="BP540" i="1"/>
  <c r="AW540" i="1"/>
  <c r="AD540" i="1"/>
  <c r="AB308" i="1"/>
  <c r="AU308" i="1"/>
  <c r="BN308" i="1"/>
  <c r="AB225" i="1"/>
  <c r="BN225" i="1"/>
  <c r="AU225" i="1"/>
  <c r="BN122" i="1"/>
  <c r="AU122" i="1"/>
  <c r="AB122" i="1"/>
  <c r="AU601" i="1"/>
  <c r="BN601" i="1"/>
  <c r="AB601" i="1"/>
  <c r="AB345" i="1"/>
  <c r="AK345" i="1" s="1"/>
  <c r="BN345" i="1"/>
  <c r="AU345" i="1"/>
  <c r="BD345" i="1" s="1"/>
  <c r="AU571" i="1"/>
  <c r="BN571" i="1"/>
  <c r="AB571" i="1"/>
  <c r="N43" i="1"/>
  <c r="AB43" i="1" s="1"/>
  <c r="N401" i="1"/>
  <c r="N57" i="1"/>
  <c r="N569" i="1"/>
  <c r="AB450" i="1"/>
  <c r="AU450" i="1"/>
  <c r="BN450" i="1"/>
  <c r="AB422" i="1"/>
  <c r="AU422" i="1"/>
  <c r="BN422" i="1"/>
  <c r="N22" i="1"/>
  <c r="N460" i="1"/>
  <c r="AD556" i="1"/>
  <c r="AW556" i="1"/>
  <c r="BP556" i="1"/>
  <c r="AD480" i="1"/>
  <c r="AW480" i="1"/>
  <c r="BP480" i="1"/>
  <c r="P43" i="1"/>
  <c r="P401" i="1"/>
  <c r="AD587" i="1"/>
  <c r="BP587" i="1"/>
  <c r="AW587" i="1"/>
  <c r="AD498" i="1"/>
  <c r="BP498" i="1"/>
  <c r="AW498" i="1"/>
  <c r="BP493" i="1"/>
  <c r="AW493" i="1"/>
  <c r="AD493" i="1"/>
  <c r="P21" i="1"/>
  <c r="P57" i="1"/>
  <c r="P569" i="1"/>
  <c r="AW457" i="1"/>
  <c r="BP457" i="1"/>
  <c r="AD457" i="1"/>
  <c r="AW245" i="1"/>
  <c r="AD245" i="1"/>
  <c r="BP245" i="1"/>
  <c r="AV406" i="1"/>
  <c r="BD406" i="1" s="1"/>
  <c r="G406" i="14" s="1"/>
  <c r="BO406" i="1"/>
  <c r="H406" i="14" s="1"/>
  <c r="AC406" i="1"/>
  <c r="AK406" i="1" s="1"/>
  <c r="AC132" i="1"/>
  <c r="BO132" i="1"/>
  <c r="H132" i="14" s="1"/>
  <c r="AV132" i="1"/>
  <c r="BO413" i="1"/>
  <c r="H413" i="14" s="1"/>
  <c r="AC413" i="1"/>
  <c r="AK413" i="1" s="1"/>
  <c r="AV413" i="1"/>
  <c r="BD413" i="1" s="1"/>
  <c r="G413" i="14" s="1"/>
  <c r="AV131" i="1"/>
  <c r="BD131" i="1" s="1"/>
  <c r="G131" i="14" s="1"/>
  <c r="AC131" i="1"/>
  <c r="BO131" i="1"/>
  <c r="O232" i="1"/>
  <c r="O538" i="1"/>
  <c r="AV390" i="1"/>
  <c r="BO390" i="1"/>
  <c r="AC390" i="1"/>
  <c r="AV180" i="1"/>
  <c r="AC180" i="1"/>
  <c r="BO180" i="1"/>
  <c r="O56" i="1"/>
  <c r="O164" i="1"/>
  <c r="AV496" i="1"/>
  <c r="AC496" i="1"/>
  <c r="BO496" i="1"/>
  <c r="H496" i="14" s="1"/>
  <c r="O58" i="1"/>
  <c r="AC58" i="1" s="1"/>
  <c r="O533" i="1"/>
  <c r="AV208" i="1"/>
  <c r="AC208" i="1"/>
  <c r="BO208" i="1"/>
  <c r="BP445" i="1"/>
  <c r="AD445" i="1"/>
  <c r="AW445" i="1"/>
  <c r="BP172" i="1"/>
  <c r="AD172" i="1"/>
  <c r="AW172" i="1"/>
  <c r="H387" i="14"/>
  <c r="N610" i="1"/>
  <c r="N377" i="1"/>
  <c r="AB389" i="1"/>
  <c r="BN389" i="1"/>
  <c r="AU389" i="1"/>
  <c r="AB157" i="1"/>
  <c r="AK157" i="1" s="1"/>
  <c r="BX157" i="1" s="1"/>
  <c r="AU157" i="1"/>
  <c r="BD157" i="1" s="1"/>
  <c r="G157" i="14" s="1"/>
  <c r="BN157" i="1"/>
  <c r="H157" i="14" s="1"/>
  <c r="N238" i="1"/>
  <c r="N378" i="1"/>
  <c r="AU52" i="1"/>
  <c r="AB52" i="1"/>
  <c r="BN52" i="1"/>
  <c r="AB180" i="1"/>
  <c r="BN180" i="1"/>
  <c r="AU180" i="1"/>
  <c r="N56" i="1"/>
  <c r="N164" i="1"/>
  <c r="AB583" i="1"/>
  <c r="AU583" i="1"/>
  <c r="BN583" i="1"/>
  <c r="AB524" i="1"/>
  <c r="AU524" i="1"/>
  <c r="BN524" i="1"/>
  <c r="AB156" i="1"/>
  <c r="AU156" i="1"/>
  <c r="BN156" i="1"/>
  <c r="BP267" i="1"/>
  <c r="AW267" i="1"/>
  <c r="AD267" i="1"/>
  <c r="P241" i="1"/>
  <c r="P601" i="1"/>
  <c r="BP109" i="1"/>
  <c r="AD109" i="1"/>
  <c r="AW109" i="1"/>
  <c r="AD551" i="1"/>
  <c r="AK551" i="1" s="1"/>
  <c r="AW551" i="1"/>
  <c r="BD551" i="1" s="1"/>
  <c r="BP551" i="1"/>
  <c r="AW363" i="1"/>
  <c r="BP363" i="1"/>
  <c r="AD363" i="1"/>
  <c r="BP496" i="1"/>
  <c r="AW496" i="1"/>
  <c r="AD496" i="1"/>
  <c r="P23" i="1"/>
  <c r="AD23" i="1" s="1"/>
  <c r="P515" i="1"/>
  <c r="P63" i="1"/>
  <c r="P226" i="1"/>
  <c r="P27" i="1"/>
  <c r="P489" i="1"/>
  <c r="AW524" i="1"/>
  <c r="AD524" i="1"/>
  <c r="BP524" i="1"/>
  <c r="BP422" i="1"/>
  <c r="AW422" i="1"/>
  <c r="AD422" i="1"/>
  <c r="AC197" i="1"/>
  <c r="AV197" i="1"/>
  <c r="BO197" i="1"/>
  <c r="AC130" i="1"/>
  <c r="BO130" i="1"/>
  <c r="AV130" i="1"/>
  <c r="AV446" i="1"/>
  <c r="AC446" i="1"/>
  <c r="BO446" i="1"/>
  <c r="AV105" i="1"/>
  <c r="AC105" i="1"/>
  <c r="BO105" i="1"/>
  <c r="O145" i="1"/>
  <c r="AV145" i="1" s="1"/>
  <c r="BD145" i="1" s="1"/>
  <c r="G145" i="14" s="1"/>
  <c r="O554" i="1"/>
  <c r="O47" i="1"/>
  <c r="O594" i="1"/>
  <c r="O68" i="1"/>
  <c r="O550" i="1"/>
  <c r="AC571" i="1"/>
  <c r="AV571" i="1"/>
  <c r="BO571" i="1"/>
  <c r="O31" i="1"/>
  <c r="AC31" i="1" s="1"/>
  <c r="O457" i="1"/>
  <c r="AD492" i="1"/>
  <c r="AW492" i="1"/>
  <c r="BP492" i="1"/>
  <c r="AD468" i="1"/>
  <c r="BP468" i="1"/>
  <c r="AW468" i="1"/>
  <c r="AB127" i="1"/>
  <c r="AU127" i="1"/>
  <c r="BN127" i="1"/>
  <c r="AB353" i="1"/>
  <c r="AU353" i="1"/>
  <c r="BN353" i="1"/>
  <c r="N184" i="1"/>
  <c r="AB184" i="1" s="1"/>
  <c r="N590" i="1"/>
  <c r="AU492" i="1"/>
  <c r="BN492" i="1"/>
  <c r="AB492" i="1"/>
  <c r="BN494" i="1"/>
  <c r="AU494" i="1"/>
  <c r="AB494" i="1"/>
  <c r="N55" i="1"/>
  <c r="AU55" i="1" s="1"/>
  <c r="N18" i="1"/>
  <c r="AU18" i="1" s="1"/>
  <c r="N253" i="1"/>
  <c r="AU515" i="1"/>
  <c r="AB515" i="1"/>
  <c r="BN515" i="1"/>
  <c r="P24" i="1"/>
  <c r="P299" i="1"/>
  <c r="AW512" i="1"/>
  <c r="BD512" i="1" s="1"/>
  <c r="G512" i="14" s="1"/>
  <c r="AD512" i="1"/>
  <c r="AK512" i="1" s="1"/>
  <c r="BP512" i="1"/>
  <c r="H512" i="14" s="1"/>
  <c r="AD549" i="1"/>
  <c r="AK549" i="1" s="1"/>
  <c r="BP549" i="1"/>
  <c r="AW549" i="1"/>
  <c r="BD549" i="1" s="1"/>
  <c r="BP180" i="1"/>
  <c r="AD180" i="1"/>
  <c r="AW180" i="1"/>
  <c r="AD247" i="1"/>
  <c r="BP247" i="1"/>
  <c r="AW247" i="1"/>
  <c r="BP426" i="1"/>
  <c r="AD426" i="1"/>
  <c r="AW426" i="1"/>
  <c r="P68" i="1"/>
  <c r="P550" i="1"/>
  <c r="AD537" i="1"/>
  <c r="AW537" i="1"/>
  <c r="BP537" i="1"/>
  <c r="P58" i="1"/>
  <c r="P533" i="1"/>
  <c r="P37" i="1"/>
  <c r="P380" i="1"/>
  <c r="AC183" i="1"/>
  <c r="BO183" i="1"/>
  <c r="AV183" i="1"/>
  <c r="O610" i="1"/>
  <c r="O377" i="1"/>
  <c r="BO558" i="1"/>
  <c r="H558" i="14" s="1"/>
  <c r="AC558" i="1"/>
  <c r="AK558" i="1" s="1"/>
  <c r="AV558" i="1"/>
  <c r="BD558" i="1" s="1"/>
  <c r="G558" i="14" s="1"/>
  <c r="AV229" i="1"/>
  <c r="AC229" i="1"/>
  <c r="BO229" i="1"/>
  <c r="O241" i="1"/>
  <c r="O601" i="1"/>
  <c r="AC442" i="1"/>
  <c r="AV442" i="1"/>
  <c r="BO442" i="1"/>
  <c r="O266" i="1"/>
  <c r="BO266" i="1" s="1"/>
  <c r="O563" i="1"/>
  <c r="O184" i="1"/>
  <c r="O590" i="1"/>
  <c r="AC461" i="1"/>
  <c r="BO461" i="1"/>
  <c r="AV461" i="1"/>
  <c r="AV565" i="1"/>
  <c r="AC565" i="1"/>
  <c r="BO565" i="1"/>
  <c r="O23" i="1"/>
  <c r="O515" i="1"/>
  <c r="BO217" i="1"/>
  <c r="AV217" i="1"/>
  <c r="AC217" i="1"/>
  <c r="O26" i="1"/>
  <c r="O583" i="1"/>
  <c r="AC422" i="1"/>
  <c r="AV422" i="1"/>
  <c r="BO422" i="1"/>
  <c r="AW183" i="1"/>
  <c r="AD183" i="1"/>
  <c r="BP183" i="1"/>
  <c r="AD107" i="1"/>
  <c r="BP107" i="1"/>
  <c r="AW107" i="1"/>
  <c r="AD305" i="1"/>
  <c r="BP305" i="1"/>
  <c r="AW305" i="1"/>
  <c r="AW446" i="1"/>
  <c r="AD446" i="1"/>
  <c r="BP446" i="1"/>
  <c r="P610" i="1"/>
  <c r="BP610" i="1" s="1"/>
  <c r="P377" i="1"/>
  <c r="AV350" i="1"/>
  <c r="BO350" i="1"/>
  <c r="AC350" i="1"/>
  <c r="AB183" i="1"/>
  <c r="AU183" i="1"/>
  <c r="BN183" i="1"/>
  <c r="N611" i="1"/>
  <c r="BN611" i="1" s="1"/>
  <c r="N209" i="1"/>
  <c r="AU445" i="1"/>
  <c r="AB445" i="1"/>
  <c r="BN445" i="1"/>
  <c r="BD132" i="1"/>
  <c r="G132" i="14" s="1"/>
  <c r="AB589" i="1"/>
  <c r="AU589" i="1"/>
  <c r="BN589" i="1"/>
  <c r="AU249" i="1"/>
  <c r="AB249" i="1"/>
  <c r="BN249" i="1"/>
  <c r="BN565" i="1"/>
  <c r="AU565" i="1"/>
  <c r="AB565" i="1"/>
  <c r="N41" i="1"/>
  <c r="N499" i="1"/>
  <c r="AB570" i="1"/>
  <c r="BN570" i="1"/>
  <c r="AU570" i="1"/>
  <c r="N58" i="1"/>
  <c r="N533" i="1"/>
  <c r="BN380" i="1"/>
  <c r="AB380" i="1"/>
  <c r="AU380" i="1"/>
  <c r="BP588" i="1"/>
  <c r="AW588" i="1"/>
  <c r="AD588" i="1"/>
  <c r="AW494" i="1"/>
  <c r="BP494" i="1"/>
  <c r="AD494" i="1"/>
  <c r="AW546" i="1"/>
  <c r="BP546" i="1"/>
  <c r="AD546" i="1"/>
  <c r="BP274" i="1"/>
  <c r="AD274" i="1"/>
  <c r="AW274" i="1"/>
  <c r="P14" i="1"/>
  <c r="P570" i="1"/>
  <c r="AD571" i="1"/>
  <c r="AW571" i="1"/>
  <c r="BD571" i="1" s="1"/>
  <c r="BP571" i="1"/>
  <c r="AD203" i="1"/>
  <c r="AW203" i="1"/>
  <c r="BP203" i="1"/>
  <c r="AW166" i="1"/>
  <c r="BP166" i="1"/>
  <c r="AD166" i="1"/>
  <c r="BO308" i="1"/>
  <c r="AC308" i="1"/>
  <c r="AV308" i="1"/>
  <c r="O611" i="1"/>
  <c r="O209" i="1"/>
  <c r="AV305" i="1"/>
  <c r="BO305" i="1"/>
  <c r="AC305" i="1"/>
  <c r="AC173" i="1"/>
  <c r="AV173" i="1"/>
  <c r="BO173" i="1"/>
  <c r="AC556" i="1"/>
  <c r="AV556" i="1"/>
  <c r="BD556" i="1" s="1"/>
  <c r="BO556" i="1"/>
  <c r="AC122" i="1"/>
  <c r="AV122" i="1"/>
  <c r="BO122" i="1"/>
  <c r="BO313" i="1"/>
  <c r="AC313" i="1"/>
  <c r="AV313" i="1"/>
  <c r="AC547" i="1"/>
  <c r="AV547" i="1"/>
  <c r="BO547" i="1"/>
  <c r="AC587" i="1"/>
  <c r="AV587" i="1"/>
  <c r="BD587" i="1" s="1"/>
  <c r="BO587" i="1"/>
  <c r="O45" i="1"/>
  <c r="O414" i="1"/>
  <c r="O41" i="1"/>
  <c r="O499" i="1"/>
  <c r="O14" i="1"/>
  <c r="O570" i="1"/>
  <c r="O18" i="1"/>
  <c r="AC18" i="1" s="1"/>
  <c r="O253" i="1"/>
  <c r="O17" i="1"/>
  <c r="AW603" i="1"/>
  <c r="BP603" i="1"/>
  <c r="AD603" i="1"/>
  <c r="P611" i="1"/>
  <c r="P209" i="1"/>
  <c r="AW314" i="1"/>
  <c r="BP314" i="1"/>
  <c r="AD314" i="1"/>
  <c r="O612" i="1"/>
  <c r="O168" i="1"/>
  <c r="AU107" i="1"/>
  <c r="BN107" i="1"/>
  <c r="AB107" i="1"/>
  <c r="AU99" i="1"/>
  <c r="BN99" i="1"/>
  <c r="AB99" i="1"/>
  <c r="N24" i="1"/>
  <c r="N299" i="1"/>
  <c r="BN564" i="1"/>
  <c r="AU564" i="1"/>
  <c r="AB564" i="1"/>
  <c r="BN273" i="1"/>
  <c r="AB273" i="1"/>
  <c r="AU273" i="1"/>
  <c r="AU547" i="1"/>
  <c r="BN547" i="1"/>
  <c r="AB547" i="1"/>
  <c r="AU341" i="1"/>
  <c r="BN341" i="1"/>
  <c r="AB341" i="1"/>
  <c r="N35" i="1"/>
  <c r="AU35" i="1" s="1"/>
  <c r="N203" i="1"/>
  <c r="AU498" i="1"/>
  <c r="BN498" i="1"/>
  <c r="AB498" i="1"/>
  <c r="N3" i="1"/>
  <c r="N264" i="1"/>
  <c r="BN454" i="1"/>
  <c r="AU454" i="1"/>
  <c r="AB454" i="1"/>
  <c r="AW581" i="1"/>
  <c r="BP581" i="1"/>
  <c r="AD581" i="1"/>
  <c r="BP479" i="1"/>
  <c r="AW479" i="1"/>
  <c r="AD479" i="1"/>
  <c r="AW164" i="1"/>
  <c r="AD164" i="1"/>
  <c r="BP164" i="1"/>
  <c r="AD217" i="1"/>
  <c r="AW217" i="1"/>
  <c r="BP217" i="1"/>
  <c r="AD450" i="1"/>
  <c r="BP450" i="1"/>
  <c r="AW450" i="1"/>
  <c r="P26" i="1"/>
  <c r="P583" i="1"/>
  <c r="P36" i="1"/>
  <c r="AC225" i="1"/>
  <c r="AV225" i="1"/>
  <c r="BO225" i="1"/>
  <c r="BO92" i="1"/>
  <c r="AC92" i="1"/>
  <c r="AV92" i="1"/>
  <c r="AV589" i="1"/>
  <c r="BO589" i="1"/>
  <c r="AC589" i="1"/>
  <c r="O274" i="1"/>
  <c r="O471" i="1"/>
  <c r="AC494" i="1"/>
  <c r="AV494" i="1"/>
  <c r="BO494" i="1"/>
  <c r="AC363" i="1"/>
  <c r="AK363" i="1" s="1"/>
  <c r="BO363" i="1"/>
  <c r="AV363" i="1"/>
  <c r="BD363" i="1" s="1"/>
  <c r="G363" i="14" s="1"/>
  <c r="O44" i="1"/>
  <c r="O341" i="1"/>
  <c r="BO426" i="1"/>
  <c r="AC426" i="1"/>
  <c r="AV426" i="1"/>
  <c r="O3" i="1"/>
  <c r="O264" i="1"/>
  <c r="P620" i="1"/>
  <c r="P350" i="1"/>
  <c r="AB350" i="1"/>
  <c r="AU350" i="1"/>
  <c r="BN350" i="1"/>
  <c r="AC603" i="1"/>
  <c r="AV603" i="1"/>
  <c r="BD603" i="1" s="1"/>
  <c r="G603" i="14" s="1"/>
  <c r="BO603" i="1"/>
  <c r="H603" i="14" s="1"/>
  <c r="AB103" i="1"/>
  <c r="AU103" i="1"/>
  <c r="BN103" i="1"/>
  <c r="AB173" i="1"/>
  <c r="AK173" i="1" s="1"/>
  <c r="BN173" i="1"/>
  <c r="AU173" i="1"/>
  <c r="BN581" i="1"/>
  <c r="H581" i="14" s="1"/>
  <c r="AB581" i="1"/>
  <c r="AU581" i="1"/>
  <c r="AB429" i="1"/>
  <c r="BN429" i="1"/>
  <c r="AU429" i="1"/>
  <c r="N232" i="1"/>
  <c r="AU232" i="1" s="1"/>
  <c r="N538" i="1"/>
  <c r="BN327" i="1"/>
  <c r="AB327" i="1"/>
  <c r="AU327" i="1"/>
  <c r="N45" i="1"/>
  <c r="N414" i="1"/>
  <c r="BN193" i="1"/>
  <c r="AB193" i="1"/>
  <c r="AU193" i="1"/>
  <c r="AB426" i="1"/>
  <c r="BN426" i="1"/>
  <c r="AU426" i="1"/>
  <c r="N2" i="1"/>
  <c r="N349" i="1"/>
  <c r="N17" i="1"/>
  <c r="AU17" i="1" s="1"/>
  <c r="N381" i="1"/>
  <c r="AD589" i="1"/>
  <c r="BP589" i="1"/>
  <c r="AW589" i="1"/>
  <c r="AD390" i="1"/>
  <c r="AW390" i="1"/>
  <c r="BP390" i="1"/>
  <c r="BP451" i="1"/>
  <c r="AD451" i="1"/>
  <c r="AW451" i="1"/>
  <c r="BP461" i="1"/>
  <c r="AW461" i="1"/>
  <c r="AD461" i="1"/>
  <c r="P7" i="1"/>
  <c r="P467" i="1"/>
  <c r="P47" i="1"/>
  <c r="AD47" i="1" s="1"/>
  <c r="P594" i="1"/>
  <c r="P41" i="1"/>
  <c r="P499" i="1"/>
  <c r="P18" i="1"/>
  <c r="P253" i="1"/>
  <c r="P32" i="1"/>
  <c r="P208" i="1"/>
  <c r="P17" i="1"/>
  <c r="AD17" i="1" s="1"/>
  <c r="O617" i="1"/>
  <c r="BO617" i="1" s="1"/>
  <c r="O344" i="1"/>
  <c r="AV389" i="1"/>
  <c r="AC389" i="1"/>
  <c r="BO389" i="1"/>
  <c r="AC102" i="1"/>
  <c r="AK102" i="1" s="1"/>
  <c r="BO102" i="1"/>
  <c r="H102" i="14" s="1"/>
  <c r="AV102" i="1"/>
  <c r="BD102" i="1" s="1"/>
  <c r="G102" i="14" s="1"/>
  <c r="O367" i="1"/>
  <c r="BO367" i="1" s="1"/>
  <c r="O172" i="1"/>
  <c r="BO392" i="1"/>
  <c r="AC392" i="1"/>
  <c r="AK392" i="1" s="1"/>
  <c r="AV392" i="1"/>
  <c r="BD392" i="1" s="1"/>
  <c r="O277" i="1"/>
  <c r="O101" i="1"/>
  <c r="BO588" i="1"/>
  <c r="AC588" i="1"/>
  <c r="AV588" i="1"/>
  <c r="BD588" i="1" s="1"/>
  <c r="G588" i="14" s="1"/>
  <c r="AC580" i="1"/>
  <c r="AK580" i="1" s="1"/>
  <c r="AV580" i="1"/>
  <c r="BO580" i="1"/>
  <c r="BO511" i="1"/>
  <c r="H511" i="14" s="1"/>
  <c r="AV511" i="1"/>
  <c r="BD511" i="1" s="1"/>
  <c r="G511" i="14" s="1"/>
  <c r="AC511" i="1"/>
  <c r="AK511" i="1" s="1"/>
  <c r="AC564" i="1"/>
  <c r="BO564" i="1"/>
  <c r="AV564" i="1"/>
  <c r="AC479" i="1"/>
  <c r="BO479" i="1"/>
  <c r="AV479" i="1"/>
  <c r="O43" i="1"/>
  <c r="O401" i="1"/>
  <c r="O54" i="1"/>
  <c r="AV54" i="1" s="1"/>
  <c r="O247" i="1"/>
  <c r="O37" i="1"/>
  <c r="O380" i="1"/>
  <c r="O10" i="1"/>
  <c r="BO166" i="1"/>
  <c r="AV166" i="1"/>
  <c r="AC166" i="1"/>
  <c r="BO524" i="1"/>
  <c r="AV524" i="1"/>
  <c r="AC524" i="1"/>
  <c r="BO156" i="1"/>
  <c r="AC156" i="1"/>
  <c r="AV156" i="1"/>
  <c r="AW127" i="1"/>
  <c r="BD127" i="1" s="1"/>
  <c r="G127" i="14" s="1"/>
  <c r="AD127" i="1"/>
  <c r="AK127" i="1" s="1"/>
  <c r="BP127" i="1"/>
  <c r="H127" i="14" s="1"/>
  <c r="AW362" i="1"/>
  <c r="AD362" i="1"/>
  <c r="BP362" i="1"/>
  <c r="AW526" i="1"/>
  <c r="BD526" i="1" s="1"/>
  <c r="G526" i="14" s="1"/>
  <c r="AD526" i="1"/>
  <c r="BP526" i="1"/>
  <c r="H526" i="14" s="1"/>
  <c r="BP333" i="1"/>
  <c r="AD333" i="1"/>
  <c r="AW333" i="1"/>
  <c r="BP605" i="1"/>
  <c r="AW605" i="1"/>
  <c r="AW618" i="1"/>
  <c r="N469" i="1"/>
  <c r="BN469" i="1" s="1"/>
  <c r="N376" i="1"/>
  <c r="N305" i="1"/>
  <c r="BN305" i="1" s="1"/>
  <c r="H305" i="14" s="1"/>
  <c r="N168" i="1"/>
  <c r="N284" i="1"/>
  <c r="AB284" i="1" s="1"/>
  <c r="N326" i="1"/>
  <c r="N140" i="1"/>
  <c r="AB140" i="1" s="1"/>
  <c r="N206" i="1"/>
  <c r="N39" i="1"/>
  <c r="N75" i="1"/>
  <c r="N20" i="1"/>
  <c r="AB20" i="1" s="1"/>
  <c r="N33" i="1"/>
  <c r="N16" i="1"/>
  <c r="AB16" i="1" s="1"/>
  <c r="P354" i="1"/>
  <c r="P343" i="1"/>
  <c r="P189" i="1"/>
  <c r="P150" i="1"/>
  <c r="P91" i="1"/>
  <c r="P30" i="1"/>
  <c r="P177" i="1"/>
  <c r="BP177" i="1" s="1"/>
  <c r="P98" i="1"/>
  <c r="P193" i="1"/>
  <c r="BP193" i="1" s="1"/>
  <c r="P415" i="1"/>
  <c r="P71" i="1"/>
  <c r="P82" i="1"/>
  <c r="P53" i="1"/>
  <c r="P78" i="1"/>
  <c r="P19" i="1"/>
  <c r="BP19" i="1" s="1"/>
  <c r="P10" i="1"/>
  <c r="AW10" i="1" s="1"/>
  <c r="P12" i="1"/>
  <c r="AW12" i="1" s="1"/>
  <c r="N320" i="1"/>
  <c r="N440" i="1"/>
  <c r="O321" i="1"/>
  <c r="O334" i="1"/>
  <c r="O491" i="1"/>
  <c r="AC491" i="1" s="1"/>
  <c r="O466" i="1"/>
  <c r="BO466" i="1" s="1"/>
  <c r="O476" i="1"/>
  <c r="O391" i="1"/>
  <c r="O458" i="1"/>
  <c r="O368" i="1"/>
  <c r="O452" i="1"/>
  <c r="O311" i="1"/>
  <c r="O249" i="1"/>
  <c r="O405" i="1"/>
  <c r="BO405" i="1" s="1"/>
  <c r="H405" i="14" s="1"/>
  <c r="O111" i="1"/>
  <c r="O235" i="1"/>
  <c r="O312" i="1"/>
  <c r="O283" i="1"/>
  <c r="O325" i="1"/>
  <c r="O331" i="1"/>
  <c r="AV331" i="1" s="1"/>
  <c r="BD331" i="1" s="1"/>
  <c r="O254" i="1"/>
  <c r="O233" i="1"/>
  <c r="AC233" i="1" s="1"/>
  <c r="O158" i="1"/>
  <c r="O191" i="1"/>
  <c r="O152" i="1"/>
  <c r="O93" i="1"/>
  <c r="O125" i="1"/>
  <c r="O79" i="1"/>
  <c r="AV79" i="1" s="1"/>
  <c r="O34" i="1"/>
  <c r="BO34" i="1" s="1"/>
  <c r="O113" i="1"/>
  <c r="O19" i="1"/>
  <c r="AC19" i="1" s="1"/>
  <c r="O9" i="1"/>
  <c r="O13" i="1"/>
  <c r="P609" i="1"/>
  <c r="P528" i="1"/>
  <c r="P607" i="1"/>
  <c r="P408" i="1"/>
  <c r="P368" i="1"/>
  <c r="AW368" i="1" s="1"/>
  <c r="P452" i="1"/>
  <c r="P365" i="1"/>
  <c r="P256" i="1"/>
  <c r="AD532" i="1"/>
  <c r="BP532" i="1"/>
  <c r="AW532" i="1"/>
  <c r="AV531" i="1"/>
  <c r="BO531" i="1"/>
  <c r="AC531" i="1"/>
  <c r="N621" i="1"/>
  <c r="N409" i="1"/>
  <c r="N609" i="1"/>
  <c r="N528" i="1"/>
  <c r="N616" i="1"/>
  <c r="N531" i="1"/>
  <c r="N466" i="1"/>
  <c r="BN466" i="1" s="1"/>
  <c r="N476" i="1"/>
  <c r="N280" i="1"/>
  <c r="N109" i="1"/>
  <c r="N188" i="1"/>
  <c r="N149" i="1"/>
  <c r="N283" i="1"/>
  <c r="N325" i="1"/>
  <c r="N231" i="1"/>
  <c r="AB231" i="1" s="1"/>
  <c r="N419" i="1"/>
  <c r="N138" i="1"/>
  <c r="BN138" i="1" s="1"/>
  <c r="N135" i="1"/>
  <c r="N26" i="1"/>
  <c r="N34" i="1"/>
  <c r="N38" i="1"/>
  <c r="N74" i="1"/>
  <c r="N5" i="1"/>
  <c r="BN5" i="1" s="1"/>
  <c r="N7" i="1"/>
  <c r="N28" i="1"/>
  <c r="AB28" i="1" s="1"/>
  <c r="N12" i="1"/>
  <c r="N6" i="1"/>
  <c r="P356" i="1"/>
  <c r="P544" i="1"/>
  <c r="P190" i="1"/>
  <c r="BP190" i="1" s="1"/>
  <c r="P151" i="1"/>
  <c r="P195" i="1"/>
  <c r="AD195" i="1" s="1"/>
  <c r="AK195" i="1" s="1"/>
  <c r="P99" i="1"/>
  <c r="P191" i="1"/>
  <c r="P152" i="1"/>
  <c r="P73" i="1"/>
  <c r="P119" i="1"/>
  <c r="P40" i="1"/>
  <c r="AD40" i="1" s="1"/>
  <c r="P114" i="1"/>
  <c r="P34" i="1"/>
  <c r="AD34" i="1" s="1"/>
  <c r="P113" i="1"/>
  <c r="P31" i="1"/>
  <c r="P13" i="1"/>
  <c r="O618" i="1"/>
  <c r="O532" i="1"/>
  <c r="O504" i="1"/>
  <c r="AC504" i="1" s="1"/>
  <c r="O576" i="1"/>
  <c r="O490" i="1"/>
  <c r="BO490" i="1" s="1"/>
  <c r="O485" i="1"/>
  <c r="O470" i="1"/>
  <c r="O478" i="1"/>
  <c r="O383" i="1"/>
  <c r="O261" i="1"/>
  <c r="O364" i="1"/>
  <c r="AC364" i="1" s="1"/>
  <c r="AK364" i="1" s="1"/>
  <c r="O451" i="1"/>
  <c r="O360" i="1"/>
  <c r="AC360" i="1" s="1"/>
  <c r="AK360" i="1" s="1"/>
  <c r="O450" i="1"/>
  <c r="O242" i="1"/>
  <c r="O161" i="1"/>
  <c r="O299" i="1"/>
  <c r="O246" i="1"/>
  <c r="O287" i="1"/>
  <c r="AC287" i="1" s="1"/>
  <c r="O432" i="1"/>
  <c r="O285" i="1"/>
  <c r="AV285" i="1" s="1"/>
  <c r="O243" i="1"/>
  <c r="O267" i="1"/>
  <c r="O535" i="1"/>
  <c r="O137" i="1"/>
  <c r="O134" i="1"/>
  <c r="O140" i="1"/>
  <c r="AV140" i="1" s="1"/>
  <c r="O206" i="1"/>
  <c r="O40" i="1"/>
  <c r="AV40" i="1" s="1"/>
  <c r="O114" i="1"/>
  <c r="O53" i="1"/>
  <c r="O78" i="1"/>
  <c r="O67" i="1"/>
  <c r="O410" i="1"/>
  <c r="O48" i="1"/>
  <c r="AC48" i="1" s="1"/>
  <c r="O35" i="1"/>
  <c r="AV35" i="1" s="1"/>
  <c r="P320" i="1"/>
  <c r="AD320" i="1" s="1"/>
  <c r="P440" i="1"/>
  <c r="P370" i="1"/>
  <c r="P547" i="1"/>
  <c r="P366" i="1"/>
  <c r="P257" i="1"/>
  <c r="O616" i="1"/>
  <c r="N504" i="1"/>
  <c r="AB504" i="1" s="1"/>
  <c r="N576" i="1"/>
  <c r="N470" i="1"/>
  <c r="BN470" i="1" s="1"/>
  <c r="N478" i="1"/>
  <c r="N276" i="1"/>
  <c r="N323" i="1"/>
  <c r="N187" i="1"/>
  <c r="N222" i="1"/>
  <c r="N236" i="1"/>
  <c r="AU236" i="1" s="1"/>
  <c r="N159" i="1"/>
  <c r="N234" i="1"/>
  <c r="N104" i="1"/>
  <c r="N233" i="1"/>
  <c r="N158" i="1"/>
  <c r="N139" i="1"/>
  <c r="N136" i="1"/>
  <c r="N64" i="1"/>
  <c r="BN64" i="1" s="1"/>
  <c r="N190" i="1"/>
  <c r="N23" i="1"/>
  <c r="N46" i="1"/>
  <c r="N81" i="1"/>
  <c r="AB81" i="1" s="1"/>
  <c r="N19" i="1"/>
  <c r="N25" i="1"/>
  <c r="N72" i="1"/>
  <c r="P192" i="1"/>
  <c r="BP192" i="1" s="1"/>
  <c r="H192" i="14" s="1"/>
  <c r="P307" i="1"/>
  <c r="P92" i="1"/>
  <c r="P292" i="1"/>
  <c r="P140" i="1"/>
  <c r="P206" i="1"/>
  <c r="P80" i="1"/>
  <c r="P121" i="1"/>
  <c r="P72" i="1"/>
  <c r="AD72" i="1" s="1"/>
  <c r="P118" i="1"/>
  <c r="P103" i="1"/>
  <c r="P294" i="1"/>
  <c r="P38" i="1"/>
  <c r="P74" i="1"/>
  <c r="P16" i="1"/>
  <c r="P185" i="1"/>
  <c r="P15" i="1"/>
  <c r="BP15" i="1" s="1"/>
  <c r="O615" i="1"/>
  <c r="BO615" i="1" s="1"/>
  <c r="O489" i="1"/>
  <c r="O385" i="1"/>
  <c r="O465" i="1"/>
  <c r="O475" i="1"/>
  <c r="O290" i="1"/>
  <c r="O434" i="1"/>
  <c r="O356" i="1"/>
  <c r="BO356" i="1" s="1"/>
  <c r="O544" i="1"/>
  <c r="O355" i="1"/>
  <c r="O448" i="1"/>
  <c r="O189" i="1"/>
  <c r="O150" i="1"/>
  <c r="O237" i="1"/>
  <c r="O420" i="1"/>
  <c r="O284" i="1"/>
  <c r="AC284" i="1" s="1"/>
  <c r="O326" i="1"/>
  <c r="O333" i="1"/>
  <c r="BO333" i="1" s="1"/>
  <c r="O540" i="1"/>
  <c r="O188" i="1"/>
  <c r="O149" i="1"/>
  <c r="O139" i="1"/>
  <c r="AV139" i="1" s="1"/>
  <c r="O136" i="1"/>
  <c r="O76" i="1"/>
  <c r="BO76" i="1" s="1"/>
  <c r="O411" i="1"/>
  <c r="O103" i="1"/>
  <c r="O294" i="1"/>
  <c r="O52" i="1"/>
  <c r="O66" i="1"/>
  <c r="O117" i="1"/>
  <c r="O46" i="1"/>
  <c r="AC46" i="1" s="1"/>
  <c r="O32" i="1"/>
  <c r="BO32" i="1" s="1"/>
  <c r="O15" i="1"/>
  <c r="BO15" i="1" s="1"/>
  <c r="P321" i="1"/>
  <c r="P334" i="1"/>
  <c r="P504" i="1"/>
  <c r="P576" i="1"/>
  <c r="P284" i="1"/>
  <c r="AD284" i="1" s="1"/>
  <c r="P326" i="1"/>
  <c r="P367" i="1"/>
  <c r="AD367" i="1" s="1"/>
  <c r="P178" i="1"/>
  <c r="AD618" i="1"/>
  <c r="P617" i="1"/>
  <c r="AV407" i="1"/>
  <c r="AC407" i="1"/>
  <c r="BO407" i="1"/>
  <c r="N502" i="1"/>
  <c r="AB502" i="1" s="1"/>
  <c r="N574" i="1"/>
  <c r="N322" i="1"/>
  <c r="N171" i="1"/>
  <c r="N467" i="1"/>
  <c r="N477" i="1"/>
  <c r="N281" i="1"/>
  <c r="N430" i="1"/>
  <c r="N270" i="1"/>
  <c r="AB270" i="1" s="1"/>
  <c r="N428" i="1"/>
  <c r="N230" i="1"/>
  <c r="AB230" i="1" s="1"/>
  <c r="N311" i="1"/>
  <c r="N91" i="1"/>
  <c r="N30" i="1"/>
  <c r="N44" i="1"/>
  <c r="N49" i="1"/>
  <c r="N71" i="1"/>
  <c r="BN71" i="1" s="1"/>
  <c r="N82" i="1"/>
  <c r="N14" i="1"/>
  <c r="AB14" i="1" s="1"/>
  <c r="N11" i="1"/>
  <c r="N37" i="1"/>
  <c r="P301" i="1"/>
  <c r="P167" i="1"/>
  <c r="P138" i="1"/>
  <c r="P135" i="1"/>
  <c r="P142" i="1"/>
  <c r="BP142" i="1" s="1"/>
  <c r="P207" i="1"/>
  <c r="P54" i="1"/>
  <c r="P79" i="1"/>
  <c r="P60" i="1"/>
  <c r="P116" i="1"/>
  <c r="P46" i="1"/>
  <c r="P11" i="1"/>
  <c r="AW11" i="1" s="1"/>
  <c r="O621" i="1"/>
  <c r="BO621" i="1" s="1"/>
  <c r="O409" i="1"/>
  <c r="O320" i="1"/>
  <c r="O440" i="1"/>
  <c r="O569" i="1"/>
  <c r="O400" i="1"/>
  <c r="O463" i="1"/>
  <c r="O374" i="1"/>
  <c r="O381" i="1"/>
  <c r="BO381" i="1" s="1"/>
  <c r="O349" i="1"/>
  <c r="O279" i="1"/>
  <c r="O163" i="1"/>
  <c r="O359" i="1"/>
  <c r="O449" i="1"/>
  <c r="O239" i="1"/>
  <c r="AV239" i="1" s="1"/>
  <c r="O160" i="1"/>
  <c r="O178" i="1"/>
  <c r="AC178" i="1" s="1"/>
  <c r="O144" i="1"/>
  <c r="O234" i="1"/>
  <c r="O104" i="1"/>
  <c r="O177" i="1"/>
  <c r="O98" i="1"/>
  <c r="O90" i="1"/>
  <c r="O124" i="1"/>
  <c r="O59" i="1"/>
  <c r="BO59" i="1" s="1"/>
  <c r="O115" i="1"/>
  <c r="O51" i="1"/>
  <c r="O21" i="1"/>
  <c r="O39" i="1"/>
  <c r="O75" i="1"/>
  <c r="P319" i="1"/>
  <c r="P439" i="1"/>
  <c r="P503" i="1"/>
  <c r="AW503" i="1" s="1"/>
  <c r="P575" i="1"/>
  <c r="P283" i="1"/>
  <c r="P325" i="1"/>
  <c r="P234" i="1"/>
  <c r="P104" i="1"/>
  <c r="AB529" i="1"/>
  <c r="AU529" i="1"/>
  <c r="BN529" i="1"/>
  <c r="N503" i="1"/>
  <c r="BN503" i="1" s="1"/>
  <c r="N575" i="1"/>
  <c r="N319" i="1"/>
  <c r="N439" i="1"/>
  <c r="N464" i="1"/>
  <c r="N474" i="1"/>
  <c r="N313" i="1"/>
  <c r="BN313" i="1" s="1"/>
  <c r="N169" i="1"/>
  <c r="N186" i="1"/>
  <c r="AB186" i="1" s="1"/>
  <c r="N148" i="1"/>
  <c r="N178" i="1"/>
  <c r="N144" i="1"/>
  <c r="N271" i="1"/>
  <c r="AU271" i="1" s="1"/>
  <c r="N536" i="1"/>
  <c r="N69" i="1"/>
  <c r="AB69" i="1" s="1"/>
  <c r="N40" i="1"/>
  <c r="BN40" i="1" s="1"/>
  <c r="N114" i="1"/>
  <c r="N21" i="1"/>
  <c r="N15" i="1"/>
  <c r="P313" i="1"/>
  <c r="P169" i="1"/>
  <c r="P186" i="1"/>
  <c r="P148" i="1"/>
  <c r="P188" i="1"/>
  <c r="BP188" i="1" s="1"/>
  <c r="P149" i="1"/>
  <c r="P143" i="1"/>
  <c r="P300" i="1"/>
  <c r="P139" i="1"/>
  <c r="P136" i="1"/>
  <c r="P76" i="1"/>
  <c r="BP76" i="1" s="1"/>
  <c r="P411" i="1"/>
  <c r="P55" i="1"/>
  <c r="AW55" i="1" s="1"/>
  <c r="P285" i="1"/>
  <c r="P59" i="1"/>
  <c r="P115" i="1"/>
  <c r="P5" i="1"/>
  <c r="P39" i="1"/>
  <c r="P75" i="1"/>
  <c r="P35" i="1"/>
  <c r="BP35" i="1" s="1"/>
  <c r="P8" i="1"/>
  <c r="BP8" i="1" s="1"/>
  <c r="O607" i="1"/>
  <c r="AV607" i="1" s="1"/>
  <c r="O408" i="1"/>
  <c r="O502" i="1"/>
  <c r="O574" i="1"/>
  <c r="O568" i="1"/>
  <c r="O514" i="1"/>
  <c r="O464" i="1"/>
  <c r="AV464" i="1" s="1"/>
  <c r="O474" i="1"/>
  <c r="O288" i="1"/>
  <c r="BO288" i="1" s="1"/>
  <c r="H288" i="14" s="1"/>
  <c r="O244" i="1"/>
  <c r="O354" i="1"/>
  <c r="O343" i="1"/>
  <c r="O357" i="1"/>
  <c r="AC357" i="1" s="1"/>
  <c r="O545" i="1"/>
  <c r="O187" i="1"/>
  <c r="AC187" i="1" s="1"/>
  <c r="O222" i="1"/>
  <c r="O185" i="1"/>
  <c r="BO185" i="1" s="1"/>
  <c r="O147" i="1"/>
  <c r="O366" i="1"/>
  <c r="AV366" i="1" s="1"/>
  <c r="O257" i="1"/>
  <c r="O271" i="1"/>
  <c r="O536" i="1"/>
  <c r="O91" i="1"/>
  <c r="AV91" i="1" s="1"/>
  <c r="O30" i="1"/>
  <c r="O176" i="1"/>
  <c r="BO176" i="1" s="1"/>
  <c r="O219" i="1"/>
  <c r="O64" i="1"/>
  <c r="O190" i="1"/>
  <c r="O71" i="1"/>
  <c r="AC71" i="1" s="1"/>
  <c r="O82" i="1"/>
  <c r="O49" i="1"/>
  <c r="AC49" i="1" s="1"/>
  <c r="O16" i="1"/>
  <c r="AC16" i="1" s="1"/>
  <c r="P621" i="1"/>
  <c r="BP621" i="1" s="1"/>
  <c r="P409" i="1"/>
  <c r="P322" i="1"/>
  <c r="AD322" i="1" s="1"/>
  <c r="P171" i="1"/>
  <c r="P502" i="1"/>
  <c r="P574" i="1"/>
  <c r="P237" i="1"/>
  <c r="AD237" i="1" s="1"/>
  <c r="P420" i="1"/>
  <c r="AW527" i="1"/>
  <c r="BP527" i="1"/>
  <c r="AD527" i="1"/>
  <c r="AB527" i="1"/>
  <c r="BN527" i="1"/>
  <c r="AU527" i="1"/>
  <c r="O613" i="1"/>
  <c r="BO613" i="1" s="1"/>
  <c r="O529" i="1"/>
  <c r="N615" i="1"/>
  <c r="BN615" i="1" s="1"/>
  <c r="N606" i="1"/>
  <c r="N407" i="1"/>
  <c r="N321" i="1"/>
  <c r="N334" i="1"/>
  <c r="N465" i="1"/>
  <c r="N475" i="1"/>
  <c r="N189" i="1"/>
  <c r="AB189" i="1" s="1"/>
  <c r="N150" i="1"/>
  <c r="N239" i="1"/>
  <c r="N160" i="1"/>
  <c r="N282" i="1"/>
  <c r="N324" i="1"/>
  <c r="N176" i="1"/>
  <c r="N219" i="1"/>
  <c r="N137" i="1"/>
  <c r="BN137" i="1" s="1"/>
  <c r="N134" i="1"/>
  <c r="N36" i="1"/>
  <c r="N73" i="1"/>
  <c r="N60" i="1"/>
  <c r="N116" i="1"/>
  <c r="P355" i="1"/>
  <c r="AD355" i="1" s="1"/>
  <c r="P448" i="1"/>
  <c r="P243" i="1"/>
  <c r="AD243" i="1" s="1"/>
  <c r="P105" i="1"/>
  <c r="P276" i="1"/>
  <c r="P323" i="1"/>
  <c r="P137" i="1"/>
  <c r="BP137" i="1" s="1"/>
  <c r="P134" i="1"/>
  <c r="P93" i="1"/>
  <c r="P125" i="1"/>
  <c r="P90" i="1"/>
  <c r="BP90" i="1" s="1"/>
  <c r="P124" i="1"/>
  <c r="P56" i="1"/>
  <c r="P286" i="1"/>
  <c r="P49" i="1"/>
  <c r="AD49" i="1" s="1"/>
  <c r="P20" i="1"/>
  <c r="P33" i="1"/>
  <c r="P25" i="1"/>
  <c r="AW25" i="1" s="1"/>
  <c r="O609" i="1"/>
  <c r="AC609" i="1" s="1"/>
  <c r="O528" i="1"/>
  <c r="O614" i="1"/>
  <c r="BO614" i="1" s="1"/>
  <c r="O530" i="1"/>
  <c r="O503" i="1"/>
  <c r="O575" i="1"/>
  <c r="O468" i="1"/>
  <c r="O375" i="1"/>
  <c r="O445" i="1"/>
  <c r="AV445" i="1" s="1"/>
  <c r="BD445" i="1" s="1"/>
  <c r="G445" i="14" s="1"/>
  <c r="O567" i="1"/>
  <c r="O372" i="1"/>
  <c r="O454" i="1"/>
  <c r="O276" i="1"/>
  <c r="BO276" i="1" s="1"/>
  <c r="O323" i="1"/>
  <c r="O236" i="1"/>
  <c r="O159" i="1"/>
  <c r="O282" i="1"/>
  <c r="AC282" i="1" s="1"/>
  <c r="O324" i="1"/>
  <c r="O268" i="1"/>
  <c r="O427" i="1"/>
  <c r="O138" i="1"/>
  <c r="AC138" i="1" s="1"/>
  <c r="O135" i="1"/>
  <c r="O142" i="1"/>
  <c r="O207" i="1"/>
  <c r="O80" i="1"/>
  <c r="AC80" i="1" s="1"/>
  <c r="O121" i="1"/>
  <c r="O73" i="1"/>
  <c r="AV73" i="1" s="1"/>
  <c r="O119" i="1"/>
  <c r="O5" i="1"/>
  <c r="O7" i="1"/>
  <c r="P613" i="1"/>
  <c r="P529" i="1"/>
  <c r="P381" i="1"/>
  <c r="BP381" i="1" s="1"/>
  <c r="P349" i="1"/>
  <c r="P287" i="1"/>
  <c r="P432" i="1"/>
  <c r="P614" i="1"/>
  <c r="BP614" i="1" s="1"/>
  <c r="P530" i="1"/>
  <c r="AB605" i="1"/>
  <c r="AU605" i="1"/>
  <c r="BN605" i="1"/>
  <c r="N614" i="1"/>
  <c r="BN614" i="1" s="1"/>
  <c r="N530" i="1"/>
  <c r="N618" i="1"/>
  <c r="AU618" i="1" s="1"/>
  <c r="N532" i="1"/>
  <c r="N489" i="1"/>
  <c r="N385" i="1"/>
  <c r="N463" i="1"/>
  <c r="AB463" i="1" s="1"/>
  <c r="N374" i="1"/>
  <c r="N312" i="1"/>
  <c r="AB312" i="1" s="1"/>
  <c r="N250" i="1"/>
  <c r="N185" i="1"/>
  <c r="N147" i="1"/>
  <c r="N285" i="1"/>
  <c r="N243" i="1"/>
  <c r="N267" i="1"/>
  <c r="BN267" i="1" s="1"/>
  <c r="N535" i="1"/>
  <c r="N177" i="1"/>
  <c r="AB177" i="1" s="1"/>
  <c r="N98" i="1"/>
  <c r="N90" i="1"/>
  <c r="N124" i="1"/>
  <c r="N59" i="1"/>
  <c r="N115" i="1"/>
  <c r="N50" i="1"/>
  <c r="AU50" i="1" s="1"/>
  <c r="N76" i="1"/>
  <c r="N8" i="1"/>
  <c r="AB8" i="1" s="1"/>
  <c r="P279" i="1"/>
  <c r="AD279" i="1" s="1"/>
  <c r="P163" i="1"/>
  <c r="P311" i="1"/>
  <c r="P249" i="1"/>
  <c r="P187" i="1"/>
  <c r="AD187" i="1" s="1"/>
  <c r="P222" i="1"/>
  <c r="P176" i="1"/>
  <c r="BP176" i="1" s="1"/>
  <c r="P219" i="1"/>
  <c r="O319" i="1"/>
  <c r="O439" i="1"/>
  <c r="O469" i="1"/>
  <c r="O376" i="1"/>
  <c r="O304" i="1"/>
  <c r="BO304" i="1" s="1"/>
  <c r="H304" i="14" s="1"/>
  <c r="O537" i="1"/>
  <c r="O358" i="1"/>
  <c r="BO358" i="1" s="1"/>
  <c r="O546" i="1"/>
  <c r="O301" i="1"/>
  <c r="O167" i="1"/>
  <c r="O291" i="1"/>
  <c r="O327" i="1"/>
  <c r="O365" i="1"/>
  <c r="BO365" i="1" s="1"/>
  <c r="O256" i="1"/>
  <c r="O275" i="1"/>
  <c r="AV275" i="1" s="1"/>
  <c r="BD275" i="1" s="1"/>
  <c r="G275" i="14" s="1"/>
  <c r="O429" i="1"/>
  <c r="O270" i="1"/>
  <c r="O428" i="1"/>
  <c r="O69" i="1"/>
  <c r="O81" i="1"/>
  <c r="O143" i="1"/>
  <c r="O300" i="1"/>
  <c r="O72" i="1"/>
  <c r="AC72" i="1" s="1"/>
  <c r="O118" i="1"/>
  <c r="O60" i="1"/>
  <c r="O116" i="1"/>
  <c r="O11" i="1"/>
  <c r="O20" i="1"/>
  <c r="O33" i="1"/>
  <c r="O25" i="1"/>
  <c r="AV25" i="1" s="1"/>
  <c r="P505" i="1"/>
  <c r="BP505" i="1" s="1"/>
  <c r="P491" i="1"/>
  <c r="P235" i="1"/>
  <c r="P312" i="1"/>
  <c r="P282" i="1"/>
  <c r="P324" i="1"/>
  <c r="N505" i="1"/>
  <c r="N491" i="1"/>
  <c r="N607" i="1"/>
  <c r="BN607" i="1" s="1"/>
  <c r="N408" i="1"/>
  <c r="N468" i="1"/>
  <c r="N375" i="1"/>
  <c r="N357" i="1"/>
  <c r="N545" i="1"/>
  <c r="N241" i="1"/>
  <c r="AB241" i="1" s="1"/>
  <c r="N237" i="1"/>
  <c r="N240" i="1"/>
  <c r="BN240" i="1" s="1"/>
  <c r="N66" i="1"/>
  <c r="N286" i="1"/>
  <c r="N431" i="1"/>
  <c r="N268" i="1"/>
  <c r="N427" i="1"/>
  <c r="N141" i="1"/>
  <c r="N93" i="1"/>
  <c r="N70" i="1"/>
  <c r="AU70" i="1" s="1"/>
  <c r="N289" i="1"/>
  <c r="N79" i="1"/>
  <c r="AU79" i="1" s="1"/>
  <c r="N290" i="1"/>
  <c r="N31" i="1"/>
  <c r="N13" i="1"/>
  <c r="P281" i="1"/>
  <c r="AD281" i="1" s="1"/>
  <c r="P430" i="1"/>
  <c r="P242" i="1"/>
  <c r="AD242" i="1" s="1"/>
  <c r="P161" i="1"/>
  <c r="P357" i="1"/>
  <c r="P545" i="1"/>
  <c r="P69" i="1"/>
  <c r="P81" i="1"/>
  <c r="P52" i="1"/>
  <c r="BP52" i="1" s="1"/>
  <c r="P51" i="1"/>
  <c r="BP51" i="1" s="1"/>
  <c r="P9" i="1"/>
  <c r="AD9" i="1" s="1"/>
  <c r="P22" i="1"/>
  <c r="AW22" i="1" s="1"/>
  <c r="O322" i="1"/>
  <c r="O171" i="1"/>
  <c r="O605" i="1"/>
  <c r="O527" i="1"/>
  <c r="O467" i="1"/>
  <c r="O477" i="1"/>
  <c r="O302" i="1"/>
  <c r="AV302" i="1" s="1"/>
  <c r="BD302" i="1" s="1"/>
  <c r="G302" i="14" s="1"/>
  <c r="O435" i="1"/>
  <c r="O371" i="1"/>
  <c r="O346" i="1"/>
  <c r="O281" i="1"/>
  <c r="O430" i="1"/>
  <c r="O314" i="1"/>
  <c r="AV314" i="1" s="1"/>
  <c r="O251" i="1"/>
  <c r="O186" i="1"/>
  <c r="AV186" i="1" s="1"/>
  <c r="O148" i="1"/>
  <c r="O289" i="1"/>
  <c r="O433" i="1"/>
  <c r="O286" i="1"/>
  <c r="O431" i="1"/>
  <c r="O231" i="1"/>
  <c r="O419" i="1"/>
  <c r="O193" i="1"/>
  <c r="AC193" i="1" s="1"/>
  <c r="O415" i="1"/>
  <c r="O8" i="1"/>
  <c r="O38" i="1"/>
  <c r="O74" i="1"/>
  <c r="O12" i="1"/>
  <c r="O6" i="1"/>
  <c r="P616" i="1"/>
  <c r="BP616" i="1" s="1"/>
  <c r="P531" i="1"/>
  <c r="P606" i="1"/>
  <c r="BP606" i="1" s="1"/>
  <c r="P407" i="1"/>
  <c r="P289" i="1"/>
  <c r="P433" i="1"/>
  <c r="P372" i="1"/>
  <c r="P454" i="1"/>
  <c r="N617" i="1"/>
  <c r="AB266" i="1"/>
  <c r="AU266" i="1"/>
  <c r="BN266" i="1"/>
  <c r="AU81" i="1"/>
  <c r="BN81" i="1"/>
  <c r="BD608" i="1"/>
  <c r="G608" i="14" s="1"/>
  <c r="AB469" i="1"/>
  <c r="AU469" i="1"/>
  <c r="BN238" i="1"/>
  <c r="H238" i="14" s="1"/>
  <c r="AU238" i="1"/>
  <c r="BD238" i="1" s="1"/>
  <c r="G238" i="14" s="1"/>
  <c r="AB238" i="1"/>
  <c r="AK238" i="1" s="1"/>
  <c r="BN271" i="1"/>
  <c r="BN140" i="1"/>
  <c r="AU140" i="1"/>
  <c r="BN45" i="1"/>
  <c r="AB45" i="1"/>
  <c r="AU45" i="1"/>
  <c r="AU43" i="1"/>
  <c r="AU3" i="1"/>
  <c r="BN3" i="1"/>
  <c r="AB3" i="1"/>
  <c r="BN15" i="1"/>
  <c r="AU15" i="1"/>
  <c r="AB15" i="1"/>
  <c r="BP189" i="1"/>
  <c r="AD189" i="1"/>
  <c r="AW189" i="1"/>
  <c r="BP45" i="1"/>
  <c r="AD45" i="1"/>
  <c r="AW45" i="1"/>
  <c r="BP14" i="1"/>
  <c r="AD14" i="1"/>
  <c r="AW14" i="1"/>
  <c r="AD12" i="1"/>
  <c r="AC611" i="1"/>
  <c r="AV611" i="1"/>
  <c r="BO611" i="1"/>
  <c r="AC368" i="1"/>
  <c r="AV368" i="1"/>
  <c r="BO368" i="1"/>
  <c r="BO357" i="1"/>
  <c r="BO366" i="1"/>
  <c r="AC141" i="1"/>
  <c r="AV141" i="1"/>
  <c r="BO141" i="1"/>
  <c r="AC79" i="1"/>
  <c r="BO23" i="1"/>
  <c r="AC23" i="1"/>
  <c r="AV23" i="1"/>
  <c r="BO63" i="1"/>
  <c r="AC63" i="1"/>
  <c r="AV63" i="1"/>
  <c r="BO26" i="1"/>
  <c r="AC26" i="1"/>
  <c r="AV26" i="1"/>
  <c r="AC13" i="1"/>
  <c r="BO13" i="1"/>
  <c r="AV13" i="1"/>
  <c r="BP322" i="1"/>
  <c r="AW322" i="1"/>
  <c r="AB138" i="1"/>
  <c r="BN29" i="1"/>
  <c r="AB29" i="1"/>
  <c r="AU29" i="1"/>
  <c r="AB10" i="1"/>
  <c r="AU10" i="1"/>
  <c r="BN10" i="1"/>
  <c r="AU28" i="1"/>
  <c r="AW355" i="1"/>
  <c r="AD241" i="1"/>
  <c r="BP241" i="1"/>
  <c r="AW241" i="1"/>
  <c r="AD137" i="1"/>
  <c r="AW137" i="1"/>
  <c r="AD191" i="1"/>
  <c r="BP191" i="1"/>
  <c r="AW191" i="1"/>
  <c r="AD77" i="1"/>
  <c r="BP77" i="1"/>
  <c r="AW77" i="1"/>
  <c r="BP49" i="1"/>
  <c r="AW49" i="1"/>
  <c r="BP29" i="1"/>
  <c r="AD29" i="1"/>
  <c r="AW29" i="1"/>
  <c r="AW36" i="1"/>
  <c r="AD36" i="1"/>
  <c r="BP36" i="1"/>
  <c r="BP13" i="1"/>
  <c r="AW13" i="1"/>
  <c r="AD13" i="1"/>
  <c r="AC276" i="1"/>
  <c r="AV276" i="1"/>
  <c r="AC299" i="1"/>
  <c r="BO299" i="1"/>
  <c r="AV299" i="1"/>
  <c r="AC267" i="1"/>
  <c r="AV267" i="1"/>
  <c r="BO267" i="1"/>
  <c r="AV138" i="1"/>
  <c r="BO138" i="1"/>
  <c r="BO14" i="1"/>
  <c r="AC14" i="1"/>
  <c r="AV14" i="1"/>
  <c r="AC22" i="1"/>
  <c r="BO22" i="1"/>
  <c r="AV22" i="1"/>
  <c r="AW611" i="1"/>
  <c r="AD611" i="1"/>
  <c r="BP611" i="1"/>
  <c r="AW370" i="1"/>
  <c r="BD370" i="1" s="1"/>
  <c r="G370" i="14" s="1"/>
  <c r="AD370" i="1"/>
  <c r="AK370" i="1" s="1"/>
  <c r="BP370" i="1"/>
  <c r="AW614" i="1"/>
  <c r="AD614" i="1"/>
  <c r="AU621" i="1"/>
  <c r="AB621" i="1"/>
  <c r="BN621" i="1"/>
  <c r="AB618" i="1"/>
  <c r="BN618" i="1"/>
  <c r="AU470" i="1"/>
  <c r="AB470" i="1"/>
  <c r="AB139" i="1"/>
  <c r="BN139" i="1"/>
  <c r="AU139" i="1"/>
  <c r="BN42" i="1"/>
  <c r="AB42" i="1"/>
  <c r="AU42" i="1"/>
  <c r="AB19" i="1"/>
  <c r="AU19" i="1"/>
  <c r="BN19" i="1"/>
  <c r="AW24" i="1"/>
  <c r="AD24" i="1"/>
  <c r="BP24" i="1"/>
  <c r="AW140" i="1"/>
  <c r="AD140" i="1"/>
  <c r="BP140" i="1"/>
  <c r="AW7" i="1"/>
  <c r="AD7" i="1"/>
  <c r="BP7" i="1"/>
  <c r="BP103" i="1"/>
  <c r="AD103" i="1"/>
  <c r="AW103" i="1"/>
  <c r="BP50" i="1"/>
  <c r="AW50" i="1"/>
  <c r="AD50" i="1"/>
  <c r="AD27" i="1"/>
  <c r="BP27" i="1"/>
  <c r="AW27" i="1"/>
  <c r="BP32" i="1"/>
  <c r="AD32" i="1"/>
  <c r="AW32" i="1"/>
  <c r="AV619" i="1"/>
  <c r="AC619" i="1"/>
  <c r="BO619" i="1"/>
  <c r="AV489" i="1"/>
  <c r="BO489" i="1"/>
  <c r="AC489" i="1"/>
  <c r="AC277" i="1"/>
  <c r="BO277" i="1"/>
  <c r="AV277" i="1"/>
  <c r="AV240" i="1"/>
  <c r="AC240" i="1"/>
  <c r="BO240" i="1"/>
  <c r="AC333" i="1"/>
  <c r="AV333" i="1"/>
  <c r="BD333" i="1" s="1"/>
  <c r="G333" i="14" s="1"/>
  <c r="AC69" i="1"/>
  <c r="BO69" i="1"/>
  <c r="AV69" i="1"/>
  <c r="BO139" i="1"/>
  <c r="AC139" i="1"/>
  <c r="AC103" i="1"/>
  <c r="AV103" i="1"/>
  <c r="BO103" i="1"/>
  <c r="AV3" i="1"/>
  <c r="BO3" i="1"/>
  <c r="AC3" i="1"/>
  <c r="BO57" i="1"/>
  <c r="AC57" i="1"/>
  <c r="AV57" i="1"/>
  <c r="BP284" i="1"/>
  <c r="AW284" i="1"/>
  <c r="BO612" i="1"/>
  <c r="AV612" i="1"/>
  <c r="AC612" i="1"/>
  <c r="BN467" i="1"/>
  <c r="AU467" i="1"/>
  <c r="AB467" i="1"/>
  <c r="AB235" i="1"/>
  <c r="BN235" i="1"/>
  <c r="AU235" i="1"/>
  <c r="BN268" i="1"/>
  <c r="AU268" i="1"/>
  <c r="AB268" i="1"/>
  <c r="BN91" i="1"/>
  <c r="AB91" i="1"/>
  <c r="AU91" i="1"/>
  <c r="AB41" i="1"/>
  <c r="AU41" i="1"/>
  <c r="BN41" i="1"/>
  <c r="BN32" i="1"/>
  <c r="AB32" i="1"/>
  <c r="AU32" i="1"/>
  <c r="BN58" i="1"/>
  <c r="AU58" i="1"/>
  <c r="AB58" i="1"/>
  <c r="AW281" i="1"/>
  <c r="AW301" i="1"/>
  <c r="AD301" i="1"/>
  <c r="BP301" i="1"/>
  <c r="AD184" i="1"/>
  <c r="BP184" i="1"/>
  <c r="AW184" i="1"/>
  <c r="AD141" i="1"/>
  <c r="AW141" i="1"/>
  <c r="BP141" i="1"/>
  <c r="AD4" i="1"/>
  <c r="AK4" i="1" s="1"/>
  <c r="BX4" i="1" s="1"/>
  <c r="AW4" i="1"/>
  <c r="BD4" i="1" s="1"/>
  <c r="G4" i="14" s="1"/>
  <c r="BP4" i="1"/>
  <c r="AW60" i="1"/>
  <c r="BP60" i="1"/>
  <c r="AD60" i="1"/>
  <c r="AW58" i="1"/>
  <c r="BP58" i="1"/>
  <c r="AD58" i="1"/>
  <c r="AC605" i="1"/>
  <c r="AK605" i="1" s="1"/>
  <c r="BO605" i="1"/>
  <c r="AV605" i="1"/>
  <c r="BO569" i="1"/>
  <c r="AC569" i="1"/>
  <c r="AV569" i="1"/>
  <c r="AC279" i="1"/>
  <c r="BO279" i="1"/>
  <c r="AV279" i="1"/>
  <c r="BO239" i="1"/>
  <c r="AC239" i="1"/>
  <c r="AC286" i="1"/>
  <c r="BO286" i="1"/>
  <c r="AV286" i="1"/>
  <c r="BO90" i="1"/>
  <c r="AC90" i="1"/>
  <c r="AV90" i="1"/>
  <c r="AC10" i="1"/>
  <c r="BO10" i="1"/>
  <c r="AV10" i="1"/>
  <c r="AV21" i="1"/>
  <c r="AC21" i="1"/>
  <c r="BO21" i="1"/>
  <c r="BO38" i="1"/>
  <c r="AC38" i="1"/>
  <c r="AV38" i="1"/>
  <c r="BP615" i="1"/>
  <c r="AW615" i="1"/>
  <c r="AD615" i="1"/>
  <c r="AD283" i="1"/>
  <c r="AW283" i="1"/>
  <c r="BP283" i="1"/>
  <c r="AK608" i="1"/>
  <c r="AB610" i="1"/>
  <c r="AU610" i="1"/>
  <c r="BN610" i="1"/>
  <c r="BN464" i="1"/>
  <c r="AU464" i="1"/>
  <c r="AB464" i="1"/>
  <c r="AB178" i="1"/>
  <c r="AU178" i="1"/>
  <c r="BN178" i="1"/>
  <c r="AB269" i="1"/>
  <c r="AK269" i="1" s="1"/>
  <c r="BN269" i="1"/>
  <c r="H269" i="14" s="1"/>
  <c r="AU269" i="1"/>
  <c r="BD269" i="1" s="1"/>
  <c r="G269" i="14" s="1"/>
  <c r="BN39" i="1"/>
  <c r="AB39" i="1"/>
  <c r="AU39" i="1"/>
  <c r="BN9" i="1"/>
  <c r="AU9" i="1"/>
  <c r="AB9" i="1"/>
  <c r="BP354" i="1"/>
  <c r="AD354" i="1"/>
  <c r="AW354" i="1"/>
  <c r="BP186" i="1"/>
  <c r="AW186" i="1"/>
  <c r="AD186" i="1"/>
  <c r="BP139" i="1"/>
  <c r="AD139" i="1"/>
  <c r="AW139" i="1"/>
  <c r="BP71" i="1"/>
  <c r="AD71" i="1"/>
  <c r="AW71" i="1"/>
  <c r="BP59" i="1"/>
  <c r="AW59" i="1"/>
  <c r="AD59" i="1"/>
  <c r="BP48" i="1"/>
  <c r="AD48" i="1"/>
  <c r="AW48" i="1"/>
  <c r="BP39" i="1"/>
  <c r="AD39" i="1"/>
  <c r="AW39" i="1"/>
  <c r="BO321" i="1"/>
  <c r="AC321" i="1"/>
  <c r="AV321" i="1"/>
  <c r="BO568" i="1"/>
  <c r="AC568" i="1"/>
  <c r="AK568" i="1" s="1"/>
  <c r="AV568" i="1"/>
  <c r="BD568" i="1" s="1"/>
  <c r="BO391" i="1"/>
  <c r="AC391" i="1"/>
  <c r="AK391" i="1" s="1"/>
  <c r="AV391" i="1"/>
  <c r="BD391" i="1" s="1"/>
  <c r="BO354" i="1"/>
  <c r="AC354" i="1"/>
  <c r="AV354" i="1"/>
  <c r="BO311" i="1"/>
  <c r="AC311" i="1"/>
  <c r="AV311" i="1"/>
  <c r="AC283" i="1"/>
  <c r="BO283" i="1"/>
  <c r="AV283" i="1"/>
  <c r="AC271" i="1"/>
  <c r="AV271" i="1"/>
  <c r="BO271" i="1"/>
  <c r="AC191" i="1"/>
  <c r="BO191" i="1"/>
  <c r="AV191" i="1"/>
  <c r="AC64" i="1"/>
  <c r="AV64" i="1"/>
  <c r="BO64" i="1"/>
  <c r="BO93" i="1"/>
  <c r="AC93" i="1"/>
  <c r="AV93" i="1"/>
  <c r="AC42" i="1"/>
  <c r="AV42" i="1"/>
  <c r="BO42" i="1"/>
  <c r="AC65" i="1"/>
  <c r="AK65" i="1" s="1"/>
  <c r="BO65" i="1"/>
  <c r="H65" i="14" s="1"/>
  <c r="AV65" i="1"/>
  <c r="BD65" i="1" s="1"/>
  <c r="G65" i="14" s="1"/>
  <c r="AC36" i="1"/>
  <c r="BO36" i="1"/>
  <c r="AV36" i="1"/>
  <c r="BP607" i="1"/>
  <c r="AD607" i="1"/>
  <c r="AW607" i="1"/>
  <c r="H608" i="14"/>
  <c r="AB616" i="1"/>
  <c r="BN616" i="1"/>
  <c r="AU616" i="1"/>
  <c r="AU465" i="1"/>
  <c r="AB465" i="1"/>
  <c r="BN465" i="1"/>
  <c r="AU188" i="1"/>
  <c r="AB188" i="1"/>
  <c r="BN188" i="1"/>
  <c r="AU282" i="1"/>
  <c r="AB282" i="1"/>
  <c r="BN282" i="1"/>
  <c r="BN26" i="1"/>
  <c r="AB26" i="1"/>
  <c r="AU26" i="1"/>
  <c r="AU60" i="1"/>
  <c r="AB60" i="1"/>
  <c r="BN60" i="1"/>
  <c r="BN17" i="1"/>
  <c r="BP356" i="1"/>
  <c r="AD356" i="1"/>
  <c r="AW356" i="1"/>
  <c r="AD276" i="1"/>
  <c r="BP276" i="1"/>
  <c r="AW276" i="1"/>
  <c r="AW73" i="1"/>
  <c r="BP73" i="1"/>
  <c r="AD73" i="1"/>
  <c r="BP42" i="1"/>
  <c r="AD42" i="1"/>
  <c r="AW42" i="1"/>
  <c r="AD21" i="1"/>
  <c r="BP21" i="1"/>
  <c r="AW21" i="1"/>
  <c r="BP26" i="1"/>
  <c r="AW26" i="1"/>
  <c r="AD26" i="1"/>
  <c r="BP31" i="1"/>
  <c r="AW31" i="1"/>
  <c r="AD31" i="1"/>
  <c r="BO504" i="1"/>
  <c r="BO468" i="1"/>
  <c r="AC468" i="1"/>
  <c r="AV468" i="1"/>
  <c r="AV383" i="1"/>
  <c r="BD383" i="1" s="1"/>
  <c r="AC383" i="1"/>
  <c r="AK383" i="1" s="1"/>
  <c r="BO383" i="1"/>
  <c r="AV353" i="1"/>
  <c r="AC353" i="1"/>
  <c r="BO353" i="1"/>
  <c r="BO242" i="1"/>
  <c r="AC242" i="1"/>
  <c r="AV242" i="1"/>
  <c r="BO236" i="1"/>
  <c r="AV236" i="1"/>
  <c r="AC236" i="1"/>
  <c r="AC268" i="1"/>
  <c r="AV268" i="1"/>
  <c r="BO268" i="1"/>
  <c r="AV137" i="1"/>
  <c r="AC137" i="1"/>
  <c r="BO137" i="1"/>
  <c r="BO41" i="1"/>
  <c r="AC41" i="1"/>
  <c r="AV41" i="1"/>
  <c r="AV67" i="1"/>
  <c r="BD67" i="1" s="1"/>
  <c r="G67" i="14" s="1"/>
  <c r="AC67" i="1"/>
  <c r="AK67" i="1" s="1"/>
  <c r="BO67" i="1"/>
  <c r="H67" i="14" s="1"/>
  <c r="AV5" i="1"/>
  <c r="AC5" i="1"/>
  <c r="BO5" i="1"/>
  <c r="BP613" i="1"/>
  <c r="AD613" i="1"/>
  <c r="AW613" i="1"/>
  <c r="BP287" i="1"/>
  <c r="AW287" i="1"/>
  <c r="AD287" i="1"/>
  <c r="AB187" i="1"/>
  <c r="BN187" i="1"/>
  <c r="AU187" i="1"/>
  <c r="AB285" i="1"/>
  <c r="BN285" i="1"/>
  <c r="AU285" i="1"/>
  <c r="AU233" i="1"/>
  <c r="BN233" i="1"/>
  <c r="AB233" i="1"/>
  <c r="AB90" i="1"/>
  <c r="BN90" i="1"/>
  <c r="AU90" i="1"/>
  <c r="AU59" i="1"/>
  <c r="AB59" i="1"/>
  <c r="BN59" i="1"/>
  <c r="AU54" i="1"/>
  <c r="BN54" i="1"/>
  <c r="AB54" i="1"/>
  <c r="BP353" i="1"/>
  <c r="AW353" i="1"/>
  <c r="AD353" i="1"/>
  <c r="AD277" i="1"/>
  <c r="AW277" i="1"/>
  <c r="BP277" i="1"/>
  <c r="AD92" i="1"/>
  <c r="AW92" i="1"/>
  <c r="BD92" i="1" s="1"/>
  <c r="BP92" i="1"/>
  <c r="AD41" i="1"/>
  <c r="AW41" i="1"/>
  <c r="BP41" i="1"/>
  <c r="AD63" i="1"/>
  <c r="BP63" i="1"/>
  <c r="AW63" i="1"/>
  <c r="AD18" i="1"/>
  <c r="BP18" i="1"/>
  <c r="AW18" i="1"/>
  <c r="BP16" i="1"/>
  <c r="AW16" i="1"/>
  <c r="AD16" i="1"/>
  <c r="BO505" i="1"/>
  <c r="AC505" i="1"/>
  <c r="AV505" i="1"/>
  <c r="AC469" i="1"/>
  <c r="AV469" i="1"/>
  <c r="BO469" i="1"/>
  <c r="BO290" i="1"/>
  <c r="AC290" i="1"/>
  <c r="AV290" i="1"/>
  <c r="AC189" i="1"/>
  <c r="AV189" i="1"/>
  <c r="BO189" i="1"/>
  <c r="AC291" i="1"/>
  <c r="AK291" i="1" s="1"/>
  <c r="BO291" i="1"/>
  <c r="H291" i="14" s="1"/>
  <c r="AV291" i="1"/>
  <c r="BD291" i="1" s="1"/>
  <c r="G291" i="14" s="1"/>
  <c r="AC270" i="1"/>
  <c r="BO270" i="1"/>
  <c r="AV270" i="1"/>
  <c r="AC188" i="1"/>
  <c r="BO188" i="1"/>
  <c r="AV188" i="1"/>
  <c r="BO43" i="1"/>
  <c r="AV43" i="1"/>
  <c r="AC43" i="1"/>
  <c r="BO56" i="1"/>
  <c r="AV56" i="1"/>
  <c r="AC56" i="1"/>
  <c r="AV60" i="1"/>
  <c r="AC60" i="1"/>
  <c r="BO60" i="1"/>
  <c r="AC66" i="1"/>
  <c r="AV66" i="1"/>
  <c r="BO66" i="1"/>
  <c r="AC20" i="1"/>
  <c r="BO20" i="1"/>
  <c r="AV20" i="1"/>
  <c r="BP620" i="1"/>
  <c r="H620" i="14" s="1"/>
  <c r="AW620" i="1"/>
  <c r="BD620" i="1" s="1"/>
  <c r="G620" i="14" s="1"/>
  <c r="AD620" i="1"/>
  <c r="AK620" i="1" s="1"/>
  <c r="AW504" i="1"/>
  <c r="AD504" i="1"/>
  <c r="BP504" i="1"/>
  <c r="AD282" i="1"/>
  <c r="BP282" i="1"/>
  <c r="AW282" i="1"/>
  <c r="AB505" i="1"/>
  <c r="BN505" i="1"/>
  <c r="AU505" i="1"/>
  <c r="BN322" i="1"/>
  <c r="AU322" i="1"/>
  <c r="AB322" i="1"/>
  <c r="AB357" i="1"/>
  <c r="AU357" i="1"/>
  <c r="BN357" i="1"/>
  <c r="AU24" i="1"/>
  <c r="BN24" i="1"/>
  <c r="AB24" i="1"/>
  <c r="AU286" i="1"/>
  <c r="BN286" i="1"/>
  <c r="AB286" i="1"/>
  <c r="AB27" i="1"/>
  <c r="AU27" i="1"/>
  <c r="BN27" i="1"/>
  <c r="AB11" i="1"/>
  <c r="BN11" i="1"/>
  <c r="AU11" i="1"/>
  <c r="AB13" i="1"/>
  <c r="AU13" i="1"/>
  <c r="BN13" i="1"/>
  <c r="AD278" i="1"/>
  <c r="AW278" i="1"/>
  <c r="BP278" i="1"/>
  <c r="BP357" i="1"/>
  <c r="AD357" i="1"/>
  <c r="AW357" i="1"/>
  <c r="AD64" i="1"/>
  <c r="AW64" i="1"/>
  <c r="BP64" i="1"/>
  <c r="AW54" i="1"/>
  <c r="BP54" i="1"/>
  <c r="AD54" i="1"/>
  <c r="AD52" i="1"/>
  <c r="AW52" i="1"/>
  <c r="AD46" i="1"/>
  <c r="BP46" i="1"/>
  <c r="AW46" i="1"/>
  <c r="AD11" i="1"/>
  <c r="AC322" i="1"/>
  <c r="AV322" i="1"/>
  <c r="BO322" i="1"/>
  <c r="BO320" i="1"/>
  <c r="AC320" i="1"/>
  <c r="AV320" i="1"/>
  <c r="AC467" i="1"/>
  <c r="AV467" i="1"/>
  <c r="BO467" i="1"/>
  <c r="AC281" i="1"/>
  <c r="AV281" i="1"/>
  <c r="BO281" i="1"/>
  <c r="AC241" i="1"/>
  <c r="BO241" i="1"/>
  <c r="AV241" i="1"/>
  <c r="AC289" i="1"/>
  <c r="BO289" i="1"/>
  <c r="AV289" i="1"/>
  <c r="AC234" i="1"/>
  <c r="AV234" i="1"/>
  <c r="BO234" i="1"/>
  <c r="AV231" i="1"/>
  <c r="AC231" i="1"/>
  <c r="BO231" i="1"/>
  <c r="BO184" i="1"/>
  <c r="AV184" i="1"/>
  <c r="AC184" i="1"/>
  <c r="AC61" i="1"/>
  <c r="BO61" i="1"/>
  <c r="AV61" i="1"/>
  <c r="BO47" i="1"/>
  <c r="AC47" i="1"/>
  <c r="AV47" i="1"/>
  <c r="AV37" i="1"/>
  <c r="AC37" i="1"/>
  <c r="BO37" i="1"/>
  <c r="AC51" i="1"/>
  <c r="AV51" i="1"/>
  <c r="BO51" i="1"/>
  <c r="BO29" i="1"/>
  <c r="AC29" i="1"/>
  <c r="AV29" i="1"/>
  <c r="AD372" i="1"/>
  <c r="BP372" i="1"/>
  <c r="AW372" i="1"/>
  <c r="AB619" i="1"/>
  <c r="AU619" i="1"/>
  <c r="BN619" i="1"/>
  <c r="BN319" i="1"/>
  <c r="AB319" i="1"/>
  <c r="AU319" i="1"/>
  <c r="AB278" i="1"/>
  <c r="BN278" i="1"/>
  <c r="AU278" i="1"/>
  <c r="BN56" i="1"/>
  <c r="AB56" i="1"/>
  <c r="AU56" i="1"/>
  <c r="BN57" i="1"/>
  <c r="AB57" i="1"/>
  <c r="AU57" i="1"/>
  <c r="AU21" i="1"/>
  <c r="BN21" i="1"/>
  <c r="AB21" i="1"/>
  <c r="AU22" i="1"/>
  <c r="BN22" i="1"/>
  <c r="AB22" i="1"/>
  <c r="BP313" i="1"/>
  <c r="AW313" i="1"/>
  <c r="AD313" i="1"/>
  <c r="AW91" i="1"/>
  <c r="AD91" i="1"/>
  <c r="BP91" i="1"/>
  <c r="AD143" i="1"/>
  <c r="AW143" i="1"/>
  <c r="BP143" i="1"/>
  <c r="AD43" i="1"/>
  <c r="AW43" i="1"/>
  <c r="BP43" i="1"/>
  <c r="BP53" i="1"/>
  <c r="AD53" i="1"/>
  <c r="AW53" i="1"/>
  <c r="AD5" i="1"/>
  <c r="BP5" i="1"/>
  <c r="AW5" i="1"/>
  <c r="AB320" i="1"/>
  <c r="BN320" i="1"/>
  <c r="AU320" i="1"/>
  <c r="BO502" i="1"/>
  <c r="AC502" i="1"/>
  <c r="AV502" i="1"/>
  <c r="AC278" i="1"/>
  <c r="AV278" i="1"/>
  <c r="BO278" i="1"/>
  <c r="BO235" i="1"/>
  <c r="AV235" i="1"/>
  <c r="AC235" i="1"/>
  <c r="AC272" i="1"/>
  <c r="AK272" i="1" s="1"/>
  <c r="AV272" i="1"/>
  <c r="BD272" i="1" s="1"/>
  <c r="G272" i="14" s="1"/>
  <c r="BO272" i="1"/>
  <c r="H272" i="14" s="1"/>
  <c r="AV83" i="1"/>
  <c r="BD83" i="1" s="1"/>
  <c r="G83" i="14" s="1"/>
  <c r="AC83" i="1"/>
  <c r="AK83" i="1" s="1"/>
  <c r="BO83" i="1"/>
  <c r="BP609" i="1"/>
  <c r="AW609" i="1"/>
  <c r="AD609" i="1"/>
  <c r="BP502" i="1"/>
  <c r="AW502" i="1"/>
  <c r="AD502" i="1"/>
  <c r="AD365" i="1"/>
  <c r="BP365" i="1"/>
  <c r="AW365" i="1"/>
  <c r="BN609" i="1"/>
  <c r="AU609" i="1"/>
  <c r="AB609" i="1"/>
  <c r="AB321" i="1"/>
  <c r="BN321" i="1"/>
  <c r="AU321" i="1"/>
  <c r="AU280" i="1"/>
  <c r="BD280" i="1" s="1"/>
  <c r="G280" i="14" s="1"/>
  <c r="BN280" i="1"/>
  <c r="H280" i="14" s="1"/>
  <c r="AB280" i="1"/>
  <c r="AK280" i="1" s="1"/>
  <c r="BN239" i="1"/>
  <c r="AB239" i="1"/>
  <c r="AU239" i="1"/>
  <c r="AU283" i="1"/>
  <c r="BN283" i="1"/>
  <c r="AB283" i="1"/>
  <c r="AB176" i="1"/>
  <c r="AU176" i="1"/>
  <c r="BN176" i="1"/>
  <c r="BN36" i="1"/>
  <c r="AB36" i="1"/>
  <c r="AU36" i="1"/>
  <c r="AB38" i="1"/>
  <c r="AU38" i="1"/>
  <c r="BN38" i="1"/>
  <c r="AB12" i="1"/>
  <c r="BN12" i="1"/>
  <c r="AU12" i="1"/>
  <c r="AW190" i="1"/>
  <c r="BP93" i="1"/>
  <c r="AD93" i="1"/>
  <c r="AW93" i="1"/>
  <c r="AW61" i="1"/>
  <c r="BP61" i="1"/>
  <c r="AD61" i="1"/>
  <c r="AD56" i="1"/>
  <c r="BP56" i="1"/>
  <c r="AW56" i="1"/>
  <c r="AW20" i="1"/>
  <c r="AD20" i="1"/>
  <c r="BP20" i="1"/>
  <c r="AW57" i="1"/>
  <c r="BP57" i="1"/>
  <c r="AD57" i="1"/>
  <c r="BP25" i="1"/>
  <c r="BO618" i="1"/>
  <c r="AC618" i="1"/>
  <c r="AV618" i="1"/>
  <c r="AC503" i="1"/>
  <c r="AV503" i="1"/>
  <c r="BO503" i="1"/>
  <c r="AC470" i="1"/>
  <c r="BO470" i="1"/>
  <c r="AV470" i="1"/>
  <c r="AV372" i="1"/>
  <c r="BO372" i="1"/>
  <c r="AC372" i="1"/>
  <c r="AV24" i="1"/>
  <c r="BO24" i="1"/>
  <c r="AC24" i="1"/>
  <c r="AV274" i="1"/>
  <c r="BO274" i="1"/>
  <c r="AC274" i="1"/>
  <c r="AK274" i="1" s="1"/>
  <c r="BO232" i="1"/>
  <c r="AC232" i="1"/>
  <c r="AV232" i="1"/>
  <c r="AC142" i="1"/>
  <c r="BO142" i="1"/>
  <c r="AV142" i="1"/>
  <c r="BO77" i="1"/>
  <c r="AV77" i="1"/>
  <c r="AC77" i="1"/>
  <c r="AC45" i="1"/>
  <c r="AV45" i="1"/>
  <c r="BO45" i="1"/>
  <c r="AC53" i="1"/>
  <c r="AV53" i="1"/>
  <c r="BO53" i="1"/>
  <c r="AC50" i="1"/>
  <c r="AV50" i="1"/>
  <c r="BO50" i="1"/>
  <c r="AV27" i="1"/>
  <c r="AC27" i="1"/>
  <c r="BO27" i="1"/>
  <c r="AC17" i="1"/>
  <c r="BO17" i="1"/>
  <c r="AV17" i="1"/>
  <c r="BP612" i="1"/>
  <c r="AW612" i="1"/>
  <c r="AD612" i="1"/>
  <c r="BP366" i="1"/>
  <c r="AD366" i="1"/>
  <c r="AW366" i="1"/>
  <c r="AB611" i="1"/>
  <c r="AU489" i="1"/>
  <c r="BN489" i="1"/>
  <c r="AB489" i="1"/>
  <c r="AU276" i="1"/>
  <c r="BN276" i="1"/>
  <c r="AB276" i="1"/>
  <c r="AB185" i="1"/>
  <c r="AU185" i="1"/>
  <c r="BN185" i="1"/>
  <c r="AB234" i="1"/>
  <c r="BN234" i="1"/>
  <c r="AU234" i="1"/>
  <c r="AB48" i="1"/>
  <c r="BN48" i="1"/>
  <c r="AU48" i="1"/>
  <c r="BN23" i="1"/>
  <c r="AB23" i="1"/>
  <c r="AU23" i="1"/>
  <c r="AB25" i="1"/>
  <c r="BN25" i="1"/>
  <c r="AU25" i="1"/>
  <c r="BP311" i="1"/>
  <c r="AW311" i="1"/>
  <c r="AD311" i="1"/>
  <c r="BP70" i="1"/>
  <c r="AD70" i="1"/>
  <c r="AW70" i="1"/>
  <c r="AD80" i="1"/>
  <c r="BP80" i="1"/>
  <c r="AW80" i="1"/>
  <c r="AW47" i="1"/>
  <c r="AD38" i="1"/>
  <c r="AW38" i="1"/>
  <c r="BP38" i="1"/>
  <c r="BP17" i="1"/>
  <c r="AV319" i="1"/>
  <c r="AC319" i="1"/>
  <c r="BO319" i="1"/>
  <c r="BO465" i="1"/>
  <c r="AC465" i="1"/>
  <c r="AV465" i="1"/>
  <c r="BO355" i="1"/>
  <c r="AC355" i="1"/>
  <c r="AV355" i="1"/>
  <c r="AC301" i="1"/>
  <c r="AV301" i="1"/>
  <c r="BO301" i="1"/>
  <c r="AC237" i="1"/>
  <c r="AV237" i="1"/>
  <c r="BO237" i="1"/>
  <c r="BO230" i="1"/>
  <c r="AC230" i="1"/>
  <c r="AV230" i="1"/>
  <c r="AV143" i="1"/>
  <c r="AC143" i="1"/>
  <c r="BO143" i="1"/>
  <c r="BO44" i="1"/>
  <c r="AC44" i="1"/>
  <c r="AV44" i="1"/>
  <c r="AC52" i="1"/>
  <c r="AV52" i="1"/>
  <c r="BO52" i="1"/>
  <c r="AC11" i="1"/>
  <c r="BO11" i="1"/>
  <c r="AV11" i="1"/>
  <c r="BP321" i="1"/>
  <c r="AD321" i="1"/>
  <c r="AW321" i="1"/>
  <c r="AD235" i="1"/>
  <c r="BP235" i="1"/>
  <c r="AW235" i="1"/>
  <c r="BN468" i="1"/>
  <c r="AB468" i="1"/>
  <c r="AU468" i="1"/>
  <c r="AB281" i="1"/>
  <c r="AU281" i="1"/>
  <c r="BN281" i="1"/>
  <c r="BN141" i="1"/>
  <c r="AB141" i="1"/>
  <c r="AU141" i="1"/>
  <c r="AB44" i="1"/>
  <c r="AU44" i="1"/>
  <c r="BN44" i="1"/>
  <c r="AB47" i="1"/>
  <c r="AU47" i="1"/>
  <c r="BN47" i="1"/>
  <c r="AB31" i="1"/>
  <c r="BN31" i="1"/>
  <c r="AU31" i="1"/>
  <c r="AU37" i="1"/>
  <c r="BN37" i="1"/>
  <c r="AB37" i="1"/>
  <c r="AD138" i="1"/>
  <c r="AW138" i="1"/>
  <c r="BP138" i="1"/>
  <c r="BP69" i="1"/>
  <c r="AW69" i="1"/>
  <c r="AD69" i="1"/>
  <c r="AD44" i="1"/>
  <c r="AW44" i="1"/>
  <c r="BP44" i="1"/>
  <c r="AD68" i="1"/>
  <c r="BP68" i="1"/>
  <c r="AW68" i="1"/>
  <c r="BP28" i="1"/>
  <c r="AD28" i="1"/>
  <c r="AW28" i="1"/>
  <c r="AD37" i="1"/>
  <c r="AW37" i="1"/>
  <c r="BP37" i="1"/>
  <c r="AV610" i="1"/>
  <c r="BO610" i="1"/>
  <c r="AC610" i="1"/>
  <c r="BO493" i="1"/>
  <c r="AC493" i="1"/>
  <c r="AK493" i="1" s="1"/>
  <c r="AV493" i="1"/>
  <c r="BD493" i="1" s="1"/>
  <c r="BO463" i="1"/>
  <c r="AC463" i="1"/>
  <c r="AV463" i="1"/>
  <c r="AC371" i="1"/>
  <c r="AK371" i="1" s="1"/>
  <c r="AV371" i="1"/>
  <c r="BD371" i="1" s="1"/>
  <c r="BO371" i="1"/>
  <c r="AV359" i="1"/>
  <c r="BD359" i="1" s="1"/>
  <c r="G359" i="14" s="1"/>
  <c r="AC359" i="1"/>
  <c r="AK359" i="1" s="1"/>
  <c r="BO359" i="1"/>
  <c r="H359" i="14" s="1"/>
  <c r="AV273" i="1"/>
  <c r="BD273" i="1" s="1"/>
  <c r="G273" i="14" s="1"/>
  <c r="BO273" i="1"/>
  <c r="AC273" i="1"/>
  <c r="AV177" i="1"/>
  <c r="AC177" i="1"/>
  <c r="BO177" i="1"/>
  <c r="BO70" i="1"/>
  <c r="AC70" i="1"/>
  <c r="AV70" i="1"/>
  <c r="AC28" i="1"/>
  <c r="AV28" i="1"/>
  <c r="BO28" i="1"/>
  <c r="AC68" i="1"/>
  <c r="AV68" i="1"/>
  <c r="BO68" i="1"/>
  <c r="AC8" i="1"/>
  <c r="BO8" i="1"/>
  <c r="AV8" i="1"/>
  <c r="AC39" i="1"/>
  <c r="AV39" i="1"/>
  <c r="BO39" i="1"/>
  <c r="BO12" i="1"/>
  <c r="AC12" i="1"/>
  <c r="AV12" i="1"/>
  <c r="AW319" i="1"/>
  <c r="BP319" i="1"/>
  <c r="AD319" i="1"/>
  <c r="AW289" i="1"/>
  <c r="AD289" i="1"/>
  <c r="BP289" i="1"/>
  <c r="BP234" i="1"/>
  <c r="AW234" i="1"/>
  <c r="AD234" i="1"/>
  <c r="H370" i="14"/>
  <c r="AB2" i="1"/>
  <c r="AU2" i="1"/>
  <c r="BN2" i="1"/>
  <c r="AD2" i="1"/>
  <c r="AW2" i="1"/>
  <c r="BP2" i="1"/>
  <c r="AC2" i="1"/>
  <c r="AV2" i="1"/>
  <c r="BO2" i="1"/>
  <c r="AK556" i="1" l="1"/>
  <c r="BD498" i="1"/>
  <c r="G498" i="14" s="1"/>
  <c r="AK132" i="1"/>
  <c r="BX387" i="1"/>
  <c r="BX549" i="1"/>
  <c r="AK309" i="1"/>
  <c r="BX309" i="1" s="1"/>
  <c r="AU270" i="1"/>
  <c r="BD270" i="1" s="1"/>
  <c r="G270" i="14" s="1"/>
  <c r="BX272" i="1"/>
  <c r="AC366" i="1"/>
  <c r="BO48" i="1"/>
  <c r="AC613" i="1"/>
  <c r="BN69" i="1"/>
  <c r="BX512" i="1"/>
  <c r="AK255" i="1"/>
  <c r="BX255" i="1" s="1"/>
  <c r="BX127" i="1"/>
  <c r="BX511" i="1"/>
  <c r="BP281" i="1"/>
  <c r="BX558" i="1"/>
  <c r="BX383" i="1"/>
  <c r="AC304" i="1"/>
  <c r="AK304" i="1" s="1"/>
  <c r="F304" i="14" s="1"/>
  <c r="BO331" i="1"/>
  <c r="BP187" i="1"/>
  <c r="AK131" i="1"/>
  <c r="BX131" i="1" s="1"/>
  <c r="AK587" i="1"/>
  <c r="BX587" i="1" s="1"/>
  <c r="AV71" i="1"/>
  <c r="AV357" i="1"/>
  <c r="AB271" i="1"/>
  <c r="BX359" i="1"/>
  <c r="BY359" i="1" s="1"/>
  <c r="CB359" i="1" s="1"/>
  <c r="BN79" i="1"/>
  <c r="AC614" i="1"/>
  <c r="BO71" i="1"/>
  <c r="AK446" i="1"/>
  <c r="AV617" i="1"/>
  <c r="BO55" i="1"/>
  <c r="BX269" i="1"/>
  <c r="AB18" i="1"/>
  <c r="AK18" i="1" s="1"/>
  <c r="BO314" i="1"/>
  <c r="BP3" i="1"/>
  <c r="BX83" i="1"/>
  <c r="BX67" i="1"/>
  <c r="AK107" i="1"/>
  <c r="BD426" i="1"/>
  <c r="G426" i="14" s="1"/>
  <c r="BD274" i="1"/>
  <c r="G274" i="14" s="1"/>
  <c r="BX568" i="1"/>
  <c r="BX363" i="1"/>
  <c r="BX406" i="1"/>
  <c r="BX280" i="1"/>
  <c r="BX65" i="1"/>
  <c r="BX551" i="1"/>
  <c r="F585" i="14"/>
  <c r="BX493" i="1"/>
  <c r="BX620" i="1"/>
  <c r="BX413" i="1"/>
  <c r="BX391" i="1"/>
  <c r="BX102" i="1"/>
  <c r="BX371" i="1"/>
  <c r="BX291" i="1"/>
  <c r="F608" i="14"/>
  <c r="BX608" i="1"/>
  <c r="BX392" i="1"/>
  <c r="BX345" i="1"/>
  <c r="BY345" i="1" s="1"/>
  <c r="BX238" i="1"/>
  <c r="BX556" i="1"/>
  <c r="BX132" i="1"/>
  <c r="BX370" i="1"/>
  <c r="AK287" i="1"/>
  <c r="AB50" i="1"/>
  <c r="AK50" i="1" s="1"/>
  <c r="AK492" i="1"/>
  <c r="BN270" i="1"/>
  <c r="BP47" i="1"/>
  <c r="AU611" i="1"/>
  <c r="BD611" i="1" s="1"/>
  <c r="AD190" i="1"/>
  <c r="AV187" i="1"/>
  <c r="BP11" i="1"/>
  <c r="AC55" i="1"/>
  <c r="AV504" i="1"/>
  <c r="AB17" i="1"/>
  <c r="AK17" i="1" s="1"/>
  <c r="AU69" i="1"/>
  <c r="BD69" i="1" s="1"/>
  <c r="G69" i="14" s="1"/>
  <c r="AV613" i="1"/>
  <c r="BD613" i="1" s="1"/>
  <c r="G613" i="14" s="1"/>
  <c r="AW3" i="1"/>
  <c r="BO46" i="1"/>
  <c r="AV48" i="1"/>
  <c r="BP40" i="1"/>
  <c r="AU184" i="1"/>
  <c r="BD184" i="1" s="1"/>
  <c r="G184" i="14" s="1"/>
  <c r="BD314" i="1"/>
  <c r="G314" i="14" s="1"/>
  <c r="AU502" i="1"/>
  <c r="BD502" i="1" s="1"/>
  <c r="G502" i="14" s="1"/>
  <c r="AC25" i="1"/>
  <c r="H274" i="14"/>
  <c r="BO49" i="1"/>
  <c r="BO187" i="1"/>
  <c r="AW616" i="1"/>
  <c r="BN20" i="1"/>
  <c r="AV46" i="1"/>
  <c r="BO364" i="1"/>
  <c r="H364" i="14" s="1"/>
  <c r="AW40" i="1"/>
  <c r="BN184" i="1"/>
  <c r="BN502" i="1"/>
  <c r="AV49" i="1"/>
  <c r="AD616" i="1"/>
  <c r="AU20" i="1"/>
  <c r="BD20" i="1" s="1"/>
  <c r="G20" i="14" s="1"/>
  <c r="AV364" i="1"/>
  <c r="BD364" i="1" s="1"/>
  <c r="G364" i="14" s="1"/>
  <c r="BO145" i="1"/>
  <c r="H145" i="14" s="1"/>
  <c r="BO25" i="1"/>
  <c r="H25" i="14" s="1"/>
  <c r="AW23" i="1"/>
  <c r="AV287" i="1"/>
  <c r="AB55" i="1"/>
  <c r="AU241" i="1"/>
  <c r="BD241" i="1" s="1"/>
  <c r="G241" i="14" s="1"/>
  <c r="AU78" i="1"/>
  <c r="AW610" i="1"/>
  <c r="BD610" i="1" s="1"/>
  <c r="G610" i="14" s="1"/>
  <c r="BO491" i="1"/>
  <c r="BD580" i="1"/>
  <c r="BX580" i="1" s="1"/>
  <c r="AC145" i="1"/>
  <c r="AK145" i="1" s="1"/>
  <c r="BX145" i="1" s="1"/>
  <c r="AV58" i="1"/>
  <c r="BP23" i="1"/>
  <c r="BO287" i="1"/>
  <c r="BN55" i="1"/>
  <c r="AV34" i="1"/>
  <c r="AW6" i="1"/>
  <c r="AU71" i="1"/>
  <c r="BD71" i="1" s="1"/>
  <c r="G71" i="14" s="1"/>
  <c r="AU463" i="1"/>
  <c r="AW237" i="1"/>
  <c r="AV266" i="1"/>
  <c r="BN78" i="1"/>
  <c r="BO18" i="1"/>
  <c r="AC140" i="1"/>
  <c r="AK140" i="1" s="1"/>
  <c r="AD610" i="1"/>
  <c r="AK610" i="1" s="1"/>
  <c r="AV491" i="1"/>
  <c r="H333" i="14"/>
  <c r="H589" i="14"/>
  <c r="H273" i="14"/>
  <c r="BO58" i="1"/>
  <c r="AW17" i="1"/>
  <c r="BD17" i="1" s="1"/>
  <c r="G17" i="14" s="1"/>
  <c r="AD25" i="1"/>
  <c r="AC34" i="1"/>
  <c r="BP6" i="1"/>
  <c r="AB71" i="1"/>
  <c r="BN463" i="1"/>
  <c r="BP237" i="1"/>
  <c r="AC266" i="1"/>
  <c r="AK266" i="1" s="1"/>
  <c r="AW51" i="1"/>
  <c r="BD51" i="1" s="1"/>
  <c r="G51" i="14" s="1"/>
  <c r="BN50" i="1"/>
  <c r="AV18" i="1"/>
  <c r="BD18" i="1" s="1"/>
  <c r="G18" i="14" s="1"/>
  <c r="BO140" i="1"/>
  <c r="AU305" i="1"/>
  <c r="BD305" i="1" s="1"/>
  <c r="G305" i="14" s="1"/>
  <c r="AK603" i="1"/>
  <c r="BX603" i="1" s="1"/>
  <c r="H131" i="14"/>
  <c r="AD51" i="1"/>
  <c r="AK51" i="1" s="1"/>
  <c r="AB305" i="1"/>
  <c r="AK305" i="1" s="1"/>
  <c r="F305" i="14" s="1"/>
  <c r="AB79" i="1"/>
  <c r="BO79" i="1"/>
  <c r="AC331" i="1"/>
  <c r="AK331" i="1" s="1"/>
  <c r="AC365" i="1"/>
  <c r="AC314" i="1"/>
  <c r="AK314" i="1" s="1"/>
  <c r="BN241" i="1"/>
  <c r="AV365" i="1"/>
  <c r="BD365" i="1" s="1"/>
  <c r="AW187" i="1"/>
  <c r="BD187" i="1" s="1"/>
  <c r="G187" i="14" s="1"/>
  <c r="AC73" i="1"/>
  <c r="BN28" i="1"/>
  <c r="AU138" i="1"/>
  <c r="BD138" i="1" s="1"/>
  <c r="G138" i="14" s="1"/>
  <c r="AD503" i="1"/>
  <c r="AW142" i="1"/>
  <c r="AC617" i="1"/>
  <c r="BN18" i="1"/>
  <c r="AU504" i="1"/>
  <c r="BD504" i="1" s="1"/>
  <c r="G504" i="14" s="1"/>
  <c r="AC405" i="1"/>
  <c r="AK405" i="1" s="1"/>
  <c r="F405" i="14" s="1"/>
  <c r="BN43" i="1"/>
  <c r="H43" i="14" s="1"/>
  <c r="H588" i="14"/>
  <c r="AW242" i="1"/>
  <c r="AV367" i="1"/>
  <c r="BO233" i="1"/>
  <c r="AB232" i="1"/>
  <c r="AK232" i="1" s="1"/>
  <c r="AK92" i="1"/>
  <c r="AU231" i="1"/>
  <c r="BD231" i="1" s="1"/>
  <c r="G231" i="14" s="1"/>
  <c r="AC367" i="1"/>
  <c r="AK367" i="1" s="1"/>
  <c r="BN232" i="1"/>
  <c r="AK333" i="1"/>
  <c r="BX333" i="1" s="1"/>
  <c r="AK273" i="1"/>
  <c r="BX273" i="1" s="1"/>
  <c r="AB240" i="1"/>
  <c r="AK240" i="1" s="1"/>
  <c r="BN35" i="1"/>
  <c r="AK498" i="1"/>
  <c r="BX498" i="1" s="1"/>
  <c r="BP243" i="1"/>
  <c r="AD192" i="1"/>
  <c r="AK192" i="1" s="1"/>
  <c r="F192" i="14" s="1"/>
  <c r="AB35" i="1"/>
  <c r="BO31" i="1"/>
  <c r="H31" i="14" s="1"/>
  <c r="BO54" i="1"/>
  <c r="H314" i="14"/>
  <c r="AV356" i="1"/>
  <c r="BD356" i="1" s="1"/>
  <c r="G356" i="14" s="1"/>
  <c r="H498" i="14"/>
  <c r="AV31" i="1"/>
  <c r="BD31" i="1" s="1"/>
  <c r="G31" i="14" s="1"/>
  <c r="AC54" i="1"/>
  <c r="AK426" i="1"/>
  <c r="BX426" i="1" s="1"/>
  <c r="AC186" i="1"/>
  <c r="AV466" i="1"/>
  <c r="AW72" i="1"/>
  <c r="AC621" i="1"/>
  <c r="AD19" i="1"/>
  <c r="AK19" i="1" s="1"/>
  <c r="H309" i="14"/>
  <c r="AC91" i="1"/>
  <c r="AK91" i="1" s="1"/>
  <c r="AW279" i="1"/>
  <c r="AV614" i="1"/>
  <c r="AK581" i="1"/>
  <c r="AV304" i="1"/>
  <c r="BD304" i="1" s="1"/>
  <c r="G304" i="14" s="1"/>
  <c r="BP12" i="1"/>
  <c r="AD76" i="1"/>
  <c r="AW35" i="1"/>
  <c r="BD35" i="1" s="1"/>
  <c r="G35" i="14" s="1"/>
  <c r="AW76" i="1"/>
  <c r="BD479" i="1"/>
  <c r="BP279" i="1"/>
  <c r="H279" i="14" s="1"/>
  <c r="AB267" i="1"/>
  <c r="BP355" i="1"/>
  <c r="AW193" i="1"/>
  <c r="AK479" i="1"/>
  <c r="BD589" i="1"/>
  <c r="G589" i="14" s="1"/>
  <c r="H426" i="14"/>
  <c r="H363" i="14"/>
  <c r="AK180" i="1"/>
  <c r="BY213" i="1"/>
  <c r="CB213" i="1" s="1"/>
  <c r="H107" i="14"/>
  <c r="AK494" i="1"/>
  <c r="AK565" i="1"/>
  <c r="BD183" i="1"/>
  <c r="G183" i="14" s="1"/>
  <c r="AK217" i="1"/>
  <c r="F413" i="14"/>
  <c r="BD581" i="1"/>
  <c r="G581" i="14" s="1"/>
  <c r="H494" i="14"/>
  <c r="BD565" i="1"/>
  <c r="AK183" i="1"/>
  <c r="F183" i="14" s="1"/>
  <c r="H446" i="14"/>
  <c r="BD446" i="1"/>
  <c r="G446" i="14" s="1"/>
  <c r="F603" i="14"/>
  <c r="AW253" i="1"/>
  <c r="AD253" i="1"/>
  <c r="BP253" i="1"/>
  <c r="AW350" i="1"/>
  <c r="AD350" i="1"/>
  <c r="AK350" i="1" s="1"/>
  <c r="BP350" i="1"/>
  <c r="BD564" i="1"/>
  <c r="AW570" i="1"/>
  <c r="AD570" i="1"/>
  <c r="BP570" i="1"/>
  <c r="F558" i="14"/>
  <c r="AK524" i="1"/>
  <c r="H389" i="14"/>
  <c r="AD569" i="1"/>
  <c r="BP569" i="1"/>
  <c r="AW569" i="1"/>
  <c r="AK422" i="1"/>
  <c r="BD308" i="1"/>
  <c r="G308" i="14" s="1"/>
  <c r="AU208" i="1"/>
  <c r="AB208" i="1"/>
  <c r="BN208" i="1"/>
  <c r="AV332" i="1"/>
  <c r="BD332" i="1" s="1"/>
  <c r="G332" i="14" s="1"/>
  <c r="BO332" i="1"/>
  <c r="H332" i="14" s="1"/>
  <c r="AC332" i="1"/>
  <c r="AK332" i="1" s="1"/>
  <c r="AB361" i="1"/>
  <c r="BN361" i="1"/>
  <c r="AU361" i="1"/>
  <c r="AK130" i="1"/>
  <c r="AV380" i="1"/>
  <c r="BO380" i="1"/>
  <c r="AC380" i="1"/>
  <c r="F581" i="14"/>
  <c r="BO499" i="1"/>
  <c r="AC499" i="1"/>
  <c r="AV499" i="1"/>
  <c r="AU533" i="1"/>
  <c r="BN533" i="1"/>
  <c r="AB533" i="1"/>
  <c r="BD217" i="1"/>
  <c r="G217" i="14" s="1"/>
  <c r="AD533" i="1"/>
  <c r="AW533" i="1"/>
  <c r="BP533" i="1"/>
  <c r="BD524" i="1"/>
  <c r="G524" i="14" s="1"/>
  <c r="H156" i="14"/>
  <c r="AK389" i="1"/>
  <c r="AK308" i="1"/>
  <c r="AD501" i="1"/>
  <c r="AK501" i="1" s="1"/>
  <c r="BP501" i="1"/>
  <c r="H501" i="14" s="1"/>
  <c r="AW501" i="1"/>
  <c r="BD501" i="1" s="1"/>
  <c r="G501" i="14" s="1"/>
  <c r="H130" i="14"/>
  <c r="AD499" i="1"/>
  <c r="BP499" i="1"/>
  <c r="AW499" i="1"/>
  <c r="AV264" i="1"/>
  <c r="BO264" i="1"/>
  <c r="AC264" i="1"/>
  <c r="BN299" i="1"/>
  <c r="AB299" i="1"/>
  <c r="AU299" i="1"/>
  <c r="AC168" i="1"/>
  <c r="AV168" i="1"/>
  <c r="BO168" i="1"/>
  <c r="AV209" i="1"/>
  <c r="AC209" i="1"/>
  <c r="BO209" i="1"/>
  <c r="BD494" i="1"/>
  <c r="G494" i="14" s="1"/>
  <c r="H217" i="14"/>
  <c r="BO601" i="1"/>
  <c r="AV601" i="1"/>
  <c r="AC601" i="1"/>
  <c r="BO377" i="1"/>
  <c r="AV377" i="1"/>
  <c r="AC377" i="1"/>
  <c r="AV550" i="1"/>
  <c r="BO550" i="1"/>
  <c r="AC550" i="1"/>
  <c r="AW489" i="1"/>
  <c r="BD489" i="1" s="1"/>
  <c r="G489" i="14" s="1"/>
  <c r="AD489" i="1"/>
  <c r="AK489" i="1" s="1"/>
  <c r="F489" i="14" s="1"/>
  <c r="BP489" i="1"/>
  <c r="BD156" i="1"/>
  <c r="G156" i="14" s="1"/>
  <c r="AB164" i="1"/>
  <c r="BN164" i="1"/>
  <c r="AU164" i="1"/>
  <c r="AU378" i="1"/>
  <c r="BD378" i="1" s="1"/>
  <c r="BN378" i="1"/>
  <c r="AB378" i="1"/>
  <c r="AK378" i="1" s="1"/>
  <c r="BN377" i="1"/>
  <c r="AU377" i="1"/>
  <c r="AB377" i="1"/>
  <c r="AK496" i="1"/>
  <c r="BD122" i="1"/>
  <c r="G122" i="14" s="1"/>
  <c r="F255" i="14"/>
  <c r="AB594" i="1"/>
  <c r="BN594" i="1"/>
  <c r="AU594" i="1"/>
  <c r="H229" i="14"/>
  <c r="BP264" i="1"/>
  <c r="AD264" i="1"/>
  <c r="AW264" i="1"/>
  <c r="BN423" i="1"/>
  <c r="AU423" i="1"/>
  <c r="BD423" i="1" s="1"/>
  <c r="AB423" i="1"/>
  <c r="AK423" i="1" s="1"/>
  <c r="H362" i="14"/>
  <c r="AC247" i="1"/>
  <c r="BO247" i="1"/>
  <c r="AV247" i="1"/>
  <c r="AV172" i="1"/>
  <c r="BD172" i="1" s="1"/>
  <c r="G172" i="14" s="1"/>
  <c r="AC172" i="1"/>
  <c r="AK172" i="1" s="1"/>
  <c r="BO172" i="1"/>
  <c r="H172" i="14" s="1"/>
  <c r="AV344" i="1"/>
  <c r="BD344" i="1" s="1"/>
  <c r="G344" i="14" s="1"/>
  <c r="AC344" i="1"/>
  <c r="AK344" i="1" s="1"/>
  <c r="BO344" i="1"/>
  <c r="H344" i="14" s="1"/>
  <c r="AK589" i="1"/>
  <c r="AB538" i="1"/>
  <c r="BN538" i="1"/>
  <c r="AU538" i="1"/>
  <c r="BD173" i="1"/>
  <c r="BX173" i="1" s="1"/>
  <c r="F363" i="14"/>
  <c r="AD583" i="1"/>
  <c r="BP583" i="1"/>
  <c r="AW583" i="1"/>
  <c r="AV414" i="1"/>
  <c r="BO414" i="1"/>
  <c r="AC414" i="1"/>
  <c r="AK588" i="1"/>
  <c r="BX588" i="1" s="1"/>
  <c r="BO515" i="1"/>
  <c r="AV515" i="1"/>
  <c r="AC515" i="1"/>
  <c r="AC590" i="1"/>
  <c r="AV590" i="1"/>
  <c r="BO590" i="1"/>
  <c r="BD492" i="1"/>
  <c r="AK156" i="1"/>
  <c r="BD496" i="1"/>
  <c r="G496" i="14" s="1"/>
  <c r="H122" i="14"/>
  <c r="AD361" i="1"/>
  <c r="AW361" i="1"/>
  <c r="BP361" i="1"/>
  <c r="AK229" i="1"/>
  <c r="BD480" i="1"/>
  <c r="G480" i="14" s="1"/>
  <c r="AK526" i="1"/>
  <c r="BX526" i="1" s="1"/>
  <c r="AU247" i="1"/>
  <c r="AB247" i="1"/>
  <c r="BN247" i="1"/>
  <c r="AK362" i="1"/>
  <c r="BO73" i="1"/>
  <c r="AD594" i="1"/>
  <c r="AW594" i="1"/>
  <c r="BP594" i="1"/>
  <c r="BN381" i="1"/>
  <c r="AU381" i="1"/>
  <c r="AB381" i="1"/>
  <c r="H350" i="14"/>
  <c r="AU203" i="1"/>
  <c r="BD203" i="1" s="1"/>
  <c r="G203" i="14" s="1"/>
  <c r="BN203" i="1"/>
  <c r="H203" i="14" s="1"/>
  <c r="AB203" i="1"/>
  <c r="AK203" i="1" s="1"/>
  <c r="AB253" i="1"/>
  <c r="AU253" i="1"/>
  <c r="BN253" i="1"/>
  <c r="BO594" i="1"/>
  <c r="AV594" i="1"/>
  <c r="AC594" i="1"/>
  <c r="F446" i="14"/>
  <c r="AD226" i="1"/>
  <c r="AW226" i="1"/>
  <c r="BP226" i="1"/>
  <c r="AD601" i="1"/>
  <c r="BP601" i="1"/>
  <c r="AW601" i="1"/>
  <c r="BD180" i="1"/>
  <c r="G180" i="14" s="1"/>
  <c r="AC164" i="1"/>
  <c r="BO164" i="1"/>
  <c r="AV164" i="1"/>
  <c r="AC538" i="1"/>
  <c r="BO538" i="1"/>
  <c r="AV538" i="1"/>
  <c r="AD401" i="1"/>
  <c r="AW401" i="1"/>
  <c r="BP401" i="1"/>
  <c r="AB460" i="1"/>
  <c r="BN460" i="1"/>
  <c r="AU460" i="1"/>
  <c r="BN569" i="1"/>
  <c r="AB569" i="1"/>
  <c r="AU569" i="1"/>
  <c r="BD225" i="1"/>
  <c r="AK461" i="1"/>
  <c r="BD229" i="1"/>
  <c r="G229" i="14" s="1"/>
  <c r="AK480" i="1"/>
  <c r="H390" i="14"/>
  <c r="BD442" i="1"/>
  <c r="G442" i="14" s="1"/>
  <c r="BD362" i="1"/>
  <c r="G362" i="14" s="1"/>
  <c r="AD193" i="1"/>
  <c r="AK193" i="1" s="1"/>
  <c r="AB536" i="1"/>
  <c r="AU536" i="1"/>
  <c r="BN536" i="1"/>
  <c r="F127" i="14"/>
  <c r="BO401" i="1"/>
  <c r="AC401" i="1"/>
  <c r="AV401" i="1"/>
  <c r="F511" i="14"/>
  <c r="BD350" i="1"/>
  <c r="G350" i="14" s="1"/>
  <c r="AC253" i="1"/>
  <c r="AV253" i="1"/>
  <c r="BO253" i="1"/>
  <c r="AU209" i="1"/>
  <c r="BN209" i="1"/>
  <c r="AB209" i="1"/>
  <c r="BP377" i="1"/>
  <c r="AW377" i="1"/>
  <c r="AD377" i="1"/>
  <c r="BD107" i="1"/>
  <c r="G107" i="14" s="1"/>
  <c r="BO563" i="1"/>
  <c r="AC563" i="1"/>
  <c r="AV563" i="1"/>
  <c r="F512" i="14"/>
  <c r="BN590" i="1"/>
  <c r="AB590" i="1"/>
  <c r="AU590" i="1"/>
  <c r="F387" i="14"/>
  <c r="BO457" i="1"/>
  <c r="H457" i="14" s="1"/>
  <c r="AV457" i="1"/>
  <c r="BD457" i="1" s="1"/>
  <c r="G457" i="14" s="1"/>
  <c r="AC457" i="1"/>
  <c r="AK457" i="1" s="1"/>
  <c r="H180" i="14"/>
  <c r="AW168" i="1"/>
  <c r="AD168" i="1"/>
  <c r="BP168" i="1"/>
  <c r="AD414" i="1"/>
  <c r="AW414" i="1"/>
  <c r="BP414" i="1"/>
  <c r="AD590" i="1"/>
  <c r="BP590" i="1"/>
  <c r="AW590" i="1"/>
  <c r="BD245" i="1"/>
  <c r="G245" i="14" s="1"/>
  <c r="BD461" i="1"/>
  <c r="G461" i="14" s="1"/>
  <c r="AK197" i="1"/>
  <c r="H480" i="14"/>
  <c r="AK166" i="1"/>
  <c r="AK390" i="1"/>
  <c r="AK442" i="1"/>
  <c r="AV101" i="1"/>
  <c r="BO101" i="1"/>
  <c r="AC101" i="1"/>
  <c r="BP208" i="1"/>
  <c r="AW208" i="1"/>
  <c r="AD208" i="1"/>
  <c r="AW467" i="1"/>
  <c r="BD467" i="1" s="1"/>
  <c r="BP467" i="1"/>
  <c r="AD467" i="1"/>
  <c r="AK467" i="1" s="1"/>
  <c r="AU349" i="1"/>
  <c r="AB349" i="1"/>
  <c r="BN349" i="1"/>
  <c r="AU414" i="1"/>
  <c r="BN414" i="1"/>
  <c r="AB414" i="1"/>
  <c r="BN499" i="1"/>
  <c r="AU499" i="1"/>
  <c r="AB499" i="1"/>
  <c r="AV583" i="1"/>
  <c r="BO583" i="1"/>
  <c r="AC583" i="1"/>
  <c r="BP550" i="1"/>
  <c r="AD550" i="1"/>
  <c r="AW550" i="1"/>
  <c r="AC554" i="1"/>
  <c r="AK554" i="1" s="1"/>
  <c r="AV554" i="1"/>
  <c r="BD554" i="1" s="1"/>
  <c r="G554" i="14" s="1"/>
  <c r="BO554" i="1"/>
  <c r="H554" i="14" s="1"/>
  <c r="AD515" i="1"/>
  <c r="AW515" i="1"/>
  <c r="BP515" i="1"/>
  <c r="F180" i="14"/>
  <c r="F157" i="14"/>
  <c r="F132" i="14"/>
  <c r="H422" i="14"/>
  <c r="BN401" i="1"/>
  <c r="AU401" i="1"/>
  <c r="AB401" i="1"/>
  <c r="AK225" i="1"/>
  <c r="AK245" i="1"/>
  <c r="H461" i="14"/>
  <c r="BD197" i="1"/>
  <c r="BO226" i="1"/>
  <c r="AV226" i="1"/>
  <c r="AC226" i="1"/>
  <c r="BP101" i="1"/>
  <c r="AD101" i="1"/>
  <c r="AW101" i="1"/>
  <c r="H166" i="14"/>
  <c r="BD390" i="1"/>
  <c r="H442" i="14"/>
  <c r="F102" i="14"/>
  <c r="AC341" i="1"/>
  <c r="BO341" i="1"/>
  <c r="AV341" i="1"/>
  <c r="BO471" i="1"/>
  <c r="H471" i="14" s="1"/>
  <c r="AC471" i="1"/>
  <c r="AK471" i="1" s="1"/>
  <c r="AV471" i="1"/>
  <c r="BD471" i="1" s="1"/>
  <c r="G471" i="14" s="1"/>
  <c r="AB264" i="1"/>
  <c r="BN264" i="1"/>
  <c r="AU264" i="1"/>
  <c r="AK564" i="1"/>
  <c r="F107" i="14"/>
  <c r="AD209" i="1"/>
  <c r="AW209" i="1"/>
  <c r="BP209" i="1"/>
  <c r="AV570" i="1"/>
  <c r="AC570" i="1"/>
  <c r="BO570" i="1"/>
  <c r="AK571" i="1"/>
  <c r="BX571" i="1" s="1"/>
  <c r="H183" i="14"/>
  <c r="BP380" i="1"/>
  <c r="AW380" i="1"/>
  <c r="AD380" i="1"/>
  <c r="AW299" i="1"/>
  <c r="BP299" i="1"/>
  <c r="AD299" i="1"/>
  <c r="H524" i="14"/>
  <c r="BD389" i="1"/>
  <c r="G389" i="14" s="1"/>
  <c r="AC533" i="1"/>
  <c r="AV533" i="1"/>
  <c r="BO533" i="1"/>
  <c r="F406" i="14"/>
  <c r="BD422" i="1"/>
  <c r="G422" i="14" s="1"/>
  <c r="H308" i="14"/>
  <c r="BO460" i="1"/>
  <c r="AC460" i="1"/>
  <c r="AV460" i="1"/>
  <c r="F309" i="14"/>
  <c r="AK122" i="1"/>
  <c r="H245" i="14"/>
  <c r="BO315" i="1"/>
  <c r="H315" i="14" s="1"/>
  <c r="AC315" i="1"/>
  <c r="AK315" i="1" s="1"/>
  <c r="AV315" i="1"/>
  <c r="BD315" i="1" s="1"/>
  <c r="G315" i="14" s="1"/>
  <c r="BP341" i="1"/>
  <c r="AD341" i="1"/>
  <c r="AW341" i="1"/>
  <c r="BD166" i="1"/>
  <c r="G166" i="14" s="1"/>
  <c r="BN563" i="1"/>
  <c r="AB563" i="1"/>
  <c r="AU563" i="1"/>
  <c r="BD130" i="1"/>
  <c r="G130" i="14" s="1"/>
  <c r="AC464" i="1"/>
  <c r="AK464" i="1" s="1"/>
  <c r="AC615" i="1"/>
  <c r="AB313" i="1"/>
  <c r="AK313" i="1" s="1"/>
  <c r="AK468" i="1"/>
  <c r="BD191" i="1"/>
  <c r="G497" i="14" s="1"/>
  <c r="AC185" i="1"/>
  <c r="AC607" i="1"/>
  <c r="AB614" i="1"/>
  <c r="AK614" i="1" s="1"/>
  <c r="AD35" i="1"/>
  <c r="AU313" i="1"/>
  <c r="BP34" i="1"/>
  <c r="BN230" i="1"/>
  <c r="H230" i="14" s="1"/>
  <c r="AK141" i="1"/>
  <c r="AC285" i="1"/>
  <c r="AU267" i="1"/>
  <c r="BD267" i="1" s="1"/>
  <c r="G267" i="14" s="1"/>
  <c r="BO360" i="1"/>
  <c r="H360" i="14" s="1"/>
  <c r="BO91" i="1"/>
  <c r="H91" i="14" s="1"/>
  <c r="BO464" i="1"/>
  <c r="AD22" i="1"/>
  <c r="AK22" i="1" s="1"/>
  <c r="BP320" i="1"/>
  <c r="H320" i="14" s="1"/>
  <c r="BD52" i="1"/>
  <c r="G52" i="14" s="1"/>
  <c r="AK31" i="1"/>
  <c r="AK276" i="1"/>
  <c r="AU615" i="1"/>
  <c r="BO607" i="1"/>
  <c r="H607" i="14" s="1"/>
  <c r="AV15" i="1"/>
  <c r="AU312" i="1"/>
  <c r="AV615" i="1"/>
  <c r="AV176" i="1"/>
  <c r="AU14" i="1"/>
  <c r="BD14" i="1" s="1"/>
  <c r="G14" i="14" s="1"/>
  <c r="AC176" i="1"/>
  <c r="AV288" i="1"/>
  <c r="BD288" i="1" s="1"/>
  <c r="G288" i="14" s="1"/>
  <c r="BN284" i="1"/>
  <c r="AU614" i="1"/>
  <c r="AW195" i="1"/>
  <c r="BD195" i="1" s="1"/>
  <c r="BX195" i="1" s="1"/>
  <c r="AB615" i="1"/>
  <c r="AD606" i="1"/>
  <c r="AC15" i="1"/>
  <c r="BN312" i="1"/>
  <c r="AC40" i="1"/>
  <c r="AV490" i="1"/>
  <c r="BD490" i="1" s="1"/>
  <c r="BN16" i="1"/>
  <c r="AU230" i="1"/>
  <c r="BD230" i="1" s="1"/>
  <c r="G230" i="14" s="1"/>
  <c r="BN14" i="1"/>
  <c r="H14" i="14" s="1"/>
  <c r="AC288" i="1"/>
  <c r="AK288" i="1" s="1"/>
  <c r="AU284" i="1"/>
  <c r="BP195" i="1"/>
  <c r="AD621" i="1"/>
  <c r="AK621" i="1" s="1"/>
  <c r="BP10" i="1"/>
  <c r="H10" i="14" s="1"/>
  <c r="AW606" i="1"/>
  <c r="BO40" i="1"/>
  <c r="AC490" i="1"/>
  <c r="AK490" i="1" s="1"/>
  <c r="AU16" i="1"/>
  <c r="AU8" i="1"/>
  <c r="AW621" i="1"/>
  <c r="AD10" i="1"/>
  <c r="AK10" i="1" s="1"/>
  <c r="BN8" i="1"/>
  <c r="AU177" i="1"/>
  <c r="AV19" i="1"/>
  <c r="BN186" i="1"/>
  <c r="AB503" i="1"/>
  <c r="BP22" i="1"/>
  <c r="BN177" i="1"/>
  <c r="AV360" i="1"/>
  <c r="BD360" i="1" s="1"/>
  <c r="G360" i="14" s="1"/>
  <c r="AW34" i="1"/>
  <c r="BO19" i="1"/>
  <c r="AU186" i="1"/>
  <c r="BD186" i="1" s="1"/>
  <c r="G186" i="14" s="1"/>
  <c r="AW320" i="1"/>
  <c r="BD320" i="1" s="1"/>
  <c r="G320" i="14" s="1"/>
  <c r="BO285" i="1"/>
  <c r="AV185" i="1"/>
  <c r="AU503" i="1"/>
  <c r="BD503" i="1" s="1"/>
  <c r="AK68" i="1"/>
  <c r="BD605" i="1"/>
  <c r="G605" i="14" s="1"/>
  <c r="BD468" i="1"/>
  <c r="H240" i="14"/>
  <c r="BD287" i="1"/>
  <c r="BD143" i="1"/>
  <c r="G143" i="14" s="1"/>
  <c r="BO302" i="1"/>
  <c r="H302" i="14" s="1"/>
  <c r="AD188" i="1"/>
  <c r="AK188" i="1" s="1"/>
  <c r="AD505" i="1"/>
  <c r="AK505" i="1" s="1"/>
  <c r="BO186" i="1"/>
  <c r="AC275" i="1"/>
  <c r="AK275" i="1" s="1"/>
  <c r="BX275" i="1" s="1"/>
  <c r="AW192" i="1"/>
  <c r="BD192" i="1" s="1"/>
  <c r="G192" i="14" s="1"/>
  <c r="AW243" i="1"/>
  <c r="AV233" i="1"/>
  <c r="BD233" i="1" s="1"/>
  <c r="G233" i="14" s="1"/>
  <c r="AD55" i="1"/>
  <c r="AB70" i="1"/>
  <c r="AK70" i="1" s="1"/>
  <c r="BP72" i="1"/>
  <c r="BN504" i="1"/>
  <c r="BO35" i="1"/>
  <c r="BN231" i="1"/>
  <c r="H231" i="14" s="1"/>
  <c r="AV193" i="1"/>
  <c r="AC302" i="1"/>
  <c r="AK302" i="1" s="1"/>
  <c r="BX302" i="1" s="1"/>
  <c r="AW505" i="1"/>
  <c r="BD505" i="1" s="1"/>
  <c r="G505" i="14" s="1"/>
  <c r="AC356" i="1"/>
  <c r="AK356" i="1" s="1"/>
  <c r="AV282" i="1"/>
  <c r="BD282" i="1" s="1"/>
  <c r="G282" i="14" s="1"/>
  <c r="AB466" i="1"/>
  <c r="AV405" i="1"/>
  <c r="BD405" i="1" s="1"/>
  <c r="G405" i="14" s="1"/>
  <c r="AW19" i="1"/>
  <c r="AW188" i="1"/>
  <c r="BD188" i="1" s="1"/>
  <c r="G188" i="14" s="1"/>
  <c r="AB82" i="1"/>
  <c r="AU82" i="1"/>
  <c r="BN82" i="1"/>
  <c r="AB64" i="1"/>
  <c r="AK64" i="1" s="1"/>
  <c r="AD381" i="1"/>
  <c r="AV16" i="1"/>
  <c r="AC466" i="1"/>
  <c r="AW8" i="1"/>
  <c r="BP503" i="1"/>
  <c r="H503" i="14" s="1"/>
  <c r="AW9" i="1"/>
  <c r="AD142" i="1"/>
  <c r="AK142" i="1" s="1"/>
  <c r="AU40" i="1"/>
  <c r="AV621" i="1"/>
  <c r="AV72" i="1"/>
  <c r="AC445" i="1"/>
  <c r="AK445" i="1" s="1"/>
  <c r="BX445" i="1" s="1"/>
  <c r="BP242" i="1"/>
  <c r="H242" i="14" s="1"/>
  <c r="AU240" i="1"/>
  <c r="BD240" i="1" s="1"/>
  <c r="G240" i="14" s="1"/>
  <c r="AU64" i="1"/>
  <c r="BD64" i="1" s="1"/>
  <c r="G64" i="14" s="1"/>
  <c r="AW381" i="1"/>
  <c r="BO16" i="1"/>
  <c r="H16" i="14" s="1"/>
  <c r="AD8" i="1"/>
  <c r="AC381" i="1"/>
  <c r="BP9" i="1"/>
  <c r="AW176" i="1"/>
  <c r="BO609" i="1"/>
  <c r="AW177" i="1"/>
  <c r="BD177" i="1" s="1"/>
  <c r="AB40" i="1"/>
  <c r="BO72" i="1"/>
  <c r="AW15" i="1"/>
  <c r="BN236" i="1"/>
  <c r="H236" i="14" s="1"/>
  <c r="BO445" i="1"/>
  <c r="H445" i="14" s="1"/>
  <c r="AU189" i="1"/>
  <c r="BD189" i="1" s="1"/>
  <c r="G189" i="14" s="1"/>
  <c r="AV178" i="1"/>
  <c r="H301" i="14"/>
  <c r="AV381" i="1"/>
  <c r="AV32" i="1"/>
  <c r="BD32" i="1" s="1"/>
  <c r="G32" i="14" s="1"/>
  <c r="BO284" i="1"/>
  <c r="AD176" i="1"/>
  <c r="AV609" i="1"/>
  <c r="BD609" i="1" s="1"/>
  <c r="G609" i="14" s="1"/>
  <c r="AU5" i="1"/>
  <c r="BD5" i="1" s="1"/>
  <c r="G5" i="14" s="1"/>
  <c r="AD177" i="1"/>
  <c r="AD15" i="1"/>
  <c r="AB236" i="1"/>
  <c r="AK236" i="1" s="1"/>
  <c r="BN189" i="1"/>
  <c r="H189" i="14" s="1"/>
  <c r="BP368" i="1"/>
  <c r="H368" i="14" s="1"/>
  <c r="AU324" i="1"/>
  <c r="BN324" i="1"/>
  <c r="AB324" i="1"/>
  <c r="AB428" i="1"/>
  <c r="BN428" i="1"/>
  <c r="AU428" i="1"/>
  <c r="AB33" i="1"/>
  <c r="AU33" i="1"/>
  <c r="BN33" i="1"/>
  <c r="BO178" i="1"/>
  <c r="AW367" i="1"/>
  <c r="AC76" i="1"/>
  <c r="AK619" i="1"/>
  <c r="F619" i="14" s="1"/>
  <c r="AC32" i="1"/>
  <c r="AK32" i="1" s="1"/>
  <c r="AV284" i="1"/>
  <c r="AV358" i="1"/>
  <c r="BD358" i="1" s="1"/>
  <c r="G358" i="14" s="1"/>
  <c r="BO80" i="1"/>
  <c r="H80" i="14" s="1"/>
  <c r="AW90" i="1"/>
  <c r="BD90" i="1" s="1"/>
  <c r="G90" i="14" s="1"/>
  <c r="AB5" i="1"/>
  <c r="AK5" i="1" s="1"/>
  <c r="AB137" i="1"/>
  <c r="AC59" i="1"/>
  <c r="AK59" i="1" s="1"/>
  <c r="AD368" i="1"/>
  <c r="AK368" i="1" s="1"/>
  <c r="AU607" i="1"/>
  <c r="BD607" i="1" s="1"/>
  <c r="G607" i="14" s="1"/>
  <c r="AU439" i="1"/>
  <c r="AB439" i="1"/>
  <c r="BN439" i="1"/>
  <c r="BN206" i="1"/>
  <c r="AB206" i="1"/>
  <c r="AU206" i="1"/>
  <c r="BP367" i="1"/>
  <c r="AV76" i="1"/>
  <c r="BO275" i="1"/>
  <c r="H275" i="14" s="1"/>
  <c r="BP55" i="1"/>
  <c r="BN70" i="1"/>
  <c r="AC358" i="1"/>
  <c r="AK358" i="1" s="1"/>
  <c r="AC35" i="1"/>
  <c r="AV80" i="1"/>
  <c r="BD80" i="1" s="1"/>
  <c r="G80" i="14" s="1"/>
  <c r="AD90" i="1"/>
  <c r="AK90" i="1" s="1"/>
  <c r="AU137" i="1"/>
  <c r="BD137" i="1" s="1"/>
  <c r="G137" i="14" s="1"/>
  <c r="AV59" i="1"/>
  <c r="BO193" i="1"/>
  <c r="H193" i="14" s="1"/>
  <c r="BO282" i="1"/>
  <c r="H282" i="14" s="1"/>
  <c r="AU466" i="1"/>
  <c r="BD466" i="1" s="1"/>
  <c r="G466" i="14" s="1"/>
  <c r="AB607" i="1"/>
  <c r="AB135" i="1"/>
  <c r="BN135" i="1"/>
  <c r="AU135" i="1"/>
  <c r="BD60" i="1"/>
  <c r="H605" i="14"/>
  <c r="AU311" i="1"/>
  <c r="BD311" i="1" s="1"/>
  <c r="G311" i="14" s="1"/>
  <c r="BN311" i="1"/>
  <c r="H311" i="14" s="1"/>
  <c r="AB311" i="1"/>
  <c r="AK311" i="1" s="1"/>
  <c r="AD433" i="1"/>
  <c r="BP433" i="1"/>
  <c r="AW433" i="1"/>
  <c r="AV74" i="1"/>
  <c r="AC74" i="1"/>
  <c r="BO74" i="1"/>
  <c r="AU124" i="1"/>
  <c r="AB124" i="1"/>
  <c r="BN124" i="1"/>
  <c r="AB147" i="1"/>
  <c r="AU147" i="1"/>
  <c r="BN147" i="1"/>
  <c r="AB532" i="1"/>
  <c r="AU532" i="1"/>
  <c r="BN532" i="1"/>
  <c r="AW171" i="1"/>
  <c r="AD171" i="1"/>
  <c r="BP171" i="1"/>
  <c r="BO190" i="1"/>
  <c r="AV190" i="1"/>
  <c r="AC190" i="1"/>
  <c r="BO257" i="1"/>
  <c r="AC257" i="1"/>
  <c r="AV257" i="1"/>
  <c r="BO343" i="1"/>
  <c r="AV343" i="1"/>
  <c r="AC343" i="1"/>
  <c r="BO574" i="1"/>
  <c r="AV574" i="1"/>
  <c r="AC574" i="1"/>
  <c r="AB144" i="1"/>
  <c r="AU144" i="1"/>
  <c r="BN144" i="1"/>
  <c r="AU30" i="1"/>
  <c r="AB30" i="1"/>
  <c r="BN30" i="1"/>
  <c r="AB477" i="1"/>
  <c r="BN477" i="1"/>
  <c r="AU477" i="1"/>
  <c r="AD547" i="1"/>
  <c r="AK547" i="1" s="1"/>
  <c r="BP547" i="1"/>
  <c r="H547" i="14" s="1"/>
  <c r="AW547" i="1"/>
  <c r="BD547" i="1" s="1"/>
  <c r="G547" i="14" s="1"/>
  <c r="AC78" i="1"/>
  <c r="BO78" i="1"/>
  <c r="AV78" i="1"/>
  <c r="AC535" i="1"/>
  <c r="AV535" i="1"/>
  <c r="BO535" i="1"/>
  <c r="AV161" i="1"/>
  <c r="BO161" i="1"/>
  <c r="AC161" i="1"/>
  <c r="AC478" i="1"/>
  <c r="AV478" i="1"/>
  <c r="BO478" i="1"/>
  <c r="AD152" i="1"/>
  <c r="BP152" i="1"/>
  <c r="AW152" i="1"/>
  <c r="AB6" i="1"/>
  <c r="AU6" i="1"/>
  <c r="BN6" i="1"/>
  <c r="BN440" i="1"/>
  <c r="AB440" i="1"/>
  <c r="AU440" i="1"/>
  <c r="AC433" i="1"/>
  <c r="BO433" i="1"/>
  <c r="AV433" i="1"/>
  <c r="AC346" i="1"/>
  <c r="AK346" i="1" s="1"/>
  <c r="AV346" i="1"/>
  <c r="BD346" i="1" s="1"/>
  <c r="G346" i="14" s="1"/>
  <c r="BO346" i="1"/>
  <c r="H346" i="14" s="1"/>
  <c r="AC171" i="1"/>
  <c r="BO171" i="1"/>
  <c r="AV171" i="1"/>
  <c r="AD545" i="1"/>
  <c r="BP545" i="1"/>
  <c r="AW545" i="1"/>
  <c r="BN290" i="1"/>
  <c r="AU290" i="1"/>
  <c r="BD290" i="1" s="1"/>
  <c r="AB290" i="1"/>
  <c r="AK290" i="1" s="1"/>
  <c r="AB431" i="1"/>
  <c r="BN431" i="1"/>
  <c r="AU431" i="1"/>
  <c r="AU375" i="1"/>
  <c r="AB375" i="1"/>
  <c r="BN375" i="1"/>
  <c r="BP312" i="1"/>
  <c r="AD312" i="1"/>
  <c r="AW312" i="1"/>
  <c r="AV116" i="1"/>
  <c r="BO116" i="1"/>
  <c r="AC116" i="1"/>
  <c r="BO428" i="1"/>
  <c r="AC428" i="1"/>
  <c r="AV428" i="1"/>
  <c r="AC167" i="1"/>
  <c r="BO167" i="1"/>
  <c r="AV167" i="1"/>
  <c r="AC439" i="1"/>
  <c r="AV439" i="1"/>
  <c r="BO439" i="1"/>
  <c r="AW163" i="1"/>
  <c r="AD163" i="1"/>
  <c r="BP163" i="1"/>
  <c r="AW432" i="1"/>
  <c r="BP432" i="1"/>
  <c r="AD432" i="1"/>
  <c r="AV119" i="1"/>
  <c r="BO119" i="1"/>
  <c r="AC119" i="1"/>
  <c r="BO427" i="1"/>
  <c r="AV427" i="1"/>
  <c r="AC427" i="1"/>
  <c r="AV454" i="1"/>
  <c r="AC454" i="1"/>
  <c r="BO454" i="1"/>
  <c r="BO530" i="1"/>
  <c r="AC530" i="1"/>
  <c r="AV530" i="1"/>
  <c r="AD286" i="1"/>
  <c r="AK286" i="1" s="1"/>
  <c r="AW286" i="1"/>
  <c r="BD286" i="1" s="1"/>
  <c r="BP286" i="1"/>
  <c r="BP323" i="1"/>
  <c r="AW323" i="1"/>
  <c r="AD323" i="1"/>
  <c r="AU73" i="1"/>
  <c r="BD73" i="1" s="1"/>
  <c r="G73" i="14" s="1"/>
  <c r="AB73" i="1"/>
  <c r="BN73" i="1"/>
  <c r="H73" i="14" s="1"/>
  <c r="AB160" i="1"/>
  <c r="BN160" i="1"/>
  <c r="AU160" i="1"/>
  <c r="AB407" i="1"/>
  <c r="BN407" i="1"/>
  <c r="AU407" i="1"/>
  <c r="BP115" i="1"/>
  <c r="AD115" i="1"/>
  <c r="AW115" i="1"/>
  <c r="AD300" i="1"/>
  <c r="BP300" i="1"/>
  <c r="AW300" i="1"/>
  <c r="BP325" i="1"/>
  <c r="AD325" i="1"/>
  <c r="AW325" i="1"/>
  <c r="AC104" i="1"/>
  <c r="BO104" i="1"/>
  <c r="AV104" i="1"/>
  <c r="AV163" i="1"/>
  <c r="AC163" i="1"/>
  <c r="BO163" i="1"/>
  <c r="BO440" i="1"/>
  <c r="AV440" i="1"/>
  <c r="AC440" i="1"/>
  <c r="AW79" i="1"/>
  <c r="AD79" i="1"/>
  <c r="BP79" i="1"/>
  <c r="AD617" i="1"/>
  <c r="BP617" i="1"/>
  <c r="AW617" i="1"/>
  <c r="AW334" i="1"/>
  <c r="AD334" i="1"/>
  <c r="BP334" i="1"/>
  <c r="AC294" i="1"/>
  <c r="BO294" i="1"/>
  <c r="AV294" i="1"/>
  <c r="AV540" i="1"/>
  <c r="BD540" i="1" s="1"/>
  <c r="G540" i="14" s="1"/>
  <c r="BO540" i="1"/>
  <c r="H540" i="14" s="1"/>
  <c r="AC540" i="1"/>
  <c r="AK540" i="1" s="1"/>
  <c r="AC448" i="1"/>
  <c r="BO448" i="1"/>
  <c r="AV448" i="1"/>
  <c r="AV385" i="1"/>
  <c r="BO385" i="1"/>
  <c r="AC385" i="1"/>
  <c r="AD294" i="1"/>
  <c r="BP294" i="1"/>
  <c r="AW294" i="1"/>
  <c r="AW292" i="1"/>
  <c r="BD292" i="1" s="1"/>
  <c r="G292" i="14" s="1"/>
  <c r="BP292" i="1"/>
  <c r="H292" i="14" s="1"/>
  <c r="AD292" i="1"/>
  <c r="AK292" i="1" s="1"/>
  <c r="BN46" i="1"/>
  <c r="H46" i="14" s="1"/>
  <c r="AB46" i="1"/>
  <c r="AK46" i="1" s="1"/>
  <c r="AU46" i="1"/>
  <c r="AB104" i="1"/>
  <c r="BN104" i="1"/>
  <c r="AU104" i="1"/>
  <c r="AB478" i="1"/>
  <c r="AU478" i="1"/>
  <c r="BN478" i="1"/>
  <c r="AU109" i="1"/>
  <c r="BD109" i="1" s="1"/>
  <c r="G109" i="14" s="1"/>
  <c r="AB109" i="1"/>
  <c r="AK109" i="1" s="1"/>
  <c r="BN109" i="1"/>
  <c r="H109" i="14" s="1"/>
  <c r="BN409" i="1"/>
  <c r="AB409" i="1"/>
  <c r="AU409" i="1"/>
  <c r="AW256" i="1"/>
  <c r="AD256" i="1"/>
  <c r="BP256" i="1"/>
  <c r="AC152" i="1"/>
  <c r="BO152" i="1"/>
  <c r="AV152" i="1"/>
  <c r="BO312" i="1"/>
  <c r="AC312" i="1"/>
  <c r="AV312" i="1"/>
  <c r="AC458" i="1"/>
  <c r="AK458" i="1" s="1"/>
  <c r="AV458" i="1"/>
  <c r="BD458" i="1" s="1"/>
  <c r="G458" i="14" s="1"/>
  <c r="BO458" i="1"/>
  <c r="H458" i="14" s="1"/>
  <c r="AW415" i="1"/>
  <c r="BP415" i="1"/>
  <c r="AD415" i="1"/>
  <c r="AD343" i="1"/>
  <c r="BP343" i="1"/>
  <c r="AW343" i="1"/>
  <c r="BP407" i="1"/>
  <c r="AW407" i="1"/>
  <c r="AD407" i="1"/>
  <c r="AB98" i="1"/>
  <c r="BN98" i="1"/>
  <c r="AU98" i="1"/>
  <c r="AU250" i="1"/>
  <c r="BD250" i="1" s="1"/>
  <c r="G250" i="14" s="1"/>
  <c r="AB250" i="1"/>
  <c r="AK250" i="1" s="1"/>
  <c r="BN250" i="1"/>
  <c r="H250" i="14" s="1"/>
  <c r="BN530" i="1"/>
  <c r="AU530" i="1"/>
  <c r="AB530" i="1"/>
  <c r="AB606" i="1"/>
  <c r="AK606" i="1" s="1"/>
  <c r="AU606" i="1"/>
  <c r="BN606" i="1"/>
  <c r="H606" i="14" s="1"/>
  <c r="AD409" i="1"/>
  <c r="BP409" i="1"/>
  <c r="AW409" i="1"/>
  <c r="BO219" i="1"/>
  <c r="AC219" i="1"/>
  <c r="AV219" i="1"/>
  <c r="BO147" i="1"/>
  <c r="AV147" i="1"/>
  <c r="AC147" i="1"/>
  <c r="AC244" i="1"/>
  <c r="AK244" i="1" s="1"/>
  <c r="AV244" i="1"/>
  <c r="BD244" i="1" s="1"/>
  <c r="G244" i="14" s="1"/>
  <c r="BO244" i="1"/>
  <c r="H244" i="14" s="1"/>
  <c r="BO408" i="1"/>
  <c r="AC408" i="1"/>
  <c r="AV408" i="1"/>
  <c r="AB148" i="1"/>
  <c r="AU148" i="1"/>
  <c r="BN148" i="1"/>
  <c r="AU575" i="1"/>
  <c r="AB575" i="1"/>
  <c r="BN575" i="1"/>
  <c r="BN171" i="1"/>
  <c r="AU171" i="1"/>
  <c r="AB171" i="1"/>
  <c r="AD440" i="1"/>
  <c r="AW440" i="1"/>
  <c r="BP440" i="1"/>
  <c r="AV114" i="1"/>
  <c r="BO114" i="1"/>
  <c r="AC114" i="1"/>
  <c r="AV243" i="1"/>
  <c r="AC243" i="1"/>
  <c r="BO243" i="1"/>
  <c r="BO450" i="1"/>
  <c r="H450" i="14" s="1"/>
  <c r="AC450" i="1"/>
  <c r="AK450" i="1" s="1"/>
  <c r="AV450" i="1"/>
  <c r="BD450" i="1" s="1"/>
  <c r="G450" i="14" s="1"/>
  <c r="AC485" i="1"/>
  <c r="AK485" i="1" s="1"/>
  <c r="AV485" i="1"/>
  <c r="BD485" i="1" s="1"/>
  <c r="G485" i="14" s="1"/>
  <c r="BO485" i="1"/>
  <c r="H485" i="14" s="1"/>
  <c r="AD113" i="1"/>
  <c r="AW113" i="1"/>
  <c r="BP113" i="1"/>
  <c r="AD99" i="1"/>
  <c r="AK99" i="1" s="1"/>
  <c r="BP99" i="1"/>
  <c r="H99" i="14" s="1"/>
  <c r="AW99" i="1"/>
  <c r="BD99" i="1" s="1"/>
  <c r="G99" i="14" s="1"/>
  <c r="AC9" i="1"/>
  <c r="AK9" i="1" s="1"/>
  <c r="BO9" i="1"/>
  <c r="AV9" i="1"/>
  <c r="BN326" i="1"/>
  <c r="AB326" i="1"/>
  <c r="AU326" i="1"/>
  <c r="BO415" i="1"/>
  <c r="AC415" i="1"/>
  <c r="AV415" i="1"/>
  <c r="AV148" i="1"/>
  <c r="BO148" i="1"/>
  <c r="AC148" i="1"/>
  <c r="BO435" i="1"/>
  <c r="H435" i="14" s="1"/>
  <c r="AC435" i="1"/>
  <c r="AK435" i="1" s="1"/>
  <c r="AV435" i="1"/>
  <c r="BD435" i="1" s="1"/>
  <c r="G435" i="14" s="1"/>
  <c r="BP161" i="1"/>
  <c r="AD161" i="1"/>
  <c r="AW161" i="1"/>
  <c r="AU289" i="1"/>
  <c r="BD289" i="1" s="1"/>
  <c r="G289" i="14" s="1"/>
  <c r="AB289" i="1"/>
  <c r="AK289" i="1" s="1"/>
  <c r="BN289" i="1"/>
  <c r="H289" i="14" s="1"/>
  <c r="AB66" i="1"/>
  <c r="AK66" i="1" s="1"/>
  <c r="BN66" i="1"/>
  <c r="H66" i="14" s="1"/>
  <c r="AU66" i="1"/>
  <c r="BD66" i="1" s="1"/>
  <c r="G66" i="14" s="1"/>
  <c r="BN408" i="1"/>
  <c r="AU408" i="1"/>
  <c r="AB408" i="1"/>
  <c r="BP491" i="1"/>
  <c r="AW491" i="1"/>
  <c r="AD491" i="1"/>
  <c r="AC118" i="1"/>
  <c r="BO118" i="1"/>
  <c r="AV118" i="1"/>
  <c r="BO429" i="1"/>
  <c r="H429" i="14" s="1"/>
  <c r="AC429" i="1"/>
  <c r="AK429" i="1" s="1"/>
  <c r="AV429" i="1"/>
  <c r="BD429" i="1" s="1"/>
  <c r="G429" i="14" s="1"/>
  <c r="AC546" i="1"/>
  <c r="AK546" i="1" s="1"/>
  <c r="AV546" i="1"/>
  <c r="BD546" i="1" s="1"/>
  <c r="G546" i="14" s="1"/>
  <c r="BO546" i="1"/>
  <c r="H546" i="14" s="1"/>
  <c r="AW219" i="1"/>
  <c r="BP219" i="1"/>
  <c r="AD219" i="1"/>
  <c r="AD349" i="1"/>
  <c r="BP349" i="1"/>
  <c r="AW349" i="1"/>
  <c r="BO121" i="1"/>
  <c r="AV121" i="1"/>
  <c r="AC121" i="1"/>
  <c r="BO324" i="1"/>
  <c r="AC324" i="1"/>
  <c r="AV324" i="1"/>
  <c r="AV567" i="1"/>
  <c r="BD567" i="1" s="1"/>
  <c r="AC567" i="1"/>
  <c r="AK567" i="1" s="1"/>
  <c r="BO567" i="1"/>
  <c r="AC528" i="1"/>
  <c r="AV528" i="1"/>
  <c r="BO528" i="1"/>
  <c r="BP124" i="1"/>
  <c r="AD124" i="1"/>
  <c r="AW124" i="1"/>
  <c r="AD105" i="1"/>
  <c r="AK105" i="1" s="1"/>
  <c r="AW105" i="1"/>
  <c r="BD105" i="1" s="1"/>
  <c r="G105" i="14" s="1"/>
  <c r="BP105" i="1"/>
  <c r="H105" i="14" s="1"/>
  <c r="AU134" i="1"/>
  <c r="AB134" i="1"/>
  <c r="BN134" i="1"/>
  <c r="AU150" i="1"/>
  <c r="AB150" i="1"/>
  <c r="BN150" i="1"/>
  <c r="AW285" i="1"/>
  <c r="BD285" i="1" s="1"/>
  <c r="G285" i="14" s="1"/>
  <c r="BP285" i="1"/>
  <c r="H285" i="14" s="1"/>
  <c r="AD285" i="1"/>
  <c r="AD149" i="1"/>
  <c r="BP149" i="1"/>
  <c r="AW149" i="1"/>
  <c r="AU114" i="1"/>
  <c r="BN114" i="1"/>
  <c r="AB114" i="1"/>
  <c r="AD575" i="1"/>
  <c r="BP575" i="1"/>
  <c r="AW575" i="1"/>
  <c r="AC115" i="1"/>
  <c r="BO115" i="1"/>
  <c r="AV115" i="1"/>
  <c r="BO144" i="1"/>
  <c r="AC144" i="1"/>
  <c r="AV144" i="1"/>
  <c r="BO349" i="1"/>
  <c r="AC349" i="1"/>
  <c r="AV349" i="1"/>
  <c r="AC409" i="1"/>
  <c r="BO409" i="1"/>
  <c r="AV409" i="1"/>
  <c r="BP207" i="1"/>
  <c r="AD207" i="1"/>
  <c r="AW207" i="1"/>
  <c r="AD178" i="1"/>
  <c r="BP178" i="1"/>
  <c r="AW178" i="1"/>
  <c r="BO411" i="1"/>
  <c r="AC411" i="1"/>
  <c r="AV411" i="1"/>
  <c r="BO326" i="1"/>
  <c r="AC326" i="1"/>
  <c r="AV326" i="1"/>
  <c r="AC544" i="1"/>
  <c r="AV544" i="1"/>
  <c r="BO544" i="1"/>
  <c r="AD118" i="1"/>
  <c r="BP118" i="1"/>
  <c r="AW118" i="1"/>
  <c r="AD307" i="1"/>
  <c r="AK307" i="1" s="1"/>
  <c r="AW307" i="1"/>
  <c r="BD307" i="1" s="1"/>
  <c r="G307" i="14" s="1"/>
  <c r="BP307" i="1"/>
  <c r="H307" i="14" s="1"/>
  <c r="BN190" i="1"/>
  <c r="AU190" i="1"/>
  <c r="AB190" i="1"/>
  <c r="BN159" i="1"/>
  <c r="AU159" i="1"/>
  <c r="AB159" i="1"/>
  <c r="AB576" i="1"/>
  <c r="BN576" i="1"/>
  <c r="AU576" i="1"/>
  <c r="AB7" i="1"/>
  <c r="AU7" i="1"/>
  <c r="BN7" i="1"/>
  <c r="AB419" i="1"/>
  <c r="BN419" i="1"/>
  <c r="AU419" i="1"/>
  <c r="AU476" i="1"/>
  <c r="AB476" i="1"/>
  <c r="BN476" i="1"/>
  <c r="BP452" i="1"/>
  <c r="AW452" i="1"/>
  <c r="AD452" i="1"/>
  <c r="BO158" i="1"/>
  <c r="AV158" i="1"/>
  <c r="AC158" i="1"/>
  <c r="AC111" i="1"/>
  <c r="AK111" i="1" s="1"/>
  <c r="AV111" i="1"/>
  <c r="BD111" i="1" s="1"/>
  <c r="G111" i="14" s="1"/>
  <c r="BO111" i="1"/>
  <c r="H111" i="14" s="1"/>
  <c r="AC476" i="1"/>
  <c r="AV476" i="1"/>
  <c r="BO476" i="1"/>
  <c r="BP98" i="1"/>
  <c r="AD98" i="1"/>
  <c r="AW98" i="1"/>
  <c r="AD531" i="1"/>
  <c r="AW531" i="1"/>
  <c r="BP531" i="1"/>
  <c r="AB76" i="1"/>
  <c r="BN76" i="1"/>
  <c r="AU76" i="1"/>
  <c r="BN535" i="1"/>
  <c r="AB535" i="1"/>
  <c r="AU535" i="1"/>
  <c r="BN374" i="1"/>
  <c r="AB374" i="1"/>
  <c r="AU374" i="1"/>
  <c r="AC529" i="1"/>
  <c r="AV529" i="1"/>
  <c r="BO529" i="1"/>
  <c r="AD420" i="1"/>
  <c r="BP420" i="1"/>
  <c r="AW420" i="1"/>
  <c r="AV30" i="1"/>
  <c r="AC30" i="1"/>
  <c r="BO30" i="1"/>
  <c r="AC222" i="1"/>
  <c r="BO222" i="1"/>
  <c r="AV222" i="1"/>
  <c r="AC474" i="1"/>
  <c r="AV474" i="1"/>
  <c r="BO474" i="1"/>
  <c r="AB169" i="1"/>
  <c r="AU169" i="1"/>
  <c r="BN169" i="1"/>
  <c r="BN574" i="1"/>
  <c r="AU574" i="1"/>
  <c r="AB574" i="1"/>
  <c r="AV206" i="1"/>
  <c r="AC206" i="1"/>
  <c r="BO206" i="1"/>
  <c r="BO432" i="1"/>
  <c r="H432" i="14" s="1"/>
  <c r="AC432" i="1"/>
  <c r="AV432" i="1"/>
  <c r="AV451" i="1"/>
  <c r="BD451" i="1" s="1"/>
  <c r="AC451" i="1"/>
  <c r="AK451" i="1" s="1"/>
  <c r="BO451" i="1"/>
  <c r="AV576" i="1"/>
  <c r="AC576" i="1"/>
  <c r="BO576" i="1"/>
  <c r="AD114" i="1"/>
  <c r="BP114" i="1"/>
  <c r="AW114" i="1"/>
  <c r="AD151" i="1"/>
  <c r="AK151" i="1" s="1"/>
  <c r="BP151" i="1"/>
  <c r="H151" i="14" s="1"/>
  <c r="AW151" i="1"/>
  <c r="BD151" i="1" s="1"/>
  <c r="G151" i="14" s="1"/>
  <c r="AV113" i="1"/>
  <c r="AC113" i="1"/>
  <c r="BO113" i="1"/>
  <c r="AU168" i="1"/>
  <c r="AB168" i="1"/>
  <c r="BN168" i="1"/>
  <c r="AU617" i="1"/>
  <c r="BN617" i="1"/>
  <c r="AB617" i="1"/>
  <c r="AV419" i="1"/>
  <c r="BO419" i="1"/>
  <c r="AC419" i="1"/>
  <c r="AV251" i="1"/>
  <c r="BD251" i="1" s="1"/>
  <c r="BO251" i="1"/>
  <c r="AC251" i="1"/>
  <c r="AK251" i="1" s="1"/>
  <c r="AC477" i="1"/>
  <c r="AV477" i="1"/>
  <c r="BO477" i="1"/>
  <c r="AD430" i="1"/>
  <c r="BP430" i="1"/>
  <c r="AW430" i="1"/>
  <c r="BN93" i="1"/>
  <c r="AB93" i="1"/>
  <c r="AK93" i="1" s="1"/>
  <c r="AU93" i="1"/>
  <c r="BD93" i="1" s="1"/>
  <c r="G93" i="14" s="1"/>
  <c r="AB237" i="1"/>
  <c r="AK237" i="1" s="1"/>
  <c r="BN237" i="1"/>
  <c r="H237" i="14" s="1"/>
  <c r="AU237" i="1"/>
  <c r="BD237" i="1" s="1"/>
  <c r="G237" i="14" s="1"/>
  <c r="BN491" i="1"/>
  <c r="AU491" i="1"/>
  <c r="AB491" i="1"/>
  <c r="AC300" i="1"/>
  <c r="AV300" i="1"/>
  <c r="BO300" i="1"/>
  <c r="H300" i="14" s="1"/>
  <c r="AC256" i="1"/>
  <c r="BO256" i="1"/>
  <c r="AV256" i="1"/>
  <c r="AV537" i="1"/>
  <c r="BD537" i="1" s="1"/>
  <c r="G537" i="14" s="1"/>
  <c r="BO537" i="1"/>
  <c r="H537" i="14" s="1"/>
  <c r="AC537" i="1"/>
  <c r="AK537" i="1" s="1"/>
  <c r="BP222" i="1"/>
  <c r="AW222" i="1"/>
  <c r="AD222" i="1"/>
  <c r="AD529" i="1"/>
  <c r="BP529" i="1"/>
  <c r="AW529" i="1"/>
  <c r="BO207" i="1"/>
  <c r="AC207" i="1"/>
  <c r="AV207" i="1"/>
  <c r="AV159" i="1"/>
  <c r="AC159" i="1"/>
  <c r="BO159" i="1"/>
  <c r="AV375" i="1"/>
  <c r="AC375" i="1"/>
  <c r="BO375" i="1"/>
  <c r="BP125" i="1"/>
  <c r="AD125" i="1"/>
  <c r="AW125" i="1"/>
  <c r="BP448" i="1"/>
  <c r="AW448" i="1"/>
  <c r="AD448" i="1"/>
  <c r="AU219" i="1"/>
  <c r="AB219" i="1"/>
  <c r="BN219" i="1"/>
  <c r="AU475" i="1"/>
  <c r="BN475" i="1"/>
  <c r="AB475" i="1"/>
  <c r="AW411" i="1"/>
  <c r="BP411" i="1"/>
  <c r="AD411" i="1"/>
  <c r="AD148" i="1"/>
  <c r="AW148" i="1"/>
  <c r="BP148" i="1"/>
  <c r="AD439" i="1"/>
  <c r="AW439" i="1"/>
  <c r="BP439" i="1"/>
  <c r="AC124" i="1"/>
  <c r="AV124" i="1"/>
  <c r="BO124" i="1"/>
  <c r="AC160" i="1"/>
  <c r="AV160" i="1"/>
  <c r="BO160" i="1"/>
  <c r="AC374" i="1"/>
  <c r="AV374" i="1"/>
  <c r="BO374" i="1"/>
  <c r="BP135" i="1"/>
  <c r="AW135" i="1"/>
  <c r="AD135" i="1"/>
  <c r="BP326" i="1"/>
  <c r="AD326" i="1"/>
  <c r="AW326" i="1"/>
  <c r="AC136" i="1"/>
  <c r="AV136" i="1"/>
  <c r="BO136" i="1"/>
  <c r="AC420" i="1"/>
  <c r="BO420" i="1"/>
  <c r="AV420" i="1"/>
  <c r="AC434" i="1"/>
  <c r="AK434" i="1" s="1"/>
  <c r="BO434" i="1"/>
  <c r="H434" i="14" s="1"/>
  <c r="AV434" i="1"/>
  <c r="BD434" i="1" s="1"/>
  <c r="G434" i="14" s="1"/>
  <c r="AD185" i="1"/>
  <c r="AW185" i="1"/>
  <c r="BP185" i="1"/>
  <c r="H185" i="14" s="1"/>
  <c r="AD121" i="1"/>
  <c r="BP121" i="1"/>
  <c r="AW121" i="1"/>
  <c r="AU72" i="1"/>
  <c r="BN72" i="1"/>
  <c r="AB72" i="1"/>
  <c r="AK72" i="1" s="1"/>
  <c r="BN136" i="1"/>
  <c r="AU136" i="1"/>
  <c r="AB136" i="1"/>
  <c r="AB222" i="1"/>
  <c r="AU222" i="1"/>
  <c r="BN222" i="1"/>
  <c r="AV616" i="1"/>
  <c r="AC616" i="1"/>
  <c r="BO616" i="1"/>
  <c r="H616" i="14" s="1"/>
  <c r="AU74" i="1"/>
  <c r="AB74" i="1"/>
  <c r="BN74" i="1"/>
  <c r="BN325" i="1"/>
  <c r="AB325" i="1"/>
  <c r="AU325" i="1"/>
  <c r="BN531" i="1"/>
  <c r="AB531" i="1"/>
  <c r="AU531" i="1"/>
  <c r="AW408" i="1"/>
  <c r="AD408" i="1"/>
  <c r="BP408" i="1"/>
  <c r="AV254" i="1"/>
  <c r="BD254" i="1" s="1"/>
  <c r="G254" i="14" s="1"/>
  <c r="BO254" i="1"/>
  <c r="H254" i="14" s="1"/>
  <c r="AC254" i="1"/>
  <c r="AK254" i="1" s="1"/>
  <c r="AV249" i="1"/>
  <c r="AC249" i="1"/>
  <c r="BO249" i="1"/>
  <c r="AW78" i="1"/>
  <c r="BP78" i="1"/>
  <c r="AD78" i="1"/>
  <c r="AW30" i="1"/>
  <c r="AD30" i="1"/>
  <c r="BP30" i="1"/>
  <c r="BP454" i="1"/>
  <c r="AD454" i="1"/>
  <c r="AW454" i="1"/>
  <c r="AC6" i="1"/>
  <c r="BO6" i="1"/>
  <c r="AV6" i="1"/>
  <c r="AC33" i="1"/>
  <c r="AV33" i="1"/>
  <c r="BO33" i="1"/>
  <c r="AB115" i="1"/>
  <c r="AU115" i="1"/>
  <c r="BN115" i="1"/>
  <c r="AB243" i="1"/>
  <c r="BN243" i="1"/>
  <c r="AU243" i="1"/>
  <c r="AB385" i="1"/>
  <c r="AU385" i="1"/>
  <c r="BN385" i="1"/>
  <c r="AW33" i="1"/>
  <c r="BP33" i="1"/>
  <c r="AD33" i="1"/>
  <c r="AW574" i="1"/>
  <c r="BP574" i="1"/>
  <c r="AD574" i="1"/>
  <c r="AC82" i="1"/>
  <c r="BO82" i="1"/>
  <c r="AV82" i="1"/>
  <c r="BO536" i="1"/>
  <c r="AV536" i="1"/>
  <c r="AC536" i="1"/>
  <c r="AV545" i="1"/>
  <c r="AC545" i="1"/>
  <c r="BO545" i="1"/>
  <c r="AV514" i="1"/>
  <c r="BD514" i="1" s="1"/>
  <c r="G514" i="14" s="1"/>
  <c r="AC514" i="1"/>
  <c r="AK514" i="1" s="1"/>
  <c r="BO514" i="1"/>
  <c r="H514" i="14" s="1"/>
  <c r="AD75" i="1"/>
  <c r="BP75" i="1"/>
  <c r="AW75" i="1"/>
  <c r="AU474" i="1"/>
  <c r="AB474" i="1"/>
  <c r="BN474" i="1"/>
  <c r="BN49" i="1"/>
  <c r="H49" i="14" s="1"/>
  <c r="AB49" i="1"/>
  <c r="AK49" i="1" s="1"/>
  <c r="AU49" i="1"/>
  <c r="BD49" i="1" s="1"/>
  <c r="BN430" i="1"/>
  <c r="AB430" i="1"/>
  <c r="AU430" i="1"/>
  <c r="BO117" i="1"/>
  <c r="H117" i="14" s="1"/>
  <c r="AC117" i="1"/>
  <c r="AK117" i="1" s="1"/>
  <c r="AV117" i="1"/>
  <c r="BD117" i="1" s="1"/>
  <c r="G117" i="14" s="1"/>
  <c r="AW257" i="1"/>
  <c r="BP257" i="1"/>
  <c r="AD257" i="1"/>
  <c r="BO410" i="1"/>
  <c r="H410" i="14" s="1"/>
  <c r="AV410" i="1"/>
  <c r="BD410" i="1" s="1"/>
  <c r="G410" i="14" s="1"/>
  <c r="AC410" i="1"/>
  <c r="AK410" i="1" s="1"/>
  <c r="AV134" i="1"/>
  <c r="AC134" i="1"/>
  <c r="BO134" i="1"/>
  <c r="AV246" i="1"/>
  <c r="BD246" i="1" s="1"/>
  <c r="G246" i="14" s="1"/>
  <c r="AC246" i="1"/>
  <c r="AK246" i="1" s="1"/>
  <c r="BO246" i="1"/>
  <c r="H246" i="14" s="1"/>
  <c r="AC261" i="1"/>
  <c r="AK261" i="1" s="1"/>
  <c r="AV261" i="1"/>
  <c r="BD261" i="1" s="1"/>
  <c r="G261" i="14" s="1"/>
  <c r="BO261" i="1"/>
  <c r="H261" i="14" s="1"/>
  <c r="AC532" i="1"/>
  <c r="AV532" i="1"/>
  <c r="BO532" i="1"/>
  <c r="BP119" i="1"/>
  <c r="AD119" i="1"/>
  <c r="AW119" i="1"/>
  <c r="AD544" i="1"/>
  <c r="BP544" i="1"/>
  <c r="AW544" i="1"/>
  <c r="BO334" i="1"/>
  <c r="AV334" i="1"/>
  <c r="AC334" i="1"/>
  <c r="AB75" i="1"/>
  <c r="AU75" i="1"/>
  <c r="BN75" i="1"/>
  <c r="AU376" i="1"/>
  <c r="AB376" i="1"/>
  <c r="BN376" i="1"/>
  <c r="AC431" i="1"/>
  <c r="AV431" i="1"/>
  <c r="BO431" i="1"/>
  <c r="AV430" i="1"/>
  <c r="AC430" i="1"/>
  <c r="BO430" i="1"/>
  <c r="AV527" i="1"/>
  <c r="BD527" i="1" s="1"/>
  <c r="G527" i="14" s="1"/>
  <c r="AC527" i="1"/>
  <c r="AK527" i="1" s="1"/>
  <c r="BO527" i="1"/>
  <c r="H527" i="14" s="1"/>
  <c r="AW81" i="1"/>
  <c r="AD81" i="1"/>
  <c r="BP81" i="1"/>
  <c r="AB427" i="1"/>
  <c r="AK427" i="1" s="1"/>
  <c r="BN427" i="1"/>
  <c r="AU427" i="1"/>
  <c r="AB545" i="1"/>
  <c r="AU545" i="1"/>
  <c r="BN545" i="1"/>
  <c r="BP324" i="1"/>
  <c r="AD324" i="1"/>
  <c r="AW324" i="1"/>
  <c r="AC81" i="1"/>
  <c r="AV81" i="1"/>
  <c r="BO81" i="1"/>
  <c r="BO327" i="1"/>
  <c r="H327" i="14" s="1"/>
  <c r="AC327" i="1"/>
  <c r="AK327" i="1" s="1"/>
  <c r="AV327" i="1"/>
  <c r="BD327" i="1" s="1"/>
  <c r="G327" i="14" s="1"/>
  <c r="BO376" i="1"/>
  <c r="AC376" i="1"/>
  <c r="AV376" i="1"/>
  <c r="AD249" i="1"/>
  <c r="BP249" i="1"/>
  <c r="AW249" i="1"/>
  <c r="AD530" i="1"/>
  <c r="BP530" i="1"/>
  <c r="AW530" i="1"/>
  <c r="AV7" i="1"/>
  <c r="AC7" i="1"/>
  <c r="BO7" i="1"/>
  <c r="BO135" i="1"/>
  <c r="AC135" i="1"/>
  <c r="AV135" i="1"/>
  <c r="AC323" i="1"/>
  <c r="AV323" i="1"/>
  <c r="BO323" i="1"/>
  <c r="BO575" i="1"/>
  <c r="AV575" i="1"/>
  <c r="AC575" i="1"/>
  <c r="BP134" i="1"/>
  <c r="AD134" i="1"/>
  <c r="AW134" i="1"/>
  <c r="AB116" i="1"/>
  <c r="BN116" i="1"/>
  <c r="AU116" i="1"/>
  <c r="AU334" i="1"/>
  <c r="AB334" i="1"/>
  <c r="BN334" i="1"/>
  <c r="BP136" i="1"/>
  <c r="AD136" i="1"/>
  <c r="AW136" i="1"/>
  <c r="AD169" i="1"/>
  <c r="BP169" i="1"/>
  <c r="AW169" i="1"/>
  <c r="AD104" i="1"/>
  <c r="BP104" i="1"/>
  <c r="AW104" i="1"/>
  <c r="AC75" i="1"/>
  <c r="AV75" i="1"/>
  <c r="BO75" i="1"/>
  <c r="BO98" i="1"/>
  <c r="AC98" i="1"/>
  <c r="AV98" i="1"/>
  <c r="AV449" i="1"/>
  <c r="BD449" i="1" s="1"/>
  <c r="AC449" i="1"/>
  <c r="AK449" i="1" s="1"/>
  <c r="BO449" i="1"/>
  <c r="BO400" i="1"/>
  <c r="H400" i="14" s="1"/>
  <c r="AC400" i="1"/>
  <c r="AK400" i="1" s="1"/>
  <c r="AV400" i="1"/>
  <c r="BD400" i="1" s="1"/>
  <c r="G400" i="14" s="1"/>
  <c r="BP116" i="1"/>
  <c r="AD116" i="1"/>
  <c r="AW116" i="1"/>
  <c r="AW167" i="1"/>
  <c r="AD167" i="1"/>
  <c r="BP167" i="1"/>
  <c r="AW576" i="1"/>
  <c r="BP576" i="1"/>
  <c r="AD576" i="1"/>
  <c r="AC149" i="1"/>
  <c r="BO149" i="1"/>
  <c r="AV149" i="1"/>
  <c r="BO150" i="1"/>
  <c r="AC150" i="1"/>
  <c r="AV150" i="1"/>
  <c r="AC475" i="1"/>
  <c r="BO475" i="1"/>
  <c r="AV475" i="1"/>
  <c r="AD74" i="1"/>
  <c r="AW74" i="1"/>
  <c r="BP74" i="1"/>
  <c r="AW206" i="1"/>
  <c r="BP206" i="1"/>
  <c r="AD206" i="1"/>
  <c r="BN158" i="1"/>
  <c r="AU158" i="1"/>
  <c r="AB158" i="1"/>
  <c r="AB323" i="1"/>
  <c r="AU323" i="1"/>
  <c r="BN323" i="1"/>
  <c r="BN34" i="1"/>
  <c r="AU34" i="1"/>
  <c r="AB34" i="1"/>
  <c r="AB149" i="1"/>
  <c r="AU149" i="1"/>
  <c r="BN149" i="1"/>
  <c r="AB528" i="1"/>
  <c r="BN528" i="1"/>
  <c r="AU528" i="1"/>
  <c r="AD528" i="1"/>
  <c r="AW528" i="1"/>
  <c r="BP528" i="1"/>
  <c r="AC125" i="1"/>
  <c r="BO125" i="1"/>
  <c r="AV125" i="1"/>
  <c r="AC325" i="1"/>
  <c r="AV325" i="1"/>
  <c r="BO325" i="1"/>
  <c r="AV452" i="1"/>
  <c r="AC452" i="1"/>
  <c r="BO452" i="1"/>
  <c r="BP82" i="1"/>
  <c r="AD82" i="1"/>
  <c r="AW82" i="1"/>
  <c r="AD150" i="1"/>
  <c r="AW150" i="1"/>
  <c r="BP150" i="1"/>
  <c r="AK13" i="1"/>
  <c r="BD301" i="1"/>
  <c r="G301" i="14" s="1"/>
  <c r="H266" i="14"/>
  <c r="AK270" i="1"/>
  <c r="BD266" i="1"/>
  <c r="BD141" i="1"/>
  <c r="G141" i="14" s="1"/>
  <c r="AK14" i="1"/>
  <c r="H612" i="14"/>
  <c r="H358" i="14"/>
  <c r="G92" i="14"/>
  <c r="G252" i="14"/>
  <c r="H490" i="14"/>
  <c r="H587" i="14"/>
  <c r="G345" i="14"/>
  <c r="G493" i="14"/>
  <c r="G585" i="14"/>
  <c r="H493" i="14"/>
  <c r="H585" i="14"/>
  <c r="H613" i="14"/>
  <c r="H582" i="14"/>
  <c r="AK48" i="1"/>
  <c r="H281" i="14"/>
  <c r="H619" i="14"/>
  <c r="AK372" i="1"/>
  <c r="AK613" i="1"/>
  <c r="AK239" i="1"/>
  <c r="H505" i="14"/>
  <c r="BD619" i="1"/>
  <c r="G619" i="14" s="1"/>
  <c r="H270" i="14"/>
  <c r="BD103" i="1"/>
  <c r="G103" i="14" s="1"/>
  <c r="H90" i="14"/>
  <c r="H59" i="14"/>
  <c r="AK80" i="1"/>
  <c r="H372" i="14"/>
  <c r="BD239" i="1"/>
  <c r="BD48" i="1"/>
  <c r="H143" i="14"/>
  <c r="BD21" i="1"/>
  <c r="G21" i="14" s="1"/>
  <c r="AK502" i="1"/>
  <c r="AK52" i="1"/>
  <c r="BD283" i="1"/>
  <c r="G283" i="14" s="1"/>
  <c r="AK267" i="1"/>
  <c r="BD281" i="1"/>
  <c r="G281" i="14" s="1"/>
  <c r="AK611" i="1"/>
  <c r="H239" i="14"/>
  <c r="BD372" i="1"/>
  <c r="BD55" i="1"/>
  <c r="BD464" i="1"/>
  <c r="G464" i="14" s="1"/>
  <c r="BD79" i="1"/>
  <c r="G79" i="14" s="1"/>
  <c r="BD354" i="1"/>
  <c r="G354" i="14" s="1"/>
  <c r="AK301" i="1"/>
  <c r="H340" i="14"/>
  <c r="H276" i="14"/>
  <c r="H64" i="14"/>
  <c r="BD36" i="1"/>
  <c r="H51" i="14"/>
  <c r="BD368" i="1"/>
  <c r="G368" i="14" s="1"/>
  <c r="AK103" i="1"/>
  <c r="BD47" i="1"/>
  <c r="BD276" i="1"/>
  <c r="AK283" i="1"/>
  <c r="AK609" i="1"/>
  <c r="H283" i="14"/>
  <c r="H13" i="14"/>
  <c r="AK281" i="1"/>
  <c r="BD53" i="1"/>
  <c r="G53" i="14" s="1"/>
  <c r="AK36" i="1"/>
  <c r="BD355" i="1"/>
  <c r="AK355" i="1"/>
  <c r="BY391" i="1"/>
  <c r="AK284" i="1"/>
  <c r="BD279" i="1"/>
  <c r="G279" i="14" s="1"/>
  <c r="AK354" i="1"/>
  <c r="H354" i="14"/>
  <c r="BD77" i="1"/>
  <c r="G77" i="14" s="1"/>
  <c r="AK71" i="1"/>
  <c r="H142" i="14"/>
  <c r="BD13" i="1"/>
  <c r="G13" i="14" s="1"/>
  <c r="H303" i="14"/>
  <c r="H52" i="14"/>
  <c r="AK21" i="1"/>
  <c r="AK320" i="1"/>
  <c r="AK23" i="1"/>
  <c r="BY493" i="1"/>
  <c r="BY608" i="1"/>
  <c r="AK47" i="1"/>
  <c r="BY291" i="1"/>
  <c r="BD612" i="1"/>
  <c r="G612" i="14" s="1"/>
  <c r="AK37" i="1"/>
  <c r="BD44" i="1"/>
  <c r="G44" i="14" s="1"/>
  <c r="BD41" i="1"/>
  <c r="G41" i="14" s="1"/>
  <c r="BD56" i="1"/>
  <c r="G56" i="14" s="1"/>
  <c r="BD278" i="1"/>
  <c r="G278" i="14" s="1"/>
  <c r="BD11" i="1"/>
  <c r="G11" i="14" s="1"/>
  <c r="AK230" i="1"/>
  <c r="AK322" i="1"/>
  <c r="BD68" i="1"/>
  <c r="G68" i="14" s="1"/>
  <c r="BD25" i="1"/>
  <c r="G25" i="14" s="1"/>
  <c r="AK612" i="1"/>
  <c r="H20" i="14"/>
  <c r="H235" i="14"/>
  <c r="H466" i="14"/>
  <c r="AK43" i="1"/>
  <c r="AK234" i="1"/>
  <c r="AK56" i="1"/>
  <c r="H278" i="14"/>
  <c r="H11" i="14"/>
  <c r="BD322" i="1"/>
  <c r="G322" i="14" s="1"/>
  <c r="H187" i="14"/>
  <c r="AK137" i="1"/>
  <c r="AK279" i="1"/>
  <c r="AK41" i="1"/>
  <c r="AK235" i="1"/>
  <c r="H19" i="14"/>
  <c r="BD139" i="1"/>
  <c r="AK470" i="1"/>
  <c r="AK77" i="1"/>
  <c r="BD43" i="1"/>
  <c r="G43" i="14" s="1"/>
  <c r="BD22" i="1"/>
  <c r="G173" i="14" s="1"/>
  <c r="H56" i="14"/>
  <c r="AK278" i="1"/>
  <c r="AK11" i="1"/>
  <c r="H322" i="14"/>
  <c r="H18" i="14"/>
  <c r="AK187" i="1"/>
  <c r="H17" i="14"/>
  <c r="AK465" i="1"/>
  <c r="AK20" i="1"/>
  <c r="H241" i="14"/>
  <c r="BD470" i="1"/>
  <c r="G470" i="14" s="1"/>
  <c r="H28" i="14"/>
  <c r="BD319" i="1"/>
  <c r="G319" i="14" s="1"/>
  <c r="H27" i="14"/>
  <c r="BD463" i="1"/>
  <c r="H137" i="14"/>
  <c r="BD465" i="1"/>
  <c r="AK241" i="1"/>
  <c r="AK139" i="1"/>
  <c r="H470" i="14"/>
  <c r="BD28" i="1"/>
  <c r="G28" i="14" s="1"/>
  <c r="H138" i="14"/>
  <c r="BD366" i="1"/>
  <c r="BD45" i="1"/>
  <c r="G45" i="14" s="1"/>
  <c r="H232" i="14"/>
  <c r="AK319" i="1"/>
  <c r="BD27" i="1"/>
  <c r="G27" i="14" s="1"/>
  <c r="BD242" i="1"/>
  <c r="G242" i="14" s="1"/>
  <c r="BD277" i="1"/>
  <c r="G277" i="14" s="1"/>
  <c r="H50" i="14"/>
  <c r="BD618" i="1"/>
  <c r="AK191" i="1"/>
  <c r="BX191" i="1" s="1"/>
  <c r="AK28" i="1"/>
  <c r="AK138" i="1"/>
  <c r="AK366" i="1"/>
  <c r="AK45" i="1"/>
  <c r="BD313" i="1"/>
  <c r="G313" i="14" s="1"/>
  <c r="BD12" i="1"/>
  <c r="G12" i="14" s="1"/>
  <c r="BD321" i="1"/>
  <c r="AK143" i="1"/>
  <c r="BD232" i="1"/>
  <c r="H319" i="14"/>
  <c r="AK27" i="1"/>
  <c r="AK463" i="1"/>
  <c r="AK242" i="1"/>
  <c r="AK178" i="1"/>
  <c r="AK58" i="1"/>
  <c r="BD91" i="1"/>
  <c r="G91" i="14" s="1"/>
  <c r="H277" i="14"/>
  <c r="BD50" i="1"/>
  <c r="G50" i="14" s="1"/>
  <c r="H618" i="14"/>
  <c r="H15" i="14"/>
  <c r="H45" i="14"/>
  <c r="H12" i="14"/>
  <c r="BD57" i="1"/>
  <c r="G57" i="14" s="1"/>
  <c r="AK24" i="1"/>
  <c r="AK54" i="1"/>
  <c r="AK233" i="1"/>
  <c r="AK504" i="1"/>
  <c r="H5" i="14"/>
  <c r="AK231" i="1"/>
  <c r="BD39" i="1"/>
  <c r="G39" i="14" s="1"/>
  <c r="BD58" i="1"/>
  <c r="G58" i="14" s="1"/>
  <c r="AK277" i="1"/>
  <c r="AK618" i="1"/>
  <c r="BD10" i="1"/>
  <c r="G10" i="14" s="1"/>
  <c r="H184" i="14"/>
  <c r="BD63" i="1"/>
  <c r="G63" i="14" s="1"/>
  <c r="H469" i="14"/>
  <c r="AK12" i="1"/>
  <c r="AK321" i="1"/>
  <c r="AK53" i="1"/>
  <c r="H24" i="14"/>
  <c r="H233" i="14"/>
  <c r="H504" i="14"/>
  <c r="H60" i="14"/>
  <c r="AK39" i="1"/>
  <c r="H356" i="14"/>
  <c r="BD42" i="1"/>
  <c r="H621" i="14"/>
  <c r="AK184" i="1"/>
  <c r="AK63" i="1"/>
  <c r="BD140" i="1"/>
  <c r="G140" i="14" s="1"/>
  <c r="BD469" i="1"/>
  <c r="G469" i="14" s="1"/>
  <c r="H44" i="14"/>
  <c r="BD142" i="1"/>
  <c r="G142" i="14" s="1"/>
  <c r="H57" i="14"/>
  <c r="H381" i="14"/>
  <c r="BD24" i="1"/>
  <c r="G24" i="14" s="1"/>
  <c r="BD54" i="1"/>
  <c r="G54" i="14" s="1"/>
  <c r="AK353" i="1"/>
  <c r="AK60" i="1"/>
  <c r="AK282" i="1"/>
  <c r="H93" i="14"/>
  <c r="H39" i="14"/>
  <c r="AK268" i="1"/>
  <c r="AK42" i="1"/>
  <c r="BD29" i="1"/>
  <c r="G29" i="14" s="1"/>
  <c r="AK16" i="1"/>
  <c r="H140" i="14"/>
  <c r="AK469" i="1"/>
  <c r="H37" i="14"/>
  <c r="BD38" i="1"/>
  <c r="G38" i="14" s="1"/>
  <c r="BD61" i="1"/>
  <c r="G61" i="14" s="1"/>
  <c r="H357" i="14"/>
  <c r="BD353" i="1"/>
  <c r="H69" i="14"/>
  <c r="H610" i="14"/>
  <c r="BD268" i="1"/>
  <c r="G268" i="14" s="1"/>
  <c r="BD236" i="1"/>
  <c r="G236" i="14" s="1"/>
  <c r="AK29" i="1"/>
  <c r="AK3" i="1"/>
  <c r="H271" i="14"/>
  <c r="AK503" i="1"/>
  <c r="BD37" i="1"/>
  <c r="G37" i="14" s="1"/>
  <c r="AK44" i="1"/>
  <c r="AK8" i="1"/>
  <c r="AK177" i="1"/>
  <c r="AK38" i="1"/>
  <c r="BD70" i="1"/>
  <c r="G70" i="14" s="1"/>
  <c r="BD357" i="1"/>
  <c r="G357" i="14" s="1"/>
  <c r="BD26" i="1"/>
  <c r="G26" i="14" s="1"/>
  <c r="H188" i="14"/>
  <c r="H32" i="14"/>
  <c r="H268" i="14"/>
  <c r="H365" i="14"/>
  <c r="H29" i="14"/>
  <c r="AK189" i="1"/>
  <c r="BX189" i="1" s="1"/>
  <c r="AK271" i="1"/>
  <c r="BD23" i="1"/>
  <c r="G23" i="14" s="1"/>
  <c r="BD234" i="1"/>
  <c r="G234" i="14" s="1"/>
  <c r="AK186" i="1"/>
  <c r="AK61" i="1"/>
  <c r="AK357" i="1"/>
  <c r="BD59" i="1"/>
  <c r="BD614" i="1"/>
  <c r="G614" i="14" s="1"/>
  <c r="AK26" i="1"/>
  <c r="AK69" i="1"/>
  <c r="H41" i="14"/>
  <c r="BD235" i="1"/>
  <c r="G235" i="14" s="1"/>
  <c r="AK57" i="1"/>
  <c r="AK365" i="1"/>
  <c r="G622" i="14"/>
  <c r="BD3" i="1"/>
  <c r="G3" i="14" s="1"/>
  <c r="BD271" i="1"/>
  <c r="G271" i="14" s="1"/>
  <c r="F83" i="14"/>
  <c r="F4" i="14"/>
  <c r="H464" i="14"/>
  <c r="F620" i="14"/>
  <c r="F370" i="14"/>
  <c r="F195" i="14"/>
  <c r="F92" i="14"/>
  <c r="G191" i="14"/>
  <c r="G60" i="14"/>
  <c r="F291" i="14"/>
  <c r="H622" i="14"/>
  <c r="F445" i="14"/>
  <c r="F145" i="14"/>
  <c r="F360" i="14"/>
  <c r="H286" i="14"/>
  <c r="H141" i="14"/>
  <c r="F272" i="14"/>
  <c r="F288" i="14"/>
  <c r="F67" i="14"/>
  <c r="F65" i="14"/>
  <c r="F314" i="14"/>
  <c r="G468" i="14"/>
  <c r="F493" i="14"/>
  <c r="F274" i="14"/>
  <c r="F359" i="14"/>
  <c r="F275" i="14"/>
  <c r="F287" i="14"/>
  <c r="F364" i="14"/>
  <c r="F371" i="14"/>
  <c r="F391" i="14"/>
  <c r="F333" i="14"/>
  <c r="F383" i="14"/>
  <c r="F273" i="14"/>
  <c r="H83" i="14"/>
  <c r="F605" i="14"/>
  <c r="BD2" i="1"/>
  <c r="AK2" i="1"/>
  <c r="F141" i="14"/>
  <c r="H4" i="14"/>
  <c r="F238" i="14"/>
  <c r="F280" i="14"/>
  <c r="F269" i="14"/>
  <c r="F568" i="14"/>
  <c r="F131" i="14" l="1"/>
  <c r="AK149" i="1"/>
  <c r="BX138" i="1"/>
  <c r="BX14" i="1"/>
  <c r="AK300" i="1"/>
  <c r="BX39" i="1"/>
  <c r="BD385" i="1"/>
  <c r="AK79" i="1"/>
  <c r="F79" i="14" s="1"/>
  <c r="BD176" i="1"/>
  <c r="BX57" i="1"/>
  <c r="BX56" i="1"/>
  <c r="BX485" i="1"/>
  <c r="AK73" i="1"/>
  <c r="F73" i="14" s="1"/>
  <c r="BD46" i="1"/>
  <c r="G46" i="14" s="1"/>
  <c r="BX21" i="1"/>
  <c r="BD16" i="1"/>
  <c r="G16" i="14" s="1"/>
  <c r="BX63" i="1"/>
  <c r="F426" i="14"/>
  <c r="BX504" i="1"/>
  <c r="BX187" i="1"/>
  <c r="BX156" i="1"/>
  <c r="BX58" i="1"/>
  <c r="BX32" i="1"/>
  <c r="BD621" i="1"/>
  <c r="G621" i="14" s="1"/>
  <c r="BX38" i="1"/>
  <c r="BX308" i="1"/>
  <c r="AK34" i="1"/>
  <c r="F34" i="14" s="1"/>
  <c r="BX435" i="1"/>
  <c r="BX450" i="1"/>
  <c r="BD569" i="1"/>
  <c r="G569" i="14" s="1"/>
  <c r="BX362" i="1"/>
  <c r="BX177" i="1"/>
  <c r="BX239" i="1"/>
  <c r="BX327" i="1"/>
  <c r="BX350" i="1"/>
  <c r="AK616" i="1"/>
  <c r="BX50" i="1"/>
  <c r="BX240" i="1"/>
  <c r="BY240" i="1" s="1"/>
  <c r="CB240" i="1" s="1"/>
  <c r="BX26" i="1"/>
  <c r="BX372" i="1"/>
  <c r="BY372" i="1" s="1"/>
  <c r="CB372" i="1" s="1"/>
  <c r="AK25" i="1"/>
  <c r="BX12" i="1"/>
  <c r="BX410" i="1"/>
  <c r="BX451" i="1"/>
  <c r="BX250" i="1"/>
  <c r="BX64" i="1"/>
  <c r="BY64" i="1" s="1"/>
  <c r="CB64" i="1" s="1"/>
  <c r="BX10" i="1"/>
  <c r="BX344" i="1"/>
  <c r="BX353" i="1"/>
  <c r="BX366" i="1"/>
  <c r="BX368" i="1"/>
  <c r="BX111" i="1"/>
  <c r="BX429" i="1"/>
  <c r="BX270" i="1"/>
  <c r="BY270" i="1" s="1"/>
  <c r="CB270" i="1" s="1"/>
  <c r="BD256" i="1"/>
  <c r="G256" i="14" s="1"/>
  <c r="BX564" i="1"/>
  <c r="BX225" i="1"/>
  <c r="BX589" i="1"/>
  <c r="BX314" i="1"/>
  <c r="BX267" i="1"/>
  <c r="BX48" i="1"/>
  <c r="BY48" i="1" s="1"/>
  <c r="CA48" i="1" s="1"/>
  <c r="BX449" i="1"/>
  <c r="BX246" i="1"/>
  <c r="AK536" i="1"/>
  <c r="F536" i="14" s="1"/>
  <c r="AK432" i="1"/>
  <c r="BX288" i="1"/>
  <c r="BY288" i="1" s="1"/>
  <c r="CB288" i="1" s="1"/>
  <c r="AK563" i="1"/>
  <c r="BX457" i="1"/>
  <c r="AK243" i="1"/>
  <c r="F243" i="14" s="1"/>
  <c r="AK113" i="1"/>
  <c r="F113" i="14" s="1"/>
  <c r="BD193" i="1"/>
  <c r="G193" i="14" s="1"/>
  <c r="BD247" i="1"/>
  <c r="G247" i="14" s="1"/>
  <c r="BX2" i="1"/>
  <c r="BX27" i="1"/>
  <c r="BD428" i="1"/>
  <c r="G428" i="14" s="1"/>
  <c r="BX489" i="1"/>
  <c r="BX122" i="1"/>
  <c r="AK264" i="1"/>
  <c r="F264" i="14" s="1"/>
  <c r="BX66" i="1"/>
  <c r="BY66" i="1" s="1"/>
  <c r="CB66" i="1" s="1"/>
  <c r="BX99" i="1"/>
  <c r="BX203" i="1"/>
  <c r="BX274" i="1"/>
  <c r="BY274" i="1" s="1"/>
  <c r="BX53" i="1"/>
  <c r="BX319" i="1"/>
  <c r="BX41" i="1"/>
  <c r="BX117" i="1"/>
  <c r="BX537" i="1"/>
  <c r="BX251" i="1"/>
  <c r="BD617" i="1"/>
  <c r="G617" i="14" s="1"/>
  <c r="BX105" i="1"/>
  <c r="BX567" i="1"/>
  <c r="BX546" i="1"/>
  <c r="BX244" i="1"/>
  <c r="BX346" i="1"/>
  <c r="BD380" i="1"/>
  <c r="G380" i="14" s="1"/>
  <c r="BX471" i="1"/>
  <c r="BX554" i="1"/>
  <c r="BX461" i="1"/>
  <c r="BX229" i="1"/>
  <c r="BX172" i="1"/>
  <c r="BX389" i="1"/>
  <c r="BX565" i="1"/>
  <c r="BY565" i="1" s="1"/>
  <c r="CB565" i="1" s="1"/>
  <c r="BX479" i="1"/>
  <c r="BY479" i="1" s="1"/>
  <c r="CA479" i="1" s="1"/>
  <c r="BX305" i="1"/>
  <c r="BY305" i="1" s="1"/>
  <c r="L305" i="14" s="1"/>
  <c r="BX492" i="1"/>
  <c r="BY492" i="1" s="1"/>
  <c r="CB492" i="1" s="1"/>
  <c r="F143" i="14"/>
  <c r="BX143" i="1"/>
  <c r="F241" i="14"/>
  <c r="BX241" i="1"/>
  <c r="F279" i="14"/>
  <c r="BX279" i="1"/>
  <c r="F93" i="14"/>
  <c r="BX93" i="1"/>
  <c r="F46" i="14"/>
  <c r="F19" i="14"/>
  <c r="F252" i="14"/>
  <c r="BX92" i="1"/>
  <c r="CB608" i="1"/>
  <c r="CA608" i="1"/>
  <c r="J608" i="14" s="1"/>
  <c r="BZ608" i="1"/>
  <c r="BX151" i="1"/>
  <c r="F289" i="14"/>
  <c r="BX289" i="1"/>
  <c r="BX458" i="1"/>
  <c r="BX68" i="1"/>
  <c r="BY68" i="1" s="1"/>
  <c r="BX614" i="1"/>
  <c r="BX183" i="1"/>
  <c r="F494" i="14"/>
  <c r="BX494" i="1"/>
  <c r="BX51" i="1"/>
  <c r="CB391" i="1"/>
  <c r="CA391" i="1"/>
  <c r="BZ391" i="1"/>
  <c r="BX77" i="1"/>
  <c r="F303" i="14"/>
  <c r="BX36" i="1"/>
  <c r="BX42" i="1"/>
  <c r="F140" i="14"/>
  <c r="BX140" i="1"/>
  <c r="F91" i="14"/>
  <c r="BX91" i="1"/>
  <c r="BY91" i="1" s="1"/>
  <c r="F54" i="14"/>
  <c r="BX54" i="1"/>
  <c r="F242" i="14"/>
  <c r="BX242" i="1"/>
  <c r="F311" i="14"/>
  <c r="BX311" i="1"/>
  <c r="F354" i="14"/>
  <c r="BX354" i="1"/>
  <c r="F103" i="14"/>
  <c r="BX103" i="1"/>
  <c r="BY103" i="1" s="1"/>
  <c r="BX301" i="1"/>
  <c r="BY301" i="1" s="1"/>
  <c r="F611" i="14"/>
  <c r="BX611" i="1"/>
  <c r="F464" i="14"/>
  <c r="BX464" i="1"/>
  <c r="BX261" i="1"/>
  <c r="AK168" i="1"/>
  <c r="F168" i="14" s="1"/>
  <c r="BX292" i="1"/>
  <c r="F356" i="14"/>
  <c r="BX356" i="1"/>
  <c r="BX70" i="1"/>
  <c r="BX188" i="1"/>
  <c r="F276" i="14"/>
  <c r="BX276" i="1"/>
  <c r="BY276" i="1" s="1"/>
  <c r="BX245" i="1"/>
  <c r="BX442" i="1"/>
  <c r="BX496" i="1"/>
  <c r="BX130" i="1"/>
  <c r="BX524" i="1"/>
  <c r="BX287" i="1"/>
  <c r="BX304" i="1"/>
  <c r="CB345" i="1"/>
  <c r="CA345" i="1"/>
  <c r="BZ345" i="1"/>
  <c r="F621" i="14"/>
  <c r="F271" i="14"/>
  <c r="BX271" i="1"/>
  <c r="F44" i="14"/>
  <c r="BX44" i="1"/>
  <c r="F233" i="14"/>
  <c r="BX233" i="1"/>
  <c r="F313" i="14"/>
  <c r="BX313" i="1"/>
  <c r="BX400" i="1"/>
  <c r="F365" i="14"/>
  <c r="BX365" i="1"/>
  <c r="F503" i="14"/>
  <c r="BX503" i="1"/>
  <c r="F268" i="14"/>
  <c r="BX268" i="1"/>
  <c r="BX24" i="1"/>
  <c r="BX463" i="1"/>
  <c r="F17" i="14"/>
  <c r="BX17" i="1"/>
  <c r="F470" i="14"/>
  <c r="BX470" i="1"/>
  <c r="BX137" i="1"/>
  <c r="BX234" i="1"/>
  <c r="F173" i="14"/>
  <c r="BX22" i="1"/>
  <c r="BX47" i="1"/>
  <c r="F281" i="14"/>
  <c r="BX281" i="1"/>
  <c r="BY281" i="1" s="1"/>
  <c r="F390" i="14"/>
  <c r="BX266" i="1"/>
  <c r="BY266" i="1" s="1"/>
  <c r="BX254" i="1"/>
  <c r="BD606" i="1"/>
  <c r="G606" i="14" s="1"/>
  <c r="BX547" i="1"/>
  <c r="AK35" i="1"/>
  <c r="BX35" i="1" s="1"/>
  <c r="F59" i="14"/>
  <c r="BX59" i="1"/>
  <c r="BY59" i="1" s="1"/>
  <c r="BX619" i="1"/>
  <c r="BY619" i="1" s="1"/>
  <c r="BX31" i="1"/>
  <c r="BY31" i="1" s="1"/>
  <c r="L31" i="14" s="1"/>
  <c r="BD563" i="1"/>
  <c r="BX315" i="1"/>
  <c r="BX390" i="1"/>
  <c r="BX581" i="1"/>
  <c r="BZ213" i="1"/>
  <c r="BX605" i="1"/>
  <c r="BY605" i="1" s="1"/>
  <c r="BX446" i="1"/>
  <c r="BY446" i="1" s="1"/>
  <c r="F72" i="14"/>
  <c r="F45" i="14"/>
  <c r="BX45" i="1"/>
  <c r="BX20" i="1"/>
  <c r="BX11" i="1"/>
  <c r="BX43" i="1"/>
  <c r="F284" i="14"/>
  <c r="F90" i="14"/>
  <c r="BX90" i="1"/>
  <c r="BY90" i="1" s="1"/>
  <c r="F9" i="14"/>
  <c r="F358" i="14"/>
  <c r="BX358" i="1"/>
  <c r="BX141" i="1"/>
  <c r="BX166" i="1"/>
  <c r="BX180" i="1"/>
  <c r="BY180" i="1" s="1"/>
  <c r="CA213" i="1"/>
  <c r="CB493" i="1"/>
  <c r="CA493" i="1"/>
  <c r="BZ493" i="1"/>
  <c r="F277" i="14"/>
  <c r="BX277" i="1"/>
  <c r="F236" i="14"/>
  <c r="BX236" i="1"/>
  <c r="F469" i="14"/>
  <c r="BX469" i="1"/>
  <c r="F61" i="14"/>
  <c r="BX61" i="1"/>
  <c r="BX3" i="1"/>
  <c r="F616" i="14"/>
  <c r="BX467" i="1"/>
  <c r="BX465" i="1"/>
  <c r="F278" i="14"/>
  <c r="BX278" i="1"/>
  <c r="F142" i="14"/>
  <c r="BX142" i="1"/>
  <c r="F80" i="14"/>
  <c r="BX80" i="1"/>
  <c r="BD536" i="1"/>
  <c r="G536" i="14" s="1"/>
  <c r="BX307" i="1"/>
  <c r="F286" i="14"/>
  <c r="BX286" i="1"/>
  <c r="BY286" i="1" s="1"/>
  <c r="F290" i="14"/>
  <c r="BX290" i="1"/>
  <c r="BY290" i="1" s="1"/>
  <c r="F5" i="14"/>
  <c r="BX5" i="1"/>
  <c r="F587" i="14"/>
  <c r="BX490" i="1"/>
  <c r="F468" i="14"/>
  <c r="BX468" i="1"/>
  <c r="BY468" i="1" s="1"/>
  <c r="BX422" i="1"/>
  <c r="F331" i="14"/>
  <c r="BX331" i="1"/>
  <c r="BX25" i="1"/>
  <c r="BZ359" i="1"/>
  <c r="I359" i="14" s="1"/>
  <c r="CB291" i="1"/>
  <c r="CA291" i="1"/>
  <c r="J291" i="14" s="1"/>
  <c r="BZ291" i="1"/>
  <c r="I291" i="14" s="1"/>
  <c r="F357" i="14"/>
  <c r="BX357" i="1"/>
  <c r="BX186" i="1"/>
  <c r="F29" i="14"/>
  <c r="BX29" i="1"/>
  <c r="F282" i="14"/>
  <c r="BX282" i="1"/>
  <c r="F618" i="14"/>
  <c r="BX618" i="1"/>
  <c r="F231" i="14"/>
  <c r="BX231" i="1"/>
  <c r="F367" i="14"/>
  <c r="F235" i="14"/>
  <c r="BX235" i="1"/>
  <c r="BX18" i="1"/>
  <c r="F322" i="14"/>
  <c r="BX322" i="1"/>
  <c r="BX23" i="1"/>
  <c r="F582" i="14"/>
  <c r="BX355" i="1"/>
  <c r="F609" i="14"/>
  <c r="BX609" i="1"/>
  <c r="F52" i="14"/>
  <c r="BX52" i="1"/>
  <c r="BY52" i="1" s="1"/>
  <c r="F13" i="14"/>
  <c r="BX13" i="1"/>
  <c r="BX527" i="1"/>
  <c r="F49" i="14"/>
  <c r="BX49" i="1"/>
  <c r="BY49" i="1" s="1"/>
  <c r="BX434" i="1"/>
  <c r="F237" i="14"/>
  <c r="BX237" i="1"/>
  <c r="BY237" i="1" s="1"/>
  <c r="BX540" i="1"/>
  <c r="BX197" i="1"/>
  <c r="BX480" i="1"/>
  <c r="BX423" i="1"/>
  <c r="BX378" i="1"/>
  <c r="BX501" i="1"/>
  <c r="BX332" i="1"/>
  <c r="F217" i="14"/>
  <c r="BX217" i="1"/>
  <c r="BX192" i="1"/>
  <c r="BX360" i="1"/>
  <c r="BY360" i="1" s="1"/>
  <c r="CA359" i="1"/>
  <c r="F69" i="14"/>
  <c r="BX69" i="1"/>
  <c r="F612" i="14"/>
  <c r="BX612" i="1"/>
  <c r="F37" i="14"/>
  <c r="BX37" i="1"/>
  <c r="F613" i="14"/>
  <c r="BX613" i="1"/>
  <c r="BY613" i="1" s="1"/>
  <c r="BX184" i="1"/>
  <c r="F610" i="14"/>
  <c r="BX610" i="1"/>
  <c r="F60" i="14"/>
  <c r="BX60" i="1"/>
  <c r="BX321" i="1"/>
  <c r="F28" i="14"/>
  <c r="BX28" i="1"/>
  <c r="BY28" i="1" s="1"/>
  <c r="BX139" i="1"/>
  <c r="BY139" i="1" s="1"/>
  <c r="F232" i="14"/>
  <c r="BX232" i="1"/>
  <c r="F230" i="14"/>
  <c r="BX230" i="1"/>
  <c r="F320" i="14"/>
  <c r="BX320" i="1"/>
  <c r="F71" i="14"/>
  <c r="BX71" i="1"/>
  <c r="BY71" i="1" s="1"/>
  <c r="F283" i="14"/>
  <c r="BX283" i="1"/>
  <c r="F502" i="14"/>
  <c r="BX502" i="1"/>
  <c r="BY502" i="1" s="1"/>
  <c r="L502" i="14" s="1"/>
  <c r="F505" i="14"/>
  <c r="BX505" i="1"/>
  <c r="BY505" i="1" s="1"/>
  <c r="BX514" i="1"/>
  <c r="BX109" i="1"/>
  <c r="AK381" i="1"/>
  <c r="BX405" i="1"/>
  <c r="BX107" i="1"/>
  <c r="BX364" i="1"/>
  <c r="BD72" i="1"/>
  <c r="G72" i="14" s="1"/>
  <c r="BD499" i="1"/>
  <c r="G499" i="14" s="1"/>
  <c r="H536" i="14"/>
  <c r="AK6" i="1"/>
  <c r="BD299" i="1"/>
  <c r="G299" i="14" s="1"/>
  <c r="AK570" i="1"/>
  <c r="F570" i="14" s="1"/>
  <c r="H264" i="14"/>
  <c r="BD19" i="1"/>
  <c r="G19" i="14" s="1"/>
  <c r="AK226" i="1"/>
  <c r="F226" i="14" s="1"/>
  <c r="AK590" i="1"/>
  <c r="F590" i="14" s="1"/>
  <c r="F498" i="14"/>
  <c r="BD40" i="1"/>
  <c r="G40" i="14" s="1"/>
  <c r="AK341" i="1"/>
  <c r="AK499" i="1"/>
  <c r="BD601" i="1"/>
  <c r="G601" i="14" s="1"/>
  <c r="H40" i="14"/>
  <c r="H152" i="14"/>
  <c r="BD381" i="1"/>
  <c r="G381" i="14" s="1"/>
  <c r="H9" i="14"/>
  <c r="H252" i="14"/>
  <c r="H92" i="14"/>
  <c r="AK583" i="1"/>
  <c r="BD168" i="1"/>
  <c r="G168" i="14" s="1"/>
  <c r="H226" i="14"/>
  <c r="AK515" i="1"/>
  <c r="F515" i="14" s="1"/>
  <c r="BD414" i="1"/>
  <c r="BD616" i="1"/>
  <c r="G616" i="14" s="1"/>
  <c r="BD76" i="1"/>
  <c r="G76" i="14" s="1"/>
  <c r="AK78" i="1"/>
  <c r="F78" i="14" s="1"/>
  <c r="BD367" i="1"/>
  <c r="BX367" i="1" s="1"/>
  <c r="AK55" i="1"/>
  <c r="BX55" i="1" s="1"/>
  <c r="AK569" i="1"/>
  <c r="BD264" i="1"/>
  <c r="G264" i="14" s="1"/>
  <c r="H499" i="14"/>
  <c r="H247" i="14"/>
  <c r="BD590" i="1"/>
  <c r="G590" i="14" s="1"/>
  <c r="BD226" i="1"/>
  <c r="G226" i="14" s="1"/>
  <c r="AK601" i="1"/>
  <c r="AK247" i="1"/>
  <c r="AK538" i="1"/>
  <c r="F538" i="14" s="1"/>
  <c r="BD15" i="1"/>
  <c r="G15" i="14" s="1"/>
  <c r="H415" i="14"/>
  <c r="BD341" i="1"/>
  <c r="G341" i="14" s="1"/>
  <c r="AK101" i="1"/>
  <c r="H515" i="14"/>
  <c r="H101" i="14"/>
  <c r="AK299" i="1"/>
  <c r="F299" i="14" s="1"/>
  <c r="BD101" i="1"/>
  <c r="G101" i="14" s="1"/>
  <c r="H299" i="14"/>
  <c r="BY413" i="1"/>
  <c r="AK414" i="1"/>
  <c r="F414" i="14" s="1"/>
  <c r="BD538" i="1"/>
  <c r="G538" i="14" s="1"/>
  <c r="F172" i="14"/>
  <c r="H538" i="14"/>
  <c r="H380" i="14"/>
  <c r="BD515" i="1"/>
  <c r="G515" i="14" s="1"/>
  <c r="F203" i="14"/>
  <c r="F315" i="14"/>
  <c r="BY102" i="1"/>
  <c r="BY157" i="1"/>
  <c r="BD209" i="1"/>
  <c r="G209" i="14" s="1"/>
  <c r="BY127" i="1"/>
  <c r="F480" i="14"/>
  <c r="H460" i="14"/>
  <c r="F588" i="14"/>
  <c r="AK550" i="1"/>
  <c r="F308" i="14"/>
  <c r="H208" i="14"/>
  <c r="H570" i="14"/>
  <c r="AK466" i="1"/>
  <c r="BX466" i="1" s="1"/>
  <c r="AK615" i="1"/>
  <c r="F615" i="14" s="1"/>
  <c r="BY131" i="1"/>
  <c r="CB131" i="1" s="1"/>
  <c r="F471" i="14"/>
  <c r="BY511" i="1"/>
  <c r="AK460" i="1"/>
  <c r="F362" i="14"/>
  <c r="BY549" i="1"/>
  <c r="F589" i="14"/>
  <c r="BD164" i="1"/>
  <c r="G164" i="14" s="1"/>
  <c r="H550" i="14"/>
  <c r="BY580" i="1"/>
  <c r="CB580" i="1" s="1"/>
  <c r="F389" i="14"/>
  <c r="BY392" i="1"/>
  <c r="CB392" i="1" s="1"/>
  <c r="F130" i="14"/>
  <c r="AK208" i="1"/>
  <c r="BY587" i="1"/>
  <c r="CA587" i="1" s="1"/>
  <c r="F554" i="14"/>
  <c r="F461" i="14"/>
  <c r="H401" i="14"/>
  <c r="H253" i="14"/>
  <c r="F496" i="14"/>
  <c r="H164" i="14"/>
  <c r="BD550" i="1"/>
  <c r="G550" i="14" s="1"/>
  <c r="BD361" i="1"/>
  <c r="G361" i="14" s="1"/>
  <c r="BD208" i="1"/>
  <c r="G208" i="14" s="1"/>
  <c r="BY551" i="1"/>
  <c r="BZ551" i="1" s="1"/>
  <c r="BD570" i="1"/>
  <c r="G570" i="14" s="1"/>
  <c r="F457" i="14"/>
  <c r="BD401" i="1"/>
  <c r="G401" i="14" s="1"/>
  <c r="BD253" i="1"/>
  <c r="G253" i="14" s="1"/>
  <c r="BY556" i="1"/>
  <c r="BZ556" i="1" s="1"/>
  <c r="BY363" i="1"/>
  <c r="F344" i="14"/>
  <c r="AK164" i="1"/>
  <c r="BY426" i="1"/>
  <c r="L426" i="14" s="1"/>
  <c r="H361" i="14"/>
  <c r="F524" i="14"/>
  <c r="F122" i="14"/>
  <c r="F341" i="14"/>
  <c r="AK401" i="1"/>
  <c r="AK253" i="1"/>
  <c r="BD377" i="1"/>
  <c r="G377" i="14" s="1"/>
  <c r="AK377" i="1"/>
  <c r="BY498" i="1"/>
  <c r="AK380" i="1"/>
  <c r="AK361" i="1"/>
  <c r="F422" i="14"/>
  <c r="BY132" i="1"/>
  <c r="CA132" i="1" s="1"/>
  <c r="F350" i="14"/>
  <c r="F442" i="14"/>
  <c r="H590" i="14"/>
  <c r="H594" i="14"/>
  <c r="F526" i="14"/>
  <c r="F156" i="14"/>
  <c r="AK594" i="1"/>
  <c r="H377" i="14"/>
  <c r="AK533" i="1"/>
  <c r="F332" i="14"/>
  <c r="BY558" i="1"/>
  <c r="H341" i="14"/>
  <c r="BY309" i="1"/>
  <c r="BY406" i="1"/>
  <c r="F245" i="14"/>
  <c r="BY512" i="1"/>
  <c r="AK209" i="1"/>
  <c r="BD594" i="1"/>
  <c r="G594" i="14" s="1"/>
  <c r="BY581" i="1"/>
  <c r="BY603" i="1"/>
  <c r="L603" i="14" s="1"/>
  <c r="F166" i="14"/>
  <c r="BY387" i="1"/>
  <c r="H209" i="14"/>
  <c r="BY173" i="1"/>
  <c r="CB173" i="1" s="1"/>
  <c r="BD460" i="1"/>
  <c r="G460" i="14" s="1"/>
  <c r="F229" i="14"/>
  <c r="BD583" i="1"/>
  <c r="G583" i="14" s="1"/>
  <c r="BY255" i="1"/>
  <c r="F501" i="14"/>
  <c r="BD533" i="1"/>
  <c r="G533" i="14" s="1"/>
  <c r="AK185" i="1"/>
  <c r="BD531" i="1"/>
  <c r="G531" i="14" s="1"/>
  <c r="BD294" i="1"/>
  <c r="G294" i="14" s="1"/>
  <c r="H125" i="14"/>
  <c r="BD284" i="1"/>
  <c r="G284" i="14" s="1"/>
  <c r="BD8" i="1"/>
  <c r="BX8" i="1" s="1"/>
  <c r="BY445" i="1"/>
  <c r="CB445" i="1" s="1"/>
  <c r="BD185" i="1"/>
  <c r="F302" i="14"/>
  <c r="AK15" i="1"/>
  <c r="AK285" i="1"/>
  <c r="AK115" i="1"/>
  <c r="BD190" i="1"/>
  <c r="G190" i="14" s="1"/>
  <c r="AK158" i="1"/>
  <c r="H535" i="14"/>
  <c r="BD158" i="1"/>
  <c r="G158" i="14" s="1"/>
  <c r="H195" i="14"/>
  <c r="AK176" i="1"/>
  <c r="F176" i="14" s="1"/>
  <c r="AK607" i="1"/>
  <c r="BY195" i="1"/>
  <c r="CB195" i="1" s="1"/>
  <c r="H452" i="14"/>
  <c r="AK135" i="1"/>
  <c r="AK452" i="1"/>
  <c r="H256" i="14"/>
  <c r="AK312" i="1"/>
  <c r="F312" i="14" s="1"/>
  <c r="AK415" i="1"/>
  <c r="AK76" i="1"/>
  <c r="AK529" i="1"/>
  <c r="AK535" i="1"/>
  <c r="F535" i="14" s="1"/>
  <c r="AK428" i="1"/>
  <c r="BD178" i="1"/>
  <c r="G178" i="14" s="1"/>
  <c r="H478" i="14"/>
  <c r="BD427" i="1"/>
  <c r="G427" i="14" s="1"/>
  <c r="G22" i="14"/>
  <c r="AK40" i="1"/>
  <c r="BD34" i="1"/>
  <c r="G34" i="14" s="1"/>
  <c r="BD535" i="1"/>
  <c r="G535" i="14" s="1"/>
  <c r="BD104" i="1"/>
  <c r="G104" i="14" s="1"/>
  <c r="BD219" i="1"/>
  <c r="G219" i="14" s="1"/>
  <c r="AK125" i="1"/>
  <c r="F125" i="14" s="1"/>
  <c r="H104" i="14"/>
  <c r="BD432" i="1"/>
  <c r="G432" i="14" s="1"/>
  <c r="H476" i="14"/>
  <c r="H349" i="14"/>
  <c r="H428" i="14"/>
  <c r="AK545" i="1"/>
  <c r="H72" i="14"/>
  <c r="H284" i="14"/>
  <c r="H186" i="14"/>
  <c r="H158" i="14"/>
  <c r="AK256" i="1"/>
  <c r="BD312" i="1"/>
  <c r="G312" i="14" s="1"/>
  <c r="BD207" i="1"/>
  <c r="G207" i="14" s="1"/>
  <c r="AK152" i="1"/>
  <c r="BD615" i="1"/>
  <c r="G615" i="14" s="1"/>
  <c r="AK617" i="1"/>
  <c r="H433" i="14"/>
  <c r="F490" i="14"/>
  <c r="H385" i="14"/>
  <c r="AK222" i="1"/>
  <c r="BD420" i="1"/>
  <c r="G420" i="14" s="1"/>
  <c r="BD300" i="1"/>
  <c r="G300" i="14" s="1"/>
  <c r="BD113" i="1"/>
  <c r="G113" i="14" s="1"/>
  <c r="BD148" i="1"/>
  <c r="G148" i="14" s="1"/>
  <c r="AK207" i="1"/>
  <c r="BD135" i="1"/>
  <c r="G135" i="14" s="1"/>
  <c r="BD529" i="1"/>
  <c r="AK163" i="1"/>
  <c r="F163" i="14" s="1"/>
  <c r="H243" i="14"/>
  <c r="G195" i="14"/>
  <c r="G587" i="14"/>
  <c r="G490" i="14"/>
  <c r="AK81" i="1"/>
  <c r="BD476" i="1"/>
  <c r="G476" i="14" s="1"/>
  <c r="BD323" i="1"/>
  <c r="G323" i="14" s="1"/>
  <c r="AK190" i="1"/>
  <c r="H135" i="14"/>
  <c r="BD452" i="1"/>
  <c r="G452" i="14" s="1"/>
  <c r="H222" i="14"/>
  <c r="F66" i="14"/>
  <c r="H190" i="14"/>
  <c r="BD433" i="1"/>
  <c r="G433" i="14" s="1"/>
  <c r="BY275" i="1"/>
  <c r="CB275" i="1" s="1"/>
  <c r="AK323" i="1"/>
  <c r="AK474" i="1"/>
  <c r="F474" i="14" s="1"/>
  <c r="H545" i="14"/>
  <c r="AK385" i="1"/>
  <c r="H249" i="14"/>
  <c r="H420" i="14"/>
  <c r="H148" i="14"/>
  <c r="H617" i="14"/>
  <c r="G286" i="14"/>
  <c r="H528" i="14"/>
  <c r="H334" i="14"/>
  <c r="BD545" i="1"/>
  <c r="G545" i="14" s="1"/>
  <c r="BD243" i="1"/>
  <c r="G243" i="14" s="1"/>
  <c r="BD6" i="1"/>
  <c r="G6" i="14" s="1"/>
  <c r="AK531" i="1"/>
  <c r="AK491" i="1"/>
  <c r="BD9" i="1"/>
  <c r="G9" i="14" s="1"/>
  <c r="H491" i="14"/>
  <c r="AK411" i="1"/>
  <c r="H150" i="14"/>
  <c r="BD491" i="1"/>
  <c r="G491" i="14" s="1"/>
  <c r="F240" i="14"/>
  <c r="H149" i="14"/>
  <c r="BD376" i="1"/>
  <c r="G376" i="14" s="1"/>
  <c r="H115" i="14"/>
  <c r="F151" i="14"/>
  <c r="AK574" i="1"/>
  <c r="H7" i="14"/>
  <c r="BD152" i="1"/>
  <c r="G152" i="14" s="1"/>
  <c r="AK104" i="1"/>
  <c r="AK7" i="1"/>
  <c r="H411" i="14"/>
  <c r="AK150" i="1"/>
  <c r="H6" i="14"/>
  <c r="G290" i="14"/>
  <c r="H81" i="14"/>
  <c r="BD150" i="1"/>
  <c r="G150" i="14" s="1"/>
  <c r="AK349" i="1"/>
  <c r="F349" i="14" s="1"/>
  <c r="AK161" i="1"/>
  <c r="BD81" i="1"/>
  <c r="G81" i="14" s="1"/>
  <c r="H430" i="14"/>
  <c r="BD33" i="1"/>
  <c r="G33" i="14" s="1"/>
  <c r="BD78" i="1"/>
  <c r="G78" i="14" s="1"/>
  <c r="H74" i="14"/>
  <c r="H475" i="14"/>
  <c r="H134" i="14"/>
  <c r="H161" i="14"/>
  <c r="H267" i="14"/>
  <c r="H427" i="14"/>
  <c r="AK136" i="1"/>
  <c r="H206" i="14"/>
  <c r="BD374" i="1"/>
  <c r="G374" i="14" s="1"/>
  <c r="AK134" i="1"/>
  <c r="BD415" i="1"/>
  <c r="G415" i="14" s="1"/>
  <c r="BD478" i="1"/>
  <c r="G478" i="14" s="1"/>
  <c r="BD161" i="1"/>
  <c r="G161" i="14" s="1"/>
  <c r="H124" i="14"/>
  <c r="BD7" i="1"/>
  <c r="G7" i="14" s="1"/>
  <c r="AK249" i="1"/>
  <c r="BD136" i="1"/>
  <c r="G136" i="14" s="1"/>
  <c r="AK420" i="1"/>
  <c r="H219" i="14"/>
  <c r="AK206" i="1"/>
  <c r="F307" i="14"/>
  <c r="BD134" i="1"/>
  <c r="G134" i="14" s="1"/>
  <c r="F415" i="14"/>
  <c r="AK478" i="1"/>
  <c r="AK433" i="1"/>
  <c r="AK124" i="1"/>
  <c r="H136" i="14"/>
  <c r="BD206" i="1"/>
  <c r="G206" i="14" s="1"/>
  <c r="H374" i="14"/>
  <c r="H312" i="14"/>
  <c r="BD124" i="1"/>
  <c r="G124" i="14" s="1"/>
  <c r="F606" i="14"/>
  <c r="F500" i="14"/>
  <c r="F6" i="14"/>
  <c r="F345" i="14"/>
  <c r="F527" i="14"/>
  <c r="H345" i="14"/>
  <c r="H78" i="14"/>
  <c r="BD125" i="1"/>
  <c r="G125" i="14" s="1"/>
  <c r="AK33" i="1"/>
  <c r="H325" i="14"/>
  <c r="BD222" i="1"/>
  <c r="G222" i="14" s="1"/>
  <c r="F434" i="14"/>
  <c r="AK475" i="1"/>
  <c r="AK374" i="1"/>
  <c r="F105" i="14"/>
  <c r="BD349" i="1"/>
  <c r="G349" i="14" s="1"/>
  <c r="F546" i="14"/>
  <c r="F485" i="14"/>
  <c r="H114" i="14"/>
  <c r="AK530" i="1"/>
  <c r="F530" i="14" s="1"/>
  <c r="AK98" i="1"/>
  <c r="F109" i="14"/>
  <c r="BD407" i="1"/>
  <c r="G407" i="14" s="1"/>
  <c r="AK119" i="1"/>
  <c r="BD163" i="1"/>
  <c r="G163" i="14" s="1"/>
  <c r="H375" i="14"/>
  <c r="H144" i="14"/>
  <c r="H343" i="14"/>
  <c r="AK171" i="1"/>
  <c r="AK147" i="1"/>
  <c r="H544" i="14"/>
  <c r="BD114" i="1"/>
  <c r="G114" i="14" s="1"/>
  <c r="AK575" i="1"/>
  <c r="BD530" i="1"/>
  <c r="G530" i="14" s="1"/>
  <c r="H407" i="14"/>
  <c r="H119" i="14"/>
  <c r="H439" i="14"/>
  <c r="AK375" i="1"/>
  <c r="F346" i="14"/>
  <c r="F547" i="14"/>
  <c r="BD144" i="1"/>
  <c r="G144" i="14" s="1"/>
  <c r="BD257" i="1"/>
  <c r="G257" i="14" s="1"/>
  <c r="BD171" i="1"/>
  <c r="G171" i="14" s="1"/>
  <c r="BD149" i="1"/>
  <c r="G149" i="14" s="1"/>
  <c r="F327" i="14"/>
  <c r="AK376" i="1"/>
  <c r="AK74" i="1"/>
  <c r="BD475" i="1"/>
  <c r="G475" i="14" s="1"/>
  <c r="BD574" i="1"/>
  <c r="G574" i="14" s="1"/>
  <c r="F111" i="14"/>
  <c r="AK476" i="1"/>
  <c r="BD576" i="1"/>
  <c r="G576" i="14" s="1"/>
  <c r="BD544" i="1"/>
  <c r="G544" i="14" s="1"/>
  <c r="BD324" i="1"/>
  <c r="G324" i="14" s="1"/>
  <c r="F429" i="14"/>
  <c r="AK408" i="1"/>
  <c r="BD326" i="1"/>
  <c r="G326" i="14" s="1"/>
  <c r="F99" i="14"/>
  <c r="F450" i="14"/>
  <c r="BD575" i="1"/>
  <c r="G575" i="14" s="1"/>
  <c r="H530" i="14"/>
  <c r="F458" i="14"/>
  <c r="AK407" i="1"/>
  <c r="H454" i="14"/>
  <c r="BD119" i="1"/>
  <c r="G119" i="14" s="1"/>
  <c r="BD439" i="1"/>
  <c r="G439" i="14" s="1"/>
  <c r="AK116" i="1"/>
  <c r="BD375" i="1"/>
  <c r="G375" i="14" s="1"/>
  <c r="BD440" i="1"/>
  <c r="G440" i="14" s="1"/>
  <c r="BD477" i="1"/>
  <c r="G477" i="14" s="1"/>
  <c r="AK144" i="1"/>
  <c r="AK257" i="1"/>
  <c r="F149" i="14"/>
  <c r="F117" i="14"/>
  <c r="F514" i="14"/>
  <c r="BD82" i="1"/>
  <c r="G82" i="14" s="1"/>
  <c r="BD74" i="1"/>
  <c r="G74" i="14" s="1"/>
  <c r="F537" i="14"/>
  <c r="F300" i="14"/>
  <c r="H574" i="14"/>
  <c r="H576" i="14"/>
  <c r="AK544" i="1"/>
  <c r="AK324" i="1"/>
  <c r="BD408" i="1"/>
  <c r="G408" i="14" s="1"/>
  <c r="AK326" i="1"/>
  <c r="F244" i="14"/>
  <c r="F292" i="14"/>
  <c r="H294" i="14"/>
  <c r="BD160" i="1"/>
  <c r="G160" i="14" s="1"/>
  <c r="AK454" i="1"/>
  <c r="AK439" i="1"/>
  <c r="H116" i="14"/>
  <c r="BD431" i="1"/>
  <c r="G431" i="14" s="1"/>
  <c r="AK440" i="1"/>
  <c r="H477" i="14"/>
  <c r="H257" i="14"/>
  <c r="H532" i="14"/>
  <c r="BD528" i="1"/>
  <c r="G528" i="14" s="1"/>
  <c r="AK334" i="1"/>
  <c r="G500" i="14"/>
  <c r="H75" i="14"/>
  <c r="F410" i="14"/>
  <c r="H474" i="14"/>
  <c r="H82" i="14"/>
  <c r="BD115" i="1"/>
  <c r="G115" i="14" s="1"/>
  <c r="BD249" i="1"/>
  <c r="G249" i="14" s="1"/>
  <c r="AK148" i="1"/>
  <c r="BX148" i="1" s="1"/>
  <c r="AK219" i="1"/>
  <c r="H207" i="14"/>
  <c r="H113" i="14"/>
  <c r="F432" i="14"/>
  <c r="BD419" i="1"/>
  <c r="G419" i="14" s="1"/>
  <c r="AK576" i="1"/>
  <c r="H324" i="14"/>
  <c r="BD118" i="1"/>
  <c r="G118" i="14" s="1"/>
  <c r="H408" i="14"/>
  <c r="H326" i="14"/>
  <c r="F250" i="14"/>
  <c r="BD409" i="1"/>
  <c r="G409" i="14" s="1"/>
  <c r="BD448" i="1"/>
  <c r="G448" i="14" s="1"/>
  <c r="AK294" i="1"/>
  <c r="H160" i="14"/>
  <c r="BD454" i="1"/>
  <c r="G454" i="14" s="1"/>
  <c r="BD167" i="1"/>
  <c r="G167" i="14" s="1"/>
  <c r="BD116" i="1"/>
  <c r="G116" i="14" s="1"/>
  <c r="H431" i="14"/>
  <c r="H440" i="14"/>
  <c r="AK477" i="1"/>
  <c r="BD532" i="1"/>
  <c r="G532" i="14" s="1"/>
  <c r="AK528" i="1"/>
  <c r="BX528" i="1" s="1"/>
  <c r="BD334" i="1"/>
  <c r="G334" i="14" s="1"/>
  <c r="BD75" i="1"/>
  <c r="G75" i="14" s="1"/>
  <c r="F261" i="14"/>
  <c r="BD430" i="1"/>
  <c r="G430" i="14" s="1"/>
  <c r="AK82" i="1"/>
  <c r="F115" i="14"/>
  <c r="F254" i="14"/>
  <c r="H531" i="14"/>
  <c r="H169" i="14"/>
  <c r="H419" i="14"/>
  <c r="AK159" i="1"/>
  <c r="AK121" i="1"/>
  <c r="H118" i="14"/>
  <c r="AK409" i="1"/>
  <c r="H448" i="14"/>
  <c r="AK160" i="1"/>
  <c r="H167" i="14"/>
  <c r="AK431" i="1"/>
  <c r="H30" i="14"/>
  <c r="AK532" i="1"/>
  <c r="F400" i="14"/>
  <c r="AK75" i="1"/>
  <c r="AK430" i="1"/>
  <c r="BD474" i="1"/>
  <c r="G474" i="14" s="1"/>
  <c r="H33" i="14"/>
  <c r="BD325" i="1"/>
  <c r="G325" i="14" s="1"/>
  <c r="BD169" i="1"/>
  <c r="G169" i="14" s="1"/>
  <c r="AK419" i="1"/>
  <c r="BD159" i="1"/>
  <c r="G159" i="14" s="1"/>
  <c r="BD121" i="1"/>
  <c r="G121" i="14" s="1"/>
  <c r="AK118" i="1"/>
  <c r="BD98" i="1"/>
  <c r="G98" i="14" s="1"/>
  <c r="H409" i="14"/>
  <c r="AK448" i="1"/>
  <c r="H163" i="14"/>
  <c r="AK167" i="1"/>
  <c r="AK30" i="1"/>
  <c r="AK343" i="1"/>
  <c r="H147" i="14"/>
  <c r="F427" i="14"/>
  <c r="F246" i="14"/>
  <c r="H500" i="14"/>
  <c r="AK325" i="1"/>
  <c r="AK169" i="1"/>
  <c r="H159" i="14"/>
  <c r="BD411" i="1"/>
  <c r="H121" i="14"/>
  <c r="F435" i="14"/>
  <c r="AK114" i="1"/>
  <c r="H98" i="14"/>
  <c r="F540" i="14"/>
  <c r="BD30" i="1"/>
  <c r="G30" i="14" s="1"/>
  <c r="BD343" i="1"/>
  <c r="G343" i="14" s="1"/>
  <c r="H171" i="14"/>
  <c r="BD147" i="1"/>
  <c r="G147" i="14" s="1"/>
  <c r="F177" i="14"/>
  <c r="F193" i="14"/>
  <c r="G177" i="14"/>
  <c r="H355" i="14"/>
  <c r="H176" i="14"/>
  <c r="F266" i="14"/>
  <c r="G390" i="14"/>
  <c r="G266" i="14"/>
  <c r="H468" i="14"/>
  <c r="BY239" i="1"/>
  <c r="CB239" i="1" s="1"/>
  <c r="BY611" i="1"/>
  <c r="H42" i="14"/>
  <c r="G239" i="14"/>
  <c r="H36" i="14"/>
  <c r="BY489" i="1"/>
  <c r="CB489" i="1" s="1"/>
  <c r="G49" i="14"/>
  <c r="BY267" i="1"/>
  <c r="CB267" i="1" s="1"/>
  <c r="F191" i="14"/>
  <c r="F497" i="14"/>
  <c r="G139" i="14"/>
  <c r="H465" i="14"/>
  <c r="F234" i="14"/>
  <c r="F372" i="14"/>
  <c r="H569" i="14"/>
  <c r="G287" i="14"/>
  <c r="G568" i="14"/>
  <c r="G467" i="14"/>
  <c r="G572" i="14"/>
  <c r="G463" i="14"/>
  <c r="F465" i="14"/>
  <c r="F329" i="14"/>
  <c r="G47" i="14"/>
  <c r="G329" i="14"/>
  <c r="G36" i="14"/>
  <c r="G303" i="14"/>
  <c r="G391" i="14"/>
  <c r="H331" i="14"/>
  <c r="G42" i="14"/>
  <c r="G215" i="14"/>
  <c r="G225" i="14"/>
  <c r="G228" i="14"/>
  <c r="G214" i="14"/>
  <c r="G258" i="14"/>
  <c r="G97" i="14"/>
  <c r="G213" i="14"/>
  <c r="G259" i="14"/>
  <c r="G251" i="14"/>
  <c r="G197" i="14"/>
  <c r="G330" i="14"/>
  <c r="G398" i="14"/>
  <c r="G403" i="14"/>
  <c r="G437" i="14"/>
  <c r="G423" i="14"/>
  <c r="G453" i="14"/>
  <c r="G451" i="14"/>
  <c r="G462" i="14"/>
  <c r="G449" i="14"/>
  <c r="G479" i="14"/>
  <c r="G506" i="14"/>
  <c r="G339" i="14"/>
  <c r="G338" i="14"/>
  <c r="G336" i="14"/>
  <c r="G373" i="14"/>
  <c r="G378" i="14"/>
  <c r="G529" i="14"/>
  <c r="G534" i="14"/>
  <c r="G384" i="14"/>
  <c r="G385" i="14"/>
  <c r="G539" i="14"/>
  <c r="G416" i="14"/>
  <c r="G555" i="14"/>
  <c r="G444" i="14"/>
  <c r="G551" i="14"/>
  <c r="G549" i="14"/>
  <c r="G552" i="14"/>
  <c r="G556" i="14"/>
  <c r="G553" i="14"/>
  <c r="G560" i="14"/>
  <c r="G563" i="14"/>
  <c r="G565" i="14"/>
  <c r="G564" i="14"/>
  <c r="G579" i="14"/>
  <c r="G567" i="14"/>
  <c r="G571" i="14"/>
  <c r="G580" i="14"/>
  <c r="G604" i="14"/>
  <c r="G331" i="14"/>
  <c r="G383" i="14"/>
  <c r="H463" i="14"/>
  <c r="G366" i="14"/>
  <c r="H47" i="14"/>
  <c r="H168" i="14"/>
  <c r="H329" i="14"/>
  <c r="G371" i="14"/>
  <c r="H215" i="14"/>
  <c r="H225" i="14"/>
  <c r="H228" i="14"/>
  <c r="H258" i="14"/>
  <c r="H259" i="14"/>
  <c r="H97" i="14"/>
  <c r="H214" i="14"/>
  <c r="H213" i="14"/>
  <c r="H251" i="14"/>
  <c r="H197" i="14"/>
  <c r="H330" i="14"/>
  <c r="H398" i="14"/>
  <c r="H403" i="14"/>
  <c r="H437" i="14"/>
  <c r="H423" i="14"/>
  <c r="H451" i="14"/>
  <c r="H462" i="14"/>
  <c r="H449" i="14"/>
  <c r="H453" i="14"/>
  <c r="H479" i="14"/>
  <c r="H506" i="14"/>
  <c r="H338" i="14"/>
  <c r="H339" i="14"/>
  <c r="H336" i="14"/>
  <c r="H373" i="14"/>
  <c r="H378" i="14"/>
  <c r="H376" i="14"/>
  <c r="H529" i="14"/>
  <c r="H534" i="14"/>
  <c r="H539" i="14"/>
  <c r="H384" i="14"/>
  <c r="H416" i="14"/>
  <c r="H414" i="14"/>
  <c r="H555" i="14"/>
  <c r="H444" i="14"/>
  <c r="H552" i="14"/>
  <c r="H556" i="14"/>
  <c r="H553" i="14"/>
  <c r="H551" i="14"/>
  <c r="H549" i="14"/>
  <c r="H560" i="14"/>
  <c r="H563" i="14"/>
  <c r="H565" i="14"/>
  <c r="H564" i="14"/>
  <c r="H567" i="14"/>
  <c r="H571" i="14"/>
  <c r="H579" i="14"/>
  <c r="H583" i="14"/>
  <c r="H575" i="14"/>
  <c r="H580" i="14"/>
  <c r="H601" i="14"/>
  <c r="H604" i="14"/>
  <c r="F215" i="14"/>
  <c r="F225" i="14"/>
  <c r="F228" i="14"/>
  <c r="F258" i="14"/>
  <c r="F214" i="14"/>
  <c r="F213" i="14"/>
  <c r="F97" i="14"/>
  <c r="F259" i="14"/>
  <c r="F251" i="14"/>
  <c r="F197" i="14"/>
  <c r="F330" i="14"/>
  <c r="F398" i="14"/>
  <c r="F403" i="14"/>
  <c r="F423" i="14"/>
  <c r="F437" i="14"/>
  <c r="F449" i="14"/>
  <c r="F462" i="14"/>
  <c r="F453" i="14"/>
  <c r="F451" i="14"/>
  <c r="F479" i="14"/>
  <c r="F338" i="14"/>
  <c r="F506" i="14"/>
  <c r="F339" i="14"/>
  <c r="F336" i="14"/>
  <c r="F378" i="14"/>
  <c r="F373" i="14"/>
  <c r="F534" i="14"/>
  <c r="F384" i="14"/>
  <c r="F539" i="14"/>
  <c r="F416" i="14"/>
  <c r="F444" i="14"/>
  <c r="F555" i="14"/>
  <c r="F556" i="14"/>
  <c r="F549" i="14"/>
  <c r="F552" i="14"/>
  <c r="F551" i="14"/>
  <c r="F553" i="14"/>
  <c r="F560" i="14"/>
  <c r="F563" i="14"/>
  <c r="F564" i="14"/>
  <c r="F565" i="14"/>
  <c r="F579" i="14"/>
  <c r="F583" i="14"/>
  <c r="F580" i="14"/>
  <c r="F567" i="14"/>
  <c r="F571" i="14"/>
  <c r="F604" i="14"/>
  <c r="F601" i="14"/>
  <c r="F353" i="14"/>
  <c r="F492" i="14"/>
  <c r="H353" i="14"/>
  <c r="H492" i="14"/>
  <c r="F321" i="14"/>
  <c r="H321" i="14"/>
  <c r="F467" i="14"/>
  <c r="F572" i="14"/>
  <c r="G611" i="14"/>
  <c r="H467" i="14"/>
  <c r="H572" i="14"/>
  <c r="H178" i="14"/>
  <c r="H392" i="14"/>
  <c r="H22" i="14"/>
  <c r="H173" i="14"/>
  <c r="H391" i="14"/>
  <c r="H366" i="14"/>
  <c r="G321" i="14"/>
  <c r="F366" i="14"/>
  <c r="G392" i="14"/>
  <c r="H234" i="14"/>
  <c r="H489" i="14"/>
  <c r="H611" i="14"/>
  <c r="H371" i="14"/>
  <c r="H568" i="14"/>
  <c r="F178" i="14"/>
  <c r="F392" i="14"/>
  <c r="F463" i="14"/>
  <c r="G465" i="14"/>
  <c r="H139" i="14"/>
  <c r="G365" i="14"/>
  <c r="H191" i="14"/>
  <c r="H497" i="14"/>
  <c r="G55" i="14"/>
  <c r="G176" i="14"/>
  <c r="G340" i="14"/>
  <c r="H383" i="14"/>
  <c r="G353" i="14"/>
  <c r="G492" i="14"/>
  <c r="H177" i="14"/>
  <c r="H533" i="14"/>
  <c r="H367" i="14"/>
  <c r="F381" i="14"/>
  <c r="G355" i="14"/>
  <c r="G582" i="14"/>
  <c r="F614" i="14"/>
  <c r="H55" i="14"/>
  <c r="H614" i="14"/>
  <c r="G372" i="14"/>
  <c r="H287" i="14"/>
  <c r="H290" i="14"/>
  <c r="F622" i="14"/>
  <c r="BY77" i="1"/>
  <c r="BY14" i="1"/>
  <c r="CB14" i="1" s="1"/>
  <c r="F267" i="14"/>
  <c r="BY287" i="1"/>
  <c r="BY368" i="1"/>
  <c r="CB368" i="1" s="1"/>
  <c r="F368" i="14"/>
  <c r="G276" i="14"/>
  <c r="BY191" i="1"/>
  <c r="J497" i="14" s="1"/>
  <c r="BY21" i="1"/>
  <c r="CB21" i="1" s="1"/>
  <c r="BY143" i="1"/>
  <c r="H103" i="14"/>
  <c r="BY35" i="1"/>
  <c r="G48" i="14"/>
  <c r="H71" i="14"/>
  <c r="BY13" i="1"/>
  <c r="F301" i="14"/>
  <c r="BY355" i="1"/>
  <c r="K582" i="14" s="1"/>
  <c r="BY47" i="1"/>
  <c r="G185" i="14"/>
  <c r="BY464" i="1"/>
  <c r="BY36" i="1"/>
  <c r="BY235" i="1"/>
  <c r="I252" i="14"/>
  <c r="I608" i="14"/>
  <c r="K608" i="14"/>
  <c r="L608" i="14"/>
  <c r="BY568" i="1"/>
  <c r="BY192" i="1"/>
  <c r="L192" i="14" s="1"/>
  <c r="L275" i="14"/>
  <c r="L237" i="14"/>
  <c r="BY364" i="1"/>
  <c r="L185" i="14"/>
  <c r="J359" i="14"/>
  <c r="K359" i="14"/>
  <c r="L359" i="14"/>
  <c r="K291" i="14"/>
  <c r="L291" i="14"/>
  <c r="BY283" i="1"/>
  <c r="H502" i="14"/>
  <c r="BY23" i="1"/>
  <c r="BY80" i="1"/>
  <c r="BY53" i="1"/>
  <c r="CA53" i="1" s="1"/>
  <c r="G59" i="14"/>
  <c r="BY11" i="1"/>
  <c r="BY620" i="1"/>
  <c r="CB620" i="1" s="1"/>
  <c r="BY271" i="1"/>
  <c r="BY187" i="1"/>
  <c r="CB187" i="1" s="1"/>
  <c r="BY142" i="1"/>
  <c r="BY321" i="1"/>
  <c r="BY333" i="1"/>
  <c r="CA333" i="1" s="1"/>
  <c r="BY65" i="1"/>
  <c r="BZ65" i="1" s="1"/>
  <c r="BY238" i="1"/>
  <c r="CA238" i="1" s="1"/>
  <c r="BY141" i="1"/>
  <c r="BY371" i="1"/>
  <c r="CB371" i="1" s="1"/>
  <c r="BY272" i="1"/>
  <c r="BY145" i="1"/>
  <c r="CB145" i="1" s="1"/>
  <c r="G232" i="14"/>
  <c r="BY490" i="1"/>
  <c r="BY331" i="1"/>
  <c r="H79" i="14"/>
  <c r="BY83" i="1"/>
  <c r="BY370" i="1"/>
  <c r="CB370" i="1" s="1"/>
  <c r="BY4" i="1"/>
  <c r="H609" i="14"/>
  <c r="BY314" i="1"/>
  <c r="CB314" i="1" s="1"/>
  <c r="H34" i="14"/>
  <c r="BY304" i="1"/>
  <c r="BY67" i="1"/>
  <c r="BY302" i="1"/>
  <c r="CB302" i="1" s="1"/>
  <c r="BY273" i="1"/>
  <c r="CA273" i="1" s="1"/>
  <c r="BY269" i="1"/>
  <c r="BY405" i="1"/>
  <c r="H313" i="14"/>
  <c r="H615" i="14"/>
  <c r="G503" i="14"/>
  <c r="H61" i="14"/>
  <c r="G367" i="14"/>
  <c r="BY280" i="1"/>
  <c r="CB280" i="1" s="1"/>
  <c r="BY358" i="1"/>
  <c r="BY383" i="1"/>
  <c r="G618" i="14"/>
  <c r="F27" i="14"/>
  <c r="H21" i="14"/>
  <c r="F139" i="14"/>
  <c r="F239" i="14"/>
  <c r="F189" i="14"/>
  <c r="F137" i="14"/>
  <c r="F319" i="14"/>
  <c r="F355" i="14"/>
  <c r="H38" i="14"/>
  <c r="F138" i="14"/>
  <c r="F22" i="14"/>
  <c r="H48" i="14"/>
  <c r="F51" i="14"/>
  <c r="F504" i="14"/>
  <c r="H35" i="14"/>
  <c r="H54" i="14"/>
  <c r="F186" i="14"/>
  <c r="F68" i="14"/>
  <c r="F26" i="14"/>
  <c r="F36" i="14"/>
  <c r="F184" i="14"/>
  <c r="F21" i="14"/>
  <c r="F47" i="14"/>
  <c r="F24" i="14"/>
  <c r="F64" i="14"/>
  <c r="F63" i="14"/>
  <c r="F70" i="14"/>
  <c r="F38" i="14"/>
  <c r="F31" i="14"/>
  <c r="F53" i="14"/>
  <c r="F32" i="14"/>
  <c r="F18" i="14"/>
  <c r="F42" i="14"/>
  <c r="F50" i="14"/>
  <c r="F25" i="14"/>
  <c r="F23" i="14"/>
  <c r="F188" i="14"/>
  <c r="F43" i="14"/>
  <c r="F58" i="14"/>
  <c r="F77" i="14"/>
  <c r="F12" i="14"/>
  <c r="F56" i="14"/>
  <c r="F270" i="14"/>
  <c r="F8" i="14"/>
  <c r="F57" i="14"/>
  <c r="F41" i="14"/>
  <c r="F187" i="14"/>
  <c r="F3" i="14"/>
  <c r="F35" i="14"/>
  <c r="F48" i="14"/>
  <c r="F39" i="14"/>
  <c r="H70" i="14"/>
  <c r="H26" i="14"/>
  <c r="H63" i="14"/>
  <c r="H3" i="14"/>
  <c r="H77" i="14"/>
  <c r="H53" i="14"/>
  <c r="F14" i="14"/>
  <c r="F10" i="14"/>
  <c r="H58" i="14"/>
  <c r="H68" i="14"/>
  <c r="F16" i="14"/>
  <c r="G2" i="14"/>
  <c r="F11" i="14"/>
  <c r="H76" i="14"/>
  <c r="H2" i="14"/>
  <c r="H8" i="14"/>
  <c r="F2" i="14"/>
  <c r="F20" i="14"/>
  <c r="H23" i="14"/>
  <c r="BX476" i="1" l="1"/>
  <c r="BX294" i="1"/>
  <c r="BX576" i="1"/>
  <c r="BX79" i="1"/>
  <c r="BX563" i="1"/>
  <c r="BX219" i="1"/>
  <c r="BX114" i="1"/>
  <c r="BX73" i="1"/>
  <c r="BX431" i="1"/>
  <c r="BX324" i="1"/>
  <c r="BX46" i="1"/>
  <c r="BX621" i="1"/>
  <c r="BX401" i="1"/>
  <c r="BX419" i="1"/>
  <c r="G8" i="14"/>
  <c r="BX606" i="1"/>
  <c r="BY606" i="1" s="1"/>
  <c r="BX118" i="1"/>
  <c r="BX420" i="1"/>
  <c r="BX144" i="1"/>
  <c r="BX16" i="1"/>
  <c r="BY16" i="1" s="1"/>
  <c r="F420" i="14"/>
  <c r="BX325" i="1"/>
  <c r="BX594" i="1"/>
  <c r="BX601" i="1"/>
  <c r="BX430" i="1"/>
  <c r="BX544" i="1"/>
  <c r="BX361" i="1"/>
  <c r="BX33" i="1"/>
  <c r="F55" i="14"/>
  <c r="BX380" i="1"/>
  <c r="BX257" i="1"/>
  <c r="BX159" i="1"/>
  <c r="BX119" i="1"/>
  <c r="BX374" i="1"/>
  <c r="BX209" i="1"/>
  <c r="BX253" i="1"/>
  <c r="BX160" i="1"/>
  <c r="BX439" i="1"/>
  <c r="CD213" i="1"/>
  <c r="CJ213" i="1" s="1"/>
  <c r="BX82" i="1"/>
  <c r="BX440" i="1"/>
  <c r="BX414" i="1"/>
  <c r="BX381" i="1"/>
  <c r="BY381" i="1" s="1"/>
  <c r="BX326" i="1"/>
  <c r="BX407" i="1"/>
  <c r="BX193" i="1"/>
  <c r="BY193" i="1" s="1"/>
  <c r="CA193" i="1" s="1"/>
  <c r="J193" i="14" s="1"/>
  <c r="CB272" i="1"/>
  <c r="K272" i="14" s="1"/>
  <c r="CA272" i="1"/>
  <c r="BZ272" i="1"/>
  <c r="F448" i="14"/>
  <c r="BX448" i="1"/>
  <c r="BX408" i="1"/>
  <c r="F136" i="14"/>
  <c r="BX136" i="1"/>
  <c r="BY136" i="1" s="1"/>
  <c r="L136" i="14" s="1"/>
  <c r="F574" i="14"/>
  <c r="BX574" i="1"/>
  <c r="F411" i="14"/>
  <c r="BX411" i="1"/>
  <c r="F529" i="14"/>
  <c r="BX529" i="1"/>
  <c r="BY529" i="1" s="1"/>
  <c r="BX115" i="1"/>
  <c r="BX78" i="1"/>
  <c r="BY78" i="1" s="1"/>
  <c r="I345" i="14" s="1"/>
  <c r="BX583" i="1"/>
  <c r="BY583" i="1" s="1"/>
  <c r="F499" i="14"/>
  <c r="BX499" i="1"/>
  <c r="BX570" i="1"/>
  <c r="CA551" i="1"/>
  <c r="CB139" i="1"/>
  <c r="CA139" i="1"/>
  <c r="BZ139" i="1"/>
  <c r="CB613" i="1"/>
  <c r="CA613" i="1"/>
  <c r="BZ613" i="1"/>
  <c r="BX178" i="1"/>
  <c r="CB587" i="1"/>
  <c r="BX149" i="1"/>
  <c r="BY149" i="1" s="1"/>
  <c r="CB53" i="1"/>
  <c r="K53" i="14" s="1"/>
  <c r="CB426" i="1"/>
  <c r="CB191" i="1"/>
  <c r="CA556" i="1"/>
  <c r="CB333" i="1"/>
  <c r="BZ288" i="1"/>
  <c r="CB606" i="1"/>
  <c r="K606" i="14" s="1"/>
  <c r="CA606" i="1"/>
  <c r="J606" i="14" s="1"/>
  <c r="BZ606" i="1"/>
  <c r="I606" i="14" s="1"/>
  <c r="BZ48" i="1"/>
  <c r="CA65" i="1"/>
  <c r="J65" i="14" s="1"/>
  <c r="BZ603" i="1"/>
  <c r="CB273" i="1"/>
  <c r="CA47" i="1"/>
  <c r="CB47" i="1"/>
  <c r="BZ47" i="1"/>
  <c r="CB464" i="1"/>
  <c r="CA464" i="1"/>
  <c r="BZ464" i="1"/>
  <c r="I464" i="14" s="1"/>
  <c r="CB36" i="1"/>
  <c r="CA36" i="1"/>
  <c r="BZ36" i="1"/>
  <c r="CB238" i="1"/>
  <c r="K238" i="14" s="1"/>
  <c r="CB132" i="1"/>
  <c r="K132" i="14" s="1"/>
  <c r="CB479" i="1"/>
  <c r="CB383" i="1"/>
  <c r="CA383" i="1"/>
  <c r="BZ383" i="1"/>
  <c r="CB67" i="1"/>
  <c r="CA67" i="1"/>
  <c r="J67" i="14" s="1"/>
  <c r="BZ67" i="1"/>
  <c r="CA83" i="1"/>
  <c r="J83" i="14" s="1"/>
  <c r="BZ83" i="1"/>
  <c r="I83" i="14" s="1"/>
  <c r="CB83" i="1"/>
  <c r="F575" i="14"/>
  <c r="BX575" i="1"/>
  <c r="F150" i="14"/>
  <c r="BX150" i="1"/>
  <c r="BY150" i="1" s="1"/>
  <c r="F385" i="14"/>
  <c r="BX385" i="1"/>
  <c r="BY385" i="1" s="1"/>
  <c r="F81" i="14"/>
  <c r="BX81" i="1"/>
  <c r="F256" i="14"/>
  <c r="BX256" i="1"/>
  <c r="F40" i="14"/>
  <c r="BX40" i="1"/>
  <c r="BY40" i="1" s="1"/>
  <c r="BX76" i="1"/>
  <c r="F607" i="14"/>
  <c r="BX607" i="1"/>
  <c r="BY607" i="1" s="1"/>
  <c r="F285" i="14"/>
  <c r="BX285" i="1"/>
  <c r="BY285" i="1" s="1"/>
  <c r="CB558" i="1"/>
  <c r="CA558" i="1"/>
  <c r="BZ558" i="1"/>
  <c r="I558" i="14" s="1"/>
  <c r="BX377" i="1"/>
  <c r="L127" i="14"/>
  <c r="CB127" i="1"/>
  <c r="K127" i="14" s="1"/>
  <c r="CA127" i="1"/>
  <c r="BZ127" i="1"/>
  <c r="BX341" i="1"/>
  <c r="CB551" i="1"/>
  <c r="BZ14" i="1"/>
  <c r="CB502" i="1"/>
  <c r="K502" i="14" s="1"/>
  <c r="CA502" i="1"/>
  <c r="J502" i="14" s="1"/>
  <c r="BZ502" i="1"/>
  <c r="I502" i="14" s="1"/>
  <c r="BZ489" i="1"/>
  <c r="CB13" i="1"/>
  <c r="K13" i="14" s="1"/>
  <c r="CA13" i="1"/>
  <c r="BZ13" i="1"/>
  <c r="CB80" i="1"/>
  <c r="BZ80" i="1"/>
  <c r="I80" i="14" s="1"/>
  <c r="CA80" i="1"/>
  <c r="J80" i="14" s="1"/>
  <c r="BZ371" i="1"/>
  <c r="CB556" i="1"/>
  <c r="CB180" i="1"/>
  <c r="K180" i="14" s="1"/>
  <c r="CA180" i="1"/>
  <c r="BZ180" i="1"/>
  <c r="CA288" i="1"/>
  <c r="BX9" i="1"/>
  <c r="BY9" i="1" s="1"/>
  <c r="CB48" i="1"/>
  <c r="K48" i="14" s="1"/>
  <c r="CB11" i="1"/>
  <c r="K11" i="14" s="1"/>
  <c r="CA11" i="1"/>
  <c r="BZ11" i="1"/>
  <c r="CB65" i="1"/>
  <c r="CA603" i="1"/>
  <c r="CB581" i="1"/>
  <c r="K581" i="14" s="1"/>
  <c r="CA581" i="1"/>
  <c r="J581" i="14" s="1"/>
  <c r="BZ581" i="1"/>
  <c r="CA31" i="1"/>
  <c r="J31" i="14" s="1"/>
  <c r="CB31" i="1"/>
  <c r="BZ31" i="1"/>
  <c r="I31" i="14" s="1"/>
  <c r="BZ270" i="1"/>
  <c r="CB276" i="1"/>
  <c r="CA276" i="1"/>
  <c r="BZ276" i="1"/>
  <c r="I276" i="14" s="1"/>
  <c r="BZ131" i="1"/>
  <c r="I131" i="14" s="1"/>
  <c r="CB68" i="1"/>
  <c r="K68" i="14" s="1"/>
  <c r="CA68" i="1"/>
  <c r="BZ68" i="1"/>
  <c r="I68" i="14" s="1"/>
  <c r="BZ492" i="1"/>
  <c r="BZ498" i="1"/>
  <c r="BZ565" i="1"/>
  <c r="BX74" i="1"/>
  <c r="F207" i="14"/>
  <c r="BX207" i="1"/>
  <c r="BX415" i="1"/>
  <c r="F340" i="14"/>
  <c r="BX176" i="1"/>
  <c r="F15" i="14"/>
  <c r="BX15" i="1"/>
  <c r="BX460" i="1"/>
  <c r="BX6" i="1"/>
  <c r="BY6" i="1" s="1"/>
  <c r="CA14" i="1"/>
  <c r="J14" i="14" s="1"/>
  <c r="CB360" i="1"/>
  <c r="CA360" i="1"/>
  <c r="BZ360" i="1"/>
  <c r="CA489" i="1"/>
  <c r="CB237" i="1"/>
  <c r="K237" i="14" s="1"/>
  <c r="CA237" i="1"/>
  <c r="J237" i="14" s="1"/>
  <c r="BZ237" i="1"/>
  <c r="I237" i="14" s="1"/>
  <c r="CB355" i="1"/>
  <c r="K355" i="14" s="1"/>
  <c r="CA355" i="1"/>
  <c r="BZ355" i="1"/>
  <c r="CA371" i="1"/>
  <c r="BZ620" i="1"/>
  <c r="CB603" i="1"/>
  <c r="CB619" i="1"/>
  <c r="K619" i="14" s="1"/>
  <c r="CA619" i="1"/>
  <c r="J619" i="14" s="1"/>
  <c r="BZ619" i="1"/>
  <c r="I619" i="14" s="1"/>
  <c r="CA270" i="1"/>
  <c r="CB611" i="1"/>
  <c r="CA611" i="1"/>
  <c r="BZ611" i="1"/>
  <c r="CB91" i="1"/>
  <c r="CA91" i="1"/>
  <c r="J91" i="14" s="1"/>
  <c r="BZ91" i="1"/>
  <c r="I91" i="14" s="1"/>
  <c r="CB77" i="1"/>
  <c r="K77" i="14" s="1"/>
  <c r="BZ77" i="1"/>
  <c r="CA77" i="1"/>
  <c r="J77" i="14" s="1"/>
  <c r="CA131" i="1"/>
  <c r="CA64" i="1"/>
  <c r="BZ173" i="1"/>
  <c r="CA492" i="1"/>
  <c r="CD492" i="1" s="1"/>
  <c r="CJ492" i="1" s="1"/>
  <c r="CA498" i="1"/>
  <c r="J498" i="14" s="1"/>
  <c r="CA565" i="1"/>
  <c r="CB143" i="1"/>
  <c r="CA143" i="1"/>
  <c r="J143" i="14" s="1"/>
  <c r="BZ143" i="1"/>
  <c r="BX334" i="1"/>
  <c r="F376" i="14"/>
  <c r="BX376" i="1"/>
  <c r="F206" i="14"/>
  <c r="BX206" i="1"/>
  <c r="BY206" i="1" s="1"/>
  <c r="BX161" i="1"/>
  <c r="F7" i="14"/>
  <c r="BX7" i="1"/>
  <c r="BX474" i="1"/>
  <c r="F617" i="14"/>
  <c r="BX617" i="1"/>
  <c r="BY617" i="1" s="1"/>
  <c r="BX312" i="1"/>
  <c r="BY312" i="1" s="1"/>
  <c r="F185" i="14"/>
  <c r="BX185" i="1"/>
  <c r="CB512" i="1"/>
  <c r="K512" i="14" s="1"/>
  <c r="CA512" i="1"/>
  <c r="BZ512" i="1"/>
  <c r="F533" i="14"/>
  <c r="BX533" i="1"/>
  <c r="L511" i="14"/>
  <c r="CB511" i="1"/>
  <c r="K511" i="14" s="1"/>
  <c r="CA511" i="1"/>
  <c r="BZ511" i="1"/>
  <c r="I511" i="14" s="1"/>
  <c r="CB157" i="1"/>
  <c r="CA157" i="1"/>
  <c r="BZ157" i="1"/>
  <c r="I157" i="14" s="1"/>
  <c r="BZ370" i="1"/>
  <c r="I370" i="14" s="1"/>
  <c r="BZ66" i="1"/>
  <c r="I66" i="14" s="1"/>
  <c r="CB283" i="1"/>
  <c r="K283" i="14" s="1"/>
  <c r="CA283" i="1"/>
  <c r="BZ283" i="1"/>
  <c r="I283" i="14" s="1"/>
  <c r="CB192" i="1"/>
  <c r="CA192" i="1"/>
  <c r="BZ192" i="1"/>
  <c r="I192" i="14" s="1"/>
  <c r="BZ240" i="1"/>
  <c r="I240" i="14" s="1"/>
  <c r="CB235" i="1"/>
  <c r="K235" i="14" s="1"/>
  <c r="CA235" i="1"/>
  <c r="J235" i="14" s="1"/>
  <c r="BZ235" i="1"/>
  <c r="CB290" i="1"/>
  <c r="CA290" i="1"/>
  <c r="BZ290" i="1"/>
  <c r="BX113" i="1"/>
  <c r="BY113" i="1" s="1"/>
  <c r="L113" i="14" s="1"/>
  <c r="CB142" i="1"/>
  <c r="K142" i="14" s="1"/>
  <c r="CA142" i="1"/>
  <c r="J142" i="14" s="1"/>
  <c r="BZ142" i="1"/>
  <c r="BZ280" i="1"/>
  <c r="BZ145" i="1"/>
  <c r="I145" i="14" s="1"/>
  <c r="BZ302" i="1"/>
  <c r="BX432" i="1"/>
  <c r="BZ267" i="1"/>
  <c r="CA620" i="1"/>
  <c r="J620" i="14" s="1"/>
  <c r="BZ314" i="1"/>
  <c r="I314" i="14" s="1"/>
  <c r="CB59" i="1"/>
  <c r="K59" i="14" s="1"/>
  <c r="CA59" i="1"/>
  <c r="BZ59" i="1"/>
  <c r="I59" i="14" s="1"/>
  <c r="BZ372" i="1"/>
  <c r="BZ64" i="1"/>
  <c r="CA173" i="1"/>
  <c r="BZ580" i="1"/>
  <c r="CB498" i="1"/>
  <c r="K498" i="14" s="1"/>
  <c r="BX343" i="1"/>
  <c r="BX75" i="1"/>
  <c r="BX409" i="1"/>
  <c r="BX454" i="1"/>
  <c r="BX375" i="1"/>
  <c r="BX349" i="1"/>
  <c r="BY349" i="1" s="1"/>
  <c r="F104" i="14"/>
  <c r="BX104" i="1"/>
  <c r="BY104" i="1" s="1"/>
  <c r="L104" i="14" s="1"/>
  <c r="F323" i="14"/>
  <c r="BX323" i="1"/>
  <c r="BX125" i="1"/>
  <c r="BY125" i="1" s="1"/>
  <c r="L387" i="14"/>
  <c r="CA387" i="1"/>
  <c r="BZ387" i="1"/>
  <c r="I387" i="14" s="1"/>
  <c r="CB387" i="1"/>
  <c r="K387" i="14" s="1"/>
  <c r="BX164" i="1"/>
  <c r="BX550" i="1"/>
  <c r="BX299" i="1"/>
  <c r="BX538" i="1"/>
  <c r="BY538" i="1" s="1"/>
  <c r="L538" i="14" s="1"/>
  <c r="F569" i="14"/>
  <c r="BX569" i="1"/>
  <c r="BX590" i="1"/>
  <c r="BY590" i="1" s="1"/>
  <c r="CA370" i="1"/>
  <c r="J370" i="14" s="1"/>
  <c r="CA66" i="1"/>
  <c r="J66" i="14" s="1"/>
  <c r="BZ239" i="1"/>
  <c r="I239" i="14" s="1"/>
  <c r="CB28" i="1"/>
  <c r="CA28" i="1"/>
  <c r="J28" i="14" s="1"/>
  <c r="BZ28" i="1"/>
  <c r="CB321" i="1"/>
  <c r="CA321" i="1"/>
  <c r="BZ321" i="1"/>
  <c r="BZ445" i="1"/>
  <c r="I445" i="14" s="1"/>
  <c r="CA240" i="1"/>
  <c r="J240" i="14" s="1"/>
  <c r="CA23" i="1"/>
  <c r="CB23" i="1"/>
  <c r="K23" i="14" s="1"/>
  <c r="BZ23" i="1"/>
  <c r="BZ413" i="1"/>
  <c r="CB331" i="1"/>
  <c r="CA331" i="1"/>
  <c r="BZ331" i="1"/>
  <c r="BX243" i="1"/>
  <c r="BY243" i="1" s="1"/>
  <c r="CA280" i="1"/>
  <c r="BZ392" i="1"/>
  <c r="CA145" i="1"/>
  <c r="CA302" i="1"/>
  <c r="BX536" i="1"/>
  <c r="CA267" i="1"/>
  <c r="CA314" i="1"/>
  <c r="J314" i="14" s="1"/>
  <c r="CB266" i="1"/>
  <c r="K266" i="14" s="1"/>
  <c r="CA266" i="1"/>
  <c r="BZ266" i="1"/>
  <c r="CA372" i="1"/>
  <c r="BZ21" i="1"/>
  <c r="CB304" i="1"/>
  <c r="K304" i="14" s="1"/>
  <c r="CA304" i="1"/>
  <c r="J304" i="14" s="1"/>
  <c r="BZ304" i="1"/>
  <c r="I304" i="14" s="1"/>
  <c r="CB301" i="1"/>
  <c r="K301" i="14" s="1"/>
  <c r="CA301" i="1"/>
  <c r="BZ301" i="1"/>
  <c r="I301" i="14" s="1"/>
  <c r="CA580" i="1"/>
  <c r="BZ305" i="1"/>
  <c r="BX19" i="1"/>
  <c r="BX300" i="1"/>
  <c r="BY300" i="1" s="1"/>
  <c r="CB274" i="1"/>
  <c r="K274" i="14" s="1"/>
  <c r="CA274" i="1"/>
  <c r="J274" i="14" s="1"/>
  <c r="BZ274" i="1"/>
  <c r="K613" i="14"/>
  <c r="BX30" i="1"/>
  <c r="BX116" i="1"/>
  <c r="BX147" i="1"/>
  <c r="BX124" i="1"/>
  <c r="BY124" i="1" s="1"/>
  <c r="F134" i="14"/>
  <c r="BX134" i="1"/>
  <c r="BY134" i="1" s="1"/>
  <c r="F491" i="14"/>
  <c r="BX491" i="1"/>
  <c r="BY491" i="1" s="1"/>
  <c r="K500" i="14" s="1"/>
  <c r="F452" i="14"/>
  <c r="BX452" i="1"/>
  <c r="F247" i="14"/>
  <c r="BX247" i="1"/>
  <c r="BY247" i="1" s="1"/>
  <c r="BY107" i="1"/>
  <c r="CB107" i="1" s="1"/>
  <c r="K107" i="14" s="1"/>
  <c r="BX515" i="1"/>
  <c r="BY515" i="1" s="1"/>
  <c r="BX226" i="1"/>
  <c r="BZ275" i="1"/>
  <c r="I275" i="14" s="1"/>
  <c r="CA239" i="1"/>
  <c r="CB71" i="1"/>
  <c r="BZ71" i="1"/>
  <c r="CA71" i="1"/>
  <c r="BX264" i="1"/>
  <c r="BY264" i="1" s="1"/>
  <c r="CA445" i="1"/>
  <c r="J445" i="14" s="1"/>
  <c r="CA49" i="1"/>
  <c r="CB49" i="1"/>
  <c r="BZ49" i="1"/>
  <c r="BZ368" i="1"/>
  <c r="CA413" i="1"/>
  <c r="J413" i="14" s="1"/>
  <c r="CB468" i="1"/>
  <c r="K468" i="14" s="1"/>
  <c r="CA468" i="1"/>
  <c r="J468" i="14" s="1"/>
  <c r="BZ468" i="1"/>
  <c r="CB286" i="1"/>
  <c r="CA286" i="1"/>
  <c r="BZ286" i="1"/>
  <c r="CA392" i="1"/>
  <c r="BX72" i="1"/>
  <c r="CB446" i="1"/>
  <c r="K446" i="14" s="1"/>
  <c r="CA446" i="1"/>
  <c r="J446" i="14" s="1"/>
  <c r="BZ446" i="1"/>
  <c r="I446" i="14" s="1"/>
  <c r="CB35" i="1"/>
  <c r="CA35" i="1"/>
  <c r="BZ35" i="1"/>
  <c r="CA21" i="1"/>
  <c r="CB287" i="1"/>
  <c r="CA287" i="1"/>
  <c r="BZ287" i="1"/>
  <c r="CB103" i="1"/>
  <c r="K103" i="14" s="1"/>
  <c r="CA103" i="1"/>
  <c r="BZ103" i="1"/>
  <c r="I103" i="14" s="1"/>
  <c r="CA102" i="1"/>
  <c r="CA305" i="1"/>
  <c r="BZ187" i="1"/>
  <c r="I187" i="14" s="1"/>
  <c r="BZ195" i="1"/>
  <c r="I195" i="14" s="1"/>
  <c r="CB269" i="1"/>
  <c r="K269" i="14" s="1"/>
  <c r="CA269" i="1"/>
  <c r="J269" i="14" s="1"/>
  <c r="BZ269" i="1"/>
  <c r="CB568" i="1"/>
  <c r="CA568" i="1"/>
  <c r="BZ568" i="1"/>
  <c r="BX169" i="1"/>
  <c r="BX167" i="1"/>
  <c r="F532" i="14"/>
  <c r="BX532" i="1"/>
  <c r="BX121" i="1"/>
  <c r="BX477" i="1"/>
  <c r="BX171" i="1"/>
  <c r="BX98" i="1"/>
  <c r="BX475" i="1"/>
  <c r="F433" i="14"/>
  <c r="BX433" i="1"/>
  <c r="BY433" i="1" s="1"/>
  <c r="L433" i="14" s="1"/>
  <c r="F531" i="14"/>
  <c r="BX531" i="1"/>
  <c r="F190" i="14"/>
  <c r="BX190" i="1"/>
  <c r="F152" i="14"/>
  <c r="BX152" i="1"/>
  <c r="F545" i="14"/>
  <c r="BX545" i="1"/>
  <c r="BY545" i="1" s="1"/>
  <c r="L545" i="14" s="1"/>
  <c r="F428" i="14"/>
  <c r="BX428" i="1"/>
  <c r="F135" i="14"/>
  <c r="BX135" i="1"/>
  <c r="F158" i="14"/>
  <c r="BX158" i="1"/>
  <c r="BY158" i="1" s="1"/>
  <c r="L255" i="14"/>
  <c r="CB255" i="1"/>
  <c r="K255" i="14" s="1"/>
  <c r="CA255" i="1"/>
  <c r="J255" i="14" s="1"/>
  <c r="BZ255" i="1"/>
  <c r="CA406" i="1"/>
  <c r="J406" i="14" s="1"/>
  <c r="BZ406" i="1"/>
  <c r="CB406" i="1"/>
  <c r="CB363" i="1"/>
  <c r="K363" i="14" s="1"/>
  <c r="CA363" i="1"/>
  <c r="J363" i="14" s="1"/>
  <c r="BZ363" i="1"/>
  <c r="I363" i="14" s="1"/>
  <c r="K131" i="14"/>
  <c r="CB364" i="1"/>
  <c r="K364" i="14" s="1"/>
  <c r="CA364" i="1"/>
  <c r="J364" i="14" s="1"/>
  <c r="BZ364" i="1"/>
  <c r="CB405" i="1"/>
  <c r="CA405" i="1"/>
  <c r="J405" i="14" s="1"/>
  <c r="BZ405" i="1"/>
  <c r="I405" i="14" s="1"/>
  <c r="CA275" i="1"/>
  <c r="J275" i="14" s="1"/>
  <c r="BZ587" i="1"/>
  <c r="CB52" i="1"/>
  <c r="CA52" i="1"/>
  <c r="J52" i="14" s="1"/>
  <c r="BZ52" i="1"/>
  <c r="CA368" i="1"/>
  <c r="BZ53" i="1"/>
  <c r="I53" i="14" s="1"/>
  <c r="CB413" i="1"/>
  <c r="K413" i="14" s="1"/>
  <c r="BZ426" i="1"/>
  <c r="BZ191" i="1"/>
  <c r="BZ333" i="1"/>
  <c r="CB358" i="1"/>
  <c r="K358" i="14" s="1"/>
  <c r="CA358" i="1"/>
  <c r="BZ358" i="1"/>
  <c r="I358" i="14" s="1"/>
  <c r="CB90" i="1"/>
  <c r="K90" i="14" s="1"/>
  <c r="CA90" i="1"/>
  <c r="J90" i="14" s="1"/>
  <c r="BZ90" i="1"/>
  <c r="I90" i="14" s="1"/>
  <c r="BX284" i="1"/>
  <c r="BY284" i="1" s="1"/>
  <c r="L284" i="14" s="1"/>
  <c r="CB605" i="1"/>
  <c r="CA605" i="1"/>
  <c r="J605" i="14" s="1"/>
  <c r="BZ605" i="1"/>
  <c r="BZ273" i="1"/>
  <c r="I273" i="14" s="1"/>
  <c r="CB281" i="1"/>
  <c r="K281" i="14" s="1"/>
  <c r="CA281" i="1"/>
  <c r="J281" i="14" s="1"/>
  <c r="BZ281" i="1"/>
  <c r="I281" i="14" s="1"/>
  <c r="BX168" i="1"/>
  <c r="BY168" i="1" s="1"/>
  <c r="BZ238" i="1"/>
  <c r="BZ102" i="1"/>
  <c r="I102" i="14" s="1"/>
  <c r="BZ132" i="1"/>
  <c r="CB305" i="1"/>
  <c r="K305" i="14" s="1"/>
  <c r="BZ479" i="1"/>
  <c r="CA187" i="1"/>
  <c r="J187" i="14" s="1"/>
  <c r="CA195" i="1"/>
  <c r="CB4" i="1"/>
  <c r="K4" i="14" s="1"/>
  <c r="CA4" i="1"/>
  <c r="BZ4" i="1"/>
  <c r="I4" i="14" s="1"/>
  <c r="BX530" i="1"/>
  <c r="BX478" i="1"/>
  <c r="F249" i="14"/>
  <c r="BX249" i="1"/>
  <c r="BX163" i="1"/>
  <c r="BY163" i="1" s="1"/>
  <c r="F222" i="14"/>
  <c r="BX222" i="1"/>
  <c r="BY222" i="1" s="1"/>
  <c r="BX535" i="1"/>
  <c r="BY535" i="1" s="1"/>
  <c r="L535" i="14" s="1"/>
  <c r="BZ309" i="1"/>
  <c r="I309" i="14" s="1"/>
  <c r="CB309" i="1"/>
  <c r="K309" i="14" s="1"/>
  <c r="CA309" i="1"/>
  <c r="J309" i="14" s="1"/>
  <c r="BX208" i="1"/>
  <c r="CB549" i="1"/>
  <c r="CA549" i="1"/>
  <c r="BZ549" i="1"/>
  <c r="BX615" i="1"/>
  <c r="BY615" i="1" s="1"/>
  <c r="F101" i="14"/>
  <c r="BX101" i="1"/>
  <c r="BY101" i="1" s="1"/>
  <c r="BX34" i="1"/>
  <c r="BY34" i="1" s="1"/>
  <c r="CB505" i="1"/>
  <c r="K505" i="14" s="1"/>
  <c r="CA505" i="1"/>
  <c r="J505" i="14" s="1"/>
  <c r="BZ505" i="1"/>
  <c r="I505" i="14" s="1"/>
  <c r="CA426" i="1"/>
  <c r="J426" i="14" s="1"/>
  <c r="CB490" i="1"/>
  <c r="CA490" i="1"/>
  <c r="BZ490" i="1"/>
  <c r="BX616" i="1"/>
  <c r="BY616" i="1" s="1"/>
  <c r="CA191" i="1"/>
  <c r="J191" i="14" s="1"/>
  <c r="CB141" i="1"/>
  <c r="K141" i="14" s="1"/>
  <c r="CA141" i="1"/>
  <c r="J141" i="14" s="1"/>
  <c r="BZ141" i="1"/>
  <c r="CB271" i="1"/>
  <c r="K271" i="14" s="1"/>
  <c r="CA271" i="1"/>
  <c r="BZ271" i="1"/>
  <c r="I271" i="14" s="1"/>
  <c r="BX427" i="1"/>
  <c r="BY427" i="1" s="1"/>
  <c r="CB102" i="1"/>
  <c r="K102" i="14" s="1"/>
  <c r="BY92" i="1"/>
  <c r="CA92" i="1" s="1"/>
  <c r="J92" i="14" s="1"/>
  <c r="L102" i="14"/>
  <c r="G414" i="14"/>
  <c r="CD345" i="1"/>
  <c r="CJ345" i="1" s="1"/>
  <c r="F466" i="14"/>
  <c r="I413" i="14"/>
  <c r="L131" i="14"/>
  <c r="BY299" i="1"/>
  <c r="L413" i="14"/>
  <c r="L406" i="14"/>
  <c r="K558" i="14"/>
  <c r="J558" i="14"/>
  <c r="L180" i="14"/>
  <c r="L512" i="14"/>
  <c r="L446" i="14"/>
  <c r="L309" i="14"/>
  <c r="K157" i="14"/>
  <c r="L587" i="14"/>
  <c r="J131" i="14"/>
  <c r="L558" i="14"/>
  <c r="J102" i="14"/>
  <c r="K406" i="14"/>
  <c r="J180" i="14"/>
  <c r="L132" i="14"/>
  <c r="L498" i="14"/>
  <c r="BY172" i="1"/>
  <c r="J512" i="14"/>
  <c r="I132" i="14"/>
  <c r="BY225" i="1"/>
  <c r="BY245" i="1"/>
  <c r="BZ245" i="1" s="1"/>
  <c r="F380" i="14"/>
  <c r="BY423" i="1"/>
  <c r="CA423" i="1" s="1"/>
  <c r="BY554" i="1"/>
  <c r="BY217" i="1"/>
  <c r="CA217" i="1" s="1"/>
  <c r="F478" i="14"/>
  <c r="J387" i="14"/>
  <c r="L581" i="14"/>
  <c r="BY156" i="1"/>
  <c r="F253" i="14"/>
  <c r="BY122" i="1"/>
  <c r="F164" i="14"/>
  <c r="BY130" i="1"/>
  <c r="CB130" i="1" s="1"/>
  <c r="BY389" i="1"/>
  <c r="BY494" i="1"/>
  <c r="BY601" i="1"/>
  <c r="CB601" i="1" s="1"/>
  <c r="BY442" i="1"/>
  <c r="CB442" i="1" s="1"/>
  <c r="BY362" i="1"/>
  <c r="J511" i="14"/>
  <c r="BY588" i="1"/>
  <c r="J127" i="14"/>
  <c r="BY315" i="1"/>
  <c r="CB315" i="1" s="1"/>
  <c r="F209" i="14"/>
  <c r="BY332" i="1"/>
  <c r="L332" i="14" s="1"/>
  <c r="BY344" i="1"/>
  <c r="BY457" i="1"/>
  <c r="BY461" i="1"/>
  <c r="BY589" i="1"/>
  <c r="BY226" i="1"/>
  <c r="L226" i="14" s="1"/>
  <c r="BY390" i="1"/>
  <c r="CB390" i="1" s="1"/>
  <c r="BY526" i="1"/>
  <c r="BY350" i="1"/>
  <c r="BY524" i="1"/>
  <c r="CA524" i="1" s="1"/>
  <c r="BY183" i="1"/>
  <c r="CB183" i="1" s="1"/>
  <c r="BY563" i="1"/>
  <c r="CB563" i="1" s="1"/>
  <c r="BY308" i="1"/>
  <c r="K603" i="14"/>
  <c r="I512" i="14"/>
  <c r="I406" i="14"/>
  <c r="BY422" i="1"/>
  <c r="CB422" i="1" s="1"/>
  <c r="F377" i="14"/>
  <c r="I180" i="14"/>
  <c r="K426" i="14"/>
  <c r="L107" i="14"/>
  <c r="BY496" i="1"/>
  <c r="L496" i="14" s="1"/>
  <c r="BY197" i="1"/>
  <c r="CB197" i="1" s="1"/>
  <c r="F550" i="14"/>
  <c r="BY229" i="1"/>
  <c r="BY166" i="1"/>
  <c r="J603" i="14"/>
  <c r="BY414" i="1"/>
  <c r="CB414" i="1" s="1"/>
  <c r="J132" i="14"/>
  <c r="F401" i="14"/>
  <c r="BY471" i="1"/>
  <c r="BY480" i="1"/>
  <c r="CB480" i="1" s="1"/>
  <c r="J157" i="14"/>
  <c r="BY501" i="1"/>
  <c r="CB501" i="1" s="1"/>
  <c r="BY378" i="1"/>
  <c r="CA378" i="1" s="1"/>
  <c r="F594" i="14"/>
  <c r="F361" i="14"/>
  <c r="BY564" i="1"/>
  <c r="L363" i="14"/>
  <c r="F208" i="14"/>
  <c r="F460" i="14"/>
  <c r="BY499" i="1"/>
  <c r="L157" i="14"/>
  <c r="BY571" i="1"/>
  <c r="BY203" i="1"/>
  <c r="F76" i="14"/>
  <c r="K275" i="14"/>
  <c r="BY115" i="1"/>
  <c r="L115" i="14" s="1"/>
  <c r="BY186" i="1"/>
  <c r="CB186" i="1" s="1"/>
  <c r="F124" i="14"/>
  <c r="BY152" i="1"/>
  <c r="L152" i="14" s="1"/>
  <c r="L301" i="14"/>
  <c r="J301" i="14"/>
  <c r="BY256" i="1"/>
  <c r="BY190" i="1"/>
  <c r="BY81" i="1"/>
  <c r="L81" i="14" s="1"/>
  <c r="H323" i="14"/>
  <c r="I49" i="14"/>
  <c r="L49" i="14"/>
  <c r="M3" i="16"/>
  <c r="K49" i="14"/>
  <c r="J49" i="14"/>
  <c r="L66" i="14"/>
  <c r="K66" i="14"/>
  <c r="BY7" i="1"/>
  <c r="BY151" i="1"/>
  <c r="BZ151" i="1" s="1"/>
  <c r="BY411" i="1"/>
  <c r="BY574" i="1"/>
  <c r="O3" i="16"/>
  <c r="BY307" i="1"/>
  <c r="BY251" i="1"/>
  <c r="BY415" i="1"/>
  <c r="F161" i="14"/>
  <c r="N3" i="16"/>
  <c r="BY323" i="1"/>
  <c r="BY246" i="1"/>
  <c r="F30" i="14"/>
  <c r="F160" i="14"/>
  <c r="BY250" i="1"/>
  <c r="F219" i="14"/>
  <c r="BY514" i="1"/>
  <c r="L514" i="14" s="1"/>
  <c r="BY452" i="1"/>
  <c r="BY111" i="1"/>
  <c r="BY485" i="1"/>
  <c r="BY435" i="1"/>
  <c r="F167" i="14"/>
  <c r="F419" i="14"/>
  <c r="BY400" i="1"/>
  <c r="CB400" i="1" s="1"/>
  <c r="BY261" i="1"/>
  <c r="CB261" i="1" s="1"/>
  <c r="F294" i="14"/>
  <c r="F148" i="14"/>
  <c r="BY537" i="1"/>
  <c r="F74" i="14"/>
  <c r="BY547" i="1"/>
  <c r="CB547" i="1" s="1"/>
  <c r="BY449" i="1"/>
  <c r="BY109" i="1"/>
  <c r="L109" i="14" s="1"/>
  <c r="F475" i="14"/>
  <c r="BY536" i="1"/>
  <c r="F325" i="14"/>
  <c r="F409" i="14"/>
  <c r="F82" i="14"/>
  <c r="BY410" i="1"/>
  <c r="F334" i="14"/>
  <c r="F439" i="14"/>
  <c r="F576" i="14"/>
  <c r="BY458" i="1"/>
  <c r="BY99" i="1"/>
  <c r="BY105" i="1"/>
  <c r="G411" i="14"/>
  <c r="F454" i="14"/>
  <c r="BY244" i="1"/>
  <c r="F116" i="14"/>
  <c r="BY428" i="1"/>
  <c r="F98" i="14"/>
  <c r="BY546" i="1"/>
  <c r="BY434" i="1"/>
  <c r="BZ434" i="1" s="1"/>
  <c r="BY540" i="1"/>
  <c r="CB540" i="1" s="1"/>
  <c r="F121" i="14"/>
  <c r="F528" i="14"/>
  <c r="BY432" i="1"/>
  <c r="F326" i="14"/>
  <c r="BY117" i="1"/>
  <c r="F408" i="14"/>
  <c r="BY327" i="1"/>
  <c r="BY346" i="1"/>
  <c r="BY451" i="1"/>
  <c r="BY527" i="1"/>
  <c r="CB527" i="1" s="1"/>
  <c r="F159" i="14"/>
  <c r="BY254" i="1"/>
  <c r="BY478" i="1"/>
  <c r="F147" i="14"/>
  <c r="F374" i="14"/>
  <c r="F169" i="14"/>
  <c r="F118" i="14"/>
  <c r="F430" i="14"/>
  <c r="F431" i="14"/>
  <c r="F324" i="14"/>
  <c r="F257" i="14"/>
  <c r="BY450" i="1"/>
  <c r="F476" i="14"/>
  <c r="F375" i="14"/>
  <c r="F171" i="14"/>
  <c r="F119" i="14"/>
  <c r="F114" i="14"/>
  <c r="F343" i="14"/>
  <c r="F75" i="14"/>
  <c r="F477" i="14"/>
  <c r="F440" i="14"/>
  <c r="BY292" i="1"/>
  <c r="CB292" i="1" s="1"/>
  <c r="F544" i="14"/>
  <c r="BY420" i="1"/>
  <c r="BY135" i="1"/>
  <c r="F144" i="14"/>
  <c r="F407" i="14"/>
  <c r="BY429" i="1"/>
  <c r="BY567" i="1"/>
  <c r="F33" i="14"/>
  <c r="J266" i="14"/>
  <c r="L266" i="14"/>
  <c r="I305" i="14"/>
  <c r="J305" i="14"/>
  <c r="L493" i="14"/>
  <c r="L585" i="14"/>
  <c r="J493" i="14"/>
  <c r="J585" i="14"/>
  <c r="J252" i="14"/>
  <c r="I493" i="14"/>
  <c r="I585" i="14"/>
  <c r="L92" i="14"/>
  <c r="L252" i="14"/>
  <c r="K493" i="14"/>
  <c r="K585" i="14"/>
  <c r="K252" i="14"/>
  <c r="L464" i="14"/>
  <c r="K464" i="14"/>
  <c r="J464" i="14"/>
  <c r="K192" i="14"/>
  <c r="J192" i="14"/>
  <c r="L613" i="14"/>
  <c r="I613" i="14"/>
  <c r="K31" i="14"/>
  <c r="I364" i="14"/>
  <c r="J613" i="14"/>
  <c r="I269" i="14"/>
  <c r="L620" i="14"/>
  <c r="L77" i="14"/>
  <c r="I497" i="14"/>
  <c r="K21" i="14"/>
  <c r="K14" i="14"/>
  <c r="K314" i="14"/>
  <c r="L35" i="14"/>
  <c r="K370" i="14"/>
  <c r="I235" i="14"/>
  <c r="L71" i="14"/>
  <c r="K83" i="14"/>
  <c r="L9" i="14"/>
  <c r="L53" i="14"/>
  <c r="J53" i="14"/>
  <c r="I605" i="14"/>
  <c r="L606" i="14"/>
  <c r="L143" i="14"/>
  <c r="L333" i="14"/>
  <c r="L274" i="14"/>
  <c r="K91" i="14"/>
  <c r="L91" i="14"/>
  <c r="K28" i="14"/>
  <c r="L28" i="14"/>
  <c r="I28" i="14"/>
  <c r="L80" i="14"/>
  <c r="L21" i="14"/>
  <c r="L299" i="14"/>
  <c r="L370" i="14"/>
  <c r="L193" i="14"/>
  <c r="I64" i="14"/>
  <c r="K143" i="14"/>
  <c r="K333" i="14"/>
  <c r="L14" i="14"/>
  <c r="L83" i="14"/>
  <c r="BY467" i="1"/>
  <c r="CB467" i="1" s="1"/>
  <c r="L23" i="14"/>
  <c r="I23" i="14"/>
  <c r="J21" i="14"/>
  <c r="K64" i="14"/>
  <c r="L364" i="14"/>
  <c r="K445" i="14"/>
  <c r="J288" i="14"/>
  <c r="L4" i="14"/>
  <c r="I333" i="14"/>
  <c r="L468" i="14"/>
  <c r="K71" i="14"/>
  <c r="L280" i="14"/>
  <c r="BY45" i="1"/>
  <c r="CA45" i="1" s="1"/>
  <c r="BY25" i="1"/>
  <c r="CA25" i="1" s="1"/>
  <c r="I288" i="14"/>
  <c r="K620" i="14"/>
  <c r="K280" i="14"/>
  <c r="J273" i="14"/>
  <c r="J48" i="14"/>
  <c r="BY233" i="1"/>
  <c r="CA233" i="1" s="1"/>
  <c r="BY282" i="1"/>
  <c r="L282" i="14" s="1"/>
  <c r="L283" i="14"/>
  <c r="J283" i="14"/>
  <c r="J35" i="14"/>
  <c r="L276" i="14"/>
  <c r="L272" i="14"/>
  <c r="K288" i="14"/>
  <c r="L617" i="14"/>
  <c r="L7" i="14"/>
  <c r="L619" i="14"/>
  <c r="J280" i="14"/>
  <c r="I48" i="14"/>
  <c r="J59" i="14"/>
  <c r="L48" i="14"/>
  <c r="L59" i="14"/>
  <c r="I280" i="14"/>
  <c r="I274" i="14"/>
  <c r="K187" i="14"/>
  <c r="L187" i="14"/>
  <c r="K52" i="14"/>
  <c r="L52" i="14"/>
  <c r="I52" i="14"/>
  <c r="K35" i="14"/>
  <c r="J276" i="14"/>
  <c r="J272" i="14"/>
  <c r="K368" i="14"/>
  <c r="L145" i="14"/>
  <c r="L76" i="14"/>
  <c r="J358" i="14"/>
  <c r="K273" i="14"/>
  <c r="L142" i="14"/>
  <c r="I142" i="14"/>
  <c r="BY320" i="1"/>
  <c r="L320" i="14" s="1"/>
  <c r="BY184" i="1"/>
  <c r="CB184" i="1" s="1"/>
  <c r="J68" i="14"/>
  <c r="L68" i="14"/>
  <c r="I272" i="14"/>
  <c r="L368" i="14"/>
  <c r="K145" i="14"/>
  <c r="I302" i="14"/>
  <c r="J360" i="14"/>
  <c r="L240" i="14"/>
  <c r="L238" i="14"/>
  <c r="K405" i="14"/>
  <c r="L141" i="14"/>
  <c r="L358" i="14"/>
  <c r="L239" i="14"/>
  <c r="L505" i="14"/>
  <c r="L303" i="14"/>
  <c r="BY354" i="1"/>
  <c r="L354" i="14" s="1"/>
  <c r="BY621" i="1"/>
  <c r="BY230" i="1"/>
  <c r="L230" i="14" s="1"/>
  <c r="L312" i="14"/>
  <c r="L605" i="14"/>
  <c r="L314" i="14"/>
  <c r="J368" i="14"/>
  <c r="J145" i="14"/>
  <c r="K302" i="14"/>
  <c r="I360" i="14"/>
  <c r="K240" i="14"/>
  <c r="K239" i="14"/>
  <c r="K303" i="14"/>
  <c r="I143" i="14"/>
  <c r="L281" i="14"/>
  <c r="BY22" i="1"/>
  <c r="CB22" i="1" s="1"/>
  <c r="J271" i="14"/>
  <c r="L271" i="14"/>
  <c r="BY73" i="1"/>
  <c r="I11" i="14"/>
  <c r="L11" i="14"/>
  <c r="J11" i="14"/>
  <c r="L65" i="14"/>
  <c r="I67" i="14"/>
  <c r="J302" i="14"/>
  <c r="K360" i="14"/>
  <c r="J238" i="14"/>
  <c r="J239" i="14"/>
  <c r="L103" i="14"/>
  <c r="BY93" i="1"/>
  <c r="L93" i="14" s="1"/>
  <c r="BY51" i="1"/>
  <c r="L51" i="14" s="1"/>
  <c r="K65" i="14"/>
  <c r="L67" i="14"/>
  <c r="I13" i="14"/>
  <c r="L304" i="14"/>
  <c r="L360" i="14"/>
  <c r="I238" i="14"/>
  <c r="L405" i="14"/>
  <c r="J582" i="14"/>
  <c r="L235" i="14"/>
  <c r="J103" i="14"/>
  <c r="CD608" i="1"/>
  <c r="CJ608" i="1" s="1"/>
  <c r="CD291" i="1"/>
  <c r="CJ291" i="1" s="1"/>
  <c r="CD493" i="1"/>
  <c r="CD359" i="1"/>
  <c r="CJ359" i="1" s="1"/>
  <c r="I620" i="14"/>
  <c r="L64" i="14"/>
  <c r="I21" i="14"/>
  <c r="K605" i="14"/>
  <c r="CD391" i="1"/>
  <c r="CJ391" i="1" s="1"/>
  <c r="J64" i="14"/>
  <c r="J13" i="14"/>
  <c r="I141" i="14"/>
  <c r="J333" i="14"/>
  <c r="BY612" i="1"/>
  <c r="I65" i="14"/>
  <c r="I71" i="14"/>
  <c r="I35" i="14"/>
  <c r="I14" i="14"/>
  <c r="I368" i="14"/>
  <c r="I77" i="14"/>
  <c r="L288" i="14"/>
  <c r="L90" i="14"/>
  <c r="L302" i="14"/>
  <c r="L445" i="14"/>
  <c r="L273" i="14"/>
  <c r="K276" i="14"/>
  <c r="L490" i="14"/>
  <c r="J4" i="14"/>
  <c r="BY18" i="1"/>
  <c r="CA18" i="1" s="1"/>
  <c r="BY17" i="1"/>
  <c r="CA17" i="1" s="1"/>
  <c r="BY356" i="1"/>
  <c r="CB356" i="1" s="1"/>
  <c r="BY57" i="1"/>
  <c r="BY465" i="1"/>
  <c r="CB465" i="1" s="1"/>
  <c r="BY42" i="1"/>
  <c r="CB42" i="1" s="1"/>
  <c r="BY20" i="1"/>
  <c r="CB20" i="1" s="1"/>
  <c r="BY26" i="1"/>
  <c r="BY322" i="1"/>
  <c r="BZ322" i="1" s="1"/>
  <c r="BY311" i="1"/>
  <c r="CB311" i="1" s="1"/>
  <c r="BY137" i="1"/>
  <c r="CB137" i="1" s="1"/>
  <c r="BY177" i="1"/>
  <c r="BY39" i="1"/>
  <c r="BY58" i="1"/>
  <c r="BY60" i="1"/>
  <c r="CB60" i="1" s="1"/>
  <c r="BY319" i="1"/>
  <c r="BY61" i="1"/>
  <c r="CB61" i="1" s="1"/>
  <c r="BY72" i="1"/>
  <c r="BY268" i="1"/>
  <c r="BZ268" i="1" s="1"/>
  <c r="BY19" i="1"/>
  <c r="BY54" i="1"/>
  <c r="CB54" i="1" s="1"/>
  <c r="BY277" i="1"/>
  <c r="CB277" i="1" s="1"/>
  <c r="BY466" i="1"/>
  <c r="CB466" i="1" s="1"/>
  <c r="BY29" i="1"/>
  <c r="CA29" i="1" s="1"/>
  <c r="BY234" i="1"/>
  <c r="BZ234" i="1" s="1"/>
  <c r="BY469" i="1"/>
  <c r="CB469" i="1" s="1"/>
  <c r="BY12" i="1"/>
  <c r="BY365" i="1"/>
  <c r="CB365" i="1" s="1"/>
  <c r="BY503" i="1"/>
  <c r="CB503" i="1" s="1"/>
  <c r="BY313" i="1"/>
  <c r="CB313" i="1" s="1"/>
  <c r="BY38" i="1"/>
  <c r="BY46" i="1"/>
  <c r="BZ46" i="1" s="1"/>
  <c r="BY614" i="1"/>
  <c r="CB614" i="1" s="1"/>
  <c r="BY69" i="1"/>
  <c r="CB69" i="1" s="1"/>
  <c r="BY5" i="1"/>
  <c r="CA5" i="1" s="1"/>
  <c r="BY70" i="1"/>
  <c r="CB70" i="1" s="1"/>
  <c r="BY353" i="1"/>
  <c r="BY44" i="1"/>
  <c r="CB44" i="1" s="1"/>
  <c r="BY241" i="1"/>
  <c r="CB241" i="1" s="1"/>
  <c r="BY24" i="1"/>
  <c r="CA24" i="1" s="1"/>
  <c r="BY470" i="1"/>
  <c r="CB470" i="1" s="1"/>
  <c r="BY138" i="1"/>
  <c r="BY366" i="1"/>
  <c r="BY55" i="1"/>
  <c r="CB55" i="1" s="1"/>
  <c r="BY50" i="1"/>
  <c r="BY43" i="1"/>
  <c r="CB43" i="1" s="1"/>
  <c r="BY231" i="1"/>
  <c r="CA231" i="1" s="1"/>
  <c r="BY8" i="1"/>
  <c r="CA8" i="1" s="1"/>
  <c r="BY463" i="1"/>
  <c r="CA463" i="1" s="1"/>
  <c r="BY242" i="1"/>
  <c r="CB242" i="1" s="1"/>
  <c r="BY41" i="1"/>
  <c r="BY188" i="1"/>
  <c r="CB188" i="1" s="1"/>
  <c r="BY278" i="1"/>
  <c r="CB278" i="1" s="1"/>
  <c r="BY618" i="1"/>
  <c r="CB618" i="1" s="1"/>
  <c r="BY178" i="1"/>
  <c r="L392" i="14" s="1"/>
  <c r="BY189" i="1"/>
  <c r="BY3" i="1"/>
  <c r="CB3" i="1" s="1"/>
  <c r="BY610" i="1"/>
  <c r="CB610" i="1" s="1"/>
  <c r="BY10" i="1"/>
  <c r="BY15" i="1"/>
  <c r="BY289" i="1"/>
  <c r="CB289" i="1" s="1"/>
  <c r="BY367" i="1"/>
  <c r="CB367" i="1" s="1"/>
  <c r="BY357" i="1"/>
  <c r="CB357" i="1" s="1"/>
  <c r="BY79" i="1"/>
  <c r="BZ79" i="1" s="1"/>
  <c r="BY32" i="1"/>
  <c r="BY63" i="1"/>
  <c r="BY236" i="1"/>
  <c r="CB236" i="1" s="1"/>
  <c r="BY140" i="1"/>
  <c r="CB140" i="1" s="1"/>
  <c r="BY37" i="1"/>
  <c r="CB37" i="1" s="1"/>
  <c r="BY504" i="1"/>
  <c r="BY609" i="1"/>
  <c r="CB609" i="1" s="1"/>
  <c r="BY56" i="1"/>
  <c r="BY232" i="1"/>
  <c r="CB232" i="1" s="1"/>
  <c r="BY279" i="1"/>
  <c r="CB279" i="1" s="1"/>
  <c r="BY27" i="1"/>
  <c r="BY2" i="1"/>
  <c r="BZ381" i="1" l="1"/>
  <c r="CB92" i="1"/>
  <c r="K92" i="14" s="1"/>
  <c r="CA381" i="1"/>
  <c r="CB381" i="1"/>
  <c r="CD237" i="1"/>
  <c r="CJ237" i="1" s="1"/>
  <c r="CB193" i="1"/>
  <c r="K193" i="14" s="1"/>
  <c r="BZ193" i="1"/>
  <c r="I193" i="14" s="1"/>
  <c r="CB117" i="1"/>
  <c r="K117" i="14" s="1"/>
  <c r="CA117" i="1"/>
  <c r="J117" i="14" s="1"/>
  <c r="BZ117" i="1"/>
  <c r="I117" i="14" s="1"/>
  <c r="J105" i="14"/>
  <c r="CB105" i="1"/>
  <c r="CA105" i="1"/>
  <c r="BZ105" i="1"/>
  <c r="CB435" i="1"/>
  <c r="CA435" i="1"/>
  <c r="J435" i="14" s="1"/>
  <c r="BZ435" i="1"/>
  <c r="I435" i="14" s="1"/>
  <c r="BZ251" i="1"/>
  <c r="CB251" i="1"/>
  <c r="CA251" i="1"/>
  <c r="BZ308" i="1"/>
  <c r="CB308" i="1"/>
  <c r="K308" i="14" s="1"/>
  <c r="CA308" i="1"/>
  <c r="J308" i="14" s="1"/>
  <c r="CB589" i="1"/>
  <c r="K589" i="14" s="1"/>
  <c r="CA589" i="1"/>
  <c r="J589" i="14" s="1"/>
  <c r="BZ589" i="1"/>
  <c r="BZ172" i="1"/>
  <c r="CB172" i="1"/>
  <c r="CA172" i="1"/>
  <c r="CB354" i="1"/>
  <c r="CA130" i="1"/>
  <c r="J130" i="14" s="1"/>
  <c r="BZ17" i="1"/>
  <c r="BZ501" i="1"/>
  <c r="I501" i="14" s="1"/>
  <c r="CB222" i="1"/>
  <c r="K222" i="14" s="1"/>
  <c r="CA222" i="1"/>
  <c r="BZ222" i="1"/>
  <c r="CB151" i="1"/>
  <c r="CB168" i="1"/>
  <c r="CA168" i="1"/>
  <c r="J168" i="14" s="1"/>
  <c r="BZ168" i="1"/>
  <c r="I168" i="14" s="1"/>
  <c r="CA268" i="1"/>
  <c r="J268" i="14" s="1"/>
  <c r="BZ467" i="1"/>
  <c r="CB29" i="1"/>
  <c r="CB332" i="1"/>
  <c r="BZ514" i="1"/>
  <c r="CB135" i="1"/>
  <c r="CA135" i="1"/>
  <c r="BZ135" i="1"/>
  <c r="I135" i="14" s="1"/>
  <c r="CB190" i="1"/>
  <c r="K190" i="14" s="1"/>
  <c r="CA190" i="1"/>
  <c r="J190" i="14" s="1"/>
  <c r="BZ190" i="1"/>
  <c r="BZ470" i="1"/>
  <c r="CB124" i="1"/>
  <c r="CA124" i="1"/>
  <c r="BZ124" i="1"/>
  <c r="CB51" i="1"/>
  <c r="K51" i="14" s="1"/>
  <c r="CB243" i="1"/>
  <c r="K243" i="14" s="1"/>
  <c r="CA243" i="1"/>
  <c r="J243" i="14" s="1"/>
  <c r="BZ243" i="1"/>
  <c r="I243" i="14" s="1"/>
  <c r="BZ618" i="1"/>
  <c r="CA434" i="1"/>
  <c r="CB217" i="1"/>
  <c r="CA184" i="1"/>
  <c r="J184" i="14" s="1"/>
  <c r="CB125" i="1"/>
  <c r="K125" i="14" s="1"/>
  <c r="CA125" i="1"/>
  <c r="J125" i="14" s="1"/>
  <c r="BZ125" i="1"/>
  <c r="I125" i="14" s="1"/>
  <c r="BZ188" i="1"/>
  <c r="CA234" i="1"/>
  <c r="BZ480" i="1"/>
  <c r="CB93" i="1"/>
  <c r="BZ400" i="1"/>
  <c r="I400" i="14" s="1"/>
  <c r="BZ469" i="1"/>
  <c r="I469" i="14" s="1"/>
  <c r="CB231" i="1"/>
  <c r="K231" i="14" s="1"/>
  <c r="CB79" i="1"/>
  <c r="K79" i="14" s="1"/>
  <c r="CB6" i="1"/>
  <c r="CA6" i="1"/>
  <c r="BZ6" i="1"/>
  <c r="CB46" i="1"/>
  <c r="CB463" i="1"/>
  <c r="BZ277" i="1"/>
  <c r="I277" i="14" s="1"/>
  <c r="CB5" i="1"/>
  <c r="K5" i="14" s="1"/>
  <c r="CB423" i="1"/>
  <c r="K423" i="14" s="1"/>
  <c r="BZ109" i="1"/>
  <c r="CB607" i="1"/>
  <c r="CA607" i="1"/>
  <c r="BZ607" i="1"/>
  <c r="CB81" i="1"/>
  <c r="K81" i="14" s="1"/>
  <c r="CA81" i="1"/>
  <c r="J81" i="14" s="1"/>
  <c r="BZ81" i="1"/>
  <c r="CA245" i="1"/>
  <c r="CA322" i="1"/>
  <c r="CB378" i="1"/>
  <c r="CB583" i="1"/>
  <c r="CA583" i="1"/>
  <c r="BZ583" i="1"/>
  <c r="J124" i="14"/>
  <c r="CA250" i="1"/>
  <c r="J250" i="14" s="1"/>
  <c r="BZ250" i="1"/>
  <c r="CB250" i="1"/>
  <c r="CA32" i="1"/>
  <c r="CB32" i="1"/>
  <c r="BZ32" i="1"/>
  <c r="CA57" i="1"/>
  <c r="J57" i="14" s="1"/>
  <c r="CB57" i="1"/>
  <c r="K57" i="14" s="1"/>
  <c r="BZ57" i="1"/>
  <c r="I57" i="14" s="1"/>
  <c r="CB56" i="1"/>
  <c r="CA56" i="1"/>
  <c r="BZ56" i="1"/>
  <c r="I611" i="14"/>
  <c r="BZ189" i="1"/>
  <c r="CB189" i="1"/>
  <c r="CA189" i="1"/>
  <c r="J189" i="14" s="1"/>
  <c r="CB99" i="1"/>
  <c r="K99" i="14" s="1"/>
  <c r="CA99" i="1"/>
  <c r="BZ99" i="1"/>
  <c r="CB537" i="1"/>
  <c r="CA537" i="1"/>
  <c r="J537" i="14" s="1"/>
  <c r="BZ537" i="1"/>
  <c r="BZ485" i="1"/>
  <c r="CB485" i="1"/>
  <c r="K485" i="14" s="1"/>
  <c r="CA485" i="1"/>
  <c r="J485" i="14" s="1"/>
  <c r="CB246" i="1"/>
  <c r="CA246" i="1"/>
  <c r="BZ246" i="1"/>
  <c r="CB461" i="1"/>
  <c r="CA461" i="1"/>
  <c r="BZ461" i="1"/>
  <c r="CB588" i="1"/>
  <c r="K588" i="14" s="1"/>
  <c r="CA588" i="1"/>
  <c r="J588" i="14" s="1"/>
  <c r="BZ588" i="1"/>
  <c r="BZ261" i="1"/>
  <c r="CB17" i="1"/>
  <c r="CA501" i="1"/>
  <c r="CB34" i="1"/>
  <c r="CA34" i="1"/>
  <c r="BZ34" i="1"/>
  <c r="I34" i="14" s="1"/>
  <c r="BZ524" i="1"/>
  <c r="CB268" i="1"/>
  <c r="CA467" i="1"/>
  <c r="CA514" i="1"/>
  <c r="CA470" i="1"/>
  <c r="BZ61" i="1"/>
  <c r="CB491" i="1"/>
  <c r="K491" i="14" s="1"/>
  <c r="CA491" i="1"/>
  <c r="J491" i="14" s="1"/>
  <c r="BZ491" i="1"/>
  <c r="I491" i="14" s="1"/>
  <c r="BZ140" i="1"/>
  <c r="CA618" i="1"/>
  <c r="CB434" i="1"/>
  <c r="CA69" i="1"/>
  <c r="CB323" i="1"/>
  <c r="CA323" i="1"/>
  <c r="BZ323" i="1"/>
  <c r="BZ279" i="1"/>
  <c r="I279" i="14" s="1"/>
  <c r="CA188" i="1"/>
  <c r="CB234" i="1"/>
  <c r="CB45" i="1"/>
  <c r="K45" i="14" s="1"/>
  <c r="BZ186" i="1"/>
  <c r="CA480" i="1"/>
  <c r="CA7" i="1"/>
  <c r="J7" i="14" s="1"/>
  <c r="CB7" i="1"/>
  <c r="K7" i="14" s="1"/>
  <c r="BZ7" i="1"/>
  <c r="I7" i="14" s="1"/>
  <c r="CA400" i="1"/>
  <c r="CA469" i="1"/>
  <c r="BZ18" i="1"/>
  <c r="BZ610" i="1"/>
  <c r="CB415" i="1"/>
  <c r="CA415" i="1"/>
  <c r="J415" i="14" s="1"/>
  <c r="BZ415" i="1"/>
  <c r="I415" i="14" s="1"/>
  <c r="BZ22" i="1"/>
  <c r="CA9" i="1"/>
  <c r="J9" i="14" s="1"/>
  <c r="CB9" i="1"/>
  <c r="K9" i="14" s="1"/>
  <c r="BZ9" i="1"/>
  <c r="I9" i="14" s="1"/>
  <c r="CA277" i="1"/>
  <c r="BZ422" i="1"/>
  <c r="BZ230" i="1"/>
  <c r="CA109" i="1"/>
  <c r="J109" i="14" s="1"/>
  <c r="CA54" i="1"/>
  <c r="J54" i="14" s="1"/>
  <c r="CB245" i="1"/>
  <c r="BZ43" i="1"/>
  <c r="CB322" i="1"/>
  <c r="CB78" i="1"/>
  <c r="BZ78" i="1"/>
  <c r="CA78" i="1"/>
  <c r="J78" i="14" s="1"/>
  <c r="CB136" i="1"/>
  <c r="K136" i="14" s="1"/>
  <c r="CA136" i="1"/>
  <c r="J136" i="14" s="1"/>
  <c r="BZ136" i="1"/>
  <c r="BZ2" i="1"/>
  <c r="CB2" i="1"/>
  <c r="CA2" i="1"/>
  <c r="CA39" i="1"/>
  <c r="CB39" i="1"/>
  <c r="K39" i="14" s="1"/>
  <c r="BZ39" i="1"/>
  <c r="I39" i="14" s="1"/>
  <c r="CB449" i="1"/>
  <c r="CA449" i="1"/>
  <c r="BZ449" i="1"/>
  <c r="CB63" i="1"/>
  <c r="BZ63" i="1"/>
  <c r="CA63" i="1"/>
  <c r="CB138" i="1"/>
  <c r="K138" i="14" s="1"/>
  <c r="CA138" i="1"/>
  <c r="J138" i="14" s="1"/>
  <c r="BZ138" i="1"/>
  <c r="CB38" i="1"/>
  <c r="CA38" i="1"/>
  <c r="BZ38" i="1"/>
  <c r="CB319" i="1"/>
  <c r="CA319" i="1"/>
  <c r="J319" i="14" s="1"/>
  <c r="BZ319" i="1"/>
  <c r="I319" i="14" s="1"/>
  <c r="CA26" i="1"/>
  <c r="J26" i="14" s="1"/>
  <c r="CB26" i="1"/>
  <c r="BZ26" i="1"/>
  <c r="CB111" i="1"/>
  <c r="CA111" i="1"/>
  <c r="BZ111" i="1"/>
  <c r="CB229" i="1"/>
  <c r="K229" i="14" s="1"/>
  <c r="CA229" i="1"/>
  <c r="J229" i="14" s="1"/>
  <c r="BZ229" i="1"/>
  <c r="I229" i="14" s="1"/>
  <c r="CB457" i="1"/>
  <c r="CA457" i="1"/>
  <c r="J457" i="14" s="1"/>
  <c r="BZ457" i="1"/>
  <c r="CB156" i="1"/>
  <c r="K156" i="14" s="1"/>
  <c r="CA156" i="1"/>
  <c r="J156" i="14" s="1"/>
  <c r="BZ156" i="1"/>
  <c r="I156" i="14" s="1"/>
  <c r="CA225" i="1"/>
  <c r="BZ225" i="1"/>
  <c r="CB225" i="1"/>
  <c r="BZ183" i="1"/>
  <c r="CA261" i="1"/>
  <c r="BZ621" i="1"/>
  <c r="CB616" i="1"/>
  <c r="CA616" i="1"/>
  <c r="J616" i="14" s="1"/>
  <c r="BZ616" i="1"/>
  <c r="I616" i="14" s="1"/>
  <c r="BZ527" i="1"/>
  <c r="I527" i="14" s="1"/>
  <c r="CB101" i="1"/>
  <c r="BZ101" i="1"/>
  <c r="CA101" i="1"/>
  <c r="CB163" i="1"/>
  <c r="CA163" i="1"/>
  <c r="BZ163" i="1"/>
  <c r="I163" i="14" s="1"/>
  <c r="BZ42" i="1"/>
  <c r="BZ612" i="1"/>
  <c r="I612" i="14" s="1"/>
  <c r="CB514" i="1"/>
  <c r="BZ55" i="1"/>
  <c r="CB428" i="1"/>
  <c r="CA428" i="1"/>
  <c r="BZ428" i="1"/>
  <c r="BZ458" i="1"/>
  <c r="I458" i="14" s="1"/>
  <c r="BZ44" i="1"/>
  <c r="I44" i="14" s="1"/>
  <c r="CA61" i="1"/>
  <c r="J61" i="14" s="1"/>
  <c r="CB300" i="1"/>
  <c r="CA300" i="1"/>
  <c r="BZ300" i="1"/>
  <c r="CA140" i="1"/>
  <c r="CA70" i="1"/>
  <c r="BZ236" i="1"/>
  <c r="BZ69" i="1"/>
  <c r="I69" i="14" s="1"/>
  <c r="CA279" i="1"/>
  <c r="J279" i="14" s="1"/>
  <c r="CB113" i="1"/>
  <c r="CA113" i="1"/>
  <c r="BZ113" i="1"/>
  <c r="CA186" i="1"/>
  <c r="CB18" i="1"/>
  <c r="CA610" i="1"/>
  <c r="CA22" i="1"/>
  <c r="CA422" i="1"/>
  <c r="J422" i="14" s="1"/>
  <c r="BZ540" i="1"/>
  <c r="CA230" i="1"/>
  <c r="CB109" i="1"/>
  <c r="CB385" i="1"/>
  <c r="CA385" i="1"/>
  <c r="BZ385" i="1"/>
  <c r="BZ614" i="1"/>
  <c r="I614" i="14" s="1"/>
  <c r="BZ54" i="1"/>
  <c r="I54" i="14" s="1"/>
  <c r="BZ496" i="1"/>
  <c r="CA43" i="1"/>
  <c r="BZ609" i="1"/>
  <c r="CB178" i="1"/>
  <c r="CA178" i="1"/>
  <c r="BZ178" i="1"/>
  <c r="BZ414" i="1"/>
  <c r="CB115" i="1"/>
  <c r="K115" i="14" s="1"/>
  <c r="CA115" i="1"/>
  <c r="BZ115" i="1"/>
  <c r="BZ367" i="1"/>
  <c r="L344" i="14"/>
  <c r="CB344" i="1"/>
  <c r="CA344" i="1"/>
  <c r="J344" i="14" s="1"/>
  <c r="BZ344" i="1"/>
  <c r="I344" i="14" s="1"/>
  <c r="L362" i="14"/>
  <c r="CB362" i="1"/>
  <c r="CA362" i="1"/>
  <c r="BZ362" i="1"/>
  <c r="CA183" i="1"/>
  <c r="J183" i="14" s="1"/>
  <c r="CA621" i="1"/>
  <c r="BZ315" i="1"/>
  <c r="I315" i="14" s="1"/>
  <c r="BZ465" i="1"/>
  <c r="I465" i="14" s="1"/>
  <c r="CA527" i="1"/>
  <c r="J527" i="14" s="1"/>
  <c r="BZ320" i="1"/>
  <c r="CA42" i="1"/>
  <c r="CB524" i="1"/>
  <c r="K524" i="14" s="1"/>
  <c r="BZ563" i="1"/>
  <c r="CA612" i="1"/>
  <c r="CA55" i="1"/>
  <c r="J55" i="14" s="1"/>
  <c r="CA458" i="1"/>
  <c r="J458" i="14" s="1"/>
  <c r="BZ356" i="1"/>
  <c r="I356" i="14" s="1"/>
  <c r="CA44" i="1"/>
  <c r="CB264" i="1"/>
  <c r="CA264" i="1"/>
  <c r="BZ264" i="1"/>
  <c r="CB134" i="1"/>
  <c r="CA134" i="1"/>
  <c r="J134" i="14" s="1"/>
  <c r="BZ134" i="1"/>
  <c r="I134" i="14" s="1"/>
  <c r="CB19" i="1"/>
  <c r="K19" i="14" s="1"/>
  <c r="CA19" i="1"/>
  <c r="BZ19" i="1"/>
  <c r="BZ70" i="1"/>
  <c r="CA236" i="1"/>
  <c r="BZ197" i="1"/>
  <c r="CB590" i="1"/>
  <c r="K590" i="14" s="1"/>
  <c r="CA590" i="1"/>
  <c r="J590" i="14" s="1"/>
  <c r="BZ590" i="1"/>
  <c r="I590" i="14" s="1"/>
  <c r="CB104" i="1"/>
  <c r="CA104" i="1"/>
  <c r="BZ104" i="1"/>
  <c r="CB432" i="1"/>
  <c r="K432" i="14" s="1"/>
  <c r="CA432" i="1"/>
  <c r="BZ432" i="1"/>
  <c r="I432" i="14" s="1"/>
  <c r="BY185" i="1"/>
  <c r="CB185" i="1" s="1"/>
  <c r="K185" i="14" s="1"/>
  <c r="BZ24" i="1"/>
  <c r="I24" i="14" s="1"/>
  <c r="BZ307" i="1"/>
  <c r="CA540" i="1"/>
  <c r="CB230" i="1"/>
  <c r="BY76" i="1"/>
  <c r="BZ76" i="1" s="1"/>
  <c r="CA614" i="1"/>
  <c r="CA496" i="1"/>
  <c r="J496" i="14" s="1"/>
  <c r="BZ254" i="1"/>
  <c r="I254" i="14" s="1"/>
  <c r="CA609" i="1"/>
  <c r="J609" i="14" s="1"/>
  <c r="CA414" i="1"/>
  <c r="CB529" i="1"/>
  <c r="CA529" i="1"/>
  <c r="BZ529" i="1"/>
  <c r="CA367" i="1"/>
  <c r="CB451" i="1"/>
  <c r="K451" i="14" s="1"/>
  <c r="CA451" i="1"/>
  <c r="BZ451" i="1"/>
  <c r="CB50" i="1"/>
  <c r="CA50" i="1"/>
  <c r="BZ50" i="1"/>
  <c r="CB353" i="1"/>
  <c r="CA353" i="1"/>
  <c r="BZ353" i="1"/>
  <c r="I353" i="14" s="1"/>
  <c r="CA58" i="1"/>
  <c r="J58" i="14" s="1"/>
  <c r="BZ58" i="1"/>
  <c r="I58" i="14" s="1"/>
  <c r="CB58" i="1"/>
  <c r="CA16" i="1"/>
  <c r="CB16" i="1"/>
  <c r="BZ16" i="1"/>
  <c r="CB567" i="1"/>
  <c r="CA567" i="1"/>
  <c r="BZ567" i="1"/>
  <c r="CA346" i="1"/>
  <c r="J346" i="14" s="1"/>
  <c r="BZ346" i="1"/>
  <c r="CB346" i="1"/>
  <c r="K346" i="14" s="1"/>
  <c r="CB244" i="1"/>
  <c r="CA244" i="1"/>
  <c r="BZ244" i="1"/>
  <c r="J261" i="14"/>
  <c r="J350" i="14"/>
  <c r="CB350" i="1"/>
  <c r="K350" i="14" s="1"/>
  <c r="CA350" i="1"/>
  <c r="BZ350" i="1"/>
  <c r="CB389" i="1"/>
  <c r="K389" i="14" s="1"/>
  <c r="CA389" i="1"/>
  <c r="BZ389" i="1"/>
  <c r="I389" i="14" s="1"/>
  <c r="CB554" i="1"/>
  <c r="K554" i="14" s="1"/>
  <c r="CA554" i="1"/>
  <c r="J554" i="14" s="1"/>
  <c r="BZ554" i="1"/>
  <c r="BZ292" i="1"/>
  <c r="CB621" i="1"/>
  <c r="K621" i="14" s="1"/>
  <c r="CA315" i="1"/>
  <c r="CA465" i="1"/>
  <c r="J465" i="14" s="1"/>
  <c r="CA320" i="1"/>
  <c r="J320" i="14" s="1"/>
  <c r="CB615" i="1"/>
  <c r="K615" i="14" s="1"/>
  <c r="CA615" i="1"/>
  <c r="J615" i="14" s="1"/>
  <c r="BZ615" i="1"/>
  <c r="I615" i="14" s="1"/>
  <c r="BZ313" i="1"/>
  <c r="CB284" i="1"/>
  <c r="K284" i="14" s="1"/>
  <c r="CA284" i="1"/>
  <c r="BZ284" i="1"/>
  <c r="I284" i="14" s="1"/>
  <c r="CA563" i="1"/>
  <c r="CB612" i="1"/>
  <c r="K612" i="14" s="1"/>
  <c r="CB545" i="1"/>
  <c r="K545" i="14" s="1"/>
  <c r="CA545" i="1"/>
  <c r="J545" i="14" s="1"/>
  <c r="BZ545" i="1"/>
  <c r="CB433" i="1"/>
  <c r="CA433" i="1"/>
  <c r="BZ433" i="1"/>
  <c r="I433" i="14" s="1"/>
  <c r="CB458" i="1"/>
  <c r="K458" i="14" s="1"/>
  <c r="CA356" i="1"/>
  <c r="J356" i="14" s="1"/>
  <c r="CB72" i="1"/>
  <c r="K72" i="14" s="1"/>
  <c r="BZ72" i="1"/>
  <c r="I72" i="14" s="1"/>
  <c r="CA72" i="1"/>
  <c r="BZ278" i="1"/>
  <c r="BZ60" i="1"/>
  <c r="CB226" i="1"/>
  <c r="K226" i="14" s="1"/>
  <c r="CA226" i="1"/>
  <c r="J226" i="14" s="1"/>
  <c r="BZ226" i="1"/>
  <c r="I226" i="14" s="1"/>
  <c r="BZ311" i="1"/>
  <c r="I311" i="14" s="1"/>
  <c r="CA197" i="1"/>
  <c r="CD197" i="1" s="1"/>
  <c r="CJ197" i="1" s="1"/>
  <c r="BZ37" i="1"/>
  <c r="BY569" i="1"/>
  <c r="CB569" i="1" s="1"/>
  <c r="K569" i="14" s="1"/>
  <c r="BZ503" i="1"/>
  <c r="I503" i="14" s="1"/>
  <c r="CB206" i="1"/>
  <c r="CA206" i="1"/>
  <c r="J206" i="14" s="1"/>
  <c r="BZ206" i="1"/>
  <c r="I206" i="14" s="1"/>
  <c r="CB24" i="1"/>
  <c r="K24" i="14" s="1"/>
  <c r="BZ20" i="1"/>
  <c r="CA307" i="1"/>
  <c r="BZ289" i="1"/>
  <c r="BZ282" i="1"/>
  <c r="I282" i="14" s="1"/>
  <c r="CA40" i="1"/>
  <c r="CB40" i="1"/>
  <c r="K40" i="14" s="1"/>
  <c r="BZ40" i="1"/>
  <c r="I40" i="14" s="1"/>
  <c r="CB150" i="1"/>
  <c r="K150" i="14" s="1"/>
  <c r="CA150" i="1"/>
  <c r="BZ150" i="1"/>
  <c r="CB496" i="1"/>
  <c r="CA254" i="1"/>
  <c r="J254" i="14" s="1"/>
  <c r="CB429" i="1"/>
  <c r="K429" i="14" s="1"/>
  <c r="CA429" i="1"/>
  <c r="J429" i="14" s="1"/>
  <c r="BZ429" i="1"/>
  <c r="I429" i="14" s="1"/>
  <c r="CB450" i="1"/>
  <c r="K450" i="14" s="1"/>
  <c r="CA450" i="1"/>
  <c r="BZ450" i="1"/>
  <c r="CB327" i="1"/>
  <c r="K327" i="14" s="1"/>
  <c r="CA327" i="1"/>
  <c r="J327" i="14" s="1"/>
  <c r="BZ327" i="1"/>
  <c r="J540" i="14"/>
  <c r="K300" i="14"/>
  <c r="J101" i="14"/>
  <c r="CB526" i="1"/>
  <c r="K526" i="14" s="1"/>
  <c r="CA526" i="1"/>
  <c r="BZ526" i="1"/>
  <c r="CB427" i="1"/>
  <c r="K427" i="14" s="1"/>
  <c r="CA427" i="1"/>
  <c r="J427" i="14" s="1"/>
  <c r="BZ427" i="1"/>
  <c r="I427" i="14" s="1"/>
  <c r="CA292" i="1"/>
  <c r="J292" i="14" s="1"/>
  <c r="BZ73" i="1"/>
  <c r="CB320" i="1"/>
  <c r="CB478" i="1"/>
  <c r="CA478" i="1"/>
  <c r="BZ478" i="1"/>
  <c r="I478" i="14" s="1"/>
  <c r="BZ242" i="1"/>
  <c r="I242" i="14" s="1"/>
  <c r="CA313" i="1"/>
  <c r="J313" i="14" s="1"/>
  <c r="BZ547" i="1"/>
  <c r="I547" i="14" s="1"/>
  <c r="BZ232" i="1"/>
  <c r="BZ601" i="1"/>
  <c r="BZ494" i="1"/>
  <c r="BZ365" i="1"/>
  <c r="I365" i="14" s="1"/>
  <c r="BZ166" i="1"/>
  <c r="CA278" i="1"/>
  <c r="J278" i="14" s="1"/>
  <c r="CA60" i="1"/>
  <c r="J60" i="14" s="1"/>
  <c r="CB515" i="1"/>
  <c r="K515" i="14" s="1"/>
  <c r="CA515" i="1"/>
  <c r="BZ515" i="1"/>
  <c r="BZ420" i="1"/>
  <c r="CA311" i="1"/>
  <c r="BZ442" i="1"/>
  <c r="I442" i="14" s="1"/>
  <c r="BZ137" i="1"/>
  <c r="I137" i="14" s="1"/>
  <c r="CB536" i="1"/>
  <c r="K536" i="14" s="1"/>
  <c r="CA536" i="1"/>
  <c r="J536" i="14" s="1"/>
  <c r="BZ536" i="1"/>
  <c r="BZ3" i="1"/>
  <c r="BZ357" i="1"/>
  <c r="CA37" i="1"/>
  <c r="J37" i="14" s="1"/>
  <c r="CB349" i="1"/>
  <c r="K349" i="14" s="1"/>
  <c r="CA349" i="1"/>
  <c r="J349" i="14" s="1"/>
  <c r="BZ349" i="1"/>
  <c r="I349" i="14" s="1"/>
  <c r="CA503" i="1"/>
  <c r="J503" i="14" s="1"/>
  <c r="CB312" i="1"/>
  <c r="K312" i="14" s="1"/>
  <c r="CA312" i="1"/>
  <c r="J312" i="14" s="1"/>
  <c r="BZ312" i="1"/>
  <c r="I312" i="14" s="1"/>
  <c r="CA20" i="1"/>
  <c r="J20" i="14" s="1"/>
  <c r="CB307" i="1"/>
  <c r="K307" i="14" s="1"/>
  <c r="BZ107" i="1"/>
  <c r="I107" i="14" s="1"/>
  <c r="CA15" i="1"/>
  <c r="J15" i="14" s="1"/>
  <c r="CB15" i="1"/>
  <c r="K15" i="14" s="1"/>
  <c r="BZ15" i="1"/>
  <c r="CA289" i="1"/>
  <c r="CA282" i="1"/>
  <c r="BZ241" i="1"/>
  <c r="I241" i="14" s="1"/>
  <c r="BZ233" i="1"/>
  <c r="I233" i="14" s="1"/>
  <c r="CB254" i="1"/>
  <c r="K254" i="14" s="1"/>
  <c r="CB149" i="1"/>
  <c r="K149" i="14" s="1"/>
  <c r="CA149" i="1"/>
  <c r="J149" i="14" s="1"/>
  <c r="BZ149" i="1"/>
  <c r="BZ466" i="1"/>
  <c r="CB411" i="1"/>
  <c r="CA411" i="1"/>
  <c r="BZ411" i="1"/>
  <c r="BZ8" i="1"/>
  <c r="I190" i="14"/>
  <c r="CB203" i="1"/>
  <c r="K203" i="14" s="1"/>
  <c r="CA203" i="1"/>
  <c r="J203" i="14" s="1"/>
  <c r="BZ203" i="1"/>
  <c r="BZ92" i="1"/>
  <c r="BZ354" i="1"/>
  <c r="I354" i="14" s="1"/>
  <c r="CA73" i="1"/>
  <c r="J73" i="14" s="1"/>
  <c r="CA242" i="1"/>
  <c r="J242" i="14" s="1"/>
  <c r="CA547" i="1"/>
  <c r="J547" i="14" s="1"/>
  <c r="BZ29" i="1"/>
  <c r="I29" i="14" s="1"/>
  <c r="BZ332" i="1"/>
  <c r="CA232" i="1"/>
  <c r="CA601" i="1"/>
  <c r="CB158" i="1"/>
  <c r="K158" i="14" s="1"/>
  <c r="CA158" i="1"/>
  <c r="J158" i="14" s="1"/>
  <c r="BZ158" i="1"/>
  <c r="CB152" i="1"/>
  <c r="K152" i="14" s="1"/>
  <c r="CA152" i="1"/>
  <c r="J152" i="14" s="1"/>
  <c r="BZ152" i="1"/>
  <c r="CA494" i="1"/>
  <c r="CA365" i="1"/>
  <c r="BZ390" i="1"/>
  <c r="I390" i="14" s="1"/>
  <c r="CA166" i="1"/>
  <c r="J166" i="14" s="1"/>
  <c r="CA420" i="1"/>
  <c r="J420" i="14" s="1"/>
  <c r="BZ51" i="1"/>
  <c r="I51" i="14" s="1"/>
  <c r="CA442" i="1"/>
  <c r="J442" i="14" s="1"/>
  <c r="CA137" i="1"/>
  <c r="CA3" i="1"/>
  <c r="CA357" i="1"/>
  <c r="BZ217" i="1"/>
  <c r="I217" i="14" s="1"/>
  <c r="CB538" i="1"/>
  <c r="K538" i="14" s="1"/>
  <c r="CA538" i="1"/>
  <c r="J538" i="14" s="1"/>
  <c r="BZ538" i="1"/>
  <c r="BZ25" i="1"/>
  <c r="I25" i="14" s="1"/>
  <c r="CB617" i="1"/>
  <c r="CA617" i="1"/>
  <c r="J617" i="14" s="1"/>
  <c r="BZ617" i="1"/>
  <c r="I617" i="14" s="1"/>
  <c r="CA93" i="1"/>
  <c r="J93" i="14" s="1"/>
  <c r="BZ231" i="1"/>
  <c r="I231" i="14" s="1"/>
  <c r="CA79" i="1"/>
  <c r="J79" i="14" s="1"/>
  <c r="CA107" i="1"/>
  <c r="J107" i="14" s="1"/>
  <c r="CA46" i="1"/>
  <c r="J46" i="14" s="1"/>
  <c r="BZ463" i="1"/>
  <c r="BZ5" i="1"/>
  <c r="CB282" i="1"/>
  <c r="BZ423" i="1"/>
  <c r="CB285" i="1"/>
  <c r="K285" i="14" s="1"/>
  <c r="CA285" i="1"/>
  <c r="J285" i="14" s="1"/>
  <c r="BZ285" i="1"/>
  <c r="I285" i="14" s="1"/>
  <c r="CB256" i="1"/>
  <c r="K256" i="14" s="1"/>
  <c r="CA256" i="1"/>
  <c r="BZ256" i="1"/>
  <c r="CA241" i="1"/>
  <c r="BZ378" i="1"/>
  <c r="CB499" i="1"/>
  <c r="K499" i="14" s="1"/>
  <c r="CA499" i="1"/>
  <c r="J499" i="14" s="1"/>
  <c r="BZ499" i="1"/>
  <c r="I499" i="14" s="1"/>
  <c r="CA466" i="1"/>
  <c r="J466" i="14" s="1"/>
  <c r="CB8" i="1"/>
  <c r="CB504" i="1"/>
  <c r="CA504" i="1"/>
  <c r="BZ504" i="1"/>
  <c r="I504" i="14" s="1"/>
  <c r="CB27" i="1"/>
  <c r="K27" i="14" s="1"/>
  <c r="CA27" i="1"/>
  <c r="J27" i="14" s="1"/>
  <c r="BZ27" i="1"/>
  <c r="I27" i="14" s="1"/>
  <c r="CA10" i="1"/>
  <c r="J10" i="14" s="1"/>
  <c r="CB10" i="1"/>
  <c r="BZ10" i="1"/>
  <c r="CA41" i="1"/>
  <c r="CB41" i="1"/>
  <c r="K41" i="14" s="1"/>
  <c r="BZ41" i="1"/>
  <c r="I41" i="14" s="1"/>
  <c r="CB366" i="1"/>
  <c r="K366" i="14" s="1"/>
  <c r="CA366" i="1"/>
  <c r="BZ366" i="1"/>
  <c r="CA12" i="1"/>
  <c r="BZ12" i="1"/>
  <c r="CB12" i="1"/>
  <c r="BZ177" i="1"/>
  <c r="CB177" i="1"/>
  <c r="CA177" i="1"/>
  <c r="BZ410" i="1"/>
  <c r="I410" i="14" s="1"/>
  <c r="CB410" i="1"/>
  <c r="K410" i="14" s="1"/>
  <c r="CA410" i="1"/>
  <c r="J150" i="14"/>
  <c r="L546" i="14"/>
  <c r="CA546" i="1"/>
  <c r="J546" i="14" s="1"/>
  <c r="BZ546" i="1"/>
  <c r="CB546" i="1"/>
  <c r="K546" i="14" s="1"/>
  <c r="K151" i="14"/>
  <c r="K6" i="14"/>
  <c r="CB571" i="1"/>
  <c r="CA571" i="1"/>
  <c r="BZ571" i="1"/>
  <c r="CB564" i="1"/>
  <c r="K564" i="14" s="1"/>
  <c r="CA564" i="1"/>
  <c r="BZ564" i="1"/>
  <c r="CB471" i="1"/>
  <c r="K471" i="14" s="1"/>
  <c r="CA471" i="1"/>
  <c r="J471" i="14" s="1"/>
  <c r="BZ471" i="1"/>
  <c r="CA122" i="1"/>
  <c r="J122" i="14" s="1"/>
  <c r="BZ122" i="1"/>
  <c r="I122" i="14" s="1"/>
  <c r="CB122" i="1"/>
  <c r="K122" i="14" s="1"/>
  <c r="CA354" i="1"/>
  <c r="BZ130" i="1"/>
  <c r="CB73" i="1"/>
  <c r="K73" i="14" s="1"/>
  <c r="CB535" i="1"/>
  <c r="K535" i="14" s="1"/>
  <c r="CA535" i="1"/>
  <c r="BZ535" i="1"/>
  <c r="I535" i="14" s="1"/>
  <c r="CA151" i="1"/>
  <c r="J151" i="14" s="1"/>
  <c r="CA332" i="1"/>
  <c r="J332" i="14" s="1"/>
  <c r="CB494" i="1"/>
  <c r="K494" i="14" s="1"/>
  <c r="CA390" i="1"/>
  <c r="J390" i="14" s="1"/>
  <c r="CB166" i="1"/>
  <c r="K166" i="14" s="1"/>
  <c r="CB247" i="1"/>
  <c r="K247" i="14" s="1"/>
  <c r="CA247" i="1"/>
  <c r="BZ247" i="1"/>
  <c r="I247" i="14" s="1"/>
  <c r="CB452" i="1"/>
  <c r="K452" i="14" s="1"/>
  <c r="CA452" i="1"/>
  <c r="J452" i="14" s="1"/>
  <c r="BZ452" i="1"/>
  <c r="CB420" i="1"/>
  <c r="K420" i="14" s="1"/>
  <c r="CA51" i="1"/>
  <c r="J51" i="14" s="1"/>
  <c r="BZ184" i="1"/>
  <c r="I184" i="14" s="1"/>
  <c r="CB299" i="1"/>
  <c r="K299" i="14" s="1"/>
  <c r="CA299" i="1"/>
  <c r="J299" i="14" s="1"/>
  <c r="BZ299" i="1"/>
  <c r="I299" i="14" s="1"/>
  <c r="BZ45" i="1"/>
  <c r="CB25" i="1"/>
  <c r="BZ93" i="1"/>
  <c r="I93" i="14" s="1"/>
  <c r="BY176" i="1"/>
  <c r="I340" i="14" s="1"/>
  <c r="CB233" i="1"/>
  <c r="K233" i="14" s="1"/>
  <c r="CB574" i="1"/>
  <c r="CA574" i="1"/>
  <c r="BZ574" i="1"/>
  <c r="L172" i="14"/>
  <c r="L457" i="14"/>
  <c r="I492" i="14"/>
  <c r="CD565" i="1"/>
  <c r="CJ565" i="1" s="1"/>
  <c r="CD413" i="1"/>
  <c r="M413" i="14" s="1"/>
  <c r="CD556" i="1"/>
  <c r="CJ556" i="1" s="1"/>
  <c r="CD587" i="1"/>
  <c r="CJ587" i="1" s="1"/>
  <c r="CD102" i="1"/>
  <c r="CJ102" i="1" s="1"/>
  <c r="N102" i="14" s="1"/>
  <c r="I78" i="14"/>
  <c r="CD406" i="1"/>
  <c r="L345" i="14"/>
  <c r="CD512" i="1"/>
  <c r="CJ512" i="1" s="1"/>
  <c r="N512" i="14" s="1"/>
  <c r="L389" i="14"/>
  <c r="L308" i="14"/>
  <c r="L264" i="14"/>
  <c r="CD551" i="1"/>
  <c r="CJ551" i="1" s="1"/>
  <c r="K390" i="14"/>
  <c r="CD131" i="1"/>
  <c r="M131" i="14" s="1"/>
  <c r="CD580" i="1"/>
  <c r="CJ580" i="1" s="1"/>
  <c r="CD392" i="1"/>
  <c r="CJ392" i="1" s="1"/>
  <c r="CD446" i="1"/>
  <c r="M446" i="14" s="1"/>
  <c r="K617" i="14"/>
  <c r="L501" i="14"/>
  <c r="CD479" i="1"/>
  <c r="CJ479" i="1" s="1"/>
  <c r="L442" i="14"/>
  <c r="CD180" i="1"/>
  <c r="CJ180" i="1" s="1"/>
  <c r="N180" i="14" s="1"/>
  <c r="CD558" i="1"/>
  <c r="CJ558" i="1" s="1"/>
  <c r="N558" i="14" s="1"/>
  <c r="K101" i="14"/>
  <c r="L156" i="14"/>
  <c r="L101" i="14"/>
  <c r="J524" i="14"/>
  <c r="L526" i="14"/>
  <c r="J264" i="14"/>
  <c r="K442" i="14"/>
  <c r="K264" i="14"/>
  <c r="CD275" i="1"/>
  <c r="CJ275" i="1" s="1"/>
  <c r="N275" i="14" s="1"/>
  <c r="L243" i="14"/>
  <c r="K422" i="14"/>
  <c r="K315" i="14"/>
  <c r="L588" i="14"/>
  <c r="K344" i="14"/>
  <c r="L315" i="14"/>
  <c r="J315" i="14"/>
  <c r="L494" i="14"/>
  <c r="K183" i="14"/>
  <c r="I494" i="14"/>
  <c r="J389" i="14"/>
  <c r="K217" i="14"/>
  <c r="I172" i="14"/>
  <c r="L203" i="14"/>
  <c r="CD549" i="1"/>
  <c r="CJ549" i="1" s="1"/>
  <c r="L422" i="14"/>
  <c r="K461" i="14"/>
  <c r="K332" i="14"/>
  <c r="L217" i="14"/>
  <c r="L245" i="14"/>
  <c r="J172" i="14"/>
  <c r="J217" i="14"/>
  <c r="K245" i="14"/>
  <c r="K172" i="14"/>
  <c r="L480" i="14"/>
  <c r="L229" i="14"/>
  <c r="L183" i="14"/>
  <c r="J362" i="14"/>
  <c r="L471" i="14"/>
  <c r="CD101" i="1"/>
  <c r="J526" i="14"/>
  <c r="L499" i="14"/>
  <c r="BY208" i="1"/>
  <c r="CB208" i="1" s="1"/>
  <c r="I426" i="14"/>
  <c r="CD426" i="1"/>
  <c r="I471" i="14"/>
  <c r="L166" i="14"/>
  <c r="BY533" i="1"/>
  <c r="CB533" i="1" s="1"/>
  <c r="L589" i="14"/>
  <c r="K457" i="14"/>
  <c r="I255" i="14"/>
  <c r="CD255" i="1"/>
  <c r="K130" i="14"/>
  <c r="L122" i="14"/>
  <c r="CD498" i="1"/>
  <c r="I498" i="14"/>
  <c r="CD363" i="1"/>
  <c r="CD132" i="1"/>
  <c r="J480" i="14"/>
  <c r="BY377" i="1"/>
  <c r="CB377" i="1" s="1"/>
  <c r="CJ406" i="1"/>
  <c r="N406" i="14" s="1"/>
  <c r="M406" i="14"/>
  <c r="I515" i="14"/>
  <c r="L554" i="14"/>
  <c r="BY380" i="1"/>
  <c r="BY594" i="1"/>
  <c r="I603" i="14"/>
  <c r="CD603" i="1"/>
  <c r="K480" i="14"/>
  <c r="BY550" i="1"/>
  <c r="BZ550" i="1" s="1"/>
  <c r="I101" i="14"/>
  <c r="L524" i="14"/>
  <c r="I526" i="14"/>
  <c r="L590" i="14"/>
  <c r="I581" i="14"/>
  <c r="CD581" i="1"/>
  <c r="J494" i="14"/>
  <c r="L130" i="14"/>
  <c r="CD173" i="1"/>
  <c r="CJ173" i="1" s="1"/>
  <c r="BY341" i="1"/>
  <c r="CB341" i="1" s="1"/>
  <c r="CD389" i="1"/>
  <c r="BY570" i="1"/>
  <c r="CB570" i="1" s="1"/>
  <c r="BY460" i="1"/>
  <c r="CB460" i="1" s="1"/>
  <c r="I480" i="14"/>
  <c r="I422" i="14"/>
  <c r="BY209" i="1"/>
  <c r="I588" i="14"/>
  <c r="CD387" i="1"/>
  <c r="J501" i="14"/>
  <c r="CD157" i="1"/>
  <c r="K378" i="14"/>
  <c r="K501" i="14"/>
  <c r="K496" i="14"/>
  <c r="L350" i="14"/>
  <c r="L390" i="14"/>
  <c r="J515" i="14"/>
  <c r="I264" i="14"/>
  <c r="BY164" i="1"/>
  <c r="CB164" i="1" s="1"/>
  <c r="BY253" i="1"/>
  <c r="I245" i="14"/>
  <c r="CD309" i="1"/>
  <c r="I203" i="14"/>
  <c r="BY361" i="1"/>
  <c r="BY401" i="1"/>
  <c r="I183" i="14"/>
  <c r="L515" i="14"/>
  <c r="K362" i="14"/>
  <c r="I127" i="14"/>
  <c r="CD127" i="1"/>
  <c r="CD511" i="1"/>
  <c r="L40" i="14"/>
  <c r="J40" i="14"/>
  <c r="J284" i="14"/>
  <c r="CD301" i="1"/>
  <c r="CJ301" i="1" s="1"/>
  <c r="N301" i="14" s="1"/>
  <c r="L190" i="14"/>
  <c r="L307" i="14"/>
  <c r="CD290" i="1"/>
  <c r="CJ290" i="1" s="1"/>
  <c r="CD49" i="1"/>
  <c r="CJ49" i="1" s="1"/>
  <c r="N49" i="14" s="1"/>
  <c r="J307" i="14"/>
  <c r="J6" i="14"/>
  <c r="L6" i="14"/>
  <c r="I6" i="14"/>
  <c r="I307" i="14"/>
  <c r="L151" i="14"/>
  <c r="L536" i="14"/>
  <c r="J256" i="14"/>
  <c r="L429" i="14"/>
  <c r="CD66" i="1"/>
  <c r="CJ66" i="1" s="1"/>
  <c r="N66" i="14" s="1"/>
  <c r="J222" i="14"/>
  <c r="L540" i="14"/>
  <c r="L415" i="14"/>
  <c r="I540" i="14"/>
  <c r="K415" i="14"/>
  <c r="CD266" i="1"/>
  <c r="M266" i="14" s="1"/>
  <c r="L149" i="14"/>
  <c r="L527" i="14"/>
  <c r="L125" i="14"/>
  <c r="I113" i="14"/>
  <c r="K527" i="14"/>
  <c r="J113" i="14"/>
  <c r="J432" i="14"/>
  <c r="L428" i="14"/>
  <c r="J410" i="14"/>
  <c r="L256" i="14"/>
  <c r="L254" i="14"/>
  <c r="K433" i="14"/>
  <c r="L349" i="14"/>
  <c r="L246" i="14"/>
  <c r="J246" i="14"/>
  <c r="L346" i="14"/>
  <c r="L400" i="14"/>
  <c r="L250" i="14"/>
  <c r="K246" i="14"/>
  <c r="L222" i="14"/>
  <c r="K113" i="14"/>
  <c r="L168" i="14"/>
  <c r="K104" i="14"/>
  <c r="L158" i="14"/>
  <c r="L432" i="14"/>
  <c r="J104" i="14"/>
  <c r="K514" i="14"/>
  <c r="J135" i="14"/>
  <c r="J514" i="14"/>
  <c r="K135" i="14"/>
  <c r="J115" i="14"/>
  <c r="I514" i="14"/>
  <c r="L206" i="14"/>
  <c r="BY161" i="1"/>
  <c r="L161" i="14" s="1"/>
  <c r="K428" i="14"/>
  <c r="K261" i="14"/>
  <c r="K400" i="14"/>
  <c r="L111" i="14"/>
  <c r="I420" i="14"/>
  <c r="J428" i="14"/>
  <c r="K547" i="14"/>
  <c r="K537" i="14"/>
  <c r="I261" i="14"/>
  <c r="J111" i="14"/>
  <c r="I545" i="14"/>
  <c r="K540" i="14"/>
  <c r="J535" i="14"/>
  <c r="K109" i="14"/>
  <c r="I115" i="14"/>
  <c r="J163" i="14"/>
  <c r="K251" i="14"/>
  <c r="L427" i="14"/>
  <c r="L458" i="14"/>
  <c r="I109" i="14"/>
  <c r="L163" i="14"/>
  <c r="I136" i="14"/>
  <c r="J478" i="14"/>
  <c r="L117" i="14"/>
  <c r="I292" i="14"/>
  <c r="I99" i="14"/>
  <c r="I222" i="14"/>
  <c r="I450" i="14"/>
  <c r="BY144" i="1"/>
  <c r="L420" i="14"/>
  <c r="K292" i="14"/>
  <c r="L134" i="14"/>
  <c r="L450" i="14"/>
  <c r="L300" i="14"/>
  <c r="K385" i="14"/>
  <c r="BY374" i="1"/>
  <c r="BY528" i="1"/>
  <c r="L547" i="14"/>
  <c r="BY148" i="1"/>
  <c r="L261" i="14"/>
  <c r="J400" i="14"/>
  <c r="BY167" i="1"/>
  <c r="BZ167" i="1" s="1"/>
  <c r="I452" i="14"/>
  <c r="BY375" i="1"/>
  <c r="L375" i="14" s="1"/>
  <c r="BY531" i="1"/>
  <c r="CB531" i="1" s="1"/>
  <c r="BY474" i="1"/>
  <c r="L474" i="14" s="1"/>
  <c r="L78" i="14"/>
  <c r="BY343" i="1"/>
  <c r="CB343" i="1" s="1"/>
  <c r="BY171" i="1"/>
  <c r="CB171" i="1" s="1"/>
  <c r="BY430" i="1"/>
  <c r="BY147" i="1"/>
  <c r="BY454" i="1"/>
  <c r="CB454" i="1" s="1"/>
  <c r="BY376" i="1"/>
  <c r="CB376" i="1" s="1"/>
  <c r="I536" i="14"/>
  <c r="BY219" i="1"/>
  <c r="BY160" i="1"/>
  <c r="I246" i="14"/>
  <c r="K567" i="14"/>
  <c r="L135" i="14"/>
  <c r="BY544" i="1"/>
  <c r="BY477" i="1"/>
  <c r="CB477" i="1" s="1"/>
  <c r="I149" i="14"/>
  <c r="I428" i="14"/>
  <c r="K105" i="14"/>
  <c r="L99" i="14"/>
  <c r="L410" i="14"/>
  <c r="BY82" i="1"/>
  <c r="BY409" i="1"/>
  <c r="CB409" i="1" s="1"/>
  <c r="K449" i="14"/>
  <c r="BY576" i="1"/>
  <c r="K206" i="14"/>
  <c r="K163" i="14"/>
  <c r="K111" i="14"/>
  <c r="BY407" i="1"/>
  <c r="BY440" i="1"/>
  <c r="BY114" i="1"/>
  <c r="BY476" i="1"/>
  <c r="BY324" i="1"/>
  <c r="BY169" i="1"/>
  <c r="CB169" i="1" s="1"/>
  <c r="K124" i="14"/>
  <c r="BY207" i="1"/>
  <c r="CB207" i="1" s="1"/>
  <c r="I346" i="14"/>
  <c r="BY121" i="1"/>
  <c r="K434" i="14"/>
  <c r="L244" i="14"/>
  <c r="L105" i="14"/>
  <c r="J99" i="14"/>
  <c r="BY439" i="1"/>
  <c r="BY475" i="1"/>
  <c r="CB475" i="1" s="1"/>
  <c r="BY419" i="1"/>
  <c r="I111" i="14"/>
  <c r="BY33" i="1"/>
  <c r="L292" i="14"/>
  <c r="K134" i="14"/>
  <c r="L150" i="14"/>
  <c r="BY257" i="1"/>
  <c r="L124" i="14"/>
  <c r="K478" i="14"/>
  <c r="J434" i="14"/>
  <c r="BY575" i="1"/>
  <c r="CB575" i="1" s="1"/>
  <c r="BY249" i="1"/>
  <c r="CB249" i="1" s="1"/>
  <c r="K244" i="14"/>
  <c r="K529" i="14"/>
  <c r="J433" i="14"/>
  <c r="BY325" i="1"/>
  <c r="L537" i="14"/>
  <c r="BY294" i="1"/>
  <c r="L435" i="14"/>
  <c r="L485" i="14"/>
  <c r="L452" i="14"/>
  <c r="K250" i="14"/>
  <c r="BY30" i="1"/>
  <c r="CB30" i="1" s="1"/>
  <c r="I266" i="14"/>
  <c r="BY75" i="1"/>
  <c r="CB75" i="1" s="1"/>
  <c r="J450" i="14"/>
  <c r="J300" i="14"/>
  <c r="BY118" i="1"/>
  <c r="L478" i="14"/>
  <c r="L327" i="14"/>
  <c r="BY532" i="1"/>
  <c r="CB532" i="1" s="1"/>
  <c r="L434" i="14"/>
  <c r="BY98" i="1"/>
  <c r="BZ98" i="1" s="1"/>
  <c r="J244" i="14"/>
  <c r="BY448" i="1"/>
  <c r="CB448" i="1" s="1"/>
  <c r="BY74" i="1"/>
  <c r="K435" i="14"/>
  <c r="BY119" i="1"/>
  <c r="BY431" i="1"/>
  <c r="BY159" i="1"/>
  <c r="BY530" i="1"/>
  <c r="CB530" i="1" s="1"/>
  <c r="BY408" i="1"/>
  <c r="L408" i="14" s="1"/>
  <c r="BY326" i="1"/>
  <c r="I434" i="14"/>
  <c r="BY116" i="1"/>
  <c r="I244" i="14"/>
  <c r="BY334" i="1"/>
  <c r="BZ334" i="1" s="1"/>
  <c r="K36" i="14"/>
  <c r="L36" i="14"/>
  <c r="CD305" i="1"/>
  <c r="CJ305" i="1" s="1"/>
  <c r="N305" i="14" s="1"/>
  <c r="I191" i="14"/>
  <c r="CD464" i="1"/>
  <c r="CJ464" i="1" s="1"/>
  <c r="N464" i="14" s="1"/>
  <c r="J195" i="14"/>
  <c r="L500" i="14"/>
  <c r="J340" i="14"/>
  <c r="K331" i="14"/>
  <c r="M252" i="14"/>
  <c r="J490" i="14"/>
  <c r="J587" i="14"/>
  <c r="K490" i="14"/>
  <c r="K587" i="14"/>
  <c r="I355" i="14"/>
  <c r="I582" i="14"/>
  <c r="L176" i="14"/>
  <c r="L340" i="14"/>
  <c r="K215" i="14"/>
  <c r="K228" i="14"/>
  <c r="K258" i="14"/>
  <c r="K214" i="14"/>
  <c r="K97" i="14"/>
  <c r="K259" i="14"/>
  <c r="K213" i="14"/>
  <c r="K323" i="14"/>
  <c r="K197" i="14"/>
  <c r="K330" i="14"/>
  <c r="K403" i="14"/>
  <c r="K398" i="14"/>
  <c r="K437" i="14"/>
  <c r="K462" i="14"/>
  <c r="K453" i="14"/>
  <c r="K479" i="14"/>
  <c r="K338" i="14"/>
  <c r="K339" i="14"/>
  <c r="K506" i="14"/>
  <c r="K336" i="14"/>
  <c r="K373" i="14"/>
  <c r="K534" i="14"/>
  <c r="K384" i="14"/>
  <c r="K539" i="14"/>
  <c r="K414" i="14"/>
  <c r="K416" i="14"/>
  <c r="K444" i="14"/>
  <c r="K555" i="14"/>
  <c r="K556" i="14"/>
  <c r="K552" i="14"/>
  <c r="K549" i="14"/>
  <c r="K551" i="14"/>
  <c r="K560" i="14"/>
  <c r="K553" i="14"/>
  <c r="K563" i="14"/>
  <c r="K565" i="14"/>
  <c r="K579" i="14"/>
  <c r="K571" i="14"/>
  <c r="K574" i="14"/>
  <c r="K583" i="14"/>
  <c r="K580" i="14"/>
  <c r="K601" i="14"/>
  <c r="K604" i="14"/>
  <c r="CJ493" i="1"/>
  <c r="N585" i="14" s="1"/>
  <c r="M585" i="14"/>
  <c r="L139" i="14"/>
  <c r="K467" i="14"/>
  <c r="K572" i="14"/>
  <c r="K195" i="14"/>
  <c r="K568" i="14"/>
  <c r="J36" i="14"/>
  <c r="J303" i="14"/>
  <c r="L191" i="14"/>
  <c r="L497" i="14"/>
  <c r="I490" i="14"/>
  <c r="I587" i="14"/>
  <c r="K383" i="14"/>
  <c r="J139" i="14"/>
  <c r="J47" i="14"/>
  <c r="J329" i="14"/>
  <c r="K381" i="14"/>
  <c r="K391" i="14"/>
  <c r="I139" i="14"/>
  <c r="L47" i="14"/>
  <c r="L329" i="14"/>
  <c r="I500" i="14"/>
  <c r="K78" i="14"/>
  <c r="K345" i="14"/>
  <c r="K290" i="14"/>
  <c r="K270" i="14"/>
  <c r="K286" i="14"/>
  <c r="K371" i="14"/>
  <c r="K139" i="14"/>
  <c r="K47" i="14"/>
  <c r="K329" i="14"/>
  <c r="J500" i="14"/>
  <c r="L195" i="14"/>
  <c r="L247" i="14"/>
  <c r="K22" i="14"/>
  <c r="K173" i="14"/>
  <c r="I489" i="14"/>
  <c r="K340" i="14"/>
  <c r="L355" i="14"/>
  <c r="L582" i="14"/>
  <c r="K267" i="14"/>
  <c r="K321" i="14"/>
  <c r="I36" i="14"/>
  <c r="I303" i="14"/>
  <c r="J345" i="14"/>
  <c r="I47" i="14"/>
  <c r="I329" i="14"/>
  <c r="K372" i="14"/>
  <c r="K191" i="14"/>
  <c r="K497" i="14"/>
  <c r="CD48" i="1"/>
  <c r="CJ48" i="1" s="1"/>
  <c r="N48" i="14" s="1"/>
  <c r="CD71" i="1"/>
  <c r="CJ71" i="1" s="1"/>
  <c r="N71" i="14" s="1"/>
  <c r="CD192" i="1"/>
  <c r="CJ192" i="1" s="1"/>
  <c r="N192" i="14" s="1"/>
  <c r="CD613" i="1"/>
  <c r="CJ613" i="1" s="1"/>
  <c r="N613" i="14" s="1"/>
  <c r="CD36" i="1"/>
  <c r="M36" i="14" s="1"/>
  <c r="CD312" i="1"/>
  <c r="CJ312" i="1" s="1"/>
  <c r="N312" i="14" s="1"/>
  <c r="CD611" i="1"/>
  <c r="CJ611" i="1" s="1"/>
  <c r="CD358" i="1"/>
  <c r="CJ358" i="1" s="1"/>
  <c r="N358" i="14" s="1"/>
  <c r="CD302" i="1"/>
  <c r="CJ302" i="1" s="1"/>
  <c r="N302" i="14" s="1"/>
  <c r="J71" i="14"/>
  <c r="CD276" i="1"/>
  <c r="CJ276" i="1" s="1"/>
  <c r="N276" i="14" s="1"/>
  <c r="CD31" i="1"/>
  <c r="CJ31" i="1" s="1"/>
  <c r="N31" i="14" s="1"/>
  <c r="CD28" i="1"/>
  <c r="CJ28" i="1" s="1"/>
  <c r="N28" i="14" s="1"/>
  <c r="CD287" i="1"/>
  <c r="CJ287" i="1" s="1"/>
  <c r="CD13" i="1"/>
  <c r="CJ13" i="1" s="1"/>
  <c r="N13" i="14" s="1"/>
  <c r="K287" i="14"/>
  <c r="CD64" i="1"/>
  <c r="CJ64" i="1" s="1"/>
  <c r="N64" i="14" s="1"/>
  <c r="CD360" i="1"/>
  <c r="CJ360" i="1" s="1"/>
  <c r="N360" i="14" s="1"/>
  <c r="CD364" i="1"/>
  <c r="CJ364" i="1" s="1"/>
  <c r="N364" i="14" s="1"/>
  <c r="L13" i="14"/>
  <c r="CD355" i="1"/>
  <c r="M355" i="14" s="1"/>
  <c r="CD502" i="1"/>
  <c r="CJ502" i="1" s="1"/>
  <c r="N502" i="14" s="1"/>
  <c r="CD78" i="1"/>
  <c r="CD321" i="1"/>
  <c r="CJ321" i="1" s="1"/>
  <c r="J282" i="14"/>
  <c r="CD468" i="1"/>
  <c r="CJ468" i="1" s="1"/>
  <c r="N468" i="14" s="1"/>
  <c r="CD52" i="1"/>
  <c r="CJ52" i="1" s="1"/>
  <c r="N52" i="14" s="1"/>
  <c r="K282" i="14"/>
  <c r="I468" i="14"/>
  <c r="CD281" i="1"/>
  <c r="CJ281" i="1" s="1"/>
  <c r="N281" i="14" s="1"/>
  <c r="CD267" i="1"/>
  <c r="CJ267" i="1" s="1"/>
  <c r="CD67" i="1"/>
  <c r="CJ67" i="1" s="1"/>
  <c r="N67" i="14" s="1"/>
  <c r="CD269" i="1"/>
  <c r="CJ269" i="1" s="1"/>
  <c r="N269" i="14" s="1"/>
  <c r="L73" i="14"/>
  <c r="CD606" i="1"/>
  <c r="CJ606" i="1" s="1"/>
  <c r="N606" i="14" s="1"/>
  <c r="CD238" i="1"/>
  <c r="CJ238" i="1" s="1"/>
  <c r="N238" i="14" s="1"/>
  <c r="L269" i="14"/>
  <c r="CD80" i="1"/>
  <c r="CJ80" i="1" s="1"/>
  <c r="N80" i="14" s="1"/>
  <c r="K67" i="14"/>
  <c r="CD240" i="1"/>
  <c r="CJ240" i="1" s="1"/>
  <c r="N240" i="14" s="1"/>
  <c r="CD283" i="1"/>
  <c r="CJ283" i="1" s="1"/>
  <c r="N283" i="14" s="1"/>
  <c r="CD21" i="1"/>
  <c r="CD23" i="1"/>
  <c r="CD274" i="1"/>
  <c r="CJ274" i="1" s="1"/>
  <c r="N274" i="14" s="1"/>
  <c r="I621" i="14"/>
  <c r="CD195" i="1"/>
  <c r="L621" i="14"/>
  <c r="J621" i="14"/>
  <c r="L279" i="14"/>
  <c r="L2" i="14"/>
  <c r="K80" i="14"/>
  <c r="I73" i="14"/>
  <c r="J32" i="14"/>
  <c r="K503" i="14"/>
  <c r="I61" i="14"/>
  <c r="K186" i="14"/>
  <c r="J38" i="14"/>
  <c r="CD77" i="1"/>
  <c r="CJ77" i="1" s="1"/>
  <c r="L615" i="14"/>
  <c r="K184" i="14"/>
  <c r="J43" i="14"/>
  <c r="K616" i="14"/>
  <c r="I278" i="14"/>
  <c r="K268" i="14"/>
  <c r="K44" i="14"/>
  <c r="I609" i="14"/>
  <c r="J23" i="14"/>
  <c r="L25" i="14"/>
  <c r="L232" i="14"/>
  <c r="K25" i="14"/>
  <c r="J355" i="14"/>
  <c r="K60" i="14"/>
  <c r="L45" i="14"/>
  <c r="J504" i="14"/>
  <c r="M237" i="14"/>
  <c r="N237" i="14"/>
  <c r="M359" i="14"/>
  <c r="N359" i="14"/>
  <c r="K93" i="14"/>
  <c r="J470" i="14"/>
  <c r="K58" i="14"/>
  <c r="J230" i="14"/>
  <c r="J492" i="14"/>
  <c r="K10" i="14"/>
  <c r="L24" i="14"/>
  <c r="I60" i="14"/>
  <c r="K313" i="14"/>
  <c r="J44" i="14"/>
  <c r="J56" i="14"/>
  <c r="K365" i="14"/>
  <c r="L241" i="14"/>
  <c r="L43" i="14"/>
  <c r="L616" i="14"/>
  <c r="I230" i="14"/>
  <c r="L184" i="14"/>
  <c r="L15" i="14"/>
  <c r="L186" i="14"/>
  <c r="L56" i="14"/>
  <c r="L54" i="14"/>
  <c r="K34" i="14"/>
  <c r="L236" i="14"/>
  <c r="M493" i="14"/>
  <c r="J469" i="14"/>
  <c r="K18" i="14"/>
  <c r="L278" i="14"/>
  <c r="K3" i="14"/>
  <c r="K232" i="14"/>
  <c r="I15" i="14"/>
  <c r="I46" i="14"/>
  <c r="K279" i="14"/>
  <c r="J186" i="14"/>
  <c r="J41" i="14"/>
  <c r="I2" i="14"/>
  <c r="I79" i="14"/>
  <c r="L357" i="14"/>
  <c r="L32" i="14"/>
  <c r="I38" i="14"/>
  <c r="K236" i="14"/>
  <c r="M608" i="14"/>
  <c r="N608" i="14"/>
  <c r="J17" i="14"/>
  <c r="L469" i="14"/>
  <c r="J18" i="14"/>
  <c r="L20" i="14"/>
  <c r="J3" i="14"/>
  <c r="I268" i="14"/>
  <c r="J232" i="14"/>
  <c r="J140" i="14"/>
  <c r="L46" i="14"/>
  <c r="L41" i="14"/>
  <c r="L504" i="14"/>
  <c r="J2" i="14"/>
  <c r="J69" i="14"/>
  <c r="L79" i="14"/>
  <c r="I618" i="14"/>
  <c r="L38" i="14"/>
  <c r="L622" i="14"/>
  <c r="CD370" i="1"/>
  <c r="CJ370" i="1" s="1"/>
  <c r="L17" i="14"/>
  <c r="L57" i="14"/>
  <c r="I18" i="14"/>
  <c r="K20" i="14"/>
  <c r="I3" i="14"/>
  <c r="L319" i="14"/>
  <c r="I63" i="14"/>
  <c r="L140" i="14"/>
  <c r="L233" i="14"/>
  <c r="L611" i="14"/>
  <c r="K46" i="14"/>
  <c r="J25" i="14"/>
  <c r="I37" i="14"/>
  <c r="J489" i="14"/>
  <c r="L618" i="14"/>
  <c r="J12" i="14"/>
  <c r="I236" i="14"/>
  <c r="K622" i="14"/>
  <c r="CD14" i="1"/>
  <c r="CJ14" i="1" s="1"/>
  <c r="I232" i="14"/>
  <c r="CD286" i="1"/>
  <c r="CJ286" i="1" s="1"/>
  <c r="K17" i="14"/>
  <c r="I173" i="14"/>
  <c r="I20" i="14"/>
  <c r="L72" i="14"/>
  <c r="I322" i="14"/>
  <c r="L607" i="14"/>
  <c r="J5" i="14"/>
  <c r="L63" i="14"/>
  <c r="K354" i="14"/>
  <c r="K140" i="14"/>
  <c r="J233" i="14"/>
  <c r="L137" i="14"/>
  <c r="L37" i="14"/>
  <c r="L69" i="14"/>
  <c r="J618" i="14"/>
  <c r="I12" i="14"/>
  <c r="L289" i="14"/>
  <c r="CD568" i="1"/>
  <c r="CJ568" i="1" s="1"/>
  <c r="I138" i="14"/>
  <c r="K367" i="14"/>
  <c r="K322" i="14"/>
  <c r="K320" i="14"/>
  <c r="L5" i="14"/>
  <c r="K63" i="14"/>
  <c r="J354" i="14"/>
  <c r="K137" i="14"/>
  <c r="K37" i="14"/>
  <c r="K614" i="14"/>
  <c r="L277" i="14"/>
  <c r="K618" i="14"/>
  <c r="L12" i="14"/>
  <c r="L610" i="14"/>
  <c r="K234" i="14"/>
  <c r="J289" i="14"/>
  <c r="K242" i="14"/>
  <c r="J29" i="14"/>
  <c r="J322" i="14"/>
  <c r="K607" i="14"/>
  <c r="J39" i="14"/>
  <c r="L188" i="14"/>
  <c r="J45" i="14"/>
  <c r="J50" i="14"/>
  <c r="K12" i="14"/>
  <c r="K610" i="14"/>
  <c r="K289" i="14"/>
  <c r="J70" i="14"/>
  <c r="L29" i="14"/>
  <c r="L19" i="14"/>
  <c r="I367" i="14"/>
  <c r="I607" i="14"/>
  <c r="I5" i="14"/>
  <c r="K188" i="14"/>
  <c r="J137" i="14"/>
  <c r="K356" i="14"/>
  <c r="I466" i="14"/>
  <c r="L50" i="14"/>
  <c r="L311" i="14"/>
  <c r="L612" i="14"/>
  <c r="L285" i="14"/>
  <c r="I610" i="14"/>
  <c r="I234" i="14"/>
  <c r="I289" i="14"/>
  <c r="I140" i="14"/>
  <c r="I470" i="14"/>
  <c r="L70" i="14"/>
  <c r="L366" i="14"/>
  <c r="K470" i="14"/>
  <c r="K29" i="14"/>
  <c r="K230" i="14"/>
  <c r="I10" i="14"/>
  <c r="J231" i="14"/>
  <c r="J188" i="14"/>
  <c r="K50" i="14"/>
  <c r="I16" i="14"/>
  <c r="J277" i="14"/>
  <c r="K311" i="14"/>
  <c r="J612" i="14"/>
  <c r="K241" i="14"/>
  <c r="L242" i="14"/>
  <c r="I357" i="14"/>
  <c r="M291" i="14"/>
  <c r="N291" i="14"/>
  <c r="K70" i="14"/>
  <c r="J463" i="14"/>
  <c r="L470" i="14"/>
  <c r="L58" i="14"/>
  <c r="J19" i="14"/>
  <c r="J286" i="14"/>
  <c r="L10" i="14"/>
  <c r="L231" i="14"/>
  <c r="L503" i="14"/>
  <c r="I188" i="14"/>
  <c r="K465" i="14"/>
  <c r="K61" i="14"/>
  <c r="I26" i="14"/>
  <c r="I50" i="14"/>
  <c r="L16" i="14"/>
  <c r="J34" i="14"/>
  <c r="J311" i="14"/>
  <c r="I43" i="14"/>
  <c r="CD272" i="1"/>
  <c r="CJ272" i="1" s="1"/>
  <c r="CD288" i="1"/>
  <c r="CJ288" i="1" s="1"/>
  <c r="CD381" i="1"/>
  <c r="CJ381" i="1" s="1"/>
  <c r="CD371" i="1"/>
  <c r="CJ371" i="1" s="1"/>
  <c r="CD139" i="1"/>
  <c r="CD191" i="1"/>
  <c r="CD405" i="1"/>
  <c r="CJ405" i="1" s="1"/>
  <c r="CD445" i="1"/>
  <c r="CJ445" i="1" s="1"/>
  <c r="CD605" i="1"/>
  <c r="CJ605" i="1" s="1"/>
  <c r="CD314" i="1"/>
  <c r="CJ314" i="1" s="1"/>
  <c r="CD103" i="1"/>
  <c r="CJ103" i="1" s="1"/>
  <c r="CD368" i="1"/>
  <c r="CJ368" i="1" s="1"/>
  <c r="CD619" i="1"/>
  <c r="CJ619" i="1" s="1"/>
  <c r="CD304" i="1"/>
  <c r="CJ304" i="1" s="1"/>
  <c r="CD59" i="1"/>
  <c r="CJ59" i="1" s="1"/>
  <c r="CD505" i="1"/>
  <c r="CJ505" i="1" s="1"/>
  <c r="CD143" i="1"/>
  <c r="CJ143" i="1" s="1"/>
  <c r="CD9" i="1"/>
  <c r="CJ9" i="1" s="1"/>
  <c r="CD239" i="1"/>
  <c r="CJ239" i="1" s="1"/>
  <c r="CD383" i="1"/>
  <c r="CJ383" i="1" s="1"/>
  <c r="CD83" i="1"/>
  <c r="CJ83" i="1" s="1"/>
  <c r="CD53" i="1"/>
  <c r="CJ53" i="1" s="1"/>
  <c r="CD617" i="1"/>
  <c r="CJ617" i="1" s="1"/>
  <c r="CD91" i="1"/>
  <c r="CJ91" i="1" s="1"/>
  <c r="CD187" i="1"/>
  <c r="CJ187" i="1" s="1"/>
  <c r="CD142" i="1"/>
  <c r="CJ142" i="1" s="1"/>
  <c r="CD270" i="1"/>
  <c r="CJ270" i="1" s="1"/>
  <c r="CD273" i="1"/>
  <c r="CJ273" i="1" s="1"/>
  <c r="CD280" i="1"/>
  <c r="CJ280" i="1" s="1"/>
  <c r="CD68" i="1"/>
  <c r="CJ68" i="1" s="1"/>
  <c r="CD490" i="1"/>
  <c r="CD331" i="1"/>
  <c r="CJ331" i="1" s="1"/>
  <c r="CD145" i="1"/>
  <c r="CJ145" i="1" s="1"/>
  <c r="CD4" i="1"/>
  <c r="CJ4" i="1" s="1"/>
  <c r="CD489" i="1"/>
  <c r="CJ489" i="1" s="1"/>
  <c r="CD65" i="1"/>
  <c r="CJ65" i="1" s="1"/>
  <c r="CD90" i="1"/>
  <c r="CJ90" i="1" s="1"/>
  <c r="CD235" i="1"/>
  <c r="CJ235" i="1" s="1"/>
  <c r="CD333" i="1"/>
  <c r="CJ333" i="1" s="1"/>
  <c r="CD47" i="1"/>
  <c r="CD35" i="1"/>
  <c r="CJ35" i="1" s="1"/>
  <c r="CD271" i="1"/>
  <c r="CJ271" i="1" s="1"/>
  <c r="CD141" i="1"/>
  <c r="CJ141" i="1" s="1"/>
  <c r="CD11" i="1"/>
  <c r="CJ11" i="1" s="1"/>
  <c r="L365" i="14"/>
  <c r="L3" i="14"/>
  <c r="I70" i="14"/>
  <c r="J72" i="14"/>
  <c r="K278" i="14"/>
  <c r="K69" i="14"/>
  <c r="L356" i="14"/>
  <c r="K504" i="14"/>
  <c r="L138" i="14"/>
  <c r="J63" i="14"/>
  <c r="J607" i="14"/>
  <c r="K2" i="14"/>
  <c r="L60" i="14"/>
  <c r="J16" i="14"/>
  <c r="K277" i="14"/>
  <c r="K463" i="14"/>
  <c r="J622" i="14"/>
  <c r="L268" i="14"/>
  <c r="J236" i="14"/>
  <c r="L322" i="14"/>
  <c r="I189" i="14"/>
  <c r="K319" i="14"/>
  <c r="K38" i="14"/>
  <c r="CD372" i="1"/>
  <c r="CJ372" i="1" s="1"/>
  <c r="L178" i="14"/>
  <c r="I186" i="14"/>
  <c r="J241" i="14"/>
  <c r="L27" i="14"/>
  <c r="K43" i="14"/>
  <c r="L609" i="14"/>
  <c r="L18" i="14"/>
  <c r="L466" i="14"/>
  <c r="I32" i="14"/>
  <c r="K26" i="14"/>
  <c r="L34" i="14"/>
  <c r="CD620" i="1"/>
  <c r="CJ620" i="1" s="1"/>
  <c r="K42" i="14"/>
  <c r="L44" i="14"/>
  <c r="K469" i="14"/>
  <c r="L61" i="14"/>
  <c r="I56" i="14"/>
  <c r="K54" i="14"/>
  <c r="I313" i="14"/>
  <c r="CD414" i="1" l="1"/>
  <c r="CJ414" i="1" s="1"/>
  <c r="CD323" i="1"/>
  <c r="CJ323" i="1" s="1"/>
  <c r="CD193" i="1"/>
  <c r="CJ193" i="1" s="1"/>
  <c r="BZ569" i="1"/>
  <c r="CJ446" i="1"/>
  <c r="N446" i="14" s="1"/>
  <c r="CD225" i="1"/>
  <c r="CJ225" i="1" s="1"/>
  <c r="CD81" i="1"/>
  <c r="M180" i="14"/>
  <c r="M558" i="14"/>
  <c r="CJ131" i="1"/>
  <c r="N131" i="14" s="1"/>
  <c r="I81" i="14"/>
  <c r="CD571" i="1"/>
  <c r="CJ571" i="1" s="1"/>
  <c r="M102" i="14"/>
  <c r="CD315" i="1"/>
  <c r="CJ315" i="1" s="1"/>
  <c r="N315" i="14" s="1"/>
  <c r="CD245" i="1"/>
  <c r="CD247" i="1"/>
  <c r="CJ247" i="1" s="1"/>
  <c r="CD284" i="1"/>
  <c r="CJ284" i="1" s="1"/>
  <c r="N284" i="14" s="1"/>
  <c r="CD243" i="1"/>
  <c r="CJ243" i="1" s="1"/>
  <c r="N243" i="14" s="1"/>
  <c r="CD344" i="1"/>
  <c r="CD264" i="1"/>
  <c r="CJ264" i="1" s="1"/>
  <c r="N264" i="14" s="1"/>
  <c r="CD299" i="1"/>
  <c r="CJ299" i="1" s="1"/>
  <c r="J245" i="14"/>
  <c r="CD7" i="1"/>
  <c r="CJ7" i="1" s="1"/>
  <c r="CD588" i="1"/>
  <c r="M588" i="14" s="1"/>
  <c r="CA176" i="1"/>
  <c r="J176" i="14" s="1"/>
  <c r="CB176" i="1"/>
  <c r="K176" i="14" s="1"/>
  <c r="CD107" i="1"/>
  <c r="CA569" i="1"/>
  <c r="CD569" i="1" s="1"/>
  <c r="CJ569" i="1" s="1"/>
  <c r="BZ185" i="1"/>
  <c r="I76" i="14"/>
  <c r="M28" i="14"/>
  <c r="CB148" i="1"/>
  <c r="K148" i="14" s="1"/>
  <c r="CA148" i="1"/>
  <c r="J148" i="14" s="1"/>
  <c r="BZ148" i="1"/>
  <c r="I148" i="14" s="1"/>
  <c r="L144" i="14"/>
  <c r="CB144" i="1"/>
  <c r="K144" i="14" s="1"/>
  <c r="CA144" i="1"/>
  <c r="J144" i="14" s="1"/>
  <c r="BZ144" i="1"/>
  <c r="CJ413" i="1"/>
  <c r="N413" i="14" s="1"/>
  <c r="CA75" i="1"/>
  <c r="J75" i="14" s="1"/>
  <c r="CB375" i="1"/>
  <c r="CA167" i="1"/>
  <c r="BZ30" i="1"/>
  <c r="BZ477" i="1"/>
  <c r="I477" i="14" s="1"/>
  <c r="CA408" i="1"/>
  <c r="J408" i="14" s="1"/>
  <c r="CA161" i="1"/>
  <c r="J161" i="14" s="1"/>
  <c r="CA76" i="1"/>
  <c r="J76" i="14" s="1"/>
  <c r="CA164" i="1"/>
  <c r="J164" i="14" s="1"/>
  <c r="BZ376" i="1"/>
  <c r="CA550" i="1"/>
  <c r="J550" i="14" s="1"/>
  <c r="BZ171" i="1"/>
  <c r="CA33" i="1"/>
  <c r="J33" i="14" s="1"/>
  <c r="CB33" i="1"/>
  <c r="K33" i="14" s="1"/>
  <c r="BZ33" i="1"/>
  <c r="CB324" i="1"/>
  <c r="K324" i="14" s="1"/>
  <c r="CA324" i="1"/>
  <c r="J324" i="14" s="1"/>
  <c r="BZ324" i="1"/>
  <c r="CB374" i="1"/>
  <c r="K374" i="14" s="1"/>
  <c r="CA374" i="1"/>
  <c r="BZ374" i="1"/>
  <c r="BZ176" i="1"/>
  <c r="BZ169" i="1"/>
  <c r="I169" i="14" s="1"/>
  <c r="CB167" i="1"/>
  <c r="BZ530" i="1"/>
  <c r="I530" i="14" s="1"/>
  <c r="BZ533" i="1"/>
  <c r="BZ116" i="1"/>
  <c r="CA30" i="1"/>
  <c r="CA477" i="1"/>
  <c r="J477" i="14" s="1"/>
  <c r="CB408" i="1"/>
  <c r="K408" i="14" s="1"/>
  <c r="CB161" i="1"/>
  <c r="K161" i="14" s="1"/>
  <c r="CB76" i="1"/>
  <c r="K76" i="14" s="1"/>
  <c r="CA376" i="1"/>
  <c r="J376" i="14" s="1"/>
  <c r="CB550" i="1"/>
  <c r="K550" i="14" s="1"/>
  <c r="CA171" i="1"/>
  <c r="J171" i="14" s="1"/>
  <c r="CA326" i="1"/>
  <c r="BZ326" i="1"/>
  <c r="I326" i="14" s="1"/>
  <c r="CB326" i="1"/>
  <c r="K326" i="14" s="1"/>
  <c r="CB118" i="1"/>
  <c r="K118" i="14" s="1"/>
  <c r="CA118" i="1"/>
  <c r="J118" i="14" s="1"/>
  <c r="BZ118" i="1"/>
  <c r="I118" i="14" s="1"/>
  <c r="L476" i="14"/>
  <c r="CB476" i="1"/>
  <c r="CA476" i="1"/>
  <c r="BZ476" i="1"/>
  <c r="I476" i="14" s="1"/>
  <c r="CB430" i="1"/>
  <c r="K430" i="14" s="1"/>
  <c r="CA430" i="1"/>
  <c r="J430" i="14" s="1"/>
  <c r="BZ430" i="1"/>
  <c r="CB401" i="1"/>
  <c r="K401" i="14" s="1"/>
  <c r="CA401" i="1"/>
  <c r="J401" i="14" s="1"/>
  <c r="BZ401" i="1"/>
  <c r="CA169" i="1"/>
  <c r="BZ475" i="1"/>
  <c r="I475" i="14" s="1"/>
  <c r="CA530" i="1"/>
  <c r="J530" i="14" s="1"/>
  <c r="CA533" i="1"/>
  <c r="J533" i="14" s="1"/>
  <c r="CA116" i="1"/>
  <c r="BZ377" i="1"/>
  <c r="I377" i="14" s="1"/>
  <c r="BZ207" i="1"/>
  <c r="I207" i="14" s="1"/>
  <c r="CB257" i="1"/>
  <c r="CA257" i="1"/>
  <c r="J257" i="14" s="1"/>
  <c r="BZ257" i="1"/>
  <c r="CA576" i="1"/>
  <c r="J576" i="14" s="1"/>
  <c r="BZ576" i="1"/>
  <c r="I576" i="14" s="1"/>
  <c r="CB576" i="1"/>
  <c r="K576" i="14" s="1"/>
  <c r="CB160" i="1"/>
  <c r="K160" i="14" s="1"/>
  <c r="CA160" i="1"/>
  <c r="J160" i="14" s="1"/>
  <c r="BZ160" i="1"/>
  <c r="CB361" i="1"/>
  <c r="CA361" i="1"/>
  <c r="J361" i="14" s="1"/>
  <c r="BZ361" i="1"/>
  <c r="CB253" i="1"/>
  <c r="K253" i="14" s="1"/>
  <c r="CA253" i="1"/>
  <c r="BZ253" i="1"/>
  <c r="I253" i="14" s="1"/>
  <c r="BZ409" i="1"/>
  <c r="CA475" i="1"/>
  <c r="J475" i="14" s="1"/>
  <c r="CB116" i="1"/>
  <c r="K116" i="14" s="1"/>
  <c r="BZ147" i="1"/>
  <c r="I185" i="14"/>
  <c r="BZ249" i="1"/>
  <c r="I249" i="14" s="1"/>
  <c r="CA377" i="1"/>
  <c r="CA207" i="1"/>
  <c r="J207" i="14" s="1"/>
  <c r="BZ532" i="1"/>
  <c r="BZ343" i="1"/>
  <c r="I343" i="14" s="1"/>
  <c r="K530" i="14"/>
  <c r="L419" i="14"/>
  <c r="CB419" i="1"/>
  <c r="K419" i="14" s="1"/>
  <c r="CA419" i="1"/>
  <c r="J419" i="14" s="1"/>
  <c r="BZ419" i="1"/>
  <c r="CB114" i="1"/>
  <c r="K114" i="14" s="1"/>
  <c r="CA114" i="1"/>
  <c r="BZ114" i="1"/>
  <c r="I114" i="14" s="1"/>
  <c r="CB219" i="1"/>
  <c r="CA219" i="1"/>
  <c r="J219" i="14" s="1"/>
  <c r="BZ219" i="1"/>
  <c r="K164" i="14"/>
  <c r="CB594" i="1"/>
  <c r="K594" i="14" s="1"/>
  <c r="CA594" i="1"/>
  <c r="J594" i="14" s="1"/>
  <c r="BZ594" i="1"/>
  <c r="CA409" i="1"/>
  <c r="J409" i="14" s="1"/>
  <c r="CA147" i="1"/>
  <c r="J147" i="14" s="1"/>
  <c r="CA185" i="1"/>
  <c r="J185" i="14" s="1"/>
  <c r="CA249" i="1"/>
  <c r="J249" i="14" s="1"/>
  <c r="BZ454" i="1"/>
  <c r="I454" i="14" s="1"/>
  <c r="BZ531" i="1"/>
  <c r="CA532" i="1"/>
  <c r="J532" i="14" s="1"/>
  <c r="CA343" i="1"/>
  <c r="J247" i="14"/>
  <c r="BZ159" i="1"/>
  <c r="CB159" i="1"/>
  <c r="K159" i="14" s="1"/>
  <c r="CA159" i="1"/>
  <c r="J159" i="14" s="1"/>
  <c r="K75" i="14"/>
  <c r="L294" i="14"/>
  <c r="CB294" i="1"/>
  <c r="K294" i="14" s="1"/>
  <c r="CA294" i="1"/>
  <c r="BZ294" i="1"/>
  <c r="I294" i="14" s="1"/>
  <c r="BZ440" i="1"/>
  <c r="CB440" i="1"/>
  <c r="K440" i="14" s="1"/>
  <c r="CA440" i="1"/>
  <c r="J440" i="14" s="1"/>
  <c r="K377" i="14"/>
  <c r="BZ74" i="1"/>
  <c r="I74" i="14" s="1"/>
  <c r="CA98" i="1"/>
  <c r="J98" i="14" s="1"/>
  <c r="BZ575" i="1"/>
  <c r="BZ570" i="1"/>
  <c r="I570" i="14" s="1"/>
  <c r="BZ341" i="1"/>
  <c r="I341" i="14" s="1"/>
  <c r="CB147" i="1"/>
  <c r="K147" i="14" s="1"/>
  <c r="CA454" i="1"/>
  <c r="J454" i="14" s="1"/>
  <c r="CA531" i="1"/>
  <c r="J531" i="14" s="1"/>
  <c r="BZ474" i="1"/>
  <c r="BZ121" i="1"/>
  <c r="BZ208" i="1"/>
  <c r="CB431" i="1"/>
  <c r="K431" i="14" s="1"/>
  <c r="CA431" i="1"/>
  <c r="J431" i="14" s="1"/>
  <c r="BZ431" i="1"/>
  <c r="I431" i="14" s="1"/>
  <c r="K207" i="14"/>
  <c r="CB82" i="1"/>
  <c r="K82" i="14" s="1"/>
  <c r="CA82" i="1"/>
  <c r="BZ82" i="1"/>
  <c r="I82" i="14" s="1"/>
  <c r="L528" i="14"/>
  <c r="CB528" i="1"/>
  <c r="K528" i="14" s="1"/>
  <c r="CA528" i="1"/>
  <c r="J528" i="14" s="1"/>
  <c r="BZ528" i="1"/>
  <c r="I528" i="14" s="1"/>
  <c r="L209" i="14"/>
  <c r="CB209" i="1"/>
  <c r="CA209" i="1"/>
  <c r="BZ209" i="1"/>
  <c r="I209" i="14" s="1"/>
  <c r="CB380" i="1"/>
  <c r="K380" i="14" s="1"/>
  <c r="CA380" i="1"/>
  <c r="J380" i="14" s="1"/>
  <c r="BZ380" i="1"/>
  <c r="CA74" i="1"/>
  <c r="J74" i="14" s="1"/>
  <c r="CB98" i="1"/>
  <c r="K98" i="14" s="1"/>
  <c r="CA575" i="1"/>
  <c r="BZ375" i="1"/>
  <c r="CD92" i="1"/>
  <c r="I92" i="14"/>
  <c r="BZ448" i="1"/>
  <c r="I448" i="14" s="1"/>
  <c r="CA570" i="1"/>
  <c r="J570" i="14" s="1"/>
  <c r="CA341" i="1"/>
  <c r="J341" i="14" s="1"/>
  <c r="BZ460" i="1"/>
  <c r="CA334" i="1"/>
  <c r="CA474" i="1"/>
  <c r="CA121" i="1"/>
  <c r="J121" i="14" s="1"/>
  <c r="CA208" i="1"/>
  <c r="J208" i="14" s="1"/>
  <c r="L119" i="14"/>
  <c r="CA119" i="1"/>
  <c r="J119" i="14" s="1"/>
  <c r="BZ119" i="1"/>
  <c r="I119" i="14" s="1"/>
  <c r="CB119" i="1"/>
  <c r="K119" i="14" s="1"/>
  <c r="K30" i="14"/>
  <c r="L325" i="14"/>
  <c r="CB325" i="1"/>
  <c r="CA325" i="1"/>
  <c r="J325" i="14" s="1"/>
  <c r="BZ325" i="1"/>
  <c r="CA439" i="1"/>
  <c r="BZ439" i="1"/>
  <c r="I439" i="14" s="1"/>
  <c r="CB439" i="1"/>
  <c r="K439" i="14" s="1"/>
  <c r="L407" i="14"/>
  <c r="CB407" i="1"/>
  <c r="CA407" i="1"/>
  <c r="J407" i="14" s="1"/>
  <c r="BZ407" i="1"/>
  <c r="BZ544" i="1"/>
  <c r="CB544" i="1"/>
  <c r="K544" i="14" s="1"/>
  <c r="CA544" i="1"/>
  <c r="J544" i="14" s="1"/>
  <c r="CB74" i="1"/>
  <c r="K74" i="14" s="1"/>
  <c r="BZ75" i="1"/>
  <c r="CA375" i="1"/>
  <c r="CA448" i="1"/>
  <c r="J448" i="14" s="1"/>
  <c r="BZ408" i="1"/>
  <c r="BZ161" i="1"/>
  <c r="BZ164" i="1"/>
  <c r="CA460" i="1"/>
  <c r="J460" i="14" s="1"/>
  <c r="CB334" i="1"/>
  <c r="K334" i="14" s="1"/>
  <c r="CB474" i="1"/>
  <c r="CB121" i="1"/>
  <c r="CD229" i="1"/>
  <c r="CJ229" i="1" s="1"/>
  <c r="N229" i="14" s="1"/>
  <c r="CD422" i="1"/>
  <c r="CJ422" i="1" s="1"/>
  <c r="N422" i="14" s="1"/>
  <c r="CD423" i="1"/>
  <c r="CJ423" i="1" s="1"/>
  <c r="CD226" i="1"/>
  <c r="CJ226" i="1" s="1"/>
  <c r="N226" i="14" s="1"/>
  <c r="M512" i="14"/>
  <c r="CD40" i="1"/>
  <c r="CJ40" i="1" s="1"/>
  <c r="N40" i="14" s="1"/>
  <c r="M275" i="14"/>
  <c r="K225" i="14"/>
  <c r="CD461" i="1"/>
  <c r="CJ461" i="1" s="1"/>
  <c r="N461" i="14" s="1"/>
  <c r="CD203" i="1"/>
  <c r="CJ203" i="1" s="1"/>
  <c r="N203" i="14" s="1"/>
  <c r="CD480" i="1"/>
  <c r="CJ480" i="1" s="1"/>
  <c r="N480" i="14" s="1"/>
  <c r="CD217" i="1"/>
  <c r="M217" i="14" s="1"/>
  <c r="CD526" i="1"/>
  <c r="M526" i="14" s="1"/>
  <c r="CD583" i="1"/>
  <c r="CJ583" i="1" s="1"/>
  <c r="CD156" i="1"/>
  <c r="CJ156" i="1" s="1"/>
  <c r="N156" i="14" s="1"/>
  <c r="J209" i="14"/>
  <c r="K570" i="14"/>
  <c r="L208" i="14"/>
  <c r="L460" i="14"/>
  <c r="L550" i="14"/>
  <c r="CD494" i="1"/>
  <c r="CJ494" i="1" s="1"/>
  <c r="N494" i="14" s="1"/>
  <c r="K460" i="14"/>
  <c r="L341" i="14"/>
  <c r="CD471" i="1"/>
  <c r="M471" i="14" s="1"/>
  <c r="CD563" i="1"/>
  <c r="CJ563" i="1" s="1"/>
  <c r="K209" i="14"/>
  <c r="CD564" i="1"/>
  <c r="CJ564" i="1" s="1"/>
  <c r="K208" i="14"/>
  <c r="CD172" i="1"/>
  <c r="L377" i="14"/>
  <c r="CD183" i="1"/>
  <c r="CJ183" i="1" s="1"/>
  <c r="N183" i="14" s="1"/>
  <c r="J253" i="14"/>
  <c r="CD122" i="1"/>
  <c r="CJ122" i="1" s="1"/>
  <c r="N122" i="14" s="1"/>
  <c r="J377" i="14"/>
  <c r="I550" i="14"/>
  <c r="I457" i="14"/>
  <c r="CD457" i="1"/>
  <c r="L594" i="14"/>
  <c r="J461" i="14"/>
  <c r="CD515" i="1"/>
  <c r="I524" i="14"/>
  <c r="CD524" i="1"/>
  <c r="CJ511" i="1"/>
  <c r="N511" i="14" s="1"/>
  <c r="M511" i="14"/>
  <c r="I589" i="14"/>
  <c r="CD589" i="1"/>
  <c r="L401" i="14"/>
  <c r="CJ588" i="1"/>
  <c r="N588" i="14" s="1"/>
  <c r="I362" i="14"/>
  <c r="CD362" i="1"/>
  <c r="I350" i="14"/>
  <c r="CD350" i="1"/>
  <c r="I401" i="14"/>
  <c r="I554" i="14"/>
  <c r="CD554" i="1"/>
  <c r="L461" i="14"/>
  <c r="L380" i="14"/>
  <c r="I308" i="14"/>
  <c r="CD308" i="1"/>
  <c r="CJ127" i="1"/>
  <c r="N127" i="14" s="1"/>
  <c r="M127" i="14"/>
  <c r="L253" i="14"/>
  <c r="I460" i="14"/>
  <c r="CJ389" i="1"/>
  <c r="N389" i="14" s="1"/>
  <c r="M389" i="14"/>
  <c r="I166" i="14"/>
  <c r="CD166" i="1"/>
  <c r="CJ132" i="1"/>
  <c r="N132" i="14" s="1"/>
  <c r="M132" i="14"/>
  <c r="CJ309" i="1"/>
  <c r="N309" i="14" s="1"/>
  <c r="M309" i="14"/>
  <c r="CJ101" i="1"/>
  <c r="N101" i="14" s="1"/>
  <c r="M101" i="14"/>
  <c r="CJ363" i="1"/>
  <c r="N363" i="14" s="1"/>
  <c r="M363" i="14"/>
  <c r="M255" i="14"/>
  <c r="CJ255" i="1"/>
  <c r="N255" i="14" s="1"/>
  <c r="I208" i="14"/>
  <c r="I496" i="14"/>
  <c r="CD496" i="1"/>
  <c r="L361" i="14"/>
  <c r="CJ245" i="1"/>
  <c r="N245" i="14" s="1"/>
  <c r="M245" i="14"/>
  <c r="CJ157" i="1"/>
  <c r="N157" i="14" s="1"/>
  <c r="M157" i="14"/>
  <c r="CJ387" i="1"/>
  <c r="N387" i="14" s="1"/>
  <c r="M387" i="14"/>
  <c r="CJ603" i="1"/>
  <c r="N603" i="14" s="1"/>
  <c r="M603" i="14"/>
  <c r="CD499" i="1"/>
  <c r="I538" i="14"/>
  <c r="CD538" i="1"/>
  <c r="K361" i="14"/>
  <c r="L164" i="14"/>
  <c r="CD601" i="1"/>
  <c r="CJ601" i="1" s="1"/>
  <c r="CD501" i="1"/>
  <c r="K341" i="14"/>
  <c r="CJ581" i="1"/>
  <c r="N581" i="14" s="1"/>
  <c r="M581" i="14"/>
  <c r="I130" i="14"/>
  <c r="CD130" i="1"/>
  <c r="CD390" i="1"/>
  <c r="CD378" i="1"/>
  <c r="CJ378" i="1" s="1"/>
  <c r="I332" i="14"/>
  <c r="CD332" i="1"/>
  <c r="CJ107" i="1"/>
  <c r="N107" i="14" s="1"/>
  <c r="M107" i="14"/>
  <c r="CD590" i="1"/>
  <c r="L570" i="14"/>
  <c r="CJ344" i="1"/>
  <c r="N344" i="14" s="1"/>
  <c r="M344" i="14"/>
  <c r="M498" i="14"/>
  <c r="CJ498" i="1"/>
  <c r="N498" i="14" s="1"/>
  <c r="CD442" i="1"/>
  <c r="CJ426" i="1"/>
  <c r="N426" i="14" s="1"/>
  <c r="M426" i="14"/>
  <c r="CD449" i="1"/>
  <c r="CJ449" i="1" s="1"/>
  <c r="CJ266" i="1"/>
  <c r="CD190" i="1"/>
  <c r="CJ190" i="1" s="1"/>
  <c r="N190" i="14" s="1"/>
  <c r="M49" i="14"/>
  <c r="M301" i="14"/>
  <c r="M243" i="14"/>
  <c r="CD491" i="1"/>
  <c r="L491" i="14"/>
  <c r="CD136" i="1"/>
  <c r="CJ136" i="1" s="1"/>
  <c r="N136" i="14" s="1"/>
  <c r="M312" i="14"/>
  <c r="CD411" i="1"/>
  <c r="CJ411" i="1" s="1"/>
  <c r="M269" i="14"/>
  <c r="CD307" i="1"/>
  <c r="M307" i="14" s="1"/>
  <c r="CD254" i="1"/>
  <c r="CJ254" i="1" s="1"/>
  <c r="N254" i="14" s="1"/>
  <c r="CD149" i="1"/>
  <c r="CJ149" i="1" s="1"/>
  <c r="N149" i="14" s="1"/>
  <c r="CD451" i="1"/>
  <c r="CJ451" i="1" s="1"/>
  <c r="CD6" i="1"/>
  <c r="CJ6" i="1" s="1"/>
  <c r="N6" i="14" s="1"/>
  <c r="CD514" i="1"/>
  <c r="CJ514" i="1" s="1"/>
  <c r="N514" i="14" s="1"/>
  <c r="CD151" i="1"/>
  <c r="M151" i="14" s="1"/>
  <c r="CD168" i="1"/>
  <c r="CJ168" i="1" s="1"/>
  <c r="CD115" i="1"/>
  <c r="CJ115" i="1" s="1"/>
  <c r="N115" i="14" s="1"/>
  <c r="I151" i="14"/>
  <c r="CD113" i="1"/>
  <c r="CJ113" i="1" s="1"/>
  <c r="N113" i="14" s="1"/>
  <c r="CD540" i="1"/>
  <c r="M540" i="14" s="1"/>
  <c r="M66" i="14"/>
  <c r="L576" i="14"/>
  <c r="CD545" i="1"/>
  <c r="CJ545" i="1" s="1"/>
  <c r="N545" i="14" s="1"/>
  <c r="CD117" i="1"/>
  <c r="CJ117" i="1" s="1"/>
  <c r="N117" i="14" s="1"/>
  <c r="L431" i="14"/>
  <c r="CD349" i="1"/>
  <c r="M349" i="14" s="1"/>
  <c r="CD415" i="1"/>
  <c r="CJ415" i="1" s="1"/>
  <c r="N415" i="14" s="1"/>
  <c r="CD246" i="1"/>
  <c r="CJ246" i="1" s="1"/>
  <c r="N246" i="14" s="1"/>
  <c r="M360" i="14"/>
  <c r="K168" i="14"/>
  <c r="I75" i="14"/>
  <c r="CD428" i="1"/>
  <c r="CJ428" i="1" s="1"/>
  <c r="N428" i="14" s="1"/>
  <c r="J357" i="14"/>
  <c r="K171" i="14"/>
  <c r="CD222" i="1"/>
  <c r="CD163" i="1"/>
  <c r="CJ163" i="1" s="1"/>
  <c r="N163" i="14" s="1"/>
  <c r="CD400" i="1"/>
  <c r="CJ400" i="1" s="1"/>
  <c r="N400" i="14" s="1"/>
  <c r="CD135" i="1"/>
  <c r="M135" i="14" s="1"/>
  <c r="CD529" i="1"/>
  <c r="CJ529" i="1" s="1"/>
  <c r="CD420" i="1"/>
  <c r="CJ420" i="1" s="1"/>
  <c r="N420" i="14" s="1"/>
  <c r="L189" i="14"/>
  <c r="CD535" i="1"/>
  <c r="CJ535" i="1" s="1"/>
  <c r="N535" i="14" s="1"/>
  <c r="CD111" i="1"/>
  <c r="M111" i="14" s="1"/>
  <c r="CD458" i="1"/>
  <c r="CJ458" i="1" s="1"/>
  <c r="N458" i="14" s="1"/>
  <c r="CD261" i="1"/>
  <c r="CJ261" i="1" s="1"/>
  <c r="N261" i="14" s="1"/>
  <c r="CD574" i="1"/>
  <c r="CJ574" i="1" s="1"/>
  <c r="CD427" i="1"/>
  <c r="M427" i="14" s="1"/>
  <c r="CD527" i="1"/>
  <c r="CJ527" i="1" s="1"/>
  <c r="N527" i="14" s="1"/>
  <c r="J474" i="14"/>
  <c r="CD434" i="1"/>
  <c r="M434" i="14" s="1"/>
  <c r="L171" i="14"/>
  <c r="J343" i="14"/>
  <c r="K531" i="14"/>
  <c r="L440" i="14"/>
  <c r="K343" i="14"/>
  <c r="K532" i="14"/>
  <c r="CD432" i="1"/>
  <c r="CJ432" i="1" s="1"/>
  <c r="N432" i="14" s="1"/>
  <c r="CD410" i="1"/>
  <c r="CJ410" i="1" s="1"/>
  <c r="N410" i="14" s="1"/>
  <c r="L160" i="14"/>
  <c r="L343" i="14"/>
  <c r="L531" i="14"/>
  <c r="M305" i="14"/>
  <c r="K376" i="14"/>
  <c r="L98" i="14"/>
  <c r="K476" i="14"/>
  <c r="L530" i="14"/>
  <c r="I98" i="14"/>
  <c r="CD536" i="1"/>
  <c r="CJ536" i="1" s="1"/>
  <c r="N536" i="14" s="1"/>
  <c r="CD433" i="1"/>
  <c r="M433" i="14" s="1"/>
  <c r="J294" i="14"/>
  <c r="K257" i="14"/>
  <c r="L324" i="14"/>
  <c r="K477" i="14"/>
  <c r="L454" i="14"/>
  <c r="K474" i="14"/>
  <c r="L374" i="14"/>
  <c r="J116" i="14"/>
  <c r="L448" i="14"/>
  <c r="L75" i="14"/>
  <c r="L475" i="14"/>
  <c r="I121" i="14"/>
  <c r="L207" i="14"/>
  <c r="L148" i="14"/>
  <c r="K448" i="14"/>
  <c r="L118" i="14"/>
  <c r="K249" i="14"/>
  <c r="L439" i="14"/>
  <c r="K121" i="14"/>
  <c r="L219" i="14"/>
  <c r="L376" i="14"/>
  <c r="K167" i="14"/>
  <c r="L249" i="14"/>
  <c r="K475" i="14"/>
  <c r="J439" i="14"/>
  <c r="L121" i="14"/>
  <c r="CD244" i="1"/>
  <c r="CJ244" i="1" s="1"/>
  <c r="N244" i="14" s="1"/>
  <c r="I419" i="14"/>
  <c r="L409" i="14"/>
  <c r="CD251" i="1"/>
  <c r="CJ251" i="1" s="1"/>
  <c r="I152" i="14"/>
  <c r="CD152" i="1"/>
  <c r="L257" i="14"/>
  <c r="K409" i="14"/>
  <c r="I167" i="14"/>
  <c r="I159" i="14"/>
  <c r="L326" i="14"/>
  <c r="I485" i="14"/>
  <c r="CD485" i="1"/>
  <c r="K575" i="14"/>
  <c r="I327" i="14"/>
  <c r="CD327" i="1"/>
  <c r="L33" i="14"/>
  <c r="K169" i="14"/>
  <c r="I409" i="14"/>
  <c r="L544" i="14"/>
  <c r="K375" i="14"/>
  <c r="L167" i="14"/>
  <c r="CD450" i="1"/>
  <c r="CD99" i="1"/>
  <c r="L334" i="14"/>
  <c r="I150" i="14"/>
  <c r="CD150" i="1"/>
  <c r="K325" i="14"/>
  <c r="I105" i="14"/>
  <c r="CD105" i="1"/>
  <c r="J575" i="14"/>
  <c r="L169" i="14"/>
  <c r="J82" i="14"/>
  <c r="I104" i="14"/>
  <c r="CD104" i="1"/>
  <c r="I430" i="14"/>
  <c r="I474" i="14"/>
  <c r="CD125" i="1"/>
  <c r="J334" i="14"/>
  <c r="L116" i="14"/>
  <c r="J326" i="14"/>
  <c r="I124" i="14"/>
  <c r="CD124" i="1"/>
  <c r="L30" i="14"/>
  <c r="L575" i="14"/>
  <c r="I250" i="14"/>
  <c r="CD250" i="1"/>
  <c r="J169" i="14"/>
  <c r="J476" i="14"/>
  <c r="L82" i="14"/>
  <c r="CD109" i="1"/>
  <c r="J167" i="14"/>
  <c r="J374" i="14"/>
  <c r="CD547" i="1"/>
  <c r="CD134" i="1"/>
  <c r="CJ111" i="1"/>
  <c r="N111" i="14" s="1"/>
  <c r="K407" i="14"/>
  <c r="I537" i="14"/>
  <c r="CD537" i="1"/>
  <c r="CD385" i="1"/>
  <c r="CJ385" i="1" s="1"/>
  <c r="CD452" i="1"/>
  <c r="J30" i="14"/>
  <c r="I546" i="14"/>
  <c r="CD546" i="1"/>
  <c r="L477" i="14"/>
  <c r="K219" i="14"/>
  <c r="K454" i="14"/>
  <c r="L147" i="14"/>
  <c r="I300" i="14"/>
  <c r="CD300" i="1"/>
  <c r="CD429" i="1"/>
  <c r="CJ349" i="1"/>
  <c r="N349" i="14" s="1"/>
  <c r="I440" i="14"/>
  <c r="CD435" i="1"/>
  <c r="L159" i="14"/>
  <c r="J114" i="14"/>
  <c r="CD567" i="1"/>
  <c r="CJ567" i="1" s="1"/>
  <c r="L430" i="14"/>
  <c r="CD206" i="1"/>
  <c r="I531" i="14"/>
  <c r="J375" i="14"/>
  <c r="CD478" i="1"/>
  <c r="CJ222" i="1"/>
  <c r="N222" i="14" s="1"/>
  <c r="M222" i="14"/>
  <c r="CD292" i="1"/>
  <c r="I158" i="14"/>
  <c r="CD158" i="1"/>
  <c r="CD346" i="1"/>
  <c r="L114" i="14"/>
  <c r="I256" i="14"/>
  <c r="CD256" i="1"/>
  <c r="N493" i="14"/>
  <c r="M71" i="14"/>
  <c r="M238" i="14"/>
  <c r="M464" i="14"/>
  <c r="M281" i="14"/>
  <c r="M48" i="14"/>
  <c r="CD279" i="1"/>
  <c r="CJ279" i="1" s="1"/>
  <c r="N279" i="14" s="1"/>
  <c r="M283" i="14"/>
  <c r="M284" i="14"/>
  <c r="M276" i="14"/>
  <c r="M192" i="14"/>
  <c r="M613" i="14"/>
  <c r="CJ81" i="1"/>
  <c r="N81" i="14" s="1"/>
  <c r="M81" i="14"/>
  <c r="L42" i="14"/>
  <c r="L215" i="14"/>
  <c r="L225" i="14"/>
  <c r="L228" i="14"/>
  <c r="L258" i="14"/>
  <c r="L97" i="14"/>
  <c r="L213" i="14"/>
  <c r="L214" i="14"/>
  <c r="L259" i="14"/>
  <c r="L323" i="14"/>
  <c r="L330" i="14"/>
  <c r="L251" i="14"/>
  <c r="L197" i="14"/>
  <c r="L403" i="14"/>
  <c r="L398" i="14"/>
  <c r="L423" i="14"/>
  <c r="L437" i="14"/>
  <c r="L453" i="14"/>
  <c r="L449" i="14"/>
  <c r="L451" i="14"/>
  <c r="L462" i="14"/>
  <c r="L479" i="14"/>
  <c r="L339" i="14"/>
  <c r="L338" i="14"/>
  <c r="L506" i="14"/>
  <c r="L336" i="14"/>
  <c r="L378" i="14"/>
  <c r="L529" i="14"/>
  <c r="L373" i="14"/>
  <c r="L534" i="14"/>
  <c r="L384" i="14"/>
  <c r="L385" i="14"/>
  <c r="L539" i="14"/>
  <c r="L414" i="14"/>
  <c r="L416" i="14"/>
  <c r="L444" i="14"/>
  <c r="L555" i="14"/>
  <c r="L551" i="14"/>
  <c r="L552" i="14"/>
  <c r="L556" i="14"/>
  <c r="L560" i="14"/>
  <c r="L549" i="14"/>
  <c r="L553" i="14"/>
  <c r="L563" i="14"/>
  <c r="L564" i="14"/>
  <c r="L565" i="14"/>
  <c r="L579" i="14"/>
  <c r="L571" i="14"/>
  <c r="L567" i="14"/>
  <c r="L583" i="14"/>
  <c r="L580" i="14"/>
  <c r="L574" i="14"/>
  <c r="L601" i="14"/>
  <c r="L604" i="14"/>
  <c r="L290" i="14"/>
  <c r="L391" i="14"/>
  <c r="K177" i="14"/>
  <c r="K533" i="14"/>
  <c r="L22" i="14"/>
  <c r="L173" i="14"/>
  <c r="L463" i="14"/>
  <c r="I463" i="14"/>
  <c r="CJ195" i="1"/>
  <c r="L467" i="14"/>
  <c r="L572" i="14"/>
  <c r="CJ78" i="1"/>
  <c r="M345" i="14"/>
  <c r="L331" i="14"/>
  <c r="L381" i="14"/>
  <c r="L270" i="14"/>
  <c r="M340" i="14"/>
  <c r="L353" i="14"/>
  <c r="L492" i="14"/>
  <c r="K353" i="14"/>
  <c r="K492" i="14"/>
  <c r="J178" i="14"/>
  <c r="J392" i="14"/>
  <c r="K189" i="14"/>
  <c r="K611" i="14"/>
  <c r="L367" i="14"/>
  <c r="J614" i="14"/>
  <c r="K55" i="14"/>
  <c r="I55" i="14"/>
  <c r="I42" i="14"/>
  <c r="I215" i="14"/>
  <c r="I225" i="14"/>
  <c r="I228" i="14"/>
  <c r="I258" i="14"/>
  <c r="I97" i="14"/>
  <c r="I259" i="14"/>
  <c r="I213" i="14"/>
  <c r="I214" i="14"/>
  <c r="I323" i="14"/>
  <c r="I251" i="14"/>
  <c r="I197" i="14"/>
  <c r="I330" i="14"/>
  <c r="I403" i="14"/>
  <c r="I398" i="14"/>
  <c r="I423" i="14"/>
  <c r="I437" i="14"/>
  <c r="I449" i="14"/>
  <c r="I462" i="14"/>
  <c r="I451" i="14"/>
  <c r="I453" i="14"/>
  <c r="I479" i="14"/>
  <c r="I339" i="14"/>
  <c r="I338" i="14"/>
  <c r="I506" i="14"/>
  <c r="I336" i="14"/>
  <c r="I529" i="14"/>
  <c r="I378" i="14"/>
  <c r="I373" i="14"/>
  <c r="I376" i="14"/>
  <c r="I534" i="14"/>
  <c r="I384" i="14"/>
  <c r="I539" i="14"/>
  <c r="I532" i="14"/>
  <c r="I385" i="14"/>
  <c r="I416" i="14"/>
  <c r="I414" i="14"/>
  <c r="I444" i="14"/>
  <c r="I553" i="14"/>
  <c r="I552" i="14"/>
  <c r="I549" i="14"/>
  <c r="I555" i="14"/>
  <c r="I563" i="14"/>
  <c r="I551" i="14"/>
  <c r="I556" i="14"/>
  <c r="I560" i="14"/>
  <c r="I565" i="14"/>
  <c r="I564" i="14"/>
  <c r="I567" i="14"/>
  <c r="I571" i="14"/>
  <c r="I579" i="14"/>
  <c r="I583" i="14"/>
  <c r="I575" i="14"/>
  <c r="I580" i="14"/>
  <c r="I574" i="14"/>
  <c r="I601" i="14"/>
  <c r="I604" i="14"/>
  <c r="I267" i="14"/>
  <c r="I287" i="14"/>
  <c r="I569" i="14"/>
  <c r="I290" i="14"/>
  <c r="I381" i="14"/>
  <c r="I372" i="14"/>
  <c r="I391" i="14"/>
  <c r="I286" i="14"/>
  <c r="I383" i="14"/>
  <c r="CJ490" i="1"/>
  <c r="N587" i="14" s="1"/>
  <c r="M587" i="14"/>
  <c r="I177" i="14"/>
  <c r="I533" i="14"/>
  <c r="L614" i="14"/>
  <c r="K8" i="14"/>
  <c r="K411" i="14"/>
  <c r="L8" i="14"/>
  <c r="L411" i="14"/>
  <c r="CJ355" i="1"/>
  <c r="M582" i="14"/>
  <c r="J568" i="14"/>
  <c r="L569" i="14"/>
  <c r="L383" i="14"/>
  <c r="J177" i="14"/>
  <c r="J234" i="14"/>
  <c r="J367" i="14"/>
  <c r="L465" i="14"/>
  <c r="CJ36" i="1"/>
  <c r="M303" i="14"/>
  <c r="I568" i="14"/>
  <c r="I270" i="14"/>
  <c r="L372" i="14"/>
  <c r="J372" i="14"/>
  <c r="K178" i="14"/>
  <c r="K392" i="14"/>
  <c r="I178" i="14"/>
  <c r="I392" i="14"/>
  <c r="L287" i="14"/>
  <c r="I331" i="14"/>
  <c r="J611" i="14"/>
  <c r="L177" i="14"/>
  <c r="I8" i="14"/>
  <c r="I411" i="14"/>
  <c r="J8" i="14"/>
  <c r="J411" i="14"/>
  <c r="J22" i="14"/>
  <c r="J173" i="14"/>
  <c r="L321" i="14"/>
  <c r="L267" i="14"/>
  <c r="I371" i="14"/>
  <c r="CJ191" i="1"/>
  <c r="N497" i="14" s="1"/>
  <c r="M497" i="14"/>
  <c r="L234" i="14"/>
  <c r="J365" i="14"/>
  <c r="J467" i="14"/>
  <c r="J572" i="14"/>
  <c r="L286" i="14"/>
  <c r="L371" i="14"/>
  <c r="I321" i="14"/>
  <c r="CJ47" i="1"/>
  <c r="N47" i="14" s="1"/>
  <c r="M329" i="14"/>
  <c r="CJ491" i="1"/>
  <c r="N500" i="14" s="1"/>
  <c r="M500" i="14"/>
  <c r="CJ139" i="1"/>
  <c r="J42" i="14"/>
  <c r="J215" i="14"/>
  <c r="J225" i="14"/>
  <c r="J228" i="14"/>
  <c r="J258" i="14"/>
  <c r="J97" i="14"/>
  <c r="J214" i="14"/>
  <c r="J213" i="14"/>
  <c r="J259" i="14"/>
  <c r="J251" i="14"/>
  <c r="J323" i="14"/>
  <c r="J330" i="14"/>
  <c r="J197" i="14"/>
  <c r="J398" i="14"/>
  <c r="J403" i="14"/>
  <c r="J437" i="14"/>
  <c r="J423" i="14"/>
  <c r="J449" i="14"/>
  <c r="J462" i="14"/>
  <c r="J453" i="14"/>
  <c r="J451" i="14"/>
  <c r="J479" i="14"/>
  <c r="J339" i="14"/>
  <c r="J338" i="14"/>
  <c r="J506" i="14"/>
  <c r="J336" i="14"/>
  <c r="J529" i="14"/>
  <c r="J378" i="14"/>
  <c r="J373" i="14"/>
  <c r="J534" i="14"/>
  <c r="J539" i="14"/>
  <c r="J385" i="14"/>
  <c r="J384" i="14"/>
  <c r="J414" i="14"/>
  <c r="J416" i="14"/>
  <c r="J444" i="14"/>
  <c r="J555" i="14"/>
  <c r="J552" i="14"/>
  <c r="J556" i="14"/>
  <c r="J551" i="14"/>
  <c r="J549" i="14"/>
  <c r="J563" i="14"/>
  <c r="J553" i="14"/>
  <c r="J560" i="14"/>
  <c r="J564" i="14"/>
  <c r="J565" i="14"/>
  <c r="J571" i="14"/>
  <c r="J579" i="14"/>
  <c r="J567" i="14"/>
  <c r="J583" i="14"/>
  <c r="J574" i="14"/>
  <c r="J580" i="14"/>
  <c r="J601" i="14"/>
  <c r="J604" i="14"/>
  <c r="J391" i="14"/>
  <c r="J287" i="14"/>
  <c r="J331" i="14"/>
  <c r="J290" i="14"/>
  <c r="J321" i="14"/>
  <c r="J270" i="14"/>
  <c r="J383" i="14"/>
  <c r="J366" i="14"/>
  <c r="K357" i="14"/>
  <c r="K489" i="14"/>
  <c r="I467" i="14"/>
  <c r="I572" i="14"/>
  <c r="L55" i="14"/>
  <c r="J267" i="14"/>
  <c r="L568" i="14"/>
  <c r="J381" i="14"/>
  <c r="J371" i="14"/>
  <c r="L489" i="14"/>
  <c r="I622" i="14"/>
  <c r="M13" i="14"/>
  <c r="M358" i="14"/>
  <c r="M302" i="14"/>
  <c r="M240" i="14"/>
  <c r="M64" i="14"/>
  <c r="M606" i="14"/>
  <c r="CD463" i="1"/>
  <c r="CJ463" i="1" s="1"/>
  <c r="CD609" i="1"/>
  <c r="CJ609" i="1" s="1"/>
  <c r="N609" i="14" s="1"/>
  <c r="CD616" i="1"/>
  <c r="CJ616" i="1" s="1"/>
  <c r="N616" i="14" s="1"/>
  <c r="M468" i="14"/>
  <c r="M364" i="14"/>
  <c r="CD621" i="1"/>
  <c r="CJ621" i="1" s="1"/>
  <c r="N621" i="14" s="1"/>
  <c r="M502" i="14"/>
  <c r="M31" i="14"/>
  <c r="M52" i="14"/>
  <c r="CD241" i="1"/>
  <c r="CJ241" i="1" s="1"/>
  <c r="N241" i="14" s="1"/>
  <c r="M67" i="14"/>
  <c r="K609" i="14"/>
  <c r="M195" i="14"/>
  <c r="M78" i="14"/>
  <c r="CD467" i="1"/>
  <c r="M467" i="14" s="1"/>
  <c r="CD16" i="1"/>
  <c r="CJ16" i="1" s="1"/>
  <c r="N16" i="14" s="1"/>
  <c r="CD39" i="1"/>
  <c r="CJ39" i="1" s="1"/>
  <c r="N39" i="14" s="1"/>
  <c r="M274" i="14"/>
  <c r="CD2" i="1"/>
  <c r="CD18" i="1"/>
  <c r="CJ18" i="1" s="1"/>
  <c r="N18" i="14" s="1"/>
  <c r="M80" i="14"/>
  <c r="K16" i="14"/>
  <c r="CD615" i="1"/>
  <c r="CJ615" i="1" s="1"/>
  <c r="N615" i="14" s="1"/>
  <c r="CD282" i="1"/>
  <c r="CJ282" i="1" s="1"/>
  <c r="N282" i="14" s="1"/>
  <c r="CD57" i="1"/>
  <c r="CJ57" i="1" s="1"/>
  <c r="N57" i="14" s="1"/>
  <c r="M77" i="14"/>
  <c r="CD56" i="1"/>
  <c r="CJ56" i="1" s="1"/>
  <c r="N56" i="14" s="1"/>
  <c r="CD46" i="1"/>
  <c r="CJ46" i="1" s="1"/>
  <c r="N46" i="14" s="1"/>
  <c r="CD72" i="1"/>
  <c r="CJ72" i="1" s="1"/>
  <c r="N72" i="14" s="1"/>
  <c r="CD43" i="1"/>
  <c r="CJ43" i="1" s="1"/>
  <c r="N43" i="14" s="1"/>
  <c r="CD469" i="1"/>
  <c r="CJ469" i="1" s="1"/>
  <c r="N469" i="14" s="1"/>
  <c r="CD41" i="1"/>
  <c r="CJ41" i="1" s="1"/>
  <c r="N41" i="14" s="1"/>
  <c r="L39" i="14"/>
  <c r="K56" i="14"/>
  <c r="CD313" i="1"/>
  <c r="CJ313" i="1" s="1"/>
  <c r="N313" i="14" s="1"/>
  <c r="CD24" i="1"/>
  <c r="CJ24" i="1" s="1"/>
  <c r="N24" i="14" s="1"/>
  <c r="CD60" i="1"/>
  <c r="CJ60" i="1" s="1"/>
  <c r="N60" i="14" s="1"/>
  <c r="CD231" i="1"/>
  <c r="CJ231" i="1" s="1"/>
  <c r="N231" i="14" s="1"/>
  <c r="CD51" i="1"/>
  <c r="CJ51" i="1" s="1"/>
  <c r="N51" i="14" s="1"/>
  <c r="CD466" i="1"/>
  <c r="CJ466" i="1" s="1"/>
  <c r="N466" i="14" s="1"/>
  <c r="CD15" i="1"/>
  <c r="CJ15" i="1" s="1"/>
  <c r="N15" i="14" s="1"/>
  <c r="J24" i="14"/>
  <c r="M23" i="14"/>
  <c r="CJ23" i="1"/>
  <c r="N23" i="14" s="1"/>
  <c r="M21" i="14"/>
  <c r="CJ21" i="1"/>
  <c r="N21" i="14" s="1"/>
  <c r="CD610" i="1"/>
  <c r="CJ610" i="1" s="1"/>
  <c r="N610" i="14" s="1"/>
  <c r="CD63" i="1"/>
  <c r="CJ63" i="1" s="1"/>
  <c r="N63" i="14" s="1"/>
  <c r="CD184" i="1"/>
  <c r="CJ184" i="1" s="1"/>
  <c r="CD353" i="1"/>
  <c r="M353" i="14" s="1"/>
  <c r="CD366" i="1"/>
  <c r="CJ366" i="1" s="1"/>
  <c r="CD55" i="1"/>
  <c r="CD614" i="1"/>
  <c r="CJ614" i="1" s="1"/>
  <c r="K466" i="14"/>
  <c r="CD69" i="1"/>
  <c r="CJ69" i="1" s="1"/>
  <c r="N69" i="14" s="1"/>
  <c r="J610" i="14"/>
  <c r="CD73" i="1"/>
  <c r="CJ73" i="1" s="1"/>
  <c r="N73" i="14" s="1"/>
  <c r="J353" i="14"/>
  <c r="CD25" i="1"/>
  <c r="CJ25" i="1" s="1"/>
  <c r="N25" i="14" s="1"/>
  <c r="CD233" i="1"/>
  <c r="CJ233" i="1" s="1"/>
  <c r="N233" i="14" s="1"/>
  <c r="I366" i="14"/>
  <c r="CD32" i="1"/>
  <c r="CJ32" i="1" s="1"/>
  <c r="N32" i="14" s="1"/>
  <c r="CD177" i="1"/>
  <c r="M177" i="14" s="1"/>
  <c r="CD29" i="1"/>
  <c r="CJ29" i="1" s="1"/>
  <c r="N29" i="14" s="1"/>
  <c r="CD230" i="1"/>
  <c r="CJ230" i="1" s="1"/>
  <c r="N230" i="14" s="1"/>
  <c r="L313" i="14"/>
  <c r="CD365" i="1"/>
  <c r="CJ365" i="1" s="1"/>
  <c r="CD26" i="1"/>
  <c r="CJ26" i="1" s="1"/>
  <c r="N26" i="14" s="1"/>
  <c r="CD19" i="1"/>
  <c r="CD504" i="1"/>
  <c r="CJ504" i="1" s="1"/>
  <c r="N504" i="14" s="1"/>
  <c r="M35" i="14"/>
  <c r="N35" i="14"/>
  <c r="M4" i="14"/>
  <c r="N4" i="14"/>
  <c r="M193" i="14"/>
  <c r="N193" i="14"/>
  <c r="CD354" i="1"/>
  <c r="CJ354" i="1" s="1"/>
  <c r="M370" i="14"/>
  <c r="N370" i="14"/>
  <c r="M47" i="14"/>
  <c r="M145" i="14"/>
  <c r="N145" i="14"/>
  <c r="M91" i="14"/>
  <c r="N91" i="14"/>
  <c r="M304" i="14"/>
  <c r="N304" i="14"/>
  <c r="M288" i="14"/>
  <c r="N288" i="14"/>
  <c r="I19" i="14"/>
  <c r="M271" i="14"/>
  <c r="N271" i="14"/>
  <c r="M187" i="14"/>
  <c r="N187" i="14"/>
  <c r="M14" i="14"/>
  <c r="CD470" i="1"/>
  <c r="CJ470" i="1" s="1"/>
  <c r="N299" i="14"/>
  <c r="M617" i="14"/>
  <c r="N617" i="14"/>
  <c r="M619" i="14"/>
  <c r="N619" i="14"/>
  <c r="M272" i="14"/>
  <c r="N272" i="14"/>
  <c r="CD22" i="1"/>
  <c r="I22" i="14"/>
  <c r="L26" i="14"/>
  <c r="M7" i="14"/>
  <c r="N7" i="14"/>
  <c r="M53" i="14"/>
  <c r="M368" i="14"/>
  <c r="N368" i="14"/>
  <c r="CD93" i="1"/>
  <c r="CJ93" i="1" s="1"/>
  <c r="M490" i="14"/>
  <c r="M83" i="14"/>
  <c r="N83" i="14"/>
  <c r="M103" i="14"/>
  <c r="N103" i="14"/>
  <c r="CD45" i="1"/>
  <c r="CJ45" i="1" s="1"/>
  <c r="I45" i="14"/>
  <c r="M11" i="14"/>
  <c r="M333" i="14"/>
  <c r="N333" i="14"/>
  <c r="M68" i="14"/>
  <c r="M314" i="14"/>
  <c r="N314" i="14"/>
  <c r="M59" i="14"/>
  <c r="N59" i="14"/>
  <c r="K32" i="14"/>
  <c r="M280" i="14"/>
  <c r="N280" i="14"/>
  <c r="M491" i="14"/>
  <c r="M605" i="14"/>
  <c r="N605" i="14"/>
  <c r="M235" i="14"/>
  <c r="N235" i="14"/>
  <c r="M273" i="14"/>
  <c r="M239" i="14"/>
  <c r="N239" i="14"/>
  <c r="M445" i="14"/>
  <c r="N445" i="14"/>
  <c r="M620" i="14"/>
  <c r="N620" i="14"/>
  <c r="M90" i="14"/>
  <c r="N90" i="14"/>
  <c r="M9" i="14"/>
  <c r="N9" i="14"/>
  <c r="M405" i="14"/>
  <c r="N405" i="14"/>
  <c r="CD320" i="1"/>
  <c r="CJ320" i="1" s="1"/>
  <c r="I320" i="14"/>
  <c r="CD356" i="1"/>
  <c r="CJ356" i="1" s="1"/>
  <c r="M141" i="14"/>
  <c r="N141" i="14"/>
  <c r="M270" i="14"/>
  <c r="M143" i="14"/>
  <c r="N143" i="14"/>
  <c r="M191" i="14"/>
  <c r="M65" i="14"/>
  <c r="M142" i="14"/>
  <c r="N142" i="14"/>
  <c r="M505" i="14"/>
  <c r="N505" i="14"/>
  <c r="M139" i="14"/>
  <c r="CD188" i="1"/>
  <c r="CJ188" i="1" s="1"/>
  <c r="CD242" i="1"/>
  <c r="CJ242" i="1" s="1"/>
  <c r="CD178" i="1"/>
  <c r="CD10" i="1"/>
  <c r="CJ10" i="1" s="1"/>
  <c r="CD367" i="1"/>
  <c r="CJ367" i="1" s="1"/>
  <c r="CD137" i="1"/>
  <c r="CJ137" i="1" s="1"/>
  <c r="CD236" i="1"/>
  <c r="CJ236" i="1" s="1"/>
  <c r="CD20" i="1"/>
  <c r="CJ20" i="1" s="1"/>
  <c r="CD140" i="1"/>
  <c r="CJ140" i="1" s="1"/>
  <c r="CD234" i="1"/>
  <c r="CJ234" i="1" s="1"/>
  <c r="CD607" i="1"/>
  <c r="CJ607" i="1" s="1"/>
  <c r="CD37" i="1"/>
  <c r="CJ37" i="1" s="1"/>
  <c r="CD277" i="1"/>
  <c r="CJ277" i="1" s="1"/>
  <c r="CD12" i="1"/>
  <c r="CJ12" i="1" s="1"/>
  <c r="CD232" i="1"/>
  <c r="CJ232" i="1" s="1"/>
  <c r="CD322" i="1"/>
  <c r="CJ322" i="1" s="1"/>
  <c r="CD503" i="1"/>
  <c r="CJ503" i="1" s="1"/>
  <c r="CD278" i="1"/>
  <c r="CJ278" i="1" s="1"/>
  <c r="CD311" i="1"/>
  <c r="CJ311" i="1" s="1"/>
  <c r="CD38" i="1"/>
  <c r="CJ38" i="1" s="1"/>
  <c r="CD285" i="1"/>
  <c r="CJ285" i="1" s="1"/>
  <c r="CD79" i="1"/>
  <c r="CJ79" i="1" s="1"/>
  <c r="CD58" i="1"/>
  <c r="CJ58" i="1" s="1"/>
  <c r="CD319" i="1"/>
  <c r="CJ319" i="1" s="1"/>
  <c r="CD268" i="1"/>
  <c r="CJ268" i="1" s="1"/>
  <c r="CD189" i="1"/>
  <c r="CJ189" i="1" s="1"/>
  <c r="N611" i="14" s="1"/>
  <c r="CD618" i="1"/>
  <c r="CJ618" i="1" s="1"/>
  <c r="CD465" i="1"/>
  <c r="CJ465" i="1" s="1"/>
  <c r="CD27" i="1"/>
  <c r="CJ27" i="1" s="1"/>
  <c r="CD44" i="1"/>
  <c r="CJ44" i="1" s="1"/>
  <c r="CD42" i="1"/>
  <c r="CD138" i="1"/>
  <c r="CJ138" i="1" s="1"/>
  <c r="CD3" i="1"/>
  <c r="CJ3" i="1" s="1"/>
  <c r="CD8" i="1"/>
  <c r="CD50" i="1"/>
  <c r="CJ50" i="1" s="1"/>
  <c r="CD34" i="1"/>
  <c r="CJ34" i="1" s="1"/>
  <c r="CD5" i="1"/>
  <c r="CJ5" i="1" s="1"/>
  <c r="CD357" i="1"/>
  <c r="CJ357" i="1" s="1"/>
  <c r="N489" i="14" s="1"/>
  <c r="CD54" i="1"/>
  <c r="CJ54" i="1" s="1"/>
  <c r="CD612" i="1"/>
  <c r="CJ612" i="1" s="1"/>
  <c r="CD289" i="1"/>
  <c r="CJ289" i="1" s="1"/>
  <c r="CD70" i="1"/>
  <c r="CJ70" i="1" s="1"/>
  <c r="CD186" i="1"/>
  <c r="CJ186" i="1" s="1"/>
  <c r="CD61" i="1"/>
  <c r="CJ61" i="1" s="1"/>
  <c r="CD17" i="1"/>
  <c r="CJ17" i="1" s="1"/>
  <c r="I17" i="14"/>
  <c r="N68" i="14"/>
  <c r="N77" i="14"/>
  <c r="N53" i="14"/>
  <c r="N11" i="14"/>
  <c r="N14" i="14"/>
  <c r="M480" i="14" l="1"/>
  <c r="M247" i="14"/>
  <c r="M461" i="14"/>
  <c r="M136" i="14"/>
  <c r="M6" i="14"/>
  <c r="M264" i="14"/>
  <c r="J569" i="14"/>
  <c r="M226" i="14"/>
  <c r="M299" i="14"/>
  <c r="M40" i="14"/>
  <c r="M246" i="14"/>
  <c r="M315" i="14"/>
  <c r="M527" i="14"/>
  <c r="M420" i="14"/>
  <c r="CD460" i="1"/>
  <c r="CJ526" i="1"/>
  <c r="N526" i="14" s="1"/>
  <c r="M432" i="14"/>
  <c r="M115" i="14"/>
  <c r="CJ307" i="1"/>
  <c r="N307" i="14" s="1"/>
  <c r="M545" i="14"/>
  <c r="CJ217" i="1"/>
  <c r="N217" i="14" s="1"/>
  <c r="M514" i="14"/>
  <c r="CJ540" i="1"/>
  <c r="N540" i="14" s="1"/>
  <c r="M190" i="14"/>
  <c r="CD208" i="1"/>
  <c r="CJ208" i="1" s="1"/>
  <c r="N208" i="14" s="1"/>
  <c r="M229" i="14"/>
  <c r="CD185" i="1"/>
  <c r="I176" i="14"/>
  <c r="CD176" i="1"/>
  <c r="M92" i="14"/>
  <c r="CJ92" i="1"/>
  <c r="CD76" i="1"/>
  <c r="CJ427" i="1"/>
  <c r="N427" i="14" s="1"/>
  <c r="M422" i="14"/>
  <c r="M494" i="14"/>
  <c r="M122" i="14"/>
  <c r="M156" i="14"/>
  <c r="M183" i="14"/>
  <c r="M415" i="14"/>
  <c r="M410" i="14"/>
  <c r="CJ151" i="1"/>
  <c r="N151" i="14" s="1"/>
  <c r="CD533" i="1"/>
  <c r="CJ533" i="1" s="1"/>
  <c r="L533" i="14"/>
  <c r="M203" i="14"/>
  <c r="CD209" i="1"/>
  <c r="CJ209" i="1" s="1"/>
  <c r="N209" i="14" s="1"/>
  <c r="M244" i="14"/>
  <c r="CD377" i="1"/>
  <c r="M377" i="14" s="1"/>
  <c r="M168" i="14"/>
  <c r="CJ471" i="1"/>
  <c r="N471" i="14" s="1"/>
  <c r="CD253" i="1"/>
  <c r="M253" i="14" s="1"/>
  <c r="CJ172" i="1"/>
  <c r="N172" i="14" s="1"/>
  <c r="M172" i="14"/>
  <c r="CJ590" i="1"/>
  <c r="N590" i="14" s="1"/>
  <c r="M590" i="14"/>
  <c r="CD570" i="1"/>
  <c r="CJ515" i="1"/>
  <c r="N515" i="14" s="1"/>
  <c r="M515" i="14"/>
  <c r="I461" i="14"/>
  <c r="I380" i="14"/>
  <c r="CD380" i="1"/>
  <c r="CJ166" i="1"/>
  <c r="N166" i="14" s="1"/>
  <c r="M166" i="14"/>
  <c r="CD401" i="1"/>
  <c r="CJ390" i="1"/>
  <c r="N390" i="14" s="1"/>
  <c r="M390" i="14"/>
  <c r="CJ501" i="1"/>
  <c r="N501" i="14" s="1"/>
  <c r="M501" i="14"/>
  <c r="CJ496" i="1"/>
  <c r="N496" i="14" s="1"/>
  <c r="M496" i="14"/>
  <c r="I594" i="14"/>
  <c r="CD594" i="1"/>
  <c r="CJ589" i="1"/>
  <c r="N589" i="14" s="1"/>
  <c r="M589" i="14"/>
  <c r="M130" i="14"/>
  <c r="CJ130" i="1"/>
  <c r="N130" i="14" s="1"/>
  <c r="CJ499" i="1"/>
  <c r="N499" i="14" s="1"/>
  <c r="M499" i="14"/>
  <c r="CJ554" i="1"/>
  <c r="N554" i="14" s="1"/>
  <c r="M554" i="14"/>
  <c r="CJ350" i="1"/>
  <c r="N350" i="14" s="1"/>
  <c r="M350" i="14"/>
  <c r="CD341" i="1"/>
  <c r="CJ457" i="1"/>
  <c r="N457" i="14" s="1"/>
  <c r="M457" i="14"/>
  <c r="CJ460" i="1"/>
  <c r="N460" i="14" s="1"/>
  <c r="M460" i="14"/>
  <c r="M442" i="14"/>
  <c r="CJ442" i="1"/>
  <c r="N442" i="14" s="1"/>
  <c r="I164" i="14"/>
  <c r="CD164" i="1"/>
  <c r="I361" i="14"/>
  <c r="CD361" i="1"/>
  <c r="CJ308" i="1"/>
  <c r="N308" i="14" s="1"/>
  <c r="M308" i="14"/>
  <c r="M524" i="14"/>
  <c r="CJ524" i="1"/>
  <c r="N524" i="14" s="1"/>
  <c r="CD550" i="1"/>
  <c r="CJ332" i="1"/>
  <c r="N332" i="14" s="1"/>
  <c r="M332" i="14"/>
  <c r="CJ538" i="1"/>
  <c r="N538" i="14" s="1"/>
  <c r="M538" i="14"/>
  <c r="CJ362" i="1"/>
  <c r="N362" i="14" s="1"/>
  <c r="M362" i="14"/>
  <c r="N266" i="14"/>
  <c r="M117" i="14"/>
  <c r="M184" i="14"/>
  <c r="M163" i="14"/>
  <c r="M254" i="14"/>
  <c r="M241" i="14"/>
  <c r="M616" i="14"/>
  <c r="M73" i="14"/>
  <c r="CJ433" i="1"/>
  <c r="N433" i="14" s="1"/>
  <c r="M149" i="14"/>
  <c r="CJ135" i="1"/>
  <c r="N135" i="14" s="1"/>
  <c r="CD575" i="1"/>
  <c r="CJ575" i="1" s="1"/>
  <c r="CD474" i="1"/>
  <c r="CJ474" i="1" s="1"/>
  <c r="N474" i="14" s="1"/>
  <c r="CD294" i="1"/>
  <c r="CJ294" i="1" s="1"/>
  <c r="N294" i="14" s="1"/>
  <c r="M279" i="14"/>
  <c r="M57" i="14"/>
  <c r="CJ2" i="1"/>
  <c r="N2" i="14" s="1"/>
  <c r="CD528" i="1"/>
  <c r="CJ528" i="1" s="1"/>
  <c r="N528" i="14" s="1"/>
  <c r="N191" i="14"/>
  <c r="CD148" i="1"/>
  <c r="CJ148" i="1" s="1"/>
  <c r="N148" i="14" s="1"/>
  <c r="M113" i="14"/>
  <c r="CD532" i="1"/>
  <c r="CJ532" i="1" s="1"/>
  <c r="CD448" i="1"/>
  <c r="CJ448" i="1" s="1"/>
  <c r="N448" i="14" s="1"/>
  <c r="M428" i="14"/>
  <c r="CD171" i="1"/>
  <c r="CJ171" i="1" s="1"/>
  <c r="N171" i="14" s="1"/>
  <c r="CD324" i="1"/>
  <c r="M324" i="14" s="1"/>
  <c r="CD440" i="1"/>
  <c r="CJ440" i="1" s="1"/>
  <c r="N440" i="14" s="1"/>
  <c r="I171" i="14"/>
  <c r="CJ434" i="1"/>
  <c r="N434" i="14" s="1"/>
  <c r="CD530" i="1"/>
  <c r="CJ530" i="1" s="1"/>
  <c r="M400" i="14"/>
  <c r="M261" i="14"/>
  <c r="CD531" i="1"/>
  <c r="CJ531" i="1" s="1"/>
  <c r="N531" i="14" s="1"/>
  <c r="CD75" i="1"/>
  <c r="M75" i="14" s="1"/>
  <c r="I324" i="14"/>
  <c r="CD249" i="1"/>
  <c r="M249" i="14" s="1"/>
  <c r="CD169" i="1"/>
  <c r="CJ169" i="1" s="1"/>
  <c r="N169" i="14" s="1"/>
  <c r="M535" i="14"/>
  <c r="M536" i="14"/>
  <c r="CD576" i="1"/>
  <c r="CJ576" i="1" s="1"/>
  <c r="CD419" i="1"/>
  <c r="CJ419" i="1" s="1"/>
  <c r="N419" i="14" s="1"/>
  <c r="CD475" i="1"/>
  <c r="CJ475" i="1" s="1"/>
  <c r="N475" i="14" s="1"/>
  <c r="CD207" i="1"/>
  <c r="CJ207" i="1" s="1"/>
  <c r="N207" i="14" s="1"/>
  <c r="CD119" i="1"/>
  <c r="CJ119" i="1" s="1"/>
  <c r="N119" i="14" s="1"/>
  <c r="CD376" i="1"/>
  <c r="CJ376" i="1" s="1"/>
  <c r="CD431" i="1"/>
  <c r="CJ431" i="1" s="1"/>
  <c r="N431" i="14" s="1"/>
  <c r="CD343" i="1"/>
  <c r="CJ343" i="1" s="1"/>
  <c r="N343" i="14" s="1"/>
  <c r="M2" i="14"/>
  <c r="CD439" i="1"/>
  <c r="CD98" i="1"/>
  <c r="CJ98" i="1" s="1"/>
  <c r="N98" i="14" s="1"/>
  <c r="CD409" i="1"/>
  <c r="CJ409" i="1" s="1"/>
  <c r="N409" i="14" s="1"/>
  <c r="L532" i="14"/>
  <c r="CD118" i="1"/>
  <c r="M118" i="14" s="1"/>
  <c r="M458" i="14"/>
  <c r="CD121" i="1"/>
  <c r="CJ121" i="1" s="1"/>
  <c r="N121" i="14" s="1"/>
  <c r="CD477" i="1"/>
  <c r="M477" i="14" s="1"/>
  <c r="I161" i="14"/>
  <c r="CD161" i="1"/>
  <c r="N491" i="14"/>
  <c r="CJ152" i="1"/>
  <c r="N152" i="14" s="1"/>
  <c r="M152" i="14"/>
  <c r="I408" i="14"/>
  <c r="CD408" i="1"/>
  <c r="I325" i="14"/>
  <c r="CD325" i="1"/>
  <c r="CD476" i="1"/>
  <c r="CJ105" i="1"/>
  <c r="N105" i="14" s="1"/>
  <c r="M105" i="14"/>
  <c r="CD167" i="1"/>
  <c r="CJ256" i="1"/>
  <c r="N256" i="14" s="1"/>
  <c r="M256" i="14"/>
  <c r="CJ206" i="1"/>
  <c r="N206" i="14" s="1"/>
  <c r="M206" i="14"/>
  <c r="CJ435" i="1"/>
  <c r="N435" i="14" s="1"/>
  <c r="M435" i="14"/>
  <c r="CJ134" i="1"/>
  <c r="N134" i="14" s="1"/>
  <c r="M134" i="14"/>
  <c r="I407" i="14"/>
  <c r="CD407" i="1"/>
  <c r="CJ292" i="1"/>
  <c r="N292" i="14" s="1"/>
  <c r="M292" i="14"/>
  <c r="I147" i="14"/>
  <c r="CD147" i="1"/>
  <c r="CJ547" i="1"/>
  <c r="N547" i="14" s="1"/>
  <c r="M547" i="14"/>
  <c r="CJ124" i="1"/>
  <c r="N124" i="14" s="1"/>
  <c r="M124" i="14"/>
  <c r="CJ104" i="1"/>
  <c r="N104" i="14" s="1"/>
  <c r="M104" i="14"/>
  <c r="CD454" i="1"/>
  <c r="I375" i="14"/>
  <c r="CD375" i="1"/>
  <c r="I33" i="14"/>
  <c r="CD33" i="1"/>
  <c r="I219" i="14"/>
  <c r="CD219" i="1"/>
  <c r="CJ300" i="1"/>
  <c r="N300" i="14" s="1"/>
  <c r="M300" i="14"/>
  <c r="I30" i="14"/>
  <c r="CD30" i="1"/>
  <c r="I144" i="14"/>
  <c r="CD144" i="1"/>
  <c r="CJ125" i="1"/>
  <c r="N125" i="14" s="1"/>
  <c r="M125" i="14"/>
  <c r="CJ150" i="1"/>
  <c r="N150" i="14" s="1"/>
  <c r="M150" i="14"/>
  <c r="I116" i="14"/>
  <c r="CD116" i="1"/>
  <c r="I160" i="14"/>
  <c r="CD160" i="1"/>
  <c r="CJ327" i="1"/>
  <c r="N327" i="14" s="1"/>
  <c r="M327" i="14"/>
  <c r="I334" i="14"/>
  <c r="CD334" i="1"/>
  <c r="CJ158" i="1"/>
  <c r="N158" i="14" s="1"/>
  <c r="M158" i="14"/>
  <c r="CJ537" i="1"/>
  <c r="N537" i="14" s="1"/>
  <c r="M537" i="14"/>
  <c r="CD82" i="1"/>
  <c r="CJ478" i="1"/>
  <c r="N478" i="14" s="1"/>
  <c r="M478" i="14"/>
  <c r="I257" i="14"/>
  <c r="CD257" i="1"/>
  <c r="I544" i="14"/>
  <c r="CD544" i="1"/>
  <c r="CJ250" i="1"/>
  <c r="N250" i="14" s="1"/>
  <c r="M250" i="14"/>
  <c r="CJ99" i="1"/>
  <c r="N99" i="14" s="1"/>
  <c r="M99" i="14"/>
  <c r="CJ346" i="1"/>
  <c r="N346" i="14" s="1"/>
  <c r="M346" i="14"/>
  <c r="CJ452" i="1"/>
  <c r="N452" i="14" s="1"/>
  <c r="M452" i="14"/>
  <c r="CD74" i="1"/>
  <c r="L74" i="14"/>
  <c r="CJ109" i="1"/>
  <c r="N109" i="14" s="1"/>
  <c r="M109" i="14"/>
  <c r="CD430" i="1"/>
  <c r="CD114" i="1"/>
  <c r="M450" i="14"/>
  <c r="CJ450" i="1"/>
  <c r="N450" i="14" s="1"/>
  <c r="CJ485" i="1"/>
  <c r="N485" i="14" s="1"/>
  <c r="M485" i="14"/>
  <c r="CD159" i="1"/>
  <c r="CD326" i="1"/>
  <c r="CJ429" i="1"/>
  <c r="N429" i="14" s="1"/>
  <c r="M429" i="14"/>
  <c r="CJ546" i="1"/>
  <c r="N546" i="14" s="1"/>
  <c r="M546" i="14"/>
  <c r="I374" i="14"/>
  <c r="CD374" i="1"/>
  <c r="M621" i="14"/>
  <c r="M466" i="14"/>
  <c r="N139" i="14"/>
  <c r="M609" i="14"/>
  <c r="M16" i="14"/>
  <c r="M69" i="14"/>
  <c r="M610" i="14"/>
  <c r="M41" i="14"/>
  <c r="M282" i="14"/>
  <c r="M46" i="14"/>
  <c r="M25" i="14"/>
  <c r="M24" i="14"/>
  <c r="M18" i="14"/>
  <c r="N622" i="14"/>
  <c r="M230" i="14"/>
  <c r="N490" i="14"/>
  <c r="CJ42" i="1"/>
  <c r="M215" i="14"/>
  <c r="M225" i="14"/>
  <c r="M228" i="14"/>
  <c r="M258" i="14"/>
  <c r="M97" i="14"/>
  <c r="M213" i="14"/>
  <c r="M259" i="14"/>
  <c r="M214" i="14"/>
  <c r="M323" i="14"/>
  <c r="M197" i="14"/>
  <c r="M251" i="14"/>
  <c r="M330" i="14"/>
  <c r="M398" i="14"/>
  <c r="M403" i="14"/>
  <c r="M437" i="14"/>
  <c r="M423" i="14"/>
  <c r="M449" i="14"/>
  <c r="M462" i="14"/>
  <c r="M451" i="14"/>
  <c r="M453" i="14"/>
  <c r="M479" i="14"/>
  <c r="M506" i="14"/>
  <c r="M339" i="14"/>
  <c r="M336" i="14"/>
  <c r="M338" i="14"/>
  <c r="M378" i="14"/>
  <c r="M529" i="14"/>
  <c r="M373" i="14"/>
  <c r="M384" i="14"/>
  <c r="M534" i="14"/>
  <c r="M385" i="14"/>
  <c r="M539" i="14"/>
  <c r="M414" i="14"/>
  <c r="M416" i="14"/>
  <c r="M444" i="14"/>
  <c r="M555" i="14"/>
  <c r="M552" i="14"/>
  <c r="M551" i="14"/>
  <c r="M556" i="14"/>
  <c r="M553" i="14"/>
  <c r="M549" i="14"/>
  <c r="M563" i="14"/>
  <c r="M560" i="14"/>
  <c r="M564" i="14"/>
  <c r="M565" i="14"/>
  <c r="M571" i="14"/>
  <c r="M567" i="14"/>
  <c r="M579" i="14"/>
  <c r="M574" i="14"/>
  <c r="M583" i="14"/>
  <c r="M580" i="14"/>
  <c r="M604" i="14"/>
  <c r="M601" i="14"/>
  <c r="M391" i="14"/>
  <c r="M287" i="14"/>
  <c r="M290" i="14"/>
  <c r="M366" i="14"/>
  <c r="M381" i="14"/>
  <c r="M321" i="14"/>
  <c r="N78" i="14"/>
  <c r="N345" i="14"/>
  <c r="M286" i="14"/>
  <c r="CJ22" i="1"/>
  <c r="N173" i="14" s="1"/>
  <c r="M173" i="14"/>
  <c r="CJ177" i="1"/>
  <c r="N168" i="14"/>
  <c r="N329" i="14"/>
  <c r="M569" i="14"/>
  <c r="M568" i="14"/>
  <c r="M331" i="14"/>
  <c r="M365" i="14"/>
  <c r="CJ467" i="1"/>
  <c r="M572" i="14"/>
  <c r="N614" i="14"/>
  <c r="N463" i="14"/>
  <c r="M611" i="14"/>
  <c r="N303" i="14"/>
  <c r="N36" i="14"/>
  <c r="CJ178" i="1"/>
  <c r="N392" i="14" s="1"/>
  <c r="M392" i="14"/>
  <c r="CJ55" i="1"/>
  <c r="N195" i="14"/>
  <c r="N247" i="14"/>
  <c r="CJ8" i="1"/>
  <c r="N411" i="14" s="1"/>
  <c r="M411" i="14"/>
  <c r="M372" i="14"/>
  <c r="M489" i="14"/>
  <c r="M383" i="14"/>
  <c r="M371" i="14"/>
  <c r="N582" i="14"/>
  <c r="N355" i="14"/>
  <c r="CJ353" i="1"/>
  <c r="M492" i="14"/>
  <c r="M267" i="14"/>
  <c r="M463" i="14"/>
  <c r="M43" i="14"/>
  <c r="M614" i="14"/>
  <c r="M231" i="14"/>
  <c r="M56" i="14"/>
  <c r="M313" i="14"/>
  <c r="M60" i="14"/>
  <c r="M622" i="14"/>
  <c r="M72" i="14"/>
  <c r="M55" i="14"/>
  <c r="M233" i="14"/>
  <c r="M15" i="14"/>
  <c r="M63" i="14"/>
  <c r="M39" i="14"/>
  <c r="M29" i="14"/>
  <c r="M504" i="14"/>
  <c r="M615" i="14"/>
  <c r="M32" i="14"/>
  <c r="M51" i="14"/>
  <c r="M26" i="14"/>
  <c r="M469" i="14"/>
  <c r="M19" i="14"/>
  <c r="CJ19" i="1"/>
  <c r="M70" i="14"/>
  <c r="M44" i="14"/>
  <c r="M278" i="14"/>
  <c r="M137" i="14"/>
  <c r="N568" i="14"/>
  <c r="M320" i="14"/>
  <c r="M289" i="14"/>
  <c r="M357" i="14"/>
  <c r="M189" i="14"/>
  <c r="M12" i="14"/>
  <c r="M242" i="14"/>
  <c r="M5" i="14"/>
  <c r="N65" i="14"/>
  <c r="M354" i="14"/>
  <c r="M10" i="14"/>
  <c r="M612" i="14"/>
  <c r="M465" i="14"/>
  <c r="M58" i="14"/>
  <c r="M607" i="14"/>
  <c r="N184" i="14"/>
  <c r="M322" i="14"/>
  <c r="M50" i="14"/>
  <c r="M8" i="14"/>
  <c r="M79" i="14"/>
  <c r="M234" i="14"/>
  <c r="M61" i="14"/>
  <c r="M138" i="14"/>
  <c r="M38" i="14"/>
  <c r="M20" i="14"/>
  <c r="N273" i="14"/>
  <c r="M186" i="14"/>
  <c r="M42" i="14"/>
  <c r="M311" i="14"/>
  <c r="M236" i="14"/>
  <c r="M22" i="14"/>
  <c r="M27" i="14"/>
  <c r="M503" i="14"/>
  <c r="M367" i="14"/>
  <c r="M54" i="14"/>
  <c r="M618" i="14"/>
  <c r="M232" i="14"/>
  <c r="M178" i="14"/>
  <c r="M45" i="14"/>
  <c r="M470" i="14"/>
  <c r="M268" i="14"/>
  <c r="M277" i="14"/>
  <c r="M188" i="14"/>
  <c r="M356" i="14"/>
  <c r="M34" i="14"/>
  <c r="M319" i="14"/>
  <c r="M37" i="14"/>
  <c r="M93" i="14"/>
  <c r="M17" i="14"/>
  <c r="M3" i="14"/>
  <c r="M285" i="14"/>
  <c r="M140" i="14"/>
  <c r="M533" i="14" l="1"/>
  <c r="M530" i="14"/>
  <c r="M208" i="14"/>
  <c r="M294" i="14"/>
  <c r="CJ76" i="1"/>
  <c r="N76" i="14" s="1"/>
  <c r="M76" i="14"/>
  <c r="N252" i="14"/>
  <c r="N92" i="14"/>
  <c r="M176" i="14"/>
  <c r="CJ176" i="1"/>
  <c r="CJ185" i="1"/>
  <c r="N185" i="14" s="1"/>
  <c r="M185" i="14"/>
  <c r="CJ253" i="1"/>
  <c r="N253" i="14" s="1"/>
  <c r="CJ377" i="1"/>
  <c r="N377" i="14" s="1"/>
  <c r="M575" i="14"/>
  <c r="M209" i="14"/>
  <c r="M440" i="14"/>
  <c r="M409" i="14"/>
  <c r="M207" i="14"/>
  <c r="M474" i="14"/>
  <c r="CJ361" i="1"/>
  <c r="N361" i="14" s="1"/>
  <c r="M361" i="14"/>
  <c r="CJ401" i="1"/>
  <c r="N401" i="14" s="1"/>
  <c r="M401" i="14"/>
  <c r="M164" i="14"/>
  <c r="CJ164" i="1"/>
  <c r="N164" i="14" s="1"/>
  <c r="M341" i="14"/>
  <c r="CJ341" i="1"/>
  <c r="N341" i="14" s="1"/>
  <c r="CJ550" i="1"/>
  <c r="N550" i="14" s="1"/>
  <c r="M550" i="14"/>
  <c r="CJ570" i="1"/>
  <c r="N570" i="14" s="1"/>
  <c r="M570" i="14"/>
  <c r="M380" i="14"/>
  <c r="CJ380" i="1"/>
  <c r="N380" i="14" s="1"/>
  <c r="CJ594" i="1"/>
  <c r="N594" i="14" s="1"/>
  <c r="M594" i="14"/>
  <c r="M171" i="14"/>
  <c r="CJ324" i="1"/>
  <c r="N324" i="14" s="1"/>
  <c r="CJ75" i="1"/>
  <c r="N75" i="14" s="1"/>
  <c r="M98" i="14"/>
  <c r="M475" i="14"/>
  <c r="M528" i="14"/>
  <c r="M576" i="14"/>
  <c r="CJ477" i="1"/>
  <c r="N477" i="14" s="1"/>
  <c r="CJ118" i="1"/>
  <c r="N118" i="14" s="1"/>
  <c r="CJ249" i="1"/>
  <c r="N249" i="14" s="1"/>
  <c r="M148" i="14"/>
  <c r="M376" i="14"/>
  <c r="M169" i="14"/>
  <c r="M448" i="14"/>
  <c r="CK2" i="1"/>
  <c r="M119" i="14"/>
  <c r="M532" i="14"/>
  <c r="M531" i="14"/>
  <c r="CK616" i="1"/>
  <c r="CK210" i="1"/>
  <c r="CK525" i="1"/>
  <c r="CK14" i="1"/>
  <c r="CK361" i="1"/>
  <c r="CK108" i="1"/>
  <c r="CK217" i="1"/>
  <c r="CK532" i="1"/>
  <c r="CK539" i="1"/>
  <c r="CK220" i="1"/>
  <c r="CK66" i="1"/>
  <c r="CK309" i="1"/>
  <c r="CK582" i="1"/>
  <c r="CK538" i="1"/>
  <c r="CK143" i="1"/>
  <c r="CK401" i="1"/>
  <c r="CK31" i="1"/>
  <c r="CK173" i="1"/>
  <c r="CK169" i="1"/>
  <c r="CK483" i="1"/>
  <c r="CK471" i="1"/>
  <c r="CK30" i="1"/>
  <c r="CK304" i="1"/>
  <c r="CK191" i="1"/>
  <c r="CK307" i="1"/>
  <c r="CK20" i="1"/>
  <c r="CK353" i="1"/>
  <c r="CK130" i="1"/>
  <c r="M343" i="14"/>
  <c r="CK257" i="1"/>
  <c r="CK407" i="1"/>
  <c r="CK395" i="1"/>
  <c r="CK416" i="1"/>
  <c r="CK423" i="1"/>
  <c r="CK323" i="1"/>
  <c r="CK466" i="1"/>
  <c r="CK511" i="1"/>
  <c r="CK550" i="1"/>
  <c r="CK599" i="1"/>
  <c r="CK264" i="1"/>
  <c r="CK507" i="1"/>
  <c r="CK54" i="1"/>
  <c r="CK128" i="1"/>
  <c r="CK408" i="1"/>
  <c r="CK478" i="1"/>
  <c r="CK602" i="1"/>
  <c r="CK406" i="1"/>
  <c r="CK78" i="1"/>
  <c r="CK376" i="1"/>
  <c r="CK242" i="1"/>
  <c r="CK560" i="1"/>
  <c r="CK372" i="1"/>
  <c r="CK356" i="1"/>
  <c r="CK484" i="1"/>
  <c r="CK448" i="1"/>
  <c r="CK231" i="1"/>
  <c r="CK394" i="1"/>
  <c r="M431" i="14"/>
  <c r="CK26" i="1"/>
  <c r="CK48" i="1"/>
  <c r="CK124" i="1"/>
  <c r="CK34" i="1"/>
  <c r="CK540" i="1"/>
  <c r="CK27" i="1"/>
  <c r="CK218" i="1"/>
  <c r="CK290" i="1"/>
  <c r="M121" i="14"/>
  <c r="CK224" i="1"/>
  <c r="CK207" i="1"/>
  <c r="CK199" i="1"/>
  <c r="CK351" i="1"/>
  <c r="CK87" i="1"/>
  <c r="CK273" i="1"/>
  <c r="CK247" i="1"/>
  <c r="CK545" i="1"/>
  <c r="CK69" i="1"/>
  <c r="CK46" i="1"/>
  <c r="CK156" i="1"/>
  <c r="CK7" i="1"/>
  <c r="CK260" i="1"/>
  <c r="CK23" i="1"/>
  <c r="CK614" i="1"/>
  <c r="CK256" i="1"/>
  <c r="CK374" i="1"/>
  <c r="CK607" i="1"/>
  <c r="CK389" i="1"/>
  <c r="CK439" i="1"/>
  <c r="CK292" i="1"/>
  <c r="CK316" i="1"/>
  <c r="CK412" i="1"/>
  <c r="CK24" i="1"/>
  <c r="CK161" i="1"/>
  <c r="CK102" i="1"/>
  <c r="CK305" i="1"/>
  <c r="CK384" i="1"/>
  <c r="CK598" i="1"/>
  <c r="CK35" i="1"/>
  <c r="CK172" i="1"/>
  <c r="CK99" i="1"/>
  <c r="CK310" i="1"/>
  <c r="CK535" i="1"/>
  <c r="CK492" i="1"/>
  <c r="CK270" i="1"/>
  <c r="CK613" i="1"/>
  <c r="CK6" i="1"/>
  <c r="CK152" i="1"/>
  <c r="CK296" i="1"/>
  <c r="CK347" i="1"/>
  <c r="CK559" i="1"/>
  <c r="CK92" i="1"/>
  <c r="CK313" i="1"/>
  <c r="CK94" i="1"/>
  <c r="CK328" i="1"/>
  <c r="CK337" i="1"/>
  <c r="CK410" i="1"/>
  <c r="CK49" i="1"/>
  <c r="CK111" i="1"/>
  <c r="CK146" i="1"/>
  <c r="CK306" i="1"/>
  <c r="CK528" i="1"/>
  <c r="CK586" i="1"/>
  <c r="CK60" i="1"/>
  <c r="CK166" i="1"/>
  <c r="CK435" i="1"/>
  <c r="CK520" i="1"/>
  <c r="CK572" i="1"/>
  <c r="CK80" i="1"/>
  <c r="CK86" i="1"/>
  <c r="CK62" i="1"/>
  <c r="CK472" i="1"/>
  <c r="CK390" i="1"/>
  <c r="CK589" i="1"/>
  <c r="CK176" i="1"/>
  <c r="CK134" i="1"/>
  <c r="CK198" i="1"/>
  <c r="CK246" i="1"/>
  <c r="CK418" i="1"/>
  <c r="CK141" i="1"/>
  <c r="CK568" i="1"/>
  <c r="CK168" i="1"/>
  <c r="CK431" i="1"/>
  <c r="CK519" i="1"/>
  <c r="CK567" i="1"/>
  <c r="CK72" i="1"/>
  <c r="CK456" i="1"/>
  <c r="CK42" i="1"/>
  <c r="CK463" i="1"/>
  <c r="CK77" i="1"/>
  <c r="CK549" i="1"/>
  <c r="CK488" i="1"/>
  <c r="CK8" i="1"/>
  <c r="CK117" i="1"/>
  <c r="CK291" i="1"/>
  <c r="CK10" i="1"/>
  <c r="CK318" i="1"/>
  <c r="CK302" i="1"/>
  <c r="CK11" i="1"/>
  <c r="CK513" i="1"/>
  <c r="CK70" i="1"/>
  <c r="CK335" i="1"/>
  <c r="CK89" i="1"/>
  <c r="CK324" i="1"/>
  <c r="CK497" i="1"/>
  <c r="CK490" i="1"/>
  <c r="CK365" i="1"/>
  <c r="CK133" i="1"/>
  <c r="CK326" i="1"/>
  <c r="CK245" i="1"/>
  <c r="CK417" i="1"/>
  <c r="CK360" i="1"/>
  <c r="CK184" i="1"/>
  <c r="CK237" i="1"/>
  <c r="CK64" i="1"/>
  <c r="CK223" i="1"/>
  <c r="CK300" i="1"/>
  <c r="CK378" i="1"/>
  <c r="CK573" i="1"/>
  <c r="CK28" i="1"/>
  <c r="CK93" i="1"/>
  <c r="CK167" i="1"/>
  <c r="CK436" i="1"/>
  <c r="CK510" i="1"/>
  <c r="CK564" i="1"/>
  <c r="CK9" i="1"/>
  <c r="CK180" i="1"/>
  <c r="CK109" i="1"/>
  <c r="CK487" i="1"/>
  <c r="CK543" i="1"/>
  <c r="CK177" i="1"/>
  <c r="CK469" i="1"/>
  <c r="CK171" i="1"/>
  <c r="CK107" i="1"/>
  <c r="CK475" i="1"/>
  <c r="CK393" i="1"/>
  <c r="CK494" i="1"/>
  <c r="CK281" i="1"/>
  <c r="CK183" i="1"/>
  <c r="CK253" i="1"/>
  <c r="CK315" i="1"/>
  <c r="CK415" i="1"/>
  <c r="CK56" i="1"/>
  <c r="CK470" i="1"/>
  <c r="CK104" i="1"/>
  <c r="CK400" i="1"/>
  <c r="CK352" i="1"/>
  <c r="CK553" i="1"/>
  <c r="CK276" i="1"/>
  <c r="CK16" i="1"/>
  <c r="CK163" i="1"/>
  <c r="CK259" i="1"/>
  <c r="CK453" i="1"/>
  <c r="CK369" i="1"/>
  <c r="CK587" i="1"/>
  <c r="CK90" i="1"/>
  <c r="CK446" i="1"/>
  <c r="CK186" i="1"/>
  <c r="CK196" i="1"/>
  <c r="CK190" i="1"/>
  <c r="CK301" i="1"/>
  <c r="CK576" i="1"/>
  <c r="CK50" i="1"/>
  <c r="CK244" i="1"/>
  <c r="CK229" i="1"/>
  <c r="CK354" i="1"/>
  <c r="CK575" i="1"/>
  <c r="CK131" i="1"/>
  <c r="CK182" i="1"/>
  <c r="CK40" i="1"/>
  <c r="CK269" i="1"/>
  <c r="CK137" i="1"/>
  <c r="CK43" i="1"/>
  <c r="CK208" i="1"/>
  <c r="CK149" i="1"/>
  <c r="CK345" i="1"/>
  <c r="CK563" i="1"/>
  <c r="CK371" i="1"/>
  <c r="CK205" i="1"/>
  <c r="CK254" i="1"/>
  <c r="CK506" i="1"/>
  <c r="CK419" i="1"/>
  <c r="CK195" i="1"/>
  <c r="CK145" i="1"/>
  <c r="CK204" i="1"/>
  <c r="CK197" i="1"/>
  <c r="CK339" i="1"/>
  <c r="CK298" i="1"/>
  <c r="CK569" i="1"/>
  <c r="CK140" i="1"/>
  <c r="CK3" i="1"/>
  <c r="CK162" i="1"/>
  <c r="CK212" i="1"/>
  <c r="CK461" i="1"/>
  <c r="CK377" i="1"/>
  <c r="CK594" i="1"/>
  <c r="CK52" i="1"/>
  <c r="CK84" i="1"/>
  <c r="CK438" i="1"/>
  <c r="CK522" i="1"/>
  <c r="CK583" i="1"/>
  <c r="CK32" i="1"/>
  <c r="CK33" i="1"/>
  <c r="CK249" i="1"/>
  <c r="CK500" i="1"/>
  <c r="CK411" i="1"/>
  <c r="CK286" i="1"/>
  <c r="CK65" i="1"/>
  <c r="CK279" i="1"/>
  <c r="CK136" i="1"/>
  <c r="CK154" i="1"/>
  <c r="CK486" i="1"/>
  <c r="CK541" i="1"/>
  <c r="CK366" i="1"/>
  <c r="CK188" i="1"/>
  <c r="CK609" i="1"/>
  <c r="CK95" i="1"/>
  <c r="CK399" i="1"/>
  <c r="CK338" i="1"/>
  <c r="CK551" i="1"/>
  <c r="CK21" i="1"/>
  <c r="CK225" i="1"/>
  <c r="CK429" i="1"/>
  <c r="CK518" i="1"/>
  <c r="CK571" i="1"/>
  <c r="CK280" i="1"/>
  <c r="CK178" i="1"/>
  <c r="CK19" i="1"/>
  <c r="CK85" i="1"/>
  <c r="CK263" i="1"/>
  <c r="CK477" i="1"/>
  <c r="CK386" i="1"/>
  <c r="CK496" i="1"/>
  <c r="CK13" i="1"/>
  <c r="CK193" i="1"/>
  <c r="CK505" i="1"/>
  <c r="CK473" i="1"/>
  <c r="CK38" i="1"/>
  <c r="CK82" i="1"/>
  <c r="CK139" i="1"/>
  <c r="CK608" i="1"/>
  <c r="CK537" i="1"/>
  <c r="CK58" i="1"/>
  <c r="CK404" i="1"/>
  <c r="CK314" i="1"/>
  <c r="CK147" i="1"/>
  <c r="CK12" i="1"/>
  <c r="CK75" i="1"/>
  <c r="CK142" i="1"/>
  <c r="CK289" i="1"/>
  <c r="CK200" i="1"/>
  <c r="M439" i="14"/>
  <c r="CK275" i="1"/>
  <c r="CK118" i="1"/>
  <c r="CK521" i="1"/>
  <c r="CK230" i="1"/>
  <c r="CK148" i="1"/>
  <c r="CK398" i="1"/>
  <c r="CK348" i="1"/>
  <c r="CK558" i="1"/>
  <c r="CK464" i="1"/>
  <c r="CK238" i="1"/>
  <c r="CK106" i="1"/>
  <c r="CK403" i="1"/>
  <c r="CK508" i="1"/>
  <c r="CK554" i="1"/>
  <c r="CK15" i="1"/>
  <c r="CK174" i="1"/>
  <c r="CK213" i="1"/>
  <c r="CK457" i="1"/>
  <c r="CK385" i="1"/>
  <c r="CK601" i="1"/>
  <c r="CK192" i="1"/>
  <c r="CK110" i="1"/>
  <c r="CK308" i="1"/>
  <c r="CK373" i="1"/>
  <c r="CK591" i="1"/>
  <c r="CK71" i="1"/>
  <c r="CK201" i="1"/>
  <c r="CK330" i="1"/>
  <c r="CK336" i="1"/>
  <c r="CK546" i="1"/>
  <c r="CK51" i="1"/>
  <c r="CK287" i="1"/>
  <c r="CK4" i="1"/>
  <c r="CK88" i="1"/>
  <c r="CK325" i="1"/>
  <c r="CK501" i="1"/>
  <c r="CK421" i="1"/>
  <c r="CK103" i="1"/>
  <c r="CK606" i="1"/>
  <c r="CK216" i="1"/>
  <c r="CK402" i="1"/>
  <c r="CK346" i="1"/>
  <c r="CK303" i="1"/>
  <c r="CK235" i="1"/>
  <c r="CK331" i="1"/>
  <c r="CK228" i="1"/>
  <c r="CK458" i="1"/>
  <c r="CK379" i="1"/>
  <c r="CK585" i="1"/>
  <c r="CK283" i="1"/>
  <c r="CK185" i="1"/>
  <c r="CK135" i="1"/>
  <c r="CK221" i="1"/>
  <c r="CK499" i="1"/>
  <c r="CK420" i="1"/>
  <c r="CK467" i="1"/>
  <c r="CK57" i="1"/>
  <c r="CK22" i="1"/>
  <c r="CK236" i="1"/>
  <c r="CK144" i="1"/>
  <c r="CK523" i="1"/>
  <c r="CK215" i="1"/>
  <c r="CK381" i="1"/>
  <c r="CK234" i="1"/>
  <c r="CK322" i="1"/>
  <c r="CK579" i="1"/>
  <c r="CK317" i="1"/>
  <c r="CK53" i="1"/>
  <c r="CK312" i="1"/>
  <c r="CK424" i="1"/>
  <c r="CK428" i="1"/>
  <c r="CK187" i="1"/>
  <c r="CK278" i="1"/>
  <c r="CK454" i="1"/>
  <c r="CJ439" i="1"/>
  <c r="N439" i="14" s="1"/>
  <c r="CK370" i="1"/>
  <c r="CK391" i="1"/>
  <c r="CK426" i="1"/>
  <c r="CK570" i="1"/>
  <c r="CK113" i="1"/>
  <c r="CK258" i="1"/>
  <c r="CK450" i="1"/>
  <c r="CK363" i="1"/>
  <c r="CK595" i="1"/>
  <c r="CK358" i="1"/>
  <c r="CK151" i="1"/>
  <c r="CK517" i="1"/>
  <c r="CK552" i="1"/>
  <c r="CK605" i="1"/>
  <c r="CK619" i="1"/>
  <c r="CK222" i="1"/>
  <c r="CK433" i="1"/>
  <c r="CK515" i="1"/>
  <c r="CK562" i="1"/>
  <c r="CK620" i="1"/>
  <c r="CK285" i="1"/>
  <c r="CK17" i="1"/>
  <c r="CK175" i="1"/>
  <c r="CK158" i="1"/>
  <c r="CK476" i="1"/>
  <c r="CK388" i="1"/>
  <c r="CK83" i="1"/>
  <c r="CK91" i="1"/>
  <c r="CK170" i="1"/>
  <c r="CK98" i="1"/>
  <c r="CK474" i="1"/>
  <c r="CK392" i="1"/>
  <c r="CK593" i="1"/>
  <c r="CK67" i="1"/>
  <c r="CK105" i="1"/>
  <c r="CK295" i="1"/>
  <c r="CK343" i="1"/>
  <c r="CK447" i="1"/>
  <c r="CK243" i="1"/>
  <c r="CK37" i="1"/>
  <c r="CK364" i="1"/>
  <c r="CK203" i="1"/>
  <c r="CK293" i="1"/>
  <c r="CK342" i="1"/>
  <c r="CK413" i="1"/>
  <c r="CK68" i="1"/>
  <c r="CK277" i="1"/>
  <c r="CK282" i="1"/>
  <c r="CK165" i="1"/>
  <c r="CK427" i="1"/>
  <c r="CK509" i="1"/>
  <c r="CK578" i="1"/>
  <c r="CK266" i="1"/>
  <c r="CK164" i="1"/>
  <c r="CK100" i="1"/>
  <c r="CK455" i="1"/>
  <c r="CK531" i="1"/>
  <c r="CK592" i="1"/>
  <c r="CK359" i="1"/>
  <c r="CK232" i="1"/>
  <c r="CK47" i="1"/>
  <c r="CK202" i="1"/>
  <c r="CK252" i="1"/>
  <c r="CK194" i="1"/>
  <c r="CK409" i="1"/>
  <c r="CK240" i="1"/>
  <c r="CK367" i="1"/>
  <c r="CK460" i="1"/>
  <c r="CK561" i="1"/>
  <c r="CK138" i="1"/>
  <c r="CK329" i="1"/>
  <c r="CK112" i="1"/>
  <c r="CK383" i="1"/>
  <c r="CK465" i="1"/>
  <c r="CK382" i="1"/>
  <c r="CK126" i="1"/>
  <c r="CK341" i="1"/>
  <c r="CK189" i="1"/>
  <c r="CK332" i="1"/>
  <c r="CK74" i="1"/>
  <c r="CK233" i="1"/>
  <c r="CK516" i="1"/>
  <c r="M419" i="14"/>
  <c r="CK443" i="1"/>
  <c r="CK114" i="1"/>
  <c r="CK452" i="1"/>
  <c r="CK588" i="1"/>
  <c r="CK241" i="1"/>
  <c r="CK123" i="1"/>
  <c r="CK441" i="1"/>
  <c r="CK527" i="1"/>
  <c r="CK581" i="1"/>
  <c r="CK504" i="1"/>
  <c r="CK368" i="1"/>
  <c r="CK120" i="1"/>
  <c r="CK440" i="1"/>
  <c r="CK529" i="1"/>
  <c r="CK577" i="1"/>
  <c r="CK25" i="1"/>
  <c r="CK179" i="1"/>
  <c r="CK327" i="1"/>
  <c r="CK498" i="1"/>
  <c r="CK544" i="1"/>
  <c r="CK284" i="1"/>
  <c r="CK36" i="1"/>
  <c r="CK129" i="1"/>
  <c r="CK261" i="1"/>
  <c r="CK480" i="1"/>
  <c r="CK536" i="1"/>
  <c r="CK41" i="1"/>
  <c r="CK610" i="1"/>
  <c r="CK119" i="1"/>
  <c r="CK422" i="1"/>
  <c r="CK514" i="1"/>
  <c r="CK565" i="1"/>
  <c r="CK73" i="1"/>
  <c r="CK271" i="1"/>
  <c r="CK153" i="1"/>
  <c r="CK397" i="1"/>
  <c r="CK350" i="1"/>
  <c r="CK556" i="1"/>
  <c r="CK59" i="1"/>
  <c r="CK63" i="1"/>
  <c r="CK226" i="1"/>
  <c r="CK442" i="1"/>
  <c r="CK526" i="1"/>
  <c r="CK574" i="1"/>
  <c r="CK502" i="1"/>
  <c r="CK127" i="1"/>
  <c r="CK265" i="1"/>
  <c r="CK482" i="1"/>
  <c r="CK533" i="1"/>
  <c r="CK596" i="1"/>
  <c r="CK615" i="1"/>
  <c r="CK288" i="1"/>
  <c r="CK206" i="1"/>
  <c r="CK396" i="1"/>
  <c r="CK334" i="1"/>
  <c r="CK555" i="1"/>
  <c r="CK76" i="1"/>
  <c r="CK209" i="1"/>
  <c r="CK311" i="1"/>
  <c r="CK512" i="1"/>
  <c r="CK491" i="1"/>
  <c r="CK479" i="1"/>
  <c r="CK121" i="1"/>
  <c r="CK79" i="1"/>
  <c r="CK18" i="1"/>
  <c r="CK621" i="1"/>
  <c r="CK580" i="1"/>
  <c r="CK255" i="1"/>
  <c r="CK239" i="1"/>
  <c r="CK542" i="1"/>
  <c r="CK547" i="1"/>
  <c r="CK159" i="1"/>
  <c r="CK262" i="1"/>
  <c r="CK44" i="1"/>
  <c r="CK444" i="1"/>
  <c r="CK294" i="1"/>
  <c r="CK430" i="1"/>
  <c r="CK214" i="1"/>
  <c r="CK534" i="1"/>
  <c r="CK125" i="1"/>
  <c r="CK219" i="1"/>
  <c r="CK481" i="1"/>
  <c r="CK387" i="1"/>
  <c r="CK274" i="1"/>
  <c r="CK115" i="1"/>
  <c r="CK97" i="1"/>
  <c r="CK449" i="1"/>
  <c r="CK362" i="1"/>
  <c r="CK495" i="1"/>
  <c r="CK55" i="1"/>
  <c r="CK81" i="1"/>
  <c r="CK101" i="1"/>
  <c r="CK459" i="1"/>
  <c r="CK530" i="1"/>
  <c r="CK604" i="1"/>
  <c r="CK355" i="1"/>
  <c r="CK321" i="1"/>
  <c r="CK611" i="1"/>
  <c r="CK96" i="1"/>
  <c r="CK251" i="1"/>
  <c r="CK340" i="1"/>
  <c r="CK548" i="1"/>
  <c r="CK333" i="1"/>
  <c r="CK299" i="1"/>
  <c r="CK132" i="1"/>
  <c r="CK250" i="1"/>
  <c r="CK248" i="1"/>
  <c r="CK489" i="1"/>
  <c r="CK272" i="1"/>
  <c r="CK227" i="1"/>
  <c r="CK434" i="1"/>
  <c r="CK524" i="1"/>
  <c r="CK584" i="1"/>
  <c r="CK445" i="1"/>
  <c r="CK319" i="1"/>
  <c r="CK267" i="1"/>
  <c r="CK122" i="1"/>
  <c r="CK432" i="1"/>
  <c r="CK344" i="1"/>
  <c r="CK566" i="1"/>
  <c r="CK493" i="1"/>
  <c r="CK268" i="1"/>
  <c r="CK116" i="1"/>
  <c r="CK211" i="1"/>
  <c r="CK462" i="1"/>
  <c r="CK375" i="1"/>
  <c r="CK597" i="1"/>
  <c r="CK29" i="1"/>
  <c r="CK181" i="1"/>
  <c r="CK155" i="1"/>
  <c r="CK485" i="1"/>
  <c r="CK414" i="1"/>
  <c r="CK45" i="1"/>
  <c r="CK405" i="1"/>
  <c r="CK618" i="1"/>
  <c r="CK617" i="1"/>
  <c r="CK150" i="1"/>
  <c r="CK425" i="1"/>
  <c r="CK349" i="1"/>
  <c r="CK557" i="1"/>
  <c r="CK39" i="1"/>
  <c r="CK503" i="1"/>
  <c r="CK157" i="1"/>
  <c r="CK603" i="1"/>
  <c r="CK61" i="1"/>
  <c r="CK380" i="1"/>
  <c r="CK297" i="1"/>
  <c r="CK160" i="1"/>
  <c r="CK612" i="1"/>
  <c r="CK468" i="1"/>
  <c r="CK437" i="1"/>
  <c r="CK5" i="1"/>
  <c r="CK590" i="1"/>
  <c r="CK357" i="1"/>
  <c r="CK600" i="1"/>
  <c r="CK451" i="1"/>
  <c r="CK320" i="1"/>
  <c r="M161" i="14"/>
  <c r="CJ161" i="1"/>
  <c r="N161" i="14" s="1"/>
  <c r="CJ374" i="1"/>
  <c r="N374" i="14" s="1"/>
  <c r="M374" i="14"/>
  <c r="CJ114" i="1"/>
  <c r="N114" i="14" s="1"/>
  <c r="M114" i="14"/>
  <c r="M82" i="14"/>
  <c r="CJ82" i="1"/>
  <c r="N82" i="14" s="1"/>
  <c r="CJ147" i="1"/>
  <c r="N147" i="14" s="1"/>
  <c r="M147" i="14"/>
  <c r="CJ430" i="1"/>
  <c r="N430" i="14" s="1"/>
  <c r="M430" i="14"/>
  <c r="CJ454" i="1"/>
  <c r="N454" i="14" s="1"/>
  <c r="M454" i="14"/>
  <c r="CJ476" i="1"/>
  <c r="N476" i="14" s="1"/>
  <c r="M476" i="14"/>
  <c r="CJ326" i="1"/>
  <c r="N326" i="14" s="1"/>
  <c r="M326" i="14"/>
  <c r="CJ544" i="1"/>
  <c r="N544" i="14" s="1"/>
  <c r="M544" i="14"/>
  <c r="CJ325" i="1"/>
  <c r="N325" i="14" s="1"/>
  <c r="M325" i="14"/>
  <c r="CJ159" i="1"/>
  <c r="N159" i="14" s="1"/>
  <c r="M159" i="14"/>
  <c r="CJ160" i="1"/>
  <c r="N160" i="14" s="1"/>
  <c r="M160" i="14"/>
  <c r="CJ144" i="1"/>
  <c r="N144" i="14" s="1"/>
  <c r="M144" i="14"/>
  <c r="CJ219" i="1"/>
  <c r="N219" i="14" s="1"/>
  <c r="M219" i="14"/>
  <c r="CJ257" i="1"/>
  <c r="N257" i="14" s="1"/>
  <c r="M257" i="14"/>
  <c r="CJ407" i="1"/>
  <c r="N407" i="14" s="1"/>
  <c r="M407" i="14"/>
  <c r="CJ167" i="1"/>
  <c r="N167" i="14" s="1"/>
  <c r="M167" i="14"/>
  <c r="CJ408" i="1"/>
  <c r="N408" i="14" s="1"/>
  <c r="M408" i="14"/>
  <c r="CJ74" i="1"/>
  <c r="N74" i="14" s="1"/>
  <c r="M74" i="14"/>
  <c r="CJ116" i="1"/>
  <c r="N116" i="14" s="1"/>
  <c r="M116" i="14"/>
  <c r="CJ30" i="1"/>
  <c r="N30" i="14" s="1"/>
  <c r="M30" i="14"/>
  <c r="CJ33" i="1"/>
  <c r="N33" i="14" s="1"/>
  <c r="M33" i="14"/>
  <c r="CJ334" i="1"/>
  <c r="N334" i="14" s="1"/>
  <c r="M334" i="14"/>
  <c r="CJ375" i="1"/>
  <c r="N375" i="14" s="1"/>
  <c r="M375" i="14"/>
  <c r="N55" i="14"/>
  <c r="N576" i="14"/>
  <c r="N572" i="14"/>
  <c r="N467" i="14"/>
  <c r="N533" i="14"/>
  <c r="N177" i="14"/>
  <c r="N353" i="14"/>
  <c r="N492" i="14"/>
  <c r="N215" i="14"/>
  <c r="N225" i="14"/>
  <c r="N228" i="14"/>
  <c r="N258" i="14"/>
  <c r="N97" i="14"/>
  <c r="N213" i="14"/>
  <c r="N259" i="14"/>
  <c r="N214" i="14"/>
  <c r="N323" i="14"/>
  <c r="N197" i="14"/>
  <c r="N251" i="14"/>
  <c r="N330" i="14"/>
  <c r="N398" i="14"/>
  <c r="N403" i="14"/>
  <c r="N423" i="14"/>
  <c r="N437" i="14"/>
  <c r="N449" i="14"/>
  <c r="N462" i="14"/>
  <c r="N453" i="14"/>
  <c r="N451" i="14"/>
  <c r="N479" i="14"/>
  <c r="N339" i="14"/>
  <c r="N338" i="14"/>
  <c r="N336" i="14"/>
  <c r="N506" i="14"/>
  <c r="N378" i="14"/>
  <c r="N373" i="14"/>
  <c r="N529" i="14"/>
  <c r="N376" i="14"/>
  <c r="N530" i="14"/>
  <c r="N384" i="14"/>
  <c r="N534" i="14"/>
  <c r="N385" i="14"/>
  <c r="N532" i="14"/>
  <c r="N539" i="14"/>
  <c r="N416" i="14"/>
  <c r="N414" i="14"/>
  <c r="N444" i="14"/>
  <c r="N555" i="14"/>
  <c r="N549" i="14"/>
  <c r="N552" i="14"/>
  <c r="N553" i="14"/>
  <c r="N560" i="14"/>
  <c r="N556" i="14"/>
  <c r="N551" i="14"/>
  <c r="N563" i="14"/>
  <c r="N564" i="14"/>
  <c r="N565" i="14"/>
  <c r="N571" i="14"/>
  <c r="N567" i="14"/>
  <c r="N579" i="14"/>
  <c r="N574" i="14"/>
  <c r="N583" i="14"/>
  <c r="N575" i="14"/>
  <c r="N580" i="14"/>
  <c r="N604" i="14"/>
  <c r="N601" i="14"/>
  <c r="N321" i="14"/>
  <c r="N391" i="14"/>
  <c r="N287" i="14"/>
  <c r="N290" i="14"/>
  <c r="N381" i="14"/>
  <c r="N366" i="14"/>
  <c r="N270" i="14"/>
  <c r="N371" i="14"/>
  <c r="N383" i="14"/>
  <c r="N372" i="14"/>
  <c r="N267" i="14"/>
  <c r="N365" i="14"/>
  <c r="N331" i="14"/>
  <c r="N569" i="14"/>
  <c r="N286" i="14"/>
  <c r="N19" i="14"/>
  <c r="N45" i="14"/>
  <c r="N50" i="14"/>
  <c r="N138" i="14"/>
  <c r="N140" i="14"/>
  <c r="N17" i="14"/>
  <c r="N188" i="14"/>
  <c r="N178" i="14"/>
  <c r="N22" i="14"/>
  <c r="N234" i="14"/>
  <c r="N465" i="14"/>
  <c r="N10" i="14"/>
  <c r="N137" i="14"/>
  <c r="N37" i="14"/>
  <c r="N289" i="14"/>
  <c r="N278" i="14"/>
  <c r="N277" i="14"/>
  <c r="N367" i="14"/>
  <c r="N42" i="14"/>
  <c r="N61" i="14"/>
  <c r="N79" i="14"/>
  <c r="N322" i="14"/>
  <c r="N612" i="14"/>
  <c r="N354" i="14"/>
  <c r="N232" i="14"/>
  <c r="N93" i="14"/>
  <c r="N319" i="14"/>
  <c r="N357" i="14"/>
  <c r="N311" i="14"/>
  <c r="N268" i="14"/>
  <c r="N503" i="14"/>
  <c r="N186" i="14"/>
  <c r="N20" i="14"/>
  <c r="N607" i="14"/>
  <c r="N44" i="14"/>
  <c r="N34" i="14"/>
  <c r="N618" i="14"/>
  <c r="N8" i="14"/>
  <c r="N5" i="14"/>
  <c r="N242" i="14"/>
  <c r="N320" i="14"/>
  <c r="N38" i="14"/>
  <c r="N58" i="14"/>
  <c r="N70" i="14"/>
  <c r="N189" i="14"/>
  <c r="N3" i="14"/>
  <c r="N356" i="14"/>
  <c r="N470" i="14"/>
  <c r="N54" i="14"/>
  <c r="N27" i="14"/>
  <c r="N285" i="14"/>
  <c r="N236" i="14"/>
  <c r="N12" i="14"/>
  <c r="N340" i="14" l="1"/>
  <c r="N176" i="14"/>
  <c r="CL172" i="1"/>
  <c r="CL484" i="1"/>
  <c r="CL108" i="1"/>
  <c r="J3" i="4"/>
  <c r="CL92" i="1"/>
  <c r="CL595" i="1"/>
  <c r="CL12" i="1"/>
  <c r="CL511" i="1"/>
  <c r="CL82" i="1"/>
  <c r="CL54" i="1"/>
  <c r="CL450" i="1"/>
  <c r="CL518" i="1"/>
  <c r="CL197" i="1"/>
  <c r="CL576" i="1"/>
  <c r="CL573" i="1"/>
  <c r="I3" i="4"/>
  <c r="CL285" i="1"/>
  <c r="CL196" i="1"/>
  <c r="K3" i="4"/>
  <c r="CL202" i="1"/>
  <c r="CL317" i="1"/>
  <c r="CL568" i="1"/>
  <c r="CL193" i="1"/>
  <c r="CL452" i="1"/>
  <c r="CL294" i="1"/>
  <c r="CL405" i="1"/>
  <c r="CL218" i="1"/>
  <c r="CL524" i="1"/>
  <c r="CL103" i="1"/>
  <c r="CL597" i="1"/>
  <c r="CL228" i="1"/>
  <c r="CL423" i="1"/>
  <c r="CL361" i="1"/>
  <c r="CL372" i="1"/>
  <c r="CL489" i="1"/>
  <c r="CL483" i="1"/>
  <c r="CL187" i="1"/>
  <c r="CL177" i="1"/>
  <c r="CL72" i="1"/>
  <c r="CL13" i="1"/>
  <c r="CL359" i="1"/>
  <c r="CL440" i="1"/>
  <c r="CL570" i="1"/>
  <c r="CL596" i="1"/>
  <c r="CL270" i="1"/>
  <c r="CL33" i="1"/>
  <c r="CL430" i="1"/>
  <c r="CL282" i="1"/>
  <c r="CL216" i="1"/>
  <c r="CL322" i="1"/>
  <c r="CL327" i="1"/>
  <c r="CL159" i="1"/>
  <c r="CL47" i="1"/>
  <c r="CL411" i="1"/>
  <c r="CL125" i="1"/>
  <c r="CL587" i="1"/>
  <c r="CL203" i="1"/>
  <c r="CL46" i="1"/>
  <c r="CL436" i="1"/>
  <c r="CL420" i="1"/>
  <c r="CL28" i="1"/>
  <c r="CL207" i="1"/>
  <c r="CL70" i="1"/>
  <c r="CL229" i="1"/>
  <c r="CL192" i="1"/>
  <c r="CL113" i="1"/>
  <c r="CL373" i="1"/>
  <c r="CL315" i="1"/>
  <c r="CL351" i="1"/>
  <c r="CL280" i="1"/>
  <c r="CL571" i="1"/>
  <c r="CL441" i="1"/>
  <c r="CL15" i="1"/>
  <c r="CL173" i="1"/>
  <c r="CL93" i="1"/>
  <c r="CL273" i="1"/>
  <c r="CL401" i="1"/>
  <c r="CL417" i="1"/>
  <c r="CL493" i="1"/>
  <c r="CL295" i="1"/>
  <c r="CL589" i="1"/>
  <c r="CL217" i="1"/>
  <c r="CL371" i="1"/>
  <c r="CL199" i="1"/>
  <c r="CL603" i="1"/>
  <c r="CL274" i="1"/>
  <c r="CL386" i="1"/>
  <c r="CL546" i="1"/>
  <c r="CL453" i="1"/>
  <c r="CL53" i="1"/>
  <c r="CL140" i="1"/>
  <c r="CL66" i="1"/>
  <c r="CL492" i="1"/>
  <c r="CL611" i="1"/>
  <c r="CL254" i="1"/>
  <c r="CL569" i="1"/>
  <c r="CL389" i="1"/>
  <c r="CL578" i="1"/>
  <c r="CL291" i="1"/>
  <c r="CL316" i="1"/>
  <c r="CL198" i="1"/>
  <c r="CL109" i="1"/>
  <c r="CL469" i="1"/>
  <c r="CL27" i="1"/>
  <c r="CL176" i="1"/>
  <c r="CL428" i="1"/>
  <c r="CL324" i="1"/>
  <c r="CL514" i="1"/>
  <c r="CL231" i="1"/>
  <c r="CL346" i="1"/>
  <c r="CL39" i="1"/>
  <c r="CL585" i="1"/>
  <c r="CL363" i="1"/>
  <c r="CL426" i="1"/>
  <c r="CL95" i="1"/>
  <c r="CL360" i="1"/>
  <c r="CL563" i="1"/>
  <c r="CL347" i="1"/>
  <c r="CL397" i="1"/>
  <c r="CL131" i="1"/>
  <c r="CL439" i="1"/>
  <c r="CL395" i="1"/>
  <c r="CL619" i="1"/>
  <c r="CL132" i="1"/>
  <c r="CL260" i="1"/>
  <c r="CL610" i="1"/>
  <c r="CL298" i="1"/>
  <c r="CL21" i="1"/>
  <c r="CL486" i="1"/>
  <c r="CL475" i="1"/>
  <c r="CL180" i="1"/>
  <c r="CL368" i="1"/>
  <c r="CL400" i="1"/>
  <c r="CL418" i="1"/>
  <c r="CL556" i="1"/>
  <c r="CL249" i="1"/>
  <c r="CL68" i="1"/>
  <c r="CL599" i="1"/>
  <c r="CL528" i="1"/>
  <c r="CL459" i="1"/>
  <c r="CL225" i="1"/>
  <c r="CL241" i="1"/>
  <c r="CL377" i="1"/>
  <c r="CL553" i="1"/>
  <c r="CL107" i="1"/>
  <c r="CL90" i="1"/>
  <c r="CL558" i="1"/>
  <c r="CL512" i="1"/>
  <c r="CL396" i="1"/>
  <c r="CL169" i="1"/>
  <c r="CL613" i="1"/>
  <c r="CL221" i="1"/>
  <c r="CL533" i="1"/>
  <c r="CL378" i="1"/>
  <c r="CL387" i="1"/>
  <c r="CL580" i="1"/>
  <c r="CL516" i="1"/>
  <c r="CL437" i="1"/>
  <c r="CL134" i="1"/>
  <c r="CL51" i="1"/>
  <c r="CL544" i="1"/>
  <c r="CL485" i="1"/>
  <c r="CL259" i="1"/>
  <c r="CL609" i="1"/>
  <c r="CL111" i="1"/>
  <c r="CL425" i="1"/>
  <c r="CL607" i="1"/>
  <c r="CL133" i="1"/>
  <c r="CL268" i="1"/>
  <c r="CL474" i="1"/>
  <c r="CL232" i="1"/>
  <c r="CL201" i="1"/>
  <c r="CL80" i="1"/>
  <c r="CL137" i="1"/>
  <c r="CL230" i="1"/>
  <c r="CL178" i="1"/>
  <c r="CL36" i="1"/>
  <c r="CL45" i="1"/>
  <c r="CL566" i="1"/>
  <c r="CL540" i="1"/>
  <c r="CL321" i="1"/>
  <c r="CL147" i="1"/>
  <c r="CL40" i="1"/>
  <c r="CL84" i="1"/>
  <c r="CL76" i="1"/>
  <c r="CL564" i="1"/>
  <c r="CL513" i="1"/>
  <c r="CL402" i="1"/>
  <c r="CL129" i="1"/>
  <c r="CL381" i="1"/>
  <c r="CL303" i="1"/>
  <c r="CL509" i="1"/>
  <c r="CL251" i="1"/>
  <c r="CL174" i="1"/>
  <c r="CL101" i="1"/>
  <c r="CL146" i="1"/>
  <c r="CL49" i="1"/>
  <c r="CL6" i="1"/>
  <c r="CL167" i="1"/>
  <c r="CL63" i="1"/>
  <c r="CL537" i="1"/>
  <c r="CL31" i="1"/>
  <c r="CL429" i="1"/>
  <c r="CL442" i="1"/>
  <c r="CL171" i="1"/>
  <c r="CL272" i="1"/>
  <c r="CL262" i="1"/>
  <c r="CL520" i="1"/>
  <c r="CL410" i="1"/>
  <c r="CL102" i="1"/>
  <c r="CL141" i="1"/>
  <c r="CL584" i="1"/>
  <c r="CL529" i="1"/>
  <c r="CL435" i="1"/>
  <c r="CL208" i="1"/>
  <c r="CL466" i="1"/>
  <c r="CL506" i="1"/>
  <c r="CL414" i="1"/>
  <c r="CL258" i="1"/>
  <c r="CL78" i="1"/>
  <c r="CL444" i="1"/>
  <c r="CL340" i="1"/>
  <c r="CL325" i="1"/>
  <c r="CL164" i="1"/>
  <c r="CL572" i="1"/>
  <c r="CL117" i="1"/>
  <c r="CL510" i="1"/>
  <c r="CL341" i="1"/>
  <c r="CL271" i="1"/>
  <c r="CL549" i="1"/>
  <c r="CL344" i="1"/>
  <c r="CL297" i="1"/>
  <c r="CL175" i="1"/>
  <c r="CL355" i="1"/>
  <c r="CL591" i="1"/>
  <c r="CL385" i="1"/>
  <c r="CL477" i="1"/>
  <c r="CL120" i="1"/>
  <c r="CL3" i="1"/>
  <c r="CL399" i="1"/>
  <c r="CL8" i="1"/>
  <c r="CL618" i="1"/>
  <c r="CL424" i="1"/>
  <c r="CL89" i="1"/>
  <c r="CL606" i="1"/>
  <c r="CL79" i="1"/>
  <c r="CL139" i="1"/>
  <c r="CL277" i="1"/>
  <c r="CL210" i="1"/>
  <c r="CL156" i="1"/>
  <c r="CL138" i="1"/>
  <c r="CL211" i="1"/>
  <c r="CL9" i="1"/>
  <c r="CL447" i="1"/>
  <c r="CL352" i="1"/>
  <c r="CL293" i="1"/>
  <c r="CL126" i="1"/>
  <c r="CL505" i="1"/>
  <c r="CL415" i="1"/>
  <c r="CL339" i="1"/>
  <c r="CL292" i="1"/>
  <c r="CL110" i="1"/>
  <c r="CL94" i="1"/>
  <c r="CL106" i="1"/>
  <c r="CL602" i="1"/>
  <c r="CL574" i="1"/>
  <c r="CL104" i="1"/>
  <c r="CL14" i="1"/>
  <c r="CL517" i="1"/>
  <c r="CL496" i="1"/>
  <c r="CL256" i="1"/>
  <c r="CL300" i="1"/>
  <c r="CL162" i="1"/>
  <c r="CL600" i="1"/>
  <c r="CL149" i="1"/>
  <c r="CL478" i="1"/>
  <c r="CL534" i="1"/>
  <c r="CL121" i="1"/>
  <c r="CL567" i="1"/>
  <c r="CL519" i="1"/>
  <c r="CL422" i="1"/>
  <c r="CL183" i="1"/>
  <c r="CL467" i="1"/>
  <c r="CL455" i="1"/>
  <c r="CL362" i="1"/>
  <c r="CL148" i="1"/>
  <c r="CL617" i="1"/>
  <c r="CL406" i="1"/>
  <c r="CL194" i="1"/>
  <c r="CL155" i="1"/>
  <c r="CL299" i="1"/>
  <c r="CL446" i="1"/>
  <c r="CL81" i="1"/>
  <c r="CL338" i="1"/>
  <c r="CL500" i="1"/>
  <c r="CL445" i="1"/>
  <c r="CL550" i="1"/>
  <c r="CL334" i="1"/>
  <c r="CL250" i="1"/>
  <c r="CL116" i="1"/>
  <c r="CL577" i="1"/>
  <c r="CL598" i="1"/>
  <c r="CL376" i="1"/>
  <c r="CL307" i="1"/>
  <c r="CL150" i="1"/>
  <c r="CL18" i="1"/>
  <c r="CL58" i="1"/>
  <c r="CL320" i="1"/>
  <c r="CL41" i="1"/>
  <c r="CL20" i="1"/>
  <c r="CL186" i="1"/>
  <c r="CL311" i="1"/>
  <c r="CL23" i="1"/>
  <c r="CL224" i="1"/>
  <c r="CL65" i="1"/>
  <c r="CL151" i="1"/>
  <c r="CL278" i="1"/>
  <c r="CL365" i="1"/>
  <c r="CL582" i="1"/>
  <c r="CL188" i="1"/>
  <c r="CL276" i="1"/>
  <c r="CL154" i="1"/>
  <c r="CL279" i="1"/>
  <c r="CL19" i="1"/>
  <c r="CL236" i="1"/>
  <c r="CL52" i="1"/>
  <c r="CL179" i="1"/>
  <c r="CL364" i="1"/>
  <c r="CL523" i="1"/>
  <c r="CL552" i="1"/>
  <c r="CL382" i="1"/>
  <c r="CL247" i="1"/>
  <c r="CL304" i="1"/>
  <c r="CL409" i="1"/>
  <c r="CL337" i="1"/>
  <c r="CL329" i="1"/>
  <c r="CL30" i="1"/>
  <c r="CL391" i="1"/>
  <c r="CL416" i="1"/>
  <c r="CL501" i="1"/>
  <c r="CL265" i="1"/>
  <c r="CL60" i="1"/>
  <c r="CL114" i="1"/>
  <c r="CL205" i="1"/>
  <c r="CL408" i="1"/>
  <c r="CL530" i="1"/>
  <c r="CL96" i="1"/>
  <c r="CL233" i="1"/>
  <c r="CL342" i="1"/>
  <c r="CL554" i="1"/>
  <c r="CL620" i="1"/>
  <c r="CL328" i="1"/>
  <c r="CL239" i="1"/>
  <c r="CL555" i="1"/>
  <c r="CL85" i="1"/>
  <c r="CL323" i="1"/>
  <c r="CL525" i="1"/>
  <c r="CL74" i="1"/>
  <c r="CL312" i="1"/>
  <c r="CL559" i="1"/>
  <c r="CL350" i="1"/>
  <c r="CL403" i="1"/>
  <c r="CL181" i="1"/>
  <c r="CL565" i="1"/>
  <c r="CL263" i="1"/>
  <c r="CL343" i="1"/>
  <c r="CL136" i="1"/>
  <c r="CL301" i="1"/>
  <c r="CL543" i="1"/>
  <c r="CL488" i="1"/>
  <c r="CL212" i="1"/>
  <c r="CL48" i="1"/>
  <c r="CL388" i="1"/>
  <c r="CL59" i="1"/>
  <c r="CL305" i="1"/>
  <c r="CL451" i="1"/>
  <c r="CL266" i="1"/>
  <c r="CL421" i="1"/>
  <c r="CL318" i="1"/>
  <c r="CL158" i="1"/>
  <c r="CL615" i="1"/>
  <c r="CL545" i="1"/>
  <c r="CL575" i="1"/>
  <c r="CL522" i="1"/>
  <c r="CL432" i="1"/>
  <c r="CL204" i="1"/>
  <c r="CL7" i="1"/>
  <c r="CL38" i="1"/>
  <c r="CL88" i="1"/>
  <c r="CL34" i="1"/>
  <c r="CL491" i="1"/>
  <c r="CL144" i="1"/>
  <c r="CL314" i="1"/>
  <c r="CL354" i="1"/>
  <c r="CL487" i="1"/>
  <c r="CL152" i="1"/>
  <c r="CL10" i="1"/>
  <c r="CL227" i="1"/>
  <c r="CL124" i="1"/>
  <c r="CL119" i="1"/>
  <c r="CL25" i="1"/>
  <c r="CL219" i="1"/>
  <c r="CL470" i="1"/>
  <c r="CL353" i="1"/>
  <c r="CL583" i="1"/>
  <c r="CL62" i="1"/>
  <c r="CL479" i="1"/>
  <c r="CL380" i="1"/>
  <c r="CL243" i="1"/>
  <c r="CL608" i="1"/>
  <c r="CL547" i="1"/>
  <c r="CL499" i="1"/>
  <c r="CL261" i="1"/>
  <c r="CL191" i="1"/>
  <c r="CL284" i="1"/>
  <c r="CL539" i="1"/>
  <c r="CL481" i="1"/>
  <c r="CL100" i="1"/>
  <c r="CL370" i="1"/>
  <c r="CL57" i="1"/>
  <c r="CL127" i="1"/>
  <c r="CL393" i="1"/>
  <c r="CL497" i="1"/>
  <c r="CL135" i="1"/>
  <c r="CL302" i="1"/>
  <c r="CL306" i="1"/>
  <c r="CL548" i="1"/>
  <c r="CL560" i="1"/>
  <c r="CL75" i="1"/>
  <c r="CL240" i="1"/>
  <c r="CL538" i="1"/>
  <c r="CL238" i="1"/>
  <c r="CL87" i="1"/>
  <c r="CL335" i="1"/>
  <c r="CL161" i="1"/>
  <c r="CL366" i="1"/>
  <c r="CL551" i="1"/>
  <c r="CL507" i="1"/>
  <c r="CL252" i="1"/>
  <c r="CL112" i="1"/>
  <c r="CL267" i="1"/>
  <c r="CL605" i="1"/>
  <c r="CL246" i="1"/>
  <c r="CL383" i="1"/>
  <c r="CL601" i="1"/>
  <c r="CL536" i="1"/>
  <c r="CL473" i="1"/>
  <c r="CL223" i="1"/>
  <c r="CL143" i="1"/>
  <c r="CL521" i="1"/>
  <c r="CL237" i="1"/>
  <c r="CL157" i="1"/>
  <c r="CL296" i="1"/>
  <c r="CL275" i="1"/>
  <c r="CL542" i="1"/>
  <c r="CL480" i="1"/>
  <c r="CL214" i="1"/>
  <c r="CL55" i="1"/>
  <c r="CL390" i="1"/>
  <c r="CL579" i="1"/>
  <c r="CL515" i="1"/>
  <c r="CL433" i="1"/>
  <c r="CL182" i="1"/>
  <c r="CL286" i="1"/>
  <c r="CL438" i="1"/>
  <c r="CL206" i="1"/>
  <c r="CL503" i="1"/>
  <c r="CL357" i="1"/>
  <c r="CL449" i="1"/>
  <c r="CL130" i="1"/>
  <c r="CL61" i="1"/>
  <c r="CL42" i="1"/>
  <c r="CL463" i="1"/>
  <c r="CL465" i="1"/>
  <c r="CL287" i="1"/>
  <c r="CL17" i="1"/>
  <c r="CL50" i="1"/>
  <c r="CL333" i="1"/>
  <c r="CL2" i="1"/>
  <c r="CL541" i="1"/>
  <c r="CL472" i="1"/>
  <c r="CL257" i="1"/>
  <c r="CL614" i="1"/>
  <c r="CL97" i="1"/>
  <c r="CL392" i="1"/>
  <c r="CL310" i="1"/>
  <c r="CL118" i="1"/>
  <c r="CL24" i="1"/>
  <c r="CL331" i="1"/>
  <c r="CL281" i="1"/>
  <c r="CL345" i="1"/>
  <c r="CL458" i="1"/>
  <c r="CL128" i="1"/>
  <c r="CL288" i="1"/>
  <c r="CL330" i="1"/>
  <c r="CL532" i="1"/>
  <c r="CL412" i="1"/>
  <c r="CL255" i="1"/>
  <c r="CL621" i="1"/>
  <c r="CL531" i="1"/>
  <c r="CL56" i="1"/>
  <c r="CL145" i="1"/>
  <c r="CL248" i="1"/>
  <c r="CL69" i="1"/>
  <c r="CL502" i="1"/>
  <c r="CL413" i="1"/>
  <c r="CL245" i="1"/>
  <c r="CL264" i="1"/>
  <c r="CL35" i="1"/>
  <c r="CL593" i="1"/>
  <c r="CL290" i="1"/>
  <c r="CL482" i="1"/>
  <c r="CL142" i="1"/>
  <c r="CL494" i="1"/>
  <c r="CL369" i="1"/>
  <c r="CL457" i="1"/>
  <c r="CL222" i="1"/>
  <c r="CL91" i="1"/>
  <c r="CL244" i="1"/>
  <c r="CL592" i="1"/>
  <c r="CL594" i="1"/>
  <c r="CL122" i="1"/>
  <c r="CL590" i="1"/>
  <c r="CL535" i="1"/>
  <c r="CL471" i="1"/>
  <c r="CL123" i="1"/>
  <c r="CL190" i="1"/>
  <c r="CL508" i="1"/>
  <c r="CL557" i="1"/>
  <c r="CL348" i="1"/>
  <c r="CL394" i="1"/>
  <c r="CL86" i="1"/>
  <c r="CL189" i="1"/>
  <c r="CL427" i="1"/>
  <c r="CL242" i="1"/>
  <c r="CL160" i="1"/>
  <c r="CL44" i="1"/>
  <c r="CL460" i="1"/>
  <c r="CL319" i="1"/>
  <c r="CL11" i="1"/>
  <c r="CL612" i="1"/>
  <c r="CL283" i="1"/>
  <c r="CL289" i="1"/>
  <c r="CL168" i="1"/>
  <c r="CL213" i="1"/>
  <c r="CL98" i="1"/>
  <c r="CL253" i="1"/>
  <c r="CL356" i="1"/>
  <c r="CL454" i="1"/>
  <c r="CL83" i="1"/>
  <c r="CL404" i="1"/>
  <c r="CL419" i="1"/>
  <c r="CL490" i="1"/>
  <c r="CL332" i="1"/>
  <c r="CL604" i="1"/>
  <c r="CL384" i="1"/>
  <c r="CL462" i="1"/>
  <c r="CL165" i="1"/>
  <c r="CL195" i="1"/>
  <c r="CL495" i="1"/>
  <c r="CL379" i="1"/>
  <c r="CL309" i="1"/>
  <c r="CL153" i="1"/>
  <c r="CL504" i="1"/>
  <c r="CL64" i="1"/>
  <c r="CL616" i="1"/>
  <c r="CL476" i="1"/>
  <c r="CL398" i="1"/>
  <c r="CL115" i="1"/>
  <c r="CL4" i="1"/>
  <c r="CL226" i="1"/>
  <c r="CL527" i="1"/>
  <c r="CL526" i="1"/>
  <c r="CL105" i="1"/>
  <c r="CL358" i="1"/>
  <c r="CL349" i="1"/>
  <c r="CL32" i="1"/>
  <c r="CL185" i="1"/>
  <c r="CL461" i="1"/>
  <c r="CL468" i="1"/>
  <c r="CL464" i="1"/>
  <c r="CL407" i="1"/>
  <c r="CL498" i="1"/>
  <c r="CL99" i="1"/>
  <c r="CL26" i="1"/>
  <c r="CL561" i="1"/>
  <c r="CL586" i="1"/>
  <c r="CL434" i="1"/>
  <c r="CL269" i="1"/>
  <c r="CL581" i="1"/>
  <c r="CL375" i="1"/>
  <c r="CL431" i="1"/>
  <c r="CL200" i="1"/>
  <c r="CL16" i="1"/>
  <c r="CL456" i="1"/>
  <c r="CL562" i="1"/>
  <c r="CL448" i="1"/>
  <c r="CL77" i="1"/>
  <c r="CL588" i="1"/>
  <c r="CL374" i="1"/>
  <c r="CL308" i="1"/>
  <c r="CL215" i="1"/>
  <c r="CL313" i="1"/>
  <c r="CL220" i="1"/>
  <c r="CL443" i="1"/>
  <c r="CL336" i="1"/>
  <c r="CL326" i="1"/>
  <c r="CL163" i="1"/>
  <c r="CL29" i="1"/>
  <c r="CL5" i="1"/>
  <c r="CL235" i="1"/>
  <c r="CL170" i="1"/>
  <c r="CL73" i="1"/>
  <c r="CL209" i="1"/>
  <c r="CL166" i="1"/>
  <c r="CL367" i="1"/>
  <c r="CL184" i="1"/>
  <c r="CL37" i="1"/>
  <c r="CL234" i="1"/>
  <c r="CL22" i="1"/>
  <c r="CL71" i="1"/>
  <c r="CL43" i="1"/>
  <c r="CL67" i="1"/>
  <c r="A4" i="4"/>
  <c r="N60" i="4" l="1"/>
  <c r="P27" i="4"/>
  <c r="N70" i="4"/>
  <c r="W73" i="4"/>
  <c r="V42" i="4"/>
  <c r="N80" i="4"/>
  <c r="V70" i="4"/>
  <c r="T70" i="4"/>
  <c r="P70" i="4"/>
  <c r="N90" i="4"/>
  <c r="Q70" i="4"/>
  <c r="V12" i="4"/>
  <c r="O70" i="4"/>
  <c r="W70" i="4"/>
  <c r="U70" i="4"/>
  <c r="N96" i="4"/>
  <c r="W10" i="4"/>
  <c r="P76" i="4"/>
  <c r="Q77" i="4"/>
  <c r="P8" i="4"/>
  <c r="O71" i="4"/>
  <c r="Q46" i="4"/>
  <c r="V87" i="4"/>
  <c r="T67" i="4"/>
  <c r="W52" i="4"/>
  <c r="T97" i="4"/>
  <c r="V47" i="4"/>
  <c r="O83" i="4"/>
  <c r="T43" i="4"/>
  <c r="N72" i="4"/>
  <c r="W83" i="4"/>
  <c r="N64" i="4"/>
  <c r="V25" i="4"/>
  <c r="V76" i="4"/>
  <c r="W56" i="4"/>
  <c r="W82" i="4"/>
  <c r="W15" i="4"/>
  <c r="U17" i="4"/>
  <c r="O3" i="4"/>
  <c r="T81" i="4"/>
  <c r="O84" i="4"/>
  <c r="N81" i="4"/>
  <c r="U23" i="4"/>
  <c r="Q42" i="4"/>
  <c r="U16" i="4"/>
  <c r="V97" i="4"/>
  <c r="W22" i="4"/>
  <c r="N58" i="4"/>
  <c r="V68" i="4"/>
  <c r="T17" i="4"/>
  <c r="P15" i="4"/>
  <c r="T38" i="4"/>
  <c r="P23" i="4"/>
  <c r="V80" i="4"/>
  <c r="V63" i="4"/>
  <c r="V102" i="4"/>
  <c r="W80" i="4"/>
  <c r="V39" i="4"/>
  <c r="P29" i="4"/>
  <c r="T33" i="4"/>
  <c r="N34" i="4"/>
  <c r="U57" i="4"/>
  <c r="T47" i="4"/>
  <c r="Q65" i="4"/>
  <c r="W84" i="4"/>
  <c r="O7" i="4"/>
  <c r="T24" i="4"/>
  <c r="U29" i="4"/>
  <c r="Q57" i="4"/>
  <c r="O60" i="4"/>
  <c r="P78" i="4"/>
  <c r="U10" i="4"/>
  <c r="O19" i="4"/>
  <c r="O66" i="4"/>
  <c r="Q25" i="4"/>
  <c r="T4" i="4"/>
  <c r="N55" i="4"/>
  <c r="P32" i="4"/>
  <c r="Q31" i="4"/>
  <c r="W98" i="4"/>
  <c r="U32" i="4"/>
  <c r="N17" i="4"/>
  <c r="U60" i="4"/>
  <c r="N99" i="4"/>
  <c r="U97" i="4"/>
  <c r="V61" i="4"/>
  <c r="N68" i="4"/>
  <c r="V69" i="4"/>
  <c r="P86" i="4"/>
  <c r="W24" i="4"/>
  <c r="T34" i="4"/>
  <c r="T12" i="4"/>
  <c r="U62" i="4"/>
  <c r="N63" i="4"/>
  <c r="N41" i="4"/>
  <c r="Q6" i="4"/>
  <c r="T83" i="4"/>
  <c r="O26" i="4"/>
  <c r="V57" i="4"/>
  <c r="N51" i="4"/>
  <c r="Q78" i="4"/>
  <c r="N13" i="4"/>
  <c r="N15" i="4"/>
  <c r="O94" i="4"/>
  <c r="V73" i="4"/>
  <c r="Q85" i="4"/>
  <c r="V89" i="4"/>
  <c r="U50" i="4"/>
  <c r="N3" i="4"/>
  <c r="Q34" i="4"/>
  <c r="N66" i="4"/>
  <c r="N22" i="4"/>
  <c r="T50" i="4"/>
  <c r="V22" i="4"/>
  <c r="U31" i="4"/>
  <c r="W95" i="4"/>
  <c r="U83" i="4"/>
  <c r="Q95" i="4"/>
  <c r="N87" i="4"/>
  <c r="W14" i="4"/>
  <c r="V100" i="4"/>
  <c r="P6" i="4"/>
  <c r="P68" i="4"/>
  <c r="V67" i="4"/>
  <c r="W60" i="4"/>
  <c r="O17" i="4"/>
  <c r="T25" i="4"/>
  <c r="U98" i="4"/>
  <c r="N78" i="4"/>
  <c r="U81" i="4"/>
  <c r="Q69" i="4"/>
  <c r="T23" i="4"/>
  <c r="Q15" i="4"/>
  <c r="O50" i="4"/>
  <c r="W54" i="4"/>
  <c r="V21" i="4"/>
  <c r="W78" i="4"/>
  <c r="U3" i="4"/>
  <c r="P14" i="4"/>
  <c r="N83" i="4"/>
  <c r="U51" i="4"/>
  <c r="N7" i="4"/>
  <c r="P66" i="4"/>
  <c r="W19" i="4"/>
  <c r="N52" i="4"/>
  <c r="P77" i="4"/>
  <c r="P64" i="4"/>
  <c r="T93" i="4"/>
  <c r="T3" i="4"/>
  <c r="W68" i="4"/>
  <c r="Q96" i="4"/>
  <c r="W99" i="4"/>
  <c r="W9" i="4"/>
  <c r="W74" i="4"/>
  <c r="Q88" i="4"/>
  <c r="Q49" i="4"/>
  <c r="W85" i="4"/>
  <c r="T54" i="4"/>
  <c r="Q41" i="4"/>
  <c r="Q89" i="4"/>
  <c r="Q54" i="4"/>
  <c r="P28" i="4"/>
  <c r="W38" i="4"/>
  <c r="O89" i="4"/>
  <c r="W27" i="4"/>
  <c r="W101" i="4"/>
  <c r="N71" i="4"/>
  <c r="Q30" i="4"/>
  <c r="O78" i="4"/>
  <c r="Q13" i="4"/>
  <c r="U76" i="4"/>
  <c r="P91" i="4"/>
  <c r="P5" i="4"/>
  <c r="Q59" i="4"/>
  <c r="U49" i="4"/>
  <c r="V65" i="4"/>
  <c r="V35" i="4"/>
  <c r="U48" i="4"/>
  <c r="N97" i="4"/>
  <c r="N45" i="4"/>
  <c r="N75" i="4"/>
  <c r="V17" i="4"/>
  <c r="Q61" i="4"/>
  <c r="V31" i="4"/>
  <c r="P51" i="4"/>
  <c r="P33" i="4"/>
  <c r="U79" i="4"/>
  <c r="U5" i="4"/>
  <c r="T8" i="4"/>
  <c r="O31" i="4"/>
  <c r="V37" i="4"/>
  <c r="V5" i="4"/>
  <c r="O38" i="4"/>
  <c r="O13" i="4"/>
  <c r="O86" i="4"/>
  <c r="T27" i="4"/>
  <c r="N50" i="4"/>
  <c r="N26" i="4"/>
  <c r="N74" i="4"/>
  <c r="N65" i="4"/>
  <c r="O42" i="4"/>
  <c r="P72" i="4"/>
  <c r="Q75" i="4"/>
  <c r="Q92" i="4"/>
  <c r="P19" i="4"/>
  <c r="V41" i="4"/>
  <c r="O29" i="4"/>
  <c r="P17" i="4"/>
  <c r="O76" i="4"/>
  <c r="O44" i="4"/>
  <c r="O101" i="4"/>
  <c r="V48" i="4"/>
  <c r="N92" i="4"/>
  <c r="W89" i="4"/>
  <c r="N100" i="4"/>
  <c r="Q32" i="4"/>
  <c r="W96" i="4"/>
  <c r="T86" i="4"/>
  <c r="Q84" i="4"/>
  <c r="O62" i="4"/>
  <c r="P10" i="4"/>
  <c r="N4" i="4"/>
  <c r="W25" i="4"/>
  <c r="Q18" i="4"/>
  <c r="O68" i="4"/>
  <c r="O75" i="4"/>
  <c r="Q91" i="4"/>
  <c r="P30" i="4"/>
  <c r="V52" i="4"/>
  <c r="U52" i="4"/>
  <c r="V34" i="4"/>
  <c r="T64" i="4"/>
  <c r="V86" i="4"/>
  <c r="N101" i="4"/>
  <c r="O5" i="4"/>
  <c r="T69" i="4"/>
  <c r="O99" i="4"/>
  <c r="N88" i="4"/>
  <c r="P38" i="4"/>
  <c r="U87" i="4"/>
  <c r="U30" i="4"/>
  <c r="W32" i="4"/>
  <c r="Q72" i="4"/>
  <c r="T61" i="4"/>
  <c r="N95" i="4"/>
  <c r="T7" i="4"/>
  <c r="O65" i="4"/>
  <c r="U53" i="4"/>
  <c r="T98" i="4"/>
  <c r="T58" i="4"/>
  <c r="O11" i="4"/>
  <c r="W21" i="4"/>
  <c r="V49" i="4"/>
  <c r="W18" i="4"/>
  <c r="N11" i="4"/>
  <c r="N82" i="4"/>
  <c r="O98" i="4"/>
  <c r="V6" i="4"/>
  <c r="O69" i="4"/>
  <c r="O96" i="4"/>
  <c r="O27" i="4"/>
  <c r="O20" i="4"/>
  <c r="U93" i="4"/>
  <c r="V74" i="4"/>
  <c r="O36" i="4"/>
  <c r="P21" i="4"/>
  <c r="N38" i="4"/>
  <c r="U9" i="4"/>
  <c r="U71" i="4"/>
  <c r="U25" i="4"/>
  <c r="P16" i="4"/>
  <c r="U14" i="4"/>
  <c r="O57" i="4"/>
  <c r="V10" i="4"/>
  <c r="O79" i="4"/>
  <c r="U39" i="4"/>
  <c r="N14" i="4"/>
  <c r="V71" i="4"/>
  <c r="W100" i="4"/>
  <c r="U58" i="4"/>
  <c r="P57" i="4"/>
  <c r="Q7" i="4"/>
  <c r="W17" i="4"/>
  <c r="V9" i="4"/>
  <c r="W47" i="4"/>
  <c r="T74" i="4"/>
  <c r="Q90" i="4"/>
  <c r="P40" i="4"/>
  <c r="V4" i="4"/>
  <c r="N20" i="4"/>
  <c r="N39" i="4"/>
  <c r="Q29" i="4"/>
  <c r="N42" i="4"/>
  <c r="Q83" i="4"/>
  <c r="T99" i="4"/>
  <c r="O45" i="4"/>
  <c r="P97" i="4"/>
  <c r="U38" i="4"/>
  <c r="V59" i="4"/>
  <c r="Q56" i="4"/>
  <c r="T52" i="4"/>
  <c r="O77" i="4"/>
  <c r="O90" i="4"/>
  <c r="P31" i="4"/>
  <c r="N53" i="4"/>
  <c r="Q99" i="4"/>
  <c r="U99" i="4"/>
  <c r="W71" i="4"/>
  <c r="W92" i="4"/>
  <c r="Q62" i="4"/>
  <c r="N27" i="4"/>
  <c r="V20" i="4"/>
  <c r="O25" i="4"/>
  <c r="Q87" i="4"/>
  <c r="S3" i="4"/>
  <c r="Q3" i="4"/>
  <c r="Q64" i="4"/>
  <c r="U40" i="4"/>
  <c r="Q36" i="4"/>
  <c r="Q33" i="4"/>
  <c r="V82" i="4"/>
  <c r="O97" i="4"/>
  <c r="P59" i="4"/>
  <c r="T6" i="4"/>
  <c r="T26" i="4"/>
  <c r="T19" i="4"/>
  <c r="Q63" i="4"/>
  <c r="N77" i="4"/>
  <c r="O92" i="4"/>
  <c r="Q44" i="4"/>
  <c r="W3" i="4"/>
  <c r="Q79" i="4"/>
  <c r="N47" i="4"/>
  <c r="P42" i="4"/>
  <c r="U18" i="4"/>
  <c r="Q4" i="4"/>
  <c r="O74" i="4"/>
  <c r="P81" i="4"/>
  <c r="P54" i="4"/>
  <c r="N35" i="4"/>
  <c r="W35" i="4"/>
  <c r="O39" i="4"/>
  <c r="O30" i="4"/>
  <c r="W86" i="4"/>
  <c r="T101" i="4"/>
  <c r="Q21" i="4"/>
  <c r="U74" i="4"/>
  <c r="P41" i="4"/>
  <c r="T39" i="4"/>
  <c r="W43" i="4"/>
  <c r="V55" i="4"/>
  <c r="N86" i="4"/>
  <c r="U20" i="4"/>
  <c r="P95" i="4"/>
  <c r="T29" i="4"/>
  <c r="U43" i="4"/>
  <c r="W79" i="4"/>
  <c r="U72" i="4"/>
  <c r="P90" i="4"/>
  <c r="W40" i="4"/>
  <c r="T40" i="4"/>
  <c r="Q28" i="4"/>
  <c r="Q98" i="4"/>
  <c r="U12" i="4"/>
  <c r="U27" i="4"/>
  <c r="W81" i="4"/>
  <c r="Q58" i="4"/>
  <c r="W33" i="4"/>
  <c r="P61" i="4"/>
  <c r="V33" i="4"/>
  <c r="N56" i="4"/>
  <c r="W51" i="4"/>
  <c r="O37" i="4"/>
  <c r="U78" i="4"/>
  <c r="W93" i="4"/>
  <c r="P20" i="4"/>
  <c r="P88" i="4"/>
  <c r="N16" i="4"/>
  <c r="V7" i="4"/>
  <c r="W63" i="4"/>
  <c r="N19" i="4"/>
  <c r="W64" i="4"/>
  <c r="T84" i="4"/>
  <c r="V99" i="4"/>
  <c r="P96" i="4"/>
  <c r="O23" i="4"/>
  <c r="Q45" i="4"/>
  <c r="T42" i="4"/>
  <c r="N32" i="4"/>
  <c r="V79" i="4"/>
  <c r="U94" i="4"/>
  <c r="T11" i="4"/>
  <c r="W29" i="4"/>
  <c r="U82" i="4"/>
  <c r="U36" i="4"/>
  <c r="P92" i="4"/>
  <c r="U24" i="4"/>
  <c r="N44" i="4"/>
  <c r="W77" i="4"/>
  <c r="Q8" i="4"/>
  <c r="P79" i="4"/>
  <c r="N54" i="4"/>
  <c r="W30" i="4"/>
  <c r="W37" i="4"/>
  <c r="T31" i="4"/>
  <c r="W72" i="4"/>
  <c r="T88" i="4"/>
  <c r="N9" i="4"/>
  <c r="W41" i="4"/>
  <c r="O81" i="4"/>
  <c r="P3" i="4"/>
  <c r="Q50" i="4"/>
  <c r="N6" i="4"/>
  <c r="U11" i="4"/>
  <c r="W91" i="4"/>
  <c r="V15" i="4"/>
  <c r="P62" i="4"/>
  <c r="O47" i="4"/>
  <c r="Q26" i="4"/>
  <c r="N84" i="4"/>
  <c r="V78" i="4"/>
  <c r="P99" i="4"/>
  <c r="U59" i="4"/>
  <c r="T57" i="4"/>
  <c r="N61" i="4"/>
  <c r="P4" i="4"/>
  <c r="O51" i="4"/>
  <c r="W26" i="4"/>
  <c r="U86" i="4"/>
  <c r="Q55" i="4"/>
  <c r="W58" i="4"/>
  <c r="P98" i="4"/>
  <c r="U54" i="4"/>
  <c r="T20" i="4"/>
  <c r="T36" i="4"/>
  <c r="O34" i="4"/>
  <c r="T80" i="4"/>
  <c r="W97" i="4"/>
  <c r="P69" i="4"/>
  <c r="Q11" i="4"/>
  <c r="T30" i="4"/>
  <c r="U66" i="4"/>
  <c r="O61" i="4"/>
  <c r="N73" i="4"/>
  <c r="U90" i="4"/>
  <c r="P48" i="4"/>
  <c r="P101" i="4"/>
  <c r="N29" i="4"/>
  <c r="W23" i="4"/>
  <c r="N59" i="4"/>
  <c r="T63" i="4"/>
  <c r="O53" i="4"/>
  <c r="O82" i="4"/>
  <c r="V95" i="4"/>
  <c r="W59" i="4"/>
  <c r="U7" i="4"/>
  <c r="N24" i="4"/>
  <c r="W90" i="4"/>
  <c r="U102" i="4"/>
  <c r="U63" i="4"/>
  <c r="U95" i="4"/>
  <c r="T94" i="4"/>
  <c r="O55" i="4"/>
  <c r="T85" i="4"/>
  <c r="Q80" i="4"/>
  <c r="Q48" i="4"/>
  <c r="T60" i="4"/>
  <c r="O40" i="4"/>
  <c r="Q102" i="4"/>
  <c r="V85" i="4"/>
  <c r="T49" i="4"/>
  <c r="V36" i="4"/>
  <c r="V56" i="4"/>
  <c r="T9" i="4"/>
  <c r="O35" i="4"/>
  <c r="Q93" i="4"/>
  <c r="Q71" i="4"/>
  <c r="V3" i="4"/>
  <c r="N37" i="4"/>
  <c r="U61" i="4"/>
  <c r="N102" i="4"/>
  <c r="W76" i="4"/>
  <c r="O12" i="4"/>
  <c r="V62" i="4"/>
  <c r="T15" i="4"/>
  <c r="N67" i="4"/>
  <c r="Q76" i="4"/>
  <c r="O59" i="4"/>
  <c r="U73" i="4"/>
  <c r="T16" i="4"/>
  <c r="P49" i="4"/>
  <c r="O56" i="4"/>
  <c r="T35" i="4"/>
  <c r="U55" i="4"/>
  <c r="V8" i="4"/>
  <c r="T59" i="4"/>
  <c r="Q43" i="4"/>
  <c r="P37" i="4"/>
  <c r="Q52" i="4"/>
  <c r="V29" i="4"/>
  <c r="T77" i="4"/>
  <c r="Q24" i="4"/>
  <c r="N49" i="4"/>
  <c r="U19" i="4"/>
  <c r="N21" i="4"/>
  <c r="W57" i="4"/>
  <c r="T5" i="4"/>
  <c r="T71" i="4"/>
  <c r="Q23" i="4"/>
  <c r="U96" i="4"/>
  <c r="V60" i="4"/>
  <c r="T68" i="4"/>
  <c r="O6" i="4"/>
  <c r="W87" i="4"/>
  <c r="U64" i="4"/>
  <c r="W50" i="4"/>
  <c r="P43" i="4"/>
  <c r="V16" i="4"/>
  <c r="W62" i="4"/>
  <c r="P75" i="4"/>
  <c r="Q101" i="4"/>
  <c r="V83" i="4"/>
  <c r="V19" i="4"/>
  <c r="V14" i="4"/>
  <c r="N46" i="4"/>
  <c r="U67" i="4"/>
  <c r="W28" i="4"/>
  <c r="T92" i="4"/>
  <c r="U69" i="4"/>
  <c r="O41" i="4"/>
  <c r="Q19" i="4"/>
  <c r="N43" i="4"/>
  <c r="T100" i="4"/>
  <c r="T73" i="4"/>
  <c r="W65" i="4"/>
  <c r="U41" i="4"/>
  <c r="P94" i="4"/>
  <c r="P11" i="4"/>
  <c r="T28" i="4"/>
  <c r="O14" i="4"/>
  <c r="W34" i="4"/>
  <c r="W16" i="4"/>
  <c r="P12" i="4"/>
  <c r="O49" i="4"/>
  <c r="V26" i="4"/>
  <c r="W36" i="4"/>
  <c r="T45" i="4"/>
  <c r="U47" i="4"/>
  <c r="W7" i="4"/>
  <c r="N48" i="4"/>
  <c r="Q100" i="4"/>
  <c r="N76" i="4"/>
  <c r="N23" i="4"/>
  <c r="N28" i="4"/>
  <c r="P50" i="4"/>
  <c r="N36" i="4"/>
  <c r="Q17" i="4"/>
  <c r="U34" i="4"/>
  <c r="N31" i="4"/>
  <c r="Q20" i="4"/>
  <c r="N91" i="4"/>
  <c r="Q37" i="4"/>
  <c r="V64" i="4"/>
  <c r="P26" i="4"/>
  <c r="O85" i="4"/>
  <c r="V66" i="4"/>
  <c r="Q27" i="4"/>
  <c r="P18" i="4"/>
  <c r="V53" i="4"/>
  <c r="P45" i="4"/>
  <c r="O95" i="4"/>
  <c r="O9" i="4"/>
  <c r="O21" i="4"/>
  <c r="T46" i="4"/>
  <c r="U42" i="4"/>
  <c r="Q9" i="4"/>
  <c r="V98" i="4"/>
  <c r="Q5" i="4"/>
  <c r="T96" i="4"/>
  <c r="Q74" i="4"/>
  <c r="V13" i="4"/>
  <c r="N10" i="4"/>
  <c r="P13" i="4"/>
  <c r="V101" i="4"/>
  <c r="O15" i="4"/>
  <c r="P63" i="4"/>
  <c r="V96" i="4"/>
  <c r="U46" i="4"/>
  <c r="V84" i="4"/>
  <c r="O64" i="4"/>
  <c r="O4" i="4"/>
  <c r="P22" i="4"/>
  <c r="N79" i="4"/>
  <c r="O63" i="4"/>
  <c r="T41" i="4"/>
  <c r="Q73" i="4"/>
  <c r="Q82" i="4"/>
  <c r="P56" i="4"/>
  <c r="W67" i="4"/>
  <c r="P35" i="4"/>
  <c r="T87" i="4"/>
  <c r="Q97" i="4"/>
  <c r="T78" i="4"/>
  <c r="N62" i="4"/>
  <c r="O18" i="4"/>
  <c r="T62" i="4"/>
  <c r="P93" i="4"/>
  <c r="O28" i="4"/>
  <c r="N85" i="4"/>
  <c r="O22" i="4"/>
  <c r="W13" i="4"/>
  <c r="V43" i="4"/>
  <c r="P73" i="4"/>
  <c r="U92" i="4"/>
  <c r="N69" i="4"/>
  <c r="Q60" i="4"/>
  <c r="W66" i="4"/>
  <c r="P102" i="4"/>
  <c r="V11" i="4"/>
  <c r="Q40" i="4"/>
  <c r="P74" i="4"/>
  <c r="Q47" i="4"/>
  <c r="T32" i="4"/>
  <c r="P53" i="4"/>
  <c r="O91" i="4"/>
  <c r="W45" i="4"/>
  <c r="O10" i="4"/>
  <c r="P85" i="4"/>
  <c r="N98" i="4"/>
  <c r="O16" i="4"/>
  <c r="O93" i="4"/>
  <c r="N40" i="4"/>
  <c r="Q94" i="4"/>
  <c r="V45" i="4"/>
  <c r="T10" i="4"/>
  <c r="P83" i="4"/>
  <c r="V94" i="4"/>
  <c r="U8" i="4"/>
  <c r="P71" i="4"/>
  <c r="N93" i="4"/>
  <c r="N5" i="4"/>
  <c r="T82" i="4"/>
  <c r="N30" i="4"/>
  <c r="V28" i="4"/>
  <c r="P100" i="4"/>
  <c r="O73" i="4"/>
  <c r="V24" i="4"/>
  <c r="U26" i="4"/>
  <c r="W49" i="4"/>
  <c r="O48" i="4"/>
  <c r="V72" i="4"/>
  <c r="T75" i="4"/>
  <c r="U13" i="4"/>
  <c r="U88" i="4"/>
  <c r="T76" i="4"/>
  <c r="W94" i="4"/>
  <c r="W75" i="4"/>
  <c r="U68" i="4"/>
  <c r="V38" i="4"/>
  <c r="N18" i="4"/>
  <c r="P44" i="4"/>
  <c r="P89" i="4"/>
  <c r="Q81" i="4"/>
  <c r="U44" i="4"/>
  <c r="V58" i="4"/>
  <c r="N57" i="4"/>
  <c r="P36" i="4"/>
  <c r="W88" i="4"/>
  <c r="W20" i="4"/>
  <c r="O8" i="4"/>
  <c r="U15" i="4"/>
  <c r="P65" i="4"/>
  <c r="T90" i="4"/>
  <c r="V54" i="4"/>
  <c r="P39" i="4"/>
  <c r="T51" i="4"/>
  <c r="Q14" i="4"/>
  <c r="W102" i="4"/>
  <c r="V88" i="4"/>
  <c r="O58" i="4"/>
  <c r="P58" i="4"/>
  <c r="P7" i="4"/>
  <c r="V90" i="4"/>
  <c r="W31" i="4"/>
  <c r="T89" i="4"/>
  <c r="O46" i="4"/>
  <c r="U91" i="4"/>
  <c r="W69" i="4"/>
  <c r="U22" i="4"/>
  <c r="W46" i="4"/>
  <c r="P9" i="4"/>
  <c r="O87" i="4"/>
  <c r="T37" i="4"/>
  <c r="P34" i="4"/>
  <c r="Q86" i="4"/>
  <c r="W53" i="4"/>
  <c r="U80" i="4"/>
  <c r="O24" i="4"/>
  <c r="U65" i="4"/>
  <c r="O67" i="4"/>
  <c r="T72" i="4"/>
  <c r="V23" i="4"/>
  <c r="V51" i="4"/>
  <c r="P47" i="4"/>
  <c r="Q16" i="4"/>
  <c r="W4" i="4"/>
  <c r="O32" i="4"/>
  <c r="T14" i="4"/>
  <c r="T56" i="4"/>
  <c r="O80" i="4"/>
  <c r="N94" i="4"/>
  <c r="P55" i="4"/>
  <c r="U33" i="4"/>
  <c r="Q10" i="4"/>
  <c r="O43" i="4"/>
  <c r="Q68" i="4"/>
  <c r="Q66" i="4"/>
  <c r="U75" i="4"/>
  <c r="N89" i="4"/>
  <c r="T18" i="4"/>
  <c r="U45" i="4"/>
  <c r="T22" i="4"/>
  <c r="U89" i="4"/>
  <c r="W12" i="4"/>
  <c r="P67" i="4"/>
  <c r="Q53" i="4"/>
  <c r="W5" i="4"/>
  <c r="U37" i="4"/>
  <c r="V91" i="4"/>
  <c r="W39" i="4"/>
  <c r="P46" i="4"/>
  <c r="U35" i="4"/>
  <c r="T55" i="4"/>
  <c r="U4" i="4"/>
  <c r="O33" i="4"/>
  <c r="T48" i="4"/>
  <c r="T79" i="4"/>
  <c r="V93" i="4"/>
  <c r="N8" i="4"/>
  <c r="Q35" i="4"/>
  <c r="U77" i="4"/>
  <c r="U101" i="4"/>
  <c r="V30" i="4"/>
  <c r="W48" i="4"/>
  <c r="U84" i="4"/>
  <c r="W44" i="4"/>
  <c r="O102" i="4"/>
  <c r="W42" i="4"/>
  <c r="P25" i="4"/>
  <c r="T13" i="4"/>
  <c r="Q51" i="4"/>
  <c r="U21" i="4"/>
  <c r="O100" i="4"/>
  <c r="T91" i="4"/>
  <c r="P82" i="4"/>
  <c r="U6" i="4"/>
  <c r="W61" i="4"/>
  <c r="O54" i="4"/>
  <c r="U85" i="4"/>
  <c r="W8" i="4"/>
  <c r="T53" i="4"/>
  <c r="V40" i="4"/>
  <c r="U100" i="4"/>
  <c r="P52" i="4"/>
  <c r="N33" i="4"/>
  <c r="P24" i="4"/>
  <c r="V32" i="4"/>
  <c r="Q12" i="4"/>
  <c r="W55" i="4"/>
  <c r="V50" i="4"/>
  <c r="Q38" i="4"/>
  <c r="V81" i="4"/>
  <c r="T95" i="4"/>
  <c r="P87" i="4"/>
  <c r="N25" i="4"/>
  <c r="W11" i="4"/>
  <c r="Q22" i="4"/>
  <c r="O52" i="4"/>
  <c r="T44" i="4"/>
  <c r="V75" i="4"/>
  <c r="O88" i="4"/>
  <c r="T102" i="4"/>
  <c r="N12" i="4"/>
  <c r="P60" i="4"/>
  <c r="Q67" i="4"/>
  <c r="U56" i="4"/>
  <c r="W6" i="4"/>
  <c r="T65" i="4"/>
  <c r="O72" i="4"/>
  <c r="V46" i="4"/>
  <c r="V27" i="4"/>
  <c r="V18" i="4"/>
  <c r="U28" i="4"/>
  <c r="P80" i="4"/>
  <c r="V92" i="4"/>
  <c r="V77" i="4"/>
  <c r="T66" i="4"/>
  <c r="Q39" i="4"/>
  <c r="V44" i="4"/>
  <c r="T21" i="4"/>
  <c r="P84" i="4"/>
  <c r="S4" i="4"/>
  <c r="R4" i="4"/>
  <c r="A5" i="4"/>
  <c r="J4" i="4"/>
  <c r="I4" i="4"/>
  <c r="K4" i="4"/>
  <c r="R5" i="4" l="1"/>
  <c r="S5" i="4"/>
  <c r="A6" i="4"/>
  <c r="K5" i="4"/>
  <c r="J5" i="4"/>
  <c r="I5" i="4"/>
  <c r="R6" i="4" l="1"/>
  <c r="S6" i="4"/>
  <c r="I6" i="4"/>
  <c r="J6" i="4"/>
  <c r="K6" i="4"/>
  <c r="A7" i="4"/>
  <c r="S7" i="4" l="1"/>
  <c r="R7" i="4"/>
  <c r="J7" i="4"/>
  <c r="K7" i="4"/>
  <c r="I7" i="4"/>
  <c r="A8" i="4" l="1"/>
  <c r="A9" i="4" l="1"/>
  <c r="S8" i="4"/>
  <c r="R8" i="4"/>
  <c r="A10" i="4"/>
  <c r="J8" i="4"/>
  <c r="K8" i="4"/>
  <c r="I8" i="4"/>
  <c r="S10" i="4" l="1"/>
  <c r="R10" i="4"/>
  <c r="A11" i="4"/>
  <c r="I9" i="4"/>
  <c r="J9" i="4"/>
  <c r="K9" i="4"/>
  <c r="R9" i="4"/>
  <c r="S9" i="4"/>
  <c r="K10" i="4"/>
  <c r="I10" i="4"/>
  <c r="J10" i="4"/>
  <c r="A12" i="4" l="1"/>
  <c r="S11" i="4"/>
  <c r="R11" i="4"/>
  <c r="K11" i="4"/>
  <c r="I11" i="4"/>
  <c r="J11" i="4"/>
  <c r="J12" i="4" l="1"/>
  <c r="K12" i="4"/>
  <c r="I12" i="4"/>
  <c r="S12" i="4"/>
  <c r="R12" i="4"/>
  <c r="A13" i="4"/>
  <c r="G13" i="4" l="1"/>
  <c r="B13" i="4"/>
  <c r="C13" i="4"/>
  <c r="F13" i="4"/>
  <c r="D13" i="4"/>
  <c r="E13" i="4"/>
  <c r="H13" i="4"/>
  <c r="S13" i="4"/>
  <c r="R13" i="4"/>
  <c r="I13" i="4"/>
  <c r="K13" i="4"/>
  <c r="H5" i="4"/>
  <c r="E5" i="4"/>
  <c r="J13" i="4"/>
  <c r="C5" i="4"/>
  <c r="G5" i="4"/>
  <c r="D5" i="4"/>
  <c r="F5" i="4"/>
  <c r="A14" i="4"/>
  <c r="B5" i="4"/>
  <c r="S14" i="4" l="1"/>
  <c r="R14" i="4"/>
  <c r="I14" i="4"/>
  <c r="K14" i="4"/>
  <c r="J14" i="4"/>
  <c r="A15" i="4"/>
  <c r="A16" i="4" l="1"/>
  <c r="R15" i="4"/>
  <c r="S15" i="4"/>
  <c r="K15" i="4"/>
  <c r="I15" i="4"/>
  <c r="J15" i="4"/>
  <c r="K16" i="4" l="1"/>
  <c r="I16" i="4"/>
  <c r="J16" i="4"/>
  <c r="R16" i="4"/>
  <c r="S16" i="4"/>
  <c r="A17" i="4"/>
  <c r="R17" i="4" l="1"/>
  <c r="S17" i="4"/>
  <c r="A18" i="4"/>
  <c r="J17" i="4"/>
  <c r="K17" i="4"/>
  <c r="I17" i="4"/>
  <c r="R18" i="4" l="1"/>
  <c r="S18" i="4"/>
  <c r="A19" i="4"/>
  <c r="K18" i="4"/>
  <c r="J18" i="4"/>
  <c r="I18" i="4"/>
  <c r="S19" i="4" l="1"/>
  <c r="R19" i="4"/>
  <c r="I19" i="4"/>
  <c r="J19" i="4"/>
  <c r="A20" i="4"/>
  <c r="K19" i="4"/>
  <c r="A21" i="4" l="1"/>
  <c r="R20" i="4"/>
  <c r="S20" i="4"/>
  <c r="J20" i="4"/>
  <c r="K20" i="4"/>
  <c r="I20" i="4"/>
  <c r="K21" i="4" l="1"/>
  <c r="I21" i="4"/>
  <c r="J21" i="4"/>
  <c r="R21" i="4"/>
  <c r="S21" i="4"/>
  <c r="A22" i="4"/>
  <c r="A23" i="4" l="1"/>
  <c r="R22" i="4"/>
  <c r="S22" i="4"/>
  <c r="K22" i="4"/>
  <c r="G6" i="4"/>
  <c r="J22" i="4"/>
  <c r="I22" i="4"/>
  <c r="D6" i="4"/>
  <c r="F6" i="4"/>
  <c r="B6" i="4"/>
  <c r="H6" i="4"/>
  <c r="C6" i="4"/>
  <c r="E6" i="4"/>
  <c r="E23" i="4" l="1"/>
  <c r="B23" i="4"/>
  <c r="F23" i="4"/>
  <c r="H23" i="4"/>
  <c r="C23" i="4"/>
  <c r="G23" i="4"/>
  <c r="D23" i="4"/>
  <c r="A24" i="4"/>
  <c r="K23" i="4"/>
  <c r="I23" i="4"/>
  <c r="J23" i="4"/>
  <c r="R23" i="4"/>
  <c r="S23" i="4"/>
  <c r="R3" i="4" l="1"/>
  <c r="B4" i="4"/>
  <c r="I24" i="4"/>
  <c r="G4" i="4"/>
  <c r="F4" i="4"/>
  <c r="H4" i="4"/>
  <c r="E4" i="4"/>
  <c r="C4" i="4"/>
  <c r="J24" i="4"/>
  <c r="K24" i="4"/>
  <c r="D4" i="4"/>
  <c r="R24" i="4"/>
  <c r="S24" i="4"/>
  <c r="A25" i="4"/>
  <c r="A26" i="4" l="1"/>
  <c r="K25" i="4"/>
  <c r="I25" i="4"/>
  <c r="J25" i="4"/>
  <c r="R25" i="4"/>
  <c r="S25" i="4"/>
  <c r="H26" i="4" l="1"/>
  <c r="F26" i="4"/>
  <c r="B26" i="4"/>
  <c r="C26" i="4"/>
  <c r="D26" i="4"/>
  <c r="G26" i="4"/>
  <c r="E26" i="4"/>
  <c r="J26" i="4"/>
  <c r="I26" i="4"/>
  <c r="K26" i="4"/>
  <c r="R26" i="4"/>
  <c r="S26" i="4"/>
  <c r="A27" i="4"/>
  <c r="A28" i="4" l="1"/>
  <c r="S27" i="4"/>
  <c r="R27" i="4"/>
  <c r="H24" i="4"/>
  <c r="D24" i="4"/>
  <c r="J27" i="4"/>
  <c r="E24" i="4"/>
  <c r="I27" i="4"/>
  <c r="G24" i="4"/>
  <c r="K27" i="4"/>
  <c r="C24" i="4"/>
  <c r="F24" i="4"/>
  <c r="B24" i="4"/>
  <c r="K28" i="4" l="1"/>
  <c r="I28" i="4"/>
  <c r="J28" i="4"/>
  <c r="R28" i="4"/>
  <c r="S28" i="4"/>
  <c r="A29" i="4"/>
  <c r="A30" i="4" l="1"/>
  <c r="R29" i="4"/>
  <c r="S29" i="4"/>
  <c r="J29" i="4"/>
  <c r="I29" i="4"/>
  <c r="K29" i="4"/>
  <c r="C30" i="4" l="1"/>
  <c r="E30" i="4"/>
  <c r="B30" i="4"/>
  <c r="D30" i="4"/>
  <c r="H30" i="4"/>
  <c r="G30" i="4"/>
  <c r="F30" i="4"/>
  <c r="K30" i="4"/>
  <c r="I30" i="4"/>
  <c r="J30" i="4"/>
  <c r="R30" i="4"/>
  <c r="S30" i="4"/>
  <c r="A31" i="4"/>
  <c r="A32" i="4" l="1"/>
  <c r="R31" i="4"/>
  <c r="S31" i="4"/>
  <c r="I31" i="4"/>
  <c r="K31" i="4"/>
  <c r="J31" i="4"/>
  <c r="E32" i="4" l="1"/>
  <c r="G32" i="4"/>
  <c r="B32" i="4"/>
  <c r="D32" i="4"/>
  <c r="C32" i="4"/>
  <c r="H32" i="4"/>
  <c r="F32" i="4"/>
  <c r="J32" i="4"/>
  <c r="K32" i="4"/>
  <c r="I32" i="4"/>
  <c r="R32" i="4"/>
  <c r="S32" i="4"/>
  <c r="A33" i="4"/>
  <c r="S33" i="4" l="1"/>
  <c r="R33" i="4"/>
  <c r="A34" i="4"/>
  <c r="I33" i="4"/>
  <c r="K33" i="4"/>
  <c r="J33" i="4"/>
  <c r="F34" i="4" l="1"/>
  <c r="C34" i="4"/>
  <c r="D34" i="4"/>
  <c r="B34" i="4"/>
  <c r="H34" i="4"/>
  <c r="E34" i="4"/>
  <c r="G34" i="4"/>
  <c r="A35" i="4"/>
  <c r="S34" i="4"/>
  <c r="R34" i="4"/>
  <c r="I34" i="4"/>
  <c r="K34" i="4"/>
  <c r="J34" i="4"/>
  <c r="G19" i="4" l="1"/>
  <c r="B19" i="4"/>
  <c r="I35" i="4"/>
  <c r="C19" i="4"/>
  <c r="E19" i="4"/>
  <c r="D19" i="4"/>
  <c r="F19" i="4"/>
  <c r="H19" i="4"/>
  <c r="K35" i="4"/>
  <c r="J35" i="4"/>
  <c r="S35" i="4"/>
  <c r="R35" i="4"/>
  <c r="A36" i="4"/>
  <c r="C36" i="4" l="1"/>
  <c r="H36" i="4"/>
  <c r="D36" i="4"/>
  <c r="E36" i="4"/>
  <c r="F36" i="4"/>
  <c r="B36" i="4"/>
  <c r="G36" i="4"/>
  <c r="A37" i="4"/>
  <c r="S36" i="4"/>
  <c r="R36" i="4"/>
  <c r="K36" i="4"/>
  <c r="H10" i="4"/>
  <c r="D10" i="4"/>
  <c r="B10" i="4"/>
  <c r="J36" i="4"/>
  <c r="E10" i="4"/>
  <c r="I36" i="4"/>
  <c r="F10" i="4"/>
  <c r="C10" i="4"/>
  <c r="G10" i="4"/>
  <c r="I37" i="4" l="1"/>
  <c r="K37" i="4"/>
  <c r="J37" i="4"/>
  <c r="R37" i="4"/>
  <c r="S37" i="4"/>
  <c r="A38" i="4"/>
  <c r="A39" i="4" l="1"/>
  <c r="S38" i="4"/>
  <c r="R38" i="4"/>
  <c r="E16" i="4"/>
  <c r="C16" i="4"/>
  <c r="J38" i="4"/>
  <c r="G16" i="4"/>
  <c r="H16" i="4"/>
  <c r="I38" i="4"/>
  <c r="D16" i="4"/>
  <c r="B16" i="4"/>
  <c r="K38" i="4"/>
  <c r="F16" i="4"/>
  <c r="D39" i="4" l="1"/>
  <c r="B39" i="4"/>
  <c r="H39" i="4"/>
  <c r="F39" i="4"/>
  <c r="C39" i="4"/>
  <c r="E39" i="4"/>
  <c r="G39" i="4"/>
  <c r="A40" i="4"/>
  <c r="I39" i="4"/>
  <c r="K39" i="4"/>
  <c r="J39" i="4"/>
  <c r="S39" i="4"/>
  <c r="R39" i="4"/>
  <c r="A41" i="4" l="1"/>
  <c r="I40" i="4"/>
  <c r="J40" i="4"/>
  <c r="K40" i="4"/>
  <c r="S40" i="4"/>
  <c r="R40" i="4"/>
  <c r="A42" i="4" l="1"/>
  <c r="J41" i="4"/>
  <c r="K41" i="4"/>
  <c r="I41" i="4"/>
  <c r="R41" i="4"/>
  <c r="S41" i="4"/>
  <c r="C42" i="4" l="1"/>
  <c r="G42" i="4"/>
  <c r="B42" i="4"/>
  <c r="E42" i="4"/>
  <c r="H42" i="4"/>
  <c r="D42" i="4"/>
  <c r="F42" i="4"/>
  <c r="I42" i="4"/>
  <c r="K42" i="4"/>
  <c r="J42" i="4"/>
  <c r="A43" i="4"/>
  <c r="R42" i="4"/>
  <c r="S42" i="4"/>
  <c r="D43" i="4" l="1"/>
  <c r="G43" i="4"/>
  <c r="F43" i="4"/>
  <c r="E43" i="4"/>
  <c r="H43" i="4"/>
  <c r="C43" i="4"/>
  <c r="B43" i="4"/>
  <c r="A44" i="4"/>
  <c r="J43" i="4"/>
  <c r="K43" i="4"/>
  <c r="I43" i="4"/>
  <c r="S43" i="4"/>
  <c r="R43" i="4"/>
  <c r="K44" i="4" l="1"/>
  <c r="I44" i="4"/>
  <c r="E21" i="4"/>
  <c r="B21" i="4"/>
  <c r="D21" i="4"/>
  <c r="C21" i="4"/>
  <c r="G21" i="4"/>
  <c r="F21" i="4"/>
  <c r="J44" i="4"/>
  <c r="H21" i="4"/>
  <c r="A45" i="4"/>
  <c r="S44" i="4"/>
  <c r="R44" i="4"/>
  <c r="D31" i="4" l="1"/>
  <c r="C31" i="4"/>
  <c r="K45" i="4"/>
  <c r="E31" i="4"/>
  <c r="G31" i="4"/>
  <c r="I45" i="4"/>
  <c r="F31" i="4"/>
  <c r="B31" i="4"/>
  <c r="J45" i="4"/>
  <c r="H31" i="4"/>
  <c r="A46" i="4"/>
  <c r="R45" i="4"/>
  <c r="S45" i="4"/>
  <c r="A47" i="4" l="1"/>
  <c r="J46" i="4"/>
  <c r="I46" i="4"/>
  <c r="K46" i="4"/>
  <c r="R46" i="4"/>
  <c r="S46" i="4"/>
  <c r="B47" i="4" l="1"/>
  <c r="E47" i="4"/>
  <c r="G47" i="4"/>
  <c r="C47" i="4"/>
  <c r="H47" i="4"/>
  <c r="F47" i="4"/>
  <c r="D47" i="4"/>
  <c r="J47" i="4"/>
  <c r="K47" i="4"/>
  <c r="I47" i="4"/>
  <c r="A48" i="4"/>
  <c r="R47" i="4"/>
  <c r="S47" i="4"/>
  <c r="D48" i="4" l="1"/>
  <c r="H48" i="4"/>
  <c r="F48" i="4"/>
  <c r="B48" i="4"/>
  <c r="C48" i="4"/>
  <c r="G48" i="4"/>
  <c r="E48" i="4"/>
  <c r="A49" i="4"/>
  <c r="H28" i="4"/>
  <c r="F28" i="4"/>
  <c r="D28" i="4"/>
  <c r="I48" i="4"/>
  <c r="B28" i="4"/>
  <c r="C28" i="4"/>
  <c r="G28" i="4"/>
  <c r="J48" i="4"/>
  <c r="K48" i="4"/>
  <c r="E28" i="4"/>
  <c r="S48" i="4"/>
  <c r="R48" i="4"/>
  <c r="E49" i="4" l="1"/>
  <c r="F49" i="4"/>
  <c r="H49" i="4"/>
  <c r="G49" i="4"/>
  <c r="B49" i="4"/>
  <c r="C49" i="4"/>
  <c r="D49" i="4"/>
  <c r="K49" i="4"/>
  <c r="I49" i="4"/>
  <c r="J49" i="4"/>
  <c r="A50" i="4"/>
  <c r="R49" i="4"/>
  <c r="S49" i="4"/>
  <c r="A51" i="4" l="1"/>
  <c r="G22" i="4"/>
  <c r="K50" i="4"/>
  <c r="C22" i="4"/>
  <c r="F22" i="4"/>
  <c r="H22" i="4"/>
  <c r="J50" i="4"/>
  <c r="D22" i="4"/>
  <c r="E22" i="4"/>
  <c r="B22" i="4"/>
  <c r="I50" i="4"/>
  <c r="R50" i="4"/>
  <c r="S50" i="4"/>
  <c r="H51" i="4" l="1"/>
  <c r="B51" i="4"/>
  <c r="E51" i="4"/>
  <c r="G51" i="4"/>
  <c r="C51" i="4"/>
  <c r="F51" i="4"/>
  <c r="D51" i="4"/>
  <c r="C25" i="4"/>
  <c r="K51" i="4"/>
  <c r="B25" i="4"/>
  <c r="G25" i="4"/>
  <c r="F25" i="4"/>
  <c r="D25" i="4"/>
  <c r="I51" i="4"/>
  <c r="E25" i="4"/>
  <c r="H25" i="4"/>
  <c r="J51" i="4"/>
  <c r="S51" i="4"/>
  <c r="R51" i="4"/>
  <c r="A52" i="4"/>
  <c r="A53" i="4" l="1"/>
  <c r="R52" i="4"/>
  <c r="S52" i="4"/>
  <c r="H29" i="4"/>
  <c r="D29" i="4"/>
  <c r="G29" i="4"/>
  <c r="I52" i="4"/>
  <c r="E29" i="4"/>
  <c r="K52" i="4"/>
  <c r="F29" i="4"/>
  <c r="C29" i="4"/>
  <c r="J52" i="4"/>
  <c r="B29" i="4"/>
  <c r="A54" i="4" l="1"/>
  <c r="J53" i="4"/>
  <c r="K53" i="4"/>
  <c r="I53" i="4"/>
  <c r="R53" i="4"/>
  <c r="S53" i="4"/>
  <c r="B54" i="4" l="1"/>
  <c r="G54" i="4"/>
  <c r="C54" i="4"/>
  <c r="D54" i="4"/>
  <c r="E54" i="4"/>
  <c r="H54" i="4"/>
  <c r="F54" i="4"/>
  <c r="A55" i="4"/>
  <c r="I54" i="4"/>
  <c r="J54" i="4"/>
  <c r="K54" i="4"/>
  <c r="R54" i="4"/>
  <c r="S54" i="4"/>
  <c r="H55" i="4" l="1"/>
  <c r="D55" i="4"/>
  <c r="F55" i="4"/>
  <c r="B55" i="4"/>
  <c r="G55" i="4"/>
  <c r="E55" i="4"/>
  <c r="C55" i="4"/>
  <c r="K55" i="4"/>
  <c r="J55" i="4"/>
  <c r="I55" i="4"/>
  <c r="R55" i="4"/>
  <c r="S55" i="4"/>
  <c r="A56" i="4"/>
  <c r="H56" i="4" l="1"/>
  <c r="C56" i="4"/>
  <c r="E56" i="4"/>
  <c r="G56" i="4"/>
  <c r="F56" i="4"/>
  <c r="B56" i="4"/>
  <c r="D56" i="4"/>
  <c r="A57" i="4"/>
  <c r="R56" i="4"/>
  <c r="S56" i="4"/>
  <c r="J56" i="4"/>
  <c r="I56" i="4"/>
  <c r="K56" i="4"/>
  <c r="I57" i="4" l="1"/>
  <c r="J57" i="4"/>
  <c r="K57" i="4"/>
  <c r="A58" i="4"/>
  <c r="S57" i="4"/>
  <c r="R57" i="4"/>
  <c r="B58" i="4" l="1"/>
  <c r="F58" i="4"/>
  <c r="C58" i="4"/>
  <c r="H58" i="4"/>
  <c r="D58" i="4"/>
  <c r="E58" i="4"/>
  <c r="G58" i="4"/>
  <c r="I58" i="4"/>
  <c r="J58" i="4"/>
  <c r="K58" i="4"/>
  <c r="A59" i="4"/>
  <c r="S58" i="4"/>
  <c r="R58" i="4"/>
  <c r="A60" i="4" l="1"/>
  <c r="I59" i="4"/>
  <c r="J59" i="4"/>
  <c r="K59" i="4"/>
  <c r="S59" i="4"/>
  <c r="R59" i="4"/>
  <c r="D60" i="4" l="1"/>
  <c r="G60" i="4"/>
  <c r="C60" i="4"/>
  <c r="E60" i="4"/>
  <c r="H60" i="4"/>
  <c r="B60" i="4"/>
  <c r="F60" i="4"/>
  <c r="A61" i="4"/>
  <c r="I60" i="4"/>
  <c r="H50" i="4"/>
  <c r="J60" i="4"/>
  <c r="D50" i="4"/>
  <c r="G50" i="4"/>
  <c r="C50" i="4"/>
  <c r="B50" i="4"/>
  <c r="F50" i="4"/>
  <c r="K60" i="4"/>
  <c r="E50" i="4"/>
  <c r="S60" i="4"/>
  <c r="R60" i="4"/>
  <c r="G61" i="4" l="1"/>
  <c r="D61" i="4"/>
  <c r="B61" i="4"/>
  <c r="E61" i="4"/>
  <c r="C61" i="4"/>
  <c r="F61" i="4"/>
  <c r="H61" i="4"/>
  <c r="I61" i="4"/>
  <c r="J61" i="4"/>
  <c r="G52" i="4"/>
  <c r="D52" i="4"/>
  <c r="E52" i="4"/>
  <c r="K61" i="4"/>
  <c r="B52" i="4"/>
  <c r="C52" i="4"/>
  <c r="H52" i="4"/>
  <c r="A62" i="4"/>
  <c r="F52" i="4"/>
  <c r="S61" i="4"/>
  <c r="R61" i="4"/>
  <c r="B62" i="4" l="1"/>
  <c r="C62" i="4"/>
  <c r="E62" i="4"/>
  <c r="H62" i="4"/>
  <c r="D62" i="4"/>
  <c r="G62" i="4"/>
  <c r="F62" i="4"/>
  <c r="R62" i="4"/>
  <c r="S62" i="4"/>
  <c r="E57" i="4"/>
  <c r="F57" i="4"/>
  <c r="I62" i="4"/>
  <c r="D57" i="4"/>
  <c r="B57" i="4"/>
  <c r="J62" i="4"/>
  <c r="C57" i="4"/>
  <c r="G57" i="4"/>
  <c r="K62" i="4"/>
  <c r="H57" i="4"/>
  <c r="A63" i="4"/>
  <c r="S63" i="4" l="1"/>
  <c r="R63" i="4"/>
  <c r="A64" i="4"/>
  <c r="C37" i="4"/>
  <c r="G37" i="4"/>
  <c r="I63" i="4"/>
  <c r="D37" i="4"/>
  <c r="K63" i="4"/>
  <c r="H37" i="4"/>
  <c r="J63" i="4"/>
  <c r="B37" i="4"/>
  <c r="E37" i="4"/>
  <c r="F37" i="4"/>
  <c r="S64" i="4" l="1"/>
  <c r="R64" i="4"/>
  <c r="A65" i="4"/>
  <c r="E59" i="4"/>
  <c r="H59" i="4"/>
  <c r="G59" i="4"/>
  <c r="B59" i="4"/>
  <c r="D59" i="4"/>
  <c r="J64" i="4"/>
  <c r="C59" i="4"/>
  <c r="I64" i="4"/>
  <c r="F59" i="4"/>
  <c r="K64" i="4"/>
  <c r="R65" i="4" l="1"/>
  <c r="S65" i="4"/>
  <c r="H7" i="4"/>
  <c r="G7" i="4"/>
  <c r="F7" i="4"/>
  <c r="K65" i="4"/>
  <c r="I65" i="4"/>
  <c r="D7" i="4"/>
  <c r="E7" i="4"/>
  <c r="B7" i="4"/>
  <c r="J65" i="4"/>
  <c r="C7" i="4"/>
  <c r="A66" i="4"/>
  <c r="G66" i="4" l="1"/>
  <c r="D66" i="4"/>
  <c r="H66" i="4"/>
  <c r="E66" i="4"/>
  <c r="B66" i="4"/>
  <c r="C66" i="4"/>
  <c r="F66" i="4"/>
  <c r="S66" i="4"/>
  <c r="R66" i="4"/>
  <c r="I66" i="4"/>
  <c r="K66" i="4"/>
  <c r="J66" i="4"/>
  <c r="A67" i="4"/>
  <c r="R67" i="4" l="1"/>
  <c r="S67" i="4"/>
  <c r="A68" i="4"/>
  <c r="H64" i="4"/>
  <c r="E64" i="4"/>
  <c r="D64" i="4"/>
  <c r="F64" i="4"/>
  <c r="B64" i="4"/>
  <c r="G64" i="4"/>
  <c r="I67" i="4"/>
  <c r="J67" i="4"/>
  <c r="C64" i="4"/>
  <c r="K67" i="4"/>
  <c r="F68" i="4" l="1"/>
  <c r="B68" i="4"/>
  <c r="D68" i="4"/>
  <c r="C68" i="4"/>
  <c r="H68" i="4"/>
  <c r="G68" i="4"/>
  <c r="E68" i="4"/>
  <c r="R68" i="4"/>
  <c r="S68" i="4"/>
  <c r="K68" i="4"/>
  <c r="A69" i="4"/>
  <c r="J68" i="4"/>
  <c r="I68" i="4"/>
  <c r="C69" i="4" l="1"/>
  <c r="E69" i="4"/>
  <c r="F69" i="4"/>
  <c r="G69" i="4"/>
  <c r="B69" i="4"/>
  <c r="H69" i="4"/>
  <c r="D69" i="4"/>
  <c r="R69" i="4"/>
  <c r="S69" i="4"/>
  <c r="A70" i="4"/>
  <c r="G44" i="4"/>
  <c r="H44" i="4"/>
  <c r="J69" i="4"/>
  <c r="I69" i="4"/>
  <c r="E44" i="4"/>
  <c r="K69" i="4"/>
  <c r="C44" i="4"/>
  <c r="F44" i="4"/>
  <c r="B44" i="4"/>
  <c r="D44" i="4"/>
  <c r="G70" i="4" l="1"/>
  <c r="F70" i="4"/>
  <c r="B70" i="4"/>
  <c r="H70" i="4"/>
  <c r="E70" i="4"/>
  <c r="C70" i="4"/>
  <c r="D70" i="4"/>
  <c r="R70" i="4"/>
  <c r="S70" i="4"/>
  <c r="A71" i="4"/>
  <c r="H3" i="4"/>
  <c r="K70" i="4"/>
  <c r="B3" i="4"/>
  <c r="D3" i="4"/>
  <c r="G3" i="4"/>
  <c r="I70" i="4"/>
  <c r="E3" i="4"/>
  <c r="J70" i="4"/>
  <c r="C3" i="4"/>
  <c r="F3" i="4"/>
  <c r="R71" i="4" l="1"/>
  <c r="S71" i="4"/>
  <c r="J71" i="4"/>
  <c r="E20" i="4"/>
  <c r="K71" i="4"/>
  <c r="B20" i="4"/>
  <c r="I71" i="4"/>
  <c r="G20" i="4"/>
  <c r="D20" i="4"/>
  <c r="H20" i="4"/>
  <c r="F20" i="4"/>
  <c r="C20" i="4"/>
  <c r="A72" i="4"/>
  <c r="S72" i="4" l="1"/>
  <c r="R72" i="4"/>
  <c r="J72" i="4"/>
  <c r="I72" i="4"/>
  <c r="K72" i="4"/>
  <c r="A73" i="4"/>
  <c r="H73" i="4" l="1"/>
  <c r="D73" i="4"/>
  <c r="G73" i="4"/>
  <c r="F73" i="4"/>
  <c r="C73" i="4"/>
  <c r="E73" i="4"/>
  <c r="B73" i="4"/>
  <c r="S73" i="4"/>
  <c r="R73" i="4"/>
  <c r="A74" i="4"/>
  <c r="G33" i="4"/>
  <c r="C33" i="4"/>
  <c r="K73" i="4"/>
  <c r="E33" i="4"/>
  <c r="B33" i="4"/>
  <c r="F33" i="4"/>
  <c r="J73" i="4"/>
  <c r="H33" i="4"/>
  <c r="I73" i="4"/>
  <c r="D33" i="4"/>
  <c r="R74" i="4" l="1"/>
  <c r="S74" i="4"/>
  <c r="A75" i="4"/>
  <c r="D40" i="4"/>
  <c r="J74" i="4"/>
  <c r="K74" i="4"/>
  <c r="C40" i="4"/>
  <c r="H40" i="4"/>
  <c r="F40" i="4"/>
  <c r="E40" i="4"/>
  <c r="I74" i="4"/>
  <c r="B40" i="4"/>
  <c r="G40" i="4"/>
  <c r="D75" i="4" l="1"/>
  <c r="C75" i="4"/>
  <c r="F75" i="4"/>
  <c r="H75" i="4"/>
  <c r="G75" i="4"/>
  <c r="B75" i="4"/>
  <c r="E75" i="4"/>
  <c r="S75" i="4"/>
  <c r="R75" i="4"/>
  <c r="C65" i="4"/>
  <c r="B65" i="4"/>
  <c r="K75" i="4"/>
  <c r="H65" i="4"/>
  <c r="F65" i="4"/>
  <c r="D65" i="4"/>
  <c r="I75" i="4"/>
  <c r="J75" i="4"/>
  <c r="E65" i="4"/>
  <c r="G65" i="4"/>
  <c r="A76" i="4"/>
  <c r="E76" i="4" l="1"/>
  <c r="F76" i="4"/>
  <c r="H76" i="4"/>
  <c r="C76" i="4"/>
  <c r="D76" i="4"/>
  <c r="G76" i="4"/>
  <c r="B76" i="4"/>
  <c r="S76" i="4"/>
  <c r="R76" i="4"/>
  <c r="J76" i="4"/>
  <c r="K76" i="4"/>
  <c r="I76" i="4"/>
  <c r="A77" i="4"/>
  <c r="S77" i="4" l="1"/>
  <c r="R77" i="4"/>
  <c r="A78" i="4"/>
  <c r="H14" i="4"/>
  <c r="C14" i="4"/>
  <c r="J77" i="4"/>
  <c r="B14" i="4"/>
  <c r="K77" i="4"/>
  <c r="D14" i="4"/>
  <c r="G14" i="4"/>
  <c r="E14" i="4"/>
  <c r="I77" i="4"/>
  <c r="F14" i="4"/>
  <c r="G78" i="4" l="1"/>
  <c r="C78" i="4"/>
  <c r="F78" i="4"/>
  <c r="H78" i="4"/>
  <c r="B78" i="4"/>
  <c r="D78" i="4"/>
  <c r="E78" i="4"/>
  <c r="R78" i="4"/>
  <c r="S78" i="4"/>
  <c r="I78" i="4"/>
  <c r="H53" i="4"/>
  <c r="J78" i="4"/>
  <c r="F53" i="4"/>
  <c r="E53" i="4"/>
  <c r="B53" i="4"/>
  <c r="C53" i="4"/>
  <c r="D53" i="4"/>
  <c r="G53" i="4"/>
  <c r="K78" i="4"/>
  <c r="A79" i="4"/>
  <c r="F79" i="4" l="1"/>
  <c r="H79" i="4"/>
  <c r="E79" i="4"/>
  <c r="B79" i="4"/>
  <c r="C79" i="4"/>
  <c r="D79" i="4"/>
  <c r="G79" i="4"/>
  <c r="R79" i="4"/>
  <c r="S79" i="4"/>
  <c r="H63" i="4"/>
  <c r="J79" i="4"/>
  <c r="G63" i="4"/>
  <c r="B63" i="4"/>
  <c r="K79" i="4"/>
  <c r="I79" i="4"/>
  <c r="E63" i="4"/>
  <c r="F63" i="4"/>
  <c r="C63" i="4"/>
  <c r="D63" i="4"/>
  <c r="A80" i="4"/>
  <c r="G80" i="4" l="1"/>
  <c r="C80" i="4"/>
  <c r="E80" i="4"/>
  <c r="D80" i="4"/>
  <c r="H80" i="4"/>
  <c r="F80" i="4"/>
  <c r="B80" i="4"/>
  <c r="A81" i="4"/>
  <c r="S80" i="4"/>
  <c r="R80" i="4"/>
  <c r="K80" i="4"/>
  <c r="D77" i="4"/>
  <c r="H77" i="4"/>
  <c r="C77" i="4"/>
  <c r="G77" i="4"/>
  <c r="I80" i="4"/>
  <c r="E77" i="4"/>
  <c r="B77" i="4"/>
  <c r="J80" i="4"/>
  <c r="F77" i="4"/>
  <c r="B81" i="4" l="1"/>
  <c r="G81" i="4"/>
  <c r="C81" i="4"/>
  <c r="D81" i="4"/>
  <c r="F81" i="4"/>
  <c r="E81" i="4"/>
  <c r="H81" i="4"/>
  <c r="D45" i="4"/>
  <c r="F45" i="4"/>
  <c r="H45" i="4"/>
  <c r="E45" i="4"/>
  <c r="I81" i="4"/>
  <c r="C45" i="4"/>
  <c r="K81" i="4"/>
  <c r="G45" i="4"/>
  <c r="J81" i="4"/>
  <c r="B45" i="4"/>
  <c r="R81" i="4"/>
  <c r="S81" i="4"/>
  <c r="A82" i="4"/>
  <c r="C82" i="4" l="1"/>
  <c r="H82" i="4"/>
  <c r="G82" i="4"/>
  <c r="F82" i="4"/>
  <c r="D82" i="4"/>
  <c r="E82" i="4"/>
  <c r="B82" i="4"/>
  <c r="R82" i="4"/>
  <c r="S82" i="4"/>
  <c r="K82" i="4"/>
  <c r="I82" i="4"/>
  <c r="J82" i="4"/>
  <c r="A83" i="4"/>
  <c r="B83" i="4" l="1"/>
  <c r="D83" i="4"/>
  <c r="C83" i="4"/>
  <c r="G83" i="4"/>
  <c r="F83" i="4"/>
  <c r="E83" i="4"/>
  <c r="H83" i="4"/>
  <c r="A84" i="4"/>
  <c r="S83" i="4"/>
  <c r="R83" i="4"/>
  <c r="K83" i="4"/>
  <c r="E12" i="4"/>
  <c r="C12" i="4"/>
  <c r="I83" i="4"/>
  <c r="F12" i="4"/>
  <c r="H12" i="4"/>
  <c r="B12" i="4"/>
  <c r="J83" i="4"/>
  <c r="G12" i="4"/>
  <c r="D12" i="4"/>
  <c r="C84" i="4" l="1"/>
  <c r="B84" i="4"/>
  <c r="E84" i="4"/>
  <c r="G84" i="4"/>
  <c r="D84" i="4"/>
  <c r="F84" i="4"/>
  <c r="H84" i="4"/>
  <c r="A85" i="4"/>
  <c r="D15" i="4"/>
  <c r="B15" i="4"/>
  <c r="C15" i="4"/>
  <c r="K84" i="4"/>
  <c r="I84" i="4"/>
  <c r="E15" i="4"/>
  <c r="F15" i="4"/>
  <c r="H15" i="4"/>
  <c r="G15" i="4"/>
  <c r="J84" i="4"/>
  <c r="S84" i="4"/>
  <c r="R84" i="4"/>
  <c r="F85" i="4" l="1"/>
  <c r="E85" i="4"/>
  <c r="G85" i="4"/>
  <c r="B85" i="4"/>
  <c r="H85" i="4"/>
  <c r="C85" i="4"/>
  <c r="D85" i="4"/>
  <c r="I85" i="4"/>
  <c r="K85" i="4"/>
  <c r="J85" i="4"/>
  <c r="A86" i="4"/>
  <c r="R85" i="4"/>
  <c r="S85" i="4"/>
  <c r="G86" i="4" l="1"/>
  <c r="E86" i="4"/>
  <c r="F86" i="4"/>
  <c r="B86" i="4"/>
  <c r="H86" i="4"/>
  <c r="C86" i="4"/>
  <c r="D86" i="4"/>
  <c r="I86" i="4"/>
  <c r="B67" i="4"/>
  <c r="C67" i="4"/>
  <c r="F67" i="4"/>
  <c r="H67" i="4"/>
  <c r="K86" i="4"/>
  <c r="J86" i="4"/>
  <c r="D67" i="4"/>
  <c r="E67" i="4"/>
  <c r="G67" i="4"/>
  <c r="R86" i="4"/>
  <c r="S86" i="4"/>
  <c r="A87" i="4"/>
  <c r="G87" i="4" l="1"/>
  <c r="C87" i="4"/>
  <c r="D87" i="4"/>
  <c r="H87" i="4"/>
  <c r="F87" i="4"/>
  <c r="B87" i="4"/>
  <c r="E87" i="4"/>
  <c r="A88" i="4"/>
  <c r="R87" i="4"/>
  <c r="S87" i="4"/>
  <c r="J87" i="4"/>
  <c r="I87" i="4"/>
  <c r="G8" i="4"/>
  <c r="H8" i="4"/>
  <c r="D8" i="4"/>
  <c r="K87" i="4"/>
  <c r="B8" i="4"/>
  <c r="E8" i="4"/>
  <c r="C8" i="4"/>
  <c r="F8" i="4"/>
  <c r="E88" i="4" l="1"/>
  <c r="H88" i="4"/>
  <c r="C88" i="4"/>
  <c r="G88" i="4"/>
  <c r="B88" i="4"/>
  <c r="D88" i="4"/>
  <c r="F88" i="4"/>
  <c r="E18" i="4"/>
  <c r="J88" i="4"/>
  <c r="I88" i="4"/>
  <c r="D18" i="4"/>
  <c r="K88" i="4"/>
  <c r="B18" i="4"/>
  <c r="F18" i="4"/>
  <c r="G18" i="4"/>
  <c r="H18" i="4"/>
  <c r="C18" i="4"/>
  <c r="S88" i="4"/>
  <c r="R88" i="4"/>
  <c r="A89" i="4"/>
  <c r="A90" i="4" l="1"/>
  <c r="S89" i="4"/>
  <c r="R89" i="4"/>
  <c r="H41" i="4"/>
  <c r="G41" i="4"/>
  <c r="B41" i="4"/>
  <c r="E41" i="4"/>
  <c r="I89" i="4"/>
  <c r="C41" i="4"/>
  <c r="K89" i="4"/>
  <c r="D41" i="4"/>
  <c r="J89" i="4"/>
  <c r="F41" i="4"/>
  <c r="C90" i="4" l="1"/>
  <c r="E90" i="4"/>
  <c r="B90" i="4"/>
  <c r="G90" i="4"/>
  <c r="H90" i="4"/>
  <c r="F90" i="4"/>
  <c r="D90" i="4"/>
  <c r="K90" i="4"/>
  <c r="D35" i="4"/>
  <c r="F35" i="4"/>
  <c r="C35" i="4"/>
  <c r="H35" i="4"/>
  <c r="B35" i="4"/>
  <c r="I90" i="4"/>
  <c r="J90" i="4"/>
  <c r="G35" i="4"/>
  <c r="E35" i="4"/>
  <c r="S90" i="4"/>
  <c r="R90" i="4"/>
  <c r="A91" i="4"/>
  <c r="H91" i="4" l="1"/>
  <c r="D91" i="4"/>
  <c r="C91" i="4"/>
  <c r="G91" i="4"/>
  <c r="F91" i="4"/>
  <c r="E91" i="4"/>
  <c r="B91" i="4"/>
  <c r="A92" i="4"/>
  <c r="R91" i="4"/>
  <c r="S91" i="4"/>
  <c r="B9" i="4"/>
  <c r="E9" i="4"/>
  <c r="F9" i="4"/>
  <c r="H9" i="4"/>
  <c r="G9" i="4"/>
  <c r="K91" i="4"/>
  <c r="I91" i="4"/>
  <c r="D9" i="4"/>
  <c r="C9" i="4"/>
  <c r="J91" i="4"/>
  <c r="G92" i="4" l="1"/>
  <c r="H92" i="4"/>
  <c r="C92" i="4"/>
  <c r="B92" i="4"/>
  <c r="F92" i="4"/>
  <c r="E92" i="4"/>
  <c r="D92" i="4"/>
  <c r="E17" i="4"/>
  <c r="K92" i="4"/>
  <c r="G17" i="4"/>
  <c r="I92" i="4"/>
  <c r="B17" i="4"/>
  <c r="F17" i="4"/>
  <c r="D17" i="4"/>
  <c r="J92" i="4"/>
  <c r="H17" i="4"/>
  <c r="C17" i="4"/>
  <c r="R92" i="4"/>
  <c r="S92" i="4"/>
  <c r="A93" i="4"/>
  <c r="H93" i="4" l="1"/>
  <c r="C93" i="4"/>
  <c r="G93" i="4"/>
  <c r="F93" i="4"/>
  <c r="E93" i="4"/>
  <c r="B93" i="4"/>
  <c r="D93" i="4"/>
  <c r="S93" i="4"/>
  <c r="R93" i="4"/>
  <c r="F89" i="4"/>
  <c r="J93" i="4"/>
  <c r="B89" i="4"/>
  <c r="E89" i="4"/>
  <c r="G89" i="4"/>
  <c r="C89" i="4"/>
  <c r="I93" i="4"/>
  <c r="H89" i="4"/>
  <c r="K93" i="4"/>
  <c r="D89" i="4"/>
  <c r="A94" i="4"/>
  <c r="H94" i="4" l="1"/>
  <c r="G94" i="4"/>
  <c r="F94" i="4"/>
  <c r="D94" i="4"/>
  <c r="E94" i="4"/>
  <c r="B94" i="4"/>
  <c r="C94" i="4"/>
  <c r="A95" i="4"/>
  <c r="S94" i="4"/>
  <c r="R94" i="4"/>
  <c r="I94" i="4"/>
  <c r="J94" i="4"/>
  <c r="K94" i="4"/>
  <c r="H95" i="4" l="1"/>
  <c r="G95" i="4"/>
  <c r="E95" i="4"/>
  <c r="F95" i="4"/>
  <c r="C95" i="4"/>
  <c r="B95" i="4"/>
  <c r="D95" i="4"/>
  <c r="K95" i="4"/>
  <c r="J95" i="4"/>
  <c r="I95" i="4"/>
  <c r="R95" i="4"/>
  <c r="S95" i="4"/>
  <c r="A96" i="4"/>
  <c r="C96" i="4" l="1"/>
  <c r="D96" i="4"/>
  <c r="G96" i="4"/>
  <c r="F96" i="4"/>
  <c r="E96" i="4"/>
  <c r="B96" i="4"/>
  <c r="H96" i="4"/>
  <c r="S96" i="4"/>
  <c r="R96" i="4"/>
  <c r="A97" i="4"/>
  <c r="H71" i="4"/>
  <c r="E71" i="4"/>
  <c r="I96" i="4"/>
  <c r="G71" i="4"/>
  <c r="K96" i="4"/>
  <c r="F71" i="4"/>
  <c r="D71" i="4"/>
  <c r="B71" i="4"/>
  <c r="C71" i="4"/>
  <c r="J96" i="4"/>
  <c r="H97" i="4" l="1"/>
  <c r="E97" i="4"/>
  <c r="F97" i="4"/>
  <c r="D97" i="4"/>
  <c r="C97" i="4"/>
  <c r="G97" i="4"/>
  <c r="B97" i="4"/>
  <c r="A98" i="4"/>
  <c r="R97" i="4"/>
  <c r="S97" i="4"/>
  <c r="G38" i="4"/>
  <c r="C38" i="4"/>
  <c r="D38" i="4"/>
  <c r="K97" i="4"/>
  <c r="B38" i="4"/>
  <c r="I97" i="4"/>
  <c r="J97" i="4"/>
  <c r="H38" i="4"/>
  <c r="E38" i="4"/>
  <c r="F38" i="4"/>
  <c r="D98" i="4" l="1"/>
  <c r="F98" i="4"/>
  <c r="B98" i="4"/>
  <c r="G98" i="4"/>
  <c r="C98" i="4"/>
  <c r="E98" i="4"/>
  <c r="H98" i="4"/>
  <c r="K98" i="4"/>
  <c r="H46" i="4"/>
  <c r="C46" i="4"/>
  <c r="E46" i="4"/>
  <c r="I98" i="4"/>
  <c r="F46" i="4"/>
  <c r="D46" i="4"/>
  <c r="B46" i="4"/>
  <c r="G46" i="4"/>
  <c r="J98" i="4"/>
  <c r="A99" i="4"/>
  <c r="S98" i="4"/>
  <c r="R98" i="4"/>
  <c r="B99" i="4" l="1"/>
  <c r="H99" i="4"/>
  <c r="F99" i="4"/>
  <c r="G99" i="4"/>
  <c r="E99" i="4"/>
  <c r="C99" i="4"/>
  <c r="D99" i="4"/>
  <c r="A100" i="4"/>
  <c r="K99" i="4"/>
  <c r="B74" i="4"/>
  <c r="J99" i="4"/>
  <c r="G74" i="4"/>
  <c r="D74" i="4"/>
  <c r="H74" i="4"/>
  <c r="I99" i="4"/>
  <c r="E74" i="4"/>
  <c r="C74" i="4"/>
  <c r="F74" i="4"/>
  <c r="R99" i="4"/>
  <c r="S99" i="4"/>
  <c r="D100" i="4" l="1"/>
  <c r="F100" i="4"/>
  <c r="H100" i="4"/>
  <c r="G100" i="4"/>
  <c r="B100" i="4"/>
  <c r="C100" i="4"/>
  <c r="E100" i="4"/>
  <c r="I100" i="4"/>
  <c r="D27" i="4"/>
  <c r="C27" i="4"/>
  <c r="K100" i="4"/>
  <c r="G27" i="4"/>
  <c r="B27" i="4"/>
  <c r="H27" i="4"/>
  <c r="F27" i="4"/>
  <c r="E27" i="4"/>
  <c r="J100" i="4"/>
  <c r="A101" i="4"/>
  <c r="S100" i="4"/>
  <c r="R100" i="4"/>
  <c r="E101" i="4" l="1"/>
  <c r="H101" i="4"/>
  <c r="D101" i="4"/>
  <c r="F101" i="4"/>
  <c r="G101" i="4"/>
  <c r="C101" i="4"/>
  <c r="B101" i="4"/>
  <c r="A102" i="4"/>
  <c r="G11" i="4"/>
  <c r="K101" i="4"/>
  <c r="B11" i="4"/>
  <c r="J101" i="4"/>
  <c r="E11" i="4"/>
  <c r="C11" i="4"/>
  <c r="H11" i="4"/>
  <c r="D11" i="4"/>
  <c r="I101" i="4"/>
  <c r="F11" i="4"/>
  <c r="S101" i="4"/>
  <c r="R101" i="4"/>
  <c r="C102" i="4" l="1"/>
  <c r="E102" i="4"/>
  <c r="G102" i="4"/>
  <c r="F102" i="4"/>
  <c r="D102" i="4"/>
  <c r="H102" i="4"/>
  <c r="B102" i="4"/>
  <c r="J102" i="4"/>
  <c r="F72" i="4"/>
  <c r="E72" i="4"/>
  <c r="D72" i="4"/>
  <c r="G72" i="4"/>
  <c r="H72" i="4"/>
  <c r="B72" i="4"/>
  <c r="I102" i="4"/>
  <c r="C72" i="4"/>
  <c r="K102" i="4"/>
  <c r="S102" i="4"/>
  <c r="R102" i="4"/>
</calcChain>
</file>

<file path=xl/sharedStrings.xml><?xml version="1.0" encoding="utf-8"?>
<sst xmlns="http://schemas.openxmlformats.org/spreadsheetml/2006/main" count="26188" uniqueCount="5252">
  <si>
    <t>David Luiz</t>
  </si>
  <si>
    <t>Arsenal</t>
  </si>
  <si>
    <t>Ross Barkley</t>
  </si>
  <si>
    <t>Chelsea</t>
  </si>
  <si>
    <t>Lucas Moura</t>
  </si>
  <si>
    <t>Tottenham</t>
  </si>
  <si>
    <t>Jannik Vestergaard</t>
  </si>
  <si>
    <t>Southampton</t>
  </si>
  <si>
    <t>Tyrone Mings</t>
  </si>
  <si>
    <t>Aston Villa</t>
  </si>
  <si>
    <t>Robbie Brady</t>
  </si>
  <si>
    <t>Burnley</t>
  </si>
  <si>
    <t>Jamaal Lascelles</t>
  </si>
  <si>
    <t>Newcastle</t>
  </si>
  <si>
    <t>Phillip Bardsley</t>
  </si>
  <si>
    <t>Aymeric Laporte</t>
  </si>
  <si>
    <t>Manchester City</t>
  </si>
  <si>
    <t>Kieron Freeman</t>
  </si>
  <si>
    <t>Sheffield United</t>
  </si>
  <si>
    <t>Crystal Palace</t>
  </si>
  <si>
    <t>Liverpool</t>
  </si>
  <si>
    <t>David Martin</t>
  </si>
  <si>
    <t>West Ham</t>
  </si>
  <si>
    <t>Mark Noble</t>
  </si>
  <si>
    <t>Sead Kolasinac</t>
  </si>
  <si>
    <t>Brighton and Hove</t>
  </si>
  <si>
    <t>Christian Fuchs</t>
  </si>
  <si>
    <t>Leicester City</t>
  </si>
  <si>
    <t>Everton</t>
  </si>
  <si>
    <t>Heung-Min Son</t>
  </si>
  <si>
    <t>Mason Greenwood</t>
  </si>
  <si>
    <t>Manchester United</t>
  </si>
  <si>
    <t>Jack Robinson</t>
  </si>
  <si>
    <t>Reiss Nelson</t>
  </si>
  <si>
    <t>Matt Ritchie</t>
  </si>
  <si>
    <t>Marcus Rashford</t>
  </si>
  <si>
    <t>Riyad Mahrez</t>
  </si>
  <si>
    <t>Edward Nketiah</t>
  </si>
  <si>
    <t>Xherdan Shaqiri</t>
  </si>
  <si>
    <t>Solomon March</t>
  </si>
  <si>
    <t>Gabriel Jesus</t>
  </si>
  <si>
    <t>Andy Robertson</t>
  </si>
  <si>
    <t>Martin Dubravka</t>
  </si>
  <si>
    <t>Moussa Sissoko</t>
  </si>
  <si>
    <t>Conor Hourihane</t>
  </si>
  <si>
    <t>Leander Dendoncker</t>
  </si>
  <si>
    <t>Wolverhampton</t>
  </si>
  <si>
    <t>Calum Chambers</t>
  </si>
  <si>
    <t>Nemanja Matic</t>
  </si>
  <si>
    <t>Declan Rice</t>
  </si>
  <si>
    <t>Mamadou Sakho</t>
  </si>
  <si>
    <t>Axel Tuanzebe</t>
  </si>
  <si>
    <t>Phil Foden</t>
  </si>
  <si>
    <t>James McCarthy</t>
  </si>
  <si>
    <t>Mesut Özil</t>
  </si>
  <si>
    <t>Angelo Ogbonna</t>
  </si>
  <si>
    <t>Ben Osborn</t>
  </si>
  <si>
    <t>Ruben Loftus-Cheek</t>
  </si>
  <si>
    <t>Oli McBurnie</t>
  </si>
  <si>
    <t>Joao Cancelo</t>
  </si>
  <si>
    <t>Nicolas Pepe</t>
  </si>
  <si>
    <t>Harry Kane</t>
  </si>
  <si>
    <t>Hamza Choudhury</t>
  </si>
  <si>
    <t>Callum Hudson-Odoi</t>
  </si>
  <si>
    <t>Mason Holgate</t>
  </si>
  <si>
    <t>James Milner</t>
  </si>
  <si>
    <t>Gary Cahill</t>
  </si>
  <si>
    <t>Ben Chilwell</t>
  </si>
  <si>
    <t>Neco Williams</t>
  </si>
  <si>
    <t>Eldin Jakupovic</t>
  </si>
  <si>
    <t>Matej Vydra</t>
  </si>
  <si>
    <t>Jack Grealish</t>
  </si>
  <si>
    <t>Shkodran Mustafi</t>
  </si>
  <si>
    <t>James Justin</t>
  </si>
  <si>
    <t>Alex Oxlade-Chamberlain</t>
  </si>
  <si>
    <t>Michy Batshuayi</t>
  </si>
  <si>
    <t>Caglar Soyuncu</t>
  </si>
  <si>
    <t>Scott Dann</t>
  </si>
  <si>
    <t>Scott McTominay</t>
  </si>
  <si>
    <t>John Fleck</t>
  </si>
  <si>
    <t>Sam Woods</t>
  </si>
  <si>
    <t>Dwight Gayle</t>
  </si>
  <si>
    <t>Tom Heaton</t>
  </si>
  <si>
    <t>Mateo Kovacic</t>
  </si>
  <si>
    <t>Jay Rodriguez</t>
  </si>
  <si>
    <t>Trezeguet</t>
  </si>
  <si>
    <t>Matt Doherty</t>
  </si>
  <si>
    <t>Jeff Schlupp</t>
  </si>
  <si>
    <t>Harry Lewis</t>
  </si>
  <si>
    <t>Jack O'Connell</t>
  </si>
  <si>
    <t>Joao Moutinho</t>
  </si>
  <si>
    <t>Ezri Konsa</t>
  </si>
  <si>
    <t>Granit Xhaka</t>
  </si>
  <si>
    <t>Andre Gomes</t>
  </si>
  <si>
    <t>Fred</t>
  </si>
  <si>
    <t>Paulo Gazzaniga</t>
  </si>
  <si>
    <t>Sepp van den Berg</t>
  </si>
  <si>
    <t>Davy Pröpper</t>
  </si>
  <si>
    <t>Federico Fernandez</t>
  </si>
  <si>
    <t>Jan Bednarek</t>
  </si>
  <si>
    <t>Luke Shaw</t>
  </si>
  <si>
    <t>Anthony Martial</t>
  </si>
  <si>
    <t>Matt Targett</t>
  </si>
  <si>
    <t>Dean Henderson</t>
  </si>
  <si>
    <t>Phil Jagielka</t>
  </si>
  <si>
    <t>Kyle Walker-Peters</t>
  </si>
  <si>
    <t>Josh Brownhill</t>
  </si>
  <si>
    <t>Bruno Jordao</t>
  </si>
  <si>
    <t>James Garner</t>
  </si>
  <si>
    <t>Ricardo Pereira</t>
  </si>
  <si>
    <t>Rob Holding</t>
  </si>
  <si>
    <t>Erik Pieters</t>
  </si>
  <si>
    <t>Adam Lallana</t>
  </si>
  <si>
    <t>Jairo Riedewald</t>
  </si>
  <si>
    <t>Che Adams</t>
  </si>
  <si>
    <t>Olivier Giroud</t>
  </si>
  <si>
    <t>Ayoze Perez</t>
  </si>
  <si>
    <t>Sadio Mane</t>
  </si>
  <si>
    <t>Martin Kelly</t>
  </si>
  <si>
    <t>James McArthur</t>
  </si>
  <si>
    <t>James Ward-Prowse</t>
  </si>
  <si>
    <t>Charlie Taylor</t>
  </si>
  <si>
    <t>Christian Atsu</t>
  </si>
  <si>
    <t>Ashley Barnes</t>
  </si>
  <si>
    <t>Antonio Rüdiger</t>
  </si>
  <si>
    <t>Danny Ward</t>
  </si>
  <si>
    <t>Bernard Duarte</t>
  </si>
  <si>
    <t>Andros Townsend</t>
  </si>
  <si>
    <t>Ilkay Gündogan</t>
  </si>
  <si>
    <t>Pierre-Emerick Aubameyang</t>
  </si>
  <si>
    <t>Jarrod Bowen</t>
  </si>
  <si>
    <t>Sergio Agüero</t>
  </si>
  <si>
    <t>Daniel Amartey</t>
  </si>
  <si>
    <t>Caoimhin Kelleher</t>
  </si>
  <si>
    <t>Paul Pogba</t>
  </si>
  <si>
    <t>Pablo Fornals</t>
  </si>
  <si>
    <t>Moussa Djenepo</t>
  </si>
  <si>
    <t>Gabriel Martinelli</t>
  </si>
  <si>
    <t>Toby Alderweireld</t>
  </si>
  <si>
    <t>Christian Pulisic</t>
  </si>
  <si>
    <t>DeAndre Yedlin</t>
  </si>
  <si>
    <t>Jack Stephens</t>
  </si>
  <si>
    <t>Gedson Fernandes</t>
  </si>
  <si>
    <t>Danny Rose</t>
  </si>
  <si>
    <t>Jonny Evans</t>
  </si>
  <si>
    <t>Nathan Redmond</t>
  </si>
  <si>
    <t>Gylfi Sigurdsson</t>
  </si>
  <si>
    <t>Joe Hart</t>
  </si>
  <si>
    <t>Nathan Ake</t>
  </si>
  <si>
    <t>Dwight McNeil</t>
  </si>
  <si>
    <t>Leandro Trossard</t>
  </si>
  <si>
    <t>Alexandre Lacazette</t>
  </si>
  <si>
    <t>Dominic Calvert-Lewin</t>
  </si>
  <si>
    <t>Ahmed El Mohamadi</t>
  </si>
  <si>
    <t>Matt Macey</t>
  </si>
  <si>
    <t>Kyle Walker</t>
  </si>
  <si>
    <t>Timothy Fosu-Mensah</t>
  </si>
  <si>
    <t>Jake Eastwood</t>
  </si>
  <si>
    <t>Sean Longstaff</t>
  </si>
  <si>
    <t>Adrian del Castillo</t>
  </si>
  <si>
    <t>Jeff Hendrick</t>
  </si>
  <si>
    <t>Enda Stevens</t>
  </si>
  <si>
    <t>Manuel Lanzini</t>
  </si>
  <si>
    <t>Michael Keane</t>
  </si>
  <si>
    <t>Richarlison</t>
  </si>
  <si>
    <t>Max Kilman</t>
  </si>
  <si>
    <t>Aaron Wan-Bissaka</t>
  </si>
  <si>
    <t>Michael Obafemi</t>
  </si>
  <si>
    <t>Jamie Vardy</t>
  </si>
  <si>
    <t>Victor Lindelöf</t>
  </si>
  <si>
    <t>Kelechi Iheanacho</t>
  </si>
  <si>
    <t>Stuart Armstrong</t>
  </si>
  <si>
    <t>Paul Dummett</t>
  </si>
  <si>
    <t>Neal Maupay</t>
  </si>
  <si>
    <t>Neil Taylor</t>
  </si>
  <si>
    <t>James Tarkowski</t>
  </si>
  <si>
    <t>Dele Alli</t>
  </si>
  <si>
    <t>Aaron Ramsdale</t>
  </si>
  <si>
    <t>Ederson Moraes</t>
  </si>
  <si>
    <t>Sokratis Papastathopoulos</t>
  </si>
  <si>
    <t>Mason Mount</t>
  </si>
  <si>
    <t>Oskar Buur</t>
  </si>
  <si>
    <t>Jack Cork</t>
  </si>
  <si>
    <t>Cesar Azpilicueta</t>
  </si>
  <si>
    <t>Jack Rodwell</t>
  </si>
  <si>
    <t>Andreas Christensen</t>
  </si>
  <si>
    <t>Keinan Davis</t>
  </si>
  <si>
    <t>Muhamed Besic</t>
  </si>
  <si>
    <t>Issa Diop</t>
  </si>
  <si>
    <t>Raul Jimenez</t>
  </si>
  <si>
    <t>Cedric Soares</t>
  </si>
  <si>
    <t>Sergio Romero</t>
  </si>
  <si>
    <t>Jordan Ayew</t>
  </si>
  <si>
    <t>Henri Lansbury</t>
  </si>
  <si>
    <t>Hector Bellerin</t>
  </si>
  <si>
    <t>George Baldock</t>
  </si>
  <si>
    <t>Willy Boly</t>
  </si>
  <si>
    <t>Alfie Whiteman</t>
  </si>
  <si>
    <t>Fabian Balbuena</t>
  </si>
  <si>
    <t>Romain Saiss</t>
  </si>
  <si>
    <t>João Virgínia</t>
  </si>
  <si>
    <t>Eric Dier</t>
  </si>
  <si>
    <t>Alex McCarthy</t>
  </si>
  <si>
    <t>Björn Engels</t>
  </si>
  <si>
    <t>Willian</t>
  </si>
  <si>
    <t>Wayne Hennessey</t>
  </si>
  <si>
    <t>Richairo Zivkovic</t>
  </si>
  <si>
    <t>Kepa Arrizabalaga</t>
  </si>
  <si>
    <t>Bukayo Saka</t>
  </si>
  <si>
    <t>Bernardo Silva</t>
  </si>
  <si>
    <t>Youri Tielemans</t>
  </si>
  <si>
    <t>Will Smallbone</t>
  </si>
  <si>
    <t>Ainsley Maitland-Niles</t>
  </si>
  <si>
    <t>Theo Walcott</t>
  </si>
  <si>
    <t>Tom Davies</t>
  </si>
  <si>
    <t>Miguel Almiron</t>
  </si>
  <si>
    <t>Arthur Masuaku</t>
  </si>
  <si>
    <t>Reece James</t>
  </si>
  <si>
    <t>Yan Valery</t>
  </si>
  <si>
    <t>Luka Milivojevic</t>
  </si>
  <si>
    <t>Rui Patricio</t>
  </si>
  <si>
    <t>Daniel Owen James</t>
  </si>
  <si>
    <t>Matthew Longstaff</t>
  </si>
  <si>
    <t>Robert Snodgrass</t>
  </si>
  <si>
    <t>Bailey Peacock-Farrell</t>
  </si>
  <si>
    <t>Marco van Ginkel</t>
  </si>
  <si>
    <t>John Egan</t>
  </si>
  <si>
    <t>Tomas Soucek</t>
  </si>
  <si>
    <t>Marvelous Nakamba</t>
  </si>
  <si>
    <t>Kortney Hause</t>
  </si>
  <si>
    <t>Ciaran Clark</t>
  </si>
  <si>
    <t>Kasper Schmeichel</t>
  </si>
  <si>
    <t>Takumi Minamino</t>
  </si>
  <si>
    <t>Davinson Sanchez</t>
  </si>
  <si>
    <t>Javier Manquillo</t>
  </si>
  <si>
    <t>Chris Wood</t>
  </si>
  <si>
    <t>Chris Basham</t>
  </si>
  <si>
    <t>Michail Antonio</t>
  </si>
  <si>
    <t>Demarai Gray</t>
  </si>
  <si>
    <t>Lucas Digne</t>
  </si>
  <si>
    <t>Georginio Wijnaldum</t>
  </si>
  <si>
    <t>Harvey Barnes</t>
  </si>
  <si>
    <t>Joe Willock</t>
  </si>
  <si>
    <t>Aaron Connolly</t>
  </si>
  <si>
    <t>Pierre-Emile Højbjerg</t>
  </si>
  <si>
    <t>N'Golo Kante</t>
  </si>
  <si>
    <t>Adama Traore Diarra</t>
  </si>
  <si>
    <t>Bernd Leno</t>
  </si>
  <si>
    <t>Raheem Sterling</t>
  </si>
  <si>
    <t>Johann Gudmundsson</t>
  </si>
  <si>
    <t>Christian Benteke</t>
  </si>
  <si>
    <t>David Button</t>
  </si>
  <si>
    <t>Cenk Tosun</t>
  </si>
  <si>
    <t>Alisson Becker</t>
  </si>
  <si>
    <t>Andy Carroll</t>
  </si>
  <si>
    <t>Diogo Jota</t>
  </si>
  <si>
    <t>Virgil van Dijk</t>
  </si>
  <si>
    <t>Bernardo Fernandes</t>
  </si>
  <si>
    <t>Ben Johnson</t>
  </si>
  <si>
    <t>Fabinho</t>
  </si>
  <si>
    <t>Fernandinho</t>
  </si>
  <si>
    <t>David McGoldrick</t>
  </si>
  <si>
    <t>Matthew Lowton</t>
  </si>
  <si>
    <t>Harry Wilson</t>
  </si>
  <si>
    <t>John Lundstram</t>
  </si>
  <si>
    <t>Billy Gilmour</t>
  </si>
  <si>
    <t>David de Gea</t>
  </si>
  <si>
    <t>Sebastien Haller</t>
  </si>
  <si>
    <t>Lewis Dunk</t>
  </si>
  <si>
    <t>Dan Burn</t>
  </si>
  <si>
    <t>Aaron Cresswell</t>
  </si>
  <si>
    <t>Yerry Mina</t>
  </si>
  <si>
    <t>Joel Matip</t>
  </si>
  <si>
    <t>Joel Ward</t>
  </si>
  <si>
    <t>Jason Steele</t>
  </si>
  <si>
    <t>Ben Mee</t>
  </si>
  <si>
    <t>Frederic Guilbert</t>
  </si>
  <si>
    <t>Tammy Abraham</t>
  </si>
  <si>
    <t>Ryan Bertrand</t>
  </si>
  <si>
    <t>Alex Iwobi</t>
  </si>
  <si>
    <t>Andriy Yarmolenko</t>
  </si>
  <si>
    <t>Marcos Alonso</t>
  </si>
  <si>
    <t>Ruben Neves</t>
  </si>
  <si>
    <t>Karl Darlow</t>
  </si>
  <si>
    <t>Kevin Long</t>
  </si>
  <si>
    <t>Phil Jones</t>
  </si>
  <si>
    <t>Jorginho</t>
  </si>
  <si>
    <t>Pascal Gross</t>
  </si>
  <si>
    <t>Giovani Lo Celso</t>
  </si>
  <si>
    <t>Tyrick Mitchell</t>
  </si>
  <si>
    <t>Jonjo Shelvey</t>
  </si>
  <si>
    <t>Erik Lamela</t>
  </si>
  <si>
    <t>Kieran Tierney</t>
  </si>
  <si>
    <t>Cheikhou Kouyate</t>
  </si>
  <si>
    <t>Daniel Podence</t>
  </si>
  <si>
    <t>Isaac Hayden</t>
  </si>
  <si>
    <t>Jonathan Castro Otto</t>
  </si>
  <si>
    <t>Dennis Praet</t>
  </si>
  <si>
    <t>Allan Saint-Maximin</t>
  </si>
  <si>
    <t>Brandon Williams</t>
  </si>
  <si>
    <t>John Stones</t>
  </si>
  <si>
    <t>Harry Maguire</t>
  </si>
  <si>
    <t>Jed Steer</t>
  </si>
  <si>
    <t>Lys Mousset</t>
  </si>
  <si>
    <t>Anwar El Ghazi</t>
  </si>
  <si>
    <t>Roberto Firmino</t>
  </si>
  <si>
    <t>Emil Krafth</t>
  </si>
  <si>
    <t>Brandon Pierrick</t>
  </si>
  <si>
    <t>Conor Coady</t>
  </si>
  <si>
    <t>Japhet Tanganga</t>
  </si>
  <si>
    <t>Ki-Jana Hoever</t>
  </si>
  <si>
    <t>Fabian Delph</t>
  </si>
  <si>
    <t>Jose Izquierdo</t>
  </si>
  <si>
    <t>Alireza Jahanbakhsh</t>
  </si>
  <si>
    <t>Patrick Van Aanholt</t>
  </si>
  <si>
    <t>Naby Keita</t>
  </si>
  <si>
    <t>Mathew Ryan</t>
  </si>
  <si>
    <t>Ashley Westwood</t>
  </si>
  <si>
    <t>Adam Webster</t>
  </si>
  <si>
    <t>Vicente Guaita</t>
  </si>
  <si>
    <t>Scott Carson</t>
  </si>
  <si>
    <t>John McGinn</t>
  </si>
  <si>
    <t>Bruno Fernandes</t>
  </si>
  <si>
    <t>James Maddison</t>
  </si>
  <si>
    <t>Shane Long</t>
  </si>
  <si>
    <t>Marc Albrighton</t>
  </si>
  <si>
    <t>Max Meyer</t>
  </si>
  <si>
    <t>Trent Alexander-Arnold</t>
  </si>
  <si>
    <t>Ørjan Nyland</t>
  </si>
  <si>
    <t>Olexandr Zinchenko</t>
  </si>
  <si>
    <t>Nathaniel Phillips</t>
  </si>
  <si>
    <t>Yves Bissouma</t>
  </si>
  <si>
    <t>Dale Stephens</t>
  </si>
  <si>
    <t>Mohamed Salah</t>
  </si>
  <si>
    <t>Anthony Gordon</t>
  </si>
  <si>
    <t>Ryan Fredericks</t>
  </si>
  <si>
    <t>Pedro Neto</t>
  </si>
  <si>
    <t>Henri Saivet</t>
  </si>
  <si>
    <t>Luke Freeman</t>
  </si>
  <si>
    <t>Emerson Palmieri</t>
  </si>
  <si>
    <t>Kurt Zouma</t>
  </si>
  <si>
    <t>Steven Bergwijn</t>
  </si>
  <si>
    <t>Wilfried Zaha</t>
  </si>
  <si>
    <t>James Tomkins</t>
  </si>
  <si>
    <t>Jordan Pickford</t>
  </si>
  <si>
    <t>Beni Baningime</t>
  </si>
  <si>
    <t>Wesley Moraes</t>
  </si>
  <si>
    <t>Jean-Philippe Gbamin</t>
  </si>
  <si>
    <t>Wilfredo Caballero</t>
  </si>
  <si>
    <t>Billy Sharp</t>
  </si>
  <si>
    <t>Sander Berge</t>
  </si>
  <si>
    <t>Tariq Lamptey</t>
  </si>
  <si>
    <t>Simon Moore</t>
  </si>
  <si>
    <t>John Ruddy</t>
  </si>
  <si>
    <t>Serge Aurier</t>
  </si>
  <si>
    <t>Eric Garcia</t>
  </si>
  <si>
    <t>Fikayo Tomori</t>
  </si>
  <si>
    <t>Lukasz Fabianski</t>
  </si>
  <si>
    <t>Harry Winks</t>
  </si>
  <si>
    <t>Hugo Lloris</t>
  </si>
  <si>
    <t>Benjamin Mendy</t>
  </si>
  <si>
    <t>Douglas Luiz</t>
  </si>
  <si>
    <t>Jesse Lingard</t>
  </si>
  <si>
    <t>Curtis Jones</t>
  </si>
  <si>
    <t>Divock Origi</t>
  </si>
  <si>
    <t>Darren Randolph</t>
  </si>
  <si>
    <t>Wes Morgan</t>
  </si>
  <si>
    <t>Lee Grant</t>
  </si>
  <si>
    <t>Ben Davies</t>
  </si>
  <si>
    <t>Steven Alzate</t>
  </si>
  <si>
    <t>Joelinton</t>
  </si>
  <si>
    <t>Michael Verrips</t>
  </si>
  <si>
    <t>Stephen Henderson</t>
  </si>
  <si>
    <t>Oliver Norwood</t>
  </si>
  <si>
    <t>Seamus Coleman</t>
  </si>
  <si>
    <t>Danny Drinkwater</t>
  </si>
  <si>
    <t>Nick Pope</t>
  </si>
  <si>
    <t>Danny Ings</t>
  </si>
  <si>
    <t>Kevin De Bruyne</t>
  </si>
  <si>
    <t>Jordan Henderson</t>
  </si>
  <si>
    <t>Tanguy Ndombele</t>
  </si>
  <si>
    <t>Alexis Mac Allister</t>
  </si>
  <si>
    <t>Fabian Schär</t>
  </si>
  <si>
    <t>Defense</t>
  </si>
  <si>
    <t>Player</t>
  </si>
  <si>
    <t>Team</t>
  </si>
  <si>
    <t>SOG</t>
  </si>
  <si>
    <t>Sergio Aguero</t>
  </si>
  <si>
    <t>MCI</t>
  </si>
  <si>
    <t>MUN</t>
  </si>
  <si>
    <t>ARS</t>
  </si>
  <si>
    <t>SOU</t>
  </si>
  <si>
    <t>NEW</t>
  </si>
  <si>
    <t>LEI</t>
  </si>
  <si>
    <t>AVL</t>
  </si>
  <si>
    <t>WHU</t>
  </si>
  <si>
    <t>BHA</t>
  </si>
  <si>
    <t>LIV</t>
  </si>
  <si>
    <t>TOT</t>
  </si>
  <si>
    <t>Oliver McBurnie</t>
  </si>
  <si>
    <t>SHU</t>
  </si>
  <si>
    <t>CHE</t>
  </si>
  <si>
    <t>EVE</t>
  </si>
  <si>
    <t>CRY</t>
  </si>
  <si>
    <t>Ilkay Gundogan</t>
  </si>
  <si>
    <t>Rodri</t>
  </si>
  <si>
    <t>Dani Ceballos</t>
  </si>
  <si>
    <t>Patrick van Aanholt</t>
  </si>
  <si>
    <t>Andrew Robertson</t>
  </si>
  <si>
    <t>Joe Gomez</t>
  </si>
  <si>
    <t>Antonio Rudiger</t>
  </si>
  <si>
    <t>Pierre-Emile Hojbjerg</t>
  </si>
  <si>
    <t>Davy Propper</t>
  </si>
  <si>
    <t>Phil Bardsley</t>
  </si>
  <si>
    <t>Victor Lindelof</t>
  </si>
  <si>
    <t>Ederson</t>
  </si>
  <si>
    <t>Adrian</t>
  </si>
  <si>
    <t>Goals</t>
  </si>
  <si>
    <t>Position</t>
  </si>
  <si>
    <t>Value</t>
  </si>
  <si>
    <t>Popularity</t>
  </si>
  <si>
    <t>Assists</t>
  </si>
  <si>
    <t>Shots on goal</t>
  </si>
  <si>
    <t>Saves</t>
  </si>
  <si>
    <t>Yellow cards</t>
  </si>
  <si>
    <t>Red cards</t>
  </si>
  <si>
    <t>Minutes</t>
  </si>
  <si>
    <t>xPoints</t>
  </si>
  <si>
    <t>xGrowth</t>
  </si>
  <si>
    <t>Win</t>
  </si>
  <si>
    <t>Draw</t>
  </si>
  <si>
    <t>Loss</t>
  </si>
  <si>
    <t>holdet</t>
  </si>
  <si>
    <t>Transfer</t>
  </si>
  <si>
    <t>rotowire</t>
  </si>
  <si>
    <t>Son Heung-Min</t>
  </si>
  <si>
    <t>Daniel James</t>
  </si>
  <si>
    <t>Emiliano Martinez</t>
  </si>
  <si>
    <t>Jeffrey Schlupp</t>
  </si>
  <si>
    <t>Wilfred Ndidi</t>
  </si>
  <si>
    <t>Odion Ighalo</t>
  </si>
  <si>
    <t>Ahmed Elmohamady</t>
  </si>
  <si>
    <t>Juan Mata</t>
  </si>
  <si>
    <t>Bjorn Engels</t>
  </si>
  <si>
    <t>William Smallbone</t>
  </si>
  <si>
    <t>Eric Bailly</t>
  </si>
  <si>
    <t>Adama Traore</t>
  </si>
  <si>
    <t>Johann Berg Gudmundsson</t>
  </si>
  <si>
    <t>Oriol Romeu</t>
  </si>
  <si>
    <t>Oleksandr Zinchenko</t>
  </si>
  <si>
    <t>Fabian Schar</t>
  </si>
  <si>
    <t>RW_name</t>
  </si>
  <si>
    <t>Total</t>
  </si>
  <si>
    <t>Rank (points)</t>
  </si>
  <si>
    <t>Rank (growth)</t>
  </si>
  <si>
    <t>Rank</t>
  </si>
  <si>
    <t>TOTAL POINTS</t>
  </si>
  <si>
    <t>GROWTH</t>
  </si>
  <si>
    <t>Model x rounds a-head</t>
  </si>
  <si>
    <t>To-do:</t>
  </si>
  <si>
    <t>Remove transfer cost from players in current squad</t>
  </si>
  <si>
    <t>Determine best team for the upcoming round</t>
  </si>
  <si>
    <t>Jake Vokins</t>
  </si>
  <si>
    <t>Wettportal</t>
  </si>
  <si>
    <t>Draw 2</t>
  </si>
  <si>
    <t>Loss 2</t>
  </si>
  <si>
    <t>xPoints 2</t>
  </si>
  <si>
    <t>xPoints Total</t>
  </si>
  <si>
    <t>Jarrad Branthwaite</t>
  </si>
  <si>
    <t>Luke Thomas</t>
  </si>
  <si>
    <t>Leicester</t>
  </si>
  <si>
    <t>Sheffield Utd</t>
  </si>
  <si>
    <t>Brighton</t>
  </si>
  <si>
    <t>Pablo Mari</t>
  </si>
  <si>
    <t>AllFantasyTips</t>
  </si>
  <si>
    <t>Win 2</t>
  </si>
  <si>
    <t>Goals 2</t>
  </si>
  <si>
    <t>Assists 2</t>
  </si>
  <si>
    <t>Shots on goal 2</t>
  </si>
  <si>
    <t>Clean sheets 2</t>
  </si>
  <si>
    <t>Saves 2</t>
  </si>
  <si>
    <t>Yellow cards 2</t>
  </si>
  <si>
    <t>Red cards 2</t>
  </si>
  <si>
    <t>Team Goals</t>
  </si>
  <si>
    <t>Team Goals Against</t>
  </si>
  <si>
    <t>Opponent</t>
  </si>
  <si>
    <t>RW</t>
  </si>
  <si>
    <t>Name</t>
  </si>
  <si>
    <t>Cost</t>
  </si>
  <si>
    <t>xG adj.fac. 2</t>
  </si>
  <si>
    <t>xCS adj.fac. 2</t>
  </si>
  <si>
    <t>Team Goals 2</t>
  </si>
  <si>
    <t>Team Goals Against 2</t>
  </si>
  <si>
    <t>Assumption</t>
  </si>
  <si>
    <t>Gameweek decay</t>
  </si>
  <si>
    <t>LEE</t>
  </si>
  <si>
    <t>WBA</t>
  </si>
  <si>
    <t>FUL</t>
  </si>
  <si>
    <t>WOL</t>
  </si>
  <si>
    <t>Leeds</t>
  </si>
  <si>
    <t>Fulham</t>
  </si>
  <si>
    <t>West Brom</t>
  </si>
  <si>
    <t>Timo Werner</t>
  </si>
  <si>
    <t>Aleksandar Mitrovic</t>
  </si>
  <si>
    <t>Hakim Ziyech</t>
  </si>
  <si>
    <t>Matheus Pereira</t>
  </si>
  <si>
    <t>"N'Golo Kante"</t>
  </si>
  <si>
    <t>Jonas Lössl</t>
  </si>
  <si>
    <t>Neeskens Kebano</t>
  </si>
  <si>
    <t>Ivan Cavaleiro</t>
  </si>
  <si>
    <t>Rodrigo</t>
  </si>
  <si>
    <t>Charlie Austin</t>
  </si>
  <si>
    <t>Pablo Hernandez Dominguez</t>
  </si>
  <si>
    <t>Pablo Hernandez</t>
  </si>
  <si>
    <t>Patrick Bamford</t>
  </si>
  <si>
    <t>Bernard</t>
  </si>
  <si>
    <t>Tom Cairney</t>
  </si>
  <si>
    <t>Bobby Reid</t>
  </si>
  <si>
    <t>Bobby Decordova-Reid</t>
  </si>
  <si>
    <t>Aboubakar Kamara</t>
  </si>
  <si>
    <t>Konstantinos Tsimikas</t>
  </si>
  <si>
    <t>Ferran Torres</t>
  </si>
  <si>
    <t>Mark Gillespie</t>
  </si>
  <si>
    <t>Matt Phillips</t>
  </si>
  <si>
    <t>Matthew Phillips</t>
  </si>
  <si>
    <t>Hal Robson-Kanu</t>
  </si>
  <si>
    <t>Wes Foderingham</t>
  </si>
  <si>
    <t>William Saliba</t>
  </si>
  <si>
    <t>Sokratis</t>
  </si>
  <si>
    <t>Will Norris</t>
  </si>
  <si>
    <t>Marek Rodak</t>
  </si>
  <si>
    <t>Joe Bryan</t>
  </si>
  <si>
    <t>Joshua Onomah</t>
  </si>
  <si>
    <t>Islam Slimani</t>
  </si>
  <si>
    <t>Dan Langley</t>
  </si>
  <si>
    <t>"Jack O'Connell"</t>
  </si>
  <si>
    <t>Sam Johnstone</t>
  </si>
  <si>
    <t>Semi Ajayi</t>
  </si>
  <si>
    <t>Jake Livermore</t>
  </si>
  <si>
    <t>Kamil Grosicki</t>
  </si>
  <si>
    <t>Illan Meslier</t>
  </si>
  <si>
    <t>'Kiko' Casilla</t>
  </si>
  <si>
    <t>Kiko Casilla</t>
  </si>
  <si>
    <t>Luke Ayling</t>
  </si>
  <si>
    <t>Ezgjan Alioski</t>
  </si>
  <si>
    <t>Stuart Dallas</t>
  </si>
  <si>
    <t>Helder Costa</t>
  </si>
  <si>
    <t>Jack Harrison</t>
  </si>
  <si>
    <t>Mateusz Klich</t>
  </si>
  <si>
    <t>Christian Walton</t>
  </si>
  <si>
    <t>Yannick Bolasie</t>
  </si>
  <si>
    <t>Mohammed Salisu</t>
  </si>
  <si>
    <t>Joël Veltman</t>
  </si>
  <si>
    <t>Joel Veltman</t>
  </si>
  <si>
    <t>Mohamed Elneny</t>
  </si>
  <si>
    <t>Lovre Kalinic</t>
  </si>
  <si>
    <t>Ben White</t>
  </si>
  <si>
    <t>Jonjoe Kenny</t>
  </si>
  <si>
    <t>Michael Hector</t>
  </si>
  <si>
    <t>Denis Odoi</t>
  </si>
  <si>
    <t>Tim Ream</t>
  </si>
  <si>
    <t>Stefan Johansen</t>
  </si>
  <si>
    <t>Rhian Brewster</t>
  </si>
  <si>
    <t>Marcos Rojo</t>
  </si>
  <si>
    <t>Cameron Carter-Vickers</t>
  </si>
  <si>
    <t>Jonathan Bond</t>
  </si>
  <si>
    <t>Darnell Furlong</t>
  </si>
  <si>
    <t>Kyle Bartley</t>
  </si>
  <si>
    <t>Dara O'Shea</t>
  </si>
  <si>
    <t>"Dara O'Shea"</t>
  </si>
  <si>
    <t>Romaine Sawyers</t>
  </si>
  <si>
    <t>Liam Cooper</t>
  </si>
  <si>
    <t>Kalvin Phillips</t>
  </si>
  <si>
    <t>Tyler Roberts</t>
  </si>
  <si>
    <t>Callum Robinson</t>
  </si>
  <si>
    <t>Antonee Robinson</t>
  </si>
  <si>
    <t>Emile Smith Rowe</t>
  </si>
  <si>
    <t>Andrew Crofts</t>
  </si>
  <si>
    <t>Florin Andone</t>
  </si>
  <si>
    <t>Jimmy Dunne</t>
  </si>
  <si>
    <t>Abdul Rahman Baba</t>
  </si>
  <si>
    <t>Ethan Ampadu</t>
  </si>
  <si>
    <t>Charly Musonda Jr.</t>
  </si>
  <si>
    <t>Lucas Piazon</t>
  </si>
  <si>
    <t>Nathan Ferguson</t>
  </si>
  <si>
    <t>Matthew Pennington</t>
  </si>
  <si>
    <t>Maxime Le Marchand</t>
  </si>
  <si>
    <t>Steven Sessegnon</t>
  </si>
  <si>
    <t>Kevin McDonald</t>
  </si>
  <si>
    <t>Harrison Reed</t>
  </si>
  <si>
    <t>Sam McQueen</t>
  </si>
  <si>
    <t>Jack Clarke</t>
  </si>
  <si>
    <t>Kieran Gibbs</t>
  </si>
  <si>
    <t>Conor Townsend</t>
  </si>
  <si>
    <t>Rekeem Harper</t>
  </si>
  <si>
    <t>Oliver Burke</t>
  </si>
  <si>
    <t>Sam Field</t>
  </si>
  <si>
    <t>Kyle Edwards</t>
  </si>
  <si>
    <t>Leif Davis</t>
  </si>
  <si>
    <t>Adam Forshaw</t>
  </si>
  <si>
    <t>Ian Poveda</t>
  </si>
  <si>
    <t>Ian Carlo Poveda-Ocampo</t>
  </si>
  <si>
    <t>Jamie Shackleton</t>
  </si>
  <si>
    <t>Cody Drameh</t>
  </si>
  <si>
    <t>Joe Gelhardt</t>
  </si>
  <si>
    <t>Jay-Roy Grot</t>
  </si>
  <si>
    <t>Mateusz Bogusz</t>
  </si>
  <si>
    <t>Faustino 'Tino' Anjorin</t>
  </si>
  <si>
    <t>West Bromwich</t>
  </si>
  <si>
    <t>Leeds United</t>
  </si>
  <si>
    <t>CHECK</t>
  </si>
  <si>
    <t>MISSING</t>
  </si>
  <si>
    <t>Manchester Utd</t>
  </si>
  <si>
    <t>Timothy Castagne</t>
  </si>
  <si>
    <t>Eberechi Eze</t>
  </si>
  <si>
    <t>Thiago Silva</t>
  </si>
  <si>
    <t>Gabriel Magalhaes</t>
  </si>
  <si>
    <t>Donny van de Beek</t>
  </si>
  <si>
    <t>Rodrigo Moreno</t>
  </si>
  <si>
    <t>Robin Koch</t>
  </si>
  <si>
    <t>Gabriel</t>
  </si>
  <si>
    <t>Callum Wilson</t>
  </si>
  <si>
    <t>Grady Diangana</t>
  </si>
  <si>
    <t>Allan</t>
  </si>
  <si>
    <t>Jamal Lewis</t>
  </si>
  <si>
    <t>Fabio Silva</t>
  </si>
  <si>
    <t>James Rodriguez</t>
  </si>
  <si>
    <t>Fernando Marcal</t>
  </si>
  <si>
    <t>Daniel Ceballos</t>
  </si>
  <si>
    <t>Kai Havertz</t>
  </si>
  <si>
    <t>Ryan Fraser</t>
  </si>
  <si>
    <t>Cedric Kipre</t>
  </si>
  <si>
    <t>Andre Zambo Anguissa</t>
  </si>
  <si>
    <t>Alphonse Areola</t>
  </si>
  <si>
    <t>Abdoulaye Doucoure</t>
  </si>
  <si>
    <t>Vitinha</t>
  </si>
  <si>
    <t>Teden Mengi</t>
  </si>
  <si>
    <t>Nampalys Mendy</t>
  </si>
  <si>
    <t>Conor Gallagher</t>
  </si>
  <si>
    <t>Oliver Casey</t>
  </si>
  <si>
    <t>Jayden Bogle</t>
  </si>
  <si>
    <t>Max Lowe</t>
  </si>
  <si>
    <t>James 'Jimmy' Dunne</t>
  </si>
  <si>
    <t>Harvey White</t>
  </si>
  <si>
    <t>Matty Cash</t>
  </si>
  <si>
    <t>Kenny Tete</t>
  </si>
  <si>
    <t>Ollie Watkins</t>
  </si>
  <si>
    <t>Pascal Struijk</t>
  </si>
  <si>
    <t>Ola Aina</t>
  </si>
  <si>
    <t>BRN</t>
  </si>
  <si>
    <t>Clean Sheets</t>
  </si>
  <si>
    <t>Create player cockpit</t>
  </si>
  <si>
    <t>Team goals</t>
  </si>
  <si>
    <t>Team goals against</t>
  </si>
  <si>
    <t>Pop</t>
  </si>
  <si>
    <t>Adrian Bernabe</t>
  </si>
  <si>
    <t>Tommy Doyle</t>
  </si>
  <si>
    <t>Thiago Alcantara</t>
  </si>
  <si>
    <t>Bobby Thomas</t>
  </si>
  <si>
    <t>Zack Steffen</t>
  </si>
  <si>
    <t>Nathan Tella</t>
  </si>
  <si>
    <t>Cengiz Ünder</t>
  </si>
  <si>
    <t>Gareth Bale</t>
  </si>
  <si>
    <t>Branislav Ivanovic</t>
  </si>
  <si>
    <t>Fraser Forster</t>
  </si>
  <si>
    <t>Josh Benson</t>
  </si>
  <si>
    <t>Anthony Driscoll-Glennon</t>
  </si>
  <si>
    <t>Bertrand Traore</t>
  </si>
  <si>
    <t>Runar Alex Runarsson</t>
  </si>
  <si>
    <t>Sergio Reguilon</t>
  </si>
  <si>
    <t>Liam Delap</t>
  </si>
  <si>
    <t>Elia Caprile</t>
  </si>
  <si>
    <t>Mario Lemina</t>
  </si>
  <si>
    <t>Thomas Doyle</t>
  </si>
  <si>
    <t>Cengiz Under</t>
  </si>
  <si>
    <t>Jonas Lossl</t>
  </si>
  <si>
    <t>Faustino Anjorin</t>
  </si>
  <si>
    <t>Diego Llorente Rios</t>
  </si>
  <si>
    <t>Edouard Mendy</t>
  </si>
  <si>
    <t>Nelson Semedo</t>
  </si>
  <si>
    <t>Diego Llorente</t>
  </si>
  <si>
    <t>Jacob Ramsey</t>
  </si>
  <si>
    <t>Wesley Fofana</t>
  </si>
  <si>
    <t>Andi Zeqiri</t>
  </si>
  <si>
    <t>Ruben Dias</t>
  </si>
  <si>
    <t>Filip Krovinovic</t>
  </si>
  <si>
    <t>Vladimir Coufal</t>
  </si>
  <si>
    <t>Rodrigo Hernandez</t>
  </si>
  <si>
    <t>Jayson Molumby</t>
  </si>
  <si>
    <t>Ademola Lookman</t>
  </si>
  <si>
    <t>Mål</t>
  </si>
  <si>
    <t>Midtbane</t>
  </si>
  <si>
    <t>Forsvar</t>
  </si>
  <si>
    <t>Angreb</t>
  </si>
  <si>
    <t>Tosin Adarabioyo</t>
  </si>
  <si>
    <t>Rodrigo Vilca</t>
  </si>
  <si>
    <t>Facundo Pellistri</t>
  </si>
  <si>
    <t>Niels Nkounkou</t>
  </si>
  <si>
    <t>Seedy 'Imam' Jagne</t>
  </si>
  <si>
    <t>Raphinha</t>
  </si>
  <si>
    <t>Cole Palmer</t>
  </si>
  <si>
    <t>Ben Godfrey</t>
  </si>
  <si>
    <t>Alex Telles</t>
  </si>
  <si>
    <t>Edinson Cavani</t>
  </si>
  <si>
    <t>Rayan Ait-Nouri</t>
  </si>
  <si>
    <t>Thomas Teye Partey</t>
  </si>
  <si>
    <t>Ibrahima Diallo</t>
  </si>
  <si>
    <t>Joachim Andersen</t>
  </si>
  <si>
    <t>Carlos Vinicius</t>
  </si>
  <si>
    <t>Robin Olsen</t>
  </si>
  <si>
    <t>Karlan Grant</t>
  </si>
  <si>
    <t>Danny Welbeck</t>
  </si>
  <si>
    <t>Jacob Murphy</t>
  </si>
  <si>
    <t>Nathaniel Clyne</t>
  </si>
  <si>
    <t>Wolves</t>
  </si>
  <si>
    <t>James Trafford</t>
  </si>
  <si>
    <t>Craig Dawson</t>
  </si>
  <si>
    <t>Lewis Richardson</t>
  </si>
  <si>
    <t>Max Thompson</t>
  </si>
  <si>
    <t>Terence Kongolo</t>
  </si>
  <si>
    <t>Jack Butland</t>
  </si>
  <si>
    <t>Karlo Ziger</t>
  </si>
  <si>
    <t>Owen Otasowie</t>
  </si>
  <si>
    <t>Lee Peltier</t>
  </si>
  <si>
    <t>Said Benrahma</t>
  </si>
  <si>
    <t>Kayne Ramsay</t>
  </si>
  <si>
    <t>Joe Rodon</t>
  </si>
  <si>
    <t>Rhys Williams</t>
  </si>
  <si>
    <t>Daniel NLundulu</t>
  </si>
  <si>
    <t>Ellis Simms</t>
  </si>
  <si>
    <t>Robert Sanchez</t>
  </si>
  <si>
    <t>Kean Bryan</t>
  </si>
  <si>
    <t>Elliot Anderson</t>
  </si>
  <si>
    <t>Round</t>
  </si>
  <si>
    <t>Brighton and Hove Albion</t>
  </si>
  <si>
    <t>Tottenham Hotspur</t>
  </si>
  <si>
    <t>West Bromwich Albion</t>
  </si>
  <si>
    <t>West Ham United</t>
  </si>
  <si>
    <t>FTE</t>
  </si>
  <si>
    <t>Luke Mbete</t>
  </si>
  <si>
    <t>Thomas Partey</t>
  </si>
  <si>
    <t>Jake Cain</t>
  </si>
  <si>
    <t>"Dan N'Lundulu"</t>
  </si>
  <si>
    <t>Taylor Perry</t>
  </si>
  <si>
    <t>Taylor Harwood-Bellis</t>
  </si>
  <si>
    <t>Theo Corbeanu</t>
  </si>
  <si>
    <t>Elliott Anderson</t>
  </si>
  <si>
    <t>Daniel Langley</t>
  </si>
  <si>
    <t>Current gameweek</t>
  </si>
  <si>
    <t># Gameweeks forecast</t>
  </si>
  <si>
    <t>xG</t>
  </si>
  <si>
    <t>xCS</t>
  </si>
  <si>
    <t>xCS2</t>
  </si>
  <si>
    <t>0,0%</t>
  </si>
  <si>
    <t>xG Against</t>
  </si>
  <si>
    <t>Emile Smith-Rowe</t>
  </si>
  <si>
    <t>Goals 1</t>
  </si>
  <si>
    <t>Assists 1</t>
  </si>
  <si>
    <t>Shots on goal 1</t>
  </si>
  <si>
    <t>Clean sheets 1</t>
  </si>
  <si>
    <t>Saves 1</t>
  </si>
  <si>
    <t>Yellow cards 1</t>
  </si>
  <si>
    <t>Red cards 1</t>
  </si>
  <si>
    <t>Team Goals 1</t>
  </si>
  <si>
    <t>Team Goals Against 1</t>
  </si>
  <si>
    <t>Win 1</t>
  </si>
  <si>
    <t>Draw 1</t>
  </si>
  <si>
    <t>Loss 1</t>
  </si>
  <si>
    <t>Played 1</t>
  </si>
  <si>
    <t>xPoints 1</t>
  </si>
  <si>
    <t>Played 2</t>
  </si>
  <si>
    <t>Played 3</t>
  </si>
  <si>
    <t>Luke Mbete-Tatu</t>
  </si>
  <si>
    <t>Joao Virginia</t>
  </si>
  <si>
    <t>Wesley Foderingham</t>
  </si>
  <si>
    <t>Avg</t>
  </si>
  <si>
    <t>Min</t>
  </si>
  <si>
    <t>Max</t>
  </si>
  <si>
    <t>Expected Clean Sheets</t>
  </si>
  <si>
    <t>Expected Wins</t>
  </si>
  <si>
    <t>xG Against adj.fac. 2</t>
  </si>
  <si>
    <t>xG Against adj.fac. 3</t>
  </si>
  <si>
    <t>Meritan Shabani</t>
  </si>
  <si>
    <t>Team_short</t>
  </si>
  <si>
    <t>xG adj.fac. 1</t>
  </si>
  <si>
    <t>xG Against adj.fac. 1</t>
  </si>
  <si>
    <t>xCS adj.fac. 1</t>
  </si>
  <si>
    <t>Row</t>
  </si>
  <si>
    <t>0,1%</t>
  </si>
  <si>
    <t>0,2%</t>
  </si>
  <si>
    <t>0,3%</t>
  </si>
  <si>
    <t>1,4%</t>
  </si>
  <si>
    <t>0,5%</t>
  </si>
  <si>
    <t>0,7%</t>
  </si>
  <si>
    <t>1,2%</t>
  </si>
  <si>
    <t>2,1%</t>
  </si>
  <si>
    <t>1,1%</t>
  </si>
  <si>
    <t>2,9%</t>
  </si>
  <si>
    <t>0,8%</t>
  </si>
  <si>
    <t>1,9%</t>
  </si>
  <si>
    <t>2,5%</t>
  </si>
  <si>
    <t>0,4%</t>
  </si>
  <si>
    <t>0,6%</t>
  </si>
  <si>
    <t>1,0%</t>
  </si>
  <si>
    <t>2,2%</t>
  </si>
  <si>
    <t>1,3%</t>
  </si>
  <si>
    <t>1,6%</t>
  </si>
  <si>
    <t>0,9%</t>
  </si>
  <si>
    <t>Jakub Moder</t>
  </si>
  <si>
    <t>3,7%</t>
  </si>
  <si>
    <t>1,8%</t>
  </si>
  <si>
    <t>1,5%</t>
  </si>
  <si>
    <t>3,0%</t>
  </si>
  <si>
    <t>2,7%</t>
  </si>
  <si>
    <t>1,7%</t>
  </si>
  <si>
    <t>2,6%</t>
  </si>
  <si>
    <t>2,3%</t>
  </si>
  <si>
    <t>3,1%</t>
  </si>
  <si>
    <t>3,4%</t>
  </si>
  <si>
    <t>3,6%</t>
  </si>
  <si>
    <t>4,5%</t>
  </si>
  <si>
    <t>11,3%</t>
  </si>
  <si>
    <t>2,8%</t>
  </si>
  <si>
    <t>Ozan Kabak</t>
  </si>
  <si>
    <t>4,3%</t>
  </si>
  <si>
    <t>3,5%</t>
  </si>
  <si>
    <t>5,1%</t>
  </si>
  <si>
    <t>3,8%</t>
  </si>
  <si>
    <t>5,0%</t>
  </si>
  <si>
    <t>7,3%</t>
  </si>
  <si>
    <t>17,8%</t>
  </si>
  <si>
    <t>Okay Yokuslu</t>
  </si>
  <si>
    <t>Target growth rate</t>
  </si>
  <si>
    <t>7,1%</t>
  </si>
  <si>
    <t>2,4%</t>
  </si>
  <si>
    <t>4,1%</t>
  </si>
  <si>
    <t>6,0%</t>
  </si>
  <si>
    <t>11,1%</t>
  </si>
  <si>
    <t>2,0%</t>
  </si>
  <si>
    <t>6,6%</t>
  </si>
  <si>
    <t>Okay</t>
  </si>
  <si>
    <t>17,4%</t>
  </si>
  <si>
    <t>5,7%</t>
  </si>
  <si>
    <t>5,9%</t>
  </si>
  <si>
    <t>Leighton Clarkson</t>
  </si>
  <si>
    <t>16,2%</t>
  </si>
  <si>
    <t>11,6%</t>
  </si>
  <si>
    <t>7,9%</t>
  </si>
  <si>
    <t>5,2%</t>
  </si>
  <si>
    <t>14,5%</t>
  </si>
  <si>
    <t>xPoints 3</t>
  </si>
  <si>
    <t>game_day</t>
  </si>
  <si>
    <t>home_team</t>
  </si>
  <si>
    <t>away_team</t>
  </si>
  <si>
    <t>homeTeamWin</t>
  </si>
  <si>
    <t>awayTeamWin</t>
  </si>
  <si>
    <t>draw</t>
  </si>
  <si>
    <t>homeTeamCleanSheet</t>
  </si>
  <si>
    <t>awayTeamCleanSheet</t>
  </si>
  <si>
    <t>2021-06-11</t>
  </si>
  <si>
    <t>Turkey</t>
  </si>
  <si>
    <t>Italy</t>
  </si>
  <si>
    <t>2021-06-12</t>
  </si>
  <si>
    <t>Wales</t>
  </si>
  <si>
    <t>Switzerland</t>
  </si>
  <si>
    <t>2021-06-16</t>
  </si>
  <si>
    <t>2021-06-20</t>
  </si>
  <si>
    <t>Denmark</t>
  </si>
  <si>
    <t>Finland</t>
  </si>
  <si>
    <t>Belgium</t>
  </si>
  <si>
    <t>Russia</t>
  </si>
  <si>
    <t>2021-06-17</t>
  </si>
  <si>
    <t>2021-06-21</t>
  </si>
  <si>
    <t>2021-06-13</t>
  </si>
  <si>
    <t>Netherlands</t>
  </si>
  <si>
    <t>Ukraine</t>
  </si>
  <si>
    <t>Austria</t>
  </si>
  <si>
    <t>England</t>
  </si>
  <si>
    <t>Croatia</t>
  </si>
  <si>
    <t>2021-06-18</t>
  </si>
  <si>
    <t>Czech Republic</t>
  </si>
  <si>
    <t>2021-06-22</t>
  </si>
  <si>
    <t>2021-06-14</t>
  </si>
  <si>
    <t>Spain</t>
  </si>
  <si>
    <t>Sweden</t>
  </si>
  <si>
    <t>2021-06-19</t>
  </si>
  <si>
    <t>Poland</t>
  </si>
  <si>
    <t>2021-06-23</t>
  </si>
  <si>
    <t>2021-06-15</t>
  </si>
  <si>
    <t>France</t>
  </si>
  <si>
    <t>Germany</t>
  </si>
  <si>
    <t>Portugal</t>
  </si>
  <si>
    <t>North Macedonia</t>
  </si>
  <si>
    <t>Scotland</t>
  </si>
  <si>
    <t>Slovakia</t>
  </si>
  <si>
    <t>Hungary</t>
  </si>
  <si>
    <t>id</t>
  </si>
  <si>
    <t>name</t>
  </si>
  <si>
    <t>shirtUrl</t>
  </si>
  <si>
    <t>logoUrl</t>
  </si>
  <si>
    <t>oddsToWin</t>
  </si>
  <si>
    <t>oddsToQualifyGroup</t>
  </si>
  <si>
    <t>oddsToWinGroup</t>
  </si>
  <si>
    <t>https://fantasy.assets.scoutgg.net/uploads/assets/22717.svg</t>
  </si>
  <si>
    <t>https://fantasy.assets.scoutgg.net/uploads/assets/22448.svg</t>
  </si>
  <si>
    <t>https://fantasy.assets.scoutgg.net/uploads/assets/22704.svg</t>
  </si>
  <si>
    <t>https://fantasy.assets.scoutgg.net/uploads/assets/22435.svg</t>
  </si>
  <si>
    <t>https://fantasy.assets.scoutgg.net/uploads/assets/22698.svg</t>
  </si>
  <si>
    <t>https://fantasy.assets.scoutgg.net/uploads/assets/22429.svg</t>
  </si>
  <si>
    <t>https://fantasy.assets.scoutgg.net/uploads/assets/22715.svg</t>
  </si>
  <si>
    <t>https://fantasy.assets.scoutgg.net/uploads/assets/22446.svg</t>
  </si>
  <si>
    <t>https://fantasy.assets.scoutgg.net/uploads/assets/22707.svg</t>
  </si>
  <si>
    <t>https://fantasy.assets.scoutgg.net/uploads/assets/22438.svg</t>
  </si>
  <si>
    <t>https://fantasy.assets.scoutgg.net/uploads/assets/22699.svg</t>
  </si>
  <si>
    <t>https://fantasy.assets.scoutgg.net/uploads/assets/22430.svg</t>
  </si>
  <si>
    <t>https://fantasy.assets.scoutgg.net/uploads/assets/22718.svg</t>
  </si>
  <si>
    <t>https://fantasy.assets.scoutgg.net/uploads/assets/22449.svg</t>
  </si>
  <si>
    <t>https://fantasy.assets.scoutgg.net/uploads/assets/22710.svg</t>
  </si>
  <si>
    <t>https://fantasy.assets.scoutgg.net/uploads/assets/22441.svg</t>
  </si>
  <si>
    <t>https://fantasy.assets.scoutgg.net/uploads/assets/22709.svg</t>
  </si>
  <si>
    <t>https://fantasy.assets.scoutgg.net/uploads/assets/22440.svg</t>
  </si>
  <si>
    <t>https://fantasy.assets.scoutgg.net/uploads/assets/22714.svg</t>
  </si>
  <si>
    <t>https://fantasy.assets.scoutgg.net/uploads/assets/22444.svg</t>
  </si>
  <si>
    <t>https://fantasy.assets.scoutgg.net/uploads/assets/22712.svg</t>
  </si>
  <si>
    <t>https://fantasy.assets.scoutgg.net/uploads/assets/22443.svg</t>
  </si>
  <si>
    <t>https://fantasy.assets.scoutgg.net/uploads/assets/22708.svg</t>
  </si>
  <si>
    <t>https://fantasy.assets.scoutgg.net/uploads/assets/22439.svg</t>
  </si>
  <si>
    <t>https://fantasy.assets.scoutgg.net/uploads/assets/22716.svg</t>
  </si>
  <si>
    <t>https://fantasy.assets.scoutgg.net/uploads/assets/22447.svg</t>
  </si>
  <si>
    <t>https://fantasy.assets.scoutgg.net/uploads/assets/22713.svg</t>
  </si>
  <si>
    <t>https://fantasy.assets.scoutgg.net/uploads/assets/22445.svg</t>
  </si>
  <si>
    <t>https://fantasy.assets.scoutgg.net/uploads/assets/22700.svg</t>
  </si>
  <si>
    <t>https://fantasy.assets.scoutgg.net/uploads/assets/22431.svg</t>
  </si>
  <si>
    <t>https://fantasy.assets.scoutgg.net/uploads/assets/22706.svg</t>
  </si>
  <si>
    <t>https://fantasy.assets.scoutgg.net/uploads/assets/22437.svg</t>
  </si>
  <si>
    <t>https://fantasy.assets.scoutgg.net/uploads/assets/22705.svg</t>
  </si>
  <si>
    <t>https://fantasy.assets.scoutgg.net/uploads/assets/22436.svg</t>
  </si>
  <si>
    <t>https://fantasy.assets.scoutgg.net/uploads/assets/22696.svg</t>
  </si>
  <si>
    <t>https://fantasy.assets.scoutgg.net/uploads/assets/22427.svg</t>
  </si>
  <si>
    <t>https://fantasy.assets.scoutgg.net/uploads/assets/22711.svg</t>
  </si>
  <si>
    <t>https://fantasy.assets.scoutgg.net/uploads/assets/22442.svg</t>
  </si>
  <si>
    <t>https://fantasy.assets.scoutgg.net/uploads/assets/22702.svg</t>
  </si>
  <si>
    <t>https://fantasy.assets.scoutgg.net/uploads/assets/22433.svg</t>
  </si>
  <si>
    <t>https://fantasy.assets.scoutgg.net/uploads/assets/22697.svg</t>
  </si>
  <si>
    <t>https://fantasy.assets.scoutgg.net/uploads/assets/22428.svg</t>
  </si>
  <si>
    <t>https://fantasy.assets.scoutgg.net/uploads/assets/22701.svg</t>
  </si>
  <si>
    <t>https://fantasy.assets.scoutgg.net/uploads/assets/22432.svg</t>
  </si>
  <si>
    <t>https://fantasy.assets.scoutgg.net/uploads/assets/22695.svg</t>
  </si>
  <si>
    <t>https://fantasy.assets.scoutgg.net/uploads/assets/22426.svg</t>
  </si>
  <si>
    <t>https://fantasy.assets.scoutgg.net/uploads/assets/22703.svg</t>
  </si>
  <si>
    <t>https://fantasy.assets.scoutgg.net/uploads/assets/22434.svg</t>
  </si>
  <si>
    <t>searchQuery</t>
  </si>
  <si>
    <t>firstName</t>
  </si>
  <si>
    <t>lastName</t>
  </si>
  <si>
    <t>teamId</t>
  </si>
  <si>
    <t>teamName</t>
  </si>
  <si>
    <t>lineupStatus</t>
  </si>
  <si>
    <t>form</t>
  </si>
  <si>
    <t>price</t>
  </si>
  <si>
    <t>totalPoints</t>
  </si>
  <si>
    <t>lastPoints</t>
  </si>
  <si>
    <t>ownership</t>
  </si>
  <si>
    <t>position</t>
  </si>
  <si>
    <t>fullname</t>
  </si>
  <si>
    <t>rwirename</t>
  </si>
  <si>
    <t>goals</t>
  </si>
  <si>
    <t>assists</t>
  </si>
  <si>
    <t>saves</t>
  </si>
  <si>
    <t>cs</t>
  </si>
  <si>
    <t>min</t>
  </si>
  <si>
    <t>Yellow</t>
  </si>
  <si>
    <t>Red</t>
  </si>
  <si>
    <t>team</t>
  </si>
  <si>
    <t>postion</t>
  </si>
  <si>
    <t>value</t>
  </si>
  <si>
    <t>popularity</t>
  </si>
  <si>
    <t>Harry Kane England</t>
  </si>
  <si>
    <t>Harry</t>
  </si>
  <si>
    <t>Kane</t>
  </si>
  <si>
    <t>expected</t>
  </si>
  <si>
    <t>forward</t>
  </si>
  <si>
    <t>23,7%</t>
  </si>
  <si>
    <t>Kylian Mbappe France</t>
  </si>
  <si>
    <t>Kylian</t>
  </si>
  <si>
    <t>Mbappé</t>
  </si>
  <si>
    <t>Kylian Mbappé</t>
  </si>
  <si>
    <t>Kylian Mbappe</t>
  </si>
  <si>
    <t>Frankrig</t>
  </si>
  <si>
    <t>19,6%</t>
  </si>
  <si>
    <t>Kevin De Bruyne Belgium</t>
  </si>
  <si>
    <t>Kevin</t>
  </si>
  <si>
    <t>De Bruyne</t>
  </si>
  <si>
    <t>midfielder</t>
  </si>
  <si>
    <t>Belgien</t>
  </si>
  <si>
    <t>Raheem Sterling England</t>
  </si>
  <si>
    <t>Raheem</t>
  </si>
  <si>
    <t>Sterling</t>
  </si>
  <si>
    <t>Romelu Lukaku Belgium</t>
  </si>
  <si>
    <t>Romelu</t>
  </si>
  <si>
    <t>Lukaku</t>
  </si>
  <si>
    <t>Romelu Lukaku</t>
  </si>
  <si>
    <t>27,2%</t>
  </si>
  <si>
    <t>E. Hazard</t>
  </si>
  <si>
    <t>Eden E. Hazard</t>
  </si>
  <si>
    <t>Eden Hazard</t>
  </si>
  <si>
    <t>Marcus Rashford England</t>
  </si>
  <si>
    <t>Marcus</t>
  </si>
  <si>
    <t>Rashford</t>
  </si>
  <si>
    <t>possible</t>
  </si>
  <si>
    <t>12,6%</t>
  </si>
  <si>
    <t>T. Hazard</t>
  </si>
  <si>
    <t>Thorgan T. Hazard</t>
  </si>
  <si>
    <t>Thorgan Hazard</t>
  </si>
  <si>
    <t>Antoine Griezmann France</t>
  </si>
  <si>
    <t>Antoine</t>
  </si>
  <si>
    <t>Griezmann</t>
  </si>
  <si>
    <t>Antoine Griezmann</t>
  </si>
  <si>
    <t>Jadon Sancho England</t>
  </si>
  <si>
    <t>Jadon</t>
  </si>
  <si>
    <t>Sancho</t>
  </si>
  <si>
    <t>Jadon Sancho</t>
  </si>
  <si>
    <t>Cristiano Ronaldo Portugal</t>
  </si>
  <si>
    <t>Cristiano</t>
  </si>
  <si>
    <t>Ronaldo</t>
  </si>
  <si>
    <t>Cristiano Ronaldo</t>
  </si>
  <si>
    <t>8,2%</t>
  </si>
  <si>
    <t>Alvaro Morata Spain</t>
  </si>
  <si>
    <t>Álvaro</t>
  </si>
  <si>
    <t>Morata</t>
  </si>
  <si>
    <t>Álvaro Morata</t>
  </si>
  <si>
    <t>Alvaro Morata</t>
  </si>
  <si>
    <t>Spanien</t>
  </si>
  <si>
    <t>Karim Benzema France</t>
  </si>
  <si>
    <t>Karim</t>
  </si>
  <si>
    <t>Benzema</t>
  </si>
  <si>
    <t>Karim Benzema</t>
  </si>
  <si>
    <t>6,5%</t>
  </si>
  <si>
    <t>Timo Werner Germany</t>
  </si>
  <si>
    <t>Timo</t>
  </si>
  <si>
    <t>Werner</t>
  </si>
  <si>
    <t>Tyskland</t>
  </si>
  <si>
    <t>Jack Grealish England</t>
  </si>
  <si>
    <t>Jack</t>
  </si>
  <si>
    <t>Grealish</t>
  </si>
  <si>
    <t>Ciro Immobile Italy</t>
  </si>
  <si>
    <t>Ciro</t>
  </si>
  <si>
    <t>Immobile</t>
  </si>
  <si>
    <t>Ciro Immobile</t>
  </si>
  <si>
    <t>Italien</t>
  </si>
  <si>
    <t>13,6%</t>
  </si>
  <si>
    <t>Dries Mertens Belgium</t>
  </si>
  <si>
    <t>Dries</t>
  </si>
  <si>
    <t>Mertens</t>
  </si>
  <si>
    <t>Dries Mertens</t>
  </si>
  <si>
    <t>Serge Gnabry Germany</t>
  </si>
  <si>
    <t>Serge</t>
  </si>
  <si>
    <t>Gnabry</t>
  </si>
  <si>
    <t>Serge Gnabry</t>
  </si>
  <si>
    <t>Phil Foden England</t>
  </si>
  <si>
    <t>Phil</t>
  </si>
  <si>
    <t>Foden</t>
  </si>
  <si>
    <t>10,4%</t>
  </si>
  <si>
    <t>Bruno Fernandes Portugal</t>
  </si>
  <si>
    <t>Bruno</t>
  </si>
  <si>
    <t>Fernandes</t>
  </si>
  <si>
    <t>6,1%</t>
  </si>
  <si>
    <t>Kingsley Coman France</t>
  </si>
  <si>
    <t>Kingsley</t>
  </si>
  <si>
    <t>Coman</t>
  </si>
  <si>
    <t>Kingsley Coman</t>
  </si>
  <si>
    <t>Robert Lewandowski Poland</t>
  </si>
  <si>
    <t>Robert</t>
  </si>
  <si>
    <t>Lewandowski</t>
  </si>
  <si>
    <t>Robert Lewandowski</t>
  </si>
  <si>
    <t>Polen</t>
  </si>
  <si>
    <t>Andrea Belotti Italy</t>
  </si>
  <si>
    <t>Andrea</t>
  </si>
  <si>
    <t>Belotti</t>
  </si>
  <si>
    <t>Andrea Belotti</t>
  </si>
  <si>
    <t>Michy Batshuayi Belgium</t>
  </si>
  <si>
    <t>Michy</t>
  </si>
  <si>
    <t>Batshuayi</t>
  </si>
  <si>
    <t>Memphis Depay Netherlands</t>
  </si>
  <si>
    <t>Memphis</t>
  </si>
  <si>
    <t>Depay</t>
  </si>
  <si>
    <t>Memphis Depay</t>
  </si>
  <si>
    <t>Holland</t>
  </si>
  <si>
    <t>13,8%</t>
  </si>
  <si>
    <t>Leroy Sane Germany</t>
  </si>
  <si>
    <t>Leroy</t>
  </si>
  <si>
    <t>Sané</t>
  </si>
  <si>
    <t>Leroy Sané</t>
  </si>
  <si>
    <t>Leroy Sane</t>
  </si>
  <si>
    <t>Thomas  Muller Germany</t>
  </si>
  <si>
    <t xml:space="preserve">Thomas </t>
  </si>
  <si>
    <t>Muller</t>
  </si>
  <si>
    <t>Thomas  Muller</t>
  </si>
  <si>
    <t>Thomas Muller</t>
  </si>
  <si>
    <t>Mason Mount England</t>
  </si>
  <si>
    <t>Mason</t>
  </si>
  <si>
    <t>Mount</t>
  </si>
  <si>
    <t>19,3%</t>
  </si>
  <si>
    <t>Joao Felix Portugal</t>
  </si>
  <si>
    <t>João</t>
  </si>
  <si>
    <t>Félix</t>
  </si>
  <si>
    <t>João Félix</t>
  </si>
  <si>
    <t>Joao Felix</t>
  </si>
  <si>
    <t>Mikel Oyarzabal Spain</t>
  </si>
  <si>
    <t>Mikel</t>
  </si>
  <si>
    <t>Oyarzabal</t>
  </si>
  <si>
    <t>Mikel Oyarzabal</t>
  </si>
  <si>
    <t>Paul Pogba France</t>
  </si>
  <si>
    <t>Paul</t>
  </si>
  <si>
    <t>Pogba</t>
  </si>
  <si>
    <t>Ousmane Dembele France</t>
  </si>
  <si>
    <t>Ousmane</t>
  </si>
  <si>
    <t>Dembélé</t>
  </si>
  <si>
    <t>Ousmane Dembélé</t>
  </si>
  <si>
    <t>Ousmane Dembele</t>
  </si>
  <si>
    <t>Mario Pasalic Croatia</t>
  </si>
  <si>
    <t>Mario</t>
  </si>
  <si>
    <t>Pašalić</t>
  </si>
  <si>
    <t>Mario Pašalić</t>
  </si>
  <si>
    <t>Mario Pasalic</t>
  </si>
  <si>
    <t>Kroatien</t>
  </si>
  <si>
    <t>Ivan Perisic Croatia</t>
  </si>
  <si>
    <t>Ivan</t>
  </si>
  <si>
    <t>Perišić</t>
  </si>
  <si>
    <t>Ivan Perišić</t>
  </si>
  <si>
    <t>Ivan Perisic</t>
  </si>
  <si>
    <t>3,2%</t>
  </si>
  <si>
    <t>Lorenzo Insigne Italy</t>
  </si>
  <si>
    <t>Lorenzo</t>
  </si>
  <si>
    <t>Insigne</t>
  </si>
  <si>
    <t>Lorenzo Insigne</t>
  </si>
  <si>
    <t>Federico Chiesa Italy</t>
  </si>
  <si>
    <t>Federico</t>
  </si>
  <si>
    <t>Chiesa</t>
  </si>
  <si>
    <t>Federico Chiesa</t>
  </si>
  <si>
    <t>27,4%</t>
  </si>
  <si>
    <t>Christian Benteke Belgium</t>
  </si>
  <si>
    <t>Christian</t>
  </si>
  <si>
    <t>Benteke</t>
  </si>
  <si>
    <t>Frenkie de Jong Netherlands</t>
  </si>
  <si>
    <t>Frenkie</t>
  </si>
  <si>
    <t>de Jong</t>
  </si>
  <si>
    <t>Frenkie de Jong</t>
  </si>
  <si>
    <t>35,4%</t>
  </si>
  <si>
    <t>Luuk de Jong Netherlands</t>
  </si>
  <si>
    <t>Luuk</t>
  </si>
  <si>
    <t>Luuk de Jong</t>
  </si>
  <si>
    <t>Quincy Promes Netherlands</t>
  </si>
  <si>
    <t>Quincy</t>
  </si>
  <si>
    <t>Promes</t>
  </si>
  <si>
    <t>Quincy Promes</t>
  </si>
  <si>
    <t>[]</t>
  </si>
  <si>
    <t>Kai Havertz Germany</t>
  </si>
  <si>
    <t>Kai</t>
  </si>
  <si>
    <t>Havertz</t>
  </si>
  <si>
    <t>Joshua Kimmich Germany</t>
  </si>
  <si>
    <t>Joshua</t>
  </si>
  <si>
    <t>Kimmich</t>
  </si>
  <si>
    <t>Joshua Kimmich</t>
  </si>
  <si>
    <t>Ilkay Gundogan Germany</t>
  </si>
  <si>
    <t>İlkay</t>
  </si>
  <si>
    <t>Gündoğan</t>
  </si>
  <si>
    <t>İlkay Gündoğan</t>
  </si>
  <si>
    <t>Dominic Calvert-Lewin England</t>
  </si>
  <si>
    <t>Dominic</t>
  </si>
  <si>
    <t>Calvert-Lewin</t>
  </si>
  <si>
    <t>B. Silva</t>
  </si>
  <si>
    <t>Bernardo B. Silva</t>
  </si>
  <si>
    <t>Diogo Jota Portugal</t>
  </si>
  <si>
    <t>Diogo</t>
  </si>
  <si>
    <t>Jota</t>
  </si>
  <si>
    <t>Dani Olmo Spain</t>
  </si>
  <si>
    <t>Dani</t>
  </si>
  <si>
    <t>Olmo</t>
  </si>
  <si>
    <t>Dani Olmo</t>
  </si>
  <si>
    <t>Marcos Llorente</t>
  </si>
  <si>
    <t>Gerard Moreno Spain</t>
  </si>
  <si>
    <t>Gerard</t>
  </si>
  <si>
    <t>Moreno</t>
  </si>
  <si>
    <t>Gerard Moreno</t>
  </si>
  <si>
    <t>Marcus Thuram France</t>
  </si>
  <si>
    <t>Thuram</t>
  </si>
  <si>
    <t>Marcus Thuram</t>
  </si>
  <si>
    <t>Olivier Giroud France</t>
  </si>
  <si>
    <t>Olivier</t>
  </si>
  <si>
    <t>Giroud</t>
  </si>
  <si>
    <t>Luka Modric Croatia</t>
  </si>
  <si>
    <t>Luka</t>
  </si>
  <si>
    <t>Modrić</t>
  </si>
  <si>
    <t>Luka Modrić</t>
  </si>
  <si>
    <t>Luka Modric</t>
  </si>
  <si>
    <t>Nikola Vlasic Croatia</t>
  </si>
  <si>
    <t>Nikola</t>
  </si>
  <si>
    <t>Vlašić</t>
  </si>
  <si>
    <t>Nikola Vlašić</t>
  </si>
  <si>
    <t>Nicolas Viola</t>
  </si>
  <si>
    <t>Ante Rebic Croatia</t>
  </si>
  <si>
    <t>Ante</t>
  </si>
  <si>
    <t>Rebic</t>
  </si>
  <si>
    <t>Ante Rebic</t>
  </si>
  <si>
    <t>Domenico Berardi Italy</t>
  </si>
  <si>
    <t>Domenico</t>
  </si>
  <si>
    <t>Berardi</t>
  </si>
  <si>
    <t>Domenico Berardi</t>
  </si>
  <si>
    <t>Yannick Carrasco Belgium</t>
  </si>
  <si>
    <t>Yannick</t>
  </si>
  <si>
    <t>Carrasco</t>
  </si>
  <si>
    <t>Yannick Carrasco</t>
  </si>
  <si>
    <t>Donyell Malen Netherlands</t>
  </si>
  <si>
    <t>Donyell</t>
  </si>
  <si>
    <t>Malen</t>
  </si>
  <si>
    <t>Donyell Malen</t>
  </si>
  <si>
    <t>Daniel Maldini</t>
  </si>
  <si>
    <t>Leon Goretzka Germany</t>
  </si>
  <si>
    <t>Leon</t>
  </si>
  <si>
    <t>Goretzka</t>
  </si>
  <si>
    <t>Leon Goretzka</t>
  </si>
  <si>
    <t>Toni Kroos Germany</t>
  </si>
  <si>
    <t>Toni</t>
  </si>
  <si>
    <t>Kroos</t>
  </si>
  <si>
    <t>Toni Kroos</t>
  </si>
  <si>
    <t>Bukayo Saka England</t>
  </si>
  <si>
    <t>Bukayo</t>
  </si>
  <si>
    <t>Saka</t>
  </si>
  <si>
    <t>Ruben Neves Portugal</t>
  </si>
  <si>
    <t>Rúben</t>
  </si>
  <si>
    <t>Neves</t>
  </si>
  <si>
    <t>Rúben Neves</t>
  </si>
  <si>
    <t>Pablo Sarabia Spain</t>
  </si>
  <si>
    <t>Pablo</t>
  </si>
  <si>
    <t>Sarabia</t>
  </si>
  <si>
    <t>Pablo Sarabia</t>
  </si>
  <si>
    <t>undefined Koke Spain</t>
  </si>
  <si>
    <t>Koke</t>
  </si>
  <si>
    <t>Adama Traore Spain</t>
  </si>
  <si>
    <t>Adama</t>
  </si>
  <si>
    <t>Traoré</t>
  </si>
  <si>
    <t>Adama Traoré</t>
  </si>
  <si>
    <t>Wissam Ben Yedder France</t>
  </si>
  <si>
    <t>Wissam</t>
  </si>
  <si>
    <t>Ben Yedder</t>
  </si>
  <si>
    <t>Wissam Ben Yedder</t>
  </si>
  <si>
    <t>Martin Braithwaite Denmark</t>
  </si>
  <si>
    <t>Martin</t>
  </si>
  <si>
    <t>Braithwaite</t>
  </si>
  <si>
    <t>Martin Braithwaite</t>
  </si>
  <si>
    <t>Danmark</t>
  </si>
  <si>
    <t>Mateo Kovacic Croatia</t>
  </si>
  <si>
    <t>Mateo</t>
  </si>
  <si>
    <t>Kovačić</t>
  </si>
  <si>
    <t>Mateo Kovačić</t>
  </si>
  <si>
    <t>5,6%</t>
  </si>
  <si>
    <t>Marco Verratti Italy</t>
  </si>
  <si>
    <t>Marco</t>
  </si>
  <si>
    <t>Verratti</t>
  </si>
  <si>
    <t>Marco Verratti</t>
  </si>
  <si>
    <t>Federico Bernardeschi Italy</t>
  </si>
  <si>
    <t>Bernardeschi</t>
  </si>
  <si>
    <t>Federico Bernardeschi</t>
  </si>
  <si>
    <t>undefined Jorginho Italy</t>
  </si>
  <si>
    <t>Nicolo Barella Italy</t>
  </si>
  <si>
    <t>Nicolò</t>
  </si>
  <si>
    <t>Barella</t>
  </si>
  <si>
    <t>Nicolò Barella</t>
  </si>
  <si>
    <t>Nicolo Barella</t>
  </si>
  <si>
    <t>6,7%</t>
  </si>
  <si>
    <t>Thibaut Courtois Belgium</t>
  </si>
  <si>
    <t>Thibaut</t>
  </si>
  <si>
    <t>Courtois</t>
  </si>
  <si>
    <t>goalkeeper</t>
  </si>
  <si>
    <t>Thibaut Courtois</t>
  </si>
  <si>
    <t>Axel Witsel Belgium</t>
  </si>
  <si>
    <t>Axel</t>
  </si>
  <si>
    <t>Witsel</t>
  </si>
  <si>
    <t>Axel Witsel</t>
  </si>
  <si>
    <t>Youri Tielemans Belgium</t>
  </si>
  <si>
    <t>Youri</t>
  </si>
  <si>
    <t>Tielemans</t>
  </si>
  <si>
    <t>9,1%</t>
  </si>
  <si>
    <t>Georginio Wijnaldum Netherlands</t>
  </si>
  <si>
    <t>Georginio</t>
  </si>
  <si>
    <t>Wijnaldum</t>
  </si>
  <si>
    <t>Ryan Gravenberch Netherlands</t>
  </si>
  <si>
    <t>Ryan</t>
  </si>
  <si>
    <t>Gravenberch</t>
  </si>
  <si>
    <t>Ryan Gravenberch</t>
  </si>
  <si>
    <t>Kevin  Volland Germany</t>
  </si>
  <si>
    <t xml:space="preserve">Kevin </t>
  </si>
  <si>
    <t>Volland</t>
  </si>
  <si>
    <t>Kevin  Volland</t>
  </si>
  <si>
    <t>Kevin Volland</t>
  </si>
  <si>
    <t>Jordan Pickford England</t>
  </si>
  <si>
    <t>Jordan</t>
  </si>
  <si>
    <t>Pickford</t>
  </si>
  <si>
    <t>Kyle Walker England</t>
  </si>
  <si>
    <t>Kyle</t>
  </si>
  <si>
    <t>Walker</t>
  </si>
  <si>
    <t>defender</t>
  </si>
  <si>
    <t>Jordan Henderson England</t>
  </si>
  <si>
    <t>Henderson</t>
  </si>
  <si>
    <t>Joao Moutinho Portugal</t>
  </si>
  <si>
    <t>Moutinho</t>
  </si>
  <si>
    <t>João Moutinho</t>
  </si>
  <si>
    <t>undefined Thiago Spain</t>
  </si>
  <si>
    <t>Thiago</t>
  </si>
  <si>
    <t>undefined Rodri Spain</t>
  </si>
  <si>
    <t>Hugo Lloris France</t>
  </si>
  <si>
    <t>Hugo</t>
  </si>
  <si>
    <t>Lloris</t>
  </si>
  <si>
    <t>Corentin Tolisso France</t>
  </si>
  <si>
    <t>Corentin</t>
  </si>
  <si>
    <t>Tolisso</t>
  </si>
  <si>
    <t>Corentin Tolisso</t>
  </si>
  <si>
    <t>N'Golo Kante France</t>
  </si>
  <si>
    <t>N'Golo</t>
  </si>
  <si>
    <t>Kanté</t>
  </si>
  <si>
    <t>N'Golo Kanté</t>
  </si>
  <si>
    <t>36,4%</t>
  </si>
  <si>
    <t>Xherdan Shaqiri Switzerland</t>
  </si>
  <si>
    <t>Xherdan</t>
  </si>
  <si>
    <t>Shaqiri</t>
  </si>
  <si>
    <t>Schweiz</t>
  </si>
  <si>
    <t>Christian Eriksen Denmark</t>
  </si>
  <si>
    <t>Eriksen</t>
  </si>
  <si>
    <t>Christian Eriksen</t>
  </si>
  <si>
    <t>Marcelo Brozovic Croatia</t>
  </si>
  <si>
    <t>Marcelo</t>
  </si>
  <si>
    <t>Brozović</t>
  </si>
  <si>
    <t>Marcelo Brozović</t>
  </si>
  <si>
    <t>Marcelo Brozovic</t>
  </si>
  <si>
    <t>Josip Brekalo Croatia</t>
  </si>
  <si>
    <t>Josip</t>
  </si>
  <si>
    <t>Brekalo</t>
  </si>
  <si>
    <t>Josip Brekalo</t>
  </si>
  <si>
    <t>Alessandro Florenzi Italy</t>
  </si>
  <si>
    <t>Alessandro</t>
  </si>
  <si>
    <t>Florenzi</t>
  </si>
  <si>
    <t>Alessandro Florenzi</t>
  </si>
  <si>
    <t>Lorenzo Pellegrini</t>
  </si>
  <si>
    <t>Manuel Locatelli Italy</t>
  </si>
  <si>
    <t>Manuel</t>
  </si>
  <si>
    <t>Locatelli</t>
  </si>
  <si>
    <t>Manuel Locatelli</t>
  </si>
  <si>
    <t>Toby Alderweireld Belgium</t>
  </si>
  <si>
    <t>Toby</t>
  </si>
  <si>
    <t>Alderweireld</t>
  </si>
  <si>
    <t>Hans Vanaken Belgium</t>
  </si>
  <si>
    <t>Hans</t>
  </si>
  <si>
    <t>Vanaken</t>
  </si>
  <si>
    <t>Hans Vanaken</t>
  </si>
  <si>
    <t>Nacer Chadli Belgium</t>
  </si>
  <si>
    <t>Nacer</t>
  </si>
  <si>
    <t>Chadli</t>
  </si>
  <si>
    <t>Nacer Chadli</t>
  </si>
  <si>
    <t>Nassim Chadli</t>
  </si>
  <si>
    <t>Dennis Praet Belgium</t>
  </si>
  <si>
    <t>Dennis</t>
  </si>
  <si>
    <t>Praet</t>
  </si>
  <si>
    <t>Leander Dendoncker Belgium</t>
  </si>
  <si>
    <t>Leander</t>
  </si>
  <si>
    <t>Dendoncker</t>
  </si>
  <si>
    <t>8,0%</t>
  </si>
  <si>
    <t>Leandro Trossard Belgium</t>
  </si>
  <si>
    <t>Leandro</t>
  </si>
  <si>
    <t>Trossard</t>
  </si>
  <si>
    <t>Patrick van Aanholt Netherlands</t>
  </si>
  <si>
    <t>Patrick</t>
  </si>
  <si>
    <t>van Aanholt</t>
  </si>
  <si>
    <t>Marten de Roon Netherlands</t>
  </si>
  <si>
    <t>Marten</t>
  </si>
  <si>
    <t>de Roon</t>
  </si>
  <si>
    <t>Marten de Roon</t>
  </si>
  <si>
    <t>Marten De Roon</t>
  </si>
  <si>
    <t>Steven Berghuis Netherlands</t>
  </si>
  <si>
    <t>Steven</t>
  </si>
  <si>
    <t>Berghuis</t>
  </si>
  <si>
    <t>Steven Berghuis</t>
  </si>
  <si>
    <t>Davy Klaassen Netherlands</t>
  </si>
  <si>
    <t>Davy</t>
  </si>
  <si>
    <t>Klaassen</t>
  </si>
  <si>
    <t>Davy Klaassen</t>
  </si>
  <si>
    <t>Manuel Neuer Germany</t>
  </si>
  <si>
    <t>Neuer</t>
  </si>
  <si>
    <t>Manuel Neuer</t>
  </si>
  <si>
    <t>Matthias Ginter Germany</t>
  </si>
  <si>
    <t>Matthias</t>
  </si>
  <si>
    <t>Ginter</t>
  </si>
  <si>
    <t>Matthias Ginter</t>
  </si>
  <si>
    <t>Florian Neuhaus Germany</t>
  </si>
  <si>
    <t>Florian</t>
  </si>
  <si>
    <t>Neuhaus</t>
  </si>
  <si>
    <t>Florian Neuhaus</t>
  </si>
  <si>
    <t>Luke Shaw England</t>
  </si>
  <si>
    <t>Luke</t>
  </si>
  <si>
    <t>Shaw</t>
  </si>
  <si>
    <t>23,3%</t>
  </si>
  <si>
    <t>Harry Maguire England</t>
  </si>
  <si>
    <t>Maguire</t>
  </si>
  <si>
    <t>Ben Chilwell England</t>
  </si>
  <si>
    <t>Ben</t>
  </si>
  <si>
    <t>Chilwell</t>
  </si>
  <si>
    <t>Kieran Trippier England</t>
  </si>
  <si>
    <t>Kieran</t>
  </si>
  <si>
    <t>Trippier</t>
  </si>
  <si>
    <t>Kieran Trippier</t>
  </si>
  <si>
    <t>Bellingham</t>
  </si>
  <si>
    <t xml:space="preserve"> Jude Bellingham</t>
  </si>
  <si>
    <t>Jude Bellingham</t>
  </si>
  <si>
    <t>Declan Rice England</t>
  </si>
  <si>
    <t>Declan</t>
  </si>
  <si>
    <t>Rice</t>
  </si>
  <si>
    <t>8,5%</t>
  </si>
  <si>
    <t>João Cancelo</t>
  </si>
  <si>
    <t>N. Semedo</t>
  </si>
  <si>
    <t>Nélson N. Semedo</t>
  </si>
  <si>
    <t>Goncalo  Guedes Portugal</t>
  </si>
  <si>
    <t xml:space="preserve">Gonçalo </t>
  </si>
  <si>
    <t>Guedes</t>
  </si>
  <si>
    <t>Gonçalo  Guedes</t>
  </si>
  <si>
    <t>Goncalo Guedes</t>
  </si>
  <si>
    <t>Pedro  Goncalves Portugal</t>
  </si>
  <si>
    <t xml:space="preserve">Pedro </t>
  </si>
  <si>
    <t>Gonçalves</t>
  </si>
  <si>
    <t>Pedro  Gonçalves</t>
  </si>
  <si>
    <t>Pedro Gallese</t>
  </si>
  <si>
    <t>Sergio Oliveira Portugal</t>
  </si>
  <si>
    <t>Sergio</t>
  </si>
  <si>
    <t>Oliveira</t>
  </si>
  <si>
    <t>Sergio Oliveira</t>
  </si>
  <si>
    <t>Sergio Carreira</t>
  </si>
  <si>
    <t>Raphael Guerreiro Portugal</t>
  </si>
  <si>
    <t>Raphaël</t>
  </si>
  <si>
    <t>Guerreiro</t>
  </si>
  <si>
    <t>Raphaël Guerreiro</t>
  </si>
  <si>
    <t>Raphael Guerreiro</t>
  </si>
  <si>
    <t>A. Silva</t>
  </si>
  <si>
    <t>André A. Silva</t>
  </si>
  <si>
    <t>Andre Silva</t>
  </si>
  <si>
    <t>David de Gea Spain</t>
  </si>
  <si>
    <t>David</t>
  </si>
  <si>
    <t>de Gea</t>
  </si>
  <si>
    <t>Cesar Azpilicueta Spain</t>
  </si>
  <si>
    <t>César</t>
  </si>
  <si>
    <t>Azpilicueta</t>
  </si>
  <si>
    <t>César Azpilicueta</t>
  </si>
  <si>
    <t>Jordi Alba Spain</t>
  </si>
  <si>
    <t>Jordi</t>
  </si>
  <si>
    <t>Alba</t>
  </si>
  <si>
    <t>Jordi Alba</t>
  </si>
  <si>
    <t>Jose Gaya Spain</t>
  </si>
  <si>
    <t>José</t>
  </si>
  <si>
    <t>Gayà</t>
  </si>
  <si>
    <t>José Gayà</t>
  </si>
  <si>
    <t>Jose Gaya</t>
  </si>
  <si>
    <t>Fabian Ruiz Spain</t>
  </si>
  <si>
    <t>Fabián</t>
  </si>
  <si>
    <t>Ruiz</t>
  </si>
  <si>
    <t>Fabián Ruiz</t>
  </si>
  <si>
    <t>Fabian Ruiz</t>
  </si>
  <si>
    <t>Steve Mandanda France</t>
  </si>
  <si>
    <t>Steve</t>
  </si>
  <si>
    <t>Mandanda</t>
  </si>
  <si>
    <t>Steve Mandanda</t>
  </si>
  <si>
    <t>Benjamin Pavard France</t>
  </si>
  <si>
    <t>Benjamin</t>
  </si>
  <si>
    <t>Pavard</t>
  </si>
  <si>
    <t>Benjamin Pavard</t>
  </si>
  <si>
    <t>7,8%</t>
  </si>
  <si>
    <t>Clement Lenglet France</t>
  </si>
  <si>
    <t>Clément</t>
  </si>
  <si>
    <t>Lenglet</t>
  </si>
  <si>
    <t>Clément Lenglet</t>
  </si>
  <si>
    <t>Clement Lenglet</t>
  </si>
  <si>
    <t>Lucas Digne France</t>
  </si>
  <si>
    <t>Lucas</t>
  </si>
  <si>
    <t>Digne</t>
  </si>
  <si>
    <t>Lucas Hernandez France</t>
  </si>
  <si>
    <t>Hernández</t>
  </si>
  <si>
    <t>Lucas Hernández</t>
  </si>
  <si>
    <t>Lucas Hernandez</t>
  </si>
  <si>
    <t>Raphael Varane France</t>
  </si>
  <si>
    <t>Varane</t>
  </si>
  <si>
    <t>Raphaël Varane</t>
  </si>
  <si>
    <t>Raphael Varane</t>
  </si>
  <si>
    <t>Thomas Lemar France</t>
  </si>
  <si>
    <t>Thomas</t>
  </si>
  <si>
    <t>Lemar</t>
  </si>
  <si>
    <t>Thomas Lemar</t>
  </si>
  <si>
    <t>Moussa Sissoko France</t>
  </si>
  <si>
    <t>Moussa</t>
  </si>
  <si>
    <t>Sissoko</t>
  </si>
  <si>
    <t>Haris Seferovic Switzerland</t>
  </si>
  <si>
    <t>Haris</t>
  </si>
  <si>
    <t>Seferovic</t>
  </si>
  <si>
    <t>Haris Seferovic</t>
  </si>
  <si>
    <t>Haris Duljevic</t>
  </si>
  <si>
    <t>Pierre-Emile Hojbjerg Denmark</t>
  </si>
  <si>
    <t>Pierre-Emile</t>
  </si>
  <si>
    <t>Höjbjerg</t>
  </si>
  <si>
    <t>Pierre-Emile Höjbjerg</t>
  </si>
  <si>
    <t>Thomas Delaney Denmark</t>
  </si>
  <si>
    <t>Delaney</t>
  </si>
  <si>
    <t>Thomas Delaney</t>
  </si>
  <si>
    <t>6,4%</t>
  </si>
  <si>
    <t>Jonas Wind Denmark</t>
  </si>
  <si>
    <t>Jonas</t>
  </si>
  <si>
    <t>Wind</t>
  </si>
  <si>
    <t>Jonas Wind</t>
  </si>
  <si>
    <t>Jonas Omlin</t>
  </si>
  <si>
    <t>24,7%</t>
  </si>
  <si>
    <t>Yussuf Poulsen Denmark</t>
  </si>
  <si>
    <t>Yussuf</t>
  </si>
  <si>
    <t>Poulsen</t>
  </si>
  <si>
    <t>Yussuf Poulsen</t>
  </si>
  <si>
    <t>3,9%</t>
  </si>
  <si>
    <t>Bruno Petkovic Croatia</t>
  </si>
  <si>
    <t>Petković</t>
  </si>
  <si>
    <t>Bruno Petković</t>
  </si>
  <si>
    <t>Bruno Peres</t>
  </si>
  <si>
    <t>Ante Budimir Croatia</t>
  </si>
  <si>
    <t>Budimir</t>
  </si>
  <si>
    <t>Ante Budimir</t>
  </si>
  <si>
    <t>Gianluigi Donnarumma Italy</t>
  </si>
  <si>
    <t>Gianluigi</t>
  </si>
  <si>
    <t>Donnarumma</t>
  </si>
  <si>
    <t>Gianluigi Donnarumma</t>
  </si>
  <si>
    <t>26,8%</t>
  </si>
  <si>
    <t>undefined Emerson Italy</t>
  </si>
  <si>
    <t>Emerson</t>
  </si>
  <si>
    <t>Dedryck Boyata Belgium</t>
  </si>
  <si>
    <t>Dedryck</t>
  </si>
  <si>
    <t>Boyata</t>
  </si>
  <si>
    <t>Dedryck Boyata</t>
  </si>
  <si>
    <t>Jason Denayer Belgium</t>
  </si>
  <si>
    <t>Jason</t>
  </si>
  <si>
    <t>Denayer</t>
  </si>
  <si>
    <t>Jason Denayer</t>
  </si>
  <si>
    <t>Tim Krul Netherlands</t>
  </si>
  <si>
    <t>Tim</t>
  </si>
  <si>
    <t>Krul</t>
  </si>
  <si>
    <t>Tim Krul</t>
  </si>
  <si>
    <t>Timor</t>
  </si>
  <si>
    <t>Nathan Ake Netherlands</t>
  </si>
  <si>
    <t>Nathan</t>
  </si>
  <si>
    <t>Aké</t>
  </si>
  <si>
    <t>Nathan Aké</t>
  </si>
  <si>
    <t>Matthijs de Ligt Netherlands</t>
  </si>
  <si>
    <t>Matthijs</t>
  </si>
  <si>
    <t>de Ligt</t>
  </si>
  <si>
    <t>Matthijs de Ligt</t>
  </si>
  <si>
    <t>Matthijs De Ligt</t>
  </si>
  <si>
    <t>Stefan de Vrij Netherlands</t>
  </si>
  <si>
    <t>Stefan</t>
  </si>
  <si>
    <t>de Vrij</t>
  </si>
  <si>
    <t>Stefan de Vrij</t>
  </si>
  <si>
    <t>Joel Veltman Netherlands</t>
  </si>
  <si>
    <t>Joël</t>
  </si>
  <si>
    <t>Veltman</t>
  </si>
  <si>
    <t>Daley Blind Netherlands</t>
  </si>
  <si>
    <t>Daley</t>
  </si>
  <si>
    <t>Blind</t>
  </si>
  <si>
    <t>Daley Blind</t>
  </si>
  <si>
    <t>Denys Bain</t>
  </si>
  <si>
    <t>Bernd Leno Germany</t>
  </si>
  <si>
    <t>Bernd</t>
  </si>
  <si>
    <t>Leno</t>
  </si>
  <si>
    <t>Mats  Hummels Germany</t>
  </si>
  <si>
    <t xml:space="preserve">Mats </t>
  </si>
  <si>
    <t>Hummels</t>
  </si>
  <si>
    <t>Mats  Hummels</t>
  </si>
  <si>
    <t>Mats Hummels</t>
  </si>
  <si>
    <t>Antonio Rudiger Germany</t>
  </si>
  <si>
    <t>Antonio</t>
  </si>
  <si>
    <t>Rüdiger</t>
  </si>
  <si>
    <t>Niklas Sule Germany</t>
  </si>
  <si>
    <t>Niklas</t>
  </si>
  <si>
    <t>Süle</t>
  </si>
  <si>
    <t>Niklas Süle</t>
  </si>
  <si>
    <t>Niklas Sule</t>
  </si>
  <si>
    <t>Jonas  Hofmann Germany</t>
  </si>
  <si>
    <t xml:space="preserve">Jonas </t>
  </si>
  <si>
    <t>Hofmann</t>
  </si>
  <si>
    <t>Jonas  Hofmann</t>
  </si>
  <si>
    <t>Jonas Hofmann</t>
  </si>
  <si>
    <t>Jamal Musiala Germany</t>
  </si>
  <si>
    <t>Jamal</t>
  </si>
  <si>
    <t>Musiala</t>
  </si>
  <si>
    <t>Jamal Musiala</t>
  </si>
  <si>
    <t>Tyrone Mings England</t>
  </si>
  <si>
    <t>Tyrone</t>
  </si>
  <si>
    <t>Mings</t>
  </si>
  <si>
    <t>Conor  Coady England</t>
  </si>
  <si>
    <t xml:space="preserve">Conor </t>
  </si>
  <si>
    <t>Coady</t>
  </si>
  <si>
    <t>Conor  Coady</t>
  </si>
  <si>
    <t>Reece James England</t>
  </si>
  <si>
    <t>Reece</t>
  </si>
  <si>
    <t>James</t>
  </si>
  <si>
    <t>John Stones England</t>
  </si>
  <si>
    <t>John</t>
  </si>
  <si>
    <t>Stones</t>
  </si>
  <si>
    <t>11,2%</t>
  </si>
  <si>
    <t>Kalvin Phillips England</t>
  </si>
  <si>
    <t>Kalvin</t>
  </si>
  <si>
    <t>Phillips</t>
  </si>
  <si>
    <t>Rui Patricio Portugal</t>
  </si>
  <si>
    <t>Rui</t>
  </si>
  <si>
    <t>Patrício</t>
  </si>
  <si>
    <t>Rui Patrício</t>
  </si>
  <si>
    <t>Ruben Dias Portugal</t>
  </si>
  <si>
    <t>Dias</t>
  </si>
  <si>
    <t>Rúben Dias</t>
  </si>
  <si>
    <t>William Carvalho Portugal</t>
  </si>
  <si>
    <t>William</t>
  </si>
  <si>
    <t>Carvalho</t>
  </si>
  <si>
    <t>William Carvalho</t>
  </si>
  <si>
    <t>Ra. Silva</t>
  </si>
  <si>
    <t>Rafa Ra. Silva</t>
  </si>
  <si>
    <t>Unai Simon Spain</t>
  </si>
  <si>
    <t>Unai</t>
  </si>
  <si>
    <t>Simón</t>
  </si>
  <si>
    <t>Unai Simón</t>
  </si>
  <si>
    <t>Unai Simon</t>
  </si>
  <si>
    <t>Aymeric Laporte Spain</t>
  </si>
  <si>
    <t>Aymeric</t>
  </si>
  <si>
    <t>Laporte</t>
  </si>
  <si>
    <t>7,4%</t>
  </si>
  <si>
    <t>Eric Garcia Spain</t>
  </si>
  <si>
    <t>Eric</t>
  </si>
  <si>
    <t>García</t>
  </si>
  <si>
    <t>Eric García</t>
  </si>
  <si>
    <t>Pau Torres</t>
  </si>
  <si>
    <t>undefined Pedri Spain</t>
  </si>
  <si>
    <t>Pedri</t>
  </si>
  <si>
    <t>Pedri Gonzalez Lopez</t>
  </si>
  <si>
    <t>Leandro Gonzalez Pirez</t>
  </si>
  <si>
    <t>Sergio Busquets Spain</t>
  </si>
  <si>
    <t>Busquets</t>
  </si>
  <si>
    <t>Sergio Busquets</t>
  </si>
  <si>
    <t>Oleksandr Zinchenko Ukraine</t>
  </si>
  <si>
    <t>Oleksandr</t>
  </si>
  <si>
    <t>Zinchenko</t>
  </si>
  <si>
    <t>Andriy Yarmolenko Ukraine</t>
  </si>
  <si>
    <t>Andriy</t>
  </si>
  <si>
    <t>Yarmolenko</t>
  </si>
  <si>
    <t>Aleksandr Golovin Russia</t>
  </si>
  <si>
    <t>Aleksandr</t>
  </si>
  <si>
    <t>Golovin</t>
  </si>
  <si>
    <t>Aleksandr Golovin</t>
  </si>
  <si>
    <t>Rusland</t>
  </si>
  <si>
    <t>Jules Kounde France</t>
  </si>
  <si>
    <t>Jules</t>
  </si>
  <si>
    <t>Kounde</t>
  </si>
  <si>
    <t>Jules Kounde</t>
  </si>
  <si>
    <t>Kurt Zouma France</t>
  </si>
  <si>
    <t>Kurt</t>
  </si>
  <si>
    <t>Zouma</t>
  </si>
  <si>
    <t>Leo Dubois France</t>
  </si>
  <si>
    <t>Léo</t>
  </si>
  <si>
    <t>Dubois</t>
  </si>
  <si>
    <t>Léo Dubois</t>
  </si>
  <si>
    <t>Leo Dubois</t>
  </si>
  <si>
    <t>Presnel Kimpembe France</t>
  </si>
  <si>
    <t>Presnel</t>
  </si>
  <si>
    <t>Kimpembe</t>
  </si>
  <si>
    <t>Presnel Kimpembe</t>
  </si>
  <si>
    <t>Adrien Rabiot France</t>
  </si>
  <si>
    <t>Adrien</t>
  </si>
  <si>
    <t>Rabiot</t>
  </si>
  <si>
    <t>Adrien Rabiot</t>
  </si>
  <si>
    <t>Gareth Bale Wales</t>
  </si>
  <si>
    <t>Gareth</t>
  </si>
  <si>
    <t>Bale</t>
  </si>
  <si>
    <t>Dejan Kulusevski Sweden</t>
  </si>
  <si>
    <t>Dejan</t>
  </si>
  <si>
    <t>Kulusevski</t>
  </si>
  <si>
    <t>Dejan Kulusevski</t>
  </si>
  <si>
    <t>Sverige</t>
  </si>
  <si>
    <t>Arkadiusz Milik</t>
  </si>
  <si>
    <t>Granit Xhaka Switzerland</t>
  </si>
  <si>
    <t>Granit</t>
  </si>
  <si>
    <t>Xhaka</t>
  </si>
  <si>
    <t>Breel Embolo Switzerland</t>
  </si>
  <si>
    <t>Breel</t>
  </si>
  <si>
    <t>Embolo</t>
  </si>
  <si>
    <t>Breel Embolo</t>
  </si>
  <si>
    <t>Sasa  Kalajdzic Austria</t>
  </si>
  <si>
    <t xml:space="preserve">Sasa </t>
  </si>
  <si>
    <t>Kalajdzic</t>
  </si>
  <si>
    <t>Sasa  Kalajdzic</t>
  </si>
  <si>
    <t>Sasa Kalajdzic</t>
  </si>
  <si>
    <t>Østrig</t>
  </si>
  <si>
    <t>Daniel Wass Denmark</t>
  </si>
  <si>
    <t>Daniel</t>
  </si>
  <si>
    <t>Wass</t>
  </si>
  <si>
    <t>Daniel Wass</t>
  </si>
  <si>
    <t>Andreas  Skov Olsen Denmark</t>
  </si>
  <si>
    <t xml:space="preserve">Andreas </t>
  </si>
  <si>
    <t>Skov Olsen</t>
  </si>
  <si>
    <t>Andreas  Skov Olsen</t>
  </si>
  <si>
    <t>Andreas Skov Olsen</t>
  </si>
  <si>
    <t>Mathias Jensen Denmark</t>
  </si>
  <si>
    <t>Mathias</t>
  </si>
  <si>
    <t>Jensen</t>
  </si>
  <si>
    <t>Mathias Jensen</t>
  </si>
  <si>
    <t>Mathias Jorgensen</t>
  </si>
  <si>
    <t>Andreas  Cornelius  Denmark</t>
  </si>
  <si>
    <t xml:space="preserve">Cornelius </t>
  </si>
  <si>
    <t xml:space="preserve">Andreas  Cornelius </t>
  </si>
  <si>
    <t>Andreas Cornelius</t>
  </si>
  <si>
    <t>Kasper Dolberg Denmark</t>
  </si>
  <si>
    <t>Kasper</t>
  </si>
  <si>
    <t>Dolberg</t>
  </si>
  <si>
    <t>Kasper Dolberg</t>
  </si>
  <si>
    <t>Dominik Livakovic Croatia</t>
  </si>
  <si>
    <t>Dominik</t>
  </si>
  <si>
    <t>Livaković</t>
  </si>
  <si>
    <t>Dominik Livaković</t>
  </si>
  <si>
    <t>Dominik Kohr</t>
  </si>
  <si>
    <t>Domagoj Bradaric Croatia</t>
  </si>
  <si>
    <t>Domagoj</t>
  </si>
  <si>
    <t>Bradarić</t>
  </si>
  <si>
    <t>Domagoj Bradarić</t>
  </si>
  <si>
    <t>Domagoj Bradaric</t>
  </si>
  <si>
    <t>Andrej Kramaric Croatia</t>
  </si>
  <si>
    <t>Andrej</t>
  </si>
  <si>
    <t>Kramaric</t>
  </si>
  <si>
    <t>Andrej Kramaric</t>
  </si>
  <si>
    <t>Mislav Orsic Croatia</t>
  </si>
  <si>
    <t>Mislav</t>
  </si>
  <si>
    <t>Oršić</t>
  </si>
  <si>
    <t>Mislav Oršić</t>
  </si>
  <si>
    <t>Salvatore Sirigu Italy</t>
  </si>
  <si>
    <t>Salvatore</t>
  </si>
  <si>
    <t>Sirigu</t>
  </si>
  <si>
    <t>Salvatore Sirigu</t>
  </si>
  <si>
    <t>Alex Meret Italy</t>
  </si>
  <si>
    <t>Alex</t>
  </si>
  <si>
    <t>Meret</t>
  </si>
  <si>
    <t>Alex Meret</t>
  </si>
  <si>
    <t>Leonardo Bonucci Italy</t>
  </si>
  <si>
    <t>Leonardo</t>
  </si>
  <si>
    <t>Bonucci</t>
  </si>
  <si>
    <t>Leonardo Bonucci</t>
  </si>
  <si>
    <t>Giorgio Chiellini Italy</t>
  </si>
  <si>
    <t>Giorgio</t>
  </si>
  <si>
    <t>Chiellini</t>
  </si>
  <si>
    <t>Giorgio Chiellini</t>
  </si>
  <si>
    <t>Leonardo Spinazzola Italy</t>
  </si>
  <si>
    <t>Spinazzola</t>
  </si>
  <si>
    <t>Leonardo Spinazzola</t>
  </si>
  <si>
    <t>Francesco Acerbi Italy</t>
  </si>
  <si>
    <t>Francesco</t>
  </si>
  <si>
    <t>Acerbi</t>
  </si>
  <si>
    <t>Francesco Acerbi</t>
  </si>
  <si>
    <t>Giovanni Di Lorenzo Italy</t>
  </si>
  <si>
    <t>Giovanni</t>
  </si>
  <si>
    <t>Di Lorenzo</t>
  </si>
  <si>
    <t>Giovanni Di Lorenzo</t>
  </si>
  <si>
    <t>Alessandro Bastoni Italy</t>
  </si>
  <si>
    <t>Bastoni</t>
  </si>
  <si>
    <t>Alessandro Bastoni</t>
  </si>
  <si>
    <t>Bryan Cristante Italy</t>
  </si>
  <si>
    <t>Bryan</t>
  </si>
  <si>
    <t>Cristante</t>
  </si>
  <si>
    <t>Bryan Cristante</t>
  </si>
  <si>
    <t>Stefano Sensi</t>
  </si>
  <si>
    <t>Giacomo Raspadori Italy</t>
  </si>
  <si>
    <t>Giacomo</t>
  </si>
  <si>
    <t>Raspadori</t>
  </si>
  <si>
    <t>Giacomo Raspadori</t>
  </si>
  <si>
    <t>Simon Mignolet Belgium</t>
  </si>
  <si>
    <t>Simon</t>
  </si>
  <si>
    <t>Mignolet</t>
  </si>
  <si>
    <t>Simon Mignolet</t>
  </si>
  <si>
    <t>Simon Falette</t>
  </si>
  <si>
    <t>Timothy Castagne Belgium</t>
  </si>
  <si>
    <t>Timothy</t>
  </si>
  <si>
    <t>Castagne</t>
  </si>
  <si>
    <t>Thomas Meunier Belgium</t>
  </si>
  <si>
    <t>Meunier</t>
  </si>
  <si>
    <t>Thomas Meunier</t>
  </si>
  <si>
    <t>Jan Vertonghen Belgium</t>
  </si>
  <si>
    <t>Jan</t>
  </si>
  <si>
    <t>Vertonghen</t>
  </si>
  <si>
    <t>Jan Vertonghen</t>
  </si>
  <si>
    <t>Jordan Veretout</t>
  </si>
  <si>
    <t>4,4%</t>
  </si>
  <si>
    <t>Jeremy Doku Belgium</t>
  </si>
  <si>
    <t>Jérémy</t>
  </si>
  <si>
    <t>Doku</t>
  </si>
  <si>
    <t>Jérémy Doku</t>
  </si>
  <si>
    <t>Jeremy Doku</t>
  </si>
  <si>
    <t>Owen Wijndal Netherlands</t>
  </si>
  <si>
    <t>Owen</t>
  </si>
  <si>
    <t>Wijndal</t>
  </si>
  <si>
    <t>Owen Wijndal</t>
  </si>
  <si>
    <t>14,3%</t>
  </si>
  <si>
    <t>Denzel Dumfries Netherlands</t>
  </si>
  <si>
    <t>Denzel</t>
  </si>
  <si>
    <t>Dumfries</t>
  </si>
  <si>
    <t>Denzel Dumfries</t>
  </si>
  <si>
    <t>12,2%</t>
  </si>
  <si>
    <t>Teun Koopmeiners Netherlands</t>
  </si>
  <si>
    <t>Teun</t>
  </si>
  <si>
    <t>Koopmeiners</t>
  </si>
  <si>
    <t>Teun Koopmeiners</t>
  </si>
  <si>
    <t>Wout Weghorst Netherlands</t>
  </si>
  <si>
    <t>Wout</t>
  </si>
  <si>
    <t>Weghorst</t>
  </si>
  <si>
    <t>Wout Weghorst</t>
  </si>
  <si>
    <t>Robin Gosens Germany</t>
  </si>
  <si>
    <t>Robin</t>
  </si>
  <si>
    <t>Gosens</t>
  </si>
  <si>
    <t>Robin Gosens</t>
  </si>
  <si>
    <t>Emre Can Germany</t>
  </si>
  <si>
    <t>Emre</t>
  </si>
  <si>
    <t>Can</t>
  </si>
  <si>
    <t>Emre Can</t>
  </si>
  <si>
    <t>Lukas Klostermann Germany</t>
  </si>
  <si>
    <t>Lukas</t>
  </si>
  <si>
    <t>Klostermann</t>
  </si>
  <si>
    <t>Lukas Klostermann</t>
  </si>
  <si>
    <t>Sam  Johnstone  England</t>
  </si>
  <si>
    <t xml:space="preserve">Sam </t>
  </si>
  <si>
    <t xml:space="preserve">Johnstone </t>
  </si>
  <si>
    <t xml:space="preserve">Sam  Johnstone </t>
  </si>
  <si>
    <t>Anthony Lopes Portugal</t>
  </si>
  <si>
    <t>Anthony</t>
  </si>
  <si>
    <t>Lopes</t>
  </si>
  <si>
    <t>Anthony Lopes</t>
  </si>
  <si>
    <t>Nuno Mendes Portugal</t>
  </si>
  <si>
    <t>Nuno</t>
  </si>
  <si>
    <t>Mendes</t>
  </si>
  <si>
    <t>Nuno Mendes</t>
  </si>
  <si>
    <t>Pedro Mendes</t>
  </si>
  <si>
    <t>undefined Pepe Portugal</t>
  </si>
  <si>
    <t>Pepe</t>
  </si>
  <si>
    <t>Jose Fonte Portugal</t>
  </si>
  <si>
    <t>Fonte</t>
  </si>
  <si>
    <t>José Fonte</t>
  </si>
  <si>
    <t>Jose Fonte</t>
  </si>
  <si>
    <t>Joao  Palhinha Portugal</t>
  </si>
  <si>
    <t xml:space="preserve">João </t>
  </si>
  <si>
    <t>Palhinha</t>
  </si>
  <si>
    <t>João  Palhinha</t>
  </si>
  <si>
    <t>Renato Sanches Portugal</t>
  </si>
  <si>
    <t>Renato</t>
  </si>
  <si>
    <t>Sanches</t>
  </si>
  <si>
    <t>Renato Sanches</t>
  </si>
  <si>
    <t>Danilo Pereira Portugal</t>
  </si>
  <si>
    <t>Danilo</t>
  </si>
  <si>
    <t>Pereira</t>
  </si>
  <si>
    <t>Danilo Pereira</t>
  </si>
  <si>
    <t>Gabriel Pereira</t>
  </si>
  <si>
    <t>Mykola Shaparenko Ukraine</t>
  </si>
  <si>
    <t>Mykola</t>
  </si>
  <si>
    <t>Shaparenko</t>
  </si>
  <si>
    <t>Mykola Shaparenko</t>
  </si>
  <si>
    <t>undefined Marlos Ukraine</t>
  </si>
  <si>
    <t>Marlos</t>
  </si>
  <si>
    <t>Marlon</t>
  </si>
  <si>
    <t>Ruslan Malinovskyi Ukraine</t>
  </si>
  <si>
    <t>Ruslan</t>
  </si>
  <si>
    <t>Malinovskyi</t>
  </si>
  <si>
    <t>Ruslan Malinovskyi</t>
  </si>
  <si>
    <t>Roman Yaremchuk Ukraine</t>
  </si>
  <si>
    <t>Roman</t>
  </si>
  <si>
    <t>Yaremchuk</t>
  </si>
  <si>
    <t>Roman Yaremchuk</t>
  </si>
  <si>
    <t>Romain Faivre</t>
  </si>
  <si>
    <t>Hakan Calhanoglu Turkey</t>
  </si>
  <si>
    <t>Hakan</t>
  </si>
  <si>
    <t>Calhanoglu</t>
  </si>
  <si>
    <t>Hakan Calhanoglu</t>
  </si>
  <si>
    <t>Tyrkiet</t>
  </si>
  <si>
    <t>Aleksey Miranchuk Russia</t>
  </si>
  <si>
    <t>Aleksey</t>
  </si>
  <si>
    <t>Miranchuk</t>
  </si>
  <si>
    <t>Aleksey Miranchuk</t>
  </si>
  <si>
    <t>Artem Dzyuba Russia</t>
  </si>
  <si>
    <t>Artem</t>
  </si>
  <si>
    <t>Dzyuba</t>
  </si>
  <si>
    <t>Artem Dzyuba</t>
  </si>
  <si>
    <t>Anton Zabolotny Russia</t>
  </si>
  <si>
    <t>Anton</t>
  </si>
  <si>
    <t>Zabolotny</t>
  </si>
  <si>
    <t>Anton Zabolotny</t>
  </si>
  <si>
    <t>Anthony Walongwa</t>
  </si>
  <si>
    <t>Harry Wilson Wales</t>
  </si>
  <si>
    <t>Wilson</t>
  </si>
  <si>
    <t>Emil Forsberg Sweden</t>
  </si>
  <si>
    <t>Emil</t>
  </si>
  <si>
    <t>Forsberg</t>
  </si>
  <si>
    <t>Emil Forsberg</t>
  </si>
  <si>
    <t>Alexander Isak Sweden</t>
  </si>
  <si>
    <t>Alexander</t>
  </si>
  <si>
    <t>Isak</t>
  </si>
  <si>
    <t>Alexander Isak</t>
  </si>
  <si>
    <t>Remo Freuler Switzerland</t>
  </si>
  <si>
    <t>Remo</t>
  </si>
  <si>
    <t>Freuler</t>
  </si>
  <si>
    <t>Remo Freuler</t>
  </si>
  <si>
    <t>Marcel Sabitzer Austria</t>
  </si>
  <si>
    <t>Marcel</t>
  </si>
  <si>
    <t>Sabitzer</t>
  </si>
  <si>
    <t>Marcel Sabitzer</t>
  </si>
  <si>
    <t>Marko Arnautovic Austria</t>
  </si>
  <si>
    <t>Marko</t>
  </si>
  <si>
    <t>Arnautovic</t>
  </si>
  <si>
    <t>Marko Arnautovic</t>
  </si>
  <si>
    <t>Marko Dmitrovic</t>
  </si>
  <si>
    <t>Kasper Schmeichel Denmark</t>
  </si>
  <si>
    <t>Schmeichel</t>
  </si>
  <si>
    <t>41,0%</t>
  </si>
  <si>
    <t>Joachim Andersen Denmark</t>
  </si>
  <si>
    <t>Joachim</t>
  </si>
  <si>
    <t>Andersen</t>
  </si>
  <si>
    <t>Andreas Christensen Denmark</t>
  </si>
  <si>
    <t>Andreas</t>
  </si>
  <si>
    <t>Christensen</t>
  </si>
  <si>
    <t>19,0%</t>
  </si>
  <si>
    <t>Jannik Vestergaard Denmark</t>
  </si>
  <si>
    <t>Jannik</t>
  </si>
  <si>
    <t>Vestergaard</t>
  </si>
  <si>
    <t>Mikkel Damsgaard Denmark</t>
  </si>
  <si>
    <t>Mikkel</t>
  </si>
  <si>
    <t>Damsgaard</t>
  </si>
  <si>
    <t>Mikkel Damsgaard</t>
  </si>
  <si>
    <t>Domagoj Vida Croatia</t>
  </si>
  <si>
    <t>Vida</t>
  </si>
  <si>
    <t>Domagoj Vida</t>
  </si>
  <si>
    <t>Duje Caleta-Car Croatia</t>
  </si>
  <si>
    <t>Duje</t>
  </si>
  <si>
    <t>Ćaleta-Car</t>
  </si>
  <si>
    <t>Duje Ćaleta-Car</t>
  </si>
  <si>
    <t>Duje Caleta-Car</t>
  </si>
  <si>
    <t>Sime Vrsaljko Croatia</t>
  </si>
  <si>
    <t>Šime</t>
  </si>
  <si>
    <t>Vrsaljko</t>
  </si>
  <si>
    <t>Šime Vrsaljko</t>
  </si>
  <si>
    <t>Sime Vrsaljko</t>
  </si>
  <si>
    <t>Dejan Lovren Croatia</t>
  </si>
  <si>
    <t>Lovren</t>
  </si>
  <si>
    <t>Dejan Lovren</t>
  </si>
  <si>
    <t>Dejan Jakovic</t>
  </si>
  <si>
    <t>Mile Skoric Croatia</t>
  </si>
  <si>
    <t>Mile</t>
  </si>
  <si>
    <t>Škorić</t>
  </si>
  <si>
    <t>Mile Škorić</t>
  </si>
  <si>
    <t>Josip Juranovic Croatia</t>
  </si>
  <si>
    <t>Juranović</t>
  </si>
  <si>
    <t>Josip Juranović</t>
  </si>
  <si>
    <t>Rafael Toloi Italy</t>
  </si>
  <si>
    <t>Rafael</t>
  </si>
  <si>
    <t>Toloi</t>
  </si>
  <si>
    <t>Rafael Toloi</t>
  </si>
  <si>
    <t>Matz Sels Belgium</t>
  </si>
  <si>
    <t>Matz</t>
  </si>
  <si>
    <t>Sels</t>
  </si>
  <si>
    <t>Matz Sels</t>
  </si>
  <si>
    <t>Thomas Vermaelen Belgium</t>
  </si>
  <si>
    <t>Vermaelen</t>
  </si>
  <si>
    <t>Thomas Vermaelen</t>
  </si>
  <si>
    <t>Marco Bizot Netherlands</t>
  </si>
  <si>
    <t>Bizot</t>
  </si>
  <si>
    <t>Marco Bizot</t>
  </si>
  <si>
    <t>Marc Baro</t>
  </si>
  <si>
    <t>Jurrien Timber Netherlands</t>
  </si>
  <si>
    <t>Jurriën</t>
  </si>
  <si>
    <t>Timber</t>
  </si>
  <si>
    <t>Jurriën Timber</t>
  </si>
  <si>
    <t>Cody Gakpo Netherlands</t>
  </si>
  <si>
    <t>Cody</t>
  </si>
  <si>
    <t>Gakpo</t>
  </si>
  <si>
    <t>Cody Gakpo</t>
  </si>
  <si>
    <t>Kevin Trapp Germany</t>
  </si>
  <si>
    <t>Trapp</t>
  </si>
  <si>
    <t>Kevin Trapp</t>
  </si>
  <si>
    <t>Robin  Koch Germany</t>
  </si>
  <si>
    <t xml:space="preserve">Robin </t>
  </si>
  <si>
    <t>Koch</t>
  </si>
  <si>
    <t>Robin  Koch</t>
  </si>
  <si>
    <t>Marcel Halstenberg Germany</t>
  </si>
  <si>
    <t>Halstenberg</t>
  </si>
  <si>
    <t>Marcel Halstenberg</t>
  </si>
  <si>
    <t>Christian  Gunter Germany</t>
  </si>
  <si>
    <t xml:space="preserve">Christian </t>
  </si>
  <si>
    <t>Gunter</t>
  </si>
  <si>
    <t>Christian  Gunter</t>
  </si>
  <si>
    <t>Christian Gunter</t>
  </si>
  <si>
    <t>Robert Sanchez Spain</t>
  </si>
  <si>
    <t>Sánchez</t>
  </si>
  <si>
    <t>Robert Sánchez</t>
  </si>
  <si>
    <t>Andriy Pyatov Ukraine</t>
  </si>
  <si>
    <t>Pyatov</t>
  </si>
  <si>
    <t>Andriy Pyatov</t>
  </si>
  <si>
    <t>Andy Polo</t>
  </si>
  <si>
    <t>Roman Bezus Ukraine</t>
  </si>
  <si>
    <t>Bezus</t>
  </si>
  <si>
    <t>Roman Bezus</t>
  </si>
  <si>
    <t>Roman Burki</t>
  </si>
  <si>
    <t>Yevhen Makarenko Ukraine</t>
  </si>
  <si>
    <t>Yevhen</t>
  </si>
  <si>
    <t>Makarenko</t>
  </si>
  <si>
    <t>Yevhen Makarenko</t>
  </si>
  <si>
    <t>Viktor Tsygankov Ukraine</t>
  </si>
  <si>
    <t>Viktor</t>
  </si>
  <si>
    <t>Tsygankov</t>
  </si>
  <si>
    <t>Viktor Tsygankov</t>
  </si>
  <si>
    <t>Viktor Kovalenko</t>
  </si>
  <si>
    <t>Artem Dovbyk Ukraine</t>
  </si>
  <si>
    <t>Dovbyk</t>
  </si>
  <si>
    <t>Artem Dovbyk</t>
  </si>
  <si>
    <t>Artem Besedin Ukraine</t>
  </si>
  <si>
    <t>Besedin</t>
  </si>
  <si>
    <t>Artem Besedin</t>
  </si>
  <si>
    <t>Kieran Tierney Scotland</t>
  </si>
  <si>
    <t>Tierney</t>
  </si>
  <si>
    <t>Skotland</t>
  </si>
  <si>
    <t>Andrew Robertson Scotland</t>
  </si>
  <si>
    <t>Andrew</t>
  </si>
  <si>
    <t>Robertson</t>
  </si>
  <si>
    <t>Che Adams Scotland</t>
  </si>
  <si>
    <t>Ché</t>
  </si>
  <si>
    <t>Adams</t>
  </si>
  <si>
    <t>Ché Adams</t>
  </si>
  <si>
    <t>Lyndon Dykes Scotland</t>
  </si>
  <si>
    <t>Lyndon</t>
  </si>
  <si>
    <t>Dykes</t>
  </si>
  <si>
    <t>Lyndon Dykes</t>
  </si>
  <si>
    <t>Brandon Bye</t>
  </si>
  <si>
    <t>Vladimir Coufal Czech Republic</t>
  </si>
  <si>
    <t>Vladimir</t>
  </si>
  <si>
    <t>Coufal</t>
  </si>
  <si>
    <t>Tjekkiet</t>
  </si>
  <si>
    <t>Antonin Barak Czech Republic</t>
  </si>
  <si>
    <t>Antonín</t>
  </si>
  <si>
    <t>Barák</t>
  </si>
  <si>
    <t>Antonín Barák</t>
  </si>
  <si>
    <t>Antonin Barak</t>
  </si>
  <si>
    <t>Tomas Soucek Czech Republic</t>
  </si>
  <si>
    <t>Tomas</t>
  </si>
  <si>
    <t>Soucek</t>
  </si>
  <si>
    <t>Vladimir Darida Czech Republic</t>
  </si>
  <si>
    <t>Darida</t>
  </si>
  <si>
    <t>Vladimir Darida</t>
  </si>
  <si>
    <t>Patrik Schick Czech Republic</t>
  </si>
  <si>
    <t>Patrik</t>
  </si>
  <si>
    <t>Schick</t>
  </si>
  <si>
    <t>Patrik Schick</t>
  </si>
  <si>
    <t>Matej Vydra Czech Republic</t>
  </si>
  <si>
    <t>Matěj</t>
  </si>
  <si>
    <t>Vydra</t>
  </si>
  <si>
    <t>Matěj Vydra</t>
  </si>
  <si>
    <t>Caglar Soyuncu Turkey</t>
  </si>
  <si>
    <t>Çağlar</t>
  </si>
  <si>
    <t>Söyüncü</t>
  </si>
  <si>
    <t>Çağlar Söyüncü</t>
  </si>
  <si>
    <t>Ozan Kabak Turkey</t>
  </si>
  <si>
    <t>Ozan</t>
  </si>
  <si>
    <t>Kabak</t>
  </si>
  <si>
    <t>Merih Demiral Turkey</t>
  </si>
  <si>
    <t>Merih</t>
  </si>
  <si>
    <t>Demiral</t>
  </si>
  <si>
    <t>Merih Demiral</t>
  </si>
  <si>
    <t>Cengiz Under Turkey</t>
  </si>
  <si>
    <t>Cengiz</t>
  </si>
  <si>
    <t>Ünder</t>
  </si>
  <si>
    <t>Enes Unal Turkey</t>
  </si>
  <si>
    <t>Enes</t>
  </si>
  <si>
    <t>Ünal</t>
  </si>
  <si>
    <t>Enes Ünal</t>
  </si>
  <si>
    <t>Enes Unal</t>
  </si>
  <si>
    <t>Vyacheslav Karavayev Russia</t>
  </si>
  <si>
    <t>Vyacheslav</t>
  </si>
  <si>
    <t>Karavayev</t>
  </si>
  <si>
    <t>Vyacheslav Karavayev</t>
  </si>
  <si>
    <t>Vyacheslav Karavaev</t>
  </si>
  <si>
    <t>Rifat Zhemaletdinov Russia</t>
  </si>
  <si>
    <t>Rifat</t>
  </si>
  <si>
    <t>Zhemaletdinov</t>
  </si>
  <si>
    <t>Rifat Zhemaletdinov</t>
  </si>
  <si>
    <t>Andrey Mostovoy</t>
  </si>
  <si>
    <t>Denis Cheryshev Russia</t>
  </si>
  <si>
    <t>Denis</t>
  </si>
  <si>
    <t>Cheryshev</t>
  </si>
  <si>
    <t>Denis Cheryshev</t>
  </si>
  <si>
    <t>Magomed Ozdoyev Russia</t>
  </si>
  <si>
    <t>Magomed</t>
  </si>
  <si>
    <t>Ozdoyev</t>
  </si>
  <si>
    <t>Magomed Ozdoyev</t>
  </si>
  <si>
    <t>Magomed Ozdoev</t>
  </si>
  <si>
    <t>Mike Maignan France</t>
  </si>
  <si>
    <t>Mike</t>
  </si>
  <si>
    <t>Maignan</t>
  </si>
  <si>
    <t>Mike Maignan</t>
  </si>
  <si>
    <t>B. Davies</t>
  </si>
  <si>
    <t>Ben B. Davies</t>
  </si>
  <si>
    <t>Aaron Ramsey Wales</t>
  </si>
  <si>
    <t>Aaron</t>
  </si>
  <si>
    <t>Ramsey</t>
  </si>
  <si>
    <t>Aaron Ramsey</t>
  </si>
  <si>
    <t>Joe Allen Wales</t>
  </si>
  <si>
    <t>Joe</t>
  </si>
  <si>
    <t>Allen</t>
  </si>
  <si>
    <t>Joe Allen</t>
  </si>
  <si>
    <t>Joe Willis</t>
  </si>
  <si>
    <t>Daniel James Wales</t>
  </si>
  <si>
    <t>David Brooks Wales</t>
  </si>
  <si>
    <t>Brooks</t>
  </si>
  <si>
    <t>David Brooks</t>
  </si>
  <si>
    <t>David Costa</t>
  </si>
  <si>
    <t>Viktor Claesson Sweden</t>
  </si>
  <si>
    <t>Claesson</t>
  </si>
  <si>
    <t>Viktor Claesson</t>
  </si>
  <si>
    <t>Marcus Berg Sweden</t>
  </si>
  <si>
    <t>Berg</t>
  </si>
  <si>
    <t>Marcus Berg</t>
  </si>
  <si>
    <t>Marius Bulter</t>
  </si>
  <si>
    <t>Wojciech Szczesny Poland</t>
  </si>
  <si>
    <t>Wojciech</t>
  </si>
  <si>
    <t>Szczesny</t>
  </si>
  <si>
    <t>Wojciech Szczesny</t>
  </si>
  <si>
    <t>Piotr Zielinski Poland</t>
  </si>
  <si>
    <t>Piotr</t>
  </si>
  <si>
    <t>Zielinski</t>
  </si>
  <si>
    <t>Piotr Zielinski</t>
  </si>
  <si>
    <t>Enis Bardhi North Macedonia</t>
  </si>
  <si>
    <t>Enis</t>
  </si>
  <si>
    <t>Bardhi</t>
  </si>
  <si>
    <t>Enis Bardhi</t>
  </si>
  <si>
    <t>Nordmakedonien</t>
  </si>
  <si>
    <t>Elif Elmas North Macedonia</t>
  </si>
  <si>
    <t>Elif</t>
  </si>
  <si>
    <t>Elmas</t>
  </si>
  <si>
    <t>Elif Elmas</t>
  </si>
  <si>
    <t>Eljif Elmas</t>
  </si>
  <si>
    <t>Ivan Trichkovski North Macedonia</t>
  </si>
  <si>
    <t>Trichkovski</t>
  </si>
  <si>
    <t>Ivan Trichkovski</t>
  </si>
  <si>
    <t>Yann Sommer Switzerland</t>
  </si>
  <si>
    <t>Yann</t>
  </si>
  <si>
    <t>Sommer</t>
  </si>
  <si>
    <t>Yann Sommer</t>
  </si>
  <si>
    <t>Ricardo Rodriguez Switzerland</t>
  </si>
  <si>
    <t>Ricardo</t>
  </si>
  <si>
    <t>Rodríguez</t>
  </si>
  <si>
    <t>Ricardo Rodríguez</t>
  </si>
  <si>
    <t>Ricardo Rodriguez</t>
  </si>
  <si>
    <t>Fabian Schar Switzerland</t>
  </si>
  <si>
    <t>Fabian</t>
  </si>
  <si>
    <t>Schär</t>
  </si>
  <si>
    <t>Manuel Akanji Switzerland</t>
  </si>
  <si>
    <t>Akanji</t>
  </si>
  <si>
    <t>Manuel Akanji</t>
  </si>
  <si>
    <t>Djibril Sow Switzerland</t>
  </si>
  <si>
    <t>Djibril</t>
  </si>
  <si>
    <t>Sow</t>
  </si>
  <si>
    <t>Djibril Sow</t>
  </si>
  <si>
    <t>Admir Mehmedi Switzerland</t>
  </si>
  <si>
    <t>Admir</t>
  </si>
  <si>
    <t>Mehmedi</t>
  </si>
  <si>
    <t>Admir Mehmedi</t>
  </si>
  <si>
    <t>Pavao Pervan Austria</t>
  </si>
  <si>
    <t>Pavao</t>
  </si>
  <si>
    <t>Pervan</t>
  </si>
  <si>
    <t>Pavao Pervan</t>
  </si>
  <si>
    <t>Stefan Lainer Austria</t>
  </si>
  <si>
    <t>Lainer</t>
  </si>
  <si>
    <t>Stefan Lainer</t>
  </si>
  <si>
    <t>David Alaba Austria</t>
  </si>
  <si>
    <t>Alaba</t>
  </si>
  <si>
    <t>David Alaba</t>
  </si>
  <si>
    <t>Cristoph Baumgartner Austria</t>
  </si>
  <si>
    <t>Cristoph</t>
  </si>
  <si>
    <t>Baumgartner</t>
  </si>
  <si>
    <t>Cristoph Baumgartner</t>
  </si>
  <si>
    <t>Christoph Baumgartner</t>
  </si>
  <si>
    <t>Jonas Lossl Denmark</t>
  </si>
  <si>
    <t>Lössl</t>
  </si>
  <si>
    <t>Simon Kjaer Denmark</t>
  </si>
  <si>
    <t>Kjaer</t>
  </si>
  <si>
    <t>Simon Kjaer</t>
  </si>
  <si>
    <t>14,2%</t>
  </si>
  <si>
    <t>Anders  Christiansen  Denmark</t>
  </si>
  <si>
    <t xml:space="preserve">Anders </t>
  </si>
  <si>
    <t xml:space="preserve">Christiansen </t>
  </si>
  <si>
    <t xml:space="preserve">Anders  Christiansen </t>
  </si>
  <si>
    <t>Christian  Norgaard Denmark</t>
  </si>
  <si>
    <t>Nørgaard</t>
  </si>
  <si>
    <t>Christian  Nørgaard</t>
  </si>
  <si>
    <t>Christian Torres</t>
  </si>
  <si>
    <t>Fredrik  Jensen Finland</t>
  </si>
  <si>
    <t>Fredrik</t>
  </si>
  <si>
    <t xml:space="preserve"> Jensen</t>
  </si>
  <si>
    <t>Fredrik  Jensen</t>
  </si>
  <si>
    <t>Fredrik Jensen</t>
  </si>
  <si>
    <t>Robert Taylor Finland</t>
  </si>
  <si>
    <t>Taylor</t>
  </si>
  <si>
    <t>Robert Taylor</t>
  </si>
  <si>
    <t>Roberto Torres</t>
  </si>
  <si>
    <t>Robin Lod Finland</t>
  </si>
  <si>
    <t>Lod</t>
  </si>
  <si>
    <t>Robin Lod</t>
  </si>
  <si>
    <t>Teemu Pukki Finland</t>
  </si>
  <si>
    <t>Teemu</t>
  </si>
  <si>
    <t>Pukki</t>
  </si>
  <si>
    <t>Teemu Pukki</t>
  </si>
  <si>
    <t>Simon Sluga Croatia</t>
  </si>
  <si>
    <t>Sluga</t>
  </si>
  <si>
    <t>Simon Sluga</t>
  </si>
  <si>
    <t>Simon Sohm</t>
  </si>
  <si>
    <t>Lovre Kalinic Croatia</t>
  </si>
  <si>
    <t>Lovre</t>
  </si>
  <si>
    <t>Kalinić</t>
  </si>
  <si>
    <t>Lovre Kalinić</t>
  </si>
  <si>
    <t>Josko Gvardiol Croatia</t>
  </si>
  <si>
    <t>Josko</t>
  </si>
  <si>
    <t>Gvardiol</t>
  </si>
  <si>
    <t>Josko Gvardiol</t>
  </si>
  <si>
    <t>Jon Garrido</t>
  </si>
  <si>
    <t>Borna Barisic Croatia</t>
  </si>
  <si>
    <t>Borna</t>
  </si>
  <si>
    <t>Barišić</t>
  </si>
  <si>
    <t>Borna Barišić</t>
  </si>
  <si>
    <t>Borja Garcia</t>
  </si>
  <si>
    <t>Luka Ivanusec Croatia</t>
  </si>
  <si>
    <t>Ivanušec</t>
  </si>
  <si>
    <t>Luka Ivanušec</t>
  </si>
  <si>
    <t>Luka Jovic</t>
  </si>
  <si>
    <t>Milan Badelj Croatia</t>
  </si>
  <si>
    <t>Milan</t>
  </si>
  <si>
    <t>Badelj</t>
  </si>
  <si>
    <t>Milan Badelj</t>
  </si>
  <si>
    <t>Maarten Stekelenburg Netherlands</t>
  </si>
  <si>
    <t>Maarten</t>
  </si>
  <si>
    <t>Stekelenburg</t>
  </si>
  <si>
    <t>Maarten Stekelenburg</t>
  </si>
  <si>
    <t>Marten Winkler</t>
  </si>
  <si>
    <t>Ru. Silva</t>
  </si>
  <si>
    <t>Rui Ru. Silva</t>
  </si>
  <si>
    <t>Rui Silva</t>
  </si>
  <si>
    <t>Anatolii Trubin Ukraine</t>
  </si>
  <si>
    <t>Anatolii</t>
  </si>
  <si>
    <t>Trubin</t>
  </si>
  <si>
    <t>Anatolii Trubin</t>
  </si>
  <si>
    <t>Georgiy Bushchan Ukraine</t>
  </si>
  <si>
    <t>Georgiy</t>
  </si>
  <si>
    <t>Bushchan</t>
  </si>
  <si>
    <t>Georgiy Bushchan</t>
  </si>
  <si>
    <t>Denys Popov Ukraine</t>
  </si>
  <si>
    <t>Denys</t>
  </si>
  <si>
    <t>Popov</t>
  </si>
  <si>
    <t>Denys Popov</t>
  </si>
  <si>
    <t>Eduard Sobol Ukraine</t>
  </si>
  <si>
    <t>Eduard</t>
  </si>
  <si>
    <t>Sobol</t>
  </si>
  <si>
    <t>Eduard Sobol</t>
  </si>
  <si>
    <t>Eduard Lowen</t>
  </si>
  <si>
    <t>Oleksandr Karavayev Ukraine</t>
  </si>
  <si>
    <t>Oleksandr Karavayev</t>
  </si>
  <si>
    <t>Aleksandar Kolarov</t>
  </si>
  <si>
    <t>Sergiy Kryvtsov Ukraine</t>
  </si>
  <si>
    <t>Sergiy</t>
  </si>
  <si>
    <t>Kryvtsov</t>
  </si>
  <si>
    <t>Sergiy Kryvtsov</t>
  </si>
  <si>
    <t>Sergio Cordova</t>
  </si>
  <si>
    <t>Vitaliy Mykolenko Ukraine</t>
  </si>
  <si>
    <t>Vitaliy</t>
  </si>
  <si>
    <t>Mykolenko</t>
  </si>
  <si>
    <t>Vitaliy Mykolenko</t>
  </si>
  <si>
    <t>Mykola Matvienko Ukraine</t>
  </si>
  <si>
    <t>Matvienko</t>
  </si>
  <si>
    <t>Mykola Matvienko</t>
  </si>
  <si>
    <t>Nikola Milenkovic</t>
  </si>
  <si>
    <t>Heorhii Sudakov Ukraine</t>
  </si>
  <si>
    <t>Heorhii</t>
  </si>
  <si>
    <t>Sudakov</t>
  </si>
  <si>
    <t>Heorhii Sudakov</t>
  </si>
  <si>
    <t>Serhiy Sydorchuk Ukraine</t>
  </si>
  <si>
    <t>Serhiy</t>
  </si>
  <si>
    <t>Sydorchuk</t>
  </si>
  <si>
    <t>Serhiy Sydorchuk</t>
  </si>
  <si>
    <t>Oleksandr Zubkov Ukraine</t>
  </si>
  <si>
    <t>Zubkov</t>
  </si>
  <si>
    <t>Oleksandr Zubkov</t>
  </si>
  <si>
    <t>Taras Stepanenko Ukraine</t>
  </si>
  <si>
    <t>Taras</t>
  </si>
  <si>
    <t>Stepanenko</t>
  </si>
  <si>
    <t>Taras Stepanenko</t>
  </si>
  <si>
    <t>Mariusz Stepinski</t>
  </si>
  <si>
    <t>David Marshall Scotland</t>
  </si>
  <si>
    <t>Marshall</t>
  </si>
  <si>
    <t>David Marshall</t>
  </si>
  <si>
    <t>Davide Masella</t>
  </si>
  <si>
    <t>Stephen O'Donnell Scotland</t>
  </si>
  <si>
    <t>Stephen</t>
  </si>
  <si>
    <t>O'Donnell</t>
  </si>
  <si>
    <t>Stephen O'Donnell</t>
  </si>
  <si>
    <t>Shane O'Neill</t>
  </si>
  <si>
    <t>John Fleck Scotland</t>
  </si>
  <si>
    <t>Fleck</t>
  </si>
  <si>
    <t>Ryan Fraser Scotland</t>
  </si>
  <si>
    <t>Fraser</t>
  </si>
  <si>
    <t>Scott McTominay Scotland</t>
  </si>
  <si>
    <t>Scott</t>
  </si>
  <si>
    <t>McTominay</t>
  </si>
  <si>
    <t>Ryan Christie Scotland</t>
  </si>
  <si>
    <t>Christie</t>
  </si>
  <si>
    <t>Ryan Christie</t>
  </si>
  <si>
    <t>Cyrus Christie</t>
  </si>
  <si>
    <t>Callum McGregor Scotland</t>
  </si>
  <si>
    <t>Callum</t>
  </si>
  <si>
    <t>McGregor</t>
  </si>
  <si>
    <t>Callum McGregor</t>
  </si>
  <si>
    <t>Callum Montgomery</t>
  </si>
  <si>
    <t>John McGinn Scotland</t>
  </si>
  <si>
    <t>McGinn</t>
  </si>
  <si>
    <t>Stuart Armstrong Scotland</t>
  </si>
  <si>
    <t>Stuart</t>
  </si>
  <si>
    <t>Armstrong</t>
  </si>
  <si>
    <t>Kevin  Nisbet Scotland</t>
  </si>
  <si>
    <t>Nisbet</t>
  </si>
  <si>
    <t>Kevin  Nisbet</t>
  </si>
  <si>
    <t>Kevin Malcuit</t>
  </si>
  <si>
    <t>Tomas Vaclik Czech Republic</t>
  </si>
  <si>
    <t>Vaclík</t>
  </si>
  <si>
    <t>Tomas Vaclík</t>
  </si>
  <si>
    <t>Tomas Vaclik</t>
  </si>
  <si>
    <t>Ondrej Celustka Czech Republic</t>
  </si>
  <si>
    <t>Ondrej</t>
  </si>
  <si>
    <t>Celustka</t>
  </si>
  <si>
    <t>Ondrej Celustka</t>
  </si>
  <si>
    <t>Ondrej Duda</t>
  </si>
  <si>
    <t>Jan Boril Czech Republic</t>
  </si>
  <si>
    <t>Boril</t>
  </si>
  <si>
    <t>Jan Boril</t>
  </si>
  <si>
    <t>Janio Bikel</t>
  </si>
  <si>
    <t>David Zima Czech Republic</t>
  </si>
  <si>
    <t>Zima</t>
  </si>
  <si>
    <t>David Zima</t>
  </si>
  <si>
    <t>David Soria</t>
  </si>
  <si>
    <t>Ales Mateju Czech Republic</t>
  </si>
  <si>
    <t>Ales</t>
  </si>
  <si>
    <t>Mateju</t>
  </si>
  <si>
    <t>Ales Mateju</t>
  </si>
  <si>
    <t>Alex Martin</t>
  </si>
  <si>
    <t>Petr Sevcik Czech Republic</t>
  </si>
  <si>
    <t>Petr</t>
  </si>
  <si>
    <t>Sevcik</t>
  </si>
  <si>
    <t>Petr Sevcik</t>
  </si>
  <si>
    <t>Peter Pekarik</t>
  </si>
  <si>
    <t>Adam Hlozek Czech Republic</t>
  </si>
  <si>
    <t>Adam</t>
  </si>
  <si>
    <t>Hlozek</t>
  </si>
  <si>
    <t>Adam Hlozek</t>
  </si>
  <si>
    <t>Jakub Pesek Czech Republic</t>
  </si>
  <si>
    <t>Jakub</t>
  </si>
  <si>
    <t>Pesek</t>
  </si>
  <si>
    <t>Jakub Pesek</t>
  </si>
  <si>
    <t>Jakob Glesnes</t>
  </si>
  <si>
    <t>Lukas Masopust Czech Republic</t>
  </si>
  <si>
    <t>Masopust</t>
  </si>
  <si>
    <t>Lukas Masopust</t>
  </si>
  <si>
    <t>Lucas Tousart</t>
  </si>
  <si>
    <t>Jakub Jankto Czech Republic</t>
  </si>
  <si>
    <t>Jankto</t>
  </si>
  <si>
    <t>Jakub Jankto</t>
  </si>
  <si>
    <t>Tomas Pekhart Czech Republic</t>
  </si>
  <si>
    <t>Tomáš</t>
  </si>
  <si>
    <t>Pekhart</t>
  </si>
  <si>
    <t>Tomáš Pekhart</t>
  </si>
  <si>
    <t>Michael Krmencik Czech Republic</t>
  </si>
  <si>
    <t>Michael</t>
  </si>
  <si>
    <t>Krmencik</t>
  </si>
  <si>
    <t>Michael Krmencik</t>
  </si>
  <si>
    <t>Michael Karbownik</t>
  </si>
  <si>
    <t>Mert Gunok Turkey</t>
  </si>
  <si>
    <t>Mert</t>
  </si>
  <si>
    <t>Günok</t>
  </si>
  <si>
    <t>Mert Günok</t>
  </si>
  <si>
    <t>Mert Cetin</t>
  </si>
  <si>
    <t>Altay Bayindir Turkey</t>
  </si>
  <si>
    <t>Altay</t>
  </si>
  <si>
    <t>Bayındır</t>
  </si>
  <si>
    <t>Altay Bayındır</t>
  </si>
  <si>
    <t>Ugurcan Cakir Turkey</t>
  </si>
  <si>
    <t>Ugurcan</t>
  </si>
  <si>
    <t>Cakir</t>
  </si>
  <si>
    <t>Ugurcan Cakir</t>
  </si>
  <si>
    <t>R. Yılmaz</t>
  </si>
  <si>
    <t>Rıdvan R. Yılmaz</t>
  </si>
  <si>
    <t>Umut Meras Turkey</t>
  </si>
  <si>
    <t>Umut</t>
  </si>
  <si>
    <t>Meraş</t>
  </si>
  <si>
    <t>Umut Meraş</t>
  </si>
  <si>
    <t>Justin Meram</t>
  </si>
  <si>
    <t>Mert Muldur Turkey</t>
  </si>
  <si>
    <t>Müldür</t>
  </si>
  <si>
    <t>Mert Müldür</t>
  </si>
  <si>
    <t>Mert Muldur</t>
  </si>
  <si>
    <t>Abdulkadir Omur Turkey</t>
  </si>
  <si>
    <t>Abdülkadir</t>
  </si>
  <si>
    <t>Ömür</t>
  </si>
  <si>
    <t>Abdülkadir Ömür</t>
  </si>
  <si>
    <t>Abdelkabir Abqar</t>
  </si>
  <si>
    <t>Dorukhan Tokoz Turkey</t>
  </si>
  <si>
    <t>Dorukhan</t>
  </si>
  <si>
    <t>Toköz</t>
  </si>
  <si>
    <t>Dorukhan Toköz</t>
  </si>
  <si>
    <t>Orkun Kokcu Turkey</t>
  </si>
  <si>
    <t>Orkun</t>
  </si>
  <si>
    <t>Kökçü</t>
  </si>
  <si>
    <t>Orkun Kökçü</t>
  </si>
  <si>
    <t>Irfan Can Kahveci Turkey</t>
  </si>
  <si>
    <t>Irfan</t>
  </si>
  <si>
    <t>Can Kahveci</t>
  </si>
  <si>
    <t>Irfan Can Kahveci</t>
  </si>
  <si>
    <t>Yusuf Yazici Turkey</t>
  </si>
  <si>
    <t>Yusuf</t>
  </si>
  <si>
    <t>Yazici</t>
  </si>
  <si>
    <t>Yusuf Yazici</t>
  </si>
  <si>
    <t>Ozan Tufan Turkey</t>
  </si>
  <si>
    <t>Tufan</t>
  </si>
  <si>
    <t>Ozan Tufan</t>
  </si>
  <si>
    <t>Wan Kuzain</t>
  </si>
  <si>
    <t>Kerem Akturkoglu Turkey</t>
  </si>
  <si>
    <t>Kerem</t>
  </si>
  <si>
    <t>Aktürkoğlu</t>
  </si>
  <si>
    <t>Kerem Aktürkoğlu</t>
  </si>
  <si>
    <t>Kenan Karaman Turkey</t>
  </si>
  <si>
    <t>Kenan</t>
  </si>
  <si>
    <t>Karaman</t>
  </si>
  <si>
    <t>Kenan Karaman</t>
  </si>
  <si>
    <t>Halil Dervisoglu Turkey</t>
  </si>
  <si>
    <t>Halil</t>
  </si>
  <si>
    <t>Dervişoğlu</t>
  </si>
  <si>
    <t>Halil Dervişoğlu</t>
  </si>
  <si>
    <t>B. Yilmaz</t>
  </si>
  <si>
    <t>Burak B. Yilmaz</t>
  </si>
  <si>
    <t>Burak Yilmaz</t>
  </si>
  <si>
    <t>Matvei Safonov Russia</t>
  </si>
  <si>
    <t>Matvei</t>
  </si>
  <si>
    <t>Safonov</t>
  </si>
  <si>
    <t>Matvei Safonov</t>
  </si>
  <si>
    <t>Martin Satriano</t>
  </si>
  <si>
    <t>Fedor Kudryashov Russia</t>
  </si>
  <si>
    <t>Fedor</t>
  </si>
  <si>
    <t>Kudryashov</t>
  </si>
  <si>
    <t>Fedor Kudryashov</t>
  </si>
  <si>
    <t>Mario Fernandes Russia</t>
  </si>
  <si>
    <t>Mário</t>
  </si>
  <si>
    <t>Mário Fernandes</t>
  </si>
  <si>
    <t>Gerso Fernandes</t>
  </si>
  <si>
    <t>Yuri Zhirkov Russia</t>
  </si>
  <si>
    <t>Yuri</t>
  </si>
  <si>
    <t>Zhirkov</t>
  </si>
  <si>
    <t>Yuri Zhirkov</t>
  </si>
  <si>
    <t>Georgi Dzhikiya Russia</t>
  </si>
  <si>
    <t>Georgi</t>
  </si>
  <si>
    <t>Dzhikiya</t>
  </si>
  <si>
    <t>Georgi Dzhikiya</t>
  </si>
  <si>
    <t>Igor Diveev Russia</t>
  </si>
  <si>
    <t>Igor</t>
  </si>
  <si>
    <t>Diveev</t>
  </si>
  <si>
    <t>Igor Diveev</t>
  </si>
  <si>
    <t>Denis Makarov Russia</t>
  </si>
  <si>
    <t>Makarov</t>
  </si>
  <si>
    <t>Denis Makarov</t>
  </si>
  <si>
    <t>Denis Zakaria</t>
  </si>
  <si>
    <t>Daniil Fomin Russia</t>
  </si>
  <si>
    <t>Daniil</t>
  </si>
  <si>
    <t>Fomin</t>
  </si>
  <si>
    <t>Daniil Fomin</t>
  </si>
  <si>
    <t>Dmitri Barinov Russia</t>
  </si>
  <si>
    <t>Dmitri</t>
  </si>
  <si>
    <t>Barinov</t>
  </si>
  <si>
    <t>Dmitri Barinov</t>
  </si>
  <si>
    <t>Dimitri Oberlin</t>
  </si>
  <si>
    <t>Aleksey Ionov Russia</t>
  </si>
  <si>
    <t>Ionov</t>
  </si>
  <si>
    <t>Aleksey Ionov</t>
  </si>
  <si>
    <t>Alex Bono</t>
  </si>
  <si>
    <t>Roman Zobnin Russia</t>
  </si>
  <si>
    <t>Zobnin</t>
  </si>
  <si>
    <t>Roman Zobnin</t>
  </si>
  <si>
    <t>Daler Kuzyayev Russia</t>
  </si>
  <si>
    <t>Daler</t>
  </si>
  <si>
    <t>Kuzyayev</t>
  </si>
  <si>
    <t>Daler Kuzyayev</t>
  </si>
  <si>
    <t>Daler Kuzyaev</t>
  </si>
  <si>
    <t>Aleksandr Sobolev Russia</t>
  </si>
  <si>
    <t>Sobolev</t>
  </si>
  <si>
    <t>Aleksandr Sobolev</t>
  </si>
  <si>
    <t>Danny Ward Wales</t>
  </si>
  <si>
    <t>Danny</t>
  </si>
  <si>
    <t>Ward</t>
  </si>
  <si>
    <t>Ben Cabango Wales</t>
  </si>
  <si>
    <t>Cabango</t>
  </si>
  <si>
    <t>Ben Cabango</t>
  </si>
  <si>
    <t>Renzo Zambrano</t>
  </si>
  <si>
    <t>N. Williams</t>
  </si>
  <si>
    <t>Neco N. Williams</t>
  </si>
  <si>
    <t>C. Roberts</t>
  </si>
  <si>
    <t>Connor C. Roberts</t>
  </si>
  <si>
    <t>Connor Roberts</t>
  </si>
  <si>
    <t>Joe Rodon Wales</t>
  </si>
  <si>
    <t>Rodon</t>
  </si>
  <si>
    <t>Rhys Norrington-Davies Wales</t>
  </si>
  <si>
    <t>Rhys</t>
  </si>
  <si>
    <t>Norrington-Davies</t>
  </si>
  <si>
    <t>Rhys Norrington-Davies</t>
  </si>
  <si>
    <t>Ethan Ampadu Wales</t>
  </si>
  <si>
    <t>Ethan</t>
  </si>
  <si>
    <t>Ampadu</t>
  </si>
  <si>
    <t>Chris Mepham Wales</t>
  </si>
  <si>
    <t>Chris</t>
  </si>
  <si>
    <t>Mepham</t>
  </si>
  <si>
    <t>Chris Mepham</t>
  </si>
  <si>
    <t>J. Williams</t>
  </si>
  <si>
    <t>Jonny J. Williams</t>
  </si>
  <si>
    <t>JJ Williams</t>
  </si>
  <si>
    <t>Jonathan Williams</t>
  </si>
  <si>
    <t>T. Roberts</t>
  </si>
  <si>
    <t>Tyler T. Roberts</t>
  </si>
  <si>
    <t>Kieffer Moore Wales</t>
  </si>
  <si>
    <t>Kieffer</t>
  </si>
  <si>
    <t>Moore</t>
  </si>
  <si>
    <t>Kieffer Moore</t>
  </si>
  <si>
    <t>Robin Olsen Sweden</t>
  </si>
  <si>
    <t>Olsen</t>
  </si>
  <si>
    <t>Pontus Jansson Sweden</t>
  </si>
  <si>
    <t>Pontus</t>
  </si>
  <si>
    <t>Jansson</t>
  </si>
  <si>
    <t>Pontus Jansson</t>
  </si>
  <si>
    <t>Robin Jansson</t>
  </si>
  <si>
    <t>Andreas Granqvist Sweden</t>
  </si>
  <si>
    <t>Granqvist</t>
  </si>
  <si>
    <t>Andreas Granqvist</t>
  </si>
  <si>
    <t>Andreaw Gravillon</t>
  </si>
  <si>
    <t>Ludwig Augustinsson Sweden</t>
  </si>
  <si>
    <t>Ludwig</t>
  </si>
  <si>
    <t>Augustinsson</t>
  </si>
  <si>
    <t>Ludwig Augustinsson</t>
  </si>
  <si>
    <t>Victor Lindelof Sweden</t>
  </si>
  <si>
    <t>Victor</t>
  </si>
  <si>
    <t>Lindelöf</t>
  </si>
  <si>
    <t>Emil Krafth Sweden</t>
  </si>
  <si>
    <t>Krafth</t>
  </si>
  <si>
    <t>Filip Helander Sweden</t>
  </si>
  <si>
    <t>Filip</t>
  </si>
  <si>
    <t>Helander</t>
  </si>
  <si>
    <t>Filip Helander</t>
  </si>
  <si>
    <t>Felipe Hernandez</t>
  </si>
  <si>
    <t>Marcus Danielson Sweden</t>
  </si>
  <si>
    <t>Danielson</t>
  </si>
  <si>
    <t>Marcus Danielson</t>
  </si>
  <si>
    <t>Mikael Lustig Sweden</t>
  </si>
  <si>
    <t>Mikael</t>
  </si>
  <si>
    <t>Lustig</t>
  </si>
  <si>
    <t>Mikael Lustig</t>
  </si>
  <si>
    <t>Mikel Vesga</t>
  </si>
  <si>
    <t>Pierre Bengtsson Sweden</t>
  </si>
  <si>
    <t>Pierre</t>
  </si>
  <si>
    <t>Bengtsson</t>
  </si>
  <si>
    <t>Pierre Bengtsson</t>
  </si>
  <si>
    <t>Pierre Lees-Melou</t>
  </si>
  <si>
    <t>Jens-Lys Cajuste Sweden</t>
  </si>
  <si>
    <t>Jens-Lys</t>
  </si>
  <si>
    <t>Cajuste</t>
  </si>
  <si>
    <t>Jens-Lys Cajuste</t>
  </si>
  <si>
    <t>Mattias Svanberg Sweden</t>
  </si>
  <si>
    <t>Mattias</t>
  </si>
  <si>
    <t>Svanberg</t>
  </si>
  <si>
    <t>Mattias Svanberg</t>
  </si>
  <si>
    <t>Kristoffer</t>
  </si>
  <si>
    <t>K. Olsson</t>
  </si>
  <si>
    <t>Kristoffer K. Olsson</t>
  </si>
  <si>
    <t>Kristoffer Olsson</t>
  </si>
  <si>
    <t>Ken Sema Sweden</t>
  </si>
  <si>
    <t>Ken</t>
  </si>
  <si>
    <t>Sema</t>
  </si>
  <si>
    <t>Ken Sema</t>
  </si>
  <si>
    <t>Ben Sweat</t>
  </si>
  <si>
    <t xml:space="preserve"> S. Larsson Sweden</t>
  </si>
  <si>
    <t>S. Larsson</t>
  </si>
  <si>
    <t xml:space="preserve"> S. Larsson</t>
  </si>
  <si>
    <t>Sebastian Larsson</t>
  </si>
  <si>
    <t xml:space="preserve"> J. Larsson Sweden</t>
  </si>
  <si>
    <t>J. Larsson</t>
  </si>
  <si>
    <t xml:space="preserve"> J. Larsson</t>
  </si>
  <si>
    <t>Robin Quaison Sweden</t>
  </si>
  <si>
    <t>Quaison</t>
  </si>
  <si>
    <t>Robin Quaison</t>
  </si>
  <si>
    <t>Lukasz Fabianski Poland</t>
  </si>
  <si>
    <t>Lukasz</t>
  </si>
  <si>
    <t>Fabianski</t>
  </si>
  <si>
    <t>Kamil Piatkowski Poland</t>
  </si>
  <si>
    <t>Kamil</t>
  </si>
  <si>
    <t>Piątkowski</t>
  </si>
  <si>
    <t>Kamil Piątkowski</t>
  </si>
  <si>
    <t>Tymoteusz Puchacz Poland</t>
  </si>
  <si>
    <t>Tymoteusz</t>
  </si>
  <si>
    <t>Puchacz</t>
  </si>
  <si>
    <t>Tymoteusz Puchacz</t>
  </si>
  <si>
    <t>Michal Helik Poland</t>
  </si>
  <si>
    <t>Michał</t>
  </si>
  <si>
    <t>Helik</t>
  </si>
  <si>
    <t>Michał Helik</t>
  </si>
  <si>
    <t>Michel</t>
  </si>
  <si>
    <t>Pawel Dawidowicz Poland</t>
  </si>
  <si>
    <t>Paweł</t>
  </si>
  <si>
    <t>Dawidowicz</t>
  </si>
  <si>
    <t>Paweł Dawidowicz</t>
  </si>
  <si>
    <t>Pawel Dawidowicz</t>
  </si>
  <si>
    <t>Tomasz Kedziora Poland</t>
  </si>
  <si>
    <t>Tomasz</t>
  </si>
  <si>
    <t>Kedziora</t>
  </si>
  <si>
    <t>Tomasz Kedziora</t>
  </si>
  <si>
    <t>Tomas Giraldo</t>
  </si>
  <si>
    <t>Kamil Glik Poland</t>
  </si>
  <si>
    <t>Glik</t>
  </si>
  <si>
    <t>Kamil Glik</t>
  </si>
  <si>
    <t>Maciej Rybus Poland</t>
  </si>
  <si>
    <t>Maciej</t>
  </si>
  <si>
    <t>Rybus</t>
  </si>
  <si>
    <t>Maciej Rybus</t>
  </si>
  <si>
    <t>Marco Reus</t>
  </si>
  <si>
    <t>Jan Bednarek Poland</t>
  </si>
  <si>
    <t>Bednarek</t>
  </si>
  <si>
    <t>Bartosz Bereszynski Poland</t>
  </si>
  <si>
    <t>Bartosz</t>
  </si>
  <si>
    <t>Bereszynski</t>
  </si>
  <si>
    <t>Bartosz Bereszynski</t>
  </si>
  <si>
    <t>Kacper Kozlowski Poland</t>
  </si>
  <si>
    <t>Kacper</t>
  </si>
  <si>
    <t>Kozłowski</t>
  </si>
  <si>
    <t>Kacper Kozłowski</t>
  </si>
  <si>
    <t>Kacper Urbanski</t>
  </si>
  <si>
    <t>Przemyslaw Frankowski Poland</t>
  </si>
  <si>
    <t>Przemysław</t>
  </si>
  <si>
    <t>Frankowski</t>
  </si>
  <si>
    <t>Przemysław Frankowski</t>
  </si>
  <si>
    <t>Przemyslaw Frankowski</t>
  </si>
  <si>
    <t>Przemyslaw Placheta Poland</t>
  </si>
  <si>
    <t>Przemyslaw</t>
  </si>
  <si>
    <t>Placheta</t>
  </si>
  <si>
    <t>Przemyslaw Placheta</t>
  </si>
  <si>
    <t>Przemyslaw Tyton</t>
  </si>
  <si>
    <t>Kamil Jozwiak Poland</t>
  </si>
  <si>
    <t>Jozwiak</t>
  </si>
  <si>
    <t>Kamil Jozwiak</t>
  </si>
  <si>
    <t>Karol Linetty Poland</t>
  </si>
  <si>
    <t>Karol</t>
  </si>
  <si>
    <t>Linetty</t>
  </si>
  <si>
    <t>Karol Linetty</t>
  </si>
  <si>
    <t>Jakub Moder Poland</t>
  </si>
  <si>
    <t>Moder</t>
  </si>
  <si>
    <t>Grzegorz Krychowiak Poland</t>
  </si>
  <si>
    <t>Grzegorz</t>
  </si>
  <si>
    <t>Krychowiak</t>
  </si>
  <si>
    <t>Grzegorz Krychowiak</t>
  </si>
  <si>
    <t>Mateusz Klich Poland</t>
  </si>
  <si>
    <t>Mateusz</t>
  </si>
  <si>
    <t>Klich</t>
  </si>
  <si>
    <t>Jakub Swierczok Poland</t>
  </si>
  <si>
    <t>Świerczok</t>
  </si>
  <si>
    <t>Jakub Świerczok</t>
  </si>
  <si>
    <t>Karol Swiderski Poland</t>
  </si>
  <si>
    <t>Świderski</t>
  </si>
  <si>
    <t>Karol Świderski</t>
  </si>
  <si>
    <t>Dawid Kownacki Poland</t>
  </si>
  <si>
    <t>Dawid</t>
  </si>
  <si>
    <t>Kownacki</t>
  </si>
  <si>
    <t>Dawid Kownacki</t>
  </si>
  <si>
    <t>David Garcia</t>
  </si>
  <si>
    <t>Ezgjan Alioski North Macedonia</t>
  </si>
  <si>
    <t>Ezgjan</t>
  </si>
  <si>
    <t>Alioski</t>
  </si>
  <si>
    <t>Ferhan Hasani North Macedonia</t>
  </si>
  <si>
    <t>Ferhan</t>
  </si>
  <si>
    <t>Hasani</t>
  </si>
  <si>
    <t>Ferhan Hasani</t>
  </si>
  <si>
    <t>Tihomir Kostadinov North Macedonia</t>
  </si>
  <si>
    <t>Tihomir</t>
  </si>
  <si>
    <t>Kostadinov</t>
  </si>
  <si>
    <t>Tihomir Kostadinov</t>
  </si>
  <si>
    <t>Vlatko Stojanovski North Macedonia</t>
  </si>
  <si>
    <t>Vlatko</t>
  </si>
  <si>
    <t>Stojanovski</t>
  </si>
  <si>
    <t>Vlatko Stojanovski</t>
  </si>
  <si>
    <t>Luka Stojanovic</t>
  </si>
  <si>
    <t>Aleksandar Trajkovski North Macedonia</t>
  </si>
  <si>
    <t>Aleksandar</t>
  </si>
  <si>
    <t>Trajkovski</t>
  </si>
  <si>
    <t>Aleksandar Trajkovski</t>
  </si>
  <si>
    <t>Aleksandar Dragovic</t>
  </si>
  <si>
    <t>Goran Pandev North Macedonia</t>
  </si>
  <si>
    <t>Goran</t>
  </si>
  <si>
    <t>Pandev</t>
  </si>
  <si>
    <t>Goran Pandev</t>
  </si>
  <si>
    <t>Yvon Mvogo Switzerland</t>
  </si>
  <si>
    <t>Yvon</t>
  </si>
  <si>
    <t>Mvogo</t>
  </si>
  <si>
    <t>Yvon Mvogo</t>
  </si>
  <si>
    <t>Kevin Mbabu Switzerland</t>
  </si>
  <si>
    <t>Mbabu</t>
  </si>
  <si>
    <t>Kevin Mbabu</t>
  </si>
  <si>
    <t>Silvan Widmer Switzerland</t>
  </si>
  <si>
    <t>Silvan</t>
  </si>
  <si>
    <t>Widmer</t>
  </si>
  <si>
    <t>Silvan Widmer</t>
  </si>
  <si>
    <t>Jordan Lotomba Switzerland</t>
  </si>
  <si>
    <t>Lotomba</t>
  </si>
  <si>
    <t>Jordan Lotomba</t>
  </si>
  <si>
    <t>Eray Comert Switzerland</t>
  </si>
  <si>
    <t>Eray</t>
  </si>
  <si>
    <t>Cömert</t>
  </si>
  <si>
    <t>Eray Cömert</t>
  </si>
  <si>
    <t>Nico Elvedi Switzerland</t>
  </si>
  <si>
    <t>Nico</t>
  </si>
  <si>
    <t>Elvedi</t>
  </si>
  <si>
    <t>Nico Elvedi</t>
  </si>
  <si>
    <t>Loris Benito Switzerland</t>
  </si>
  <si>
    <t>Loris</t>
  </si>
  <si>
    <t>Benito</t>
  </si>
  <si>
    <t>Loris Benito</t>
  </si>
  <si>
    <t>Christian Fassnacht Switzerland</t>
  </si>
  <si>
    <t>Fassnacht</t>
  </si>
  <si>
    <t>Christian Fassnacht</t>
  </si>
  <si>
    <t>Christian Pastina</t>
  </si>
  <si>
    <t>Edimilson Fernandes Switzerland</t>
  </si>
  <si>
    <t>Edimilson</t>
  </si>
  <si>
    <t>Edimilson Fernandes</t>
  </si>
  <si>
    <t>Denis Zakaria Switzerland</t>
  </si>
  <si>
    <t>Zakaria</t>
  </si>
  <si>
    <t>Ruben Vargas Switzerland</t>
  </si>
  <si>
    <t>Ruben</t>
  </si>
  <si>
    <t>Vargas</t>
  </si>
  <si>
    <t>Ruben Vargas</t>
  </si>
  <si>
    <t>Steven Zuber Switzerland</t>
  </si>
  <si>
    <t>Zuber</t>
  </si>
  <si>
    <t>Steven Zuber</t>
  </si>
  <si>
    <t>Mario Gavranovic Switzerland</t>
  </si>
  <si>
    <t>Gavranović</t>
  </si>
  <si>
    <t>Mario Gavranović</t>
  </si>
  <si>
    <t>K. Varga</t>
  </si>
  <si>
    <t>Kevin K. Varga</t>
  </si>
  <si>
    <t>Ungarn</t>
  </si>
  <si>
    <t>Kevin Varga</t>
  </si>
  <si>
    <t>Loic Nego Hungary</t>
  </si>
  <si>
    <t>Loïc</t>
  </si>
  <si>
    <t>Négo</t>
  </si>
  <si>
    <t>Loïc Négo</t>
  </si>
  <si>
    <t>Roland</t>
  </si>
  <si>
    <t>R. Varga</t>
  </si>
  <si>
    <t>Roland R. Varga</t>
  </si>
  <si>
    <t>Roland Sallai</t>
  </si>
  <si>
    <t>Roland Varga</t>
  </si>
  <si>
    <t>Szabolcs Schon Hungary</t>
  </si>
  <si>
    <t>Szabolcs</t>
  </si>
  <si>
    <t>Schön</t>
  </si>
  <si>
    <t>Szabolcs Schön</t>
  </si>
  <si>
    <t>Janos Hahn Hungary</t>
  </si>
  <si>
    <t>János</t>
  </si>
  <si>
    <t>Hahn</t>
  </si>
  <si>
    <t>János Hahn</t>
  </si>
  <si>
    <t>Ádám</t>
  </si>
  <si>
    <t>Ádám Ad. Szalai</t>
  </si>
  <si>
    <t>Adam Szalai</t>
  </si>
  <si>
    <t>Nemanja Nikolic Hungary</t>
  </si>
  <si>
    <t>Nemanja</t>
  </si>
  <si>
    <t>Nikolić</t>
  </si>
  <si>
    <t>Nemanja Nikolić</t>
  </si>
  <si>
    <t>Nemanja Radonjic</t>
  </si>
  <si>
    <t>Filip Holender Hungary</t>
  </si>
  <si>
    <t>Holender</t>
  </si>
  <si>
    <t>Filip Holender</t>
  </si>
  <si>
    <t>Filip Jorgensen</t>
  </si>
  <si>
    <t>Alexander Schlager Austria</t>
  </si>
  <si>
    <t>Schlager</t>
  </si>
  <si>
    <t>Alexander Schlager</t>
  </si>
  <si>
    <t>Alexander Schwolow</t>
  </si>
  <si>
    <t>Philipp Lienhart Austria</t>
  </si>
  <si>
    <t>Philipp</t>
  </si>
  <si>
    <t>Lienhart</t>
  </si>
  <si>
    <t>Philipp Lienhart</t>
  </si>
  <si>
    <t>Christopher  Trimmel Austria</t>
  </si>
  <si>
    <t xml:space="preserve">Christopher </t>
  </si>
  <si>
    <t>Trimmel</t>
  </si>
  <si>
    <t>Christopher  Trimmel</t>
  </si>
  <si>
    <t>Christopher Trimmel</t>
  </si>
  <si>
    <t>Marco  Friedl Austria</t>
  </si>
  <si>
    <t xml:space="preserve">Marco </t>
  </si>
  <si>
    <t>Friedl</t>
  </si>
  <si>
    <t>Marco  Friedl</t>
  </si>
  <si>
    <t>Marco Friedl</t>
  </si>
  <si>
    <t>Stefan Posch Austria</t>
  </si>
  <si>
    <t>Posch</t>
  </si>
  <si>
    <t>Stefan Posch</t>
  </si>
  <si>
    <t>Andreas Ulmer Austria</t>
  </si>
  <si>
    <t>Ulmer</t>
  </si>
  <si>
    <t>Andreas Ulmer</t>
  </si>
  <si>
    <t>Andreas Voglsammer</t>
  </si>
  <si>
    <t>Stefan Ilsanker Austria</t>
  </si>
  <si>
    <t>Ilsanker</t>
  </si>
  <si>
    <t>Stefan Ilsanker</t>
  </si>
  <si>
    <t>Martin Hinteregger Austria</t>
  </si>
  <si>
    <t>Hinteregger</t>
  </si>
  <si>
    <t>Martin Hinteregger</t>
  </si>
  <si>
    <t>Aleksandar Dragovic Austria</t>
  </si>
  <si>
    <t>Dragovic</t>
  </si>
  <si>
    <t>Louis  Schaub Austria</t>
  </si>
  <si>
    <t xml:space="preserve">Louis </t>
  </si>
  <si>
    <t>Schaub</t>
  </si>
  <si>
    <t>Louis  Schaub</t>
  </si>
  <si>
    <t>Louis Schaub</t>
  </si>
  <si>
    <t>Valentino  Lazaro Austria</t>
  </si>
  <si>
    <t xml:space="preserve">Valentino </t>
  </si>
  <si>
    <t>Lazaro</t>
  </si>
  <si>
    <t>Valentino  Lazaro</t>
  </si>
  <si>
    <t>Valentino Lazaro</t>
  </si>
  <si>
    <t>Konrad  Laimer Austria</t>
  </si>
  <si>
    <t xml:space="preserve">Konrad </t>
  </si>
  <si>
    <t>Laimer</t>
  </si>
  <si>
    <t>Konrad  Laimer</t>
  </si>
  <si>
    <t>Konrad Laimer</t>
  </si>
  <si>
    <t>Florian  Grillitsch Austria</t>
  </si>
  <si>
    <t xml:space="preserve">Florian </t>
  </si>
  <si>
    <t>Grillitsch</t>
  </si>
  <si>
    <t>Florian  Grillitsch</t>
  </si>
  <si>
    <t>Florian Grillitsch</t>
  </si>
  <si>
    <t>Alessandro Schopf Austria</t>
  </si>
  <si>
    <t>Schöpf</t>
  </si>
  <si>
    <t>Alessandro Schöpf</t>
  </si>
  <si>
    <t>Alessandro Schopf</t>
  </si>
  <si>
    <t>Xaver Schlager Austria</t>
  </si>
  <si>
    <t>Xaver</t>
  </si>
  <si>
    <t>Xaver Schlager</t>
  </si>
  <si>
    <t>Julian Baumgartlinger Austria</t>
  </si>
  <si>
    <t>Julian</t>
  </si>
  <si>
    <t>Baumgartlinger</t>
  </si>
  <si>
    <t>Julian Baumgartlinger</t>
  </si>
  <si>
    <t>Karim Onisiwo Austria</t>
  </si>
  <si>
    <t>Onisiwo</t>
  </si>
  <si>
    <t>Karim Onisiwo</t>
  </si>
  <si>
    <t>Michael Gregoritsch Austria</t>
  </si>
  <si>
    <t>Gregoritsch</t>
  </si>
  <si>
    <t>Michael Gregoritsch</t>
  </si>
  <si>
    <t>Milan Skriniar Slovakia</t>
  </si>
  <si>
    <t>Škriniar</t>
  </si>
  <si>
    <t>Milan Škriniar</t>
  </si>
  <si>
    <t>Milan Skriniar</t>
  </si>
  <si>
    <t>Slovakiet</t>
  </si>
  <si>
    <t>Peter Pekarik Slovakia</t>
  </si>
  <si>
    <t>Peter</t>
  </si>
  <si>
    <t>Pekarík</t>
  </si>
  <si>
    <t>Peter Pekarík</t>
  </si>
  <si>
    <t>Marek Hamsik Slovakia</t>
  </si>
  <si>
    <t>Marek</t>
  </si>
  <si>
    <t>Hamšík</t>
  </si>
  <si>
    <t>Marek Hamšík</t>
  </si>
  <si>
    <t>Robert Mak Slovakia</t>
  </si>
  <si>
    <t>Róbert</t>
  </si>
  <si>
    <t>Mak</t>
  </si>
  <si>
    <t>Róbert Mak</t>
  </si>
  <si>
    <t>Robert Skov</t>
  </si>
  <si>
    <t>Ondrej Duda Slovakia</t>
  </si>
  <si>
    <t>Duda</t>
  </si>
  <si>
    <t>Juraj Kucka Slovakia</t>
  </si>
  <si>
    <t>Juraj</t>
  </si>
  <si>
    <t>Kucka</t>
  </si>
  <si>
    <t>Juraj Kucka</t>
  </si>
  <si>
    <t>Ivan Schranz Slovakia</t>
  </si>
  <si>
    <t>Schranz</t>
  </si>
  <si>
    <t>Ivan Schranz</t>
  </si>
  <si>
    <t>Ivan Saponjic</t>
  </si>
  <si>
    <t>Michal Duris Slovakia</t>
  </si>
  <si>
    <t>Michal</t>
  </si>
  <si>
    <t>Ďuriš</t>
  </si>
  <si>
    <t>Michal Ďuriš</t>
  </si>
  <si>
    <t>Nicolai  Boilesen Denmark</t>
  </si>
  <si>
    <t xml:space="preserve">Nicolai </t>
  </si>
  <si>
    <t>Boilesen</t>
  </si>
  <si>
    <t>Nicolai  Boilesen</t>
  </si>
  <si>
    <t>Nikolai Rehnen</t>
  </si>
  <si>
    <t>Mathias  Jorgensen  Denmark</t>
  </si>
  <si>
    <t xml:space="preserve">Mathias </t>
  </si>
  <si>
    <t xml:space="preserve">Jørgensen </t>
  </si>
  <si>
    <t xml:space="preserve">Mathias  Jørgensen </t>
  </si>
  <si>
    <t>Jens Stryger Larsen Denmark</t>
  </si>
  <si>
    <t>Jens</t>
  </si>
  <si>
    <t>Stryger Larsen</t>
  </si>
  <si>
    <t>Jens Stryger Larsen</t>
  </si>
  <si>
    <t>Joakim Maehle Denmark</t>
  </si>
  <si>
    <t>Joakim</t>
  </si>
  <si>
    <t>Maehle</t>
  </si>
  <si>
    <t>Joakim Maehle</t>
  </si>
  <si>
    <t>31,1%</t>
  </si>
  <si>
    <t>Robert Skov Denmark</t>
  </si>
  <si>
    <t>Skov</t>
  </si>
  <si>
    <t>Jere Uronen Finland</t>
  </si>
  <si>
    <t>Jere</t>
  </si>
  <si>
    <t>Uronen</t>
  </si>
  <si>
    <t>Jere Uronen</t>
  </si>
  <si>
    <t>Jerome Onguene</t>
  </si>
  <si>
    <t>Lassi Lappalainen Finland</t>
  </si>
  <si>
    <t>Lassi</t>
  </si>
  <si>
    <t>Lappalainen</t>
  </si>
  <si>
    <t>Lassi Lappalainen</t>
  </si>
  <si>
    <t>Pyry Soiri Finland</t>
  </si>
  <si>
    <t>Pyry</t>
  </si>
  <si>
    <t>Soiri</t>
  </si>
  <si>
    <t>Pyry Soiri</t>
  </si>
  <si>
    <t>Marcus Forss Finland</t>
  </si>
  <si>
    <t>Forss</t>
  </si>
  <si>
    <t>Marcus Forss</t>
  </si>
  <si>
    <t>Marcus Coco</t>
  </si>
  <si>
    <t>Oleksandr Tymchyk Ukraine</t>
  </si>
  <si>
    <t>Tymchyk</t>
  </si>
  <si>
    <t>Oleksandr Tymchyk</t>
  </si>
  <si>
    <t>Ilya Zabarnyi Ukraine</t>
  </si>
  <si>
    <t>Ilya</t>
  </si>
  <si>
    <t>Zabarnyi</t>
  </si>
  <si>
    <t>Ilya Zabarnyi</t>
  </si>
  <si>
    <t>Craig Gordon Scotland</t>
  </si>
  <si>
    <t>Craig</t>
  </si>
  <si>
    <t>Gordon</t>
  </si>
  <si>
    <t>Craig Gordon</t>
  </si>
  <si>
    <t>Kyron Gordon</t>
  </si>
  <si>
    <t>Jon McLaughlin Scotland</t>
  </si>
  <si>
    <t>Jon</t>
  </si>
  <si>
    <t>McLaughlin</t>
  </si>
  <si>
    <t>Jon McLaughlin</t>
  </si>
  <si>
    <t>Jimmy McLaughlin</t>
  </si>
  <si>
    <t>Jack  Hendry Scotland</t>
  </si>
  <si>
    <t xml:space="preserve">Jack </t>
  </si>
  <si>
    <t>Hendry</t>
  </si>
  <si>
    <t>Jack  Hendry</t>
  </si>
  <si>
    <t>Jack Maher</t>
  </si>
  <si>
    <t>Greg  Taylor Scotland</t>
  </si>
  <si>
    <t xml:space="preserve">Greg </t>
  </si>
  <si>
    <t>Greg  Taylor</t>
  </si>
  <si>
    <t>Greg Taylor</t>
  </si>
  <si>
    <t>Nathan  Patterson Scotland</t>
  </si>
  <si>
    <t xml:space="preserve">Nathan </t>
  </si>
  <si>
    <t>Patterson</t>
  </si>
  <si>
    <t>Nathan  Patterson</t>
  </si>
  <si>
    <t>Grant Hanley Scotland</t>
  </si>
  <si>
    <t>Grant</t>
  </si>
  <si>
    <t>Hanley</t>
  </si>
  <si>
    <t>Grant Hanley</t>
  </si>
  <si>
    <t>Scott McKenna Scotland</t>
  </si>
  <si>
    <t>McKenna</t>
  </si>
  <si>
    <t>Scott McKenna</t>
  </si>
  <si>
    <t>Declan Gallagher Scotland</t>
  </si>
  <si>
    <t>Gallagher</t>
  </si>
  <si>
    <t>Declan Gallagher</t>
  </si>
  <si>
    <t>Jon Gallagher</t>
  </si>
  <si>
    <t>Liam Cooper Scotland</t>
  </si>
  <si>
    <t>Liam</t>
  </si>
  <si>
    <t>Cooper</t>
  </si>
  <si>
    <t>James Forrest Scotland</t>
  </si>
  <si>
    <t>Forrest</t>
  </si>
  <si>
    <t>James Forrest</t>
  </si>
  <si>
    <t>Jaume Costa</t>
  </si>
  <si>
    <t>David  Turnbull Scotland</t>
  </si>
  <si>
    <t xml:space="preserve">David </t>
  </si>
  <si>
    <t>Turnbull</t>
  </si>
  <si>
    <t>David  Turnbull</t>
  </si>
  <si>
    <t>David Junca</t>
  </si>
  <si>
    <t>Billy  Gilmour Scotland</t>
  </si>
  <si>
    <t xml:space="preserve">Billy </t>
  </si>
  <si>
    <t>Gilmour</t>
  </si>
  <si>
    <t>Billy  Gilmour</t>
  </si>
  <si>
    <t>Ales Mandous Czech Republic</t>
  </si>
  <si>
    <t>Mandous</t>
  </si>
  <si>
    <t>Ales Mandous</t>
  </si>
  <si>
    <t>Alex Sandro</t>
  </si>
  <si>
    <t>Jiri Pavlenka</t>
  </si>
  <si>
    <t>Jakub Brabec Czech Republic</t>
  </si>
  <si>
    <t>Brabec</t>
  </si>
  <si>
    <t>Jakub Brabec</t>
  </si>
  <si>
    <t>Tomas Kalas Czech Republic</t>
  </si>
  <si>
    <t>Kalas</t>
  </si>
  <si>
    <t>Tomas Kalas</t>
  </si>
  <si>
    <t>Tomas Tavares</t>
  </si>
  <si>
    <t>Tomas Holes Czech Republic</t>
  </si>
  <si>
    <t>Holeš</t>
  </si>
  <si>
    <t>Tomáš Holeš</t>
  </si>
  <si>
    <t>Pavel Kaderabek Czech Republic</t>
  </si>
  <si>
    <t>Pavel</t>
  </si>
  <si>
    <t>Kaderabek</t>
  </si>
  <si>
    <t>Pavel Kaderabek</t>
  </si>
  <si>
    <t>Michal Sadilek Czech Republic</t>
  </si>
  <si>
    <t>Sadilek</t>
  </si>
  <si>
    <t>Michal Sadilek</t>
  </si>
  <si>
    <t>Michael Bradley</t>
  </si>
  <si>
    <t>Alex Kral Czech Republic</t>
  </si>
  <si>
    <t>Kral</t>
  </si>
  <si>
    <t>Alex Kral</t>
  </si>
  <si>
    <t>Alex Cordaz</t>
  </si>
  <si>
    <t>Zeki Celik Turkey</t>
  </si>
  <si>
    <t>Zeki</t>
  </si>
  <si>
    <t>Çelik</t>
  </si>
  <si>
    <t>Zeki Çelik</t>
  </si>
  <si>
    <t>Zeki Celik</t>
  </si>
  <si>
    <t>Kaan Ayhan Turkey</t>
  </si>
  <si>
    <t>Kaan</t>
  </si>
  <si>
    <t>Ayhan</t>
  </si>
  <si>
    <t>Kaan Ayhan</t>
  </si>
  <si>
    <t>Taylan Antalyali Turkey</t>
  </si>
  <si>
    <t>Taylan</t>
  </si>
  <si>
    <t>Antalyalı</t>
  </si>
  <si>
    <t>Taylan Antalyalı</t>
  </si>
  <si>
    <t>Okay Yokuslu Turkey</t>
  </si>
  <si>
    <t>Yokuslu</t>
  </si>
  <si>
    <t>Anton Shunin Russia</t>
  </si>
  <si>
    <t>Shunin</t>
  </si>
  <si>
    <t>Anton Shunin</t>
  </si>
  <si>
    <t>Antonin</t>
  </si>
  <si>
    <t>Yuri Dyupin Russia</t>
  </si>
  <si>
    <t>Dyupin</t>
  </si>
  <si>
    <t>Yuri Dyupin</t>
  </si>
  <si>
    <t>Andrei Semenov Russia</t>
  </si>
  <si>
    <t>Andrei</t>
  </si>
  <si>
    <t>Semenov</t>
  </si>
  <si>
    <t>Andrei Semenov</t>
  </si>
  <si>
    <t>Maksim Mukhin Russia</t>
  </si>
  <si>
    <t>Maksim</t>
  </si>
  <si>
    <t>Mukhin</t>
  </si>
  <si>
    <t>Maksim Mukhin</t>
  </si>
  <si>
    <t>A. Davies</t>
  </si>
  <si>
    <t>Adam A. Davies</t>
  </si>
  <si>
    <t>Adam Davies</t>
  </si>
  <si>
    <t>Wayne Hennessey Wales</t>
  </si>
  <si>
    <t>Wayne</t>
  </si>
  <si>
    <t>Hennessey</t>
  </si>
  <si>
    <t>Tom Lockyer Wales</t>
  </si>
  <si>
    <t>Tom</t>
  </si>
  <si>
    <t>Lockyer</t>
  </si>
  <si>
    <t>Tom Lockyer</t>
  </si>
  <si>
    <t>Timo Becker</t>
  </si>
  <si>
    <t>Chris Gunter Wales</t>
  </si>
  <si>
    <t>Chris Gunter</t>
  </si>
  <si>
    <t>Rubin Colwill Wales</t>
  </si>
  <si>
    <t>Rubin</t>
  </si>
  <si>
    <t>Colwill</t>
  </si>
  <si>
    <t>Rubin Colwill</t>
  </si>
  <si>
    <t>Dylan Levitt Wales</t>
  </si>
  <si>
    <t>Dylan</t>
  </si>
  <si>
    <t>Levitt</t>
  </si>
  <si>
    <t>Dylan Levitt</t>
  </si>
  <si>
    <t>Dylan Nealis</t>
  </si>
  <si>
    <t>Matthew Smith Wales</t>
  </si>
  <si>
    <t>Matthew</t>
  </si>
  <si>
    <t>Smith</t>
  </si>
  <si>
    <t>Matthew Smith</t>
  </si>
  <si>
    <t>Joe Morrell Wales</t>
  </si>
  <si>
    <t>Morrell</t>
  </si>
  <si>
    <t>Joe Morrell</t>
  </si>
  <si>
    <t>Jon Morcillo</t>
  </si>
  <si>
    <t>Karl-Johan Johnsson Sweden</t>
  </si>
  <si>
    <t>Karl-Johan</t>
  </si>
  <si>
    <t>Johnsson</t>
  </si>
  <si>
    <t>Karl-Johan Johnsson</t>
  </si>
  <si>
    <t>Sean Johnson</t>
  </si>
  <si>
    <t>Kristoffer Nordfeldt Sweden</t>
  </si>
  <si>
    <t>Nordfeldt</t>
  </si>
  <si>
    <t>Kristoffer Nordfeldt</t>
  </si>
  <si>
    <t>Krisztofer Horvath</t>
  </si>
  <si>
    <t>Gustav Svensson Sweden</t>
  </si>
  <si>
    <t>Gustav</t>
  </si>
  <si>
    <t>Svensson</t>
  </si>
  <si>
    <t>Gustav Svensson</t>
  </si>
  <si>
    <t>Albin Ekdal Sweden</t>
  </si>
  <si>
    <t>Albin</t>
  </si>
  <si>
    <t>Ekdal</t>
  </si>
  <si>
    <t>Albin Ekdal</t>
  </si>
  <si>
    <t>Lukasz Skorupski Poland</t>
  </si>
  <si>
    <t>Skorupski</t>
  </si>
  <si>
    <t>Lukasz Skorupski</t>
  </si>
  <si>
    <t>Risto Jankov North Macedonia</t>
  </si>
  <si>
    <t>Risto</t>
  </si>
  <si>
    <t>Jankov</t>
  </si>
  <si>
    <t>Risto Jankov</t>
  </si>
  <si>
    <t>Saidy Janko</t>
  </si>
  <si>
    <t>Stole Dimitrievski North Macedonia</t>
  </si>
  <si>
    <t>Stole</t>
  </si>
  <si>
    <t>Dimitrievski</t>
  </si>
  <si>
    <t>Stole Dimitrievski</t>
  </si>
  <si>
    <t>Damjan Shishkovski North Macedonia</t>
  </si>
  <si>
    <t>Damjan</t>
  </si>
  <si>
    <t>Shishkovski</t>
  </si>
  <si>
    <t>Damjan Shishkovski</t>
  </si>
  <si>
    <t>Danny Musovski</t>
  </si>
  <si>
    <t>Kire Ristevski North Macedonia</t>
  </si>
  <si>
    <t>Kire</t>
  </si>
  <si>
    <t>Ristevski</t>
  </si>
  <si>
    <t>Kire Ristevski</t>
  </si>
  <si>
    <t>Gjoko Zajkov North Macedonia</t>
  </si>
  <si>
    <t>Gjoko</t>
  </si>
  <si>
    <t>Zajkov</t>
  </si>
  <si>
    <t>Gjoko Zajkov</t>
  </si>
  <si>
    <t>Visar Musliu North Macedonia</t>
  </si>
  <si>
    <t>Visar</t>
  </si>
  <si>
    <t>Musliu</t>
  </si>
  <si>
    <t>Visar Musliu</t>
  </si>
  <si>
    <t>Egzon Bejtulai North Macedonia</t>
  </si>
  <si>
    <t>Egzon</t>
  </si>
  <si>
    <t>Bejtulai</t>
  </si>
  <si>
    <t>Egzon Bejtulai</t>
  </si>
  <si>
    <t>Ugo Bertelli</t>
  </si>
  <si>
    <t>Stefan Ristovski</t>
  </si>
  <si>
    <t>Stefan Mitrovic</t>
  </si>
  <si>
    <t>Darko</t>
  </si>
  <si>
    <t>Darko Velkovski</t>
  </si>
  <si>
    <t>Darko Churlinov North Macedonia</t>
  </si>
  <si>
    <t>Churlinov</t>
  </si>
  <si>
    <t>Darko Churlinov</t>
  </si>
  <si>
    <t>Daniel Avramovski North Macedonia</t>
  </si>
  <si>
    <t>Avramovski</t>
  </si>
  <si>
    <t>Daniel Avramovski</t>
  </si>
  <si>
    <t>Daniel Brosinski</t>
  </si>
  <si>
    <t>Marjan Radeski North Macedonia</t>
  </si>
  <si>
    <t>Marjan</t>
  </si>
  <si>
    <t>Radeski</t>
  </si>
  <si>
    <t>Marjan Radeski</t>
  </si>
  <si>
    <t>Marcin Kaminski</t>
  </si>
  <si>
    <t>Boban Nikolov North Macedonia</t>
  </si>
  <si>
    <t>Boban</t>
  </si>
  <si>
    <t>Nikolov</t>
  </si>
  <si>
    <t>Boban Nikolov</t>
  </si>
  <si>
    <t>Arijan Ademi North Macedonia</t>
  </si>
  <si>
    <t>Arijan</t>
  </si>
  <si>
    <t>Ademi</t>
  </si>
  <si>
    <t>Arijan Ademi</t>
  </si>
  <si>
    <t>Brian Oddei</t>
  </si>
  <si>
    <t>Stefan Spirovski North Macedonia</t>
  </si>
  <si>
    <t>Spirovski</t>
  </si>
  <si>
    <t>Stefan Spirovski</t>
  </si>
  <si>
    <t>Milan Ristovski</t>
  </si>
  <si>
    <t>Krste Velkovski</t>
  </si>
  <si>
    <t>Milos Veljkovic</t>
  </si>
  <si>
    <t>Krste Velkoski</t>
  </si>
  <si>
    <t>Becir Omeragic Switzerland</t>
  </si>
  <si>
    <t>Becir</t>
  </si>
  <si>
    <t>Omeragic</t>
  </si>
  <si>
    <t>Becir Omeragic</t>
  </si>
  <si>
    <t>Peter Gulacsi Hungary</t>
  </si>
  <si>
    <t>Péter</t>
  </si>
  <si>
    <t>Gulácsi</t>
  </si>
  <si>
    <t>Péter Gulácsi</t>
  </si>
  <si>
    <t>Peter Gulacsi</t>
  </si>
  <si>
    <t>Adam Bogdan Hungary</t>
  </si>
  <si>
    <t>Bogdán</t>
  </si>
  <si>
    <t>Ádám Bogdán</t>
  </si>
  <si>
    <t>Denes Dibusz Hungary</t>
  </si>
  <si>
    <t>Dénes</t>
  </si>
  <si>
    <t>Dibusz</t>
  </si>
  <si>
    <t>Dénes Dibusz</t>
  </si>
  <si>
    <t>Bendeguz Bolla Hungary</t>
  </si>
  <si>
    <t>Bendegúz</t>
  </si>
  <si>
    <t>Bolla</t>
  </si>
  <si>
    <t>Bendegúz Bolla</t>
  </si>
  <si>
    <t>Willi Orban Hungary</t>
  </si>
  <si>
    <t>Willi</t>
  </si>
  <si>
    <t>Orbán</t>
  </si>
  <si>
    <t>Willi Orbán</t>
  </si>
  <si>
    <t>Willi Orban</t>
  </si>
  <si>
    <t>Gergo Lovrencsics Hungary</t>
  </si>
  <si>
    <t>Gergő</t>
  </si>
  <si>
    <t>Lovrencsics</t>
  </si>
  <si>
    <t>Gergő Lovrencsics</t>
  </si>
  <si>
    <t>Attila</t>
  </si>
  <si>
    <t>At. Szalai</t>
  </si>
  <si>
    <t>Attila At. Szalai</t>
  </si>
  <si>
    <t>Attila Szalai</t>
  </si>
  <si>
    <t>Endre Botka Hungary</t>
  </si>
  <si>
    <t>Endre</t>
  </si>
  <si>
    <t>Botka</t>
  </si>
  <si>
    <t>Endre Botka</t>
  </si>
  <si>
    <t>Andreu Fontas</t>
  </si>
  <si>
    <t>Akos Kecskes Hungary</t>
  </si>
  <si>
    <t>Ákos</t>
  </si>
  <si>
    <t>Kecskés</t>
  </si>
  <si>
    <t>Ákos Kecskés</t>
  </si>
  <si>
    <t>Adam Lang Hungary</t>
  </si>
  <si>
    <t>Lang</t>
  </si>
  <si>
    <t>Ádám Lang</t>
  </si>
  <si>
    <t>Attila Fiola Hungary</t>
  </si>
  <si>
    <t>Fiola</t>
  </si>
  <si>
    <t>Attila Fiola</t>
  </si>
  <si>
    <t>Daniel Gazdag Hungary</t>
  </si>
  <si>
    <t>Dániel</t>
  </si>
  <si>
    <t>Gazdag</t>
  </si>
  <si>
    <t>Dániel Gazdag</t>
  </si>
  <si>
    <t>Daniel Cardenas</t>
  </si>
  <si>
    <t>Roland Sallai Hungary</t>
  </si>
  <si>
    <t>Sallai</t>
  </si>
  <si>
    <t>Laszlo Kleinheisler Hungary</t>
  </si>
  <si>
    <t>László</t>
  </si>
  <si>
    <t>Kleinheisler</t>
  </si>
  <si>
    <t>László Kleinheisler</t>
  </si>
  <si>
    <t>Tamas Cseri Hungary</t>
  </si>
  <si>
    <t>Tamás</t>
  </si>
  <si>
    <t>Cseri</t>
  </si>
  <si>
    <t>Tamás Cseri</t>
  </si>
  <si>
    <t>Andras Schafer Hungary</t>
  </si>
  <si>
    <t>András</t>
  </si>
  <si>
    <t>Schäfer</t>
  </si>
  <si>
    <t>András Schäfer</t>
  </si>
  <si>
    <t>Andres Perea</t>
  </si>
  <si>
    <t>David Siger Hungary</t>
  </si>
  <si>
    <t>Dávid</t>
  </si>
  <si>
    <t>Sigér</t>
  </si>
  <si>
    <t>Dávid Sigér</t>
  </si>
  <si>
    <t>David Siger</t>
  </si>
  <si>
    <t>Adam Nagy Hungary</t>
  </si>
  <si>
    <t>Nagy</t>
  </si>
  <si>
    <t>Ádám Nagy</t>
  </si>
  <si>
    <t>Daniel Bachmann Austria</t>
  </si>
  <si>
    <t>Bachmann</t>
  </si>
  <si>
    <t>Daniel Bachmann</t>
  </si>
  <si>
    <t>Dusan Kuciak Slovakia</t>
  </si>
  <si>
    <t>Dušan</t>
  </si>
  <si>
    <t>Kuciak</t>
  </si>
  <si>
    <t>Dušan Kuciak</t>
  </si>
  <si>
    <t>Martin Dubravka Slovakia</t>
  </si>
  <si>
    <t>Dúbravka</t>
  </si>
  <si>
    <t>Martin Dúbravka</t>
  </si>
  <si>
    <t>Marek Rodak Slovakia</t>
  </si>
  <si>
    <t>Rodák</t>
  </si>
  <si>
    <t>Marek Rodák</t>
  </si>
  <si>
    <t>Martin Koscelnik Slovakia</t>
  </si>
  <si>
    <t>Koscelnik</t>
  </si>
  <si>
    <t>Martin Koscelnik</t>
  </si>
  <si>
    <t>Denis Vavro Slovakia</t>
  </si>
  <si>
    <t>Vavro</t>
  </si>
  <si>
    <t>Denis Vavro</t>
  </si>
  <si>
    <t>David Hancko Slovakia</t>
  </si>
  <si>
    <t>Hancko</t>
  </si>
  <si>
    <t>Dávid Hancko</t>
  </si>
  <si>
    <t>Davide Santon</t>
  </si>
  <si>
    <t>Lubomir Satka Slovakia</t>
  </si>
  <si>
    <t>Ľubomír</t>
  </si>
  <si>
    <t>Šatka</t>
  </si>
  <si>
    <t>Ľubomír Šatka</t>
  </si>
  <si>
    <t>Lubomir Tupta</t>
  </si>
  <si>
    <t>Tomas Hubocan Slovakia</t>
  </si>
  <si>
    <t>Hubočan</t>
  </si>
  <si>
    <t>Tomáš Hubočan</t>
  </si>
  <si>
    <t>Martin Valjent Slovakia</t>
  </si>
  <si>
    <t>Valjent</t>
  </si>
  <si>
    <t>Martin Valjent</t>
  </si>
  <si>
    <t>Zarek Valentin</t>
  </si>
  <si>
    <t>Jakub Hromada Slovakia</t>
  </si>
  <si>
    <t>Hromada</t>
  </si>
  <si>
    <t>Jakub Hromada</t>
  </si>
  <si>
    <t>Laszlo Benes Slovakia</t>
  </si>
  <si>
    <t>Bénes</t>
  </si>
  <si>
    <t>László Bénes</t>
  </si>
  <si>
    <t>Laszlo Benes</t>
  </si>
  <si>
    <t>Vladimir Weiss Slovakia</t>
  </si>
  <si>
    <t>Vladimír</t>
  </si>
  <si>
    <t>Weiss</t>
  </si>
  <si>
    <t>Vladimír Weiss</t>
  </si>
  <si>
    <t>Vladimir Golemic</t>
  </si>
  <si>
    <t>Lukas Haraslin Slovakia</t>
  </si>
  <si>
    <t>Lukáš</t>
  </si>
  <si>
    <t>Haraslín</t>
  </si>
  <si>
    <t>Lukáš Haraslín</t>
  </si>
  <si>
    <t>Lukas Haraslin</t>
  </si>
  <si>
    <t>Patrik Hrosovsky Slovakia</t>
  </si>
  <si>
    <t>Hrošovský</t>
  </si>
  <si>
    <t>Patrik Hrošovský</t>
  </si>
  <si>
    <t>Patrick Erras</t>
  </si>
  <si>
    <t>Jan Gregus Slovakia</t>
  </si>
  <si>
    <t>Ján</t>
  </si>
  <si>
    <t>Greguš</t>
  </si>
  <si>
    <t>Ján Greguš</t>
  </si>
  <si>
    <t>Jan Gregus</t>
  </si>
  <si>
    <t>Stanislav Lobotka Slovakia</t>
  </si>
  <si>
    <t>Stanislav</t>
  </si>
  <si>
    <t>Lobotka</t>
  </si>
  <si>
    <t>Stanislav Lobotka</t>
  </si>
  <si>
    <t>Tomas Suslov Slovakia</t>
  </si>
  <si>
    <t>Suslov</t>
  </si>
  <si>
    <t>Tomáš Suslov</t>
  </si>
  <si>
    <t>Robert Bozenik Slovakia</t>
  </si>
  <si>
    <t>Boženík</t>
  </si>
  <si>
    <t>Róbert Boženík</t>
  </si>
  <si>
    <t>Robert Beric</t>
  </si>
  <si>
    <t>Frederik Ronnow Denmark</t>
  </si>
  <si>
    <t>Frederik</t>
  </si>
  <si>
    <t>Rönnow</t>
  </si>
  <si>
    <t>Frederik Rönnow</t>
  </si>
  <si>
    <t>Frederik Ronnow</t>
  </si>
  <si>
    <t>Anssi Jaakkola Finland</t>
  </si>
  <si>
    <t>Anssi</t>
  </si>
  <si>
    <t>Jaakkola</t>
  </si>
  <si>
    <t>Anssi Jaakkola</t>
  </si>
  <si>
    <t>Lukas Hradecky Finland</t>
  </si>
  <si>
    <t>Hradecky</t>
  </si>
  <si>
    <t>Lukas Hradecky</t>
  </si>
  <si>
    <t>Jesse Joronen Finland</t>
  </si>
  <si>
    <t>Jesse</t>
  </si>
  <si>
    <t>Joronen</t>
  </si>
  <si>
    <t>Jesse Joronen</t>
  </si>
  <si>
    <t>Jesse Gonzalez</t>
  </si>
  <si>
    <t>Thomas Lam Finland</t>
  </si>
  <si>
    <t>Lam</t>
  </si>
  <si>
    <t>Thomas Lam</t>
  </si>
  <si>
    <t>Nikolai Alho Finland</t>
  </si>
  <si>
    <t>Nikolai</t>
  </si>
  <si>
    <t>Alho</t>
  </si>
  <si>
    <t>Nikolai Alho</t>
  </si>
  <si>
    <t>Robert Ivanov Finland</t>
  </si>
  <si>
    <t>Ivanov</t>
  </si>
  <si>
    <t>Robert Ivanov</t>
  </si>
  <si>
    <t>Daniel O'Shaugnessy Finland</t>
  </si>
  <si>
    <t>O'Shaugnessy</t>
  </si>
  <si>
    <t>Daniel O'Shaugnessy</t>
  </si>
  <si>
    <t>Daniel O'Shaughnessy</t>
  </si>
  <si>
    <t>Sauli S. Väisänen</t>
  </si>
  <si>
    <t>Jukka Raitala Finland</t>
  </si>
  <si>
    <t>Jukka</t>
  </si>
  <si>
    <t>Raitala</t>
  </si>
  <si>
    <t>Jukka Raitala</t>
  </si>
  <si>
    <t>Paulus Arajuuri Finland</t>
  </si>
  <si>
    <t>Paulus</t>
  </si>
  <si>
    <t>Arajuuri</t>
  </si>
  <si>
    <t>Paulus Arajuuri</t>
  </si>
  <si>
    <t>Paul Arriola</t>
  </si>
  <si>
    <t>L. Väisänen</t>
  </si>
  <si>
    <t>Leo L. Väisänen</t>
  </si>
  <si>
    <t>Joona Toivio Finland</t>
  </si>
  <si>
    <t>Joona</t>
  </si>
  <si>
    <t>Toivio</t>
  </si>
  <si>
    <t>Joona Toivio</t>
  </si>
  <si>
    <t>John Tolkin</t>
  </si>
  <si>
    <t>Rasmus Schuller Finland</t>
  </si>
  <si>
    <t>Rasmus</t>
  </si>
  <si>
    <t>Schüller</t>
  </si>
  <si>
    <t>Rasmus Schüller</t>
  </si>
  <si>
    <t>Markus Schubert</t>
  </si>
  <si>
    <t>Joni Kauko Finland</t>
  </si>
  <si>
    <t>Joni</t>
  </si>
  <si>
    <t>Kauko</t>
  </si>
  <si>
    <t>Joni Kauko</t>
  </si>
  <si>
    <t>Toni Lato</t>
  </si>
  <si>
    <t>Onni Valakari Finland</t>
  </si>
  <si>
    <t>Onni</t>
  </si>
  <si>
    <t>Valakari</t>
  </si>
  <si>
    <t>Onni Valakari</t>
  </si>
  <si>
    <t>Tim Sparv Finland</t>
  </si>
  <si>
    <t>Sparv</t>
  </si>
  <si>
    <t>Tim Sparv</t>
  </si>
  <si>
    <t>Tim Parker</t>
  </si>
  <si>
    <t>Glen Kamara Finland</t>
  </si>
  <si>
    <t>Glen</t>
  </si>
  <si>
    <t>Kamara</t>
  </si>
  <si>
    <t>Glen Kamara</t>
  </si>
  <si>
    <t>Ola Kamara</t>
  </si>
  <si>
    <t>Joel Pohjanpalo Finland</t>
  </si>
  <si>
    <t>Joel</t>
  </si>
  <si>
    <t>Pohjanpalo</t>
  </si>
  <si>
    <t>Joel Pohjanpalo</t>
  </si>
  <si>
    <t>xGHome</t>
  </si>
  <si>
    <t>xGAway</t>
  </si>
  <si>
    <t>xCsHome</t>
  </si>
  <si>
    <t>xCsAway</t>
  </si>
  <si>
    <t>xG2</t>
  </si>
  <si>
    <t>xG Against2</t>
  </si>
  <si>
    <t>xG3</t>
  </si>
  <si>
    <t>xG Against3</t>
  </si>
  <si>
    <t>xCS3</t>
  </si>
  <si>
    <t>Expected to play</t>
  </si>
  <si>
    <t>SOG1</t>
  </si>
  <si>
    <t>SOG2</t>
  </si>
  <si>
    <t>SOG3</t>
  </si>
  <si>
    <t>Man City</t>
  </si>
  <si>
    <t>Man United</t>
  </si>
  <si>
    <t>SOG/Goal</t>
  </si>
  <si>
    <t>assist</t>
  </si>
  <si>
    <t>SOGH</t>
  </si>
  <si>
    <t>SOGA</t>
  </si>
  <si>
    <t>SAG1</t>
  </si>
  <si>
    <t>SAG2</t>
  </si>
  <si>
    <t>SAG3</t>
  </si>
  <si>
    <t>Midfield</t>
  </si>
  <si>
    <t>Striker</t>
  </si>
  <si>
    <t>Goalkeeper</t>
  </si>
  <si>
    <t>full_name</t>
  </si>
  <si>
    <t>league</t>
  </si>
  <si>
    <t>season</t>
  </si>
  <si>
    <t>Current Club</t>
  </si>
  <si>
    <t>minutes_played_overall</t>
  </si>
  <si>
    <t>nationality</t>
  </si>
  <si>
    <t>appearances_overall</t>
  </si>
  <si>
    <t>goals_involved_per_90_overall</t>
  </si>
  <si>
    <t>assists_per_90_overall</t>
  </si>
  <si>
    <t>goals_per_90_overall</t>
  </si>
  <si>
    <t>cards_per_90_overall</t>
  </si>
  <si>
    <t>Aaron Anthony Connolly</t>
  </si>
  <si>
    <t>UEFA Euro Qualifiers</t>
  </si>
  <si>
    <t>Forward</t>
  </si>
  <si>
    <t>Republic of Ireland</t>
  </si>
  <si>
    <t>Aaron Hughes</t>
  </si>
  <si>
    <t>Defender</t>
  </si>
  <si>
    <t>Northern Ireland</t>
  </si>
  <si>
    <t>Midfielder</t>
  </si>
  <si>
    <t>Aaron Sanchez Alburquerque</t>
  </si>
  <si>
    <t>Andorra</t>
  </si>
  <si>
    <t>Abat Aymbetov</t>
  </si>
  <si>
    <t>Kazakhstan</t>
  </si>
  <si>
    <t>Abbas HÃ¼seynov</t>
  </si>
  <si>
    <t>Azerbaijan</t>
  </si>
  <si>
    <t>AbdÃ¼lkadir Ã–mÃ¼r</t>
  </si>
  <si>
    <t>Abdulkadir Parmak</t>
  </si>
  <si>
    <t>Abzal Beysebekov</t>
  </si>
  <si>
    <t>Adam Gnezda ÄŒerin</t>
  </si>
  <si>
    <t>Slovenia</t>
  </si>
  <si>
    <t>Adam Jakubech</t>
  </si>
  <si>
    <t>ÃdÃ¡m KovÃ¡csik</t>
  </si>
  <si>
    <t>ÃdÃ¡m Lang</t>
  </si>
  <si>
    <t>Adam MaruÅ¡iÄ‡</t>
  </si>
  <si>
    <t>Montenegro</t>
  </si>
  <si>
    <t>ÃdÃ¡m Nagy</t>
  </si>
  <si>
    <t>Adam Priestley</t>
  </si>
  <si>
    <t>Gibraltar</t>
  </si>
  <si>
    <t>ÃdÃ¡m Szalai</t>
  </si>
  <si>
    <t>Adem LjajiÄ‡</t>
  </si>
  <si>
    <t>Serbia</t>
  </si>
  <si>
    <t>Adnan Januzaj</t>
  </si>
  <si>
    <t>Adnan KovaÄeviÄ‡</t>
  </si>
  <si>
    <t>Bosnia-Herzegovina</t>
  </si>
  <si>
    <t>Bosnia and Herzegovina</t>
  </si>
  <si>
    <t>Adolfo JosÃ¨ Hirsch</t>
  </si>
  <si>
    <t>San Marino</t>
  </si>
  <si>
    <t>AdriÃ¡n RodrÃ­gues GonÃ§alves</t>
  </si>
  <si>
    <t>Adrian RÃºnason Justinussen</t>
  </si>
  <si>
    <t>Faroe Islands</t>
  </si>
  <si>
    <t>AdriÃ¡n Rus</t>
  </si>
  <si>
    <t>Romania</t>
  </si>
  <si>
    <t>AÄŸabala Ramazanov</t>
  </si>
  <si>
    <t>Ahmed Kutucu</t>
  </si>
  <si>
    <t>Aiden O'Brien</t>
  </si>
  <si>
    <t>Alain Pons</t>
  </si>
  <si>
    <t>Alan Browne</t>
  </si>
  <si>
    <t>Alan Judge</t>
  </si>
  <si>
    <t>Alassane PlÃ©a</t>
  </si>
  <si>
    <t>Alban Hoxha</t>
  </si>
  <si>
    <t>Albania</t>
  </si>
  <si>
    <t>Albert Alavedra</t>
  </si>
  <si>
    <t>Albert Gudmundsson</t>
  </si>
  <si>
    <t>Iceland</t>
  </si>
  <si>
    <t>Albert RusnÃ¡k</t>
  </si>
  <si>
    <t>Albert Vallci</t>
  </si>
  <si>
    <t>Albian Ajeti</t>
  </si>
  <si>
    <t>Albin Granlund</t>
  </si>
  <si>
    <t>Aldin Skenderovic</t>
  </si>
  <si>
    <t>Luxembourg</t>
  </si>
  <si>
    <t>Aldo Junior Simoncini</t>
  </si>
  <si>
    <t>Aleksandar BoljeviÄ‡</t>
  </si>
  <si>
    <t>Aleksandar DragoviÄ‡</t>
  </si>
  <si>
    <t>Aleksandar Katai</t>
  </si>
  <si>
    <t>Aleksandar MitroviÄ‡</t>
  </si>
  <si>
    <t>Aleksandar PrijoviÄ‡</t>
  </si>
  <si>
    <t>Aleksandar Å Ä‡ekiÄ‡</t>
  </si>
  <si>
    <t>Aleksandar Å ofranac</t>
  </si>
  <si>
    <t>FYR Macedonia</t>
  </si>
  <si>
    <t>Aleksandar Tsvetkov</t>
  </si>
  <si>
    <t>Bulgaria</t>
  </si>
  <si>
    <t>Aleksandr Erokhin</t>
  </si>
  <si>
    <t>Aleksandr Gutor</t>
  </si>
  <si>
    <t>Belarus</t>
  </si>
  <si>
    <t>Aleksandr Karapetyan</t>
  </si>
  <si>
    <t>Armenia</t>
  </si>
  <si>
    <t>Aleksandr Marochkin</t>
  </si>
  <si>
    <t>Aleksandr Martynovich</t>
  </si>
  <si>
    <t>Aleksandr Pavlovets</t>
  </si>
  <si>
    <t>Aleksandr Sachivko</t>
  </si>
  <si>
    <t>Aleksandrs Solovjovs</t>
  </si>
  <si>
    <t>Latvia</t>
  </si>
  <si>
    <t>Aleksejs Grjaznovs</t>
  </si>
  <si>
    <t>Aleksey Isaev</t>
  </si>
  <si>
    <t>Aleksey Shchetkin</t>
  </si>
  <si>
    <t>Alen HaliloviÄ‡</t>
  </si>
  <si>
    <t>Alessandro D'Addario</t>
  </si>
  <si>
    <t>Alessandro Golinucci</t>
  </si>
  <si>
    <t>Alessio Cragno</t>
  </si>
  <si>
    <t>Alessio Curci</t>
  </si>
  <si>
    <t>Alessio Romagnoli</t>
  </si>
  <si>
    <t>Alex Della Valle</t>
  </si>
  <si>
    <t>Alex Gasperoni</t>
  </si>
  <si>
    <t>Alex KrÃ¡l</t>
  </si>
  <si>
    <t>Alexander Fransson</t>
  </si>
  <si>
    <t>Alexander Marxer</t>
  </si>
  <si>
    <t>Liechtenstein</t>
  </si>
  <si>
    <t>Alexander Merkel</t>
  </si>
  <si>
    <t>Alexander Milosevic</t>
  </si>
  <si>
    <t>Alexander Sobolev</t>
  </si>
  <si>
    <t>Alexander SÃ¸rloth</t>
  </si>
  <si>
    <t>Norway</t>
  </si>
  <si>
    <t>Alexandr Belousov</t>
  </si>
  <si>
    <t>Moldova</t>
  </si>
  <si>
    <t>Alexandre Martinez</t>
  </si>
  <si>
    <t>Alexandros Paschalakis</t>
  </si>
  <si>
    <t>Greece</t>
  </si>
  <si>
    <t>Alexandru Antoniuc</t>
  </si>
  <si>
    <t>Alexandru Boiciuc</t>
  </si>
  <si>
    <t>Alexandru CicÃ¢ldÄƒu</t>
  </si>
  <si>
    <t>Alexandru CreÈ›u</t>
  </si>
  <si>
    <t>Alexandru Dedov</t>
  </si>
  <si>
    <t>Alexandru IonuÈ› MitriÈ›Äƒ</t>
  </si>
  <si>
    <t>Alexandru Maxim</t>
  </si>
  <si>
    <t>Alexandru MihÄƒiÈ›Äƒ Chipciu</t>
  </si>
  <si>
    <t>Alexandru Suvorov</t>
  </si>
  <si>
    <t>Alexei KoÅŸelev</t>
  </si>
  <si>
    <t>Alexei Rios</t>
  </si>
  <si>
    <t>Alfred Effiong</t>
  </si>
  <si>
    <t>Malta</t>
  </si>
  <si>
    <t>AlfreÃ° Finnbogason</t>
  </si>
  <si>
    <t>Algis Jankauskas</t>
  </si>
  <si>
    <t>Lithuania</t>
  </si>
  <si>
    <t>Aliaksandr Hleb</t>
  </si>
  <si>
    <t>Alin ToÈ™ca</t>
  </si>
  <si>
    <t>Alistair McCann</t>
  </si>
  <si>
    <t>AljaÅ¾ Struna</t>
  </si>
  <si>
    <t>Almog Cohen</t>
  </si>
  <si>
    <t>Israel</t>
  </si>
  <si>
    <t>Altay BayÄ±ndÄ±r</t>
  </si>
  <si>
    <t>AluÃ­sio Chaves Ribeiro Moraes JÃºnior</t>
  </si>
  <si>
    <t>Brazil</t>
  </si>
  <si>
    <t>Amer Gojak</t>
  </si>
  <si>
    <t>Amir Abrashi</t>
  </si>
  <si>
    <t>Amir HadÅ¾iahmetoviÄ‡</t>
  </si>
  <si>
    <t>Amir Rrahmani</t>
  </si>
  <si>
    <t>Kosovo</t>
  </si>
  <si>
    <t>Anastasios Bakasetas</t>
  </si>
  <si>
    <t>Anastasios Donis</t>
  </si>
  <si>
    <t>Anatolie PrepeliÅ£Äƒ</t>
  </si>
  <si>
    <t>Anatoliy Ayvazov</t>
  </si>
  <si>
    <t>Anders Christiansen</t>
  </si>
  <si>
    <t>AndrÃ¡s Schafer</t>
  </si>
  <si>
    <t>AndraÅ¾ Å porar</t>
  </si>
  <si>
    <t>AndraÅ¾ Struna</t>
  </si>
  <si>
    <t>AndrÃ© Calisir</t>
  </si>
  <si>
    <t>AndrÃ© Filipe Tavares Gomes</t>
  </si>
  <si>
    <t>AndrÃ© Hansen</t>
  </si>
  <si>
    <t>AndrÃ© Silva</t>
  </si>
  <si>
    <t>Andre Tjay De Barr</t>
  </si>
  <si>
    <t>Andrea Grandoni</t>
  </si>
  <si>
    <t>Andreas Avraam</t>
  </si>
  <si>
    <t>Cyprus</t>
  </si>
  <si>
    <t>Andreas Bouchalakis</t>
  </si>
  <si>
    <t>Andreas Makris</t>
  </si>
  <si>
    <t>Andreas Malin</t>
  </si>
  <si>
    <t>Andreas Panayiotou</t>
  </si>
  <si>
    <t>Andreas Samaris</t>
  </si>
  <si>
    <t>Andrei Agius</t>
  </si>
  <si>
    <t>Andrei Andonie BurcÄƒ</t>
  </si>
  <si>
    <t>Andrei Cojocari</t>
  </si>
  <si>
    <t>Andrei Virgil Ivan</t>
  </si>
  <si>
    <t>Andrej KramariÄ‡</t>
  </si>
  <si>
    <t>Andrejs CigaÅ†iks</t>
  </si>
  <si>
    <t>Andrew Considine</t>
  </si>
  <si>
    <t>Andrew Hernandez</t>
  </si>
  <si>
    <t>Andrew Hogg</t>
  </si>
  <si>
    <t>Andrey Gorbunov</t>
  </si>
  <si>
    <t>Andrey Khachaturyan</t>
  </si>
  <si>
    <t>Andrey Klimovich</t>
  </si>
  <si>
    <t>Andrey Lunev</t>
  </si>
  <si>
    <t>Andrey Semenov</t>
  </si>
  <si>
    <t>Andrias HÃ¸gnason Eriksen</t>
  </si>
  <si>
    <t>Andrija DragojeviÄ‡</t>
  </si>
  <si>
    <t>Andrija PavloviÄ‡</t>
  </si>
  <si>
    <t>Andrija Å½ivkoviÄ‡</t>
  </si>
  <si>
    <t>Andris VaÅ†ins</t>
  </si>
  <si>
    <t>Andriy Lunin</t>
  </si>
  <si>
    <t>Anel Ahmedhodzic</t>
  </si>
  <si>
    <t>Anel Raskaj</t>
  </si>
  <si>
    <t>Ante RebiÄ‡</t>
  </si>
  <si>
    <t>Anthony Bardon</t>
  </si>
  <si>
    <t>Anthony Georgiou</t>
  </si>
  <si>
    <t>Anthony Hernandez</t>
  </si>
  <si>
    <t>Anthony Moris</t>
  </si>
  <si>
    <t>Anton Chichkan</t>
  </si>
  <si>
    <t>Anton Krivotsyuk</t>
  </si>
  <si>
    <t>Anton Miranchuk</t>
  </si>
  <si>
    <t>Anton Nedyalkov</t>
  </si>
  <si>
    <t>Anton Putsila</t>
  </si>
  <si>
    <t>Anton Saroka</t>
  </si>
  <si>
    <t>Anton Tinnerholm</t>
  </si>
  <si>
    <t>Antonijs ÄŒernomordijs</t>
  </si>
  <si>
    <t>AntÃ³nio Alberto Bastos Pimparel</t>
  </si>
  <si>
    <t>Antonio MiliÄ‡</t>
  </si>
  <si>
    <t>Antonio RÃ¼diger</t>
  </si>
  <si>
    <t>Antonio Rukavina</t>
  </si>
  <si>
    <t>Antonio Vutov</t>
  </si>
  <si>
    <t>Antons Kurakins</t>
  </si>
  <si>
    <t>Antreas Karo</t>
  </si>
  <si>
    <t>Aram Hayirapetyan</t>
  </si>
  <si>
    <t>Aras Ã–zbiliz</t>
  </si>
  <si>
    <t>Araz Abdullayev</t>
  </si>
  <si>
    <t>Arbenit Xhemajli</t>
  </si>
  <si>
    <t>Arber Zeneli</t>
  </si>
  <si>
    <t>Ardian Ismajli</t>
  </si>
  <si>
    <t>Ari Freyr SkÃºlason</t>
  </si>
  <si>
    <t>Ãri Mohr JÃ³nsson</t>
  </si>
  <si>
    <t>Ariel Harush</t>
  </si>
  <si>
    <t>Arijanet Muric</t>
  </si>
  <si>
    <t>Arkadiusz Reca</t>
  </si>
  <si>
    <t>Arlind Ajeti</t>
  </si>
  <si>
    <t>Arman S. Hovhannisyan</t>
  </si>
  <si>
    <t>Armandno Majer</t>
  </si>
  <si>
    <t>Armando Izzo</t>
  </si>
  <si>
    <t>Armando Sadiku</t>
  </si>
  <si>
    <t>Armands PÄ“tersons</t>
  </si>
  <si>
    <t>Armen Ambartsumyan</t>
  </si>
  <si>
    <t>Armen Manucharyan</t>
  </si>
  <si>
    <t>Armin HodÅ¾iÄ‡</t>
  </si>
  <si>
    <t>Ãrni Frederiksberg</t>
  </si>
  <si>
    <t>ArnÃ³r Ingvi Traustason</t>
  </si>
  <si>
    <t>ArnÃ³r Sigurdsson</t>
  </si>
  <si>
    <t>Aron Einar Gunnarsson</t>
  </si>
  <si>
    <t>Aron ElÃ­s ÃžrÃ¡ndarson</t>
  </si>
  <si>
    <t>Aron Sele</t>
  </si>
  <si>
    <t>Arsen Beglaryan</t>
  </si>
  <si>
    <t>Artak G. Grigoryan</t>
  </si>
  <si>
    <t>Artak Yedigaryan</t>
  </si>
  <si>
    <t>Artem Kravets</t>
  </si>
  <si>
    <t>Artem Shabanov</t>
  </si>
  <si>
    <t>Artem Simonyan</t>
  </si>
  <si>
    <t>Artiom Rozgoniuc</t>
  </si>
  <si>
    <t>Artjom Dmitrijev</t>
  </si>
  <si>
    <t>Estonia</t>
  </si>
  <si>
    <t>Artur CrÄƒciun</t>
  </si>
  <si>
    <t>Artur Daniielian</t>
  </si>
  <si>
    <t>Artur IoniÅ£Äƒ</t>
  </si>
  <si>
    <t>Artur JÄ™drzejczyk</t>
  </si>
  <si>
    <t>Artur Miranyan</t>
  </si>
  <si>
    <t>Artur PÄƒtraÅŸ</t>
  </si>
  <si>
    <t>Artur Pikk</t>
  </si>
  <si>
    <t>Artur Sarkisov</t>
  </si>
  <si>
    <t>ArtÅ«ras Å½ulpa</t>
  </si>
  <si>
    <t>ArtÅ«rs KaraÅ¡ausks</t>
  </si>
  <si>
    <t>Artyom Khachaturov</t>
  </si>
  <si>
    <t>Arvydas Novikovas</t>
  </si>
  <si>
    <t>Ashley Williams</t>
  </si>
  <si>
    <t>Askhat Tagybergen</t>
  </si>
  <si>
    <t>Asmir BegoviÄ‡</t>
  </si>
  <si>
    <t>Asmir KajeviÄ‡</t>
  </si>
  <si>
    <t>Atdhe Nuhiu</t>
  </si>
  <si>
    <t>Atli Gregersen</t>
  </si>
  <si>
    <t>AurÃ©lien Joachim</t>
  </si>
  <si>
    <t>Aybol Abiken</t>
  </si>
  <si>
    <t>Ayid Habashi</t>
  </si>
  <si>
    <t>Aymen Mouelhi</t>
  </si>
  <si>
    <t>Bachana Arabuli</t>
  </si>
  <si>
    <t>Georgia</t>
  </si>
  <si>
    <t>Badavi HÃ¼seynov</t>
  </si>
  <si>
    <t>Baktiyor Zainutdinov</t>
  </si>
  <si>
    <t>BalÃ¡zs DzsudzsÃ¡k</t>
  </si>
  <si>
    <t>BarnabÃ¡s Bese</t>
  </si>
  <si>
    <t>Bartal Wardum</t>
  </si>
  <si>
    <t>Bartosz BereszyÅ„ski</t>
  </si>
  <si>
    <t>Bauyrzhan Islamkhan</t>
  </si>
  <si>
    <t>Bayurzhan Turysbek</t>
  </si>
  <si>
    <t>Bekim Balaj</t>
  </si>
  <si>
    <t>Ben Bitton</t>
  </si>
  <si>
    <t>Ben Sahar</t>
  </si>
  <si>
    <t>Bence PÃ¡vkovics</t>
  </si>
  <si>
    <t>Benito Raman</t>
  </si>
  <si>
    <t>Benjamin BÃ¼chel</t>
  </si>
  <si>
    <t>Benjamin KÃ¤llman</t>
  </si>
  <si>
    <t>Benjamin Kololli</t>
  </si>
  <si>
    <t>Benjamin VerbiÄ</t>
  </si>
  <si>
    <t>Benjamin Woodburn</t>
  </si>
  <si>
    <t>Beram Kayal</t>
  </si>
  <si>
    <t>Berat Djimsiti</t>
  </si>
  <si>
    <t>Berkay Ã–zcan</t>
  </si>
  <si>
    <t>Bernard Berisha</t>
  </si>
  <si>
    <t>Bersant Celina</t>
  </si>
  <si>
    <t>Besar Halimi</t>
  </si>
  <si>
    <t>Bibras Natcho</t>
  </si>
  <si>
    <t>Birger Meling</t>
  </si>
  <si>
    <t>Birkir Bjarnason</t>
  </si>
  <si>
    <t>Birkir MÃ¡r SÃ¦varsson</t>
  </si>
  <si>
    <t>Birsent Karagaren</t>
  </si>
  <si>
    <t>Bjorn Kristensen</t>
  </si>
  <si>
    <t>BjÃ¶rn Maars Johnsen</t>
  </si>
  <si>
    <t>Blagoy Makendzhiev</t>
  </si>
  <si>
    <t>Blaise Matuidi</t>
  </si>
  <si>
    <t>Bohdan Butko</t>
  </si>
  <si>
    <t>Bojan JokiÄ‡</t>
  </si>
  <si>
    <t>Bojan NastiÄ‡</t>
  </si>
  <si>
    <t>BoÅ™ek DoÄkal</t>
  </si>
  <si>
    <t>Boris KopitoviÄ‡</t>
  </si>
  <si>
    <t>Boris RadunoviÄ‡</t>
  </si>
  <si>
    <t>Boriss BogdaÅ¡kins</t>
  </si>
  <si>
    <t>Borna BariÅ¡iÄ‡</t>
  </si>
  <si>
    <t>Botond BarÃ¡th</t>
  </si>
  <si>
    <t>Bozhidar Chorbadzhiyski</t>
  </si>
  <si>
    <t>Bozhidar Kraev</t>
  </si>
  <si>
    <t>Brad Power</t>
  </si>
  <si>
    <t>Bradley Banda</t>
  </si>
  <si>
    <t>Brandon Diego Paiber</t>
  </si>
  <si>
    <t>Argentina</t>
  </si>
  <si>
    <t>Brandon Mechele</t>
  </si>
  <si>
    <t>Brandur Hendriksson Olsen</t>
  </si>
  <si>
    <t>Branimir CipetiÄ‡</t>
  </si>
  <si>
    <t>Branislav JankoviÄ‡</t>
  </si>
  <si>
    <t>Branislav Å‡inaj</t>
  </si>
  <si>
    <t>Branko JoviÄiÄ‡</t>
  </si>
  <si>
    <t>Brent Lepistu</t>
  </si>
  <si>
    <t>Bruma</t>
  </si>
  <si>
    <t>Bruno Miguel Borges Fernandes</t>
  </si>
  <si>
    <t>Bruno PetkoviÄ‡</t>
  </si>
  <si>
    <t>Burak YÄ±lmaz</t>
  </si>
  <si>
    <t>BÉ™hlul MustafazadÉ™</t>
  </si>
  <si>
    <t>Caglar SÃ¶yÃ¼ncÃ¼</t>
  </si>
  <si>
    <t>Callum O'Dowda</t>
  </si>
  <si>
    <t>Callum Paterson</t>
  </si>
  <si>
    <t>Calvin Stengs</t>
  </si>
  <si>
    <t>CÄƒtÄƒlin Carp</t>
  </si>
  <si>
    <t>Cavid HÃ¼seynov</t>
  </si>
  <si>
    <t>CÃ©dric Itten</t>
  </si>
  <si>
    <t>Cengiz Umut MeraÅŸ</t>
  </si>
  <si>
    <t>Cengiz Ãœnder</t>
  </si>
  <si>
    <t>Charalampos Mavrias</t>
  </si>
  <si>
    <t>Charis Kyriakou</t>
  </si>
  <si>
    <t>Charlie Mulgrew</t>
  </si>
  <si>
    <t>Chris Philipps</t>
  </si>
  <si>
    <t>Christian GytkjÃ¦r</t>
  </si>
  <si>
    <t>Christian NÃ¸rgaard</t>
  </si>
  <si>
    <t>Christopher Martins</t>
  </si>
  <si>
    <t>Christos Wheeler</t>
  </si>
  <si>
    <t>Ciaron Brown</t>
  </si>
  <si>
    <t>Cican Stankovic</t>
  </si>
  <si>
    <t>Ciprian Ioan Deac</t>
  </si>
  <si>
    <t>Ciprian TÄƒtÄƒruÈ™anu</t>
  </si>
  <si>
    <t>Claudio Majer</t>
  </si>
  <si>
    <t>Claudiu Andrei KeÈ™erÃ¼</t>
  </si>
  <si>
    <t>ClÃ©ment Lenglet</t>
  </si>
  <si>
    <t>Conor Hazard</t>
  </si>
  <si>
    <t>Conor McLaughlin</t>
  </si>
  <si>
    <t>Conor Washington</t>
  </si>
  <si>
    <t>Constantin Adrian PÄƒun Alexandru</t>
  </si>
  <si>
    <t>Constantin Sandu</t>
  </si>
  <si>
    <t>Constantin Valentin Budescu</t>
  </si>
  <si>
    <t>Constantinos Mintikkis</t>
  </si>
  <si>
    <t>Constantinos Panayi</t>
  </si>
  <si>
    <t>Corry Evans</t>
  </si>
  <si>
    <t>Cosmin Iosif MoÈ›i</t>
  </si>
  <si>
    <t>Costel Pantilimon</t>
  </si>
  <si>
    <t>Craig Cathcart</t>
  </si>
  <si>
    <t>Craig MacGillivray</t>
  </si>
  <si>
    <t>Cristian Brolli</t>
  </si>
  <si>
    <t>Cristian Marian Manea</t>
  </si>
  <si>
    <t>Cristian MartÃ­nez Alejo</t>
  </si>
  <si>
    <t>Cristiano Biraghi</t>
  </si>
  <si>
    <t>Cristiano Piccini</t>
  </si>
  <si>
    <t>Damian KÄ…dzior</t>
  </si>
  <si>
    <t>Damian SzymaÅ„ski</t>
  </si>
  <si>
    <t>Damir KojaÅ¡eviÄ‡</t>
  </si>
  <si>
    <t>Damir LjuljanoviÄ‡</t>
  </si>
  <si>
    <t>Damjan Bohar</t>
  </si>
  <si>
    <t>Dan Leon Glazer</t>
  </si>
  <si>
    <t>Dan Nicolae Nistor</t>
  </si>
  <si>
    <t>Danel Sinani</t>
  </si>
  <si>
    <t>Daniel Alves da Mota</t>
  </si>
  <si>
    <t>Daniel Ballard</t>
  </si>
  <si>
    <t>Daniel Bozhinovski</t>
  </si>
  <si>
    <t>Daniel BrÃ¤ndle</t>
  </si>
  <si>
    <t>Daniel CarriÃ§o</t>
  </si>
  <si>
    <t>Daniel Carvajal Ramos</t>
  </si>
  <si>
    <t>Daniel Castelo Podence</t>
  </si>
  <si>
    <t>DÃ¡niel Gazdag</t>
  </si>
  <si>
    <t>Daniel Iversen</t>
  </si>
  <si>
    <t>Daniel Kaufmann</t>
  </si>
  <si>
    <t>DanÃ­el LeÃ³ GrÃ©tarsson</t>
  </si>
  <si>
    <t>Daniel Mladenov</t>
  </si>
  <si>
    <t>Daniel Parejo</t>
  </si>
  <si>
    <t>Daniels Ontuzans</t>
  </si>
  <si>
    <t>Danijel PetkoviÄ‡</t>
  </si>
  <si>
    <t>Danilo D'Ambrosio</t>
  </si>
  <si>
    <t>Danilo Ezequiel Rinaldi</t>
  </si>
  <si>
    <t>Danilo LuÃ­s HÃ©lio Pereira</t>
  </si>
  <si>
    <t>Dario Melnjak</t>
  </si>
  <si>
    <t>Darko BulatoviÄ‡</t>
  </si>
  <si>
    <t>Darko LazoviÄ‡</t>
  </si>
  <si>
    <t>Darko TodoroviÄ‡</t>
  </si>
  <si>
    <t>Darko Velkoski</t>
  </si>
  <si>
    <t>David Bates</t>
  </si>
  <si>
    <t>David Beniamin Lazar</t>
  </si>
  <si>
    <t>DÃ¡vid Hancko</t>
  </si>
  <si>
    <t>David Holman</t>
  </si>
  <si>
    <t>David Pavelka</t>
  </si>
  <si>
    <t>David Turpel</t>
  </si>
  <si>
    <t>Davide Cesarini</t>
  </si>
  <si>
    <t>Davide Simoncini</t>
  </si>
  <si>
    <t>DÄvis Ikaunieks</t>
  </si>
  <si>
    <t>Davit Khotcholava</t>
  </si>
  <si>
    <t>Davy PrÃ¶pper</t>
  </si>
  <si>
    <t>Dayle Coleing</t>
  </si>
  <si>
    <t>Declan John</t>
  </si>
  <si>
    <t>Deimantas PetraviÄius</t>
  </si>
  <si>
    <t>Deivydas MatuleviÄius</t>
  </si>
  <si>
    <t>Dejan Iliev</t>
  </si>
  <si>
    <t>Demetris Christofi</t>
  </si>
  <si>
    <t>Demetris Theodorou</t>
  </si>
  <si>
    <t>DÃ©nes Dibusz</t>
  </si>
  <si>
    <t>Deni HoÄko</t>
  </si>
  <si>
    <t>Deni Milosevic</t>
  </si>
  <si>
    <t>Denis Alibec</t>
  </si>
  <si>
    <t>Denis Laptev</t>
  </si>
  <si>
    <t>Denis Marandici</t>
  </si>
  <si>
    <t>Denis Polyakov</t>
  </si>
  <si>
    <t>Denis PopoviÄ</t>
  </si>
  <si>
    <t>Denis Rusu</t>
  </si>
  <si>
    <t>Deniss Rakels</t>
  </si>
  <si>
    <t>Deniz TÃ¼rÃ¼Ã§</t>
  </si>
  <si>
    <t>Dennis Hadzikadunic</t>
  </si>
  <si>
    <t>Dennis Man</t>
  </si>
  <si>
    <t>Dennis SalanoviÄ‡</t>
  </si>
  <si>
    <t>Denys Boyko</t>
  </si>
  <si>
    <t>Aruba</t>
  </si>
  <si>
    <t>Derrick Williams</t>
  </si>
  <si>
    <t>Dexter Xuereb</t>
  </si>
  <si>
    <t>Deyan Lozev</t>
  </si>
  <si>
    <t>Dia Saba</t>
  </si>
  <si>
    <t>Dimitar Evtimov</t>
  </si>
  <si>
    <t>Dimitar Krasimirov Iliev</t>
  </si>
  <si>
    <t>Dimitar Velkovski</t>
  </si>
  <si>
    <t>Dimitrij Nazarov</t>
  </si>
  <si>
    <t>Dimitrios Kolovetsios</t>
  </si>
  <si>
    <t>Dimitrios Kourmpelis</t>
  </si>
  <si>
    <t>Dimitrios Siovas</t>
  </si>
  <si>
    <t>Dimitris Giannoulis</t>
  </si>
  <si>
    <t>Dimitris Kolovos</t>
  </si>
  <si>
    <t>Dimitris Limnios</t>
  </si>
  <si>
    <t>Dimitris Pelkas</t>
  </si>
  <si>
    <t>Dino HotiÄ</t>
  </si>
  <si>
    <t>Dino PeriÄ‡</t>
  </si>
  <si>
    <t>Dinu Graur</t>
  </si>
  <si>
    <t>Diogo JosÃ© Teixeira da Silva</t>
  </si>
  <si>
    <t>Dirk Carlson</t>
  </si>
  <si>
    <t>Djibril SidibÃ©</t>
  </si>
  <si>
    <t>Dmitri Baga</t>
  </si>
  <si>
    <t>Dmitri Kruglov</t>
  </si>
  <si>
    <t>Dmitriy Bessmertny</t>
  </si>
  <si>
    <t>Dmitriy Chistyakov</t>
  </si>
  <si>
    <t>Dmitriy Miroshnichenko</t>
  </si>
  <si>
    <t>Dmitriy Podstrelov</t>
  </si>
  <si>
    <t>Dmitriy Shomko</t>
  </si>
  <si>
    <t>Dmytro Nepogodov</t>
  </si>
  <si>
    <t>Dolev Haziza</t>
  </si>
  <si>
    <t>Domantas Å imkus</t>
  </si>
  <si>
    <t>Domen ÄŒrnigoj</t>
  </si>
  <si>
    <t>Domingos Sousa Coutinho Meneses Duarte</t>
  </si>
  <si>
    <t>Dominik Furman</t>
  </si>
  <si>
    <t>Dominik Greif</t>
  </si>
  <si>
    <t>Dominik Holec</t>
  </si>
  <si>
    <t>Dominik LivakoviÄ‡</t>
  </si>
  <si>
    <t>Dominik Nagy</t>
  </si>
  <si>
    <t>Dominik Szoboszlai</t>
  </si>
  <si>
    <t>Dominik Yankov</t>
  </si>
  <si>
    <t>Donatas Kazlauskas</t>
  </si>
  <si>
    <t>Dor Micha</t>
  </si>
  <si>
    <t>Dor Peretz</t>
  </si>
  <si>
    <t>Dorin Rotariu</t>
  </si>
  <si>
    <t>Dorukhan TokÃ¶z</t>
  </si>
  <si>
    <t>Dossa Momad Omar Hassamo JÃºnior</t>
  </si>
  <si>
    <t>DragoÈ™ Grigore</t>
  </si>
  <si>
    <t>Duje Ä†aleta-Car</t>
  </si>
  <si>
    <t>Dumitru Celeadnic</t>
  </si>
  <si>
    <t>Dunstan Vella</t>
  </si>
  <si>
    <t>DuÅ¡an Kuciak</t>
  </si>
  <si>
    <t>DuÅ¡an Lagator</t>
  </si>
  <si>
    <t>DuÅ¡an TadiÄ‡</t>
  </si>
  <si>
    <t>DuÅ¡an VlahoviÄ‡</t>
  </si>
  <si>
    <t>Dyego Wilverson Ferreira Sousa</t>
  </si>
  <si>
    <t>Dziugas Bartkus</t>
  </si>
  <si>
    <t>Eamonn Brophy</t>
  </si>
  <si>
    <t>Eddy Silvestre Pascual Ä°srafilov</t>
  </si>
  <si>
    <t>Eden Karzev</t>
  </si>
  <si>
    <t>Ã‰derzito AntÃ³nio Macedo Lopes</t>
  </si>
  <si>
    <t>Edgar Babayan</t>
  </si>
  <si>
    <t>Edin DÅ¾eko</t>
  </si>
  <si>
    <t>Edin ViÅ¡Ä‡a</t>
  </si>
  <si>
    <t>Edon Zhegrova</t>
  </si>
  <si>
    <t>Edvinas Girdvainis</t>
  </si>
  <si>
    <t>Efecan Karaca</t>
  </si>
  <si>
    <t>Efthymios Koulouris</t>
  </si>
  <si>
    <t>Egidijus VaitkÅ«nas</t>
  </si>
  <si>
    <t>Egor Khatkevich</t>
  </si>
  <si>
    <t>Egzon Binaku</t>
  </si>
  <si>
    <t>Eitan Tibi</t>
  </si>
  <si>
    <t>Elazar Dasa</t>
  </si>
  <si>
    <t>Elbasan Rashani</t>
  </si>
  <si>
    <t>Eldar CiviÄ‡</t>
  </si>
  <si>
    <t>Eldos Akhmetov</t>
  </si>
  <si>
    <t>Elguja Lobjanidze</t>
  </si>
  <si>
    <t>Eli Babayev</t>
  </si>
  <si>
    <t>Eli Falkvard Nielsen</t>
  </si>
  <si>
    <t>Elia Benedettini</t>
  </si>
  <si>
    <t>Elias Cobbaut</t>
  </si>
  <si>
    <t>Elseid Hysaj</t>
  </si>
  <si>
    <t>Elvin Camalov</t>
  </si>
  <si>
    <t>Elvir KoljiÄ</t>
  </si>
  <si>
    <t>Elvis SariÄ‡</t>
  </si>
  <si>
    <t>Elvis Stuglis</t>
  </si>
  <si>
    <t>Emanuel Tomas Cabral</t>
  </si>
  <si>
    <t>Emanuele Ndoj</t>
  </si>
  <si>
    <t>Emerson Palmieri dos Santos</t>
  </si>
  <si>
    <t>Emil Balayev</t>
  </si>
  <si>
    <t>Emil HallfreÃ°sson</t>
  </si>
  <si>
    <t>Emil Rockov</t>
  </si>
  <si>
    <t>Emili Josep Garcia Miramontes</t>
  </si>
  <si>
    <t>Emilijus Zubas</t>
  </si>
  <si>
    <t>Emin Mahmudov</t>
  </si>
  <si>
    <t>Emmanouil Siopis</t>
  </si>
  <si>
    <t>Emre BelÃ¶zoÄŸlu</t>
  </si>
  <si>
    <t>Emre KÄ±lÄ±nÃ§</t>
  </si>
  <si>
    <t>Emre TaÅŸdemir</t>
  </si>
  <si>
    <t>Enea Mihaj</t>
  </si>
  <si>
    <t>Enes Mahmutovic</t>
  </si>
  <si>
    <t>Enes Ãœnal</t>
  </si>
  <si>
    <t>Ennur Totre</t>
  </si>
  <si>
    <t>Enrico Golinucci</t>
  </si>
  <si>
    <t>Eran Zahavi</t>
  </si>
  <si>
    <t>Eray CÃ¼mart</t>
  </si>
  <si>
    <t>Ergys KaÃ§e</t>
  </si>
  <si>
    <t>Erik JanÅ¾a</t>
  </si>
  <si>
    <t>Erik Sorga</t>
  </si>
  <si>
    <t>Erik Vardanyan</t>
  </si>
  <si>
    <t>Ä’riks Punculs</t>
  </si>
  <si>
    <t>Erin Barnett</t>
  </si>
  <si>
    <t>Erling HÃ¥land</t>
  </si>
  <si>
    <t>Ermin BiÄakÄiÄ‡</t>
  </si>
  <si>
    <t>Ermir Lenjani</t>
  </si>
  <si>
    <t>Ernestas Å etkus</t>
  </si>
  <si>
    <t>Eros Grezda</t>
  </si>
  <si>
    <t>Ervin ZukanoviÄ‡</t>
  </si>
  <si>
    <t>Ethan Britto</t>
  </si>
  <si>
    <t>Ethan James Santos</t>
  </si>
  <si>
    <t>Ethan Jolley</t>
  </si>
  <si>
    <t>Etrit Berisha</t>
  </si>
  <si>
    <t>Eugen Sidorenco</t>
  </si>
  <si>
    <t>Eugeniu Cebotaru</t>
  </si>
  <si>
    <t>Eugeniu Cociuc</t>
  </si>
  <si>
    <t>Evangelos Pavlidis</t>
  </si>
  <si>
    <t>Even Hovland</t>
  </si>
  <si>
    <t>Evgeni Shevchenko</t>
  </si>
  <si>
    <t>Evgeni Yablonski</t>
  </si>
  <si>
    <t>Evgeniy Shakhov</t>
  </si>
  <si>
    <t>Evgeny Chernov</t>
  </si>
  <si>
    <t>Evgeny Postnikov</t>
  </si>
  <si>
    <t>Evgheni Oancea</t>
  </si>
  <si>
    <t>Eyal Golasa</t>
  </si>
  <si>
    <t>Eylon Haim Almog</t>
  </si>
  <si>
    <t>Ezdzhan Alioski</t>
  </si>
  <si>
    <t>FabiÃ¡n</t>
  </si>
  <si>
    <t>Fabian Eberle</t>
  </si>
  <si>
    <t>Fabian SchÃ¤r</t>
  </si>
  <si>
    <t>Fabio Quagliarella</t>
  </si>
  <si>
    <t>Fabio Tomassini</t>
  </si>
  <si>
    <t>Fabio Vitaioli</t>
  </si>
  <si>
    <t>Fabio Wolfinger</t>
  </si>
  <si>
    <t>Fanos Katelaris</t>
  </si>
  <si>
    <t>Fatos BeÄ‡iraj</t>
  </si>
  <si>
    <t>Fedor ÄŒernych</t>
  </si>
  <si>
    <t>Fedor Chalov</t>
  </si>
  <si>
    <t>Fehmi Mert GÃ¼nok</t>
  </si>
  <si>
    <t>Ferdinando Apap</t>
  </si>
  <si>
    <t>Ferland Mendy</t>
  </si>
  <si>
    <t>Ferran Pol PÃ©rez</t>
  </si>
  <si>
    <t>Fidan Aliti</t>
  </si>
  <si>
    <t>Filip BenkoviÄ‡</t>
  </si>
  <si>
    <t>Filip BradariÄ‡</t>
  </si>
  <si>
    <t>Filip KostiÄ‡</t>
  </si>
  <si>
    <t>Filip MladenoviÄ‡</t>
  </si>
  <si>
    <t>Filip NovÃ¡k</t>
  </si>
  <si>
    <t>Filip StojkoviÄ‡</t>
  </si>
  <si>
    <t>Filip ÄuriÄiÄ‡</t>
  </si>
  <si>
    <t>Filippo Berardi</t>
  </si>
  <si>
    <t>Fiorin Durmishaj</t>
  </si>
  <si>
    <t>Florent Hadergjonaj</t>
  </si>
  <si>
    <t>Florent Hasani</t>
  </si>
  <si>
    <t>Florent Muslija</t>
  </si>
  <si>
    <t>Florian Bohnert</t>
  </si>
  <si>
    <t>Florian Kainz</t>
  </si>
  <si>
    <t>Florian Loshaj</t>
  </si>
  <si>
    <t>Florian Thauvin</t>
  </si>
  <si>
    <t>Florin Bogdan È˜tefan</t>
  </si>
  <si>
    <t>Florin Constantin NiÅ£Äƒ</t>
  </si>
  <si>
    <t>Florinel Teodor Coman</t>
  </si>
  <si>
    <t>Fotios Papoulis</t>
  </si>
  <si>
    <t>Francisco Pires</t>
  </si>
  <si>
    <t>Francisco Reis Ferreira</t>
  </si>
  <si>
    <t>FranÃ§ois Moubandje</t>
  </si>
  <si>
    <t>Frank Liivak</t>
  </si>
  <si>
    <t>FrÃ©dÃ©ric Veseli</t>
  </si>
  <si>
    <t>Frederik RÃ¸nnow</t>
  </si>
  <si>
    <t>Fredrik MidtsjÃ¸</t>
  </si>
  <si>
    <t>Fredrik Ulvestad</t>
  </si>
  <si>
    <t>Fyodor Smolov</t>
  </si>
  <si>
    <t>Gabriel Cristian Iancu</t>
  </si>
  <si>
    <t>Gadi Kinda</t>
  </si>
  <si>
    <t>Gaetano Castrovilli</t>
  </si>
  <si>
    <t>Gafurzhan Suyumbayev</t>
  </si>
  <si>
    <t>Gagik Daghbashyan</t>
  </si>
  <si>
    <t>Galin Stefanov Ivanov</t>
  </si>
  <si>
    <t>Gareth McAuley</t>
  </si>
  <si>
    <t>Gavin Whyte</t>
  </si>
  <si>
    <t>Gavriel Gilad Kanichowsky</t>
  </si>
  <si>
    <t>Gegham Harutyunyan</t>
  </si>
  <si>
    <t>Gentian Selmani</t>
  </si>
  <si>
    <t>George PuÅŸcaÅŸ</t>
  </si>
  <si>
    <t>George Saville</t>
  </si>
  <si>
    <t>George Thomas</t>
  </si>
  <si>
    <t>Georgi Iliev Rusev</t>
  </si>
  <si>
    <t>Georgi Ilkov Terziev</t>
  </si>
  <si>
    <t>Georgi Kostadinov</t>
  </si>
  <si>
    <t>Georgi Milanov</t>
  </si>
  <si>
    <t>Georgi Nikolaev Georgiev</t>
  </si>
  <si>
    <t>Georgi Pashov</t>
  </si>
  <si>
    <t>Georgi Shchennikov</t>
  </si>
  <si>
    <t>Georgi Yomov</t>
  </si>
  <si>
    <t>Georgi Zdravkov Sarmov</t>
  </si>
  <si>
    <t>Georgios Valerianos</t>
  </si>
  <si>
    <t>Georgiy Dzhikiya</t>
  </si>
  <si>
    <t>Georgiy Zhukov</t>
  </si>
  <si>
    <t>GergÅ‘ Lovrencsics</t>
  </si>
  <si>
    <t>Gerson Rodrigues Correia Leal</t>
  </si>
  <si>
    <t>Gert Kams</t>
  </si>
  <si>
    <t>Gevorg Ghazaryan</t>
  </si>
  <si>
    <t>Gevorg Kasparov</t>
  </si>
  <si>
    <t>Gheorghe Anton</t>
  </si>
  <si>
    <t>Gheorghe Teodor Grozav</t>
  </si>
  <si>
    <t>Gia Grigalava</t>
  </si>
  <si>
    <t>Gian-Luca Waldschmidt</t>
  </si>
  <si>
    <t>Gianluca Mancini</t>
  </si>
  <si>
    <t>Giannis Kotsiras</t>
  </si>
  <si>
    <t>Giedrius MatuleviÄius</t>
  </si>
  <si>
    <t>Gilli RÃ³lantsson</t>
  </si>
  <si>
    <t>Giorgi Aburjania</t>
  </si>
  <si>
    <t>Giorgi Kharaishvili</t>
  </si>
  <si>
    <t>Giorgi Kvilitaia</t>
  </si>
  <si>
    <t>Giorgi Loria</t>
  </si>
  <si>
    <t>Giorgi Makaridze</t>
  </si>
  <si>
    <t>Giorgi Merebashvili</t>
  </si>
  <si>
    <t>Giorgi Navalovski</t>
  </si>
  <si>
    <t>Giorgi Papunashvili</t>
  </si>
  <si>
    <t>Giorgi Rekhviashvili</t>
  </si>
  <si>
    <t>Giorgios Merkis</t>
  </si>
  <si>
    <t>Giorgos Economides</t>
  </si>
  <si>
    <t>Giorgos Efrem</t>
  </si>
  <si>
    <t>Giorgos Masouras</t>
  </si>
  <si>
    <t>Giorgos Papageorghiou</t>
  </si>
  <si>
    <t>Giorgos Vasiliou</t>
  </si>
  <si>
    <t>Gjorgji Stoilov</t>
  </si>
  <si>
    <t>Glenn Whelan</t>
  </si>
  <si>
    <t>Gojko Cimirot</t>
  </si>
  <si>
    <t>GÃ¶khan GÃ¶nÃ¼l</t>
  </si>
  <si>
    <t>GonÃ§alo Guedes</t>
  </si>
  <si>
    <t>GonÃ§alo Mendes Paciencia</t>
  </si>
  <si>
    <t>Gor Malakyan</t>
  </si>
  <si>
    <t>Goran ZakariÄ‡</t>
  </si>
  <si>
    <t>Graeme Shinnie</t>
  </si>
  <si>
    <t>Greg Cunningham</t>
  </si>
  <si>
    <t>Grega SorÄan</t>
  </si>
  <si>
    <t>Grigor Meliksetyan</t>
  </si>
  <si>
    <t>Grigoris Kastanos</t>
  </si>
  <si>
    <t>Guido Burgstaller</t>
  </si>
  <si>
    <t>Guilherme Alvim Marinato</t>
  </si>
  <si>
    <t>Gunnar Nielsen</t>
  </si>
  <si>
    <t>Guram Kashia</t>
  </si>
  <si>
    <t>GÃ¼ven Yalcin</t>
  </si>
  <si>
    <t>GuÃ°laugur Victor PÃ¡lsson</t>
  </si>
  <si>
    <t>Haitam Aleesami</t>
  </si>
  <si>
    <t>Hakan Ã‡alhanoÄŸlu</t>
  </si>
  <si>
    <t>Hallur Hansson</t>
  </si>
  <si>
    <t>Hannes ÃžÃ³r HalldÃ³rsson</t>
  </si>
  <si>
    <t>Hans Hateboer</t>
  </si>
  <si>
    <t>Haris DuljeviÄ‡</t>
  </si>
  <si>
    <t>Haris HajradinoviÄ‡</t>
  </si>
  <si>
    <t>Haris SeferoviÄ‡</t>
  </si>
  <si>
    <t>Haris VuÄkiÄ</t>
  </si>
  <si>
    <t>Harry Arter</t>
  </si>
  <si>
    <t>Hasan Ali Kaldirim</t>
  </si>
  <si>
    <t>Hatem Elhamed</t>
  </si>
  <si>
    <t>HÃ¥vard Nordtveit</t>
  </si>
  <si>
    <t>Hayk Ishkhanyan</t>
  </si>
  <si>
    <t>Heini Vatnsdal</t>
  </si>
  <si>
    <t>Heinz Lindner</t>
  </si>
  <si>
    <t>Hekuran Kryeziu</t>
  </si>
  <si>
    <t>Henri Anier</t>
  </si>
  <si>
    <t>Henri Avagyan</t>
  </si>
  <si>
    <t>Henrik Dalsgaard</t>
  </si>
  <si>
    <t>Henrik Ojamaa</t>
  </si>
  <si>
    <t>Henrikh Mkhitaryan</t>
  </si>
  <si>
    <t>Henry Bonello</t>
  </si>
  <si>
    <t>Herolind Shala</t>
  </si>
  <si>
    <t>HjÃ¶rtur Hermannsson</t>
  </si>
  <si>
    <t>HÃ³lmar Ã–rn EyjÃ³lfsson</t>
  </si>
  <si>
    <t>HÃ¶rÃ°ur BjÃ¶rgvin MagnÃºsson</t>
  </si>
  <si>
    <t>Hovhannes Hambardzumyan</t>
  </si>
  <si>
    <t>Hristo Ivanov</t>
  </si>
  <si>
    <t>Hysen Memolla</t>
  </si>
  <si>
    <t>HÃ¸rÃ°ur Askam</t>
  </si>
  <si>
    <t>Iago Aspas</t>
  </si>
  <si>
    <t>Ianis Hagi</t>
  </si>
  <si>
    <t>Iaser Å¢urcan</t>
  </si>
  <si>
    <t>Ibrahim Dresevic</t>
  </si>
  <si>
    <t>Ibrahim Å ehiÄ‡</t>
  </si>
  <si>
    <t>Idriz Voca</t>
  </si>
  <si>
    <t>Igor ArmaÅŸ</t>
  </si>
  <si>
    <t>Igor Plastun</t>
  </si>
  <si>
    <t>Igor Shatskiy</t>
  </si>
  <si>
    <t>Igor Shitov</t>
  </si>
  <si>
    <t>Igor Stasevich</t>
  </si>
  <si>
    <t>Igor VujaÄiÄ‡</t>
  </si>
  <si>
    <t>Igors Tarasovs</t>
  </si>
  <si>
    <t>Iker Muniain</t>
  </si>
  <si>
    <t>Ilay Eliyau Elmkies</t>
  </si>
  <si>
    <t>Ildefons Lima SolÃ¡</t>
  </si>
  <si>
    <t>Ilija Nestorovski</t>
  </si>
  <si>
    <t>Ilja Antonov</t>
  </si>
  <si>
    <t>Ä°lkay GÃ¼ndoÄŸan</t>
  </si>
  <si>
    <t>Ilzat Akhmetov</t>
  </si>
  <si>
    <t>Ingars Sarmis Stuglis</t>
  </si>
  <si>
    <t>Ingvar JÃ³nsson</t>
  </si>
  <si>
    <t>IÃ±igo MartÃ­nez</t>
  </si>
  <si>
    <t>Ioannis Fetfatzidis</t>
  </si>
  <si>
    <t>Ioannis Kosti</t>
  </si>
  <si>
    <t>Ioannis Kousoulos</t>
  </si>
  <si>
    <t>Ioannis Pittas</t>
  </si>
  <si>
    <t>Ion Jardan</t>
  </si>
  <si>
    <t>Ion NicolÄƒescu</t>
  </si>
  <si>
    <t>IonuÈ› Andrei Radu</t>
  </si>
  <si>
    <t>IonuÈ› Cristian SÄƒpunaru</t>
  </si>
  <si>
    <t>IonuÅ£ Nedelcearu</t>
  </si>
  <si>
    <t>Irfan HadÅ¾iÄ‡</t>
  </si>
  <si>
    <t>Isco</t>
  </si>
  <si>
    <t>Islambek Kuat</t>
  </si>
  <si>
    <t>Ismail Isa Mustafa</t>
  </si>
  <si>
    <t>IstvÃ¡n KovÃ¡cs</t>
  </si>
  <si>
    <t>Itamar Nitzan</t>
  </si>
  <si>
    <t>Iulian Lucian Cristea</t>
  </si>
  <si>
    <t>Ivan Bakhar</t>
  </si>
  <si>
    <t>Ivan Bandalovski</t>
  </si>
  <si>
    <t>Ivan Campeny</t>
  </si>
  <si>
    <t>Ivan Goranov</t>
  </si>
  <si>
    <t>Ivan Maevski</t>
  </si>
  <si>
    <t>Ivan PeriÅ¡iÄ‡</t>
  </si>
  <si>
    <t>Ivan RakitiÄ‡</t>
  </si>
  <si>
    <t>Ivaylo Chochev</t>
  </si>
  <si>
    <t>Ivelin Popov</t>
  </si>
  <si>
    <t>Iver Fossum</t>
  </si>
  <si>
    <t>Izet HajroviÄ‡</t>
  </si>
  <si>
    <t>Jaba Kankava</t>
  </si>
  <si>
    <t>Jacek GÃ³ralski</t>
  </si>
  <si>
    <t>Jack Byrne</t>
  </si>
  <si>
    <t>Jack Roles</t>
  </si>
  <si>
    <t>Jack Sergeant</t>
  </si>
  <si>
    <t>Jacob Bruun Larsen</t>
  </si>
  <si>
    <t>Jaime Mata Arnaiz</t>
  </si>
  <si>
    <t>Jaka Bijol</t>
  </si>
  <si>
    <t>Jake Grech</t>
  </si>
  <si>
    <t>Jakob Johansson</t>
  </si>
  <si>
    <t>Jakub BÅ‚aszczykowski</t>
  </si>
  <si>
    <t>JÃ¡kup BiskopstÃ¸ Andreasen</t>
  </si>
  <si>
    <t>JÃ¡kup Ludvig Thomsen</t>
  </si>
  <si>
    <t>Jambul Jighauri</t>
  </si>
  <si>
    <t>James Collins</t>
  </si>
  <si>
    <t>James Lawrence</t>
  </si>
  <si>
    <t>James McClean</t>
  </si>
  <si>
    <t>James Talbot</t>
  </si>
  <si>
    <t>Jamie Coombes</t>
  </si>
  <si>
    <t>Jan BoÅ™il</t>
  </si>
  <si>
    <t>JÃ¡n GreguÅ¡</t>
  </si>
  <si>
    <t>Jan Kopic</t>
  </si>
  <si>
    <t>Jan Mlakar</t>
  </si>
  <si>
    <t>Jan Oblak</t>
  </si>
  <si>
    <t>JÄnis Ikaunieks</t>
  </si>
  <si>
    <t>Jano Ananidze</t>
  </si>
  <si>
    <t>JÃ¡nos Ferenczi</t>
  </si>
  <si>
    <t>Jared Buhagiar</t>
  </si>
  <si>
    <t>JaromÃ­r Zmrhal</t>
  </si>
  <si>
    <t>Jaroslav MihalÃ­k</t>
  </si>
  <si>
    <t>Jasmin BuriÄ‡</t>
  </si>
  <si>
    <t>Jasmin KurtiÄ</t>
  </si>
  <si>
    <t>Jason Demetriou</t>
  </si>
  <si>
    <t>Jason Pusey</t>
  </si>
  <si>
    <t>Jasper Cillessen</t>
  </si>
  <si>
    <t>Jasse Tuominen</t>
  </si>
  <si>
    <t>Jayce Mascarenhas-Olivero</t>
  </si>
  <si>
    <t>Jean Paul Farrugia</t>
  </si>
  <si>
    <t>Jean-Carlos Garcia</t>
  </si>
  <si>
    <t>Jemal Tabidze</t>
  </si>
  <si>
    <t>Jens Hofer</t>
  </si>
  <si>
    <t>Jens Larsen</t>
  </si>
  <si>
    <t>Jens Petter Hauge</t>
  </si>
  <si>
    <t>Jens Teunckens</t>
  </si>
  <si>
    <t>Jeroen Zoet</t>
  </si>
  <si>
    <t>Jesper Hansen</t>
  </si>
  <si>
    <t>JesÃºs Navas</t>
  </si>
  <si>
    <t>JesÃºs Rubio GÃ³mez</t>
  </si>
  <si>
    <t>Jimmy Durmaz</t>
  </si>
  <si>
    <t>JiÅ™Ã­ Pavlenka</t>
  </si>
  <si>
    <t>Joan CervÃ³s</t>
  </si>
  <si>
    <t>JÃ³an SÃ­mun Edmundsson</t>
  </si>
  <si>
    <t>JÃ³annes BjartalÃ­Ã°</t>
  </si>
  <si>
    <t>JÃ³annes Danielsen</t>
  </si>
  <si>
    <t>JoÃ£o Cancelo</t>
  </si>
  <si>
    <t>JoÃ£o FÃ©lix Sequeira</t>
  </si>
  <si>
    <t>JoÃ£o MÃ¡rio</t>
  </si>
  <si>
    <t>JoÃ£o Moutinho</t>
  </si>
  <si>
    <t>JoÃ«l Abu Hanna</t>
  </si>
  <si>
    <t>JoÃ«l Veltman</t>
  </si>
  <si>
    <t>Johann Berg GuÃ°mundsÂ­son</t>
  </si>
  <si>
    <t>John Guidetti</t>
  </si>
  <si>
    <t>John Mintoff</t>
  </si>
  <si>
    <t>John Souttar</t>
  </si>
  <si>
    <t>Johnny Russell</t>
  </si>
  <si>
    <t>JÃ³n DaÃ°i BÃ¶Ã°varsson</t>
  </si>
  <si>
    <t>Jon Gorenc StankoviÄ</t>
  </si>
  <si>
    <t>JÃ³n GuÃ°ni FjÃ³luson</t>
  </si>
  <si>
    <t>Jonas Hector</t>
  </si>
  <si>
    <t>Jonas Knudsen</t>
  </si>
  <si>
    <t>Jonas LÃ¶ssl</t>
  </si>
  <si>
    <t>Jonas Svensson</t>
  </si>
  <si>
    <t>Jonathan Caruana</t>
  </si>
  <si>
    <t>Jonathan Tah</t>
  </si>
  <si>
    <t>Joonas Tamm</t>
  </si>
  <si>
    <t>Jordan Jones</t>
  </si>
  <si>
    <t>Jordan Thompson</t>
  </si>
  <si>
    <t>Jordi AlÃ¡ez</t>
  </si>
  <si>
    <t>Jordi Rubio GÃ³mez</t>
  </si>
  <si>
    <t>Jordy JoÃ¢o Monroy Ararat</t>
  </si>
  <si>
    <t>Colombia</t>
  </si>
  <si>
    <t>JÃ¶rg Siebenhandl</t>
  </si>
  <si>
    <t>Jose Antonio GÃ³mes Moreira</t>
  </si>
  <si>
    <t>JosÃ© Carlos GonÃ§alves Rodrigues</t>
  </si>
  <si>
    <t>JosÃ© Luis GayÃ </t>
  </si>
  <si>
    <t>JosÃ© Pedro Malheiro de SÃ¡</t>
  </si>
  <si>
    <t>Josef HuÅ¡bauer</t>
  </si>
  <si>
    <t>Joseff Morrell</t>
  </si>
  <si>
    <t>Joseph Essien Mbong</t>
  </si>
  <si>
    <t>Joseph Luis Chipolina</t>
  </si>
  <si>
    <t>Joseph Zerafa</t>
  </si>
  <si>
    <t>Josh Cullen</t>
  </si>
  <si>
    <t>Josh Magennis</t>
  </si>
  <si>
    <t>Joshua King</t>
  </si>
  <si>
    <t>Josip Drmic</t>
  </si>
  <si>
    <t>Josip IliÄiÄ‡</t>
  </si>
  <si>
    <t>Josip JuranoviÄ‡</t>
  </si>
  <si>
    <t>Juan Bernat</t>
  </si>
  <si>
    <t>Juan Carlos Corbalan</t>
  </si>
  <si>
    <t>Juha Pirinen</t>
  </si>
  <si>
    <t>JuliÃ  SÃ¡nchez Soto</t>
  </si>
  <si>
    <t>Julian Brandt</t>
  </si>
  <si>
    <t>Julian Draxler</t>
  </si>
  <si>
    <t>Julius KasparaviÄius</t>
  </si>
  <si>
    <t>Jure Balkovec</t>
  </si>
  <si>
    <t>Jurgen Pisani</t>
  </si>
  <si>
    <t>Jury Kendysh</t>
  </si>
  <si>
    <t>Justas Lasickas</t>
  </si>
  <si>
    <t>Justin Haber</t>
  </si>
  <si>
    <t>Justin Kluivert</t>
  </si>
  <si>
    <t>Justin Ospelt</t>
  </si>
  <si>
    <t>Justinas Marazas</t>
  </si>
  <si>
    <t>Kaj Leo Ã­ Bartalsstovu</t>
  </si>
  <si>
    <t>Kamen Hadzhiev</t>
  </si>
  <si>
    <t>Kamil JÃ³Åºwiak</t>
  </si>
  <si>
    <t>Kamo Hovhannisyan</t>
  </si>
  <si>
    <t>KÃ¡ri Ãrnason</t>
  </si>
  <si>
    <t>Karl Micallef</t>
  </si>
  <si>
    <t>Karlen Mkrtchyan</t>
  </si>
  <si>
    <t>Karlo Bartolec</t>
  </si>
  <si>
    <t>Karol Mets</t>
  </si>
  <si>
    <t>Karolis Chvedukas</t>
  </si>
  <si>
    <t>Karolis LaukÅ¾emis</t>
  </si>
  <si>
    <t>Karstin Hansen</t>
  </si>
  <si>
    <t>Kaspars Dubra</t>
  </si>
  <si>
    <t>Kaspars Ikstens</t>
  </si>
  <si>
    <t>Kasper HÃ¤mÃ¤lÃ¤inen</t>
  </si>
  <si>
    <t>Kastriot Dermaku</t>
  </si>
  <si>
    <t>Keidi Bare</t>
  </si>
  <si>
    <t>Keiren Westwood</t>
  </si>
  <si>
    <t>Ken Kallaste</t>
  </si>
  <si>
    <t>Kenan Kodro</t>
  </si>
  <si>
    <t>Kenan PiriÄ‡</t>
  </si>
  <si>
    <t>Kenneth Vermeer</t>
  </si>
  <si>
    <t>Kenny Mclean</t>
  </si>
  <si>
    <t>Kevin Holtz</t>
  </si>
  <si>
    <t>Kevin Lasagna</t>
  </si>
  <si>
    <t>Kevin Malget</t>
  </si>
  <si>
    <t>Kevin StÃ¶ger</t>
  </si>
  <si>
    <t>Kevin Strootman</t>
  </si>
  <si>
    <t>Kevin Zonzini</t>
  </si>
  <si>
    <t>Khvicha Kvaratskhelia</t>
  </si>
  <si>
    <t>Kieran O'Hara</t>
  </si>
  <si>
    <t>Kire Markoski</t>
  </si>
  <si>
    <t>Kiril Despodov</t>
  </si>
  <si>
    <t>Kirill Nababkin</t>
  </si>
  <si>
    <t>Kirill Pechenin</t>
  </si>
  <si>
    <t>Klaus Gjasula</t>
  </si>
  <si>
    <t>KlÃ©per Laveran Lima Ferreira</t>
  </si>
  <si>
    <t>KlÃ¦mint Andrasson Olsen</t>
  </si>
  <si>
    <t>Koen Casteels</t>
  </si>
  <si>
    <t>Kolbeinn SigÃ¾Ã³rsson</t>
  </si>
  <si>
    <t>Konstantin Vassiljev</t>
  </si>
  <si>
    <t>Konstantinos Fortounis</t>
  </si>
  <si>
    <t>Konstantinos Galanopoulos</t>
  </si>
  <si>
    <t>Konstantinos Laifis</t>
  </si>
  <si>
    <t>Konstantinos Manolas</t>
  </si>
  <si>
    <t>Konstantinos Mitroglou</t>
  </si>
  <si>
    <t>Konstantinos Petrou</t>
  </si>
  <si>
    <t>Konstantinos Stafylidis</t>
  </si>
  <si>
    <t>Konstantinos-Vassilios Lambropoulos</t>
  </si>
  <si>
    <t>Kostakis Artymatas</t>
  </si>
  <si>
    <t>Kristal Abazaj</t>
  </si>
  <si>
    <t>Kristers Tobers</t>
  </si>
  <si>
    <t>Kristi Qose</t>
  </si>
  <si>
    <t>Kristian Joensen</t>
  </si>
  <si>
    <t>Kristian Traychev Dimitrov</t>
  </si>
  <si>
    <t>Kristijan Toshevski</t>
  </si>
  <si>
    <t>Kristiyan Malinov</t>
  </si>
  <si>
    <t>Kristoffer Ajer</t>
  </si>
  <si>
    <t>KrisztiÃ¡n NÃ©meth</t>
  </si>
  <si>
    <t>Krum Stoyanov</t>
  </si>
  <si>
    <t>Krystian Bielik</t>
  </si>
  <si>
    <t>Krzysztof PiÄ…tek</t>
  </si>
  <si>
    <t>Kurt Shaw</t>
  </si>
  <si>
    <t>Kyle Goldwin</t>
  </si>
  <si>
    <t>Kyle Lafferty</t>
  </si>
  <si>
    <t>Kylian MbappÃ©</t>
  </si>
  <si>
    <t>Kypros Christoforou</t>
  </si>
  <si>
    <t>Kyrian Nwoko</t>
  </si>
  <si>
    <t>Ladislav KrejÄÃ­</t>
  </si>
  <si>
    <t>Lajos HegedÃ¼s</t>
  </si>
  <si>
    <t>Lars Christian Krogh Gerson</t>
  </si>
  <si>
    <t>Lasha Dvali</t>
  </si>
  <si>
    <t>Lasha Parunashvili</t>
  </si>
  <si>
    <t>Lasse SchÃ¶ne</t>
  </si>
  <si>
    <t>LÃ¡szlÃ³ BÃ©nes</t>
  </si>
  <si>
    <t>LÃ¡szlÃ³ Kleinheisler</t>
  </si>
  <si>
    <t>Laurent Jans</t>
  </si>
  <si>
    <t>Lawrence Shankland</t>
  </si>
  <si>
    <t>Layvin Kurzawa</t>
  </si>
  <si>
    <t>Lazare Kupatadze</t>
  </si>
  <si>
    <t>Leandro Barreiro Martins</t>
  </si>
  <si>
    <t>Leart Paqarada</t>
  </si>
  <si>
    <t>Ledian Memushaj</t>
  </si>
  <si>
    <t>Lee Casciaro</t>
  </si>
  <si>
    <t>Leigh Griffiths</t>
  </si>
  <si>
    <t>Leighton Grech</t>
  </si>
  <si>
    <t>LÃ©o Dubois</t>
  </si>
  <si>
    <t>Leo VÃ¤isÃ¤nen</t>
  </si>
  <si>
    <t>Leonardo Koutris</t>
  </si>
  <si>
    <t>Leonardo Pavoletti</t>
  </si>
  <si>
    <t>Leroy SanÃ©</t>
  </si>
  <si>
    <t>Levan Kharabadze</t>
  </si>
  <si>
    <t>Levan Mchedlidze</t>
  </si>
  <si>
    <t>Levan Shengelia</t>
  </si>
  <si>
    <t>Lewis Morgan</t>
  </si>
  <si>
    <t>Liam Boyce</t>
  </si>
  <si>
    <t>Liam Donnelly</t>
  </si>
  <si>
    <t>Liam Kelly</t>
  </si>
  <si>
    <t>Liam Palmer</t>
  </si>
  <si>
    <t>Liam Walker</t>
  </si>
  <si>
    <t>Libor KozÃ¡k</t>
  </si>
  <si>
    <t>Linas Klimavicius</t>
  </si>
  <si>
    <t>Lindon Selahi</t>
  </si>
  <si>
    <t>Lirim Kastrati</t>
  </si>
  <si>
    <t>Livio Meier</t>
  </si>
  <si>
    <t>Ljubomir Fejsa</t>
  </si>
  <si>
    <t>Ljupche Doriev</t>
  </si>
  <si>
    <t>Loai Taha</t>
  </si>
  <si>
    <t>LoÃ¯c Nego</t>
  </si>
  <si>
    <t>Lorenc Trashi</t>
  </si>
  <si>
    <t>Lorenzo Lo Russo</t>
  </si>
  <si>
    <t>Lorenzo Lunadei</t>
  </si>
  <si>
    <t>Louie John Annesley</t>
  </si>
  <si>
    <t>Lovre KaliniÄ‡</t>
  </si>
  <si>
    <t>Ä½ubomÃ­r Å atka</t>
  </si>
  <si>
    <t>Luca Ceccaroli</t>
  </si>
  <si>
    <t>Luca Censoni</t>
  </si>
  <si>
    <t>Luca Pellegrini</t>
  </si>
  <si>
    <t>Luca Tosi</t>
  </si>
  <si>
    <t>Lucas HernÃ¡ndez Pi</t>
  </si>
  <si>
    <t>Ludovic Clemente Garces</t>
  </si>
  <si>
    <t>Luis Alberto</t>
  </si>
  <si>
    <t>LuÃ­s Miguel Afonso Fernandes</t>
  </si>
  <si>
    <t>Luka JoviÄ‡</t>
  </si>
  <si>
    <t>Luka MilivojeviÄ‡</t>
  </si>
  <si>
    <t>Luka MirkoviÄ‡</t>
  </si>
  <si>
    <t>Luka ModriÄ‡</t>
  </si>
  <si>
    <t>Luka ZahoviÄ</t>
  </si>
  <si>
    <t>Luka ÄorÄ‘eviÄ‡</t>
  </si>
  <si>
    <t>LukÃ¡Å¡ HaraslÃ­n</t>
  </si>
  <si>
    <t>Lukas Hinterseer</t>
  </si>
  <si>
    <t>LukÃ¡Å¡ HrÃ¡deckÃ½</t>
  </si>
  <si>
    <t>LukÃ¡Å¡ Kalvach</t>
  </si>
  <si>
    <t>Lukas Lerager</t>
  </si>
  <si>
    <t>LukÃ¡Å¡ Masopust</t>
  </si>
  <si>
    <t>LukÃ¡Å¡ Pauschek</t>
  </si>
  <si>
    <t>LukÃ¡s Å tetina</t>
  </si>
  <si>
    <t>Luke Gambin</t>
  </si>
  <si>
    <t>Luke Montebello</t>
  </si>
  <si>
    <t>Australia</t>
  </si>
  <si>
    <t>Madis Vihmann</t>
  </si>
  <si>
    <t>Magnus Egilsson</t>
  </si>
  <si>
    <t>Mahir MÉ™dÉ™tov</t>
  </si>
  <si>
    <t>Mahmut Tekdemir</t>
  </si>
  <si>
    <t>Maksim Bordachev</t>
  </si>
  <si>
    <t>Maksim Medvedev</t>
  </si>
  <si>
    <t>Maksim Plotnikov</t>
  </si>
  <si>
    <t>Maksim Skavysh</t>
  </si>
  <si>
    <t>Maksim Volodko</t>
  </si>
  <si>
    <t>Manor Solomon</t>
  </si>
  <si>
    <t>Mantas Kuklys</t>
  </si>
  <si>
    <t>Manuel Battistini</t>
  </si>
  <si>
    <t>Marash Kumbulla</t>
  </si>
  <si>
    <t>Marc Ferrer</t>
  </si>
  <si>
    <t>Marc GarcÃ­a Renom</t>
  </si>
  <si>
    <t>Marc Janko</t>
  </si>
  <si>
    <t>Marc Pujol Pons</t>
  </si>
  <si>
    <t>Marc RebÃ©s Ruiz</t>
  </si>
  <si>
    <t>Marc Vales GonzÃ¡lez</t>
  </si>
  <si>
    <t>Marc-AndrÃ© ter Stegen</t>
  </si>
  <si>
    <t>Marcel BÃ¼chel</t>
  </si>
  <si>
    <t>Marcello Mularoni</t>
  </si>
  <si>
    <t>Marcelo BrozoviÄ‡</t>
  </si>
  <si>
    <t>Marcelo Nascimento da Costa</t>
  </si>
  <si>
    <t>Marcin KamiÅ„ski</t>
  </si>
  <si>
    <t>Marcio Vieira de Vasconcelos</t>
  </si>
  <si>
    <t>MÄrcis OÅ¡s</t>
  </si>
  <si>
    <t>Marco Asensio</t>
  </si>
  <si>
    <t>Marco Bernardi</t>
  </si>
  <si>
    <t>Marco Wolfinger</t>
  </si>
  <si>
    <t>Marcos PiÃ±eiro Pizzelli</t>
  </si>
  <si>
    <t>Marek HamÅ¡Ã­k</t>
  </si>
  <si>
    <t>Marek RodÃ¡k</t>
  </si>
  <si>
    <t>Marek SuchÃ½</t>
  </si>
  <si>
    <t>Marian Shved</t>
  </si>
  <si>
    <t>Marin Leovac</t>
  </si>
  <si>
    <t>MÃ¡rio Figueira Fernandes</t>
  </si>
  <si>
    <t>Mario GavranoviÄ‡</t>
  </si>
  <si>
    <t>Mario Hermoso</t>
  </si>
  <si>
    <t>MÃ¡rio Jorge Malino Paulino</t>
  </si>
  <si>
    <t>Mario Mladenovski</t>
  </si>
  <si>
    <t>Mario Mutsch</t>
  </si>
  <si>
    <t>Mario PaÅ¡aliÄ‡</t>
  </si>
  <si>
    <t>MÃ¡rio Rui Silva Duarte</t>
  </si>
  <si>
    <t>Mario VranÄiÄ‡</t>
  </si>
  <si>
    <t>Marios Antoniades</t>
  </si>
  <si>
    <t>Marios Vrousai</t>
  </si>
  <si>
    <t>Marius Adamonis</t>
  </si>
  <si>
    <t>Marius George Èšucudean</t>
  </si>
  <si>
    <t>Mark McNulty</t>
  </si>
  <si>
    <t>Mark Oliver Roosnupp</t>
  </si>
  <si>
    <t>Mark Sykes</t>
  </si>
  <si>
    <t>Mark Travers</t>
  </si>
  <si>
    <t>Marko ArnautoviÄ‡</t>
  </si>
  <si>
    <t>Marko BakiÄ‡</t>
  </si>
  <si>
    <t>Marko DmitroviÄ‡</t>
  </si>
  <si>
    <t>Marko GobeljiÄ‡</t>
  </si>
  <si>
    <t>Marko GrujiÄ‡</t>
  </si>
  <si>
    <t>Marko JankoviÄ‡</t>
  </si>
  <si>
    <t>Marko Meerits</t>
  </si>
  <si>
    <t>Marko MihojeviÄ‡</t>
  </si>
  <si>
    <t>Marko Rog</t>
  </si>
  <si>
    <t>Marko SimiÄ‡</t>
  </si>
  <si>
    <t>Marko VeÅ¡oviÄ‡</t>
  </si>
  <si>
    <t>Markus Danielsson</t>
  </si>
  <si>
    <t>Markus Henriksen</t>
  </si>
  <si>
    <t>Markus Palionis</t>
  </si>
  <si>
    <t>Marlos Romero Bonfim</t>
  </si>
  <si>
    <t>MÃ¤rten Kuusk</t>
  </si>
  <si>
    <t>Martin Bogatinov</t>
  </si>
  <si>
    <t>Martin BÃ¼chel</t>
  </si>
  <si>
    <t>Martin Chrien</t>
  </si>
  <si>
    <t>Martin Dolezal</t>
  </si>
  <si>
    <t>Martin DÃºbravka</t>
  </si>
  <si>
    <t>Martin FrÃ½dek Jr.</t>
  </si>
  <si>
    <t>Martin KoscelnÃ­k</t>
  </si>
  <si>
    <t>Martin Linnes</t>
  </si>
  <si>
    <t>Martin Lukov</t>
  </si>
  <si>
    <t>Martin Milec</t>
  </si>
  <si>
    <t>Martin Miller</t>
  </si>
  <si>
    <t>Martin Rechsteiner</t>
  </si>
  <si>
    <t>Martin Valijent</t>
  </si>
  <si>
    <t>Martin Yankov Minchev</t>
  </si>
  <si>
    <t>Martin Ã˜degaard</t>
  </si>
  <si>
    <t>MÄrtiÅ†Å¡ Ä¶igurs</t>
  </si>
  <si>
    <t>Marvin Martins Santos Da Graca</t>
  </si>
  <si>
    <t>MÃ¡tÃ© PÃ¡tkai</t>
  </si>
  <si>
    <t>MÃ¡tÃ© Vida</t>
  </si>
  <si>
    <t>Matej MitroviÄ‡</t>
  </si>
  <si>
    <t>MatÄ›j Vydra</t>
  </si>
  <si>
    <t>Mateo KovaÄiÄ‡</t>
  </si>
  <si>
    <t>Mathias JÃ¤nisch</t>
  </si>
  <si>
    <t>Mathias Jattah-Njie JÃ¸rgensen</t>
  </si>
  <si>
    <t>Mathias Normann</t>
  </si>
  <si>
    <t>Matija NastasiÄ‡</t>
  </si>
  <si>
    <t>Matija Å arkiÄ‡</t>
  </si>
  <si>
    <t>Matija Å poljariÄ‡</t>
  </si>
  <si>
    <t>Mato Jajalo</t>
  </si>
  <si>
    <t>Mats MÃ¸ller DÃ¦hli</t>
  </si>
  <si>
    <t>MattÃ©o Guendouzi OliÃ©</t>
  </si>
  <si>
    <t>Matteo Politano</t>
  </si>
  <si>
    <t>Matteo Vitaioli</t>
  </si>
  <si>
    <t>Matteo Zavoli</t>
  </si>
  <si>
    <t>Matthew Cafer</t>
  </si>
  <si>
    <t>Matthew Guillaumier</t>
  </si>
  <si>
    <t>Matthew Kennedy</t>
  </si>
  <si>
    <t>Mattia De Sciglio</t>
  </si>
  <si>
    <t>Mattia Giardi</t>
  </si>
  <si>
    <t>Mattias KÃ¤it</t>
  </si>
  <si>
    <t>MatÃºÅ¡ Bero</t>
  </si>
  <si>
    <t>MatÃºÅ¡ KozÃ¡Äik</t>
  </si>
  <si>
    <t>Matvei Igonen</t>
  </si>
  <si>
    <t>Maurice Deville</t>
  </si>
  <si>
    <t>Max Ebong Ngome</t>
  </si>
  <si>
    <t>Max Llovera GonzÃ¡lez Adrio</t>
  </si>
  <si>
    <t>Maxim Belyaev</t>
  </si>
  <si>
    <t>Maxim Cojocaru</t>
  </si>
  <si>
    <t>Maxim Fedin</t>
  </si>
  <si>
    <t>Maxim FocÅŸa</t>
  </si>
  <si>
    <t>Maxim Mihaliov</t>
  </si>
  <si>
    <t>Maxime Chanot</t>
  </si>
  <si>
    <t>Maximilian Eggestein</t>
  </si>
  <si>
    <t>Maximilian GÃ¶ppel</t>
  </si>
  <si>
    <t>Maximilian Ullmann</t>
  </si>
  <si>
    <t>Maximilian WÃ¶ber</t>
  </si>
  <si>
    <t>Mehmet Zeki Ã‡elik</t>
  </si>
  <si>
    <t>Meinhard Olsen</t>
  </si>
  <si>
    <t>Mekhti Dzhenetov</t>
  </si>
  <si>
    <t>MÃ«rgim Mavraj</t>
  </si>
  <si>
    <t>MÃ«rgim Vojvoda</t>
  </si>
  <si>
    <t>Mert MÃ¼ldÃ¼r</t>
  </si>
  <si>
    <t>Michael Battistini</t>
  </si>
  <si>
    <t>Michael Devlin</t>
  </si>
  <si>
    <t>Michael Lang</t>
  </si>
  <si>
    <t>Michael McGovern</t>
  </si>
  <si>
    <t>Michael Mifsud</t>
  </si>
  <si>
    <t>Michael Smith</t>
  </si>
  <si>
    <t>Michal ÄŽuriÅ¡</t>
  </si>
  <si>
    <t>Michal KrmenÄÃ­k</t>
  </si>
  <si>
    <t>Michal SadÃ­lek</t>
  </si>
  <si>
    <t>Michal SipÄ¾ak</t>
  </si>
  <si>
    <t>Michalis Bakakis</t>
  </si>
  <si>
    <t>Michalis Ioannou</t>
  </si>
  <si>
    <t>MichaÅ‚ Pazdan</t>
  </si>
  <si>
    <t>Michel Aebischer</t>
  </si>
  <si>
    <t>Michele Cevoli</t>
  </si>
  <si>
    <t>Michele Polverino</t>
  </si>
  <si>
    <t>Migjen Basha</t>
  </si>
  <si>
    <t>Miha BlaÅ¾iÄ</t>
  </si>
  <si>
    <t>Miha Mevlja</t>
  </si>
  <si>
    <t>Miha Zajc</t>
  </si>
  <si>
    <t>Mihai Alexandru BÄƒlaÈ™a</t>
  </si>
  <si>
    <t>Mihai CÄƒtÄƒlin Bordeianu</t>
  </si>
  <si>
    <t>Mihail Ghecev</t>
  </si>
  <si>
    <t>Mihailo RistiÄ‡</t>
  </si>
  <si>
    <t>MihÃ¡ly Korhut</t>
  </si>
  <si>
    <t>Mihkel Ainsalu</t>
  </si>
  <si>
    <t>Mihkel Aksalu</t>
  </si>
  <si>
    <t>Mijat GaÄ‡inoviÄ‡</t>
  </si>
  <si>
    <t>Mijo CaktaÅ¡</t>
  </si>
  <si>
    <t>Mikael Anderson</t>
  </si>
  <si>
    <t>Mikhail Gordeychuk</t>
  </si>
  <si>
    <t>Mikhail Sivakov</t>
  </si>
  <si>
    <t>Mikko Sumusalo</t>
  </si>
  <si>
    <t>Milan GajiÄ‡</t>
  </si>
  <si>
    <t>Milan MijatoviÄ‡</t>
  </si>
  <si>
    <t>Milan Pavkov</t>
  </si>
  <si>
    <t>Milan RodiÄ‡</t>
  </si>
  <si>
    <t>Milan Å koda</t>
  </si>
  <si>
    <t>Milan Å kriniar</t>
  </si>
  <si>
    <t>Milan ÄuriÄ‡</t>
  </si>
  <si>
    <t>Mile Å koriÄ‡</t>
  </si>
  <si>
    <t>Milot Rashica</t>
  </si>
  <si>
    <t>Minas Antoniou</t>
  </si>
  <si>
    <t>Mirabdulla Abbasov</t>
  </si>
  <si>
    <t>Miralem PjaniÄ‡</t>
  </si>
  <si>
    <t>Mirco De Angelis</t>
  </si>
  <si>
    <t>Mirko IvaniÄ‡</t>
  </si>
  <si>
    <t>Mirko Palazzi</t>
  </si>
  <si>
    <t>Mirlind Kryeziu</t>
  </si>
  <si>
    <t>Miroslav Stoch</t>
  </si>
  <si>
    <t>Mislav OrÅ¡iÄ‡</t>
  </si>
  <si>
    <t>Modestas Vorobjovas</t>
  </si>
  <si>
    <t>Mohamed Badr Hassan</t>
  </si>
  <si>
    <t>Mohamed Elyounoussi</t>
  </si>
  <si>
    <t>Mohammad Abu Fani</t>
  </si>
  <si>
    <t>Moise Kean</t>
  </si>
  <si>
    <t>MoisÃ©s San NicolÃ¡s Schellens</t>
  </si>
  <si>
    <t>MomÄilo RaspopoviÄ‡</t>
  </si>
  <si>
    <t>Morten Thorsby</t>
  </si>
  <si>
    <t>Muamer Tankovic</t>
  </si>
  <si>
    <t>Muhamed BeÅ¡iÄ‡</t>
  </si>
  <si>
    <t>Munas Dabbur</t>
  </si>
  <si>
    <t>Murtaz Daushvili</t>
  </si>
  <si>
    <t>Mykola Matviyenko</t>
  </si>
  <si>
    <t>Mykyta Burda</t>
  </si>
  <si>
    <t>Myron Boadu</t>
  </si>
  <si>
    <t>Myrto Uzuni</t>
  </si>
  <si>
    <t>N'Golo KantÃ©</t>
  </si>
  <si>
    <t>Nabil Fekir</t>
  </si>
  <si>
    <t>Nadiem Amiri</t>
  </si>
  <si>
    <t>Namiq ÆlÉ™sgÉ™rov</t>
  </si>
  <si>
    <t>Nanitamo Ikone</t>
  </si>
  <si>
    <t>Naser Aliji</t>
  </si>
  <si>
    <t>Nathan AkÃ©</t>
  </si>
  <si>
    <t>Nazim Sangare</t>
  </si>
  <si>
    <t>NebojÅ¡a KosoviÄ‡</t>
  </si>
  <si>
    <t>Nejc Vidmar</t>
  </si>
  <si>
    <t>NÃ©lson Semedo</t>
  </si>
  <si>
    <t>Nemanja Gudelj</t>
  </si>
  <si>
    <t>Nemanja MaksimoviÄ‡</t>
  </si>
  <si>
    <t>Nemanja MatiÄ‡</t>
  </si>
  <si>
    <t>Nemanja MiletiÄ‡</t>
  </si>
  <si>
    <t>Nemanja MilunoviÄ‡</t>
  </si>
  <si>
    <t>Nemanja MitroviÄ</t>
  </si>
  <si>
    <t>Nemanja NikoliÄ‡</t>
  </si>
  <si>
    <t>Nemanja RadonjiÄ‡</t>
  </si>
  <si>
    <t>Nemanja SekuliÄ‡</t>
  </si>
  <si>
    <t>Neophytos Michael</t>
  </si>
  <si>
    <t>Nerijus Valskis</t>
  </si>
  <si>
    <t>Nestor Mytides</t>
  </si>
  <si>
    <t>Neta Lavi</t>
  </si>
  <si>
    <t>Neuciano de Jesus Gusmao</t>
  </si>
  <si>
    <t>Niall McGinn</t>
  </si>
  <si>
    <t>Nicholas Vella</t>
  </si>
  <si>
    <t>Nico Schulz</t>
  </si>
  <si>
    <t>Nicola Nanni</t>
  </si>
  <si>
    <t>Nicolae Cebotari</t>
  </si>
  <si>
    <t>Nicolae Claudiu Stanciu</t>
  </si>
  <si>
    <t>Nicolae Milinceanu</t>
  </si>
  <si>
    <t>Nicolai JÃ¸rgensen</t>
  </si>
  <si>
    <t>Nicolas Hasler</t>
  </si>
  <si>
    <t>Nicolas Ioannou</t>
  </si>
  <si>
    <t>Nicolo Angelini</t>
  </si>
  <si>
    <t>NicolÃ² Barella</t>
  </si>
  <si>
    <t>NicolÃ² Zaniolo</t>
  </si>
  <si>
    <t>NicuÈ™or Silviu Bancu</t>
  </si>
  <si>
    <t>Nika Katcharava</t>
  </si>
  <si>
    <t>Nika Kvekveskiri</t>
  </si>
  <si>
    <t>Nikita Baranov</t>
  </si>
  <si>
    <t>Nikita Korzun</t>
  </si>
  <si>
    <t>Nikita Naumov</t>
  </si>
  <si>
    <t>Niklas Hult</t>
  </si>
  <si>
    <t>Niklas Stark</t>
  </si>
  <si>
    <t>Niklas SÃ¼le</t>
  </si>
  <si>
    <t>Niko Markkula</t>
  </si>
  <si>
    <t>Nikola Gjorgjev</t>
  </si>
  <si>
    <t>Nikola MaksimoviÄ‡</t>
  </si>
  <si>
    <t>Nikola MilenkoviÄ‡</t>
  </si>
  <si>
    <t>Nikola VasiljeviÄ‡</t>
  </si>
  <si>
    <t>Nikola VlaÅ¡iÄ‡</t>
  </si>
  <si>
    <t>Nikola VukÄeviÄ‡</t>
  </si>
  <si>
    <t>Nikolai Muscat</t>
  </si>
  <si>
    <t>Nikolas Å palek</t>
  </si>
  <si>
    <t>Nikolay Emilov Dimitrov</t>
  </si>
  <si>
    <t>Nikolay Georgiev Bodurov</t>
  </si>
  <si>
    <t>Nikolay Komlichenko</t>
  </si>
  <si>
    <t>Nikolay Mihaylov</t>
  </si>
  <si>
    <t>Nikolay Signevich</t>
  </si>
  <si>
    <t>Nikolay Zolotov</t>
  </si>
  <si>
    <t>Nir Bitton</t>
  </si>
  <si>
    <t>Noah Frick</t>
  </si>
  <si>
    <t>Noah Frommelt</t>
  </si>
  <si>
    <t>Norbert Balogh</t>
  </si>
  <si>
    <t>Norbert GyÃ¶mbÃ©r</t>
  </si>
  <si>
    <t>Norbert KÃ¶nyves</t>
  </si>
  <si>
    <t>Norberto Briasco</t>
  </si>
  <si>
    <t>Nuraly Alip</t>
  </si>
  <si>
    <t>Odise Roshi</t>
  </si>
  <si>
    <t>Odisseas Vlachodimos</t>
  </si>
  <si>
    <t>Odmar FÃ¦rÃ¸</t>
  </si>
  <si>
    <t>Ofir Marciano</t>
  </si>
  <si>
    <t>Ofri Arad</t>
  </si>
  <si>
    <t>Ã–gmundur Kristinsson</t>
  </si>
  <si>
    <t>OÄŸuzhan Ã–zyakup</t>
  </si>
  <si>
    <t>Okay YokuÅŸlu</t>
  </si>
  <si>
    <t>Ola Williams Kamara</t>
  </si>
  <si>
    <t>Ole Kristian SelnÃ¦s</t>
  </si>
  <si>
    <t>Oleg Reabcuik</t>
  </si>
  <si>
    <t>Oleg Veretilo</t>
  </si>
  <si>
    <t>OÄ¼egs LaizÄns</t>
  </si>
  <si>
    <t>Oleksandr Karavaev</t>
  </si>
  <si>
    <t>Olivier Thill</t>
  </si>
  <si>
    <t>Olzhas Kerymzhanov</t>
  </si>
  <si>
    <t>Omar Elabdellaoui</t>
  </si>
  <si>
    <t>Ã–mer Bayram</t>
  </si>
  <si>
    <t>Omri Ben Harush</t>
  </si>
  <si>
    <t>Ã–mÉ™r Buludov</t>
  </si>
  <si>
    <t>OndÅ™ej KolÃ¡Å™</t>
  </si>
  <si>
    <t>OndÅ™ej KÃºdela</t>
  </si>
  <si>
    <t>Oralkhan Omirtayev</t>
  </si>
  <si>
    <t>Orel Dgani</t>
  </si>
  <si>
    <t>Otar Kakabadze</t>
  </si>
  <si>
    <t>Otar Kiteishvili</t>
  </si>
  <si>
    <t>Ovidijus Verbickas</t>
  </si>
  <si>
    <t>Ozan Muhammed Kabak</t>
  </si>
  <si>
    <t>Pablo Paulino Rosario</t>
  </si>
  <si>
    <t>Paco AlcÃ¡cer</t>
  </si>
  <si>
    <t>Paddy McNair</t>
  </si>
  <si>
    <t>Panayiotis Zachariou</t>
  </si>
  <si>
    <t>Pantelis Hatzidiakos</t>
  </si>
  <si>
    <t>Patrik HroÅ¡ovskÃ½</t>
  </si>
  <si>
    <t>Patrik Johannesen</t>
  </si>
  <si>
    <t>Pau Francisco Torres</t>
  </si>
  <si>
    <t>Pau LÃ³pez</t>
  </si>
  <si>
    <t>Paul Fenech</t>
  </si>
  <si>
    <t>Paul Smyth</t>
  </si>
  <si>
    <t>Paul Viorel Anton</t>
  </si>
  <si>
    <t>Paulius Golubickas</t>
  </si>
  <si>
    <t>Paulo VinÃ­cius Souza dos Santos</t>
  </si>
  <si>
    <t>Pavel KadeÅ™Ã¡bek</t>
  </si>
  <si>
    <t>Pavel Mogilevets</t>
  </si>
  <si>
    <t>Pavel Nekhajchik</t>
  </si>
  <si>
    <t>Pavel PaÅŸayev</t>
  </si>
  <si>
    <t>Pavel Pavlyuchenko</t>
  </si>
  <si>
    <t>PÄvels Å teinbors</t>
  </si>
  <si>
    <t>Pavol Å afranko</t>
  </si>
  <si>
    <t>PaweÅ‚ Savitskiy</t>
  </si>
  <si>
    <t>Per Karlsson</t>
  </si>
  <si>
    <t>Per Kristian BrÃ¥tveit</t>
  </si>
  <si>
    <t>Petar StojanoviÄ‡</t>
  </si>
  <si>
    <t>Petar Zanev</t>
  </si>
  <si>
    <t>Peter Ankersen</t>
  </si>
  <si>
    <t>PÃ©ter GulÃ¡csi</t>
  </si>
  <si>
    <t>Peter PekarÃ­k</t>
  </si>
  <si>
    <t>Peter Zulj</t>
  </si>
  <si>
    <t>Petr Å evÄÃ­k</t>
  </si>
  <si>
    <t>Petros Avetisyan</t>
  </si>
  <si>
    <t>Petros Mandalos</t>
  </si>
  <si>
    <t>Petteri Forsell</t>
  </si>
  <si>
    <t>Philip Billing</t>
  </si>
  <si>
    <t>Philipp Ospelt</t>
  </si>
  <si>
    <t>Pierluigi Gollini</t>
  </si>
  <si>
    <t>Pieros Soteriou</t>
  </si>
  <si>
    <t>Pierre-Emile HÃ¸jbjerg</t>
  </si>
  <si>
    <t>Piotr ZieliÅ„ski</t>
  </si>
  <si>
    <t>Plamen Ivanov Iliev</t>
  </si>
  <si>
    <t>Predrag RajkoviÄ‡</t>
  </si>
  <si>
    <t>PrzemysÅ‚aw Frankowski</t>
  </si>
  <si>
    <t>Qara Qarayev</t>
  </si>
  <si>
    <t>Quincy Anton Promes</t>
  </si>
  <si>
    <t>Rabbi Matondo</t>
  </si>
  <si>
    <t>Rade KruniÄ‡</t>
  </si>
  <si>
    <t>Radim Å˜eznÃ­k</t>
  </si>
  <si>
    <t>Radoslav Kirilov</t>
  </si>
  <si>
    <t>Radoslav Vasilev</t>
  </si>
  <si>
    <t>RadosÅ‚aw Majecki</t>
  </si>
  <si>
    <t>Radu GÃ®nsari</t>
  </si>
  <si>
    <t>Rafael Alexandre Fernandes Ferreira da Silva</t>
  </si>
  <si>
    <t>RafaÅ‚ Gikiewicz</t>
  </si>
  <si>
    <t>Ragnar Klavan</t>
  </si>
  <si>
    <t>Ragnar SigurÃ°sson</t>
  </si>
  <si>
    <t>Rahil MÉ™mmÉ™dov</t>
  </si>
  <si>
    <t>Raivis Andris Jurkovskis</t>
  </si>
  <si>
    <t>Rajko Rep</t>
  </si>
  <si>
    <t>Ralph Schon</t>
  </si>
  <si>
    <t>Rami Gershon</t>
  </si>
  <si>
    <t>Ramil Åžeydayev</t>
  </si>
  <si>
    <t>RaphaÃ«l Adelino JosÃ© Guerreiro</t>
  </si>
  <si>
    <t>RaphaÃ«l Varane</t>
  </si>
  <si>
    <t>Rashed Al-Tumi</t>
  </si>
  <si>
    <t>Rasmus Karjalainen</t>
  </si>
  <si>
    <t>Rasmus SchÃ¼ller</t>
  </si>
  <si>
    <t>RaÃºl Albiol</t>
  </si>
  <si>
    <t>Rauno Sappinen</t>
  </si>
  <si>
    <t>Raz Shlomo</t>
  </si>
  <si>
    <t>RÄƒzvan Gabriel Marin</t>
  </si>
  <si>
    <t>Reece Styche</t>
  </si>
  <si>
    <t>Reinhold Ranftl</t>
  </si>
  <si>
    <t>Renat DadaÅŸov</t>
  </si>
  <si>
    <t>Renato JoÃ£o Inacio Margaca</t>
  </si>
  <si>
    <t>Renato Steffen</t>
  </si>
  <si>
    <t>RenÃ© Joensen</t>
  </si>
  <si>
    <t>Rene Krhin</t>
  </si>
  <si>
    <t>Rey Manaj</t>
  </si>
  <si>
    <t>Reziuan Mirzov</t>
  </si>
  <si>
    <t>RiÃ§ard Almeyda de Oliveira</t>
  </si>
  <si>
    <t>Ricard Fernandez</t>
  </si>
  <si>
    <t>Ricardo Domingos Barbosa Pereira</t>
  </si>
  <si>
    <t>Ricardo RodrÃ­guez</t>
  </si>
  <si>
    <t>Riccardo Gagliolo</t>
  </si>
  <si>
    <t>Riccardo Orsolini</t>
  </si>
  <si>
    <t>Richard Keogh</t>
  </si>
  <si>
    <t>Richard Strebinger</t>
  </si>
  <si>
    <t>Ridvan Kardesoglu</t>
  </si>
  <si>
    <t>Rijad BajiÄ‡</t>
  </si>
  <si>
    <t>Rimvydas Sadauskas</t>
  </si>
  <si>
    <t>Risto RadunoviÄ‡</t>
  </si>
  <si>
    <t>Ritvars Rugins</t>
  </si>
  <si>
    <t>Riza Durmisi</t>
  </si>
  <si>
    <t>Robby McCrorie</t>
  </si>
  <si>
    <t>Robert BeriÄ</t>
  </si>
  <si>
    <t>RÃ³bert BoÅ¾enÃ­k</t>
  </si>
  <si>
    <t>RÃ³bert Feczesin</t>
  </si>
  <si>
    <t>Robert Gumny</t>
  </si>
  <si>
    <t>RÃ³bert Mak</t>
  </si>
  <si>
    <t>RÃ³bert MazÃ¡Åˆ</t>
  </si>
  <si>
    <t>Roberts Ozols</t>
  </si>
  <si>
    <t>Roberts SavaÄ¼nieks</t>
  </si>
  <si>
    <t>Roberts UldriÄ·is</t>
  </si>
  <si>
    <t>Robin Gubser</t>
  </si>
  <si>
    <t>RÃ³gvi Asmundur Baldvinsson</t>
  </si>
  <si>
    <t>Roin Kvaskhvadze</t>
  </si>
  <si>
    <t>Rolandas Baravykas</t>
  </si>
  <si>
    <t>Rolando Mandragora</t>
  </si>
  <si>
    <t>Roman Bezjak</t>
  </si>
  <si>
    <t>Roman Murtazaev</t>
  </si>
  <si>
    <t>Roman Petrovich NeustÃ¤dter</t>
  </si>
  <si>
    <t>Roman Yuzepchukh</t>
  </si>
  <si>
    <t>Romario Sandu Benzar</t>
  </si>
  <si>
    <t>Ronan Curtis</t>
  </si>
  <si>
    <t>Rowen Muscat</t>
  </si>
  <si>
    <t>Roy Chipolina</t>
  </si>
  <si>
    <t>RÃºben Diogo Da Silva Neves</t>
  </si>
  <si>
    <t>Ruben Gabrielsen</t>
  </si>
  <si>
    <t>RÃºben Santos Gato Alves Dias</t>
  </si>
  <si>
    <t>RÃºben Semedo</t>
  </si>
  <si>
    <t>RÃ¼fÃ¤t DadaÅŸov</t>
  </si>
  <si>
    <t>Rui Pedro dos Santos PatrÃ­cio</t>
  </si>
  <si>
    <t>Rumyan Hovsepyan</t>
  </si>
  <si>
    <t>RÃºnar Alex RÃºnarsson</t>
  </si>
  <si>
    <t>RÃºnar MÃ¡r SigurjÃ³nsson</t>
  </si>
  <si>
    <t>Rune Jarstein</t>
  </si>
  <si>
    <t>RÃºrik GÃ­slason</t>
  </si>
  <si>
    <t>Ruslan Kambolov</t>
  </si>
  <si>
    <t>Ruslan Malinovskiy</t>
  </si>
  <si>
    <t>Ryan Camilleri</t>
  </si>
  <si>
    <t>Ryan Guno Babel</t>
  </si>
  <si>
    <t>Ryan Hedges</t>
  </si>
  <si>
    <t>Ryan Jack</t>
  </si>
  <si>
    <t>Ryan Porteous</t>
  </si>
  <si>
    <t>RÉ™ÅŸad Æyyubov</t>
  </si>
  <si>
    <t>Saba Lobzhanidze</t>
  </si>
  <si>
    <t>Åžahruddin MÉ™hÉ™mmÉ™dÉ™liyev</t>
  </si>
  <si>
    <t>Sam Larsson</t>
  </si>
  <si>
    <t>Sam Vokes</t>
  </si>
  <si>
    <t>Samir MemiÅ¡eviÄ‡</t>
  </si>
  <si>
    <t>Samir Ujkani</t>
  </si>
  <si>
    <t>SamÃºel FriÃ°jÃ³nsson</t>
  </si>
  <si>
    <t>Samuel MrÃ¡z</t>
  </si>
  <si>
    <t>Samuel Umtiti</t>
  </si>
  <si>
    <t>Sander Puri</t>
  </si>
  <si>
    <t>Sandro Tonali</t>
  </si>
  <si>
    <t>Sandro Wieser</t>
  </si>
  <si>
    <t>Sandro Wolfinger</t>
  </si>
  <si>
    <t>Santiago Cazorla GonzÃ¡lez</t>
  </si>
  <si>
    <t>Sargis Adamyan</t>
  </si>
  <si>
    <t>SaÅ¡a LukiÄ‡</t>
  </si>
  <si>
    <t>SaÃºl Ã‘Ã­guez</t>
  </si>
  <si>
    <t>Sauli VÃ¤isÃ¤nen</t>
  </si>
  <si>
    <t>Saulius MikoliÅ«nas</t>
  </si>
  <si>
    <t>Scott Bain</t>
  </si>
  <si>
    <t>Scott Hogan</t>
  </si>
  <si>
    <t>Sead Haksabanovic</t>
  </si>
  <si>
    <t>Sead KolaÅ¡inac</t>
  </si>
  <si>
    <t>SÃ©amus Coleman</t>
  </si>
  <si>
    <t>Sean Maguire</t>
  </si>
  <si>
    <t>Sean McDermott</t>
  </si>
  <si>
    <t>SebastiÃ¡ GÃ³mez PÃ©rez</t>
  </si>
  <si>
    <t>Sebastian Andersson</t>
  </si>
  <si>
    <t>Sebastian PrÃ¶dl</t>
  </si>
  <si>
    <t>Sebastian Rudy</t>
  </si>
  <si>
    <t>Sebastian SzymaÅ„ski</t>
  </si>
  <si>
    <t>Sebastian Vasiliadis</t>
  </si>
  <si>
    <t>Sergei Ignatovich</t>
  </si>
  <si>
    <t>Sergei Khizhnichenko</t>
  </si>
  <si>
    <t>Sergei Lepmets</t>
  </si>
  <si>
    <t>Sergei Zenjov</t>
  </si>
  <si>
    <t>Sergej MilinkoviÄ‡-SaviÄ‡</t>
  </si>
  <si>
    <t>Sergey Chernik</t>
  </si>
  <si>
    <t>Sergey Krivtsov</t>
  </si>
  <si>
    <t>Sergey Petrov</t>
  </si>
  <si>
    <t>Sergey Politsevich</t>
  </si>
  <si>
    <t>Sergi GÃ³mez</t>
  </si>
  <si>
    <t>Sergi Roberto</t>
  </si>
  <si>
    <t>Sergio Canales</t>
  </si>
  <si>
    <t>Sergio Moreno MarÃ­n</t>
  </si>
  <si>
    <t>Sergio Ramos</t>
  </si>
  <si>
    <t>Sergio ReguilÃ³n RodrÃ­guez</t>
  </si>
  <si>
    <t>Sergiu CÄƒtÄƒlin Hanca</t>
  </si>
  <si>
    <t>Sergiu PlÄƒticÄƒ</t>
  </si>
  <si>
    <t>Sergiy Bolbat</t>
  </si>
  <si>
    <t>Sergiy Maliy</t>
  </si>
  <si>
    <t>Serikzhan Muzhikov</t>
  </si>
  <si>
    <t>Seyhan Yildiz</t>
  </si>
  <si>
    <t>Shane Duffy</t>
  </si>
  <si>
    <t>Shane Ferguson</t>
  </si>
  <si>
    <t>Shayne Lavery</t>
  </si>
  <si>
    <t>Sheran Yeini</t>
  </si>
  <si>
    <t>Shkelqim Demhasaj</t>
  </si>
  <si>
    <t>Shon Zalman Weissman</t>
  </si>
  <si>
    <t>Siarhei Matveichyk</t>
  </si>
  <si>
    <t>Sigurd Rosted</t>
  </si>
  <si>
    <t>Silviu Lung</t>
  </si>
  <si>
    <t>Simeon Slavchev</t>
  </si>
  <si>
    <t>Simon KjÃ¦r</t>
  </si>
  <si>
    <t>Simon KÃ¼hne</t>
  </si>
  <si>
    <t>Simon Skrabb</t>
  </si>
  <si>
    <t>Simone Benedettini</t>
  </si>
  <si>
    <t>Sinan Bolat</t>
  </si>
  <si>
    <t>SiniÅ¡a SaniÄanin</t>
  </si>
  <si>
    <t>Smail Prevljak</t>
  </si>
  <si>
    <t>Sokol Cikalleshi</t>
  </si>
  <si>
    <t>Sokratis Dioudis</t>
  </si>
  <si>
    <t>Solomon 'Saba' Kverkvelia</t>
  </si>
  <si>
    <t>Sondre Rossbach</t>
  </si>
  <si>
    <t>Soslan Dzhanaev</t>
  </si>
  <si>
    <t>Sotirios Papagiannopoulos</t>
  </si>
  <si>
    <t>Spas Borislavov Delev</t>
  </si>
  <si>
    <t>Spiros Risvanis</t>
  </si>
  <si>
    <t>Stanislav Dragun</t>
  </si>
  <si>
    <t>Stanislav Ivanov</t>
  </si>
  <si>
    <t>Stanislav Kostov</t>
  </si>
  <si>
    <t>Stanislav NamaÅŸco</t>
  </si>
  <si>
    <t>Stas Pokatilov</t>
  </si>
  <si>
    <t>Åžtefan Efros</t>
  </si>
  <si>
    <t>Stefan Loncar</t>
  </si>
  <si>
    <t>Stefan Marius Johansen</t>
  </si>
  <si>
    <t>Stefan MitroviÄ‡</t>
  </si>
  <si>
    <t>Stefan MugoÅ¡a</t>
  </si>
  <si>
    <t>Stefan SaviÄ‡</t>
  </si>
  <si>
    <t>Stefan SimiÄ</t>
  </si>
  <si>
    <t>Stefan Strandberg</t>
  </si>
  <si>
    <t>Stefano Bensi</t>
  </si>
  <si>
    <t>Sten Michael Grytebust</t>
  </si>
  <si>
    <t>Stephan El Shaarawy</t>
  </si>
  <si>
    <t>Stephan Lichtsteiner</t>
  </si>
  <si>
    <t>Steve Borg</t>
  </si>
  <si>
    <t>Steven Davis</t>
  </si>
  <si>
    <t>Steven N'Kemboanza Mike Christopher N'Zonzi</t>
  </si>
  <si>
    <t>Steven Naismith</t>
  </si>
  <si>
    <t>Stjepan LonÄar</t>
  </si>
  <si>
    <t>Strahil Venkov Popov</t>
  </si>
  <si>
    <t>Stuart Findlay</t>
  </si>
  <si>
    <t>Suat Serdar</t>
  </si>
  <si>
    <t>Sun Menachem</t>
  </si>
  <si>
    <t>Suso</t>
  </si>
  <si>
    <t>Sven Ulreich</t>
  </si>
  <si>
    <t>Sverrir Ingi Ingason</t>
  </si>
  <si>
    <t>Syarhey Kislyak</t>
  </si>
  <si>
    <t>Szilveszter Hangya</t>
  </si>
  <si>
    <t>SÃ¸lvi Vatnhamar</t>
  </si>
  <si>
    <t>ÅžÉ™hriyar RÉ™himov</t>
  </si>
  <si>
    <t>ÅžÉ™hriyar Æliyev</t>
  </si>
  <si>
    <t>SÉ™lahÉ™t AÄŸayev</t>
  </si>
  <si>
    <t>Taijo Teniste</t>
  </si>
  <si>
    <t>Taleb Tawatha</t>
  </si>
  <si>
    <t>TamÃ¡s Cseri</t>
  </si>
  <si>
    <t>TamÃ¡s KÃ¡dÃ¡r</t>
  </si>
  <si>
    <t>Tarik Elyounoussi</t>
  </si>
  <si>
    <t>Taron Voskanyan</t>
  </si>
  <si>
    <t>Tassos Anastasios Kissas</t>
  </si>
  <si>
    <t>Taulant Seferi Sulejmanov</t>
  </si>
  <si>
    <t>Taulant Xhaka</t>
  </si>
  <si>
    <t>Teitur Matras Gestsson</t>
  </si>
  <si>
    <t>Temirlan Erlanov</t>
  </si>
  <si>
    <t>Theodor Gebre Selassie</t>
  </si>
  <si>
    <t>Thiago Rangel Cionek</t>
  </si>
  <si>
    <t>Thilo Kehrer</t>
  </si>
  <si>
    <t>Thomas Goiginger</t>
  </si>
  <si>
    <t>Thomas Hobi</t>
  </si>
  <si>
    <t>Thomas King</t>
  </si>
  <si>
    <t>Thomas Strakosha</t>
  </si>
  <si>
    <t>Tigran Barseghyan</t>
  </si>
  <si>
    <t>Tim Hall</t>
  </si>
  <si>
    <t>Tim Kips</t>
  </si>
  <si>
    <t>Tim MatavÅ¾</t>
  </si>
  <si>
    <t>Timm Klose</t>
  </si>
  <si>
    <t>Timur Dosmagambetov</t>
  </si>
  <si>
    <t>Tin Jedvaj</t>
  </si>
  <si>
    <t>Todor Nedelev</t>
  </si>
  <si>
    <t>Tokhtar Zhangylyshbay</t>
  </si>
  <si>
    <t>Tom Flanagan</t>
  </si>
  <si>
    <t>Tom Lawrence</t>
  </si>
  <si>
    <t>TomÃ¡Å¡ HuboÄan</t>
  </si>
  <si>
    <t>TomÃ¡Å¡ Kalas</t>
  </si>
  <si>
    <t>TomÃ¡Å¡ Koubek</t>
  </si>
  <si>
    <t>TomÃ¡Å¡ SouÄek</t>
  </si>
  <si>
    <t>TomÃ¡Å¡ Suslov</t>
  </si>
  <si>
    <t>Tomas Å vedkauskas</t>
  </si>
  <si>
    <t>TomÃ¡Å¡ VaclÃ­k</t>
  </si>
  <si>
    <t>Tomasz KÄ™dziora</t>
  </si>
  <si>
    <t>Tomer Hemed</t>
  </si>
  <si>
    <t>Toni Å unjiÄ‡</t>
  </si>
  <si>
    <t>Tonny Emilio Trindade de Vilhena</t>
  </si>
  <si>
    <t>Tore Reginiussen</t>
  </si>
  <si>
    <t>Tornike Okriashvili</t>
  </si>
  <si>
    <t>Trevor Carson</t>
  </si>
  <si>
    <t>Triston Caruana</t>
  </si>
  <si>
    <t>Troy Parrott</t>
  </si>
  <si>
    <t>Tsvetelin Chunchukov</t>
  </si>
  <si>
    <t>Tudor Cristian BÄƒluÅ£Äƒ</t>
  </si>
  <si>
    <t>TÉ™mkin XÉ™lilzadÉ™</t>
  </si>
  <si>
    <t>UÄŸurcan Ã‡akÄ±r</t>
  </si>
  <si>
    <t>Unai NÃºÃ±ez</t>
  </si>
  <si>
    <t>Urko Rafael Pardo Goas</t>
  </si>
  <si>
    <t>UroÅ¡ Korun</t>
  </si>
  <si>
    <t>UroÅ¡ SpajiÄ‡</t>
  </si>
  <si>
    <t>Vadim CemÃ®rtan</t>
  </si>
  <si>
    <t>Vadim RaÅ£Äƒ</t>
  </si>
  <si>
    <t>Vadims Å½uÄ¼evs</t>
  </si>
  <si>
    <t>Vahid Selimovic</t>
  </si>
  <si>
    <t>Vaidas Slavickas</t>
  </si>
  <si>
    <t>Vakhtang Tchanturishvili</t>
  </si>
  <si>
    <t>Valentin Antov</t>
  </si>
  <si>
    <t>Valeri Qazaishvili</t>
  </si>
  <si>
    <t>Valerian Gvilia</t>
  </si>
  <si>
    <t>Valerii MacriÅ£chii</t>
  </si>
  <si>
    <t>ValÄ“rijs Å abala</t>
  </si>
  <si>
    <t>Valeriy Gromyko</t>
  </si>
  <si>
    <t>Valon Berisha</t>
  </si>
  <si>
    <t>Varazdat Haroyan</t>
  </si>
  <si>
    <t>Vasil Georgiev Bozhikov</t>
  </si>
  <si>
    <t>Vasil Panayotov</t>
  </si>
  <si>
    <t>Vasile Mogos</t>
  </si>
  <si>
    <t>Vasileios Barkas</t>
  </si>
  <si>
    <t>Vassilis Torosidis</t>
  </si>
  <si>
    <t>Vato Arveladze</t>
  </si>
  <si>
    <t>Veaceslav Posmac</t>
  </si>
  <si>
    <t>Veaceslav Zagaevschii</t>
  </si>
  <si>
    <t>Vedat Muriqi</t>
  </si>
  <si>
    <t>Vedran Kjosevski</t>
  </si>
  <si>
    <t>Victor Mudrac</t>
  </si>
  <si>
    <t>Victor Nelsson</t>
  </si>
  <si>
    <t>Victor Nilsson LindelÃ¶f</t>
  </si>
  <si>
    <t>VÃ­ctor RodrÃ­guez Soria</t>
  </si>
  <si>
    <t>Vid Belec</t>
  </si>
  <si>
    <t>Vidar Ã–rn Kjartansson</t>
  </si>
  <si>
    <t>Viktor Dmitrenko</t>
  </si>
  <si>
    <t>Viktor Genev</t>
  </si>
  <si>
    <t>Viktor Nikolaev Popov</t>
  </si>
  <si>
    <t>Viljormur Davidsen</t>
  </si>
  <si>
    <t>Vincent Kompany</t>
  </si>
  <si>
    <t>Vincent Thill</t>
  </si>
  <si>
    <t>Vincenzo Grifo</t>
  </si>
  <si>
    <t>Visar Bekaj</t>
  </si>
  <si>
    <t>Vitali Lisakovich</t>
  </si>
  <si>
    <t>Vitalie DamaÅŸcan</t>
  </si>
  <si>
    <t>Vitalii Mykolenko</t>
  </si>
  <si>
    <t>VitÄlijs Jagodinskis</t>
  </si>
  <si>
    <t>VitÄlijs Maksimenko</t>
  </si>
  <si>
    <t>Vitaliy Buyalskyy</t>
  </si>
  <si>
    <t>VjaÄeslavs Isajevs</t>
  </si>
  <si>
    <t>Vlad ChiricheÈ™</t>
  </si>
  <si>
    <t>Vladan KovaÄeviÄ‡</t>
  </si>
  <si>
    <t>Vladimir Ambros</t>
  </si>
  <si>
    <t>VladimÃ­r Coufal</t>
  </si>
  <si>
    <t>VladimÃ­r Darida</t>
  </si>
  <si>
    <t>Vladimir JovoviÄ‡</t>
  </si>
  <si>
    <t>Vladimirs KameÅ¡s</t>
  </si>
  <si>
    <t>Vladislav Ignatyev</t>
  </si>
  <si>
    <t>Vladislav Klimovich</t>
  </si>
  <si>
    <t>Vladislav Kreida</t>
  </si>
  <si>
    <t>Vladislavs Fjodorovs</t>
  </si>
  <si>
    <t>Vladislavs Gabovs</t>
  </si>
  <si>
    <t>Vladislavs Gutkovskis</t>
  </si>
  <si>
    <t>Vladislavs Lazarevs</t>
  </si>
  <si>
    <t>Vladislavs Sorokins</t>
  </si>
  <si>
    <t>Vlasiy Sinyavskiy</t>
  </si>
  <si>
    <t>Volodymyr Shepelev</t>
  </si>
  <si>
    <t>Vukan SaviÄ‡eviÄ‡</t>
  </si>
  <si>
    <t>VÃ¼sal Ä°sgÉ™ndÉ™rli</t>
  </si>
  <si>
    <t>Vykintas Slivka</t>
  </si>
  <si>
    <t>Vytautas AndriuÅ¡keviÄius</t>
  </si>
  <si>
    <t>Vytautas Gediminas ÄŒerniauskas</t>
  </si>
  <si>
    <t>Wanderson Cristaldo Farias</t>
  </si>
  <si>
    <t>Will Vaulks</t>
  </si>
  <si>
    <t>William Silva de Carvalho</t>
  </si>
  <si>
    <t>Wojciech SzczÄ™sny</t>
  </si>
  <si>
    <t>Yan Vorogovskiy</t>
  </si>
  <si>
    <t>Yanik Frick</t>
  </si>
  <si>
    <t>Yanis Karabelyov</t>
  </si>
  <si>
    <t>Yari Verschaeren</t>
  </si>
  <si>
    <t>Yerkebulan Seidakhmet</t>
  </si>
  <si>
    <t>Yevgeny Schikavko</t>
  </si>
  <si>
    <t>Yevhen Konoplyanka</t>
  </si>
  <si>
    <t>Yildirim Mert Cetin</t>
  </si>
  <si>
    <t>Ylber Ramadani</t>
  </si>
  <si>
    <t>Yoav Gerafi</t>
  </si>
  <si>
    <t>Yonatan Cohen</t>
  </si>
  <si>
    <t>Yunus MallÄ±</t>
  </si>
  <si>
    <t>Yuri Kovalev</t>
  </si>
  <si>
    <t>Yuri Logvinenko</t>
  </si>
  <si>
    <t>Yuriy Pertsukh</t>
  </si>
  <si>
    <t>Yury Gazinskiy</t>
  </si>
  <si>
    <t>Yury Pankiv</t>
  </si>
  <si>
    <t>Yusuf YazÄ±cÄ±</t>
  </si>
  <si>
    <t>Zach Muscat</t>
  </si>
  <si>
    <t>Zakhar Volkov</t>
  </si>
  <si>
    <t>Å½an Majer</t>
  </si>
  <si>
    <t>Å½arko TomaÅ¡eviÄ‡</t>
  </si>
  <si>
    <t>Zdenek OndrÃ¡Å¡ek</t>
  </si>
  <si>
    <t>Zelimkhan Bakaev</t>
  </si>
  <si>
    <t>Zoran KvrÅ¾iÄ‡</t>
  </si>
  <si>
    <t>Zsolt KalmÃ¡r</t>
  </si>
  <si>
    <t>Zsolt Nagy</t>
  </si>
  <si>
    <t>Zuriko Davitashvili</t>
  </si>
  <si>
    <t>Ã˜rjan HÃ¥skjold Nyland</t>
  </si>
  <si>
    <t>ÄorÄ‘e DespotoviÄ‡</t>
  </si>
  <si>
    <t>Åukasz FabiaÅ„ski</t>
  </si>
  <si>
    <t>Åukasz Piszczek</t>
  </si>
  <si>
    <t>Åukasz Skorupski</t>
  </si>
  <si>
    <t>Column1</t>
  </si>
  <si>
    <t>Similarity</t>
  </si>
  <si>
    <t>Position translated</t>
  </si>
  <si>
    <t>Goals consolidated</t>
  </si>
  <si>
    <t>Assists consolidated</t>
  </si>
  <si>
    <t>PropToWIn</t>
  </si>
  <si>
    <t>Prop for final</t>
  </si>
  <si>
    <t>Prop for semi</t>
  </si>
  <si>
    <t>Prop for Quarter</t>
  </si>
  <si>
    <t>Prop for 1/8</t>
  </si>
  <si>
    <t>1/8 Finals</t>
  </si>
  <si>
    <t>Quarter Finals</t>
  </si>
  <si>
    <t>Semi Finals</t>
  </si>
  <si>
    <t>Finals</t>
  </si>
  <si>
    <t>Average in group stage</t>
  </si>
  <si>
    <t>Total in group stage</t>
  </si>
  <si>
    <t>Rotowire</t>
  </si>
  <si>
    <t>Holdet</t>
  </si>
  <si>
    <t>EURO QUAL</t>
  </si>
  <si>
    <t>Name translated</t>
  </si>
  <si>
    <t>xPoints Group stage</t>
  </si>
  <si>
    <t>Win 3</t>
  </si>
  <si>
    <t>Win all</t>
  </si>
  <si>
    <t>xG adj.fac. 3</t>
  </si>
  <si>
    <t xml:space="preserve"> E. Hazard Belgium</t>
  </si>
  <si>
    <t xml:space="preserve"> E. Hazard</t>
  </si>
  <si>
    <t xml:space="preserve"> T. Hazard Belgium</t>
  </si>
  <si>
    <t xml:space="preserve"> T. Hazard</t>
  </si>
  <si>
    <t xml:space="preserve"> F. Torres Spain</t>
  </si>
  <si>
    <t>F. Torres</t>
  </si>
  <si>
    <t xml:space="preserve"> F. Torres</t>
  </si>
  <si>
    <t xml:space="preserve"> B. Silva Portugal</t>
  </si>
  <si>
    <t xml:space="preserve"> B. Silva</t>
  </si>
  <si>
    <t xml:space="preserve"> M. Llorente Spain</t>
  </si>
  <si>
    <t>M. Llorente</t>
  </si>
  <si>
    <t xml:space="preserve"> M. Llorente</t>
  </si>
  <si>
    <t>Matteo Pessina Italy</t>
  </si>
  <si>
    <t>Matteo</t>
  </si>
  <si>
    <t>Pessina</t>
  </si>
  <si>
    <t>Matteo Pessina</t>
  </si>
  <si>
    <t xml:space="preserve"> Bellingham England</t>
  </si>
  <si>
    <t xml:space="preserve"> Bellingham</t>
  </si>
  <si>
    <t xml:space="preserve"> N. Semedo Portugal</t>
  </si>
  <si>
    <t xml:space="preserve"> N. Semedo</t>
  </si>
  <si>
    <t xml:space="preserve"> A. Silva Portugal</t>
  </si>
  <si>
    <t xml:space="preserve"> A. Silva</t>
  </si>
  <si>
    <t>Ben White England</t>
  </si>
  <si>
    <t>White</t>
  </si>
  <si>
    <t xml:space="preserve"> Ra. Silva Portugal</t>
  </si>
  <si>
    <t xml:space="preserve"> Ra. Silva</t>
  </si>
  <si>
    <t xml:space="preserve"> D. Llorente Spain</t>
  </si>
  <si>
    <t>D. Llorente</t>
  </si>
  <si>
    <t>injured</t>
  </si>
  <si>
    <t xml:space="preserve"> D. Llorente</t>
  </si>
  <si>
    <t xml:space="preserve"> P. Torres Spain</t>
  </si>
  <si>
    <t>P. Torres</t>
  </si>
  <si>
    <t xml:space="preserve"> P. Torres</t>
  </si>
  <si>
    <t>Gaetano Castrovilli Italy</t>
  </si>
  <si>
    <t>Gaetano</t>
  </si>
  <si>
    <t>Castrovilli</t>
  </si>
  <si>
    <t xml:space="preserve"> B. Davies Wales</t>
  </si>
  <si>
    <t xml:space="preserve"> B. Davies</t>
  </si>
  <si>
    <t xml:space="preserve"> Ru. Silva Portugal</t>
  </si>
  <si>
    <t xml:space="preserve"> Ru. Silva</t>
  </si>
  <si>
    <t xml:space="preserve"> R. Yilmaz Turkey</t>
  </si>
  <si>
    <t xml:space="preserve"> R. Yılmaz</t>
  </si>
  <si>
    <t xml:space="preserve"> B. Yilmaz Turkey</t>
  </si>
  <si>
    <t xml:space="preserve"> B. Yilmaz</t>
  </si>
  <si>
    <t xml:space="preserve"> N. Williams Wales</t>
  </si>
  <si>
    <t xml:space="preserve"> N. Williams</t>
  </si>
  <si>
    <t>Nico Williams</t>
  </si>
  <si>
    <t xml:space="preserve"> C. Roberts Wales</t>
  </si>
  <si>
    <t xml:space="preserve"> C. Roberts</t>
  </si>
  <si>
    <t xml:space="preserve"> J. Williams Wales</t>
  </si>
  <si>
    <t xml:space="preserve"> J. Williams</t>
  </si>
  <si>
    <t xml:space="preserve"> T. Roberts Wales</t>
  </si>
  <si>
    <t xml:space="preserve"> T. Roberts</t>
  </si>
  <si>
    <t xml:space="preserve"> K. Olsson Sweden</t>
  </si>
  <si>
    <t xml:space="preserve"> K. Olsson</t>
  </si>
  <si>
    <t xml:space="preserve"> K. Varga Hungary</t>
  </si>
  <si>
    <t xml:space="preserve"> K. Varga</t>
  </si>
  <si>
    <t xml:space="preserve"> R. Varga Hungary</t>
  </si>
  <si>
    <t xml:space="preserve"> R. Varga</t>
  </si>
  <si>
    <t>Adam Szalai Hungary</t>
  </si>
  <si>
    <t>Szalai</t>
  </si>
  <si>
    <t>Ádám Szalai</t>
  </si>
  <si>
    <t xml:space="preserve"> A. Davies Wales</t>
  </si>
  <si>
    <t xml:space="preserve"> A. Davies</t>
  </si>
  <si>
    <t xml:space="preserve"> S. Ristovski North Macedonia</t>
  </si>
  <si>
    <t>S. Ristovski</t>
  </si>
  <si>
    <t xml:space="preserve"> S. Ristovski</t>
  </si>
  <si>
    <t xml:space="preserve"> D. Velkovski North Macedonia</t>
  </si>
  <si>
    <t>D. Velkovski</t>
  </si>
  <si>
    <t xml:space="preserve"> D. Velkovski</t>
  </si>
  <si>
    <t xml:space="preserve"> M. Ristovski North Macedonia</t>
  </si>
  <si>
    <t>M. Ristovski</t>
  </si>
  <si>
    <t xml:space="preserve"> M. Ristovski</t>
  </si>
  <si>
    <t xml:space="preserve"> K. Velkovski North Macedonia</t>
  </si>
  <si>
    <t>K. Velkovski</t>
  </si>
  <si>
    <t xml:space="preserve"> K. Velkovski</t>
  </si>
  <si>
    <t xml:space="preserve"> At. Szalai Hungary</t>
  </si>
  <si>
    <t xml:space="preserve"> At. Szalai</t>
  </si>
  <si>
    <t>Niko Hamalainen Finland</t>
  </si>
  <si>
    <t>Niko</t>
  </si>
  <si>
    <t>Hämäläinen</t>
  </si>
  <si>
    <t>Niko Hämäläinen</t>
  </si>
  <si>
    <t>Niko Hansen</t>
  </si>
  <si>
    <t xml:space="preserve"> L. Vaisanen Finland</t>
  </si>
  <si>
    <t xml:space="preserve"> L. Väisänen</t>
  </si>
  <si>
    <t>unexpected</t>
  </si>
  <si>
    <t xml:space="preserve"> Aaron  Ramsdale England</t>
  </si>
  <si>
    <t xml:space="preserve"> Aaron </t>
  </si>
  <si>
    <t>Ramsdale</t>
  </si>
  <si>
    <t xml:space="preserve"> Aaron  Ramsdale</t>
  </si>
  <si>
    <t>Diogo Dalot Portugal</t>
  </si>
  <si>
    <t>Dalot</t>
  </si>
  <si>
    <t>Diogo Dalot</t>
  </si>
  <si>
    <t>Tomas Koubek Czech Republic</t>
  </si>
  <si>
    <t>Koubek</t>
  </si>
  <si>
    <t>Tomáš Koubek</t>
  </si>
  <si>
    <t>Tomas Koubek</t>
  </si>
  <si>
    <t>Roman Evgenjev Russia</t>
  </si>
  <si>
    <t>Evgenjev</t>
  </si>
  <si>
    <t>Roman Evgenjev</t>
  </si>
  <si>
    <t>Romain Metanire</t>
  </si>
  <si>
    <t>suspended</t>
  </si>
  <si>
    <t>Gregor Kobel Switzerland</t>
  </si>
  <si>
    <t>Gregor</t>
  </si>
  <si>
    <t>Kobel</t>
  </si>
  <si>
    <t>Gregor Kobel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</si>
</sst>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%"/>
    <numFmt numFmtId="165" formatCode="0.000000"/>
    <numFmt numFmtId="166" formatCode="0.0000"/>
    <numFmt numFmtId="167" formatCode="0.0"/>
    <numFmt numFmtId="168" formatCode="00,000"/>
    <numFmt numFmtId="169" formatCode="0.000"/>
  </numFmts>
  <fonts count="25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name val="Calibri"/>
    </font>
    <font>
      <sz val="11"/>
      <color rgb="FF000000"/>
      <name val="Arial"/>
      <family val="2"/>
    </font>
    <font>
      <b/>
      <sz val="11"/>
      <name val="Calibri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537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</fills>
  <borders count="4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dotted">
        <color theme="0" tint="-0.34998626667073579"/>
      </bottom>
      <diagonal/>
    </border>
    <border>
      <left/>
      <right/>
      <top style="dotted">
        <color theme="0" tint="-0.34998626667073579"/>
      </top>
      <bottom style="dotted">
        <color theme="0" tint="-0.34998626667073579"/>
      </bottom>
      <diagonal/>
    </border>
    <border>
      <left/>
      <right/>
      <top style="dotted">
        <color theme="0" tint="-0.34998626667073579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tted">
        <color theme="0" tint="-0.34998626667073579"/>
      </bottom>
      <diagonal/>
    </border>
    <border>
      <left/>
      <right style="thin">
        <color indexed="64"/>
      </right>
      <top style="thin">
        <color indexed="64"/>
      </top>
      <bottom style="dotted">
        <color theme="0" tint="-0.34998626667073579"/>
      </bottom>
      <diagonal/>
    </border>
    <border>
      <left style="thin">
        <color indexed="64"/>
      </left>
      <right style="thin">
        <color indexed="64"/>
      </right>
      <top style="dotted">
        <color theme="0" tint="-0.34998626667073579"/>
      </top>
      <bottom style="dotted">
        <color theme="0" tint="-0.34998626667073579"/>
      </bottom>
      <diagonal/>
    </border>
    <border>
      <left style="thin">
        <color indexed="64"/>
      </left>
      <right style="thin">
        <color indexed="64"/>
      </right>
      <top style="dotted">
        <color theme="0" tint="-0.34998626667073579"/>
      </top>
      <bottom style="thin">
        <color indexed="64"/>
      </bottom>
      <diagonal/>
    </border>
    <border>
      <left/>
      <right/>
      <top style="dotted">
        <color theme="0" tint="-0.34998626667073579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tted">
        <color theme="0" tint="-0.34998626667073579"/>
      </bottom>
      <diagonal/>
    </border>
    <border>
      <left style="thin">
        <color indexed="64"/>
      </left>
      <right/>
      <top style="thin">
        <color indexed="64"/>
      </top>
      <bottom style="dotted">
        <color theme="0" tint="-0.499984740745262"/>
      </bottom>
      <diagonal/>
    </border>
    <border>
      <left/>
      <right/>
      <top style="thin">
        <color indexed="64"/>
      </top>
      <bottom style="dotted">
        <color theme="0" tint="-0.499984740745262"/>
      </bottom>
      <diagonal/>
    </border>
    <border>
      <left style="thin">
        <color indexed="64"/>
      </left>
      <right/>
      <top style="dotted">
        <color theme="0" tint="-0.499984740745262"/>
      </top>
      <bottom style="dotted">
        <color theme="0" tint="-0.499984740745262"/>
      </bottom>
      <diagonal/>
    </border>
    <border>
      <left/>
      <right/>
      <top style="dotted">
        <color theme="0" tint="-0.499984740745262"/>
      </top>
      <bottom style="dotted">
        <color theme="0" tint="-0.499984740745262"/>
      </bottom>
      <diagonal/>
    </border>
    <border>
      <left style="thin">
        <color indexed="64"/>
      </left>
      <right/>
      <top style="dotted">
        <color theme="0" tint="-0.499984740745262"/>
      </top>
      <bottom style="thin">
        <color indexed="64"/>
      </bottom>
      <diagonal/>
    </border>
    <border>
      <left/>
      <right/>
      <top style="dotted">
        <color theme="0" tint="-0.499984740745262"/>
      </top>
      <bottom style="thin">
        <color indexed="64"/>
      </bottom>
      <diagonal/>
    </border>
    <border>
      <left/>
      <right style="medium">
        <color rgb="FFDDDDDD"/>
      </right>
      <top style="medium">
        <color rgb="FFDDDDDD"/>
      </top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/>
      <right style="medium">
        <color rgb="FFDDDDDD"/>
      </right>
      <top style="medium">
        <color rgb="FFDDDDDD"/>
      </top>
      <bottom style="medium">
        <color rgb="FFDDDDDD"/>
      </bottom>
      <diagonal/>
    </border>
  </borders>
  <cellStyleXfs count="44">
    <xf numFmtId="0" fontId="0" fillId="0" borderId="0"/>
    <xf numFmtId="9" fontId="3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4" applyNumberFormat="0" applyAlignment="0" applyProtection="0"/>
    <xf numFmtId="0" fontId="12" fillId="6" borderId="5" applyNumberFormat="0" applyAlignment="0" applyProtection="0"/>
    <xf numFmtId="0" fontId="13" fillId="6" borderId="4" applyNumberFormat="0" applyAlignment="0" applyProtection="0"/>
    <xf numFmtId="0" fontId="14" fillId="0" borderId="6" applyNumberFormat="0" applyFill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3" fillId="8" borderId="8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19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19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19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19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19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2" fillId="0" borderId="0"/>
  </cellStyleXfs>
  <cellXfs count="100">
    <xf numFmtId="0" fontId="0" fillId="0" borderId="0" xfId="0"/>
    <xf numFmtId="164" fontId="0" fillId="0" borderId="0" xfId="1" applyNumberFormat="1" applyFont="1"/>
    <xf numFmtId="2" fontId="0" fillId="0" borderId="0" xfId="0" applyNumberFormat="1"/>
    <xf numFmtId="0" fontId="20" fillId="0" borderId="0" xfId="0" applyFont="1"/>
    <xf numFmtId="1" fontId="0" fillId="0" borderId="0" xfId="0" applyNumberFormat="1"/>
    <xf numFmtId="3" fontId="0" fillId="0" borderId="0" xfId="0" applyNumberFormat="1"/>
    <xf numFmtId="3" fontId="0" fillId="0" borderId="0" xfId="1" applyNumberFormat="1" applyFont="1"/>
    <xf numFmtId="4" fontId="0" fillId="0" borderId="0" xfId="0" applyNumberFormat="1"/>
    <xf numFmtId="4" fontId="0" fillId="0" borderId="0" xfId="1" applyNumberFormat="1" applyFont="1"/>
    <xf numFmtId="0" fontId="0" fillId="33" borderId="0" xfId="0" applyFill="1"/>
    <xf numFmtId="0" fontId="19" fillId="33" borderId="0" xfId="0" applyFont="1" applyFill="1"/>
    <xf numFmtId="0" fontId="15" fillId="33" borderId="0" xfId="0" applyFont="1" applyFill="1"/>
    <xf numFmtId="0" fontId="0" fillId="0" borderId="0" xfId="0" applyAlignment="1">
      <alignment horizontal="center"/>
    </xf>
    <xf numFmtId="3" fontId="0" fillId="33" borderId="0" xfId="0" applyNumberFormat="1" applyFill="1"/>
    <xf numFmtId="0" fontId="18" fillId="0" borderId="10" xfId="0" applyFont="1" applyBorder="1"/>
    <xf numFmtId="0" fontId="19" fillId="33" borderId="11" xfId="0" applyFont="1" applyFill="1" applyBorder="1"/>
    <xf numFmtId="2" fontId="0" fillId="0" borderId="0" xfId="1" applyNumberFormat="1" applyFont="1"/>
    <xf numFmtId="0" fontId="0" fillId="0" borderId="13" xfId="0" applyBorder="1"/>
    <xf numFmtId="3" fontId="0" fillId="0" borderId="13" xfId="0" applyNumberFormat="1" applyBorder="1"/>
    <xf numFmtId="164" fontId="0" fillId="0" borderId="13" xfId="1" applyNumberFormat="1" applyFont="1" applyBorder="1"/>
    <xf numFmtId="0" fontId="0" fillId="0" borderId="14" xfId="0" applyBorder="1"/>
    <xf numFmtId="3" fontId="0" fillId="0" borderId="14" xfId="0" applyNumberFormat="1" applyBorder="1"/>
    <xf numFmtId="164" fontId="0" fillId="0" borderId="14" xfId="1" applyNumberFormat="1" applyFont="1" applyBorder="1"/>
    <xf numFmtId="0" fontId="0" fillId="0" borderId="15" xfId="0" applyBorder="1"/>
    <xf numFmtId="3" fontId="0" fillId="0" borderId="15" xfId="0" applyNumberFormat="1" applyBorder="1"/>
    <xf numFmtId="164" fontId="0" fillId="0" borderId="15" xfId="1" applyNumberFormat="1" applyFont="1" applyBorder="1"/>
    <xf numFmtId="0" fontId="0" fillId="0" borderId="0" xfId="0" quotePrefix="1"/>
    <xf numFmtId="0" fontId="21" fillId="33" borderId="0" xfId="0" applyFont="1" applyFill="1" applyAlignment="1">
      <alignment horizontal="left"/>
    </xf>
    <xf numFmtId="164" fontId="0" fillId="0" borderId="0" xfId="0" applyNumberFormat="1"/>
    <xf numFmtId="0" fontId="21" fillId="33" borderId="0" xfId="0" applyFont="1" applyFill="1" applyAlignment="1"/>
    <xf numFmtId="14" fontId="0" fillId="0" borderId="0" xfId="0" applyNumberFormat="1"/>
    <xf numFmtId="2" fontId="0" fillId="0" borderId="0" xfId="0" applyNumberFormat="1" applyFont="1"/>
    <xf numFmtId="0" fontId="0" fillId="0" borderId="0" xfId="0" applyFont="1"/>
    <xf numFmtId="0" fontId="0" fillId="0" borderId="0" xfId="0" applyBorder="1"/>
    <xf numFmtId="0" fontId="19" fillId="33" borderId="21" xfId="0" applyFont="1" applyFill="1" applyBorder="1"/>
    <xf numFmtId="0" fontId="19" fillId="33" borderId="22" xfId="0" applyFont="1" applyFill="1" applyBorder="1"/>
    <xf numFmtId="0" fontId="19" fillId="33" borderId="23" xfId="0" applyFont="1" applyFill="1" applyBorder="1"/>
    <xf numFmtId="3" fontId="0" fillId="0" borderId="24" xfId="0" applyNumberFormat="1" applyBorder="1"/>
    <xf numFmtId="3" fontId="0" fillId="0" borderId="25" xfId="0" applyNumberFormat="1" applyBorder="1"/>
    <xf numFmtId="0" fontId="0" fillId="34" borderId="26" xfId="0" applyFill="1" applyBorder="1"/>
    <xf numFmtId="0" fontId="0" fillId="34" borderId="27" xfId="0" applyFill="1" applyBorder="1"/>
    <xf numFmtId="0" fontId="0" fillId="0" borderId="17" xfId="0" applyBorder="1"/>
    <xf numFmtId="0" fontId="15" fillId="33" borderId="19" xfId="0" applyFont="1" applyFill="1" applyBorder="1"/>
    <xf numFmtId="0" fontId="15" fillId="33" borderId="0" xfId="0" applyFont="1" applyFill="1" applyBorder="1" applyAlignment="1">
      <alignment horizontal="center"/>
    </xf>
    <xf numFmtId="0" fontId="15" fillId="33" borderId="0" xfId="0" applyFont="1" applyFill="1" applyBorder="1"/>
    <xf numFmtId="2" fontId="0" fillId="0" borderId="24" xfId="0" applyNumberFormat="1" applyBorder="1" applyAlignment="1">
      <alignment horizontal="center" vertical="center"/>
    </xf>
    <xf numFmtId="0" fontId="0" fillId="0" borderId="24" xfId="0" applyBorder="1" applyAlignment="1">
      <alignment vertical="center"/>
    </xf>
    <xf numFmtId="0" fontId="20" fillId="0" borderId="24" xfId="0" applyFont="1" applyBorder="1" applyAlignment="1">
      <alignment vertical="center"/>
    </xf>
    <xf numFmtId="0" fontId="0" fillId="0" borderId="14" xfId="0" applyBorder="1" applyAlignment="1">
      <alignment vertical="center"/>
    </xf>
    <xf numFmtId="0" fontId="20" fillId="0" borderId="14" xfId="0" applyFont="1" applyBorder="1" applyAlignment="1">
      <alignment vertical="center"/>
    </xf>
    <xf numFmtId="0" fontId="0" fillId="0" borderId="28" xfId="0" applyBorder="1" applyAlignment="1">
      <alignment vertical="center"/>
    </xf>
    <xf numFmtId="0" fontId="20" fillId="0" borderId="28" xfId="0" applyFont="1" applyBorder="1" applyAlignment="1">
      <alignment vertical="center"/>
    </xf>
    <xf numFmtId="0" fontId="20" fillId="0" borderId="30" xfId="0" applyFont="1" applyBorder="1"/>
    <xf numFmtId="0" fontId="0" fillId="0" borderId="31" xfId="0" applyBorder="1"/>
    <xf numFmtId="0" fontId="20" fillId="0" borderId="32" xfId="0" applyFont="1" applyBorder="1"/>
    <xf numFmtId="0" fontId="0" fillId="0" borderId="33" xfId="0" applyBorder="1"/>
    <xf numFmtId="0" fontId="20" fillId="0" borderId="34" xfId="0" applyFont="1" applyBorder="1"/>
    <xf numFmtId="0" fontId="0" fillId="0" borderId="35" xfId="0" applyBorder="1"/>
    <xf numFmtId="2" fontId="0" fillId="0" borderId="0" xfId="0" applyNumberFormat="1" applyFill="1" applyBorder="1" applyAlignment="1">
      <alignment horizontal="center" vertical="center"/>
    </xf>
    <xf numFmtId="0" fontId="15" fillId="33" borderId="0" xfId="0" applyFont="1" applyFill="1" applyAlignment="1">
      <alignment wrapText="1"/>
    </xf>
    <xf numFmtId="0" fontId="0" fillId="0" borderId="0" xfId="0" applyAlignment="1">
      <alignment wrapText="1"/>
    </xf>
    <xf numFmtId="3" fontId="0" fillId="0" borderId="21" xfId="0" applyNumberFormat="1" applyBorder="1"/>
    <xf numFmtId="3" fontId="0" fillId="0" borderId="22" xfId="0" applyNumberFormat="1" applyBorder="1"/>
    <xf numFmtId="3" fontId="0" fillId="0" borderId="23" xfId="0" applyNumberFormat="1" applyBorder="1"/>
    <xf numFmtId="3" fontId="0" fillId="0" borderId="29" xfId="0" applyNumberFormat="1" applyBorder="1"/>
    <xf numFmtId="0" fontId="0" fillId="34" borderId="11" xfId="0" applyFill="1" applyBorder="1"/>
    <xf numFmtId="0" fontId="18" fillId="0" borderId="0" xfId="0" applyFont="1"/>
    <xf numFmtId="0" fontId="19" fillId="0" borderId="0" xfId="0" applyFont="1"/>
    <xf numFmtId="165" fontId="0" fillId="0" borderId="0" xfId="0" applyNumberFormat="1"/>
    <xf numFmtId="0" fontId="2" fillId="0" borderId="0" xfId="43"/>
    <xf numFmtId="0" fontId="22" fillId="0" borderId="11" xfId="43" applyFont="1" applyBorder="1" applyAlignment="1">
      <alignment horizontal="center" vertical="top"/>
    </xf>
    <xf numFmtId="166" fontId="0" fillId="0" borderId="0" xfId="0" applyNumberFormat="1"/>
    <xf numFmtId="0" fontId="18" fillId="0" borderId="0" xfId="0" applyFont="1" applyFill="1" applyBorder="1"/>
    <xf numFmtId="167" fontId="0" fillId="0" borderId="0" xfId="0" applyNumberFormat="1"/>
    <xf numFmtId="9" fontId="0" fillId="0" borderId="0" xfId="0" applyNumberFormat="1"/>
    <xf numFmtId="0" fontId="22" fillId="0" borderId="12" xfId="43" applyFont="1" applyFill="1" applyBorder="1" applyAlignment="1">
      <alignment horizontal="center" vertical="top"/>
    </xf>
    <xf numFmtId="0" fontId="23" fillId="35" borderId="36" xfId="0" applyFont="1" applyFill="1" applyBorder="1" applyAlignment="1">
      <alignment vertical="top" wrapText="1"/>
    </xf>
    <xf numFmtId="0" fontId="23" fillId="35" borderId="36" xfId="0" applyFont="1" applyFill="1" applyBorder="1" applyAlignment="1">
      <alignment horizontal="right" vertical="top" wrapText="1"/>
    </xf>
    <xf numFmtId="0" fontId="23" fillId="35" borderId="37" xfId="0" applyFont="1" applyFill="1" applyBorder="1" applyAlignment="1">
      <alignment vertical="top" wrapText="1"/>
    </xf>
    <xf numFmtId="0" fontId="23" fillId="35" borderId="38" xfId="0" applyFont="1" applyFill="1" applyBorder="1" applyAlignment="1">
      <alignment vertical="top" wrapText="1"/>
    </xf>
    <xf numFmtId="0" fontId="23" fillId="35" borderId="39" xfId="0" applyFont="1" applyFill="1" applyBorder="1" applyAlignment="1">
      <alignment vertical="top" wrapText="1"/>
    </xf>
    <xf numFmtId="0" fontId="23" fillId="35" borderId="39" xfId="0" applyFont="1" applyFill="1" applyBorder="1" applyAlignment="1">
      <alignment horizontal="right" vertical="top" wrapText="1"/>
    </xf>
    <xf numFmtId="2" fontId="23" fillId="35" borderId="36" xfId="0" applyNumberFormat="1" applyFont="1" applyFill="1" applyBorder="1" applyAlignment="1">
      <alignment horizontal="right" vertical="top" wrapText="1"/>
    </xf>
    <xf numFmtId="0" fontId="7" fillId="0" borderId="0" xfId="6"/>
    <xf numFmtId="168" fontId="0" fillId="0" borderId="0" xfId="0" applyNumberFormat="1"/>
    <xf numFmtId="2" fontId="2" fillId="0" borderId="0" xfId="43" applyNumberFormat="1"/>
    <xf numFmtId="0" fontId="1" fillId="0" borderId="0" xfId="43" applyFont="1"/>
    <xf numFmtId="0" fontId="22" fillId="0" borderId="0" xfId="43" applyFont="1" applyFill="1" applyBorder="1" applyAlignment="1">
      <alignment horizontal="center" vertical="top"/>
    </xf>
    <xf numFmtId="169" fontId="0" fillId="0" borderId="0" xfId="0" applyNumberFormat="1"/>
    <xf numFmtId="0" fontId="24" fillId="0" borderId="12" xfId="43" applyFont="1" applyFill="1" applyBorder="1" applyAlignment="1">
      <alignment horizontal="center" vertical="top"/>
    </xf>
    <xf numFmtId="0" fontId="24" fillId="0" borderId="11" xfId="43" applyFont="1" applyBorder="1" applyAlignment="1">
      <alignment horizontal="left" vertical="top"/>
    </xf>
    <xf numFmtId="167" fontId="0" fillId="0" borderId="24" xfId="0" applyNumberFormat="1" applyBorder="1" applyAlignment="1">
      <alignment horizontal="center" vertical="center"/>
    </xf>
    <xf numFmtId="9" fontId="0" fillId="0" borderId="24" xfId="0" applyNumberFormat="1" applyBorder="1" applyAlignment="1">
      <alignment horizontal="center" vertical="center"/>
    </xf>
    <xf numFmtId="0" fontId="22" fillId="0" borderId="11" xfId="0" applyFont="1" applyBorder="1" applyAlignment="1">
      <alignment horizontal="center" vertical="top"/>
    </xf>
    <xf numFmtId="0" fontId="20" fillId="0" borderId="0" xfId="0" applyFont="1" applyBorder="1" applyAlignment="1">
      <alignment vertical="center"/>
    </xf>
    <xf numFmtId="0" fontId="21" fillId="33" borderId="17" xfId="0" applyFont="1" applyFill="1" applyBorder="1" applyAlignment="1">
      <alignment horizontal="center"/>
    </xf>
    <xf numFmtId="0" fontId="21" fillId="33" borderId="18" xfId="0" applyFont="1" applyFill="1" applyBorder="1" applyAlignment="1">
      <alignment horizontal="center"/>
    </xf>
    <xf numFmtId="0" fontId="21" fillId="33" borderId="16" xfId="0" applyFont="1" applyFill="1" applyBorder="1" applyAlignment="1">
      <alignment horizontal="center"/>
    </xf>
    <xf numFmtId="0" fontId="19" fillId="33" borderId="20" xfId="0" applyFont="1" applyFill="1" applyBorder="1" applyAlignment="1">
      <alignment horizontal="center"/>
    </xf>
    <xf numFmtId="0" fontId="19" fillId="33" borderId="0" xfId="0" applyFont="1" applyFill="1" applyAlignment="1">
      <alignment horizontal="center"/>
    </xf>
  </cellXfs>
  <cellStyles count="44">
    <cellStyle name="20 % - Farve1" xfId="20" builtinId="30" customBuiltin="1"/>
    <cellStyle name="20 % - Farve2" xfId="24" builtinId="34" customBuiltin="1"/>
    <cellStyle name="20 % - Farve3" xfId="28" builtinId="38" customBuiltin="1"/>
    <cellStyle name="20 % - Farve4" xfId="32" builtinId="42" customBuiltin="1"/>
    <cellStyle name="20 % - Farve5" xfId="36" builtinId="46" customBuiltin="1"/>
    <cellStyle name="20 % - Farve6" xfId="40" builtinId="50" customBuiltin="1"/>
    <cellStyle name="40 % - Farve1" xfId="21" builtinId="31" customBuiltin="1"/>
    <cellStyle name="40 % - Farve2" xfId="25" builtinId="35" customBuiltin="1"/>
    <cellStyle name="40 % - Farve3" xfId="29" builtinId="39" customBuiltin="1"/>
    <cellStyle name="40 % - Farve4" xfId="33" builtinId="43" customBuiltin="1"/>
    <cellStyle name="40 % - Farve5" xfId="37" builtinId="47" customBuiltin="1"/>
    <cellStyle name="40 % - Farve6" xfId="41" builtinId="51" customBuiltin="1"/>
    <cellStyle name="60 % - Farve1" xfId="22" builtinId="32" customBuiltin="1"/>
    <cellStyle name="60 % - Farve2" xfId="26" builtinId="36" customBuiltin="1"/>
    <cellStyle name="60 % - Farve3" xfId="30" builtinId="40" customBuiltin="1"/>
    <cellStyle name="60 % - Farve4" xfId="34" builtinId="44" customBuiltin="1"/>
    <cellStyle name="60 % - Farve5" xfId="38" builtinId="48" customBuiltin="1"/>
    <cellStyle name="60 % - Farve6" xfId="42" builtinId="52" customBuiltin="1"/>
    <cellStyle name="Advarselstekst" xfId="15" builtinId="11" customBuiltin="1"/>
    <cellStyle name="Bemærk!" xfId="16" builtinId="10" customBuiltin="1"/>
    <cellStyle name="Beregning" xfId="12" builtinId="22" customBuiltin="1"/>
    <cellStyle name="Farve1" xfId="19" builtinId="29" customBuiltin="1"/>
    <cellStyle name="Farve2" xfId="23" builtinId="33" customBuiltin="1"/>
    <cellStyle name="Farve3" xfId="27" builtinId="37" customBuiltin="1"/>
    <cellStyle name="Farve4" xfId="31" builtinId="41" customBuiltin="1"/>
    <cellStyle name="Farve5" xfId="35" builtinId="45" customBuiltin="1"/>
    <cellStyle name="Farve6" xfId="39" builtinId="49" customBuiltin="1"/>
    <cellStyle name="Forklarende tekst" xfId="17" builtinId="53" customBuiltin="1"/>
    <cellStyle name="God" xfId="7" builtinId="26" customBuiltin="1"/>
    <cellStyle name="Input" xfId="10" builtinId="20" customBuiltin="1"/>
    <cellStyle name="Kontrollér celle" xfId="14" builtinId="23" customBuiltin="1"/>
    <cellStyle name="Neutral" xfId="9" builtinId="28" customBuiltin="1"/>
    <cellStyle name="Normal" xfId="0" builtinId="0"/>
    <cellStyle name="Normal 2" xfId="43" xr:uid="{9060064D-09E4-4CB6-BE93-EEC9BB3B5967}"/>
    <cellStyle name="Output" xfId="11" builtinId="21" customBuiltin="1"/>
    <cellStyle name="Overskrift 1" xfId="3" builtinId="16" customBuiltin="1"/>
    <cellStyle name="Overskrift 2" xfId="4" builtinId="17" customBuiltin="1"/>
    <cellStyle name="Overskrift 3" xfId="5" builtinId="18" customBuiltin="1"/>
    <cellStyle name="Overskrift 4" xfId="6" builtinId="19" customBuiltin="1"/>
    <cellStyle name="Procent" xfId="1" builtinId="5"/>
    <cellStyle name="Sammenkædet celle" xfId="13" builtinId="24" customBuiltin="1"/>
    <cellStyle name="Titel" xfId="2" builtinId="15" customBuiltin="1"/>
    <cellStyle name="Total" xfId="18" builtinId="25" customBuiltin="1"/>
    <cellStyle name="Ugyldig" xfId="8" builtinId="27" customBuiltin="1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537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Discount function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635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3733941152092831E-2"/>
                  <c:y val="-5.72057205720572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931-A540-A57A-A7DD0CADE04F}"/>
                </c:ext>
              </c:extLst>
            </c:dLbl>
            <c:dLbl>
              <c:idx val="1"/>
              <c:layout>
                <c:manualLayout>
                  <c:x val="1.5864621893178173E-2"/>
                  <c:y val="-4.84048404840485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931-A540-A57A-A7DD0CADE04F}"/>
                </c:ext>
              </c:extLst>
            </c:dLbl>
            <c:dLbl>
              <c:idx val="2"/>
              <c:layout>
                <c:manualLayout>
                  <c:x val="1.1634056054997356E-2"/>
                  <c:y val="-5.72057205720572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931-A540-A57A-A7DD0CADE04F}"/>
                </c:ext>
              </c:extLst>
            </c:dLbl>
            <c:dLbl>
              <c:idx val="3"/>
              <c:layout>
                <c:manualLayout>
                  <c:x val="7.403490216816422E-3"/>
                  <c:y val="-6.38063806380638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931-A540-A57A-A7DD0CADE04F}"/>
                </c:ext>
              </c:extLst>
            </c:dLbl>
            <c:dLbl>
              <c:idx val="4"/>
              <c:layout>
                <c:manualLayout>
                  <c:x val="3.1729243786356425E-3"/>
                  <c:y val="-7.700770077007716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931-A540-A57A-A7DD0CADE04F}"/>
                </c:ext>
              </c:extLst>
            </c:dLbl>
            <c:dLbl>
              <c:idx val="5"/>
              <c:layout>
                <c:manualLayout>
                  <c:x val="2.1152829190904283E-3"/>
                  <c:y val="-6.600660066006616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931-A540-A57A-A7DD0CADE04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Cockpit!$H$3:$M$3</c:f>
              <c:numCache>
                <c:formatCode>0.00</c:formatCode>
                <c:ptCount val="6"/>
                <c:pt idx="0">
                  <c:v>1</c:v>
                </c:pt>
                <c:pt idx="1">
                  <c:v>0.66666666666666663</c:v>
                </c:pt>
                <c:pt idx="2">
                  <c:v>0.44444444444444442</c:v>
                </c:pt>
                <c:pt idx="3">
                  <c:v>0.29629629629629628</c:v>
                </c:pt>
                <c:pt idx="4">
                  <c:v>0.19753086419753085</c:v>
                </c:pt>
                <c:pt idx="5">
                  <c:v>0.13168724279835389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31-A540-A57A-A7DD0CADE0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459359"/>
        <c:axId val="72866159"/>
      </c:lineChart>
      <c:catAx>
        <c:axId val="74459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66159"/>
        <c:crosses val="autoZero"/>
        <c:auto val="1"/>
        <c:lblAlgn val="ctr"/>
        <c:lblOffset val="100"/>
        <c:noMultiLvlLbl val="0"/>
      </c:catAx>
      <c:valAx>
        <c:axId val="7286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593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Growth trajectory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Realized value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Cockpit!$C$28:$C$48</c:f>
              <c:numCache>
                <c:formatCode>0.00</c:formatCode>
                <c:ptCount val="21"/>
                <c:pt idx="0">
                  <c:v>50.981000000000002</c:v>
                </c:pt>
                <c:pt idx="1">
                  <c:v>52.300080000000001</c:v>
                </c:pt>
                <c:pt idx="2">
                  <c:v>53.022558000000004</c:v>
                </c:pt>
                <c:pt idx="3">
                  <c:v>53.143954000000001</c:v>
                </c:pt>
                <c:pt idx="4">
                  <c:v>54.084242000000003</c:v>
                </c:pt>
                <c:pt idx="5">
                  <c:v>55.187292999999997</c:v>
                </c:pt>
                <c:pt idx="6">
                  <c:v>56.650684999999996</c:v>
                </c:pt>
                <c:pt idx="7">
                  <c:v>57.363773999999999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B7-7D41-9AA7-994F93967892}"/>
            </c:ext>
          </c:extLst>
        </c:ser>
        <c:ser>
          <c:idx val="1"/>
          <c:order val="1"/>
          <c:tx>
            <c:v>Target value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Cockpit!$D$28:$D$48</c:f>
              <c:numCache>
                <c:formatCode>0.00</c:formatCode>
                <c:ptCount val="21"/>
                <c:pt idx="0">
                  <c:v>50.828919085000003</c:v>
                </c:pt>
                <c:pt idx="1">
                  <c:v>51.671580306989554</c:v>
                </c:pt>
                <c:pt idx="2">
                  <c:v>52.52821148836103</c:v>
                </c:pt>
                <c:pt idx="3">
                  <c:v>53.399044228433411</c:v>
                </c:pt>
                <c:pt idx="4">
                  <c:v>54.284313966067565</c:v>
                </c:pt>
                <c:pt idx="5">
                  <c:v>55.184260043319675</c:v>
                </c:pt>
                <c:pt idx="6">
                  <c:v>56.099125770149897</c:v>
                </c:pt>
                <c:pt idx="7">
                  <c:v>57.029158490203756</c:v>
                </c:pt>
                <c:pt idx="8">
                  <c:v>57.974609647684147</c:v>
                </c:pt>
                <c:pt idx="9">
                  <c:v>58.935734855331965</c:v>
                </c:pt>
                <c:pt idx="10">
                  <c:v>59.912793963533659</c:v>
                </c:pt>
                <c:pt idx="11">
                  <c:v>60.906051130574589</c:v>
                </c:pt>
                <c:pt idx="12">
                  <c:v>61.915774894056973</c:v>
                </c:pt>
                <c:pt idx="13">
                  <c:v>62.942238243501926</c:v>
                </c:pt>
                <c:pt idx="14">
                  <c:v>63.985718694155047</c:v>
                </c:pt>
                <c:pt idx="15">
                  <c:v>65.046498362015583</c:v>
                </c:pt>
                <c:pt idx="16">
                  <c:v>66.1248640401095</c:v>
                </c:pt>
                <c:pt idx="17">
                  <c:v>67.221107276027041</c:v>
                </c:pt>
                <c:pt idx="18">
                  <c:v>68.33552445074568</c:v>
                </c:pt>
                <c:pt idx="19">
                  <c:v>69.468416858759824</c:v>
                </c:pt>
                <c:pt idx="20">
                  <c:v>70.620090789539063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B7-7D41-9AA7-994F939678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4200031"/>
        <c:axId val="818833487"/>
      </c:lineChart>
      <c:catAx>
        <c:axId val="9142000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833487"/>
        <c:crossesAt val="50"/>
        <c:auto val="1"/>
        <c:lblAlgn val="ctr"/>
        <c:lblOffset val="100"/>
        <c:noMultiLvlLbl val="0"/>
      </c:catAx>
      <c:valAx>
        <c:axId val="818833487"/>
        <c:scaling>
          <c:orientation val="minMax"/>
          <c:max val="71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4200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xPoints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Player!$B$2</c:f>
              <c:strCache>
                <c:ptCount val="1"/>
                <c:pt idx="0">
                  <c:v>Bertrand Traore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Player!$C$3:$H$3</c:f>
              <c:numCache>
                <c:formatCode>#,##0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B4-344E-9650-B4A61809A570}"/>
            </c:ext>
          </c:extLst>
        </c:ser>
        <c:ser>
          <c:idx val="1"/>
          <c:order val="1"/>
          <c:tx>
            <c:v>Average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Player!$M$3:$R$3</c:f>
              <c:numCache>
                <c:formatCode>#,##0</c:formatCode>
                <c:ptCount val="6"/>
                <c:pt idx="0">
                  <c:v>41895.552122005967</c:v>
                </c:pt>
                <c:pt idx="1">
                  <c:v>66017.650916776736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B4-344E-9650-B4A61809A5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4162959"/>
        <c:axId val="1703191647"/>
      </c:lineChart>
      <c:catAx>
        <c:axId val="17141629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3191647"/>
        <c:crosses val="autoZero"/>
        <c:auto val="1"/>
        <c:lblAlgn val="ctr"/>
        <c:lblOffset val="100"/>
        <c:noMultiLvlLbl val="0"/>
      </c:catAx>
      <c:valAx>
        <c:axId val="170319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162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SOG!$I$2:$I$21</c:f>
              <c:numCache>
                <c:formatCode>General</c:formatCode>
                <c:ptCount val="20"/>
              </c:numCache>
            </c:numRef>
          </c:xVal>
          <c:yVal>
            <c:numRef>
              <c:f>SOG!$J$2:$J$21</c:f>
              <c:numCache>
                <c:formatCode>General</c:formatCode>
                <c:ptCount val="2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F3-4F42-8088-967173E32D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8184936"/>
        <c:axId val="638186248"/>
      </c:scatterChart>
      <c:valAx>
        <c:axId val="638184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186248"/>
        <c:crosses val="autoZero"/>
        <c:crossBetween val="midCat"/>
      </c:valAx>
      <c:valAx>
        <c:axId val="638186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184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184976</xdr:colOff>
      <xdr:row>0</xdr:row>
      <xdr:rowOff>201509</xdr:rowOff>
    </xdr:from>
    <xdr:to>
      <xdr:col>13</xdr:col>
      <xdr:colOff>285561</xdr:colOff>
      <xdr:row>24</xdr:row>
      <xdr:rowOff>82662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BB22D1-092B-EE48-926D-AD7A26A1B8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167579</xdr:colOff>
      <xdr:row>26</xdr:row>
      <xdr:rowOff>59967</xdr:rowOff>
    </xdr:from>
    <xdr:to>
      <xdr:col>13</xdr:col>
      <xdr:colOff>278047</xdr:colOff>
      <xdr:row>48</xdr:row>
      <xdr:rowOff>22544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CA9C04-4150-1E41-8050-67FB0D8BDE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62855</xdr:colOff>
      <xdr:row>1</xdr:row>
      <xdr:rowOff>2701</xdr:rowOff>
    </xdr:from>
    <xdr:to>
      <xdr:col>13</xdr:col>
      <xdr:colOff>835212</xdr:colOff>
      <xdr:row>12</xdr:row>
      <xdr:rowOff>200025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1AAC98-68CF-D74E-914C-5318F0F390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183832</xdr:colOff>
      <xdr:row>5</xdr:row>
      <xdr:rowOff>110490</xdr:rowOff>
    </xdr:from>
    <xdr:to>
      <xdr:col>24</xdr:col>
      <xdr:colOff>649605</xdr:colOff>
      <xdr:row>21</xdr:row>
      <xdr:rowOff>182880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6AA44E-74FA-4531-A819-756E5A60D6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4279B67-F42A-45AC-987F-890E411C72BD}" name="Table18" displayName="Table18" ref="A1:A622" totalsRowShown="0" headerRowCellStyle="Normal 2" dataCellStyle="Normal 2">
  <autoFilter ref="A1:A622" xr:uid="{8CBD5003-A8BC-46E2-B99A-CB79B3EA9F24}"/>
  <tableColumns count="1">
    <tableColumn id="1" xr3:uid="{0902EB48-859E-4751-A1EB-AD724EB4CFB7}" name="Column1" dataCellStyle="Normal 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2D84A3F-C1A0-4C39-A634-54C34E5A0DD4}" name="Table29" displayName="Table29" ref="C1:C2071" totalsRowShown="0">
  <autoFilter ref="C1:C2071" xr:uid="{D9265CC0-8A53-48F2-8F3D-7AFA6BFA7BC9}"/>
  <tableColumns count="1">
    <tableColumn id="1" xr3:uid="{508241EA-8236-4C65-BDBB-9DD4D39094D7}" name="Column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0C0A721-8DBC-45F9-B318-819B9E1324F8}" name="Table1" displayName="Table1" ref="A1:A622" totalsRowShown="0" headerRowCellStyle="Normal 2" dataCellStyle="Normal 2">
  <autoFilter ref="A1:A622" xr:uid="{EDCE34E6-ABA6-4C59-9B5B-49A9BCFF54C3}"/>
  <tableColumns count="1">
    <tableColumn id="1" xr3:uid="{54167EA0-F48A-48D3-B976-1FC7B966F86C}" name="Column1" dataCellStyle="Normal 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F1C707D-F082-454E-B2FD-E7B9428E0EDF}" name="Table2" displayName="Table2" ref="C1:C2071" totalsRowShown="0">
  <autoFilter ref="C1:C2071" xr:uid="{203A30F9-F6FA-470B-A144-2DD57DB1D781}"/>
  <sortState xmlns:xlrd2="http://schemas.microsoft.com/office/spreadsheetml/2017/richdata2" ref="C2:C2071">
    <sortCondition descending="1" ref="C1:C2071"/>
  </sortState>
  <tableColumns count="1">
    <tableColumn id="1" xr3:uid="{AF1F3A68-5819-46AD-9D14-5901E381A044}" name="Column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8353B-89AA-C141-A3CD-FCDA1D6730B6}">
  <sheetPr>
    <tabColor theme="0" tint="-0.249977111117893"/>
  </sheetPr>
  <dimension ref="A2:B6"/>
  <sheetViews>
    <sheetView showGridLines="0" zoomScale="150" workbookViewId="0"/>
  </sheetViews>
  <sheetFormatPr defaultColWidth="11" defaultRowHeight="15.6" x14ac:dyDescent="0.3"/>
  <cols>
    <col min="1" max="1" width="3" customWidth="1"/>
  </cols>
  <sheetData>
    <row r="2" spans="1:2" ht="16.2" thickBot="1" x14ac:dyDescent="0.35">
      <c r="B2" s="14" t="s">
        <v>459</v>
      </c>
    </row>
    <row r="3" spans="1:2" x14ac:dyDescent="0.3">
      <c r="A3" s="12">
        <v>1</v>
      </c>
      <c r="B3" t="s">
        <v>460</v>
      </c>
    </row>
    <row r="4" spans="1:2" x14ac:dyDescent="0.3">
      <c r="A4" s="12">
        <v>1</v>
      </c>
      <c r="B4" t="s">
        <v>458</v>
      </c>
    </row>
    <row r="5" spans="1:2" x14ac:dyDescent="0.3">
      <c r="A5" s="12">
        <v>1</v>
      </c>
      <c r="B5" t="s">
        <v>461</v>
      </c>
    </row>
    <row r="6" spans="1:2" x14ac:dyDescent="0.3">
      <c r="A6" s="12">
        <v>1</v>
      </c>
      <c r="B6" t="s">
        <v>651</v>
      </c>
    </row>
  </sheetData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4" id="{0C0BE574-22C7-2240-9EC1-753247C4991B}">
            <x14:iconSet iconSet="3Symbols" showValue="0" custom="1">
              <x14:cfvo type="percent">
                <xm:f>0</xm:f>
              </x14:cfvo>
              <x14:cfvo type="num">
                <xm:f>0.5</xm:f>
              </x14:cfvo>
              <x14:cfvo type="num">
                <xm:f>0.5</xm:f>
              </x14:cfvo>
              <x14:cfIcon iconSet="4RedToBlack" iconId="1"/>
              <x14:cfIcon iconSet="4RedToBlack" iconId="1"/>
              <x14:cfIcon iconSet="3Symbols" iconId="2"/>
            </x14:iconSet>
          </x14:cfRule>
          <xm:sqref>A4</xm:sqref>
        </x14:conditionalFormatting>
        <x14:conditionalFormatting xmlns:xm="http://schemas.microsoft.com/office/excel/2006/main">
          <x14:cfRule type="iconSet" priority="3" id="{D22F2193-1C14-CE4C-AF2A-4CE861C87A6C}">
            <x14:iconSet iconSet="3Symbols" showValue="0" custom="1">
              <x14:cfvo type="percent">
                <xm:f>0</xm:f>
              </x14:cfvo>
              <x14:cfvo type="num">
                <xm:f>0.5</xm:f>
              </x14:cfvo>
              <x14:cfvo type="num">
                <xm:f>0.5</xm:f>
              </x14:cfvo>
              <x14:cfIcon iconSet="4RedToBlack" iconId="1"/>
              <x14:cfIcon iconSet="4RedToBlack" iconId="1"/>
              <x14:cfIcon iconSet="3Symbols" iconId="2"/>
            </x14:iconSet>
          </x14:cfRule>
          <xm:sqref>A3</xm:sqref>
        </x14:conditionalFormatting>
        <x14:conditionalFormatting xmlns:xm="http://schemas.microsoft.com/office/excel/2006/main">
          <x14:cfRule type="iconSet" priority="2" id="{9BCEC1FF-6966-3343-8EFF-9835E5B635C0}">
            <x14:iconSet iconSet="3Symbols" showValue="0" custom="1">
              <x14:cfvo type="percent">
                <xm:f>0</xm:f>
              </x14:cfvo>
              <x14:cfvo type="num">
                <xm:f>0.5</xm:f>
              </x14:cfvo>
              <x14:cfvo type="num">
                <xm:f>0.5</xm:f>
              </x14:cfvo>
              <x14:cfIcon iconSet="4RedToBlack" iconId="1"/>
              <x14:cfIcon iconSet="4RedToBlack" iconId="1"/>
              <x14:cfIcon iconSet="3Symbols" iconId="2"/>
            </x14:iconSet>
          </x14:cfRule>
          <xm:sqref>A5</xm:sqref>
        </x14:conditionalFormatting>
        <x14:conditionalFormatting xmlns:xm="http://schemas.microsoft.com/office/excel/2006/main">
          <x14:cfRule type="iconSet" priority="1" id="{2E530124-1DF8-8F42-8806-6F660DC3EE2E}">
            <x14:iconSet iconSet="3Symbols" showValue="0" custom="1">
              <x14:cfvo type="percent">
                <xm:f>0</xm:f>
              </x14:cfvo>
              <x14:cfvo type="num">
                <xm:f>0.5</xm:f>
              </x14:cfvo>
              <x14:cfvo type="num">
                <xm:f>0.5</xm:f>
              </x14:cfvo>
              <x14:cfIcon iconSet="4RedToBlack" iconId="1"/>
              <x14:cfIcon iconSet="4RedToBlack" iconId="1"/>
              <x14:cfIcon iconSet="3Symbols" iconId="2"/>
            </x14:iconSet>
          </x14:cfRule>
          <xm:sqref>A6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3D181-1A1C-4149-8AE0-2A0CA23E29B0}">
  <sheetPr>
    <tabColor theme="4" tint="0.39997558519241921"/>
  </sheetPr>
  <dimension ref="B2:M52"/>
  <sheetViews>
    <sheetView showGridLines="0" zoomScale="85" zoomScaleNormal="85" workbookViewId="0">
      <selection activeCell="C5" sqref="C5"/>
    </sheetView>
  </sheetViews>
  <sheetFormatPr defaultColWidth="11" defaultRowHeight="15.6" x14ac:dyDescent="0.3"/>
  <cols>
    <col min="2" max="2" width="22.8984375" customWidth="1"/>
    <col min="3" max="3" width="11.8984375" bestFit="1" customWidth="1"/>
  </cols>
  <sheetData>
    <row r="2" spans="2:13" x14ac:dyDescent="0.3">
      <c r="B2" s="10" t="s">
        <v>493</v>
      </c>
      <c r="C2" s="10" t="s">
        <v>419</v>
      </c>
      <c r="H2" s="32">
        <v>0</v>
      </c>
      <c r="I2" s="32">
        <f>H2+1</f>
        <v>1</v>
      </c>
      <c r="J2" s="32">
        <f t="shared" ref="J2:M2" si="0">I2+1</f>
        <v>2</v>
      </c>
      <c r="K2" s="32">
        <f t="shared" si="0"/>
        <v>3</v>
      </c>
      <c r="L2" s="32">
        <f t="shared" si="0"/>
        <v>4</v>
      </c>
      <c r="M2" s="32">
        <f t="shared" si="0"/>
        <v>5</v>
      </c>
    </row>
    <row r="3" spans="2:13" x14ac:dyDescent="0.3">
      <c r="B3" t="s">
        <v>494</v>
      </c>
      <c r="C3" s="2">
        <f>2/3</f>
        <v>0.66666666666666663</v>
      </c>
      <c r="G3" s="2"/>
      <c r="H3" s="31">
        <f>$C$3^H2</f>
        <v>1</v>
      </c>
      <c r="I3" s="31">
        <f t="shared" ref="I3:L3" si="1">$C$3^I2</f>
        <v>0.66666666666666663</v>
      </c>
      <c r="J3" s="31">
        <f t="shared" si="1"/>
        <v>0.44444444444444442</v>
      </c>
      <c r="K3" s="31">
        <f t="shared" si="1"/>
        <v>0.29629629629629628</v>
      </c>
      <c r="L3" s="31">
        <f t="shared" si="1"/>
        <v>0.19753086419753085</v>
      </c>
      <c r="M3" s="31">
        <f t="shared" ref="M3" si="2">$C$3^M2</f>
        <v>0.13168724279835389</v>
      </c>
    </row>
    <row r="4" spans="2:13" x14ac:dyDescent="0.3">
      <c r="B4" t="s">
        <v>748</v>
      </c>
      <c r="C4">
        <v>27</v>
      </c>
    </row>
    <row r="5" spans="2:13" x14ac:dyDescent="0.3">
      <c r="B5" t="s">
        <v>749</v>
      </c>
      <c r="C5">
        <v>6</v>
      </c>
    </row>
    <row r="26" spans="2:4" x14ac:dyDescent="0.3">
      <c r="C26" s="68"/>
    </row>
    <row r="27" spans="2:4" x14ac:dyDescent="0.3">
      <c r="B27" t="s">
        <v>832</v>
      </c>
      <c r="C27">
        <f>1.0165783817</f>
        <v>1.0165783817</v>
      </c>
    </row>
    <row r="28" spans="2:4" x14ac:dyDescent="0.3">
      <c r="B28" s="5" t="str">
        <f>"Round "&amp;(ROW()-27)</f>
        <v>Round 1</v>
      </c>
      <c r="C28" s="2">
        <v>50.981000000000002</v>
      </c>
      <c r="D28" s="2">
        <f>50*($C$27^(ROW()-27))</f>
        <v>50.828919085000003</v>
      </c>
    </row>
    <row r="29" spans="2:4" x14ac:dyDescent="0.3">
      <c r="B29" s="5" t="str">
        <f t="shared" ref="B29:B48" si="3">"Round "&amp;(ROW()-27)</f>
        <v>Round 2</v>
      </c>
      <c r="C29" s="2">
        <v>52.300080000000001</v>
      </c>
      <c r="D29" s="2">
        <f t="shared" ref="D29:D48" si="4">50*($C$27^(ROW()-27))</f>
        <v>51.671580306989554</v>
      </c>
    </row>
    <row r="30" spans="2:4" x14ac:dyDescent="0.3">
      <c r="B30" s="5" t="str">
        <f t="shared" si="3"/>
        <v>Round 3</v>
      </c>
      <c r="C30" s="2">
        <v>53.022558000000004</v>
      </c>
      <c r="D30" s="2">
        <f t="shared" si="4"/>
        <v>52.52821148836103</v>
      </c>
    </row>
    <row r="31" spans="2:4" x14ac:dyDescent="0.3">
      <c r="B31" s="5" t="str">
        <f t="shared" si="3"/>
        <v>Round 4</v>
      </c>
      <c r="C31" s="2">
        <v>53.143954000000001</v>
      </c>
      <c r="D31" s="2">
        <f t="shared" si="4"/>
        <v>53.399044228433411</v>
      </c>
    </row>
    <row r="32" spans="2:4" x14ac:dyDescent="0.3">
      <c r="B32" s="5" t="str">
        <f t="shared" si="3"/>
        <v>Round 5</v>
      </c>
      <c r="C32" s="2">
        <v>54.084242000000003</v>
      </c>
      <c r="D32" s="2">
        <f t="shared" si="4"/>
        <v>54.284313966067565</v>
      </c>
    </row>
    <row r="33" spans="2:4" x14ac:dyDescent="0.3">
      <c r="B33" s="5" t="str">
        <f t="shared" si="3"/>
        <v>Round 6</v>
      </c>
      <c r="C33" s="2">
        <v>55.187292999999997</v>
      </c>
      <c r="D33" s="2">
        <f t="shared" si="4"/>
        <v>55.184260043319675</v>
      </c>
    </row>
    <row r="34" spans="2:4" x14ac:dyDescent="0.3">
      <c r="B34" s="5" t="str">
        <f t="shared" si="3"/>
        <v>Round 7</v>
      </c>
      <c r="C34" s="2">
        <v>56.650684999999996</v>
      </c>
      <c r="D34" s="2">
        <f t="shared" si="4"/>
        <v>56.099125770149897</v>
      </c>
    </row>
    <row r="35" spans="2:4" x14ac:dyDescent="0.3">
      <c r="B35" s="5" t="str">
        <f t="shared" si="3"/>
        <v>Round 8</v>
      </c>
      <c r="C35" s="2">
        <v>57.363773999999999</v>
      </c>
      <c r="D35" s="2">
        <f t="shared" si="4"/>
        <v>57.029158490203756</v>
      </c>
    </row>
    <row r="36" spans="2:4" x14ac:dyDescent="0.3">
      <c r="B36" s="5" t="str">
        <f t="shared" si="3"/>
        <v>Round 9</v>
      </c>
      <c r="C36" s="2"/>
      <c r="D36" s="2">
        <f t="shared" si="4"/>
        <v>57.974609647684147</v>
      </c>
    </row>
    <row r="37" spans="2:4" x14ac:dyDescent="0.3">
      <c r="B37" s="5" t="str">
        <f t="shared" si="3"/>
        <v>Round 10</v>
      </c>
      <c r="C37" s="2"/>
      <c r="D37" s="2">
        <f t="shared" si="4"/>
        <v>58.935734855331965</v>
      </c>
    </row>
    <row r="38" spans="2:4" x14ac:dyDescent="0.3">
      <c r="B38" s="5" t="str">
        <f t="shared" si="3"/>
        <v>Round 11</v>
      </c>
      <c r="C38" s="2"/>
      <c r="D38" s="2">
        <f t="shared" si="4"/>
        <v>59.912793963533659</v>
      </c>
    </row>
    <row r="39" spans="2:4" x14ac:dyDescent="0.3">
      <c r="B39" s="5" t="str">
        <f t="shared" si="3"/>
        <v>Round 12</v>
      </c>
      <c r="C39" s="2"/>
      <c r="D39" s="2">
        <f t="shared" si="4"/>
        <v>60.906051130574589</v>
      </c>
    </row>
    <row r="40" spans="2:4" x14ac:dyDescent="0.3">
      <c r="B40" s="5" t="str">
        <f t="shared" si="3"/>
        <v>Round 13</v>
      </c>
      <c r="C40" s="2"/>
      <c r="D40" s="2">
        <f t="shared" si="4"/>
        <v>61.915774894056973</v>
      </c>
    </row>
    <row r="41" spans="2:4" x14ac:dyDescent="0.3">
      <c r="B41" s="5" t="str">
        <f t="shared" si="3"/>
        <v>Round 14</v>
      </c>
      <c r="C41" s="2"/>
      <c r="D41" s="2">
        <f t="shared" si="4"/>
        <v>62.942238243501926</v>
      </c>
    </row>
    <row r="42" spans="2:4" x14ac:dyDescent="0.3">
      <c r="B42" s="5" t="str">
        <f t="shared" si="3"/>
        <v>Round 15</v>
      </c>
      <c r="C42" s="2"/>
      <c r="D42" s="2">
        <f t="shared" si="4"/>
        <v>63.985718694155047</v>
      </c>
    </row>
    <row r="43" spans="2:4" x14ac:dyDescent="0.3">
      <c r="B43" s="5" t="str">
        <f t="shared" si="3"/>
        <v>Round 16</v>
      </c>
      <c r="C43" s="2"/>
      <c r="D43" s="2">
        <f t="shared" si="4"/>
        <v>65.046498362015583</v>
      </c>
    </row>
    <row r="44" spans="2:4" x14ac:dyDescent="0.3">
      <c r="B44" s="5" t="str">
        <f t="shared" si="3"/>
        <v>Round 17</v>
      </c>
      <c r="C44" s="2"/>
      <c r="D44" s="2">
        <f t="shared" si="4"/>
        <v>66.1248640401095</v>
      </c>
    </row>
    <row r="45" spans="2:4" x14ac:dyDescent="0.3">
      <c r="B45" s="5" t="str">
        <f t="shared" si="3"/>
        <v>Round 18</v>
      </c>
      <c r="C45" s="2"/>
      <c r="D45" s="2">
        <f t="shared" si="4"/>
        <v>67.221107276027041</v>
      </c>
    </row>
    <row r="46" spans="2:4" x14ac:dyDescent="0.3">
      <c r="B46" s="5" t="str">
        <f t="shared" si="3"/>
        <v>Round 19</v>
      </c>
      <c r="C46" s="2"/>
      <c r="D46" s="2">
        <f t="shared" si="4"/>
        <v>68.33552445074568</v>
      </c>
    </row>
    <row r="47" spans="2:4" x14ac:dyDescent="0.3">
      <c r="B47" s="5" t="str">
        <f t="shared" si="3"/>
        <v>Round 20</v>
      </c>
      <c r="C47" s="2"/>
      <c r="D47" s="2">
        <f t="shared" si="4"/>
        <v>69.468416858759824</v>
      </c>
    </row>
    <row r="48" spans="2:4" x14ac:dyDescent="0.3">
      <c r="B48" s="5" t="str">
        <f t="shared" si="3"/>
        <v>Round 21</v>
      </c>
      <c r="C48" s="2"/>
      <c r="D48" s="2">
        <f t="shared" si="4"/>
        <v>70.620090789539063</v>
      </c>
    </row>
    <row r="49" spans="2:2" x14ac:dyDescent="0.3">
      <c r="B49" s="5"/>
    </row>
    <row r="50" spans="2:2" x14ac:dyDescent="0.3">
      <c r="B50" s="5"/>
    </row>
    <row r="51" spans="2:2" x14ac:dyDescent="0.3">
      <c r="B51" s="5"/>
    </row>
    <row r="52" spans="2:2" x14ac:dyDescent="0.3">
      <c r="B52" s="5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CBE93-A981-7846-8914-5C2A3995D338}">
  <sheetPr>
    <tabColor theme="9" tint="0.39997558519241921"/>
  </sheetPr>
  <dimension ref="A1"/>
  <sheetViews>
    <sheetView workbookViewId="0"/>
  </sheetViews>
  <sheetFormatPr defaultColWidth="11" defaultRowHeight="15.6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39997558519241921"/>
  </sheetPr>
  <dimension ref="A1:AL574"/>
  <sheetViews>
    <sheetView showGridLines="0" zoomScaleNormal="100" workbookViewId="0">
      <pane ySplit="2" topLeftCell="A3" activePane="bottomLeft" state="frozen"/>
      <selection pane="bottomLeft" activeCell="N9" sqref="N9"/>
    </sheetView>
  </sheetViews>
  <sheetFormatPr defaultColWidth="11" defaultRowHeight="15.6" x14ac:dyDescent="0.3"/>
  <cols>
    <col min="1" max="1" width="7.3984375" customWidth="1"/>
    <col min="2" max="2" width="25.8984375" customWidth="1"/>
    <col min="3" max="3" width="17" bestFit="1" customWidth="1"/>
    <col min="7" max="7" width="17.8984375" bestFit="1" customWidth="1"/>
    <col min="10" max="10" width="8.09765625" bestFit="1" customWidth="1"/>
    <col min="12" max="12" width="1.8984375" customWidth="1"/>
    <col min="13" max="13" width="7.3984375" customWidth="1"/>
    <col min="14" max="14" width="25.8984375" customWidth="1"/>
    <col min="15" max="15" width="17" bestFit="1" customWidth="1"/>
    <col min="16" max="17" width="11.59765625" bestFit="1" customWidth="1"/>
    <col min="18" max="18" width="11.59765625" customWidth="1"/>
    <col min="22" max="22" width="8.09765625" bestFit="1" customWidth="1"/>
    <col min="35" max="35" width="12.09765625" bestFit="1" customWidth="1"/>
  </cols>
  <sheetData>
    <row r="1" spans="1:38" ht="21" x14ac:dyDescent="0.4">
      <c r="A1" s="29" t="s">
        <v>456</v>
      </c>
      <c r="B1" s="29"/>
      <c r="C1" s="29"/>
      <c r="D1" s="29"/>
      <c r="E1" s="29"/>
      <c r="F1" s="29"/>
      <c r="G1" s="29"/>
      <c r="H1" s="29"/>
      <c r="I1" s="29"/>
      <c r="J1" s="29"/>
      <c r="K1" s="27"/>
      <c r="L1" s="9"/>
      <c r="M1" s="29" t="s">
        <v>457</v>
      </c>
      <c r="N1" s="29"/>
      <c r="O1" s="29"/>
      <c r="P1" s="29"/>
      <c r="Q1" s="29"/>
      <c r="R1" s="29"/>
      <c r="S1" s="29"/>
      <c r="T1" s="29"/>
      <c r="U1" s="29"/>
      <c r="V1" s="29"/>
      <c r="W1" s="10"/>
    </row>
    <row r="2" spans="1:38" x14ac:dyDescent="0.3">
      <c r="A2" s="10" t="s">
        <v>455</v>
      </c>
      <c r="B2" s="10" t="s">
        <v>384</v>
      </c>
      <c r="C2" s="10" t="s">
        <v>385</v>
      </c>
      <c r="D2" s="10" t="s">
        <v>418</v>
      </c>
      <c r="E2" s="10" t="s">
        <v>419</v>
      </c>
      <c r="F2" s="10" t="s">
        <v>427</v>
      </c>
      <c r="G2" s="10" t="s">
        <v>5142</v>
      </c>
      <c r="H2" s="10" t="s">
        <v>433</v>
      </c>
      <c r="I2" s="10" t="s">
        <v>452</v>
      </c>
      <c r="J2" s="10" t="s">
        <v>428</v>
      </c>
      <c r="K2" s="10" t="s">
        <v>654</v>
      </c>
      <c r="L2" s="9"/>
      <c r="M2" s="10" t="s">
        <v>455</v>
      </c>
      <c r="N2" s="10" t="s">
        <v>384</v>
      </c>
      <c r="O2" s="10" t="s">
        <v>385</v>
      </c>
      <c r="P2" s="10" t="s">
        <v>418</v>
      </c>
      <c r="Q2" s="10" t="s">
        <v>419</v>
      </c>
      <c r="R2" s="10" t="s">
        <v>427</v>
      </c>
      <c r="S2" s="10" t="s">
        <v>467</v>
      </c>
      <c r="T2" s="10" t="s">
        <v>433</v>
      </c>
      <c r="U2" s="10" t="s">
        <v>452</v>
      </c>
      <c r="V2" s="10" t="s">
        <v>428</v>
      </c>
      <c r="W2" s="10" t="s">
        <v>654</v>
      </c>
    </row>
    <row r="3" spans="1:38" x14ac:dyDescent="0.3">
      <c r="A3" s="17">
        <v>1</v>
      </c>
      <c r="B3" s="17" t="str">
        <f>INDEX('Master data'!A:A,MATCH($A3,'Master data'!$CK:$CK,0))</f>
        <v>Memphis Depay</v>
      </c>
      <c r="C3" s="17" t="str">
        <f>INDEX('Master data'!B:B,MATCH($A3,'Master data'!$CK:$CK,0))</f>
        <v>Netherlands</v>
      </c>
      <c r="D3" s="17" t="str">
        <f>INDEX('Master data'!C:C,MATCH($A3,'Master data'!$CK:$CK,0))</f>
        <v>Striker</v>
      </c>
      <c r="E3" s="18">
        <f>INDEX('Master data'!G:G,MATCH($A3,'Master data'!$CK:$CK,0))</f>
        <v>7556000</v>
      </c>
      <c r="F3" s="18">
        <f>INDEX('Master data'!AK:AK,MATCH($A3,'Master data'!$CK:$CK,0))</f>
        <v>141188.66117115831</v>
      </c>
      <c r="G3" s="18">
        <f>INDEX('Master data'!BY:BY,MATCH($A3,'Master data'!$CK:$CK,0))</f>
        <v>491115.92714101175</v>
      </c>
      <c r="H3" s="18">
        <f>INDEX('Master data'!CG:CG,MATCH($A3,'Master data'!$CK:$CK,0))</f>
        <v>0</v>
      </c>
      <c r="I3" s="18">
        <f>INDEX('Master data'!CI:CI,MATCH($A3,'Master data'!$CK:$CK,0))</f>
        <v>7556000</v>
      </c>
      <c r="J3" s="19">
        <f>INDEX('Master data'!CJ:CJ,MATCH($A3,'Master data'!$CK:$CK,0))</f>
        <v>4.2000000000000003E-2</v>
      </c>
      <c r="K3" s="25">
        <f>INDEX('Master data'!D:D,MATCH($A3,'Master data'!$CK:$CK,0))</f>
        <v>0</v>
      </c>
      <c r="L3" s="13"/>
      <c r="M3" s="17">
        <v>1</v>
      </c>
      <c r="N3" s="17" t="str">
        <f>INDEX('Master data'!A:A,MATCH($M3,'Master data'!$CL:$CL,0))</f>
        <v>Marcus Danielson</v>
      </c>
      <c r="O3" s="17" t="str">
        <f>INDEX('Master data'!B:B,MATCH($M3,'Master data'!$CL:$CL,0))</f>
        <v>Sweden</v>
      </c>
      <c r="P3" s="17" t="str">
        <f>INDEX('Master data'!C:C,MATCH($M3,'Master data'!$CL:$CL,0))</f>
        <v>Defense</v>
      </c>
      <c r="Q3" s="18">
        <f>INDEX('Master data'!G:G,MATCH($M3,'Master data'!$CL:$CL,0))</f>
        <v>2062000</v>
      </c>
      <c r="R3" s="18">
        <f>INDEX('Master data'!AK:AK,MATCH($A3,'Master data'!$CL:$CL,0))</f>
        <v>97438.805742243727</v>
      </c>
      <c r="S3" s="18">
        <f>INDEX('Master data'!BY:BY,MATCH($A3,'Master data'!$CL:$CL,0))</f>
        <v>259930.97204385448</v>
      </c>
      <c r="T3" s="18">
        <f>INDEX('Master data'!CG:CG,MATCH($M3,'Master data'!$CL:$CL,0))</f>
        <v>0</v>
      </c>
      <c r="U3" s="18">
        <f>INDEX('Master data'!CI:CI,MATCH($M3,'Master data'!$CL:$CL,0))</f>
        <v>2062000</v>
      </c>
      <c r="V3" s="19">
        <f>INDEX('Master data'!CJ:CJ,MATCH($M3,'Master data'!$CL:$CL,0))</f>
        <v>0.08</v>
      </c>
      <c r="W3" s="19">
        <f>INDEX('Master data'!D:D,MATCH(M3,'Master data'!$CL:$CL,0))</f>
        <v>0</v>
      </c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6"/>
      <c r="AJ3" s="5"/>
      <c r="AK3" s="1"/>
      <c r="AL3" s="5"/>
    </row>
    <row r="4" spans="1:38" x14ac:dyDescent="0.3">
      <c r="A4" s="20">
        <f t="shared" ref="A4:A35" si="0">A3+1</f>
        <v>2</v>
      </c>
      <c r="B4" s="20" t="str">
        <f>INDEX('Master data'!A:A,MATCH($A4,'Master data'!$CK:$CK,0))</f>
        <v>Harry Kane</v>
      </c>
      <c r="C4" s="20" t="str">
        <f>INDEX('Master data'!B:B,MATCH($A4,'Master data'!$CK:$CK,0))</f>
        <v>England</v>
      </c>
      <c r="D4" s="17" t="str">
        <f>INDEX('Master data'!C:C,MATCH($A4,'Master data'!$CK:$CK,0))</f>
        <v>Striker</v>
      </c>
      <c r="E4" s="21">
        <f>INDEX('Master data'!G:G,MATCH($A4,'Master data'!$CK:$CK,0))</f>
        <v>8542000</v>
      </c>
      <c r="F4" s="21">
        <f>INDEX('Master data'!AK:AK,MATCH($A4,'Master data'!$CK:$CK,0))</f>
        <v>141566.70365865956</v>
      </c>
      <c r="G4" s="18">
        <f>INDEX('Master data'!BY:BY,MATCH($A4,'Master data'!$CK:$CK,0))</f>
        <v>430039.91320498654</v>
      </c>
      <c r="H4" s="21">
        <f>INDEX('Master data'!CG:CG,MATCH($A4,'Master data'!$CK:$CK,0))</f>
        <v>0</v>
      </c>
      <c r="I4" s="21">
        <f>INDEX('Master data'!CI:CI,MATCH($A4,'Master data'!$CK:$CK,0))</f>
        <v>8542000</v>
      </c>
      <c r="J4" s="22">
        <f>INDEX('Master data'!CJ:CJ,MATCH($A4,'Master data'!$CK:$CK,0))</f>
        <v>3.3000000000000002E-2</v>
      </c>
      <c r="K4" s="25">
        <f>INDEX('Master data'!D:D,MATCH($A4,'Master data'!$CK:$CK,0))</f>
        <v>0</v>
      </c>
      <c r="L4" s="13"/>
      <c r="M4" s="20">
        <f t="shared" ref="M4:M35" si="1">M3+1</f>
        <v>2</v>
      </c>
      <c r="N4" s="20" t="str">
        <f>INDEX('Master data'!A:A,MATCH($M4,'Master data'!$CL:$CL,0))</f>
        <v>Giovanni Di Lorenzo</v>
      </c>
      <c r="O4" s="20" t="str">
        <f>INDEX('Master data'!B:B,MATCH($M4,'Master data'!$CL:$CL,0))</f>
        <v>Italy</v>
      </c>
      <c r="P4" s="17" t="str">
        <f>INDEX('Master data'!C:C,MATCH($M4,'Master data'!$CL:$CL,0))</f>
        <v>Defense</v>
      </c>
      <c r="Q4" s="21">
        <f>INDEX('Master data'!G:G,MATCH($M4,'Master data'!$CL:$CL,0))</f>
        <v>2562000</v>
      </c>
      <c r="R4" s="21">
        <f>INDEX('Master data'!AK:AK,MATCH($A4,'Master data'!$CL:$CL,0))</f>
        <v>73837.531512815971</v>
      </c>
      <c r="S4" s="18">
        <f>INDEX('Master data'!BY:BY,MATCH($A4,'Master data'!$CL:$CL,0))</f>
        <v>230775.99966672753</v>
      </c>
      <c r="T4" s="21">
        <f>INDEX('Master data'!CG:CG,MATCH($M4,'Master data'!$CL:$CL,0))</f>
        <v>0</v>
      </c>
      <c r="U4" s="21">
        <f>INDEX('Master data'!CI:CI,MATCH($M4,'Master data'!$CL:$CL,0))</f>
        <v>2562000</v>
      </c>
      <c r="V4" s="22">
        <f>INDEX('Master data'!CJ:CJ,MATCH($M4,'Master data'!$CL:$CL,0))</f>
        <v>5.8999999999999997E-2</v>
      </c>
      <c r="W4" s="19">
        <f>INDEX('Master data'!D:D,MATCH(M4,'Master data'!$CL:$CL,0))</f>
        <v>0</v>
      </c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6"/>
      <c r="AJ4" s="5"/>
      <c r="AK4" s="1"/>
      <c r="AL4" s="5"/>
    </row>
    <row r="5" spans="1:38" x14ac:dyDescent="0.3">
      <c r="A5" s="20">
        <f t="shared" si="0"/>
        <v>3</v>
      </c>
      <c r="B5" s="20" t="str">
        <f>INDEX('Master data'!A:A,MATCH($A5,'Master data'!$CK:$CK,0))</f>
        <v>Wout Weghorst</v>
      </c>
      <c r="C5" s="20" t="str">
        <f>INDEX('Master data'!B:B,MATCH($A5,'Master data'!$CK:$CK,0))</f>
        <v>Netherlands</v>
      </c>
      <c r="D5" s="17" t="str">
        <f>INDEX('Master data'!C:C,MATCH($A5,'Master data'!$CK:$CK,0))</f>
        <v>Striker</v>
      </c>
      <c r="E5" s="21">
        <f>INDEX('Master data'!G:G,MATCH($A5,'Master data'!$CK:$CK,0))</f>
        <v>5156000</v>
      </c>
      <c r="F5" s="21">
        <f>INDEX('Master data'!AK:AK,MATCH($A5,'Master data'!$CK:$CK,0))</f>
        <v>121520.77199856519</v>
      </c>
      <c r="G5" s="18">
        <f>INDEX('Master data'!BY:BY,MATCH($A5,'Master data'!$CK:$CK,0))</f>
        <v>422384.67662895599</v>
      </c>
      <c r="H5" s="21">
        <f>INDEX('Master data'!CG:CG,MATCH($A5,'Master data'!$CK:$CK,0))</f>
        <v>0</v>
      </c>
      <c r="I5" s="21">
        <f>INDEX('Master data'!CI:CI,MATCH($A5,'Master data'!$CK:$CK,0))</f>
        <v>5156000</v>
      </c>
      <c r="J5" s="22">
        <f>INDEX('Master data'!CJ:CJ,MATCH($A5,'Master data'!$CK:$CK,0))</f>
        <v>5.2999999999999999E-2</v>
      </c>
      <c r="K5" s="25">
        <f>INDEX('Master data'!D:D,MATCH($A5,'Master data'!$CK:$CK,0))</f>
        <v>0</v>
      </c>
      <c r="L5" s="13"/>
      <c r="M5" s="20">
        <f t="shared" si="1"/>
        <v>3</v>
      </c>
      <c r="N5" s="20" t="str">
        <f>INDEX('Master data'!A:A,MATCH($M5,'Master data'!$CL:$CL,0))</f>
        <v>Jurriën Timber</v>
      </c>
      <c r="O5" s="20" t="str">
        <f>INDEX('Master data'!B:B,MATCH($M5,'Master data'!$CL:$CL,0))</f>
        <v>Netherlands</v>
      </c>
      <c r="P5" s="17" t="str">
        <f>INDEX('Master data'!C:C,MATCH($M5,'Master data'!$CL:$CL,0))</f>
        <v>Defense</v>
      </c>
      <c r="Q5" s="21">
        <f>INDEX('Master data'!G:G,MATCH($M5,'Master data'!$CL:$CL,0))</f>
        <v>2546000</v>
      </c>
      <c r="R5" s="21">
        <f>INDEX('Master data'!AK:AK,MATCH($A5,'Master data'!$CL:$CL,0))</f>
        <v>63705.470294219827</v>
      </c>
      <c r="S5" s="18">
        <f>INDEX('Master data'!BY:BY,MATCH($A5,'Master data'!$CL:$CL,0))</f>
        <v>230002.8831380083</v>
      </c>
      <c r="T5" s="21">
        <f>INDEX('Master data'!CG:CG,MATCH($M5,'Master data'!$CL:$CL,0))</f>
        <v>0</v>
      </c>
      <c r="U5" s="21">
        <f>INDEX('Master data'!CI:CI,MATCH($M5,'Master data'!$CL:$CL,0))</f>
        <v>2546000</v>
      </c>
      <c r="V5" s="22">
        <f>INDEX('Master data'!CJ:CJ,MATCH($M5,'Master data'!$CL:$CL,0))</f>
        <v>5.8999999999999997E-2</v>
      </c>
      <c r="W5" s="19">
        <f>INDEX('Master data'!D:D,MATCH(M5,'Master data'!$CL:$CL,0))</f>
        <v>0</v>
      </c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6"/>
      <c r="AJ5" s="5"/>
      <c r="AK5" s="1"/>
      <c r="AL5" s="5"/>
    </row>
    <row r="6" spans="1:38" x14ac:dyDescent="0.3">
      <c r="A6" s="20">
        <f t="shared" si="0"/>
        <v>4</v>
      </c>
      <c r="B6" s="20" t="str">
        <f>INDEX('Master data'!A:A,MATCH($A6,'Master data'!$CK:$CK,0))</f>
        <v>Álvaro Morata</v>
      </c>
      <c r="C6" s="20" t="str">
        <f>INDEX('Master data'!B:B,MATCH($A6,'Master data'!$CK:$CK,0))</f>
        <v>Spain</v>
      </c>
      <c r="D6" s="17" t="str">
        <f>INDEX('Master data'!C:C,MATCH($A6,'Master data'!$CK:$CK,0))</f>
        <v>Striker</v>
      </c>
      <c r="E6" s="21">
        <f>INDEX('Master data'!G:G,MATCH($A6,'Master data'!$CK:$CK,0))</f>
        <v>6512000</v>
      </c>
      <c r="F6" s="21">
        <f>INDEX('Master data'!AK:AK,MATCH($A6,'Master data'!$CK:$CK,0))</f>
        <v>115509.81469548745</v>
      </c>
      <c r="G6" s="18">
        <f>INDEX('Master data'!BY:BY,MATCH($A6,'Master data'!$CK:$CK,0))</f>
        <v>384793.02950030111</v>
      </c>
      <c r="H6" s="21">
        <f>INDEX('Master data'!CG:CG,MATCH($A6,'Master data'!$CK:$CK,0))</f>
        <v>0</v>
      </c>
      <c r="I6" s="21">
        <f>INDEX('Master data'!CI:CI,MATCH($A6,'Master data'!$CK:$CK,0))</f>
        <v>6512000</v>
      </c>
      <c r="J6" s="22">
        <f>INDEX('Master data'!CJ:CJ,MATCH($A6,'Master data'!$CK:$CK,0))</f>
        <v>3.7999999999999999E-2</v>
      </c>
      <c r="K6" s="25">
        <f>INDEX('Master data'!D:D,MATCH($A6,'Master data'!$CK:$CK,0))</f>
        <v>0</v>
      </c>
      <c r="L6" s="13"/>
      <c r="M6" s="20">
        <f t="shared" si="1"/>
        <v>4</v>
      </c>
      <c r="N6" s="20" t="str">
        <f>INDEX('Master data'!A:A,MATCH($M6,'Master data'!$CL:$CL,0))</f>
        <v>Tyrone Mings</v>
      </c>
      <c r="O6" s="20" t="str">
        <f>INDEX('Master data'!B:B,MATCH($M6,'Master data'!$CL:$CL,0))</f>
        <v>England</v>
      </c>
      <c r="P6" s="17" t="str">
        <f>INDEX('Master data'!C:C,MATCH($M6,'Master data'!$CL:$CL,0))</f>
        <v>Defense</v>
      </c>
      <c r="Q6" s="21">
        <f>INDEX('Master data'!G:G,MATCH($M6,'Master data'!$CL:$CL,0))</f>
        <v>2592000</v>
      </c>
      <c r="R6" s="21">
        <f>INDEX('Master data'!AK:AK,MATCH($A6,'Master data'!$CL:$CL,0))</f>
        <v>78077.26605249384</v>
      </c>
      <c r="S6" s="18">
        <f>INDEX('Master data'!BY:BY,MATCH($A6,'Master data'!$CL:$CL,0))</f>
        <v>221655.59513245156</v>
      </c>
      <c r="T6" s="21">
        <f>INDEX('Master data'!CG:CG,MATCH($M6,'Master data'!$CL:$CL,0))</f>
        <v>0</v>
      </c>
      <c r="U6" s="21">
        <f>INDEX('Master data'!CI:CI,MATCH($M6,'Master data'!$CL:$CL,0))</f>
        <v>2592000</v>
      </c>
      <c r="V6" s="22">
        <f>INDEX('Master data'!CJ:CJ,MATCH($M6,'Master data'!$CL:$CL,0))</f>
        <v>5.7000000000000002E-2</v>
      </c>
      <c r="W6" s="19">
        <f>INDEX('Master data'!D:D,MATCH(M6,'Master data'!$CL:$CL,0))</f>
        <v>0</v>
      </c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6"/>
      <c r="AJ6" s="5"/>
      <c r="AK6" s="1"/>
      <c r="AL6" s="5"/>
    </row>
    <row r="7" spans="1:38" x14ac:dyDescent="0.3">
      <c r="A7" s="20">
        <f t="shared" si="0"/>
        <v>5</v>
      </c>
      <c r="B7" s="20" t="str">
        <f>INDEX('Master data'!A:A,MATCH($A7,'Master data'!$CK:$CK,0))</f>
        <v>Dani Olmo</v>
      </c>
      <c r="C7" s="20" t="str">
        <f>INDEX('Master data'!B:B,MATCH($A7,'Master data'!$CK:$CK,0))</f>
        <v>Spain</v>
      </c>
      <c r="D7" s="17" t="str">
        <f>INDEX('Master data'!C:C,MATCH($A7,'Master data'!$CK:$CK,0))</f>
        <v>Striker</v>
      </c>
      <c r="E7" s="21">
        <f>INDEX('Master data'!G:G,MATCH($A7,'Master data'!$CK:$CK,0))</f>
        <v>5032000</v>
      </c>
      <c r="F7" s="21">
        <f>INDEX('Master data'!AK:AK,MATCH($A7,'Master data'!$CK:$CK,0))</f>
        <v>113261.74436723106</v>
      </c>
      <c r="G7" s="18">
        <f>INDEX('Master data'!BY:BY,MATCH($A7,'Master data'!$CK:$CK,0))</f>
        <v>376211.73635211174</v>
      </c>
      <c r="H7" s="21">
        <f>INDEX('Master data'!CG:CG,MATCH($A7,'Master data'!$CK:$CK,0))</f>
        <v>0</v>
      </c>
      <c r="I7" s="21">
        <f>INDEX('Master data'!CI:CI,MATCH($A7,'Master data'!$CK:$CK,0))</f>
        <v>5032000</v>
      </c>
      <c r="J7" s="22">
        <f>INDEX('Master data'!CJ:CJ,MATCH($A7,'Master data'!$CK:$CK,0))</f>
        <v>4.9000000000000002E-2</v>
      </c>
      <c r="K7" s="25">
        <f>INDEX('Master data'!D:D,MATCH($A7,'Master data'!$CK:$CK,0))</f>
        <v>0</v>
      </c>
      <c r="L7" s="13"/>
      <c r="M7" s="20">
        <f t="shared" si="1"/>
        <v>5</v>
      </c>
      <c r="N7" s="20" t="str">
        <f>INDEX('Master data'!A:A,MATCH($M7,'Master data'!$CL:$CL,0))</f>
        <v xml:space="preserve"> P. Torres</v>
      </c>
      <c r="O7" s="20" t="str">
        <f>INDEX('Master data'!B:B,MATCH($M7,'Master data'!$CL:$CL,0))</f>
        <v>Spain</v>
      </c>
      <c r="P7" s="17" t="str">
        <f>INDEX('Master data'!C:C,MATCH($M7,'Master data'!$CL:$CL,0))</f>
        <v>Defense</v>
      </c>
      <c r="Q7" s="21">
        <f>INDEX('Master data'!G:G,MATCH($M7,'Master data'!$CL:$CL,0))</f>
        <v>3062000</v>
      </c>
      <c r="R7" s="21">
        <f>INDEX('Master data'!AK:AK,MATCH($A7,'Master data'!$CL:$CL,0))</f>
        <v>80042.390722201802</v>
      </c>
      <c r="S7" s="18">
        <f>INDEX('Master data'!BY:BY,MATCH($A7,'Master data'!$CL:$CL,0))</f>
        <v>258765.84588622249</v>
      </c>
      <c r="T7" s="21">
        <f>INDEX('Master data'!CG:CG,MATCH($M7,'Master data'!$CL:$CL,0))</f>
        <v>0</v>
      </c>
      <c r="U7" s="21">
        <f>INDEX('Master data'!CI:CI,MATCH($M7,'Master data'!$CL:$CL,0))</f>
        <v>3062000</v>
      </c>
      <c r="V7" s="22">
        <f>INDEX('Master data'!CJ:CJ,MATCH($M7,'Master data'!$CL:$CL,0))</f>
        <v>5.6000000000000001E-2</v>
      </c>
      <c r="W7" s="19">
        <f>INDEX('Master data'!D:D,MATCH(M7,'Master data'!$CL:$CL,0))</f>
        <v>0</v>
      </c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6"/>
      <c r="AJ7" s="5"/>
      <c r="AK7" s="1"/>
      <c r="AL7" s="5"/>
    </row>
    <row r="8" spans="1:38" x14ac:dyDescent="0.3">
      <c r="A8" s="20">
        <f t="shared" si="0"/>
        <v>6</v>
      </c>
      <c r="B8" s="20" t="str">
        <f>INDEX('Master data'!A:A,MATCH($A8,'Master data'!$CK:$CK,0))</f>
        <v>Raheem Sterling</v>
      </c>
      <c r="C8" s="20" t="str">
        <f>INDEX('Master data'!B:B,MATCH($A8,'Master data'!$CK:$CK,0))</f>
        <v>England</v>
      </c>
      <c r="D8" s="17" t="str">
        <f>INDEX('Master data'!C:C,MATCH($A8,'Master data'!$CK:$CK,0))</f>
        <v>Striker</v>
      </c>
      <c r="E8" s="21">
        <f>INDEX('Master data'!G:G,MATCH($A8,'Master data'!$CK:$CK,0))</f>
        <v>7705000</v>
      </c>
      <c r="F8" s="21">
        <f>INDEX('Master data'!AK:AK,MATCH($A8,'Master data'!$CK:$CK,0))</f>
        <v>117481.73917393167</v>
      </c>
      <c r="G8" s="18">
        <f>INDEX('Master data'!BY:BY,MATCH($A8,'Master data'!$CK:$CK,0))</f>
        <v>355834.71767335857</v>
      </c>
      <c r="H8" s="21">
        <f>INDEX('Master data'!CG:CG,MATCH($A8,'Master data'!$CK:$CK,0))</f>
        <v>0</v>
      </c>
      <c r="I8" s="21">
        <f>INDEX('Master data'!CI:CI,MATCH($A8,'Master data'!$CK:$CK,0))</f>
        <v>7705000</v>
      </c>
      <c r="J8" s="22">
        <f>INDEX('Master data'!CJ:CJ,MATCH($A8,'Master data'!$CK:$CK,0))</f>
        <v>0.03</v>
      </c>
      <c r="K8" s="25">
        <f>INDEX('Master data'!D:D,MATCH($A8,'Master data'!$CK:$CK,0))</f>
        <v>0</v>
      </c>
      <c r="L8" s="13"/>
      <c r="M8" s="20">
        <f t="shared" si="1"/>
        <v>6</v>
      </c>
      <c r="N8" s="20" t="str">
        <f>INDEX('Master data'!A:A,MATCH($M8,'Master data'!$CL:$CL,0))</f>
        <v>Ruslan Malinovskyi</v>
      </c>
      <c r="O8" s="20" t="str">
        <f>INDEX('Master data'!B:B,MATCH($M8,'Master data'!$CL:$CL,0))</f>
        <v>Ukraine</v>
      </c>
      <c r="P8" s="17" t="str">
        <f>INDEX('Master data'!C:C,MATCH($M8,'Master data'!$CL:$CL,0))</f>
        <v>Midfield</v>
      </c>
      <c r="Q8" s="21">
        <f>INDEX('Master data'!G:G,MATCH($M8,'Master data'!$CL:$CL,0))</f>
        <v>3538000</v>
      </c>
      <c r="R8" s="21">
        <f>INDEX('Master data'!AK:AK,MATCH($A8,'Master data'!$CL:$CL,0))</f>
        <v>117945.01569127679</v>
      </c>
      <c r="S8" s="18">
        <f>INDEX('Master data'!BY:BY,MATCH($A8,'Master data'!$CL:$CL,0))</f>
        <v>303097.42100576346</v>
      </c>
      <c r="T8" s="21">
        <f>INDEX('Master data'!CG:CG,MATCH($M8,'Master data'!$CL:$CL,0))</f>
        <v>0</v>
      </c>
      <c r="U8" s="21">
        <f>INDEX('Master data'!CI:CI,MATCH($M8,'Master data'!$CL:$CL,0))</f>
        <v>3538000</v>
      </c>
      <c r="V8" s="22">
        <f>INDEX('Master data'!CJ:CJ,MATCH($M8,'Master data'!$CL:$CL,0))</f>
        <v>5.5E-2</v>
      </c>
      <c r="W8" s="19">
        <f>INDEX('Master data'!D:D,MATCH(M8,'Master data'!$CL:$CL,0))</f>
        <v>0</v>
      </c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6"/>
      <c r="AJ8" s="5"/>
      <c r="AK8" s="1"/>
      <c r="AL8" s="5"/>
    </row>
    <row r="9" spans="1:38" x14ac:dyDescent="0.3">
      <c r="A9" s="20">
        <f t="shared" si="0"/>
        <v>7</v>
      </c>
      <c r="B9" s="20" t="str">
        <f>INDEX('Master data'!A:A,MATCH($A9,'Master data'!$CK:$CK,0))</f>
        <v>Romelu Lukaku</v>
      </c>
      <c r="C9" s="20" t="str">
        <f>INDEX('Master data'!B:B,MATCH($A9,'Master data'!$CK:$CK,0))</f>
        <v>Belgium</v>
      </c>
      <c r="D9" s="17" t="str">
        <f>INDEX('Master data'!C:C,MATCH($A9,'Master data'!$CK:$CK,0))</f>
        <v>Striker</v>
      </c>
      <c r="E9" s="21">
        <f>INDEX('Master data'!G:G,MATCH($A9,'Master data'!$CK:$CK,0))</f>
        <v>8825000</v>
      </c>
      <c r="F9" s="21">
        <f>INDEX('Master data'!AK:AK,MATCH($A9,'Master data'!$CK:$CK,0))</f>
        <v>87554.565534804977</v>
      </c>
      <c r="G9" s="18">
        <f>INDEX('Master data'!BY:BY,MATCH($A9,'Master data'!$CK:$CK,0))</f>
        <v>365224.76656439429</v>
      </c>
      <c r="H9" s="21">
        <f>INDEX('Master data'!CG:CG,MATCH($A9,'Master data'!$CK:$CK,0))</f>
        <v>0</v>
      </c>
      <c r="I9" s="21">
        <f>INDEX('Master data'!CI:CI,MATCH($A9,'Master data'!$CK:$CK,0))</f>
        <v>8825000</v>
      </c>
      <c r="J9" s="22">
        <f>INDEX('Master data'!CJ:CJ,MATCH($A9,'Master data'!$CK:$CK,0))</f>
        <v>2.5000000000000001E-2</v>
      </c>
      <c r="K9" s="25">
        <f>INDEX('Master data'!D:D,MATCH($A9,'Master data'!$CK:$CK,0))</f>
        <v>0</v>
      </c>
      <c r="L9" s="13"/>
      <c r="M9" s="20">
        <f t="shared" si="1"/>
        <v>7</v>
      </c>
      <c r="N9" s="20" t="str">
        <f>INDEX('Master data'!A:A,MATCH($M9,'Master data'!$CL:$CL,0))</f>
        <v>Nathan Aké</v>
      </c>
      <c r="O9" s="20" t="str">
        <f>INDEX('Master data'!B:B,MATCH($M9,'Master data'!$CL:$CL,0))</f>
        <v>Netherlands</v>
      </c>
      <c r="P9" s="17" t="str">
        <f>INDEX('Master data'!C:C,MATCH($M9,'Master data'!$CL:$CL,0))</f>
        <v>Defense</v>
      </c>
      <c r="Q9" s="21">
        <f>INDEX('Master data'!G:G,MATCH($M9,'Master data'!$CL:$CL,0))</f>
        <v>3576000</v>
      </c>
      <c r="R9" s="21">
        <f>INDEX('Master data'!AK:AK,MATCH($A9,'Master data'!$CL:$CL,0))</f>
        <v>81914.263978203002</v>
      </c>
      <c r="S9" s="18">
        <f>INDEX('Master data'!BY:BY,MATCH($A9,'Master data'!$CL:$CL,0))</f>
        <v>293440.48521321244</v>
      </c>
      <c r="T9" s="21">
        <f>INDEX('Master data'!CG:CG,MATCH($M9,'Master data'!$CL:$CL,0))</f>
        <v>0</v>
      </c>
      <c r="U9" s="21">
        <f>INDEX('Master data'!CI:CI,MATCH($M9,'Master data'!$CL:$CL,0))</f>
        <v>3576000</v>
      </c>
      <c r="V9" s="22">
        <f>INDEX('Master data'!CJ:CJ,MATCH($M9,'Master data'!$CL:$CL,0))</f>
        <v>5.2999999999999999E-2</v>
      </c>
      <c r="W9" s="19">
        <f>INDEX('Master data'!D:D,MATCH(M9,'Master data'!$CL:$CL,0))</f>
        <v>0</v>
      </c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6"/>
      <c r="AJ9" s="5"/>
      <c r="AK9" s="1"/>
      <c r="AL9" s="5"/>
    </row>
    <row r="10" spans="1:38" x14ac:dyDescent="0.3">
      <c r="A10" s="20">
        <f t="shared" si="0"/>
        <v>8</v>
      </c>
      <c r="B10" s="20" t="str">
        <f>INDEX('Master data'!A:A,MATCH($A10,'Master data'!$CK:$CK,0))</f>
        <v>Kylian Mbappé</v>
      </c>
      <c r="C10" s="20" t="str">
        <f>INDEX('Master data'!B:B,MATCH($A10,'Master data'!$CK:$CK,0))</f>
        <v>France</v>
      </c>
      <c r="D10" s="17" t="str">
        <f>INDEX('Master data'!C:C,MATCH($A10,'Master data'!$CK:$CK,0))</f>
        <v>Striker</v>
      </c>
      <c r="E10" s="21">
        <f>INDEX('Master data'!G:G,MATCH($A10,'Master data'!$CK:$CK,0))</f>
        <v>8552000</v>
      </c>
      <c r="F10" s="21">
        <f>INDEX('Master data'!AK:AK,MATCH($A10,'Master data'!$CK:$CK,0))</f>
        <v>142074.23475143925</v>
      </c>
      <c r="G10" s="18">
        <f>INDEX('Master data'!BY:BY,MATCH($A10,'Master data'!$CK:$CK,0))</f>
        <v>329385.08720343269</v>
      </c>
      <c r="H10" s="21">
        <f>INDEX('Master data'!CG:CG,MATCH($A10,'Master data'!$CK:$CK,0))</f>
        <v>0</v>
      </c>
      <c r="I10" s="21">
        <f>INDEX('Master data'!CI:CI,MATCH($A10,'Master data'!$CK:$CK,0))</f>
        <v>8552000</v>
      </c>
      <c r="J10" s="22">
        <f>INDEX('Master data'!CJ:CJ,MATCH($A10,'Master data'!$CK:$CK,0))</f>
        <v>2.5999999999999999E-2</v>
      </c>
      <c r="K10" s="25">
        <f>INDEX('Master data'!D:D,MATCH($A10,'Master data'!$CK:$CK,0))</f>
        <v>0</v>
      </c>
      <c r="L10" s="13"/>
      <c r="M10" s="20">
        <f t="shared" si="1"/>
        <v>8</v>
      </c>
      <c r="N10" s="20" t="str">
        <f>INDEX('Master data'!A:A,MATCH($M10,'Master data'!$CL:$CL,0))</f>
        <v>Wout Weghorst</v>
      </c>
      <c r="O10" s="20" t="str">
        <f>INDEX('Master data'!B:B,MATCH($M10,'Master data'!$CL:$CL,0))</f>
        <v>Netherlands</v>
      </c>
      <c r="P10" s="17" t="str">
        <f>INDEX('Master data'!C:C,MATCH($M10,'Master data'!$CL:$CL,0))</f>
        <v>Striker</v>
      </c>
      <c r="Q10" s="21">
        <f>INDEX('Master data'!G:G,MATCH($M10,'Master data'!$CL:$CL,0))</f>
        <v>5156000</v>
      </c>
      <c r="R10" s="21">
        <f>INDEX('Master data'!AK:AK,MATCH($A10,'Master data'!$CL:$CL,0))</f>
        <v>121520.77199856519</v>
      </c>
      <c r="S10" s="18">
        <f>INDEX('Master data'!BY:BY,MATCH($A10,'Master data'!$CL:$CL,0))</f>
        <v>422384.67662895599</v>
      </c>
      <c r="T10" s="21">
        <f>INDEX('Master data'!CG:CG,MATCH($M10,'Master data'!$CL:$CL,0))</f>
        <v>0</v>
      </c>
      <c r="U10" s="21">
        <f>INDEX('Master data'!CI:CI,MATCH($M10,'Master data'!$CL:$CL,0))</f>
        <v>5156000</v>
      </c>
      <c r="V10" s="22">
        <f>INDEX('Master data'!CJ:CJ,MATCH($M10,'Master data'!$CL:$CL,0))</f>
        <v>5.2999999999999999E-2</v>
      </c>
      <c r="W10" s="19">
        <f>INDEX('Master data'!D:D,MATCH(M10,'Master data'!$CL:$CL,0))</f>
        <v>0</v>
      </c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6"/>
      <c r="AJ10" s="5"/>
      <c r="AK10" s="1"/>
      <c r="AL10" s="5"/>
    </row>
    <row r="11" spans="1:38" x14ac:dyDescent="0.3">
      <c r="A11" s="20">
        <f t="shared" si="0"/>
        <v>9</v>
      </c>
      <c r="B11" s="20" t="str">
        <f>INDEX('Master data'!A:A,MATCH($A11,'Master data'!$CK:$CK,0))</f>
        <v>Georginio Wijnaldum</v>
      </c>
      <c r="C11" s="20" t="str">
        <f>INDEX('Master data'!B:B,MATCH($A11,'Master data'!$CK:$CK,0))</f>
        <v>Netherlands</v>
      </c>
      <c r="D11" s="17" t="str">
        <f>INDEX('Master data'!C:C,MATCH($A11,'Master data'!$CK:$CK,0))</f>
        <v>Midfield</v>
      </c>
      <c r="E11" s="21">
        <f>INDEX('Master data'!G:G,MATCH($A11,'Master data'!$CK:$CK,0))</f>
        <v>5681000</v>
      </c>
      <c r="F11" s="21">
        <f>INDEX('Master data'!AK:AK,MATCH($A11,'Master data'!$CK:$CK,0))</f>
        <v>93534.055096322016</v>
      </c>
      <c r="G11" s="18">
        <f>INDEX('Master data'!BY:BY,MATCH($A11,'Master data'!$CK:$CK,0))</f>
        <v>326626.81069305516</v>
      </c>
      <c r="H11" s="21">
        <f>INDEX('Master data'!CG:CG,MATCH($A11,'Master data'!$CK:$CK,0))</f>
        <v>0</v>
      </c>
      <c r="I11" s="21">
        <f>INDEX('Master data'!CI:CI,MATCH($A11,'Master data'!$CK:$CK,0))</f>
        <v>5681000</v>
      </c>
      <c r="J11" s="22">
        <f>INDEX('Master data'!CJ:CJ,MATCH($A11,'Master data'!$CK:$CK,0))</f>
        <v>3.6999999999999998E-2</v>
      </c>
      <c r="K11" s="25">
        <f>INDEX('Master data'!D:D,MATCH($A11,'Master data'!$CK:$CK,0))</f>
        <v>0</v>
      </c>
      <c r="L11" s="13"/>
      <c r="M11" s="20">
        <f t="shared" si="1"/>
        <v>9</v>
      </c>
      <c r="N11" s="20" t="str">
        <f>INDEX('Master data'!A:A,MATCH($M11,'Master data'!$CL:$CL,0))</f>
        <v>Dani Olmo</v>
      </c>
      <c r="O11" s="20" t="str">
        <f>INDEX('Master data'!B:B,MATCH($M11,'Master data'!$CL:$CL,0))</f>
        <v>Spain</v>
      </c>
      <c r="P11" s="17" t="str">
        <f>INDEX('Master data'!C:C,MATCH($M11,'Master data'!$CL:$CL,0))</f>
        <v>Striker</v>
      </c>
      <c r="Q11" s="21">
        <f>INDEX('Master data'!G:G,MATCH($M11,'Master data'!$CL:$CL,0))</f>
        <v>5032000</v>
      </c>
      <c r="R11" s="21">
        <f>INDEX('Master data'!AK:AK,MATCH($A11,'Master data'!$CL:$CL,0))</f>
        <v>113261.74436723106</v>
      </c>
      <c r="S11" s="18">
        <f>INDEX('Master data'!BY:BY,MATCH($A11,'Master data'!$CL:$CL,0))</f>
        <v>376211.73635211174</v>
      </c>
      <c r="T11" s="21">
        <f>INDEX('Master data'!CG:CG,MATCH($M11,'Master data'!$CL:$CL,0))</f>
        <v>0</v>
      </c>
      <c r="U11" s="21">
        <f>INDEX('Master data'!CI:CI,MATCH($M11,'Master data'!$CL:$CL,0))</f>
        <v>5032000</v>
      </c>
      <c r="V11" s="22">
        <f>INDEX('Master data'!CJ:CJ,MATCH($M11,'Master data'!$CL:$CL,0))</f>
        <v>4.9000000000000002E-2</v>
      </c>
      <c r="W11" s="19">
        <f>INDEX('Master data'!D:D,MATCH(M11,'Master data'!$CL:$CL,0))</f>
        <v>0</v>
      </c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6"/>
      <c r="AJ11" s="5"/>
      <c r="AK11" s="1"/>
      <c r="AL11" s="5"/>
    </row>
    <row r="12" spans="1:38" x14ac:dyDescent="0.3">
      <c r="A12" s="20">
        <f t="shared" si="0"/>
        <v>10</v>
      </c>
      <c r="B12" s="20" t="str">
        <f>INDEX('Master data'!A:A,MATCH($A12,'Master data'!$CK:$CK,0))</f>
        <v xml:space="preserve"> M. Llorente</v>
      </c>
      <c r="C12" s="20" t="str">
        <f>INDEX('Master data'!B:B,MATCH($A12,'Master data'!$CK:$CK,0))</f>
        <v>Spain</v>
      </c>
      <c r="D12" s="17" t="str">
        <f>INDEX('Master data'!C:C,MATCH($A12,'Master data'!$CK:$CK,0))</f>
        <v>Midfield</v>
      </c>
      <c r="E12" s="21">
        <f>INDEX('Master data'!G:G,MATCH($A12,'Master data'!$CK:$CK,0))</f>
        <v>4512000</v>
      </c>
      <c r="F12" s="21">
        <f>INDEX('Master data'!AK:AK,MATCH($A12,'Master data'!$CK:$CK,0))</f>
        <v>93399.264185912776</v>
      </c>
      <c r="G12" s="18">
        <f>INDEX('Master data'!BY:BY,MATCH($A12,'Master data'!$CK:$CK,0))</f>
        <v>310359.94663707435</v>
      </c>
      <c r="H12" s="21">
        <f>INDEX('Master data'!CG:CG,MATCH($A12,'Master data'!$CK:$CK,0))</f>
        <v>0</v>
      </c>
      <c r="I12" s="21">
        <f>INDEX('Master data'!CI:CI,MATCH($A12,'Master data'!$CK:$CK,0))</f>
        <v>4512000</v>
      </c>
      <c r="J12" s="22">
        <f>INDEX('Master data'!CJ:CJ,MATCH($A12,'Master data'!$CK:$CK,0))</f>
        <v>4.4999999999999998E-2</v>
      </c>
      <c r="K12" s="25">
        <f>INDEX('Master data'!D:D,MATCH($A12,'Master data'!$CK:$CK,0))</f>
        <v>0</v>
      </c>
      <c r="L12" s="13"/>
      <c r="M12" s="20">
        <f t="shared" si="1"/>
        <v>10</v>
      </c>
      <c r="N12" s="20" t="str">
        <f>INDEX('Master data'!A:A,MATCH($M12,'Master data'!$CL:$CL,0))</f>
        <v xml:space="preserve"> M. Llorente</v>
      </c>
      <c r="O12" s="20" t="str">
        <f>INDEX('Master data'!B:B,MATCH($M12,'Master data'!$CL:$CL,0))</f>
        <v>Spain</v>
      </c>
      <c r="P12" s="17" t="str">
        <f>INDEX('Master data'!C:C,MATCH($M12,'Master data'!$CL:$CL,0))</f>
        <v>Midfield</v>
      </c>
      <c r="Q12" s="21">
        <f>INDEX('Master data'!G:G,MATCH($M12,'Master data'!$CL:$CL,0))</f>
        <v>4512000</v>
      </c>
      <c r="R12" s="21">
        <f>INDEX('Master data'!AK:AK,MATCH($A12,'Master data'!$CL:$CL,0))</f>
        <v>93399.264185912776</v>
      </c>
      <c r="S12" s="18">
        <f>INDEX('Master data'!BY:BY,MATCH($A12,'Master data'!$CL:$CL,0))</f>
        <v>310359.94663707435</v>
      </c>
      <c r="T12" s="21">
        <f>INDEX('Master data'!CG:CG,MATCH($M12,'Master data'!$CL:$CL,0))</f>
        <v>0</v>
      </c>
      <c r="U12" s="21">
        <f>INDEX('Master data'!CI:CI,MATCH($M12,'Master data'!$CL:$CL,0))</f>
        <v>4512000</v>
      </c>
      <c r="V12" s="22">
        <f>INDEX('Master data'!CJ:CJ,MATCH($M12,'Master data'!$CL:$CL,0))</f>
        <v>4.4999999999999998E-2</v>
      </c>
      <c r="W12" s="19">
        <f>INDEX('Master data'!D:D,MATCH(M12,'Master data'!$CL:$CL,0))</f>
        <v>0</v>
      </c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6"/>
      <c r="AJ12" s="5"/>
      <c r="AK12" s="1"/>
      <c r="AL12" s="5"/>
    </row>
    <row r="13" spans="1:38" x14ac:dyDescent="0.3">
      <c r="A13" s="20">
        <f t="shared" si="0"/>
        <v>11</v>
      </c>
      <c r="B13" s="20" t="str">
        <f>INDEX('Master data'!A:A,MATCH($A13,'Master data'!$CK:$CK,0))</f>
        <v>Phil Foden</v>
      </c>
      <c r="C13" s="20" t="str">
        <f>INDEX('Master data'!B:B,MATCH($A13,'Master data'!$CK:$CK,0))</f>
        <v>England</v>
      </c>
      <c r="D13" s="17" t="str">
        <f>INDEX('Master data'!C:C,MATCH($A13,'Master data'!$CK:$CK,0))</f>
        <v>Striker</v>
      </c>
      <c r="E13" s="21">
        <f>INDEX('Master data'!G:G,MATCH($A13,'Master data'!$CK:$CK,0))</f>
        <v>5522000</v>
      </c>
      <c r="F13" s="21">
        <f>INDEX('Master data'!AK:AK,MATCH($A13,'Master data'!$CK:$CK,0))</f>
        <v>101466.17548574276</v>
      </c>
      <c r="G13" s="18">
        <f>INDEX('Master data'!BY:BY,MATCH($A13,'Master data'!$CK:$CK,0))</f>
        <v>306049.86439877783</v>
      </c>
      <c r="H13" s="21">
        <f>INDEX('Master data'!CG:CG,MATCH($A13,'Master data'!$CK:$CK,0))</f>
        <v>0</v>
      </c>
      <c r="I13" s="21">
        <f>INDEX('Master data'!CI:CI,MATCH($A13,'Master data'!$CK:$CK,0))</f>
        <v>5522000</v>
      </c>
      <c r="J13" s="22">
        <f>INDEX('Master data'!CJ:CJ,MATCH($A13,'Master data'!$CK:$CK,0))</f>
        <v>3.5999999999999997E-2</v>
      </c>
      <c r="K13" s="25">
        <f>INDEX('Master data'!D:D,MATCH($A13,'Master data'!$CK:$CK,0))</f>
        <v>0</v>
      </c>
      <c r="L13" s="13"/>
      <c r="M13" s="20">
        <f t="shared" si="1"/>
        <v>11</v>
      </c>
      <c r="N13" s="20" t="str">
        <f>INDEX('Master data'!A:A,MATCH($M13,'Master data'!$CL:$CL,0))</f>
        <v>Domenico Berardi</v>
      </c>
      <c r="O13" s="20" t="str">
        <f>INDEX('Master data'!B:B,MATCH($M13,'Master data'!$CL:$CL,0))</f>
        <v>Italy</v>
      </c>
      <c r="P13" s="17" t="str">
        <f>INDEX('Master data'!C:C,MATCH($M13,'Master data'!$CL:$CL,0))</f>
        <v>Striker</v>
      </c>
      <c r="Q13" s="21">
        <f>INDEX('Master data'!G:G,MATCH($M13,'Master data'!$CL:$CL,0))</f>
        <v>3562000</v>
      </c>
      <c r="R13" s="21">
        <f>INDEX('Master data'!AK:AK,MATCH($A13,'Master data'!$CL:$CL,0))</f>
        <v>77169.713923869422</v>
      </c>
      <c r="S13" s="18">
        <f>INDEX('Master data'!BY:BY,MATCH($A13,'Master data'!$CL:$CL,0))</f>
        <v>245800.01523331448</v>
      </c>
      <c r="T13" s="21">
        <f>INDEX('Master data'!CG:CG,MATCH($M13,'Master data'!$CL:$CL,0))</f>
        <v>0</v>
      </c>
      <c r="U13" s="21">
        <f>INDEX('Master data'!CI:CI,MATCH($M13,'Master data'!$CL:$CL,0))</f>
        <v>3562000</v>
      </c>
      <c r="V13" s="22">
        <f>INDEX('Master data'!CJ:CJ,MATCH($M13,'Master data'!$CL:$CL,0))</f>
        <v>4.4999999999999998E-2</v>
      </c>
      <c r="W13" s="19">
        <f>INDEX('Master data'!D:D,MATCH(M13,'Master data'!$CL:$CL,0))</f>
        <v>0</v>
      </c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6"/>
      <c r="AJ13" s="5"/>
      <c r="AK13" s="1"/>
      <c r="AL13" s="5"/>
    </row>
    <row r="14" spans="1:38" x14ac:dyDescent="0.3">
      <c r="A14" s="20">
        <f t="shared" si="0"/>
        <v>12</v>
      </c>
      <c r="B14" s="20" t="str">
        <f>INDEX('Master data'!A:A,MATCH($A14,'Master data'!$CK:$CK,0))</f>
        <v>Ciro Immobile</v>
      </c>
      <c r="C14" s="20" t="str">
        <f>INDEX('Master data'!B:B,MATCH($A14,'Master data'!$CK:$CK,0))</f>
        <v>Italy</v>
      </c>
      <c r="D14" s="17" t="str">
        <f>INDEX('Master data'!C:C,MATCH($A14,'Master data'!$CK:$CK,0))</f>
        <v>Striker</v>
      </c>
      <c r="E14" s="21">
        <f>INDEX('Master data'!G:G,MATCH($A14,'Master data'!$CK:$CK,0))</f>
        <v>6722000</v>
      </c>
      <c r="F14" s="21">
        <f>INDEX('Master data'!AK:AK,MATCH($A14,'Master data'!$CK:$CK,0))</f>
        <v>95407.550056226959</v>
      </c>
      <c r="G14" s="18">
        <f>INDEX('Master data'!BY:BY,MATCH($A14,'Master data'!$CK:$CK,0))</f>
        <v>303679.972332654</v>
      </c>
      <c r="H14" s="21">
        <f>INDEX('Master data'!CG:CG,MATCH($A14,'Master data'!$CK:$CK,0))</f>
        <v>0</v>
      </c>
      <c r="I14" s="21">
        <f>INDEX('Master data'!CI:CI,MATCH($A14,'Master data'!$CK:$CK,0))</f>
        <v>6722000</v>
      </c>
      <c r="J14" s="22">
        <f>INDEX('Master data'!CJ:CJ,MATCH($A14,'Master data'!$CK:$CK,0))</f>
        <v>2.9000000000000001E-2</v>
      </c>
      <c r="K14" s="25">
        <f>INDEX('Master data'!D:D,MATCH($A14,'Master data'!$CK:$CK,0))</f>
        <v>0</v>
      </c>
      <c r="L14" s="13"/>
      <c r="M14" s="20">
        <f t="shared" si="1"/>
        <v>12</v>
      </c>
      <c r="N14" s="20" t="str">
        <f>INDEX('Master data'!A:A,MATCH($M14,'Master data'!$CL:$CL,0))</f>
        <v>Stefan de Vrij</v>
      </c>
      <c r="O14" s="20" t="str">
        <f>INDEX('Master data'!B:B,MATCH($M14,'Master data'!$CL:$CL,0))</f>
        <v>Netherlands</v>
      </c>
      <c r="P14" s="17" t="str">
        <f>INDEX('Master data'!C:C,MATCH($M14,'Master data'!$CL:$CL,0))</f>
        <v>Defense</v>
      </c>
      <c r="Q14" s="21">
        <f>INDEX('Master data'!G:G,MATCH($M14,'Master data'!$CL:$CL,0))</f>
        <v>3546000</v>
      </c>
      <c r="R14" s="21">
        <f>INDEX('Master data'!AK:AK,MATCH($A14,'Master data'!$CL:$CL,0))</f>
        <v>68301.208985374236</v>
      </c>
      <c r="S14" s="18">
        <f>INDEX('Master data'!BY:BY,MATCH($A14,'Master data'!$CL:$CL,0))</f>
        <v>245393.71721265209</v>
      </c>
      <c r="T14" s="21">
        <f>INDEX('Master data'!CG:CG,MATCH($M14,'Master data'!$CL:$CL,0))</f>
        <v>0</v>
      </c>
      <c r="U14" s="21">
        <f>INDEX('Master data'!CI:CI,MATCH($M14,'Master data'!$CL:$CL,0))</f>
        <v>3546000</v>
      </c>
      <c r="V14" s="22">
        <f>INDEX('Master data'!CJ:CJ,MATCH($M14,'Master data'!$CL:$CL,0))</f>
        <v>4.4999999999999998E-2</v>
      </c>
      <c r="W14" s="19">
        <f>INDEX('Master data'!D:D,MATCH(M14,'Master data'!$CL:$CL,0))</f>
        <v>0</v>
      </c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6"/>
      <c r="AJ14" s="5"/>
      <c r="AK14" s="1"/>
      <c r="AL14" s="5"/>
    </row>
    <row r="15" spans="1:38" x14ac:dyDescent="0.3">
      <c r="A15" s="20">
        <f t="shared" si="0"/>
        <v>13</v>
      </c>
      <c r="B15" s="20" t="str">
        <f>INDEX('Master data'!A:A,MATCH($A15,'Master data'!$CK:$CK,0))</f>
        <v>Ruslan Malinovskyi</v>
      </c>
      <c r="C15" s="20" t="str">
        <f>INDEX('Master data'!B:B,MATCH($A15,'Master data'!$CK:$CK,0))</f>
        <v>Ukraine</v>
      </c>
      <c r="D15" s="17" t="str">
        <f>INDEX('Master data'!C:C,MATCH($A15,'Master data'!$CK:$CK,0))</f>
        <v>Midfield</v>
      </c>
      <c r="E15" s="21">
        <f>INDEX('Master data'!G:G,MATCH($A15,'Master data'!$CK:$CK,0))</f>
        <v>3538000</v>
      </c>
      <c r="F15" s="21">
        <f>INDEX('Master data'!AK:AK,MATCH($A15,'Master data'!$CK:$CK,0))</f>
        <v>117945.01569127679</v>
      </c>
      <c r="G15" s="18">
        <f>INDEX('Master data'!BY:BY,MATCH($A15,'Master data'!$CK:$CK,0))</f>
        <v>303097.42100576346</v>
      </c>
      <c r="H15" s="21">
        <f>INDEX('Master data'!CG:CG,MATCH($A15,'Master data'!$CK:$CK,0))</f>
        <v>0</v>
      </c>
      <c r="I15" s="21">
        <f>INDEX('Master data'!CI:CI,MATCH($A15,'Master data'!$CK:$CK,0))</f>
        <v>3538000</v>
      </c>
      <c r="J15" s="22">
        <f>INDEX('Master data'!CJ:CJ,MATCH($A15,'Master data'!$CK:$CK,0))</f>
        <v>5.5E-2</v>
      </c>
      <c r="K15" s="25">
        <f>INDEX('Master data'!D:D,MATCH($A15,'Master data'!$CK:$CK,0))</f>
        <v>0</v>
      </c>
      <c r="L15" s="13"/>
      <c r="M15" s="20">
        <f t="shared" si="1"/>
        <v>13</v>
      </c>
      <c r="N15" s="20" t="str">
        <f>INDEX('Master data'!A:A,MATCH($M15,'Master data'!$CL:$CL,0))</f>
        <v>Aymeric Laporte</v>
      </c>
      <c r="O15" s="20" t="str">
        <f>INDEX('Master data'!B:B,MATCH($M15,'Master data'!$CL:$CL,0))</f>
        <v>Spain</v>
      </c>
      <c r="P15" s="17" t="str">
        <f>INDEX('Master data'!C:C,MATCH($M15,'Master data'!$CL:$CL,0))</f>
        <v>Defense</v>
      </c>
      <c r="Q15" s="21">
        <f>INDEX('Master data'!G:G,MATCH($M15,'Master data'!$CL:$CL,0))</f>
        <v>3562000</v>
      </c>
      <c r="R15" s="21">
        <f>INDEX('Master data'!AK:AK,MATCH($A15,'Master data'!$CL:$CL,0))</f>
        <v>73889.253604630459</v>
      </c>
      <c r="S15" s="18">
        <f>INDEX('Master data'!BY:BY,MATCH($A15,'Master data'!$CL:$CL,0))</f>
        <v>238238.59789817702</v>
      </c>
      <c r="T15" s="21">
        <f>INDEX('Master data'!CG:CG,MATCH($M15,'Master data'!$CL:$CL,0))</f>
        <v>0</v>
      </c>
      <c r="U15" s="21">
        <f>INDEX('Master data'!CI:CI,MATCH($M15,'Master data'!$CL:$CL,0))</f>
        <v>3562000</v>
      </c>
      <c r="V15" s="22">
        <f>INDEX('Master data'!CJ:CJ,MATCH($M15,'Master data'!$CL:$CL,0))</f>
        <v>4.3999999999999997E-2</v>
      </c>
      <c r="W15" s="19">
        <f>INDEX('Master data'!D:D,MATCH(M15,'Master data'!$CL:$CL,0))</f>
        <v>0</v>
      </c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6"/>
      <c r="AJ15" s="5"/>
      <c r="AK15" s="1"/>
      <c r="AL15" s="5"/>
    </row>
    <row r="16" spans="1:38" x14ac:dyDescent="0.3">
      <c r="A16" s="20">
        <f t="shared" si="0"/>
        <v>14</v>
      </c>
      <c r="B16" s="20" t="str">
        <f>INDEX('Master data'!A:A,MATCH($A16,'Master data'!$CK:$CK,0))</f>
        <v>Nathan Aké</v>
      </c>
      <c r="C16" s="20" t="str">
        <f>INDEX('Master data'!B:B,MATCH($A16,'Master data'!$CK:$CK,0))</f>
        <v>Netherlands</v>
      </c>
      <c r="D16" s="17" t="str">
        <f>INDEX('Master data'!C:C,MATCH($A16,'Master data'!$CK:$CK,0))</f>
        <v>Defense</v>
      </c>
      <c r="E16" s="21">
        <f>INDEX('Master data'!G:G,MATCH($A16,'Master data'!$CK:$CK,0))</f>
        <v>3576000</v>
      </c>
      <c r="F16" s="21">
        <f>INDEX('Master data'!AK:AK,MATCH($A16,'Master data'!$CK:$CK,0))</f>
        <v>81914.263978203002</v>
      </c>
      <c r="G16" s="18">
        <f>INDEX('Master data'!BY:BY,MATCH($A16,'Master data'!$CK:$CK,0))</f>
        <v>293440.48521321244</v>
      </c>
      <c r="H16" s="21">
        <f>INDEX('Master data'!CG:CG,MATCH($A16,'Master data'!$CK:$CK,0))</f>
        <v>0</v>
      </c>
      <c r="I16" s="21">
        <f>INDEX('Master data'!CI:CI,MATCH($A16,'Master data'!$CK:$CK,0))</f>
        <v>3576000</v>
      </c>
      <c r="J16" s="22">
        <f>INDEX('Master data'!CJ:CJ,MATCH($A16,'Master data'!$CK:$CK,0))</f>
        <v>5.2999999999999999E-2</v>
      </c>
      <c r="K16" s="25">
        <f>INDEX('Master data'!D:D,MATCH($A16,'Master data'!$CK:$CK,0))</f>
        <v>0</v>
      </c>
      <c r="L16" s="13"/>
      <c r="M16" s="20">
        <f t="shared" si="1"/>
        <v>14</v>
      </c>
      <c r="N16" s="20" t="str">
        <f>INDEX('Master data'!A:A,MATCH($M16,'Master data'!$CL:$CL,0))</f>
        <v>Ante Rebic</v>
      </c>
      <c r="O16" s="20" t="str">
        <f>INDEX('Master data'!B:B,MATCH($M16,'Master data'!$CL:$CL,0))</f>
        <v>Croatia</v>
      </c>
      <c r="P16" s="17" t="str">
        <f>INDEX('Master data'!C:C,MATCH($M16,'Master data'!$CL:$CL,0))</f>
        <v>Striker</v>
      </c>
      <c r="Q16" s="21">
        <f>INDEX('Master data'!G:G,MATCH($M16,'Master data'!$CL:$CL,0))</f>
        <v>2994000</v>
      </c>
      <c r="R16" s="21">
        <f>INDEX('Master data'!AK:AK,MATCH($A16,'Master data'!$CL:$CL,0))</f>
        <v>68953.317449320879</v>
      </c>
      <c r="S16" s="18">
        <f>INDEX('Master data'!BY:BY,MATCH($A16,'Master data'!$CL:$CL,0))</f>
        <v>215179.1650338546</v>
      </c>
      <c r="T16" s="21">
        <f>INDEX('Master data'!CG:CG,MATCH($M16,'Master data'!$CL:$CL,0))</f>
        <v>0</v>
      </c>
      <c r="U16" s="21">
        <f>INDEX('Master data'!CI:CI,MATCH($M16,'Master data'!$CL:$CL,0))</f>
        <v>2994000</v>
      </c>
      <c r="V16" s="22">
        <f>INDEX('Master data'!CJ:CJ,MATCH($M16,'Master data'!$CL:$CL,0))</f>
        <v>4.2999999999999997E-2</v>
      </c>
      <c r="W16" s="19">
        <f>INDEX('Master data'!D:D,MATCH(M16,'Master data'!$CL:$CL,0))</f>
        <v>0</v>
      </c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6"/>
      <c r="AJ16" s="5"/>
      <c r="AK16" s="1"/>
      <c r="AL16" s="5"/>
    </row>
    <row r="17" spans="1:38" x14ac:dyDescent="0.3">
      <c r="A17" s="20">
        <f t="shared" si="0"/>
        <v>15</v>
      </c>
      <c r="B17" s="20" t="str">
        <f>INDEX('Master data'!A:A,MATCH($A17,'Master data'!$CK:$CK,0))</f>
        <v>Lorenzo Insigne</v>
      </c>
      <c r="C17" s="20" t="str">
        <f>INDEX('Master data'!B:B,MATCH($A17,'Master data'!$CK:$CK,0))</f>
        <v>Italy</v>
      </c>
      <c r="D17" s="17" t="str">
        <f>INDEX('Master data'!C:C,MATCH($A17,'Master data'!$CK:$CK,0))</f>
        <v>Striker</v>
      </c>
      <c r="E17" s="21">
        <f>INDEX('Master data'!G:G,MATCH($A17,'Master data'!$CK:$CK,0))</f>
        <v>5172000</v>
      </c>
      <c r="F17" s="21">
        <f>INDEX('Master data'!AK:AK,MATCH($A17,'Master data'!$CK:$CK,0))</f>
        <v>91414.577286874905</v>
      </c>
      <c r="G17" s="18">
        <f>INDEX('Master data'!BY:BY,MATCH($A17,'Master data'!$CK:$CK,0))</f>
        <v>290938.54116286279</v>
      </c>
      <c r="H17" s="21">
        <f>INDEX('Master data'!CG:CG,MATCH($A17,'Master data'!$CK:$CK,0))</f>
        <v>0</v>
      </c>
      <c r="I17" s="21">
        <f>INDEX('Master data'!CI:CI,MATCH($A17,'Master data'!$CK:$CK,0))</f>
        <v>5172000</v>
      </c>
      <c r="J17" s="22">
        <f>INDEX('Master data'!CJ:CJ,MATCH($A17,'Master data'!$CK:$CK,0))</f>
        <v>3.6999999999999998E-2</v>
      </c>
      <c r="K17" s="25">
        <f>INDEX('Master data'!D:D,MATCH($A17,'Master data'!$CK:$CK,0))</f>
        <v>0</v>
      </c>
      <c r="L17" s="13"/>
      <c r="M17" s="20">
        <f t="shared" si="1"/>
        <v>15</v>
      </c>
      <c r="N17" s="20" t="str">
        <f>INDEX('Master data'!A:A,MATCH($M17,'Master data'!$CL:$CL,0))</f>
        <v>Leonardo Spinazzola</v>
      </c>
      <c r="O17" s="20" t="str">
        <f>INDEX('Master data'!B:B,MATCH($M17,'Master data'!$CL:$CL,0))</f>
        <v>Italy</v>
      </c>
      <c r="P17" s="17" t="str">
        <f>INDEX('Master data'!C:C,MATCH($M17,'Master data'!$CL:$CL,0))</f>
        <v>Defense</v>
      </c>
      <c r="Q17" s="21">
        <f>INDEX('Master data'!G:G,MATCH($M17,'Master data'!$CL:$CL,0))</f>
        <v>3665000</v>
      </c>
      <c r="R17" s="21">
        <f>INDEX('Master data'!AK:AK,MATCH($A17,'Master data'!$CL:$CL,0))</f>
        <v>76979.665145759849</v>
      </c>
      <c r="S17" s="18">
        <f>INDEX('Master data'!BY:BY,MATCH($A17,'Master data'!$CL:$CL,0))</f>
        <v>240217.71477074714</v>
      </c>
      <c r="T17" s="21">
        <f>INDEX('Master data'!CG:CG,MATCH($M17,'Master data'!$CL:$CL,0))</f>
        <v>0</v>
      </c>
      <c r="U17" s="21">
        <f>INDEX('Master data'!CI:CI,MATCH($M17,'Master data'!$CL:$CL,0))</f>
        <v>3665000</v>
      </c>
      <c r="V17" s="22">
        <f>INDEX('Master data'!CJ:CJ,MATCH($M17,'Master data'!$CL:$CL,0))</f>
        <v>4.2999999999999997E-2</v>
      </c>
      <c r="W17" s="19">
        <f>INDEX('Master data'!D:D,MATCH(M17,'Master data'!$CL:$CL,0))</f>
        <v>0</v>
      </c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6"/>
      <c r="AJ17" s="5"/>
      <c r="AK17" s="1"/>
      <c r="AL17" s="5"/>
    </row>
    <row r="18" spans="1:38" x14ac:dyDescent="0.3">
      <c r="A18" s="20">
        <f t="shared" si="0"/>
        <v>16</v>
      </c>
      <c r="B18" s="20" t="str">
        <f>INDEX('Master data'!A:A,MATCH($A18,'Master data'!$CK:$CK,0))</f>
        <v>Serge Gnabry</v>
      </c>
      <c r="C18" s="20" t="str">
        <f>INDEX('Master data'!B:B,MATCH($A18,'Master data'!$CK:$CK,0))</f>
        <v>Germany</v>
      </c>
      <c r="D18" s="17" t="str">
        <f>INDEX('Master data'!C:C,MATCH($A18,'Master data'!$CK:$CK,0))</f>
        <v>Striker</v>
      </c>
      <c r="E18" s="21">
        <f>INDEX('Master data'!G:G,MATCH($A18,'Master data'!$CK:$CK,0))</f>
        <v>7484000</v>
      </c>
      <c r="F18" s="21">
        <f>INDEX('Master data'!AK:AK,MATCH($A18,'Master data'!$CK:$CK,0))</f>
        <v>66279.372274225723</v>
      </c>
      <c r="G18" s="18">
        <f>INDEX('Master data'!BY:BY,MATCH($A18,'Master data'!$CK:$CK,0))</f>
        <v>310618.75422744412</v>
      </c>
      <c r="H18" s="21">
        <f>INDEX('Master data'!CG:CG,MATCH($A18,'Master data'!$CK:$CK,0))</f>
        <v>0</v>
      </c>
      <c r="I18" s="21">
        <f>INDEX('Master data'!CI:CI,MATCH($A18,'Master data'!$CK:$CK,0))</f>
        <v>7484000</v>
      </c>
      <c r="J18" s="22">
        <f>INDEX('Master data'!CJ:CJ,MATCH($A18,'Master data'!$CK:$CK,0))</f>
        <v>2.5000000000000001E-2</v>
      </c>
      <c r="K18" s="25">
        <f>INDEX('Master data'!D:D,MATCH($A18,'Master data'!$CK:$CK,0))</f>
        <v>0</v>
      </c>
      <c r="L18" s="13"/>
      <c r="M18" s="20">
        <f t="shared" si="1"/>
        <v>16</v>
      </c>
      <c r="N18" s="20" t="str">
        <f>INDEX('Master data'!A:A,MATCH($M18,'Master data'!$CL:$CL,0))</f>
        <v>Memphis Depay</v>
      </c>
      <c r="O18" s="20" t="str">
        <f>INDEX('Master data'!B:B,MATCH($M18,'Master data'!$CL:$CL,0))</f>
        <v>Netherlands</v>
      </c>
      <c r="P18" s="17" t="str">
        <f>INDEX('Master data'!C:C,MATCH($M18,'Master data'!$CL:$CL,0))</f>
        <v>Striker</v>
      </c>
      <c r="Q18" s="21">
        <f>INDEX('Master data'!G:G,MATCH($M18,'Master data'!$CL:$CL,0))</f>
        <v>7556000</v>
      </c>
      <c r="R18" s="21">
        <f>INDEX('Master data'!AK:AK,MATCH($A18,'Master data'!$CL:$CL,0))</f>
        <v>141188.66117115831</v>
      </c>
      <c r="S18" s="18">
        <f>INDEX('Master data'!BY:BY,MATCH($A18,'Master data'!$CL:$CL,0))</f>
        <v>491115.92714101175</v>
      </c>
      <c r="T18" s="21">
        <f>INDEX('Master data'!CG:CG,MATCH($M18,'Master data'!$CL:$CL,0))</f>
        <v>0</v>
      </c>
      <c r="U18" s="21">
        <f>INDEX('Master data'!CI:CI,MATCH($M18,'Master data'!$CL:$CL,0))</f>
        <v>7556000</v>
      </c>
      <c r="V18" s="22">
        <f>INDEX('Master data'!CJ:CJ,MATCH($M18,'Master data'!$CL:$CL,0))</f>
        <v>4.2000000000000003E-2</v>
      </c>
      <c r="W18" s="19">
        <f>INDEX('Master data'!D:D,MATCH(M18,'Master data'!$CL:$CL,0))</f>
        <v>0</v>
      </c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6"/>
      <c r="AJ18" s="5"/>
      <c r="AK18" s="1"/>
      <c r="AL18" s="5"/>
    </row>
    <row r="19" spans="1:38" x14ac:dyDescent="0.3">
      <c r="A19" s="20">
        <f t="shared" si="0"/>
        <v>17</v>
      </c>
      <c r="B19" s="20" t="str">
        <f>INDEX('Master data'!A:A,MATCH($A19,'Master data'!$CK:$CK,0))</f>
        <v>Jordi Alba</v>
      </c>
      <c r="C19" s="20" t="str">
        <f>INDEX('Master data'!B:B,MATCH($A19,'Master data'!$CK:$CK,0))</f>
        <v>Spain</v>
      </c>
      <c r="D19" s="17" t="str">
        <f>INDEX('Master data'!C:C,MATCH($A19,'Master data'!$CK:$CK,0))</f>
        <v>Defense</v>
      </c>
      <c r="E19" s="21">
        <f>INDEX('Master data'!G:G,MATCH($A19,'Master data'!$CK:$CK,0))</f>
        <v>4562000</v>
      </c>
      <c r="F19" s="21">
        <f>INDEX('Master data'!AK:AK,MATCH($A19,'Master data'!$CK:$CK,0))</f>
        <v>86198.631836563669</v>
      </c>
      <c r="G19" s="18">
        <f>INDEX('Master data'!BY:BY,MATCH($A19,'Master data'!$CK:$CK,0))</f>
        <v>281147.91911850846</v>
      </c>
      <c r="H19" s="21">
        <f>INDEX('Master data'!CG:CG,MATCH($A19,'Master data'!$CK:$CK,0))</f>
        <v>0</v>
      </c>
      <c r="I19" s="21">
        <f>INDEX('Master data'!CI:CI,MATCH($A19,'Master data'!$CK:$CK,0))</f>
        <v>4562000</v>
      </c>
      <c r="J19" s="22">
        <f>INDEX('Master data'!CJ:CJ,MATCH($A19,'Master data'!$CK:$CK,0))</f>
        <v>0.04</v>
      </c>
      <c r="K19" s="25">
        <f>INDEX('Master data'!D:D,MATCH($A19,'Master data'!$CK:$CK,0))</f>
        <v>0</v>
      </c>
      <c r="L19" s="13"/>
      <c r="M19" s="20">
        <f t="shared" si="1"/>
        <v>17</v>
      </c>
      <c r="N19" s="20" t="str">
        <f>INDEX('Master data'!A:A,MATCH($M19,'Master data'!$CL:$CL,0))</f>
        <v>Kieran Trippier</v>
      </c>
      <c r="O19" s="20" t="str">
        <f>INDEX('Master data'!B:B,MATCH($M19,'Master data'!$CL:$CL,0))</f>
        <v>England</v>
      </c>
      <c r="P19" s="17" t="str">
        <f>INDEX('Master data'!C:C,MATCH($M19,'Master data'!$CL:$CL,0))</f>
        <v>Defense</v>
      </c>
      <c r="Q19" s="21">
        <f>INDEX('Master data'!G:G,MATCH($M19,'Master data'!$CL:$CL,0))</f>
        <v>3592000</v>
      </c>
      <c r="R19" s="21">
        <f>INDEX('Master data'!AK:AK,MATCH($A19,'Master data'!$CL:$CL,0))</f>
        <v>80060.998670916306</v>
      </c>
      <c r="S19" s="18">
        <f>INDEX('Master data'!BY:BY,MATCH($A19,'Master data'!$CL:$CL,0))</f>
        <v>227556.43410254086</v>
      </c>
      <c r="T19" s="21">
        <f>INDEX('Master data'!CG:CG,MATCH($M19,'Master data'!$CL:$CL,0))</f>
        <v>0</v>
      </c>
      <c r="U19" s="21">
        <f>INDEX('Master data'!CI:CI,MATCH($M19,'Master data'!$CL:$CL,0))</f>
        <v>3592000</v>
      </c>
      <c r="V19" s="22">
        <f>INDEX('Master data'!CJ:CJ,MATCH($M19,'Master data'!$CL:$CL,0))</f>
        <v>4.2000000000000003E-2</v>
      </c>
      <c r="W19" s="19">
        <f>INDEX('Master data'!D:D,MATCH(M19,'Master data'!$CL:$CL,0))</f>
        <v>0</v>
      </c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6"/>
      <c r="AJ19" s="5"/>
      <c r="AK19" s="1"/>
      <c r="AL19" s="5"/>
    </row>
    <row r="20" spans="1:38" x14ac:dyDescent="0.3">
      <c r="A20" s="20">
        <f t="shared" si="0"/>
        <v>18</v>
      </c>
      <c r="B20" s="20" t="str">
        <f>INDEX('Master data'!A:A,MATCH($A20,'Master data'!$CK:$CK,0))</f>
        <v>Antoine Griezmann</v>
      </c>
      <c r="C20" s="20" t="str">
        <f>INDEX('Master data'!B:B,MATCH($A20,'Master data'!$CK:$CK,0))</f>
        <v>France</v>
      </c>
      <c r="D20" s="17" t="str">
        <f>INDEX('Master data'!C:C,MATCH($A20,'Master data'!$CK:$CK,0))</f>
        <v>Striker</v>
      </c>
      <c r="E20" s="21">
        <f>INDEX('Master data'!G:G,MATCH($A20,'Master data'!$CK:$CK,0))</f>
        <v>7042000</v>
      </c>
      <c r="F20" s="21">
        <f>INDEX('Master data'!AK:AK,MATCH($A20,'Master data'!$CK:$CK,0))</f>
        <v>115424.3265952928</v>
      </c>
      <c r="G20" s="18">
        <f>INDEX('Master data'!BY:BY,MATCH($A20,'Master data'!$CK:$CK,0))</f>
        <v>265827.79588656779</v>
      </c>
      <c r="H20" s="21">
        <f>INDEX('Master data'!CG:CG,MATCH($A20,'Master data'!$CK:$CK,0))</f>
        <v>0</v>
      </c>
      <c r="I20" s="21">
        <f>INDEX('Master data'!CI:CI,MATCH($A20,'Master data'!$CK:$CK,0))</f>
        <v>7042000</v>
      </c>
      <c r="J20" s="22">
        <f>INDEX('Master data'!CJ:CJ,MATCH($A20,'Master data'!$CK:$CK,0))</f>
        <v>2.5000000000000001E-2</v>
      </c>
      <c r="K20" s="25">
        <f>INDEX('Master data'!D:D,MATCH($A20,'Master data'!$CK:$CK,0))</f>
        <v>0</v>
      </c>
      <c r="L20" s="13"/>
      <c r="M20" s="20">
        <f t="shared" si="1"/>
        <v>18</v>
      </c>
      <c r="N20" s="20" t="str">
        <f>INDEX('Master data'!A:A,MATCH($M20,'Master data'!$CL:$CL,0))</f>
        <v>Josko Gvardiol</v>
      </c>
      <c r="O20" s="20" t="str">
        <f>INDEX('Master data'!B:B,MATCH($M20,'Master data'!$CL:$CL,0))</f>
        <v>Croatia</v>
      </c>
      <c r="P20" s="17" t="str">
        <f>INDEX('Master data'!C:C,MATCH($M20,'Master data'!$CL:$CL,0))</f>
        <v>Defense</v>
      </c>
      <c r="Q20" s="21">
        <f>INDEX('Master data'!G:G,MATCH($M20,'Master data'!$CL:$CL,0))</f>
        <v>1984000</v>
      </c>
      <c r="R20" s="21">
        <f>INDEX('Master data'!AK:AK,MATCH($A20,'Master data'!$CL:$CL,0))</f>
        <v>44526.075079275572</v>
      </c>
      <c r="S20" s="18">
        <f>INDEX('Master data'!BY:BY,MATCH($A20,'Master data'!$CL:$CL,0))</f>
        <v>139933.08676275599</v>
      </c>
      <c r="T20" s="21">
        <f>INDEX('Master data'!CG:CG,MATCH($M20,'Master data'!$CL:$CL,0))</f>
        <v>0</v>
      </c>
      <c r="U20" s="21">
        <f>INDEX('Master data'!CI:CI,MATCH($M20,'Master data'!$CL:$CL,0))</f>
        <v>1984000</v>
      </c>
      <c r="V20" s="22">
        <f>INDEX('Master data'!CJ:CJ,MATCH($M20,'Master data'!$CL:$CL,0))</f>
        <v>4.2000000000000003E-2</v>
      </c>
      <c r="W20" s="19">
        <f>INDEX('Master data'!D:D,MATCH(M20,'Master data'!$CL:$CL,0))</f>
        <v>0</v>
      </c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6"/>
      <c r="AJ20" s="5"/>
      <c r="AK20" s="1"/>
      <c r="AL20" s="5"/>
    </row>
    <row r="21" spans="1:38" x14ac:dyDescent="0.3">
      <c r="A21" s="20">
        <f t="shared" si="0"/>
        <v>19</v>
      </c>
      <c r="B21" s="20" t="str">
        <f>INDEX('Master data'!A:A,MATCH($A21,'Master data'!$CK:$CK,0))</f>
        <v>Unai Simón</v>
      </c>
      <c r="C21" s="20" t="str">
        <f>INDEX('Master data'!B:B,MATCH($A21,'Master data'!$CK:$CK,0))</f>
        <v>Spain</v>
      </c>
      <c r="D21" s="17" t="str">
        <f>INDEX('Master data'!C:C,MATCH($A21,'Master data'!$CK:$CK,0))</f>
        <v>Goalkeeper</v>
      </c>
      <c r="E21" s="21">
        <f>INDEX('Master data'!G:G,MATCH($A21,'Master data'!$CK:$CK,0))</f>
        <v>5592000</v>
      </c>
      <c r="F21" s="21">
        <f>INDEX('Master data'!AK:AK,MATCH($A21,'Master data'!$CK:$CK,0))</f>
        <v>85019.247665477567</v>
      </c>
      <c r="G21" s="18">
        <f>INDEX('Master data'!BY:BY,MATCH($A21,'Master data'!$CK:$CK,0))</f>
        <v>268485.30248012394</v>
      </c>
      <c r="H21" s="21">
        <f>INDEX('Master data'!CG:CG,MATCH($A21,'Master data'!$CK:$CK,0))</f>
        <v>0</v>
      </c>
      <c r="I21" s="21">
        <f>INDEX('Master data'!CI:CI,MATCH($A21,'Master data'!$CK:$CK,0))</f>
        <v>5592000</v>
      </c>
      <c r="J21" s="22">
        <f>INDEX('Master data'!CJ:CJ,MATCH($A21,'Master data'!$CK:$CK,0))</f>
        <v>3.1E-2</v>
      </c>
      <c r="K21" s="25">
        <f>INDEX('Master data'!D:D,MATCH($A21,'Master data'!$CK:$CK,0))</f>
        <v>0</v>
      </c>
      <c r="L21" s="13"/>
      <c r="M21" s="20">
        <f t="shared" si="1"/>
        <v>19</v>
      </c>
      <c r="N21" s="20" t="str">
        <f>INDEX('Master data'!A:A,MATCH($M21,'Master data'!$CL:$CL,0))</f>
        <v>Aleksey Miranchuk</v>
      </c>
      <c r="O21" s="20" t="str">
        <f>INDEX('Master data'!B:B,MATCH($M21,'Master data'!$CL:$CL,0))</f>
        <v>Russia</v>
      </c>
      <c r="P21" s="17" t="str">
        <f>INDEX('Master data'!C:C,MATCH($M21,'Master data'!$CL:$CL,0))</f>
        <v>Midfield</v>
      </c>
      <c r="Q21" s="21">
        <f>INDEX('Master data'!G:G,MATCH($M21,'Master data'!$CL:$CL,0))</f>
        <v>2984000</v>
      </c>
      <c r="R21" s="21">
        <f>INDEX('Master data'!AK:AK,MATCH($A21,'Master data'!$CL:$CL,0))</f>
        <v>89143.626861419136</v>
      </c>
      <c r="S21" s="18">
        <f>INDEX('Master data'!BY:BY,MATCH($A21,'Master data'!$CL:$CL,0))</f>
        <v>199758.64182000773</v>
      </c>
      <c r="T21" s="21">
        <f>INDEX('Master data'!CG:CG,MATCH($M21,'Master data'!$CL:$CL,0))</f>
        <v>0</v>
      </c>
      <c r="U21" s="21">
        <f>INDEX('Master data'!CI:CI,MATCH($M21,'Master data'!$CL:$CL,0))</f>
        <v>2984000</v>
      </c>
      <c r="V21" s="22">
        <f>INDEX('Master data'!CJ:CJ,MATCH($M21,'Master data'!$CL:$CL,0))</f>
        <v>4.1000000000000002E-2</v>
      </c>
      <c r="W21" s="19">
        <f>INDEX('Master data'!D:D,MATCH(M21,'Master data'!$CL:$CL,0))</f>
        <v>0</v>
      </c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6"/>
      <c r="AJ21" s="5"/>
      <c r="AK21" s="1"/>
      <c r="AL21" s="5"/>
    </row>
    <row r="22" spans="1:38" x14ac:dyDescent="0.3">
      <c r="A22" s="20">
        <f t="shared" si="0"/>
        <v>20</v>
      </c>
      <c r="B22" s="20" t="str">
        <f>INDEX('Master data'!A:A,MATCH($A22,'Master data'!$CK:$CK,0))</f>
        <v xml:space="preserve"> E. Hazard</v>
      </c>
      <c r="C22" s="20" t="str">
        <f>INDEX('Master data'!B:B,MATCH($A22,'Master data'!$CK:$CK,0))</f>
        <v>Belgium</v>
      </c>
      <c r="D22" s="17" t="str">
        <f>INDEX('Master data'!C:C,MATCH($A22,'Master data'!$CK:$CK,0))</f>
        <v>Striker</v>
      </c>
      <c r="E22" s="21">
        <f>INDEX('Master data'!G:G,MATCH($A22,'Master data'!$CK:$CK,0))</f>
        <v>6042000</v>
      </c>
      <c r="F22" s="21">
        <f>INDEX('Master data'!AK:AK,MATCH($A22,'Master data'!$CK:$CK,0))</f>
        <v>65990.703368952716</v>
      </c>
      <c r="G22" s="18">
        <f>INDEX('Master data'!BY:BY,MATCH($A22,'Master data'!$CK:$CK,0))</f>
        <v>276727.34378969669</v>
      </c>
      <c r="H22" s="21">
        <f>INDEX('Master data'!CG:CG,MATCH($A22,'Master data'!$CK:$CK,0))</f>
        <v>0</v>
      </c>
      <c r="I22" s="21">
        <f>INDEX('Master data'!CI:CI,MATCH($A22,'Master data'!$CK:$CK,0))</f>
        <v>6042000</v>
      </c>
      <c r="J22" s="22">
        <f>INDEX('Master data'!CJ:CJ,MATCH($A22,'Master data'!$CK:$CK,0))</f>
        <v>2.8000000000000001E-2</v>
      </c>
      <c r="K22" s="25">
        <f>INDEX('Master data'!D:D,MATCH($A22,'Master data'!$CK:$CK,0))</f>
        <v>0</v>
      </c>
      <c r="L22" s="13"/>
      <c r="M22" s="20">
        <f t="shared" si="1"/>
        <v>20</v>
      </c>
      <c r="N22" s="20" t="str">
        <f>INDEX('Master data'!A:A,MATCH($M22,'Master data'!$CL:$CL,0))</f>
        <v>Jordi Alba</v>
      </c>
      <c r="O22" s="20" t="str">
        <f>INDEX('Master data'!B:B,MATCH($M22,'Master data'!$CL:$CL,0))</f>
        <v>Spain</v>
      </c>
      <c r="P22" s="17" t="str">
        <f>INDEX('Master data'!C:C,MATCH($M22,'Master data'!$CL:$CL,0))</f>
        <v>Defense</v>
      </c>
      <c r="Q22" s="21">
        <f>INDEX('Master data'!G:G,MATCH($M22,'Master data'!$CL:$CL,0))</f>
        <v>4562000</v>
      </c>
      <c r="R22" s="21">
        <f>INDEX('Master data'!AK:AK,MATCH($A22,'Master data'!$CL:$CL,0))</f>
        <v>86198.631836563669</v>
      </c>
      <c r="S22" s="18">
        <f>INDEX('Master data'!BY:BY,MATCH($A22,'Master data'!$CL:$CL,0))</f>
        <v>281147.91911850846</v>
      </c>
      <c r="T22" s="21">
        <f>INDEX('Master data'!CG:CG,MATCH($M22,'Master data'!$CL:$CL,0))</f>
        <v>0</v>
      </c>
      <c r="U22" s="21">
        <f>INDEX('Master data'!CI:CI,MATCH($M22,'Master data'!$CL:$CL,0))</f>
        <v>4562000</v>
      </c>
      <c r="V22" s="22">
        <f>INDEX('Master data'!CJ:CJ,MATCH($M22,'Master data'!$CL:$CL,0))</f>
        <v>0.04</v>
      </c>
      <c r="W22" s="19">
        <f>INDEX('Master data'!D:D,MATCH(M22,'Master data'!$CL:$CL,0))</f>
        <v>0</v>
      </c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6"/>
      <c r="AJ22" s="5"/>
      <c r="AK22" s="1"/>
      <c r="AL22" s="5"/>
    </row>
    <row r="23" spans="1:38" x14ac:dyDescent="0.3">
      <c r="A23" s="20">
        <f t="shared" si="0"/>
        <v>21</v>
      </c>
      <c r="B23" s="20" t="str">
        <f>INDEX('Master data'!A:A,MATCH($A23,'Master data'!$CK:$CK,0))</f>
        <v xml:space="preserve"> P. Torres</v>
      </c>
      <c r="C23" s="20" t="str">
        <f>INDEX('Master data'!B:B,MATCH($A23,'Master data'!$CK:$CK,0))</f>
        <v>Spain</v>
      </c>
      <c r="D23" s="17" t="str">
        <f>INDEX('Master data'!C:C,MATCH($A23,'Master data'!$CK:$CK,0))</f>
        <v>Defense</v>
      </c>
      <c r="E23" s="21">
        <f>INDEX('Master data'!G:G,MATCH($A23,'Master data'!$CK:$CK,0))</f>
        <v>3062000</v>
      </c>
      <c r="F23" s="21">
        <f>INDEX('Master data'!AK:AK,MATCH($A23,'Master data'!$CK:$CK,0))</f>
        <v>80042.390722201802</v>
      </c>
      <c r="G23" s="18">
        <f>INDEX('Master data'!BY:BY,MATCH($A23,'Master data'!$CK:$CK,0))</f>
        <v>258765.84588622249</v>
      </c>
      <c r="H23" s="21">
        <f>INDEX('Master data'!CG:CG,MATCH($A23,'Master data'!$CK:$CK,0))</f>
        <v>0</v>
      </c>
      <c r="I23" s="21">
        <f>INDEX('Master data'!CI:CI,MATCH($A23,'Master data'!$CK:$CK,0))</f>
        <v>3062000</v>
      </c>
      <c r="J23" s="22">
        <f>INDEX('Master data'!CJ:CJ,MATCH($A23,'Master data'!$CK:$CK,0))</f>
        <v>5.6000000000000001E-2</v>
      </c>
      <c r="K23" s="25">
        <f>INDEX('Master data'!D:D,MATCH($A23,'Master data'!$CK:$CK,0))</f>
        <v>0</v>
      </c>
      <c r="L23" s="13"/>
      <c r="M23" s="20">
        <f t="shared" si="1"/>
        <v>21</v>
      </c>
      <c r="N23" s="20" t="str">
        <f>INDEX('Master data'!A:A,MATCH($M23,'Master data'!$CL:$CL,0))</f>
        <v>John Stones</v>
      </c>
      <c r="O23" s="20" t="str">
        <f>INDEX('Master data'!B:B,MATCH($M23,'Master data'!$CL:$CL,0))</f>
        <v>England</v>
      </c>
      <c r="P23" s="17" t="str">
        <f>INDEX('Master data'!C:C,MATCH($M23,'Master data'!$CL:$CL,0))</f>
        <v>Defense</v>
      </c>
      <c r="Q23" s="21">
        <f>INDEX('Master data'!G:G,MATCH($M23,'Master data'!$CL:$CL,0))</f>
        <v>4092000</v>
      </c>
      <c r="R23" s="21">
        <f>INDEX('Master data'!AK:AK,MATCH($A23,'Master data'!$CL:$CL,0))</f>
        <v>84604.271276972606</v>
      </c>
      <c r="S23" s="18">
        <f>INDEX('Master data'!BY:BY,MATCH($A23,'Master data'!$CL:$CL,0))</f>
        <v>241813.59875569257</v>
      </c>
      <c r="T23" s="21">
        <f>INDEX('Master data'!CG:CG,MATCH($M23,'Master data'!$CL:$CL,0))</f>
        <v>0</v>
      </c>
      <c r="U23" s="21">
        <f>INDEX('Master data'!CI:CI,MATCH($M23,'Master data'!$CL:$CL,0))</f>
        <v>4092000</v>
      </c>
      <c r="V23" s="22">
        <f>INDEX('Master data'!CJ:CJ,MATCH($M23,'Master data'!$CL:$CL,0))</f>
        <v>3.9E-2</v>
      </c>
      <c r="W23" s="19">
        <f>INDEX('Master data'!D:D,MATCH(M23,'Master data'!$CL:$CL,0))</f>
        <v>0</v>
      </c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6"/>
      <c r="AJ23" s="5"/>
      <c r="AK23" s="1"/>
      <c r="AL23" s="5"/>
    </row>
    <row r="24" spans="1:38" x14ac:dyDescent="0.3">
      <c r="A24" s="20">
        <f t="shared" si="0"/>
        <v>22</v>
      </c>
      <c r="B24" s="20" t="str">
        <f>INDEX('Master data'!A:A,MATCH($A24,'Master data'!$CK:$CK,0))</f>
        <v xml:space="preserve"> F. Torres</v>
      </c>
      <c r="C24" s="20" t="str">
        <f>INDEX('Master data'!B:B,MATCH($A24,'Master data'!$CK:$CK,0))</f>
        <v>Spain</v>
      </c>
      <c r="D24" s="17" t="str">
        <f>INDEX('Master data'!C:C,MATCH($A24,'Master data'!$CK:$CK,0))</f>
        <v>Striker</v>
      </c>
      <c r="E24" s="21">
        <f>INDEX('Master data'!G:G,MATCH($A24,'Master data'!$CK:$CK,0))</f>
        <v>6022000</v>
      </c>
      <c r="F24" s="21">
        <f>INDEX('Master data'!AK:AK,MATCH($A24,'Master data'!$CK:$CK,0))</f>
        <v>79753.602018500766</v>
      </c>
      <c r="G24" s="18">
        <f>INDEX('Master data'!BY:BY,MATCH($A24,'Master data'!$CK:$CK,0))</f>
        <v>264375.1876668667</v>
      </c>
      <c r="H24" s="21">
        <f>INDEX('Master data'!CG:CG,MATCH($A24,'Master data'!$CK:$CK,0))</f>
        <v>0</v>
      </c>
      <c r="I24" s="21">
        <f>INDEX('Master data'!CI:CI,MATCH($A24,'Master data'!$CK:$CK,0))</f>
        <v>6022000</v>
      </c>
      <c r="J24" s="22">
        <f>INDEX('Master data'!CJ:CJ,MATCH($A24,'Master data'!$CK:$CK,0))</f>
        <v>2.8000000000000001E-2</v>
      </c>
      <c r="K24" s="25">
        <f>INDEX('Master data'!D:D,MATCH($A24,'Master data'!$CK:$CK,0))</f>
        <v>0</v>
      </c>
      <c r="L24" s="13"/>
      <c r="M24" s="20">
        <f t="shared" si="1"/>
        <v>22</v>
      </c>
      <c r="N24" s="20" t="str">
        <f>INDEX('Master data'!A:A,MATCH($M24,'Master data'!$CL:$CL,0))</f>
        <v>Oleksandr Karavayev</v>
      </c>
      <c r="O24" s="20" t="str">
        <f>INDEX('Master data'!B:B,MATCH($M24,'Master data'!$CL:$CL,0))</f>
        <v>Ukraine</v>
      </c>
      <c r="P24" s="17" t="str">
        <f>INDEX('Master data'!C:C,MATCH($M24,'Master data'!$CL:$CL,0))</f>
        <v>Defense</v>
      </c>
      <c r="Q24" s="21">
        <f>INDEX('Master data'!G:G,MATCH($M24,'Master data'!$CL:$CL,0))</f>
        <v>2988000</v>
      </c>
      <c r="R24" s="21">
        <f>INDEX('Master data'!AK:AK,MATCH($A24,'Master data'!$CL:$CL,0))</f>
        <v>74520.390473420848</v>
      </c>
      <c r="S24" s="18">
        <f>INDEX('Master data'!BY:BY,MATCH($A24,'Master data'!$CL:$CL,0))</f>
        <v>185036.52836174692</v>
      </c>
      <c r="T24" s="21">
        <f>INDEX('Master data'!CG:CG,MATCH($M24,'Master data'!$CL:$CL,0))</f>
        <v>0</v>
      </c>
      <c r="U24" s="21">
        <f>INDEX('Master data'!CI:CI,MATCH($M24,'Master data'!$CL:$CL,0))</f>
        <v>2988000</v>
      </c>
      <c r="V24" s="22">
        <f>INDEX('Master data'!CJ:CJ,MATCH($M24,'Master data'!$CL:$CL,0))</f>
        <v>3.9E-2</v>
      </c>
      <c r="W24" s="19">
        <f>INDEX('Master data'!D:D,MATCH(M24,'Master data'!$CL:$CL,0))</f>
        <v>0</v>
      </c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6"/>
      <c r="AJ24" s="5"/>
      <c r="AK24" s="1"/>
      <c r="AL24" s="5"/>
    </row>
    <row r="25" spans="1:38" x14ac:dyDescent="0.3">
      <c r="A25" s="20">
        <f t="shared" si="0"/>
        <v>23</v>
      </c>
      <c r="B25" s="20" t="str">
        <f>INDEX('Master data'!A:A,MATCH($A25,'Master data'!$CK:$CK,0))</f>
        <v>Dries Mertens</v>
      </c>
      <c r="C25" s="20" t="str">
        <f>INDEX('Master data'!B:B,MATCH($A25,'Master data'!$CK:$CK,0))</f>
        <v>Belgium</v>
      </c>
      <c r="D25" s="17" t="str">
        <f>INDEX('Master data'!C:C,MATCH($A25,'Master data'!$CK:$CK,0))</f>
        <v>Striker</v>
      </c>
      <c r="E25" s="21">
        <f>INDEX('Master data'!G:G,MATCH($A25,'Master data'!$CK:$CK,0))</f>
        <v>7052000</v>
      </c>
      <c r="F25" s="21">
        <f>INDEX('Master data'!AK:AK,MATCH($A25,'Master data'!$CK:$CK,0))</f>
        <v>64843.534097227624</v>
      </c>
      <c r="G25" s="18">
        <f>INDEX('Master data'!BY:BY,MATCH($A25,'Master data'!$CK:$CK,0))</f>
        <v>276712.16217628302</v>
      </c>
      <c r="H25" s="21">
        <f>INDEX('Master data'!CG:CG,MATCH($A25,'Master data'!$CK:$CK,0))</f>
        <v>0</v>
      </c>
      <c r="I25" s="21">
        <f>INDEX('Master data'!CI:CI,MATCH($A25,'Master data'!$CK:$CK,0))</f>
        <v>7052000</v>
      </c>
      <c r="J25" s="22">
        <f>INDEX('Master data'!CJ:CJ,MATCH($A25,'Master data'!$CK:$CK,0))</f>
        <v>2.4E-2</v>
      </c>
      <c r="K25" s="25">
        <f>INDEX('Master data'!D:D,MATCH($A25,'Master data'!$CK:$CK,0))</f>
        <v>0</v>
      </c>
      <c r="L25" s="13"/>
      <c r="M25" s="20">
        <f t="shared" si="1"/>
        <v>23</v>
      </c>
      <c r="N25" s="20" t="str">
        <f>INDEX('Master data'!A:A,MATCH($M25,'Master data'!$CL:$CL,0))</f>
        <v>Umut Meraş</v>
      </c>
      <c r="O25" s="20" t="str">
        <f>INDEX('Master data'!B:B,MATCH($M25,'Master data'!$CL:$CL,0))</f>
        <v>Turkey</v>
      </c>
      <c r="P25" s="17" t="str">
        <f>INDEX('Master data'!C:C,MATCH($M25,'Master data'!$CL:$CL,0))</f>
        <v>Defense</v>
      </c>
      <c r="Q25" s="21">
        <f>INDEX('Master data'!G:G,MATCH($M25,'Master data'!$CL:$CL,0))</f>
        <v>2468000</v>
      </c>
      <c r="R25" s="21">
        <f>INDEX('Master data'!AK:AK,MATCH($A25,'Master data'!$CL:$CL,0))</f>
        <v>63514.309465228842</v>
      </c>
      <c r="S25" s="18">
        <f>INDEX('Master data'!BY:BY,MATCH($A25,'Master data'!$CL:$CL,0))</f>
        <v>165540.28293334271</v>
      </c>
      <c r="T25" s="21">
        <f>INDEX('Master data'!CG:CG,MATCH($M25,'Master data'!$CL:$CL,0))</f>
        <v>0</v>
      </c>
      <c r="U25" s="21">
        <f>INDEX('Master data'!CI:CI,MATCH($M25,'Master data'!$CL:$CL,0))</f>
        <v>2468000</v>
      </c>
      <c r="V25" s="22">
        <f>INDEX('Master data'!CJ:CJ,MATCH($M25,'Master data'!$CL:$CL,0))</f>
        <v>3.9E-2</v>
      </c>
      <c r="W25" s="19">
        <f>INDEX('Master data'!D:D,MATCH(M25,'Master data'!$CL:$CL,0))</f>
        <v>0</v>
      </c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6"/>
      <c r="AJ25" s="5"/>
      <c r="AK25" s="1"/>
      <c r="AL25" s="5"/>
    </row>
    <row r="26" spans="1:38" x14ac:dyDescent="0.3">
      <c r="A26" s="20">
        <f t="shared" si="0"/>
        <v>24</v>
      </c>
      <c r="B26" s="20" t="str">
        <f>INDEX('Master data'!A:A,MATCH($A26,'Master data'!$CK:$CK,0))</f>
        <v>Maarten Stekelenburg</v>
      </c>
      <c r="C26" s="20" t="str">
        <f>INDEX('Master data'!B:B,MATCH($A26,'Master data'!$CK:$CK,0))</f>
        <v>Netherlands</v>
      </c>
      <c r="D26" s="17" t="str">
        <f>INDEX('Master data'!C:C,MATCH($A26,'Master data'!$CK:$CK,0))</f>
        <v>Goalkeeper</v>
      </c>
      <c r="E26" s="21">
        <f>INDEX('Master data'!G:G,MATCH($A26,'Master data'!$CK:$CK,0))</f>
        <v>5061000</v>
      </c>
      <c r="F26" s="21">
        <f>INDEX('Master data'!AK:AK,MATCH($A26,'Master data'!$CK:$CK,0))</f>
        <v>74696.455468186177</v>
      </c>
      <c r="G26" s="18">
        <f>INDEX('Master data'!BY:BY,MATCH($A26,'Master data'!$CK:$CK,0))</f>
        <v>259137.56936069051</v>
      </c>
      <c r="H26" s="21">
        <f>INDEX('Master data'!CG:CG,MATCH($A26,'Master data'!$CK:$CK,0))</f>
        <v>0</v>
      </c>
      <c r="I26" s="21">
        <f>INDEX('Master data'!CI:CI,MATCH($A26,'Master data'!$CK:$CK,0))</f>
        <v>5061000</v>
      </c>
      <c r="J26" s="22">
        <f>INDEX('Master data'!CJ:CJ,MATCH($A26,'Master data'!$CK:$CK,0))</f>
        <v>3.3000000000000002E-2</v>
      </c>
      <c r="K26" s="25">
        <f>INDEX('Master data'!D:D,MATCH($A26,'Master data'!$CK:$CK,0))</f>
        <v>0</v>
      </c>
      <c r="L26" s="13"/>
      <c r="M26" s="20">
        <f t="shared" si="1"/>
        <v>24</v>
      </c>
      <c r="N26" s="20" t="str">
        <f>INDEX('Master data'!A:A,MATCH($M26,'Master data'!$CL:$CL,0))</f>
        <v>Ilya Zabarnyi</v>
      </c>
      <c r="O26" s="20" t="str">
        <f>INDEX('Master data'!B:B,MATCH($M26,'Master data'!$CL:$CL,0))</f>
        <v>Ukraine</v>
      </c>
      <c r="P26" s="17" t="str">
        <f>INDEX('Master data'!C:C,MATCH($M26,'Master data'!$CL:$CL,0))</f>
        <v>Defense</v>
      </c>
      <c r="Q26" s="21">
        <f>INDEX('Master data'!G:G,MATCH($M26,'Master data'!$CL:$CL,0))</f>
        <v>2488000</v>
      </c>
      <c r="R26" s="21">
        <f>INDEX('Master data'!AK:AK,MATCH($A26,'Master data'!$CL:$CL,0))</f>
        <v>61763.584406947339</v>
      </c>
      <c r="S26" s="18">
        <f>INDEX('Master data'!BY:BY,MATCH($A26,'Master data'!$CL:$CL,0))</f>
        <v>151363.50340332172</v>
      </c>
      <c r="T26" s="21">
        <f>INDEX('Master data'!CG:CG,MATCH($M26,'Master data'!$CL:$CL,0))</f>
        <v>0</v>
      </c>
      <c r="U26" s="21">
        <f>INDEX('Master data'!CI:CI,MATCH($M26,'Master data'!$CL:$CL,0))</f>
        <v>2488000</v>
      </c>
      <c r="V26" s="22">
        <f>INDEX('Master data'!CJ:CJ,MATCH($M26,'Master data'!$CL:$CL,0))</f>
        <v>3.9E-2</v>
      </c>
      <c r="W26" s="19">
        <f>INDEX('Master data'!D:D,MATCH(M26,'Master data'!$CL:$CL,0))</f>
        <v>0</v>
      </c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6"/>
      <c r="AJ26" s="5"/>
      <c r="AK26" s="1"/>
      <c r="AL26" s="5"/>
    </row>
    <row r="27" spans="1:38" x14ac:dyDescent="0.3">
      <c r="A27" s="20">
        <f t="shared" si="0"/>
        <v>25</v>
      </c>
      <c r="B27" s="20" t="str">
        <f>INDEX('Master data'!A:A,MATCH($A27,'Master data'!$CK:$CK,0))</f>
        <v>Karim Benzema</v>
      </c>
      <c r="C27" s="20" t="str">
        <f>INDEX('Master data'!B:B,MATCH($A27,'Master data'!$CK:$CK,0))</f>
        <v>France</v>
      </c>
      <c r="D27" s="17" t="str">
        <f>INDEX('Master data'!C:C,MATCH($A27,'Master data'!$CK:$CK,0))</f>
        <v>Striker</v>
      </c>
      <c r="E27" s="21">
        <f>INDEX('Master data'!G:G,MATCH($A27,'Master data'!$CK:$CK,0))</f>
        <v>7542000</v>
      </c>
      <c r="F27" s="21">
        <f>INDEX('Master data'!AK:AK,MATCH($A27,'Master data'!$CK:$CK,0))</f>
        <v>111427.20087732215</v>
      </c>
      <c r="G27" s="18">
        <f>INDEX('Master data'!BY:BY,MATCH($A27,'Master data'!$CK:$CK,0))</f>
        <v>251573.48208429842</v>
      </c>
      <c r="H27" s="21">
        <f>INDEX('Master data'!CG:CG,MATCH($A27,'Master data'!$CK:$CK,0))</f>
        <v>0</v>
      </c>
      <c r="I27" s="21">
        <f>INDEX('Master data'!CI:CI,MATCH($A27,'Master data'!$CK:$CK,0))</f>
        <v>7542000</v>
      </c>
      <c r="J27" s="22">
        <f>INDEX('Master data'!CJ:CJ,MATCH($A27,'Master data'!$CK:$CK,0))</f>
        <v>2.1999999999999999E-2</v>
      </c>
      <c r="K27" s="25">
        <f>INDEX('Master data'!D:D,MATCH($A27,'Master data'!$CK:$CK,0))</f>
        <v>0</v>
      </c>
      <c r="L27" s="13"/>
      <c r="M27" s="20">
        <f t="shared" si="1"/>
        <v>25</v>
      </c>
      <c r="N27" s="20" t="str">
        <f>INDEX('Master data'!A:A,MATCH($M27,'Master data'!$CL:$CL,0))</f>
        <v>Álvaro Morata</v>
      </c>
      <c r="O27" s="20" t="str">
        <f>INDEX('Master data'!B:B,MATCH($M27,'Master data'!$CL:$CL,0))</f>
        <v>Spain</v>
      </c>
      <c r="P27" s="17" t="str">
        <f>INDEX('Master data'!C:C,MATCH($M27,'Master data'!$CL:$CL,0))</f>
        <v>Striker</v>
      </c>
      <c r="Q27" s="21">
        <f>INDEX('Master data'!G:G,MATCH($M27,'Master data'!$CL:$CL,0))</f>
        <v>6512000</v>
      </c>
      <c r="R27" s="21">
        <f>INDEX('Master data'!AK:AK,MATCH($A27,'Master data'!$CL:$CL,0))</f>
        <v>115509.81469548745</v>
      </c>
      <c r="S27" s="18">
        <f>INDEX('Master data'!BY:BY,MATCH($A27,'Master data'!$CL:$CL,0))</f>
        <v>384793.02950030111</v>
      </c>
      <c r="T27" s="21">
        <f>INDEX('Master data'!CG:CG,MATCH($M27,'Master data'!$CL:$CL,0))</f>
        <v>0</v>
      </c>
      <c r="U27" s="21">
        <f>INDEX('Master data'!CI:CI,MATCH($M27,'Master data'!$CL:$CL,0))</f>
        <v>6512000</v>
      </c>
      <c r="V27" s="22">
        <f>INDEX('Master data'!CJ:CJ,MATCH($M27,'Master data'!$CL:$CL,0))</f>
        <v>3.7999999999999999E-2</v>
      </c>
      <c r="W27" s="19">
        <f>INDEX('Master data'!D:D,MATCH(M27,'Master data'!$CL:$CL,0))</f>
        <v>0</v>
      </c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6"/>
      <c r="AJ27" s="5"/>
      <c r="AK27" s="1"/>
      <c r="AL27" s="5"/>
    </row>
    <row r="28" spans="1:38" x14ac:dyDescent="0.3">
      <c r="A28" s="20">
        <f t="shared" si="0"/>
        <v>26</v>
      </c>
      <c r="B28" s="20" t="str">
        <f>INDEX('Master data'!A:A,MATCH($A28,'Master data'!$CK:$CK,0))</f>
        <v>Marcus Danielson</v>
      </c>
      <c r="C28" s="20" t="str">
        <f>INDEX('Master data'!B:B,MATCH($A28,'Master data'!$CK:$CK,0))</f>
        <v>Sweden</v>
      </c>
      <c r="D28" s="17" t="str">
        <f>INDEX('Master data'!C:C,MATCH($A28,'Master data'!$CK:$CK,0))</f>
        <v>Defense</v>
      </c>
      <c r="E28" s="21">
        <f>INDEX('Master data'!G:G,MATCH($A28,'Master data'!$CK:$CK,0))</f>
        <v>2062000</v>
      </c>
      <c r="F28" s="21">
        <f>INDEX('Master data'!AK:AK,MATCH($A28,'Master data'!$CK:$CK,0))</f>
        <v>97438.805742243727</v>
      </c>
      <c r="G28" s="18">
        <f>INDEX('Master data'!BY:BY,MATCH($A28,'Master data'!$CK:$CK,0))</f>
        <v>259930.97204385448</v>
      </c>
      <c r="H28" s="21">
        <f>INDEX('Master data'!CG:CG,MATCH($A28,'Master data'!$CK:$CK,0))</f>
        <v>0</v>
      </c>
      <c r="I28" s="21">
        <f>INDEX('Master data'!CI:CI,MATCH($A28,'Master data'!$CK:$CK,0))</f>
        <v>2062000</v>
      </c>
      <c r="J28" s="22">
        <f>INDEX('Master data'!CJ:CJ,MATCH($A28,'Master data'!$CK:$CK,0))</f>
        <v>0.08</v>
      </c>
      <c r="K28" s="25">
        <f>INDEX('Master data'!D:D,MATCH($A28,'Master data'!$CK:$CK,0))</f>
        <v>0</v>
      </c>
      <c r="L28" s="13"/>
      <c r="M28" s="20">
        <f t="shared" si="1"/>
        <v>26</v>
      </c>
      <c r="N28" s="20" t="str">
        <f>INDEX('Master data'!A:A,MATCH($M28,'Master data'!$CL:$CL,0))</f>
        <v>Luke Shaw</v>
      </c>
      <c r="O28" s="20" t="str">
        <f>INDEX('Master data'!B:B,MATCH($M28,'Master data'!$CL:$CL,0))</f>
        <v>England</v>
      </c>
      <c r="P28" s="17" t="str">
        <f>INDEX('Master data'!C:C,MATCH($M28,'Master data'!$CL:$CL,0))</f>
        <v>Defense</v>
      </c>
      <c r="Q28" s="21">
        <f>INDEX('Master data'!G:G,MATCH($M28,'Master data'!$CL:$CL,0))</f>
        <v>3495000</v>
      </c>
      <c r="R28" s="21">
        <f>INDEX('Master data'!AK:AK,MATCH($A28,'Master data'!$CL:$CL,0))</f>
        <v>70539.774271329166</v>
      </c>
      <c r="S28" s="18">
        <f>INDEX('Master data'!BY:BY,MATCH($A28,'Master data'!$CL:$CL,0))</f>
        <v>199284.11773872652</v>
      </c>
      <c r="T28" s="21">
        <f>INDEX('Master data'!CG:CG,MATCH($M28,'Master data'!$CL:$CL,0))</f>
        <v>0</v>
      </c>
      <c r="U28" s="21">
        <f>INDEX('Master data'!CI:CI,MATCH($M28,'Master data'!$CL:$CL,0))</f>
        <v>3495000</v>
      </c>
      <c r="V28" s="22">
        <f>INDEX('Master data'!CJ:CJ,MATCH($M28,'Master data'!$CL:$CL,0))</f>
        <v>3.7999999999999999E-2</v>
      </c>
      <c r="W28" s="19">
        <f>INDEX('Master data'!D:D,MATCH(M28,'Master data'!$CL:$CL,0))</f>
        <v>0</v>
      </c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6"/>
      <c r="AJ28" s="5"/>
      <c r="AK28" s="1"/>
      <c r="AL28" s="5"/>
    </row>
    <row r="29" spans="1:38" x14ac:dyDescent="0.3">
      <c r="A29" s="20">
        <f t="shared" si="0"/>
        <v>27</v>
      </c>
      <c r="B29" s="20" t="str">
        <f>INDEX('Master data'!A:A,MATCH($A29,'Master data'!$CK:$CK,0))</f>
        <v>Jordan Pickford</v>
      </c>
      <c r="C29" s="20" t="str">
        <f>INDEX('Master data'!B:B,MATCH($A29,'Master data'!$CK:$CK,0))</f>
        <v>England</v>
      </c>
      <c r="D29" s="17" t="str">
        <f>INDEX('Master data'!C:C,MATCH($A29,'Master data'!$CK:$CK,0))</f>
        <v>Goalkeeper</v>
      </c>
      <c r="E29" s="21">
        <f>INDEX('Master data'!G:G,MATCH($A29,'Master data'!$CK:$CK,0))</f>
        <v>6132000</v>
      </c>
      <c r="F29" s="21">
        <f>INDEX('Master data'!AK:AK,MATCH($A29,'Master data'!$CK:$CK,0))</f>
        <v>88300.093541637718</v>
      </c>
      <c r="G29" s="18">
        <f>INDEX('Master data'!BY:BY,MATCH($A29,'Master data'!$CK:$CK,0))</f>
        <v>250821.07440826931</v>
      </c>
      <c r="H29" s="21">
        <f>INDEX('Master data'!CG:CG,MATCH($A29,'Master data'!$CK:$CK,0))</f>
        <v>0</v>
      </c>
      <c r="I29" s="21">
        <f>INDEX('Master data'!CI:CI,MATCH($A29,'Master data'!$CK:$CK,0))</f>
        <v>6132000</v>
      </c>
      <c r="J29" s="22">
        <f>INDEX('Master data'!CJ:CJ,MATCH($A29,'Master data'!$CK:$CK,0))</f>
        <v>2.7E-2</v>
      </c>
      <c r="K29" s="25">
        <f>INDEX('Master data'!D:D,MATCH($A29,'Master data'!$CK:$CK,0))</f>
        <v>0</v>
      </c>
      <c r="L29" s="13"/>
      <c r="M29" s="20">
        <f t="shared" si="1"/>
        <v>27</v>
      </c>
      <c r="N29" s="20" t="str">
        <f>INDEX('Master data'!A:A,MATCH($M29,'Master data'!$CL:$CL,0))</f>
        <v>Mats  Hummels</v>
      </c>
      <c r="O29" s="20" t="str">
        <f>INDEX('Master data'!B:B,MATCH($M29,'Master data'!$CL:$CL,0))</f>
        <v>Germany</v>
      </c>
      <c r="P29" s="17" t="str">
        <f>INDEX('Master data'!C:C,MATCH($M29,'Master data'!$CL:$CL,0))</f>
        <v>Defense</v>
      </c>
      <c r="Q29" s="21">
        <f>INDEX('Master data'!G:G,MATCH($M29,'Master data'!$CL:$CL,0))</f>
        <v>3409000</v>
      </c>
      <c r="R29" s="21">
        <f>INDEX('Master data'!AK:AK,MATCH($A29,'Master data'!$CL:$CL,0))</f>
        <v>45722.255738230997</v>
      </c>
      <c r="S29" s="18">
        <f>INDEX('Master data'!BY:BY,MATCH($A29,'Master data'!$CL:$CL,0))</f>
        <v>213972.96981379593</v>
      </c>
      <c r="T29" s="21">
        <f>INDEX('Master data'!CG:CG,MATCH($M29,'Master data'!$CL:$CL,0))</f>
        <v>0</v>
      </c>
      <c r="U29" s="21">
        <f>INDEX('Master data'!CI:CI,MATCH($M29,'Master data'!$CL:$CL,0))</f>
        <v>3409000</v>
      </c>
      <c r="V29" s="22">
        <f>INDEX('Master data'!CJ:CJ,MATCH($M29,'Master data'!$CL:$CL,0))</f>
        <v>3.7999999999999999E-2</v>
      </c>
      <c r="W29" s="19">
        <f>INDEX('Master data'!D:D,MATCH(M29,'Master data'!$CL:$CL,0))</f>
        <v>0</v>
      </c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6"/>
      <c r="AJ29" s="5"/>
      <c r="AK29" s="1"/>
      <c r="AL29" s="5"/>
    </row>
    <row r="30" spans="1:38" x14ac:dyDescent="0.3">
      <c r="A30" s="20">
        <f t="shared" si="0"/>
        <v>28</v>
      </c>
      <c r="B30" s="20" t="str">
        <f>INDEX('Master data'!A:A,MATCH($A30,'Master data'!$CK:$CK,0))</f>
        <v>Robin Gosens</v>
      </c>
      <c r="C30" s="20" t="str">
        <f>INDEX('Master data'!B:B,MATCH($A30,'Master data'!$CK:$CK,0))</f>
        <v>Germany</v>
      </c>
      <c r="D30" s="17" t="str">
        <f>INDEX('Master data'!C:C,MATCH($A30,'Master data'!$CK:$CK,0))</f>
        <v>Defense</v>
      </c>
      <c r="E30" s="21">
        <f>INDEX('Master data'!G:G,MATCH($A30,'Master data'!$CK:$CK,0))</f>
        <v>4984000</v>
      </c>
      <c r="F30" s="21">
        <f>INDEX('Master data'!AK:AK,MATCH($A30,'Master data'!$CK:$CK,0))</f>
        <v>58333.855892700929</v>
      </c>
      <c r="G30" s="18">
        <f>INDEX('Master data'!BY:BY,MATCH($A30,'Master data'!$CK:$CK,0))</f>
        <v>271738.75052310678</v>
      </c>
      <c r="H30" s="21">
        <f>INDEX('Master data'!CG:CG,MATCH($A30,'Master data'!$CK:$CK,0))</f>
        <v>0</v>
      </c>
      <c r="I30" s="21">
        <f>INDEX('Master data'!CI:CI,MATCH($A30,'Master data'!$CK:$CK,0))</f>
        <v>4984000</v>
      </c>
      <c r="J30" s="22">
        <f>INDEX('Master data'!CJ:CJ,MATCH($A30,'Master data'!$CK:$CK,0))</f>
        <v>3.3000000000000002E-2</v>
      </c>
      <c r="K30" s="25">
        <f>INDEX('Master data'!D:D,MATCH($A30,'Master data'!$CK:$CK,0))</f>
        <v>0</v>
      </c>
      <c r="L30" s="13"/>
      <c r="M30" s="20">
        <f t="shared" si="1"/>
        <v>28</v>
      </c>
      <c r="N30" s="20" t="str">
        <f>INDEX('Master data'!A:A,MATCH($M30,'Master data'!$CL:$CL,0))</f>
        <v>Denzel Dumfries</v>
      </c>
      <c r="O30" s="20" t="str">
        <f>INDEX('Master data'!B:B,MATCH($M30,'Master data'!$CL:$CL,0))</f>
        <v>Netherlands</v>
      </c>
      <c r="P30" s="17" t="str">
        <f>INDEX('Master data'!C:C,MATCH($M30,'Master data'!$CL:$CL,0))</f>
        <v>Defense</v>
      </c>
      <c r="Q30" s="21">
        <f>INDEX('Master data'!G:G,MATCH($M30,'Master data'!$CL:$CL,0))</f>
        <v>3769000</v>
      </c>
      <c r="R30" s="21">
        <f>INDEX('Master data'!AK:AK,MATCH($A30,'Master data'!$CL:$CL,0))</f>
        <v>61108.5120133206</v>
      </c>
      <c r="S30" s="18">
        <f>INDEX('Master data'!BY:BY,MATCH($A30,'Master data'!$CL:$CL,0))</f>
        <v>221140.650093178</v>
      </c>
      <c r="T30" s="21">
        <f>INDEX('Master data'!CG:CG,MATCH($M30,'Master data'!$CL:$CL,0))</f>
        <v>0</v>
      </c>
      <c r="U30" s="21">
        <f>INDEX('Master data'!CI:CI,MATCH($M30,'Master data'!$CL:$CL,0))</f>
        <v>3769000</v>
      </c>
      <c r="V30" s="22">
        <f>INDEX('Master data'!CJ:CJ,MATCH($M30,'Master data'!$CL:$CL,0))</f>
        <v>3.7999999999999999E-2</v>
      </c>
      <c r="W30" s="19">
        <f>INDEX('Master data'!D:D,MATCH(M30,'Master data'!$CL:$CL,0))</f>
        <v>0</v>
      </c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6"/>
      <c r="AJ30" s="5"/>
      <c r="AK30" s="1"/>
      <c r="AL30" s="5"/>
    </row>
    <row r="31" spans="1:38" x14ac:dyDescent="0.3">
      <c r="A31" s="20">
        <f t="shared" si="0"/>
        <v>29</v>
      </c>
      <c r="B31" s="20" t="str">
        <f>INDEX('Master data'!A:A,MATCH($A31,'Master data'!$CK:$CK,0))</f>
        <v>Thomas  Muller</v>
      </c>
      <c r="C31" s="20" t="str">
        <f>INDEX('Master data'!B:B,MATCH($A31,'Master data'!$CK:$CK,0))</f>
        <v>Germany</v>
      </c>
      <c r="D31" s="17" t="str">
        <f>INDEX('Master data'!C:C,MATCH($A31,'Master data'!$CK:$CK,0))</f>
        <v>Striker</v>
      </c>
      <c r="E31" s="21">
        <f>INDEX('Master data'!G:G,MATCH($A31,'Master data'!$CK:$CK,0))</f>
        <v>5484000</v>
      </c>
      <c r="F31" s="21">
        <f>INDEX('Master data'!AK:AK,MATCH($A31,'Master data'!$CK:$CK,0))</f>
        <v>58542.887666583672</v>
      </c>
      <c r="G31" s="18">
        <f>INDEX('Master data'!BY:BY,MATCH($A31,'Master data'!$CK:$CK,0))</f>
        <v>272191.11332401948</v>
      </c>
      <c r="H31" s="21">
        <f>INDEX('Master data'!CG:CG,MATCH($A31,'Master data'!$CK:$CK,0))</f>
        <v>0</v>
      </c>
      <c r="I31" s="21">
        <f>INDEX('Master data'!CI:CI,MATCH($A31,'Master data'!$CK:$CK,0))</f>
        <v>5484000</v>
      </c>
      <c r="J31" s="22">
        <f>INDEX('Master data'!CJ:CJ,MATCH($A31,'Master data'!$CK:$CK,0))</f>
        <v>0.03</v>
      </c>
      <c r="K31" s="25">
        <f>INDEX('Master data'!D:D,MATCH($A31,'Master data'!$CK:$CK,0))</f>
        <v>0</v>
      </c>
      <c r="L31" s="13"/>
      <c r="M31" s="20">
        <f t="shared" si="1"/>
        <v>29</v>
      </c>
      <c r="N31" s="20" t="str">
        <f>INDEX('Master data'!A:A,MATCH($M31,'Master data'!$CL:$CL,0))</f>
        <v>Roman Yaremchuk</v>
      </c>
      <c r="O31" s="20" t="str">
        <f>INDEX('Master data'!B:B,MATCH($M31,'Master data'!$CL:$CL,0))</f>
        <v>Ukraine</v>
      </c>
      <c r="P31" s="17" t="str">
        <f>INDEX('Master data'!C:C,MATCH($M31,'Master data'!$CL:$CL,0))</f>
        <v>Striker</v>
      </c>
      <c r="Q31" s="21">
        <f>INDEX('Master data'!G:G,MATCH($M31,'Master data'!$CL:$CL,0))</f>
        <v>4158000</v>
      </c>
      <c r="R31" s="21">
        <f>INDEX('Master data'!AK:AK,MATCH($A31,'Master data'!$CL:$CL,0))</f>
        <v>98880.885781470686</v>
      </c>
      <c r="S31" s="18">
        <f>INDEX('Master data'!BY:BY,MATCH($A31,'Master data'!$CL:$CL,0))</f>
        <v>252943.52567372759</v>
      </c>
      <c r="T31" s="21">
        <f>INDEX('Master data'!CG:CG,MATCH($M31,'Master data'!$CL:$CL,0))</f>
        <v>0</v>
      </c>
      <c r="U31" s="21">
        <f>INDEX('Master data'!CI:CI,MATCH($M31,'Master data'!$CL:$CL,0))</f>
        <v>4158000</v>
      </c>
      <c r="V31" s="22">
        <f>INDEX('Master data'!CJ:CJ,MATCH($M31,'Master data'!$CL:$CL,0))</f>
        <v>3.7999999999999999E-2</v>
      </c>
      <c r="W31" s="19">
        <f>INDEX('Master data'!D:D,MATCH(M31,'Master data'!$CL:$CL,0))</f>
        <v>0</v>
      </c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6"/>
      <c r="AJ31" s="5"/>
      <c r="AK31" s="1"/>
      <c r="AL31" s="5"/>
    </row>
    <row r="32" spans="1:38" x14ac:dyDescent="0.3">
      <c r="A32" s="20">
        <f t="shared" si="0"/>
        <v>30</v>
      </c>
      <c r="B32" s="20" t="str">
        <f>INDEX('Master data'!A:A,MATCH($A32,'Master data'!$CK:$CK,0))</f>
        <v>Domenico Berardi</v>
      </c>
      <c r="C32" s="20" t="str">
        <f>INDEX('Master data'!B:B,MATCH($A32,'Master data'!$CK:$CK,0))</f>
        <v>Italy</v>
      </c>
      <c r="D32" s="17" t="str">
        <f>INDEX('Master data'!C:C,MATCH($A32,'Master data'!$CK:$CK,0))</f>
        <v>Striker</v>
      </c>
      <c r="E32" s="21">
        <f>INDEX('Master data'!G:G,MATCH($A32,'Master data'!$CK:$CK,0))</f>
        <v>3562000</v>
      </c>
      <c r="F32" s="21">
        <f>INDEX('Master data'!AK:AK,MATCH($A32,'Master data'!$CK:$CK,0))</f>
        <v>77169.713923869422</v>
      </c>
      <c r="G32" s="18">
        <f>INDEX('Master data'!BY:BY,MATCH($A32,'Master data'!$CK:$CK,0))</f>
        <v>245800.01523331448</v>
      </c>
      <c r="H32" s="21">
        <f>INDEX('Master data'!CG:CG,MATCH($A32,'Master data'!$CK:$CK,0))</f>
        <v>0</v>
      </c>
      <c r="I32" s="21">
        <f>INDEX('Master data'!CI:CI,MATCH($A32,'Master data'!$CK:$CK,0))</f>
        <v>3562000</v>
      </c>
      <c r="J32" s="22">
        <f>INDEX('Master data'!CJ:CJ,MATCH($A32,'Master data'!$CK:$CK,0))</f>
        <v>4.4999999999999998E-2</v>
      </c>
      <c r="K32" s="25">
        <f>INDEX('Master data'!D:D,MATCH($A32,'Master data'!$CK:$CK,0))</f>
        <v>0</v>
      </c>
      <c r="L32" s="13"/>
      <c r="M32" s="20">
        <f t="shared" si="1"/>
        <v>30</v>
      </c>
      <c r="N32" s="20" t="str">
        <f>INDEX('Master data'!A:A,MATCH($M32,'Master data'!$CL:$CL,0))</f>
        <v>Lorenzo Insigne</v>
      </c>
      <c r="O32" s="20" t="str">
        <f>INDEX('Master data'!B:B,MATCH($M32,'Master data'!$CL:$CL,0))</f>
        <v>Italy</v>
      </c>
      <c r="P32" s="17" t="str">
        <f>INDEX('Master data'!C:C,MATCH($M32,'Master data'!$CL:$CL,0))</f>
        <v>Striker</v>
      </c>
      <c r="Q32" s="21">
        <f>INDEX('Master data'!G:G,MATCH($M32,'Master data'!$CL:$CL,0))</f>
        <v>5172000</v>
      </c>
      <c r="R32" s="21">
        <f>INDEX('Master data'!AK:AK,MATCH($A32,'Master data'!$CL:$CL,0))</f>
        <v>91414.577286874905</v>
      </c>
      <c r="S32" s="18">
        <f>INDEX('Master data'!BY:BY,MATCH($A32,'Master data'!$CL:$CL,0))</f>
        <v>290938.54116286279</v>
      </c>
      <c r="T32" s="21">
        <f>INDEX('Master data'!CG:CG,MATCH($M32,'Master data'!$CL:$CL,0))</f>
        <v>0</v>
      </c>
      <c r="U32" s="21">
        <f>INDEX('Master data'!CI:CI,MATCH($M32,'Master data'!$CL:$CL,0))</f>
        <v>5172000</v>
      </c>
      <c r="V32" s="22">
        <f>INDEX('Master data'!CJ:CJ,MATCH($M32,'Master data'!$CL:$CL,0))</f>
        <v>3.6999999999999998E-2</v>
      </c>
      <c r="W32" s="19">
        <f>INDEX('Master data'!D:D,MATCH(M32,'Master data'!$CL:$CL,0))</f>
        <v>0</v>
      </c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6"/>
      <c r="AJ32" s="5"/>
      <c r="AK32" s="1"/>
      <c r="AL32" s="5"/>
    </row>
    <row r="33" spans="1:38" x14ac:dyDescent="0.3">
      <c r="A33" s="20">
        <f t="shared" si="0"/>
        <v>31</v>
      </c>
      <c r="B33" s="20" t="str">
        <f>INDEX('Master data'!A:A,MATCH($A33,'Master data'!$CK:$CK,0))</f>
        <v>John Stones</v>
      </c>
      <c r="C33" s="20" t="str">
        <f>INDEX('Master data'!B:B,MATCH($A33,'Master data'!$CK:$CK,0))</f>
        <v>England</v>
      </c>
      <c r="D33" s="17" t="str">
        <f>INDEX('Master data'!C:C,MATCH($A33,'Master data'!$CK:$CK,0))</f>
        <v>Defense</v>
      </c>
      <c r="E33" s="21">
        <f>INDEX('Master data'!G:G,MATCH($A33,'Master data'!$CK:$CK,0))</f>
        <v>4092000</v>
      </c>
      <c r="F33" s="21">
        <f>INDEX('Master data'!AK:AK,MATCH($A33,'Master data'!$CK:$CK,0))</f>
        <v>84604.271276972606</v>
      </c>
      <c r="G33" s="18">
        <f>INDEX('Master data'!BY:BY,MATCH($A33,'Master data'!$CK:$CK,0))</f>
        <v>241813.59875569257</v>
      </c>
      <c r="H33" s="21">
        <f>INDEX('Master data'!CG:CG,MATCH($A33,'Master data'!$CK:$CK,0))</f>
        <v>0</v>
      </c>
      <c r="I33" s="21">
        <f>INDEX('Master data'!CI:CI,MATCH($A33,'Master data'!$CK:$CK,0))</f>
        <v>4092000</v>
      </c>
      <c r="J33" s="22">
        <f>INDEX('Master data'!CJ:CJ,MATCH($A33,'Master data'!$CK:$CK,0))</f>
        <v>3.9E-2</v>
      </c>
      <c r="K33" s="25">
        <f>INDEX('Master data'!D:D,MATCH($A33,'Master data'!$CK:$CK,0))</f>
        <v>0</v>
      </c>
      <c r="L33" s="13"/>
      <c r="M33" s="20">
        <f t="shared" si="1"/>
        <v>31</v>
      </c>
      <c r="N33" s="20" t="str">
        <f>INDEX('Master data'!A:A,MATCH($M33,'Master data'!$CL:$CL,0))</f>
        <v>Georginio Wijnaldum</v>
      </c>
      <c r="O33" s="20" t="str">
        <f>INDEX('Master data'!B:B,MATCH($M33,'Master data'!$CL:$CL,0))</f>
        <v>Netherlands</v>
      </c>
      <c r="P33" s="17" t="str">
        <f>INDEX('Master data'!C:C,MATCH($M33,'Master data'!$CL:$CL,0))</f>
        <v>Midfield</v>
      </c>
      <c r="Q33" s="21">
        <f>INDEX('Master data'!G:G,MATCH($M33,'Master data'!$CL:$CL,0))</f>
        <v>5681000</v>
      </c>
      <c r="R33" s="21">
        <f>INDEX('Master data'!AK:AK,MATCH($A33,'Master data'!$CL:$CL,0))</f>
        <v>93534.055096322016</v>
      </c>
      <c r="S33" s="18">
        <f>INDEX('Master data'!BY:BY,MATCH($A33,'Master data'!$CL:$CL,0))</f>
        <v>326626.81069305516</v>
      </c>
      <c r="T33" s="21">
        <f>INDEX('Master data'!CG:CG,MATCH($M33,'Master data'!$CL:$CL,0))</f>
        <v>0</v>
      </c>
      <c r="U33" s="21">
        <f>INDEX('Master data'!CI:CI,MATCH($M33,'Master data'!$CL:$CL,0))</f>
        <v>5681000</v>
      </c>
      <c r="V33" s="22">
        <f>INDEX('Master data'!CJ:CJ,MATCH($M33,'Master data'!$CL:$CL,0))</f>
        <v>3.6999999999999998E-2</v>
      </c>
      <c r="W33" s="19">
        <f>INDEX('Master data'!D:D,MATCH(M33,'Master data'!$CL:$CL,0))</f>
        <v>0</v>
      </c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6"/>
      <c r="AJ33" s="5"/>
      <c r="AK33" s="1"/>
      <c r="AL33" s="5"/>
    </row>
    <row r="34" spans="1:38" x14ac:dyDescent="0.3">
      <c r="A34" s="20">
        <f t="shared" si="0"/>
        <v>32</v>
      </c>
      <c r="B34" s="20" t="str">
        <f>INDEX('Master data'!A:A,MATCH($A34,'Master data'!$CK:$CK,0))</f>
        <v>Roman Yaremchuk</v>
      </c>
      <c r="C34" s="20" t="str">
        <f>INDEX('Master data'!B:B,MATCH($A34,'Master data'!$CK:$CK,0))</f>
        <v>Ukraine</v>
      </c>
      <c r="D34" s="17" t="str">
        <f>INDEX('Master data'!C:C,MATCH($A34,'Master data'!$CK:$CK,0))</f>
        <v>Striker</v>
      </c>
      <c r="E34" s="21">
        <f>INDEX('Master data'!G:G,MATCH($A34,'Master data'!$CK:$CK,0))</f>
        <v>4158000</v>
      </c>
      <c r="F34" s="21">
        <f>INDEX('Master data'!AK:AK,MATCH($A34,'Master data'!$CK:$CK,0))</f>
        <v>98880.885781470686</v>
      </c>
      <c r="G34" s="18">
        <f>INDEX('Master data'!BY:BY,MATCH($A34,'Master data'!$CK:$CK,0))</f>
        <v>252943.52567372759</v>
      </c>
      <c r="H34" s="21">
        <f>INDEX('Master data'!CG:CG,MATCH($A34,'Master data'!$CK:$CK,0))</f>
        <v>0</v>
      </c>
      <c r="I34" s="21">
        <f>INDEX('Master data'!CI:CI,MATCH($A34,'Master data'!$CK:$CK,0))</f>
        <v>4158000</v>
      </c>
      <c r="J34" s="22">
        <f>INDEX('Master data'!CJ:CJ,MATCH($A34,'Master data'!$CK:$CK,0))</f>
        <v>3.7999999999999999E-2</v>
      </c>
      <c r="K34" s="25">
        <f>INDEX('Master data'!D:D,MATCH($A34,'Master data'!$CK:$CK,0))</f>
        <v>0</v>
      </c>
      <c r="L34" s="13"/>
      <c r="M34" s="20">
        <f t="shared" si="1"/>
        <v>32</v>
      </c>
      <c r="N34" s="20" t="str">
        <f>INDEX('Master data'!A:A,MATCH($M34,'Master data'!$CL:$CL,0))</f>
        <v>Leonardo Bonucci</v>
      </c>
      <c r="O34" s="20" t="str">
        <f>INDEX('Master data'!B:B,MATCH($M34,'Master data'!$CL:$CL,0))</f>
        <v>Italy</v>
      </c>
      <c r="P34" s="17" t="str">
        <f>INDEX('Master data'!C:C,MATCH($M34,'Master data'!$CL:$CL,0))</f>
        <v>Defense</v>
      </c>
      <c r="Q34" s="21">
        <f>INDEX('Master data'!G:G,MATCH($M34,'Master data'!$CL:$CL,0))</f>
        <v>4112000</v>
      </c>
      <c r="R34" s="21">
        <f>INDEX('Master data'!AK:AK,MATCH($A34,'Master data'!$CL:$CL,0))</f>
        <v>73970.878879922326</v>
      </c>
      <c r="S34" s="18">
        <f>INDEX('Master data'!BY:BY,MATCH($A34,'Master data'!$CL:$CL,0))</f>
        <v>231184.78781938809</v>
      </c>
      <c r="T34" s="21">
        <f>INDEX('Master data'!CG:CG,MATCH($M34,'Master data'!$CL:$CL,0))</f>
        <v>0</v>
      </c>
      <c r="U34" s="21">
        <f>INDEX('Master data'!CI:CI,MATCH($M34,'Master data'!$CL:$CL,0))</f>
        <v>4112000</v>
      </c>
      <c r="V34" s="22">
        <f>INDEX('Master data'!CJ:CJ,MATCH($M34,'Master data'!$CL:$CL,0))</f>
        <v>3.6999999999999998E-2</v>
      </c>
      <c r="W34" s="19">
        <f>INDEX('Master data'!D:D,MATCH(M34,'Master data'!$CL:$CL,0))</f>
        <v>0</v>
      </c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6"/>
      <c r="AJ34" s="5"/>
      <c r="AK34" s="1"/>
      <c r="AL34" s="5"/>
    </row>
    <row r="35" spans="1:38" x14ac:dyDescent="0.3">
      <c r="A35" s="20">
        <f t="shared" si="0"/>
        <v>33</v>
      </c>
      <c r="B35" s="20" t="str">
        <f>INDEX('Master data'!A:A,MATCH($A35,'Master data'!$CK:$CK,0))</f>
        <v>Stefan de Vrij</v>
      </c>
      <c r="C35" s="20" t="str">
        <f>INDEX('Master data'!B:B,MATCH($A35,'Master data'!$CK:$CK,0))</f>
        <v>Netherlands</v>
      </c>
      <c r="D35" s="17" t="str">
        <f>INDEX('Master data'!C:C,MATCH($A35,'Master data'!$CK:$CK,0))</f>
        <v>Defense</v>
      </c>
      <c r="E35" s="21">
        <f>INDEX('Master data'!G:G,MATCH($A35,'Master data'!$CK:$CK,0))</f>
        <v>3546000</v>
      </c>
      <c r="F35" s="21">
        <f>INDEX('Master data'!AK:AK,MATCH($A35,'Master data'!$CK:$CK,0))</f>
        <v>68301.208985374236</v>
      </c>
      <c r="G35" s="18">
        <f>INDEX('Master data'!BY:BY,MATCH($A35,'Master data'!$CK:$CK,0))</f>
        <v>245393.71721265209</v>
      </c>
      <c r="H35" s="21">
        <f>INDEX('Master data'!CG:CG,MATCH($A35,'Master data'!$CK:$CK,0))</f>
        <v>0</v>
      </c>
      <c r="I35" s="21">
        <f>INDEX('Master data'!CI:CI,MATCH($A35,'Master data'!$CK:$CK,0))</f>
        <v>3546000</v>
      </c>
      <c r="J35" s="22">
        <f>INDEX('Master data'!CJ:CJ,MATCH($A35,'Master data'!$CK:$CK,0))</f>
        <v>4.4999999999999998E-2</v>
      </c>
      <c r="K35" s="25">
        <f>INDEX('Master data'!D:D,MATCH($A35,'Master data'!$CK:$CK,0))</f>
        <v>0</v>
      </c>
      <c r="L35" s="13"/>
      <c r="M35" s="20">
        <f t="shared" si="1"/>
        <v>33</v>
      </c>
      <c r="N35" s="20" t="str">
        <f>INDEX('Master data'!A:A,MATCH($M35,'Master data'!$CL:$CL,0))</f>
        <v>Francesco Acerbi</v>
      </c>
      <c r="O35" s="20" t="str">
        <f>INDEX('Master data'!B:B,MATCH($M35,'Master data'!$CL:$CL,0))</f>
        <v>Italy</v>
      </c>
      <c r="P35" s="17" t="str">
        <f>INDEX('Master data'!C:C,MATCH($M35,'Master data'!$CL:$CL,0))</f>
        <v>Defense</v>
      </c>
      <c r="Q35" s="21">
        <f>INDEX('Master data'!G:G,MATCH($M35,'Master data'!$CL:$CL,0))</f>
        <v>3495000</v>
      </c>
      <c r="R35" s="21">
        <f>INDEX('Master data'!AK:AK,MATCH($A35,'Master data'!$CL:$CL,0))</f>
        <v>64147.632372511442</v>
      </c>
      <c r="S35" s="18">
        <f>INDEX('Master data'!BY:BY,MATCH($A35,'Master data'!$CL:$CL,0))</f>
        <v>200130.47392202303</v>
      </c>
      <c r="T35" s="21">
        <f>INDEX('Master data'!CG:CG,MATCH($M35,'Master data'!$CL:$CL,0))</f>
        <v>0</v>
      </c>
      <c r="U35" s="21">
        <f>INDEX('Master data'!CI:CI,MATCH($M35,'Master data'!$CL:$CL,0))</f>
        <v>3495000</v>
      </c>
      <c r="V35" s="22">
        <f>INDEX('Master data'!CJ:CJ,MATCH($M35,'Master data'!$CL:$CL,0))</f>
        <v>3.6999999999999998E-2</v>
      </c>
      <c r="W35" s="19">
        <f>INDEX('Master data'!D:D,MATCH(M35,'Master data'!$CL:$CL,0))</f>
        <v>0</v>
      </c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6"/>
      <c r="AJ35" s="5"/>
      <c r="AK35" s="1"/>
      <c r="AL35" s="5"/>
    </row>
    <row r="36" spans="1:38" x14ac:dyDescent="0.3">
      <c r="A36" s="20">
        <f t="shared" ref="A36:A67" si="2">A35+1</f>
        <v>34</v>
      </c>
      <c r="B36" s="20" t="str">
        <f>INDEX('Master data'!A:A,MATCH($A36,'Master data'!$CK:$CK,0))</f>
        <v>Leonardo Spinazzola</v>
      </c>
      <c r="C36" s="20" t="str">
        <f>INDEX('Master data'!B:B,MATCH($A36,'Master data'!$CK:$CK,0))</f>
        <v>Italy</v>
      </c>
      <c r="D36" s="17" t="str">
        <f>INDEX('Master data'!C:C,MATCH($A36,'Master data'!$CK:$CK,0))</f>
        <v>Defense</v>
      </c>
      <c r="E36" s="21">
        <f>INDEX('Master data'!G:G,MATCH($A36,'Master data'!$CK:$CK,0))</f>
        <v>3665000</v>
      </c>
      <c r="F36" s="21">
        <f>INDEX('Master data'!AK:AK,MATCH($A36,'Master data'!$CK:$CK,0))</f>
        <v>76979.665145759849</v>
      </c>
      <c r="G36" s="18">
        <f>INDEX('Master data'!BY:BY,MATCH($A36,'Master data'!$CK:$CK,0))</f>
        <v>240217.71477074714</v>
      </c>
      <c r="H36" s="21">
        <f>INDEX('Master data'!CG:CG,MATCH($A36,'Master data'!$CK:$CK,0))</f>
        <v>0</v>
      </c>
      <c r="I36" s="21">
        <f>INDEX('Master data'!CI:CI,MATCH($A36,'Master data'!$CK:$CK,0))</f>
        <v>3665000</v>
      </c>
      <c r="J36" s="22">
        <f>INDEX('Master data'!CJ:CJ,MATCH($A36,'Master data'!$CK:$CK,0))</f>
        <v>4.2999999999999997E-2</v>
      </c>
      <c r="K36" s="25">
        <f>INDEX('Master data'!D:D,MATCH($A36,'Master data'!$CK:$CK,0))</f>
        <v>0</v>
      </c>
      <c r="L36" s="13"/>
      <c r="M36" s="20">
        <f t="shared" ref="M36:M67" si="3">M35+1</f>
        <v>34</v>
      </c>
      <c r="N36" s="20" t="str">
        <f>INDEX('Master data'!A:A,MATCH($M36,'Master data'!$CL:$CL,0))</f>
        <v>Owen Wijndal</v>
      </c>
      <c r="O36" s="20" t="str">
        <f>INDEX('Master data'!B:B,MATCH($M36,'Master data'!$CL:$CL,0))</f>
        <v>Netherlands</v>
      </c>
      <c r="P36" s="17" t="str">
        <f>INDEX('Master data'!C:C,MATCH($M36,'Master data'!$CL:$CL,0))</f>
        <v>Defense</v>
      </c>
      <c r="Q36" s="21">
        <f>INDEX('Master data'!G:G,MATCH($M36,'Master data'!$CL:$CL,0))</f>
        <v>3526000</v>
      </c>
      <c r="R36" s="21">
        <f>INDEX('Master data'!AK:AK,MATCH($A36,'Master data'!$CL:$CL,0))</f>
        <v>55914.59545152216</v>
      </c>
      <c r="S36" s="18">
        <f>INDEX('Master data'!BY:BY,MATCH($A36,'Master data'!$CL:$CL,0))</f>
        <v>203416.18400351732</v>
      </c>
      <c r="T36" s="21">
        <f>INDEX('Master data'!CG:CG,MATCH($M36,'Master data'!$CL:$CL,0))</f>
        <v>0</v>
      </c>
      <c r="U36" s="21">
        <f>INDEX('Master data'!CI:CI,MATCH($M36,'Master data'!$CL:$CL,0))</f>
        <v>3526000</v>
      </c>
      <c r="V36" s="22">
        <f>INDEX('Master data'!CJ:CJ,MATCH($M36,'Master data'!$CL:$CL,0))</f>
        <v>3.6999999999999998E-2</v>
      </c>
      <c r="W36" s="19">
        <f>INDEX('Master data'!D:D,MATCH(M36,'Master data'!$CL:$CL,0))</f>
        <v>0</v>
      </c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6"/>
      <c r="AJ36" s="5"/>
      <c r="AK36" s="1"/>
      <c r="AL36" s="5"/>
    </row>
    <row r="37" spans="1:38" x14ac:dyDescent="0.3">
      <c r="A37" s="20">
        <f t="shared" si="2"/>
        <v>35</v>
      </c>
      <c r="B37" s="20" t="str">
        <f>INDEX('Master data'!A:A,MATCH($A37,'Master data'!$CK:$CK,0))</f>
        <v>Aymeric Laporte</v>
      </c>
      <c r="C37" s="20" t="str">
        <f>INDEX('Master data'!B:B,MATCH($A37,'Master data'!$CK:$CK,0))</f>
        <v>Spain</v>
      </c>
      <c r="D37" s="17" t="str">
        <f>INDEX('Master data'!C:C,MATCH($A37,'Master data'!$CK:$CK,0))</f>
        <v>Defense</v>
      </c>
      <c r="E37" s="21">
        <f>INDEX('Master data'!G:G,MATCH($A37,'Master data'!$CK:$CK,0))</f>
        <v>3562000</v>
      </c>
      <c r="F37" s="21">
        <f>INDEX('Master data'!AK:AK,MATCH($A37,'Master data'!$CK:$CK,0))</f>
        <v>73889.253604630459</v>
      </c>
      <c r="G37" s="18">
        <f>INDEX('Master data'!BY:BY,MATCH($A37,'Master data'!$CK:$CK,0))</f>
        <v>238238.59789817702</v>
      </c>
      <c r="H37" s="21">
        <f>INDEX('Master data'!CG:CG,MATCH($A37,'Master data'!$CK:$CK,0))</f>
        <v>0</v>
      </c>
      <c r="I37" s="21">
        <f>INDEX('Master data'!CI:CI,MATCH($A37,'Master data'!$CK:$CK,0))</f>
        <v>3562000</v>
      </c>
      <c r="J37" s="22">
        <f>INDEX('Master data'!CJ:CJ,MATCH($A37,'Master data'!$CK:$CK,0))</f>
        <v>4.3999999999999997E-2</v>
      </c>
      <c r="K37" s="25">
        <f>INDEX('Master data'!D:D,MATCH($A37,'Master data'!$CK:$CK,0))</f>
        <v>0</v>
      </c>
      <c r="L37" s="13"/>
      <c r="M37" s="20">
        <f t="shared" si="3"/>
        <v>35</v>
      </c>
      <c r="N37" s="20" t="str">
        <f>INDEX('Master data'!A:A,MATCH($M37,'Master data'!$CL:$CL,0))</f>
        <v>Phil Foden</v>
      </c>
      <c r="O37" s="20" t="str">
        <f>INDEX('Master data'!B:B,MATCH($M37,'Master data'!$CL:$CL,0))</f>
        <v>England</v>
      </c>
      <c r="P37" s="17" t="str">
        <f>INDEX('Master data'!C:C,MATCH($M37,'Master data'!$CL:$CL,0))</f>
        <v>Striker</v>
      </c>
      <c r="Q37" s="21">
        <f>INDEX('Master data'!G:G,MATCH($M37,'Master data'!$CL:$CL,0))</f>
        <v>5522000</v>
      </c>
      <c r="R37" s="21">
        <f>INDEX('Master data'!AK:AK,MATCH($A37,'Master data'!$CL:$CL,0))</f>
        <v>101466.17548574276</v>
      </c>
      <c r="S37" s="18">
        <f>INDEX('Master data'!BY:BY,MATCH($A37,'Master data'!$CL:$CL,0))</f>
        <v>306049.86439877783</v>
      </c>
      <c r="T37" s="21">
        <f>INDEX('Master data'!CG:CG,MATCH($M37,'Master data'!$CL:$CL,0))</f>
        <v>0</v>
      </c>
      <c r="U37" s="21">
        <f>INDEX('Master data'!CI:CI,MATCH($M37,'Master data'!$CL:$CL,0))</f>
        <v>5522000</v>
      </c>
      <c r="V37" s="22">
        <f>INDEX('Master data'!CJ:CJ,MATCH($M37,'Master data'!$CL:$CL,0))</f>
        <v>3.5999999999999997E-2</v>
      </c>
      <c r="W37" s="19">
        <f>INDEX('Master data'!D:D,MATCH(M37,'Master data'!$CL:$CL,0))</f>
        <v>0</v>
      </c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6"/>
      <c r="AJ37" s="5"/>
      <c r="AK37" s="1"/>
      <c r="AL37" s="5"/>
    </row>
    <row r="38" spans="1:38" x14ac:dyDescent="0.3">
      <c r="A38" s="20">
        <f t="shared" si="2"/>
        <v>36</v>
      </c>
      <c r="B38" s="20" t="str">
        <f>INDEX('Master data'!A:A,MATCH($A38,'Master data'!$CK:$CK,0))</f>
        <v>Giovanni Di Lorenzo</v>
      </c>
      <c r="C38" s="20" t="str">
        <f>INDEX('Master data'!B:B,MATCH($A38,'Master data'!$CK:$CK,0))</f>
        <v>Italy</v>
      </c>
      <c r="D38" s="17" t="str">
        <f>INDEX('Master data'!C:C,MATCH($A38,'Master data'!$CK:$CK,0))</f>
        <v>Defense</v>
      </c>
      <c r="E38" s="21">
        <f>INDEX('Master data'!G:G,MATCH($A38,'Master data'!$CK:$CK,0))</f>
        <v>2562000</v>
      </c>
      <c r="F38" s="21">
        <f>INDEX('Master data'!AK:AK,MATCH($A38,'Master data'!$CK:$CK,0))</f>
        <v>73837.531512815971</v>
      </c>
      <c r="G38" s="18">
        <f>INDEX('Master data'!BY:BY,MATCH($A38,'Master data'!$CK:$CK,0))</f>
        <v>230775.99966672753</v>
      </c>
      <c r="H38" s="21">
        <f>INDEX('Master data'!CG:CG,MATCH($A38,'Master data'!$CK:$CK,0))</f>
        <v>0</v>
      </c>
      <c r="I38" s="21">
        <f>INDEX('Master data'!CI:CI,MATCH($A38,'Master data'!$CK:$CK,0))</f>
        <v>2562000</v>
      </c>
      <c r="J38" s="22">
        <f>INDEX('Master data'!CJ:CJ,MATCH($A38,'Master data'!$CK:$CK,0))</f>
        <v>5.8999999999999997E-2</v>
      </c>
      <c r="K38" s="25">
        <f>INDEX('Master data'!D:D,MATCH($A38,'Master data'!$CK:$CK,0))</f>
        <v>0</v>
      </c>
      <c r="L38" s="13"/>
      <c r="M38" s="20">
        <f t="shared" si="3"/>
        <v>36</v>
      </c>
      <c r="N38" s="20" t="str">
        <f>INDEX('Master data'!A:A,MATCH($M38,'Master data'!$CL:$CL,0))</f>
        <v>Rodrigo Hernandez</v>
      </c>
      <c r="O38" s="20" t="str">
        <f>INDEX('Master data'!B:B,MATCH($M38,'Master data'!$CL:$CL,0))</f>
        <v>Spain</v>
      </c>
      <c r="P38" s="17" t="str">
        <f>INDEX('Master data'!C:C,MATCH($M38,'Master data'!$CL:$CL,0))</f>
        <v>Midfield</v>
      </c>
      <c r="Q38" s="21">
        <f>INDEX('Master data'!G:G,MATCH($M38,'Master data'!$CL:$CL,0))</f>
        <v>4012000</v>
      </c>
      <c r="R38" s="21">
        <f>INDEX('Master data'!AK:AK,MATCH($A38,'Master data'!$CL:$CL,0))</f>
        <v>66491.220480618329</v>
      </c>
      <c r="S38" s="18">
        <f>INDEX('Master data'!BY:BY,MATCH($A38,'Master data'!$CL:$CL,0))</f>
        <v>221144.73614673075</v>
      </c>
      <c r="T38" s="21">
        <f>INDEX('Master data'!CG:CG,MATCH($M38,'Master data'!$CL:$CL,0))</f>
        <v>0</v>
      </c>
      <c r="U38" s="21">
        <f>INDEX('Master data'!CI:CI,MATCH($M38,'Master data'!$CL:$CL,0))</f>
        <v>4012000</v>
      </c>
      <c r="V38" s="22">
        <f>INDEX('Master data'!CJ:CJ,MATCH($M38,'Master data'!$CL:$CL,0))</f>
        <v>3.5999999999999997E-2</v>
      </c>
      <c r="W38" s="19">
        <f>INDEX('Master data'!D:D,MATCH(M38,'Master data'!$CL:$CL,0))</f>
        <v>0</v>
      </c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6"/>
      <c r="AJ38" s="5"/>
      <c r="AK38" s="1"/>
      <c r="AL38" s="5"/>
    </row>
    <row r="39" spans="1:38" x14ac:dyDescent="0.3">
      <c r="A39" s="20">
        <f t="shared" si="2"/>
        <v>37</v>
      </c>
      <c r="B39" s="20" t="str">
        <f>INDEX('Master data'!A:A,MATCH($A39,'Master data'!$CK:$CK,0))</f>
        <v>Gianluigi Donnarumma</v>
      </c>
      <c r="C39" s="20" t="str">
        <f>INDEX('Master data'!B:B,MATCH($A39,'Master data'!$CK:$CK,0))</f>
        <v>Italy</v>
      </c>
      <c r="D39" s="17" t="str">
        <f>INDEX('Master data'!C:C,MATCH($A39,'Master data'!$CK:$CK,0))</f>
        <v>Goalkeeper</v>
      </c>
      <c r="E39" s="21">
        <f>INDEX('Master data'!G:G,MATCH($A39,'Master data'!$CK:$CK,0))</f>
        <v>5137000</v>
      </c>
      <c r="F39" s="21">
        <f>INDEX('Master data'!AK:AK,MATCH($A39,'Master data'!$CK:$CK,0))</f>
        <v>76301.94656455997</v>
      </c>
      <c r="G39" s="18">
        <f>INDEX('Master data'!BY:BY,MATCH($A39,'Master data'!$CK:$CK,0))</f>
        <v>234853.67152216937</v>
      </c>
      <c r="H39" s="21">
        <f>INDEX('Master data'!CG:CG,MATCH($A39,'Master data'!$CK:$CK,0))</f>
        <v>0</v>
      </c>
      <c r="I39" s="21">
        <f>INDEX('Master data'!CI:CI,MATCH($A39,'Master data'!$CK:$CK,0))</f>
        <v>5137000</v>
      </c>
      <c r="J39" s="22">
        <f>INDEX('Master data'!CJ:CJ,MATCH($A39,'Master data'!$CK:$CK,0))</f>
        <v>0.03</v>
      </c>
      <c r="K39" s="25">
        <f>INDEX('Master data'!D:D,MATCH($A39,'Master data'!$CK:$CK,0))</f>
        <v>0</v>
      </c>
      <c r="L39" s="13"/>
      <c r="M39" s="20">
        <f t="shared" si="3"/>
        <v>37</v>
      </c>
      <c r="N39" s="20" t="str">
        <f>INDEX('Master data'!A:A,MATCH($M39,'Master data'!$CL:$CL,0))</f>
        <v>Thomas Vermaelen</v>
      </c>
      <c r="O39" s="20" t="str">
        <f>INDEX('Master data'!B:B,MATCH($M39,'Master data'!$CL:$CL,0))</f>
        <v>Belgium</v>
      </c>
      <c r="P39" s="17" t="str">
        <f>INDEX('Master data'!C:C,MATCH($M39,'Master data'!$CL:$CL,0))</f>
        <v>Defense</v>
      </c>
      <c r="Q39" s="21">
        <f>INDEX('Master data'!G:G,MATCH($M39,'Master data'!$CL:$CL,0))</f>
        <v>4042000</v>
      </c>
      <c r="R39" s="21">
        <f>INDEX('Master data'!AK:AK,MATCH($A39,'Master data'!$CL:$CL,0))</f>
        <v>54241.179502921768</v>
      </c>
      <c r="S39" s="18">
        <f>INDEX('Master data'!BY:BY,MATCH($A39,'Master data'!$CL:$CL,0))</f>
        <v>227671.95585138284</v>
      </c>
      <c r="T39" s="21">
        <f>INDEX('Master data'!CG:CG,MATCH($M39,'Master data'!$CL:$CL,0))</f>
        <v>0</v>
      </c>
      <c r="U39" s="21">
        <f>INDEX('Master data'!CI:CI,MATCH($M39,'Master data'!$CL:$CL,0))</f>
        <v>4042000</v>
      </c>
      <c r="V39" s="22">
        <f>INDEX('Master data'!CJ:CJ,MATCH($M39,'Master data'!$CL:$CL,0))</f>
        <v>3.5000000000000003E-2</v>
      </c>
      <c r="W39" s="19">
        <f>INDEX('Master data'!D:D,MATCH(M39,'Master data'!$CL:$CL,0))</f>
        <v>0</v>
      </c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6"/>
      <c r="AJ39" s="5"/>
      <c r="AK39" s="1"/>
      <c r="AL39" s="5"/>
    </row>
    <row r="40" spans="1:38" x14ac:dyDescent="0.3">
      <c r="A40" s="20">
        <f t="shared" si="2"/>
        <v>38</v>
      </c>
      <c r="B40" s="20" t="str">
        <f>INDEX('Master data'!A:A,MATCH($A40,'Master data'!$CK:$CK,0))</f>
        <v>Kieran Trippier</v>
      </c>
      <c r="C40" s="20" t="str">
        <f>INDEX('Master data'!B:B,MATCH($A40,'Master data'!$CK:$CK,0))</f>
        <v>England</v>
      </c>
      <c r="D40" s="17" t="str">
        <f>INDEX('Master data'!C:C,MATCH($A40,'Master data'!$CK:$CK,0))</f>
        <v>Defense</v>
      </c>
      <c r="E40" s="21">
        <f>INDEX('Master data'!G:G,MATCH($A40,'Master data'!$CK:$CK,0))</f>
        <v>3592000</v>
      </c>
      <c r="F40" s="21">
        <f>INDEX('Master data'!AK:AK,MATCH($A40,'Master data'!$CK:$CK,0))</f>
        <v>80060.998670916306</v>
      </c>
      <c r="G40" s="18">
        <f>INDEX('Master data'!BY:BY,MATCH($A40,'Master data'!$CK:$CK,0))</f>
        <v>227556.43410254086</v>
      </c>
      <c r="H40" s="21">
        <f>INDEX('Master data'!CG:CG,MATCH($A40,'Master data'!$CK:$CK,0))</f>
        <v>0</v>
      </c>
      <c r="I40" s="21">
        <f>INDEX('Master data'!CI:CI,MATCH($A40,'Master data'!$CK:$CK,0))</f>
        <v>3592000</v>
      </c>
      <c r="J40" s="22">
        <f>INDEX('Master data'!CJ:CJ,MATCH($A40,'Master data'!$CK:$CK,0))</f>
        <v>4.2000000000000003E-2</v>
      </c>
      <c r="K40" s="25">
        <f>INDEX('Master data'!D:D,MATCH($A40,'Master data'!$CK:$CK,0))</f>
        <v>0</v>
      </c>
      <c r="L40" s="13"/>
      <c r="M40" s="20">
        <f t="shared" si="3"/>
        <v>38</v>
      </c>
      <c r="N40" s="20" t="str">
        <f>INDEX('Master data'!A:A,MATCH($M40,'Master data'!$CL:$CL,0))</f>
        <v>Vitaliy Mykolenko</v>
      </c>
      <c r="O40" s="20" t="str">
        <f>INDEX('Master data'!B:B,MATCH($M40,'Master data'!$CL:$CL,0))</f>
        <v>Ukraine</v>
      </c>
      <c r="P40" s="17" t="str">
        <f>INDEX('Master data'!C:C,MATCH($M40,'Master data'!$CL:$CL,0))</f>
        <v>Defense</v>
      </c>
      <c r="Q40" s="21">
        <f>INDEX('Master data'!G:G,MATCH($M40,'Master data'!$CL:$CL,0))</f>
        <v>2488000</v>
      </c>
      <c r="R40" s="21">
        <f>INDEX('Master data'!AK:AK,MATCH($A40,'Master data'!$CL:$CL,0))</f>
        <v>56756.492318578719</v>
      </c>
      <c r="S40" s="18">
        <f>INDEX('Master data'!BY:BY,MATCH($A40,'Master data'!$CL:$CL,0))</f>
        <v>137065.7219153709</v>
      </c>
      <c r="T40" s="21">
        <f>INDEX('Master data'!CG:CG,MATCH($M40,'Master data'!$CL:$CL,0))</f>
        <v>0</v>
      </c>
      <c r="U40" s="21">
        <f>INDEX('Master data'!CI:CI,MATCH($M40,'Master data'!$CL:$CL,0))</f>
        <v>2488000</v>
      </c>
      <c r="V40" s="22">
        <f>INDEX('Master data'!CJ:CJ,MATCH($M40,'Master data'!$CL:$CL,0))</f>
        <v>3.5000000000000003E-2</v>
      </c>
      <c r="W40" s="19">
        <f>INDEX('Master data'!D:D,MATCH(M40,'Master data'!$CL:$CL,0))</f>
        <v>0</v>
      </c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6"/>
      <c r="AJ40" s="5"/>
      <c r="AK40" s="1"/>
      <c r="AL40" s="5"/>
    </row>
    <row r="41" spans="1:38" x14ac:dyDescent="0.3">
      <c r="A41" s="20">
        <f t="shared" si="2"/>
        <v>39</v>
      </c>
      <c r="B41" s="20" t="str">
        <f>INDEX('Master data'!A:A,MATCH($A41,'Master data'!$CK:$CK,0))</f>
        <v>Leonardo Bonucci</v>
      </c>
      <c r="C41" s="20" t="str">
        <f>INDEX('Master data'!B:B,MATCH($A41,'Master data'!$CK:$CK,0))</f>
        <v>Italy</v>
      </c>
      <c r="D41" s="17" t="str">
        <f>INDEX('Master data'!C:C,MATCH($A41,'Master data'!$CK:$CK,0))</f>
        <v>Defense</v>
      </c>
      <c r="E41" s="21">
        <f>INDEX('Master data'!G:G,MATCH($A41,'Master data'!$CK:$CK,0))</f>
        <v>4112000</v>
      </c>
      <c r="F41" s="21">
        <f>INDEX('Master data'!AK:AK,MATCH($A41,'Master data'!$CK:$CK,0))</f>
        <v>73970.878879922326</v>
      </c>
      <c r="G41" s="18">
        <f>INDEX('Master data'!BY:BY,MATCH($A41,'Master data'!$CK:$CK,0))</f>
        <v>231184.78781938809</v>
      </c>
      <c r="H41" s="21">
        <f>INDEX('Master data'!CG:CG,MATCH($A41,'Master data'!$CK:$CK,0))</f>
        <v>0</v>
      </c>
      <c r="I41" s="21">
        <f>INDEX('Master data'!CI:CI,MATCH($A41,'Master data'!$CK:$CK,0))</f>
        <v>4112000</v>
      </c>
      <c r="J41" s="22">
        <f>INDEX('Master data'!CJ:CJ,MATCH($A41,'Master data'!$CK:$CK,0))</f>
        <v>3.6999999999999998E-2</v>
      </c>
      <c r="K41" s="25">
        <f>INDEX('Master data'!D:D,MATCH($A41,'Master data'!$CK:$CK,0))</f>
        <v>0</v>
      </c>
      <c r="L41" s="13"/>
      <c r="M41" s="20">
        <f t="shared" si="3"/>
        <v>39</v>
      </c>
      <c r="N41" s="20" t="str">
        <f>INDEX('Master data'!A:A,MATCH($M41,'Master data'!$CL:$CL,0))</f>
        <v>Mário Fernandes</v>
      </c>
      <c r="O41" s="20" t="str">
        <f>INDEX('Master data'!B:B,MATCH($M41,'Master data'!$CL:$CL,0))</f>
        <v>Russia</v>
      </c>
      <c r="P41" s="17" t="str">
        <f>INDEX('Master data'!C:C,MATCH($M41,'Master data'!$CL:$CL,0))</f>
        <v>Defense</v>
      </c>
      <c r="Q41" s="21">
        <f>INDEX('Master data'!G:G,MATCH($M41,'Master data'!$CL:$CL,0))</f>
        <v>3478000</v>
      </c>
      <c r="R41" s="21">
        <f>INDEX('Master data'!AK:AK,MATCH($A41,'Master data'!$CL:$CL,0))</f>
        <v>89764.310188699354</v>
      </c>
      <c r="S41" s="18">
        <f>INDEX('Master data'!BY:BY,MATCH($A41,'Master data'!$CL:$CL,0))</f>
        <v>193384.60644004407</v>
      </c>
      <c r="T41" s="21">
        <f>INDEX('Master data'!CG:CG,MATCH($M41,'Master data'!$CL:$CL,0))</f>
        <v>0</v>
      </c>
      <c r="U41" s="21">
        <f>INDEX('Master data'!CI:CI,MATCH($M41,'Master data'!$CL:$CL,0))</f>
        <v>3478000</v>
      </c>
      <c r="V41" s="22">
        <f>INDEX('Master data'!CJ:CJ,MATCH($M41,'Master data'!$CL:$CL,0))</f>
        <v>3.4000000000000002E-2</v>
      </c>
      <c r="W41" s="19">
        <f>INDEX('Master data'!D:D,MATCH(M41,'Master data'!$CL:$CL,0))</f>
        <v>0</v>
      </c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6"/>
      <c r="AJ41" s="5"/>
      <c r="AK41" s="1"/>
      <c r="AL41" s="5"/>
    </row>
    <row r="42" spans="1:38" x14ac:dyDescent="0.3">
      <c r="A42" s="20">
        <f t="shared" si="2"/>
        <v>40</v>
      </c>
      <c r="B42" s="20" t="str">
        <f>INDEX('Master data'!A:A,MATCH($A42,'Master data'!$CK:$CK,0))</f>
        <v>Jurriën Timber</v>
      </c>
      <c r="C42" s="20" t="str">
        <f>INDEX('Master data'!B:B,MATCH($A42,'Master data'!$CK:$CK,0))</f>
        <v>Netherlands</v>
      </c>
      <c r="D42" s="17" t="str">
        <f>INDEX('Master data'!C:C,MATCH($A42,'Master data'!$CK:$CK,0))</f>
        <v>Defense</v>
      </c>
      <c r="E42" s="21">
        <f>INDEX('Master data'!G:G,MATCH($A42,'Master data'!$CK:$CK,0))</f>
        <v>2546000</v>
      </c>
      <c r="F42" s="21">
        <f>INDEX('Master data'!AK:AK,MATCH($A42,'Master data'!$CK:$CK,0))</f>
        <v>63705.470294219827</v>
      </c>
      <c r="G42" s="18">
        <f>INDEX('Master data'!BY:BY,MATCH($A42,'Master data'!$CK:$CK,0))</f>
        <v>230002.8831380083</v>
      </c>
      <c r="H42" s="21">
        <f>INDEX('Master data'!CG:CG,MATCH($A42,'Master data'!$CK:$CK,0))</f>
        <v>0</v>
      </c>
      <c r="I42" s="21">
        <f>INDEX('Master data'!CI:CI,MATCH($A42,'Master data'!$CK:$CK,0))</f>
        <v>2546000</v>
      </c>
      <c r="J42" s="22">
        <f>INDEX('Master data'!CJ:CJ,MATCH($A42,'Master data'!$CK:$CK,0))</f>
        <v>5.8999999999999997E-2</v>
      </c>
      <c r="K42" s="25">
        <f>INDEX('Master data'!D:D,MATCH($A42,'Master data'!$CK:$CK,0))</f>
        <v>0</v>
      </c>
      <c r="L42" s="13"/>
      <c r="M42" s="20">
        <f t="shared" si="3"/>
        <v>40</v>
      </c>
      <c r="N42" s="20" t="str">
        <f>INDEX('Master data'!A:A,MATCH($M42,'Master data'!$CL:$CL,0))</f>
        <v>Harry Kane</v>
      </c>
      <c r="O42" s="20" t="str">
        <f>INDEX('Master data'!B:B,MATCH($M42,'Master data'!$CL:$CL,0))</f>
        <v>England</v>
      </c>
      <c r="P42" s="17" t="str">
        <f>INDEX('Master data'!C:C,MATCH($M42,'Master data'!$CL:$CL,0))</f>
        <v>Striker</v>
      </c>
      <c r="Q42" s="21">
        <f>INDEX('Master data'!G:G,MATCH($M42,'Master data'!$CL:$CL,0))</f>
        <v>8542000</v>
      </c>
      <c r="R42" s="21">
        <f>INDEX('Master data'!AK:AK,MATCH($A42,'Master data'!$CL:$CL,0))</f>
        <v>141566.70365865956</v>
      </c>
      <c r="S42" s="18">
        <f>INDEX('Master data'!BY:BY,MATCH($A42,'Master data'!$CL:$CL,0))</f>
        <v>430039.91320498654</v>
      </c>
      <c r="T42" s="21">
        <f>INDEX('Master data'!CG:CG,MATCH($M42,'Master data'!$CL:$CL,0))</f>
        <v>0</v>
      </c>
      <c r="U42" s="21">
        <f>INDEX('Master data'!CI:CI,MATCH($M42,'Master data'!$CL:$CL,0))</f>
        <v>8542000</v>
      </c>
      <c r="V42" s="22">
        <f>INDEX('Master data'!CJ:CJ,MATCH($M42,'Master data'!$CL:$CL,0))</f>
        <v>3.3000000000000002E-2</v>
      </c>
      <c r="W42" s="19">
        <f>INDEX('Master data'!D:D,MATCH(M42,'Master data'!$CL:$CL,0))</f>
        <v>0</v>
      </c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6"/>
      <c r="AJ42" s="5"/>
      <c r="AK42" s="1"/>
      <c r="AL42" s="5"/>
    </row>
    <row r="43" spans="1:38" x14ac:dyDescent="0.3">
      <c r="A43" s="20">
        <f t="shared" si="2"/>
        <v>41</v>
      </c>
      <c r="B43" s="20" t="str">
        <f>INDEX('Master data'!A:A,MATCH($A43,'Master data'!$CK:$CK,0))</f>
        <v>Tyrone Mings</v>
      </c>
      <c r="C43" s="20" t="str">
        <f>INDEX('Master data'!B:B,MATCH($A43,'Master data'!$CK:$CK,0))</f>
        <v>England</v>
      </c>
      <c r="D43" s="17" t="str">
        <f>INDEX('Master data'!C:C,MATCH($A43,'Master data'!$CK:$CK,0))</f>
        <v>Defense</v>
      </c>
      <c r="E43" s="21">
        <f>INDEX('Master data'!G:G,MATCH($A43,'Master data'!$CK:$CK,0))</f>
        <v>2592000</v>
      </c>
      <c r="F43" s="21">
        <f>INDEX('Master data'!AK:AK,MATCH($A43,'Master data'!$CK:$CK,0))</f>
        <v>78077.26605249384</v>
      </c>
      <c r="G43" s="18">
        <f>INDEX('Master data'!BY:BY,MATCH($A43,'Master data'!$CK:$CK,0))</f>
        <v>221655.59513245156</v>
      </c>
      <c r="H43" s="21">
        <f>INDEX('Master data'!CG:CG,MATCH($A43,'Master data'!$CK:$CK,0))</f>
        <v>0</v>
      </c>
      <c r="I43" s="21">
        <f>INDEX('Master data'!CI:CI,MATCH($A43,'Master data'!$CK:$CK,0))</f>
        <v>2592000</v>
      </c>
      <c r="J43" s="22">
        <f>INDEX('Master data'!CJ:CJ,MATCH($A43,'Master data'!$CK:$CK,0))</f>
        <v>5.7000000000000002E-2</v>
      </c>
      <c r="K43" s="25">
        <f>INDEX('Master data'!D:D,MATCH($A43,'Master data'!$CK:$CK,0))</f>
        <v>0</v>
      </c>
      <c r="L43" s="13"/>
      <c r="M43" s="20">
        <f t="shared" si="3"/>
        <v>41</v>
      </c>
      <c r="N43" s="20" t="str">
        <f>INDEX('Master data'!A:A,MATCH($M43,'Master data'!$CL:$CL,0))</f>
        <v>Frenkie de Jong</v>
      </c>
      <c r="O43" s="20" t="str">
        <f>INDEX('Master data'!B:B,MATCH($M43,'Master data'!$CL:$CL,0))</f>
        <v>Netherlands</v>
      </c>
      <c r="P43" s="17" t="str">
        <f>INDEX('Master data'!C:C,MATCH($M43,'Master data'!$CL:$CL,0))</f>
        <v>Midfield</v>
      </c>
      <c r="Q43" s="21">
        <f>INDEX('Master data'!G:G,MATCH($M43,'Master data'!$CL:$CL,0))</f>
        <v>4046000</v>
      </c>
      <c r="R43" s="21">
        <f>INDEX('Master data'!AK:AK,MATCH($A43,'Master data'!$CL:$CL,0))</f>
        <v>58684.776031921465</v>
      </c>
      <c r="S43" s="18">
        <f>INDEX('Master data'!BY:BY,MATCH($A43,'Master data'!$CL:$CL,0))</f>
        <v>208700.1171470994</v>
      </c>
      <c r="T43" s="21">
        <f>INDEX('Master data'!CG:CG,MATCH($M43,'Master data'!$CL:$CL,0))</f>
        <v>0</v>
      </c>
      <c r="U43" s="21">
        <f>INDEX('Master data'!CI:CI,MATCH($M43,'Master data'!$CL:$CL,0))</f>
        <v>4046000</v>
      </c>
      <c r="V43" s="22">
        <f>INDEX('Master data'!CJ:CJ,MATCH($M43,'Master data'!$CL:$CL,0))</f>
        <v>3.3000000000000002E-2</v>
      </c>
      <c r="W43" s="19">
        <f>INDEX('Master data'!D:D,MATCH(M43,'Master data'!$CL:$CL,0))</f>
        <v>0</v>
      </c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6"/>
      <c r="AJ43" s="5"/>
      <c r="AK43" s="1"/>
      <c r="AL43" s="5"/>
    </row>
    <row r="44" spans="1:38" x14ac:dyDescent="0.3">
      <c r="A44" s="20">
        <f t="shared" si="2"/>
        <v>42</v>
      </c>
      <c r="B44" s="20" t="str">
        <f>INDEX('Master data'!A:A,MATCH($A44,'Master data'!$CK:$CK,0))</f>
        <v>Mason Mount</v>
      </c>
      <c r="C44" s="20" t="str">
        <f>INDEX('Master data'!B:B,MATCH($A44,'Master data'!$CK:$CK,0))</f>
        <v>England</v>
      </c>
      <c r="D44" s="17" t="str">
        <f>INDEX('Master data'!C:C,MATCH($A44,'Master data'!$CK:$CK,0))</f>
        <v>Midfield</v>
      </c>
      <c r="E44" s="21">
        <f>INDEX('Master data'!G:G,MATCH($A44,'Master data'!$CK:$CK,0))</f>
        <v>5542000</v>
      </c>
      <c r="F44" s="21">
        <f>INDEX('Master data'!AK:AK,MATCH($A44,'Master data'!$CK:$CK,0))</f>
        <v>76310.801851461714</v>
      </c>
      <c r="G44" s="18">
        <f>INDEX('Master data'!BY:BY,MATCH($A44,'Master data'!$CK:$CK,0))</f>
        <v>228343.48837486407</v>
      </c>
      <c r="H44" s="21">
        <f>INDEX('Master data'!CG:CG,MATCH($A44,'Master data'!$CK:$CK,0))</f>
        <v>0</v>
      </c>
      <c r="I44" s="21">
        <f>INDEX('Master data'!CI:CI,MATCH($A44,'Master data'!$CK:$CK,0))</f>
        <v>5542000</v>
      </c>
      <c r="J44" s="22">
        <f>INDEX('Master data'!CJ:CJ,MATCH($A44,'Master data'!$CK:$CK,0))</f>
        <v>2.7E-2</v>
      </c>
      <c r="K44" s="25">
        <f>INDEX('Master data'!D:D,MATCH($A44,'Master data'!$CK:$CK,0))</f>
        <v>0</v>
      </c>
      <c r="L44" s="13"/>
      <c r="M44" s="20">
        <f t="shared" si="3"/>
        <v>42</v>
      </c>
      <c r="N44" s="20" t="str">
        <f>INDEX('Master data'!A:A,MATCH($M44,'Master data'!$CL:$CL,0))</f>
        <v>Matthias Ginter</v>
      </c>
      <c r="O44" s="20" t="str">
        <f>INDEX('Master data'!B:B,MATCH($M44,'Master data'!$CL:$CL,0))</f>
        <v>Germany</v>
      </c>
      <c r="P44" s="17" t="str">
        <f>INDEX('Master data'!C:C,MATCH($M44,'Master data'!$CL:$CL,0))</f>
        <v>Defense</v>
      </c>
      <c r="Q44" s="21">
        <f>INDEX('Master data'!G:G,MATCH($M44,'Master data'!$CL:$CL,0))</f>
        <v>3984000</v>
      </c>
      <c r="R44" s="21">
        <f>INDEX('Master data'!AK:AK,MATCH($A44,'Master data'!$CL:$CL,0))</f>
        <v>47316.970027405565</v>
      </c>
      <c r="S44" s="18">
        <f>INDEX('Master data'!BY:BY,MATCH($A44,'Master data'!$CL:$CL,0))</f>
        <v>219110.74948304007</v>
      </c>
      <c r="T44" s="21">
        <f>INDEX('Master data'!CG:CG,MATCH($M44,'Master data'!$CL:$CL,0))</f>
        <v>0</v>
      </c>
      <c r="U44" s="21">
        <f>INDEX('Master data'!CI:CI,MATCH($M44,'Master data'!$CL:$CL,0))</f>
        <v>3984000</v>
      </c>
      <c r="V44" s="22">
        <f>INDEX('Master data'!CJ:CJ,MATCH($M44,'Master data'!$CL:$CL,0))</f>
        <v>3.3000000000000002E-2</v>
      </c>
      <c r="W44" s="19">
        <f>INDEX('Master data'!D:D,MATCH(M44,'Master data'!$CL:$CL,0))</f>
        <v>0</v>
      </c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6"/>
      <c r="AJ44" s="5"/>
      <c r="AK44" s="1"/>
      <c r="AL44" s="5"/>
    </row>
    <row r="45" spans="1:38" x14ac:dyDescent="0.3">
      <c r="A45" s="20">
        <f t="shared" si="2"/>
        <v>43</v>
      </c>
      <c r="B45" s="20" t="str">
        <f>INDEX('Master data'!A:A,MATCH($A45,'Master data'!$CK:$CK,0))</f>
        <v>Andrej Kramaric</v>
      </c>
      <c r="C45" s="20" t="str">
        <f>INDEX('Master data'!B:B,MATCH($A45,'Master data'!$CK:$CK,0))</f>
        <v>Croatia</v>
      </c>
      <c r="D45" s="17" t="str">
        <f>INDEX('Master data'!C:C,MATCH($A45,'Master data'!$CK:$CK,0))</f>
        <v>Striker</v>
      </c>
      <c r="E45" s="21">
        <f>INDEX('Master data'!G:G,MATCH($A45,'Master data'!$CK:$CK,0))</f>
        <v>4984000</v>
      </c>
      <c r="F45" s="21">
        <f>INDEX('Master data'!AK:AK,MATCH($A45,'Master data'!$CK:$CK,0))</f>
        <v>79948.446876600428</v>
      </c>
      <c r="G45" s="18">
        <f>INDEX('Master data'!BY:BY,MATCH($A45,'Master data'!$CK:$CK,0))</f>
        <v>248529.95375581516</v>
      </c>
      <c r="H45" s="21">
        <f>INDEX('Master data'!CG:CG,MATCH($A45,'Master data'!$CK:$CK,0))</f>
        <v>0</v>
      </c>
      <c r="I45" s="21">
        <f>INDEX('Master data'!CI:CI,MATCH($A45,'Master data'!$CK:$CK,0))</f>
        <v>4984000</v>
      </c>
      <c r="J45" s="22">
        <f>INDEX('Master data'!CJ:CJ,MATCH($A45,'Master data'!$CK:$CK,0))</f>
        <v>2.9000000000000001E-2</v>
      </c>
      <c r="K45" s="25">
        <f>INDEX('Master data'!D:D,MATCH($A45,'Master data'!$CK:$CK,0))</f>
        <v>0</v>
      </c>
      <c r="L45" s="13"/>
      <c r="M45" s="20">
        <f t="shared" si="3"/>
        <v>43</v>
      </c>
      <c r="N45" s="20" t="str">
        <f>INDEX('Master data'!A:A,MATCH($M45,'Master data'!$CL:$CL,0))</f>
        <v>Dedryck Boyata</v>
      </c>
      <c r="O45" s="20" t="str">
        <f>INDEX('Master data'!B:B,MATCH($M45,'Master data'!$CL:$CL,0))</f>
        <v>Belgium</v>
      </c>
      <c r="P45" s="17" t="str">
        <f>INDEX('Master data'!C:C,MATCH($M45,'Master data'!$CL:$CL,0))</f>
        <v>Defense</v>
      </c>
      <c r="Q45" s="21">
        <f>INDEX('Master data'!G:G,MATCH($M45,'Master data'!$CL:$CL,0))</f>
        <v>3612000</v>
      </c>
      <c r="R45" s="21">
        <f>INDEX('Master data'!AK:AK,MATCH($A45,'Master data'!$CL:$CL,0))</f>
        <v>46482.907752564184</v>
      </c>
      <c r="S45" s="18">
        <f>INDEX('Master data'!BY:BY,MATCH($A45,'Master data'!$CL:$CL,0))</f>
        <v>193197.68091172629</v>
      </c>
      <c r="T45" s="21">
        <f>INDEX('Master data'!CG:CG,MATCH($M45,'Master data'!$CL:$CL,0))</f>
        <v>0</v>
      </c>
      <c r="U45" s="21">
        <f>INDEX('Master data'!CI:CI,MATCH($M45,'Master data'!$CL:$CL,0))</f>
        <v>3612000</v>
      </c>
      <c r="V45" s="22">
        <f>INDEX('Master data'!CJ:CJ,MATCH($M45,'Master data'!$CL:$CL,0))</f>
        <v>3.3000000000000002E-2</v>
      </c>
      <c r="W45" s="19">
        <f>INDEX('Master data'!D:D,MATCH(M45,'Master data'!$CL:$CL,0))</f>
        <v>0</v>
      </c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6"/>
      <c r="AJ45" s="5"/>
      <c r="AK45" s="1"/>
      <c r="AL45" s="5"/>
    </row>
    <row r="46" spans="1:38" x14ac:dyDescent="0.3">
      <c r="A46" s="20">
        <f t="shared" si="2"/>
        <v>44</v>
      </c>
      <c r="B46" s="20" t="str">
        <f>INDEX('Master data'!A:A,MATCH($A46,'Master data'!$CK:$CK,0))</f>
        <v>Thibaut Courtois</v>
      </c>
      <c r="C46" s="20" t="str">
        <f>INDEX('Master data'!B:B,MATCH($A46,'Master data'!$CK:$CK,0))</f>
        <v>Belgium</v>
      </c>
      <c r="D46" s="17" t="str">
        <f>INDEX('Master data'!C:C,MATCH($A46,'Master data'!$CK:$CK,0))</f>
        <v>Goalkeeper</v>
      </c>
      <c r="E46" s="21">
        <f>INDEX('Master data'!G:G,MATCH($A46,'Master data'!$CK:$CK,0))</f>
        <v>6142000</v>
      </c>
      <c r="F46" s="21">
        <f>INDEX('Master data'!AK:AK,MATCH($A46,'Master data'!$CK:$CK,0))</f>
        <v>61715.566745065742</v>
      </c>
      <c r="G46" s="18">
        <f>INDEX('Master data'!BY:BY,MATCH($A46,'Master data'!$CK:$CK,0))</f>
        <v>231464.39805562579</v>
      </c>
      <c r="H46" s="21">
        <f>INDEX('Master data'!CG:CG,MATCH($A46,'Master data'!$CK:$CK,0))</f>
        <v>0</v>
      </c>
      <c r="I46" s="21">
        <f>INDEX('Master data'!CI:CI,MATCH($A46,'Master data'!$CK:$CK,0))</f>
        <v>6142000</v>
      </c>
      <c r="J46" s="22">
        <f>INDEX('Master data'!CJ:CJ,MATCH($A46,'Master data'!$CK:$CK,0))</f>
        <v>2.3E-2</v>
      </c>
      <c r="K46" s="25">
        <f>INDEX('Master data'!D:D,MATCH($A46,'Master data'!$CK:$CK,0))</f>
        <v>0</v>
      </c>
      <c r="L46" s="13"/>
      <c r="M46" s="20">
        <f t="shared" si="3"/>
        <v>44</v>
      </c>
      <c r="N46" s="20" t="str">
        <f>INDEX('Master data'!A:A,MATCH($M46,'Master data'!$CL:$CL,0))</f>
        <v>Robin Gosens</v>
      </c>
      <c r="O46" s="20" t="str">
        <f>INDEX('Master data'!B:B,MATCH($M46,'Master data'!$CL:$CL,0))</f>
        <v>Germany</v>
      </c>
      <c r="P46" s="17" t="str">
        <f>INDEX('Master data'!C:C,MATCH($M46,'Master data'!$CL:$CL,0))</f>
        <v>Defense</v>
      </c>
      <c r="Q46" s="21">
        <f>INDEX('Master data'!G:G,MATCH($M46,'Master data'!$CL:$CL,0))</f>
        <v>4984000</v>
      </c>
      <c r="R46" s="21">
        <f>INDEX('Master data'!AK:AK,MATCH($A46,'Master data'!$CL:$CL,0))</f>
        <v>58333.855892700929</v>
      </c>
      <c r="S46" s="18">
        <f>INDEX('Master data'!BY:BY,MATCH($A46,'Master data'!$CL:$CL,0))</f>
        <v>271738.75052310678</v>
      </c>
      <c r="T46" s="21">
        <f>INDEX('Master data'!CG:CG,MATCH($M46,'Master data'!$CL:$CL,0))</f>
        <v>0</v>
      </c>
      <c r="U46" s="21">
        <f>INDEX('Master data'!CI:CI,MATCH($M46,'Master data'!$CL:$CL,0))</f>
        <v>4984000</v>
      </c>
      <c r="V46" s="22">
        <f>INDEX('Master data'!CJ:CJ,MATCH($M46,'Master data'!$CL:$CL,0))</f>
        <v>3.3000000000000002E-2</v>
      </c>
      <c r="W46" s="19">
        <f>INDEX('Master data'!D:D,MATCH(M46,'Master data'!$CL:$CL,0))</f>
        <v>0</v>
      </c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6"/>
      <c r="AJ46" s="5"/>
      <c r="AK46" s="1"/>
      <c r="AL46" s="5"/>
    </row>
    <row r="47" spans="1:38" x14ac:dyDescent="0.3">
      <c r="A47" s="20">
        <f t="shared" si="2"/>
        <v>45</v>
      </c>
      <c r="B47" s="20" t="str">
        <f>INDEX('Master data'!A:A,MATCH($A47,'Master data'!$CK:$CK,0))</f>
        <v>Rodrigo Hernandez</v>
      </c>
      <c r="C47" s="20" t="str">
        <f>INDEX('Master data'!B:B,MATCH($A47,'Master data'!$CK:$CK,0))</f>
        <v>Spain</v>
      </c>
      <c r="D47" s="17" t="str">
        <f>INDEX('Master data'!C:C,MATCH($A47,'Master data'!$CK:$CK,0))</f>
        <v>Midfield</v>
      </c>
      <c r="E47" s="21">
        <f>INDEX('Master data'!G:G,MATCH($A47,'Master data'!$CK:$CK,0))</f>
        <v>4012000</v>
      </c>
      <c r="F47" s="21">
        <f>INDEX('Master data'!AK:AK,MATCH($A47,'Master data'!$CK:$CK,0))</f>
        <v>66491.220480618329</v>
      </c>
      <c r="G47" s="18">
        <f>INDEX('Master data'!BY:BY,MATCH($A47,'Master data'!$CK:$CK,0))</f>
        <v>221144.73614673075</v>
      </c>
      <c r="H47" s="21">
        <f>INDEX('Master data'!CG:CG,MATCH($A47,'Master data'!$CK:$CK,0))</f>
        <v>0</v>
      </c>
      <c r="I47" s="21">
        <f>INDEX('Master data'!CI:CI,MATCH($A47,'Master data'!$CK:$CK,0))</f>
        <v>4012000</v>
      </c>
      <c r="J47" s="22">
        <f>INDEX('Master data'!CJ:CJ,MATCH($A47,'Master data'!$CK:$CK,0))</f>
        <v>3.5999999999999997E-2</v>
      </c>
      <c r="K47" s="25">
        <f>INDEX('Master data'!D:D,MATCH($A47,'Master data'!$CK:$CK,0))</f>
        <v>0</v>
      </c>
      <c r="L47" s="13"/>
      <c r="M47" s="20">
        <f t="shared" si="3"/>
        <v>45</v>
      </c>
      <c r="N47" s="20" t="str">
        <f>INDEX('Master data'!A:A,MATCH($M47,'Master data'!$CL:$CL,0))</f>
        <v>Artem Dzyuba</v>
      </c>
      <c r="O47" s="20" t="str">
        <f>INDEX('Master data'!B:B,MATCH($M47,'Master data'!$CL:$CL,0))</f>
        <v>Russia</v>
      </c>
      <c r="P47" s="17" t="str">
        <f>INDEX('Master data'!C:C,MATCH($M47,'Master data'!$CL:$CL,0))</f>
        <v>Striker</v>
      </c>
      <c r="Q47" s="21">
        <f>INDEX('Master data'!G:G,MATCH($M47,'Master data'!$CL:$CL,0))</f>
        <v>3968000</v>
      </c>
      <c r="R47" s="21">
        <f>INDEX('Master data'!AK:AK,MATCH($A47,'Master data'!$CL:$CL,0))</f>
        <v>95329.794013009159</v>
      </c>
      <c r="S47" s="18">
        <f>INDEX('Master data'!BY:BY,MATCH($A47,'Master data'!$CL:$CL,0))</f>
        <v>214421.0109787526</v>
      </c>
      <c r="T47" s="21">
        <f>INDEX('Master data'!CG:CG,MATCH($M47,'Master data'!$CL:$CL,0))</f>
        <v>0</v>
      </c>
      <c r="U47" s="21">
        <f>INDEX('Master data'!CI:CI,MATCH($M47,'Master data'!$CL:$CL,0))</f>
        <v>3968000</v>
      </c>
      <c r="V47" s="22">
        <f>INDEX('Master data'!CJ:CJ,MATCH($M47,'Master data'!$CL:$CL,0))</f>
        <v>3.3000000000000002E-2</v>
      </c>
      <c r="W47" s="19">
        <f>INDEX('Master data'!D:D,MATCH(M47,'Master data'!$CL:$CL,0))</f>
        <v>0</v>
      </c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6"/>
      <c r="AJ47" s="5"/>
      <c r="AK47" s="1"/>
      <c r="AL47" s="5"/>
    </row>
    <row r="48" spans="1:38" x14ac:dyDescent="0.3">
      <c r="A48" s="20">
        <f t="shared" si="2"/>
        <v>46</v>
      </c>
      <c r="B48" s="20" t="str">
        <f>INDEX('Master data'!A:A,MATCH($A48,'Master data'!$CK:$CK,0))</f>
        <v>Denzel Dumfries</v>
      </c>
      <c r="C48" s="20" t="str">
        <f>INDEX('Master data'!B:B,MATCH($A48,'Master data'!$CK:$CK,0))</f>
        <v>Netherlands</v>
      </c>
      <c r="D48" s="17" t="str">
        <f>INDEX('Master data'!C:C,MATCH($A48,'Master data'!$CK:$CK,0))</f>
        <v>Defense</v>
      </c>
      <c r="E48" s="21">
        <f>INDEX('Master data'!G:G,MATCH($A48,'Master data'!$CK:$CK,0))</f>
        <v>3769000</v>
      </c>
      <c r="F48" s="21">
        <f>INDEX('Master data'!AK:AK,MATCH($A48,'Master data'!$CK:$CK,0))</f>
        <v>61108.5120133206</v>
      </c>
      <c r="G48" s="18">
        <f>INDEX('Master data'!BY:BY,MATCH($A48,'Master data'!$CK:$CK,0))</f>
        <v>221140.650093178</v>
      </c>
      <c r="H48" s="21">
        <f>INDEX('Master data'!CG:CG,MATCH($A48,'Master data'!$CK:$CK,0))</f>
        <v>0</v>
      </c>
      <c r="I48" s="21">
        <f>INDEX('Master data'!CI:CI,MATCH($A48,'Master data'!$CK:$CK,0))</f>
        <v>3769000</v>
      </c>
      <c r="J48" s="22">
        <f>INDEX('Master data'!CJ:CJ,MATCH($A48,'Master data'!$CK:$CK,0))</f>
        <v>3.7999999999999999E-2</v>
      </c>
      <c r="K48" s="25">
        <f>INDEX('Master data'!D:D,MATCH($A48,'Master data'!$CK:$CK,0))</f>
        <v>0</v>
      </c>
      <c r="L48" s="13"/>
      <c r="M48" s="20">
        <f t="shared" si="3"/>
        <v>46</v>
      </c>
      <c r="N48" s="20" t="str">
        <f>INDEX('Master data'!A:A,MATCH($M48,'Master data'!$CL:$CL,0))</f>
        <v>Maarten Stekelenburg</v>
      </c>
      <c r="O48" s="20" t="str">
        <f>INDEX('Master data'!B:B,MATCH($M48,'Master data'!$CL:$CL,0))</f>
        <v>Netherlands</v>
      </c>
      <c r="P48" s="17" t="str">
        <f>INDEX('Master data'!C:C,MATCH($M48,'Master data'!$CL:$CL,0))</f>
        <v>Goalkeeper</v>
      </c>
      <c r="Q48" s="21">
        <f>INDEX('Master data'!G:G,MATCH($M48,'Master data'!$CL:$CL,0))</f>
        <v>5061000</v>
      </c>
      <c r="R48" s="21">
        <f>INDEX('Master data'!AK:AK,MATCH($A48,'Master data'!$CL:$CL,0))</f>
        <v>74696.455468186177</v>
      </c>
      <c r="S48" s="18">
        <f>INDEX('Master data'!BY:BY,MATCH($A48,'Master data'!$CL:$CL,0))</f>
        <v>259137.56936069051</v>
      </c>
      <c r="T48" s="21">
        <f>INDEX('Master data'!CG:CG,MATCH($M48,'Master data'!$CL:$CL,0))</f>
        <v>0</v>
      </c>
      <c r="U48" s="21">
        <f>INDEX('Master data'!CI:CI,MATCH($M48,'Master data'!$CL:$CL,0))</f>
        <v>5061000</v>
      </c>
      <c r="V48" s="22">
        <f>INDEX('Master data'!CJ:CJ,MATCH($M48,'Master data'!$CL:$CL,0))</f>
        <v>3.3000000000000002E-2</v>
      </c>
      <c r="W48" s="19">
        <f>INDEX('Master data'!D:D,MATCH(M48,'Master data'!$CL:$CL,0))</f>
        <v>0</v>
      </c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6"/>
      <c r="AJ48" s="5"/>
      <c r="AK48" s="1"/>
      <c r="AL48" s="5"/>
    </row>
    <row r="49" spans="1:38" x14ac:dyDescent="0.3">
      <c r="A49" s="20">
        <f t="shared" si="2"/>
        <v>47</v>
      </c>
      <c r="B49" s="20" t="str">
        <f>INDEX('Master data'!A:A,MATCH($A49,'Master data'!$CK:$CK,0))</f>
        <v>Thomas Vermaelen</v>
      </c>
      <c r="C49" s="20" t="str">
        <f>INDEX('Master data'!B:B,MATCH($A49,'Master data'!$CK:$CK,0))</f>
        <v>Belgium</v>
      </c>
      <c r="D49" s="17" t="str">
        <f>INDEX('Master data'!C:C,MATCH($A49,'Master data'!$CK:$CK,0))</f>
        <v>Defense</v>
      </c>
      <c r="E49" s="21">
        <f>INDEX('Master data'!G:G,MATCH($A49,'Master data'!$CK:$CK,0))</f>
        <v>4042000</v>
      </c>
      <c r="F49" s="21">
        <f>INDEX('Master data'!AK:AK,MATCH($A49,'Master data'!$CK:$CK,0))</f>
        <v>54241.179502921768</v>
      </c>
      <c r="G49" s="18">
        <f>INDEX('Master data'!BY:BY,MATCH($A49,'Master data'!$CK:$CK,0))</f>
        <v>227671.95585138284</v>
      </c>
      <c r="H49" s="21">
        <f>INDEX('Master data'!CG:CG,MATCH($A49,'Master data'!$CK:$CK,0))</f>
        <v>0</v>
      </c>
      <c r="I49" s="21">
        <f>INDEX('Master data'!CI:CI,MATCH($A49,'Master data'!$CK:$CK,0))</f>
        <v>4042000</v>
      </c>
      <c r="J49" s="22">
        <f>INDEX('Master data'!CJ:CJ,MATCH($A49,'Master data'!$CK:$CK,0))</f>
        <v>3.5000000000000003E-2</v>
      </c>
      <c r="K49" s="25">
        <f>INDEX('Master data'!D:D,MATCH($A49,'Master data'!$CK:$CK,0))</f>
        <v>0</v>
      </c>
      <c r="L49" s="13"/>
      <c r="M49" s="20">
        <f t="shared" si="3"/>
        <v>47</v>
      </c>
      <c r="N49" s="20" t="str">
        <f>INDEX('Master data'!A:A,MATCH($M49,'Master data'!$CL:$CL,0))</f>
        <v>Mykola Matvienko</v>
      </c>
      <c r="O49" s="20" t="str">
        <f>INDEX('Master data'!B:B,MATCH($M49,'Master data'!$CL:$CL,0))</f>
        <v>Ukraine</v>
      </c>
      <c r="P49" s="17" t="str">
        <f>INDEX('Master data'!C:C,MATCH($M49,'Master data'!$CL:$CL,0))</f>
        <v>Defense</v>
      </c>
      <c r="Q49" s="21">
        <f>INDEX('Master data'!G:G,MATCH($M49,'Master data'!$CL:$CL,0))</f>
        <v>2988000</v>
      </c>
      <c r="R49" s="21">
        <f>INDEX('Master data'!AK:AK,MATCH($A49,'Master data'!$CL:$CL,0))</f>
        <v>63954.561292299724</v>
      </c>
      <c r="S49" s="18">
        <f>INDEX('Master data'!BY:BY,MATCH($A49,'Master data'!$CL:$CL,0))</f>
        <v>155985.850498852</v>
      </c>
      <c r="T49" s="21">
        <f>INDEX('Master data'!CG:CG,MATCH($M49,'Master data'!$CL:$CL,0))</f>
        <v>0</v>
      </c>
      <c r="U49" s="21">
        <f>INDEX('Master data'!CI:CI,MATCH($M49,'Master data'!$CL:$CL,0))</f>
        <v>2988000</v>
      </c>
      <c r="V49" s="22">
        <f>INDEX('Master data'!CJ:CJ,MATCH($M49,'Master data'!$CL:$CL,0))</f>
        <v>3.3000000000000002E-2</v>
      </c>
      <c r="W49" s="19">
        <f>INDEX('Master data'!D:D,MATCH(M49,'Master data'!$CL:$CL,0))</f>
        <v>0</v>
      </c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6"/>
      <c r="AJ49" s="5"/>
      <c r="AK49" s="1"/>
      <c r="AL49" s="5"/>
    </row>
    <row r="50" spans="1:38" x14ac:dyDescent="0.3">
      <c r="A50" s="20">
        <f t="shared" si="2"/>
        <v>48</v>
      </c>
      <c r="B50" s="20" t="str">
        <f>INDEX('Master data'!A:A,MATCH($A50,'Master data'!$CK:$CK,0))</f>
        <v>İlkay Gündoğan</v>
      </c>
      <c r="C50" s="20" t="str">
        <f>INDEX('Master data'!B:B,MATCH($A50,'Master data'!$CK:$CK,0))</f>
        <v>Germany</v>
      </c>
      <c r="D50" s="17" t="str">
        <f>INDEX('Master data'!C:C,MATCH($A50,'Master data'!$CK:$CK,0))</f>
        <v>Midfield</v>
      </c>
      <c r="E50" s="21">
        <f>INDEX('Master data'!G:G,MATCH($A50,'Master data'!$CK:$CK,0))</f>
        <v>6984000</v>
      </c>
      <c r="F50" s="21">
        <f>INDEX('Master data'!AK:AK,MATCH($A50,'Master data'!$CK:$CK,0))</f>
        <v>50326.347227625214</v>
      </c>
      <c r="G50" s="18">
        <f>INDEX('Master data'!BY:BY,MATCH($A50,'Master data'!$CK:$CK,0))</f>
        <v>237181.46983555437</v>
      </c>
      <c r="H50" s="21">
        <f>INDEX('Master data'!CG:CG,MATCH($A50,'Master data'!$CK:$CK,0))</f>
        <v>0</v>
      </c>
      <c r="I50" s="21">
        <f>INDEX('Master data'!CI:CI,MATCH($A50,'Master data'!$CK:$CK,0))</f>
        <v>6984000</v>
      </c>
      <c r="J50" s="22">
        <f>INDEX('Master data'!CJ:CJ,MATCH($A50,'Master data'!$CK:$CK,0))</f>
        <v>0.02</v>
      </c>
      <c r="K50" s="25">
        <f>INDEX('Master data'!D:D,MATCH($A50,'Master data'!$CK:$CK,0))</f>
        <v>0</v>
      </c>
      <c r="L50" s="13"/>
      <c r="M50" s="20">
        <f t="shared" si="3"/>
        <v>48</v>
      </c>
      <c r="N50" s="20" t="str">
        <f>INDEX('Master data'!A:A,MATCH($M50,'Master data'!$CL:$CL,0))</f>
        <v>Koke</v>
      </c>
      <c r="O50" s="20" t="str">
        <f>INDEX('Master data'!B:B,MATCH($M50,'Master data'!$CL:$CL,0))</f>
        <v>Spain</v>
      </c>
      <c r="P50" s="17" t="str">
        <f>INDEX('Master data'!C:C,MATCH($M50,'Master data'!$CL:$CL,0))</f>
        <v>Midfield</v>
      </c>
      <c r="Q50" s="21">
        <f>INDEX('Master data'!G:G,MATCH($M50,'Master data'!$CL:$CL,0))</f>
        <v>4012000</v>
      </c>
      <c r="R50" s="21">
        <f>INDEX('Master data'!AK:AK,MATCH($A50,'Master data'!$CL:$CL,0))</f>
        <v>59160.851474902978</v>
      </c>
      <c r="S50" s="18">
        <f>INDEX('Master data'!BY:BY,MATCH($A50,'Master data'!$CL:$CL,0))</f>
        <v>196379.02821923903</v>
      </c>
      <c r="T50" s="21">
        <f>INDEX('Master data'!CG:CG,MATCH($M50,'Master data'!$CL:$CL,0))</f>
        <v>0</v>
      </c>
      <c r="U50" s="21">
        <f>INDEX('Master data'!CI:CI,MATCH($M50,'Master data'!$CL:$CL,0))</f>
        <v>4012000</v>
      </c>
      <c r="V50" s="22">
        <f>INDEX('Master data'!CJ:CJ,MATCH($M50,'Master data'!$CL:$CL,0))</f>
        <v>3.2000000000000001E-2</v>
      </c>
      <c r="W50" s="19">
        <f>INDEX('Master data'!D:D,MATCH(M50,'Master data'!$CL:$CL,0))</f>
        <v>0</v>
      </c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6"/>
      <c r="AJ50" s="5"/>
      <c r="AK50" s="1"/>
      <c r="AL50" s="5"/>
    </row>
    <row r="51" spans="1:38" x14ac:dyDescent="0.3">
      <c r="A51" s="20">
        <f t="shared" si="2"/>
        <v>49</v>
      </c>
      <c r="B51" s="20" t="str">
        <f>INDEX('Master data'!A:A,MATCH($A51,'Master data'!$CK:$CK,0))</f>
        <v>Alexander Isak</v>
      </c>
      <c r="C51" s="20" t="str">
        <f>INDEX('Master data'!B:B,MATCH($A51,'Master data'!$CK:$CK,0))</f>
        <v>Sweden</v>
      </c>
      <c r="D51" s="17" t="str">
        <f>INDEX('Master data'!C:C,MATCH($A51,'Master data'!$CK:$CK,0))</f>
        <v>Striker</v>
      </c>
      <c r="E51" s="21">
        <f>INDEX('Master data'!G:G,MATCH($A51,'Master data'!$CK:$CK,0))</f>
        <v>5012000</v>
      </c>
      <c r="F51" s="21">
        <f>INDEX('Master data'!AK:AK,MATCH($A51,'Master data'!$CK:$CK,0))</f>
        <v>83462.317147474299</v>
      </c>
      <c r="G51" s="18">
        <f>INDEX('Master data'!BY:BY,MATCH($A51,'Master data'!$CK:$CK,0))</f>
        <v>229123.0004892828</v>
      </c>
      <c r="H51" s="21">
        <f>INDEX('Master data'!CG:CG,MATCH($A51,'Master data'!$CK:$CK,0))</f>
        <v>0</v>
      </c>
      <c r="I51" s="21">
        <f>INDEX('Master data'!CI:CI,MATCH($A51,'Master data'!$CK:$CK,0))</f>
        <v>5012000</v>
      </c>
      <c r="J51" s="22">
        <f>INDEX('Master data'!CJ:CJ,MATCH($A51,'Master data'!$CK:$CK,0))</f>
        <v>2.8000000000000001E-2</v>
      </c>
      <c r="K51" s="25">
        <f>INDEX('Master data'!D:D,MATCH($A51,'Master data'!$CK:$CK,0))</f>
        <v>0</v>
      </c>
      <c r="L51" s="13"/>
      <c r="M51" s="20">
        <f t="shared" si="3"/>
        <v>49</v>
      </c>
      <c r="N51" s="20" t="str">
        <f>INDEX('Master data'!A:A,MATCH($M51,'Master data'!$CL:$CL,0))</f>
        <v>Aleksandr Golovin</v>
      </c>
      <c r="O51" s="20" t="str">
        <f>INDEX('Master data'!B:B,MATCH($M51,'Master data'!$CL:$CL,0))</f>
        <v>Russia</v>
      </c>
      <c r="P51" s="17" t="str">
        <f>INDEX('Master data'!C:C,MATCH($M51,'Master data'!$CL:$CL,0))</f>
        <v>Midfield</v>
      </c>
      <c r="Q51" s="21">
        <f>INDEX('Master data'!G:G,MATCH($M51,'Master data'!$CL:$CL,0))</f>
        <v>3968000</v>
      </c>
      <c r="R51" s="21">
        <f>INDEX('Master data'!AK:AK,MATCH($A51,'Master data'!$CL:$CL,0))</f>
        <v>93859.668037724885</v>
      </c>
      <c r="S51" s="18">
        <f>INDEX('Master data'!BY:BY,MATCH($A51,'Master data'!$CL:$CL,0))</f>
        <v>208349.51586716154</v>
      </c>
      <c r="T51" s="21">
        <f>INDEX('Master data'!CG:CG,MATCH($M51,'Master data'!$CL:$CL,0))</f>
        <v>0</v>
      </c>
      <c r="U51" s="21">
        <f>INDEX('Master data'!CI:CI,MATCH($M51,'Master data'!$CL:$CL,0))</f>
        <v>3968000</v>
      </c>
      <c r="V51" s="22">
        <f>INDEX('Master data'!CJ:CJ,MATCH($M51,'Master data'!$CL:$CL,0))</f>
        <v>3.2000000000000001E-2</v>
      </c>
      <c r="W51" s="19">
        <f>INDEX('Master data'!D:D,MATCH(M51,'Master data'!$CL:$CL,0))</f>
        <v>0</v>
      </c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6"/>
      <c r="AJ51" s="5"/>
      <c r="AK51" s="1"/>
      <c r="AL51" s="5"/>
    </row>
    <row r="52" spans="1:38" x14ac:dyDescent="0.3">
      <c r="A52" s="20">
        <f t="shared" si="2"/>
        <v>50</v>
      </c>
      <c r="B52" s="20" t="str">
        <f>INDEX('Master data'!A:A,MATCH($A52,'Master data'!$CK:$CK,0))</f>
        <v>Hugo Lloris</v>
      </c>
      <c r="C52" s="20" t="str">
        <f>INDEX('Master data'!B:B,MATCH($A52,'Master data'!$CK:$CK,0))</f>
        <v>France</v>
      </c>
      <c r="D52" s="17" t="str">
        <f>INDEX('Master data'!C:C,MATCH($A52,'Master data'!$CK:$CK,0))</f>
        <v>Goalkeeper</v>
      </c>
      <c r="E52" s="21">
        <f>INDEX('Master data'!G:G,MATCH($A52,'Master data'!$CK:$CK,0))</f>
        <v>6122000</v>
      </c>
      <c r="F52" s="21">
        <f>INDEX('Master data'!AK:AK,MATCH($A52,'Master data'!$CK:$CK,0))</f>
        <v>85450.91938045944</v>
      </c>
      <c r="G52" s="18">
        <f>INDEX('Master data'!BY:BY,MATCH($A52,'Master data'!$CK:$CK,0))</f>
        <v>210362.75295685689</v>
      </c>
      <c r="H52" s="21">
        <f>INDEX('Master data'!CG:CG,MATCH($A52,'Master data'!$CK:$CK,0))</f>
        <v>0</v>
      </c>
      <c r="I52" s="21">
        <f>INDEX('Master data'!CI:CI,MATCH($A52,'Master data'!$CK:$CK,0))</f>
        <v>6122000</v>
      </c>
      <c r="J52" s="22">
        <f>INDEX('Master data'!CJ:CJ,MATCH($A52,'Master data'!$CK:$CK,0))</f>
        <v>2.1999999999999999E-2</v>
      </c>
      <c r="K52" s="25">
        <f>INDEX('Master data'!D:D,MATCH($A52,'Master data'!$CK:$CK,0))</f>
        <v>0</v>
      </c>
      <c r="L52" s="13"/>
      <c r="M52" s="20">
        <f t="shared" si="3"/>
        <v>50</v>
      </c>
      <c r="N52" s="20" t="str">
        <f>INDEX('Master data'!A:A,MATCH($M52,'Master data'!$CL:$CL,0))</f>
        <v>Domagoj Vida</v>
      </c>
      <c r="O52" s="20" t="str">
        <f>INDEX('Master data'!B:B,MATCH($M52,'Master data'!$CL:$CL,0))</f>
        <v>Croatia</v>
      </c>
      <c r="P52" s="17" t="str">
        <f>INDEX('Master data'!C:C,MATCH($M52,'Master data'!$CL:$CL,0))</f>
        <v>Defense</v>
      </c>
      <c r="Q52" s="21">
        <f>INDEX('Master data'!G:G,MATCH($M52,'Master data'!$CL:$CL,0))</f>
        <v>2484000</v>
      </c>
      <c r="R52" s="21">
        <f>INDEX('Master data'!AK:AK,MATCH($A52,'Master data'!$CL:$CL,0))</f>
        <v>42225.569467915586</v>
      </c>
      <c r="S52" s="18">
        <f>INDEX('Master data'!BY:BY,MATCH($A52,'Master data'!$CL:$CL,0))</f>
        <v>133303.79381827149</v>
      </c>
      <c r="T52" s="21">
        <f>INDEX('Master data'!CG:CG,MATCH($M52,'Master data'!$CL:$CL,0))</f>
        <v>0</v>
      </c>
      <c r="U52" s="21">
        <f>INDEX('Master data'!CI:CI,MATCH($M52,'Master data'!$CL:$CL,0))</f>
        <v>2484000</v>
      </c>
      <c r="V52" s="22">
        <f>INDEX('Master data'!CJ:CJ,MATCH($M52,'Master data'!$CL:$CL,0))</f>
        <v>3.2000000000000001E-2</v>
      </c>
      <c r="W52" s="19">
        <f>INDEX('Master data'!D:D,MATCH(M52,'Master data'!$CL:$CL,0))</f>
        <v>0</v>
      </c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6"/>
      <c r="AJ52" s="5"/>
      <c r="AK52" s="1"/>
      <c r="AL52" s="5"/>
    </row>
    <row r="53" spans="1:38" x14ac:dyDescent="0.3">
      <c r="A53" s="20">
        <f t="shared" si="2"/>
        <v>51</v>
      </c>
      <c r="B53" s="20" t="str">
        <f>INDEX('Master data'!A:A,MATCH($A53,'Master data'!$CK:$CK,0))</f>
        <v>Raphaël Varane</v>
      </c>
      <c r="C53" s="20" t="str">
        <f>INDEX('Master data'!B:B,MATCH($A53,'Master data'!$CK:$CK,0))</f>
        <v>France</v>
      </c>
      <c r="D53" s="17" t="str">
        <f>INDEX('Master data'!C:C,MATCH($A53,'Master data'!$CK:$CK,0))</f>
        <v>Defense</v>
      </c>
      <c r="E53" s="21">
        <f>INDEX('Master data'!G:G,MATCH($A53,'Master data'!$CK:$CK,0))</f>
        <v>4592000</v>
      </c>
      <c r="F53" s="21">
        <f>INDEX('Master data'!AK:AK,MATCH($A53,'Master data'!$CK:$CK,0))</f>
        <v>87441.716139645403</v>
      </c>
      <c r="G53" s="18">
        <f>INDEX('Master data'!BY:BY,MATCH($A53,'Master data'!$CK:$CK,0))</f>
        <v>202480.15871321203</v>
      </c>
      <c r="H53" s="21">
        <f>INDEX('Master data'!CG:CG,MATCH($A53,'Master data'!$CK:$CK,0))</f>
        <v>0</v>
      </c>
      <c r="I53" s="21">
        <f>INDEX('Master data'!CI:CI,MATCH($A53,'Master data'!$CK:$CK,0))</f>
        <v>4592000</v>
      </c>
      <c r="J53" s="22">
        <f>INDEX('Master data'!CJ:CJ,MATCH($A53,'Master data'!$CK:$CK,0))</f>
        <v>2.9000000000000001E-2</v>
      </c>
      <c r="K53" s="25">
        <f>INDEX('Master data'!D:D,MATCH($A53,'Master data'!$CK:$CK,0))</f>
        <v>0</v>
      </c>
      <c r="L53" s="13"/>
      <c r="M53" s="20">
        <f t="shared" si="3"/>
        <v>51</v>
      </c>
      <c r="N53" s="20" t="str">
        <f>INDEX('Master data'!A:A,MATCH($M53,'Master data'!$CL:$CL,0))</f>
        <v>Jorginho</v>
      </c>
      <c r="O53" s="20" t="str">
        <f>INDEX('Master data'!B:B,MATCH($M53,'Master data'!$CL:$CL,0))</f>
        <v>Italy</v>
      </c>
      <c r="P53" s="17" t="str">
        <f>INDEX('Master data'!C:C,MATCH($M53,'Master data'!$CL:$CL,0))</f>
        <v>Midfield</v>
      </c>
      <c r="Q53" s="21">
        <f>INDEX('Master data'!G:G,MATCH($M53,'Master data'!$CL:$CL,0))</f>
        <v>4062000</v>
      </c>
      <c r="R53" s="21">
        <f>INDEX('Master data'!AK:AK,MATCH($A53,'Master data'!$CL:$CL,0))</f>
        <v>61566.276127808516</v>
      </c>
      <c r="S53" s="18">
        <f>INDEX('Master data'!BY:BY,MATCH($A53,'Master data'!$CL:$CL,0))</f>
        <v>196290.75006113586</v>
      </c>
      <c r="T53" s="21">
        <f>INDEX('Master data'!CG:CG,MATCH($M53,'Master data'!$CL:$CL,0))</f>
        <v>0</v>
      </c>
      <c r="U53" s="21">
        <f>INDEX('Master data'!CI:CI,MATCH($M53,'Master data'!$CL:$CL,0))</f>
        <v>4062000</v>
      </c>
      <c r="V53" s="22">
        <f>INDEX('Master data'!CJ:CJ,MATCH($M53,'Master data'!$CL:$CL,0))</f>
        <v>3.1E-2</v>
      </c>
      <c r="W53" s="19">
        <f>INDEX('Master data'!D:D,MATCH(M53,'Master data'!$CL:$CL,0))</f>
        <v>0</v>
      </c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6"/>
      <c r="AJ53" s="5"/>
      <c r="AK53" s="1"/>
      <c r="AL53" s="5"/>
    </row>
    <row r="54" spans="1:38" x14ac:dyDescent="0.3">
      <c r="A54" s="20">
        <f t="shared" si="2"/>
        <v>52</v>
      </c>
      <c r="B54" s="20" t="str">
        <f>INDEX('Master data'!A:A,MATCH($A54,'Master data'!$CK:$CK,0))</f>
        <v>Frenkie de Jong</v>
      </c>
      <c r="C54" s="20" t="str">
        <f>INDEX('Master data'!B:B,MATCH($A54,'Master data'!$CK:$CK,0))</f>
        <v>Netherlands</v>
      </c>
      <c r="D54" s="17" t="str">
        <f>INDEX('Master data'!C:C,MATCH($A54,'Master data'!$CK:$CK,0))</f>
        <v>Midfield</v>
      </c>
      <c r="E54" s="21">
        <f>INDEX('Master data'!G:G,MATCH($A54,'Master data'!$CK:$CK,0))</f>
        <v>4046000</v>
      </c>
      <c r="F54" s="21">
        <f>INDEX('Master data'!AK:AK,MATCH($A54,'Master data'!$CK:$CK,0))</f>
        <v>58684.776031921465</v>
      </c>
      <c r="G54" s="18">
        <f>INDEX('Master data'!BY:BY,MATCH($A54,'Master data'!$CK:$CK,0))</f>
        <v>208700.1171470994</v>
      </c>
      <c r="H54" s="21">
        <f>INDEX('Master data'!CG:CG,MATCH($A54,'Master data'!$CK:$CK,0))</f>
        <v>0</v>
      </c>
      <c r="I54" s="21">
        <f>INDEX('Master data'!CI:CI,MATCH($A54,'Master data'!$CK:$CK,0))</f>
        <v>4046000</v>
      </c>
      <c r="J54" s="22">
        <f>INDEX('Master data'!CJ:CJ,MATCH($A54,'Master data'!$CK:$CK,0))</f>
        <v>3.3000000000000002E-2</v>
      </c>
      <c r="K54" s="25">
        <f>INDEX('Master data'!D:D,MATCH($A54,'Master data'!$CK:$CK,0))</f>
        <v>0</v>
      </c>
      <c r="L54" s="13"/>
      <c r="M54" s="20">
        <f t="shared" si="3"/>
        <v>52</v>
      </c>
      <c r="N54" s="20" t="str">
        <f>INDEX('Master data'!A:A,MATCH($M54,'Master data'!$CL:$CL,0))</f>
        <v>Nicolò Barella</v>
      </c>
      <c r="O54" s="20" t="str">
        <f>INDEX('Master data'!B:B,MATCH($M54,'Master data'!$CL:$CL,0))</f>
        <v>Italy</v>
      </c>
      <c r="P54" s="17" t="str">
        <f>INDEX('Master data'!C:C,MATCH($M54,'Master data'!$CL:$CL,0))</f>
        <v>Midfield</v>
      </c>
      <c r="Q54" s="21">
        <f>INDEX('Master data'!G:G,MATCH($M54,'Master data'!$CL:$CL,0))</f>
        <v>4062000</v>
      </c>
      <c r="R54" s="21">
        <f>INDEX('Master data'!AK:AK,MATCH($A54,'Master data'!$CL:$CL,0))</f>
        <v>60833.672420078765</v>
      </c>
      <c r="S54" s="18">
        <f>INDEX('Master data'!BY:BY,MATCH($A54,'Master data'!$CL:$CL,0))</f>
        <v>193920.54446331866</v>
      </c>
      <c r="T54" s="21">
        <f>INDEX('Master data'!CG:CG,MATCH($M54,'Master data'!$CL:$CL,0))</f>
        <v>0</v>
      </c>
      <c r="U54" s="21">
        <f>INDEX('Master data'!CI:CI,MATCH($M54,'Master data'!$CL:$CL,0))</f>
        <v>4062000</v>
      </c>
      <c r="V54" s="22">
        <f>INDEX('Master data'!CJ:CJ,MATCH($M54,'Master data'!$CL:$CL,0))</f>
        <v>3.1E-2</v>
      </c>
      <c r="W54" s="19">
        <f>INDEX('Master data'!D:D,MATCH(M54,'Master data'!$CL:$CL,0))</f>
        <v>0</v>
      </c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6"/>
      <c r="AJ54" s="5"/>
      <c r="AK54" s="1"/>
      <c r="AL54" s="5"/>
    </row>
    <row r="55" spans="1:38" x14ac:dyDescent="0.3">
      <c r="A55" s="20">
        <f t="shared" si="2"/>
        <v>53</v>
      </c>
      <c r="B55" s="20" t="str">
        <f>INDEX('Master data'!A:A,MATCH($A55,'Master data'!$CK:$CK,0))</f>
        <v>Toni Kroos</v>
      </c>
      <c r="C55" s="20" t="str">
        <f>INDEX('Master data'!B:B,MATCH($A55,'Master data'!$CK:$CK,0))</f>
        <v>Germany</v>
      </c>
      <c r="D55" s="17" t="str">
        <f>INDEX('Master data'!C:C,MATCH($A55,'Master data'!$CK:$CK,0))</f>
        <v>Midfield</v>
      </c>
      <c r="E55" s="21">
        <f>INDEX('Master data'!G:G,MATCH($A55,'Master data'!$CK:$CK,0))</f>
        <v>5984000</v>
      </c>
      <c r="F55" s="21">
        <f>INDEX('Master data'!AK:AK,MATCH($A55,'Master data'!$CK:$CK,0))</f>
        <v>47089.501946853132</v>
      </c>
      <c r="G55" s="18">
        <f>INDEX('Master data'!BY:BY,MATCH($A55,'Master data'!$CK:$CK,0))</f>
        <v>225959.2499812679</v>
      </c>
      <c r="H55" s="21">
        <f>INDEX('Master data'!CG:CG,MATCH($A55,'Master data'!$CK:$CK,0))</f>
        <v>0</v>
      </c>
      <c r="I55" s="21">
        <f>INDEX('Master data'!CI:CI,MATCH($A55,'Master data'!$CK:$CK,0))</f>
        <v>5984000</v>
      </c>
      <c r="J55" s="22">
        <f>INDEX('Master data'!CJ:CJ,MATCH($A55,'Master data'!$CK:$CK,0))</f>
        <v>2.1999999999999999E-2</v>
      </c>
      <c r="K55" s="25">
        <f>INDEX('Master data'!D:D,MATCH($A55,'Master data'!$CK:$CK,0))</f>
        <v>0</v>
      </c>
      <c r="L55" s="13"/>
      <c r="M55" s="20">
        <f t="shared" si="3"/>
        <v>53</v>
      </c>
      <c r="N55" s="20" t="str">
        <f>INDEX('Master data'!A:A,MATCH($M55,'Master data'!$CL:$CL,0))</f>
        <v>Antonio Rüdiger</v>
      </c>
      <c r="O55" s="20" t="str">
        <f>INDEX('Master data'!B:B,MATCH($M55,'Master data'!$CL:$CL,0))</f>
        <v>Germany</v>
      </c>
      <c r="P55" s="17" t="str">
        <f>INDEX('Master data'!C:C,MATCH($M55,'Master data'!$CL:$CL,0))</f>
        <v>Defense</v>
      </c>
      <c r="Q55" s="21">
        <f>INDEX('Master data'!G:G,MATCH($M55,'Master data'!$CL:$CL,0))</f>
        <v>3994000</v>
      </c>
      <c r="R55" s="21">
        <f>INDEX('Master data'!AK:AK,MATCH($A55,'Master data'!$CL:$CL,0))</f>
        <v>44568.638795593732</v>
      </c>
      <c r="S55" s="18">
        <f>INDEX('Master data'!BY:BY,MATCH($A55,'Master data'!$CL:$CL,0))</f>
        <v>206418.81699692953</v>
      </c>
      <c r="T55" s="21">
        <f>INDEX('Master data'!CG:CG,MATCH($M55,'Master data'!$CL:$CL,0))</f>
        <v>0</v>
      </c>
      <c r="U55" s="21">
        <f>INDEX('Master data'!CI:CI,MATCH($M55,'Master data'!$CL:$CL,0))</f>
        <v>3994000</v>
      </c>
      <c r="V55" s="22">
        <f>INDEX('Master data'!CJ:CJ,MATCH($M55,'Master data'!$CL:$CL,0))</f>
        <v>3.1E-2</v>
      </c>
      <c r="W55" s="19">
        <f>INDEX('Master data'!D:D,MATCH(M55,'Master data'!$CL:$CL,0))</f>
        <v>0</v>
      </c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6"/>
      <c r="AJ55" s="5"/>
      <c r="AK55" s="1"/>
      <c r="AL55" s="5"/>
    </row>
    <row r="56" spans="1:38" x14ac:dyDescent="0.3">
      <c r="A56" s="20">
        <f t="shared" si="2"/>
        <v>54</v>
      </c>
      <c r="B56" s="20" t="str">
        <f>INDEX('Master data'!A:A,MATCH($A56,'Master data'!$CK:$CK,0))</f>
        <v>Luke Shaw</v>
      </c>
      <c r="C56" s="20" t="str">
        <f>INDEX('Master data'!B:B,MATCH($A56,'Master data'!$CK:$CK,0))</f>
        <v>England</v>
      </c>
      <c r="D56" s="17" t="str">
        <f>INDEX('Master data'!C:C,MATCH($A56,'Master data'!$CK:$CK,0))</f>
        <v>Defense</v>
      </c>
      <c r="E56" s="21">
        <f>INDEX('Master data'!G:G,MATCH($A56,'Master data'!$CK:$CK,0))</f>
        <v>3495000</v>
      </c>
      <c r="F56" s="21">
        <f>INDEX('Master data'!AK:AK,MATCH($A56,'Master data'!$CK:$CK,0))</f>
        <v>70539.774271329166</v>
      </c>
      <c r="G56" s="18">
        <f>INDEX('Master data'!BY:BY,MATCH($A56,'Master data'!$CK:$CK,0))</f>
        <v>199284.11773872652</v>
      </c>
      <c r="H56" s="21">
        <f>INDEX('Master data'!CG:CG,MATCH($A56,'Master data'!$CK:$CK,0))</f>
        <v>0</v>
      </c>
      <c r="I56" s="21">
        <f>INDEX('Master data'!CI:CI,MATCH($A56,'Master data'!$CK:$CK,0))</f>
        <v>3495000</v>
      </c>
      <c r="J56" s="22">
        <f>INDEX('Master data'!CJ:CJ,MATCH($A56,'Master data'!$CK:$CK,0))</f>
        <v>3.7999999999999999E-2</v>
      </c>
      <c r="K56" s="25">
        <f>INDEX('Master data'!D:D,MATCH($A56,'Master data'!$CK:$CK,0))</f>
        <v>0</v>
      </c>
      <c r="L56" s="13"/>
      <c r="M56" s="20">
        <f t="shared" si="3"/>
        <v>54</v>
      </c>
      <c r="N56" s="20" t="str">
        <f>INDEX('Master data'!A:A,MATCH($M56,'Master data'!$CL:$CL,0))</f>
        <v>Unai Simón</v>
      </c>
      <c r="O56" s="20" t="str">
        <f>INDEX('Master data'!B:B,MATCH($M56,'Master data'!$CL:$CL,0))</f>
        <v>Spain</v>
      </c>
      <c r="P56" s="17" t="str">
        <f>INDEX('Master data'!C:C,MATCH($M56,'Master data'!$CL:$CL,0))</f>
        <v>Goalkeeper</v>
      </c>
      <c r="Q56" s="21">
        <f>INDEX('Master data'!G:G,MATCH($M56,'Master data'!$CL:$CL,0))</f>
        <v>5592000</v>
      </c>
      <c r="R56" s="21">
        <f>INDEX('Master data'!AK:AK,MATCH($A56,'Master data'!$CL:$CL,0))</f>
        <v>85019.247665477567</v>
      </c>
      <c r="S56" s="18">
        <f>INDEX('Master data'!BY:BY,MATCH($A56,'Master data'!$CL:$CL,0))</f>
        <v>268485.30248012394</v>
      </c>
      <c r="T56" s="21">
        <f>INDEX('Master data'!CG:CG,MATCH($M56,'Master data'!$CL:$CL,0))</f>
        <v>0</v>
      </c>
      <c r="U56" s="21">
        <f>INDEX('Master data'!CI:CI,MATCH($M56,'Master data'!$CL:$CL,0))</f>
        <v>5592000</v>
      </c>
      <c r="V56" s="22">
        <f>INDEX('Master data'!CJ:CJ,MATCH($M56,'Master data'!$CL:$CL,0))</f>
        <v>3.1E-2</v>
      </c>
      <c r="W56" s="19">
        <f>INDEX('Master data'!D:D,MATCH(M56,'Master data'!$CL:$CL,0))</f>
        <v>0</v>
      </c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6"/>
      <c r="AJ56" s="5"/>
      <c r="AK56" s="1"/>
      <c r="AL56" s="5"/>
    </row>
    <row r="57" spans="1:38" x14ac:dyDescent="0.3">
      <c r="A57" s="20">
        <f t="shared" si="2"/>
        <v>55</v>
      </c>
      <c r="B57" s="20" t="str">
        <f>INDEX('Master data'!A:A,MATCH($A57,'Master data'!$CK:$CK,0))</f>
        <v>Matthias Ginter</v>
      </c>
      <c r="C57" s="20" t="str">
        <f>INDEX('Master data'!B:B,MATCH($A57,'Master data'!$CK:$CK,0))</f>
        <v>Germany</v>
      </c>
      <c r="D57" s="17" t="str">
        <f>INDEX('Master data'!C:C,MATCH($A57,'Master data'!$CK:$CK,0))</f>
        <v>Defense</v>
      </c>
      <c r="E57" s="21">
        <f>INDEX('Master data'!G:G,MATCH($A57,'Master data'!$CK:$CK,0))</f>
        <v>3984000</v>
      </c>
      <c r="F57" s="21">
        <f>INDEX('Master data'!AK:AK,MATCH($A57,'Master data'!$CK:$CK,0))</f>
        <v>47316.970027405565</v>
      </c>
      <c r="G57" s="18">
        <f>INDEX('Master data'!BY:BY,MATCH($A57,'Master data'!$CK:$CK,0))</f>
        <v>219110.74948304007</v>
      </c>
      <c r="H57" s="21">
        <f>INDEX('Master data'!CG:CG,MATCH($A57,'Master data'!$CK:$CK,0))</f>
        <v>0</v>
      </c>
      <c r="I57" s="21">
        <f>INDEX('Master data'!CI:CI,MATCH($A57,'Master data'!$CK:$CK,0))</f>
        <v>3984000</v>
      </c>
      <c r="J57" s="22">
        <f>INDEX('Master data'!CJ:CJ,MATCH($A57,'Master data'!$CK:$CK,0))</f>
        <v>3.3000000000000002E-2</v>
      </c>
      <c r="K57" s="25">
        <f>INDEX('Master data'!D:D,MATCH($A57,'Master data'!$CK:$CK,0))</f>
        <v>0</v>
      </c>
      <c r="L57" s="13"/>
      <c r="M57" s="20">
        <f t="shared" si="3"/>
        <v>55</v>
      </c>
      <c r="N57" s="20" t="str">
        <f>INDEX('Master data'!A:A,MATCH($M57,'Master data'!$CL:$CL,0))</f>
        <v>Pedri Gonzalez Lopez</v>
      </c>
      <c r="O57" s="20" t="str">
        <f>INDEX('Master data'!B:B,MATCH($M57,'Master data'!$CL:$CL,0))</f>
        <v>Spain</v>
      </c>
      <c r="P57" s="17" t="str">
        <f>INDEX('Master data'!C:C,MATCH($M57,'Master data'!$CL:$CL,0))</f>
        <v>Midfield</v>
      </c>
      <c r="Q57" s="21">
        <f>INDEX('Master data'!G:G,MATCH($M57,'Master data'!$CL:$CL,0))</f>
        <v>3512000</v>
      </c>
      <c r="R57" s="21">
        <f>INDEX('Master data'!AK:AK,MATCH($A57,'Master data'!$CL:$CL,0))</f>
        <v>50827.978158104699</v>
      </c>
      <c r="S57" s="18">
        <f>INDEX('Master data'!BY:BY,MATCH($A57,'Master data'!$CL:$CL,0))</f>
        <v>169946.58145099427</v>
      </c>
      <c r="T57" s="21">
        <f>INDEX('Master data'!CG:CG,MATCH($M57,'Master data'!$CL:$CL,0))</f>
        <v>0</v>
      </c>
      <c r="U57" s="21">
        <f>INDEX('Master data'!CI:CI,MATCH($M57,'Master data'!$CL:$CL,0))</f>
        <v>3512000</v>
      </c>
      <c r="V57" s="22">
        <f>INDEX('Master data'!CJ:CJ,MATCH($M57,'Master data'!$CL:$CL,0))</f>
        <v>3.1E-2</v>
      </c>
      <c r="W57" s="19">
        <f>INDEX('Master data'!D:D,MATCH(M57,'Master data'!$CL:$CL,0))</f>
        <v>0</v>
      </c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6"/>
      <c r="AJ57" s="5"/>
      <c r="AK57" s="1"/>
      <c r="AL57" s="5"/>
    </row>
    <row r="58" spans="1:38" x14ac:dyDescent="0.3">
      <c r="A58" s="20">
        <f t="shared" si="2"/>
        <v>56</v>
      </c>
      <c r="B58" s="20" t="str">
        <f>INDEX('Master data'!A:A,MATCH($A58,'Master data'!$CK:$CK,0))</f>
        <v>Manuel Neuer</v>
      </c>
      <c r="C58" s="20" t="str">
        <f>INDEX('Master data'!B:B,MATCH($A58,'Master data'!$CK:$CK,0))</f>
        <v>Germany</v>
      </c>
      <c r="D58" s="17" t="str">
        <f>INDEX('Master data'!C:C,MATCH($A58,'Master data'!$CK:$CK,0))</f>
        <v>Goalkeeper</v>
      </c>
      <c r="E58" s="21">
        <f>INDEX('Master data'!G:G,MATCH($A58,'Master data'!$CK:$CK,0))</f>
        <v>5489000</v>
      </c>
      <c r="F58" s="21">
        <f>INDEX('Master data'!AK:AK,MATCH($A58,'Master data'!$CK:$CK,0))</f>
        <v>53240.760627262462</v>
      </c>
      <c r="G58" s="18">
        <f>INDEX('Master data'!BY:BY,MATCH($A58,'Master data'!$CK:$CK,0))</f>
        <v>219229.24461849825</v>
      </c>
      <c r="H58" s="21">
        <f>INDEX('Master data'!CG:CG,MATCH($A58,'Master data'!$CK:$CK,0))</f>
        <v>0</v>
      </c>
      <c r="I58" s="21">
        <f>INDEX('Master data'!CI:CI,MATCH($A58,'Master data'!$CK:$CK,0))</f>
        <v>5489000</v>
      </c>
      <c r="J58" s="22">
        <f>INDEX('Master data'!CJ:CJ,MATCH($A58,'Master data'!$CK:$CK,0))</f>
        <v>2.4E-2</v>
      </c>
      <c r="K58" s="25">
        <f>INDEX('Master data'!D:D,MATCH($A58,'Master data'!$CK:$CK,0))</f>
        <v>0</v>
      </c>
      <c r="L58" s="13"/>
      <c r="M58" s="20">
        <f t="shared" si="3"/>
        <v>56</v>
      </c>
      <c r="N58" s="20" t="str">
        <f>INDEX('Master data'!A:A,MATCH($M58,'Master data'!$CL:$CL,0))</f>
        <v>Raheem Sterling</v>
      </c>
      <c r="O58" s="20" t="str">
        <f>INDEX('Master data'!B:B,MATCH($M58,'Master data'!$CL:$CL,0))</f>
        <v>England</v>
      </c>
      <c r="P58" s="17" t="str">
        <f>INDEX('Master data'!C:C,MATCH($M58,'Master data'!$CL:$CL,0))</f>
        <v>Striker</v>
      </c>
      <c r="Q58" s="21">
        <f>INDEX('Master data'!G:G,MATCH($M58,'Master data'!$CL:$CL,0))</f>
        <v>7705000</v>
      </c>
      <c r="R58" s="21">
        <f>INDEX('Master data'!AK:AK,MATCH($A58,'Master data'!$CL:$CL,0))</f>
        <v>117481.73917393167</v>
      </c>
      <c r="S58" s="18">
        <f>INDEX('Master data'!BY:BY,MATCH($A58,'Master data'!$CL:$CL,0))</f>
        <v>355834.71767335857</v>
      </c>
      <c r="T58" s="21">
        <f>INDEX('Master data'!CG:CG,MATCH($M58,'Master data'!$CL:$CL,0))</f>
        <v>0</v>
      </c>
      <c r="U58" s="21">
        <f>INDEX('Master data'!CI:CI,MATCH($M58,'Master data'!$CL:$CL,0))</f>
        <v>7705000</v>
      </c>
      <c r="V58" s="22">
        <f>INDEX('Master data'!CJ:CJ,MATCH($M58,'Master data'!$CL:$CL,0))</f>
        <v>0.03</v>
      </c>
      <c r="W58" s="19">
        <f>INDEX('Master data'!D:D,MATCH(M58,'Master data'!$CL:$CL,0))</f>
        <v>0</v>
      </c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6"/>
      <c r="AJ58" s="5"/>
      <c r="AK58" s="1"/>
      <c r="AL58" s="5"/>
    </row>
    <row r="59" spans="1:38" x14ac:dyDescent="0.3">
      <c r="A59" s="20">
        <f t="shared" si="2"/>
        <v>57</v>
      </c>
      <c r="B59" s="20" t="str">
        <f>INDEX('Master data'!A:A,MATCH($A59,'Master data'!$CK:$CK,0))</f>
        <v>Francesco Acerbi</v>
      </c>
      <c r="C59" s="20" t="str">
        <f>INDEX('Master data'!B:B,MATCH($A59,'Master data'!$CK:$CK,0))</f>
        <v>Italy</v>
      </c>
      <c r="D59" s="17" t="str">
        <f>INDEX('Master data'!C:C,MATCH($A59,'Master data'!$CK:$CK,0))</f>
        <v>Defense</v>
      </c>
      <c r="E59" s="21">
        <f>INDEX('Master data'!G:G,MATCH($A59,'Master data'!$CK:$CK,0))</f>
        <v>3495000</v>
      </c>
      <c r="F59" s="21">
        <f>INDEX('Master data'!AK:AK,MATCH($A59,'Master data'!$CK:$CK,0))</f>
        <v>64147.632372511442</v>
      </c>
      <c r="G59" s="18">
        <f>INDEX('Master data'!BY:BY,MATCH($A59,'Master data'!$CK:$CK,0))</f>
        <v>200130.47392202303</v>
      </c>
      <c r="H59" s="21">
        <f>INDEX('Master data'!CG:CG,MATCH($A59,'Master data'!$CK:$CK,0))</f>
        <v>0</v>
      </c>
      <c r="I59" s="21">
        <f>INDEX('Master data'!CI:CI,MATCH($A59,'Master data'!$CK:$CK,0))</f>
        <v>3495000</v>
      </c>
      <c r="J59" s="22">
        <f>INDEX('Master data'!CJ:CJ,MATCH($A59,'Master data'!$CK:$CK,0))</f>
        <v>3.6999999999999998E-2</v>
      </c>
      <c r="K59" s="25">
        <f>INDEX('Master data'!D:D,MATCH($A59,'Master data'!$CK:$CK,0))</f>
        <v>0</v>
      </c>
      <c r="L59" s="13"/>
      <c r="M59" s="20">
        <f t="shared" si="3"/>
        <v>57</v>
      </c>
      <c r="N59" s="20" t="str">
        <f>INDEX('Master data'!A:A,MATCH($M59,'Master data'!$CL:$CL,0))</f>
        <v>Thomas  Muller</v>
      </c>
      <c r="O59" s="20" t="str">
        <f>INDEX('Master data'!B:B,MATCH($M59,'Master data'!$CL:$CL,0))</f>
        <v>Germany</v>
      </c>
      <c r="P59" s="17" t="str">
        <f>INDEX('Master data'!C:C,MATCH($M59,'Master data'!$CL:$CL,0))</f>
        <v>Striker</v>
      </c>
      <c r="Q59" s="21">
        <f>INDEX('Master data'!G:G,MATCH($M59,'Master data'!$CL:$CL,0))</f>
        <v>5484000</v>
      </c>
      <c r="R59" s="21">
        <f>INDEX('Master data'!AK:AK,MATCH($A59,'Master data'!$CL:$CL,0))</f>
        <v>58542.887666583672</v>
      </c>
      <c r="S59" s="18">
        <f>INDEX('Master data'!BY:BY,MATCH($A59,'Master data'!$CL:$CL,0))</f>
        <v>272191.11332401948</v>
      </c>
      <c r="T59" s="21">
        <f>INDEX('Master data'!CG:CG,MATCH($M59,'Master data'!$CL:$CL,0))</f>
        <v>0</v>
      </c>
      <c r="U59" s="21">
        <f>INDEX('Master data'!CI:CI,MATCH($M59,'Master data'!$CL:$CL,0))</f>
        <v>5484000</v>
      </c>
      <c r="V59" s="22">
        <f>INDEX('Master data'!CJ:CJ,MATCH($M59,'Master data'!$CL:$CL,0))</f>
        <v>0.03</v>
      </c>
      <c r="W59" s="19">
        <f>INDEX('Master data'!D:D,MATCH(M59,'Master data'!$CL:$CL,0))</f>
        <v>0</v>
      </c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6"/>
      <c r="AJ59" s="5"/>
      <c r="AK59" s="1"/>
      <c r="AL59" s="5"/>
    </row>
    <row r="60" spans="1:38" x14ac:dyDescent="0.3">
      <c r="A60" s="20">
        <f t="shared" si="2"/>
        <v>58</v>
      </c>
      <c r="B60" s="20" t="str">
        <f>INDEX('Master data'!A:A,MATCH($A60,'Master data'!$CK:$CK,0))</f>
        <v>Owen Wijndal</v>
      </c>
      <c r="C60" s="20" t="str">
        <f>INDEX('Master data'!B:B,MATCH($A60,'Master data'!$CK:$CK,0))</f>
        <v>Netherlands</v>
      </c>
      <c r="D60" s="17" t="str">
        <f>INDEX('Master data'!C:C,MATCH($A60,'Master data'!$CK:$CK,0))</f>
        <v>Defense</v>
      </c>
      <c r="E60" s="21">
        <f>INDEX('Master data'!G:G,MATCH($A60,'Master data'!$CK:$CK,0))</f>
        <v>3526000</v>
      </c>
      <c r="F60" s="21">
        <f>INDEX('Master data'!AK:AK,MATCH($A60,'Master data'!$CK:$CK,0))</f>
        <v>55914.59545152216</v>
      </c>
      <c r="G60" s="18">
        <f>INDEX('Master data'!BY:BY,MATCH($A60,'Master data'!$CK:$CK,0))</f>
        <v>203416.18400351732</v>
      </c>
      <c r="H60" s="21">
        <f>INDEX('Master data'!CG:CG,MATCH($A60,'Master data'!$CK:$CK,0))</f>
        <v>0</v>
      </c>
      <c r="I60" s="21">
        <f>INDEX('Master data'!CI:CI,MATCH($A60,'Master data'!$CK:$CK,0))</f>
        <v>3526000</v>
      </c>
      <c r="J60" s="22">
        <f>INDEX('Master data'!CJ:CJ,MATCH($A60,'Master data'!$CK:$CK,0))</f>
        <v>3.6999999999999998E-2</v>
      </c>
      <c r="K60" s="25">
        <f>INDEX('Master data'!D:D,MATCH($A60,'Master data'!$CK:$CK,0))</f>
        <v>0</v>
      </c>
      <c r="L60" s="13"/>
      <c r="M60" s="20">
        <f t="shared" si="3"/>
        <v>58</v>
      </c>
      <c r="N60" s="20" t="str">
        <f>INDEX('Master data'!A:A,MATCH($M60,'Master data'!$CL:$CL,0))</f>
        <v>Gianluigi Donnarumma</v>
      </c>
      <c r="O60" s="20" t="str">
        <f>INDEX('Master data'!B:B,MATCH($M60,'Master data'!$CL:$CL,0))</f>
        <v>Italy</v>
      </c>
      <c r="P60" s="17" t="str">
        <f>INDEX('Master data'!C:C,MATCH($M60,'Master data'!$CL:$CL,0))</f>
        <v>Goalkeeper</v>
      </c>
      <c r="Q60" s="21">
        <f>INDEX('Master data'!G:G,MATCH($M60,'Master data'!$CL:$CL,0))</f>
        <v>5137000</v>
      </c>
      <c r="R60" s="21">
        <f>INDEX('Master data'!AK:AK,MATCH($A60,'Master data'!$CL:$CL,0))</f>
        <v>76301.94656455997</v>
      </c>
      <c r="S60" s="18">
        <f>INDEX('Master data'!BY:BY,MATCH($A60,'Master data'!$CL:$CL,0))</f>
        <v>234853.67152216937</v>
      </c>
      <c r="T60" s="21">
        <f>INDEX('Master data'!CG:CG,MATCH($M60,'Master data'!$CL:$CL,0))</f>
        <v>0</v>
      </c>
      <c r="U60" s="21">
        <f>INDEX('Master data'!CI:CI,MATCH($M60,'Master data'!$CL:$CL,0))</f>
        <v>5137000</v>
      </c>
      <c r="V60" s="22">
        <f>INDEX('Master data'!CJ:CJ,MATCH($M60,'Master data'!$CL:$CL,0))</f>
        <v>0.03</v>
      </c>
      <c r="W60" s="19">
        <f>INDEX('Master data'!D:D,MATCH(M60,'Master data'!$CL:$CL,0))</f>
        <v>0</v>
      </c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6"/>
      <c r="AJ60" s="5"/>
      <c r="AK60" s="1"/>
      <c r="AL60" s="5"/>
    </row>
    <row r="61" spans="1:38" x14ac:dyDescent="0.3">
      <c r="A61" s="20">
        <f t="shared" si="2"/>
        <v>59</v>
      </c>
      <c r="B61" s="20" t="str">
        <f>INDEX('Master data'!A:A,MATCH($A61,'Master data'!$CK:$CK,0))</f>
        <v>Artem Dzyuba</v>
      </c>
      <c r="C61" s="20" t="str">
        <f>INDEX('Master data'!B:B,MATCH($A61,'Master data'!$CK:$CK,0))</f>
        <v>Russia</v>
      </c>
      <c r="D61" s="17" t="str">
        <f>INDEX('Master data'!C:C,MATCH($A61,'Master data'!$CK:$CK,0))</f>
        <v>Striker</v>
      </c>
      <c r="E61" s="21">
        <f>INDEX('Master data'!G:G,MATCH($A61,'Master data'!$CK:$CK,0))</f>
        <v>3968000</v>
      </c>
      <c r="F61" s="21">
        <f>INDEX('Master data'!AK:AK,MATCH($A61,'Master data'!$CK:$CK,0))</f>
        <v>95329.794013009159</v>
      </c>
      <c r="G61" s="18">
        <f>INDEX('Master data'!BY:BY,MATCH($A61,'Master data'!$CK:$CK,0))</f>
        <v>214421.0109787526</v>
      </c>
      <c r="H61" s="21">
        <f>INDEX('Master data'!CG:CG,MATCH($A61,'Master data'!$CK:$CK,0))</f>
        <v>0</v>
      </c>
      <c r="I61" s="21">
        <f>INDEX('Master data'!CI:CI,MATCH($A61,'Master data'!$CK:$CK,0))</f>
        <v>3968000</v>
      </c>
      <c r="J61" s="22">
        <f>INDEX('Master data'!CJ:CJ,MATCH($A61,'Master data'!$CK:$CK,0))</f>
        <v>3.3000000000000002E-2</v>
      </c>
      <c r="K61" s="25">
        <f>INDEX('Master data'!D:D,MATCH($A61,'Master data'!$CK:$CK,0))</f>
        <v>0</v>
      </c>
      <c r="L61" s="13"/>
      <c r="M61" s="20">
        <f t="shared" si="3"/>
        <v>59</v>
      </c>
      <c r="N61" s="20" t="str">
        <f>INDEX('Master data'!A:A,MATCH($M61,'Master data'!$CL:$CL,0))</f>
        <v>Emil Forsberg</v>
      </c>
      <c r="O61" s="20" t="str">
        <f>INDEX('Master data'!B:B,MATCH($M61,'Master data'!$CL:$CL,0))</f>
        <v>Sweden</v>
      </c>
      <c r="P61" s="17" t="str">
        <f>INDEX('Master data'!C:C,MATCH($M61,'Master data'!$CL:$CL,0))</f>
        <v>Midfield</v>
      </c>
      <c r="Q61" s="21">
        <f>INDEX('Master data'!G:G,MATCH($M61,'Master data'!$CL:$CL,0))</f>
        <v>4012000</v>
      </c>
      <c r="R61" s="21">
        <f>INDEX('Master data'!AK:AK,MATCH($A61,'Master data'!$CL:$CL,0))</f>
        <v>73091.456948605075</v>
      </c>
      <c r="S61" s="18">
        <f>INDEX('Master data'!BY:BY,MATCH($A61,'Master data'!$CL:$CL,0))</f>
        <v>199220.84292296824</v>
      </c>
      <c r="T61" s="21">
        <f>INDEX('Master data'!CG:CG,MATCH($M61,'Master data'!$CL:$CL,0))</f>
        <v>0</v>
      </c>
      <c r="U61" s="21">
        <f>INDEX('Master data'!CI:CI,MATCH($M61,'Master data'!$CL:$CL,0))</f>
        <v>4012000</v>
      </c>
      <c r="V61" s="22">
        <f>INDEX('Master data'!CJ:CJ,MATCH($M61,'Master data'!$CL:$CL,0))</f>
        <v>0.03</v>
      </c>
      <c r="W61" s="19">
        <f>INDEX('Master data'!D:D,MATCH(M61,'Master data'!$CL:$CL,0))</f>
        <v>0</v>
      </c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6"/>
      <c r="AJ61" s="5"/>
      <c r="AK61" s="1"/>
      <c r="AL61" s="5"/>
    </row>
    <row r="62" spans="1:38" x14ac:dyDescent="0.3">
      <c r="A62" s="20">
        <f t="shared" si="2"/>
        <v>60</v>
      </c>
      <c r="B62" s="20" t="str">
        <f>INDEX('Master data'!A:A,MATCH($A62,'Master data'!$CK:$CK,0))</f>
        <v>Mats  Hummels</v>
      </c>
      <c r="C62" s="20" t="str">
        <f>INDEX('Master data'!B:B,MATCH($A62,'Master data'!$CK:$CK,0))</f>
        <v>Germany</v>
      </c>
      <c r="D62" s="17" t="str">
        <f>INDEX('Master data'!C:C,MATCH($A62,'Master data'!$CK:$CK,0))</f>
        <v>Defense</v>
      </c>
      <c r="E62" s="21">
        <f>INDEX('Master data'!G:G,MATCH($A62,'Master data'!$CK:$CK,0))</f>
        <v>3409000</v>
      </c>
      <c r="F62" s="21">
        <f>INDEX('Master data'!AK:AK,MATCH($A62,'Master data'!$CK:$CK,0))</f>
        <v>45722.255738230997</v>
      </c>
      <c r="G62" s="18">
        <f>INDEX('Master data'!BY:BY,MATCH($A62,'Master data'!$CK:$CK,0))</f>
        <v>213972.96981379593</v>
      </c>
      <c r="H62" s="21">
        <f>INDEX('Master data'!CG:CG,MATCH($A62,'Master data'!$CK:$CK,0))</f>
        <v>0</v>
      </c>
      <c r="I62" s="21">
        <f>INDEX('Master data'!CI:CI,MATCH($A62,'Master data'!$CK:$CK,0))</f>
        <v>3409000</v>
      </c>
      <c r="J62" s="22">
        <f>INDEX('Master data'!CJ:CJ,MATCH($A62,'Master data'!$CK:$CK,0))</f>
        <v>3.7999999999999999E-2</v>
      </c>
      <c r="K62" s="25">
        <f>INDEX('Master data'!D:D,MATCH($A62,'Master data'!$CK:$CK,0))</f>
        <v>0</v>
      </c>
      <c r="L62" s="13"/>
      <c r="M62" s="20">
        <f t="shared" si="3"/>
        <v>60</v>
      </c>
      <c r="N62" s="20" t="str">
        <f>INDEX('Master data'!A:A,MATCH($M62,'Master data'!$CL:$CL,0))</f>
        <v>Duje Ćaleta-Car</v>
      </c>
      <c r="O62" s="20" t="str">
        <f>INDEX('Master data'!B:B,MATCH($M62,'Master data'!$CL:$CL,0))</f>
        <v>Croatia</v>
      </c>
      <c r="P62" s="17" t="str">
        <f>INDEX('Master data'!C:C,MATCH($M62,'Master data'!$CL:$CL,0))</f>
        <v>Defense</v>
      </c>
      <c r="Q62" s="21">
        <f>INDEX('Master data'!G:G,MATCH($M62,'Master data'!$CL:$CL,0))</f>
        <v>2464000</v>
      </c>
      <c r="R62" s="21">
        <f>INDEX('Master data'!AK:AK,MATCH($A62,'Master data'!$CL:$CL,0))</f>
        <v>39212.961331694532</v>
      </c>
      <c r="S62" s="18">
        <f>INDEX('Master data'!BY:BY,MATCH($A62,'Master data'!$CL:$CL,0))</f>
        <v>124191.31352327332</v>
      </c>
      <c r="T62" s="21">
        <f>INDEX('Master data'!CG:CG,MATCH($M62,'Master data'!$CL:$CL,0))</f>
        <v>0</v>
      </c>
      <c r="U62" s="21">
        <f>INDEX('Master data'!CI:CI,MATCH($M62,'Master data'!$CL:$CL,0))</f>
        <v>2464000</v>
      </c>
      <c r="V62" s="22">
        <f>INDEX('Master data'!CJ:CJ,MATCH($M62,'Master data'!$CL:$CL,0))</f>
        <v>0.03</v>
      </c>
      <c r="W62" s="19">
        <f>INDEX('Master data'!D:D,MATCH(M62,'Master data'!$CL:$CL,0))</f>
        <v>0</v>
      </c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6"/>
      <c r="AJ62" s="5"/>
      <c r="AK62" s="1"/>
      <c r="AL62" s="5"/>
    </row>
    <row r="63" spans="1:38" x14ac:dyDescent="0.3">
      <c r="A63" s="20">
        <f t="shared" si="2"/>
        <v>61</v>
      </c>
      <c r="B63" s="20" t="str">
        <f>INDEX('Master data'!A:A,MATCH($A63,'Master data'!$CK:$CK,0))</f>
        <v>Thomas Meunier</v>
      </c>
      <c r="C63" s="20" t="str">
        <f>INDEX('Master data'!B:B,MATCH($A63,'Master data'!$CK:$CK,0))</f>
        <v>Belgium</v>
      </c>
      <c r="D63" s="17" t="str">
        <f>INDEX('Master data'!C:C,MATCH($A63,'Master data'!$CK:$CK,0))</f>
        <v>Defense</v>
      </c>
      <c r="E63" s="21">
        <f>INDEX('Master data'!G:G,MATCH($A63,'Master data'!$CK:$CK,0))</f>
        <v>5302000</v>
      </c>
      <c r="F63" s="21">
        <f>INDEX('Master data'!AK:AK,MATCH($A63,'Master data'!$CK:$CK,0))</f>
        <v>50794.007505476213</v>
      </c>
      <c r="G63" s="18">
        <f>INDEX('Master data'!BY:BY,MATCH($A63,'Master data'!$CK:$CK,0))</f>
        <v>210716.71068277862</v>
      </c>
      <c r="H63" s="21">
        <f>INDEX('Master data'!CG:CG,MATCH($A63,'Master data'!$CK:$CK,0))</f>
        <v>0</v>
      </c>
      <c r="I63" s="21">
        <f>INDEX('Master data'!CI:CI,MATCH($A63,'Master data'!$CK:$CK,0))</f>
        <v>5302000</v>
      </c>
      <c r="J63" s="22">
        <f>INDEX('Master data'!CJ:CJ,MATCH($A63,'Master data'!$CK:$CK,0))</f>
        <v>2.4E-2</v>
      </c>
      <c r="K63" s="25">
        <f>INDEX('Master data'!D:D,MATCH($A63,'Master data'!$CK:$CK,0))</f>
        <v>0</v>
      </c>
      <c r="L63" s="13"/>
      <c r="M63" s="20">
        <f t="shared" si="3"/>
        <v>61</v>
      </c>
      <c r="N63" s="20" t="str">
        <f>INDEX('Master data'!A:A,MATCH($M63,'Master data'!$CL:$CL,0))</f>
        <v>Kaan Ayhan</v>
      </c>
      <c r="O63" s="20" t="str">
        <f>INDEX('Master data'!B:B,MATCH($M63,'Master data'!$CL:$CL,0))</f>
        <v>Turkey</v>
      </c>
      <c r="P63" s="17" t="str">
        <f>INDEX('Master data'!C:C,MATCH($M63,'Master data'!$CL:$CL,0))</f>
        <v>Defense</v>
      </c>
      <c r="Q63" s="21">
        <f>INDEX('Master data'!G:G,MATCH($M63,'Master data'!$CL:$CL,0))</f>
        <v>2476000</v>
      </c>
      <c r="R63" s="21">
        <f>INDEX('Master data'!AK:AK,MATCH($A63,'Master data'!$CL:$CL,0))</f>
        <v>50844.994755704924</v>
      </c>
      <c r="S63" s="18">
        <f>INDEX('Master data'!BY:BY,MATCH($A63,'Master data'!$CL:$CL,0))</f>
        <v>127463.6563035478</v>
      </c>
      <c r="T63" s="21">
        <f>INDEX('Master data'!CG:CG,MATCH($M63,'Master data'!$CL:$CL,0))</f>
        <v>0</v>
      </c>
      <c r="U63" s="21">
        <f>INDEX('Master data'!CI:CI,MATCH($M63,'Master data'!$CL:$CL,0))</f>
        <v>2476000</v>
      </c>
      <c r="V63" s="22">
        <f>INDEX('Master data'!CJ:CJ,MATCH($M63,'Master data'!$CL:$CL,0))</f>
        <v>0.03</v>
      </c>
      <c r="W63" s="19">
        <f>INDEX('Master data'!D:D,MATCH(M63,'Master data'!$CL:$CL,0))</f>
        <v>0</v>
      </c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6"/>
      <c r="AJ63" s="5"/>
      <c r="AK63" s="1"/>
      <c r="AL63" s="5"/>
    </row>
    <row r="64" spans="1:38" x14ac:dyDescent="0.3">
      <c r="A64" s="20">
        <f t="shared" si="2"/>
        <v>62</v>
      </c>
      <c r="B64" s="20" t="str">
        <f>INDEX('Master data'!A:A,MATCH($A64,'Master data'!$CK:$CK,0))</f>
        <v>Ante Rebic</v>
      </c>
      <c r="C64" s="20" t="str">
        <f>INDEX('Master data'!B:B,MATCH($A64,'Master data'!$CK:$CK,0))</f>
        <v>Croatia</v>
      </c>
      <c r="D64" s="17" t="str">
        <f>INDEX('Master data'!C:C,MATCH($A64,'Master data'!$CK:$CK,0))</f>
        <v>Striker</v>
      </c>
      <c r="E64" s="21">
        <f>INDEX('Master data'!G:G,MATCH($A64,'Master data'!$CK:$CK,0))</f>
        <v>2994000</v>
      </c>
      <c r="F64" s="21">
        <f>INDEX('Master data'!AK:AK,MATCH($A64,'Master data'!$CK:$CK,0))</f>
        <v>68953.317449320879</v>
      </c>
      <c r="G64" s="18">
        <f>INDEX('Master data'!BY:BY,MATCH($A64,'Master data'!$CK:$CK,0))</f>
        <v>215179.1650338546</v>
      </c>
      <c r="H64" s="21">
        <f>INDEX('Master data'!CG:CG,MATCH($A64,'Master data'!$CK:$CK,0))</f>
        <v>0</v>
      </c>
      <c r="I64" s="21">
        <f>INDEX('Master data'!CI:CI,MATCH($A64,'Master data'!$CK:$CK,0))</f>
        <v>2994000</v>
      </c>
      <c r="J64" s="22">
        <f>INDEX('Master data'!CJ:CJ,MATCH($A64,'Master data'!$CK:$CK,0))</f>
        <v>4.2999999999999997E-2</v>
      </c>
      <c r="K64" s="25">
        <f>INDEX('Master data'!D:D,MATCH($A64,'Master data'!$CK:$CK,0))</f>
        <v>0</v>
      </c>
      <c r="L64" s="13"/>
      <c r="M64" s="20">
        <f t="shared" si="3"/>
        <v>62</v>
      </c>
      <c r="N64" s="20" t="str">
        <f>INDEX('Master data'!A:A,MATCH($M64,'Master data'!$CL:$CL,0))</f>
        <v>Ciro Immobile</v>
      </c>
      <c r="O64" s="20" t="str">
        <f>INDEX('Master data'!B:B,MATCH($M64,'Master data'!$CL:$CL,0))</f>
        <v>Italy</v>
      </c>
      <c r="P64" s="17" t="str">
        <f>INDEX('Master data'!C:C,MATCH($M64,'Master data'!$CL:$CL,0))</f>
        <v>Striker</v>
      </c>
      <c r="Q64" s="21">
        <f>INDEX('Master data'!G:G,MATCH($M64,'Master data'!$CL:$CL,0))</f>
        <v>6722000</v>
      </c>
      <c r="R64" s="21">
        <f>INDEX('Master data'!AK:AK,MATCH($A64,'Master data'!$CL:$CL,0))</f>
        <v>95407.550056226959</v>
      </c>
      <c r="S64" s="18">
        <f>INDEX('Master data'!BY:BY,MATCH($A64,'Master data'!$CL:$CL,0))</f>
        <v>303679.972332654</v>
      </c>
      <c r="T64" s="21">
        <f>INDEX('Master data'!CG:CG,MATCH($M64,'Master data'!$CL:$CL,0))</f>
        <v>0</v>
      </c>
      <c r="U64" s="21">
        <f>INDEX('Master data'!CI:CI,MATCH($M64,'Master data'!$CL:$CL,0))</f>
        <v>6722000</v>
      </c>
      <c r="V64" s="22">
        <f>INDEX('Master data'!CJ:CJ,MATCH($M64,'Master data'!$CL:$CL,0))</f>
        <v>2.9000000000000001E-2</v>
      </c>
      <c r="W64" s="19">
        <f>INDEX('Master data'!D:D,MATCH(M64,'Master data'!$CL:$CL,0))</f>
        <v>0</v>
      </c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6"/>
      <c r="AJ64" s="5"/>
      <c r="AK64" s="1"/>
      <c r="AL64" s="5"/>
    </row>
    <row r="65" spans="1:38" x14ac:dyDescent="0.3">
      <c r="A65" s="20">
        <f t="shared" si="2"/>
        <v>63</v>
      </c>
      <c r="B65" s="20" t="str">
        <f>INDEX('Master data'!A:A,MATCH($A65,'Master data'!$CK:$CK,0))</f>
        <v>Kai Havertz</v>
      </c>
      <c r="C65" s="20" t="str">
        <f>INDEX('Master data'!B:B,MATCH($A65,'Master data'!$CK:$CK,0))</f>
        <v>Germany</v>
      </c>
      <c r="D65" s="17" t="str">
        <f>INDEX('Master data'!C:C,MATCH($A65,'Master data'!$CK:$CK,0))</f>
        <v>Midfield</v>
      </c>
      <c r="E65" s="21">
        <f>INDEX('Master data'!G:G,MATCH($A65,'Master data'!$CK:$CK,0))</f>
        <v>6484000</v>
      </c>
      <c r="F65" s="21">
        <f>INDEX('Master data'!AK:AK,MATCH($A65,'Master data'!$CK:$CK,0))</f>
        <v>46256.831045861894</v>
      </c>
      <c r="G65" s="18">
        <f>INDEX('Master data'!BY:BY,MATCH($A65,'Master data'!$CK:$CK,0))</f>
        <v>220535.48867382377</v>
      </c>
      <c r="H65" s="21">
        <f>INDEX('Master data'!CG:CG,MATCH($A65,'Master data'!$CK:$CK,0))</f>
        <v>0</v>
      </c>
      <c r="I65" s="21">
        <f>INDEX('Master data'!CI:CI,MATCH($A65,'Master data'!$CK:$CK,0))</f>
        <v>6484000</v>
      </c>
      <c r="J65" s="22">
        <f>INDEX('Master data'!CJ:CJ,MATCH($A65,'Master data'!$CK:$CK,0))</f>
        <v>0.02</v>
      </c>
      <c r="K65" s="25">
        <f>INDEX('Master data'!D:D,MATCH($A65,'Master data'!$CK:$CK,0))</f>
        <v>0</v>
      </c>
      <c r="L65" s="13"/>
      <c r="M65" s="20">
        <f t="shared" si="3"/>
        <v>63</v>
      </c>
      <c r="N65" s="20" t="str">
        <f>INDEX('Master data'!A:A,MATCH($M65,'Master data'!$CL:$CL,0))</f>
        <v>Raphaël Varane</v>
      </c>
      <c r="O65" s="20" t="str">
        <f>INDEX('Master data'!B:B,MATCH($M65,'Master data'!$CL:$CL,0))</f>
        <v>France</v>
      </c>
      <c r="P65" s="17" t="str">
        <f>INDEX('Master data'!C:C,MATCH($M65,'Master data'!$CL:$CL,0))</f>
        <v>Defense</v>
      </c>
      <c r="Q65" s="21">
        <f>INDEX('Master data'!G:G,MATCH($M65,'Master data'!$CL:$CL,0))</f>
        <v>4592000</v>
      </c>
      <c r="R65" s="21">
        <f>INDEX('Master data'!AK:AK,MATCH($A65,'Master data'!$CL:$CL,0))</f>
        <v>87441.716139645403</v>
      </c>
      <c r="S65" s="18">
        <f>INDEX('Master data'!BY:BY,MATCH($A65,'Master data'!$CL:$CL,0))</f>
        <v>202480.15871321203</v>
      </c>
      <c r="T65" s="21">
        <f>INDEX('Master data'!CG:CG,MATCH($M65,'Master data'!$CL:$CL,0))</f>
        <v>0</v>
      </c>
      <c r="U65" s="21">
        <f>INDEX('Master data'!CI:CI,MATCH($M65,'Master data'!$CL:$CL,0))</f>
        <v>4592000</v>
      </c>
      <c r="V65" s="22">
        <f>INDEX('Master data'!CJ:CJ,MATCH($M65,'Master data'!$CL:$CL,0))</f>
        <v>2.9000000000000001E-2</v>
      </c>
      <c r="W65" s="19">
        <f>INDEX('Master data'!D:D,MATCH(M65,'Master data'!$CL:$CL,0))</f>
        <v>0</v>
      </c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6"/>
      <c r="AJ65" s="5"/>
      <c r="AK65" s="1"/>
      <c r="AL65" s="5"/>
    </row>
    <row r="66" spans="1:38" x14ac:dyDescent="0.3">
      <c r="A66" s="20">
        <f t="shared" si="2"/>
        <v>64</v>
      </c>
      <c r="B66" s="20" t="str">
        <f>INDEX('Master data'!A:A,MATCH($A66,'Master data'!$CK:$CK,0))</f>
        <v>Toby Alderweireld</v>
      </c>
      <c r="C66" s="20" t="str">
        <f>INDEX('Master data'!B:B,MATCH($A66,'Master data'!$CK:$CK,0))</f>
        <v>Belgium</v>
      </c>
      <c r="D66" s="17" t="str">
        <f>INDEX('Master data'!C:C,MATCH($A66,'Master data'!$CK:$CK,0))</f>
        <v>Defense</v>
      </c>
      <c r="E66" s="21">
        <f>INDEX('Master data'!G:G,MATCH($A66,'Master data'!$CK:$CK,0))</f>
        <v>4612000</v>
      </c>
      <c r="F66" s="21">
        <f>INDEX('Master data'!AK:AK,MATCH($A66,'Master data'!$CK:$CK,0))</f>
        <v>49905.948233499257</v>
      </c>
      <c r="G66" s="18">
        <f>INDEX('Master data'!BY:BY,MATCH($A66,'Master data'!$CK:$CK,0))</f>
        <v>206052.37233885986</v>
      </c>
      <c r="H66" s="21">
        <f>INDEX('Master data'!CG:CG,MATCH($A66,'Master data'!$CK:$CK,0))</f>
        <v>0</v>
      </c>
      <c r="I66" s="21">
        <f>INDEX('Master data'!CI:CI,MATCH($A66,'Master data'!$CK:$CK,0))</f>
        <v>4612000</v>
      </c>
      <c r="J66" s="22">
        <f>INDEX('Master data'!CJ:CJ,MATCH($A66,'Master data'!$CK:$CK,0))</f>
        <v>2.8000000000000001E-2</v>
      </c>
      <c r="K66" s="25">
        <f>INDEX('Master data'!D:D,MATCH($A66,'Master data'!$CK:$CK,0))</f>
        <v>0</v>
      </c>
      <c r="L66" s="13"/>
      <c r="M66" s="20">
        <f t="shared" si="3"/>
        <v>64</v>
      </c>
      <c r="N66" s="20" t="str">
        <f>INDEX('Master data'!A:A,MATCH($M66,'Master data'!$CL:$CL,0))</f>
        <v>Kalvin Phillips</v>
      </c>
      <c r="O66" s="20" t="str">
        <f>INDEX('Master data'!B:B,MATCH($M66,'Master data'!$CL:$CL,0))</f>
        <v>England</v>
      </c>
      <c r="P66" s="17" t="str">
        <f>INDEX('Master data'!C:C,MATCH($M66,'Master data'!$CL:$CL,0))</f>
        <v>Midfield</v>
      </c>
      <c r="Q66" s="21">
        <f>INDEX('Master data'!G:G,MATCH($M66,'Master data'!$CL:$CL,0))</f>
        <v>3602000</v>
      </c>
      <c r="R66" s="21">
        <f>INDEX('Master data'!AK:AK,MATCH($A66,'Master data'!$CL:$CL,0))</f>
        <v>53717.958033949122</v>
      </c>
      <c r="S66" s="18">
        <f>INDEX('Master data'!BY:BY,MATCH($A66,'Master data'!$CL:$CL,0))</f>
        <v>158783.37760364288</v>
      </c>
      <c r="T66" s="21">
        <f>INDEX('Master data'!CG:CG,MATCH($M66,'Master data'!$CL:$CL,0))</f>
        <v>0</v>
      </c>
      <c r="U66" s="21">
        <f>INDEX('Master data'!CI:CI,MATCH($M66,'Master data'!$CL:$CL,0))</f>
        <v>3602000</v>
      </c>
      <c r="V66" s="22">
        <f>INDEX('Master data'!CJ:CJ,MATCH($M66,'Master data'!$CL:$CL,0))</f>
        <v>2.9000000000000001E-2</v>
      </c>
      <c r="W66" s="19">
        <f>INDEX('Master data'!D:D,MATCH(M66,'Master data'!$CL:$CL,0))</f>
        <v>0</v>
      </c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6"/>
      <c r="AJ66" s="5"/>
      <c r="AK66" s="1"/>
      <c r="AL66" s="5"/>
    </row>
    <row r="67" spans="1:38" x14ac:dyDescent="0.3">
      <c r="A67" s="20">
        <f t="shared" si="2"/>
        <v>65</v>
      </c>
      <c r="B67" s="20" t="str">
        <f>INDEX('Master data'!A:A,MATCH($A67,'Master data'!$CK:$CK,0))</f>
        <v xml:space="preserve"> T. Hazard</v>
      </c>
      <c r="C67" s="20" t="str">
        <f>INDEX('Master data'!B:B,MATCH($A67,'Master data'!$CK:$CK,0))</f>
        <v>Belgium</v>
      </c>
      <c r="D67" s="17" t="str">
        <f>INDEX('Master data'!C:C,MATCH($A67,'Master data'!$CK:$CK,0))</f>
        <v>Midfield</v>
      </c>
      <c r="E67" s="21">
        <f>INDEX('Master data'!G:G,MATCH($A67,'Master data'!$CK:$CK,0))</f>
        <v>5572000</v>
      </c>
      <c r="F67" s="21">
        <f>INDEX('Master data'!AK:AK,MATCH($A67,'Master data'!$CK:$CK,0))</f>
        <v>48939.258865438351</v>
      </c>
      <c r="G67" s="18">
        <f>INDEX('Master data'!BY:BY,MATCH($A67,'Master data'!$CK:$CK,0))</f>
        <v>207778.12146542966</v>
      </c>
      <c r="H67" s="21">
        <f>INDEX('Master data'!CG:CG,MATCH($A67,'Master data'!$CK:$CK,0))</f>
        <v>0</v>
      </c>
      <c r="I67" s="21">
        <f>INDEX('Master data'!CI:CI,MATCH($A67,'Master data'!$CK:$CK,0))</f>
        <v>5572000</v>
      </c>
      <c r="J67" s="22">
        <f>INDEX('Master data'!CJ:CJ,MATCH($A67,'Master data'!$CK:$CK,0))</f>
        <v>2.3E-2</v>
      </c>
      <c r="K67" s="25">
        <f>INDEX('Master data'!D:D,MATCH($A67,'Master data'!$CK:$CK,0))</f>
        <v>0</v>
      </c>
      <c r="L67" s="13"/>
      <c r="M67" s="20">
        <f t="shared" si="3"/>
        <v>65</v>
      </c>
      <c r="N67" s="20" t="str">
        <f>INDEX('Master data'!A:A,MATCH($M67,'Master data'!$CL:$CL,0))</f>
        <v>Andrej Kramaric</v>
      </c>
      <c r="O67" s="20" t="str">
        <f>INDEX('Master data'!B:B,MATCH($M67,'Master data'!$CL:$CL,0))</f>
        <v>Croatia</v>
      </c>
      <c r="P67" s="17" t="str">
        <f>INDEX('Master data'!C:C,MATCH($M67,'Master data'!$CL:$CL,0))</f>
        <v>Striker</v>
      </c>
      <c r="Q67" s="21">
        <f>INDEX('Master data'!G:G,MATCH($M67,'Master data'!$CL:$CL,0))</f>
        <v>4984000</v>
      </c>
      <c r="R67" s="21">
        <f>INDEX('Master data'!AK:AK,MATCH($A67,'Master data'!$CL:$CL,0))</f>
        <v>79948.446876600428</v>
      </c>
      <c r="S67" s="18">
        <f>INDEX('Master data'!BY:BY,MATCH($A67,'Master data'!$CL:$CL,0))</f>
        <v>248529.95375581516</v>
      </c>
      <c r="T67" s="21">
        <f>INDEX('Master data'!CG:CG,MATCH($M67,'Master data'!$CL:$CL,0))</f>
        <v>0</v>
      </c>
      <c r="U67" s="21">
        <f>INDEX('Master data'!CI:CI,MATCH($M67,'Master data'!$CL:$CL,0))</f>
        <v>4984000</v>
      </c>
      <c r="V67" s="22">
        <f>INDEX('Master data'!CJ:CJ,MATCH($M67,'Master data'!$CL:$CL,0))</f>
        <v>2.9000000000000001E-2</v>
      </c>
      <c r="W67" s="19">
        <f>INDEX('Master data'!D:D,MATCH(M67,'Master data'!$CL:$CL,0))</f>
        <v>0</v>
      </c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6"/>
      <c r="AJ67" s="5"/>
      <c r="AK67" s="1"/>
      <c r="AL67" s="5"/>
    </row>
    <row r="68" spans="1:38" x14ac:dyDescent="0.3">
      <c r="A68" s="20">
        <f t="shared" ref="A68:A102" si="4">A67+1</f>
        <v>66</v>
      </c>
      <c r="B68" s="20" t="str">
        <f>INDEX('Master data'!A:A,MATCH($A68,'Master data'!$CK:$CK,0))</f>
        <v>Koke</v>
      </c>
      <c r="C68" s="20" t="str">
        <f>INDEX('Master data'!B:B,MATCH($A68,'Master data'!$CK:$CK,0))</f>
        <v>Spain</v>
      </c>
      <c r="D68" s="17" t="str">
        <f>INDEX('Master data'!C:C,MATCH($A68,'Master data'!$CK:$CK,0))</f>
        <v>Midfield</v>
      </c>
      <c r="E68" s="21">
        <f>INDEX('Master data'!G:G,MATCH($A68,'Master data'!$CK:$CK,0))</f>
        <v>4012000</v>
      </c>
      <c r="F68" s="21">
        <f>INDEX('Master data'!AK:AK,MATCH($A68,'Master data'!$CK:$CK,0))</f>
        <v>59160.851474902978</v>
      </c>
      <c r="G68" s="18">
        <f>INDEX('Master data'!BY:BY,MATCH($A68,'Master data'!$CK:$CK,0))</f>
        <v>196379.02821923903</v>
      </c>
      <c r="H68" s="21">
        <f>INDEX('Master data'!CG:CG,MATCH($A68,'Master data'!$CK:$CK,0))</f>
        <v>0</v>
      </c>
      <c r="I68" s="21">
        <f>INDEX('Master data'!CI:CI,MATCH($A68,'Master data'!$CK:$CK,0))</f>
        <v>4012000</v>
      </c>
      <c r="J68" s="22">
        <f>INDEX('Master data'!CJ:CJ,MATCH($A68,'Master data'!$CK:$CK,0))</f>
        <v>3.2000000000000001E-2</v>
      </c>
      <c r="K68" s="25">
        <f>INDEX('Master data'!D:D,MATCH($A68,'Master data'!$CK:$CK,0))</f>
        <v>0</v>
      </c>
      <c r="L68" s="13"/>
      <c r="M68" s="20">
        <f t="shared" ref="M68:M102" si="5">M67+1</f>
        <v>66</v>
      </c>
      <c r="N68" s="20" t="str">
        <f>INDEX('Master data'!A:A,MATCH($M68,'Master data'!$CL:$CL,0))</f>
        <v>Mykola Shaparenko</v>
      </c>
      <c r="O68" s="20" t="str">
        <f>INDEX('Master data'!B:B,MATCH($M68,'Master data'!$CL:$CL,0))</f>
        <v>Ukraine</v>
      </c>
      <c r="P68" s="17" t="str">
        <f>INDEX('Master data'!C:C,MATCH($M68,'Master data'!$CL:$CL,0))</f>
        <v>Midfield</v>
      </c>
      <c r="Q68" s="21">
        <f>INDEX('Master data'!G:G,MATCH($M68,'Master data'!$CL:$CL,0))</f>
        <v>3004000</v>
      </c>
      <c r="R68" s="21">
        <f>INDEX('Master data'!AK:AK,MATCH($A68,'Master data'!$CL:$CL,0))</f>
        <v>56149.232714134298</v>
      </c>
      <c r="S68" s="18">
        <f>INDEX('Master data'!BY:BY,MATCH($A68,'Master data'!$CL:$CL,0))</f>
        <v>138858.34877254552</v>
      </c>
      <c r="T68" s="21">
        <f>INDEX('Master data'!CG:CG,MATCH($M68,'Master data'!$CL:$CL,0))</f>
        <v>0</v>
      </c>
      <c r="U68" s="21">
        <f>INDEX('Master data'!CI:CI,MATCH($M68,'Master data'!$CL:$CL,0))</f>
        <v>3004000</v>
      </c>
      <c r="V68" s="22">
        <f>INDEX('Master data'!CJ:CJ,MATCH($M68,'Master data'!$CL:$CL,0))</f>
        <v>2.9000000000000001E-2</v>
      </c>
      <c r="W68" s="19">
        <f>INDEX('Master data'!D:D,MATCH(M68,'Master data'!$CL:$CL,0))</f>
        <v>0</v>
      </c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6"/>
      <c r="AJ68" s="5"/>
      <c r="AK68" s="1"/>
      <c r="AL68" s="5"/>
    </row>
    <row r="69" spans="1:38" x14ac:dyDescent="0.3">
      <c r="A69" s="20">
        <f t="shared" si="4"/>
        <v>67</v>
      </c>
      <c r="B69" s="20" t="str">
        <f>INDEX('Master data'!A:A,MATCH($A69,'Master data'!$CK:$CK,0))</f>
        <v>Jorginho</v>
      </c>
      <c r="C69" s="20" t="str">
        <f>INDEX('Master data'!B:B,MATCH($A69,'Master data'!$CK:$CK,0))</f>
        <v>Italy</v>
      </c>
      <c r="D69" s="17" t="str">
        <f>INDEX('Master data'!C:C,MATCH($A69,'Master data'!$CK:$CK,0))</f>
        <v>Midfield</v>
      </c>
      <c r="E69" s="21">
        <f>INDEX('Master data'!G:G,MATCH($A69,'Master data'!$CK:$CK,0))</f>
        <v>4062000</v>
      </c>
      <c r="F69" s="21">
        <f>INDEX('Master data'!AK:AK,MATCH($A69,'Master data'!$CK:$CK,0))</f>
        <v>61566.276127808516</v>
      </c>
      <c r="G69" s="18">
        <f>INDEX('Master data'!BY:BY,MATCH($A69,'Master data'!$CK:$CK,0))</f>
        <v>196290.75006113586</v>
      </c>
      <c r="H69" s="21">
        <f>INDEX('Master data'!CG:CG,MATCH($A69,'Master data'!$CK:$CK,0))</f>
        <v>0</v>
      </c>
      <c r="I69" s="21">
        <f>INDEX('Master data'!CI:CI,MATCH($A69,'Master data'!$CK:$CK,0))</f>
        <v>4062000</v>
      </c>
      <c r="J69" s="22">
        <f>INDEX('Master data'!CJ:CJ,MATCH($A69,'Master data'!$CK:$CK,0))</f>
        <v>3.1E-2</v>
      </c>
      <c r="K69" s="25">
        <f>INDEX('Master data'!D:D,MATCH($A69,'Master data'!$CK:$CK,0))</f>
        <v>0</v>
      </c>
      <c r="L69" s="13"/>
      <c r="M69" s="20">
        <f t="shared" si="5"/>
        <v>67</v>
      </c>
      <c r="N69" s="20" t="str">
        <f>INDEX('Master data'!A:A,MATCH($M69,'Master data'!$CL:$CL,0))</f>
        <v xml:space="preserve"> B. Yilmaz</v>
      </c>
      <c r="O69" s="20" t="str">
        <f>INDEX('Master data'!B:B,MATCH($M69,'Master data'!$CL:$CL,0))</f>
        <v>Turkey</v>
      </c>
      <c r="P69" s="17" t="str">
        <f>INDEX('Master data'!C:C,MATCH($M69,'Master data'!$CL:$CL,0))</f>
        <v>Striker</v>
      </c>
      <c r="Q69" s="21">
        <f>INDEX('Master data'!G:G,MATCH($M69,'Master data'!$CL:$CL,0))</f>
        <v>3968000</v>
      </c>
      <c r="R69" s="21">
        <f>INDEX('Master data'!AK:AK,MATCH($A69,'Master data'!$CL:$CL,0))</f>
        <v>71495.036371502778</v>
      </c>
      <c r="S69" s="18">
        <f>INDEX('Master data'!BY:BY,MATCH($A69,'Master data'!$CL:$CL,0))</f>
        <v>201934.78836386715</v>
      </c>
      <c r="T69" s="21">
        <f>INDEX('Master data'!CG:CG,MATCH($M69,'Master data'!$CL:$CL,0))</f>
        <v>0</v>
      </c>
      <c r="U69" s="21">
        <f>INDEX('Master data'!CI:CI,MATCH($M69,'Master data'!$CL:$CL,0))</f>
        <v>3968000</v>
      </c>
      <c r="V69" s="22">
        <f>INDEX('Master data'!CJ:CJ,MATCH($M69,'Master data'!$CL:$CL,0))</f>
        <v>2.9000000000000001E-2</v>
      </c>
      <c r="W69" s="19">
        <f>INDEX('Master data'!D:D,MATCH(M69,'Master data'!$CL:$CL,0))</f>
        <v>0</v>
      </c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6"/>
      <c r="AJ69" s="5"/>
      <c r="AK69" s="1"/>
      <c r="AL69" s="5"/>
    </row>
    <row r="70" spans="1:38" x14ac:dyDescent="0.3">
      <c r="A70" s="20">
        <f t="shared" si="4"/>
        <v>68</v>
      </c>
      <c r="B70" s="20" t="str">
        <f>INDEX('Master data'!A:A,MATCH($A70,'Master data'!$CK:$CK,0))</f>
        <v>Aleksandr Golovin</v>
      </c>
      <c r="C70" s="20" t="str">
        <f>INDEX('Master data'!B:B,MATCH($A70,'Master data'!$CK:$CK,0))</f>
        <v>Russia</v>
      </c>
      <c r="D70" s="17" t="str">
        <f>INDEX('Master data'!C:C,MATCH($A70,'Master data'!$CK:$CK,0))</f>
        <v>Midfield</v>
      </c>
      <c r="E70" s="21">
        <f>INDEX('Master data'!G:G,MATCH($A70,'Master data'!$CK:$CK,0))</f>
        <v>3968000</v>
      </c>
      <c r="F70" s="21">
        <f>INDEX('Master data'!AK:AK,MATCH($A70,'Master data'!$CK:$CK,0))</f>
        <v>93859.668037724885</v>
      </c>
      <c r="G70" s="18">
        <f>INDEX('Master data'!BY:BY,MATCH($A70,'Master data'!$CK:$CK,0))</f>
        <v>208349.51586716154</v>
      </c>
      <c r="H70" s="21">
        <f>INDEX('Master data'!CG:CG,MATCH($A70,'Master data'!$CK:$CK,0))</f>
        <v>0</v>
      </c>
      <c r="I70" s="21">
        <f>INDEX('Master data'!CI:CI,MATCH($A70,'Master data'!$CK:$CK,0))</f>
        <v>3968000</v>
      </c>
      <c r="J70" s="22">
        <f>INDEX('Master data'!CJ:CJ,MATCH($A70,'Master data'!$CK:$CK,0))</f>
        <v>3.2000000000000001E-2</v>
      </c>
      <c r="K70" s="25">
        <f>INDEX('Master data'!D:D,MATCH($A70,'Master data'!$CK:$CK,0))</f>
        <v>0</v>
      </c>
      <c r="L70" s="13"/>
      <c r="M70" s="20">
        <f t="shared" si="5"/>
        <v>68</v>
      </c>
      <c r="N70" s="20" t="str">
        <f>INDEX('Master data'!A:A,MATCH($M70,'Master data'!$CL:$CL,0))</f>
        <v xml:space="preserve"> E. Hazard</v>
      </c>
      <c r="O70" s="20" t="str">
        <f>INDEX('Master data'!B:B,MATCH($M70,'Master data'!$CL:$CL,0))</f>
        <v>Belgium</v>
      </c>
      <c r="P70" s="17" t="str">
        <f>INDEX('Master data'!C:C,MATCH($M70,'Master data'!$CL:$CL,0))</f>
        <v>Striker</v>
      </c>
      <c r="Q70" s="21">
        <f>INDEX('Master data'!G:G,MATCH($M70,'Master data'!$CL:$CL,0))</f>
        <v>6042000</v>
      </c>
      <c r="R70" s="21">
        <f>INDEX('Master data'!AK:AK,MATCH($A70,'Master data'!$CL:$CL,0))</f>
        <v>65990.703368952716</v>
      </c>
      <c r="S70" s="18">
        <f>INDEX('Master data'!BY:BY,MATCH($A70,'Master data'!$CL:$CL,0))</f>
        <v>276727.34378969669</v>
      </c>
      <c r="T70" s="21">
        <f>INDEX('Master data'!CG:CG,MATCH($M70,'Master data'!$CL:$CL,0))</f>
        <v>0</v>
      </c>
      <c r="U70" s="21">
        <f>INDEX('Master data'!CI:CI,MATCH($M70,'Master data'!$CL:$CL,0))</f>
        <v>6042000</v>
      </c>
      <c r="V70" s="22">
        <f>INDEX('Master data'!CJ:CJ,MATCH($M70,'Master data'!$CL:$CL,0))</f>
        <v>2.8000000000000001E-2</v>
      </c>
      <c r="W70" s="19">
        <f>INDEX('Master data'!D:D,MATCH(M70,'Master data'!$CL:$CL,0))</f>
        <v>0</v>
      </c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6"/>
      <c r="AJ70" s="5"/>
      <c r="AK70" s="1"/>
      <c r="AL70" s="5"/>
    </row>
    <row r="71" spans="1:38" x14ac:dyDescent="0.3">
      <c r="A71" s="20">
        <f t="shared" si="4"/>
        <v>69</v>
      </c>
      <c r="B71" s="20" t="str">
        <f>INDEX('Master data'!A:A,MATCH($A71,'Master data'!$CK:$CK,0))</f>
        <v>Nicolò Barella</v>
      </c>
      <c r="C71" s="20" t="str">
        <f>INDEX('Master data'!B:B,MATCH($A71,'Master data'!$CK:$CK,0))</f>
        <v>Italy</v>
      </c>
      <c r="D71" s="17" t="str">
        <f>INDEX('Master data'!C:C,MATCH($A71,'Master data'!$CK:$CK,0))</f>
        <v>Midfield</v>
      </c>
      <c r="E71" s="21">
        <f>INDEX('Master data'!G:G,MATCH($A71,'Master data'!$CK:$CK,0))</f>
        <v>4062000</v>
      </c>
      <c r="F71" s="21">
        <f>INDEX('Master data'!AK:AK,MATCH($A71,'Master data'!$CK:$CK,0))</f>
        <v>60833.672420078765</v>
      </c>
      <c r="G71" s="18">
        <f>INDEX('Master data'!BY:BY,MATCH($A71,'Master data'!$CK:$CK,0))</f>
        <v>193920.54446331866</v>
      </c>
      <c r="H71" s="21">
        <f>INDEX('Master data'!CG:CG,MATCH($A71,'Master data'!$CK:$CK,0))</f>
        <v>0</v>
      </c>
      <c r="I71" s="21">
        <f>INDEX('Master data'!CI:CI,MATCH($A71,'Master data'!$CK:$CK,0))</f>
        <v>4062000</v>
      </c>
      <c r="J71" s="22">
        <f>INDEX('Master data'!CJ:CJ,MATCH($A71,'Master data'!$CK:$CK,0))</f>
        <v>3.1E-2</v>
      </c>
      <c r="K71" s="25">
        <f>INDEX('Master data'!D:D,MATCH($A71,'Master data'!$CK:$CK,0))</f>
        <v>0</v>
      </c>
      <c r="L71" s="13"/>
      <c r="M71" s="20">
        <f t="shared" si="5"/>
        <v>69</v>
      </c>
      <c r="N71" s="20" t="str">
        <f>INDEX('Master data'!A:A,MATCH($M71,'Master data'!$CL:$CL,0))</f>
        <v xml:space="preserve"> F. Torres</v>
      </c>
      <c r="O71" s="20" t="str">
        <f>INDEX('Master data'!B:B,MATCH($M71,'Master data'!$CL:$CL,0))</f>
        <v>Spain</v>
      </c>
      <c r="P71" s="17" t="str">
        <f>INDEX('Master data'!C:C,MATCH($M71,'Master data'!$CL:$CL,0))</f>
        <v>Striker</v>
      </c>
      <c r="Q71" s="21">
        <f>INDEX('Master data'!G:G,MATCH($M71,'Master data'!$CL:$CL,0))</f>
        <v>6022000</v>
      </c>
      <c r="R71" s="21">
        <f>INDEX('Master data'!AK:AK,MATCH($A71,'Master data'!$CL:$CL,0))</f>
        <v>79753.602018500766</v>
      </c>
      <c r="S71" s="18">
        <f>INDEX('Master data'!BY:BY,MATCH($A71,'Master data'!$CL:$CL,0))</f>
        <v>264375.1876668667</v>
      </c>
      <c r="T71" s="21">
        <f>INDEX('Master data'!CG:CG,MATCH($M71,'Master data'!$CL:$CL,0))</f>
        <v>0</v>
      </c>
      <c r="U71" s="21">
        <f>INDEX('Master data'!CI:CI,MATCH($M71,'Master data'!$CL:$CL,0))</f>
        <v>6022000</v>
      </c>
      <c r="V71" s="22">
        <f>INDEX('Master data'!CJ:CJ,MATCH($M71,'Master data'!$CL:$CL,0))</f>
        <v>2.8000000000000001E-2</v>
      </c>
      <c r="W71" s="19">
        <f>INDEX('Master data'!D:D,MATCH(M71,'Master data'!$CL:$CL,0))</f>
        <v>0</v>
      </c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6"/>
      <c r="AJ71" s="5"/>
      <c r="AK71" s="1"/>
      <c r="AL71" s="5"/>
    </row>
    <row r="72" spans="1:38" x14ac:dyDescent="0.3">
      <c r="A72" s="20">
        <f t="shared" si="4"/>
        <v>70</v>
      </c>
      <c r="B72" s="20" t="str">
        <f>INDEX('Master data'!A:A,MATCH($A72,'Master data'!$CK:$CK,0))</f>
        <v>Antonio Rüdiger</v>
      </c>
      <c r="C72" s="20" t="str">
        <f>INDEX('Master data'!B:B,MATCH($A72,'Master data'!$CK:$CK,0))</f>
        <v>Germany</v>
      </c>
      <c r="D72" s="17" t="str">
        <f>INDEX('Master data'!C:C,MATCH($A72,'Master data'!$CK:$CK,0))</f>
        <v>Defense</v>
      </c>
      <c r="E72" s="21">
        <f>INDEX('Master data'!G:G,MATCH($A72,'Master data'!$CK:$CK,0))</f>
        <v>3994000</v>
      </c>
      <c r="F72" s="21">
        <f>INDEX('Master data'!AK:AK,MATCH($A72,'Master data'!$CK:$CK,0))</f>
        <v>44568.638795593732</v>
      </c>
      <c r="G72" s="18">
        <f>INDEX('Master data'!BY:BY,MATCH($A72,'Master data'!$CK:$CK,0))</f>
        <v>206418.81699692953</v>
      </c>
      <c r="H72" s="21">
        <f>INDEX('Master data'!CG:CG,MATCH($A72,'Master data'!$CK:$CK,0))</f>
        <v>0</v>
      </c>
      <c r="I72" s="21">
        <f>INDEX('Master data'!CI:CI,MATCH($A72,'Master data'!$CK:$CK,0))</f>
        <v>3994000</v>
      </c>
      <c r="J72" s="22">
        <f>INDEX('Master data'!CJ:CJ,MATCH($A72,'Master data'!$CK:$CK,0))</f>
        <v>3.1E-2</v>
      </c>
      <c r="K72" s="25">
        <f>INDEX('Master data'!D:D,MATCH($A72,'Master data'!$CK:$CK,0))</f>
        <v>0</v>
      </c>
      <c r="L72" s="13"/>
      <c r="M72" s="20">
        <f t="shared" si="5"/>
        <v>70</v>
      </c>
      <c r="N72" s="20" t="str">
        <f>INDEX('Master data'!A:A,MATCH($M72,'Master data'!$CL:$CL,0))</f>
        <v>Toby Alderweireld</v>
      </c>
      <c r="O72" s="20" t="str">
        <f>INDEX('Master data'!B:B,MATCH($M72,'Master data'!$CL:$CL,0))</f>
        <v>Belgium</v>
      </c>
      <c r="P72" s="17" t="str">
        <f>INDEX('Master data'!C:C,MATCH($M72,'Master data'!$CL:$CL,0))</f>
        <v>Defense</v>
      </c>
      <c r="Q72" s="21">
        <f>INDEX('Master data'!G:G,MATCH($M72,'Master data'!$CL:$CL,0))</f>
        <v>4612000</v>
      </c>
      <c r="R72" s="21">
        <f>INDEX('Master data'!AK:AK,MATCH($A72,'Master data'!$CL:$CL,0))</f>
        <v>49905.948233499257</v>
      </c>
      <c r="S72" s="18">
        <f>INDEX('Master data'!BY:BY,MATCH($A72,'Master data'!$CL:$CL,0))</f>
        <v>206052.37233885986</v>
      </c>
      <c r="T72" s="21">
        <f>INDEX('Master data'!CG:CG,MATCH($M72,'Master data'!$CL:$CL,0))</f>
        <v>0</v>
      </c>
      <c r="U72" s="21">
        <f>INDEX('Master data'!CI:CI,MATCH($M72,'Master data'!$CL:$CL,0))</f>
        <v>4612000</v>
      </c>
      <c r="V72" s="22">
        <f>INDEX('Master data'!CJ:CJ,MATCH($M72,'Master data'!$CL:$CL,0))</f>
        <v>2.8000000000000001E-2</v>
      </c>
      <c r="W72" s="19">
        <f>INDEX('Master data'!D:D,MATCH(M72,'Master data'!$CL:$CL,0))</f>
        <v>0</v>
      </c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6"/>
      <c r="AJ72" s="5"/>
      <c r="AK72" s="1"/>
      <c r="AL72" s="5"/>
    </row>
    <row r="73" spans="1:38" x14ac:dyDescent="0.3">
      <c r="A73" s="20">
        <f t="shared" si="4"/>
        <v>71</v>
      </c>
      <c r="B73" s="20" t="str">
        <f>INDEX('Master data'!A:A,MATCH($A73,'Master data'!$CK:$CK,0))</f>
        <v>Aleksey Miranchuk</v>
      </c>
      <c r="C73" s="20" t="str">
        <f>INDEX('Master data'!B:B,MATCH($A73,'Master data'!$CK:$CK,0))</f>
        <v>Russia</v>
      </c>
      <c r="D73" s="17" t="str">
        <f>INDEX('Master data'!C:C,MATCH($A73,'Master data'!$CK:$CK,0))</f>
        <v>Midfield</v>
      </c>
      <c r="E73" s="21">
        <f>INDEX('Master data'!G:G,MATCH($A73,'Master data'!$CK:$CK,0))</f>
        <v>2984000</v>
      </c>
      <c r="F73" s="21">
        <f>INDEX('Master data'!AK:AK,MATCH($A73,'Master data'!$CK:$CK,0))</f>
        <v>89143.626861419136</v>
      </c>
      <c r="G73" s="18">
        <f>INDEX('Master data'!BY:BY,MATCH($A73,'Master data'!$CK:$CK,0))</f>
        <v>199758.64182000773</v>
      </c>
      <c r="H73" s="21">
        <f>INDEX('Master data'!CG:CG,MATCH($A73,'Master data'!$CK:$CK,0))</f>
        <v>0</v>
      </c>
      <c r="I73" s="21">
        <f>INDEX('Master data'!CI:CI,MATCH($A73,'Master data'!$CK:$CK,0))</f>
        <v>2984000</v>
      </c>
      <c r="J73" s="22">
        <f>INDEX('Master data'!CJ:CJ,MATCH($A73,'Master data'!$CK:$CK,0))</f>
        <v>4.1000000000000002E-2</v>
      </c>
      <c r="K73" s="25">
        <f>INDEX('Master data'!D:D,MATCH($A73,'Master data'!$CK:$CK,0))</f>
        <v>0</v>
      </c>
      <c r="L73" s="13"/>
      <c r="M73" s="20">
        <f t="shared" si="5"/>
        <v>71</v>
      </c>
      <c r="N73" s="20" t="str">
        <f>INDEX('Master data'!A:A,MATCH($M73,'Master data'!$CL:$CL,0))</f>
        <v>Declan Rice</v>
      </c>
      <c r="O73" s="20" t="str">
        <f>INDEX('Master data'!B:B,MATCH($M73,'Master data'!$CL:$CL,0))</f>
        <v>England</v>
      </c>
      <c r="P73" s="17" t="str">
        <f>INDEX('Master data'!C:C,MATCH($M73,'Master data'!$CL:$CL,0))</f>
        <v>Midfield</v>
      </c>
      <c r="Q73" s="21">
        <f>INDEX('Master data'!G:G,MATCH($M73,'Master data'!$CL:$CL,0))</f>
        <v>3542000</v>
      </c>
      <c r="R73" s="21">
        <f>INDEX('Master data'!AK:AK,MATCH($A73,'Master data'!$CL:$CL,0))</f>
        <v>52488.440692800868</v>
      </c>
      <c r="S73" s="18">
        <f>INDEX('Master data'!BY:BY,MATCH($A73,'Master data'!$CL:$CL,0))</f>
        <v>154701.29617818081</v>
      </c>
      <c r="T73" s="21">
        <f>INDEX('Master data'!CG:CG,MATCH($M73,'Master data'!$CL:$CL,0))</f>
        <v>0</v>
      </c>
      <c r="U73" s="21">
        <f>INDEX('Master data'!CI:CI,MATCH($M73,'Master data'!$CL:$CL,0))</f>
        <v>3542000</v>
      </c>
      <c r="V73" s="22">
        <f>INDEX('Master data'!CJ:CJ,MATCH($M73,'Master data'!$CL:$CL,0))</f>
        <v>2.8000000000000001E-2</v>
      </c>
      <c r="W73" s="19">
        <f>INDEX('Master data'!D:D,MATCH(M73,'Master data'!$CL:$CL,0))</f>
        <v>0</v>
      </c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6"/>
      <c r="AJ73" s="5"/>
      <c r="AK73" s="1"/>
      <c r="AL73" s="5"/>
    </row>
    <row r="74" spans="1:38" x14ac:dyDescent="0.3">
      <c r="A74" s="20">
        <f t="shared" si="4"/>
        <v>72</v>
      </c>
      <c r="B74" s="20" t="str">
        <f>INDEX('Master data'!A:A,MATCH($A74,'Master data'!$CK:$CK,0))</f>
        <v>Emil Forsberg</v>
      </c>
      <c r="C74" s="20" t="str">
        <f>INDEX('Master data'!B:B,MATCH($A74,'Master data'!$CK:$CK,0))</f>
        <v>Sweden</v>
      </c>
      <c r="D74" s="17" t="str">
        <f>INDEX('Master data'!C:C,MATCH($A74,'Master data'!$CK:$CK,0))</f>
        <v>Midfield</v>
      </c>
      <c r="E74" s="21">
        <f>INDEX('Master data'!G:G,MATCH($A74,'Master data'!$CK:$CK,0))</f>
        <v>4012000</v>
      </c>
      <c r="F74" s="21">
        <f>INDEX('Master data'!AK:AK,MATCH($A74,'Master data'!$CK:$CK,0))</f>
        <v>73091.456948605075</v>
      </c>
      <c r="G74" s="18">
        <f>INDEX('Master data'!BY:BY,MATCH($A74,'Master data'!$CK:$CK,0))</f>
        <v>199220.84292296824</v>
      </c>
      <c r="H74" s="21">
        <f>INDEX('Master data'!CG:CG,MATCH($A74,'Master data'!$CK:$CK,0))</f>
        <v>0</v>
      </c>
      <c r="I74" s="21">
        <f>INDEX('Master data'!CI:CI,MATCH($A74,'Master data'!$CK:$CK,0))</f>
        <v>4012000</v>
      </c>
      <c r="J74" s="22">
        <f>INDEX('Master data'!CJ:CJ,MATCH($A74,'Master data'!$CK:$CK,0))</f>
        <v>0.03</v>
      </c>
      <c r="K74" s="25">
        <f>INDEX('Master data'!D:D,MATCH($A74,'Master data'!$CK:$CK,0))</f>
        <v>0</v>
      </c>
      <c r="L74" s="13"/>
      <c r="M74" s="20">
        <f t="shared" si="5"/>
        <v>72</v>
      </c>
      <c r="N74" s="20" t="str">
        <f>INDEX('Master data'!A:A,MATCH($M74,'Master data'!$CL:$CL,0))</f>
        <v>Alexander Isak</v>
      </c>
      <c r="O74" s="20" t="str">
        <f>INDEX('Master data'!B:B,MATCH($M74,'Master data'!$CL:$CL,0))</f>
        <v>Sweden</v>
      </c>
      <c r="P74" s="17" t="str">
        <f>INDEX('Master data'!C:C,MATCH($M74,'Master data'!$CL:$CL,0))</f>
        <v>Striker</v>
      </c>
      <c r="Q74" s="21">
        <f>INDEX('Master data'!G:G,MATCH($M74,'Master data'!$CL:$CL,0))</f>
        <v>5012000</v>
      </c>
      <c r="R74" s="21">
        <f>INDEX('Master data'!AK:AK,MATCH($A74,'Master data'!$CL:$CL,0))</f>
        <v>83462.317147474299</v>
      </c>
      <c r="S74" s="18">
        <f>INDEX('Master data'!BY:BY,MATCH($A74,'Master data'!$CL:$CL,0))</f>
        <v>229123.0004892828</v>
      </c>
      <c r="T74" s="21">
        <f>INDEX('Master data'!CG:CG,MATCH($M74,'Master data'!$CL:$CL,0))</f>
        <v>0</v>
      </c>
      <c r="U74" s="21">
        <f>INDEX('Master data'!CI:CI,MATCH($M74,'Master data'!$CL:$CL,0))</f>
        <v>5012000</v>
      </c>
      <c r="V74" s="22">
        <f>INDEX('Master data'!CJ:CJ,MATCH($M74,'Master data'!$CL:$CL,0))</f>
        <v>2.8000000000000001E-2</v>
      </c>
      <c r="W74" s="19">
        <f>INDEX('Master data'!D:D,MATCH(M74,'Master data'!$CL:$CL,0))</f>
        <v>0</v>
      </c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6"/>
      <c r="AJ74" s="5"/>
      <c r="AK74" s="1"/>
      <c r="AL74" s="5"/>
    </row>
    <row r="75" spans="1:38" x14ac:dyDescent="0.3">
      <c r="A75" s="20">
        <f t="shared" si="4"/>
        <v>73</v>
      </c>
      <c r="B75" s="20" t="str">
        <f>INDEX('Master data'!A:A,MATCH($A75,'Master data'!$CK:$CK,0))</f>
        <v>Dedryck Boyata</v>
      </c>
      <c r="C75" s="20" t="str">
        <f>INDEX('Master data'!B:B,MATCH($A75,'Master data'!$CK:$CK,0))</f>
        <v>Belgium</v>
      </c>
      <c r="D75" s="17" t="str">
        <f>INDEX('Master data'!C:C,MATCH($A75,'Master data'!$CK:$CK,0))</f>
        <v>Defense</v>
      </c>
      <c r="E75" s="21">
        <f>INDEX('Master data'!G:G,MATCH($A75,'Master data'!$CK:$CK,0))</f>
        <v>3612000</v>
      </c>
      <c r="F75" s="21">
        <f>INDEX('Master data'!AK:AK,MATCH($A75,'Master data'!$CK:$CK,0))</f>
        <v>46482.907752564184</v>
      </c>
      <c r="G75" s="18">
        <f>INDEX('Master data'!BY:BY,MATCH($A75,'Master data'!$CK:$CK,0))</f>
        <v>193197.68091172629</v>
      </c>
      <c r="H75" s="21">
        <f>INDEX('Master data'!CG:CG,MATCH($A75,'Master data'!$CK:$CK,0))</f>
        <v>0</v>
      </c>
      <c r="I75" s="21">
        <f>INDEX('Master data'!CI:CI,MATCH($A75,'Master data'!$CK:$CK,0))</f>
        <v>3612000</v>
      </c>
      <c r="J75" s="22">
        <f>INDEX('Master data'!CJ:CJ,MATCH($A75,'Master data'!$CK:$CK,0))</f>
        <v>3.3000000000000002E-2</v>
      </c>
      <c r="K75" s="25">
        <f>INDEX('Master data'!D:D,MATCH($A75,'Master data'!$CK:$CK,0))</f>
        <v>0</v>
      </c>
      <c r="L75" s="13"/>
      <c r="M75" s="20">
        <f t="shared" si="5"/>
        <v>73</v>
      </c>
      <c r="N75" s="20" t="str">
        <f>INDEX('Master data'!A:A,MATCH($M75,'Master data'!$CL:$CL,0))</f>
        <v>Georgiy Bushchan</v>
      </c>
      <c r="O75" s="20" t="str">
        <f>INDEX('Master data'!B:B,MATCH($M75,'Master data'!$CL:$CL,0))</f>
        <v>Ukraine</v>
      </c>
      <c r="P75" s="17" t="str">
        <f>INDEX('Master data'!C:C,MATCH($M75,'Master data'!$CL:$CL,0))</f>
        <v>Goalkeeper</v>
      </c>
      <c r="Q75" s="21">
        <f>INDEX('Master data'!G:G,MATCH($M75,'Master data'!$CL:$CL,0))</f>
        <v>4008000</v>
      </c>
      <c r="R75" s="21">
        <f>INDEX('Master data'!AK:AK,MATCH($A75,'Master data'!$CL:$CL,0))</f>
        <v>70785.678406209714</v>
      </c>
      <c r="S75" s="18">
        <f>INDEX('Master data'!BY:BY,MATCH($A75,'Master data'!$CL:$CL,0))</f>
        <v>181243.66744245595</v>
      </c>
      <c r="T75" s="21">
        <f>INDEX('Master data'!CG:CG,MATCH($M75,'Master data'!$CL:$CL,0))</f>
        <v>0</v>
      </c>
      <c r="U75" s="21">
        <f>INDEX('Master data'!CI:CI,MATCH($M75,'Master data'!$CL:$CL,0))</f>
        <v>4008000</v>
      </c>
      <c r="V75" s="22">
        <f>INDEX('Master data'!CJ:CJ,MATCH($M75,'Master data'!$CL:$CL,0))</f>
        <v>2.8000000000000001E-2</v>
      </c>
      <c r="W75" s="19">
        <f>INDEX('Master data'!D:D,MATCH(M75,'Master data'!$CL:$CL,0))</f>
        <v>0</v>
      </c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6"/>
      <c r="AJ75" s="5"/>
      <c r="AK75" s="1"/>
      <c r="AL75" s="5"/>
    </row>
    <row r="76" spans="1:38" x14ac:dyDescent="0.3">
      <c r="A76" s="20">
        <f t="shared" si="4"/>
        <v>74</v>
      </c>
      <c r="B76" s="20" t="str">
        <f>INDEX('Master data'!A:A,MATCH($A76,'Master data'!$CK:$CK,0))</f>
        <v>Mário Fernandes</v>
      </c>
      <c r="C76" s="20" t="str">
        <f>INDEX('Master data'!B:B,MATCH($A76,'Master data'!$CK:$CK,0))</f>
        <v>Russia</v>
      </c>
      <c r="D76" s="17" t="str">
        <f>INDEX('Master data'!C:C,MATCH($A76,'Master data'!$CK:$CK,0))</f>
        <v>Defense</v>
      </c>
      <c r="E76" s="21">
        <f>INDEX('Master data'!G:G,MATCH($A76,'Master data'!$CK:$CK,0))</f>
        <v>3478000</v>
      </c>
      <c r="F76" s="21">
        <f>INDEX('Master data'!AK:AK,MATCH($A76,'Master data'!$CK:$CK,0))</f>
        <v>89764.310188699354</v>
      </c>
      <c r="G76" s="18">
        <f>INDEX('Master data'!BY:BY,MATCH($A76,'Master data'!$CK:$CK,0))</f>
        <v>193384.60644004407</v>
      </c>
      <c r="H76" s="21">
        <f>INDEX('Master data'!CG:CG,MATCH($A76,'Master data'!$CK:$CK,0))</f>
        <v>0</v>
      </c>
      <c r="I76" s="21">
        <f>INDEX('Master data'!CI:CI,MATCH($A76,'Master data'!$CK:$CK,0))</f>
        <v>3478000</v>
      </c>
      <c r="J76" s="22">
        <f>INDEX('Master data'!CJ:CJ,MATCH($A76,'Master data'!$CK:$CK,0))</f>
        <v>3.4000000000000002E-2</v>
      </c>
      <c r="K76" s="25">
        <f>INDEX('Master data'!D:D,MATCH($A76,'Master data'!$CK:$CK,0))</f>
        <v>0</v>
      </c>
      <c r="L76" s="13"/>
      <c r="M76" s="20">
        <f t="shared" si="5"/>
        <v>74</v>
      </c>
      <c r="N76" s="20" t="str">
        <f>INDEX('Master data'!A:A,MATCH($M76,'Master data'!$CL:$CL,0))</f>
        <v>Mason Mount</v>
      </c>
      <c r="O76" s="20" t="str">
        <f>INDEX('Master data'!B:B,MATCH($M76,'Master data'!$CL:$CL,0))</f>
        <v>England</v>
      </c>
      <c r="P76" s="17" t="str">
        <f>INDEX('Master data'!C:C,MATCH($M76,'Master data'!$CL:$CL,0))</f>
        <v>Midfield</v>
      </c>
      <c r="Q76" s="21">
        <f>INDEX('Master data'!G:G,MATCH($M76,'Master data'!$CL:$CL,0))</f>
        <v>5542000</v>
      </c>
      <c r="R76" s="21">
        <f>INDEX('Master data'!AK:AK,MATCH($A76,'Master data'!$CL:$CL,0))</f>
        <v>76310.801851461714</v>
      </c>
      <c r="S76" s="18">
        <f>INDEX('Master data'!BY:BY,MATCH($A76,'Master data'!$CL:$CL,0))</f>
        <v>228343.48837486407</v>
      </c>
      <c r="T76" s="21">
        <f>INDEX('Master data'!CG:CG,MATCH($M76,'Master data'!$CL:$CL,0))</f>
        <v>0</v>
      </c>
      <c r="U76" s="21">
        <f>INDEX('Master data'!CI:CI,MATCH($M76,'Master data'!$CL:$CL,0))</f>
        <v>5542000</v>
      </c>
      <c r="V76" s="22">
        <f>INDEX('Master data'!CJ:CJ,MATCH($M76,'Master data'!$CL:$CL,0))</f>
        <v>2.7E-2</v>
      </c>
      <c r="W76" s="19">
        <f>INDEX('Master data'!D:D,MATCH(M76,'Master data'!$CL:$CL,0))</f>
        <v>0</v>
      </c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6"/>
      <c r="AJ76" s="5"/>
      <c r="AK76" s="1"/>
      <c r="AL76" s="5"/>
    </row>
    <row r="77" spans="1:38" x14ac:dyDescent="0.3">
      <c r="A77" s="20">
        <f t="shared" si="4"/>
        <v>75</v>
      </c>
      <c r="B77" s="20" t="str">
        <f>INDEX('Master data'!A:A,MATCH($A77,'Master data'!$CK:$CK,0))</f>
        <v>Oleksandr Karavayev</v>
      </c>
      <c r="C77" s="20" t="str">
        <f>INDEX('Master data'!B:B,MATCH($A77,'Master data'!$CK:$CK,0))</f>
        <v>Ukraine</v>
      </c>
      <c r="D77" s="17" t="str">
        <f>INDEX('Master data'!C:C,MATCH($A77,'Master data'!$CK:$CK,0))</f>
        <v>Defense</v>
      </c>
      <c r="E77" s="21">
        <f>INDEX('Master data'!G:G,MATCH($A77,'Master data'!$CK:$CK,0))</f>
        <v>2988000</v>
      </c>
      <c r="F77" s="21">
        <f>INDEX('Master data'!AK:AK,MATCH($A77,'Master data'!$CK:$CK,0))</f>
        <v>74520.390473420848</v>
      </c>
      <c r="G77" s="18">
        <f>INDEX('Master data'!BY:BY,MATCH($A77,'Master data'!$CK:$CK,0))</f>
        <v>185036.52836174692</v>
      </c>
      <c r="H77" s="21">
        <f>INDEX('Master data'!CG:CG,MATCH($A77,'Master data'!$CK:$CK,0))</f>
        <v>0</v>
      </c>
      <c r="I77" s="21">
        <f>INDEX('Master data'!CI:CI,MATCH($A77,'Master data'!$CK:$CK,0))</f>
        <v>2988000</v>
      </c>
      <c r="J77" s="22">
        <f>INDEX('Master data'!CJ:CJ,MATCH($A77,'Master data'!$CK:$CK,0))</f>
        <v>3.9E-2</v>
      </c>
      <c r="K77" s="25">
        <f>INDEX('Master data'!D:D,MATCH($A77,'Master data'!$CK:$CK,0))</f>
        <v>0</v>
      </c>
      <c r="L77" s="13"/>
      <c r="M77" s="20">
        <f t="shared" si="5"/>
        <v>75</v>
      </c>
      <c r="N77" s="20" t="str">
        <f>INDEX('Master data'!A:A,MATCH($M77,'Master data'!$CL:$CL,0))</f>
        <v>Jordan Pickford</v>
      </c>
      <c r="O77" s="20" t="str">
        <f>INDEX('Master data'!B:B,MATCH($M77,'Master data'!$CL:$CL,0))</f>
        <v>England</v>
      </c>
      <c r="P77" s="17" t="str">
        <f>INDEX('Master data'!C:C,MATCH($M77,'Master data'!$CL:$CL,0))</f>
        <v>Goalkeeper</v>
      </c>
      <c r="Q77" s="21">
        <f>INDEX('Master data'!G:G,MATCH($M77,'Master data'!$CL:$CL,0))</f>
        <v>6132000</v>
      </c>
      <c r="R77" s="21">
        <f>INDEX('Master data'!AK:AK,MATCH($A77,'Master data'!$CL:$CL,0))</f>
        <v>88300.093541637718</v>
      </c>
      <c r="S77" s="18">
        <f>INDEX('Master data'!BY:BY,MATCH($A77,'Master data'!$CL:$CL,0))</f>
        <v>250821.07440826931</v>
      </c>
      <c r="T77" s="21">
        <f>INDEX('Master data'!CG:CG,MATCH($M77,'Master data'!$CL:$CL,0))</f>
        <v>0</v>
      </c>
      <c r="U77" s="21">
        <f>INDEX('Master data'!CI:CI,MATCH($M77,'Master data'!$CL:$CL,0))</f>
        <v>6132000</v>
      </c>
      <c r="V77" s="22">
        <f>INDEX('Master data'!CJ:CJ,MATCH($M77,'Master data'!$CL:$CL,0))</f>
        <v>2.7E-2</v>
      </c>
      <c r="W77" s="19">
        <f>INDEX('Master data'!D:D,MATCH(M77,'Master data'!$CL:$CL,0))</f>
        <v>0</v>
      </c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6"/>
      <c r="AJ77" s="5"/>
      <c r="AK77" s="1"/>
      <c r="AL77" s="5"/>
    </row>
    <row r="78" spans="1:38" x14ac:dyDescent="0.3">
      <c r="A78" s="20">
        <f t="shared" si="4"/>
        <v>76</v>
      </c>
      <c r="B78" s="20" t="str">
        <f>INDEX('Master data'!A:A,MATCH($A78,'Master data'!$CK:$CK,0))</f>
        <v xml:space="preserve"> B. Yilmaz</v>
      </c>
      <c r="C78" s="20" t="str">
        <f>INDEX('Master data'!B:B,MATCH($A78,'Master data'!$CK:$CK,0))</f>
        <v>Turkey</v>
      </c>
      <c r="D78" s="17" t="str">
        <f>INDEX('Master data'!C:C,MATCH($A78,'Master data'!$CK:$CK,0))</f>
        <v>Striker</v>
      </c>
      <c r="E78" s="21">
        <f>INDEX('Master data'!G:G,MATCH($A78,'Master data'!$CK:$CK,0))</f>
        <v>3968000</v>
      </c>
      <c r="F78" s="21">
        <f>INDEX('Master data'!AK:AK,MATCH($A78,'Master data'!$CK:$CK,0))</f>
        <v>71495.036371502778</v>
      </c>
      <c r="G78" s="18">
        <f>INDEX('Master data'!BY:BY,MATCH($A78,'Master data'!$CK:$CK,0))</f>
        <v>201934.78836386715</v>
      </c>
      <c r="H78" s="21">
        <f>INDEX('Master data'!CG:CG,MATCH($A78,'Master data'!$CK:$CK,0))</f>
        <v>0</v>
      </c>
      <c r="I78" s="21">
        <f>INDEX('Master data'!CI:CI,MATCH($A78,'Master data'!$CK:$CK,0))</f>
        <v>3968000</v>
      </c>
      <c r="J78" s="22">
        <f>INDEX('Master data'!CJ:CJ,MATCH($A78,'Master data'!$CK:$CK,0))</f>
        <v>2.9000000000000001E-2</v>
      </c>
      <c r="K78" s="25">
        <f>INDEX('Master data'!D:D,MATCH($A78,'Master data'!$CK:$CK,0))</f>
        <v>0</v>
      </c>
      <c r="L78" s="13"/>
      <c r="M78" s="20">
        <f t="shared" si="5"/>
        <v>76</v>
      </c>
      <c r="N78" s="20" t="str">
        <f>INDEX('Master data'!A:A,MATCH($M78,'Master data'!$CL:$CL,0))</f>
        <v>Manuel Locatelli</v>
      </c>
      <c r="O78" s="20" t="str">
        <f>INDEX('Master data'!B:B,MATCH($M78,'Master data'!$CL:$CL,0))</f>
        <v>Italy</v>
      </c>
      <c r="P78" s="17" t="str">
        <f>INDEX('Master data'!C:C,MATCH($M78,'Master data'!$CL:$CL,0))</f>
        <v>Midfield</v>
      </c>
      <c r="Q78" s="21">
        <f>INDEX('Master data'!G:G,MATCH($M78,'Master data'!$CL:$CL,0))</f>
        <v>3062000</v>
      </c>
      <c r="R78" s="21">
        <f>INDEX('Master data'!AK:AK,MATCH($A78,'Master data'!$CL:$CL,0))</f>
        <v>40173.516077707194</v>
      </c>
      <c r="S78" s="18">
        <f>INDEX('Master data'!BY:BY,MATCH($A78,'Master data'!$CL:$CL,0))</f>
        <v>128490.10092163825</v>
      </c>
      <c r="T78" s="21">
        <f>INDEX('Master data'!CG:CG,MATCH($M78,'Master data'!$CL:$CL,0))</f>
        <v>0</v>
      </c>
      <c r="U78" s="21">
        <f>INDEX('Master data'!CI:CI,MATCH($M78,'Master data'!$CL:$CL,0))</f>
        <v>3062000</v>
      </c>
      <c r="V78" s="22">
        <f>INDEX('Master data'!CJ:CJ,MATCH($M78,'Master data'!$CL:$CL,0))</f>
        <v>2.7E-2</v>
      </c>
      <c r="W78" s="19">
        <f>INDEX('Master data'!D:D,MATCH(M78,'Master data'!$CL:$CL,0))</f>
        <v>0</v>
      </c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6"/>
      <c r="AJ78" s="5"/>
      <c r="AK78" s="1"/>
      <c r="AL78" s="5"/>
    </row>
    <row r="79" spans="1:38" x14ac:dyDescent="0.3">
      <c r="A79" s="20">
        <f t="shared" si="4"/>
        <v>77</v>
      </c>
      <c r="B79" s="20" t="str">
        <f>INDEX('Master data'!A:A,MATCH($A79,'Master data'!$CK:$CK,0))</f>
        <v>Georgiy Bushchan</v>
      </c>
      <c r="C79" s="20" t="str">
        <f>INDEX('Master data'!B:B,MATCH($A79,'Master data'!$CK:$CK,0))</f>
        <v>Ukraine</v>
      </c>
      <c r="D79" s="17" t="str">
        <f>INDEX('Master data'!C:C,MATCH($A79,'Master data'!$CK:$CK,0))</f>
        <v>Goalkeeper</v>
      </c>
      <c r="E79" s="21">
        <f>INDEX('Master data'!G:G,MATCH($A79,'Master data'!$CK:$CK,0))</f>
        <v>4008000</v>
      </c>
      <c r="F79" s="21">
        <f>INDEX('Master data'!AK:AK,MATCH($A79,'Master data'!$CK:$CK,0))</f>
        <v>70785.678406209714</v>
      </c>
      <c r="G79" s="18">
        <f>INDEX('Master data'!BY:BY,MATCH($A79,'Master data'!$CK:$CK,0))</f>
        <v>181243.66744245595</v>
      </c>
      <c r="H79" s="21">
        <f>INDEX('Master data'!CG:CG,MATCH($A79,'Master data'!$CK:$CK,0))</f>
        <v>0</v>
      </c>
      <c r="I79" s="21">
        <f>INDEX('Master data'!CI:CI,MATCH($A79,'Master data'!$CK:$CK,0))</f>
        <v>4008000</v>
      </c>
      <c r="J79" s="22">
        <f>INDEX('Master data'!CJ:CJ,MATCH($A79,'Master data'!$CK:$CK,0))</f>
        <v>2.8000000000000001E-2</v>
      </c>
      <c r="K79" s="25">
        <f>INDEX('Master data'!D:D,MATCH($A79,'Master data'!$CK:$CK,0))</f>
        <v>0</v>
      </c>
      <c r="L79" s="13"/>
      <c r="M79" s="20">
        <f t="shared" si="5"/>
        <v>77</v>
      </c>
      <c r="N79" s="20" t="str">
        <f>INDEX('Master data'!A:A,MATCH($M79,'Master data'!$CL:$CL,0))</f>
        <v>Lucas Hernández</v>
      </c>
      <c r="O79" s="20" t="str">
        <f>INDEX('Master data'!B:B,MATCH($M79,'Master data'!$CL:$CL,0))</f>
        <v>France</v>
      </c>
      <c r="P79" s="17" t="str">
        <f>INDEX('Master data'!C:C,MATCH($M79,'Master data'!$CL:$CL,0))</f>
        <v>Defense</v>
      </c>
      <c r="Q79" s="21">
        <f>INDEX('Master data'!G:G,MATCH($M79,'Master data'!$CL:$CL,0))</f>
        <v>4092000</v>
      </c>
      <c r="R79" s="21">
        <f>INDEX('Master data'!AK:AK,MATCH($A79,'Master data'!$CL:$CL,0))</f>
        <v>73817.423341161659</v>
      </c>
      <c r="S79" s="18">
        <f>INDEX('Master data'!BY:BY,MATCH($A79,'Master data'!$CL:$CL,0))</f>
        <v>166335.71361681636</v>
      </c>
      <c r="T79" s="21">
        <f>INDEX('Master data'!CG:CG,MATCH($M79,'Master data'!$CL:$CL,0))</f>
        <v>0</v>
      </c>
      <c r="U79" s="21">
        <f>INDEX('Master data'!CI:CI,MATCH($M79,'Master data'!$CL:$CL,0))</f>
        <v>4092000</v>
      </c>
      <c r="V79" s="22">
        <f>INDEX('Master data'!CJ:CJ,MATCH($M79,'Master data'!$CL:$CL,0))</f>
        <v>2.7E-2</v>
      </c>
      <c r="W79" s="19">
        <f>INDEX('Master data'!D:D,MATCH(M79,'Master data'!$CL:$CL,0))</f>
        <v>0</v>
      </c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6"/>
      <c r="AJ79" s="5"/>
      <c r="AK79" s="1"/>
      <c r="AL79" s="5"/>
    </row>
    <row r="80" spans="1:38" x14ac:dyDescent="0.3">
      <c r="A80" s="20">
        <f t="shared" si="4"/>
        <v>78</v>
      </c>
      <c r="B80" s="20" t="str">
        <f>INDEX('Master data'!A:A,MATCH($A80,'Master data'!$CK:$CK,0))</f>
        <v>Lucas Hernández</v>
      </c>
      <c r="C80" s="20" t="str">
        <f>INDEX('Master data'!B:B,MATCH($A80,'Master data'!$CK:$CK,0))</f>
        <v>France</v>
      </c>
      <c r="D80" s="17" t="str">
        <f>INDEX('Master data'!C:C,MATCH($A80,'Master data'!$CK:$CK,0))</f>
        <v>Defense</v>
      </c>
      <c r="E80" s="21">
        <f>INDEX('Master data'!G:G,MATCH($A80,'Master data'!$CK:$CK,0))</f>
        <v>4092000</v>
      </c>
      <c r="F80" s="21">
        <f>INDEX('Master data'!AK:AK,MATCH($A80,'Master data'!$CK:$CK,0))</f>
        <v>73817.423341161659</v>
      </c>
      <c r="G80" s="18">
        <f>INDEX('Master data'!BY:BY,MATCH($A80,'Master data'!$CK:$CK,0))</f>
        <v>166335.71361681636</v>
      </c>
      <c r="H80" s="21">
        <f>INDEX('Master data'!CG:CG,MATCH($A80,'Master data'!$CK:$CK,0))</f>
        <v>0</v>
      </c>
      <c r="I80" s="21">
        <f>INDEX('Master data'!CI:CI,MATCH($A80,'Master data'!$CK:$CK,0))</f>
        <v>4092000</v>
      </c>
      <c r="J80" s="22">
        <f>INDEX('Master data'!CJ:CJ,MATCH($A80,'Master data'!$CK:$CK,0))</f>
        <v>2.7E-2</v>
      </c>
      <c r="K80" s="25">
        <f>INDEX('Master data'!D:D,MATCH($A80,'Master data'!$CK:$CK,0))</f>
        <v>0</v>
      </c>
      <c r="L80" s="13"/>
      <c r="M80" s="20">
        <f t="shared" si="5"/>
        <v>78</v>
      </c>
      <c r="N80" s="20" t="str">
        <f>INDEX('Master data'!A:A,MATCH($M80,'Master data'!$CL:$CL,0))</f>
        <v>Serhiy Sydorchuk</v>
      </c>
      <c r="O80" s="20" t="str">
        <f>INDEX('Master data'!B:B,MATCH($M80,'Master data'!$CL:$CL,0))</f>
        <v>Ukraine</v>
      </c>
      <c r="P80" s="17" t="str">
        <f>INDEX('Master data'!C:C,MATCH($M80,'Master data'!$CL:$CL,0))</f>
        <v>Midfield</v>
      </c>
      <c r="Q80" s="21">
        <f>INDEX('Master data'!G:G,MATCH($M80,'Master data'!$CL:$CL,0))</f>
        <v>2968000</v>
      </c>
      <c r="R80" s="21">
        <f>INDEX('Master data'!AK:AK,MATCH($A80,'Master data'!$CL:$CL,0))</f>
        <v>52596.513122603617</v>
      </c>
      <c r="S80" s="18">
        <f>INDEX('Master data'!BY:BY,MATCH($A80,'Master data'!$CL:$CL,0))</f>
        <v>129420.05793033174</v>
      </c>
      <c r="T80" s="21">
        <f>INDEX('Master data'!CG:CG,MATCH($M80,'Master data'!$CL:$CL,0))</f>
        <v>0</v>
      </c>
      <c r="U80" s="21">
        <f>INDEX('Master data'!CI:CI,MATCH($M80,'Master data'!$CL:$CL,0))</f>
        <v>2968000</v>
      </c>
      <c r="V80" s="22">
        <f>INDEX('Master data'!CJ:CJ,MATCH($M80,'Master data'!$CL:$CL,0))</f>
        <v>2.7E-2</v>
      </c>
      <c r="W80" s="19">
        <f>INDEX('Master data'!D:D,MATCH(M80,'Master data'!$CL:$CL,0))</f>
        <v>0</v>
      </c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6"/>
      <c r="AJ80" s="5"/>
      <c r="AK80" s="1"/>
      <c r="AL80" s="5"/>
    </row>
    <row r="81" spans="1:38" x14ac:dyDescent="0.3">
      <c r="A81" s="20">
        <f t="shared" si="4"/>
        <v>79</v>
      </c>
      <c r="B81" s="20" t="str">
        <f>INDEX('Master data'!A:A,MATCH($A81,'Master data'!$CK:$CK,0))</f>
        <v>Youri Tielemans</v>
      </c>
      <c r="C81" s="20" t="str">
        <f>INDEX('Master data'!B:B,MATCH($A81,'Master data'!$CK:$CK,0))</f>
        <v>Belgium</v>
      </c>
      <c r="D81" s="17" t="str">
        <f>INDEX('Master data'!C:C,MATCH($A81,'Master data'!$CK:$CK,0))</f>
        <v>Midfield</v>
      </c>
      <c r="E81" s="21">
        <f>INDEX('Master data'!G:G,MATCH($A81,'Master data'!$CK:$CK,0))</f>
        <v>5062000</v>
      </c>
      <c r="F81" s="21">
        <f>INDEX('Master data'!AK:AK,MATCH($A81,'Master data'!$CK:$CK,0))</f>
        <v>42461.293614506096</v>
      </c>
      <c r="G81" s="18">
        <f>INDEX('Master data'!BY:BY,MATCH($A81,'Master data'!$CK:$CK,0))</f>
        <v>183262.03401911116</v>
      </c>
      <c r="H81" s="21">
        <f>INDEX('Master data'!CG:CG,MATCH($A81,'Master data'!$CK:$CK,0))</f>
        <v>0</v>
      </c>
      <c r="I81" s="21">
        <f>INDEX('Master data'!CI:CI,MATCH($A81,'Master data'!$CK:$CK,0))</f>
        <v>5062000</v>
      </c>
      <c r="J81" s="22">
        <f>INDEX('Master data'!CJ:CJ,MATCH($A81,'Master data'!$CK:$CK,0))</f>
        <v>2.1999999999999999E-2</v>
      </c>
      <c r="K81" s="25">
        <f>INDEX('Master data'!D:D,MATCH($A81,'Master data'!$CK:$CK,0))</f>
        <v>0</v>
      </c>
      <c r="L81" s="13"/>
      <c r="M81" s="20">
        <f t="shared" si="5"/>
        <v>79</v>
      </c>
      <c r="N81" s="20" t="str">
        <f>INDEX('Master data'!A:A,MATCH($M81,'Master data'!$CL:$CL,0))</f>
        <v>Mikael Lustig</v>
      </c>
      <c r="O81" s="20" t="str">
        <f>INDEX('Master data'!B:B,MATCH($M81,'Master data'!$CL:$CL,0))</f>
        <v>Sweden</v>
      </c>
      <c r="P81" s="17" t="str">
        <f>INDEX('Master data'!C:C,MATCH($M81,'Master data'!$CL:$CL,0))</f>
        <v>Defense</v>
      </c>
      <c r="Q81" s="21">
        <f>INDEX('Master data'!G:G,MATCH($M81,'Master data'!$CL:$CL,0))</f>
        <v>3042000</v>
      </c>
      <c r="R81" s="21">
        <f>INDEX('Master data'!AK:AK,MATCH($A81,'Master data'!$CL:$CL,0))</f>
        <v>53895.532851603399</v>
      </c>
      <c r="S81" s="18">
        <f>INDEX('Master data'!BY:BY,MATCH($A81,'Master data'!$CL:$CL,0))</f>
        <v>133483.78509023838</v>
      </c>
      <c r="T81" s="21">
        <f>INDEX('Master data'!CG:CG,MATCH($M81,'Master data'!$CL:$CL,0))</f>
        <v>0</v>
      </c>
      <c r="U81" s="21">
        <f>INDEX('Master data'!CI:CI,MATCH($M81,'Master data'!$CL:$CL,0))</f>
        <v>3042000</v>
      </c>
      <c r="V81" s="22">
        <f>INDEX('Master data'!CJ:CJ,MATCH($M81,'Master data'!$CL:$CL,0))</f>
        <v>2.7E-2</v>
      </c>
      <c r="W81" s="19">
        <f>INDEX('Master data'!D:D,MATCH(M81,'Master data'!$CL:$CL,0))</f>
        <v>0</v>
      </c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6"/>
      <c r="AJ81" s="5"/>
      <c r="AK81" s="1"/>
      <c r="AL81" s="5"/>
    </row>
    <row r="82" spans="1:38" x14ac:dyDescent="0.3">
      <c r="A82" s="20">
        <f t="shared" si="4"/>
        <v>80</v>
      </c>
      <c r="B82" s="20" t="str">
        <f>INDEX('Master data'!A:A,MATCH($A82,'Master data'!$CK:$CK,0))</f>
        <v>Cristiano Ronaldo</v>
      </c>
      <c r="C82" s="20" t="str">
        <f>INDEX('Master data'!B:B,MATCH($A82,'Master data'!$CK:$CK,0))</f>
        <v>Portugal</v>
      </c>
      <c r="D82" s="17" t="str">
        <f>INDEX('Master data'!C:C,MATCH($A82,'Master data'!$CK:$CK,0))</f>
        <v>Striker</v>
      </c>
      <c r="E82" s="21">
        <f>INDEX('Master data'!G:G,MATCH($A82,'Master data'!$CK:$CK,0))</f>
        <v>8295000</v>
      </c>
      <c r="F82" s="21">
        <f>INDEX('Master data'!AK:AK,MATCH($A82,'Master data'!$CK:$CK,0))</f>
        <v>63757.096179401342</v>
      </c>
      <c r="G82" s="18">
        <f>INDEX('Master data'!BY:BY,MATCH($A82,'Master data'!$CK:$CK,0))</f>
        <v>185060.06860121293</v>
      </c>
      <c r="H82" s="21">
        <f>INDEX('Master data'!CG:CG,MATCH($A82,'Master data'!$CK:$CK,0))</f>
        <v>0</v>
      </c>
      <c r="I82" s="21">
        <f>INDEX('Master data'!CI:CI,MATCH($A82,'Master data'!$CK:$CK,0))</f>
        <v>8295000</v>
      </c>
      <c r="J82" s="22">
        <f>INDEX('Master data'!CJ:CJ,MATCH($A82,'Master data'!$CK:$CK,0))</f>
        <v>1.2999999999999999E-2</v>
      </c>
      <c r="K82" s="25">
        <f>INDEX('Master data'!D:D,MATCH($A82,'Master data'!$CK:$CK,0))</f>
        <v>0</v>
      </c>
      <c r="L82" s="13"/>
      <c r="M82" s="20">
        <f t="shared" si="5"/>
        <v>80</v>
      </c>
      <c r="N82" s="20" t="str">
        <f>INDEX('Master data'!A:A,MATCH($M82,'Master data'!$CL:$CL,0))</f>
        <v>Kylian Mbappé</v>
      </c>
      <c r="O82" s="20" t="str">
        <f>INDEX('Master data'!B:B,MATCH($M82,'Master data'!$CL:$CL,0))</f>
        <v>France</v>
      </c>
      <c r="P82" s="17" t="str">
        <f>INDEX('Master data'!C:C,MATCH($M82,'Master data'!$CL:$CL,0))</f>
        <v>Striker</v>
      </c>
      <c r="Q82" s="21">
        <f>INDEX('Master data'!G:G,MATCH($M82,'Master data'!$CL:$CL,0))</f>
        <v>8552000</v>
      </c>
      <c r="R82" s="21">
        <f>INDEX('Master data'!AK:AK,MATCH($A82,'Master data'!$CL:$CL,0))</f>
        <v>142074.23475143925</v>
      </c>
      <c r="S82" s="18">
        <f>INDEX('Master data'!BY:BY,MATCH($A82,'Master data'!$CL:$CL,0))</f>
        <v>329385.08720343269</v>
      </c>
      <c r="T82" s="21">
        <f>INDEX('Master data'!CG:CG,MATCH($M82,'Master data'!$CL:$CL,0))</f>
        <v>0</v>
      </c>
      <c r="U82" s="21">
        <f>INDEX('Master data'!CI:CI,MATCH($M82,'Master data'!$CL:$CL,0))</f>
        <v>8552000</v>
      </c>
      <c r="V82" s="22">
        <f>INDEX('Master data'!CJ:CJ,MATCH($M82,'Master data'!$CL:$CL,0))</f>
        <v>2.5999999999999999E-2</v>
      </c>
      <c r="W82" s="19">
        <f>INDEX('Master data'!D:D,MATCH(M82,'Master data'!$CL:$CL,0))</f>
        <v>0</v>
      </c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6"/>
      <c r="AJ82" s="5"/>
      <c r="AK82" s="1"/>
      <c r="AL82" s="5"/>
    </row>
    <row r="83" spans="1:38" x14ac:dyDescent="0.3">
      <c r="A83" s="20">
        <f t="shared" si="4"/>
        <v>81</v>
      </c>
      <c r="B83" s="20" t="str">
        <f>INDEX('Master data'!A:A,MATCH($A83,'Master data'!$CK:$CK,0))</f>
        <v>Pedri Gonzalez Lopez</v>
      </c>
      <c r="C83" s="20" t="str">
        <f>INDEX('Master data'!B:B,MATCH($A83,'Master data'!$CK:$CK,0))</f>
        <v>Spain</v>
      </c>
      <c r="D83" s="17" t="str">
        <f>INDEX('Master data'!C:C,MATCH($A83,'Master data'!$CK:$CK,0))</f>
        <v>Midfield</v>
      </c>
      <c r="E83" s="21">
        <f>INDEX('Master data'!G:G,MATCH($A83,'Master data'!$CK:$CK,0))</f>
        <v>3512000</v>
      </c>
      <c r="F83" s="21">
        <f>INDEX('Master data'!AK:AK,MATCH($A83,'Master data'!$CK:$CK,0))</f>
        <v>50827.978158104699</v>
      </c>
      <c r="G83" s="18">
        <f>INDEX('Master data'!BY:BY,MATCH($A83,'Master data'!$CK:$CK,0))</f>
        <v>169946.58145099427</v>
      </c>
      <c r="H83" s="21">
        <f>INDEX('Master data'!CG:CG,MATCH($A83,'Master data'!$CK:$CK,0))</f>
        <v>0</v>
      </c>
      <c r="I83" s="21">
        <f>INDEX('Master data'!CI:CI,MATCH($A83,'Master data'!$CK:$CK,0))</f>
        <v>3512000</v>
      </c>
      <c r="J83" s="22">
        <f>INDEX('Master data'!CJ:CJ,MATCH($A83,'Master data'!$CK:$CK,0))</f>
        <v>3.1E-2</v>
      </c>
      <c r="K83" s="25">
        <f>INDEX('Master data'!D:D,MATCH($A83,'Master data'!$CK:$CK,0))</f>
        <v>0</v>
      </c>
      <c r="L83" s="13"/>
      <c r="M83" s="20">
        <f t="shared" si="5"/>
        <v>81</v>
      </c>
      <c r="N83" s="20" t="str">
        <f>INDEX('Master data'!A:A,MATCH($M83,'Master data'!$CL:$CL,0))</f>
        <v>Benjamin Pavard</v>
      </c>
      <c r="O83" s="20" t="str">
        <f>INDEX('Master data'!B:B,MATCH($M83,'Master data'!$CL:$CL,0))</f>
        <v>France</v>
      </c>
      <c r="P83" s="17" t="str">
        <f>INDEX('Master data'!C:C,MATCH($M83,'Master data'!$CL:$CL,0))</f>
        <v>Defense</v>
      </c>
      <c r="Q83" s="21">
        <f>INDEX('Master data'!G:G,MATCH($M83,'Master data'!$CL:$CL,0))</f>
        <v>4092000</v>
      </c>
      <c r="R83" s="21">
        <f>INDEX('Master data'!AK:AK,MATCH($A83,'Master data'!$CL:$CL,0))</f>
        <v>70724.421156302938</v>
      </c>
      <c r="S83" s="18">
        <f>INDEX('Master data'!BY:BY,MATCH($A83,'Master data'!$CL:$CL,0))</f>
        <v>161798.4177533949</v>
      </c>
      <c r="T83" s="21">
        <f>INDEX('Master data'!CG:CG,MATCH($M83,'Master data'!$CL:$CL,0))</f>
        <v>0</v>
      </c>
      <c r="U83" s="21">
        <f>INDEX('Master data'!CI:CI,MATCH($M83,'Master data'!$CL:$CL,0))</f>
        <v>4092000</v>
      </c>
      <c r="V83" s="22">
        <f>INDEX('Master data'!CJ:CJ,MATCH($M83,'Master data'!$CL:$CL,0))</f>
        <v>2.5999999999999999E-2</v>
      </c>
      <c r="W83" s="19">
        <f>INDEX('Master data'!D:D,MATCH(M83,'Master data'!$CL:$CL,0))</f>
        <v>0</v>
      </c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6"/>
      <c r="AJ83" s="5"/>
      <c r="AK83" s="1"/>
      <c r="AL83" s="5"/>
    </row>
    <row r="84" spans="1:38" x14ac:dyDescent="0.3">
      <c r="A84" s="20">
        <f t="shared" si="4"/>
        <v>82</v>
      </c>
      <c r="B84" s="20" t="str">
        <f>INDEX('Master data'!A:A,MATCH($A84,'Master data'!$CK:$CK,0))</f>
        <v>Benjamin Pavard</v>
      </c>
      <c r="C84" s="20" t="str">
        <f>INDEX('Master data'!B:B,MATCH($A84,'Master data'!$CK:$CK,0))</f>
        <v>France</v>
      </c>
      <c r="D84" s="17" t="str">
        <f>INDEX('Master data'!C:C,MATCH($A84,'Master data'!$CK:$CK,0))</f>
        <v>Defense</v>
      </c>
      <c r="E84" s="21">
        <f>INDEX('Master data'!G:G,MATCH($A84,'Master data'!$CK:$CK,0))</f>
        <v>4092000</v>
      </c>
      <c r="F84" s="21">
        <f>INDEX('Master data'!AK:AK,MATCH($A84,'Master data'!$CK:$CK,0))</f>
        <v>70724.421156302938</v>
      </c>
      <c r="G84" s="18">
        <f>INDEX('Master data'!BY:BY,MATCH($A84,'Master data'!$CK:$CK,0))</f>
        <v>161798.4177533949</v>
      </c>
      <c r="H84" s="21">
        <f>INDEX('Master data'!CG:CG,MATCH($A84,'Master data'!$CK:$CK,0))</f>
        <v>0</v>
      </c>
      <c r="I84" s="21">
        <f>INDEX('Master data'!CI:CI,MATCH($A84,'Master data'!$CK:$CK,0))</f>
        <v>4092000</v>
      </c>
      <c r="J84" s="22">
        <f>INDEX('Master data'!CJ:CJ,MATCH($A84,'Master data'!$CK:$CK,0))</f>
        <v>2.5999999999999999E-2</v>
      </c>
      <c r="K84" s="25">
        <f>INDEX('Master data'!D:D,MATCH($A84,'Master data'!$CK:$CK,0))</f>
        <v>0</v>
      </c>
      <c r="L84" s="13"/>
      <c r="M84" s="20">
        <f t="shared" si="5"/>
        <v>82</v>
      </c>
      <c r="N84" s="20" t="str">
        <f>INDEX('Master data'!A:A,MATCH($M84,'Master data'!$CL:$CL,0))</f>
        <v>Presnel Kimpembe</v>
      </c>
      <c r="O84" s="20" t="str">
        <f>INDEX('Master data'!B:B,MATCH($M84,'Master data'!$CL:$CL,0))</f>
        <v>France</v>
      </c>
      <c r="P84" s="17" t="str">
        <f>INDEX('Master data'!C:C,MATCH($M84,'Master data'!$CL:$CL,0))</f>
        <v>Defense</v>
      </c>
      <c r="Q84" s="21">
        <f>INDEX('Master data'!G:G,MATCH($M84,'Master data'!$CL:$CL,0))</f>
        <v>4092000</v>
      </c>
      <c r="R84" s="21">
        <f>INDEX('Master data'!AK:AK,MATCH($A84,'Master data'!$CL:$CL,0))</f>
        <v>70116.960436029563</v>
      </c>
      <c r="S84" s="18">
        <f>INDEX('Master data'!BY:BY,MATCH($A84,'Master data'!$CL:$CL,0))</f>
        <v>159436.31680413321</v>
      </c>
      <c r="T84" s="21">
        <f>INDEX('Master data'!CG:CG,MATCH($M84,'Master data'!$CL:$CL,0))</f>
        <v>0</v>
      </c>
      <c r="U84" s="21">
        <f>INDEX('Master data'!CI:CI,MATCH($M84,'Master data'!$CL:$CL,0))</f>
        <v>4092000</v>
      </c>
      <c r="V84" s="22">
        <f>INDEX('Master data'!CJ:CJ,MATCH($M84,'Master data'!$CL:$CL,0))</f>
        <v>2.5999999999999999E-2</v>
      </c>
      <c r="W84" s="19">
        <f>INDEX('Master data'!D:D,MATCH(M84,'Master data'!$CL:$CL,0))</f>
        <v>0</v>
      </c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6"/>
      <c r="AJ84" s="5"/>
      <c r="AK84" s="1"/>
      <c r="AL84" s="5"/>
    </row>
    <row r="85" spans="1:38" x14ac:dyDescent="0.3">
      <c r="A85" s="20">
        <f t="shared" si="4"/>
        <v>83</v>
      </c>
      <c r="B85" s="20" t="str">
        <f>INDEX('Master data'!A:A,MATCH($A85,'Master data'!$CK:$CK,0))</f>
        <v>Joshua Kimmich</v>
      </c>
      <c r="C85" s="20" t="str">
        <f>INDEX('Master data'!B:B,MATCH($A85,'Master data'!$CK:$CK,0))</f>
        <v>Germany</v>
      </c>
      <c r="D85" s="17" t="str">
        <f>INDEX('Master data'!C:C,MATCH($A85,'Master data'!$CK:$CK,0))</f>
        <v>Midfield</v>
      </c>
      <c r="E85" s="21">
        <f>INDEX('Master data'!G:G,MATCH($A85,'Master data'!$CK:$CK,0))</f>
        <v>4964000</v>
      </c>
      <c r="F85" s="21">
        <f>INDEX('Master data'!AK:AK,MATCH($A85,'Master data'!$CK:$CK,0))</f>
        <v>37335.053865910893</v>
      </c>
      <c r="G85" s="18">
        <f>INDEX('Master data'!BY:BY,MATCH($A85,'Master data'!$CK:$CK,0))</f>
        <v>184218.57756768272</v>
      </c>
      <c r="H85" s="21">
        <f>INDEX('Master data'!CG:CG,MATCH($A85,'Master data'!$CK:$CK,0))</f>
        <v>0</v>
      </c>
      <c r="I85" s="21">
        <f>INDEX('Master data'!CI:CI,MATCH($A85,'Master data'!$CK:$CK,0))</f>
        <v>4964000</v>
      </c>
      <c r="J85" s="22">
        <f>INDEX('Master data'!CJ:CJ,MATCH($A85,'Master data'!$CK:$CK,0))</f>
        <v>2.1999999999999999E-2</v>
      </c>
      <c r="K85" s="25">
        <f>INDEX('Master data'!D:D,MATCH($A85,'Master data'!$CK:$CK,0))</f>
        <v>0</v>
      </c>
      <c r="L85" s="13"/>
      <c r="M85" s="20">
        <f t="shared" si="5"/>
        <v>83</v>
      </c>
      <c r="N85" s="20" t="str">
        <f>INDEX('Master data'!A:A,MATCH($M85,'Master data'!$CL:$CL,0))</f>
        <v>Anton Shunin</v>
      </c>
      <c r="O85" s="20" t="str">
        <f>INDEX('Master data'!B:B,MATCH($M85,'Master data'!$CL:$CL,0))</f>
        <v>Russia</v>
      </c>
      <c r="P85" s="17" t="str">
        <f>INDEX('Master data'!C:C,MATCH($M85,'Master data'!$CL:$CL,0))</f>
        <v>Goalkeeper</v>
      </c>
      <c r="Q85" s="21">
        <f>INDEX('Master data'!G:G,MATCH($M85,'Master data'!$CL:$CL,0))</f>
        <v>3973000</v>
      </c>
      <c r="R85" s="21">
        <f>INDEX('Master data'!AK:AK,MATCH($A85,'Master data'!$CL:$CL,0))</f>
        <v>74989.003295807852</v>
      </c>
      <c r="S85" s="18">
        <f>INDEX('Master data'!BY:BY,MATCH($A85,'Master data'!$CL:$CL,0))</f>
        <v>172907.38134264859</v>
      </c>
      <c r="T85" s="21">
        <f>INDEX('Master data'!CG:CG,MATCH($M85,'Master data'!$CL:$CL,0))</f>
        <v>0</v>
      </c>
      <c r="U85" s="21">
        <f>INDEX('Master data'!CI:CI,MATCH($M85,'Master data'!$CL:$CL,0))</f>
        <v>3973000</v>
      </c>
      <c r="V85" s="22">
        <f>INDEX('Master data'!CJ:CJ,MATCH($M85,'Master data'!$CL:$CL,0))</f>
        <v>2.5999999999999999E-2</v>
      </c>
      <c r="W85" s="19">
        <f>INDEX('Master data'!D:D,MATCH(M85,'Master data'!$CL:$CL,0))</f>
        <v>0</v>
      </c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6"/>
      <c r="AJ85" s="5"/>
      <c r="AK85" s="1"/>
      <c r="AL85" s="5"/>
    </row>
    <row r="86" spans="1:38" x14ac:dyDescent="0.3">
      <c r="A86" s="20">
        <f t="shared" si="4"/>
        <v>84</v>
      </c>
      <c r="B86" s="20" t="str">
        <f>INDEX('Master data'!A:A,MATCH($A86,'Master data'!$CK:$CK,0))</f>
        <v>Dominik Livaković</v>
      </c>
      <c r="C86" s="20" t="str">
        <f>INDEX('Master data'!B:B,MATCH($A86,'Master data'!$CK:$CK,0))</f>
        <v>Croatia</v>
      </c>
      <c r="D86" s="17" t="str">
        <f>INDEX('Master data'!C:C,MATCH($A86,'Master data'!$CK:$CK,0))</f>
        <v>Goalkeeper</v>
      </c>
      <c r="E86" s="21">
        <f>INDEX('Master data'!G:G,MATCH($A86,'Master data'!$CK:$CK,0))</f>
        <v>4489000</v>
      </c>
      <c r="F86" s="21">
        <f>INDEX('Master data'!AK:AK,MATCH($A86,'Master data'!$CK:$CK,0))</f>
        <v>59246.644249543489</v>
      </c>
      <c r="G86" s="18">
        <f>INDEX('Master data'!BY:BY,MATCH($A86,'Master data'!$CK:$CK,0))</f>
        <v>183590.35978341906</v>
      </c>
      <c r="H86" s="21">
        <f>INDEX('Master data'!CG:CG,MATCH($A86,'Master data'!$CK:$CK,0))</f>
        <v>0</v>
      </c>
      <c r="I86" s="21">
        <f>INDEX('Master data'!CI:CI,MATCH($A86,'Master data'!$CK:$CK,0))</f>
        <v>4489000</v>
      </c>
      <c r="J86" s="22">
        <f>INDEX('Master data'!CJ:CJ,MATCH($A86,'Master data'!$CK:$CK,0))</f>
        <v>2.4E-2</v>
      </c>
      <c r="K86" s="25">
        <f>INDEX('Master data'!D:D,MATCH($A86,'Master data'!$CK:$CK,0))</f>
        <v>0</v>
      </c>
      <c r="L86" s="13"/>
      <c r="M86" s="20">
        <f t="shared" si="5"/>
        <v>84</v>
      </c>
      <c r="N86" s="20" t="str">
        <f>INDEX('Master data'!A:A,MATCH($M86,'Master data'!$CL:$CL,0))</f>
        <v>Romelu Lukaku</v>
      </c>
      <c r="O86" s="20" t="str">
        <f>INDEX('Master data'!B:B,MATCH($M86,'Master data'!$CL:$CL,0))</f>
        <v>Belgium</v>
      </c>
      <c r="P86" s="17" t="str">
        <f>INDEX('Master data'!C:C,MATCH($M86,'Master data'!$CL:$CL,0))</f>
        <v>Striker</v>
      </c>
      <c r="Q86" s="21">
        <f>INDEX('Master data'!G:G,MATCH($M86,'Master data'!$CL:$CL,0))</f>
        <v>8825000</v>
      </c>
      <c r="R86" s="21">
        <f>INDEX('Master data'!AK:AK,MATCH($A86,'Master data'!$CL:$CL,0))</f>
        <v>87554.565534804977</v>
      </c>
      <c r="S86" s="18">
        <f>INDEX('Master data'!BY:BY,MATCH($A86,'Master data'!$CL:$CL,0))</f>
        <v>365224.76656439429</v>
      </c>
      <c r="T86" s="21">
        <f>INDEX('Master data'!CG:CG,MATCH($M86,'Master data'!$CL:$CL,0))</f>
        <v>0</v>
      </c>
      <c r="U86" s="21">
        <f>INDEX('Master data'!CI:CI,MATCH($M86,'Master data'!$CL:$CL,0))</f>
        <v>8825000</v>
      </c>
      <c r="V86" s="22">
        <f>INDEX('Master data'!CJ:CJ,MATCH($M86,'Master data'!$CL:$CL,0))</f>
        <v>2.5000000000000001E-2</v>
      </c>
      <c r="W86" s="19">
        <f>INDEX('Master data'!D:D,MATCH(M86,'Master data'!$CL:$CL,0))</f>
        <v>0</v>
      </c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6"/>
      <c r="AJ86" s="5"/>
      <c r="AK86" s="1"/>
      <c r="AL86" s="5"/>
    </row>
    <row r="87" spans="1:38" x14ac:dyDescent="0.3">
      <c r="A87" s="20">
        <f t="shared" si="4"/>
        <v>85</v>
      </c>
      <c r="B87" s="20" t="str">
        <f>INDEX('Master data'!A:A,MATCH($A87,'Master data'!$CK:$CK,0))</f>
        <v>Presnel Kimpembe</v>
      </c>
      <c r="C87" s="20" t="str">
        <f>INDEX('Master data'!B:B,MATCH($A87,'Master data'!$CK:$CK,0))</f>
        <v>France</v>
      </c>
      <c r="D87" s="17" t="str">
        <f>INDEX('Master data'!C:C,MATCH($A87,'Master data'!$CK:$CK,0))</f>
        <v>Defense</v>
      </c>
      <c r="E87" s="21">
        <f>INDEX('Master data'!G:G,MATCH($A87,'Master data'!$CK:$CK,0))</f>
        <v>4092000</v>
      </c>
      <c r="F87" s="21">
        <f>INDEX('Master data'!AK:AK,MATCH($A87,'Master data'!$CK:$CK,0))</f>
        <v>70116.960436029563</v>
      </c>
      <c r="G87" s="18">
        <f>INDEX('Master data'!BY:BY,MATCH($A87,'Master data'!$CK:$CK,0))</f>
        <v>159436.31680413321</v>
      </c>
      <c r="H87" s="21">
        <f>INDEX('Master data'!CG:CG,MATCH($A87,'Master data'!$CK:$CK,0))</f>
        <v>0</v>
      </c>
      <c r="I87" s="21">
        <f>INDEX('Master data'!CI:CI,MATCH($A87,'Master data'!$CK:$CK,0))</f>
        <v>4092000</v>
      </c>
      <c r="J87" s="22">
        <f>INDEX('Master data'!CJ:CJ,MATCH($A87,'Master data'!$CK:$CK,0))</f>
        <v>2.5999999999999999E-2</v>
      </c>
      <c r="K87" s="25">
        <f>INDEX('Master data'!D:D,MATCH($A87,'Master data'!$CK:$CK,0))</f>
        <v>0</v>
      </c>
      <c r="L87" s="13"/>
      <c r="M87" s="20">
        <f t="shared" si="5"/>
        <v>85</v>
      </c>
      <c r="N87" s="20" t="str">
        <f>INDEX('Master data'!A:A,MATCH($M87,'Master data'!$CL:$CL,0))</f>
        <v>Antoine Griezmann</v>
      </c>
      <c r="O87" s="20" t="str">
        <f>INDEX('Master data'!B:B,MATCH($M87,'Master data'!$CL:$CL,0))</f>
        <v>France</v>
      </c>
      <c r="P87" s="17" t="str">
        <f>INDEX('Master data'!C:C,MATCH($M87,'Master data'!$CL:$CL,0))</f>
        <v>Striker</v>
      </c>
      <c r="Q87" s="21">
        <f>INDEX('Master data'!G:G,MATCH($M87,'Master data'!$CL:$CL,0))</f>
        <v>7042000</v>
      </c>
      <c r="R87" s="21">
        <f>INDEX('Master data'!AK:AK,MATCH($A87,'Master data'!$CL:$CL,0))</f>
        <v>115424.3265952928</v>
      </c>
      <c r="S87" s="18">
        <f>INDEX('Master data'!BY:BY,MATCH($A87,'Master data'!$CL:$CL,0))</f>
        <v>265827.79588656779</v>
      </c>
      <c r="T87" s="21">
        <f>INDEX('Master data'!CG:CG,MATCH($M87,'Master data'!$CL:$CL,0))</f>
        <v>0</v>
      </c>
      <c r="U87" s="21">
        <f>INDEX('Master data'!CI:CI,MATCH($M87,'Master data'!$CL:$CL,0))</f>
        <v>7042000</v>
      </c>
      <c r="V87" s="22">
        <f>INDEX('Master data'!CJ:CJ,MATCH($M87,'Master data'!$CL:$CL,0))</f>
        <v>2.5000000000000001E-2</v>
      </c>
      <c r="W87" s="19">
        <f>INDEX('Master data'!D:D,MATCH(M87,'Master data'!$CL:$CL,0))</f>
        <v>0</v>
      </c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6"/>
      <c r="AJ87" s="5"/>
      <c r="AK87" s="1"/>
      <c r="AL87" s="5"/>
    </row>
    <row r="88" spans="1:38" x14ac:dyDescent="0.3">
      <c r="A88" s="20">
        <f t="shared" si="4"/>
        <v>86</v>
      </c>
      <c r="B88" s="20" t="str">
        <f>INDEX('Master data'!A:A,MATCH($A88,'Master data'!$CK:$CK,0))</f>
        <v>Kalvin Phillips</v>
      </c>
      <c r="C88" s="20" t="str">
        <f>INDEX('Master data'!B:B,MATCH($A88,'Master data'!$CK:$CK,0))</f>
        <v>England</v>
      </c>
      <c r="D88" s="17" t="str">
        <f>INDEX('Master data'!C:C,MATCH($A88,'Master data'!$CK:$CK,0))</f>
        <v>Midfield</v>
      </c>
      <c r="E88" s="21">
        <f>INDEX('Master data'!G:G,MATCH($A88,'Master data'!$CK:$CK,0))</f>
        <v>3602000</v>
      </c>
      <c r="F88" s="21">
        <f>INDEX('Master data'!AK:AK,MATCH($A88,'Master data'!$CK:$CK,0))</f>
        <v>53717.958033949122</v>
      </c>
      <c r="G88" s="18">
        <f>INDEX('Master data'!BY:BY,MATCH($A88,'Master data'!$CK:$CK,0))</f>
        <v>158783.37760364288</v>
      </c>
      <c r="H88" s="21">
        <f>INDEX('Master data'!CG:CG,MATCH($A88,'Master data'!$CK:$CK,0))</f>
        <v>0</v>
      </c>
      <c r="I88" s="21">
        <f>INDEX('Master data'!CI:CI,MATCH($A88,'Master data'!$CK:$CK,0))</f>
        <v>3602000</v>
      </c>
      <c r="J88" s="22">
        <f>INDEX('Master data'!CJ:CJ,MATCH($A88,'Master data'!$CK:$CK,0))</f>
        <v>2.9000000000000001E-2</v>
      </c>
      <c r="K88" s="25">
        <f>INDEX('Master data'!D:D,MATCH($A88,'Master data'!$CK:$CK,0))</f>
        <v>0</v>
      </c>
      <c r="L88" s="13"/>
      <c r="M88" s="20">
        <f t="shared" si="5"/>
        <v>86</v>
      </c>
      <c r="N88" s="20" t="str">
        <f>INDEX('Master data'!A:A,MATCH($M88,'Master data'!$CL:$CL,0))</f>
        <v>Serge Gnabry</v>
      </c>
      <c r="O88" s="20" t="str">
        <f>INDEX('Master data'!B:B,MATCH($M88,'Master data'!$CL:$CL,0))</f>
        <v>Germany</v>
      </c>
      <c r="P88" s="17" t="str">
        <f>INDEX('Master data'!C:C,MATCH($M88,'Master data'!$CL:$CL,0))</f>
        <v>Striker</v>
      </c>
      <c r="Q88" s="21">
        <f>INDEX('Master data'!G:G,MATCH($M88,'Master data'!$CL:$CL,0))</f>
        <v>7484000</v>
      </c>
      <c r="R88" s="21">
        <f>INDEX('Master data'!AK:AK,MATCH($A88,'Master data'!$CL:$CL,0))</f>
        <v>66279.372274225723</v>
      </c>
      <c r="S88" s="18">
        <f>INDEX('Master data'!BY:BY,MATCH($A88,'Master data'!$CL:$CL,0))</f>
        <v>310618.75422744412</v>
      </c>
      <c r="T88" s="21">
        <f>INDEX('Master data'!CG:CG,MATCH($M88,'Master data'!$CL:$CL,0))</f>
        <v>0</v>
      </c>
      <c r="U88" s="21">
        <f>INDEX('Master data'!CI:CI,MATCH($M88,'Master data'!$CL:$CL,0))</f>
        <v>7484000</v>
      </c>
      <c r="V88" s="22">
        <f>INDEX('Master data'!CJ:CJ,MATCH($M88,'Master data'!$CL:$CL,0))</f>
        <v>2.5000000000000001E-2</v>
      </c>
      <c r="W88" s="19">
        <f>INDEX('Master data'!D:D,MATCH(M88,'Master data'!$CL:$CL,0))</f>
        <v>0</v>
      </c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6"/>
      <c r="AJ88" s="5"/>
      <c r="AK88" s="1"/>
      <c r="AL88" s="5"/>
    </row>
    <row r="89" spans="1:38" x14ac:dyDescent="0.3">
      <c r="A89" s="20">
        <f t="shared" si="4"/>
        <v>87</v>
      </c>
      <c r="B89" s="20" t="str">
        <f>INDEX('Master data'!A:A,MATCH($A89,'Master data'!$CK:$CK,0))</f>
        <v>Paul Pogba</v>
      </c>
      <c r="C89" s="20" t="str">
        <f>INDEX('Master data'!B:B,MATCH($A89,'Master data'!$CK:$CK,0))</f>
        <v>France</v>
      </c>
      <c r="D89" s="17" t="str">
        <f>INDEX('Master data'!C:C,MATCH($A89,'Master data'!$CK:$CK,0))</f>
        <v>Midfield</v>
      </c>
      <c r="E89" s="21">
        <f>INDEX('Master data'!G:G,MATCH($A89,'Master data'!$CK:$CK,0))</f>
        <v>5075000</v>
      </c>
      <c r="F89" s="21">
        <f>INDEX('Master data'!AK:AK,MATCH($A89,'Master data'!$CK:$CK,0))</f>
        <v>69836.248558431689</v>
      </c>
      <c r="G89" s="18">
        <f>INDEX('Master data'!BY:BY,MATCH($A89,'Master data'!$CK:$CK,0))</f>
        <v>156246.82074213849</v>
      </c>
      <c r="H89" s="21">
        <f>INDEX('Master data'!CG:CG,MATCH($A89,'Master data'!$CK:$CK,0))</f>
        <v>0</v>
      </c>
      <c r="I89" s="21">
        <f>INDEX('Master data'!CI:CI,MATCH($A89,'Master data'!$CK:$CK,0))</f>
        <v>5075000</v>
      </c>
      <c r="J89" s="22">
        <f>INDEX('Master data'!CJ:CJ,MATCH($A89,'Master data'!$CK:$CK,0))</f>
        <v>0.02</v>
      </c>
      <c r="K89" s="25">
        <f>INDEX('Master data'!D:D,MATCH($A89,'Master data'!$CK:$CK,0))</f>
        <v>0</v>
      </c>
      <c r="L89" s="13"/>
      <c r="M89" s="20">
        <f t="shared" si="5"/>
        <v>87</v>
      </c>
      <c r="N89" s="20" t="str">
        <f>INDEX('Master data'!A:A,MATCH($M89,'Master data'!$CL:$CL,0))</f>
        <v>Šime Vrsaljko</v>
      </c>
      <c r="O89" s="20" t="str">
        <f>INDEX('Master data'!B:B,MATCH($M89,'Master data'!$CL:$CL,0))</f>
        <v>Croatia</v>
      </c>
      <c r="P89" s="17" t="str">
        <f>INDEX('Master data'!C:C,MATCH($M89,'Master data'!$CL:$CL,0))</f>
        <v>Defense</v>
      </c>
      <c r="Q89" s="21">
        <f>INDEX('Master data'!G:G,MATCH($M89,'Master data'!$CL:$CL,0))</f>
        <v>2984000</v>
      </c>
      <c r="R89" s="21">
        <f>INDEX('Master data'!AK:AK,MATCH($A89,'Master data'!$CL:$CL,0))</f>
        <v>41390.668507069699</v>
      </c>
      <c r="S89" s="18">
        <f>INDEX('Master data'!BY:BY,MATCH($A89,'Master data'!$CL:$CL,0))</f>
        <v>130468.04790420462</v>
      </c>
      <c r="T89" s="21">
        <f>INDEX('Master data'!CG:CG,MATCH($M89,'Master data'!$CL:$CL,0))</f>
        <v>0</v>
      </c>
      <c r="U89" s="21">
        <f>INDEX('Master data'!CI:CI,MATCH($M89,'Master data'!$CL:$CL,0))</f>
        <v>2984000</v>
      </c>
      <c r="V89" s="22">
        <f>INDEX('Master data'!CJ:CJ,MATCH($M89,'Master data'!$CL:$CL,0))</f>
        <v>2.5000000000000001E-2</v>
      </c>
      <c r="W89" s="19">
        <f>INDEX('Master data'!D:D,MATCH(M89,'Master data'!$CL:$CL,0))</f>
        <v>0</v>
      </c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6"/>
      <c r="AJ89" s="5"/>
      <c r="AK89" s="1"/>
      <c r="AL89" s="5"/>
    </row>
    <row r="90" spans="1:38" x14ac:dyDescent="0.3">
      <c r="A90" s="20">
        <f t="shared" si="4"/>
        <v>88</v>
      </c>
      <c r="B90" s="20" t="str">
        <f>INDEX('Master data'!A:A,MATCH($A90,'Master data'!$CK:$CK,0))</f>
        <v>Anton Shunin</v>
      </c>
      <c r="C90" s="20" t="str">
        <f>INDEX('Master data'!B:B,MATCH($A90,'Master data'!$CK:$CK,0))</f>
        <v>Russia</v>
      </c>
      <c r="D90" s="17" t="str">
        <f>INDEX('Master data'!C:C,MATCH($A90,'Master data'!$CK:$CK,0))</f>
        <v>Goalkeeper</v>
      </c>
      <c r="E90" s="21">
        <f>INDEX('Master data'!G:G,MATCH($A90,'Master data'!$CK:$CK,0))</f>
        <v>3973000</v>
      </c>
      <c r="F90" s="21">
        <f>INDEX('Master data'!AK:AK,MATCH($A90,'Master data'!$CK:$CK,0))</f>
        <v>74989.003295807852</v>
      </c>
      <c r="G90" s="18">
        <f>INDEX('Master data'!BY:BY,MATCH($A90,'Master data'!$CK:$CK,0))</f>
        <v>172907.38134264859</v>
      </c>
      <c r="H90" s="21">
        <f>INDEX('Master data'!CG:CG,MATCH($A90,'Master data'!$CK:$CK,0))</f>
        <v>0</v>
      </c>
      <c r="I90" s="21">
        <f>INDEX('Master data'!CI:CI,MATCH($A90,'Master data'!$CK:$CK,0))</f>
        <v>3973000</v>
      </c>
      <c r="J90" s="22">
        <f>INDEX('Master data'!CJ:CJ,MATCH($A90,'Master data'!$CK:$CK,0))</f>
        <v>2.5999999999999999E-2</v>
      </c>
      <c r="K90" s="25">
        <f>INDEX('Master data'!D:D,MATCH($A90,'Master data'!$CK:$CK,0))</f>
        <v>0</v>
      </c>
      <c r="L90" s="13"/>
      <c r="M90" s="20">
        <f t="shared" si="5"/>
        <v>88</v>
      </c>
      <c r="N90" s="20" t="str">
        <f>INDEX('Master data'!A:A,MATCH($M90,'Master data'!$CL:$CL,0))</f>
        <v>Ludwig Augustinsson</v>
      </c>
      <c r="O90" s="20" t="str">
        <f>INDEX('Master data'!B:B,MATCH($M90,'Master data'!$CL:$CL,0))</f>
        <v>Sweden</v>
      </c>
      <c r="P90" s="17" t="str">
        <f>INDEX('Master data'!C:C,MATCH($M90,'Master data'!$CL:$CL,0))</f>
        <v>Defense</v>
      </c>
      <c r="Q90" s="21">
        <f>INDEX('Master data'!G:G,MATCH($M90,'Master data'!$CL:$CL,0))</f>
        <v>3562000</v>
      </c>
      <c r="R90" s="21">
        <f>INDEX('Master data'!AK:AK,MATCH($A90,'Master data'!$CL:$CL,0))</f>
        <v>59083.737157519485</v>
      </c>
      <c r="S90" s="18">
        <f>INDEX('Master data'!BY:BY,MATCH($A90,'Master data'!$CL:$CL,0))</f>
        <v>148706.3247553104</v>
      </c>
      <c r="T90" s="21">
        <f>INDEX('Master data'!CG:CG,MATCH($M90,'Master data'!$CL:$CL,0))</f>
        <v>0</v>
      </c>
      <c r="U90" s="21">
        <f>INDEX('Master data'!CI:CI,MATCH($M90,'Master data'!$CL:$CL,0))</f>
        <v>3562000</v>
      </c>
      <c r="V90" s="22">
        <f>INDEX('Master data'!CJ:CJ,MATCH($M90,'Master data'!$CL:$CL,0))</f>
        <v>2.5000000000000001E-2</v>
      </c>
      <c r="W90" s="19">
        <f>INDEX('Master data'!D:D,MATCH(M90,'Master data'!$CL:$CL,0))</f>
        <v>0</v>
      </c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6"/>
      <c r="AJ90" s="5"/>
      <c r="AK90" s="1"/>
      <c r="AL90" s="5"/>
    </row>
    <row r="91" spans="1:38" x14ac:dyDescent="0.3">
      <c r="A91" s="20">
        <f t="shared" si="4"/>
        <v>89</v>
      </c>
      <c r="B91" s="20" t="str">
        <f>INDEX('Master data'!A:A,MATCH($A91,'Master data'!$CK:$CK,0))</f>
        <v>Robin Olsen</v>
      </c>
      <c r="C91" s="20" t="str">
        <f>INDEX('Master data'!B:B,MATCH($A91,'Master data'!$CK:$CK,0))</f>
        <v>Sweden</v>
      </c>
      <c r="D91" s="17" t="str">
        <f>INDEX('Master data'!C:C,MATCH($A91,'Master data'!$CK:$CK,0))</f>
        <v>Goalkeeper</v>
      </c>
      <c r="E91" s="21">
        <f>INDEX('Master data'!G:G,MATCH($A91,'Master data'!$CK:$CK,0))</f>
        <v>4612000</v>
      </c>
      <c r="F91" s="21">
        <f>INDEX('Master data'!AK:AK,MATCH($A91,'Master data'!$CK:$CK,0))</f>
        <v>65352.185143318195</v>
      </c>
      <c r="G91" s="18">
        <f>INDEX('Master data'!BY:BY,MATCH($A91,'Master data'!$CK:$CK,0))</f>
        <v>168722.39250598795</v>
      </c>
      <c r="H91" s="21">
        <f>INDEX('Master data'!CG:CG,MATCH($A91,'Master data'!$CK:$CK,0))</f>
        <v>0</v>
      </c>
      <c r="I91" s="21">
        <f>INDEX('Master data'!CI:CI,MATCH($A91,'Master data'!$CK:$CK,0))</f>
        <v>4612000</v>
      </c>
      <c r="J91" s="22">
        <f>INDEX('Master data'!CJ:CJ,MATCH($A91,'Master data'!$CK:$CK,0))</f>
        <v>2.1999999999999999E-2</v>
      </c>
      <c r="K91" s="25">
        <f>INDEX('Master data'!D:D,MATCH($A91,'Master data'!$CK:$CK,0))</f>
        <v>0</v>
      </c>
      <c r="L91" s="13"/>
      <c r="M91" s="20">
        <f t="shared" si="5"/>
        <v>89</v>
      </c>
      <c r="N91" s="20" t="str">
        <f>INDEX('Master data'!A:A,MATCH($M91,'Master data'!$CL:$CL,0))</f>
        <v>Georgi Dzhikiya</v>
      </c>
      <c r="O91" s="20" t="str">
        <f>INDEX('Master data'!B:B,MATCH($M91,'Master data'!$CL:$CL,0))</f>
        <v>Russia</v>
      </c>
      <c r="P91" s="17" t="str">
        <f>INDEX('Master data'!C:C,MATCH($M91,'Master data'!$CL:$CL,0))</f>
        <v>Defense</v>
      </c>
      <c r="Q91" s="21">
        <f>INDEX('Master data'!G:G,MATCH($M91,'Master data'!$CL:$CL,0))</f>
        <v>2968000</v>
      </c>
      <c r="R91" s="21">
        <f>INDEX('Master data'!AK:AK,MATCH($A91,'Master data'!$CL:$CL,0))</f>
        <v>60265.230708644594</v>
      </c>
      <c r="S91" s="18">
        <f>INDEX('Master data'!BY:BY,MATCH($A91,'Master data'!$CL:$CL,0))</f>
        <v>121175.33609876431</v>
      </c>
      <c r="T91" s="21">
        <f>INDEX('Master data'!CG:CG,MATCH($M91,'Master data'!$CL:$CL,0))</f>
        <v>0</v>
      </c>
      <c r="U91" s="21">
        <f>INDEX('Master data'!CI:CI,MATCH($M91,'Master data'!$CL:$CL,0))</f>
        <v>2968000</v>
      </c>
      <c r="V91" s="22">
        <f>INDEX('Master data'!CJ:CJ,MATCH($M91,'Master data'!$CL:$CL,0))</f>
        <v>2.5000000000000001E-2</v>
      </c>
      <c r="W91" s="19">
        <f>INDEX('Master data'!D:D,MATCH(M91,'Master data'!$CL:$CL,0))</f>
        <v>0</v>
      </c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6"/>
      <c r="AJ91" s="5"/>
      <c r="AK91" s="1"/>
      <c r="AL91" s="5"/>
    </row>
    <row r="92" spans="1:38" x14ac:dyDescent="0.3">
      <c r="A92" s="20">
        <f t="shared" si="4"/>
        <v>90</v>
      </c>
      <c r="B92" s="20" t="str">
        <f>INDEX('Master data'!A:A,MATCH($A92,'Master data'!$CK:$CK,0))</f>
        <v>Declan Rice</v>
      </c>
      <c r="C92" s="20" t="str">
        <f>INDEX('Master data'!B:B,MATCH($A92,'Master data'!$CK:$CK,0))</f>
        <v>England</v>
      </c>
      <c r="D92" s="17" t="str">
        <f>INDEX('Master data'!C:C,MATCH($A92,'Master data'!$CK:$CK,0))</f>
        <v>Midfield</v>
      </c>
      <c r="E92" s="21">
        <f>INDEX('Master data'!G:G,MATCH($A92,'Master data'!$CK:$CK,0))</f>
        <v>3542000</v>
      </c>
      <c r="F92" s="21">
        <f>INDEX('Master data'!AK:AK,MATCH($A92,'Master data'!$CK:$CK,0))</f>
        <v>52488.440692800868</v>
      </c>
      <c r="G92" s="18">
        <f>INDEX('Master data'!BY:BY,MATCH($A92,'Master data'!$CK:$CK,0))</f>
        <v>154701.29617818081</v>
      </c>
      <c r="H92" s="21">
        <f>INDEX('Master data'!CG:CG,MATCH($A92,'Master data'!$CK:$CK,0))</f>
        <v>0</v>
      </c>
      <c r="I92" s="21">
        <f>INDEX('Master data'!CI:CI,MATCH($A92,'Master data'!$CK:$CK,0))</f>
        <v>3542000</v>
      </c>
      <c r="J92" s="22">
        <f>INDEX('Master data'!CJ:CJ,MATCH($A92,'Master data'!$CK:$CK,0))</f>
        <v>2.8000000000000001E-2</v>
      </c>
      <c r="K92" s="25">
        <f>INDEX('Master data'!D:D,MATCH($A92,'Master data'!$CK:$CK,0))</f>
        <v>0</v>
      </c>
      <c r="L92" s="13"/>
      <c r="M92" s="20">
        <f t="shared" si="5"/>
        <v>90</v>
      </c>
      <c r="N92" s="20" t="str">
        <f>INDEX('Master data'!A:A,MATCH($M92,'Master data'!$CL:$CL,0))</f>
        <v>Zeki Çelik</v>
      </c>
      <c r="O92" s="20" t="str">
        <f>INDEX('Master data'!B:B,MATCH($M92,'Master data'!$CL:$CL,0))</f>
        <v>Turkey</v>
      </c>
      <c r="P92" s="17" t="str">
        <f>INDEX('Master data'!C:C,MATCH($M92,'Master data'!$CL:$CL,0))</f>
        <v>Defense</v>
      </c>
      <c r="Q92" s="21">
        <f>INDEX('Master data'!G:G,MATCH($M92,'Master data'!$CL:$CL,0))</f>
        <v>2468000</v>
      </c>
      <c r="R92" s="21">
        <f>INDEX('Master data'!AK:AK,MATCH($A92,'Master data'!$CL:$CL,0))</f>
        <v>43864.742328519504</v>
      </c>
      <c r="S92" s="18">
        <f>INDEX('Master data'!BY:BY,MATCH($A92,'Master data'!$CL:$CL,0))</f>
        <v>106442.25118973463</v>
      </c>
      <c r="T92" s="21">
        <f>INDEX('Master data'!CG:CG,MATCH($M92,'Master data'!$CL:$CL,0))</f>
        <v>0</v>
      </c>
      <c r="U92" s="21">
        <f>INDEX('Master data'!CI:CI,MATCH($M92,'Master data'!$CL:$CL,0))</f>
        <v>2468000</v>
      </c>
      <c r="V92" s="22">
        <f>INDEX('Master data'!CJ:CJ,MATCH($M92,'Master data'!$CL:$CL,0))</f>
        <v>2.5000000000000001E-2</v>
      </c>
      <c r="W92" s="19">
        <f>INDEX('Master data'!D:D,MATCH(M92,'Master data'!$CL:$CL,0))</f>
        <v>0</v>
      </c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6"/>
      <c r="AJ92" s="5"/>
      <c r="AK92" s="1"/>
      <c r="AL92" s="5"/>
    </row>
    <row r="93" spans="1:38" x14ac:dyDescent="0.3">
      <c r="A93" s="20">
        <f t="shared" si="4"/>
        <v>91</v>
      </c>
      <c r="B93" s="20" t="str">
        <f>INDEX('Master data'!A:A,MATCH($A93,'Master data'!$CK:$CK,0))</f>
        <v>Mykola Matvienko</v>
      </c>
      <c r="C93" s="20" t="str">
        <f>INDEX('Master data'!B:B,MATCH($A93,'Master data'!$CK:$CK,0))</f>
        <v>Ukraine</v>
      </c>
      <c r="D93" s="17" t="str">
        <f>INDEX('Master data'!C:C,MATCH($A93,'Master data'!$CK:$CK,0))</f>
        <v>Defense</v>
      </c>
      <c r="E93" s="21">
        <f>INDEX('Master data'!G:G,MATCH($A93,'Master data'!$CK:$CK,0))</f>
        <v>2988000</v>
      </c>
      <c r="F93" s="21">
        <f>INDEX('Master data'!AK:AK,MATCH($A93,'Master data'!$CK:$CK,0))</f>
        <v>63954.561292299724</v>
      </c>
      <c r="G93" s="18">
        <f>INDEX('Master data'!BY:BY,MATCH($A93,'Master data'!$CK:$CK,0))</f>
        <v>155985.850498852</v>
      </c>
      <c r="H93" s="21">
        <f>INDEX('Master data'!CG:CG,MATCH($A93,'Master data'!$CK:$CK,0))</f>
        <v>0</v>
      </c>
      <c r="I93" s="21">
        <f>INDEX('Master data'!CI:CI,MATCH($A93,'Master data'!$CK:$CK,0))</f>
        <v>2988000</v>
      </c>
      <c r="J93" s="22">
        <f>INDEX('Master data'!CJ:CJ,MATCH($A93,'Master data'!$CK:$CK,0))</f>
        <v>3.3000000000000002E-2</v>
      </c>
      <c r="K93" s="25">
        <f>INDEX('Master data'!D:D,MATCH($A93,'Master data'!$CK:$CK,0))</f>
        <v>0</v>
      </c>
      <c r="L93" s="13"/>
      <c r="M93" s="20">
        <f t="shared" si="5"/>
        <v>91</v>
      </c>
      <c r="N93" s="20" t="str">
        <f>INDEX('Master data'!A:A,MATCH($M93,'Master data'!$CL:$CL,0))</f>
        <v>Andrei Semenov</v>
      </c>
      <c r="O93" s="20" t="str">
        <f>INDEX('Master data'!B:B,MATCH($M93,'Master data'!$CL:$CL,0))</f>
        <v>Russia</v>
      </c>
      <c r="P93" s="17" t="str">
        <f>INDEX('Master data'!C:C,MATCH($M93,'Master data'!$CL:$CL,0))</f>
        <v>Defense</v>
      </c>
      <c r="Q93" s="21">
        <f>INDEX('Master data'!G:G,MATCH($M93,'Master data'!$CL:$CL,0))</f>
        <v>2968000</v>
      </c>
      <c r="R93" s="21">
        <f>INDEX('Master data'!AK:AK,MATCH($A93,'Master data'!$CL:$CL,0))</f>
        <v>61237.621097879397</v>
      </c>
      <c r="S93" s="18">
        <f>INDEX('Master data'!BY:BY,MATCH($A93,'Master data'!$CL:$CL,0))</f>
        <v>120363.2134241483</v>
      </c>
      <c r="T93" s="21">
        <f>INDEX('Master data'!CG:CG,MATCH($M93,'Master data'!$CL:$CL,0))</f>
        <v>0</v>
      </c>
      <c r="U93" s="21">
        <f>INDEX('Master data'!CI:CI,MATCH($M93,'Master data'!$CL:$CL,0))</f>
        <v>2968000</v>
      </c>
      <c r="V93" s="22">
        <f>INDEX('Master data'!CJ:CJ,MATCH($M93,'Master data'!$CL:$CL,0))</f>
        <v>2.5000000000000001E-2</v>
      </c>
      <c r="W93" s="19">
        <f>INDEX('Master data'!D:D,MATCH(M93,'Master data'!$CL:$CL,0))</f>
        <v>0</v>
      </c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6"/>
      <c r="AJ93" s="5"/>
      <c r="AK93" s="1"/>
      <c r="AL93" s="5"/>
    </row>
    <row r="94" spans="1:38" x14ac:dyDescent="0.3">
      <c r="A94" s="20">
        <f t="shared" si="4"/>
        <v>92</v>
      </c>
      <c r="B94" s="20" t="str">
        <f>INDEX('Master data'!A:A,MATCH($A94,'Master data'!$CK:$CK,0))</f>
        <v>Umut Meraş</v>
      </c>
      <c r="C94" s="20" t="str">
        <f>INDEX('Master data'!B:B,MATCH($A94,'Master data'!$CK:$CK,0))</f>
        <v>Turkey</v>
      </c>
      <c r="D94" s="17" t="str">
        <f>INDEX('Master data'!C:C,MATCH($A94,'Master data'!$CK:$CK,0))</f>
        <v>Defense</v>
      </c>
      <c r="E94" s="21">
        <f>INDEX('Master data'!G:G,MATCH($A94,'Master data'!$CK:$CK,0))</f>
        <v>2468000</v>
      </c>
      <c r="F94" s="21">
        <f>INDEX('Master data'!AK:AK,MATCH($A94,'Master data'!$CK:$CK,0))</f>
        <v>63514.309465228842</v>
      </c>
      <c r="G94" s="18">
        <f>INDEX('Master data'!BY:BY,MATCH($A94,'Master data'!$CK:$CK,0))</f>
        <v>165540.28293334271</v>
      </c>
      <c r="H94" s="21">
        <f>INDEX('Master data'!CG:CG,MATCH($A94,'Master data'!$CK:$CK,0))</f>
        <v>0</v>
      </c>
      <c r="I94" s="21">
        <f>INDEX('Master data'!CI:CI,MATCH($A94,'Master data'!$CK:$CK,0))</f>
        <v>2468000</v>
      </c>
      <c r="J94" s="22">
        <f>INDEX('Master data'!CJ:CJ,MATCH($A94,'Master data'!$CK:$CK,0))</f>
        <v>3.9E-2</v>
      </c>
      <c r="K94" s="25">
        <f>INDEX('Master data'!D:D,MATCH($A94,'Master data'!$CK:$CK,0))</f>
        <v>0</v>
      </c>
      <c r="L94" s="13"/>
      <c r="M94" s="20">
        <f t="shared" si="5"/>
        <v>92</v>
      </c>
      <c r="N94" s="20" t="str">
        <f>INDEX('Master data'!A:A,MATCH($M94,'Master data'!$CL:$CL,0))</f>
        <v>Dries Mertens</v>
      </c>
      <c r="O94" s="20" t="str">
        <f>INDEX('Master data'!B:B,MATCH($M94,'Master data'!$CL:$CL,0))</f>
        <v>Belgium</v>
      </c>
      <c r="P94" s="17" t="str">
        <f>INDEX('Master data'!C:C,MATCH($M94,'Master data'!$CL:$CL,0))</f>
        <v>Striker</v>
      </c>
      <c r="Q94" s="21">
        <f>INDEX('Master data'!G:G,MATCH($M94,'Master data'!$CL:$CL,0))</f>
        <v>7052000</v>
      </c>
      <c r="R94" s="21">
        <f>INDEX('Master data'!AK:AK,MATCH($A94,'Master data'!$CL:$CL,0))</f>
        <v>64843.534097227624</v>
      </c>
      <c r="S94" s="18">
        <f>INDEX('Master data'!BY:BY,MATCH($A94,'Master data'!$CL:$CL,0))</f>
        <v>276712.16217628302</v>
      </c>
      <c r="T94" s="21">
        <f>INDEX('Master data'!CG:CG,MATCH($M94,'Master data'!$CL:$CL,0))</f>
        <v>0</v>
      </c>
      <c r="U94" s="21">
        <f>INDEX('Master data'!CI:CI,MATCH($M94,'Master data'!$CL:$CL,0))</f>
        <v>7052000</v>
      </c>
      <c r="V94" s="22">
        <f>INDEX('Master data'!CJ:CJ,MATCH($M94,'Master data'!$CL:$CL,0))</f>
        <v>2.4E-2</v>
      </c>
      <c r="W94" s="19">
        <f>INDEX('Master data'!D:D,MATCH(M94,'Master data'!$CL:$CL,0))</f>
        <v>0</v>
      </c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6"/>
      <c r="AJ94" s="5"/>
      <c r="AK94" s="1"/>
      <c r="AL94" s="5"/>
    </row>
    <row r="95" spans="1:38" x14ac:dyDescent="0.3">
      <c r="A95" s="20">
        <f t="shared" si="4"/>
        <v>93</v>
      </c>
      <c r="B95" s="20" t="str">
        <f>INDEX('Master data'!A:A,MATCH($A95,'Master data'!$CK:$CK,0))</f>
        <v>Ilya Zabarnyi</v>
      </c>
      <c r="C95" s="20" t="str">
        <f>INDEX('Master data'!B:B,MATCH($A95,'Master data'!$CK:$CK,0))</f>
        <v>Ukraine</v>
      </c>
      <c r="D95" s="17" t="str">
        <f>INDEX('Master data'!C:C,MATCH($A95,'Master data'!$CK:$CK,0))</f>
        <v>Defense</v>
      </c>
      <c r="E95" s="21">
        <f>INDEX('Master data'!G:G,MATCH($A95,'Master data'!$CK:$CK,0))</f>
        <v>2488000</v>
      </c>
      <c r="F95" s="21">
        <f>INDEX('Master data'!AK:AK,MATCH($A95,'Master data'!$CK:$CK,0))</f>
        <v>61763.584406947339</v>
      </c>
      <c r="G95" s="18">
        <f>INDEX('Master data'!BY:BY,MATCH($A95,'Master data'!$CK:$CK,0))</f>
        <v>151363.50340332172</v>
      </c>
      <c r="H95" s="21">
        <f>INDEX('Master data'!CG:CG,MATCH($A95,'Master data'!$CK:$CK,0))</f>
        <v>0</v>
      </c>
      <c r="I95" s="21">
        <f>INDEX('Master data'!CI:CI,MATCH($A95,'Master data'!$CK:$CK,0))</f>
        <v>2488000</v>
      </c>
      <c r="J95" s="22">
        <f>INDEX('Master data'!CJ:CJ,MATCH($A95,'Master data'!$CK:$CK,0))</f>
        <v>3.9E-2</v>
      </c>
      <c r="K95" s="25">
        <f>INDEX('Master data'!D:D,MATCH($A95,'Master data'!$CK:$CK,0))</f>
        <v>0</v>
      </c>
      <c r="L95" s="13"/>
      <c r="M95" s="20">
        <f t="shared" si="5"/>
        <v>93</v>
      </c>
      <c r="N95" s="20" t="str">
        <f>INDEX('Master data'!A:A,MATCH($M95,'Master data'!$CL:$CL,0))</f>
        <v>Leander Dendoncker</v>
      </c>
      <c r="O95" s="20" t="str">
        <f>INDEX('Master data'!B:B,MATCH($M95,'Master data'!$CL:$CL,0))</f>
        <v>Belgium</v>
      </c>
      <c r="P95" s="17" t="str">
        <f>INDEX('Master data'!C:C,MATCH($M95,'Master data'!$CL:$CL,0))</f>
        <v>Midfield</v>
      </c>
      <c r="Q95" s="21">
        <f>INDEX('Master data'!G:G,MATCH($M95,'Master data'!$CL:$CL,0))</f>
        <v>3562000</v>
      </c>
      <c r="R95" s="21">
        <f>INDEX('Master data'!AK:AK,MATCH($A95,'Master data'!$CL:$CL,0))</f>
        <v>31723.715470291616</v>
      </c>
      <c r="S95" s="18">
        <f>INDEX('Master data'!BY:BY,MATCH($A95,'Master data'!$CL:$CL,0))</f>
        <v>139668.13296246651</v>
      </c>
      <c r="T95" s="21">
        <f>INDEX('Master data'!CG:CG,MATCH($M95,'Master data'!$CL:$CL,0))</f>
        <v>0</v>
      </c>
      <c r="U95" s="21">
        <f>INDEX('Master data'!CI:CI,MATCH($M95,'Master data'!$CL:$CL,0))</f>
        <v>3562000</v>
      </c>
      <c r="V95" s="22">
        <f>INDEX('Master data'!CJ:CJ,MATCH($M95,'Master data'!$CL:$CL,0))</f>
        <v>2.4E-2</v>
      </c>
      <c r="W95" s="19">
        <f>INDEX('Master data'!D:D,MATCH(M95,'Master data'!$CL:$CL,0))</f>
        <v>0</v>
      </c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6"/>
      <c r="AJ95" s="5"/>
      <c r="AK95" s="1"/>
      <c r="AL95" s="5"/>
    </row>
    <row r="96" spans="1:38" x14ac:dyDescent="0.3">
      <c r="A96" s="20">
        <f t="shared" si="4"/>
        <v>94</v>
      </c>
      <c r="B96" s="20" t="str">
        <f>INDEX('Master data'!A:A,MATCH($A96,'Master data'!$CK:$CK,0))</f>
        <v>Bruno Fernandes</v>
      </c>
      <c r="C96" s="20" t="str">
        <f>INDEX('Master data'!B:B,MATCH($A96,'Master data'!$CK:$CK,0))</f>
        <v>Portugal</v>
      </c>
      <c r="D96" s="17" t="str">
        <f>INDEX('Master data'!C:C,MATCH($A96,'Master data'!$CK:$CK,0))</f>
        <v>Midfield</v>
      </c>
      <c r="E96" s="21">
        <f>INDEX('Master data'!G:G,MATCH($A96,'Master data'!$CK:$CK,0))</f>
        <v>7562000</v>
      </c>
      <c r="F96" s="21">
        <f>INDEX('Master data'!AK:AK,MATCH($A96,'Master data'!$CK:$CK,0))</f>
        <v>55757.060841539627</v>
      </c>
      <c r="G96" s="18">
        <f>INDEX('Master data'!BY:BY,MATCH($A96,'Master data'!$CK:$CK,0))</f>
        <v>161920.25845891915</v>
      </c>
      <c r="H96" s="21">
        <f>INDEX('Master data'!CG:CG,MATCH($A96,'Master data'!$CK:$CK,0))</f>
        <v>0</v>
      </c>
      <c r="I96" s="21">
        <f>INDEX('Master data'!CI:CI,MATCH($A96,'Master data'!$CK:$CK,0))</f>
        <v>7562000</v>
      </c>
      <c r="J96" s="22">
        <f>INDEX('Master data'!CJ:CJ,MATCH($A96,'Master data'!$CK:$CK,0))</f>
        <v>1.2999999999999999E-2</v>
      </c>
      <c r="K96" s="25">
        <f>INDEX('Master data'!D:D,MATCH($A96,'Master data'!$CK:$CK,0))</f>
        <v>0</v>
      </c>
      <c r="L96" s="13"/>
      <c r="M96" s="20">
        <f t="shared" si="5"/>
        <v>94</v>
      </c>
      <c r="N96" s="20" t="str">
        <f>INDEX('Master data'!A:A,MATCH($M96,'Master data'!$CL:$CL,0))</f>
        <v>Marten de Roon</v>
      </c>
      <c r="O96" s="20" t="str">
        <f>INDEX('Master data'!B:B,MATCH($M96,'Master data'!$CL:$CL,0))</f>
        <v>Netherlands</v>
      </c>
      <c r="P96" s="17" t="str">
        <f>INDEX('Master data'!C:C,MATCH($M96,'Master data'!$CL:$CL,0))</f>
        <v>Midfield</v>
      </c>
      <c r="Q96" s="21">
        <f>INDEX('Master data'!G:G,MATCH($M96,'Master data'!$CL:$CL,0))</f>
        <v>3546000</v>
      </c>
      <c r="R96" s="21">
        <f>INDEX('Master data'!AK:AK,MATCH($A96,'Master data'!$CL:$CL,0))</f>
        <v>35302.7402561204</v>
      </c>
      <c r="S96" s="18">
        <f>INDEX('Master data'!BY:BY,MATCH($A96,'Master data'!$CL:$CL,0))</f>
        <v>132888.28314008043</v>
      </c>
      <c r="T96" s="21">
        <f>INDEX('Master data'!CG:CG,MATCH($M96,'Master data'!$CL:$CL,0))</f>
        <v>0</v>
      </c>
      <c r="U96" s="21">
        <f>INDEX('Master data'!CI:CI,MATCH($M96,'Master data'!$CL:$CL,0))</f>
        <v>3546000</v>
      </c>
      <c r="V96" s="22">
        <f>INDEX('Master data'!CJ:CJ,MATCH($M96,'Master data'!$CL:$CL,0))</f>
        <v>2.4E-2</v>
      </c>
      <c r="W96" s="19">
        <f>INDEX('Master data'!D:D,MATCH(M96,'Master data'!$CL:$CL,0))</f>
        <v>0</v>
      </c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6"/>
      <c r="AJ96" s="5"/>
      <c r="AK96" s="1"/>
      <c r="AL96" s="5"/>
    </row>
    <row r="97" spans="1:38" x14ac:dyDescent="0.3">
      <c r="A97" s="20">
        <f t="shared" si="4"/>
        <v>95</v>
      </c>
      <c r="B97" s="20" t="str">
        <f>INDEX('Master data'!A:A,MATCH($A97,'Master data'!$CK:$CK,0))</f>
        <v>Yussuf Poulsen</v>
      </c>
      <c r="C97" s="20" t="str">
        <f>INDEX('Master data'!B:B,MATCH($A97,'Master data'!$CK:$CK,0))</f>
        <v>Denmark</v>
      </c>
      <c r="D97" s="17" t="str">
        <f>INDEX('Master data'!C:C,MATCH($A97,'Master data'!$CK:$CK,0))</f>
        <v>Striker</v>
      </c>
      <c r="E97" s="21">
        <f>INDEX('Master data'!G:G,MATCH($A97,'Master data'!$CK:$CK,0))</f>
        <v>4484000</v>
      </c>
      <c r="F97" s="21">
        <f>INDEX('Master data'!AK:AK,MATCH($A97,'Master data'!$CK:$CK,0))</f>
        <v>42304.954975268971</v>
      </c>
      <c r="G97" s="18">
        <f>INDEX('Master data'!BY:BY,MATCH($A97,'Master data'!$CK:$CK,0))</f>
        <v>179760.85691823805</v>
      </c>
      <c r="H97" s="21">
        <f>INDEX('Master data'!CG:CG,MATCH($A97,'Master data'!$CK:$CK,0))</f>
        <v>0</v>
      </c>
      <c r="I97" s="21">
        <f>INDEX('Master data'!CI:CI,MATCH($A97,'Master data'!$CK:$CK,0))</f>
        <v>4484000</v>
      </c>
      <c r="J97" s="22">
        <f>INDEX('Master data'!CJ:CJ,MATCH($A97,'Master data'!$CK:$CK,0))</f>
        <v>2.1000000000000001E-2</v>
      </c>
      <c r="K97" s="25">
        <f>INDEX('Master data'!D:D,MATCH($A97,'Master data'!$CK:$CK,0))</f>
        <v>0</v>
      </c>
      <c r="L97" s="13"/>
      <c r="M97" s="20">
        <f t="shared" si="5"/>
        <v>95</v>
      </c>
      <c r="N97" s="20" t="str">
        <f>INDEX('Master data'!A:A,MATCH($M97,'Master data'!$CL:$CL,0))</f>
        <v>Manuel Neuer</v>
      </c>
      <c r="O97" s="20" t="str">
        <f>INDEX('Master data'!B:B,MATCH($M97,'Master data'!$CL:$CL,0))</f>
        <v>Germany</v>
      </c>
      <c r="P97" s="17" t="str">
        <f>INDEX('Master data'!C:C,MATCH($M97,'Master data'!$CL:$CL,0))</f>
        <v>Goalkeeper</v>
      </c>
      <c r="Q97" s="21">
        <f>INDEX('Master data'!G:G,MATCH($M97,'Master data'!$CL:$CL,0))</f>
        <v>5489000</v>
      </c>
      <c r="R97" s="21">
        <f>INDEX('Master data'!AK:AK,MATCH($A97,'Master data'!$CL:$CL,0))</f>
        <v>53240.760627262462</v>
      </c>
      <c r="S97" s="18">
        <f>INDEX('Master data'!BY:BY,MATCH($A97,'Master data'!$CL:$CL,0))</f>
        <v>219229.24461849825</v>
      </c>
      <c r="T97" s="21">
        <f>INDEX('Master data'!CG:CG,MATCH($M97,'Master data'!$CL:$CL,0))</f>
        <v>0</v>
      </c>
      <c r="U97" s="21">
        <f>INDEX('Master data'!CI:CI,MATCH($M97,'Master data'!$CL:$CL,0))</f>
        <v>5489000</v>
      </c>
      <c r="V97" s="22">
        <f>INDEX('Master data'!CJ:CJ,MATCH($M97,'Master data'!$CL:$CL,0))</f>
        <v>2.4E-2</v>
      </c>
      <c r="W97" s="19">
        <f>INDEX('Master data'!D:D,MATCH(M97,'Master data'!$CL:$CL,0))</f>
        <v>0</v>
      </c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6"/>
      <c r="AJ97" s="5"/>
      <c r="AK97" s="1"/>
      <c r="AL97" s="5"/>
    </row>
    <row r="98" spans="1:38" x14ac:dyDescent="0.3">
      <c r="A98" s="20">
        <f t="shared" si="4"/>
        <v>96</v>
      </c>
      <c r="B98" s="20" t="str">
        <f>INDEX('Master data'!A:A,MATCH($A98,'Master data'!$CK:$CK,0))</f>
        <v>Kasper Dolberg</v>
      </c>
      <c r="C98" s="20" t="str">
        <f>INDEX('Master data'!B:B,MATCH($A98,'Master data'!$CK:$CK,0))</f>
        <v>Denmark</v>
      </c>
      <c r="D98" s="17" t="str">
        <f>INDEX('Master data'!C:C,MATCH($A98,'Master data'!$CK:$CK,0))</f>
        <v>Striker</v>
      </c>
      <c r="E98" s="21">
        <f>INDEX('Master data'!G:G,MATCH($A98,'Master data'!$CK:$CK,0))</f>
        <v>3995000</v>
      </c>
      <c r="F98" s="21">
        <f>INDEX('Master data'!AK:AK,MATCH($A98,'Master data'!$CK:$CK,0))</f>
        <v>41363.378558187374</v>
      </c>
      <c r="G98" s="18">
        <f>INDEX('Master data'!BY:BY,MATCH($A98,'Master data'!$CK:$CK,0))</f>
        <v>175383.2482032727</v>
      </c>
      <c r="H98" s="21">
        <f>INDEX('Master data'!CG:CG,MATCH($A98,'Master data'!$CK:$CK,0))</f>
        <v>0</v>
      </c>
      <c r="I98" s="21">
        <f>INDEX('Master data'!CI:CI,MATCH($A98,'Master data'!$CK:$CK,0))</f>
        <v>3995000</v>
      </c>
      <c r="J98" s="22">
        <f>INDEX('Master data'!CJ:CJ,MATCH($A98,'Master data'!$CK:$CK,0))</f>
        <v>2.4E-2</v>
      </c>
      <c r="K98" s="25">
        <f>INDEX('Master data'!D:D,MATCH($A98,'Master data'!$CK:$CK,0))</f>
        <v>0</v>
      </c>
      <c r="L98" s="13"/>
      <c r="M98" s="20">
        <f t="shared" si="5"/>
        <v>96</v>
      </c>
      <c r="N98" s="20" t="str">
        <f>INDEX('Master data'!A:A,MATCH($M98,'Master data'!$CL:$CL,0))</f>
        <v>Kasper Dolberg</v>
      </c>
      <c r="O98" s="20" t="str">
        <f>INDEX('Master data'!B:B,MATCH($M98,'Master data'!$CL:$CL,0))</f>
        <v>Denmark</v>
      </c>
      <c r="P98" s="17" t="str">
        <f>INDEX('Master data'!C:C,MATCH($M98,'Master data'!$CL:$CL,0))</f>
        <v>Striker</v>
      </c>
      <c r="Q98" s="21">
        <f>INDEX('Master data'!G:G,MATCH($M98,'Master data'!$CL:$CL,0))</f>
        <v>3995000</v>
      </c>
      <c r="R98" s="21">
        <f>INDEX('Master data'!AK:AK,MATCH($A98,'Master data'!$CL:$CL,0))</f>
        <v>41363.378558187374</v>
      </c>
      <c r="S98" s="18">
        <f>INDEX('Master data'!BY:BY,MATCH($A98,'Master data'!$CL:$CL,0))</f>
        <v>175383.2482032727</v>
      </c>
      <c r="T98" s="21">
        <f>INDEX('Master data'!CG:CG,MATCH($M98,'Master data'!$CL:$CL,0))</f>
        <v>0</v>
      </c>
      <c r="U98" s="21">
        <f>INDEX('Master data'!CI:CI,MATCH($M98,'Master data'!$CL:$CL,0))</f>
        <v>3995000</v>
      </c>
      <c r="V98" s="22">
        <f>INDEX('Master data'!CJ:CJ,MATCH($M98,'Master data'!$CL:$CL,0))</f>
        <v>2.4E-2</v>
      </c>
      <c r="W98" s="19">
        <f>INDEX('Master data'!D:D,MATCH(M98,'Master data'!$CL:$CL,0))</f>
        <v>0</v>
      </c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6"/>
      <c r="AJ98" s="5"/>
      <c r="AK98" s="1"/>
      <c r="AL98" s="5"/>
    </row>
    <row r="99" spans="1:38" x14ac:dyDescent="0.3">
      <c r="A99" s="20">
        <f t="shared" si="4"/>
        <v>97</v>
      </c>
      <c r="B99" s="20" t="str">
        <f>INDEX('Master data'!A:A,MATCH($A99,'Master data'!$CK:$CK,0))</f>
        <v>Raphaël Guerreiro</v>
      </c>
      <c r="C99" s="20" t="str">
        <f>INDEX('Master data'!B:B,MATCH($A99,'Master data'!$CK:$CK,0))</f>
        <v>Portugal</v>
      </c>
      <c r="D99" s="17" t="str">
        <f>INDEX('Master data'!C:C,MATCH($A99,'Master data'!$CK:$CK,0))</f>
        <v>Defense</v>
      </c>
      <c r="E99" s="21">
        <f>INDEX('Master data'!G:G,MATCH($A99,'Master data'!$CK:$CK,0))</f>
        <v>4292000</v>
      </c>
      <c r="F99" s="21">
        <f>INDEX('Master data'!AK:AK,MATCH($A99,'Master data'!$CK:$CK,0))</f>
        <v>51684.579352986475</v>
      </c>
      <c r="G99" s="18">
        <f>INDEX('Master data'!BY:BY,MATCH($A99,'Master data'!$CK:$CK,0))</f>
        <v>153887.0290368459</v>
      </c>
      <c r="H99" s="21">
        <f>INDEX('Master data'!CG:CG,MATCH($A99,'Master data'!$CK:$CK,0))</f>
        <v>0</v>
      </c>
      <c r="I99" s="21">
        <f>INDEX('Master data'!CI:CI,MATCH($A99,'Master data'!$CK:$CK,0))</f>
        <v>4292000</v>
      </c>
      <c r="J99" s="22">
        <f>INDEX('Master data'!CJ:CJ,MATCH($A99,'Master data'!$CK:$CK,0))</f>
        <v>2.1999999999999999E-2</v>
      </c>
      <c r="K99" s="25">
        <f>INDEX('Master data'!D:D,MATCH($A99,'Master data'!$CK:$CK,0))</f>
        <v>0</v>
      </c>
      <c r="L99" s="13"/>
      <c r="M99" s="20">
        <f t="shared" si="5"/>
        <v>97</v>
      </c>
      <c r="N99" s="20" t="str">
        <f>INDEX('Master data'!A:A,MATCH($M99,'Master data'!$CL:$CL,0))</f>
        <v>Thomas Meunier</v>
      </c>
      <c r="O99" s="20" t="str">
        <f>INDEX('Master data'!B:B,MATCH($M99,'Master data'!$CL:$CL,0))</f>
        <v>Belgium</v>
      </c>
      <c r="P99" s="17" t="str">
        <f>INDEX('Master data'!C:C,MATCH($M99,'Master data'!$CL:$CL,0))</f>
        <v>Defense</v>
      </c>
      <c r="Q99" s="21">
        <f>INDEX('Master data'!G:G,MATCH($M99,'Master data'!$CL:$CL,0))</f>
        <v>5302000</v>
      </c>
      <c r="R99" s="21">
        <f>INDEX('Master data'!AK:AK,MATCH($A99,'Master data'!$CL:$CL,0))</f>
        <v>50794.007505476213</v>
      </c>
      <c r="S99" s="18">
        <f>INDEX('Master data'!BY:BY,MATCH($A99,'Master data'!$CL:$CL,0))</f>
        <v>210716.71068277862</v>
      </c>
      <c r="T99" s="21">
        <f>INDEX('Master data'!CG:CG,MATCH($M99,'Master data'!$CL:$CL,0))</f>
        <v>0</v>
      </c>
      <c r="U99" s="21">
        <f>INDEX('Master data'!CI:CI,MATCH($M99,'Master data'!$CL:$CL,0))</f>
        <v>5302000</v>
      </c>
      <c r="V99" s="22">
        <f>INDEX('Master data'!CJ:CJ,MATCH($M99,'Master data'!$CL:$CL,0))</f>
        <v>2.4E-2</v>
      </c>
      <c r="W99" s="19">
        <f>INDEX('Master data'!D:D,MATCH(M99,'Master data'!$CL:$CL,0))</f>
        <v>0</v>
      </c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6"/>
      <c r="AJ99" s="5"/>
      <c r="AK99" s="1"/>
      <c r="AL99" s="5"/>
    </row>
    <row r="100" spans="1:38" x14ac:dyDescent="0.3">
      <c r="A100" s="20">
        <f t="shared" si="4"/>
        <v>98</v>
      </c>
      <c r="B100" s="20" t="str">
        <f>INDEX('Master data'!A:A,MATCH($A100,'Master data'!$CK:$CK,0))</f>
        <v>Diogo Jota</v>
      </c>
      <c r="C100" s="20" t="str">
        <f>INDEX('Master data'!B:B,MATCH($A100,'Master data'!$CK:$CK,0))</f>
        <v>Portugal</v>
      </c>
      <c r="D100" s="17" t="str">
        <f>INDEX('Master data'!C:C,MATCH($A100,'Master data'!$CK:$CK,0))</f>
        <v>Striker</v>
      </c>
      <c r="E100" s="21">
        <f>INDEX('Master data'!G:G,MATCH($A100,'Master data'!$CK:$CK,0))</f>
        <v>6552000</v>
      </c>
      <c r="F100" s="21">
        <f>INDEX('Master data'!AK:AK,MATCH($A100,'Master data'!$CK:$CK,0))</f>
        <v>52904.276879880497</v>
      </c>
      <c r="G100" s="18">
        <f>INDEX('Master data'!BY:BY,MATCH($A100,'Master data'!$CK:$CK,0))</f>
        <v>153716.14726478647</v>
      </c>
      <c r="H100" s="21">
        <f>INDEX('Master data'!CG:CG,MATCH($A100,'Master data'!$CK:$CK,0))</f>
        <v>0</v>
      </c>
      <c r="I100" s="21">
        <f>INDEX('Master data'!CI:CI,MATCH($A100,'Master data'!$CK:$CK,0))</f>
        <v>6552000</v>
      </c>
      <c r="J100" s="22">
        <f>INDEX('Master data'!CJ:CJ,MATCH($A100,'Master data'!$CK:$CK,0))</f>
        <v>1.4E-2</v>
      </c>
      <c r="K100" s="25">
        <f>INDEX('Master data'!D:D,MATCH($A100,'Master data'!$CK:$CK,0))</f>
        <v>0</v>
      </c>
      <c r="L100" s="13"/>
      <c r="M100" s="20">
        <f t="shared" si="5"/>
        <v>98</v>
      </c>
      <c r="N100" s="20" t="str">
        <f>INDEX('Master data'!A:A,MATCH($M100,'Master data'!$CL:$CL,0))</f>
        <v>Dominik Livaković</v>
      </c>
      <c r="O100" s="20" t="str">
        <f>INDEX('Master data'!B:B,MATCH($M100,'Master data'!$CL:$CL,0))</f>
        <v>Croatia</v>
      </c>
      <c r="P100" s="17" t="str">
        <f>INDEX('Master data'!C:C,MATCH($M100,'Master data'!$CL:$CL,0))</f>
        <v>Goalkeeper</v>
      </c>
      <c r="Q100" s="21">
        <f>INDEX('Master data'!G:G,MATCH($M100,'Master data'!$CL:$CL,0))</f>
        <v>4489000</v>
      </c>
      <c r="R100" s="21">
        <f>INDEX('Master data'!AK:AK,MATCH($A100,'Master data'!$CL:$CL,0))</f>
        <v>59246.644249543489</v>
      </c>
      <c r="S100" s="18">
        <f>INDEX('Master data'!BY:BY,MATCH($A100,'Master data'!$CL:$CL,0))</f>
        <v>183590.35978341906</v>
      </c>
      <c r="T100" s="21">
        <f>INDEX('Master data'!CG:CG,MATCH($M100,'Master data'!$CL:$CL,0))</f>
        <v>0</v>
      </c>
      <c r="U100" s="21">
        <f>INDEX('Master data'!CI:CI,MATCH($M100,'Master data'!$CL:$CL,0))</f>
        <v>4489000</v>
      </c>
      <c r="V100" s="22">
        <f>INDEX('Master data'!CJ:CJ,MATCH($M100,'Master data'!$CL:$CL,0))</f>
        <v>2.4E-2</v>
      </c>
      <c r="W100" s="19">
        <f>INDEX('Master data'!D:D,MATCH(M100,'Master data'!$CL:$CL,0))</f>
        <v>0</v>
      </c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6"/>
      <c r="AJ100" s="5"/>
      <c r="AK100" s="1"/>
      <c r="AL100" s="5"/>
    </row>
    <row r="101" spans="1:38" x14ac:dyDescent="0.3">
      <c r="A101" s="20">
        <f t="shared" si="4"/>
        <v>99</v>
      </c>
      <c r="B101" s="20" t="str">
        <f>INDEX('Master data'!A:A,MATCH($A101,'Master data'!$CK:$CK,0))</f>
        <v>Ludwig Augustinsson</v>
      </c>
      <c r="C101" s="20" t="str">
        <f>INDEX('Master data'!B:B,MATCH($A101,'Master data'!$CK:$CK,0))</f>
        <v>Sweden</v>
      </c>
      <c r="D101" s="17" t="str">
        <f>INDEX('Master data'!C:C,MATCH($A101,'Master data'!$CK:$CK,0))</f>
        <v>Defense</v>
      </c>
      <c r="E101" s="21">
        <f>INDEX('Master data'!G:G,MATCH($A101,'Master data'!$CK:$CK,0))</f>
        <v>3562000</v>
      </c>
      <c r="F101" s="21">
        <f>INDEX('Master data'!AK:AK,MATCH($A101,'Master data'!$CK:$CK,0))</f>
        <v>59083.737157519485</v>
      </c>
      <c r="G101" s="18">
        <f>INDEX('Master data'!BY:BY,MATCH($A101,'Master data'!$CK:$CK,0))</f>
        <v>148706.3247553104</v>
      </c>
      <c r="H101" s="21">
        <f>INDEX('Master data'!CG:CG,MATCH($A101,'Master data'!$CK:$CK,0))</f>
        <v>0</v>
      </c>
      <c r="I101" s="21">
        <f>INDEX('Master data'!CI:CI,MATCH($A101,'Master data'!$CK:$CK,0))</f>
        <v>3562000</v>
      </c>
      <c r="J101" s="22">
        <f>INDEX('Master data'!CJ:CJ,MATCH($A101,'Master data'!$CK:$CK,0))</f>
        <v>2.5000000000000001E-2</v>
      </c>
      <c r="K101" s="25">
        <f>INDEX('Master data'!D:D,MATCH($A101,'Master data'!$CK:$CK,0))</f>
        <v>0</v>
      </c>
      <c r="L101" s="13"/>
      <c r="M101" s="20">
        <f t="shared" si="5"/>
        <v>99</v>
      </c>
      <c r="N101" s="20" t="str">
        <f>INDEX('Master data'!A:A,MATCH($M101,'Master data'!$CL:$CL,0))</f>
        <v>Cengiz Ünder</v>
      </c>
      <c r="O101" s="20" t="str">
        <f>INDEX('Master data'!B:B,MATCH($M101,'Master data'!$CL:$CL,0))</f>
        <v>Turkey</v>
      </c>
      <c r="P101" s="17" t="str">
        <f>INDEX('Master data'!C:C,MATCH($M101,'Master data'!$CL:$CL,0))</f>
        <v>Striker</v>
      </c>
      <c r="Q101" s="21">
        <f>INDEX('Master data'!G:G,MATCH($M101,'Master data'!$CL:$CL,0))</f>
        <v>3468000</v>
      </c>
      <c r="R101" s="21">
        <f>INDEX('Master data'!AK:AK,MATCH($A101,'Master data'!$CL:$CL,0))</f>
        <v>53123.133746007115</v>
      </c>
      <c r="S101" s="18">
        <f>INDEX('Master data'!BY:BY,MATCH($A101,'Master data'!$CL:$CL,0))</f>
        <v>146662.79844578</v>
      </c>
      <c r="T101" s="21">
        <f>INDEX('Master data'!CG:CG,MATCH($M101,'Master data'!$CL:$CL,0))</f>
        <v>0</v>
      </c>
      <c r="U101" s="21">
        <f>INDEX('Master data'!CI:CI,MATCH($M101,'Master data'!$CL:$CL,0))</f>
        <v>3468000</v>
      </c>
      <c r="V101" s="22">
        <f>INDEX('Master data'!CJ:CJ,MATCH($M101,'Master data'!$CL:$CL,0))</f>
        <v>2.4E-2</v>
      </c>
      <c r="W101" s="19">
        <f>INDEX('Master data'!D:D,MATCH(M101,'Master data'!$CL:$CL,0))</f>
        <v>0</v>
      </c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6"/>
      <c r="AJ101" s="5"/>
      <c r="AK101" s="1"/>
      <c r="AL101" s="5"/>
    </row>
    <row r="102" spans="1:38" x14ac:dyDescent="0.3">
      <c r="A102" s="23">
        <f t="shared" si="4"/>
        <v>100</v>
      </c>
      <c r="B102" s="23" t="str">
        <f>INDEX('Master data'!A:A,MATCH($A102,'Master data'!$CK:$CK,0))</f>
        <v>Ivan Perišić</v>
      </c>
      <c r="C102" s="23" t="str">
        <f>INDEX('Master data'!B:B,MATCH($A102,'Master data'!$CK:$CK,0))</f>
        <v>Croatia</v>
      </c>
      <c r="D102" s="17" t="str">
        <f>INDEX('Master data'!C:C,MATCH($A102,'Master data'!$CK:$CK,0))</f>
        <v>Striker</v>
      </c>
      <c r="E102" s="24">
        <f>INDEX('Master data'!G:G,MATCH($A102,'Master data'!$CK:$CK,0))</f>
        <v>4484000</v>
      </c>
      <c r="F102" s="24">
        <f>INDEX('Master data'!AK:AK,MATCH($A102,'Master data'!$CK:$CK,0))</f>
        <v>49019.76749240722</v>
      </c>
      <c r="G102" s="18">
        <f>INDEX('Master data'!BY:BY,MATCH($A102,'Master data'!$CK:$CK,0))</f>
        <v>153538.37829848251</v>
      </c>
      <c r="H102" s="24">
        <f>INDEX('Master data'!CG:CG,MATCH($A102,'Master data'!$CK:$CK,0))</f>
        <v>0</v>
      </c>
      <c r="I102" s="24">
        <f>INDEX('Master data'!CI:CI,MATCH($A102,'Master data'!$CK:$CK,0))</f>
        <v>4484000</v>
      </c>
      <c r="J102" s="25">
        <f>INDEX('Master data'!CJ:CJ,MATCH($A102,'Master data'!$CK:$CK,0))</f>
        <v>0.02</v>
      </c>
      <c r="K102" s="25">
        <f>INDEX('Master data'!D:D,MATCH($A102,'Master data'!$CK:$CK,0))</f>
        <v>0</v>
      </c>
      <c r="L102" s="13"/>
      <c r="M102" s="23">
        <f t="shared" si="5"/>
        <v>100</v>
      </c>
      <c r="N102" s="23" t="str">
        <f>INDEX('Master data'!A:A,MATCH($M102,'Master data'!$CL:$CL,0))</f>
        <v>Victor Lindelöf</v>
      </c>
      <c r="O102" s="23" t="str">
        <f>INDEX('Master data'!B:B,MATCH($M102,'Master data'!$CL:$CL,0))</f>
        <v>Sweden</v>
      </c>
      <c r="P102" s="17" t="str">
        <f>INDEX('Master data'!C:C,MATCH($M102,'Master data'!$CL:$CL,0))</f>
        <v>Defense</v>
      </c>
      <c r="Q102" s="24">
        <f>INDEX('Master data'!G:G,MATCH($M102,'Master data'!$CL:$CL,0))</f>
        <v>3595000</v>
      </c>
      <c r="R102" s="24">
        <f>INDEX('Master data'!AK:AK,MATCH($A102,'Master data'!$CL:$CL,0))</f>
        <v>56815.06341677723</v>
      </c>
      <c r="S102" s="18">
        <f>INDEX('Master data'!BY:BY,MATCH($A102,'Master data'!$CL:$CL,0))</f>
        <v>141809.28558292557</v>
      </c>
      <c r="T102" s="24">
        <f>INDEX('Master data'!CG:CG,MATCH($M102,'Master data'!$CL:$CL,0))</f>
        <v>0</v>
      </c>
      <c r="U102" s="24">
        <f>INDEX('Master data'!CI:CI,MATCH($M102,'Master data'!$CL:$CL,0))</f>
        <v>3595000</v>
      </c>
      <c r="V102" s="25">
        <f>INDEX('Master data'!CJ:CJ,MATCH($M102,'Master data'!$CL:$CL,0))</f>
        <v>2.4E-2</v>
      </c>
      <c r="W102" s="19">
        <f>INDEX('Master data'!D:D,MATCH(M102,'Master data'!$CL:$CL,0))</f>
        <v>0</v>
      </c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6"/>
      <c r="AJ102" s="5"/>
      <c r="AK102" s="1"/>
      <c r="AL102" s="5"/>
    </row>
    <row r="103" spans="1:38" x14ac:dyDescent="0.3">
      <c r="J103" s="5"/>
      <c r="K103" s="5"/>
      <c r="L103" s="5"/>
      <c r="M103" s="7"/>
      <c r="N103" s="7"/>
      <c r="O103" s="7"/>
      <c r="P103" s="7"/>
      <c r="Q103" s="7"/>
      <c r="R103" s="7"/>
      <c r="S103" s="7"/>
      <c r="T103" s="8"/>
      <c r="U103" s="1"/>
      <c r="V103" s="1"/>
      <c r="W103" s="1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6"/>
      <c r="AJ103" s="5"/>
      <c r="AK103" s="1"/>
      <c r="AL103" s="5"/>
    </row>
    <row r="104" spans="1:38" x14ac:dyDescent="0.3">
      <c r="J104" s="5"/>
      <c r="K104" s="5"/>
      <c r="L104" s="5"/>
      <c r="M104" s="7"/>
      <c r="N104" s="7"/>
      <c r="O104" s="7"/>
      <c r="P104" s="7"/>
      <c r="Q104" s="7"/>
      <c r="R104" s="7"/>
      <c r="S104" s="7"/>
      <c r="T104" s="8"/>
      <c r="U104" s="1"/>
      <c r="V104" s="1"/>
      <c r="W104" s="1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6"/>
      <c r="AJ104" s="5"/>
      <c r="AK104" s="1"/>
      <c r="AL104" s="5"/>
    </row>
    <row r="105" spans="1:38" x14ac:dyDescent="0.3">
      <c r="F105" s="5"/>
      <c r="J105" s="5"/>
      <c r="K105" s="5"/>
      <c r="L105" s="5"/>
      <c r="M105" s="7"/>
      <c r="N105" s="7"/>
      <c r="O105" s="7"/>
      <c r="P105" s="7"/>
      <c r="Q105" s="7"/>
      <c r="R105" s="7"/>
      <c r="S105" s="7"/>
      <c r="T105" s="8"/>
      <c r="U105" s="1"/>
      <c r="V105" s="1"/>
      <c r="W105" s="1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6"/>
      <c r="AJ105" s="5"/>
      <c r="AK105" s="1"/>
      <c r="AL105" s="5"/>
    </row>
    <row r="106" spans="1:38" x14ac:dyDescent="0.3">
      <c r="J106" s="5"/>
      <c r="K106" s="5"/>
      <c r="L106" s="5"/>
      <c r="M106" s="7"/>
      <c r="N106" s="7"/>
      <c r="O106" s="7"/>
      <c r="P106" s="7"/>
      <c r="Q106" s="7"/>
      <c r="R106" s="7"/>
      <c r="S106" s="7"/>
      <c r="T106" s="8"/>
      <c r="U106" s="1"/>
      <c r="V106" s="1"/>
      <c r="W106" s="1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6"/>
      <c r="AJ106" s="5"/>
      <c r="AK106" s="1"/>
      <c r="AL106" s="5"/>
    </row>
    <row r="107" spans="1:38" x14ac:dyDescent="0.3">
      <c r="J107" s="5"/>
      <c r="K107" s="5"/>
      <c r="L107" s="5"/>
      <c r="M107" s="7"/>
      <c r="N107" s="7"/>
      <c r="O107" s="7"/>
      <c r="P107" s="7"/>
      <c r="Q107" s="7"/>
      <c r="R107" s="7"/>
      <c r="S107" s="7"/>
      <c r="T107" s="8"/>
      <c r="U107" s="1"/>
      <c r="V107" s="1"/>
      <c r="W107" s="1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6"/>
      <c r="AJ107" s="5"/>
      <c r="AK107" s="1"/>
      <c r="AL107" s="5"/>
    </row>
    <row r="108" spans="1:38" x14ac:dyDescent="0.3">
      <c r="J108" s="5"/>
      <c r="K108" s="5"/>
      <c r="L108" s="5"/>
      <c r="M108" s="7"/>
      <c r="N108" s="7"/>
      <c r="O108" s="7"/>
      <c r="P108" s="7"/>
      <c r="Q108" s="7"/>
      <c r="R108" s="7"/>
      <c r="S108" s="7"/>
      <c r="T108" s="8"/>
      <c r="U108" s="1"/>
      <c r="V108" s="1"/>
      <c r="W108" s="1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6"/>
      <c r="AJ108" s="5"/>
      <c r="AK108" s="1"/>
      <c r="AL108" s="5"/>
    </row>
    <row r="109" spans="1:38" x14ac:dyDescent="0.3">
      <c r="J109" s="5"/>
      <c r="K109" s="5"/>
      <c r="L109" s="5"/>
      <c r="M109" s="7"/>
      <c r="N109" s="7"/>
      <c r="O109" s="7"/>
      <c r="P109" s="7"/>
      <c r="Q109" s="7"/>
      <c r="R109" s="7"/>
      <c r="S109" s="7"/>
      <c r="T109" s="8"/>
      <c r="U109" s="1"/>
      <c r="V109" s="1"/>
      <c r="W109" s="1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6"/>
      <c r="AJ109" s="5"/>
      <c r="AK109" s="1"/>
      <c r="AL109" s="5"/>
    </row>
    <row r="110" spans="1:38" x14ac:dyDescent="0.3">
      <c r="J110" s="5"/>
      <c r="K110" s="5"/>
      <c r="L110" s="5"/>
      <c r="M110" s="7"/>
      <c r="N110" s="7"/>
      <c r="O110" s="7"/>
      <c r="P110" s="7"/>
      <c r="Q110" s="7"/>
      <c r="R110" s="7"/>
      <c r="S110" s="7"/>
      <c r="T110" s="8"/>
      <c r="U110" s="1"/>
      <c r="V110" s="1"/>
      <c r="W110" s="1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6"/>
      <c r="AJ110" s="5"/>
      <c r="AK110" s="1"/>
      <c r="AL110" s="5"/>
    </row>
    <row r="111" spans="1:38" x14ac:dyDescent="0.3">
      <c r="J111" s="5"/>
      <c r="K111" s="5"/>
      <c r="L111" s="5"/>
      <c r="M111" s="7"/>
      <c r="N111" s="7"/>
      <c r="O111" s="7"/>
      <c r="P111" s="7"/>
      <c r="Q111" s="7"/>
      <c r="R111" s="7"/>
      <c r="S111" s="7"/>
      <c r="T111" s="8"/>
      <c r="U111" s="1"/>
      <c r="V111" s="1"/>
      <c r="W111" s="1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6"/>
      <c r="AJ111" s="5"/>
      <c r="AK111" s="1"/>
      <c r="AL111" s="5"/>
    </row>
    <row r="112" spans="1:38" x14ac:dyDescent="0.3">
      <c r="J112" s="5"/>
      <c r="K112" s="5"/>
      <c r="L112" s="5"/>
      <c r="M112" s="7"/>
      <c r="N112" s="7"/>
      <c r="O112" s="7"/>
      <c r="P112" s="7"/>
      <c r="Q112" s="7"/>
      <c r="R112" s="7"/>
      <c r="S112" s="7"/>
      <c r="T112" s="8"/>
      <c r="U112" s="1"/>
      <c r="V112" s="1"/>
      <c r="W112" s="1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6"/>
      <c r="AJ112" s="5"/>
      <c r="AK112" s="1"/>
      <c r="AL112" s="5"/>
    </row>
    <row r="113" spans="10:38" x14ac:dyDescent="0.3">
      <c r="J113" s="5"/>
      <c r="K113" s="5"/>
      <c r="L113" s="5"/>
      <c r="M113" s="7"/>
      <c r="N113" s="7"/>
      <c r="O113" s="7"/>
      <c r="P113" s="7"/>
      <c r="Q113" s="7"/>
      <c r="R113" s="7"/>
      <c r="S113" s="7"/>
      <c r="T113" s="8"/>
      <c r="U113" s="1"/>
      <c r="V113" s="1"/>
      <c r="W113" s="1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6"/>
      <c r="AJ113" s="5"/>
      <c r="AK113" s="1"/>
      <c r="AL113" s="5"/>
    </row>
    <row r="114" spans="10:38" x14ac:dyDescent="0.3">
      <c r="J114" s="5"/>
      <c r="K114" s="5"/>
      <c r="L114" s="5"/>
      <c r="M114" s="7"/>
      <c r="N114" s="7"/>
      <c r="O114" s="7"/>
      <c r="P114" s="7"/>
      <c r="Q114" s="7"/>
      <c r="R114" s="7"/>
      <c r="S114" s="7"/>
      <c r="T114" s="8"/>
      <c r="U114" s="1"/>
      <c r="V114" s="1"/>
      <c r="W114" s="1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6"/>
      <c r="AJ114" s="5"/>
      <c r="AK114" s="1"/>
      <c r="AL114" s="5"/>
    </row>
    <row r="115" spans="10:38" x14ac:dyDescent="0.3">
      <c r="J115" s="5"/>
      <c r="K115" s="5"/>
      <c r="L115" s="5"/>
      <c r="M115" s="7"/>
      <c r="N115" s="7"/>
      <c r="O115" s="7"/>
      <c r="P115" s="7"/>
      <c r="Q115" s="7"/>
      <c r="R115" s="7"/>
      <c r="S115" s="7"/>
      <c r="T115" s="8"/>
      <c r="U115" s="1"/>
      <c r="V115" s="1"/>
      <c r="W115" s="1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6"/>
      <c r="AJ115" s="5"/>
      <c r="AK115" s="1"/>
      <c r="AL115" s="5"/>
    </row>
    <row r="116" spans="10:38" x14ac:dyDescent="0.3">
      <c r="J116" s="5"/>
      <c r="K116" s="5"/>
      <c r="L116" s="5"/>
      <c r="M116" s="7"/>
      <c r="N116" s="7"/>
      <c r="O116" s="7"/>
      <c r="P116" s="7"/>
      <c r="Q116" s="7"/>
      <c r="R116" s="7"/>
      <c r="S116" s="7"/>
      <c r="T116" s="8"/>
      <c r="U116" s="1"/>
      <c r="V116" s="1"/>
      <c r="W116" s="1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6"/>
      <c r="AJ116" s="5"/>
      <c r="AK116" s="1"/>
      <c r="AL116" s="5"/>
    </row>
    <row r="117" spans="10:38" x14ac:dyDescent="0.3">
      <c r="J117" s="5"/>
      <c r="K117" s="5"/>
      <c r="L117" s="5"/>
      <c r="M117" s="7"/>
      <c r="N117" s="7"/>
      <c r="O117" s="7"/>
      <c r="P117" s="7"/>
      <c r="Q117" s="7"/>
      <c r="R117" s="7"/>
      <c r="S117" s="7"/>
      <c r="T117" s="8"/>
      <c r="U117" s="1"/>
      <c r="V117" s="1"/>
      <c r="W117" s="1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6"/>
      <c r="AJ117" s="5"/>
      <c r="AK117" s="1"/>
      <c r="AL117" s="5"/>
    </row>
    <row r="118" spans="10:38" x14ac:dyDescent="0.3">
      <c r="J118" s="5"/>
      <c r="K118" s="5"/>
      <c r="L118" s="5"/>
      <c r="M118" s="7"/>
      <c r="N118" s="7"/>
      <c r="O118" s="7"/>
      <c r="P118" s="7"/>
      <c r="Q118" s="7"/>
      <c r="R118" s="7"/>
      <c r="S118" s="7"/>
      <c r="T118" s="8"/>
      <c r="U118" s="1"/>
      <c r="V118" s="1"/>
      <c r="W118" s="1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6"/>
      <c r="AJ118" s="5"/>
      <c r="AK118" s="1"/>
      <c r="AL118" s="5"/>
    </row>
    <row r="119" spans="10:38" x14ac:dyDescent="0.3">
      <c r="J119" s="5"/>
      <c r="K119" s="5"/>
      <c r="L119" s="5"/>
      <c r="M119" s="7"/>
      <c r="N119" s="7"/>
      <c r="O119" s="7"/>
      <c r="P119" s="7"/>
      <c r="Q119" s="7"/>
      <c r="R119" s="7"/>
      <c r="S119" s="7"/>
      <c r="T119" s="8"/>
      <c r="U119" s="1"/>
      <c r="V119" s="1"/>
      <c r="W119" s="1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6"/>
      <c r="AJ119" s="5"/>
      <c r="AK119" s="1"/>
      <c r="AL119" s="5"/>
    </row>
    <row r="120" spans="10:38" x14ac:dyDescent="0.3">
      <c r="J120" s="5"/>
      <c r="K120" s="5"/>
      <c r="L120" s="5"/>
      <c r="M120" s="7"/>
      <c r="N120" s="7"/>
      <c r="O120" s="7"/>
      <c r="P120" s="7"/>
      <c r="Q120" s="7"/>
      <c r="R120" s="7"/>
      <c r="S120" s="7"/>
      <c r="T120" s="8"/>
      <c r="U120" s="1"/>
      <c r="V120" s="1"/>
      <c r="W120" s="1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6"/>
      <c r="AJ120" s="5"/>
      <c r="AK120" s="1"/>
      <c r="AL120" s="5"/>
    </row>
    <row r="121" spans="10:38" x14ac:dyDescent="0.3">
      <c r="J121" s="5"/>
      <c r="K121" s="5"/>
      <c r="L121" s="5"/>
      <c r="M121" s="7"/>
      <c r="N121" s="7"/>
      <c r="O121" s="7"/>
      <c r="P121" s="7"/>
      <c r="Q121" s="7"/>
      <c r="R121" s="7"/>
      <c r="S121" s="7"/>
      <c r="T121" s="8"/>
      <c r="U121" s="1"/>
      <c r="V121" s="1"/>
      <c r="W121" s="1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6"/>
      <c r="AJ121" s="5"/>
      <c r="AK121" s="1"/>
      <c r="AL121" s="5"/>
    </row>
    <row r="122" spans="10:38" x14ac:dyDescent="0.3">
      <c r="J122" s="5"/>
      <c r="K122" s="5"/>
      <c r="L122" s="5"/>
      <c r="M122" s="7"/>
      <c r="N122" s="7"/>
      <c r="O122" s="7"/>
      <c r="P122" s="7"/>
      <c r="Q122" s="7"/>
      <c r="R122" s="7"/>
      <c r="S122" s="7"/>
      <c r="T122" s="8"/>
      <c r="U122" s="1"/>
      <c r="V122" s="1"/>
      <c r="W122" s="1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6"/>
      <c r="AJ122" s="5"/>
      <c r="AK122" s="1"/>
      <c r="AL122" s="5"/>
    </row>
    <row r="123" spans="10:38" x14ac:dyDescent="0.3">
      <c r="J123" s="5"/>
      <c r="K123" s="5"/>
      <c r="L123" s="5"/>
      <c r="M123" s="7"/>
      <c r="N123" s="7"/>
      <c r="O123" s="7"/>
      <c r="P123" s="7"/>
      <c r="Q123" s="7"/>
      <c r="R123" s="7"/>
      <c r="S123" s="7"/>
      <c r="T123" s="8"/>
      <c r="U123" s="1"/>
      <c r="V123" s="1"/>
      <c r="W123" s="1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6"/>
      <c r="AJ123" s="5"/>
      <c r="AK123" s="1"/>
      <c r="AL123" s="5"/>
    </row>
    <row r="124" spans="10:38" x14ac:dyDescent="0.3">
      <c r="J124" s="5"/>
      <c r="K124" s="5"/>
      <c r="L124" s="5"/>
      <c r="M124" s="7"/>
      <c r="N124" s="7"/>
      <c r="O124" s="7"/>
      <c r="P124" s="7"/>
      <c r="Q124" s="7"/>
      <c r="R124" s="7"/>
      <c r="S124" s="7"/>
      <c r="T124" s="8"/>
      <c r="U124" s="1"/>
      <c r="V124" s="1"/>
      <c r="W124" s="1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6"/>
      <c r="AJ124" s="5"/>
      <c r="AK124" s="1"/>
      <c r="AL124" s="5"/>
    </row>
    <row r="125" spans="10:38" x14ac:dyDescent="0.3">
      <c r="J125" s="5"/>
      <c r="K125" s="5"/>
      <c r="L125" s="5"/>
      <c r="M125" s="7"/>
      <c r="N125" s="7"/>
      <c r="O125" s="7"/>
      <c r="P125" s="7"/>
      <c r="Q125" s="7"/>
      <c r="R125" s="7"/>
      <c r="S125" s="7"/>
      <c r="T125" s="8"/>
      <c r="U125" s="1"/>
      <c r="V125" s="1"/>
      <c r="W125" s="1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6"/>
      <c r="AJ125" s="5"/>
      <c r="AK125" s="1"/>
      <c r="AL125" s="5"/>
    </row>
    <row r="126" spans="10:38" x14ac:dyDescent="0.3">
      <c r="J126" s="5"/>
      <c r="K126" s="5"/>
      <c r="L126" s="5"/>
      <c r="M126" s="7"/>
      <c r="N126" s="7"/>
      <c r="O126" s="7"/>
      <c r="P126" s="7"/>
      <c r="Q126" s="7"/>
      <c r="R126" s="7"/>
      <c r="S126" s="7"/>
      <c r="T126" s="8"/>
      <c r="U126" s="1"/>
      <c r="V126" s="1"/>
      <c r="W126" s="1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6"/>
      <c r="AJ126" s="5"/>
      <c r="AK126" s="1"/>
      <c r="AL126" s="5"/>
    </row>
    <row r="127" spans="10:38" x14ac:dyDescent="0.3">
      <c r="J127" s="5"/>
      <c r="K127" s="5"/>
      <c r="L127" s="5"/>
      <c r="M127" s="7"/>
      <c r="N127" s="7"/>
      <c r="O127" s="7"/>
      <c r="P127" s="7"/>
      <c r="Q127" s="7"/>
      <c r="R127" s="7"/>
      <c r="S127" s="7"/>
      <c r="T127" s="8"/>
      <c r="U127" s="1"/>
      <c r="V127" s="1"/>
      <c r="W127" s="1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6"/>
      <c r="AJ127" s="5"/>
      <c r="AK127" s="1"/>
      <c r="AL127" s="5"/>
    </row>
    <row r="128" spans="10:38" x14ac:dyDescent="0.3">
      <c r="J128" s="5"/>
      <c r="K128" s="5"/>
      <c r="L128" s="5"/>
      <c r="M128" s="7"/>
      <c r="N128" s="7"/>
      <c r="O128" s="7"/>
      <c r="P128" s="7"/>
      <c r="Q128" s="7"/>
      <c r="R128" s="7"/>
      <c r="S128" s="7"/>
      <c r="T128" s="8"/>
      <c r="U128" s="1"/>
      <c r="V128" s="1"/>
      <c r="W128" s="1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6"/>
      <c r="AJ128" s="5"/>
      <c r="AK128" s="1"/>
      <c r="AL128" s="5"/>
    </row>
    <row r="129" spans="10:38" x14ac:dyDescent="0.3">
      <c r="J129" s="5"/>
      <c r="K129" s="5"/>
      <c r="L129" s="5"/>
      <c r="M129" s="7"/>
      <c r="N129" s="7"/>
      <c r="O129" s="7"/>
      <c r="P129" s="7"/>
      <c r="Q129" s="7"/>
      <c r="R129" s="7"/>
      <c r="S129" s="7"/>
      <c r="T129" s="8"/>
      <c r="U129" s="1"/>
      <c r="V129" s="1"/>
      <c r="W129" s="1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6"/>
      <c r="AJ129" s="5"/>
      <c r="AK129" s="1"/>
      <c r="AL129" s="5"/>
    </row>
    <row r="130" spans="10:38" x14ac:dyDescent="0.3">
      <c r="J130" s="5"/>
      <c r="K130" s="5"/>
      <c r="L130" s="5"/>
      <c r="M130" s="7"/>
      <c r="N130" s="7"/>
      <c r="O130" s="7"/>
      <c r="P130" s="7"/>
      <c r="Q130" s="7"/>
      <c r="R130" s="7"/>
      <c r="S130" s="7"/>
      <c r="T130" s="8"/>
      <c r="U130" s="1"/>
      <c r="V130" s="1"/>
      <c r="W130" s="1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6"/>
      <c r="AJ130" s="5"/>
      <c r="AK130" s="1"/>
      <c r="AL130" s="5"/>
    </row>
    <row r="131" spans="10:38" x14ac:dyDescent="0.3">
      <c r="J131" s="5"/>
      <c r="K131" s="5"/>
      <c r="L131" s="5"/>
      <c r="M131" s="7"/>
      <c r="N131" s="7"/>
      <c r="O131" s="7"/>
      <c r="P131" s="7"/>
      <c r="Q131" s="7"/>
      <c r="R131" s="7"/>
      <c r="S131" s="7"/>
      <c r="T131" s="8"/>
      <c r="U131" s="1"/>
      <c r="V131" s="1"/>
      <c r="W131" s="1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6"/>
      <c r="AJ131" s="5"/>
      <c r="AK131" s="1"/>
      <c r="AL131" s="5"/>
    </row>
    <row r="132" spans="10:38" x14ac:dyDescent="0.3">
      <c r="J132" s="5"/>
      <c r="K132" s="5"/>
      <c r="L132" s="5"/>
      <c r="M132" s="7"/>
      <c r="N132" s="7"/>
      <c r="O132" s="7"/>
      <c r="P132" s="7"/>
      <c r="Q132" s="7"/>
      <c r="R132" s="7"/>
      <c r="S132" s="7"/>
      <c r="T132" s="8"/>
      <c r="U132" s="1"/>
      <c r="V132" s="1"/>
      <c r="W132" s="1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6"/>
      <c r="AJ132" s="5"/>
      <c r="AK132" s="1"/>
      <c r="AL132" s="5"/>
    </row>
    <row r="133" spans="10:38" x14ac:dyDescent="0.3">
      <c r="J133" s="5"/>
      <c r="K133" s="5"/>
      <c r="L133" s="5"/>
      <c r="M133" s="7"/>
      <c r="N133" s="7"/>
      <c r="O133" s="7"/>
      <c r="P133" s="7"/>
      <c r="Q133" s="7"/>
      <c r="R133" s="7"/>
      <c r="S133" s="7"/>
      <c r="T133" s="8"/>
      <c r="U133" s="1"/>
      <c r="V133" s="1"/>
      <c r="W133" s="1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6"/>
      <c r="AJ133" s="5"/>
      <c r="AK133" s="1"/>
      <c r="AL133" s="5"/>
    </row>
    <row r="134" spans="10:38" x14ac:dyDescent="0.3">
      <c r="J134" s="5"/>
      <c r="K134" s="5"/>
      <c r="L134" s="5"/>
      <c r="M134" s="7"/>
      <c r="N134" s="7"/>
      <c r="O134" s="7"/>
      <c r="P134" s="7"/>
      <c r="Q134" s="7"/>
      <c r="R134" s="7"/>
      <c r="S134" s="7"/>
      <c r="T134" s="8"/>
      <c r="U134" s="1"/>
      <c r="V134" s="1"/>
      <c r="W134" s="1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6"/>
      <c r="AJ134" s="5"/>
      <c r="AK134" s="1"/>
      <c r="AL134" s="5"/>
    </row>
    <row r="135" spans="10:38" x14ac:dyDescent="0.3">
      <c r="J135" s="5"/>
      <c r="K135" s="5"/>
      <c r="L135" s="5"/>
      <c r="M135" s="7"/>
      <c r="N135" s="7"/>
      <c r="O135" s="7"/>
      <c r="P135" s="7"/>
      <c r="Q135" s="7"/>
      <c r="R135" s="7"/>
      <c r="S135" s="7"/>
      <c r="T135" s="8"/>
      <c r="U135" s="1"/>
      <c r="V135" s="1"/>
      <c r="W135" s="1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6"/>
      <c r="AJ135" s="5"/>
      <c r="AK135" s="1"/>
      <c r="AL135" s="5"/>
    </row>
    <row r="136" spans="10:38" x14ac:dyDescent="0.3">
      <c r="J136" s="5"/>
      <c r="K136" s="5"/>
      <c r="L136" s="5"/>
      <c r="M136" s="7"/>
      <c r="N136" s="7"/>
      <c r="O136" s="7"/>
      <c r="P136" s="7"/>
      <c r="Q136" s="7"/>
      <c r="R136" s="7"/>
      <c r="S136" s="7"/>
      <c r="T136" s="8"/>
      <c r="U136" s="1"/>
      <c r="V136" s="1"/>
      <c r="W136" s="1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6"/>
      <c r="AJ136" s="5"/>
      <c r="AK136" s="1"/>
      <c r="AL136" s="5"/>
    </row>
    <row r="137" spans="10:38" x14ac:dyDescent="0.3">
      <c r="J137" s="5"/>
      <c r="K137" s="5"/>
      <c r="L137" s="5"/>
      <c r="M137" s="7"/>
      <c r="N137" s="7"/>
      <c r="O137" s="7"/>
      <c r="P137" s="7"/>
      <c r="Q137" s="7"/>
      <c r="R137" s="7"/>
      <c r="S137" s="7"/>
      <c r="T137" s="8"/>
      <c r="U137" s="1"/>
      <c r="V137" s="1"/>
      <c r="W137" s="1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6"/>
      <c r="AJ137" s="5"/>
      <c r="AK137" s="1"/>
      <c r="AL137" s="5"/>
    </row>
    <row r="138" spans="10:38" x14ac:dyDescent="0.3">
      <c r="J138" s="5"/>
      <c r="K138" s="5"/>
      <c r="L138" s="5"/>
      <c r="M138" s="7"/>
      <c r="N138" s="7"/>
      <c r="O138" s="7"/>
      <c r="P138" s="7"/>
      <c r="Q138" s="7"/>
      <c r="R138" s="7"/>
      <c r="S138" s="7"/>
      <c r="T138" s="8"/>
      <c r="U138" s="1"/>
      <c r="V138" s="1"/>
      <c r="W138" s="1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6"/>
      <c r="AJ138" s="5"/>
      <c r="AK138" s="1"/>
      <c r="AL138" s="5"/>
    </row>
    <row r="139" spans="10:38" x14ac:dyDescent="0.3">
      <c r="J139" s="5"/>
      <c r="K139" s="5"/>
      <c r="L139" s="5"/>
      <c r="M139" s="7"/>
      <c r="N139" s="7"/>
      <c r="O139" s="7"/>
      <c r="P139" s="7"/>
      <c r="Q139" s="7"/>
      <c r="R139" s="7"/>
      <c r="S139" s="7"/>
      <c r="T139" s="8"/>
      <c r="U139" s="1"/>
      <c r="V139" s="1"/>
      <c r="W139" s="1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6"/>
      <c r="AJ139" s="5"/>
      <c r="AK139" s="1"/>
      <c r="AL139" s="5"/>
    </row>
    <row r="140" spans="10:38" x14ac:dyDescent="0.3">
      <c r="J140" s="5"/>
      <c r="K140" s="5"/>
      <c r="L140" s="5"/>
      <c r="M140" s="7"/>
      <c r="N140" s="7"/>
      <c r="O140" s="7"/>
      <c r="P140" s="7"/>
      <c r="Q140" s="7"/>
      <c r="R140" s="7"/>
      <c r="S140" s="7"/>
      <c r="T140" s="8"/>
      <c r="U140" s="1"/>
      <c r="V140" s="1"/>
      <c r="W140" s="1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6"/>
      <c r="AJ140" s="5"/>
      <c r="AK140" s="1"/>
      <c r="AL140" s="5"/>
    </row>
    <row r="141" spans="10:38" x14ac:dyDescent="0.3">
      <c r="J141" s="5"/>
      <c r="K141" s="5"/>
      <c r="L141" s="5"/>
      <c r="M141" s="7"/>
      <c r="N141" s="7"/>
      <c r="O141" s="7"/>
      <c r="P141" s="7"/>
      <c r="Q141" s="7"/>
      <c r="R141" s="7"/>
      <c r="S141" s="7"/>
      <c r="T141" s="8"/>
      <c r="U141" s="1"/>
      <c r="V141" s="1"/>
      <c r="W141" s="1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6"/>
      <c r="AJ141" s="5"/>
      <c r="AK141" s="1"/>
      <c r="AL141" s="5"/>
    </row>
    <row r="142" spans="10:38" x14ac:dyDescent="0.3">
      <c r="J142" s="5"/>
      <c r="K142" s="5"/>
      <c r="L142" s="5"/>
      <c r="M142" s="7"/>
      <c r="N142" s="7"/>
      <c r="O142" s="7"/>
      <c r="P142" s="7"/>
      <c r="Q142" s="7"/>
      <c r="R142" s="7"/>
      <c r="S142" s="7"/>
      <c r="T142" s="8"/>
      <c r="U142" s="1"/>
      <c r="V142" s="1"/>
      <c r="W142" s="1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6"/>
      <c r="AJ142" s="5"/>
      <c r="AK142" s="1"/>
      <c r="AL142" s="5"/>
    </row>
    <row r="143" spans="10:38" x14ac:dyDescent="0.3">
      <c r="J143" s="5"/>
      <c r="K143" s="5"/>
      <c r="L143" s="5"/>
      <c r="M143" s="7"/>
      <c r="N143" s="7"/>
      <c r="O143" s="7"/>
      <c r="P143" s="7"/>
      <c r="Q143" s="7"/>
      <c r="R143" s="7"/>
      <c r="S143" s="7"/>
      <c r="T143" s="8"/>
      <c r="U143" s="1"/>
      <c r="V143" s="1"/>
      <c r="W143" s="1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6"/>
      <c r="AJ143" s="5"/>
      <c r="AK143" s="1"/>
      <c r="AL143" s="5"/>
    </row>
    <row r="144" spans="10:38" x14ac:dyDescent="0.3">
      <c r="J144" s="5"/>
      <c r="K144" s="5"/>
      <c r="L144" s="5"/>
      <c r="M144" s="7"/>
      <c r="N144" s="7"/>
      <c r="O144" s="7"/>
      <c r="P144" s="7"/>
      <c r="Q144" s="7"/>
      <c r="R144" s="7"/>
      <c r="S144" s="7"/>
      <c r="T144" s="8"/>
      <c r="U144" s="1"/>
      <c r="V144" s="1"/>
      <c r="W144" s="1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6"/>
      <c r="AJ144" s="5"/>
      <c r="AK144" s="1"/>
      <c r="AL144" s="5"/>
    </row>
    <row r="145" spans="10:38" x14ac:dyDescent="0.3">
      <c r="J145" s="5"/>
      <c r="K145" s="5"/>
      <c r="L145" s="5"/>
      <c r="M145" s="7"/>
      <c r="N145" s="7"/>
      <c r="O145" s="7"/>
      <c r="P145" s="7"/>
      <c r="Q145" s="7"/>
      <c r="R145" s="7"/>
      <c r="S145" s="7"/>
      <c r="T145" s="8"/>
      <c r="U145" s="1"/>
      <c r="V145" s="1"/>
      <c r="W145" s="1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6"/>
      <c r="AJ145" s="5"/>
      <c r="AK145" s="1"/>
      <c r="AL145" s="5"/>
    </row>
    <row r="146" spans="10:38" x14ac:dyDescent="0.3">
      <c r="J146" s="5"/>
      <c r="K146" s="5"/>
      <c r="L146" s="5"/>
      <c r="M146" s="7"/>
      <c r="N146" s="7"/>
      <c r="O146" s="7"/>
      <c r="P146" s="7"/>
      <c r="Q146" s="7"/>
      <c r="R146" s="7"/>
      <c r="S146" s="7"/>
      <c r="T146" s="8"/>
      <c r="U146" s="1"/>
      <c r="V146" s="1"/>
      <c r="W146" s="1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6"/>
      <c r="AJ146" s="5"/>
      <c r="AK146" s="1"/>
      <c r="AL146" s="5"/>
    </row>
    <row r="147" spans="10:38" x14ac:dyDescent="0.3">
      <c r="J147" s="5"/>
      <c r="K147" s="5"/>
      <c r="L147" s="5"/>
      <c r="M147" s="7"/>
      <c r="N147" s="7"/>
      <c r="O147" s="7"/>
      <c r="P147" s="7"/>
      <c r="Q147" s="7"/>
      <c r="R147" s="7"/>
      <c r="S147" s="7"/>
      <c r="T147" s="8"/>
      <c r="U147" s="1"/>
      <c r="V147" s="1"/>
      <c r="W147" s="1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6"/>
      <c r="AJ147" s="5"/>
      <c r="AK147" s="1"/>
      <c r="AL147" s="5"/>
    </row>
    <row r="148" spans="10:38" x14ac:dyDescent="0.3">
      <c r="J148" s="5"/>
      <c r="K148" s="5"/>
      <c r="L148" s="5"/>
      <c r="M148" s="7"/>
      <c r="N148" s="7"/>
      <c r="O148" s="7"/>
      <c r="P148" s="7"/>
      <c r="Q148" s="7"/>
      <c r="R148" s="7"/>
      <c r="S148" s="7"/>
      <c r="T148" s="8"/>
      <c r="U148" s="1"/>
      <c r="V148" s="1"/>
      <c r="W148" s="1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6"/>
      <c r="AJ148" s="5"/>
      <c r="AK148" s="1"/>
      <c r="AL148" s="5"/>
    </row>
    <row r="149" spans="10:38" x14ac:dyDescent="0.3">
      <c r="J149" s="5"/>
      <c r="K149" s="5"/>
      <c r="L149" s="5"/>
      <c r="M149" s="7"/>
      <c r="N149" s="7"/>
      <c r="O149" s="7"/>
      <c r="P149" s="7"/>
      <c r="Q149" s="7"/>
      <c r="R149" s="7"/>
      <c r="S149" s="7"/>
      <c r="T149" s="8"/>
      <c r="U149" s="1"/>
      <c r="V149" s="1"/>
      <c r="W149" s="1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6"/>
      <c r="AJ149" s="5"/>
      <c r="AK149" s="1"/>
      <c r="AL149" s="5"/>
    </row>
    <row r="150" spans="10:38" x14ac:dyDescent="0.3">
      <c r="J150" s="5"/>
      <c r="K150" s="5"/>
      <c r="L150" s="5"/>
      <c r="M150" s="7"/>
      <c r="N150" s="7"/>
      <c r="O150" s="7"/>
      <c r="P150" s="7"/>
      <c r="Q150" s="7"/>
      <c r="R150" s="7"/>
      <c r="S150" s="7"/>
      <c r="T150" s="8"/>
      <c r="U150" s="1"/>
      <c r="V150" s="1"/>
      <c r="W150" s="1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6"/>
      <c r="AJ150" s="5"/>
      <c r="AK150" s="1"/>
      <c r="AL150" s="5"/>
    </row>
    <row r="151" spans="10:38" x14ac:dyDescent="0.3">
      <c r="J151" s="5"/>
      <c r="K151" s="5"/>
      <c r="L151" s="5"/>
      <c r="M151" s="7"/>
      <c r="N151" s="7"/>
      <c r="O151" s="7"/>
      <c r="P151" s="7"/>
      <c r="Q151" s="7"/>
      <c r="R151" s="7"/>
      <c r="S151" s="7"/>
      <c r="T151" s="8"/>
      <c r="U151" s="1"/>
      <c r="V151" s="1"/>
      <c r="W151" s="1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6"/>
      <c r="AJ151" s="5"/>
      <c r="AK151" s="1"/>
      <c r="AL151" s="5"/>
    </row>
    <row r="152" spans="10:38" x14ac:dyDescent="0.3">
      <c r="J152" s="5"/>
      <c r="K152" s="5"/>
      <c r="L152" s="5"/>
      <c r="M152" s="7"/>
      <c r="N152" s="7"/>
      <c r="O152" s="7"/>
      <c r="P152" s="7"/>
      <c r="Q152" s="7"/>
      <c r="R152" s="7"/>
      <c r="S152" s="7"/>
      <c r="T152" s="8"/>
      <c r="U152" s="1"/>
      <c r="V152" s="1"/>
      <c r="W152" s="1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6"/>
      <c r="AJ152" s="5"/>
      <c r="AK152" s="1"/>
      <c r="AL152" s="5"/>
    </row>
    <row r="153" spans="10:38" x14ac:dyDescent="0.3">
      <c r="J153" s="5"/>
      <c r="K153" s="5"/>
      <c r="L153" s="5"/>
      <c r="M153" s="7"/>
      <c r="N153" s="7"/>
      <c r="O153" s="7"/>
      <c r="P153" s="7"/>
      <c r="Q153" s="7"/>
      <c r="R153" s="7"/>
      <c r="S153" s="7"/>
      <c r="T153" s="8"/>
      <c r="U153" s="1"/>
      <c r="V153" s="1"/>
      <c r="W153" s="1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6"/>
      <c r="AJ153" s="5"/>
      <c r="AK153" s="1"/>
      <c r="AL153" s="5"/>
    </row>
    <row r="154" spans="10:38" x14ac:dyDescent="0.3">
      <c r="J154" s="5"/>
      <c r="K154" s="5"/>
      <c r="L154" s="5"/>
      <c r="M154" s="7"/>
      <c r="N154" s="7"/>
      <c r="O154" s="7"/>
      <c r="P154" s="7"/>
      <c r="Q154" s="7"/>
      <c r="R154" s="7"/>
      <c r="S154" s="7"/>
      <c r="T154" s="8"/>
      <c r="U154" s="1"/>
      <c r="V154" s="1"/>
      <c r="W154" s="1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6"/>
      <c r="AJ154" s="5"/>
      <c r="AK154" s="1"/>
      <c r="AL154" s="5"/>
    </row>
    <row r="155" spans="10:38" x14ac:dyDescent="0.3">
      <c r="J155" s="5"/>
      <c r="K155" s="5"/>
      <c r="L155" s="5"/>
      <c r="M155" s="7"/>
      <c r="N155" s="7"/>
      <c r="O155" s="7"/>
      <c r="P155" s="7"/>
      <c r="Q155" s="7"/>
      <c r="R155" s="7"/>
      <c r="S155" s="7"/>
      <c r="T155" s="8"/>
      <c r="U155" s="1"/>
      <c r="V155" s="1"/>
      <c r="W155" s="1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6"/>
      <c r="AJ155" s="5"/>
      <c r="AK155" s="1"/>
      <c r="AL155" s="5"/>
    </row>
    <row r="156" spans="10:38" x14ac:dyDescent="0.3">
      <c r="J156" s="5"/>
      <c r="K156" s="5"/>
      <c r="L156" s="5"/>
      <c r="M156" s="7"/>
      <c r="N156" s="7"/>
      <c r="O156" s="7"/>
      <c r="P156" s="7"/>
      <c r="Q156" s="7"/>
      <c r="R156" s="7"/>
      <c r="S156" s="7"/>
      <c r="T156" s="8"/>
      <c r="U156" s="1"/>
      <c r="V156" s="1"/>
      <c r="W156" s="1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6"/>
      <c r="AJ156" s="5"/>
      <c r="AK156" s="1"/>
      <c r="AL156" s="5"/>
    </row>
    <row r="157" spans="10:38" x14ac:dyDescent="0.3">
      <c r="J157" s="5"/>
      <c r="K157" s="5"/>
      <c r="L157" s="5"/>
      <c r="M157" s="7"/>
      <c r="N157" s="7"/>
      <c r="O157" s="7"/>
      <c r="P157" s="7"/>
      <c r="Q157" s="7"/>
      <c r="R157" s="7"/>
      <c r="S157" s="7"/>
      <c r="T157" s="8"/>
      <c r="U157" s="1"/>
      <c r="V157" s="1"/>
      <c r="W157" s="1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6"/>
      <c r="AJ157" s="5"/>
      <c r="AK157" s="1"/>
      <c r="AL157" s="5"/>
    </row>
    <row r="158" spans="10:38" x14ac:dyDescent="0.3">
      <c r="J158" s="5"/>
      <c r="K158" s="5"/>
      <c r="L158" s="5"/>
      <c r="M158" s="7"/>
      <c r="N158" s="7"/>
      <c r="O158" s="7"/>
      <c r="P158" s="7"/>
      <c r="Q158" s="7"/>
      <c r="R158" s="7"/>
      <c r="S158" s="7"/>
      <c r="T158" s="8"/>
      <c r="U158" s="1"/>
      <c r="V158" s="1"/>
      <c r="W158" s="1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6"/>
      <c r="AJ158" s="5"/>
      <c r="AK158" s="1"/>
      <c r="AL158" s="5"/>
    </row>
    <row r="159" spans="10:38" x14ac:dyDescent="0.3">
      <c r="J159" s="5"/>
      <c r="K159" s="5"/>
      <c r="L159" s="5"/>
      <c r="M159" s="7"/>
      <c r="N159" s="7"/>
      <c r="O159" s="7"/>
      <c r="P159" s="7"/>
      <c r="Q159" s="7"/>
      <c r="R159" s="7"/>
      <c r="S159" s="7"/>
      <c r="T159" s="8"/>
      <c r="U159" s="1"/>
      <c r="V159" s="1"/>
      <c r="W159" s="1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6"/>
      <c r="AJ159" s="5"/>
      <c r="AK159" s="1"/>
      <c r="AL159" s="5"/>
    </row>
    <row r="160" spans="10:38" x14ac:dyDescent="0.3">
      <c r="J160" s="5"/>
      <c r="K160" s="5"/>
      <c r="L160" s="5"/>
      <c r="M160" s="7"/>
      <c r="N160" s="7"/>
      <c r="O160" s="7"/>
      <c r="P160" s="7"/>
      <c r="Q160" s="7"/>
      <c r="R160" s="7"/>
      <c r="S160" s="7"/>
      <c r="T160" s="8"/>
      <c r="U160" s="1"/>
      <c r="V160" s="1"/>
      <c r="W160" s="1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6"/>
      <c r="AJ160" s="5"/>
      <c r="AK160" s="1"/>
      <c r="AL160" s="5"/>
    </row>
    <row r="161" spans="10:38" x14ac:dyDescent="0.3">
      <c r="J161" s="5"/>
      <c r="K161" s="5"/>
      <c r="L161" s="5"/>
      <c r="M161" s="7"/>
      <c r="N161" s="7"/>
      <c r="O161" s="7"/>
      <c r="P161" s="7"/>
      <c r="Q161" s="7"/>
      <c r="R161" s="7"/>
      <c r="S161" s="7"/>
      <c r="T161" s="8"/>
      <c r="U161" s="1"/>
      <c r="V161" s="1"/>
      <c r="W161" s="1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6"/>
      <c r="AJ161" s="5"/>
      <c r="AK161" s="1"/>
      <c r="AL161" s="5"/>
    </row>
    <row r="162" spans="10:38" x14ac:dyDescent="0.3">
      <c r="J162" s="5"/>
      <c r="K162" s="5"/>
      <c r="L162" s="5"/>
      <c r="M162" s="7"/>
      <c r="N162" s="7"/>
      <c r="O162" s="7"/>
      <c r="P162" s="7"/>
      <c r="Q162" s="7"/>
      <c r="R162" s="7"/>
      <c r="S162" s="7"/>
      <c r="T162" s="8"/>
      <c r="U162" s="1"/>
      <c r="V162" s="1"/>
      <c r="W162" s="1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6"/>
      <c r="AJ162" s="5"/>
      <c r="AK162" s="1"/>
      <c r="AL162" s="5"/>
    </row>
    <row r="163" spans="10:38" x14ac:dyDescent="0.3">
      <c r="J163" s="5"/>
      <c r="K163" s="5"/>
      <c r="L163" s="5"/>
      <c r="M163" s="7"/>
      <c r="N163" s="7"/>
      <c r="O163" s="7"/>
      <c r="P163" s="7"/>
      <c r="Q163" s="7"/>
      <c r="R163" s="7"/>
      <c r="S163" s="7"/>
      <c r="T163" s="8"/>
      <c r="U163" s="1"/>
      <c r="V163" s="1"/>
      <c r="W163" s="1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6"/>
      <c r="AJ163" s="5"/>
      <c r="AK163" s="1"/>
      <c r="AL163" s="5"/>
    </row>
    <row r="164" spans="10:38" x14ac:dyDescent="0.3">
      <c r="J164" s="5"/>
      <c r="K164" s="5"/>
      <c r="L164" s="5"/>
      <c r="M164" s="7"/>
      <c r="N164" s="7"/>
      <c r="O164" s="7"/>
      <c r="P164" s="7"/>
      <c r="Q164" s="7"/>
      <c r="R164" s="7"/>
      <c r="S164" s="7"/>
      <c r="T164" s="8"/>
      <c r="U164" s="1"/>
      <c r="V164" s="1"/>
      <c r="W164" s="1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6"/>
      <c r="AJ164" s="5"/>
      <c r="AK164" s="1"/>
      <c r="AL164" s="5"/>
    </row>
    <row r="165" spans="10:38" x14ac:dyDescent="0.3">
      <c r="J165" s="5"/>
      <c r="K165" s="5"/>
      <c r="L165" s="5"/>
      <c r="M165" s="7"/>
      <c r="N165" s="7"/>
      <c r="O165" s="7"/>
      <c r="P165" s="7"/>
      <c r="Q165" s="7"/>
      <c r="R165" s="7"/>
      <c r="S165" s="7"/>
      <c r="T165" s="8"/>
      <c r="U165" s="1"/>
      <c r="V165" s="1"/>
      <c r="W165" s="1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6"/>
      <c r="AJ165" s="5"/>
      <c r="AK165" s="1"/>
      <c r="AL165" s="5"/>
    </row>
    <row r="166" spans="10:38" x14ac:dyDescent="0.3">
      <c r="J166" s="5"/>
      <c r="K166" s="5"/>
      <c r="L166" s="5"/>
      <c r="M166" s="7"/>
      <c r="N166" s="7"/>
      <c r="O166" s="7"/>
      <c r="P166" s="7"/>
      <c r="Q166" s="7"/>
      <c r="R166" s="7"/>
      <c r="S166" s="7"/>
      <c r="T166" s="8"/>
      <c r="U166" s="1"/>
      <c r="V166" s="1"/>
      <c r="W166" s="1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6"/>
      <c r="AJ166" s="5"/>
      <c r="AK166" s="1"/>
      <c r="AL166" s="5"/>
    </row>
    <row r="167" spans="10:38" x14ac:dyDescent="0.3">
      <c r="J167" s="5"/>
      <c r="K167" s="5"/>
      <c r="L167" s="5"/>
      <c r="M167" s="7"/>
      <c r="N167" s="7"/>
      <c r="O167" s="7"/>
      <c r="P167" s="7"/>
      <c r="Q167" s="7"/>
      <c r="R167" s="7"/>
      <c r="S167" s="7"/>
      <c r="T167" s="8"/>
      <c r="U167" s="1"/>
      <c r="V167" s="1"/>
      <c r="W167" s="1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6"/>
      <c r="AJ167" s="5"/>
      <c r="AK167" s="1"/>
      <c r="AL167" s="5"/>
    </row>
    <row r="168" spans="10:38" x14ac:dyDescent="0.3">
      <c r="J168" s="5"/>
      <c r="K168" s="5"/>
      <c r="L168" s="5"/>
      <c r="M168" s="7"/>
      <c r="N168" s="7"/>
      <c r="O168" s="7"/>
      <c r="P168" s="7"/>
      <c r="Q168" s="7"/>
      <c r="R168" s="7"/>
      <c r="S168" s="7"/>
      <c r="T168" s="8"/>
      <c r="U168" s="1"/>
      <c r="V168" s="1"/>
      <c r="W168" s="1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6"/>
      <c r="AJ168" s="5"/>
      <c r="AK168" s="1"/>
      <c r="AL168" s="5"/>
    </row>
    <row r="169" spans="10:38" x14ac:dyDescent="0.3">
      <c r="J169" s="5"/>
      <c r="K169" s="5"/>
      <c r="L169" s="5"/>
      <c r="M169" s="7"/>
      <c r="N169" s="7"/>
      <c r="O169" s="7"/>
      <c r="P169" s="7"/>
      <c r="Q169" s="7"/>
      <c r="R169" s="7"/>
      <c r="S169" s="7"/>
      <c r="T169" s="8"/>
      <c r="U169" s="1"/>
      <c r="V169" s="1"/>
      <c r="W169" s="1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6"/>
      <c r="AJ169" s="5"/>
      <c r="AK169" s="1"/>
      <c r="AL169" s="5"/>
    </row>
    <row r="170" spans="10:38" x14ac:dyDescent="0.3">
      <c r="J170" s="5"/>
      <c r="K170" s="5"/>
      <c r="L170" s="5"/>
      <c r="M170" s="7"/>
      <c r="N170" s="7"/>
      <c r="O170" s="7"/>
      <c r="P170" s="7"/>
      <c r="Q170" s="7"/>
      <c r="R170" s="7"/>
      <c r="S170" s="7"/>
      <c r="T170" s="8"/>
      <c r="U170" s="1"/>
      <c r="V170" s="1"/>
      <c r="W170" s="1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6"/>
      <c r="AJ170" s="5"/>
      <c r="AK170" s="1"/>
      <c r="AL170" s="5"/>
    </row>
    <row r="171" spans="10:38" x14ac:dyDescent="0.3">
      <c r="J171" s="5"/>
      <c r="K171" s="5"/>
      <c r="L171" s="5"/>
      <c r="M171" s="7"/>
      <c r="N171" s="7"/>
      <c r="O171" s="7"/>
      <c r="P171" s="7"/>
      <c r="Q171" s="7"/>
      <c r="R171" s="7"/>
      <c r="S171" s="7"/>
      <c r="T171" s="8"/>
      <c r="U171" s="1"/>
      <c r="V171" s="1"/>
      <c r="W171" s="1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6"/>
      <c r="AJ171" s="5"/>
      <c r="AK171" s="1"/>
      <c r="AL171" s="5"/>
    </row>
    <row r="172" spans="10:38" x14ac:dyDescent="0.3">
      <c r="J172" s="5"/>
      <c r="K172" s="5"/>
      <c r="L172" s="5"/>
      <c r="M172" s="7"/>
      <c r="N172" s="7"/>
      <c r="O172" s="7"/>
      <c r="P172" s="7"/>
      <c r="Q172" s="7"/>
      <c r="R172" s="7"/>
      <c r="S172" s="7"/>
      <c r="T172" s="8"/>
      <c r="U172" s="1"/>
      <c r="V172" s="1"/>
      <c r="W172" s="1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6"/>
      <c r="AJ172" s="5"/>
      <c r="AK172" s="1"/>
      <c r="AL172" s="5"/>
    </row>
    <row r="173" spans="10:38" x14ac:dyDescent="0.3">
      <c r="J173" s="5"/>
      <c r="K173" s="5"/>
      <c r="L173" s="5"/>
      <c r="M173" s="7"/>
      <c r="N173" s="7"/>
      <c r="O173" s="7"/>
      <c r="P173" s="7"/>
      <c r="Q173" s="7"/>
      <c r="R173" s="7"/>
      <c r="S173" s="7"/>
      <c r="T173" s="8"/>
      <c r="U173" s="1"/>
      <c r="V173" s="1"/>
      <c r="W173" s="1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6"/>
      <c r="AJ173" s="5"/>
      <c r="AK173" s="1"/>
      <c r="AL173" s="5"/>
    </row>
    <row r="174" spans="10:38" x14ac:dyDescent="0.3">
      <c r="J174" s="5"/>
      <c r="K174" s="5"/>
      <c r="L174" s="5"/>
      <c r="M174" s="7"/>
      <c r="N174" s="7"/>
      <c r="O174" s="7"/>
      <c r="P174" s="7"/>
      <c r="Q174" s="7"/>
      <c r="R174" s="7"/>
      <c r="S174" s="7"/>
      <c r="T174" s="8"/>
      <c r="U174" s="1"/>
      <c r="V174" s="1"/>
      <c r="W174" s="1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6"/>
      <c r="AJ174" s="5"/>
      <c r="AK174" s="1"/>
      <c r="AL174" s="5"/>
    </row>
    <row r="175" spans="10:38" x14ac:dyDescent="0.3">
      <c r="J175" s="5"/>
      <c r="K175" s="5"/>
      <c r="L175" s="5"/>
      <c r="M175" s="7"/>
      <c r="N175" s="7"/>
      <c r="O175" s="7"/>
      <c r="P175" s="7"/>
      <c r="Q175" s="7"/>
      <c r="R175" s="7"/>
      <c r="S175" s="7"/>
      <c r="T175" s="8"/>
      <c r="U175" s="1"/>
      <c r="V175" s="1"/>
      <c r="W175" s="1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6"/>
      <c r="AJ175" s="5"/>
      <c r="AK175" s="1"/>
      <c r="AL175" s="5"/>
    </row>
    <row r="176" spans="10:38" x14ac:dyDescent="0.3">
      <c r="J176" s="5"/>
      <c r="K176" s="5"/>
      <c r="L176" s="5"/>
      <c r="M176" s="7"/>
      <c r="N176" s="7"/>
      <c r="O176" s="7"/>
      <c r="P176" s="7"/>
      <c r="Q176" s="7"/>
      <c r="R176" s="7"/>
      <c r="S176" s="7"/>
      <c r="T176" s="8"/>
      <c r="U176" s="1"/>
      <c r="V176" s="1"/>
      <c r="W176" s="1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6"/>
      <c r="AJ176" s="5"/>
      <c r="AK176" s="1"/>
      <c r="AL176" s="5"/>
    </row>
    <row r="177" spans="10:38" x14ac:dyDescent="0.3">
      <c r="J177" s="5"/>
      <c r="K177" s="5"/>
      <c r="L177" s="5"/>
      <c r="M177" s="7"/>
      <c r="N177" s="7"/>
      <c r="O177" s="7"/>
      <c r="P177" s="7"/>
      <c r="Q177" s="7"/>
      <c r="R177" s="7"/>
      <c r="S177" s="7"/>
      <c r="T177" s="8"/>
      <c r="U177" s="1"/>
      <c r="V177" s="1"/>
      <c r="W177" s="1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6"/>
      <c r="AJ177" s="5"/>
      <c r="AK177" s="1"/>
      <c r="AL177" s="5"/>
    </row>
    <row r="178" spans="10:38" x14ac:dyDescent="0.3">
      <c r="J178" s="5"/>
      <c r="K178" s="5"/>
      <c r="L178" s="5"/>
      <c r="M178" s="7"/>
      <c r="N178" s="7"/>
      <c r="O178" s="7"/>
      <c r="P178" s="7"/>
      <c r="Q178" s="7"/>
      <c r="R178" s="7"/>
      <c r="S178" s="7"/>
      <c r="T178" s="8"/>
      <c r="U178" s="1"/>
      <c r="V178" s="1"/>
      <c r="W178" s="1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6"/>
      <c r="AJ178" s="5"/>
      <c r="AK178" s="1"/>
      <c r="AL178" s="5"/>
    </row>
    <row r="179" spans="10:38" x14ac:dyDescent="0.3">
      <c r="J179" s="5"/>
      <c r="K179" s="5"/>
      <c r="L179" s="5"/>
      <c r="M179" s="7"/>
      <c r="N179" s="7"/>
      <c r="O179" s="7"/>
      <c r="P179" s="7"/>
      <c r="Q179" s="7"/>
      <c r="R179" s="7"/>
      <c r="S179" s="7"/>
      <c r="T179" s="8"/>
      <c r="U179" s="1"/>
      <c r="V179" s="1"/>
      <c r="W179" s="1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6"/>
      <c r="AJ179" s="5"/>
      <c r="AK179" s="1"/>
      <c r="AL179" s="5"/>
    </row>
    <row r="180" spans="10:38" x14ac:dyDescent="0.3">
      <c r="J180" s="5"/>
      <c r="K180" s="5"/>
      <c r="L180" s="5"/>
      <c r="M180" s="7"/>
      <c r="N180" s="7"/>
      <c r="O180" s="7"/>
      <c r="P180" s="7"/>
      <c r="Q180" s="7"/>
      <c r="R180" s="7"/>
      <c r="S180" s="7"/>
      <c r="T180" s="8"/>
      <c r="U180" s="1"/>
      <c r="V180" s="1"/>
      <c r="W180" s="1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6"/>
      <c r="AJ180" s="5"/>
      <c r="AK180" s="1"/>
      <c r="AL180" s="5"/>
    </row>
    <row r="181" spans="10:38" x14ac:dyDescent="0.3">
      <c r="J181" s="5"/>
      <c r="K181" s="5"/>
      <c r="L181" s="5"/>
      <c r="M181" s="7"/>
      <c r="N181" s="7"/>
      <c r="O181" s="7"/>
      <c r="P181" s="7"/>
      <c r="Q181" s="7"/>
      <c r="R181" s="7"/>
      <c r="S181" s="7"/>
      <c r="T181" s="8"/>
      <c r="U181" s="1"/>
      <c r="V181" s="1"/>
      <c r="W181" s="1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6"/>
      <c r="AJ181" s="5"/>
      <c r="AK181" s="1"/>
      <c r="AL181" s="5"/>
    </row>
    <row r="182" spans="10:38" x14ac:dyDescent="0.3">
      <c r="J182" s="5"/>
      <c r="K182" s="5"/>
      <c r="L182" s="5"/>
      <c r="M182" s="7"/>
      <c r="N182" s="7"/>
      <c r="O182" s="7"/>
      <c r="P182" s="7"/>
      <c r="Q182" s="7"/>
      <c r="R182" s="7"/>
      <c r="S182" s="7"/>
      <c r="T182" s="8"/>
      <c r="U182" s="1"/>
      <c r="V182" s="1"/>
      <c r="W182" s="1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6"/>
      <c r="AJ182" s="5"/>
      <c r="AK182" s="1"/>
      <c r="AL182" s="5"/>
    </row>
    <row r="183" spans="10:38" x14ac:dyDescent="0.3">
      <c r="J183" s="5"/>
      <c r="K183" s="5"/>
      <c r="L183" s="5"/>
      <c r="M183" s="7"/>
      <c r="N183" s="7"/>
      <c r="O183" s="7"/>
      <c r="P183" s="7"/>
      <c r="Q183" s="7"/>
      <c r="R183" s="7"/>
      <c r="S183" s="7"/>
      <c r="T183" s="8"/>
      <c r="U183" s="1"/>
      <c r="V183" s="1"/>
      <c r="W183" s="1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6"/>
      <c r="AJ183" s="5"/>
      <c r="AK183" s="1"/>
      <c r="AL183" s="5"/>
    </row>
    <row r="184" spans="10:38" x14ac:dyDescent="0.3">
      <c r="J184" s="5"/>
      <c r="K184" s="5"/>
      <c r="L184" s="5"/>
      <c r="M184" s="7"/>
      <c r="N184" s="7"/>
      <c r="O184" s="7"/>
      <c r="P184" s="7"/>
      <c r="Q184" s="7"/>
      <c r="R184" s="7"/>
      <c r="S184" s="7"/>
      <c r="T184" s="8"/>
      <c r="U184" s="1"/>
      <c r="V184" s="1"/>
      <c r="W184" s="1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6"/>
      <c r="AJ184" s="5"/>
      <c r="AK184" s="1"/>
      <c r="AL184" s="5"/>
    </row>
    <row r="185" spans="10:38" x14ac:dyDescent="0.3">
      <c r="J185" s="5"/>
      <c r="K185" s="5"/>
      <c r="L185" s="5"/>
      <c r="M185" s="7"/>
      <c r="N185" s="7"/>
      <c r="O185" s="7"/>
      <c r="P185" s="7"/>
      <c r="Q185" s="7"/>
      <c r="R185" s="7"/>
      <c r="S185" s="7"/>
      <c r="T185" s="8"/>
      <c r="U185" s="1"/>
      <c r="V185" s="1"/>
      <c r="W185" s="1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6"/>
      <c r="AJ185" s="5"/>
      <c r="AK185" s="1"/>
      <c r="AL185" s="5"/>
    </row>
    <row r="186" spans="10:38" x14ac:dyDescent="0.3">
      <c r="J186" s="5"/>
      <c r="K186" s="5"/>
      <c r="L186" s="5"/>
      <c r="M186" s="7"/>
      <c r="N186" s="7"/>
      <c r="O186" s="7"/>
      <c r="P186" s="7"/>
      <c r="Q186" s="7"/>
      <c r="R186" s="7"/>
      <c r="S186" s="7"/>
      <c r="T186" s="8"/>
      <c r="U186" s="1"/>
      <c r="V186" s="1"/>
      <c r="W186" s="1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6"/>
      <c r="AJ186" s="5"/>
      <c r="AK186" s="1"/>
      <c r="AL186" s="5"/>
    </row>
    <row r="187" spans="10:38" x14ac:dyDescent="0.3">
      <c r="J187" s="5"/>
      <c r="K187" s="5"/>
      <c r="L187" s="5"/>
      <c r="M187" s="7"/>
      <c r="N187" s="7"/>
      <c r="O187" s="7"/>
      <c r="P187" s="7"/>
      <c r="Q187" s="7"/>
      <c r="R187" s="7"/>
      <c r="S187" s="7"/>
      <c r="T187" s="8"/>
      <c r="U187" s="1"/>
      <c r="V187" s="1"/>
      <c r="W187" s="1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6"/>
      <c r="AJ187" s="5"/>
      <c r="AK187" s="1"/>
      <c r="AL187" s="5"/>
    </row>
    <row r="188" spans="10:38" x14ac:dyDescent="0.3">
      <c r="J188" s="5"/>
      <c r="K188" s="5"/>
      <c r="L188" s="5"/>
      <c r="M188" s="7"/>
      <c r="N188" s="7"/>
      <c r="O188" s="7"/>
      <c r="P188" s="7"/>
      <c r="Q188" s="7"/>
      <c r="R188" s="7"/>
      <c r="S188" s="7"/>
      <c r="T188" s="8"/>
      <c r="U188" s="1"/>
      <c r="V188" s="1"/>
      <c r="W188" s="1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6"/>
      <c r="AJ188" s="5"/>
      <c r="AK188" s="1"/>
      <c r="AL188" s="5"/>
    </row>
    <row r="189" spans="10:38" x14ac:dyDescent="0.3">
      <c r="J189" s="5"/>
      <c r="K189" s="5"/>
      <c r="L189" s="5"/>
      <c r="M189" s="7"/>
      <c r="N189" s="7"/>
      <c r="O189" s="7"/>
      <c r="P189" s="7"/>
      <c r="Q189" s="7"/>
      <c r="R189" s="7"/>
      <c r="S189" s="7"/>
      <c r="T189" s="8"/>
      <c r="U189" s="1"/>
      <c r="V189" s="1"/>
      <c r="W189" s="1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6"/>
      <c r="AJ189" s="5"/>
      <c r="AK189" s="1"/>
      <c r="AL189" s="5"/>
    </row>
    <row r="190" spans="10:38" x14ac:dyDescent="0.3">
      <c r="J190" s="5"/>
      <c r="K190" s="5"/>
      <c r="L190" s="5"/>
      <c r="M190" s="7"/>
      <c r="N190" s="7"/>
      <c r="O190" s="7"/>
      <c r="P190" s="7"/>
      <c r="Q190" s="7"/>
      <c r="R190" s="7"/>
      <c r="S190" s="7"/>
      <c r="T190" s="8"/>
      <c r="U190" s="1"/>
      <c r="V190" s="1"/>
      <c r="W190" s="1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6"/>
      <c r="AJ190" s="5"/>
      <c r="AK190" s="1"/>
      <c r="AL190" s="5"/>
    </row>
    <row r="191" spans="10:38" x14ac:dyDescent="0.3">
      <c r="J191" s="5"/>
      <c r="K191" s="5"/>
      <c r="L191" s="5"/>
      <c r="M191" s="7"/>
      <c r="N191" s="7"/>
      <c r="O191" s="7"/>
      <c r="P191" s="7"/>
      <c r="Q191" s="7"/>
      <c r="R191" s="7"/>
      <c r="S191" s="7"/>
      <c r="T191" s="8"/>
      <c r="U191" s="1"/>
      <c r="V191" s="1"/>
      <c r="W191" s="1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6"/>
      <c r="AJ191" s="5"/>
      <c r="AK191" s="1"/>
      <c r="AL191" s="5"/>
    </row>
    <row r="192" spans="10:38" x14ac:dyDescent="0.3">
      <c r="J192" s="5"/>
      <c r="K192" s="5"/>
      <c r="L192" s="5"/>
      <c r="M192" s="7"/>
      <c r="N192" s="7"/>
      <c r="O192" s="7"/>
      <c r="P192" s="7"/>
      <c r="Q192" s="7"/>
      <c r="R192" s="7"/>
      <c r="S192" s="7"/>
      <c r="T192" s="8"/>
      <c r="U192" s="1"/>
      <c r="V192" s="1"/>
      <c r="W192" s="1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6"/>
      <c r="AJ192" s="5"/>
      <c r="AK192" s="1"/>
      <c r="AL192" s="5"/>
    </row>
    <row r="193" spans="10:38" x14ac:dyDescent="0.3">
      <c r="J193" s="5"/>
      <c r="K193" s="5"/>
      <c r="L193" s="5"/>
      <c r="M193" s="7"/>
      <c r="N193" s="7"/>
      <c r="O193" s="7"/>
      <c r="P193" s="7"/>
      <c r="Q193" s="7"/>
      <c r="R193" s="7"/>
      <c r="S193" s="7"/>
      <c r="T193" s="8"/>
      <c r="U193" s="1"/>
      <c r="V193" s="1"/>
      <c r="W193" s="1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6"/>
      <c r="AJ193" s="5"/>
      <c r="AK193" s="1"/>
      <c r="AL193" s="5"/>
    </row>
    <row r="194" spans="10:38" x14ac:dyDescent="0.3">
      <c r="J194" s="5"/>
      <c r="K194" s="5"/>
      <c r="L194" s="5"/>
      <c r="M194" s="7"/>
      <c r="N194" s="7"/>
      <c r="O194" s="7"/>
      <c r="P194" s="7"/>
      <c r="Q194" s="7"/>
      <c r="R194" s="7"/>
      <c r="S194" s="7"/>
      <c r="T194" s="8"/>
      <c r="U194" s="1"/>
      <c r="V194" s="1"/>
      <c r="W194" s="1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6"/>
      <c r="AJ194" s="5"/>
      <c r="AK194" s="1"/>
      <c r="AL194" s="5"/>
    </row>
    <row r="195" spans="10:38" x14ac:dyDescent="0.3">
      <c r="J195" s="5"/>
      <c r="K195" s="5"/>
      <c r="L195" s="5"/>
      <c r="M195" s="7"/>
      <c r="N195" s="7"/>
      <c r="O195" s="7"/>
      <c r="P195" s="7"/>
      <c r="Q195" s="7"/>
      <c r="R195" s="7"/>
      <c r="S195" s="7"/>
      <c r="T195" s="8"/>
      <c r="U195" s="1"/>
      <c r="V195" s="1"/>
      <c r="W195" s="1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6"/>
      <c r="AJ195" s="5"/>
      <c r="AK195" s="1"/>
      <c r="AL195" s="5"/>
    </row>
    <row r="196" spans="10:38" x14ac:dyDescent="0.3">
      <c r="J196" s="5"/>
      <c r="K196" s="5"/>
      <c r="L196" s="5"/>
      <c r="M196" s="7"/>
      <c r="N196" s="7"/>
      <c r="O196" s="7"/>
      <c r="P196" s="7"/>
      <c r="Q196" s="7"/>
      <c r="R196" s="7"/>
      <c r="S196" s="7"/>
      <c r="T196" s="8"/>
      <c r="U196" s="1"/>
      <c r="V196" s="1"/>
      <c r="W196" s="1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6"/>
      <c r="AJ196" s="5"/>
      <c r="AK196" s="1"/>
      <c r="AL196" s="5"/>
    </row>
    <row r="197" spans="10:38" x14ac:dyDescent="0.3">
      <c r="J197" s="5"/>
      <c r="K197" s="5"/>
      <c r="L197" s="5"/>
      <c r="M197" s="7"/>
      <c r="N197" s="7"/>
      <c r="O197" s="7"/>
      <c r="P197" s="7"/>
      <c r="Q197" s="7"/>
      <c r="R197" s="7"/>
      <c r="S197" s="7"/>
      <c r="T197" s="8"/>
      <c r="U197" s="1"/>
      <c r="V197" s="1"/>
      <c r="W197" s="1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6"/>
      <c r="AJ197" s="5"/>
      <c r="AK197" s="1"/>
      <c r="AL197" s="5"/>
    </row>
    <row r="198" spans="10:38" x14ac:dyDescent="0.3">
      <c r="J198" s="5"/>
      <c r="K198" s="5"/>
      <c r="L198" s="5"/>
      <c r="M198" s="7"/>
      <c r="N198" s="7"/>
      <c r="O198" s="7"/>
      <c r="P198" s="7"/>
      <c r="Q198" s="7"/>
      <c r="R198" s="7"/>
      <c r="S198" s="7"/>
      <c r="T198" s="8"/>
      <c r="U198" s="1"/>
      <c r="V198" s="1"/>
      <c r="W198" s="1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6"/>
      <c r="AJ198" s="5"/>
      <c r="AK198" s="1"/>
      <c r="AL198" s="5"/>
    </row>
    <row r="199" spans="10:38" x14ac:dyDescent="0.3">
      <c r="J199" s="5"/>
      <c r="K199" s="5"/>
      <c r="L199" s="5"/>
      <c r="M199" s="7"/>
      <c r="N199" s="7"/>
      <c r="O199" s="7"/>
      <c r="P199" s="7"/>
      <c r="Q199" s="7"/>
      <c r="R199" s="7"/>
      <c r="S199" s="7"/>
      <c r="T199" s="8"/>
      <c r="U199" s="1"/>
      <c r="V199" s="1"/>
      <c r="W199" s="1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6"/>
      <c r="AJ199" s="5"/>
      <c r="AK199" s="1"/>
      <c r="AL199" s="5"/>
    </row>
    <row r="200" spans="10:38" x14ac:dyDescent="0.3">
      <c r="J200" s="5"/>
      <c r="K200" s="5"/>
      <c r="L200" s="5"/>
      <c r="M200" s="7"/>
      <c r="N200" s="7"/>
      <c r="O200" s="7"/>
      <c r="P200" s="7"/>
      <c r="Q200" s="7"/>
      <c r="R200" s="7"/>
      <c r="S200" s="7"/>
      <c r="T200" s="8"/>
      <c r="U200" s="1"/>
      <c r="V200" s="1"/>
      <c r="W200" s="1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6"/>
      <c r="AJ200" s="5"/>
      <c r="AK200" s="1"/>
      <c r="AL200" s="5"/>
    </row>
    <row r="201" spans="10:38" x14ac:dyDescent="0.3">
      <c r="J201" s="5"/>
      <c r="K201" s="5"/>
      <c r="L201" s="5"/>
      <c r="M201" s="7"/>
      <c r="N201" s="7"/>
      <c r="O201" s="7"/>
      <c r="P201" s="7"/>
      <c r="Q201" s="7"/>
      <c r="R201" s="7"/>
      <c r="S201" s="7"/>
      <c r="T201" s="8"/>
      <c r="U201" s="1"/>
      <c r="V201" s="1"/>
      <c r="W201" s="1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6"/>
      <c r="AJ201" s="5"/>
      <c r="AK201" s="1"/>
      <c r="AL201" s="5"/>
    </row>
    <row r="202" spans="10:38" x14ac:dyDescent="0.3">
      <c r="J202" s="5"/>
      <c r="K202" s="5"/>
      <c r="L202" s="5"/>
      <c r="M202" s="7"/>
      <c r="N202" s="7"/>
      <c r="O202" s="7"/>
      <c r="P202" s="7"/>
      <c r="Q202" s="7"/>
      <c r="R202" s="7"/>
      <c r="S202" s="7"/>
      <c r="T202" s="8"/>
      <c r="U202" s="1"/>
      <c r="V202" s="1"/>
      <c r="W202" s="1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6"/>
      <c r="AJ202" s="5"/>
      <c r="AK202" s="1"/>
      <c r="AL202" s="5"/>
    </row>
    <row r="203" spans="10:38" x14ac:dyDescent="0.3">
      <c r="J203" s="5"/>
      <c r="K203" s="5"/>
      <c r="L203" s="5"/>
      <c r="M203" s="7"/>
      <c r="N203" s="7"/>
      <c r="O203" s="7"/>
      <c r="P203" s="7"/>
      <c r="Q203" s="7"/>
      <c r="R203" s="7"/>
      <c r="S203" s="7"/>
      <c r="T203" s="8"/>
      <c r="U203" s="1"/>
      <c r="V203" s="1"/>
      <c r="W203" s="1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6"/>
      <c r="AJ203" s="5"/>
      <c r="AK203" s="1"/>
      <c r="AL203" s="5"/>
    </row>
    <row r="204" spans="10:38" x14ac:dyDescent="0.3">
      <c r="J204" s="5"/>
      <c r="K204" s="5"/>
      <c r="L204" s="5"/>
      <c r="M204" s="7"/>
      <c r="N204" s="7"/>
      <c r="O204" s="7"/>
      <c r="P204" s="7"/>
      <c r="Q204" s="7"/>
      <c r="R204" s="7"/>
      <c r="S204" s="7"/>
      <c r="T204" s="8"/>
      <c r="U204" s="1"/>
      <c r="V204" s="1"/>
      <c r="W204" s="1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6"/>
      <c r="AJ204" s="5"/>
      <c r="AK204" s="1"/>
      <c r="AL204" s="5"/>
    </row>
    <row r="205" spans="10:38" x14ac:dyDescent="0.3">
      <c r="J205" s="5"/>
      <c r="K205" s="5"/>
      <c r="L205" s="5"/>
      <c r="M205" s="7"/>
      <c r="N205" s="7"/>
      <c r="O205" s="7"/>
      <c r="P205" s="7"/>
      <c r="Q205" s="7"/>
      <c r="R205" s="7"/>
      <c r="S205" s="7"/>
      <c r="T205" s="8"/>
      <c r="U205" s="1"/>
      <c r="V205" s="1"/>
      <c r="W205" s="1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6"/>
      <c r="AJ205" s="5"/>
      <c r="AK205" s="1"/>
      <c r="AL205" s="5"/>
    </row>
    <row r="206" spans="10:38" x14ac:dyDescent="0.3">
      <c r="J206" s="5"/>
      <c r="K206" s="5"/>
      <c r="L206" s="5"/>
      <c r="M206" s="7"/>
      <c r="N206" s="7"/>
      <c r="O206" s="7"/>
      <c r="P206" s="7"/>
      <c r="Q206" s="7"/>
      <c r="R206" s="7"/>
      <c r="S206" s="7"/>
      <c r="T206" s="8"/>
      <c r="U206" s="1"/>
      <c r="V206" s="1"/>
      <c r="W206" s="1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6"/>
      <c r="AJ206" s="5"/>
      <c r="AK206" s="1"/>
      <c r="AL206" s="5"/>
    </row>
    <row r="207" spans="10:38" x14ac:dyDescent="0.3">
      <c r="J207" s="5"/>
      <c r="K207" s="5"/>
      <c r="L207" s="5"/>
      <c r="M207" s="7"/>
      <c r="N207" s="7"/>
      <c r="O207" s="7"/>
      <c r="P207" s="7"/>
      <c r="Q207" s="7"/>
      <c r="R207" s="7"/>
      <c r="S207" s="7"/>
      <c r="T207" s="8"/>
      <c r="U207" s="1"/>
      <c r="V207" s="1"/>
      <c r="W207" s="1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6"/>
      <c r="AJ207" s="5"/>
      <c r="AK207" s="1"/>
      <c r="AL207" s="5"/>
    </row>
    <row r="208" spans="10:38" x14ac:dyDescent="0.3">
      <c r="J208" s="5"/>
      <c r="K208" s="5"/>
      <c r="L208" s="5"/>
      <c r="M208" s="7"/>
      <c r="N208" s="7"/>
      <c r="O208" s="7"/>
      <c r="P208" s="7"/>
      <c r="Q208" s="7"/>
      <c r="R208" s="7"/>
      <c r="S208" s="7"/>
      <c r="T208" s="8"/>
      <c r="U208" s="1"/>
      <c r="V208" s="1"/>
      <c r="W208" s="1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6"/>
      <c r="AJ208" s="5"/>
      <c r="AK208" s="1"/>
      <c r="AL208" s="5"/>
    </row>
    <row r="209" spans="10:38" x14ac:dyDescent="0.3">
      <c r="J209" s="5"/>
      <c r="K209" s="5"/>
      <c r="L209" s="5"/>
      <c r="M209" s="7"/>
      <c r="N209" s="7"/>
      <c r="O209" s="7"/>
      <c r="P209" s="7"/>
      <c r="Q209" s="7"/>
      <c r="R209" s="7"/>
      <c r="S209" s="7"/>
      <c r="T209" s="8"/>
      <c r="U209" s="1"/>
      <c r="V209" s="1"/>
      <c r="W209" s="1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6"/>
      <c r="AJ209" s="5"/>
      <c r="AK209" s="1"/>
      <c r="AL209" s="5"/>
    </row>
    <row r="210" spans="10:38" x14ac:dyDescent="0.3">
      <c r="J210" s="5"/>
      <c r="K210" s="5"/>
      <c r="L210" s="5"/>
      <c r="M210" s="7"/>
      <c r="N210" s="7"/>
      <c r="O210" s="7"/>
      <c r="P210" s="7"/>
      <c r="Q210" s="7"/>
      <c r="R210" s="7"/>
      <c r="S210" s="7"/>
      <c r="T210" s="8"/>
      <c r="U210" s="1"/>
      <c r="V210" s="1"/>
      <c r="W210" s="1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6"/>
      <c r="AJ210" s="5"/>
      <c r="AK210" s="1"/>
      <c r="AL210" s="5"/>
    </row>
    <row r="211" spans="10:38" x14ac:dyDescent="0.3">
      <c r="J211" s="5"/>
      <c r="K211" s="5"/>
      <c r="L211" s="5"/>
      <c r="M211" s="7"/>
      <c r="N211" s="7"/>
      <c r="O211" s="7"/>
      <c r="P211" s="7"/>
      <c r="Q211" s="7"/>
      <c r="R211" s="7"/>
      <c r="S211" s="7"/>
      <c r="T211" s="8"/>
      <c r="U211" s="1"/>
      <c r="V211" s="1"/>
      <c r="W211" s="1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6"/>
      <c r="AJ211" s="5"/>
      <c r="AK211" s="1"/>
      <c r="AL211" s="5"/>
    </row>
    <row r="212" spans="10:38" x14ac:dyDescent="0.3">
      <c r="J212" s="5"/>
      <c r="K212" s="5"/>
      <c r="L212" s="5"/>
      <c r="M212" s="7"/>
      <c r="N212" s="7"/>
      <c r="O212" s="7"/>
      <c r="P212" s="7"/>
      <c r="Q212" s="7"/>
      <c r="R212" s="7"/>
      <c r="S212" s="7"/>
      <c r="T212" s="8"/>
      <c r="U212" s="1"/>
      <c r="V212" s="1"/>
      <c r="W212" s="1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6"/>
      <c r="AJ212" s="5"/>
      <c r="AK212" s="1"/>
      <c r="AL212" s="5"/>
    </row>
    <row r="213" spans="10:38" x14ac:dyDescent="0.3">
      <c r="J213" s="5"/>
      <c r="K213" s="5"/>
      <c r="L213" s="5"/>
      <c r="M213" s="7"/>
      <c r="N213" s="7"/>
      <c r="O213" s="7"/>
      <c r="P213" s="7"/>
      <c r="Q213" s="7"/>
      <c r="R213" s="7"/>
      <c r="S213" s="7"/>
      <c r="T213" s="8"/>
      <c r="U213" s="1"/>
      <c r="V213" s="1"/>
      <c r="W213" s="1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6"/>
      <c r="AJ213" s="5"/>
      <c r="AK213" s="1"/>
      <c r="AL213" s="5"/>
    </row>
    <row r="214" spans="10:38" x14ac:dyDescent="0.3">
      <c r="J214" s="5"/>
      <c r="K214" s="5"/>
      <c r="L214" s="5"/>
      <c r="M214" s="7"/>
      <c r="N214" s="7"/>
      <c r="O214" s="7"/>
      <c r="P214" s="7"/>
      <c r="Q214" s="7"/>
      <c r="R214" s="7"/>
      <c r="S214" s="7"/>
      <c r="T214" s="8"/>
      <c r="U214" s="1"/>
      <c r="V214" s="1"/>
      <c r="W214" s="1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6"/>
      <c r="AJ214" s="5"/>
      <c r="AK214" s="1"/>
      <c r="AL214" s="5"/>
    </row>
    <row r="215" spans="10:38" x14ac:dyDescent="0.3">
      <c r="J215" s="5"/>
      <c r="K215" s="5"/>
      <c r="L215" s="5"/>
      <c r="M215" s="7"/>
      <c r="N215" s="7"/>
      <c r="O215" s="7"/>
      <c r="P215" s="7"/>
      <c r="Q215" s="7"/>
      <c r="R215" s="7"/>
      <c r="S215" s="7"/>
      <c r="T215" s="8"/>
      <c r="U215" s="1"/>
      <c r="V215" s="1"/>
      <c r="W215" s="1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6"/>
      <c r="AJ215" s="5"/>
      <c r="AK215" s="1"/>
      <c r="AL215" s="5"/>
    </row>
    <row r="216" spans="10:38" x14ac:dyDescent="0.3">
      <c r="J216" s="5"/>
      <c r="K216" s="5"/>
      <c r="L216" s="5"/>
      <c r="M216" s="7"/>
      <c r="N216" s="7"/>
      <c r="O216" s="7"/>
      <c r="P216" s="7"/>
      <c r="Q216" s="7"/>
      <c r="R216" s="7"/>
      <c r="S216" s="7"/>
      <c r="T216" s="8"/>
      <c r="U216" s="1"/>
      <c r="V216" s="1"/>
      <c r="W216" s="1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6"/>
      <c r="AJ216" s="5"/>
      <c r="AK216" s="1"/>
      <c r="AL216" s="5"/>
    </row>
    <row r="217" spans="10:38" x14ac:dyDescent="0.3">
      <c r="J217" s="5"/>
      <c r="K217" s="5"/>
      <c r="L217" s="5"/>
      <c r="M217" s="7"/>
      <c r="N217" s="7"/>
      <c r="O217" s="7"/>
      <c r="P217" s="7"/>
      <c r="Q217" s="7"/>
      <c r="R217" s="7"/>
      <c r="S217" s="7"/>
      <c r="T217" s="8"/>
      <c r="U217" s="1"/>
      <c r="V217" s="1"/>
      <c r="W217" s="1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6"/>
      <c r="AJ217" s="5"/>
      <c r="AK217" s="1"/>
      <c r="AL217" s="5"/>
    </row>
    <row r="218" spans="10:38" x14ac:dyDescent="0.3">
      <c r="J218" s="5"/>
      <c r="K218" s="5"/>
      <c r="L218" s="5"/>
      <c r="M218" s="7"/>
      <c r="N218" s="7"/>
      <c r="O218" s="7"/>
      <c r="P218" s="7"/>
      <c r="Q218" s="7"/>
      <c r="R218" s="7"/>
      <c r="S218" s="7"/>
      <c r="T218" s="8"/>
      <c r="U218" s="1"/>
      <c r="V218" s="1"/>
      <c r="W218" s="1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6"/>
      <c r="AJ218" s="5"/>
      <c r="AK218" s="1"/>
      <c r="AL218" s="5"/>
    </row>
    <row r="219" spans="10:38" x14ac:dyDescent="0.3">
      <c r="J219" s="5"/>
      <c r="K219" s="5"/>
      <c r="L219" s="5"/>
      <c r="M219" s="7"/>
      <c r="N219" s="7"/>
      <c r="O219" s="7"/>
      <c r="P219" s="7"/>
      <c r="Q219" s="7"/>
      <c r="R219" s="7"/>
      <c r="S219" s="7"/>
      <c r="T219" s="8"/>
      <c r="U219" s="1"/>
      <c r="V219" s="1"/>
      <c r="W219" s="1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6"/>
      <c r="AJ219" s="5"/>
      <c r="AK219" s="1"/>
      <c r="AL219" s="5"/>
    </row>
    <row r="220" spans="10:38" x14ac:dyDescent="0.3">
      <c r="J220" s="5"/>
      <c r="K220" s="5"/>
      <c r="L220" s="5"/>
      <c r="M220" s="7"/>
      <c r="N220" s="7"/>
      <c r="O220" s="7"/>
      <c r="P220" s="7"/>
      <c r="Q220" s="7"/>
      <c r="R220" s="7"/>
      <c r="S220" s="7"/>
      <c r="T220" s="8"/>
      <c r="U220" s="1"/>
      <c r="V220" s="1"/>
      <c r="W220" s="1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6"/>
      <c r="AJ220" s="5"/>
      <c r="AK220" s="1"/>
      <c r="AL220" s="5"/>
    </row>
    <row r="221" spans="10:38" x14ac:dyDescent="0.3">
      <c r="J221" s="5"/>
      <c r="K221" s="5"/>
      <c r="L221" s="5"/>
      <c r="M221" s="7"/>
      <c r="N221" s="7"/>
      <c r="O221" s="7"/>
      <c r="P221" s="7"/>
      <c r="Q221" s="7"/>
      <c r="R221" s="7"/>
      <c r="S221" s="7"/>
      <c r="T221" s="8"/>
      <c r="U221" s="1"/>
      <c r="V221" s="1"/>
      <c r="W221" s="1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6"/>
      <c r="AJ221" s="5"/>
      <c r="AK221" s="1"/>
      <c r="AL221" s="5"/>
    </row>
    <row r="222" spans="10:38" x14ac:dyDescent="0.3">
      <c r="J222" s="5"/>
      <c r="K222" s="5"/>
      <c r="L222" s="5"/>
      <c r="M222" s="7"/>
      <c r="N222" s="7"/>
      <c r="O222" s="7"/>
      <c r="P222" s="7"/>
      <c r="Q222" s="7"/>
      <c r="R222" s="7"/>
      <c r="S222" s="7"/>
      <c r="T222" s="8"/>
      <c r="U222" s="1"/>
      <c r="V222" s="1"/>
      <c r="W222" s="1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6"/>
      <c r="AJ222" s="5"/>
      <c r="AK222" s="1"/>
      <c r="AL222" s="5"/>
    </row>
    <row r="223" spans="10:38" x14ac:dyDescent="0.3">
      <c r="J223" s="5"/>
      <c r="K223" s="5"/>
      <c r="L223" s="5"/>
      <c r="M223" s="7"/>
      <c r="N223" s="7"/>
      <c r="O223" s="7"/>
      <c r="P223" s="7"/>
      <c r="Q223" s="7"/>
      <c r="R223" s="7"/>
      <c r="S223" s="7"/>
      <c r="T223" s="8"/>
      <c r="U223" s="1"/>
      <c r="V223" s="1"/>
      <c r="W223" s="1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6"/>
      <c r="AJ223" s="5"/>
      <c r="AK223" s="1"/>
      <c r="AL223" s="5"/>
    </row>
    <row r="224" spans="10:38" x14ac:dyDescent="0.3">
      <c r="J224" s="5"/>
      <c r="K224" s="5"/>
      <c r="L224" s="5"/>
      <c r="M224" s="7"/>
      <c r="N224" s="7"/>
      <c r="O224" s="7"/>
      <c r="P224" s="7"/>
      <c r="Q224" s="7"/>
      <c r="R224" s="7"/>
      <c r="S224" s="7"/>
      <c r="T224" s="8"/>
      <c r="U224" s="1"/>
      <c r="V224" s="1"/>
      <c r="W224" s="1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6"/>
      <c r="AJ224" s="5"/>
      <c r="AK224" s="1"/>
      <c r="AL224" s="5"/>
    </row>
    <row r="225" spans="10:38" x14ac:dyDescent="0.3">
      <c r="J225" s="5"/>
      <c r="K225" s="5"/>
      <c r="L225" s="5"/>
      <c r="M225" s="7"/>
      <c r="N225" s="7"/>
      <c r="O225" s="7"/>
      <c r="P225" s="7"/>
      <c r="Q225" s="7"/>
      <c r="R225" s="7"/>
      <c r="S225" s="7"/>
      <c r="T225" s="8"/>
      <c r="U225" s="1"/>
      <c r="V225" s="1"/>
      <c r="W225" s="1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6"/>
      <c r="AJ225" s="5"/>
      <c r="AK225" s="1"/>
      <c r="AL225" s="5"/>
    </row>
    <row r="226" spans="10:38" x14ac:dyDescent="0.3">
      <c r="J226" s="5"/>
      <c r="K226" s="5"/>
      <c r="L226" s="5"/>
      <c r="M226" s="7"/>
      <c r="N226" s="7"/>
      <c r="O226" s="7"/>
      <c r="P226" s="7"/>
      <c r="Q226" s="7"/>
      <c r="R226" s="7"/>
      <c r="S226" s="7"/>
      <c r="T226" s="8"/>
      <c r="U226" s="1"/>
      <c r="V226" s="1"/>
      <c r="W226" s="1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6"/>
      <c r="AJ226" s="5"/>
      <c r="AK226" s="1"/>
      <c r="AL226" s="5"/>
    </row>
    <row r="227" spans="10:38" x14ac:dyDescent="0.3">
      <c r="J227" s="5"/>
      <c r="K227" s="5"/>
      <c r="L227" s="5"/>
      <c r="M227" s="7"/>
      <c r="N227" s="7"/>
      <c r="O227" s="7"/>
      <c r="P227" s="7"/>
      <c r="Q227" s="7"/>
      <c r="R227" s="7"/>
      <c r="S227" s="7"/>
      <c r="T227" s="8"/>
      <c r="U227" s="1"/>
      <c r="V227" s="1"/>
      <c r="W227" s="1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6"/>
      <c r="AJ227" s="5"/>
      <c r="AK227" s="1"/>
      <c r="AL227" s="5"/>
    </row>
    <row r="228" spans="10:38" x14ac:dyDescent="0.3">
      <c r="J228" s="5"/>
      <c r="K228" s="5"/>
      <c r="L228" s="5"/>
      <c r="M228" s="7"/>
      <c r="N228" s="7"/>
      <c r="O228" s="7"/>
      <c r="P228" s="7"/>
      <c r="Q228" s="7"/>
      <c r="R228" s="7"/>
      <c r="S228" s="7"/>
      <c r="T228" s="8"/>
      <c r="U228" s="1"/>
      <c r="V228" s="1"/>
      <c r="W228" s="1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6"/>
      <c r="AJ228" s="5"/>
      <c r="AK228" s="1"/>
      <c r="AL228" s="5"/>
    </row>
    <row r="229" spans="10:38" x14ac:dyDescent="0.3">
      <c r="J229" s="5"/>
      <c r="K229" s="5"/>
      <c r="L229" s="5"/>
      <c r="M229" s="7"/>
      <c r="N229" s="7"/>
      <c r="O229" s="7"/>
      <c r="P229" s="7"/>
      <c r="Q229" s="7"/>
      <c r="R229" s="7"/>
      <c r="S229" s="7"/>
      <c r="T229" s="8"/>
      <c r="U229" s="1"/>
      <c r="V229" s="1"/>
      <c r="W229" s="1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6"/>
      <c r="AJ229" s="5"/>
      <c r="AK229" s="1"/>
      <c r="AL229" s="5"/>
    </row>
    <row r="230" spans="10:38" x14ac:dyDescent="0.3">
      <c r="J230" s="5"/>
      <c r="K230" s="5"/>
      <c r="L230" s="5"/>
      <c r="M230" s="7"/>
      <c r="N230" s="7"/>
      <c r="O230" s="7"/>
      <c r="P230" s="7"/>
      <c r="Q230" s="7"/>
      <c r="R230" s="7"/>
      <c r="S230" s="7"/>
      <c r="T230" s="8"/>
      <c r="U230" s="1"/>
      <c r="V230" s="1"/>
      <c r="W230" s="1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6"/>
      <c r="AJ230" s="5"/>
      <c r="AK230" s="1"/>
      <c r="AL230" s="5"/>
    </row>
    <row r="231" spans="10:38" x14ac:dyDescent="0.3">
      <c r="J231" s="5"/>
      <c r="K231" s="5"/>
      <c r="L231" s="5"/>
      <c r="M231" s="7"/>
      <c r="N231" s="7"/>
      <c r="O231" s="7"/>
      <c r="P231" s="7"/>
      <c r="Q231" s="7"/>
      <c r="R231" s="7"/>
      <c r="S231" s="7"/>
      <c r="T231" s="8"/>
      <c r="U231" s="1"/>
      <c r="V231" s="1"/>
      <c r="W231" s="1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6"/>
      <c r="AJ231" s="5"/>
      <c r="AK231" s="1"/>
      <c r="AL231" s="5"/>
    </row>
    <row r="232" spans="10:38" x14ac:dyDescent="0.3">
      <c r="J232" s="5"/>
      <c r="K232" s="5"/>
      <c r="L232" s="5"/>
      <c r="M232" s="7"/>
      <c r="N232" s="7"/>
      <c r="O232" s="7"/>
      <c r="P232" s="7"/>
      <c r="Q232" s="7"/>
      <c r="R232" s="7"/>
      <c r="S232" s="7"/>
      <c r="T232" s="8"/>
      <c r="U232" s="1"/>
      <c r="V232" s="1"/>
      <c r="W232" s="1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6"/>
      <c r="AJ232" s="5"/>
      <c r="AK232" s="1"/>
      <c r="AL232" s="5"/>
    </row>
    <row r="233" spans="10:38" x14ac:dyDescent="0.3">
      <c r="J233" s="5"/>
      <c r="K233" s="5"/>
      <c r="L233" s="5"/>
      <c r="M233" s="7"/>
      <c r="N233" s="7"/>
      <c r="O233" s="7"/>
      <c r="P233" s="7"/>
      <c r="Q233" s="7"/>
      <c r="R233" s="7"/>
      <c r="S233" s="7"/>
      <c r="T233" s="8"/>
      <c r="U233" s="1"/>
      <c r="V233" s="1"/>
      <c r="W233" s="1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6"/>
      <c r="AJ233" s="5"/>
      <c r="AK233" s="1"/>
      <c r="AL233" s="5"/>
    </row>
    <row r="234" spans="10:38" x14ac:dyDescent="0.3">
      <c r="J234" s="5"/>
      <c r="K234" s="5"/>
      <c r="L234" s="5"/>
      <c r="M234" s="7"/>
      <c r="N234" s="7"/>
      <c r="O234" s="7"/>
      <c r="P234" s="7"/>
      <c r="Q234" s="7"/>
      <c r="R234" s="7"/>
      <c r="S234" s="7"/>
      <c r="T234" s="8"/>
      <c r="U234" s="1"/>
      <c r="V234" s="1"/>
      <c r="W234" s="1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6"/>
      <c r="AJ234" s="5"/>
      <c r="AK234" s="1"/>
      <c r="AL234" s="5"/>
    </row>
    <row r="235" spans="10:38" x14ac:dyDescent="0.3">
      <c r="J235" s="5"/>
      <c r="K235" s="5"/>
      <c r="L235" s="5"/>
      <c r="M235" s="7"/>
      <c r="N235" s="7"/>
      <c r="O235" s="7"/>
      <c r="P235" s="7"/>
      <c r="Q235" s="7"/>
      <c r="R235" s="7"/>
      <c r="S235" s="7"/>
      <c r="T235" s="8"/>
      <c r="U235" s="1"/>
      <c r="V235" s="1"/>
      <c r="W235" s="1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6"/>
      <c r="AJ235" s="5"/>
      <c r="AK235" s="1"/>
      <c r="AL235" s="5"/>
    </row>
    <row r="236" spans="10:38" x14ac:dyDescent="0.3">
      <c r="J236" s="5"/>
      <c r="K236" s="5"/>
      <c r="L236" s="5"/>
      <c r="M236" s="7"/>
      <c r="N236" s="7"/>
      <c r="O236" s="7"/>
      <c r="P236" s="7"/>
      <c r="Q236" s="7"/>
      <c r="R236" s="7"/>
      <c r="S236" s="7"/>
      <c r="T236" s="8"/>
      <c r="U236" s="1"/>
      <c r="V236" s="1"/>
      <c r="W236" s="1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6"/>
      <c r="AJ236" s="5"/>
      <c r="AK236" s="1"/>
      <c r="AL236" s="5"/>
    </row>
    <row r="237" spans="10:38" x14ac:dyDescent="0.3">
      <c r="J237" s="5"/>
      <c r="K237" s="5"/>
      <c r="L237" s="5"/>
      <c r="M237" s="7"/>
      <c r="N237" s="7"/>
      <c r="O237" s="7"/>
      <c r="P237" s="7"/>
      <c r="Q237" s="7"/>
      <c r="R237" s="7"/>
      <c r="S237" s="7"/>
      <c r="T237" s="8"/>
      <c r="U237" s="1"/>
      <c r="V237" s="1"/>
      <c r="W237" s="1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6"/>
      <c r="AJ237" s="5"/>
      <c r="AK237" s="1"/>
      <c r="AL237" s="5"/>
    </row>
    <row r="238" spans="10:38" x14ac:dyDescent="0.3">
      <c r="J238" s="5"/>
      <c r="K238" s="5"/>
      <c r="L238" s="5"/>
      <c r="M238" s="7"/>
      <c r="N238" s="7"/>
      <c r="O238" s="7"/>
      <c r="P238" s="7"/>
      <c r="Q238" s="7"/>
      <c r="R238" s="7"/>
      <c r="S238" s="7"/>
      <c r="T238" s="8"/>
      <c r="U238" s="1"/>
      <c r="V238" s="1"/>
      <c r="W238" s="1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6"/>
      <c r="AJ238" s="5"/>
      <c r="AK238" s="1"/>
      <c r="AL238" s="5"/>
    </row>
    <row r="239" spans="10:38" x14ac:dyDescent="0.3">
      <c r="J239" s="5"/>
      <c r="K239" s="5"/>
      <c r="L239" s="5"/>
      <c r="M239" s="7"/>
      <c r="N239" s="7"/>
      <c r="O239" s="7"/>
      <c r="P239" s="7"/>
      <c r="Q239" s="7"/>
      <c r="R239" s="7"/>
      <c r="S239" s="7"/>
      <c r="T239" s="8"/>
      <c r="U239" s="1"/>
      <c r="V239" s="1"/>
      <c r="W239" s="1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6"/>
      <c r="AJ239" s="5"/>
      <c r="AK239" s="1"/>
      <c r="AL239" s="5"/>
    </row>
    <row r="240" spans="10:38" x14ac:dyDescent="0.3">
      <c r="J240" s="5"/>
      <c r="K240" s="5"/>
      <c r="L240" s="5"/>
      <c r="M240" s="7"/>
      <c r="N240" s="7"/>
      <c r="O240" s="7"/>
      <c r="P240" s="7"/>
      <c r="Q240" s="7"/>
      <c r="R240" s="7"/>
      <c r="S240" s="7"/>
      <c r="T240" s="8"/>
      <c r="U240" s="1"/>
      <c r="V240" s="1"/>
      <c r="W240" s="1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6"/>
      <c r="AJ240" s="5"/>
      <c r="AK240" s="1"/>
      <c r="AL240" s="5"/>
    </row>
    <row r="241" spans="10:38" x14ac:dyDescent="0.3">
      <c r="J241" s="5"/>
      <c r="K241" s="5"/>
      <c r="L241" s="5"/>
      <c r="M241" s="7"/>
      <c r="N241" s="7"/>
      <c r="O241" s="7"/>
      <c r="P241" s="7"/>
      <c r="Q241" s="7"/>
      <c r="R241" s="7"/>
      <c r="S241" s="7"/>
      <c r="T241" s="8"/>
      <c r="U241" s="1"/>
      <c r="V241" s="1"/>
      <c r="W241" s="1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6"/>
      <c r="AJ241" s="5"/>
      <c r="AK241" s="1"/>
      <c r="AL241" s="5"/>
    </row>
    <row r="242" spans="10:38" x14ac:dyDescent="0.3">
      <c r="J242" s="5"/>
      <c r="K242" s="5"/>
      <c r="L242" s="5"/>
      <c r="M242" s="7"/>
      <c r="N242" s="7"/>
      <c r="O242" s="7"/>
      <c r="P242" s="7"/>
      <c r="Q242" s="7"/>
      <c r="R242" s="7"/>
      <c r="S242" s="7"/>
      <c r="T242" s="8"/>
      <c r="U242" s="1"/>
      <c r="V242" s="1"/>
      <c r="W242" s="1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6"/>
      <c r="AJ242" s="5"/>
      <c r="AK242" s="1"/>
      <c r="AL242" s="5"/>
    </row>
    <row r="243" spans="10:38" x14ac:dyDescent="0.3">
      <c r="J243" s="5"/>
      <c r="K243" s="5"/>
      <c r="L243" s="5"/>
      <c r="M243" s="7"/>
      <c r="N243" s="7"/>
      <c r="O243" s="7"/>
      <c r="P243" s="7"/>
      <c r="Q243" s="7"/>
      <c r="R243" s="7"/>
      <c r="S243" s="7"/>
      <c r="T243" s="8"/>
      <c r="U243" s="1"/>
      <c r="V243" s="1"/>
      <c r="W243" s="1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6"/>
      <c r="AJ243" s="5"/>
      <c r="AK243" s="1"/>
      <c r="AL243" s="5"/>
    </row>
    <row r="244" spans="10:38" x14ac:dyDescent="0.3">
      <c r="J244" s="5"/>
      <c r="K244" s="5"/>
      <c r="L244" s="5"/>
      <c r="M244" s="7"/>
      <c r="N244" s="7"/>
      <c r="O244" s="7"/>
      <c r="P244" s="7"/>
      <c r="Q244" s="7"/>
      <c r="R244" s="7"/>
      <c r="S244" s="7"/>
      <c r="T244" s="8"/>
      <c r="U244" s="1"/>
      <c r="V244" s="1"/>
      <c r="W244" s="1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6"/>
      <c r="AJ244" s="5"/>
      <c r="AK244" s="1"/>
      <c r="AL244" s="5"/>
    </row>
    <row r="245" spans="10:38" x14ac:dyDescent="0.3">
      <c r="J245" s="5"/>
      <c r="K245" s="5"/>
      <c r="L245" s="5"/>
      <c r="M245" s="7"/>
      <c r="N245" s="7"/>
      <c r="O245" s="7"/>
      <c r="P245" s="7"/>
      <c r="Q245" s="7"/>
      <c r="R245" s="7"/>
      <c r="S245" s="7"/>
      <c r="T245" s="8"/>
      <c r="U245" s="1"/>
      <c r="V245" s="1"/>
      <c r="W245" s="1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6"/>
      <c r="AJ245" s="5"/>
      <c r="AK245" s="1"/>
      <c r="AL245" s="5"/>
    </row>
    <row r="246" spans="10:38" x14ac:dyDescent="0.3">
      <c r="J246" s="5"/>
      <c r="K246" s="5"/>
      <c r="L246" s="5"/>
      <c r="M246" s="7"/>
      <c r="N246" s="7"/>
      <c r="O246" s="7"/>
      <c r="P246" s="7"/>
      <c r="Q246" s="7"/>
      <c r="R246" s="7"/>
      <c r="S246" s="7"/>
      <c r="T246" s="8"/>
      <c r="U246" s="1"/>
      <c r="V246" s="1"/>
      <c r="W246" s="1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6"/>
      <c r="AJ246" s="5"/>
      <c r="AK246" s="1"/>
      <c r="AL246" s="5"/>
    </row>
    <row r="247" spans="10:38" x14ac:dyDescent="0.3">
      <c r="J247" s="5"/>
      <c r="K247" s="5"/>
      <c r="L247" s="5"/>
      <c r="M247" s="7"/>
      <c r="N247" s="7"/>
      <c r="O247" s="7"/>
      <c r="P247" s="7"/>
      <c r="Q247" s="7"/>
      <c r="R247" s="7"/>
      <c r="S247" s="7"/>
      <c r="T247" s="8"/>
      <c r="U247" s="1"/>
      <c r="V247" s="1"/>
      <c r="W247" s="1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6"/>
      <c r="AJ247" s="5"/>
      <c r="AK247" s="1"/>
      <c r="AL247" s="5"/>
    </row>
    <row r="248" spans="10:38" x14ac:dyDescent="0.3">
      <c r="J248" s="5"/>
      <c r="K248" s="5"/>
      <c r="L248" s="5"/>
      <c r="M248" s="7"/>
      <c r="N248" s="7"/>
      <c r="O248" s="7"/>
      <c r="P248" s="7"/>
      <c r="Q248" s="7"/>
      <c r="R248" s="7"/>
      <c r="S248" s="7"/>
      <c r="T248" s="8"/>
      <c r="U248" s="1"/>
      <c r="V248" s="1"/>
      <c r="W248" s="1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6"/>
      <c r="AJ248" s="5"/>
      <c r="AK248" s="1"/>
      <c r="AL248" s="5"/>
    </row>
    <row r="249" spans="10:38" x14ac:dyDescent="0.3">
      <c r="J249" s="5"/>
      <c r="K249" s="5"/>
      <c r="L249" s="5"/>
      <c r="M249" s="7"/>
      <c r="N249" s="7"/>
      <c r="O249" s="7"/>
      <c r="P249" s="7"/>
      <c r="Q249" s="7"/>
      <c r="R249" s="7"/>
      <c r="S249" s="7"/>
      <c r="T249" s="8"/>
      <c r="U249" s="1"/>
      <c r="V249" s="1"/>
      <c r="W249" s="1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6"/>
      <c r="AJ249" s="5"/>
      <c r="AK249" s="1"/>
      <c r="AL249" s="5"/>
    </row>
    <row r="250" spans="10:38" x14ac:dyDescent="0.3">
      <c r="J250" s="5"/>
      <c r="K250" s="5"/>
      <c r="L250" s="5"/>
      <c r="M250" s="7"/>
      <c r="N250" s="7"/>
      <c r="O250" s="7"/>
      <c r="P250" s="7"/>
      <c r="Q250" s="7"/>
      <c r="R250" s="7"/>
      <c r="S250" s="7"/>
      <c r="T250" s="8"/>
      <c r="U250" s="1"/>
      <c r="V250" s="1"/>
      <c r="W250" s="1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6"/>
      <c r="AJ250" s="5"/>
      <c r="AK250" s="1"/>
      <c r="AL250" s="5"/>
    </row>
    <row r="251" spans="10:38" x14ac:dyDescent="0.3">
      <c r="J251" s="5"/>
      <c r="K251" s="5"/>
      <c r="L251" s="5"/>
      <c r="M251" s="7"/>
      <c r="N251" s="7"/>
      <c r="O251" s="7"/>
      <c r="P251" s="7"/>
      <c r="Q251" s="7"/>
      <c r="R251" s="7"/>
      <c r="S251" s="7"/>
      <c r="T251" s="8"/>
      <c r="U251" s="1"/>
      <c r="V251" s="1"/>
      <c r="W251" s="1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6"/>
      <c r="AJ251" s="5"/>
      <c r="AK251" s="1"/>
      <c r="AL251" s="5"/>
    </row>
    <row r="252" spans="10:38" x14ac:dyDescent="0.3">
      <c r="J252" s="5"/>
      <c r="K252" s="5"/>
      <c r="L252" s="5"/>
      <c r="M252" s="7"/>
      <c r="N252" s="7"/>
      <c r="O252" s="7"/>
      <c r="P252" s="7"/>
      <c r="Q252" s="7"/>
      <c r="R252" s="7"/>
      <c r="S252" s="7"/>
      <c r="T252" s="8"/>
      <c r="U252" s="1"/>
      <c r="V252" s="1"/>
      <c r="W252" s="1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6"/>
      <c r="AJ252" s="5"/>
      <c r="AK252" s="1"/>
      <c r="AL252" s="5"/>
    </row>
    <row r="253" spans="10:38" x14ac:dyDescent="0.3">
      <c r="J253" s="5"/>
      <c r="K253" s="5"/>
      <c r="L253" s="5"/>
      <c r="M253" s="7"/>
      <c r="N253" s="7"/>
      <c r="O253" s="7"/>
      <c r="P253" s="7"/>
      <c r="Q253" s="7"/>
      <c r="R253" s="7"/>
      <c r="S253" s="7"/>
      <c r="T253" s="8"/>
      <c r="U253" s="1"/>
      <c r="V253" s="1"/>
      <c r="W253" s="1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6"/>
      <c r="AJ253" s="5"/>
      <c r="AK253" s="1"/>
      <c r="AL253" s="5"/>
    </row>
    <row r="254" spans="10:38" x14ac:dyDescent="0.3">
      <c r="J254" s="5"/>
      <c r="K254" s="5"/>
      <c r="L254" s="5"/>
      <c r="M254" s="7"/>
      <c r="N254" s="7"/>
      <c r="O254" s="7"/>
      <c r="P254" s="7"/>
      <c r="Q254" s="7"/>
      <c r="R254" s="7"/>
      <c r="S254" s="7"/>
      <c r="T254" s="8"/>
      <c r="U254" s="1"/>
      <c r="V254" s="1"/>
      <c r="W254" s="1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6"/>
      <c r="AJ254" s="5"/>
      <c r="AK254" s="1"/>
      <c r="AL254" s="5"/>
    </row>
    <row r="255" spans="10:38" x14ac:dyDescent="0.3">
      <c r="J255" s="5"/>
      <c r="K255" s="5"/>
      <c r="L255" s="5"/>
      <c r="M255" s="7"/>
      <c r="N255" s="7"/>
      <c r="O255" s="7"/>
      <c r="P255" s="7"/>
      <c r="Q255" s="7"/>
      <c r="R255" s="7"/>
      <c r="S255" s="7"/>
      <c r="T255" s="8"/>
      <c r="U255" s="1"/>
      <c r="V255" s="1"/>
      <c r="W255" s="1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6"/>
      <c r="AJ255" s="5"/>
      <c r="AK255" s="1"/>
      <c r="AL255" s="5"/>
    </row>
    <row r="256" spans="10:38" x14ac:dyDescent="0.3">
      <c r="J256" s="5"/>
      <c r="K256" s="5"/>
      <c r="L256" s="5"/>
      <c r="M256" s="7"/>
      <c r="N256" s="7"/>
      <c r="O256" s="7"/>
      <c r="P256" s="7"/>
      <c r="Q256" s="7"/>
      <c r="R256" s="7"/>
      <c r="S256" s="7"/>
      <c r="T256" s="8"/>
      <c r="U256" s="1"/>
      <c r="V256" s="1"/>
      <c r="W256" s="1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6"/>
      <c r="AJ256" s="5"/>
      <c r="AK256" s="1"/>
      <c r="AL256" s="5"/>
    </row>
    <row r="257" spans="10:38" x14ac:dyDescent="0.3">
      <c r="J257" s="5"/>
      <c r="K257" s="5"/>
      <c r="L257" s="5"/>
      <c r="M257" s="7"/>
      <c r="N257" s="7"/>
      <c r="O257" s="7"/>
      <c r="P257" s="7"/>
      <c r="Q257" s="7"/>
      <c r="R257" s="7"/>
      <c r="S257" s="7"/>
      <c r="T257" s="8"/>
      <c r="U257" s="1"/>
      <c r="V257" s="1"/>
      <c r="W257" s="1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6"/>
      <c r="AJ257" s="5"/>
      <c r="AK257" s="1"/>
      <c r="AL257" s="5"/>
    </row>
    <row r="258" spans="10:38" x14ac:dyDescent="0.3">
      <c r="J258" s="5"/>
      <c r="K258" s="5"/>
      <c r="L258" s="5"/>
      <c r="M258" s="7"/>
      <c r="N258" s="7"/>
      <c r="O258" s="7"/>
      <c r="P258" s="7"/>
      <c r="Q258" s="7"/>
      <c r="R258" s="7"/>
      <c r="S258" s="7"/>
      <c r="T258" s="8"/>
      <c r="U258" s="1"/>
      <c r="V258" s="1"/>
      <c r="W258" s="1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6"/>
      <c r="AJ258" s="5"/>
      <c r="AK258" s="1"/>
      <c r="AL258" s="5"/>
    </row>
    <row r="259" spans="10:38" x14ac:dyDescent="0.3">
      <c r="J259" s="5"/>
      <c r="K259" s="5"/>
      <c r="L259" s="5"/>
      <c r="M259" s="7"/>
      <c r="N259" s="7"/>
      <c r="O259" s="7"/>
      <c r="P259" s="7"/>
      <c r="Q259" s="7"/>
      <c r="R259" s="7"/>
      <c r="S259" s="7"/>
      <c r="T259" s="8"/>
      <c r="U259" s="1"/>
      <c r="V259" s="1"/>
      <c r="W259" s="1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6"/>
      <c r="AJ259" s="5"/>
      <c r="AK259" s="1"/>
      <c r="AL259" s="5"/>
    </row>
    <row r="260" spans="10:38" x14ac:dyDescent="0.3">
      <c r="J260" s="5"/>
      <c r="K260" s="5"/>
      <c r="L260" s="5"/>
      <c r="M260" s="7"/>
      <c r="N260" s="7"/>
      <c r="O260" s="7"/>
      <c r="P260" s="7"/>
      <c r="Q260" s="7"/>
      <c r="R260" s="7"/>
      <c r="S260" s="7"/>
      <c r="T260" s="8"/>
      <c r="U260" s="1"/>
      <c r="V260" s="1"/>
      <c r="W260" s="1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6"/>
      <c r="AJ260" s="5"/>
      <c r="AK260" s="1"/>
      <c r="AL260" s="5"/>
    </row>
    <row r="261" spans="10:38" x14ac:dyDescent="0.3">
      <c r="J261" s="5"/>
      <c r="K261" s="5"/>
      <c r="L261" s="5"/>
      <c r="M261" s="7"/>
      <c r="N261" s="7"/>
      <c r="O261" s="7"/>
      <c r="P261" s="7"/>
      <c r="Q261" s="7"/>
      <c r="R261" s="7"/>
      <c r="S261" s="7"/>
      <c r="T261" s="8"/>
      <c r="U261" s="1"/>
      <c r="V261" s="1"/>
      <c r="W261" s="1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6"/>
      <c r="AJ261" s="5"/>
      <c r="AK261" s="1"/>
      <c r="AL261" s="5"/>
    </row>
    <row r="262" spans="10:38" x14ac:dyDescent="0.3">
      <c r="J262" s="5"/>
      <c r="K262" s="5"/>
      <c r="L262" s="5"/>
      <c r="M262" s="7"/>
      <c r="N262" s="7"/>
      <c r="O262" s="7"/>
      <c r="P262" s="7"/>
      <c r="Q262" s="7"/>
      <c r="R262" s="7"/>
      <c r="S262" s="7"/>
      <c r="T262" s="8"/>
      <c r="U262" s="1"/>
      <c r="V262" s="1"/>
      <c r="W262" s="1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6"/>
      <c r="AJ262" s="5"/>
      <c r="AK262" s="1"/>
      <c r="AL262" s="5"/>
    </row>
    <row r="263" spans="10:38" x14ac:dyDescent="0.3">
      <c r="J263" s="5"/>
      <c r="K263" s="5"/>
      <c r="L263" s="5"/>
      <c r="M263" s="7"/>
      <c r="N263" s="7"/>
      <c r="O263" s="7"/>
      <c r="P263" s="7"/>
      <c r="Q263" s="7"/>
      <c r="R263" s="7"/>
      <c r="S263" s="7"/>
      <c r="T263" s="8"/>
      <c r="U263" s="1"/>
      <c r="V263" s="1"/>
      <c r="W263" s="1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6"/>
      <c r="AJ263" s="5"/>
      <c r="AK263" s="1"/>
      <c r="AL263" s="5"/>
    </row>
    <row r="264" spans="10:38" x14ac:dyDescent="0.3">
      <c r="J264" s="5"/>
      <c r="K264" s="5"/>
      <c r="L264" s="5"/>
      <c r="M264" s="7"/>
      <c r="N264" s="7"/>
      <c r="O264" s="7"/>
      <c r="P264" s="7"/>
      <c r="Q264" s="7"/>
      <c r="R264" s="7"/>
      <c r="S264" s="7"/>
      <c r="T264" s="8"/>
      <c r="U264" s="1"/>
      <c r="V264" s="1"/>
      <c r="W264" s="1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6"/>
      <c r="AJ264" s="5"/>
      <c r="AK264" s="1"/>
      <c r="AL264" s="5"/>
    </row>
    <row r="265" spans="10:38" x14ac:dyDescent="0.3">
      <c r="J265" s="5"/>
      <c r="K265" s="5"/>
      <c r="L265" s="5"/>
      <c r="M265" s="7"/>
      <c r="N265" s="7"/>
      <c r="O265" s="7"/>
      <c r="P265" s="7"/>
      <c r="Q265" s="7"/>
      <c r="R265" s="7"/>
      <c r="S265" s="7"/>
      <c r="T265" s="8"/>
      <c r="U265" s="1"/>
      <c r="V265" s="1"/>
      <c r="W265" s="1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6"/>
      <c r="AJ265" s="5"/>
      <c r="AK265" s="1"/>
      <c r="AL265" s="5"/>
    </row>
    <row r="266" spans="10:38" x14ac:dyDescent="0.3">
      <c r="J266" s="5"/>
      <c r="K266" s="5"/>
      <c r="L266" s="5"/>
      <c r="M266" s="7"/>
      <c r="N266" s="7"/>
      <c r="O266" s="7"/>
      <c r="P266" s="7"/>
      <c r="Q266" s="7"/>
      <c r="R266" s="7"/>
      <c r="S266" s="7"/>
      <c r="T266" s="8"/>
      <c r="U266" s="1"/>
      <c r="V266" s="1"/>
      <c r="W266" s="1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6"/>
      <c r="AJ266" s="5"/>
      <c r="AK266" s="1"/>
      <c r="AL266" s="5"/>
    </row>
    <row r="267" spans="10:38" x14ac:dyDescent="0.3">
      <c r="J267" s="5"/>
      <c r="K267" s="5"/>
      <c r="L267" s="5"/>
      <c r="M267" s="7"/>
      <c r="N267" s="7"/>
      <c r="O267" s="7"/>
      <c r="P267" s="7"/>
      <c r="Q267" s="7"/>
      <c r="R267" s="7"/>
      <c r="S267" s="7"/>
      <c r="T267" s="8"/>
      <c r="U267" s="1"/>
      <c r="V267" s="1"/>
      <c r="W267" s="1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6"/>
      <c r="AJ267" s="5"/>
      <c r="AK267" s="1"/>
      <c r="AL267" s="5"/>
    </row>
    <row r="268" spans="10:38" x14ac:dyDescent="0.3">
      <c r="J268" s="5"/>
      <c r="K268" s="5"/>
      <c r="L268" s="5"/>
      <c r="M268" s="7"/>
      <c r="N268" s="7"/>
      <c r="O268" s="7"/>
      <c r="P268" s="7"/>
      <c r="Q268" s="7"/>
      <c r="R268" s="7"/>
      <c r="S268" s="7"/>
      <c r="T268" s="8"/>
      <c r="U268" s="1"/>
      <c r="V268" s="1"/>
      <c r="W268" s="1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6"/>
      <c r="AJ268" s="5"/>
      <c r="AK268" s="1"/>
      <c r="AL268" s="5"/>
    </row>
    <row r="269" spans="10:38" x14ac:dyDescent="0.3">
      <c r="J269" s="5"/>
      <c r="K269" s="5"/>
      <c r="L269" s="5"/>
      <c r="M269" s="7"/>
      <c r="N269" s="7"/>
      <c r="O269" s="7"/>
      <c r="P269" s="7"/>
      <c r="Q269" s="7"/>
      <c r="R269" s="7"/>
      <c r="S269" s="7"/>
      <c r="T269" s="8"/>
      <c r="U269" s="1"/>
      <c r="V269" s="1"/>
      <c r="W269" s="1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6"/>
      <c r="AJ269" s="5"/>
      <c r="AK269" s="1"/>
      <c r="AL269" s="5"/>
    </row>
    <row r="270" spans="10:38" x14ac:dyDescent="0.3">
      <c r="J270" s="5"/>
      <c r="K270" s="5"/>
      <c r="L270" s="5"/>
      <c r="M270" s="7"/>
      <c r="N270" s="7"/>
      <c r="O270" s="7"/>
      <c r="P270" s="7"/>
      <c r="Q270" s="7"/>
      <c r="R270" s="7"/>
      <c r="S270" s="7"/>
      <c r="T270" s="8"/>
      <c r="U270" s="1"/>
      <c r="V270" s="1"/>
      <c r="W270" s="1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6"/>
      <c r="AJ270" s="5"/>
      <c r="AK270" s="1"/>
      <c r="AL270" s="5"/>
    </row>
    <row r="271" spans="10:38" x14ac:dyDescent="0.3">
      <c r="J271" s="5"/>
      <c r="K271" s="5"/>
      <c r="L271" s="5"/>
      <c r="M271" s="7"/>
      <c r="N271" s="7"/>
      <c r="O271" s="7"/>
      <c r="P271" s="7"/>
      <c r="Q271" s="7"/>
      <c r="R271" s="7"/>
      <c r="S271" s="7"/>
      <c r="T271" s="8"/>
      <c r="U271" s="1"/>
      <c r="V271" s="1"/>
      <c r="W271" s="1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6"/>
      <c r="AJ271" s="5"/>
      <c r="AK271" s="1"/>
      <c r="AL271" s="5"/>
    </row>
    <row r="272" spans="10:38" x14ac:dyDescent="0.3">
      <c r="J272" s="5"/>
      <c r="K272" s="5"/>
      <c r="L272" s="5"/>
      <c r="M272" s="7"/>
      <c r="N272" s="7"/>
      <c r="O272" s="7"/>
      <c r="P272" s="7"/>
      <c r="Q272" s="7"/>
      <c r="R272" s="7"/>
      <c r="S272" s="7"/>
      <c r="T272" s="8"/>
      <c r="U272" s="1"/>
      <c r="V272" s="1"/>
      <c r="W272" s="1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6"/>
      <c r="AJ272" s="5"/>
      <c r="AK272" s="1"/>
      <c r="AL272" s="5"/>
    </row>
    <row r="273" spans="10:38" x14ac:dyDescent="0.3">
      <c r="J273" s="5"/>
      <c r="K273" s="5"/>
      <c r="L273" s="5"/>
      <c r="M273" s="7"/>
      <c r="N273" s="7"/>
      <c r="O273" s="7"/>
      <c r="P273" s="7"/>
      <c r="Q273" s="7"/>
      <c r="R273" s="7"/>
      <c r="S273" s="7"/>
      <c r="T273" s="8"/>
      <c r="U273" s="1"/>
      <c r="V273" s="1"/>
      <c r="W273" s="1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6"/>
      <c r="AJ273" s="5"/>
      <c r="AK273" s="1"/>
      <c r="AL273" s="5"/>
    </row>
    <row r="274" spans="10:38" x14ac:dyDescent="0.3">
      <c r="J274" s="5"/>
      <c r="K274" s="5"/>
      <c r="L274" s="5"/>
      <c r="M274" s="7"/>
      <c r="N274" s="7"/>
      <c r="O274" s="7"/>
      <c r="P274" s="7"/>
      <c r="Q274" s="7"/>
      <c r="R274" s="7"/>
      <c r="S274" s="7"/>
      <c r="T274" s="8"/>
      <c r="U274" s="1"/>
      <c r="V274" s="1"/>
      <c r="W274" s="1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6"/>
      <c r="AJ274" s="5"/>
      <c r="AK274" s="1"/>
      <c r="AL274" s="5"/>
    </row>
    <row r="275" spans="10:38" x14ac:dyDescent="0.3">
      <c r="J275" s="5"/>
      <c r="K275" s="5"/>
      <c r="L275" s="5"/>
      <c r="M275" s="7"/>
      <c r="N275" s="7"/>
      <c r="O275" s="7"/>
      <c r="P275" s="7"/>
      <c r="Q275" s="7"/>
      <c r="R275" s="7"/>
      <c r="S275" s="7"/>
      <c r="T275" s="8"/>
      <c r="U275" s="1"/>
      <c r="V275" s="1"/>
      <c r="W275" s="1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6"/>
      <c r="AJ275" s="5"/>
      <c r="AK275" s="1"/>
      <c r="AL275" s="5"/>
    </row>
    <row r="276" spans="10:38" x14ac:dyDescent="0.3">
      <c r="J276" s="5"/>
      <c r="K276" s="5"/>
      <c r="L276" s="5"/>
      <c r="M276" s="7"/>
      <c r="N276" s="7"/>
      <c r="O276" s="7"/>
      <c r="P276" s="7"/>
      <c r="Q276" s="7"/>
      <c r="R276" s="7"/>
      <c r="S276" s="7"/>
      <c r="T276" s="8"/>
      <c r="U276" s="1"/>
      <c r="V276" s="1"/>
      <c r="W276" s="1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6"/>
      <c r="AJ276" s="5"/>
      <c r="AK276" s="1"/>
      <c r="AL276" s="5"/>
    </row>
    <row r="277" spans="10:38" x14ac:dyDescent="0.3">
      <c r="J277" s="5"/>
      <c r="K277" s="5"/>
      <c r="L277" s="5"/>
      <c r="M277" s="7"/>
      <c r="N277" s="7"/>
      <c r="O277" s="7"/>
      <c r="P277" s="7"/>
      <c r="Q277" s="7"/>
      <c r="R277" s="7"/>
      <c r="S277" s="7"/>
      <c r="T277" s="8"/>
      <c r="U277" s="1"/>
      <c r="V277" s="1"/>
      <c r="W277" s="1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6"/>
      <c r="AJ277" s="5"/>
      <c r="AK277" s="1"/>
      <c r="AL277" s="5"/>
    </row>
    <row r="278" spans="10:38" x14ac:dyDescent="0.3">
      <c r="J278" s="5"/>
      <c r="K278" s="5"/>
      <c r="L278" s="5"/>
      <c r="M278" s="7"/>
      <c r="N278" s="7"/>
      <c r="O278" s="7"/>
      <c r="P278" s="7"/>
      <c r="Q278" s="7"/>
      <c r="R278" s="7"/>
      <c r="S278" s="7"/>
      <c r="T278" s="8"/>
      <c r="U278" s="1"/>
      <c r="V278" s="1"/>
      <c r="W278" s="1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6"/>
      <c r="AJ278" s="5"/>
      <c r="AK278" s="1"/>
      <c r="AL278" s="5"/>
    </row>
    <row r="279" spans="10:38" x14ac:dyDescent="0.3">
      <c r="J279" s="5"/>
      <c r="K279" s="5"/>
      <c r="L279" s="5"/>
      <c r="M279" s="7"/>
      <c r="N279" s="7"/>
      <c r="O279" s="7"/>
      <c r="P279" s="7"/>
      <c r="Q279" s="7"/>
      <c r="R279" s="7"/>
      <c r="S279" s="7"/>
      <c r="T279" s="8"/>
      <c r="U279" s="1"/>
      <c r="V279" s="1"/>
      <c r="W279" s="1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6"/>
      <c r="AJ279" s="5"/>
      <c r="AK279" s="1"/>
      <c r="AL279" s="5"/>
    </row>
    <row r="280" spans="10:38" x14ac:dyDescent="0.3">
      <c r="J280" s="5"/>
      <c r="K280" s="5"/>
      <c r="L280" s="5"/>
      <c r="M280" s="7"/>
      <c r="N280" s="7"/>
      <c r="O280" s="7"/>
      <c r="P280" s="7"/>
      <c r="Q280" s="7"/>
      <c r="R280" s="7"/>
      <c r="S280" s="7"/>
      <c r="T280" s="8"/>
      <c r="U280" s="1"/>
      <c r="V280" s="1"/>
      <c r="W280" s="1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6"/>
      <c r="AJ280" s="5"/>
      <c r="AK280" s="1"/>
      <c r="AL280" s="5"/>
    </row>
    <row r="281" spans="10:38" x14ac:dyDescent="0.3">
      <c r="J281" s="5"/>
      <c r="K281" s="5"/>
      <c r="L281" s="5"/>
      <c r="M281" s="7"/>
      <c r="N281" s="7"/>
      <c r="O281" s="7"/>
      <c r="P281" s="7"/>
      <c r="Q281" s="7"/>
      <c r="R281" s="7"/>
      <c r="S281" s="7"/>
      <c r="T281" s="8"/>
      <c r="U281" s="1"/>
      <c r="V281" s="1"/>
      <c r="W281" s="1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6"/>
      <c r="AJ281" s="5"/>
      <c r="AK281" s="1"/>
      <c r="AL281" s="5"/>
    </row>
    <row r="282" spans="10:38" x14ac:dyDescent="0.3">
      <c r="J282" s="5"/>
      <c r="K282" s="5"/>
      <c r="L282" s="5"/>
      <c r="M282" s="7"/>
      <c r="N282" s="7"/>
      <c r="O282" s="7"/>
      <c r="P282" s="7"/>
      <c r="Q282" s="7"/>
      <c r="R282" s="7"/>
      <c r="S282" s="7"/>
      <c r="T282" s="8"/>
      <c r="U282" s="1"/>
      <c r="V282" s="1"/>
      <c r="W282" s="1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6"/>
      <c r="AJ282" s="5"/>
      <c r="AK282" s="1"/>
      <c r="AL282" s="5"/>
    </row>
    <row r="283" spans="10:38" x14ac:dyDescent="0.3">
      <c r="J283" s="5"/>
      <c r="K283" s="5"/>
      <c r="L283" s="5"/>
      <c r="M283" s="7"/>
      <c r="N283" s="7"/>
      <c r="O283" s="7"/>
      <c r="P283" s="7"/>
      <c r="Q283" s="7"/>
      <c r="R283" s="7"/>
      <c r="S283" s="7"/>
      <c r="T283" s="8"/>
      <c r="U283" s="1"/>
      <c r="V283" s="1"/>
      <c r="W283" s="1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6"/>
      <c r="AJ283" s="5"/>
      <c r="AK283" s="1"/>
      <c r="AL283" s="5"/>
    </row>
    <row r="284" spans="10:38" x14ac:dyDescent="0.3">
      <c r="J284" s="5"/>
      <c r="K284" s="5"/>
      <c r="L284" s="5"/>
      <c r="M284" s="7"/>
      <c r="N284" s="7"/>
      <c r="O284" s="7"/>
      <c r="P284" s="7"/>
      <c r="Q284" s="7"/>
      <c r="R284" s="7"/>
      <c r="S284" s="7"/>
      <c r="T284" s="8"/>
      <c r="U284" s="1"/>
      <c r="V284" s="1"/>
      <c r="W284" s="1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6"/>
      <c r="AJ284" s="5"/>
      <c r="AK284" s="1"/>
      <c r="AL284" s="5"/>
    </row>
    <row r="285" spans="10:38" x14ac:dyDescent="0.3">
      <c r="J285" s="5"/>
      <c r="K285" s="5"/>
      <c r="L285" s="5"/>
      <c r="M285" s="7"/>
      <c r="N285" s="7"/>
      <c r="O285" s="7"/>
      <c r="P285" s="7"/>
      <c r="Q285" s="7"/>
      <c r="R285" s="7"/>
      <c r="S285" s="7"/>
      <c r="T285" s="8"/>
      <c r="U285" s="1"/>
      <c r="V285" s="1"/>
      <c r="W285" s="1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6"/>
      <c r="AJ285" s="5"/>
      <c r="AK285" s="1"/>
      <c r="AL285" s="5"/>
    </row>
    <row r="286" spans="10:38" x14ac:dyDescent="0.3">
      <c r="J286" s="5"/>
      <c r="K286" s="5"/>
      <c r="L286" s="5"/>
      <c r="M286" s="7"/>
      <c r="N286" s="7"/>
      <c r="O286" s="7"/>
      <c r="P286" s="7"/>
      <c r="Q286" s="7"/>
      <c r="R286" s="7"/>
      <c r="S286" s="7"/>
      <c r="T286" s="8"/>
      <c r="U286" s="1"/>
      <c r="V286" s="1"/>
      <c r="W286" s="1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6"/>
      <c r="AJ286" s="5"/>
      <c r="AK286" s="1"/>
      <c r="AL286" s="5"/>
    </row>
    <row r="287" spans="10:38" x14ac:dyDescent="0.3">
      <c r="J287" s="5"/>
      <c r="K287" s="5"/>
      <c r="L287" s="5"/>
      <c r="M287" s="7"/>
      <c r="N287" s="7"/>
      <c r="O287" s="7"/>
      <c r="P287" s="7"/>
      <c r="Q287" s="7"/>
      <c r="R287" s="7"/>
      <c r="S287" s="7"/>
      <c r="T287" s="8"/>
      <c r="U287" s="1"/>
      <c r="V287" s="1"/>
      <c r="W287" s="1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6"/>
      <c r="AJ287" s="5"/>
      <c r="AK287" s="1"/>
      <c r="AL287" s="5"/>
    </row>
    <row r="288" spans="10:38" x14ac:dyDescent="0.3">
      <c r="J288" s="5"/>
      <c r="K288" s="5"/>
      <c r="L288" s="5"/>
      <c r="M288" s="7"/>
      <c r="N288" s="7"/>
      <c r="O288" s="7"/>
      <c r="P288" s="7"/>
      <c r="Q288" s="7"/>
      <c r="R288" s="7"/>
      <c r="S288" s="7"/>
      <c r="T288" s="8"/>
      <c r="U288" s="1"/>
      <c r="V288" s="1"/>
      <c r="W288" s="1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6"/>
      <c r="AJ288" s="5"/>
      <c r="AK288" s="1"/>
      <c r="AL288" s="5"/>
    </row>
    <row r="289" spans="10:38" x14ac:dyDescent="0.3">
      <c r="J289" s="5"/>
      <c r="K289" s="5"/>
      <c r="L289" s="5"/>
      <c r="M289" s="7"/>
      <c r="N289" s="7"/>
      <c r="O289" s="7"/>
      <c r="P289" s="7"/>
      <c r="Q289" s="7"/>
      <c r="R289" s="7"/>
      <c r="S289" s="7"/>
      <c r="T289" s="8"/>
      <c r="U289" s="1"/>
      <c r="V289" s="1"/>
      <c r="W289" s="1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6"/>
      <c r="AJ289" s="5"/>
      <c r="AK289" s="1"/>
      <c r="AL289" s="5"/>
    </row>
    <row r="290" spans="10:38" x14ac:dyDescent="0.3">
      <c r="J290" s="5"/>
      <c r="K290" s="5"/>
      <c r="L290" s="5"/>
      <c r="M290" s="7"/>
      <c r="N290" s="7"/>
      <c r="O290" s="7"/>
      <c r="P290" s="7"/>
      <c r="Q290" s="7"/>
      <c r="R290" s="7"/>
      <c r="S290" s="7"/>
      <c r="T290" s="8"/>
      <c r="U290" s="1"/>
      <c r="V290" s="1"/>
      <c r="W290" s="1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6"/>
      <c r="AJ290" s="5"/>
      <c r="AK290" s="1"/>
      <c r="AL290" s="5"/>
    </row>
    <row r="291" spans="10:38" x14ac:dyDescent="0.3">
      <c r="J291" s="5"/>
      <c r="K291" s="5"/>
      <c r="L291" s="5"/>
      <c r="M291" s="7"/>
      <c r="N291" s="7"/>
      <c r="O291" s="7"/>
      <c r="P291" s="7"/>
      <c r="Q291" s="7"/>
      <c r="R291" s="7"/>
      <c r="S291" s="7"/>
      <c r="T291" s="8"/>
      <c r="U291" s="1"/>
      <c r="V291" s="1"/>
      <c r="W291" s="1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6"/>
      <c r="AJ291" s="5"/>
      <c r="AK291" s="1"/>
      <c r="AL291" s="5"/>
    </row>
    <row r="292" spans="10:38" x14ac:dyDescent="0.3">
      <c r="J292" s="5"/>
      <c r="K292" s="5"/>
      <c r="L292" s="5"/>
      <c r="M292" s="7"/>
      <c r="N292" s="7"/>
      <c r="O292" s="7"/>
      <c r="P292" s="7"/>
      <c r="Q292" s="7"/>
      <c r="R292" s="7"/>
      <c r="S292" s="7"/>
      <c r="T292" s="8"/>
      <c r="U292" s="1"/>
      <c r="V292" s="1"/>
      <c r="W292" s="1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6"/>
      <c r="AJ292" s="5"/>
      <c r="AK292" s="1"/>
      <c r="AL292" s="5"/>
    </row>
    <row r="293" spans="10:38" x14ac:dyDescent="0.3">
      <c r="J293" s="5"/>
      <c r="K293" s="5"/>
      <c r="L293" s="5"/>
      <c r="M293" s="7"/>
      <c r="N293" s="7"/>
      <c r="O293" s="7"/>
      <c r="P293" s="7"/>
      <c r="Q293" s="7"/>
      <c r="R293" s="7"/>
      <c r="S293" s="7"/>
      <c r="T293" s="8"/>
      <c r="U293" s="1"/>
      <c r="V293" s="1"/>
      <c r="W293" s="1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6"/>
      <c r="AJ293" s="5"/>
      <c r="AK293" s="1"/>
      <c r="AL293" s="5"/>
    </row>
    <row r="294" spans="10:38" x14ac:dyDescent="0.3">
      <c r="J294" s="5"/>
      <c r="K294" s="5"/>
      <c r="L294" s="5"/>
      <c r="M294" s="7"/>
      <c r="N294" s="7"/>
      <c r="O294" s="7"/>
      <c r="P294" s="7"/>
      <c r="Q294" s="7"/>
      <c r="R294" s="7"/>
      <c r="S294" s="7"/>
      <c r="T294" s="8"/>
      <c r="U294" s="1"/>
      <c r="V294" s="1"/>
      <c r="W294" s="1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6"/>
      <c r="AJ294" s="5"/>
      <c r="AK294" s="1"/>
      <c r="AL294" s="5"/>
    </row>
    <row r="295" spans="10:38" x14ac:dyDescent="0.3">
      <c r="J295" s="5"/>
      <c r="K295" s="5"/>
      <c r="L295" s="5"/>
      <c r="M295" s="7"/>
      <c r="N295" s="7"/>
      <c r="O295" s="7"/>
      <c r="P295" s="7"/>
      <c r="Q295" s="7"/>
      <c r="R295" s="7"/>
      <c r="S295" s="7"/>
      <c r="T295" s="8"/>
      <c r="U295" s="1"/>
      <c r="V295" s="1"/>
      <c r="W295" s="1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6"/>
      <c r="AJ295" s="5"/>
      <c r="AK295" s="1"/>
      <c r="AL295" s="5"/>
    </row>
    <row r="296" spans="10:38" x14ac:dyDescent="0.3">
      <c r="J296" s="5"/>
      <c r="K296" s="5"/>
      <c r="L296" s="5"/>
      <c r="M296" s="7"/>
      <c r="N296" s="7"/>
      <c r="O296" s="7"/>
      <c r="P296" s="7"/>
      <c r="Q296" s="7"/>
      <c r="R296" s="7"/>
      <c r="S296" s="7"/>
      <c r="T296" s="8"/>
      <c r="U296" s="1"/>
      <c r="V296" s="1"/>
      <c r="W296" s="1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6"/>
      <c r="AJ296" s="5"/>
      <c r="AK296" s="1"/>
      <c r="AL296" s="5"/>
    </row>
    <row r="297" spans="10:38" x14ac:dyDescent="0.3">
      <c r="J297" s="5"/>
      <c r="K297" s="5"/>
      <c r="L297" s="5"/>
      <c r="M297" s="7"/>
      <c r="N297" s="7"/>
      <c r="O297" s="7"/>
      <c r="P297" s="7"/>
      <c r="Q297" s="7"/>
      <c r="R297" s="7"/>
      <c r="S297" s="7"/>
      <c r="T297" s="8"/>
      <c r="U297" s="1"/>
      <c r="V297" s="1"/>
      <c r="W297" s="1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6"/>
      <c r="AJ297" s="5"/>
      <c r="AK297" s="1"/>
      <c r="AL297" s="5"/>
    </row>
    <row r="298" spans="10:38" x14ac:dyDescent="0.3">
      <c r="J298" s="5"/>
      <c r="K298" s="5"/>
      <c r="L298" s="5"/>
      <c r="M298" s="7"/>
      <c r="N298" s="7"/>
      <c r="O298" s="7"/>
      <c r="P298" s="7"/>
      <c r="Q298" s="7"/>
      <c r="R298" s="7"/>
      <c r="S298" s="7"/>
      <c r="T298" s="8"/>
      <c r="U298" s="1"/>
      <c r="V298" s="1"/>
      <c r="W298" s="1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6"/>
      <c r="AJ298" s="5"/>
      <c r="AK298" s="1"/>
      <c r="AL298" s="5"/>
    </row>
    <row r="299" spans="10:38" x14ac:dyDescent="0.3">
      <c r="J299" s="5"/>
      <c r="K299" s="5"/>
      <c r="L299" s="5"/>
      <c r="M299" s="7"/>
      <c r="N299" s="7"/>
      <c r="O299" s="7"/>
      <c r="P299" s="7"/>
      <c r="Q299" s="7"/>
      <c r="R299" s="7"/>
      <c r="S299" s="7"/>
      <c r="T299" s="8"/>
      <c r="U299" s="1"/>
      <c r="V299" s="1"/>
      <c r="W299" s="1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6"/>
      <c r="AJ299" s="5"/>
      <c r="AK299" s="1"/>
      <c r="AL299" s="5"/>
    </row>
    <row r="300" spans="10:38" x14ac:dyDescent="0.3">
      <c r="J300" s="5"/>
      <c r="K300" s="5"/>
      <c r="L300" s="5"/>
      <c r="M300" s="7"/>
      <c r="N300" s="7"/>
      <c r="O300" s="7"/>
      <c r="P300" s="7"/>
      <c r="Q300" s="7"/>
      <c r="R300" s="7"/>
      <c r="S300" s="7"/>
      <c r="T300" s="8"/>
      <c r="U300" s="1"/>
      <c r="V300" s="1"/>
      <c r="W300" s="1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6"/>
      <c r="AJ300" s="5"/>
      <c r="AK300" s="1"/>
      <c r="AL300" s="5"/>
    </row>
    <row r="301" spans="10:38" x14ac:dyDescent="0.3">
      <c r="J301" s="5"/>
      <c r="K301" s="5"/>
      <c r="L301" s="5"/>
      <c r="M301" s="7"/>
      <c r="N301" s="7"/>
      <c r="O301" s="7"/>
      <c r="P301" s="7"/>
      <c r="Q301" s="7"/>
      <c r="R301" s="7"/>
      <c r="S301" s="7"/>
      <c r="T301" s="8"/>
      <c r="U301" s="1"/>
      <c r="V301" s="1"/>
      <c r="W301" s="1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6"/>
      <c r="AJ301" s="5"/>
      <c r="AK301" s="1"/>
      <c r="AL301" s="5"/>
    </row>
    <row r="302" spans="10:38" x14ac:dyDescent="0.3">
      <c r="J302" s="5"/>
      <c r="K302" s="5"/>
      <c r="L302" s="5"/>
      <c r="M302" s="7"/>
      <c r="N302" s="7"/>
      <c r="O302" s="7"/>
      <c r="P302" s="7"/>
      <c r="Q302" s="7"/>
      <c r="R302" s="7"/>
      <c r="S302" s="7"/>
      <c r="T302" s="8"/>
      <c r="U302" s="1"/>
      <c r="V302" s="1"/>
      <c r="W302" s="1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6"/>
      <c r="AJ302" s="5"/>
      <c r="AK302" s="1"/>
      <c r="AL302" s="5"/>
    </row>
    <row r="303" spans="10:38" x14ac:dyDescent="0.3">
      <c r="J303" s="5"/>
      <c r="K303" s="5"/>
      <c r="L303" s="5"/>
      <c r="M303" s="7"/>
      <c r="N303" s="7"/>
      <c r="O303" s="7"/>
      <c r="P303" s="7"/>
      <c r="Q303" s="7"/>
      <c r="R303" s="7"/>
      <c r="S303" s="7"/>
      <c r="T303" s="8"/>
      <c r="U303" s="1"/>
      <c r="V303" s="1"/>
      <c r="W303" s="1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6"/>
      <c r="AJ303" s="5"/>
      <c r="AK303" s="1"/>
      <c r="AL303" s="5"/>
    </row>
    <row r="304" spans="10:38" x14ac:dyDescent="0.3">
      <c r="J304" s="5"/>
      <c r="K304" s="5"/>
      <c r="L304" s="5"/>
      <c r="M304" s="7"/>
      <c r="N304" s="7"/>
      <c r="O304" s="7"/>
      <c r="P304" s="7"/>
      <c r="Q304" s="7"/>
      <c r="R304" s="7"/>
      <c r="S304" s="7"/>
      <c r="T304" s="8"/>
      <c r="U304" s="1"/>
      <c r="V304" s="1"/>
      <c r="W304" s="1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6"/>
      <c r="AJ304" s="5"/>
      <c r="AK304" s="1"/>
      <c r="AL304" s="5"/>
    </row>
    <row r="305" spans="10:38" x14ac:dyDescent="0.3">
      <c r="J305" s="5"/>
      <c r="K305" s="5"/>
      <c r="L305" s="5"/>
      <c r="M305" s="7"/>
      <c r="N305" s="7"/>
      <c r="O305" s="7"/>
      <c r="P305" s="7"/>
      <c r="Q305" s="7"/>
      <c r="R305" s="7"/>
      <c r="S305" s="7"/>
      <c r="T305" s="8"/>
      <c r="U305" s="1"/>
      <c r="V305" s="1"/>
      <c r="W305" s="1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6"/>
      <c r="AJ305" s="5"/>
      <c r="AK305" s="1"/>
      <c r="AL305" s="5"/>
    </row>
    <row r="306" spans="10:38" x14ac:dyDescent="0.3">
      <c r="J306" s="5"/>
      <c r="K306" s="5"/>
      <c r="L306" s="5"/>
      <c r="M306" s="7"/>
      <c r="N306" s="7"/>
      <c r="O306" s="7"/>
      <c r="P306" s="7"/>
      <c r="Q306" s="7"/>
      <c r="R306" s="7"/>
      <c r="S306" s="7"/>
      <c r="T306" s="8"/>
      <c r="U306" s="1"/>
      <c r="V306" s="1"/>
      <c r="W306" s="1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6"/>
      <c r="AJ306" s="5"/>
      <c r="AK306" s="1"/>
      <c r="AL306" s="5"/>
    </row>
    <row r="307" spans="10:38" x14ac:dyDescent="0.3">
      <c r="J307" s="5"/>
      <c r="K307" s="5"/>
      <c r="L307" s="5"/>
      <c r="M307" s="7"/>
      <c r="N307" s="7"/>
      <c r="O307" s="7"/>
      <c r="P307" s="7"/>
      <c r="Q307" s="7"/>
      <c r="R307" s="7"/>
      <c r="S307" s="7"/>
      <c r="T307" s="8"/>
      <c r="U307" s="1"/>
      <c r="V307" s="1"/>
      <c r="W307" s="1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6"/>
      <c r="AJ307" s="5"/>
      <c r="AK307" s="1"/>
      <c r="AL307" s="5"/>
    </row>
    <row r="308" spans="10:38" x14ac:dyDescent="0.3">
      <c r="J308" s="5"/>
      <c r="K308" s="5"/>
      <c r="L308" s="5"/>
      <c r="M308" s="7"/>
      <c r="N308" s="7"/>
      <c r="O308" s="7"/>
      <c r="P308" s="7"/>
      <c r="Q308" s="7"/>
      <c r="R308" s="7"/>
      <c r="S308" s="7"/>
      <c r="T308" s="8"/>
      <c r="U308" s="1"/>
      <c r="V308" s="1"/>
      <c r="W308" s="1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6"/>
      <c r="AJ308" s="5"/>
      <c r="AK308" s="1"/>
      <c r="AL308" s="5"/>
    </row>
    <row r="309" spans="10:38" x14ac:dyDescent="0.3">
      <c r="J309" s="5"/>
      <c r="K309" s="5"/>
      <c r="L309" s="5"/>
      <c r="M309" s="7"/>
      <c r="N309" s="7"/>
      <c r="O309" s="7"/>
      <c r="P309" s="7"/>
      <c r="Q309" s="7"/>
      <c r="R309" s="7"/>
      <c r="S309" s="7"/>
      <c r="T309" s="8"/>
      <c r="U309" s="1"/>
      <c r="V309" s="1"/>
      <c r="W309" s="1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6"/>
      <c r="AJ309" s="5"/>
      <c r="AK309" s="1"/>
      <c r="AL309" s="5"/>
    </row>
    <row r="310" spans="10:38" x14ac:dyDescent="0.3">
      <c r="J310" s="5"/>
      <c r="K310" s="5"/>
      <c r="L310" s="5"/>
      <c r="M310" s="7"/>
      <c r="N310" s="7"/>
      <c r="O310" s="7"/>
      <c r="P310" s="7"/>
      <c r="Q310" s="7"/>
      <c r="R310" s="7"/>
      <c r="S310" s="7"/>
      <c r="T310" s="8"/>
      <c r="U310" s="1"/>
      <c r="V310" s="1"/>
      <c r="W310" s="1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6"/>
      <c r="AJ310" s="5"/>
      <c r="AK310" s="1"/>
      <c r="AL310" s="5"/>
    </row>
    <row r="311" spans="10:38" x14ac:dyDescent="0.3">
      <c r="J311" s="5"/>
      <c r="K311" s="5"/>
      <c r="L311" s="5"/>
      <c r="M311" s="7"/>
      <c r="N311" s="7"/>
      <c r="O311" s="7"/>
      <c r="P311" s="7"/>
      <c r="Q311" s="7"/>
      <c r="R311" s="7"/>
      <c r="S311" s="7"/>
      <c r="T311" s="8"/>
      <c r="U311" s="1"/>
      <c r="V311" s="1"/>
      <c r="W311" s="1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6"/>
      <c r="AJ311" s="5"/>
      <c r="AK311" s="1"/>
      <c r="AL311" s="5"/>
    </row>
    <row r="312" spans="10:38" x14ac:dyDescent="0.3">
      <c r="J312" s="5"/>
      <c r="K312" s="5"/>
      <c r="L312" s="5"/>
      <c r="M312" s="7"/>
      <c r="N312" s="7"/>
      <c r="O312" s="7"/>
      <c r="P312" s="7"/>
      <c r="Q312" s="7"/>
      <c r="R312" s="7"/>
      <c r="S312" s="7"/>
      <c r="T312" s="8"/>
      <c r="U312" s="1"/>
      <c r="V312" s="1"/>
      <c r="W312" s="1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6"/>
      <c r="AJ312" s="5"/>
      <c r="AK312" s="1"/>
      <c r="AL312" s="5"/>
    </row>
    <row r="313" spans="10:38" x14ac:dyDescent="0.3">
      <c r="J313" s="5"/>
      <c r="K313" s="5"/>
      <c r="L313" s="5"/>
      <c r="M313" s="7"/>
      <c r="N313" s="7"/>
      <c r="O313" s="7"/>
      <c r="P313" s="7"/>
      <c r="Q313" s="7"/>
      <c r="R313" s="7"/>
      <c r="S313" s="7"/>
      <c r="T313" s="8"/>
      <c r="U313" s="1"/>
      <c r="V313" s="1"/>
      <c r="W313" s="1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6"/>
      <c r="AJ313" s="5"/>
      <c r="AK313" s="1"/>
      <c r="AL313" s="5"/>
    </row>
    <row r="314" spans="10:38" x14ac:dyDescent="0.3">
      <c r="J314" s="5"/>
      <c r="K314" s="5"/>
      <c r="L314" s="5"/>
      <c r="M314" s="7"/>
      <c r="N314" s="7"/>
      <c r="O314" s="7"/>
      <c r="P314" s="7"/>
      <c r="Q314" s="7"/>
      <c r="R314" s="7"/>
      <c r="S314" s="7"/>
      <c r="T314" s="8"/>
      <c r="U314" s="1"/>
      <c r="V314" s="1"/>
      <c r="W314" s="1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6"/>
      <c r="AJ314" s="5"/>
      <c r="AK314" s="1"/>
      <c r="AL314" s="5"/>
    </row>
    <row r="315" spans="10:38" x14ac:dyDescent="0.3">
      <c r="J315" s="5"/>
      <c r="K315" s="5"/>
      <c r="L315" s="5"/>
      <c r="M315" s="7"/>
      <c r="N315" s="7"/>
      <c r="O315" s="7"/>
      <c r="P315" s="7"/>
      <c r="Q315" s="7"/>
      <c r="R315" s="7"/>
      <c r="S315" s="7"/>
      <c r="T315" s="8"/>
      <c r="U315" s="1"/>
      <c r="V315" s="1"/>
      <c r="W315" s="1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6"/>
      <c r="AJ315" s="5"/>
      <c r="AK315" s="1"/>
      <c r="AL315" s="5"/>
    </row>
    <row r="316" spans="10:38" x14ac:dyDescent="0.3">
      <c r="J316" s="5"/>
      <c r="K316" s="5"/>
      <c r="L316" s="5"/>
      <c r="M316" s="7"/>
      <c r="N316" s="7"/>
      <c r="O316" s="7"/>
      <c r="P316" s="7"/>
      <c r="Q316" s="7"/>
      <c r="R316" s="7"/>
      <c r="S316" s="7"/>
      <c r="T316" s="8"/>
      <c r="U316" s="1"/>
      <c r="V316" s="1"/>
      <c r="W316" s="1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6"/>
      <c r="AJ316" s="5"/>
      <c r="AK316" s="1"/>
      <c r="AL316" s="5"/>
    </row>
    <row r="317" spans="10:38" x14ac:dyDescent="0.3">
      <c r="J317" s="5"/>
      <c r="K317" s="5"/>
      <c r="L317" s="5"/>
      <c r="M317" s="7"/>
      <c r="N317" s="7"/>
      <c r="O317" s="7"/>
      <c r="P317" s="7"/>
      <c r="Q317" s="7"/>
      <c r="R317" s="7"/>
      <c r="S317" s="7"/>
      <c r="T317" s="8"/>
      <c r="U317" s="1"/>
      <c r="V317" s="1"/>
      <c r="W317" s="1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6"/>
      <c r="AJ317" s="5"/>
      <c r="AK317" s="1"/>
      <c r="AL317" s="5"/>
    </row>
    <row r="318" spans="10:38" x14ac:dyDescent="0.3">
      <c r="J318" s="5"/>
      <c r="K318" s="5"/>
      <c r="L318" s="5"/>
      <c r="M318" s="7"/>
      <c r="N318" s="7"/>
      <c r="O318" s="7"/>
      <c r="P318" s="7"/>
      <c r="Q318" s="7"/>
      <c r="R318" s="7"/>
      <c r="S318" s="7"/>
      <c r="T318" s="8"/>
      <c r="U318" s="1"/>
      <c r="V318" s="1"/>
      <c r="W318" s="1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6"/>
      <c r="AJ318" s="5"/>
      <c r="AK318" s="1"/>
      <c r="AL318" s="5"/>
    </row>
    <row r="319" spans="10:38" x14ac:dyDescent="0.3">
      <c r="J319" s="5"/>
      <c r="K319" s="5"/>
      <c r="L319" s="5"/>
      <c r="M319" s="7"/>
      <c r="N319" s="7"/>
      <c r="O319" s="7"/>
      <c r="P319" s="7"/>
      <c r="Q319" s="7"/>
      <c r="R319" s="7"/>
      <c r="S319" s="7"/>
      <c r="T319" s="8"/>
      <c r="U319" s="1"/>
      <c r="V319" s="1"/>
      <c r="W319" s="1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6"/>
      <c r="AJ319" s="5"/>
      <c r="AK319" s="1"/>
      <c r="AL319" s="5"/>
    </row>
    <row r="320" spans="10:38" x14ac:dyDescent="0.3">
      <c r="J320" s="5"/>
      <c r="K320" s="5"/>
      <c r="L320" s="5"/>
      <c r="M320" s="7"/>
      <c r="N320" s="7"/>
      <c r="O320" s="7"/>
      <c r="P320" s="7"/>
      <c r="Q320" s="7"/>
      <c r="R320" s="7"/>
      <c r="S320" s="7"/>
      <c r="T320" s="8"/>
      <c r="U320" s="1"/>
      <c r="V320" s="1"/>
      <c r="W320" s="1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6"/>
      <c r="AJ320" s="5"/>
      <c r="AK320" s="1"/>
      <c r="AL320" s="5"/>
    </row>
    <row r="321" spans="10:38" x14ac:dyDescent="0.3">
      <c r="J321" s="5"/>
      <c r="K321" s="5"/>
      <c r="L321" s="5"/>
      <c r="M321" s="7"/>
      <c r="N321" s="7"/>
      <c r="O321" s="7"/>
      <c r="P321" s="7"/>
      <c r="Q321" s="7"/>
      <c r="R321" s="7"/>
      <c r="S321" s="7"/>
      <c r="T321" s="8"/>
      <c r="U321" s="1"/>
      <c r="V321" s="1"/>
      <c r="W321" s="1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6"/>
      <c r="AJ321" s="5"/>
      <c r="AK321" s="1"/>
      <c r="AL321" s="5"/>
    </row>
    <row r="322" spans="10:38" x14ac:dyDescent="0.3">
      <c r="J322" s="5"/>
      <c r="K322" s="5"/>
      <c r="L322" s="5"/>
      <c r="M322" s="7"/>
      <c r="N322" s="7"/>
      <c r="O322" s="7"/>
      <c r="P322" s="7"/>
      <c r="Q322" s="7"/>
      <c r="R322" s="7"/>
      <c r="S322" s="7"/>
      <c r="T322" s="8"/>
      <c r="U322" s="1"/>
      <c r="V322" s="1"/>
      <c r="W322" s="1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6"/>
      <c r="AJ322" s="5"/>
      <c r="AK322" s="1"/>
      <c r="AL322" s="5"/>
    </row>
    <row r="323" spans="10:38" x14ac:dyDescent="0.3">
      <c r="J323" s="5"/>
      <c r="K323" s="5"/>
      <c r="L323" s="5"/>
      <c r="M323" s="7"/>
      <c r="N323" s="7"/>
      <c r="O323" s="7"/>
      <c r="P323" s="7"/>
      <c r="Q323" s="7"/>
      <c r="R323" s="7"/>
      <c r="S323" s="7"/>
      <c r="T323" s="8"/>
      <c r="U323" s="1"/>
      <c r="V323" s="1"/>
      <c r="W323" s="1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6"/>
      <c r="AJ323" s="5"/>
      <c r="AK323" s="1"/>
      <c r="AL323" s="5"/>
    </row>
    <row r="324" spans="10:38" x14ac:dyDescent="0.3">
      <c r="J324" s="5"/>
      <c r="K324" s="5"/>
      <c r="L324" s="5"/>
      <c r="M324" s="7"/>
      <c r="N324" s="7"/>
      <c r="O324" s="7"/>
      <c r="P324" s="7"/>
      <c r="Q324" s="7"/>
      <c r="R324" s="7"/>
      <c r="S324" s="7"/>
      <c r="T324" s="8"/>
      <c r="U324" s="1"/>
      <c r="V324" s="1"/>
      <c r="W324" s="1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6"/>
      <c r="AJ324" s="5"/>
      <c r="AK324" s="1"/>
      <c r="AL324" s="5"/>
    </row>
    <row r="325" spans="10:38" x14ac:dyDescent="0.3">
      <c r="J325" s="5"/>
      <c r="K325" s="5"/>
      <c r="L325" s="5"/>
      <c r="M325" s="7"/>
      <c r="N325" s="7"/>
      <c r="O325" s="7"/>
      <c r="P325" s="7"/>
      <c r="Q325" s="7"/>
      <c r="R325" s="7"/>
      <c r="S325" s="7"/>
      <c r="T325" s="8"/>
      <c r="U325" s="1"/>
      <c r="V325" s="1"/>
      <c r="W325" s="1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6"/>
      <c r="AJ325" s="5"/>
      <c r="AK325" s="1"/>
      <c r="AL325" s="5"/>
    </row>
    <row r="326" spans="10:38" x14ac:dyDescent="0.3">
      <c r="J326" s="5"/>
      <c r="K326" s="5"/>
      <c r="L326" s="5"/>
      <c r="M326" s="7"/>
      <c r="N326" s="7"/>
      <c r="O326" s="7"/>
      <c r="P326" s="7"/>
      <c r="Q326" s="7"/>
      <c r="R326" s="7"/>
      <c r="S326" s="7"/>
      <c r="T326" s="8"/>
      <c r="U326" s="1"/>
      <c r="V326" s="1"/>
      <c r="W326" s="1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6"/>
      <c r="AJ326" s="5"/>
      <c r="AK326" s="1"/>
      <c r="AL326" s="5"/>
    </row>
    <row r="327" spans="10:38" x14ac:dyDescent="0.3">
      <c r="J327" s="5"/>
      <c r="K327" s="5"/>
      <c r="L327" s="5"/>
      <c r="M327" s="7"/>
      <c r="N327" s="7"/>
      <c r="O327" s="7"/>
      <c r="P327" s="7"/>
      <c r="Q327" s="7"/>
      <c r="R327" s="7"/>
      <c r="S327" s="7"/>
      <c r="T327" s="8"/>
      <c r="U327" s="1"/>
      <c r="V327" s="1"/>
      <c r="W327" s="1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6"/>
      <c r="AJ327" s="5"/>
      <c r="AK327" s="1"/>
      <c r="AL327" s="5"/>
    </row>
    <row r="328" spans="10:38" x14ac:dyDescent="0.3">
      <c r="J328" s="5"/>
      <c r="K328" s="5"/>
      <c r="L328" s="5"/>
      <c r="M328" s="7"/>
      <c r="N328" s="7"/>
      <c r="O328" s="7"/>
      <c r="P328" s="7"/>
      <c r="Q328" s="7"/>
      <c r="R328" s="7"/>
      <c r="S328" s="7"/>
      <c r="T328" s="8"/>
      <c r="U328" s="1"/>
      <c r="V328" s="1"/>
      <c r="W328" s="1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6"/>
      <c r="AJ328" s="5"/>
      <c r="AK328" s="1"/>
      <c r="AL328" s="5"/>
    </row>
    <row r="329" spans="10:38" x14ac:dyDescent="0.3">
      <c r="J329" s="5"/>
      <c r="K329" s="5"/>
      <c r="L329" s="5"/>
      <c r="M329" s="7"/>
      <c r="N329" s="7"/>
      <c r="O329" s="7"/>
      <c r="P329" s="7"/>
      <c r="Q329" s="7"/>
      <c r="R329" s="7"/>
      <c r="S329" s="7"/>
      <c r="T329" s="8"/>
      <c r="U329" s="1"/>
      <c r="V329" s="1"/>
      <c r="W329" s="1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6"/>
      <c r="AJ329" s="5"/>
      <c r="AK329" s="1"/>
      <c r="AL329" s="5"/>
    </row>
    <row r="330" spans="10:38" x14ac:dyDescent="0.3">
      <c r="J330" s="5"/>
      <c r="K330" s="5"/>
      <c r="L330" s="5"/>
      <c r="M330" s="7"/>
      <c r="N330" s="7"/>
      <c r="O330" s="7"/>
      <c r="P330" s="7"/>
      <c r="Q330" s="7"/>
      <c r="R330" s="7"/>
      <c r="S330" s="7"/>
      <c r="T330" s="8"/>
      <c r="U330" s="1"/>
      <c r="V330" s="1"/>
      <c r="W330" s="1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6"/>
      <c r="AJ330" s="5"/>
      <c r="AK330" s="1"/>
      <c r="AL330" s="5"/>
    </row>
    <row r="331" spans="10:38" x14ac:dyDescent="0.3">
      <c r="J331" s="5"/>
      <c r="K331" s="5"/>
      <c r="L331" s="5"/>
      <c r="M331" s="7"/>
      <c r="N331" s="7"/>
      <c r="O331" s="7"/>
      <c r="P331" s="7"/>
      <c r="Q331" s="7"/>
      <c r="R331" s="7"/>
      <c r="S331" s="7"/>
      <c r="T331" s="8"/>
      <c r="U331" s="1"/>
      <c r="V331" s="1"/>
      <c r="W331" s="1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6"/>
      <c r="AJ331" s="5"/>
      <c r="AK331" s="1"/>
      <c r="AL331" s="5"/>
    </row>
    <row r="332" spans="10:38" x14ac:dyDescent="0.3">
      <c r="J332" s="5"/>
      <c r="K332" s="5"/>
      <c r="L332" s="5"/>
      <c r="M332" s="7"/>
      <c r="N332" s="7"/>
      <c r="O332" s="7"/>
      <c r="P332" s="7"/>
      <c r="Q332" s="7"/>
      <c r="R332" s="7"/>
      <c r="S332" s="7"/>
      <c r="T332" s="8"/>
      <c r="U332" s="1"/>
      <c r="V332" s="1"/>
      <c r="W332" s="1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6"/>
      <c r="AJ332" s="5"/>
      <c r="AK332" s="1"/>
      <c r="AL332" s="5"/>
    </row>
    <row r="333" spans="10:38" x14ac:dyDescent="0.3">
      <c r="J333" s="5"/>
      <c r="K333" s="5"/>
      <c r="L333" s="5"/>
      <c r="M333" s="7"/>
      <c r="N333" s="7"/>
      <c r="O333" s="7"/>
      <c r="P333" s="7"/>
      <c r="Q333" s="7"/>
      <c r="R333" s="7"/>
      <c r="S333" s="7"/>
      <c r="T333" s="8"/>
      <c r="U333" s="1"/>
      <c r="V333" s="1"/>
      <c r="W333" s="1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6"/>
      <c r="AJ333" s="5"/>
      <c r="AK333" s="1"/>
      <c r="AL333" s="5"/>
    </row>
    <row r="334" spans="10:38" x14ac:dyDescent="0.3">
      <c r="J334" s="5"/>
      <c r="K334" s="5"/>
      <c r="L334" s="5"/>
      <c r="M334" s="7"/>
      <c r="N334" s="7"/>
      <c r="O334" s="7"/>
      <c r="P334" s="7"/>
      <c r="Q334" s="7"/>
      <c r="R334" s="7"/>
      <c r="S334" s="7"/>
      <c r="T334" s="8"/>
      <c r="U334" s="1"/>
      <c r="V334" s="1"/>
      <c r="W334" s="1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6"/>
      <c r="AJ334" s="5"/>
      <c r="AK334" s="1"/>
      <c r="AL334" s="5"/>
    </row>
    <row r="335" spans="10:38" x14ac:dyDescent="0.3">
      <c r="J335" s="5"/>
      <c r="K335" s="5"/>
      <c r="L335" s="5"/>
      <c r="M335" s="7"/>
      <c r="N335" s="7"/>
      <c r="O335" s="7"/>
      <c r="P335" s="7"/>
      <c r="Q335" s="7"/>
      <c r="R335" s="7"/>
      <c r="S335" s="7"/>
      <c r="T335" s="8"/>
      <c r="U335" s="1"/>
      <c r="V335" s="1"/>
      <c r="W335" s="1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6"/>
      <c r="AJ335" s="5"/>
      <c r="AK335" s="1"/>
      <c r="AL335" s="5"/>
    </row>
    <row r="336" spans="10:38" x14ac:dyDescent="0.3">
      <c r="J336" s="5"/>
      <c r="K336" s="5"/>
      <c r="L336" s="5"/>
      <c r="M336" s="7"/>
      <c r="N336" s="7"/>
      <c r="O336" s="7"/>
      <c r="P336" s="7"/>
      <c r="Q336" s="7"/>
      <c r="R336" s="7"/>
      <c r="S336" s="7"/>
      <c r="T336" s="8"/>
      <c r="U336" s="1"/>
      <c r="V336" s="1"/>
      <c r="W336" s="1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6"/>
      <c r="AJ336" s="5"/>
      <c r="AK336" s="1"/>
      <c r="AL336" s="5"/>
    </row>
    <row r="337" spans="10:38" x14ac:dyDescent="0.3">
      <c r="J337" s="5"/>
      <c r="K337" s="5"/>
      <c r="L337" s="5"/>
      <c r="M337" s="7"/>
      <c r="N337" s="7"/>
      <c r="O337" s="7"/>
      <c r="P337" s="7"/>
      <c r="Q337" s="7"/>
      <c r="R337" s="7"/>
      <c r="S337" s="7"/>
      <c r="T337" s="8"/>
      <c r="U337" s="1"/>
      <c r="V337" s="1"/>
      <c r="W337" s="1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6"/>
      <c r="AJ337" s="5"/>
      <c r="AK337" s="1"/>
      <c r="AL337" s="5"/>
    </row>
    <row r="338" spans="10:38" x14ac:dyDescent="0.3">
      <c r="J338" s="5"/>
      <c r="K338" s="5"/>
      <c r="L338" s="5"/>
      <c r="M338" s="7"/>
      <c r="N338" s="7"/>
      <c r="O338" s="7"/>
      <c r="P338" s="7"/>
      <c r="Q338" s="7"/>
      <c r="R338" s="7"/>
      <c r="S338" s="7"/>
      <c r="T338" s="8"/>
      <c r="U338" s="1"/>
      <c r="V338" s="1"/>
      <c r="W338" s="1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6"/>
      <c r="AJ338" s="5"/>
      <c r="AK338" s="1"/>
      <c r="AL338" s="5"/>
    </row>
    <row r="339" spans="10:38" x14ac:dyDescent="0.3">
      <c r="J339" s="5"/>
      <c r="K339" s="5"/>
      <c r="L339" s="5"/>
      <c r="M339" s="7"/>
      <c r="N339" s="7"/>
      <c r="O339" s="7"/>
      <c r="P339" s="7"/>
      <c r="Q339" s="7"/>
      <c r="R339" s="7"/>
      <c r="S339" s="7"/>
      <c r="T339" s="8"/>
      <c r="U339" s="1"/>
      <c r="V339" s="1"/>
      <c r="W339" s="1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6"/>
      <c r="AJ339" s="5"/>
      <c r="AK339" s="1"/>
      <c r="AL339" s="5"/>
    </row>
    <row r="340" spans="10:38" x14ac:dyDescent="0.3">
      <c r="J340" s="5"/>
      <c r="K340" s="5"/>
      <c r="L340" s="5"/>
      <c r="M340" s="7"/>
      <c r="N340" s="7"/>
      <c r="O340" s="7"/>
      <c r="P340" s="7"/>
      <c r="Q340" s="7"/>
      <c r="R340" s="7"/>
      <c r="S340" s="7"/>
      <c r="T340" s="8"/>
      <c r="U340" s="1"/>
      <c r="V340" s="1"/>
      <c r="W340" s="1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6"/>
      <c r="AJ340" s="5"/>
      <c r="AK340" s="1"/>
      <c r="AL340" s="5"/>
    </row>
    <row r="341" spans="10:38" x14ac:dyDescent="0.3">
      <c r="J341" s="5"/>
      <c r="K341" s="5"/>
      <c r="L341" s="5"/>
      <c r="M341" s="7"/>
      <c r="N341" s="7"/>
      <c r="O341" s="7"/>
      <c r="P341" s="7"/>
      <c r="Q341" s="7"/>
      <c r="R341" s="7"/>
      <c r="S341" s="7"/>
      <c r="T341" s="8"/>
      <c r="U341" s="1"/>
      <c r="V341" s="1"/>
      <c r="W341" s="1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6"/>
      <c r="AJ341" s="5"/>
      <c r="AK341" s="1"/>
      <c r="AL341" s="5"/>
    </row>
    <row r="342" spans="10:38" x14ac:dyDescent="0.3">
      <c r="J342" s="5"/>
      <c r="K342" s="5"/>
      <c r="L342" s="5"/>
      <c r="M342" s="7"/>
      <c r="N342" s="7"/>
      <c r="O342" s="7"/>
      <c r="P342" s="7"/>
      <c r="Q342" s="7"/>
      <c r="R342" s="7"/>
      <c r="S342" s="7"/>
      <c r="T342" s="8"/>
      <c r="U342" s="1"/>
      <c r="V342" s="1"/>
      <c r="W342" s="1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6"/>
      <c r="AJ342" s="5"/>
      <c r="AK342" s="1"/>
      <c r="AL342" s="5"/>
    </row>
    <row r="343" spans="10:38" x14ac:dyDescent="0.3">
      <c r="J343" s="5"/>
      <c r="K343" s="5"/>
      <c r="L343" s="5"/>
      <c r="M343" s="7"/>
      <c r="N343" s="7"/>
      <c r="O343" s="7"/>
      <c r="P343" s="7"/>
      <c r="Q343" s="7"/>
      <c r="R343" s="7"/>
      <c r="S343" s="7"/>
      <c r="T343" s="8"/>
      <c r="U343" s="1"/>
      <c r="V343" s="1"/>
      <c r="W343" s="1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6"/>
      <c r="AJ343" s="5"/>
      <c r="AK343" s="1"/>
      <c r="AL343" s="5"/>
    </row>
    <row r="344" spans="10:38" x14ac:dyDescent="0.3">
      <c r="J344" s="5"/>
      <c r="K344" s="5"/>
      <c r="L344" s="5"/>
      <c r="M344" s="7"/>
      <c r="N344" s="7"/>
      <c r="O344" s="7"/>
      <c r="P344" s="7"/>
      <c r="Q344" s="7"/>
      <c r="R344" s="7"/>
      <c r="S344" s="7"/>
      <c r="T344" s="8"/>
      <c r="U344" s="1"/>
      <c r="V344" s="1"/>
      <c r="W344" s="1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6"/>
      <c r="AJ344" s="5"/>
      <c r="AK344" s="1"/>
      <c r="AL344" s="5"/>
    </row>
    <row r="345" spans="10:38" x14ac:dyDescent="0.3">
      <c r="J345" s="5"/>
      <c r="K345" s="5"/>
      <c r="L345" s="5"/>
      <c r="M345" s="7"/>
      <c r="N345" s="7"/>
      <c r="O345" s="7"/>
      <c r="P345" s="7"/>
      <c r="Q345" s="7"/>
      <c r="R345" s="7"/>
      <c r="S345" s="7"/>
      <c r="T345" s="8"/>
      <c r="U345" s="1"/>
      <c r="V345" s="1"/>
      <c r="W345" s="1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6"/>
      <c r="AJ345" s="5"/>
      <c r="AK345" s="1"/>
      <c r="AL345" s="5"/>
    </row>
    <row r="346" spans="10:38" x14ac:dyDescent="0.3">
      <c r="J346" s="5"/>
      <c r="K346" s="5"/>
      <c r="L346" s="5"/>
      <c r="M346" s="7"/>
      <c r="N346" s="7"/>
      <c r="O346" s="7"/>
      <c r="P346" s="7"/>
      <c r="Q346" s="7"/>
      <c r="R346" s="7"/>
      <c r="S346" s="7"/>
      <c r="T346" s="8"/>
      <c r="U346" s="1"/>
      <c r="V346" s="1"/>
      <c r="W346" s="1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6"/>
      <c r="AJ346" s="5"/>
      <c r="AK346" s="1"/>
      <c r="AL346" s="5"/>
    </row>
    <row r="347" spans="10:38" x14ac:dyDescent="0.3">
      <c r="J347" s="5"/>
      <c r="K347" s="5"/>
      <c r="L347" s="5"/>
      <c r="M347" s="7"/>
      <c r="N347" s="7"/>
      <c r="O347" s="7"/>
      <c r="P347" s="7"/>
      <c r="Q347" s="7"/>
      <c r="R347" s="7"/>
      <c r="S347" s="7"/>
      <c r="T347" s="8"/>
      <c r="U347" s="1"/>
      <c r="V347" s="1"/>
      <c r="W347" s="1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6"/>
      <c r="AJ347" s="5"/>
      <c r="AK347" s="1"/>
      <c r="AL347" s="5"/>
    </row>
    <row r="348" spans="10:38" x14ac:dyDescent="0.3">
      <c r="J348" s="5"/>
      <c r="K348" s="5"/>
      <c r="L348" s="5"/>
      <c r="M348" s="7"/>
      <c r="N348" s="7"/>
      <c r="O348" s="7"/>
      <c r="P348" s="7"/>
      <c r="Q348" s="7"/>
      <c r="R348" s="7"/>
      <c r="S348" s="7"/>
      <c r="T348" s="8"/>
      <c r="U348" s="1"/>
      <c r="V348" s="1"/>
      <c r="W348" s="1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6"/>
      <c r="AJ348" s="5"/>
      <c r="AK348" s="1"/>
      <c r="AL348" s="5"/>
    </row>
    <row r="349" spans="10:38" x14ac:dyDescent="0.3">
      <c r="J349" s="5"/>
      <c r="K349" s="5"/>
      <c r="L349" s="5"/>
      <c r="M349" s="7"/>
      <c r="N349" s="7"/>
      <c r="O349" s="7"/>
      <c r="P349" s="7"/>
      <c r="Q349" s="7"/>
      <c r="R349" s="7"/>
      <c r="S349" s="7"/>
      <c r="T349" s="8"/>
      <c r="U349" s="1"/>
      <c r="V349" s="1"/>
      <c r="W349" s="1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6"/>
      <c r="AJ349" s="5"/>
      <c r="AK349" s="1"/>
      <c r="AL349" s="5"/>
    </row>
    <row r="350" spans="10:38" x14ac:dyDescent="0.3">
      <c r="J350" s="5"/>
      <c r="K350" s="5"/>
      <c r="L350" s="5"/>
      <c r="M350" s="7"/>
      <c r="N350" s="7"/>
      <c r="O350" s="7"/>
      <c r="P350" s="7"/>
      <c r="Q350" s="7"/>
      <c r="R350" s="7"/>
      <c r="S350" s="7"/>
      <c r="T350" s="8"/>
      <c r="U350" s="1"/>
      <c r="V350" s="1"/>
      <c r="W350" s="1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6"/>
      <c r="AJ350" s="5"/>
      <c r="AK350" s="1"/>
      <c r="AL350" s="5"/>
    </row>
    <row r="351" spans="10:38" x14ac:dyDescent="0.3">
      <c r="J351" s="5"/>
      <c r="K351" s="5"/>
      <c r="L351" s="5"/>
      <c r="M351" s="7"/>
      <c r="N351" s="7"/>
      <c r="O351" s="7"/>
      <c r="P351" s="7"/>
      <c r="Q351" s="7"/>
      <c r="R351" s="7"/>
      <c r="S351" s="7"/>
      <c r="T351" s="8"/>
      <c r="U351" s="1"/>
      <c r="V351" s="1"/>
      <c r="W351" s="1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6"/>
      <c r="AJ351" s="5"/>
      <c r="AK351" s="1"/>
      <c r="AL351" s="5"/>
    </row>
    <row r="352" spans="10:38" x14ac:dyDescent="0.3">
      <c r="J352" s="5"/>
      <c r="K352" s="5"/>
      <c r="L352" s="5"/>
      <c r="M352" s="7"/>
      <c r="N352" s="7"/>
      <c r="O352" s="7"/>
      <c r="P352" s="7"/>
      <c r="Q352" s="7"/>
      <c r="R352" s="7"/>
      <c r="S352" s="7"/>
      <c r="T352" s="8"/>
      <c r="U352" s="1"/>
      <c r="V352" s="1"/>
      <c r="W352" s="1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6"/>
      <c r="AJ352" s="5"/>
      <c r="AK352" s="1"/>
      <c r="AL352" s="5"/>
    </row>
    <row r="353" spans="10:38" x14ac:dyDescent="0.3">
      <c r="J353" s="5"/>
      <c r="K353" s="5"/>
      <c r="L353" s="5"/>
      <c r="M353" s="7"/>
      <c r="N353" s="7"/>
      <c r="O353" s="7"/>
      <c r="P353" s="7"/>
      <c r="Q353" s="7"/>
      <c r="R353" s="7"/>
      <c r="S353" s="7"/>
      <c r="T353" s="8"/>
      <c r="U353" s="1"/>
      <c r="V353" s="1"/>
      <c r="W353" s="1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6"/>
      <c r="AJ353" s="5"/>
      <c r="AK353" s="1"/>
      <c r="AL353" s="5"/>
    </row>
    <row r="354" spans="10:38" x14ac:dyDescent="0.3">
      <c r="J354" s="5"/>
      <c r="K354" s="5"/>
      <c r="L354" s="5"/>
      <c r="M354" s="7"/>
      <c r="N354" s="7"/>
      <c r="O354" s="7"/>
      <c r="P354" s="7"/>
      <c r="Q354" s="7"/>
      <c r="R354" s="7"/>
      <c r="S354" s="7"/>
      <c r="T354" s="8"/>
      <c r="U354" s="1"/>
      <c r="V354" s="1"/>
      <c r="W354" s="1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6"/>
      <c r="AJ354" s="5"/>
      <c r="AK354" s="1"/>
      <c r="AL354" s="5"/>
    </row>
    <row r="355" spans="10:38" x14ac:dyDescent="0.3">
      <c r="J355" s="5"/>
      <c r="K355" s="5"/>
      <c r="L355" s="5"/>
      <c r="M355" s="7"/>
      <c r="N355" s="7"/>
      <c r="O355" s="7"/>
      <c r="P355" s="7"/>
      <c r="Q355" s="7"/>
      <c r="R355" s="7"/>
      <c r="S355" s="7"/>
      <c r="T355" s="8"/>
      <c r="U355" s="1"/>
      <c r="V355" s="1"/>
      <c r="W355" s="1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6"/>
      <c r="AJ355" s="5"/>
      <c r="AK355" s="1"/>
      <c r="AL355" s="5"/>
    </row>
    <row r="356" spans="10:38" x14ac:dyDescent="0.3">
      <c r="J356" s="5"/>
      <c r="K356" s="5"/>
      <c r="L356" s="5"/>
      <c r="M356" s="7"/>
      <c r="N356" s="7"/>
      <c r="O356" s="7"/>
      <c r="P356" s="7"/>
      <c r="Q356" s="7"/>
      <c r="R356" s="7"/>
      <c r="S356" s="7"/>
      <c r="T356" s="8"/>
      <c r="U356" s="1"/>
      <c r="V356" s="1"/>
      <c r="W356" s="1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6"/>
      <c r="AJ356" s="5"/>
      <c r="AK356" s="1"/>
      <c r="AL356" s="5"/>
    </row>
    <row r="357" spans="10:38" x14ac:dyDescent="0.3">
      <c r="J357" s="5"/>
      <c r="K357" s="5"/>
      <c r="L357" s="5"/>
      <c r="M357" s="7"/>
      <c r="N357" s="7"/>
      <c r="O357" s="7"/>
      <c r="P357" s="7"/>
      <c r="Q357" s="7"/>
      <c r="R357" s="7"/>
      <c r="S357" s="7"/>
      <c r="T357" s="8"/>
      <c r="U357" s="1"/>
      <c r="V357" s="1"/>
      <c r="W357" s="1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6"/>
      <c r="AJ357" s="5"/>
      <c r="AK357" s="1"/>
      <c r="AL357" s="5"/>
    </row>
    <row r="358" spans="10:38" x14ac:dyDescent="0.3">
      <c r="J358" s="5"/>
      <c r="K358" s="5"/>
      <c r="L358" s="5"/>
      <c r="M358" s="7"/>
      <c r="N358" s="7"/>
      <c r="O358" s="7"/>
      <c r="P358" s="7"/>
      <c r="Q358" s="7"/>
      <c r="R358" s="7"/>
      <c r="S358" s="7"/>
      <c r="T358" s="8"/>
      <c r="U358" s="1"/>
      <c r="V358" s="1"/>
      <c r="W358" s="1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6"/>
      <c r="AJ358" s="5"/>
      <c r="AK358" s="1"/>
      <c r="AL358" s="5"/>
    </row>
    <row r="359" spans="10:38" x14ac:dyDescent="0.3">
      <c r="J359" s="5"/>
      <c r="K359" s="5"/>
      <c r="L359" s="5"/>
      <c r="M359" s="7"/>
      <c r="N359" s="7"/>
      <c r="O359" s="7"/>
      <c r="P359" s="7"/>
      <c r="Q359" s="7"/>
      <c r="R359" s="7"/>
      <c r="S359" s="7"/>
      <c r="T359" s="8"/>
      <c r="U359" s="1"/>
      <c r="V359" s="1"/>
      <c r="W359" s="1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6"/>
      <c r="AJ359" s="5"/>
      <c r="AK359" s="1"/>
      <c r="AL359" s="5"/>
    </row>
    <row r="360" spans="10:38" x14ac:dyDescent="0.3">
      <c r="J360" s="5"/>
      <c r="K360" s="5"/>
      <c r="L360" s="5"/>
      <c r="M360" s="7"/>
      <c r="N360" s="7"/>
      <c r="O360" s="7"/>
      <c r="P360" s="7"/>
      <c r="Q360" s="7"/>
      <c r="R360" s="7"/>
      <c r="S360" s="7"/>
      <c r="T360" s="8"/>
      <c r="U360" s="1"/>
      <c r="V360" s="1"/>
      <c r="W360" s="1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6"/>
      <c r="AJ360" s="5"/>
      <c r="AK360" s="1"/>
      <c r="AL360" s="5"/>
    </row>
    <row r="361" spans="10:38" x14ac:dyDescent="0.3">
      <c r="J361" s="5"/>
      <c r="K361" s="5"/>
      <c r="L361" s="5"/>
      <c r="M361" s="7"/>
      <c r="N361" s="7"/>
      <c r="O361" s="7"/>
      <c r="P361" s="7"/>
      <c r="Q361" s="7"/>
      <c r="R361" s="7"/>
      <c r="S361" s="7"/>
      <c r="T361" s="8"/>
      <c r="U361" s="1"/>
      <c r="V361" s="1"/>
      <c r="W361" s="1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6"/>
      <c r="AJ361" s="5"/>
      <c r="AK361" s="1"/>
      <c r="AL361" s="5"/>
    </row>
    <row r="362" spans="10:38" x14ac:dyDescent="0.3">
      <c r="J362" s="5"/>
      <c r="K362" s="5"/>
      <c r="L362" s="5"/>
      <c r="M362" s="7"/>
      <c r="N362" s="7"/>
      <c r="O362" s="7"/>
      <c r="P362" s="7"/>
      <c r="Q362" s="7"/>
      <c r="R362" s="7"/>
      <c r="S362" s="7"/>
      <c r="T362" s="8"/>
      <c r="U362" s="1"/>
      <c r="V362" s="1"/>
      <c r="W362" s="1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6"/>
      <c r="AJ362" s="5"/>
      <c r="AK362" s="1"/>
      <c r="AL362" s="5"/>
    </row>
    <row r="363" spans="10:38" x14ac:dyDescent="0.3">
      <c r="J363" s="5"/>
      <c r="K363" s="5"/>
      <c r="L363" s="5"/>
      <c r="M363" s="7"/>
      <c r="N363" s="7"/>
      <c r="O363" s="7"/>
      <c r="P363" s="7"/>
      <c r="Q363" s="7"/>
      <c r="R363" s="7"/>
      <c r="S363" s="7"/>
      <c r="T363" s="8"/>
      <c r="U363" s="1"/>
      <c r="V363" s="1"/>
      <c r="W363" s="1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6"/>
      <c r="AJ363" s="5"/>
      <c r="AK363" s="1"/>
      <c r="AL363" s="5"/>
    </row>
    <row r="364" spans="10:38" x14ac:dyDescent="0.3">
      <c r="J364" s="5"/>
      <c r="K364" s="5"/>
      <c r="L364" s="5"/>
      <c r="M364" s="7"/>
      <c r="N364" s="7"/>
      <c r="O364" s="7"/>
      <c r="P364" s="7"/>
      <c r="Q364" s="7"/>
      <c r="R364" s="7"/>
      <c r="S364" s="7"/>
      <c r="T364" s="8"/>
      <c r="U364" s="1"/>
      <c r="V364" s="1"/>
      <c r="W364" s="1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6"/>
      <c r="AJ364" s="5"/>
      <c r="AK364" s="1"/>
      <c r="AL364" s="5"/>
    </row>
    <row r="365" spans="10:38" x14ac:dyDescent="0.3">
      <c r="J365" s="5"/>
      <c r="K365" s="5"/>
      <c r="L365" s="5"/>
      <c r="M365" s="7"/>
      <c r="N365" s="7"/>
      <c r="O365" s="7"/>
      <c r="P365" s="7"/>
      <c r="Q365" s="7"/>
      <c r="R365" s="7"/>
      <c r="S365" s="7"/>
      <c r="T365" s="8"/>
      <c r="U365" s="1"/>
      <c r="V365" s="1"/>
      <c r="W365" s="1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6"/>
      <c r="AJ365" s="5"/>
      <c r="AK365" s="1"/>
      <c r="AL365" s="5"/>
    </row>
    <row r="366" spans="10:38" x14ac:dyDescent="0.3">
      <c r="J366" s="5"/>
      <c r="K366" s="5"/>
      <c r="L366" s="5"/>
      <c r="M366" s="7"/>
      <c r="N366" s="7"/>
      <c r="O366" s="7"/>
      <c r="P366" s="7"/>
      <c r="Q366" s="7"/>
      <c r="R366" s="7"/>
      <c r="S366" s="7"/>
      <c r="T366" s="8"/>
      <c r="U366" s="1"/>
      <c r="V366" s="1"/>
      <c r="W366" s="1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6"/>
      <c r="AJ366" s="5"/>
      <c r="AK366" s="1"/>
      <c r="AL366" s="5"/>
    </row>
    <row r="367" spans="10:38" x14ac:dyDescent="0.3">
      <c r="J367" s="5"/>
      <c r="K367" s="5"/>
      <c r="L367" s="5"/>
      <c r="M367" s="7"/>
      <c r="N367" s="7"/>
      <c r="O367" s="7"/>
      <c r="P367" s="7"/>
      <c r="Q367" s="7"/>
      <c r="R367" s="7"/>
      <c r="S367" s="7"/>
      <c r="T367" s="8"/>
      <c r="U367" s="1"/>
      <c r="V367" s="1"/>
      <c r="W367" s="1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6"/>
      <c r="AJ367" s="5"/>
      <c r="AK367" s="1"/>
      <c r="AL367" s="5"/>
    </row>
    <row r="368" spans="10:38" x14ac:dyDescent="0.3">
      <c r="J368" s="5"/>
      <c r="K368" s="5"/>
      <c r="L368" s="5"/>
      <c r="M368" s="7"/>
      <c r="N368" s="7"/>
      <c r="O368" s="7"/>
      <c r="P368" s="7"/>
      <c r="Q368" s="7"/>
      <c r="R368" s="7"/>
      <c r="S368" s="7"/>
      <c r="T368" s="8"/>
      <c r="U368" s="1"/>
      <c r="V368" s="1"/>
      <c r="W368" s="1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6"/>
      <c r="AJ368" s="5"/>
      <c r="AK368" s="1"/>
      <c r="AL368" s="5"/>
    </row>
    <row r="369" spans="10:38" x14ac:dyDescent="0.3">
      <c r="J369" s="5"/>
      <c r="K369" s="5"/>
      <c r="L369" s="5"/>
      <c r="M369" s="7"/>
      <c r="N369" s="7"/>
      <c r="O369" s="7"/>
      <c r="P369" s="7"/>
      <c r="Q369" s="7"/>
      <c r="R369" s="7"/>
      <c r="S369" s="7"/>
      <c r="T369" s="8"/>
      <c r="U369" s="1"/>
      <c r="V369" s="1"/>
      <c r="W369" s="1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6"/>
      <c r="AJ369" s="5"/>
      <c r="AK369" s="1"/>
      <c r="AL369" s="5"/>
    </row>
    <row r="370" spans="10:38" x14ac:dyDescent="0.3">
      <c r="J370" s="5"/>
      <c r="K370" s="5"/>
      <c r="L370" s="5"/>
      <c r="M370" s="7"/>
      <c r="N370" s="7"/>
      <c r="O370" s="7"/>
      <c r="P370" s="7"/>
      <c r="Q370" s="7"/>
      <c r="R370" s="7"/>
      <c r="S370" s="7"/>
      <c r="T370" s="8"/>
      <c r="U370" s="1"/>
      <c r="V370" s="1"/>
      <c r="W370" s="1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6"/>
      <c r="AJ370" s="5"/>
      <c r="AK370" s="1"/>
      <c r="AL370" s="5"/>
    </row>
    <row r="371" spans="10:38" x14ac:dyDescent="0.3">
      <c r="J371" s="5"/>
      <c r="K371" s="5"/>
      <c r="L371" s="5"/>
      <c r="M371" s="7"/>
      <c r="N371" s="7"/>
      <c r="O371" s="7"/>
      <c r="P371" s="7"/>
      <c r="Q371" s="7"/>
      <c r="R371" s="7"/>
      <c r="S371" s="7"/>
      <c r="T371" s="8"/>
      <c r="U371" s="1"/>
      <c r="V371" s="1"/>
      <c r="W371" s="1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6"/>
      <c r="AJ371" s="5"/>
      <c r="AK371" s="1"/>
      <c r="AL371" s="5"/>
    </row>
    <row r="372" spans="10:38" x14ac:dyDescent="0.3">
      <c r="J372" s="5"/>
      <c r="K372" s="5"/>
      <c r="L372" s="5"/>
      <c r="M372" s="7"/>
      <c r="N372" s="7"/>
      <c r="O372" s="7"/>
      <c r="P372" s="7"/>
      <c r="Q372" s="7"/>
      <c r="R372" s="7"/>
      <c r="S372" s="7"/>
      <c r="T372" s="8"/>
      <c r="U372" s="1"/>
      <c r="V372" s="1"/>
      <c r="W372" s="1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6"/>
      <c r="AJ372" s="5"/>
      <c r="AK372" s="1"/>
      <c r="AL372" s="5"/>
    </row>
    <row r="373" spans="10:38" x14ac:dyDescent="0.3">
      <c r="J373" s="5"/>
      <c r="K373" s="5"/>
      <c r="L373" s="5"/>
      <c r="M373" s="7"/>
      <c r="N373" s="7"/>
      <c r="O373" s="7"/>
      <c r="P373" s="7"/>
      <c r="Q373" s="7"/>
      <c r="R373" s="7"/>
      <c r="S373" s="7"/>
      <c r="T373" s="8"/>
      <c r="U373" s="1"/>
      <c r="V373" s="1"/>
      <c r="W373" s="1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6"/>
      <c r="AJ373" s="5"/>
      <c r="AK373" s="1"/>
      <c r="AL373" s="5"/>
    </row>
    <row r="374" spans="10:38" x14ac:dyDescent="0.3">
      <c r="J374" s="5"/>
      <c r="K374" s="5"/>
      <c r="L374" s="5"/>
      <c r="M374" s="7"/>
      <c r="N374" s="7"/>
      <c r="O374" s="7"/>
      <c r="P374" s="7"/>
      <c r="Q374" s="7"/>
      <c r="R374" s="7"/>
      <c r="S374" s="7"/>
      <c r="T374" s="8"/>
      <c r="U374" s="1"/>
      <c r="V374" s="1"/>
      <c r="W374" s="1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6"/>
      <c r="AJ374" s="5"/>
      <c r="AK374" s="1"/>
      <c r="AL374" s="5"/>
    </row>
    <row r="375" spans="10:38" x14ac:dyDescent="0.3">
      <c r="J375" s="5"/>
      <c r="K375" s="5"/>
      <c r="L375" s="5"/>
      <c r="M375" s="7"/>
      <c r="N375" s="7"/>
      <c r="O375" s="7"/>
      <c r="P375" s="7"/>
      <c r="Q375" s="7"/>
      <c r="R375" s="7"/>
      <c r="S375" s="7"/>
      <c r="T375" s="8"/>
      <c r="U375" s="1"/>
      <c r="V375" s="1"/>
      <c r="W375" s="1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6"/>
      <c r="AJ375" s="5"/>
      <c r="AK375" s="1"/>
      <c r="AL375" s="5"/>
    </row>
    <row r="376" spans="10:38" x14ac:dyDescent="0.3">
      <c r="J376" s="5"/>
      <c r="K376" s="5"/>
      <c r="L376" s="5"/>
      <c r="M376" s="7"/>
      <c r="N376" s="7"/>
      <c r="O376" s="7"/>
      <c r="P376" s="7"/>
      <c r="Q376" s="7"/>
      <c r="R376" s="7"/>
      <c r="S376" s="7"/>
      <c r="T376" s="8"/>
      <c r="U376" s="1"/>
      <c r="V376" s="1"/>
      <c r="W376" s="1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6"/>
      <c r="AJ376" s="5"/>
      <c r="AK376" s="1"/>
      <c r="AL376" s="5"/>
    </row>
    <row r="377" spans="10:38" x14ac:dyDescent="0.3">
      <c r="J377" s="5"/>
      <c r="K377" s="5"/>
      <c r="L377" s="5"/>
      <c r="M377" s="7"/>
      <c r="N377" s="7"/>
      <c r="O377" s="7"/>
      <c r="P377" s="7"/>
      <c r="Q377" s="7"/>
      <c r="R377" s="7"/>
      <c r="S377" s="7"/>
      <c r="T377" s="8"/>
      <c r="U377" s="1"/>
      <c r="V377" s="1"/>
      <c r="W377" s="1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6"/>
      <c r="AJ377" s="5"/>
      <c r="AK377" s="1"/>
      <c r="AL377" s="5"/>
    </row>
    <row r="378" spans="10:38" x14ac:dyDescent="0.3">
      <c r="J378" s="5"/>
      <c r="K378" s="5"/>
      <c r="L378" s="5"/>
      <c r="M378" s="7"/>
      <c r="N378" s="7"/>
      <c r="O378" s="7"/>
      <c r="P378" s="7"/>
      <c r="Q378" s="7"/>
      <c r="R378" s="7"/>
      <c r="S378" s="7"/>
      <c r="T378" s="8"/>
      <c r="U378" s="1"/>
      <c r="V378" s="1"/>
      <c r="W378" s="1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6"/>
      <c r="AJ378" s="5"/>
      <c r="AK378" s="1"/>
      <c r="AL378" s="5"/>
    </row>
    <row r="379" spans="10:38" x14ac:dyDescent="0.3">
      <c r="J379" s="5"/>
      <c r="K379" s="5"/>
      <c r="L379" s="5"/>
      <c r="M379" s="7"/>
      <c r="N379" s="7"/>
      <c r="O379" s="7"/>
      <c r="P379" s="7"/>
      <c r="Q379" s="7"/>
      <c r="R379" s="7"/>
      <c r="S379" s="7"/>
      <c r="T379" s="8"/>
      <c r="U379" s="1"/>
      <c r="V379" s="1"/>
      <c r="W379" s="1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6"/>
      <c r="AJ379" s="5"/>
      <c r="AK379" s="1"/>
      <c r="AL379" s="5"/>
    </row>
    <row r="380" spans="10:38" x14ac:dyDescent="0.3">
      <c r="J380" s="5"/>
      <c r="K380" s="5"/>
      <c r="L380" s="5"/>
      <c r="M380" s="7"/>
      <c r="N380" s="7"/>
      <c r="O380" s="7"/>
      <c r="P380" s="7"/>
      <c r="Q380" s="7"/>
      <c r="R380" s="7"/>
      <c r="S380" s="7"/>
      <c r="T380" s="8"/>
      <c r="U380" s="1"/>
      <c r="V380" s="1"/>
      <c r="W380" s="1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6"/>
      <c r="AJ380" s="5"/>
      <c r="AK380" s="1"/>
      <c r="AL380" s="5"/>
    </row>
    <row r="381" spans="10:38" x14ac:dyDescent="0.3">
      <c r="J381" s="5"/>
      <c r="K381" s="5"/>
      <c r="L381" s="5"/>
      <c r="M381" s="7"/>
      <c r="N381" s="7"/>
      <c r="O381" s="7"/>
      <c r="P381" s="7"/>
      <c r="Q381" s="7"/>
      <c r="R381" s="7"/>
      <c r="S381" s="7"/>
      <c r="T381" s="8"/>
      <c r="U381" s="1"/>
      <c r="V381" s="1"/>
      <c r="W381" s="1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6"/>
      <c r="AJ381" s="5"/>
      <c r="AK381" s="1"/>
      <c r="AL381" s="5"/>
    </row>
    <row r="382" spans="10:38" x14ac:dyDescent="0.3">
      <c r="J382" s="5"/>
      <c r="K382" s="5"/>
      <c r="L382" s="5"/>
      <c r="M382" s="7"/>
      <c r="N382" s="7"/>
      <c r="O382" s="7"/>
      <c r="P382" s="7"/>
      <c r="Q382" s="7"/>
      <c r="R382" s="7"/>
      <c r="S382" s="7"/>
      <c r="T382" s="8"/>
      <c r="U382" s="1"/>
      <c r="V382" s="1"/>
      <c r="W382" s="1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6"/>
      <c r="AJ382" s="5"/>
      <c r="AK382" s="1"/>
      <c r="AL382" s="5"/>
    </row>
    <row r="383" spans="10:38" x14ac:dyDescent="0.3">
      <c r="J383" s="5"/>
      <c r="K383" s="5"/>
      <c r="L383" s="5"/>
      <c r="M383" s="7"/>
      <c r="N383" s="7"/>
      <c r="O383" s="7"/>
      <c r="P383" s="7"/>
      <c r="Q383" s="7"/>
      <c r="R383" s="7"/>
      <c r="S383" s="7"/>
      <c r="T383" s="8"/>
      <c r="U383" s="1"/>
      <c r="V383" s="1"/>
      <c r="W383" s="1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6"/>
      <c r="AJ383" s="5"/>
      <c r="AK383" s="1"/>
      <c r="AL383" s="5"/>
    </row>
    <row r="384" spans="10:38" x14ac:dyDescent="0.3">
      <c r="J384" s="5"/>
      <c r="K384" s="5"/>
      <c r="L384" s="5"/>
      <c r="M384" s="7"/>
      <c r="N384" s="7"/>
      <c r="O384" s="7"/>
      <c r="P384" s="7"/>
      <c r="Q384" s="7"/>
      <c r="R384" s="7"/>
      <c r="S384" s="7"/>
      <c r="T384" s="8"/>
      <c r="U384" s="1"/>
      <c r="V384" s="1"/>
      <c r="W384" s="1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6"/>
      <c r="AJ384" s="5"/>
      <c r="AK384" s="1"/>
      <c r="AL384" s="5"/>
    </row>
    <row r="385" spans="10:38" x14ac:dyDescent="0.3">
      <c r="J385" s="5"/>
      <c r="K385" s="5"/>
      <c r="L385" s="5"/>
      <c r="M385" s="7"/>
      <c r="N385" s="7"/>
      <c r="O385" s="7"/>
      <c r="P385" s="7"/>
      <c r="Q385" s="7"/>
      <c r="R385" s="7"/>
      <c r="S385" s="7"/>
      <c r="T385" s="8"/>
      <c r="U385" s="1"/>
      <c r="V385" s="1"/>
      <c r="W385" s="1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6"/>
      <c r="AJ385" s="5"/>
      <c r="AK385" s="1"/>
      <c r="AL385" s="5"/>
    </row>
    <row r="386" spans="10:38" x14ac:dyDescent="0.3">
      <c r="J386" s="5"/>
      <c r="K386" s="5"/>
      <c r="L386" s="5"/>
      <c r="M386" s="7"/>
      <c r="N386" s="7"/>
      <c r="O386" s="7"/>
      <c r="P386" s="7"/>
      <c r="Q386" s="7"/>
      <c r="R386" s="7"/>
      <c r="S386" s="7"/>
      <c r="T386" s="8"/>
      <c r="U386" s="1"/>
      <c r="V386" s="1"/>
      <c r="W386" s="1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6"/>
      <c r="AJ386" s="5"/>
      <c r="AK386" s="1"/>
      <c r="AL386" s="5"/>
    </row>
    <row r="387" spans="10:38" x14ac:dyDescent="0.3">
      <c r="J387" s="5"/>
      <c r="K387" s="5"/>
      <c r="L387" s="5"/>
      <c r="M387" s="7"/>
      <c r="N387" s="7"/>
      <c r="O387" s="7"/>
      <c r="P387" s="7"/>
      <c r="Q387" s="7"/>
      <c r="R387" s="7"/>
      <c r="S387" s="7"/>
      <c r="T387" s="8"/>
      <c r="U387" s="1"/>
      <c r="V387" s="1"/>
      <c r="W387" s="1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6"/>
      <c r="AJ387" s="5"/>
      <c r="AK387" s="1"/>
      <c r="AL387" s="5"/>
    </row>
    <row r="388" spans="10:38" x14ac:dyDescent="0.3">
      <c r="J388" s="5"/>
      <c r="K388" s="5"/>
      <c r="L388" s="5"/>
      <c r="M388" s="7"/>
      <c r="N388" s="7"/>
      <c r="O388" s="7"/>
      <c r="P388" s="7"/>
      <c r="Q388" s="7"/>
      <c r="R388" s="7"/>
      <c r="S388" s="7"/>
      <c r="T388" s="8"/>
      <c r="U388" s="1"/>
      <c r="V388" s="1"/>
      <c r="W388" s="1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6"/>
      <c r="AJ388" s="5"/>
      <c r="AK388" s="1"/>
      <c r="AL388" s="5"/>
    </row>
    <row r="389" spans="10:38" x14ac:dyDescent="0.3">
      <c r="J389" s="5"/>
      <c r="K389" s="5"/>
      <c r="L389" s="5"/>
      <c r="M389" s="7"/>
      <c r="N389" s="7"/>
      <c r="O389" s="7"/>
      <c r="P389" s="7"/>
      <c r="Q389" s="7"/>
      <c r="R389" s="7"/>
      <c r="S389" s="7"/>
      <c r="T389" s="8"/>
      <c r="U389" s="1"/>
      <c r="V389" s="1"/>
      <c r="W389" s="1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6"/>
      <c r="AJ389" s="5"/>
      <c r="AK389" s="1"/>
      <c r="AL389" s="5"/>
    </row>
    <row r="390" spans="10:38" x14ac:dyDescent="0.3">
      <c r="J390" s="5"/>
      <c r="K390" s="5"/>
      <c r="L390" s="5"/>
      <c r="M390" s="7"/>
      <c r="N390" s="7"/>
      <c r="O390" s="7"/>
      <c r="P390" s="7"/>
      <c r="Q390" s="7"/>
      <c r="R390" s="7"/>
      <c r="S390" s="7"/>
      <c r="T390" s="8"/>
      <c r="U390" s="1"/>
      <c r="V390" s="1"/>
      <c r="W390" s="1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6"/>
      <c r="AJ390" s="5"/>
      <c r="AK390" s="1"/>
      <c r="AL390" s="5"/>
    </row>
    <row r="391" spans="10:38" x14ac:dyDescent="0.3">
      <c r="J391" s="5"/>
      <c r="K391" s="5"/>
      <c r="L391" s="5"/>
      <c r="M391" s="7"/>
      <c r="N391" s="7"/>
      <c r="O391" s="7"/>
      <c r="P391" s="7"/>
      <c r="Q391" s="7"/>
      <c r="R391" s="7"/>
      <c r="S391" s="7"/>
      <c r="T391" s="8"/>
      <c r="U391" s="1"/>
      <c r="V391" s="1"/>
      <c r="W391" s="1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6"/>
      <c r="AJ391" s="5"/>
      <c r="AK391" s="1"/>
      <c r="AL391" s="5"/>
    </row>
    <row r="392" spans="10:38" x14ac:dyDescent="0.3">
      <c r="J392" s="5"/>
      <c r="K392" s="5"/>
      <c r="L392" s="5"/>
      <c r="M392" s="7"/>
      <c r="N392" s="7"/>
      <c r="O392" s="7"/>
      <c r="P392" s="7"/>
      <c r="Q392" s="7"/>
      <c r="R392" s="7"/>
      <c r="S392" s="7"/>
      <c r="T392" s="8"/>
      <c r="U392" s="1"/>
      <c r="V392" s="1"/>
      <c r="W392" s="1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6"/>
      <c r="AJ392" s="5"/>
      <c r="AK392" s="1"/>
      <c r="AL392" s="5"/>
    </row>
    <row r="393" spans="10:38" x14ac:dyDescent="0.3">
      <c r="J393" s="5"/>
      <c r="K393" s="5"/>
      <c r="L393" s="5"/>
      <c r="M393" s="7"/>
      <c r="N393" s="7"/>
      <c r="O393" s="7"/>
      <c r="P393" s="7"/>
      <c r="Q393" s="7"/>
      <c r="R393" s="7"/>
      <c r="S393" s="7"/>
      <c r="T393" s="8"/>
      <c r="U393" s="1"/>
      <c r="V393" s="1"/>
      <c r="W393" s="1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6"/>
      <c r="AJ393" s="5"/>
      <c r="AK393" s="1"/>
      <c r="AL393" s="5"/>
    </row>
    <row r="394" spans="10:38" x14ac:dyDescent="0.3">
      <c r="J394" s="5"/>
      <c r="K394" s="5"/>
      <c r="L394" s="5"/>
      <c r="M394" s="7"/>
      <c r="N394" s="7"/>
      <c r="O394" s="7"/>
      <c r="P394" s="7"/>
      <c r="Q394" s="7"/>
      <c r="R394" s="7"/>
      <c r="S394" s="7"/>
      <c r="T394" s="8"/>
      <c r="U394" s="1"/>
      <c r="V394" s="1"/>
      <c r="W394" s="1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6"/>
      <c r="AJ394" s="5"/>
      <c r="AK394" s="1"/>
      <c r="AL394" s="5"/>
    </row>
    <row r="395" spans="10:38" x14ac:dyDescent="0.3">
      <c r="J395" s="5"/>
      <c r="K395" s="5"/>
      <c r="L395" s="5"/>
      <c r="M395" s="7"/>
      <c r="N395" s="7"/>
      <c r="O395" s="7"/>
      <c r="P395" s="7"/>
      <c r="Q395" s="7"/>
      <c r="R395" s="7"/>
      <c r="S395" s="7"/>
      <c r="T395" s="8"/>
      <c r="U395" s="1"/>
      <c r="V395" s="1"/>
      <c r="W395" s="1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6"/>
      <c r="AJ395" s="5"/>
      <c r="AK395" s="1"/>
      <c r="AL395" s="5"/>
    </row>
    <row r="396" spans="10:38" x14ac:dyDescent="0.3">
      <c r="J396" s="5"/>
      <c r="K396" s="5"/>
      <c r="L396" s="5"/>
      <c r="M396" s="7"/>
      <c r="N396" s="7"/>
      <c r="O396" s="7"/>
      <c r="P396" s="7"/>
      <c r="Q396" s="7"/>
      <c r="R396" s="7"/>
      <c r="S396" s="7"/>
      <c r="T396" s="8"/>
      <c r="U396" s="1"/>
      <c r="V396" s="1"/>
      <c r="W396" s="1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6"/>
      <c r="AJ396" s="5"/>
      <c r="AK396" s="1"/>
      <c r="AL396" s="5"/>
    </row>
    <row r="397" spans="10:38" x14ac:dyDescent="0.3">
      <c r="J397" s="5"/>
      <c r="K397" s="5"/>
      <c r="L397" s="5"/>
      <c r="M397" s="7"/>
      <c r="N397" s="7"/>
      <c r="O397" s="7"/>
      <c r="P397" s="7"/>
      <c r="Q397" s="7"/>
      <c r="R397" s="7"/>
      <c r="S397" s="7"/>
      <c r="T397" s="8"/>
      <c r="U397" s="1"/>
      <c r="V397" s="1"/>
      <c r="W397" s="1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6"/>
      <c r="AJ397" s="5"/>
      <c r="AK397" s="1"/>
      <c r="AL397" s="5"/>
    </row>
    <row r="398" spans="10:38" x14ac:dyDescent="0.3">
      <c r="J398" s="5"/>
      <c r="K398" s="5"/>
      <c r="L398" s="5"/>
      <c r="M398" s="7"/>
      <c r="N398" s="7"/>
      <c r="O398" s="7"/>
      <c r="P398" s="7"/>
      <c r="Q398" s="7"/>
      <c r="R398" s="7"/>
      <c r="S398" s="7"/>
      <c r="T398" s="8"/>
      <c r="U398" s="1"/>
      <c r="V398" s="1"/>
      <c r="W398" s="1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6"/>
      <c r="AJ398" s="5"/>
      <c r="AK398" s="1"/>
      <c r="AL398" s="5"/>
    </row>
    <row r="399" spans="10:38" x14ac:dyDescent="0.3">
      <c r="J399" s="5"/>
      <c r="K399" s="5"/>
      <c r="L399" s="5"/>
      <c r="M399" s="7"/>
      <c r="N399" s="7"/>
      <c r="O399" s="7"/>
      <c r="P399" s="7"/>
      <c r="Q399" s="7"/>
      <c r="R399" s="7"/>
      <c r="S399" s="7"/>
      <c r="T399" s="8"/>
      <c r="U399" s="1"/>
      <c r="V399" s="1"/>
      <c r="W399" s="1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6"/>
      <c r="AJ399" s="5"/>
      <c r="AK399" s="1"/>
      <c r="AL399" s="5"/>
    </row>
    <row r="400" spans="10:38" x14ac:dyDescent="0.3">
      <c r="J400" s="5"/>
      <c r="K400" s="5"/>
      <c r="L400" s="5"/>
      <c r="M400" s="7"/>
      <c r="N400" s="7"/>
      <c r="O400" s="7"/>
      <c r="P400" s="7"/>
      <c r="Q400" s="7"/>
      <c r="R400" s="7"/>
      <c r="S400" s="7"/>
      <c r="T400" s="8"/>
      <c r="U400" s="1"/>
      <c r="V400" s="1"/>
      <c r="W400" s="1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6"/>
      <c r="AJ400" s="5"/>
      <c r="AK400" s="1"/>
      <c r="AL400" s="5"/>
    </row>
    <row r="401" spans="10:38" x14ac:dyDescent="0.3">
      <c r="J401" s="5"/>
      <c r="K401" s="5"/>
      <c r="L401" s="5"/>
      <c r="M401" s="7"/>
      <c r="N401" s="7"/>
      <c r="O401" s="7"/>
      <c r="P401" s="7"/>
      <c r="Q401" s="7"/>
      <c r="R401" s="7"/>
      <c r="S401" s="7"/>
      <c r="T401" s="8"/>
      <c r="U401" s="1"/>
      <c r="V401" s="1"/>
      <c r="W401" s="1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6"/>
      <c r="AJ401" s="5"/>
      <c r="AK401" s="1"/>
      <c r="AL401" s="5"/>
    </row>
    <row r="402" spans="10:38" x14ac:dyDescent="0.3">
      <c r="J402" s="5"/>
      <c r="K402" s="5"/>
      <c r="L402" s="5"/>
      <c r="M402" s="7"/>
      <c r="N402" s="7"/>
      <c r="O402" s="7"/>
      <c r="P402" s="7"/>
      <c r="Q402" s="7"/>
      <c r="R402" s="7"/>
      <c r="S402" s="7"/>
      <c r="T402" s="8"/>
      <c r="U402" s="1"/>
      <c r="V402" s="1"/>
      <c r="W402" s="1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6"/>
      <c r="AJ402" s="5"/>
      <c r="AK402" s="1"/>
      <c r="AL402" s="5"/>
    </row>
    <row r="403" spans="10:38" x14ac:dyDescent="0.3">
      <c r="J403" s="5"/>
      <c r="K403" s="5"/>
      <c r="L403" s="5"/>
      <c r="M403" s="7"/>
      <c r="N403" s="7"/>
      <c r="O403" s="7"/>
      <c r="P403" s="7"/>
      <c r="Q403" s="7"/>
      <c r="R403" s="7"/>
      <c r="S403" s="7"/>
      <c r="T403" s="8"/>
      <c r="U403" s="1"/>
      <c r="V403" s="1"/>
      <c r="W403" s="1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6"/>
      <c r="AJ403" s="5"/>
      <c r="AK403" s="1"/>
      <c r="AL403" s="5"/>
    </row>
    <row r="404" spans="10:38" x14ac:dyDescent="0.3">
      <c r="J404" s="5"/>
      <c r="K404" s="5"/>
      <c r="L404" s="5"/>
      <c r="M404" s="7"/>
      <c r="N404" s="7"/>
      <c r="O404" s="7"/>
      <c r="P404" s="7"/>
      <c r="Q404" s="7"/>
      <c r="R404" s="7"/>
      <c r="S404" s="7"/>
      <c r="T404" s="8"/>
      <c r="U404" s="1"/>
      <c r="V404" s="1"/>
      <c r="W404" s="1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6"/>
      <c r="AJ404" s="5"/>
      <c r="AK404" s="1"/>
      <c r="AL404" s="5"/>
    </row>
    <row r="405" spans="10:38" x14ac:dyDescent="0.3">
      <c r="J405" s="5"/>
      <c r="K405" s="5"/>
      <c r="L405" s="5"/>
      <c r="M405" s="7"/>
      <c r="N405" s="7"/>
      <c r="O405" s="7"/>
      <c r="P405" s="7"/>
      <c r="Q405" s="7"/>
      <c r="R405" s="7"/>
      <c r="S405" s="7"/>
      <c r="T405" s="8"/>
      <c r="U405" s="1"/>
      <c r="V405" s="1"/>
      <c r="W405" s="1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6"/>
      <c r="AJ405" s="5"/>
      <c r="AK405" s="1"/>
      <c r="AL405" s="5"/>
    </row>
    <row r="406" spans="10:38" x14ac:dyDescent="0.3">
      <c r="J406" s="5"/>
      <c r="K406" s="5"/>
      <c r="L406" s="5"/>
      <c r="M406" s="7"/>
      <c r="N406" s="7"/>
      <c r="O406" s="7"/>
      <c r="P406" s="7"/>
      <c r="Q406" s="7"/>
      <c r="R406" s="7"/>
      <c r="S406" s="7"/>
      <c r="T406" s="8"/>
      <c r="U406" s="1"/>
      <c r="V406" s="1"/>
      <c r="W406" s="1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6"/>
      <c r="AJ406" s="5"/>
      <c r="AK406" s="1"/>
      <c r="AL406" s="5"/>
    </row>
    <row r="407" spans="10:38" x14ac:dyDescent="0.3">
      <c r="J407" s="5"/>
      <c r="K407" s="5"/>
      <c r="L407" s="5"/>
      <c r="M407" s="7"/>
      <c r="N407" s="7"/>
      <c r="O407" s="7"/>
      <c r="P407" s="7"/>
      <c r="Q407" s="7"/>
      <c r="R407" s="7"/>
      <c r="S407" s="7"/>
      <c r="T407" s="8"/>
      <c r="U407" s="1"/>
      <c r="V407" s="1"/>
      <c r="W407" s="1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6"/>
      <c r="AJ407" s="5"/>
      <c r="AK407" s="1"/>
      <c r="AL407" s="5"/>
    </row>
    <row r="408" spans="10:38" x14ac:dyDescent="0.3">
      <c r="J408" s="5"/>
      <c r="K408" s="5"/>
      <c r="L408" s="5"/>
      <c r="M408" s="7"/>
      <c r="N408" s="7"/>
      <c r="O408" s="7"/>
      <c r="P408" s="7"/>
      <c r="Q408" s="7"/>
      <c r="R408" s="7"/>
      <c r="S408" s="7"/>
      <c r="T408" s="8"/>
      <c r="U408" s="1"/>
      <c r="V408" s="1"/>
      <c r="W408" s="1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6"/>
      <c r="AJ408" s="5"/>
      <c r="AK408" s="1"/>
      <c r="AL408" s="5"/>
    </row>
    <row r="409" spans="10:38" x14ac:dyDescent="0.3">
      <c r="J409" s="5"/>
      <c r="K409" s="5"/>
      <c r="L409" s="5"/>
      <c r="M409" s="7"/>
      <c r="N409" s="7"/>
      <c r="O409" s="7"/>
      <c r="P409" s="7"/>
      <c r="Q409" s="7"/>
      <c r="R409" s="7"/>
      <c r="S409" s="7"/>
      <c r="T409" s="8"/>
      <c r="U409" s="1"/>
      <c r="V409" s="1"/>
      <c r="W409" s="1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6"/>
      <c r="AJ409" s="5"/>
      <c r="AK409" s="1"/>
      <c r="AL409" s="5"/>
    </row>
    <row r="410" spans="10:38" x14ac:dyDescent="0.3">
      <c r="J410" s="5"/>
      <c r="K410" s="5"/>
      <c r="L410" s="5"/>
      <c r="M410" s="7"/>
      <c r="N410" s="7"/>
      <c r="O410" s="7"/>
      <c r="P410" s="7"/>
      <c r="Q410" s="7"/>
      <c r="R410" s="7"/>
      <c r="S410" s="7"/>
      <c r="T410" s="8"/>
      <c r="U410" s="1"/>
      <c r="V410" s="1"/>
      <c r="W410" s="1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6"/>
      <c r="AJ410" s="5"/>
      <c r="AK410" s="1"/>
      <c r="AL410" s="5"/>
    </row>
    <row r="411" spans="10:38" x14ac:dyDescent="0.3">
      <c r="J411" s="5"/>
      <c r="K411" s="5"/>
      <c r="L411" s="5"/>
      <c r="M411" s="7"/>
      <c r="N411" s="7"/>
      <c r="O411" s="7"/>
      <c r="P411" s="7"/>
      <c r="Q411" s="7"/>
      <c r="R411" s="7"/>
      <c r="S411" s="7"/>
      <c r="T411" s="8"/>
      <c r="U411" s="1"/>
      <c r="V411" s="1"/>
      <c r="W411" s="1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6"/>
      <c r="AJ411" s="5"/>
      <c r="AK411" s="1"/>
      <c r="AL411" s="5"/>
    </row>
    <row r="412" spans="10:38" x14ac:dyDescent="0.3">
      <c r="J412" s="5"/>
      <c r="K412" s="5"/>
      <c r="L412" s="5"/>
      <c r="M412" s="7"/>
      <c r="N412" s="7"/>
      <c r="O412" s="7"/>
      <c r="P412" s="7"/>
      <c r="Q412" s="7"/>
      <c r="R412" s="7"/>
      <c r="S412" s="7"/>
      <c r="T412" s="8"/>
      <c r="U412" s="1"/>
      <c r="V412" s="1"/>
      <c r="W412" s="1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6"/>
      <c r="AJ412" s="5"/>
      <c r="AK412" s="1"/>
      <c r="AL412" s="5"/>
    </row>
    <row r="413" spans="10:38" x14ac:dyDescent="0.3">
      <c r="J413" s="5"/>
      <c r="K413" s="5"/>
      <c r="L413" s="5"/>
      <c r="M413" s="7"/>
      <c r="N413" s="7"/>
      <c r="O413" s="7"/>
      <c r="P413" s="7"/>
      <c r="Q413" s="7"/>
      <c r="R413" s="7"/>
      <c r="S413" s="7"/>
      <c r="T413" s="8"/>
      <c r="U413" s="1"/>
      <c r="V413" s="1"/>
      <c r="W413" s="1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6"/>
      <c r="AJ413" s="5"/>
      <c r="AK413" s="1"/>
      <c r="AL413" s="5"/>
    </row>
    <row r="414" spans="10:38" x14ac:dyDescent="0.3">
      <c r="J414" s="5"/>
      <c r="K414" s="5"/>
      <c r="L414" s="5"/>
      <c r="M414" s="7"/>
      <c r="N414" s="7"/>
      <c r="O414" s="7"/>
      <c r="P414" s="7"/>
      <c r="Q414" s="7"/>
      <c r="R414" s="7"/>
      <c r="S414" s="7"/>
      <c r="T414" s="8"/>
      <c r="U414" s="1"/>
      <c r="V414" s="1"/>
      <c r="W414" s="1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6"/>
      <c r="AJ414" s="5"/>
      <c r="AK414" s="1"/>
      <c r="AL414" s="5"/>
    </row>
    <row r="415" spans="10:38" x14ac:dyDescent="0.3">
      <c r="J415" s="5"/>
      <c r="K415" s="5"/>
      <c r="L415" s="5"/>
      <c r="M415" s="7"/>
      <c r="N415" s="7"/>
      <c r="O415" s="7"/>
      <c r="P415" s="7"/>
      <c r="Q415" s="7"/>
      <c r="R415" s="7"/>
      <c r="S415" s="7"/>
      <c r="T415" s="8"/>
      <c r="U415" s="1"/>
      <c r="V415" s="1"/>
      <c r="W415" s="1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6"/>
      <c r="AJ415" s="5"/>
      <c r="AK415" s="1"/>
      <c r="AL415" s="5"/>
    </row>
    <row r="416" spans="10:38" x14ac:dyDescent="0.3">
      <c r="J416" s="5"/>
      <c r="K416" s="5"/>
      <c r="L416" s="5"/>
      <c r="M416" s="7"/>
      <c r="N416" s="7"/>
      <c r="O416" s="7"/>
      <c r="P416" s="7"/>
      <c r="Q416" s="7"/>
      <c r="R416" s="7"/>
      <c r="S416" s="7"/>
      <c r="T416" s="8"/>
      <c r="U416" s="1"/>
      <c r="V416" s="1"/>
      <c r="W416" s="1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6"/>
      <c r="AJ416" s="5"/>
      <c r="AK416" s="1"/>
      <c r="AL416" s="5"/>
    </row>
    <row r="417" spans="10:38" x14ac:dyDescent="0.3">
      <c r="J417" s="5"/>
      <c r="K417" s="5"/>
      <c r="L417" s="5"/>
      <c r="M417" s="7"/>
      <c r="N417" s="7"/>
      <c r="O417" s="7"/>
      <c r="P417" s="7"/>
      <c r="Q417" s="7"/>
      <c r="R417" s="7"/>
      <c r="S417" s="7"/>
      <c r="T417" s="8"/>
      <c r="U417" s="1"/>
      <c r="V417" s="1"/>
      <c r="W417" s="1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6"/>
      <c r="AJ417" s="5"/>
      <c r="AK417" s="1"/>
      <c r="AL417" s="5"/>
    </row>
    <row r="418" spans="10:38" x14ac:dyDescent="0.3">
      <c r="J418" s="5"/>
      <c r="K418" s="5"/>
      <c r="L418" s="5"/>
      <c r="M418" s="7"/>
      <c r="N418" s="7"/>
      <c r="O418" s="7"/>
      <c r="P418" s="7"/>
      <c r="Q418" s="7"/>
      <c r="R418" s="7"/>
      <c r="S418" s="7"/>
      <c r="T418" s="8"/>
      <c r="U418" s="1"/>
      <c r="V418" s="1"/>
      <c r="W418" s="1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6"/>
      <c r="AJ418" s="5"/>
      <c r="AK418" s="1"/>
      <c r="AL418" s="5"/>
    </row>
    <row r="419" spans="10:38" x14ac:dyDescent="0.3">
      <c r="J419" s="5"/>
      <c r="K419" s="5"/>
      <c r="L419" s="5"/>
      <c r="M419" s="7"/>
      <c r="N419" s="7"/>
      <c r="O419" s="7"/>
      <c r="P419" s="7"/>
      <c r="Q419" s="7"/>
      <c r="R419" s="7"/>
      <c r="S419" s="7"/>
      <c r="T419" s="8"/>
      <c r="U419" s="1"/>
      <c r="V419" s="1"/>
      <c r="W419" s="1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6"/>
      <c r="AJ419" s="5"/>
      <c r="AK419" s="1"/>
      <c r="AL419" s="5"/>
    </row>
    <row r="420" spans="10:38" x14ac:dyDescent="0.3">
      <c r="J420" s="5"/>
      <c r="K420" s="5"/>
      <c r="L420" s="5"/>
      <c r="M420" s="7"/>
      <c r="N420" s="7"/>
      <c r="O420" s="7"/>
      <c r="P420" s="7"/>
      <c r="Q420" s="7"/>
      <c r="R420" s="7"/>
      <c r="S420" s="7"/>
      <c r="T420" s="8"/>
      <c r="U420" s="1"/>
      <c r="V420" s="1"/>
      <c r="W420" s="1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6"/>
      <c r="AJ420" s="5"/>
      <c r="AK420" s="1"/>
      <c r="AL420" s="5"/>
    </row>
    <row r="421" spans="10:38" x14ac:dyDescent="0.3">
      <c r="J421" s="5"/>
      <c r="K421" s="5"/>
      <c r="L421" s="5"/>
      <c r="M421" s="7"/>
      <c r="N421" s="7"/>
      <c r="O421" s="7"/>
      <c r="P421" s="7"/>
      <c r="Q421" s="7"/>
      <c r="R421" s="7"/>
      <c r="S421" s="7"/>
      <c r="T421" s="8"/>
      <c r="U421" s="1"/>
      <c r="V421" s="1"/>
      <c r="W421" s="1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6"/>
      <c r="AJ421" s="5"/>
      <c r="AK421" s="1"/>
      <c r="AL421" s="5"/>
    </row>
    <row r="422" spans="10:38" x14ac:dyDescent="0.3">
      <c r="J422" s="5"/>
      <c r="K422" s="5"/>
      <c r="L422" s="5"/>
      <c r="M422" s="7"/>
      <c r="N422" s="7"/>
      <c r="O422" s="7"/>
      <c r="P422" s="7"/>
      <c r="Q422" s="7"/>
      <c r="R422" s="7"/>
      <c r="S422" s="7"/>
      <c r="T422" s="8"/>
      <c r="U422" s="1"/>
      <c r="V422" s="1"/>
      <c r="W422" s="1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6"/>
      <c r="AJ422" s="5"/>
      <c r="AK422" s="1"/>
      <c r="AL422" s="5"/>
    </row>
    <row r="423" spans="10:38" x14ac:dyDescent="0.3">
      <c r="J423" s="5"/>
      <c r="K423" s="5"/>
      <c r="L423" s="5"/>
      <c r="M423" s="7"/>
      <c r="N423" s="7"/>
      <c r="O423" s="7"/>
      <c r="P423" s="7"/>
      <c r="Q423" s="7"/>
      <c r="R423" s="7"/>
      <c r="S423" s="7"/>
      <c r="T423" s="8"/>
      <c r="U423" s="1"/>
      <c r="V423" s="1"/>
      <c r="W423" s="1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6"/>
      <c r="AJ423" s="5"/>
      <c r="AK423" s="1"/>
      <c r="AL423" s="5"/>
    </row>
    <row r="424" spans="10:38" x14ac:dyDescent="0.3">
      <c r="J424" s="5"/>
      <c r="K424" s="5"/>
      <c r="L424" s="5"/>
      <c r="M424" s="7"/>
      <c r="N424" s="7"/>
      <c r="O424" s="7"/>
      <c r="P424" s="7"/>
      <c r="Q424" s="7"/>
      <c r="R424" s="7"/>
      <c r="S424" s="7"/>
      <c r="T424" s="8"/>
      <c r="U424" s="1"/>
      <c r="V424" s="1"/>
      <c r="W424" s="1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6"/>
      <c r="AJ424" s="5"/>
      <c r="AK424" s="1"/>
      <c r="AL424" s="5"/>
    </row>
    <row r="425" spans="10:38" x14ac:dyDescent="0.3">
      <c r="J425" s="5"/>
      <c r="K425" s="5"/>
      <c r="L425" s="5"/>
      <c r="M425" s="7"/>
      <c r="N425" s="7"/>
      <c r="O425" s="7"/>
      <c r="P425" s="7"/>
      <c r="Q425" s="7"/>
      <c r="R425" s="7"/>
      <c r="S425" s="7"/>
      <c r="T425" s="8"/>
      <c r="U425" s="1"/>
      <c r="V425" s="1"/>
      <c r="W425" s="1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6"/>
      <c r="AJ425" s="5"/>
      <c r="AK425" s="1"/>
      <c r="AL425" s="5"/>
    </row>
    <row r="426" spans="10:38" x14ac:dyDescent="0.3">
      <c r="J426" s="5"/>
      <c r="K426" s="5"/>
      <c r="L426" s="5"/>
      <c r="M426" s="7"/>
      <c r="N426" s="7"/>
      <c r="O426" s="7"/>
      <c r="P426" s="7"/>
      <c r="Q426" s="7"/>
      <c r="R426" s="7"/>
      <c r="S426" s="7"/>
      <c r="T426" s="8"/>
      <c r="U426" s="1"/>
      <c r="V426" s="1"/>
      <c r="W426" s="1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6"/>
      <c r="AJ426" s="5"/>
      <c r="AK426" s="1"/>
      <c r="AL426" s="5"/>
    </row>
    <row r="427" spans="10:38" x14ac:dyDescent="0.3">
      <c r="J427" s="5"/>
      <c r="K427" s="5"/>
      <c r="L427" s="5"/>
      <c r="M427" s="7"/>
      <c r="N427" s="7"/>
      <c r="O427" s="7"/>
      <c r="P427" s="7"/>
      <c r="Q427" s="7"/>
      <c r="R427" s="7"/>
      <c r="S427" s="7"/>
      <c r="T427" s="8"/>
      <c r="U427" s="1"/>
      <c r="V427" s="1"/>
      <c r="W427" s="1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6"/>
      <c r="AJ427" s="5"/>
      <c r="AK427" s="1"/>
      <c r="AL427" s="5"/>
    </row>
    <row r="428" spans="10:38" x14ac:dyDescent="0.3">
      <c r="J428" s="5"/>
      <c r="K428" s="5"/>
      <c r="L428" s="5"/>
      <c r="M428" s="7"/>
      <c r="N428" s="7"/>
      <c r="O428" s="7"/>
      <c r="P428" s="7"/>
      <c r="Q428" s="7"/>
      <c r="R428" s="7"/>
      <c r="S428" s="7"/>
      <c r="T428" s="8"/>
      <c r="U428" s="1"/>
      <c r="V428" s="1"/>
      <c r="W428" s="1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6"/>
      <c r="AJ428" s="5"/>
      <c r="AK428" s="1"/>
      <c r="AL428" s="5"/>
    </row>
    <row r="429" spans="10:38" x14ac:dyDescent="0.3">
      <c r="J429" s="5"/>
      <c r="K429" s="5"/>
      <c r="L429" s="5"/>
      <c r="M429" s="7"/>
      <c r="N429" s="7"/>
      <c r="O429" s="7"/>
      <c r="P429" s="7"/>
      <c r="Q429" s="7"/>
      <c r="R429" s="7"/>
      <c r="S429" s="7"/>
      <c r="T429" s="8"/>
      <c r="U429" s="1"/>
      <c r="V429" s="1"/>
      <c r="W429" s="1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6"/>
      <c r="AJ429" s="5"/>
      <c r="AK429" s="1"/>
      <c r="AL429" s="5"/>
    </row>
    <row r="430" spans="10:38" x14ac:dyDescent="0.3">
      <c r="J430" s="5"/>
      <c r="K430" s="5"/>
      <c r="L430" s="5"/>
      <c r="M430" s="7"/>
      <c r="N430" s="7"/>
      <c r="O430" s="7"/>
      <c r="P430" s="7"/>
      <c r="Q430" s="7"/>
      <c r="R430" s="7"/>
      <c r="S430" s="7"/>
      <c r="T430" s="8"/>
      <c r="U430" s="1"/>
      <c r="V430" s="1"/>
      <c r="W430" s="1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6"/>
      <c r="AJ430" s="5"/>
      <c r="AK430" s="1"/>
      <c r="AL430" s="5"/>
    </row>
    <row r="431" spans="10:38" x14ac:dyDescent="0.3">
      <c r="J431" s="5"/>
      <c r="K431" s="5"/>
      <c r="L431" s="5"/>
      <c r="M431" s="7"/>
      <c r="N431" s="7"/>
      <c r="O431" s="7"/>
      <c r="P431" s="7"/>
      <c r="Q431" s="7"/>
      <c r="R431" s="7"/>
      <c r="S431" s="7"/>
      <c r="T431" s="8"/>
      <c r="U431" s="1"/>
      <c r="V431" s="1"/>
      <c r="W431" s="1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6"/>
      <c r="AJ431" s="5"/>
      <c r="AK431" s="1"/>
      <c r="AL431" s="5"/>
    </row>
    <row r="432" spans="10:38" x14ac:dyDescent="0.3">
      <c r="J432" s="5"/>
      <c r="K432" s="5"/>
      <c r="L432" s="5"/>
      <c r="M432" s="7"/>
      <c r="N432" s="7"/>
      <c r="O432" s="7"/>
      <c r="P432" s="7"/>
      <c r="Q432" s="7"/>
      <c r="R432" s="7"/>
      <c r="S432" s="7"/>
      <c r="T432" s="8"/>
      <c r="U432" s="1"/>
      <c r="V432" s="1"/>
      <c r="W432" s="1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6"/>
      <c r="AJ432" s="5"/>
      <c r="AK432" s="1"/>
      <c r="AL432" s="5"/>
    </row>
    <row r="433" spans="10:38" x14ac:dyDescent="0.3">
      <c r="J433" s="5"/>
      <c r="K433" s="5"/>
      <c r="L433" s="5"/>
      <c r="M433" s="7"/>
      <c r="N433" s="7"/>
      <c r="O433" s="7"/>
      <c r="P433" s="7"/>
      <c r="Q433" s="7"/>
      <c r="R433" s="7"/>
      <c r="S433" s="7"/>
      <c r="T433" s="8"/>
      <c r="U433" s="1"/>
      <c r="V433" s="1"/>
      <c r="W433" s="1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6"/>
      <c r="AJ433" s="5"/>
      <c r="AK433" s="1"/>
      <c r="AL433" s="5"/>
    </row>
    <row r="434" spans="10:38" x14ac:dyDescent="0.3">
      <c r="J434" s="5"/>
      <c r="K434" s="5"/>
      <c r="L434" s="5"/>
      <c r="M434" s="7"/>
      <c r="N434" s="7"/>
      <c r="O434" s="7"/>
      <c r="P434" s="7"/>
      <c r="Q434" s="7"/>
      <c r="R434" s="7"/>
      <c r="S434" s="7"/>
      <c r="T434" s="8"/>
      <c r="U434" s="1"/>
      <c r="V434" s="1"/>
      <c r="W434" s="1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6"/>
      <c r="AJ434" s="5"/>
      <c r="AK434" s="1"/>
      <c r="AL434" s="5"/>
    </row>
    <row r="435" spans="10:38" x14ac:dyDescent="0.3">
      <c r="J435" s="5"/>
      <c r="K435" s="5"/>
      <c r="L435" s="5"/>
      <c r="M435" s="7"/>
      <c r="N435" s="7"/>
      <c r="O435" s="7"/>
      <c r="P435" s="7"/>
      <c r="Q435" s="7"/>
      <c r="R435" s="7"/>
      <c r="S435" s="7"/>
      <c r="T435" s="8"/>
      <c r="U435" s="1"/>
      <c r="V435" s="1"/>
      <c r="W435" s="1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6"/>
      <c r="AJ435" s="5"/>
      <c r="AK435" s="1"/>
      <c r="AL435" s="5"/>
    </row>
    <row r="436" spans="10:38" x14ac:dyDescent="0.3">
      <c r="J436" s="5"/>
      <c r="K436" s="5"/>
      <c r="L436" s="5"/>
      <c r="M436" s="7"/>
      <c r="N436" s="7"/>
      <c r="O436" s="7"/>
      <c r="P436" s="7"/>
      <c r="Q436" s="7"/>
      <c r="R436" s="7"/>
      <c r="S436" s="7"/>
      <c r="T436" s="8"/>
      <c r="U436" s="1"/>
      <c r="V436" s="1"/>
      <c r="W436" s="1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6"/>
      <c r="AJ436" s="5"/>
      <c r="AK436" s="1"/>
      <c r="AL436" s="5"/>
    </row>
    <row r="437" spans="10:38" x14ac:dyDescent="0.3">
      <c r="J437" s="5"/>
      <c r="K437" s="5"/>
      <c r="L437" s="5"/>
      <c r="M437" s="7"/>
      <c r="N437" s="7"/>
      <c r="O437" s="7"/>
      <c r="P437" s="7"/>
      <c r="Q437" s="7"/>
      <c r="R437" s="7"/>
      <c r="S437" s="7"/>
      <c r="T437" s="8"/>
      <c r="U437" s="1"/>
      <c r="V437" s="1"/>
      <c r="W437" s="1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6"/>
      <c r="AJ437" s="5"/>
      <c r="AK437" s="1"/>
      <c r="AL437" s="5"/>
    </row>
    <row r="438" spans="10:38" x14ac:dyDescent="0.3">
      <c r="J438" s="5"/>
      <c r="K438" s="5"/>
      <c r="L438" s="5"/>
      <c r="M438" s="7"/>
      <c r="N438" s="7"/>
      <c r="O438" s="7"/>
      <c r="P438" s="7"/>
      <c r="Q438" s="7"/>
      <c r="R438" s="7"/>
      <c r="S438" s="7"/>
      <c r="T438" s="8"/>
      <c r="U438" s="1"/>
      <c r="V438" s="1"/>
      <c r="W438" s="1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6"/>
      <c r="AJ438" s="5"/>
      <c r="AK438" s="1"/>
      <c r="AL438" s="5"/>
    </row>
    <row r="439" spans="10:38" x14ac:dyDescent="0.3">
      <c r="J439" s="5"/>
      <c r="K439" s="5"/>
      <c r="L439" s="5"/>
      <c r="M439" s="7"/>
      <c r="N439" s="7"/>
      <c r="O439" s="7"/>
      <c r="P439" s="7"/>
      <c r="Q439" s="7"/>
      <c r="R439" s="7"/>
      <c r="S439" s="7"/>
      <c r="T439" s="8"/>
      <c r="U439" s="1"/>
      <c r="V439" s="1"/>
      <c r="W439" s="1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6"/>
      <c r="AJ439" s="5"/>
      <c r="AK439" s="1"/>
      <c r="AL439" s="5"/>
    </row>
    <row r="440" spans="10:38" x14ac:dyDescent="0.3">
      <c r="J440" s="5"/>
      <c r="K440" s="5"/>
      <c r="L440" s="5"/>
      <c r="M440" s="7"/>
      <c r="N440" s="7"/>
      <c r="O440" s="7"/>
      <c r="P440" s="7"/>
      <c r="Q440" s="7"/>
      <c r="R440" s="7"/>
      <c r="S440" s="7"/>
      <c r="T440" s="8"/>
      <c r="U440" s="1"/>
      <c r="V440" s="1"/>
      <c r="W440" s="1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6"/>
      <c r="AJ440" s="5"/>
      <c r="AK440" s="1"/>
      <c r="AL440" s="5"/>
    </row>
    <row r="441" spans="10:38" x14ac:dyDescent="0.3">
      <c r="J441" s="5"/>
      <c r="K441" s="5"/>
      <c r="L441" s="5"/>
      <c r="M441" s="7"/>
      <c r="N441" s="7"/>
      <c r="O441" s="7"/>
      <c r="P441" s="7"/>
      <c r="Q441" s="7"/>
      <c r="R441" s="7"/>
      <c r="S441" s="7"/>
      <c r="T441" s="8"/>
      <c r="U441" s="1"/>
      <c r="V441" s="1"/>
      <c r="W441" s="1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6"/>
      <c r="AJ441" s="5"/>
      <c r="AK441" s="1"/>
      <c r="AL441" s="5"/>
    </row>
    <row r="442" spans="10:38" x14ac:dyDescent="0.3">
      <c r="J442" s="5"/>
      <c r="K442" s="5"/>
      <c r="L442" s="5"/>
      <c r="M442" s="7"/>
      <c r="N442" s="7"/>
      <c r="O442" s="7"/>
      <c r="P442" s="7"/>
      <c r="Q442" s="7"/>
      <c r="R442" s="7"/>
      <c r="S442" s="7"/>
      <c r="T442" s="8"/>
      <c r="U442" s="1"/>
      <c r="V442" s="1"/>
      <c r="W442" s="1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6"/>
      <c r="AJ442" s="5"/>
      <c r="AK442" s="1"/>
      <c r="AL442" s="5"/>
    </row>
    <row r="443" spans="10:38" x14ac:dyDescent="0.3">
      <c r="J443" s="5"/>
      <c r="K443" s="5"/>
      <c r="L443" s="5"/>
      <c r="M443" s="7"/>
      <c r="N443" s="7"/>
      <c r="O443" s="7"/>
      <c r="P443" s="7"/>
      <c r="Q443" s="7"/>
      <c r="R443" s="7"/>
      <c r="S443" s="7"/>
      <c r="T443" s="8"/>
      <c r="U443" s="1"/>
      <c r="V443" s="1"/>
      <c r="W443" s="1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6"/>
      <c r="AJ443" s="5"/>
      <c r="AK443" s="1"/>
      <c r="AL443" s="5"/>
    </row>
    <row r="444" spans="10:38" x14ac:dyDescent="0.3">
      <c r="J444" s="5"/>
      <c r="K444" s="5"/>
      <c r="L444" s="5"/>
      <c r="M444" s="7"/>
      <c r="N444" s="7"/>
      <c r="O444" s="7"/>
      <c r="P444" s="7"/>
      <c r="Q444" s="7"/>
      <c r="R444" s="7"/>
      <c r="S444" s="7"/>
      <c r="T444" s="8"/>
      <c r="U444" s="1"/>
      <c r="V444" s="1"/>
      <c r="W444" s="1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6"/>
      <c r="AJ444" s="5"/>
      <c r="AK444" s="1"/>
      <c r="AL444" s="5"/>
    </row>
    <row r="445" spans="10:38" x14ac:dyDescent="0.3">
      <c r="J445" s="5"/>
      <c r="K445" s="5"/>
      <c r="L445" s="5"/>
      <c r="M445" s="7"/>
      <c r="N445" s="7"/>
      <c r="O445" s="7"/>
      <c r="P445" s="7"/>
      <c r="Q445" s="7"/>
      <c r="R445" s="7"/>
      <c r="S445" s="7"/>
      <c r="T445" s="8"/>
      <c r="U445" s="1"/>
      <c r="V445" s="1"/>
      <c r="W445" s="1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6"/>
      <c r="AJ445" s="5"/>
      <c r="AK445" s="1"/>
      <c r="AL445" s="5"/>
    </row>
    <row r="446" spans="10:38" x14ac:dyDescent="0.3">
      <c r="J446" s="5"/>
      <c r="K446" s="5"/>
      <c r="L446" s="5"/>
      <c r="M446" s="7"/>
      <c r="N446" s="7"/>
      <c r="O446" s="7"/>
      <c r="P446" s="7"/>
      <c r="Q446" s="7"/>
      <c r="R446" s="7"/>
      <c r="S446" s="7"/>
      <c r="T446" s="8"/>
      <c r="U446" s="1"/>
      <c r="V446" s="1"/>
      <c r="W446" s="1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6"/>
      <c r="AJ446" s="5"/>
      <c r="AK446" s="1"/>
      <c r="AL446" s="5"/>
    </row>
    <row r="447" spans="10:38" x14ac:dyDescent="0.3">
      <c r="J447" s="5"/>
      <c r="K447" s="5"/>
      <c r="L447" s="5"/>
      <c r="M447" s="7"/>
      <c r="N447" s="7"/>
      <c r="O447" s="7"/>
      <c r="P447" s="7"/>
      <c r="Q447" s="7"/>
      <c r="R447" s="7"/>
      <c r="S447" s="7"/>
      <c r="T447" s="8"/>
      <c r="U447" s="1"/>
      <c r="V447" s="1"/>
      <c r="W447" s="1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6"/>
      <c r="AJ447" s="5"/>
      <c r="AK447" s="1"/>
      <c r="AL447" s="5"/>
    </row>
    <row r="448" spans="10:38" x14ac:dyDescent="0.3">
      <c r="J448" s="5"/>
      <c r="K448" s="5"/>
      <c r="L448" s="5"/>
      <c r="M448" s="7"/>
      <c r="N448" s="7"/>
      <c r="O448" s="7"/>
      <c r="P448" s="7"/>
      <c r="Q448" s="7"/>
      <c r="R448" s="7"/>
      <c r="S448" s="7"/>
      <c r="T448" s="8"/>
      <c r="U448" s="1"/>
      <c r="V448" s="1"/>
      <c r="W448" s="1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6"/>
      <c r="AJ448" s="5"/>
      <c r="AK448" s="1"/>
      <c r="AL448" s="5"/>
    </row>
    <row r="449" spans="10:38" x14ac:dyDescent="0.3">
      <c r="J449" s="5"/>
      <c r="K449" s="5"/>
      <c r="L449" s="5"/>
      <c r="M449" s="7"/>
      <c r="N449" s="7"/>
      <c r="O449" s="7"/>
      <c r="P449" s="7"/>
      <c r="Q449" s="7"/>
      <c r="R449" s="7"/>
      <c r="S449" s="7"/>
      <c r="T449" s="8"/>
      <c r="U449" s="1"/>
      <c r="V449" s="1"/>
      <c r="W449" s="1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6"/>
      <c r="AJ449" s="5"/>
      <c r="AK449" s="1"/>
      <c r="AL449" s="5"/>
    </row>
    <row r="450" spans="10:38" x14ac:dyDescent="0.3">
      <c r="J450" s="5"/>
      <c r="K450" s="5"/>
      <c r="L450" s="5"/>
      <c r="M450" s="7"/>
      <c r="N450" s="7"/>
      <c r="O450" s="7"/>
      <c r="P450" s="7"/>
      <c r="Q450" s="7"/>
      <c r="R450" s="7"/>
      <c r="S450" s="7"/>
      <c r="T450" s="8"/>
      <c r="U450" s="1"/>
      <c r="V450" s="1"/>
      <c r="W450" s="1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6"/>
      <c r="AJ450" s="5"/>
      <c r="AK450" s="1"/>
      <c r="AL450" s="5"/>
    </row>
    <row r="451" spans="10:38" x14ac:dyDescent="0.3">
      <c r="J451" s="5"/>
      <c r="K451" s="5"/>
      <c r="L451" s="5"/>
      <c r="M451" s="7"/>
      <c r="N451" s="7"/>
      <c r="O451" s="7"/>
      <c r="P451" s="7"/>
      <c r="Q451" s="7"/>
      <c r="R451" s="7"/>
      <c r="S451" s="7"/>
      <c r="T451" s="8"/>
      <c r="U451" s="1"/>
      <c r="V451" s="1"/>
      <c r="W451" s="1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6"/>
      <c r="AJ451" s="5"/>
      <c r="AK451" s="1"/>
      <c r="AL451" s="5"/>
    </row>
    <row r="452" spans="10:38" x14ac:dyDescent="0.3">
      <c r="J452" s="5"/>
      <c r="K452" s="5"/>
      <c r="L452" s="5"/>
      <c r="M452" s="7"/>
      <c r="N452" s="7"/>
      <c r="O452" s="7"/>
      <c r="P452" s="7"/>
      <c r="Q452" s="7"/>
      <c r="R452" s="7"/>
      <c r="S452" s="7"/>
      <c r="T452" s="8"/>
      <c r="U452" s="1"/>
      <c r="V452" s="1"/>
      <c r="W452" s="1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6"/>
      <c r="AJ452" s="5"/>
      <c r="AK452" s="1"/>
      <c r="AL452" s="5"/>
    </row>
    <row r="453" spans="10:38" x14ac:dyDescent="0.3">
      <c r="J453" s="5"/>
      <c r="K453" s="5"/>
      <c r="L453" s="5"/>
      <c r="M453" s="7"/>
      <c r="N453" s="7"/>
      <c r="O453" s="7"/>
      <c r="P453" s="7"/>
      <c r="Q453" s="7"/>
      <c r="R453" s="7"/>
      <c r="S453" s="7"/>
      <c r="T453" s="8"/>
      <c r="U453" s="1"/>
      <c r="V453" s="1"/>
      <c r="W453" s="1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6"/>
      <c r="AJ453" s="5"/>
      <c r="AK453" s="1"/>
      <c r="AL453" s="5"/>
    </row>
    <row r="454" spans="10:38" x14ac:dyDescent="0.3">
      <c r="J454" s="5"/>
      <c r="K454" s="5"/>
      <c r="L454" s="5"/>
      <c r="M454" s="7"/>
      <c r="N454" s="7"/>
      <c r="O454" s="7"/>
      <c r="P454" s="7"/>
      <c r="Q454" s="7"/>
      <c r="R454" s="7"/>
      <c r="S454" s="7"/>
      <c r="T454" s="8"/>
      <c r="U454" s="1"/>
      <c r="V454" s="1"/>
      <c r="W454" s="1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6"/>
      <c r="AJ454" s="5"/>
      <c r="AK454" s="1"/>
      <c r="AL454" s="5"/>
    </row>
    <row r="455" spans="10:38" x14ac:dyDescent="0.3">
      <c r="J455" s="5"/>
      <c r="K455" s="5"/>
      <c r="L455" s="5"/>
      <c r="M455" s="7"/>
      <c r="N455" s="7"/>
      <c r="O455" s="7"/>
      <c r="P455" s="7"/>
      <c r="Q455" s="7"/>
      <c r="R455" s="7"/>
      <c r="S455" s="7"/>
      <c r="T455" s="8"/>
      <c r="U455" s="1"/>
      <c r="V455" s="1"/>
      <c r="W455" s="1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6"/>
      <c r="AJ455" s="5"/>
      <c r="AK455" s="1"/>
      <c r="AL455" s="5"/>
    </row>
    <row r="456" spans="10:38" x14ac:dyDescent="0.3">
      <c r="J456" s="5"/>
      <c r="K456" s="5"/>
      <c r="L456" s="5"/>
      <c r="M456" s="7"/>
      <c r="N456" s="7"/>
      <c r="O456" s="7"/>
      <c r="P456" s="7"/>
      <c r="Q456" s="7"/>
      <c r="R456" s="7"/>
      <c r="S456" s="7"/>
      <c r="T456" s="8"/>
      <c r="U456" s="1"/>
      <c r="V456" s="1"/>
      <c r="W456" s="1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6"/>
      <c r="AJ456" s="5"/>
      <c r="AK456" s="1"/>
      <c r="AL456" s="5"/>
    </row>
    <row r="457" spans="10:38" x14ac:dyDescent="0.3">
      <c r="J457" s="5"/>
      <c r="K457" s="5"/>
      <c r="L457" s="5"/>
      <c r="M457" s="7"/>
      <c r="N457" s="7"/>
      <c r="O457" s="7"/>
      <c r="P457" s="7"/>
      <c r="Q457" s="7"/>
      <c r="R457" s="7"/>
      <c r="S457" s="7"/>
      <c r="T457" s="8"/>
      <c r="U457" s="1"/>
      <c r="V457" s="1"/>
      <c r="W457" s="1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6"/>
      <c r="AJ457" s="5"/>
      <c r="AK457" s="1"/>
      <c r="AL457" s="5"/>
    </row>
    <row r="458" spans="10:38" x14ac:dyDescent="0.3">
      <c r="J458" s="5"/>
      <c r="K458" s="5"/>
      <c r="L458" s="5"/>
      <c r="M458" s="7"/>
      <c r="N458" s="7"/>
      <c r="O458" s="7"/>
      <c r="P458" s="7"/>
      <c r="Q458" s="7"/>
      <c r="R458" s="7"/>
      <c r="S458" s="7"/>
      <c r="T458" s="8"/>
      <c r="U458" s="1"/>
      <c r="V458" s="1"/>
      <c r="W458" s="1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6"/>
      <c r="AJ458" s="5"/>
      <c r="AK458" s="1"/>
      <c r="AL458" s="5"/>
    </row>
    <row r="459" spans="10:38" x14ac:dyDescent="0.3">
      <c r="J459" s="5"/>
      <c r="K459" s="5"/>
      <c r="L459" s="5"/>
      <c r="M459" s="7"/>
      <c r="N459" s="7"/>
      <c r="O459" s="7"/>
      <c r="P459" s="7"/>
      <c r="Q459" s="7"/>
      <c r="R459" s="7"/>
      <c r="S459" s="7"/>
      <c r="T459" s="8"/>
      <c r="U459" s="1"/>
      <c r="V459" s="1"/>
      <c r="W459" s="1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6"/>
      <c r="AJ459" s="5"/>
      <c r="AK459" s="1"/>
      <c r="AL459" s="5"/>
    </row>
    <row r="460" spans="10:38" x14ac:dyDescent="0.3">
      <c r="J460" s="5"/>
      <c r="K460" s="5"/>
      <c r="L460" s="5"/>
      <c r="M460" s="7"/>
      <c r="N460" s="7"/>
      <c r="O460" s="7"/>
      <c r="P460" s="7"/>
      <c r="Q460" s="7"/>
      <c r="R460" s="7"/>
      <c r="S460" s="7"/>
      <c r="T460" s="8"/>
      <c r="U460" s="1"/>
      <c r="V460" s="1"/>
      <c r="W460" s="1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6"/>
      <c r="AJ460" s="5"/>
      <c r="AK460" s="1"/>
      <c r="AL460" s="5"/>
    </row>
    <row r="461" spans="10:38" x14ac:dyDescent="0.3">
      <c r="J461" s="5"/>
      <c r="K461" s="5"/>
      <c r="L461" s="5"/>
      <c r="M461" s="7"/>
      <c r="N461" s="7"/>
      <c r="O461" s="7"/>
      <c r="P461" s="7"/>
      <c r="Q461" s="7"/>
      <c r="R461" s="7"/>
      <c r="S461" s="7"/>
      <c r="T461" s="8"/>
      <c r="U461" s="1"/>
      <c r="V461" s="1"/>
      <c r="W461" s="1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6"/>
      <c r="AJ461" s="5"/>
      <c r="AK461" s="1"/>
      <c r="AL461" s="5"/>
    </row>
    <row r="462" spans="10:38" x14ac:dyDescent="0.3">
      <c r="J462" s="5"/>
      <c r="K462" s="5"/>
      <c r="L462" s="5"/>
      <c r="M462" s="7"/>
      <c r="N462" s="7"/>
      <c r="O462" s="7"/>
      <c r="P462" s="7"/>
      <c r="Q462" s="7"/>
      <c r="R462" s="7"/>
      <c r="S462" s="7"/>
      <c r="T462" s="8"/>
      <c r="U462" s="1"/>
      <c r="V462" s="1"/>
      <c r="W462" s="1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6"/>
      <c r="AJ462" s="5"/>
      <c r="AK462" s="1"/>
      <c r="AL462" s="5"/>
    </row>
    <row r="463" spans="10:38" x14ac:dyDescent="0.3">
      <c r="J463" s="5"/>
      <c r="K463" s="5"/>
      <c r="L463" s="5"/>
      <c r="M463" s="7"/>
      <c r="N463" s="7"/>
      <c r="O463" s="7"/>
      <c r="P463" s="7"/>
      <c r="Q463" s="7"/>
      <c r="R463" s="7"/>
      <c r="S463" s="7"/>
      <c r="T463" s="8"/>
      <c r="U463" s="1"/>
      <c r="V463" s="1"/>
      <c r="W463" s="1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6"/>
      <c r="AJ463" s="5"/>
      <c r="AK463" s="1"/>
      <c r="AL463" s="5"/>
    </row>
    <row r="464" spans="10:38" x14ac:dyDescent="0.3">
      <c r="J464" s="5"/>
      <c r="K464" s="5"/>
      <c r="L464" s="5"/>
      <c r="M464" s="7"/>
      <c r="N464" s="7"/>
      <c r="O464" s="7"/>
      <c r="P464" s="7"/>
      <c r="Q464" s="7"/>
      <c r="R464" s="7"/>
      <c r="S464" s="7"/>
      <c r="T464" s="8"/>
      <c r="U464" s="1"/>
      <c r="V464" s="1"/>
      <c r="W464" s="1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6"/>
      <c r="AJ464" s="5"/>
      <c r="AK464" s="1"/>
      <c r="AL464" s="5"/>
    </row>
    <row r="465" spans="10:38" x14ac:dyDescent="0.3">
      <c r="J465" s="5"/>
      <c r="K465" s="5"/>
      <c r="L465" s="5"/>
      <c r="M465" s="7"/>
      <c r="N465" s="7"/>
      <c r="O465" s="7"/>
      <c r="P465" s="7"/>
      <c r="Q465" s="7"/>
      <c r="R465" s="7"/>
      <c r="S465" s="7"/>
      <c r="T465" s="8"/>
      <c r="U465" s="1"/>
      <c r="V465" s="1"/>
      <c r="W465" s="1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6"/>
      <c r="AJ465" s="5"/>
      <c r="AK465" s="1"/>
      <c r="AL465" s="5"/>
    </row>
    <row r="466" spans="10:38" x14ac:dyDescent="0.3">
      <c r="J466" s="5"/>
      <c r="K466" s="5"/>
      <c r="L466" s="5"/>
      <c r="M466" s="7"/>
      <c r="N466" s="7"/>
      <c r="O466" s="7"/>
      <c r="P466" s="7"/>
      <c r="Q466" s="7"/>
      <c r="R466" s="7"/>
      <c r="S466" s="7"/>
      <c r="T466" s="8"/>
      <c r="U466" s="1"/>
      <c r="V466" s="1"/>
      <c r="W466" s="1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6"/>
      <c r="AJ466" s="5"/>
      <c r="AK466" s="1"/>
      <c r="AL466" s="5"/>
    </row>
    <row r="467" spans="10:38" x14ac:dyDescent="0.3">
      <c r="J467" s="5"/>
      <c r="K467" s="5"/>
      <c r="L467" s="5"/>
      <c r="M467" s="7"/>
      <c r="N467" s="7"/>
      <c r="O467" s="7"/>
      <c r="P467" s="7"/>
      <c r="Q467" s="7"/>
      <c r="R467" s="7"/>
      <c r="S467" s="7"/>
      <c r="T467" s="8"/>
      <c r="U467" s="1"/>
      <c r="V467" s="1"/>
      <c r="W467" s="1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6"/>
      <c r="AJ467" s="5"/>
      <c r="AK467" s="1"/>
      <c r="AL467" s="5"/>
    </row>
    <row r="468" spans="10:38" x14ac:dyDescent="0.3">
      <c r="J468" s="5"/>
      <c r="K468" s="5"/>
      <c r="L468" s="5"/>
      <c r="M468" s="7"/>
      <c r="N468" s="7"/>
      <c r="O468" s="7"/>
      <c r="P468" s="7"/>
      <c r="Q468" s="7"/>
      <c r="R468" s="7"/>
      <c r="S468" s="7"/>
      <c r="T468" s="8"/>
      <c r="U468" s="1"/>
      <c r="V468" s="1"/>
      <c r="W468" s="1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6"/>
      <c r="AJ468" s="5"/>
      <c r="AK468" s="1"/>
      <c r="AL468" s="5"/>
    </row>
    <row r="469" spans="10:38" x14ac:dyDescent="0.3">
      <c r="J469" s="5"/>
      <c r="K469" s="5"/>
      <c r="L469" s="5"/>
      <c r="M469" s="7"/>
      <c r="N469" s="7"/>
      <c r="O469" s="7"/>
      <c r="P469" s="7"/>
      <c r="Q469" s="7"/>
      <c r="R469" s="7"/>
      <c r="S469" s="7"/>
      <c r="T469" s="8"/>
      <c r="U469" s="1"/>
      <c r="V469" s="1"/>
      <c r="W469" s="1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6"/>
      <c r="AJ469" s="5"/>
      <c r="AK469" s="1"/>
      <c r="AL469" s="5"/>
    </row>
    <row r="470" spans="10:38" x14ac:dyDescent="0.3">
      <c r="J470" s="5"/>
      <c r="K470" s="5"/>
      <c r="L470" s="5"/>
      <c r="M470" s="7"/>
      <c r="N470" s="7"/>
      <c r="O470" s="7"/>
      <c r="P470" s="7"/>
      <c r="Q470" s="7"/>
      <c r="R470" s="7"/>
      <c r="S470" s="7"/>
      <c r="T470" s="8"/>
      <c r="U470" s="1"/>
      <c r="V470" s="1"/>
      <c r="W470" s="1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6"/>
      <c r="AJ470" s="5"/>
      <c r="AK470" s="1"/>
      <c r="AL470" s="5"/>
    </row>
    <row r="471" spans="10:38" x14ac:dyDescent="0.3">
      <c r="J471" s="5"/>
      <c r="K471" s="5"/>
      <c r="L471" s="5"/>
      <c r="M471" s="7"/>
      <c r="N471" s="7"/>
      <c r="O471" s="7"/>
      <c r="P471" s="7"/>
      <c r="Q471" s="7"/>
      <c r="R471" s="7"/>
      <c r="S471" s="7"/>
      <c r="T471" s="8"/>
      <c r="U471" s="1"/>
      <c r="V471" s="1"/>
      <c r="W471" s="1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6"/>
      <c r="AJ471" s="5"/>
      <c r="AK471" s="1"/>
      <c r="AL471" s="5"/>
    </row>
    <row r="472" spans="10:38" x14ac:dyDescent="0.3">
      <c r="J472" s="5"/>
      <c r="K472" s="5"/>
      <c r="L472" s="5"/>
      <c r="M472" s="7"/>
      <c r="N472" s="7"/>
      <c r="O472" s="7"/>
      <c r="P472" s="7"/>
      <c r="Q472" s="7"/>
      <c r="R472" s="7"/>
      <c r="S472" s="7"/>
      <c r="T472" s="8"/>
      <c r="U472" s="1"/>
      <c r="V472" s="1"/>
      <c r="W472" s="1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6"/>
      <c r="AJ472" s="5"/>
      <c r="AK472" s="1"/>
      <c r="AL472" s="5"/>
    </row>
    <row r="473" spans="10:38" x14ac:dyDescent="0.3">
      <c r="J473" s="5"/>
      <c r="K473" s="5"/>
      <c r="L473" s="5"/>
      <c r="M473" s="7"/>
      <c r="N473" s="7"/>
      <c r="O473" s="7"/>
      <c r="P473" s="7"/>
      <c r="Q473" s="7"/>
      <c r="R473" s="7"/>
      <c r="S473" s="7"/>
      <c r="T473" s="8"/>
      <c r="U473" s="1"/>
      <c r="V473" s="1"/>
      <c r="W473" s="1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6"/>
      <c r="AJ473" s="5"/>
      <c r="AK473" s="1"/>
      <c r="AL473" s="5"/>
    </row>
    <row r="474" spans="10:38" x14ac:dyDescent="0.3">
      <c r="J474" s="5"/>
      <c r="K474" s="5"/>
      <c r="L474" s="5"/>
      <c r="M474" s="7"/>
      <c r="N474" s="7"/>
      <c r="O474" s="7"/>
      <c r="P474" s="7"/>
      <c r="Q474" s="7"/>
      <c r="R474" s="7"/>
      <c r="S474" s="7"/>
      <c r="T474" s="8"/>
      <c r="U474" s="1"/>
      <c r="V474" s="1"/>
      <c r="W474" s="1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6"/>
      <c r="AJ474" s="5"/>
      <c r="AK474" s="1"/>
      <c r="AL474" s="5"/>
    </row>
    <row r="475" spans="10:38" x14ac:dyDescent="0.3">
      <c r="J475" s="5"/>
      <c r="K475" s="5"/>
      <c r="L475" s="5"/>
      <c r="M475" s="7"/>
      <c r="N475" s="7"/>
      <c r="O475" s="7"/>
      <c r="P475" s="7"/>
      <c r="Q475" s="7"/>
      <c r="R475" s="7"/>
      <c r="S475" s="7"/>
      <c r="T475" s="8"/>
      <c r="U475" s="1"/>
      <c r="V475" s="1"/>
      <c r="W475" s="1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6"/>
      <c r="AJ475" s="5"/>
      <c r="AK475" s="1"/>
      <c r="AL475" s="5"/>
    </row>
    <row r="476" spans="10:38" x14ac:dyDescent="0.3">
      <c r="J476" s="5"/>
      <c r="K476" s="5"/>
      <c r="L476" s="5"/>
      <c r="M476" s="7"/>
      <c r="N476" s="7"/>
      <c r="O476" s="7"/>
      <c r="P476" s="7"/>
      <c r="Q476" s="7"/>
      <c r="R476" s="7"/>
      <c r="S476" s="7"/>
      <c r="T476" s="8"/>
      <c r="U476" s="1"/>
      <c r="V476" s="1"/>
      <c r="W476" s="1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6"/>
      <c r="AJ476" s="5"/>
      <c r="AK476" s="1"/>
      <c r="AL476" s="5"/>
    </row>
    <row r="477" spans="10:38" x14ac:dyDescent="0.3">
      <c r="J477" s="5"/>
      <c r="K477" s="5"/>
      <c r="L477" s="5"/>
      <c r="M477" s="7"/>
      <c r="N477" s="7"/>
      <c r="O477" s="7"/>
      <c r="P477" s="7"/>
      <c r="Q477" s="7"/>
      <c r="R477" s="7"/>
      <c r="S477" s="7"/>
      <c r="T477" s="8"/>
      <c r="U477" s="1"/>
      <c r="V477" s="1"/>
      <c r="W477" s="1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6"/>
      <c r="AJ477" s="5"/>
      <c r="AK477" s="1"/>
      <c r="AL477" s="5"/>
    </row>
    <row r="478" spans="10:38" x14ac:dyDescent="0.3">
      <c r="J478" s="5"/>
      <c r="K478" s="5"/>
      <c r="L478" s="5"/>
      <c r="M478" s="7"/>
      <c r="N478" s="7"/>
      <c r="O478" s="7"/>
      <c r="P478" s="7"/>
      <c r="Q478" s="7"/>
      <c r="R478" s="7"/>
      <c r="S478" s="7"/>
      <c r="T478" s="8"/>
      <c r="U478" s="1"/>
      <c r="V478" s="1"/>
      <c r="W478" s="1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6"/>
      <c r="AJ478" s="5"/>
      <c r="AK478" s="1"/>
      <c r="AL478" s="5"/>
    </row>
    <row r="479" spans="10:38" x14ac:dyDescent="0.3">
      <c r="J479" s="5"/>
      <c r="K479" s="5"/>
      <c r="L479" s="5"/>
      <c r="M479" s="7"/>
      <c r="N479" s="7"/>
      <c r="O479" s="7"/>
      <c r="P479" s="7"/>
      <c r="Q479" s="7"/>
      <c r="R479" s="7"/>
      <c r="S479" s="7"/>
      <c r="T479" s="8"/>
      <c r="U479" s="1"/>
      <c r="V479" s="1"/>
      <c r="W479" s="1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6"/>
      <c r="AJ479" s="5"/>
      <c r="AK479" s="1"/>
      <c r="AL479" s="5"/>
    </row>
    <row r="480" spans="10:38" x14ac:dyDescent="0.3">
      <c r="J480" s="5"/>
      <c r="K480" s="5"/>
      <c r="L480" s="5"/>
      <c r="M480" s="7"/>
      <c r="N480" s="7"/>
      <c r="O480" s="7"/>
      <c r="P480" s="7"/>
      <c r="Q480" s="7"/>
      <c r="R480" s="7"/>
      <c r="S480" s="7"/>
      <c r="T480" s="8"/>
      <c r="U480" s="1"/>
      <c r="V480" s="1"/>
      <c r="W480" s="1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6"/>
      <c r="AJ480" s="5"/>
      <c r="AK480" s="1"/>
      <c r="AL480" s="5"/>
    </row>
    <row r="481" spans="10:38" x14ac:dyDescent="0.3">
      <c r="J481" s="5"/>
      <c r="K481" s="5"/>
      <c r="L481" s="5"/>
      <c r="M481" s="7"/>
      <c r="N481" s="7"/>
      <c r="O481" s="7"/>
      <c r="P481" s="7"/>
      <c r="Q481" s="7"/>
      <c r="R481" s="7"/>
      <c r="S481" s="7"/>
      <c r="T481" s="8"/>
      <c r="U481" s="1"/>
      <c r="V481" s="1"/>
      <c r="W481" s="1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6"/>
      <c r="AJ481" s="5"/>
      <c r="AK481" s="1"/>
      <c r="AL481" s="5"/>
    </row>
    <row r="482" spans="10:38" x14ac:dyDescent="0.3">
      <c r="J482" s="5"/>
      <c r="K482" s="5"/>
      <c r="L482" s="5"/>
      <c r="M482" s="7"/>
      <c r="N482" s="7"/>
      <c r="O482" s="7"/>
      <c r="P482" s="7"/>
      <c r="Q482" s="7"/>
      <c r="R482" s="7"/>
      <c r="S482" s="7"/>
      <c r="T482" s="8"/>
      <c r="U482" s="1"/>
      <c r="V482" s="1"/>
      <c r="W482" s="1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6"/>
      <c r="AJ482" s="5"/>
      <c r="AK482" s="1"/>
      <c r="AL482" s="5"/>
    </row>
    <row r="483" spans="10:38" x14ac:dyDescent="0.3">
      <c r="J483" s="5"/>
      <c r="K483" s="5"/>
      <c r="L483" s="5"/>
      <c r="M483" s="7"/>
      <c r="N483" s="7"/>
      <c r="O483" s="7"/>
      <c r="P483" s="7"/>
      <c r="Q483" s="7"/>
      <c r="R483" s="7"/>
      <c r="S483" s="7"/>
      <c r="T483" s="8"/>
      <c r="U483" s="1"/>
      <c r="V483" s="1"/>
      <c r="W483" s="1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6"/>
      <c r="AJ483" s="5"/>
      <c r="AK483" s="1"/>
      <c r="AL483" s="5"/>
    </row>
    <row r="484" spans="10:38" x14ac:dyDescent="0.3">
      <c r="J484" s="5"/>
      <c r="K484" s="5"/>
      <c r="L484" s="5"/>
      <c r="M484" s="7"/>
      <c r="N484" s="7"/>
      <c r="O484" s="7"/>
      <c r="P484" s="7"/>
      <c r="Q484" s="7"/>
      <c r="R484" s="7"/>
      <c r="S484" s="7"/>
      <c r="T484" s="8"/>
      <c r="U484" s="1"/>
      <c r="V484" s="1"/>
      <c r="W484" s="1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6"/>
      <c r="AJ484" s="5"/>
      <c r="AK484" s="1"/>
      <c r="AL484" s="5"/>
    </row>
    <row r="485" spans="10:38" x14ac:dyDescent="0.3">
      <c r="J485" s="5"/>
      <c r="K485" s="5"/>
      <c r="L485" s="5"/>
      <c r="M485" s="7"/>
      <c r="N485" s="7"/>
      <c r="O485" s="7"/>
      <c r="P485" s="7"/>
      <c r="Q485" s="7"/>
      <c r="R485" s="7"/>
      <c r="S485" s="7"/>
      <c r="T485" s="8"/>
      <c r="U485" s="1"/>
      <c r="V485" s="1"/>
      <c r="W485" s="1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6"/>
      <c r="AJ485" s="5"/>
      <c r="AK485" s="1"/>
      <c r="AL485" s="5"/>
    </row>
    <row r="486" spans="10:38" x14ac:dyDescent="0.3">
      <c r="J486" s="5"/>
      <c r="K486" s="5"/>
      <c r="L486" s="5"/>
      <c r="M486" s="7"/>
      <c r="N486" s="7"/>
      <c r="O486" s="7"/>
      <c r="P486" s="7"/>
      <c r="Q486" s="7"/>
      <c r="R486" s="7"/>
      <c r="S486" s="7"/>
      <c r="T486" s="8"/>
      <c r="U486" s="1"/>
      <c r="V486" s="1"/>
      <c r="W486" s="1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6"/>
      <c r="AJ486" s="5"/>
      <c r="AK486" s="1"/>
      <c r="AL486" s="5"/>
    </row>
    <row r="487" spans="10:38" x14ac:dyDescent="0.3">
      <c r="J487" s="5"/>
      <c r="K487" s="5"/>
      <c r="L487" s="5"/>
      <c r="M487" s="7"/>
      <c r="N487" s="7"/>
      <c r="O487" s="7"/>
      <c r="P487" s="7"/>
      <c r="Q487" s="7"/>
      <c r="R487" s="7"/>
      <c r="S487" s="7"/>
      <c r="T487" s="8"/>
      <c r="U487" s="1"/>
      <c r="V487" s="1"/>
      <c r="W487" s="1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6"/>
      <c r="AJ487" s="5"/>
      <c r="AK487" s="1"/>
      <c r="AL487" s="5"/>
    </row>
    <row r="488" spans="10:38" x14ac:dyDescent="0.3">
      <c r="J488" s="5"/>
      <c r="K488" s="5"/>
      <c r="L488" s="5"/>
      <c r="M488" s="7"/>
      <c r="N488" s="7"/>
      <c r="O488" s="7"/>
      <c r="P488" s="7"/>
      <c r="Q488" s="7"/>
      <c r="R488" s="7"/>
      <c r="S488" s="7"/>
      <c r="T488" s="8"/>
      <c r="U488" s="1"/>
      <c r="V488" s="1"/>
      <c r="W488" s="1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6"/>
      <c r="AJ488" s="5"/>
      <c r="AK488" s="1"/>
      <c r="AL488" s="5"/>
    </row>
    <row r="489" spans="10:38" x14ac:dyDescent="0.3">
      <c r="J489" s="5"/>
      <c r="K489" s="5"/>
      <c r="L489" s="5"/>
      <c r="M489" s="7"/>
      <c r="N489" s="7"/>
      <c r="O489" s="7"/>
      <c r="P489" s="7"/>
      <c r="Q489" s="7"/>
      <c r="R489" s="7"/>
      <c r="S489" s="7"/>
      <c r="T489" s="8"/>
      <c r="U489" s="1"/>
      <c r="V489" s="1"/>
      <c r="W489" s="1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6"/>
      <c r="AJ489" s="5"/>
      <c r="AK489" s="1"/>
      <c r="AL489" s="5"/>
    </row>
    <row r="490" spans="10:38" x14ac:dyDescent="0.3">
      <c r="J490" s="5"/>
      <c r="K490" s="5"/>
      <c r="L490" s="5"/>
      <c r="M490" s="7"/>
      <c r="N490" s="7"/>
      <c r="O490" s="7"/>
      <c r="P490" s="7"/>
      <c r="Q490" s="7"/>
      <c r="R490" s="7"/>
      <c r="S490" s="7"/>
      <c r="T490" s="8"/>
      <c r="U490" s="1"/>
      <c r="V490" s="1"/>
      <c r="W490" s="1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6"/>
      <c r="AJ490" s="5"/>
      <c r="AK490" s="1"/>
      <c r="AL490" s="5"/>
    </row>
    <row r="491" spans="10:38" x14ac:dyDescent="0.3">
      <c r="J491" s="5"/>
      <c r="K491" s="5"/>
      <c r="L491" s="5"/>
      <c r="M491" s="7"/>
      <c r="N491" s="7"/>
      <c r="O491" s="7"/>
      <c r="P491" s="7"/>
      <c r="Q491" s="7"/>
      <c r="R491" s="7"/>
      <c r="S491" s="7"/>
      <c r="T491" s="8"/>
      <c r="U491" s="1"/>
      <c r="V491" s="1"/>
      <c r="W491" s="1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6"/>
      <c r="AJ491" s="5"/>
      <c r="AK491" s="1"/>
      <c r="AL491" s="5"/>
    </row>
    <row r="492" spans="10:38" x14ac:dyDescent="0.3">
      <c r="J492" s="5"/>
      <c r="K492" s="5"/>
      <c r="L492" s="5"/>
      <c r="M492" s="7"/>
      <c r="N492" s="7"/>
      <c r="O492" s="7"/>
      <c r="P492" s="7"/>
      <c r="Q492" s="7"/>
      <c r="R492" s="7"/>
      <c r="S492" s="7"/>
      <c r="T492" s="8"/>
      <c r="U492" s="1"/>
      <c r="V492" s="1"/>
      <c r="W492" s="1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6"/>
      <c r="AJ492" s="5"/>
      <c r="AK492" s="1"/>
      <c r="AL492" s="5"/>
    </row>
    <row r="493" spans="10:38" x14ac:dyDescent="0.3">
      <c r="J493" s="5"/>
      <c r="K493" s="5"/>
      <c r="L493" s="5"/>
      <c r="M493" s="7"/>
      <c r="N493" s="7"/>
      <c r="O493" s="7"/>
      <c r="P493" s="7"/>
      <c r="Q493" s="7"/>
      <c r="R493" s="7"/>
      <c r="S493" s="7"/>
      <c r="T493" s="8"/>
      <c r="U493" s="1"/>
      <c r="V493" s="1"/>
      <c r="W493" s="1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6"/>
      <c r="AJ493" s="5"/>
      <c r="AK493" s="1"/>
      <c r="AL493" s="5"/>
    </row>
    <row r="494" spans="10:38" x14ac:dyDescent="0.3">
      <c r="J494" s="5"/>
      <c r="K494" s="5"/>
      <c r="L494" s="5"/>
      <c r="M494" s="7"/>
      <c r="N494" s="7"/>
      <c r="O494" s="7"/>
      <c r="P494" s="7"/>
      <c r="Q494" s="7"/>
      <c r="R494" s="7"/>
      <c r="S494" s="7"/>
      <c r="T494" s="8"/>
      <c r="U494" s="1"/>
      <c r="V494" s="1"/>
      <c r="W494" s="1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6"/>
      <c r="AJ494" s="5"/>
      <c r="AK494" s="1"/>
      <c r="AL494" s="5"/>
    </row>
    <row r="495" spans="10:38" x14ac:dyDescent="0.3">
      <c r="J495" s="5"/>
      <c r="K495" s="5"/>
      <c r="L495" s="5"/>
      <c r="M495" s="7"/>
      <c r="N495" s="7"/>
      <c r="O495" s="7"/>
      <c r="P495" s="7"/>
      <c r="Q495" s="7"/>
      <c r="R495" s="7"/>
      <c r="S495" s="7"/>
      <c r="T495" s="8"/>
      <c r="U495" s="1"/>
      <c r="V495" s="1"/>
      <c r="W495" s="1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6"/>
      <c r="AJ495" s="5"/>
      <c r="AK495" s="1"/>
      <c r="AL495" s="5"/>
    </row>
    <row r="496" spans="10:38" x14ac:dyDescent="0.3">
      <c r="J496" s="5"/>
      <c r="K496" s="5"/>
      <c r="L496" s="5"/>
      <c r="M496" s="7"/>
      <c r="N496" s="7"/>
      <c r="O496" s="7"/>
      <c r="P496" s="7"/>
      <c r="Q496" s="7"/>
      <c r="R496" s="7"/>
      <c r="S496" s="7"/>
      <c r="T496" s="8"/>
      <c r="U496" s="1"/>
      <c r="V496" s="1"/>
      <c r="W496" s="1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6"/>
      <c r="AJ496" s="5"/>
      <c r="AK496" s="1"/>
      <c r="AL496" s="5"/>
    </row>
    <row r="497" spans="10:38" x14ac:dyDescent="0.3">
      <c r="J497" s="5"/>
      <c r="K497" s="5"/>
      <c r="L497" s="5"/>
      <c r="M497" s="7"/>
      <c r="N497" s="7"/>
      <c r="O497" s="7"/>
      <c r="P497" s="7"/>
      <c r="Q497" s="7"/>
      <c r="R497" s="7"/>
      <c r="S497" s="7"/>
      <c r="T497" s="8"/>
      <c r="U497" s="1"/>
      <c r="V497" s="1"/>
      <c r="W497" s="1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6"/>
      <c r="AJ497" s="5"/>
      <c r="AK497" s="1"/>
      <c r="AL497" s="5"/>
    </row>
    <row r="498" spans="10:38" x14ac:dyDescent="0.3">
      <c r="J498" s="5"/>
      <c r="K498" s="5"/>
      <c r="L498" s="5"/>
      <c r="M498" s="7"/>
      <c r="N498" s="7"/>
      <c r="O498" s="7"/>
      <c r="P498" s="7"/>
      <c r="Q498" s="7"/>
      <c r="R498" s="7"/>
      <c r="S498" s="7"/>
      <c r="T498" s="8"/>
      <c r="U498" s="1"/>
      <c r="V498" s="1"/>
      <c r="W498" s="1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6"/>
      <c r="AJ498" s="5"/>
      <c r="AK498" s="1"/>
      <c r="AL498" s="5"/>
    </row>
    <row r="499" spans="10:38" x14ac:dyDescent="0.3">
      <c r="J499" s="5"/>
      <c r="K499" s="5"/>
      <c r="L499" s="5"/>
      <c r="M499" s="7"/>
      <c r="N499" s="7"/>
      <c r="O499" s="7"/>
      <c r="P499" s="7"/>
      <c r="Q499" s="7"/>
      <c r="R499" s="7"/>
      <c r="S499" s="7"/>
      <c r="T499" s="8"/>
      <c r="U499" s="1"/>
      <c r="V499" s="1"/>
      <c r="W499" s="1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6"/>
      <c r="AJ499" s="5"/>
      <c r="AK499" s="1"/>
      <c r="AL499" s="5"/>
    </row>
    <row r="500" spans="10:38" x14ac:dyDescent="0.3">
      <c r="J500" s="5"/>
      <c r="K500" s="5"/>
      <c r="L500" s="5"/>
      <c r="M500" s="7"/>
      <c r="N500" s="7"/>
      <c r="O500" s="7"/>
      <c r="P500" s="7"/>
      <c r="Q500" s="7"/>
      <c r="R500" s="7"/>
      <c r="S500" s="7"/>
      <c r="T500" s="8"/>
      <c r="U500" s="1"/>
      <c r="V500" s="1"/>
      <c r="W500" s="1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6"/>
      <c r="AJ500" s="5"/>
      <c r="AK500" s="1"/>
      <c r="AL500" s="5"/>
    </row>
    <row r="501" spans="10:38" x14ac:dyDescent="0.3">
      <c r="J501" s="5"/>
      <c r="K501" s="5"/>
      <c r="L501" s="5"/>
      <c r="M501" s="7"/>
      <c r="N501" s="7"/>
      <c r="O501" s="7"/>
      <c r="P501" s="7"/>
      <c r="Q501" s="7"/>
      <c r="R501" s="7"/>
      <c r="S501" s="7"/>
      <c r="T501" s="8"/>
      <c r="U501" s="1"/>
      <c r="V501" s="1"/>
      <c r="W501" s="1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6"/>
      <c r="AJ501" s="5"/>
      <c r="AK501" s="1"/>
      <c r="AL501" s="5"/>
    </row>
    <row r="502" spans="10:38" x14ac:dyDescent="0.3">
      <c r="J502" s="5"/>
      <c r="K502" s="5"/>
      <c r="L502" s="5"/>
      <c r="M502" s="7"/>
      <c r="N502" s="7"/>
      <c r="O502" s="7"/>
      <c r="P502" s="7"/>
      <c r="Q502" s="7"/>
      <c r="R502" s="7"/>
      <c r="S502" s="7"/>
      <c r="T502" s="8"/>
      <c r="U502" s="1"/>
      <c r="V502" s="1"/>
      <c r="W502" s="1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6"/>
      <c r="AJ502" s="5"/>
      <c r="AK502" s="1"/>
      <c r="AL502" s="5"/>
    </row>
    <row r="503" spans="10:38" x14ac:dyDescent="0.3">
      <c r="J503" s="5"/>
      <c r="K503" s="5"/>
      <c r="L503" s="5"/>
      <c r="M503" s="7"/>
      <c r="N503" s="7"/>
      <c r="O503" s="7"/>
      <c r="P503" s="7"/>
      <c r="Q503" s="7"/>
      <c r="R503" s="7"/>
      <c r="S503" s="7"/>
      <c r="T503" s="8"/>
      <c r="U503" s="1"/>
      <c r="V503" s="1"/>
      <c r="W503" s="1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6"/>
      <c r="AJ503" s="5"/>
      <c r="AK503" s="1"/>
      <c r="AL503" s="5"/>
    </row>
    <row r="504" spans="10:38" x14ac:dyDescent="0.3">
      <c r="J504" s="5"/>
      <c r="K504" s="5"/>
      <c r="L504" s="5"/>
      <c r="M504" s="7"/>
      <c r="N504" s="7"/>
      <c r="O504" s="7"/>
      <c r="P504" s="7"/>
      <c r="Q504" s="7"/>
      <c r="R504" s="7"/>
      <c r="S504" s="7"/>
      <c r="T504" s="8"/>
      <c r="U504" s="1"/>
      <c r="V504" s="1"/>
      <c r="W504" s="1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6"/>
      <c r="AJ504" s="5"/>
      <c r="AK504" s="1"/>
      <c r="AL504" s="5"/>
    </row>
    <row r="505" spans="10:38" x14ac:dyDescent="0.3">
      <c r="J505" s="5"/>
      <c r="K505" s="5"/>
      <c r="L505" s="5"/>
      <c r="M505" s="7"/>
      <c r="N505" s="7"/>
      <c r="O505" s="7"/>
      <c r="P505" s="7"/>
      <c r="Q505" s="7"/>
      <c r="R505" s="7"/>
      <c r="S505" s="7"/>
      <c r="T505" s="8"/>
      <c r="U505" s="1"/>
      <c r="V505" s="1"/>
      <c r="W505" s="1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6"/>
      <c r="AJ505" s="5"/>
      <c r="AK505" s="1"/>
      <c r="AL505" s="5"/>
    </row>
    <row r="506" spans="10:38" x14ac:dyDescent="0.3">
      <c r="J506" s="5"/>
      <c r="K506" s="5"/>
      <c r="L506" s="5"/>
      <c r="M506" s="7"/>
      <c r="N506" s="7"/>
      <c r="O506" s="7"/>
      <c r="P506" s="7"/>
      <c r="Q506" s="7"/>
      <c r="R506" s="7"/>
      <c r="S506" s="7"/>
      <c r="T506" s="8"/>
      <c r="U506" s="1"/>
      <c r="V506" s="1"/>
      <c r="W506" s="1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6"/>
      <c r="AJ506" s="5"/>
      <c r="AK506" s="1"/>
      <c r="AL506" s="5"/>
    </row>
    <row r="507" spans="10:38" x14ac:dyDescent="0.3">
      <c r="J507" s="5"/>
      <c r="K507" s="5"/>
      <c r="L507" s="5"/>
      <c r="M507" s="7"/>
      <c r="N507" s="7"/>
      <c r="O507" s="7"/>
      <c r="P507" s="7"/>
      <c r="Q507" s="7"/>
      <c r="R507" s="7"/>
      <c r="S507" s="7"/>
      <c r="T507" s="8"/>
      <c r="U507" s="1"/>
      <c r="V507" s="1"/>
      <c r="W507" s="1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6"/>
      <c r="AJ507" s="5"/>
      <c r="AK507" s="1"/>
      <c r="AL507" s="5"/>
    </row>
    <row r="508" spans="10:38" x14ac:dyDescent="0.3">
      <c r="J508" s="5"/>
      <c r="K508" s="5"/>
      <c r="L508" s="5"/>
      <c r="M508" s="7"/>
      <c r="N508" s="7"/>
      <c r="O508" s="7"/>
      <c r="P508" s="7"/>
      <c r="Q508" s="7"/>
      <c r="R508" s="7"/>
      <c r="S508" s="7"/>
      <c r="T508" s="8"/>
      <c r="U508" s="1"/>
      <c r="V508" s="1"/>
      <c r="W508" s="1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6"/>
      <c r="AJ508" s="5"/>
      <c r="AK508" s="1"/>
      <c r="AL508" s="5"/>
    </row>
    <row r="509" spans="10:38" x14ac:dyDescent="0.3">
      <c r="J509" s="5"/>
      <c r="K509" s="5"/>
      <c r="L509" s="5"/>
      <c r="M509" s="7"/>
      <c r="N509" s="7"/>
      <c r="O509" s="7"/>
      <c r="P509" s="7"/>
      <c r="Q509" s="7"/>
      <c r="R509" s="7"/>
      <c r="S509" s="7"/>
      <c r="T509" s="8"/>
      <c r="U509" s="1"/>
      <c r="V509" s="1"/>
      <c r="W509" s="1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6"/>
      <c r="AJ509" s="5"/>
      <c r="AK509" s="1"/>
      <c r="AL509" s="5"/>
    </row>
    <row r="510" spans="10:38" x14ac:dyDescent="0.3">
      <c r="J510" s="5"/>
      <c r="K510" s="5"/>
      <c r="L510" s="5"/>
      <c r="M510" s="7"/>
      <c r="N510" s="7"/>
      <c r="O510" s="7"/>
      <c r="P510" s="7"/>
      <c r="Q510" s="7"/>
      <c r="R510" s="7"/>
      <c r="S510" s="7"/>
      <c r="T510" s="8"/>
      <c r="U510" s="1"/>
      <c r="V510" s="1"/>
      <c r="W510" s="1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6"/>
      <c r="AJ510" s="5"/>
      <c r="AK510" s="1"/>
      <c r="AL510" s="5"/>
    </row>
    <row r="511" spans="10:38" x14ac:dyDescent="0.3">
      <c r="J511" s="5"/>
      <c r="K511" s="5"/>
      <c r="L511" s="5"/>
      <c r="M511" s="7"/>
      <c r="N511" s="7"/>
      <c r="O511" s="7"/>
      <c r="P511" s="7"/>
      <c r="Q511" s="7"/>
      <c r="R511" s="7"/>
      <c r="S511" s="7"/>
      <c r="T511" s="8"/>
      <c r="U511" s="1"/>
      <c r="V511" s="1"/>
      <c r="W511" s="1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6"/>
      <c r="AJ511" s="5"/>
      <c r="AK511" s="1"/>
      <c r="AL511" s="5"/>
    </row>
    <row r="512" spans="10:38" x14ac:dyDescent="0.3">
      <c r="J512" s="5"/>
      <c r="K512" s="5"/>
      <c r="L512" s="5"/>
      <c r="M512" s="7"/>
      <c r="N512" s="7"/>
      <c r="O512" s="7"/>
      <c r="P512" s="7"/>
      <c r="Q512" s="7"/>
      <c r="R512" s="7"/>
      <c r="S512" s="7"/>
      <c r="T512" s="8"/>
      <c r="U512" s="1"/>
      <c r="V512" s="1"/>
      <c r="W512" s="1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6"/>
      <c r="AJ512" s="5"/>
      <c r="AK512" s="1"/>
      <c r="AL512" s="5"/>
    </row>
    <row r="513" spans="10:38" x14ac:dyDescent="0.3">
      <c r="J513" s="5"/>
      <c r="K513" s="5"/>
      <c r="L513" s="5"/>
      <c r="M513" s="7"/>
      <c r="N513" s="7"/>
      <c r="O513" s="7"/>
      <c r="P513" s="7"/>
      <c r="Q513" s="7"/>
      <c r="R513" s="7"/>
      <c r="S513" s="7"/>
      <c r="T513" s="8"/>
      <c r="U513" s="1"/>
      <c r="V513" s="1"/>
      <c r="W513" s="1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6"/>
      <c r="AJ513" s="5"/>
      <c r="AK513" s="1"/>
      <c r="AL513" s="5"/>
    </row>
    <row r="514" spans="10:38" x14ac:dyDescent="0.3">
      <c r="J514" s="5"/>
      <c r="K514" s="5"/>
      <c r="L514" s="5"/>
      <c r="M514" s="7"/>
      <c r="N514" s="7"/>
      <c r="O514" s="7"/>
      <c r="P514" s="7"/>
      <c r="Q514" s="7"/>
      <c r="R514" s="7"/>
      <c r="S514" s="7"/>
      <c r="T514" s="8"/>
      <c r="U514" s="1"/>
      <c r="V514" s="1"/>
      <c r="W514" s="1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6"/>
      <c r="AJ514" s="5"/>
      <c r="AK514" s="1"/>
      <c r="AL514" s="5"/>
    </row>
    <row r="515" spans="10:38" x14ac:dyDescent="0.3">
      <c r="J515" s="5"/>
      <c r="K515" s="5"/>
      <c r="L515" s="5"/>
      <c r="M515" s="7"/>
      <c r="N515" s="7"/>
      <c r="O515" s="7"/>
      <c r="P515" s="7"/>
      <c r="Q515" s="7"/>
      <c r="R515" s="7"/>
      <c r="S515" s="7"/>
      <c r="T515" s="8"/>
      <c r="U515" s="1"/>
      <c r="V515" s="1"/>
      <c r="W515" s="1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6"/>
      <c r="AJ515" s="5"/>
      <c r="AK515" s="1"/>
      <c r="AL515" s="5"/>
    </row>
    <row r="516" spans="10:38" x14ac:dyDescent="0.3">
      <c r="J516" s="5"/>
      <c r="K516" s="5"/>
      <c r="L516" s="5"/>
      <c r="M516" s="7"/>
      <c r="N516" s="7"/>
      <c r="O516" s="7"/>
      <c r="P516" s="7"/>
      <c r="Q516" s="7"/>
      <c r="R516" s="7"/>
      <c r="S516" s="7"/>
      <c r="T516" s="8"/>
      <c r="U516" s="1"/>
      <c r="V516" s="1"/>
      <c r="W516" s="1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6"/>
      <c r="AJ516" s="5"/>
      <c r="AK516" s="1"/>
      <c r="AL516" s="5"/>
    </row>
    <row r="517" spans="10:38" x14ac:dyDescent="0.3">
      <c r="J517" s="5"/>
      <c r="K517" s="5"/>
      <c r="L517" s="5"/>
      <c r="M517" s="7"/>
      <c r="N517" s="7"/>
      <c r="O517" s="7"/>
      <c r="P517" s="7"/>
      <c r="Q517" s="7"/>
      <c r="R517" s="7"/>
      <c r="S517" s="7"/>
      <c r="T517" s="8"/>
      <c r="U517" s="1"/>
      <c r="V517" s="1"/>
      <c r="W517" s="1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6"/>
      <c r="AJ517" s="5"/>
      <c r="AK517" s="1"/>
      <c r="AL517" s="5"/>
    </row>
    <row r="518" spans="10:38" x14ac:dyDescent="0.3">
      <c r="J518" s="5"/>
      <c r="K518" s="5"/>
      <c r="L518" s="5"/>
      <c r="M518" s="7"/>
      <c r="N518" s="7"/>
      <c r="O518" s="7"/>
      <c r="P518" s="7"/>
      <c r="Q518" s="7"/>
      <c r="R518" s="7"/>
      <c r="S518" s="7"/>
      <c r="T518" s="8"/>
      <c r="U518" s="1"/>
      <c r="V518" s="1"/>
      <c r="W518" s="1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6"/>
      <c r="AJ518" s="5"/>
      <c r="AK518" s="1"/>
      <c r="AL518" s="5"/>
    </row>
    <row r="519" spans="10:38" x14ac:dyDescent="0.3">
      <c r="J519" s="5"/>
      <c r="K519" s="5"/>
      <c r="L519" s="5"/>
      <c r="M519" s="7"/>
      <c r="N519" s="7"/>
      <c r="O519" s="7"/>
      <c r="P519" s="7"/>
      <c r="Q519" s="7"/>
      <c r="R519" s="7"/>
      <c r="S519" s="7"/>
      <c r="T519" s="8"/>
      <c r="U519" s="1"/>
      <c r="V519" s="1"/>
      <c r="W519" s="1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6"/>
      <c r="AJ519" s="5"/>
      <c r="AK519" s="1"/>
      <c r="AL519" s="5"/>
    </row>
    <row r="520" spans="10:38" x14ac:dyDescent="0.3">
      <c r="J520" s="5"/>
      <c r="K520" s="5"/>
      <c r="L520" s="5"/>
      <c r="M520" s="7"/>
      <c r="N520" s="7"/>
      <c r="O520" s="7"/>
      <c r="P520" s="7"/>
      <c r="Q520" s="7"/>
      <c r="R520" s="7"/>
      <c r="S520" s="7"/>
      <c r="T520" s="8"/>
      <c r="U520" s="1"/>
      <c r="V520" s="1"/>
      <c r="W520" s="1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6"/>
      <c r="AJ520" s="5"/>
      <c r="AK520" s="1"/>
      <c r="AL520" s="5"/>
    </row>
    <row r="521" spans="10:38" x14ac:dyDescent="0.3">
      <c r="J521" s="5"/>
      <c r="K521" s="5"/>
      <c r="L521" s="5"/>
      <c r="M521" s="7"/>
      <c r="N521" s="7"/>
      <c r="O521" s="7"/>
      <c r="P521" s="7"/>
      <c r="Q521" s="7"/>
      <c r="R521" s="7"/>
      <c r="S521" s="7"/>
      <c r="T521" s="8"/>
      <c r="U521" s="1"/>
      <c r="V521" s="1"/>
      <c r="W521" s="1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6"/>
      <c r="AJ521" s="5"/>
      <c r="AK521" s="1"/>
      <c r="AL521" s="5"/>
    </row>
    <row r="522" spans="10:38" x14ac:dyDescent="0.3">
      <c r="J522" s="5"/>
      <c r="K522" s="5"/>
      <c r="L522" s="5"/>
      <c r="M522" s="7"/>
      <c r="N522" s="7"/>
      <c r="O522" s="7"/>
      <c r="P522" s="7"/>
      <c r="Q522" s="7"/>
      <c r="R522" s="7"/>
      <c r="S522" s="7"/>
      <c r="T522" s="8"/>
      <c r="U522" s="1"/>
      <c r="V522" s="1"/>
      <c r="W522" s="1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6"/>
      <c r="AJ522" s="5"/>
      <c r="AK522" s="1"/>
      <c r="AL522" s="5"/>
    </row>
    <row r="523" spans="10:38" x14ac:dyDescent="0.3">
      <c r="J523" s="5"/>
      <c r="K523" s="5"/>
      <c r="L523" s="5"/>
      <c r="M523" s="7"/>
      <c r="N523" s="7"/>
      <c r="O523" s="7"/>
      <c r="P523" s="7"/>
      <c r="Q523" s="7"/>
      <c r="R523" s="7"/>
      <c r="S523" s="7"/>
      <c r="T523" s="8"/>
      <c r="U523" s="1"/>
      <c r="V523" s="1"/>
      <c r="W523" s="1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6"/>
      <c r="AJ523" s="5"/>
      <c r="AK523" s="1"/>
      <c r="AL523" s="5"/>
    </row>
    <row r="524" spans="10:38" x14ac:dyDescent="0.3">
      <c r="J524" s="5"/>
      <c r="K524" s="5"/>
      <c r="L524" s="5"/>
      <c r="M524" s="7"/>
      <c r="N524" s="7"/>
      <c r="O524" s="7"/>
      <c r="P524" s="7"/>
      <c r="Q524" s="7"/>
      <c r="R524" s="7"/>
      <c r="S524" s="7"/>
      <c r="T524" s="8"/>
      <c r="U524" s="1"/>
      <c r="V524" s="1"/>
      <c r="W524" s="1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6"/>
      <c r="AJ524" s="5"/>
      <c r="AK524" s="1"/>
      <c r="AL524" s="5"/>
    </row>
    <row r="525" spans="10:38" x14ac:dyDescent="0.3">
      <c r="J525" s="5"/>
      <c r="K525" s="5"/>
      <c r="L525" s="5"/>
      <c r="M525" s="7"/>
      <c r="N525" s="7"/>
      <c r="O525" s="7"/>
      <c r="P525" s="7"/>
      <c r="Q525" s="7"/>
      <c r="R525" s="7"/>
      <c r="S525" s="7"/>
      <c r="T525" s="8"/>
      <c r="U525" s="1"/>
      <c r="V525" s="1"/>
      <c r="W525" s="1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6"/>
      <c r="AJ525" s="5"/>
      <c r="AK525" s="1"/>
      <c r="AL525" s="5"/>
    </row>
    <row r="526" spans="10:38" x14ac:dyDescent="0.3">
      <c r="J526" s="5"/>
      <c r="K526" s="5"/>
      <c r="L526" s="5"/>
      <c r="M526" s="7"/>
      <c r="N526" s="7"/>
      <c r="O526" s="7"/>
      <c r="P526" s="7"/>
      <c r="Q526" s="7"/>
      <c r="R526" s="7"/>
      <c r="S526" s="7"/>
      <c r="T526" s="8"/>
      <c r="U526" s="1"/>
      <c r="V526" s="1"/>
      <c r="W526" s="1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6"/>
      <c r="AJ526" s="5"/>
      <c r="AK526" s="1"/>
      <c r="AL526" s="5"/>
    </row>
    <row r="527" spans="10:38" x14ac:dyDescent="0.3">
      <c r="J527" s="5"/>
      <c r="K527" s="5"/>
      <c r="L527" s="5"/>
      <c r="M527" s="7"/>
      <c r="N527" s="7"/>
      <c r="O527" s="7"/>
      <c r="P527" s="7"/>
      <c r="Q527" s="7"/>
      <c r="R527" s="7"/>
      <c r="S527" s="7"/>
      <c r="T527" s="8"/>
      <c r="U527" s="1"/>
      <c r="V527" s="1"/>
      <c r="W527" s="1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6"/>
      <c r="AJ527" s="5"/>
      <c r="AK527" s="1"/>
      <c r="AL527" s="5"/>
    </row>
    <row r="528" spans="10:38" x14ac:dyDescent="0.3">
      <c r="J528" s="5"/>
      <c r="K528" s="5"/>
      <c r="L528" s="5"/>
      <c r="M528" s="7"/>
      <c r="N528" s="7"/>
      <c r="O528" s="7"/>
      <c r="P528" s="7"/>
      <c r="Q528" s="7"/>
      <c r="R528" s="7"/>
      <c r="S528" s="7"/>
      <c r="T528" s="8"/>
      <c r="U528" s="1"/>
      <c r="V528" s="1"/>
      <c r="W528" s="1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6"/>
      <c r="AJ528" s="5"/>
      <c r="AK528" s="1"/>
      <c r="AL528" s="5"/>
    </row>
    <row r="529" spans="10:38" x14ac:dyDescent="0.3">
      <c r="J529" s="5"/>
      <c r="K529" s="5"/>
      <c r="L529" s="5"/>
      <c r="M529" s="7"/>
      <c r="N529" s="7"/>
      <c r="O529" s="7"/>
      <c r="P529" s="7"/>
      <c r="Q529" s="7"/>
      <c r="R529" s="7"/>
      <c r="S529" s="7"/>
      <c r="T529" s="8"/>
      <c r="U529" s="1"/>
      <c r="V529" s="1"/>
      <c r="W529" s="1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6"/>
      <c r="AJ529" s="5"/>
      <c r="AK529" s="1"/>
      <c r="AL529" s="5"/>
    </row>
    <row r="530" spans="10:38" x14ac:dyDescent="0.3">
      <c r="J530" s="5"/>
      <c r="K530" s="5"/>
      <c r="L530" s="5"/>
      <c r="M530" s="7"/>
      <c r="N530" s="7"/>
      <c r="O530" s="7"/>
      <c r="P530" s="7"/>
      <c r="Q530" s="7"/>
      <c r="R530" s="7"/>
      <c r="S530" s="7"/>
      <c r="T530" s="8"/>
      <c r="U530" s="1"/>
      <c r="V530" s="1"/>
      <c r="W530" s="1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6"/>
      <c r="AJ530" s="5"/>
      <c r="AK530" s="1"/>
      <c r="AL530" s="5"/>
    </row>
    <row r="531" spans="10:38" x14ac:dyDescent="0.3">
      <c r="J531" s="5"/>
      <c r="K531" s="5"/>
      <c r="L531" s="5"/>
      <c r="M531" s="7"/>
      <c r="N531" s="7"/>
      <c r="O531" s="7"/>
      <c r="P531" s="7"/>
      <c r="Q531" s="7"/>
      <c r="R531" s="7"/>
      <c r="S531" s="7"/>
      <c r="T531" s="8"/>
      <c r="U531" s="1"/>
      <c r="V531" s="1"/>
      <c r="W531" s="1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6"/>
      <c r="AJ531" s="5"/>
      <c r="AK531" s="1"/>
      <c r="AL531" s="5"/>
    </row>
    <row r="532" spans="10:38" x14ac:dyDescent="0.3">
      <c r="J532" s="5"/>
      <c r="K532" s="5"/>
      <c r="L532" s="5"/>
      <c r="M532" s="7"/>
      <c r="N532" s="7"/>
      <c r="O532" s="7"/>
      <c r="P532" s="7"/>
      <c r="Q532" s="7"/>
      <c r="R532" s="7"/>
      <c r="S532" s="7"/>
      <c r="T532" s="8"/>
      <c r="U532" s="1"/>
      <c r="V532" s="1"/>
      <c r="W532" s="1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6"/>
      <c r="AJ532" s="5"/>
      <c r="AK532" s="1"/>
      <c r="AL532" s="5"/>
    </row>
    <row r="533" spans="10:38" x14ac:dyDescent="0.3">
      <c r="J533" s="5"/>
      <c r="K533" s="5"/>
      <c r="L533" s="5"/>
      <c r="M533" s="7"/>
      <c r="N533" s="7"/>
      <c r="O533" s="7"/>
      <c r="P533" s="7"/>
      <c r="Q533" s="7"/>
      <c r="R533" s="7"/>
      <c r="S533" s="7"/>
      <c r="T533" s="8"/>
      <c r="U533" s="1"/>
      <c r="V533" s="1"/>
      <c r="W533" s="1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6"/>
      <c r="AJ533" s="5"/>
      <c r="AK533" s="1"/>
      <c r="AL533" s="5"/>
    </row>
    <row r="534" spans="10:38" x14ac:dyDescent="0.3">
      <c r="J534" s="5"/>
      <c r="K534" s="5"/>
      <c r="L534" s="5"/>
      <c r="M534" s="7"/>
      <c r="N534" s="7"/>
      <c r="O534" s="7"/>
      <c r="P534" s="7"/>
      <c r="Q534" s="7"/>
      <c r="R534" s="7"/>
      <c r="S534" s="7"/>
      <c r="T534" s="8"/>
      <c r="U534" s="1"/>
      <c r="V534" s="1"/>
      <c r="W534" s="1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6"/>
      <c r="AJ534" s="5"/>
      <c r="AK534" s="1"/>
      <c r="AL534" s="5"/>
    </row>
    <row r="535" spans="10:38" x14ac:dyDescent="0.3">
      <c r="J535" s="5"/>
      <c r="K535" s="5"/>
      <c r="L535" s="5"/>
      <c r="M535" s="7"/>
      <c r="N535" s="7"/>
      <c r="O535" s="7"/>
      <c r="P535" s="7"/>
      <c r="Q535" s="7"/>
      <c r="R535" s="7"/>
      <c r="S535" s="7"/>
      <c r="T535" s="8"/>
      <c r="U535" s="1"/>
      <c r="V535" s="1"/>
      <c r="W535" s="1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6"/>
      <c r="AJ535" s="5"/>
      <c r="AK535" s="1"/>
      <c r="AL535" s="5"/>
    </row>
    <row r="536" spans="10:38" x14ac:dyDescent="0.3">
      <c r="J536" s="5"/>
      <c r="K536" s="5"/>
      <c r="L536" s="5"/>
      <c r="M536" s="7"/>
      <c r="N536" s="7"/>
      <c r="O536" s="7"/>
      <c r="P536" s="7"/>
      <c r="Q536" s="7"/>
      <c r="R536" s="7"/>
      <c r="S536" s="7"/>
      <c r="T536" s="8"/>
      <c r="U536" s="1"/>
      <c r="V536" s="1"/>
      <c r="W536" s="1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6"/>
      <c r="AJ536" s="5"/>
      <c r="AK536" s="1"/>
      <c r="AL536" s="5"/>
    </row>
    <row r="537" spans="10:38" x14ac:dyDescent="0.3">
      <c r="J537" s="5"/>
      <c r="K537" s="5"/>
      <c r="L537" s="5"/>
      <c r="M537" s="7"/>
      <c r="N537" s="7"/>
      <c r="O537" s="7"/>
      <c r="P537" s="7"/>
      <c r="Q537" s="7"/>
      <c r="R537" s="7"/>
      <c r="S537" s="7"/>
      <c r="T537" s="8"/>
      <c r="U537" s="1"/>
      <c r="V537" s="1"/>
      <c r="W537" s="1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6"/>
      <c r="AJ537" s="5"/>
      <c r="AK537" s="1"/>
      <c r="AL537" s="5"/>
    </row>
    <row r="538" spans="10:38" x14ac:dyDescent="0.3">
      <c r="J538" s="5"/>
      <c r="K538" s="5"/>
      <c r="L538" s="5"/>
      <c r="M538" s="7"/>
      <c r="N538" s="7"/>
      <c r="O538" s="7"/>
      <c r="P538" s="7"/>
      <c r="Q538" s="7"/>
      <c r="R538" s="7"/>
      <c r="S538" s="7"/>
      <c r="T538" s="8"/>
      <c r="U538" s="1"/>
      <c r="V538" s="1"/>
      <c r="W538" s="1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6"/>
      <c r="AJ538" s="5"/>
      <c r="AK538" s="1"/>
      <c r="AL538" s="5"/>
    </row>
    <row r="539" spans="10:38" x14ac:dyDescent="0.3">
      <c r="J539" s="5"/>
      <c r="K539" s="5"/>
      <c r="L539" s="5"/>
      <c r="M539" s="7"/>
      <c r="N539" s="7"/>
      <c r="O539" s="7"/>
      <c r="P539" s="7"/>
      <c r="Q539" s="7"/>
      <c r="R539" s="7"/>
      <c r="S539" s="7"/>
      <c r="T539" s="8"/>
      <c r="U539" s="1"/>
      <c r="V539" s="1"/>
      <c r="W539" s="1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6"/>
      <c r="AJ539" s="5"/>
      <c r="AK539" s="1"/>
      <c r="AL539" s="5"/>
    </row>
    <row r="540" spans="10:38" x14ac:dyDescent="0.3">
      <c r="J540" s="5"/>
      <c r="K540" s="5"/>
      <c r="L540" s="5"/>
      <c r="M540" s="7"/>
      <c r="N540" s="7"/>
      <c r="O540" s="7"/>
      <c r="P540" s="7"/>
      <c r="Q540" s="7"/>
      <c r="R540" s="7"/>
      <c r="S540" s="7"/>
      <c r="T540" s="8"/>
      <c r="U540" s="1"/>
      <c r="V540" s="1"/>
      <c r="W540" s="1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6"/>
      <c r="AJ540" s="5"/>
      <c r="AK540" s="1"/>
      <c r="AL540" s="5"/>
    </row>
    <row r="541" spans="10:38" x14ac:dyDescent="0.3">
      <c r="J541" s="5"/>
      <c r="K541" s="5"/>
      <c r="L541" s="5"/>
      <c r="M541" s="7"/>
      <c r="N541" s="7"/>
      <c r="O541" s="7"/>
      <c r="P541" s="7"/>
      <c r="Q541" s="7"/>
      <c r="R541" s="7"/>
      <c r="S541" s="7"/>
      <c r="T541" s="8"/>
      <c r="U541" s="1"/>
      <c r="V541" s="1"/>
      <c r="W541" s="1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6"/>
      <c r="AJ541" s="5"/>
      <c r="AK541" s="1"/>
      <c r="AL541" s="5"/>
    </row>
    <row r="542" spans="10:38" x14ac:dyDescent="0.3">
      <c r="J542" s="5"/>
      <c r="K542" s="5"/>
      <c r="L542" s="5"/>
      <c r="M542" s="7"/>
      <c r="N542" s="7"/>
      <c r="O542" s="7"/>
      <c r="P542" s="7"/>
      <c r="Q542" s="7"/>
      <c r="R542" s="7"/>
      <c r="S542" s="7"/>
      <c r="T542" s="8"/>
      <c r="U542" s="1"/>
      <c r="V542" s="1"/>
      <c r="W542" s="1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6"/>
      <c r="AJ542" s="5"/>
      <c r="AK542" s="1"/>
      <c r="AL542" s="5"/>
    </row>
    <row r="543" spans="10:38" x14ac:dyDescent="0.3">
      <c r="J543" s="5"/>
      <c r="K543" s="5"/>
      <c r="L543" s="5"/>
      <c r="M543" s="7"/>
      <c r="N543" s="7"/>
      <c r="O543" s="7"/>
      <c r="P543" s="7"/>
      <c r="Q543" s="7"/>
      <c r="R543" s="7"/>
      <c r="S543" s="7"/>
      <c r="T543" s="8"/>
      <c r="U543" s="1"/>
      <c r="V543" s="1"/>
      <c r="W543" s="1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6"/>
      <c r="AJ543" s="5"/>
      <c r="AK543" s="1"/>
      <c r="AL543" s="5"/>
    </row>
    <row r="544" spans="10:38" x14ac:dyDescent="0.3">
      <c r="J544" s="5"/>
      <c r="K544" s="5"/>
      <c r="L544" s="5"/>
      <c r="M544" s="7"/>
      <c r="N544" s="7"/>
      <c r="O544" s="7"/>
      <c r="P544" s="7"/>
      <c r="Q544" s="7"/>
      <c r="R544" s="7"/>
      <c r="S544" s="7"/>
      <c r="T544" s="8"/>
      <c r="U544" s="1"/>
      <c r="V544" s="1"/>
      <c r="W544" s="1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6"/>
      <c r="AJ544" s="5"/>
      <c r="AK544" s="1"/>
      <c r="AL544" s="5"/>
    </row>
    <row r="545" spans="10:38" x14ac:dyDescent="0.3">
      <c r="J545" s="5"/>
      <c r="K545" s="5"/>
      <c r="L545" s="5"/>
      <c r="M545" s="7"/>
      <c r="N545" s="7"/>
      <c r="O545" s="7"/>
      <c r="P545" s="7"/>
      <c r="Q545" s="7"/>
      <c r="R545" s="7"/>
      <c r="S545" s="7"/>
      <c r="T545" s="8"/>
      <c r="U545" s="1"/>
      <c r="V545" s="1"/>
      <c r="W545" s="1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6"/>
      <c r="AJ545" s="5"/>
      <c r="AK545" s="1"/>
      <c r="AL545" s="5"/>
    </row>
    <row r="546" spans="10:38" x14ac:dyDescent="0.3">
      <c r="J546" s="5"/>
      <c r="K546" s="5"/>
      <c r="L546" s="5"/>
      <c r="M546" s="7"/>
      <c r="N546" s="7"/>
      <c r="O546" s="7"/>
      <c r="P546" s="7"/>
      <c r="Q546" s="7"/>
      <c r="R546" s="7"/>
      <c r="S546" s="7"/>
      <c r="T546" s="8"/>
      <c r="U546" s="1"/>
      <c r="V546" s="1"/>
      <c r="W546" s="1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6"/>
      <c r="AJ546" s="5"/>
      <c r="AK546" s="1"/>
      <c r="AL546" s="5"/>
    </row>
    <row r="547" spans="10:38" x14ac:dyDescent="0.3">
      <c r="J547" s="5"/>
      <c r="K547" s="5"/>
      <c r="L547" s="5"/>
      <c r="M547" s="7"/>
      <c r="N547" s="7"/>
      <c r="O547" s="7"/>
      <c r="P547" s="7"/>
      <c r="Q547" s="7"/>
      <c r="R547" s="7"/>
      <c r="S547" s="7"/>
      <c r="T547" s="8"/>
      <c r="U547" s="1"/>
      <c r="V547" s="1"/>
      <c r="W547" s="1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6"/>
      <c r="AJ547" s="5"/>
      <c r="AK547" s="1"/>
      <c r="AL547" s="5"/>
    </row>
    <row r="548" spans="10:38" x14ac:dyDescent="0.3">
      <c r="J548" s="5"/>
      <c r="K548" s="5"/>
      <c r="L548" s="5"/>
      <c r="M548" s="7"/>
      <c r="N548" s="7"/>
      <c r="O548" s="7"/>
      <c r="P548" s="7"/>
      <c r="Q548" s="7"/>
      <c r="R548" s="7"/>
      <c r="S548" s="7"/>
      <c r="T548" s="8"/>
      <c r="U548" s="1"/>
      <c r="V548" s="1"/>
      <c r="W548" s="1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6"/>
      <c r="AJ548" s="5"/>
      <c r="AK548" s="1"/>
      <c r="AL548" s="5"/>
    </row>
    <row r="549" spans="10:38" x14ac:dyDescent="0.3">
      <c r="J549" s="5"/>
      <c r="K549" s="5"/>
      <c r="L549" s="5"/>
      <c r="M549" s="7"/>
      <c r="N549" s="7"/>
      <c r="O549" s="7"/>
      <c r="P549" s="7"/>
      <c r="Q549" s="7"/>
      <c r="R549" s="7"/>
      <c r="S549" s="7"/>
      <c r="T549" s="8"/>
      <c r="U549" s="1"/>
      <c r="V549" s="1"/>
      <c r="W549" s="1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6"/>
      <c r="AJ549" s="5"/>
      <c r="AK549" s="1"/>
      <c r="AL549" s="5"/>
    </row>
    <row r="550" spans="10:38" x14ac:dyDescent="0.3">
      <c r="J550" s="5"/>
      <c r="K550" s="5"/>
      <c r="L550" s="5"/>
      <c r="M550" s="7"/>
      <c r="N550" s="7"/>
      <c r="O550" s="7"/>
      <c r="P550" s="7"/>
      <c r="Q550" s="7"/>
      <c r="R550" s="7"/>
      <c r="S550" s="7"/>
      <c r="T550" s="8"/>
      <c r="U550" s="1"/>
      <c r="V550" s="1"/>
      <c r="W550" s="1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6"/>
      <c r="AJ550" s="5"/>
      <c r="AK550" s="1"/>
      <c r="AL550" s="5"/>
    </row>
    <row r="551" spans="10:38" x14ac:dyDescent="0.3">
      <c r="J551" s="5"/>
      <c r="K551" s="5"/>
      <c r="L551" s="5"/>
      <c r="M551" s="7"/>
      <c r="N551" s="7"/>
      <c r="O551" s="7"/>
      <c r="P551" s="7"/>
      <c r="Q551" s="7"/>
      <c r="R551" s="7"/>
      <c r="S551" s="7"/>
      <c r="T551" s="8"/>
      <c r="U551" s="1"/>
      <c r="V551" s="1"/>
      <c r="W551" s="1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6"/>
      <c r="AJ551" s="5"/>
      <c r="AK551" s="1"/>
      <c r="AL551" s="5"/>
    </row>
    <row r="552" spans="10:38" x14ac:dyDescent="0.3">
      <c r="J552" s="5"/>
      <c r="K552" s="5"/>
      <c r="L552" s="5"/>
      <c r="M552" s="7"/>
      <c r="N552" s="7"/>
      <c r="O552" s="7"/>
      <c r="P552" s="7"/>
      <c r="Q552" s="7"/>
      <c r="R552" s="7"/>
      <c r="S552" s="7"/>
      <c r="T552" s="8"/>
      <c r="U552" s="1"/>
      <c r="V552" s="1"/>
      <c r="W552" s="1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6"/>
      <c r="AJ552" s="5"/>
      <c r="AK552" s="1"/>
      <c r="AL552" s="5"/>
    </row>
    <row r="553" spans="10:38" x14ac:dyDescent="0.3">
      <c r="J553" s="5"/>
      <c r="K553" s="5"/>
      <c r="L553" s="5"/>
      <c r="M553" s="7"/>
      <c r="N553" s="7"/>
      <c r="O553" s="7"/>
      <c r="P553" s="7"/>
      <c r="Q553" s="7"/>
      <c r="R553" s="7"/>
      <c r="S553" s="7"/>
      <c r="T553" s="8"/>
      <c r="U553" s="1"/>
      <c r="V553" s="1"/>
      <c r="W553" s="1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6"/>
      <c r="AJ553" s="5"/>
      <c r="AK553" s="1"/>
      <c r="AL553" s="5"/>
    </row>
    <row r="554" spans="10:38" x14ac:dyDescent="0.3">
      <c r="J554" s="5"/>
      <c r="K554" s="5"/>
      <c r="L554" s="5"/>
      <c r="M554" s="7"/>
      <c r="N554" s="7"/>
      <c r="O554" s="7"/>
      <c r="P554" s="7"/>
      <c r="Q554" s="7"/>
      <c r="R554" s="7"/>
      <c r="S554" s="7"/>
      <c r="T554" s="8"/>
      <c r="U554" s="1"/>
      <c r="V554" s="1"/>
      <c r="W554" s="1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6"/>
      <c r="AJ554" s="5"/>
      <c r="AK554" s="1"/>
      <c r="AL554" s="5"/>
    </row>
    <row r="555" spans="10:38" x14ac:dyDescent="0.3">
      <c r="J555" s="5"/>
      <c r="K555" s="5"/>
      <c r="L555" s="5"/>
      <c r="M555" s="7"/>
      <c r="N555" s="7"/>
      <c r="O555" s="7"/>
      <c r="P555" s="7"/>
      <c r="Q555" s="7"/>
      <c r="R555" s="7"/>
      <c r="S555" s="7"/>
      <c r="T555" s="8"/>
      <c r="U555" s="1"/>
      <c r="V555" s="1"/>
      <c r="W555" s="1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6"/>
      <c r="AJ555" s="5"/>
      <c r="AK555" s="1"/>
      <c r="AL555" s="5"/>
    </row>
    <row r="556" spans="10:38" x14ac:dyDescent="0.3">
      <c r="J556" s="5"/>
      <c r="K556" s="5"/>
      <c r="L556" s="5"/>
      <c r="M556" s="7"/>
      <c r="N556" s="7"/>
      <c r="O556" s="7"/>
      <c r="P556" s="7"/>
      <c r="Q556" s="7"/>
      <c r="R556" s="7"/>
      <c r="S556" s="7"/>
      <c r="T556" s="8"/>
      <c r="U556" s="1"/>
      <c r="V556" s="1"/>
      <c r="W556" s="1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6"/>
      <c r="AJ556" s="5"/>
      <c r="AK556" s="1"/>
      <c r="AL556" s="5"/>
    </row>
    <row r="557" spans="10:38" x14ac:dyDescent="0.3">
      <c r="J557" s="5"/>
      <c r="K557" s="5"/>
      <c r="L557" s="5"/>
      <c r="M557" s="7"/>
      <c r="N557" s="7"/>
      <c r="O557" s="7"/>
      <c r="P557" s="7"/>
      <c r="Q557" s="7"/>
      <c r="R557" s="7"/>
      <c r="S557" s="7"/>
      <c r="T557" s="8"/>
      <c r="U557" s="1"/>
      <c r="V557" s="1"/>
      <c r="W557" s="1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6"/>
      <c r="AJ557" s="5"/>
      <c r="AK557" s="1"/>
      <c r="AL557" s="5"/>
    </row>
    <row r="558" spans="10:38" x14ac:dyDescent="0.3">
      <c r="J558" s="5"/>
      <c r="K558" s="5"/>
      <c r="L558" s="5"/>
      <c r="M558" s="7"/>
      <c r="N558" s="7"/>
      <c r="O558" s="7"/>
      <c r="P558" s="7"/>
      <c r="Q558" s="7"/>
      <c r="R558" s="7"/>
      <c r="S558" s="7"/>
      <c r="T558" s="8"/>
      <c r="U558" s="1"/>
      <c r="V558" s="1"/>
      <c r="W558" s="1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6"/>
      <c r="AJ558" s="5"/>
      <c r="AK558" s="1"/>
      <c r="AL558" s="5"/>
    </row>
    <row r="559" spans="10:38" x14ac:dyDescent="0.3">
      <c r="J559" s="5"/>
      <c r="K559" s="5"/>
      <c r="L559" s="5"/>
      <c r="M559" s="7"/>
      <c r="N559" s="7"/>
      <c r="O559" s="7"/>
      <c r="P559" s="7"/>
      <c r="Q559" s="7"/>
      <c r="R559" s="7"/>
      <c r="S559" s="7"/>
      <c r="T559" s="8"/>
      <c r="U559" s="1"/>
      <c r="V559" s="1"/>
      <c r="W559" s="1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6"/>
      <c r="AJ559" s="5"/>
      <c r="AK559" s="1"/>
      <c r="AL559" s="5"/>
    </row>
    <row r="560" spans="10:38" x14ac:dyDescent="0.3">
      <c r="J560" s="5"/>
      <c r="K560" s="5"/>
      <c r="L560" s="5"/>
      <c r="M560" s="7"/>
      <c r="N560" s="7"/>
      <c r="O560" s="7"/>
      <c r="P560" s="7"/>
      <c r="Q560" s="7"/>
      <c r="R560" s="7"/>
      <c r="S560" s="7"/>
      <c r="T560" s="8"/>
      <c r="U560" s="1"/>
      <c r="V560" s="1"/>
      <c r="W560" s="1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6"/>
      <c r="AJ560" s="5"/>
      <c r="AK560" s="1"/>
      <c r="AL560" s="5"/>
    </row>
    <row r="561" spans="10:38" x14ac:dyDescent="0.3">
      <c r="J561" s="5"/>
      <c r="K561" s="5"/>
      <c r="L561" s="5"/>
      <c r="M561" s="7"/>
      <c r="N561" s="7"/>
      <c r="O561" s="7"/>
      <c r="P561" s="7"/>
      <c r="Q561" s="7"/>
      <c r="R561" s="7"/>
      <c r="S561" s="7"/>
      <c r="T561" s="8"/>
      <c r="U561" s="1"/>
      <c r="V561" s="1"/>
      <c r="W561" s="1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6"/>
      <c r="AJ561" s="5"/>
      <c r="AK561" s="1"/>
      <c r="AL561" s="5"/>
    </row>
    <row r="562" spans="10:38" x14ac:dyDescent="0.3">
      <c r="J562" s="5"/>
      <c r="K562" s="5"/>
      <c r="L562" s="5"/>
      <c r="M562" s="7"/>
      <c r="N562" s="7"/>
      <c r="O562" s="7"/>
      <c r="P562" s="7"/>
      <c r="Q562" s="7"/>
      <c r="R562" s="7"/>
      <c r="S562" s="7"/>
      <c r="T562" s="8"/>
      <c r="U562" s="1"/>
      <c r="V562" s="1"/>
      <c r="W562" s="1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6"/>
      <c r="AJ562" s="5"/>
      <c r="AK562" s="1"/>
      <c r="AL562" s="5"/>
    </row>
    <row r="563" spans="10:38" x14ac:dyDescent="0.3">
      <c r="J563" s="5"/>
      <c r="K563" s="5"/>
      <c r="L563" s="5"/>
      <c r="M563" s="7"/>
      <c r="N563" s="7"/>
      <c r="O563" s="7"/>
      <c r="P563" s="7"/>
      <c r="Q563" s="7"/>
      <c r="R563" s="7"/>
      <c r="S563" s="7"/>
      <c r="T563" s="8"/>
      <c r="U563" s="1"/>
      <c r="V563" s="1"/>
      <c r="W563" s="1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6"/>
      <c r="AJ563" s="5"/>
      <c r="AK563" s="1"/>
      <c r="AL563" s="5"/>
    </row>
    <row r="564" spans="10:38" x14ac:dyDescent="0.3">
      <c r="J564" s="5"/>
      <c r="K564" s="5"/>
      <c r="L564" s="5"/>
      <c r="M564" s="7"/>
      <c r="N564" s="7"/>
      <c r="O564" s="7"/>
      <c r="P564" s="7"/>
      <c r="Q564" s="7"/>
      <c r="R564" s="7"/>
      <c r="S564" s="7"/>
      <c r="T564" s="8"/>
      <c r="U564" s="1"/>
      <c r="V564" s="1"/>
      <c r="W564" s="1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6"/>
      <c r="AJ564" s="5"/>
      <c r="AK564" s="1"/>
      <c r="AL564" s="5"/>
    </row>
    <row r="565" spans="10:38" x14ac:dyDescent="0.3">
      <c r="J565" s="5"/>
      <c r="K565" s="5"/>
      <c r="L565" s="5"/>
      <c r="M565" s="7"/>
      <c r="N565" s="7"/>
      <c r="O565" s="7"/>
      <c r="P565" s="7"/>
      <c r="Q565" s="7"/>
      <c r="R565" s="7"/>
      <c r="S565" s="7"/>
      <c r="T565" s="8"/>
      <c r="U565" s="1"/>
      <c r="V565" s="1"/>
      <c r="W565" s="1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6"/>
      <c r="AJ565" s="5"/>
      <c r="AK565" s="1"/>
      <c r="AL565" s="5"/>
    </row>
    <row r="566" spans="10:38" x14ac:dyDescent="0.3">
      <c r="J566" s="5"/>
      <c r="K566" s="5"/>
      <c r="L566" s="5"/>
      <c r="M566" s="7"/>
      <c r="N566" s="7"/>
      <c r="O566" s="7"/>
      <c r="P566" s="7"/>
      <c r="Q566" s="7"/>
      <c r="R566" s="7"/>
      <c r="S566" s="7"/>
      <c r="T566" s="8"/>
      <c r="U566" s="1"/>
      <c r="V566" s="1"/>
      <c r="W566" s="1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6"/>
      <c r="AJ566" s="5"/>
      <c r="AK566" s="1"/>
      <c r="AL566" s="5"/>
    </row>
    <row r="567" spans="10:38" x14ac:dyDescent="0.3">
      <c r="J567" s="5"/>
      <c r="K567" s="5"/>
      <c r="L567" s="5"/>
      <c r="M567" s="7"/>
      <c r="N567" s="7"/>
      <c r="O567" s="7"/>
      <c r="P567" s="7"/>
      <c r="Q567" s="7"/>
      <c r="R567" s="7"/>
      <c r="S567" s="7"/>
      <c r="T567" s="8"/>
      <c r="U567" s="1"/>
      <c r="V567" s="1"/>
      <c r="W567" s="1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6"/>
      <c r="AJ567" s="5"/>
      <c r="AK567" s="1"/>
      <c r="AL567" s="5"/>
    </row>
    <row r="568" spans="10:38" x14ac:dyDescent="0.3">
      <c r="J568" s="5"/>
      <c r="K568" s="5"/>
      <c r="L568" s="5"/>
      <c r="M568" s="7"/>
      <c r="N568" s="7"/>
      <c r="O568" s="7"/>
      <c r="P568" s="7"/>
      <c r="Q568" s="7"/>
      <c r="R568" s="7"/>
      <c r="S568" s="7"/>
      <c r="T568" s="8"/>
      <c r="U568" s="1"/>
      <c r="V568" s="1"/>
      <c r="W568" s="1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6"/>
      <c r="AJ568" s="5"/>
      <c r="AK568" s="1"/>
      <c r="AL568" s="5"/>
    </row>
    <row r="569" spans="10:38" x14ac:dyDescent="0.3">
      <c r="J569" s="5"/>
      <c r="K569" s="5"/>
      <c r="L569" s="5"/>
      <c r="M569" s="7"/>
      <c r="N569" s="7"/>
      <c r="O569" s="7"/>
      <c r="P569" s="7"/>
      <c r="Q569" s="7"/>
      <c r="R569" s="7"/>
      <c r="S569" s="7"/>
      <c r="T569" s="8"/>
      <c r="U569" s="1"/>
      <c r="V569" s="1"/>
      <c r="W569" s="1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6"/>
      <c r="AJ569" s="5"/>
      <c r="AK569" s="1"/>
      <c r="AL569" s="5"/>
    </row>
    <row r="570" spans="10:38" x14ac:dyDescent="0.3">
      <c r="J570" s="5"/>
      <c r="K570" s="5"/>
      <c r="L570" s="5"/>
      <c r="M570" s="7"/>
      <c r="N570" s="7"/>
      <c r="O570" s="7"/>
      <c r="P570" s="7"/>
      <c r="Q570" s="7"/>
      <c r="R570" s="7"/>
      <c r="S570" s="7"/>
      <c r="T570" s="8"/>
      <c r="U570" s="1"/>
      <c r="V570" s="1"/>
      <c r="W570" s="1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6"/>
      <c r="AJ570" s="5"/>
      <c r="AK570" s="1"/>
      <c r="AL570" s="5"/>
    </row>
    <row r="571" spans="10:38" x14ac:dyDescent="0.3">
      <c r="J571" s="5"/>
      <c r="K571" s="5"/>
      <c r="L571" s="5"/>
      <c r="M571" s="7"/>
      <c r="N571" s="7"/>
      <c r="O571" s="7"/>
      <c r="P571" s="7"/>
      <c r="Q571" s="7"/>
      <c r="R571" s="7"/>
      <c r="S571" s="7"/>
      <c r="T571" s="8"/>
      <c r="U571" s="1"/>
      <c r="V571" s="1"/>
      <c r="W571" s="1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6"/>
      <c r="AJ571" s="5"/>
      <c r="AK571" s="1"/>
      <c r="AL571" s="5"/>
    </row>
    <row r="572" spans="10:38" x14ac:dyDescent="0.3">
      <c r="J572" s="5"/>
      <c r="K572" s="5"/>
      <c r="L572" s="5"/>
      <c r="M572" s="7"/>
      <c r="N572" s="7"/>
      <c r="O572" s="7"/>
      <c r="P572" s="7"/>
      <c r="Q572" s="7"/>
      <c r="R572" s="7"/>
      <c r="S572" s="7"/>
      <c r="T572" s="8"/>
      <c r="U572" s="1"/>
      <c r="V572" s="1"/>
      <c r="W572" s="1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6"/>
      <c r="AJ572" s="5"/>
      <c r="AK572" s="1"/>
      <c r="AL572" s="5"/>
    </row>
    <row r="573" spans="10:38" x14ac:dyDescent="0.3">
      <c r="J573" s="5"/>
      <c r="K573" s="5"/>
      <c r="L573" s="5"/>
      <c r="M573" s="7"/>
      <c r="N573" s="7"/>
      <c r="O573" s="7"/>
      <c r="P573" s="7"/>
      <c r="Q573" s="7"/>
      <c r="R573" s="7"/>
      <c r="S573" s="7"/>
      <c r="T573" s="8"/>
      <c r="U573" s="1"/>
      <c r="V573" s="1"/>
      <c r="W573" s="1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6"/>
      <c r="AJ573" s="5"/>
      <c r="AK573" s="1"/>
      <c r="AL573" s="5"/>
    </row>
    <row r="574" spans="10:38" x14ac:dyDescent="0.3">
      <c r="J574" s="5"/>
      <c r="K574" s="5"/>
      <c r="L574" s="5"/>
      <c r="M574" s="7"/>
      <c r="N574" s="7"/>
      <c r="O574" s="7"/>
      <c r="P574" s="7"/>
      <c r="Q574" s="7"/>
      <c r="R574" s="7"/>
      <c r="S574" s="7"/>
      <c r="T574" s="8"/>
      <c r="U574" s="1"/>
      <c r="V574" s="1"/>
      <c r="W574" s="1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6"/>
      <c r="AJ574" s="5"/>
      <c r="AK574" s="1"/>
      <c r="AL574" s="5"/>
    </row>
  </sheetData>
  <autoFilter ref="A2:K102" xr:uid="{21EB1D8C-8FBB-45F5-BA57-4DAE95911114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7410E-E3DC-754F-AE32-B09066511E3E}">
  <sheetPr>
    <tabColor theme="9" tint="0.39997558519241921"/>
  </sheetPr>
  <dimension ref="B1:R13"/>
  <sheetViews>
    <sheetView showGridLines="0" zoomScale="130" zoomScaleNormal="130" workbookViewId="0">
      <selection activeCell="B21" sqref="B21"/>
    </sheetView>
  </sheetViews>
  <sheetFormatPr defaultColWidth="11" defaultRowHeight="15.6" x14ac:dyDescent="0.3"/>
  <cols>
    <col min="1" max="1" width="7.5" customWidth="1"/>
    <col min="2" max="2" width="20.8984375" customWidth="1"/>
  </cols>
  <sheetData>
    <row r="1" spans="2:18" x14ac:dyDescent="0.3">
      <c r="C1" s="67">
        <v>1</v>
      </c>
      <c r="D1" s="67">
        <v>2</v>
      </c>
      <c r="E1" s="67">
        <v>3</v>
      </c>
      <c r="F1" s="67">
        <v>4</v>
      </c>
      <c r="G1" s="67">
        <v>5</v>
      </c>
      <c r="H1" s="67">
        <v>6</v>
      </c>
    </row>
    <row r="2" spans="2:18" x14ac:dyDescent="0.3">
      <c r="B2" s="15" t="s">
        <v>667</v>
      </c>
      <c r="C2" s="34" t="str">
        <f>"Forecast "&amp;C1</f>
        <v>Forecast 1</v>
      </c>
      <c r="D2" s="35" t="str">
        <f t="shared" ref="D2:H2" si="0">"Forecast "&amp;D1</f>
        <v>Forecast 2</v>
      </c>
      <c r="E2" s="35" t="str">
        <f t="shared" si="0"/>
        <v>Forecast 3</v>
      </c>
      <c r="F2" s="35" t="str">
        <f t="shared" si="0"/>
        <v>Forecast 4</v>
      </c>
      <c r="G2" s="35" t="str">
        <f t="shared" si="0"/>
        <v>Forecast 5</v>
      </c>
      <c r="H2" s="36" t="str">
        <f t="shared" si="0"/>
        <v>Forecast 6</v>
      </c>
    </row>
    <row r="3" spans="2:18" x14ac:dyDescent="0.3">
      <c r="B3" s="65" t="s">
        <v>427</v>
      </c>
      <c r="C3" s="64" t="e">
        <f>INDEX('Master data'!$B$2:$CL$599,MATCH(Player!$B$2,'Master data'!$A$2:$A$599,0),MATCH($B3&amp;" "&amp;C$1,'Master data'!$B$1:$CL$1,0))/Cockpit!H3</f>
        <v>#N/A</v>
      </c>
      <c r="D3" s="37" t="e">
        <f>INDEX('Master data'!$B$2:$CL$599,MATCH(Player!$B$2,'Master data'!$A$2:$A$599,0),MATCH($B3&amp;" "&amp;D$1,'Master data'!$B$1:$CL$1,0))/Cockpit!I3</f>
        <v>#N/A</v>
      </c>
      <c r="E3" s="37" t="e">
        <f>INDEX('Master data'!$B$2:$CL$599,MATCH(Player!$B$2,'Master data'!$A$2:$A$599,0),MATCH($B3&amp;" "&amp;E$1,'Master data'!$B$1:$CL$1,0))/Cockpit!J3</f>
        <v>#N/A</v>
      </c>
      <c r="F3" s="37" t="e">
        <f>INDEX('Master data'!$B$2:$CL$599,MATCH(Player!$B$2,'Master data'!$A$2:$A$599,0),MATCH($B3&amp;" "&amp;F$1,'Master data'!$B$1:$CL$1,0))/Cockpit!K3</f>
        <v>#N/A</v>
      </c>
      <c r="G3" s="37" t="e">
        <f>INDEX('Master data'!$B$2:$CL$599,MATCH(Player!$B$2,'Master data'!$A$2:$A$599,0),MATCH($B3&amp;" "&amp;G$1,'Master data'!$B$1:$CL$1,0))/Cockpit!L3</f>
        <v>#N/A</v>
      </c>
      <c r="H3" s="38" t="e">
        <f>INDEX('Master data'!$B$2:$CL$599,MATCH(Player!$B$2,'Master data'!$A$2:$A$599,0),MATCH($B3&amp;" "&amp;H$1,'Master data'!$B$1:$CL$1,0))/Cockpit!M3</f>
        <v>#N/A</v>
      </c>
      <c r="M3" s="5">
        <f>AVERAGEIFS('Master data'!AK:AK,'Master data'!$M:$M,"&gt;0")/Cockpit!H3</f>
        <v>41895.552122005967</v>
      </c>
      <c r="N3" s="5">
        <f>AVERAGEIFS('Master data'!BD:BD,'Master data'!$M:$M,"&gt;0")/Cockpit!I3</f>
        <v>66017.650916776736</v>
      </c>
      <c r="O3" s="5">
        <f>AVERAGEIFS('Master data'!BW:BW,'Master data'!$M:$M,"&gt;0")/Cockpit!J3</f>
        <v>0</v>
      </c>
      <c r="P3" s="5" t="e">
        <f>AVERAGEIFS('Master data'!#REF!,'Master data'!$M:$M,"&gt;0")/Cockpit!K3</f>
        <v>#REF!</v>
      </c>
      <c r="Q3" s="5" t="e">
        <f>AVERAGEIFS('Master data'!#REF!,'Master data'!$M:$M,"&gt;0")/Cockpit!L3</f>
        <v>#REF!</v>
      </c>
      <c r="R3" s="5" t="e">
        <f>AVERAGEIFS('Master data'!#REF!,'Master data'!$M:$M,"&gt;0")/Cockpit!M3</f>
        <v>#REF!</v>
      </c>
    </row>
    <row r="4" spans="2:18" x14ac:dyDescent="0.3">
      <c r="B4" s="65" t="s">
        <v>417</v>
      </c>
      <c r="C4" s="64" t="e">
        <f>INDEX('Master data'!$B$2:$CL$599,MATCH(Player!$B$2,'Master data'!$A$2:$A$599,0),MATCH($B4&amp;" "&amp;C$1,'Master data'!$B$1:$CL$1,0))</f>
        <v>#N/A</v>
      </c>
      <c r="D4" s="37" t="e">
        <f>INDEX('Master data'!$B$2:$CL$599,MATCH(Player!$B$2,'Master data'!$A$2:$A$599,0),MATCH($B4&amp;" "&amp;D$1,'Master data'!$B$1:$CL$1,0))</f>
        <v>#N/A</v>
      </c>
      <c r="E4" s="37" t="e">
        <f>INDEX('Master data'!$B$2:$CL$599,MATCH(Player!$B$2,'Master data'!$A$2:$A$599,0),MATCH($B4&amp;" "&amp;E$1,'Master data'!$B$1:$CL$1,0))</f>
        <v>#N/A</v>
      </c>
      <c r="F4" s="37" t="e">
        <f>INDEX('Master data'!$B$2:$CL$599,MATCH(Player!$B$2,'Master data'!$A$2:$A$599,0),MATCH($B4&amp;" "&amp;F$1,'Master data'!$B$1:$CL$1,0))</f>
        <v>#N/A</v>
      </c>
      <c r="G4" s="37" t="e">
        <f>INDEX('Master data'!$B$2:$CL$599,MATCH(Player!$B$2,'Master data'!$A$2:$A$599,0),MATCH($B4&amp;" "&amp;G$1,'Master data'!$B$1:$CL$1,0))</f>
        <v>#N/A</v>
      </c>
      <c r="H4" s="38" t="e">
        <f>INDEX('Master data'!$B$2:$CL$599,MATCH(Player!$B$2,'Master data'!$A$2:$A$599,0),MATCH($B4&amp;" "&amp;H$1,'Master data'!$B$1:$CL$1,0))</f>
        <v>#N/A</v>
      </c>
    </row>
    <row r="5" spans="2:18" x14ac:dyDescent="0.3">
      <c r="B5" s="65" t="s">
        <v>421</v>
      </c>
      <c r="C5" s="64" t="e">
        <f>INDEX('Master data'!$B$2:$CL$599,MATCH(Player!$B$2,'Master data'!$A$2:$A$599,0),MATCH($B5&amp;" "&amp;C$1,'Master data'!$B$1:$CL$1,0))</f>
        <v>#N/A</v>
      </c>
      <c r="D5" s="37" t="e">
        <f>INDEX('Master data'!$B$2:$CL$599,MATCH(Player!$B$2,'Master data'!$A$2:$A$599,0),MATCH($B5&amp;" "&amp;D$1,'Master data'!$B$1:$CL$1,0))</f>
        <v>#N/A</v>
      </c>
      <c r="E5" s="37" t="e">
        <f>INDEX('Master data'!$B$2:$CL$599,MATCH(Player!$B$2,'Master data'!$A$2:$A$599,0),MATCH($B5&amp;" "&amp;E$1,'Master data'!$B$1:$CL$1,0))</f>
        <v>#N/A</v>
      </c>
      <c r="F5" s="37" t="e">
        <f>INDEX('Master data'!$B$2:$CL$599,MATCH(Player!$B$2,'Master data'!$A$2:$A$599,0),MATCH($B5&amp;" "&amp;F$1,'Master data'!$B$1:$CL$1,0))</f>
        <v>#N/A</v>
      </c>
      <c r="G5" s="37" t="e">
        <f>INDEX('Master data'!$B$2:$CL$599,MATCH(Player!$B$2,'Master data'!$A$2:$A$599,0),MATCH($B5&amp;" "&amp;G$1,'Master data'!$B$1:$CL$1,0))</f>
        <v>#N/A</v>
      </c>
      <c r="H5" s="38" t="e">
        <f>INDEX('Master data'!$B$2:$CL$599,MATCH(Player!$B$2,'Master data'!$A$2:$A$599,0),MATCH($B5&amp;" "&amp;H$1,'Master data'!$B$1:$CL$1,0))</f>
        <v>#N/A</v>
      </c>
    </row>
    <row r="6" spans="2:18" x14ac:dyDescent="0.3">
      <c r="B6" s="65" t="s">
        <v>650</v>
      </c>
      <c r="C6" s="64" t="e">
        <f>INDEX('Master data'!$B$2:$CL$599,MATCH(Player!$B$2,'Master data'!$A$2:$A$599,0),MATCH($B6&amp;" "&amp;C$1,'Master data'!$B$1:$CL$1,0))</f>
        <v>#N/A</v>
      </c>
      <c r="D6" s="37" t="e">
        <f>INDEX('Master data'!$B$2:$CL$599,MATCH(Player!$B$2,'Master data'!$A$2:$A$599,0),MATCH($B6&amp;" "&amp;D$1,'Master data'!$B$1:$CL$1,0))</f>
        <v>#N/A</v>
      </c>
      <c r="E6" s="37" t="e">
        <f>INDEX('Master data'!$B$2:$CL$599,MATCH(Player!$B$2,'Master data'!$A$2:$A$599,0),MATCH($B6&amp;" "&amp;E$1,'Master data'!$B$1:$CL$1,0))</f>
        <v>#N/A</v>
      </c>
      <c r="F6" s="37" t="e">
        <f>INDEX('Master data'!$B$2:$CL$599,MATCH(Player!$B$2,'Master data'!$A$2:$A$599,0),MATCH($B6&amp;" "&amp;F$1,'Master data'!$B$1:$CL$1,0))</f>
        <v>#N/A</v>
      </c>
      <c r="G6" s="37" t="e">
        <f>INDEX('Master data'!$B$2:$CL$599,MATCH(Player!$B$2,'Master data'!$A$2:$A$599,0),MATCH($B6&amp;" "&amp;G$1,'Master data'!$B$1:$CL$1,0))</f>
        <v>#N/A</v>
      </c>
      <c r="H6" s="38" t="e">
        <f>INDEX('Master data'!$B$2:$CL$599,MATCH(Player!$B$2,'Master data'!$A$2:$A$599,0),MATCH($B6&amp;" "&amp;H$1,'Master data'!$B$1:$CL$1,0))</f>
        <v>#N/A</v>
      </c>
    </row>
    <row r="7" spans="2:18" x14ac:dyDescent="0.3">
      <c r="B7" s="65" t="s">
        <v>423</v>
      </c>
      <c r="C7" s="64" t="e">
        <f>INDEX('Master data'!$B$2:$CL$599,MATCH(Player!$B$2,'Master data'!$A$2:$A$599,0),MATCH($B7&amp;" "&amp;C$1,'Master data'!$B$1:$CL$1,0))</f>
        <v>#N/A</v>
      </c>
      <c r="D7" s="37" t="e">
        <f>INDEX('Master data'!$B$2:$CL$599,MATCH(Player!$B$2,'Master data'!$A$2:$A$599,0),MATCH($B7&amp;" "&amp;D$1,'Master data'!$B$1:$CL$1,0))</f>
        <v>#N/A</v>
      </c>
      <c r="E7" s="37" t="e">
        <f>INDEX('Master data'!$B$2:$CL$599,MATCH(Player!$B$2,'Master data'!$A$2:$A$599,0),MATCH($B7&amp;" "&amp;E$1,'Master data'!$B$1:$CL$1,0))</f>
        <v>#N/A</v>
      </c>
      <c r="F7" s="37" t="e">
        <f>INDEX('Master data'!$B$2:$CL$599,MATCH(Player!$B$2,'Master data'!$A$2:$A$599,0),MATCH($B7&amp;" "&amp;F$1,'Master data'!$B$1:$CL$1,0))</f>
        <v>#N/A</v>
      </c>
      <c r="G7" s="37" t="e">
        <f>INDEX('Master data'!$B$2:$CL$599,MATCH(Player!$B$2,'Master data'!$A$2:$A$599,0),MATCH($B7&amp;" "&amp;G$1,'Master data'!$B$1:$CL$1,0))</f>
        <v>#N/A</v>
      </c>
      <c r="H7" s="38" t="e">
        <f>INDEX('Master data'!$B$2:$CL$599,MATCH(Player!$B$2,'Master data'!$A$2:$A$599,0),MATCH($B7&amp;" "&amp;H$1,'Master data'!$B$1:$CL$1,0))</f>
        <v>#N/A</v>
      </c>
    </row>
    <row r="8" spans="2:18" x14ac:dyDescent="0.3">
      <c r="B8" s="39" t="s">
        <v>424</v>
      </c>
      <c r="C8" s="64" t="e">
        <f>INDEX('Master data'!$B$2:$CL$599,MATCH(Player!$B$2,'Master data'!$A$2:$A$599,0),MATCH($B8&amp;" "&amp;C$1,'Master data'!$B$1:$CL$1,0))</f>
        <v>#N/A</v>
      </c>
      <c r="D8" s="37" t="e">
        <f>INDEX('Master data'!$B$2:$CL$599,MATCH(Player!$B$2,'Master data'!$A$2:$A$599,0),MATCH($B8&amp;" "&amp;D$1,'Master data'!$B$1:$CL$1,0))</f>
        <v>#N/A</v>
      </c>
      <c r="E8" s="37" t="e">
        <f>INDEX('Master data'!$B$2:$CL$599,MATCH(Player!$B$2,'Master data'!$A$2:$A$599,0),MATCH($B8&amp;" "&amp;E$1,'Master data'!$B$1:$CL$1,0))</f>
        <v>#N/A</v>
      </c>
      <c r="F8" s="37" t="e">
        <f>INDEX('Master data'!$B$2:$CL$599,MATCH(Player!$B$2,'Master data'!$A$2:$A$599,0),MATCH($B8&amp;" "&amp;F$1,'Master data'!$B$1:$CL$1,0))</f>
        <v>#N/A</v>
      </c>
      <c r="G8" s="37" t="e">
        <f>INDEX('Master data'!$B$2:$CL$599,MATCH(Player!$B$2,'Master data'!$A$2:$A$599,0),MATCH($B8&amp;" "&amp;G$1,'Master data'!$B$1:$CL$1,0))</f>
        <v>#N/A</v>
      </c>
      <c r="H8" s="38" t="e">
        <f>INDEX('Master data'!$B$2:$CL$599,MATCH(Player!$B$2,'Master data'!$A$2:$A$599,0),MATCH($B8&amp;" "&amp;H$1,'Master data'!$B$1:$CL$1,0))</f>
        <v>#N/A</v>
      </c>
    </row>
    <row r="9" spans="2:18" x14ac:dyDescent="0.3">
      <c r="B9" s="65" t="s">
        <v>652</v>
      </c>
      <c r="C9" s="64" t="e">
        <f>INDEX('Master data'!$B$2:$CL$599,MATCH(Player!$B$2,'Master data'!$A$2:$A$599,0),MATCH($B9&amp;" "&amp;C$1,'Master data'!$B$1:$CL$1,0))</f>
        <v>#N/A</v>
      </c>
      <c r="D9" s="37" t="e">
        <f>INDEX('Master data'!$B$2:$CL$599,MATCH(Player!$B$2,'Master data'!$A$2:$A$599,0),MATCH($B9&amp;" "&amp;D$1,'Master data'!$B$1:$CL$1,0))</f>
        <v>#N/A</v>
      </c>
      <c r="E9" s="37" t="e">
        <f>INDEX('Master data'!$B$2:$CL$599,MATCH(Player!$B$2,'Master data'!$A$2:$A$599,0),MATCH($B9&amp;" "&amp;E$1,'Master data'!$B$1:$CL$1,0))</f>
        <v>#N/A</v>
      </c>
      <c r="F9" s="37" t="e">
        <f>INDEX('Master data'!$B$2:$CL$599,MATCH(Player!$B$2,'Master data'!$A$2:$A$599,0),MATCH($B9&amp;" "&amp;F$1,'Master data'!$B$1:$CL$1,0))</f>
        <v>#N/A</v>
      </c>
      <c r="G9" s="37" t="e">
        <f>INDEX('Master data'!$B$2:$CL$599,MATCH(Player!$B$2,'Master data'!$A$2:$A$599,0),MATCH($B9&amp;" "&amp;G$1,'Master data'!$B$1:$CL$1,0))</f>
        <v>#N/A</v>
      </c>
      <c r="H9" s="38" t="e">
        <f>INDEX('Master data'!$B$2:$CL$599,MATCH(Player!$B$2,'Master data'!$A$2:$A$599,0),MATCH($B9&amp;" "&amp;H$1,'Master data'!$B$1:$CL$1,0))</f>
        <v>#N/A</v>
      </c>
    </row>
    <row r="10" spans="2:18" x14ac:dyDescent="0.3">
      <c r="B10" s="39" t="s">
        <v>653</v>
      </c>
      <c r="C10" s="64" t="e">
        <f>INDEX('Master data'!$B$2:$CL$599,MATCH(Player!$B$2,'Master data'!$A$2:$A$599,0),MATCH($B10&amp;" "&amp;C$1,'Master data'!$B$1:$CL$1,0))</f>
        <v>#N/A</v>
      </c>
      <c r="D10" s="37" t="e">
        <f>INDEX('Master data'!$B$2:$CL$599,MATCH(Player!$B$2,'Master data'!$A$2:$A$599,0),MATCH($B10&amp;" "&amp;D$1,'Master data'!$B$1:$CL$1,0))</f>
        <v>#N/A</v>
      </c>
      <c r="E10" s="37" t="e">
        <f>INDEX('Master data'!$B$2:$CL$599,MATCH(Player!$B$2,'Master data'!$A$2:$A$599,0),MATCH($B10&amp;" "&amp;E$1,'Master data'!$B$1:$CL$1,0))</f>
        <v>#N/A</v>
      </c>
      <c r="F10" s="37" t="e">
        <f>INDEX('Master data'!$B$2:$CL$599,MATCH(Player!$B$2,'Master data'!$A$2:$A$599,0),MATCH($B10&amp;" "&amp;F$1,'Master data'!$B$1:$CL$1,0))</f>
        <v>#N/A</v>
      </c>
      <c r="G10" s="37" t="e">
        <f>INDEX('Master data'!$B$2:$CL$599,MATCH(Player!$B$2,'Master data'!$A$2:$A$599,0),MATCH($B10&amp;" "&amp;G$1,'Master data'!$B$1:$CL$1,0))</f>
        <v>#N/A</v>
      </c>
      <c r="H10" s="38" t="e">
        <f>INDEX('Master data'!$B$2:$CL$599,MATCH(Player!$B$2,'Master data'!$A$2:$A$599,0),MATCH($B10&amp;" "&amp;H$1,'Master data'!$B$1:$CL$1,0))</f>
        <v>#N/A</v>
      </c>
    </row>
    <row r="11" spans="2:18" x14ac:dyDescent="0.3">
      <c r="B11" s="65" t="s">
        <v>429</v>
      </c>
      <c r="C11" s="64" t="e">
        <f>INDEX('Master data'!$B$2:$CL$599,MATCH(Player!$B$2,'Master data'!$A$2:$A$599,0),MATCH($B11&amp;" "&amp;C$1,'Master data'!$B$1:$CL$1,0))</f>
        <v>#N/A</v>
      </c>
      <c r="D11" s="37" t="e">
        <f>INDEX('Master data'!$B$2:$CL$599,MATCH(Player!$B$2,'Master data'!$A$2:$A$599,0),MATCH($B11&amp;" "&amp;D$1,'Master data'!$B$1:$CL$1,0))</f>
        <v>#N/A</v>
      </c>
      <c r="E11" s="37" t="e">
        <f>INDEX('Master data'!$B$2:$CL$599,MATCH(Player!$B$2,'Master data'!$A$2:$A$599,0),MATCH($B11&amp;" "&amp;E$1,'Master data'!$B$1:$CL$1,0))</f>
        <v>#N/A</v>
      </c>
      <c r="F11" s="37" t="e">
        <f>INDEX('Master data'!$B$2:$CL$599,MATCH(Player!$B$2,'Master data'!$A$2:$A$599,0),MATCH($B11&amp;" "&amp;F$1,'Master data'!$B$1:$CL$1,0))</f>
        <v>#N/A</v>
      </c>
      <c r="G11" s="37" t="e">
        <f>INDEX('Master data'!$B$2:$CL$599,MATCH(Player!$B$2,'Master data'!$A$2:$A$599,0),MATCH($B11&amp;" "&amp;G$1,'Master data'!$B$1:$CL$1,0))</f>
        <v>#N/A</v>
      </c>
      <c r="H11" s="38" t="e">
        <f>INDEX('Master data'!$B$2:$CL$599,MATCH(Player!$B$2,'Master data'!$A$2:$A$599,0),MATCH($B11&amp;" "&amp;H$1,'Master data'!$B$1:$CL$1,0))</f>
        <v>#N/A</v>
      </c>
    </row>
    <row r="12" spans="2:18" x14ac:dyDescent="0.3">
      <c r="B12" s="65" t="s">
        <v>430</v>
      </c>
      <c r="C12" s="64" t="e">
        <f>INDEX('Master data'!$B$2:$CL$599,MATCH(Player!$B$2,'Master data'!$A$2:$A$599,0),MATCH($B12&amp;" "&amp;C$1,'Master data'!$B$1:$CL$1,0))</f>
        <v>#N/A</v>
      </c>
      <c r="D12" s="37" t="e">
        <f>INDEX('Master data'!$B$2:$CL$599,MATCH(Player!$B$2,'Master data'!$A$2:$A$599,0),MATCH($B12&amp;" "&amp;D$1,'Master data'!$B$1:$CL$1,0))</f>
        <v>#N/A</v>
      </c>
      <c r="E12" s="37" t="e">
        <f>INDEX('Master data'!$B$2:$CL$599,MATCH(Player!$B$2,'Master data'!$A$2:$A$599,0),MATCH($B12&amp;" "&amp;E$1,'Master data'!$B$1:$CL$1,0))</f>
        <v>#N/A</v>
      </c>
      <c r="F12" s="37" t="e">
        <f>INDEX('Master data'!$B$2:$CL$599,MATCH(Player!$B$2,'Master data'!$A$2:$A$599,0),MATCH($B12&amp;" "&amp;F$1,'Master data'!$B$1:$CL$1,0))</f>
        <v>#N/A</v>
      </c>
      <c r="G12" s="37" t="e">
        <f>INDEX('Master data'!$B$2:$CL$599,MATCH(Player!$B$2,'Master data'!$A$2:$A$599,0),MATCH($B12&amp;" "&amp;G$1,'Master data'!$B$1:$CL$1,0))</f>
        <v>#N/A</v>
      </c>
      <c r="H12" s="38" t="e">
        <f>INDEX('Master data'!$B$2:$CL$599,MATCH(Player!$B$2,'Master data'!$A$2:$A$599,0),MATCH($B12&amp;" "&amp;H$1,'Master data'!$B$1:$CL$1,0))</f>
        <v>#N/A</v>
      </c>
    </row>
    <row r="13" spans="2:18" x14ac:dyDescent="0.3">
      <c r="B13" s="40" t="s">
        <v>431</v>
      </c>
      <c r="C13" s="61" t="e">
        <f>INDEX('Master data'!$B$2:$CL$599,MATCH(Player!$B$2,'Master data'!$A$2:$A$599,0),MATCH($B13&amp;" "&amp;C$1,'Master data'!$B$1:$CL$1,0))</f>
        <v>#N/A</v>
      </c>
      <c r="D13" s="62" t="e">
        <f>INDEX('Master data'!$B$2:$CL$599,MATCH(Player!$B$2,'Master data'!$A$2:$A$599,0),MATCH($B13&amp;" "&amp;D$1,'Master data'!$B$1:$CL$1,0))</f>
        <v>#N/A</v>
      </c>
      <c r="E13" s="62" t="e">
        <f>INDEX('Master data'!$B$2:$CL$599,MATCH(Player!$B$2,'Master data'!$A$2:$A$599,0),MATCH($B13&amp;" "&amp;E$1,'Master data'!$B$1:$CL$1,0))</f>
        <v>#N/A</v>
      </c>
      <c r="F13" s="62" t="e">
        <f>INDEX('Master data'!$B$2:$CL$599,MATCH(Player!$B$2,'Master data'!$A$2:$A$599,0),MATCH($B13&amp;" "&amp;F$1,'Master data'!$B$1:$CL$1,0))</f>
        <v>#N/A</v>
      </c>
      <c r="G13" s="62" t="e">
        <f>INDEX('Master data'!$B$2:$CL$599,MATCH(Player!$B$2,'Master data'!$A$2:$A$599,0),MATCH($B13&amp;" "&amp;G$1,'Master data'!$B$1:$CL$1,0))</f>
        <v>#N/A</v>
      </c>
      <c r="H13" s="63" t="e">
        <f>INDEX('Master data'!$B$2:$CL$599,MATCH(Player!$B$2,'Master data'!$A$2:$A$599,0),MATCH($B13&amp;" "&amp;H$1,'Master data'!$B$1:$CL$1,0))</f>
        <v>#N/A</v>
      </c>
      <c r="J13" s="28"/>
      <c r="K13" s="28"/>
      <c r="L13" s="28"/>
      <c r="M13" s="28"/>
      <c r="N13" s="28"/>
    </row>
  </sheetData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CEA8051-9371-6A47-97A7-7B97CCA6E0F2}">
          <x14:formula1>
            <xm:f>Lookup!$G:$G</xm:f>
          </x14:formula1>
          <xm:sqref>B2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D462B-AA3C-41B5-B1CE-AED3E6C57669}">
  <sheetPr>
    <tabColor theme="9" tint="0.39997558519241921"/>
  </sheetPr>
  <dimension ref="A1:G25"/>
  <sheetViews>
    <sheetView showGridLines="0" workbookViewId="0">
      <selection activeCell="D2" sqref="D2"/>
    </sheetView>
  </sheetViews>
  <sheetFormatPr defaultRowHeight="15.6" x14ac:dyDescent="0.3"/>
  <cols>
    <col min="1" max="1" width="17.19921875" bestFit="1" customWidth="1"/>
  </cols>
  <sheetData>
    <row r="1" spans="1:7" x14ac:dyDescent="0.3">
      <c r="A1" s="44" t="s">
        <v>385</v>
      </c>
      <c r="B1" s="59" t="s">
        <v>751</v>
      </c>
      <c r="C1" s="59" t="s">
        <v>752</v>
      </c>
      <c r="D1" s="59" t="s">
        <v>3381</v>
      </c>
      <c r="E1" s="59" t="s">
        <v>775</v>
      </c>
      <c r="F1" s="59" t="s">
        <v>776</v>
      </c>
      <c r="G1" s="59" t="s">
        <v>777</v>
      </c>
    </row>
    <row r="2" spans="1:7" x14ac:dyDescent="0.3">
      <c r="A2" s="47" t="s">
        <v>874</v>
      </c>
      <c r="B2" s="45">
        <f>INDEX('Team forecast'!$B$2:$AO$26,MATCH('Expected Clean Sheets'!$A2,'Team forecast'!$B$2:$B$26,0),MATCH('Expected Clean Sheets'!B$1,'Team forecast'!$B$2:$AO$2,0))</f>
        <v>0.41856540084388189</v>
      </c>
      <c r="C2" s="45">
        <f>INDEX('Team forecast'!$B$2:$AO$26,MATCH('Expected Clean Sheets'!$A2,'Team forecast'!$B$2:$B$26,0),MATCH('Expected Clean Sheets'!C$1,'Team forecast'!$B$2:$AO$2,0))</f>
        <v>0.59673998157876562</v>
      </c>
      <c r="D2" s="45">
        <f>INDEX('Team forecast'!$B$2:$AO$26,MATCH('Expected Clean Sheets'!$A2,'Team forecast'!$B$2:$B$26,0),MATCH('Expected Clean Sheets'!D$1,'Team forecast'!$B$2:$AO$2,0))</f>
        <v>0</v>
      </c>
      <c r="E2" s="2">
        <f t="shared" ref="E2:E25" si="0">AVERAGE(B2:D2)</f>
        <v>0.33843512747421584</v>
      </c>
      <c r="F2" s="2">
        <f t="shared" ref="F2:F25" si="1">+MIN(B2:D2)</f>
        <v>0</v>
      </c>
      <c r="G2" s="2">
        <f t="shared" ref="G2:G25" si="2">+MAX(B2:D2)</f>
        <v>0.59673998157876562</v>
      </c>
    </row>
    <row r="3" spans="1:7" x14ac:dyDescent="0.3">
      <c r="A3" s="49" t="s">
        <v>883</v>
      </c>
      <c r="B3" s="45">
        <f>INDEX('Team forecast'!$B$2:$AO$26,MATCH('Expected Clean Sheets'!$A3,'Team forecast'!$B$2:$B$26,0),MATCH('Expected Clean Sheets'!B$1,'Team forecast'!$B$2:$AO$2,0))</f>
        <v>0.51871400527814249</v>
      </c>
      <c r="C3" s="45">
        <f>INDEX('Team forecast'!$B$2:$AO$26,MATCH('Expected Clean Sheets'!$A3,'Team forecast'!$B$2:$B$26,0),MATCH('Expected Clean Sheets'!C$1,'Team forecast'!$B$2:$AO$2,0))</f>
        <v>0.54850006328846879</v>
      </c>
      <c r="D3" s="45">
        <f>INDEX('Team forecast'!$B$2:$AO$26,MATCH('Expected Clean Sheets'!$A3,'Team forecast'!$B$2:$B$26,0),MATCH('Expected Clean Sheets'!D$1,'Team forecast'!$B$2:$AO$2,0))</f>
        <v>0</v>
      </c>
      <c r="E3" s="2">
        <f t="shared" si="0"/>
        <v>0.35573802285553713</v>
      </c>
      <c r="F3" s="2">
        <f t="shared" si="1"/>
        <v>0</v>
      </c>
      <c r="G3" s="2">
        <f t="shared" si="2"/>
        <v>0.54850006328846879</v>
      </c>
    </row>
    <row r="4" spans="1:7" x14ac:dyDescent="0.3">
      <c r="A4" s="49" t="s">
        <v>861</v>
      </c>
      <c r="B4" s="45">
        <f>INDEX('Team forecast'!$B$2:$AO$26,MATCH('Expected Clean Sheets'!$A4,'Team forecast'!$B$2:$B$26,0),MATCH('Expected Clean Sheets'!B$1,'Team forecast'!$B$2:$AO$2,0))</f>
        <v>0.5146295912014941</v>
      </c>
      <c r="C4" s="45">
        <f>INDEX('Team forecast'!$B$2:$AO$26,MATCH('Expected Clean Sheets'!$A4,'Team forecast'!$B$2:$B$26,0),MATCH('Expected Clean Sheets'!C$1,'Team forecast'!$B$2:$AO$2,0))</f>
        <v>0.51565377532228363</v>
      </c>
      <c r="D4" s="45">
        <f>INDEX('Team forecast'!$B$2:$AO$26,MATCH('Expected Clean Sheets'!$A4,'Team forecast'!$B$2:$B$26,0),MATCH('Expected Clean Sheets'!D$1,'Team forecast'!$B$2:$AO$2,0))</f>
        <v>0</v>
      </c>
      <c r="E4" s="2">
        <f t="shared" si="0"/>
        <v>0.3434277888412593</v>
      </c>
      <c r="F4" s="2">
        <f t="shared" si="1"/>
        <v>0</v>
      </c>
      <c r="G4" s="2">
        <f t="shared" si="2"/>
        <v>0.51565377532228363</v>
      </c>
    </row>
    <row r="5" spans="1:7" x14ac:dyDescent="0.3">
      <c r="A5" s="49" t="s">
        <v>877</v>
      </c>
      <c r="B5" s="45">
        <f>INDEX('Team forecast'!$B$2:$AO$26,MATCH('Expected Clean Sheets'!$A5,'Team forecast'!$B$2:$B$26,0),MATCH('Expected Clean Sheets'!B$1,'Team forecast'!$B$2:$AO$2,0))</f>
        <v>0.56003101710248571</v>
      </c>
      <c r="C5" s="45">
        <f>INDEX('Team forecast'!$B$2:$AO$26,MATCH('Expected Clean Sheets'!$A5,'Team forecast'!$B$2:$B$26,0),MATCH('Expected Clean Sheets'!C$1,'Team forecast'!$B$2:$AO$2,0))</f>
        <v>0.4298140883506737</v>
      </c>
      <c r="D5" s="45">
        <f>INDEX('Team forecast'!$B$2:$AO$26,MATCH('Expected Clean Sheets'!$A5,'Team forecast'!$B$2:$B$26,0),MATCH('Expected Clean Sheets'!D$1,'Team forecast'!$B$2:$AO$2,0))</f>
        <v>0</v>
      </c>
      <c r="E5" s="2">
        <f t="shared" si="0"/>
        <v>0.32994836848438647</v>
      </c>
      <c r="F5" s="2">
        <f t="shared" si="1"/>
        <v>0</v>
      </c>
      <c r="G5" s="2">
        <f t="shared" si="2"/>
        <v>0.56003101710248571</v>
      </c>
    </row>
    <row r="6" spans="1:7" x14ac:dyDescent="0.3">
      <c r="A6" s="20" t="s">
        <v>869</v>
      </c>
      <c r="B6" s="45">
        <f>INDEX('Team forecast'!$B$2:$AO$26,MATCH('Expected Clean Sheets'!$A6,'Team forecast'!$B$2:$B$26,0),MATCH('Expected Clean Sheets'!B$1,'Team forecast'!$B$2:$AO$2,0))</f>
        <v>0.37343453510436442</v>
      </c>
      <c r="C6" s="45">
        <f>INDEX('Team forecast'!$B$2:$AO$26,MATCH('Expected Clean Sheets'!$A6,'Team forecast'!$B$2:$B$26,0),MATCH('Expected Clean Sheets'!C$1,'Team forecast'!$B$2:$AO$2,0))</f>
        <v>0.5469402440769694</v>
      </c>
      <c r="D6" s="45">
        <f>INDEX('Team forecast'!$B$2:$AO$26,MATCH('Expected Clean Sheets'!$A6,'Team forecast'!$B$2:$B$26,0),MATCH('Expected Clean Sheets'!D$1,'Team forecast'!$B$2:$AO$2,0))</f>
        <v>0</v>
      </c>
      <c r="E6" s="2">
        <f t="shared" si="0"/>
        <v>0.30679159306044462</v>
      </c>
      <c r="F6" s="2">
        <f t="shared" si="1"/>
        <v>0</v>
      </c>
      <c r="G6" s="2">
        <f t="shared" si="2"/>
        <v>0.5469402440769694</v>
      </c>
    </row>
    <row r="7" spans="1:7" x14ac:dyDescent="0.3">
      <c r="A7" s="49" t="s">
        <v>867</v>
      </c>
      <c r="B7" s="45">
        <f>INDEX('Team forecast'!$B$2:$AO$26,MATCH('Expected Clean Sheets'!$A7,'Team forecast'!$B$2:$B$26,0),MATCH('Expected Clean Sheets'!B$1,'Team forecast'!$B$2:$AO$2,0))</f>
        <v>0.24895635673624289</v>
      </c>
      <c r="C7" s="45">
        <f>INDEX('Team forecast'!$B$2:$AO$26,MATCH('Expected Clean Sheets'!$A7,'Team forecast'!$B$2:$B$26,0),MATCH('Expected Clean Sheets'!C$1,'Team forecast'!$B$2:$AO$2,0))</f>
        <v>0.37379821958456971</v>
      </c>
      <c r="D7" s="45">
        <f>INDEX('Team forecast'!$B$2:$AO$26,MATCH('Expected Clean Sheets'!$A7,'Team forecast'!$B$2:$B$26,0),MATCH('Expected Clean Sheets'!D$1,'Team forecast'!$B$2:$AO$2,0))</f>
        <v>0</v>
      </c>
      <c r="E7" s="2">
        <f t="shared" si="0"/>
        <v>0.20758485877360422</v>
      </c>
      <c r="F7" s="2">
        <f t="shared" si="1"/>
        <v>0</v>
      </c>
      <c r="G7" s="2">
        <f t="shared" si="2"/>
        <v>0.37379821958456971</v>
      </c>
    </row>
    <row r="8" spans="1:7" x14ac:dyDescent="0.3">
      <c r="A8" s="49" t="s">
        <v>889</v>
      </c>
      <c r="B8" s="45">
        <f>INDEX('Team forecast'!$B$2:$AO$26,MATCH('Expected Clean Sheets'!$A8,'Team forecast'!$B$2:$B$26,0),MATCH('Expected Clean Sheets'!B$1,'Team forecast'!$B$2:$AO$2,0))</f>
        <v>0.51551562963131858</v>
      </c>
      <c r="C8" s="45">
        <f>INDEX('Team forecast'!$B$2:$AO$26,MATCH('Expected Clean Sheets'!$A8,'Team forecast'!$B$2:$B$26,0),MATCH('Expected Clean Sheets'!C$1,'Team forecast'!$B$2:$AO$2,0))</f>
        <v>0.34459777999956209</v>
      </c>
      <c r="D8" s="45">
        <f>INDEX('Team forecast'!$B$2:$AO$26,MATCH('Expected Clean Sheets'!$A8,'Team forecast'!$B$2:$B$26,0),MATCH('Expected Clean Sheets'!D$1,'Team forecast'!$B$2:$AO$2,0))</f>
        <v>0</v>
      </c>
      <c r="E8" s="2">
        <f t="shared" si="0"/>
        <v>0.28670446987696024</v>
      </c>
      <c r="F8" s="2">
        <f t="shared" si="1"/>
        <v>0</v>
      </c>
      <c r="G8" s="2">
        <f t="shared" si="2"/>
        <v>0.51551562963131858</v>
      </c>
    </row>
    <row r="9" spans="1:7" x14ac:dyDescent="0.3">
      <c r="A9" s="49" t="s">
        <v>890</v>
      </c>
      <c r="B9" s="45">
        <f>INDEX('Team forecast'!$B$2:$AO$26,MATCH('Expected Clean Sheets'!$A9,'Team forecast'!$B$2:$B$26,0),MATCH('Expected Clean Sheets'!B$1,'Team forecast'!$B$2:$AO$2,0))</f>
        <v>0.3143486973947896</v>
      </c>
      <c r="C9" s="45">
        <f>INDEX('Team forecast'!$B$2:$AO$26,MATCH('Expected Clean Sheets'!$A9,'Team forecast'!$B$2:$B$26,0),MATCH('Expected Clean Sheets'!C$1,'Team forecast'!$B$2:$AO$2,0))</f>
        <v>0.52399131671532295</v>
      </c>
      <c r="D9" s="45">
        <f>INDEX('Team forecast'!$B$2:$AO$26,MATCH('Expected Clean Sheets'!$A9,'Team forecast'!$B$2:$B$26,0),MATCH('Expected Clean Sheets'!D$1,'Team forecast'!$B$2:$AO$2,0))</f>
        <v>0</v>
      </c>
      <c r="E9" s="2">
        <f t="shared" si="0"/>
        <v>0.27944667137003748</v>
      </c>
      <c r="F9" s="2">
        <f t="shared" si="1"/>
        <v>0</v>
      </c>
      <c r="G9" s="2">
        <f t="shared" si="2"/>
        <v>0.52399131671532295</v>
      </c>
    </row>
    <row r="10" spans="1:7" x14ac:dyDescent="0.3">
      <c r="A10" s="20" t="s">
        <v>875</v>
      </c>
      <c r="B10" s="45">
        <f>INDEX('Team forecast'!$B$2:$AO$26,MATCH('Expected Clean Sheets'!$A10,'Team forecast'!$B$2:$B$26,0),MATCH('Expected Clean Sheets'!B$1,'Team forecast'!$B$2:$AO$2,0))</f>
        <v>0.45014352402215202</v>
      </c>
      <c r="C10" s="45">
        <f>INDEX('Team forecast'!$B$2:$AO$26,MATCH('Expected Clean Sheets'!$A10,'Team forecast'!$B$2:$B$26,0),MATCH('Expected Clean Sheets'!C$1,'Team forecast'!$B$2:$AO$2,0))</f>
        <v>0.31372549019607843</v>
      </c>
      <c r="D10" s="45">
        <f>INDEX('Team forecast'!$B$2:$AO$26,MATCH('Expected Clean Sheets'!$A10,'Team forecast'!$B$2:$B$26,0),MATCH('Expected Clean Sheets'!D$1,'Team forecast'!$B$2:$AO$2,0))</f>
        <v>0</v>
      </c>
      <c r="E10" s="2">
        <f t="shared" si="0"/>
        <v>0.25462300473941019</v>
      </c>
      <c r="F10" s="2">
        <f t="shared" si="1"/>
        <v>0</v>
      </c>
      <c r="G10" s="2">
        <f t="shared" si="2"/>
        <v>0.45014352402215202</v>
      </c>
    </row>
    <row r="11" spans="1:7" x14ac:dyDescent="0.3">
      <c r="A11" s="20" t="s">
        <v>891</v>
      </c>
      <c r="B11" s="45">
        <f>INDEX('Team forecast'!$B$2:$AO$26,MATCH('Expected Clean Sheets'!$A11,'Team forecast'!$B$2:$B$26,0),MATCH('Expected Clean Sheets'!B$1,'Team forecast'!$B$2:$AO$2,0))</f>
        <v>0.25147895791583169</v>
      </c>
      <c r="C11" s="45">
        <f>INDEX('Team forecast'!$B$2:$AO$26,MATCH('Expected Clean Sheets'!$A11,'Team forecast'!$B$2:$B$26,0),MATCH('Expected Clean Sheets'!C$1,'Team forecast'!$B$2:$AO$2,0))</f>
        <v>0.27871879264670468</v>
      </c>
      <c r="D11" s="45">
        <f>INDEX('Team forecast'!$B$2:$AO$26,MATCH('Expected Clean Sheets'!$A11,'Team forecast'!$B$2:$B$26,0),MATCH('Expected Clean Sheets'!D$1,'Team forecast'!$B$2:$AO$2,0))</f>
        <v>0</v>
      </c>
      <c r="E11" s="2">
        <f t="shared" si="0"/>
        <v>0.17673258352084545</v>
      </c>
      <c r="F11" s="2">
        <f t="shared" si="1"/>
        <v>0</v>
      </c>
      <c r="G11" s="2">
        <f t="shared" si="2"/>
        <v>0.27871879264670468</v>
      </c>
    </row>
    <row r="12" spans="1:7" x14ac:dyDescent="0.3">
      <c r="A12" s="20" t="s">
        <v>878</v>
      </c>
      <c r="B12" s="45">
        <f>INDEX('Team forecast'!$B$2:$AO$26,MATCH('Expected Clean Sheets'!$A12,'Team forecast'!$B$2:$B$26,0),MATCH('Expected Clean Sheets'!B$1,'Team forecast'!$B$2:$AO$2,0))</f>
        <v>0.35794120374663829</v>
      </c>
      <c r="C12" s="45">
        <f>INDEX('Team forecast'!$B$2:$AO$26,MATCH('Expected Clean Sheets'!$A12,'Team forecast'!$B$2:$B$26,0),MATCH('Expected Clean Sheets'!C$1,'Team forecast'!$B$2:$AO$2,0))</f>
        <v>0.37845165893685329</v>
      </c>
      <c r="D12" s="45">
        <f>INDEX('Team forecast'!$B$2:$AO$26,MATCH('Expected Clean Sheets'!$A12,'Team forecast'!$B$2:$B$26,0),MATCH('Expected Clean Sheets'!D$1,'Team forecast'!$B$2:$AO$2,0))</f>
        <v>0</v>
      </c>
      <c r="E12" s="2">
        <f t="shared" si="0"/>
        <v>0.24546428756116387</v>
      </c>
      <c r="F12" s="2">
        <f t="shared" si="1"/>
        <v>0</v>
      </c>
      <c r="G12" s="2">
        <f t="shared" si="2"/>
        <v>0.37845165893685329</v>
      </c>
    </row>
    <row r="13" spans="1:7" x14ac:dyDescent="0.3">
      <c r="A13" s="49" t="s">
        <v>876</v>
      </c>
      <c r="B13" s="45">
        <f>INDEX('Team forecast'!$B$2:$AO$26,MATCH('Expected Clean Sheets'!$A13,'Team forecast'!$B$2:$B$26,0),MATCH('Expected Clean Sheets'!B$1,'Team forecast'!$B$2:$AO$2,0))</f>
        <v>0.144888023369036</v>
      </c>
      <c r="C13" s="45">
        <f>INDEX('Team forecast'!$B$2:$AO$26,MATCH('Expected Clean Sheets'!$A13,'Team forecast'!$B$2:$B$26,0),MATCH('Expected Clean Sheets'!C$1,'Team forecast'!$B$2:$AO$2,0))</f>
        <v>0.27681660899653981</v>
      </c>
      <c r="D13" s="45">
        <f>INDEX('Team forecast'!$B$2:$AO$26,MATCH('Expected Clean Sheets'!$A13,'Team forecast'!$B$2:$B$26,0),MATCH('Expected Clean Sheets'!D$1,'Team forecast'!$B$2:$AO$2,0))</f>
        <v>0</v>
      </c>
      <c r="E13" s="2">
        <f t="shared" si="0"/>
        <v>0.14056821078852527</v>
      </c>
      <c r="F13" s="2">
        <f t="shared" si="1"/>
        <v>0</v>
      </c>
      <c r="G13" s="2">
        <f t="shared" si="2"/>
        <v>0.27681660899653981</v>
      </c>
    </row>
    <row r="14" spans="1:7" x14ac:dyDescent="0.3">
      <c r="A14" s="49" t="s">
        <v>864</v>
      </c>
      <c r="B14" s="45">
        <f>INDEX('Team forecast'!$B$2:$AO$26,MATCH('Expected Clean Sheets'!$A14,'Team forecast'!$B$2:$B$26,0),MATCH('Expected Clean Sheets'!B$1,'Team forecast'!$B$2:$AO$2,0))</f>
        <v>0.18835443037974681</v>
      </c>
      <c r="C14" s="45">
        <f>INDEX('Team forecast'!$B$2:$AO$26,MATCH('Expected Clean Sheets'!$A14,'Team forecast'!$B$2:$B$26,0),MATCH('Expected Clean Sheets'!C$1,'Team forecast'!$B$2:$AO$2,0))</f>
        <v>0.31150442477876111</v>
      </c>
      <c r="D14" s="45">
        <f>INDEX('Team forecast'!$B$2:$AO$26,MATCH('Expected Clean Sheets'!$A14,'Team forecast'!$B$2:$B$26,0),MATCH('Expected Clean Sheets'!D$1,'Team forecast'!$B$2:$AO$2,0))</f>
        <v>0</v>
      </c>
      <c r="E14" s="2">
        <f t="shared" si="0"/>
        <v>0.16661961838616932</v>
      </c>
      <c r="F14" s="2">
        <f t="shared" si="1"/>
        <v>0</v>
      </c>
      <c r="G14" s="2">
        <f t="shared" si="2"/>
        <v>0.31150442477876111</v>
      </c>
    </row>
    <row r="15" spans="1:7" x14ac:dyDescent="0.3">
      <c r="A15" s="49" t="s">
        <v>884</v>
      </c>
      <c r="B15" s="45">
        <f>INDEX('Team forecast'!$B$2:$AO$26,MATCH('Expected Clean Sheets'!$A15,'Team forecast'!$B$2:$B$26,0),MATCH('Expected Clean Sheets'!B$1,'Team forecast'!$B$2:$AO$2,0))</f>
        <v>0.44915175674422908</v>
      </c>
      <c r="C15" s="45">
        <f>INDEX('Team forecast'!$B$2:$AO$26,MATCH('Expected Clean Sheets'!$A15,'Team forecast'!$B$2:$B$26,0),MATCH('Expected Clean Sheets'!C$1,'Team forecast'!$B$2:$AO$2,0))</f>
        <v>0.28895768833849328</v>
      </c>
      <c r="D15" s="45">
        <f>INDEX('Team forecast'!$B$2:$AO$26,MATCH('Expected Clean Sheets'!$A15,'Team forecast'!$B$2:$B$26,0),MATCH('Expected Clean Sheets'!D$1,'Team forecast'!$B$2:$AO$2,0))</f>
        <v>0</v>
      </c>
      <c r="E15" s="2">
        <f t="shared" si="0"/>
        <v>0.24603648169424078</v>
      </c>
      <c r="F15" s="2">
        <f t="shared" si="1"/>
        <v>0</v>
      </c>
      <c r="G15" s="2">
        <f t="shared" si="2"/>
        <v>0.44915175674422908</v>
      </c>
    </row>
    <row r="16" spans="1:7" x14ac:dyDescent="0.3">
      <c r="A16" s="49" t="s">
        <v>886</v>
      </c>
      <c r="B16" s="45">
        <f>INDEX('Team forecast'!$B$2:$AO$26,MATCH('Expected Clean Sheets'!$A16,'Team forecast'!$B$2:$B$26,0),MATCH('Expected Clean Sheets'!B$1,'Team forecast'!$B$2:$AO$2,0))</f>
        <v>0.13560666137985719</v>
      </c>
      <c r="C16" s="45">
        <f>INDEX('Team forecast'!$B$2:$AO$26,MATCH('Expected Clean Sheets'!$A16,'Team forecast'!$B$2:$B$26,0),MATCH('Expected Clean Sheets'!C$1,'Team forecast'!$B$2:$AO$2,0))</f>
        <v>0.27620955502944211</v>
      </c>
      <c r="D16" s="45">
        <f>INDEX('Team forecast'!$B$2:$AO$26,MATCH('Expected Clean Sheets'!$A16,'Team forecast'!$B$2:$B$26,0),MATCH('Expected Clean Sheets'!D$1,'Team forecast'!$B$2:$AO$2,0))</f>
        <v>0</v>
      </c>
      <c r="E16" s="2">
        <f t="shared" si="0"/>
        <v>0.13727207213643311</v>
      </c>
      <c r="F16" s="2">
        <f t="shared" si="1"/>
        <v>0</v>
      </c>
      <c r="G16" s="2">
        <f t="shared" si="2"/>
        <v>0.27620955502944211</v>
      </c>
    </row>
    <row r="17" spans="1:7" x14ac:dyDescent="0.3">
      <c r="A17" s="49" t="s">
        <v>870</v>
      </c>
      <c r="B17" s="45">
        <f>INDEX('Team forecast'!$B$2:$AO$26,MATCH('Expected Clean Sheets'!$A17,'Team forecast'!$B$2:$B$26,0),MATCH('Expected Clean Sheets'!B$1,'Team forecast'!$B$2:$AO$2,0))</f>
        <v>0.49535917668180812</v>
      </c>
      <c r="C17" s="45">
        <f>INDEX('Team forecast'!$B$2:$AO$26,MATCH('Expected Clean Sheets'!$A17,'Team forecast'!$B$2:$B$26,0),MATCH('Expected Clean Sheets'!C$1,'Team forecast'!$B$2:$AO$2,0))</f>
        <v>0.23362388724035599</v>
      </c>
      <c r="D17" s="45">
        <f>INDEX('Team forecast'!$B$2:$AO$26,MATCH('Expected Clean Sheets'!$A17,'Team forecast'!$B$2:$B$26,0),MATCH('Expected Clean Sheets'!D$1,'Team forecast'!$B$2:$AO$2,0))</f>
        <v>0</v>
      </c>
      <c r="E17" s="2">
        <f t="shared" si="0"/>
        <v>0.24299435464072139</v>
      </c>
      <c r="F17" s="2">
        <f t="shared" si="1"/>
        <v>0</v>
      </c>
      <c r="G17" s="2">
        <f t="shared" si="2"/>
        <v>0.49535917668180812</v>
      </c>
    </row>
    <row r="18" spans="1:7" x14ac:dyDescent="0.3">
      <c r="A18" s="49" t="s">
        <v>860</v>
      </c>
      <c r="B18" s="45">
        <f>INDEX('Team forecast'!$B$2:$AO$26,MATCH('Expected Clean Sheets'!$A18,'Team forecast'!$B$2:$B$26,0),MATCH('Expected Clean Sheets'!B$1,'Team forecast'!$B$2:$AO$2,0))</f>
        <v>0.39570258483140092</v>
      </c>
      <c r="C18" s="45">
        <f>INDEX('Team forecast'!$B$2:$AO$26,MATCH('Expected Clean Sheets'!$A18,'Team forecast'!$B$2:$B$26,0),MATCH('Expected Clean Sheets'!C$1,'Team forecast'!$B$2:$AO$2,0))</f>
        <v>0.23362831858407079</v>
      </c>
      <c r="D18" s="45">
        <f>INDEX('Team forecast'!$B$2:$AO$26,MATCH('Expected Clean Sheets'!$A18,'Team forecast'!$B$2:$B$26,0),MATCH('Expected Clean Sheets'!D$1,'Team forecast'!$B$2:$AO$2,0))</f>
        <v>0</v>
      </c>
      <c r="E18" s="2">
        <f t="shared" si="0"/>
        <v>0.20977696780515723</v>
      </c>
      <c r="F18" s="2">
        <f t="shared" si="1"/>
        <v>0</v>
      </c>
      <c r="G18" s="2">
        <f t="shared" si="2"/>
        <v>0.39570258483140092</v>
      </c>
    </row>
    <row r="19" spans="1:7" x14ac:dyDescent="0.3">
      <c r="A19" s="49" t="s">
        <v>863</v>
      </c>
      <c r="B19" s="45">
        <f>INDEX('Team forecast'!$B$2:$AO$26,MATCH('Expected Clean Sheets'!$A19,'Team forecast'!$B$2:$B$26,0),MATCH('Expected Clean Sheets'!B$1,'Team forecast'!$B$2:$AO$2,0))</f>
        <v>0.3139240506329114</v>
      </c>
      <c r="C19" s="45">
        <f>INDEX('Team forecast'!$B$2:$AO$26,MATCH('Expected Clean Sheets'!$A19,'Team forecast'!$B$2:$B$26,0),MATCH('Expected Clean Sheets'!C$1,'Team forecast'!$B$2:$AO$2,0))</f>
        <v>0.1546961325966851</v>
      </c>
      <c r="D19" s="45">
        <f>INDEX('Team forecast'!$B$2:$AO$26,MATCH('Expected Clean Sheets'!$A19,'Team forecast'!$B$2:$B$26,0),MATCH('Expected Clean Sheets'!D$1,'Team forecast'!$B$2:$AO$2,0))</f>
        <v>0</v>
      </c>
      <c r="E19" s="2">
        <f t="shared" si="0"/>
        <v>0.15620672774319885</v>
      </c>
      <c r="F19" s="2">
        <f t="shared" si="1"/>
        <v>0</v>
      </c>
      <c r="G19" s="2">
        <f t="shared" si="2"/>
        <v>0.3139240506329114</v>
      </c>
    </row>
    <row r="20" spans="1:7" x14ac:dyDescent="0.3">
      <c r="A20" s="49" t="s">
        <v>880</v>
      </c>
      <c r="B20" s="45">
        <f>INDEX('Team forecast'!$B$2:$AO$26,MATCH('Expected Clean Sheets'!$A20,'Team forecast'!$B$2:$B$26,0),MATCH('Expected Clean Sheets'!B$1,'Team forecast'!$B$2:$AO$2,0))</f>
        <v>0.26896724738675959</v>
      </c>
      <c r="C20" s="45">
        <f>INDEX('Team forecast'!$B$2:$AO$26,MATCH('Expected Clean Sheets'!$A20,'Team forecast'!$B$2:$B$26,0),MATCH('Expected Clean Sheets'!C$1,'Team forecast'!$B$2:$AO$2,0))</f>
        <v>0.1181988742964353</v>
      </c>
      <c r="D20" s="45">
        <f>INDEX('Team forecast'!$B$2:$AO$26,MATCH('Expected Clean Sheets'!$A20,'Team forecast'!$B$2:$B$26,0),MATCH('Expected Clean Sheets'!D$1,'Team forecast'!$B$2:$AO$2,0))</f>
        <v>0</v>
      </c>
      <c r="E20" s="2">
        <f t="shared" si="0"/>
        <v>0.12905537389439828</v>
      </c>
      <c r="F20" s="2">
        <f t="shared" si="1"/>
        <v>0</v>
      </c>
      <c r="G20" s="2">
        <f t="shared" si="2"/>
        <v>0.26896724738675959</v>
      </c>
    </row>
    <row r="21" spans="1:7" x14ac:dyDescent="0.3">
      <c r="A21" s="51" t="s">
        <v>893</v>
      </c>
      <c r="B21" s="45">
        <f>INDEX('Team forecast'!$B$2:$AO$26,MATCH('Expected Clean Sheets'!$A21,'Team forecast'!$B$2:$B$26,0),MATCH('Expected Clean Sheets'!B$1,'Team forecast'!$B$2:$AO$2,0))</f>
        <v>0.13360739979445019</v>
      </c>
      <c r="C21" s="45">
        <f>INDEX('Team forecast'!$B$2:$AO$26,MATCH('Expected Clean Sheets'!$A21,'Team forecast'!$B$2:$B$26,0),MATCH('Expected Clean Sheets'!C$1,'Team forecast'!$B$2:$AO$2,0))</f>
        <v>0.25230110595790223</v>
      </c>
      <c r="D21" s="45">
        <f>INDEX('Team forecast'!$B$2:$AO$26,MATCH('Expected Clean Sheets'!$A21,'Team forecast'!$B$2:$B$26,0),MATCH('Expected Clean Sheets'!D$1,'Team forecast'!$B$2:$AO$2,0))</f>
        <v>0</v>
      </c>
      <c r="E21" s="2">
        <f t="shared" si="0"/>
        <v>0.12863616858411747</v>
      </c>
      <c r="F21" s="2">
        <f t="shared" si="1"/>
        <v>0</v>
      </c>
      <c r="G21" s="2">
        <f t="shared" si="2"/>
        <v>0.25230110595790223</v>
      </c>
    </row>
    <row r="22" spans="1:7" x14ac:dyDescent="0.3">
      <c r="A22" s="94" t="s">
        <v>894</v>
      </c>
      <c r="B22" s="45">
        <f>INDEX('Team forecast'!$B$2:$AO$26,MATCH('Expected Clean Sheets'!$A22,'Team forecast'!$B$2:$B$26,0),MATCH('Expected Clean Sheets'!B$1,'Team forecast'!$B$2:$AO$2,0))</f>
        <v>0.2515249837767683</v>
      </c>
      <c r="C22" s="45">
        <f>INDEX('Team forecast'!$B$2:$AO$26,MATCH('Expected Clean Sheets'!$A22,'Team forecast'!$B$2:$B$26,0),MATCH('Expected Clean Sheets'!C$1,'Team forecast'!$B$2:$AO$2,0))</f>
        <v>8.6264100862641011E-2</v>
      </c>
      <c r="D22" s="45">
        <f>INDEX('Team forecast'!$B$2:$AO$26,MATCH('Expected Clean Sheets'!$A22,'Team forecast'!$B$2:$B$26,0),MATCH('Expected Clean Sheets'!D$1,'Team forecast'!$B$2:$AO$2,0))</f>
        <v>0</v>
      </c>
      <c r="E22" s="2">
        <f t="shared" si="0"/>
        <v>0.11259636154646978</v>
      </c>
      <c r="F22" s="2">
        <f t="shared" si="1"/>
        <v>0</v>
      </c>
      <c r="G22" s="2">
        <f t="shared" si="2"/>
        <v>0.2515249837767683</v>
      </c>
    </row>
    <row r="23" spans="1:7" x14ac:dyDescent="0.3">
      <c r="A23" s="94" t="s">
        <v>892</v>
      </c>
      <c r="B23" s="45">
        <f>INDEX('Team forecast'!$B$2:$AO$26,MATCH('Expected Clean Sheets'!$A23,'Team forecast'!$B$2:$B$26,0),MATCH('Expected Clean Sheets'!B$1,'Team forecast'!$B$2:$AO$2,0))</f>
        <v>0.18906028008930381</v>
      </c>
      <c r="C23" s="45">
        <f>INDEX('Team forecast'!$B$2:$AO$26,MATCH('Expected Clean Sheets'!$A23,'Team forecast'!$B$2:$B$26,0),MATCH('Expected Clean Sheets'!C$1,'Team forecast'!$B$2:$AO$2,0))</f>
        <v>8.5171070098060186E-2</v>
      </c>
      <c r="D23" s="45">
        <f>INDEX('Team forecast'!$B$2:$AO$26,MATCH('Expected Clean Sheets'!$A23,'Team forecast'!$B$2:$B$26,0),MATCH('Expected Clean Sheets'!D$1,'Team forecast'!$B$2:$AO$2,0))</f>
        <v>0</v>
      </c>
      <c r="E23" s="2">
        <f t="shared" si="0"/>
        <v>9.1410450062454671E-2</v>
      </c>
      <c r="F23" s="2">
        <f t="shared" si="1"/>
        <v>0</v>
      </c>
      <c r="G23" s="2">
        <f t="shared" si="2"/>
        <v>0.18906028008930381</v>
      </c>
    </row>
    <row r="24" spans="1:7" x14ac:dyDescent="0.3">
      <c r="A24" s="94" t="s">
        <v>868</v>
      </c>
      <c r="B24" s="45">
        <f>INDEX('Team forecast'!$B$2:$AO$26,MATCH('Expected Clean Sheets'!$A24,'Team forecast'!$B$2:$B$26,0),MATCH('Expected Clean Sheets'!B$1,'Team forecast'!$B$2:$AO$2,0))</f>
        <v>0.2185071656956705</v>
      </c>
      <c r="C24" s="45">
        <f>INDEX('Team forecast'!$B$2:$AO$26,MATCH('Expected Clean Sheets'!$A24,'Team forecast'!$B$2:$B$26,0),MATCH('Expected Clean Sheets'!C$1,'Team forecast'!$B$2:$AO$2,0))</f>
        <v>9.4620662225315705E-2</v>
      </c>
      <c r="D24" s="45">
        <f>INDEX('Team forecast'!$B$2:$AO$26,MATCH('Expected Clean Sheets'!$A24,'Team forecast'!$B$2:$B$26,0),MATCH('Expected Clean Sheets'!D$1,'Team forecast'!$B$2:$AO$2,0))</f>
        <v>0</v>
      </c>
      <c r="E24" s="2">
        <f t="shared" si="0"/>
        <v>0.10437594264032873</v>
      </c>
      <c r="F24" s="2">
        <f t="shared" si="1"/>
        <v>0</v>
      </c>
      <c r="G24" s="2">
        <f t="shared" si="2"/>
        <v>0.2185071656956705</v>
      </c>
    </row>
    <row r="25" spans="1:7" x14ac:dyDescent="0.3">
      <c r="A25" s="94" t="s">
        <v>895</v>
      </c>
      <c r="B25" s="45">
        <f>INDEX('Team forecast'!$B$2:$AO$26,MATCH('Expected Clean Sheets'!$A25,'Team forecast'!$B$2:$B$26,0),MATCH('Expected Clean Sheets'!B$1,'Team forecast'!$B$2:$AO$2,0))</f>
        <v>0.1179242002781641</v>
      </c>
      <c r="C25" s="45">
        <f>INDEX('Team forecast'!$B$2:$AO$26,MATCH('Expected Clean Sheets'!$A25,'Team forecast'!$B$2:$B$26,0),MATCH('Expected Clean Sheets'!C$1,'Team forecast'!$B$2:$AO$2,0))</f>
        <v>7.3761854583772393E-2</v>
      </c>
      <c r="D25" s="45">
        <f>INDEX('Team forecast'!$B$2:$AO$26,MATCH('Expected Clean Sheets'!$A25,'Team forecast'!$B$2:$B$26,0),MATCH('Expected Clean Sheets'!D$1,'Team forecast'!$B$2:$AO$2,0))</f>
        <v>0</v>
      </c>
      <c r="E25" s="2">
        <f t="shared" si="0"/>
        <v>6.3895351620645496E-2</v>
      </c>
      <c r="F25" s="2">
        <f t="shared" si="1"/>
        <v>0</v>
      </c>
      <c r="G25" s="2">
        <f t="shared" si="2"/>
        <v>0.1179242002781641</v>
      </c>
    </row>
  </sheetData>
  <autoFilter ref="A1:G25" xr:uid="{4C38D35D-E755-4730-B2DE-5441F44D51F8}">
    <sortState xmlns:xlrd2="http://schemas.microsoft.com/office/spreadsheetml/2017/richdata2" ref="A2:G25">
      <sortCondition descending="1" ref="E1:E25"/>
    </sortState>
  </autoFilter>
  <conditionalFormatting sqref="B2:D25">
    <cfRule type="colorScale" priority="20">
      <colorScale>
        <cfvo type="num" val="$AA$4"/>
        <cfvo type="num" val="$Z$4"/>
        <cfvo type="num" val="$AB$4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F2DF8-FA8E-42F2-8CB3-81A9BAD5E6E6}">
  <sheetPr>
    <tabColor theme="9" tint="0.39997558519241921"/>
  </sheetPr>
  <dimension ref="A1:F25"/>
  <sheetViews>
    <sheetView showGridLines="0" tabSelected="1" workbookViewId="0">
      <selection activeCell="H19" sqref="H19"/>
    </sheetView>
  </sheetViews>
  <sheetFormatPr defaultRowHeight="15.6" x14ac:dyDescent="0.3"/>
  <cols>
    <col min="5" max="5" width="13.8984375" bestFit="1" customWidth="1"/>
    <col min="6" max="6" width="11" bestFit="1" customWidth="1"/>
  </cols>
  <sheetData>
    <row r="1" spans="1:6" x14ac:dyDescent="0.3">
      <c r="A1" s="42" t="s">
        <v>385</v>
      </c>
      <c r="B1" s="43" t="s">
        <v>429</v>
      </c>
      <c r="C1" s="43" t="s">
        <v>475</v>
      </c>
      <c r="D1" s="43" t="s">
        <v>5143</v>
      </c>
      <c r="E1" s="59" t="s">
        <v>5132</v>
      </c>
      <c r="F1" s="59" t="s">
        <v>5144</v>
      </c>
    </row>
    <row r="2" spans="1:6" x14ac:dyDescent="0.3">
      <c r="A2" s="47" t="s">
        <v>874</v>
      </c>
      <c r="B2" s="92">
        <f>INDEX('Team forecast'!$B$2:$AO$26,MATCH($A2,'Team forecast'!$B$2:$B$26,0),MATCH(B$1,'Team forecast'!$B$2:$AO$2,0))</f>
        <v>0.60759493670886078</v>
      </c>
      <c r="C2" s="92">
        <f>INDEX('Team forecast'!$B$2:$AO$26,MATCH($A2,'Team forecast'!$B$2:$B$26,0),MATCH(C$1,'Team forecast'!$B$2:$AO$2,0))</f>
        <v>0.80075365049458302</v>
      </c>
      <c r="D2" s="92">
        <f>INDEX('Team forecast'!$B$2:$AO$26,MATCH($A2,'Team forecast'!$B$2:$B$26,0),MATCH(D$1,'Team forecast'!$B$2:$AO$2,0))</f>
        <v>0</v>
      </c>
      <c r="E2" s="92">
        <f>INDEX('Team forecast'!$B$2:$AO$26,MATCH($A2,'Team forecast'!$B$2:$B$26,0),MATCH(E$1,'Team forecast'!$B$2:$AO$2,0))</f>
        <v>0.96153846153846156</v>
      </c>
      <c r="F2" s="92">
        <f>INDEX('Team forecast'!$B$2:$AO$26,MATCH($A2,'Team forecast'!$B$2:$B$26,0),MATCH(F$1,'Team forecast'!$B$2:$AO$2,0))</f>
        <v>4.7500000000000001E-2</v>
      </c>
    </row>
    <row r="3" spans="1:6" x14ac:dyDescent="0.3">
      <c r="A3" s="49" t="s">
        <v>883</v>
      </c>
      <c r="B3" s="92">
        <f>INDEX('Team forecast'!$B$2:$AO$26,MATCH($A3,'Team forecast'!$B$2:$B$26,0),MATCH(B$1,'Team forecast'!$B$2:$AO$2,0))</f>
        <v>0.71371927042030125</v>
      </c>
      <c r="C3" s="92">
        <f>INDEX('Team forecast'!$B$2:$AO$26,MATCH($A3,'Team forecast'!$B$2:$B$26,0),MATCH(C$1,'Team forecast'!$B$2:$AO$2,0))</f>
        <v>0.79075425790754261</v>
      </c>
      <c r="D3" s="92">
        <f>INDEX('Team forecast'!$B$2:$AO$26,MATCH($A3,'Team forecast'!$B$2:$B$26,0),MATCH(D$1,'Team forecast'!$B$2:$AO$2,0))</f>
        <v>0</v>
      </c>
      <c r="E3" s="92">
        <f>INDEX('Team forecast'!$B$2:$AO$26,MATCH($A3,'Team forecast'!$B$2:$B$26,0),MATCH(E$1,'Team forecast'!$B$2:$AO$2,0))</f>
        <v>0.95238095238095233</v>
      </c>
      <c r="F3" s="92">
        <f>INDEX('Team forecast'!$B$2:$AO$26,MATCH($A3,'Team forecast'!$B$2:$B$26,0),MATCH(F$1,'Team forecast'!$B$2:$AO$2,0))</f>
        <v>9.5000000000000001E-2</v>
      </c>
    </row>
    <row r="4" spans="1:6" x14ac:dyDescent="0.3">
      <c r="A4" s="49" t="s">
        <v>877</v>
      </c>
      <c r="B4" s="92">
        <f>INDEX('Team forecast'!$B$2:$AO$26,MATCH($A4,'Team forecast'!$B$2:$B$26,0),MATCH(B$1,'Team forecast'!$B$2:$AO$2,0))</f>
        <v>0.71942446043165476</v>
      </c>
      <c r="C4" s="92">
        <f>INDEX('Team forecast'!$B$2:$AO$26,MATCH($A4,'Team forecast'!$B$2:$B$26,0),MATCH(C$1,'Team forecast'!$B$2:$AO$2,0))</f>
        <v>0.65666041275797382</v>
      </c>
      <c r="D4" s="92">
        <f>INDEX('Team forecast'!$B$2:$AO$26,MATCH($A4,'Team forecast'!$B$2:$B$26,0),MATCH(D$1,'Team forecast'!$B$2:$AO$2,0))</f>
        <v>0</v>
      </c>
      <c r="E4" s="92">
        <f>INDEX('Team forecast'!$B$2:$AO$26,MATCH($A4,'Team forecast'!$B$2:$B$26,0),MATCH(E$1,'Team forecast'!$B$2:$AO$2,0))</f>
        <v>0.93457943925233633</v>
      </c>
      <c r="F4" s="92">
        <f>INDEX('Team forecast'!$B$2:$AO$26,MATCH($A4,'Team forecast'!$B$2:$B$26,0),MATCH(F$1,'Team forecast'!$B$2:$AO$2,0))</f>
        <v>0.11874999999999999</v>
      </c>
    </row>
    <row r="5" spans="1:6" x14ac:dyDescent="0.3">
      <c r="A5" s="49" t="s">
        <v>861</v>
      </c>
      <c r="B5" s="92">
        <f>INDEX('Team forecast'!$B$2:$AO$26,MATCH($A5,'Team forecast'!$B$2:$B$26,0),MATCH(B$1,'Team forecast'!$B$2:$AO$2,0))</f>
        <v>0.60759493670886078</v>
      </c>
      <c r="C5" s="92">
        <f>INDEX('Team forecast'!$B$2:$AO$26,MATCH($A5,'Team forecast'!$B$2:$B$26,0),MATCH(C$1,'Team forecast'!$B$2:$AO$2,0))</f>
        <v>0.66298342541436472</v>
      </c>
      <c r="D5" s="92">
        <f>INDEX('Team forecast'!$B$2:$AO$26,MATCH($A5,'Team forecast'!$B$2:$B$26,0),MATCH(D$1,'Team forecast'!$B$2:$AO$2,0))</f>
        <v>0</v>
      </c>
      <c r="E5" s="92">
        <f>INDEX('Team forecast'!$B$2:$AO$26,MATCH($A5,'Team forecast'!$B$2:$B$26,0),MATCH(E$1,'Team forecast'!$B$2:$AO$2,0))</f>
        <v>0.93457943925233633</v>
      </c>
      <c r="F5" s="92">
        <f>INDEX('Team forecast'!$B$2:$AO$26,MATCH($A5,'Team forecast'!$B$2:$B$26,0),MATCH(F$1,'Team forecast'!$B$2:$AO$2,0))</f>
        <v>9.8958333333333329E-2</v>
      </c>
    </row>
    <row r="6" spans="1:6" x14ac:dyDescent="0.3">
      <c r="A6" s="20" t="s">
        <v>869</v>
      </c>
      <c r="B6" s="92">
        <f>INDEX('Team forecast'!$B$2:$AO$26,MATCH($A6,'Team forecast'!$B$2:$B$26,0),MATCH(B$1,'Team forecast'!$B$2:$AO$2,0))</f>
        <v>0.45540796963946878</v>
      </c>
      <c r="C6" s="92">
        <f>INDEX('Team forecast'!$B$2:$AO$26,MATCH($A6,'Team forecast'!$B$2:$B$26,0),MATCH(C$1,'Team forecast'!$B$2:$AO$2,0))</f>
        <v>0.77557919856816149</v>
      </c>
      <c r="D6" s="92">
        <f>INDEX('Team forecast'!$B$2:$AO$26,MATCH($A6,'Team forecast'!$B$2:$B$26,0),MATCH(D$1,'Team forecast'!$B$2:$AO$2,0))</f>
        <v>0</v>
      </c>
      <c r="E6" s="92">
        <f>INDEX('Team forecast'!$B$2:$AO$26,MATCH($A6,'Team forecast'!$B$2:$B$26,0),MATCH(E$1,'Team forecast'!$B$2:$AO$2,0))</f>
        <v>0.92592592592592582</v>
      </c>
      <c r="F6" s="92">
        <f>INDEX('Team forecast'!$B$2:$AO$26,MATCH($A6,'Team forecast'!$B$2:$B$26,0),MATCH(F$1,'Team forecast'!$B$2:$AO$2,0))</f>
        <v>0.1158536585365854</v>
      </c>
    </row>
    <row r="7" spans="1:6" x14ac:dyDescent="0.3">
      <c r="A7" s="49" t="s">
        <v>890</v>
      </c>
      <c r="B7" s="92">
        <f>INDEX('Team forecast'!$B$2:$AO$26,MATCH($A7,'Team forecast'!$B$2:$B$26,0),MATCH(B$1,'Team forecast'!$B$2:$AO$2,0))</f>
        <v>0.41002004008016041</v>
      </c>
      <c r="C7" s="92">
        <f>INDEX('Team forecast'!$B$2:$AO$26,MATCH($A7,'Team forecast'!$B$2:$B$26,0),MATCH(C$1,'Team forecast'!$B$2:$AO$2,0))</f>
        <v>0.79908675799086759</v>
      </c>
      <c r="D7" s="92">
        <f>INDEX('Team forecast'!$B$2:$AO$26,MATCH($A7,'Team forecast'!$B$2:$B$26,0),MATCH(D$1,'Team forecast'!$B$2:$AO$2,0))</f>
        <v>0</v>
      </c>
      <c r="E7" s="92">
        <f>INDEX('Team forecast'!$B$2:$AO$26,MATCH($A7,'Team forecast'!$B$2:$B$26,0),MATCH(E$1,'Team forecast'!$B$2:$AO$2,0))</f>
        <v>0.86956521739130443</v>
      </c>
      <c r="F7" s="92">
        <f>INDEX('Team forecast'!$B$2:$AO$26,MATCH($A7,'Team forecast'!$B$2:$B$26,0),MATCH(F$1,'Team forecast'!$B$2:$AO$2,0))</f>
        <v>8.6363636363636365E-2</v>
      </c>
    </row>
    <row r="8" spans="1:6" x14ac:dyDescent="0.3">
      <c r="A8" s="49" t="s">
        <v>889</v>
      </c>
      <c r="B8" s="92">
        <f>INDEX('Team forecast'!$B$2:$AO$26,MATCH($A8,'Team forecast'!$B$2:$B$26,0),MATCH(B$1,'Team forecast'!$B$2:$AO$2,0))</f>
        <v>0.70931849791376911</v>
      </c>
      <c r="C8" s="92">
        <f>INDEX('Team forecast'!$B$2:$AO$26,MATCH($A8,'Team forecast'!$B$2:$B$26,0),MATCH(C$1,'Team forecast'!$B$2:$AO$2,0))</f>
        <v>0.39816970378100669</v>
      </c>
      <c r="D8" s="92">
        <f>INDEX('Team forecast'!$B$2:$AO$26,MATCH($A8,'Team forecast'!$B$2:$B$26,0),MATCH(D$1,'Team forecast'!$B$2:$AO$2,0))</f>
        <v>0</v>
      </c>
      <c r="E8" s="92">
        <f>INDEX('Team forecast'!$B$2:$AO$26,MATCH($A8,'Team forecast'!$B$2:$B$26,0),MATCH(E$1,'Team forecast'!$B$2:$AO$2,0))</f>
        <v>0.86956521739130443</v>
      </c>
      <c r="F8" s="92">
        <f>INDEX('Team forecast'!$B$2:$AO$26,MATCH($A8,'Team forecast'!$B$2:$B$26,0),MATCH(F$1,'Team forecast'!$B$2:$AO$2,0))</f>
        <v>0.1484375</v>
      </c>
    </row>
    <row r="9" spans="1:6" x14ac:dyDescent="0.3">
      <c r="A9" s="49" t="s">
        <v>867</v>
      </c>
      <c r="B9" s="92">
        <f>INDEX('Team forecast'!$B$2:$AO$26,MATCH($A9,'Team forecast'!$B$2:$B$26,0),MATCH(B$1,'Team forecast'!$B$2:$AO$2,0))</f>
        <v>0.23339658444022771</v>
      </c>
      <c r="C9" s="92">
        <f>INDEX('Team forecast'!$B$2:$AO$26,MATCH($A9,'Team forecast'!$B$2:$B$26,0),MATCH(C$1,'Team forecast'!$B$2:$AO$2,0))</f>
        <v>0.47922848664688422</v>
      </c>
      <c r="D9" s="92">
        <f>INDEX('Team forecast'!$B$2:$AO$26,MATCH($A9,'Team forecast'!$B$2:$B$26,0),MATCH(D$1,'Team forecast'!$B$2:$AO$2,0))</f>
        <v>0</v>
      </c>
      <c r="E9" s="92">
        <f>INDEX('Team forecast'!$B$2:$AO$26,MATCH($A9,'Team forecast'!$B$2:$B$26,0),MATCH(E$1,'Team forecast'!$B$2:$AO$2,0))</f>
        <v>0.52631578947368418</v>
      </c>
      <c r="F9" s="92">
        <f>INDEX('Team forecast'!$B$2:$AO$26,MATCH($A9,'Team forecast'!$B$2:$B$26,0),MATCH(F$1,'Team forecast'!$B$2:$AO$2,0))</f>
        <v>1.1728395061728391E-2</v>
      </c>
    </row>
    <row r="10" spans="1:6" x14ac:dyDescent="0.3">
      <c r="A10" s="20" t="s">
        <v>891</v>
      </c>
      <c r="B10" s="92">
        <f>INDEX('Team forecast'!$B$2:$AO$26,MATCH($A10,'Team forecast'!$B$2:$B$26,0),MATCH(B$1,'Team forecast'!$B$2:$AO$2,0))</f>
        <v>0.30420841683366728</v>
      </c>
      <c r="C10" s="92">
        <f>INDEX('Team forecast'!$B$2:$AO$26,MATCH($A10,'Team forecast'!$B$2:$B$26,0),MATCH(C$1,'Team forecast'!$B$2:$AO$2,0))</f>
        <v>0.30569157903186961</v>
      </c>
      <c r="D10" s="92">
        <f>INDEX('Team forecast'!$B$2:$AO$26,MATCH($A10,'Team forecast'!$B$2:$B$26,0),MATCH(D$1,'Team forecast'!$B$2:$AO$2,0))</f>
        <v>0</v>
      </c>
      <c r="E10" s="92">
        <f>INDEX('Team forecast'!$B$2:$AO$26,MATCH($A10,'Team forecast'!$B$2:$B$26,0),MATCH(E$1,'Team forecast'!$B$2:$AO$2,0))</f>
        <v>0.75187969924812026</v>
      </c>
      <c r="F10" s="92">
        <f>INDEX('Team forecast'!$B$2:$AO$26,MATCH($A10,'Team forecast'!$B$2:$B$26,0),MATCH(F$1,'Team forecast'!$B$2:$AO$2,0))</f>
        <v>9.8958333333333329E-2</v>
      </c>
    </row>
    <row r="11" spans="1:6" x14ac:dyDescent="0.3">
      <c r="A11" s="20" t="s">
        <v>875</v>
      </c>
      <c r="B11" s="92">
        <f>INDEX('Team forecast'!$B$2:$AO$26,MATCH($A11,'Team forecast'!$B$2:$B$26,0),MATCH(B$1,'Team forecast'!$B$2:$AO$2,0))</f>
        <v>0.58351938299167849</v>
      </c>
      <c r="C11" s="92">
        <f>INDEX('Team forecast'!$B$2:$AO$26,MATCH($A11,'Team forecast'!$B$2:$B$26,0),MATCH(C$1,'Team forecast'!$B$2:$AO$2,0))</f>
        <v>0.39215686274509798</v>
      </c>
      <c r="D11" s="92">
        <f>INDEX('Team forecast'!$B$2:$AO$26,MATCH($A11,'Team forecast'!$B$2:$B$26,0),MATCH(D$1,'Team forecast'!$B$2:$AO$2,0))</f>
        <v>0</v>
      </c>
      <c r="E11" s="92">
        <f>INDEX('Team forecast'!$B$2:$AO$26,MATCH($A11,'Team forecast'!$B$2:$B$26,0),MATCH(E$1,'Team forecast'!$B$2:$AO$2,0))</f>
        <v>0.7142857142857143</v>
      </c>
      <c r="F11" s="92">
        <f>INDEX('Team forecast'!$B$2:$AO$26,MATCH($A11,'Team forecast'!$B$2:$B$26,0),MATCH(F$1,'Team forecast'!$B$2:$AO$2,0))</f>
        <v>9.4059405940594056E-3</v>
      </c>
    </row>
    <row r="12" spans="1:6" x14ac:dyDescent="0.3">
      <c r="A12" s="49" t="s">
        <v>876</v>
      </c>
      <c r="B12" s="92">
        <f>INDEX('Team forecast'!$B$2:$AO$26,MATCH($A12,'Team forecast'!$B$2:$B$26,0),MATCH(B$1,'Team forecast'!$B$2:$AO$2,0))</f>
        <v>0.1569620253164557</v>
      </c>
      <c r="C12" s="92">
        <f>INDEX('Team forecast'!$B$2:$AO$26,MATCH($A12,'Team forecast'!$B$2:$B$26,0),MATCH(C$1,'Team forecast'!$B$2:$AO$2,0))</f>
        <v>0.31372549019607843</v>
      </c>
      <c r="D12" s="92">
        <f>INDEX('Team forecast'!$B$2:$AO$26,MATCH($A12,'Team forecast'!$B$2:$B$26,0),MATCH(D$1,'Team forecast'!$B$2:$AO$2,0))</f>
        <v>0</v>
      </c>
      <c r="E12" s="92">
        <f>INDEX('Team forecast'!$B$2:$AO$26,MATCH($A12,'Team forecast'!$B$2:$B$26,0),MATCH(E$1,'Team forecast'!$B$2:$AO$2,0))</f>
        <v>0.7246376811594204</v>
      </c>
      <c r="F12" s="92">
        <f>INDEX('Team forecast'!$B$2:$AO$26,MATCH($A12,'Team forecast'!$B$2:$B$26,0),MATCH(F$1,'Team forecast'!$B$2:$AO$2,0))</f>
        <v>6.7857142857142864E-3</v>
      </c>
    </row>
    <row r="13" spans="1:6" x14ac:dyDescent="0.3">
      <c r="A13" s="20" t="s">
        <v>878</v>
      </c>
      <c r="B13" s="92">
        <f>INDEX('Team forecast'!$B$2:$AO$26,MATCH($A13,'Team forecast'!$B$2:$B$26,0),MATCH(B$1,'Team forecast'!$B$2:$AO$2,0))</f>
        <v>0.43785365853658542</v>
      </c>
      <c r="C13" s="92">
        <f>INDEX('Team forecast'!$B$2:$AO$26,MATCH($A13,'Team forecast'!$B$2:$B$26,0),MATCH(C$1,'Team forecast'!$B$2:$AO$2,0))</f>
        <v>0.4851944345344274</v>
      </c>
      <c r="D13" s="92">
        <f>INDEX('Team forecast'!$B$2:$AO$26,MATCH($A13,'Team forecast'!$B$2:$B$26,0),MATCH(D$1,'Team forecast'!$B$2:$AO$2,0))</f>
        <v>0</v>
      </c>
      <c r="E13" s="92">
        <f>INDEX('Team forecast'!$B$2:$AO$26,MATCH($A13,'Team forecast'!$B$2:$B$26,0),MATCH(E$1,'Team forecast'!$B$2:$AO$2,0))</f>
        <v>0.65359477124183007</v>
      </c>
      <c r="F13" s="92">
        <f>INDEX('Team forecast'!$B$2:$AO$26,MATCH($A13,'Team forecast'!$B$2:$B$26,0),MATCH(F$1,'Team forecast'!$B$2:$AO$2,0))</f>
        <v>1.7272727272727269E-2</v>
      </c>
    </row>
    <row r="14" spans="1:6" x14ac:dyDescent="0.3">
      <c r="A14" s="49" t="s">
        <v>886</v>
      </c>
      <c r="B14" s="92">
        <f>INDEX('Team forecast'!$B$2:$AO$26,MATCH($A14,'Team forecast'!$B$2:$B$26,0),MATCH(B$1,'Team forecast'!$B$2:$AO$2,0))</f>
        <v>0.105471847739889</v>
      </c>
      <c r="C14" s="92">
        <f>INDEX('Team forecast'!$B$2:$AO$26,MATCH($A14,'Team forecast'!$B$2:$B$26,0),MATCH(C$1,'Team forecast'!$B$2:$AO$2,0))</f>
        <v>0.33539731682146551</v>
      </c>
      <c r="D14" s="92">
        <f>INDEX('Team forecast'!$B$2:$AO$26,MATCH($A14,'Team forecast'!$B$2:$B$26,0),MATCH(D$1,'Team forecast'!$B$2:$AO$2,0))</f>
        <v>0</v>
      </c>
      <c r="E14" s="92">
        <f>INDEX('Team forecast'!$B$2:$AO$26,MATCH($A14,'Team forecast'!$B$2:$B$26,0),MATCH(E$1,'Team forecast'!$B$2:$AO$2,0))</f>
        <v>0.25</v>
      </c>
      <c r="F14" s="92">
        <f>INDEX('Team forecast'!$B$2:$AO$26,MATCH($A14,'Team forecast'!$B$2:$B$26,0),MATCH(F$1,'Team forecast'!$B$2:$AO$2,0))</f>
        <v>3.518518518518518E-3</v>
      </c>
    </row>
    <row r="15" spans="1:6" x14ac:dyDescent="0.3">
      <c r="A15" s="49" t="s">
        <v>884</v>
      </c>
      <c r="B15" s="92">
        <f>INDEX('Team forecast'!$B$2:$AO$26,MATCH($A15,'Team forecast'!$B$2:$B$26,0),MATCH(B$1,'Team forecast'!$B$2:$AO$2,0))</f>
        <v>0.52401038286826729</v>
      </c>
      <c r="C15" s="92">
        <f>INDEX('Team forecast'!$B$2:$AO$26,MATCH($A15,'Team forecast'!$B$2:$B$26,0),MATCH(C$1,'Team forecast'!$B$2:$AO$2,0))</f>
        <v>0.37564499484004132</v>
      </c>
      <c r="D15" s="92">
        <f>INDEX('Team forecast'!$B$2:$AO$26,MATCH($A15,'Team forecast'!$B$2:$B$26,0),MATCH(D$1,'Team forecast'!$B$2:$AO$2,0))</f>
        <v>0</v>
      </c>
      <c r="E15" s="92">
        <f>INDEX('Team forecast'!$B$2:$AO$26,MATCH($A15,'Team forecast'!$B$2:$B$26,0),MATCH(E$1,'Team forecast'!$B$2:$AO$2,0))</f>
        <v>0.65359477124183007</v>
      </c>
      <c r="F15" s="92">
        <f>INDEX('Team forecast'!$B$2:$AO$26,MATCH($A15,'Team forecast'!$B$2:$B$26,0),MATCH(F$1,'Team forecast'!$B$2:$AO$2,0))</f>
        <v>8.6363636363636365E-3</v>
      </c>
    </row>
    <row r="16" spans="1:6" x14ac:dyDescent="0.3">
      <c r="A16" s="49" t="s">
        <v>870</v>
      </c>
      <c r="B16" s="92">
        <f>INDEX('Team forecast'!$B$2:$AO$26,MATCH($A16,'Team forecast'!$B$2:$B$26,0),MATCH(B$1,'Team forecast'!$B$2:$AO$2,0))</f>
        <v>0.56654851943847506</v>
      </c>
      <c r="C16" s="92">
        <f>INDEX('Team forecast'!$B$2:$AO$26,MATCH($A16,'Team forecast'!$B$2:$B$26,0),MATCH(C$1,'Team forecast'!$B$2:$AO$2,0))</f>
        <v>0.24591988130563791</v>
      </c>
      <c r="D16" s="92">
        <f>INDEX('Team forecast'!$B$2:$AO$26,MATCH($A16,'Team forecast'!$B$2:$B$26,0),MATCH(D$1,'Team forecast'!$B$2:$AO$2,0))</f>
        <v>0</v>
      </c>
      <c r="E16" s="92">
        <f>INDEX('Team forecast'!$B$2:$AO$26,MATCH($A16,'Team forecast'!$B$2:$B$26,0),MATCH(E$1,'Team forecast'!$B$2:$AO$2,0))</f>
        <v>0.47619047619047611</v>
      </c>
      <c r="F16" s="92">
        <f>INDEX('Team forecast'!$B$2:$AO$26,MATCH($A16,'Team forecast'!$B$2:$B$26,0),MATCH(F$1,'Team forecast'!$B$2:$AO$2,0))</f>
        <v>3.166666666666667E-3</v>
      </c>
    </row>
    <row r="17" spans="1:6" x14ac:dyDescent="0.3">
      <c r="A17" s="49" t="s">
        <v>864</v>
      </c>
      <c r="B17" s="92">
        <f>INDEX('Team forecast'!$B$2:$AO$26,MATCH($A17,'Team forecast'!$B$2:$B$26,0),MATCH(B$1,'Team forecast'!$B$2:$AO$2,0))</f>
        <v>0.1569620253164557</v>
      </c>
      <c r="C17" s="92">
        <f>INDEX('Team forecast'!$B$2:$AO$26,MATCH($A17,'Team forecast'!$B$2:$B$26,0),MATCH(C$1,'Team forecast'!$B$2:$AO$2,0))</f>
        <v>0.42477876106194679</v>
      </c>
      <c r="D17" s="92">
        <f>INDEX('Team forecast'!$B$2:$AO$26,MATCH($A17,'Team forecast'!$B$2:$B$26,0),MATCH(D$1,'Team forecast'!$B$2:$AO$2,0))</f>
        <v>0</v>
      </c>
      <c r="E17" s="92">
        <f>INDEX('Team forecast'!$B$2:$AO$26,MATCH($A17,'Team forecast'!$B$2:$B$26,0),MATCH(E$1,'Team forecast'!$B$2:$AO$2,0))</f>
        <v>0.59523809523809523</v>
      </c>
      <c r="F17" s="92">
        <f>INDEX('Team forecast'!$B$2:$AO$26,MATCH($A17,'Team forecast'!$B$2:$B$26,0),MATCH(F$1,'Team forecast'!$B$2:$AO$2,0))</f>
        <v>1.1728395061728391E-2</v>
      </c>
    </row>
    <row r="18" spans="1:6" x14ac:dyDescent="0.3">
      <c r="A18" s="49" t="s">
        <v>860</v>
      </c>
      <c r="B18" s="92">
        <f>INDEX('Team forecast'!$B$2:$AO$26,MATCH($A18,'Team forecast'!$B$2:$B$26,0),MATCH(B$1,'Team forecast'!$B$2:$AO$2,0))</f>
        <v>0.39240506329113928</v>
      </c>
      <c r="C18" s="92">
        <f>INDEX('Team forecast'!$B$2:$AO$26,MATCH($A18,'Team forecast'!$B$2:$B$26,0),MATCH(C$1,'Team forecast'!$B$2:$AO$2,0))</f>
        <v>0.2831858407079646</v>
      </c>
      <c r="D18" s="92">
        <f>INDEX('Team forecast'!$B$2:$AO$26,MATCH($A18,'Team forecast'!$B$2:$B$26,0),MATCH(D$1,'Team forecast'!$B$2:$AO$2,0))</f>
        <v>0</v>
      </c>
      <c r="E18" s="92">
        <f>INDEX('Team forecast'!$B$2:$AO$26,MATCH($A18,'Team forecast'!$B$2:$B$26,0),MATCH(E$1,'Team forecast'!$B$2:$AO$2,0))</f>
        <v>0.43478260869565227</v>
      </c>
      <c r="F18" s="92">
        <f>INDEX('Team forecast'!$B$2:$AO$26,MATCH($A18,'Team forecast'!$B$2:$B$26,0),MATCH(F$1,'Team forecast'!$B$2:$AO$2,0))</f>
        <v>6.2913907284768214E-3</v>
      </c>
    </row>
    <row r="19" spans="1:6" x14ac:dyDescent="0.3">
      <c r="A19" s="49" t="s">
        <v>880</v>
      </c>
      <c r="B19" s="92">
        <f>INDEX('Team forecast'!$B$2:$AO$26,MATCH($A19,'Team forecast'!$B$2:$B$26,0),MATCH(B$1,'Team forecast'!$B$2:$AO$2,0))</f>
        <v>0.27687804878048777</v>
      </c>
      <c r="C19" s="92">
        <f>INDEX('Team forecast'!$B$2:$AO$26,MATCH($A19,'Team forecast'!$B$2:$B$26,0),MATCH(C$1,'Team forecast'!$B$2:$AO$2,0))</f>
        <v>0.1181988742964353</v>
      </c>
      <c r="D19" s="92">
        <f>INDEX('Team forecast'!$B$2:$AO$26,MATCH($A19,'Team forecast'!$B$2:$B$26,0),MATCH(D$1,'Team forecast'!$B$2:$AO$2,0))</f>
        <v>0</v>
      </c>
      <c r="E19" s="92">
        <f>INDEX('Team forecast'!$B$2:$AO$26,MATCH($A19,'Team forecast'!$B$2:$B$26,0),MATCH(E$1,'Team forecast'!$B$2:$AO$2,0))</f>
        <v>0.51546391752577325</v>
      </c>
      <c r="F19" s="92">
        <f>INDEX('Team forecast'!$B$2:$AO$26,MATCH($A19,'Team forecast'!$B$2:$B$26,0),MATCH(F$1,'Team forecast'!$B$2:$AO$2,0))</f>
        <v>6.7857142857142864E-3</v>
      </c>
    </row>
    <row r="20" spans="1:6" x14ac:dyDescent="0.3">
      <c r="A20" s="49" t="s">
        <v>863</v>
      </c>
      <c r="B20" s="92">
        <f>INDEX('Team forecast'!$B$2:$AO$26,MATCH($A20,'Team forecast'!$B$2:$B$26,0),MATCH(B$1,'Team forecast'!$B$2:$AO$2,0))</f>
        <v>0.30379746835443039</v>
      </c>
      <c r="C20" s="92">
        <f>INDEX('Team forecast'!$B$2:$AO$26,MATCH($A20,'Team forecast'!$B$2:$B$26,0),MATCH(C$1,'Team forecast'!$B$2:$AO$2,0))</f>
        <v>0.11602209944751379</v>
      </c>
      <c r="D20" s="92">
        <f>INDEX('Team forecast'!$B$2:$AO$26,MATCH($A20,'Team forecast'!$B$2:$B$26,0),MATCH(D$1,'Team forecast'!$B$2:$AO$2,0))</f>
        <v>0</v>
      </c>
      <c r="E20" s="92">
        <f>INDEX('Team forecast'!$B$2:$AO$26,MATCH($A20,'Team forecast'!$B$2:$B$26,0),MATCH(E$1,'Team forecast'!$B$2:$AO$2,0))</f>
        <v>0.45454545454545459</v>
      </c>
      <c r="F20" s="92">
        <f>INDEX('Team forecast'!$B$2:$AO$26,MATCH($A20,'Team forecast'!$B$2:$B$26,0),MATCH(F$1,'Team forecast'!$B$2:$AO$2,0))</f>
        <v>3.7848605577689241E-3</v>
      </c>
    </row>
    <row r="21" spans="1:6" x14ac:dyDescent="0.3">
      <c r="A21" s="51" t="s">
        <v>893</v>
      </c>
      <c r="B21" s="92">
        <f>INDEX('Team forecast'!$B$2:$AO$26,MATCH($A21,'Team forecast'!$B$2:$B$26,0),MATCH(B$1,'Team forecast'!$B$2:$AO$2,0))</f>
        <v>9.3525179856115109E-2</v>
      </c>
      <c r="C21" s="92">
        <f>INDEX('Team forecast'!$B$2:$AO$26,MATCH($A21,'Team forecast'!$B$2:$B$26,0),MATCH(C$1,'Team forecast'!$B$2:$AO$2,0))</f>
        <v>0.23653228683553329</v>
      </c>
      <c r="D21" s="92">
        <f>INDEX('Team forecast'!$B$2:$AO$26,MATCH($A21,'Team forecast'!$B$2:$B$26,0),MATCH(D$1,'Team forecast'!$B$2:$AO$2,0))</f>
        <v>0</v>
      </c>
      <c r="E21" s="92">
        <f>INDEX('Team forecast'!$B$2:$AO$26,MATCH($A21,'Team forecast'!$B$2:$B$26,0),MATCH(E$1,'Team forecast'!$B$2:$AO$2,0))</f>
        <v>0.1538461538461538</v>
      </c>
      <c r="F21" s="92">
        <f>INDEX('Team forecast'!$B$2:$AO$26,MATCH($A21,'Team forecast'!$B$2:$B$26,0),MATCH(F$1,'Team forecast'!$B$2:$AO$2,0))</f>
        <v>1.8962075848303389E-3</v>
      </c>
    </row>
    <row r="22" spans="1:6" x14ac:dyDescent="0.3">
      <c r="A22" s="94" t="s">
        <v>894</v>
      </c>
      <c r="B22" s="92">
        <f>INDEX('Team forecast'!$B$2:$AO$26,MATCH($A22,'Team forecast'!$B$2:$B$26,0),MATCH(B$1,'Team forecast'!$B$2:$AO$2,0))</f>
        <v>0.19857235561323819</v>
      </c>
      <c r="C22" s="92">
        <f>INDEX('Team forecast'!$B$2:$AO$26,MATCH($A22,'Team forecast'!$B$2:$B$26,0),MATCH(C$1,'Team forecast'!$B$2:$AO$2,0))</f>
        <v>6.3260340632603398E-2</v>
      </c>
      <c r="D22" s="92">
        <f>INDEX('Team forecast'!$B$2:$AO$26,MATCH($A22,'Team forecast'!$B$2:$B$26,0),MATCH(D$1,'Team forecast'!$B$2:$AO$2,0))</f>
        <v>0</v>
      </c>
      <c r="E22" s="92">
        <f>INDEX('Team forecast'!$B$2:$AO$26,MATCH($A22,'Team forecast'!$B$2:$B$26,0),MATCH(E$1,'Team forecast'!$B$2:$AO$2,0))</f>
        <v>0.32786885245901642</v>
      </c>
      <c r="F22" s="92">
        <f>INDEX('Team forecast'!$B$2:$AO$26,MATCH($A22,'Team forecast'!$B$2:$B$26,0),MATCH(F$1,'Team forecast'!$B$2:$AO$2,0))</f>
        <v>1.217948717948718E-3</v>
      </c>
    </row>
    <row r="23" spans="1:6" x14ac:dyDescent="0.3">
      <c r="A23" s="94" t="s">
        <v>892</v>
      </c>
      <c r="B23" s="92">
        <f>INDEX('Team forecast'!$B$2:$AO$26,MATCH($A23,'Team forecast'!$B$2:$B$26,0),MATCH(B$1,'Team forecast'!$B$2:$AO$2,0))</f>
        <v>0.1644002435559164</v>
      </c>
      <c r="C23" s="92">
        <f>INDEX('Team forecast'!$B$2:$AO$26,MATCH($A23,'Team forecast'!$B$2:$B$26,0),MATCH(C$1,'Team forecast'!$B$2:$AO$2,0))</f>
        <v>5.5110692416391889E-2</v>
      </c>
      <c r="D23" s="92">
        <f>INDEX('Team forecast'!$B$2:$AO$26,MATCH($A23,'Team forecast'!$B$2:$B$26,0),MATCH(D$1,'Team forecast'!$B$2:$AO$2,0))</f>
        <v>0</v>
      </c>
      <c r="E23" s="92">
        <f>INDEX('Team forecast'!$B$2:$AO$26,MATCH($A23,'Team forecast'!$B$2:$B$26,0),MATCH(E$1,'Team forecast'!$B$2:$AO$2,0))</f>
        <v>0.11111111111111116</v>
      </c>
      <c r="F23" s="92">
        <f>INDEX('Team forecast'!$B$2:$AO$26,MATCH($A23,'Team forecast'!$B$2:$B$26,0),MATCH(F$1,'Team forecast'!$B$2:$AO$2,0))</f>
        <v>4.7476261869065458E-4</v>
      </c>
    </row>
    <row r="24" spans="1:6" x14ac:dyDescent="0.3">
      <c r="A24" s="94" t="s">
        <v>868</v>
      </c>
      <c r="B24" s="92">
        <f>INDEX('Team forecast'!$B$2:$AO$26,MATCH($A24,'Team forecast'!$B$2:$B$26,0),MATCH(B$1,'Team forecast'!$B$2:$AO$2,0))</f>
        <v>0.1631269012865954</v>
      </c>
      <c r="C24" s="92">
        <f>INDEX('Team forecast'!$B$2:$AO$26,MATCH($A24,'Team forecast'!$B$2:$B$26,0),MATCH(C$1,'Team forecast'!$B$2:$AO$2,0))</f>
        <v>7.8850551854429754E-2</v>
      </c>
      <c r="D24" s="92">
        <f>INDEX('Team forecast'!$B$2:$AO$26,MATCH($A24,'Team forecast'!$B$2:$B$26,0),MATCH(D$1,'Team forecast'!$B$2:$AO$2,0))</f>
        <v>0</v>
      </c>
      <c r="E24" s="92">
        <f>INDEX('Team forecast'!$B$2:$AO$26,MATCH($A24,'Team forecast'!$B$2:$B$26,0),MATCH(E$1,'Team forecast'!$B$2:$AO$2,0))</f>
        <v>0.25316455696202528</v>
      </c>
      <c r="F24" s="92">
        <f>INDEX('Team forecast'!$B$2:$AO$26,MATCH($A24,'Team forecast'!$B$2:$B$26,0),MATCH(F$1,'Team forecast'!$B$2:$AO$2,0))</f>
        <v>1.0919540229885061E-3</v>
      </c>
    </row>
    <row r="25" spans="1:6" x14ac:dyDescent="0.3">
      <c r="A25" s="94" t="s">
        <v>895</v>
      </c>
      <c r="B25" s="92">
        <f>INDEX('Team forecast'!$B$2:$AO$26,MATCH($A25,'Team forecast'!$B$2:$B$26,0),MATCH(B$1,'Team forecast'!$B$2:$AO$2,0))</f>
        <v>0.1109874826147427</v>
      </c>
      <c r="C25" s="92">
        <f>INDEX('Team forecast'!$B$2:$AO$26,MATCH($A25,'Team forecast'!$B$2:$B$26,0),MATCH(C$1,'Team forecast'!$B$2:$AO$2,0))</f>
        <v>6.3926940639269403E-2</v>
      </c>
      <c r="D25" s="92">
        <f>INDEX('Team forecast'!$B$2:$AO$26,MATCH($A25,'Team forecast'!$B$2:$B$26,0),MATCH(D$1,'Team forecast'!$B$2:$AO$2,0))</f>
        <v>0</v>
      </c>
      <c r="E25" s="92">
        <f>INDEX('Team forecast'!$B$2:$AO$26,MATCH($A25,'Team forecast'!$B$2:$B$26,0),MATCH(E$1,'Team forecast'!$B$2:$AO$2,0))</f>
        <v>0.17241379310344834</v>
      </c>
      <c r="F25" s="92">
        <f>INDEX('Team forecast'!$B$2:$AO$26,MATCH($A25,'Team forecast'!$B$2:$B$26,0),MATCH(F$1,'Team forecast'!$B$2:$AO$2,0))</f>
        <v>1.1875E-3</v>
      </c>
    </row>
  </sheetData>
  <autoFilter ref="A1:F25" xr:uid="{1E55F177-4D4C-48ED-ADF3-008421770BEB}">
    <sortState xmlns:xlrd2="http://schemas.microsoft.com/office/spreadsheetml/2017/richdata2" ref="A2:F25">
      <sortCondition descending="1" ref="E1:E25"/>
    </sortState>
  </autoFilter>
  <conditionalFormatting sqref="B2:F25">
    <cfRule type="colorScale" priority="1">
      <colorScale>
        <cfvo type="num" val="$V$4"/>
        <cfvo type="num" val="$U$4"/>
        <cfvo type="num" val="$W$4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BA334-CBF7-494B-816A-1AC359CA5A36}">
  <sheetPr>
    <tabColor theme="9" tint="0.39997558519241921"/>
  </sheetPr>
  <dimension ref="A1:G25"/>
  <sheetViews>
    <sheetView showGridLines="0" topLeftCell="A2" workbookViewId="0">
      <selection activeCell="F2" sqref="F2:F25"/>
    </sheetView>
  </sheetViews>
  <sheetFormatPr defaultRowHeight="15.6" x14ac:dyDescent="0.3"/>
  <sheetData>
    <row r="1" spans="1:7" ht="31.2" x14ac:dyDescent="0.3">
      <c r="A1" s="44" t="s">
        <v>385</v>
      </c>
      <c r="B1" s="59" t="s">
        <v>784</v>
      </c>
      <c r="C1" s="59" t="s">
        <v>489</v>
      </c>
      <c r="D1" s="59" t="s">
        <v>5145</v>
      </c>
      <c r="E1" s="59" t="s">
        <v>775</v>
      </c>
      <c r="F1" s="59" t="s">
        <v>776</v>
      </c>
      <c r="G1" s="59" t="s">
        <v>777</v>
      </c>
    </row>
    <row r="2" spans="1:7" x14ac:dyDescent="0.3">
      <c r="A2" s="47" t="s">
        <v>883</v>
      </c>
      <c r="B2" s="91">
        <f>INDEX('Team forecast'!$B$2:$AO$26,MATCH($A2,'Team forecast'!$B$2:$B$26,0),MATCH(B$1,'Team forecast'!$B$2:$AO$2,0))</f>
        <v>1.9979967794622602</v>
      </c>
      <c r="C2" s="91">
        <f>INDEX('Team forecast'!$B$2:$AO$26,MATCH($A2,'Team forecast'!$B$2:$B$26,0),MATCH(C$1,'Team forecast'!$B$2:$AO$2,0))</f>
        <v>2.4503417481709131</v>
      </c>
      <c r="D2" s="91">
        <f>INDEX('Team forecast'!$B$2:$AO$26,MATCH($A2,'Team forecast'!$B$2:$B$26,0),MATCH(D$1,'Team forecast'!$B$2:$AO$2,0))</f>
        <v>0</v>
      </c>
      <c r="E2" s="2">
        <f>AVERAGE(B2:C2)</f>
        <v>2.2241692638165866</v>
      </c>
      <c r="F2" s="2">
        <f>+MIN(B2:C2)</f>
        <v>1.9979967794622602</v>
      </c>
      <c r="G2" s="2">
        <f t="shared" ref="G2:G25" si="0">+MAX(B2:D2)</f>
        <v>2.4503417481709131</v>
      </c>
    </row>
    <row r="3" spans="1:7" x14ac:dyDescent="0.3">
      <c r="A3" s="49" t="s">
        <v>874</v>
      </c>
      <c r="B3" s="91">
        <f>INDEX('Team forecast'!$B$2:$AO$26,MATCH($A3,'Team forecast'!$B$2:$B$26,0),MATCH(B$1,'Team forecast'!$B$2:$AO$2,0))</f>
        <v>1.9317940875295669</v>
      </c>
      <c r="C3" s="91">
        <f>INDEX('Team forecast'!$B$2:$AO$26,MATCH($A3,'Team forecast'!$B$2:$B$26,0),MATCH(C$1,'Team forecast'!$B$2:$AO$2,0))</f>
        <v>2.4630934556476545</v>
      </c>
      <c r="D3" s="91">
        <f>INDEX('Team forecast'!$B$2:$AO$26,MATCH($A3,'Team forecast'!$B$2:$B$26,0),MATCH(D$1,'Team forecast'!$B$2:$AO$2,0))</f>
        <v>0</v>
      </c>
      <c r="E3" s="2">
        <f t="shared" ref="E3:E25" si="1">AVERAGE(B3:C3)</f>
        <v>2.1974437715886106</v>
      </c>
      <c r="F3" s="2">
        <f t="shared" ref="F3:F25" si="2">+MIN(B3:C3)</f>
        <v>1.9317940875295669</v>
      </c>
      <c r="G3" s="2">
        <f t="shared" si="0"/>
        <v>2.4630934556476545</v>
      </c>
    </row>
    <row r="4" spans="1:7" x14ac:dyDescent="0.3">
      <c r="A4" s="49" t="s">
        <v>877</v>
      </c>
      <c r="B4" s="91">
        <f>INDEX('Team forecast'!$B$2:$AO$26,MATCH($A4,'Team forecast'!$B$2:$B$26,0),MATCH(B$1,'Team forecast'!$B$2:$AO$2,0))</f>
        <v>2.0128496317304223</v>
      </c>
      <c r="C4" s="91">
        <f>INDEX('Team forecast'!$B$2:$AO$26,MATCH($A4,'Team forecast'!$B$2:$B$26,0),MATCH(C$1,'Team forecast'!$B$2:$AO$2,0))</f>
        <v>2.1353866977743117</v>
      </c>
      <c r="D4" s="91">
        <f>INDEX('Team forecast'!$B$2:$AO$26,MATCH($A4,'Team forecast'!$B$2:$B$26,0),MATCH(D$1,'Team forecast'!$B$2:$AO$2,0))</f>
        <v>0</v>
      </c>
      <c r="E4" s="2">
        <f t="shared" si="1"/>
        <v>2.0741181647523668</v>
      </c>
      <c r="F4" s="2">
        <f t="shared" si="2"/>
        <v>2.0128496317304223</v>
      </c>
      <c r="G4" s="2">
        <f t="shared" si="0"/>
        <v>2.1353866977743117</v>
      </c>
    </row>
    <row r="5" spans="1:7" x14ac:dyDescent="0.3">
      <c r="A5" s="20" t="s">
        <v>869</v>
      </c>
      <c r="B5" s="91">
        <f>INDEX('Team forecast'!$B$2:$AO$26,MATCH($A5,'Team forecast'!$B$2:$B$26,0),MATCH(B$1,'Team forecast'!$B$2:$AO$2,0))</f>
        <v>1.3904776720313736</v>
      </c>
      <c r="C5" s="91">
        <f>INDEX('Team forecast'!$B$2:$AO$26,MATCH($A5,'Team forecast'!$B$2:$B$26,0),MATCH(C$1,'Team forecast'!$B$2:$AO$2,0))</f>
        <v>2.3578794100156779</v>
      </c>
      <c r="D5" s="91">
        <f>INDEX('Team forecast'!$B$2:$AO$26,MATCH($A5,'Team forecast'!$B$2:$B$26,0),MATCH(D$1,'Team forecast'!$B$2:$AO$2,0))</f>
        <v>0</v>
      </c>
      <c r="E5" s="2">
        <f t="shared" si="1"/>
        <v>1.8741785410235257</v>
      </c>
      <c r="F5" s="2">
        <f t="shared" si="2"/>
        <v>1.3904776720313736</v>
      </c>
      <c r="G5" s="2">
        <f t="shared" si="0"/>
        <v>2.3578794100156779</v>
      </c>
    </row>
    <row r="6" spans="1:7" x14ac:dyDescent="0.3">
      <c r="A6" s="49" t="s">
        <v>890</v>
      </c>
      <c r="B6" s="91">
        <f>INDEX('Team forecast'!$B$2:$AO$26,MATCH($A6,'Team forecast'!$B$2:$B$26,0),MATCH(B$1,'Team forecast'!$B$2:$AO$2,0))</f>
        <v>1.3803959592812078</v>
      </c>
      <c r="C6" s="91">
        <f>INDEX('Team forecast'!$B$2:$AO$26,MATCH($A6,'Team forecast'!$B$2:$B$26,0),MATCH(C$1,'Team forecast'!$B$2:$AO$2,0))</f>
        <v>2.6069135565605688</v>
      </c>
      <c r="D6" s="91">
        <f>INDEX('Team forecast'!$B$2:$AO$26,MATCH($A6,'Team forecast'!$B$2:$B$26,0),MATCH(D$1,'Team forecast'!$B$2:$AO$2,0))</f>
        <v>0</v>
      </c>
      <c r="E6" s="2">
        <f t="shared" si="1"/>
        <v>1.9936547579208883</v>
      </c>
      <c r="F6" s="2">
        <f t="shared" si="2"/>
        <v>1.3803959592812078</v>
      </c>
      <c r="G6" s="2">
        <f t="shared" si="0"/>
        <v>2.6069135565605688</v>
      </c>
    </row>
    <row r="7" spans="1:7" x14ac:dyDescent="0.3">
      <c r="A7" s="49" t="s">
        <v>861</v>
      </c>
      <c r="B7" s="91">
        <f>INDEX('Team forecast'!$B$2:$AO$26,MATCH($A7,'Team forecast'!$B$2:$B$26,0),MATCH(B$1,'Team forecast'!$B$2:$AO$2,0))</f>
        <v>1.6694298230620759</v>
      </c>
      <c r="C7" s="91">
        <f>INDEX('Team forecast'!$B$2:$AO$26,MATCH($A7,'Team forecast'!$B$2:$B$26,0),MATCH(C$1,'Team forecast'!$B$2:$AO$2,0))</f>
        <v>1.8662925210906216</v>
      </c>
      <c r="D7" s="91">
        <f>INDEX('Team forecast'!$B$2:$AO$26,MATCH($A7,'Team forecast'!$B$2:$B$26,0),MATCH(D$1,'Team forecast'!$B$2:$AO$2,0))</f>
        <v>0</v>
      </c>
      <c r="E7" s="2">
        <f t="shared" si="1"/>
        <v>1.7678611720763486</v>
      </c>
      <c r="F7" s="2">
        <f t="shared" si="2"/>
        <v>1.6694298230620759</v>
      </c>
      <c r="G7" s="2">
        <f t="shared" si="0"/>
        <v>1.8662925210906216</v>
      </c>
    </row>
    <row r="8" spans="1:7" x14ac:dyDescent="0.3">
      <c r="A8" s="49" t="s">
        <v>889</v>
      </c>
      <c r="B8" s="91">
        <f>INDEX('Team forecast'!$B$2:$AO$26,MATCH($A8,'Team forecast'!$B$2:$B$26,0),MATCH(B$1,'Team forecast'!$B$2:$AO$2,0))</f>
        <v>2.1377132314488487</v>
      </c>
      <c r="C8" s="91">
        <f>INDEX('Team forecast'!$B$2:$AO$26,MATCH($A8,'Team forecast'!$B$2:$B$26,0),MATCH(C$1,'Team forecast'!$B$2:$AO$2,0))</f>
        <v>1.2775519171058518</v>
      </c>
      <c r="D8" s="91">
        <f>INDEX('Team forecast'!$B$2:$AO$26,MATCH($A8,'Team forecast'!$B$2:$B$26,0),MATCH(D$1,'Team forecast'!$B$2:$AO$2,0))</f>
        <v>0</v>
      </c>
      <c r="E8" s="2">
        <f t="shared" si="1"/>
        <v>1.7076325742773504</v>
      </c>
      <c r="F8" s="2">
        <f t="shared" si="2"/>
        <v>1.2775519171058518</v>
      </c>
      <c r="G8" s="2">
        <f t="shared" si="0"/>
        <v>2.1377132314488487</v>
      </c>
    </row>
    <row r="9" spans="1:7" x14ac:dyDescent="0.3">
      <c r="A9" s="49" t="s">
        <v>867</v>
      </c>
      <c r="B9" s="91">
        <f>INDEX('Team forecast'!$B$2:$AO$26,MATCH($A9,'Team forecast'!$B$2:$B$26,0),MATCH(B$1,'Team forecast'!$B$2:$AO$2,0))</f>
        <v>0.98501256392320902</v>
      </c>
      <c r="C9" s="91">
        <f>INDEX('Team forecast'!$B$2:$AO$26,MATCH($A9,'Team forecast'!$B$2:$B$26,0),MATCH(C$1,'Team forecast'!$B$2:$AO$2,0))</f>
        <v>1.4540427762338861</v>
      </c>
      <c r="D9" s="91">
        <f>INDEX('Team forecast'!$B$2:$AO$26,MATCH($A9,'Team forecast'!$B$2:$B$26,0),MATCH(D$1,'Team forecast'!$B$2:$AO$2,0))</f>
        <v>0</v>
      </c>
      <c r="E9" s="2">
        <f t="shared" si="1"/>
        <v>1.2195276700785476</v>
      </c>
      <c r="F9" s="2">
        <f t="shared" si="2"/>
        <v>0.98501256392320902</v>
      </c>
      <c r="G9" s="2">
        <f t="shared" si="0"/>
        <v>1.4540427762338861</v>
      </c>
    </row>
    <row r="10" spans="1:7" x14ac:dyDescent="0.3">
      <c r="A10" s="20" t="s">
        <v>891</v>
      </c>
      <c r="B10" s="91">
        <f>INDEX('Team forecast'!$B$2:$AO$26,MATCH($A10,'Team forecast'!$B$2:$B$26,0),MATCH(B$1,'Team forecast'!$B$2:$AO$2,0))</f>
        <v>1.1572524079669981</v>
      </c>
      <c r="C10" s="91">
        <f>INDEX('Team forecast'!$B$2:$AO$26,MATCH($A10,'Team forecast'!$B$2:$B$26,0),MATCH(C$1,'Team forecast'!$B$2:$AO$2,0))</f>
        <v>1.0653773971622162</v>
      </c>
      <c r="D10" s="91">
        <f>INDEX('Team forecast'!$B$2:$AO$26,MATCH($A10,'Team forecast'!$B$2:$B$26,0),MATCH(D$1,'Team forecast'!$B$2:$AO$2,0))</f>
        <v>0</v>
      </c>
      <c r="E10" s="2">
        <f t="shared" si="1"/>
        <v>1.1113149025646072</v>
      </c>
      <c r="F10" s="2">
        <f t="shared" si="2"/>
        <v>1.0653773971622162</v>
      </c>
      <c r="G10" s="2">
        <f t="shared" si="0"/>
        <v>1.1572524079669981</v>
      </c>
    </row>
    <row r="11" spans="1:7" x14ac:dyDescent="0.3">
      <c r="A11" s="20" t="s">
        <v>878</v>
      </c>
      <c r="B11" s="91">
        <f>INDEX('Team forecast'!$B$2:$AO$26,MATCH($A11,'Team forecast'!$B$2:$B$26,0),MATCH(B$1,'Team forecast'!$B$2:$AO$2,0))</f>
        <v>1.3131656637198186</v>
      </c>
      <c r="C11" s="91">
        <f>INDEX('Team forecast'!$B$2:$AO$26,MATCH($A11,'Team forecast'!$B$2:$B$26,0),MATCH(C$1,'Team forecast'!$B$2:$AO$2,0))</f>
        <v>1.3771320398413547</v>
      </c>
      <c r="D11" s="91">
        <f>INDEX('Team forecast'!$B$2:$AO$26,MATCH($A11,'Team forecast'!$B$2:$B$26,0),MATCH(D$1,'Team forecast'!$B$2:$AO$2,0))</f>
        <v>0</v>
      </c>
      <c r="E11" s="2">
        <f t="shared" si="1"/>
        <v>1.3451488517805865</v>
      </c>
      <c r="F11" s="2">
        <f t="shared" si="2"/>
        <v>1.3131656637198186</v>
      </c>
      <c r="G11" s="2">
        <f t="shared" si="0"/>
        <v>1.3771320398413547</v>
      </c>
    </row>
    <row r="12" spans="1:7" x14ac:dyDescent="0.3">
      <c r="A12" s="49" t="s">
        <v>876</v>
      </c>
      <c r="B12" s="91">
        <f>INDEX('Team forecast'!$B$2:$AO$26,MATCH($A12,'Team forecast'!$B$2:$B$26,0),MATCH(B$1,'Team forecast'!$B$2:$AO$2,0))</f>
        <v>0.87092212684430403</v>
      </c>
      <c r="C12" s="91">
        <f>INDEX('Team forecast'!$B$2:$AO$26,MATCH($A12,'Team forecast'!$B$2:$B$26,0),MATCH(C$1,'Team forecast'!$B$2:$AO$2,0))</f>
        <v>1.1592369104845446</v>
      </c>
      <c r="D12" s="91">
        <f>INDEX('Team forecast'!$B$2:$AO$26,MATCH($A12,'Team forecast'!$B$2:$B$26,0),MATCH(D$1,'Team forecast'!$B$2:$AO$2,0))</f>
        <v>0</v>
      </c>
      <c r="E12" s="2">
        <f t="shared" si="1"/>
        <v>1.0150795186644244</v>
      </c>
      <c r="F12" s="2">
        <f t="shared" si="2"/>
        <v>0.87092212684430403</v>
      </c>
      <c r="G12" s="2">
        <f t="shared" si="0"/>
        <v>1.1592369104845446</v>
      </c>
    </row>
    <row r="13" spans="1:7" x14ac:dyDescent="0.3">
      <c r="A13" s="20" t="s">
        <v>875</v>
      </c>
      <c r="B13" s="91">
        <f>INDEX('Team forecast'!$B$2:$AO$26,MATCH($A13,'Team forecast'!$B$2:$B$26,0),MATCH(B$1,'Team forecast'!$B$2:$AO$2,0))</f>
        <v>1.6656893725023201</v>
      </c>
      <c r="C13" s="91">
        <f>INDEX('Team forecast'!$B$2:$AO$26,MATCH($A13,'Team forecast'!$B$2:$B$26,0),MATCH(C$1,'Team forecast'!$B$2:$AO$2,0))</f>
        <v>1.2844000534385505</v>
      </c>
      <c r="D13" s="91">
        <f>INDEX('Team forecast'!$B$2:$AO$26,MATCH($A13,'Team forecast'!$B$2:$B$26,0),MATCH(D$1,'Team forecast'!$B$2:$AO$2,0))</f>
        <v>0</v>
      </c>
      <c r="E13" s="2">
        <f t="shared" si="1"/>
        <v>1.4750447129704352</v>
      </c>
      <c r="F13" s="2">
        <f t="shared" si="2"/>
        <v>1.2844000534385505</v>
      </c>
      <c r="G13" s="2">
        <f t="shared" si="0"/>
        <v>1.6656893725023201</v>
      </c>
    </row>
    <row r="14" spans="1:7" x14ac:dyDescent="0.3">
      <c r="A14" s="49" t="s">
        <v>886</v>
      </c>
      <c r="B14" s="91">
        <f>INDEX('Team forecast'!$B$2:$AO$26,MATCH($A14,'Team forecast'!$B$2:$B$26,0),MATCH(B$1,'Team forecast'!$B$2:$AO$2,0))</f>
        <v>0.65640259726027606</v>
      </c>
      <c r="C14" s="91">
        <f>INDEX('Team forecast'!$B$2:$AO$26,MATCH($A14,'Team forecast'!$B$2:$B$26,0),MATCH(C$1,'Team forecast'!$B$2:$AO$2,0))</f>
        <v>1.2414750087215167</v>
      </c>
      <c r="D14" s="91">
        <f>INDEX('Team forecast'!$B$2:$AO$26,MATCH($A14,'Team forecast'!$B$2:$B$26,0),MATCH(D$1,'Team forecast'!$B$2:$AO$2,0))</f>
        <v>0</v>
      </c>
      <c r="E14" s="2">
        <f t="shared" si="1"/>
        <v>0.94893880299089639</v>
      </c>
      <c r="F14" s="2">
        <f t="shared" si="2"/>
        <v>0.65640259726027606</v>
      </c>
      <c r="G14" s="2">
        <f t="shared" si="0"/>
        <v>1.2414750087215167</v>
      </c>
    </row>
    <row r="15" spans="1:7" x14ac:dyDescent="0.3">
      <c r="A15" s="49" t="s">
        <v>870</v>
      </c>
      <c r="B15" s="91">
        <f>INDEX('Team forecast'!$B$2:$AO$26,MATCH($A15,'Team forecast'!$B$2:$B$26,0),MATCH(B$1,'Team forecast'!$B$2:$AO$2,0))</f>
        <v>1.5209364700383743</v>
      </c>
      <c r="C15" s="91">
        <f>INDEX('Team forecast'!$B$2:$AO$26,MATCH($A15,'Team forecast'!$B$2:$B$26,0),MATCH(C$1,'Team forecast'!$B$2:$AO$2,0))</f>
        <v>0.9840391469881502</v>
      </c>
      <c r="D15" s="91">
        <f>INDEX('Team forecast'!$B$2:$AO$26,MATCH($A15,'Team forecast'!$B$2:$B$26,0),MATCH(D$1,'Team forecast'!$B$2:$AO$2,0))</f>
        <v>0</v>
      </c>
      <c r="E15" s="2">
        <f t="shared" si="1"/>
        <v>1.2524878085132622</v>
      </c>
      <c r="F15" s="2">
        <f t="shared" si="2"/>
        <v>0.9840391469881502</v>
      </c>
      <c r="G15" s="2">
        <f t="shared" si="0"/>
        <v>1.5209364700383743</v>
      </c>
    </row>
    <row r="16" spans="1:7" x14ac:dyDescent="0.3">
      <c r="A16" s="49" t="s">
        <v>884</v>
      </c>
      <c r="B16" s="91">
        <f>INDEX('Team forecast'!$B$2:$AO$26,MATCH($A16,'Team forecast'!$B$2:$B$26,0),MATCH(B$1,'Team forecast'!$B$2:$AO$2,0))</f>
        <v>1.3802129553035047</v>
      </c>
      <c r="C16" s="91">
        <f>INDEX('Team forecast'!$B$2:$AO$26,MATCH($A16,'Team forecast'!$B$2:$B$26,0),MATCH(C$1,'Team forecast'!$B$2:$AO$2,0))</f>
        <v>1.2865954440019862</v>
      </c>
      <c r="D16" s="91">
        <f>INDEX('Team forecast'!$B$2:$AO$26,MATCH($A16,'Team forecast'!$B$2:$B$26,0),MATCH(D$1,'Team forecast'!$B$2:$AO$2,0))</f>
        <v>0</v>
      </c>
      <c r="E16" s="2">
        <f t="shared" si="1"/>
        <v>1.3334041996527455</v>
      </c>
      <c r="F16" s="2">
        <f t="shared" si="2"/>
        <v>1.2865954440019862</v>
      </c>
      <c r="G16" s="2">
        <f t="shared" si="0"/>
        <v>1.3802129553035047</v>
      </c>
    </row>
    <row r="17" spans="1:7" x14ac:dyDescent="0.3">
      <c r="A17" s="49" t="s">
        <v>864</v>
      </c>
      <c r="B17" s="91">
        <f>INDEX('Team forecast'!$B$2:$AO$26,MATCH($A17,'Team forecast'!$B$2:$B$26,0),MATCH(B$1,'Team forecast'!$B$2:$AO$2,0))</f>
        <v>0.66430787748130482</v>
      </c>
      <c r="C17" s="91">
        <f>INDEX('Team forecast'!$B$2:$AO$26,MATCH($A17,'Team forecast'!$B$2:$B$26,0),MATCH(C$1,'Team forecast'!$B$2:$AO$2,0))</f>
        <v>1.4540238085600701</v>
      </c>
      <c r="D17" s="91">
        <f>INDEX('Team forecast'!$B$2:$AO$26,MATCH($A17,'Team forecast'!$B$2:$B$26,0),MATCH(D$1,'Team forecast'!$B$2:$AO$2,0))</f>
        <v>0</v>
      </c>
      <c r="E17" s="2">
        <f t="shared" si="1"/>
        <v>1.0591658430206874</v>
      </c>
      <c r="F17" s="2">
        <f t="shared" si="2"/>
        <v>0.66430787748130482</v>
      </c>
      <c r="G17" s="2">
        <f t="shared" si="0"/>
        <v>1.4540238085600701</v>
      </c>
    </row>
    <row r="18" spans="1:7" x14ac:dyDescent="0.3">
      <c r="A18" s="49" t="s">
        <v>860</v>
      </c>
      <c r="B18" s="91">
        <f>INDEX('Team forecast'!$B$2:$AO$26,MATCH($A18,'Team forecast'!$B$2:$B$26,0),MATCH(B$1,'Team forecast'!$B$2:$AO$2,0))</f>
        <v>1.1586041992960849</v>
      </c>
      <c r="C18" s="91">
        <f>INDEX('Team forecast'!$B$2:$AO$26,MATCH($A18,'Team forecast'!$B$2:$B$26,0),MATCH(C$1,'Team forecast'!$B$2:$AO$2,0))</f>
        <v>1.1663417361082891</v>
      </c>
      <c r="D18" s="91">
        <f>INDEX('Team forecast'!$B$2:$AO$26,MATCH($A18,'Team forecast'!$B$2:$B$26,0),MATCH(D$1,'Team forecast'!$B$2:$AO$2,0))</f>
        <v>0</v>
      </c>
      <c r="E18" s="2">
        <f t="shared" si="1"/>
        <v>1.162472967702187</v>
      </c>
      <c r="F18" s="2">
        <f t="shared" si="2"/>
        <v>1.1586041992960849</v>
      </c>
      <c r="G18" s="2">
        <f t="shared" si="0"/>
        <v>1.1663417361082891</v>
      </c>
    </row>
    <row r="19" spans="1:7" x14ac:dyDescent="0.3">
      <c r="A19" s="49" t="s">
        <v>880</v>
      </c>
      <c r="B19" s="91">
        <f>INDEX('Team forecast'!$B$2:$AO$26,MATCH($A19,'Team forecast'!$B$2:$B$26,0),MATCH(B$1,'Team forecast'!$B$2:$AO$2,0))</f>
        <v>1.0273865414141237</v>
      </c>
      <c r="C19" s="91">
        <f>INDEX('Team forecast'!$B$2:$AO$26,MATCH($A19,'Team forecast'!$B$2:$B$26,0),MATCH(C$1,'Team forecast'!$B$2:$AO$2,0))</f>
        <v>0.84440251645874609</v>
      </c>
      <c r="D19" s="91">
        <f>INDEX('Team forecast'!$B$2:$AO$26,MATCH($A19,'Team forecast'!$B$2:$B$26,0),MATCH(D$1,'Team forecast'!$B$2:$AO$2,0))</f>
        <v>0</v>
      </c>
      <c r="E19" s="2">
        <f t="shared" si="1"/>
        <v>0.93589452893643488</v>
      </c>
      <c r="F19" s="2">
        <f t="shared" si="2"/>
        <v>0.84440251645874609</v>
      </c>
      <c r="G19" s="2">
        <f t="shared" si="0"/>
        <v>1.0273865414141237</v>
      </c>
    </row>
    <row r="20" spans="1:7" x14ac:dyDescent="0.3">
      <c r="A20" s="49" t="s">
        <v>893</v>
      </c>
      <c r="B20" s="91">
        <f>INDEX('Team forecast'!$B$2:$AO$26,MATCH($A20,'Team forecast'!$B$2:$B$26,0),MATCH(B$1,'Team forecast'!$B$2:$AO$2,0))</f>
        <v>0.57976310910377304</v>
      </c>
      <c r="C20" s="91">
        <f>INDEX('Team forecast'!$B$2:$AO$26,MATCH($A20,'Team forecast'!$B$2:$B$26,0),MATCH(C$1,'Team forecast'!$B$2:$AO$2,0))</f>
        <v>0.97166693173319041</v>
      </c>
      <c r="D20" s="91">
        <f>INDEX('Team forecast'!$B$2:$AO$26,MATCH($A20,'Team forecast'!$B$2:$B$26,0),MATCH(D$1,'Team forecast'!$B$2:$AO$2,0))</f>
        <v>0</v>
      </c>
      <c r="E20" s="2">
        <f t="shared" si="1"/>
        <v>0.77571502041848173</v>
      </c>
      <c r="F20" s="2">
        <f t="shared" si="2"/>
        <v>0.57976310910377304</v>
      </c>
      <c r="G20" s="2">
        <f t="shared" si="0"/>
        <v>0.97166693173319041</v>
      </c>
    </row>
    <row r="21" spans="1:7" x14ac:dyDescent="0.3">
      <c r="A21" s="51" t="s">
        <v>863</v>
      </c>
      <c r="B21" s="91">
        <f>INDEX('Team forecast'!$B$2:$AO$26,MATCH($A21,'Team forecast'!$B$2:$B$26,0),MATCH(B$1,'Team forecast'!$B$2:$AO$2,0))</f>
        <v>0.92709239831135859</v>
      </c>
      <c r="C21" s="91">
        <f>INDEX('Team forecast'!$B$2:$AO$26,MATCH($A21,'Team forecast'!$B$2:$B$26,0),MATCH(C$1,'Team forecast'!$B$2:$AO$2,0))</f>
        <v>0.66231971676468582</v>
      </c>
      <c r="D21" s="91">
        <f>INDEX('Team forecast'!$B$2:$AO$26,MATCH($A21,'Team forecast'!$B$2:$B$26,0),MATCH(D$1,'Team forecast'!$B$2:$AO$2,0))</f>
        <v>0</v>
      </c>
      <c r="E21" s="2">
        <f t="shared" si="1"/>
        <v>0.79470605753802226</v>
      </c>
      <c r="F21" s="2">
        <f t="shared" si="2"/>
        <v>0.66231971676468582</v>
      </c>
      <c r="G21" s="2">
        <f t="shared" si="0"/>
        <v>0.92709239831135859</v>
      </c>
    </row>
    <row r="22" spans="1:7" x14ac:dyDescent="0.3">
      <c r="A22" s="94" t="s">
        <v>895</v>
      </c>
      <c r="B22" s="91">
        <f>INDEX('Team forecast'!$B$2:$AO$26,MATCH($A22,'Team forecast'!$B$2:$B$26,0),MATCH(B$1,'Team forecast'!$B$2:$AO$2,0))</f>
        <v>0.66258765662234231</v>
      </c>
      <c r="C22" s="91">
        <f>INDEX('Team forecast'!$B$2:$AO$26,MATCH($A22,'Team forecast'!$B$2:$B$26,0),MATCH(C$1,'Team forecast'!$B$2:$AO$2,0))</f>
        <v>0.64628016595236182</v>
      </c>
      <c r="D22" s="91">
        <f>INDEX('Team forecast'!$B$2:$AO$26,MATCH($A22,'Team forecast'!$B$2:$B$26,0),MATCH(D$1,'Team forecast'!$B$2:$AO$2,0))</f>
        <v>0</v>
      </c>
      <c r="E22" s="2">
        <f t="shared" si="1"/>
        <v>0.65443391128735207</v>
      </c>
      <c r="F22" s="2">
        <f t="shared" si="2"/>
        <v>0.64628016595236182</v>
      </c>
      <c r="G22" s="2">
        <f t="shared" si="0"/>
        <v>0.66258765662234231</v>
      </c>
    </row>
    <row r="23" spans="1:7" x14ac:dyDescent="0.3">
      <c r="A23" s="94" t="s">
        <v>894</v>
      </c>
      <c r="B23" s="91">
        <f>INDEX('Team forecast'!$B$2:$AO$26,MATCH($A23,'Team forecast'!$B$2:$B$26,0),MATCH(B$1,'Team forecast'!$B$2:$AO$2,0))</f>
        <v>0.80039446005056258</v>
      </c>
      <c r="C23" s="91">
        <f>INDEX('Team forecast'!$B$2:$AO$26,MATCH($A23,'Team forecast'!$B$2:$B$26,0),MATCH(C$1,'Team forecast'!$B$2:$AO$2,0))</f>
        <v>0.60056788388223015</v>
      </c>
      <c r="D23" s="91">
        <f>INDEX('Team forecast'!$B$2:$AO$26,MATCH($A23,'Team forecast'!$B$2:$B$26,0),MATCH(D$1,'Team forecast'!$B$2:$AO$2,0))</f>
        <v>0</v>
      </c>
      <c r="E23" s="2">
        <f t="shared" si="1"/>
        <v>0.70048117196639637</v>
      </c>
      <c r="F23" s="2">
        <f t="shared" si="2"/>
        <v>0.60056788388223015</v>
      </c>
      <c r="G23" s="2">
        <f t="shared" si="0"/>
        <v>0.80039446005056258</v>
      </c>
    </row>
    <row r="24" spans="1:7" x14ac:dyDescent="0.3">
      <c r="A24" s="94" t="s">
        <v>868</v>
      </c>
      <c r="B24" s="91">
        <f>INDEX('Team forecast'!$B$2:$AO$26,MATCH($A24,'Team forecast'!$B$2:$B$26,0),MATCH(B$1,'Team forecast'!$B$2:$AO$2,0))</f>
        <v>0.70247217008251406</v>
      </c>
      <c r="C24" s="91">
        <f>INDEX('Team forecast'!$B$2:$AO$26,MATCH($A24,'Team forecast'!$B$2:$B$26,0),MATCH(C$1,'Team forecast'!$B$2:$AO$2,0))</f>
        <v>0.60341572553131961</v>
      </c>
      <c r="D24" s="91">
        <f>INDEX('Team forecast'!$B$2:$AO$26,MATCH($A24,'Team forecast'!$B$2:$B$26,0),MATCH(D$1,'Team forecast'!$B$2:$AO$2,0))</f>
        <v>0</v>
      </c>
      <c r="E24" s="2">
        <f t="shared" si="1"/>
        <v>0.65294394780691678</v>
      </c>
      <c r="F24" s="2">
        <f t="shared" si="2"/>
        <v>0.60341572553131961</v>
      </c>
      <c r="G24" s="2">
        <f t="shared" si="0"/>
        <v>0.70247217008251406</v>
      </c>
    </row>
    <row r="25" spans="1:7" x14ac:dyDescent="0.3">
      <c r="A25" s="94" t="s">
        <v>892</v>
      </c>
      <c r="B25" s="91">
        <f>INDEX('Team forecast'!$B$2:$AO$26,MATCH($A25,'Team forecast'!$B$2:$B$26,0),MATCH(B$1,'Team forecast'!$B$2:$AO$2,0))</f>
        <v>0.7981888047975968</v>
      </c>
      <c r="C25" s="91">
        <f>INDEX('Team forecast'!$B$2:$AO$26,MATCH($A25,'Team forecast'!$B$2:$B$26,0),MATCH(C$1,'Team forecast'!$B$2:$AO$2,0))</f>
        <v>0.51627380220950081</v>
      </c>
      <c r="D25" s="91">
        <f>INDEX('Team forecast'!$B$2:$AO$26,MATCH($A25,'Team forecast'!$B$2:$B$26,0),MATCH(D$1,'Team forecast'!$B$2:$AO$2,0))</f>
        <v>0</v>
      </c>
      <c r="E25" s="2">
        <f t="shared" si="1"/>
        <v>0.65723130350354886</v>
      </c>
      <c r="F25" s="2">
        <f t="shared" si="2"/>
        <v>0.51627380220950081</v>
      </c>
      <c r="G25" s="2">
        <f t="shared" si="0"/>
        <v>0.7981888047975968</v>
      </c>
    </row>
  </sheetData>
  <autoFilter ref="A1:G25" xr:uid="{8FC730F1-38DD-4F07-896B-7F114D1B43A2}">
    <sortState xmlns:xlrd2="http://schemas.microsoft.com/office/spreadsheetml/2017/richdata2" ref="A2:G25">
      <sortCondition descending="1" ref="E1:E25"/>
    </sortState>
  </autoFilter>
  <conditionalFormatting sqref="B2:D25">
    <cfRule type="colorScale" priority="20">
      <colorScale>
        <cfvo type="num" val="$P$3"/>
        <cfvo type="num" val="$O$3"/>
        <cfvo type="num" val="$Q$3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9F5E0D-6F11-554A-9016-F144D7726D80}">
  <sheetPr>
    <tabColor theme="9" tint="0.39997558519241921"/>
  </sheetPr>
  <dimension ref="B2:AP44"/>
  <sheetViews>
    <sheetView showGridLines="0" topLeftCell="Y1" zoomScaleNormal="100" workbookViewId="0">
      <selection activeCell="Y3" sqref="Y3:AH23"/>
    </sheetView>
  </sheetViews>
  <sheetFormatPr defaultColWidth="11" defaultRowHeight="15.6" x14ac:dyDescent="0.3"/>
  <cols>
    <col min="1" max="1" width="2.8984375" customWidth="1"/>
    <col min="2" max="2" width="16.3984375" bestFit="1" customWidth="1"/>
    <col min="3" max="12" width="5.8984375" customWidth="1"/>
    <col min="13" max="13" width="2.8984375" customWidth="1"/>
    <col min="14" max="14" width="16.3984375" bestFit="1" customWidth="1"/>
    <col min="15" max="23" width="5.8984375" customWidth="1"/>
    <col min="24" max="24" width="2.8984375" customWidth="1"/>
    <col min="25" max="25" width="16.3984375" bestFit="1" customWidth="1"/>
    <col min="26" max="34" width="5.8984375" customWidth="1"/>
  </cols>
  <sheetData>
    <row r="2" spans="2:42" ht="21" x14ac:dyDescent="0.4">
      <c r="B2" s="97" t="s">
        <v>779</v>
      </c>
      <c r="C2" s="95"/>
      <c r="D2" s="95"/>
      <c r="E2" s="95"/>
      <c r="F2" s="95"/>
      <c r="G2" s="95"/>
      <c r="H2" s="95"/>
      <c r="I2" s="95"/>
      <c r="J2" s="95"/>
      <c r="K2" s="95"/>
      <c r="L2" s="95"/>
      <c r="M2" s="41"/>
      <c r="X2" s="41"/>
      <c r="Y2" s="95" t="s">
        <v>778</v>
      </c>
      <c r="Z2" s="95"/>
      <c r="AA2" s="95"/>
      <c r="AB2" s="95"/>
      <c r="AC2" s="95"/>
      <c r="AD2" s="95"/>
      <c r="AE2" s="95"/>
      <c r="AF2" s="95"/>
      <c r="AG2" s="95"/>
      <c r="AH2" s="96"/>
    </row>
    <row r="3" spans="2:42" x14ac:dyDescent="0.3">
      <c r="M3" s="33"/>
      <c r="X3" s="33"/>
    </row>
    <row r="4" spans="2:42" ht="24.9" customHeight="1" x14ac:dyDescent="0.3">
      <c r="M4" s="46"/>
      <c r="X4" s="46"/>
      <c r="AK4" s="2"/>
      <c r="AL4" s="2"/>
      <c r="AM4" s="2"/>
      <c r="AN4" s="2"/>
      <c r="AO4" s="2"/>
      <c r="AP4" s="2"/>
    </row>
    <row r="5" spans="2:42" ht="24.9" customHeight="1" x14ac:dyDescent="0.3">
      <c r="M5" s="48"/>
      <c r="X5" s="48"/>
      <c r="AK5" s="2"/>
    </row>
    <row r="6" spans="2:42" ht="24.9" customHeight="1" x14ac:dyDescent="0.3">
      <c r="M6" s="48"/>
      <c r="X6" s="48"/>
      <c r="AK6" s="2"/>
    </row>
    <row r="7" spans="2:42" ht="24.9" customHeight="1" x14ac:dyDescent="0.3">
      <c r="M7" s="48"/>
      <c r="X7" s="48"/>
      <c r="AK7" s="2"/>
    </row>
    <row r="8" spans="2:42" ht="24.9" customHeight="1" x14ac:dyDescent="0.3">
      <c r="M8" s="48"/>
      <c r="X8" s="48"/>
      <c r="AK8" s="2"/>
    </row>
    <row r="9" spans="2:42" ht="24.9" customHeight="1" x14ac:dyDescent="0.3">
      <c r="M9" s="48"/>
      <c r="X9" s="48"/>
      <c r="AK9" s="2"/>
    </row>
    <row r="10" spans="2:42" ht="24.9" customHeight="1" x14ac:dyDescent="0.3">
      <c r="M10" s="48"/>
      <c r="X10" s="48"/>
    </row>
    <row r="11" spans="2:42" ht="24.9" customHeight="1" x14ac:dyDescent="0.3">
      <c r="M11" s="48"/>
      <c r="X11" s="48"/>
    </row>
    <row r="12" spans="2:42" ht="24.9" customHeight="1" x14ac:dyDescent="0.3">
      <c r="M12" s="48"/>
      <c r="X12" s="48"/>
    </row>
    <row r="13" spans="2:42" ht="24.9" customHeight="1" x14ac:dyDescent="0.3">
      <c r="M13" s="48"/>
      <c r="X13" s="48"/>
    </row>
    <row r="14" spans="2:42" ht="24.9" customHeight="1" x14ac:dyDescent="0.3">
      <c r="M14" s="48"/>
      <c r="X14" s="48"/>
    </row>
    <row r="15" spans="2:42" ht="24.9" customHeight="1" x14ac:dyDescent="0.3">
      <c r="M15" s="48"/>
      <c r="X15" s="48"/>
    </row>
    <row r="16" spans="2:42" ht="24.9" customHeight="1" x14ac:dyDescent="0.3">
      <c r="M16" s="48"/>
      <c r="X16" s="48"/>
    </row>
    <row r="17" spans="2:24" ht="24.9" customHeight="1" x14ac:dyDescent="0.3">
      <c r="M17" s="48"/>
      <c r="X17" s="48"/>
    </row>
    <row r="18" spans="2:24" ht="24.9" customHeight="1" x14ac:dyDescent="0.3">
      <c r="M18" s="48"/>
      <c r="X18" s="48"/>
    </row>
    <row r="19" spans="2:24" ht="24.9" customHeight="1" x14ac:dyDescent="0.3">
      <c r="M19" s="48"/>
      <c r="X19" s="48"/>
    </row>
    <row r="20" spans="2:24" ht="24.9" customHeight="1" x14ac:dyDescent="0.3">
      <c r="M20" s="48"/>
      <c r="X20" s="48"/>
    </row>
    <row r="21" spans="2:24" ht="24.9" customHeight="1" x14ac:dyDescent="0.3">
      <c r="M21" s="48"/>
      <c r="X21" s="48"/>
    </row>
    <row r="22" spans="2:24" ht="24.9" customHeight="1" x14ac:dyDescent="0.3">
      <c r="M22" s="48"/>
      <c r="X22" s="48"/>
    </row>
    <row r="23" spans="2:24" ht="24.9" customHeight="1" x14ac:dyDescent="0.3">
      <c r="M23" s="50"/>
      <c r="X23" s="50"/>
    </row>
    <row r="25" spans="2:24" x14ac:dyDescent="0.3">
      <c r="B25" t="s">
        <v>16</v>
      </c>
      <c r="C25">
        <v>1.6113</v>
      </c>
      <c r="D25">
        <v>1.5145</v>
      </c>
      <c r="E25">
        <v>0.73350000000000004</v>
      </c>
      <c r="F25">
        <v>0</v>
      </c>
      <c r="G25">
        <v>0.63449999999999995</v>
      </c>
      <c r="H25" s="2">
        <v>0.85170000000000001</v>
      </c>
      <c r="I25" s="58">
        <v>1.1755435032894739</v>
      </c>
    </row>
    <row r="26" spans="2:24" x14ac:dyDescent="0.3">
      <c r="B26" t="s">
        <v>5</v>
      </c>
      <c r="C26">
        <v>0.98889999999999989</v>
      </c>
      <c r="D26">
        <v>0.61750000000000005</v>
      </c>
      <c r="E26">
        <v>0.28620000000000001</v>
      </c>
      <c r="F26">
        <v>0.92419999999999991</v>
      </c>
      <c r="G26">
        <v>0.496</v>
      </c>
      <c r="H26">
        <v>0.30740000000000001</v>
      </c>
      <c r="I26">
        <v>0.63493815789473684</v>
      </c>
    </row>
    <row r="27" spans="2:24" x14ac:dyDescent="0.3">
      <c r="B27" t="s">
        <v>28</v>
      </c>
      <c r="C27">
        <v>0.98069999999999991</v>
      </c>
      <c r="D27">
        <v>0.14949999999999999</v>
      </c>
      <c r="E27">
        <v>0.48010000000000003</v>
      </c>
      <c r="F27">
        <v>0</v>
      </c>
      <c r="G27">
        <v>0.54110000000000003</v>
      </c>
      <c r="H27">
        <v>0.26150000000000001</v>
      </c>
      <c r="I27">
        <v>0.51437319078947352</v>
      </c>
    </row>
    <row r="28" spans="2:24" x14ac:dyDescent="0.3">
      <c r="B28" t="s">
        <v>9</v>
      </c>
      <c r="C28">
        <v>0.8115</v>
      </c>
      <c r="D28">
        <v>0.4622</v>
      </c>
      <c r="E28">
        <v>0.45250000000000001</v>
      </c>
      <c r="F28">
        <v>0.37180000000000002</v>
      </c>
      <c r="G28">
        <v>0.50480000000000003</v>
      </c>
      <c r="H28">
        <v>0.1676</v>
      </c>
      <c r="I28">
        <v>0.5061203125</v>
      </c>
    </row>
    <row r="29" spans="2:24" x14ac:dyDescent="0.3">
      <c r="B29" t="s">
        <v>20</v>
      </c>
      <c r="C29">
        <v>1.1375</v>
      </c>
      <c r="D29">
        <v>0.69320000000000004</v>
      </c>
      <c r="E29">
        <v>0.53469999999999995</v>
      </c>
      <c r="F29">
        <v>0</v>
      </c>
      <c r="G29">
        <v>0.4325</v>
      </c>
      <c r="H29">
        <v>0.62619999999999998</v>
      </c>
      <c r="I29">
        <v>0.47953980263157875</v>
      </c>
    </row>
    <row r="30" spans="2:24" x14ac:dyDescent="0.3">
      <c r="B30" t="s">
        <v>608</v>
      </c>
      <c r="C30">
        <v>0.45539999999999997</v>
      </c>
      <c r="D30">
        <v>0.35110000000000002</v>
      </c>
      <c r="E30">
        <v>0.24160000000000001</v>
      </c>
      <c r="F30">
        <v>0</v>
      </c>
      <c r="G30">
        <v>4.0500000000000001E-2</v>
      </c>
      <c r="H30">
        <v>0.29149999999999998</v>
      </c>
      <c r="I30">
        <v>0.33833149671052631</v>
      </c>
    </row>
    <row r="31" spans="2:24" x14ac:dyDescent="0.3">
      <c r="B31" t="s">
        <v>27</v>
      </c>
      <c r="C31">
        <v>0.85340000000000005</v>
      </c>
      <c r="D31">
        <v>0.30959999999999999</v>
      </c>
      <c r="E31">
        <v>0.58350000000000002</v>
      </c>
      <c r="F31">
        <v>0</v>
      </c>
      <c r="G31">
        <v>0.14069999999999999</v>
      </c>
      <c r="H31">
        <v>0.3241</v>
      </c>
      <c r="I31">
        <v>0.32664161184210533</v>
      </c>
    </row>
    <row r="32" spans="2:24" x14ac:dyDescent="0.3">
      <c r="B32" t="s">
        <v>500</v>
      </c>
      <c r="C32">
        <v>0.69979999999999998</v>
      </c>
      <c r="D32">
        <v>0.1119</v>
      </c>
      <c r="E32">
        <v>8.4699999999999998E-2</v>
      </c>
      <c r="F32">
        <v>0.37519999999999998</v>
      </c>
      <c r="G32">
        <v>0.23269999999999999</v>
      </c>
      <c r="H32">
        <v>0.37280000000000002</v>
      </c>
      <c r="I32">
        <v>0.31747187499999996</v>
      </c>
    </row>
    <row r="33" spans="2:9" x14ac:dyDescent="0.3">
      <c r="B33" t="s">
        <v>25</v>
      </c>
      <c r="C33">
        <v>0.54459999999999997</v>
      </c>
      <c r="D33">
        <v>0.40529999999999999</v>
      </c>
      <c r="E33">
        <v>0.3962</v>
      </c>
      <c r="F33">
        <v>0.58560000000000001</v>
      </c>
      <c r="G33">
        <v>0.192</v>
      </c>
      <c r="H33">
        <v>0.4728</v>
      </c>
      <c r="I33">
        <v>0.26449687499999985</v>
      </c>
    </row>
    <row r="34" spans="2:9" x14ac:dyDescent="0.3">
      <c r="B34" t="s">
        <v>3</v>
      </c>
      <c r="C34">
        <v>0.76150000000000007</v>
      </c>
      <c r="D34">
        <v>0.62480000000000002</v>
      </c>
      <c r="E34">
        <v>0.5262</v>
      </c>
      <c r="F34">
        <v>0</v>
      </c>
      <c r="G34">
        <v>0.82569999999999999</v>
      </c>
      <c r="H34">
        <v>0.61739999999999995</v>
      </c>
      <c r="I34">
        <v>0.19997738486842137</v>
      </c>
    </row>
    <row r="35" spans="2:9" x14ac:dyDescent="0.3">
      <c r="B35" t="s">
        <v>19</v>
      </c>
      <c r="C35">
        <v>0.47959999999999997</v>
      </c>
      <c r="D35">
        <v>0.1633</v>
      </c>
      <c r="E35">
        <v>0.49609999999999999</v>
      </c>
      <c r="F35">
        <v>0</v>
      </c>
      <c r="G35">
        <v>0.2114</v>
      </c>
      <c r="H35">
        <v>0.15859999999999999</v>
      </c>
      <c r="I35">
        <v>0.19734029605263159</v>
      </c>
    </row>
    <row r="36" spans="2:9" x14ac:dyDescent="0.3">
      <c r="B36" t="s">
        <v>13</v>
      </c>
      <c r="C36">
        <v>0.3609</v>
      </c>
      <c r="D36">
        <v>0.36649999999999999</v>
      </c>
      <c r="E36">
        <v>0.28489999999999999</v>
      </c>
      <c r="F36">
        <v>0.1676</v>
      </c>
      <c r="G36">
        <v>0.25069999999999998</v>
      </c>
      <c r="H36">
        <v>0.24360000000000001</v>
      </c>
      <c r="I36">
        <v>0.17626776315789477</v>
      </c>
    </row>
    <row r="37" spans="2:9" x14ac:dyDescent="0.3">
      <c r="B37" t="s">
        <v>11</v>
      </c>
      <c r="C37">
        <v>0.48159999999999997</v>
      </c>
      <c r="D37">
        <v>0.26829999999999998</v>
      </c>
      <c r="E37">
        <v>0.24179999999999999</v>
      </c>
      <c r="F37">
        <v>0</v>
      </c>
      <c r="G37">
        <v>0.2792</v>
      </c>
      <c r="H37">
        <v>0.46489999999999998</v>
      </c>
      <c r="I37">
        <v>0.16945041118421059</v>
      </c>
    </row>
    <row r="38" spans="2:9" x14ac:dyDescent="0.3">
      <c r="B38" t="s">
        <v>18</v>
      </c>
      <c r="C38">
        <v>0.40310000000000001</v>
      </c>
      <c r="D38">
        <v>0.35959999999999998</v>
      </c>
      <c r="E38">
        <v>0.15820000000000001</v>
      </c>
      <c r="F38">
        <v>0</v>
      </c>
      <c r="G38">
        <v>0.21929999999999999</v>
      </c>
      <c r="H38">
        <v>0.23250000000000001</v>
      </c>
      <c r="I38">
        <v>0.15360205592105267</v>
      </c>
    </row>
    <row r="39" spans="2:9" x14ac:dyDescent="0.3">
      <c r="B39" t="s">
        <v>31</v>
      </c>
      <c r="C39">
        <v>0.91920000000000002</v>
      </c>
      <c r="D39">
        <v>0.14480000000000001</v>
      </c>
      <c r="E39">
        <v>0.59109999999999996</v>
      </c>
      <c r="F39">
        <v>0</v>
      </c>
      <c r="G39">
        <v>0.57730000000000004</v>
      </c>
      <c r="H39">
        <v>0.45090000000000002</v>
      </c>
      <c r="I39">
        <v>0.12719901315789484</v>
      </c>
    </row>
    <row r="40" spans="2:9" x14ac:dyDescent="0.3">
      <c r="B40" t="s">
        <v>609</v>
      </c>
      <c r="C40">
        <v>0.38379999999999997</v>
      </c>
      <c r="D40">
        <v>0.28399999999999997</v>
      </c>
      <c r="E40">
        <v>0.23930000000000001</v>
      </c>
      <c r="F40">
        <v>0.36270000000000002</v>
      </c>
      <c r="G40">
        <v>0.53680000000000005</v>
      </c>
      <c r="H40">
        <v>3.9300000000000002E-2</v>
      </c>
      <c r="I40">
        <v>5.2200411184210399E-2</v>
      </c>
    </row>
    <row r="41" spans="2:9" x14ac:dyDescent="0.3">
      <c r="B41" t="s">
        <v>7</v>
      </c>
      <c r="C41">
        <v>0.24979999999999999</v>
      </c>
      <c r="D41">
        <v>0.371</v>
      </c>
      <c r="E41">
        <v>0.3251</v>
      </c>
      <c r="F41">
        <v>0.2084</v>
      </c>
      <c r="G41">
        <v>0.42780000000000001</v>
      </c>
      <c r="H41">
        <v>0.43590000000000001</v>
      </c>
      <c r="I41">
        <v>-3.9710526315789557E-2</v>
      </c>
    </row>
    <row r="42" spans="2:9" x14ac:dyDescent="0.3">
      <c r="B42" t="s">
        <v>46</v>
      </c>
      <c r="C42">
        <v>0.37019999999999997</v>
      </c>
      <c r="D42">
        <v>0.2651</v>
      </c>
      <c r="E42">
        <v>0.21909999999999999</v>
      </c>
      <c r="F42">
        <v>0</v>
      </c>
      <c r="G42">
        <v>0.36780000000000002</v>
      </c>
      <c r="H42">
        <v>0.32090000000000002</v>
      </c>
      <c r="I42">
        <v>-5.7960444078947446E-2</v>
      </c>
    </row>
    <row r="43" spans="2:9" x14ac:dyDescent="0.3">
      <c r="B43" t="s">
        <v>1</v>
      </c>
      <c r="C43">
        <v>0.2727</v>
      </c>
      <c r="D43">
        <v>0.44629999999999997</v>
      </c>
      <c r="E43">
        <v>0.4546</v>
      </c>
      <c r="F43">
        <v>0.36299999999999999</v>
      </c>
      <c r="G43">
        <v>0.3135</v>
      </c>
      <c r="H43">
        <v>0.49540000000000001</v>
      </c>
      <c r="I43">
        <v>-0.15202738486842107</v>
      </c>
    </row>
    <row r="44" spans="2:9" x14ac:dyDescent="0.3">
      <c r="B44" t="s">
        <v>22</v>
      </c>
      <c r="C44">
        <v>6.8400000000000002E-2</v>
      </c>
      <c r="D44">
        <v>0.47610000000000002</v>
      </c>
      <c r="E44">
        <v>0.18809999999999999</v>
      </c>
      <c r="F44">
        <v>0.36609999999999998</v>
      </c>
      <c r="G44">
        <v>0.34649999999999997</v>
      </c>
      <c r="H44">
        <v>0.39929999999999999</v>
      </c>
      <c r="I44">
        <v>-0.2803777138157893</v>
      </c>
    </row>
  </sheetData>
  <sortState xmlns:xlrd2="http://schemas.microsoft.com/office/spreadsheetml/2017/richdata2" ref="B25:I44">
    <sortCondition descending="1" ref="I25:I44"/>
  </sortState>
  <mergeCells count="2">
    <mergeCell ref="Y2:AH2"/>
    <mergeCell ref="B2:L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D1262-B651-3940-8138-C4631C9DFB20}">
  <sheetPr>
    <tabColor theme="9" tint="0.39997558519241921"/>
  </sheetPr>
  <dimension ref="B2:AN22"/>
  <sheetViews>
    <sheetView showGridLines="0" zoomScaleNormal="10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B2" sqref="B2:AN22"/>
    </sheetView>
  </sheetViews>
  <sheetFormatPr defaultColWidth="11" defaultRowHeight="15.6" x14ac:dyDescent="0.3"/>
  <cols>
    <col min="2" max="2" width="17.19921875" bestFit="1" customWidth="1"/>
    <col min="3" max="40" width="4.8984375" customWidth="1"/>
  </cols>
  <sheetData>
    <row r="2" spans="2:40" x14ac:dyDescent="0.3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</row>
    <row r="3" spans="2:40" x14ac:dyDescent="0.3">
      <c r="B3" s="52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  <c r="P3" s="53"/>
      <c r="Q3" s="53"/>
      <c r="R3" s="53"/>
      <c r="S3" s="53"/>
      <c r="T3" s="53"/>
      <c r="U3" s="53"/>
      <c r="V3" s="53"/>
      <c r="W3" s="53"/>
      <c r="X3" s="53"/>
      <c r="Y3" s="53"/>
      <c r="Z3" s="53"/>
      <c r="AA3" s="53"/>
      <c r="AB3" s="53"/>
      <c r="AC3" s="53"/>
      <c r="AD3" s="53"/>
      <c r="AE3" s="53"/>
      <c r="AF3" s="53"/>
      <c r="AG3" s="53"/>
      <c r="AH3" s="53"/>
      <c r="AI3" s="53"/>
      <c r="AJ3" s="53"/>
      <c r="AK3" s="53"/>
      <c r="AL3" s="53"/>
      <c r="AM3" s="53"/>
      <c r="AN3" s="53"/>
    </row>
    <row r="4" spans="2:40" x14ac:dyDescent="0.3">
      <c r="B4" s="54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</row>
    <row r="5" spans="2:40" x14ac:dyDescent="0.3">
      <c r="B5" s="54"/>
      <c r="C5" s="55"/>
      <c r="D5" s="55"/>
      <c r="E5" s="55"/>
      <c r="F5" s="55"/>
      <c r="G5" s="55"/>
      <c r="H5" s="55"/>
      <c r="I5" s="55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  <c r="AA5" s="55"/>
      <c r="AB5" s="55"/>
      <c r="AC5" s="55"/>
      <c r="AD5" s="55"/>
      <c r="AE5" s="55"/>
      <c r="AF5" s="55"/>
      <c r="AG5" s="55"/>
      <c r="AH5" s="55"/>
      <c r="AI5" s="55"/>
      <c r="AJ5" s="55"/>
      <c r="AK5" s="55"/>
      <c r="AL5" s="55"/>
      <c r="AM5" s="55"/>
      <c r="AN5" s="55"/>
    </row>
    <row r="6" spans="2:40" x14ac:dyDescent="0.3">
      <c r="B6" s="54"/>
      <c r="C6" s="55"/>
      <c r="D6" s="55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55"/>
      <c r="AC6" s="55"/>
      <c r="AD6" s="55"/>
      <c r="AE6" s="55"/>
      <c r="AF6" s="55"/>
      <c r="AG6" s="55"/>
      <c r="AH6" s="55"/>
      <c r="AI6" s="55"/>
      <c r="AJ6" s="55"/>
      <c r="AK6" s="55"/>
      <c r="AL6" s="55"/>
      <c r="AM6" s="55"/>
      <c r="AN6" s="55"/>
    </row>
    <row r="7" spans="2:40" x14ac:dyDescent="0.3">
      <c r="B7" s="54"/>
      <c r="C7" s="55"/>
      <c r="D7" s="55"/>
      <c r="E7" s="55"/>
      <c r="F7" s="55"/>
      <c r="G7" s="55"/>
      <c r="H7" s="55"/>
      <c r="I7" s="55"/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  <c r="AA7" s="55"/>
      <c r="AB7" s="55"/>
      <c r="AC7" s="55"/>
      <c r="AD7" s="55"/>
      <c r="AE7" s="55"/>
      <c r="AF7" s="55"/>
      <c r="AG7" s="55"/>
      <c r="AH7" s="55"/>
      <c r="AI7" s="55"/>
      <c r="AJ7" s="55"/>
      <c r="AK7" s="55"/>
      <c r="AL7" s="55"/>
      <c r="AM7" s="55"/>
      <c r="AN7" s="55"/>
    </row>
    <row r="8" spans="2:40" x14ac:dyDescent="0.3">
      <c r="B8" s="54"/>
      <c r="C8" s="55"/>
      <c r="D8" s="55"/>
      <c r="E8" s="55"/>
      <c r="F8" s="55"/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55"/>
      <c r="T8" s="55"/>
      <c r="U8" s="55"/>
      <c r="V8" s="55"/>
      <c r="W8" s="55"/>
      <c r="X8" s="55"/>
      <c r="Y8" s="55"/>
      <c r="Z8" s="55"/>
      <c r="AA8" s="55"/>
      <c r="AB8" s="55"/>
      <c r="AC8" s="55"/>
      <c r="AD8" s="55"/>
      <c r="AE8" s="55"/>
      <c r="AF8" s="55"/>
      <c r="AG8" s="55"/>
      <c r="AH8" s="55"/>
      <c r="AI8" s="55"/>
      <c r="AJ8" s="55"/>
      <c r="AK8" s="55"/>
      <c r="AL8" s="55"/>
      <c r="AM8" s="55"/>
      <c r="AN8" s="55"/>
    </row>
    <row r="9" spans="2:40" x14ac:dyDescent="0.3">
      <c r="B9" s="54"/>
      <c r="C9" s="55"/>
      <c r="D9" s="55"/>
      <c r="E9" s="55"/>
      <c r="F9" s="55"/>
      <c r="G9" s="55"/>
      <c r="H9" s="55"/>
      <c r="I9" s="55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  <c r="Z9" s="55"/>
      <c r="AA9" s="55"/>
      <c r="AB9" s="55"/>
      <c r="AC9" s="55"/>
      <c r="AD9" s="55"/>
      <c r="AE9" s="55"/>
      <c r="AF9" s="55"/>
      <c r="AG9" s="55"/>
      <c r="AH9" s="55"/>
      <c r="AI9" s="55"/>
      <c r="AJ9" s="55"/>
      <c r="AK9" s="55"/>
      <c r="AL9" s="55"/>
      <c r="AM9" s="55"/>
      <c r="AN9" s="55"/>
    </row>
    <row r="10" spans="2:40" x14ac:dyDescent="0.3">
      <c r="B10" s="54"/>
      <c r="C10" s="55"/>
      <c r="D10" s="55"/>
      <c r="E10" s="55"/>
      <c r="F10" s="55"/>
      <c r="G10" s="55"/>
      <c r="H10" s="55"/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  <c r="Z10" s="55"/>
      <c r="AA10" s="55"/>
      <c r="AB10" s="55"/>
      <c r="AC10" s="55"/>
      <c r="AD10" s="55"/>
      <c r="AE10" s="55"/>
      <c r="AF10" s="55"/>
      <c r="AG10" s="55"/>
      <c r="AH10" s="55"/>
      <c r="AI10" s="55"/>
      <c r="AJ10" s="55"/>
      <c r="AK10" s="55"/>
      <c r="AL10" s="55"/>
      <c r="AM10" s="55"/>
      <c r="AN10" s="55"/>
    </row>
    <row r="11" spans="2:40" x14ac:dyDescent="0.3">
      <c r="B11" s="54"/>
      <c r="C11" s="55"/>
      <c r="D11" s="55"/>
      <c r="E11" s="55"/>
      <c r="F11" s="55"/>
      <c r="G11" s="55"/>
      <c r="H11" s="55"/>
      <c r="I11" s="55"/>
      <c r="J11" s="55"/>
      <c r="K11" s="55"/>
      <c r="L11" s="55"/>
      <c r="M11" s="55"/>
      <c r="N11" s="55"/>
      <c r="O11" s="55"/>
      <c r="P11" s="55"/>
      <c r="Q11" s="55"/>
      <c r="R11" s="55"/>
      <c r="S11" s="55"/>
      <c r="T11" s="55"/>
      <c r="U11" s="55"/>
      <c r="V11" s="55"/>
      <c r="W11" s="55"/>
      <c r="X11" s="55"/>
      <c r="Y11" s="55"/>
      <c r="Z11" s="55"/>
      <c r="AA11" s="55"/>
      <c r="AB11" s="55"/>
      <c r="AC11" s="55"/>
      <c r="AD11" s="55"/>
      <c r="AE11" s="55"/>
      <c r="AF11" s="55"/>
      <c r="AG11" s="55"/>
      <c r="AH11" s="55"/>
      <c r="AI11" s="55"/>
      <c r="AJ11" s="55"/>
      <c r="AK11" s="55"/>
      <c r="AL11" s="55"/>
      <c r="AM11" s="55"/>
      <c r="AN11" s="55"/>
    </row>
    <row r="12" spans="2:40" x14ac:dyDescent="0.3">
      <c r="B12" s="54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  <c r="AA12" s="55"/>
      <c r="AB12" s="55"/>
      <c r="AC12" s="55"/>
      <c r="AD12" s="55"/>
      <c r="AE12" s="55"/>
      <c r="AF12" s="55"/>
      <c r="AG12" s="55"/>
      <c r="AH12" s="55"/>
      <c r="AI12" s="55"/>
      <c r="AJ12" s="55"/>
      <c r="AK12" s="55"/>
      <c r="AL12" s="55"/>
      <c r="AM12" s="55"/>
      <c r="AN12" s="55"/>
    </row>
    <row r="13" spans="2:40" x14ac:dyDescent="0.3">
      <c r="B13" s="54"/>
      <c r="C13" s="55"/>
      <c r="D13" s="55"/>
      <c r="E13" s="55"/>
      <c r="F13" s="55"/>
      <c r="G13" s="55"/>
      <c r="H13" s="55"/>
      <c r="I13" s="55"/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/>
      <c r="Z13" s="55"/>
      <c r="AA13" s="55"/>
      <c r="AB13" s="55"/>
      <c r="AC13" s="55"/>
      <c r="AD13" s="55"/>
      <c r="AE13" s="55"/>
      <c r="AF13" s="55"/>
      <c r="AG13" s="55"/>
      <c r="AH13" s="55"/>
      <c r="AI13" s="55"/>
      <c r="AJ13" s="55"/>
      <c r="AK13" s="55"/>
      <c r="AL13" s="55"/>
      <c r="AM13" s="55"/>
      <c r="AN13" s="55"/>
    </row>
    <row r="14" spans="2:40" x14ac:dyDescent="0.3">
      <c r="B14" s="54"/>
      <c r="C14" s="55"/>
      <c r="D14" s="55"/>
      <c r="E14" s="55"/>
      <c r="F14" s="55"/>
      <c r="G14" s="55"/>
      <c r="H14" s="55"/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  <c r="Z14" s="55"/>
      <c r="AA14" s="55"/>
      <c r="AB14" s="55"/>
      <c r="AC14" s="55"/>
      <c r="AD14" s="55"/>
      <c r="AE14" s="55"/>
      <c r="AF14" s="55"/>
      <c r="AG14" s="55"/>
      <c r="AH14" s="55"/>
      <c r="AI14" s="55"/>
      <c r="AJ14" s="55"/>
      <c r="AK14" s="55"/>
      <c r="AL14" s="55"/>
      <c r="AM14" s="55"/>
      <c r="AN14" s="55"/>
    </row>
    <row r="15" spans="2:40" x14ac:dyDescent="0.3">
      <c r="B15" s="54"/>
      <c r="C15" s="55"/>
      <c r="D15" s="55"/>
      <c r="E15" s="55"/>
      <c r="F15" s="55"/>
      <c r="G15" s="55"/>
      <c r="H15" s="55"/>
      <c r="I15" s="55"/>
      <c r="J15" s="55"/>
      <c r="K15" s="55"/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  <c r="Z15" s="55"/>
      <c r="AA15" s="55"/>
      <c r="AB15" s="55"/>
      <c r="AC15" s="55"/>
      <c r="AD15" s="55"/>
      <c r="AE15" s="55"/>
      <c r="AF15" s="55"/>
      <c r="AG15" s="55"/>
      <c r="AH15" s="55"/>
      <c r="AI15" s="55"/>
      <c r="AJ15" s="55"/>
      <c r="AK15" s="55"/>
      <c r="AL15" s="55"/>
      <c r="AM15" s="55"/>
      <c r="AN15" s="55"/>
    </row>
    <row r="16" spans="2:40" x14ac:dyDescent="0.3">
      <c r="B16" s="54"/>
      <c r="C16" s="55"/>
      <c r="D16" s="55"/>
      <c r="E16" s="55"/>
      <c r="F16" s="55"/>
      <c r="G16" s="55"/>
      <c r="H16" s="55"/>
      <c r="I16" s="55"/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  <c r="Z16" s="55"/>
      <c r="AA16" s="55"/>
      <c r="AB16" s="55"/>
      <c r="AC16" s="55"/>
      <c r="AD16" s="55"/>
      <c r="AE16" s="55"/>
      <c r="AF16" s="55"/>
      <c r="AG16" s="55"/>
      <c r="AH16" s="55"/>
      <c r="AI16" s="55"/>
      <c r="AJ16" s="55"/>
      <c r="AK16" s="55"/>
      <c r="AL16" s="55"/>
      <c r="AM16" s="55"/>
      <c r="AN16" s="55"/>
    </row>
    <row r="17" spans="2:40" x14ac:dyDescent="0.3">
      <c r="B17" s="54"/>
      <c r="C17" s="55"/>
      <c r="D17" s="55"/>
      <c r="E17" s="55"/>
      <c r="F17" s="55"/>
      <c r="G17" s="55"/>
      <c r="H17" s="55"/>
      <c r="I17" s="55"/>
      <c r="J17" s="55"/>
      <c r="K17" s="55"/>
      <c r="L17" s="55"/>
      <c r="M17" s="55"/>
      <c r="N17" s="55"/>
      <c r="O17" s="55"/>
      <c r="P17" s="55"/>
      <c r="Q17" s="55"/>
      <c r="R17" s="55"/>
      <c r="S17" s="55"/>
      <c r="T17" s="55"/>
      <c r="U17" s="55"/>
      <c r="V17" s="55"/>
      <c r="W17" s="55"/>
      <c r="X17" s="55"/>
      <c r="Y17" s="55"/>
      <c r="Z17" s="55"/>
      <c r="AA17" s="55"/>
      <c r="AB17" s="55"/>
      <c r="AC17" s="55"/>
      <c r="AD17" s="55"/>
      <c r="AE17" s="55"/>
      <c r="AF17" s="55"/>
      <c r="AG17" s="55"/>
      <c r="AH17" s="55"/>
      <c r="AI17" s="55"/>
      <c r="AJ17" s="55"/>
      <c r="AK17" s="55"/>
      <c r="AL17" s="55"/>
      <c r="AM17" s="55"/>
      <c r="AN17" s="55"/>
    </row>
    <row r="18" spans="2:40" x14ac:dyDescent="0.3">
      <c r="B18" s="54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  <c r="Z18" s="55"/>
      <c r="AA18" s="55"/>
      <c r="AB18" s="55"/>
      <c r="AC18" s="55"/>
      <c r="AD18" s="55"/>
      <c r="AE18" s="55"/>
      <c r="AF18" s="55"/>
      <c r="AG18" s="55"/>
      <c r="AH18" s="55"/>
      <c r="AI18" s="55"/>
      <c r="AJ18" s="55"/>
      <c r="AK18" s="55"/>
      <c r="AL18" s="55"/>
      <c r="AM18" s="55"/>
      <c r="AN18" s="55"/>
    </row>
    <row r="19" spans="2:40" x14ac:dyDescent="0.3">
      <c r="B19" s="54"/>
      <c r="C19" s="55"/>
      <c r="D19" s="55"/>
      <c r="E19" s="55"/>
      <c r="F19" s="55"/>
      <c r="G19" s="55"/>
      <c r="H19" s="55"/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  <c r="Z19" s="55"/>
      <c r="AA19" s="55"/>
      <c r="AB19" s="55"/>
      <c r="AC19" s="55"/>
      <c r="AD19" s="55"/>
      <c r="AE19" s="55"/>
      <c r="AF19" s="55"/>
      <c r="AG19" s="55"/>
      <c r="AH19" s="55"/>
      <c r="AI19" s="55"/>
      <c r="AJ19" s="55"/>
      <c r="AK19" s="55"/>
      <c r="AL19" s="55"/>
      <c r="AM19" s="55"/>
      <c r="AN19" s="55"/>
    </row>
    <row r="20" spans="2:40" x14ac:dyDescent="0.3">
      <c r="B20" s="54"/>
      <c r="C20" s="55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</row>
    <row r="21" spans="2:40" x14ac:dyDescent="0.3">
      <c r="B21" s="54"/>
      <c r="C21" s="55"/>
      <c r="D21" s="55"/>
      <c r="E21" s="55"/>
      <c r="F21" s="55"/>
      <c r="G21" s="55"/>
      <c r="H21" s="55"/>
      <c r="I21" s="55"/>
      <c r="J21" s="55"/>
      <c r="K21" s="55"/>
      <c r="L21" s="55"/>
      <c r="M21" s="55"/>
      <c r="N21" s="55"/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55"/>
      <c r="Z21" s="55"/>
      <c r="AA21" s="55"/>
      <c r="AB21" s="55"/>
      <c r="AC21" s="55"/>
      <c r="AD21" s="55"/>
      <c r="AE21" s="55"/>
      <c r="AF21" s="55"/>
      <c r="AG21" s="55"/>
      <c r="AH21" s="55"/>
      <c r="AI21" s="55"/>
      <c r="AJ21" s="55"/>
      <c r="AK21" s="55"/>
      <c r="AL21" s="55"/>
      <c r="AM21" s="55"/>
      <c r="AN21" s="55"/>
    </row>
    <row r="22" spans="2:40" x14ac:dyDescent="0.3">
      <c r="B22" s="56"/>
      <c r="C22" s="57"/>
      <c r="D22" s="57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</row>
  </sheetData>
  <conditionalFormatting sqref="C3:V22">
    <cfRule type="cellIs" dxfId="3" priority="3" operator="lessThan">
      <formula>1</formula>
    </cfRule>
    <cfRule type="cellIs" dxfId="2" priority="4" operator="greaterThan">
      <formula>1</formula>
    </cfRule>
  </conditionalFormatting>
  <conditionalFormatting sqref="W3:AN22">
    <cfRule type="cellIs" dxfId="1" priority="1" operator="lessThan">
      <formula>1</formula>
    </cfRule>
    <cfRule type="cellIs" dxfId="0" priority="2" operator="greaterThan">
      <formula>1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7EBBD-03CA-7A47-87B0-A7F758717498}">
  <sheetPr>
    <tabColor theme="7" tint="0.39997558519241921"/>
  </sheetPr>
  <dimension ref="A1"/>
  <sheetViews>
    <sheetView workbookViewId="0">
      <selection activeCell="H35" sqref="H35"/>
    </sheetView>
  </sheetViews>
  <sheetFormatPr defaultColWidth="11" defaultRowHeight="15.6" x14ac:dyDescent="0.3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578CF-BA52-2D4B-8242-68FF9BBAA198}">
  <sheetPr>
    <tabColor theme="7" tint="0.39997558519241921"/>
  </sheetPr>
  <dimension ref="A1:Q1000"/>
  <sheetViews>
    <sheetView workbookViewId="0">
      <selection activeCell="L3" sqref="L3"/>
    </sheetView>
  </sheetViews>
  <sheetFormatPr defaultColWidth="11" defaultRowHeight="15.6" x14ac:dyDescent="0.3"/>
  <cols>
    <col min="1" max="1" width="4.8984375" bestFit="1" customWidth="1"/>
    <col min="2" max="2" width="24.8984375" bestFit="1" customWidth="1"/>
    <col min="3" max="3" width="17.19921875" bestFit="1" customWidth="1"/>
    <col min="5" max="5" width="16.5" bestFit="1" customWidth="1"/>
    <col min="6" max="6" width="11" bestFit="1" customWidth="1"/>
    <col min="7" max="7" width="11.59765625" bestFit="1" customWidth="1"/>
    <col min="8" max="8" width="11" bestFit="1" customWidth="1"/>
    <col min="9" max="9" width="12.59765625" bestFit="1" customWidth="1"/>
    <col min="10" max="11" width="11" bestFit="1" customWidth="1"/>
    <col min="13" max="13" width="13" customWidth="1"/>
    <col min="15" max="16" width="11.3984375" bestFit="1" customWidth="1"/>
  </cols>
  <sheetData>
    <row r="1" spans="1:17" ht="31.2" x14ac:dyDescent="0.3">
      <c r="A1" t="s">
        <v>787</v>
      </c>
      <c r="B1" t="s">
        <v>487</v>
      </c>
      <c r="C1" t="s">
        <v>385</v>
      </c>
      <c r="D1" t="s">
        <v>418</v>
      </c>
      <c r="E1" t="s">
        <v>419</v>
      </c>
      <c r="F1" t="s">
        <v>769</v>
      </c>
      <c r="G1" t="s">
        <v>466</v>
      </c>
      <c r="H1" t="s">
        <v>850</v>
      </c>
      <c r="I1" s="59" t="s">
        <v>5132</v>
      </c>
      <c r="J1" s="59" t="s">
        <v>5133</v>
      </c>
      <c r="K1" s="59" t="s">
        <v>5134</v>
      </c>
      <c r="L1" s="59" t="s">
        <v>5135</v>
      </c>
      <c r="M1" s="59" t="s">
        <v>467</v>
      </c>
      <c r="N1" t="s">
        <v>428</v>
      </c>
      <c r="O1" t="s">
        <v>433</v>
      </c>
      <c r="P1" t="s">
        <v>488</v>
      </c>
      <c r="Q1" t="s">
        <v>452</v>
      </c>
    </row>
    <row r="2" spans="1:17" x14ac:dyDescent="0.3">
      <c r="A2">
        <f>IF(B2="","",ROW()-2)</f>
        <v>0</v>
      </c>
      <c r="B2" t="str">
        <f>IF('Master data'!A2="","",'Master data'!A2)</f>
        <v>Harry Kane</v>
      </c>
      <c r="C2" t="str">
        <f>IFERROR(INDEX('Master data'!$B$2:$CL$999,MATCH($B2,'Master data'!$A$2:$A$999,0),MATCH(C$1,'Master data'!$B$1:$CL$1,0)),"")</f>
        <v>England</v>
      </c>
      <c r="D2" t="str">
        <f>IFERROR(INDEX('Master data'!$B$2:$CL$999,MATCH($B2,'Master data'!$A$2:$A$999,0),MATCH(D$1,'Master data'!$B$1:$CL$1,0)),"")</f>
        <v>Striker</v>
      </c>
      <c r="E2" s="5">
        <f>IFERROR(INDEX('Master data'!$B$2:$CL$999,MATCH($B2,'Master data'!$A$2:$A$999,0),MATCH(E$1,'Master data'!$B$1:$CL$1,0)),"")</f>
        <v>8542000</v>
      </c>
      <c r="F2" s="5">
        <f>IFERROR(INDEX('Master data'!$B$2:$CL$999,MATCH($B2,'Master data'!$A$2:$A$999,0),MATCH(F$1,'Master data'!$B$1:$CL$1,0)),"")</f>
        <v>141566.70365865956</v>
      </c>
      <c r="G2" s="5">
        <f>IFERROR(INDEX('Master data'!$B$2:$CL$999,MATCH($B2,'Master data'!$A$2:$A$999,0),MATCH(G$1,'Master data'!$B$1:$CL$1,0)),"")</f>
        <v>145126.57181133147</v>
      </c>
      <c r="H2" s="5">
        <f>IFERROR(INDEX('Master data'!$B$2:$CL$999,MATCH($B2,'Master data'!$A$2:$A$999,0),MATCH(H$1,'Master data'!$B$1:$CL$1,0)),"")</f>
        <v>0</v>
      </c>
      <c r="I2" s="5">
        <f>IFERROR(INDEX('Master data'!$B$2:$CL$999,MATCH($B2,'Master data'!$A$2:$A$999,0),MATCH(I$1,'Master data'!$B$1:$CL$1,0)),"")</f>
        <v>128099.261491357</v>
      </c>
      <c r="J2" s="5">
        <f>IFERROR(INDEX('Master data'!$B$2:$CL$999,MATCH($B2,'Master data'!$A$2:$A$999,0),MATCH(J$1,'Master data'!$B$1:$CL$1,0)),"")</f>
        <v>20927.464000428219</v>
      </c>
      <c r="K2" s="5">
        <f>IFERROR(INDEX('Master data'!$B$2:$CL$999,MATCH($B2,'Master data'!$A$2:$A$999,0),MATCH(K$1,'Master data'!$B$1:$CL$1,0)),"")</f>
        <v>0</v>
      </c>
      <c r="L2" s="5">
        <f>IFERROR(INDEX('Master data'!$B$2:$CL$999,MATCH($B2,'Master data'!$A$2:$A$999,0),MATCH(L$1,'Master data'!$B$1:$CL$1,0)),"")</f>
        <v>0</v>
      </c>
      <c r="M2" s="5">
        <f>IFERROR(INDEX('Master data'!$B$2:$CL$999,MATCH($B2,'Master data'!$A$2:$A$999,0),MATCH(M$1,'Master data'!$B$1:$CL$1,0)),"")</f>
        <v>280406.9083205277</v>
      </c>
      <c r="N2" s="28">
        <f>IFERROR(INDEX('Master data'!$B$2:$CL$999,MATCH($B2,'Master data'!$A$2:$A$999,0),MATCH(N$1,'Master data'!$B$1:$CL$1,0)),"")</f>
        <v>3.3000000000000002E-2</v>
      </c>
      <c r="O2" s="7">
        <f>IFERROR(INDEX('Master data'!$B$2:$CL$999,MATCH($B2,'Master data'!$A$2:$A$999,0),MATCH(O$1,'Master data'!$B$1:$CL$1,0)),"")</f>
        <v>0</v>
      </c>
      <c r="P2" s="5">
        <f>IFERROR(INDEX('Master data'!$B$2:$CL$999,MATCH($B2,'Master data'!$A$2:$A$999,0),MATCH(P$1,'Master data'!$B$1:$CL$1,0)),"")</f>
        <v>8542000</v>
      </c>
      <c r="Q2" s="5">
        <f>IFERROR(INDEX('Master data'!$B$2:$CL$999,MATCH($B2,'Master data'!$A$2:$A$999,0),MATCH(Q$1,'Master data'!$B$1:$CL$1,0)),"")</f>
        <v>8542000</v>
      </c>
    </row>
    <row r="3" spans="1:17" x14ac:dyDescent="0.3">
      <c r="A3">
        <f t="shared" ref="A3:A66" si="0">IF(B3="","",ROW()-2)</f>
        <v>1</v>
      </c>
      <c r="B3" t="str">
        <f>IF('Master data'!A3="","",'Master data'!A3)</f>
        <v>Kylian Mbappé</v>
      </c>
      <c r="C3" t="str">
        <f>IFERROR(INDEX('Master data'!$B$2:$CL$999,MATCH($B3,'Master data'!$A$2:$A$999,0),MATCH(C$1,'Master data'!$B$1:$CL$1,0)),"")</f>
        <v>France</v>
      </c>
      <c r="D3" t="str">
        <f>IFERROR(INDEX('Master data'!$B$2:$CL$999,MATCH($B3,'Master data'!$A$2:$A$999,0),MATCH(D$1,'Master data'!$B$1:$CL$1,0)),"")</f>
        <v>Striker</v>
      </c>
      <c r="E3" s="5">
        <f>IFERROR(INDEX('Master data'!$B$2:$CL$999,MATCH($B3,'Master data'!$A$2:$A$999,0),MATCH(E$1,'Master data'!$B$1:$CL$1,0)),"")</f>
        <v>8552000</v>
      </c>
      <c r="F3" s="7">
        <f>IFERROR(INDEX('Master data'!$B$2:$CL$999,MATCH($B3,'Master data'!$A$2:$A$999,0),MATCH(F$1,'Master data'!$B$1:$CL$1,0)),"")</f>
        <v>142074.23475143925</v>
      </c>
      <c r="G3" s="7">
        <f>IFERROR(INDEX('Master data'!$B$2:$CL$999,MATCH($B3,'Master data'!$A$2:$A$999,0),MATCH(G$1,'Master data'!$B$1:$CL$1,0)),"")</f>
        <v>77515.823384182542</v>
      </c>
      <c r="H3" s="7">
        <f>IFERROR(INDEX('Master data'!$B$2:$CL$999,MATCH($B3,'Master data'!$A$2:$A$999,0),MATCH(H$1,'Master data'!$B$1:$CL$1,0)),"")</f>
        <v>0</v>
      </c>
      <c r="I3" s="7">
        <f>IFERROR(INDEX('Master data'!$B$2:$CL$999,MATCH($B3,'Master data'!$A$2:$A$999,0),MATCH(I$1,'Master data'!$B$1:$CL$1,0)),"")</f>
        <v>83889.522988700657</v>
      </c>
      <c r="J3" s="7">
        <f>IFERROR(INDEX('Master data'!$B$2:$CL$999,MATCH($B3,'Master data'!$A$2:$A$999,0),MATCH(J$1,'Master data'!$B$1:$CL$1,0)),"")</f>
        <v>263.54145206363319</v>
      </c>
      <c r="K3" s="7">
        <f>IFERROR(INDEX('Master data'!$B$2:$CL$999,MATCH($B3,'Master data'!$A$2:$A$999,0),MATCH(K$1,'Master data'!$B$1:$CL$1,0)),"")</f>
        <v>0</v>
      </c>
      <c r="L3" s="7">
        <f>IFERROR(INDEX('Master data'!$B$2:$CL$999,MATCH($B3,'Master data'!$A$2:$A$999,0),MATCH(L$1,'Master data'!$B$1:$CL$1,0)),"")</f>
        <v>0</v>
      </c>
      <c r="M3" s="5">
        <f>IFERROR(INDEX('Master data'!$B$2:$CL$999,MATCH($B3,'Master data'!$A$2:$A$999,0),MATCH(M$1,'Master data'!$B$1:$CL$1,0)),"")</f>
        <v>218659.66287128729</v>
      </c>
      <c r="N3" s="28">
        <f>IFERROR(INDEX('Master data'!$B$2:$CL$999,MATCH($B3,'Master data'!$A$2:$A$999,0),MATCH(N$1,'Master data'!$B$1:$CL$1,0)),"")</f>
        <v>2.5999999999999999E-2</v>
      </c>
      <c r="O3" s="7">
        <f>IFERROR(INDEX('Master data'!$B$2:$CL$999,MATCH($B3,'Master data'!$A$2:$A$999,0),MATCH(O$1,'Master data'!$B$1:$CL$1,0)),"")</f>
        <v>0</v>
      </c>
      <c r="P3" s="5">
        <f>IFERROR(INDEX('Master data'!$B$2:$CL$999,MATCH($B3,'Master data'!$A$2:$A$999,0),MATCH(P$1,'Master data'!$B$1:$CL$1,0)),"")</f>
        <v>8552000</v>
      </c>
      <c r="Q3" s="5">
        <f>IFERROR(INDEX('Master data'!$B$2:$CL$999,MATCH($B3,'Master data'!$A$2:$A$999,0),MATCH(Q$1,'Master data'!$B$1:$CL$1,0)),"")</f>
        <v>8552000</v>
      </c>
    </row>
    <row r="4" spans="1:17" x14ac:dyDescent="0.3">
      <c r="A4">
        <f t="shared" si="0"/>
        <v>2</v>
      </c>
      <c r="B4" t="str">
        <f>IF('Master data'!A4="","",'Master data'!A4)</f>
        <v>Kevin De Bruyne</v>
      </c>
      <c r="C4" t="str">
        <f>IFERROR(INDEX('Master data'!$B$2:$CL$999,MATCH($B4,'Master data'!$A$2:$A$999,0),MATCH(C$1,'Master data'!$B$1:$CL$1,0)),"")</f>
        <v>Belgium</v>
      </c>
      <c r="D4" t="str">
        <f>IFERROR(INDEX('Master data'!$B$2:$CL$999,MATCH($B4,'Master data'!$A$2:$A$999,0),MATCH(D$1,'Master data'!$B$1:$CL$1,0)),"")</f>
        <v>Midfield</v>
      </c>
      <c r="E4" s="5">
        <f>IFERROR(INDEX('Master data'!$B$2:$CL$999,MATCH($B4,'Master data'!$A$2:$A$999,0),MATCH(E$1,'Master data'!$B$1:$CL$1,0)),"")</f>
        <v>7995000</v>
      </c>
      <c r="F4" s="7">
        <f>IFERROR(INDEX('Master data'!$B$2:$CL$999,MATCH($B4,'Master data'!$A$2:$A$999,0),MATCH(F$1,'Master data'!$B$1:$CL$1,0)),"")</f>
        <v>-5000</v>
      </c>
      <c r="G4" s="7">
        <f>IFERROR(INDEX('Master data'!$B$2:$CL$999,MATCH($B4,'Master data'!$A$2:$A$999,0),MATCH(G$1,'Master data'!$B$1:$CL$1,0)),"")</f>
        <v>-5000</v>
      </c>
      <c r="H4" s="7">
        <f>IFERROR(INDEX('Master data'!$B$2:$CL$999,MATCH($B4,'Master data'!$A$2:$A$999,0),MATCH(H$1,'Master data'!$B$1:$CL$1,0)),"")</f>
        <v>0</v>
      </c>
      <c r="I4" s="7">
        <f>IFERROR(INDEX('Master data'!$B$2:$CL$999,MATCH($B4,'Master data'!$A$2:$A$999,0),MATCH(I$1,'Master data'!$B$1:$CL$1,0)),"")</f>
        <v>-5000</v>
      </c>
      <c r="J4" s="7">
        <f>IFERROR(INDEX('Master data'!$B$2:$CL$999,MATCH($B4,'Master data'!$A$2:$A$999,0),MATCH(J$1,'Master data'!$B$1:$CL$1,0)),"")</f>
        <v>-5000</v>
      </c>
      <c r="K4" s="7">
        <f>IFERROR(INDEX('Master data'!$B$2:$CL$999,MATCH($B4,'Master data'!$A$2:$A$999,0),MATCH(K$1,'Master data'!$B$1:$CL$1,0)),"")</f>
        <v>0</v>
      </c>
      <c r="L4" s="7">
        <f>IFERROR(INDEX('Master data'!$B$2:$CL$999,MATCH($B4,'Master data'!$A$2:$A$999,0),MATCH(L$1,'Master data'!$B$1:$CL$1,0)),"")</f>
        <v>0</v>
      </c>
      <c r="M4" s="5">
        <f>IFERROR(INDEX('Master data'!$B$2:$CL$999,MATCH($B4,'Master data'!$A$2:$A$999,0),MATCH(M$1,'Master data'!$B$1:$CL$1,0)),"")</f>
        <v>-10802.469135802468</v>
      </c>
      <c r="N4" s="28">
        <f>IFERROR(INDEX('Master data'!$B$2:$CL$999,MATCH($B4,'Master data'!$A$2:$A$999,0),MATCH(N$1,'Master data'!$B$1:$CL$1,0)),"")</f>
        <v>-1E-3</v>
      </c>
      <c r="O4" s="7">
        <f>IFERROR(INDEX('Master data'!$B$2:$CL$999,MATCH($B4,'Master data'!$A$2:$A$999,0),MATCH(O$1,'Master data'!$B$1:$CL$1,0)),"")</f>
        <v>0</v>
      </c>
      <c r="P4" s="5">
        <f>IFERROR(INDEX('Master data'!$B$2:$CL$999,MATCH($B4,'Master data'!$A$2:$A$999,0),MATCH(P$1,'Master data'!$B$1:$CL$1,0)),"")</f>
        <v>7995000</v>
      </c>
      <c r="Q4" s="5">
        <f>IFERROR(INDEX('Master data'!$B$2:$CL$999,MATCH($B4,'Master data'!$A$2:$A$999,0),MATCH(Q$1,'Master data'!$B$1:$CL$1,0)),"")</f>
        <v>7995000</v>
      </c>
    </row>
    <row r="5" spans="1:17" x14ac:dyDescent="0.3">
      <c r="A5">
        <f t="shared" si="0"/>
        <v>3</v>
      </c>
      <c r="B5" t="str">
        <f>IF('Master data'!A5="","",'Master data'!A5)</f>
        <v>Raheem Sterling</v>
      </c>
      <c r="C5" t="str">
        <f>IFERROR(INDEX('Master data'!$B$2:$CL$999,MATCH($B5,'Master data'!$A$2:$A$999,0),MATCH(C$1,'Master data'!$B$1:$CL$1,0)),"")</f>
        <v>England</v>
      </c>
      <c r="D5" t="str">
        <f>IFERROR(INDEX('Master data'!$B$2:$CL$999,MATCH($B5,'Master data'!$A$2:$A$999,0),MATCH(D$1,'Master data'!$B$1:$CL$1,0)),"")</f>
        <v>Striker</v>
      </c>
      <c r="E5" s="5">
        <f>IFERROR(INDEX('Master data'!$B$2:$CL$999,MATCH($B5,'Master data'!$A$2:$A$999,0),MATCH(E$1,'Master data'!$B$1:$CL$1,0)),"")</f>
        <v>7705000</v>
      </c>
      <c r="F5" s="7">
        <f>IFERROR(INDEX('Master data'!$B$2:$CL$999,MATCH($B5,'Master data'!$A$2:$A$999,0),MATCH(F$1,'Master data'!$B$1:$CL$1,0)),"")</f>
        <v>117481.73917393167</v>
      </c>
      <c r="G5" s="7">
        <f>IFERROR(INDEX('Master data'!$B$2:$CL$999,MATCH($B5,'Master data'!$A$2:$A$999,0),MATCH(G$1,'Master data'!$B$1:$CL$1,0)),"")</f>
        <v>119741.40594164071</v>
      </c>
      <c r="H5" s="7">
        <f>IFERROR(INDEX('Master data'!$B$2:$CL$999,MATCH($B5,'Master data'!$A$2:$A$999,0),MATCH(H$1,'Master data'!$B$1:$CL$1,0)),"")</f>
        <v>0</v>
      </c>
      <c r="I5" s="7">
        <f>IFERROR(INDEX('Master data'!$B$2:$CL$999,MATCH($B5,'Master data'!$A$2:$A$999,0),MATCH(I$1,'Master data'!$B$1:$CL$1,0)),"")</f>
        <v>105578.49369664936</v>
      </c>
      <c r="J5" s="7">
        <f>IFERROR(INDEX('Master data'!$B$2:$CL$999,MATCH($B5,'Master data'!$A$2:$A$999,0),MATCH(J$1,'Master data'!$B$1:$CL$1,0)),"")</f>
        <v>13991.151991452469</v>
      </c>
      <c r="K5" s="7">
        <f>IFERROR(INDEX('Master data'!$B$2:$CL$999,MATCH($B5,'Master data'!$A$2:$A$999,0),MATCH(K$1,'Master data'!$B$1:$CL$1,0)),"")</f>
        <v>0</v>
      </c>
      <c r="L5" s="7">
        <f>IFERROR(INDEX('Master data'!$B$2:$CL$999,MATCH($B5,'Master data'!$A$2:$A$999,0),MATCH(L$1,'Master data'!$B$1:$CL$1,0)),"")</f>
        <v>0</v>
      </c>
      <c r="M5" s="5">
        <f>IFERROR(INDEX('Master data'!$B$2:$CL$999,MATCH($B5,'Master data'!$A$2:$A$999,0),MATCH(M$1,'Master data'!$B$1:$CL$1,0)),"")</f>
        <v>231355.54412987514</v>
      </c>
      <c r="N5" s="28">
        <f>IFERROR(INDEX('Master data'!$B$2:$CL$999,MATCH($B5,'Master data'!$A$2:$A$999,0),MATCH(N$1,'Master data'!$B$1:$CL$1,0)),"")</f>
        <v>0.03</v>
      </c>
      <c r="O5" s="7">
        <f>IFERROR(INDEX('Master data'!$B$2:$CL$999,MATCH($B5,'Master data'!$A$2:$A$999,0),MATCH(O$1,'Master data'!$B$1:$CL$1,0)),"")</f>
        <v>0</v>
      </c>
      <c r="P5" s="5">
        <f>IFERROR(INDEX('Master data'!$B$2:$CL$999,MATCH($B5,'Master data'!$A$2:$A$999,0),MATCH(P$1,'Master data'!$B$1:$CL$1,0)),"")</f>
        <v>7705000</v>
      </c>
      <c r="Q5" s="5">
        <f>IFERROR(INDEX('Master data'!$B$2:$CL$999,MATCH($B5,'Master data'!$A$2:$A$999,0),MATCH(Q$1,'Master data'!$B$1:$CL$1,0)),"")</f>
        <v>7705000</v>
      </c>
    </row>
    <row r="6" spans="1:17" x14ac:dyDescent="0.3">
      <c r="A6">
        <f t="shared" si="0"/>
        <v>4</v>
      </c>
      <c r="B6" t="str">
        <f>IF('Master data'!A6="","",'Master data'!A6)</f>
        <v>Romelu Lukaku</v>
      </c>
      <c r="C6" t="str">
        <f>IFERROR(INDEX('Master data'!$B$2:$CL$999,MATCH($B6,'Master data'!$A$2:$A$999,0),MATCH(C$1,'Master data'!$B$1:$CL$1,0)),"")</f>
        <v>Belgium</v>
      </c>
      <c r="D6" t="str">
        <f>IFERROR(INDEX('Master data'!$B$2:$CL$999,MATCH($B6,'Master data'!$A$2:$A$999,0),MATCH(D$1,'Master data'!$B$1:$CL$1,0)),"")</f>
        <v>Striker</v>
      </c>
      <c r="E6" s="5">
        <f>IFERROR(INDEX('Master data'!$B$2:$CL$999,MATCH($B6,'Master data'!$A$2:$A$999,0),MATCH(E$1,'Master data'!$B$1:$CL$1,0)),"")</f>
        <v>8825000</v>
      </c>
      <c r="F6" s="7">
        <f>IFERROR(INDEX('Master data'!$B$2:$CL$999,MATCH($B6,'Master data'!$A$2:$A$999,0),MATCH(F$1,'Master data'!$B$1:$CL$1,0)),"")</f>
        <v>87554.565534804977</v>
      </c>
      <c r="G6" s="7">
        <f>IFERROR(INDEX('Master data'!$B$2:$CL$999,MATCH($B6,'Master data'!$A$2:$A$999,0),MATCH(G$1,'Master data'!$B$1:$CL$1,0)),"")</f>
        <v>155928.61217479123</v>
      </c>
      <c r="H6" s="7">
        <f>IFERROR(INDEX('Master data'!$B$2:$CL$999,MATCH($B6,'Master data'!$A$2:$A$999,0),MATCH(H$1,'Master data'!$B$1:$CL$1,0)),"")</f>
        <v>0</v>
      </c>
      <c r="I6" s="7">
        <f>IFERROR(INDEX('Master data'!$B$2:$CL$999,MATCH($B6,'Master data'!$A$2:$A$999,0),MATCH(I$1,'Master data'!$B$1:$CL$1,0)),"")</f>
        <v>105916.11948291349</v>
      </c>
      <c r="J6" s="7">
        <f>IFERROR(INDEX('Master data'!$B$2:$CL$999,MATCH($B6,'Master data'!$A$2:$A$999,0),MATCH(J$1,'Master data'!$B$1:$CL$1,0)),"")</f>
        <v>8554.5729218683191</v>
      </c>
      <c r="K6" s="7">
        <f>IFERROR(INDEX('Master data'!$B$2:$CL$999,MATCH($B6,'Master data'!$A$2:$A$999,0),MATCH(K$1,'Master data'!$B$1:$CL$1,0)),"")</f>
        <v>0</v>
      </c>
      <c r="L6" s="7">
        <f>IFERROR(INDEX('Master data'!$B$2:$CL$999,MATCH($B6,'Master data'!$A$2:$A$999,0),MATCH(L$1,'Master data'!$B$1:$CL$1,0)),"")</f>
        <v>0</v>
      </c>
      <c r="M6" s="5">
        <f>IFERROR(INDEX('Master data'!$B$2:$CL$999,MATCH($B6,'Master data'!$A$2:$A$999,0),MATCH(M$1,'Master data'!$B$1:$CL$1,0)),"")</f>
        <v>224579.31975429316</v>
      </c>
      <c r="N6" s="28">
        <f>IFERROR(INDEX('Master data'!$B$2:$CL$999,MATCH($B6,'Master data'!$A$2:$A$999,0),MATCH(N$1,'Master data'!$B$1:$CL$1,0)),"")</f>
        <v>2.5000000000000001E-2</v>
      </c>
      <c r="O6" s="7">
        <f>IFERROR(INDEX('Master data'!$B$2:$CL$999,MATCH($B6,'Master data'!$A$2:$A$999,0),MATCH(O$1,'Master data'!$B$1:$CL$1,0)),"")</f>
        <v>0</v>
      </c>
      <c r="P6" s="5">
        <f>IFERROR(INDEX('Master data'!$B$2:$CL$999,MATCH($B6,'Master data'!$A$2:$A$999,0),MATCH(P$1,'Master data'!$B$1:$CL$1,0)),"")</f>
        <v>8825000</v>
      </c>
      <c r="Q6" s="5">
        <f>IFERROR(INDEX('Master data'!$B$2:$CL$999,MATCH($B6,'Master data'!$A$2:$A$999,0),MATCH(Q$1,'Master data'!$B$1:$CL$1,0)),"")</f>
        <v>8825000</v>
      </c>
    </row>
    <row r="7" spans="1:17" x14ac:dyDescent="0.3">
      <c r="A7">
        <f t="shared" si="0"/>
        <v>5</v>
      </c>
      <c r="B7" t="str">
        <f>IF('Master data'!A7="","",'Master data'!A7)</f>
        <v xml:space="preserve"> E. Hazard</v>
      </c>
      <c r="C7" t="str">
        <f>IFERROR(INDEX('Master data'!$B$2:$CL$999,MATCH($B7,'Master data'!$A$2:$A$999,0),MATCH(C$1,'Master data'!$B$1:$CL$1,0)),"")</f>
        <v>Belgium</v>
      </c>
      <c r="D7" t="str">
        <f>IFERROR(INDEX('Master data'!$B$2:$CL$999,MATCH($B7,'Master data'!$A$2:$A$999,0),MATCH(D$1,'Master data'!$B$1:$CL$1,0)),"")</f>
        <v>Striker</v>
      </c>
      <c r="E7" s="5">
        <f>IFERROR(INDEX('Master data'!$B$2:$CL$999,MATCH($B7,'Master data'!$A$2:$A$999,0),MATCH(E$1,'Master data'!$B$1:$CL$1,0)),"")</f>
        <v>6042000</v>
      </c>
      <c r="F7" s="7">
        <f>IFERROR(INDEX('Master data'!$B$2:$CL$999,MATCH($B7,'Master data'!$A$2:$A$999,0),MATCH(F$1,'Master data'!$B$1:$CL$1,0)),"")</f>
        <v>65990.703368952716</v>
      </c>
      <c r="G7" s="7">
        <f>IFERROR(INDEX('Master data'!$B$2:$CL$999,MATCH($B7,'Master data'!$A$2:$A$999,0),MATCH(G$1,'Master data'!$B$1:$CL$1,0)),"")</f>
        <v>118494.19249084509</v>
      </c>
      <c r="H7" s="7">
        <f>IFERROR(INDEX('Master data'!$B$2:$CL$999,MATCH($B7,'Master data'!$A$2:$A$999,0),MATCH(H$1,'Master data'!$B$1:$CL$1,0)),"")</f>
        <v>0</v>
      </c>
      <c r="I7" s="7">
        <f>IFERROR(INDEX('Master data'!$B$2:$CL$999,MATCH($B7,'Master data'!$A$2:$A$999,0),MATCH(I$1,'Master data'!$B$1:$CL$1,0)),"")</f>
        <v>80729.135235988084</v>
      </c>
      <c r="J7" s="7">
        <f>IFERROR(INDEX('Master data'!$B$2:$CL$999,MATCH($B7,'Master data'!$A$2:$A$999,0),MATCH(J$1,'Master data'!$B$1:$CL$1,0)),"")</f>
        <v>9877.5141657763234</v>
      </c>
      <c r="K7" s="7">
        <f>IFERROR(INDEX('Master data'!$B$2:$CL$999,MATCH($B7,'Master data'!$A$2:$A$999,0),MATCH(K$1,'Master data'!$B$1:$CL$1,0)),"")</f>
        <v>0</v>
      </c>
      <c r="L7" s="7">
        <f>IFERROR(INDEX('Master data'!$B$2:$CL$999,MATCH($B7,'Master data'!$A$2:$A$999,0),MATCH(L$1,'Master data'!$B$1:$CL$1,0)),"")</f>
        <v>0</v>
      </c>
      <c r="M7" s="5">
        <f>IFERROR(INDEX('Master data'!$B$2:$CL$999,MATCH($B7,'Master data'!$A$2:$A$999,0),MATCH(M$1,'Master data'!$B$1:$CL$1,0)),"")</f>
        <v>170857.68937909804</v>
      </c>
      <c r="N7" s="28">
        <f>IFERROR(INDEX('Master data'!$B$2:$CL$999,MATCH($B7,'Master data'!$A$2:$A$999,0),MATCH(N$1,'Master data'!$B$1:$CL$1,0)),"")</f>
        <v>2.8000000000000001E-2</v>
      </c>
      <c r="O7" s="7">
        <f>IFERROR(INDEX('Master data'!$B$2:$CL$999,MATCH($B7,'Master data'!$A$2:$A$999,0),MATCH(O$1,'Master data'!$B$1:$CL$1,0)),"")</f>
        <v>0</v>
      </c>
      <c r="P7" s="5">
        <f>IFERROR(INDEX('Master data'!$B$2:$CL$999,MATCH($B7,'Master data'!$A$2:$A$999,0),MATCH(P$1,'Master data'!$B$1:$CL$1,0)),"")</f>
        <v>6042000</v>
      </c>
      <c r="Q7" s="5">
        <f>IFERROR(INDEX('Master data'!$B$2:$CL$999,MATCH($B7,'Master data'!$A$2:$A$999,0),MATCH(Q$1,'Master data'!$B$1:$CL$1,0)),"")</f>
        <v>6042000</v>
      </c>
    </row>
    <row r="8" spans="1:17" x14ac:dyDescent="0.3">
      <c r="A8">
        <f t="shared" si="0"/>
        <v>6</v>
      </c>
      <c r="B8" t="str">
        <f>IF('Master data'!A8="","",'Master data'!A8)</f>
        <v>Marcus Rashford</v>
      </c>
      <c r="C8" t="str">
        <f>IFERROR(INDEX('Master data'!$B$2:$CL$999,MATCH($B8,'Master data'!$A$2:$A$999,0),MATCH(C$1,'Master data'!$B$1:$CL$1,0)),"")</f>
        <v>England</v>
      </c>
      <c r="D8" t="str">
        <f>IFERROR(INDEX('Master data'!$B$2:$CL$999,MATCH($B8,'Master data'!$A$2:$A$999,0),MATCH(D$1,'Master data'!$B$1:$CL$1,0)),"")</f>
        <v>Striker</v>
      </c>
      <c r="E8" s="5">
        <f>IFERROR(INDEX('Master data'!$B$2:$CL$999,MATCH($B8,'Master data'!$A$2:$A$999,0),MATCH(E$1,'Master data'!$B$1:$CL$1,0)),"")</f>
        <v>5032000</v>
      </c>
      <c r="F8" s="7">
        <f>IFERROR(INDEX('Master data'!$B$2:$CL$999,MATCH($B8,'Master data'!$A$2:$A$999,0),MATCH(F$1,'Master data'!$B$1:$CL$1,0)),"")</f>
        <v>-5000</v>
      </c>
      <c r="G8" s="7">
        <f>IFERROR(INDEX('Master data'!$B$2:$CL$999,MATCH($B8,'Master data'!$A$2:$A$999,0),MATCH(G$1,'Master data'!$B$1:$CL$1,0)),"")</f>
        <v>-5000</v>
      </c>
      <c r="H8" s="7">
        <f>IFERROR(INDEX('Master data'!$B$2:$CL$999,MATCH($B8,'Master data'!$A$2:$A$999,0),MATCH(H$1,'Master data'!$B$1:$CL$1,0)),"")</f>
        <v>0</v>
      </c>
      <c r="I8" s="7">
        <f>IFERROR(INDEX('Master data'!$B$2:$CL$999,MATCH($B8,'Master data'!$A$2:$A$999,0),MATCH(I$1,'Master data'!$B$1:$CL$1,0)),"")</f>
        <v>-5000</v>
      </c>
      <c r="J8" s="7">
        <f>IFERROR(INDEX('Master data'!$B$2:$CL$999,MATCH($B8,'Master data'!$A$2:$A$999,0),MATCH(J$1,'Master data'!$B$1:$CL$1,0)),"")</f>
        <v>-5000</v>
      </c>
      <c r="K8" s="7">
        <f>IFERROR(INDEX('Master data'!$B$2:$CL$999,MATCH($B8,'Master data'!$A$2:$A$999,0),MATCH(K$1,'Master data'!$B$1:$CL$1,0)),"")</f>
        <v>0</v>
      </c>
      <c r="L8" s="7">
        <f>IFERROR(INDEX('Master data'!$B$2:$CL$999,MATCH($B8,'Master data'!$A$2:$A$999,0),MATCH(L$1,'Master data'!$B$1:$CL$1,0)),"")</f>
        <v>0</v>
      </c>
      <c r="M8" s="5">
        <f>IFERROR(INDEX('Master data'!$B$2:$CL$999,MATCH($B8,'Master data'!$A$2:$A$999,0),MATCH(M$1,'Master data'!$B$1:$CL$1,0)),"")</f>
        <v>-10802.469135802468</v>
      </c>
      <c r="N8" s="28">
        <f>IFERROR(INDEX('Master data'!$B$2:$CL$999,MATCH($B8,'Master data'!$A$2:$A$999,0),MATCH(N$1,'Master data'!$B$1:$CL$1,0)),"")</f>
        <v>-2E-3</v>
      </c>
      <c r="O8" s="7">
        <f>IFERROR(INDEX('Master data'!$B$2:$CL$999,MATCH($B8,'Master data'!$A$2:$A$999,0),MATCH(O$1,'Master data'!$B$1:$CL$1,0)),"")</f>
        <v>0</v>
      </c>
      <c r="P8" s="5">
        <f>IFERROR(INDEX('Master data'!$B$2:$CL$999,MATCH($B8,'Master data'!$A$2:$A$999,0),MATCH(P$1,'Master data'!$B$1:$CL$1,0)),"")</f>
        <v>5032000</v>
      </c>
      <c r="Q8" s="5">
        <f>IFERROR(INDEX('Master data'!$B$2:$CL$999,MATCH($B8,'Master data'!$A$2:$A$999,0),MATCH(Q$1,'Master data'!$B$1:$CL$1,0)),"")</f>
        <v>5032000</v>
      </c>
    </row>
    <row r="9" spans="1:17" x14ac:dyDescent="0.3">
      <c r="A9">
        <f t="shared" si="0"/>
        <v>7</v>
      </c>
      <c r="B9" t="str">
        <f>IF('Master data'!A9="","",'Master data'!A9)</f>
        <v xml:space="preserve"> T. Hazard</v>
      </c>
      <c r="C9" t="str">
        <f>IFERROR(INDEX('Master data'!$B$2:$CL$999,MATCH($B9,'Master data'!$A$2:$A$999,0),MATCH(C$1,'Master data'!$B$1:$CL$1,0)),"")</f>
        <v>Belgium</v>
      </c>
      <c r="D9" t="str">
        <f>IFERROR(INDEX('Master data'!$B$2:$CL$999,MATCH($B9,'Master data'!$A$2:$A$999,0),MATCH(D$1,'Master data'!$B$1:$CL$1,0)),"")</f>
        <v>Midfield</v>
      </c>
      <c r="E9" s="5">
        <f>IFERROR(INDEX('Master data'!$B$2:$CL$999,MATCH($B9,'Master data'!$A$2:$A$999,0),MATCH(E$1,'Master data'!$B$1:$CL$1,0)),"")</f>
        <v>5572000</v>
      </c>
      <c r="F9" s="7">
        <f>IFERROR(INDEX('Master data'!$B$2:$CL$999,MATCH($B9,'Master data'!$A$2:$A$999,0),MATCH(F$1,'Master data'!$B$1:$CL$1,0)),"")</f>
        <v>48939.258865438351</v>
      </c>
      <c r="G9" s="7">
        <f>IFERROR(INDEX('Master data'!$B$2:$CL$999,MATCH($B9,'Master data'!$A$2:$A$999,0),MATCH(G$1,'Master data'!$B$1:$CL$1,0)),"")</f>
        <v>89579.488778181418</v>
      </c>
      <c r="H9" s="7">
        <f>IFERROR(INDEX('Master data'!$B$2:$CL$999,MATCH($B9,'Master data'!$A$2:$A$999,0),MATCH(H$1,'Master data'!$B$1:$CL$1,0)),"")</f>
        <v>0</v>
      </c>
      <c r="I9" s="7">
        <f>IFERROR(INDEX('Master data'!$B$2:$CL$999,MATCH($B9,'Master data'!$A$2:$A$999,0),MATCH(I$1,'Master data'!$B$1:$CL$1,0)),"")</f>
        <v>59847.732707997711</v>
      </c>
      <c r="J9" s="7">
        <f>IFERROR(INDEX('Master data'!$B$2:$CL$999,MATCH($B9,'Master data'!$A$2:$A$999,0),MATCH(J$1,'Master data'!$B$1:$CL$1,0)),"")</f>
        <v>1961.9309936178724</v>
      </c>
      <c r="K9" s="7">
        <f>IFERROR(INDEX('Master data'!$B$2:$CL$999,MATCH($B9,'Master data'!$A$2:$A$999,0),MATCH(K$1,'Master data'!$B$1:$CL$1,0)),"")</f>
        <v>0</v>
      </c>
      <c r="L9" s="7">
        <f>IFERROR(INDEX('Master data'!$B$2:$CL$999,MATCH($B9,'Master data'!$A$2:$A$999,0),MATCH(L$1,'Master data'!$B$1:$CL$1,0)),"")</f>
        <v>0</v>
      </c>
      <c r="M9" s="5">
        <f>IFERROR(INDEX('Master data'!$B$2:$CL$999,MATCH($B9,'Master data'!$A$2:$A$999,0),MATCH(M$1,'Master data'!$B$1:$CL$1,0)),"")</f>
        <v>126779.12151866831</v>
      </c>
      <c r="N9" s="28">
        <f>IFERROR(INDEX('Master data'!$B$2:$CL$999,MATCH($B9,'Master data'!$A$2:$A$999,0),MATCH(N$1,'Master data'!$B$1:$CL$1,0)),"")</f>
        <v>2.3E-2</v>
      </c>
      <c r="O9" s="7">
        <f>IFERROR(INDEX('Master data'!$B$2:$CL$999,MATCH($B9,'Master data'!$A$2:$A$999,0),MATCH(O$1,'Master data'!$B$1:$CL$1,0)),"")</f>
        <v>0</v>
      </c>
      <c r="P9" s="5">
        <f>IFERROR(INDEX('Master data'!$B$2:$CL$999,MATCH($B9,'Master data'!$A$2:$A$999,0),MATCH(P$1,'Master data'!$B$1:$CL$1,0)),"")</f>
        <v>5572000</v>
      </c>
      <c r="Q9" s="5">
        <f>IFERROR(INDEX('Master data'!$B$2:$CL$999,MATCH($B9,'Master data'!$A$2:$A$999,0),MATCH(Q$1,'Master data'!$B$1:$CL$1,0)),"")</f>
        <v>5572000</v>
      </c>
    </row>
    <row r="10" spans="1:17" x14ac:dyDescent="0.3">
      <c r="A10">
        <f t="shared" si="0"/>
        <v>8</v>
      </c>
      <c r="B10" t="str">
        <f>IF('Master data'!A10="","",'Master data'!A10)</f>
        <v>Antoine Griezmann</v>
      </c>
      <c r="C10" t="str">
        <f>IFERROR(INDEX('Master data'!$B$2:$CL$999,MATCH($B10,'Master data'!$A$2:$A$999,0),MATCH(C$1,'Master data'!$B$1:$CL$1,0)),"")</f>
        <v>France</v>
      </c>
      <c r="D10" t="str">
        <f>IFERROR(INDEX('Master data'!$B$2:$CL$999,MATCH($B10,'Master data'!$A$2:$A$999,0),MATCH(D$1,'Master data'!$B$1:$CL$1,0)),"")</f>
        <v>Striker</v>
      </c>
      <c r="E10" s="5">
        <f>IFERROR(INDEX('Master data'!$B$2:$CL$999,MATCH($B10,'Master data'!$A$2:$A$999,0),MATCH(E$1,'Master data'!$B$1:$CL$1,0)),"")</f>
        <v>7042000</v>
      </c>
      <c r="F10" s="7">
        <f>IFERROR(INDEX('Master data'!$B$2:$CL$999,MATCH($B10,'Master data'!$A$2:$A$999,0),MATCH(F$1,'Master data'!$B$1:$CL$1,0)),"")</f>
        <v>115424.3265952928</v>
      </c>
      <c r="G10" s="7">
        <f>IFERROR(INDEX('Master data'!$B$2:$CL$999,MATCH($B10,'Master data'!$A$2:$A$999,0),MATCH(G$1,'Master data'!$B$1:$CL$1,0)),"")</f>
        <v>61794.203995752396</v>
      </c>
      <c r="H10" s="7">
        <f>IFERROR(INDEX('Master data'!$B$2:$CL$999,MATCH($B10,'Master data'!$A$2:$A$999,0),MATCH(H$1,'Master data'!$B$1:$CL$1,0)),"")</f>
        <v>0</v>
      </c>
      <c r="I10" s="7">
        <f>IFERROR(INDEX('Master data'!$B$2:$CL$999,MATCH($B10,'Master data'!$A$2:$A$999,0),MATCH(I$1,'Master data'!$B$1:$CL$1,0)),"")</f>
        <v>67519.585740602401</v>
      </c>
      <c r="J10" s="7">
        <f>IFERROR(INDEX('Master data'!$B$2:$CL$999,MATCH($B10,'Master data'!$A$2:$A$999,0),MATCH(J$1,'Master data'!$B$1:$CL$1,0)),"")</f>
        <v>-556.09859051725653</v>
      </c>
      <c r="K10" s="7">
        <f>IFERROR(INDEX('Master data'!$B$2:$CL$999,MATCH($B10,'Master data'!$A$2:$A$999,0),MATCH(K$1,'Master data'!$B$1:$CL$1,0)),"")</f>
        <v>0</v>
      </c>
      <c r="L10" s="7">
        <f>IFERROR(INDEX('Master data'!$B$2:$CL$999,MATCH($B10,'Master data'!$A$2:$A$999,0),MATCH(L$1,'Master data'!$B$1:$CL$1,0)),"")</f>
        <v>0</v>
      </c>
      <c r="M10" s="5">
        <f>IFERROR(INDEX('Master data'!$B$2:$CL$999,MATCH($B10,'Master data'!$A$2:$A$999,0),MATCH(M$1,'Master data'!$B$1:$CL$1,0)),"")</f>
        <v>176516.41913969786</v>
      </c>
      <c r="N10" s="28">
        <f>IFERROR(INDEX('Master data'!$B$2:$CL$999,MATCH($B10,'Master data'!$A$2:$A$999,0),MATCH(N$1,'Master data'!$B$1:$CL$1,0)),"")</f>
        <v>2.5000000000000001E-2</v>
      </c>
      <c r="O10" s="7">
        <f>IFERROR(INDEX('Master data'!$B$2:$CL$999,MATCH($B10,'Master data'!$A$2:$A$999,0),MATCH(O$1,'Master data'!$B$1:$CL$1,0)),"")</f>
        <v>0</v>
      </c>
      <c r="P10" s="5">
        <f>IFERROR(INDEX('Master data'!$B$2:$CL$999,MATCH($B10,'Master data'!$A$2:$A$999,0),MATCH(P$1,'Master data'!$B$1:$CL$1,0)),"")</f>
        <v>7042000</v>
      </c>
      <c r="Q10" s="5">
        <f>IFERROR(INDEX('Master data'!$B$2:$CL$999,MATCH($B10,'Master data'!$A$2:$A$999,0),MATCH(Q$1,'Master data'!$B$1:$CL$1,0)),"")</f>
        <v>7042000</v>
      </c>
    </row>
    <row r="11" spans="1:17" x14ac:dyDescent="0.3">
      <c r="A11">
        <f t="shared" si="0"/>
        <v>9</v>
      </c>
      <c r="B11" t="str">
        <f>IF('Master data'!A11="","",'Master data'!A11)</f>
        <v>Cristiano Ronaldo</v>
      </c>
      <c r="C11" t="str">
        <f>IFERROR(INDEX('Master data'!$B$2:$CL$999,MATCH($B11,'Master data'!$A$2:$A$999,0),MATCH(C$1,'Master data'!$B$1:$CL$1,0)),"")</f>
        <v>Portugal</v>
      </c>
      <c r="D11" t="str">
        <f>IFERROR(INDEX('Master data'!$B$2:$CL$999,MATCH($B11,'Master data'!$A$2:$A$999,0),MATCH(D$1,'Master data'!$B$1:$CL$1,0)),"")</f>
        <v>Striker</v>
      </c>
      <c r="E11" s="5">
        <f>IFERROR(INDEX('Master data'!$B$2:$CL$999,MATCH($B11,'Master data'!$A$2:$A$999,0),MATCH(E$1,'Master data'!$B$1:$CL$1,0)),"")</f>
        <v>8295000</v>
      </c>
      <c r="F11" s="7">
        <f>IFERROR(INDEX('Master data'!$B$2:$CL$999,MATCH($B11,'Master data'!$A$2:$A$999,0),MATCH(F$1,'Master data'!$B$1:$CL$1,0)),"")</f>
        <v>63757.096179401342</v>
      </c>
      <c r="G11" s="7">
        <f>IFERROR(INDEX('Master data'!$B$2:$CL$999,MATCH($B11,'Master data'!$A$2:$A$999,0),MATCH(G$1,'Master data'!$B$1:$CL$1,0)),"")</f>
        <v>59616.28288807394</v>
      </c>
      <c r="H11" s="7">
        <f>IFERROR(INDEX('Master data'!$B$2:$CL$999,MATCH($B11,'Master data'!$A$2:$A$999,0),MATCH(H$1,'Master data'!$B$1:$CL$1,0)),"")</f>
        <v>0</v>
      </c>
      <c r="I11" s="7">
        <f>IFERROR(INDEX('Master data'!$B$2:$CL$999,MATCH($B11,'Master data'!$A$2:$A$999,0),MATCH(I$1,'Master data'!$B$1:$CL$1,0)),"")</f>
        <v>25340.219028085441</v>
      </c>
      <c r="J11" s="7">
        <f>IFERROR(INDEX('Master data'!$B$2:$CL$999,MATCH($B11,'Master data'!$A$2:$A$999,0),MATCH(J$1,'Master data'!$B$1:$CL$1,0)),"")</f>
        <v>-5000</v>
      </c>
      <c r="K11" s="7">
        <f>IFERROR(INDEX('Master data'!$B$2:$CL$999,MATCH($B11,'Master data'!$A$2:$A$999,0),MATCH(K$1,'Master data'!$B$1:$CL$1,0)),"")</f>
        <v>0</v>
      </c>
      <c r="L11" s="7">
        <f>IFERROR(INDEX('Master data'!$B$2:$CL$999,MATCH($B11,'Master data'!$A$2:$A$999,0),MATCH(L$1,'Master data'!$B$1:$CL$1,0)),"")</f>
        <v>0</v>
      </c>
      <c r="M11" s="5">
        <f>IFERROR(INDEX('Master data'!$B$2:$CL$999,MATCH($B11,'Master data'!$A$2:$A$999,0),MATCH(M$1,'Master data'!$B$1:$CL$1,0)),"")</f>
        <v>110021.84349582162</v>
      </c>
      <c r="N11" s="28">
        <f>IFERROR(INDEX('Master data'!$B$2:$CL$999,MATCH($B11,'Master data'!$A$2:$A$999,0),MATCH(N$1,'Master data'!$B$1:$CL$1,0)),"")</f>
        <v>1.2999999999999999E-2</v>
      </c>
      <c r="O11" s="7">
        <f>IFERROR(INDEX('Master data'!$B$2:$CL$999,MATCH($B11,'Master data'!$A$2:$A$999,0),MATCH(O$1,'Master data'!$B$1:$CL$1,0)),"")</f>
        <v>0</v>
      </c>
      <c r="P11" s="5">
        <f>IFERROR(INDEX('Master data'!$B$2:$CL$999,MATCH($B11,'Master data'!$A$2:$A$999,0),MATCH(P$1,'Master data'!$B$1:$CL$1,0)),"")</f>
        <v>8295000</v>
      </c>
      <c r="Q11" s="5">
        <f>IFERROR(INDEX('Master data'!$B$2:$CL$999,MATCH($B11,'Master data'!$A$2:$A$999,0),MATCH(Q$1,'Master data'!$B$1:$CL$1,0)),"")</f>
        <v>8295000</v>
      </c>
    </row>
    <row r="12" spans="1:17" x14ac:dyDescent="0.3">
      <c r="A12">
        <f t="shared" si="0"/>
        <v>10</v>
      </c>
      <c r="B12" t="str">
        <f>IF('Master data'!A12="","",'Master data'!A12)</f>
        <v>Álvaro Morata</v>
      </c>
      <c r="C12" t="str">
        <f>IFERROR(INDEX('Master data'!$B$2:$CL$999,MATCH($B12,'Master data'!$A$2:$A$999,0),MATCH(C$1,'Master data'!$B$1:$CL$1,0)),"")</f>
        <v>Spain</v>
      </c>
      <c r="D12" t="str">
        <f>IFERROR(INDEX('Master data'!$B$2:$CL$999,MATCH($B12,'Master data'!$A$2:$A$999,0),MATCH(D$1,'Master data'!$B$1:$CL$1,0)),"")</f>
        <v>Striker</v>
      </c>
      <c r="E12" s="5">
        <f>IFERROR(INDEX('Master data'!$B$2:$CL$999,MATCH($B12,'Master data'!$A$2:$A$999,0),MATCH(E$1,'Master data'!$B$1:$CL$1,0)),"")</f>
        <v>6512000</v>
      </c>
      <c r="F12" s="7">
        <f>IFERROR(INDEX('Master data'!$B$2:$CL$999,MATCH($B12,'Master data'!$A$2:$A$999,0),MATCH(F$1,'Master data'!$B$1:$CL$1,0)),"")</f>
        <v>115509.81469548745</v>
      </c>
      <c r="G12" s="7">
        <f>IFERROR(INDEX('Master data'!$B$2:$CL$999,MATCH($B12,'Master data'!$A$2:$A$999,0),MATCH(G$1,'Master data'!$B$1:$CL$1,0)),"")</f>
        <v>141018.87163804664</v>
      </c>
      <c r="H12" s="7">
        <f>IFERROR(INDEX('Master data'!$B$2:$CL$999,MATCH($B12,'Master data'!$A$2:$A$999,0),MATCH(H$1,'Master data'!$B$1:$CL$1,0)),"")</f>
        <v>0</v>
      </c>
      <c r="I12" s="7">
        <f>IFERROR(INDEX('Master data'!$B$2:$CL$999,MATCH($B12,'Master data'!$A$2:$A$999,0),MATCH(I$1,'Master data'!$B$1:$CL$1,0)),"")</f>
        <v>118872.33014477798</v>
      </c>
      <c r="J12" s="7">
        <f>IFERROR(INDEX('Master data'!$B$2:$CL$999,MATCH($B12,'Master data'!$A$2:$A$999,0),MATCH(J$1,'Master data'!$B$1:$CL$1,0)),"")</f>
        <v>25509.045173301536</v>
      </c>
      <c r="K12" s="7">
        <f>IFERROR(INDEX('Master data'!$B$2:$CL$999,MATCH($B12,'Master data'!$A$2:$A$999,0),MATCH(K$1,'Master data'!$B$1:$CL$1,0)),"")</f>
        <v>0</v>
      </c>
      <c r="L12" s="7">
        <f>IFERROR(INDEX('Master data'!$B$2:$CL$999,MATCH($B12,'Master data'!$A$2:$A$999,0),MATCH(L$1,'Master data'!$B$1:$CL$1,0)),"")</f>
        <v>0</v>
      </c>
      <c r="M12" s="5">
        <f>IFERROR(INDEX('Master data'!$B$2:$CL$999,MATCH($B12,'Master data'!$A$2:$A$999,0),MATCH(M$1,'Master data'!$B$1:$CL$1,0)),"")</f>
        <v>249782.65067946291</v>
      </c>
      <c r="N12" s="28">
        <f>IFERROR(INDEX('Master data'!$B$2:$CL$999,MATCH($B12,'Master data'!$A$2:$A$999,0),MATCH(N$1,'Master data'!$B$1:$CL$1,0)),"")</f>
        <v>3.7999999999999999E-2</v>
      </c>
      <c r="O12" s="7">
        <f>IFERROR(INDEX('Master data'!$B$2:$CL$999,MATCH($B12,'Master data'!$A$2:$A$999,0),MATCH(O$1,'Master data'!$B$1:$CL$1,0)),"")</f>
        <v>0</v>
      </c>
      <c r="P12" s="5">
        <f>IFERROR(INDEX('Master data'!$B$2:$CL$999,MATCH($B12,'Master data'!$A$2:$A$999,0),MATCH(P$1,'Master data'!$B$1:$CL$1,0)),"")</f>
        <v>6512000</v>
      </c>
      <c r="Q12" s="5">
        <f>IFERROR(INDEX('Master data'!$B$2:$CL$999,MATCH($B12,'Master data'!$A$2:$A$999,0),MATCH(Q$1,'Master data'!$B$1:$CL$1,0)),"")</f>
        <v>6512000</v>
      </c>
    </row>
    <row r="13" spans="1:17" x14ac:dyDescent="0.3">
      <c r="A13">
        <f t="shared" si="0"/>
        <v>11</v>
      </c>
      <c r="B13" t="str">
        <f>IF('Master data'!A13="","",'Master data'!A13)</f>
        <v>Karim Benzema</v>
      </c>
      <c r="C13" t="str">
        <f>IFERROR(INDEX('Master data'!$B$2:$CL$999,MATCH($B13,'Master data'!$A$2:$A$999,0),MATCH(C$1,'Master data'!$B$1:$CL$1,0)),"")</f>
        <v>France</v>
      </c>
      <c r="D13" t="str">
        <f>IFERROR(INDEX('Master data'!$B$2:$CL$999,MATCH($B13,'Master data'!$A$2:$A$999,0),MATCH(D$1,'Master data'!$B$1:$CL$1,0)),"")</f>
        <v>Striker</v>
      </c>
      <c r="E13" s="5">
        <f>IFERROR(INDEX('Master data'!$B$2:$CL$999,MATCH($B13,'Master data'!$A$2:$A$999,0),MATCH(E$1,'Master data'!$B$1:$CL$1,0)),"")</f>
        <v>7542000</v>
      </c>
      <c r="F13" s="7">
        <f>IFERROR(INDEX('Master data'!$B$2:$CL$999,MATCH($B13,'Master data'!$A$2:$A$999,0),MATCH(F$1,'Master data'!$B$1:$CL$1,0)),"")</f>
        <v>111427.20087732215</v>
      </c>
      <c r="G13" s="7">
        <f>IFERROR(INDEX('Master data'!$B$2:$CL$999,MATCH($B13,'Master data'!$A$2:$A$999,0),MATCH(G$1,'Master data'!$B$1:$CL$1,0)),"")</f>
        <v>56288.453845543467</v>
      </c>
      <c r="H13" s="7">
        <f>IFERROR(INDEX('Master data'!$B$2:$CL$999,MATCH($B13,'Master data'!$A$2:$A$999,0),MATCH(H$1,'Master data'!$B$1:$CL$1,0)),"")</f>
        <v>0</v>
      </c>
      <c r="I13" s="7">
        <f>IFERROR(INDEX('Master data'!$B$2:$CL$999,MATCH($B13,'Master data'!$A$2:$A$999,0),MATCH(I$1,'Master data'!$B$1:$CL$1,0)),"")</f>
        <v>62754.319250701199</v>
      </c>
      <c r="J13" s="7">
        <f>IFERROR(INDEX('Master data'!$B$2:$CL$999,MATCH($B13,'Master data'!$A$2:$A$999,0),MATCH(J$1,'Master data'!$B$1:$CL$1,0)),"")</f>
        <v>-5000</v>
      </c>
      <c r="K13" s="7">
        <f>IFERROR(INDEX('Master data'!$B$2:$CL$999,MATCH($B13,'Master data'!$A$2:$A$999,0),MATCH(K$1,'Master data'!$B$1:$CL$1,0)),"")</f>
        <v>0</v>
      </c>
      <c r="L13" s="7">
        <f>IFERROR(INDEX('Master data'!$B$2:$CL$999,MATCH($B13,'Master data'!$A$2:$A$999,0),MATCH(L$1,'Master data'!$B$1:$CL$1,0)),"")</f>
        <v>0</v>
      </c>
      <c r="M13" s="5">
        <f>IFERROR(INDEX('Master data'!$B$2:$CL$999,MATCH($B13,'Master data'!$A$2:$A$999,0),MATCH(M$1,'Master data'!$B$1:$CL$1,0)),"")</f>
        <v>166559.05482394161</v>
      </c>
      <c r="N13" s="28">
        <f>IFERROR(INDEX('Master data'!$B$2:$CL$999,MATCH($B13,'Master data'!$A$2:$A$999,0),MATCH(N$1,'Master data'!$B$1:$CL$1,0)),"")</f>
        <v>2.1999999999999999E-2</v>
      </c>
      <c r="O13" s="7">
        <f>IFERROR(INDEX('Master data'!$B$2:$CL$999,MATCH($B13,'Master data'!$A$2:$A$999,0),MATCH(O$1,'Master data'!$B$1:$CL$1,0)),"")</f>
        <v>0</v>
      </c>
      <c r="P13" s="5">
        <f>IFERROR(INDEX('Master data'!$B$2:$CL$999,MATCH($B13,'Master data'!$A$2:$A$999,0),MATCH(P$1,'Master data'!$B$1:$CL$1,0)),"")</f>
        <v>7542000</v>
      </c>
      <c r="Q13" s="5">
        <f>IFERROR(INDEX('Master data'!$B$2:$CL$999,MATCH($B13,'Master data'!$A$2:$A$999,0),MATCH(Q$1,'Master data'!$B$1:$CL$1,0)),"")</f>
        <v>7542000</v>
      </c>
    </row>
    <row r="14" spans="1:17" x14ac:dyDescent="0.3">
      <c r="A14">
        <f t="shared" si="0"/>
        <v>12</v>
      </c>
      <c r="B14" t="str">
        <f>IF('Master data'!A14="","",'Master data'!A14)</f>
        <v>Jadon Sancho</v>
      </c>
      <c r="C14" t="str">
        <f>IFERROR(INDEX('Master data'!$B$2:$CL$999,MATCH($B14,'Master data'!$A$2:$A$999,0),MATCH(C$1,'Master data'!$B$1:$CL$1,0)),"")</f>
        <v>England</v>
      </c>
      <c r="D14" t="str">
        <f>IFERROR(INDEX('Master data'!$B$2:$CL$999,MATCH($B14,'Master data'!$A$2:$A$999,0),MATCH(D$1,'Master data'!$B$1:$CL$1,0)),"")</f>
        <v>Striker</v>
      </c>
      <c r="E14" s="5">
        <f>IFERROR(INDEX('Master data'!$B$2:$CL$999,MATCH($B14,'Master data'!$A$2:$A$999,0),MATCH(E$1,'Master data'!$B$1:$CL$1,0)),"")</f>
        <v>5495000</v>
      </c>
      <c r="F14" s="7">
        <f>IFERROR(INDEX('Master data'!$B$2:$CL$999,MATCH($B14,'Master data'!$A$2:$A$999,0),MATCH(F$1,'Master data'!$B$1:$CL$1,0)),"")</f>
        <v>-5000</v>
      </c>
      <c r="G14" s="7">
        <f>IFERROR(INDEX('Master data'!$B$2:$CL$999,MATCH($B14,'Master data'!$A$2:$A$999,0),MATCH(G$1,'Master data'!$B$1:$CL$1,0)),"")</f>
        <v>-5000</v>
      </c>
      <c r="H14" s="7">
        <f>IFERROR(INDEX('Master data'!$B$2:$CL$999,MATCH($B14,'Master data'!$A$2:$A$999,0),MATCH(H$1,'Master data'!$B$1:$CL$1,0)),"")</f>
        <v>0</v>
      </c>
      <c r="I14" s="7">
        <f>IFERROR(INDEX('Master data'!$B$2:$CL$999,MATCH($B14,'Master data'!$A$2:$A$999,0),MATCH(I$1,'Master data'!$B$1:$CL$1,0)),"")</f>
        <v>-5000</v>
      </c>
      <c r="J14" s="7">
        <f>IFERROR(INDEX('Master data'!$B$2:$CL$999,MATCH($B14,'Master data'!$A$2:$A$999,0),MATCH(J$1,'Master data'!$B$1:$CL$1,0)),"")</f>
        <v>-5000</v>
      </c>
      <c r="K14" s="7">
        <f>IFERROR(INDEX('Master data'!$B$2:$CL$999,MATCH($B14,'Master data'!$A$2:$A$999,0),MATCH(K$1,'Master data'!$B$1:$CL$1,0)),"")</f>
        <v>0</v>
      </c>
      <c r="L14" s="7">
        <f>IFERROR(INDEX('Master data'!$B$2:$CL$999,MATCH($B14,'Master data'!$A$2:$A$999,0),MATCH(L$1,'Master data'!$B$1:$CL$1,0)),"")</f>
        <v>0</v>
      </c>
      <c r="M14" s="5">
        <f>IFERROR(INDEX('Master data'!$B$2:$CL$999,MATCH($B14,'Master data'!$A$2:$A$999,0),MATCH(M$1,'Master data'!$B$1:$CL$1,0)),"")</f>
        <v>-10802.469135802468</v>
      </c>
      <c r="N14" s="28">
        <f>IFERROR(INDEX('Master data'!$B$2:$CL$999,MATCH($B14,'Master data'!$A$2:$A$999,0),MATCH(N$1,'Master data'!$B$1:$CL$1,0)),"")</f>
        <v>-2E-3</v>
      </c>
      <c r="O14" s="7">
        <f>IFERROR(INDEX('Master data'!$B$2:$CL$999,MATCH($B14,'Master data'!$A$2:$A$999,0),MATCH(O$1,'Master data'!$B$1:$CL$1,0)),"")</f>
        <v>0</v>
      </c>
      <c r="P14" s="5">
        <f>IFERROR(INDEX('Master data'!$B$2:$CL$999,MATCH($B14,'Master data'!$A$2:$A$999,0),MATCH(P$1,'Master data'!$B$1:$CL$1,0)),"")</f>
        <v>5495000</v>
      </c>
      <c r="Q14" s="5">
        <f>IFERROR(INDEX('Master data'!$B$2:$CL$999,MATCH($B14,'Master data'!$A$2:$A$999,0),MATCH(Q$1,'Master data'!$B$1:$CL$1,0)),"")</f>
        <v>5495000</v>
      </c>
    </row>
    <row r="15" spans="1:17" x14ac:dyDescent="0.3">
      <c r="A15">
        <f t="shared" si="0"/>
        <v>13</v>
      </c>
      <c r="B15" t="str">
        <f>IF('Master data'!A15="","",'Master data'!A15)</f>
        <v>Timo Werner</v>
      </c>
      <c r="C15" t="str">
        <f>IFERROR(INDEX('Master data'!$B$2:$CL$999,MATCH($B15,'Master data'!$A$2:$A$999,0),MATCH(C$1,'Master data'!$B$1:$CL$1,0)),"")</f>
        <v>Germany</v>
      </c>
      <c r="D15" t="str">
        <f>IFERROR(INDEX('Master data'!$B$2:$CL$999,MATCH($B15,'Master data'!$A$2:$A$999,0),MATCH(D$1,'Master data'!$B$1:$CL$1,0)),"")</f>
        <v>Striker</v>
      </c>
      <c r="E15" s="5">
        <f>IFERROR(INDEX('Master data'!$B$2:$CL$999,MATCH($B15,'Master data'!$A$2:$A$999,0),MATCH(E$1,'Master data'!$B$1:$CL$1,0)),"")</f>
        <v>5992000</v>
      </c>
      <c r="F15" s="7">
        <f>IFERROR(INDEX('Master data'!$B$2:$CL$999,MATCH($B15,'Master data'!$A$2:$A$999,0),MATCH(F$1,'Master data'!$B$1:$CL$1,0)),"")</f>
        <v>-5000</v>
      </c>
      <c r="G15" s="7">
        <f>IFERROR(INDEX('Master data'!$B$2:$CL$999,MATCH($B15,'Master data'!$A$2:$A$999,0),MATCH(G$1,'Master data'!$B$1:$CL$1,0)),"")</f>
        <v>-5000</v>
      </c>
      <c r="H15" s="7">
        <f>IFERROR(INDEX('Master data'!$B$2:$CL$999,MATCH($B15,'Master data'!$A$2:$A$999,0),MATCH(H$1,'Master data'!$B$1:$CL$1,0)),"")</f>
        <v>0</v>
      </c>
      <c r="I15" s="7">
        <f>IFERROR(INDEX('Master data'!$B$2:$CL$999,MATCH($B15,'Master data'!$A$2:$A$999,0),MATCH(I$1,'Master data'!$B$1:$CL$1,0)),"")</f>
        <v>-5000</v>
      </c>
      <c r="J15" s="7">
        <f>IFERROR(INDEX('Master data'!$B$2:$CL$999,MATCH($B15,'Master data'!$A$2:$A$999,0),MATCH(J$1,'Master data'!$B$1:$CL$1,0)),"")</f>
        <v>-5000</v>
      </c>
      <c r="K15" s="7">
        <f>IFERROR(INDEX('Master data'!$B$2:$CL$999,MATCH($B15,'Master data'!$A$2:$A$999,0),MATCH(K$1,'Master data'!$B$1:$CL$1,0)),"")</f>
        <v>0</v>
      </c>
      <c r="L15" s="7">
        <f>IFERROR(INDEX('Master data'!$B$2:$CL$999,MATCH($B15,'Master data'!$A$2:$A$999,0),MATCH(L$1,'Master data'!$B$1:$CL$1,0)),"")</f>
        <v>0</v>
      </c>
      <c r="M15" s="5">
        <f>IFERROR(INDEX('Master data'!$B$2:$CL$999,MATCH($B15,'Master data'!$A$2:$A$999,0),MATCH(M$1,'Master data'!$B$1:$CL$1,0)),"")</f>
        <v>-10802.469135802468</v>
      </c>
      <c r="N15" s="28">
        <f>IFERROR(INDEX('Master data'!$B$2:$CL$999,MATCH($B15,'Master data'!$A$2:$A$999,0),MATCH(N$1,'Master data'!$B$1:$CL$1,0)),"")</f>
        <v>-2E-3</v>
      </c>
      <c r="O15" s="7">
        <f>IFERROR(INDEX('Master data'!$B$2:$CL$999,MATCH($B15,'Master data'!$A$2:$A$999,0),MATCH(O$1,'Master data'!$B$1:$CL$1,0)),"")</f>
        <v>0</v>
      </c>
      <c r="P15" s="5">
        <f>IFERROR(INDEX('Master data'!$B$2:$CL$999,MATCH($B15,'Master data'!$A$2:$A$999,0),MATCH(P$1,'Master data'!$B$1:$CL$1,0)),"")</f>
        <v>5992000</v>
      </c>
      <c r="Q15" s="5">
        <f>IFERROR(INDEX('Master data'!$B$2:$CL$999,MATCH($B15,'Master data'!$A$2:$A$999,0),MATCH(Q$1,'Master data'!$B$1:$CL$1,0)),"")</f>
        <v>5992000</v>
      </c>
    </row>
    <row r="16" spans="1:17" x14ac:dyDescent="0.3">
      <c r="A16">
        <f t="shared" si="0"/>
        <v>14</v>
      </c>
      <c r="B16" t="str">
        <f>IF('Master data'!A16="","",'Master data'!A16)</f>
        <v>Jack Grealish</v>
      </c>
      <c r="C16" t="str">
        <f>IFERROR(INDEX('Master data'!$B$2:$CL$999,MATCH($B16,'Master data'!$A$2:$A$999,0),MATCH(C$1,'Master data'!$B$1:$CL$1,0)),"")</f>
        <v>England</v>
      </c>
      <c r="D16" t="str">
        <f>IFERROR(INDEX('Master data'!$B$2:$CL$999,MATCH($B16,'Master data'!$A$2:$A$999,0),MATCH(D$1,'Master data'!$B$1:$CL$1,0)),"")</f>
        <v>Striker</v>
      </c>
      <c r="E16" s="5">
        <f>IFERROR(INDEX('Master data'!$B$2:$CL$999,MATCH($B16,'Master data'!$A$2:$A$999,0),MATCH(E$1,'Master data'!$B$1:$CL$1,0)),"")</f>
        <v>3495000</v>
      </c>
      <c r="F16" s="7">
        <f>IFERROR(INDEX('Master data'!$B$2:$CL$999,MATCH($B16,'Master data'!$A$2:$A$999,0),MATCH(F$1,'Master data'!$B$1:$CL$1,0)),"")</f>
        <v>-5000</v>
      </c>
      <c r="G16" s="7">
        <f>IFERROR(INDEX('Master data'!$B$2:$CL$999,MATCH($B16,'Master data'!$A$2:$A$999,0),MATCH(G$1,'Master data'!$B$1:$CL$1,0)),"")</f>
        <v>-5000</v>
      </c>
      <c r="H16" s="7">
        <f>IFERROR(INDEX('Master data'!$B$2:$CL$999,MATCH($B16,'Master data'!$A$2:$A$999,0),MATCH(H$1,'Master data'!$B$1:$CL$1,0)),"")</f>
        <v>0</v>
      </c>
      <c r="I16" s="7">
        <f>IFERROR(INDEX('Master data'!$B$2:$CL$999,MATCH($B16,'Master data'!$A$2:$A$999,0),MATCH(I$1,'Master data'!$B$1:$CL$1,0)),"")</f>
        <v>-5000</v>
      </c>
      <c r="J16" s="7">
        <f>IFERROR(INDEX('Master data'!$B$2:$CL$999,MATCH($B16,'Master data'!$A$2:$A$999,0),MATCH(J$1,'Master data'!$B$1:$CL$1,0)),"")</f>
        <v>-5000</v>
      </c>
      <c r="K16" s="7">
        <f>IFERROR(INDEX('Master data'!$B$2:$CL$999,MATCH($B16,'Master data'!$A$2:$A$999,0),MATCH(K$1,'Master data'!$B$1:$CL$1,0)),"")</f>
        <v>0</v>
      </c>
      <c r="L16" s="7">
        <f>IFERROR(INDEX('Master data'!$B$2:$CL$999,MATCH($B16,'Master data'!$A$2:$A$999,0),MATCH(L$1,'Master data'!$B$1:$CL$1,0)),"")</f>
        <v>0</v>
      </c>
      <c r="M16" s="5">
        <f>IFERROR(INDEX('Master data'!$B$2:$CL$999,MATCH($B16,'Master data'!$A$2:$A$999,0),MATCH(M$1,'Master data'!$B$1:$CL$1,0)),"")</f>
        <v>-10802.469135802468</v>
      </c>
      <c r="N16" s="28">
        <f>IFERROR(INDEX('Master data'!$B$2:$CL$999,MATCH($B16,'Master data'!$A$2:$A$999,0),MATCH(N$1,'Master data'!$B$1:$CL$1,0)),"")</f>
        <v>-3.0000000000000001E-3</v>
      </c>
      <c r="O16" s="7">
        <f>IFERROR(INDEX('Master data'!$B$2:$CL$999,MATCH($B16,'Master data'!$A$2:$A$999,0),MATCH(O$1,'Master data'!$B$1:$CL$1,0)),"")</f>
        <v>0</v>
      </c>
      <c r="P16" s="5">
        <f>IFERROR(INDEX('Master data'!$B$2:$CL$999,MATCH($B16,'Master data'!$A$2:$A$999,0),MATCH(P$1,'Master data'!$B$1:$CL$1,0)),"")</f>
        <v>3495000</v>
      </c>
      <c r="Q16" s="5">
        <f>IFERROR(INDEX('Master data'!$B$2:$CL$999,MATCH($B16,'Master data'!$A$2:$A$999,0),MATCH(Q$1,'Master data'!$B$1:$CL$1,0)),"")</f>
        <v>3495000</v>
      </c>
    </row>
    <row r="17" spans="1:17" x14ac:dyDescent="0.3">
      <c r="A17">
        <f t="shared" si="0"/>
        <v>15</v>
      </c>
      <c r="B17" t="str">
        <f>IF('Master data'!A17="","",'Master data'!A17)</f>
        <v>Ciro Immobile</v>
      </c>
      <c r="C17" t="str">
        <f>IFERROR(INDEX('Master data'!$B$2:$CL$999,MATCH($B17,'Master data'!$A$2:$A$999,0),MATCH(C$1,'Master data'!$B$1:$CL$1,0)),"")</f>
        <v>Italy</v>
      </c>
      <c r="D17" t="str">
        <f>IFERROR(INDEX('Master data'!$B$2:$CL$999,MATCH($B17,'Master data'!$A$2:$A$999,0),MATCH(D$1,'Master data'!$B$1:$CL$1,0)),"")</f>
        <v>Striker</v>
      </c>
      <c r="E17" s="5">
        <f>IFERROR(INDEX('Master data'!$B$2:$CL$999,MATCH($B17,'Master data'!$A$2:$A$999,0),MATCH(E$1,'Master data'!$B$1:$CL$1,0)),"")</f>
        <v>6722000</v>
      </c>
      <c r="F17" s="7">
        <f>IFERROR(INDEX('Master data'!$B$2:$CL$999,MATCH($B17,'Master data'!$A$2:$A$999,0),MATCH(F$1,'Master data'!$B$1:$CL$1,0)),"")</f>
        <v>95407.550056226959</v>
      </c>
      <c r="G17" s="7">
        <f>IFERROR(INDEX('Master data'!$B$2:$CL$999,MATCH($B17,'Master data'!$A$2:$A$999,0),MATCH(G$1,'Master data'!$B$1:$CL$1,0)),"")</f>
        <v>107045.76483220904</v>
      </c>
      <c r="H17" s="7">
        <f>IFERROR(INDEX('Master data'!$B$2:$CL$999,MATCH($B17,'Master data'!$A$2:$A$999,0),MATCH(H$1,'Master data'!$B$1:$CL$1,0)),"")</f>
        <v>0</v>
      </c>
      <c r="I17" s="7">
        <f>IFERROR(INDEX('Master data'!$B$2:$CL$999,MATCH($B17,'Master data'!$A$2:$A$999,0),MATCH(I$1,'Master data'!$B$1:$CL$1,0)),"")</f>
        <v>90008.11351736926</v>
      </c>
      <c r="J17" s="7">
        <f>IFERROR(INDEX('Master data'!$B$2:$CL$999,MATCH($B17,'Master data'!$A$2:$A$999,0),MATCH(J$1,'Master data'!$B$1:$CL$1,0)),"")</f>
        <v>10562.13787889012</v>
      </c>
      <c r="K17" s="7">
        <f>IFERROR(INDEX('Master data'!$B$2:$CL$999,MATCH($B17,'Master data'!$A$2:$A$999,0),MATCH(K$1,'Master data'!$B$1:$CL$1,0)),"")</f>
        <v>0</v>
      </c>
      <c r="L17" s="7">
        <f>IFERROR(INDEX('Master data'!$B$2:$CL$999,MATCH($B17,'Master data'!$A$2:$A$999,0),MATCH(L$1,'Master data'!$B$1:$CL$1,0)),"")</f>
        <v>0</v>
      </c>
      <c r="M17" s="5">
        <f>IFERROR(INDEX('Master data'!$B$2:$CL$999,MATCH($B17,'Master data'!$A$2:$A$999,0),MATCH(M$1,'Master data'!$B$1:$CL$1,0)),"")</f>
        <v>195526.81217250339</v>
      </c>
      <c r="N17" s="28">
        <f>IFERROR(INDEX('Master data'!$B$2:$CL$999,MATCH($B17,'Master data'!$A$2:$A$999,0),MATCH(N$1,'Master data'!$B$1:$CL$1,0)),"")</f>
        <v>2.9000000000000001E-2</v>
      </c>
      <c r="O17" s="7">
        <f>IFERROR(INDEX('Master data'!$B$2:$CL$999,MATCH($B17,'Master data'!$A$2:$A$999,0),MATCH(O$1,'Master data'!$B$1:$CL$1,0)),"")</f>
        <v>0</v>
      </c>
      <c r="P17" s="5">
        <f>IFERROR(INDEX('Master data'!$B$2:$CL$999,MATCH($B17,'Master data'!$A$2:$A$999,0),MATCH(P$1,'Master data'!$B$1:$CL$1,0)),"")</f>
        <v>6722000</v>
      </c>
      <c r="Q17" s="5">
        <f>IFERROR(INDEX('Master data'!$B$2:$CL$999,MATCH($B17,'Master data'!$A$2:$A$999,0),MATCH(Q$1,'Master data'!$B$1:$CL$1,0)),"")</f>
        <v>6722000</v>
      </c>
    </row>
    <row r="18" spans="1:17" x14ac:dyDescent="0.3">
      <c r="A18">
        <f t="shared" si="0"/>
        <v>16</v>
      </c>
      <c r="B18" t="str">
        <f>IF('Master data'!A18="","",'Master data'!A18)</f>
        <v>Dries Mertens</v>
      </c>
      <c r="C18" t="str">
        <f>IFERROR(INDEX('Master data'!$B$2:$CL$999,MATCH($B18,'Master data'!$A$2:$A$999,0),MATCH(C$1,'Master data'!$B$1:$CL$1,0)),"")</f>
        <v>Belgium</v>
      </c>
      <c r="D18" t="str">
        <f>IFERROR(INDEX('Master data'!$B$2:$CL$999,MATCH($B18,'Master data'!$A$2:$A$999,0),MATCH(D$1,'Master data'!$B$1:$CL$1,0)),"")</f>
        <v>Striker</v>
      </c>
      <c r="E18" s="5">
        <f>IFERROR(INDEX('Master data'!$B$2:$CL$999,MATCH($B18,'Master data'!$A$2:$A$999,0),MATCH(E$1,'Master data'!$B$1:$CL$1,0)),"")</f>
        <v>7052000</v>
      </c>
      <c r="F18" s="7">
        <f>IFERROR(INDEX('Master data'!$B$2:$CL$999,MATCH($B18,'Master data'!$A$2:$A$999,0),MATCH(F$1,'Master data'!$B$1:$CL$1,0)),"")</f>
        <v>64843.534097227624</v>
      </c>
      <c r="G18" s="7">
        <f>IFERROR(INDEX('Master data'!$B$2:$CL$999,MATCH($B18,'Master data'!$A$2:$A$999,0),MATCH(G$1,'Master data'!$B$1:$CL$1,0)),"")</f>
        <v>119631.24068696107</v>
      </c>
      <c r="H18" s="7">
        <f>IFERROR(INDEX('Master data'!$B$2:$CL$999,MATCH($B18,'Master data'!$A$2:$A$999,0),MATCH(H$1,'Master data'!$B$1:$CL$1,0)),"")</f>
        <v>0</v>
      </c>
      <c r="I18" s="7">
        <f>IFERROR(INDEX('Master data'!$B$2:$CL$999,MATCH($B18,'Master data'!$A$2:$A$999,0),MATCH(I$1,'Master data'!$B$1:$CL$1,0)),"")</f>
        <v>79976.312650327134</v>
      </c>
      <c r="J18" s="7">
        <f>IFERROR(INDEX('Master data'!$B$2:$CL$999,MATCH($B18,'Master data'!$A$2:$A$999,0),MATCH(J$1,'Master data'!$B$1:$CL$1,0)),"")</f>
        <v>4554.6350382913079</v>
      </c>
      <c r="K18" s="7">
        <f>IFERROR(INDEX('Master data'!$B$2:$CL$999,MATCH($B18,'Master data'!$A$2:$A$999,0),MATCH(K$1,'Master data'!$B$1:$CL$1,0)),"")</f>
        <v>0</v>
      </c>
      <c r="L18" s="7">
        <f>IFERROR(INDEX('Master data'!$B$2:$CL$999,MATCH($B18,'Master data'!$A$2:$A$999,0),MATCH(L$1,'Master data'!$B$1:$CL$1,0)),"")</f>
        <v>0</v>
      </c>
      <c r="M18" s="5">
        <f>IFERROR(INDEX('Master data'!$B$2:$CL$999,MATCH($B18,'Master data'!$A$2:$A$999,0),MATCH(M$1,'Master data'!$B$1:$CL$1,0)),"")</f>
        <v>169194.06078014628</v>
      </c>
      <c r="N18" s="28">
        <f>IFERROR(INDEX('Master data'!$B$2:$CL$999,MATCH($B18,'Master data'!$A$2:$A$999,0),MATCH(N$1,'Master data'!$B$1:$CL$1,0)),"")</f>
        <v>2.4E-2</v>
      </c>
      <c r="O18" s="7">
        <f>IFERROR(INDEX('Master data'!$B$2:$CL$999,MATCH($B18,'Master data'!$A$2:$A$999,0),MATCH(O$1,'Master data'!$B$1:$CL$1,0)),"")</f>
        <v>0</v>
      </c>
      <c r="P18" s="5">
        <f>IFERROR(INDEX('Master data'!$B$2:$CL$999,MATCH($B18,'Master data'!$A$2:$A$999,0),MATCH(P$1,'Master data'!$B$1:$CL$1,0)),"")</f>
        <v>7052000</v>
      </c>
      <c r="Q18" s="5">
        <f>IFERROR(INDEX('Master data'!$B$2:$CL$999,MATCH($B18,'Master data'!$A$2:$A$999,0),MATCH(Q$1,'Master data'!$B$1:$CL$1,0)),"")</f>
        <v>7052000</v>
      </c>
    </row>
    <row r="19" spans="1:17" x14ac:dyDescent="0.3">
      <c r="A19">
        <f t="shared" si="0"/>
        <v>17</v>
      </c>
      <c r="B19" t="str">
        <f>IF('Master data'!A19="","",'Master data'!A19)</f>
        <v>Serge Gnabry</v>
      </c>
      <c r="C19" t="str">
        <f>IFERROR(INDEX('Master data'!$B$2:$CL$999,MATCH($B19,'Master data'!$A$2:$A$999,0),MATCH(C$1,'Master data'!$B$1:$CL$1,0)),"")</f>
        <v>Germany</v>
      </c>
      <c r="D19" t="str">
        <f>IFERROR(INDEX('Master data'!$B$2:$CL$999,MATCH($B19,'Master data'!$A$2:$A$999,0),MATCH(D$1,'Master data'!$B$1:$CL$1,0)),"")</f>
        <v>Striker</v>
      </c>
      <c r="E19" s="5">
        <f>IFERROR(INDEX('Master data'!$B$2:$CL$999,MATCH($B19,'Master data'!$A$2:$A$999,0),MATCH(E$1,'Master data'!$B$1:$CL$1,0)),"")</f>
        <v>7484000</v>
      </c>
      <c r="F19" s="7">
        <f>IFERROR(INDEX('Master data'!$B$2:$CL$999,MATCH($B19,'Master data'!$A$2:$A$999,0),MATCH(F$1,'Master data'!$B$1:$CL$1,0)),"")</f>
        <v>66279.372274225723</v>
      </c>
      <c r="G19" s="7">
        <f>IFERROR(INDEX('Master data'!$B$2:$CL$999,MATCH($B19,'Master data'!$A$2:$A$999,0),MATCH(G$1,'Master data'!$B$1:$CL$1,0)),"")</f>
        <v>140799.79721073702</v>
      </c>
      <c r="H19" s="7">
        <f>IFERROR(INDEX('Master data'!$B$2:$CL$999,MATCH($B19,'Master data'!$A$2:$A$999,0),MATCH(H$1,'Master data'!$B$1:$CL$1,0)),"")</f>
        <v>0</v>
      </c>
      <c r="I19" s="7">
        <f>IFERROR(INDEX('Master data'!$B$2:$CL$999,MATCH($B19,'Master data'!$A$2:$A$999,0),MATCH(I$1,'Master data'!$B$1:$CL$1,0)),"")</f>
        <v>79867.527487948028</v>
      </c>
      <c r="J19" s="7">
        <f>IFERROR(INDEX('Master data'!$B$2:$CL$999,MATCH($B19,'Master data'!$A$2:$A$999,0),MATCH(J$1,'Master data'!$B$1:$CL$1,0)),"")</f>
        <v>1394.5879570254983</v>
      </c>
      <c r="K19" s="7">
        <f>IFERROR(INDEX('Master data'!$B$2:$CL$999,MATCH($B19,'Master data'!$A$2:$A$999,0),MATCH(K$1,'Master data'!$B$1:$CL$1,0)),"")</f>
        <v>0</v>
      </c>
      <c r="L19" s="7">
        <f>IFERROR(INDEX('Master data'!$B$2:$CL$999,MATCH($B19,'Master data'!$A$2:$A$999,0),MATCH(L$1,'Master data'!$B$1:$CL$1,0)),"")</f>
        <v>0</v>
      </c>
      <c r="M19" s="5">
        <f>IFERROR(INDEX('Master data'!$B$2:$CL$999,MATCH($B19,'Master data'!$A$2:$A$999,0),MATCH(M$1,'Master data'!$B$1:$CL$1,0)),"")</f>
        <v>184085.83050142275</v>
      </c>
      <c r="N19" s="28">
        <f>IFERROR(INDEX('Master data'!$B$2:$CL$999,MATCH($B19,'Master data'!$A$2:$A$999,0),MATCH(N$1,'Master data'!$B$1:$CL$1,0)),"")</f>
        <v>2.5000000000000001E-2</v>
      </c>
      <c r="O19" s="7">
        <f>IFERROR(INDEX('Master data'!$B$2:$CL$999,MATCH($B19,'Master data'!$A$2:$A$999,0),MATCH(O$1,'Master data'!$B$1:$CL$1,0)),"")</f>
        <v>0</v>
      </c>
      <c r="P19" s="5">
        <f>IFERROR(INDEX('Master data'!$B$2:$CL$999,MATCH($B19,'Master data'!$A$2:$A$999,0),MATCH(P$1,'Master data'!$B$1:$CL$1,0)),"")</f>
        <v>7484000</v>
      </c>
      <c r="Q19" s="5">
        <f>IFERROR(INDEX('Master data'!$B$2:$CL$999,MATCH($B19,'Master data'!$A$2:$A$999,0),MATCH(Q$1,'Master data'!$B$1:$CL$1,0)),"")</f>
        <v>7484000</v>
      </c>
    </row>
    <row r="20" spans="1:17" x14ac:dyDescent="0.3">
      <c r="A20">
        <f t="shared" si="0"/>
        <v>18</v>
      </c>
      <c r="B20" t="str">
        <f>IF('Master data'!A20="","",'Master data'!A20)</f>
        <v>Phil Foden</v>
      </c>
      <c r="C20" t="str">
        <f>IFERROR(INDEX('Master data'!$B$2:$CL$999,MATCH($B20,'Master data'!$A$2:$A$999,0),MATCH(C$1,'Master data'!$B$1:$CL$1,0)),"")</f>
        <v>England</v>
      </c>
      <c r="D20" t="str">
        <f>IFERROR(INDEX('Master data'!$B$2:$CL$999,MATCH($B20,'Master data'!$A$2:$A$999,0),MATCH(D$1,'Master data'!$B$1:$CL$1,0)),"")</f>
        <v>Striker</v>
      </c>
      <c r="E20" s="5">
        <f>IFERROR(INDEX('Master data'!$B$2:$CL$999,MATCH($B20,'Master data'!$A$2:$A$999,0),MATCH(E$1,'Master data'!$B$1:$CL$1,0)),"")</f>
        <v>5522000</v>
      </c>
      <c r="F20" s="7">
        <f>IFERROR(INDEX('Master data'!$B$2:$CL$999,MATCH($B20,'Master data'!$A$2:$A$999,0),MATCH(F$1,'Master data'!$B$1:$CL$1,0)),"")</f>
        <v>101466.17548574276</v>
      </c>
      <c r="G20" s="7">
        <f>IFERROR(INDEX('Master data'!$B$2:$CL$999,MATCH($B20,'Master data'!$A$2:$A$999,0),MATCH(G$1,'Master data'!$B$1:$CL$1,0)),"")</f>
        <v>102567.06744677578</v>
      </c>
      <c r="H20" s="7">
        <f>IFERROR(INDEX('Master data'!$B$2:$CL$999,MATCH($B20,'Master data'!$A$2:$A$999,0),MATCH(H$1,'Master data'!$B$1:$CL$1,0)),"")</f>
        <v>0</v>
      </c>
      <c r="I20" s="7">
        <f>IFERROR(INDEX('Master data'!$B$2:$CL$999,MATCH($B20,'Master data'!$A$2:$A$999,0),MATCH(I$1,'Master data'!$B$1:$CL$1,0)),"")</f>
        <v>91529.893982411319</v>
      </c>
      <c r="J20" s="7">
        <f>IFERROR(INDEX('Master data'!$B$2:$CL$999,MATCH($B20,'Master data'!$A$2:$A$999,0),MATCH(J$1,'Master data'!$B$1:$CL$1,0)),"")</f>
        <v>17802.180014010304</v>
      </c>
      <c r="K20" s="7">
        <f>IFERROR(INDEX('Master data'!$B$2:$CL$999,MATCH($B20,'Master data'!$A$2:$A$999,0),MATCH(K$1,'Master data'!$B$1:$CL$1,0)),"")</f>
        <v>0</v>
      </c>
      <c r="L20" s="7">
        <f>IFERROR(INDEX('Master data'!$B$2:$CL$999,MATCH($B20,'Master data'!$A$2:$A$999,0),MATCH(L$1,'Master data'!$B$1:$CL$1,0)),"")</f>
        <v>0</v>
      </c>
      <c r="M20" s="5">
        <f>IFERROR(INDEX('Master data'!$B$2:$CL$999,MATCH($B20,'Master data'!$A$2:$A$999,0),MATCH(M$1,'Master data'!$B$1:$CL$1,0)),"")</f>
        <v>200480.66904040851</v>
      </c>
      <c r="N20" s="28">
        <f>IFERROR(INDEX('Master data'!$B$2:$CL$999,MATCH($B20,'Master data'!$A$2:$A$999,0),MATCH(N$1,'Master data'!$B$1:$CL$1,0)),"")</f>
        <v>3.5999999999999997E-2</v>
      </c>
      <c r="O20" s="7">
        <f>IFERROR(INDEX('Master data'!$B$2:$CL$999,MATCH($B20,'Master data'!$A$2:$A$999,0),MATCH(O$1,'Master data'!$B$1:$CL$1,0)),"")</f>
        <v>0</v>
      </c>
      <c r="P20" s="5">
        <f>IFERROR(INDEX('Master data'!$B$2:$CL$999,MATCH($B20,'Master data'!$A$2:$A$999,0),MATCH(P$1,'Master data'!$B$1:$CL$1,0)),"")</f>
        <v>5522000</v>
      </c>
      <c r="Q20" s="5">
        <f>IFERROR(INDEX('Master data'!$B$2:$CL$999,MATCH($B20,'Master data'!$A$2:$A$999,0),MATCH(Q$1,'Master data'!$B$1:$CL$1,0)),"")</f>
        <v>5522000</v>
      </c>
    </row>
    <row r="21" spans="1:17" x14ac:dyDescent="0.3">
      <c r="A21">
        <f t="shared" si="0"/>
        <v>19</v>
      </c>
      <c r="B21" t="str">
        <f>IF('Master data'!A21="","",'Master data'!A21)</f>
        <v>Bruno Fernandes</v>
      </c>
      <c r="C21" t="str">
        <f>IFERROR(INDEX('Master data'!$B$2:$CL$999,MATCH($B21,'Master data'!$A$2:$A$999,0),MATCH(C$1,'Master data'!$B$1:$CL$1,0)),"")</f>
        <v>Portugal</v>
      </c>
      <c r="D21" t="str">
        <f>IFERROR(INDEX('Master data'!$B$2:$CL$999,MATCH($B21,'Master data'!$A$2:$A$999,0),MATCH(D$1,'Master data'!$B$1:$CL$1,0)),"")</f>
        <v>Midfield</v>
      </c>
      <c r="E21" s="5">
        <f>IFERROR(INDEX('Master data'!$B$2:$CL$999,MATCH($B21,'Master data'!$A$2:$A$999,0),MATCH(E$1,'Master data'!$B$1:$CL$1,0)),"")</f>
        <v>7562000</v>
      </c>
      <c r="F21" s="7">
        <f>IFERROR(INDEX('Master data'!$B$2:$CL$999,MATCH($B21,'Master data'!$A$2:$A$999,0),MATCH(F$1,'Master data'!$B$1:$CL$1,0)),"")</f>
        <v>55757.060841539627</v>
      </c>
      <c r="G21" s="7">
        <f>IFERROR(INDEX('Master data'!$B$2:$CL$999,MATCH($B21,'Master data'!$A$2:$A$999,0),MATCH(G$1,'Master data'!$B$1:$CL$1,0)),"")</f>
        <v>52189.778131073137</v>
      </c>
      <c r="H21" s="7">
        <f>IFERROR(INDEX('Master data'!$B$2:$CL$999,MATCH($B21,'Master data'!$A$2:$A$999,0),MATCH(H$1,'Master data'!$B$1:$CL$1,0)),"")</f>
        <v>0</v>
      </c>
      <c r="I21" s="7">
        <f>IFERROR(INDEX('Master data'!$B$2:$CL$999,MATCH($B21,'Master data'!$A$2:$A$999,0),MATCH(I$1,'Master data'!$B$1:$CL$1,0)),"")</f>
        <v>21416.904235633036</v>
      </c>
      <c r="J21" s="7">
        <f>IFERROR(INDEX('Master data'!$B$2:$CL$999,MATCH($B21,'Master data'!$A$2:$A$999,0),MATCH(J$1,'Master data'!$B$1:$CL$1,0)),"")</f>
        <v>-5000</v>
      </c>
      <c r="K21" s="7">
        <f>IFERROR(INDEX('Master data'!$B$2:$CL$999,MATCH($B21,'Master data'!$A$2:$A$999,0),MATCH(K$1,'Master data'!$B$1:$CL$1,0)),"")</f>
        <v>0</v>
      </c>
      <c r="L21" s="7">
        <f>IFERROR(INDEX('Master data'!$B$2:$CL$999,MATCH($B21,'Master data'!$A$2:$A$999,0),MATCH(L$1,'Master data'!$B$1:$CL$1,0)),"")</f>
        <v>0</v>
      </c>
      <c r="M21" s="5">
        <f>IFERROR(INDEX('Master data'!$B$2:$CL$999,MATCH($B21,'Master data'!$A$2:$A$999,0),MATCH(M$1,'Master data'!$B$1:$CL$1,0)),"")</f>
        <v>95908.341344417931</v>
      </c>
      <c r="N21" s="28">
        <f>IFERROR(INDEX('Master data'!$B$2:$CL$999,MATCH($B21,'Master data'!$A$2:$A$999,0),MATCH(N$1,'Master data'!$B$1:$CL$1,0)),"")</f>
        <v>1.2999999999999999E-2</v>
      </c>
      <c r="O21" s="7">
        <f>IFERROR(INDEX('Master data'!$B$2:$CL$999,MATCH($B21,'Master data'!$A$2:$A$999,0),MATCH(O$1,'Master data'!$B$1:$CL$1,0)),"")</f>
        <v>0</v>
      </c>
      <c r="P21" s="5">
        <f>IFERROR(INDEX('Master data'!$B$2:$CL$999,MATCH($B21,'Master data'!$A$2:$A$999,0),MATCH(P$1,'Master data'!$B$1:$CL$1,0)),"")</f>
        <v>7562000</v>
      </c>
      <c r="Q21" s="5">
        <f>IFERROR(INDEX('Master data'!$B$2:$CL$999,MATCH($B21,'Master data'!$A$2:$A$999,0),MATCH(Q$1,'Master data'!$B$1:$CL$1,0)),"")</f>
        <v>7562000</v>
      </c>
    </row>
    <row r="22" spans="1:17" x14ac:dyDescent="0.3">
      <c r="A22">
        <f t="shared" si="0"/>
        <v>20</v>
      </c>
      <c r="B22" t="str">
        <f>IF('Master data'!A22="","",'Master data'!A22)</f>
        <v xml:space="preserve"> F. Torres</v>
      </c>
      <c r="C22" t="str">
        <f>IFERROR(INDEX('Master data'!$B$2:$CL$999,MATCH($B22,'Master data'!$A$2:$A$999,0),MATCH(C$1,'Master data'!$B$1:$CL$1,0)),"")</f>
        <v>Spain</v>
      </c>
      <c r="D22" t="str">
        <f>IFERROR(INDEX('Master data'!$B$2:$CL$999,MATCH($B22,'Master data'!$A$2:$A$999,0),MATCH(D$1,'Master data'!$B$1:$CL$1,0)),"")</f>
        <v>Striker</v>
      </c>
      <c r="E22" s="5">
        <f>IFERROR(INDEX('Master data'!$B$2:$CL$999,MATCH($B22,'Master data'!$A$2:$A$999,0),MATCH(E$1,'Master data'!$B$1:$CL$1,0)),"")</f>
        <v>6022000</v>
      </c>
      <c r="F22" s="7">
        <f>IFERROR(INDEX('Master data'!$B$2:$CL$999,MATCH($B22,'Master data'!$A$2:$A$999,0),MATCH(F$1,'Master data'!$B$1:$CL$1,0)),"")</f>
        <v>79753.602018500766</v>
      </c>
      <c r="G22" s="7">
        <f>IFERROR(INDEX('Master data'!$B$2:$CL$999,MATCH($B22,'Master data'!$A$2:$A$999,0),MATCH(G$1,'Master data'!$B$1:$CL$1,0)),"")</f>
        <v>96496.523092743693</v>
      </c>
      <c r="H22" s="7">
        <f>IFERROR(INDEX('Master data'!$B$2:$CL$999,MATCH($B22,'Master data'!$A$2:$A$999,0),MATCH(H$1,'Master data'!$B$1:$CL$1,0)),"")</f>
        <v>0</v>
      </c>
      <c r="I22" s="7">
        <f>IFERROR(INDEX('Master data'!$B$2:$CL$999,MATCH($B22,'Master data'!$A$2:$A$999,0),MATCH(I$1,'Master data'!$B$1:$CL$1,0)),"")</f>
        <v>80935.119011227405</v>
      </c>
      <c r="J22" s="7">
        <f>IFERROR(INDEX('Master data'!$B$2:$CL$999,MATCH($B22,'Master data'!$A$2:$A$999,0),MATCH(J$1,'Master data'!$B$1:$CL$1,0)),"")</f>
        <v>9514.0743461918973</v>
      </c>
      <c r="K22" s="7">
        <f>IFERROR(INDEX('Master data'!$B$2:$CL$999,MATCH($B22,'Master data'!$A$2:$A$999,0),MATCH(K$1,'Master data'!$B$1:$CL$1,0)),"")</f>
        <v>0</v>
      </c>
      <c r="L22" s="7">
        <f>IFERROR(INDEX('Master data'!$B$2:$CL$999,MATCH($B22,'Master data'!$A$2:$A$999,0),MATCH(L$1,'Master data'!$B$1:$CL$1,0)),"")</f>
        <v>0</v>
      </c>
      <c r="M22" s="5">
        <f>IFERROR(INDEX('Master data'!$B$2:$CL$999,MATCH($B22,'Master data'!$A$2:$A$999,0),MATCH(M$1,'Master data'!$B$1:$CL$1,0)),"")</f>
        <v>169944.71674463269</v>
      </c>
      <c r="N22" s="28">
        <f>IFERROR(INDEX('Master data'!$B$2:$CL$999,MATCH($B22,'Master data'!$A$2:$A$999,0),MATCH(N$1,'Master data'!$B$1:$CL$1,0)),"")</f>
        <v>2.8000000000000001E-2</v>
      </c>
      <c r="O22" s="7">
        <f>IFERROR(INDEX('Master data'!$B$2:$CL$999,MATCH($B22,'Master data'!$A$2:$A$999,0),MATCH(O$1,'Master data'!$B$1:$CL$1,0)),"")</f>
        <v>0</v>
      </c>
      <c r="P22" s="5">
        <f>IFERROR(INDEX('Master data'!$B$2:$CL$999,MATCH($B22,'Master data'!$A$2:$A$999,0),MATCH(P$1,'Master data'!$B$1:$CL$1,0)),"")</f>
        <v>6022000</v>
      </c>
      <c r="Q22" s="5">
        <f>IFERROR(INDEX('Master data'!$B$2:$CL$999,MATCH($B22,'Master data'!$A$2:$A$999,0),MATCH(Q$1,'Master data'!$B$1:$CL$1,0)),"")</f>
        <v>6022000</v>
      </c>
    </row>
    <row r="23" spans="1:17" x14ac:dyDescent="0.3">
      <c r="A23">
        <f t="shared" si="0"/>
        <v>21</v>
      </c>
      <c r="B23" t="str">
        <f>IF('Master data'!A23="","",'Master data'!A23)</f>
        <v>Kingsley Coman</v>
      </c>
      <c r="C23" t="str">
        <f>IFERROR(INDEX('Master data'!$B$2:$CL$999,MATCH($B23,'Master data'!$A$2:$A$999,0),MATCH(C$1,'Master data'!$B$1:$CL$1,0)),"")</f>
        <v>France</v>
      </c>
      <c r="D23" t="str">
        <f>IFERROR(INDEX('Master data'!$B$2:$CL$999,MATCH($B23,'Master data'!$A$2:$A$999,0),MATCH(D$1,'Master data'!$B$1:$CL$1,0)),"")</f>
        <v>Striker</v>
      </c>
      <c r="E23" s="5">
        <f>IFERROR(INDEX('Master data'!$B$2:$CL$999,MATCH($B23,'Master data'!$A$2:$A$999,0),MATCH(E$1,'Master data'!$B$1:$CL$1,0)),"")</f>
        <v>4995000</v>
      </c>
      <c r="F23" s="7">
        <f>IFERROR(INDEX('Master data'!$B$2:$CL$999,MATCH($B23,'Master data'!$A$2:$A$999,0),MATCH(F$1,'Master data'!$B$1:$CL$1,0)),"")</f>
        <v>-5000</v>
      </c>
      <c r="G23" s="7">
        <f>IFERROR(INDEX('Master data'!$B$2:$CL$999,MATCH($B23,'Master data'!$A$2:$A$999,0),MATCH(G$1,'Master data'!$B$1:$CL$1,0)),"")</f>
        <v>-5000</v>
      </c>
      <c r="H23" s="7">
        <f>IFERROR(INDEX('Master data'!$B$2:$CL$999,MATCH($B23,'Master data'!$A$2:$A$999,0),MATCH(H$1,'Master data'!$B$1:$CL$1,0)),"")</f>
        <v>0</v>
      </c>
      <c r="I23" s="7">
        <f>IFERROR(INDEX('Master data'!$B$2:$CL$999,MATCH($B23,'Master data'!$A$2:$A$999,0),MATCH(I$1,'Master data'!$B$1:$CL$1,0)),"")</f>
        <v>-5000</v>
      </c>
      <c r="J23" s="7">
        <f>IFERROR(INDEX('Master data'!$B$2:$CL$999,MATCH($B23,'Master data'!$A$2:$A$999,0),MATCH(J$1,'Master data'!$B$1:$CL$1,0)),"")</f>
        <v>-5000</v>
      </c>
      <c r="K23" s="7">
        <f>IFERROR(INDEX('Master data'!$B$2:$CL$999,MATCH($B23,'Master data'!$A$2:$A$999,0),MATCH(K$1,'Master data'!$B$1:$CL$1,0)),"")</f>
        <v>0</v>
      </c>
      <c r="L23" s="7">
        <f>IFERROR(INDEX('Master data'!$B$2:$CL$999,MATCH($B23,'Master data'!$A$2:$A$999,0),MATCH(L$1,'Master data'!$B$1:$CL$1,0)),"")</f>
        <v>0</v>
      </c>
      <c r="M23" s="5">
        <f>IFERROR(INDEX('Master data'!$B$2:$CL$999,MATCH($B23,'Master data'!$A$2:$A$999,0),MATCH(M$1,'Master data'!$B$1:$CL$1,0)),"")</f>
        <v>-10802.469135802468</v>
      </c>
      <c r="N23" s="28">
        <f>IFERROR(INDEX('Master data'!$B$2:$CL$999,MATCH($B23,'Master data'!$A$2:$A$999,0),MATCH(N$1,'Master data'!$B$1:$CL$1,0)),"")</f>
        <v>-2E-3</v>
      </c>
      <c r="O23" s="7">
        <f>IFERROR(INDEX('Master data'!$B$2:$CL$999,MATCH($B23,'Master data'!$A$2:$A$999,0),MATCH(O$1,'Master data'!$B$1:$CL$1,0)),"")</f>
        <v>0</v>
      </c>
      <c r="P23" s="5">
        <f>IFERROR(INDEX('Master data'!$B$2:$CL$999,MATCH($B23,'Master data'!$A$2:$A$999,0),MATCH(P$1,'Master data'!$B$1:$CL$1,0)),"")</f>
        <v>4995000</v>
      </c>
      <c r="Q23" s="5">
        <f>IFERROR(INDEX('Master data'!$B$2:$CL$999,MATCH($B23,'Master data'!$A$2:$A$999,0),MATCH(Q$1,'Master data'!$B$1:$CL$1,0)),"")</f>
        <v>4995000</v>
      </c>
    </row>
    <row r="24" spans="1:17" x14ac:dyDescent="0.3">
      <c r="A24">
        <f t="shared" si="0"/>
        <v>22</v>
      </c>
      <c r="B24" t="str">
        <f>IF('Master data'!A24="","",'Master data'!A24)</f>
        <v>Robert Lewandowski</v>
      </c>
      <c r="C24" t="str">
        <f>IFERROR(INDEX('Master data'!$B$2:$CL$999,MATCH($B24,'Master data'!$A$2:$A$999,0),MATCH(C$1,'Master data'!$B$1:$CL$1,0)),"")</f>
        <v>Poland</v>
      </c>
      <c r="D24" t="str">
        <f>IFERROR(INDEX('Master data'!$B$2:$CL$999,MATCH($B24,'Master data'!$A$2:$A$999,0),MATCH(D$1,'Master data'!$B$1:$CL$1,0)),"")</f>
        <v>Striker</v>
      </c>
      <c r="E24" s="5">
        <f>IFERROR(INDEX('Master data'!$B$2:$CL$999,MATCH($B24,'Master data'!$A$2:$A$999,0),MATCH(E$1,'Master data'!$B$1:$CL$1,0)),"")</f>
        <v>7486000</v>
      </c>
      <c r="F24" s="7">
        <f>IFERROR(INDEX('Master data'!$B$2:$CL$999,MATCH($B24,'Master data'!$A$2:$A$999,0),MATCH(F$1,'Master data'!$B$1:$CL$1,0)),"")</f>
        <v>27683.337833402482</v>
      </c>
      <c r="G24" s="7">
        <f>IFERROR(INDEX('Master data'!$B$2:$CL$999,MATCH($B24,'Master data'!$A$2:$A$999,0),MATCH(G$1,'Master data'!$B$1:$CL$1,0)),"")</f>
        <v>85106.423601765578</v>
      </c>
      <c r="H24" s="7">
        <f>IFERROR(INDEX('Master data'!$B$2:$CL$999,MATCH($B24,'Master data'!$A$2:$A$999,0),MATCH(H$1,'Master data'!$B$1:$CL$1,0)),"")</f>
        <v>0</v>
      </c>
      <c r="I24" s="7">
        <f>IFERROR(INDEX('Master data'!$B$2:$CL$999,MATCH($B24,'Master data'!$A$2:$A$999,0),MATCH(I$1,'Master data'!$B$1:$CL$1,0)),"")</f>
        <v>-5000</v>
      </c>
      <c r="J24" s="7">
        <f>IFERROR(INDEX('Master data'!$B$2:$CL$999,MATCH($B24,'Master data'!$A$2:$A$999,0),MATCH(J$1,'Master data'!$B$1:$CL$1,0)),"")</f>
        <v>-5000</v>
      </c>
      <c r="K24" s="7">
        <f>IFERROR(INDEX('Master data'!$B$2:$CL$999,MATCH($B24,'Master data'!$A$2:$A$999,0),MATCH(K$1,'Master data'!$B$1:$CL$1,0)),"")</f>
        <v>0</v>
      </c>
      <c r="L24" s="7">
        <f>IFERROR(INDEX('Master data'!$B$2:$CL$999,MATCH($B24,'Master data'!$A$2:$A$999,0),MATCH(L$1,'Master data'!$B$1:$CL$1,0)),"")</f>
        <v>0</v>
      </c>
      <c r="M24" s="5">
        <f>IFERROR(INDEX('Master data'!$B$2:$CL$999,MATCH($B24,'Master data'!$A$2:$A$999,0),MATCH(M$1,'Master data'!$B$1:$CL$1,0)),"")</f>
        <v>81951.817765443731</v>
      </c>
      <c r="N24" s="28">
        <f>IFERROR(INDEX('Master data'!$B$2:$CL$999,MATCH($B24,'Master data'!$A$2:$A$999,0),MATCH(N$1,'Master data'!$B$1:$CL$1,0)),"")</f>
        <v>1.0999999999999999E-2</v>
      </c>
      <c r="O24" s="7">
        <f>IFERROR(INDEX('Master data'!$B$2:$CL$999,MATCH($B24,'Master data'!$A$2:$A$999,0),MATCH(O$1,'Master data'!$B$1:$CL$1,0)),"")</f>
        <v>0</v>
      </c>
      <c r="P24" s="5">
        <f>IFERROR(INDEX('Master data'!$B$2:$CL$999,MATCH($B24,'Master data'!$A$2:$A$999,0),MATCH(P$1,'Master data'!$B$1:$CL$1,0)),"")</f>
        <v>7486000</v>
      </c>
      <c r="Q24" s="5">
        <f>IFERROR(INDEX('Master data'!$B$2:$CL$999,MATCH($B24,'Master data'!$A$2:$A$999,0),MATCH(Q$1,'Master data'!$B$1:$CL$1,0)),"")</f>
        <v>7486000</v>
      </c>
    </row>
    <row r="25" spans="1:17" x14ac:dyDescent="0.3">
      <c r="A25">
        <f t="shared" si="0"/>
        <v>23</v>
      </c>
      <c r="B25" t="str">
        <f>IF('Master data'!A25="","",'Master data'!A25)</f>
        <v>Andrea Belotti</v>
      </c>
      <c r="C25" t="str">
        <f>IFERROR(INDEX('Master data'!$B$2:$CL$999,MATCH($B25,'Master data'!$A$2:$A$999,0),MATCH(C$1,'Master data'!$B$1:$CL$1,0)),"")</f>
        <v>Italy</v>
      </c>
      <c r="D25" t="str">
        <f>IFERROR(INDEX('Master data'!$B$2:$CL$999,MATCH($B25,'Master data'!$A$2:$A$999,0),MATCH(D$1,'Master data'!$B$1:$CL$1,0)),"")</f>
        <v>Striker</v>
      </c>
      <c r="E25" s="5">
        <f>IFERROR(INDEX('Master data'!$B$2:$CL$999,MATCH($B25,'Master data'!$A$2:$A$999,0),MATCH(E$1,'Master data'!$B$1:$CL$1,0)),"")</f>
        <v>4532000</v>
      </c>
      <c r="F25" s="7">
        <f>IFERROR(INDEX('Master data'!$B$2:$CL$999,MATCH($B25,'Master data'!$A$2:$A$999,0),MATCH(F$1,'Master data'!$B$1:$CL$1,0)),"")</f>
        <v>-5000</v>
      </c>
      <c r="G25" s="7">
        <f>IFERROR(INDEX('Master data'!$B$2:$CL$999,MATCH($B25,'Master data'!$A$2:$A$999,0),MATCH(G$1,'Master data'!$B$1:$CL$1,0)),"")</f>
        <v>-5000</v>
      </c>
      <c r="H25" s="7">
        <f>IFERROR(INDEX('Master data'!$B$2:$CL$999,MATCH($B25,'Master data'!$A$2:$A$999,0),MATCH(H$1,'Master data'!$B$1:$CL$1,0)),"")</f>
        <v>0</v>
      </c>
      <c r="I25" s="7">
        <f>IFERROR(INDEX('Master data'!$B$2:$CL$999,MATCH($B25,'Master data'!$A$2:$A$999,0),MATCH(I$1,'Master data'!$B$1:$CL$1,0)),"")</f>
        <v>-5000</v>
      </c>
      <c r="J25" s="7">
        <f>IFERROR(INDEX('Master data'!$B$2:$CL$999,MATCH($B25,'Master data'!$A$2:$A$999,0),MATCH(J$1,'Master data'!$B$1:$CL$1,0)),"")</f>
        <v>-5000</v>
      </c>
      <c r="K25" s="7">
        <f>IFERROR(INDEX('Master data'!$B$2:$CL$999,MATCH($B25,'Master data'!$A$2:$A$999,0),MATCH(K$1,'Master data'!$B$1:$CL$1,0)),"")</f>
        <v>0</v>
      </c>
      <c r="L25" s="7">
        <f>IFERROR(INDEX('Master data'!$B$2:$CL$999,MATCH($B25,'Master data'!$A$2:$A$999,0),MATCH(L$1,'Master data'!$B$1:$CL$1,0)),"")</f>
        <v>0</v>
      </c>
      <c r="M25" s="5">
        <f>IFERROR(INDEX('Master data'!$B$2:$CL$999,MATCH($B25,'Master data'!$A$2:$A$999,0),MATCH(M$1,'Master data'!$B$1:$CL$1,0)),"")</f>
        <v>-10802.469135802468</v>
      </c>
      <c r="N25" s="28">
        <f>IFERROR(INDEX('Master data'!$B$2:$CL$999,MATCH($B25,'Master data'!$A$2:$A$999,0),MATCH(N$1,'Master data'!$B$1:$CL$1,0)),"")</f>
        <v>-2E-3</v>
      </c>
      <c r="O25" s="7">
        <f>IFERROR(INDEX('Master data'!$B$2:$CL$999,MATCH($B25,'Master data'!$A$2:$A$999,0),MATCH(O$1,'Master data'!$B$1:$CL$1,0)),"")</f>
        <v>0</v>
      </c>
      <c r="P25" s="5">
        <f>IFERROR(INDEX('Master data'!$B$2:$CL$999,MATCH($B25,'Master data'!$A$2:$A$999,0),MATCH(P$1,'Master data'!$B$1:$CL$1,0)),"")</f>
        <v>4532000</v>
      </c>
      <c r="Q25" s="5">
        <f>IFERROR(INDEX('Master data'!$B$2:$CL$999,MATCH($B25,'Master data'!$A$2:$A$999,0),MATCH(Q$1,'Master data'!$B$1:$CL$1,0)),"")</f>
        <v>4532000</v>
      </c>
    </row>
    <row r="26" spans="1:17" x14ac:dyDescent="0.3">
      <c r="A26">
        <f t="shared" si="0"/>
        <v>24</v>
      </c>
      <c r="B26" t="str">
        <f>IF('Master data'!A26="","",'Master data'!A26)</f>
        <v>Michy Batshuayi</v>
      </c>
      <c r="C26" t="str">
        <f>IFERROR(INDEX('Master data'!$B$2:$CL$999,MATCH($B26,'Master data'!$A$2:$A$999,0),MATCH(C$1,'Master data'!$B$1:$CL$1,0)),"")</f>
        <v>Belgium</v>
      </c>
      <c r="D26" t="str">
        <f>IFERROR(INDEX('Master data'!$B$2:$CL$999,MATCH($B26,'Master data'!$A$2:$A$999,0),MATCH(D$1,'Master data'!$B$1:$CL$1,0)),"")</f>
        <v>Striker</v>
      </c>
      <c r="E26" s="5">
        <f>IFERROR(INDEX('Master data'!$B$2:$CL$999,MATCH($B26,'Master data'!$A$2:$A$999,0),MATCH(E$1,'Master data'!$B$1:$CL$1,0)),"")</f>
        <v>5495000</v>
      </c>
      <c r="F26" s="7">
        <f>IFERROR(INDEX('Master data'!$B$2:$CL$999,MATCH($B26,'Master data'!$A$2:$A$999,0),MATCH(F$1,'Master data'!$B$1:$CL$1,0)),"")</f>
        <v>-5000</v>
      </c>
      <c r="G26" s="7">
        <f>IFERROR(INDEX('Master data'!$B$2:$CL$999,MATCH($B26,'Master data'!$A$2:$A$999,0),MATCH(G$1,'Master data'!$B$1:$CL$1,0)),"")</f>
        <v>-5000</v>
      </c>
      <c r="H26" s="7">
        <f>IFERROR(INDEX('Master data'!$B$2:$CL$999,MATCH($B26,'Master data'!$A$2:$A$999,0),MATCH(H$1,'Master data'!$B$1:$CL$1,0)),"")</f>
        <v>0</v>
      </c>
      <c r="I26" s="7">
        <f>IFERROR(INDEX('Master data'!$B$2:$CL$999,MATCH($B26,'Master data'!$A$2:$A$999,0),MATCH(I$1,'Master data'!$B$1:$CL$1,0)),"")</f>
        <v>-5000</v>
      </c>
      <c r="J26" s="7">
        <f>IFERROR(INDEX('Master data'!$B$2:$CL$999,MATCH($B26,'Master data'!$A$2:$A$999,0),MATCH(J$1,'Master data'!$B$1:$CL$1,0)),"")</f>
        <v>-5000</v>
      </c>
      <c r="K26" s="7">
        <f>IFERROR(INDEX('Master data'!$B$2:$CL$999,MATCH($B26,'Master data'!$A$2:$A$999,0),MATCH(K$1,'Master data'!$B$1:$CL$1,0)),"")</f>
        <v>0</v>
      </c>
      <c r="L26" s="7">
        <f>IFERROR(INDEX('Master data'!$B$2:$CL$999,MATCH($B26,'Master data'!$A$2:$A$999,0),MATCH(L$1,'Master data'!$B$1:$CL$1,0)),"")</f>
        <v>0</v>
      </c>
      <c r="M26" s="5">
        <f>IFERROR(INDEX('Master data'!$B$2:$CL$999,MATCH($B26,'Master data'!$A$2:$A$999,0),MATCH(M$1,'Master data'!$B$1:$CL$1,0)),"")</f>
        <v>-10802.469135802468</v>
      </c>
      <c r="N26" s="28">
        <f>IFERROR(INDEX('Master data'!$B$2:$CL$999,MATCH($B26,'Master data'!$A$2:$A$999,0),MATCH(N$1,'Master data'!$B$1:$CL$1,0)),"")</f>
        <v>-2E-3</v>
      </c>
      <c r="O26" s="7">
        <f>IFERROR(INDEX('Master data'!$B$2:$CL$999,MATCH($B26,'Master data'!$A$2:$A$999,0),MATCH(O$1,'Master data'!$B$1:$CL$1,0)),"")</f>
        <v>0</v>
      </c>
      <c r="P26" s="5">
        <f>IFERROR(INDEX('Master data'!$B$2:$CL$999,MATCH($B26,'Master data'!$A$2:$A$999,0),MATCH(P$1,'Master data'!$B$1:$CL$1,0)),"")</f>
        <v>5495000</v>
      </c>
      <c r="Q26" s="5">
        <f>IFERROR(INDEX('Master data'!$B$2:$CL$999,MATCH($B26,'Master data'!$A$2:$A$999,0),MATCH(Q$1,'Master data'!$B$1:$CL$1,0)),"")</f>
        <v>5495000</v>
      </c>
    </row>
    <row r="27" spans="1:17" x14ac:dyDescent="0.3">
      <c r="A27">
        <f t="shared" si="0"/>
        <v>25</v>
      </c>
      <c r="B27" t="str">
        <f>IF('Master data'!A27="","",'Master data'!A27)</f>
        <v>Memphis Depay</v>
      </c>
      <c r="C27" t="str">
        <f>IFERROR(INDEX('Master data'!$B$2:$CL$999,MATCH($B27,'Master data'!$A$2:$A$999,0),MATCH(C$1,'Master data'!$B$1:$CL$1,0)),"")</f>
        <v>Netherlands</v>
      </c>
      <c r="D27" t="str">
        <f>IFERROR(INDEX('Master data'!$B$2:$CL$999,MATCH($B27,'Master data'!$A$2:$A$999,0),MATCH(D$1,'Master data'!$B$1:$CL$1,0)),"")</f>
        <v>Striker</v>
      </c>
      <c r="E27" s="5">
        <f>IFERROR(INDEX('Master data'!$B$2:$CL$999,MATCH($B27,'Master data'!$A$2:$A$999,0),MATCH(E$1,'Master data'!$B$1:$CL$1,0)),"")</f>
        <v>7556000</v>
      </c>
      <c r="F27" s="7">
        <f>IFERROR(INDEX('Master data'!$B$2:$CL$999,MATCH($B27,'Master data'!$A$2:$A$999,0),MATCH(F$1,'Master data'!$B$1:$CL$1,0)),"")</f>
        <v>141188.66117115831</v>
      </c>
      <c r="G27" s="7">
        <f>IFERROR(INDEX('Master data'!$B$2:$CL$999,MATCH($B27,'Master data'!$A$2:$A$999,0),MATCH(G$1,'Master data'!$B$1:$CL$1,0)),"")</f>
        <v>186221.95692284949</v>
      </c>
      <c r="H27" s="7">
        <f>IFERROR(INDEX('Master data'!$B$2:$CL$999,MATCH($B27,'Master data'!$A$2:$A$999,0),MATCH(H$1,'Master data'!$B$1:$CL$1,0)),"")</f>
        <v>0</v>
      </c>
      <c r="I27" s="7">
        <f>IFERROR(INDEX('Master data'!$B$2:$CL$999,MATCH($B27,'Master data'!$A$2:$A$999,0),MATCH(I$1,'Master data'!$B$1:$CL$1,0)),"")</f>
        <v>154313.90641937262</v>
      </c>
      <c r="J27" s="7">
        <f>IFERROR(INDEX('Master data'!$B$2:$CL$999,MATCH($B27,'Master data'!$A$2:$A$999,0),MATCH(J$1,'Master data'!$B$1:$CL$1,0)),"")</f>
        <v>35465.522600375611</v>
      </c>
      <c r="K27" s="7">
        <f>IFERROR(INDEX('Master data'!$B$2:$CL$999,MATCH($B27,'Master data'!$A$2:$A$999,0),MATCH(K$1,'Master data'!$B$1:$CL$1,0)),"")</f>
        <v>0</v>
      </c>
      <c r="L27" s="7">
        <f>IFERROR(INDEX('Master data'!$B$2:$CL$999,MATCH($B27,'Master data'!$A$2:$A$999,0),MATCH(L$1,'Master data'!$B$1:$CL$1,0)),"")</f>
        <v>0</v>
      </c>
      <c r="M27" s="5">
        <f>IFERROR(INDEX('Master data'!$B$2:$CL$999,MATCH($B27,'Master data'!$A$2:$A$999,0),MATCH(M$1,'Master data'!$B$1:$CL$1,0)),"")</f>
        <v>318064.80672060058</v>
      </c>
      <c r="N27" s="28">
        <f>IFERROR(INDEX('Master data'!$B$2:$CL$999,MATCH($B27,'Master data'!$A$2:$A$999,0),MATCH(N$1,'Master data'!$B$1:$CL$1,0)),"")</f>
        <v>4.2000000000000003E-2</v>
      </c>
      <c r="O27" s="7">
        <f>IFERROR(INDEX('Master data'!$B$2:$CL$999,MATCH($B27,'Master data'!$A$2:$A$999,0),MATCH(O$1,'Master data'!$B$1:$CL$1,0)),"")</f>
        <v>0</v>
      </c>
      <c r="P27" s="5">
        <f>IFERROR(INDEX('Master data'!$B$2:$CL$999,MATCH($B27,'Master data'!$A$2:$A$999,0),MATCH(P$1,'Master data'!$B$1:$CL$1,0)),"")</f>
        <v>7556000</v>
      </c>
      <c r="Q27" s="5">
        <f>IFERROR(INDEX('Master data'!$B$2:$CL$999,MATCH($B27,'Master data'!$A$2:$A$999,0),MATCH(Q$1,'Master data'!$B$1:$CL$1,0)),"")</f>
        <v>7556000</v>
      </c>
    </row>
    <row r="28" spans="1:17" x14ac:dyDescent="0.3">
      <c r="A28">
        <f t="shared" si="0"/>
        <v>26</v>
      </c>
      <c r="B28" t="str">
        <f>IF('Master data'!A28="","",'Master data'!A28)</f>
        <v>Leroy Sané</v>
      </c>
      <c r="C28" t="str">
        <f>IFERROR(INDEX('Master data'!$B$2:$CL$999,MATCH($B28,'Master data'!$A$2:$A$999,0),MATCH(C$1,'Master data'!$B$1:$CL$1,0)),"")</f>
        <v>Germany</v>
      </c>
      <c r="D28" t="str">
        <f>IFERROR(INDEX('Master data'!$B$2:$CL$999,MATCH($B28,'Master data'!$A$2:$A$999,0),MATCH(D$1,'Master data'!$B$1:$CL$1,0)),"")</f>
        <v>Striker</v>
      </c>
      <c r="E28" s="5">
        <f>IFERROR(INDEX('Master data'!$B$2:$CL$999,MATCH($B28,'Master data'!$A$2:$A$999,0),MATCH(E$1,'Master data'!$B$1:$CL$1,0)),"")</f>
        <v>7492000</v>
      </c>
      <c r="F28" s="7">
        <f>IFERROR(INDEX('Master data'!$B$2:$CL$999,MATCH($B28,'Master data'!$A$2:$A$999,0),MATCH(F$1,'Master data'!$B$1:$CL$1,0)),"")</f>
        <v>-5000</v>
      </c>
      <c r="G28" s="7">
        <f>IFERROR(INDEX('Master data'!$B$2:$CL$999,MATCH($B28,'Master data'!$A$2:$A$999,0),MATCH(G$1,'Master data'!$B$1:$CL$1,0)),"")</f>
        <v>-5000</v>
      </c>
      <c r="H28" s="7">
        <f>IFERROR(INDEX('Master data'!$B$2:$CL$999,MATCH($B28,'Master data'!$A$2:$A$999,0),MATCH(H$1,'Master data'!$B$1:$CL$1,0)),"")</f>
        <v>0</v>
      </c>
      <c r="I28" s="7">
        <f>IFERROR(INDEX('Master data'!$B$2:$CL$999,MATCH($B28,'Master data'!$A$2:$A$999,0),MATCH(I$1,'Master data'!$B$1:$CL$1,0)),"")</f>
        <v>-5000</v>
      </c>
      <c r="J28" s="7">
        <f>IFERROR(INDEX('Master data'!$B$2:$CL$999,MATCH($B28,'Master data'!$A$2:$A$999,0),MATCH(J$1,'Master data'!$B$1:$CL$1,0)),"")</f>
        <v>-5000</v>
      </c>
      <c r="K28" s="7">
        <f>IFERROR(INDEX('Master data'!$B$2:$CL$999,MATCH($B28,'Master data'!$A$2:$A$999,0),MATCH(K$1,'Master data'!$B$1:$CL$1,0)),"")</f>
        <v>0</v>
      </c>
      <c r="L28" s="7">
        <f>IFERROR(INDEX('Master data'!$B$2:$CL$999,MATCH($B28,'Master data'!$A$2:$A$999,0),MATCH(L$1,'Master data'!$B$1:$CL$1,0)),"")</f>
        <v>0</v>
      </c>
      <c r="M28" s="5">
        <f>IFERROR(INDEX('Master data'!$B$2:$CL$999,MATCH($B28,'Master data'!$A$2:$A$999,0),MATCH(M$1,'Master data'!$B$1:$CL$1,0)),"")</f>
        <v>-10802.469135802468</v>
      </c>
      <c r="N28" s="28">
        <f>IFERROR(INDEX('Master data'!$B$2:$CL$999,MATCH($B28,'Master data'!$A$2:$A$999,0),MATCH(N$1,'Master data'!$B$1:$CL$1,0)),"")</f>
        <v>-1E-3</v>
      </c>
      <c r="O28" s="7">
        <f>IFERROR(INDEX('Master data'!$B$2:$CL$999,MATCH($B28,'Master data'!$A$2:$A$999,0),MATCH(O$1,'Master data'!$B$1:$CL$1,0)),"")</f>
        <v>0</v>
      </c>
      <c r="P28" s="5">
        <f>IFERROR(INDEX('Master data'!$B$2:$CL$999,MATCH($B28,'Master data'!$A$2:$A$999,0),MATCH(P$1,'Master data'!$B$1:$CL$1,0)),"")</f>
        <v>7492000</v>
      </c>
      <c r="Q28" s="5">
        <f>IFERROR(INDEX('Master data'!$B$2:$CL$999,MATCH($B28,'Master data'!$A$2:$A$999,0),MATCH(Q$1,'Master data'!$B$1:$CL$1,0)),"")</f>
        <v>7492000</v>
      </c>
    </row>
    <row r="29" spans="1:17" x14ac:dyDescent="0.3">
      <c r="A29">
        <f t="shared" si="0"/>
        <v>27</v>
      </c>
      <c r="B29" t="str">
        <f>IF('Master data'!A29="","",'Master data'!A29)</f>
        <v>Thomas  Muller</v>
      </c>
      <c r="C29" t="str">
        <f>IFERROR(INDEX('Master data'!$B$2:$CL$999,MATCH($B29,'Master data'!$A$2:$A$999,0),MATCH(C$1,'Master data'!$B$1:$CL$1,0)),"")</f>
        <v>Germany</v>
      </c>
      <c r="D29" t="str">
        <f>IFERROR(INDEX('Master data'!$B$2:$CL$999,MATCH($B29,'Master data'!$A$2:$A$999,0),MATCH(D$1,'Master data'!$B$1:$CL$1,0)),"")</f>
        <v>Striker</v>
      </c>
      <c r="E29" s="5">
        <f>IFERROR(INDEX('Master data'!$B$2:$CL$999,MATCH($B29,'Master data'!$A$2:$A$999,0),MATCH(E$1,'Master data'!$B$1:$CL$1,0)),"")</f>
        <v>5484000</v>
      </c>
      <c r="F29" s="7">
        <f>IFERROR(INDEX('Master data'!$B$2:$CL$999,MATCH($B29,'Master data'!$A$2:$A$999,0),MATCH(F$1,'Master data'!$B$1:$CL$1,0)),"")</f>
        <v>58542.887666583672</v>
      </c>
      <c r="G29" s="7">
        <f>IFERROR(INDEX('Master data'!$B$2:$CL$999,MATCH($B29,'Master data'!$A$2:$A$999,0),MATCH(G$1,'Master data'!$B$1:$CL$1,0)),"")</f>
        <v>122917.85454942932</v>
      </c>
      <c r="H29" s="7">
        <f>IFERROR(INDEX('Master data'!$B$2:$CL$999,MATCH($B29,'Master data'!$A$2:$A$999,0),MATCH(H$1,'Master data'!$B$1:$CL$1,0)),"")</f>
        <v>0</v>
      </c>
      <c r="I29" s="7">
        <f>IFERROR(INDEX('Master data'!$B$2:$CL$999,MATCH($B29,'Master data'!$A$2:$A$999,0),MATCH(I$1,'Master data'!$B$1:$CL$1,0)),"")</f>
        <v>71387.899511322161</v>
      </c>
      <c r="J29" s="7">
        <f>IFERROR(INDEX('Master data'!$B$2:$CL$999,MATCH($B29,'Master data'!$A$2:$A$999,0),MATCH(J$1,'Master data'!$B$1:$CL$1,0)),"")</f>
        <v>7233.2546724209969</v>
      </c>
      <c r="K29" s="7">
        <f>IFERROR(INDEX('Master data'!$B$2:$CL$999,MATCH($B29,'Master data'!$A$2:$A$999,0),MATCH(K$1,'Master data'!$B$1:$CL$1,0)),"")</f>
        <v>0</v>
      </c>
      <c r="L29" s="7">
        <f>IFERROR(INDEX('Master data'!$B$2:$CL$999,MATCH($B29,'Master data'!$A$2:$A$999,0),MATCH(L$1,'Master data'!$B$1:$CL$1,0)),"")</f>
        <v>0</v>
      </c>
      <c r="M29" s="5">
        <f>IFERROR(INDEX('Master data'!$B$2:$CL$999,MATCH($B29,'Master data'!$A$2:$A$999,0),MATCH(M$1,'Master data'!$B$1:$CL$1,0)),"")</f>
        <v>163068.88530485096</v>
      </c>
      <c r="N29" s="28">
        <f>IFERROR(INDEX('Master data'!$B$2:$CL$999,MATCH($B29,'Master data'!$A$2:$A$999,0),MATCH(N$1,'Master data'!$B$1:$CL$1,0)),"")</f>
        <v>0.03</v>
      </c>
      <c r="O29" s="7">
        <f>IFERROR(INDEX('Master data'!$B$2:$CL$999,MATCH($B29,'Master data'!$A$2:$A$999,0),MATCH(O$1,'Master data'!$B$1:$CL$1,0)),"")</f>
        <v>0</v>
      </c>
      <c r="P29" s="5">
        <f>IFERROR(INDEX('Master data'!$B$2:$CL$999,MATCH($B29,'Master data'!$A$2:$A$999,0),MATCH(P$1,'Master data'!$B$1:$CL$1,0)),"")</f>
        <v>5484000</v>
      </c>
      <c r="Q29" s="5">
        <f>IFERROR(INDEX('Master data'!$B$2:$CL$999,MATCH($B29,'Master data'!$A$2:$A$999,0),MATCH(Q$1,'Master data'!$B$1:$CL$1,0)),"")</f>
        <v>5484000</v>
      </c>
    </row>
    <row r="30" spans="1:17" x14ac:dyDescent="0.3">
      <c r="A30">
        <f t="shared" si="0"/>
        <v>28</v>
      </c>
      <c r="B30" t="str">
        <f>IF('Master data'!A30="","",'Master data'!A30)</f>
        <v>Mason Mount</v>
      </c>
      <c r="C30" t="str">
        <f>IFERROR(INDEX('Master data'!$B$2:$CL$999,MATCH($B30,'Master data'!$A$2:$A$999,0),MATCH(C$1,'Master data'!$B$1:$CL$1,0)),"")</f>
        <v>England</v>
      </c>
      <c r="D30" t="str">
        <f>IFERROR(INDEX('Master data'!$B$2:$CL$999,MATCH($B30,'Master data'!$A$2:$A$999,0),MATCH(D$1,'Master data'!$B$1:$CL$1,0)),"")</f>
        <v>Midfield</v>
      </c>
      <c r="E30" s="5">
        <f>IFERROR(INDEX('Master data'!$B$2:$CL$999,MATCH($B30,'Master data'!$A$2:$A$999,0),MATCH(E$1,'Master data'!$B$1:$CL$1,0)),"")</f>
        <v>5542000</v>
      </c>
      <c r="F30" s="7">
        <f>IFERROR(INDEX('Master data'!$B$2:$CL$999,MATCH($B30,'Master data'!$A$2:$A$999,0),MATCH(F$1,'Master data'!$B$1:$CL$1,0)),"")</f>
        <v>76310.801851461714</v>
      </c>
      <c r="G30" s="7">
        <f>IFERROR(INDEX('Master data'!$B$2:$CL$999,MATCH($B30,'Master data'!$A$2:$A$999,0),MATCH(G$1,'Master data'!$B$1:$CL$1,0)),"")</f>
        <v>75918.190398447667</v>
      </c>
      <c r="H30" s="7">
        <f>IFERROR(INDEX('Master data'!$B$2:$CL$999,MATCH($B30,'Master data'!$A$2:$A$999,0),MATCH(H$1,'Master data'!$B$1:$CL$1,0)),"")</f>
        <v>0</v>
      </c>
      <c r="I30" s="7">
        <f>IFERROR(INDEX('Master data'!$B$2:$CL$999,MATCH($B30,'Master data'!$A$2:$A$999,0),MATCH(I$1,'Master data'!$B$1:$CL$1,0)),"")</f>
        <v>67360.052040273149</v>
      </c>
      <c r="J30" s="7">
        <f>IFERROR(INDEX('Master data'!$B$2:$CL$999,MATCH($B30,'Master data'!$A$2:$A$999,0),MATCH(J$1,'Master data'!$B$1:$CL$1,0)),"")</f>
        <v>5858.5305544545663</v>
      </c>
      <c r="K30" s="7">
        <f>IFERROR(INDEX('Master data'!$B$2:$CL$999,MATCH($B30,'Master data'!$A$2:$A$999,0),MATCH(K$1,'Master data'!$B$1:$CL$1,0)),"")</f>
        <v>0</v>
      </c>
      <c r="L30" s="7">
        <f>IFERROR(INDEX('Master data'!$B$2:$CL$999,MATCH($B30,'Master data'!$A$2:$A$999,0),MATCH(L$1,'Master data'!$B$1:$CL$1,0)),"")</f>
        <v>0</v>
      </c>
      <c r="M30" s="5">
        <f>IFERROR(INDEX('Master data'!$B$2:$CL$999,MATCH($B30,'Master data'!$A$2:$A$999,0),MATCH(M$1,'Master data'!$B$1:$CL$1,0)),"")</f>
        <v>148038.70332496794</v>
      </c>
      <c r="N30" s="28">
        <f>IFERROR(INDEX('Master data'!$B$2:$CL$999,MATCH($B30,'Master data'!$A$2:$A$999,0),MATCH(N$1,'Master data'!$B$1:$CL$1,0)),"")</f>
        <v>2.7E-2</v>
      </c>
      <c r="O30" s="7">
        <f>IFERROR(INDEX('Master data'!$B$2:$CL$999,MATCH($B30,'Master data'!$A$2:$A$999,0),MATCH(O$1,'Master data'!$B$1:$CL$1,0)),"")</f>
        <v>0</v>
      </c>
      <c r="P30" s="5">
        <f>IFERROR(INDEX('Master data'!$B$2:$CL$999,MATCH($B30,'Master data'!$A$2:$A$999,0),MATCH(P$1,'Master data'!$B$1:$CL$1,0)),"")</f>
        <v>5542000</v>
      </c>
      <c r="Q30" s="5">
        <f>IFERROR(INDEX('Master data'!$B$2:$CL$999,MATCH($B30,'Master data'!$A$2:$A$999,0),MATCH(Q$1,'Master data'!$B$1:$CL$1,0)),"")</f>
        <v>5542000</v>
      </c>
    </row>
    <row r="31" spans="1:17" x14ac:dyDescent="0.3">
      <c r="A31">
        <f t="shared" si="0"/>
        <v>29</v>
      </c>
      <c r="B31" t="str">
        <f>IF('Master data'!A31="","",'Master data'!A31)</f>
        <v>João Félix</v>
      </c>
      <c r="C31" t="str">
        <f>IFERROR(INDEX('Master data'!$B$2:$CL$999,MATCH($B31,'Master data'!$A$2:$A$999,0),MATCH(C$1,'Master data'!$B$1:$CL$1,0)),"")</f>
        <v>Portugal</v>
      </c>
      <c r="D31" t="str">
        <f>IFERROR(INDEX('Master data'!$B$2:$CL$999,MATCH($B31,'Master data'!$A$2:$A$999,0),MATCH(D$1,'Master data'!$B$1:$CL$1,0)),"")</f>
        <v>Striker</v>
      </c>
      <c r="E31" s="5">
        <f>IFERROR(INDEX('Master data'!$B$2:$CL$999,MATCH($B31,'Master data'!$A$2:$A$999,0),MATCH(E$1,'Master data'!$B$1:$CL$1,0)),"")</f>
        <v>5495000</v>
      </c>
      <c r="F31" s="7">
        <f>IFERROR(INDEX('Master data'!$B$2:$CL$999,MATCH($B31,'Master data'!$A$2:$A$999,0),MATCH(F$1,'Master data'!$B$1:$CL$1,0)),"")</f>
        <v>-5000</v>
      </c>
      <c r="G31" s="7">
        <f>IFERROR(INDEX('Master data'!$B$2:$CL$999,MATCH($B31,'Master data'!$A$2:$A$999,0),MATCH(G$1,'Master data'!$B$1:$CL$1,0)),"")</f>
        <v>-5000</v>
      </c>
      <c r="H31" s="7">
        <f>IFERROR(INDEX('Master data'!$B$2:$CL$999,MATCH($B31,'Master data'!$A$2:$A$999,0),MATCH(H$1,'Master data'!$B$1:$CL$1,0)),"")</f>
        <v>0</v>
      </c>
      <c r="I31" s="7">
        <f>IFERROR(INDEX('Master data'!$B$2:$CL$999,MATCH($B31,'Master data'!$A$2:$A$999,0),MATCH(I$1,'Master data'!$B$1:$CL$1,0)),"")</f>
        <v>-5000</v>
      </c>
      <c r="J31" s="7">
        <f>IFERROR(INDEX('Master data'!$B$2:$CL$999,MATCH($B31,'Master data'!$A$2:$A$999,0),MATCH(J$1,'Master data'!$B$1:$CL$1,0)),"")</f>
        <v>-5000</v>
      </c>
      <c r="K31" s="7">
        <f>IFERROR(INDEX('Master data'!$B$2:$CL$999,MATCH($B31,'Master data'!$A$2:$A$999,0),MATCH(K$1,'Master data'!$B$1:$CL$1,0)),"")</f>
        <v>0</v>
      </c>
      <c r="L31" s="7">
        <f>IFERROR(INDEX('Master data'!$B$2:$CL$999,MATCH($B31,'Master data'!$A$2:$A$999,0),MATCH(L$1,'Master data'!$B$1:$CL$1,0)),"")</f>
        <v>0</v>
      </c>
      <c r="M31" s="5">
        <f>IFERROR(INDEX('Master data'!$B$2:$CL$999,MATCH($B31,'Master data'!$A$2:$A$999,0),MATCH(M$1,'Master data'!$B$1:$CL$1,0)),"")</f>
        <v>-10802.469135802468</v>
      </c>
      <c r="N31" s="28">
        <f>IFERROR(INDEX('Master data'!$B$2:$CL$999,MATCH($B31,'Master data'!$A$2:$A$999,0),MATCH(N$1,'Master data'!$B$1:$CL$1,0)),"")</f>
        <v>-2E-3</v>
      </c>
      <c r="O31" s="7">
        <f>IFERROR(INDEX('Master data'!$B$2:$CL$999,MATCH($B31,'Master data'!$A$2:$A$999,0),MATCH(O$1,'Master data'!$B$1:$CL$1,0)),"")</f>
        <v>0</v>
      </c>
      <c r="P31" s="5">
        <f>IFERROR(INDEX('Master data'!$B$2:$CL$999,MATCH($B31,'Master data'!$A$2:$A$999,0),MATCH(P$1,'Master data'!$B$1:$CL$1,0)),"")</f>
        <v>5495000</v>
      </c>
      <c r="Q31" s="5">
        <f>IFERROR(INDEX('Master data'!$B$2:$CL$999,MATCH($B31,'Master data'!$A$2:$A$999,0),MATCH(Q$1,'Master data'!$B$1:$CL$1,0)),"")</f>
        <v>5495000</v>
      </c>
    </row>
    <row r="32" spans="1:17" x14ac:dyDescent="0.3">
      <c r="A32">
        <f t="shared" si="0"/>
        <v>30</v>
      </c>
      <c r="B32" t="str">
        <f>IF('Master data'!A32="","",'Master data'!A32)</f>
        <v>Mikel Oyarzabal</v>
      </c>
      <c r="C32" t="str">
        <f>IFERROR(INDEX('Master data'!$B$2:$CL$999,MATCH($B32,'Master data'!$A$2:$A$999,0),MATCH(C$1,'Master data'!$B$1:$CL$1,0)),"")</f>
        <v>Spain</v>
      </c>
      <c r="D32" t="str">
        <f>IFERROR(INDEX('Master data'!$B$2:$CL$999,MATCH($B32,'Master data'!$A$2:$A$999,0),MATCH(D$1,'Master data'!$B$1:$CL$1,0)),"")</f>
        <v>Striker</v>
      </c>
      <c r="E32" s="5">
        <f>IFERROR(INDEX('Master data'!$B$2:$CL$999,MATCH($B32,'Master data'!$A$2:$A$999,0),MATCH(E$1,'Master data'!$B$1:$CL$1,0)),"")</f>
        <v>3512000</v>
      </c>
      <c r="F32" s="7">
        <f>IFERROR(INDEX('Master data'!$B$2:$CL$999,MATCH($B32,'Master data'!$A$2:$A$999,0),MATCH(F$1,'Master data'!$B$1:$CL$1,0)),"")</f>
        <v>-5000</v>
      </c>
      <c r="G32" s="7">
        <f>IFERROR(INDEX('Master data'!$B$2:$CL$999,MATCH($B32,'Master data'!$A$2:$A$999,0),MATCH(G$1,'Master data'!$B$1:$CL$1,0)),"")</f>
        <v>-5000</v>
      </c>
      <c r="H32" s="7">
        <f>IFERROR(INDEX('Master data'!$B$2:$CL$999,MATCH($B32,'Master data'!$A$2:$A$999,0),MATCH(H$1,'Master data'!$B$1:$CL$1,0)),"")</f>
        <v>0</v>
      </c>
      <c r="I32" s="7">
        <f>IFERROR(INDEX('Master data'!$B$2:$CL$999,MATCH($B32,'Master data'!$A$2:$A$999,0),MATCH(I$1,'Master data'!$B$1:$CL$1,0)),"")</f>
        <v>-5000</v>
      </c>
      <c r="J32" s="7">
        <f>IFERROR(INDEX('Master data'!$B$2:$CL$999,MATCH($B32,'Master data'!$A$2:$A$999,0),MATCH(J$1,'Master data'!$B$1:$CL$1,0)),"")</f>
        <v>-5000</v>
      </c>
      <c r="K32" s="7">
        <f>IFERROR(INDEX('Master data'!$B$2:$CL$999,MATCH($B32,'Master data'!$A$2:$A$999,0),MATCH(K$1,'Master data'!$B$1:$CL$1,0)),"")</f>
        <v>0</v>
      </c>
      <c r="L32" s="7">
        <f>IFERROR(INDEX('Master data'!$B$2:$CL$999,MATCH($B32,'Master data'!$A$2:$A$999,0),MATCH(L$1,'Master data'!$B$1:$CL$1,0)),"")</f>
        <v>0</v>
      </c>
      <c r="M32" s="5">
        <f>IFERROR(INDEX('Master data'!$B$2:$CL$999,MATCH($B32,'Master data'!$A$2:$A$999,0),MATCH(M$1,'Master data'!$B$1:$CL$1,0)),"")</f>
        <v>-10802.469135802468</v>
      </c>
      <c r="N32" s="28">
        <f>IFERROR(INDEX('Master data'!$B$2:$CL$999,MATCH($B32,'Master data'!$A$2:$A$999,0),MATCH(N$1,'Master data'!$B$1:$CL$1,0)),"")</f>
        <v>-3.0000000000000001E-3</v>
      </c>
      <c r="O32" s="7">
        <f>IFERROR(INDEX('Master data'!$B$2:$CL$999,MATCH($B32,'Master data'!$A$2:$A$999,0),MATCH(O$1,'Master data'!$B$1:$CL$1,0)),"")</f>
        <v>0</v>
      </c>
      <c r="P32" s="5">
        <f>IFERROR(INDEX('Master data'!$B$2:$CL$999,MATCH($B32,'Master data'!$A$2:$A$999,0),MATCH(P$1,'Master data'!$B$1:$CL$1,0)),"")</f>
        <v>3512000</v>
      </c>
      <c r="Q32" s="5">
        <f>IFERROR(INDEX('Master data'!$B$2:$CL$999,MATCH($B32,'Master data'!$A$2:$A$999,0),MATCH(Q$1,'Master data'!$B$1:$CL$1,0)),"")</f>
        <v>3512000</v>
      </c>
    </row>
    <row r="33" spans="1:17" x14ac:dyDescent="0.3">
      <c r="A33">
        <f t="shared" si="0"/>
        <v>31</v>
      </c>
      <c r="B33" t="str">
        <f>IF('Master data'!A33="","",'Master data'!A33)</f>
        <v>Paul Pogba</v>
      </c>
      <c r="C33" t="str">
        <f>IFERROR(INDEX('Master data'!$B$2:$CL$999,MATCH($B33,'Master data'!$A$2:$A$999,0),MATCH(C$1,'Master data'!$B$1:$CL$1,0)),"")</f>
        <v>France</v>
      </c>
      <c r="D33" t="str">
        <f>IFERROR(INDEX('Master data'!$B$2:$CL$999,MATCH($B33,'Master data'!$A$2:$A$999,0),MATCH(D$1,'Master data'!$B$1:$CL$1,0)),"")</f>
        <v>Midfield</v>
      </c>
      <c r="E33" s="5">
        <f>IFERROR(INDEX('Master data'!$B$2:$CL$999,MATCH($B33,'Master data'!$A$2:$A$999,0),MATCH(E$1,'Master data'!$B$1:$CL$1,0)),"")</f>
        <v>5075000</v>
      </c>
      <c r="F33" s="7">
        <f>IFERROR(INDEX('Master data'!$B$2:$CL$999,MATCH($B33,'Master data'!$A$2:$A$999,0),MATCH(F$1,'Master data'!$B$1:$CL$1,0)),"")</f>
        <v>69836.248558431689</v>
      </c>
      <c r="G33" s="7">
        <f>IFERROR(INDEX('Master data'!$B$2:$CL$999,MATCH($B33,'Master data'!$A$2:$A$999,0),MATCH(G$1,'Master data'!$B$1:$CL$1,0)),"")</f>
        <v>34328.298602993978</v>
      </c>
      <c r="H33" s="7">
        <f>IFERROR(INDEX('Master data'!$B$2:$CL$999,MATCH($B33,'Master data'!$A$2:$A$999,0),MATCH(H$1,'Master data'!$B$1:$CL$1,0)),"")</f>
        <v>0</v>
      </c>
      <c r="I33" s="7">
        <f>IFERROR(INDEX('Master data'!$B$2:$CL$999,MATCH($B33,'Master data'!$A$2:$A$999,0),MATCH(I$1,'Master data'!$B$1:$CL$1,0)),"")</f>
        <v>38465.568130086634</v>
      </c>
      <c r="J33" s="7">
        <f>IFERROR(INDEX('Master data'!$B$2:$CL$999,MATCH($B33,'Master data'!$A$2:$A$999,0),MATCH(J$1,'Master data'!$B$1:$CL$1,0)),"")</f>
        <v>-5000</v>
      </c>
      <c r="K33" s="7">
        <f>IFERROR(INDEX('Master data'!$B$2:$CL$999,MATCH($B33,'Master data'!$A$2:$A$999,0),MATCH(K$1,'Master data'!$B$1:$CL$1,0)),"")</f>
        <v>0</v>
      </c>
      <c r="L33" s="7">
        <f>IFERROR(INDEX('Master data'!$B$2:$CL$999,MATCH($B33,'Master data'!$A$2:$A$999,0),MATCH(L$1,'Master data'!$B$1:$CL$1,0)),"")</f>
        <v>0</v>
      </c>
      <c r="M33" s="5">
        <f>IFERROR(INDEX('Master data'!$B$2:$CL$999,MATCH($B33,'Master data'!$A$2:$A$999,0),MATCH(M$1,'Master data'!$B$1:$CL$1,0)),"")</f>
        <v>103131.33201131753</v>
      </c>
      <c r="N33" s="28">
        <f>IFERROR(INDEX('Master data'!$B$2:$CL$999,MATCH($B33,'Master data'!$A$2:$A$999,0),MATCH(N$1,'Master data'!$B$1:$CL$1,0)),"")</f>
        <v>0.02</v>
      </c>
      <c r="O33" s="7">
        <f>IFERROR(INDEX('Master data'!$B$2:$CL$999,MATCH($B33,'Master data'!$A$2:$A$999,0),MATCH(O$1,'Master data'!$B$1:$CL$1,0)),"")</f>
        <v>0</v>
      </c>
      <c r="P33" s="5">
        <f>IFERROR(INDEX('Master data'!$B$2:$CL$999,MATCH($B33,'Master data'!$A$2:$A$999,0),MATCH(P$1,'Master data'!$B$1:$CL$1,0)),"")</f>
        <v>5075000</v>
      </c>
      <c r="Q33" s="5">
        <f>IFERROR(INDEX('Master data'!$B$2:$CL$999,MATCH($B33,'Master data'!$A$2:$A$999,0),MATCH(Q$1,'Master data'!$B$1:$CL$1,0)),"")</f>
        <v>5075000</v>
      </c>
    </row>
    <row r="34" spans="1:17" x14ac:dyDescent="0.3">
      <c r="A34">
        <f t="shared" si="0"/>
        <v>32</v>
      </c>
      <c r="B34" t="str">
        <f>IF('Master data'!A34="","",'Master data'!A34)</f>
        <v>Ousmane Dembélé</v>
      </c>
      <c r="C34" t="str">
        <f>IFERROR(INDEX('Master data'!$B$2:$CL$999,MATCH($B34,'Master data'!$A$2:$A$999,0),MATCH(C$1,'Master data'!$B$1:$CL$1,0)),"")</f>
        <v>France</v>
      </c>
      <c r="D34" t="str">
        <f>IFERROR(INDEX('Master data'!$B$2:$CL$999,MATCH($B34,'Master data'!$A$2:$A$999,0),MATCH(D$1,'Master data'!$B$1:$CL$1,0)),"")</f>
        <v>Striker</v>
      </c>
      <c r="E34" s="5">
        <f>IFERROR(INDEX('Master data'!$B$2:$CL$999,MATCH($B34,'Master data'!$A$2:$A$999,0),MATCH(E$1,'Master data'!$B$1:$CL$1,0)),"")</f>
        <v>4032000</v>
      </c>
      <c r="F34" s="7">
        <f>IFERROR(INDEX('Master data'!$B$2:$CL$999,MATCH($B34,'Master data'!$A$2:$A$999,0),MATCH(F$1,'Master data'!$B$1:$CL$1,0)),"")</f>
        <v>-5000</v>
      </c>
      <c r="G34" s="7">
        <f>IFERROR(INDEX('Master data'!$B$2:$CL$999,MATCH($B34,'Master data'!$A$2:$A$999,0),MATCH(G$1,'Master data'!$B$1:$CL$1,0)),"")</f>
        <v>-5000</v>
      </c>
      <c r="H34" s="7">
        <f>IFERROR(INDEX('Master data'!$B$2:$CL$999,MATCH($B34,'Master data'!$A$2:$A$999,0),MATCH(H$1,'Master data'!$B$1:$CL$1,0)),"")</f>
        <v>0</v>
      </c>
      <c r="I34" s="7">
        <f>IFERROR(INDEX('Master data'!$B$2:$CL$999,MATCH($B34,'Master data'!$A$2:$A$999,0),MATCH(I$1,'Master data'!$B$1:$CL$1,0)),"")</f>
        <v>-5000</v>
      </c>
      <c r="J34" s="7">
        <f>IFERROR(INDEX('Master data'!$B$2:$CL$999,MATCH($B34,'Master data'!$A$2:$A$999,0),MATCH(J$1,'Master data'!$B$1:$CL$1,0)),"")</f>
        <v>-5000</v>
      </c>
      <c r="K34" s="7">
        <f>IFERROR(INDEX('Master data'!$B$2:$CL$999,MATCH($B34,'Master data'!$A$2:$A$999,0),MATCH(K$1,'Master data'!$B$1:$CL$1,0)),"")</f>
        <v>0</v>
      </c>
      <c r="L34" s="7">
        <f>IFERROR(INDEX('Master data'!$B$2:$CL$999,MATCH($B34,'Master data'!$A$2:$A$999,0),MATCH(L$1,'Master data'!$B$1:$CL$1,0)),"")</f>
        <v>0</v>
      </c>
      <c r="M34" s="5">
        <f>IFERROR(INDEX('Master data'!$B$2:$CL$999,MATCH($B34,'Master data'!$A$2:$A$999,0),MATCH(M$1,'Master data'!$B$1:$CL$1,0)),"")</f>
        <v>-10802.469135802468</v>
      </c>
      <c r="N34" s="28">
        <f>IFERROR(INDEX('Master data'!$B$2:$CL$999,MATCH($B34,'Master data'!$A$2:$A$999,0),MATCH(N$1,'Master data'!$B$1:$CL$1,0)),"")</f>
        <v>-3.0000000000000001E-3</v>
      </c>
      <c r="O34" s="7">
        <f>IFERROR(INDEX('Master data'!$B$2:$CL$999,MATCH($B34,'Master data'!$A$2:$A$999,0),MATCH(O$1,'Master data'!$B$1:$CL$1,0)),"")</f>
        <v>0</v>
      </c>
      <c r="P34" s="5">
        <f>IFERROR(INDEX('Master data'!$B$2:$CL$999,MATCH($B34,'Master data'!$A$2:$A$999,0),MATCH(P$1,'Master data'!$B$1:$CL$1,0)),"")</f>
        <v>4032000</v>
      </c>
      <c r="Q34" s="5">
        <f>IFERROR(INDEX('Master data'!$B$2:$CL$999,MATCH($B34,'Master data'!$A$2:$A$999,0),MATCH(Q$1,'Master data'!$B$1:$CL$1,0)),"")</f>
        <v>4032000</v>
      </c>
    </row>
    <row r="35" spans="1:17" x14ac:dyDescent="0.3">
      <c r="A35">
        <f t="shared" si="0"/>
        <v>33</v>
      </c>
      <c r="B35" t="str">
        <f>IF('Master data'!A35="","",'Master data'!A35)</f>
        <v>Lorenzo Insigne</v>
      </c>
      <c r="C35" t="str">
        <f>IFERROR(INDEX('Master data'!$B$2:$CL$999,MATCH($B35,'Master data'!$A$2:$A$999,0),MATCH(C$1,'Master data'!$B$1:$CL$1,0)),"")</f>
        <v>Italy</v>
      </c>
      <c r="D35" t="str">
        <f>IFERROR(INDEX('Master data'!$B$2:$CL$999,MATCH($B35,'Master data'!$A$2:$A$999,0),MATCH(D$1,'Master data'!$B$1:$CL$1,0)),"")</f>
        <v>Striker</v>
      </c>
      <c r="E35" s="5">
        <f>IFERROR(INDEX('Master data'!$B$2:$CL$999,MATCH($B35,'Master data'!$A$2:$A$999,0),MATCH(E$1,'Master data'!$B$1:$CL$1,0)),"")</f>
        <v>5172000</v>
      </c>
      <c r="F35" s="7">
        <f>IFERROR(INDEX('Master data'!$B$2:$CL$999,MATCH($B35,'Master data'!$A$2:$A$999,0),MATCH(F$1,'Master data'!$B$1:$CL$1,0)),"")</f>
        <v>91414.577286874905</v>
      </c>
      <c r="G35" s="7">
        <f>IFERROR(INDEX('Master data'!$B$2:$CL$999,MATCH($B35,'Master data'!$A$2:$A$999,0),MATCH(G$1,'Master data'!$B$1:$CL$1,0)),"")</f>
        <v>102544.45015503361</v>
      </c>
      <c r="H35" s="7">
        <f>IFERROR(INDEX('Master data'!$B$2:$CL$999,MATCH($B35,'Master data'!$A$2:$A$999,0),MATCH(H$1,'Master data'!$B$1:$CL$1,0)),"")</f>
        <v>0</v>
      </c>
      <c r="I35" s="7">
        <f>IFERROR(INDEX('Master data'!$B$2:$CL$999,MATCH($B35,'Master data'!$A$2:$A$999,0),MATCH(I$1,'Master data'!$B$1:$CL$1,0)),"")</f>
        <v>87061.17452536471</v>
      </c>
      <c r="J35" s="7">
        <f>IFERROR(INDEX('Master data'!$B$2:$CL$999,MATCH($B35,'Master data'!$A$2:$A$999,0),MATCH(J$1,'Master data'!$B$1:$CL$1,0)),"")</f>
        <v>16783.47342625443</v>
      </c>
      <c r="K35" s="7">
        <f>IFERROR(INDEX('Master data'!$B$2:$CL$999,MATCH($B35,'Master data'!$A$2:$A$999,0),MATCH(K$1,'Master data'!$B$1:$CL$1,0)),"")</f>
        <v>0</v>
      </c>
      <c r="L35" s="7">
        <f>IFERROR(INDEX('Master data'!$B$2:$CL$999,MATCH($B35,'Master data'!$A$2:$A$999,0),MATCH(L$1,'Master data'!$B$1:$CL$1,0)),"")</f>
        <v>0</v>
      </c>
      <c r="M35" s="5">
        <f>IFERROR(INDEX('Master data'!$B$2:$CL$999,MATCH($B35,'Master data'!$A$2:$A$999,0),MATCH(M$1,'Master data'!$B$1:$CL$1,0)),"")</f>
        <v>188888.70163009266</v>
      </c>
      <c r="N35" s="28">
        <f>IFERROR(INDEX('Master data'!$B$2:$CL$999,MATCH($B35,'Master data'!$A$2:$A$999,0),MATCH(N$1,'Master data'!$B$1:$CL$1,0)),"")</f>
        <v>3.6999999999999998E-2</v>
      </c>
      <c r="O35" s="7">
        <f>IFERROR(INDEX('Master data'!$B$2:$CL$999,MATCH($B35,'Master data'!$A$2:$A$999,0),MATCH(O$1,'Master data'!$B$1:$CL$1,0)),"")</f>
        <v>0</v>
      </c>
      <c r="P35" s="5">
        <f>IFERROR(INDEX('Master data'!$B$2:$CL$999,MATCH($B35,'Master data'!$A$2:$A$999,0),MATCH(P$1,'Master data'!$B$1:$CL$1,0)),"")</f>
        <v>5172000</v>
      </c>
      <c r="Q35" s="5">
        <f>IFERROR(INDEX('Master data'!$B$2:$CL$999,MATCH($B35,'Master data'!$A$2:$A$999,0),MATCH(Q$1,'Master data'!$B$1:$CL$1,0)),"")</f>
        <v>5172000</v>
      </c>
    </row>
    <row r="36" spans="1:17" x14ac:dyDescent="0.3">
      <c r="A36">
        <f t="shared" si="0"/>
        <v>34</v>
      </c>
      <c r="B36" t="str">
        <f>IF('Master data'!A36="","",'Master data'!A36)</f>
        <v>Federico Chiesa</v>
      </c>
      <c r="C36" t="str">
        <f>IFERROR(INDEX('Master data'!$B$2:$CL$999,MATCH($B36,'Master data'!$A$2:$A$999,0),MATCH(C$1,'Master data'!$B$1:$CL$1,0)),"")</f>
        <v>Italy</v>
      </c>
      <c r="D36" t="str">
        <f>IFERROR(INDEX('Master data'!$B$2:$CL$999,MATCH($B36,'Master data'!$A$2:$A$999,0),MATCH(D$1,'Master data'!$B$1:$CL$1,0)),"")</f>
        <v>Midfield</v>
      </c>
      <c r="E36" s="5">
        <f>IFERROR(INDEX('Master data'!$B$2:$CL$999,MATCH($B36,'Master data'!$A$2:$A$999,0),MATCH(E$1,'Master data'!$B$1:$CL$1,0)),"")</f>
        <v>4532000</v>
      </c>
      <c r="F36" s="7">
        <f>IFERROR(INDEX('Master data'!$B$2:$CL$999,MATCH($B36,'Master data'!$A$2:$A$999,0),MATCH(F$1,'Master data'!$B$1:$CL$1,0)),"")</f>
        <v>-5000</v>
      </c>
      <c r="G36" s="7">
        <f>IFERROR(INDEX('Master data'!$B$2:$CL$999,MATCH($B36,'Master data'!$A$2:$A$999,0),MATCH(G$1,'Master data'!$B$1:$CL$1,0)),"")</f>
        <v>-5000</v>
      </c>
      <c r="H36" s="7">
        <f>IFERROR(INDEX('Master data'!$B$2:$CL$999,MATCH($B36,'Master data'!$A$2:$A$999,0),MATCH(H$1,'Master data'!$B$1:$CL$1,0)),"")</f>
        <v>0</v>
      </c>
      <c r="I36" s="7">
        <f>IFERROR(INDEX('Master data'!$B$2:$CL$999,MATCH($B36,'Master data'!$A$2:$A$999,0),MATCH(I$1,'Master data'!$B$1:$CL$1,0)),"")</f>
        <v>-5000</v>
      </c>
      <c r="J36" s="7">
        <f>IFERROR(INDEX('Master data'!$B$2:$CL$999,MATCH($B36,'Master data'!$A$2:$A$999,0),MATCH(J$1,'Master data'!$B$1:$CL$1,0)),"")</f>
        <v>-5000</v>
      </c>
      <c r="K36" s="7">
        <f>IFERROR(INDEX('Master data'!$B$2:$CL$999,MATCH($B36,'Master data'!$A$2:$A$999,0),MATCH(K$1,'Master data'!$B$1:$CL$1,0)),"")</f>
        <v>0</v>
      </c>
      <c r="L36" s="7">
        <f>IFERROR(INDEX('Master data'!$B$2:$CL$999,MATCH($B36,'Master data'!$A$2:$A$999,0),MATCH(L$1,'Master data'!$B$1:$CL$1,0)),"")</f>
        <v>0</v>
      </c>
      <c r="M36" s="5">
        <f>IFERROR(INDEX('Master data'!$B$2:$CL$999,MATCH($B36,'Master data'!$A$2:$A$999,0),MATCH(M$1,'Master data'!$B$1:$CL$1,0)),"")</f>
        <v>-10802.469135802468</v>
      </c>
      <c r="N36" s="28">
        <f>IFERROR(INDEX('Master data'!$B$2:$CL$999,MATCH($B36,'Master data'!$A$2:$A$999,0),MATCH(N$1,'Master data'!$B$1:$CL$1,0)),"")</f>
        <v>-2E-3</v>
      </c>
      <c r="O36" s="7">
        <f>IFERROR(INDEX('Master data'!$B$2:$CL$999,MATCH($B36,'Master data'!$A$2:$A$999,0),MATCH(O$1,'Master data'!$B$1:$CL$1,0)),"")</f>
        <v>0</v>
      </c>
      <c r="P36" s="5">
        <f>IFERROR(INDEX('Master data'!$B$2:$CL$999,MATCH($B36,'Master data'!$A$2:$A$999,0),MATCH(P$1,'Master data'!$B$1:$CL$1,0)),"")</f>
        <v>4532000</v>
      </c>
      <c r="Q36" s="5">
        <f>IFERROR(INDEX('Master data'!$B$2:$CL$999,MATCH($B36,'Master data'!$A$2:$A$999,0),MATCH(Q$1,'Master data'!$B$1:$CL$1,0)),"")</f>
        <v>4532000</v>
      </c>
    </row>
    <row r="37" spans="1:17" x14ac:dyDescent="0.3">
      <c r="A37">
        <f t="shared" si="0"/>
        <v>35</v>
      </c>
      <c r="B37" t="str">
        <f>IF('Master data'!A37="","",'Master data'!A37)</f>
        <v>Christian Benteke</v>
      </c>
      <c r="C37" t="str">
        <f>IFERROR(INDEX('Master data'!$B$2:$CL$999,MATCH($B37,'Master data'!$A$2:$A$999,0),MATCH(C$1,'Master data'!$B$1:$CL$1,0)),"")</f>
        <v>Belgium</v>
      </c>
      <c r="D37" t="str">
        <f>IFERROR(INDEX('Master data'!$B$2:$CL$999,MATCH($B37,'Master data'!$A$2:$A$999,0),MATCH(D$1,'Master data'!$B$1:$CL$1,0)),"")</f>
        <v>Striker</v>
      </c>
      <c r="E37" s="5">
        <f>IFERROR(INDEX('Master data'!$B$2:$CL$999,MATCH($B37,'Master data'!$A$2:$A$999,0),MATCH(E$1,'Master data'!$B$1:$CL$1,0)),"")</f>
        <v>4495000</v>
      </c>
      <c r="F37" s="7">
        <f>IFERROR(INDEX('Master data'!$B$2:$CL$999,MATCH($B37,'Master data'!$A$2:$A$999,0),MATCH(F$1,'Master data'!$B$1:$CL$1,0)),"")</f>
        <v>-5000</v>
      </c>
      <c r="G37" s="7">
        <f>IFERROR(INDEX('Master data'!$B$2:$CL$999,MATCH($B37,'Master data'!$A$2:$A$999,0),MATCH(G$1,'Master data'!$B$1:$CL$1,0)),"")</f>
        <v>-5000</v>
      </c>
      <c r="H37" s="7">
        <f>IFERROR(INDEX('Master data'!$B$2:$CL$999,MATCH($B37,'Master data'!$A$2:$A$999,0),MATCH(H$1,'Master data'!$B$1:$CL$1,0)),"")</f>
        <v>0</v>
      </c>
      <c r="I37" s="7">
        <f>IFERROR(INDEX('Master data'!$B$2:$CL$999,MATCH($B37,'Master data'!$A$2:$A$999,0),MATCH(I$1,'Master data'!$B$1:$CL$1,0)),"")</f>
        <v>-5000</v>
      </c>
      <c r="J37" s="7">
        <f>IFERROR(INDEX('Master data'!$B$2:$CL$999,MATCH($B37,'Master data'!$A$2:$A$999,0),MATCH(J$1,'Master data'!$B$1:$CL$1,0)),"")</f>
        <v>-5000</v>
      </c>
      <c r="K37" s="7">
        <f>IFERROR(INDEX('Master data'!$B$2:$CL$999,MATCH($B37,'Master data'!$A$2:$A$999,0),MATCH(K$1,'Master data'!$B$1:$CL$1,0)),"")</f>
        <v>0</v>
      </c>
      <c r="L37" s="7">
        <f>IFERROR(INDEX('Master data'!$B$2:$CL$999,MATCH($B37,'Master data'!$A$2:$A$999,0),MATCH(L$1,'Master data'!$B$1:$CL$1,0)),"")</f>
        <v>0</v>
      </c>
      <c r="M37" s="5">
        <f>IFERROR(INDEX('Master data'!$B$2:$CL$999,MATCH($B37,'Master data'!$A$2:$A$999,0),MATCH(M$1,'Master data'!$B$1:$CL$1,0)),"")</f>
        <v>-10802.469135802468</v>
      </c>
      <c r="N37" s="28">
        <f>IFERROR(INDEX('Master data'!$B$2:$CL$999,MATCH($B37,'Master data'!$A$2:$A$999,0),MATCH(N$1,'Master data'!$B$1:$CL$1,0)),"")</f>
        <v>-2E-3</v>
      </c>
      <c r="O37" s="7">
        <f>IFERROR(INDEX('Master data'!$B$2:$CL$999,MATCH($B37,'Master data'!$A$2:$A$999,0),MATCH(O$1,'Master data'!$B$1:$CL$1,0)),"")</f>
        <v>0</v>
      </c>
      <c r="P37" s="5">
        <f>IFERROR(INDEX('Master data'!$B$2:$CL$999,MATCH($B37,'Master data'!$A$2:$A$999,0),MATCH(P$1,'Master data'!$B$1:$CL$1,0)),"")</f>
        <v>4495000</v>
      </c>
      <c r="Q37" s="5">
        <f>IFERROR(INDEX('Master data'!$B$2:$CL$999,MATCH($B37,'Master data'!$A$2:$A$999,0),MATCH(Q$1,'Master data'!$B$1:$CL$1,0)),"")</f>
        <v>4495000</v>
      </c>
    </row>
    <row r="38" spans="1:17" x14ac:dyDescent="0.3">
      <c r="A38">
        <f t="shared" si="0"/>
        <v>36</v>
      </c>
      <c r="B38" t="str">
        <f>IF('Master data'!A38="","",'Master data'!A38)</f>
        <v>Frenkie de Jong</v>
      </c>
      <c r="C38" t="str">
        <f>IFERROR(INDEX('Master data'!$B$2:$CL$999,MATCH($B38,'Master data'!$A$2:$A$999,0),MATCH(C$1,'Master data'!$B$1:$CL$1,0)),"")</f>
        <v>Netherlands</v>
      </c>
      <c r="D38" t="str">
        <f>IFERROR(INDEX('Master data'!$B$2:$CL$999,MATCH($B38,'Master data'!$A$2:$A$999,0),MATCH(D$1,'Master data'!$B$1:$CL$1,0)),"")</f>
        <v>Midfield</v>
      </c>
      <c r="E38" s="5">
        <f>IFERROR(INDEX('Master data'!$B$2:$CL$999,MATCH($B38,'Master data'!$A$2:$A$999,0),MATCH(E$1,'Master data'!$B$1:$CL$1,0)),"")</f>
        <v>4046000</v>
      </c>
      <c r="F38" s="7">
        <f>IFERROR(INDEX('Master data'!$B$2:$CL$999,MATCH($B38,'Master data'!$A$2:$A$999,0),MATCH(F$1,'Master data'!$B$1:$CL$1,0)),"")</f>
        <v>58684.776031921465</v>
      </c>
      <c r="G38" s="7">
        <f>IFERROR(INDEX('Master data'!$B$2:$CL$999,MATCH($B38,'Master data'!$A$2:$A$999,0),MATCH(G$1,'Master data'!$B$1:$CL$1,0)),"")</f>
        <v>80448.635399478138</v>
      </c>
      <c r="H38" s="7">
        <f>IFERROR(INDEX('Master data'!$B$2:$CL$999,MATCH($B38,'Master data'!$A$2:$A$999,0),MATCH(H$1,'Master data'!$B$1:$CL$1,0)),"")</f>
        <v>0</v>
      </c>
      <c r="I38" s="7">
        <f>IFERROR(INDEX('Master data'!$B$2:$CL$999,MATCH($B38,'Master data'!$A$2:$A$999,0),MATCH(I$1,'Master data'!$B$1:$CL$1,0)),"")</f>
        <v>65254.640066193242</v>
      </c>
      <c r="J38" s="7">
        <f>IFERROR(INDEX('Master data'!$B$2:$CL$999,MATCH($B38,'Master data'!$A$2:$A$999,0),MATCH(J$1,'Master data'!$B$1:$CL$1,0)),"")</f>
        <v>10714.572843258131</v>
      </c>
      <c r="K38" s="7">
        <f>IFERROR(INDEX('Master data'!$B$2:$CL$999,MATCH($B38,'Master data'!$A$2:$A$999,0),MATCH(K$1,'Master data'!$B$1:$CL$1,0)),"")</f>
        <v>0</v>
      </c>
      <c r="L38" s="7">
        <f>IFERROR(INDEX('Master data'!$B$2:$CL$999,MATCH($B38,'Master data'!$A$2:$A$999,0),MATCH(L$1,'Master data'!$B$1:$CL$1,0)),"")</f>
        <v>0</v>
      </c>
      <c r="M38" s="5">
        <f>IFERROR(INDEX('Master data'!$B$2:$CL$999,MATCH($B38,'Master data'!$A$2:$A$999,0),MATCH(M$1,'Master data'!$B$1:$CL$1,0)),"")</f>
        <v>133768.36663257066</v>
      </c>
      <c r="N38" s="28">
        <f>IFERROR(INDEX('Master data'!$B$2:$CL$999,MATCH($B38,'Master data'!$A$2:$A$999,0),MATCH(N$1,'Master data'!$B$1:$CL$1,0)),"")</f>
        <v>3.3000000000000002E-2</v>
      </c>
      <c r="O38" s="7">
        <f>IFERROR(INDEX('Master data'!$B$2:$CL$999,MATCH($B38,'Master data'!$A$2:$A$999,0),MATCH(O$1,'Master data'!$B$1:$CL$1,0)),"")</f>
        <v>0</v>
      </c>
      <c r="P38" s="5">
        <f>IFERROR(INDEX('Master data'!$B$2:$CL$999,MATCH($B38,'Master data'!$A$2:$A$999,0),MATCH(P$1,'Master data'!$B$1:$CL$1,0)),"")</f>
        <v>4046000</v>
      </c>
      <c r="Q38" s="5">
        <f>IFERROR(INDEX('Master data'!$B$2:$CL$999,MATCH($B38,'Master data'!$A$2:$A$999,0),MATCH(Q$1,'Master data'!$B$1:$CL$1,0)),"")</f>
        <v>4046000</v>
      </c>
    </row>
    <row r="39" spans="1:17" x14ac:dyDescent="0.3">
      <c r="A39">
        <f t="shared" si="0"/>
        <v>37</v>
      </c>
      <c r="B39" t="str">
        <f>IF('Master data'!A39="","",'Master data'!A39)</f>
        <v>Luuk de Jong</v>
      </c>
      <c r="C39" t="str">
        <f>IFERROR(INDEX('Master data'!$B$2:$CL$999,MATCH($B39,'Master data'!$A$2:$A$999,0),MATCH(C$1,'Master data'!$B$1:$CL$1,0)),"")</f>
        <v>Netherlands</v>
      </c>
      <c r="D39" t="str">
        <f>IFERROR(INDEX('Master data'!$B$2:$CL$999,MATCH($B39,'Master data'!$A$2:$A$999,0),MATCH(D$1,'Master data'!$B$1:$CL$1,0)),"")</f>
        <v>Striker</v>
      </c>
      <c r="E39" s="5">
        <f>IFERROR(INDEX('Master data'!$B$2:$CL$999,MATCH($B39,'Master data'!$A$2:$A$999,0),MATCH(E$1,'Master data'!$B$1:$CL$1,0)),"")</f>
        <v>5532000</v>
      </c>
      <c r="F39" s="7">
        <f>IFERROR(INDEX('Master data'!$B$2:$CL$999,MATCH($B39,'Master data'!$A$2:$A$999,0),MATCH(F$1,'Master data'!$B$1:$CL$1,0)),"")</f>
        <v>-5000</v>
      </c>
      <c r="G39" s="7">
        <f>IFERROR(INDEX('Master data'!$B$2:$CL$999,MATCH($B39,'Master data'!$A$2:$A$999,0),MATCH(G$1,'Master data'!$B$1:$CL$1,0)),"")</f>
        <v>-5000</v>
      </c>
      <c r="H39" s="7">
        <f>IFERROR(INDEX('Master data'!$B$2:$CL$999,MATCH($B39,'Master data'!$A$2:$A$999,0),MATCH(H$1,'Master data'!$B$1:$CL$1,0)),"")</f>
        <v>0</v>
      </c>
      <c r="I39" s="7">
        <f>IFERROR(INDEX('Master data'!$B$2:$CL$999,MATCH($B39,'Master data'!$A$2:$A$999,0),MATCH(I$1,'Master data'!$B$1:$CL$1,0)),"")</f>
        <v>-5000</v>
      </c>
      <c r="J39" s="7">
        <f>IFERROR(INDEX('Master data'!$B$2:$CL$999,MATCH($B39,'Master data'!$A$2:$A$999,0),MATCH(J$1,'Master data'!$B$1:$CL$1,0)),"")</f>
        <v>-5000</v>
      </c>
      <c r="K39" s="7">
        <f>IFERROR(INDEX('Master data'!$B$2:$CL$999,MATCH($B39,'Master data'!$A$2:$A$999,0),MATCH(K$1,'Master data'!$B$1:$CL$1,0)),"")</f>
        <v>0</v>
      </c>
      <c r="L39" s="7">
        <f>IFERROR(INDEX('Master data'!$B$2:$CL$999,MATCH($B39,'Master data'!$A$2:$A$999,0),MATCH(L$1,'Master data'!$B$1:$CL$1,0)),"")</f>
        <v>0</v>
      </c>
      <c r="M39" s="5">
        <f>IFERROR(INDEX('Master data'!$B$2:$CL$999,MATCH($B39,'Master data'!$A$2:$A$999,0),MATCH(M$1,'Master data'!$B$1:$CL$1,0)),"")</f>
        <v>-10802.469135802468</v>
      </c>
      <c r="N39" s="28">
        <f>IFERROR(INDEX('Master data'!$B$2:$CL$999,MATCH($B39,'Master data'!$A$2:$A$999,0),MATCH(N$1,'Master data'!$B$1:$CL$1,0)),"")</f>
        <v>-2E-3</v>
      </c>
      <c r="O39" s="7">
        <f>IFERROR(INDEX('Master data'!$B$2:$CL$999,MATCH($B39,'Master data'!$A$2:$A$999,0),MATCH(O$1,'Master data'!$B$1:$CL$1,0)),"")</f>
        <v>0</v>
      </c>
      <c r="P39" s="5">
        <f>IFERROR(INDEX('Master data'!$B$2:$CL$999,MATCH($B39,'Master data'!$A$2:$A$999,0),MATCH(P$1,'Master data'!$B$1:$CL$1,0)),"")</f>
        <v>5532000</v>
      </c>
      <c r="Q39" s="5">
        <f>IFERROR(INDEX('Master data'!$B$2:$CL$999,MATCH($B39,'Master data'!$A$2:$A$999,0),MATCH(Q$1,'Master data'!$B$1:$CL$1,0)),"")</f>
        <v>5532000</v>
      </c>
    </row>
    <row r="40" spans="1:17" x14ac:dyDescent="0.3">
      <c r="A40">
        <f t="shared" si="0"/>
        <v>38</v>
      </c>
      <c r="B40" t="str">
        <f>IF('Master data'!A40="","",'Master data'!A40)</f>
        <v>Quincy Promes</v>
      </c>
      <c r="C40" t="str">
        <f>IFERROR(INDEX('Master data'!$B$2:$CL$999,MATCH($B40,'Master data'!$A$2:$A$999,0),MATCH(C$1,'Master data'!$B$1:$CL$1,0)),"")</f>
        <v>Netherlands</v>
      </c>
      <c r="D40" t="str">
        <f>IFERROR(INDEX('Master data'!$B$2:$CL$999,MATCH($B40,'Master data'!$A$2:$A$999,0),MATCH(D$1,'Master data'!$B$1:$CL$1,0)),"")</f>
        <v>Striker</v>
      </c>
      <c r="E40" s="5">
        <f>IFERROR(INDEX('Master data'!$B$2:$CL$999,MATCH($B40,'Master data'!$A$2:$A$999,0),MATCH(E$1,'Master data'!$B$1:$CL$1,0)),"")</f>
        <v>3495000</v>
      </c>
      <c r="F40" s="7">
        <f>IFERROR(INDEX('Master data'!$B$2:$CL$999,MATCH($B40,'Master data'!$A$2:$A$999,0),MATCH(F$1,'Master data'!$B$1:$CL$1,0)),"")</f>
        <v>-5000</v>
      </c>
      <c r="G40" s="7">
        <f>IFERROR(INDEX('Master data'!$B$2:$CL$999,MATCH($B40,'Master data'!$A$2:$A$999,0),MATCH(G$1,'Master data'!$B$1:$CL$1,0)),"")</f>
        <v>-5000</v>
      </c>
      <c r="H40" s="7">
        <f>IFERROR(INDEX('Master data'!$B$2:$CL$999,MATCH($B40,'Master data'!$A$2:$A$999,0),MATCH(H$1,'Master data'!$B$1:$CL$1,0)),"")</f>
        <v>0</v>
      </c>
      <c r="I40" s="7">
        <f>IFERROR(INDEX('Master data'!$B$2:$CL$999,MATCH($B40,'Master data'!$A$2:$A$999,0),MATCH(I$1,'Master data'!$B$1:$CL$1,0)),"")</f>
        <v>-5000</v>
      </c>
      <c r="J40" s="7">
        <f>IFERROR(INDEX('Master data'!$B$2:$CL$999,MATCH($B40,'Master data'!$A$2:$A$999,0),MATCH(J$1,'Master data'!$B$1:$CL$1,0)),"")</f>
        <v>-5000</v>
      </c>
      <c r="K40" s="7">
        <f>IFERROR(INDEX('Master data'!$B$2:$CL$999,MATCH($B40,'Master data'!$A$2:$A$999,0),MATCH(K$1,'Master data'!$B$1:$CL$1,0)),"")</f>
        <v>0</v>
      </c>
      <c r="L40" s="7">
        <f>IFERROR(INDEX('Master data'!$B$2:$CL$999,MATCH($B40,'Master data'!$A$2:$A$999,0),MATCH(L$1,'Master data'!$B$1:$CL$1,0)),"")</f>
        <v>0</v>
      </c>
      <c r="M40" s="5">
        <f>IFERROR(INDEX('Master data'!$B$2:$CL$999,MATCH($B40,'Master data'!$A$2:$A$999,0),MATCH(M$1,'Master data'!$B$1:$CL$1,0)),"")</f>
        <v>-10802.469135802468</v>
      </c>
      <c r="N40" s="28">
        <f>IFERROR(INDEX('Master data'!$B$2:$CL$999,MATCH($B40,'Master data'!$A$2:$A$999,0),MATCH(N$1,'Master data'!$B$1:$CL$1,0)),"")</f>
        <v>-3.0000000000000001E-3</v>
      </c>
      <c r="O40" s="7">
        <f>IFERROR(INDEX('Master data'!$B$2:$CL$999,MATCH($B40,'Master data'!$A$2:$A$999,0),MATCH(O$1,'Master data'!$B$1:$CL$1,0)),"")</f>
        <v>0</v>
      </c>
      <c r="P40" s="5">
        <f>IFERROR(INDEX('Master data'!$B$2:$CL$999,MATCH($B40,'Master data'!$A$2:$A$999,0),MATCH(P$1,'Master data'!$B$1:$CL$1,0)),"")</f>
        <v>3495000</v>
      </c>
      <c r="Q40" s="5">
        <f>IFERROR(INDEX('Master data'!$B$2:$CL$999,MATCH($B40,'Master data'!$A$2:$A$999,0),MATCH(Q$1,'Master data'!$B$1:$CL$1,0)),"")</f>
        <v>3495000</v>
      </c>
    </row>
    <row r="41" spans="1:17" x14ac:dyDescent="0.3">
      <c r="A41">
        <f t="shared" si="0"/>
        <v>39</v>
      </c>
      <c r="B41" t="str">
        <f>IF('Master data'!A41="","",'Master data'!A41)</f>
        <v>Kai Havertz</v>
      </c>
      <c r="C41" t="str">
        <f>IFERROR(INDEX('Master data'!$B$2:$CL$999,MATCH($B41,'Master data'!$A$2:$A$999,0),MATCH(C$1,'Master data'!$B$1:$CL$1,0)),"")</f>
        <v>Germany</v>
      </c>
      <c r="D41" t="str">
        <f>IFERROR(INDEX('Master data'!$B$2:$CL$999,MATCH($B41,'Master data'!$A$2:$A$999,0),MATCH(D$1,'Master data'!$B$1:$CL$1,0)),"")</f>
        <v>Midfield</v>
      </c>
      <c r="E41" s="5">
        <f>IFERROR(INDEX('Master data'!$B$2:$CL$999,MATCH($B41,'Master data'!$A$2:$A$999,0),MATCH(E$1,'Master data'!$B$1:$CL$1,0)),"")</f>
        <v>6484000</v>
      </c>
      <c r="F41" s="7">
        <f>IFERROR(INDEX('Master data'!$B$2:$CL$999,MATCH($B41,'Master data'!$A$2:$A$999,0),MATCH(F$1,'Master data'!$B$1:$CL$1,0)),"")</f>
        <v>46256.831045861894</v>
      </c>
      <c r="G41" s="7">
        <f>IFERROR(INDEX('Master data'!$B$2:$CL$999,MATCH($B41,'Master data'!$A$2:$A$999,0),MATCH(G$1,'Master data'!$B$1:$CL$1,0)),"")</f>
        <v>100766.82807002061</v>
      </c>
      <c r="H41" s="7">
        <f>IFERROR(INDEX('Master data'!$B$2:$CL$999,MATCH($B41,'Master data'!$A$2:$A$999,0),MATCH(H$1,'Master data'!$B$1:$CL$1,0)),"")</f>
        <v>0</v>
      </c>
      <c r="I41" s="7">
        <f>IFERROR(INDEX('Master data'!$B$2:$CL$999,MATCH($B41,'Master data'!$A$2:$A$999,0),MATCH(I$1,'Master data'!$B$1:$CL$1,0)),"")</f>
        <v>55178.28376080915</v>
      </c>
      <c r="J41" s="7">
        <f>IFERROR(INDEX('Master data'!$B$2:$CL$999,MATCH($B41,'Master data'!$A$2:$A$999,0),MATCH(J$1,'Master data'!$B$1:$CL$1,0)),"")</f>
        <v>-5000</v>
      </c>
      <c r="K41" s="7">
        <f>IFERROR(INDEX('Master data'!$B$2:$CL$999,MATCH($B41,'Master data'!$A$2:$A$999,0),MATCH(K$1,'Master data'!$B$1:$CL$1,0)),"")</f>
        <v>0</v>
      </c>
      <c r="L41" s="7">
        <f>IFERROR(INDEX('Master data'!$B$2:$CL$999,MATCH($B41,'Master data'!$A$2:$A$999,0),MATCH(L$1,'Master data'!$B$1:$CL$1,0)),"")</f>
        <v>0</v>
      </c>
      <c r="M41" s="5">
        <f>IFERROR(INDEX('Master data'!$B$2:$CL$999,MATCH($B41,'Master data'!$A$2:$A$999,0),MATCH(M$1,'Master data'!$B$1:$CL$1,0)),"")</f>
        <v>128796.18321920179</v>
      </c>
      <c r="N41" s="28">
        <f>IFERROR(INDEX('Master data'!$B$2:$CL$999,MATCH($B41,'Master data'!$A$2:$A$999,0),MATCH(N$1,'Master data'!$B$1:$CL$1,0)),"")</f>
        <v>0.02</v>
      </c>
      <c r="O41" s="7">
        <f>IFERROR(INDEX('Master data'!$B$2:$CL$999,MATCH($B41,'Master data'!$A$2:$A$999,0),MATCH(O$1,'Master data'!$B$1:$CL$1,0)),"")</f>
        <v>0</v>
      </c>
      <c r="P41" s="5">
        <f>IFERROR(INDEX('Master data'!$B$2:$CL$999,MATCH($B41,'Master data'!$A$2:$A$999,0),MATCH(P$1,'Master data'!$B$1:$CL$1,0)),"")</f>
        <v>6484000</v>
      </c>
      <c r="Q41" s="5">
        <f>IFERROR(INDEX('Master data'!$B$2:$CL$999,MATCH($B41,'Master data'!$A$2:$A$999,0),MATCH(Q$1,'Master data'!$B$1:$CL$1,0)),"")</f>
        <v>6484000</v>
      </c>
    </row>
    <row r="42" spans="1:17" x14ac:dyDescent="0.3">
      <c r="A42">
        <f t="shared" si="0"/>
        <v>40</v>
      </c>
      <c r="B42" t="str">
        <f>IF('Master data'!A42="","",'Master data'!A42)</f>
        <v>Joshua Kimmich</v>
      </c>
      <c r="C42" t="str">
        <f>IFERROR(INDEX('Master data'!$B$2:$CL$999,MATCH($B42,'Master data'!$A$2:$A$999,0),MATCH(C$1,'Master data'!$B$1:$CL$1,0)),"")</f>
        <v>Germany</v>
      </c>
      <c r="D42" t="str">
        <f>IFERROR(INDEX('Master data'!$B$2:$CL$999,MATCH($B42,'Master data'!$A$2:$A$999,0),MATCH(D$1,'Master data'!$B$1:$CL$1,0)),"")</f>
        <v>Midfield</v>
      </c>
      <c r="E42" s="5">
        <f>IFERROR(INDEX('Master data'!$B$2:$CL$999,MATCH($B42,'Master data'!$A$2:$A$999,0),MATCH(E$1,'Master data'!$B$1:$CL$1,0)),"")</f>
        <v>4964000</v>
      </c>
      <c r="F42" s="7">
        <f>IFERROR(INDEX('Master data'!$B$2:$CL$999,MATCH($B42,'Master data'!$A$2:$A$999,0),MATCH(F$1,'Master data'!$B$1:$CL$1,0)),"")</f>
        <v>37335.053865910893</v>
      </c>
      <c r="G42" s="7">
        <f>IFERROR(INDEX('Master data'!$B$2:$CL$999,MATCH($B42,'Master data'!$A$2:$A$999,0),MATCH(G$1,'Master data'!$B$1:$CL$1,0)),"")</f>
        <v>85477.331179210902</v>
      </c>
      <c r="H42" s="7">
        <f>IFERROR(INDEX('Master data'!$B$2:$CL$999,MATCH($B42,'Master data'!$A$2:$A$999,0),MATCH(H$1,'Master data'!$B$1:$CL$1,0)),"")</f>
        <v>0</v>
      </c>
      <c r="I42" s="7">
        <f>IFERROR(INDEX('Master data'!$B$2:$CL$999,MATCH($B42,'Master data'!$A$2:$A$999,0),MATCH(I$1,'Master data'!$B$1:$CL$1,0)),"")</f>
        <v>46681.621440182076</v>
      </c>
      <c r="J42" s="7">
        <f>IFERROR(INDEX('Master data'!$B$2:$CL$999,MATCH($B42,'Master data'!$A$2:$A$999,0),MATCH(J$1,'Master data'!$B$1:$CL$1,0)),"")</f>
        <v>-2113.5981428756386</v>
      </c>
      <c r="K42" s="7">
        <f>IFERROR(INDEX('Master data'!$B$2:$CL$999,MATCH($B42,'Master data'!$A$2:$A$999,0),MATCH(K$1,'Master data'!$B$1:$CL$1,0)),"")</f>
        <v>0</v>
      </c>
      <c r="L42" s="7">
        <f>IFERROR(INDEX('Master data'!$B$2:$CL$999,MATCH($B42,'Master data'!$A$2:$A$999,0),MATCH(L$1,'Master data'!$B$1:$CL$1,0)),"")</f>
        <v>0</v>
      </c>
      <c r="M42" s="5">
        <f>IFERROR(INDEX('Master data'!$B$2:$CL$999,MATCH($B42,'Master data'!$A$2:$A$999,0),MATCH(M$1,'Master data'!$B$1:$CL$1,0)),"")</f>
        <v>107734.03198882137</v>
      </c>
      <c r="N42" s="28">
        <f>IFERROR(INDEX('Master data'!$B$2:$CL$999,MATCH($B42,'Master data'!$A$2:$A$999,0),MATCH(N$1,'Master data'!$B$1:$CL$1,0)),"")</f>
        <v>2.1999999999999999E-2</v>
      </c>
      <c r="O42" s="7">
        <f>IFERROR(INDEX('Master data'!$B$2:$CL$999,MATCH($B42,'Master data'!$A$2:$A$999,0),MATCH(O$1,'Master data'!$B$1:$CL$1,0)),"")</f>
        <v>0</v>
      </c>
      <c r="P42" s="5">
        <f>IFERROR(INDEX('Master data'!$B$2:$CL$999,MATCH($B42,'Master data'!$A$2:$A$999,0),MATCH(P$1,'Master data'!$B$1:$CL$1,0)),"")</f>
        <v>4964000</v>
      </c>
      <c r="Q42" s="5">
        <f>IFERROR(INDEX('Master data'!$B$2:$CL$999,MATCH($B42,'Master data'!$A$2:$A$999,0),MATCH(Q$1,'Master data'!$B$1:$CL$1,0)),"")</f>
        <v>4964000</v>
      </c>
    </row>
    <row r="43" spans="1:17" x14ac:dyDescent="0.3">
      <c r="A43">
        <f t="shared" si="0"/>
        <v>41</v>
      </c>
      <c r="B43" t="str">
        <f>IF('Master data'!A43="","",'Master data'!A43)</f>
        <v>İlkay Gündoğan</v>
      </c>
      <c r="C43" t="str">
        <f>IFERROR(INDEX('Master data'!$B$2:$CL$999,MATCH($B43,'Master data'!$A$2:$A$999,0),MATCH(C$1,'Master data'!$B$1:$CL$1,0)),"")</f>
        <v>Germany</v>
      </c>
      <c r="D43" t="str">
        <f>IFERROR(INDEX('Master data'!$B$2:$CL$999,MATCH($B43,'Master data'!$A$2:$A$999,0),MATCH(D$1,'Master data'!$B$1:$CL$1,0)),"")</f>
        <v>Midfield</v>
      </c>
      <c r="E43" s="5">
        <f>IFERROR(INDEX('Master data'!$B$2:$CL$999,MATCH($B43,'Master data'!$A$2:$A$999,0),MATCH(E$1,'Master data'!$B$1:$CL$1,0)),"")</f>
        <v>6984000</v>
      </c>
      <c r="F43" s="7">
        <f>IFERROR(INDEX('Master data'!$B$2:$CL$999,MATCH($B43,'Master data'!$A$2:$A$999,0),MATCH(F$1,'Master data'!$B$1:$CL$1,0)),"")</f>
        <v>50326.347227625214</v>
      </c>
      <c r="G43" s="7">
        <f>IFERROR(INDEX('Master data'!$B$2:$CL$999,MATCH($B43,'Master data'!$A$2:$A$999,0),MATCH(G$1,'Master data'!$B$1:$CL$1,0)),"")</f>
        <v>107794.63266274436</v>
      </c>
      <c r="H43" s="7">
        <f>IFERROR(INDEX('Master data'!$B$2:$CL$999,MATCH($B43,'Master data'!$A$2:$A$999,0),MATCH(H$1,'Master data'!$B$1:$CL$1,0)),"")</f>
        <v>0</v>
      </c>
      <c r="I43" s="7">
        <f>IFERROR(INDEX('Master data'!$B$2:$CL$999,MATCH($B43,'Master data'!$A$2:$A$999,0),MATCH(I$1,'Master data'!$B$1:$CL$1,0)),"")</f>
        <v>59329.31977428824</v>
      </c>
      <c r="J43" s="7">
        <f>IFERROR(INDEX('Master data'!$B$2:$CL$999,MATCH($B43,'Master data'!$A$2:$A$999,0),MATCH(J$1,'Master data'!$B$1:$CL$1,0)),"")</f>
        <v>-5000</v>
      </c>
      <c r="K43" s="7">
        <f>IFERROR(INDEX('Master data'!$B$2:$CL$999,MATCH($B43,'Master data'!$A$2:$A$999,0),MATCH(K$1,'Master data'!$B$1:$CL$1,0)),"")</f>
        <v>0</v>
      </c>
      <c r="L43" s="7">
        <f>IFERROR(INDEX('Master data'!$B$2:$CL$999,MATCH($B43,'Master data'!$A$2:$A$999,0),MATCH(L$1,'Master data'!$B$1:$CL$1,0)),"")</f>
        <v>0</v>
      </c>
      <c r="M43" s="5">
        <f>IFERROR(INDEX('Master data'!$B$2:$CL$999,MATCH($B43,'Master data'!$A$2:$A$999,0),MATCH(M$1,'Master data'!$B$1:$CL$1,0)),"")</f>
        <v>138780.83905936737</v>
      </c>
      <c r="N43" s="28">
        <f>IFERROR(INDEX('Master data'!$B$2:$CL$999,MATCH($B43,'Master data'!$A$2:$A$999,0),MATCH(N$1,'Master data'!$B$1:$CL$1,0)),"")</f>
        <v>0.02</v>
      </c>
      <c r="O43" s="7">
        <f>IFERROR(INDEX('Master data'!$B$2:$CL$999,MATCH($B43,'Master data'!$A$2:$A$999,0),MATCH(O$1,'Master data'!$B$1:$CL$1,0)),"")</f>
        <v>0</v>
      </c>
      <c r="P43" s="5">
        <f>IFERROR(INDEX('Master data'!$B$2:$CL$999,MATCH($B43,'Master data'!$A$2:$A$999,0),MATCH(P$1,'Master data'!$B$1:$CL$1,0)),"")</f>
        <v>6984000</v>
      </c>
      <c r="Q43" s="5">
        <f>IFERROR(INDEX('Master data'!$B$2:$CL$999,MATCH($B43,'Master data'!$A$2:$A$999,0),MATCH(Q$1,'Master data'!$B$1:$CL$1,0)),"")</f>
        <v>6984000</v>
      </c>
    </row>
    <row r="44" spans="1:17" x14ac:dyDescent="0.3">
      <c r="A44">
        <f t="shared" si="0"/>
        <v>42</v>
      </c>
      <c r="B44" t="str">
        <f>IF('Master data'!A44="","",'Master data'!A44)</f>
        <v>Dominic Calvert-Lewin</v>
      </c>
      <c r="C44" t="str">
        <f>IFERROR(INDEX('Master data'!$B$2:$CL$999,MATCH($B44,'Master data'!$A$2:$A$999,0),MATCH(C$1,'Master data'!$B$1:$CL$1,0)),"")</f>
        <v>England</v>
      </c>
      <c r="D44" t="str">
        <f>IFERROR(INDEX('Master data'!$B$2:$CL$999,MATCH($B44,'Master data'!$A$2:$A$999,0),MATCH(D$1,'Master data'!$B$1:$CL$1,0)),"")</f>
        <v>Striker</v>
      </c>
      <c r="E44" s="5">
        <f>IFERROR(INDEX('Master data'!$B$2:$CL$999,MATCH($B44,'Master data'!$A$2:$A$999,0),MATCH(E$1,'Master data'!$B$1:$CL$1,0)),"")</f>
        <v>5032000</v>
      </c>
      <c r="F44" s="7">
        <f>IFERROR(INDEX('Master data'!$B$2:$CL$999,MATCH($B44,'Master data'!$A$2:$A$999,0),MATCH(F$1,'Master data'!$B$1:$CL$1,0)),"")</f>
        <v>-5000</v>
      </c>
      <c r="G44" s="7">
        <f>IFERROR(INDEX('Master data'!$B$2:$CL$999,MATCH($B44,'Master data'!$A$2:$A$999,0),MATCH(G$1,'Master data'!$B$1:$CL$1,0)),"")</f>
        <v>-5000</v>
      </c>
      <c r="H44" s="7">
        <f>IFERROR(INDEX('Master data'!$B$2:$CL$999,MATCH($B44,'Master data'!$A$2:$A$999,0),MATCH(H$1,'Master data'!$B$1:$CL$1,0)),"")</f>
        <v>0</v>
      </c>
      <c r="I44" s="7">
        <f>IFERROR(INDEX('Master data'!$B$2:$CL$999,MATCH($B44,'Master data'!$A$2:$A$999,0),MATCH(I$1,'Master data'!$B$1:$CL$1,0)),"")</f>
        <v>-5000</v>
      </c>
      <c r="J44" s="7">
        <f>IFERROR(INDEX('Master data'!$B$2:$CL$999,MATCH($B44,'Master data'!$A$2:$A$999,0),MATCH(J$1,'Master data'!$B$1:$CL$1,0)),"")</f>
        <v>-5000</v>
      </c>
      <c r="K44" s="7">
        <f>IFERROR(INDEX('Master data'!$B$2:$CL$999,MATCH($B44,'Master data'!$A$2:$A$999,0),MATCH(K$1,'Master data'!$B$1:$CL$1,0)),"")</f>
        <v>0</v>
      </c>
      <c r="L44" s="7">
        <f>IFERROR(INDEX('Master data'!$B$2:$CL$999,MATCH($B44,'Master data'!$A$2:$A$999,0),MATCH(L$1,'Master data'!$B$1:$CL$1,0)),"")</f>
        <v>0</v>
      </c>
      <c r="M44" s="5">
        <f>IFERROR(INDEX('Master data'!$B$2:$CL$999,MATCH($B44,'Master data'!$A$2:$A$999,0),MATCH(M$1,'Master data'!$B$1:$CL$1,0)),"")</f>
        <v>-10802.469135802468</v>
      </c>
      <c r="N44" s="28">
        <f>IFERROR(INDEX('Master data'!$B$2:$CL$999,MATCH($B44,'Master data'!$A$2:$A$999,0),MATCH(N$1,'Master data'!$B$1:$CL$1,0)),"")</f>
        <v>-2E-3</v>
      </c>
      <c r="O44" s="7">
        <f>IFERROR(INDEX('Master data'!$B$2:$CL$999,MATCH($B44,'Master data'!$A$2:$A$999,0),MATCH(O$1,'Master data'!$B$1:$CL$1,0)),"")</f>
        <v>0</v>
      </c>
      <c r="P44" s="5">
        <f>IFERROR(INDEX('Master data'!$B$2:$CL$999,MATCH($B44,'Master data'!$A$2:$A$999,0),MATCH(P$1,'Master data'!$B$1:$CL$1,0)),"")</f>
        <v>5032000</v>
      </c>
      <c r="Q44" s="5">
        <f>IFERROR(INDEX('Master data'!$B$2:$CL$999,MATCH($B44,'Master data'!$A$2:$A$999,0),MATCH(Q$1,'Master data'!$B$1:$CL$1,0)),"")</f>
        <v>5032000</v>
      </c>
    </row>
    <row r="45" spans="1:17" x14ac:dyDescent="0.3">
      <c r="A45">
        <f t="shared" si="0"/>
        <v>43</v>
      </c>
      <c r="B45" t="str">
        <f>IF('Master data'!A45="","",'Master data'!A45)</f>
        <v xml:space="preserve"> B. Silva</v>
      </c>
      <c r="C45" t="str">
        <f>IFERROR(INDEX('Master data'!$B$2:$CL$999,MATCH($B45,'Master data'!$A$2:$A$999,0),MATCH(C$1,'Master data'!$B$1:$CL$1,0)),"")</f>
        <v>Portugal</v>
      </c>
      <c r="D45" t="str">
        <f>IFERROR(INDEX('Master data'!$B$2:$CL$999,MATCH($B45,'Master data'!$A$2:$A$999,0),MATCH(D$1,'Master data'!$B$1:$CL$1,0)),"")</f>
        <v>Goalkeeper</v>
      </c>
      <c r="E45" s="5">
        <f>IFERROR(INDEX('Master data'!$B$2:$CL$999,MATCH($B45,'Master data'!$A$2:$A$999,0),MATCH(E$1,'Master data'!$B$1:$CL$1,0)),"")</f>
        <v>3995000</v>
      </c>
      <c r="F45" s="7">
        <f>IFERROR(INDEX('Master data'!$B$2:$CL$999,MATCH($B45,'Master data'!$A$2:$A$999,0),MATCH(F$1,'Master data'!$B$1:$CL$1,0)),"")</f>
        <v>42765.50537698991</v>
      </c>
      <c r="G45" s="7">
        <f>IFERROR(INDEX('Master data'!$B$2:$CL$999,MATCH($B45,'Master data'!$A$2:$A$999,0),MATCH(G$1,'Master data'!$B$1:$CL$1,0)),"")</f>
        <v>43950.72475935398</v>
      </c>
      <c r="H45" s="7">
        <f>IFERROR(INDEX('Master data'!$B$2:$CL$999,MATCH($B45,'Master data'!$A$2:$A$999,0),MATCH(H$1,'Master data'!$B$1:$CL$1,0)),"")</f>
        <v>0</v>
      </c>
      <c r="I45" s="7">
        <f>IFERROR(INDEX('Master data'!$B$2:$CL$999,MATCH($B45,'Master data'!$A$2:$A$999,0),MATCH(I$1,'Master data'!$B$1:$CL$1,0)),"")</f>
        <v>22364.939645862436</v>
      </c>
      <c r="J45" s="7">
        <f>IFERROR(INDEX('Master data'!$B$2:$CL$999,MATCH($B45,'Master data'!$A$2:$A$999,0),MATCH(J$1,'Master data'!$B$1:$CL$1,0)),"")</f>
        <v>-5000</v>
      </c>
      <c r="K45" s="7">
        <f>IFERROR(INDEX('Master data'!$B$2:$CL$999,MATCH($B45,'Master data'!$A$2:$A$999,0),MATCH(K$1,'Master data'!$B$1:$CL$1,0)),"")</f>
        <v>0</v>
      </c>
      <c r="L45" s="7">
        <f>IFERROR(INDEX('Master data'!$B$2:$CL$999,MATCH($B45,'Master data'!$A$2:$A$999,0),MATCH(L$1,'Master data'!$B$1:$CL$1,0)),"")</f>
        <v>0</v>
      </c>
      <c r="M45" s="5">
        <f>IFERROR(INDEX('Master data'!$B$2:$CL$999,MATCH($B45,'Master data'!$A$2:$A$999,0),MATCH(M$1,'Master data'!$B$1:$CL$1,0)),"")</f>
        <v>77704.983012864148</v>
      </c>
      <c r="N45" s="28">
        <f>IFERROR(INDEX('Master data'!$B$2:$CL$999,MATCH($B45,'Master data'!$A$2:$A$999,0),MATCH(N$1,'Master data'!$B$1:$CL$1,0)),"")</f>
        <v>1.9E-2</v>
      </c>
      <c r="O45" s="7">
        <f>IFERROR(INDEX('Master data'!$B$2:$CL$999,MATCH($B45,'Master data'!$A$2:$A$999,0),MATCH(O$1,'Master data'!$B$1:$CL$1,0)),"")</f>
        <v>0</v>
      </c>
      <c r="P45" s="5">
        <f>IFERROR(INDEX('Master data'!$B$2:$CL$999,MATCH($B45,'Master data'!$A$2:$A$999,0),MATCH(P$1,'Master data'!$B$1:$CL$1,0)),"")</f>
        <v>3995000</v>
      </c>
      <c r="Q45" s="5">
        <f>IFERROR(INDEX('Master data'!$B$2:$CL$999,MATCH($B45,'Master data'!$A$2:$A$999,0),MATCH(Q$1,'Master data'!$B$1:$CL$1,0)),"")</f>
        <v>3995000</v>
      </c>
    </row>
    <row r="46" spans="1:17" x14ac:dyDescent="0.3">
      <c r="A46">
        <f t="shared" si="0"/>
        <v>44</v>
      </c>
      <c r="B46" t="str">
        <f>IF('Master data'!A46="","",'Master data'!A46)</f>
        <v>Diogo Jota</v>
      </c>
      <c r="C46" t="str">
        <f>IFERROR(INDEX('Master data'!$B$2:$CL$999,MATCH($B46,'Master data'!$A$2:$A$999,0),MATCH(C$1,'Master data'!$B$1:$CL$1,0)),"")</f>
        <v>Portugal</v>
      </c>
      <c r="D46" t="str">
        <f>IFERROR(INDEX('Master data'!$B$2:$CL$999,MATCH($B46,'Master data'!$A$2:$A$999,0),MATCH(D$1,'Master data'!$B$1:$CL$1,0)),"")</f>
        <v>Striker</v>
      </c>
      <c r="E46" s="5">
        <f>IFERROR(INDEX('Master data'!$B$2:$CL$999,MATCH($B46,'Master data'!$A$2:$A$999,0),MATCH(E$1,'Master data'!$B$1:$CL$1,0)),"")</f>
        <v>6552000</v>
      </c>
      <c r="F46" s="7">
        <f>IFERROR(INDEX('Master data'!$B$2:$CL$999,MATCH($B46,'Master data'!$A$2:$A$999,0),MATCH(F$1,'Master data'!$B$1:$CL$1,0)),"")</f>
        <v>52904.276879880497</v>
      </c>
      <c r="G46" s="7">
        <f>IFERROR(INDEX('Master data'!$B$2:$CL$999,MATCH($B46,'Master data'!$A$2:$A$999,0),MATCH(G$1,'Master data'!$B$1:$CL$1,0)),"")</f>
        <v>49573.154629977158</v>
      </c>
      <c r="H46" s="7">
        <f>IFERROR(INDEX('Master data'!$B$2:$CL$999,MATCH($B46,'Master data'!$A$2:$A$999,0),MATCH(H$1,'Master data'!$B$1:$CL$1,0)),"")</f>
        <v>0</v>
      </c>
      <c r="I46" s="7">
        <f>IFERROR(INDEX('Master data'!$B$2:$CL$999,MATCH($B46,'Master data'!$A$2:$A$999,0),MATCH(I$1,'Master data'!$B$1:$CL$1,0)),"")</f>
        <v>21887.107119515054</v>
      </c>
      <c r="J46" s="7">
        <f>IFERROR(INDEX('Master data'!$B$2:$CL$999,MATCH($B46,'Master data'!$A$2:$A$999,0),MATCH(J$1,'Master data'!$B$1:$CL$1,0)),"")</f>
        <v>-5000</v>
      </c>
      <c r="K46" s="7">
        <f>IFERROR(INDEX('Master data'!$B$2:$CL$999,MATCH($B46,'Master data'!$A$2:$A$999,0),MATCH(K$1,'Master data'!$B$1:$CL$1,0)),"")</f>
        <v>0</v>
      </c>
      <c r="L46" s="7">
        <f>IFERROR(INDEX('Master data'!$B$2:$CL$999,MATCH($B46,'Master data'!$A$2:$A$999,0),MATCH(L$1,'Master data'!$B$1:$CL$1,0)),"")</f>
        <v>0</v>
      </c>
      <c r="M46" s="5">
        <f>IFERROR(INDEX('Master data'!$B$2:$CL$999,MATCH($B46,'Master data'!$A$2:$A$999,0),MATCH(M$1,'Master data'!$B$1:$CL$1,0)),"")</f>
        <v>91450.461088363547</v>
      </c>
      <c r="N46" s="28">
        <f>IFERROR(INDEX('Master data'!$B$2:$CL$999,MATCH($B46,'Master data'!$A$2:$A$999,0),MATCH(N$1,'Master data'!$B$1:$CL$1,0)),"")</f>
        <v>1.4E-2</v>
      </c>
      <c r="O46" s="7">
        <f>IFERROR(INDEX('Master data'!$B$2:$CL$999,MATCH($B46,'Master data'!$A$2:$A$999,0),MATCH(O$1,'Master data'!$B$1:$CL$1,0)),"")</f>
        <v>0</v>
      </c>
      <c r="P46" s="5">
        <f>IFERROR(INDEX('Master data'!$B$2:$CL$999,MATCH($B46,'Master data'!$A$2:$A$999,0),MATCH(P$1,'Master data'!$B$1:$CL$1,0)),"")</f>
        <v>6552000</v>
      </c>
      <c r="Q46" s="5">
        <f>IFERROR(INDEX('Master data'!$B$2:$CL$999,MATCH($B46,'Master data'!$A$2:$A$999,0),MATCH(Q$1,'Master data'!$B$1:$CL$1,0)),"")</f>
        <v>6552000</v>
      </c>
    </row>
    <row r="47" spans="1:17" x14ac:dyDescent="0.3">
      <c r="A47">
        <f t="shared" si="0"/>
        <v>45</v>
      </c>
      <c r="B47" t="str">
        <f>IF('Master data'!A47="","",'Master data'!A47)</f>
        <v>Dani Olmo</v>
      </c>
      <c r="C47" t="str">
        <f>IFERROR(INDEX('Master data'!$B$2:$CL$999,MATCH($B47,'Master data'!$A$2:$A$999,0),MATCH(C$1,'Master data'!$B$1:$CL$1,0)),"")</f>
        <v>Spain</v>
      </c>
      <c r="D47" t="str">
        <f>IFERROR(INDEX('Master data'!$B$2:$CL$999,MATCH($B47,'Master data'!$A$2:$A$999,0),MATCH(D$1,'Master data'!$B$1:$CL$1,0)),"")</f>
        <v>Striker</v>
      </c>
      <c r="E47" s="5">
        <f>IFERROR(INDEX('Master data'!$B$2:$CL$999,MATCH($B47,'Master data'!$A$2:$A$999,0),MATCH(E$1,'Master data'!$B$1:$CL$1,0)),"")</f>
        <v>5032000</v>
      </c>
      <c r="F47" s="7">
        <f>IFERROR(INDEX('Master data'!$B$2:$CL$999,MATCH($B47,'Master data'!$A$2:$A$999,0),MATCH(F$1,'Master data'!$B$1:$CL$1,0)),"")</f>
        <v>113261.74436723106</v>
      </c>
      <c r="G47" s="7">
        <f>IFERROR(INDEX('Master data'!$B$2:$CL$999,MATCH($B47,'Master data'!$A$2:$A$999,0),MATCH(G$1,'Master data'!$B$1:$CL$1,0)),"")</f>
        <v>137546.0798675101</v>
      </c>
      <c r="H47" s="7">
        <f>IFERROR(INDEX('Master data'!$B$2:$CL$999,MATCH($B47,'Master data'!$A$2:$A$999,0),MATCH(H$1,'Master data'!$B$1:$CL$1,0)),"")</f>
        <v>0</v>
      </c>
      <c r="I47" s="7">
        <f>IFERROR(INDEX('Master data'!$B$2:$CL$999,MATCH($B47,'Master data'!$A$2:$A$999,0),MATCH(I$1,'Master data'!$B$1:$CL$1,0)),"")</f>
        <v>116856.95833256621</v>
      </c>
      <c r="J47" s="7">
        <f>IFERROR(INDEX('Master data'!$B$2:$CL$999,MATCH($B47,'Master data'!$A$2:$A$999,0),MATCH(J$1,'Master data'!$B$1:$CL$1,0)),"")</f>
        <v>31849.231697389703</v>
      </c>
      <c r="K47" s="7">
        <f>IFERROR(INDEX('Master data'!$B$2:$CL$999,MATCH($B47,'Master data'!$A$2:$A$999,0),MATCH(K$1,'Master data'!$B$1:$CL$1,0)),"")</f>
        <v>0</v>
      </c>
      <c r="L47" s="7">
        <f>IFERROR(INDEX('Master data'!$B$2:$CL$999,MATCH($B47,'Master data'!$A$2:$A$999,0),MATCH(L$1,'Master data'!$B$1:$CL$1,0)),"")</f>
        <v>0</v>
      </c>
      <c r="M47" s="5">
        <f>IFERROR(INDEX('Master data'!$B$2:$CL$999,MATCH($B47,'Master data'!$A$2:$A$999,0),MATCH(M$1,'Master data'!$B$1:$CL$1,0)),"")</f>
        <v>245874.62115717391</v>
      </c>
      <c r="N47" s="28">
        <f>IFERROR(INDEX('Master data'!$B$2:$CL$999,MATCH($B47,'Master data'!$A$2:$A$999,0),MATCH(N$1,'Master data'!$B$1:$CL$1,0)),"")</f>
        <v>4.9000000000000002E-2</v>
      </c>
      <c r="O47" s="7">
        <f>IFERROR(INDEX('Master data'!$B$2:$CL$999,MATCH($B47,'Master data'!$A$2:$A$999,0),MATCH(O$1,'Master data'!$B$1:$CL$1,0)),"")</f>
        <v>0</v>
      </c>
      <c r="P47" s="5">
        <f>IFERROR(INDEX('Master data'!$B$2:$CL$999,MATCH($B47,'Master data'!$A$2:$A$999,0),MATCH(P$1,'Master data'!$B$1:$CL$1,0)),"")</f>
        <v>5032000</v>
      </c>
      <c r="Q47" s="5">
        <f>IFERROR(INDEX('Master data'!$B$2:$CL$999,MATCH($B47,'Master data'!$A$2:$A$999,0),MATCH(Q$1,'Master data'!$B$1:$CL$1,0)),"")</f>
        <v>5032000</v>
      </c>
    </row>
    <row r="48" spans="1:17" x14ac:dyDescent="0.3">
      <c r="A48">
        <f t="shared" si="0"/>
        <v>46</v>
      </c>
      <c r="B48" t="str">
        <f>IF('Master data'!A48="","",'Master data'!A48)</f>
        <v xml:space="preserve"> M. Llorente</v>
      </c>
      <c r="C48" t="str">
        <f>IFERROR(INDEX('Master data'!$B$2:$CL$999,MATCH($B48,'Master data'!$A$2:$A$999,0),MATCH(C$1,'Master data'!$B$1:$CL$1,0)),"")</f>
        <v>Spain</v>
      </c>
      <c r="D48" t="str">
        <f>IFERROR(INDEX('Master data'!$B$2:$CL$999,MATCH($B48,'Master data'!$A$2:$A$999,0),MATCH(D$1,'Master data'!$B$1:$CL$1,0)),"")</f>
        <v>Midfield</v>
      </c>
      <c r="E48" s="5">
        <f>IFERROR(INDEX('Master data'!$B$2:$CL$999,MATCH($B48,'Master data'!$A$2:$A$999,0),MATCH(E$1,'Master data'!$B$1:$CL$1,0)),"")</f>
        <v>4512000</v>
      </c>
      <c r="F48" s="7">
        <f>IFERROR(INDEX('Master data'!$B$2:$CL$999,MATCH($B48,'Master data'!$A$2:$A$999,0),MATCH(F$1,'Master data'!$B$1:$CL$1,0)),"")</f>
        <v>93399.264185912776</v>
      </c>
      <c r="G48" s="7">
        <f>IFERROR(INDEX('Master data'!$B$2:$CL$999,MATCH($B48,'Master data'!$A$2:$A$999,0),MATCH(G$1,'Master data'!$B$1:$CL$1,0)),"")</f>
        <v>113507.36690547012</v>
      </c>
      <c r="H48" s="7">
        <f>IFERROR(INDEX('Master data'!$B$2:$CL$999,MATCH($B48,'Master data'!$A$2:$A$999,0),MATCH(H$1,'Master data'!$B$1:$CL$1,0)),"")</f>
        <v>0</v>
      </c>
      <c r="I48" s="7">
        <f>IFERROR(INDEX('Master data'!$B$2:$CL$999,MATCH($B48,'Master data'!$A$2:$A$999,0),MATCH(I$1,'Master data'!$B$1:$CL$1,0)),"")</f>
        <v>96230.605307021804</v>
      </c>
      <c r="J48" s="7">
        <f>IFERROR(INDEX('Master data'!$B$2:$CL$999,MATCH($B48,'Master data'!$A$2:$A$999,0),MATCH(J$1,'Master data'!$B$1:$CL$1,0)),"")</f>
        <v>24406.810582588529</v>
      </c>
      <c r="K48" s="7">
        <f>IFERROR(INDEX('Master data'!$B$2:$CL$999,MATCH($B48,'Master data'!$A$2:$A$999,0),MATCH(K$1,'Master data'!$B$1:$CL$1,0)),"")</f>
        <v>0</v>
      </c>
      <c r="L48" s="7">
        <f>IFERROR(INDEX('Master data'!$B$2:$CL$999,MATCH($B48,'Master data'!$A$2:$A$999,0),MATCH(L$1,'Master data'!$B$1:$CL$1,0)),"")</f>
        <v>0</v>
      </c>
      <c r="M48" s="5">
        <f>IFERROR(INDEX('Master data'!$B$2:$CL$999,MATCH($B48,'Master data'!$A$2:$A$999,0),MATCH(M$1,'Master data'!$B$1:$CL$1,0)),"")</f>
        <v>202404.71245239826</v>
      </c>
      <c r="N48" s="28">
        <f>IFERROR(INDEX('Master data'!$B$2:$CL$999,MATCH($B48,'Master data'!$A$2:$A$999,0),MATCH(N$1,'Master data'!$B$1:$CL$1,0)),"")</f>
        <v>4.4999999999999998E-2</v>
      </c>
      <c r="O48" s="7">
        <f>IFERROR(INDEX('Master data'!$B$2:$CL$999,MATCH($B48,'Master data'!$A$2:$A$999,0),MATCH(O$1,'Master data'!$B$1:$CL$1,0)),"")</f>
        <v>0</v>
      </c>
      <c r="P48" s="5">
        <f>IFERROR(INDEX('Master data'!$B$2:$CL$999,MATCH($B48,'Master data'!$A$2:$A$999,0),MATCH(P$1,'Master data'!$B$1:$CL$1,0)),"")</f>
        <v>4512000</v>
      </c>
      <c r="Q48" s="5">
        <f>IFERROR(INDEX('Master data'!$B$2:$CL$999,MATCH($B48,'Master data'!$A$2:$A$999,0),MATCH(Q$1,'Master data'!$B$1:$CL$1,0)),"")</f>
        <v>4512000</v>
      </c>
    </row>
    <row r="49" spans="1:17" x14ac:dyDescent="0.3">
      <c r="A49">
        <f t="shared" si="0"/>
        <v>47</v>
      </c>
      <c r="B49" t="str">
        <f>IF('Master data'!A49="","",'Master data'!A49)</f>
        <v>Gerard Moreno</v>
      </c>
      <c r="C49" t="str">
        <f>IFERROR(INDEX('Master data'!$B$2:$CL$999,MATCH($B49,'Master data'!$A$2:$A$999,0),MATCH(C$1,'Master data'!$B$1:$CL$1,0)),"")</f>
        <v>Spain</v>
      </c>
      <c r="D49" t="str">
        <f>IFERROR(INDEX('Master data'!$B$2:$CL$999,MATCH($B49,'Master data'!$A$2:$A$999,0),MATCH(D$1,'Master data'!$B$1:$CL$1,0)),"")</f>
        <v>Striker</v>
      </c>
      <c r="E49" s="5">
        <f>IFERROR(INDEX('Master data'!$B$2:$CL$999,MATCH($B49,'Master data'!$A$2:$A$999,0),MATCH(E$1,'Master data'!$B$1:$CL$1,0)),"")</f>
        <v>4522000</v>
      </c>
      <c r="F49" s="7">
        <f>IFERROR(INDEX('Master data'!$B$2:$CL$999,MATCH($B49,'Master data'!$A$2:$A$999,0),MATCH(F$1,'Master data'!$B$1:$CL$1,0)),"")</f>
        <v>-5000</v>
      </c>
      <c r="G49" s="7">
        <f>IFERROR(INDEX('Master data'!$B$2:$CL$999,MATCH($B49,'Master data'!$A$2:$A$999,0),MATCH(G$1,'Master data'!$B$1:$CL$1,0)),"")</f>
        <v>-5000</v>
      </c>
      <c r="H49" s="7">
        <f>IFERROR(INDEX('Master data'!$B$2:$CL$999,MATCH($B49,'Master data'!$A$2:$A$999,0),MATCH(H$1,'Master data'!$B$1:$CL$1,0)),"")</f>
        <v>0</v>
      </c>
      <c r="I49" s="7">
        <f>IFERROR(INDEX('Master data'!$B$2:$CL$999,MATCH($B49,'Master data'!$A$2:$A$999,0),MATCH(I$1,'Master data'!$B$1:$CL$1,0)),"")</f>
        <v>-5000</v>
      </c>
      <c r="J49" s="7">
        <f>IFERROR(INDEX('Master data'!$B$2:$CL$999,MATCH($B49,'Master data'!$A$2:$A$999,0),MATCH(J$1,'Master data'!$B$1:$CL$1,0)),"")</f>
        <v>-5000</v>
      </c>
      <c r="K49" s="7">
        <f>IFERROR(INDEX('Master data'!$B$2:$CL$999,MATCH($B49,'Master data'!$A$2:$A$999,0),MATCH(K$1,'Master data'!$B$1:$CL$1,0)),"")</f>
        <v>0</v>
      </c>
      <c r="L49" s="7">
        <f>IFERROR(INDEX('Master data'!$B$2:$CL$999,MATCH($B49,'Master data'!$A$2:$A$999,0),MATCH(L$1,'Master data'!$B$1:$CL$1,0)),"")</f>
        <v>0</v>
      </c>
      <c r="M49" s="5">
        <f>IFERROR(INDEX('Master data'!$B$2:$CL$999,MATCH($B49,'Master data'!$A$2:$A$999,0),MATCH(M$1,'Master data'!$B$1:$CL$1,0)),"")</f>
        <v>-10802.469135802468</v>
      </c>
      <c r="N49" s="28">
        <f>IFERROR(INDEX('Master data'!$B$2:$CL$999,MATCH($B49,'Master data'!$A$2:$A$999,0),MATCH(N$1,'Master data'!$B$1:$CL$1,0)),"")</f>
        <v>-2E-3</v>
      </c>
      <c r="O49" s="7">
        <f>IFERROR(INDEX('Master data'!$B$2:$CL$999,MATCH($B49,'Master data'!$A$2:$A$999,0),MATCH(O$1,'Master data'!$B$1:$CL$1,0)),"")</f>
        <v>0</v>
      </c>
      <c r="P49" s="5">
        <f>IFERROR(INDEX('Master data'!$B$2:$CL$999,MATCH($B49,'Master data'!$A$2:$A$999,0),MATCH(P$1,'Master data'!$B$1:$CL$1,0)),"")</f>
        <v>4522000</v>
      </c>
      <c r="Q49" s="5">
        <f>IFERROR(INDEX('Master data'!$B$2:$CL$999,MATCH($B49,'Master data'!$A$2:$A$999,0),MATCH(Q$1,'Master data'!$B$1:$CL$1,0)),"")</f>
        <v>4522000</v>
      </c>
    </row>
    <row r="50" spans="1:17" x14ac:dyDescent="0.3">
      <c r="A50">
        <f t="shared" si="0"/>
        <v>48</v>
      </c>
      <c r="B50" t="str">
        <f>IF('Master data'!A50="","",'Master data'!A50)</f>
        <v>Marcus Thuram</v>
      </c>
      <c r="C50" t="str">
        <f>IFERROR(INDEX('Master data'!$B$2:$CL$999,MATCH($B50,'Master data'!$A$2:$A$999,0),MATCH(C$1,'Master data'!$B$1:$CL$1,0)),"")</f>
        <v>France</v>
      </c>
      <c r="D50" t="str">
        <f>IFERROR(INDEX('Master data'!$B$2:$CL$999,MATCH($B50,'Master data'!$A$2:$A$999,0),MATCH(D$1,'Master data'!$B$1:$CL$1,0)),"")</f>
        <v>Striker</v>
      </c>
      <c r="E50" s="5">
        <f>IFERROR(INDEX('Master data'!$B$2:$CL$999,MATCH($B50,'Master data'!$A$2:$A$999,0),MATCH(E$1,'Master data'!$B$1:$CL$1,0)),"")</f>
        <v>2995000</v>
      </c>
      <c r="F50" s="7">
        <f>IFERROR(INDEX('Master data'!$B$2:$CL$999,MATCH($B50,'Master data'!$A$2:$A$999,0),MATCH(F$1,'Master data'!$B$1:$CL$1,0)),"")</f>
        <v>-5000</v>
      </c>
      <c r="G50" s="7">
        <f>IFERROR(INDEX('Master data'!$B$2:$CL$999,MATCH($B50,'Master data'!$A$2:$A$999,0),MATCH(G$1,'Master data'!$B$1:$CL$1,0)),"")</f>
        <v>-5000</v>
      </c>
      <c r="H50" s="7">
        <f>IFERROR(INDEX('Master data'!$B$2:$CL$999,MATCH($B50,'Master data'!$A$2:$A$999,0),MATCH(H$1,'Master data'!$B$1:$CL$1,0)),"")</f>
        <v>0</v>
      </c>
      <c r="I50" s="7">
        <f>IFERROR(INDEX('Master data'!$B$2:$CL$999,MATCH($B50,'Master data'!$A$2:$A$999,0),MATCH(I$1,'Master data'!$B$1:$CL$1,0)),"")</f>
        <v>-5000</v>
      </c>
      <c r="J50" s="7">
        <f>IFERROR(INDEX('Master data'!$B$2:$CL$999,MATCH($B50,'Master data'!$A$2:$A$999,0),MATCH(J$1,'Master data'!$B$1:$CL$1,0)),"")</f>
        <v>-5000</v>
      </c>
      <c r="K50" s="7">
        <f>IFERROR(INDEX('Master data'!$B$2:$CL$999,MATCH($B50,'Master data'!$A$2:$A$999,0),MATCH(K$1,'Master data'!$B$1:$CL$1,0)),"")</f>
        <v>0</v>
      </c>
      <c r="L50" s="7">
        <f>IFERROR(INDEX('Master data'!$B$2:$CL$999,MATCH($B50,'Master data'!$A$2:$A$999,0),MATCH(L$1,'Master data'!$B$1:$CL$1,0)),"")</f>
        <v>0</v>
      </c>
      <c r="M50" s="5">
        <f>IFERROR(INDEX('Master data'!$B$2:$CL$999,MATCH($B50,'Master data'!$A$2:$A$999,0),MATCH(M$1,'Master data'!$B$1:$CL$1,0)),"")</f>
        <v>-10802.469135802468</v>
      </c>
      <c r="N50" s="28">
        <f>IFERROR(INDEX('Master data'!$B$2:$CL$999,MATCH($B50,'Master data'!$A$2:$A$999,0),MATCH(N$1,'Master data'!$B$1:$CL$1,0)),"")</f>
        <v>-4.0000000000000001E-3</v>
      </c>
      <c r="O50" s="7">
        <f>IFERROR(INDEX('Master data'!$B$2:$CL$999,MATCH($B50,'Master data'!$A$2:$A$999,0),MATCH(O$1,'Master data'!$B$1:$CL$1,0)),"")</f>
        <v>0</v>
      </c>
      <c r="P50" s="5">
        <f>IFERROR(INDEX('Master data'!$B$2:$CL$999,MATCH($B50,'Master data'!$A$2:$A$999,0),MATCH(P$1,'Master data'!$B$1:$CL$1,0)),"")</f>
        <v>2995000</v>
      </c>
      <c r="Q50" s="5">
        <f>IFERROR(INDEX('Master data'!$B$2:$CL$999,MATCH($B50,'Master data'!$A$2:$A$999,0),MATCH(Q$1,'Master data'!$B$1:$CL$1,0)),"")</f>
        <v>2995000</v>
      </c>
    </row>
    <row r="51" spans="1:17" x14ac:dyDescent="0.3">
      <c r="A51">
        <f t="shared" si="0"/>
        <v>49</v>
      </c>
      <c r="B51" t="str">
        <f>IF('Master data'!A51="","",'Master data'!A51)</f>
        <v>Olivier Giroud</v>
      </c>
      <c r="C51" t="str">
        <f>IFERROR(INDEX('Master data'!$B$2:$CL$999,MATCH($B51,'Master data'!$A$2:$A$999,0),MATCH(C$1,'Master data'!$B$1:$CL$1,0)),"")</f>
        <v>France</v>
      </c>
      <c r="D51" t="str">
        <f>IFERROR(INDEX('Master data'!$B$2:$CL$999,MATCH($B51,'Master data'!$A$2:$A$999,0),MATCH(D$1,'Master data'!$B$1:$CL$1,0)),"")</f>
        <v>Striker</v>
      </c>
      <c r="E51" s="5">
        <f>IFERROR(INDEX('Master data'!$B$2:$CL$999,MATCH($B51,'Master data'!$A$2:$A$999,0),MATCH(E$1,'Master data'!$B$1:$CL$1,0)),"")</f>
        <v>4495000</v>
      </c>
      <c r="F51" s="7">
        <f>IFERROR(INDEX('Master data'!$B$2:$CL$999,MATCH($B51,'Master data'!$A$2:$A$999,0),MATCH(F$1,'Master data'!$B$1:$CL$1,0)),"")</f>
        <v>-5000</v>
      </c>
      <c r="G51" s="7">
        <f>IFERROR(INDEX('Master data'!$B$2:$CL$999,MATCH($B51,'Master data'!$A$2:$A$999,0),MATCH(G$1,'Master data'!$B$1:$CL$1,0)),"")</f>
        <v>-5000</v>
      </c>
      <c r="H51" s="7">
        <f>IFERROR(INDEX('Master data'!$B$2:$CL$999,MATCH($B51,'Master data'!$A$2:$A$999,0),MATCH(H$1,'Master data'!$B$1:$CL$1,0)),"")</f>
        <v>0</v>
      </c>
      <c r="I51" s="7">
        <f>IFERROR(INDEX('Master data'!$B$2:$CL$999,MATCH($B51,'Master data'!$A$2:$A$999,0),MATCH(I$1,'Master data'!$B$1:$CL$1,0)),"")</f>
        <v>-5000</v>
      </c>
      <c r="J51" s="7">
        <f>IFERROR(INDEX('Master data'!$B$2:$CL$999,MATCH($B51,'Master data'!$A$2:$A$999,0),MATCH(J$1,'Master data'!$B$1:$CL$1,0)),"")</f>
        <v>-5000</v>
      </c>
      <c r="K51" s="7">
        <f>IFERROR(INDEX('Master data'!$B$2:$CL$999,MATCH($B51,'Master data'!$A$2:$A$999,0),MATCH(K$1,'Master data'!$B$1:$CL$1,0)),"")</f>
        <v>0</v>
      </c>
      <c r="L51" s="7">
        <f>IFERROR(INDEX('Master data'!$B$2:$CL$999,MATCH($B51,'Master data'!$A$2:$A$999,0),MATCH(L$1,'Master data'!$B$1:$CL$1,0)),"")</f>
        <v>0</v>
      </c>
      <c r="M51" s="5">
        <f>IFERROR(INDEX('Master data'!$B$2:$CL$999,MATCH($B51,'Master data'!$A$2:$A$999,0),MATCH(M$1,'Master data'!$B$1:$CL$1,0)),"")</f>
        <v>-10802.469135802468</v>
      </c>
      <c r="N51" s="28">
        <f>IFERROR(INDEX('Master data'!$B$2:$CL$999,MATCH($B51,'Master data'!$A$2:$A$999,0),MATCH(N$1,'Master data'!$B$1:$CL$1,0)),"")</f>
        <v>-2E-3</v>
      </c>
      <c r="O51" s="7">
        <f>IFERROR(INDEX('Master data'!$B$2:$CL$999,MATCH($B51,'Master data'!$A$2:$A$999,0),MATCH(O$1,'Master data'!$B$1:$CL$1,0)),"")</f>
        <v>0</v>
      </c>
      <c r="P51" s="5">
        <f>IFERROR(INDEX('Master data'!$B$2:$CL$999,MATCH($B51,'Master data'!$A$2:$A$999,0),MATCH(P$1,'Master data'!$B$1:$CL$1,0)),"")</f>
        <v>4495000</v>
      </c>
      <c r="Q51" s="5">
        <f>IFERROR(INDEX('Master data'!$B$2:$CL$999,MATCH($B51,'Master data'!$A$2:$A$999,0),MATCH(Q$1,'Master data'!$B$1:$CL$1,0)),"")</f>
        <v>4495000</v>
      </c>
    </row>
    <row r="52" spans="1:17" x14ac:dyDescent="0.3">
      <c r="A52">
        <f t="shared" si="0"/>
        <v>50</v>
      </c>
      <c r="B52" t="str">
        <f>IF('Master data'!A52="","",'Master data'!A52)</f>
        <v>Mario Pašalić</v>
      </c>
      <c r="C52" t="str">
        <f>IFERROR(INDEX('Master data'!$B$2:$CL$999,MATCH($B52,'Master data'!$A$2:$A$999,0),MATCH(C$1,'Master data'!$B$1:$CL$1,0)),"")</f>
        <v>Croatia</v>
      </c>
      <c r="D52" t="str">
        <f>IFERROR(INDEX('Master data'!$B$2:$CL$999,MATCH($B52,'Master data'!$A$2:$A$999,0),MATCH(D$1,'Master data'!$B$1:$CL$1,0)),"")</f>
        <v>Midfield</v>
      </c>
      <c r="E52" s="5">
        <f>IFERROR(INDEX('Master data'!$B$2:$CL$999,MATCH($B52,'Master data'!$A$2:$A$999,0),MATCH(E$1,'Master data'!$B$1:$CL$1,0)),"")</f>
        <v>3492000</v>
      </c>
      <c r="F52" s="7">
        <f>IFERROR(INDEX('Master data'!$B$2:$CL$999,MATCH($B52,'Master data'!$A$2:$A$999,0),MATCH(F$1,'Master data'!$B$1:$CL$1,0)),"")</f>
        <v>-5000</v>
      </c>
      <c r="G52" s="7">
        <f>IFERROR(INDEX('Master data'!$B$2:$CL$999,MATCH($B52,'Master data'!$A$2:$A$999,0),MATCH(G$1,'Master data'!$B$1:$CL$1,0)),"")</f>
        <v>-5000</v>
      </c>
      <c r="H52" s="7">
        <f>IFERROR(INDEX('Master data'!$B$2:$CL$999,MATCH($B52,'Master data'!$A$2:$A$999,0),MATCH(H$1,'Master data'!$B$1:$CL$1,0)),"")</f>
        <v>0</v>
      </c>
      <c r="I52" s="7">
        <f>IFERROR(INDEX('Master data'!$B$2:$CL$999,MATCH($B52,'Master data'!$A$2:$A$999,0),MATCH(I$1,'Master data'!$B$1:$CL$1,0)),"")</f>
        <v>-5000</v>
      </c>
      <c r="J52" s="7">
        <f>IFERROR(INDEX('Master data'!$B$2:$CL$999,MATCH($B52,'Master data'!$A$2:$A$999,0),MATCH(J$1,'Master data'!$B$1:$CL$1,0)),"")</f>
        <v>-5000</v>
      </c>
      <c r="K52" s="7">
        <f>IFERROR(INDEX('Master data'!$B$2:$CL$999,MATCH($B52,'Master data'!$A$2:$A$999,0),MATCH(K$1,'Master data'!$B$1:$CL$1,0)),"")</f>
        <v>0</v>
      </c>
      <c r="L52" s="7">
        <f>IFERROR(INDEX('Master data'!$B$2:$CL$999,MATCH($B52,'Master data'!$A$2:$A$999,0),MATCH(L$1,'Master data'!$B$1:$CL$1,0)),"")</f>
        <v>0</v>
      </c>
      <c r="M52" s="5">
        <f>IFERROR(INDEX('Master data'!$B$2:$CL$999,MATCH($B52,'Master data'!$A$2:$A$999,0),MATCH(M$1,'Master data'!$B$1:$CL$1,0)),"")</f>
        <v>-10802.469135802468</v>
      </c>
      <c r="N52" s="28">
        <f>IFERROR(INDEX('Master data'!$B$2:$CL$999,MATCH($B52,'Master data'!$A$2:$A$999,0),MATCH(N$1,'Master data'!$B$1:$CL$1,0)),"")</f>
        <v>-3.0000000000000001E-3</v>
      </c>
      <c r="O52" s="7">
        <f>IFERROR(INDEX('Master data'!$B$2:$CL$999,MATCH($B52,'Master data'!$A$2:$A$999,0),MATCH(O$1,'Master data'!$B$1:$CL$1,0)),"")</f>
        <v>0</v>
      </c>
      <c r="P52" s="5">
        <f>IFERROR(INDEX('Master data'!$B$2:$CL$999,MATCH($B52,'Master data'!$A$2:$A$999,0),MATCH(P$1,'Master data'!$B$1:$CL$1,0)),"")</f>
        <v>3492000</v>
      </c>
      <c r="Q52" s="5">
        <f>IFERROR(INDEX('Master data'!$B$2:$CL$999,MATCH($B52,'Master data'!$A$2:$A$999,0),MATCH(Q$1,'Master data'!$B$1:$CL$1,0)),"")</f>
        <v>3492000</v>
      </c>
    </row>
    <row r="53" spans="1:17" x14ac:dyDescent="0.3">
      <c r="A53">
        <f t="shared" si="0"/>
        <v>51</v>
      </c>
      <c r="B53" t="str">
        <f>IF('Master data'!A53="","",'Master data'!A53)</f>
        <v>Ivan Perišić</v>
      </c>
      <c r="C53" t="str">
        <f>IFERROR(INDEX('Master data'!$B$2:$CL$999,MATCH($B53,'Master data'!$A$2:$A$999,0),MATCH(C$1,'Master data'!$B$1:$CL$1,0)),"")</f>
        <v>Croatia</v>
      </c>
      <c r="D53" t="str">
        <f>IFERROR(INDEX('Master data'!$B$2:$CL$999,MATCH($B53,'Master data'!$A$2:$A$999,0),MATCH(D$1,'Master data'!$B$1:$CL$1,0)),"")</f>
        <v>Striker</v>
      </c>
      <c r="E53" s="5">
        <f>IFERROR(INDEX('Master data'!$B$2:$CL$999,MATCH($B53,'Master data'!$A$2:$A$999,0),MATCH(E$1,'Master data'!$B$1:$CL$1,0)),"")</f>
        <v>4484000</v>
      </c>
      <c r="F53" s="7">
        <f>IFERROR(INDEX('Master data'!$B$2:$CL$999,MATCH($B53,'Master data'!$A$2:$A$999,0),MATCH(F$1,'Master data'!$B$1:$CL$1,0)),"")</f>
        <v>49019.76749240722</v>
      </c>
      <c r="G53" s="7">
        <f>IFERROR(INDEX('Master data'!$B$2:$CL$999,MATCH($B53,'Master data'!$A$2:$A$999,0),MATCH(G$1,'Master data'!$B$1:$CL$1,0)),"")</f>
        <v>53339.151373247769</v>
      </c>
      <c r="H53" s="7">
        <f>IFERROR(INDEX('Master data'!$B$2:$CL$999,MATCH($B53,'Master data'!$A$2:$A$999,0),MATCH(H$1,'Master data'!$B$1:$CL$1,0)),"")</f>
        <v>0</v>
      </c>
      <c r="I53" s="7">
        <f>IFERROR(INDEX('Master data'!$B$2:$CL$999,MATCH($B53,'Master data'!$A$2:$A$999,0),MATCH(I$1,'Master data'!$B$1:$CL$1,0)),"")</f>
        <v>17385.951652186624</v>
      </c>
      <c r="J53" s="7">
        <f>IFERROR(INDEX('Master data'!$B$2:$CL$999,MATCH($B53,'Master data'!$A$2:$A$999,0),MATCH(J$1,'Master data'!$B$1:$CL$1,0)),"")</f>
        <v>-5000</v>
      </c>
      <c r="K53" s="7">
        <f>IFERROR(INDEX('Master data'!$B$2:$CL$999,MATCH($B53,'Master data'!$A$2:$A$999,0),MATCH(K$1,'Master data'!$B$1:$CL$1,0)),"")</f>
        <v>0</v>
      </c>
      <c r="L53" s="7">
        <f>IFERROR(INDEX('Master data'!$B$2:$CL$999,MATCH($B53,'Master data'!$A$2:$A$999,0),MATCH(L$1,'Master data'!$B$1:$CL$1,0)),"")</f>
        <v>0</v>
      </c>
      <c r="M53" s="5">
        <f>IFERROR(INDEX('Master data'!$B$2:$CL$999,MATCH($B53,'Master data'!$A$2:$A$999,0),MATCH(M$1,'Master data'!$B$1:$CL$1,0)),"")</f>
        <v>88742.940502380778</v>
      </c>
      <c r="N53" s="28">
        <f>IFERROR(INDEX('Master data'!$B$2:$CL$999,MATCH($B53,'Master data'!$A$2:$A$999,0),MATCH(N$1,'Master data'!$B$1:$CL$1,0)),"")</f>
        <v>0.02</v>
      </c>
      <c r="O53" s="7">
        <f>IFERROR(INDEX('Master data'!$B$2:$CL$999,MATCH($B53,'Master data'!$A$2:$A$999,0),MATCH(O$1,'Master data'!$B$1:$CL$1,0)),"")</f>
        <v>0</v>
      </c>
      <c r="P53" s="5">
        <f>IFERROR(INDEX('Master data'!$B$2:$CL$999,MATCH($B53,'Master data'!$A$2:$A$999,0),MATCH(P$1,'Master data'!$B$1:$CL$1,0)),"")</f>
        <v>4484000</v>
      </c>
      <c r="Q53" s="5">
        <f>IFERROR(INDEX('Master data'!$B$2:$CL$999,MATCH($B53,'Master data'!$A$2:$A$999,0),MATCH(Q$1,'Master data'!$B$1:$CL$1,0)),"")</f>
        <v>4484000</v>
      </c>
    </row>
    <row r="54" spans="1:17" x14ac:dyDescent="0.3">
      <c r="A54">
        <f t="shared" si="0"/>
        <v>52</v>
      </c>
      <c r="B54" t="str">
        <f>IF('Master data'!A54="","",'Master data'!A54)</f>
        <v>Luka Modrić</v>
      </c>
      <c r="C54" t="str">
        <f>IFERROR(INDEX('Master data'!$B$2:$CL$999,MATCH($B54,'Master data'!$A$2:$A$999,0),MATCH(C$1,'Master data'!$B$1:$CL$1,0)),"")</f>
        <v>Croatia</v>
      </c>
      <c r="D54" t="str">
        <f>IFERROR(INDEX('Master data'!$B$2:$CL$999,MATCH($B54,'Master data'!$A$2:$A$999,0),MATCH(D$1,'Master data'!$B$1:$CL$1,0)),"")</f>
        <v>Midfield</v>
      </c>
      <c r="E54" s="5">
        <f>IFERROR(INDEX('Master data'!$B$2:$CL$999,MATCH($B54,'Master data'!$A$2:$A$999,0),MATCH(E$1,'Master data'!$B$1:$CL$1,0)),"")</f>
        <v>4494000</v>
      </c>
      <c r="F54" s="7">
        <f>IFERROR(INDEX('Master data'!$B$2:$CL$999,MATCH($B54,'Master data'!$A$2:$A$999,0),MATCH(F$1,'Master data'!$B$1:$CL$1,0)),"")</f>
        <v>43908.047330715402</v>
      </c>
      <c r="G54" s="7">
        <f>IFERROR(INDEX('Master data'!$B$2:$CL$999,MATCH($B54,'Master data'!$A$2:$A$999,0),MATCH(G$1,'Master data'!$B$1:$CL$1,0)),"")</f>
        <v>48032.619543388595</v>
      </c>
      <c r="H54" s="7">
        <f>IFERROR(INDEX('Master data'!$B$2:$CL$999,MATCH($B54,'Master data'!$A$2:$A$999,0),MATCH(H$1,'Master data'!$B$1:$CL$1,0)),"")</f>
        <v>0</v>
      </c>
      <c r="I54" s="7">
        <f>IFERROR(INDEX('Master data'!$B$2:$CL$999,MATCH($B54,'Master data'!$A$2:$A$999,0),MATCH(I$1,'Master data'!$B$1:$CL$1,0)),"")</f>
        <v>14000.787670197959</v>
      </c>
      <c r="J54" s="7">
        <f>IFERROR(INDEX('Master data'!$B$2:$CL$999,MATCH($B54,'Master data'!$A$2:$A$999,0),MATCH(J$1,'Master data'!$B$1:$CL$1,0)),"")</f>
        <v>-5000</v>
      </c>
      <c r="K54" s="7">
        <f>IFERROR(INDEX('Master data'!$B$2:$CL$999,MATCH($B54,'Master data'!$A$2:$A$999,0),MATCH(K$1,'Master data'!$B$1:$CL$1,0)),"")</f>
        <v>0</v>
      </c>
      <c r="L54" s="7">
        <f>IFERROR(INDEX('Master data'!$B$2:$CL$999,MATCH($B54,'Master data'!$A$2:$A$999,0),MATCH(L$1,'Master data'!$B$1:$CL$1,0)),"")</f>
        <v>0</v>
      </c>
      <c r="M54" s="5">
        <f>IFERROR(INDEX('Master data'!$B$2:$CL$999,MATCH($B54,'Master data'!$A$2:$A$999,0),MATCH(M$1,'Master data'!$B$1:$CL$1,0)),"")</f>
        <v>79090.520903897312</v>
      </c>
      <c r="N54" s="28">
        <f>IFERROR(INDEX('Master data'!$B$2:$CL$999,MATCH($B54,'Master data'!$A$2:$A$999,0),MATCH(N$1,'Master data'!$B$1:$CL$1,0)),"")</f>
        <v>1.7999999999999999E-2</v>
      </c>
      <c r="O54" s="7">
        <f>IFERROR(INDEX('Master data'!$B$2:$CL$999,MATCH($B54,'Master data'!$A$2:$A$999,0),MATCH(O$1,'Master data'!$B$1:$CL$1,0)),"")</f>
        <v>0</v>
      </c>
      <c r="P54" s="5">
        <f>IFERROR(INDEX('Master data'!$B$2:$CL$999,MATCH($B54,'Master data'!$A$2:$A$999,0),MATCH(P$1,'Master data'!$B$1:$CL$1,0)),"")</f>
        <v>4494000</v>
      </c>
      <c r="Q54" s="5">
        <f>IFERROR(INDEX('Master data'!$B$2:$CL$999,MATCH($B54,'Master data'!$A$2:$A$999,0),MATCH(Q$1,'Master data'!$B$1:$CL$1,0)),"")</f>
        <v>4494000</v>
      </c>
    </row>
    <row r="55" spans="1:17" x14ac:dyDescent="0.3">
      <c r="A55">
        <f t="shared" si="0"/>
        <v>53</v>
      </c>
      <c r="B55" t="str">
        <f>IF('Master data'!A55="","",'Master data'!A55)</f>
        <v>Nikola Vlašić</v>
      </c>
      <c r="C55" t="str">
        <f>IFERROR(INDEX('Master data'!$B$2:$CL$999,MATCH($B55,'Master data'!$A$2:$A$999,0),MATCH(C$1,'Master data'!$B$1:$CL$1,0)),"")</f>
        <v>Croatia</v>
      </c>
      <c r="D55" t="str">
        <f>IFERROR(INDEX('Master data'!$B$2:$CL$999,MATCH($B55,'Master data'!$A$2:$A$999,0),MATCH(D$1,'Master data'!$B$1:$CL$1,0)),"")</f>
        <v>Midfield</v>
      </c>
      <c r="E55" s="5">
        <f>IFERROR(INDEX('Master data'!$B$2:$CL$999,MATCH($B55,'Master data'!$A$2:$A$999,0),MATCH(E$1,'Master data'!$B$1:$CL$1,0)),"")</f>
        <v>2992000</v>
      </c>
      <c r="F55" s="7">
        <f>IFERROR(INDEX('Master data'!$B$2:$CL$999,MATCH($B55,'Master data'!$A$2:$A$999,0),MATCH(F$1,'Master data'!$B$1:$CL$1,0)),"")</f>
        <v>-5000</v>
      </c>
      <c r="G55" s="7">
        <f>IFERROR(INDEX('Master data'!$B$2:$CL$999,MATCH($B55,'Master data'!$A$2:$A$999,0),MATCH(G$1,'Master data'!$B$1:$CL$1,0)),"")</f>
        <v>-5000</v>
      </c>
      <c r="H55" s="7">
        <f>IFERROR(INDEX('Master data'!$B$2:$CL$999,MATCH($B55,'Master data'!$A$2:$A$999,0),MATCH(H$1,'Master data'!$B$1:$CL$1,0)),"")</f>
        <v>0</v>
      </c>
      <c r="I55" s="7">
        <f>IFERROR(INDEX('Master data'!$B$2:$CL$999,MATCH($B55,'Master data'!$A$2:$A$999,0),MATCH(I$1,'Master data'!$B$1:$CL$1,0)),"")</f>
        <v>-5000</v>
      </c>
      <c r="J55" s="7">
        <f>IFERROR(INDEX('Master data'!$B$2:$CL$999,MATCH($B55,'Master data'!$A$2:$A$999,0),MATCH(J$1,'Master data'!$B$1:$CL$1,0)),"")</f>
        <v>-5000</v>
      </c>
      <c r="K55" s="7">
        <f>IFERROR(INDEX('Master data'!$B$2:$CL$999,MATCH($B55,'Master data'!$A$2:$A$999,0),MATCH(K$1,'Master data'!$B$1:$CL$1,0)),"")</f>
        <v>0</v>
      </c>
      <c r="L55" s="7">
        <f>IFERROR(INDEX('Master data'!$B$2:$CL$999,MATCH($B55,'Master data'!$A$2:$A$999,0),MATCH(L$1,'Master data'!$B$1:$CL$1,0)),"")</f>
        <v>0</v>
      </c>
      <c r="M55" s="5">
        <f>IFERROR(INDEX('Master data'!$B$2:$CL$999,MATCH($B55,'Master data'!$A$2:$A$999,0),MATCH(M$1,'Master data'!$B$1:$CL$1,0)),"")</f>
        <v>-10802.469135802468</v>
      </c>
      <c r="N55" s="28">
        <f>IFERROR(INDEX('Master data'!$B$2:$CL$999,MATCH($B55,'Master data'!$A$2:$A$999,0),MATCH(N$1,'Master data'!$B$1:$CL$1,0)),"")</f>
        <v>-4.0000000000000001E-3</v>
      </c>
      <c r="O55" s="7">
        <f>IFERROR(INDEX('Master data'!$B$2:$CL$999,MATCH($B55,'Master data'!$A$2:$A$999,0),MATCH(O$1,'Master data'!$B$1:$CL$1,0)),"")</f>
        <v>0</v>
      </c>
      <c r="P55" s="5">
        <f>IFERROR(INDEX('Master data'!$B$2:$CL$999,MATCH($B55,'Master data'!$A$2:$A$999,0),MATCH(P$1,'Master data'!$B$1:$CL$1,0)),"")</f>
        <v>2992000</v>
      </c>
      <c r="Q55" s="5">
        <f>IFERROR(INDEX('Master data'!$B$2:$CL$999,MATCH($B55,'Master data'!$A$2:$A$999,0),MATCH(Q$1,'Master data'!$B$1:$CL$1,0)),"")</f>
        <v>2992000</v>
      </c>
    </row>
    <row r="56" spans="1:17" x14ac:dyDescent="0.3">
      <c r="A56">
        <f t="shared" si="0"/>
        <v>54</v>
      </c>
      <c r="B56" t="str">
        <f>IF('Master data'!A56="","",'Master data'!A56)</f>
        <v>Ante Rebic</v>
      </c>
      <c r="C56" t="str">
        <f>IFERROR(INDEX('Master data'!$B$2:$CL$999,MATCH($B56,'Master data'!$A$2:$A$999,0),MATCH(C$1,'Master data'!$B$1:$CL$1,0)),"")</f>
        <v>Croatia</v>
      </c>
      <c r="D56" t="str">
        <f>IFERROR(INDEX('Master data'!$B$2:$CL$999,MATCH($B56,'Master data'!$A$2:$A$999,0),MATCH(D$1,'Master data'!$B$1:$CL$1,0)),"")</f>
        <v>Striker</v>
      </c>
      <c r="E56" s="5">
        <f>IFERROR(INDEX('Master data'!$B$2:$CL$999,MATCH($B56,'Master data'!$A$2:$A$999,0),MATCH(E$1,'Master data'!$B$1:$CL$1,0)),"")</f>
        <v>2994000</v>
      </c>
      <c r="F56" s="7">
        <f>IFERROR(INDEX('Master data'!$B$2:$CL$999,MATCH($B56,'Master data'!$A$2:$A$999,0),MATCH(F$1,'Master data'!$B$1:$CL$1,0)),"")</f>
        <v>68953.317449320879</v>
      </c>
      <c r="G56" s="7">
        <f>IFERROR(INDEX('Master data'!$B$2:$CL$999,MATCH($B56,'Master data'!$A$2:$A$999,0),MATCH(G$1,'Master data'!$B$1:$CL$1,0)),"")</f>
        <v>74499.459239915537</v>
      </c>
      <c r="H56" s="7">
        <f>IFERROR(INDEX('Master data'!$B$2:$CL$999,MATCH($B56,'Master data'!$A$2:$A$999,0),MATCH(H$1,'Master data'!$B$1:$CL$1,0)),"")</f>
        <v>0</v>
      </c>
      <c r="I56" s="7">
        <f>IFERROR(INDEX('Master data'!$B$2:$CL$999,MATCH($B56,'Master data'!$A$2:$A$999,0),MATCH(I$1,'Master data'!$B$1:$CL$1,0)),"")</f>
        <v>35763.227954208349</v>
      </c>
      <c r="J56" s="7">
        <f>IFERROR(INDEX('Master data'!$B$2:$CL$999,MATCH($B56,'Master data'!$A$2:$A$999,0),MATCH(J$1,'Master data'!$B$1:$CL$1,0)),"")</f>
        <v>895.22457229694191</v>
      </c>
      <c r="K56" s="7">
        <f>IFERROR(INDEX('Master data'!$B$2:$CL$999,MATCH($B56,'Master data'!$A$2:$A$999,0),MATCH(K$1,'Master data'!$B$1:$CL$1,0)),"")</f>
        <v>0</v>
      </c>
      <c r="L56" s="7">
        <f>IFERROR(INDEX('Master data'!$B$2:$CL$999,MATCH($B56,'Master data'!$A$2:$A$999,0),MATCH(L$1,'Master data'!$B$1:$CL$1,0)),"")</f>
        <v>0</v>
      </c>
      <c r="M56" s="5">
        <f>IFERROR(INDEX('Master data'!$B$2:$CL$999,MATCH($B56,'Master data'!$A$2:$A$999,0),MATCH(M$1,'Master data'!$B$1:$CL$1,0)),"")</f>
        <v>129392.97007911335</v>
      </c>
      <c r="N56" s="28">
        <f>IFERROR(INDEX('Master data'!$B$2:$CL$999,MATCH($B56,'Master data'!$A$2:$A$999,0),MATCH(N$1,'Master data'!$B$1:$CL$1,0)),"")</f>
        <v>4.2999999999999997E-2</v>
      </c>
      <c r="O56" s="7">
        <f>IFERROR(INDEX('Master data'!$B$2:$CL$999,MATCH($B56,'Master data'!$A$2:$A$999,0),MATCH(O$1,'Master data'!$B$1:$CL$1,0)),"")</f>
        <v>0</v>
      </c>
      <c r="P56" s="5">
        <f>IFERROR(INDEX('Master data'!$B$2:$CL$999,MATCH($B56,'Master data'!$A$2:$A$999,0),MATCH(P$1,'Master data'!$B$1:$CL$1,0)),"")</f>
        <v>2994000</v>
      </c>
      <c r="Q56" s="5">
        <f>IFERROR(INDEX('Master data'!$B$2:$CL$999,MATCH($B56,'Master data'!$A$2:$A$999,0),MATCH(Q$1,'Master data'!$B$1:$CL$1,0)),"")</f>
        <v>2994000</v>
      </c>
    </row>
    <row r="57" spans="1:17" x14ac:dyDescent="0.3">
      <c r="A57">
        <f t="shared" si="0"/>
        <v>55</v>
      </c>
      <c r="B57" t="str">
        <f>IF('Master data'!A57="","",'Master data'!A57)</f>
        <v>Domenico Berardi</v>
      </c>
      <c r="C57" t="str">
        <f>IFERROR(INDEX('Master data'!$B$2:$CL$999,MATCH($B57,'Master data'!$A$2:$A$999,0),MATCH(C$1,'Master data'!$B$1:$CL$1,0)),"")</f>
        <v>Italy</v>
      </c>
      <c r="D57" t="str">
        <f>IFERROR(INDEX('Master data'!$B$2:$CL$999,MATCH($B57,'Master data'!$A$2:$A$999,0),MATCH(D$1,'Master data'!$B$1:$CL$1,0)),"")</f>
        <v>Striker</v>
      </c>
      <c r="E57" s="5">
        <f>IFERROR(INDEX('Master data'!$B$2:$CL$999,MATCH($B57,'Master data'!$A$2:$A$999,0),MATCH(E$1,'Master data'!$B$1:$CL$1,0)),"")</f>
        <v>3562000</v>
      </c>
      <c r="F57" s="7">
        <f>IFERROR(INDEX('Master data'!$B$2:$CL$999,MATCH($B57,'Master data'!$A$2:$A$999,0),MATCH(F$1,'Master data'!$B$1:$CL$1,0)),"")</f>
        <v>77169.713923869422</v>
      </c>
      <c r="G57" s="7">
        <f>IFERROR(INDEX('Master data'!$B$2:$CL$999,MATCH($B57,'Master data'!$A$2:$A$999,0),MATCH(G$1,'Master data'!$B$1:$CL$1,0)),"")</f>
        <v>86696.962898340222</v>
      </c>
      <c r="H57" s="7">
        <f>IFERROR(INDEX('Master data'!$B$2:$CL$999,MATCH($B57,'Master data'!$A$2:$A$999,0),MATCH(H$1,'Master data'!$B$1:$CL$1,0)),"")</f>
        <v>0</v>
      </c>
      <c r="I57" s="7">
        <f>IFERROR(INDEX('Master data'!$B$2:$CL$999,MATCH($B57,'Master data'!$A$2:$A$999,0),MATCH(I$1,'Master data'!$B$1:$CL$1,0)),"")</f>
        <v>74082.129346207003</v>
      </c>
      <c r="J57" s="7">
        <f>IFERROR(INDEX('Master data'!$B$2:$CL$999,MATCH($B57,'Master data'!$A$2:$A$999,0),MATCH(J$1,'Master data'!$B$1:$CL$1,0)),"")</f>
        <v>18424.199846797725</v>
      </c>
      <c r="K57" s="7">
        <f>IFERROR(INDEX('Master data'!$B$2:$CL$999,MATCH($B57,'Master data'!$A$2:$A$999,0),MATCH(K$1,'Master data'!$B$1:$CL$1,0)),"")</f>
        <v>0</v>
      </c>
      <c r="L57" s="7">
        <f>IFERROR(INDEX('Master data'!$B$2:$CL$999,MATCH($B57,'Master data'!$A$2:$A$999,0),MATCH(L$1,'Master data'!$B$1:$CL$1,0)),"")</f>
        <v>0</v>
      </c>
      <c r="M57" s="5">
        <f>IFERROR(INDEX('Master data'!$B$2:$CL$999,MATCH($B57,'Master data'!$A$2:$A$999,0),MATCH(M$1,'Master data'!$B$1:$CL$1,0)),"")</f>
        <v>160557.29785433982</v>
      </c>
      <c r="N57" s="28">
        <f>IFERROR(INDEX('Master data'!$B$2:$CL$999,MATCH($B57,'Master data'!$A$2:$A$999,0),MATCH(N$1,'Master data'!$B$1:$CL$1,0)),"")</f>
        <v>4.4999999999999998E-2</v>
      </c>
      <c r="O57" s="7">
        <f>IFERROR(INDEX('Master data'!$B$2:$CL$999,MATCH($B57,'Master data'!$A$2:$A$999,0),MATCH(O$1,'Master data'!$B$1:$CL$1,0)),"")</f>
        <v>0</v>
      </c>
      <c r="P57" s="5">
        <f>IFERROR(INDEX('Master data'!$B$2:$CL$999,MATCH($B57,'Master data'!$A$2:$A$999,0),MATCH(P$1,'Master data'!$B$1:$CL$1,0)),"")</f>
        <v>3562000</v>
      </c>
      <c r="Q57" s="5">
        <f>IFERROR(INDEX('Master data'!$B$2:$CL$999,MATCH($B57,'Master data'!$A$2:$A$999,0),MATCH(Q$1,'Master data'!$B$1:$CL$1,0)),"")</f>
        <v>3562000</v>
      </c>
    </row>
    <row r="58" spans="1:17" x14ac:dyDescent="0.3">
      <c r="A58">
        <f t="shared" si="0"/>
        <v>56</v>
      </c>
      <c r="B58" t="str">
        <f>IF('Master data'!A58="","",'Master data'!A58)</f>
        <v>Yannick Carrasco</v>
      </c>
      <c r="C58" t="str">
        <f>IFERROR(INDEX('Master data'!$B$2:$CL$999,MATCH($B58,'Master data'!$A$2:$A$999,0),MATCH(C$1,'Master data'!$B$1:$CL$1,0)),"")</f>
        <v>Belgium</v>
      </c>
      <c r="D58" t="str">
        <f>IFERROR(INDEX('Master data'!$B$2:$CL$999,MATCH($B58,'Master data'!$A$2:$A$999,0),MATCH(D$1,'Master data'!$B$1:$CL$1,0)),"")</f>
        <v>Midfield</v>
      </c>
      <c r="E58" s="5">
        <f>IFERROR(INDEX('Master data'!$B$2:$CL$999,MATCH($B58,'Master data'!$A$2:$A$999,0),MATCH(E$1,'Master data'!$B$1:$CL$1,0)),"")</f>
        <v>5552000</v>
      </c>
      <c r="F58" s="7">
        <f>IFERROR(INDEX('Master data'!$B$2:$CL$999,MATCH($B58,'Master data'!$A$2:$A$999,0),MATCH(F$1,'Master data'!$B$1:$CL$1,0)),"")</f>
        <v>-5000</v>
      </c>
      <c r="G58" s="7">
        <f>IFERROR(INDEX('Master data'!$B$2:$CL$999,MATCH($B58,'Master data'!$A$2:$A$999,0),MATCH(G$1,'Master data'!$B$1:$CL$1,0)),"")</f>
        <v>-5000</v>
      </c>
      <c r="H58" s="7">
        <f>IFERROR(INDEX('Master data'!$B$2:$CL$999,MATCH($B58,'Master data'!$A$2:$A$999,0),MATCH(H$1,'Master data'!$B$1:$CL$1,0)),"")</f>
        <v>0</v>
      </c>
      <c r="I58" s="7">
        <f>IFERROR(INDEX('Master data'!$B$2:$CL$999,MATCH($B58,'Master data'!$A$2:$A$999,0),MATCH(I$1,'Master data'!$B$1:$CL$1,0)),"")</f>
        <v>-5000</v>
      </c>
      <c r="J58" s="7">
        <f>IFERROR(INDEX('Master data'!$B$2:$CL$999,MATCH($B58,'Master data'!$A$2:$A$999,0),MATCH(J$1,'Master data'!$B$1:$CL$1,0)),"")</f>
        <v>-5000</v>
      </c>
      <c r="K58" s="7">
        <f>IFERROR(INDEX('Master data'!$B$2:$CL$999,MATCH($B58,'Master data'!$A$2:$A$999,0),MATCH(K$1,'Master data'!$B$1:$CL$1,0)),"")</f>
        <v>0</v>
      </c>
      <c r="L58" s="7">
        <f>IFERROR(INDEX('Master data'!$B$2:$CL$999,MATCH($B58,'Master data'!$A$2:$A$999,0),MATCH(L$1,'Master data'!$B$1:$CL$1,0)),"")</f>
        <v>0</v>
      </c>
      <c r="M58" s="5">
        <f>IFERROR(INDEX('Master data'!$B$2:$CL$999,MATCH($B58,'Master data'!$A$2:$A$999,0),MATCH(M$1,'Master data'!$B$1:$CL$1,0)),"")</f>
        <v>-10802.469135802468</v>
      </c>
      <c r="N58" s="28">
        <f>IFERROR(INDEX('Master data'!$B$2:$CL$999,MATCH($B58,'Master data'!$A$2:$A$999,0),MATCH(N$1,'Master data'!$B$1:$CL$1,0)),"")</f>
        <v>-2E-3</v>
      </c>
      <c r="O58" s="7">
        <f>IFERROR(INDEX('Master data'!$B$2:$CL$999,MATCH($B58,'Master data'!$A$2:$A$999,0),MATCH(O$1,'Master data'!$B$1:$CL$1,0)),"")</f>
        <v>0</v>
      </c>
      <c r="P58" s="5">
        <f>IFERROR(INDEX('Master data'!$B$2:$CL$999,MATCH($B58,'Master data'!$A$2:$A$999,0),MATCH(P$1,'Master data'!$B$1:$CL$1,0)),"")</f>
        <v>5552000</v>
      </c>
      <c r="Q58" s="5">
        <f>IFERROR(INDEX('Master data'!$B$2:$CL$999,MATCH($B58,'Master data'!$A$2:$A$999,0),MATCH(Q$1,'Master data'!$B$1:$CL$1,0)),"")</f>
        <v>5552000</v>
      </c>
    </row>
    <row r="59" spans="1:17" x14ac:dyDescent="0.3">
      <c r="A59">
        <f t="shared" si="0"/>
        <v>57</v>
      </c>
      <c r="B59" t="str">
        <f>IF('Master data'!A59="","",'Master data'!A59)</f>
        <v>Donyell Malen</v>
      </c>
      <c r="C59" t="str">
        <f>IFERROR(INDEX('Master data'!$B$2:$CL$999,MATCH($B59,'Master data'!$A$2:$A$999,0),MATCH(C$1,'Master data'!$B$1:$CL$1,0)),"")</f>
        <v>Netherlands</v>
      </c>
      <c r="D59" t="str">
        <f>IFERROR(INDEX('Master data'!$B$2:$CL$999,MATCH($B59,'Master data'!$A$2:$A$999,0),MATCH(D$1,'Master data'!$B$1:$CL$1,0)),"")</f>
        <v>Striker</v>
      </c>
      <c r="E59" s="5">
        <f>IFERROR(INDEX('Master data'!$B$2:$CL$999,MATCH($B59,'Master data'!$A$2:$A$999,0),MATCH(E$1,'Master data'!$B$1:$CL$1,0)),"")</f>
        <v>4032000</v>
      </c>
      <c r="F59" s="7">
        <f>IFERROR(INDEX('Master data'!$B$2:$CL$999,MATCH($B59,'Master data'!$A$2:$A$999,0),MATCH(F$1,'Master data'!$B$1:$CL$1,0)),"")</f>
        <v>-5000</v>
      </c>
      <c r="G59" s="7">
        <f>IFERROR(INDEX('Master data'!$B$2:$CL$999,MATCH($B59,'Master data'!$A$2:$A$999,0),MATCH(G$1,'Master data'!$B$1:$CL$1,0)),"")</f>
        <v>-5000</v>
      </c>
      <c r="H59" s="7">
        <f>IFERROR(INDEX('Master data'!$B$2:$CL$999,MATCH($B59,'Master data'!$A$2:$A$999,0),MATCH(H$1,'Master data'!$B$1:$CL$1,0)),"")</f>
        <v>0</v>
      </c>
      <c r="I59" s="7">
        <f>IFERROR(INDEX('Master data'!$B$2:$CL$999,MATCH($B59,'Master data'!$A$2:$A$999,0),MATCH(I$1,'Master data'!$B$1:$CL$1,0)),"")</f>
        <v>-5000</v>
      </c>
      <c r="J59" s="7">
        <f>IFERROR(INDEX('Master data'!$B$2:$CL$999,MATCH($B59,'Master data'!$A$2:$A$999,0),MATCH(J$1,'Master data'!$B$1:$CL$1,0)),"")</f>
        <v>-5000</v>
      </c>
      <c r="K59" s="7">
        <f>IFERROR(INDEX('Master data'!$B$2:$CL$999,MATCH($B59,'Master data'!$A$2:$A$999,0),MATCH(K$1,'Master data'!$B$1:$CL$1,0)),"")</f>
        <v>0</v>
      </c>
      <c r="L59" s="7">
        <f>IFERROR(INDEX('Master data'!$B$2:$CL$999,MATCH($B59,'Master data'!$A$2:$A$999,0),MATCH(L$1,'Master data'!$B$1:$CL$1,0)),"")</f>
        <v>0</v>
      </c>
      <c r="M59" s="5">
        <f>IFERROR(INDEX('Master data'!$B$2:$CL$999,MATCH($B59,'Master data'!$A$2:$A$999,0),MATCH(M$1,'Master data'!$B$1:$CL$1,0)),"")</f>
        <v>-10802.469135802468</v>
      </c>
      <c r="N59" s="28">
        <f>IFERROR(INDEX('Master data'!$B$2:$CL$999,MATCH($B59,'Master data'!$A$2:$A$999,0),MATCH(N$1,'Master data'!$B$1:$CL$1,0)),"")</f>
        <v>-3.0000000000000001E-3</v>
      </c>
      <c r="O59" s="7">
        <f>IFERROR(INDEX('Master data'!$B$2:$CL$999,MATCH($B59,'Master data'!$A$2:$A$999,0),MATCH(O$1,'Master data'!$B$1:$CL$1,0)),"")</f>
        <v>0</v>
      </c>
      <c r="P59" s="5">
        <f>IFERROR(INDEX('Master data'!$B$2:$CL$999,MATCH($B59,'Master data'!$A$2:$A$999,0),MATCH(P$1,'Master data'!$B$1:$CL$1,0)),"")</f>
        <v>4032000</v>
      </c>
      <c r="Q59" s="5">
        <f>IFERROR(INDEX('Master data'!$B$2:$CL$999,MATCH($B59,'Master data'!$A$2:$A$999,0),MATCH(Q$1,'Master data'!$B$1:$CL$1,0)),"")</f>
        <v>4032000</v>
      </c>
    </row>
    <row r="60" spans="1:17" x14ac:dyDescent="0.3">
      <c r="A60">
        <f t="shared" si="0"/>
        <v>58</v>
      </c>
      <c r="B60" t="str">
        <f>IF('Master data'!A60="","",'Master data'!A60)</f>
        <v>Leon Goretzka</v>
      </c>
      <c r="C60" t="str">
        <f>IFERROR(INDEX('Master data'!$B$2:$CL$999,MATCH($B60,'Master data'!$A$2:$A$999,0),MATCH(C$1,'Master data'!$B$1:$CL$1,0)),"")</f>
        <v>Germany</v>
      </c>
      <c r="D60" t="str">
        <f>IFERROR(INDEX('Master data'!$B$2:$CL$999,MATCH($B60,'Master data'!$A$2:$A$999,0),MATCH(D$1,'Master data'!$B$1:$CL$1,0)),"")</f>
        <v>Midfield</v>
      </c>
      <c r="E60" s="5">
        <f>IFERROR(INDEX('Master data'!$B$2:$CL$999,MATCH($B60,'Master data'!$A$2:$A$999,0),MATCH(E$1,'Master data'!$B$1:$CL$1,0)),"")</f>
        <v>5995000</v>
      </c>
      <c r="F60" s="7">
        <f>IFERROR(INDEX('Master data'!$B$2:$CL$999,MATCH($B60,'Master data'!$A$2:$A$999,0),MATCH(F$1,'Master data'!$B$1:$CL$1,0)),"")</f>
        <v>-5000</v>
      </c>
      <c r="G60" s="7">
        <f>IFERROR(INDEX('Master data'!$B$2:$CL$999,MATCH($B60,'Master data'!$A$2:$A$999,0),MATCH(G$1,'Master data'!$B$1:$CL$1,0)),"")</f>
        <v>-5000</v>
      </c>
      <c r="H60" s="7">
        <f>IFERROR(INDEX('Master data'!$B$2:$CL$999,MATCH($B60,'Master data'!$A$2:$A$999,0),MATCH(H$1,'Master data'!$B$1:$CL$1,0)),"")</f>
        <v>0</v>
      </c>
      <c r="I60" s="7">
        <f>IFERROR(INDEX('Master data'!$B$2:$CL$999,MATCH($B60,'Master data'!$A$2:$A$999,0),MATCH(I$1,'Master data'!$B$1:$CL$1,0)),"")</f>
        <v>-5000</v>
      </c>
      <c r="J60" s="7">
        <f>IFERROR(INDEX('Master data'!$B$2:$CL$999,MATCH($B60,'Master data'!$A$2:$A$999,0),MATCH(J$1,'Master data'!$B$1:$CL$1,0)),"")</f>
        <v>-5000</v>
      </c>
      <c r="K60" s="7">
        <f>IFERROR(INDEX('Master data'!$B$2:$CL$999,MATCH($B60,'Master data'!$A$2:$A$999,0),MATCH(K$1,'Master data'!$B$1:$CL$1,0)),"")</f>
        <v>0</v>
      </c>
      <c r="L60" s="7">
        <f>IFERROR(INDEX('Master data'!$B$2:$CL$999,MATCH($B60,'Master data'!$A$2:$A$999,0),MATCH(L$1,'Master data'!$B$1:$CL$1,0)),"")</f>
        <v>0</v>
      </c>
      <c r="M60" s="5">
        <f>IFERROR(INDEX('Master data'!$B$2:$CL$999,MATCH($B60,'Master data'!$A$2:$A$999,0),MATCH(M$1,'Master data'!$B$1:$CL$1,0)),"")</f>
        <v>-10802.469135802468</v>
      </c>
      <c r="N60" s="28">
        <f>IFERROR(INDEX('Master data'!$B$2:$CL$999,MATCH($B60,'Master data'!$A$2:$A$999,0),MATCH(N$1,'Master data'!$B$1:$CL$1,0)),"")</f>
        <v>-2E-3</v>
      </c>
      <c r="O60" s="7">
        <f>IFERROR(INDEX('Master data'!$B$2:$CL$999,MATCH($B60,'Master data'!$A$2:$A$999,0),MATCH(O$1,'Master data'!$B$1:$CL$1,0)),"")</f>
        <v>0</v>
      </c>
      <c r="P60" s="5">
        <f>IFERROR(INDEX('Master data'!$B$2:$CL$999,MATCH($B60,'Master data'!$A$2:$A$999,0),MATCH(P$1,'Master data'!$B$1:$CL$1,0)),"")</f>
        <v>5995000</v>
      </c>
      <c r="Q60" s="5">
        <f>IFERROR(INDEX('Master data'!$B$2:$CL$999,MATCH($B60,'Master data'!$A$2:$A$999,0),MATCH(Q$1,'Master data'!$B$1:$CL$1,0)),"")</f>
        <v>5995000</v>
      </c>
    </row>
    <row r="61" spans="1:17" x14ac:dyDescent="0.3">
      <c r="A61">
        <f t="shared" si="0"/>
        <v>59</v>
      </c>
      <c r="B61" t="str">
        <f>IF('Master data'!A61="","",'Master data'!A61)</f>
        <v>Toni Kroos</v>
      </c>
      <c r="C61" t="str">
        <f>IFERROR(INDEX('Master data'!$B$2:$CL$999,MATCH($B61,'Master data'!$A$2:$A$999,0),MATCH(C$1,'Master data'!$B$1:$CL$1,0)),"")</f>
        <v>Germany</v>
      </c>
      <c r="D61" t="str">
        <f>IFERROR(INDEX('Master data'!$B$2:$CL$999,MATCH($B61,'Master data'!$A$2:$A$999,0),MATCH(D$1,'Master data'!$B$1:$CL$1,0)),"")</f>
        <v>Midfield</v>
      </c>
      <c r="E61" s="5">
        <f>IFERROR(INDEX('Master data'!$B$2:$CL$999,MATCH($B61,'Master data'!$A$2:$A$999,0),MATCH(E$1,'Master data'!$B$1:$CL$1,0)),"")</f>
        <v>5984000</v>
      </c>
      <c r="F61" s="7">
        <f>IFERROR(INDEX('Master data'!$B$2:$CL$999,MATCH($B61,'Master data'!$A$2:$A$999,0),MATCH(F$1,'Master data'!$B$1:$CL$1,0)),"")</f>
        <v>47089.501946853132</v>
      </c>
      <c r="G61" s="7">
        <f>IFERROR(INDEX('Master data'!$B$2:$CL$999,MATCH($B61,'Master data'!$A$2:$A$999,0),MATCH(G$1,'Master data'!$B$1:$CL$1,0)),"")</f>
        <v>103549.99804065879</v>
      </c>
      <c r="H61" s="7">
        <f>IFERROR(INDEX('Master data'!$B$2:$CL$999,MATCH($B61,'Master data'!$A$2:$A$999,0),MATCH(H$1,'Master data'!$B$1:$CL$1,0)),"")</f>
        <v>0</v>
      </c>
      <c r="I61" s="7">
        <f>IFERROR(INDEX('Master data'!$B$2:$CL$999,MATCH($B61,'Master data'!$A$2:$A$999,0),MATCH(I$1,'Master data'!$B$1:$CL$1,0)),"")</f>
        <v>57395.487929377457</v>
      </c>
      <c r="J61" s="7">
        <f>IFERROR(INDEX('Master data'!$B$2:$CL$999,MATCH($B61,'Master data'!$A$2:$A$999,0),MATCH(J$1,'Master data'!$B$1:$CL$1,0)),"")</f>
        <v>-2006.2599036492684</v>
      </c>
      <c r="K61" s="7">
        <f>IFERROR(INDEX('Master data'!$B$2:$CL$999,MATCH($B61,'Master data'!$A$2:$A$999,0),MATCH(K$1,'Master data'!$B$1:$CL$1,0)),"")</f>
        <v>0</v>
      </c>
      <c r="L61" s="7">
        <f>IFERROR(INDEX('Master data'!$B$2:$CL$999,MATCH($B61,'Master data'!$A$2:$A$999,0),MATCH(L$1,'Master data'!$B$1:$CL$1,0)),"")</f>
        <v>0</v>
      </c>
      <c r="M61" s="5">
        <f>IFERROR(INDEX('Master data'!$B$2:$CL$999,MATCH($B61,'Master data'!$A$2:$A$999,0),MATCH(M$1,'Master data'!$B$1:$CL$1,0)),"")</f>
        <v>132732.60621897961</v>
      </c>
      <c r="N61" s="28">
        <f>IFERROR(INDEX('Master data'!$B$2:$CL$999,MATCH($B61,'Master data'!$A$2:$A$999,0),MATCH(N$1,'Master data'!$B$1:$CL$1,0)),"")</f>
        <v>2.1999999999999999E-2</v>
      </c>
      <c r="O61" s="7">
        <f>IFERROR(INDEX('Master data'!$B$2:$CL$999,MATCH($B61,'Master data'!$A$2:$A$999,0),MATCH(O$1,'Master data'!$B$1:$CL$1,0)),"")</f>
        <v>0</v>
      </c>
      <c r="P61" s="5">
        <f>IFERROR(INDEX('Master data'!$B$2:$CL$999,MATCH($B61,'Master data'!$A$2:$A$999,0),MATCH(P$1,'Master data'!$B$1:$CL$1,0)),"")</f>
        <v>5984000</v>
      </c>
      <c r="Q61" s="5">
        <f>IFERROR(INDEX('Master data'!$B$2:$CL$999,MATCH($B61,'Master data'!$A$2:$A$999,0),MATCH(Q$1,'Master data'!$B$1:$CL$1,0)),"")</f>
        <v>5984000</v>
      </c>
    </row>
    <row r="62" spans="1:17" x14ac:dyDescent="0.3">
      <c r="A62">
        <f t="shared" si="0"/>
        <v>60</v>
      </c>
      <c r="B62" t="str">
        <f>IF('Master data'!A62="","",'Master data'!A62)</f>
        <v>Bukayo Saka</v>
      </c>
      <c r="C62" t="str">
        <f>IFERROR(INDEX('Master data'!$B$2:$CL$999,MATCH($B62,'Master data'!$A$2:$A$999,0),MATCH(C$1,'Master data'!$B$1:$CL$1,0)),"")</f>
        <v>England</v>
      </c>
      <c r="D62" t="str">
        <f>IFERROR(INDEX('Master data'!$B$2:$CL$999,MATCH($B62,'Master data'!$A$2:$A$999,0),MATCH(D$1,'Master data'!$B$1:$CL$1,0)),"")</f>
        <v>Striker</v>
      </c>
      <c r="E62" s="5">
        <f>IFERROR(INDEX('Master data'!$B$2:$CL$999,MATCH($B62,'Master data'!$A$2:$A$999,0),MATCH(E$1,'Master data'!$B$1:$CL$1,0)),"")</f>
        <v>2995000</v>
      </c>
      <c r="F62" s="7">
        <f>IFERROR(INDEX('Master data'!$B$2:$CL$999,MATCH($B62,'Master data'!$A$2:$A$999,0),MATCH(F$1,'Master data'!$B$1:$CL$1,0)),"")</f>
        <v>-5000</v>
      </c>
      <c r="G62" s="7">
        <f>IFERROR(INDEX('Master data'!$B$2:$CL$999,MATCH($B62,'Master data'!$A$2:$A$999,0),MATCH(G$1,'Master data'!$B$1:$CL$1,0)),"")</f>
        <v>-5000</v>
      </c>
      <c r="H62" s="7">
        <f>IFERROR(INDEX('Master data'!$B$2:$CL$999,MATCH($B62,'Master data'!$A$2:$A$999,0),MATCH(H$1,'Master data'!$B$1:$CL$1,0)),"")</f>
        <v>0</v>
      </c>
      <c r="I62" s="7">
        <f>IFERROR(INDEX('Master data'!$B$2:$CL$999,MATCH($B62,'Master data'!$A$2:$A$999,0),MATCH(I$1,'Master data'!$B$1:$CL$1,0)),"")</f>
        <v>-5000</v>
      </c>
      <c r="J62" s="7">
        <f>IFERROR(INDEX('Master data'!$B$2:$CL$999,MATCH($B62,'Master data'!$A$2:$A$999,0),MATCH(J$1,'Master data'!$B$1:$CL$1,0)),"")</f>
        <v>-5000</v>
      </c>
      <c r="K62" s="7">
        <f>IFERROR(INDEX('Master data'!$B$2:$CL$999,MATCH($B62,'Master data'!$A$2:$A$999,0),MATCH(K$1,'Master data'!$B$1:$CL$1,0)),"")</f>
        <v>0</v>
      </c>
      <c r="L62" s="7">
        <f>IFERROR(INDEX('Master data'!$B$2:$CL$999,MATCH($B62,'Master data'!$A$2:$A$999,0),MATCH(L$1,'Master data'!$B$1:$CL$1,0)),"")</f>
        <v>0</v>
      </c>
      <c r="M62" s="5">
        <f>IFERROR(INDEX('Master data'!$B$2:$CL$999,MATCH($B62,'Master data'!$A$2:$A$999,0),MATCH(M$1,'Master data'!$B$1:$CL$1,0)),"")</f>
        <v>-10802.469135802468</v>
      </c>
      <c r="N62" s="28">
        <f>IFERROR(INDEX('Master data'!$B$2:$CL$999,MATCH($B62,'Master data'!$A$2:$A$999,0),MATCH(N$1,'Master data'!$B$1:$CL$1,0)),"")</f>
        <v>-4.0000000000000001E-3</v>
      </c>
      <c r="O62" s="7">
        <f>IFERROR(INDEX('Master data'!$B$2:$CL$999,MATCH($B62,'Master data'!$A$2:$A$999,0),MATCH(O$1,'Master data'!$B$1:$CL$1,0)),"")</f>
        <v>0</v>
      </c>
      <c r="P62" s="5">
        <f>IFERROR(INDEX('Master data'!$B$2:$CL$999,MATCH($B62,'Master data'!$A$2:$A$999,0),MATCH(P$1,'Master data'!$B$1:$CL$1,0)),"")</f>
        <v>2995000</v>
      </c>
      <c r="Q62" s="5">
        <f>IFERROR(INDEX('Master data'!$B$2:$CL$999,MATCH($B62,'Master data'!$A$2:$A$999,0),MATCH(Q$1,'Master data'!$B$1:$CL$1,0)),"")</f>
        <v>2995000</v>
      </c>
    </row>
    <row r="63" spans="1:17" x14ac:dyDescent="0.3">
      <c r="A63">
        <f t="shared" si="0"/>
        <v>61</v>
      </c>
      <c r="B63" t="str">
        <f>IF('Master data'!A63="","",'Master data'!A63)</f>
        <v>Rúben Neves</v>
      </c>
      <c r="C63" t="str">
        <f>IFERROR(INDEX('Master data'!$B$2:$CL$999,MATCH($B63,'Master data'!$A$2:$A$999,0),MATCH(C$1,'Master data'!$B$1:$CL$1,0)),"")</f>
        <v>Portugal</v>
      </c>
      <c r="D63" t="str">
        <f>IFERROR(INDEX('Master data'!$B$2:$CL$999,MATCH($B63,'Master data'!$A$2:$A$999,0),MATCH(D$1,'Master data'!$B$1:$CL$1,0)),"")</f>
        <v>Midfield</v>
      </c>
      <c r="E63" s="5">
        <f>IFERROR(INDEX('Master data'!$B$2:$CL$999,MATCH($B63,'Master data'!$A$2:$A$999,0),MATCH(E$1,'Master data'!$B$1:$CL$1,0)),"")</f>
        <v>3495000</v>
      </c>
      <c r="F63" s="7">
        <f>IFERROR(INDEX('Master data'!$B$2:$CL$999,MATCH($B63,'Master data'!$A$2:$A$999,0),MATCH(F$1,'Master data'!$B$1:$CL$1,0)),"")</f>
        <v>22978.88056343839</v>
      </c>
      <c r="G63" s="7">
        <f>IFERROR(INDEX('Master data'!$B$2:$CL$999,MATCH($B63,'Master data'!$A$2:$A$999,0),MATCH(G$1,'Master data'!$B$1:$CL$1,0)),"")</f>
        <v>21938.581381203057</v>
      </c>
      <c r="H63" s="7">
        <f>IFERROR(INDEX('Master data'!$B$2:$CL$999,MATCH($B63,'Master data'!$A$2:$A$999,0),MATCH(H$1,'Master data'!$B$1:$CL$1,0)),"")</f>
        <v>0</v>
      </c>
      <c r="I63" s="7">
        <f>IFERROR(INDEX('Master data'!$B$2:$CL$999,MATCH($B63,'Master data'!$A$2:$A$999,0),MATCH(I$1,'Master data'!$B$1:$CL$1,0)),"")</f>
        <v>8047.2853651840178</v>
      </c>
      <c r="J63" s="7">
        <f>IFERROR(INDEX('Master data'!$B$2:$CL$999,MATCH($B63,'Master data'!$A$2:$A$999,0),MATCH(J$1,'Master data'!$B$1:$CL$1,0)),"")</f>
        <v>-5000</v>
      </c>
      <c r="K63" s="7">
        <f>IFERROR(INDEX('Master data'!$B$2:$CL$999,MATCH($B63,'Master data'!$A$2:$A$999,0),MATCH(K$1,'Master data'!$B$1:$CL$1,0)),"")</f>
        <v>0</v>
      </c>
      <c r="L63" s="7">
        <f>IFERROR(INDEX('Master data'!$B$2:$CL$999,MATCH($B63,'Master data'!$A$2:$A$999,0),MATCH(L$1,'Master data'!$B$1:$CL$1,0)),"")</f>
        <v>0</v>
      </c>
      <c r="M63" s="5">
        <f>IFERROR(INDEX('Master data'!$B$2:$CL$999,MATCH($B63,'Master data'!$A$2:$A$999,0),MATCH(M$1,'Master data'!$B$1:$CL$1,0)),"")</f>
        <v>39001.328012196187</v>
      </c>
      <c r="N63" s="28">
        <f>IFERROR(INDEX('Master data'!$B$2:$CL$999,MATCH($B63,'Master data'!$A$2:$A$999,0),MATCH(N$1,'Master data'!$B$1:$CL$1,0)),"")</f>
        <v>1.0999999999999999E-2</v>
      </c>
      <c r="O63" s="7">
        <f>IFERROR(INDEX('Master data'!$B$2:$CL$999,MATCH($B63,'Master data'!$A$2:$A$999,0),MATCH(O$1,'Master data'!$B$1:$CL$1,0)),"")</f>
        <v>0</v>
      </c>
      <c r="P63" s="5">
        <f>IFERROR(INDEX('Master data'!$B$2:$CL$999,MATCH($B63,'Master data'!$A$2:$A$999,0),MATCH(P$1,'Master data'!$B$1:$CL$1,0)),"")</f>
        <v>3495000</v>
      </c>
      <c r="Q63" s="5">
        <f>IFERROR(INDEX('Master data'!$B$2:$CL$999,MATCH($B63,'Master data'!$A$2:$A$999,0),MATCH(Q$1,'Master data'!$B$1:$CL$1,0)),"")</f>
        <v>3495000</v>
      </c>
    </row>
    <row r="64" spans="1:17" x14ac:dyDescent="0.3">
      <c r="A64">
        <f t="shared" si="0"/>
        <v>62</v>
      </c>
      <c r="B64" t="str">
        <f>IF('Master data'!A64="","",'Master data'!A64)</f>
        <v>Pablo Sarabia</v>
      </c>
      <c r="C64" t="str">
        <f>IFERROR(INDEX('Master data'!$B$2:$CL$999,MATCH($B64,'Master data'!$A$2:$A$999,0),MATCH(C$1,'Master data'!$B$1:$CL$1,0)),"")</f>
        <v>Spain</v>
      </c>
      <c r="D64" t="str">
        <f>IFERROR(INDEX('Master data'!$B$2:$CL$999,MATCH($B64,'Master data'!$A$2:$A$999,0),MATCH(D$1,'Master data'!$B$1:$CL$1,0)),"")</f>
        <v>Midfield</v>
      </c>
      <c r="E64" s="5">
        <f>IFERROR(INDEX('Master data'!$B$2:$CL$999,MATCH($B64,'Master data'!$A$2:$A$999,0),MATCH(E$1,'Master data'!$B$1:$CL$1,0)),"")</f>
        <v>3022000</v>
      </c>
      <c r="F64" s="7">
        <f>IFERROR(INDEX('Master data'!$B$2:$CL$999,MATCH($B64,'Master data'!$A$2:$A$999,0),MATCH(F$1,'Master data'!$B$1:$CL$1,0)),"")</f>
        <v>-5000</v>
      </c>
      <c r="G64" s="7">
        <f>IFERROR(INDEX('Master data'!$B$2:$CL$999,MATCH($B64,'Master data'!$A$2:$A$999,0),MATCH(G$1,'Master data'!$B$1:$CL$1,0)),"")</f>
        <v>-5000</v>
      </c>
      <c r="H64" s="7">
        <f>IFERROR(INDEX('Master data'!$B$2:$CL$999,MATCH($B64,'Master data'!$A$2:$A$999,0),MATCH(H$1,'Master data'!$B$1:$CL$1,0)),"")</f>
        <v>0</v>
      </c>
      <c r="I64" s="7">
        <f>IFERROR(INDEX('Master data'!$B$2:$CL$999,MATCH($B64,'Master data'!$A$2:$A$999,0),MATCH(I$1,'Master data'!$B$1:$CL$1,0)),"")</f>
        <v>-5000</v>
      </c>
      <c r="J64" s="7">
        <f>IFERROR(INDEX('Master data'!$B$2:$CL$999,MATCH($B64,'Master data'!$A$2:$A$999,0),MATCH(J$1,'Master data'!$B$1:$CL$1,0)),"")</f>
        <v>-5000</v>
      </c>
      <c r="K64" s="7">
        <f>IFERROR(INDEX('Master data'!$B$2:$CL$999,MATCH($B64,'Master data'!$A$2:$A$999,0),MATCH(K$1,'Master data'!$B$1:$CL$1,0)),"")</f>
        <v>0</v>
      </c>
      <c r="L64" s="7">
        <f>IFERROR(INDEX('Master data'!$B$2:$CL$999,MATCH($B64,'Master data'!$A$2:$A$999,0),MATCH(L$1,'Master data'!$B$1:$CL$1,0)),"")</f>
        <v>0</v>
      </c>
      <c r="M64" s="5">
        <f>IFERROR(INDEX('Master data'!$B$2:$CL$999,MATCH($B64,'Master data'!$A$2:$A$999,0),MATCH(M$1,'Master data'!$B$1:$CL$1,0)),"")</f>
        <v>-10802.469135802468</v>
      </c>
      <c r="N64" s="28">
        <f>IFERROR(INDEX('Master data'!$B$2:$CL$999,MATCH($B64,'Master data'!$A$2:$A$999,0),MATCH(N$1,'Master data'!$B$1:$CL$1,0)),"")</f>
        <v>-4.0000000000000001E-3</v>
      </c>
      <c r="O64" s="7">
        <f>IFERROR(INDEX('Master data'!$B$2:$CL$999,MATCH($B64,'Master data'!$A$2:$A$999,0),MATCH(O$1,'Master data'!$B$1:$CL$1,0)),"")</f>
        <v>0</v>
      </c>
      <c r="P64" s="5">
        <f>IFERROR(INDEX('Master data'!$B$2:$CL$999,MATCH($B64,'Master data'!$A$2:$A$999,0),MATCH(P$1,'Master data'!$B$1:$CL$1,0)),"")</f>
        <v>3022000</v>
      </c>
      <c r="Q64" s="5">
        <f>IFERROR(INDEX('Master data'!$B$2:$CL$999,MATCH($B64,'Master data'!$A$2:$A$999,0),MATCH(Q$1,'Master data'!$B$1:$CL$1,0)),"")</f>
        <v>3022000</v>
      </c>
    </row>
    <row r="65" spans="1:17" x14ac:dyDescent="0.3">
      <c r="A65">
        <f t="shared" si="0"/>
        <v>63</v>
      </c>
      <c r="B65" t="str">
        <f>IF('Master data'!A65="","",'Master data'!A65)</f>
        <v>Koke</v>
      </c>
      <c r="C65" t="str">
        <f>IFERROR(INDEX('Master data'!$B$2:$CL$999,MATCH($B65,'Master data'!$A$2:$A$999,0),MATCH(C$1,'Master data'!$B$1:$CL$1,0)),"")</f>
        <v>Spain</v>
      </c>
      <c r="D65" t="str">
        <f>IFERROR(INDEX('Master data'!$B$2:$CL$999,MATCH($B65,'Master data'!$A$2:$A$999,0),MATCH(D$1,'Master data'!$B$1:$CL$1,0)),"")</f>
        <v>Midfield</v>
      </c>
      <c r="E65" s="5">
        <f>IFERROR(INDEX('Master data'!$B$2:$CL$999,MATCH($B65,'Master data'!$A$2:$A$999,0),MATCH(E$1,'Master data'!$B$1:$CL$1,0)),"")</f>
        <v>4012000</v>
      </c>
      <c r="F65" s="7">
        <f>IFERROR(INDEX('Master data'!$B$2:$CL$999,MATCH($B65,'Master data'!$A$2:$A$999,0),MATCH(F$1,'Master data'!$B$1:$CL$1,0)),"")</f>
        <v>59160.851474902978</v>
      </c>
      <c r="G65" s="7">
        <f>IFERROR(INDEX('Master data'!$B$2:$CL$999,MATCH($B65,'Master data'!$A$2:$A$999,0),MATCH(G$1,'Master data'!$B$1:$CL$1,0)),"")</f>
        <v>71758.500671256392</v>
      </c>
      <c r="H65" s="7">
        <f>IFERROR(INDEX('Master data'!$B$2:$CL$999,MATCH($B65,'Master data'!$A$2:$A$999,0),MATCH(H$1,'Master data'!$B$1:$CL$1,0)),"")</f>
        <v>0</v>
      </c>
      <c r="I65" s="7">
        <f>IFERROR(INDEX('Master data'!$B$2:$CL$999,MATCH($B65,'Master data'!$A$2:$A$999,0),MATCH(I$1,'Master data'!$B$1:$CL$1,0)),"")</f>
        <v>60338.558627590523</v>
      </c>
      <c r="J65" s="7">
        <f>IFERROR(INDEX('Master data'!$B$2:$CL$999,MATCH($B65,'Master data'!$A$2:$A$999,0),MATCH(J$1,'Master data'!$B$1:$CL$1,0)),"")</f>
        <v>9454.1909851820528</v>
      </c>
      <c r="K65" s="7">
        <f>IFERROR(INDEX('Master data'!$B$2:$CL$999,MATCH($B65,'Master data'!$A$2:$A$999,0),MATCH(K$1,'Master data'!$B$1:$CL$1,0)),"")</f>
        <v>0</v>
      </c>
      <c r="L65" s="7">
        <f>IFERROR(INDEX('Master data'!$B$2:$CL$999,MATCH($B65,'Master data'!$A$2:$A$999,0),MATCH(L$1,'Master data'!$B$1:$CL$1,0)),"")</f>
        <v>0</v>
      </c>
      <c r="M65" s="5">
        <f>IFERROR(INDEX('Master data'!$B$2:$CL$999,MATCH($B65,'Master data'!$A$2:$A$999,0),MATCH(M$1,'Master data'!$B$1:$CL$1,0)),"")</f>
        <v>126745.43788321076</v>
      </c>
      <c r="N65" s="28">
        <f>IFERROR(INDEX('Master data'!$B$2:$CL$999,MATCH($B65,'Master data'!$A$2:$A$999,0),MATCH(N$1,'Master data'!$B$1:$CL$1,0)),"")</f>
        <v>3.2000000000000001E-2</v>
      </c>
      <c r="O65" s="7">
        <f>IFERROR(INDEX('Master data'!$B$2:$CL$999,MATCH($B65,'Master data'!$A$2:$A$999,0),MATCH(O$1,'Master data'!$B$1:$CL$1,0)),"")</f>
        <v>0</v>
      </c>
      <c r="P65" s="5">
        <f>IFERROR(INDEX('Master data'!$B$2:$CL$999,MATCH($B65,'Master data'!$A$2:$A$999,0),MATCH(P$1,'Master data'!$B$1:$CL$1,0)),"")</f>
        <v>4012000</v>
      </c>
      <c r="Q65" s="5">
        <f>IFERROR(INDEX('Master data'!$B$2:$CL$999,MATCH($B65,'Master data'!$A$2:$A$999,0),MATCH(Q$1,'Master data'!$B$1:$CL$1,0)),"")</f>
        <v>4012000</v>
      </c>
    </row>
    <row r="66" spans="1:17" x14ac:dyDescent="0.3">
      <c r="A66">
        <f t="shared" si="0"/>
        <v>64</v>
      </c>
      <c r="B66" t="str">
        <f>IF('Master data'!A66="","",'Master data'!A66)</f>
        <v>Adama Traoré</v>
      </c>
      <c r="C66" t="str">
        <f>IFERROR(INDEX('Master data'!$B$2:$CL$999,MATCH($B66,'Master data'!$A$2:$A$999,0),MATCH(C$1,'Master data'!$B$1:$CL$1,0)),"")</f>
        <v>Spain</v>
      </c>
      <c r="D66" t="str">
        <f>IFERROR(INDEX('Master data'!$B$2:$CL$999,MATCH($B66,'Master data'!$A$2:$A$999,0),MATCH(D$1,'Master data'!$B$1:$CL$1,0)),"")</f>
        <v>Striker</v>
      </c>
      <c r="E66" s="5">
        <f>IFERROR(INDEX('Master data'!$B$2:$CL$999,MATCH($B66,'Master data'!$A$2:$A$999,0),MATCH(E$1,'Master data'!$B$1:$CL$1,0)),"")</f>
        <v>2495000</v>
      </c>
      <c r="F66" s="7">
        <f>IFERROR(INDEX('Master data'!$B$2:$CL$999,MATCH($B66,'Master data'!$A$2:$A$999,0),MATCH(F$1,'Master data'!$B$1:$CL$1,0)),"")</f>
        <v>-5000</v>
      </c>
      <c r="G66" s="7">
        <f>IFERROR(INDEX('Master data'!$B$2:$CL$999,MATCH($B66,'Master data'!$A$2:$A$999,0),MATCH(G$1,'Master data'!$B$1:$CL$1,0)),"")</f>
        <v>-5000</v>
      </c>
      <c r="H66" s="7">
        <f>IFERROR(INDEX('Master data'!$B$2:$CL$999,MATCH($B66,'Master data'!$A$2:$A$999,0),MATCH(H$1,'Master data'!$B$1:$CL$1,0)),"")</f>
        <v>0</v>
      </c>
      <c r="I66" s="7">
        <f>IFERROR(INDEX('Master data'!$B$2:$CL$999,MATCH($B66,'Master data'!$A$2:$A$999,0),MATCH(I$1,'Master data'!$B$1:$CL$1,0)),"")</f>
        <v>-5000</v>
      </c>
      <c r="J66" s="7">
        <f>IFERROR(INDEX('Master data'!$B$2:$CL$999,MATCH($B66,'Master data'!$A$2:$A$999,0),MATCH(J$1,'Master data'!$B$1:$CL$1,0)),"")</f>
        <v>-5000</v>
      </c>
      <c r="K66" s="7">
        <f>IFERROR(INDEX('Master data'!$B$2:$CL$999,MATCH($B66,'Master data'!$A$2:$A$999,0),MATCH(K$1,'Master data'!$B$1:$CL$1,0)),"")</f>
        <v>0</v>
      </c>
      <c r="L66" s="7">
        <f>IFERROR(INDEX('Master data'!$B$2:$CL$999,MATCH($B66,'Master data'!$A$2:$A$999,0),MATCH(L$1,'Master data'!$B$1:$CL$1,0)),"")</f>
        <v>0</v>
      </c>
      <c r="M66" s="5">
        <f>IFERROR(INDEX('Master data'!$B$2:$CL$999,MATCH($B66,'Master data'!$A$2:$A$999,0),MATCH(M$1,'Master data'!$B$1:$CL$1,0)),"")</f>
        <v>-10802.469135802468</v>
      </c>
      <c r="N66" s="28">
        <f>IFERROR(INDEX('Master data'!$B$2:$CL$999,MATCH($B66,'Master data'!$A$2:$A$999,0),MATCH(N$1,'Master data'!$B$1:$CL$1,0)),"")</f>
        <v>-4.0000000000000001E-3</v>
      </c>
      <c r="O66" s="7">
        <f>IFERROR(INDEX('Master data'!$B$2:$CL$999,MATCH($B66,'Master data'!$A$2:$A$999,0),MATCH(O$1,'Master data'!$B$1:$CL$1,0)),"")</f>
        <v>0</v>
      </c>
      <c r="P66" s="5">
        <f>IFERROR(INDEX('Master data'!$B$2:$CL$999,MATCH($B66,'Master data'!$A$2:$A$999,0),MATCH(P$1,'Master data'!$B$1:$CL$1,0)),"")</f>
        <v>2495000</v>
      </c>
      <c r="Q66" s="5">
        <f>IFERROR(INDEX('Master data'!$B$2:$CL$999,MATCH($B66,'Master data'!$A$2:$A$999,0),MATCH(Q$1,'Master data'!$B$1:$CL$1,0)),"")</f>
        <v>2495000</v>
      </c>
    </row>
    <row r="67" spans="1:17" x14ac:dyDescent="0.3">
      <c r="A67">
        <f t="shared" ref="A67:A130" si="1">IF(B67="","",ROW()-2)</f>
        <v>65</v>
      </c>
      <c r="B67" t="str">
        <f>IF('Master data'!A67="","",'Master data'!A67)</f>
        <v>Wissam Ben Yedder</v>
      </c>
      <c r="C67" t="str">
        <f>IFERROR(INDEX('Master data'!$B$2:$CL$999,MATCH($B67,'Master data'!$A$2:$A$999,0),MATCH(C$1,'Master data'!$B$1:$CL$1,0)),"")</f>
        <v>France</v>
      </c>
      <c r="D67" t="str">
        <f>IFERROR(INDEX('Master data'!$B$2:$CL$999,MATCH($B67,'Master data'!$A$2:$A$999,0),MATCH(D$1,'Master data'!$B$1:$CL$1,0)),"")</f>
        <v>Striker</v>
      </c>
      <c r="E67" s="5">
        <f>IFERROR(INDEX('Master data'!$B$2:$CL$999,MATCH($B67,'Master data'!$A$2:$A$999,0),MATCH(E$1,'Master data'!$B$1:$CL$1,0)),"")</f>
        <v>4495000</v>
      </c>
      <c r="F67" s="7">
        <f>IFERROR(INDEX('Master data'!$B$2:$CL$999,MATCH($B67,'Master data'!$A$2:$A$999,0),MATCH(F$1,'Master data'!$B$1:$CL$1,0)),"")</f>
        <v>-5000</v>
      </c>
      <c r="G67" s="7">
        <f>IFERROR(INDEX('Master data'!$B$2:$CL$999,MATCH($B67,'Master data'!$A$2:$A$999,0),MATCH(G$1,'Master data'!$B$1:$CL$1,0)),"")</f>
        <v>-5000</v>
      </c>
      <c r="H67" s="7">
        <f>IFERROR(INDEX('Master data'!$B$2:$CL$999,MATCH($B67,'Master data'!$A$2:$A$999,0),MATCH(H$1,'Master data'!$B$1:$CL$1,0)),"")</f>
        <v>0</v>
      </c>
      <c r="I67" s="7">
        <f>IFERROR(INDEX('Master data'!$B$2:$CL$999,MATCH($B67,'Master data'!$A$2:$A$999,0),MATCH(I$1,'Master data'!$B$1:$CL$1,0)),"")</f>
        <v>-5000</v>
      </c>
      <c r="J67" s="7">
        <f>IFERROR(INDEX('Master data'!$B$2:$CL$999,MATCH($B67,'Master data'!$A$2:$A$999,0),MATCH(J$1,'Master data'!$B$1:$CL$1,0)),"")</f>
        <v>-5000</v>
      </c>
      <c r="K67" s="7">
        <f>IFERROR(INDEX('Master data'!$B$2:$CL$999,MATCH($B67,'Master data'!$A$2:$A$999,0),MATCH(K$1,'Master data'!$B$1:$CL$1,0)),"")</f>
        <v>0</v>
      </c>
      <c r="L67" s="7">
        <f>IFERROR(INDEX('Master data'!$B$2:$CL$999,MATCH($B67,'Master data'!$A$2:$A$999,0),MATCH(L$1,'Master data'!$B$1:$CL$1,0)),"")</f>
        <v>0</v>
      </c>
      <c r="M67" s="5">
        <f>IFERROR(INDEX('Master data'!$B$2:$CL$999,MATCH($B67,'Master data'!$A$2:$A$999,0),MATCH(M$1,'Master data'!$B$1:$CL$1,0)),"")</f>
        <v>-10802.469135802468</v>
      </c>
      <c r="N67" s="28">
        <f>IFERROR(INDEX('Master data'!$B$2:$CL$999,MATCH($B67,'Master data'!$A$2:$A$999,0),MATCH(N$1,'Master data'!$B$1:$CL$1,0)),"")</f>
        <v>-2E-3</v>
      </c>
      <c r="O67" s="7">
        <f>IFERROR(INDEX('Master data'!$B$2:$CL$999,MATCH($B67,'Master data'!$A$2:$A$999,0),MATCH(O$1,'Master data'!$B$1:$CL$1,0)),"")</f>
        <v>0</v>
      </c>
      <c r="P67" s="5">
        <f>IFERROR(INDEX('Master data'!$B$2:$CL$999,MATCH($B67,'Master data'!$A$2:$A$999,0),MATCH(P$1,'Master data'!$B$1:$CL$1,0)),"")</f>
        <v>4495000</v>
      </c>
      <c r="Q67" s="5">
        <f>IFERROR(INDEX('Master data'!$B$2:$CL$999,MATCH($B67,'Master data'!$A$2:$A$999,0),MATCH(Q$1,'Master data'!$B$1:$CL$1,0)),"")</f>
        <v>4495000</v>
      </c>
    </row>
    <row r="68" spans="1:17" x14ac:dyDescent="0.3">
      <c r="A68">
        <f t="shared" si="1"/>
        <v>66</v>
      </c>
      <c r="B68" t="str">
        <f>IF('Master data'!A68="","",'Master data'!A68)</f>
        <v>Martin Braithwaite</v>
      </c>
      <c r="C68" t="str">
        <f>IFERROR(INDEX('Master data'!$B$2:$CL$999,MATCH($B68,'Master data'!$A$2:$A$999,0),MATCH(C$1,'Master data'!$B$1:$CL$1,0)),"")</f>
        <v>Denmark</v>
      </c>
      <c r="D68" t="str">
        <f>IFERROR(INDEX('Master data'!$B$2:$CL$999,MATCH($B68,'Master data'!$A$2:$A$999,0),MATCH(D$1,'Master data'!$B$1:$CL$1,0)),"")</f>
        <v>Striker</v>
      </c>
      <c r="E68" s="5">
        <f>IFERROR(INDEX('Master data'!$B$2:$CL$999,MATCH($B68,'Master data'!$A$2:$A$999,0),MATCH(E$1,'Master data'!$B$1:$CL$1,0)),"")</f>
        <v>4484000</v>
      </c>
      <c r="F68" s="7">
        <f>IFERROR(INDEX('Master data'!$B$2:$CL$999,MATCH($B68,'Master data'!$A$2:$A$999,0),MATCH(F$1,'Master data'!$B$1:$CL$1,0)),"")</f>
        <v>32428.011460442423</v>
      </c>
      <c r="G68" s="7">
        <f>IFERROR(INDEX('Master data'!$B$2:$CL$999,MATCH($B68,'Master data'!$A$2:$A$999,0),MATCH(G$1,'Master data'!$B$1:$CL$1,0)),"")</f>
        <v>63030.552780823986</v>
      </c>
      <c r="H68" s="7">
        <f>IFERROR(INDEX('Master data'!$B$2:$CL$999,MATCH($B68,'Master data'!$A$2:$A$999,0),MATCH(H$1,'Master data'!$B$1:$CL$1,0)),"")</f>
        <v>0</v>
      </c>
      <c r="I68" s="7">
        <f>IFERROR(INDEX('Master data'!$B$2:$CL$999,MATCH($B68,'Master data'!$A$2:$A$999,0),MATCH(I$1,'Master data'!$B$1:$CL$1,0)),"")</f>
        <v>3202.4165807242607</v>
      </c>
      <c r="J68" s="7">
        <f>IFERROR(INDEX('Master data'!$B$2:$CL$999,MATCH($B68,'Master data'!$A$2:$A$999,0),MATCH(J$1,'Master data'!$B$1:$CL$1,0)),"")</f>
        <v>-5000</v>
      </c>
      <c r="K68" s="7">
        <f>IFERROR(INDEX('Master data'!$B$2:$CL$999,MATCH($B68,'Master data'!$A$2:$A$999,0),MATCH(K$1,'Master data'!$B$1:$CL$1,0)),"")</f>
        <v>0</v>
      </c>
      <c r="L68" s="7">
        <f>IFERROR(INDEX('Master data'!$B$2:$CL$999,MATCH($B68,'Master data'!$A$2:$A$999,0),MATCH(L$1,'Master data'!$B$1:$CL$1,0)),"")</f>
        <v>0</v>
      </c>
      <c r="M68" s="5">
        <f>IFERROR(INDEX('Master data'!$B$2:$CL$999,MATCH($B68,'Master data'!$A$2:$A$999,0),MATCH(M$1,'Master data'!$B$1:$CL$1,0)),"")</f>
        <v>74409.589832070531</v>
      </c>
      <c r="N68" s="28">
        <f>IFERROR(INDEX('Master data'!$B$2:$CL$999,MATCH($B68,'Master data'!$A$2:$A$999,0),MATCH(N$1,'Master data'!$B$1:$CL$1,0)),"")</f>
        <v>1.7000000000000001E-2</v>
      </c>
      <c r="O68" s="7">
        <f>IFERROR(INDEX('Master data'!$B$2:$CL$999,MATCH($B68,'Master data'!$A$2:$A$999,0),MATCH(O$1,'Master data'!$B$1:$CL$1,0)),"")</f>
        <v>0</v>
      </c>
      <c r="P68" s="5">
        <f>IFERROR(INDEX('Master data'!$B$2:$CL$999,MATCH($B68,'Master data'!$A$2:$A$999,0),MATCH(P$1,'Master data'!$B$1:$CL$1,0)),"")</f>
        <v>4484000</v>
      </c>
      <c r="Q68" s="5">
        <f>IFERROR(INDEX('Master data'!$B$2:$CL$999,MATCH($B68,'Master data'!$A$2:$A$999,0),MATCH(Q$1,'Master data'!$B$1:$CL$1,0)),"")</f>
        <v>4484000</v>
      </c>
    </row>
    <row r="69" spans="1:17" x14ac:dyDescent="0.3">
      <c r="A69">
        <f t="shared" si="1"/>
        <v>67</v>
      </c>
      <c r="B69" t="str">
        <f>IF('Master data'!A69="","",'Master data'!A69)</f>
        <v>Georginio Wijnaldum</v>
      </c>
      <c r="C69" t="str">
        <f>IFERROR(INDEX('Master data'!$B$2:$CL$999,MATCH($B69,'Master data'!$A$2:$A$999,0),MATCH(C$1,'Master data'!$B$1:$CL$1,0)),"")</f>
        <v>Netherlands</v>
      </c>
      <c r="D69" t="str">
        <f>IFERROR(INDEX('Master data'!$B$2:$CL$999,MATCH($B69,'Master data'!$A$2:$A$999,0),MATCH(D$1,'Master data'!$B$1:$CL$1,0)),"")</f>
        <v>Midfield</v>
      </c>
      <c r="E69" s="5">
        <f>IFERROR(INDEX('Master data'!$B$2:$CL$999,MATCH($B69,'Master data'!$A$2:$A$999,0),MATCH(E$1,'Master data'!$B$1:$CL$1,0)),"")</f>
        <v>5681000</v>
      </c>
      <c r="F69" s="7">
        <f>IFERROR(INDEX('Master data'!$B$2:$CL$999,MATCH($B69,'Master data'!$A$2:$A$999,0),MATCH(F$1,'Master data'!$B$1:$CL$1,0)),"")</f>
        <v>93534.055096322016</v>
      </c>
      <c r="G69" s="7">
        <f>IFERROR(INDEX('Master data'!$B$2:$CL$999,MATCH($B69,'Master data'!$A$2:$A$999,0),MATCH(G$1,'Master data'!$B$1:$CL$1,0)),"")</f>
        <v>124217.15203238142</v>
      </c>
      <c r="H69" s="7">
        <f>IFERROR(INDEX('Master data'!$B$2:$CL$999,MATCH($B69,'Master data'!$A$2:$A$999,0),MATCH(H$1,'Master data'!$B$1:$CL$1,0)),"")</f>
        <v>0</v>
      </c>
      <c r="I69" s="7">
        <f>IFERROR(INDEX('Master data'!$B$2:$CL$999,MATCH($B69,'Master data'!$A$2:$A$999,0),MATCH(I$1,'Master data'!$B$1:$CL$1,0)),"")</f>
        <v>102377.45465391778</v>
      </c>
      <c r="J69" s="7">
        <f>IFERROR(INDEX('Master data'!$B$2:$CL$999,MATCH($B69,'Master data'!$A$2:$A$999,0),MATCH(J$1,'Master data'!$B$1:$CL$1,0)),"")</f>
        <v>20166.188153004496</v>
      </c>
      <c r="K69" s="7">
        <f>IFERROR(INDEX('Master data'!$B$2:$CL$999,MATCH($B69,'Master data'!$A$2:$A$999,0),MATCH(K$1,'Master data'!$B$1:$CL$1,0)),"")</f>
        <v>0</v>
      </c>
      <c r="L69" s="7">
        <f>IFERROR(INDEX('Master data'!$B$2:$CL$999,MATCH($B69,'Master data'!$A$2:$A$999,0),MATCH(L$1,'Master data'!$B$1:$CL$1,0)),"")</f>
        <v>0</v>
      </c>
      <c r="M69" s="5">
        <f>IFERROR(INDEX('Master data'!$B$2:$CL$999,MATCH($B69,'Master data'!$A$2:$A$999,0),MATCH(M$1,'Master data'!$B$1:$CL$1,0)),"")</f>
        <v>210662.99499620716</v>
      </c>
      <c r="N69" s="28">
        <f>IFERROR(INDEX('Master data'!$B$2:$CL$999,MATCH($B69,'Master data'!$A$2:$A$999,0),MATCH(N$1,'Master data'!$B$1:$CL$1,0)),"")</f>
        <v>3.6999999999999998E-2</v>
      </c>
      <c r="O69" s="7">
        <f>IFERROR(INDEX('Master data'!$B$2:$CL$999,MATCH($B69,'Master data'!$A$2:$A$999,0),MATCH(O$1,'Master data'!$B$1:$CL$1,0)),"")</f>
        <v>0</v>
      </c>
      <c r="P69" s="5">
        <f>IFERROR(INDEX('Master data'!$B$2:$CL$999,MATCH($B69,'Master data'!$A$2:$A$999,0),MATCH(P$1,'Master data'!$B$1:$CL$1,0)),"")</f>
        <v>5681000</v>
      </c>
      <c r="Q69" s="5">
        <f>IFERROR(INDEX('Master data'!$B$2:$CL$999,MATCH($B69,'Master data'!$A$2:$A$999,0),MATCH(Q$1,'Master data'!$B$1:$CL$1,0)),"")</f>
        <v>5681000</v>
      </c>
    </row>
    <row r="70" spans="1:17" x14ac:dyDescent="0.3">
      <c r="A70">
        <f t="shared" si="1"/>
        <v>68</v>
      </c>
      <c r="B70" t="str">
        <f>IF('Master data'!A70="","",'Master data'!A70)</f>
        <v>Mateo Kovačić</v>
      </c>
      <c r="C70" t="str">
        <f>IFERROR(INDEX('Master data'!$B$2:$CL$999,MATCH($B70,'Master data'!$A$2:$A$999,0),MATCH(C$1,'Master data'!$B$1:$CL$1,0)),"")</f>
        <v>Croatia</v>
      </c>
      <c r="D70" t="str">
        <f>IFERROR(INDEX('Master data'!$B$2:$CL$999,MATCH($B70,'Master data'!$A$2:$A$999,0),MATCH(D$1,'Master data'!$B$1:$CL$1,0)),"")</f>
        <v>Midfield</v>
      </c>
      <c r="E70" s="5">
        <f>IFERROR(INDEX('Master data'!$B$2:$CL$999,MATCH($B70,'Master data'!$A$2:$A$999,0),MATCH(E$1,'Master data'!$B$1:$CL$1,0)),"")</f>
        <v>2964000</v>
      </c>
      <c r="F70" s="7">
        <f>IFERROR(INDEX('Master data'!$B$2:$CL$999,MATCH($B70,'Master data'!$A$2:$A$999,0),MATCH(F$1,'Master data'!$B$1:$CL$1,0)),"")</f>
        <v>28414.767099575802</v>
      </c>
      <c r="G70" s="7">
        <f>IFERROR(INDEX('Master data'!$B$2:$CL$999,MATCH($B70,'Master data'!$A$2:$A$999,0),MATCH(G$1,'Master data'!$B$1:$CL$1,0)),"")</f>
        <v>31753.840031439668</v>
      </c>
      <c r="H70" s="7">
        <f>IFERROR(INDEX('Master data'!$B$2:$CL$999,MATCH($B70,'Master data'!$A$2:$A$999,0),MATCH(H$1,'Master data'!$B$1:$CL$1,0)),"")</f>
        <v>0</v>
      </c>
      <c r="I70" s="7">
        <f>IFERROR(INDEX('Master data'!$B$2:$CL$999,MATCH($B70,'Master data'!$A$2:$A$999,0),MATCH(I$1,'Master data'!$B$1:$CL$1,0)),"")</f>
        <v>9082.8517247164436</v>
      </c>
      <c r="J70" s="7">
        <f>IFERROR(INDEX('Master data'!$B$2:$CL$999,MATCH($B70,'Master data'!$A$2:$A$999,0),MATCH(J$1,'Master data'!$B$1:$CL$1,0)),"")</f>
        <v>-5000</v>
      </c>
      <c r="K70" s="7">
        <f>IFERROR(INDEX('Master data'!$B$2:$CL$999,MATCH($B70,'Master data'!$A$2:$A$999,0),MATCH(K$1,'Master data'!$B$1:$CL$1,0)),"")</f>
        <v>0</v>
      </c>
      <c r="L70" s="7">
        <f>IFERROR(INDEX('Master data'!$B$2:$CL$999,MATCH($B70,'Master data'!$A$2:$A$999,0),MATCH(L$1,'Master data'!$B$1:$CL$1,0)),"")</f>
        <v>0</v>
      </c>
      <c r="M70" s="5">
        <f>IFERROR(INDEX('Master data'!$B$2:$CL$999,MATCH($B70,'Master data'!$A$2:$A$999,0),MATCH(M$1,'Master data'!$B$1:$CL$1,0)),"")</f>
        <v>51287.554792056493</v>
      </c>
      <c r="N70" s="28">
        <f>IFERROR(INDEX('Master data'!$B$2:$CL$999,MATCH($B70,'Master data'!$A$2:$A$999,0),MATCH(N$1,'Master data'!$B$1:$CL$1,0)),"")</f>
        <v>1.7000000000000001E-2</v>
      </c>
      <c r="O70" s="7">
        <f>IFERROR(INDEX('Master data'!$B$2:$CL$999,MATCH($B70,'Master data'!$A$2:$A$999,0),MATCH(O$1,'Master data'!$B$1:$CL$1,0)),"")</f>
        <v>0</v>
      </c>
      <c r="P70" s="5">
        <f>IFERROR(INDEX('Master data'!$B$2:$CL$999,MATCH($B70,'Master data'!$A$2:$A$999,0),MATCH(P$1,'Master data'!$B$1:$CL$1,0)),"")</f>
        <v>2964000</v>
      </c>
      <c r="Q70" s="5">
        <f>IFERROR(INDEX('Master data'!$B$2:$CL$999,MATCH($B70,'Master data'!$A$2:$A$999,0),MATCH(Q$1,'Master data'!$B$1:$CL$1,0)),"")</f>
        <v>2964000</v>
      </c>
    </row>
    <row r="71" spans="1:17" x14ac:dyDescent="0.3">
      <c r="A71">
        <f t="shared" si="1"/>
        <v>69</v>
      </c>
      <c r="B71" t="str">
        <f>IF('Master data'!A71="","",'Master data'!A71)</f>
        <v>Marco Verratti</v>
      </c>
      <c r="C71" t="str">
        <f>IFERROR(INDEX('Master data'!$B$2:$CL$999,MATCH($B71,'Master data'!$A$2:$A$999,0),MATCH(C$1,'Master data'!$B$1:$CL$1,0)),"")</f>
        <v>Italy</v>
      </c>
      <c r="D71" t="str">
        <f>IFERROR(INDEX('Master data'!$B$2:$CL$999,MATCH($B71,'Master data'!$A$2:$A$999,0),MATCH(D$1,'Master data'!$B$1:$CL$1,0)),"")</f>
        <v>Midfield</v>
      </c>
      <c r="E71" s="5">
        <f>IFERROR(INDEX('Master data'!$B$2:$CL$999,MATCH($B71,'Master data'!$A$2:$A$999,0),MATCH(E$1,'Master data'!$B$1:$CL$1,0)),"")</f>
        <v>4495000</v>
      </c>
      <c r="F71" s="7">
        <f>IFERROR(INDEX('Master data'!$B$2:$CL$999,MATCH($B71,'Master data'!$A$2:$A$999,0),MATCH(F$1,'Master data'!$B$1:$CL$1,0)),"")</f>
        <v>-5000</v>
      </c>
      <c r="G71" s="7">
        <f>IFERROR(INDEX('Master data'!$B$2:$CL$999,MATCH($B71,'Master data'!$A$2:$A$999,0),MATCH(G$1,'Master data'!$B$1:$CL$1,0)),"")</f>
        <v>-5000</v>
      </c>
      <c r="H71" s="7">
        <f>IFERROR(INDEX('Master data'!$B$2:$CL$999,MATCH($B71,'Master data'!$A$2:$A$999,0),MATCH(H$1,'Master data'!$B$1:$CL$1,0)),"")</f>
        <v>0</v>
      </c>
      <c r="I71" s="7">
        <f>IFERROR(INDEX('Master data'!$B$2:$CL$999,MATCH($B71,'Master data'!$A$2:$A$999,0),MATCH(I$1,'Master data'!$B$1:$CL$1,0)),"")</f>
        <v>-5000</v>
      </c>
      <c r="J71" s="7">
        <f>IFERROR(INDEX('Master data'!$B$2:$CL$999,MATCH($B71,'Master data'!$A$2:$A$999,0),MATCH(J$1,'Master data'!$B$1:$CL$1,0)),"")</f>
        <v>-5000</v>
      </c>
      <c r="K71" s="7">
        <f>IFERROR(INDEX('Master data'!$B$2:$CL$999,MATCH($B71,'Master data'!$A$2:$A$999,0),MATCH(K$1,'Master data'!$B$1:$CL$1,0)),"")</f>
        <v>0</v>
      </c>
      <c r="L71" s="7">
        <f>IFERROR(INDEX('Master data'!$B$2:$CL$999,MATCH($B71,'Master data'!$A$2:$A$999,0),MATCH(L$1,'Master data'!$B$1:$CL$1,0)),"")</f>
        <v>0</v>
      </c>
      <c r="M71" s="5">
        <f>IFERROR(INDEX('Master data'!$B$2:$CL$999,MATCH($B71,'Master data'!$A$2:$A$999,0),MATCH(M$1,'Master data'!$B$1:$CL$1,0)),"")</f>
        <v>-10802.469135802468</v>
      </c>
      <c r="N71" s="28">
        <f>IFERROR(INDEX('Master data'!$B$2:$CL$999,MATCH($B71,'Master data'!$A$2:$A$999,0),MATCH(N$1,'Master data'!$B$1:$CL$1,0)),"")</f>
        <v>-2E-3</v>
      </c>
      <c r="O71" s="7">
        <f>IFERROR(INDEX('Master data'!$B$2:$CL$999,MATCH($B71,'Master data'!$A$2:$A$999,0),MATCH(O$1,'Master data'!$B$1:$CL$1,0)),"")</f>
        <v>0</v>
      </c>
      <c r="P71" s="5">
        <f>IFERROR(INDEX('Master data'!$B$2:$CL$999,MATCH($B71,'Master data'!$A$2:$A$999,0),MATCH(P$1,'Master data'!$B$1:$CL$1,0)),"")</f>
        <v>4495000</v>
      </c>
      <c r="Q71" s="5">
        <f>IFERROR(INDEX('Master data'!$B$2:$CL$999,MATCH($B71,'Master data'!$A$2:$A$999,0),MATCH(Q$1,'Master data'!$B$1:$CL$1,0)),"")</f>
        <v>4495000</v>
      </c>
    </row>
    <row r="72" spans="1:17" x14ac:dyDescent="0.3">
      <c r="A72">
        <f t="shared" si="1"/>
        <v>70</v>
      </c>
      <c r="B72" t="str">
        <f>IF('Master data'!A72="","",'Master data'!A72)</f>
        <v>Federico Bernardeschi</v>
      </c>
      <c r="C72" t="str">
        <f>IFERROR(INDEX('Master data'!$B$2:$CL$999,MATCH($B72,'Master data'!$A$2:$A$999,0),MATCH(C$1,'Master data'!$B$1:$CL$1,0)),"")</f>
        <v>Italy</v>
      </c>
      <c r="D72" t="str">
        <f>IFERROR(INDEX('Master data'!$B$2:$CL$999,MATCH($B72,'Master data'!$A$2:$A$999,0),MATCH(D$1,'Master data'!$B$1:$CL$1,0)),"")</f>
        <v>Midfield</v>
      </c>
      <c r="E72" s="5">
        <f>IFERROR(INDEX('Master data'!$B$2:$CL$999,MATCH($B72,'Master data'!$A$2:$A$999,0),MATCH(E$1,'Master data'!$B$1:$CL$1,0)),"")</f>
        <v>4032000</v>
      </c>
      <c r="F72" s="7">
        <f>IFERROR(INDEX('Master data'!$B$2:$CL$999,MATCH($B72,'Master data'!$A$2:$A$999,0),MATCH(F$1,'Master data'!$B$1:$CL$1,0)),"")</f>
        <v>-5000</v>
      </c>
      <c r="G72" s="7">
        <f>IFERROR(INDEX('Master data'!$B$2:$CL$999,MATCH($B72,'Master data'!$A$2:$A$999,0),MATCH(G$1,'Master data'!$B$1:$CL$1,0)),"")</f>
        <v>-5000</v>
      </c>
      <c r="H72" s="7">
        <f>IFERROR(INDEX('Master data'!$B$2:$CL$999,MATCH($B72,'Master data'!$A$2:$A$999,0),MATCH(H$1,'Master data'!$B$1:$CL$1,0)),"")</f>
        <v>0</v>
      </c>
      <c r="I72" s="7">
        <f>IFERROR(INDEX('Master data'!$B$2:$CL$999,MATCH($B72,'Master data'!$A$2:$A$999,0),MATCH(I$1,'Master data'!$B$1:$CL$1,0)),"")</f>
        <v>-5000</v>
      </c>
      <c r="J72" s="7">
        <f>IFERROR(INDEX('Master data'!$B$2:$CL$999,MATCH($B72,'Master data'!$A$2:$A$999,0),MATCH(J$1,'Master data'!$B$1:$CL$1,0)),"")</f>
        <v>-5000</v>
      </c>
      <c r="K72" s="7">
        <f>IFERROR(INDEX('Master data'!$B$2:$CL$999,MATCH($B72,'Master data'!$A$2:$A$999,0),MATCH(K$1,'Master data'!$B$1:$CL$1,0)),"")</f>
        <v>0</v>
      </c>
      <c r="L72" s="7">
        <f>IFERROR(INDEX('Master data'!$B$2:$CL$999,MATCH($B72,'Master data'!$A$2:$A$999,0),MATCH(L$1,'Master data'!$B$1:$CL$1,0)),"")</f>
        <v>0</v>
      </c>
      <c r="M72" s="5">
        <f>IFERROR(INDEX('Master data'!$B$2:$CL$999,MATCH($B72,'Master data'!$A$2:$A$999,0),MATCH(M$1,'Master data'!$B$1:$CL$1,0)),"")</f>
        <v>-10802.469135802468</v>
      </c>
      <c r="N72" s="28">
        <f>IFERROR(INDEX('Master data'!$B$2:$CL$999,MATCH($B72,'Master data'!$A$2:$A$999,0),MATCH(N$1,'Master data'!$B$1:$CL$1,0)),"")</f>
        <v>-3.0000000000000001E-3</v>
      </c>
      <c r="O72" s="7">
        <f>IFERROR(INDEX('Master data'!$B$2:$CL$999,MATCH($B72,'Master data'!$A$2:$A$999,0),MATCH(O$1,'Master data'!$B$1:$CL$1,0)),"")</f>
        <v>0</v>
      </c>
      <c r="P72" s="5">
        <f>IFERROR(INDEX('Master data'!$B$2:$CL$999,MATCH($B72,'Master data'!$A$2:$A$999,0),MATCH(P$1,'Master data'!$B$1:$CL$1,0)),"")</f>
        <v>4032000</v>
      </c>
      <c r="Q72" s="5">
        <f>IFERROR(INDEX('Master data'!$B$2:$CL$999,MATCH($B72,'Master data'!$A$2:$A$999,0),MATCH(Q$1,'Master data'!$B$1:$CL$1,0)),"")</f>
        <v>4032000</v>
      </c>
    </row>
    <row r="73" spans="1:17" x14ac:dyDescent="0.3">
      <c r="A73">
        <f t="shared" si="1"/>
        <v>71</v>
      </c>
      <c r="B73" t="str">
        <f>IF('Master data'!A73="","",'Master data'!A73)</f>
        <v>Jorginho</v>
      </c>
      <c r="C73" t="str">
        <f>IFERROR(INDEX('Master data'!$B$2:$CL$999,MATCH($B73,'Master data'!$A$2:$A$999,0),MATCH(C$1,'Master data'!$B$1:$CL$1,0)),"")</f>
        <v>Italy</v>
      </c>
      <c r="D73" t="str">
        <f>IFERROR(INDEX('Master data'!$B$2:$CL$999,MATCH($B73,'Master data'!$A$2:$A$999,0),MATCH(D$1,'Master data'!$B$1:$CL$1,0)),"")</f>
        <v>Midfield</v>
      </c>
      <c r="E73" s="5">
        <f>IFERROR(INDEX('Master data'!$B$2:$CL$999,MATCH($B73,'Master data'!$A$2:$A$999,0),MATCH(E$1,'Master data'!$B$1:$CL$1,0)),"")</f>
        <v>4062000</v>
      </c>
      <c r="F73" s="7">
        <f>IFERROR(INDEX('Master data'!$B$2:$CL$999,MATCH($B73,'Master data'!$A$2:$A$999,0),MATCH(F$1,'Master data'!$B$1:$CL$1,0)),"")</f>
        <v>61566.276127808516</v>
      </c>
      <c r="G73" s="7">
        <f>IFERROR(INDEX('Master data'!$B$2:$CL$999,MATCH($B73,'Master data'!$A$2:$A$999,0),MATCH(G$1,'Master data'!$B$1:$CL$1,0)),"")</f>
        <v>69294.223912948713</v>
      </c>
      <c r="H73" s="7">
        <f>IFERROR(INDEX('Master data'!$B$2:$CL$999,MATCH($B73,'Master data'!$A$2:$A$999,0),MATCH(H$1,'Master data'!$B$1:$CL$1,0)),"")</f>
        <v>0</v>
      </c>
      <c r="I73" s="7">
        <f>IFERROR(INDEX('Master data'!$B$2:$CL$999,MATCH($B73,'Master data'!$A$2:$A$999,0),MATCH(I$1,'Master data'!$B$1:$CL$1,0)),"")</f>
        <v>58363.968687229732</v>
      </c>
      <c r="J73" s="7">
        <f>IFERROR(INDEX('Master data'!$B$2:$CL$999,MATCH($B73,'Master data'!$A$2:$A$999,0),MATCH(J$1,'Master data'!$B$1:$CL$1,0)),"")</f>
        <v>8314.14973987126</v>
      </c>
      <c r="K73" s="7">
        <f>IFERROR(INDEX('Master data'!$B$2:$CL$999,MATCH($B73,'Master data'!$A$2:$A$999,0),MATCH(K$1,'Master data'!$B$1:$CL$1,0)),"")</f>
        <v>0</v>
      </c>
      <c r="L73" s="7">
        <f>IFERROR(INDEX('Master data'!$B$2:$CL$999,MATCH($B73,'Master data'!$A$2:$A$999,0),MATCH(L$1,'Master data'!$B$1:$CL$1,0)),"")</f>
        <v>0</v>
      </c>
      <c r="M73" s="5">
        <f>IFERROR(INDEX('Master data'!$B$2:$CL$999,MATCH($B73,'Master data'!$A$2:$A$999,0),MATCH(M$1,'Master data'!$B$1:$CL$1,0)),"")</f>
        <v>126697.75434547129</v>
      </c>
      <c r="N73" s="28">
        <f>IFERROR(INDEX('Master data'!$B$2:$CL$999,MATCH($B73,'Master data'!$A$2:$A$999,0),MATCH(N$1,'Master data'!$B$1:$CL$1,0)),"")</f>
        <v>3.1E-2</v>
      </c>
      <c r="O73" s="7">
        <f>IFERROR(INDEX('Master data'!$B$2:$CL$999,MATCH($B73,'Master data'!$A$2:$A$999,0),MATCH(O$1,'Master data'!$B$1:$CL$1,0)),"")</f>
        <v>0</v>
      </c>
      <c r="P73" s="5">
        <f>IFERROR(INDEX('Master data'!$B$2:$CL$999,MATCH($B73,'Master data'!$A$2:$A$999,0),MATCH(P$1,'Master data'!$B$1:$CL$1,0)),"")</f>
        <v>4062000</v>
      </c>
      <c r="Q73" s="5">
        <f>IFERROR(INDEX('Master data'!$B$2:$CL$999,MATCH($B73,'Master data'!$A$2:$A$999,0),MATCH(Q$1,'Master data'!$B$1:$CL$1,0)),"")</f>
        <v>4062000</v>
      </c>
    </row>
    <row r="74" spans="1:17" x14ac:dyDescent="0.3">
      <c r="A74">
        <f t="shared" si="1"/>
        <v>72</v>
      </c>
      <c r="B74" t="str">
        <f>IF('Master data'!A74="","",'Master data'!A74)</f>
        <v>Nicolò Barella</v>
      </c>
      <c r="C74" t="str">
        <f>IFERROR(INDEX('Master data'!$B$2:$CL$999,MATCH($B74,'Master data'!$A$2:$A$999,0),MATCH(C$1,'Master data'!$B$1:$CL$1,0)),"")</f>
        <v>Italy</v>
      </c>
      <c r="D74" t="str">
        <f>IFERROR(INDEX('Master data'!$B$2:$CL$999,MATCH($B74,'Master data'!$A$2:$A$999,0),MATCH(D$1,'Master data'!$B$1:$CL$1,0)),"")</f>
        <v>Midfield</v>
      </c>
      <c r="E74" s="5">
        <f>IFERROR(INDEX('Master data'!$B$2:$CL$999,MATCH($B74,'Master data'!$A$2:$A$999,0),MATCH(E$1,'Master data'!$B$1:$CL$1,0)),"")</f>
        <v>4062000</v>
      </c>
      <c r="F74" s="7">
        <f>IFERROR(INDEX('Master data'!$B$2:$CL$999,MATCH($B74,'Master data'!$A$2:$A$999,0),MATCH(F$1,'Master data'!$B$1:$CL$1,0)),"")</f>
        <v>60833.672420078765</v>
      </c>
      <c r="G74" s="7">
        <f>IFERROR(INDEX('Master data'!$B$2:$CL$999,MATCH($B74,'Master data'!$A$2:$A$999,0),MATCH(G$1,'Master data'!$B$1:$CL$1,0)),"")</f>
        <v>68446.690555467008</v>
      </c>
      <c r="H74" s="7">
        <f>IFERROR(INDEX('Master data'!$B$2:$CL$999,MATCH($B74,'Master data'!$A$2:$A$999,0),MATCH(H$1,'Master data'!$B$1:$CL$1,0)),"")</f>
        <v>0</v>
      </c>
      <c r="I74" s="7">
        <f>IFERROR(INDEX('Master data'!$B$2:$CL$999,MATCH($B74,'Master data'!$A$2:$A$999,0),MATCH(I$1,'Master data'!$B$1:$CL$1,0)),"")</f>
        <v>57627.13748284911</v>
      </c>
      <c r="J74" s="7">
        <f>IFERROR(INDEX('Master data'!$B$2:$CL$999,MATCH($B74,'Master data'!$A$2:$A$999,0),MATCH(J$1,'Master data'!$B$1:$CL$1,0)),"")</f>
        <v>7955.9552831765759</v>
      </c>
      <c r="K74" s="7">
        <f>IFERROR(INDEX('Master data'!$B$2:$CL$999,MATCH($B74,'Master data'!$A$2:$A$999,0),MATCH(K$1,'Master data'!$B$1:$CL$1,0)),"")</f>
        <v>0</v>
      </c>
      <c r="L74" s="7">
        <f>IFERROR(INDEX('Master data'!$B$2:$CL$999,MATCH($B74,'Master data'!$A$2:$A$999,0),MATCH(L$1,'Master data'!$B$1:$CL$1,0)),"")</f>
        <v>0</v>
      </c>
      <c r="M74" s="5">
        <f>IFERROR(INDEX('Master data'!$B$2:$CL$999,MATCH($B74,'Master data'!$A$2:$A$999,0),MATCH(M$1,'Master data'!$B$1:$CL$1,0)),"")</f>
        <v>125111.05358198521</v>
      </c>
      <c r="N74" s="28">
        <f>IFERROR(INDEX('Master data'!$B$2:$CL$999,MATCH($B74,'Master data'!$A$2:$A$999,0),MATCH(N$1,'Master data'!$B$1:$CL$1,0)),"")</f>
        <v>3.1E-2</v>
      </c>
      <c r="O74" s="7">
        <f>IFERROR(INDEX('Master data'!$B$2:$CL$999,MATCH($B74,'Master data'!$A$2:$A$999,0),MATCH(O$1,'Master data'!$B$1:$CL$1,0)),"")</f>
        <v>0</v>
      </c>
      <c r="P74" s="5">
        <f>IFERROR(INDEX('Master data'!$B$2:$CL$999,MATCH($B74,'Master data'!$A$2:$A$999,0),MATCH(P$1,'Master data'!$B$1:$CL$1,0)),"")</f>
        <v>4062000</v>
      </c>
      <c r="Q74" s="5">
        <f>IFERROR(INDEX('Master data'!$B$2:$CL$999,MATCH($B74,'Master data'!$A$2:$A$999,0),MATCH(Q$1,'Master data'!$B$1:$CL$1,0)),"")</f>
        <v>4062000</v>
      </c>
    </row>
    <row r="75" spans="1:17" x14ac:dyDescent="0.3">
      <c r="A75">
        <f t="shared" si="1"/>
        <v>73</v>
      </c>
      <c r="B75" t="str">
        <f>IF('Master data'!A75="","",'Master data'!A75)</f>
        <v>Thibaut Courtois</v>
      </c>
      <c r="C75" t="str">
        <f>IFERROR(INDEX('Master data'!$B$2:$CL$999,MATCH($B75,'Master data'!$A$2:$A$999,0),MATCH(C$1,'Master data'!$B$1:$CL$1,0)),"")</f>
        <v>Belgium</v>
      </c>
      <c r="D75" t="str">
        <f>IFERROR(INDEX('Master data'!$B$2:$CL$999,MATCH($B75,'Master data'!$A$2:$A$999,0),MATCH(D$1,'Master data'!$B$1:$CL$1,0)),"")</f>
        <v>Goalkeeper</v>
      </c>
      <c r="E75" s="5">
        <f>IFERROR(INDEX('Master data'!$B$2:$CL$999,MATCH($B75,'Master data'!$A$2:$A$999,0),MATCH(E$1,'Master data'!$B$1:$CL$1,0)),"")</f>
        <v>6142000</v>
      </c>
      <c r="F75" s="7">
        <f>IFERROR(INDEX('Master data'!$B$2:$CL$999,MATCH($B75,'Master data'!$A$2:$A$999,0),MATCH(F$1,'Master data'!$B$1:$CL$1,0)),"")</f>
        <v>61715.566745065742</v>
      </c>
      <c r="G75" s="7">
        <f>IFERROR(INDEX('Master data'!$B$2:$CL$999,MATCH($B75,'Master data'!$A$2:$A$999,0),MATCH(G$1,'Master data'!$B$1:$CL$1,0)),"")</f>
        <v>92594.031958684776</v>
      </c>
      <c r="H75" s="7">
        <f>IFERROR(INDEX('Master data'!$B$2:$CL$999,MATCH($B75,'Master data'!$A$2:$A$999,0),MATCH(H$1,'Master data'!$B$1:$CL$1,0)),"")</f>
        <v>0</v>
      </c>
      <c r="I75" s="7">
        <f>IFERROR(INDEX('Master data'!$B$2:$CL$999,MATCH($B75,'Master data'!$A$2:$A$999,0),MATCH(I$1,'Master data'!$B$1:$CL$1,0)),"")</f>
        <v>66718.544290213656</v>
      </c>
      <c r="J75" s="7">
        <f>IFERROR(INDEX('Master data'!$B$2:$CL$999,MATCH($B75,'Master data'!$A$2:$A$999,0),MATCH(J$1,'Master data'!$B$1:$CL$1,0)),"")</f>
        <v>2529.0364350522432</v>
      </c>
      <c r="K75" s="7">
        <f>IFERROR(INDEX('Master data'!$B$2:$CL$999,MATCH($B75,'Master data'!$A$2:$A$999,0),MATCH(K$1,'Master data'!$B$1:$CL$1,0)),"")</f>
        <v>0</v>
      </c>
      <c r="L75" s="7">
        <f>IFERROR(INDEX('Master data'!$B$2:$CL$999,MATCH($B75,'Master data'!$A$2:$A$999,0),MATCH(L$1,'Master data'!$B$1:$CL$1,0)),"")</f>
        <v>0</v>
      </c>
      <c r="M75" s="5">
        <f>IFERROR(INDEX('Master data'!$B$2:$CL$999,MATCH($B75,'Master data'!$A$2:$A$999,0),MATCH(M$1,'Master data'!$B$1:$CL$1,0)),"")</f>
        <v>143712.94170426254</v>
      </c>
      <c r="N75" s="28">
        <f>IFERROR(INDEX('Master data'!$B$2:$CL$999,MATCH($B75,'Master data'!$A$2:$A$999,0),MATCH(N$1,'Master data'!$B$1:$CL$1,0)),"")</f>
        <v>2.3E-2</v>
      </c>
      <c r="O75" s="7">
        <f>IFERROR(INDEX('Master data'!$B$2:$CL$999,MATCH($B75,'Master data'!$A$2:$A$999,0),MATCH(O$1,'Master data'!$B$1:$CL$1,0)),"")</f>
        <v>0</v>
      </c>
      <c r="P75" s="5">
        <f>IFERROR(INDEX('Master data'!$B$2:$CL$999,MATCH($B75,'Master data'!$A$2:$A$999,0),MATCH(P$1,'Master data'!$B$1:$CL$1,0)),"")</f>
        <v>6142000</v>
      </c>
      <c r="Q75" s="5">
        <f>IFERROR(INDEX('Master data'!$B$2:$CL$999,MATCH($B75,'Master data'!$A$2:$A$999,0),MATCH(Q$1,'Master data'!$B$1:$CL$1,0)),"")</f>
        <v>6142000</v>
      </c>
    </row>
    <row r="76" spans="1:17" x14ac:dyDescent="0.3">
      <c r="A76">
        <f t="shared" si="1"/>
        <v>74</v>
      </c>
      <c r="B76" t="str">
        <f>IF('Master data'!A76="","",'Master data'!A76)</f>
        <v>Axel Witsel</v>
      </c>
      <c r="C76" t="str">
        <f>IFERROR(INDEX('Master data'!$B$2:$CL$999,MATCH($B76,'Master data'!$A$2:$A$999,0),MATCH(C$1,'Master data'!$B$1:$CL$1,0)),"")</f>
        <v>Belgium</v>
      </c>
      <c r="D76" t="str">
        <f>IFERROR(INDEX('Master data'!$B$2:$CL$999,MATCH($B76,'Master data'!$A$2:$A$999,0),MATCH(D$1,'Master data'!$B$1:$CL$1,0)),"")</f>
        <v>Midfield</v>
      </c>
      <c r="E76" s="5">
        <f>IFERROR(INDEX('Master data'!$B$2:$CL$999,MATCH($B76,'Master data'!$A$2:$A$999,0),MATCH(E$1,'Master data'!$B$1:$CL$1,0)),"")</f>
        <v>2495000</v>
      </c>
      <c r="F76" s="7">
        <f>IFERROR(INDEX('Master data'!$B$2:$CL$999,MATCH($B76,'Master data'!$A$2:$A$999,0),MATCH(F$1,'Master data'!$B$1:$CL$1,0)),"")</f>
        <v>-5000</v>
      </c>
      <c r="G76" s="7">
        <f>IFERROR(INDEX('Master data'!$B$2:$CL$999,MATCH($B76,'Master data'!$A$2:$A$999,0),MATCH(G$1,'Master data'!$B$1:$CL$1,0)),"")</f>
        <v>-5000</v>
      </c>
      <c r="H76" s="7">
        <f>IFERROR(INDEX('Master data'!$B$2:$CL$999,MATCH($B76,'Master data'!$A$2:$A$999,0),MATCH(H$1,'Master data'!$B$1:$CL$1,0)),"")</f>
        <v>0</v>
      </c>
      <c r="I76" s="7">
        <f>IFERROR(INDEX('Master data'!$B$2:$CL$999,MATCH($B76,'Master data'!$A$2:$A$999,0),MATCH(I$1,'Master data'!$B$1:$CL$1,0)),"")</f>
        <v>-5000</v>
      </c>
      <c r="J76" s="7">
        <f>IFERROR(INDEX('Master data'!$B$2:$CL$999,MATCH($B76,'Master data'!$A$2:$A$999,0),MATCH(J$1,'Master data'!$B$1:$CL$1,0)),"")</f>
        <v>-5000</v>
      </c>
      <c r="K76" s="7">
        <f>IFERROR(INDEX('Master data'!$B$2:$CL$999,MATCH($B76,'Master data'!$A$2:$A$999,0),MATCH(K$1,'Master data'!$B$1:$CL$1,0)),"")</f>
        <v>0</v>
      </c>
      <c r="L76" s="7">
        <f>IFERROR(INDEX('Master data'!$B$2:$CL$999,MATCH($B76,'Master data'!$A$2:$A$999,0),MATCH(L$1,'Master data'!$B$1:$CL$1,0)),"")</f>
        <v>0</v>
      </c>
      <c r="M76" s="5">
        <f>IFERROR(INDEX('Master data'!$B$2:$CL$999,MATCH($B76,'Master data'!$A$2:$A$999,0),MATCH(M$1,'Master data'!$B$1:$CL$1,0)),"")</f>
        <v>-10802.469135802468</v>
      </c>
      <c r="N76" s="28">
        <f>IFERROR(INDEX('Master data'!$B$2:$CL$999,MATCH($B76,'Master data'!$A$2:$A$999,0),MATCH(N$1,'Master data'!$B$1:$CL$1,0)),"")</f>
        <v>-4.0000000000000001E-3</v>
      </c>
      <c r="O76" s="7">
        <f>IFERROR(INDEX('Master data'!$B$2:$CL$999,MATCH($B76,'Master data'!$A$2:$A$999,0),MATCH(O$1,'Master data'!$B$1:$CL$1,0)),"")</f>
        <v>0</v>
      </c>
      <c r="P76" s="5">
        <f>IFERROR(INDEX('Master data'!$B$2:$CL$999,MATCH($B76,'Master data'!$A$2:$A$999,0),MATCH(P$1,'Master data'!$B$1:$CL$1,0)),"")</f>
        <v>2495000</v>
      </c>
      <c r="Q76" s="5">
        <f>IFERROR(INDEX('Master data'!$B$2:$CL$999,MATCH($B76,'Master data'!$A$2:$A$999,0),MATCH(Q$1,'Master data'!$B$1:$CL$1,0)),"")</f>
        <v>2495000</v>
      </c>
    </row>
    <row r="77" spans="1:17" x14ac:dyDescent="0.3">
      <c r="A77">
        <f t="shared" si="1"/>
        <v>75</v>
      </c>
      <c r="B77" t="str">
        <f>IF('Master data'!A77="","",'Master data'!A77)</f>
        <v>Youri Tielemans</v>
      </c>
      <c r="C77" t="str">
        <f>IFERROR(INDEX('Master data'!$B$2:$CL$999,MATCH($B77,'Master data'!$A$2:$A$999,0),MATCH(C$1,'Master data'!$B$1:$CL$1,0)),"")</f>
        <v>Belgium</v>
      </c>
      <c r="D77" t="str">
        <f>IFERROR(INDEX('Master data'!$B$2:$CL$999,MATCH($B77,'Master data'!$A$2:$A$999,0),MATCH(D$1,'Master data'!$B$1:$CL$1,0)),"")</f>
        <v>Midfield</v>
      </c>
      <c r="E77" s="5">
        <f>IFERROR(INDEX('Master data'!$B$2:$CL$999,MATCH($B77,'Master data'!$A$2:$A$999,0),MATCH(E$1,'Master data'!$B$1:$CL$1,0)),"")</f>
        <v>5062000</v>
      </c>
      <c r="F77" s="7">
        <f>IFERROR(INDEX('Master data'!$B$2:$CL$999,MATCH($B77,'Master data'!$A$2:$A$999,0),MATCH(F$1,'Master data'!$B$1:$CL$1,0)),"")</f>
        <v>42461.293614506096</v>
      </c>
      <c r="G77" s="7">
        <f>IFERROR(INDEX('Master data'!$B$2:$CL$999,MATCH($B77,'Master data'!$A$2:$A$999,0),MATCH(G$1,'Master data'!$B$1:$CL$1,0)),"")</f>
        <v>79713.395731568016</v>
      </c>
      <c r="H77" s="7">
        <f>IFERROR(INDEX('Master data'!$B$2:$CL$999,MATCH($B77,'Master data'!$A$2:$A$999,0),MATCH(H$1,'Master data'!$B$1:$CL$1,0)),"")</f>
        <v>0</v>
      </c>
      <c r="I77" s="7">
        <f>IFERROR(INDEX('Master data'!$B$2:$CL$999,MATCH($B77,'Master data'!$A$2:$A$999,0),MATCH(I$1,'Master data'!$B$1:$CL$1,0)),"")</f>
        <v>52676.976894279403</v>
      </c>
      <c r="J77" s="7">
        <f>IFERROR(INDEX('Master data'!$B$2:$CL$999,MATCH($B77,'Master data'!$A$2:$A$999,0),MATCH(J$1,'Master data'!$B$1:$CL$1,0)),"")</f>
        <v>953.6880613248868</v>
      </c>
      <c r="K77" s="7">
        <f>IFERROR(INDEX('Master data'!$B$2:$CL$999,MATCH($B77,'Master data'!$A$2:$A$999,0),MATCH(K$1,'Master data'!$B$1:$CL$1,0)),"")</f>
        <v>0</v>
      </c>
      <c r="L77" s="7">
        <f>IFERROR(INDEX('Master data'!$B$2:$CL$999,MATCH($B77,'Master data'!$A$2:$A$999,0),MATCH(L$1,'Master data'!$B$1:$CL$1,0)),"")</f>
        <v>0</v>
      </c>
      <c r="M77" s="5">
        <f>IFERROR(INDEX('Master data'!$B$2:$CL$999,MATCH($B77,'Master data'!$A$2:$A$999,0),MATCH(M$1,'Master data'!$B$1:$CL$1,0)),"")</f>
        <v>111399.93341634037</v>
      </c>
      <c r="N77" s="28">
        <f>IFERROR(INDEX('Master data'!$B$2:$CL$999,MATCH($B77,'Master data'!$A$2:$A$999,0),MATCH(N$1,'Master data'!$B$1:$CL$1,0)),"")</f>
        <v>2.1999999999999999E-2</v>
      </c>
      <c r="O77" s="7">
        <f>IFERROR(INDEX('Master data'!$B$2:$CL$999,MATCH($B77,'Master data'!$A$2:$A$999,0),MATCH(O$1,'Master data'!$B$1:$CL$1,0)),"")</f>
        <v>0</v>
      </c>
      <c r="P77" s="5">
        <f>IFERROR(INDEX('Master data'!$B$2:$CL$999,MATCH($B77,'Master data'!$A$2:$A$999,0),MATCH(P$1,'Master data'!$B$1:$CL$1,0)),"")</f>
        <v>5062000</v>
      </c>
      <c r="Q77" s="5">
        <f>IFERROR(INDEX('Master data'!$B$2:$CL$999,MATCH($B77,'Master data'!$A$2:$A$999,0),MATCH(Q$1,'Master data'!$B$1:$CL$1,0)),"")</f>
        <v>5062000</v>
      </c>
    </row>
    <row r="78" spans="1:17" x14ac:dyDescent="0.3">
      <c r="A78">
        <f t="shared" si="1"/>
        <v>76</v>
      </c>
      <c r="B78" t="str">
        <f>IF('Master data'!A78="","",'Master data'!A78)</f>
        <v>Ryan Gravenberch</v>
      </c>
      <c r="C78" t="str">
        <f>IFERROR(INDEX('Master data'!$B$2:$CL$999,MATCH($B78,'Master data'!$A$2:$A$999,0),MATCH(C$1,'Master data'!$B$1:$CL$1,0)),"")</f>
        <v>Netherlands</v>
      </c>
      <c r="D78" t="str">
        <f>IFERROR(INDEX('Master data'!$B$2:$CL$999,MATCH($B78,'Master data'!$A$2:$A$999,0),MATCH(D$1,'Master data'!$B$1:$CL$1,0)),"")</f>
        <v>Midfield</v>
      </c>
      <c r="E78" s="5">
        <f>IFERROR(INDEX('Master data'!$B$2:$CL$999,MATCH($B78,'Master data'!$A$2:$A$999,0),MATCH(E$1,'Master data'!$B$1:$CL$1,0)),"")</f>
        <v>2995000</v>
      </c>
      <c r="F78" s="7">
        <f>IFERROR(INDEX('Master data'!$B$2:$CL$999,MATCH($B78,'Master data'!$A$2:$A$999,0),MATCH(F$1,'Master data'!$B$1:$CL$1,0)),"")</f>
        <v>-5000</v>
      </c>
      <c r="G78" s="7">
        <f>IFERROR(INDEX('Master data'!$B$2:$CL$999,MATCH($B78,'Master data'!$A$2:$A$999,0),MATCH(G$1,'Master data'!$B$1:$CL$1,0)),"")</f>
        <v>-5000</v>
      </c>
      <c r="H78" s="7">
        <f>IFERROR(INDEX('Master data'!$B$2:$CL$999,MATCH($B78,'Master data'!$A$2:$A$999,0),MATCH(H$1,'Master data'!$B$1:$CL$1,0)),"")</f>
        <v>0</v>
      </c>
      <c r="I78" s="7">
        <f>IFERROR(INDEX('Master data'!$B$2:$CL$999,MATCH($B78,'Master data'!$A$2:$A$999,0),MATCH(I$1,'Master data'!$B$1:$CL$1,0)),"")</f>
        <v>-5000</v>
      </c>
      <c r="J78" s="7">
        <f>IFERROR(INDEX('Master data'!$B$2:$CL$999,MATCH($B78,'Master data'!$A$2:$A$999,0),MATCH(J$1,'Master data'!$B$1:$CL$1,0)),"")</f>
        <v>-5000</v>
      </c>
      <c r="K78" s="7">
        <f>IFERROR(INDEX('Master data'!$B$2:$CL$999,MATCH($B78,'Master data'!$A$2:$A$999,0),MATCH(K$1,'Master data'!$B$1:$CL$1,0)),"")</f>
        <v>0</v>
      </c>
      <c r="L78" s="7">
        <f>IFERROR(INDEX('Master data'!$B$2:$CL$999,MATCH($B78,'Master data'!$A$2:$A$999,0),MATCH(L$1,'Master data'!$B$1:$CL$1,0)),"")</f>
        <v>0</v>
      </c>
      <c r="M78" s="5">
        <f>IFERROR(INDEX('Master data'!$B$2:$CL$999,MATCH($B78,'Master data'!$A$2:$A$999,0),MATCH(M$1,'Master data'!$B$1:$CL$1,0)),"")</f>
        <v>-10802.469135802468</v>
      </c>
      <c r="N78" s="28">
        <f>IFERROR(INDEX('Master data'!$B$2:$CL$999,MATCH($B78,'Master data'!$A$2:$A$999,0),MATCH(N$1,'Master data'!$B$1:$CL$1,0)),"")</f>
        <v>-4.0000000000000001E-3</v>
      </c>
      <c r="O78" s="7">
        <f>IFERROR(INDEX('Master data'!$B$2:$CL$999,MATCH($B78,'Master data'!$A$2:$A$999,0),MATCH(O$1,'Master data'!$B$1:$CL$1,0)),"")</f>
        <v>0</v>
      </c>
      <c r="P78" s="5">
        <f>IFERROR(INDEX('Master data'!$B$2:$CL$999,MATCH($B78,'Master data'!$A$2:$A$999,0),MATCH(P$1,'Master data'!$B$1:$CL$1,0)),"")</f>
        <v>2995000</v>
      </c>
      <c r="Q78" s="5">
        <f>IFERROR(INDEX('Master data'!$B$2:$CL$999,MATCH($B78,'Master data'!$A$2:$A$999,0),MATCH(Q$1,'Master data'!$B$1:$CL$1,0)),"")</f>
        <v>2995000</v>
      </c>
    </row>
    <row r="79" spans="1:17" x14ac:dyDescent="0.3">
      <c r="A79">
        <f t="shared" si="1"/>
        <v>77</v>
      </c>
      <c r="B79" t="str">
        <f>IF('Master data'!A79="","",'Master data'!A79)</f>
        <v>Kevin  Volland</v>
      </c>
      <c r="C79" t="str">
        <f>IFERROR(INDEX('Master data'!$B$2:$CL$999,MATCH($B79,'Master data'!$A$2:$A$999,0),MATCH(C$1,'Master data'!$B$1:$CL$1,0)),"")</f>
        <v>Germany</v>
      </c>
      <c r="D79" t="str">
        <f>IFERROR(INDEX('Master data'!$B$2:$CL$999,MATCH($B79,'Master data'!$A$2:$A$999,0),MATCH(D$1,'Master data'!$B$1:$CL$1,0)),"")</f>
        <v>Striker</v>
      </c>
      <c r="E79" s="5">
        <f>IFERROR(INDEX('Master data'!$B$2:$CL$999,MATCH($B79,'Master data'!$A$2:$A$999,0),MATCH(E$1,'Master data'!$B$1:$CL$1,0)),"")</f>
        <v>3992000</v>
      </c>
      <c r="F79" s="7">
        <f>IFERROR(INDEX('Master data'!$B$2:$CL$999,MATCH($B79,'Master data'!$A$2:$A$999,0),MATCH(F$1,'Master data'!$B$1:$CL$1,0)),"")</f>
        <v>-5000</v>
      </c>
      <c r="G79" s="7">
        <f>IFERROR(INDEX('Master data'!$B$2:$CL$999,MATCH($B79,'Master data'!$A$2:$A$999,0),MATCH(G$1,'Master data'!$B$1:$CL$1,0)),"")</f>
        <v>-5000</v>
      </c>
      <c r="H79" s="7">
        <f>IFERROR(INDEX('Master data'!$B$2:$CL$999,MATCH($B79,'Master data'!$A$2:$A$999,0),MATCH(H$1,'Master data'!$B$1:$CL$1,0)),"")</f>
        <v>0</v>
      </c>
      <c r="I79" s="7">
        <f>IFERROR(INDEX('Master data'!$B$2:$CL$999,MATCH($B79,'Master data'!$A$2:$A$999,0),MATCH(I$1,'Master data'!$B$1:$CL$1,0)),"")</f>
        <v>-5000</v>
      </c>
      <c r="J79" s="7">
        <f>IFERROR(INDEX('Master data'!$B$2:$CL$999,MATCH($B79,'Master data'!$A$2:$A$999,0),MATCH(J$1,'Master data'!$B$1:$CL$1,0)),"")</f>
        <v>-5000</v>
      </c>
      <c r="K79" s="7">
        <f>IFERROR(INDEX('Master data'!$B$2:$CL$999,MATCH($B79,'Master data'!$A$2:$A$999,0),MATCH(K$1,'Master data'!$B$1:$CL$1,0)),"")</f>
        <v>0</v>
      </c>
      <c r="L79" s="7">
        <f>IFERROR(INDEX('Master data'!$B$2:$CL$999,MATCH($B79,'Master data'!$A$2:$A$999,0),MATCH(L$1,'Master data'!$B$1:$CL$1,0)),"")</f>
        <v>0</v>
      </c>
      <c r="M79" s="5">
        <f>IFERROR(INDEX('Master data'!$B$2:$CL$999,MATCH($B79,'Master data'!$A$2:$A$999,0),MATCH(M$1,'Master data'!$B$1:$CL$1,0)),"")</f>
        <v>-10802.469135802468</v>
      </c>
      <c r="N79" s="28">
        <f>IFERROR(INDEX('Master data'!$B$2:$CL$999,MATCH($B79,'Master data'!$A$2:$A$999,0),MATCH(N$1,'Master data'!$B$1:$CL$1,0)),"")</f>
        <v>-3.0000000000000001E-3</v>
      </c>
      <c r="O79" s="7">
        <f>IFERROR(INDEX('Master data'!$B$2:$CL$999,MATCH($B79,'Master data'!$A$2:$A$999,0),MATCH(O$1,'Master data'!$B$1:$CL$1,0)),"")</f>
        <v>0</v>
      </c>
      <c r="P79" s="5">
        <f>IFERROR(INDEX('Master data'!$B$2:$CL$999,MATCH($B79,'Master data'!$A$2:$A$999,0),MATCH(P$1,'Master data'!$B$1:$CL$1,0)),"")</f>
        <v>3992000</v>
      </c>
      <c r="Q79" s="5">
        <f>IFERROR(INDEX('Master data'!$B$2:$CL$999,MATCH($B79,'Master data'!$A$2:$A$999,0),MATCH(Q$1,'Master data'!$B$1:$CL$1,0)),"")</f>
        <v>3992000</v>
      </c>
    </row>
    <row r="80" spans="1:17" x14ac:dyDescent="0.3">
      <c r="A80">
        <f t="shared" si="1"/>
        <v>78</v>
      </c>
      <c r="B80" t="str">
        <f>IF('Master data'!A80="","",'Master data'!A80)</f>
        <v>Jordan Pickford</v>
      </c>
      <c r="C80" t="str">
        <f>IFERROR(INDEX('Master data'!$B$2:$CL$999,MATCH($B80,'Master data'!$A$2:$A$999,0),MATCH(C$1,'Master data'!$B$1:$CL$1,0)),"")</f>
        <v>England</v>
      </c>
      <c r="D80" t="str">
        <f>IFERROR(INDEX('Master data'!$B$2:$CL$999,MATCH($B80,'Master data'!$A$2:$A$999,0),MATCH(D$1,'Master data'!$B$1:$CL$1,0)),"")</f>
        <v>Goalkeeper</v>
      </c>
      <c r="E80" s="5">
        <f>IFERROR(INDEX('Master data'!$B$2:$CL$999,MATCH($B80,'Master data'!$A$2:$A$999,0),MATCH(E$1,'Master data'!$B$1:$CL$1,0)),"")</f>
        <v>6132000</v>
      </c>
      <c r="F80" s="7">
        <f>IFERROR(INDEX('Master data'!$B$2:$CL$999,MATCH($B80,'Master data'!$A$2:$A$999,0),MATCH(F$1,'Master data'!$B$1:$CL$1,0)),"")</f>
        <v>88300.093541637718</v>
      </c>
      <c r="G80" s="7">
        <f>IFERROR(INDEX('Master data'!$B$2:$CL$999,MATCH($B80,'Master data'!$A$2:$A$999,0),MATCH(G$1,'Master data'!$B$1:$CL$1,0)),"")</f>
        <v>78913.956063875157</v>
      </c>
      <c r="H80" s="7">
        <f>IFERROR(INDEX('Master data'!$B$2:$CL$999,MATCH($B80,'Master data'!$A$2:$A$999,0),MATCH(H$1,'Master data'!$B$1:$CL$1,0)),"")</f>
        <v>0</v>
      </c>
      <c r="I80" s="7">
        <f>IFERROR(INDEX('Master data'!$B$2:$CL$999,MATCH($B80,'Master data'!$A$2:$A$999,0),MATCH(I$1,'Master data'!$B$1:$CL$1,0)),"")</f>
        <v>73961.729019318343</v>
      </c>
      <c r="J80" s="7">
        <f>IFERROR(INDEX('Master data'!$B$2:$CL$999,MATCH($B80,'Master data'!$A$2:$A$999,0),MATCH(J$1,'Master data'!$B$1:$CL$1,0)),"")</f>
        <v>6203.1365687265497</v>
      </c>
      <c r="K80" s="7">
        <f>IFERROR(INDEX('Master data'!$B$2:$CL$999,MATCH($B80,'Master data'!$A$2:$A$999,0),MATCH(K$1,'Master data'!$B$1:$CL$1,0)),"")</f>
        <v>0</v>
      </c>
      <c r="L80" s="7">
        <f>IFERROR(INDEX('Master data'!$B$2:$CL$999,MATCH($B80,'Master data'!$A$2:$A$999,0),MATCH(L$1,'Master data'!$B$1:$CL$1,0)),"")</f>
        <v>0</v>
      </c>
      <c r="M80" s="5">
        <f>IFERROR(INDEX('Master data'!$B$2:$CL$999,MATCH($B80,'Master data'!$A$2:$A$999,0),MATCH(M$1,'Master data'!$B$1:$CL$1,0)),"")</f>
        <v>164049.29488747133</v>
      </c>
      <c r="N80" s="28">
        <f>IFERROR(INDEX('Master data'!$B$2:$CL$999,MATCH($B80,'Master data'!$A$2:$A$999,0),MATCH(N$1,'Master data'!$B$1:$CL$1,0)),"")</f>
        <v>2.7E-2</v>
      </c>
      <c r="O80" s="7">
        <f>IFERROR(INDEX('Master data'!$B$2:$CL$999,MATCH($B80,'Master data'!$A$2:$A$999,0),MATCH(O$1,'Master data'!$B$1:$CL$1,0)),"")</f>
        <v>0</v>
      </c>
      <c r="P80" s="5">
        <f>IFERROR(INDEX('Master data'!$B$2:$CL$999,MATCH($B80,'Master data'!$A$2:$A$999,0),MATCH(P$1,'Master data'!$B$1:$CL$1,0)),"")</f>
        <v>6132000</v>
      </c>
      <c r="Q80" s="5">
        <f>IFERROR(INDEX('Master data'!$B$2:$CL$999,MATCH($B80,'Master data'!$A$2:$A$999,0),MATCH(Q$1,'Master data'!$B$1:$CL$1,0)),"")</f>
        <v>6132000</v>
      </c>
    </row>
    <row r="81" spans="1:17" x14ac:dyDescent="0.3">
      <c r="A81">
        <f t="shared" si="1"/>
        <v>79</v>
      </c>
      <c r="B81" t="str">
        <f>IF('Master data'!A81="","",'Master data'!A81)</f>
        <v>Kyle Walker</v>
      </c>
      <c r="C81" t="str">
        <f>IFERROR(INDEX('Master data'!$B$2:$CL$999,MATCH($B81,'Master data'!$A$2:$A$999,0),MATCH(C$1,'Master data'!$B$1:$CL$1,0)),"")</f>
        <v>England</v>
      </c>
      <c r="D81" t="str">
        <f>IFERROR(INDEX('Master data'!$B$2:$CL$999,MATCH($B81,'Master data'!$A$2:$A$999,0),MATCH(D$1,'Master data'!$B$1:$CL$1,0)),"")</f>
        <v>Defense</v>
      </c>
      <c r="E81" s="5">
        <f>IFERROR(INDEX('Master data'!$B$2:$CL$999,MATCH($B81,'Master data'!$A$2:$A$999,0),MATCH(E$1,'Master data'!$B$1:$CL$1,0)),"")</f>
        <v>4592000</v>
      </c>
      <c r="F81" s="7">
        <f>IFERROR(INDEX('Master data'!$B$2:$CL$999,MATCH($B81,'Master data'!$A$2:$A$999,0),MATCH(F$1,'Master data'!$B$1:$CL$1,0)),"")</f>
        <v>23001.550855124286</v>
      </c>
      <c r="G81" s="7">
        <f>IFERROR(INDEX('Master data'!$B$2:$CL$999,MATCH($B81,'Master data'!$A$2:$A$999,0),MATCH(G$1,'Master data'!$B$1:$CL$1,0)),"")</f>
        <v>16490.704417533685</v>
      </c>
      <c r="H81" s="7">
        <f>IFERROR(INDEX('Master data'!$B$2:$CL$999,MATCH($B81,'Master data'!$A$2:$A$999,0),MATCH(H$1,'Master data'!$B$1:$CL$1,0)),"")</f>
        <v>0</v>
      </c>
      <c r="I81" s="7">
        <f>IFERROR(INDEX('Master data'!$B$2:$CL$999,MATCH($B81,'Master data'!$A$2:$A$999,0),MATCH(I$1,'Master data'!$B$1:$CL$1,0)),"")</f>
        <v>15411.458661955783</v>
      </c>
      <c r="J81" s="7">
        <f>IFERROR(INDEX('Master data'!$B$2:$CL$999,MATCH($B81,'Master data'!$A$2:$A$999,0),MATCH(J$1,'Master data'!$B$1:$CL$1,0)),"")</f>
        <v>-5000</v>
      </c>
      <c r="K81" s="7">
        <f>IFERROR(INDEX('Master data'!$B$2:$CL$999,MATCH($B81,'Master data'!$A$2:$A$999,0),MATCH(K$1,'Master data'!$B$1:$CL$1,0)),"")</f>
        <v>0</v>
      </c>
      <c r="L81" s="7">
        <f>IFERROR(INDEX('Master data'!$B$2:$CL$999,MATCH($B81,'Master data'!$A$2:$A$999,0),MATCH(L$1,'Master data'!$B$1:$CL$1,0)),"")</f>
        <v>0</v>
      </c>
      <c r="M81" s="5">
        <f>IFERROR(INDEX('Master data'!$B$2:$CL$999,MATCH($B81,'Master data'!$A$2:$A$999,0),MATCH(M$1,'Master data'!$B$1:$CL$1,0)),"")</f>
        <v>37574.057601220054</v>
      </c>
      <c r="N81" s="28">
        <f>IFERROR(INDEX('Master data'!$B$2:$CL$999,MATCH($B81,'Master data'!$A$2:$A$999,0),MATCH(N$1,'Master data'!$B$1:$CL$1,0)),"")</f>
        <v>8.0000000000000002E-3</v>
      </c>
      <c r="O81" s="7">
        <f>IFERROR(INDEX('Master data'!$B$2:$CL$999,MATCH($B81,'Master data'!$A$2:$A$999,0),MATCH(O$1,'Master data'!$B$1:$CL$1,0)),"")</f>
        <v>0</v>
      </c>
      <c r="P81" s="5">
        <f>IFERROR(INDEX('Master data'!$B$2:$CL$999,MATCH($B81,'Master data'!$A$2:$A$999,0),MATCH(P$1,'Master data'!$B$1:$CL$1,0)),"")</f>
        <v>4592000</v>
      </c>
      <c r="Q81" s="5">
        <f>IFERROR(INDEX('Master data'!$B$2:$CL$999,MATCH($B81,'Master data'!$A$2:$A$999,0),MATCH(Q$1,'Master data'!$B$1:$CL$1,0)),"")</f>
        <v>4592000</v>
      </c>
    </row>
    <row r="82" spans="1:17" x14ac:dyDescent="0.3">
      <c r="A82">
        <f t="shared" si="1"/>
        <v>80</v>
      </c>
      <c r="B82" t="str">
        <f>IF('Master data'!A82="","",'Master data'!A82)</f>
        <v>Jordan Henderson</v>
      </c>
      <c r="C82" t="str">
        <f>IFERROR(INDEX('Master data'!$B$2:$CL$999,MATCH($B82,'Master data'!$A$2:$A$999,0),MATCH(C$1,'Master data'!$B$1:$CL$1,0)),"")</f>
        <v>England</v>
      </c>
      <c r="D82" t="str">
        <f>IFERROR(INDEX('Master data'!$B$2:$CL$999,MATCH($B82,'Master data'!$A$2:$A$999,0),MATCH(D$1,'Master data'!$B$1:$CL$1,0)),"")</f>
        <v>Midfield</v>
      </c>
      <c r="E82" s="5">
        <f>IFERROR(INDEX('Master data'!$B$2:$CL$999,MATCH($B82,'Master data'!$A$2:$A$999,0),MATCH(E$1,'Master data'!$B$1:$CL$1,0)),"")</f>
        <v>3495000</v>
      </c>
      <c r="F82" s="7">
        <f>IFERROR(INDEX('Master data'!$B$2:$CL$999,MATCH($B82,'Master data'!$A$2:$A$999,0),MATCH(F$1,'Master data'!$B$1:$CL$1,0)),"")</f>
        <v>-5000</v>
      </c>
      <c r="G82" s="7">
        <f>IFERROR(INDEX('Master data'!$B$2:$CL$999,MATCH($B82,'Master data'!$A$2:$A$999,0),MATCH(G$1,'Master data'!$B$1:$CL$1,0)),"")</f>
        <v>-5000</v>
      </c>
      <c r="H82" s="7">
        <f>IFERROR(INDEX('Master data'!$B$2:$CL$999,MATCH($B82,'Master data'!$A$2:$A$999,0),MATCH(H$1,'Master data'!$B$1:$CL$1,0)),"")</f>
        <v>0</v>
      </c>
      <c r="I82" s="7">
        <f>IFERROR(INDEX('Master data'!$B$2:$CL$999,MATCH($B82,'Master data'!$A$2:$A$999,0),MATCH(I$1,'Master data'!$B$1:$CL$1,0)),"")</f>
        <v>-5000</v>
      </c>
      <c r="J82" s="7">
        <f>IFERROR(INDEX('Master data'!$B$2:$CL$999,MATCH($B82,'Master data'!$A$2:$A$999,0),MATCH(J$1,'Master data'!$B$1:$CL$1,0)),"")</f>
        <v>-5000</v>
      </c>
      <c r="K82" s="7">
        <f>IFERROR(INDEX('Master data'!$B$2:$CL$999,MATCH($B82,'Master data'!$A$2:$A$999,0),MATCH(K$1,'Master data'!$B$1:$CL$1,0)),"")</f>
        <v>0</v>
      </c>
      <c r="L82" s="7">
        <f>IFERROR(INDEX('Master data'!$B$2:$CL$999,MATCH($B82,'Master data'!$A$2:$A$999,0),MATCH(L$1,'Master data'!$B$1:$CL$1,0)),"")</f>
        <v>0</v>
      </c>
      <c r="M82" s="5">
        <f>IFERROR(INDEX('Master data'!$B$2:$CL$999,MATCH($B82,'Master data'!$A$2:$A$999,0),MATCH(M$1,'Master data'!$B$1:$CL$1,0)),"")</f>
        <v>-10802.469135802468</v>
      </c>
      <c r="N82" s="28">
        <f>IFERROR(INDEX('Master data'!$B$2:$CL$999,MATCH($B82,'Master data'!$A$2:$A$999,0),MATCH(N$1,'Master data'!$B$1:$CL$1,0)),"")</f>
        <v>-3.0000000000000001E-3</v>
      </c>
      <c r="O82" s="7">
        <f>IFERROR(INDEX('Master data'!$B$2:$CL$999,MATCH($B82,'Master data'!$A$2:$A$999,0),MATCH(O$1,'Master data'!$B$1:$CL$1,0)),"")</f>
        <v>0</v>
      </c>
      <c r="P82" s="5">
        <f>IFERROR(INDEX('Master data'!$B$2:$CL$999,MATCH($B82,'Master data'!$A$2:$A$999,0),MATCH(P$1,'Master data'!$B$1:$CL$1,0)),"")</f>
        <v>3495000</v>
      </c>
      <c r="Q82" s="5">
        <f>IFERROR(INDEX('Master data'!$B$2:$CL$999,MATCH($B82,'Master data'!$A$2:$A$999,0),MATCH(Q$1,'Master data'!$B$1:$CL$1,0)),"")</f>
        <v>3495000</v>
      </c>
    </row>
    <row r="83" spans="1:17" x14ac:dyDescent="0.3">
      <c r="A83">
        <f t="shared" si="1"/>
        <v>81</v>
      </c>
      <c r="B83" t="str">
        <f>IF('Master data'!A83="","",'Master data'!A83)</f>
        <v>João Moutinho</v>
      </c>
      <c r="C83" t="str">
        <f>IFERROR(INDEX('Master data'!$B$2:$CL$999,MATCH($B83,'Master data'!$A$2:$A$999,0),MATCH(C$1,'Master data'!$B$1:$CL$1,0)),"")</f>
        <v>Portugal</v>
      </c>
      <c r="D83" t="str">
        <f>IFERROR(INDEX('Master data'!$B$2:$CL$999,MATCH($B83,'Master data'!$A$2:$A$999,0),MATCH(D$1,'Master data'!$B$1:$CL$1,0)),"")</f>
        <v>Midfield</v>
      </c>
      <c r="E83" s="5">
        <f>IFERROR(INDEX('Master data'!$B$2:$CL$999,MATCH($B83,'Master data'!$A$2:$A$999,0),MATCH(E$1,'Master data'!$B$1:$CL$1,0)),"")</f>
        <v>3042000</v>
      </c>
      <c r="F83" s="7">
        <f>IFERROR(INDEX('Master data'!$B$2:$CL$999,MATCH($B83,'Master data'!$A$2:$A$999,0),MATCH(F$1,'Master data'!$B$1:$CL$1,0)),"")</f>
        <v>-5000</v>
      </c>
      <c r="G83" s="7">
        <f>IFERROR(INDEX('Master data'!$B$2:$CL$999,MATCH($B83,'Master data'!$A$2:$A$999,0),MATCH(G$1,'Master data'!$B$1:$CL$1,0)),"")</f>
        <v>-5000</v>
      </c>
      <c r="H83" s="7">
        <f>IFERROR(INDEX('Master data'!$B$2:$CL$999,MATCH($B83,'Master data'!$A$2:$A$999,0),MATCH(H$1,'Master data'!$B$1:$CL$1,0)),"")</f>
        <v>0</v>
      </c>
      <c r="I83" s="7">
        <f>IFERROR(INDEX('Master data'!$B$2:$CL$999,MATCH($B83,'Master data'!$A$2:$A$999,0),MATCH(I$1,'Master data'!$B$1:$CL$1,0)),"")</f>
        <v>-5000</v>
      </c>
      <c r="J83" s="7">
        <f>IFERROR(INDEX('Master data'!$B$2:$CL$999,MATCH($B83,'Master data'!$A$2:$A$999,0),MATCH(J$1,'Master data'!$B$1:$CL$1,0)),"")</f>
        <v>-5000</v>
      </c>
      <c r="K83" s="7">
        <f>IFERROR(INDEX('Master data'!$B$2:$CL$999,MATCH($B83,'Master data'!$A$2:$A$999,0),MATCH(K$1,'Master data'!$B$1:$CL$1,0)),"")</f>
        <v>0</v>
      </c>
      <c r="L83" s="7">
        <f>IFERROR(INDEX('Master data'!$B$2:$CL$999,MATCH($B83,'Master data'!$A$2:$A$999,0),MATCH(L$1,'Master data'!$B$1:$CL$1,0)),"")</f>
        <v>0</v>
      </c>
      <c r="M83" s="5">
        <f>IFERROR(INDEX('Master data'!$B$2:$CL$999,MATCH($B83,'Master data'!$A$2:$A$999,0),MATCH(M$1,'Master data'!$B$1:$CL$1,0)),"")</f>
        <v>-10802.469135802468</v>
      </c>
      <c r="N83" s="28">
        <f>IFERROR(INDEX('Master data'!$B$2:$CL$999,MATCH($B83,'Master data'!$A$2:$A$999,0),MATCH(N$1,'Master data'!$B$1:$CL$1,0)),"")</f>
        <v>-4.0000000000000001E-3</v>
      </c>
      <c r="O83" s="7">
        <f>IFERROR(INDEX('Master data'!$B$2:$CL$999,MATCH($B83,'Master data'!$A$2:$A$999,0),MATCH(O$1,'Master data'!$B$1:$CL$1,0)),"")</f>
        <v>0</v>
      </c>
      <c r="P83" s="5">
        <f>IFERROR(INDEX('Master data'!$B$2:$CL$999,MATCH($B83,'Master data'!$A$2:$A$999,0),MATCH(P$1,'Master data'!$B$1:$CL$1,0)),"")</f>
        <v>3042000</v>
      </c>
      <c r="Q83" s="5">
        <f>IFERROR(INDEX('Master data'!$B$2:$CL$999,MATCH($B83,'Master data'!$A$2:$A$999,0),MATCH(Q$1,'Master data'!$B$1:$CL$1,0)),"")</f>
        <v>3042000</v>
      </c>
    </row>
    <row r="84" spans="1:17" x14ac:dyDescent="0.3">
      <c r="A84">
        <f t="shared" si="1"/>
        <v>82</v>
      </c>
      <c r="B84" t="str">
        <f>IF('Master data'!A84="","",'Master data'!A84)</f>
        <v>Thiago Alcantara</v>
      </c>
      <c r="C84" t="str">
        <f>IFERROR(INDEX('Master data'!$B$2:$CL$999,MATCH($B84,'Master data'!$A$2:$A$999,0),MATCH(C$1,'Master data'!$B$1:$CL$1,0)),"")</f>
        <v>Spain</v>
      </c>
      <c r="D84" t="str">
        <f>IFERROR(INDEX('Master data'!$B$2:$CL$999,MATCH($B84,'Master data'!$A$2:$A$999,0),MATCH(D$1,'Master data'!$B$1:$CL$1,0)),"")</f>
        <v>Midfield</v>
      </c>
      <c r="E84" s="5">
        <f>IFERROR(INDEX('Master data'!$B$2:$CL$999,MATCH($B84,'Master data'!$A$2:$A$999,0),MATCH(E$1,'Master data'!$B$1:$CL$1,0)),"")</f>
        <v>4512000</v>
      </c>
      <c r="F84" s="7">
        <f>IFERROR(INDEX('Master data'!$B$2:$CL$999,MATCH($B84,'Master data'!$A$2:$A$999,0),MATCH(F$1,'Master data'!$B$1:$CL$1,0)),"")</f>
        <v>-5000</v>
      </c>
      <c r="G84" s="7">
        <f>IFERROR(INDEX('Master data'!$B$2:$CL$999,MATCH($B84,'Master data'!$A$2:$A$999,0),MATCH(G$1,'Master data'!$B$1:$CL$1,0)),"")</f>
        <v>-5000</v>
      </c>
      <c r="H84" s="7">
        <f>IFERROR(INDEX('Master data'!$B$2:$CL$999,MATCH($B84,'Master data'!$A$2:$A$999,0),MATCH(H$1,'Master data'!$B$1:$CL$1,0)),"")</f>
        <v>0</v>
      </c>
      <c r="I84" s="7">
        <f>IFERROR(INDEX('Master data'!$B$2:$CL$999,MATCH($B84,'Master data'!$A$2:$A$999,0),MATCH(I$1,'Master data'!$B$1:$CL$1,0)),"")</f>
        <v>-5000</v>
      </c>
      <c r="J84" s="7">
        <f>IFERROR(INDEX('Master data'!$B$2:$CL$999,MATCH($B84,'Master data'!$A$2:$A$999,0),MATCH(J$1,'Master data'!$B$1:$CL$1,0)),"")</f>
        <v>-5000</v>
      </c>
      <c r="K84" s="7">
        <f>IFERROR(INDEX('Master data'!$B$2:$CL$999,MATCH($B84,'Master data'!$A$2:$A$999,0),MATCH(K$1,'Master data'!$B$1:$CL$1,0)),"")</f>
        <v>0</v>
      </c>
      <c r="L84" s="7">
        <f>IFERROR(INDEX('Master data'!$B$2:$CL$999,MATCH($B84,'Master data'!$A$2:$A$999,0),MATCH(L$1,'Master data'!$B$1:$CL$1,0)),"")</f>
        <v>0</v>
      </c>
      <c r="M84" s="5">
        <f>IFERROR(INDEX('Master data'!$B$2:$CL$999,MATCH($B84,'Master data'!$A$2:$A$999,0),MATCH(M$1,'Master data'!$B$1:$CL$1,0)),"")</f>
        <v>-10802.469135802468</v>
      </c>
      <c r="N84" s="28">
        <f>IFERROR(INDEX('Master data'!$B$2:$CL$999,MATCH($B84,'Master data'!$A$2:$A$999,0),MATCH(N$1,'Master data'!$B$1:$CL$1,0)),"")</f>
        <v>-2E-3</v>
      </c>
      <c r="O84" s="7">
        <f>IFERROR(INDEX('Master data'!$B$2:$CL$999,MATCH($B84,'Master data'!$A$2:$A$999,0),MATCH(O$1,'Master data'!$B$1:$CL$1,0)),"")</f>
        <v>0</v>
      </c>
      <c r="P84" s="5">
        <f>IFERROR(INDEX('Master data'!$B$2:$CL$999,MATCH($B84,'Master data'!$A$2:$A$999,0),MATCH(P$1,'Master data'!$B$1:$CL$1,0)),"")</f>
        <v>4512000</v>
      </c>
      <c r="Q84" s="5">
        <f>IFERROR(INDEX('Master data'!$B$2:$CL$999,MATCH($B84,'Master data'!$A$2:$A$999,0),MATCH(Q$1,'Master data'!$B$1:$CL$1,0)),"")</f>
        <v>4512000</v>
      </c>
    </row>
    <row r="85" spans="1:17" x14ac:dyDescent="0.3">
      <c r="A85">
        <f t="shared" si="1"/>
        <v>83</v>
      </c>
      <c r="B85" t="str">
        <f>IF('Master data'!A85="","",'Master data'!A85)</f>
        <v>Rodrigo Hernandez</v>
      </c>
      <c r="C85" t="str">
        <f>IFERROR(INDEX('Master data'!$B$2:$CL$999,MATCH($B85,'Master data'!$A$2:$A$999,0),MATCH(C$1,'Master data'!$B$1:$CL$1,0)),"")</f>
        <v>Spain</v>
      </c>
      <c r="D85" t="str">
        <f>IFERROR(INDEX('Master data'!$B$2:$CL$999,MATCH($B85,'Master data'!$A$2:$A$999,0),MATCH(D$1,'Master data'!$B$1:$CL$1,0)),"")</f>
        <v>Midfield</v>
      </c>
      <c r="E85" s="5">
        <f>IFERROR(INDEX('Master data'!$B$2:$CL$999,MATCH($B85,'Master data'!$A$2:$A$999,0),MATCH(E$1,'Master data'!$B$1:$CL$1,0)),"")</f>
        <v>4012000</v>
      </c>
      <c r="F85" s="7">
        <f>IFERROR(INDEX('Master data'!$B$2:$CL$999,MATCH($B85,'Master data'!$A$2:$A$999,0),MATCH(F$1,'Master data'!$B$1:$CL$1,0)),"")</f>
        <v>66491.220480618329</v>
      </c>
      <c r="G85" s="7">
        <f>IFERROR(INDEX('Master data'!$B$2:$CL$999,MATCH($B85,'Master data'!$A$2:$A$999,0),MATCH(G$1,'Master data'!$B$1:$CL$1,0)),"")</f>
        <v>80938.60361720217</v>
      </c>
      <c r="H85" s="7">
        <f>IFERROR(INDEX('Master data'!$B$2:$CL$999,MATCH($B85,'Master data'!$A$2:$A$999,0),MATCH(H$1,'Master data'!$B$1:$CL$1,0)),"")</f>
        <v>0</v>
      </c>
      <c r="I85" s="7">
        <f>IFERROR(INDEX('Master data'!$B$2:$CL$999,MATCH($B85,'Master data'!$A$2:$A$999,0),MATCH(I$1,'Master data'!$B$1:$CL$1,0)),"")</f>
        <v>68188.894934130367</v>
      </c>
      <c r="J85" s="7">
        <f>IFERROR(INDEX('Master data'!$B$2:$CL$999,MATCH($B85,'Master data'!$A$2:$A$999,0),MATCH(J$1,'Master data'!$B$1:$CL$1,0)),"")</f>
        <v>13265.428415127408</v>
      </c>
      <c r="K85" s="7">
        <f>IFERROR(INDEX('Master data'!$B$2:$CL$999,MATCH($B85,'Master data'!$A$2:$A$999,0),MATCH(K$1,'Master data'!$B$1:$CL$1,0)),"")</f>
        <v>0</v>
      </c>
      <c r="L85" s="7">
        <f>IFERROR(INDEX('Master data'!$B$2:$CL$999,MATCH($B85,'Master data'!$A$2:$A$999,0),MATCH(L$1,'Master data'!$B$1:$CL$1,0)),"")</f>
        <v>0</v>
      </c>
      <c r="M85" s="5">
        <f>IFERROR(INDEX('Master data'!$B$2:$CL$999,MATCH($B85,'Master data'!$A$2:$A$999,0),MATCH(M$1,'Master data'!$B$1:$CL$1,0)),"")</f>
        <v>143274.73811506381</v>
      </c>
      <c r="N85" s="28">
        <f>IFERROR(INDEX('Master data'!$B$2:$CL$999,MATCH($B85,'Master data'!$A$2:$A$999,0),MATCH(N$1,'Master data'!$B$1:$CL$1,0)),"")</f>
        <v>3.5999999999999997E-2</v>
      </c>
      <c r="O85" s="7">
        <f>IFERROR(INDEX('Master data'!$B$2:$CL$999,MATCH($B85,'Master data'!$A$2:$A$999,0),MATCH(O$1,'Master data'!$B$1:$CL$1,0)),"")</f>
        <v>0</v>
      </c>
      <c r="P85" s="5">
        <f>IFERROR(INDEX('Master data'!$B$2:$CL$999,MATCH($B85,'Master data'!$A$2:$A$999,0),MATCH(P$1,'Master data'!$B$1:$CL$1,0)),"")</f>
        <v>4012000</v>
      </c>
      <c r="Q85" s="5">
        <f>IFERROR(INDEX('Master data'!$B$2:$CL$999,MATCH($B85,'Master data'!$A$2:$A$999,0),MATCH(Q$1,'Master data'!$B$1:$CL$1,0)),"")</f>
        <v>4012000</v>
      </c>
    </row>
    <row r="86" spans="1:17" x14ac:dyDescent="0.3">
      <c r="A86">
        <f t="shared" si="1"/>
        <v>84</v>
      </c>
      <c r="B86" t="str">
        <f>IF('Master data'!A86="","",'Master data'!A86)</f>
        <v>Hugo Lloris</v>
      </c>
      <c r="C86" t="str">
        <f>IFERROR(INDEX('Master data'!$B$2:$CL$999,MATCH($B86,'Master data'!$A$2:$A$999,0),MATCH(C$1,'Master data'!$B$1:$CL$1,0)),"")</f>
        <v>France</v>
      </c>
      <c r="D86" t="str">
        <f>IFERROR(INDEX('Master data'!$B$2:$CL$999,MATCH($B86,'Master data'!$A$2:$A$999,0),MATCH(D$1,'Master data'!$B$1:$CL$1,0)),"")</f>
        <v>Goalkeeper</v>
      </c>
      <c r="E86" s="5">
        <f>IFERROR(INDEX('Master data'!$B$2:$CL$999,MATCH($B86,'Master data'!$A$2:$A$999,0),MATCH(E$1,'Master data'!$B$1:$CL$1,0)),"")</f>
        <v>6122000</v>
      </c>
      <c r="F86" s="7">
        <f>IFERROR(INDEX('Master data'!$B$2:$CL$999,MATCH($B86,'Master data'!$A$2:$A$999,0),MATCH(F$1,'Master data'!$B$1:$CL$1,0)),"")</f>
        <v>85450.91938045944</v>
      </c>
      <c r="G86" s="7">
        <f>IFERROR(INDEX('Master data'!$B$2:$CL$999,MATCH($B86,'Master data'!$A$2:$A$999,0),MATCH(G$1,'Master data'!$B$1:$CL$1,0)),"")</f>
        <v>54790.915924111818</v>
      </c>
      <c r="H86" s="7">
        <f>IFERROR(INDEX('Master data'!$B$2:$CL$999,MATCH($B86,'Master data'!$A$2:$A$999,0),MATCH(H$1,'Master data'!$B$1:$CL$1,0)),"")</f>
        <v>0</v>
      </c>
      <c r="I86" s="7">
        <f>IFERROR(INDEX('Master data'!$B$2:$CL$999,MATCH($B86,'Master data'!$A$2:$A$999,0),MATCH(I$1,'Master data'!$B$1:$CL$1,0)),"")</f>
        <v>52715.10741117422</v>
      </c>
      <c r="J86" s="7">
        <f>IFERROR(INDEX('Master data'!$B$2:$CL$999,MATCH($B86,'Master data'!$A$2:$A$999,0),MATCH(J$1,'Master data'!$B$1:$CL$1,0)),"")</f>
        <v>-3452.8505320532822</v>
      </c>
      <c r="K86" s="7">
        <f>IFERROR(INDEX('Master data'!$B$2:$CL$999,MATCH($B86,'Master data'!$A$2:$A$999,0),MATCH(K$1,'Master data'!$B$1:$CL$1,0)),"")</f>
        <v>0</v>
      </c>
      <c r="L86" s="7">
        <f>IFERROR(INDEX('Master data'!$B$2:$CL$999,MATCH($B86,'Master data'!$A$2:$A$999,0),MATCH(L$1,'Master data'!$B$1:$CL$1,0)),"")</f>
        <v>0</v>
      </c>
      <c r="M86" s="5">
        <f>IFERROR(INDEX('Master data'!$B$2:$CL$999,MATCH($B86,'Master data'!$A$2:$A$999,0),MATCH(M$1,'Master data'!$B$1:$CL$1,0)),"")</f>
        <v>136915.4431984516</v>
      </c>
      <c r="N86" s="28">
        <f>IFERROR(INDEX('Master data'!$B$2:$CL$999,MATCH($B86,'Master data'!$A$2:$A$999,0),MATCH(N$1,'Master data'!$B$1:$CL$1,0)),"")</f>
        <v>2.1999999999999999E-2</v>
      </c>
      <c r="O86" s="7">
        <f>IFERROR(INDEX('Master data'!$B$2:$CL$999,MATCH($B86,'Master data'!$A$2:$A$999,0),MATCH(O$1,'Master data'!$B$1:$CL$1,0)),"")</f>
        <v>0</v>
      </c>
      <c r="P86" s="5">
        <f>IFERROR(INDEX('Master data'!$B$2:$CL$999,MATCH($B86,'Master data'!$A$2:$A$999,0),MATCH(P$1,'Master data'!$B$1:$CL$1,0)),"")</f>
        <v>6122000</v>
      </c>
      <c r="Q86" s="5">
        <f>IFERROR(INDEX('Master data'!$B$2:$CL$999,MATCH($B86,'Master data'!$A$2:$A$999,0),MATCH(Q$1,'Master data'!$B$1:$CL$1,0)),"")</f>
        <v>6122000</v>
      </c>
    </row>
    <row r="87" spans="1:17" x14ac:dyDescent="0.3">
      <c r="A87">
        <f t="shared" si="1"/>
        <v>85</v>
      </c>
      <c r="B87" t="str">
        <f>IF('Master data'!A87="","",'Master data'!A87)</f>
        <v>Corentin Tolisso</v>
      </c>
      <c r="C87" t="str">
        <f>IFERROR(INDEX('Master data'!$B$2:$CL$999,MATCH($B87,'Master data'!$A$2:$A$999,0),MATCH(C$1,'Master data'!$B$1:$CL$1,0)),"")</f>
        <v>France</v>
      </c>
      <c r="D87" t="str">
        <f>IFERROR(INDEX('Master data'!$B$2:$CL$999,MATCH($B87,'Master data'!$A$2:$A$999,0),MATCH(D$1,'Master data'!$B$1:$CL$1,0)),"")</f>
        <v>Midfield</v>
      </c>
      <c r="E87" s="5">
        <f>IFERROR(INDEX('Master data'!$B$2:$CL$999,MATCH($B87,'Master data'!$A$2:$A$999,0),MATCH(E$1,'Master data'!$B$1:$CL$1,0)),"")</f>
        <v>4032000</v>
      </c>
      <c r="F87" s="7">
        <f>IFERROR(INDEX('Master data'!$B$2:$CL$999,MATCH($B87,'Master data'!$A$2:$A$999,0),MATCH(F$1,'Master data'!$B$1:$CL$1,0)),"")</f>
        <v>-5000</v>
      </c>
      <c r="G87" s="7">
        <f>IFERROR(INDEX('Master data'!$B$2:$CL$999,MATCH($B87,'Master data'!$A$2:$A$999,0),MATCH(G$1,'Master data'!$B$1:$CL$1,0)),"")</f>
        <v>-5000</v>
      </c>
      <c r="H87" s="7">
        <f>IFERROR(INDEX('Master data'!$B$2:$CL$999,MATCH($B87,'Master data'!$A$2:$A$999,0),MATCH(H$1,'Master data'!$B$1:$CL$1,0)),"")</f>
        <v>0</v>
      </c>
      <c r="I87" s="7">
        <f>IFERROR(INDEX('Master data'!$B$2:$CL$999,MATCH($B87,'Master data'!$A$2:$A$999,0),MATCH(I$1,'Master data'!$B$1:$CL$1,0)),"")</f>
        <v>-5000</v>
      </c>
      <c r="J87" s="7">
        <f>IFERROR(INDEX('Master data'!$B$2:$CL$999,MATCH($B87,'Master data'!$A$2:$A$999,0),MATCH(J$1,'Master data'!$B$1:$CL$1,0)),"")</f>
        <v>-5000</v>
      </c>
      <c r="K87" s="7">
        <f>IFERROR(INDEX('Master data'!$B$2:$CL$999,MATCH($B87,'Master data'!$A$2:$A$999,0),MATCH(K$1,'Master data'!$B$1:$CL$1,0)),"")</f>
        <v>0</v>
      </c>
      <c r="L87" s="7">
        <f>IFERROR(INDEX('Master data'!$B$2:$CL$999,MATCH($B87,'Master data'!$A$2:$A$999,0),MATCH(L$1,'Master data'!$B$1:$CL$1,0)),"")</f>
        <v>0</v>
      </c>
      <c r="M87" s="5">
        <f>IFERROR(INDEX('Master data'!$B$2:$CL$999,MATCH($B87,'Master data'!$A$2:$A$999,0),MATCH(M$1,'Master data'!$B$1:$CL$1,0)),"")</f>
        <v>-10802.469135802468</v>
      </c>
      <c r="N87" s="28">
        <f>IFERROR(INDEX('Master data'!$B$2:$CL$999,MATCH($B87,'Master data'!$A$2:$A$999,0),MATCH(N$1,'Master data'!$B$1:$CL$1,0)),"")</f>
        <v>-3.0000000000000001E-3</v>
      </c>
      <c r="O87" s="7">
        <f>IFERROR(INDEX('Master data'!$B$2:$CL$999,MATCH($B87,'Master data'!$A$2:$A$999,0),MATCH(O$1,'Master data'!$B$1:$CL$1,0)),"")</f>
        <v>0</v>
      </c>
      <c r="P87" s="5">
        <f>IFERROR(INDEX('Master data'!$B$2:$CL$999,MATCH($B87,'Master data'!$A$2:$A$999,0),MATCH(P$1,'Master data'!$B$1:$CL$1,0)),"")</f>
        <v>4032000</v>
      </c>
      <c r="Q87" s="5">
        <f>IFERROR(INDEX('Master data'!$B$2:$CL$999,MATCH($B87,'Master data'!$A$2:$A$999,0),MATCH(Q$1,'Master data'!$B$1:$CL$1,0)),"")</f>
        <v>4032000</v>
      </c>
    </row>
    <row r="88" spans="1:17" x14ac:dyDescent="0.3">
      <c r="A88">
        <f t="shared" si="1"/>
        <v>86</v>
      </c>
      <c r="B88" t="str">
        <f>IF('Master data'!A88="","",'Master data'!A88)</f>
        <v>N'Golo Kanté</v>
      </c>
      <c r="C88" t="str">
        <f>IFERROR(INDEX('Master data'!$B$2:$CL$999,MATCH($B88,'Master data'!$A$2:$A$999,0),MATCH(C$1,'Master data'!$B$1:$CL$1,0)),"")</f>
        <v>France</v>
      </c>
      <c r="D88" t="str">
        <f>IFERROR(INDEX('Master data'!$B$2:$CL$999,MATCH($B88,'Master data'!$A$2:$A$999,0),MATCH(D$1,'Master data'!$B$1:$CL$1,0)),"")</f>
        <v>Midfield</v>
      </c>
      <c r="E88" s="5">
        <f>IFERROR(INDEX('Master data'!$B$2:$CL$999,MATCH($B88,'Master data'!$A$2:$A$999,0),MATCH(E$1,'Master data'!$B$1:$CL$1,0)),"")</f>
        <v>3542000</v>
      </c>
      <c r="F88" s="7">
        <f>IFERROR(INDEX('Master data'!$B$2:$CL$999,MATCH($B88,'Master data'!$A$2:$A$999,0),MATCH(F$1,'Master data'!$B$1:$CL$1,0)),"")</f>
        <v>55392.393535905525</v>
      </c>
      <c r="G88" s="7">
        <f>IFERROR(INDEX('Master data'!$B$2:$CL$999,MATCH($B88,'Master data'!$A$2:$A$999,0),MATCH(G$1,'Master data'!$B$1:$CL$1,0)),"")</f>
        <v>26093.421360458127</v>
      </c>
      <c r="H88" s="7">
        <f>IFERROR(INDEX('Master data'!$B$2:$CL$999,MATCH($B88,'Master data'!$A$2:$A$999,0),MATCH(H$1,'Master data'!$B$1:$CL$1,0)),"")</f>
        <v>0</v>
      </c>
      <c r="I88" s="7">
        <f>IFERROR(INDEX('Master data'!$B$2:$CL$999,MATCH($B88,'Master data'!$A$2:$A$999,0),MATCH(I$1,'Master data'!$B$1:$CL$1,0)),"")</f>
        <v>30649.186404056531</v>
      </c>
      <c r="J88" s="7">
        <f>IFERROR(INDEX('Master data'!$B$2:$CL$999,MATCH($B88,'Master data'!$A$2:$A$999,0),MATCH(J$1,'Master data'!$B$1:$CL$1,0)),"")</f>
        <v>-1923.3438493219655</v>
      </c>
      <c r="K88" s="7">
        <f>IFERROR(INDEX('Master data'!$B$2:$CL$999,MATCH($B88,'Master data'!$A$2:$A$999,0),MATCH(K$1,'Master data'!$B$1:$CL$1,0)),"")</f>
        <v>0</v>
      </c>
      <c r="L88" s="7">
        <f>IFERROR(INDEX('Master data'!$B$2:$CL$999,MATCH($B88,'Master data'!$A$2:$A$999,0),MATCH(L$1,'Master data'!$B$1:$CL$1,0)),"")</f>
        <v>0</v>
      </c>
      <c r="M88" s="5">
        <f>IFERROR(INDEX('Master data'!$B$2:$CL$999,MATCH($B88,'Master data'!$A$2:$A$999,0),MATCH(M$1,'Master data'!$B$1:$CL$1,0)),"")</f>
        <v>81489.32841952212</v>
      </c>
      <c r="N88" s="28">
        <f>IFERROR(INDEX('Master data'!$B$2:$CL$999,MATCH($B88,'Master data'!$A$2:$A$999,0),MATCH(N$1,'Master data'!$B$1:$CL$1,0)),"")</f>
        <v>2.3E-2</v>
      </c>
      <c r="O88" s="7">
        <f>IFERROR(INDEX('Master data'!$B$2:$CL$999,MATCH($B88,'Master data'!$A$2:$A$999,0),MATCH(O$1,'Master data'!$B$1:$CL$1,0)),"")</f>
        <v>0</v>
      </c>
      <c r="P88" s="5">
        <f>IFERROR(INDEX('Master data'!$B$2:$CL$999,MATCH($B88,'Master data'!$A$2:$A$999,0),MATCH(P$1,'Master data'!$B$1:$CL$1,0)),"")</f>
        <v>3542000</v>
      </c>
      <c r="Q88" s="5">
        <f>IFERROR(INDEX('Master data'!$B$2:$CL$999,MATCH($B88,'Master data'!$A$2:$A$999,0),MATCH(Q$1,'Master data'!$B$1:$CL$1,0)),"")</f>
        <v>3542000</v>
      </c>
    </row>
    <row r="89" spans="1:17" x14ac:dyDescent="0.3">
      <c r="A89">
        <f t="shared" si="1"/>
        <v>87</v>
      </c>
      <c r="B89" t="str">
        <f>IF('Master data'!A89="","",'Master data'!A89)</f>
        <v>Xherdan Shaqiri</v>
      </c>
      <c r="C89" t="str">
        <f>IFERROR(INDEX('Master data'!$B$2:$CL$999,MATCH($B89,'Master data'!$A$2:$A$999,0),MATCH(C$1,'Master data'!$B$1:$CL$1,0)),"")</f>
        <v>Switzerland</v>
      </c>
      <c r="D89" t="str">
        <f>IFERROR(INDEX('Master data'!$B$2:$CL$999,MATCH($B89,'Master data'!$A$2:$A$999,0),MATCH(D$1,'Master data'!$B$1:$CL$1,0)),"")</f>
        <v>Midfield</v>
      </c>
      <c r="E89" s="5">
        <f>IFERROR(INDEX('Master data'!$B$2:$CL$999,MATCH($B89,'Master data'!$A$2:$A$999,0),MATCH(E$1,'Master data'!$B$1:$CL$1,0)),"")</f>
        <v>4072000</v>
      </c>
      <c r="F89" s="7">
        <f>IFERROR(INDEX('Master data'!$B$2:$CL$999,MATCH($B89,'Master data'!$A$2:$A$999,0),MATCH(F$1,'Master data'!$B$1:$CL$1,0)),"")</f>
        <v>4808.4131268436886</v>
      </c>
      <c r="G89" s="7">
        <f>IFERROR(INDEX('Master data'!$B$2:$CL$999,MATCH($B89,'Master data'!$A$2:$A$999,0),MATCH(G$1,'Master data'!$B$1:$CL$1,0)),"")</f>
        <v>42588.612943965265</v>
      </c>
      <c r="H89" s="7">
        <f>IFERROR(INDEX('Master data'!$B$2:$CL$999,MATCH($B89,'Master data'!$A$2:$A$999,0),MATCH(H$1,'Master data'!$B$1:$CL$1,0)),"")</f>
        <v>0</v>
      </c>
      <c r="I89" s="7">
        <f>IFERROR(INDEX('Master data'!$B$2:$CL$999,MATCH($B89,'Master data'!$A$2:$A$999,0),MATCH(I$1,'Master data'!$B$1:$CL$1,0)),"")</f>
        <v>-2663.4146610224834</v>
      </c>
      <c r="J89" s="7">
        <f>IFERROR(INDEX('Master data'!$B$2:$CL$999,MATCH($B89,'Master data'!$A$2:$A$999,0),MATCH(J$1,'Master data'!$B$1:$CL$1,0)),"")</f>
        <v>-5000</v>
      </c>
      <c r="K89" s="7">
        <f>IFERROR(INDEX('Master data'!$B$2:$CL$999,MATCH($B89,'Master data'!$A$2:$A$999,0),MATCH(K$1,'Master data'!$B$1:$CL$1,0)),"")</f>
        <v>0</v>
      </c>
      <c r="L89" s="7">
        <f>IFERROR(INDEX('Master data'!$B$2:$CL$999,MATCH($B89,'Master data'!$A$2:$A$999,0),MATCH(L$1,'Master data'!$B$1:$CL$1,0)),"")</f>
        <v>0</v>
      </c>
      <c r="M89" s="5">
        <f>IFERROR(INDEX('Master data'!$B$2:$CL$999,MATCH($B89,'Master data'!$A$2:$A$999,0),MATCH(M$1,'Master data'!$B$1:$CL$1,0)),"")</f>
        <v>31424.007535603989</v>
      </c>
      <c r="N89" s="28">
        <f>IFERROR(INDEX('Master data'!$B$2:$CL$999,MATCH($B89,'Master data'!$A$2:$A$999,0),MATCH(N$1,'Master data'!$B$1:$CL$1,0)),"")</f>
        <v>8.0000000000000002E-3</v>
      </c>
      <c r="O89" s="7">
        <f>IFERROR(INDEX('Master data'!$B$2:$CL$999,MATCH($B89,'Master data'!$A$2:$A$999,0),MATCH(O$1,'Master data'!$B$1:$CL$1,0)),"")</f>
        <v>0</v>
      </c>
      <c r="P89" s="5">
        <f>IFERROR(INDEX('Master data'!$B$2:$CL$999,MATCH($B89,'Master data'!$A$2:$A$999,0),MATCH(P$1,'Master data'!$B$1:$CL$1,0)),"")</f>
        <v>4072000</v>
      </c>
      <c r="Q89" s="5">
        <f>IFERROR(INDEX('Master data'!$B$2:$CL$999,MATCH($B89,'Master data'!$A$2:$A$999,0),MATCH(Q$1,'Master data'!$B$1:$CL$1,0)),"")</f>
        <v>4072000</v>
      </c>
    </row>
    <row r="90" spans="1:17" x14ac:dyDescent="0.3">
      <c r="A90">
        <f t="shared" si="1"/>
        <v>88</v>
      </c>
      <c r="B90" t="str">
        <f>IF('Master data'!A90="","",'Master data'!A90)</f>
        <v>Christian Eriksen</v>
      </c>
      <c r="C90" t="str">
        <f>IFERROR(INDEX('Master data'!$B$2:$CL$999,MATCH($B90,'Master data'!$A$2:$A$999,0),MATCH(C$1,'Master data'!$B$1:$CL$1,0)),"")</f>
        <v>Denmark</v>
      </c>
      <c r="D90" t="str">
        <f>IFERROR(INDEX('Master data'!$B$2:$CL$999,MATCH($B90,'Master data'!$A$2:$A$999,0),MATCH(D$1,'Master data'!$B$1:$CL$1,0)),"")</f>
        <v>Midfield</v>
      </c>
      <c r="E90" s="5">
        <f>IFERROR(INDEX('Master data'!$B$2:$CL$999,MATCH($B90,'Master data'!$A$2:$A$999,0),MATCH(E$1,'Master data'!$B$1:$CL$1,0)),"")</f>
        <v>6035000</v>
      </c>
      <c r="F90" s="7">
        <f>IFERROR(INDEX('Master data'!$B$2:$CL$999,MATCH($B90,'Master data'!$A$2:$A$999,0),MATCH(F$1,'Master data'!$B$1:$CL$1,0)),"")</f>
        <v>-5000</v>
      </c>
      <c r="G90" s="7">
        <f>IFERROR(INDEX('Master data'!$B$2:$CL$999,MATCH($B90,'Master data'!$A$2:$A$999,0),MATCH(G$1,'Master data'!$B$1:$CL$1,0)),"")</f>
        <v>-5000</v>
      </c>
      <c r="H90" s="7">
        <f>IFERROR(INDEX('Master data'!$B$2:$CL$999,MATCH($B90,'Master data'!$A$2:$A$999,0),MATCH(H$1,'Master data'!$B$1:$CL$1,0)),"")</f>
        <v>0</v>
      </c>
      <c r="I90" s="7">
        <f>IFERROR(INDEX('Master data'!$B$2:$CL$999,MATCH($B90,'Master data'!$A$2:$A$999,0),MATCH(I$1,'Master data'!$B$1:$CL$1,0)),"")</f>
        <v>-5000</v>
      </c>
      <c r="J90" s="7">
        <f>IFERROR(INDEX('Master data'!$B$2:$CL$999,MATCH($B90,'Master data'!$A$2:$A$999,0),MATCH(J$1,'Master data'!$B$1:$CL$1,0)),"")</f>
        <v>-5000</v>
      </c>
      <c r="K90" s="7">
        <f>IFERROR(INDEX('Master data'!$B$2:$CL$999,MATCH($B90,'Master data'!$A$2:$A$999,0),MATCH(K$1,'Master data'!$B$1:$CL$1,0)),"")</f>
        <v>0</v>
      </c>
      <c r="L90" s="7">
        <f>IFERROR(INDEX('Master data'!$B$2:$CL$999,MATCH($B90,'Master data'!$A$2:$A$999,0),MATCH(L$1,'Master data'!$B$1:$CL$1,0)),"")</f>
        <v>0</v>
      </c>
      <c r="M90" s="5">
        <f>IFERROR(INDEX('Master data'!$B$2:$CL$999,MATCH($B90,'Master data'!$A$2:$A$999,0),MATCH(M$1,'Master data'!$B$1:$CL$1,0)),"")</f>
        <v>-10802.469135802468</v>
      </c>
      <c r="N90" s="28">
        <f>IFERROR(INDEX('Master data'!$B$2:$CL$999,MATCH($B90,'Master data'!$A$2:$A$999,0),MATCH(N$1,'Master data'!$B$1:$CL$1,0)),"")</f>
        <v>-2E-3</v>
      </c>
      <c r="O90" s="7">
        <f>IFERROR(INDEX('Master data'!$B$2:$CL$999,MATCH($B90,'Master data'!$A$2:$A$999,0),MATCH(O$1,'Master data'!$B$1:$CL$1,0)),"")</f>
        <v>0</v>
      </c>
      <c r="P90" s="5">
        <f>IFERROR(INDEX('Master data'!$B$2:$CL$999,MATCH($B90,'Master data'!$A$2:$A$999,0),MATCH(P$1,'Master data'!$B$1:$CL$1,0)),"")</f>
        <v>6035000</v>
      </c>
      <c r="Q90" s="5">
        <f>IFERROR(INDEX('Master data'!$B$2:$CL$999,MATCH($B90,'Master data'!$A$2:$A$999,0),MATCH(Q$1,'Master data'!$B$1:$CL$1,0)),"")</f>
        <v>6035000</v>
      </c>
    </row>
    <row r="91" spans="1:17" x14ac:dyDescent="0.3">
      <c r="A91">
        <f t="shared" si="1"/>
        <v>89</v>
      </c>
      <c r="B91" t="str">
        <f>IF('Master data'!A91="","",'Master data'!A91)</f>
        <v>Marcelo Brozović</v>
      </c>
      <c r="C91" t="str">
        <f>IFERROR(INDEX('Master data'!$B$2:$CL$999,MATCH($B91,'Master data'!$A$2:$A$999,0),MATCH(C$1,'Master data'!$B$1:$CL$1,0)),"")</f>
        <v>Croatia</v>
      </c>
      <c r="D91" t="str">
        <f>IFERROR(INDEX('Master data'!$B$2:$CL$999,MATCH($B91,'Master data'!$A$2:$A$999,0),MATCH(D$1,'Master data'!$B$1:$CL$1,0)),"")</f>
        <v>Midfield</v>
      </c>
      <c r="E91" s="5">
        <f>IFERROR(INDEX('Master data'!$B$2:$CL$999,MATCH($B91,'Master data'!$A$2:$A$999,0),MATCH(E$1,'Master data'!$B$1:$CL$1,0)),"")</f>
        <v>2964000</v>
      </c>
      <c r="F91" s="7">
        <f>IFERROR(INDEX('Master data'!$B$2:$CL$999,MATCH($B91,'Master data'!$A$2:$A$999,0),MATCH(F$1,'Master data'!$B$1:$CL$1,0)),"")</f>
        <v>30317.655441167939</v>
      </c>
      <c r="G91" s="7">
        <f>IFERROR(INDEX('Master data'!$B$2:$CL$999,MATCH($B91,'Master data'!$A$2:$A$999,0),MATCH(G$1,'Master data'!$B$1:$CL$1,0)),"")</f>
        <v>34100.034940736681</v>
      </c>
      <c r="H91" s="7">
        <f>IFERROR(INDEX('Master data'!$B$2:$CL$999,MATCH($B91,'Master data'!$A$2:$A$999,0),MATCH(H$1,'Master data'!$B$1:$CL$1,0)),"")</f>
        <v>0</v>
      </c>
      <c r="I91" s="7">
        <f>IFERROR(INDEX('Master data'!$B$2:$CL$999,MATCH($B91,'Master data'!$A$2:$A$999,0),MATCH(I$1,'Master data'!$B$1:$CL$1,0)),"")</f>
        <v>10449.362452559584</v>
      </c>
      <c r="J91" s="7">
        <f>IFERROR(INDEX('Master data'!$B$2:$CL$999,MATCH($B91,'Master data'!$A$2:$A$999,0),MATCH(J$1,'Master data'!$B$1:$CL$1,0)),"")</f>
        <v>-5000</v>
      </c>
      <c r="K91" s="7">
        <f>IFERROR(INDEX('Master data'!$B$2:$CL$999,MATCH($B91,'Master data'!$A$2:$A$999,0),MATCH(K$1,'Master data'!$B$1:$CL$1,0)),"")</f>
        <v>0</v>
      </c>
      <c r="L91" s="7">
        <f>IFERROR(INDEX('Master data'!$B$2:$CL$999,MATCH($B91,'Master data'!$A$2:$A$999,0),MATCH(L$1,'Master data'!$B$1:$CL$1,0)),"")</f>
        <v>0</v>
      </c>
      <c r="M91" s="5">
        <f>IFERROR(INDEX('Master data'!$B$2:$CL$999,MATCH($B91,'Master data'!$A$2:$A$999,0),MATCH(M$1,'Master data'!$B$1:$CL$1,0)),"")</f>
        <v>55159.465140689063</v>
      </c>
      <c r="N91" s="28">
        <f>IFERROR(INDEX('Master data'!$B$2:$CL$999,MATCH($B91,'Master data'!$A$2:$A$999,0),MATCH(N$1,'Master data'!$B$1:$CL$1,0)),"")</f>
        <v>1.9E-2</v>
      </c>
      <c r="O91" s="7">
        <f>IFERROR(INDEX('Master data'!$B$2:$CL$999,MATCH($B91,'Master data'!$A$2:$A$999,0),MATCH(O$1,'Master data'!$B$1:$CL$1,0)),"")</f>
        <v>0</v>
      </c>
      <c r="P91" s="5">
        <f>IFERROR(INDEX('Master data'!$B$2:$CL$999,MATCH($B91,'Master data'!$A$2:$A$999,0),MATCH(P$1,'Master data'!$B$1:$CL$1,0)),"")</f>
        <v>2964000</v>
      </c>
      <c r="Q91" s="5">
        <f>IFERROR(INDEX('Master data'!$B$2:$CL$999,MATCH($B91,'Master data'!$A$2:$A$999,0),MATCH(Q$1,'Master data'!$B$1:$CL$1,0)),"")</f>
        <v>2964000</v>
      </c>
    </row>
    <row r="92" spans="1:17" x14ac:dyDescent="0.3">
      <c r="A92">
        <f t="shared" si="1"/>
        <v>90</v>
      </c>
      <c r="B92" t="str">
        <f>IF('Master data'!A92="","",'Master data'!A92)</f>
        <v>Josip Brekalo</v>
      </c>
      <c r="C92" t="str">
        <f>IFERROR(INDEX('Master data'!$B$2:$CL$999,MATCH($B92,'Master data'!$A$2:$A$999,0),MATCH(C$1,'Master data'!$B$1:$CL$1,0)),"")</f>
        <v>Croatia</v>
      </c>
      <c r="D92" t="str">
        <f>IFERROR(INDEX('Master data'!$B$2:$CL$999,MATCH($B92,'Master data'!$A$2:$A$999,0),MATCH(D$1,'Master data'!$B$1:$CL$1,0)),"")</f>
        <v>Striker</v>
      </c>
      <c r="E92" s="5">
        <f>IFERROR(INDEX('Master data'!$B$2:$CL$999,MATCH($B92,'Master data'!$A$2:$A$999,0),MATCH(E$1,'Master data'!$B$1:$CL$1,0)),"")</f>
        <v>3992000</v>
      </c>
      <c r="F92" s="7">
        <f>IFERROR(INDEX('Master data'!$B$2:$CL$999,MATCH($B92,'Master data'!$A$2:$A$999,0),MATCH(F$1,'Master data'!$B$1:$CL$1,0)),"")</f>
        <v>-5000</v>
      </c>
      <c r="G92" s="7">
        <f>IFERROR(INDEX('Master data'!$B$2:$CL$999,MATCH($B92,'Master data'!$A$2:$A$999,0),MATCH(G$1,'Master data'!$B$1:$CL$1,0)),"")</f>
        <v>-5000</v>
      </c>
      <c r="H92" s="7">
        <f>IFERROR(INDEX('Master data'!$B$2:$CL$999,MATCH($B92,'Master data'!$A$2:$A$999,0),MATCH(H$1,'Master data'!$B$1:$CL$1,0)),"")</f>
        <v>0</v>
      </c>
      <c r="I92" s="7">
        <f>IFERROR(INDEX('Master data'!$B$2:$CL$999,MATCH($B92,'Master data'!$A$2:$A$999,0),MATCH(I$1,'Master data'!$B$1:$CL$1,0)),"")</f>
        <v>-5000</v>
      </c>
      <c r="J92" s="7">
        <f>IFERROR(INDEX('Master data'!$B$2:$CL$999,MATCH($B92,'Master data'!$A$2:$A$999,0),MATCH(J$1,'Master data'!$B$1:$CL$1,0)),"")</f>
        <v>-5000</v>
      </c>
      <c r="K92" s="7">
        <f>IFERROR(INDEX('Master data'!$B$2:$CL$999,MATCH($B92,'Master data'!$A$2:$A$999,0),MATCH(K$1,'Master data'!$B$1:$CL$1,0)),"")</f>
        <v>0</v>
      </c>
      <c r="L92" s="7">
        <f>IFERROR(INDEX('Master data'!$B$2:$CL$999,MATCH($B92,'Master data'!$A$2:$A$999,0),MATCH(L$1,'Master data'!$B$1:$CL$1,0)),"")</f>
        <v>0</v>
      </c>
      <c r="M92" s="5">
        <f>IFERROR(INDEX('Master data'!$B$2:$CL$999,MATCH($B92,'Master data'!$A$2:$A$999,0),MATCH(M$1,'Master data'!$B$1:$CL$1,0)),"")</f>
        <v>-10802.469135802468</v>
      </c>
      <c r="N92" s="28">
        <f>IFERROR(INDEX('Master data'!$B$2:$CL$999,MATCH($B92,'Master data'!$A$2:$A$999,0),MATCH(N$1,'Master data'!$B$1:$CL$1,0)),"")</f>
        <v>-3.0000000000000001E-3</v>
      </c>
      <c r="O92" s="7">
        <f>IFERROR(INDEX('Master data'!$B$2:$CL$999,MATCH($B92,'Master data'!$A$2:$A$999,0),MATCH(O$1,'Master data'!$B$1:$CL$1,0)),"")</f>
        <v>0</v>
      </c>
      <c r="P92" s="5">
        <f>IFERROR(INDEX('Master data'!$B$2:$CL$999,MATCH($B92,'Master data'!$A$2:$A$999,0),MATCH(P$1,'Master data'!$B$1:$CL$1,0)),"")</f>
        <v>3992000</v>
      </c>
      <c r="Q92" s="5">
        <f>IFERROR(INDEX('Master data'!$B$2:$CL$999,MATCH($B92,'Master data'!$A$2:$A$999,0),MATCH(Q$1,'Master data'!$B$1:$CL$1,0)),"")</f>
        <v>3992000</v>
      </c>
    </row>
    <row r="93" spans="1:17" x14ac:dyDescent="0.3">
      <c r="A93">
        <f t="shared" si="1"/>
        <v>91</v>
      </c>
      <c r="B93" t="str">
        <f>IF('Master data'!A93="","",'Master data'!A93)</f>
        <v>Alessandro Florenzi</v>
      </c>
      <c r="C93" t="str">
        <f>IFERROR(INDEX('Master data'!$B$2:$CL$999,MATCH($B93,'Master data'!$A$2:$A$999,0),MATCH(C$1,'Master data'!$B$1:$CL$1,0)),"")</f>
        <v>Italy</v>
      </c>
      <c r="D93" t="str">
        <f>IFERROR(INDEX('Master data'!$B$2:$CL$999,MATCH($B93,'Master data'!$A$2:$A$999,0),MATCH(D$1,'Master data'!$B$1:$CL$1,0)),"")</f>
        <v>Defense</v>
      </c>
      <c r="E93" s="5">
        <f>IFERROR(INDEX('Master data'!$B$2:$CL$999,MATCH($B93,'Master data'!$A$2:$A$999,0),MATCH(E$1,'Master data'!$B$1:$CL$1,0)),"")</f>
        <v>4532000</v>
      </c>
      <c r="F93" s="7">
        <f>IFERROR(INDEX('Master data'!$B$2:$CL$999,MATCH($B93,'Master data'!$A$2:$A$999,0),MATCH(F$1,'Master data'!$B$1:$CL$1,0)),"")</f>
        <v>20731.479560074706</v>
      </c>
      <c r="G93" s="7">
        <f>IFERROR(INDEX('Master data'!$B$2:$CL$999,MATCH($B93,'Master data'!$A$2:$A$999,0),MATCH(G$1,'Master data'!$B$1:$CL$1,0)),"")</f>
        <v>20782.688766114181</v>
      </c>
      <c r="H93" s="7">
        <f>IFERROR(INDEX('Master data'!$B$2:$CL$999,MATCH($B93,'Master data'!$A$2:$A$999,0),MATCH(H$1,'Master data'!$B$1:$CL$1,0)),"")</f>
        <v>0</v>
      </c>
      <c r="I93" s="7">
        <f>IFERROR(INDEX('Master data'!$B$2:$CL$999,MATCH($B93,'Master data'!$A$2:$A$999,0),MATCH(I$1,'Master data'!$B$1:$CL$1,0)),"")</f>
        <v>16393.546062011155</v>
      </c>
      <c r="J93" s="7">
        <f>IFERROR(INDEX('Master data'!$B$2:$CL$999,MATCH($B93,'Master data'!$A$2:$A$999,0),MATCH(J$1,'Master data'!$B$1:$CL$1,0)),"")</f>
        <v>-5000</v>
      </c>
      <c r="K93" s="7">
        <f>IFERROR(INDEX('Master data'!$B$2:$CL$999,MATCH($B93,'Master data'!$A$2:$A$999,0),MATCH(K$1,'Master data'!$B$1:$CL$1,0)),"")</f>
        <v>0</v>
      </c>
      <c r="L93" s="7">
        <f>IFERROR(INDEX('Master data'!$B$2:$CL$999,MATCH($B93,'Master data'!$A$2:$A$999,0),MATCH(L$1,'Master data'!$B$1:$CL$1,0)),"")</f>
        <v>0</v>
      </c>
      <c r="M93" s="5">
        <f>IFERROR(INDEX('Master data'!$B$2:$CL$999,MATCH($B93,'Master data'!$A$2:$A$999,0),MATCH(M$1,'Master data'!$B$1:$CL$1,0)),"")</f>
        <v>38456.29806449981</v>
      </c>
      <c r="N93" s="28">
        <f>IFERROR(INDEX('Master data'!$B$2:$CL$999,MATCH($B93,'Master data'!$A$2:$A$999,0),MATCH(N$1,'Master data'!$B$1:$CL$1,0)),"")</f>
        <v>8.0000000000000002E-3</v>
      </c>
      <c r="O93" s="7">
        <f>IFERROR(INDEX('Master data'!$B$2:$CL$999,MATCH($B93,'Master data'!$A$2:$A$999,0),MATCH(O$1,'Master data'!$B$1:$CL$1,0)),"")</f>
        <v>0</v>
      </c>
      <c r="P93" s="5">
        <f>IFERROR(INDEX('Master data'!$B$2:$CL$999,MATCH($B93,'Master data'!$A$2:$A$999,0),MATCH(P$1,'Master data'!$B$1:$CL$1,0)),"")</f>
        <v>4532000</v>
      </c>
      <c r="Q93" s="5">
        <f>IFERROR(INDEX('Master data'!$B$2:$CL$999,MATCH($B93,'Master data'!$A$2:$A$999,0),MATCH(Q$1,'Master data'!$B$1:$CL$1,0)),"")</f>
        <v>4532000</v>
      </c>
    </row>
    <row r="94" spans="1:17" x14ac:dyDescent="0.3">
      <c r="A94">
        <f t="shared" si="1"/>
        <v>92</v>
      </c>
      <c r="B94" t="str">
        <f>IF('Master data'!A94="","",'Master data'!A94)</f>
        <v>Manuel Locatelli</v>
      </c>
      <c r="C94" t="str">
        <f>IFERROR(INDEX('Master data'!$B$2:$CL$999,MATCH($B94,'Master data'!$A$2:$A$999,0),MATCH(C$1,'Master data'!$B$1:$CL$1,0)),"")</f>
        <v>Italy</v>
      </c>
      <c r="D94" t="str">
        <f>IFERROR(INDEX('Master data'!$B$2:$CL$999,MATCH($B94,'Master data'!$A$2:$A$999,0),MATCH(D$1,'Master data'!$B$1:$CL$1,0)),"")</f>
        <v>Midfield</v>
      </c>
      <c r="E94" s="5">
        <f>IFERROR(INDEX('Master data'!$B$2:$CL$999,MATCH($B94,'Master data'!$A$2:$A$999,0),MATCH(E$1,'Master data'!$B$1:$CL$1,0)),"")</f>
        <v>3062000</v>
      </c>
      <c r="F94" s="7">
        <f>IFERROR(INDEX('Master data'!$B$2:$CL$999,MATCH($B94,'Master data'!$A$2:$A$999,0),MATCH(F$1,'Master data'!$B$1:$CL$1,0)),"")</f>
        <v>40173.516077707194</v>
      </c>
      <c r="G94" s="7">
        <f>IFERROR(INDEX('Master data'!$B$2:$CL$999,MATCH($B94,'Master data'!$A$2:$A$999,0),MATCH(G$1,'Master data'!$B$1:$CL$1,0)),"")</f>
        <v>45486.551203384974</v>
      </c>
      <c r="H94" s="7">
        <f>IFERROR(INDEX('Master data'!$B$2:$CL$999,MATCH($B94,'Master data'!$A$2:$A$999,0),MATCH(H$1,'Master data'!$B$1:$CL$1,0)),"")</f>
        <v>0</v>
      </c>
      <c r="I94" s="7">
        <f>IFERROR(INDEX('Master data'!$B$2:$CL$999,MATCH($B94,'Master data'!$A$2:$A$999,0),MATCH(I$1,'Master data'!$B$1:$CL$1,0)),"")</f>
        <v>37940.832308318626</v>
      </c>
      <c r="J94" s="7">
        <f>IFERROR(INDEX('Master data'!$B$2:$CL$999,MATCH($B94,'Master data'!$A$2:$A$999,0),MATCH(J$1,'Master data'!$B$1:$CL$1,0)),"")</f>
        <v>3323.9030468980636</v>
      </c>
      <c r="K94" s="7">
        <f>IFERROR(INDEX('Master data'!$B$2:$CL$999,MATCH($B94,'Master data'!$A$2:$A$999,0),MATCH(K$1,'Master data'!$B$1:$CL$1,0)),"")</f>
        <v>0</v>
      </c>
      <c r="L94" s="7">
        <f>IFERROR(INDEX('Master data'!$B$2:$CL$999,MATCH($B94,'Master data'!$A$2:$A$999,0),MATCH(L$1,'Master data'!$B$1:$CL$1,0)),"")</f>
        <v>0</v>
      </c>
      <c r="M94" s="5">
        <f>IFERROR(INDEX('Master data'!$B$2:$CL$999,MATCH($B94,'Master data'!$A$2:$A$999,0),MATCH(M$1,'Master data'!$B$1:$CL$1,0)),"")</f>
        <v>82396.185079346746</v>
      </c>
      <c r="N94" s="28">
        <f>IFERROR(INDEX('Master data'!$B$2:$CL$999,MATCH($B94,'Master data'!$A$2:$A$999,0),MATCH(N$1,'Master data'!$B$1:$CL$1,0)),"")</f>
        <v>2.7E-2</v>
      </c>
      <c r="O94" s="7">
        <f>IFERROR(INDEX('Master data'!$B$2:$CL$999,MATCH($B94,'Master data'!$A$2:$A$999,0),MATCH(O$1,'Master data'!$B$1:$CL$1,0)),"")</f>
        <v>0</v>
      </c>
      <c r="P94" s="5">
        <f>IFERROR(INDEX('Master data'!$B$2:$CL$999,MATCH($B94,'Master data'!$A$2:$A$999,0),MATCH(P$1,'Master data'!$B$1:$CL$1,0)),"")</f>
        <v>3062000</v>
      </c>
      <c r="Q94" s="5">
        <f>IFERROR(INDEX('Master data'!$B$2:$CL$999,MATCH($B94,'Master data'!$A$2:$A$999,0),MATCH(Q$1,'Master data'!$B$1:$CL$1,0)),"")</f>
        <v>3062000</v>
      </c>
    </row>
    <row r="95" spans="1:17" x14ac:dyDescent="0.3">
      <c r="A95">
        <f t="shared" si="1"/>
        <v>93</v>
      </c>
      <c r="B95" t="str">
        <f>IF('Master data'!A95="","",'Master data'!A95)</f>
        <v>Matteo Pessina</v>
      </c>
      <c r="C95" t="str">
        <f>IFERROR(INDEX('Master data'!$B$2:$CL$999,MATCH($B95,'Master data'!$A$2:$A$999,0),MATCH(C$1,'Master data'!$B$1:$CL$1,0)),"")</f>
        <v>Italy</v>
      </c>
      <c r="D95" t="str">
        <f>IFERROR(INDEX('Master data'!$B$2:$CL$999,MATCH($B95,'Master data'!$A$2:$A$999,0),MATCH(D$1,'Master data'!$B$1:$CL$1,0)),"")</f>
        <v>Midfield</v>
      </c>
      <c r="E95" s="5">
        <f>IFERROR(INDEX('Master data'!$B$2:$CL$999,MATCH($B95,'Master data'!$A$2:$A$999,0),MATCH(E$1,'Master data'!$B$1:$CL$1,0)),"")</f>
        <v>2495000</v>
      </c>
      <c r="F95" s="7">
        <f>IFERROR(INDEX('Master data'!$B$2:$CL$999,MATCH($B95,'Master data'!$A$2:$A$999,0),MATCH(F$1,'Master data'!$B$1:$CL$1,0)),"")</f>
        <v>-5000</v>
      </c>
      <c r="G95" s="7">
        <f>IFERROR(INDEX('Master data'!$B$2:$CL$999,MATCH($B95,'Master data'!$A$2:$A$999,0),MATCH(G$1,'Master data'!$B$1:$CL$1,0)),"")</f>
        <v>-5000</v>
      </c>
      <c r="H95" s="7">
        <f>IFERROR(INDEX('Master data'!$B$2:$CL$999,MATCH($B95,'Master data'!$A$2:$A$999,0),MATCH(H$1,'Master data'!$B$1:$CL$1,0)),"")</f>
        <v>0</v>
      </c>
      <c r="I95" s="7">
        <f>IFERROR(INDEX('Master data'!$B$2:$CL$999,MATCH($B95,'Master data'!$A$2:$A$999,0),MATCH(I$1,'Master data'!$B$1:$CL$1,0)),"")</f>
        <v>-5000</v>
      </c>
      <c r="J95" s="7">
        <f>IFERROR(INDEX('Master data'!$B$2:$CL$999,MATCH($B95,'Master data'!$A$2:$A$999,0),MATCH(J$1,'Master data'!$B$1:$CL$1,0)),"")</f>
        <v>-5000</v>
      </c>
      <c r="K95" s="7">
        <f>IFERROR(INDEX('Master data'!$B$2:$CL$999,MATCH($B95,'Master data'!$A$2:$A$999,0),MATCH(K$1,'Master data'!$B$1:$CL$1,0)),"")</f>
        <v>0</v>
      </c>
      <c r="L95" s="7">
        <f>IFERROR(INDEX('Master data'!$B$2:$CL$999,MATCH($B95,'Master data'!$A$2:$A$999,0),MATCH(L$1,'Master data'!$B$1:$CL$1,0)),"")</f>
        <v>0</v>
      </c>
      <c r="M95" s="5">
        <f>IFERROR(INDEX('Master data'!$B$2:$CL$999,MATCH($B95,'Master data'!$A$2:$A$999,0),MATCH(M$1,'Master data'!$B$1:$CL$1,0)),"")</f>
        <v>-10802.469135802468</v>
      </c>
      <c r="N95" s="28">
        <f>IFERROR(INDEX('Master data'!$B$2:$CL$999,MATCH($B95,'Master data'!$A$2:$A$999,0),MATCH(N$1,'Master data'!$B$1:$CL$1,0)),"")</f>
        <v>-4.0000000000000001E-3</v>
      </c>
      <c r="O95" s="7">
        <f>IFERROR(INDEX('Master data'!$B$2:$CL$999,MATCH($B95,'Master data'!$A$2:$A$999,0),MATCH(O$1,'Master data'!$B$1:$CL$1,0)),"")</f>
        <v>0</v>
      </c>
      <c r="P95" s="5">
        <f>IFERROR(INDEX('Master data'!$B$2:$CL$999,MATCH($B95,'Master data'!$A$2:$A$999,0),MATCH(P$1,'Master data'!$B$1:$CL$1,0)),"")</f>
        <v>2495000</v>
      </c>
      <c r="Q95" s="5">
        <f>IFERROR(INDEX('Master data'!$B$2:$CL$999,MATCH($B95,'Master data'!$A$2:$A$999,0),MATCH(Q$1,'Master data'!$B$1:$CL$1,0)),"")</f>
        <v>2495000</v>
      </c>
    </row>
    <row r="96" spans="1:17" x14ac:dyDescent="0.3">
      <c r="A96">
        <f t="shared" si="1"/>
        <v>94</v>
      </c>
      <c r="B96" t="str">
        <f>IF('Master data'!A96="","",'Master data'!A96)</f>
        <v>Toby Alderweireld</v>
      </c>
      <c r="C96" t="str">
        <f>IFERROR(INDEX('Master data'!$B$2:$CL$999,MATCH($B96,'Master data'!$A$2:$A$999,0),MATCH(C$1,'Master data'!$B$1:$CL$1,0)),"")</f>
        <v>Belgium</v>
      </c>
      <c r="D96" t="str">
        <f>IFERROR(INDEX('Master data'!$B$2:$CL$999,MATCH($B96,'Master data'!$A$2:$A$999,0),MATCH(D$1,'Master data'!$B$1:$CL$1,0)),"")</f>
        <v>Defense</v>
      </c>
      <c r="E96" s="5">
        <f>IFERROR(INDEX('Master data'!$B$2:$CL$999,MATCH($B96,'Master data'!$A$2:$A$999,0),MATCH(E$1,'Master data'!$B$1:$CL$1,0)),"")</f>
        <v>4612000</v>
      </c>
      <c r="F96" s="7">
        <f>IFERROR(INDEX('Master data'!$B$2:$CL$999,MATCH($B96,'Master data'!$A$2:$A$999,0),MATCH(F$1,'Master data'!$B$1:$CL$1,0)),"")</f>
        <v>49905.948233499257</v>
      </c>
      <c r="G96" s="7">
        <f>IFERROR(INDEX('Master data'!$B$2:$CL$999,MATCH($B96,'Master data'!$A$2:$A$999,0),MATCH(G$1,'Master data'!$B$1:$CL$1,0)),"")</f>
        <v>87462.299992407308</v>
      </c>
      <c r="H96" s="7">
        <f>IFERROR(INDEX('Master data'!$B$2:$CL$999,MATCH($B96,'Master data'!$A$2:$A$999,0),MATCH(H$1,'Master data'!$B$1:$CL$1,0)),"")</f>
        <v>0</v>
      </c>
      <c r="I96" s="7">
        <f>IFERROR(INDEX('Master data'!$B$2:$CL$999,MATCH($B96,'Master data'!$A$2:$A$999,0),MATCH(I$1,'Master data'!$B$1:$CL$1,0)),"")</f>
        <v>60027.483532483508</v>
      </c>
      <c r="J96" s="7">
        <f>IFERROR(INDEX('Master data'!$B$2:$CL$999,MATCH($B96,'Master data'!$A$2:$A$999,0),MATCH(J$1,'Master data'!$B$1:$CL$1,0)),"")</f>
        <v>6759.0346983917771</v>
      </c>
      <c r="K96" s="7">
        <f>IFERROR(INDEX('Master data'!$B$2:$CL$999,MATCH($B96,'Master data'!$A$2:$A$999,0),MATCH(K$1,'Master data'!$B$1:$CL$1,0)),"")</f>
        <v>0</v>
      </c>
      <c r="L96" s="7">
        <f>IFERROR(INDEX('Master data'!$B$2:$CL$999,MATCH($B96,'Master data'!$A$2:$A$999,0),MATCH(L$1,'Master data'!$B$1:$CL$1,0)),"")</f>
        <v>0</v>
      </c>
      <c r="M96" s="5">
        <f>IFERROR(INDEX('Master data'!$B$2:$CL$999,MATCH($B96,'Master data'!$A$2:$A$999,0),MATCH(M$1,'Master data'!$B$1:$CL$1,0)),"")</f>
        <v>127335.18724021367</v>
      </c>
      <c r="N96" s="28">
        <f>IFERROR(INDEX('Master data'!$B$2:$CL$999,MATCH($B96,'Master data'!$A$2:$A$999,0),MATCH(N$1,'Master data'!$B$1:$CL$1,0)),"")</f>
        <v>2.8000000000000001E-2</v>
      </c>
      <c r="O96" s="7">
        <f>IFERROR(INDEX('Master data'!$B$2:$CL$999,MATCH($B96,'Master data'!$A$2:$A$999,0),MATCH(O$1,'Master data'!$B$1:$CL$1,0)),"")</f>
        <v>0</v>
      </c>
      <c r="P96" s="5">
        <f>IFERROR(INDEX('Master data'!$B$2:$CL$999,MATCH($B96,'Master data'!$A$2:$A$999,0),MATCH(P$1,'Master data'!$B$1:$CL$1,0)),"")</f>
        <v>4612000</v>
      </c>
      <c r="Q96" s="5">
        <f>IFERROR(INDEX('Master data'!$B$2:$CL$999,MATCH($B96,'Master data'!$A$2:$A$999,0),MATCH(Q$1,'Master data'!$B$1:$CL$1,0)),"")</f>
        <v>4612000</v>
      </c>
    </row>
    <row r="97" spans="1:17" x14ac:dyDescent="0.3">
      <c r="A97">
        <f t="shared" si="1"/>
        <v>95</v>
      </c>
      <c r="B97" t="str">
        <f>IF('Master data'!A97="","",'Master data'!A97)</f>
        <v>Hans Vanaken</v>
      </c>
      <c r="C97" t="str">
        <f>IFERROR(INDEX('Master data'!$B$2:$CL$999,MATCH($B97,'Master data'!$A$2:$A$999,0),MATCH(C$1,'Master data'!$B$1:$CL$1,0)),"")</f>
        <v>Belgium</v>
      </c>
      <c r="D97" t="str">
        <f>IFERROR(INDEX('Master data'!$B$2:$CL$999,MATCH($B97,'Master data'!$A$2:$A$999,0),MATCH(D$1,'Master data'!$B$1:$CL$1,0)),"")</f>
        <v>Midfield</v>
      </c>
      <c r="E97" s="5">
        <f>IFERROR(INDEX('Master data'!$B$2:$CL$999,MATCH($B97,'Master data'!$A$2:$A$999,0),MATCH(E$1,'Master data'!$B$1:$CL$1,0)),"")</f>
        <v>3495000</v>
      </c>
      <c r="F97" s="7">
        <f>IFERROR(INDEX('Master data'!$B$2:$CL$999,MATCH($B97,'Master data'!$A$2:$A$999,0),MATCH(F$1,'Master data'!$B$1:$CL$1,0)),"")</f>
        <v>-5000</v>
      </c>
      <c r="G97" s="7">
        <f>IFERROR(INDEX('Master data'!$B$2:$CL$999,MATCH($B97,'Master data'!$A$2:$A$999,0),MATCH(G$1,'Master data'!$B$1:$CL$1,0)),"")</f>
        <v>-5000</v>
      </c>
      <c r="H97" s="7">
        <f>IFERROR(INDEX('Master data'!$B$2:$CL$999,MATCH($B97,'Master data'!$A$2:$A$999,0),MATCH(H$1,'Master data'!$B$1:$CL$1,0)),"")</f>
        <v>0</v>
      </c>
      <c r="I97" s="7">
        <f>IFERROR(INDEX('Master data'!$B$2:$CL$999,MATCH($B97,'Master data'!$A$2:$A$999,0),MATCH(I$1,'Master data'!$B$1:$CL$1,0)),"")</f>
        <v>-5000</v>
      </c>
      <c r="J97" s="7">
        <f>IFERROR(INDEX('Master data'!$B$2:$CL$999,MATCH($B97,'Master data'!$A$2:$A$999,0),MATCH(J$1,'Master data'!$B$1:$CL$1,0)),"")</f>
        <v>-5000</v>
      </c>
      <c r="K97" s="7">
        <f>IFERROR(INDEX('Master data'!$B$2:$CL$999,MATCH($B97,'Master data'!$A$2:$A$999,0),MATCH(K$1,'Master data'!$B$1:$CL$1,0)),"")</f>
        <v>0</v>
      </c>
      <c r="L97" s="7">
        <f>IFERROR(INDEX('Master data'!$B$2:$CL$999,MATCH($B97,'Master data'!$A$2:$A$999,0),MATCH(L$1,'Master data'!$B$1:$CL$1,0)),"")</f>
        <v>0</v>
      </c>
      <c r="M97" s="5">
        <f>IFERROR(INDEX('Master data'!$B$2:$CL$999,MATCH($B97,'Master data'!$A$2:$A$999,0),MATCH(M$1,'Master data'!$B$1:$CL$1,0)),"")</f>
        <v>-10802.469135802468</v>
      </c>
      <c r="N97" s="28">
        <f>IFERROR(INDEX('Master data'!$B$2:$CL$999,MATCH($B97,'Master data'!$A$2:$A$999,0),MATCH(N$1,'Master data'!$B$1:$CL$1,0)),"")</f>
        <v>-3.0000000000000001E-3</v>
      </c>
      <c r="O97" s="7">
        <f>IFERROR(INDEX('Master data'!$B$2:$CL$999,MATCH($B97,'Master data'!$A$2:$A$999,0),MATCH(O$1,'Master data'!$B$1:$CL$1,0)),"")</f>
        <v>0</v>
      </c>
      <c r="P97" s="5">
        <f>IFERROR(INDEX('Master data'!$B$2:$CL$999,MATCH($B97,'Master data'!$A$2:$A$999,0),MATCH(P$1,'Master data'!$B$1:$CL$1,0)),"")</f>
        <v>3495000</v>
      </c>
      <c r="Q97" s="5">
        <f>IFERROR(INDEX('Master data'!$B$2:$CL$999,MATCH($B97,'Master data'!$A$2:$A$999,0),MATCH(Q$1,'Master data'!$B$1:$CL$1,0)),"")</f>
        <v>3495000</v>
      </c>
    </row>
    <row r="98" spans="1:17" x14ac:dyDescent="0.3">
      <c r="A98">
        <f t="shared" si="1"/>
        <v>96</v>
      </c>
      <c r="B98" t="str">
        <f>IF('Master data'!A98="","",'Master data'!A98)</f>
        <v>Nacer Chadli</v>
      </c>
      <c r="C98" t="str">
        <f>IFERROR(INDEX('Master data'!$B$2:$CL$999,MATCH($B98,'Master data'!$A$2:$A$999,0),MATCH(C$1,'Master data'!$B$1:$CL$1,0)),"")</f>
        <v>Belgium</v>
      </c>
      <c r="D98" t="str">
        <f>IFERROR(INDEX('Master data'!$B$2:$CL$999,MATCH($B98,'Master data'!$A$2:$A$999,0),MATCH(D$1,'Master data'!$B$1:$CL$1,0)),"")</f>
        <v>Midfield</v>
      </c>
      <c r="E98" s="5">
        <f>IFERROR(INDEX('Master data'!$B$2:$CL$999,MATCH($B98,'Master data'!$A$2:$A$999,0),MATCH(E$1,'Master data'!$B$1:$CL$1,0)),"")</f>
        <v>3995000</v>
      </c>
      <c r="F98" s="7">
        <f>IFERROR(INDEX('Master data'!$B$2:$CL$999,MATCH($B98,'Master data'!$A$2:$A$999,0),MATCH(F$1,'Master data'!$B$1:$CL$1,0)),"")</f>
        <v>-5000</v>
      </c>
      <c r="G98" s="7">
        <f>IFERROR(INDEX('Master data'!$B$2:$CL$999,MATCH($B98,'Master data'!$A$2:$A$999,0),MATCH(G$1,'Master data'!$B$1:$CL$1,0)),"")</f>
        <v>-5000</v>
      </c>
      <c r="H98" s="7">
        <f>IFERROR(INDEX('Master data'!$B$2:$CL$999,MATCH($B98,'Master data'!$A$2:$A$999,0),MATCH(H$1,'Master data'!$B$1:$CL$1,0)),"")</f>
        <v>0</v>
      </c>
      <c r="I98" s="7">
        <f>IFERROR(INDEX('Master data'!$B$2:$CL$999,MATCH($B98,'Master data'!$A$2:$A$999,0),MATCH(I$1,'Master data'!$B$1:$CL$1,0)),"")</f>
        <v>-5000</v>
      </c>
      <c r="J98" s="7">
        <f>IFERROR(INDEX('Master data'!$B$2:$CL$999,MATCH($B98,'Master data'!$A$2:$A$999,0),MATCH(J$1,'Master data'!$B$1:$CL$1,0)),"")</f>
        <v>-5000</v>
      </c>
      <c r="K98" s="7">
        <f>IFERROR(INDEX('Master data'!$B$2:$CL$999,MATCH($B98,'Master data'!$A$2:$A$999,0),MATCH(K$1,'Master data'!$B$1:$CL$1,0)),"")</f>
        <v>0</v>
      </c>
      <c r="L98" s="7">
        <f>IFERROR(INDEX('Master data'!$B$2:$CL$999,MATCH($B98,'Master data'!$A$2:$A$999,0),MATCH(L$1,'Master data'!$B$1:$CL$1,0)),"")</f>
        <v>0</v>
      </c>
      <c r="M98" s="5">
        <f>IFERROR(INDEX('Master data'!$B$2:$CL$999,MATCH($B98,'Master data'!$A$2:$A$999,0),MATCH(M$1,'Master data'!$B$1:$CL$1,0)),"")</f>
        <v>-10802.469135802468</v>
      </c>
      <c r="N98" s="28">
        <f>IFERROR(INDEX('Master data'!$B$2:$CL$999,MATCH($B98,'Master data'!$A$2:$A$999,0),MATCH(N$1,'Master data'!$B$1:$CL$1,0)),"")</f>
        <v>-3.0000000000000001E-3</v>
      </c>
      <c r="O98" s="7">
        <f>IFERROR(INDEX('Master data'!$B$2:$CL$999,MATCH($B98,'Master data'!$A$2:$A$999,0),MATCH(O$1,'Master data'!$B$1:$CL$1,0)),"")</f>
        <v>0</v>
      </c>
      <c r="P98" s="5">
        <f>IFERROR(INDEX('Master data'!$B$2:$CL$999,MATCH($B98,'Master data'!$A$2:$A$999,0),MATCH(P$1,'Master data'!$B$1:$CL$1,0)),"")</f>
        <v>3995000</v>
      </c>
      <c r="Q98" s="5">
        <f>IFERROR(INDEX('Master data'!$B$2:$CL$999,MATCH($B98,'Master data'!$A$2:$A$999,0),MATCH(Q$1,'Master data'!$B$1:$CL$1,0)),"")</f>
        <v>3995000</v>
      </c>
    </row>
    <row r="99" spans="1:17" x14ac:dyDescent="0.3">
      <c r="A99">
        <f t="shared" si="1"/>
        <v>97</v>
      </c>
      <c r="B99" t="str">
        <f>IF('Master data'!A99="","",'Master data'!A99)</f>
        <v>Dennis Praet</v>
      </c>
      <c r="C99" t="str">
        <f>IFERROR(INDEX('Master data'!$B$2:$CL$999,MATCH($B99,'Master data'!$A$2:$A$999,0),MATCH(C$1,'Master data'!$B$1:$CL$1,0)),"")</f>
        <v>Belgium</v>
      </c>
      <c r="D99" t="str">
        <f>IFERROR(INDEX('Master data'!$B$2:$CL$999,MATCH($B99,'Master data'!$A$2:$A$999,0),MATCH(D$1,'Master data'!$B$1:$CL$1,0)),"")</f>
        <v>Midfield</v>
      </c>
      <c r="E99" s="5">
        <f>IFERROR(INDEX('Master data'!$B$2:$CL$999,MATCH($B99,'Master data'!$A$2:$A$999,0),MATCH(E$1,'Master data'!$B$1:$CL$1,0)),"")</f>
        <v>3542000</v>
      </c>
      <c r="F99" s="7">
        <f>IFERROR(INDEX('Master data'!$B$2:$CL$999,MATCH($B99,'Master data'!$A$2:$A$999,0),MATCH(F$1,'Master data'!$B$1:$CL$1,0)),"")</f>
        <v>-5000</v>
      </c>
      <c r="G99" s="7">
        <f>IFERROR(INDEX('Master data'!$B$2:$CL$999,MATCH($B99,'Master data'!$A$2:$A$999,0),MATCH(G$1,'Master data'!$B$1:$CL$1,0)),"")</f>
        <v>-5000</v>
      </c>
      <c r="H99" s="7">
        <f>IFERROR(INDEX('Master data'!$B$2:$CL$999,MATCH($B99,'Master data'!$A$2:$A$999,0),MATCH(H$1,'Master data'!$B$1:$CL$1,0)),"")</f>
        <v>0</v>
      </c>
      <c r="I99" s="7">
        <f>IFERROR(INDEX('Master data'!$B$2:$CL$999,MATCH($B99,'Master data'!$A$2:$A$999,0),MATCH(I$1,'Master data'!$B$1:$CL$1,0)),"")</f>
        <v>-5000</v>
      </c>
      <c r="J99" s="7">
        <f>IFERROR(INDEX('Master data'!$B$2:$CL$999,MATCH($B99,'Master data'!$A$2:$A$999,0),MATCH(J$1,'Master data'!$B$1:$CL$1,0)),"")</f>
        <v>-5000</v>
      </c>
      <c r="K99" s="7">
        <f>IFERROR(INDEX('Master data'!$B$2:$CL$999,MATCH($B99,'Master data'!$A$2:$A$999,0),MATCH(K$1,'Master data'!$B$1:$CL$1,0)),"")</f>
        <v>0</v>
      </c>
      <c r="L99" s="7">
        <f>IFERROR(INDEX('Master data'!$B$2:$CL$999,MATCH($B99,'Master data'!$A$2:$A$999,0),MATCH(L$1,'Master data'!$B$1:$CL$1,0)),"")</f>
        <v>0</v>
      </c>
      <c r="M99" s="5">
        <f>IFERROR(INDEX('Master data'!$B$2:$CL$999,MATCH($B99,'Master data'!$A$2:$A$999,0),MATCH(M$1,'Master data'!$B$1:$CL$1,0)),"")</f>
        <v>-10802.469135802468</v>
      </c>
      <c r="N99" s="28">
        <f>IFERROR(INDEX('Master data'!$B$2:$CL$999,MATCH($B99,'Master data'!$A$2:$A$999,0),MATCH(N$1,'Master data'!$B$1:$CL$1,0)),"")</f>
        <v>-3.0000000000000001E-3</v>
      </c>
      <c r="O99" s="7">
        <f>IFERROR(INDEX('Master data'!$B$2:$CL$999,MATCH($B99,'Master data'!$A$2:$A$999,0),MATCH(O$1,'Master data'!$B$1:$CL$1,0)),"")</f>
        <v>0</v>
      </c>
      <c r="P99" s="5">
        <f>IFERROR(INDEX('Master data'!$B$2:$CL$999,MATCH($B99,'Master data'!$A$2:$A$999,0),MATCH(P$1,'Master data'!$B$1:$CL$1,0)),"")</f>
        <v>3542000</v>
      </c>
      <c r="Q99" s="5">
        <f>IFERROR(INDEX('Master data'!$B$2:$CL$999,MATCH($B99,'Master data'!$A$2:$A$999,0),MATCH(Q$1,'Master data'!$B$1:$CL$1,0)),"")</f>
        <v>3542000</v>
      </c>
    </row>
    <row r="100" spans="1:17" x14ac:dyDescent="0.3">
      <c r="A100">
        <f t="shared" si="1"/>
        <v>98</v>
      </c>
      <c r="B100" t="str">
        <f>IF('Master data'!A100="","",'Master data'!A100)</f>
        <v>Leander Dendoncker</v>
      </c>
      <c r="C100" t="str">
        <f>IFERROR(INDEX('Master data'!$B$2:$CL$999,MATCH($B100,'Master data'!$A$2:$A$999,0),MATCH(C$1,'Master data'!$B$1:$CL$1,0)),"")</f>
        <v>Belgium</v>
      </c>
      <c r="D100" t="str">
        <f>IFERROR(INDEX('Master data'!$B$2:$CL$999,MATCH($B100,'Master data'!$A$2:$A$999,0),MATCH(D$1,'Master data'!$B$1:$CL$1,0)),"")</f>
        <v>Midfield</v>
      </c>
      <c r="E100" s="5">
        <f>IFERROR(INDEX('Master data'!$B$2:$CL$999,MATCH($B100,'Master data'!$A$2:$A$999,0),MATCH(E$1,'Master data'!$B$1:$CL$1,0)),"")</f>
        <v>3562000</v>
      </c>
      <c r="F100" s="7">
        <f>IFERROR(INDEX('Master data'!$B$2:$CL$999,MATCH($B100,'Master data'!$A$2:$A$999,0),MATCH(F$1,'Master data'!$B$1:$CL$1,0)),"")</f>
        <v>31723.715470291616</v>
      </c>
      <c r="G100" s="7">
        <f>IFERROR(INDEX('Master data'!$B$2:$CL$999,MATCH($B100,'Master data'!$A$2:$A$999,0),MATCH(G$1,'Master data'!$B$1:$CL$1,0)),"")</f>
        <v>61388.373171352716</v>
      </c>
      <c r="H100" s="7">
        <f>IFERROR(INDEX('Master data'!$B$2:$CL$999,MATCH($B100,'Master data'!$A$2:$A$999,0),MATCH(H$1,'Master data'!$B$1:$CL$1,0)),"")</f>
        <v>0</v>
      </c>
      <c r="I100" s="7">
        <f>IFERROR(INDEX('Master data'!$B$2:$CL$999,MATCH($B100,'Master data'!$A$2:$A$999,0),MATCH(I$1,'Master data'!$B$1:$CL$1,0)),"")</f>
        <v>40365.472050418692</v>
      </c>
      <c r="J100" s="7">
        <f>IFERROR(INDEX('Master data'!$B$2:$CL$999,MATCH($B100,'Master data'!$A$2:$A$999,0),MATCH(J$1,'Master data'!$B$1:$CL$1,0)),"")</f>
        <v>2285.4151570658287</v>
      </c>
      <c r="K100" s="7">
        <f>IFERROR(INDEX('Master data'!$B$2:$CL$999,MATCH($B100,'Master data'!$A$2:$A$999,0),MATCH(K$1,'Master data'!$B$1:$CL$1,0)),"")</f>
        <v>0</v>
      </c>
      <c r="L100" s="7">
        <f>IFERROR(INDEX('Master data'!$B$2:$CL$999,MATCH($B100,'Master data'!$A$2:$A$999,0),MATCH(L$1,'Master data'!$B$1:$CL$1,0)),"")</f>
        <v>0</v>
      </c>
      <c r="M100" s="5">
        <f>IFERROR(INDEX('Master data'!$B$2:$CL$999,MATCH($B100,'Master data'!$A$2:$A$999,0),MATCH(M$1,'Master data'!$B$1:$CL$1,0)),"")</f>
        <v>85060.877482342839</v>
      </c>
      <c r="N100" s="28">
        <f>IFERROR(INDEX('Master data'!$B$2:$CL$999,MATCH($B100,'Master data'!$A$2:$A$999,0),MATCH(N$1,'Master data'!$B$1:$CL$1,0)),"")</f>
        <v>2.4E-2</v>
      </c>
      <c r="O100" s="7">
        <f>IFERROR(INDEX('Master data'!$B$2:$CL$999,MATCH($B100,'Master data'!$A$2:$A$999,0),MATCH(O$1,'Master data'!$B$1:$CL$1,0)),"")</f>
        <v>0</v>
      </c>
      <c r="P100" s="5">
        <f>IFERROR(INDEX('Master data'!$B$2:$CL$999,MATCH($B100,'Master data'!$A$2:$A$999,0),MATCH(P$1,'Master data'!$B$1:$CL$1,0)),"")</f>
        <v>3562000</v>
      </c>
      <c r="Q100" s="5">
        <f>IFERROR(INDEX('Master data'!$B$2:$CL$999,MATCH($B100,'Master data'!$A$2:$A$999,0),MATCH(Q$1,'Master data'!$B$1:$CL$1,0)),"")</f>
        <v>3562000</v>
      </c>
    </row>
    <row r="101" spans="1:17" x14ac:dyDescent="0.3">
      <c r="A101">
        <f t="shared" si="1"/>
        <v>99</v>
      </c>
      <c r="B101" t="str">
        <f>IF('Master data'!A101="","",'Master data'!A101)</f>
        <v>Leandro Trossard</v>
      </c>
      <c r="C101" t="str">
        <f>IFERROR(INDEX('Master data'!$B$2:$CL$999,MATCH($B101,'Master data'!$A$2:$A$999,0),MATCH(C$1,'Master data'!$B$1:$CL$1,0)),"")</f>
        <v>Belgium</v>
      </c>
      <c r="D101" t="str">
        <f>IFERROR(INDEX('Master data'!$B$2:$CL$999,MATCH($B101,'Master data'!$A$2:$A$999,0),MATCH(D$1,'Master data'!$B$1:$CL$1,0)),"")</f>
        <v>Striker</v>
      </c>
      <c r="E101" s="5">
        <f>IFERROR(INDEX('Master data'!$B$2:$CL$999,MATCH($B101,'Master data'!$A$2:$A$999,0),MATCH(E$1,'Master data'!$B$1:$CL$1,0)),"")</f>
        <v>4495000</v>
      </c>
      <c r="F101" s="7">
        <f>IFERROR(INDEX('Master data'!$B$2:$CL$999,MATCH($B101,'Master data'!$A$2:$A$999,0),MATCH(F$1,'Master data'!$B$1:$CL$1,0)),"")</f>
        <v>-5000</v>
      </c>
      <c r="G101" s="7">
        <f>IFERROR(INDEX('Master data'!$B$2:$CL$999,MATCH($B101,'Master data'!$A$2:$A$999,0),MATCH(G$1,'Master data'!$B$1:$CL$1,0)),"")</f>
        <v>-5000</v>
      </c>
      <c r="H101" s="7">
        <f>IFERROR(INDEX('Master data'!$B$2:$CL$999,MATCH($B101,'Master data'!$A$2:$A$999,0),MATCH(H$1,'Master data'!$B$1:$CL$1,0)),"")</f>
        <v>0</v>
      </c>
      <c r="I101" s="7">
        <f>IFERROR(INDEX('Master data'!$B$2:$CL$999,MATCH($B101,'Master data'!$A$2:$A$999,0),MATCH(I$1,'Master data'!$B$1:$CL$1,0)),"")</f>
        <v>-5000</v>
      </c>
      <c r="J101" s="7">
        <f>IFERROR(INDEX('Master data'!$B$2:$CL$999,MATCH($B101,'Master data'!$A$2:$A$999,0),MATCH(J$1,'Master data'!$B$1:$CL$1,0)),"")</f>
        <v>-5000</v>
      </c>
      <c r="K101" s="7">
        <f>IFERROR(INDEX('Master data'!$B$2:$CL$999,MATCH($B101,'Master data'!$A$2:$A$999,0),MATCH(K$1,'Master data'!$B$1:$CL$1,0)),"")</f>
        <v>0</v>
      </c>
      <c r="L101" s="7">
        <f>IFERROR(INDEX('Master data'!$B$2:$CL$999,MATCH($B101,'Master data'!$A$2:$A$999,0),MATCH(L$1,'Master data'!$B$1:$CL$1,0)),"")</f>
        <v>0</v>
      </c>
      <c r="M101" s="5">
        <f>IFERROR(INDEX('Master data'!$B$2:$CL$999,MATCH($B101,'Master data'!$A$2:$A$999,0),MATCH(M$1,'Master data'!$B$1:$CL$1,0)),"")</f>
        <v>-10802.469135802468</v>
      </c>
      <c r="N101" s="28">
        <f>IFERROR(INDEX('Master data'!$B$2:$CL$999,MATCH($B101,'Master data'!$A$2:$A$999,0),MATCH(N$1,'Master data'!$B$1:$CL$1,0)),"")</f>
        <v>-2E-3</v>
      </c>
      <c r="O101" s="7">
        <f>IFERROR(INDEX('Master data'!$B$2:$CL$999,MATCH($B101,'Master data'!$A$2:$A$999,0),MATCH(O$1,'Master data'!$B$1:$CL$1,0)),"")</f>
        <v>0</v>
      </c>
      <c r="P101" s="5">
        <f>IFERROR(INDEX('Master data'!$B$2:$CL$999,MATCH($B101,'Master data'!$A$2:$A$999,0),MATCH(P$1,'Master data'!$B$1:$CL$1,0)),"")</f>
        <v>4495000</v>
      </c>
      <c r="Q101" s="5">
        <f>IFERROR(INDEX('Master data'!$B$2:$CL$999,MATCH($B101,'Master data'!$A$2:$A$999,0),MATCH(Q$1,'Master data'!$B$1:$CL$1,0)),"")</f>
        <v>4495000</v>
      </c>
    </row>
    <row r="102" spans="1:17" x14ac:dyDescent="0.3">
      <c r="A102">
        <f t="shared" si="1"/>
        <v>100</v>
      </c>
      <c r="B102" t="str">
        <f>IF('Master data'!A102="","",'Master data'!A102)</f>
        <v>Patrick van Aanholt</v>
      </c>
      <c r="C102" t="str">
        <f>IFERROR(INDEX('Master data'!$B$2:$CL$999,MATCH($B102,'Master data'!$A$2:$A$999,0),MATCH(C$1,'Master data'!$B$1:$CL$1,0)),"")</f>
        <v>Netherlands</v>
      </c>
      <c r="D102" t="str">
        <f>IFERROR(INDEX('Master data'!$B$2:$CL$999,MATCH($B102,'Master data'!$A$2:$A$999,0),MATCH(D$1,'Master data'!$B$1:$CL$1,0)),"")</f>
        <v>Defense</v>
      </c>
      <c r="E102" s="5">
        <f>IFERROR(INDEX('Master data'!$B$2:$CL$999,MATCH($B102,'Master data'!$A$2:$A$999,0),MATCH(E$1,'Master data'!$B$1:$CL$1,0)),"")</f>
        <v>3052000</v>
      </c>
      <c r="F102" s="7">
        <f>IFERROR(INDEX('Master data'!$B$2:$CL$999,MATCH($B102,'Master data'!$A$2:$A$999,0),MATCH(F$1,'Master data'!$B$1:$CL$1,0)),"")</f>
        <v>15928.270042194094</v>
      </c>
      <c r="G102" s="7">
        <f>IFERROR(INDEX('Master data'!$B$2:$CL$999,MATCH($B102,'Master data'!$A$2:$A$999,0),MATCH(G$1,'Master data'!$B$1:$CL$1,0)),"")</f>
        <v>24836.999078938283</v>
      </c>
      <c r="H102" s="7">
        <f>IFERROR(INDEX('Master data'!$B$2:$CL$999,MATCH($B102,'Master data'!$A$2:$A$999,0),MATCH(H$1,'Master data'!$B$1:$CL$1,0)),"")</f>
        <v>0</v>
      </c>
      <c r="I102" s="7">
        <f>IFERROR(INDEX('Master data'!$B$2:$CL$999,MATCH($B102,'Master data'!$A$2:$A$999,0),MATCH(I$1,'Master data'!$B$1:$CL$1,0)),"")</f>
        <v>18401.322499128375</v>
      </c>
      <c r="J102" s="7">
        <f>IFERROR(INDEX('Master data'!$B$2:$CL$999,MATCH($B102,'Master data'!$A$2:$A$999,0),MATCH(J$1,'Master data'!$B$1:$CL$1,0)),"")</f>
        <v>-5000</v>
      </c>
      <c r="K102" s="7">
        <f>IFERROR(INDEX('Master data'!$B$2:$CL$999,MATCH($B102,'Master data'!$A$2:$A$999,0),MATCH(K$1,'Master data'!$B$1:$CL$1,0)),"")</f>
        <v>0</v>
      </c>
      <c r="L102" s="7">
        <f>IFERROR(INDEX('Master data'!$B$2:$CL$999,MATCH($B102,'Master data'!$A$2:$A$999,0),MATCH(L$1,'Master data'!$B$1:$CL$1,0)),"")</f>
        <v>0</v>
      </c>
      <c r="M102" s="5">
        <f>IFERROR(INDEX('Master data'!$B$2:$CL$999,MATCH($B102,'Master data'!$A$2:$A$999,0),MATCH(M$1,'Master data'!$B$1:$CL$1,0)),"")</f>
        <v>36950.858810610735</v>
      </c>
      <c r="N102" s="28">
        <f>IFERROR(INDEX('Master data'!$B$2:$CL$999,MATCH($B102,'Master data'!$A$2:$A$999,0),MATCH(N$1,'Master data'!$B$1:$CL$1,0)),"")</f>
        <v>1.2E-2</v>
      </c>
      <c r="O102" s="7">
        <f>IFERROR(INDEX('Master data'!$B$2:$CL$999,MATCH($B102,'Master data'!$A$2:$A$999,0),MATCH(O$1,'Master data'!$B$1:$CL$1,0)),"")</f>
        <v>0</v>
      </c>
      <c r="P102" s="5">
        <f>IFERROR(INDEX('Master data'!$B$2:$CL$999,MATCH($B102,'Master data'!$A$2:$A$999,0),MATCH(P$1,'Master data'!$B$1:$CL$1,0)),"")</f>
        <v>3052000</v>
      </c>
      <c r="Q102" s="5">
        <f>IFERROR(INDEX('Master data'!$B$2:$CL$999,MATCH($B102,'Master data'!$A$2:$A$999,0),MATCH(Q$1,'Master data'!$B$1:$CL$1,0)),"")</f>
        <v>3052000</v>
      </c>
    </row>
    <row r="103" spans="1:17" x14ac:dyDescent="0.3">
      <c r="A103">
        <f t="shared" si="1"/>
        <v>101</v>
      </c>
      <c r="B103" t="str">
        <f>IF('Master data'!A103="","",'Master data'!A103)</f>
        <v>Marten de Roon</v>
      </c>
      <c r="C103" t="str">
        <f>IFERROR(INDEX('Master data'!$B$2:$CL$999,MATCH($B103,'Master data'!$A$2:$A$999,0),MATCH(C$1,'Master data'!$B$1:$CL$1,0)),"")</f>
        <v>Netherlands</v>
      </c>
      <c r="D103" t="str">
        <f>IFERROR(INDEX('Master data'!$B$2:$CL$999,MATCH($B103,'Master data'!$A$2:$A$999,0),MATCH(D$1,'Master data'!$B$1:$CL$1,0)),"")</f>
        <v>Midfield</v>
      </c>
      <c r="E103" s="5">
        <f>IFERROR(INDEX('Master data'!$B$2:$CL$999,MATCH($B103,'Master data'!$A$2:$A$999,0),MATCH(E$1,'Master data'!$B$1:$CL$1,0)),"")</f>
        <v>3546000</v>
      </c>
      <c r="F103" s="7">
        <f>IFERROR(INDEX('Master data'!$B$2:$CL$999,MATCH($B103,'Master data'!$A$2:$A$999,0),MATCH(F$1,'Master data'!$B$1:$CL$1,0)),"")</f>
        <v>35302.7402561204</v>
      </c>
      <c r="G103" s="7">
        <f>IFERROR(INDEX('Master data'!$B$2:$CL$999,MATCH($B103,'Master data'!$A$2:$A$999,0),MATCH(G$1,'Master data'!$B$1:$CL$1,0)),"")</f>
        <v>53289.448503933214</v>
      </c>
      <c r="H103" s="7">
        <f>IFERROR(INDEX('Master data'!$B$2:$CL$999,MATCH($B103,'Master data'!$A$2:$A$999,0),MATCH(H$1,'Master data'!$B$1:$CL$1,0)),"")</f>
        <v>0</v>
      </c>
      <c r="I103" s="7">
        <f>IFERROR(INDEX('Master data'!$B$2:$CL$999,MATCH($B103,'Master data'!$A$2:$A$999,0),MATCH(I$1,'Master data'!$B$1:$CL$1,0)),"")</f>
        <v>41177.441410356514</v>
      </c>
      <c r="J103" s="7">
        <f>IFERROR(INDEX('Master data'!$B$2:$CL$999,MATCH($B103,'Master data'!$A$2:$A$999,0),MATCH(J$1,'Master data'!$B$1:$CL$1,0)),"")</f>
        <v>1763.3430548082943</v>
      </c>
      <c r="K103" s="7">
        <f>IFERROR(INDEX('Master data'!$B$2:$CL$999,MATCH($B103,'Master data'!$A$2:$A$999,0),MATCH(K$1,'Master data'!$B$1:$CL$1,0)),"")</f>
        <v>0</v>
      </c>
      <c r="L103" s="7">
        <f>IFERROR(INDEX('Master data'!$B$2:$CL$999,MATCH($B103,'Master data'!$A$2:$A$999,0),MATCH(L$1,'Master data'!$B$1:$CL$1,0)),"")</f>
        <v>0</v>
      </c>
      <c r="M103" s="5">
        <f>IFERROR(INDEX('Master data'!$B$2:$CL$999,MATCH($B103,'Master data'!$A$2:$A$999,0),MATCH(M$1,'Master data'!$B$1:$CL$1,0)),"")</f>
        <v>83378.077317081901</v>
      </c>
      <c r="N103" s="28">
        <f>IFERROR(INDEX('Master data'!$B$2:$CL$999,MATCH($B103,'Master data'!$A$2:$A$999,0),MATCH(N$1,'Master data'!$B$1:$CL$1,0)),"")</f>
        <v>2.4E-2</v>
      </c>
      <c r="O103" s="7">
        <f>IFERROR(INDEX('Master data'!$B$2:$CL$999,MATCH($B103,'Master data'!$A$2:$A$999,0),MATCH(O$1,'Master data'!$B$1:$CL$1,0)),"")</f>
        <v>0</v>
      </c>
      <c r="P103" s="5">
        <f>IFERROR(INDEX('Master data'!$B$2:$CL$999,MATCH($B103,'Master data'!$A$2:$A$999,0),MATCH(P$1,'Master data'!$B$1:$CL$1,0)),"")</f>
        <v>3546000</v>
      </c>
      <c r="Q103" s="5">
        <f>IFERROR(INDEX('Master data'!$B$2:$CL$999,MATCH($B103,'Master data'!$A$2:$A$999,0),MATCH(Q$1,'Master data'!$B$1:$CL$1,0)),"")</f>
        <v>3546000</v>
      </c>
    </row>
    <row r="104" spans="1:17" x14ac:dyDescent="0.3">
      <c r="A104">
        <f t="shared" si="1"/>
        <v>102</v>
      </c>
      <c r="B104" t="str">
        <f>IF('Master data'!A104="","",'Master data'!A104)</f>
        <v>Steven Berghuis</v>
      </c>
      <c r="C104" t="str">
        <f>IFERROR(INDEX('Master data'!$B$2:$CL$999,MATCH($B104,'Master data'!$A$2:$A$999,0),MATCH(C$1,'Master data'!$B$1:$CL$1,0)),"")</f>
        <v>Netherlands</v>
      </c>
      <c r="D104" t="str">
        <f>IFERROR(INDEX('Master data'!$B$2:$CL$999,MATCH($B104,'Master data'!$A$2:$A$999,0),MATCH(D$1,'Master data'!$B$1:$CL$1,0)),"")</f>
        <v>Striker</v>
      </c>
      <c r="E104" s="5">
        <f>IFERROR(INDEX('Master data'!$B$2:$CL$999,MATCH($B104,'Master data'!$A$2:$A$999,0),MATCH(E$1,'Master data'!$B$1:$CL$1,0)),"")</f>
        <v>4495000</v>
      </c>
      <c r="F104" s="7">
        <f>IFERROR(INDEX('Master data'!$B$2:$CL$999,MATCH($B104,'Master data'!$A$2:$A$999,0),MATCH(F$1,'Master data'!$B$1:$CL$1,0)),"")</f>
        <v>-5000</v>
      </c>
      <c r="G104" s="7">
        <f>IFERROR(INDEX('Master data'!$B$2:$CL$999,MATCH($B104,'Master data'!$A$2:$A$999,0),MATCH(G$1,'Master data'!$B$1:$CL$1,0)),"")</f>
        <v>-5000</v>
      </c>
      <c r="H104" s="7">
        <f>IFERROR(INDEX('Master data'!$B$2:$CL$999,MATCH($B104,'Master data'!$A$2:$A$999,0),MATCH(H$1,'Master data'!$B$1:$CL$1,0)),"")</f>
        <v>0</v>
      </c>
      <c r="I104" s="7">
        <f>IFERROR(INDEX('Master data'!$B$2:$CL$999,MATCH($B104,'Master data'!$A$2:$A$999,0),MATCH(I$1,'Master data'!$B$1:$CL$1,0)),"")</f>
        <v>-5000</v>
      </c>
      <c r="J104" s="7">
        <f>IFERROR(INDEX('Master data'!$B$2:$CL$999,MATCH($B104,'Master data'!$A$2:$A$999,0),MATCH(J$1,'Master data'!$B$1:$CL$1,0)),"")</f>
        <v>-5000</v>
      </c>
      <c r="K104" s="7">
        <f>IFERROR(INDEX('Master data'!$B$2:$CL$999,MATCH($B104,'Master data'!$A$2:$A$999,0),MATCH(K$1,'Master data'!$B$1:$CL$1,0)),"")</f>
        <v>0</v>
      </c>
      <c r="L104" s="7">
        <f>IFERROR(INDEX('Master data'!$B$2:$CL$999,MATCH($B104,'Master data'!$A$2:$A$999,0),MATCH(L$1,'Master data'!$B$1:$CL$1,0)),"")</f>
        <v>0</v>
      </c>
      <c r="M104" s="5">
        <f>IFERROR(INDEX('Master data'!$B$2:$CL$999,MATCH($B104,'Master data'!$A$2:$A$999,0),MATCH(M$1,'Master data'!$B$1:$CL$1,0)),"")</f>
        <v>-10802.469135802468</v>
      </c>
      <c r="N104" s="28">
        <f>IFERROR(INDEX('Master data'!$B$2:$CL$999,MATCH($B104,'Master data'!$A$2:$A$999,0),MATCH(N$1,'Master data'!$B$1:$CL$1,0)),"")</f>
        <v>-2E-3</v>
      </c>
      <c r="O104" s="7">
        <f>IFERROR(INDEX('Master data'!$B$2:$CL$999,MATCH($B104,'Master data'!$A$2:$A$999,0),MATCH(O$1,'Master data'!$B$1:$CL$1,0)),"")</f>
        <v>0</v>
      </c>
      <c r="P104" s="5">
        <f>IFERROR(INDEX('Master data'!$B$2:$CL$999,MATCH($B104,'Master data'!$A$2:$A$999,0),MATCH(P$1,'Master data'!$B$1:$CL$1,0)),"")</f>
        <v>4495000</v>
      </c>
      <c r="Q104" s="5">
        <f>IFERROR(INDEX('Master data'!$B$2:$CL$999,MATCH($B104,'Master data'!$A$2:$A$999,0),MATCH(Q$1,'Master data'!$B$1:$CL$1,0)),"")</f>
        <v>4495000</v>
      </c>
    </row>
    <row r="105" spans="1:17" x14ac:dyDescent="0.3">
      <c r="A105">
        <f t="shared" si="1"/>
        <v>103</v>
      </c>
      <c r="B105" t="str">
        <f>IF('Master data'!A105="","",'Master data'!A105)</f>
        <v>Davy Klaassen</v>
      </c>
      <c r="C105" t="str">
        <f>IFERROR(INDEX('Master data'!$B$2:$CL$999,MATCH($B105,'Master data'!$A$2:$A$999,0),MATCH(C$1,'Master data'!$B$1:$CL$1,0)),"")</f>
        <v>Netherlands</v>
      </c>
      <c r="D105" t="str">
        <f>IFERROR(INDEX('Master data'!$B$2:$CL$999,MATCH($B105,'Master data'!$A$2:$A$999,0),MATCH(D$1,'Master data'!$B$1:$CL$1,0)),"")</f>
        <v>Midfield</v>
      </c>
      <c r="E105" s="5">
        <f>IFERROR(INDEX('Master data'!$B$2:$CL$999,MATCH($B105,'Master data'!$A$2:$A$999,0),MATCH(E$1,'Master data'!$B$1:$CL$1,0)),"")</f>
        <v>3995000</v>
      </c>
      <c r="F105" s="7">
        <f>IFERROR(INDEX('Master data'!$B$2:$CL$999,MATCH($B105,'Master data'!$A$2:$A$999,0),MATCH(F$1,'Master data'!$B$1:$CL$1,0)),"")</f>
        <v>-5000</v>
      </c>
      <c r="G105" s="7">
        <f>IFERROR(INDEX('Master data'!$B$2:$CL$999,MATCH($B105,'Master data'!$A$2:$A$999,0),MATCH(G$1,'Master data'!$B$1:$CL$1,0)),"")</f>
        <v>-5000</v>
      </c>
      <c r="H105" s="7">
        <f>IFERROR(INDEX('Master data'!$B$2:$CL$999,MATCH($B105,'Master data'!$A$2:$A$999,0),MATCH(H$1,'Master data'!$B$1:$CL$1,0)),"")</f>
        <v>0</v>
      </c>
      <c r="I105" s="7">
        <f>IFERROR(INDEX('Master data'!$B$2:$CL$999,MATCH($B105,'Master data'!$A$2:$A$999,0),MATCH(I$1,'Master data'!$B$1:$CL$1,0)),"")</f>
        <v>-5000</v>
      </c>
      <c r="J105" s="7">
        <f>IFERROR(INDEX('Master data'!$B$2:$CL$999,MATCH($B105,'Master data'!$A$2:$A$999,0),MATCH(J$1,'Master data'!$B$1:$CL$1,0)),"")</f>
        <v>-5000</v>
      </c>
      <c r="K105" s="7">
        <f>IFERROR(INDEX('Master data'!$B$2:$CL$999,MATCH($B105,'Master data'!$A$2:$A$999,0),MATCH(K$1,'Master data'!$B$1:$CL$1,0)),"")</f>
        <v>0</v>
      </c>
      <c r="L105" s="7">
        <f>IFERROR(INDEX('Master data'!$B$2:$CL$999,MATCH($B105,'Master data'!$A$2:$A$999,0),MATCH(L$1,'Master data'!$B$1:$CL$1,0)),"")</f>
        <v>0</v>
      </c>
      <c r="M105" s="5">
        <f>IFERROR(INDEX('Master data'!$B$2:$CL$999,MATCH($B105,'Master data'!$A$2:$A$999,0),MATCH(M$1,'Master data'!$B$1:$CL$1,0)),"")</f>
        <v>-10802.469135802468</v>
      </c>
      <c r="N105" s="28">
        <f>IFERROR(INDEX('Master data'!$B$2:$CL$999,MATCH($B105,'Master data'!$A$2:$A$999,0),MATCH(N$1,'Master data'!$B$1:$CL$1,0)),"")</f>
        <v>-3.0000000000000001E-3</v>
      </c>
      <c r="O105" s="7">
        <f>IFERROR(INDEX('Master data'!$B$2:$CL$999,MATCH($B105,'Master data'!$A$2:$A$999,0),MATCH(O$1,'Master data'!$B$1:$CL$1,0)),"")</f>
        <v>0</v>
      </c>
      <c r="P105" s="5">
        <f>IFERROR(INDEX('Master data'!$B$2:$CL$999,MATCH($B105,'Master data'!$A$2:$A$999,0),MATCH(P$1,'Master data'!$B$1:$CL$1,0)),"")</f>
        <v>3995000</v>
      </c>
      <c r="Q105" s="5">
        <f>IFERROR(INDEX('Master data'!$B$2:$CL$999,MATCH($B105,'Master data'!$A$2:$A$999,0),MATCH(Q$1,'Master data'!$B$1:$CL$1,0)),"")</f>
        <v>3995000</v>
      </c>
    </row>
    <row r="106" spans="1:17" x14ac:dyDescent="0.3">
      <c r="A106">
        <f t="shared" si="1"/>
        <v>104</v>
      </c>
      <c r="B106" t="str">
        <f>IF('Master data'!A106="","",'Master data'!A106)</f>
        <v>Manuel Neuer</v>
      </c>
      <c r="C106" t="str">
        <f>IFERROR(INDEX('Master data'!$B$2:$CL$999,MATCH($B106,'Master data'!$A$2:$A$999,0),MATCH(C$1,'Master data'!$B$1:$CL$1,0)),"")</f>
        <v>Germany</v>
      </c>
      <c r="D106" t="str">
        <f>IFERROR(INDEX('Master data'!$B$2:$CL$999,MATCH($B106,'Master data'!$A$2:$A$999,0),MATCH(D$1,'Master data'!$B$1:$CL$1,0)),"")</f>
        <v>Goalkeeper</v>
      </c>
      <c r="E106" s="5">
        <f>IFERROR(INDEX('Master data'!$B$2:$CL$999,MATCH($B106,'Master data'!$A$2:$A$999,0),MATCH(E$1,'Master data'!$B$1:$CL$1,0)),"")</f>
        <v>5489000</v>
      </c>
      <c r="F106" s="7">
        <f>IFERROR(INDEX('Master data'!$B$2:$CL$999,MATCH($B106,'Master data'!$A$2:$A$999,0),MATCH(F$1,'Master data'!$B$1:$CL$1,0)),"")</f>
        <v>53240.760627262462</v>
      </c>
      <c r="G106" s="7">
        <f>IFERROR(INDEX('Master data'!$B$2:$CL$999,MATCH($B106,'Master data'!$A$2:$A$999,0),MATCH(G$1,'Master data'!$B$1:$CL$1,0)),"")</f>
        <v>92912.069118403058</v>
      </c>
      <c r="H106" s="7">
        <f>IFERROR(INDEX('Master data'!$B$2:$CL$999,MATCH($B106,'Master data'!$A$2:$A$999,0),MATCH(H$1,'Master data'!$B$1:$CL$1,0)),"")</f>
        <v>0</v>
      </c>
      <c r="I106" s="7">
        <f>IFERROR(INDEX('Master data'!$B$2:$CL$999,MATCH($B106,'Master data'!$A$2:$A$999,0),MATCH(I$1,'Master data'!$B$1:$CL$1,0)),"")</f>
        <v>56099.192179047845</v>
      </c>
      <c r="J106" s="7">
        <f>IFERROR(INDEX('Master data'!$B$2:$CL$999,MATCH($B106,'Master data'!$A$2:$A$999,0),MATCH(J$1,'Master data'!$B$1:$CL$1,0)),"")</f>
        <v>-173.74443274810983</v>
      </c>
      <c r="K106" s="7">
        <f>IFERROR(INDEX('Master data'!$B$2:$CL$999,MATCH($B106,'Master data'!$A$2:$A$999,0),MATCH(K$1,'Master data'!$B$1:$CL$1,0)),"")</f>
        <v>0</v>
      </c>
      <c r="L106" s="7">
        <f>IFERROR(INDEX('Master data'!$B$2:$CL$999,MATCH($B106,'Master data'!$A$2:$A$999,0),MATCH(L$1,'Master data'!$B$1:$CL$1,0)),"")</f>
        <v>0</v>
      </c>
      <c r="M106" s="5">
        <f>IFERROR(INDEX('Master data'!$B$2:$CL$999,MATCH($B106,'Master data'!$A$2:$A$999,0),MATCH(M$1,'Master data'!$B$1:$CL$1,0)),"")</f>
        <v>131769.80301944696</v>
      </c>
      <c r="N106" s="28">
        <f>IFERROR(INDEX('Master data'!$B$2:$CL$999,MATCH($B106,'Master data'!$A$2:$A$999,0),MATCH(N$1,'Master data'!$B$1:$CL$1,0)),"")</f>
        <v>2.4E-2</v>
      </c>
      <c r="O106" s="7">
        <f>IFERROR(INDEX('Master data'!$B$2:$CL$999,MATCH($B106,'Master data'!$A$2:$A$999,0),MATCH(O$1,'Master data'!$B$1:$CL$1,0)),"")</f>
        <v>0</v>
      </c>
      <c r="P106" s="5">
        <f>IFERROR(INDEX('Master data'!$B$2:$CL$999,MATCH($B106,'Master data'!$A$2:$A$999,0),MATCH(P$1,'Master data'!$B$1:$CL$1,0)),"")</f>
        <v>5489000</v>
      </c>
      <c r="Q106" s="5">
        <f>IFERROR(INDEX('Master data'!$B$2:$CL$999,MATCH($B106,'Master data'!$A$2:$A$999,0),MATCH(Q$1,'Master data'!$B$1:$CL$1,0)),"")</f>
        <v>5489000</v>
      </c>
    </row>
    <row r="107" spans="1:17" x14ac:dyDescent="0.3">
      <c r="A107">
        <f t="shared" si="1"/>
        <v>105</v>
      </c>
      <c r="B107" t="str">
        <f>IF('Master data'!A107="","",'Master data'!A107)</f>
        <v>Matthias Ginter</v>
      </c>
      <c r="C107" t="str">
        <f>IFERROR(INDEX('Master data'!$B$2:$CL$999,MATCH($B107,'Master data'!$A$2:$A$999,0),MATCH(C$1,'Master data'!$B$1:$CL$1,0)),"")</f>
        <v>Germany</v>
      </c>
      <c r="D107" t="str">
        <f>IFERROR(INDEX('Master data'!$B$2:$CL$999,MATCH($B107,'Master data'!$A$2:$A$999,0),MATCH(D$1,'Master data'!$B$1:$CL$1,0)),"")</f>
        <v>Defense</v>
      </c>
      <c r="E107" s="5">
        <f>IFERROR(INDEX('Master data'!$B$2:$CL$999,MATCH($B107,'Master data'!$A$2:$A$999,0),MATCH(E$1,'Master data'!$B$1:$CL$1,0)),"")</f>
        <v>3984000</v>
      </c>
      <c r="F107" s="7">
        <f>IFERROR(INDEX('Master data'!$B$2:$CL$999,MATCH($B107,'Master data'!$A$2:$A$999,0),MATCH(F$1,'Master data'!$B$1:$CL$1,0)),"")</f>
        <v>47316.970027405565</v>
      </c>
      <c r="G107" s="7">
        <f>IFERROR(INDEX('Master data'!$B$2:$CL$999,MATCH($B107,'Master data'!$A$2:$A$999,0),MATCH(G$1,'Master data'!$B$1:$CL$1,0)),"")</f>
        <v>98756.862961287814</v>
      </c>
      <c r="H107" s="7">
        <f>IFERROR(INDEX('Master data'!$B$2:$CL$999,MATCH($B107,'Master data'!$A$2:$A$999,0),MATCH(H$1,'Master data'!$B$1:$CL$1,0)),"")</f>
        <v>0</v>
      </c>
      <c r="I107" s="7">
        <f>IFERROR(INDEX('Master data'!$B$2:$CL$999,MATCH($B107,'Master data'!$A$2:$A$999,0),MATCH(I$1,'Master data'!$B$1:$CL$1,0)),"")</f>
        <v>58028.043800106207</v>
      </c>
      <c r="J107" s="7">
        <f>IFERROR(INDEX('Master data'!$B$2:$CL$999,MATCH($B107,'Master data'!$A$2:$A$999,0),MATCH(J$1,'Master data'!$B$1:$CL$1,0)),"")</f>
        <v>8232.2331935983857</v>
      </c>
      <c r="K107" s="7">
        <f>IFERROR(INDEX('Master data'!$B$2:$CL$999,MATCH($B107,'Master data'!$A$2:$A$999,0),MATCH(K$1,'Master data'!$B$1:$CL$1,0)),"")</f>
        <v>0</v>
      </c>
      <c r="L107" s="7">
        <f>IFERROR(INDEX('Master data'!$B$2:$CL$999,MATCH($B107,'Master data'!$A$2:$A$999,0),MATCH(L$1,'Master data'!$B$1:$CL$1,0)),"")</f>
        <v>0</v>
      </c>
      <c r="M107" s="5">
        <f>IFERROR(INDEX('Master data'!$B$2:$CL$999,MATCH($B107,'Master data'!$A$2:$A$999,0),MATCH(M$1,'Master data'!$B$1:$CL$1,0)),"")</f>
        <v>131974.49326456193</v>
      </c>
      <c r="N107" s="28">
        <f>IFERROR(INDEX('Master data'!$B$2:$CL$999,MATCH($B107,'Master data'!$A$2:$A$999,0),MATCH(N$1,'Master data'!$B$1:$CL$1,0)),"")</f>
        <v>3.3000000000000002E-2</v>
      </c>
      <c r="O107" s="7">
        <f>IFERROR(INDEX('Master data'!$B$2:$CL$999,MATCH($B107,'Master data'!$A$2:$A$999,0),MATCH(O$1,'Master data'!$B$1:$CL$1,0)),"")</f>
        <v>0</v>
      </c>
      <c r="P107" s="5">
        <f>IFERROR(INDEX('Master data'!$B$2:$CL$999,MATCH($B107,'Master data'!$A$2:$A$999,0),MATCH(P$1,'Master data'!$B$1:$CL$1,0)),"")</f>
        <v>3984000</v>
      </c>
      <c r="Q107" s="5">
        <f>IFERROR(INDEX('Master data'!$B$2:$CL$999,MATCH($B107,'Master data'!$A$2:$A$999,0),MATCH(Q$1,'Master data'!$B$1:$CL$1,0)),"")</f>
        <v>3984000</v>
      </c>
    </row>
    <row r="108" spans="1:17" x14ac:dyDescent="0.3">
      <c r="A108">
        <f t="shared" si="1"/>
        <v>106</v>
      </c>
      <c r="B108" t="str">
        <f>IF('Master data'!A108="","",'Master data'!A108)</f>
        <v>Florian Neuhaus</v>
      </c>
      <c r="C108" t="str">
        <f>IFERROR(INDEX('Master data'!$B$2:$CL$999,MATCH($B108,'Master data'!$A$2:$A$999,0),MATCH(C$1,'Master data'!$B$1:$CL$1,0)),"")</f>
        <v>Germany</v>
      </c>
      <c r="D108" t="str">
        <f>IFERROR(INDEX('Master data'!$B$2:$CL$999,MATCH($B108,'Master data'!$A$2:$A$999,0),MATCH(D$1,'Master data'!$B$1:$CL$1,0)),"")</f>
        <v>Midfield</v>
      </c>
      <c r="E108" s="5">
        <f>IFERROR(INDEX('Master data'!$B$2:$CL$999,MATCH($B108,'Master data'!$A$2:$A$999,0),MATCH(E$1,'Master data'!$B$1:$CL$1,0)),"")</f>
        <v>3495000</v>
      </c>
      <c r="F108" s="7">
        <f>IFERROR(INDEX('Master data'!$B$2:$CL$999,MATCH($B108,'Master data'!$A$2:$A$999,0),MATCH(F$1,'Master data'!$B$1:$CL$1,0)),"")</f>
        <v>-5000</v>
      </c>
      <c r="G108" s="7">
        <f>IFERROR(INDEX('Master data'!$B$2:$CL$999,MATCH($B108,'Master data'!$A$2:$A$999,0),MATCH(G$1,'Master data'!$B$1:$CL$1,0)),"")</f>
        <v>-5000</v>
      </c>
      <c r="H108" s="7">
        <f>IFERROR(INDEX('Master data'!$B$2:$CL$999,MATCH($B108,'Master data'!$A$2:$A$999,0),MATCH(H$1,'Master data'!$B$1:$CL$1,0)),"")</f>
        <v>0</v>
      </c>
      <c r="I108" s="7">
        <f>IFERROR(INDEX('Master data'!$B$2:$CL$999,MATCH($B108,'Master data'!$A$2:$A$999,0),MATCH(I$1,'Master data'!$B$1:$CL$1,0)),"")</f>
        <v>-5000</v>
      </c>
      <c r="J108" s="7">
        <f>IFERROR(INDEX('Master data'!$B$2:$CL$999,MATCH($B108,'Master data'!$A$2:$A$999,0),MATCH(J$1,'Master data'!$B$1:$CL$1,0)),"")</f>
        <v>-5000</v>
      </c>
      <c r="K108" s="7">
        <f>IFERROR(INDEX('Master data'!$B$2:$CL$999,MATCH($B108,'Master data'!$A$2:$A$999,0),MATCH(K$1,'Master data'!$B$1:$CL$1,0)),"")</f>
        <v>0</v>
      </c>
      <c r="L108" s="7">
        <f>IFERROR(INDEX('Master data'!$B$2:$CL$999,MATCH($B108,'Master data'!$A$2:$A$999,0),MATCH(L$1,'Master data'!$B$1:$CL$1,0)),"")</f>
        <v>0</v>
      </c>
      <c r="M108" s="5">
        <f>IFERROR(INDEX('Master data'!$B$2:$CL$999,MATCH($B108,'Master data'!$A$2:$A$999,0),MATCH(M$1,'Master data'!$B$1:$CL$1,0)),"")</f>
        <v>-10802.469135802468</v>
      </c>
      <c r="N108" s="28">
        <f>IFERROR(INDEX('Master data'!$B$2:$CL$999,MATCH($B108,'Master data'!$A$2:$A$999,0),MATCH(N$1,'Master data'!$B$1:$CL$1,0)),"")</f>
        <v>-3.0000000000000001E-3</v>
      </c>
      <c r="O108" s="7">
        <f>IFERROR(INDEX('Master data'!$B$2:$CL$999,MATCH($B108,'Master data'!$A$2:$A$999,0),MATCH(O$1,'Master data'!$B$1:$CL$1,0)),"")</f>
        <v>0</v>
      </c>
      <c r="P108" s="5">
        <f>IFERROR(INDEX('Master data'!$B$2:$CL$999,MATCH($B108,'Master data'!$A$2:$A$999,0),MATCH(P$1,'Master data'!$B$1:$CL$1,0)),"")</f>
        <v>3495000</v>
      </c>
      <c r="Q108" s="5">
        <f>IFERROR(INDEX('Master data'!$B$2:$CL$999,MATCH($B108,'Master data'!$A$2:$A$999,0),MATCH(Q$1,'Master data'!$B$1:$CL$1,0)),"")</f>
        <v>3495000</v>
      </c>
    </row>
    <row r="109" spans="1:17" x14ac:dyDescent="0.3">
      <c r="A109">
        <f t="shared" si="1"/>
        <v>107</v>
      </c>
      <c r="B109" t="str">
        <f>IF('Master data'!A109="","",'Master data'!A109)</f>
        <v>Luke Shaw</v>
      </c>
      <c r="C109" t="str">
        <f>IFERROR(INDEX('Master data'!$B$2:$CL$999,MATCH($B109,'Master data'!$A$2:$A$999,0),MATCH(C$1,'Master data'!$B$1:$CL$1,0)),"")</f>
        <v>England</v>
      </c>
      <c r="D109" t="str">
        <f>IFERROR(INDEX('Master data'!$B$2:$CL$999,MATCH($B109,'Master data'!$A$2:$A$999,0),MATCH(D$1,'Master data'!$B$1:$CL$1,0)),"")</f>
        <v>Defense</v>
      </c>
      <c r="E109" s="5">
        <f>IFERROR(INDEX('Master data'!$B$2:$CL$999,MATCH($B109,'Master data'!$A$2:$A$999,0),MATCH(E$1,'Master data'!$B$1:$CL$1,0)),"")</f>
        <v>3495000</v>
      </c>
      <c r="F109" s="7">
        <f>IFERROR(INDEX('Master data'!$B$2:$CL$999,MATCH($B109,'Master data'!$A$2:$A$999,0),MATCH(F$1,'Master data'!$B$1:$CL$1,0)),"")</f>
        <v>70539.774271329166</v>
      </c>
      <c r="G109" s="7">
        <f>IFERROR(INDEX('Master data'!$B$2:$CL$999,MATCH($B109,'Master data'!$A$2:$A$999,0),MATCH(G$1,'Master data'!$B$1:$CL$1,0)),"")</f>
        <v>62316.304221155195</v>
      </c>
      <c r="H109" s="7">
        <f>IFERROR(INDEX('Master data'!$B$2:$CL$999,MATCH($B109,'Master data'!$A$2:$A$999,0),MATCH(H$1,'Master data'!$B$1:$CL$1,0)),"")</f>
        <v>0</v>
      </c>
      <c r="I109" s="7">
        <f>IFERROR(INDEX('Master data'!$B$2:$CL$999,MATCH($B109,'Master data'!$A$2:$A$999,0),MATCH(I$1,'Master data'!$B$1:$CL$1,0)),"")</f>
        <v>59665.458283948647</v>
      </c>
      <c r="J109" s="7">
        <f>IFERROR(INDEX('Master data'!$B$2:$CL$999,MATCH($B109,'Master data'!$A$2:$A$999,0),MATCH(J$1,'Master data'!$B$1:$CL$1,0)),"")</f>
        <v>12117.288308639698</v>
      </c>
      <c r="K109" s="7">
        <f>IFERROR(INDEX('Master data'!$B$2:$CL$999,MATCH($B109,'Master data'!$A$2:$A$999,0),MATCH(K$1,'Master data'!$B$1:$CL$1,0)),"")</f>
        <v>0</v>
      </c>
      <c r="L109" s="7">
        <f>IFERROR(INDEX('Master data'!$B$2:$CL$999,MATCH($B109,'Master data'!$A$2:$A$999,0),MATCH(L$1,'Master data'!$B$1:$CL$1,0)),"")</f>
        <v>0</v>
      </c>
      <c r="M109" s="5">
        <f>IFERROR(INDEX('Master data'!$B$2:$CL$999,MATCH($B109,'Master data'!$A$2:$A$999,0),MATCH(M$1,'Master data'!$B$1:$CL$1,0)),"")</f>
        <v>132156.16982312402</v>
      </c>
      <c r="N109" s="28">
        <f>IFERROR(INDEX('Master data'!$B$2:$CL$999,MATCH($B109,'Master data'!$A$2:$A$999,0),MATCH(N$1,'Master data'!$B$1:$CL$1,0)),"")</f>
        <v>3.7999999999999999E-2</v>
      </c>
      <c r="O109" s="7">
        <f>IFERROR(INDEX('Master data'!$B$2:$CL$999,MATCH($B109,'Master data'!$A$2:$A$999,0),MATCH(O$1,'Master data'!$B$1:$CL$1,0)),"")</f>
        <v>0</v>
      </c>
      <c r="P109" s="5">
        <f>IFERROR(INDEX('Master data'!$B$2:$CL$999,MATCH($B109,'Master data'!$A$2:$A$999,0),MATCH(P$1,'Master data'!$B$1:$CL$1,0)),"")</f>
        <v>3495000</v>
      </c>
      <c r="Q109" s="5">
        <f>IFERROR(INDEX('Master data'!$B$2:$CL$999,MATCH($B109,'Master data'!$A$2:$A$999,0),MATCH(Q$1,'Master data'!$B$1:$CL$1,0)),"")</f>
        <v>3495000</v>
      </c>
    </row>
    <row r="110" spans="1:17" x14ac:dyDescent="0.3">
      <c r="A110">
        <f t="shared" si="1"/>
        <v>108</v>
      </c>
      <c r="B110" t="str">
        <f>IF('Master data'!A110="","",'Master data'!A110)</f>
        <v>Harry Maguire</v>
      </c>
      <c r="C110" t="str">
        <f>IFERROR(INDEX('Master data'!$B$2:$CL$999,MATCH($B110,'Master data'!$A$2:$A$999,0),MATCH(C$1,'Master data'!$B$1:$CL$1,0)),"")</f>
        <v>England</v>
      </c>
      <c r="D110" t="str">
        <f>IFERROR(INDEX('Master data'!$B$2:$CL$999,MATCH($B110,'Master data'!$A$2:$A$999,0),MATCH(D$1,'Master data'!$B$1:$CL$1,0)),"")</f>
        <v>Defense</v>
      </c>
      <c r="E110" s="5">
        <f>IFERROR(INDEX('Master data'!$B$2:$CL$999,MATCH($B110,'Master data'!$A$2:$A$999,0),MATCH(E$1,'Master data'!$B$1:$CL$1,0)),"")</f>
        <v>4495000</v>
      </c>
      <c r="F110" s="7">
        <f>IFERROR(INDEX('Master data'!$B$2:$CL$999,MATCH($B110,'Master data'!$A$2:$A$999,0),MATCH(F$1,'Master data'!$B$1:$CL$1,0)),"")</f>
        <v>23001.550855124286</v>
      </c>
      <c r="G110" s="7">
        <f>IFERROR(INDEX('Master data'!$B$2:$CL$999,MATCH($B110,'Master data'!$A$2:$A$999,0),MATCH(G$1,'Master data'!$B$1:$CL$1,0)),"")</f>
        <v>16490.704417533685</v>
      </c>
      <c r="H110" s="7">
        <f>IFERROR(INDEX('Master data'!$B$2:$CL$999,MATCH($B110,'Master data'!$A$2:$A$999,0),MATCH(H$1,'Master data'!$B$1:$CL$1,0)),"")</f>
        <v>0</v>
      </c>
      <c r="I110" s="7">
        <f>IFERROR(INDEX('Master data'!$B$2:$CL$999,MATCH($B110,'Master data'!$A$2:$A$999,0),MATCH(I$1,'Master data'!$B$1:$CL$1,0)),"")</f>
        <v>15474.916605881017</v>
      </c>
      <c r="J110" s="7">
        <f>IFERROR(INDEX('Master data'!$B$2:$CL$999,MATCH($B110,'Master data'!$A$2:$A$999,0),MATCH(J$1,'Master data'!$B$1:$CL$1,0)),"")</f>
        <v>-5000</v>
      </c>
      <c r="K110" s="7">
        <f>IFERROR(INDEX('Master data'!$B$2:$CL$999,MATCH($B110,'Master data'!$A$2:$A$999,0),MATCH(K$1,'Master data'!$B$1:$CL$1,0)),"")</f>
        <v>0</v>
      </c>
      <c r="L110" s="7">
        <f>IFERROR(INDEX('Master data'!$B$2:$CL$999,MATCH($B110,'Master data'!$A$2:$A$999,0),MATCH(L$1,'Master data'!$B$1:$CL$1,0)),"")</f>
        <v>0</v>
      </c>
      <c r="M110" s="5">
        <f>IFERROR(INDEX('Master data'!$B$2:$CL$999,MATCH($B110,'Master data'!$A$2:$A$999,0),MATCH(M$1,'Master data'!$B$1:$CL$1,0)),"")</f>
        <v>37592.859954975684</v>
      </c>
      <c r="N110" s="28">
        <f>IFERROR(INDEX('Master data'!$B$2:$CL$999,MATCH($B110,'Master data'!$A$2:$A$999,0),MATCH(N$1,'Master data'!$B$1:$CL$1,0)),"")</f>
        <v>8.0000000000000002E-3</v>
      </c>
      <c r="O110" s="7">
        <f>IFERROR(INDEX('Master data'!$B$2:$CL$999,MATCH($B110,'Master data'!$A$2:$A$999,0),MATCH(O$1,'Master data'!$B$1:$CL$1,0)),"")</f>
        <v>0</v>
      </c>
      <c r="P110" s="5">
        <f>IFERROR(INDEX('Master data'!$B$2:$CL$999,MATCH($B110,'Master data'!$A$2:$A$999,0),MATCH(P$1,'Master data'!$B$1:$CL$1,0)),"")</f>
        <v>4495000</v>
      </c>
      <c r="Q110" s="5">
        <f>IFERROR(INDEX('Master data'!$B$2:$CL$999,MATCH($B110,'Master data'!$A$2:$A$999,0),MATCH(Q$1,'Master data'!$B$1:$CL$1,0)),"")</f>
        <v>4495000</v>
      </c>
    </row>
    <row r="111" spans="1:17" x14ac:dyDescent="0.3">
      <c r="A111">
        <f t="shared" si="1"/>
        <v>109</v>
      </c>
      <c r="B111" t="str">
        <f>IF('Master data'!A111="","",'Master data'!A111)</f>
        <v>Ben Chilwell</v>
      </c>
      <c r="C111" t="str">
        <f>IFERROR(INDEX('Master data'!$B$2:$CL$999,MATCH($B111,'Master data'!$A$2:$A$999,0),MATCH(C$1,'Master data'!$B$1:$CL$1,0)),"")</f>
        <v>England</v>
      </c>
      <c r="D111" t="str">
        <f>IFERROR(INDEX('Master data'!$B$2:$CL$999,MATCH($B111,'Master data'!$A$2:$A$999,0),MATCH(D$1,'Master data'!$B$1:$CL$1,0)),"")</f>
        <v>Defense</v>
      </c>
      <c r="E111" s="5">
        <f>IFERROR(INDEX('Master data'!$B$2:$CL$999,MATCH($B111,'Master data'!$A$2:$A$999,0),MATCH(E$1,'Master data'!$B$1:$CL$1,0)),"")</f>
        <v>4495000</v>
      </c>
      <c r="F111" s="7">
        <f>IFERROR(INDEX('Master data'!$B$2:$CL$999,MATCH($B111,'Master data'!$A$2:$A$999,0),MATCH(F$1,'Master data'!$B$1:$CL$1,0)),"")</f>
        <v>23001.550855124286</v>
      </c>
      <c r="G111" s="7">
        <f>IFERROR(INDEX('Master data'!$B$2:$CL$999,MATCH($B111,'Master data'!$A$2:$A$999,0),MATCH(G$1,'Master data'!$B$1:$CL$1,0)),"")</f>
        <v>16490.704417533685</v>
      </c>
      <c r="H111" s="7">
        <f>IFERROR(INDEX('Master data'!$B$2:$CL$999,MATCH($B111,'Master data'!$A$2:$A$999,0),MATCH(H$1,'Master data'!$B$1:$CL$1,0)),"")</f>
        <v>0</v>
      </c>
      <c r="I111" s="7">
        <f>IFERROR(INDEX('Master data'!$B$2:$CL$999,MATCH($B111,'Master data'!$A$2:$A$999,0),MATCH(I$1,'Master data'!$B$1:$CL$1,0)),"")</f>
        <v>15474.916605881017</v>
      </c>
      <c r="J111" s="7">
        <f>IFERROR(INDEX('Master data'!$B$2:$CL$999,MATCH($B111,'Master data'!$A$2:$A$999,0),MATCH(J$1,'Master data'!$B$1:$CL$1,0)),"")</f>
        <v>-5000</v>
      </c>
      <c r="K111" s="7">
        <f>IFERROR(INDEX('Master data'!$B$2:$CL$999,MATCH($B111,'Master data'!$A$2:$A$999,0),MATCH(K$1,'Master data'!$B$1:$CL$1,0)),"")</f>
        <v>0</v>
      </c>
      <c r="L111" s="7">
        <f>IFERROR(INDEX('Master data'!$B$2:$CL$999,MATCH($B111,'Master data'!$A$2:$A$999,0),MATCH(L$1,'Master data'!$B$1:$CL$1,0)),"")</f>
        <v>0</v>
      </c>
      <c r="M111" s="5">
        <f>IFERROR(INDEX('Master data'!$B$2:$CL$999,MATCH($B111,'Master data'!$A$2:$A$999,0),MATCH(M$1,'Master data'!$B$1:$CL$1,0)),"")</f>
        <v>37592.859954975684</v>
      </c>
      <c r="N111" s="28">
        <f>IFERROR(INDEX('Master data'!$B$2:$CL$999,MATCH($B111,'Master data'!$A$2:$A$999,0),MATCH(N$1,'Master data'!$B$1:$CL$1,0)),"")</f>
        <v>8.0000000000000002E-3</v>
      </c>
      <c r="O111" s="7">
        <f>IFERROR(INDEX('Master data'!$B$2:$CL$999,MATCH($B111,'Master data'!$A$2:$A$999,0),MATCH(O$1,'Master data'!$B$1:$CL$1,0)),"")</f>
        <v>0</v>
      </c>
      <c r="P111" s="5">
        <f>IFERROR(INDEX('Master data'!$B$2:$CL$999,MATCH($B111,'Master data'!$A$2:$A$999,0),MATCH(P$1,'Master data'!$B$1:$CL$1,0)),"")</f>
        <v>4495000</v>
      </c>
      <c r="Q111" s="5">
        <f>IFERROR(INDEX('Master data'!$B$2:$CL$999,MATCH($B111,'Master data'!$A$2:$A$999,0),MATCH(Q$1,'Master data'!$B$1:$CL$1,0)),"")</f>
        <v>4495000</v>
      </c>
    </row>
    <row r="112" spans="1:17" x14ac:dyDescent="0.3">
      <c r="A112">
        <f t="shared" si="1"/>
        <v>110</v>
      </c>
      <c r="B112" t="str">
        <f>IF('Master data'!A112="","",'Master data'!A112)</f>
        <v>Kieran Trippier</v>
      </c>
      <c r="C112" t="str">
        <f>IFERROR(INDEX('Master data'!$B$2:$CL$999,MATCH($B112,'Master data'!$A$2:$A$999,0),MATCH(C$1,'Master data'!$B$1:$CL$1,0)),"")</f>
        <v>England</v>
      </c>
      <c r="D112" t="str">
        <f>IFERROR(INDEX('Master data'!$B$2:$CL$999,MATCH($B112,'Master data'!$A$2:$A$999,0),MATCH(D$1,'Master data'!$B$1:$CL$1,0)),"")</f>
        <v>Defense</v>
      </c>
      <c r="E112" s="5">
        <f>IFERROR(INDEX('Master data'!$B$2:$CL$999,MATCH($B112,'Master data'!$A$2:$A$999,0),MATCH(E$1,'Master data'!$B$1:$CL$1,0)),"")</f>
        <v>3592000</v>
      </c>
      <c r="F112" s="7">
        <f>IFERROR(INDEX('Master data'!$B$2:$CL$999,MATCH($B112,'Master data'!$A$2:$A$999,0),MATCH(F$1,'Master data'!$B$1:$CL$1,0)),"")</f>
        <v>80060.998670916306</v>
      </c>
      <c r="G112" s="7">
        <f>IFERROR(INDEX('Master data'!$B$2:$CL$999,MATCH($B112,'Master data'!$A$2:$A$999,0),MATCH(G$1,'Master data'!$B$1:$CL$1,0)),"")</f>
        <v>71643.290730777589</v>
      </c>
      <c r="H112" s="7">
        <f>IFERROR(INDEX('Master data'!$B$2:$CL$999,MATCH($B112,'Master data'!$A$2:$A$999,0),MATCH(H$1,'Master data'!$B$1:$CL$1,0)),"")</f>
        <v>0</v>
      </c>
      <c r="I112" s="7">
        <f>IFERROR(INDEX('Master data'!$B$2:$CL$999,MATCH($B112,'Master data'!$A$2:$A$999,0),MATCH(I$1,'Master data'!$B$1:$CL$1,0)),"")</f>
        <v>68391.079623341269</v>
      </c>
      <c r="J112" s="7">
        <f>IFERROR(INDEX('Master data'!$B$2:$CL$999,MATCH($B112,'Master data'!$A$2:$A$999,0),MATCH(J$1,'Master data'!$B$1:$CL$1,0)),"")</f>
        <v>15918.440160428287</v>
      </c>
      <c r="K112" s="7">
        <f>IFERROR(INDEX('Master data'!$B$2:$CL$999,MATCH($B112,'Master data'!$A$2:$A$999,0),MATCH(K$1,'Master data'!$B$1:$CL$1,0)),"")</f>
        <v>0</v>
      </c>
      <c r="L112" s="7">
        <f>IFERROR(INDEX('Master data'!$B$2:$CL$999,MATCH($B112,'Master data'!$A$2:$A$999,0),MATCH(L$1,'Master data'!$B$1:$CL$1,0)),"")</f>
        <v>0</v>
      </c>
      <c r="M112" s="5">
        <f>IFERROR(INDEX('Master data'!$B$2:$CL$999,MATCH($B112,'Master data'!$A$2:$A$999,0),MATCH(M$1,'Master data'!$B$1:$CL$1,0)),"")</f>
        <v>151231.59932510188</v>
      </c>
      <c r="N112" s="28">
        <f>IFERROR(INDEX('Master data'!$B$2:$CL$999,MATCH($B112,'Master data'!$A$2:$A$999,0),MATCH(N$1,'Master data'!$B$1:$CL$1,0)),"")</f>
        <v>4.2000000000000003E-2</v>
      </c>
      <c r="O112" s="7">
        <f>IFERROR(INDEX('Master data'!$B$2:$CL$999,MATCH($B112,'Master data'!$A$2:$A$999,0),MATCH(O$1,'Master data'!$B$1:$CL$1,0)),"")</f>
        <v>0</v>
      </c>
      <c r="P112" s="5">
        <f>IFERROR(INDEX('Master data'!$B$2:$CL$999,MATCH($B112,'Master data'!$A$2:$A$999,0),MATCH(P$1,'Master data'!$B$1:$CL$1,0)),"")</f>
        <v>3592000</v>
      </c>
      <c r="Q112" s="5">
        <f>IFERROR(INDEX('Master data'!$B$2:$CL$999,MATCH($B112,'Master data'!$A$2:$A$999,0),MATCH(Q$1,'Master data'!$B$1:$CL$1,0)),"")</f>
        <v>3592000</v>
      </c>
    </row>
    <row r="113" spans="1:17" x14ac:dyDescent="0.3">
      <c r="A113">
        <f t="shared" si="1"/>
        <v>111</v>
      </c>
      <c r="B113" t="str">
        <f>IF('Master data'!A113="","",'Master data'!A113)</f>
        <v xml:space="preserve"> Bellingham</v>
      </c>
      <c r="C113" t="str">
        <f>IFERROR(INDEX('Master data'!$B$2:$CL$999,MATCH($B113,'Master data'!$A$2:$A$999,0),MATCH(C$1,'Master data'!$B$1:$CL$1,0)),"")</f>
        <v>England</v>
      </c>
      <c r="D113" t="str">
        <f>IFERROR(INDEX('Master data'!$B$2:$CL$999,MATCH($B113,'Master data'!$A$2:$A$999,0),MATCH(D$1,'Master data'!$B$1:$CL$1,0)),"")</f>
        <v>Midfield</v>
      </c>
      <c r="E113" s="5">
        <f>IFERROR(INDEX('Master data'!$B$2:$CL$999,MATCH($B113,'Master data'!$A$2:$A$999,0),MATCH(E$1,'Master data'!$B$1:$CL$1,0)),"")</f>
        <v>3032000</v>
      </c>
      <c r="F113" s="7">
        <f>IFERROR(INDEX('Master data'!$B$2:$CL$999,MATCH($B113,'Master data'!$A$2:$A$999,0),MATCH(F$1,'Master data'!$B$1:$CL$1,0)),"")</f>
        <v>-5000</v>
      </c>
      <c r="G113" s="7">
        <f>IFERROR(INDEX('Master data'!$B$2:$CL$999,MATCH($B113,'Master data'!$A$2:$A$999,0),MATCH(G$1,'Master data'!$B$1:$CL$1,0)),"")</f>
        <v>-5000</v>
      </c>
      <c r="H113" s="7">
        <f>IFERROR(INDEX('Master data'!$B$2:$CL$999,MATCH($B113,'Master data'!$A$2:$A$999,0),MATCH(H$1,'Master data'!$B$1:$CL$1,0)),"")</f>
        <v>0</v>
      </c>
      <c r="I113" s="7">
        <f>IFERROR(INDEX('Master data'!$B$2:$CL$999,MATCH($B113,'Master data'!$A$2:$A$999,0),MATCH(I$1,'Master data'!$B$1:$CL$1,0)),"")</f>
        <v>-5000</v>
      </c>
      <c r="J113" s="7">
        <f>IFERROR(INDEX('Master data'!$B$2:$CL$999,MATCH($B113,'Master data'!$A$2:$A$999,0),MATCH(J$1,'Master data'!$B$1:$CL$1,0)),"")</f>
        <v>-5000</v>
      </c>
      <c r="K113" s="7">
        <f>IFERROR(INDEX('Master data'!$B$2:$CL$999,MATCH($B113,'Master data'!$A$2:$A$999,0),MATCH(K$1,'Master data'!$B$1:$CL$1,0)),"")</f>
        <v>0</v>
      </c>
      <c r="L113" s="7">
        <f>IFERROR(INDEX('Master data'!$B$2:$CL$999,MATCH($B113,'Master data'!$A$2:$A$999,0),MATCH(L$1,'Master data'!$B$1:$CL$1,0)),"")</f>
        <v>0</v>
      </c>
      <c r="M113" s="5">
        <f>IFERROR(INDEX('Master data'!$B$2:$CL$999,MATCH($B113,'Master data'!$A$2:$A$999,0),MATCH(M$1,'Master data'!$B$1:$CL$1,0)),"")</f>
        <v>-10802.469135802468</v>
      </c>
      <c r="N113" s="28">
        <f>IFERROR(INDEX('Master data'!$B$2:$CL$999,MATCH($B113,'Master data'!$A$2:$A$999,0),MATCH(N$1,'Master data'!$B$1:$CL$1,0)),"")</f>
        <v>-4.0000000000000001E-3</v>
      </c>
      <c r="O113" s="7">
        <f>IFERROR(INDEX('Master data'!$B$2:$CL$999,MATCH($B113,'Master data'!$A$2:$A$999,0),MATCH(O$1,'Master data'!$B$1:$CL$1,0)),"")</f>
        <v>0</v>
      </c>
      <c r="P113" s="5">
        <f>IFERROR(INDEX('Master data'!$B$2:$CL$999,MATCH($B113,'Master data'!$A$2:$A$999,0),MATCH(P$1,'Master data'!$B$1:$CL$1,0)),"")</f>
        <v>3032000</v>
      </c>
      <c r="Q113" s="5">
        <f>IFERROR(INDEX('Master data'!$B$2:$CL$999,MATCH($B113,'Master data'!$A$2:$A$999,0),MATCH(Q$1,'Master data'!$B$1:$CL$1,0)),"")</f>
        <v>3032000</v>
      </c>
    </row>
    <row r="114" spans="1:17" x14ac:dyDescent="0.3">
      <c r="A114">
        <f t="shared" si="1"/>
        <v>112</v>
      </c>
      <c r="B114" t="str">
        <f>IF('Master data'!A114="","",'Master data'!A114)</f>
        <v>Declan Rice</v>
      </c>
      <c r="C114" t="str">
        <f>IFERROR(INDEX('Master data'!$B$2:$CL$999,MATCH($B114,'Master data'!$A$2:$A$999,0),MATCH(C$1,'Master data'!$B$1:$CL$1,0)),"")</f>
        <v>England</v>
      </c>
      <c r="D114" t="str">
        <f>IFERROR(INDEX('Master data'!$B$2:$CL$999,MATCH($B114,'Master data'!$A$2:$A$999,0),MATCH(D$1,'Master data'!$B$1:$CL$1,0)),"")</f>
        <v>Midfield</v>
      </c>
      <c r="E114" s="5">
        <f>IFERROR(INDEX('Master data'!$B$2:$CL$999,MATCH($B114,'Master data'!$A$2:$A$999,0),MATCH(E$1,'Master data'!$B$1:$CL$1,0)),"")</f>
        <v>3542000</v>
      </c>
      <c r="F114" s="7">
        <f>IFERROR(INDEX('Master data'!$B$2:$CL$999,MATCH($B114,'Master data'!$A$2:$A$999,0),MATCH(F$1,'Master data'!$B$1:$CL$1,0)),"")</f>
        <v>52488.440692800868</v>
      </c>
      <c r="G114" s="7">
        <f>IFERROR(INDEX('Master data'!$B$2:$CL$999,MATCH($B114,'Master data'!$A$2:$A$999,0),MATCH(G$1,'Master data'!$B$1:$CL$1,0)),"")</f>
        <v>50645.756759319673</v>
      </c>
      <c r="H114" s="7">
        <f>IFERROR(INDEX('Master data'!$B$2:$CL$999,MATCH($B114,'Master data'!$A$2:$A$999,0),MATCH(H$1,'Master data'!$B$1:$CL$1,0)),"")</f>
        <v>0</v>
      </c>
      <c r="I114" s="7">
        <f>IFERROR(INDEX('Master data'!$B$2:$CL$999,MATCH($B114,'Master data'!$A$2:$A$999,0),MATCH(I$1,'Master data'!$B$1:$CL$1,0)),"")</f>
        <v>45775.147494145363</v>
      </c>
      <c r="J114" s="7">
        <f>IFERROR(INDEX('Master data'!$B$2:$CL$999,MATCH($B114,'Master data'!$A$2:$A$999,0),MATCH(J$1,'Master data'!$B$1:$CL$1,0)),"")</f>
        <v>5079.3485272154285</v>
      </c>
      <c r="K114" s="7">
        <f>IFERROR(INDEX('Master data'!$B$2:$CL$999,MATCH($B114,'Master data'!$A$2:$A$999,0),MATCH(K$1,'Master data'!$B$1:$CL$1,0)),"")</f>
        <v>0</v>
      </c>
      <c r="L114" s="7">
        <f>IFERROR(INDEX('Master data'!$B$2:$CL$999,MATCH($B114,'Master data'!$A$2:$A$999,0),MATCH(L$1,'Master data'!$B$1:$CL$1,0)),"")</f>
        <v>0</v>
      </c>
      <c r="M114" s="5">
        <f>IFERROR(INDEX('Master data'!$B$2:$CL$999,MATCH($B114,'Master data'!$A$2:$A$999,0),MATCH(M$1,'Master data'!$B$1:$CL$1,0)),"")</f>
        <v>100818.6133014206</v>
      </c>
      <c r="N114" s="28">
        <f>IFERROR(INDEX('Master data'!$B$2:$CL$999,MATCH($B114,'Master data'!$A$2:$A$999,0),MATCH(N$1,'Master data'!$B$1:$CL$1,0)),"")</f>
        <v>2.8000000000000001E-2</v>
      </c>
      <c r="O114" s="7">
        <f>IFERROR(INDEX('Master data'!$B$2:$CL$999,MATCH($B114,'Master data'!$A$2:$A$999,0),MATCH(O$1,'Master data'!$B$1:$CL$1,0)),"")</f>
        <v>0</v>
      </c>
      <c r="P114" s="5">
        <f>IFERROR(INDEX('Master data'!$B$2:$CL$999,MATCH($B114,'Master data'!$A$2:$A$999,0),MATCH(P$1,'Master data'!$B$1:$CL$1,0)),"")</f>
        <v>3542000</v>
      </c>
      <c r="Q114" s="5">
        <f>IFERROR(INDEX('Master data'!$B$2:$CL$999,MATCH($B114,'Master data'!$A$2:$A$999,0),MATCH(Q$1,'Master data'!$B$1:$CL$1,0)),"")</f>
        <v>3542000</v>
      </c>
    </row>
    <row r="115" spans="1:17" x14ac:dyDescent="0.3">
      <c r="A115">
        <f t="shared" si="1"/>
        <v>113</v>
      </c>
      <c r="B115" t="str">
        <f>IF('Master data'!A115="","",'Master data'!A115)</f>
        <v xml:space="preserve"> N. Semedo</v>
      </c>
      <c r="C115" t="str">
        <f>IFERROR(INDEX('Master data'!$B$2:$CL$999,MATCH($B115,'Master data'!$A$2:$A$999,0),MATCH(C$1,'Master data'!$B$1:$CL$1,0)),"")</f>
        <v>Portugal</v>
      </c>
      <c r="D115" t="str">
        <f>IFERROR(INDEX('Master data'!$B$2:$CL$999,MATCH($B115,'Master data'!$A$2:$A$999,0),MATCH(D$1,'Master data'!$B$1:$CL$1,0)),"")</f>
        <v>Defense</v>
      </c>
      <c r="E115" s="5">
        <f>IFERROR(INDEX('Master data'!$B$2:$CL$999,MATCH($B115,'Master data'!$A$2:$A$999,0),MATCH(E$1,'Master data'!$B$1:$CL$1,0)),"")</f>
        <v>2612000</v>
      </c>
      <c r="F115" s="7">
        <f>IFERROR(INDEX('Master data'!$B$2:$CL$999,MATCH($B115,'Master data'!$A$2:$A$999,0),MATCH(F$1,'Master data'!$B$1:$CL$1,0)),"")</f>
        <v>31034.279537739079</v>
      </c>
      <c r="G115" s="7">
        <f>IFERROR(INDEX('Master data'!$B$2:$CL$999,MATCH($B115,'Master data'!$A$2:$A$999,0),MATCH(G$1,'Master data'!$B$1:$CL$1,0)),"")</f>
        <v>31808.506274746582</v>
      </c>
      <c r="H115" s="7">
        <f>IFERROR(INDEX('Master data'!$B$2:$CL$999,MATCH($B115,'Master data'!$A$2:$A$999,0),MATCH(H$1,'Master data'!$B$1:$CL$1,0)),"")</f>
        <v>0</v>
      </c>
      <c r="I115" s="7">
        <f>IFERROR(INDEX('Master data'!$B$2:$CL$999,MATCH($B115,'Master data'!$A$2:$A$999,0),MATCH(I$1,'Master data'!$B$1:$CL$1,0)),"")</f>
        <v>16910.316628925582</v>
      </c>
      <c r="J115" s="7">
        <f>IFERROR(INDEX('Master data'!$B$2:$CL$999,MATCH($B115,'Master data'!$A$2:$A$999,0),MATCH(J$1,'Master data'!$B$1:$CL$1,0)),"")</f>
        <v>-4731.3920053290112</v>
      </c>
      <c r="K115" s="7">
        <f>IFERROR(INDEX('Master data'!$B$2:$CL$999,MATCH($B115,'Master data'!$A$2:$A$999,0),MATCH(K$1,'Master data'!$B$1:$CL$1,0)),"")</f>
        <v>0</v>
      </c>
      <c r="L115" s="7">
        <f>IFERROR(INDEX('Master data'!$B$2:$CL$999,MATCH($B115,'Master data'!$A$2:$A$999,0),MATCH(L$1,'Master data'!$B$1:$CL$1,0)),"")</f>
        <v>0</v>
      </c>
      <c r="M115" s="5">
        <f>IFERROR(INDEX('Master data'!$B$2:$CL$999,MATCH($B115,'Master data'!$A$2:$A$999,0),MATCH(M$1,'Master data'!$B$1:$CL$1,0)),"")</f>
        <v>56315.818622248524</v>
      </c>
      <c r="N115" s="28">
        <f>IFERROR(INDEX('Master data'!$B$2:$CL$999,MATCH($B115,'Master data'!$A$2:$A$999,0),MATCH(N$1,'Master data'!$B$1:$CL$1,0)),"")</f>
        <v>2.1999999999999999E-2</v>
      </c>
      <c r="O115" s="7">
        <f>IFERROR(INDEX('Master data'!$B$2:$CL$999,MATCH($B115,'Master data'!$A$2:$A$999,0),MATCH(O$1,'Master data'!$B$1:$CL$1,0)),"")</f>
        <v>0</v>
      </c>
      <c r="P115" s="5">
        <f>IFERROR(INDEX('Master data'!$B$2:$CL$999,MATCH($B115,'Master data'!$A$2:$A$999,0),MATCH(P$1,'Master data'!$B$1:$CL$1,0)),"")</f>
        <v>2612000</v>
      </c>
      <c r="Q115" s="5">
        <f>IFERROR(INDEX('Master data'!$B$2:$CL$999,MATCH($B115,'Master data'!$A$2:$A$999,0),MATCH(Q$1,'Master data'!$B$1:$CL$1,0)),"")</f>
        <v>2612000</v>
      </c>
    </row>
    <row r="116" spans="1:17" x14ac:dyDescent="0.3">
      <c r="A116">
        <f t="shared" si="1"/>
        <v>114</v>
      </c>
      <c r="B116" t="str">
        <f>IF('Master data'!A116="","",'Master data'!A116)</f>
        <v>Gonçalo  Guedes</v>
      </c>
      <c r="C116" t="str">
        <f>IFERROR(INDEX('Master data'!$B$2:$CL$999,MATCH($B116,'Master data'!$A$2:$A$999,0),MATCH(C$1,'Master data'!$B$1:$CL$1,0)),"")</f>
        <v>Portugal</v>
      </c>
      <c r="D116" t="str">
        <f>IFERROR(INDEX('Master data'!$B$2:$CL$999,MATCH($B116,'Master data'!$A$2:$A$999,0),MATCH(D$1,'Master data'!$B$1:$CL$1,0)),"")</f>
        <v>Striker</v>
      </c>
      <c r="E116" s="5">
        <f>IFERROR(INDEX('Master data'!$B$2:$CL$999,MATCH($B116,'Master data'!$A$2:$A$999,0),MATCH(E$1,'Master data'!$B$1:$CL$1,0)),"")</f>
        <v>2995000</v>
      </c>
      <c r="F116" s="7">
        <f>IFERROR(INDEX('Master data'!$B$2:$CL$999,MATCH($B116,'Master data'!$A$2:$A$999,0),MATCH(F$1,'Master data'!$B$1:$CL$1,0)),"")</f>
        <v>-5000</v>
      </c>
      <c r="G116" s="7">
        <f>IFERROR(INDEX('Master data'!$B$2:$CL$999,MATCH($B116,'Master data'!$A$2:$A$999,0),MATCH(G$1,'Master data'!$B$1:$CL$1,0)),"")</f>
        <v>-5000</v>
      </c>
      <c r="H116" s="7">
        <f>IFERROR(INDEX('Master data'!$B$2:$CL$999,MATCH($B116,'Master data'!$A$2:$A$999,0),MATCH(H$1,'Master data'!$B$1:$CL$1,0)),"")</f>
        <v>0</v>
      </c>
      <c r="I116" s="7">
        <f>IFERROR(INDEX('Master data'!$B$2:$CL$999,MATCH($B116,'Master data'!$A$2:$A$999,0),MATCH(I$1,'Master data'!$B$1:$CL$1,0)),"")</f>
        <v>-5000</v>
      </c>
      <c r="J116" s="7">
        <f>IFERROR(INDEX('Master data'!$B$2:$CL$999,MATCH($B116,'Master data'!$A$2:$A$999,0),MATCH(J$1,'Master data'!$B$1:$CL$1,0)),"")</f>
        <v>-5000</v>
      </c>
      <c r="K116" s="7">
        <f>IFERROR(INDEX('Master data'!$B$2:$CL$999,MATCH($B116,'Master data'!$A$2:$A$999,0),MATCH(K$1,'Master data'!$B$1:$CL$1,0)),"")</f>
        <v>0</v>
      </c>
      <c r="L116" s="7">
        <f>IFERROR(INDEX('Master data'!$B$2:$CL$999,MATCH($B116,'Master data'!$A$2:$A$999,0),MATCH(L$1,'Master data'!$B$1:$CL$1,0)),"")</f>
        <v>0</v>
      </c>
      <c r="M116" s="5">
        <f>IFERROR(INDEX('Master data'!$B$2:$CL$999,MATCH($B116,'Master data'!$A$2:$A$999,0),MATCH(M$1,'Master data'!$B$1:$CL$1,0)),"")</f>
        <v>-10802.469135802468</v>
      </c>
      <c r="N116" s="28">
        <f>IFERROR(INDEX('Master data'!$B$2:$CL$999,MATCH($B116,'Master data'!$A$2:$A$999,0),MATCH(N$1,'Master data'!$B$1:$CL$1,0)),"")</f>
        <v>-4.0000000000000001E-3</v>
      </c>
      <c r="O116" s="7">
        <f>IFERROR(INDEX('Master data'!$B$2:$CL$999,MATCH($B116,'Master data'!$A$2:$A$999,0),MATCH(O$1,'Master data'!$B$1:$CL$1,0)),"")</f>
        <v>0</v>
      </c>
      <c r="P116" s="5">
        <f>IFERROR(INDEX('Master data'!$B$2:$CL$999,MATCH($B116,'Master data'!$A$2:$A$999,0),MATCH(P$1,'Master data'!$B$1:$CL$1,0)),"")</f>
        <v>2995000</v>
      </c>
      <c r="Q116" s="5">
        <f>IFERROR(INDEX('Master data'!$B$2:$CL$999,MATCH($B116,'Master data'!$A$2:$A$999,0),MATCH(Q$1,'Master data'!$B$1:$CL$1,0)),"")</f>
        <v>2995000</v>
      </c>
    </row>
    <row r="117" spans="1:17" x14ac:dyDescent="0.3">
      <c r="A117">
        <f t="shared" si="1"/>
        <v>115</v>
      </c>
      <c r="B117" t="str">
        <f>IF('Master data'!A117="","",'Master data'!A117)</f>
        <v>Pedro  Gonçalves</v>
      </c>
      <c r="C117" t="str">
        <f>IFERROR(INDEX('Master data'!$B$2:$CL$999,MATCH($B117,'Master data'!$A$2:$A$999,0),MATCH(C$1,'Master data'!$B$1:$CL$1,0)),"")</f>
        <v>Portugal</v>
      </c>
      <c r="D117" t="str">
        <f>IFERROR(INDEX('Master data'!$B$2:$CL$999,MATCH($B117,'Master data'!$A$2:$A$999,0),MATCH(D$1,'Master data'!$B$1:$CL$1,0)),"")</f>
        <v>Striker</v>
      </c>
      <c r="E117" s="5">
        <f>IFERROR(INDEX('Master data'!$B$2:$CL$999,MATCH($B117,'Master data'!$A$2:$A$999,0),MATCH(E$1,'Master data'!$B$1:$CL$1,0)),"")</f>
        <v>2995000</v>
      </c>
      <c r="F117" s="7">
        <f>IFERROR(INDEX('Master data'!$B$2:$CL$999,MATCH($B117,'Master data'!$A$2:$A$999,0),MATCH(F$1,'Master data'!$B$1:$CL$1,0)),"")</f>
        <v>-5000</v>
      </c>
      <c r="G117" s="7">
        <f>IFERROR(INDEX('Master data'!$B$2:$CL$999,MATCH($B117,'Master data'!$A$2:$A$999,0),MATCH(G$1,'Master data'!$B$1:$CL$1,0)),"")</f>
        <v>-5000</v>
      </c>
      <c r="H117" s="7">
        <f>IFERROR(INDEX('Master data'!$B$2:$CL$999,MATCH($B117,'Master data'!$A$2:$A$999,0),MATCH(H$1,'Master data'!$B$1:$CL$1,0)),"")</f>
        <v>0</v>
      </c>
      <c r="I117" s="7">
        <f>IFERROR(INDEX('Master data'!$B$2:$CL$999,MATCH($B117,'Master data'!$A$2:$A$999,0),MATCH(I$1,'Master data'!$B$1:$CL$1,0)),"")</f>
        <v>-5000</v>
      </c>
      <c r="J117" s="7">
        <f>IFERROR(INDEX('Master data'!$B$2:$CL$999,MATCH($B117,'Master data'!$A$2:$A$999,0),MATCH(J$1,'Master data'!$B$1:$CL$1,0)),"")</f>
        <v>-5000</v>
      </c>
      <c r="K117" s="7">
        <f>IFERROR(INDEX('Master data'!$B$2:$CL$999,MATCH($B117,'Master data'!$A$2:$A$999,0),MATCH(K$1,'Master data'!$B$1:$CL$1,0)),"")</f>
        <v>0</v>
      </c>
      <c r="L117" s="7">
        <f>IFERROR(INDEX('Master data'!$B$2:$CL$999,MATCH($B117,'Master data'!$A$2:$A$999,0),MATCH(L$1,'Master data'!$B$1:$CL$1,0)),"")</f>
        <v>0</v>
      </c>
      <c r="M117" s="5">
        <f>IFERROR(INDEX('Master data'!$B$2:$CL$999,MATCH($B117,'Master data'!$A$2:$A$999,0),MATCH(M$1,'Master data'!$B$1:$CL$1,0)),"")</f>
        <v>-10802.469135802468</v>
      </c>
      <c r="N117" s="28">
        <f>IFERROR(INDEX('Master data'!$B$2:$CL$999,MATCH($B117,'Master data'!$A$2:$A$999,0),MATCH(N$1,'Master data'!$B$1:$CL$1,0)),"")</f>
        <v>-4.0000000000000001E-3</v>
      </c>
      <c r="O117" s="7">
        <f>IFERROR(INDEX('Master data'!$B$2:$CL$999,MATCH($B117,'Master data'!$A$2:$A$999,0),MATCH(O$1,'Master data'!$B$1:$CL$1,0)),"")</f>
        <v>0</v>
      </c>
      <c r="P117" s="5">
        <f>IFERROR(INDEX('Master data'!$B$2:$CL$999,MATCH($B117,'Master data'!$A$2:$A$999,0),MATCH(P$1,'Master data'!$B$1:$CL$1,0)),"")</f>
        <v>2995000</v>
      </c>
      <c r="Q117" s="5">
        <f>IFERROR(INDEX('Master data'!$B$2:$CL$999,MATCH($B117,'Master data'!$A$2:$A$999,0),MATCH(Q$1,'Master data'!$B$1:$CL$1,0)),"")</f>
        <v>2995000</v>
      </c>
    </row>
    <row r="118" spans="1:17" x14ac:dyDescent="0.3">
      <c r="A118">
        <f t="shared" si="1"/>
        <v>116</v>
      </c>
      <c r="B118" t="str">
        <f>IF('Master data'!A118="","",'Master data'!A118)</f>
        <v>Sergio Oliveira</v>
      </c>
      <c r="C118" t="str">
        <f>IFERROR(INDEX('Master data'!$B$2:$CL$999,MATCH($B118,'Master data'!$A$2:$A$999,0),MATCH(C$1,'Master data'!$B$1:$CL$1,0)),"")</f>
        <v>Portugal</v>
      </c>
      <c r="D118" t="str">
        <f>IFERROR(INDEX('Master data'!$B$2:$CL$999,MATCH($B118,'Master data'!$A$2:$A$999,0),MATCH(D$1,'Master data'!$B$1:$CL$1,0)),"")</f>
        <v>Midfield</v>
      </c>
      <c r="E118" s="5">
        <f>IFERROR(INDEX('Master data'!$B$2:$CL$999,MATCH($B118,'Master data'!$A$2:$A$999,0),MATCH(E$1,'Master data'!$B$1:$CL$1,0)),"")</f>
        <v>3995000</v>
      </c>
      <c r="F118" s="7">
        <f>IFERROR(INDEX('Master data'!$B$2:$CL$999,MATCH($B118,'Master data'!$A$2:$A$999,0),MATCH(F$1,'Master data'!$B$1:$CL$1,0)),"")</f>
        <v>-5000</v>
      </c>
      <c r="G118" s="7">
        <f>IFERROR(INDEX('Master data'!$B$2:$CL$999,MATCH($B118,'Master data'!$A$2:$A$999,0),MATCH(G$1,'Master data'!$B$1:$CL$1,0)),"")</f>
        <v>-5000</v>
      </c>
      <c r="H118" s="7">
        <f>IFERROR(INDEX('Master data'!$B$2:$CL$999,MATCH($B118,'Master data'!$A$2:$A$999,0),MATCH(H$1,'Master data'!$B$1:$CL$1,0)),"")</f>
        <v>0</v>
      </c>
      <c r="I118" s="7">
        <f>IFERROR(INDEX('Master data'!$B$2:$CL$999,MATCH($B118,'Master data'!$A$2:$A$999,0),MATCH(I$1,'Master data'!$B$1:$CL$1,0)),"")</f>
        <v>-5000</v>
      </c>
      <c r="J118" s="7">
        <f>IFERROR(INDEX('Master data'!$B$2:$CL$999,MATCH($B118,'Master data'!$A$2:$A$999,0),MATCH(J$1,'Master data'!$B$1:$CL$1,0)),"")</f>
        <v>-5000</v>
      </c>
      <c r="K118" s="7">
        <f>IFERROR(INDEX('Master data'!$B$2:$CL$999,MATCH($B118,'Master data'!$A$2:$A$999,0),MATCH(K$1,'Master data'!$B$1:$CL$1,0)),"")</f>
        <v>0</v>
      </c>
      <c r="L118" s="7">
        <f>IFERROR(INDEX('Master data'!$B$2:$CL$999,MATCH($B118,'Master data'!$A$2:$A$999,0),MATCH(L$1,'Master data'!$B$1:$CL$1,0)),"")</f>
        <v>0</v>
      </c>
      <c r="M118" s="5">
        <f>IFERROR(INDEX('Master data'!$B$2:$CL$999,MATCH($B118,'Master data'!$A$2:$A$999,0),MATCH(M$1,'Master data'!$B$1:$CL$1,0)),"")</f>
        <v>-10802.469135802468</v>
      </c>
      <c r="N118" s="28">
        <f>IFERROR(INDEX('Master data'!$B$2:$CL$999,MATCH($B118,'Master data'!$A$2:$A$999,0),MATCH(N$1,'Master data'!$B$1:$CL$1,0)),"")</f>
        <v>-3.0000000000000001E-3</v>
      </c>
      <c r="O118" s="7">
        <f>IFERROR(INDEX('Master data'!$B$2:$CL$999,MATCH($B118,'Master data'!$A$2:$A$999,0),MATCH(O$1,'Master data'!$B$1:$CL$1,0)),"")</f>
        <v>0</v>
      </c>
      <c r="P118" s="5">
        <f>IFERROR(INDEX('Master data'!$B$2:$CL$999,MATCH($B118,'Master data'!$A$2:$A$999,0),MATCH(P$1,'Master data'!$B$1:$CL$1,0)),"")</f>
        <v>3995000</v>
      </c>
      <c r="Q118" s="5">
        <f>IFERROR(INDEX('Master data'!$B$2:$CL$999,MATCH($B118,'Master data'!$A$2:$A$999,0),MATCH(Q$1,'Master data'!$B$1:$CL$1,0)),"")</f>
        <v>3995000</v>
      </c>
    </row>
    <row r="119" spans="1:17" x14ac:dyDescent="0.3">
      <c r="A119">
        <f t="shared" si="1"/>
        <v>117</v>
      </c>
      <c r="B119" t="str">
        <f>IF('Master data'!A119="","",'Master data'!A119)</f>
        <v>Raphaël Guerreiro</v>
      </c>
      <c r="C119" t="str">
        <f>IFERROR(INDEX('Master data'!$B$2:$CL$999,MATCH($B119,'Master data'!$A$2:$A$999,0),MATCH(C$1,'Master data'!$B$1:$CL$1,0)),"")</f>
        <v>Portugal</v>
      </c>
      <c r="D119" t="str">
        <f>IFERROR(INDEX('Master data'!$B$2:$CL$999,MATCH($B119,'Master data'!$A$2:$A$999,0),MATCH(D$1,'Master data'!$B$1:$CL$1,0)),"")</f>
        <v>Defense</v>
      </c>
      <c r="E119" s="5">
        <f>IFERROR(INDEX('Master data'!$B$2:$CL$999,MATCH($B119,'Master data'!$A$2:$A$999,0),MATCH(E$1,'Master data'!$B$1:$CL$1,0)),"")</f>
        <v>4292000</v>
      </c>
      <c r="F119" s="7">
        <f>IFERROR(INDEX('Master data'!$B$2:$CL$999,MATCH($B119,'Master data'!$A$2:$A$999,0),MATCH(F$1,'Master data'!$B$1:$CL$1,0)),"")</f>
        <v>51684.579352986475</v>
      </c>
      <c r="G119" s="7">
        <f>IFERROR(INDEX('Master data'!$B$2:$CL$999,MATCH($B119,'Master data'!$A$2:$A$999,0),MATCH(G$1,'Master data'!$B$1:$CL$1,0)),"")</f>
        <v>50906.773338244122</v>
      </c>
      <c r="H119" s="7">
        <f>IFERROR(INDEX('Master data'!$B$2:$CL$999,MATCH($B119,'Master data'!$A$2:$A$999,0),MATCH(H$1,'Master data'!$B$1:$CL$1,0)),"")</f>
        <v>0</v>
      </c>
      <c r="I119" s="7">
        <f>IFERROR(INDEX('Master data'!$B$2:$CL$999,MATCH($B119,'Master data'!$A$2:$A$999,0),MATCH(I$1,'Master data'!$B$1:$CL$1,0)),"")</f>
        <v>27537.02943593511</v>
      </c>
      <c r="J119" s="7">
        <f>IFERROR(INDEX('Master data'!$B$2:$CL$999,MATCH($B119,'Master data'!$A$2:$A$999,0),MATCH(J$1,'Master data'!$B$1:$CL$1,0)),"")</f>
        <v>-5000</v>
      </c>
      <c r="K119" s="7">
        <f>IFERROR(INDEX('Master data'!$B$2:$CL$999,MATCH($B119,'Master data'!$A$2:$A$999,0),MATCH(K$1,'Master data'!$B$1:$CL$1,0)),"")</f>
        <v>0</v>
      </c>
      <c r="L119" s="7">
        <f>IFERROR(INDEX('Master data'!$B$2:$CL$999,MATCH($B119,'Master data'!$A$2:$A$999,0),MATCH(L$1,'Master data'!$B$1:$CL$1,0)),"")</f>
        <v>0</v>
      </c>
      <c r="M119" s="5">
        <f>IFERROR(INDEX('Master data'!$B$2:$CL$999,MATCH($B119,'Master data'!$A$2:$A$999,0),MATCH(M$1,'Master data'!$B$1:$CL$1,0)),"")</f>
        <v>92793.893757031226</v>
      </c>
      <c r="N119" s="28">
        <f>IFERROR(INDEX('Master data'!$B$2:$CL$999,MATCH($B119,'Master data'!$A$2:$A$999,0),MATCH(N$1,'Master data'!$B$1:$CL$1,0)),"")</f>
        <v>2.1999999999999999E-2</v>
      </c>
      <c r="O119" s="7">
        <f>IFERROR(INDEX('Master data'!$B$2:$CL$999,MATCH($B119,'Master data'!$A$2:$A$999,0),MATCH(O$1,'Master data'!$B$1:$CL$1,0)),"")</f>
        <v>0</v>
      </c>
      <c r="P119" s="5">
        <f>IFERROR(INDEX('Master data'!$B$2:$CL$999,MATCH($B119,'Master data'!$A$2:$A$999,0),MATCH(P$1,'Master data'!$B$1:$CL$1,0)),"")</f>
        <v>4292000</v>
      </c>
      <c r="Q119" s="5">
        <f>IFERROR(INDEX('Master data'!$B$2:$CL$999,MATCH($B119,'Master data'!$A$2:$A$999,0),MATCH(Q$1,'Master data'!$B$1:$CL$1,0)),"")</f>
        <v>4292000</v>
      </c>
    </row>
    <row r="120" spans="1:17" x14ac:dyDescent="0.3">
      <c r="A120">
        <f t="shared" si="1"/>
        <v>118</v>
      </c>
      <c r="B120" t="str">
        <f>IF('Master data'!A120="","",'Master data'!A120)</f>
        <v xml:space="preserve"> A. Silva</v>
      </c>
      <c r="C120" t="str">
        <f>IFERROR(INDEX('Master data'!$B$2:$CL$999,MATCH($B120,'Master data'!$A$2:$A$999,0),MATCH(C$1,'Master data'!$B$1:$CL$1,0)),"")</f>
        <v>Portugal</v>
      </c>
      <c r="D120" t="str">
        <f>IFERROR(INDEX('Master data'!$B$2:$CL$999,MATCH($B120,'Master data'!$A$2:$A$999,0),MATCH(D$1,'Master data'!$B$1:$CL$1,0)),"")</f>
        <v>Striker</v>
      </c>
      <c r="E120" s="5">
        <f>IFERROR(INDEX('Master data'!$B$2:$CL$999,MATCH($B120,'Master data'!$A$2:$A$999,0),MATCH(E$1,'Master data'!$B$1:$CL$1,0)),"")</f>
        <v>5062000</v>
      </c>
      <c r="F120" s="7">
        <f>IFERROR(INDEX('Master data'!$B$2:$CL$999,MATCH($B120,'Master data'!$A$2:$A$999,0),MATCH(F$1,'Master data'!$B$1:$CL$1,0)),"")</f>
        <v>-5000</v>
      </c>
      <c r="G120" s="7">
        <f>IFERROR(INDEX('Master data'!$B$2:$CL$999,MATCH($B120,'Master data'!$A$2:$A$999,0),MATCH(G$1,'Master data'!$B$1:$CL$1,0)),"")</f>
        <v>-5000</v>
      </c>
      <c r="H120" s="7">
        <f>IFERROR(INDEX('Master data'!$B$2:$CL$999,MATCH($B120,'Master data'!$A$2:$A$999,0),MATCH(H$1,'Master data'!$B$1:$CL$1,0)),"")</f>
        <v>0</v>
      </c>
      <c r="I120" s="7">
        <f>IFERROR(INDEX('Master data'!$B$2:$CL$999,MATCH($B120,'Master data'!$A$2:$A$999,0),MATCH(I$1,'Master data'!$B$1:$CL$1,0)),"")</f>
        <v>-5000</v>
      </c>
      <c r="J120" s="7">
        <f>IFERROR(INDEX('Master data'!$B$2:$CL$999,MATCH($B120,'Master data'!$A$2:$A$999,0),MATCH(J$1,'Master data'!$B$1:$CL$1,0)),"")</f>
        <v>-5000</v>
      </c>
      <c r="K120" s="7">
        <f>IFERROR(INDEX('Master data'!$B$2:$CL$999,MATCH($B120,'Master data'!$A$2:$A$999,0),MATCH(K$1,'Master data'!$B$1:$CL$1,0)),"")</f>
        <v>0</v>
      </c>
      <c r="L120" s="7">
        <f>IFERROR(INDEX('Master data'!$B$2:$CL$999,MATCH($B120,'Master data'!$A$2:$A$999,0),MATCH(L$1,'Master data'!$B$1:$CL$1,0)),"")</f>
        <v>0</v>
      </c>
      <c r="M120" s="5">
        <f>IFERROR(INDEX('Master data'!$B$2:$CL$999,MATCH($B120,'Master data'!$A$2:$A$999,0),MATCH(M$1,'Master data'!$B$1:$CL$1,0)),"")</f>
        <v>-10802.469135802468</v>
      </c>
      <c r="N120" s="28">
        <f>IFERROR(INDEX('Master data'!$B$2:$CL$999,MATCH($B120,'Master data'!$A$2:$A$999,0),MATCH(N$1,'Master data'!$B$1:$CL$1,0)),"")</f>
        <v>-2E-3</v>
      </c>
      <c r="O120" s="7">
        <f>IFERROR(INDEX('Master data'!$B$2:$CL$999,MATCH($B120,'Master data'!$A$2:$A$999,0),MATCH(O$1,'Master data'!$B$1:$CL$1,0)),"")</f>
        <v>0</v>
      </c>
      <c r="P120" s="5">
        <f>IFERROR(INDEX('Master data'!$B$2:$CL$999,MATCH($B120,'Master data'!$A$2:$A$999,0),MATCH(P$1,'Master data'!$B$1:$CL$1,0)),"")</f>
        <v>5062000</v>
      </c>
      <c r="Q120" s="5">
        <f>IFERROR(INDEX('Master data'!$B$2:$CL$999,MATCH($B120,'Master data'!$A$2:$A$999,0),MATCH(Q$1,'Master data'!$B$1:$CL$1,0)),"")</f>
        <v>5062000</v>
      </c>
    </row>
    <row r="121" spans="1:17" x14ac:dyDescent="0.3">
      <c r="A121">
        <f t="shared" si="1"/>
        <v>119</v>
      </c>
      <c r="B121" t="str">
        <f>IF('Master data'!A121="","",'Master data'!A121)</f>
        <v>David de Gea</v>
      </c>
      <c r="C121" t="str">
        <f>IFERROR(INDEX('Master data'!$B$2:$CL$999,MATCH($B121,'Master data'!$A$2:$A$999,0),MATCH(C$1,'Master data'!$B$1:$CL$1,0)),"")</f>
        <v>Spain</v>
      </c>
      <c r="D121" t="str">
        <f>IFERROR(INDEX('Master data'!$B$2:$CL$999,MATCH($B121,'Master data'!$A$2:$A$999,0),MATCH(D$1,'Master data'!$B$1:$CL$1,0)),"")</f>
        <v>Goalkeeper</v>
      </c>
      <c r="E121" s="5">
        <f>IFERROR(INDEX('Master data'!$B$2:$CL$999,MATCH($B121,'Master data'!$A$2:$A$999,0),MATCH(E$1,'Master data'!$B$1:$CL$1,0)),"")</f>
        <v>4995000</v>
      </c>
      <c r="F121" s="7">
        <f>IFERROR(INDEX('Master data'!$B$2:$CL$999,MATCH($B121,'Master data'!$A$2:$A$999,0),MATCH(F$1,'Master data'!$B$1:$CL$1,0)),"")</f>
        <v>41395.822465599194</v>
      </c>
      <c r="G121" s="7">
        <f>IFERROR(INDEX('Master data'!$B$2:$CL$999,MATCH($B121,'Master data'!$A$2:$A$999,0),MATCH(G$1,'Master data'!$B$1:$CL$1,0)),"")</f>
        <v>42992.471502058594</v>
      </c>
      <c r="H121" s="7">
        <f>IFERROR(INDEX('Master data'!$B$2:$CL$999,MATCH($B121,'Master data'!$A$2:$A$999,0),MATCH(H$1,'Master data'!$B$1:$CL$1,0)),"")</f>
        <v>0</v>
      </c>
      <c r="I121" s="7">
        <f>IFERROR(INDEX('Master data'!$B$2:$CL$999,MATCH($B121,'Master data'!$A$2:$A$999,0),MATCH(I$1,'Master data'!$B$1:$CL$1,0)),"")</f>
        <v>37746.053107955369</v>
      </c>
      <c r="J121" s="7">
        <f>IFERROR(INDEX('Master data'!$B$2:$CL$999,MATCH($B121,'Master data'!$A$2:$A$999,0),MATCH(J$1,'Master data'!$B$1:$CL$1,0)),"")</f>
        <v>-5000</v>
      </c>
      <c r="K121" s="7">
        <f>IFERROR(INDEX('Master data'!$B$2:$CL$999,MATCH($B121,'Master data'!$A$2:$A$999,0),MATCH(K$1,'Master data'!$B$1:$CL$1,0)),"")</f>
        <v>0</v>
      </c>
      <c r="L121" s="7">
        <f>IFERROR(INDEX('Master data'!$B$2:$CL$999,MATCH($B121,'Master data'!$A$2:$A$999,0),MATCH(L$1,'Master data'!$B$1:$CL$1,0)),"")</f>
        <v>0</v>
      </c>
      <c r="M121" s="5">
        <f>IFERROR(INDEX('Master data'!$B$2:$CL$999,MATCH($B121,'Master data'!$A$2:$A$999,0),MATCH(M$1,'Master data'!$B$1:$CL$1,0)),"")</f>
        <v>80253.831548341084</v>
      </c>
      <c r="N121" s="28">
        <f>IFERROR(INDEX('Master data'!$B$2:$CL$999,MATCH($B121,'Master data'!$A$2:$A$999,0),MATCH(N$1,'Master data'!$B$1:$CL$1,0)),"")</f>
        <v>1.6E-2</v>
      </c>
      <c r="O121" s="7">
        <f>IFERROR(INDEX('Master data'!$B$2:$CL$999,MATCH($B121,'Master data'!$A$2:$A$999,0),MATCH(O$1,'Master data'!$B$1:$CL$1,0)),"")</f>
        <v>0</v>
      </c>
      <c r="P121" s="5">
        <f>IFERROR(INDEX('Master data'!$B$2:$CL$999,MATCH($B121,'Master data'!$A$2:$A$999,0),MATCH(P$1,'Master data'!$B$1:$CL$1,0)),"")</f>
        <v>4995000</v>
      </c>
      <c r="Q121" s="5">
        <f>IFERROR(INDEX('Master data'!$B$2:$CL$999,MATCH($B121,'Master data'!$A$2:$A$999,0),MATCH(Q$1,'Master data'!$B$1:$CL$1,0)),"")</f>
        <v>4995000</v>
      </c>
    </row>
    <row r="122" spans="1:17" x14ac:dyDescent="0.3">
      <c r="A122">
        <f t="shared" si="1"/>
        <v>120</v>
      </c>
      <c r="B122" t="str">
        <f>IF('Master data'!A122="","",'Master data'!A122)</f>
        <v>César Azpilicueta</v>
      </c>
      <c r="C122" t="str">
        <f>IFERROR(INDEX('Master data'!$B$2:$CL$999,MATCH($B122,'Master data'!$A$2:$A$999,0),MATCH(C$1,'Master data'!$B$1:$CL$1,0)),"")</f>
        <v>Spain</v>
      </c>
      <c r="D122" t="str">
        <f>IFERROR(INDEX('Master data'!$B$2:$CL$999,MATCH($B122,'Master data'!$A$2:$A$999,0),MATCH(D$1,'Master data'!$B$1:$CL$1,0)),"")</f>
        <v>Defense</v>
      </c>
      <c r="E122" s="5">
        <f>IFERROR(INDEX('Master data'!$B$2:$CL$999,MATCH($B122,'Master data'!$A$2:$A$999,0),MATCH(E$1,'Master data'!$B$1:$CL$1,0)),"")</f>
        <v>3495000</v>
      </c>
      <c r="F122" s="7">
        <f>IFERROR(INDEX('Master data'!$B$2:$CL$999,MATCH($B122,'Master data'!$A$2:$A$999,0),MATCH(F$1,'Master data'!$B$1:$CL$1,0)),"")</f>
        <v>20935.700263907125</v>
      </c>
      <c r="G122" s="7">
        <f>IFERROR(INDEX('Master data'!$B$2:$CL$999,MATCH($B122,'Master data'!$A$2:$A$999,0),MATCH(G$1,'Master data'!$B$1:$CL$1,0)),"")</f>
        <v>22425.00316442344</v>
      </c>
      <c r="H122" s="7">
        <f>IFERROR(INDEX('Master data'!$B$2:$CL$999,MATCH($B122,'Master data'!$A$2:$A$999,0),MATCH(H$1,'Master data'!$B$1:$CL$1,0)),"")</f>
        <v>0</v>
      </c>
      <c r="I122" s="7">
        <f>IFERROR(INDEX('Master data'!$B$2:$CL$999,MATCH($B122,'Master data'!$A$2:$A$999,0),MATCH(I$1,'Master data'!$B$1:$CL$1,0)),"")</f>
        <v>18952.696368184796</v>
      </c>
      <c r="J122" s="7">
        <f>IFERROR(INDEX('Master data'!$B$2:$CL$999,MATCH($B122,'Master data'!$A$2:$A$999,0),MATCH(J$1,'Master data'!$B$1:$CL$1,0)),"")</f>
        <v>-5000</v>
      </c>
      <c r="K122" s="7">
        <f>IFERROR(INDEX('Master data'!$B$2:$CL$999,MATCH($B122,'Master data'!$A$2:$A$999,0),MATCH(K$1,'Master data'!$B$1:$CL$1,0)),"")</f>
        <v>0</v>
      </c>
      <c r="L122" s="7">
        <f>IFERROR(INDEX('Master data'!$B$2:$CL$999,MATCH($B122,'Master data'!$A$2:$A$999,0),MATCH(L$1,'Master data'!$B$1:$CL$1,0)),"")</f>
        <v>0</v>
      </c>
      <c r="M122" s="5">
        <f>IFERROR(INDEX('Master data'!$B$2:$CL$999,MATCH($B122,'Master data'!$A$2:$A$999,0),MATCH(M$1,'Master data'!$B$1:$CL$1,0)),"")</f>
        <v>40513.66179125652</v>
      </c>
      <c r="N122" s="28">
        <f>IFERROR(INDEX('Master data'!$B$2:$CL$999,MATCH($B122,'Master data'!$A$2:$A$999,0),MATCH(N$1,'Master data'!$B$1:$CL$1,0)),"")</f>
        <v>1.2E-2</v>
      </c>
      <c r="O122" s="7">
        <f>IFERROR(INDEX('Master data'!$B$2:$CL$999,MATCH($B122,'Master data'!$A$2:$A$999,0),MATCH(O$1,'Master data'!$B$1:$CL$1,0)),"")</f>
        <v>0</v>
      </c>
      <c r="P122" s="5">
        <f>IFERROR(INDEX('Master data'!$B$2:$CL$999,MATCH($B122,'Master data'!$A$2:$A$999,0),MATCH(P$1,'Master data'!$B$1:$CL$1,0)),"")</f>
        <v>3495000</v>
      </c>
      <c r="Q122" s="5">
        <f>IFERROR(INDEX('Master data'!$B$2:$CL$999,MATCH($B122,'Master data'!$A$2:$A$999,0),MATCH(Q$1,'Master data'!$B$1:$CL$1,0)),"")</f>
        <v>3495000</v>
      </c>
    </row>
    <row r="123" spans="1:17" x14ac:dyDescent="0.3">
      <c r="A123">
        <f t="shared" si="1"/>
        <v>121</v>
      </c>
      <c r="B123" t="str">
        <f>IF('Master data'!A123="","",'Master data'!A123)</f>
        <v>Jordi Alba</v>
      </c>
      <c r="C123" t="str">
        <f>IFERROR(INDEX('Master data'!$B$2:$CL$999,MATCH($B123,'Master data'!$A$2:$A$999,0),MATCH(C$1,'Master data'!$B$1:$CL$1,0)),"")</f>
        <v>Spain</v>
      </c>
      <c r="D123" t="str">
        <f>IFERROR(INDEX('Master data'!$B$2:$CL$999,MATCH($B123,'Master data'!$A$2:$A$999,0),MATCH(D$1,'Master data'!$B$1:$CL$1,0)),"")</f>
        <v>Defense</v>
      </c>
      <c r="E123" s="5">
        <f>IFERROR(INDEX('Master data'!$B$2:$CL$999,MATCH($B123,'Master data'!$A$2:$A$999,0),MATCH(E$1,'Master data'!$B$1:$CL$1,0)),"")</f>
        <v>4562000</v>
      </c>
      <c r="F123" s="7">
        <f>IFERROR(INDEX('Master data'!$B$2:$CL$999,MATCH($B123,'Master data'!$A$2:$A$999,0),MATCH(F$1,'Master data'!$B$1:$CL$1,0)),"")</f>
        <v>86198.631836563669</v>
      </c>
      <c r="G123" s="7">
        <f>IFERROR(INDEX('Master data'!$B$2:$CL$999,MATCH($B123,'Master data'!$A$2:$A$999,0),MATCH(G$1,'Master data'!$B$1:$CL$1,0)),"")</f>
        <v>101233.31424244198</v>
      </c>
      <c r="H123" s="7">
        <f>IFERROR(INDEX('Master data'!$B$2:$CL$999,MATCH($B123,'Master data'!$A$2:$A$999,0),MATCH(H$1,'Master data'!$B$1:$CL$1,0)),"")</f>
        <v>0</v>
      </c>
      <c r="I123" s="7">
        <f>IFERROR(INDEX('Master data'!$B$2:$CL$999,MATCH($B123,'Master data'!$A$2:$A$999,0),MATCH(I$1,'Master data'!$B$1:$CL$1,0)),"")</f>
        <v>86947.046742803403</v>
      </c>
      <c r="J123" s="7">
        <f>IFERROR(INDEX('Master data'!$B$2:$CL$999,MATCH($B123,'Master data'!$A$2:$A$999,0),MATCH(J$1,'Master data'!$B$1:$CL$1,0)),"")</f>
        <v>19652.511359024549</v>
      </c>
      <c r="K123" s="7">
        <f>IFERROR(INDEX('Master data'!$B$2:$CL$999,MATCH($B123,'Master data'!$A$2:$A$999,0),MATCH(K$1,'Master data'!$B$1:$CL$1,0)),"")</f>
        <v>0</v>
      </c>
      <c r="L123" s="7">
        <f>IFERROR(INDEX('Master data'!$B$2:$CL$999,MATCH($B123,'Master data'!$A$2:$A$999,0),MATCH(L$1,'Master data'!$B$1:$CL$1,0)),"")</f>
        <v>0</v>
      </c>
      <c r="M123" s="5">
        <f>IFERROR(INDEX('Master data'!$B$2:$CL$999,MATCH($B123,'Master data'!$A$2:$A$999,0),MATCH(M$1,'Master data'!$B$1:$CL$1,0)),"")</f>
        <v>183331.57347438514</v>
      </c>
      <c r="N123" s="28">
        <f>IFERROR(INDEX('Master data'!$B$2:$CL$999,MATCH($B123,'Master data'!$A$2:$A$999,0),MATCH(N$1,'Master data'!$B$1:$CL$1,0)),"")</f>
        <v>0.04</v>
      </c>
      <c r="O123" s="7">
        <f>IFERROR(INDEX('Master data'!$B$2:$CL$999,MATCH($B123,'Master data'!$A$2:$A$999,0),MATCH(O$1,'Master data'!$B$1:$CL$1,0)),"")</f>
        <v>0</v>
      </c>
      <c r="P123" s="5">
        <f>IFERROR(INDEX('Master data'!$B$2:$CL$999,MATCH($B123,'Master data'!$A$2:$A$999,0),MATCH(P$1,'Master data'!$B$1:$CL$1,0)),"")</f>
        <v>4562000</v>
      </c>
      <c r="Q123" s="5">
        <f>IFERROR(INDEX('Master data'!$B$2:$CL$999,MATCH($B123,'Master data'!$A$2:$A$999,0),MATCH(Q$1,'Master data'!$B$1:$CL$1,0)),"")</f>
        <v>4562000</v>
      </c>
    </row>
    <row r="124" spans="1:17" x14ac:dyDescent="0.3">
      <c r="A124">
        <f t="shared" si="1"/>
        <v>122</v>
      </c>
      <c r="B124" t="str">
        <f>IF('Master data'!A124="","",'Master data'!A124)</f>
        <v>José Gayà</v>
      </c>
      <c r="C124" t="str">
        <f>IFERROR(INDEX('Master data'!$B$2:$CL$999,MATCH($B124,'Master data'!$A$2:$A$999,0),MATCH(C$1,'Master data'!$B$1:$CL$1,0)),"")</f>
        <v>Spain</v>
      </c>
      <c r="D124" t="str">
        <f>IFERROR(INDEX('Master data'!$B$2:$CL$999,MATCH($B124,'Master data'!$A$2:$A$999,0),MATCH(D$1,'Master data'!$B$1:$CL$1,0)),"")</f>
        <v>Defense</v>
      </c>
      <c r="E124" s="5">
        <f>IFERROR(INDEX('Master data'!$B$2:$CL$999,MATCH($B124,'Master data'!$A$2:$A$999,0),MATCH(E$1,'Master data'!$B$1:$CL$1,0)),"")</f>
        <v>3995000</v>
      </c>
      <c r="F124" s="7">
        <f>IFERROR(INDEX('Master data'!$B$2:$CL$999,MATCH($B124,'Master data'!$A$2:$A$999,0),MATCH(F$1,'Master data'!$B$1:$CL$1,0)),"")</f>
        <v>20935.700263907125</v>
      </c>
      <c r="G124" s="7">
        <f>IFERROR(INDEX('Master data'!$B$2:$CL$999,MATCH($B124,'Master data'!$A$2:$A$999,0),MATCH(G$1,'Master data'!$B$1:$CL$1,0)),"")</f>
        <v>22425.00316442344</v>
      </c>
      <c r="H124" s="7">
        <f>IFERROR(INDEX('Master data'!$B$2:$CL$999,MATCH($B124,'Master data'!$A$2:$A$999,0),MATCH(H$1,'Master data'!$B$1:$CL$1,0)),"")</f>
        <v>0</v>
      </c>
      <c r="I124" s="7">
        <f>IFERROR(INDEX('Master data'!$B$2:$CL$999,MATCH($B124,'Master data'!$A$2:$A$999,0),MATCH(I$1,'Master data'!$B$1:$CL$1,0)),"")</f>
        <v>18714.601130089555</v>
      </c>
      <c r="J124" s="7">
        <f>IFERROR(INDEX('Master data'!$B$2:$CL$999,MATCH($B124,'Master data'!$A$2:$A$999,0),MATCH(J$1,'Master data'!$B$1:$CL$1,0)),"")</f>
        <v>-5000</v>
      </c>
      <c r="K124" s="7">
        <f>IFERROR(INDEX('Master data'!$B$2:$CL$999,MATCH($B124,'Master data'!$A$2:$A$999,0),MATCH(K$1,'Master data'!$B$1:$CL$1,0)),"")</f>
        <v>0</v>
      </c>
      <c r="L124" s="7">
        <f>IFERROR(INDEX('Master data'!$B$2:$CL$999,MATCH($B124,'Master data'!$A$2:$A$999,0),MATCH(L$1,'Master data'!$B$1:$CL$1,0)),"")</f>
        <v>0</v>
      </c>
      <c r="M124" s="5">
        <f>IFERROR(INDEX('Master data'!$B$2:$CL$999,MATCH($B124,'Master data'!$A$2:$A$999,0),MATCH(M$1,'Master data'!$B$1:$CL$1,0)),"")</f>
        <v>40443.115054043119</v>
      </c>
      <c r="N124" s="28">
        <f>IFERROR(INDEX('Master data'!$B$2:$CL$999,MATCH($B124,'Master data'!$A$2:$A$999,0),MATCH(N$1,'Master data'!$B$1:$CL$1,0)),"")</f>
        <v>0.01</v>
      </c>
      <c r="O124" s="7">
        <f>IFERROR(INDEX('Master data'!$B$2:$CL$999,MATCH($B124,'Master data'!$A$2:$A$999,0),MATCH(O$1,'Master data'!$B$1:$CL$1,0)),"")</f>
        <v>0</v>
      </c>
      <c r="P124" s="5">
        <f>IFERROR(INDEX('Master data'!$B$2:$CL$999,MATCH($B124,'Master data'!$A$2:$A$999,0),MATCH(P$1,'Master data'!$B$1:$CL$1,0)),"")</f>
        <v>3995000</v>
      </c>
      <c r="Q124" s="5">
        <f>IFERROR(INDEX('Master data'!$B$2:$CL$999,MATCH($B124,'Master data'!$A$2:$A$999,0),MATCH(Q$1,'Master data'!$B$1:$CL$1,0)),"")</f>
        <v>3995000</v>
      </c>
    </row>
    <row r="125" spans="1:17" x14ac:dyDescent="0.3">
      <c r="A125">
        <f t="shared" si="1"/>
        <v>123</v>
      </c>
      <c r="B125" t="str">
        <f>IF('Master data'!A125="","",'Master data'!A125)</f>
        <v>Fabián Ruiz</v>
      </c>
      <c r="C125" t="str">
        <f>IFERROR(INDEX('Master data'!$B$2:$CL$999,MATCH($B125,'Master data'!$A$2:$A$999,0),MATCH(C$1,'Master data'!$B$1:$CL$1,0)),"")</f>
        <v>Spain</v>
      </c>
      <c r="D125" t="str">
        <f>IFERROR(INDEX('Master data'!$B$2:$CL$999,MATCH($B125,'Master data'!$A$2:$A$999,0),MATCH(D$1,'Master data'!$B$1:$CL$1,0)),"")</f>
        <v>Midfield</v>
      </c>
      <c r="E125" s="5">
        <f>IFERROR(INDEX('Master data'!$B$2:$CL$999,MATCH($B125,'Master data'!$A$2:$A$999,0),MATCH(E$1,'Master data'!$B$1:$CL$1,0)),"")</f>
        <v>3012000</v>
      </c>
      <c r="F125" s="7">
        <f>IFERROR(INDEX('Master data'!$B$2:$CL$999,MATCH($B125,'Master data'!$A$2:$A$999,0),MATCH(F$1,'Master data'!$B$1:$CL$1,0)),"")</f>
        <v>-5000</v>
      </c>
      <c r="G125" s="7">
        <f>IFERROR(INDEX('Master data'!$B$2:$CL$999,MATCH($B125,'Master data'!$A$2:$A$999,0),MATCH(G$1,'Master data'!$B$1:$CL$1,0)),"")</f>
        <v>-5000</v>
      </c>
      <c r="H125" s="7">
        <f>IFERROR(INDEX('Master data'!$B$2:$CL$999,MATCH($B125,'Master data'!$A$2:$A$999,0),MATCH(H$1,'Master data'!$B$1:$CL$1,0)),"")</f>
        <v>0</v>
      </c>
      <c r="I125" s="7">
        <f>IFERROR(INDEX('Master data'!$B$2:$CL$999,MATCH($B125,'Master data'!$A$2:$A$999,0),MATCH(I$1,'Master data'!$B$1:$CL$1,0)),"")</f>
        <v>-5000</v>
      </c>
      <c r="J125" s="7">
        <f>IFERROR(INDEX('Master data'!$B$2:$CL$999,MATCH($B125,'Master data'!$A$2:$A$999,0),MATCH(J$1,'Master data'!$B$1:$CL$1,0)),"")</f>
        <v>-5000</v>
      </c>
      <c r="K125" s="7">
        <f>IFERROR(INDEX('Master data'!$B$2:$CL$999,MATCH($B125,'Master data'!$A$2:$A$999,0),MATCH(K$1,'Master data'!$B$1:$CL$1,0)),"")</f>
        <v>0</v>
      </c>
      <c r="L125" s="7">
        <f>IFERROR(INDEX('Master data'!$B$2:$CL$999,MATCH($B125,'Master data'!$A$2:$A$999,0),MATCH(L$1,'Master data'!$B$1:$CL$1,0)),"")</f>
        <v>0</v>
      </c>
      <c r="M125" s="5">
        <f>IFERROR(INDEX('Master data'!$B$2:$CL$999,MATCH($B125,'Master data'!$A$2:$A$999,0),MATCH(M$1,'Master data'!$B$1:$CL$1,0)),"")</f>
        <v>-10802.469135802468</v>
      </c>
      <c r="N125" s="28">
        <f>IFERROR(INDEX('Master data'!$B$2:$CL$999,MATCH($B125,'Master data'!$A$2:$A$999,0),MATCH(N$1,'Master data'!$B$1:$CL$1,0)),"")</f>
        <v>-4.0000000000000001E-3</v>
      </c>
      <c r="O125" s="7">
        <f>IFERROR(INDEX('Master data'!$B$2:$CL$999,MATCH($B125,'Master data'!$A$2:$A$999,0),MATCH(O$1,'Master data'!$B$1:$CL$1,0)),"")</f>
        <v>0</v>
      </c>
      <c r="P125" s="5">
        <f>IFERROR(INDEX('Master data'!$B$2:$CL$999,MATCH($B125,'Master data'!$A$2:$A$999,0),MATCH(P$1,'Master data'!$B$1:$CL$1,0)),"")</f>
        <v>3012000</v>
      </c>
      <c r="Q125" s="5">
        <f>IFERROR(INDEX('Master data'!$B$2:$CL$999,MATCH($B125,'Master data'!$A$2:$A$999,0),MATCH(Q$1,'Master data'!$B$1:$CL$1,0)),"")</f>
        <v>3012000</v>
      </c>
    </row>
    <row r="126" spans="1:17" x14ac:dyDescent="0.3">
      <c r="A126">
        <f t="shared" si="1"/>
        <v>124</v>
      </c>
      <c r="B126" t="str">
        <f>IF('Master data'!A126="","",'Master data'!A126)</f>
        <v>Steve Mandanda</v>
      </c>
      <c r="C126" t="str">
        <f>IFERROR(INDEX('Master data'!$B$2:$CL$999,MATCH($B126,'Master data'!$A$2:$A$999,0),MATCH(C$1,'Master data'!$B$1:$CL$1,0)),"")</f>
        <v>France</v>
      </c>
      <c r="D126" t="str">
        <f>IFERROR(INDEX('Master data'!$B$2:$CL$999,MATCH($B126,'Master data'!$A$2:$A$999,0),MATCH(D$1,'Master data'!$B$1:$CL$1,0)),"")</f>
        <v>Goalkeeper</v>
      </c>
      <c r="E126" s="5">
        <f>IFERROR(INDEX('Master data'!$B$2:$CL$999,MATCH($B126,'Master data'!$A$2:$A$999,0),MATCH(E$1,'Master data'!$B$1:$CL$1,0)),"")</f>
        <v>5495000</v>
      </c>
      <c r="F126" s="7">
        <f>IFERROR(INDEX('Master data'!$B$2:$CL$999,MATCH($B126,'Master data'!$A$2:$A$999,0),MATCH(F$1,'Master data'!$B$1:$CL$1,0)),"")</f>
        <v>40407.868012969164</v>
      </c>
      <c r="G126" s="7">
        <f>IFERROR(INDEX('Master data'!$B$2:$CL$999,MATCH($B126,'Master data'!$A$2:$A$999,0),MATCH(G$1,'Master data'!$B$1:$CL$1,0)),"")</f>
        <v>31688.853435368284</v>
      </c>
      <c r="H126" s="7">
        <f>IFERROR(INDEX('Master data'!$B$2:$CL$999,MATCH($B126,'Master data'!$A$2:$A$999,0),MATCH(H$1,'Master data'!$B$1:$CL$1,0)),"")</f>
        <v>0</v>
      </c>
      <c r="I126" s="7">
        <f>IFERROR(INDEX('Master data'!$B$2:$CL$999,MATCH($B126,'Master data'!$A$2:$A$999,0),MATCH(I$1,'Master data'!$B$1:$CL$1,0)),"")</f>
        <v>24037.950522530416</v>
      </c>
      <c r="J126" s="7">
        <f>IFERROR(INDEX('Master data'!$B$2:$CL$999,MATCH($B126,'Master data'!$A$2:$A$999,0),MATCH(J$1,'Master data'!$B$1:$CL$1,0)),"")</f>
        <v>-5000</v>
      </c>
      <c r="K126" s="7">
        <f>IFERROR(INDEX('Master data'!$B$2:$CL$999,MATCH($B126,'Master data'!$A$2:$A$999,0),MATCH(K$1,'Master data'!$B$1:$CL$1,0)),"")</f>
        <v>0</v>
      </c>
      <c r="L126" s="7">
        <f>IFERROR(INDEX('Master data'!$B$2:$CL$999,MATCH($B126,'Master data'!$A$2:$A$999,0),MATCH(L$1,'Master data'!$B$1:$CL$1,0)),"")</f>
        <v>0</v>
      </c>
      <c r="M126" s="5">
        <f>IFERROR(INDEX('Master data'!$B$2:$CL$999,MATCH($B126,'Master data'!$A$2:$A$999,0),MATCH(M$1,'Master data'!$B$1:$CL$1,0)),"")</f>
        <v>67668.471692606414</v>
      </c>
      <c r="N126" s="28">
        <f>IFERROR(INDEX('Master data'!$B$2:$CL$999,MATCH($B126,'Master data'!$A$2:$A$999,0),MATCH(N$1,'Master data'!$B$1:$CL$1,0)),"")</f>
        <v>1.2E-2</v>
      </c>
      <c r="O126" s="7">
        <f>IFERROR(INDEX('Master data'!$B$2:$CL$999,MATCH($B126,'Master data'!$A$2:$A$999,0),MATCH(O$1,'Master data'!$B$1:$CL$1,0)),"")</f>
        <v>0</v>
      </c>
      <c r="P126" s="5">
        <f>IFERROR(INDEX('Master data'!$B$2:$CL$999,MATCH($B126,'Master data'!$A$2:$A$999,0),MATCH(P$1,'Master data'!$B$1:$CL$1,0)),"")</f>
        <v>5495000</v>
      </c>
      <c r="Q126" s="5">
        <f>IFERROR(INDEX('Master data'!$B$2:$CL$999,MATCH($B126,'Master data'!$A$2:$A$999,0),MATCH(Q$1,'Master data'!$B$1:$CL$1,0)),"")</f>
        <v>5495000</v>
      </c>
    </row>
    <row r="127" spans="1:17" x14ac:dyDescent="0.3">
      <c r="A127">
        <f t="shared" si="1"/>
        <v>125</v>
      </c>
      <c r="B127" t="str">
        <f>IF('Master data'!A127="","",'Master data'!A127)</f>
        <v>Benjamin Pavard</v>
      </c>
      <c r="C127" t="str">
        <f>IFERROR(INDEX('Master data'!$B$2:$CL$999,MATCH($B127,'Master data'!$A$2:$A$999,0),MATCH(C$1,'Master data'!$B$1:$CL$1,0)),"")</f>
        <v>France</v>
      </c>
      <c r="D127" t="str">
        <f>IFERROR(INDEX('Master data'!$B$2:$CL$999,MATCH($B127,'Master data'!$A$2:$A$999,0),MATCH(D$1,'Master data'!$B$1:$CL$1,0)),"")</f>
        <v>Defense</v>
      </c>
      <c r="E127" s="5">
        <f>IFERROR(INDEX('Master data'!$B$2:$CL$999,MATCH($B127,'Master data'!$A$2:$A$999,0),MATCH(E$1,'Master data'!$B$1:$CL$1,0)),"")</f>
        <v>4092000</v>
      </c>
      <c r="F127" s="7">
        <f>IFERROR(INDEX('Master data'!$B$2:$CL$999,MATCH($B127,'Master data'!$A$2:$A$999,0),MATCH(F$1,'Master data'!$B$1:$CL$1,0)),"")</f>
        <v>70724.421156302938</v>
      </c>
      <c r="G127" s="7">
        <f>IFERROR(INDEX('Master data'!$B$2:$CL$999,MATCH($B127,'Master data'!$A$2:$A$999,0),MATCH(G$1,'Master data'!$B$1:$CL$1,0)),"")</f>
        <v>37141.190679293664</v>
      </c>
      <c r="H127" s="7">
        <f>IFERROR(INDEX('Master data'!$B$2:$CL$999,MATCH($B127,'Master data'!$A$2:$A$999,0),MATCH(H$1,'Master data'!$B$1:$CL$1,0)),"")</f>
        <v>0</v>
      </c>
      <c r="I127" s="7">
        <f>IFERROR(INDEX('Master data'!$B$2:$CL$999,MATCH($B127,'Master data'!$A$2:$A$999,0),MATCH(I$1,'Master data'!$B$1:$CL$1,0)),"")</f>
        <v>41349.659383624537</v>
      </c>
      <c r="J127" s="7">
        <f>IFERROR(INDEX('Master data'!$B$2:$CL$999,MATCH($B127,'Master data'!$A$2:$A$999,0),MATCH(J$1,'Master data'!$B$1:$CL$1,0)),"")</f>
        <v>726.50074046600275</v>
      </c>
      <c r="K127" s="7">
        <f>IFERROR(INDEX('Master data'!$B$2:$CL$999,MATCH($B127,'Master data'!$A$2:$A$999,0),MATCH(K$1,'Master data'!$B$1:$CL$1,0)),"")</f>
        <v>0</v>
      </c>
      <c r="L127" s="7">
        <f>IFERROR(INDEX('Master data'!$B$2:$CL$999,MATCH($B127,'Master data'!$A$2:$A$999,0),MATCH(L$1,'Master data'!$B$1:$CL$1,0)),"")</f>
        <v>0</v>
      </c>
      <c r="M127" s="5">
        <f>IFERROR(INDEX('Master data'!$B$2:$CL$999,MATCH($B127,'Master data'!$A$2:$A$999,0),MATCH(M$1,'Master data'!$B$1:$CL$1,0)),"")</f>
        <v>107880.47219008446</v>
      </c>
      <c r="N127" s="28">
        <f>IFERROR(INDEX('Master data'!$B$2:$CL$999,MATCH($B127,'Master data'!$A$2:$A$999,0),MATCH(N$1,'Master data'!$B$1:$CL$1,0)),"")</f>
        <v>2.5999999999999999E-2</v>
      </c>
      <c r="O127" s="7">
        <f>IFERROR(INDEX('Master data'!$B$2:$CL$999,MATCH($B127,'Master data'!$A$2:$A$999,0),MATCH(O$1,'Master data'!$B$1:$CL$1,0)),"")</f>
        <v>0</v>
      </c>
      <c r="P127" s="5">
        <f>IFERROR(INDEX('Master data'!$B$2:$CL$999,MATCH($B127,'Master data'!$A$2:$A$999,0),MATCH(P$1,'Master data'!$B$1:$CL$1,0)),"")</f>
        <v>4092000</v>
      </c>
      <c r="Q127" s="5">
        <f>IFERROR(INDEX('Master data'!$B$2:$CL$999,MATCH($B127,'Master data'!$A$2:$A$999,0),MATCH(Q$1,'Master data'!$B$1:$CL$1,0)),"")</f>
        <v>4092000</v>
      </c>
    </row>
    <row r="128" spans="1:17" x14ac:dyDescent="0.3">
      <c r="A128">
        <f t="shared" si="1"/>
        <v>126</v>
      </c>
      <c r="B128" t="str">
        <f>IF('Master data'!A128="","",'Master data'!A128)</f>
        <v>Clément Lenglet</v>
      </c>
      <c r="C128" t="str">
        <f>IFERROR(INDEX('Master data'!$B$2:$CL$999,MATCH($B128,'Master data'!$A$2:$A$999,0),MATCH(C$1,'Master data'!$B$1:$CL$1,0)),"")</f>
        <v>France</v>
      </c>
      <c r="D128" t="str">
        <f>IFERROR(INDEX('Master data'!$B$2:$CL$999,MATCH($B128,'Master data'!$A$2:$A$999,0),MATCH(D$1,'Master data'!$B$1:$CL$1,0)),"")</f>
        <v>Defense</v>
      </c>
      <c r="E128" s="5">
        <f>IFERROR(INDEX('Master data'!$B$2:$CL$999,MATCH($B128,'Master data'!$A$2:$A$999,0),MATCH(E$1,'Master data'!$B$1:$CL$1,0)),"")</f>
        <v>3495000</v>
      </c>
      <c r="F128" s="7">
        <f>IFERROR(INDEX('Master data'!$B$2:$CL$999,MATCH($B128,'Master data'!$A$2:$A$999,0),MATCH(F$1,'Master data'!$B$1:$CL$1,0)),"")</f>
        <v>20775.781481565929</v>
      </c>
      <c r="G128" s="7">
        <f>IFERROR(INDEX('Master data'!$B$2:$CL$999,MATCH($B128,'Master data'!$A$2:$A$999,0),MATCH(G$1,'Master data'!$B$1:$CL$1,0)),"")</f>
        <v>12229.888999978106</v>
      </c>
      <c r="H128" s="7">
        <f>IFERROR(INDEX('Master data'!$B$2:$CL$999,MATCH($B128,'Master data'!$A$2:$A$999,0),MATCH(H$1,'Master data'!$B$1:$CL$1,0)),"")</f>
        <v>0</v>
      </c>
      <c r="I128" s="7">
        <f>IFERROR(INDEX('Master data'!$B$2:$CL$999,MATCH($B128,'Master data'!$A$2:$A$999,0),MATCH(I$1,'Master data'!$B$1:$CL$1,0)),"")</f>
        <v>9727.0195497291716</v>
      </c>
      <c r="J128" s="7">
        <f>IFERROR(INDEX('Master data'!$B$2:$CL$999,MATCH($B128,'Master data'!$A$2:$A$999,0),MATCH(J$1,'Master data'!$B$1:$CL$1,0)),"")</f>
        <v>-5000</v>
      </c>
      <c r="K128" s="7">
        <f>IFERROR(INDEX('Master data'!$B$2:$CL$999,MATCH($B128,'Master data'!$A$2:$A$999,0),MATCH(K$1,'Master data'!$B$1:$CL$1,0)),"")</f>
        <v>0</v>
      </c>
      <c r="L128" s="7">
        <f>IFERROR(INDEX('Master data'!$B$2:$CL$999,MATCH($B128,'Master data'!$A$2:$A$999,0),MATCH(L$1,'Master data'!$B$1:$CL$1,0)),"")</f>
        <v>0</v>
      </c>
      <c r="M128" s="5">
        <f>IFERROR(INDEX('Master data'!$B$2:$CL$999,MATCH($B128,'Master data'!$A$2:$A$999,0),MATCH(M$1,'Master data'!$B$1:$CL$1,0)),"")</f>
        <v>30823.466360483431</v>
      </c>
      <c r="N128" s="28">
        <f>IFERROR(INDEX('Master data'!$B$2:$CL$999,MATCH($B128,'Master data'!$A$2:$A$999,0),MATCH(N$1,'Master data'!$B$1:$CL$1,0)),"")</f>
        <v>8.9999999999999993E-3</v>
      </c>
      <c r="O128" s="7">
        <f>IFERROR(INDEX('Master data'!$B$2:$CL$999,MATCH($B128,'Master data'!$A$2:$A$999,0),MATCH(O$1,'Master data'!$B$1:$CL$1,0)),"")</f>
        <v>0</v>
      </c>
      <c r="P128" s="5">
        <f>IFERROR(INDEX('Master data'!$B$2:$CL$999,MATCH($B128,'Master data'!$A$2:$A$999,0),MATCH(P$1,'Master data'!$B$1:$CL$1,0)),"")</f>
        <v>3495000</v>
      </c>
      <c r="Q128" s="5">
        <f>IFERROR(INDEX('Master data'!$B$2:$CL$999,MATCH($B128,'Master data'!$A$2:$A$999,0),MATCH(Q$1,'Master data'!$B$1:$CL$1,0)),"")</f>
        <v>3495000</v>
      </c>
    </row>
    <row r="129" spans="1:17" x14ac:dyDescent="0.3">
      <c r="A129">
        <f t="shared" si="1"/>
        <v>127</v>
      </c>
      <c r="B129" t="str">
        <f>IF('Master data'!A129="","",'Master data'!A129)</f>
        <v>Lucas Digne</v>
      </c>
      <c r="C129" t="str">
        <f>IFERROR(INDEX('Master data'!$B$2:$CL$999,MATCH($B129,'Master data'!$A$2:$A$999,0),MATCH(C$1,'Master data'!$B$1:$CL$1,0)),"")</f>
        <v>France</v>
      </c>
      <c r="D129" t="str">
        <f>IFERROR(INDEX('Master data'!$B$2:$CL$999,MATCH($B129,'Master data'!$A$2:$A$999,0),MATCH(D$1,'Master data'!$B$1:$CL$1,0)),"")</f>
        <v>Defense</v>
      </c>
      <c r="E129" s="5">
        <f>IFERROR(INDEX('Master data'!$B$2:$CL$999,MATCH($B129,'Master data'!$A$2:$A$999,0),MATCH(E$1,'Master data'!$B$1:$CL$1,0)),"")</f>
        <v>3495000</v>
      </c>
      <c r="F129" s="7">
        <f>IFERROR(INDEX('Master data'!$B$2:$CL$999,MATCH($B129,'Master data'!$A$2:$A$999,0),MATCH(F$1,'Master data'!$B$1:$CL$1,0)),"")</f>
        <v>20775.781481565929</v>
      </c>
      <c r="G129" s="7">
        <f>IFERROR(INDEX('Master data'!$B$2:$CL$999,MATCH($B129,'Master data'!$A$2:$A$999,0),MATCH(G$1,'Master data'!$B$1:$CL$1,0)),"")</f>
        <v>12229.888999978106</v>
      </c>
      <c r="H129" s="7">
        <f>IFERROR(INDEX('Master data'!$B$2:$CL$999,MATCH($B129,'Master data'!$A$2:$A$999,0),MATCH(H$1,'Master data'!$B$1:$CL$1,0)),"")</f>
        <v>0</v>
      </c>
      <c r="I129" s="7">
        <f>IFERROR(INDEX('Master data'!$B$2:$CL$999,MATCH($B129,'Master data'!$A$2:$A$999,0),MATCH(I$1,'Master data'!$B$1:$CL$1,0)),"")</f>
        <v>9727.0195497291716</v>
      </c>
      <c r="J129" s="7">
        <f>IFERROR(INDEX('Master data'!$B$2:$CL$999,MATCH($B129,'Master data'!$A$2:$A$999,0),MATCH(J$1,'Master data'!$B$1:$CL$1,0)),"")</f>
        <v>-5000</v>
      </c>
      <c r="K129" s="7">
        <f>IFERROR(INDEX('Master data'!$B$2:$CL$999,MATCH($B129,'Master data'!$A$2:$A$999,0),MATCH(K$1,'Master data'!$B$1:$CL$1,0)),"")</f>
        <v>0</v>
      </c>
      <c r="L129" s="7">
        <f>IFERROR(INDEX('Master data'!$B$2:$CL$999,MATCH($B129,'Master data'!$A$2:$A$999,0),MATCH(L$1,'Master data'!$B$1:$CL$1,0)),"")</f>
        <v>0</v>
      </c>
      <c r="M129" s="5">
        <f>IFERROR(INDEX('Master data'!$B$2:$CL$999,MATCH($B129,'Master data'!$A$2:$A$999,0),MATCH(M$1,'Master data'!$B$1:$CL$1,0)),"")</f>
        <v>30823.466360483431</v>
      </c>
      <c r="N129" s="28">
        <f>IFERROR(INDEX('Master data'!$B$2:$CL$999,MATCH($B129,'Master data'!$A$2:$A$999,0),MATCH(N$1,'Master data'!$B$1:$CL$1,0)),"")</f>
        <v>8.9999999999999993E-3</v>
      </c>
      <c r="O129" s="7">
        <f>IFERROR(INDEX('Master data'!$B$2:$CL$999,MATCH($B129,'Master data'!$A$2:$A$999,0),MATCH(O$1,'Master data'!$B$1:$CL$1,0)),"")</f>
        <v>0</v>
      </c>
      <c r="P129" s="5">
        <f>IFERROR(INDEX('Master data'!$B$2:$CL$999,MATCH($B129,'Master data'!$A$2:$A$999,0),MATCH(P$1,'Master data'!$B$1:$CL$1,0)),"")</f>
        <v>3495000</v>
      </c>
      <c r="Q129" s="5">
        <f>IFERROR(INDEX('Master data'!$B$2:$CL$999,MATCH($B129,'Master data'!$A$2:$A$999,0),MATCH(Q$1,'Master data'!$B$1:$CL$1,0)),"")</f>
        <v>3495000</v>
      </c>
    </row>
    <row r="130" spans="1:17" x14ac:dyDescent="0.3">
      <c r="A130">
        <f t="shared" si="1"/>
        <v>128</v>
      </c>
      <c r="B130" t="str">
        <f>IF('Master data'!A130="","",'Master data'!A130)</f>
        <v>Lucas Hernández</v>
      </c>
      <c r="C130" t="str">
        <f>IFERROR(INDEX('Master data'!$B$2:$CL$999,MATCH($B130,'Master data'!$A$2:$A$999,0),MATCH(C$1,'Master data'!$B$1:$CL$1,0)),"")</f>
        <v>France</v>
      </c>
      <c r="D130" t="str">
        <f>IFERROR(INDEX('Master data'!$B$2:$CL$999,MATCH($B130,'Master data'!$A$2:$A$999,0),MATCH(D$1,'Master data'!$B$1:$CL$1,0)),"")</f>
        <v>Defense</v>
      </c>
      <c r="E130" s="5">
        <f>IFERROR(INDEX('Master data'!$B$2:$CL$999,MATCH($B130,'Master data'!$A$2:$A$999,0),MATCH(E$1,'Master data'!$B$1:$CL$1,0)),"")</f>
        <v>4092000</v>
      </c>
      <c r="F130" s="7">
        <f>IFERROR(INDEX('Master data'!$B$2:$CL$999,MATCH($B130,'Master data'!$A$2:$A$999,0),MATCH(F$1,'Master data'!$B$1:$CL$1,0)),"")</f>
        <v>73817.423341161659</v>
      </c>
      <c r="G130" s="7">
        <f>IFERROR(INDEX('Master data'!$B$2:$CL$999,MATCH($B130,'Master data'!$A$2:$A$999,0),MATCH(G$1,'Master data'!$B$1:$CL$1,0)),"")</f>
        <v>37073.052403382579</v>
      </c>
      <c r="H130" s="7">
        <f>IFERROR(INDEX('Master data'!$B$2:$CL$999,MATCH($B130,'Master data'!$A$2:$A$999,0),MATCH(H$1,'Master data'!$B$1:$CL$1,0)),"")</f>
        <v>0</v>
      </c>
      <c r="I130" s="7">
        <f>IFERROR(INDEX('Master data'!$B$2:$CL$999,MATCH($B130,'Master data'!$A$2:$A$999,0),MATCH(I$1,'Master data'!$B$1:$CL$1,0)),"")</f>
        <v>42658.899392910353</v>
      </c>
      <c r="J130" s="7">
        <f>IFERROR(INDEX('Master data'!$B$2:$CL$999,MATCH($B130,'Master data'!$A$2:$A$999,0),MATCH(J$1,'Master data'!$B$1:$CL$1,0)),"")</f>
        <v>1376.2417265443873</v>
      </c>
      <c r="K130" s="7">
        <f>IFERROR(INDEX('Master data'!$B$2:$CL$999,MATCH($B130,'Master data'!$A$2:$A$999,0),MATCH(K$1,'Master data'!$B$1:$CL$1,0)),"")</f>
        <v>0</v>
      </c>
      <c r="L130" s="7">
        <f>IFERROR(INDEX('Master data'!$B$2:$CL$999,MATCH($B130,'Master data'!$A$2:$A$999,0),MATCH(L$1,'Master data'!$B$1:$CL$1,0)),"")</f>
        <v>0</v>
      </c>
      <c r="M130" s="5">
        <f>IFERROR(INDEX('Master data'!$B$2:$CL$999,MATCH($B130,'Master data'!$A$2:$A$999,0),MATCH(M$1,'Master data'!$B$1:$CL$1,0)),"")</f>
        <v>111444.31572186804</v>
      </c>
      <c r="N130" s="28">
        <f>IFERROR(INDEX('Master data'!$B$2:$CL$999,MATCH($B130,'Master data'!$A$2:$A$999,0),MATCH(N$1,'Master data'!$B$1:$CL$1,0)),"")</f>
        <v>2.7E-2</v>
      </c>
      <c r="O130" s="7">
        <f>IFERROR(INDEX('Master data'!$B$2:$CL$999,MATCH($B130,'Master data'!$A$2:$A$999,0),MATCH(O$1,'Master data'!$B$1:$CL$1,0)),"")</f>
        <v>0</v>
      </c>
      <c r="P130" s="5">
        <f>IFERROR(INDEX('Master data'!$B$2:$CL$999,MATCH($B130,'Master data'!$A$2:$A$999,0),MATCH(P$1,'Master data'!$B$1:$CL$1,0)),"")</f>
        <v>4092000</v>
      </c>
      <c r="Q130" s="5">
        <f>IFERROR(INDEX('Master data'!$B$2:$CL$999,MATCH($B130,'Master data'!$A$2:$A$999,0),MATCH(Q$1,'Master data'!$B$1:$CL$1,0)),"")</f>
        <v>4092000</v>
      </c>
    </row>
    <row r="131" spans="1:17" x14ac:dyDescent="0.3">
      <c r="A131">
        <f t="shared" ref="A131:A194" si="2">IF(B131="","",ROW()-2)</f>
        <v>129</v>
      </c>
      <c r="B131" t="str">
        <f>IF('Master data'!A131="","",'Master data'!A131)</f>
        <v>Raphaël Varane</v>
      </c>
      <c r="C131" t="str">
        <f>IFERROR(INDEX('Master data'!$B$2:$CL$999,MATCH($B131,'Master data'!$A$2:$A$999,0),MATCH(C$1,'Master data'!$B$1:$CL$1,0)),"")</f>
        <v>France</v>
      </c>
      <c r="D131" t="str">
        <f>IFERROR(INDEX('Master data'!$B$2:$CL$999,MATCH($B131,'Master data'!$A$2:$A$999,0),MATCH(D$1,'Master data'!$B$1:$CL$1,0)),"")</f>
        <v>Defense</v>
      </c>
      <c r="E131" s="5">
        <f>IFERROR(INDEX('Master data'!$B$2:$CL$999,MATCH($B131,'Master data'!$A$2:$A$999,0),MATCH(E$1,'Master data'!$B$1:$CL$1,0)),"")</f>
        <v>4592000</v>
      </c>
      <c r="F131" s="7">
        <f>IFERROR(INDEX('Master data'!$B$2:$CL$999,MATCH($B131,'Master data'!$A$2:$A$999,0),MATCH(F$1,'Master data'!$B$1:$CL$1,0)),"")</f>
        <v>87441.716139645403</v>
      </c>
      <c r="G131" s="7">
        <f>IFERROR(INDEX('Master data'!$B$2:$CL$999,MATCH($B131,'Master data'!$A$2:$A$999,0),MATCH(G$1,'Master data'!$B$1:$CL$1,0)),"")</f>
        <v>47545.056335829286</v>
      </c>
      <c r="H131" s="7">
        <f>IFERROR(INDEX('Master data'!$B$2:$CL$999,MATCH($B131,'Master data'!$A$2:$A$999,0),MATCH(H$1,'Master data'!$B$1:$CL$1,0)),"")</f>
        <v>0</v>
      </c>
      <c r="I131" s="7">
        <f>IFERROR(INDEX('Master data'!$B$2:$CL$999,MATCH($B131,'Master data'!$A$2:$A$999,0),MATCH(I$1,'Master data'!$B$1:$CL$1,0)),"")</f>
        <v>52436.231304058725</v>
      </c>
      <c r="J131" s="7">
        <f>IFERROR(INDEX('Master data'!$B$2:$CL$999,MATCH($B131,'Master data'!$A$2:$A$999,0),MATCH(J$1,'Master data'!$B$1:$CL$1,0)),"")</f>
        <v>3809.8210064836931</v>
      </c>
      <c r="K131" s="7">
        <f>IFERROR(INDEX('Master data'!$B$2:$CL$999,MATCH($B131,'Master data'!$A$2:$A$999,0),MATCH(K$1,'Master data'!$B$1:$CL$1,0)),"")</f>
        <v>0</v>
      </c>
      <c r="L131" s="7">
        <f>IFERROR(INDEX('Master data'!$B$2:$CL$999,MATCH($B131,'Master data'!$A$2:$A$999,0),MATCH(L$1,'Master data'!$B$1:$CL$1,0)),"")</f>
        <v>0</v>
      </c>
      <c r="M131" s="5">
        <f>IFERROR(INDEX('Master data'!$B$2:$CL$999,MATCH($B131,'Master data'!$A$2:$A$999,0),MATCH(M$1,'Master data'!$B$1:$CL$1,0)),"")</f>
        <v>135427.63872650874</v>
      </c>
      <c r="N131" s="28">
        <f>IFERROR(INDEX('Master data'!$B$2:$CL$999,MATCH($B131,'Master data'!$A$2:$A$999,0),MATCH(N$1,'Master data'!$B$1:$CL$1,0)),"")</f>
        <v>2.9000000000000001E-2</v>
      </c>
      <c r="O131" s="7">
        <f>IFERROR(INDEX('Master data'!$B$2:$CL$999,MATCH($B131,'Master data'!$A$2:$A$999,0),MATCH(O$1,'Master data'!$B$1:$CL$1,0)),"")</f>
        <v>0</v>
      </c>
      <c r="P131" s="5">
        <f>IFERROR(INDEX('Master data'!$B$2:$CL$999,MATCH($B131,'Master data'!$A$2:$A$999,0),MATCH(P$1,'Master data'!$B$1:$CL$1,0)),"")</f>
        <v>4592000</v>
      </c>
      <c r="Q131" s="5">
        <f>IFERROR(INDEX('Master data'!$B$2:$CL$999,MATCH($B131,'Master data'!$A$2:$A$999,0),MATCH(Q$1,'Master data'!$B$1:$CL$1,0)),"")</f>
        <v>4592000</v>
      </c>
    </row>
    <row r="132" spans="1:17" x14ac:dyDescent="0.3">
      <c r="A132">
        <f t="shared" si="2"/>
        <v>130</v>
      </c>
      <c r="B132" t="str">
        <f>IF('Master data'!A132="","",'Master data'!A132)</f>
        <v>Thomas Lemar</v>
      </c>
      <c r="C132" t="str">
        <f>IFERROR(INDEX('Master data'!$B$2:$CL$999,MATCH($B132,'Master data'!$A$2:$A$999,0),MATCH(C$1,'Master data'!$B$1:$CL$1,0)),"")</f>
        <v>France</v>
      </c>
      <c r="D132" t="str">
        <f>IFERROR(INDEX('Master data'!$B$2:$CL$999,MATCH($B132,'Master data'!$A$2:$A$999,0),MATCH(D$1,'Master data'!$B$1:$CL$1,0)),"")</f>
        <v>Striker</v>
      </c>
      <c r="E132" s="5">
        <f>IFERROR(INDEX('Master data'!$B$2:$CL$999,MATCH($B132,'Master data'!$A$2:$A$999,0),MATCH(E$1,'Master data'!$B$1:$CL$1,0)),"")</f>
        <v>3495000</v>
      </c>
      <c r="F132" s="7">
        <f>IFERROR(INDEX('Master data'!$B$2:$CL$999,MATCH($B132,'Master data'!$A$2:$A$999,0),MATCH(F$1,'Master data'!$B$1:$CL$1,0)),"")</f>
        <v>-5000</v>
      </c>
      <c r="G132" s="7">
        <f>IFERROR(INDEX('Master data'!$B$2:$CL$999,MATCH($B132,'Master data'!$A$2:$A$999,0),MATCH(G$1,'Master data'!$B$1:$CL$1,0)),"")</f>
        <v>-5000</v>
      </c>
      <c r="H132" s="7">
        <f>IFERROR(INDEX('Master data'!$B$2:$CL$999,MATCH($B132,'Master data'!$A$2:$A$999,0),MATCH(H$1,'Master data'!$B$1:$CL$1,0)),"")</f>
        <v>0</v>
      </c>
      <c r="I132" s="7">
        <f>IFERROR(INDEX('Master data'!$B$2:$CL$999,MATCH($B132,'Master data'!$A$2:$A$999,0),MATCH(I$1,'Master data'!$B$1:$CL$1,0)),"")</f>
        <v>-5000</v>
      </c>
      <c r="J132" s="7">
        <f>IFERROR(INDEX('Master data'!$B$2:$CL$999,MATCH($B132,'Master data'!$A$2:$A$999,0),MATCH(J$1,'Master data'!$B$1:$CL$1,0)),"")</f>
        <v>-5000</v>
      </c>
      <c r="K132" s="7">
        <f>IFERROR(INDEX('Master data'!$B$2:$CL$999,MATCH($B132,'Master data'!$A$2:$A$999,0),MATCH(K$1,'Master data'!$B$1:$CL$1,0)),"")</f>
        <v>0</v>
      </c>
      <c r="L132" s="7">
        <f>IFERROR(INDEX('Master data'!$B$2:$CL$999,MATCH($B132,'Master data'!$A$2:$A$999,0),MATCH(L$1,'Master data'!$B$1:$CL$1,0)),"")</f>
        <v>0</v>
      </c>
      <c r="M132" s="5">
        <f>IFERROR(INDEX('Master data'!$B$2:$CL$999,MATCH($B132,'Master data'!$A$2:$A$999,0),MATCH(M$1,'Master data'!$B$1:$CL$1,0)),"")</f>
        <v>-10802.469135802468</v>
      </c>
      <c r="N132" s="28">
        <f>IFERROR(INDEX('Master data'!$B$2:$CL$999,MATCH($B132,'Master data'!$A$2:$A$999,0),MATCH(N$1,'Master data'!$B$1:$CL$1,0)),"")</f>
        <v>-3.0000000000000001E-3</v>
      </c>
      <c r="O132" s="7">
        <f>IFERROR(INDEX('Master data'!$B$2:$CL$999,MATCH($B132,'Master data'!$A$2:$A$999,0),MATCH(O$1,'Master data'!$B$1:$CL$1,0)),"")</f>
        <v>0</v>
      </c>
      <c r="P132" s="5">
        <f>IFERROR(INDEX('Master data'!$B$2:$CL$999,MATCH($B132,'Master data'!$A$2:$A$999,0),MATCH(P$1,'Master data'!$B$1:$CL$1,0)),"")</f>
        <v>3495000</v>
      </c>
      <c r="Q132" s="5">
        <f>IFERROR(INDEX('Master data'!$B$2:$CL$999,MATCH($B132,'Master data'!$A$2:$A$999,0),MATCH(Q$1,'Master data'!$B$1:$CL$1,0)),"")</f>
        <v>3495000</v>
      </c>
    </row>
    <row r="133" spans="1:17" x14ac:dyDescent="0.3">
      <c r="A133">
        <f t="shared" si="2"/>
        <v>131</v>
      </c>
      <c r="B133" t="str">
        <f>IF('Master data'!A133="","",'Master data'!A133)</f>
        <v>Moussa Sissoko</v>
      </c>
      <c r="C133" t="str">
        <f>IFERROR(INDEX('Master data'!$B$2:$CL$999,MATCH($B133,'Master data'!$A$2:$A$999,0),MATCH(C$1,'Master data'!$B$1:$CL$1,0)),"")</f>
        <v>France</v>
      </c>
      <c r="D133" t="str">
        <f>IFERROR(INDEX('Master data'!$B$2:$CL$999,MATCH($B133,'Master data'!$A$2:$A$999,0),MATCH(D$1,'Master data'!$B$1:$CL$1,0)),"")</f>
        <v>Midfield</v>
      </c>
      <c r="E133" s="5">
        <f>IFERROR(INDEX('Master data'!$B$2:$CL$999,MATCH($B133,'Master data'!$A$2:$A$999,0),MATCH(E$1,'Master data'!$B$1:$CL$1,0)),"")</f>
        <v>2995000</v>
      </c>
      <c r="F133" s="7">
        <f>IFERROR(INDEX('Master data'!$B$2:$CL$999,MATCH($B133,'Master data'!$A$2:$A$999,0),MATCH(F$1,'Master data'!$B$1:$CL$1,0)),"")</f>
        <v>-5000</v>
      </c>
      <c r="G133" s="7">
        <f>IFERROR(INDEX('Master data'!$B$2:$CL$999,MATCH($B133,'Master data'!$A$2:$A$999,0),MATCH(G$1,'Master data'!$B$1:$CL$1,0)),"")</f>
        <v>-5000</v>
      </c>
      <c r="H133" s="7">
        <f>IFERROR(INDEX('Master data'!$B$2:$CL$999,MATCH($B133,'Master data'!$A$2:$A$999,0),MATCH(H$1,'Master data'!$B$1:$CL$1,0)),"")</f>
        <v>0</v>
      </c>
      <c r="I133" s="7">
        <f>IFERROR(INDEX('Master data'!$B$2:$CL$999,MATCH($B133,'Master data'!$A$2:$A$999,0),MATCH(I$1,'Master data'!$B$1:$CL$1,0)),"")</f>
        <v>-5000</v>
      </c>
      <c r="J133" s="7">
        <f>IFERROR(INDEX('Master data'!$B$2:$CL$999,MATCH($B133,'Master data'!$A$2:$A$999,0),MATCH(J$1,'Master data'!$B$1:$CL$1,0)),"")</f>
        <v>-5000</v>
      </c>
      <c r="K133" s="7">
        <f>IFERROR(INDEX('Master data'!$B$2:$CL$999,MATCH($B133,'Master data'!$A$2:$A$999,0),MATCH(K$1,'Master data'!$B$1:$CL$1,0)),"")</f>
        <v>0</v>
      </c>
      <c r="L133" s="7">
        <f>IFERROR(INDEX('Master data'!$B$2:$CL$999,MATCH($B133,'Master data'!$A$2:$A$999,0),MATCH(L$1,'Master data'!$B$1:$CL$1,0)),"")</f>
        <v>0</v>
      </c>
      <c r="M133" s="5">
        <f>IFERROR(INDEX('Master data'!$B$2:$CL$999,MATCH($B133,'Master data'!$A$2:$A$999,0),MATCH(M$1,'Master data'!$B$1:$CL$1,0)),"")</f>
        <v>-10802.469135802468</v>
      </c>
      <c r="N133" s="28">
        <f>IFERROR(INDEX('Master data'!$B$2:$CL$999,MATCH($B133,'Master data'!$A$2:$A$999,0),MATCH(N$1,'Master data'!$B$1:$CL$1,0)),"")</f>
        <v>-4.0000000000000001E-3</v>
      </c>
      <c r="O133" s="7">
        <f>IFERROR(INDEX('Master data'!$B$2:$CL$999,MATCH($B133,'Master data'!$A$2:$A$999,0),MATCH(O$1,'Master data'!$B$1:$CL$1,0)),"")</f>
        <v>0</v>
      </c>
      <c r="P133" s="5">
        <f>IFERROR(INDEX('Master data'!$B$2:$CL$999,MATCH($B133,'Master data'!$A$2:$A$999,0),MATCH(P$1,'Master data'!$B$1:$CL$1,0)),"")</f>
        <v>2995000</v>
      </c>
      <c r="Q133" s="5">
        <f>IFERROR(INDEX('Master data'!$B$2:$CL$999,MATCH($B133,'Master data'!$A$2:$A$999,0),MATCH(Q$1,'Master data'!$B$1:$CL$1,0)),"")</f>
        <v>2995000</v>
      </c>
    </row>
    <row r="134" spans="1:17" x14ac:dyDescent="0.3">
      <c r="A134">
        <f t="shared" si="2"/>
        <v>132</v>
      </c>
      <c r="B134" t="str">
        <f>IF('Master data'!A134="","",'Master data'!A134)</f>
        <v>Haris Seferovic</v>
      </c>
      <c r="C134" t="str">
        <f>IFERROR(INDEX('Master data'!$B$2:$CL$999,MATCH($B134,'Master data'!$A$2:$A$999,0),MATCH(C$1,'Master data'!$B$1:$CL$1,0)),"")</f>
        <v>Switzerland</v>
      </c>
      <c r="D134" t="str">
        <f>IFERROR(INDEX('Master data'!$B$2:$CL$999,MATCH($B134,'Master data'!$A$2:$A$999,0),MATCH(D$1,'Master data'!$B$1:$CL$1,0)),"")</f>
        <v>Striker</v>
      </c>
      <c r="E134" s="5">
        <f>IFERROR(INDEX('Master data'!$B$2:$CL$999,MATCH($B134,'Master data'!$A$2:$A$999,0),MATCH(E$1,'Master data'!$B$1:$CL$1,0)),"")</f>
        <v>4014000</v>
      </c>
      <c r="F134" s="7">
        <f>IFERROR(INDEX('Master data'!$B$2:$CL$999,MATCH($B134,'Master data'!$A$2:$A$999,0),MATCH(F$1,'Master data'!$B$1:$CL$1,0)),"")</f>
        <v>17597.768064795855</v>
      </c>
      <c r="G134" s="7">
        <f>IFERROR(INDEX('Master data'!$B$2:$CL$999,MATCH($B134,'Master data'!$A$2:$A$999,0),MATCH(G$1,'Master data'!$B$1:$CL$1,0)),"")</f>
        <v>68105.352354183167</v>
      </c>
      <c r="H134" s="7">
        <f>IFERROR(INDEX('Master data'!$B$2:$CL$999,MATCH($B134,'Master data'!$A$2:$A$999,0),MATCH(H$1,'Master data'!$B$1:$CL$1,0)),"")</f>
        <v>0</v>
      </c>
      <c r="I134" s="7">
        <f>IFERROR(INDEX('Master data'!$B$2:$CL$999,MATCH($B134,'Master data'!$A$2:$A$999,0),MATCH(I$1,'Master data'!$B$1:$CL$1,0)),"")</f>
        <v>8739.3978459618593</v>
      </c>
      <c r="J134" s="7">
        <f>IFERROR(INDEX('Master data'!$B$2:$CL$999,MATCH($B134,'Master data'!$A$2:$A$999,0),MATCH(J$1,'Master data'!$B$1:$CL$1,0)),"")</f>
        <v>-5000</v>
      </c>
      <c r="K134" s="7">
        <f>IFERROR(INDEX('Master data'!$B$2:$CL$999,MATCH($B134,'Master data'!$A$2:$A$999,0),MATCH(K$1,'Master data'!$B$1:$CL$1,0)),"")</f>
        <v>0</v>
      </c>
      <c r="L134" s="7">
        <f>IFERROR(INDEX('Master data'!$B$2:$CL$999,MATCH($B134,'Master data'!$A$2:$A$999,0),MATCH(L$1,'Master data'!$B$1:$CL$1,0)),"")</f>
        <v>0</v>
      </c>
      <c r="M134" s="5">
        <f>IFERROR(INDEX('Master data'!$B$2:$CL$999,MATCH($B134,'Master data'!$A$2:$A$999,0),MATCH(M$1,'Master data'!$B$1:$CL$1,0)),"")</f>
        <v>64603.133193548638</v>
      </c>
      <c r="N134" s="28">
        <f>IFERROR(INDEX('Master data'!$B$2:$CL$999,MATCH($B134,'Master data'!$A$2:$A$999,0),MATCH(N$1,'Master data'!$B$1:$CL$1,0)),"")</f>
        <v>1.6E-2</v>
      </c>
      <c r="O134" s="7">
        <f>IFERROR(INDEX('Master data'!$B$2:$CL$999,MATCH($B134,'Master data'!$A$2:$A$999,0),MATCH(O$1,'Master data'!$B$1:$CL$1,0)),"")</f>
        <v>0</v>
      </c>
      <c r="P134" s="5">
        <f>IFERROR(INDEX('Master data'!$B$2:$CL$999,MATCH($B134,'Master data'!$A$2:$A$999,0),MATCH(P$1,'Master data'!$B$1:$CL$1,0)),"")</f>
        <v>4014000</v>
      </c>
      <c r="Q134" s="5">
        <f>IFERROR(INDEX('Master data'!$B$2:$CL$999,MATCH($B134,'Master data'!$A$2:$A$999,0),MATCH(Q$1,'Master data'!$B$1:$CL$1,0)),"")</f>
        <v>4014000</v>
      </c>
    </row>
    <row r="135" spans="1:17" x14ac:dyDescent="0.3">
      <c r="A135">
        <f t="shared" si="2"/>
        <v>133</v>
      </c>
      <c r="B135" t="str">
        <f>IF('Master data'!A135="","",'Master data'!A135)</f>
        <v>Pierre-Emile Höjbjerg</v>
      </c>
      <c r="C135" t="str">
        <f>IFERROR(INDEX('Master data'!$B$2:$CL$999,MATCH($B135,'Master data'!$A$2:$A$999,0),MATCH(C$1,'Master data'!$B$1:$CL$1,0)),"")</f>
        <v>Denmark</v>
      </c>
      <c r="D135" t="str">
        <f>IFERROR(INDEX('Master data'!$B$2:$CL$999,MATCH($B135,'Master data'!$A$2:$A$999,0),MATCH(D$1,'Master data'!$B$1:$CL$1,0)),"")</f>
        <v>Midfield</v>
      </c>
      <c r="E135" s="5">
        <f>IFERROR(INDEX('Master data'!$B$2:$CL$999,MATCH($B135,'Master data'!$A$2:$A$999,0),MATCH(E$1,'Master data'!$B$1:$CL$1,0)),"")</f>
        <v>3964000</v>
      </c>
      <c r="F135" s="7">
        <f>IFERROR(INDEX('Master data'!$B$2:$CL$999,MATCH($B135,'Master data'!$A$2:$A$999,0),MATCH(F$1,'Master data'!$B$1:$CL$1,0)),"")</f>
        <v>18202.795110089304</v>
      </c>
      <c r="G135" s="7">
        <f>IFERROR(INDEX('Master data'!$B$2:$CL$999,MATCH($B135,'Master data'!$A$2:$A$999,0),MATCH(G$1,'Master data'!$B$1:$CL$1,0)),"")</f>
        <v>42053.113467759962</v>
      </c>
      <c r="H135" s="7">
        <f>IFERROR(INDEX('Master data'!$B$2:$CL$999,MATCH($B135,'Master data'!$A$2:$A$999,0),MATCH(H$1,'Master data'!$B$1:$CL$1,0)),"")</f>
        <v>0</v>
      </c>
      <c r="I135" s="7">
        <f>IFERROR(INDEX('Master data'!$B$2:$CL$999,MATCH($B135,'Master data'!$A$2:$A$999,0),MATCH(I$1,'Master data'!$B$1:$CL$1,0)),"")</f>
        <v>-3348.1581457243865</v>
      </c>
      <c r="J135" s="7">
        <f>IFERROR(INDEX('Master data'!$B$2:$CL$999,MATCH($B135,'Master data'!$A$2:$A$999,0),MATCH(J$1,'Master data'!$B$1:$CL$1,0)),"")</f>
        <v>-5000</v>
      </c>
      <c r="K135" s="7">
        <f>IFERROR(INDEX('Master data'!$B$2:$CL$999,MATCH($B135,'Master data'!$A$2:$A$999,0),MATCH(K$1,'Master data'!$B$1:$CL$1,0)),"")</f>
        <v>0</v>
      </c>
      <c r="L135" s="7">
        <f>IFERROR(INDEX('Master data'!$B$2:$CL$999,MATCH($B135,'Master data'!$A$2:$A$999,0),MATCH(L$1,'Master data'!$B$1:$CL$1,0)),"")</f>
        <v>0</v>
      </c>
      <c r="M135" s="5">
        <f>IFERROR(INDEX('Master data'!$B$2:$CL$999,MATCH($B135,'Master data'!$A$2:$A$999,0),MATCH(M$1,'Master data'!$B$1:$CL$1,0)),"")</f>
        <v>44258.502909615876</v>
      </c>
      <c r="N135" s="28">
        <f>IFERROR(INDEX('Master data'!$B$2:$CL$999,MATCH($B135,'Master data'!$A$2:$A$999,0),MATCH(N$1,'Master data'!$B$1:$CL$1,0)),"")</f>
        <v>1.0999999999999999E-2</v>
      </c>
      <c r="O135" s="7">
        <f>IFERROR(INDEX('Master data'!$B$2:$CL$999,MATCH($B135,'Master data'!$A$2:$A$999,0),MATCH(O$1,'Master data'!$B$1:$CL$1,0)),"")</f>
        <v>0</v>
      </c>
      <c r="P135" s="5">
        <f>IFERROR(INDEX('Master data'!$B$2:$CL$999,MATCH($B135,'Master data'!$A$2:$A$999,0),MATCH(P$1,'Master data'!$B$1:$CL$1,0)),"")</f>
        <v>3964000</v>
      </c>
      <c r="Q135" s="5">
        <f>IFERROR(INDEX('Master data'!$B$2:$CL$999,MATCH($B135,'Master data'!$A$2:$A$999,0),MATCH(Q$1,'Master data'!$B$1:$CL$1,0)),"")</f>
        <v>3964000</v>
      </c>
    </row>
    <row r="136" spans="1:17" x14ac:dyDescent="0.3">
      <c r="A136">
        <f t="shared" si="2"/>
        <v>134</v>
      </c>
      <c r="B136" t="str">
        <f>IF('Master data'!A136="","",'Master data'!A136)</f>
        <v>Thomas Delaney</v>
      </c>
      <c r="C136" t="str">
        <f>IFERROR(INDEX('Master data'!$B$2:$CL$999,MATCH($B136,'Master data'!$A$2:$A$999,0),MATCH(C$1,'Master data'!$B$1:$CL$1,0)),"")</f>
        <v>Denmark</v>
      </c>
      <c r="D136" t="str">
        <f>IFERROR(INDEX('Master data'!$B$2:$CL$999,MATCH($B136,'Master data'!$A$2:$A$999,0),MATCH(D$1,'Master data'!$B$1:$CL$1,0)),"")</f>
        <v>Midfield</v>
      </c>
      <c r="E136" s="5">
        <f>IFERROR(INDEX('Master data'!$B$2:$CL$999,MATCH($B136,'Master data'!$A$2:$A$999,0),MATCH(E$1,'Master data'!$B$1:$CL$1,0)),"")</f>
        <v>3984000</v>
      </c>
      <c r="F136" s="7">
        <f>IFERROR(INDEX('Master data'!$B$2:$CL$999,MATCH($B136,'Master data'!$A$2:$A$999,0),MATCH(F$1,'Master data'!$B$1:$CL$1,0)),"")</f>
        <v>14763.701063201524</v>
      </c>
      <c r="G136" s="7">
        <f>IFERROR(INDEX('Master data'!$B$2:$CL$999,MATCH($B136,'Master data'!$A$2:$A$999,0),MATCH(G$1,'Master data'!$B$1:$CL$1,0)),"")</f>
        <v>37846.576308936535</v>
      </c>
      <c r="H136" s="7">
        <f>IFERROR(INDEX('Master data'!$B$2:$CL$999,MATCH($B136,'Master data'!$A$2:$A$999,0),MATCH(H$1,'Master data'!$B$1:$CL$1,0)),"")</f>
        <v>0</v>
      </c>
      <c r="I136" s="7">
        <f>IFERROR(INDEX('Master data'!$B$2:$CL$999,MATCH($B136,'Master data'!$A$2:$A$999,0),MATCH(I$1,'Master data'!$B$1:$CL$1,0)),"")</f>
        <v>-5000</v>
      </c>
      <c r="J136" s="7">
        <f>IFERROR(INDEX('Master data'!$B$2:$CL$999,MATCH($B136,'Master data'!$A$2:$A$999,0),MATCH(J$1,'Master data'!$B$1:$CL$1,0)),"")</f>
        <v>-5000</v>
      </c>
      <c r="K136" s="7">
        <f>IFERROR(INDEX('Master data'!$B$2:$CL$999,MATCH($B136,'Master data'!$A$2:$A$999,0),MATCH(K$1,'Master data'!$B$1:$CL$1,0)),"")</f>
        <v>0</v>
      </c>
      <c r="L136" s="7">
        <f>IFERROR(INDEX('Master data'!$B$2:$CL$999,MATCH($B136,'Master data'!$A$2:$A$999,0),MATCH(L$1,'Master data'!$B$1:$CL$1,0)),"")</f>
        <v>0</v>
      </c>
      <c r="M136" s="5">
        <f>IFERROR(INDEX('Master data'!$B$2:$CL$999,MATCH($B136,'Master data'!$A$2:$A$999,0),MATCH(M$1,'Master data'!$B$1:$CL$1,0)),"")</f>
        <v>37525.616133356743</v>
      </c>
      <c r="N136" s="28">
        <f>IFERROR(INDEX('Master data'!$B$2:$CL$999,MATCH($B136,'Master data'!$A$2:$A$999,0),MATCH(N$1,'Master data'!$B$1:$CL$1,0)),"")</f>
        <v>8.9999999999999993E-3</v>
      </c>
      <c r="O136" s="7">
        <f>IFERROR(INDEX('Master data'!$B$2:$CL$999,MATCH($B136,'Master data'!$A$2:$A$999,0),MATCH(O$1,'Master data'!$B$1:$CL$1,0)),"")</f>
        <v>0</v>
      </c>
      <c r="P136" s="5">
        <f>IFERROR(INDEX('Master data'!$B$2:$CL$999,MATCH($B136,'Master data'!$A$2:$A$999,0),MATCH(P$1,'Master data'!$B$1:$CL$1,0)),"")</f>
        <v>3984000</v>
      </c>
      <c r="Q136" s="5">
        <f>IFERROR(INDEX('Master data'!$B$2:$CL$999,MATCH($B136,'Master data'!$A$2:$A$999,0),MATCH(Q$1,'Master data'!$B$1:$CL$1,0)),"")</f>
        <v>3984000</v>
      </c>
    </row>
    <row r="137" spans="1:17" x14ac:dyDescent="0.3">
      <c r="A137">
        <f t="shared" si="2"/>
        <v>135</v>
      </c>
      <c r="B137" t="str">
        <f>IF('Master data'!A137="","",'Master data'!A137)</f>
        <v>Jonas Wind</v>
      </c>
      <c r="C137" t="str">
        <f>IFERROR(INDEX('Master data'!$B$2:$CL$999,MATCH($B137,'Master data'!$A$2:$A$999,0),MATCH(C$1,'Master data'!$B$1:$CL$1,0)),"")</f>
        <v>Denmark</v>
      </c>
      <c r="D137" t="str">
        <f>IFERROR(INDEX('Master data'!$B$2:$CL$999,MATCH($B137,'Master data'!$A$2:$A$999,0),MATCH(D$1,'Master data'!$B$1:$CL$1,0)),"")</f>
        <v>Striker</v>
      </c>
      <c r="E137" s="5">
        <f>IFERROR(INDEX('Master data'!$B$2:$CL$999,MATCH($B137,'Master data'!$A$2:$A$999,0),MATCH(E$1,'Master data'!$B$1:$CL$1,0)),"")</f>
        <v>3494000</v>
      </c>
      <c r="F137" s="7">
        <f>IFERROR(INDEX('Master data'!$B$2:$CL$999,MATCH($B137,'Master data'!$A$2:$A$999,0),MATCH(F$1,'Master data'!$B$1:$CL$1,0)),"")</f>
        <v>-5000</v>
      </c>
      <c r="G137" s="7">
        <f>IFERROR(INDEX('Master data'!$B$2:$CL$999,MATCH($B137,'Master data'!$A$2:$A$999,0),MATCH(G$1,'Master data'!$B$1:$CL$1,0)),"")</f>
        <v>-5000</v>
      </c>
      <c r="H137" s="7">
        <f>IFERROR(INDEX('Master data'!$B$2:$CL$999,MATCH($B137,'Master data'!$A$2:$A$999,0),MATCH(H$1,'Master data'!$B$1:$CL$1,0)),"")</f>
        <v>0</v>
      </c>
      <c r="I137" s="7">
        <f>IFERROR(INDEX('Master data'!$B$2:$CL$999,MATCH($B137,'Master data'!$A$2:$A$999,0),MATCH(I$1,'Master data'!$B$1:$CL$1,0)),"")</f>
        <v>-5000</v>
      </c>
      <c r="J137" s="7">
        <f>IFERROR(INDEX('Master data'!$B$2:$CL$999,MATCH($B137,'Master data'!$A$2:$A$999,0),MATCH(J$1,'Master data'!$B$1:$CL$1,0)),"")</f>
        <v>-5000</v>
      </c>
      <c r="K137" s="7">
        <f>IFERROR(INDEX('Master data'!$B$2:$CL$999,MATCH($B137,'Master data'!$A$2:$A$999,0),MATCH(K$1,'Master data'!$B$1:$CL$1,0)),"")</f>
        <v>0</v>
      </c>
      <c r="L137" s="7">
        <f>IFERROR(INDEX('Master data'!$B$2:$CL$999,MATCH($B137,'Master data'!$A$2:$A$999,0),MATCH(L$1,'Master data'!$B$1:$CL$1,0)),"")</f>
        <v>0</v>
      </c>
      <c r="M137" s="5">
        <f>IFERROR(INDEX('Master data'!$B$2:$CL$999,MATCH($B137,'Master data'!$A$2:$A$999,0),MATCH(M$1,'Master data'!$B$1:$CL$1,0)),"")</f>
        <v>-10802.469135802468</v>
      </c>
      <c r="N137" s="28">
        <f>IFERROR(INDEX('Master data'!$B$2:$CL$999,MATCH($B137,'Master data'!$A$2:$A$999,0),MATCH(N$1,'Master data'!$B$1:$CL$1,0)),"")</f>
        <v>-3.0000000000000001E-3</v>
      </c>
      <c r="O137" s="7">
        <f>IFERROR(INDEX('Master data'!$B$2:$CL$999,MATCH($B137,'Master data'!$A$2:$A$999,0),MATCH(O$1,'Master data'!$B$1:$CL$1,0)),"")</f>
        <v>0</v>
      </c>
      <c r="P137" s="5">
        <f>IFERROR(INDEX('Master data'!$B$2:$CL$999,MATCH($B137,'Master data'!$A$2:$A$999,0),MATCH(P$1,'Master data'!$B$1:$CL$1,0)),"")</f>
        <v>3494000</v>
      </c>
      <c r="Q137" s="5">
        <f>IFERROR(INDEX('Master data'!$B$2:$CL$999,MATCH($B137,'Master data'!$A$2:$A$999,0),MATCH(Q$1,'Master data'!$B$1:$CL$1,0)),"")</f>
        <v>3494000</v>
      </c>
    </row>
    <row r="138" spans="1:17" x14ac:dyDescent="0.3">
      <c r="A138">
        <f t="shared" si="2"/>
        <v>136</v>
      </c>
      <c r="B138" t="str">
        <f>IF('Master data'!A138="","",'Master data'!A138)</f>
        <v>Yussuf Poulsen</v>
      </c>
      <c r="C138" t="str">
        <f>IFERROR(INDEX('Master data'!$B$2:$CL$999,MATCH($B138,'Master data'!$A$2:$A$999,0),MATCH(C$1,'Master data'!$B$1:$CL$1,0)),"")</f>
        <v>Denmark</v>
      </c>
      <c r="D138" t="str">
        <f>IFERROR(INDEX('Master data'!$B$2:$CL$999,MATCH($B138,'Master data'!$A$2:$A$999,0),MATCH(D$1,'Master data'!$B$1:$CL$1,0)),"")</f>
        <v>Striker</v>
      </c>
      <c r="E138" s="5">
        <f>IFERROR(INDEX('Master data'!$B$2:$CL$999,MATCH($B138,'Master data'!$A$2:$A$999,0),MATCH(E$1,'Master data'!$B$1:$CL$1,0)),"")</f>
        <v>4484000</v>
      </c>
      <c r="F138" s="7">
        <f>IFERROR(INDEX('Master data'!$B$2:$CL$999,MATCH($B138,'Master data'!$A$2:$A$999,0),MATCH(F$1,'Master data'!$B$1:$CL$1,0)),"")</f>
        <v>42304.954975268971</v>
      </c>
      <c r="G138" s="7">
        <f>IFERROR(INDEX('Master data'!$B$2:$CL$999,MATCH($B138,'Master data'!$A$2:$A$999,0),MATCH(G$1,'Master data'!$B$1:$CL$1,0)),"")</f>
        <v>77535.61630355641</v>
      </c>
      <c r="H138" s="7">
        <f>IFERROR(INDEX('Master data'!$B$2:$CL$999,MATCH($B138,'Master data'!$A$2:$A$999,0),MATCH(H$1,'Master data'!$B$1:$CL$1,0)),"")</f>
        <v>0</v>
      </c>
      <c r="I138" s="7">
        <f>IFERROR(INDEX('Master data'!$B$2:$CL$999,MATCH($B138,'Master data'!$A$2:$A$999,0),MATCH(I$1,'Master data'!$B$1:$CL$1,0)),"")</f>
        <v>9445.4936458676493</v>
      </c>
      <c r="J138" s="7">
        <f>IFERROR(INDEX('Master data'!$B$2:$CL$999,MATCH($B138,'Master data'!$A$2:$A$999,0),MATCH(J$1,'Master data'!$B$1:$CL$1,0)),"")</f>
        <v>-5000</v>
      </c>
      <c r="K138" s="7">
        <f>IFERROR(INDEX('Master data'!$B$2:$CL$999,MATCH($B138,'Master data'!$A$2:$A$999,0),MATCH(K$1,'Master data'!$B$1:$CL$1,0)),"")</f>
        <v>0</v>
      </c>
      <c r="L138" s="7">
        <f>IFERROR(INDEX('Master data'!$B$2:$CL$999,MATCH($B138,'Master data'!$A$2:$A$999,0),MATCH(L$1,'Master data'!$B$1:$CL$1,0)),"")</f>
        <v>0</v>
      </c>
      <c r="M138" s="5">
        <f>IFERROR(INDEX('Master data'!$B$2:$CL$999,MATCH($B138,'Master data'!$A$2:$A$999,0),MATCH(M$1,'Master data'!$B$1:$CL$1,0)),"")</f>
        <v>95806.376307279701</v>
      </c>
      <c r="N138" s="28">
        <f>IFERROR(INDEX('Master data'!$B$2:$CL$999,MATCH($B138,'Master data'!$A$2:$A$999,0),MATCH(N$1,'Master data'!$B$1:$CL$1,0)),"")</f>
        <v>2.1000000000000001E-2</v>
      </c>
      <c r="O138" s="7">
        <f>IFERROR(INDEX('Master data'!$B$2:$CL$999,MATCH($B138,'Master data'!$A$2:$A$999,0),MATCH(O$1,'Master data'!$B$1:$CL$1,0)),"")</f>
        <v>0</v>
      </c>
      <c r="P138" s="5">
        <f>IFERROR(INDEX('Master data'!$B$2:$CL$999,MATCH($B138,'Master data'!$A$2:$A$999,0),MATCH(P$1,'Master data'!$B$1:$CL$1,0)),"")</f>
        <v>4484000</v>
      </c>
      <c r="Q138" s="5">
        <f>IFERROR(INDEX('Master data'!$B$2:$CL$999,MATCH($B138,'Master data'!$A$2:$A$999,0),MATCH(Q$1,'Master data'!$B$1:$CL$1,0)),"")</f>
        <v>4484000</v>
      </c>
    </row>
    <row r="139" spans="1:17" x14ac:dyDescent="0.3">
      <c r="A139">
        <f t="shared" si="2"/>
        <v>137</v>
      </c>
      <c r="B139" t="str">
        <f>IF('Master data'!A139="","",'Master data'!A139)</f>
        <v>Kalvin Phillips</v>
      </c>
      <c r="C139" t="str">
        <f>IFERROR(INDEX('Master data'!$B$2:$CL$999,MATCH($B139,'Master data'!$A$2:$A$999,0),MATCH(C$1,'Master data'!$B$1:$CL$1,0)),"")</f>
        <v>England</v>
      </c>
      <c r="D139" t="str">
        <f>IFERROR(INDEX('Master data'!$B$2:$CL$999,MATCH($B139,'Master data'!$A$2:$A$999,0),MATCH(D$1,'Master data'!$B$1:$CL$1,0)),"")</f>
        <v>Midfield</v>
      </c>
      <c r="E139" s="5">
        <f>IFERROR(INDEX('Master data'!$B$2:$CL$999,MATCH($B139,'Master data'!$A$2:$A$999,0),MATCH(E$1,'Master data'!$B$1:$CL$1,0)),"")</f>
        <v>3602000</v>
      </c>
      <c r="F139" s="7">
        <f>IFERROR(INDEX('Master data'!$B$2:$CL$999,MATCH($B139,'Master data'!$A$2:$A$999,0),MATCH(F$1,'Master data'!$B$1:$CL$1,0)),"")</f>
        <v>53717.958033949122</v>
      </c>
      <c r="G139" s="7">
        <f>IFERROR(INDEX('Master data'!$B$2:$CL$999,MATCH($B139,'Master data'!$A$2:$A$999,0),MATCH(G$1,'Master data'!$B$1:$CL$1,0)),"")</f>
        <v>52137.627035146128</v>
      </c>
      <c r="H139" s="7">
        <f>IFERROR(INDEX('Master data'!$B$2:$CL$999,MATCH($B139,'Master data'!$A$2:$A$999,0),MATCH(H$1,'Master data'!$B$1:$CL$1,0)),"")</f>
        <v>0</v>
      </c>
      <c r="I139" s="7">
        <f>IFERROR(INDEX('Master data'!$B$2:$CL$999,MATCH($B139,'Master data'!$A$2:$A$999,0),MATCH(I$1,'Master data'!$B$1:$CL$1,0)),"")</f>
        <v>47004.90109366829</v>
      </c>
      <c r="J139" s="7">
        <f>IFERROR(INDEX('Master data'!$B$2:$CL$999,MATCH($B139,'Master data'!$A$2:$A$999,0),MATCH(J$1,'Master data'!$B$1:$CL$1,0)),"")</f>
        <v>5388.0637128934504</v>
      </c>
      <c r="K139" s="7">
        <f>IFERROR(INDEX('Master data'!$B$2:$CL$999,MATCH($B139,'Master data'!$A$2:$A$999,0),MATCH(K$1,'Master data'!$B$1:$CL$1,0)),"")</f>
        <v>0</v>
      </c>
      <c r="L139" s="7">
        <f>IFERROR(INDEX('Master data'!$B$2:$CL$999,MATCH($B139,'Master data'!$A$2:$A$999,0),MATCH(L$1,'Master data'!$B$1:$CL$1,0)),"")</f>
        <v>0</v>
      </c>
      <c r="M139" s="5">
        <f>IFERROR(INDEX('Master data'!$B$2:$CL$999,MATCH($B139,'Master data'!$A$2:$A$999,0),MATCH(M$1,'Master data'!$B$1:$CL$1,0)),"")</f>
        <v>103468.06304076672</v>
      </c>
      <c r="N139" s="28">
        <f>IFERROR(INDEX('Master data'!$B$2:$CL$999,MATCH($B139,'Master data'!$A$2:$A$999,0),MATCH(N$1,'Master data'!$B$1:$CL$1,0)),"")</f>
        <v>2.9000000000000001E-2</v>
      </c>
      <c r="O139" s="7">
        <f>IFERROR(INDEX('Master data'!$B$2:$CL$999,MATCH($B139,'Master data'!$A$2:$A$999,0),MATCH(O$1,'Master data'!$B$1:$CL$1,0)),"")</f>
        <v>0</v>
      </c>
      <c r="P139" s="5">
        <f>IFERROR(INDEX('Master data'!$B$2:$CL$999,MATCH($B139,'Master data'!$A$2:$A$999,0),MATCH(P$1,'Master data'!$B$1:$CL$1,0)),"")</f>
        <v>3602000</v>
      </c>
      <c r="Q139" s="5">
        <f>IFERROR(INDEX('Master data'!$B$2:$CL$999,MATCH($B139,'Master data'!$A$2:$A$999,0),MATCH(Q$1,'Master data'!$B$1:$CL$1,0)),"")</f>
        <v>3602000</v>
      </c>
    </row>
    <row r="140" spans="1:17" x14ac:dyDescent="0.3">
      <c r="A140">
        <f t="shared" si="2"/>
        <v>138</v>
      </c>
      <c r="B140" t="str">
        <f>IF('Master data'!A140="","",'Master data'!A140)</f>
        <v>Andriy Yarmolenko</v>
      </c>
      <c r="C140" t="str">
        <f>IFERROR(INDEX('Master data'!$B$2:$CL$999,MATCH($B140,'Master data'!$A$2:$A$999,0),MATCH(C$1,'Master data'!$B$1:$CL$1,0)),"")</f>
        <v>Ukraine</v>
      </c>
      <c r="D140" t="str">
        <f>IFERROR(INDEX('Master data'!$B$2:$CL$999,MATCH($B140,'Master data'!$A$2:$A$999,0),MATCH(D$1,'Master data'!$B$1:$CL$1,0)),"")</f>
        <v>Midfield</v>
      </c>
      <c r="E140" s="5">
        <f>IFERROR(INDEX('Master data'!$B$2:$CL$999,MATCH($B140,'Master data'!$A$2:$A$999,0),MATCH(E$1,'Master data'!$B$1:$CL$1,0)),"")</f>
        <v>4623000</v>
      </c>
      <c r="F140" s="7">
        <f>IFERROR(INDEX('Master data'!$B$2:$CL$999,MATCH($B140,'Master data'!$A$2:$A$999,0),MATCH(F$1,'Master data'!$B$1:$CL$1,0)),"")</f>
        <v>54661.189139380804</v>
      </c>
      <c r="G140" s="7">
        <f>IFERROR(INDEX('Master data'!$B$2:$CL$999,MATCH($B140,'Master data'!$A$2:$A$999,0),MATCH(G$1,'Master data'!$B$1:$CL$1,0)),"")</f>
        <v>33261.325361919917</v>
      </c>
      <c r="H140" s="7">
        <f>IFERROR(INDEX('Master data'!$B$2:$CL$999,MATCH($B140,'Master data'!$A$2:$A$999,0),MATCH(H$1,'Master data'!$B$1:$CL$1,0)),"")</f>
        <v>0</v>
      </c>
      <c r="I140" s="7">
        <f>IFERROR(INDEX('Master data'!$B$2:$CL$999,MATCH($B140,'Master data'!$A$2:$A$999,0),MATCH(I$1,'Master data'!$B$1:$CL$1,0)),"")</f>
        <v>17815.515831173256</v>
      </c>
      <c r="J140" s="7">
        <f>IFERROR(INDEX('Master data'!$B$2:$CL$999,MATCH($B140,'Master data'!$A$2:$A$999,0),MATCH(J$1,'Master data'!$B$1:$CL$1,0)),"")</f>
        <v>-5000</v>
      </c>
      <c r="K140" s="7">
        <f>IFERROR(INDEX('Master data'!$B$2:$CL$999,MATCH($B140,'Master data'!$A$2:$A$999,0),MATCH(K$1,'Master data'!$B$1:$CL$1,0)),"")</f>
        <v>0</v>
      </c>
      <c r="L140" s="7">
        <f>IFERROR(INDEX('Master data'!$B$2:$CL$999,MATCH($B140,'Master data'!$A$2:$A$999,0),MATCH(L$1,'Master data'!$B$1:$CL$1,0)),"")</f>
        <v>0</v>
      </c>
      <c r="M140" s="5">
        <f>IFERROR(INDEX('Master data'!$B$2:$CL$999,MATCH($B140,'Master data'!$A$2:$A$999,0),MATCH(M$1,'Master data'!$B$1:$CL$1,0)),"")</f>
        <v>81126.423083724425</v>
      </c>
      <c r="N140" s="28">
        <f>IFERROR(INDEX('Master data'!$B$2:$CL$999,MATCH($B140,'Master data'!$A$2:$A$999,0),MATCH(N$1,'Master data'!$B$1:$CL$1,0)),"")</f>
        <v>1.7999999999999999E-2</v>
      </c>
      <c r="O140" s="7">
        <f>IFERROR(INDEX('Master data'!$B$2:$CL$999,MATCH($B140,'Master data'!$A$2:$A$999,0),MATCH(O$1,'Master data'!$B$1:$CL$1,0)),"")</f>
        <v>0</v>
      </c>
      <c r="P140" s="5">
        <f>IFERROR(INDEX('Master data'!$B$2:$CL$999,MATCH($B140,'Master data'!$A$2:$A$999,0),MATCH(P$1,'Master data'!$B$1:$CL$1,0)),"")</f>
        <v>4623000</v>
      </c>
      <c r="Q140" s="5">
        <f>IFERROR(INDEX('Master data'!$B$2:$CL$999,MATCH($B140,'Master data'!$A$2:$A$999,0),MATCH(Q$1,'Master data'!$B$1:$CL$1,0)),"")</f>
        <v>4623000</v>
      </c>
    </row>
    <row r="141" spans="1:17" x14ac:dyDescent="0.3">
      <c r="A141">
        <f t="shared" si="2"/>
        <v>139</v>
      </c>
      <c r="B141" t="str">
        <f>IF('Master data'!A141="","",'Master data'!A141)</f>
        <v>Breel Embolo</v>
      </c>
      <c r="C141" t="str">
        <f>IFERROR(INDEX('Master data'!$B$2:$CL$999,MATCH($B141,'Master data'!$A$2:$A$999,0),MATCH(C$1,'Master data'!$B$1:$CL$1,0)),"")</f>
        <v>Switzerland</v>
      </c>
      <c r="D141" t="str">
        <f>IFERROR(INDEX('Master data'!$B$2:$CL$999,MATCH($B141,'Master data'!$A$2:$A$999,0),MATCH(D$1,'Master data'!$B$1:$CL$1,0)),"")</f>
        <v>Striker</v>
      </c>
      <c r="E141" s="5">
        <f>IFERROR(INDEX('Master data'!$B$2:$CL$999,MATCH($B141,'Master data'!$A$2:$A$999,0),MATCH(E$1,'Master data'!$B$1:$CL$1,0)),"")</f>
        <v>4167000</v>
      </c>
      <c r="F141" s="7">
        <f>IFERROR(INDEX('Master data'!$B$2:$CL$999,MATCH($B141,'Master data'!$A$2:$A$999,0),MATCH(F$1,'Master data'!$B$1:$CL$1,0)),"")</f>
        <v>22188.560408030178</v>
      </c>
      <c r="G141" s="7">
        <f>IFERROR(INDEX('Master data'!$B$2:$CL$999,MATCH($B141,'Master data'!$A$2:$A$999,0),MATCH(G$1,'Master data'!$B$1:$CL$1,0)),"")</f>
        <v>81882.594628439358</v>
      </c>
      <c r="H141" s="7">
        <f>IFERROR(INDEX('Master data'!$B$2:$CL$999,MATCH($B141,'Master data'!$A$2:$A$999,0),MATCH(H$1,'Master data'!$B$1:$CL$1,0)),"")</f>
        <v>0</v>
      </c>
      <c r="I141" s="7">
        <f>IFERROR(INDEX('Master data'!$B$2:$CL$999,MATCH($B141,'Master data'!$A$2:$A$999,0),MATCH(I$1,'Master data'!$B$1:$CL$1,0)),"")</f>
        <v>13475.268890989752</v>
      </c>
      <c r="J141" s="7">
        <f>IFERROR(INDEX('Master data'!$B$2:$CL$999,MATCH($B141,'Master data'!$A$2:$A$999,0),MATCH(J$1,'Master data'!$B$1:$CL$1,0)),"")</f>
        <v>-5000</v>
      </c>
      <c r="K141" s="7">
        <f>IFERROR(INDEX('Master data'!$B$2:$CL$999,MATCH($B141,'Master data'!$A$2:$A$999,0),MATCH(K$1,'Master data'!$B$1:$CL$1,0)),"")</f>
        <v>0</v>
      </c>
      <c r="L141" s="7">
        <f>IFERROR(INDEX('Master data'!$B$2:$CL$999,MATCH($B141,'Master data'!$A$2:$A$999,0),MATCH(L$1,'Master data'!$B$1:$CL$1,0)),"")</f>
        <v>0</v>
      </c>
      <c r="M141" s="5">
        <f>IFERROR(INDEX('Master data'!$B$2:$CL$999,MATCH($B141,'Master data'!$A$2:$A$999,0),MATCH(M$1,'Master data'!$B$1:$CL$1,0)),"")</f>
        <v>79781.974769999055</v>
      </c>
      <c r="N141" s="28">
        <f>IFERROR(INDEX('Master data'!$B$2:$CL$999,MATCH($B141,'Master data'!$A$2:$A$999,0),MATCH(N$1,'Master data'!$B$1:$CL$1,0)),"")</f>
        <v>1.9E-2</v>
      </c>
      <c r="O141" s="7">
        <f>IFERROR(INDEX('Master data'!$B$2:$CL$999,MATCH($B141,'Master data'!$A$2:$A$999,0),MATCH(O$1,'Master data'!$B$1:$CL$1,0)),"")</f>
        <v>0</v>
      </c>
      <c r="P141" s="5">
        <f>IFERROR(INDEX('Master data'!$B$2:$CL$999,MATCH($B141,'Master data'!$A$2:$A$999,0),MATCH(P$1,'Master data'!$B$1:$CL$1,0)),"")</f>
        <v>4167000</v>
      </c>
      <c r="Q141" s="5">
        <f>IFERROR(INDEX('Master data'!$B$2:$CL$999,MATCH($B141,'Master data'!$A$2:$A$999,0),MATCH(Q$1,'Master data'!$B$1:$CL$1,0)),"")</f>
        <v>4167000</v>
      </c>
    </row>
    <row r="142" spans="1:17" x14ac:dyDescent="0.3">
      <c r="A142">
        <f t="shared" si="2"/>
        <v>140</v>
      </c>
      <c r="B142" t="str">
        <f>IF('Master data'!A142="","",'Master data'!A142)</f>
        <v>Bruno Petković</v>
      </c>
      <c r="C142" t="str">
        <f>IFERROR(INDEX('Master data'!$B$2:$CL$999,MATCH($B142,'Master data'!$A$2:$A$999,0),MATCH(C$1,'Master data'!$B$1:$CL$1,0)),"")</f>
        <v>Croatia</v>
      </c>
      <c r="D142" t="str">
        <f>IFERROR(INDEX('Master data'!$B$2:$CL$999,MATCH($B142,'Master data'!$A$2:$A$999,0),MATCH(D$1,'Master data'!$B$1:$CL$1,0)),"")</f>
        <v>Striker</v>
      </c>
      <c r="E142" s="5">
        <f>IFERROR(INDEX('Master data'!$B$2:$CL$999,MATCH($B142,'Master data'!$A$2:$A$999,0),MATCH(E$1,'Master data'!$B$1:$CL$1,0)),"")</f>
        <v>3492000</v>
      </c>
      <c r="F142" s="7">
        <f>IFERROR(INDEX('Master data'!$B$2:$CL$999,MATCH($B142,'Master data'!$A$2:$A$999,0),MATCH(F$1,'Master data'!$B$1:$CL$1,0)),"")</f>
        <v>-5000</v>
      </c>
      <c r="G142" s="7">
        <f>IFERROR(INDEX('Master data'!$B$2:$CL$999,MATCH($B142,'Master data'!$A$2:$A$999,0),MATCH(G$1,'Master data'!$B$1:$CL$1,0)),"")</f>
        <v>-5000</v>
      </c>
      <c r="H142" s="7">
        <f>IFERROR(INDEX('Master data'!$B$2:$CL$999,MATCH($B142,'Master data'!$A$2:$A$999,0),MATCH(H$1,'Master data'!$B$1:$CL$1,0)),"")</f>
        <v>0</v>
      </c>
      <c r="I142" s="7">
        <f>IFERROR(INDEX('Master data'!$B$2:$CL$999,MATCH($B142,'Master data'!$A$2:$A$999,0),MATCH(I$1,'Master data'!$B$1:$CL$1,0)),"")</f>
        <v>-5000</v>
      </c>
      <c r="J142" s="7">
        <f>IFERROR(INDEX('Master data'!$B$2:$CL$999,MATCH($B142,'Master data'!$A$2:$A$999,0),MATCH(J$1,'Master data'!$B$1:$CL$1,0)),"")</f>
        <v>-5000</v>
      </c>
      <c r="K142" s="7">
        <f>IFERROR(INDEX('Master data'!$B$2:$CL$999,MATCH($B142,'Master data'!$A$2:$A$999,0),MATCH(K$1,'Master data'!$B$1:$CL$1,0)),"")</f>
        <v>0</v>
      </c>
      <c r="L142" s="7">
        <f>IFERROR(INDEX('Master data'!$B$2:$CL$999,MATCH($B142,'Master data'!$A$2:$A$999,0),MATCH(L$1,'Master data'!$B$1:$CL$1,0)),"")</f>
        <v>0</v>
      </c>
      <c r="M142" s="5">
        <f>IFERROR(INDEX('Master data'!$B$2:$CL$999,MATCH($B142,'Master data'!$A$2:$A$999,0),MATCH(M$1,'Master data'!$B$1:$CL$1,0)),"")</f>
        <v>-10802.469135802468</v>
      </c>
      <c r="N142" s="28">
        <f>IFERROR(INDEX('Master data'!$B$2:$CL$999,MATCH($B142,'Master data'!$A$2:$A$999,0),MATCH(N$1,'Master data'!$B$1:$CL$1,0)),"")</f>
        <v>-3.0000000000000001E-3</v>
      </c>
      <c r="O142" s="7">
        <f>IFERROR(INDEX('Master data'!$B$2:$CL$999,MATCH($B142,'Master data'!$A$2:$A$999,0),MATCH(O$1,'Master data'!$B$1:$CL$1,0)),"")</f>
        <v>0</v>
      </c>
      <c r="P142" s="5">
        <f>IFERROR(INDEX('Master data'!$B$2:$CL$999,MATCH($B142,'Master data'!$A$2:$A$999,0),MATCH(P$1,'Master data'!$B$1:$CL$1,0)),"")</f>
        <v>3492000</v>
      </c>
      <c r="Q142" s="5">
        <f>IFERROR(INDEX('Master data'!$B$2:$CL$999,MATCH($B142,'Master data'!$A$2:$A$999,0),MATCH(Q$1,'Master data'!$B$1:$CL$1,0)),"")</f>
        <v>3492000</v>
      </c>
    </row>
    <row r="143" spans="1:17" x14ac:dyDescent="0.3">
      <c r="A143">
        <f t="shared" si="2"/>
        <v>141</v>
      </c>
      <c r="B143" t="str">
        <f>IF('Master data'!A143="","",'Master data'!A143)</f>
        <v>Ante Budimir</v>
      </c>
      <c r="C143" t="str">
        <f>IFERROR(INDEX('Master data'!$B$2:$CL$999,MATCH($B143,'Master data'!$A$2:$A$999,0),MATCH(C$1,'Master data'!$B$1:$CL$1,0)),"")</f>
        <v>Croatia</v>
      </c>
      <c r="D143" t="str">
        <f>IFERROR(INDEX('Master data'!$B$2:$CL$999,MATCH($B143,'Master data'!$A$2:$A$999,0),MATCH(D$1,'Master data'!$B$1:$CL$1,0)),"")</f>
        <v>Striker</v>
      </c>
      <c r="E143" s="5">
        <f>IFERROR(INDEX('Master data'!$B$2:$CL$999,MATCH($B143,'Master data'!$A$2:$A$999,0),MATCH(E$1,'Master data'!$B$1:$CL$1,0)),"")</f>
        <v>2995000</v>
      </c>
      <c r="F143" s="7">
        <f>IFERROR(INDEX('Master data'!$B$2:$CL$999,MATCH($B143,'Master data'!$A$2:$A$999,0),MATCH(F$1,'Master data'!$B$1:$CL$1,0)),"")</f>
        <v>-5000</v>
      </c>
      <c r="G143" s="7">
        <f>IFERROR(INDEX('Master data'!$B$2:$CL$999,MATCH($B143,'Master data'!$A$2:$A$999,0),MATCH(G$1,'Master data'!$B$1:$CL$1,0)),"")</f>
        <v>-5000</v>
      </c>
      <c r="H143" s="7">
        <f>IFERROR(INDEX('Master data'!$B$2:$CL$999,MATCH($B143,'Master data'!$A$2:$A$999,0),MATCH(H$1,'Master data'!$B$1:$CL$1,0)),"")</f>
        <v>0</v>
      </c>
      <c r="I143" s="7">
        <f>IFERROR(INDEX('Master data'!$B$2:$CL$999,MATCH($B143,'Master data'!$A$2:$A$999,0),MATCH(I$1,'Master data'!$B$1:$CL$1,0)),"")</f>
        <v>-5000</v>
      </c>
      <c r="J143" s="7">
        <f>IFERROR(INDEX('Master data'!$B$2:$CL$999,MATCH($B143,'Master data'!$A$2:$A$999,0),MATCH(J$1,'Master data'!$B$1:$CL$1,0)),"")</f>
        <v>-5000</v>
      </c>
      <c r="K143" s="7">
        <f>IFERROR(INDEX('Master data'!$B$2:$CL$999,MATCH($B143,'Master data'!$A$2:$A$999,0),MATCH(K$1,'Master data'!$B$1:$CL$1,0)),"")</f>
        <v>0</v>
      </c>
      <c r="L143" s="7">
        <f>IFERROR(INDEX('Master data'!$B$2:$CL$999,MATCH($B143,'Master data'!$A$2:$A$999,0),MATCH(L$1,'Master data'!$B$1:$CL$1,0)),"")</f>
        <v>0</v>
      </c>
      <c r="M143" s="5">
        <f>IFERROR(INDEX('Master data'!$B$2:$CL$999,MATCH($B143,'Master data'!$A$2:$A$999,0),MATCH(M$1,'Master data'!$B$1:$CL$1,0)),"")</f>
        <v>-10802.469135802468</v>
      </c>
      <c r="N143" s="28">
        <f>IFERROR(INDEX('Master data'!$B$2:$CL$999,MATCH($B143,'Master data'!$A$2:$A$999,0),MATCH(N$1,'Master data'!$B$1:$CL$1,0)),"")</f>
        <v>-4.0000000000000001E-3</v>
      </c>
      <c r="O143" s="7">
        <f>IFERROR(INDEX('Master data'!$B$2:$CL$999,MATCH($B143,'Master data'!$A$2:$A$999,0),MATCH(O$1,'Master data'!$B$1:$CL$1,0)),"")</f>
        <v>0</v>
      </c>
      <c r="P143" s="5">
        <f>IFERROR(INDEX('Master data'!$B$2:$CL$999,MATCH($B143,'Master data'!$A$2:$A$999,0),MATCH(P$1,'Master data'!$B$1:$CL$1,0)),"")</f>
        <v>2995000</v>
      </c>
      <c r="Q143" s="5">
        <f>IFERROR(INDEX('Master data'!$B$2:$CL$999,MATCH($B143,'Master data'!$A$2:$A$999,0),MATCH(Q$1,'Master data'!$B$1:$CL$1,0)),"")</f>
        <v>2995000</v>
      </c>
    </row>
    <row r="144" spans="1:17" x14ac:dyDescent="0.3">
      <c r="A144">
        <f t="shared" si="2"/>
        <v>142</v>
      </c>
      <c r="B144" t="str">
        <f>IF('Master data'!A144="","",'Master data'!A144)</f>
        <v>Gianluigi Donnarumma</v>
      </c>
      <c r="C144" t="str">
        <f>IFERROR(INDEX('Master data'!$B$2:$CL$999,MATCH($B144,'Master data'!$A$2:$A$999,0),MATCH(C$1,'Master data'!$B$1:$CL$1,0)),"")</f>
        <v>Italy</v>
      </c>
      <c r="D144" t="str">
        <f>IFERROR(INDEX('Master data'!$B$2:$CL$999,MATCH($B144,'Master data'!$A$2:$A$999,0),MATCH(D$1,'Master data'!$B$1:$CL$1,0)),"")</f>
        <v>Goalkeeper</v>
      </c>
      <c r="E144" s="5">
        <f>IFERROR(INDEX('Master data'!$B$2:$CL$999,MATCH($B144,'Master data'!$A$2:$A$999,0),MATCH(E$1,'Master data'!$B$1:$CL$1,0)),"")</f>
        <v>5137000</v>
      </c>
      <c r="F144" s="7">
        <f>IFERROR(INDEX('Master data'!$B$2:$CL$999,MATCH($B144,'Master data'!$A$2:$A$999,0),MATCH(F$1,'Master data'!$B$1:$CL$1,0)),"")</f>
        <v>76301.94656455997</v>
      </c>
      <c r="G144" s="7">
        <f>IFERROR(INDEX('Master data'!$B$2:$CL$999,MATCH($B144,'Master data'!$A$2:$A$999,0),MATCH(G$1,'Master data'!$B$1:$CL$1,0)),"")</f>
        <v>80267.167783552955</v>
      </c>
      <c r="H144" s="7">
        <f>IFERROR(INDEX('Master data'!$B$2:$CL$999,MATCH($B144,'Master data'!$A$2:$A$999,0),MATCH(H$1,'Master data'!$B$1:$CL$1,0)),"")</f>
        <v>0</v>
      </c>
      <c r="I144" s="7">
        <f>IFERROR(INDEX('Master data'!$B$2:$CL$999,MATCH($B144,'Master data'!$A$2:$A$999,0),MATCH(I$1,'Master data'!$B$1:$CL$1,0)),"")</f>
        <v>69648.840751393393</v>
      </c>
      <c r="J144" s="7">
        <f>IFERROR(INDEX('Master data'!$B$2:$CL$999,MATCH($B144,'Master data'!$A$2:$A$999,0),MATCH(J$1,'Master data'!$B$1:$CL$1,0)),"")</f>
        <v>8491.6768341851675</v>
      </c>
      <c r="K144" s="7">
        <f>IFERROR(INDEX('Master data'!$B$2:$CL$999,MATCH($B144,'Master data'!$A$2:$A$999,0),MATCH(K$1,'Master data'!$B$1:$CL$1,0)),"")</f>
        <v>0</v>
      </c>
      <c r="L144" s="7">
        <f>IFERROR(INDEX('Master data'!$B$2:$CL$999,MATCH($B144,'Master data'!$A$2:$A$999,0),MATCH(L$1,'Master data'!$B$1:$CL$1,0)),"")</f>
        <v>0</v>
      </c>
      <c r="M144" s="5">
        <f>IFERROR(INDEX('Master data'!$B$2:$CL$999,MATCH($B144,'Master data'!$A$2:$A$999,0),MATCH(M$1,'Master data'!$B$1:$CL$1,0)),"")</f>
        <v>152127.45357310641</v>
      </c>
      <c r="N144" s="28">
        <f>IFERROR(INDEX('Master data'!$B$2:$CL$999,MATCH($B144,'Master data'!$A$2:$A$999,0),MATCH(N$1,'Master data'!$B$1:$CL$1,0)),"")</f>
        <v>0.03</v>
      </c>
      <c r="O144" s="7">
        <f>IFERROR(INDEX('Master data'!$B$2:$CL$999,MATCH($B144,'Master data'!$A$2:$A$999,0),MATCH(O$1,'Master data'!$B$1:$CL$1,0)),"")</f>
        <v>0</v>
      </c>
      <c r="P144" s="5">
        <f>IFERROR(INDEX('Master data'!$B$2:$CL$999,MATCH($B144,'Master data'!$A$2:$A$999,0),MATCH(P$1,'Master data'!$B$1:$CL$1,0)),"")</f>
        <v>5137000</v>
      </c>
      <c r="Q144" s="5">
        <f>IFERROR(INDEX('Master data'!$B$2:$CL$999,MATCH($B144,'Master data'!$A$2:$A$999,0),MATCH(Q$1,'Master data'!$B$1:$CL$1,0)),"")</f>
        <v>5137000</v>
      </c>
    </row>
    <row r="145" spans="1:17" x14ac:dyDescent="0.3">
      <c r="A145">
        <f t="shared" si="2"/>
        <v>143</v>
      </c>
      <c r="B145" t="str">
        <f>IF('Master data'!A145="","",'Master data'!A145)</f>
        <v>Emerson</v>
      </c>
      <c r="C145" t="str">
        <f>IFERROR(INDEX('Master data'!$B$2:$CL$999,MATCH($B145,'Master data'!$A$2:$A$999,0),MATCH(C$1,'Master data'!$B$1:$CL$1,0)),"")</f>
        <v>Italy</v>
      </c>
      <c r="D145" t="str">
        <f>IFERROR(INDEX('Master data'!$B$2:$CL$999,MATCH($B145,'Master data'!$A$2:$A$999,0),MATCH(D$1,'Master data'!$B$1:$CL$1,0)),"")</f>
        <v>Defense</v>
      </c>
      <c r="E145" s="5">
        <f>IFERROR(INDEX('Master data'!$B$2:$CL$999,MATCH($B145,'Master data'!$A$2:$A$999,0),MATCH(E$1,'Master data'!$B$1:$CL$1,0)),"")</f>
        <v>3995000</v>
      </c>
      <c r="F145" s="7">
        <f>IFERROR(INDEX('Master data'!$B$2:$CL$999,MATCH($B145,'Master data'!$A$2:$A$999,0),MATCH(F$1,'Master data'!$B$1:$CL$1,0)),"")</f>
        <v>20731.479560074706</v>
      </c>
      <c r="G145" s="7">
        <f>IFERROR(INDEX('Master data'!$B$2:$CL$999,MATCH($B145,'Master data'!$A$2:$A$999,0),MATCH(G$1,'Master data'!$B$1:$CL$1,0)),"")</f>
        <v>20782.688766114181</v>
      </c>
      <c r="H145" s="7">
        <f>IFERROR(INDEX('Master data'!$B$2:$CL$999,MATCH($B145,'Master data'!$A$2:$A$999,0),MATCH(H$1,'Master data'!$B$1:$CL$1,0)),"")</f>
        <v>0</v>
      </c>
      <c r="I145" s="7">
        <f>IFERROR(INDEX('Master data'!$B$2:$CL$999,MATCH($B145,'Master data'!$A$2:$A$999,0),MATCH(I$1,'Master data'!$B$1:$CL$1,0)),"")</f>
        <v>16744.854473226107</v>
      </c>
      <c r="J145" s="7">
        <f>IFERROR(INDEX('Master data'!$B$2:$CL$999,MATCH($B145,'Master data'!$A$2:$A$999,0),MATCH(J$1,'Master data'!$B$1:$CL$1,0)),"")</f>
        <v>-5000</v>
      </c>
      <c r="K145" s="7">
        <f>IFERROR(INDEX('Master data'!$B$2:$CL$999,MATCH($B145,'Master data'!$A$2:$A$999,0),MATCH(K$1,'Master data'!$B$1:$CL$1,0)),"")</f>
        <v>0</v>
      </c>
      <c r="L145" s="7">
        <f>IFERROR(INDEX('Master data'!$B$2:$CL$999,MATCH($B145,'Master data'!$A$2:$A$999,0),MATCH(L$1,'Master data'!$B$1:$CL$1,0)),"")</f>
        <v>0</v>
      </c>
      <c r="M145" s="5">
        <f>IFERROR(INDEX('Master data'!$B$2:$CL$999,MATCH($B145,'Master data'!$A$2:$A$999,0),MATCH(M$1,'Master data'!$B$1:$CL$1,0)),"")</f>
        <v>38560.389445600536</v>
      </c>
      <c r="N145" s="28">
        <f>IFERROR(INDEX('Master data'!$B$2:$CL$999,MATCH($B145,'Master data'!$A$2:$A$999,0),MATCH(N$1,'Master data'!$B$1:$CL$1,0)),"")</f>
        <v>0.01</v>
      </c>
      <c r="O145" s="7">
        <f>IFERROR(INDEX('Master data'!$B$2:$CL$999,MATCH($B145,'Master data'!$A$2:$A$999,0),MATCH(O$1,'Master data'!$B$1:$CL$1,0)),"")</f>
        <v>0</v>
      </c>
      <c r="P145" s="5">
        <f>IFERROR(INDEX('Master data'!$B$2:$CL$999,MATCH($B145,'Master data'!$A$2:$A$999,0),MATCH(P$1,'Master data'!$B$1:$CL$1,0)),"")</f>
        <v>3995000</v>
      </c>
      <c r="Q145" s="5">
        <f>IFERROR(INDEX('Master data'!$B$2:$CL$999,MATCH($B145,'Master data'!$A$2:$A$999,0),MATCH(Q$1,'Master data'!$B$1:$CL$1,0)),"")</f>
        <v>3995000</v>
      </c>
    </row>
    <row r="146" spans="1:17" x14ac:dyDescent="0.3">
      <c r="A146">
        <f t="shared" si="2"/>
        <v>144</v>
      </c>
      <c r="B146" t="str">
        <f>IF('Master data'!A146="","",'Master data'!A146)</f>
        <v>Dedryck Boyata</v>
      </c>
      <c r="C146" t="str">
        <f>IFERROR(INDEX('Master data'!$B$2:$CL$999,MATCH($B146,'Master data'!$A$2:$A$999,0),MATCH(C$1,'Master data'!$B$1:$CL$1,0)),"")</f>
        <v>Belgium</v>
      </c>
      <c r="D146" t="str">
        <f>IFERROR(INDEX('Master data'!$B$2:$CL$999,MATCH($B146,'Master data'!$A$2:$A$999,0),MATCH(D$1,'Master data'!$B$1:$CL$1,0)),"")</f>
        <v>Defense</v>
      </c>
      <c r="E146" s="5">
        <f>IFERROR(INDEX('Master data'!$B$2:$CL$999,MATCH($B146,'Master data'!$A$2:$A$999,0),MATCH(E$1,'Master data'!$B$1:$CL$1,0)),"")</f>
        <v>3612000</v>
      </c>
      <c r="F146" s="7">
        <f>IFERROR(INDEX('Master data'!$B$2:$CL$999,MATCH($B146,'Master data'!$A$2:$A$999,0),MATCH(F$1,'Master data'!$B$1:$CL$1,0)),"")</f>
        <v>46482.907752564184</v>
      </c>
      <c r="G146" s="7">
        <f>IFERROR(INDEX('Master data'!$B$2:$CL$999,MATCH($B146,'Master data'!$A$2:$A$999,0),MATCH(G$1,'Master data'!$B$1:$CL$1,0)),"")</f>
        <v>82315.546188586683</v>
      </c>
      <c r="H146" s="7">
        <f>IFERROR(INDEX('Master data'!$B$2:$CL$999,MATCH($B146,'Master data'!$A$2:$A$999,0),MATCH(H$1,'Master data'!$B$1:$CL$1,0)),"")</f>
        <v>0</v>
      </c>
      <c r="I146" s="7">
        <f>IFERROR(INDEX('Master data'!$B$2:$CL$999,MATCH($B146,'Master data'!$A$2:$A$999,0),MATCH(I$1,'Master data'!$B$1:$CL$1,0)),"")</f>
        <v>56810.248912820403</v>
      </c>
      <c r="J146" s="7">
        <f>IFERROR(INDEX('Master data'!$B$2:$CL$999,MATCH($B146,'Master data'!$A$2:$A$999,0),MATCH(J$1,'Master data'!$B$1:$CL$1,0)),"")</f>
        <v>10089.585436699981</v>
      </c>
      <c r="K146" s="7">
        <f>IFERROR(INDEX('Master data'!$B$2:$CL$999,MATCH($B146,'Master data'!$A$2:$A$999,0),MATCH(K$1,'Master data'!$B$1:$CL$1,0)),"")</f>
        <v>0</v>
      </c>
      <c r="L146" s="7">
        <f>IFERROR(INDEX('Master data'!$B$2:$CL$999,MATCH($B146,'Master data'!$A$2:$A$999,0),MATCH(L$1,'Master data'!$B$1:$CL$1,0)),"")</f>
        <v>0</v>
      </c>
      <c r="M146" s="5">
        <f>IFERROR(INDEX('Master data'!$B$2:$CL$999,MATCH($B146,'Master data'!$A$2:$A$999,0),MATCH(M$1,'Master data'!$B$1:$CL$1,0)),"")</f>
        <v>120185.60942020085</v>
      </c>
      <c r="N146" s="28">
        <f>IFERROR(INDEX('Master data'!$B$2:$CL$999,MATCH($B146,'Master data'!$A$2:$A$999,0),MATCH(N$1,'Master data'!$B$1:$CL$1,0)),"")</f>
        <v>3.3000000000000002E-2</v>
      </c>
      <c r="O146" s="7">
        <f>IFERROR(INDEX('Master data'!$B$2:$CL$999,MATCH($B146,'Master data'!$A$2:$A$999,0),MATCH(O$1,'Master data'!$B$1:$CL$1,0)),"")</f>
        <v>0</v>
      </c>
      <c r="P146" s="5">
        <f>IFERROR(INDEX('Master data'!$B$2:$CL$999,MATCH($B146,'Master data'!$A$2:$A$999,0),MATCH(P$1,'Master data'!$B$1:$CL$1,0)),"")</f>
        <v>3612000</v>
      </c>
      <c r="Q146" s="5">
        <f>IFERROR(INDEX('Master data'!$B$2:$CL$999,MATCH($B146,'Master data'!$A$2:$A$999,0),MATCH(Q$1,'Master data'!$B$1:$CL$1,0)),"")</f>
        <v>3612000</v>
      </c>
    </row>
    <row r="147" spans="1:17" x14ac:dyDescent="0.3">
      <c r="A147">
        <f t="shared" si="2"/>
        <v>145</v>
      </c>
      <c r="B147" t="str">
        <f>IF('Master data'!A147="","",'Master data'!A147)</f>
        <v>Jason Denayer</v>
      </c>
      <c r="C147" t="str">
        <f>IFERROR(INDEX('Master data'!$B$2:$CL$999,MATCH($B147,'Master data'!$A$2:$A$999,0),MATCH(C$1,'Master data'!$B$1:$CL$1,0)),"")</f>
        <v>Belgium</v>
      </c>
      <c r="D147" t="str">
        <f>IFERROR(INDEX('Master data'!$B$2:$CL$999,MATCH($B147,'Master data'!$A$2:$A$999,0),MATCH(D$1,'Master data'!$B$1:$CL$1,0)),"")</f>
        <v>Defense</v>
      </c>
      <c r="E147" s="5">
        <f>IFERROR(INDEX('Master data'!$B$2:$CL$999,MATCH($B147,'Master data'!$A$2:$A$999,0),MATCH(E$1,'Master data'!$B$1:$CL$1,0)),"")</f>
        <v>3995000</v>
      </c>
      <c r="F147" s="7">
        <f>IFERROR(INDEX('Master data'!$B$2:$CL$999,MATCH($B147,'Master data'!$A$2:$A$999,0),MATCH(F$1,'Master data'!$B$1:$CL$1,0)),"")</f>
        <v>13671.72675521822</v>
      </c>
      <c r="G147" s="7">
        <f>IFERROR(INDEX('Master data'!$B$2:$CL$999,MATCH($B147,'Master data'!$A$2:$A$999,0),MATCH(G$1,'Master data'!$B$1:$CL$1,0)),"")</f>
        <v>22347.01220384847</v>
      </c>
      <c r="H147" s="7">
        <f>IFERROR(INDEX('Master data'!$B$2:$CL$999,MATCH($B147,'Master data'!$A$2:$A$999,0),MATCH(H$1,'Master data'!$B$1:$CL$1,0)),"")</f>
        <v>0</v>
      </c>
      <c r="I147" s="7">
        <f>IFERROR(INDEX('Master data'!$B$2:$CL$999,MATCH($B147,'Master data'!$A$2:$A$999,0),MATCH(I$1,'Master data'!$B$1:$CL$1,0)),"")</f>
        <v>13676.062030354125</v>
      </c>
      <c r="J147" s="7">
        <f>IFERROR(INDEX('Master data'!$B$2:$CL$999,MATCH($B147,'Master data'!$A$2:$A$999,0),MATCH(J$1,'Master data'!$B$1:$CL$1,0)),"")</f>
        <v>-5000</v>
      </c>
      <c r="K147" s="7">
        <f>IFERROR(INDEX('Master data'!$B$2:$CL$999,MATCH($B147,'Master data'!$A$2:$A$999,0),MATCH(K$1,'Master data'!$B$1:$CL$1,0)),"")</f>
        <v>0</v>
      </c>
      <c r="L147" s="7">
        <f>IFERROR(INDEX('Master data'!$B$2:$CL$999,MATCH($B147,'Master data'!$A$2:$A$999,0),MATCH(L$1,'Master data'!$B$1:$CL$1,0)),"")</f>
        <v>0</v>
      </c>
      <c r="M147" s="5">
        <f>IFERROR(INDEX('Master data'!$B$2:$CL$999,MATCH($B147,'Master data'!$A$2:$A$999,0),MATCH(M$1,'Master data'!$B$1:$CL$1,0)),"")</f>
        <v>31634.247097641881</v>
      </c>
      <c r="N147" s="28">
        <f>IFERROR(INDEX('Master data'!$B$2:$CL$999,MATCH($B147,'Master data'!$A$2:$A$999,0),MATCH(N$1,'Master data'!$B$1:$CL$1,0)),"")</f>
        <v>8.0000000000000002E-3</v>
      </c>
      <c r="O147" s="7">
        <f>IFERROR(INDEX('Master data'!$B$2:$CL$999,MATCH($B147,'Master data'!$A$2:$A$999,0),MATCH(O$1,'Master data'!$B$1:$CL$1,0)),"")</f>
        <v>0</v>
      </c>
      <c r="P147" s="5">
        <f>IFERROR(INDEX('Master data'!$B$2:$CL$999,MATCH($B147,'Master data'!$A$2:$A$999,0),MATCH(P$1,'Master data'!$B$1:$CL$1,0)),"")</f>
        <v>3995000</v>
      </c>
      <c r="Q147" s="5">
        <f>IFERROR(INDEX('Master data'!$B$2:$CL$999,MATCH($B147,'Master data'!$A$2:$A$999,0),MATCH(Q$1,'Master data'!$B$1:$CL$1,0)),"")</f>
        <v>3995000</v>
      </c>
    </row>
    <row r="148" spans="1:17" x14ac:dyDescent="0.3">
      <c r="A148">
        <f t="shared" si="2"/>
        <v>146</v>
      </c>
      <c r="B148" t="str">
        <f>IF('Master data'!A148="","",'Master data'!A148)</f>
        <v>Nathan Aké</v>
      </c>
      <c r="C148" t="str">
        <f>IFERROR(INDEX('Master data'!$B$2:$CL$999,MATCH($B148,'Master data'!$A$2:$A$999,0),MATCH(C$1,'Master data'!$B$1:$CL$1,0)),"")</f>
        <v>Netherlands</v>
      </c>
      <c r="D148" t="str">
        <f>IFERROR(INDEX('Master data'!$B$2:$CL$999,MATCH($B148,'Master data'!$A$2:$A$999,0),MATCH(D$1,'Master data'!$B$1:$CL$1,0)),"")</f>
        <v>Defense</v>
      </c>
      <c r="E148" s="5">
        <f>IFERROR(INDEX('Master data'!$B$2:$CL$999,MATCH($B148,'Master data'!$A$2:$A$999,0),MATCH(E$1,'Master data'!$B$1:$CL$1,0)),"")</f>
        <v>3576000</v>
      </c>
      <c r="F148" s="7">
        <f>IFERROR(INDEX('Master data'!$B$2:$CL$999,MATCH($B148,'Master data'!$A$2:$A$999,0),MATCH(F$1,'Master data'!$B$1:$CL$1,0)),"")</f>
        <v>81914.263978203002</v>
      </c>
      <c r="G148" s="7">
        <f>IFERROR(INDEX('Master data'!$B$2:$CL$999,MATCH($B148,'Master data'!$A$2:$A$999,0),MATCH(G$1,'Master data'!$B$1:$CL$1,0)),"")</f>
        <v>113712.72616393864</v>
      </c>
      <c r="H148" s="7">
        <f>IFERROR(INDEX('Master data'!$B$2:$CL$999,MATCH($B148,'Master data'!$A$2:$A$999,0),MATCH(H$1,'Master data'!$B$1:$CL$1,0)),"")</f>
        <v>0</v>
      </c>
      <c r="I148" s="7">
        <f>IFERROR(INDEX('Master data'!$B$2:$CL$999,MATCH($B148,'Master data'!$A$2:$A$999,0),MATCH(I$1,'Master data'!$B$1:$CL$1,0)),"")</f>
        <v>92563.191227870717</v>
      </c>
      <c r="J148" s="7">
        <f>IFERROR(INDEX('Master data'!$B$2:$CL$999,MATCH($B148,'Master data'!$A$2:$A$999,0),MATCH(J$1,'Master data'!$B$1:$CL$1,0)),"")</f>
        <v>26087.661396133029</v>
      </c>
      <c r="K148" s="7">
        <f>IFERROR(INDEX('Master data'!$B$2:$CL$999,MATCH($B148,'Master data'!$A$2:$A$999,0),MATCH(K$1,'Master data'!$B$1:$CL$1,0)),"")</f>
        <v>0</v>
      </c>
      <c r="L148" s="7">
        <f>IFERROR(INDEX('Master data'!$B$2:$CL$999,MATCH($B148,'Master data'!$A$2:$A$999,0),MATCH(L$1,'Master data'!$B$1:$CL$1,0)),"")</f>
        <v>0</v>
      </c>
      <c r="M148" s="5">
        <f>IFERROR(INDEX('Master data'!$B$2:$CL$999,MATCH($B148,'Master data'!$A$2:$A$999,0),MATCH(M$1,'Master data'!$B$1:$CL$1,0)),"")</f>
        <v>190301.99712215006</v>
      </c>
      <c r="N148" s="28">
        <f>IFERROR(INDEX('Master data'!$B$2:$CL$999,MATCH($B148,'Master data'!$A$2:$A$999,0),MATCH(N$1,'Master data'!$B$1:$CL$1,0)),"")</f>
        <v>5.2999999999999999E-2</v>
      </c>
      <c r="O148" s="7">
        <f>IFERROR(INDEX('Master data'!$B$2:$CL$999,MATCH($B148,'Master data'!$A$2:$A$999,0),MATCH(O$1,'Master data'!$B$1:$CL$1,0)),"")</f>
        <v>0</v>
      </c>
      <c r="P148" s="5">
        <f>IFERROR(INDEX('Master data'!$B$2:$CL$999,MATCH($B148,'Master data'!$A$2:$A$999,0),MATCH(P$1,'Master data'!$B$1:$CL$1,0)),"")</f>
        <v>3576000</v>
      </c>
      <c r="Q148" s="5">
        <f>IFERROR(INDEX('Master data'!$B$2:$CL$999,MATCH($B148,'Master data'!$A$2:$A$999,0),MATCH(Q$1,'Master data'!$B$1:$CL$1,0)),"")</f>
        <v>3576000</v>
      </c>
    </row>
    <row r="149" spans="1:17" x14ac:dyDescent="0.3">
      <c r="A149">
        <f t="shared" si="2"/>
        <v>147</v>
      </c>
      <c r="B149" t="str">
        <f>IF('Master data'!A149="","",'Master data'!A149)</f>
        <v>Matthijs de Ligt</v>
      </c>
      <c r="C149" t="str">
        <f>IFERROR(INDEX('Master data'!$B$2:$CL$999,MATCH($B149,'Master data'!$A$2:$A$999,0),MATCH(C$1,'Master data'!$B$1:$CL$1,0)),"")</f>
        <v>Netherlands</v>
      </c>
      <c r="D149" t="str">
        <f>IFERROR(INDEX('Master data'!$B$2:$CL$999,MATCH($B149,'Master data'!$A$2:$A$999,0),MATCH(D$1,'Master data'!$B$1:$CL$1,0)),"")</f>
        <v>Defense</v>
      </c>
      <c r="E149" s="5">
        <f>IFERROR(INDEX('Master data'!$B$2:$CL$999,MATCH($B149,'Master data'!$A$2:$A$999,0),MATCH(E$1,'Master data'!$B$1:$CL$1,0)),"")</f>
        <v>3995000</v>
      </c>
      <c r="F149" s="7">
        <f>IFERROR(INDEX('Master data'!$B$2:$CL$999,MATCH($B149,'Master data'!$A$2:$A$999,0),MATCH(F$1,'Master data'!$B$1:$CL$1,0)),"")</f>
        <v>15928.270042194094</v>
      </c>
      <c r="G149" s="7">
        <f>IFERROR(INDEX('Master data'!$B$2:$CL$999,MATCH($B149,'Master data'!$A$2:$A$999,0),MATCH(G$1,'Master data'!$B$1:$CL$1,0)),"")</f>
        <v>24836.999078938283</v>
      </c>
      <c r="H149" s="7">
        <f>IFERROR(INDEX('Master data'!$B$2:$CL$999,MATCH($B149,'Master data'!$A$2:$A$999,0),MATCH(H$1,'Master data'!$B$1:$CL$1,0)),"")</f>
        <v>0</v>
      </c>
      <c r="I149" s="7">
        <f>IFERROR(INDEX('Master data'!$B$2:$CL$999,MATCH($B149,'Master data'!$A$2:$A$999,0),MATCH(I$1,'Master data'!$B$1:$CL$1,0)),"")</f>
        <v>18038.630191436067</v>
      </c>
      <c r="J149" s="7">
        <f>IFERROR(INDEX('Master data'!$B$2:$CL$999,MATCH($B149,'Master data'!$A$2:$A$999,0),MATCH(J$1,'Master data'!$B$1:$CL$1,0)),"")</f>
        <v>-5000</v>
      </c>
      <c r="K149" s="7">
        <f>IFERROR(INDEX('Master data'!$B$2:$CL$999,MATCH($B149,'Master data'!$A$2:$A$999,0),MATCH(K$1,'Master data'!$B$1:$CL$1,0)),"")</f>
        <v>0</v>
      </c>
      <c r="L149" s="7">
        <f>IFERROR(INDEX('Master data'!$B$2:$CL$999,MATCH($B149,'Master data'!$A$2:$A$999,0),MATCH(L$1,'Master data'!$B$1:$CL$1,0)),"")</f>
        <v>0</v>
      </c>
      <c r="M149" s="5">
        <f>IFERROR(INDEX('Master data'!$B$2:$CL$999,MATCH($B149,'Master data'!$A$2:$A$999,0),MATCH(M$1,'Master data'!$B$1:$CL$1,0)),"")</f>
        <v>36843.394423146347</v>
      </c>
      <c r="N149" s="28">
        <f>IFERROR(INDEX('Master data'!$B$2:$CL$999,MATCH($B149,'Master data'!$A$2:$A$999,0),MATCH(N$1,'Master data'!$B$1:$CL$1,0)),"")</f>
        <v>8.9999999999999993E-3</v>
      </c>
      <c r="O149" s="7">
        <f>IFERROR(INDEX('Master data'!$B$2:$CL$999,MATCH($B149,'Master data'!$A$2:$A$999,0),MATCH(O$1,'Master data'!$B$1:$CL$1,0)),"")</f>
        <v>0</v>
      </c>
      <c r="P149" s="5">
        <f>IFERROR(INDEX('Master data'!$B$2:$CL$999,MATCH($B149,'Master data'!$A$2:$A$999,0),MATCH(P$1,'Master data'!$B$1:$CL$1,0)),"")</f>
        <v>3995000</v>
      </c>
      <c r="Q149" s="5">
        <f>IFERROR(INDEX('Master data'!$B$2:$CL$999,MATCH($B149,'Master data'!$A$2:$A$999,0),MATCH(Q$1,'Master data'!$B$1:$CL$1,0)),"")</f>
        <v>3995000</v>
      </c>
    </row>
    <row r="150" spans="1:17" x14ac:dyDescent="0.3">
      <c r="A150">
        <f t="shared" si="2"/>
        <v>148</v>
      </c>
      <c r="B150" t="str">
        <f>IF('Master data'!A150="","",'Master data'!A150)</f>
        <v>Stefan de Vrij</v>
      </c>
      <c r="C150" t="str">
        <f>IFERROR(INDEX('Master data'!$B$2:$CL$999,MATCH($B150,'Master data'!$A$2:$A$999,0),MATCH(C$1,'Master data'!$B$1:$CL$1,0)),"")</f>
        <v>Netherlands</v>
      </c>
      <c r="D150" t="str">
        <f>IFERROR(INDEX('Master data'!$B$2:$CL$999,MATCH($B150,'Master data'!$A$2:$A$999,0),MATCH(D$1,'Master data'!$B$1:$CL$1,0)),"")</f>
        <v>Defense</v>
      </c>
      <c r="E150" s="5">
        <f>IFERROR(INDEX('Master data'!$B$2:$CL$999,MATCH($B150,'Master data'!$A$2:$A$999,0),MATCH(E$1,'Master data'!$B$1:$CL$1,0)),"")</f>
        <v>3546000</v>
      </c>
      <c r="F150" s="7">
        <f>IFERROR(INDEX('Master data'!$B$2:$CL$999,MATCH($B150,'Master data'!$A$2:$A$999,0),MATCH(F$1,'Master data'!$B$1:$CL$1,0)),"")</f>
        <v>68301.208985374236</v>
      </c>
      <c r="G150" s="7">
        <f>IFERROR(INDEX('Master data'!$B$2:$CL$999,MATCH($B150,'Master data'!$A$2:$A$999,0),MATCH(G$1,'Master data'!$B$1:$CL$1,0)),"")</f>
        <v>95294.602489727171</v>
      </c>
      <c r="H150" s="7">
        <f>IFERROR(INDEX('Master data'!$B$2:$CL$999,MATCH($B150,'Master data'!$A$2:$A$999,0),MATCH(H$1,'Master data'!$B$1:$CL$1,0)),"")</f>
        <v>0</v>
      </c>
      <c r="I150" s="7">
        <f>IFERROR(INDEX('Master data'!$B$2:$CL$999,MATCH($B150,'Master data'!$A$2:$A$999,0),MATCH(I$1,'Master data'!$B$1:$CL$1,0)),"")</f>
        <v>77193.604087178494</v>
      </c>
      <c r="J150" s="7">
        <f>IFERROR(INDEX('Master data'!$B$2:$CL$999,MATCH($B150,'Master data'!$A$2:$A$999,0),MATCH(J$1,'Master data'!$B$1:$CL$1,0)),"")</f>
        <v>18918.050549298463</v>
      </c>
      <c r="K150" s="7">
        <f>IFERROR(INDEX('Master data'!$B$2:$CL$999,MATCH($B150,'Master data'!$A$2:$A$999,0),MATCH(K$1,'Master data'!$B$1:$CL$1,0)),"")</f>
        <v>0</v>
      </c>
      <c r="L150" s="7">
        <f>IFERROR(INDEX('Master data'!$B$2:$CL$999,MATCH($B150,'Master data'!$A$2:$A$999,0),MATCH(L$1,'Master data'!$B$1:$CL$1,0)),"")</f>
        <v>0</v>
      </c>
      <c r="M150" s="5">
        <f>IFERROR(INDEX('Master data'!$B$2:$CL$999,MATCH($B150,'Master data'!$A$2:$A$999,0),MATCH(M$1,'Master data'!$B$1:$CL$1,0)),"")</f>
        <v>158440.02184125484</v>
      </c>
      <c r="N150" s="28">
        <f>IFERROR(INDEX('Master data'!$B$2:$CL$999,MATCH($B150,'Master data'!$A$2:$A$999,0),MATCH(N$1,'Master data'!$B$1:$CL$1,0)),"")</f>
        <v>4.4999999999999998E-2</v>
      </c>
      <c r="O150" s="7">
        <f>IFERROR(INDEX('Master data'!$B$2:$CL$999,MATCH($B150,'Master data'!$A$2:$A$999,0),MATCH(O$1,'Master data'!$B$1:$CL$1,0)),"")</f>
        <v>0</v>
      </c>
      <c r="P150" s="5">
        <f>IFERROR(INDEX('Master data'!$B$2:$CL$999,MATCH($B150,'Master data'!$A$2:$A$999,0),MATCH(P$1,'Master data'!$B$1:$CL$1,0)),"")</f>
        <v>3546000</v>
      </c>
      <c r="Q150" s="5">
        <f>IFERROR(INDEX('Master data'!$B$2:$CL$999,MATCH($B150,'Master data'!$A$2:$A$999,0),MATCH(Q$1,'Master data'!$B$1:$CL$1,0)),"")</f>
        <v>3546000</v>
      </c>
    </row>
    <row r="151" spans="1:17" x14ac:dyDescent="0.3">
      <c r="A151">
        <f t="shared" si="2"/>
        <v>149</v>
      </c>
      <c r="B151" t="str">
        <f>IF('Master data'!A151="","",'Master data'!A151)</f>
        <v>Joël Veltman</v>
      </c>
      <c r="C151" t="str">
        <f>IFERROR(INDEX('Master data'!$B$2:$CL$999,MATCH($B151,'Master data'!$A$2:$A$999,0),MATCH(C$1,'Master data'!$B$1:$CL$1,0)),"")</f>
        <v>Netherlands</v>
      </c>
      <c r="D151" t="str">
        <f>IFERROR(INDEX('Master data'!$B$2:$CL$999,MATCH($B151,'Master data'!$A$2:$A$999,0),MATCH(D$1,'Master data'!$B$1:$CL$1,0)),"")</f>
        <v>Defense</v>
      </c>
      <c r="E151" s="5">
        <f>IFERROR(INDEX('Master data'!$B$2:$CL$999,MATCH($B151,'Master data'!$A$2:$A$999,0),MATCH(E$1,'Master data'!$B$1:$CL$1,0)),"")</f>
        <v>3032000</v>
      </c>
      <c r="F151" s="7">
        <f>IFERROR(INDEX('Master data'!$B$2:$CL$999,MATCH($B151,'Master data'!$A$2:$A$999,0),MATCH(F$1,'Master data'!$B$1:$CL$1,0)),"")</f>
        <v>15928.270042194094</v>
      </c>
      <c r="G151" s="7">
        <f>IFERROR(INDEX('Master data'!$B$2:$CL$999,MATCH($B151,'Master data'!$A$2:$A$999,0),MATCH(G$1,'Master data'!$B$1:$CL$1,0)),"")</f>
        <v>24836.999078938283</v>
      </c>
      <c r="H151" s="7">
        <f>IFERROR(INDEX('Master data'!$B$2:$CL$999,MATCH($B151,'Master data'!$A$2:$A$999,0),MATCH(H$1,'Master data'!$B$1:$CL$1,0)),"")</f>
        <v>0</v>
      </c>
      <c r="I151" s="7">
        <f>IFERROR(INDEX('Master data'!$B$2:$CL$999,MATCH($B151,'Master data'!$A$2:$A$999,0),MATCH(I$1,'Master data'!$B$1:$CL$1,0)),"")</f>
        <v>18409.014806820684</v>
      </c>
      <c r="J151" s="7">
        <f>IFERROR(INDEX('Master data'!$B$2:$CL$999,MATCH($B151,'Master data'!$A$2:$A$999,0),MATCH(J$1,'Master data'!$B$1:$CL$1,0)),"")</f>
        <v>-5000</v>
      </c>
      <c r="K151" s="7">
        <f>IFERROR(INDEX('Master data'!$B$2:$CL$999,MATCH($B151,'Master data'!$A$2:$A$999,0),MATCH(K$1,'Master data'!$B$1:$CL$1,0)),"")</f>
        <v>0</v>
      </c>
      <c r="L151" s="7">
        <f>IFERROR(INDEX('Master data'!$B$2:$CL$999,MATCH($B151,'Master data'!$A$2:$A$999,0),MATCH(L$1,'Master data'!$B$1:$CL$1,0)),"")</f>
        <v>0</v>
      </c>
      <c r="M151" s="5">
        <f>IFERROR(INDEX('Master data'!$B$2:$CL$999,MATCH($B151,'Master data'!$A$2:$A$999,0),MATCH(M$1,'Master data'!$B$1:$CL$1,0)),"")</f>
        <v>36953.13801288994</v>
      </c>
      <c r="N151" s="28">
        <f>IFERROR(INDEX('Master data'!$B$2:$CL$999,MATCH($B151,'Master data'!$A$2:$A$999,0),MATCH(N$1,'Master data'!$B$1:$CL$1,0)),"")</f>
        <v>1.2E-2</v>
      </c>
      <c r="O151" s="7">
        <f>IFERROR(INDEX('Master data'!$B$2:$CL$999,MATCH($B151,'Master data'!$A$2:$A$999,0),MATCH(O$1,'Master data'!$B$1:$CL$1,0)),"")</f>
        <v>0</v>
      </c>
      <c r="P151" s="5">
        <f>IFERROR(INDEX('Master data'!$B$2:$CL$999,MATCH($B151,'Master data'!$A$2:$A$999,0),MATCH(P$1,'Master data'!$B$1:$CL$1,0)),"")</f>
        <v>3032000</v>
      </c>
      <c r="Q151" s="5">
        <f>IFERROR(INDEX('Master data'!$B$2:$CL$999,MATCH($B151,'Master data'!$A$2:$A$999,0),MATCH(Q$1,'Master data'!$B$1:$CL$1,0)),"")</f>
        <v>3032000</v>
      </c>
    </row>
    <row r="152" spans="1:17" x14ac:dyDescent="0.3">
      <c r="A152">
        <f t="shared" si="2"/>
        <v>150</v>
      </c>
      <c r="B152" t="str">
        <f>IF('Master data'!A152="","",'Master data'!A152)</f>
        <v>Daley Blind</v>
      </c>
      <c r="C152" t="str">
        <f>IFERROR(INDEX('Master data'!$B$2:$CL$999,MATCH($B152,'Master data'!$A$2:$A$999,0),MATCH(C$1,'Master data'!$B$1:$CL$1,0)),"")</f>
        <v>Netherlands</v>
      </c>
      <c r="D152" t="str">
        <f>IFERROR(INDEX('Master data'!$B$2:$CL$999,MATCH($B152,'Master data'!$A$2:$A$999,0),MATCH(D$1,'Master data'!$B$1:$CL$1,0)),"")</f>
        <v>Defense</v>
      </c>
      <c r="E152" s="5">
        <f>IFERROR(INDEX('Master data'!$B$2:$CL$999,MATCH($B152,'Master data'!$A$2:$A$999,0),MATCH(E$1,'Master data'!$B$1:$CL$1,0)),"")</f>
        <v>4052000</v>
      </c>
      <c r="F152" s="7">
        <f>IFERROR(INDEX('Master data'!$B$2:$CL$999,MATCH($B152,'Master data'!$A$2:$A$999,0),MATCH(F$1,'Master data'!$B$1:$CL$1,0)),"")</f>
        <v>15928.270042194094</v>
      </c>
      <c r="G152" s="7">
        <f>IFERROR(INDEX('Master data'!$B$2:$CL$999,MATCH($B152,'Master data'!$A$2:$A$999,0),MATCH(G$1,'Master data'!$B$1:$CL$1,0)),"")</f>
        <v>24836.999078938283</v>
      </c>
      <c r="H152" s="7">
        <f>IFERROR(INDEX('Master data'!$B$2:$CL$999,MATCH($B152,'Master data'!$A$2:$A$999,0),MATCH(H$1,'Master data'!$B$1:$CL$1,0)),"")</f>
        <v>0</v>
      </c>
      <c r="I152" s="7">
        <f>IFERROR(INDEX('Master data'!$B$2:$CL$999,MATCH($B152,'Master data'!$A$2:$A$999,0),MATCH(I$1,'Master data'!$B$1:$CL$1,0)),"")</f>
        <v>18016.707114512992</v>
      </c>
      <c r="J152" s="7">
        <f>IFERROR(INDEX('Master data'!$B$2:$CL$999,MATCH($B152,'Master data'!$A$2:$A$999,0),MATCH(J$1,'Master data'!$B$1:$CL$1,0)),"")</f>
        <v>-5000</v>
      </c>
      <c r="K152" s="7">
        <f>IFERROR(INDEX('Master data'!$B$2:$CL$999,MATCH($B152,'Master data'!$A$2:$A$999,0),MATCH(K$1,'Master data'!$B$1:$CL$1,0)),"")</f>
        <v>0</v>
      </c>
      <c r="L152" s="7">
        <f>IFERROR(INDEX('Master data'!$B$2:$CL$999,MATCH($B152,'Master data'!$A$2:$A$999,0),MATCH(L$1,'Master data'!$B$1:$CL$1,0)),"")</f>
        <v>0</v>
      </c>
      <c r="M152" s="5">
        <f>IFERROR(INDEX('Master data'!$B$2:$CL$999,MATCH($B152,'Master data'!$A$2:$A$999,0),MATCH(M$1,'Master data'!$B$1:$CL$1,0)),"")</f>
        <v>36836.89869665062</v>
      </c>
      <c r="N152" s="28">
        <f>IFERROR(INDEX('Master data'!$B$2:$CL$999,MATCH($B152,'Master data'!$A$2:$A$999,0),MATCH(N$1,'Master data'!$B$1:$CL$1,0)),"")</f>
        <v>8.9999999999999993E-3</v>
      </c>
      <c r="O152" s="7">
        <f>IFERROR(INDEX('Master data'!$B$2:$CL$999,MATCH($B152,'Master data'!$A$2:$A$999,0),MATCH(O$1,'Master data'!$B$1:$CL$1,0)),"")</f>
        <v>0</v>
      </c>
      <c r="P152" s="5">
        <f>IFERROR(INDEX('Master data'!$B$2:$CL$999,MATCH($B152,'Master data'!$A$2:$A$999,0),MATCH(P$1,'Master data'!$B$1:$CL$1,0)),"")</f>
        <v>4052000</v>
      </c>
      <c r="Q152" s="5">
        <f>IFERROR(INDEX('Master data'!$B$2:$CL$999,MATCH($B152,'Master data'!$A$2:$A$999,0),MATCH(Q$1,'Master data'!$B$1:$CL$1,0)),"")</f>
        <v>4052000</v>
      </c>
    </row>
    <row r="153" spans="1:17" x14ac:dyDescent="0.3">
      <c r="A153">
        <f t="shared" si="2"/>
        <v>151</v>
      </c>
      <c r="B153" t="str">
        <f>IF('Master data'!A153="","",'Master data'!A153)</f>
        <v>Bernd Leno</v>
      </c>
      <c r="C153" t="str">
        <f>IFERROR(INDEX('Master data'!$B$2:$CL$999,MATCH($B153,'Master data'!$A$2:$A$999,0),MATCH(C$1,'Master data'!$B$1:$CL$1,0)),"")</f>
        <v>Germany</v>
      </c>
      <c r="D153" t="str">
        <f>IFERROR(INDEX('Master data'!$B$2:$CL$999,MATCH($B153,'Master data'!$A$2:$A$999,0),MATCH(D$1,'Master data'!$B$1:$CL$1,0)),"")</f>
        <v>Goalkeeper</v>
      </c>
      <c r="E153" s="5">
        <f>IFERROR(INDEX('Master data'!$B$2:$CL$999,MATCH($B153,'Master data'!$A$2:$A$999,0),MATCH(E$1,'Master data'!$B$1:$CL$1,0)),"")</f>
        <v>4495000</v>
      </c>
      <c r="F153" s="7">
        <f>IFERROR(INDEX('Master data'!$B$2:$CL$999,MATCH($B153,'Master data'!$A$2:$A$999,0),MATCH(F$1,'Master data'!$B$1:$CL$1,0)),"")</f>
        <v>29881.618136286816</v>
      </c>
      <c r="G153" s="7">
        <f>IFERROR(INDEX('Master data'!$B$2:$CL$999,MATCH($B153,'Master data'!$A$2:$A$999,0),MATCH(G$1,'Master data'!$B$1:$CL$1,0)),"")</f>
        <v>40613.008836414607</v>
      </c>
      <c r="H153" s="7">
        <f>IFERROR(INDEX('Master data'!$B$2:$CL$999,MATCH($B153,'Master data'!$A$2:$A$999,0),MATCH(H$1,'Master data'!$B$1:$CL$1,0)),"")</f>
        <v>0</v>
      </c>
      <c r="I153" s="7">
        <f>IFERROR(INDEX('Master data'!$B$2:$CL$999,MATCH($B153,'Master data'!$A$2:$A$999,0),MATCH(I$1,'Master data'!$B$1:$CL$1,0)),"")</f>
        <v>24648.870065793169</v>
      </c>
      <c r="J153" s="7">
        <f>IFERROR(INDEX('Master data'!$B$2:$CL$999,MATCH($B153,'Master data'!$A$2:$A$999,0),MATCH(J$1,'Master data'!$B$1:$CL$1,0)),"")</f>
        <v>-5000</v>
      </c>
      <c r="K153" s="7">
        <f>IFERROR(INDEX('Master data'!$B$2:$CL$999,MATCH($B153,'Master data'!$A$2:$A$999,0),MATCH(K$1,'Master data'!$B$1:$CL$1,0)),"")</f>
        <v>0</v>
      </c>
      <c r="L153" s="7">
        <f>IFERROR(INDEX('Master data'!$B$2:$CL$999,MATCH($B153,'Master data'!$A$2:$A$999,0),MATCH(L$1,'Master data'!$B$1:$CL$1,0)),"")</f>
        <v>0</v>
      </c>
      <c r="M153" s="5">
        <f>IFERROR(INDEX('Master data'!$B$2:$CL$999,MATCH($B153,'Master data'!$A$2:$A$999,0),MATCH(M$1,'Master data'!$B$1:$CL$1,0)),"")</f>
        <v>63272.671947958726</v>
      </c>
      <c r="N153" s="28">
        <f>IFERROR(INDEX('Master data'!$B$2:$CL$999,MATCH($B153,'Master data'!$A$2:$A$999,0),MATCH(N$1,'Master data'!$B$1:$CL$1,0)),"")</f>
        <v>1.4E-2</v>
      </c>
      <c r="O153" s="7">
        <f>IFERROR(INDEX('Master data'!$B$2:$CL$999,MATCH($B153,'Master data'!$A$2:$A$999,0),MATCH(O$1,'Master data'!$B$1:$CL$1,0)),"")</f>
        <v>0</v>
      </c>
      <c r="P153" s="5">
        <f>IFERROR(INDEX('Master data'!$B$2:$CL$999,MATCH($B153,'Master data'!$A$2:$A$999,0),MATCH(P$1,'Master data'!$B$1:$CL$1,0)),"")</f>
        <v>4495000</v>
      </c>
      <c r="Q153" s="5">
        <f>IFERROR(INDEX('Master data'!$B$2:$CL$999,MATCH($B153,'Master data'!$A$2:$A$999,0),MATCH(Q$1,'Master data'!$B$1:$CL$1,0)),"")</f>
        <v>4495000</v>
      </c>
    </row>
    <row r="154" spans="1:17" x14ac:dyDescent="0.3">
      <c r="A154">
        <f t="shared" si="2"/>
        <v>152</v>
      </c>
      <c r="B154" t="str">
        <f>IF('Master data'!A154="","",'Master data'!A154)</f>
        <v>Mats  Hummels</v>
      </c>
      <c r="C154" t="str">
        <f>IFERROR(INDEX('Master data'!$B$2:$CL$999,MATCH($B154,'Master data'!$A$2:$A$999,0),MATCH(C$1,'Master data'!$B$1:$CL$1,0)),"")</f>
        <v>Germany</v>
      </c>
      <c r="D154" t="str">
        <f>IFERROR(INDEX('Master data'!$B$2:$CL$999,MATCH($B154,'Master data'!$A$2:$A$999,0),MATCH(D$1,'Master data'!$B$1:$CL$1,0)),"")</f>
        <v>Defense</v>
      </c>
      <c r="E154" s="5">
        <f>IFERROR(INDEX('Master data'!$B$2:$CL$999,MATCH($B154,'Master data'!$A$2:$A$999,0),MATCH(E$1,'Master data'!$B$1:$CL$1,0)),"")</f>
        <v>3409000</v>
      </c>
      <c r="F154" s="7">
        <f>IFERROR(INDEX('Master data'!$B$2:$CL$999,MATCH($B154,'Master data'!$A$2:$A$999,0),MATCH(F$1,'Master data'!$B$1:$CL$1,0)),"")</f>
        <v>45722.255738230997</v>
      </c>
      <c r="G154" s="7">
        <f>IFERROR(INDEX('Master data'!$B$2:$CL$999,MATCH($B154,'Master data'!$A$2:$A$999,0),MATCH(G$1,'Master data'!$B$1:$CL$1,0)),"")</f>
        <v>96926.390804299634</v>
      </c>
      <c r="H154" s="7">
        <f>IFERROR(INDEX('Master data'!$B$2:$CL$999,MATCH($B154,'Master data'!$A$2:$A$999,0),MATCH(H$1,'Master data'!$B$1:$CL$1,0)),"")</f>
        <v>0</v>
      </c>
      <c r="I154" s="7">
        <f>IFERROR(INDEX('Master data'!$B$2:$CL$999,MATCH($B154,'Master data'!$A$2:$A$999,0),MATCH(I$1,'Master data'!$B$1:$CL$1,0)),"")</f>
        <v>57295.533753517069</v>
      </c>
      <c r="J154" s="7">
        <f>IFERROR(INDEX('Master data'!$B$2:$CL$999,MATCH($B154,'Master data'!$A$2:$A$999,0),MATCH(J$1,'Master data'!$B$1:$CL$1,0)),"")</f>
        <v>10734.295628409654</v>
      </c>
      <c r="K154" s="7">
        <f>IFERROR(INDEX('Master data'!$B$2:$CL$999,MATCH($B154,'Master data'!$A$2:$A$999,0),MATCH(K$1,'Master data'!$B$1:$CL$1,0)),"")</f>
        <v>0</v>
      </c>
      <c r="L154" s="7">
        <f>IFERROR(INDEX('Master data'!$B$2:$CL$999,MATCH($B154,'Master data'!$A$2:$A$999,0),MATCH(L$1,'Master data'!$B$1:$CL$1,0)),"")</f>
        <v>0</v>
      </c>
      <c r="M154" s="5">
        <f>IFERROR(INDEX('Master data'!$B$2:$CL$999,MATCH($B154,'Master data'!$A$2:$A$999,0),MATCH(M$1,'Master data'!$B$1:$CL$1,0)),"")</f>
        <v>129436.65874528215</v>
      </c>
      <c r="N154" s="28">
        <f>IFERROR(INDEX('Master data'!$B$2:$CL$999,MATCH($B154,'Master data'!$A$2:$A$999,0),MATCH(N$1,'Master data'!$B$1:$CL$1,0)),"")</f>
        <v>3.7999999999999999E-2</v>
      </c>
      <c r="O154" s="7">
        <f>IFERROR(INDEX('Master data'!$B$2:$CL$999,MATCH($B154,'Master data'!$A$2:$A$999,0),MATCH(O$1,'Master data'!$B$1:$CL$1,0)),"")</f>
        <v>0</v>
      </c>
      <c r="P154" s="5">
        <f>IFERROR(INDEX('Master data'!$B$2:$CL$999,MATCH($B154,'Master data'!$A$2:$A$999,0),MATCH(P$1,'Master data'!$B$1:$CL$1,0)),"")</f>
        <v>3409000</v>
      </c>
      <c r="Q154" s="5">
        <f>IFERROR(INDEX('Master data'!$B$2:$CL$999,MATCH($B154,'Master data'!$A$2:$A$999,0),MATCH(Q$1,'Master data'!$B$1:$CL$1,0)),"")</f>
        <v>3409000</v>
      </c>
    </row>
    <row r="155" spans="1:17" x14ac:dyDescent="0.3">
      <c r="A155">
        <f t="shared" si="2"/>
        <v>153</v>
      </c>
      <c r="B155" t="str">
        <f>IF('Master data'!A155="","",'Master data'!A155)</f>
        <v>Antonio Rüdiger</v>
      </c>
      <c r="C155" t="str">
        <f>IFERROR(INDEX('Master data'!$B$2:$CL$999,MATCH($B155,'Master data'!$A$2:$A$999,0),MATCH(C$1,'Master data'!$B$1:$CL$1,0)),"")</f>
        <v>Germany</v>
      </c>
      <c r="D155" t="str">
        <f>IFERROR(INDEX('Master data'!$B$2:$CL$999,MATCH($B155,'Master data'!$A$2:$A$999,0),MATCH(D$1,'Master data'!$B$1:$CL$1,0)),"")</f>
        <v>Defense</v>
      </c>
      <c r="E155" s="5">
        <f>IFERROR(INDEX('Master data'!$B$2:$CL$999,MATCH($B155,'Master data'!$A$2:$A$999,0),MATCH(E$1,'Master data'!$B$1:$CL$1,0)),"")</f>
        <v>3994000</v>
      </c>
      <c r="F155" s="7">
        <f>IFERROR(INDEX('Master data'!$B$2:$CL$999,MATCH($B155,'Master data'!$A$2:$A$999,0),MATCH(F$1,'Master data'!$B$1:$CL$1,0)),"")</f>
        <v>44568.638795593732</v>
      </c>
      <c r="G155" s="7">
        <f>IFERROR(INDEX('Master data'!$B$2:$CL$999,MATCH($B155,'Master data'!$A$2:$A$999,0),MATCH(G$1,'Master data'!$B$1:$CL$1,0)),"")</f>
        <v>93043.90586902597</v>
      </c>
      <c r="H155" s="7">
        <f>IFERROR(INDEX('Master data'!$B$2:$CL$999,MATCH($B155,'Master data'!$A$2:$A$999,0),MATCH(H$1,'Master data'!$B$1:$CL$1,0)),"")</f>
        <v>0</v>
      </c>
      <c r="I155" s="7">
        <f>IFERROR(INDEX('Master data'!$B$2:$CL$999,MATCH($B155,'Master data'!$A$2:$A$999,0),MATCH(I$1,'Master data'!$B$1:$CL$1,0)),"")</f>
        <v>54352.734005925624</v>
      </c>
      <c r="J155" s="7">
        <f>IFERROR(INDEX('Master data'!$B$2:$CL$999,MATCH($B155,'Master data'!$A$2:$A$999,0),MATCH(J$1,'Master data'!$B$1:$CL$1,0)),"")</f>
        <v>6407.9411523649178</v>
      </c>
      <c r="K155" s="7">
        <f>IFERROR(INDEX('Master data'!$B$2:$CL$999,MATCH($B155,'Master data'!$A$2:$A$999,0),MATCH(K$1,'Master data'!$B$1:$CL$1,0)),"")</f>
        <v>0</v>
      </c>
      <c r="L155" s="7">
        <f>IFERROR(INDEX('Master data'!$B$2:$CL$999,MATCH($B155,'Master data'!$A$2:$A$999,0),MATCH(L$1,'Master data'!$B$1:$CL$1,0)),"")</f>
        <v>0</v>
      </c>
      <c r="M155" s="5">
        <f>IFERROR(INDEX('Master data'!$B$2:$CL$999,MATCH($B155,'Master data'!$A$2:$A$999,0),MATCH(M$1,'Master data'!$B$1:$CL$1,0)),"")</f>
        <v>123968.18930803145</v>
      </c>
      <c r="N155" s="28">
        <f>IFERROR(INDEX('Master data'!$B$2:$CL$999,MATCH($B155,'Master data'!$A$2:$A$999,0),MATCH(N$1,'Master data'!$B$1:$CL$1,0)),"")</f>
        <v>3.1E-2</v>
      </c>
      <c r="O155" s="7">
        <f>IFERROR(INDEX('Master data'!$B$2:$CL$999,MATCH($B155,'Master data'!$A$2:$A$999,0),MATCH(O$1,'Master data'!$B$1:$CL$1,0)),"")</f>
        <v>0</v>
      </c>
      <c r="P155" s="5">
        <f>IFERROR(INDEX('Master data'!$B$2:$CL$999,MATCH($B155,'Master data'!$A$2:$A$999,0),MATCH(P$1,'Master data'!$B$1:$CL$1,0)),"")</f>
        <v>3994000</v>
      </c>
      <c r="Q155" s="5">
        <f>IFERROR(INDEX('Master data'!$B$2:$CL$999,MATCH($B155,'Master data'!$A$2:$A$999,0),MATCH(Q$1,'Master data'!$B$1:$CL$1,0)),"")</f>
        <v>3994000</v>
      </c>
    </row>
    <row r="156" spans="1:17" x14ac:dyDescent="0.3">
      <c r="A156">
        <f t="shared" si="2"/>
        <v>154</v>
      </c>
      <c r="B156" t="str">
        <f>IF('Master data'!A156="","",'Master data'!A156)</f>
        <v>Niklas Süle</v>
      </c>
      <c r="C156" t="str">
        <f>IFERROR(INDEX('Master data'!$B$2:$CL$999,MATCH($B156,'Master data'!$A$2:$A$999,0),MATCH(C$1,'Master data'!$B$1:$CL$1,0)),"")</f>
        <v>Germany</v>
      </c>
      <c r="D156" t="str">
        <f>IFERROR(INDEX('Master data'!$B$2:$CL$999,MATCH($B156,'Master data'!$A$2:$A$999,0),MATCH(D$1,'Master data'!$B$1:$CL$1,0)),"")</f>
        <v>Defense</v>
      </c>
      <c r="E156" s="5">
        <f>IFERROR(INDEX('Master data'!$B$2:$CL$999,MATCH($B156,'Master data'!$A$2:$A$999,0),MATCH(E$1,'Master data'!$B$1:$CL$1,0)),"")</f>
        <v>3495000</v>
      </c>
      <c r="F156" s="7">
        <f>IFERROR(INDEX('Master data'!$B$2:$CL$999,MATCH($B156,'Master data'!$A$2:$A$999,0),MATCH(F$1,'Master data'!$B$1:$CL$1,0)),"")</f>
        <v>10717.43486973948</v>
      </c>
      <c r="G156" s="7">
        <f>IFERROR(INDEX('Master data'!$B$2:$CL$999,MATCH($B156,'Master data'!$A$2:$A$999,0),MATCH(G$1,'Master data'!$B$1:$CL$1,0)),"")</f>
        <v>21199.565835766149</v>
      </c>
      <c r="H156" s="7">
        <f>IFERROR(INDEX('Master data'!$B$2:$CL$999,MATCH($B156,'Master data'!$A$2:$A$999,0),MATCH(H$1,'Master data'!$B$1:$CL$1,0)),"")</f>
        <v>0</v>
      </c>
      <c r="I156" s="7">
        <f>IFERROR(INDEX('Master data'!$B$2:$CL$999,MATCH($B156,'Master data'!$A$2:$A$999,0),MATCH(I$1,'Master data'!$B$1:$CL$1,0)),"")</f>
        <v>9255.8148705786352</v>
      </c>
      <c r="J156" s="7">
        <f>IFERROR(INDEX('Master data'!$B$2:$CL$999,MATCH($B156,'Master data'!$A$2:$A$999,0),MATCH(J$1,'Master data'!$B$1:$CL$1,0)),"")</f>
        <v>-5000</v>
      </c>
      <c r="K156" s="7">
        <f>IFERROR(INDEX('Master data'!$B$2:$CL$999,MATCH($B156,'Master data'!$A$2:$A$999,0),MATCH(K$1,'Master data'!$B$1:$CL$1,0)),"")</f>
        <v>0</v>
      </c>
      <c r="L156" s="7">
        <f>IFERROR(INDEX('Master data'!$B$2:$CL$999,MATCH($B156,'Master data'!$A$2:$A$999,0),MATCH(L$1,'Master data'!$B$1:$CL$1,0)),"")</f>
        <v>0</v>
      </c>
      <c r="M156" s="5">
        <f>IFERROR(INDEX('Master data'!$B$2:$CL$999,MATCH($B156,'Master data'!$A$2:$A$999,0),MATCH(M$1,'Master data'!$B$1:$CL$1,0)),"")</f>
        <v>26605.288104619227</v>
      </c>
      <c r="N156" s="28">
        <f>IFERROR(INDEX('Master data'!$B$2:$CL$999,MATCH($B156,'Master data'!$A$2:$A$999,0),MATCH(N$1,'Master data'!$B$1:$CL$1,0)),"")</f>
        <v>8.0000000000000002E-3</v>
      </c>
      <c r="O156" s="7">
        <f>IFERROR(INDEX('Master data'!$B$2:$CL$999,MATCH($B156,'Master data'!$A$2:$A$999,0),MATCH(O$1,'Master data'!$B$1:$CL$1,0)),"")</f>
        <v>0</v>
      </c>
      <c r="P156" s="5">
        <f>IFERROR(INDEX('Master data'!$B$2:$CL$999,MATCH($B156,'Master data'!$A$2:$A$999,0),MATCH(P$1,'Master data'!$B$1:$CL$1,0)),"")</f>
        <v>3495000</v>
      </c>
      <c r="Q156" s="5">
        <f>IFERROR(INDEX('Master data'!$B$2:$CL$999,MATCH($B156,'Master data'!$A$2:$A$999,0),MATCH(Q$1,'Master data'!$B$1:$CL$1,0)),"")</f>
        <v>3495000</v>
      </c>
    </row>
    <row r="157" spans="1:17" x14ac:dyDescent="0.3">
      <c r="A157">
        <f t="shared" si="2"/>
        <v>155</v>
      </c>
      <c r="B157" t="str">
        <f>IF('Master data'!A157="","",'Master data'!A157)</f>
        <v>Jonas  Hofmann</v>
      </c>
      <c r="C157" t="str">
        <f>IFERROR(INDEX('Master data'!$B$2:$CL$999,MATCH($B157,'Master data'!$A$2:$A$999,0),MATCH(C$1,'Master data'!$B$1:$CL$1,0)),"")</f>
        <v>Germany</v>
      </c>
      <c r="D157" t="str">
        <f>IFERROR(INDEX('Master data'!$B$2:$CL$999,MATCH($B157,'Master data'!$A$2:$A$999,0),MATCH(D$1,'Master data'!$B$1:$CL$1,0)),"")</f>
        <v>Midfield</v>
      </c>
      <c r="E157" s="5">
        <f>IFERROR(INDEX('Master data'!$B$2:$CL$999,MATCH($B157,'Master data'!$A$2:$A$999,0),MATCH(E$1,'Master data'!$B$1:$CL$1,0)),"")</f>
        <v>2995000</v>
      </c>
      <c r="F157" s="7">
        <f>IFERROR(INDEX('Master data'!$B$2:$CL$999,MATCH($B157,'Master data'!$A$2:$A$999,0),MATCH(F$1,'Master data'!$B$1:$CL$1,0)),"")</f>
        <v>-5000</v>
      </c>
      <c r="G157" s="7">
        <f>IFERROR(INDEX('Master data'!$B$2:$CL$999,MATCH($B157,'Master data'!$A$2:$A$999,0),MATCH(G$1,'Master data'!$B$1:$CL$1,0)),"")</f>
        <v>-5000</v>
      </c>
      <c r="H157" s="7">
        <f>IFERROR(INDEX('Master data'!$B$2:$CL$999,MATCH($B157,'Master data'!$A$2:$A$999,0),MATCH(H$1,'Master data'!$B$1:$CL$1,0)),"")</f>
        <v>0</v>
      </c>
      <c r="I157" s="7">
        <f>IFERROR(INDEX('Master data'!$B$2:$CL$999,MATCH($B157,'Master data'!$A$2:$A$999,0),MATCH(I$1,'Master data'!$B$1:$CL$1,0)),"")</f>
        <v>-5000</v>
      </c>
      <c r="J157" s="7">
        <f>IFERROR(INDEX('Master data'!$B$2:$CL$999,MATCH($B157,'Master data'!$A$2:$A$999,0),MATCH(J$1,'Master data'!$B$1:$CL$1,0)),"")</f>
        <v>-5000</v>
      </c>
      <c r="K157" s="7">
        <f>IFERROR(INDEX('Master data'!$B$2:$CL$999,MATCH($B157,'Master data'!$A$2:$A$999,0),MATCH(K$1,'Master data'!$B$1:$CL$1,0)),"")</f>
        <v>0</v>
      </c>
      <c r="L157" s="7">
        <f>IFERROR(INDEX('Master data'!$B$2:$CL$999,MATCH($B157,'Master data'!$A$2:$A$999,0),MATCH(L$1,'Master data'!$B$1:$CL$1,0)),"")</f>
        <v>0</v>
      </c>
      <c r="M157" s="5">
        <f>IFERROR(INDEX('Master data'!$B$2:$CL$999,MATCH($B157,'Master data'!$A$2:$A$999,0),MATCH(M$1,'Master data'!$B$1:$CL$1,0)),"")</f>
        <v>-10802.469135802468</v>
      </c>
      <c r="N157" s="28">
        <f>IFERROR(INDEX('Master data'!$B$2:$CL$999,MATCH($B157,'Master data'!$A$2:$A$999,0),MATCH(N$1,'Master data'!$B$1:$CL$1,0)),"")</f>
        <v>-4.0000000000000001E-3</v>
      </c>
      <c r="O157" s="7">
        <f>IFERROR(INDEX('Master data'!$B$2:$CL$999,MATCH($B157,'Master data'!$A$2:$A$999,0),MATCH(O$1,'Master data'!$B$1:$CL$1,0)),"")</f>
        <v>0</v>
      </c>
      <c r="P157" s="5">
        <f>IFERROR(INDEX('Master data'!$B$2:$CL$999,MATCH($B157,'Master data'!$A$2:$A$999,0),MATCH(P$1,'Master data'!$B$1:$CL$1,0)),"")</f>
        <v>2995000</v>
      </c>
      <c r="Q157" s="5">
        <f>IFERROR(INDEX('Master data'!$B$2:$CL$999,MATCH($B157,'Master data'!$A$2:$A$999,0),MATCH(Q$1,'Master data'!$B$1:$CL$1,0)),"")</f>
        <v>2995000</v>
      </c>
    </row>
    <row r="158" spans="1:17" x14ac:dyDescent="0.3">
      <c r="A158">
        <f t="shared" si="2"/>
        <v>156</v>
      </c>
      <c r="B158" t="str">
        <f>IF('Master data'!A158="","",'Master data'!A158)</f>
        <v>Jamal Musiala</v>
      </c>
      <c r="C158" t="str">
        <f>IFERROR(INDEX('Master data'!$B$2:$CL$999,MATCH($B158,'Master data'!$A$2:$A$999,0),MATCH(C$1,'Master data'!$B$1:$CL$1,0)),"")</f>
        <v>Germany</v>
      </c>
      <c r="D158" t="str">
        <f>IFERROR(INDEX('Master data'!$B$2:$CL$999,MATCH($B158,'Master data'!$A$2:$A$999,0),MATCH(D$1,'Master data'!$B$1:$CL$1,0)),"")</f>
        <v>Midfield</v>
      </c>
      <c r="E158" s="5">
        <f>IFERROR(INDEX('Master data'!$B$2:$CL$999,MATCH($B158,'Master data'!$A$2:$A$999,0),MATCH(E$1,'Master data'!$B$1:$CL$1,0)),"")</f>
        <v>3495000</v>
      </c>
      <c r="F158" s="7">
        <f>IFERROR(INDEX('Master data'!$B$2:$CL$999,MATCH($B158,'Master data'!$A$2:$A$999,0),MATCH(F$1,'Master data'!$B$1:$CL$1,0)),"")</f>
        <v>-5000</v>
      </c>
      <c r="G158" s="7">
        <f>IFERROR(INDEX('Master data'!$B$2:$CL$999,MATCH($B158,'Master data'!$A$2:$A$999,0),MATCH(G$1,'Master data'!$B$1:$CL$1,0)),"")</f>
        <v>-5000</v>
      </c>
      <c r="H158" s="7">
        <f>IFERROR(INDEX('Master data'!$B$2:$CL$999,MATCH($B158,'Master data'!$A$2:$A$999,0),MATCH(H$1,'Master data'!$B$1:$CL$1,0)),"")</f>
        <v>0</v>
      </c>
      <c r="I158" s="7">
        <f>IFERROR(INDEX('Master data'!$B$2:$CL$999,MATCH($B158,'Master data'!$A$2:$A$999,0),MATCH(I$1,'Master data'!$B$1:$CL$1,0)),"")</f>
        <v>-5000</v>
      </c>
      <c r="J158" s="7">
        <f>IFERROR(INDEX('Master data'!$B$2:$CL$999,MATCH($B158,'Master data'!$A$2:$A$999,0),MATCH(J$1,'Master data'!$B$1:$CL$1,0)),"")</f>
        <v>-5000</v>
      </c>
      <c r="K158" s="7">
        <f>IFERROR(INDEX('Master data'!$B$2:$CL$999,MATCH($B158,'Master data'!$A$2:$A$999,0),MATCH(K$1,'Master data'!$B$1:$CL$1,0)),"")</f>
        <v>0</v>
      </c>
      <c r="L158" s="7">
        <f>IFERROR(INDEX('Master data'!$B$2:$CL$999,MATCH($B158,'Master data'!$A$2:$A$999,0),MATCH(L$1,'Master data'!$B$1:$CL$1,0)),"")</f>
        <v>0</v>
      </c>
      <c r="M158" s="5">
        <f>IFERROR(INDEX('Master data'!$B$2:$CL$999,MATCH($B158,'Master data'!$A$2:$A$999,0),MATCH(M$1,'Master data'!$B$1:$CL$1,0)),"")</f>
        <v>-10802.469135802468</v>
      </c>
      <c r="N158" s="28">
        <f>IFERROR(INDEX('Master data'!$B$2:$CL$999,MATCH($B158,'Master data'!$A$2:$A$999,0),MATCH(N$1,'Master data'!$B$1:$CL$1,0)),"")</f>
        <v>-3.0000000000000001E-3</v>
      </c>
      <c r="O158" s="7">
        <f>IFERROR(INDEX('Master data'!$B$2:$CL$999,MATCH($B158,'Master data'!$A$2:$A$999,0),MATCH(O$1,'Master data'!$B$1:$CL$1,0)),"")</f>
        <v>0</v>
      </c>
      <c r="P158" s="5">
        <f>IFERROR(INDEX('Master data'!$B$2:$CL$999,MATCH($B158,'Master data'!$A$2:$A$999,0),MATCH(P$1,'Master data'!$B$1:$CL$1,0)),"")</f>
        <v>3495000</v>
      </c>
      <c r="Q158" s="5">
        <f>IFERROR(INDEX('Master data'!$B$2:$CL$999,MATCH($B158,'Master data'!$A$2:$A$999,0),MATCH(Q$1,'Master data'!$B$1:$CL$1,0)),"")</f>
        <v>3495000</v>
      </c>
    </row>
    <row r="159" spans="1:17" x14ac:dyDescent="0.3">
      <c r="A159">
        <f t="shared" si="2"/>
        <v>157</v>
      </c>
      <c r="B159" t="str">
        <f>IF('Master data'!A159="","",'Master data'!A159)</f>
        <v>Ben White</v>
      </c>
      <c r="C159" t="str">
        <f>IFERROR(INDEX('Master data'!$B$2:$CL$999,MATCH($B159,'Master data'!$A$2:$A$999,0),MATCH(C$1,'Master data'!$B$1:$CL$1,0)),"")</f>
        <v>England</v>
      </c>
      <c r="D159" t="str">
        <f>IFERROR(INDEX('Master data'!$B$2:$CL$999,MATCH($B159,'Master data'!$A$2:$A$999,0),MATCH(D$1,'Master data'!$B$1:$CL$1,0)),"")</f>
        <v>Defense</v>
      </c>
      <c r="E159" s="5">
        <f>IFERROR(INDEX('Master data'!$B$2:$CL$999,MATCH($B159,'Master data'!$A$2:$A$999,0),MATCH(E$1,'Master data'!$B$1:$CL$1,0)),"")</f>
        <v>2495000</v>
      </c>
      <c r="F159" s="7">
        <f>IFERROR(INDEX('Master data'!$B$2:$CL$999,MATCH($B159,'Master data'!$A$2:$A$999,0),MATCH(F$1,'Master data'!$B$1:$CL$1,0)),"")</f>
        <v>23001.550855124286</v>
      </c>
      <c r="G159" s="7">
        <f>IFERROR(INDEX('Master data'!$B$2:$CL$999,MATCH($B159,'Master data'!$A$2:$A$999,0),MATCH(G$1,'Master data'!$B$1:$CL$1,0)),"")</f>
        <v>16490.704417533685</v>
      </c>
      <c r="H159" s="7">
        <f>IFERROR(INDEX('Master data'!$B$2:$CL$999,MATCH($B159,'Master data'!$A$2:$A$999,0),MATCH(H$1,'Master data'!$B$1:$CL$1,0)),"")</f>
        <v>0</v>
      </c>
      <c r="I159" s="7">
        <f>IFERROR(INDEX('Master data'!$B$2:$CL$999,MATCH($B159,'Master data'!$A$2:$A$999,0),MATCH(I$1,'Master data'!$B$1:$CL$1,0)),"")</f>
        <v>16783.327820834289</v>
      </c>
      <c r="J159" s="7">
        <f>IFERROR(INDEX('Master data'!$B$2:$CL$999,MATCH($B159,'Master data'!$A$2:$A$999,0),MATCH(J$1,'Master data'!$B$1:$CL$1,0)),"")</f>
        <v>-3999.4725757042761</v>
      </c>
      <c r="K159" s="7">
        <f>IFERROR(INDEX('Master data'!$B$2:$CL$999,MATCH($B159,'Master data'!$A$2:$A$999,0),MATCH(K$1,'Master data'!$B$1:$CL$1,0)),"")</f>
        <v>0</v>
      </c>
      <c r="L159" s="7">
        <f>IFERROR(INDEX('Master data'!$B$2:$CL$999,MATCH($B159,'Master data'!$A$2:$A$999,0),MATCH(L$1,'Master data'!$B$1:$CL$1,0)),"")</f>
        <v>0</v>
      </c>
      <c r="M159" s="5">
        <f>IFERROR(INDEX('Master data'!$B$2:$CL$999,MATCH($B159,'Master data'!$A$2:$A$999,0),MATCH(M$1,'Master data'!$B$1:$CL$1,0)),"")</f>
        <v>38178.172398773335</v>
      </c>
      <c r="N159" s="28">
        <f>IFERROR(INDEX('Master data'!$B$2:$CL$999,MATCH($B159,'Master data'!$A$2:$A$999,0),MATCH(N$1,'Master data'!$B$1:$CL$1,0)),"")</f>
        <v>1.4999999999999999E-2</v>
      </c>
      <c r="O159" s="7">
        <f>IFERROR(INDEX('Master data'!$B$2:$CL$999,MATCH($B159,'Master data'!$A$2:$A$999,0),MATCH(O$1,'Master data'!$B$1:$CL$1,0)),"")</f>
        <v>0</v>
      </c>
      <c r="P159" s="5">
        <f>IFERROR(INDEX('Master data'!$B$2:$CL$999,MATCH($B159,'Master data'!$A$2:$A$999,0),MATCH(P$1,'Master data'!$B$1:$CL$1,0)),"")</f>
        <v>2495000</v>
      </c>
      <c r="Q159" s="5">
        <f>IFERROR(INDEX('Master data'!$B$2:$CL$999,MATCH($B159,'Master data'!$A$2:$A$999,0),MATCH(Q$1,'Master data'!$B$1:$CL$1,0)),"")</f>
        <v>2495000</v>
      </c>
    </row>
    <row r="160" spans="1:17" x14ac:dyDescent="0.3">
      <c r="A160">
        <f t="shared" si="2"/>
        <v>158</v>
      </c>
      <c r="B160" t="str">
        <f>IF('Master data'!A160="","",'Master data'!A160)</f>
        <v>Tyrone Mings</v>
      </c>
      <c r="C160" t="str">
        <f>IFERROR(INDEX('Master data'!$B$2:$CL$999,MATCH($B160,'Master data'!$A$2:$A$999,0),MATCH(C$1,'Master data'!$B$1:$CL$1,0)),"")</f>
        <v>England</v>
      </c>
      <c r="D160" t="str">
        <f>IFERROR(INDEX('Master data'!$B$2:$CL$999,MATCH($B160,'Master data'!$A$2:$A$999,0),MATCH(D$1,'Master data'!$B$1:$CL$1,0)),"")</f>
        <v>Defense</v>
      </c>
      <c r="E160" s="5">
        <f>IFERROR(INDEX('Master data'!$B$2:$CL$999,MATCH($B160,'Master data'!$A$2:$A$999,0),MATCH(E$1,'Master data'!$B$1:$CL$1,0)),"")</f>
        <v>2592000</v>
      </c>
      <c r="F160" s="7">
        <f>IFERROR(INDEX('Master data'!$B$2:$CL$999,MATCH($B160,'Master data'!$A$2:$A$999,0),MATCH(F$1,'Master data'!$B$1:$CL$1,0)),"")</f>
        <v>78077.26605249384</v>
      </c>
      <c r="G160" s="7">
        <f>IFERROR(INDEX('Master data'!$B$2:$CL$999,MATCH($B160,'Master data'!$A$2:$A$999,0),MATCH(G$1,'Master data'!$B$1:$CL$1,0)),"")</f>
        <v>69693.130702473878</v>
      </c>
      <c r="H160" s="7">
        <f>IFERROR(INDEX('Master data'!$B$2:$CL$999,MATCH($B160,'Master data'!$A$2:$A$999,0),MATCH(H$1,'Master data'!$B$1:$CL$1,0)),"")</f>
        <v>0</v>
      </c>
      <c r="I160" s="7">
        <f>IFERROR(INDEX('Master data'!$B$2:$CL$999,MATCH($B160,'Master data'!$A$2:$A$999,0),MATCH(I$1,'Master data'!$B$1:$CL$1,0)),"")</f>
        <v>67210.878000832832</v>
      </c>
      <c r="J160" s="7">
        <f>IFERROR(INDEX('Master data'!$B$2:$CL$999,MATCH($B160,'Master data'!$A$2:$A$999,0),MATCH(J$1,'Master data'!$B$1:$CL$1,0)),"")</f>
        <v>20239.818759091675</v>
      </c>
      <c r="K160" s="7">
        <f>IFERROR(INDEX('Master data'!$B$2:$CL$999,MATCH($B160,'Master data'!$A$2:$A$999,0),MATCH(K$1,'Master data'!$B$1:$CL$1,0)),"")</f>
        <v>0</v>
      </c>
      <c r="L160" s="7">
        <f>IFERROR(INDEX('Master data'!$B$2:$CL$999,MATCH($B160,'Master data'!$A$2:$A$999,0),MATCH(L$1,'Master data'!$B$1:$CL$1,0)),"")</f>
        <v>0</v>
      </c>
      <c r="M160" s="5">
        <f>IFERROR(INDEX('Master data'!$B$2:$CL$999,MATCH($B160,'Master data'!$A$2:$A$999,0),MATCH(M$1,'Master data'!$B$1:$CL$1,0)),"")</f>
        <v>148451.67630063018</v>
      </c>
      <c r="N160" s="28">
        <f>IFERROR(INDEX('Master data'!$B$2:$CL$999,MATCH($B160,'Master data'!$A$2:$A$999,0),MATCH(N$1,'Master data'!$B$1:$CL$1,0)),"")</f>
        <v>5.7000000000000002E-2</v>
      </c>
      <c r="O160" s="7">
        <f>IFERROR(INDEX('Master data'!$B$2:$CL$999,MATCH($B160,'Master data'!$A$2:$A$999,0),MATCH(O$1,'Master data'!$B$1:$CL$1,0)),"")</f>
        <v>0</v>
      </c>
      <c r="P160" s="5">
        <f>IFERROR(INDEX('Master data'!$B$2:$CL$999,MATCH($B160,'Master data'!$A$2:$A$999,0),MATCH(P$1,'Master data'!$B$1:$CL$1,0)),"")</f>
        <v>2592000</v>
      </c>
      <c r="Q160" s="5">
        <f>IFERROR(INDEX('Master data'!$B$2:$CL$999,MATCH($B160,'Master data'!$A$2:$A$999,0),MATCH(Q$1,'Master data'!$B$1:$CL$1,0)),"")</f>
        <v>2592000</v>
      </c>
    </row>
    <row r="161" spans="1:17" x14ac:dyDescent="0.3">
      <c r="A161">
        <f t="shared" si="2"/>
        <v>159</v>
      </c>
      <c r="B161" t="str">
        <f>IF('Master data'!A161="","",'Master data'!A161)</f>
        <v>Conor  Coady</v>
      </c>
      <c r="C161" t="str">
        <f>IFERROR(INDEX('Master data'!$B$2:$CL$999,MATCH($B161,'Master data'!$A$2:$A$999,0),MATCH(C$1,'Master data'!$B$1:$CL$1,0)),"")</f>
        <v>England</v>
      </c>
      <c r="D161" t="str">
        <f>IFERROR(INDEX('Master data'!$B$2:$CL$999,MATCH($B161,'Master data'!$A$2:$A$999,0),MATCH(D$1,'Master data'!$B$1:$CL$1,0)),"")</f>
        <v>Defense</v>
      </c>
      <c r="E161" s="5">
        <f>IFERROR(INDEX('Master data'!$B$2:$CL$999,MATCH($B161,'Master data'!$A$2:$A$999,0),MATCH(E$1,'Master data'!$B$1:$CL$1,0)),"")</f>
        <v>2995000</v>
      </c>
      <c r="F161" s="7">
        <f>IFERROR(INDEX('Master data'!$B$2:$CL$999,MATCH($B161,'Master data'!$A$2:$A$999,0),MATCH(F$1,'Master data'!$B$1:$CL$1,0)),"")</f>
        <v>23001.550855124286</v>
      </c>
      <c r="G161" s="7">
        <f>IFERROR(INDEX('Master data'!$B$2:$CL$999,MATCH($B161,'Master data'!$A$2:$A$999,0),MATCH(G$1,'Master data'!$B$1:$CL$1,0)),"")</f>
        <v>16490.704417533685</v>
      </c>
      <c r="H161" s="7">
        <f>IFERROR(INDEX('Master data'!$B$2:$CL$999,MATCH($B161,'Master data'!$A$2:$A$999,0),MATCH(H$1,'Master data'!$B$1:$CL$1,0)),"")</f>
        <v>0</v>
      </c>
      <c r="I161" s="7">
        <f>IFERROR(INDEX('Master data'!$B$2:$CL$999,MATCH($B161,'Master data'!$A$2:$A$999,0),MATCH(I$1,'Master data'!$B$1:$CL$1,0)),"")</f>
        <v>16456.225017095971</v>
      </c>
      <c r="J161" s="7">
        <f>IFERROR(INDEX('Master data'!$B$2:$CL$999,MATCH($B161,'Master data'!$A$2:$A$999,0),MATCH(J$1,'Master data'!$B$1:$CL$1,0)),"")</f>
        <v>-5000</v>
      </c>
      <c r="K161" s="7">
        <f>IFERROR(INDEX('Master data'!$B$2:$CL$999,MATCH($B161,'Master data'!$A$2:$A$999,0),MATCH(K$1,'Master data'!$B$1:$CL$1,0)),"")</f>
        <v>0</v>
      </c>
      <c r="L161" s="7">
        <f>IFERROR(INDEX('Master data'!$B$2:$CL$999,MATCH($B161,'Master data'!$A$2:$A$999,0),MATCH(L$1,'Master data'!$B$1:$CL$1,0)),"")</f>
        <v>0</v>
      </c>
      <c r="M161" s="5">
        <f>IFERROR(INDEX('Master data'!$B$2:$CL$999,MATCH($B161,'Master data'!$A$2:$A$999,0),MATCH(M$1,'Master data'!$B$1:$CL$1,0)),"")</f>
        <v>37883.618002743075</v>
      </c>
      <c r="N161" s="28">
        <f>IFERROR(INDEX('Master data'!$B$2:$CL$999,MATCH($B161,'Master data'!$A$2:$A$999,0),MATCH(N$1,'Master data'!$B$1:$CL$1,0)),"")</f>
        <v>1.2999999999999999E-2</v>
      </c>
      <c r="O161" s="7">
        <f>IFERROR(INDEX('Master data'!$B$2:$CL$999,MATCH($B161,'Master data'!$A$2:$A$999,0),MATCH(O$1,'Master data'!$B$1:$CL$1,0)),"")</f>
        <v>0</v>
      </c>
      <c r="P161" s="5">
        <f>IFERROR(INDEX('Master data'!$B$2:$CL$999,MATCH($B161,'Master data'!$A$2:$A$999,0),MATCH(P$1,'Master data'!$B$1:$CL$1,0)),"")</f>
        <v>2995000</v>
      </c>
      <c r="Q161" s="5">
        <f>IFERROR(INDEX('Master data'!$B$2:$CL$999,MATCH($B161,'Master data'!$A$2:$A$999,0),MATCH(Q$1,'Master data'!$B$1:$CL$1,0)),"")</f>
        <v>2995000</v>
      </c>
    </row>
    <row r="162" spans="1:17" x14ac:dyDescent="0.3">
      <c r="A162">
        <f t="shared" si="2"/>
        <v>160</v>
      </c>
      <c r="B162" t="str">
        <f>IF('Master data'!A162="","",'Master data'!A162)</f>
        <v>Reece James</v>
      </c>
      <c r="C162" t="str">
        <f>IFERROR(INDEX('Master data'!$B$2:$CL$999,MATCH($B162,'Master data'!$A$2:$A$999,0),MATCH(C$1,'Master data'!$B$1:$CL$1,0)),"")</f>
        <v>England</v>
      </c>
      <c r="D162" t="str">
        <f>IFERROR(INDEX('Master data'!$B$2:$CL$999,MATCH($B162,'Master data'!$A$2:$A$999,0),MATCH(D$1,'Master data'!$B$1:$CL$1,0)),"")</f>
        <v>Defense</v>
      </c>
      <c r="E162" s="5">
        <f>IFERROR(INDEX('Master data'!$B$2:$CL$999,MATCH($B162,'Master data'!$A$2:$A$999,0),MATCH(E$1,'Master data'!$B$1:$CL$1,0)),"")</f>
        <v>3495000</v>
      </c>
      <c r="F162" s="7">
        <f>IFERROR(INDEX('Master data'!$B$2:$CL$999,MATCH($B162,'Master data'!$A$2:$A$999,0),MATCH(F$1,'Master data'!$B$1:$CL$1,0)),"")</f>
        <v>23001.550855124286</v>
      </c>
      <c r="G162" s="7">
        <f>IFERROR(INDEX('Master data'!$B$2:$CL$999,MATCH($B162,'Master data'!$A$2:$A$999,0),MATCH(G$1,'Master data'!$B$1:$CL$1,0)),"")</f>
        <v>16490.704417533685</v>
      </c>
      <c r="H162" s="7">
        <f>IFERROR(INDEX('Master data'!$B$2:$CL$999,MATCH($B162,'Master data'!$A$2:$A$999,0),MATCH(H$1,'Master data'!$B$1:$CL$1,0)),"")</f>
        <v>0</v>
      </c>
      <c r="I162" s="7">
        <f>IFERROR(INDEX('Master data'!$B$2:$CL$999,MATCH($B162,'Master data'!$A$2:$A$999,0),MATCH(I$1,'Master data'!$B$1:$CL$1,0)),"")</f>
        <v>16129.122213357654</v>
      </c>
      <c r="J162" s="7">
        <f>IFERROR(INDEX('Master data'!$B$2:$CL$999,MATCH($B162,'Master data'!$A$2:$A$999,0),MATCH(J$1,'Master data'!$B$1:$CL$1,0)),"")</f>
        <v>-5000</v>
      </c>
      <c r="K162" s="7">
        <f>IFERROR(INDEX('Master data'!$B$2:$CL$999,MATCH($B162,'Master data'!$A$2:$A$999,0),MATCH(K$1,'Master data'!$B$1:$CL$1,0)),"")</f>
        <v>0</v>
      </c>
      <c r="L162" s="7">
        <f>IFERROR(INDEX('Master data'!$B$2:$CL$999,MATCH($B162,'Master data'!$A$2:$A$999,0),MATCH(L$1,'Master data'!$B$1:$CL$1,0)),"")</f>
        <v>0</v>
      </c>
      <c r="M162" s="5">
        <f>IFERROR(INDEX('Master data'!$B$2:$CL$999,MATCH($B162,'Master data'!$A$2:$A$999,0),MATCH(M$1,'Master data'!$B$1:$CL$1,0)),"")</f>
        <v>37786.698653487278</v>
      </c>
      <c r="N162" s="28">
        <f>IFERROR(INDEX('Master data'!$B$2:$CL$999,MATCH($B162,'Master data'!$A$2:$A$999,0),MATCH(N$1,'Master data'!$B$1:$CL$1,0)),"")</f>
        <v>1.0999999999999999E-2</v>
      </c>
      <c r="O162" s="7">
        <f>IFERROR(INDEX('Master data'!$B$2:$CL$999,MATCH($B162,'Master data'!$A$2:$A$999,0),MATCH(O$1,'Master data'!$B$1:$CL$1,0)),"")</f>
        <v>0</v>
      </c>
      <c r="P162" s="5">
        <f>IFERROR(INDEX('Master data'!$B$2:$CL$999,MATCH($B162,'Master data'!$A$2:$A$999,0),MATCH(P$1,'Master data'!$B$1:$CL$1,0)),"")</f>
        <v>3495000</v>
      </c>
      <c r="Q162" s="5">
        <f>IFERROR(INDEX('Master data'!$B$2:$CL$999,MATCH($B162,'Master data'!$A$2:$A$999,0),MATCH(Q$1,'Master data'!$B$1:$CL$1,0)),"")</f>
        <v>3495000</v>
      </c>
    </row>
    <row r="163" spans="1:17" x14ac:dyDescent="0.3">
      <c r="A163">
        <f t="shared" si="2"/>
        <v>161</v>
      </c>
      <c r="B163" t="str">
        <f>IF('Master data'!A163="","",'Master data'!A163)</f>
        <v>John Stones</v>
      </c>
      <c r="C163" t="str">
        <f>IFERROR(INDEX('Master data'!$B$2:$CL$999,MATCH($B163,'Master data'!$A$2:$A$999,0),MATCH(C$1,'Master data'!$B$1:$CL$1,0)),"")</f>
        <v>England</v>
      </c>
      <c r="D163" t="str">
        <f>IFERROR(INDEX('Master data'!$B$2:$CL$999,MATCH($B163,'Master data'!$A$2:$A$999,0),MATCH(D$1,'Master data'!$B$1:$CL$1,0)),"")</f>
        <v>Defense</v>
      </c>
      <c r="E163" s="5">
        <f>IFERROR(INDEX('Master data'!$B$2:$CL$999,MATCH($B163,'Master data'!$A$2:$A$999,0),MATCH(E$1,'Master data'!$B$1:$CL$1,0)),"")</f>
        <v>4092000</v>
      </c>
      <c r="F163" s="7">
        <f>IFERROR(INDEX('Master data'!$B$2:$CL$999,MATCH($B163,'Master data'!$A$2:$A$999,0),MATCH(F$1,'Master data'!$B$1:$CL$1,0)),"")</f>
        <v>84604.271276972606</v>
      </c>
      <c r="G163" s="7">
        <f>IFERROR(INDEX('Master data'!$B$2:$CL$999,MATCH($B163,'Master data'!$A$2:$A$999,0),MATCH(G$1,'Master data'!$B$1:$CL$1,0)),"")</f>
        <v>76604.794560155773</v>
      </c>
      <c r="H163" s="7">
        <f>IFERROR(INDEX('Master data'!$B$2:$CL$999,MATCH($B163,'Master data'!$A$2:$A$999,0),MATCH(H$1,'Master data'!$B$1:$CL$1,0)),"")</f>
        <v>0</v>
      </c>
      <c r="I163" s="7">
        <f>IFERROR(INDEX('Master data'!$B$2:$CL$999,MATCH($B163,'Master data'!$A$2:$A$999,0),MATCH(I$1,'Master data'!$B$1:$CL$1,0)),"")</f>
        <v>72496.134018163735</v>
      </c>
      <c r="J163" s="7">
        <f>IFERROR(INDEX('Master data'!$B$2:$CL$999,MATCH($B163,'Master data'!$A$2:$A$999,0),MATCH(J$1,'Master data'!$B$1:$CL$1,0)),"")</f>
        <v>15480.431648641203</v>
      </c>
      <c r="K163" s="7">
        <f>IFERROR(INDEX('Master data'!$B$2:$CL$999,MATCH($B163,'Master data'!$A$2:$A$999,0),MATCH(K$1,'Master data'!$B$1:$CL$1,0)),"")</f>
        <v>0</v>
      </c>
      <c r="L163" s="7">
        <f>IFERROR(INDEX('Master data'!$B$2:$CL$999,MATCH($B163,'Master data'!$A$2:$A$999,0),MATCH(L$1,'Master data'!$B$1:$CL$1,0)),"")</f>
        <v>0</v>
      </c>
      <c r="M163" s="5">
        <f>IFERROR(INDEX('Master data'!$B$2:$CL$999,MATCH($B163,'Master data'!$A$2:$A$999,0),MATCH(M$1,'Master data'!$B$1:$CL$1,0)),"")</f>
        <v>160212.33336416521</v>
      </c>
      <c r="N163" s="28">
        <f>IFERROR(INDEX('Master data'!$B$2:$CL$999,MATCH($B163,'Master data'!$A$2:$A$999,0),MATCH(N$1,'Master data'!$B$1:$CL$1,0)),"")</f>
        <v>3.9E-2</v>
      </c>
      <c r="O163" s="7">
        <f>IFERROR(INDEX('Master data'!$B$2:$CL$999,MATCH($B163,'Master data'!$A$2:$A$999,0),MATCH(O$1,'Master data'!$B$1:$CL$1,0)),"")</f>
        <v>0</v>
      </c>
      <c r="P163" s="5">
        <f>IFERROR(INDEX('Master data'!$B$2:$CL$999,MATCH($B163,'Master data'!$A$2:$A$999,0),MATCH(P$1,'Master data'!$B$1:$CL$1,0)),"")</f>
        <v>4092000</v>
      </c>
      <c r="Q163" s="5">
        <f>IFERROR(INDEX('Master data'!$B$2:$CL$999,MATCH($B163,'Master data'!$A$2:$A$999,0),MATCH(Q$1,'Master data'!$B$1:$CL$1,0)),"")</f>
        <v>4092000</v>
      </c>
    </row>
    <row r="164" spans="1:17" x14ac:dyDescent="0.3">
      <c r="A164">
        <f t="shared" si="2"/>
        <v>162</v>
      </c>
      <c r="B164" t="str">
        <f>IF('Master data'!A164="","",'Master data'!A164)</f>
        <v>Rui Patrício</v>
      </c>
      <c r="C164" t="str">
        <f>IFERROR(INDEX('Master data'!$B$2:$CL$999,MATCH($B164,'Master data'!$A$2:$A$999,0),MATCH(C$1,'Master data'!$B$1:$CL$1,0)),"")</f>
        <v>Portugal</v>
      </c>
      <c r="D164" t="str">
        <f>IFERROR(INDEX('Master data'!$B$2:$CL$999,MATCH($B164,'Master data'!$A$2:$A$999,0),MATCH(D$1,'Master data'!$B$1:$CL$1,0)),"")</f>
        <v>Goalkeeper</v>
      </c>
      <c r="E164" s="5">
        <f>IFERROR(INDEX('Master data'!$B$2:$CL$999,MATCH($B164,'Master data'!$A$2:$A$999,0),MATCH(E$1,'Master data'!$B$1:$CL$1,0)),"")</f>
        <v>4652000</v>
      </c>
      <c r="F164" s="7">
        <f>IFERROR(INDEX('Master data'!$B$2:$CL$999,MATCH($B164,'Master data'!$A$2:$A$999,0),MATCH(F$1,'Master data'!$B$1:$CL$1,0)),"")</f>
        <v>42807.653920095945</v>
      </c>
      <c r="G164" s="7">
        <f>IFERROR(INDEX('Master data'!$B$2:$CL$999,MATCH($B164,'Master data'!$A$2:$A$999,0),MATCH(G$1,'Master data'!$B$1:$CL$1,0)),"")</f>
        <v>43992.873302460008</v>
      </c>
      <c r="H164" s="7">
        <f>IFERROR(INDEX('Master data'!$B$2:$CL$999,MATCH($B164,'Master data'!$A$2:$A$999,0),MATCH(H$1,'Master data'!$B$1:$CL$1,0)),"")</f>
        <v>0</v>
      </c>
      <c r="I164" s="7">
        <f>IFERROR(INDEX('Master data'!$B$2:$CL$999,MATCH($B164,'Master data'!$A$2:$A$999,0),MATCH(I$1,'Master data'!$B$1:$CL$1,0)),"")</f>
        <v>20766.166166561139</v>
      </c>
      <c r="J164" s="7">
        <f>IFERROR(INDEX('Master data'!$B$2:$CL$999,MATCH($B164,'Master data'!$A$2:$A$999,0),MATCH(J$1,'Master data'!$B$1:$CL$1,0)),"")</f>
        <v>-5000</v>
      </c>
      <c r="K164" s="7">
        <f>IFERROR(INDEX('Master data'!$B$2:$CL$999,MATCH($B164,'Master data'!$A$2:$A$999,0),MATCH(K$1,'Master data'!$B$1:$CL$1,0)),"")</f>
        <v>0</v>
      </c>
      <c r="L164" s="7">
        <f>IFERROR(INDEX('Master data'!$B$2:$CL$999,MATCH($B164,'Master data'!$A$2:$A$999,0),MATCH(L$1,'Master data'!$B$1:$CL$1,0)),"")</f>
        <v>0</v>
      </c>
      <c r="M164" s="5">
        <f>IFERROR(INDEX('Master data'!$B$2:$CL$999,MATCH($B164,'Master data'!$A$2:$A$999,0),MATCH(M$1,'Master data'!$B$1:$CL$1,0)),"")</f>
        <v>77301.519924173816</v>
      </c>
      <c r="N164" s="28">
        <f>IFERROR(INDEX('Master data'!$B$2:$CL$999,MATCH($B164,'Master data'!$A$2:$A$999,0),MATCH(N$1,'Master data'!$B$1:$CL$1,0)),"")</f>
        <v>1.7000000000000001E-2</v>
      </c>
      <c r="O164" s="7">
        <f>IFERROR(INDEX('Master data'!$B$2:$CL$999,MATCH($B164,'Master data'!$A$2:$A$999,0),MATCH(O$1,'Master data'!$B$1:$CL$1,0)),"")</f>
        <v>0</v>
      </c>
      <c r="P164" s="5">
        <f>IFERROR(INDEX('Master data'!$B$2:$CL$999,MATCH($B164,'Master data'!$A$2:$A$999,0),MATCH(P$1,'Master data'!$B$1:$CL$1,0)),"")</f>
        <v>4652000</v>
      </c>
      <c r="Q164" s="5">
        <f>IFERROR(INDEX('Master data'!$B$2:$CL$999,MATCH($B164,'Master data'!$A$2:$A$999,0),MATCH(Q$1,'Master data'!$B$1:$CL$1,0)),"")</f>
        <v>4652000</v>
      </c>
    </row>
    <row r="165" spans="1:17" x14ac:dyDescent="0.3">
      <c r="A165">
        <f t="shared" si="2"/>
        <v>163</v>
      </c>
      <c r="B165" t="str">
        <f>IF('Master data'!A165="","",'Master data'!A165)</f>
        <v>Rúben Dias</v>
      </c>
      <c r="C165" t="str">
        <f>IFERROR(INDEX('Master data'!$B$2:$CL$999,MATCH($B165,'Master data'!$A$2:$A$999,0),MATCH(C$1,'Master data'!$B$1:$CL$1,0)),"")</f>
        <v>Portugal</v>
      </c>
      <c r="D165" t="str">
        <f>IFERROR(INDEX('Master data'!$B$2:$CL$999,MATCH($B165,'Master data'!$A$2:$A$999,0),MATCH(D$1,'Master data'!$B$1:$CL$1,0)),"")</f>
        <v>Defense</v>
      </c>
      <c r="E165" s="5">
        <f>IFERROR(INDEX('Master data'!$B$2:$CL$999,MATCH($B165,'Master data'!$A$2:$A$999,0),MATCH(E$1,'Master data'!$B$1:$CL$1,0)),"")</f>
        <v>4592000</v>
      </c>
      <c r="F165" s="7">
        <f>IFERROR(INDEX('Master data'!$B$2:$CL$999,MATCH($B165,'Master data'!$A$2:$A$999,0),MATCH(F$1,'Master data'!$B$1:$CL$1,0)),"")</f>
        <v>23295.05280006236</v>
      </c>
      <c r="G165" s="7">
        <f>IFERROR(INDEX('Master data'!$B$2:$CL$999,MATCH($B165,'Master data'!$A$2:$A$999,0),MATCH(G$1,'Master data'!$B$1:$CL$1,0)),"")</f>
        <v>24504.330167003824</v>
      </c>
      <c r="H165" s="7">
        <f>IFERROR(INDEX('Master data'!$B$2:$CL$999,MATCH($B165,'Master data'!$A$2:$A$999,0),MATCH(H$1,'Master data'!$B$1:$CL$1,0)),"")</f>
        <v>0</v>
      </c>
      <c r="I165" s="7">
        <f>IFERROR(INDEX('Master data'!$B$2:$CL$999,MATCH($B165,'Master data'!$A$2:$A$999,0),MATCH(I$1,'Master data'!$B$1:$CL$1,0)),"")</f>
        <v>6398.1086750722625</v>
      </c>
      <c r="J165" s="7">
        <f>IFERROR(INDEX('Master data'!$B$2:$CL$999,MATCH($B165,'Master data'!$A$2:$A$999,0),MATCH(J$1,'Master data'!$B$1:$CL$1,0)),"")</f>
        <v>-5000</v>
      </c>
      <c r="K165" s="7">
        <f>IFERROR(INDEX('Master data'!$B$2:$CL$999,MATCH($B165,'Master data'!$A$2:$A$999,0),MATCH(K$1,'Master data'!$B$1:$CL$1,0)),"")</f>
        <v>0</v>
      </c>
      <c r="L165" s="7">
        <f>IFERROR(INDEX('Master data'!$B$2:$CL$999,MATCH($B165,'Master data'!$A$2:$A$999,0),MATCH(L$1,'Master data'!$B$1:$CL$1,0)),"")</f>
        <v>0</v>
      </c>
      <c r="M165" s="5">
        <f>IFERROR(INDEX('Master data'!$B$2:$CL$999,MATCH($B165,'Master data'!$A$2:$A$999,0),MATCH(M$1,'Master data'!$B$1:$CL$1,0)),"")</f>
        <v>40539.354494135703</v>
      </c>
      <c r="N165" s="28">
        <f>IFERROR(INDEX('Master data'!$B$2:$CL$999,MATCH($B165,'Master data'!$A$2:$A$999,0),MATCH(N$1,'Master data'!$B$1:$CL$1,0)),"")</f>
        <v>8.9999999999999993E-3</v>
      </c>
      <c r="O165" s="7">
        <f>IFERROR(INDEX('Master data'!$B$2:$CL$999,MATCH($B165,'Master data'!$A$2:$A$999,0),MATCH(O$1,'Master data'!$B$1:$CL$1,0)),"")</f>
        <v>0</v>
      </c>
      <c r="P165" s="5">
        <f>IFERROR(INDEX('Master data'!$B$2:$CL$999,MATCH($B165,'Master data'!$A$2:$A$999,0),MATCH(P$1,'Master data'!$B$1:$CL$1,0)),"")</f>
        <v>4592000</v>
      </c>
      <c r="Q165" s="5">
        <f>IFERROR(INDEX('Master data'!$B$2:$CL$999,MATCH($B165,'Master data'!$A$2:$A$999,0),MATCH(Q$1,'Master data'!$B$1:$CL$1,0)),"")</f>
        <v>4592000</v>
      </c>
    </row>
    <row r="166" spans="1:17" x14ac:dyDescent="0.3">
      <c r="A166">
        <f t="shared" si="2"/>
        <v>164</v>
      </c>
      <c r="B166" t="str">
        <f>IF('Master data'!A166="","",'Master data'!A166)</f>
        <v>William Carvalho</v>
      </c>
      <c r="C166" t="str">
        <f>IFERROR(INDEX('Master data'!$B$2:$CL$999,MATCH($B166,'Master data'!$A$2:$A$999,0),MATCH(C$1,'Master data'!$B$1:$CL$1,0)),"")</f>
        <v>Portugal</v>
      </c>
      <c r="D166" t="str">
        <f>IFERROR(INDEX('Master data'!$B$2:$CL$999,MATCH($B166,'Master data'!$A$2:$A$999,0),MATCH(D$1,'Master data'!$B$1:$CL$1,0)),"")</f>
        <v>Midfield</v>
      </c>
      <c r="E166" s="5">
        <f>IFERROR(INDEX('Master data'!$B$2:$CL$999,MATCH($B166,'Master data'!$A$2:$A$999,0),MATCH(E$1,'Master data'!$B$1:$CL$1,0)),"")</f>
        <v>2532000</v>
      </c>
      <c r="F166" s="7">
        <f>IFERROR(INDEX('Master data'!$B$2:$CL$999,MATCH($B166,'Master data'!$A$2:$A$999,0),MATCH(F$1,'Master data'!$B$1:$CL$1,0)),"")</f>
        <v>21135.838590908512</v>
      </c>
      <c r="G166" s="7">
        <f>IFERROR(INDEX('Master data'!$B$2:$CL$999,MATCH($B166,'Master data'!$A$2:$A$999,0),MATCH(G$1,'Master data'!$B$1:$CL$1,0)),"")</f>
        <v>19783.347540869891</v>
      </c>
      <c r="H166" s="7">
        <f>IFERROR(INDEX('Master data'!$B$2:$CL$999,MATCH($B166,'Master data'!$A$2:$A$999,0),MATCH(H$1,'Master data'!$B$1:$CL$1,0)),"")</f>
        <v>0</v>
      </c>
      <c r="I166" s="7">
        <f>IFERROR(INDEX('Master data'!$B$2:$CL$999,MATCH($B166,'Master data'!$A$2:$A$999,0),MATCH(I$1,'Master data'!$B$1:$CL$1,0)),"")</f>
        <v>8948.4534545390197</v>
      </c>
      <c r="J166" s="7">
        <f>IFERROR(INDEX('Master data'!$B$2:$CL$999,MATCH($B166,'Master data'!$A$2:$A$999,0),MATCH(J$1,'Master data'!$B$1:$CL$1,0)),"")</f>
        <v>-5000</v>
      </c>
      <c r="K166" s="7">
        <f>IFERROR(INDEX('Master data'!$B$2:$CL$999,MATCH($B166,'Master data'!$A$2:$A$999,0),MATCH(K$1,'Master data'!$B$1:$CL$1,0)),"")</f>
        <v>0</v>
      </c>
      <c r="L166" s="7">
        <f>IFERROR(INDEX('Master data'!$B$2:$CL$999,MATCH($B166,'Master data'!$A$2:$A$999,0),MATCH(L$1,'Master data'!$B$1:$CL$1,0)),"")</f>
        <v>0</v>
      </c>
      <c r="M166" s="5">
        <f>IFERROR(INDEX('Master data'!$B$2:$CL$999,MATCH($B166,'Master data'!$A$2:$A$999,0),MATCH(M$1,'Master data'!$B$1:$CL$1,0)),"")</f>
        <v>35988.476246660488</v>
      </c>
      <c r="N166" s="28">
        <f>IFERROR(INDEX('Master data'!$B$2:$CL$999,MATCH($B166,'Master data'!$A$2:$A$999,0),MATCH(N$1,'Master data'!$B$1:$CL$1,0)),"")</f>
        <v>1.4E-2</v>
      </c>
      <c r="O166" s="7">
        <f>IFERROR(INDEX('Master data'!$B$2:$CL$999,MATCH($B166,'Master data'!$A$2:$A$999,0),MATCH(O$1,'Master data'!$B$1:$CL$1,0)),"")</f>
        <v>0</v>
      </c>
      <c r="P166" s="5">
        <f>IFERROR(INDEX('Master data'!$B$2:$CL$999,MATCH($B166,'Master data'!$A$2:$A$999,0),MATCH(P$1,'Master data'!$B$1:$CL$1,0)),"")</f>
        <v>2532000</v>
      </c>
      <c r="Q166" s="5">
        <f>IFERROR(INDEX('Master data'!$B$2:$CL$999,MATCH($B166,'Master data'!$A$2:$A$999,0),MATCH(Q$1,'Master data'!$B$1:$CL$1,0)),"")</f>
        <v>2532000</v>
      </c>
    </row>
    <row r="167" spans="1:17" x14ac:dyDescent="0.3">
      <c r="A167">
        <f t="shared" si="2"/>
        <v>165</v>
      </c>
      <c r="B167" t="str">
        <f>IF('Master data'!A167="","",'Master data'!A167)</f>
        <v xml:space="preserve"> Ra. Silva</v>
      </c>
      <c r="C167" t="str">
        <f>IFERROR(INDEX('Master data'!$B$2:$CL$999,MATCH($B167,'Master data'!$A$2:$A$999,0),MATCH(C$1,'Master data'!$B$1:$CL$1,0)),"")</f>
        <v>Portugal</v>
      </c>
      <c r="D167" t="str">
        <f>IFERROR(INDEX('Master data'!$B$2:$CL$999,MATCH($B167,'Master data'!$A$2:$A$999,0),MATCH(D$1,'Master data'!$B$1:$CL$1,0)),"")</f>
        <v>Striker</v>
      </c>
      <c r="E167" s="5">
        <f>IFERROR(INDEX('Master data'!$B$2:$CL$999,MATCH($B167,'Master data'!$A$2:$A$999,0),MATCH(E$1,'Master data'!$B$1:$CL$1,0)),"")</f>
        <v>3612000</v>
      </c>
      <c r="F167" s="7">
        <f>IFERROR(INDEX('Master data'!$B$2:$CL$999,MATCH($B167,'Master data'!$A$2:$A$999,0),MATCH(F$1,'Master data'!$B$1:$CL$1,0)),"")</f>
        <v>-5000</v>
      </c>
      <c r="G167" s="7">
        <f>IFERROR(INDEX('Master data'!$B$2:$CL$999,MATCH($B167,'Master data'!$A$2:$A$999,0),MATCH(G$1,'Master data'!$B$1:$CL$1,0)),"")</f>
        <v>-5000</v>
      </c>
      <c r="H167" s="7">
        <f>IFERROR(INDEX('Master data'!$B$2:$CL$999,MATCH($B167,'Master data'!$A$2:$A$999,0),MATCH(H$1,'Master data'!$B$1:$CL$1,0)),"")</f>
        <v>0</v>
      </c>
      <c r="I167" s="7">
        <f>IFERROR(INDEX('Master data'!$B$2:$CL$999,MATCH($B167,'Master data'!$A$2:$A$999,0),MATCH(I$1,'Master data'!$B$1:$CL$1,0)),"")</f>
        <v>-5000</v>
      </c>
      <c r="J167" s="7">
        <f>IFERROR(INDEX('Master data'!$B$2:$CL$999,MATCH($B167,'Master data'!$A$2:$A$999,0),MATCH(J$1,'Master data'!$B$1:$CL$1,0)),"")</f>
        <v>-5000</v>
      </c>
      <c r="K167" s="7">
        <f>IFERROR(INDEX('Master data'!$B$2:$CL$999,MATCH($B167,'Master data'!$A$2:$A$999,0),MATCH(K$1,'Master data'!$B$1:$CL$1,0)),"")</f>
        <v>0</v>
      </c>
      <c r="L167" s="7">
        <f>IFERROR(INDEX('Master data'!$B$2:$CL$999,MATCH($B167,'Master data'!$A$2:$A$999,0),MATCH(L$1,'Master data'!$B$1:$CL$1,0)),"")</f>
        <v>0</v>
      </c>
      <c r="M167" s="5">
        <f>IFERROR(INDEX('Master data'!$B$2:$CL$999,MATCH($B167,'Master data'!$A$2:$A$999,0),MATCH(M$1,'Master data'!$B$1:$CL$1,0)),"")</f>
        <v>-10802.469135802468</v>
      </c>
      <c r="N167" s="28">
        <f>IFERROR(INDEX('Master data'!$B$2:$CL$999,MATCH($B167,'Master data'!$A$2:$A$999,0),MATCH(N$1,'Master data'!$B$1:$CL$1,0)),"")</f>
        <v>-3.0000000000000001E-3</v>
      </c>
      <c r="O167" s="7">
        <f>IFERROR(INDEX('Master data'!$B$2:$CL$999,MATCH($B167,'Master data'!$A$2:$A$999,0),MATCH(O$1,'Master data'!$B$1:$CL$1,0)),"")</f>
        <v>0</v>
      </c>
      <c r="P167" s="5">
        <f>IFERROR(INDEX('Master data'!$B$2:$CL$999,MATCH($B167,'Master data'!$A$2:$A$999,0),MATCH(P$1,'Master data'!$B$1:$CL$1,0)),"")</f>
        <v>3612000</v>
      </c>
      <c r="Q167" s="5">
        <f>IFERROR(INDEX('Master data'!$B$2:$CL$999,MATCH($B167,'Master data'!$A$2:$A$999,0),MATCH(Q$1,'Master data'!$B$1:$CL$1,0)),"")</f>
        <v>3612000</v>
      </c>
    </row>
    <row r="168" spans="1:17" x14ac:dyDescent="0.3">
      <c r="A168">
        <f t="shared" si="2"/>
        <v>166</v>
      </c>
      <c r="B168" t="str">
        <f>IF('Master data'!A168="","",'Master data'!A168)</f>
        <v>Unai Simón</v>
      </c>
      <c r="C168" t="str">
        <f>IFERROR(INDEX('Master data'!$B$2:$CL$999,MATCH($B168,'Master data'!$A$2:$A$999,0),MATCH(C$1,'Master data'!$B$1:$CL$1,0)),"")</f>
        <v>Spain</v>
      </c>
      <c r="D168" t="str">
        <f>IFERROR(INDEX('Master data'!$B$2:$CL$999,MATCH($B168,'Master data'!$A$2:$A$999,0),MATCH(D$1,'Master data'!$B$1:$CL$1,0)),"")</f>
        <v>Goalkeeper</v>
      </c>
      <c r="E168" s="5">
        <f>IFERROR(INDEX('Master data'!$B$2:$CL$999,MATCH($B168,'Master data'!$A$2:$A$999,0),MATCH(E$1,'Master data'!$B$1:$CL$1,0)),"")</f>
        <v>5592000</v>
      </c>
      <c r="F168" s="7">
        <f>IFERROR(INDEX('Master data'!$B$2:$CL$999,MATCH($B168,'Master data'!$A$2:$A$999,0),MATCH(F$1,'Master data'!$B$1:$CL$1,0)),"")</f>
        <v>85019.247665477567</v>
      </c>
      <c r="G168" s="7">
        <f>IFERROR(INDEX('Master data'!$B$2:$CL$999,MATCH($B168,'Master data'!$A$2:$A$999,0),MATCH(G$1,'Master data'!$B$1:$CL$1,0)),"")</f>
        <v>93970.953987938396</v>
      </c>
      <c r="H168" s="7">
        <f>IFERROR(INDEX('Master data'!$B$2:$CL$999,MATCH($B168,'Master data'!$A$2:$A$999,0),MATCH(H$1,'Master data'!$B$1:$CL$1,0)),"")</f>
        <v>0</v>
      </c>
      <c r="I168" s="7">
        <f>IFERROR(INDEX('Master data'!$B$2:$CL$999,MATCH($B168,'Master data'!$A$2:$A$999,0),MATCH(I$1,'Master data'!$B$1:$CL$1,0)),"")</f>
        <v>82442.722071874217</v>
      </c>
      <c r="J168" s="7">
        <f>IFERROR(INDEX('Master data'!$B$2:$CL$999,MATCH($B168,'Master data'!$A$2:$A$999,0),MATCH(J$1,'Master data'!$B$1:$CL$1,0)),"")</f>
        <v>12372.353136202033</v>
      </c>
      <c r="K168" s="7">
        <f>IFERROR(INDEX('Master data'!$B$2:$CL$999,MATCH($B168,'Master data'!$A$2:$A$999,0),MATCH(K$1,'Master data'!$B$1:$CL$1,0)),"")</f>
        <v>0</v>
      </c>
      <c r="L168" s="7">
        <f>IFERROR(INDEX('Master data'!$B$2:$CL$999,MATCH($B168,'Master data'!$A$2:$A$999,0),MATCH(L$1,'Master data'!$B$1:$CL$1,0)),"")</f>
        <v>0</v>
      </c>
      <c r="M168" s="5">
        <f>IFERROR(INDEX('Master data'!$B$2:$CL$999,MATCH($B168,'Master data'!$A$2:$A$999,0),MATCH(M$1,'Master data'!$B$1:$CL$1,0)),"")</f>
        <v>174537.94513773543</v>
      </c>
      <c r="N168" s="28">
        <f>IFERROR(INDEX('Master data'!$B$2:$CL$999,MATCH($B168,'Master data'!$A$2:$A$999,0),MATCH(N$1,'Master data'!$B$1:$CL$1,0)),"")</f>
        <v>3.1E-2</v>
      </c>
      <c r="O168" s="7">
        <f>IFERROR(INDEX('Master data'!$B$2:$CL$999,MATCH($B168,'Master data'!$A$2:$A$999,0),MATCH(O$1,'Master data'!$B$1:$CL$1,0)),"")</f>
        <v>0</v>
      </c>
      <c r="P168" s="5">
        <f>IFERROR(INDEX('Master data'!$B$2:$CL$999,MATCH($B168,'Master data'!$A$2:$A$999,0),MATCH(P$1,'Master data'!$B$1:$CL$1,0)),"")</f>
        <v>5592000</v>
      </c>
      <c r="Q168" s="5">
        <f>IFERROR(INDEX('Master data'!$B$2:$CL$999,MATCH($B168,'Master data'!$A$2:$A$999,0),MATCH(Q$1,'Master data'!$B$1:$CL$1,0)),"")</f>
        <v>5592000</v>
      </c>
    </row>
    <row r="169" spans="1:17" x14ac:dyDescent="0.3">
      <c r="A169">
        <f t="shared" si="2"/>
        <v>167</v>
      </c>
      <c r="B169" t="str">
        <f>IF('Master data'!A169="","",'Master data'!A169)</f>
        <v>Aymeric Laporte</v>
      </c>
      <c r="C169" t="str">
        <f>IFERROR(INDEX('Master data'!$B$2:$CL$999,MATCH($B169,'Master data'!$A$2:$A$999,0),MATCH(C$1,'Master data'!$B$1:$CL$1,0)),"")</f>
        <v>Spain</v>
      </c>
      <c r="D169" t="str">
        <f>IFERROR(INDEX('Master data'!$B$2:$CL$999,MATCH($B169,'Master data'!$A$2:$A$999,0),MATCH(D$1,'Master data'!$B$1:$CL$1,0)),"")</f>
        <v>Defense</v>
      </c>
      <c r="E169" s="5">
        <f>IFERROR(INDEX('Master data'!$B$2:$CL$999,MATCH($B169,'Master data'!$A$2:$A$999,0),MATCH(E$1,'Master data'!$B$1:$CL$1,0)),"")</f>
        <v>3562000</v>
      </c>
      <c r="F169" s="7">
        <f>IFERROR(INDEX('Master data'!$B$2:$CL$999,MATCH($B169,'Master data'!$A$2:$A$999,0),MATCH(F$1,'Master data'!$B$1:$CL$1,0)),"")</f>
        <v>73889.253604630459</v>
      </c>
      <c r="G169" s="7">
        <f>IFERROR(INDEX('Master data'!$B$2:$CL$999,MATCH($B169,'Master data'!$A$2:$A$999,0),MATCH(G$1,'Master data'!$B$1:$CL$1,0)),"")</f>
        <v>84936.478327487552</v>
      </c>
      <c r="H169" s="7">
        <f>IFERROR(INDEX('Master data'!$B$2:$CL$999,MATCH($B169,'Master data'!$A$2:$A$999,0),MATCH(H$1,'Master data'!$B$1:$CL$1,0)),"")</f>
        <v>0</v>
      </c>
      <c r="I169" s="7">
        <f>IFERROR(INDEX('Master data'!$B$2:$CL$999,MATCH($B169,'Master data'!$A$2:$A$999,0),MATCH(I$1,'Master data'!$B$1:$CL$1,0)),"")</f>
        <v>73821.663492485633</v>
      </c>
      <c r="J169" s="7">
        <f>IFERROR(INDEX('Master data'!$B$2:$CL$999,MATCH($B169,'Master data'!$A$2:$A$999,0),MATCH(J$1,'Master data'!$B$1:$CL$1,0)),"")</f>
        <v>18225.32238121417</v>
      </c>
      <c r="K169" s="7">
        <f>IFERROR(INDEX('Master data'!$B$2:$CL$999,MATCH($B169,'Master data'!$A$2:$A$999,0),MATCH(K$1,'Master data'!$B$1:$CL$1,0)),"")</f>
        <v>0</v>
      </c>
      <c r="L169" s="7">
        <f>IFERROR(INDEX('Master data'!$B$2:$CL$999,MATCH($B169,'Master data'!$A$2:$A$999,0),MATCH(L$1,'Master data'!$B$1:$CL$1,0)),"")</f>
        <v>0</v>
      </c>
      <c r="M169" s="5">
        <f>IFERROR(INDEX('Master data'!$B$2:$CL$999,MATCH($B169,'Master data'!$A$2:$A$999,0),MATCH(M$1,'Master data'!$B$1:$CL$1,0)),"")</f>
        <v>155986.72164911701</v>
      </c>
      <c r="N169" s="28">
        <f>IFERROR(INDEX('Master data'!$B$2:$CL$999,MATCH($B169,'Master data'!$A$2:$A$999,0),MATCH(N$1,'Master data'!$B$1:$CL$1,0)),"")</f>
        <v>4.3999999999999997E-2</v>
      </c>
      <c r="O169" s="7">
        <f>IFERROR(INDEX('Master data'!$B$2:$CL$999,MATCH($B169,'Master data'!$A$2:$A$999,0),MATCH(O$1,'Master data'!$B$1:$CL$1,0)),"")</f>
        <v>0</v>
      </c>
      <c r="P169" s="5">
        <f>IFERROR(INDEX('Master data'!$B$2:$CL$999,MATCH($B169,'Master data'!$A$2:$A$999,0),MATCH(P$1,'Master data'!$B$1:$CL$1,0)),"")</f>
        <v>3562000</v>
      </c>
      <c r="Q169" s="5">
        <f>IFERROR(INDEX('Master data'!$B$2:$CL$999,MATCH($B169,'Master data'!$A$2:$A$999,0),MATCH(Q$1,'Master data'!$B$1:$CL$1,0)),"")</f>
        <v>3562000</v>
      </c>
    </row>
    <row r="170" spans="1:17" x14ac:dyDescent="0.3">
      <c r="A170">
        <f t="shared" si="2"/>
        <v>168</v>
      </c>
      <c r="B170" t="str">
        <f>IF('Master data'!A170="","",'Master data'!A170)</f>
        <v xml:space="preserve"> D. Llorente</v>
      </c>
      <c r="C170" t="str">
        <f>IFERROR(INDEX('Master data'!$B$2:$CL$999,MATCH($B170,'Master data'!$A$2:$A$999,0),MATCH(C$1,'Master data'!$B$1:$CL$1,0)),"")</f>
        <v>Spain</v>
      </c>
      <c r="D170" t="str">
        <f>IFERROR(INDEX('Master data'!$B$2:$CL$999,MATCH($B170,'Master data'!$A$2:$A$999,0),MATCH(D$1,'Master data'!$B$1:$CL$1,0)),"")</f>
        <v>Midfield</v>
      </c>
      <c r="E170" s="5">
        <f>IFERROR(INDEX('Master data'!$B$2:$CL$999,MATCH($B170,'Master data'!$A$2:$A$999,0),MATCH(E$1,'Master data'!$B$1:$CL$1,0)),"")</f>
        <v>4512000</v>
      </c>
      <c r="F170" s="7">
        <f>IFERROR(INDEX('Master data'!$B$2:$CL$999,MATCH($B170,'Master data'!$A$2:$A$999,0),MATCH(F$1,'Master data'!$B$1:$CL$1,0)),"")</f>
        <v>-5000</v>
      </c>
      <c r="G170" s="7">
        <f>IFERROR(INDEX('Master data'!$B$2:$CL$999,MATCH($B170,'Master data'!$A$2:$A$999,0),MATCH(G$1,'Master data'!$B$1:$CL$1,0)),"")</f>
        <v>-5000</v>
      </c>
      <c r="H170" s="7">
        <f>IFERROR(INDEX('Master data'!$B$2:$CL$999,MATCH($B170,'Master data'!$A$2:$A$999,0),MATCH(H$1,'Master data'!$B$1:$CL$1,0)),"")</f>
        <v>0</v>
      </c>
      <c r="I170" s="7">
        <f>IFERROR(INDEX('Master data'!$B$2:$CL$999,MATCH($B170,'Master data'!$A$2:$A$999,0),MATCH(I$1,'Master data'!$B$1:$CL$1,0)),"")</f>
        <v>-5000</v>
      </c>
      <c r="J170" s="7">
        <f>IFERROR(INDEX('Master data'!$B$2:$CL$999,MATCH($B170,'Master data'!$A$2:$A$999,0),MATCH(J$1,'Master data'!$B$1:$CL$1,0)),"")</f>
        <v>-5000</v>
      </c>
      <c r="K170" s="7">
        <f>IFERROR(INDEX('Master data'!$B$2:$CL$999,MATCH($B170,'Master data'!$A$2:$A$999,0),MATCH(K$1,'Master data'!$B$1:$CL$1,0)),"")</f>
        <v>0</v>
      </c>
      <c r="L170" s="7">
        <f>IFERROR(INDEX('Master data'!$B$2:$CL$999,MATCH($B170,'Master data'!$A$2:$A$999,0),MATCH(L$1,'Master data'!$B$1:$CL$1,0)),"")</f>
        <v>0</v>
      </c>
      <c r="M170" s="5">
        <f>IFERROR(INDEX('Master data'!$B$2:$CL$999,MATCH($B170,'Master data'!$A$2:$A$999,0),MATCH(M$1,'Master data'!$B$1:$CL$1,0)),"")</f>
        <v>-10802.469135802468</v>
      </c>
      <c r="N170" s="28">
        <f>IFERROR(INDEX('Master data'!$B$2:$CL$999,MATCH($B170,'Master data'!$A$2:$A$999,0),MATCH(N$1,'Master data'!$B$1:$CL$1,0)),"")</f>
        <v>-2E-3</v>
      </c>
      <c r="O170" s="7">
        <f>IFERROR(INDEX('Master data'!$B$2:$CL$999,MATCH($B170,'Master data'!$A$2:$A$999,0),MATCH(O$1,'Master data'!$B$1:$CL$1,0)),"")</f>
        <v>0</v>
      </c>
      <c r="P170" s="5">
        <f>IFERROR(INDEX('Master data'!$B$2:$CL$999,MATCH($B170,'Master data'!$A$2:$A$999,0),MATCH(P$1,'Master data'!$B$1:$CL$1,0)),"")</f>
        <v>4512000</v>
      </c>
      <c r="Q170" s="5">
        <f>IFERROR(INDEX('Master data'!$B$2:$CL$999,MATCH($B170,'Master data'!$A$2:$A$999,0),MATCH(Q$1,'Master data'!$B$1:$CL$1,0)),"")</f>
        <v>4512000</v>
      </c>
    </row>
    <row r="171" spans="1:17" x14ac:dyDescent="0.3">
      <c r="A171">
        <f t="shared" si="2"/>
        <v>169</v>
      </c>
      <c r="B171" t="str">
        <f>IF('Master data'!A171="","",'Master data'!A171)</f>
        <v>Eric García</v>
      </c>
      <c r="C171" t="str">
        <f>IFERROR(INDEX('Master data'!$B$2:$CL$999,MATCH($B171,'Master data'!$A$2:$A$999,0),MATCH(C$1,'Master data'!$B$1:$CL$1,0)),"")</f>
        <v>Spain</v>
      </c>
      <c r="D171" t="str">
        <f>IFERROR(INDEX('Master data'!$B$2:$CL$999,MATCH($B171,'Master data'!$A$2:$A$999,0),MATCH(D$1,'Master data'!$B$1:$CL$1,0)),"")</f>
        <v>Defense</v>
      </c>
      <c r="E171" s="5">
        <f>IFERROR(INDEX('Master data'!$B$2:$CL$999,MATCH($B171,'Master data'!$A$2:$A$999,0),MATCH(E$1,'Master data'!$B$1:$CL$1,0)),"")</f>
        <v>3995000</v>
      </c>
      <c r="F171" s="7">
        <f>IFERROR(INDEX('Master data'!$B$2:$CL$999,MATCH($B171,'Master data'!$A$2:$A$999,0),MATCH(F$1,'Master data'!$B$1:$CL$1,0)),"")</f>
        <v>20935.700263907125</v>
      </c>
      <c r="G171" s="7">
        <f>IFERROR(INDEX('Master data'!$B$2:$CL$999,MATCH($B171,'Master data'!$A$2:$A$999,0),MATCH(G$1,'Master data'!$B$1:$CL$1,0)),"")</f>
        <v>22425.00316442344</v>
      </c>
      <c r="H171" s="7">
        <f>IFERROR(INDEX('Master data'!$B$2:$CL$999,MATCH($B171,'Master data'!$A$2:$A$999,0),MATCH(H$1,'Master data'!$B$1:$CL$1,0)),"")</f>
        <v>0</v>
      </c>
      <c r="I171" s="7">
        <f>IFERROR(INDEX('Master data'!$B$2:$CL$999,MATCH($B171,'Master data'!$A$2:$A$999,0),MATCH(I$1,'Master data'!$B$1:$CL$1,0)),"")</f>
        <v>18714.601130089555</v>
      </c>
      <c r="J171" s="7">
        <f>IFERROR(INDEX('Master data'!$B$2:$CL$999,MATCH($B171,'Master data'!$A$2:$A$999,0),MATCH(J$1,'Master data'!$B$1:$CL$1,0)),"")</f>
        <v>-5000</v>
      </c>
      <c r="K171" s="7">
        <f>IFERROR(INDEX('Master data'!$B$2:$CL$999,MATCH($B171,'Master data'!$A$2:$A$999,0),MATCH(K$1,'Master data'!$B$1:$CL$1,0)),"")</f>
        <v>0</v>
      </c>
      <c r="L171" s="7">
        <f>IFERROR(INDEX('Master data'!$B$2:$CL$999,MATCH($B171,'Master data'!$A$2:$A$999,0),MATCH(L$1,'Master data'!$B$1:$CL$1,0)),"")</f>
        <v>0</v>
      </c>
      <c r="M171" s="5">
        <f>IFERROR(INDEX('Master data'!$B$2:$CL$999,MATCH($B171,'Master data'!$A$2:$A$999,0),MATCH(M$1,'Master data'!$B$1:$CL$1,0)),"")</f>
        <v>40443.115054043119</v>
      </c>
      <c r="N171" s="28">
        <f>IFERROR(INDEX('Master data'!$B$2:$CL$999,MATCH($B171,'Master data'!$A$2:$A$999,0),MATCH(N$1,'Master data'!$B$1:$CL$1,0)),"")</f>
        <v>0.01</v>
      </c>
      <c r="O171" s="7">
        <f>IFERROR(INDEX('Master data'!$B$2:$CL$999,MATCH($B171,'Master data'!$A$2:$A$999,0),MATCH(O$1,'Master data'!$B$1:$CL$1,0)),"")</f>
        <v>0</v>
      </c>
      <c r="P171" s="5">
        <f>IFERROR(INDEX('Master data'!$B$2:$CL$999,MATCH($B171,'Master data'!$A$2:$A$999,0),MATCH(P$1,'Master data'!$B$1:$CL$1,0)),"")</f>
        <v>3995000</v>
      </c>
      <c r="Q171" s="5">
        <f>IFERROR(INDEX('Master data'!$B$2:$CL$999,MATCH($B171,'Master data'!$A$2:$A$999,0),MATCH(Q$1,'Master data'!$B$1:$CL$1,0)),"")</f>
        <v>3995000</v>
      </c>
    </row>
    <row r="172" spans="1:17" x14ac:dyDescent="0.3">
      <c r="A172">
        <f t="shared" si="2"/>
        <v>170</v>
      </c>
      <c r="B172" t="str">
        <f>IF('Master data'!A172="","",'Master data'!A172)</f>
        <v xml:space="preserve"> P. Torres</v>
      </c>
      <c r="C172" t="str">
        <f>IFERROR(INDEX('Master data'!$B$2:$CL$999,MATCH($B172,'Master data'!$A$2:$A$999,0),MATCH(C$1,'Master data'!$B$1:$CL$1,0)),"")</f>
        <v>Spain</v>
      </c>
      <c r="D172" t="str">
        <f>IFERROR(INDEX('Master data'!$B$2:$CL$999,MATCH($B172,'Master data'!$A$2:$A$999,0),MATCH(D$1,'Master data'!$B$1:$CL$1,0)),"")</f>
        <v>Defense</v>
      </c>
      <c r="E172" s="5">
        <f>IFERROR(INDEX('Master data'!$B$2:$CL$999,MATCH($B172,'Master data'!$A$2:$A$999,0),MATCH(E$1,'Master data'!$B$1:$CL$1,0)),"")</f>
        <v>3062000</v>
      </c>
      <c r="F172" s="7">
        <f>IFERROR(INDEX('Master data'!$B$2:$CL$999,MATCH($B172,'Master data'!$A$2:$A$999,0),MATCH(F$1,'Master data'!$B$1:$CL$1,0)),"")</f>
        <v>80042.390722201802</v>
      </c>
      <c r="G172" s="7">
        <f>IFERROR(INDEX('Master data'!$B$2:$CL$999,MATCH($B172,'Master data'!$A$2:$A$999,0),MATCH(G$1,'Master data'!$B$1:$CL$1,0)),"")</f>
        <v>92468.173201946542</v>
      </c>
      <c r="H172" s="7">
        <f>IFERROR(INDEX('Master data'!$B$2:$CL$999,MATCH($B172,'Master data'!$A$2:$A$999,0),MATCH(H$1,'Master data'!$B$1:$CL$1,0)),"")</f>
        <v>0</v>
      </c>
      <c r="I172" s="7">
        <f>IFERROR(INDEX('Master data'!$B$2:$CL$999,MATCH($B172,'Master data'!$A$2:$A$999,0),MATCH(I$1,'Master data'!$B$1:$CL$1,0)),"")</f>
        <v>80566.570513458137</v>
      </c>
      <c r="J172" s="7">
        <f>IFERROR(INDEX('Master data'!$B$2:$CL$999,MATCH($B172,'Master data'!$A$2:$A$999,0),MATCH(J$1,'Master data'!$B$1:$CL$1,0)),"")</f>
        <v>23972.39608311942</v>
      </c>
      <c r="K172" s="7">
        <f>IFERROR(INDEX('Master data'!$B$2:$CL$999,MATCH($B172,'Master data'!$A$2:$A$999,0),MATCH(K$1,'Master data'!$B$1:$CL$1,0)),"")</f>
        <v>0</v>
      </c>
      <c r="L172" s="7">
        <f>IFERROR(INDEX('Master data'!$B$2:$CL$999,MATCH($B172,'Master data'!$A$2:$A$999,0),MATCH(L$1,'Master data'!$B$1:$CL$1,0)),"")</f>
        <v>0</v>
      </c>
      <c r="M172" s="5">
        <f>IFERROR(INDEX('Master data'!$B$2:$CL$999,MATCH($B172,'Master data'!$A$2:$A$999,0),MATCH(M$1,'Master data'!$B$1:$CL$1,0)),"")</f>
        <v>170294.70408711562</v>
      </c>
      <c r="N172" s="28">
        <f>IFERROR(INDEX('Master data'!$B$2:$CL$999,MATCH($B172,'Master data'!$A$2:$A$999,0),MATCH(N$1,'Master data'!$B$1:$CL$1,0)),"")</f>
        <v>5.6000000000000001E-2</v>
      </c>
      <c r="O172" s="7">
        <f>IFERROR(INDEX('Master data'!$B$2:$CL$999,MATCH($B172,'Master data'!$A$2:$A$999,0),MATCH(O$1,'Master data'!$B$1:$CL$1,0)),"")</f>
        <v>0</v>
      </c>
      <c r="P172" s="5">
        <f>IFERROR(INDEX('Master data'!$B$2:$CL$999,MATCH($B172,'Master data'!$A$2:$A$999,0),MATCH(P$1,'Master data'!$B$1:$CL$1,0)),"")</f>
        <v>3062000</v>
      </c>
      <c r="Q172" s="5">
        <f>IFERROR(INDEX('Master data'!$B$2:$CL$999,MATCH($B172,'Master data'!$A$2:$A$999,0),MATCH(Q$1,'Master data'!$B$1:$CL$1,0)),"")</f>
        <v>3062000</v>
      </c>
    </row>
    <row r="173" spans="1:17" x14ac:dyDescent="0.3">
      <c r="A173">
        <f t="shared" si="2"/>
        <v>171</v>
      </c>
      <c r="B173" t="str">
        <f>IF('Master data'!A173="","",'Master data'!A173)</f>
        <v>Pedri Gonzalez Lopez</v>
      </c>
      <c r="C173" t="str">
        <f>IFERROR(INDEX('Master data'!$B$2:$CL$999,MATCH($B173,'Master data'!$A$2:$A$999,0),MATCH(C$1,'Master data'!$B$1:$CL$1,0)),"")</f>
        <v>Spain</v>
      </c>
      <c r="D173" t="str">
        <f>IFERROR(INDEX('Master data'!$B$2:$CL$999,MATCH($B173,'Master data'!$A$2:$A$999,0),MATCH(D$1,'Master data'!$B$1:$CL$1,0)),"")</f>
        <v>Midfield</v>
      </c>
      <c r="E173" s="5">
        <f>IFERROR(INDEX('Master data'!$B$2:$CL$999,MATCH($B173,'Master data'!$A$2:$A$999,0),MATCH(E$1,'Master data'!$B$1:$CL$1,0)),"")</f>
        <v>3512000</v>
      </c>
      <c r="F173" s="7">
        <f>IFERROR(INDEX('Master data'!$B$2:$CL$999,MATCH($B173,'Master data'!$A$2:$A$999,0),MATCH(F$1,'Master data'!$B$1:$CL$1,0)),"")</f>
        <v>50827.978158104699</v>
      </c>
      <c r="G173" s="7">
        <f>IFERROR(INDEX('Master data'!$B$2:$CL$999,MATCH($B173,'Master data'!$A$2:$A$999,0),MATCH(G$1,'Master data'!$B$1:$CL$1,0)),"")</f>
        <v>62469.742809224808</v>
      </c>
      <c r="H173" s="7">
        <f>IFERROR(INDEX('Master data'!$B$2:$CL$999,MATCH($B173,'Master data'!$A$2:$A$999,0),MATCH(H$1,'Master data'!$B$1:$CL$1,0)),"")</f>
        <v>0</v>
      </c>
      <c r="I173" s="7">
        <f>IFERROR(INDEX('Master data'!$B$2:$CL$999,MATCH($B173,'Master data'!$A$2:$A$999,0),MATCH(I$1,'Master data'!$B$1:$CL$1,0)),"")</f>
        <v>52197.987802799296</v>
      </c>
      <c r="J173" s="7">
        <f>IFERROR(INDEX('Master data'!$B$2:$CL$999,MATCH($B173,'Master data'!$A$2:$A$999,0),MATCH(J$1,'Master data'!$B$1:$CL$1,0)),"")</f>
        <v>7974.5564145849166</v>
      </c>
      <c r="K173" s="7">
        <f>IFERROR(INDEX('Master data'!$B$2:$CL$999,MATCH($B173,'Master data'!$A$2:$A$999,0),MATCH(K$1,'Master data'!$B$1:$CL$1,0)),"")</f>
        <v>0</v>
      </c>
      <c r="L173" s="7">
        <f>IFERROR(INDEX('Master data'!$B$2:$CL$999,MATCH($B173,'Master data'!$A$2:$A$999,0),MATCH(L$1,'Master data'!$B$1:$CL$1,0)),"")</f>
        <v>0</v>
      </c>
      <c r="M173" s="5">
        <f>IFERROR(INDEX('Master data'!$B$2:$CL$999,MATCH($B173,'Master data'!$A$2:$A$999,0),MATCH(M$1,'Master data'!$B$1:$CL$1,0)),"")</f>
        <v>109515.76484450819</v>
      </c>
      <c r="N173" s="28">
        <f>IFERROR(INDEX('Master data'!$B$2:$CL$999,MATCH($B173,'Master data'!$A$2:$A$999,0),MATCH(N$1,'Master data'!$B$1:$CL$1,0)),"")</f>
        <v>3.1E-2</v>
      </c>
      <c r="O173" s="7">
        <f>IFERROR(INDEX('Master data'!$B$2:$CL$999,MATCH($B173,'Master data'!$A$2:$A$999,0),MATCH(O$1,'Master data'!$B$1:$CL$1,0)),"")</f>
        <v>0</v>
      </c>
      <c r="P173" s="5">
        <f>IFERROR(INDEX('Master data'!$B$2:$CL$999,MATCH($B173,'Master data'!$A$2:$A$999,0),MATCH(P$1,'Master data'!$B$1:$CL$1,0)),"")</f>
        <v>3512000</v>
      </c>
      <c r="Q173" s="5">
        <f>IFERROR(INDEX('Master data'!$B$2:$CL$999,MATCH($B173,'Master data'!$A$2:$A$999,0),MATCH(Q$1,'Master data'!$B$1:$CL$1,0)),"")</f>
        <v>3512000</v>
      </c>
    </row>
    <row r="174" spans="1:17" x14ac:dyDescent="0.3">
      <c r="A174">
        <f t="shared" si="2"/>
        <v>172</v>
      </c>
      <c r="B174" t="str">
        <f>IF('Master data'!A174="","",'Master data'!A174)</f>
        <v>Sergio Busquets</v>
      </c>
      <c r="C174" t="str">
        <f>IFERROR(INDEX('Master data'!$B$2:$CL$999,MATCH($B174,'Master data'!$A$2:$A$999,0),MATCH(C$1,'Master data'!$B$1:$CL$1,0)),"")</f>
        <v>Spain</v>
      </c>
      <c r="D174" t="str">
        <f>IFERROR(INDEX('Master data'!$B$2:$CL$999,MATCH($B174,'Master data'!$A$2:$A$999,0),MATCH(D$1,'Master data'!$B$1:$CL$1,0)),"")</f>
        <v>Midfield</v>
      </c>
      <c r="E174" s="5">
        <f>IFERROR(INDEX('Master data'!$B$2:$CL$999,MATCH($B174,'Master data'!$A$2:$A$999,0),MATCH(E$1,'Master data'!$B$1:$CL$1,0)),"")</f>
        <v>4495000</v>
      </c>
      <c r="F174" s="7">
        <f>IFERROR(INDEX('Master data'!$B$2:$CL$999,MATCH($B174,'Master data'!$A$2:$A$999,0),MATCH(F$1,'Master data'!$B$1:$CL$1,0)),"")</f>
        <v>-5000</v>
      </c>
      <c r="G174" s="7">
        <f>IFERROR(INDEX('Master data'!$B$2:$CL$999,MATCH($B174,'Master data'!$A$2:$A$999,0),MATCH(G$1,'Master data'!$B$1:$CL$1,0)),"")</f>
        <v>-5000</v>
      </c>
      <c r="H174" s="7">
        <f>IFERROR(INDEX('Master data'!$B$2:$CL$999,MATCH($B174,'Master data'!$A$2:$A$999,0),MATCH(H$1,'Master data'!$B$1:$CL$1,0)),"")</f>
        <v>0</v>
      </c>
      <c r="I174" s="7">
        <f>IFERROR(INDEX('Master data'!$B$2:$CL$999,MATCH($B174,'Master data'!$A$2:$A$999,0),MATCH(I$1,'Master data'!$B$1:$CL$1,0)),"")</f>
        <v>-5000</v>
      </c>
      <c r="J174" s="7">
        <f>IFERROR(INDEX('Master data'!$B$2:$CL$999,MATCH($B174,'Master data'!$A$2:$A$999,0),MATCH(J$1,'Master data'!$B$1:$CL$1,0)),"")</f>
        <v>-5000</v>
      </c>
      <c r="K174" s="7">
        <f>IFERROR(INDEX('Master data'!$B$2:$CL$999,MATCH($B174,'Master data'!$A$2:$A$999,0),MATCH(K$1,'Master data'!$B$1:$CL$1,0)),"")</f>
        <v>0</v>
      </c>
      <c r="L174" s="7">
        <f>IFERROR(INDEX('Master data'!$B$2:$CL$999,MATCH($B174,'Master data'!$A$2:$A$999,0),MATCH(L$1,'Master data'!$B$1:$CL$1,0)),"")</f>
        <v>0</v>
      </c>
      <c r="M174" s="5">
        <f>IFERROR(INDEX('Master data'!$B$2:$CL$999,MATCH($B174,'Master data'!$A$2:$A$999,0),MATCH(M$1,'Master data'!$B$1:$CL$1,0)),"")</f>
        <v>-10802.469135802468</v>
      </c>
      <c r="N174" s="28">
        <f>IFERROR(INDEX('Master data'!$B$2:$CL$999,MATCH($B174,'Master data'!$A$2:$A$999,0),MATCH(N$1,'Master data'!$B$1:$CL$1,0)),"")</f>
        <v>-2E-3</v>
      </c>
      <c r="O174" s="7">
        <f>IFERROR(INDEX('Master data'!$B$2:$CL$999,MATCH($B174,'Master data'!$A$2:$A$999,0),MATCH(O$1,'Master data'!$B$1:$CL$1,0)),"")</f>
        <v>0</v>
      </c>
      <c r="P174" s="5">
        <f>IFERROR(INDEX('Master data'!$B$2:$CL$999,MATCH($B174,'Master data'!$A$2:$A$999,0),MATCH(P$1,'Master data'!$B$1:$CL$1,0)),"")</f>
        <v>4495000</v>
      </c>
      <c r="Q174" s="5">
        <f>IFERROR(INDEX('Master data'!$B$2:$CL$999,MATCH($B174,'Master data'!$A$2:$A$999,0),MATCH(Q$1,'Master data'!$B$1:$CL$1,0)),"")</f>
        <v>4495000</v>
      </c>
    </row>
    <row r="175" spans="1:17" x14ac:dyDescent="0.3">
      <c r="A175">
        <f t="shared" si="2"/>
        <v>173</v>
      </c>
      <c r="B175" t="str">
        <f>IF('Master data'!A175="","",'Master data'!A175)</f>
        <v>Oleksandr Zinchenko</v>
      </c>
      <c r="C175" t="str">
        <f>IFERROR(INDEX('Master data'!$B$2:$CL$999,MATCH($B175,'Master data'!$A$2:$A$999,0),MATCH(C$1,'Master data'!$B$1:$CL$1,0)),"")</f>
        <v>Ukraine</v>
      </c>
      <c r="D175" t="str">
        <f>IFERROR(INDEX('Master data'!$B$2:$CL$999,MATCH($B175,'Master data'!$A$2:$A$999,0),MATCH(D$1,'Master data'!$B$1:$CL$1,0)),"")</f>
        <v>Midfield</v>
      </c>
      <c r="E175" s="5">
        <f>IFERROR(INDEX('Master data'!$B$2:$CL$999,MATCH($B175,'Master data'!$A$2:$A$999,0),MATCH(E$1,'Master data'!$B$1:$CL$1,0)),"")</f>
        <v>3488000</v>
      </c>
      <c r="F175" s="7">
        <f>IFERROR(INDEX('Master data'!$B$2:$CL$999,MATCH($B175,'Master data'!$A$2:$A$999,0),MATCH(F$1,'Master data'!$B$1:$CL$1,0)),"")</f>
        <v>47781.9694899405</v>
      </c>
      <c r="G175" s="7">
        <f>IFERROR(INDEX('Master data'!$B$2:$CL$999,MATCH($B175,'Master data'!$A$2:$A$999,0),MATCH(G$1,'Master data'!$B$1:$CL$1,0)),"")</f>
        <v>29682.323781934225</v>
      </c>
      <c r="H175" s="7">
        <f>IFERROR(INDEX('Master data'!$B$2:$CL$999,MATCH($B175,'Master data'!$A$2:$A$999,0),MATCH(H$1,'Master data'!$B$1:$CL$1,0)),"")</f>
        <v>0</v>
      </c>
      <c r="I175" s="7">
        <f>IFERROR(INDEX('Master data'!$B$2:$CL$999,MATCH($B175,'Master data'!$A$2:$A$999,0),MATCH(I$1,'Master data'!$B$1:$CL$1,0)),"")</f>
        <v>17368.114911647222</v>
      </c>
      <c r="J175" s="7">
        <f>IFERROR(INDEX('Master data'!$B$2:$CL$999,MATCH($B175,'Master data'!$A$2:$A$999,0),MATCH(J$1,'Master data'!$B$1:$CL$1,0)),"")</f>
        <v>-5000</v>
      </c>
      <c r="K175" s="7">
        <f>IFERROR(INDEX('Master data'!$B$2:$CL$999,MATCH($B175,'Master data'!$A$2:$A$999,0),MATCH(K$1,'Master data'!$B$1:$CL$1,0)),"")</f>
        <v>0</v>
      </c>
      <c r="L175" s="7">
        <f>IFERROR(INDEX('Master data'!$B$2:$CL$999,MATCH($B175,'Master data'!$A$2:$A$999,0),MATCH(L$1,'Master data'!$B$1:$CL$1,0)),"")</f>
        <v>0</v>
      </c>
      <c r="M175" s="5">
        <f>IFERROR(INDEX('Master data'!$B$2:$CL$999,MATCH($B175,'Master data'!$A$2:$A$999,0),MATCH(M$1,'Master data'!$B$1:$CL$1,0)),"")</f>
        <v>71728.63914554521</v>
      </c>
      <c r="N175" s="28">
        <f>IFERROR(INDEX('Master data'!$B$2:$CL$999,MATCH($B175,'Master data'!$A$2:$A$999,0),MATCH(N$1,'Master data'!$B$1:$CL$1,0)),"")</f>
        <v>2.1000000000000001E-2</v>
      </c>
      <c r="O175" s="7">
        <f>IFERROR(INDEX('Master data'!$B$2:$CL$999,MATCH($B175,'Master data'!$A$2:$A$999,0),MATCH(O$1,'Master data'!$B$1:$CL$1,0)),"")</f>
        <v>0</v>
      </c>
      <c r="P175" s="5">
        <f>IFERROR(INDEX('Master data'!$B$2:$CL$999,MATCH($B175,'Master data'!$A$2:$A$999,0),MATCH(P$1,'Master data'!$B$1:$CL$1,0)),"")</f>
        <v>3488000</v>
      </c>
      <c r="Q175" s="5">
        <f>IFERROR(INDEX('Master data'!$B$2:$CL$999,MATCH($B175,'Master data'!$A$2:$A$999,0),MATCH(Q$1,'Master data'!$B$1:$CL$1,0)),"")</f>
        <v>3488000</v>
      </c>
    </row>
    <row r="176" spans="1:17" x14ac:dyDescent="0.3">
      <c r="A176">
        <f t="shared" si="2"/>
        <v>174</v>
      </c>
      <c r="B176" t="str">
        <f>IF('Master data'!A176="","",'Master data'!A176)</f>
        <v>Aleksandr Golovin</v>
      </c>
      <c r="C176" t="str">
        <f>IFERROR(INDEX('Master data'!$B$2:$CL$999,MATCH($B176,'Master data'!$A$2:$A$999,0),MATCH(C$1,'Master data'!$B$1:$CL$1,0)),"")</f>
        <v>Russia</v>
      </c>
      <c r="D176" t="str">
        <f>IFERROR(INDEX('Master data'!$B$2:$CL$999,MATCH($B176,'Master data'!$A$2:$A$999,0),MATCH(D$1,'Master data'!$B$1:$CL$1,0)),"")</f>
        <v>Midfield</v>
      </c>
      <c r="E176" s="5">
        <f>IFERROR(INDEX('Master data'!$B$2:$CL$999,MATCH($B176,'Master data'!$A$2:$A$999,0),MATCH(E$1,'Master data'!$B$1:$CL$1,0)),"")</f>
        <v>3968000</v>
      </c>
      <c r="F176" s="7">
        <f>IFERROR(INDEX('Master data'!$B$2:$CL$999,MATCH($B176,'Master data'!$A$2:$A$999,0),MATCH(F$1,'Master data'!$B$1:$CL$1,0)),"")</f>
        <v>93859.668037724885</v>
      </c>
      <c r="G176" s="7">
        <f>IFERROR(INDEX('Master data'!$B$2:$CL$999,MATCH($B176,'Master data'!$A$2:$A$999,0),MATCH(G$1,'Master data'!$B$1:$CL$1,0)),"")</f>
        <v>45040.009207049457</v>
      </c>
      <c r="H176" s="7">
        <f>IFERROR(INDEX('Master data'!$B$2:$CL$999,MATCH($B176,'Master data'!$A$2:$A$999,0),MATCH(H$1,'Master data'!$B$1:$CL$1,0)),"")</f>
        <v>0</v>
      </c>
      <c r="I176" s="7">
        <f>IFERROR(INDEX('Master data'!$B$2:$CL$999,MATCH($B176,'Master data'!$A$2:$A$999,0),MATCH(I$1,'Master data'!$B$1:$CL$1,0)),"")</f>
        <v>11195.23521326113</v>
      </c>
      <c r="J176" s="7">
        <f>IFERROR(INDEX('Master data'!$B$2:$CL$999,MATCH($B176,'Master data'!$A$2:$A$999,0),MATCH(J$1,'Master data'!$B$1:$CL$1,0)),"")</f>
        <v>-5000</v>
      </c>
      <c r="K176" s="7">
        <f>IFERROR(INDEX('Master data'!$B$2:$CL$999,MATCH($B176,'Master data'!$A$2:$A$999,0),MATCH(K$1,'Master data'!$B$1:$CL$1,0)),"")</f>
        <v>0</v>
      </c>
      <c r="L176" s="7">
        <f>IFERROR(INDEX('Master data'!$B$2:$CL$999,MATCH($B176,'Master data'!$A$2:$A$999,0),MATCH(L$1,'Master data'!$B$1:$CL$1,0)),"")</f>
        <v>0</v>
      </c>
      <c r="M176" s="5">
        <f>IFERROR(INDEX('Master data'!$B$2:$CL$999,MATCH($B176,'Master data'!$A$2:$A$999,0),MATCH(M$1,'Master data'!$B$1:$CL$1,0)),"")</f>
        <v>126215.79325129201</v>
      </c>
      <c r="N176" s="28">
        <f>IFERROR(INDEX('Master data'!$B$2:$CL$999,MATCH($B176,'Master data'!$A$2:$A$999,0),MATCH(N$1,'Master data'!$B$1:$CL$1,0)),"")</f>
        <v>3.2000000000000001E-2</v>
      </c>
      <c r="O176" s="7">
        <f>IFERROR(INDEX('Master data'!$B$2:$CL$999,MATCH($B176,'Master data'!$A$2:$A$999,0),MATCH(O$1,'Master data'!$B$1:$CL$1,0)),"")</f>
        <v>0</v>
      </c>
      <c r="P176" s="5">
        <f>IFERROR(INDEX('Master data'!$B$2:$CL$999,MATCH($B176,'Master data'!$A$2:$A$999,0),MATCH(P$1,'Master data'!$B$1:$CL$1,0)),"")</f>
        <v>3968000</v>
      </c>
      <c r="Q176" s="5">
        <f>IFERROR(INDEX('Master data'!$B$2:$CL$999,MATCH($B176,'Master data'!$A$2:$A$999,0),MATCH(Q$1,'Master data'!$B$1:$CL$1,0)),"")</f>
        <v>3968000</v>
      </c>
    </row>
    <row r="177" spans="1:17" x14ac:dyDescent="0.3">
      <c r="A177">
        <f t="shared" si="2"/>
        <v>175</v>
      </c>
      <c r="B177" t="str">
        <f>IF('Master data'!A177="","",'Master data'!A177)</f>
        <v>Jules Kounde</v>
      </c>
      <c r="C177" t="str">
        <f>IFERROR(INDEX('Master data'!$B$2:$CL$999,MATCH($B177,'Master data'!$A$2:$A$999,0),MATCH(C$1,'Master data'!$B$1:$CL$1,0)),"")</f>
        <v>France</v>
      </c>
      <c r="D177" t="str">
        <f>IFERROR(INDEX('Master data'!$B$2:$CL$999,MATCH($B177,'Master data'!$A$2:$A$999,0),MATCH(D$1,'Master data'!$B$1:$CL$1,0)),"")</f>
        <v>Defense</v>
      </c>
      <c r="E177" s="5">
        <f>IFERROR(INDEX('Master data'!$B$2:$CL$999,MATCH($B177,'Master data'!$A$2:$A$999,0),MATCH(E$1,'Master data'!$B$1:$CL$1,0)),"")</f>
        <v>2995000</v>
      </c>
      <c r="F177" s="7">
        <f>IFERROR(INDEX('Master data'!$B$2:$CL$999,MATCH($B177,'Master data'!$A$2:$A$999,0),MATCH(F$1,'Master data'!$B$1:$CL$1,0)),"")</f>
        <v>20775.781481565929</v>
      </c>
      <c r="G177" s="7">
        <f>IFERROR(INDEX('Master data'!$B$2:$CL$999,MATCH($B177,'Master data'!$A$2:$A$999,0),MATCH(G$1,'Master data'!$B$1:$CL$1,0)),"")</f>
        <v>12229.888999978106</v>
      </c>
      <c r="H177" s="7">
        <f>IFERROR(INDEX('Master data'!$B$2:$CL$999,MATCH($B177,'Master data'!$A$2:$A$999,0),MATCH(H$1,'Master data'!$B$1:$CL$1,0)),"")</f>
        <v>0</v>
      </c>
      <c r="I177" s="7">
        <f>IFERROR(INDEX('Master data'!$B$2:$CL$999,MATCH($B177,'Master data'!$A$2:$A$999,0),MATCH(I$1,'Master data'!$B$1:$CL$1,0)),"")</f>
        <v>10379.193462772648</v>
      </c>
      <c r="J177" s="7">
        <f>IFERROR(INDEX('Master data'!$B$2:$CL$999,MATCH($B177,'Master data'!$A$2:$A$999,0),MATCH(J$1,'Master data'!$B$1:$CL$1,0)),"")</f>
        <v>-5000</v>
      </c>
      <c r="K177" s="7">
        <f>IFERROR(INDEX('Master data'!$B$2:$CL$999,MATCH($B177,'Master data'!$A$2:$A$999,0),MATCH(K$1,'Master data'!$B$1:$CL$1,0)),"")</f>
        <v>0</v>
      </c>
      <c r="L177" s="7">
        <f>IFERROR(INDEX('Master data'!$B$2:$CL$999,MATCH($B177,'Master data'!$A$2:$A$999,0),MATCH(L$1,'Master data'!$B$1:$CL$1,0)),"")</f>
        <v>0</v>
      </c>
      <c r="M177" s="5">
        <f>IFERROR(INDEX('Master data'!$B$2:$CL$999,MATCH($B177,'Master data'!$A$2:$A$999,0),MATCH(M$1,'Master data'!$B$1:$CL$1,0)),"")</f>
        <v>31016.703075459278</v>
      </c>
      <c r="N177" s="28">
        <f>IFERROR(INDEX('Master data'!$B$2:$CL$999,MATCH($B177,'Master data'!$A$2:$A$999,0),MATCH(N$1,'Master data'!$B$1:$CL$1,0)),"")</f>
        <v>0.01</v>
      </c>
      <c r="O177" s="7">
        <f>IFERROR(INDEX('Master data'!$B$2:$CL$999,MATCH($B177,'Master data'!$A$2:$A$999,0),MATCH(O$1,'Master data'!$B$1:$CL$1,0)),"")</f>
        <v>0</v>
      </c>
      <c r="P177" s="5">
        <f>IFERROR(INDEX('Master data'!$B$2:$CL$999,MATCH($B177,'Master data'!$A$2:$A$999,0),MATCH(P$1,'Master data'!$B$1:$CL$1,0)),"")</f>
        <v>2995000</v>
      </c>
      <c r="Q177" s="5">
        <f>IFERROR(INDEX('Master data'!$B$2:$CL$999,MATCH($B177,'Master data'!$A$2:$A$999,0),MATCH(Q$1,'Master data'!$B$1:$CL$1,0)),"")</f>
        <v>2995000</v>
      </c>
    </row>
    <row r="178" spans="1:17" x14ac:dyDescent="0.3">
      <c r="A178">
        <f t="shared" si="2"/>
        <v>176</v>
      </c>
      <c r="B178" t="str">
        <f>IF('Master data'!A178="","",'Master data'!A178)</f>
        <v>Kurt Zouma</v>
      </c>
      <c r="C178" t="str">
        <f>IFERROR(INDEX('Master data'!$B$2:$CL$999,MATCH($B178,'Master data'!$A$2:$A$999,0),MATCH(C$1,'Master data'!$B$1:$CL$1,0)),"")</f>
        <v>France</v>
      </c>
      <c r="D178" t="str">
        <f>IFERROR(INDEX('Master data'!$B$2:$CL$999,MATCH($B178,'Master data'!$A$2:$A$999,0),MATCH(D$1,'Master data'!$B$1:$CL$1,0)),"")</f>
        <v>Defense</v>
      </c>
      <c r="E178" s="5">
        <f>IFERROR(INDEX('Master data'!$B$2:$CL$999,MATCH($B178,'Master data'!$A$2:$A$999,0),MATCH(E$1,'Master data'!$B$1:$CL$1,0)),"")</f>
        <v>3495000</v>
      </c>
      <c r="F178" s="7">
        <f>IFERROR(INDEX('Master data'!$B$2:$CL$999,MATCH($B178,'Master data'!$A$2:$A$999,0),MATCH(F$1,'Master data'!$B$1:$CL$1,0)),"")</f>
        <v>20775.781481565929</v>
      </c>
      <c r="G178" s="7">
        <f>IFERROR(INDEX('Master data'!$B$2:$CL$999,MATCH($B178,'Master data'!$A$2:$A$999,0),MATCH(G$1,'Master data'!$B$1:$CL$1,0)),"")</f>
        <v>12229.888999978106</v>
      </c>
      <c r="H178" s="7">
        <f>IFERROR(INDEX('Master data'!$B$2:$CL$999,MATCH($B178,'Master data'!$A$2:$A$999,0),MATCH(H$1,'Master data'!$B$1:$CL$1,0)),"")</f>
        <v>0</v>
      </c>
      <c r="I178" s="7">
        <f>IFERROR(INDEX('Master data'!$B$2:$CL$999,MATCH($B178,'Master data'!$A$2:$A$999,0),MATCH(I$1,'Master data'!$B$1:$CL$1,0)),"")</f>
        <v>9727.0195497291716</v>
      </c>
      <c r="J178" s="7">
        <f>IFERROR(INDEX('Master data'!$B$2:$CL$999,MATCH($B178,'Master data'!$A$2:$A$999,0),MATCH(J$1,'Master data'!$B$1:$CL$1,0)),"")</f>
        <v>-5000</v>
      </c>
      <c r="K178" s="7">
        <f>IFERROR(INDEX('Master data'!$B$2:$CL$999,MATCH($B178,'Master data'!$A$2:$A$999,0),MATCH(K$1,'Master data'!$B$1:$CL$1,0)),"")</f>
        <v>0</v>
      </c>
      <c r="L178" s="7">
        <f>IFERROR(INDEX('Master data'!$B$2:$CL$999,MATCH($B178,'Master data'!$A$2:$A$999,0),MATCH(L$1,'Master data'!$B$1:$CL$1,0)),"")</f>
        <v>0</v>
      </c>
      <c r="M178" s="5">
        <f>IFERROR(INDEX('Master data'!$B$2:$CL$999,MATCH($B178,'Master data'!$A$2:$A$999,0),MATCH(M$1,'Master data'!$B$1:$CL$1,0)),"")</f>
        <v>30823.466360483431</v>
      </c>
      <c r="N178" s="28">
        <f>IFERROR(INDEX('Master data'!$B$2:$CL$999,MATCH($B178,'Master data'!$A$2:$A$999,0),MATCH(N$1,'Master data'!$B$1:$CL$1,0)),"")</f>
        <v>8.9999999999999993E-3</v>
      </c>
      <c r="O178" s="7">
        <f>IFERROR(INDEX('Master data'!$B$2:$CL$999,MATCH($B178,'Master data'!$A$2:$A$999,0),MATCH(O$1,'Master data'!$B$1:$CL$1,0)),"")</f>
        <v>0</v>
      </c>
      <c r="P178" s="5">
        <f>IFERROR(INDEX('Master data'!$B$2:$CL$999,MATCH($B178,'Master data'!$A$2:$A$999,0),MATCH(P$1,'Master data'!$B$1:$CL$1,0)),"")</f>
        <v>3495000</v>
      </c>
      <c r="Q178" s="5">
        <f>IFERROR(INDEX('Master data'!$B$2:$CL$999,MATCH($B178,'Master data'!$A$2:$A$999,0),MATCH(Q$1,'Master data'!$B$1:$CL$1,0)),"")</f>
        <v>3495000</v>
      </c>
    </row>
    <row r="179" spans="1:17" x14ac:dyDescent="0.3">
      <c r="A179">
        <f t="shared" si="2"/>
        <v>177</v>
      </c>
      <c r="B179" t="str">
        <f>IF('Master data'!A179="","",'Master data'!A179)</f>
        <v>Léo Dubois</v>
      </c>
      <c r="C179" t="str">
        <f>IFERROR(INDEX('Master data'!$B$2:$CL$999,MATCH($B179,'Master data'!$A$2:$A$999,0),MATCH(C$1,'Master data'!$B$1:$CL$1,0)),"")</f>
        <v>France</v>
      </c>
      <c r="D179" t="str">
        <f>IFERROR(INDEX('Master data'!$B$2:$CL$999,MATCH($B179,'Master data'!$A$2:$A$999,0),MATCH(D$1,'Master data'!$B$1:$CL$1,0)),"")</f>
        <v>Defense</v>
      </c>
      <c r="E179" s="5">
        <f>IFERROR(INDEX('Master data'!$B$2:$CL$999,MATCH($B179,'Master data'!$A$2:$A$999,0),MATCH(E$1,'Master data'!$B$1:$CL$1,0)),"")</f>
        <v>3495000</v>
      </c>
      <c r="F179" s="7">
        <f>IFERROR(INDEX('Master data'!$B$2:$CL$999,MATCH($B179,'Master data'!$A$2:$A$999,0),MATCH(F$1,'Master data'!$B$1:$CL$1,0)),"")</f>
        <v>20775.781481565929</v>
      </c>
      <c r="G179" s="7">
        <f>IFERROR(INDEX('Master data'!$B$2:$CL$999,MATCH($B179,'Master data'!$A$2:$A$999,0),MATCH(G$1,'Master data'!$B$1:$CL$1,0)),"")</f>
        <v>12229.888999978106</v>
      </c>
      <c r="H179" s="7">
        <f>IFERROR(INDEX('Master data'!$B$2:$CL$999,MATCH($B179,'Master data'!$A$2:$A$999,0),MATCH(H$1,'Master data'!$B$1:$CL$1,0)),"")</f>
        <v>0</v>
      </c>
      <c r="I179" s="7">
        <f>IFERROR(INDEX('Master data'!$B$2:$CL$999,MATCH($B179,'Master data'!$A$2:$A$999,0),MATCH(I$1,'Master data'!$B$1:$CL$1,0)),"")</f>
        <v>9727.0195497291716</v>
      </c>
      <c r="J179" s="7">
        <f>IFERROR(INDEX('Master data'!$B$2:$CL$999,MATCH($B179,'Master data'!$A$2:$A$999,0),MATCH(J$1,'Master data'!$B$1:$CL$1,0)),"")</f>
        <v>-5000</v>
      </c>
      <c r="K179" s="7">
        <f>IFERROR(INDEX('Master data'!$B$2:$CL$999,MATCH($B179,'Master data'!$A$2:$A$999,0),MATCH(K$1,'Master data'!$B$1:$CL$1,0)),"")</f>
        <v>0</v>
      </c>
      <c r="L179" s="7">
        <f>IFERROR(INDEX('Master data'!$B$2:$CL$999,MATCH($B179,'Master data'!$A$2:$A$999,0),MATCH(L$1,'Master data'!$B$1:$CL$1,0)),"")</f>
        <v>0</v>
      </c>
      <c r="M179" s="5">
        <f>IFERROR(INDEX('Master data'!$B$2:$CL$999,MATCH($B179,'Master data'!$A$2:$A$999,0),MATCH(M$1,'Master data'!$B$1:$CL$1,0)),"")</f>
        <v>30823.466360483431</v>
      </c>
      <c r="N179" s="28">
        <f>IFERROR(INDEX('Master data'!$B$2:$CL$999,MATCH($B179,'Master data'!$A$2:$A$999,0),MATCH(N$1,'Master data'!$B$1:$CL$1,0)),"")</f>
        <v>8.9999999999999993E-3</v>
      </c>
      <c r="O179" s="7">
        <f>IFERROR(INDEX('Master data'!$B$2:$CL$999,MATCH($B179,'Master data'!$A$2:$A$999,0),MATCH(O$1,'Master data'!$B$1:$CL$1,0)),"")</f>
        <v>0</v>
      </c>
      <c r="P179" s="5">
        <f>IFERROR(INDEX('Master data'!$B$2:$CL$999,MATCH($B179,'Master data'!$A$2:$A$999,0),MATCH(P$1,'Master data'!$B$1:$CL$1,0)),"")</f>
        <v>3495000</v>
      </c>
      <c r="Q179" s="5">
        <f>IFERROR(INDEX('Master data'!$B$2:$CL$999,MATCH($B179,'Master data'!$A$2:$A$999,0),MATCH(Q$1,'Master data'!$B$1:$CL$1,0)),"")</f>
        <v>3495000</v>
      </c>
    </row>
    <row r="180" spans="1:17" x14ac:dyDescent="0.3">
      <c r="A180">
        <f t="shared" si="2"/>
        <v>178</v>
      </c>
      <c r="B180" t="str">
        <f>IF('Master data'!A180="","",'Master data'!A180)</f>
        <v>Presnel Kimpembe</v>
      </c>
      <c r="C180" t="str">
        <f>IFERROR(INDEX('Master data'!$B$2:$CL$999,MATCH($B180,'Master data'!$A$2:$A$999,0),MATCH(C$1,'Master data'!$B$1:$CL$1,0)),"")</f>
        <v>France</v>
      </c>
      <c r="D180" t="str">
        <f>IFERROR(INDEX('Master data'!$B$2:$CL$999,MATCH($B180,'Master data'!$A$2:$A$999,0),MATCH(D$1,'Master data'!$B$1:$CL$1,0)),"")</f>
        <v>Defense</v>
      </c>
      <c r="E180" s="5">
        <f>IFERROR(INDEX('Master data'!$B$2:$CL$999,MATCH($B180,'Master data'!$A$2:$A$999,0),MATCH(E$1,'Master data'!$B$1:$CL$1,0)),"")</f>
        <v>4092000</v>
      </c>
      <c r="F180" s="7">
        <f>IFERROR(INDEX('Master data'!$B$2:$CL$999,MATCH($B180,'Master data'!$A$2:$A$999,0),MATCH(F$1,'Master data'!$B$1:$CL$1,0)),"")</f>
        <v>70116.960436029563</v>
      </c>
      <c r="G180" s="7">
        <f>IFERROR(INDEX('Master data'!$B$2:$CL$999,MATCH($B180,'Master data'!$A$2:$A$999,0),MATCH(G$1,'Master data'!$B$1:$CL$1,0)),"")</f>
        <v>36173.917433392577</v>
      </c>
      <c r="H180" s="7">
        <f>IFERROR(INDEX('Master data'!$B$2:$CL$999,MATCH($B180,'Master data'!$A$2:$A$999,0),MATCH(H$1,'Master data'!$B$1:$CL$1,0)),"")</f>
        <v>0</v>
      </c>
      <c r="I180" s="7">
        <f>IFERROR(INDEX('Master data'!$B$2:$CL$999,MATCH($B180,'Master data'!$A$2:$A$999,0),MATCH(I$1,'Master data'!$B$1:$CL$1,0)),"")</f>
        <v>40668.073443047717</v>
      </c>
      <c r="J180" s="7">
        <f>IFERROR(INDEX('Master data'!$B$2:$CL$999,MATCH($B180,'Master data'!$A$2:$A$999,0),MATCH(J$1,'Master data'!$B$1:$CL$1,0)),"")</f>
        <v>388.24777081446155</v>
      </c>
      <c r="K180" s="7">
        <f>IFERROR(INDEX('Master data'!$B$2:$CL$999,MATCH($B180,'Master data'!$A$2:$A$999,0),MATCH(K$1,'Master data'!$B$1:$CL$1,0)),"")</f>
        <v>0</v>
      </c>
      <c r="L180" s="7">
        <f>IFERROR(INDEX('Master data'!$B$2:$CL$999,MATCH($B180,'Master data'!$A$2:$A$999,0),MATCH(L$1,'Master data'!$B$1:$CL$1,0)),"")</f>
        <v>0</v>
      </c>
      <c r="M180" s="5">
        <f>IFERROR(INDEX('Master data'!$B$2:$CL$999,MATCH($B180,'Master data'!$A$2:$A$999,0),MATCH(M$1,'Master data'!$B$1:$CL$1,0)),"")</f>
        <v>106359.39584799715</v>
      </c>
      <c r="N180" s="28">
        <f>IFERROR(INDEX('Master data'!$B$2:$CL$999,MATCH($B180,'Master data'!$A$2:$A$999,0),MATCH(N$1,'Master data'!$B$1:$CL$1,0)),"")</f>
        <v>2.5999999999999999E-2</v>
      </c>
      <c r="O180" s="7">
        <f>IFERROR(INDEX('Master data'!$B$2:$CL$999,MATCH($B180,'Master data'!$A$2:$A$999,0),MATCH(O$1,'Master data'!$B$1:$CL$1,0)),"")</f>
        <v>0</v>
      </c>
      <c r="P180" s="5">
        <f>IFERROR(INDEX('Master data'!$B$2:$CL$999,MATCH($B180,'Master data'!$A$2:$A$999,0),MATCH(P$1,'Master data'!$B$1:$CL$1,0)),"")</f>
        <v>4092000</v>
      </c>
      <c r="Q180" s="5">
        <f>IFERROR(INDEX('Master data'!$B$2:$CL$999,MATCH($B180,'Master data'!$A$2:$A$999,0),MATCH(Q$1,'Master data'!$B$1:$CL$1,0)),"")</f>
        <v>4092000</v>
      </c>
    </row>
    <row r="181" spans="1:17" x14ac:dyDescent="0.3">
      <c r="A181">
        <f t="shared" si="2"/>
        <v>179</v>
      </c>
      <c r="B181" t="str">
        <f>IF('Master data'!A181="","",'Master data'!A181)</f>
        <v>Adrien Rabiot</v>
      </c>
      <c r="C181" t="str">
        <f>IFERROR(INDEX('Master data'!$B$2:$CL$999,MATCH($B181,'Master data'!$A$2:$A$999,0),MATCH(C$1,'Master data'!$B$1:$CL$1,0)),"")</f>
        <v>France</v>
      </c>
      <c r="D181" t="str">
        <f>IFERROR(INDEX('Master data'!$B$2:$CL$999,MATCH($B181,'Master data'!$A$2:$A$999,0),MATCH(D$1,'Master data'!$B$1:$CL$1,0)),"")</f>
        <v>Midfield</v>
      </c>
      <c r="E181" s="5">
        <f>IFERROR(INDEX('Master data'!$B$2:$CL$999,MATCH($B181,'Master data'!$A$2:$A$999,0),MATCH(E$1,'Master data'!$B$1:$CL$1,0)),"")</f>
        <v>4042000</v>
      </c>
      <c r="F181" s="7">
        <f>IFERROR(INDEX('Master data'!$B$2:$CL$999,MATCH($B181,'Master data'!$A$2:$A$999,0),MATCH(F$1,'Master data'!$B$1:$CL$1,0)),"")</f>
        <v>56117.471300451529</v>
      </c>
      <c r="G181" s="7">
        <f>IFERROR(INDEX('Master data'!$B$2:$CL$999,MATCH($B181,'Master data'!$A$2:$A$999,0),MATCH(G$1,'Master data'!$B$1:$CL$1,0)),"")</f>
        <v>25700.274041524728</v>
      </c>
      <c r="H181" s="7">
        <f>IFERROR(INDEX('Master data'!$B$2:$CL$999,MATCH($B181,'Master data'!$A$2:$A$999,0),MATCH(H$1,'Master data'!$B$1:$CL$1,0)),"")</f>
        <v>0</v>
      </c>
      <c r="I181" s="7">
        <f>IFERROR(INDEX('Master data'!$B$2:$CL$999,MATCH($B181,'Master data'!$A$2:$A$999,0),MATCH(I$1,'Master data'!$B$1:$CL$1,0)),"")</f>
        <v>30140.680646929297</v>
      </c>
      <c r="J181" s="7">
        <f>IFERROR(INDEX('Master data'!$B$2:$CL$999,MATCH($B181,'Master data'!$A$2:$A$999,0),MATCH(J$1,'Master data'!$B$1:$CL$1,0)),"")</f>
        <v>-4594.3521635802608</v>
      </c>
      <c r="K181" s="7">
        <f>IFERROR(INDEX('Master data'!$B$2:$CL$999,MATCH($B181,'Master data'!$A$2:$A$999,0),MATCH(K$1,'Master data'!$B$1:$CL$1,0)),"")</f>
        <v>0</v>
      </c>
      <c r="L181" s="7">
        <f>IFERROR(INDEX('Master data'!$B$2:$CL$999,MATCH($B181,'Master data'!$A$2:$A$999,0),MATCH(L$1,'Master data'!$B$1:$CL$1,0)),"")</f>
        <v>0</v>
      </c>
      <c r="M181" s="5">
        <f>IFERROR(INDEX('Master data'!$B$2:$CL$999,MATCH($B181,'Master data'!$A$2:$A$999,0),MATCH(M$1,'Master data'!$B$1:$CL$1,0)),"")</f>
        <v>81274.033018369475</v>
      </c>
      <c r="N181" s="28">
        <f>IFERROR(INDEX('Master data'!$B$2:$CL$999,MATCH($B181,'Master data'!$A$2:$A$999,0),MATCH(N$1,'Master data'!$B$1:$CL$1,0)),"")</f>
        <v>0.02</v>
      </c>
      <c r="O181" s="7">
        <f>IFERROR(INDEX('Master data'!$B$2:$CL$999,MATCH($B181,'Master data'!$A$2:$A$999,0),MATCH(O$1,'Master data'!$B$1:$CL$1,0)),"")</f>
        <v>0</v>
      </c>
      <c r="P181" s="5">
        <f>IFERROR(INDEX('Master data'!$B$2:$CL$999,MATCH($B181,'Master data'!$A$2:$A$999,0),MATCH(P$1,'Master data'!$B$1:$CL$1,0)),"")</f>
        <v>4042000</v>
      </c>
      <c r="Q181" s="5">
        <f>IFERROR(INDEX('Master data'!$B$2:$CL$999,MATCH($B181,'Master data'!$A$2:$A$999,0),MATCH(Q$1,'Master data'!$B$1:$CL$1,0)),"")</f>
        <v>4042000</v>
      </c>
    </row>
    <row r="182" spans="1:17" x14ac:dyDescent="0.3">
      <c r="A182">
        <f t="shared" si="2"/>
        <v>180</v>
      </c>
      <c r="B182" t="str">
        <f>IF('Master data'!A182="","",'Master data'!A182)</f>
        <v>Gareth Bale</v>
      </c>
      <c r="C182" t="str">
        <f>IFERROR(INDEX('Master data'!$B$2:$CL$999,MATCH($B182,'Master data'!$A$2:$A$999,0),MATCH(C$1,'Master data'!$B$1:$CL$1,0)),"")</f>
        <v>Wales</v>
      </c>
      <c r="D182" t="str">
        <f>IFERROR(INDEX('Master data'!$B$2:$CL$999,MATCH($B182,'Master data'!$A$2:$A$999,0),MATCH(D$1,'Master data'!$B$1:$CL$1,0)),"")</f>
        <v>Striker</v>
      </c>
      <c r="E182" s="5">
        <f>IFERROR(INDEX('Master data'!$B$2:$CL$999,MATCH($B182,'Master data'!$A$2:$A$999,0),MATCH(E$1,'Master data'!$B$1:$CL$1,0)),"")</f>
        <v>5014000</v>
      </c>
      <c r="F182" s="7">
        <f>IFERROR(INDEX('Master data'!$B$2:$CL$999,MATCH($B182,'Master data'!$A$2:$A$999,0),MATCH(F$1,'Master data'!$B$1:$CL$1,0)),"")</f>
        <v>52239.403095140937</v>
      </c>
      <c r="G182" s="7">
        <f>IFERROR(INDEX('Master data'!$B$2:$CL$999,MATCH($B182,'Master data'!$A$2:$A$999,0),MATCH(G$1,'Master data'!$B$1:$CL$1,0)),"")</f>
        <v>21744.390080848258</v>
      </c>
      <c r="H182" s="7">
        <f>IFERROR(INDEX('Master data'!$B$2:$CL$999,MATCH($B182,'Master data'!$A$2:$A$999,0),MATCH(H$1,'Master data'!$B$1:$CL$1,0)),"")</f>
        <v>0</v>
      </c>
      <c r="I182" s="7">
        <f>IFERROR(INDEX('Master data'!$B$2:$CL$999,MATCH($B182,'Master data'!$A$2:$A$999,0),MATCH(I$1,'Master data'!$B$1:$CL$1,0)),"")</f>
        <v>-5000</v>
      </c>
      <c r="J182" s="7">
        <f>IFERROR(INDEX('Master data'!$B$2:$CL$999,MATCH($B182,'Master data'!$A$2:$A$999,0),MATCH(J$1,'Master data'!$B$1:$CL$1,0)),"")</f>
        <v>-5000</v>
      </c>
      <c r="K182" s="7">
        <f>IFERROR(INDEX('Master data'!$B$2:$CL$999,MATCH($B182,'Master data'!$A$2:$A$999,0),MATCH(K$1,'Master data'!$B$1:$CL$1,0)),"")</f>
        <v>0</v>
      </c>
      <c r="L182" s="7">
        <f>IFERROR(INDEX('Master data'!$B$2:$CL$999,MATCH($B182,'Master data'!$A$2:$A$999,0),MATCH(L$1,'Master data'!$B$1:$CL$1,0)),"")</f>
        <v>0</v>
      </c>
      <c r="M182" s="5">
        <f>IFERROR(INDEX('Master data'!$B$2:$CL$999,MATCH($B182,'Master data'!$A$2:$A$999,0),MATCH(M$1,'Master data'!$B$1:$CL$1,0)),"")</f>
        <v>64266.527346570634</v>
      </c>
      <c r="N182" s="28">
        <f>IFERROR(INDEX('Master data'!$B$2:$CL$999,MATCH($B182,'Master data'!$A$2:$A$999,0),MATCH(N$1,'Master data'!$B$1:$CL$1,0)),"")</f>
        <v>1.2999999999999999E-2</v>
      </c>
      <c r="O182" s="7">
        <f>IFERROR(INDEX('Master data'!$B$2:$CL$999,MATCH($B182,'Master data'!$A$2:$A$999,0),MATCH(O$1,'Master data'!$B$1:$CL$1,0)),"")</f>
        <v>0</v>
      </c>
      <c r="P182" s="5">
        <f>IFERROR(INDEX('Master data'!$B$2:$CL$999,MATCH($B182,'Master data'!$A$2:$A$999,0),MATCH(P$1,'Master data'!$B$1:$CL$1,0)),"")</f>
        <v>5014000</v>
      </c>
      <c r="Q182" s="5">
        <f>IFERROR(INDEX('Master data'!$B$2:$CL$999,MATCH($B182,'Master data'!$A$2:$A$999,0),MATCH(Q$1,'Master data'!$B$1:$CL$1,0)),"")</f>
        <v>5014000</v>
      </c>
    </row>
    <row r="183" spans="1:17" x14ac:dyDescent="0.3">
      <c r="A183">
        <f t="shared" si="2"/>
        <v>181</v>
      </c>
      <c r="B183" t="str">
        <f>IF('Master data'!A183="","",'Master data'!A183)</f>
        <v>Dejan Kulusevski</v>
      </c>
      <c r="C183" t="str">
        <f>IFERROR(INDEX('Master data'!$B$2:$CL$999,MATCH($B183,'Master data'!$A$2:$A$999,0),MATCH(C$1,'Master data'!$B$1:$CL$1,0)),"")</f>
        <v>Sweden</v>
      </c>
      <c r="D183" t="str">
        <f>IFERROR(INDEX('Master data'!$B$2:$CL$999,MATCH($B183,'Master data'!$A$2:$A$999,0),MATCH(D$1,'Master data'!$B$1:$CL$1,0)),"")</f>
        <v>Midfield</v>
      </c>
      <c r="E183" s="5">
        <f>IFERROR(INDEX('Master data'!$B$2:$CL$999,MATCH($B183,'Master data'!$A$2:$A$999,0),MATCH(E$1,'Master data'!$B$1:$CL$1,0)),"")</f>
        <v>3995000</v>
      </c>
      <c r="F183" s="7">
        <f>IFERROR(INDEX('Master data'!$B$2:$CL$999,MATCH($B183,'Master data'!$A$2:$A$999,0),MATCH(F$1,'Master data'!$B$1:$CL$1,0)),"")</f>
        <v>-5000</v>
      </c>
      <c r="G183" s="7">
        <f>IFERROR(INDEX('Master data'!$B$2:$CL$999,MATCH($B183,'Master data'!$A$2:$A$999,0),MATCH(G$1,'Master data'!$B$1:$CL$1,0)),"")</f>
        <v>-5000</v>
      </c>
      <c r="H183" s="7">
        <f>IFERROR(INDEX('Master data'!$B$2:$CL$999,MATCH($B183,'Master data'!$A$2:$A$999,0),MATCH(H$1,'Master data'!$B$1:$CL$1,0)),"")</f>
        <v>0</v>
      </c>
      <c r="I183" s="7">
        <f>IFERROR(INDEX('Master data'!$B$2:$CL$999,MATCH($B183,'Master data'!$A$2:$A$999,0),MATCH(I$1,'Master data'!$B$1:$CL$1,0)),"")</f>
        <v>-5000</v>
      </c>
      <c r="J183" s="7">
        <f>IFERROR(INDEX('Master data'!$B$2:$CL$999,MATCH($B183,'Master data'!$A$2:$A$999,0),MATCH(J$1,'Master data'!$B$1:$CL$1,0)),"")</f>
        <v>-5000</v>
      </c>
      <c r="K183" s="7">
        <f>IFERROR(INDEX('Master data'!$B$2:$CL$999,MATCH($B183,'Master data'!$A$2:$A$999,0),MATCH(K$1,'Master data'!$B$1:$CL$1,0)),"")</f>
        <v>0</v>
      </c>
      <c r="L183" s="7">
        <f>IFERROR(INDEX('Master data'!$B$2:$CL$999,MATCH($B183,'Master data'!$A$2:$A$999,0),MATCH(L$1,'Master data'!$B$1:$CL$1,0)),"")</f>
        <v>0</v>
      </c>
      <c r="M183" s="5">
        <f>IFERROR(INDEX('Master data'!$B$2:$CL$999,MATCH($B183,'Master data'!$A$2:$A$999,0),MATCH(M$1,'Master data'!$B$1:$CL$1,0)),"")</f>
        <v>-10802.469135802468</v>
      </c>
      <c r="N183" s="28">
        <f>IFERROR(INDEX('Master data'!$B$2:$CL$999,MATCH($B183,'Master data'!$A$2:$A$999,0),MATCH(N$1,'Master data'!$B$1:$CL$1,0)),"")</f>
        <v>-3.0000000000000001E-3</v>
      </c>
      <c r="O183" s="7">
        <f>IFERROR(INDEX('Master data'!$B$2:$CL$999,MATCH($B183,'Master data'!$A$2:$A$999,0),MATCH(O$1,'Master data'!$B$1:$CL$1,0)),"")</f>
        <v>0</v>
      </c>
      <c r="P183" s="5">
        <f>IFERROR(INDEX('Master data'!$B$2:$CL$999,MATCH($B183,'Master data'!$A$2:$A$999,0),MATCH(P$1,'Master data'!$B$1:$CL$1,0)),"")</f>
        <v>3995000</v>
      </c>
      <c r="Q183" s="5">
        <f>IFERROR(INDEX('Master data'!$B$2:$CL$999,MATCH($B183,'Master data'!$A$2:$A$999,0),MATCH(Q$1,'Master data'!$B$1:$CL$1,0)),"")</f>
        <v>3995000</v>
      </c>
    </row>
    <row r="184" spans="1:17" x14ac:dyDescent="0.3">
      <c r="A184">
        <f t="shared" si="2"/>
        <v>182</v>
      </c>
      <c r="B184" t="str">
        <f>IF('Master data'!A184="","",'Master data'!A184)</f>
        <v>Granit Xhaka</v>
      </c>
      <c r="C184" t="str">
        <f>IFERROR(INDEX('Master data'!$B$2:$CL$999,MATCH($B184,'Master data'!$A$2:$A$999,0),MATCH(C$1,'Master data'!$B$1:$CL$1,0)),"")</f>
        <v>Switzerland</v>
      </c>
      <c r="D184" t="str">
        <f>IFERROR(INDEX('Master data'!$B$2:$CL$999,MATCH($B184,'Master data'!$A$2:$A$999,0),MATCH(D$1,'Master data'!$B$1:$CL$1,0)),"")</f>
        <v>Midfield</v>
      </c>
      <c r="E184" s="5">
        <f>IFERROR(INDEX('Master data'!$B$2:$CL$999,MATCH($B184,'Master data'!$A$2:$A$999,0),MATCH(E$1,'Master data'!$B$1:$CL$1,0)),"")</f>
        <v>3514000</v>
      </c>
      <c r="F184" s="7">
        <f>IFERROR(INDEX('Master data'!$B$2:$CL$999,MATCH($B184,'Master data'!$A$2:$A$999,0),MATCH(F$1,'Master data'!$B$1:$CL$1,0)),"")</f>
        <v>3307.2908811677426</v>
      </c>
      <c r="G184" s="7">
        <f>IFERROR(INDEX('Master data'!$B$2:$CL$999,MATCH($B184,'Master data'!$A$2:$A$999,0),MATCH(G$1,'Master data'!$B$1:$CL$1,0)),"")</f>
        <v>43615.099146170047</v>
      </c>
      <c r="H184" s="7">
        <f>IFERROR(INDEX('Master data'!$B$2:$CL$999,MATCH($B184,'Master data'!$A$2:$A$999,0),MATCH(H$1,'Master data'!$B$1:$CL$1,0)),"")</f>
        <v>0</v>
      </c>
      <c r="I184" s="7">
        <f>IFERROR(INDEX('Master data'!$B$2:$CL$999,MATCH($B184,'Master data'!$A$2:$A$999,0),MATCH(I$1,'Master data'!$B$1:$CL$1,0)),"")</f>
        <v>-543.22224083925721</v>
      </c>
      <c r="J184" s="7">
        <f>IFERROR(INDEX('Master data'!$B$2:$CL$999,MATCH($B184,'Master data'!$A$2:$A$999,0),MATCH(J$1,'Master data'!$B$1:$CL$1,0)),"")</f>
        <v>-5000</v>
      </c>
      <c r="K184" s="7">
        <f>IFERROR(INDEX('Master data'!$B$2:$CL$999,MATCH($B184,'Master data'!$A$2:$A$999,0),MATCH(K$1,'Master data'!$B$1:$CL$1,0)),"")</f>
        <v>0</v>
      </c>
      <c r="L184" s="7">
        <f>IFERROR(INDEX('Master data'!$B$2:$CL$999,MATCH($B184,'Master data'!$A$2:$A$999,0),MATCH(L$1,'Master data'!$B$1:$CL$1,0)),"")</f>
        <v>0</v>
      </c>
      <c r="M184" s="5">
        <f>IFERROR(INDEX('Master data'!$B$2:$CL$999,MATCH($B184,'Master data'!$A$2:$A$999,0),MATCH(M$1,'Master data'!$B$1:$CL$1,0)),"")</f>
        <v>31235.414586267008</v>
      </c>
      <c r="N184" s="28">
        <f>IFERROR(INDEX('Master data'!$B$2:$CL$999,MATCH($B184,'Master data'!$A$2:$A$999,0),MATCH(N$1,'Master data'!$B$1:$CL$1,0)),"")</f>
        <v>8.9999999999999993E-3</v>
      </c>
      <c r="O184" s="7">
        <f>IFERROR(INDEX('Master data'!$B$2:$CL$999,MATCH($B184,'Master data'!$A$2:$A$999,0),MATCH(O$1,'Master data'!$B$1:$CL$1,0)),"")</f>
        <v>0</v>
      </c>
      <c r="P184" s="5">
        <f>IFERROR(INDEX('Master data'!$B$2:$CL$999,MATCH($B184,'Master data'!$A$2:$A$999,0),MATCH(P$1,'Master data'!$B$1:$CL$1,0)),"")</f>
        <v>3514000</v>
      </c>
      <c r="Q184" s="5">
        <f>IFERROR(INDEX('Master data'!$B$2:$CL$999,MATCH($B184,'Master data'!$A$2:$A$999,0),MATCH(Q$1,'Master data'!$B$1:$CL$1,0)),"")</f>
        <v>3514000</v>
      </c>
    </row>
    <row r="185" spans="1:17" x14ac:dyDescent="0.3">
      <c r="A185">
        <f t="shared" si="2"/>
        <v>183</v>
      </c>
      <c r="B185" t="str">
        <f>IF('Master data'!A185="","",'Master data'!A185)</f>
        <v>Sasa  Kalajdzic</v>
      </c>
      <c r="C185" t="str">
        <f>IFERROR(INDEX('Master data'!$B$2:$CL$999,MATCH($B185,'Master data'!$A$2:$A$999,0),MATCH(C$1,'Master data'!$B$1:$CL$1,0)),"")</f>
        <v>Austria</v>
      </c>
      <c r="D185" t="str">
        <f>IFERROR(INDEX('Master data'!$B$2:$CL$999,MATCH($B185,'Master data'!$A$2:$A$999,0),MATCH(D$1,'Master data'!$B$1:$CL$1,0)),"")</f>
        <v>Striker</v>
      </c>
      <c r="E185" s="5">
        <f>IFERROR(INDEX('Master data'!$B$2:$CL$999,MATCH($B185,'Master data'!$A$2:$A$999,0),MATCH(E$1,'Master data'!$B$1:$CL$1,0)),"")</f>
        <v>4044000</v>
      </c>
      <c r="F185" s="7">
        <f>IFERROR(INDEX('Master data'!$B$2:$CL$999,MATCH($B185,'Master data'!$A$2:$A$999,0),MATCH(F$1,'Master data'!$B$1:$CL$1,0)),"")</f>
        <v>35475.342798316087</v>
      </c>
      <c r="G185" s="7">
        <f>IFERROR(INDEX('Master data'!$B$2:$CL$999,MATCH($B185,'Master data'!$A$2:$A$999,0),MATCH(G$1,'Master data'!$B$1:$CL$1,0)),"")</f>
        <v>64108.912402800124</v>
      </c>
      <c r="H185" s="7">
        <f>IFERROR(INDEX('Master data'!$B$2:$CL$999,MATCH($B185,'Master data'!$A$2:$A$999,0),MATCH(H$1,'Master data'!$B$1:$CL$1,0)),"")</f>
        <v>0</v>
      </c>
      <c r="I185" s="7">
        <f>IFERROR(INDEX('Master data'!$B$2:$CL$999,MATCH($B185,'Master data'!$A$2:$A$999,0),MATCH(I$1,'Master data'!$B$1:$CL$1,0)),"")</f>
        <v>24534.273439066488</v>
      </c>
      <c r="J185" s="7">
        <f>IFERROR(INDEX('Master data'!$B$2:$CL$999,MATCH($B185,'Master data'!$A$2:$A$999,0),MATCH(J$1,'Master data'!$B$1:$CL$1,0)),"")</f>
        <v>-5000</v>
      </c>
      <c r="K185" s="7">
        <f>IFERROR(INDEX('Master data'!$B$2:$CL$999,MATCH($B185,'Master data'!$A$2:$A$999,0),MATCH(K$1,'Master data'!$B$1:$CL$1,0)),"")</f>
        <v>0</v>
      </c>
      <c r="L185" s="7">
        <f>IFERROR(INDEX('Master data'!$B$2:$CL$999,MATCH($B185,'Master data'!$A$2:$A$999,0),MATCH(L$1,'Master data'!$B$1:$CL$1,0)),"")</f>
        <v>0</v>
      </c>
      <c r="M185" s="5">
        <f>IFERROR(INDEX('Master data'!$B$2:$CL$999,MATCH($B185,'Master data'!$A$2:$A$999,0),MATCH(M$1,'Master data'!$B$1:$CL$1,0)),"")</f>
        <v>84496.377764844525</v>
      </c>
      <c r="N185" s="28">
        <f>IFERROR(INDEX('Master data'!$B$2:$CL$999,MATCH($B185,'Master data'!$A$2:$A$999,0),MATCH(N$1,'Master data'!$B$1:$CL$1,0)),"")</f>
        <v>2.1000000000000001E-2</v>
      </c>
      <c r="O185" s="7">
        <f>IFERROR(INDEX('Master data'!$B$2:$CL$999,MATCH($B185,'Master data'!$A$2:$A$999,0),MATCH(O$1,'Master data'!$B$1:$CL$1,0)),"")</f>
        <v>0</v>
      </c>
      <c r="P185" s="5">
        <f>IFERROR(INDEX('Master data'!$B$2:$CL$999,MATCH($B185,'Master data'!$A$2:$A$999,0),MATCH(P$1,'Master data'!$B$1:$CL$1,0)),"")</f>
        <v>4044000</v>
      </c>
      <c r="Q185" s="5">
        <f>IFERROR(INDEX('Master data'!$B$2:$CL$999,MATCH($B185,'Master data'!$A$2:$A$999,0),MATCH(Q$1,'Master data'!$B$1:$CL$1,0)),"")</f>
        <v>4044000</v>
      </c>
    </row>
    <row r="186" spans="1:17" x14ac:dyDescent="0.3">
      <c r="A186">
        <f t="shared" si="2"/>
        <v>184</v>
      </c>
      <c r="B186" t="str">
        <f>IF('Master data'!A186="","",'Master data'!A186)</f>
        <v>Andreas  Skov Olsen</v>
      </c>
      <c r="C186" t="str">
        <f>IFERROR(INDEX('Master data'!$B$2:$CL$999,MATCH($B186,'Master data'!$A$2:$A$999,0),MATCH(C$1,'Master data'!$B$1:$CL$1,0)),"")</f>
        <v>Denmark</v>
      </c>
      <c r="D186" t="str">
        <f>IFERROR(INDEX('Master data'!$B$2:$CL$999,MATCH($B186,'Master data'!$A$2:$A$999,0),MATCH(D$1,'Master data'!$B$1:$CL$1,0)),"")</f>
        <v>Striker</v>
      </c>
      <c r="E186" s="5">
        <f>IFERROR(INDEX('Master data'!$B$2:$CL$999,MATCH($B186,'Master data'!$A$2:$A$999,0),MATCH(E$1,'Master data'!$B$1:$CL$1,0)),"")</f>
        <v>3992000</v>
      </c>
      <c r="F186" s="7">
        <f>IFERROR(INDEX('Master data'!$B$2:$CL$999,MATCH($B186,'Master data'!$A$2:$A$999,0),MATCH(F$1,'Master data'!$B$1:$CL$1,0)),"")</f>
        <v>-5000</v>
      </c>
      <c r="G186" s="7">
        <f>IFERROR(INDEX('Master data'!$B$2:$CL$999,MATCH($B186,'Master data'!$A$2:$A$999,0),MATCH(G$1,'Master data'!$B$1:$CL$1,0)),"")</f>
        <v>-5000</v>
      </c>
      <c r="H186" s="7">
        <f>IFERROR(INDEX('Master data'!$B$2:$CL$999,MATCH($B186,'Master data'!$A$2:$A$999,0),MATCH(H$1,'Master data'!$B$1:$CL$1,0)),"")</f>
        <v>0</v>
      </c>
      <c r="I186" s="7">
        <f>IFERROR(INDEX('Master data'!$B$2:$CL$999,MATCH($B186,'Master data'!$A$2:$A$999,0),MATCH(I$1,'Master data'!$B$1:$CL$1,0)),"")</f>
        <v>-5000</v>
      </c>
      <c r="J186" s="7">
        <f>IFERROR(INDEX('Master data'!$B$2:$CL$999,MATCH($B186,'Master data'!$A$2:$A$999,0),MATCH(J$1,'Master data'!$B$1:$CL$1,0)),"")</f>
        <v>-5000</v>
      </c>
      <c r="K186" s="7">
        <f>IFERROR(INDEX('Master data'!$B$2:$CL$999,MATCH($B186,'Master data'!$A$2:$A$999,0),MATCH(K$1,'Master data'!$B$1:$CL$1,0)),"")</f>
        <v>0</v>
      </c>
      <c r="L186" s="7">
        <f>IFERROR(INDEX('Master data'!$B$2:$CL$999,MATCH($B186,'Master data'!$A$2:$A$999,0),MATCH(L$1,'Master data'!$B$1:$CL$1,0)),"")</f>
        <v>0</v>
      </c>
      <c r="M186" s="5">
        <f>IFERROR(INDEX('Master data'!$B$2:$CL$999,MATCH($B186,'Master data'!$A$2:$A$999,0),MATCH(M$1,'Master data'!$B$1:$CL$1,0)),"")</f>
        <v>-10802.469135802468</v>
      </c>
      <c r="N186" s="28">
        <f>IFERROR(INDEX('Master data'!$B$2:$CL$999,MATCH($B186,'Master data'!$A$2:$A$999,0),MATCH(N$1,'Master data'!$B$1:$CL$1,0)),"")</f>
        <v>-3.0000000000000001E-3</v>
      </c>
      <c r="O186" s="7">
        <f>IFERROR(INDEX('Master data'!$B$2:$CL$999,MATCH($B186,'Master data'!$A$2:$A$999,0),MATCH(O$1,'Master data'!$B$1:$CL$1,0)),"")</f>
        <v>0</v>
      </c>
      <c r="P186" s="5">
        <f>IFERROR(INDEX('Master data'!$B$2:$CL$999,MATCH($B186,'Master data'!$A$2:$A$999,0),MATCH(P$1,'Master data'!$B$1:$CL$1,0)),"")</f>
        <v>3992000</v>
      </c>
      <c r="Q186" s="5">
        <f>IFERROR(INDEX('Master data'!$B$2:$CL$999,MATCH($B186,'Master data'!$A$2:$A$999,0),MATCH(Q$1,'Master data'!$B$1:$CL$1,0)),"")</f>
        <v>3992000</v>
      </c>
    </row>
    <row r="187" spans="1:17" x14ac:dyDescent="0.3">
      <c r="A187">
        <f t="shared" si="2"/>
        <v>185</v>
      </c>
      <c r="B187" t="str">
        <f>IF('Master data'!A187="","",'Master data'!A187)</f>
        <v>Mathias Jensen</v>
      </c>
      <c r="C187" t="str">
        <f>IFERROR(INDEX('Master data'!$B$2:$CL$999,MATCH($B187,'Master data'!$A$2:$A$999,0),MATCH(C$1,'Master data'!$B$1:$CL$1,0)),"")</f>
        <v>Denmark</v>
      </c>
      <c r="D187" t="str">
        <f>IFERROR(INDEX('Master data'!$B$2:$CL$999,MATCH($B187,'Master data'!$A$2:$A$999,0),MATCH(D$1,'Master data'!$B$1:$CL$1,0)),"")</f>
        <v>Midfield</v>
      </c>
      <c r="E187" s="5">
        <f>IFERROR(INDEX('Master data'!$B$2:$CL$999,MATCH($B187,'Master data'!$A$2:$A$999,0),MATCH(E$1,'Master data'!$B$1:$CL$1,0)),"")</f>
        <v>2984000</v>
      </c>
      <c r="F187" s="7">
        <f>IFERROR(INDEX('Master data'!$B$2:$CL$999,MATCH($B187,'Master data'!$A$2:$A$999,0),MATCH(F$1,'Master data'!$B$1:$CL$1,0)),"")</f>
        <v>20218.49119738493</v>
      </c>
      <c r="G187" s="7">
        <f>IFERROR(INDEX('Master data'!$B$2:$CL$999,MATCH($B187,'Master data'!$A$2:$A$999,0),MATCH(G$1,'Master data'!$B$1:$CL$1,0)),"")</f>
        <v>43900.853661457775</v>
      </c>
      <c r="H187" s="7">
        <f>IFERROR(INDEX('Master data'!$B$2:$CL$999,MATCH($B187,'Master data'!$A$2:$A$999,0),MATCH(H$1,'Master data'!$B$1:$CL$1,0)),"")</f>
        <v>0</v>
      </c>
      <c r="I187" s="7">
        <f>IFERROR(INDEX('Master data'!$B$2:$CL$999,MATCH($B187,'Master data'!$A$2:$A$999,0),MATCH(I$1,'Master data'!$B$1:$CL$1,0)),"")</f>
        <v>2283.1901441194605</v>
      </c>
      <c r="J187" s="7">
        <f>IFERROR(INDEX('Master data'!$B$2:$CL$999,MATCH($B187,'Master data'!$A$2:$A$999,0),MATCH(J$1,'Master data'!$B$1:$CL$1,0)),"")</f>
        <v>-5000</v>
      </c>
      <c r="K187" s="7">
        <f>IFERROR(INDEX('Master data'!$B$2:$CL$999,MATCH($B187,'Master data'!$A$2:$A$999,0),MATCH(K$1,'Master data'!$B$1:$CL$1,0)),"")</f>
        <v>0</v>
      </c>
      <c r="L187" s="7">
        <f>IFERROR(INDEX('Master data'!$B$2:$CL$999,MATCH($B187,'Master data'!$A$2:$A$999,0),MATCH(L$1,'Master data'!$B$1:$CL$1,0)),"")</f>
        <v>0</v>
      </c>
      <c r="M187" s="5">
        <f>IFERROR(INDEX('Master data'!$B$2:$CL$999,MATCH($B187,'Master data'!$A$2:$A$999,0),MATCH(M$1,'Master data'!$B$1:$CL$1,0)),"")</f>
        <v>49174.573434145263</v>
      </c>
      <c r="N187" s="28">
        <f>IFERROR(INDEX('Master data'!$B$2:$CL$999,MATCH($B187,'Master data'!$A$2:$A$999,0),MATCH(N$1,'Master data'!$B$1:$CL$1,0)),"")</f>
        <v>1.6E-2</v>
      </c>
      <c r="O187" s="7">
        <f>IFERROR(INDEX('Master data'!$B$2:$CL$999,MATCH($B187,'Master data'!$A$2:$A$999,0),MATCH(O$1,'Master data'!$B$1:$CL$1,0)),"")</f>
        <v>0</v>
      </c>
      <c r="P187" s="5">
        <f>IFERROR(INDEX('Master data'!$B$2:$CL$999,MATCH($B187,'Master data'!$A$2:$A$999,0),MATCH(P$1,'Master data'!$B$1:$CL$1,0)),"")</f>
        <v>2984000</v>
      </c>
      <c r="Q187" s="5">
        <f>IFERROR(INDEX('Master data'!$B$2:$CL$999,MATCH($B187,'Master data'!$A$2:$A$999,0),MATCH(Q$1,'Master data'!$B$1:$CL$1,0)),"")</f>
        <v>2984000</v>
      </c>
    </row>
    <row r="188" spans="1:17" x14ac:dyDescent="0.3">
      <c r="A188">
        <f t="shared" si="2"/>
        <v>186</v>
      </c>
      <c r="B188" t="str">
        <f>IF('Master data'!A188="","",'Master data'!A188)</f>
        <v xml:space="preserve">Andreas  Cornelius </v>
      </c>
      <c r="C188" t="str">
        <f>IFERROR(INDEX('Master data'!$B$2:$CL$999,MATCH($B188,'Master data'!$A$2:$A$999,0),MATCH(C$1,'Master data'!$B$1:$CL$1,0)),"")</f>
        <v>Denmark</v>
      </c>
      <c r="D188" t="str">
        <f>IFERROR(INDEX('Master data'!$B$2:$CL$999,MATCH($B188,'Master data'!$A$2:$A$999,0),MATCH(D$1,'Master data'!$B$1:$CL$1,0)),"")</f>
        <v>Striker</v>
      </c>
      <c r="E188" s="5">
        <f>IFERROR(INDEX('Master data'!$B$2:$CL$999,MATCH($B188,'Master data'!$A$2:$A$999,0),MATCH(E$1,'Master data'!$B$1:$CL$1,0)),"")</f>
        <v>2492000</v>
      </c>
      <c r="F188" s="7">
        <f>IFERROR(INDEX('Master data'!$B$2:$CL$999,MATCH($B188,'Master data'!$A$2:$A$999,0),MATCH(F$1,'Master data'!$B$1:$CL$1,0)),"")</f>
        <v>-5000</v>
      </c>
      <c r="G188" s="7">
        <f>IFERROR(INDEX('Master data'!$B$2:$CL$999,MATCH($B188,'Master data'!$A$2:$A$999,0),MATCH(G$1,'Master data'!$B$1:$CL$1,0)),"")</f>
        <v>-5000</v>
      </c>
      <c r="H188" s="7">
        <f>IFERROR(INDEX('Master data'!$B$2:$CL$999,MATCH($B188,'Master data'!$A$2:$A$999,0),MATCH(H$1,'Master data'!$B$1:$CL$1,0)),"")</f>
        <v>0</v>
      </c>
      <c r="I188" s="7">
        <f>IFERROR(INDEX('Master data'!$B$2:$CL$999,MATCH($B188,'Master data'!$A$2:$A$999,0),MATCH(I$1,'Master data'!$B$1:$CL$1,0)),"")</f>
        <v>-5000</v>
      </c>
      <c r="J188" s="7">
        <f>IFERROR(INDEX('Master data'!$B$2:$CL$999,MATCH($B188,'Master data'!$A$2:$A$999,0),MATCH(J$1,'Master data'!$B$1:$CL$1,0)),"")</f>
        <v>-5000</v>
      </c>
      <c r="K188" s="7">
        <f>IFERROR(INDEX('Master data'!$B$2:$CL$999,MATCH($B188,'Master data'!$A$2:$A$999,0),MATCH(K$1,'Master data'!$B$1:$CL$1,0)),"")</f>
        <v>0</v>
      </c>
      <c r="L188" s="7">
        <f>IFERROR(INDEX('Master data'!$B$2:$CL$999,MATCH($B188,'Master data'!$A$2:$A$999,0),MATCH(L$1,'Master data'!$B$1:$CL$1,0)),"")</f>
        <v>0</v>
      </c>
      <c r="M188" s="5">
        <f>IFERROR(INDEX('Master data'!$B$2:$CL$999,MATCH($B188,'Master data'!$A$2:$A$999,0),MATCH(M$1,'Master data'!$B$1:$CL$1,0)),"")</f>
        <v>-10802.469135802468</v>
      </c>
      <c r="N188" s="28">
        <f>IFERROR(INDEX('Master data'!$B$2:$CL$999,MATCH($B188,'Master data'!$A$2:$A$999,0),MATCH(N$1,'Master data'!$B$1:$CL$1,0)),"")</f>
        <v>-4.0000000000000001E-3</v>
      </c>
      <c r="O188" s="7">
        <f>IFERROR(INDEX('Master data'!$B$2:$CL$999,MATCH($B188,'Master data'!$A$2:$A$999,0),MATCH(O$1,'Master data'!$B$1:$CL$1,0)),"")</f>
        <v>0</v>
      </c>
      <c r="P188" s="5">
        <f>IFERROR(INDEX('Master data'!$B$2:$CL$999,MATCH($B188,'Master data'!$A$2:$A$999,0),MATCH(P$1,'Master data'!$B$1:$CL$1,0)),"")</f>
        <v>2492000</v>
      </c>
      <c r="Q188" s="5">
        <f>IFERROR(INDEX('Master data'!$B$2:$CL$999,MATCH($B188,'Master data'!$A$2:$A$999,0),MATCH(Q$1,'Master data'!$B$1:$CL$1,0)),"")</f>
        <v>2492000</v>
      </c>
    </row>
    <row r="189" spans="1:17" x14ac:dyDescent="0.3">
      <c r="A189">
        <f t="shared" si="2"/>
        <v>187</v>
      </c>
      <c r="B189" t="str">
        <f>IF('Master data'!A189="","",'Master data'!A189)</f>
        <v>Kasper Dolberg</v>
      </c>
      <c r="C189" t="str">
        <f>IFERROR(INDEX('Master data'!$B$2:$CL$999,MATCH($B189,'Master data'!$A$2:$A$999,0),MATCH(C$1,'Master data'!$B$1:$CL$1,0)),"")</f>
        <v>Denmark</v>
      </c>
      <c r="D189" t="str">
        <f>IFERROR(INDEX('Master data'!$B$2:$CL$999,MATCH($B189,'Master data'!$A$2:$A$999,0),MATCH(D$1,'Master data'!$B$1:$CL$1,0)),"")</f>
        <v>Striker</v>
      </c>
      <c r="E189" s="5">
        <f>IFERROR(INDEX('Master data'!$B$2:$CL$999,MATCH($B189,'Master data'!$A$2:$A$999,0),MATCH(E$1,'Master data'!$B$1:$CL$1,0)),"")</f>
        <v>3995000</v>
      </c>
      <c r="F189" s="7">
        <f>IFERROR(INDEX('Master data'!$B$2:$CL$999,MATCH($B189,'Master data'!$A$2:$A$999,0),MATCH(F$1,'Master data'!$B$1:$CL$1,0)),"")</f>
        <v>41363.378558187374</v>
      </c>
      <c r="G189" s="7">
        <f>IFERROR(INDEX('Master data'!$B$2:$CL$999,MATCH($B189,'Master data'!$A$2:$A$999,0),MATCH(G$1,'Master data'!$B$1:$CL$1,0)),"")</f>
        <v>75558.786910661074</v>
      </c>
      <c r="H189" s="7">
        <f>IFERROR(INDEX('Master data'!$B$2:$CL$999,MATCH($B189,'Master data'!$A$2:$A$999,0),MATCH(H$1,'Master data'!$B$1:$CL$1,0)),"")</f>
        <v>0</v>
      </c>
      <c r="I189" s="7">
        <f>IFERROR(INDEX('Master data'!$B$2:$CL$999,MATCH($B189,'Master data'!$A$2:$A$999,0),MATCH(I$1,'Master data'!$B$1:$CL$1,0)),"")</f>
        <v>11014.543947681454</v>
      </c>
      <c r="J189" s="7">
        <f>IFERROR(INDEX('Master data'!$B$2:$CL$999,MATCH($B189,'Master data'!$A$2:$A$999,0),MATCH(J$1,'Master data'!$B$1:$CL$1,0)),"")</f>
        <v>-5000</v>
      </c>
      <c r="K189" s="7">
        <f>IFERROR(INDEX('Master data'!$B$2:$CL$999,MATCH($B189,'Master data'!$A$2:$A$999,0),MATCH(K$1,'Master data'!$B$1:$CL$1,0)),"")</f>
        <v>0</v>
      </c>
      <c r="L189" s="7">
        <f>IFERROR(INDEX('Master data'!$B$2:$CL$999,MATCH($B189,'Master data'!$A$2:$A$999,0),MATCH(L$1,'Master data'!$B$1:$CL$1,0)),"")</f>
        <v>0</v>
      </c>
      <c r="M189" s="5">
        <f>IFERROR(INDEX('Master data'!$B$2:$CL$999,MATCH($B189,'Master data'!$A$2:$A$999,0),MATCH(M$1,'Master data'!$B$1:$CL$1,0)),"")</f>
        <v>94011.817421397907</v>
      </c>
      <c r="N189" s="28">
        <f>IFERROR(INDEX('Master data'!$B$2:$CL$999,MATCH($B189,'Master data'!$A$2:$A$999,0),MATCH(N$1,'Master data'!$B$1:$CL$1,0)),"")</f>
        <v>2.4E-2</v>
      </c>
      <c r="O189" s="7">
        <f>IFERROR(INDEX('Master data'!$B$2:$CL$999,MATCH($B189,'Master data'!$A$2:$A$999,0),MATCH(O$1,'Master data'!$B$1:$CL$1,0)),"")</f>
        <v>0</v>
      </c>
      <c r="P189" s="5">
        <f>IFERROR(INDEX('Master data'!$B$2:$CL$999,MATCH($B189,'Master data'!$A$2:$A$999,0),MATCH(P$1,'Master data'!$B$1:$CL$1,0)),"")</f>
        <v>3995000</v>
      </c>
      <c r="Q189" s="5">
        <f>IFERROR(INDEX('Master data'!$B$2:$CL$999,MATCH($B189,'Master data'!$A$2:$A$999,0),MATCH(Q$1,'Master data'!$B$1:$CL$1,0)),"")</f>
        <v>3995000</v>
      </c>
    </row>
    <row r="190" spans="1:17" x14ac:dyDescent="0.3">
      <c r="A190">
        <f t="shared" si="2"/>
        <v>188</v>
      </c>
      <c r="B190" t="str">
        <f>IF('Master data'!A190="","",'Master data'!A190)</f>
        <v>Tim Krul</v>
      </c>
      <c r="C190" t="str">
        <f>IFERROR(INDEX('Master data'!$B$2:$CL$999,MATCH($B190,'Master data'!$A$2:$A$999,0),MATCH(C$1,'Master data'!$B$1:$CL$1,0)),"")</f>
        <v>Netherlands</v>
      </c>
      <c r="D190" t="str">
        <f>IFERROR(INDEX('Master data'!$B$2:$CL$999,MATCH($B190,'Master data'!$A$2:$A$999,0),MATCH(D$1,'Master data'!$B$1:$CL$1,0)),"")</f>
        <v>Goalkeeper</v>
      </c>
      <c r="E190" s="5">
        <f>IFERROR(INDEX('Master data'!$B$2:$CL$999,MATCH($B190,'Master data'!$A$2:$A$999,0),MATCH(E$1,'Master data'!$B$1:$CL$1,0)),"")</f>
        <v>4995000</v>
      </c>
      <c r="F190" s="7">
        <f>IFERROR(INDEX('Master data'!$B$2:$CL$999,MATCH($B190,'Master data'!$A$2:$A$999,0),MATCH(F$1,'Master data'!$B$1:$CL$1,0)),"")</f>
        <v>36333.233379796831</v>
      </c>
      <c r="G190" s="7">
        <f>IFERROR(INDEX('Master data'!$B$2:$CL$999,MATCH($B190,'Master data'!$A$2:$A$999,0),MATCH(G$1,'Master data'!$B$1:$CL$1,0)),"")</f>
        <v>45648.320805243136</v>
      </c>
      <c r="H190" s="7">
        <f>IFERROR(INDEX('Master data'!$B$2:$CL$999,MATCH($B190,'Master data'!$A$2:$A$999,0),MATCH(H$1,'Master data'!$B$1:$CL$1,0)),"")</f>
        <v>0</v>
      </c>
      <c r="I190" s="7">
        <f>IFERROR(INDEX('Master data'!$B$2:$CL$999,MATCH($B190,'Master data'!$A$2:$A$999,0),MATCH(I$1,'Master data'!$B$1:$CL$1,0)),"")</f>
        <v>37445.757846162473</v>
      </c>
      <c r="J190" s="7">
        <f>IFERROR(INDEX('Master data'!$B$2:$CL$999,MATCH($B190,'Master data'!$A$2:$A$999,0),MATCH(J$1,'Master data'!$B$1:$CL$1,0)),"")</f>
        <v>-5000</v>
      </c>
      <c r="K190" s="7">
        <f>IFERROR(INDEX('Master data'!$B$2:$CL$999,MATCH($B190,'Master data'!$A$2:$A$999,0),MATCH(K$1,'Master data'!$B$1:$CL$1,0)),"")</f>
        <v>0</v>
      </c>
      <c r="L190" s="7">
        <f>IFERROR(INDEX('Master data'!$B$2:$CL$999,MATCH($B190,'Master data'!$A$2:$A$999,0),MATCH(L$1,'Master data'!$B$1:$CL$1,0)),"")</f>
        <v>0</v>
      </c>
      <c r="M190" s="5">
        <f>IFERROR(INDEX('Master data'!$B$2:$CL$999,MATCH($B190,'Master data'!$A$2:$A$999,0),MATCH(M$1,'Master data'!$B$1:$CL$1,0)),"")</f>
        <v>76872.832290797174</v>
      </c>
      <c r="N190" s="28">
        <f>IFERROR(INDEX('Master data'!$B$2:$CL$999,MATCH($B190,'Master data'!$A$2:$A$999,0),MATCH(N$1,'Master data'!$B$1:$CL$1,0)),"")</f>
        <v>1.4999999999999999E-2</v>
      </c>
      <c r="O190" s="7">
        <f>IFERROR(INDEX('Master data'!$B$2:$CL$999,MATCH($B190,'Master data'!$A$2:$A$999,0),MATCH(O$1,'Master data'!$B$1:$CL$1,0)),"")</f>
        <v>0</v>
      </c>
      <c r="P190" s="5">
        <f>IFERROR(INDEX('Master data'!$B$2:$CL$999,MATCH($B190,'Master data'!$A$2:$A$999,0),MATCH(P$1,'Master data'!$B$1:$CL$1,0)),"")</f>
        <v>4995000</v>
      </c>
      <c r="Q190" s="5">
        <f>IFERROR(INDEX('Master data'!$B$2:$CL$999,MATCH($B190,'Master data'!$A$2:$A$999,0),MATCH(Q$1,'Master data'!$B$1:$CL$1,0)),"")</f>
        <v>4995000</v>
      </c>
    </row>
    <row r="191" spans="1:17" x14ac:dyDescent="0.3">
      <c r="A191">
        <f t="shared" si="2"/>
        <v>189</v>
      </c>
      <c r="B191" t="str">
        <f>IF('Master data'!A191="","",'Master data'!A191)</f>
        <v>Daniel Wass</v>
      </c>
      <c r="C191" t="str">
        <f>IFERROR(INDEX('Master data'!$B$2:$CL$999,MATCH($B191,'Master data'!$A$2:$A$999,0),MATCH(C$1,'Master data'!$B$1:$CL$1,0)),"")</f>
        <v>Denmark</v>
      </c>
      <c r="D191" t="str">
        <f>IFERROR(INDEX('Master data'!$B$2:$CL$999,MATCH($B191,'Master data'!$A$2:$A$999,0),MATCH(D$1,'Master data'!$B$1:$CL$1,0)),"")</f>
        <v>Midfield</v>
      </c>
      <c r="E191" s="5">
        <f>IFERROR(INDEX('Master data'!$B$2:$CL$999,MATCH($B191,'Master data'!$A$2:$A$999,0),MATCH(E$1,'Master data'!$B$1:$CL$1,0)),"")</f>
        <v>3994000</v>
      </c>
      <c r="F191" s="7">
        <f>IFERROR(INDEX('Master data'!$B$2:$CL$999,MATCH($B191,'Master data'!$A$2:$A$999,0),MATCH(F$1,'Master data'!$B$1:$CL$1,0)),"")</f>
        <v>24706.287631986874</v>
      </c>
      <c r="G191" s="7">
        <f>IFERROR(INDEX('Master data'!$B$2:$CL$999,MATCH($B191,'Master data'!$A$2:$A$999,0),MATCH(G$1,'Master data'!$B$1:$CL$1,0)),"")</f>
        <v>51672.211680486434</v>
      </c>
      <c r="H191" s="7">
        <f>IFERROR(INDEX('Master data'!$B$2:$CL$999,MATCH($B191,'Master data'!$A$2:$A$999,0),MATCH(H$1,'Master data'!$B$1:$CL$1,0)),"")</f>
        <v>0</v>
      </c>
      <c r="I191" s="7">
        <f>IFERROR(INDEX('Master data'!$B$2:$CL$999,MATCH($B191,'Master data'!$A$2:$A$999,0),MATCH(I$1,'Master data'!$B$1:$CL$1,0)),"")</f>
        <v>637.9683765885602</v>
      </c>
      <c r="J191" s="7">
        <f>IFERROR(INDEX('Master data'!$B$2:$CL$999,MATCH($B191,'Master data'!$A$2:$A$999,0),MATCH(J$1,'Master data'!$B$1:$CL$1,0)),"")</f>
        <v>-5000</v>
      </c>
      <c r="K191" s="7">
        <f>IFERROR(INDEX('Master data'!$B$2:$CL$999,MATCH($B191,'Master data'!$A$2:$A$999,0),MATCH(K$1,'Master data'!$B$1:$CL$1,0)),"")</f>
        <v>0</v>
      </c>
      <c r="L191" s="7">
        <f>IFERROR(INDEX('Master data'!$B$2:$CL$999,MATCH($B191,'Master data'!$A$2:$A$999,0),MATCH(L$1,'Master data'!$B$1:$CL$1,0)),"")</f>
        <v>0</v>
      </c>
      <c r="M191" s="5">
        <f>IFERROR(INDEX('Master data'!$B$2:$CL$999,MATCH($B191,'Master data'!$A$2:$A$999,0),MATCH(M$1,'Master data'!$B$1:$CL$1,0)),"")</f>
        <v>58355.802098460859</v>
      </c>
      <c r="N191" s="28">
        <f>IFERROR(INDEX('Master data'!$B$2:$CL$999,MATCH($B191,'Master data'!$A$2:$A$999,0),MATCH(N$1,'Master data'!$B$1:$CL$1,0)),"")</f>
        <v>1.4999999999999999E-2</v>
      </c>
      <c r="O191" s="7">
        <f>IFERROR(INDEX('Master data'!$B$2:$CL$999,MATCH($B191,'Master data'!$A$2:$A$999,0),MATCH(O$1,'Master data'!$B$1:$CL$1,0)),"")</f>
        <v>0</v>
      </c>
      <c r="P191" s="5">
        <f>IFERROR(INDEX('Master data'!$B$2:$CL$999,MATCH($B191,'Master data'!$A$2:$A$999,0),MATCH(P$1,'Master data'!$B$1:$CL$1,0)),"")</f>
        <v>3994000</v>
      </c>
      <c r="Q191" s="5">
        <f>IFERROR(INDEX('Master data'!$B$2:$CL$999,MATCH($B191,'Master data'!$A$2:$A$999,0),MATCH(Q$1,'Master data'!$B$1:$CL$1,0)),"")</f>
        <v>3994000</v>
      </c>
    </row>
    <row r="192" spans="1:17" x14ac:dyDescent="0.3">
      <c r="A192">
        <f t="shared" si="2"/>
        <v>190</v>
      </c>
      <c r="B192" t="str">
        <f>IF('Master data'!A192="","",'Master data'!A192)</f>
        <v>Thomas Meunier</v>
      </c>
      <c r="C192" t="str">
        <f>IFERROR(INDEX('Master data'!$B$2:$CL$999,MATCH($B192,'Master data'!$A$2:$A$999,0),MATCH(C$1,'Master data'!$B$1:$CL$1,0)),"")</f>
        <v>Belgium</v>
      </c>
      <c r="D192" t="str">
        <f>IFERROR(INDEX('Master data'!$B$2:$CL$999,MATCH($B192,'Master data'!$A$2:$A$999,0),MATCH(D$1,'Master data'!$B$1:$CL$1,0)),"")</f>
        <v>Defense</v>
      </c>
      <c r="E192" s="5">
        <f>IFERROR(INDEX('Master data'!$B$2:$CL$999,MATCH($B192,'Master data'!$A$2:$A$999,0),MATCH(E$1,'Master data'!$B$1:$CL$1,0)),"")</f>
        <v>5302000</v>
      </c>
      <c r="F192" s="7">
        <f>IFERROR(INDEX('Master data'!$B$2:$CL$999,MATCH($B192,'Master data'!$A$2:$A$999,0),MATCH(F$1,'Master data'!$B$1:$CL$1,0)),"")</f>
        <v>50794.007505476213</v>
      </c>
      <c r="G192" s="7">
        <f>IFERROR(INDEX('Master data'!$B$2:$CL$999,MATCH($B192,'Master data'!$A$2:$A$999,0),MATCH(G$1,'Master data'!$B$1:$CL$1,0)),"")</f>
        <v>89683.799616376215</v>
      </c>
      <c r="H192" s="7">
        <f>IFERROR(INDEX('Master data'!$B$2:$CL$999,MATCH($B192,'Master data'!$A$2:$A$999,0),MATCH(H$1,'Master data'!$B$1:$CL$1,0)),"")</f>
        <v>0</v>
      </c>
      <c r="I192" s="7">
        <f>IFERROR(INDEX('Master data'!$B$2:$CL$999,MATCH($B192,'Master data'!$A$2:$A$999,0),MATCH(I$1,'Master data'!$B$1:$CL$1,0)),"")</f>
        <v>60952.527955907382</v>
      </c>
      <c r="J192" s="7">
        <f>IFERROR(INDEX('Master data'!$B$2:$CL$999,MATCH($B192,'Master data'!$A$2:$A$999,0),MATCH(J$1,'Master data'!$B$1:$CL$1,0)),"")</f>
        <v>3827.1490118893853</v>
      </c>
      <c r="K192" s="7">
        <f>IFERROR(INDEX('Master data'!$B$2:$CL$999,MATCH($B192,'Master data'!$A$2:$A$999,0),MATCH(K$1,'Master data'!$B$1:$CL$1,0)),"")</f>
        <v>0</v>
      </c>
      <c r="L192" s="7">
        <f>IFERROR(INDEX('Master data'!$B$2:$CL$999,MATCH($B192,'Master data'!$A$2:$A$999,0),MATCH(L$1,'Master data'!$B$1:$CL$1,0)),"")</f>
        <v>0</v>
      </c>
      <c r="M192" s="5">
        <f>IFERROR(INDEX('Master data'!$B$2:$CL$999,MATCH($B192,'Master data'!$A$2:$A$999,0),MATCH(M$1,'Master data'!$B$1:$CL$1,0)),"")</f>
        <v>129399.19558469007</v>
      </c>
      <c r="N192" s="28">
        <f>IFERROR(INDEX('Master data'!$B$2:$CL$999,MATCH($B192,'Master data'!$A$2:$A$999,0),MATCH(N$1,'Master data'!$B$1:$CL$1,0)),"")</f>
        <v>2.4E-2</v>
      </c>
      <c r="O192" s="7">
        <f>IFERROR(INDEX('Master data'!$B$2:$CL$999,MATCH($B192,'Master data'!$A$2:$A$999,0),MATCH(O$1,'Master data'!$B$1:$CL$1,0)),"")</f>
        <v>0</v>
      </c>
      <c r="P192" s="5">
        <f>IFERROR(INDEX('Master data'!$B$2:$CL$999,MATCH($B192,'Master data'!$A$2:$A$999,0),MATCH(P$1,'Master data'!$B$1:$CL$1,0)),"")</f>
        <v>5302000</v>
      </c>
      <c r="Q192" s="5">
        <f>IFERROR(INDEX('Master data'!$B$2:$CL$999,MATCH($B192,'Master data'!$A$2:$A$999,0),MATCH(Q$1,'Master data'!$B$1:$CL$1,0)),"")</f>
        <v>5302000</v>
      </c>
    </row>
    <row r="193" spans="1:17" x14ac:dyDescent="0.3">
      <c r="A193">
        <f t="shared" si="2"/>
        <v>191</v>
      </c>
      <c r="B193" t="str">
        <f>IF('Master data'!A193="","",'Master data'!A193)</f>
        <v>Denzel Dumfries</v>
      </c>
      <c r="C193" t="str">
        <f>IFERROR(INDEX('Master data'!$B$2:$CL$999,MATCH($B193,'Master data'!$A$2:$A$999,0),MATCH(C$1,'Master data'!$B$1:$CL$1,0)),"")</f>
        <v>Netherlands</v>
      </c>
      <c r="D193" t="str">
        <f>IFERROR(INDEX('Master data'!$B$2:$CL$999,MATCH($B193,'Master data'!$A$2:$A$999,0),MATCH(D$1,'Master data'!$B$1:$CL$1,0)),"")</f>
        <v>Defense</v>
      </c>
      <c r="E193" s="5">
        <f>IFERROR(INDEX('Master data'!$B$2:$CL$999,MATCH($B193,'Master data'!$A$2:$A$999,0),MATCH(E$1,'Master data'!$B$1:$CL$1,0)),"")</f>
        <v>3769000</v>
      </c>
      <c r="F193" s="7">
        <f>IFERROR(INDEX('Master data'!$B$2:$CL$999,MATCH($B193,'Master data'!$A$2:$A$999,0),MATCH(F$1,'Master data'!$B$1:$CL$1,0)),"")</f>
        <v>61108.5120133206</v>
      </c>
      <c r="G193" s="7">
        <f>IFERROR(INDEX('Master data'!$B$2:$CL$999,MATCH($B193,'Master data'!$A$2:$A$999,0),MATCH(G$1,'Master data'!$B$1:$CL$1,0)),"")</f>
        <v>86318.588048798061</v>
      </c>
      <c r="H193" s="7">
        <f>IFERROR(INDEX('Master data'!$B$2:$CL$999,MATCH($B193,'Master data'!$A$2:$A$999,0),MATCH(H$1,'Master data'!$B$1:$CL$1,0)),"")</f>
        <v>0</v>
      </c>
      <c r="I193" s="7">
        <f>IFERROR(INDEX('Master data'!$B$2:$CL$999,MATCH($B193,'Master data'!$A$2:$A$999,0),MATCH(I$1,'Master data'!$B$1:$CL$1,0)),"")</f>
        <v>69343.744010598137</v>
      </c>
      <c r="J193" s="7">
        <f>IFERROR(INDEX('Master data'!$B$2:$CL$999,MATCH($B193,'Master data'!$A$2:$A$999,0),MATCH(J$1,'Master data'!$B$1:$CL$1,0)),"")</f>
        <v>14056.588209358826</v>
      </c>
      <c r="K193" s="7">
        <f>IFERROR(INDEX('Master data'!$B$2:$CL$999,MATCH($B193,'Master data'!$A$2:$A$999,0),MATCH(K$1,'Master data'!$B$1:$CL$1,0)),"")</f>
        <v>0</v>
      </c>
      <c r="L193" s="7">
        <f>IFERROR(INDEX('Master data'!$B$2:$CL$999,MATCH($B193,'Master data'!$A$2:$A$999,0),MATCH(L$1,'Master data'!$B$1:$CL$1,0)),"")</f>
        <v>0</v>
      </c>
      <c r="M193" s="5">
        <f>IFERROR(INDEX('Master data'!$B$2:$CL$999,MATCH($B193,'Master data'!$A$2:$A$999,0),MATCH(M$1,'Master data'!$B$1:$CL$1,0)),"")</f>
        <v>141977.14191750815</v>
      </c>
      <c r="N193" s="28">
        <f>IFERROR(INDEX('Master data'!$B$2:$CL$999,MATCH($B193,'Master data'!$A$2:$A$999,0),MATCH(N$1,'Master data'!$B$1:$CL$1,0)),"")</f>
        <v>3.7999999999999999E-2</v>
      </c>
      <c r="O193" s="7">
        <f>IFERROR(INDEX('Master data'!$B$2:$CL$999,MATCH($B193,'Master data'!$A$2:$A$999,0),MATCH(O$1,'Master data'!$B$1:$CL$1,0)),"")</f>
        <v>0</v>
      </c>
      <c r="P193" s="5">
        <f>IFERROR(INDEX('Master data'!$B$2:$CL$999,MATCH($B193,'Master data'!$A$2:$A$999,0),MATCH(P$1,'Master data'!$B$1:$CL$1,0)),"")</f>
        <v>3769000</v>
      </c>
      <c r="Q193" s="5">
        <f>IFERROR(INDEX('Master data'!$B$2:$CL$999,MATCH($B193,'Master data'!$A$2:$A$999,0),MATCH(Q$1,'Master data'!$B$1:$CL$1,0)),"")</f>
        <v>3769000</v>
      </c>
    </row>
    <row r="194" spans="1:17" x14ac:dyDescent="0.3">
      <c r="A194">
        <f t="shared" si="2"/>
        <v>192</v>
      </c>
      <c r="B194" t="str">
        <f>IF('Master data'!A194="","",'Master data'!A194)</f>
        <v>Roman Yaremchuk</v>
      </c>
      <c r="C194" t="str">
        <f>IFERROR(INDEX('Master data'!$B$2:$CL$999,MATCH($B194,'Master data'!$A$2:$A$999,0),MATCH(C$1,'Master data'!$B$1:$CL$1,0)),"")</f>
        <v>Ukraine</v>
      </c>
      <c r="D194" t="str">
        <f>IFERROR(INDEX('Master data'!$B$2:$CL$999,MATCH($B194,'Master data'!$A$2:$A$999,0),MATCH(D$1,'Master data'!$B$1:$CL$1,0)),"")</f>
        <v>Striker</v>
      </c>
      <c r="E194" s="5">
        <f>IFERROR(INDEX('Master data'!$B$2:$CL$999,MATCH($B194,'Master data'!$A$2:$A$999,0),MATCH(E$1,'Master data'!$B$1:$CL$1,0)),"")</f>
        <v>4158000</v>
      </c>
      <c r="F194" s="7">
        <f>IFERROR(INDEX('Master data'!$B$2:$CL$999,MATCH($B194,'Master data'!$A$2:$A$999,0),MATCH(F$1,'Master data'!$B$1:$CL$1,0)),"")</f>
        <v>98880.885781470686</v>
      </c>
      <c r="G194" s="7">
        <f>IFERROR(INDEX('Master data'!$B$2:$CL$999,MATCH($B194,'Master data'!$A$2:$A$999,0),MATCH(G$1,'Master data'!$B$1:$CL$1,0)),"")</f>
        <v>69748.131334347723</v>
      </c>
      <c r="H194" s="7">
        <f>IFERROR(INDEX('Master data'!$B$2:$CL$999,MATCH($B194,'Master data'!$A$2:$A$999,0),MATCH(H$1,'Master data'!$B$1:$CL$1,0)),"")</f>
        <v>0</v>
      </c>
      <c r="I194" s="7">
        <f>IFERROR(INDEX('Master data'!$B$2:$CL$999,MATCH($B194,'Master data'!$A$2:$A$999,0),MATCH(I$1,'Master data'!$B$1:$CL$1,0)),"")</f>
        <v>47621.953182295925</v>
      </c>
      <c r="J194" s="7">
        <f>IFERROR(INDEX('Master data'!$B$2:$CL$999,MATCH($B194,'Master data'!$A$2:$A$999,0),MATCH(J$1,'Master data'!$B$1:$CL$1,0)),"")</f>
        <v>375.44591810357088</v>
      </c>
      <c r="K194" s="7">
        <f>IFERROR(INDEX('Master data'!$B$2:$CL$999,MATCH($B194,'Master data'!$A$2:$A$999,0),MATCH(K$1,'Master data'!$B$1:$CL$1,0)),"")</f>
        <v>0</v>
      </c>
      <c r="L194" s="7">
        <f>IFERROR(INDEX('Master data'!$B$2:$CL$999,MATCH($B194,'Master data'!$A$2:$A$999,0),MATCH(L$1,'Master data'!$B$1:$CL$1,0)),"")</f>
        <v>0</v>
      </c>
      <c r="M194" s="5">
        <f>IFERROR(INDEX('Master data'!$B$2:$CL$999,MATCH($B194,'Master data'!$A$2:$A$999,0),MATCH(M$1,'Master data'!$B$1:$CL$1,0)),"")</f>
        <v>159564.0105113415</v>
      </c>
      <c r="N194" s="28">
        <f>IFERROR(INDEX('Master data'!$B$2:$CL$999,MATCH($B194,'Master data'!$A$2:$A$999,0),MATCH(N$1,'Master data'!$B$1:$CL$1,0)),"")</f>
        <v>3.7999999999999999E-2</v>
      </c>
      <c r="O194" s="7">
        <f>IFERROR(INDEX('Master data'!$B$2:$CL$999,MATCH($B194,'Master data'!$A$2:$A$999,0),MATCH(O$1,'Master data'!$B$1:$CL$1,0)),"")</f>
        <v>0</v>
      </c>
      <c r="P194" s="5">
        <f>IFERROR(INDEX('Master data'!$B$2:$CL$999,MATCH($B194,'Master data'!$A$2:$A$999,0),MATCH(P$1,'Master data'!$B$1:$CL$1,0)),"")</f>
        <v>4158000</v>
      </c>
      <c r="Q194" s="5">
        <f>IFERROR(INDEX('Master data'!$B$2:$CL$999,MATCH($B194,'Master data'!$A$2:$A$999,0),MATCH(Q$1,'Master data'!$B$1:$CL$1,0)),"")</f>
        <v>4158000</v>
      </c>
    </row>
    <row r="195" spans="1:17" x14ac:dyDescent="0.3">
      <c r="A195">
        <f t="shared" ref="A195:A258" si="3">IF(B195="","",ROW()-2)</f>
        <v>193</v>
      </c>
      <c r="B195" t="str">
        <f>IF('Master data'!A195="","",'Master data'!A195)</f>
        <v>Leonardo Spinazzola</v>
      </c>
      <c r="C195" t="str">
        <f>IFERROR(INDEX('Master data'!$B$2:$CL$999,MATCH($B195,'Master data'!$A$2:$A$999,0),MATCH(C$1,'Master data'!$B$1:$CL$1,0)),"")</f>
        <v>Italy</v>
      </c>
      <c r="D195" t="str">
        <f>IFERROR(INDEX('Master data'!$B$2:$CL$999,MATCH($B195,'Master data'!$A$2:$A$999,0),MATCH(D$1,'Master data'!$B$1:$CL$1,0)),"")</f>
        <v>Defense</v>
      </c>
      <c r="E195" s="5">
        <f>IFERROR(INDEX('Master data'!$B$2:$CL$999,MATCH($B195,'Master data'!$A$2:$A$999,0),MATCH(E$1,'Master data'!$B$1:$CL$1,0)),"")</f>
        <v>3665000</v>
      </c>
      <c r="F195" s="7">
        <f>IFERROR(INDEX('Master data'!$B$2:$CL$999,MATCH($B195,'Master data'!$A$2:$A$999,0),MATCH(F$1,'Master data'!$B$1:$CL$1,0)),"")</f>
        <v>76979.665145759849</v>
      </c>
      <c r="G195" s="7">
        <f>IFERROR(INDEX('Master data'!$B$2:$CL$999,MATCH($B195,'Master data'!$A$2:$A$999,0),MATCH(G$1,'Master data'!$B$1:$CL$1,0)),"")</f>
        <v>83165.478034738248</v>
      </c>
      <c r="H195" s="7">
        <f>IFERROR(INDEX('Master data'!$B$2:$CL$999,MATCH($B195,'Master data'!$A$2:$A$999,0),MATCH(H$1,'Master data'!$B$1:$CL$1,0)),"")</f>
        <v>0</v>
      </c>
      <c r="I195" s="7">
        <f>IFERROR(INDEX('Master data'!$B$2:$CL$999,MATCH($B195,'Master data'!$A$2:$A$999,0),MATCH(I$1,'Master data'!$B$1:$CL$1,0)),"")</f>
        <v>72279.363728887402</v>
      </c>
      <c r="J195" s="7">
        <f>IFERROR(INDEX('Master data'!$B$2:$CL$999,MATCH($B195,'Master data'!$A$2:$A$999,0),MATCH(J$1,'Master data'!$B$1:$CL$1,0)),"")</f>
        <v>17039.208854448279</v>
      </c>
      <c r="K195" s="7">
        <f>IFERROR(INDEX('Master data'!$B$2:$CL$999,MATCH($B195,'Master data'!$A$2:$A$999,0),MATCH(K$1,'Master data'!$B$1:$CL$1,0)),"")</f>
        <v>0</v>
      </c>
      <c r="L195" s="7">
        <f>IFERROR(INDEX('Master data'!$B$2:$CL$999,MATCH($B195,'Master data'!$A$2:$A$999,0),MATCH(L$1,'Master data'!$B$1:$CL$1,0)),"")</f>
        <v>0</v>
      </c>
      <c r="M195" s="5">
        <f>IFERROR(INDEX('Master data'!$B$2:$CL$999,MATCH($B195,'Master data'!$A$2:$A$999,0),MATCH(M$1,'Master data'!$B$1:$CL$1,0)),"")</f>
        <v>157205.19459070225</v>
      </c>
      <c r="N195" s="28">
        <f>IFERROR(INDEX('Master data'!$B$2:$CL$999,MATCH($B195,'Master data'!$A$2:$A$999,0),MATCH(N$1,'Master data'!$B$1:$CL$1,0)),"")</f>
        <v>4.2999999999999997E-2</v>
      </c>
      <c r="O195" s="7">
        <f>IFERROR(INDEX('Master data'!$B$2:$CL$999,MATCH($B195,'Master data'!$A$2:$A$999,0),MATCH(O$1,'Master data'!$B$1:$CL$1,0)),"")</f>
        <v>0</v>
      </c>
      <c r="P195" s="5">
        <f>IFERROR(INDEX('Master data'!$B$2:$CL$999,MATCH($B195,'Master data'!$A$2:$A$999,0),MATCH(P$1,'Master data'!$B$1:$CL$1,0)),"")</f>
        <v>3665000</v>
      </c>
      <c r="Q195" s="5">
        <f>IFERROR(INDEX('Master data'!$B$2:$CL$999,MATCH($B195,'Master data'!$A$2:$A$999,0),MATCH(Q$1,'Master data'!$B$1:$CL$1,0)),"")</f>
        <v>3665000</v>
      </c>
    </row>
    <row r="196" spans="1:17" x14ac:dyDescent="0.3">
      <c r="A196">
        <f t="shared" si="3"/>
        <v>194</v>
      </c>
      <c r="B196" t="str">
        <f>IF('Master data'!A196="","",'Master data'!A196)</f>
        <v>Wout Weghorst</v>
      </c>
      <c r="C196" t="str">
        <f>IFERROR(INDEX('Master data'!$B$2:$CL$999,MATCH($B196,'Master data'!$A$2:$A$999,0),MATCH(C$1,'Master data'!$B$1:$CL$1,0)),"")</f>
        <v>Netherlands</v>
      </c>
      <c r="D196" t="str">
        <f>IFERROR(INDEX('Master data'!$B$2:$CL$999,MATCH($B196,'Master data'!$A$2:$A$999,0),MATCH(D$1,'Master data'!$B$1:$CL$1,0)),"")</f>
        <v>Striker</v>
      </c>
      <c r="E196" s="5">
        <f>IFERROR(INDEX('Master data'!$B$2:$CL$999,MATCH($B196,'Master data'!$A$2:$A$999,0),MATCH(E$1,'Master data'!$B$1:$CL$1,0)),"")</f>
        <v>5156000</v>
      </c>
      <c r="F196" s="7">
        <f>IFERROR(INDEX('Master data'!$B$2:$CL$999,MATCH($B196,'Master data'!$A$2:$A$999,0),MATCH(F$1,'Master data'!$B$1:$CL$1,0)),"")</f>
        <v>121520.77199856519</v>
      </c>
      <c r="G196" s="7">
        <f>IFERROR(INDEX('Master data'!$B$2:$CL$999,MATCH($B196,'Master data'!$A$2:$A$999,0),MATCH(G$1,'Master data'!$B$1:$CL$1,0)),"")</f>
        <v>160069.01242073881</v>
      </c>
      <c r="H196" s="7">
        <f>IFERROR(INDEX('Master data'!$B$2:$CL$999,MATCH($B196,'Master data'!$A$2:$A$999,0),MATCH(H$1,'Master data'!$B$1:$CL$1,0)),"")</f>
        <v>0</v>
      </c>
      <c r="I196" s="7">
        <f>IFERROR(INDEX('Master data'!$B$2:$CL$999,MATCH($B196,'Master data'!$A$2:$A$999,0),MATCH(I$1,'Master data'!$B$1:$CL$1,0)),"")</f>
        <v>133234.17147980808</v>
      </c>
      <c r="J196" s="7">
        <f>IFERROR(INDEX('Master data'!$B$2:$CL$999,MATCH($B196,'Master data'!$A$2:$A$999,0),MATCH(J$1,'Master data'!$B$1:$CL$1,0)),"")</f>
        <v>37506.145399477435</v>
      </c>
      <c r="K196" s="7">
        <f>IFERROR(INDEX('Master data'!$B$2:$CL$999,MATCH($B196,'Master data'!$A$2:$A$999,0),MATCH(K$1,'Master data'!$B$1:$CL$1,0)),"")</f>
        <v>0</v>
      </c>
      <c r="L196" s="7">
        <f>IFERROR(INDEX('Master data'!$B$2:$CL$999,MATCH($B196,'Master data'!$A$2:$A$999,0),MATCH(L$1,'Master data'!$B$1:$CL$1,0)),"")</f>
        <v>0</v>
      </c>
      <c r="M196" s="5">
        <f>IFERROR(INDEX('Master data'!$B$2:$CL$999,MATCH($B196,'Master data'!$A$2:$A$999,0),MATCH(M$1,'Master data'!$B$1:$CL$1,0)),"")</f>
        <v>275118.8598087742</v>
      </c>
      <c r="N196" s="28">
        <f>IFERROR(INDEX('Master data'!$B$2:$CL$999,MATCH($B196,'Master data'!$A$2:$A$999,0),MATCH(N$1,'Master data'!$B$1:$CL$1,0)),"")</f>
        <v>5.2999999999999999E-2</v>
      </c>
      <c r="O196" s="7">
        <f>IFERROR(INDEX('Master data'!$B$2:$CL$999,MATCH($B196,'Master data'!$A$2:$A$999,0),MATCH(O$1,'Master data'!$B$1:$CL$1,0)),"")</f>
        <v>0</v>
      </c>
      <c r="P196" s="5">
        <f>IFERROR(INDEX('Master data'!$B$2:$CL$999,MATCH($B196,'Master data'!$A$2:$A$999,0),MATCH(P$1,'Master data'!$B$1:$CL$1,0)),"")</f>
        <v>5156000</v>
      </c>
      <c r="Q196" s="5">
        <f>IFERROR(INDEX('Master data'!$B$2:$CL$999,MATCH($B196,'Master data'!$A$2:$A$999,0),MATCH(Q$1,'Master data'!$B$1:$CL$1,0)),"")</f>
        <v>5156000</v>
      </c>
    </row>
    <row r="197" spans="1:17" x14ac:dyDescent="0.3">
      <c r="A197">
        <f t="shared" si="3"/>
        <v>195</v>
      </c>
      <c r="B197" t="str">
        <f>IF('Master data'!A197="","",'Master data'!A197)</f>
        <v>Ruslan Malinovskyi</v>
      </c>
      <c r="C197" t="str">
        <f>IFERROR(INDEX('Master data'!$B$2:$CL$999,MATCH($B197,'Master data'!$A$2:$A$999,0),MATCH(C$1,'Master data'!$B$1:$CL$1,0)),"")</f>
        <v>Ukraine</v>
      </c>
      <c r="D197" t="str">
        <f>IFERROR(INDEX('Master data'!$B$2:$CL$999,MATCH($B197,'Master data'!$A$2:$A$999,0),MATCH(D$1,'Master data'!$B$1:$CL$1,0)),"")</f>
        <v>Midfield</v>
      </c>
      <c r="E197" s="5">
        <f>IFERROR(INDEX('Master data'!$B$2:$CL$999,MATCH($B197,'Master data'!$A$2:$A$999,0),MATCH(E$1,'Master data'!$B$1:$CL$1,0)),"")</f>
        <v>3538000</v>
      </c>
      <c r="F197" s="7">
        <f>IFERROR(INDEX('Master data'!$B$2:$CL$999,MATCH($B197,'Master data'!$A$2:$A$999,0),MATCH(F$1,'Master data'!$B$1:$CL$1,0)),"")</f>
        <v>117945.01569127679</v>
      </c>
      <c r="G197" s="7">
        <f>IFERROR(INDEX('Master data'!$B$2:$CL$999,MATCH($B197,'Master data'!$A$2:$A$999,0),MATCH(G$1,'Master data'!$B$1:$CL$1,0)),"")</f>
        <v>84119.931645898861</v>
      </c>
      <c r="H197" s="7">
        <f>IFERROR(INDEX('Master data'!$B$2:$CL$999,MATCH($B197,'Master data'!$A$2:$A$999,0),MATCH(H$1,'Master data'!$B$1:$CL$1,0)),"")</f>
        <v>0</v>
      </c>
      <c r="I197" s="7">
        <f>IFERROR(INDEX('Master data'!$B$2:$CL$999,MATCH($B197,'Master data'!$A$2:$A$999,0),MATCH(I$1,'Master data'!$B$1:$CL$1,0)),"")</f>
        <v>61191.488560403413</v>
      </c>
      <c r="J197" s="7">
        <f>IFERROR(INDEX('Master data'!$B$2:$CL$999,MATCH($B197,'Master data'!$A$2:$A$999,0),MATCH(J$1,'Master data'!$B$1:$CL$1,0)),"")</f>
        <v>9829.3830918745953</v>
      </c>
      <c r="K197" s="7">
        <f>IFERROR(INDEX('Master data'!$B$2:$CL$999,MATCH($B197,'Master data'!$A$2:$A$999,0),MATCH(K$1,'Master data'!$B$1:$CL$1,0)),"")</f>
        <v>0</v>
      </c>
      <c r="L197" s="7">
        <f>IFERROR(INDEX('Master data'!$B$2:$CL$999,MATCH($B197,'Master data'!$A$2:$A$999,0),MATCH(L$1,'Master data'!$B$1:$CL$1,0)),"")</f>
        <v>0</v>
      </c>
      <c r="M197" s="5">
        <f>IFERROR(INDEX('Master data'!$B$2:$CL$999,MATCH($B197,'Master data'!$A$2:$A$999,0),MATCH(M$1,'Master data'!$B$1:$CL$1,0)),"")</f>
        <v>194097.38808384733</v>
      </c>
      <c r="N197" s="28">
        <f>IFERROR(INDEX('Master data'!$B$2:$CL$999,MATCH($B197,'Master data'!$A$2:$A$999,0),MATCH(N$1,'Master data'!$B$1:$CL$1,0)),"")</f>
        <v>5.5E-2</v>
      </c>
      <c r="O197" s="7">
        <f>IFERROR(INDEX('Master data'!$B$2:$CL$999,MATCH($B197,'Master data'!$A$2:$A$999,0),MATCH(O$1,'Master data'!$B$1:$CL$1,0)),"")</f>
        <v>0</v>
      </c>
      <c r="P197" s="5">
        <f>IFERROR(INDEX('Master data'!$B$2:$CL$999,MATCH($B197,'Master data'!$A$2:$A$999,0),MATCH(P$1,'Master data'!$B$1:$CL$1,0)),"")</f>
        <v>3538000</v>
      </c>
      <c r="Q197" s="5">
        <f>IFERROR(INDEX('Master data'!$B$2:$CL$999,MATCH($B197,'Master data'!$A$2:$A$999,0),MATCH(Q$1,'Master data'!$B$1:$CL$1,0)),"")</f>
        <v>3538000</v>
      </c>
    </row>
    <row r="198" spans="1:17" x14ac:dyDescent="0.3">
      <c r="A198">
        <f t="shared" si="3"/>
        <v>196</v>
      </c>
      <c r="B198" t="str">
        <f>IF('Master data'!A198="","",'Master data'!A198)</f>
        <v>Marcel Sabitzer</v>
      </c>
      <c r="C198" t="str">
        <f>IFERROR(INDEX('Master data'!$B$2:$CL$999,MATCH($B198,'Master data'!$A$2:$A$999,0),MATCH(C$1,'Master data'!$B$1:$CL$1,0)),"")</f>
        <v>Austria</v>
      </c>
      <c r="D198" t="str">
        <f>IFERROR(INDEX('Master data'!$B$2:$CL$999,MATCH($B198,'Master data'!$A$2:$A$999,0),MATCH(D$1,'Master data'!$B$1:$CL$1,0)),"")</f>
        <v>Striker</v>
      </c>
      <c r="E198" s="5">
        <f>IFERROR(INDEX('Master data'!$B$2:$CL$999,MATCH($B198,'Master data'!$A$2:$A$999,0),MATCH(E$1,'Master data'!$B$1:$CL$1,0)),"")</f>
        <v>4104000</v>
      </c>
      <c r="F198" s="7">
        <f>IFERROR(INDEX('Master data'!$B$2:$CL$999,MATCH($B198,'Master data'!$A$2:$A$999,0),MATCH(F$1,'Master data'!$B$1:$CL$1,0)),"")</f>
        <v>14475.833269038909</v>
      </c>
      <c r="G198" s="7">
        <f>IFERROR(INDEX('Master data'!$B$2:$CL$999,MATCH($B198,'Master data'!$A$2:$A$999,0),MATCH(G$1,'Master data'!$B$1:$CL$1,0)),"")</f>
        <v>37954.455975209959</v>
      </c>
      <c r="H198" s="7">
        <f>IFERROR(INDEX('Master data'!$B$2:$CL$999,MATCH($B198,'Master data'!$A$2:$A$999,0),MATCH(H$1,'Master data'!$B$1:$CL$1,0)),"")</f>
        <v>0</v>
      </c>
      <c r="I198" s="7">
        <f>IFERROR(INDEX('Master data'!$B$2:$CL$999,MATCH($B198,'Master data'!$A$2:$A$999,0),MATCH(I$1,'Master data'!$B$1:$CL$1,0)),"")</f>
        <v>7479.0521546610325</v>
      </c>
      <c r="J198" s="7">
        <f>IFERROR(INDEX('Master data'!$B$2:$CL$999,MATCH($B198,'Master data'!$A$2:$A$999,0),MATCH(J$1,'Master data'!$B$1:$CL$1,0)),"")</f>
        <v>-5000</v>
      </c>
      <c r="K198" s="7">
        <f>IFERROR(INDEX('Master data'!$B$2:$CL$999,MATCH($B198,'Master data'!$A$2:$A$999,0),MATCH(K$1,'Master data'!$B$1:$CL$1,0)),"")</f>
        <v>0</v>
      </c>
      <c r="L198" s="7">
        <f>IFERROR(INDEX('Master data'!$B$2:$CL$999,MATCH($B198,'Master data'!$A$2:$A$999,0),MATCH(L$1,'Master data'!$B$1:$CL$1,0)),"")</f>
        <v>0</v>
      </c>
      <c r="M198" s="5">
        <f>IFERROR(INDEX('Master data'!$B$2:$CL$999,MATCH($B198,'Master data'!$A$2:$A$999,0),MATCH(M$1,'Master data'!$B$1:$CL$1,0)),"")</f>
        <v>41007.165051424119</v>
      </c>
      <c r="N198" s="28">
        <f>IFERROR(INDEX('Master data'!$B$2:$CL$999,MATCH($B198,'Master data'!$A$2:$A$999,0),MATCH(N$1,'Master data'!$B$1:$CL$1,0)),"")</f>
        <v>0.01</v>
      </c>
      <c r="O198" s="7">
        <f>IFERROR(INDEX('Master data'!$B$2:$CL$999,MATCH($B198,'Master data'!$A$2:$A$999,0),MATCH(O$1,'Master data'!$B$1:$CL$1,0)),"")</f>
        <v>0</v>
      </c>
      <c r="P198" s="5">
        <f>IFERROR(INDEX('Master data'!$B$2:$CL$999,MATCH($B198,'Master data'!$A$2:$A$999,0),MATCH(P$1,'Master data'!$B$1:$CL$1,0)),"")</f>
        <v>4104000</v>
      </c>
      <c r="Q198" s="5">
        <f>IFERROR(INDEX('Master data'!$B$2:$CL$999,MATCH($B198,'Master data'!$A$2:$A$999,0),MATCH(Q$1,'Master data'!$B$1:$CL$1,0)),"")</f>
        <v>4104000</v>
      </c>
    </row>
    <row r="199" spans="1:17" x14ac:dyDescent="0.3">
      <c r="A199">
        <f t="shared" si="3"/>
        <v>197</v>
      </c>
      <c r="B199" t="str">
        <f>IF('Master data'!A199="","",'Master data'!A199)</f>
        <v>Marko Arnautovic</v>
      </c>
      <c r="C199" t="str">
        <f>IFERROR(INDEX('Master data'!$B$2:$CL$999,MATCH($B199,'Master data'!$A$2:$A$999,0),MATCH(C$1,'Master data'!$B$1:$CL$1,0)),"")</f>
        <v>Austria</v>
      </c>
      <c r="D199" t="str">
        <f>IFERROR(INDEX('Master data'!$B$2:$CL$999,MATCH($B199,'Master data'!$A$2:$A$999,0),MATCH(D$1,'Master data'!$B$1:$CL$1,0)),"")</f>
        <v>Striker</v>
      </c>
      <c r="E199" s="5">
        <f>IFERROR(INDEX('Master data'!$B$2:$CL$999,MATCH($B199,'Master data'!$A$2:$A$999,0),MATCH(E$1,'Master data'!$B$1:$CL$1,0)),"")</f>
        <v>4652000</v>
      </c>
      <c r="F199" s="7">
        <f>IFERROR(INDEX('Master data'!$B$2:$CL$999,MATCH($B199,'Master data'!$A$2:$A$999,0),MATCH(F$1,'Master data'!$B$1:$CL$1,0)),"")</f>
        <v>-5000</v>
      </c>
      <c r="G199" s="7">
        <f>IFERROR(INDEX('Master data'!$B$2:$CL$999,MATCH($B199,'Master data'!$A$2:$A$999,0),MATCH(G$1,'Master data'!$B$1:$CL$1,0)),"")</f>
        <v>-5000</v>
      </c>
      <c r="H199" s="7">
        <f>IFERROR(INDEX('Master data'!$B$2:$CL$999,MATCH($B199,'Master data'!$A$2:$A$999,0),MATCH(H$1,'Master data'!$B$1:$CL$1,0)),"")</f>
        <v>0</v>
      </c>
      <c r="I199" s="7">
        <f>IFERROR(INDEX('Master data'!$B$2:$CL$999,MATCH($B199,'Master data'!$A$2:$A$999,0),MATCH(I$1,'Master data'!$B$1:$CL$1,0)),"")</f>
        <v>-5000</v>
      </c>
      <c r="J199" s="7">
        <f>IFERROR(INDEX('Master data'!$B$2:$CL$999,MATCH($B199,'Master data'!$A$2:$A$999,0),MATCH(J$1,'Master data'!$B$1:$CL$1,0)),"")</f>
        <v>-5000</v>
      </c>
      <c r="K199" s="7">
        <f>IFERROR(INDEX('Master data'!$B$2:$CL$999,MATCH($B199,'Master data'!$A$2:$A$999,0),MATCH(K$1,'Master data'!$B$1:$CL$1,0)),"")</f>
        <v>0</v>
      </c>
      <c r="L199" s="7">
        <f>IFERROR(INDEX('Master data'!$B$2:$CL$999,MATCH($B199,'Master data'!$A$2:$A$999,0),MATCH(L$1,'Master data'!$B$1:$CL$1,0)),"")</f>
        <v>0</v>
      </c>
      <c r="M199" s="5">
        <f>IFERROR(INDEX('Master data'!$B$2:$CL$999,MATCH($B199,'Master data'!$A$2:$A$999,0),MATCH(M$1,'Master data'!$B$1:$CL$1,0)),"")</f>
        <v>-10802.469135802468</v>
      </c>
      <c r="N199" s="28">
        <f>IFERROR(INDEX('Master data'!$B$2:$CL$999,MATCH($B199,'Master data'!$A$2:$A$999,0),MATCH(N$1,'Master data'!$B$1:$CL$1,0)),"")</f>
        <v>-2E-3</v>
      </c>
      <c r="O199" s="7">
        <f>IFERROR(INDEX('Master data'!$B$2:$CL$999,MATCH($B199,'Master data'!$A$2:$A$999,0),MATCH(O$1,'Master data'!$B$1:$CL$1,0)),"")</f>
        <v>0</v>
      </c>
      <c r="P199" s="5">
        <f>IFERROR(INDEX('Master data'!$B$2:$CL$999,MATCH($B199,'Master data'!$A$2:$A$999,0),MATCH(P$1,'Master data'!$B$1:$CL$1,0)),"")</f>
        <v>4652000</v>
      </c>
      <c r="Q199" s="5">
        <f>IFERROR(INDEX('Master data'!$B$2:$CL$999,MATCH($B199,'Master data'!$A$2:$A$999,0),MATCH(Q$1,'Master data'!$B$1:$CL$1,0)),"")</f>
        <v>4652000</v>
      </c>
    </row>
    <row r="200" spans="1:17" x14ac:dyDescent="0.3">
      <c r="A200">
        <f t="shared" si="3"/>
        <v>198</v>
      </c>
      <c r="B200" t="str">
        <f>IF('Master data'!A200="","",'Master data'!A200)</f>
        <v>Domagoj Bradarić</v>
      </c>
      <c r="C200" t="str">
        <f>IFERROR(INDEX('Master data'!$B$2:$CL$999,MATCH($B200,'Master data'!$A$2:$A$999,0),MATCH(C$1,'Master data'!$B$1:$CL$1,0)),"")</f>
        <v>Croatia</v>
      </c>
      <c r="D200" t="str">
        <f>IFERROR(INDEX('Master data'!$B$2:$CL$999,MATCH($B200,'Master data'!$A$2:$A$999,0),MATCH(D$1,'Master data'!$B$1:$CL$1,0)),"")</f>
        <v>Defense</v>
      </c>
      <c r="E200" s="5">
        <f>IFERROR(INDEX('Master data'!$B$2:$CL$999,MATCH($B200,'Master data'!$A$2:$A$999,0),MATCH(E$1,'Master data'!$B$1:$CL$1,0)),"")</f>
        <v>1995000</v>
      </c>
      <c r="F200" s="7">
        <f>IFERROR(INDEX('Master data'!$B$2:$CL$999,MATCH($B200,'Master data'!$A$2:$A$999,0),MATCH(F$1,'Master data'!$B$1:$CL$1,0)),"")</f>
        <v>12897.060187331914</v>
      </c>
      <c r="G200" s="7">
        <f>IFERROR(INDEX('Master data'!$B$2:$CL$999,MATCH($B200,'Master data'!$A$2:$A$999,0),MATCH(G$1,'Master data'!$B$1:$CL$1,0)),"")</f>
        <v>13922.582946842664</v>
      </c>
      <c r="H200" s="7">
        <f>IFERROR(INDEX('Master data'!$B$2:$CL$999,MATCH($B200,'Master data'!$A$2:$A$999,0),MATCH(H$1,'Master data'!$B$1:$CL$1,0)),"")</f>
        <v>0</v>
      </c>
      <c r="I200" s="7">
        <f>IFERROR(INDEX('Master data'!$B$2:$CL$999,MATCH($B200,'Master data'!$A$2:$A$999,0),MATCH(I$1,'Master data'!$B$1:$CL$1,0)),"")</f>
        <v>1714.4479765820925</v>
      </c>
      <c r="J200" s="7">
        <f>IFERROR(INDEX('Master data'!$B$2:$CL$999,MATCH($B200,'Master data'!$A$2:$A$999,0),MATCH(J$1,'Master data'!$B$1:$CL$1,0)),"")</f>
        <v>-5000</v>
      </c>
      <c r="K200" s="7">
        <f>IFERROR(INDEX('Master data'!$B$2:$CL$999,MATCH($B200,'Master data'!$A$2:$A$999,0),MATCH(K$1,'Master data'!$B$1:$CL$1,0)),"")</f>
        <v>0</v>
      </c>
      <c r="L200" s="7">
        <f>IFERROR(INDEX('Master data'!$B$2:$CL$999,MATCH($B200,'Master data'!$A$2:$A$999,0),MATCH(L$1,'Master data'!$B$1:$CL$1,0)),"")</f>
        <v>0</v>
      </c>
      <c r="M200" s="5">
        <f>IFERROR(INDEX('Master data'!$B$2:$CL$999,MATCH($B200,'Master data'!$A$2:$A$999,0),MATCH(M$1,'Master data'!$B$1:$CL$1,0)),"")</f>
        <v>21699.11241655999</v>
      </c>
      <c r="N200" s="28">
        <f>IFERROR(INDEX('Master data'!$B$2:$CL$999,MATCH($B200,'Master data'!$A$2:$A$999,0),MATCH(N$1,'Master data'!$B$1:$CL$1,0)),"")</f>
        <v>1.0999999999999999E-2</v>
      </c>
      <c r="O200" s="7">
        <f>IFERROR(INDEX('Master data'!$B$2:$CL$999,MATCH($B200,'Master data'!$A$2:$A$999,0),MATCH(O$1,'Master data'!$B$1:$CL$1,0)),"")</f>
        <v>0</v>
      </c>
      <c r="P200" s="5">
        <f>IFERROR(INDEX('Master data'!$B$2:$CL$999,MATCH($B200,'Master data'!$A$2:$A$999,0),MATCH(P$1,'Master data'!$B$1:$CL$1,0)),"")</f>
        <v>1995000</v>
      </c>
      <c r="Q200" s="5">
        <f>IFERROR(INDEX('Master data'!$B$2:$CL$999,MATCH($B200,'Master data'!$A$2:$A$999,0),MATCH(Q$1,'Master data'!$B$1:$CL$1,0)),"")</f>
        <v>1995000</v>
      </c>
    </row>
    <row r="201" spans="1:17" x14ac:dyDescent="0.3">
      <c r="A201">
        <f t="shared" si="3"/>
        <v>199</v>
      </c>
      <c r="B201" t="str">
        <f>IF('Master data'!A201="","",'Master data'!A201)</f>
        <v>Andrej Kramaric</v>
      </c>
      <c r="C201" t="str">
        <f>IFERROR(INDEX('Master data'!$B$2:$CL$999,MATCH($B201,'Master data'!$A$2:$A$999,0),MATCH(C$1,'Master data'!$B$1:$CL$1,0)),"")</f>
        <v>Croatia</v>
      </c>
      <c r="D201" t="str">
        <f>IFERROR(INDEX('Master data'!$B$2:$CL$999,MATCH($B201,'Master data'!$A$2:$A$999,0),MATCH(D$1,'Master data'!$B$1:$CL$1,0)),"")</f>
        <v>Striker</v>
      </c>
      <c r="E201" s="5">
        <f>IFERROR(INDEX('Master data'!$B$2:$CL$999,MATCH($B201,'Master data'!$A$2:$A$999,0),MATCH(E$1,'Master data'!$B$1:$CL$1,0)),"")</f>
        <v>4984000</v>
      </c>
      <c r="F201" s="7">
        <f>IFERROR(INDEX('Master data'!$B$2:$CL$999,MATCH($B201,'Master data'!$A$2:$A$999,0),MATCH(F$1,'Master data'!$B$1:$CL$1,0)),"")</f>
        <v>79948.446876600428</v>
      </c>
      <c r="G201" s="7">
        <f>IFERROR(INDEX('Master data'!$B$2:$CL$999,MATCH($B201,'Master data'!$A$2:$A$999,0),MATCH(G$1,'Master data'!$B$1:$CL$1,0)),"")</f>
        <v>85738.188960609681</v>
      </c>
      <c r="H201" s="7">
        <f>IFERROR(INDEX('Master data'!$B$2:$CL$999,MATCH($B201,'Master data'!$A$2:$A$999,0),MATCH(H$1,'Master data'!$B$1:$CL$1,0)),"")</f>
        <v>0</v>
      </c>
      <c r="I201" s="7">
        <f>IFERROR(INDEX('Master data'!$B$2:$CL$999,MATCH($B201,'Master data'!$A$2:$A$999,0),MATCH(I$1,'Master data'!$B$1:$CL$1,0)),"")</f>
        <v>36020.202067777282</v>
      </c>
      <c r="J201" s="7">
        <f>IFERROR(INDEX('Master data'!$B$2:$CL$999,MATCH($B201,'Master data'!$A$2:$A$999,0),MATCH(J$1,'Master data'!$B$1:$CL$1,0)),"")</f>
        <v>-5000</v>
      </c>
      <c r="K201" s="7">
        <f>IFERROR(INDEX('Master data'!$B$2:$CL$999,MATCH($B201,'Master data'!$A$2:$A$999,0),MATCH(K$1,'Master data'!$B$1:$CL$1,0)),"")</f>
        <v>0</v>
      </c>
      <c r="L201" s="7">
        <f>IFERROR(INDEX('Master data'!$B$2:$CL$999,MATCH($B201,'Master data'!$A$2:$A$999,0),MATCH(L$1,'Master data'!$B$1:$CL$1,0)),"")</f>
        <v>0</v>
      </c>
      <c r="M201" s="5">
        <f>IFERROR(INDEX('Master data'!$B$2:$CL$999,MATCH($B201,'Master data'!$A$2:$A$999,0),MATCH(M$1,'Master data'!$B$1:$CL$1,0)),"")</f>
        <v>146792.23766054583</v>
      </c>
      <c r="N201" s="28">
        <f>IFERROR(INDEX('Master data'!$B$2:$CL$999,MATCH($B201,'Master data'!$A$2:$A$999,0),MATCH(N$1,'Master data'!$B$1:$CL$1,0)),"")</f>
        <v>2.9000000000000001E-2</v>
      </c>
      <c r="O201" s="7">
        <f>IFERROR(INDEX('Master data'!$B$2:$CL$999,MATCH($B201,'Master data'!$A$2:$A$999,0),MATCH(O$1,'Master data'!$B$1:$CL$1,0)),"")</f>
        <v>0</v>
      </c>
      <c r="P201" s="5">
        <f>IFERROR(INDEX('Master data'!$B$2:$CL$999,MATCH($B201,'Master data'!$A$2:$A$999,0),MATCH(P$1,'Master data'!$B$1:$CL$1,0)),"")</f>
        <v>4984000</v>
      </c>
      <c r="Q201" s="5">
        <f>IFERROR(INDEX('Master data'!$B$2:$CL$999,MATCH($B201,'Master data'!$A$2:$A$999,0),MATCH(Q$1,'Master data'!$B$1:$CL$1,0)),"")</f>
        <v>4984000</v>
      </c>
    </row>
    <row r="202" spans="1:17" x14ac:dyDescent="0.3">
      <c r="A202">
        <f t="shared" si="3"/>
        <v>200</v>
      </c>
      <c r="B202" t="str">
        <f>IF('Master data'!A202="","",'Master data'!A202)</f>
        <v>Mislav Oršić</v>
      </c>
      <c r="C202" t="str">
        <f>IFERROR(INDEX('Master data'!$B$2:$CL$999,MATCH($B202,'Master data'!$A$2:$A$999,0),MATCH(C$1,'Master data'!$B$1:$CL$1,0)),"")</f>
        <v>Croatia</v>
      </c>
      <c r="D202" t="str">
        <f>IFERROR(INDEX('Master data'!$B$2:$CL$999,MATCH($B202,'Master data'!$A$2:$A$999,0),MATCH(D$1,'Master data'!$B$1:$CL$1,0)),"")</f>
        <v>Striker</v>
      </c>
      <c r="E202" s="5">
        <f>IFERROR(INDEX('Master data'!$B$2:$CL$999,MATCH($B202,'Master data'!$A$2:$A$999,0),MATCH(E$1,'Master data'!$B$1:$CL$1,0)),"")</f>
        <v>2995000</v>
      </c>
      <c r="F202" s="7">
        <f>IFERROR(INDEX('Master data'!$B$2:$CL$999,MATCH($B202,'Master data'!$A$2:$A$999,0),MATCH(F$1,'Master data'!$B$1:$CL$1,0)),"")</f>
        <v>-5000</v>
      </c>
      <c r="G202" s="7">
        <f>IFERROR(INDEX('Master data'!$B$2:$CL$999,MATCH($B202,'Master data'!$A$2:$A$999,0),MATCH(G$1,'Master data'!$B$1:$CL$1,0)),"")</f>
        <v>-5000</v>
      </c>
      <c r="H202" s="7">
        <f>IFERROR(INDEX('Master data'!$B$2:$CL$999,MATCH($B202,'Master data'!$A$2:$A$999,0),MATCH(H$1,'Master data'!$B$1:$CL$1,0)),"")</f>
        <v>0</v>
      </c>
      <c r="I202" s="7">
        <f>IFERROR(INDEX('Master data'!$B$2:$CL$999,MATCH($B202,'Master data'!$A$2:$A$999,0),MATCH(I$1,'Master data'!$B$1:$CL$1,0)),"")</f>
        <v>-5000</v>
      </c>
      <c r="J202" s="7">
        <f>IFERROR(INDEX('Master data'!$B$2:$CL$999,MATCH($B202,'Master data'!$A$2:$A$999,0),MATCH(J$1,'Master data'!$B$1:$CL$1,0)),"")</f>
        <v>-5000</v>
      </c>
      <c r="K202" s="7">
        <f>IFERROR(INDEX('Master data'!$B$2:$CL$999,MATCH($B202,'Master data'!$A$2:$A$999,0),MATCH(K$1,'Master data'!$B$1:$CL$1,0)),"")</f>
        <v>0</v>
      </c>
      <c r="L202" s="7">
        <f>IFERROR(INDEX('Master data'!$B$2:$CL$999,MATCH($B202,'Master data'!$A$2:$A$999,0),MATCH(L$1,'Master data'!$B$1:$CL$1,0)),"")</f>
        <v>0</v>
      </c>
      <c r="M202" s="5">
        <f>IFERROR(INDEX('Master data'!$B$2:$CL$999,MATCH($B202,'Master data'!$A$2:$A$999,0),MATCH(M$1,'Master data'!$B$1:$CL$1,0)),"")</f>
        <v>-10802.469135802468</v>
      </c>
      <c r="N202" s="28">
        <f>IFERROR(INDEX('Master data'!$B$2:$CL$999,MATCH($B202,'Master data'!$A$2:$A$999,0),MATCH(N$1,'Master data'!$B$1:$CL$1,0)),"")</f>
        <v>-4.0000000000000001E-3</v>
      </c>
      <c r="O202" s="7">
        <f>IFERROR(INDEX('Master data'!$B$2:$CL$999,MATCH($B202,'Master data'!$A$2:$A$999,0),MATCH(O$1,'Master data'!$B$1:$CL$1,0)),"")</f>
        <v>0</v>
      </c>
      <c r="P202" s="5">
        <f>IFERROR(INDEX('Master data'!$B$2:$CL$999,MATCH($B202,'Master data'!$A$2:$A$999,0),MATCH(P$1,'Master data'!$B$1:$CL$1,0)),"")</f>
        <v>2995000</v>
      </c>
      <c r="Q202" s="5">
        <f>IFERROR(INDEX('Master data'!$B$2:$CL$999,MATCH($B202,'Master data'!$A$2:$A$999,0),MATCH(Q$1,'Master data'!$B$1:$CL$1,0)),"")</f>
        <v>2995000</v>
      </c>
    </row>
    <row r="203" spans="1:17" x14ac:dyDescent="0.3">
      <c r="A203">
        <f t="shared" si="3"/>
        <v>201</v>
      </c>
      <c r="B203" t="str">
        <f>IF('Master data'!A203="","",'Master data'!A203)</f>
        <v>Salvatore Sirigu</v>
      </c>
      <c r="C203" t="str">
        <f>IFERROR(INDEX('Master data'!$B$2:$CL$999,MATCH($B203,'Master data'!$A$2:$A$999,0),MATCH(C$1,'Master data'!$B$1:$CL$1,0)),"")</f>
        <v>Italy</v>
      </c>
      <c r="D203" t="str">
        <f>IFERROR(INDEX('Master data'!$B$2:$CL$999,MATCH($B203,'Master data'!$A$2:$A$999,0),MATCH(D$1,'Master data'!$B$1:$CL$1,0)),"")</f>
        <v>Goalkeeper</v>
      </c>
      <c r="E203" s="5">
        <f>IFERROR(INDEX('Master data'!$B$2:$CL$999,MATCH($B203,'Master data'!$A$2:$A$999,0),MATCH(E$1,'Master data'!$B$1:$CL$1,0)),"")</f>
        <v>4495000</v>
      </c>
      <c r="F203" s="7">
        <f>IFERROR(INDEX('Master data'!$B$2:$CL$999,MATCH($B203,'Master data'!$A$2:$A$999,0),MATCH(F$1,'Master data'!$B$1:$CL$1,0)),"")</f>
        <v>41179.723396211804</v>
      </c>
      <c r="G203" s="7">
        <f>IFERROR(INDEX('Master data'!$B$2:$CL$999,MATCH($B203,'Master data'!$A$2:$A$999,0),MATCH(G$1,'Master data'!$B$1:$CL$1,0)),"")</f>
        <v>41233.844057697483</v>
      </c>
      <c r="H203" s="7">
        <f>IFERROR(INDEX('Master data'!$B$2:$CL$999,MATCH($B203,'Master data'!$A$2:$A$999,0),MATCH(H$1,'Master data'!$B$1:$CL$1,0)),"")</f>
        <v>0</v>
      </c>
      <c r="I203" s="7">
        <f>IFERROR(INDEX('Master data'!$B$2:$CL$999,MATCH($B203,'Master data'!$A$2:$A$999,0),MATCH(I$1,'Master data'!$B$1:$CL$1,0)),"")</f>
        <v>35489.485496381334</v>
      </c>
      <c r="J203" s="7">
        <f>IFERROR(INDEX('Master data'!$B$2:$CL$999,MATCH($B203,'Master data'!$A$2:$A$999,0),MATCH(J$1,'Master data'!$B$1:$CL$1,0)),"")</f>
        <v>-4943.9437298208722</v>
      </c>
      <c r="K203" s="7">
        <f>IFERROR(INDEX('Master data'!$B$2:$CL$999,MATCH($B203,'Master data'!$A$2:$A$999,0),MATCH(K$1,'Master data'!$B$1:$CL$1,0)),"")</f>
        <v>0</v>
      </c>
      <c r="L203" s="7">
        <f>IFERROR(INDEX('Master data'!$B$2:$CL$999,MATCH($B203,'Master data'!$A$2:$A$999,0),MATCH(L$1,'Master data'!$B$1:$CL$1,0)),"")</f>
        <v>0</v>
      </c>
      <c r="M203" s="5">
        <f>IFERROR(INDEX('Master data'!$B$2:$CL$999,MATCH($B203,'Master data'!$A$2:$A$999,0),MATCH(M$1,'Master data'!$B$1:$CL$1,0)),"")</f>
        <v>78207.77440055355</v>
      </c>
      <c r="N203" s="28">
        <f>IFERROR(INDEX('Master data'!$B$2:$CL$999,MATCH($B203,'Master data'!$A$2:$A$999,0),MATCH(N$1,'Master data'!$B$1:$CL$1,0)),"")</f>
        <v>1.7000000000000001E-2</v>
      </c>
      <c r="O203" s="7">
        <f>IFERROR(INDEX('Master data'!$B$2:$CL$999,MATCH($B203,'Master data'!$A$2:$A$999,0),MATCH(O$1,'Master data'!$B$1:$CL$1,0)),"")</f>
        <v>0</v>
      </c>
      <c r="P203" s="5">
        <f>IFERROR(INDEX('Master data'!$B$2:$CL$999,MATCH($B203,'Master data'!$A$2:$A$999,0),MATCH(P$1,'Master data'!$B$1:$CL$1,0)),"")</f>
        <v>4495000</v>
      </c>
      <c r="Q203" s="5">
        <f>IFERROR(INDEX('Master data'!$B$2:$CL$999,MATCH($B203,'Master data'!$A$2:$A$999,0),MATCH(Q$1,'Master data'!$B$1:$CL$1,0)),"")</f>
        <v>4495000</v>
      </c>
    </row>
    <row r="204" spans="1:17" x14ac:dyDescent="0.3">
      <c r="A204">
        <f t="shared" si="3"/>
        <v>202</v>
      </c>
      <c r="B204" t="str">
        <f>IF('Master data'!A204="","",'Master data'!A204)</f>
        <v>Alex Meret</v>
      </c>
      <c r="C204" t="str">
        <f>IFERROR(INDEX('Master data'!$B$2:$CL$999,MATCH($B204,'Master data'!$A$2:$A$999,0),MATCH(C$1,'Master data'!$B$1:$CL$1,0)),"")</f>
        <v>Italy</v>
      </c>
      <c r="D204" t="str">
        <f>IFERROR(INDEX('Master data'!$B$2:$CL$999,MATCH($B204,'Master data'!$A$2:$A$999,0),MATCH(D$1,'Master data'!$B$1:$CL$1,0)),"")</f>
        <v>Goalkeeper</v>
      </c>
      <c r="E204" s="5">
        <f>IFERROR(INDEX('Master data'!$B$2:$CL$999,MATCH($B204,'Master data'!$A$2:$A$999,0),MATCH(E$1,'Master data'!$B$1:$CL$1,0)),"")</f>
        <v>4495000</v>
      </c>
      <c r="F204" s="7">
        <f>IFERROR(INDEX('Master data'!$B$2:$CL$999,MATCH($B204,'Master data'!$A$2:$A$999,0),MATCH(F$1,'Master data'!$B$1:$CL$1,0)),"")</f>
        <v>41179.723396211804</v>
      </c>
      <c r="G204" s="7">
        <f>IFERROR(INDEX('Master data'!$B$2:$CL$999,MATCH($B204,'Master data'!$A$2:$A$999,0),MATCH(G$1,'Master data'!$B$1:$CL$1,0)),"")</f>
        <v>41233.844057697483</v>
      </c>
      <c r="H204" s="7">
        <f>IFERROR(INDEX('Master data'!$B$2:$CL$999,MATCH($B204,'Master data'!$A$2:$A$999,0),MATCH(H$1,'Master data'!$B$1:$CL$1,0)),"")</f>
        <v>0</v>
      </c>
      <c r="I204" s="7">
        <f>IFERROR(INDEX('Master data'!$B$2:$CL$999,MATCH($B204,'Master data'!$A$2:$A$999,0),MATCH(I$1,'Master data'!$B$1:$CL$1,0)),"")</f>
        <v>35489.485496381334</v>
      </c>
      <c r="J204" s="7">
        <f>IFERROR(INDEX('Master data'!$B$2:$CL$999,MATCH($B204,'Master data'!$A$2:$A$999,0),MATCH(J$1,'Master data'!$B$1:$CL$1,0)),"")</f>
        <v>-4943.9437298208722</v>
      </c>
      <c r="K204" s="7">
        <f>IFERROR(INDEX('Master data'!$B$2:$CL$999,MATCH($B204,'Master data'!$A$2:$A$999,0),MATCH(K$1,'Master data'!$B$1:$CL$1,0)),"")</f>
        <v>0</v>
      </c>
      <c r="L204" s="7">
        <f>IFERROR(INDEX('Master data'!$B$2:$CL$999,MATCH($B204,'Master data'!$A$2:$A$999,0),MATCH(L$1,'Master data'!$B$1:$CL$1,0)),"")</f>
        <v>0</v>
      </c>
      <c r="M204" s="5">
        <f>IFERROR(INDEX('Master data'!$B$2:$CL$999,MATCH($B204,'Master data'!$A$2:$A$999,0),MATCH(M$1,'Master data'!$B$1:$CL$1,0)),"")</f>
        <v>78207.77440055355</v>
      </c>
      <c r="N204" s="28">
        <f>IFERROR(INDEX('Master data'!$B$2:$CL$999,MATCH($B204,'Master data'!$A$2:$A$999,0),MATCH(N$1,'Master data'!$B$1:$CL$1,0)),"")</f>
        <v>1.7000000000000001E-2</v>
      </c>
      <c r="O204" s="7">
        <f>IFERROR(INDEX('Master data'!$B$2:$CL$999,MATCH($B204,'Master data'!$A$2:$A$999,0),MATCH(O$1,'Master data'!$B$1:$CL$1,0)),"")</f>
        <v>0</v>
      </c>
      <c r="P204" s="5">
        <f>IFERROR(INDEX('Master data'!$B$2:$CL$999,MATCH($B204,'Master data'!$A$2:$A$999,0),MATCH(P$1,'Master data'!$B$1:$CL$1,0)),"")</f>
        <v>4495000</v>
      </c>
      <c r="Q204" s="5">
        <f>IFERROR(INDEX('Master data'!$B$2:$CL$999,MATCH($B204,'Master data'!$A$2:$A$999,0),MATCH(Q$1,'Master data'!$B$1:$CL$1,0)),"")</f>
        <v>4495000</v>
      </c>
    </row>
    <row r="205" spans="1:17" x14ac:dyDescent="0.3">
      <c r="A205">
        <f t="shared" si="3"/>
        <v>203</v>
      </c>
      <c r="B205" t="str">
        <f>IF('Master data'!A205="","",'Master data'!A205)</f>
        <v>Leonardo Bonucci</v>
      </c>
      <c r="C205" t="str">
        <f>IFERROR(INDEX('Master data'!$B$2:$CL$999,MATCH($B205,'Master data'!$A$2:$A$999,0),MATCH(C$1,'Master data'!$B$1:$CL$1,0)),"")</f>
        <v>Italy</v>
      </c>
      <c r="D205" t="str">
        <f>IFERROR(INDEX('Master data'!$B$2:$CL$999,MATCH($B205,'Master data'!$A$2:$A$999,0),MATCH(D$1,'Master data'!$B$1:$CL$1,0)),"")</f>
        <v>Defense</v>
      </c>
      <c r="E205" s="5">
        <f>IFERROR(INDEX('Master data'!$B$2:$CL$999,MATCH($B205,'Master data'!$A$2:$A$999,0),MATCH(E$1,'Master data'!$B$1:$CL$1,0)),"")</f>
        <v>4112000</v>
      </c>
      <c r="F205" s="7">
        <f>IFERROR(INDEX('Master data'!$B$2:$CL$999,MATCH($B205,'Master data'!$A$2:$A$999,0),MATCH(F$1,'Master data'!$B$1:$CL$1,0)),"")</f>
        <v>73970.878879922326</v>
      </c>
      <c r="G205" s="7">
        <f>IFERROR(INDEX('Master data'!$B$2:$CL$999,MATCH($B205,'Master data'!$A$2:$A$999,0),MATCH(G$1,'Master data'!$B$1:$CL$1,0)),"")</f>
        <v>80152.312999669724</v>
      </c>
      <c r="H205" s="7">
        <f>IFERROR(INDEX('Master data'!$B$2:$CL$999,MATCH($B205,'Master data'!$A$2:$A$999,0),MATCH(H$1,'Master data'!$B$1:$CL$1,0)),"")</f>
        <v>0</v>
      </c>
      <c r="I205" s="7">
        <f>IFERROR(INDEX('Master data'!$B$2:$CL$999,MATCH($B205,'Master data'!$A$2:$A$999,0),MATCH(I$1,'Master data'!$B$1:$CL$1,0)),"")</f>
        <v>69178.847278806017</v>
      </c>
      <c r="J205" s="7">
        <f>IFERROR(INDEX('Master data'!$B$2:$CL$999,MATCH($B205,'Master data'!$A$2:$A$999,0),MATCH(J$1,'Master data'!$B$1:$CL$1,0)),"")</f>
        <v>13324.666804653833</v>
      </c>
      <c r="K205" s="7">
        <f>IFERROR(INDEX('Master data'!$B$2:$CL$999,MATCH($B205,'Master data'!$A$2:$A$999,0),MATCH(K$1,'Master data'!$B$1:$CL$1,0)),"")</f>
        <v>0</v>
      </c>
      <c r="L205" s="7">
        <f>IFERROR(INDEX('Master data'!$B$2:$CL$999,MATCH($B205,'Master data'!$A$2:$A$999,0),MATCH(L$1,'Master data'!$B$1:$CL$1,0)),"")</f>
        <v>0</v>
      </c>
      <c r="M205" s="5">
        <f>IFERROR(INDEX('Master data'!$B$2:$CL$999,MATCH($B205,'Master data'!$A$2:$A$999,0),MATCH(M$1,'Master data'!$B$1:$CL$1,0)),"")</f>
        <v>150535.22339286024</v>
      </c>
      <c r="N205" s="28">
        <f>IFERROR(INDEX('Master data'!$B$2:$CL$999,MATCH($B205,'Master data'!$A$2:$A$999,0),MATCH(N$1,'Master data'!$B$1:$CL$1,0)),"")</f>
        <v>3.6999999999999998E-2</v>
      </c>
      <c r="O205" s="7">
        <f>IFERROR(INDEX('Master data'!$B$2:$CL$999,MATCH($B205,'Master data'!$A$2:$A$999,0),MATCH(O$1,'Master data'!$B$1:$CL$1,0)),"")</f>
        <v>0</v>
      </c>
      <c r="P205" s="5">
        <f>IFERROR(INDEX('Master data'!$B$2:$CL$999,MATCH($B205,'Master data'!$A$2:$A$999,0),MATCH(P$1,'Master data'!$B$1:$CL$1,0)),"")</f>
        <v>4112000</v>
      </c>
      <c r="Q205" s="5">
        <f>IFERROR(INDEX('Master data'!$B$2:$CL$999,MATCH($B205,'Master data'!$A$2:$A$999,0),MATCH(Q$1,'Master data'!$B$1:$CL$1,0)),"")</f>
        <v>4112000</v>
      </c>
    </row>
    <row r="206" spans="1:17" x14ac:dyDescent="0.3">
      <c r="A206">
        <f t="shared" si="3"/>
        <v>204</v>
      </c>
      <c r="B206" t="str">
        <f>IF('Master data'!A206="","",'Master data'!A206)</f>
        <v>Giorgio Chiellini</v>
      </c>
      <c r="C206" t="str">
        <f>IFERROR(INDEX('Master data'!$B$2:$CL$999,MATCH($B206,'Master data'!$A$2:$A$999,0),MATCH(C$1,'Master data'!$B$1:$CL$1,0)),"")</f>
        <v>Italy</v>
      </c>
      <c r="D206" t="str">
        <f>IFERROR(INDEX('Master data'!$B$2:$CL$999,MATCH($B206,'Master data'!$A$2:$A$999,0),MATCH(D$1,'Master data'!$B$1:$CL$1,0)),"")</f>
        <v>Defense</v>
      </c>
      <c r="E206" s="5">
        <f>IFERROR(INDEX('Master data'!$B$2:$CL$999,MATCH($B206,'Master data'!$A$2:$A$999,0),MATCH(E$1,'Master data'!$B$1:$CL$1,0)),"")</f>
        <v>4622000</v>
      </c>
      <c r="F206" s="7">
        <f>IFERROR(INDEX('Master data'!$B$2:$CL$999,MATCH($B206,'Master data'!$A$2:$A$999,0),MATCH(F$1,'Master data'!$B$1:$CL$1,0)),"")</f>
        <v>20731.479560074706</v>
      </c>
      <c r="G206" s="7">
        <f>IFERROR(INDEX('Master data'!$B$2:$CL$999,MATCH($B206,'Master data'!$A$2:$A$999,0),MATCH(G$1,'Master data'!$B$1:$CL$1,0)),"")</f>
        <v>20782.688766114181</v>
      </c>
      <c r="H206" s="7">
        <f>IFERROR(INDEX('Master data'!$B$2:$CL$999,MATCH($B206,'Master data'!$A$2:$A$999,0),MATCH(H$1,'Master data'!$B$1:$CL$1,0)),"")</f>
        <v>0</v>
      </c>
      <c r="I206" s="7">
        <f>IFERROR(INDEX('Master data'!$B$2:$CL$999,MATCH($B206,'Master data'!$A$2:$A$999,0),MATCH(I$1,'Master data'!$B$1:$CL$1,0)),"")</f>
        <v>16334.667557338256</v>
      </c>
      <c r="J206" s="7">
        <f>IFERROR(INDEX('Master data'!$B$2:$CL$999,MATCH($B206,'Master data'!$A$2:$A$999,0),MATCH(J$1,'Master data'!$B$1:$CL$1,0)),"")</f>
        <v>-5000</v>
      </c>
      <c r="K206" s="7">
        <f>IFERROR(INDEX('Master data'!$B$2:$CL$999,MATCH($B206,'Master data'!$A$2:$A$999,0),MATCH(K$1,'Master data'!$B$1:$CL$1,0)),"")</f>
        <v>0</v>
      </c>
      <c r="L206" s="7">
        <f>IFERROR(INDEX('Master data'!$B$2:$CL$999,MATCH($B206,'Master data'!$A$2:$A$999,0),MATCH(L$1,'Master data'!$B$1:$CL$1,0)),"")</f>
        <v>0</v>
      </c>
      <c r="M206" s="5">
        <f>IFERROR(INDEX('Master data'!$B$2:$CL$999,MATCH($B206,'Master data'!$A$2:$A$999,0),MATCH(M$1,'Master data'!$B$1:$CL$1,0)),"")</f>
        <v>38438.852581633764</v>
      </c>
      <c r="N206" s="28">
        <f>IFERROR(INDEX('Master data'!$B$2:$CL$999,MATCH($B206,'Master data'!$A$2:$A$999,0),MATCH(N$1,'Master data'!$B$1:$CL$1,0)),"")</f>
        <v>8.0000000000000002E-3</v>
      </c>
      <c r="O206" s="7">
        <f>IFERROR(INDEX('Master data'!$B$2:$CL$999,MATCH($B206,'Master data'!$A$2:$A$999,0),MATCH(O$1,'Master data'!$B$1:$CL$1,0)),"")</f>
        <v>0</v>
      </c>
      <c r="P206" s="5">
        <f>IFERROR(INDEX('Master data'!$B$2:$CL$999,MATCH($B206,'Master data'!$A$2:$A$999,0),MATCH(P$1,'Master data'!$B$1:$CL$1,0)),"")</f>
        <v>4622000</v>
      </c>
      <c r="Q206" s="5">
        <f>IFERROR(INDEX('Master data'!$B$2:$CL$999,MATCH($B206,'Master data'!$A$2:$A$999,0),MATCH(Q$1,'Master data'!$B$1:$CL$1,0)),"")</f>
        <v>4622000</v>
      </c>
    </row>
    <row r="207" spans="1:17" x14ac:dyDescent="0.3">
      <c r="A207">
        <f t="shared" si="3"/>
        <v>205</v>
      </c>
      <c r="B207" t="str">
        <f>IF('Master data'!A207="","",'Master data'!A207)</f>
        <v>Francesco Acerbi</v>
      </c>
      <c r="C207" t="str">
        <f>IFERROR(INDEX('Master data'!$B$2:$CL$999,MATCH($B207,'Master data'!$A$2:$A$999,0),MATCH(C$1,'Master data'!$B$1:$CL$1,0)),"")</f>
        <v>Italy</v>
      </c>
      <c r="D207" t="str">
        <f>IFERROR(INDEX('Master data'!$B$2:$CL$999,MATCH($B207,'Master data'!$A$2:$A$999,0),MATCH(D$1,'Master data'!$B$1:$CL$1,0)),"")</f>
        <v>Defense</v>
      </c>
      <c r="E207" s="5">
        <f>IFERROR(INDEX('Master data'!$B$2:$CL$999,MATCH($B207,'Master data'!$A$2:$A$999,0),MATCH(E$1,'Master data'!$B$1:$CL$1,0)),"")</f>
        <v>3495000</v>
      </c>
      <c r="F207" s="7">
        <f>IFERROR(INDEX('Master data'!$B$2:$CL$999,MATCH($B207,'Master data'!$A$2:$A$999,0),MATCH(F$1,'Master data'!$B$1:$CL$1,0)),"")</f>
        <v>64147.632372511442</v>
      </c>
      <c r="G207" s="7">
        <f>IFERROR(INDEX('Master data'!$B$2:$CL$999,MATCH($B207,'Master data'!$A$2:$A$999,0),MATCH(G$1,'Master data'!$B$1:$CL$1,0)),"")</f>
        <v>69272.683575503906</v>
      </c>
      <c r="H207" s="7">
        <f>IFERROR(INDEX('Master data'!$B$2:$CL$999,MATCH($B207,'Master data'!$A$2:$A$999,0),MATCH(H$1,'Master data'!$B$1:$CL$1,0)),"")</f>
        <v>0</v>
      </c>
      <c r="I207" s="7">
        <f>IFERROR(INDEX('Master data'!$B$2:$CL$999,MATCH($B207,'Master data'!$A$2:$A$999,0),MATCH(I$1,'Master data'!$B$1:$CL$1,0)),"")</f>
        <v>59928.566955385271</v>
      </c>
      <c r="J207" s="7">
        <f>IFERROR(INDEX('Master data'!$B$2:$CL$999,MATCH($B207,'Master data'!$A$2:$A$999,0),MATCH(J$1,'Master data'!$B$1:$CL$1,0)),"")</f>
        <v>11874.600585288488</v>
      </c>
      <c r="K207" s="7">
        <f>IFERROR(INDEX('Master data'!$B$2:$CL$999,MATCH($B207,'Master data'!$A$2:$A$999,0),MATCH(K$1,'Master data'!$B$1:$CL$1,0)),"")</f>
        <v>0</v>
      </c>
      <c r="L207" s="7">
        <f>IFERROR(INDEX('Master data'!$B$2:$CL$999,MATCH($B207,'Master data'!$A$2:$A$999,0),MATCH(L$1,'Master data'!$B$1:$CL$1,0)),"")</f>
        <v>0</v>
      </c>
      <c r="M207" s="5">
        <f>IFERROR(INDEX('Master data'!$B$2:$CL$999,MATCH($B207,'Master data'!$A$2:$A$999,0),MATCH(M$1,'Master data'!$B$1:$CL$1,0)),"")</f>
        <v>130431.63396968518</v>
      </c>
      <c r="N207" s="28">
        <f>IFERROR(INDEX('Master data'!$B$2:$CL$999,MATCH($B207,'Master data'!$A$2:$A$999,0),MATCH(N$1,'Master data'!$B$1:$CL$1,0)),"")</f>
        <v>3.6999999999999998E-2</v>
      </c>
      <c r="O207" s="7">
        <f>IFERROR(INDEX('Master data'!$B$2:$CL$999,MATCH($B207,'Master data'!$A$2:$A$999,0),MATCH(O$1,'Master data'!$B$1:$CL$1,0)),"")</f>
        <v>0</v>
      </c>
      <c r="P207" s="5">
        <f>IFERROR(INDEX('Master data'!$B$2:$CL$999,MATCH($B207,'Master data'!$A$2:$A$999,0),MATCH(P$1,'Master data'!$B$1:$CL$1,0)),"")</f>
        <v>3495000</v>
      </c>
      <c r="Q207" s="5">
        <f>IFERROR(INDEX('Master data'!$B$2:$CL$999,MATCH($B207,'Master data'!$A$2:$A$999,0),MATCH(Q$1,'Master data'!$B$1:$CL$1,0)),"")</f>
        <v>3495000</v>
      </c>
    </row>
    <row r="208" spans="1:17" x14ac:dyDescent="0.3">
      <c r="A208">
        <f t="shared" si="3"/>
        <v>206</v>
      </c>
      <c r="B208" t="str">
        <f>IF('Master data'!A208="","",'Master data'!A208)</f>
        <v>Giovanni Di Lorenzo</v>
      </c>
      <c r="C208" t="str">
        <f>IFERROR(INDEX('Master data'!$B$2:$CL$999,MATCH($B208,'Master data'!$A$2:$A$999,0),MATCH(C$1,'Master data'!$B$1:$CL$1,0)),"")</f>
        <v>Italy</v>
      </c>
      <c r="D208" t="str">
        <f>IFERROR(INDEX('Master data'!$B$2:$CL$999,MATCH($B208,'Master data'!$A$2:$A$999,0),MATCH(D$1,'Master data'!$B$1:$CL$1,0)),"")</f>
        <v>Defense</v>
      </c>
      <c r="E208" s="5">
        <f>IFERROR(INDEX('Master data'!$B$2:$CL$999,MATCH($B208,'Master data'!$A$2:$A$999,0),MATCH(E$1,'Master data'!$B$1:$CL$1,0)),"")</f>
        <v>2562000</v>
      </c>
      <c r="F208" s="7">
        <f>IFERROR(INDEX('Master data'!$B$2:$CL$999,MATCH($B208,'Master data'!$A$2:$A$999,0),MATCH(F$1,'Master data'!$B$1:$CL$1,0)),"")</f>
        <v>73837.531512815971</v>
      </c>
      <c r="G208" s="7">
        <f>IFERROR(INDEX('Master data'!$B$2:$CL$999,MATCH($B208,'Master data'!$A$2:$A$999,0),MATCH(G$1,'Master data'!$B$1:$CL$1,0)),"")</f>
        <v>80013.134931669047</v>
      </c>
      <c r="H208" s="7">
        <f>IFERROR(INDEX('Master data'!$B$2:$CL$999,MATCH($B208,'Master data'!$A$2:$A$999,0),MATCH(H$1,'Master data'!$B$1:$CL$1,0)),"")</f>
        <v>0</v>
      </c>
      <c r="I208" s="7">
        <f>IFERROR(INDEX('Master data'!$B$2:$CL$999,MATCH($B208,'Master data'!$A$2:$A$999,0),MATCH(I$1,'Master data'!$B$1:$CL$1,0)),"")</f>
        <v>70065.785067734381</v>
      </c>
      <c r="J208" s="7">
        <f>IFERROR(INDEX('Master data'!$B$2:$CL$999,MATCH($B208,'Master data'!$A$2:$A$999,0),MATCH(J$1,'Master data'!$B$1:$CL$1,0)),"")</f>
        <v>21409.75812459705</v>
      </c>
      <c r="K208" s="7">
        <f>IFERROR(INDEX('Master data'!$B$2:$CL$999,MATCH($B208,'Master data'!$A$2:$A$999,0),MATCH(K$1,'Master data'!$B$1:$CL$1,0)),"")</f>
        <v>0</v>
      </c>
      <c r="L208" s="7">
        <f>IFERROR(INDEX('Master data'!$B$2:$CL$999,MATCH($B208,'Master data'!$A$2:$A$999,0),MATCH(L$1,'Master data'!$B$1:$CL$1,0)),"")</f>
        <v>0</v>
      </c>
      <c r="M208" s="5">
        <f>IFERROR(INDEX('Master data'!$B$2:$CL$999,MATCH($B208,'Master data'!$A$2:$A$999,0),MATCH(M$1,'Master data'!$B$1:$CL$1,0)),"")</f>
        <v>152168.94210453579</v>
      </c>
      <c r="N208" s="28">
        <f>IFERROR(INDEX('Master data'!$B$2:$CL$999,MATCH($B208,'Master data'!$A$2:$A$999,0),MATCH(N$1,'Master data'!$B$1:$CL$1,0)),"")</f>
        <v>5.8999999999999997E-2</v>
      </c>
      <c r="O208" s="7">
        <f>IFERROR(INDEX('Master data'!$B$2:$CL$999,MATCH($B208,'Master data'!$A$2:$A$999,0),MATCH(O$1,'Master data'!$B$1:$CL$1,0)),"")</f>
        <v>0</v>
      </c>
      <c r="P208" s="5">
        <f>IFERROR(INDEX('Master data'!$B$2:$CL$999,MATCH($B208,'Master data'!$A$2:$A$999,0),MATCH(P$1,'Master data'!$B$1:$CL$1,0)),"")</f>
        <v>2562000</v>
      </c>
      <c r="Q208" s="5">
        <f>IFERROR(INDEX('Master data'!$B$2:$CL$999,MATCH($B208,'Master data'!$A$2:$A$999,0),MATCH(Q$1,'Master data'!$B$1:$CL$1,0)),"")</f>
        <v>2562000</v>
      </c>
    </row>
    <row r="209" spans="1:17" x14ac:dyDescent="0.3">
      <c r="A209">
        <f t="shared" si="3"/>
        <v>207</v>
      </c>
      <c r="B209" t="str">
        <f>IF('Master data'!A209="","",'Master data'!A209)</f>
        <v>Alessandro Bastoni</v>
      </c>
      <c r="C209" t="str">
        <f>IFERROR(INDEX('Master data'!$B$2:$CL$999,MATCH($B209,'Master data'!$A$2:$A$999,0),MATCH(C$1,'Master data'!$B$1:$CL$1,0)),"")</f>
        <v>Italy</v>
      </c>
      <c r="D209" t="str">
        <f>IFERROR(INDEX('Master data'!$B$2:$CL$999,MATCH($B209,'Master data'!$A$2:$A$999,0),MATCH(D$1,'Master data'!$B$1:$CL$1,0)),"")</f>
        <v>Defense</v>
      </c>
      <c r="E209" s="5">
        <f>IFERROR(INDEX('Master data'!$B$2:$CL$999,MATCH($B209,'Master data'!$A$2:$A$999,0),MATCH(E$1,'Master data'!$B$1:$CL$1,0)),"")</f>
        <v>3495000</v>
      </c>
      <c r="F209" s="7">
        <f>IFERROR(INDEX('Master data'!$B$2:$CL$999,MATCH($B209,'Master data'!$A$2:$A$999,0),MATCH(F$1,'Master data'!$B$1:$CL$1,0)),"")</f>
        <v>20731.479560074706</v>
      </c>
      <c r="G209" s="7">
        <f>IFERROR(INDEX('Master data'!$B$2:$CL$999,MATCH($B209,'Master data'!$A$2:$A$999,0),MATCH(G$1,'Master data'!$B$1:$CL$1,0)),"")</f>
        <v>20782.688766114181</v>
      </c>
      <c r="H209" s="7">
        <f>IFERROR(INDEX('Master data'!$B$2:$CL$999,MATCH($B209,'Master data'!$A$2:$A$999,0),MATCH(H$1,'Master data'!$B$1:$CL$1,0)),"")</f>
        <v>0</v>
      </c>
      <c r="I209" s="7">
        <f>IFERROR(INDEX('Master data'!$B$2:$CL$999,MATCH($B209,'Master data'!$A$2:$A$999,0),MATCH(I$1,'Master data'!$B$1:$CL$1,0)),"")</f>
        <v>17071.957276964426</v>
      </c>
      <c r="J209" s="7">
        <f>IFERROR(INDEX('Master data'!$B$2:$CL$999,MATCH($B209,'Master data'!$A$2:$A$999,0),MATCH(J$1,'Master data'!$B$1:$CL$1,0)),"")</f>
        <v>-5000</v>
      </c>
      <c r="K209" s="7">
        <f>IFERROR(INDEX('Master data'!$B$2:$CL$999,MATCH($B209,'Master data'!$A$2:$A$999,0),MATCH(K$1,'Master data'!$B$1:$CL$1,0)),"")</f>
        <v>0</v>
      </c>
      <c r="L209" s="7">
        <f>IFERROR(INDEX('Master data'!$B$2:$CL$999,MATCH($B209,'Master data'!$A$2:$A$999,0),MATCH(L$1,'Master data'!$B$1:$CL$1,0)),"")</f>
        <v>0</v>
      </c>
      <c r="M209" s="5">
        <f>IFERROR(INDEX('Master data'!$B$2:$CL$999,MATCH($B209,'Master data'!$A$2:$A$999,0),MATCH(M$1,'Master data'!$B$1:$CL$1,0)),"")</f>
        <v>38657.308794856333</v>
      </c>
      <c r="N209" s="28">
        <f>IFERROR(INDEX('Master data'!$B$2:$CL$999,MATCH($B209,'Master data'!$A$2:$A$999,0),MATCH(N$1,'Master data'!$B$1:$CL$1,0)),"")</f>
        <v>1.0999999999999999E-2</v>
      </c>
      <c r="O209" s="7">
        <f>IFERROR(INDEX('Master data'!$B$2:$CL$999,MATCH($B209,'Master data'!$A$2:$A$999,0),MATCH(O$1,'Master data'!$B$1:$CL$1,0)),"")</f>
        <v>0</v>
      </c>
      <c r="P209" s="5">
        <f>IFERROR(INDEX('Master data'!$B$2:$CL$999,MATCH($B209,'Master data'!$A$2:$A$999,0),MATCH(P$1,'Master data'!$B$1:$CL$1,0)),"")</f>
        <v>3495000</v>
      </c>
      <c r="Q209" s="5">
        <f>IFERROR(INDEX('Master data'!$B$2:$CL$999,MATCH($B209,'Master data'!$A$2:$A$999,0),MATCH(Q$1,'Master data'!$B$1:$CL$1,0)),"")</f>
        <v>3495000</v>
      </c>
    </row>
    <row r="210" spans="1:17" x14ac:dyDescent="0.3">
      <c r="A210">
        <f t="shared" si="3"/>
        <v>208</v>
      </c>
      <c r="B210" t="str">
        <f>IF('Master data'!A210="","",'Master data'!A210)</f>
        <v>Bryan Cristante</v>
      </c>
      <c r="C210" t="str">
        <f>IFERROR(INDEX('Master data'!$B$2:$CL$999,MATCH($B210,'Master data'!$A$2:$A$999,0),MATCH(C$1,'Master data'!$B$1:$CL$1,0)),"")</f>
        <v>Italy</v>
      </c>
      <c r="D210" t="str">
        <f>IFERROR(INDEX('Master data'!$B$2:$CL$999,MATCH($B210,'Master data'!$A$2:$A$999,0),MATCH(D$1,'Master data'!$B$1:$CL$1,0)),"")</f>
        <v>Midfield</v>
      </c>
      <c r="E210" s="5">
        <f>IFERROR(INDEX('Master data'!$B$2:$CL$999,MATCH($B210,'Master data'!$A$2:$A$999,0),MATCH(E$1,'Master data'!$B$1:$CL$1,0)),"")</f>
        <v>3042000</v>
      </c>
      <c r="F210" s="7">
        <f>IFERROR(INDEX('Master data'!$B$2:$CL$999,MATCH($B210,'Master data'!$A$2:$A$999,0),MATCH(F$1,'Master data'!$B$1:$CL$1,0)),"")</f>
        <v>-5000</v>
      </c>
      <c r="G210" s="7">
        <f>IFERROR(INDEX('Master data'!$B$2:$CL$999,MATCH($B210,'Master data'!$A$2:$A$999,0),MATCH(G$1,'Master data'!$B$1:$CL$1,0)),"")</f>
        <v>-5000</v>
      </c>
      <c r="H210" s="7">
        <f>IFERROR(INDEX('Master data'!$B$2:$CL$999,MATCH($B210,'Master data'!$A$2:$A$999,0),MATCH(H$1,'Master data'!$B$1:$CL$1,0)),"")</f>
        <v>0</v>
      </c>
      <c r="I210" s="7">
        <f>IFERROR(INDEX('Master data'!$B$2:$CL$999,MATCH($B210,'Master data'!$A$2:$A$999,0),MATCH(I$1,'Master data'!$B$1:$CL$1,0)),"")</f>
        <v>-5000</v>
      </c>
      <c r="J210" s="7">
        <f>IFERROR(INDEX('Master data'!$B$2:$CL$999,MATCH($B210,'Master data'!$A$2:$A$999,0),MATCH(J$1,'Master data'!$B$1:$CL$1,0)),"")</f>
        <v>-5000</v>
      </c>
      <c r="K210" s="7">
        <f>IFERROR(INDEX('Master data'!$B$2:$CL$999,MATCH($B210,'Master data'!$A$2:$A$999,0),MATCH(K$1,'Master data'!$B$1:$CL$1,0)),"")</f>
        <v>0</v>
      </c>
      <c r="L210" s="7">
        <f>IFERROR(INDEX('Master data'!$B$2:$CL$999,MATCH($B210,'Master data'!$A$2:$A$999,0),MATCH(L$1,'Master data'!$B$1:$CL$1,0)),"")</f>
        <v>0</v>
      </c>
      <c r="M210" s="5">
        <f>IFERROR(INDEX('Master data'!$B$2:$CL$999,MATCH($B210,'Master data'!$A$2:$A$999,0),MATCH(M$1,'Master data'!$B$1:$CL$1,0)),"")</f>
        <v>-10802.469135802468</v>
      </c>
      <c r="N210" s="28">
        <f>IFERROR(INDEX('Master data'!$B$2:$CL$999,MATCH($B210,'Master data'!$A$2:$A$999,0),MATCH(N$1,'Master data'!$B$1:$CL$1,0)),"")</f>
        <v>-4.0000000000000001E-3</v>
      </c>
      <c r="O210" s="7">
        <f>IFERROR(INDEX('Master data'!$B$2:$CL$999,MATCH($B210,'Master data'!$A$2:$A$999,0),MATCH(O$1,'Master data'!$B$1:$CL$1,0)),"")</f>
        <v>0</v>
      </c>
      <c r="P210" s="5">
        <f>IFERROR(INDEX('Master data'!$B$2:$CL$999,MATCH($B210,'Master data'!$A$2:$A$999,0),MATCH(P$1,'Master data'!$B$1:$CL$1,0)),"")</f>
        <v>3042000</v>
      </c>
      <c r="Q210" s="5">
        <f>IFERROR(INDEX('Master data'!$B$2:$CL$999,MATCH($B210,'Master data'!$A$2:$A$999,0),MATCH(Q$1,'Master data'!$B$1:$CL$1,0)),"")</f>
        <v>3042000</v>
      </c>
    </row>
    <row r="211" spans="1:17" x14ac:dyDescent="0.3">
      <c r="A211">
        <f t="shared" si="3"/>
        <v>209</v>
      </c>
      <c r="B211" t="str">
        <f>IF('Master data'!A211="","",'Master data'!A211)</f>
        <v>Giacomo Raspadori</v>
      </c>
      <c r="C211" t="str">
        <f>IFERROR(INDEX('Master data'!$B$2:$CL$999,MATCH($B211,'Master data'!$A$2:$A$999,0),MATCH(C$1,'Master data'!$B$1:$CL$1,0)),"")</f>
        <v>Italy</v>
      </c>
      <c r="D211" t="str">
        <f>IFERROR(INDEX('Master data'!$B$2:$CL$999,MATCH($B211,'Master data'!$A$2:$A$999,0),MATCH(D$1,'Master data'!$B$1:$CL$1,0)),"")</f>
        <v>Striker</v>
      </c>
      <c r="E211" s="5">
        <f>IFERROR(INDEX('Master data'!$B$2:$CL$999,MATCH($B211,'Master data'!$A$2:$A$999,0),MATCH(E$1,'Master data'!$B$1:$CL$1,0)),"")</f>
        <v>2995000</v>
      </c>
      <c r="F211" s="7">
        <f>IFERROR(INDEX('Master data'!$B$2:$CL$999,MATCH($B211,'Master data'!$A$2:$A$999,0),MATCH(F$1,'Master data'!$B$1:$CL$1,0)),"")</f>
        <v>-5000</v>
      </c>
      <c r="G211" s="7">
        <f>IFERROR(INDEX('Master data'!$B$2:$CL$999,MATCH($B211,'Master data'!$A$2:$A$999,0),MATCH(G$1,'Master data'!$B$1:$CL$1,0)),"")</f>
        <v>-5000</v>
      </c>
      <c r="H211" s="7">
        <f>IFERROR(INDEX('Master data'!$B$2:$CL$999,MATCH($B211,'Master data'!$A$2:$A$999,0),MATCH(H$1,'Master data'!$B$1:$CL$1,0)),"")</f>
        <v>0</v>
      </c>
      <c r="I211" s="7">
        <f>IFERROR(INDEX('Master data'!$B$2:$CL$999,MATCH($B211,'Master data'!$A$2:$A$999,0),MATCH(I$1,'Master data'!$B$1:$CL$1,0)),"")</f>
        <v>-5000</v>
      </c>
      <c r="J211" s="7">
        <f>IFERROR(INDEX('Master data'!$B$2:$CL$999,MATCH($B211,'Master data'!$A$2:$A$999,0),MATCH(J$1,'Master data'!$B$1:$CL$1,0)),"")</f>
        <v>-5000</v>
      </c>
      <c r="K211" s="7">
        <f>IFERROR(INDEX('Master data'!$B$2:$CL$999,MATCH($B211,'Master data'!$A$2:$A$999,0),MATCH(K$1,'Master data'!$B$1:$CL$1,0)),"")</f>
        <v>0</v>
      </c>
      <c r="L211" s="7">
        <f>IFERROR(INDEX('Master data'!$B$2:$CL$999,MATCH($B211,'Master data'!$A$2:$A$999,0),MATCH(L$1,'Master data'!$B$1:$CL$1,0)),"")</f>
        <v>0</v>
      </c>
      <c r="M211" s="5">
        <f>IFERROR(INDEX('Master data'!$B$2:$CL$999,MATCH($B211,'Master data'!$A$2:$A$999,0),MATCH(M$1,'Master data'!$B$1:$CL$1,0)),"")</f>
        <v>-10802.469135802468</v>
      </c>
      <c r="N211" s="28">
        <f>IFERROR(INDEX('Master data'!$B$2:$CL$999,MATCH($B211,'Master data'!$A$2:$A$999,0),MATCH(N$1,'Master data'!$B$1:$CL$1,0)),"")</f>
        <v>-4.0000000000000001E-3</v>
      </c>
      <c r="O211" s="7">
        <f>IFERROR(INDEX('Master data'!$B$2:$CL$999,MATCH($B211,'Master data'!$A$2:$A$999,0),MATCH(O$1,'Master data'!$B$1:$CL$1,0)),"")</f>
        <v>0</v>
      </c>
      <c r="P211" s="5">
        <f>IFERROR(INDEX('Master data'!$B$2:$CL$999,MATCH($B211,'Master data'!$A$2:$A$999,0),MATCH(P$1,'Master data'!$B$1:$CL$1,0)),"")</f>
        <v>2995000</v>
      </c>
      <c r="Q211" s="5">
        <f>IFERROR(INDEX('Master data'!$B$2:$CL$999,MATCH($B211,'Master data'!$A$2:$A$999,0),MATCH(Q$1,'Master data'!$B$1:$CL$1,0)),"")</f>
        <v>2995000</v>
      </c>
    </row>
    <row r="212" spans="1:17" x14ac:dyDescent="0.3">
      <c r="A212">
        <f t="shared" si="3"/>
        <v>210</v>
      </c>
      <c r="B212" t="str">
        <f>IF('Master data'!A212="","",'Master data'!A212)</f>
        <v>Simon Mignolet</v>
      </c>
      <c r="C212" t="str">
        <f>IFERROR(INDEX('Master data'!$B$2:$CL$999,MATCH($B212,'Master data'!$A$2:$A$999,0),MATCH(C$1,'Master data'!$B$1:$CL$1,0)),"")</f>
        <v>Belgium</v>
      </c>
      <c r="D212" t="str">
        <f>IFERROR(INDEX('Master data'!$B$2:$CL$999,MATCH($B212,'Master data'!$A$2:$A$999,0),MATCH(D$1,'Master data'!$B$1:$CL$1,0)),"")</f>
        <v>Goalkeeper</v>
      </c>
      <c r="E212" s="5">
        <f>IFERROR(INDEX('Master data'!$B$2:$CL$999,MATCH($B212,'Master data'!$A$2:$A$999,0),MATCH(E$1,'Master data'!$B$1:$CL$1,0)),"")</f>
        <v>5495000</v>
      </c>
      <c r="F212" s="7">
        <f>IFERROR(INDEX('Master data'!$B$2:$CL$999,MATCH($B212,'Master data'!$A$2:$A$999,0),MATCH(F$1,'Master data'!$B$1:$CL$1,0)),"")</f>
        <v>34250.662832152848</v>
      </c>
      <c r="G212" s="7">
        <f>IFERROR(INDEX('Master data'!$B$2:$CL$999,MATCH($B212,'Master data'!$A$2:$A$999,0),MATCH(G$1,'Master data'!$B$1:$CL$1,0)),"")</f>
        <v>42907.99072850393</v>
      </c>
      <c r="H212" s="7">
        <f>IFERROR(INDEX('Master data'!$B$2:$CL$999,MATCH($B212,'Master data'!$A$2:$A$999,0),MATCH(H$1,'Master data'!$B$1:$CL$1,0)),"")</f>
        <v>0</v>
      </c>
      <c r="I212" s="7">
        <f>IFERROR(INDEX('Master data'!$B$2:$CL$999,MATCH($B212,'Master data'!$A$2:$A$999,0),MATCH(I$1,'Master data'!$B$1:$CL$1,0)),"")</f>
        <v>31565.496663014437</v>
      </c>
      <c r="J212" s="7">
        <f>IFERROR(INDEX('Master data'!$B$2:$CL$999,MATCH($B212,'Master data'!$A$2:$A$999,0),MATCH(J$1,'Master data'!$B$1:$CL$1,0)),"")</f>
        <v>-5000</v>
      </c>
      <c r="K212" s="7">
        <f>IFERROR(INDEX('Master data'!$B$2:$CL$999,MATCH($B212,'Master data'!$A$2:$A$999,0),MATCH(K$1,'Master data'!$B$1:$CL$1,0)),"")</f>
        <v>0</v>
      </c>
      <c r="L212" s="7">
        <f>IFERROR(INDEX('Master data'!$B$2:$CL$999,MATCH($B212,'Master data'!$A$2:$A$999,0),MATCH(L$1,'Master data'!$B$1:$CL$1,0)),"")</f>
        <v>0</v>
      </c>
      <c r="M212" s="5">
        <f>IFERROR(INDEX('Master data'!$B$2:$CL$999,MATCH($B212,'Master data'!$A$2:$A$999,0),MATCH(M$1,'Master data'!$B$1:$CL$1,0)),"")</f>
        <v>71221.075415505416</v>
      </c>
      <c r="N212" s="28">
        <f>IFERROR(INDEX('Master data'!$B$2:$CL$999,MATCH($B212,'Master data'!$A$2:$A$999,0),MATCH(N$1,'Master data'!$B$1:$CL$1,0)),"")</f>
        <v>1.2999999999999999E-2</v>
      </c>
      <c r="O212" s="7">
        <f>IFERROR(INDEX('Master data'!$B$2:$CL$999,MATCH($B212,'Master data'!$A$2:$A$999,0),MATCH(O$1,'Master data'!$B$1:$CL$1,0)),"")</f>
        <v>0</v>
      </c>
      <c r="P212" s="5">
        <f>IFERROR(INDEX('Master data'!$B$2:$CL$999,MATCH($B212,'Master data'!$A$2:$A$999,0),MATCH(P$1,'Master data'!$B$1:$CL$1,0)),"")</f>
        <v>5495000</v>
      </c>
      <c r="Q212" s="5">
        <f>IFERROR(INDEX('Master data'!$B$2:$CL$999,MATCH($B212,'Master data'!$A$2:$A$999,0),MATCH(Q$1,'Master data'!$B$1:$CL$1,0)),"")</f>
        <v>5495000</v>
      </c>
    </row>
    <row r="213" spans="1:17" x14ac:dyDescent="0.3">
      <c r="A213">
        <f t="shared" si="3"/>
        <v>211</v>
      </c>
      <c r="B213" t="str">
        <f>IF('Master data'!A213="","",'Master data'!A213)</f>
        <v>Timothy Castagne</v>
      </c>
      <c r="C213" t="str">
        <f>IFERROR(INDEX('Master data'!$B$2:$CL$999,MATCH($B213,'Master data'!$A$2:$A$999,0),MATCH(C$1,'Master data'!$B$1:$CL$1,0)),"")</f>
        <v>Belgium</v>
      </c>
      <c r="D213" t="str">
        <f>IFERROR(INDEX('Master data'!$B$2:$CL$999,MATCH($B213,'Master data'!$A$2:$A$999,0),MATCH(D$1,'Master data'!$B$1:$CL$1,0)),"")</f>
        <v>Defense</v>
      </c>
      <c r="E213" s="5">
        <f>IFERROR(INDEX('Master data'!$B$2:$CL$999,MATCH($B213,'Master data'!$A$2:$A$999,0),MATCH(E$1,'Master data'!$B$1:$CL$1,0)),"")</f>
        <v>4542000</v>
      </c>
      <c r="F213" s="7">
        <f>IFERROR(INDEX('Master data'!$B$2:$CL$999,MATCH($B213,'Master data'!$A$2:$A$999,0),MATCH(F$1,'Master data'!$B$1:$CL$1,0)),"")</f>
        <v>13671.72675521822</v>
      </c>
      <c r="G213" s="7">
        <f>IFERROR(INDEX('Master data'!$B$2:$CL$999,MATCH($B213,'Master data'!$A$2:$A$999,0),MATCH(G$1,'Master data'!$B$1:$CL$1,0)),"")</f>
        <v>22347.01220384847</v>
      </c>
      <c r="H213" s="7">
        <f>IFERROR(INDEX('Master data'!$B$2:$CL$999,MATCH($B213,'Master data'!$A$2:$A$999,0),MATCH(H$1,'Master data'!$B$1:$CL$1,0)),"")</f>
        <v>0</v>
      </c>
      <c r="I213" s="7">
        <f>IFERROR(INDEX('Master data'!$B$2:$CL$999,MATCH($B213,'Master data'!$A$2:$A$999,0),MATCH(I$1,'Master data'!$B$1:$CL$1,0)),"")</f>
        <v>13270.876845168939</v>
      </c>
      <c r="J213" s="7">
        <f>IFERROR(INDEX('Master data'!$B$2:$CL$999,MATCH($B213,'Master data'!$A$2:$A$999,0),MATCH(J$1,'Master data'!$B$1:$CL$1,0)),"")</f>
        <v>-5000</v>
      </c>
      <c r="K213" s="7">
        <f>IFERROR(INDEX('Master data'!$B$2:$CL$999,MATCH($B213,'Master data'!$A$2:$A$999,0),MATCH(K$1,'Master data'!$B$1:$CL$1,0)),"")</f>
        <v>0</v>
      </c>
      <c r="L213" s="7">
        <f>IFERROR(INDEX('Master data'!$B$2:$CL$999,MATCH($B213,'Master data'!$A$2:$A$999,0),MATCH(L$1,'Master data'!$B$1:$CL$1,0)),"")</f>
        <v>0</v>
      </c>
      <c r="M213" s="5">
        <f>IFERROR(INDEX('Master data'!$B$2:$CL$999,MATCH($B213,'Master data'!$A$2:$A$999,0),MATCH(M$1,'Master data'!$B$1:$CL$1,0)),"")</f>
        <v>31514.192227957381</v>
      </c>
      <c r="N213" s="28">
        <f>IFERROR(INDEX('Master data'!$B$2:$CL$999,MATCH($B213,'Master data'!$A$2:$A$999,0),MATCH(N$1,'Master data'!$B$1:$CL$1,0)),"")</f>
        <v>7.0000000000000001E-3</v>
      </c>
      <c r="O213" s="7">
        <f>IFERROR(INDEX('Master data'!$B$2:$CL$999,MATCH($B213,'Master data'!$A$2:$A$999,0),MATCH(O$1,'Master data'!$B$1:$CL$1,0)),"")</f>
        <v>0</v>
      </c>
      <c r="P213" s="5">
        <f>IFERROR(INDEX('Master data'!$B$2:$CL$999,MATCH($B213,'Master data'!$A$2:$A$999,0),MATCH(P$1,'Master data'!$B$1:$CL$1,0)),"")</f>
        <v>4542000</v>
      </c>
      <c r="Q213" s="5">
        <f>IFERROR(INDEX('Master data'!$B$2:$CL$999,MATCH($B213,'Master data'!$A$2:$A$999,0),MATCH(Q$1,'Master data'!$B$1:$CL$1,0)),"")</f>
        <v>4542000</v>
      </c>
    </row>
    <row r="214" spans="1:17" x14ac:dyDescent="0.3">
      <c r="A214">
        <f t="shared" si="3"/>
        <v>212</v>
      </c>
      <c r="B214" t="str">
        <f>IF('Master data'!A214="","",'Master data'!A214)</f>
        <v>Jan Vertonghen</v>
      </c>
      <c r="C214" t="str">
        <f>IFERROR(INDEX('Master data'!$B$2:$CL$999,MATCH($B214,'Master data'!$A$2:$A$999,0),MATCH(C$1,'Master data'!$B$1:$CL$1,0)),"")</f>
        <v>Belgium</v>
      </c>
      <c r="D214" t="str">
        <f>IFERROR(INDEX('Master data'!$B$2:$CL$999,MATCH($B214,'Master data'!$A$2:$A$999,0),MATCH(D$1,'Master data'!$B$1:$CL$1,0)),"")</f>
        <v>Defense</v>
      </c>
      <c r="E214" s="5">
        <f>IFERROR(INDEX('Master data'!$B$2:$CL$999,MATCH($B214,'Master data'!$A$2:$A$999,0),MATCH(E$1,'Master data'!$B$1:$CL$1,0)),"")</f>
        <v>4102000</v>
      </c>
      <c r="F214" s="7">
        <f>IFERROR(INDEX('Master data'!$B$2:$CL$999,MATCH($B214,'Master data'!$A$2:$A$999,0),MATCH(F$1,'Master data'!$B$1:$CL$1,0)),"")</f>
        <v>13671.72675521822</v>
      </c>
      <c r="G214" s="7">
        <f>IFERROR(INDEX('Master data'!$B$2:$CL$999,MATCH($B214,'Master data'!$A$2:$A$999,0),MATCH(G$1,'Master data'!$B$1:$CL$1,0)),"")</f>
        <v>22347.01220384847</v>
      </c>
      <c r="H214" s="7">
        <f>IFERROR(INDEX('Master data'!$B$2:$CL$999,MATCH($B214,'Master data'!$A$2:$A$999,0),MATCH(H$1,'Master data'!$B$1:$CL$1,0)),"")</f>
        <v>0</v>
      </c>
      <c r="I214" s="7">
        <f>IFERROR(INDEX('Master data'!$B$2:$CL$999,MATCH($B214,'Master data'!$A$2:$A$999,0),MATCH(I$1,'Master data'!$B$1:$CL$1,0)),"")</f>
        <v>13596.802771094866</v>
      </c>
      <c r="J214" s="7">
        <f>IFERROR(INDEX('Master data'!$B$2:$CL$999,MATCH($B214,'Master data'!$A$2:$A$999,0),MATCH(J$1,'Master data'!$B$1:$CL$1,0)),"")</f>
        <v>-5000</v>
      </c>
      <c r="K214" s="7">
        <f>IFERROR(INDEX('Master data'!$B$2:$CL$999,MATCH($B214,'Master data'!$A$2:$A$999,0),MATCH(K$1,'Master data'!$B$1:$CL$1,0)),"")</f>
        <v>0</v>
      </c>
      <c r="L214" s="7">
        <f>IFERROR(INDEX('Master data'!$B$2:$CL$999,MATCH($B214,'Master data'!$A$2:$A$999,0),MATCH(L$1,'Master data'!$B$1:$CL$1,0)),"")</f>
        <v>0</v>
      </c>
      <c r="M214" s="5">
        <f>IFERROR(INDEX('Master data'!$B$2:$CL$999,MATCH($B214,'Master data'!$A$2:$A$999,0),MATCH(M$1,'Master data'!$B$1:$CL$1,0)),"")</f>
        <v>31610.762872676172</v>
      </c>
      <c r="N214" s="28">
        <f>IFERROR(INDEX('Master data'!$B$2:$CL$999,MATCH($B214,'Master data'!$A$2:$A$999,0),MATCH(N$1,'Master data'!$B$1:$CL$1,0)),"")</f>
        <v>8.0000000000000002E-3</v>
      </c>
      <c r="O214" s="7">
        <f>IFERROR(INDEX('Master data'!$B$2:$CL$999,MATCH($B214,'Master data'!$A$2:$A$999,0),MATCH(O$1,'Master data'!$B$1:$CL$1,0)),"")</f>
        <v>0</v>
      </c>
      <c r="P214" s="5">
        <f>IFERROR(INDEX('Master data'!$B$2:$CL$999,MATCH($B214,'Master data'!$A$2:$A$999,0),MATCH(P$1,'Master data'!$B$1:$CL$1,0)),"")</f>
        <v>4102000</v>
      </c>
      <c r="Q214" s="5">
        <f>IFERROR(INDEX('Master data'!$B$2:$CL$999,MATCH($B214,'Master data'!$A$2:$A$999,0),MATCH(Q$1,'Master data'!$B$1:$CL$1,0)),"")</f>
        <v>4102000</v>
      </c>
    </row>
    <row r="215" spans="1:17" x14ac:dyDescent="0.3">
      <c r="A215">
        <f t="shared" si="3"/>
        <v>213</v>
      </c>
      <c r="B215" t="str">
        <f>IF('Master data'!A215="","",'Master data'!A215)</f>
        <v>Jérémy Doku</v>
      </c>
      <c r="C215" t="str">
        <f>IFERROR(INDEX('Master data'!$B$2:$CL$999,MATCH($B215,'Master data'!$A$2:$A$999,0),MATCH(C$1,'Master data'!$B$1:$CL$1,0)),"")</f>
        <v>Belgium</v>
      </c>
      <c r="D215" t="str">
        <f>IFERROR(INDEX('Master data'!$B$2:$CL$999,MATCH($B215,'Master data'!$A$2:$A$999,0),MATCH(D$1,'Master data'!$B$1:$CL$1,0)),"")</f>
        <v>Striker</v>
      </c>
      <c r="E215" s="5">
        <f>IFERROR(INDEX('Master data'!$B$2:$CL$999,MATCH($B215,'Master data'!$A$2:$A$999,0),MATCH(E$1,'Master data'!$B$1:$CL$1,0)),"")</f>
        <v>3495000</v>
      </c>
      <c r="F215" s="7">
        <f>IFERROR(INDEX('Master data'!$B$2:$CL$999,MATCH($B215,'Master data'!$A$2:$A$999,0),MATCH(F$1,'Master data'!$B$1:$CL$1,0)),"")</f>
        <v>-5000</v>
      </c>
      <c r="G215" s="7">
        <f>IFERROR(INDEX('Master data'!$B$2:$CL$999,MATCH($B215,'Master data'!$A$2:$A$999,0),MATCH(G$1,'Master data'!$B$1:$CL$1,0)),"")</f>
        <v>-5000</v>
      </c>
      <c r="H215" s="7">
        <f>IFERROR(INDEX('Master data'!$B$2:$CL$999,MATCH($B215,'Master data'!$A$2:$A$999,0),MATCH(H$1,'Master data'!$B$1:$CL$1,0)),"")</f>
        <v>0</v>
      </c>
      <c r="I215" s="7">
        <f>IFERROR(INDEX('Master data'!$B$2:$CL$999,MATCH($B215,'Master data'!$A$2:$A$999,0),MATCH(I$1,'Master data'!$B$1:$CL$1,0)),"")</f>
        <v>-5000</v>
      </c>
      <c r="J215" s="7">
        <f>IFERROR(INDEX('Master data'!$B$2:$CL$999,MATCH($B215,'Master data'!$A$2:$A$999,0),MATCH(J$1,'Master data'!$B$1:$CL$1,0)),"")</f>
        <v>-5000</v>
      </c>
      <c r="K215" s="7">
        <f>IFERROR(INDEX('Master data'!$B$2:$CL$999,MATCH($B215,'Master data'!$A$2:$A$999,0),MATCH(K$1,'Master data'!$B$1:$CL$1,0)),"")</f>
        <v>0</v>
      </c>
      <c r="L215" s="7">
        <f>IFERROR(INDEX('Master data'!$B$2:$CL$999,MATCH($B215,'Master data'!$A$2:$A$999,0),MATCH(L$1,'Master data'!$B$1:$CL$1,0)),"")</f>
        <v>0</v>
      </c>
      <c r="M215" s="5">
        <f>IFERROR(INDEX('Master data'!$B$2:$CL$999,MATCH($B215,'Master data'!$A$2:$A$999,0),MATCH(M$1,'Master data'!$B$1:$CL$1,0)),"")</f>
        <v>-10802.469135802468</v>
      </c>
      <c r="N215" s="28">
        <f>IFERROR(INDEX('Master data'!$B$2:$CL$999,MATCH($B215,'Master data'!$A$2:$A$999,0),MATCH(N$1,'Master data'!$B$1:$CL$1,0)),"")</f>
        <v>-3.0000000000000001E-3</v>
      </c>
      <c r="O215" s="7">
        <f>IFERROR(INDEX('Master data'!$B$2:$CL$999,MATCH($B215,'Master data'!$A$2:$A$999,0),MATCH(O$1,'Master data'!$B$1:$CL$1,0)),"")</f>
        <v>0</v>
      </c>
      <c r="P215" s="5">
        <f>IFERROR(INDEX('Master data'!$B$2:$CL$999,MATCH($B215,'Master data'!$A$2:$A$999,0),MATCH(P$1,'Master data'!$B$1:$CL$1,0)),"")</f>
        <v>3495000</v>
      </c>
      <c r="Q215" s="5">
        <f>IFERROR(INDEX('Master data'!$B$2:$CL$999,MATCH($B215,'Master data'!$A$2:$A$999,0),MATCH(Q$1,'Master data'!$B$1:$CL$1,0)),"")</f>
        <v>3495000</v>
      </c>
    </row>
    <row r="216" spans="1:17" x14ac:dyDescent="0.3">
      <c r="A216">
        <f t="shared" si="3"/>
        <v>214</v>
      </c>
      <c r="B216" t="str">
        <f>IF('Master data'!A216="","",'Master data'!A216)</f>
        <v>Owen Wijndal</v>
      </c>
      <c r="C216" t="str">
        <f>IFERROR(INDEX('Master data'!$B$2:$CL$999,MATCH($B216,'Master data'!$A$2:$A$999,0),MATCH(C$1,'Master data'!$B$1:$CL$1,0)),"")</f>
        <v>Netherlands</v>
      </c>
      <c r="D216" t="str">
        <f>IFERROR(INDEX('Master data'!$B$2:$CL$999,MATCH($B216,'Master data'!$A$2:$A$999,0),MATCH(D$1,'Master data'!$B$1:$CL$1,0)),"")</f>
        <v>Defense</v>
      </c>
      <c r="E216" s="5">
        <f>IFERROR(INDEX('Master data'!$B$2:$CL$999,MATCH($B216,'Master data'!$A$2:$A$999,0),MATCH(E$1,'Master data'!$B$1:$CL$1,0)),"")</f>
        <v>3526000</v>
      </c>
      <c r="F216" s="7">
        <f>IFERROR(INDEX('Master data'!$B$2:$CL$999,MATCH($B216,'Master data'!$A$2:$A$999,0),MATCH(F$1,'Master data'!$B$1:$CL$1,0)),"")</f>
        <v>55914.59545152216</v>
      </c>
      <c r="G216" s="7">
        <f>IFERROR(INDEX('Master data'!$B$2:$CL$999,MATCH($B216,'Master data'!$A$2:$A$999,0),MATCH(G$1,'Master data'!$B$1:$CL$1,0)),"")</f>
        <v>79696.193884156062</v>
      </c>
      <c r="H216" s="7">
        <f>IFERROR(INDEX('Master data'!$B$2:$CL$999,MATCH($B216,'Master data'!$A$2:$A$999,0),MATCH(H$1,'Master data'!$B$1:$CL$1,0)),"")</f>
        <v>0</v>
      </c>
      <c r="I216" s="7">
        <f>IFERROR(INDEX('Master data'!$B$2:$CL$999,MATCH($B216,'Master data'!$A$2:$A$999,0),MATCH(I$1,'Master data'!$B$1:$CL$1,0)),"")</f>
        <v>63763.10403292087</v>
      </c>
      <c r="J216" s="7">
        <f>IFERROR(INDEX('Master data'!$B$2:$CL$999,MATCH($B216,'Master data'!$A$2:$A$999,0),MATCH(J$1,'Master data'!$B$1:$CL$1,0)),"")</f>
        <v>12621.700549716377</v>
      </c>
      <c r="K216" s="7">
        <f>IFERROR(INDEX('Master data'!$B$2:$CL$999,MATCH($B216,'Master data'!$A$2:$A$999,0),MATCH(K$1,'Master data'!$B$1:$CL$1,0)),"")</f>
        <v>0</v>
      </c>
      <c r="L216" s="7">
        <f>IFERROR(INDEX('Master data'!$B$2:$CL$999,MATCH($B216,'Master data'!$A$2:$A$999,0),MATCH(L$1,'Master data'!$B$1:$CL$1,0)),"")</f>
        <v>0</v>
      </c>
      <c r="M216" s="5">
        <f>IFERROR(INDEX('Master data'!$B$2:$CL$999,MATCH($B216,'Master data'!$A$2:$A$999,0),MATCH(M$1,'Master data'!$B$1:$CL$1,0)),"")</f>
        <v>130431.33835683069</v>
      </c>
      <c r="N216" s="28">
        <f>IFERROR(INDEX('Master data'!$B$2:$CL$999,MATCH($B216,'Master data'!$A$2:$A$999,0),MATCH(N$1,'Master data'!$B$1:$CL$1,0)),"")</f>
        <v>3.6999999999999998E-2</v>
      </c>
      <c r="O216" s="7">
        <f>IFERROR(INDEX('Master data'!$B$2:$CL$999,MATCH($B216,'Master data'!$A$2:$A$999,0),MATCH(O$1,'Master data'!$B$1:$CL$1,0)),"")</f>
        <v>0</v>
      </c>
      <c r="P216" s="5">
        <f>IFERROR(INDEX('Master data'!$B$2:$CL$999,MATCH($B216,'Master data'!$A$2:$A$999,0),MATCH(P$1,'Master data'!$B$1:$CL$1,0)),"")</f>
        <v>3526000</v>
      </c>
      <c r="Q216" s="5">
        <f>IFERROR(INDEX('Master data'!$B$2:$CL$999,MATCH($B216,'Master data'!$A$2:$A$999,0),MATCH(Q$1,'Master data'!$B$1:$CL$1,0)),"")</f>
        <v>3526000</v>
      </c>
    </row>
    <row r="217" spans="1:17" x14ac:dyDescent="0.3">
      <c r="A217">
        <f t="shared" si="3"/>
        <v>215</v>
      </c>
      <c r="B217" t="str">
        <f>IF('Master data'!A217="","",'Master data'!A217)</f>
        <v>Teun Koopmeiners</v>
      </c>
      <c r="C217" t="str">
        <f>IFERROR(INDEX('Master data'!$B$2:$CL$999,MATCH($B217,'Master data'!$A$2:$A$999,0),MATCH(C$1,'Master data'!$B$1:$CL$1,0)),"")</f>
        <v>Netherlands</v>
      </c>
      <c r="D217" t="str">
        <f>IFERROR(INDEX('Master data'!$B$2:$CL$999,MATCH($B217,'Master data'!$A$2:$A$999,0),MATCH(D$1,'Master data'!$B$1:$CL$1,0)),"")</f>
        <v>Midfield</v>
      </c>
      <c r="E217" s="5">
        <f>IFERROR(INDEX('Master data'!$B$2:$CL$999,MATCH($B217,'Master data'!$A$2:$A$999,0),MATCH(E$1,'Master data'!$B$1:$CL$1,0)),"")</f>
        <v>2495000</v>
      </c>
      <c r="F217" s="7">
        <f>IFERROR(INDEX('Master data'!$B$2:$CL$999,MATCH($B217,'Master data'!$A$2:$A$999,0),MATCH(F$1,'Master data'!$B$1:$CL$1,0)),"")</f>
        <v>-5000</v>
      </c>
      <c r="G217" s="7">
        <f>IFERROR(INDEX('Master data'!$B$2:$CL$999,MATCH($B217,'Master data'!$A$2:$A$999,0),MATCH(G$1,'Master data'!$B$1:$CL$1,0)),"")</f>
        <v>-5000</v>
      </c>
      <c r="H217" s="7">
        <f>IFERROR(INDEX('Master data'!$B$2:$CL$999,MATCH($B217,'Master data'!$A$2:$A$999,0),MATCH(H$1,'Master data'!$B$1:$CL$1,0)),"")</f>
        <v>0</v>
      </c>
      <c r="I217" s="7">
        <f>IFERROR(INDEX('Master data'!$B$2:$CL$999,MATCH($B217,'Master data'!$A$2:$A$999,0),MATCH(I$1,'Master data'!$B$1:$CL$1,0)),"")</f>
        <v>-5000</v>
      </c>
      <c r="J217" s="7">
        <f>IFERROR(INDEX('Master data'!$B$2:$CL$999,MATCH($B217,'Master data'!$A$2:$A$999,0),MATCH(J$1,'Master data'!$B$1:$CL$1,0)),"")</f>
        <v>-5000</v>
      </c>
      <c r="K217" s="7">
        <f>IFERROR(INDEX('Master data'!$B$2:$CL$999,MATCH($B217,'Master data'!$A$2:$A$999,0),MATCH(K$1,'Master data'!$B$1:$CL$1,0)),"")</f>
        <v>0</v>
      </c>
      <c r="L217" s="7">
        <f>IFERROR(INDEX('Master data'!$B$2:$CL$999,MATCH($B217,'Master data'!$A$2:$A$999,0),MATCH(L$1,'Master data'!$B$1:$CL$1,0)),"")</f>
        <v>0</v>
      </c>
      <c r="M217" s="5">
        <f>IFERROR(INDEX('Master data'!$B$2:$CL$999,MATCH($B217,'Master data'!$A$2:$A$999,0),MATCH(M$1,'Master data'!$B$1:$CL$1,0)),"")</f>
        <v>-10802.469135802468</v>
      </c>
      <c r="N217" s="28">
        <f>IFERROR(INDEX('Master data'!$B$2:$CL$999,MATCH($B217,'Master data'!$A$2:$A$999,0),MATCH(N$1,'Master data'!$B$1:$CL$1,0)),"")</f>
        <v>-4.0000000000000001E-3</v>
      </c>
      <c r="O217" s="7">
        <f>IFERROR(INDEX('Master data'!$B$2:$CL$999,MATCH($B217,'Master data'!$A$2:$A$999,0),MATCH(O$1,'Master data'!$B$1:$CL$1,0)),"")</f>
        <v>0</v>
      </c>
      <c r="P217" s="5">
        <f>IFERROR(INDEX('Master data'!$B$2:$CL$999,MATCH($B217,'Master data'!$A$2:$A$999,0),MATCH(P$1,'Master data'!$B$1:$CL$1,0)),"")</f>
        <v>2495000</v>
      </c>
      <c r="Q217" s="5">
        <f>IFERROR(INDEX('Master data'!$B$2:$CL$999,MATCH($B217,'Master data'!$A$2:$A$999,0),MATCH(Q$1,'Master data'!$B$1:$CL$1,0)),"")</f>
        <v>2495000</v>
      </c>
    </row>
    <row r="218" spans="1:17" x14ac:dyDescent="0.3">
      <c r="A218">
        <f t="shared" si="3"/>
        <v>216</v>
      </c>
      <c r="B218" t="str">
        <f>IF('Master data'!A218="","",'Master data'!A218)</f>
        <v>Robin Gosens</v>
      </c>
      <c r="C218" t="str">
        <f>IFERROR(INDEX('Master data'!$B$2:$CL$999,MATCH($B218,'Master data'!$A$2:$A$999,0),MATCH(C$1,'Master data'!$B$1:$CL$1,0)),"")</f>
        <v>Germany</v>
      </c>
      <c r="D218" t="str">
        <f>IFERROR(INDEX('Master data'!$B$2:$CL$999,MATCH($B218,'Master data'!$A$2:$A$999,0),MATCH(D$1,'Master data'!$B$1:$CL$1,0)),"")</f>
        <v>Defense</v>
      </c>
      <c r="E218" s="5">
        <f>IFERROR(INDEX('Master data'!$B$2:$CL$999,MATCH($B218,'Master data'!$A$2:$A$999,0),MATCH(E$1,'Master data'!$B$1:$CL$1,0)),"")</f>
        <v>4984000</v>
      </c>
      <c r="F218" s="7">
        <f>IFERROR(INDEX('Master data'!$B$2:$CL$999,MATCH($B218,'Master data'!$A$2:$A$999,0),MATCH(F$1,'Master data'!$B$1:$CL$1,0)),"")</f>
        <v>58333.855892700929</v>
      </c>
      <c r="G218" s="7">
        <f>IFERROR(INDEX('Master data'!$B$2:$CL$999,MATCH($B218,'Master data'!$A$2:$A$999,0),MATCH(G$1,'Master data'!$B$1:$CL$1,0)),"")</f>
        <v>122825.31112270357</v>
      </c>
      <c r="H218" s="7">
        <f>IFERROR(INDEX('Master data'!$B$2:$CL$999,MATCH($B218,'Master data'!$A$2:$A$999,0),MATCH(H$1,'Master data'!$B$1:$CL$1,0)),"")</f>
        <v>0</v>
      </c>
      <c r="I218" s="7">
        <f>IFERROR(INDEX('Master data'!$B$2:$CL$999,MATCH($B218,'Master data'!$A$2:$A$999,0),MATCH(I$1,'Master data'!$B$1:$CL$1,0)),"")</f>
        <v>71909.543810363131</v>
      </c>
      <c r="J218" s="7">
        <f>IFERROR(INDEX('Master data'!$B$2:$CL$999,MATCH($B218,'Master data'!$A$2:$A$999,0),MATCH(J$1,'Master data'!$B$1:$CL$1,0)),"")</f>
        <v>9968.3968315193088</v>
      </c>
      <c r="K218" s="7">
        <f>IFERROR(INDEX('Master data'!$B$2:$CL$999,MATCH($B218,'Master data'!$A$2:$A$999,0),MATCH(K$1,'Master data'!$B$1:$CL$1,0)),"")</f>
        <v>0</v>
      </c>
      <c r="L218" s="7">
        <f>IFERROR(INDEX('Master data'!$B$2:$CL$999,MATCH($B218,'Master data'!$A$2:$A$999,0),MATCH(L$1,'Master data'!$B$1:$CL$1,0)),"")</f>
        <v>0</v>
      </c>
      <c r="M218" s="5">
        <f>IFERROR(INDEX('Master data'!$B$2:$CL$999,MATCH($B218,'Master data'!$A$2:$A$999,0),MATCH(M$1,'Master data'!$B$1:$CL$1,0)),"")</f>
        <v>163492.99418133075</v>
      </c>
      <c r="N218" s="28">
        <f>IFERROR(INDEX('Master data'!$B$2:$CL$999,MATCH($B218,'Master data'!$A$2:$A$999,0),MATCH(N$1,'Master data'!$B$1:$CL$1,0)),"")</f>
        <v>3.3000000000000002E-2</v>
      </c>
      <c r="O218" s="7">
        <f>IFERROR(INDEX('Master data'!$B$2:$CL$999,MATCH($B218,'Master data'!$A$2:$A$999,0),MATCH(O$1,'Master data'!$B$1:$CL$1,0)),"")</f>
        <v>0</v>
      </c>
      <c r="P218" s="5">
        <f>IFERROR(INDEX('Master data'!$B$2:$CL$999,MATCH($B218,'Master data'!$A$2:$A$999,0),MATCH(P$1,'Master data'!$B$1:$CL$1,0)),"")</f>
        <v>4984000</v>
      </c>
      <c r="Q218" s="5">
        <f>IFERROR(INDEX('Master data'!$B$2:$CL$999,MATCH($B218,'Master data'!$A$2:$A$999,0),MATCH(Q$1,'Master data'!$B$1:$CL$1,0)),"")</f>
        <v>4984000</v>
      </c>
    </row>
    <row r="219" spans="1:17" x14ac:dyDescent="0.3">
      <c r="A219">
        <f t="shared" si="3"/>
        <v>217</v>
      </c>
      <c r="B219" t="str">
        <f>IF('Master data'!A219="","",'Master data'!A219)</f>
        <v>Emre Can</v>
      </c>
      <c r="C219" t="str">
        <f>IFERROR(INDEX('Master data'!$B$2:$CL$999,MATCH($B219,'Master data'!$A$2:$A$999,0),MATCH(C$1,'Master data'!$B$1:$CL$1,0)),"")</f>
        <v>Germany</v>
      </c>
      <c r="D219" t="str">
        <f>IFERROR(INDEX('Master data'!$B$2:$CL$999,MATCH($B219,'Master data'!$A$2:$A$999,0),MATCH(D$1,'Master data'!$B$1:$CL$1,0)),"")</f>
        <v>Defense</v>
      </c>
      <c r="E219" s="5">
        <f>IFERROR(INDEX('Master data'!$B$2:$CL$999,MATCH($B219,'Master data'!$A$2:$A$999,0),MATCH(E$1,'Master data'!$B$1:$CL$1,0)),"")</f>
        <v>3992000</v>
      </c>
      <c r="F219" s="7">
        <f>IFERROR(INDEX('Master data'!$B$2:$CL$999,MATCH($B219,'Master data'!$A$2:$A$999,0),MATCH(F$1,'Master data'!$B$1:$CL$1,0)),"")</f>
        <v>10717.43486973948</v>
      </c>
      <c r="G219" s="7">
        <f>IFERROR(INDEX('Master data'!$B$2:$CL$999,MATCH($B219,'Master data'!$A$2:$A$999,0),MATCH(G$1,'Master data'!$B$1:$CL$1,0)),"")</f>
        <v>21199.565835766149</v>
      </c>
      <c r="H219" s="7">
        <f>IFERROR(INDEX('Master data'!$B$2:$CL$999,MATCH($B219,'Master data'!$A$2:$A$999,0),MATCH(H$1,'Master data'!$B$1:$CL$1,0)),"")</f>
        <v>0</v>
      </c>
      <c r="I219" s="7">
        <f>IFERROR(INDEX('Master data'!$B$2:$CL$999,MATCH($B219,'Master data'!$A$2:$A$999,0),MATCH(I$1,'Master data'!$B$1:$CL$1,0)),"")</f>
        <v>8607.5540010134173</v>
      </c>
      <c r="J219" s="7">
        <f>IFERROR(INDEX('Master data'!$B$2:$CL$999,MATCH($B219,'Master data'!$A$2:$A$999,0),MATCH(J$1,'Master data'!$B$1:$CL$1,0)),"")</f>
        <v>-5000</v>
      </c>
      <c r="K219" s="7">
        <f>IFERROR(INDEX('Master data'!$B$2:$CL$999,MATCH($B219,'Master data'!$A$2:$A$999,0),MATCH(K$1,'Master data'!$B$1:$CL$1,0)),"")</f>
        <v>0</v>
      </c>
      <c r="L219" s="7">
        <f>IFERROR(INDEX('Master data'!$B$2:$CL$999,MATCH($B219,'Master data'!$A$2:$A$999,0),MATCH(L$1,'Master data'!$B$1:$CL$1,0)),"")</f>
        <v>0</v>
      </c>
      <c r="M219" s="5">
        <f>IFERROR(INDEX('Master data'!$B$2:$CL$999,MATCH($B219,'Master data'!$A$2:$A$999,0),MATCH(M$1,'Master data'!$B$1:$CL$1,0)),"")</f>
        <v>26413.210809933236</v>
      </c>
      <c r="N219" s="28">
        <f>IFERROR(INDEX('Master data'!$B$2:$CL$999,MATCH($B219,'Master data'!$A$2:$A$999,0),MATCH(N$1,'Master data'!$B$1:$CL$1,0)),"")</f>
        <v>7.0000000000000001E-3</v>
      </c>
      <c r="O219" s="7">
        <f>IFERROR(INDEX('Master data'!$B$2:$CL$999,MATCH($B219,'Master data'!$A$2:$A$999,0),MATCH(O$1,'Master data'!$B$1:$CL$1,0)),"")</f>
        <v>0</v>
      </c>
      <c r="P219" s="5">
        <f>IFERROR(INDEX('Master data'!$B$2:$CL$999,MATCH($B219,'Master data'!$A$2:$A$999,0),MATCH(P$1,'Master data'!$B$1:$CL$1,0)),"")</f>
        <v>3992000</v>
      </c>
      <c r="Q219" s="5">
        <f>IFERROR(INDEX('Master data'!$B$2:$CL$999,MATCH($B219,'Master data'!$A$2:$A$999,0),MATCH(Q$1,'Master data'!$B$1:$CL$1,0)),"")</f>
        <v>3992000</v>
      </c>
    </row>
    <row r="220" spans="1:17" x14ac:dyDescent="0.3">
      <c r="A220">
        <f t="shared" si="3"/>
        <v>218</v>
      </c>
      <c r="B220" t="str">
        <f>IF('Master data'!A220="","",'Master data'!A220)</f>
        <v>Lukas Klostermann</v>
      </c>
      <c r="C220" t="str">
        <f>IFERROR(INDEX('Master data'!$B$2:$CL$999,MATCH($B220,'Master data'!$A$2:$A$999,0),MATCH(C$1,'Master data'!$B$1:$CL$1,0)),"")</f>
        <v>Germany</v>
      </c>
      <c r="D220" t="str">
        <f>IFERROR(INDEX('Master data'!$B$2:$CL$999,MATCH($B220,'Master data'!$A$2:$A$999,0),MATCH(D$1,'Master data'!$B$1:$CL$1,0)),"")</f>
        <v>Defense</v>
      </c>
      <c r="E220" s="5">
        <f>IFERROR(INDEX('Master data'!$B$2:$CL$999,MATCH($B220,'Master data'!$A$2:$A$999,0),MATCH(E$1,'Master data'!$B$1:$CL$1,0)),"")</f>
        <v>3495000</v>
      </c>
      <c r="F220" s="7">
        <f>IFERROR(INDEX('Master data'!$B$2:$CL$999,MATCH($B220,'Master data'!$A$2:$A$999,0),MATCH(F$1,'Master data'!$B$1:$CL$1,0)),"")</f>
        <v>10717.43486973948</v>
      </c>
      <c r="G220" s="7">
        <f>IFERROR(INDEX('Master data'!$B$2:$CL$999,MATCH($B220,'Master data'!$A$2:$A$999,0),MATCH(G$1,'Master data'!$B$1:$CL$1,0)),"")</f>
        <v>21199.565835766149</v>
      </c>
      <c r="H220" s="7">
        <f>IFERROR(INDEX('Master data'!$B$2:$CL$999,MATCH($B220,'Master data'!$A$2:$A$999,0),MATCH(H$1,'Master data'!$B$1:$CL$1,0)),"")</f>
        <v>0</v>
      </c>
      <c r="I220" s="7">
        <f>IFERROR(INDEX('Master data'!$B$2:$CL$999,MATCH($B220,'Master data'!$A$2:$A$999,0),MATCH(I$1,'Master data'!$B$1:$CL$1,0)),"")</f>
        <v>9255.8148705786352</v>
      </c>
      <c r="J220" s="7">
        <f>IFERROR(INDEX('Master data'!$B$2:$CL$999,MATCH($B220,'Master data'!$A$2:$A$999,0),MATCH(J$1,'Master data'!$B$1:$CL$1,0)),"")</f>
        <v>-5000</v>
      </c>
      <c r="K220" s="7">
        <f>IFERROR(INDEX('Master data'!$B$2:$CL$999,MATCH($B220,'Master data'!$A$2:$A$999,0),MATCH(K$1,'Master data'!$B$1:$CL$1,0)),"")</f>
        <v>0</v>
      </c>
      <c r="L220" s="7">
        <f>IFERROR(INDEX('Master data'!$B$2:$CL$999,MATCH($B220,'Master data'!$A$2:$A$999,0),MATCH(L$1,'Master data'!$B$1:$CL$1,0)),"")</f>
        <v>0</v>
      </c>
      <c r="M220" s="5">
        <f>IFERROR(INDEX('Master data'!$B$2:$CL$999,MATCH($B220,'Master data'!$A$2:$A$999,0),MATCH(M$1,'Master data'!$B$1:$CL$1,0)),"")</f>
        <v>26605.288104619227</v>
      </c>
      <c r="N220" s="28">
        <f>IFERROR(INDEX('Master data'!$B$2:$CL$999,MATCH($B220,'Master data'!$A$2:$A$999,0),MATCH(N$1,'Master data'!$B$1:$CL$1,0)),"")</f>
        <v>8.0000000000000002E-3</v>
      </c>
      <c r="O220" s="7">
        <f>IFERROR(INDEX('Master data'!$B$2:$CL$999,MATCH($B220,'Master data'!$A$2:$A$999,0),MATCH(O$1,'Master data'!$B$1:$CL$1,0)),"")</f>
        <v>0</v>
      </c>
      <c r="P220" s="5">
        <f>IFERROR(INDEX('Master data'!$B$2:$CL$999,MATCH($B220,'Master data'!$A$2:$A$999,0),MATCH(P$1,'Master data'!$B$1:$CL$1,0)),"")</f>
        <v>3495000</v>
      </c>
      <c r="Q220" s="5">
        <f>IFERROR(INDEX('Master data'!$B$2:$CL$999,MATCH($B220,'Master data'!$A$2:$A$999,0),MATCH(Q$1,'Master data'!$B$1:$CL$1,0)),"")</f>
        <v>3495000</v>
      </c>
    </row>
    <row r="221" spans="1:17" x14ac:dyDescent="0.3">
      <c r="A221">
        <f t="shared" si="3"/>
        <v>219</v>
      </c>
      <c r="B221" t="str">
        <f>IF('Master data'!A221="","",'Master data'!A221)</f>
        <v xml:space="preserve"> Aaron  Ramsdale</v>
      </c>
      <c r="C221" t="str">
        <f>IFERROR(INDEX('Master data'!$B$2:$CL$999,MATCH($B221,'Master data'!$A$2:$A$999,0),MATCH(C$1,'Master data'!$B$1:$CL$1,0)),"")</f>
        <v>England</v>
      </c>
      <c r="D221" t="str">
        <f>IFERROR(INDEX('Master data'!$B$2:$CL$999,MATCH($B221,'Master data'!$A$2:$A$999,0),MATCH(D$1,'Master data'!$B$1:$CL$1,0)),"")</f>
        <v>Midfield</v>
      </c>
      <c r="E221" s="5">
        <f>IFERROR(INDEX('Master data'!$B$2:$CL$999,MATCH($B221,'Master data'!$A$2:$A$999,0),MATCH(E$1,'Master data'!$B$1:$CL$1,0)),"")</f>
        <v>4014000</v>
      </c>
      <c r="F221" s="7">
        <f>IFERROR(INDEX('Master data'!$B$2:$CL$999,MATCH($B221,'Master data'!$A$2:$A$999,0),MATCH(F$1,'Master data'!$B$1:$CL$1,0)),"")</f>
        <v>-5000</v>
      </c>
      <c r="G221" s="7">
        <f>IFERROR(INDEX('Master data'!$B$2:$CL$999,MATCH($B221,'Master data'!$A$2:$A$999,0),MATCH(G$1,'Master data'!$B$1:$CL$1,0)),"")</f>
        <v>-5000</v>
      </c>
      <c r="H221" s="7">
        <f>IFERROR(INDEX('Master data'!$B$2:$CL$999,MATCH($B221,'Master data'!$A$2:$A$999,0),MATCH(H$1,'Master data'!$B$1:$CL$1,0)),"")</f>
        <v>0</v>
      </c>
      <c r="I221" s="7">
        <f>IFERROR(INDEX('Master data'!$B$2:$CL$999,MATCH($B221,'Master data'!$A$2:$A$999,0),MATCH(I$1,'Master data'!$B$1:$CL$1,0)),"")</f>
        <v>-5000</v>
      </c>
      <c r="J221" s="7">
        <f>IFERROR(INDEX('Master data'!$B$2:$CL$999,MATCH($B221,'Master data'!$A$2:$A$999,0),MATCH(J$1,'Master data'!$B$1:$CL$1,0)),"")</f>
        <v>-5000</v>
      </c>
      <c r="K221" s="7">
        <f>IFERROR(INDEX('Master data'!$B$2:$CL$999,MATCH($B221,'Master data'!$A$2:$A$999,0),MATCH(K$1,'Master data'!$B$1:$CL$1,0)),"")</f>
        <v>0</v>
      </c>
      <c r="L221" s="7">
        <f>IFERROR(INDEX('Master data'!$B$2:$CL$999,MATCH($B221,'Master data'!$A$2:$A$999,0),MATCH(L$1,'Master data'!$B$1:$CL$1,0)),"")</f>
        <v>0</v>
      </c>
      <c r="M221" s="5">
        <f>IFERROR(INDEX('Master data'!$B$2:$CL$999,MATCH($B221,'Master data'!$A$2:$A$999,0),MATCH(M$1,'Master data'!$B$1:$CL$1,0)),"")</f>
        <v>-10802.469135802468</v>
      </c>
      <c r="N221" s="28">
        <f>IFERROR(INDEX('Master data'!$B$2:$CL$999,MATCH($B221,'Master data'!$A$2:$A$999,0),MATCH(N$1,'Master data'!$B$1:$CL$1,0)),"")</f>
        <v>-3.0000000000000001E-3</v>
      </c>
      <c r="O221" s="7">
        <f>IFERROR(INDEX('Master data'!$B$2:$CL$999,MATCH($B221,'Master data'!$A$2:$A$999,0),MATCH(O$1,'Master data'!$B$1:$CL$1,0)),"")</f>
        <v>0</v>
      </c>
      <c r="P221" s="5">
        <f>IFERROR(INDEX('Master data'!$B$2:$CL$999,MATCH($B221,'Master data'!$A$2:$A$999,0),MATCH(P$1,'Master data'!$B$1:$CL$1,0)),"")</f>
        <v>4014000</v>
      </c>
      <c r="Q221" s="5">
        <f>IFERROR(INDEX('Master data'!$B$2:$CL$999,MATCH($B221,'Master data'!$A$2:$A$999,0),MATCH(Q$1,'Master data'!$B$1:$CL$1,0)),"")</f>
        <v>4014000</v>
      </c>
    </row>
    <row r="222" spans="1:17" x14ac:dyDescent="0.3">
      <c r="A222">
        <f t="shared" si="3"/>
        <v>220</v>
      </c>
      <c r="B222" t="str">
        <f>IF('Master data'!A222="","",'Master data'!A222)</f>
        <v xml:space="preserve">Sam  Johnstone </v>
      </c>
      <c r="C222" t="str">
        <f>IFERROR(INDEX('Master data'!$B$2:$CL$999,MATCH($B222,'Master data'!$A$2:$A$999,0),MATCH(C$1,'Master data'!$B$1:$CL$1,0)),"")</f>
        <v>England</v>
      </c>
      <c r="D222" t="str">
        <f>IFERROR(INDEX('Master data'!$B$2:$CL$999,MATCH($B222,'Master data'!$A$2:$A$999,0),MATCH(D$1,'Master data'!$B$1:$CL$1,0)),"")</f>
        <v>Goalkeeper</v>
      </c>
      <c r="E222" s="5">
        <f>IFERROR(INDEX('Master data'!$B$2:$CL$999,MATCH($B222,'Master data'!$A$2:$A$999,0),MATCH(E$1,'Master data'!$B$1:$CL$1,0)),"")</f>
        <v>4995000</v>
      </c>
      <c r="F222" s="7">
        <f>IFERROR(INDEX('Master data'!$B$2:$CL$999,MATCH($B222,'Master data'!$A$2:$A$999,0),MATCH(F$1,'Master data'!$B$1:$CL$1,0)),"")</f>
        <v>43619.824396699194</v>
      </c>
      <c r="G222" s="7">
        <f>IFERROR(INDEX('Master data'!$B$2:$CL$999,MATCH($B222,'Master data'!$A$2:$A$999,0),MATCH(G$1,'Master data'!$B$1:$CL$1,0)),"")</f>
        <v>36874.186359617524</v>
      </c>
      <c r="H222" s="7">
        <f>IFERROR(INDEX('Master data'!$B$2:$CL$999,MATCH($B222,'Master data'!$A$2:$A$999,0),MATCH(H$1,'Master data'!$B$1:$CL$1,0)),"")</f>
        <v>0</v>
      </c>
      <c r="I222" s="7">
        <f>IFERROR(INDEX('Master data'!$B$2:$CL$999,MATCH($B222,'Master data'!$A$2:$A$999,0),MATCH(I$1,'Master data'!$B$1:$CL$1,0)),"")</f>
        <v>34267.277258751601</v>
      </c>
      <c r="J222" s="7">
        <f>IFERROR(INDEX('Master data'!$B$2:$CL$999,MATCH($B222,'Master data'!$A$2:$A$999,0),MATCH(J$1,'Master data'!$B$1:$CL$1,0)),"")</f>
        <v>-5000</v>
      </c>
      <c r="K222" s="7">
        <f>IFERROR(INDEX('Master data'!$B$2:$CL$999,MATCH($B222,'Master data'!$A$2:$A$999,0),MATCH(K$1,'Master data'!$B$1:$CL$1,0)),"")</f>
        <v>0</v>
      </c>
      <c r="L222" s="7">
        <f>IFERROR(INDEX('Master data'!$B$2:$CL$999,MATCH($B222,'Master data'!$A$2:$A$999,0),MATCH(L$1,'Master data'!$B$1:$CL$1,0)),"")</f>
        <v>0</v>
      </c>
      <c r="M222" s="5">
        <f>IFERROR(INDEX('Master data'!$B$2:$CL$999,MATCH($B222,'Master data'!$A$2:$A$999,0),MATCH(M$1,'Master data'!$B$1:$CL$1,0)),"")</f>
        <v>77368.228318049631</v>
      </c>
      <c r="N222" s="28">
        <f>IFERROR(INDEX('Master data'!$B$2:$CL$999,MATCH($B222,'Master data'!$A$2:$A$999,0),MATCH(N$1,'Master data'!$B$1:$CL$1,0)),"")</f>
        <v>1.4999999999999999E-2</v>
      </c>
      <c r="O222" s="7">
        <f>IFERROR(INDEX('Master data'!$B$2:$CL$999,MATCH($B222,'Master data'!$A$2:$A$999,0),MATCH(O$1,'Master data'!$B$1:$CL$1,0)),"")</f>
        <v>0</v>
      </c>
      <c r="P222" s="5">
        <f>IFERROR(INDEX('Master data'!$B$2:$CL$999,MATCH($B222,'Master data'!$A$2:$A$999,0),MATCH(P$1,'Master data'!$B$1:$CL$1,0)),"")</f>
        <v>4995000</v>
      </c>
      <c r="Q222" s="5">
        <f>IFERROR(INDEX('Master data'!$B$2:$CL$999,MATCH($B222,'Master data'!$A$2:$A$999,0),MATCH(Q$1,'Master data'!$B$1:$CL$1,0)),"")</f>
        <v>4995000</v>
      </c>
    </row>
    <row r="223" spans="1:17" x14ac:dyDescent="0.3">
      <c r="A223">
        <f t="shared" si="3"/>
        <v>221</v>
      </c>
      <c r="B223" t="str">
        <f>IF('Master data'!A223="","",'Master data'!A223)</f>
        <v>Anthony Lopes</v>
      </c>
      <c r="C223" t="str">
        <f>IFERROR(INDEX('Master data'!$B$2:$CL$999,MATCH($B223,'Master data'!$A$2:$A$999,0),MATCH(C$1,'Master data'!$B$1:$CL$1,0)),"")</f>
        <v>Portugal</v>
      </c>
      <c r="D223" t="str">
        <f>IFERROR(INDEX('Master data'!$B$2:$CL$999,MATCH($B223,'Master data'!$A$2:$A$999,0),MATCH(D$1,'Master data'!$B$1:$CL$1,0)),"")</f>
        <v>Goalkeeper</v>
      </c>
      <c r="E223" s="5">
        <f>IFERROR(INDEX('Master data'!$B$2:$CL$999,MATCH($B223,'Master data'!$A$2:$A$999,0),MATCH(E$1,'Master data'!$B$1:$CL$1,0)),"")</f>
        <v>4995000</v>
      </c>
      <c r="F223" s="7">
        <f>IFERROR(INDEX('Master data'!$B$2:$CL$999,MATCH($B223,'Master data'!$A$2:$A$999,0),MATCH(F$1,'Master data'!$B$1:$CL$1,0)),"")</f>
        <v>27664.881436499458</v>
      </c>
      <c r="G223" s="7">
        <f>IFERROR(INDEX('Master data'!$B$2:$CL$999,MATCH($B223,'Master data'!$A$2:$A$999,0),MATCH(G$1,'Master data'!$B$1:$CL$1,0)),"")</f>
        <v>28679.428619561371</v>
      </c>
      <c r="H223" s="7">
        <f>IFERROR(INDEX('Master data'!$B$2:$CL$999,MATCH($B223,'Master data'!$A$2:$A$999,0),MATCH(H$1,'Master data'!$B$1:$CL$1,0)),"")</f>
        <v>0</v>
      </c>
      <c r="I223" s="7">
        <f>IFERROR(INDEX('Master data'!$B$2:$CL$999,MATCH($B223,'Master data'!$A$2:$A$999,0),MATCH(I$1,'Master data'!$B$1:$CL$1,0)),"")</f>
        <v>8578.75991973903</v>
      </c>
      <c r="J223" s="7">
        <f>IFERROR(INDEX('Master data'!$B$2:$CL$999,MATCH($B223,'Master data'!$A$2:$A$999,0),MATCH(J$1,'Master data'!$B$1:$CL$1,0)),"")</f>
        <v>-5000</v>
      </c>
      <c r="K223" s="7">
        <f>IFERROR(INDEX('Master data'!$B$2:$CL$999,MATCH($B223,'Master data'!$A$2:$A$999,0),MATCH(K$1,'Master data'!$B$1:$CL$1,0)),"")</f>
        <v>0</v>
      </c>
      <c r="L223" s="7">
        <f>IFERROR(INDEX('Master data'!$B$2:$CL$999,MATCH($B223,'Master data'!$A$2:$A$999,0),MATCH(L$1,'Master data'!$B$1:$CL$1,0)),"")</f>
        <v>0</v>
      </c>
      <c r="M223" s="5">
        <f>IFERROR(INDEX('Master data'!$B$2:$CL$999,MATCH($B223,'Master data'!$A$2:$A$999,0),MATCH(M$1,'Master data'!$B$1:$CL$1,0)),"")</f>
        <v>48338.70098625317</v>
      </c>
      <c r="N223" s="28">
        <f>IFERROR(INDEX('Master data'!$B$2:$CL$999,MATCH($B223,'Master data'!$A$2:$A$999,0),MATCH(N$1,'Master data'!$B$1:$CL$1,0)),"")</f>
        <v>0.01</v>
      </c>
      <c r="O223" s="7">
        <f>IFERROR(INDEX('Master data'!$B$2:$CL$999,MATCH($B223,'Master data'!$A$2:$A$999,0),MATCH(O$1,'Master data'!$B$1:$CL$1,0)),"")</f>
        <v>0</v>
      </c>
      <c r="P223" s="5">
        <f>IFERROR(INDEX('Master data'!$B$2:$CL$999,MATCH($B223,'Master data'!$A$2:$A$999,0),MATCH(P$1,'Master data'!$B$1:$CL$1,0)),"")</f>
        <v>4995000</v>
      </c>
      <c r="Q223" s="5">
        <f>IFERROR(INDEX('Master data'!$B$2:$CL$999,MATCH($B223,'Master data'!$A$2:$A$999,0),MATCH(Q$1,'Master data'!$B$1:$CL$1,0)),"")</f>
        <v>4995000</v>
      </c>
    </row>
    <row r="224" spans="1:17" x14ac:dyDescent="0.3">
      <c r="A224">
        <f t="shared" si="3"/>
        <v>222</v>
      </c>
      <c r="B224" t="str">
        <f>IF('Master data'!A224="","",'Master data'!A224)</f>
        <v>Diogo Dalot</v>
      </c>
      <c r="C224" t="str">
        <f>IFERROR(INDEX('Master data'!$B$2:$CL$999,MATCH($B224,'Master data'!$A$2:$A$999,0),MATCH(C$1,'Master data'!$B$1:$CL$1,0)),"")</f>
        <v>Portugal</v>
      </c>
      <c r="D224" t="str">
        <f>IFERROR(INDEX('Master data'!$B$2:$CL$999,MATCH($B224,'Master data'!$A$2:$A$999,0),MATCH(D$1,'Master data'!$B$1:$CL$1,0)),"")</f>
        <v>Defense</v>
      </c>
      <c r="E224" s="5">
        <f>IFERROR(INDEX('Master data'!$B$2:$CL$999,MATCH($B224,'Master data'!$A$2:$A$999,0),MATCH(E$1,'Master data'!$B$1:$CL$1,0)),"")</f>
        <v>2495000</v>
      </c>
      <c r="F224" s="7">
        <f>IFERROR(INDEX('Master data'!$B$2:$CL$999,MATCH($B224,'Master data'!$A$2:$A$999,0),MATCH(F$1,'Master data'!$B$1:$CL$1,0)),"")</f>
        <v>7573.9478957915853</v>
      </c>
      <c r="G224" s="7">
        <f>IFERROR(INDEX('Master data'!$B$2:$CL$999,MATCH($B224,'Master data'!$A$2:$A$999,0),MATCH(G$1,'Master data'!$B$1:$CL$1,0)),"")</f>
        <v>8935.9396323352339</v>
      </c>
      <c r="H224" s="7">
        <f>IFERROR(INDEX('Master data'!$B$2:$CL$999,MATCH($B224,'Master data'!$A$2:$A$999,0),MATCH(H$1,'Master data'!$B$1:$CL$1,0)),"")</f>
        <v>0</v>
      </c>
      <c r="I224" s="7">
        <f>IFERROR(INDEX('Master data'!$B$2:$CL$999,MATCH($B224,'Master data'!$A$2:$A$999,0),MATCH(I$1,'Master data'!$B$1:$CL$1,0)),"")</f>
        <v>-45.323443008134745</v>
      </c>
      <c r="J224" s="7">
        <f>IFERROR(INDEX('Master data'!$B$2:$CL$999,MATCH($B224,'Master data'!$A$2:$A$999,0),MATCH(J$1,'Master data'!$B$1:$CL$1,0)),"")</f>
        <v>-5000</v>
      </c>
      <c r="K224" s="7">
        <f>IFERROR(INDEX('Master data'!$B$2:$CL$999,MATCH($B224,'Master data'!$A$2:$A$999,0),MATCH(K$1,'Master data'!$B$1:$CL$1,0)),"")</f>
        <v>0</v>
      </c>
      <c r="L224" s="7">
        <f>IFERROR(INDEX('Master data'!$B$2:$CL$999,MATCH($B224,'Master data'!$A$2:$A$999,0),MATCH(L$1,'Master data'!$B$1:$CL$1,0)),"")</f>
        <v>0</v>
      </c>
      <c r="M224" s="5">
        <f>IFERROR(INDEX('Master data'!$B$2:$CL$999,MATCH($B224,'Master data'!$A$2:$A$999,0),MATCH(M$1,'Master data'!$B$1:$CL$1,0)),"")</f>
        <v>12530.157494728714</v>
      </c>
      <c r="N224" s="28">
        <f>IFERROR(INDEX('Master data'!$B$2:$CL$999,MATCH($B224,'Master data'!$A$2:$A$999,0),MATCH(N$1,'Master data'!$B$1:$CL$1,0)),"")</f>
        <v>5.0000000000000001E-3</v>
      </c>
      <c r="O224" s="7">
        <f>IFERROR(INDEX('Master data'!$B$2:$CL$999,MATCH($B224,'Master data'!$A$2:$A$999,0),MATCH(O$1,'Master data'!$B$1:$CL$1,0)),"")</f>
        <v>0</v>
      </c>
      <c r="P224" s="5">
        <f>IFERROR(INDEX('Master data'!$B$2:$CL$999,MATCH($B224,'Master data'!$A$2:$A$999,0),MATCH(P$1,'Master data'!$B$1:$CL$1,0)),"")</f>
        <v>2495000</v>
      </c>
      <c r="Q224" s="5">
        <f>IFERROR(INDEX('Master data'!$B$2:$CL$999,MATCH($B224,'Master data'!$A$2:$A$999,0),MATCH(Q$1,'Master data'!$B$1:$CL$1,0)),"")</f>
        <v>2495000</v>
      </c>
    </row>
    <row r="225" spans="1:17" x14ac:dyDescent="0.3">
      <c r="A225">
        <f t="shared" si="3"/>
        <v>223</v>
      </c>
      <c r="B225" t="str">
        <f>IF('Master data'!A225="","",'Master data'!A225)</f>
        <v>Nuno Mendes</v>
      </c>
      <c r="C225" t="str">
        <f>IFERROR(INDEX('Master data'!$B$2:$CL$999,MATCH($B225,'Master data'!$A$2:$A$999,0),MATCH(C$1,'Master data'!$B$1:$CL$1,0)),"")</f>
        <v>Portugal</v>
      </c>
      <c r="D225" t="str">
        <f>IFERROR(INDEX('Master data'!$B$2:$CL$999,MATCH($B225,'Master data'!$A$2:$A$999,0),MATCH(D$1,'Master data'!$B$1:$CL$1,0)),"")</f>
        <v>Defense</v>
      </c>
      <c r="E225" s="5">
        <f>IFERROR(INDEX('Master data'!$B$2:$CL$999,MATCH($B225,'Master data'!$A$2:$A$999,0),MATCH(E$1,'Master data'!$B$1:$CL$1,0)),"")</f>
        <v>3495000</v>
      </c>
      <c r="F225" s="7">
        <f>IFERROR(INDEX('Master data'!$B$2:$CL$999,MATCH($B225,'Master data'!$A$2:$A$999,0),MATCH(F$1,'Master data'!$B$1:$CL$1,0)),"")</f>
        <v>7573.9478957915853</v>
      </c>
      <c r="G225" s="7">
        <f>IFERROR(INDEX('Master data'!$B$2:$CL$999,MATCH($B225,'Master data'!$A$2:$A$999,0),MATCH(G$1,'Master data'!$B$1:$CL$1,0)),"")</f>
        <v>8935.9396323352339</v>
      </c>
      <c r="H225" s="7">
        <f>IFERROR(INDEX('Master data'!$B$2:$CL$999,MATCH($B225,'Master data'!$A$2:$A$999,0),MATCH(H$1,'Master data'!$B$1:$CL$1,0)),"")</f>
        <v>0</v>
      </c>
      <c r="I225" s="7">
        <f>IFERROR(INDEX('Master data'!$B$2:$CL$999,MATCH($B225,'Master data'!$A$2:$A$999,0),MATCH(I$1,'Master data'!$B$1:$CL$1,0)),"")</f>
        <v>-2526.5264505269324</v>
      </c>
      <c r="J225" s="7">
        <f>IFERROR(INDEX('Master data'!$B$2:$CL$999,MATCH($B225,'Master data'!$A$2:$A$999,0),MATCH(J$1,'Master data'!$B$1:$CL$1,0)),"")</f>
        <v>-5000</v>
      </c>
      <c r="K225" s="7">
        <f>IFERROR(INDEX('Master data'!$B$2:$CL$999,MATCH($B225,'Master data'!$A$2:$A$999,0),MATCH(K$1,'Master data'!$B$1:$CL$1,0)),"")</f>
        <v>0</v>
      </c>
      <c r="L225" s="7">
        <f>IFERROR(INDEX('Master data'!$B$2:$CL$999,MATCH($B225,'Master data'!$A$2:$A$999,0),MATCH(L$1,'Master data'!$B$1:$CL$1,0)),"")</f>
        <v>0</v>
      </c>
      <c r="M225" s="5">
        <f>IFERROR(INDEX('Master data'!$B$2:$CL$999,MATCH($B225,'Master data'!$A$2:$A$999,0),MATCH(M$1,'Master data'!$B$1:$CL$1,0)),"")</f>
        <v>11794.986233241661</v>
      </c>
      <c r="N225" s="28">
        <f>IFERROR(INDEX('Master data'!$B$2:$CL$999,MATCH($B225,'Master data'!$A$2:$A$999,0),MATCH(N$1,'Master data'!$B$1:$CL$1,0)),"")</f>
        <v>3.0000000000000001E-3</v>
      </c>
      <c r="O225" s="7">
        <f>IFERROR(INDEX('Master data'!$B$2:$CL$999,MATCH($B225,'Master data'!$A$2:$A$999,0),MATCH(O$1,'Master data'!$B$1:$CL$1,0)),"")</f>
        <v>0</v>
      </c>
      <c r="P225" s="5">
        <f>IFERROR(INDEX('Master data'!$B$2:$CL$999,MATCH($B225,'Master data'!$A$2:$A$999,0),MATCH(P$1,'Master data'!$B$1:$CL$1,0)),"")</f>
        <v>3495000</v>
      </c>
      <c r="Q225" s="5">
        <f>IFERROR(INDEX('Master data'!$B$2:$CL$999,MATCH($B225,'Master data'!$A$2:$A$999,0),MATCH(Q$1,'Master data'!$B$1:$CL$1,0)),"")</f>
        <v>3495000</v>
      </c>
    </row>
    <row r="226" spans="1:17" x14ac:dyDescent="0.3">
      <c r="A226">
        <f t="shared" si="3"/>
        <v>224</v>
      </c>
      <c r="B226" t="str">
        <f>IF('Master data'!A226="","",'Master data'!A226)</f>
        <v>Pepe</v>
      </c>
      <c r="C226" t="str">
        <f>IFERROR(INDEX('Master data'!$B$2:$CL$999,MATCH($B226,'Master data'!$A$2:$A$999,0),MATCH(C$1,'Master data'!$B$1:$CL$1,0)),"")</f>
        <v>Portugal</v>
      </c>
      <c r="D226" t="str">
        <f>IFERROR(INDEX('Master data'!$B$2:$CL$999,MATCH($B226,'Master data'!$A$2:$A$999,0),MATCH(D$1,'Master data'!$B$1:$CL$1,0)),"")</f>
        <v>Defense</v>
      </c>
      <c r="E226" s="5">
        <f>IFERROR(INDEX('Master data'!$B$2:$CL$999,MATCH($B226,'Master data'!$A$2:$A$999,0),MATCH(E$1,'Master data'!$B$1:$CL$1,0)),"")</f>
        <v>2622000</v>
      </c>
      <c r="F226" s="7">
        <f>IFERROR(INDEX('Master data'!$B$2:$CL$999,MATCH($B226,'Master data'!$A$2:$A$999,0),MATCH(F$1,'Master data'!$B$1:$CL$1,0)),"")</f>
        <v>28451.934633214398</v>
      </c>
      <c r="G226" s="7">
        <f>IFERROR(INDEX('Master data'!$B$2:$CL$999,MATCH($B226,'Master data'!$A$2:$A$999,0),MATCH(G$1,'Master data'!$B$1:$CL$1,0)),"")</f>
        <v>29550.73960704097</v>
      </c>
      <c r="H226" s="7">
        <f>IFERROR(INDEX('Master data'!$B$2:$CL$999,MATCH($B226,'Master data'!$A$2:$A$999,0),MATCH(H$1,'Master data'!$B$1:$CL$1,0)),"")</f>
        <v>0</v>
      </c>
      <c r="I226" s="7">
        <f>IFERROR(INDEX('Master data'!$B$2:$CL$999,MATCH($B226,'Master data'!$A$2:$A$999,0),MATCH(I$1,'Master data'!$B$1:$CL$1,0)),"")</f>
        <v>15083.92773130708</v>
      </c>
      <c r="J226" s="7">
        <f>IFERROR(INDEX('Master data'!$B$2:$CL$999,MATCH($B226,'Master data'!$A$2:$A$999,0),MATCH(J$1,'Master data'!$B$1:$CL$1,0)),"")</f>
        <v>-5000</v>
      </c>
      <c r="K226" s="7">
        <f>IFERROR(INDEX('Master data'!$B$2:$CL$999,MATCH($B226,'Master data'!$A$2:$A$999,0),MATCH(K$1,'Master data'!$B$1:$CL$1,0)),"")</f>
        <v>0</v>
      </c>
      <c r="L226" s="7">
        <f>IFERROR(INDEX('Master data'!$B$2:$CL$999,MATCH($B226,'Master data'!$A$2:$A$999,0),MATCH(L$1,'Master data'!$B$1:$CL$1,0)),"")</f>
        <v>0</v>
      </c>
      <c r="M226" s="5">
        <f>IFERROR(INDEX('Master data'!$B$2:$CL$999,MATCH($B226,'Master data'!$A$2:$A$999,0),MATCH(M$1,'Master data'!$B$1:$CL$1,0)),"")</f>
        <v>51634.085303974673</v>
      </c>
      <c r="N226" s="28">
        <f>IFERROR(INDEX('Master data'!$B$2:$CL$999,MATCH($B226,'Master data'!$A$2:$A$999,0),MATCH(N$1,'Master data'!$B$1:$CL$1,0)),"")</f>
        <v>0.02</v>
      </c>
      <c r="O226" s="7">
        <f>IFERROR(INDEX('Master data'!$B$2:$CL$999,MATCH($B226,'Master data'!$A$2:$A$999,0),MATCH(O$1,'Master data'!$B$1:$CL$1,0)),"")</f>
        <v>0</v>
      </c>
      <c r="P226" s="5">
        <f>IFERROR(INDEX('Master data'!$B$2:$CL$999,MATCH($B226,'Master data'!$A$2:$A$999,0),MATCH(P$1,'Master data'!$B$1:$CL$1,0)),"")</f>
        <v>2622000</v>
      </c>
      <c r="Q226" s="5">
        <f>IFERROR(INDEX('Master data'!$B$2:$CL$999,MATCH($B226,'Master data'!$A$2:$A$999,0),MATCH(Q$1,'Master data'!$B$1:$CL$1,0)),"")</f>
        <v>2622000</v>
      </c>
    </row>
    <row r="227" spans="1:17" x14ac:dyDescent="0.3">
      <c r="A227">
        <f t="shared" si="3"/>
        <v>225</v>
      </c>
      <c r="B227" t="str">
        <f>IF('Master data'!A227="","",'Master data'!A227)</f>
        <v>José Fonte</v>
      </c>
      <c r="C227" t="str">
        <f>IFERROR(INDEX('Master data'!$B$2:$CL$999,MATCH($B227,'Master data'!$A$2:$A$999,0),MATCH(C$1,'Master data'!$B$1:$CL$1,0)),"")</f>
        <v>Portugal</v>
      </c>
      <c r="D227" t="str">
        <f>IFERROR(INDEX('Master data'!$B$2:$CL$999,MATCH($B227,'Master data'!$A$2:$A$999,0),MATCH(D$1,'Master data'!$B$1:$CL$1,0)),"")</f>
        <v>Defense</v>
      </c>
      <c r="E227" s="5">
        <f>IFERROR(INDEX('Master data'!$B$2:$CL$999,MATCH($B227,'Master data'!$A$2:$A$999,0),MATCH(E$1,'Master data'!$B$1:$CL$1,0)),"")</f>
        <v>3495000</v>
      </c>
      <c r="F227" s="7">
        <f>IFERROR(INDEX('Master data'!$B$2:$CL$999,MATCH($B227,'Master data'!$A$2:$A$999,0),MATCH(F$1,'Master data'!$B$1:$CL$1,0)),"")</f>
        <v>7573.9478957915853</v>
      </c>
      <c r="G227" s="7">
        <f>IFERROR(INDEX('Master data'!$B$2:$CL$999,MATCH($B227,'Master data'!$A$2:$A$999,0),MATCH(G$1,'Master data'!$B$1:$CL$1,0)),"")</f>
        <v>8935.9396323352339</v>
      </c>
      <c r="H227" s="7">
        <f>IFERROR(INDEX('Master data'!$B$2:$CL$999,MATCH($B227,'Master data'!$A$2:$A$999,0),MATCH(H$1,'Master data'!$B$1:$CL$1,0)),"")</f>
        <v>0</v>
      </c>
      <c r="I227" s="7">
        <f>IFERROR(INDEX('Master data'!$B$2:$CL$999,MATCH($B227,'Master data'!$A$2:$A$999,0),MATCH(I$1,'Master data'!$B$1:$CL$1,0)),"")</f>
        <v>-2526.5264505269324</v>
      </c>
      <c r="J227" s="7">
        <f>IFERROR(INDEX('Master data'!$B$2:$CL$999,MATCH($B227,'Master data'!$A$2:$A$999,0),MATCH(J$1,'Master data'!$B$1:$CL$1,0)),"")</f>
        <v>-5000</v>
      </c>
      <c r="K227" s="7">
        <f>IFERROR(INDEX('Master data'!$B$2:$CL$999,MATCH($B227,'Master data'!$A$2:$A$999,0),MATCH(K$1,'Master data'!$B$1:$CL$1,0)),"")</f>
        <v>0</v>
      </c>
      <c r="L227" s="7">
        <f>IFERROR(INDEX('Master data'!$B$2:$CL$999,MATCH($B227,'Master data'!$A$2:$A$999,0),MATCH(L$1,'Master data'!$B$1:$CL$1,0)),"")</f>
        <v>0</v>
      </c>
      <c r="M227" s="5">
        <f>IFERROR(INDEX('Master data'!$B$2:$CL$999,MATCH($B227,'Master data'!$A$2:$A$999,0),MATCH(M$1,'Master data'!$B$1:$CL$1,0)),"")</f>
        <v>11794.986233241661</v>
      </c>
      <c r="N227" s="28">
        <f>IFERROR(INDEX('Master data'!$B$2:$CL$999,MATCH($B227,'Master data'!$A$2:$A$999,0),MATCH(N$1,'Master data'!$B$1:$CL$1,0)),"")</f>
        <v>3.0000000000000001E-3</v>
      </c>
      <c r="O227" s="7">
        <f>IFERROR(INDEX('Master data'!$B$2:$CL$999,MATCH($B227,'Master data'!$A$2:$A$999,0),MATCH(O$1,'Master data'!$B$1:$CL$1,0)),"")</f>
        <v>0</v>
      </c>
      <c r="P227" s="5">
        <f>IFERROR(INDEX('Master data'!$B$2:$CL$999,MATCH($B227,'Master data'!$A$2:$A$999,0),MATCH(P$1,'Master data'!$B$1:$CL$1,0)),"")</f>
        <v>3495000</v>
      </c>
      <c r="Q227" s="5">
        <f>IFERROR(INDEX('Master data'!$B$2:$CL$999,MATCH($B227,'Master data'!$A$2:$A$999,0),MATCH(Q$1,'Master data'!$B$1:$CL$1,0)),"")</f>
        <v>3495000</v>
      </c>
    </row>
    <row r="228" spans="1:17" x14ac:dyDescent="0.3">
      <c r="A228">
        <f t="shared" si="3"/>
        <v>226</v>
      </c>
      <c r="B228" t="str">
        <f>IF('Master data'!A228="","",'Master data'!A228)</f>
        <v>João  Palhinha</v>
      </c>
      <c r="C228" t="str">
        <f>IFERROR(INDEX('Master data'!$B$2:$CL$999,MATCH($B228,'Master data'!$A$2:$A$999,0),MATCH(C$1,'Master data'!$B$1:$CL$1,0)),"")</f>
        <v>Portugal</v>
      </c>
      <c r="D228" t="str">
        <f>IFERROR(INDEX('Master data'!$B$2:$CL$999,MATCH($B228,'Master data'!$A$2:$A$999,0),MATCH(D$1,'Master data'!$B$1:$CL$1,0)),"")</f>
        <v>Midfield</v>
      </c>
      <c r="E228" s="5">
        <f>IFERROR(INDEX('Master data'!$B$2:$CL$999,MATCH($B228,'Master data'!$A$2:$A$999,0),MATCH(E$1,'Master data'!$B$1:$CL$1,0)),"")</f>
        <v>3495000</v>
      </c>
      <c r="F228" s="7">
        <f>IFERROR(INDEX('Master data'!$B$2:$CL$999,MATCH($B228,'Master data'!$A$2:$A$999,0),MATCH(F$1,'Master data'!$B$1:$CL$1,0)),"")</f>
        <v>-5000</v>
      </c>
      <c r="G228" s="7">
        <f>IFERROR(INDEX('Master data'!$B$2:$CL$999,MATCH($B228,'Master data'!$A$2:$A$999,0),MATCH(G$1,'Master data'!$B$1:$CL$1,0)),"")</f>
        <v>-5000</v>
      </c>
      <c r="H228" s="7">
        <f>IFERROR(INDEX('Master data'!$B$2:$CL$999,MATCH($B228,'Master data'!$A$2:$A$999,0),MATCH(H$1,'Master data'!$B$1:$CL$1,0)),"")</f>
        <v>0</v>
      </c>
      <c r="I228" s="7">
        <f>IFERROR(INDEX('Master data'!$B$2:$CL$999,MATCH($B228,'Master data'!$A$2:$A$999,0),MATCH(I$1,'Master data'!$B$1:$CL$1,0)),"")</f>
        <v>-5000</v>
      </c>
      <c r="J228" s="7">
        <f>IFERROR(INDEX('Master data'!$B$2:$CL$999,MATCH($B228,'Master data'!$A$2:$A$999,0),MATCH(J$1,'Master data'!$B$1:$CL$1,0)),"")</f>
        <v>-5000</v>
      </c>
      <c r="K228" s="7">
        <f>IFERROR(INDEX('Master data'!$B$2:$CL$999,MATCH($B228,'Master data'!$A$2:$A$999,0),MATCH(K$1,'Master data'!$B$1:$CL$1,0)),"")</f>
        <v>0</v>
      </c>
      <c r="L228" s="7">
        <f>IFERROR(INDEX('Master data'!$B$2:$CL$999,MATCH($B228,'Master data'!$A$2:$A$999,0),MATCH(L$1,'Master data'!$B$1:$CL$1,0)),"")</f>
        <v>0</v>
      </c>
      <c r="M228" s="5">
        <f>IFERROR(INDEX('Master data'!$B$2:$CL$999,MATCH($B228,'Master data'!$A$2:$A$999,0),MATCH(M$1,'Master data'!$B$1:$CL$1,0)),"")</f>
        <v>-10802.469135802468</v>
      </c>
      <c r="N228" s="28">
        <f>IFERROR(INDEX('Master data'!$B$2:$CL$999,MATCH($B228,'Master data'!$A$2:$A$999,0),MATCH(N$1,'Master data'!$B$1:$CL$1,0)),"")</f>
        <v>-3.0000000000000001E-3</v>
      </c>
      <c r="O228" s="7">
        <f>IFERROR(INDEX('Master data'!$B$2:$CL$999,MATCH($B228,'Master data'!$A$2:$A$999,0),MATCH(O$1,'Master data'!$B$1:$CL$1,0)),"")</f>
        <v>0</v>
      </c>
      <c r="P228" s="5">
        <f>IFERROR(INDEX('Master data'!$B$2:$CL$999,MATCH($B228,'Master data'!$A$2:$A$999,0),MATCH(P$1,'Master data'!$B$1:$CL$1,0)),"")</f>
        <v>3495000</v>
      </c>
      <c r="Q228" s="5">
        <f>IFERROR(INDEX('Master data'!$B$2:$CL$999,MATCH($B228,'Master data'!$A$2:$A$999,0),MATCH(Q$1,'Master data'!$B$1:$CL$1,0)),"")</f>
        <v>3495000</v>
      </c>
    </row>
    <row r="229" spans="1:17" x14ac:dyDescent="0.3">
      <c r="A229">
        <f t="shared" si="3"/>
        <v>227</v>
      </c>
      <c r="B229" t="str">
        <f>IF('Master data'!A229="","",'Master data'!A229)</f>
        <v>Renato Sanches</v>
      </c>
      <c r="C229" t="str">
        <f>IFERROR(INDEX('Master data'!$B$2:$CL$999,MATCH($B229,'Master data'!$A$2:$A$999,0),MATCH(C$1,'Master data'!$B$1:$CL$1,0)),"")</f>
        <v>Portugal</v>
      </c>
      <c r="D229" t="str">
        <f>IFERROR(INDEX('Master data'!$B$2:$CL$999,MATCH($B229,'Master data'!$A$2:$A$999,0),MATCH(D$1,'Master data'!$B$1:$CL$1,0)),"")</f>
        <v>Midfield</v>
      </c>
      <c r="E229" s="5">
        <f>IFERROR(INDEX('Master data'!$B$2:$CL$999,MATCH($B229,'Master data'!$A$2:$A$999,0),MATCH(E$1,'Master data'!$B$1:$CL$1,0)),"")</f>
        <v>3562000</v>
      </c>
      <c r="F229" s="7">
        <f>IFERROR(INDEX('Master data'!$B$2:$CL$999,MATCH($B229,'Master data'!$A$2:$A$999,0),MATCH(F$1,'Master data'!$B$1:$CL$1,0)),"")</f>
        <v>-5000</v>
      </c>
      <c r="G229" s="7">
        <f>IFERROR(INDEX('Master data'!$B$2:$CL$999,MATCH($B229,'Master data'!$A$2:$A$999,0),MATCH(G$1,'Master data'!$B$1:$CL$1,0)),"")</f>
        <v>-5000</v>
      </c>
      <c r="H229" s="7">
        <f>IFERROR(INDEX('Master data'!$B$2:$CL$999,MATCH($B229,'Master data'!$A$2:$A$999,0),MATCH(H$1,'Master data'!$B$1:$CL$1,0)),"")</f>
        <v>0</v>
      </c>
      <c r="I229" s="7">
        <f>IFERROR(INDEX('Master data'!$B$2:$CL$999,MATCH($B229,'Master data'!$A$2:$A$999,0),MATCH(I$1,'Master data'!$B$1:$CL$1,0)),"")</f>
        <v>-5000</v>
      </c>
      <c r="J229" s="7">
        <f>IFERROR(INDEX('Master data'!$B$2:$CL$999,MATCH($B229,'Master data'!$A$2:$A$999,0),MATCH(J$1,'Master data'!$B$1:$CL$1,0)),"")</f>
        <v>-5000</v>
      </c>
      <c r="K229" s="7">
        <f>IFERROR(INDEX('Master data'!$B$2:$CL$999,MATCH($B229,'Master data'!$A$2:$A$999,0),MATCH(K$1,'Master data'!$B$1:$CL$1,0)),"")</f>
        <v>0</v>
      </c>
      <c r="L229" s="7">
        <f>IFERROR(INDEX('Master data'!$B$2:$CL$999,MATCH($B229,'Master data'!$A$2:$A$999,0),MATCH(L$1,'Master data'!$B$1:$CL$1,0)),"")</f>
        <v>0</v>
      </c>
      <c r="M229" s="5">
        <f>IFERROR(INDEX('Master data'!$B$2:$CL$999,MATCH($B229,'Master data'!$A$2:$A$999,0),MATCH(M$1,'Master data'!$B$1:$CL$1,0)),"")</f>
        <v>-10802.469135802468</v>
      </c>
      <c r="N229" s="28">
        <f>IFERROR(INDEX('Master data'!$B$2:$CL$999,MATCH($B229,'Master data'!$A$2:$A$999,0),MATCH(N$1,'Master data'!$B$1:$CL$1,0)),"")</f>
        <v>-3.0000000000000001E-3</v>
      </c>
      <c r="O229" s="7">
        <f>IFERROR(INDEX('Master data'!$B$2:$CL$999,MATCH($B229,'Master data'!$A$2:$A$999,0),MATCH(O$1,'Master data'!$B$1:$CL$1,0)),"")</f>
        <v>0</v>
      </c>
      <c r="P229" s="5">
        <f>IFERROR(INDEX('Master data'!$B$2:$CL$999,MATCH($B229,'Master data'!$A$2:$A$999,0),MATCH(P$1,'Master data'!$B$1:$CL$1,0)),"")</f>
        <v>3562000</v>
      </c>
      <c r="Q229" s="5">
        <f>IFERROR(INDEX('Master data'!$B$2:$CL$999,MATCH($B229,'Master data'!$A$2:$A$999,0),MATCH(Q$1,'Master data'!$B$1:$CL$1,0)),"")</f>
        <v>3562000</v>
      </c>
    </row>
    <row r="230" spans="1:17" x14ac:dyDescent="0.3">
      <c r="A230">
        <f t="shared" si="3"/>
        <v>228</v>
      </c>
      <c r="B230" t="str">
        <f>IF('Master data'!A230="","",'Master data'!A230)</f>
        <v>Danilo Pereira</v>
      </c>
      <c r="C230" t="str">
        <f>IFERROR(INDEX('Master data'!$B$2:$CL$999,MATCH($B230,'Master data'!$A$2:$A$999,0),MATCH(C$1,'Master data'!$B$1:$CL$1,0)),"")</f>
        <v>Portugal</v>
      </c>
      <c r="D230" t="str">
        <f>IFERROR(INDEX('Master data'!$B$2:$CL$999,MATCH($B230,'Master data'!$A$2:$A$999,0),MATCH(D$1,'Master data'!$B$1:$CL$1,0)),"")</f>
        <v>Midfield</v>
      </c>
      <c r="E230" s="5">
        <f>IFERROR(INDEX('Master data'!$B$2:$CL$999,MATCH($B230,'Master data'!$A$2:$A$999,0),MATCH(E$1,'Master data'!$B$1:$CL$1,0)),"")</f>
        <v>4062000</v>
      </c>
      <c r="F230" s="7">
        <f>IFERROR(INDEX('Master data'!$B$2:$CL$999,MATCH($B230,'Master data'!$A$2:$A$999,0),MATCH(F$1,'Master data'!$B$1:$CL$1,0)),"")</f>
        <v>-5000</v>
      </c>
      <c r="G230" s="7">
        <f>IFERROR(INDEX('Master data'!$B$2:$CL$999,MATCH($B230,'Master data'!$A$2:$A$999,0),MATCH(G$1,'Master data'!$B$1:$CL$1,0)),"")</f>
        <v>-5000</v>
      </c>
      <c r="H230" s="7">
        <f>IFERROR(INDEX('Master data'!$B$2:$CL$999,MATCH($B230,'Master data'!$A$2:$A$999,0),MATCH(H$1,'Master data'!$B$1:$CL$1,0)),"")</f>
        <v>0</v>
      </c>
      <c r="I230" s="7">
        <f>IFERROR(INDEX('Master data'!$B$2:$CL$999,MATCH($B230,'Master data'!$A$2:$A$999,0),MATCH(I$1,'Master data'!$B$1:$CL$1,0)),"")</f>
        <v>-5000</v>
      </c>
      <c r="J230" s="7">
        <f>IFERROR(INDEX('Master data'!$B$2:$CL$999,MATCH($B230,'Master data'!$A$2:$A$999,0),MATCH(J$1,'Master data'!$B$1:$CL$1,0)),"")</f>
        <v>-5000</v>
      </c>
      <c r="K230" s="7">
        <f>IFERROR(INDEX('Master data'!$B$2:$CL$999,MATCH($B230,'Master data'!$A$2:$A$999,0),MATCH(K$1,'Master data'!$B$1:$CL$1,0)),"")</f>
        <v>0</v>
      </c>
      <c r="L230" s="7">
        <f>IFERROR(INDEX('Master data'!$B$2:$CL$999,MATCH($B230,'Master data'!$A$2:$A$999,0),MATCH(L$1,'Master data'!$B$1:$CL$1,0)),"")</f>
        <v>0</v>
      </c>
      <c r="M230" s="5">
        <f>IFERROR(INDEX('Master data'!$B$2:$CL$999,MATCH($B230,'Master data'!$A$2:$A$999,0),MATCH(M$1,'Master data'!$B$1:$CL$1,0)),"")</f>
        <v>-10802.469135802468</v>
      </c>
      <c r="N230" s="28">
        <f>IFERROR(INDEX('Master data'!$B$2:$CL$999,MATCH($B230,'Master data'!$A$2:$A$999,0),MATCH(N$1,'Master data'!$B$1:$CL$1,0)),"")</f>
        <v>-3.0000000000000001E-3</v>
      </c>
      <c r="O230" s="7">
        <f>IFERROR(INDEX('Master data'!$B$2:$CL$999,MATCH($B230,'Master data'!$A$2:$A$999,0),MATCH(O$1,'Master data'!$B$1:$CL$1,0)),"")</f>
        <v>0</v>
      </c>
      <c r="P230" s="5">
        <f>IFERROR(INDEX('Master data'!$B$2:$CL$999,MATCH($B230,'Master data'!$A$2:$A$999,0),MATCH(P$1,'Master data'!$B$1:$CL$1,0)),"")</f>
        <v>4062000</v>
      </c>
      <c r="Q230" s="5">
        <f>IFERROR(INDEX('Master data'!$B$2:$CL$999,MATCH($B230,'Master data'!$A$2:$A$999,0),MATCH(Q$1,'Master data'!$B$1:$CL$1,0)),"")</f>
        <v>4062000</v>
      </c>
    </row>
    <row r="231" spans="1:17" x14ac:dyDescent="0.3">
      <c r="A231">
        <f t="shared" si="3"/>
        <v>229</v>
      </c>
      <c r="B231" t="str">
        <f>IF('Master data'!A231="","",'Master data'!A231)</f>
        <v>Mykola Shaparenko</v>
      </c>
      <c r="C231" t="str">
        <f>IFERROR(INDEX('Master data'!$B$2:$CL$999,MATCH($B231,'Master data'!$A$2:$A$999,0),MATCH(C$1,'Master data'!$B$1:$CL$1,0)),"")</f>
        <v>Ukraine</v>
      </c>
      <c r="D231" t="str">
        <f>IFERROR(INDEX('Master data'!$B$2:$CL$999,MATCH($B231,'Master data'!$A$2:$A$999,0),MATCH(D$1,'Master data'!$B$1:$CL$1,0)),"")</f>
        <v>Midfield</v>
      </c>
      <c r="E231" s="5">
        <f>IFERROR(INDEX('Master data'!$B$2:$CL$999,MATCH($B231,'Master data'!$A$2:$A$999,0),MATCH(E$1,'Master data'!$B$1:$CL$1,0)),"")</f>
        <v>3004000</v>
      </c>
      <c r="F231" s="7">
        <f>IFERROR(INDEX('Master data'!$B$2:$CL$999,MATCH($B231,'Master data'!$A$2:$A$999,0),MATCH(F$1,'Master data'!$B$1:$CL$1,0)),"")</f>
        <v>56149.232714134298</v>
      </c>
      <c r="G231" s="7">
        <f>IFERROR(INDEX('Master data'!$B$2:$CL$999,MATCH($B231,'Master data'!$A$2:$A$999,0),MATCH(G$1,'Master data'!$B$1:$CL$1,0)),"")</f>
        <v>36422.999800896032</v>
      </c>
      <c r="H231" s="7">
        <f>IFERROR(INDEX('Master data'!$B$2:$CL$999,MATCH($B231,'Master data'!$A$2:$A$999,0),MATCH(H$1,'Master data'!$B$1:$CL$1,0)),"")</f>
        <v>0</v>
      </c>
      <c r="I231" s="7">
        <f>IFERROR(INDEX('Master data'!$B$2:$CL$999,MATCH($B231,'Master data'!$A$2:$A$999,0),MATCH(I$1,'Master data'!$B$1:$CL$1,0)),"")</f>
        <v>24081.91633030356</v>
      </c>
      <c r="J231" s="7">
        <f>IFERROR(INDEX('Master data'!$B$2:$CL$999,MATCH($B231,'Master data'!$A$2:$A$999,0),MATCH(J$1,'Master data'!$B$1:$CL$1,0)),"")</f>
        <v>-4478.1675048688194</v>
      </c>
      <c r="K231" s="7">
        <f>IFERROR(INDEX('Master data'!$B$2:$CL$999,MATCH($B231,'Master data'!$A$2:$A$999,0),MATCH(K$1,'Master data'!$B$1:$CL$1,0)),"")</f>
        <v>0</v>
      </c>
      <c r="L231" s="7">
        <f>IFERROR(INDEX('Master data'!$B$2:$CL$999,MATCH($B231,'Master data'!$A$2:$A$999,0),MATCH(L$1,'Master data'!$B$1:$CL$1,0)),"")</f>
        <v>0</v>
      </c>
      <c r="M231" s="5">
        <f>IFERROR(INDEX('Master data'!$B$2:$CL$999,MATCH($B231,'Master data'!$A$2:$A$999,0),MATCH(M$1,'Master data'!$B$1:$CL$1,0)),"")</f>
        <v>86682.038900526517</v>
      </c>
      <c r="N231" s="28">
        <f>IFERROR(INDEX('Master data'!$B$2:$CL$999,MATCH($B231,'Master data'!$A$2:$A$999,0),MATCH(N$1,'Master data'!$B$1:$CL$1,0)),"")</f>
        <v>2.9000000000000001E-2</v>
      </c>
      <c r="O231" s="7">
        <f>IFERROR(INDEX('Master data'!$B$2:$CL$999,MATCH($B231,'Master data'!$A$2:$A$999,0),MATCH(O$1,'Master data'!$B$1:$CL$1,0)),"")</f>
        <v>0</v>
      </c>
      <c r="P231" s="5">
        <f>IFERROR(INDEX('Master data'!$B$2:$CL$999,MATCH($B231,'Master data'!$A$2:$A$999,0),MATCH(P$1,'Master data'!$B$1:$CL$1,0)),"")</f>
        <v>3004000</v>
      </c>
      <c r="Q231" s="5">
        <f>IFERROR(INDEX('Master data'!$B$2:$CL$999,MATCH($B231,'Master data'!$A$2:$A$999,0),MATCH(Q$1,'Master data'!$B$1:$CL$1,0)),"")</f>
        <v>3004000</v>
      </c>
    </row>
    <row r="232" spans="1:17" x14ac:dyDescent="0.3">
      <c r="A232">
        <f t="shared" si="3"/>
        <v>230</v>
      </c>
      <c r="B232" t="str">
        <f>IF('Master data'!A232="","",'Master data'!A232)</f>
        <v>Marlos</v>
      </c>
      <c r="C232" t="str">
        <f>IFERROR(INDEX('Master data'!$B$2:$CL$999,MATCH($B232,'Master data'!$A$2:$A$999,0),MATCH(C$1,'Master data'!$B$1:$CL$1,0)),"")</f>
        <v>Ukraine</v>
      </c>
      <c r="D232" t="str">
        <f>IFERROR(INDEX('Master data'!$B$2:$CL$999,MATCH($B232,'Master data'!$A$2:$A$999,0),MATCH(D$1,'Master data'!$B$1:$CL$1,0)),"")</f>
        <v>Midfield</v>
      </c>
      <c r="E232" s="5">
        <f>IFERROR(INDEX('Master data'!$B$2:$CL$999,MATCH($B232,'Master data'!$A$2:$A$999,0),MATCH(E$1,'Master data'!$B$1:$CL$1,0)),"")</f>
        <v>2476000</v>
      </c>
      <c r="F232" s="7">
        <f>IFERROR(INDEX('Master data'!$B$2:$CL$999,MATCH($B232,'Master data'!$A$2:$A$999,0),MATCH(F$1,'Master data'!$B$1:$CL$1,0)),"")</f>
        <v>-5000</v>
      </c>
      <c r="G232" s="7">
        <f>IFERROR(INDEX('Master data'!$B$2:$CL$999,MATCH($B232,'Master data'!$A$2:$A$999,0),MATCH(G$1,'Master data'!$B$1:$CL$1,0)),"")</f>
        <v>-5000</v>
      </c>
      <c r="H232" s="7">
        <f>IFERROR(INDEX('Master data'!$B$2:$CL$999,MATCH($B232,'Master data'!$A$2:$A$999,0),MATCH(H$1,'Master data'!$B$1:$CL$1,0)),"")</f>
        <v>0</v>
      </c>
      <c r="I232" s="7">
        <f>IFERROR(INDEX('Master data'!$B$2:$CL$999,MATCH($B232,'Master data'!$A$2:$A$999,0),MATCH(I$1,'Master data'!$B$1:$CL$1,0)),"")</f>
        <v>-5000</v>
      </c>
      <c r="J232" s="7">
        <f>IFERROR(INDEX('Master data'!$B$2:$CL$999,MATCH($B232,'Master data'!$A$2:$A$999,0),MATCH(J$1,'Master data'!$B$1:$CL$1,0)),"")</f>
        <v>-5000</v>
      </c>
      <c r="K232" s="7">
        <f>IFERROR(INDEX('Master data'!$B$2:$CL$999,MATCH($B232,'Master data'!$A$2:$A$999,0),MATCH(K$1,'Master data'!$B$1:$CL$1,0)),"")</f>
        <v>0</v>
      </c>
      <c r="L232" s="7">
        <f>IFERROR(INDEX('Master data'!$B$2:$CL$999,MATCH($B232,'Master data'!$A$2:$A$999,0),MATCH(L$1,'Master data'!$B$1:$CL$1,0)),"")</f>
        <v>0</v>
      </c>
      <c r="M232" s="5">
        <f>IFERROR(INDEX('Master data'!$B$2:$CL$999,MATCH($B232,'Master data'!$A$2:$A$999,0),MATCH(M$1,'Master data'!$B$1:$CL$1,0)),"")</f>
        <v>-10802.469135802468</v>
      </c>
      <c r="N232" s="28">
        <f>IFERROR(INDEX('Master data'!$B$2:$CL$999,MATCH($B232,'Master data'!$A$2:$A$999,0),MATCH(N$1,'Master data'!$B$1:$CL$1,0)),"")</f>
        <v>-4.0000000000000001E-3</v>
      </c>
      <c r="O232" s="7">
        <f>IFERROR(INDEX('Master data'!$B$2:$CL$999,MATCH($B232,'Master data'!$A$2:$A$999,0),MATCH(O$1,'Master data'!$B$1:$CL$1,0)),"")</f>
        <v>0</v>
      </c>
      <c r="P232" s="5">
        <f>IFERROR(INDEX('Master data'!$B$2:$CL$999,MATCH($B232,'Master data'!$A$2:$A$999,0),MATCH(P$1,'Master data'!$B$1:$CL$1,0)),"")</f>
        <v>2476000</v>
      </c>
      <c r="Q232" s="5">
        <f>IFERROR(INDEX('Master data'!$B$2:$CL$999,MATCH($B232,'Master data'!$A$2:$A$999,0),MATCH(Q$1,'Master data'!$B$1:$CL$1,0)),"")</f>
        <v>2476000</v>
      </c>
    </row>
    <row r="233" spans="1:17" x14ac:dyDescent="0.3">
      <c r="A233">
        <f t="shared" si="3"/>
        <v>231</v>
      </c>
      <c r="B233" t="str">
        <f>IF('Master data'!A233="","",'Master data'!A233)</f>
        <v>Hakan Calhanoglu</v>
      </c>
      <c r="C233" t="str">
        <f>IFERROR(INDEX('Master data'!$B$2:$CL$999,MATCH($B233,'Master data'!$A$2:$A$999,0),MATCH(C$1,'Master data'!$B$1:$CL$1,0)),"")</f>
        <v>Turkey</v>
      </c>
      <c r="D233" t="str">
        <f>IFERROR(INDEX('Master data'!$B$2:$CL$999,MATCH($B233,'Master data'!$A$2:$A$999,0),MATCH(D$1,'Master data'!$B$1:$CL$1,0)),"")</f>
        <v>Midfield</v>
      </c>
      <c r="E233" s="5">
        <f>IFERROR(INDEX('Master data'!$B$2:$CL$999,MATCH($B233,'Master data'!$A$2:$A$999,0),MATCH(E$1,'Master data'!$B$1:$CL$1,0)),"")</f>
        <v>4468000</v>
      </c>
      <c r="F233" s="7">
        <f>IFERROR(INDEX('Master data'!$B$2:$CL$999,MATCH($B233,'Master data'!$A$2:$A$999,0),MATCH(F$1,'Master data'!$B$1:$CL$1,0)),"")</f>
        <v>48261.660329441482</v>
      </c>
      <c r="G233" s="7">
        <f>IFERROR(INDEX('Master data'!$B$2:$CL$999,MATCH($B233,'Master data'!$A$2:$A$999,0),MATCH(G$1,'Master data'!$B$1:$CL$1,0)),"")</f>
        <v>39731.221181621862</v>
      </c>
      <c r="H233" s="7">
        <f>IFERROR(INDEX('Master data'!$B$2:$CL$999,MATCH($B233,'Master data'!$A$2:$A$999,0),MATCH(H$1,'Master data'!$B$1:$CL$1,0)),"")</f>
        <v>0</v>
      </c>
      <c r="I233" s="7">
        <f>IFERROR(INDEX('Master data'!$B$2:$CL$999,MATCH($B233,'Master data'!$A$2:$A$999,0),MATCH(I$1,'Master data'!$B$1:$CL$1,0)),"")</f>
        <v>-5000</v>
      </c>
      <c r="J233" s="7">
        <f>IFERROR(INDEX('Master data'!$B$2:$CL$999,MATCH($B233,'Master data'!$A$2:$A$999,0),MATCH(J$1,'Master data'!$B$1:$CL$1,0)),"")</f>
        <v>-5000</v>
      </c>
      <c r="K233" s="7">
        <f>IFERROR(INDEX('Master data'!$B$2:$CL$999,MATCH($B233,'Master data'!$A$2:$A$999,0),MATCH(K$1,'Master data'!$B$1:$CL$1,0)),"")</f>
        <v>0</v>
      </c>
      <c r="L233" s="7">
        <f>IFERROR(INDEX('Master data'!$B$2:$CL$999,MATCH($B233,'Master data'!$A$2:$A$999,0),MATCH(L$1,'Master data'!$B$1:$CL$1,0)),"")</f>
        <v>0</v>
      </c>
      <c r="M233" s="5">
        <f>IFERROR(INDEX('Master data'!$B$2:$CL$999,MATCH($B233,'Master data'!$A$2:$A$999,0),MATCH(M$1,'Master data'!$B$1:$CL$1,0)),"")</f>
        <v>72280.005314720256</v>
      </c>
      <c r="N233" s="28">
        <f>IFERROR(INDEX('Master data'!$B$2:$CL$999,MATCH($B233,'Master data'!$A$2:$A$999,0),MATCH(N$1,'Master data'!$B$1:$CL$1,0)),"")</f>
        <v>1.6E-2</v>
      </c>
      <c r="O233" s="7">
        <f>IFERROR(INDEX('Master data'!$B$2:$CL$999,MATCH($B233,'Master data'!$A$2:$A$999,0),MATCH(O$1,'Master data'!$B$1:$CL$1,0)),"")</f>
        <v>0</v>
      </c>
      <c r="P233" s="5">
        <f>IFERROR(INDEX('Master data'!$B$2:$CL$999,MATCH($B233,'Master data'!$A$2:$A$999,0),MATCH(P$1,'Master data'!$B$1:$CL$1,0)),"")</f>
        <v>4468000</v>
      </c>
      <c r="Q233" s="5">
        <f>IFERROR(INDEX('Master data'!$B$2:$CL$999,MATCH($B233,'Master data'!$A$2:$A$999,0),MATCH(Q$1,'Master data'!$B$1:$CL$1,0)),"")</f>
        <v>4468000</v>
      </c>
    </row>
    <row r="234" spans="1:17" x14ac:dyDescent="0.3">
      <c r="A234">
        <f t="shared" si="3"/>
        <v>232</v>
      </c>
      <c r="B234" t="str">
        <f>IF('Master data'!A234="","",'Master data'!A234)</f>
        <v>Aleksey Miranchuk</v>
      </c>
      <c r="C234" t="str">
        <f>IFERROR(INDEX('Master data'!$B$2:$CL$999,MATCH($B234,'Master data'!$A$2:$A$999,0),MATCH(C$1,'Master data'!$B$1:$CL$1,0)),"")</f>
        <v>Russia</v>
      </c>
      <c r="D234" t="str">
        <f>IFERROR(INDEX('Master data'!$B$2:$CL$999,MATCH($B234,'Master data'!$A$2:$A$999,0),MATCH(D$1,'Master data'!$B$1:$CL$1,0)),"")</f>
        <v>Midfield</v>
      </c>
      <c r="E234" s="5">
        <f>IFERROR(INDEX('Master data'!$B$2:$CL$999,MATCH($B234,'Master data'!$A$2:$A$999,0),MATCH(E$1,'Master data'!$B$1:$CL$1,0)),"")</f>
        <v>2984000</v>
      </c>
      <c r="F234" s="7">
        <f>IFERROR(INDEX('Master data'!$B$2:$CL$999,MATCH($B234,'Master data'!$A$2:$A$999,0),MATCH(F$1,'Master data'!$B$1:$CL$1,0)),"")</f>
        <v>89143.626861419136</v>
      </c>
      <c r="G234" s="7">
        <f>IFERROR(INDEX('Master data'!$B$2:$CL$999,MATCH($B234,'Master data'!$A$2:$A$999,0),MATCH(G$1,'Master data'!$B$1:$CL$1,0)),"")</f>
        <v>44028.801018586018</v>
      </c>
      <c r="H234" s="7">
        <f>IFERROR(INDEX('Master data'!$B$2:$CL$999,MATCH($B234,'Master data'!$A$2:$A$999,0),MATCH(H$1,'Master data'!$B$1:$CL$1,0)),"")</f>
        <v>0</v>
      </c>
      <c r="I234" s="7">
        <f>IFERROR(INDEX('Master data'!$B$2:$CL$999,MATCH($B234,'Master data'!$A$2:$A$999,0),MATCH(I$1,'Master data'!$B$1:$CL$1,0)),"")</f>
        <v>15030.889942848793</v>
      </c>
      <c r="J234" s="7">
        <f>IFERROR(INDEX('Master data'!$B$2:$CL$999,MATCH($B234,'Master data'!$A$2:$A$999,0),MATCH(J$1,'Master data'!$B$1:$CL$1,0)),"")</f>
        <v>-5000</v>
      </c>
      <c r="K234" s="7">
        <f>IFERROR(INDEX('Master data'!$B$2:$CL$999,MATCH($B234,'Master data'!$A$2:$A$999,0),MATCH(K$1,'Master data'!$B$1:$CL$1,0)),"")</f>
        <v>0</v>
      </c>
      <c r="L234" s="7">
        <f>IFERROR(INDEX('Master data'!$B$2:$CL$999,MATCH($B234,'Master data'!$A$2:$A$999,0),MATCH(L$1,'Master data'!$B$1:$CL$1,0)),"")</f>
        <v>0</v>
      </c>
      <c r="M234" s="5">
        <f>IFERROR(INDEX('Master data'!$B$2:$CL$999,MATCH($B234,'Master data'!$A$2:$A$999,0),MATCH(M$1,'Master data'!$B$1:$CL$1,0)),"")</f>
        <v>121962.10357292551</v>
      </c>
      <c r="N234" s="28">
        <f>IFERROR(INDEX('Master data'!$B$2:$CL$999,MATCH($B234,'Master data'!$A$2:$A$999,0),MATCH(N$1,'Master data'!$B$1:$CL$1,0)),"")</f>
        <v>4.1000000000000002E-2</v>
      </c>
      <c r="O234" s="7">
        <f>IFERROR(INDEX('Master data'!$B$2:$CL$999,MATCH($B234,'Master data'!$A$2:$A$999,0),MATCH(O$1,'Master data'!$B$1:$CL$1,0)),"")</f>
        <v>0</v>
      </c>
      <c r="P234" s="5">
        <f>IFERROR(INDEX('Master data'!$B$2:$CL$999,MATCH($B234,'Master data'!$A$2:$A$999,0),MATCH(P$1,'Master data'!$B$1:$CL$1,0)),"")</f>
        <v>2984000</v>
      </c>
      <c r="Q234" s="5">
        <f>IFERROR(INDEX('Master data'!$B$2:$CL$999,MATCH($B234,'Master data'!$A$2:$A$999,0),MATCH(Q$1,'Master data'!$B$1:$CL$1,0)),"")</f>
        <v>2984000</v>
      </c>
    </row>
    <row r="235" spans="1:17" x14ac:dyDescent="0.3">
      <c r="A235">
        <f t="shared" si="3"/>
        <v>233</v>
      </c>
      <c r="B235" t="str">
        <f>IF('Master data'!A235="","",'Master data'!A235)</f>
        <v>Artem Dzyuba</v>
      </c>
      <c r="C235" t="str">
        <f>IFERROR(INDEX('Master data'!$B$2:$CL$999,MATCH($B235,'Master data'!$A$2:$A$999,0),MATCH(C$1,'Master data'!$B$1:$CL$1,0)),"")</f>
        <v>Russia</v>
      </c>
      <c r="D235" t="str">
        <f>IFERROR(INDEX('Master data'!$B$2:$CL$999,MATCH($B235,'Master data'!$A$2:$A$999,0),MATCH(D$1,'Master data'!$B$1:$CL$1,0)),"")</f>
        <v>Striker</v>
      </c>
      <c r="E235" s="5">
        <f>IFERROR(INDEX('Master data'!$B$2:$CL$999,MATCH($B235,'Master data'!$A$2:$A$999,0),MATCH(E$1,'Master data'!$B$1:$CL$1,0)),"")</f>
        <v>3968000</v>
      </c>
      <c r="F235" s="7">
        <f>IFERROR(INDEX('Master data'!$B$2:$CL$999,MATCH($B235,'Master data'!$A$2:$A$999,0),MATCH(F$1,'Master data'!$B$1:$CL$1,0)),"")</f>
        <v>95329.794013009159</v>
      </c>
      <c r="G235" s="7">
        <f>IFERROR(INDEX('Master data'!$B$2:$CL$999,MATCH($B235,'Master data'!$A$2:$A$999,0),MATCH(G$1,'Master data'!$B$1:$CL$1,0)),"")</f>
        <v>47617.546639492561</v>
      </c>
      <c r="H235" s="7">
        <f>IFERROR(INDEX('Master data'!$B$2:$CL$999,MATCH($B235,'Master data'!$A$2:$A$999,0),MATCH(H$1,'Master data'!$B$1:$CL$1,0)),"")</f>
        <v>0</v>
      </c>
      <c r="I235" s="7">
        <f>IFERROR(INDEX('Master data'!$B$2:$CL$999,MATCH($B235,'Master data'!$A$2:$A$999,0),MATCH(I$1,'Master data'!$B$1:$CL$1,0)),"")</f>
        <v>12127.16152642122</v>
      </c>
      <c r="J235" s="7">
        <f>IFERROR(INDEX('Master data'!$B$2:$CL$999,MATCH($B235,'Master data'!$A$2:$A$999,0),MATCH(J$1,'Master data'!$B$1:$CL$1,0)),"")</f>
        <v>-5000</v>
      </c>
      <c r="K235" s="7">
        <f>IFERROR(INDEX('Master data'!$B$2:$CL$999,MATCH($B235,'Master data'!$A$2:$A$999,0),MATCH(K$1,'Master data'!$B$1:$CL$1,0)),"")</f>
        <v>0</v>
      </c>
      <c r="L235" s="7">
        <f>IFERROR(INDEX('Master data'!$B$2:$CL$999,MATCH($B235,'Master data'!$A$2:$A$999,0),MATCH(L$1,'Master data'!$B$1:$CL$1,0)),"")</f>
        <v>0</v>
      </c>
      <c r="M235" s="5">
        <f>IFERROR(INDEX('Master data'!$B$2:$CL$999,MATCH($B235,'Master data'!$A$2:$A$999,0),MATCH(M$1,'Master data'!$B$1:$CL$1,0)),"")</f>
        <v>129680.40382988208</v>
      </c>
      <c r="N235" s="28">
        <f>IFERROR(INDEX('Master data'!$B$2:$CL$999,MATCH($B235,'Master data'!$A$2:$A$999,0),MATCH(N$1,'Master data'!$B$1:$CL$1,0)),"")</f>
        <v>3.3000000000000002E-2</v>
      </c>
      <c r="O235" s="7">
        <f>IFERROR(INDEX('Master data'!$B$2:$CL$999,MATCH($B235,'Master data'!$A$2:$A$999,0),MATCH(O$1,'Master data'!$B$1:$CL$1,0)),"")</f>
        <v>0</v>
      </c>
      <c r="P235" s="5">
        <f>IFERROR(INDEX('Master data'!$B$2:$CL$999,MATCH($B235,'Master data'!$A$2:$A$999,0),MATCH(P$1,'Master data'!$B$1:$CL$1,0)),"")</f>
        <v>3968000</v>
      </c>
      <c r="Q235" s="5">
        <f>IFERROR(INDEX('Master data'!$B$2:$CL$999,MATCH($B235,'Master data'!$A$2:$A$999,0),MATCH(Q$1,'Master data'!$B$1:$CL$1,0)),"")</f>
        <v>3968000</v>
      </c>
    </row>
    <row r="236" spans="1:17" x14ac:dyDescent="0.3">
      <c r="A236">
        <f t="shared" si="3"/>
        <v>234</v>
      </c>
      <c r="B236" t="str">
        <f>IF('Master data'!A236="","",'Master data'!A236)</f>
        <v>Anton Zabolotny</v>
      </c>
      <c r="C236" t="str">
        <f>IFERROR(INDEX('Master data'!$B$2:$CL$999,MATCH($B236,'Master data'!$A$2:$A$999,0),MATCH(C$1,'Master data'!$B$1:$CL$1,0)),"")</f>
        <v>Russia</v>
      </c>
      <c r="D236" t="str">
        <f>IFERROR(INDEX('Master data'!$B$2:$CL$999,MATCH($B236,'Master data'!$A$2:$A$999,0),MATCH(D$1,'Master data'!$B$1:$CL$1,0)),"")</f>
        <v>Striker</v>
      </c>
      <c r="E236" s="5">
        <f>IFERROR(INDEX('Master data'!$B$2:$CL$999,MATCH($B236,'Master data'!$A$2:$A$999,0),MATCH(E$1,'Master data'!$B$1:$CL$1,0)),"")</f>
        <v>2495000</v>
      </c>
      <c r="F236" s="7">
        <f>IFERROR(INDEX('Master data'!$B$2:$CL$999,MATCH($B236,'Master data'!$A$2:$A$999,0),MATCH(F$1,'Master data'!$B$1:$CL$1,0)),"")</f>
        <v>-5000</v>
      </c>
      <c r="G236" s="7">
        <f>IFERROR(INDEX('Master data'!$B$2:$CL$999,MATCH($B236,'Master data'!$A$2:$A$999,0),MATCH(G$1,'Master data'!$B$1:$CL$1,0)),"")</f>
        <v>-5000</v>
      </c>
      <c r="H236" s="7">
        <f>IFERROR(INDEX('Master data'!$B$2:$CL$999,MATCH($B236,'Master data'!$A$2:$A$999,0),MATCH(H$1,'Master data'!$B$1:$CL$1,0)),"")</f>
        <v>0</v>
      </c>
      <c r="I236" s="7">
        <f>IFERROR(INDEX('Master data'!$B$2:$CL$999,MATCH($B236,'Master data'!$A$2:$A$999,0),MATCH(I$1,'Master data'!$B$1:$CL$1,0)),"")</f>
        <v>-5000</v>
      </c>
      <c r="J236" s="7">
        <f>IFERROR(INDEX('Master data'!$B$2:$CL$999,MATCH($B236,'Master data'!$A$2:$A$999,0),MATCH(J$1,'Master data'!$B$1:$CL$1,0)),"")</f>
        <v>-5000</v>
      </c>
      <c r="K236" s="7">
        <f>IFERROR(INDEX('Master data'!$B$2:$CL$999,MATCH($B236,'Master data'!$A$2:$A$999,0),MATCH(K$1,'Master data'!$B$1:$CL$1,0)),"")</f>
        <v>0</v>
      </c>
      <c r="L236" s="7">
        <f>IFERROR(INDEX('Master data'!$B$2:$CL$999,MATCH($B236,'Master data'!$A$2:$A$999,0),MATCH(L$1,'Master data'!$B$1:$CL$1,0)),"")</f>
        <v>0</v>
      </c>
      <c r="M236" s="5">
        <f>IFERROR(INDEX('Master data'!$B$2:$CL$999,MATCH($B236,'Master data'!$A$2:$A$999,0),MATCH(M$1,'Master data'!$B$1:$CL$1,0)),"")</f>
        <v>-10802.469135802468</v>
      </c>
      <c r="N236" s="28">
        <f>IFERROR(INDEX('Master data'!$B$2:$CL$999,MATCH($B236,'Master data'!$A$2:$A$999,0),MATCH(N$1,'Master data'!$B$1:$CL$1,0)),"")</f>
        <v>-4.0000000000000001E-3</v>
      </c>
      <c r="O236" s="7">
        <f>IFERROR(INDEX('Master data'!$B$2:$CL$999,MATCH($B236,'Master data'!$A$2:$A$999,0),MATCH(O$1,'Master data'!$B$1:$CL$1,0)),"")</f>
        <v>0</v>
      </c>
      <c r="P236" s="5">
        <f>IFERROR(INDEX('Master data'!$B$2:$CL$999,MATCH($B236,'Master data'!$A$2:$A$999,0),MATCH(P$1,'Master data'!$B$1:$CL$1,0)),"")</f>
        <v>2495000</v>
      </c>
      <c r="Q236" s="5">
        <f>IFERROR(INDEX('Master data'!$B$2:$CL$999,MATCH($B236,'Master data'!$A$2:$A$999,0),MATCH(Q$1,'Master data'!$B$1:$CL$1,0)),"")</f>
        <v>2495000</v>
      </c>
    </row>
    <row r="237" spans="1:17" x14ac:dyDescent="0.3">
      <c r="A237">
        <f t="shared" si="3"/>
        <v>235</v>
      </c>
      <c r="B237" t="str">
        <f>IF('Master data'!A237="","",'Master data'!A237)</f>
        <v>Harry Wilson</v>
      </c>
      <c r="C237" t="str">
        <f>IFERROR(INDEX('Master data'!$B$2:$CL$999,MATCH($B237,'Master data'!$A$2:$A$999,0),MATCH(C$1,'Master data'!$B$1:$CL$1,0)),"")</f>
        <v>Wales</v>
      </c>
      <c r="D237" t="str">
        <f>IFERROR(INDEX('Master data'!$B$2:$CL$999,MATCH($B237,'Master data'!$A$2:$A$999,0),MATCH(D$1,'Master data'!$B$1:$CL$1,0)),"")</f>
        <v>Midfield</v>
      </c>
      <c r="E237" s="5">
        <f>IFERROR(INDEX('Master data'!$B$2:$CL$999,MATCH($B237,'Master data'!$A$2:$A$999,0),MATCH(E$1,'Master data'!$B$1:$CL$1,0)),"")</f>
        <v>3495000</v>
      </c>
      <c r="F237" s="7">
        <f>IFERROR(INDEX('Master data'!$B$2:$CL$999,MATCH($B237,'Master data'!$A$2:$A$999,0),MATCH(F$1,'Master data'!$B$1:$CL$1,0)),"")</f>
        <v>-5000</v>
      </c>
      <c r="G237" s="7">
        <f>IFERROR(INDEX('Master data'!$B$2:$CL$999,MATCH($B237,'Master data'!$A$2:$A$999,0),MATCH(G$1,'Master data'!$B$1:$CL$1,0)),"")</f>
        <v>-5000</v>
      </c>
      <c r="H237" s="7">
        <f>IFERROR(INDEX('Master data'!$B$2:$CL$999,MATCH($B237,'Master data'!$A$2:$A$999,0),MATCH(H$1,'Master data'!$B$1:$CL$1,0)),"")</f>
        <v>0</v>
      </c>
      <c r="I237" s="7">
        <f>IFERROR(INDEX('Master data'!$B$2:$CL$999,MATCH($B237,'Master data'!$A$2:$A$999,0),MATCH(I$1,'Master data'!$B$1:$CL$1,0)),"")</f>
        <v>-5000</v>
      </c>
      <c r="J237" s="7">
        <f>IFERROR(INDEX('Master data'!$B$2:$CL$999,MATCH($B237,'Master data'!$A$2:$A$999,0),MATCH(J$1,'Master data'!$B$1:$CL$1,0)),"")</f>
        <v>-5000</v>
      </c>
      <c r="K237" s="7">
        <f>IFERROR(INDEX('Master data'!$B$2:$CL$999,MATCH($B237,'Master data'!$A$2:$A$999,0),MATCH(K$1,'Master data'!$B$1:$CL$1,0)),"")</f>
        <v>0</v>
      </c>
      <c r="L237" s="7">
        <f>IFERROR(INDEX('Master data'!$B$2:$CL$999,MATCH($B237,'Master data'!$A$2:$A$999,0),MATCH(L$1,'Master data'!$B$1:$CL$1,0)),"")</f>
        <v>0</v>
      </c>
      <c r="M237" s="5">
        <f>IFERROR(INDEX('Master data'!$B$2:$CL$999,MATCH($B237,'Master data'!$A$2:$A$999,0),MATCH(M$1,'Master data'!$B$1:$CL$1,0)),"")</f>
        <v>-10802.469135802468</v>
      </c>
      <c r="N237" s="28">
        <f>IFERROR(INDEX('Master data'!$B$2:$CL$999,MATCH($B237,'Master data'!$A$2:$A$999,0),MATCH(N$1,'Master data'!$B$1:$CL$1,0)),"")</f>
        <v>-3.0000000000000001E-3</v>
      </c>
      <c r="O237" s="7">
        <f>IFERROR(INDEX('Master data'!$B$2:$CL$999,MATCH($B237,'Master data'!$A$2:$A$999,0),MATCH(O$1,'Master data'!$B$1:$CL$1,0)),"")</f>
        <v>0</v>
      </c>
      <c r="P237" s="5">
        <f>IFERROR(INDEX('Master data'!$B$2:$CL$999,MATCH($B237,'Master data'!$A$2:$A$999,0),MATCH(P$1,'Master data'!$B$1:$CL$1,0)),"")</f>
        <v>3495000</v>
      </c>
      <c r="Q237" s="5">
        <f>IFERROR(INDEX('Master data'!$B$2:$CL$999,MATCH($B237,'Master data'!$A$2:$A$999,0),MATCH(Q$1,'Master data'!$B$1:$CL$1,0)),"")</f>
        <v>3495000</v>
      </c>
    </row>
    <row r="238" spans="1:17" x14ac:dyDescent="0.3">
      <c r="A238">
        <f t="shared" si="3"/>
        <v>236</v>
      </c>
      <c r="B238" t="str">
        <f>IF('Master data'!A238="","",'Master data'!A238)</f>
        <v>Emil Forsberg</v>
      </c>
      <c r="C238" t="str">
        <f>IFERROR(INDEX('Master data'!$B$2:$CL$999,MATCH($B238,'Master data'!$A$2:$A$999,0),MATCH(C$1,'Master data'!$B$1:$CL$1,0)),"")</f>
        <v>Sweden</v>
      </c>
      <c r="D238" t="str">
        <f>IFERROR(INDEX('Master data'!$B$2:$CL$999,MATCH($B238,'Master data'!$A$2:$A$999,0),MATCH(D$1,'Master data'!$B$1:$CL$1,0)),"")</f>
        <v>Midfield</v>
      </c>
      <c r="E238" s="5">
        <f>IFERROR(INDEX('Master data'!$B$2:$CL$999,MATCH($B238,'Master data'!$A$2:$A$999,0),MATCH(E$1,'Master data'!$B$1:$CL$1,0)),"")</f>
        <v>4012000</v>
      </c>
      <c r="F238" s="7">
        <f>IFERROR(INDEX('Master data'!$B$2:$CL$999,MATCH($B238,'Master data'!$A$2:$A$999,0),MATCH(F$1,'Master data'!$B$1:$CL$1,0)),"")</f>
        <v>73091.456948605075</v>
      </c>
      <c r="G238" s="7">
        <f>IFERROR(INDEX('Master data'!$B$2:$CL$999,MATCH($B238,'Master data'!$A$2:$A$999,0),MATCH(G$1,'Master data'!$B$1:$CL$1,0)),"")</f>
        <v>59722.438333373757</v>
      </c>
      <c r="H238" s="7">
        <f>IFERROR(INDEX('Master data'!$B$2:$CL$999,MATCH($B238,'Master data'!$A$2:$A$999,0),MATCH(H$1,'Master data'!$B$1:$CL$1,0)),"")</f>
        <v>0</v>
      </c>
      <c r="I238" s="7">
        <f>IFERROR(INDEX('Master data'!$B$2:$CL$999,MATCH($B238,'Master data'!$A$2:$A$999,0),MATCH(I$1,'Master data'!$B$1:$CL$1,0)),"")</f>
        <v>28815.344557841621</v>
      </c>
      <c r="J238" s="7">
        <f>IFERROR(INDEX('Master data'!$B$2:$CL$999,MATCH($B238,'Master data'!$A$2:$A$999,0),MATCH(J$1,'Master data'!$B$1:$CL$1,0)),"")</f>
        <v>-5000</v>
      </c>
      <c r="K238" s="7">
        <f>IFERROR(INDEX('Master data'!$B$2:$CL$999,MATCH($B238,'Master data'!$A$2:$A$999,0),MATCH(K$1,'Master data'!$B$1:$CL$1,0)),"")</f>
        <v>0</v>
      </c>
      <c r="L238" s="7">
        <f>IFERROR(INDEX('Master data'!$B$2:$CL$999,MATCH($B238,'Master data'!$A$2:$A$999,0),MATCH(L$1,'Master data'!$B$1:$CL$1,0)),"")</f>
        <v>0</v>
      </c>
      <c r="M238" s="5">
        <f>IFERROR(INDEX('Master data'!$B$2:$CL$999,MATCH($B238,'Master data'!$A$2:$A$999,0),MATCH(M$1,'Master data'!$B$1:$CL$1,0)),"")</f>
        <v>120456.64138552335</v>
      </c>
      <c r="N238" s="28">
        <f>IFERROR(INDEX('Master data'!$B$2:$CL$999,MATCH($B238,'Master data'!$A$2:$A$999,0),MATCH(N$1,'Master data'!$B$1:$CL$1,0)),"")</f>
        <v>0.03</v>
      </c>
      <c r="O238" s="7">
        <f>IFERROR(INDEX('Master data'!$B$2:$CL$999,MATCH($B238,'Master data'!$A$2:$A$999,0),MATCH(O$1,'Master data'!$B$1:$CL$1,0)),"")</f>
        <v>0</v>
      </c>
      <c r="P238" s="5">
        <f>IFERROR(INDEX('Master data'!$B$2:$CL$999,MATCH($B238,'Master data'!$A$2:$A$999,0),MATCH(P$1,'Master data'!$B$1:$CL$1,0)),"")</f>
        <v>4012000</v>
      </c>
      <c r="Q238" s="5">
        <f>IFERROR(INDEX('Master data'!$B$2:$CL$999,MATCH($B238,'Master data'!$A$2:$A$999,0),MATCH(Q$1,'Master data'!$B$1:$CL$1,0)),"")</f>
        <v>4012000</v>
      </c>
    </row>
    <row r="239" spans="1:17" x14ac:dyDescent="0.3">
      <c r="A239">
        <f t="shared" si="3"/>
        <v>237</v>
      </c>
      <c r="B239" t="str">
        <f>IF('Master data'!A239="","",'Master data'!A239)</f>
        <v>Alexander Isak</v>
      </c>
      <c r="C239" t="str">
        <f>IFERROR(INDEX('Master data'!$B$2:$CL$999,MATCH($B239,'Master data'!$A$2:$A$999,0),MATCH(C$1,'Master data'!$B$1:$CL$1,0)),"")</f>
        <v>Sweden</v>
      </c>
      <c r="D239" t="str">
        <f>IFERROR(INDEX('Master data'!$B$2:$CL$999,MATCH($B239,'Master data'!$A$2:$A$999,0),MATCH(D$1,'Master data'!$B$1:$CL$1,0)),"")</f>
        <v>Striker</v>
      </c>
      <c r="E239" s="5">
        <f>IFERROR(INDEX('Master data'!$B$2:$CL$999,MATCH($B239,'Master data'!$A$2:$A$999,0),MATCH(E$1,'Master data'!$B$1:$CL$1,0)),"")</f>
        <v>5012000</v>
      </c>
      <c r="F239" s="7">
        <f>IFERROR(INDEX('Master data'!$B$2:$CL$999,MATCH($B239,'Master data'!$A$2:$A$999,0),MATCH(F$1,'Master data'!$B$1:$CL$1,0)),"")</f>
        <v>83462.317147474299</v>
      </c>
      <c r="G239" s="7">
        <f>IFERROR(INDEX('Master data'!$B$2:$CL$999,MATCH($B239,'Master data'!$A$2:$A$999,0),MATCH(G$1,'Master data'!$B$1:$CL$1,0)),"")</f>
        <v>69286.349845380915</v>
      </c>
      <c r="H239" s="7">
        <f>IFERROR(INDEX('Master data'!$B$2:$CL$999,MATCH($B239,'Master data'!$A$2:$A$999,0),MATCH(H$1,'Master data'!$B$1:$CL$1,0)),"")</f>
        <v>0</v>
      </c>
      <c r="I239" s="7">
        <f>IFERROR(INDEX('Master data'!$B$2:$CL$999,MATCH($B239,'Master data'!$A$2:$A$999,0),MATCH(I$1,'Master data'!$B$1:$CL$1,0)),"")</f>
        <v>31762.340911002881</v>
      </c>
      <c r="J239" s="7">
        <f>IFERROR(INDEX('Master data'!$B$2:$CL$999,MATCH($B239,'Master data'!$A$2:$A$999,0),MATCH(J$1,'Master data'!$B$1:$CL$1,0)),"")</f>
        <v>-5000</v>
      </c>
      <c r="K239" s="7">
        <f>IFERROR(INDEX('Master data'!$B$2:$CL$999,MATCH($B239,'Master data'!$A$2:$A$999,0),MATCH(K$1,'Master data'!$B$1:$CL$1,0)),"")</f>
        <v>0</v>
      </c>
      <c r="L239" s="7">
        <f>IFERROR(INDEX('Master data'!$B$2:$CL$999,MATCH($B239,'Master data'!$A$2:$A$999,0),MATCH(L$1,'Master data'!$B$1:$CL$1,0)),"")</f>
        <v>0</v>
      </c>
      <c r="M239" s="5">
        <f>IFERROR(INDEX('Master data'!$B$2:$CL$999,MATCH($B239,'Master data'!$A$2:$A$999,0),MATCH(M$1,'Master data'!$B$1:$CL$1,0)),"")</f>
        <v>138076.62669703775</v>
      </c>
      <c r="N239" s="28">
        <f>IFERROR(INDEX('Master data'!$B$2:$CL$999,MATCH($B239,'Master data'!$A$2:$A$999,0),MATCH(N$1,'Master data'!$B$1:$CL$1,0)),"")</f>
        <v>2.8000000000000001E-2</v>
      </c>
      <c r="O239" s="7">
        <f>IFERROR(INDEX('Master data'!$B$2:$CL$999,MATCH($B239,'Master data'!$A$2:$A$999,0),MATCH(O$1,'Master data'!$B$1:$CL$1,0)),"")</f>
        <v>0</v>
      </c>
      <c r="P239" s="5">
        <f>IFERROR(INDEX('Master data'!$B$2:$CL$999,MATCH($B239,'Master data'!$A$2:$A$999,0),MATCH(P$1,'Master data'!$B$1:$CL$1,0)),"")</f>
        <v>5012000</v>
      </c>
      <c r="Q239" s="5">
        <f>IFERROR(INDEX('Master data'!$B$2:$CL$999,MATCH($B239,'Master data'!$A$2:$A$999,0),MATCH(Q$1,'Master data'!$B$1:$CL$1,0)),"")</f>
        <v>5012000</v>
      </c>
    </row>
    <row r="240" spans="1:17" x14ac:dyDescent="0.3">
      <c r="A240">
        <f t="shared" si="3"/>
        <v>238</v>
      </c>
      <c r="B240" t="str">
        <f>IF('Master data'!A240="","",'Master data'!A240)</f>
        <v>Remo Freuler</v>
      </c>
      <c r="C240" t="str">
        <f>IFERROR(INDEX('Master data'!$B$2:$CL$999,MATCH($B240,'Master data'!$A$2:$A$999,0),MATCH(C$1,'Master data'!$B$1:$CL$1,0)),"")</f>
        <v>Switzerland</v>
      </c>
      <c r="D240" t="str">
        <f>IFERROR(INDEX('Master data'!$B$2:$CL$999,MATCH($B240,'Master data'!$A$2:$A$999,0),MATCH(D$1,'Master data'!$B$1:$CL$1,0)),"")</f>
        <v>Midfield</v>
      </c>
      <c r="E240" s="5">
        <f>IFERROR(INDEX('Master data'!$B$2:$CL$999,MATCH($B240,'Master data'!$A$2:$A$999,0),MATCH(E$1,'Master data'!$B$1:$CL$1,0)),"")</f>
        <v>3514000</v>
      </c>
      <c r="F240" s="7">
        <f>IFERROR(INDEX('Master data'!$B$2:$CL$999,MATCH($B240,'Master data'!$A$2:$A$999,0),MATCH(F$1,'Master data'!$B$1:$CL$1,0)),"")</f>
        <v>-5000</v>
      </c>
      <c r="G240" s="7">
        <f>IFERROR(INDEX('Master data'!$B$2:$CL$999,MATCH($B240,'Master data'!$A$2:$A$999,0),MATCH(G$1,'Master data'!$B$1:$CL$1,0)),"")</f>
        <v>-5000</v>
      </c>
      <c r="H240" s="7">
        <f>IFERROR(INDEX('Master data'!$B$2:$CL$999,MATCH($B240,'Master data'!$A$2:$A$999,0),MATCH(H$1,'Master data'!$B$1:$CL$1,0)),"")</f>
        <v>0</v>
      </c>
      <c r="I240" s="7">
        <f>IFERROR(INDEX('Master data'!$B$2:$CL$999,MATCH($B240,'Master data'!$A$2:$A$999,0),MATCH(I$1,'Master data'!$B$1:$CL$1,0)),"")</f>
        <v>-5000</v>
      </c>
      <c r="J240" s="7">
        <f>IFERROR(INDEX('Master data'!$B$2:$CL$999,MATCH($B240,'Master data'!$A$2:$A$999,0),MATCH(J$1,'Master data'!$B$1:$CL$1,0)),"")</f>
        <v>-5000</v>
      </c>
      <c r="K240" s="7">
        <f>IFERROR(INDEX('Master data'!$B$2:$CL$999,MATCH($B240,'Master data'!$A$2:$A$999,0),MATCH(K$1,'Master data'!$B$1:$CL$1,0)),"")</f>
        <v>0</v>
      </c>
      <c r="L240" s="7">
        <f>IFERROR(INDEX('Master data'!$B$2:$CL$999,MATCH($B240,'Master data'!$A$2:$A$999,0),MATCH(L$1,'Master data'!$B$1:$CL$1,0)),"")</f>
        <v>0</v>
      </c>
      <c r="M240" s="5">
        <f>IFERROR(INDEX('Master data'!$B$2:$CL$999,MATCH($B240,'Master data'!$A$2:$A$999,0),MATCH(M$1,'Master data'!$B$1:$CL$1,0)),"")</f>
        <v>-10802.469135802468</v>
      </c>
      <c r="N240" s="28">
        <f>IFERROR(INDEX('Master data'!$B$2:$CL$999,MATCH($B240,'Master data'!$A$2:$A$999,0),MATCH(N$1,'Master data'!$B$1:$CL$1,0)),"")</f>
        <v>-3.0000000000000001E-3</v>
      </c>
      <c r="O240" s="7">
        <f>IFERROR(INDEX('Master data'!$B$2:$CL$999,MATCH($B240,'Master data'!$A$2:$A$999,0),MATCH(O$1,'Master data'!$B$1:$CL$1,0)),"")</f>
        <v>0</v>
      </c>
      <c r="P240" s="5">
        <f>IFERROR(INDEX('Master data'!$B$2:$CL$999,MATCH($B240,'Master data'!$A$2:$A$999,0),MATCH(P$1,'Master data'!$B$1:$CL$1,0)),"")</f>
        <v>3514000</v>
      </c>
      <c r="Q240" s="5">
        <f>IFERROR(INDEX('Master data'!$B$2:$CL$999,MATCH($B240,'Master data'!$A$2:$A$999,0),MATCH(Q$1,'Master data'!$B$1:$CL$1,0)),"")</f>
        <v>3514000</v>
      </c>
    </row>
    <row r="241" spans="1:17" x14ac:dyDescent="0.3">
      <c r="A241">
        <f t="shared" si="3"/>
        <v>239</v>
      </c>
      <c r="B241" t="str">
        <f>IF('Master data'!A241="","",'Master data'!A241)</f>
        <v>Joachim Andersen</v>
      </c>
      <c r="C241" t="str">
        <f>IFERROR(INDEX('Master data'!$B$2:$CL$999,MATCH($B241,'Master data'!$A$2:$A$999,0),MATCH(C$1,'Master data'!$B$1:$CL$1,0)),"")</f>
        <v>Denmark</v>
      </c>
      <c r="D241" t="str">
        <f>IFERROR(INDEX('Master data'!$B$2:$CL$999,MATCH($B241,'Master data'!$A$2:$A$999,0),MATCH(D$1,'Master data'!$B$1:$CL$1,0)),"")</f>
        <v>Defense</v>
      </c>
      <c r="E241" s="5">
        <f>IFERROR(INDEX('Master data'!$B$2:$CL$999,MATCH($B241,'Master data'!$A$2:$A$999,0),MATCH(E$1,'Master data'!$B$1:$CL$1,0)),"")</f>
        <v>2495000</v>
      </c>
      <c r="F241" s="7">
        <f>IFERROR(INDEX('Master data'!$B$2:$CL$999,MATCH($B241,'Master data'!$A$2:$A$999,0),MATCH(F$1,'Master data'!$B$1:$CL$1,0)),"")</f>
        <v>7447.8178368121444</v>
      </c>
      <c r="G241" s="7">
        <f>IFERROR(INDEX('Master data'!$B$2:$CL$999,MATCH($B241,'Master data'!$A$2:$A$999,0),MATCH(G$1,'Master data'!$B$1:$CL$1,0)),"")</f>
        <v>13689.910979228487</v>
      </c>
      <c r="H241" s="7">
        <f>IFERROR(INDEX('Master data'!$B$2:$CL$999,MATCH($B241,'Master data'!$A$2:$A$999,0),MATCH(H$1,'Master data'!$B$1:$CL$1,0)),"")</f>
        <v>0</v>
      </c>
      <c r="I241" s="7">
        <f>IFERROR(INDEX('Master data'!$B$2:$CL$999,MATCH($B241,'Master data'!$A$2:$A$999,0),MATCH(I$1,'Master data'!$B$1:$CL$1,0)),"")</f>
        <v>-5000</v>
      </c>
      <c r="J241" s="7">
        <f>IFERROR(INDEX('Master data'!$B$2:$CL$999,MATCH($B241,'Master data'!$A$2:$A$999,0),MATCH(J$1,'Master data'!$B$1:$CL$1,0)),"")</f>
        <v>-5000</v>
      </c>
      <c r="K241" s="7">
        <f>IFERROR(INDEX('Master data'!$B$2:$CL$999,MATCH($B241,'Master data'!$A$2:$A$999,0),MATCH(K$1,'Master data'!$B$1:$CL$1,0)),"")</f>
        <v>0</v>
      </c>
      <c r="L241" s="7">
        <f>IFERROR(INDEX('Master data'!$B$2:$CL$999,MATCH($B241,'Master data'!$A$2:$A$999,0),MATCH(L$1,'Master data'!$B$1:$CL$1,0)),"")</f>
        <v>0</v>
      </c>
      <c r="M241" s="5">
        <f>IFERROR(INDEX('Master data'!$B$2:$CL$999,MATCH($B241,'Master data'!$A$2:$A$999,0),MATCH(M$1,'Master data'!$B$1:$CL$1,0)),"")</f>
        <v>14105.289353828666</v>
      </c>
      <c r="N241" s="28">
        <f>IFERROR(INDEX('Master data'!$B$2:$CL$999,MATCH($B241,'Master data'!$A$2:$A$999,0),MATCH(N$1,'Master data'!$B$1:$CL$1,0)),"")</f>
        <v>6.0000000000000001E-3</v>
      </c>
      <c r="O241" s="7">
        <f>IFERROR(INDEX('Master data'!$B$2:$CL$999,MATCH($B241,'Master data'!$A$2:$A$999,0),MATCH(O$1,'Master data'!$B$1:$CL$1,0)),"")</f>
        <v>0</v>
      </c>
      <c r="P241" s="5">
        <f>IFERROR(INDEX('Master data'!$B$2:$CL$999,MATCH($B241,'Master data'!$A$2:$A$999,0),MATCH(P$1,'Master data'!$B$1:$CL$1,0)),"")</f>
        <v>2495000</v>
      </c>
      <c r="Q241" s="5">
        <f>IFERROR(INDEX('Master data'!$B$2:$CL$999,MATCH($B241,'Master data'!$A$2:$A$999,0),MATCH(Q$1,'Master data'!$B$1:$CL$1,0)),"")</f>
        <v>2495000</v>
      </c>
    </row>
    <row r="242" spans="1:17" x14ac:dyDescent="0.3">
      <c r="A242">
        <f t="shared" si="3"/>
        <v>240</v>
      </c>
      <c r="B242" t="str">
        <f>IF('Master data'!A242="","",'Master data'!A242)</f>
        <v>Andreas Christensen</v>
      </c>
      <c r="C242" t="str">
        <f>IFERROR(INDEX('Master data'!$B$2:$CL$999,MATCH($B242,'Master data'!$A$2:$A$999,0),MATCH(C$1,'Master data'!$B$1:$CL$1,0)),"")</f>
        <v>Denmark</v>
      </c>
      <c r="D242" t="str">
        <f>IFERROR(INDEX('Master data'!$B$2:$CL$999,MATCH($B242,'Master data'!$A$2:$A$999,0),MATCH(D$1,'Master data'!$B$1:$CL$1,0)),"")</f>
        <v>Defense</v>
      </c>
      <c r="E242" s="5">
        <f>IFERROR(INDEX('Master data'!$B$2:$CL$999,MATCH($B242,'Master data'!$A$2:$A$999,0),MATCH(E$1,'Master data'!$B$1:$CL$1,0)),"")</f>
        <v>3484000</v>
      </c>
      <c r="F242" s="7">
        <f>IFERROR(INDEX('Master data'!$B$2:$CL$999,MATCH($B242,'Master data'!$A$2:$A$999,0),MATCH(F$1,'Master data'!$B$1:$CL$1,0)),"")</f>
        <v>16889.330414522519</v>
      </c>
      <c r="G242" s="7">
        <f>IFERROR(INDEX('Master data'!$B$2:$CL$999,MATCH($B242,'Master data'!$A$2:$A$999,0),MATCH(G$1,'Master data'!$B$1:$CL$1,0)),"")</f>
        <v>41354.978080743487</v>
      </c>
      <c r="H242" s="7">
        <f>IFERROR(INDEX('Master data'!$B$2:$CL$999,MATCH($B242,'Master data'!$A$2:$A$999,0),MATCH(H$1,'Master data'!$B$1:$CL$1,0)),"")</f>
        <v>0</v>
      </c>
      <c r="I242" s="7">
        <f>IFERROR(INDEX('Master data'!$B$2:$CL$999,MATCH($B242,'Master data'!$A$2:$A$999,0),MATCH(I$1,'Master data'!$B$1:$CL$1,0)),"")</f>
        <v>-1589.5494300279461</v>
      </c>
      <c r="J242" s="7">
        <f>IFERROR(INDEX('Master data'!$B$2:$CL$999,MATCH($B242,'Master data'!$A$2:$A$999,0),MATCH(J$1,'Master data'!$B$1:$CL$1,0)),"")</f>
        <v>-5000</v>
      </c>
      <c r="K242" s="7">
        <f>IFERROR(INDEX('Master data'!$B$2:$CL$999,MATCH($B242,'Master data'!$A$2:$A$999,0),MATCH(K$1,'Master data'!$B$1:$CL$1,0)),"")</f>
        <v>0</v>
      </c>
      <c r="L242" s="7">
        <f>IFERROR(INDEX('Master data'!$B$2:$CL$999,MATCH($B242,'Master data'!$A$2:$A$999,0),MATCH(L$1,'Master data'!$B$1:$CL$1,0)),"")</f>
        <v>0</v>
      </c>
      <c r="M242" s="5">
        <f>IFERROR(INDEX('Master data'!$B$2:$CL$999,MATCH($B242,'Master data'!$A$2:$A$999,0),MATCH(M$1,'Master data'!$B$1:$CL$1,0)),"")</f>
        <v>43000.683871800022</v>
      </c>
      <c r="N242" s="28">
        <f>IFERROR(INDEX('Master data'!$B$2:$CL$999,MATCH($B242,'Master data'!$A$2:$A$999,0),MATCH(N$1,'Master data'!$B$1:$CL$1,0)),"")</f>
        <v>1.2E-2</v>
      </c>
      <c r="O242" s="7">
        <f>IFERROR(INDEX('Master data'!$B$2:$CL$999,MATCH($B242,'Master data'!$A$2:$A$999,0),MATCH(O$1,'Master data'!$B$1:$CL$1,0)),"")</f>
        <v>0</v>
      </c>
      <c r="P242" s="5">
        <f>IFERROR(INDEX('Master data'!$B$2:$CL$999,MATCH($B242,'Master data'!$A$2:$A$999,0),MATCH(P$1,'Master data'!$B$1:$CL$1,0)),"")</f>
        <v>3484000</v>
      </c>
      <c r="Q242" s="5">
        <f>IFERROR(INDEX('Master data'!$B$2:$CL$999,MATCH($B242,'Master data'!$A$2:$A$999,0),MATCH(Q$1,'Master data'!$B$1:$CL$1,0)),"")</f>
        <v>3484000</v>
      </c>
    </row>
    <row r="243" spans="1:17" x14ac:dyDescent="0.3">
      <c r="A243">
        <f t="shared" si="3"/>
        <v>241</v>
      </c>
      <c r="B243" t="str">
        <f>IF('Master data'!A243="","",'Master data'!A243)</f>
        <v>Jannik Vestergaard</v>
      </c>
      <c r="C243" t="str">
        <f>IFERROR(INDEX('Master data'!$B$2:$CL$999,MATCH($B243,'Master data'!$A$2:$A$999,0),MATCH(C$1,'Master data'!$B$1:$CL$1,0)),"")</f>
        <v>Denmark</v>
      </c>
      <c r="D243" t="str">
        <f>IFERROR(INDEX('Master data'!$B$2:$CL$999,MATCH($B243,'Master data'!$A$2:$A$999,0),MATCH(D$1,'Master data'!$B$1:$CL$1,0)),"")</f>
        <v>Defense</v>
      </c>
      <c r="E243" s="5">
        <f>IFERROR(INDEX('Master data'!$B$2:$CL$999,MATCH($B243,'Master data'!$A$2:$A$999,0),MATCH(E$1,'Master data'!$B$1:$CL$1,0)),"")</f>
        <v>3002000</v>
      </c>
      <c r="F243" s="7">
        <f>IFERROR(INDEX('Master data'!$B$2:$CL$999,MATCH($B243,'Master data'!$A$2:$A$999,0),MATCH(F$1,'Master data'!$B$1:$CL$1,0)),"")</f>
        <v>7447.8178368121444</v>
      </c>
      <c r="G243" s="7">
        <f>IFERROR(INDEX('Master data'!$B$2:$CL$999,MATCH($B243,'Master data'!$A$2:$A$999,0),MATCH(G$1,'Master data'!$B$1:$CL$1,0)),"")</f>
        <v>13689.910979228487</v>
      </c>
      <c r="H243" s="7">
        <f>IFERROR(INDEX('Master data'!$B$2:$CL$999,MATCH($B243,'Master data'!$A$2:$A$999,0),MATCH(H$1,'Master data'!$B$1:$CL$1,0)),"")</f>
        <v>0</v>
      </c>
      <c r="I243" s="7">
        <f>IFERROR(INDEX('Master data'!$B$2:$CL$999,MATCH($B243,'Master data'!$A$2:$A$999,0),MATCH(I$1,'Master data'!$B$1:$CL$1,0)),"")</f>
        <v>-5000</v>
      </c>
      <c r="J243" s="7">
        <f>IFERROR(INDEX('Master data'!$B$2:$CL$999,MATCH($B243,'Master data'!$A$2:$A$999,0),MATCH(J$1,'Master data'!$B$1:$CL$1,0)),"")</f>
        <v>-5000</v>
      </c>
      <c r="K243" s="7">
        <f>IFERROR(INDEX('Master data'!$B$2:$CL$999,MATCH($B243,'Master data'!$A$2:$A$999,0),MATCH(K$1,'Master data'!$B$1:$CL$1,0)),"")</f>
        <v>0</v>
      </c>
      <c r="L243" s="7">
        <f>IFERROR(INDEX('Master data'!$B$2:$CL$999,MATCH($B243,'Master data'!$A$2:$A$999,0),MATCH(L$1,'Master data'!$B$1:$CL$1,0)),"")</f>
        <v>0</v>
      </c>
      <c r="M243" s="5">
        <f>IFERROR(INDEX('Master data'!$B$2:$CL$999,MATCH($B243,'Master data'!$A$2:$A$999,0),MATCH(M$1,'Master data'!$B$1:$CL$1,0)),"")</f>
        <v>14105.289353828666</v>
      </c>
      <c r="N243" s="28">
        <f>IFERROR(INDEX('Master data'!$B$2:$CL$999,MATCH($B243,'Master data'!$A$2:$A$999,0),MATCH(N$1,'Master data'!$B$1:$CL$1,0)),"")</f>
        <v>5.0000000000000001E-3</v>
      </c>
      <c r="O243" s="7">
        <f>IFERROR(INDEX('Master data'!$B$2:$CL$999,MATCH($B243,'Master data'!$A$2:$A$999,0),MATCH(O$1,'Master data'!$B$1:$CL$1,0)),"")</f>
        <v>0</v>
      </c>
      <c r="P243" s="5">
        <f>IFERROR(INDEX('Master data'!$B$2:$CL$999,MATCH($B243,'Master data'!$A$2:$A$999,0),MATCH(P$1,'Master data'!$B$1:$CL$1,0)),"")</f>
        <v>3002000</v>
      </c>
      <c r="Q243" s="5">
        <f>IFERROR(INDEX('Master data'!$B$2:$CL$999,MATCH($B243,'Master data'!$A$2:$A$999,0),MATCH(Q$1,'Master data'!$B$1:$CL$1,0)),"")</f>
        <v>3002000</v>
      </c>
    </row>
    <row r="244" spans="1:17" x14ac:dyDescent="0.3">
      <c r="A244">
        <f t="shared" si="3"/>
        <v>242</v>
      </c>
      <c r="B244" t="str">
        <f>IF('Master data'!A244="","",'Master data'!A244)</f>
        <v>Mikkel Damsgaard</v>
      </c>
      <c r="C244" t="str">
        <f>IFERROR(INDEX('Master data'!$B$2:$CL$999,MATCH($B244,'Master data'!$A$2:$A$999,0),MATCH(C$1,'Master data'!$B$1:$CL$1,0)),"")</f>
        <v>Denmark</v>
      </c>
      <c r="D244" t="str">
        <f>IFERROR(INDEX('Master data'!$B$2:$CL$999,MATCH($B244,'Master data'!$A$2:$A$999,0),MATCH(D$1,'Master data'!$B$1:$CL$1,0)),"")</f>
        <v>Midfield</v>
      </c>
      <c r="E244" s="5">
        <f>IFERROR(INDEX('Master data'!$B$2:$CL$999,MATCH($B244,'Master data'!$A$2:$A$999,0),MATCH(E$1,'Master data'!$B$1:$CL$1,0)),"")</f>
        <v>3495000</v>
      </c>
      <c r="F244" s="7">
        <f>IFERROR(INDEX('Master data'!$B$2:$CL$999,MATCH($B244,'Master data'!$A$2:$A$999,0),MATCH(F$1,'Master data'!$B$1:$CL$1,0)),"")</f>
        <v>-5000</v>
      </c>
      <c r="G244" s="7">
        <f>IFERROR(INDEX('Master data'!$B$2:$CL$999,MATCH($B244,'Master data'!$A$2:$A$999,0),MATCH(G$1,'Master data'!$B$1:$CL$1,0)),"")</f>
        <v>-5000</v>
      </c>
      <c r="H244" s="7">
        <f>IFERROR(INDEX('Master data'!$B$2:$CL$999,MATCH($B244,'Master data'!$A$2:$A$999,0),MATCH(H$1,'Master data'!$B$1:$CL$1,0)),"")</f>
        <v>0</v>
      </c>
      <c r="I244" s="7">
        <f>IFERROR(INDEX('Master data'!$B$2:$CL$999,MATCH($B244,'Master data'!$A$2:$A$999,0),MATCH(I$1,'Master data'!$B$1:$CL$1,0)),"")</f>
        <v>-5000</v>
      </c>
      <c r="J244" s="7">
        <f>IFERROR(INDEX('Master data'!$B$2:$CL$999,MATCH($B244,'Master data'!$A$2:$A$999,0),MATCH(J$1,'Master data'!$B$1:$CL$1,0)),"")</f>
        <v>-5000</v>
      </c>
      <c r="K244" s="7">
        <f>IFERROR(INDEX('Master data'!$B$2:$CL$999,MATCH($B244,'Master data'!$A$2:$A$999,0),MATCH(K$1,'Master data'!$B$1:$CL$1,0)),"")</f>
        <v>0</v>
      </c>
      <c r="L244" s="7">
        <f>IFERROR(INDEX('Master data'!$B$2:$CL$999,MATCH($B244,'Master data'!$A$2:$A$999,0),MATCH(L$1,'Master data'!$B$1:$CL$1,0)),"")</f>
        <v>0</v>
      </c>
      <c r="M244" s="5">
        <f>IFERROR(INDEX('Master data'!$B$2:$CL$999,MATCH($B244,'Master data'!$A$2:$A$999,0),MATCH(M$1,'Master data'!$B$1:$CL$1,0)),"")</f>
        <v>-10802.469135802468</v>
      </c>
      <c r="N244" s="28">
        <f>IFERROR(INDEX('Master data'!$B$2:$CL$999,MATCH($B244,'Master data'!$A$2:$A$999,0),MATCH(N$1,'Master data'!$B$1:$CL$1,0)),"")</f>
        <v>-3.0000000000000001E-3</v>
      </c>
      <c r="O244" s="7">
        <f>IFERROR(INDEX('Master data'!$B$2:$CL$999,MATCH($B244,'Master data'!$A$2:$A$999,0),MATCH(O$1,'Master data'!$B$1:$CL$1,0)),"")</f>
        <v>0</v>
      </c>
      <c r="P244" s="5">
        <f>IFERROR(INDEX('Master data'!$B$2:$CL$999,MATCH($B244,'Master data'!$A$2:$A$999,0),MATCH(P$1,'Master data'!$B$1:$CL$1,0)),"")</f>
        <v>3495000</v>
      </c>
      <c r="Q244" s="5">
        <f>IFERROR(INDEX('Master data'!$B$2:$CL$999,MATCH($B244,'Master data'!$A$2:$A$999,0),MATCH(Q$1,'Master data'!$B$1:$CL$1,0)),"")</f>
        <v>3495000</v>
      </c>
    </row>
    <row r="245" spans="1:17" x14ac:dyDescent="0.3">
      <c r="A245">
        <f t="shared" si="3"/>
        <v>243</v>
      </c>
      <c r="B245" t="str">
        <f>IF('Master data'!A245="","",'Master data'!A245)</f>
        <v>Dominik Livaković</v>
      </c>
      <c r="C245" t="str">
        <f>IFERROR(INDEX('Master data'!$B$2:$CL$999,MATCH($B245,'Master data'!$A$2:$A$999,0),MATCH(C$1,'Master data'!$B$1:$CL$1,0)),"")</f>
        <v>Croatia</v>
      </c>
      <c r="D245" t="str">
        <f>IFERROR(INDEX('Master data'!$B$2:$CL$999,MATCH($B245,'Master data'!$A$2:$A$999,0),MATCH(D$1,'Master data'!$B$1:$CL$1,0)),"")</f>
        <v>Goalkeeper</v>
      </c>
      <c r="E245" s="5">
        <f>IFERROR(INDEX('Master data'!$B$2:$CL$999,MATCH($B245,'Master data'!$A$2:$A$999,0),MATCH(E$1,'Master data'!$B$1:$CL$1,0)),"")</f>
        <v>4489000</v>
      </c>
      <c r="F245" s="7">
        <f>IFERROR(INDEX('Master data'!$B$2:$CL$999,MATCH($B245,'Master data'!$A$2:$A$999,0),MATCH(F$1,'Master data'!$B$1:$CL$1,0)),"")</f>
        <v>59246.644249543489</v>
      </c>
      <c r="G245" s="7">
        <f>IFERROR(INDEX('Master data'!$B$2:$CL$999,MATCH($B245,'Master data'!$A$2:$A$999,0),MATCH(G$1,'Master data'!$B$1:$CL$1,0)),"")</f>
        <v>63146.92893940254</v>
      </c>
      <c r="H245" s="7">
        <f>IFERROR(INDEX('Master data'!$B$2:$CL$999,MATCH($B245,'Master data'!$A$2:$A$999,0),MATCH(H$1,'Master data'!$B$1:$CL$1,0)),"")</f>
        <v>0</v>
      </c>
      <c r="I245" s="7">
        <f>IFERROR(INDEX('Master data'!$B$2:$CL$999,MATCH($B245,'Master data'!$A$2:$A$999,0),MATCH(I$1,'Master data'!$B$1:$CL$1,0)),"")</f>
        <v>23811.802410209737</v>
      </c>
      <c r="J245" s="7">
        <f>IFERROR(INDEX('Master data'!$B$2:$CL$999,MATCH($B245,'Master data'!$A$2:$A$999,0),MATCH(J$1,'Master data'!$B$1:$CL$1,0)),"")</f>
        <v>-5000</v>
      </c>
      <c r="K245" s="7">
        <f>IFERROR(INDEX('Master data'!$B$2:$CL$999,MATCH($B245,'Master data'!$A$2:$A$999,0),MATCH(K$1,'Master data'!$B$1:$CL$1,0)),"")</f>
        <v>0</v>
      </c>
      <c r="L245" s="7">
        <f>IFERROR(INDEX('Master data'!$B$2:$CL$999,MATCH($B245,'Master data'!$A$2:$A$999,0),MATCH(L$1,'Master data'!$B$1:$CL$1,0)),"")</f>
        <v>0</v>
      </c>
      <c r="M245" s="5">
        <f>IFERROR(INDEX('Master data'!$B$2:$CL$999,MATCH($B245,'Master data'!$A$2:$A$999,0),MATCH(M$1,'Master data'!$B$1:$CL$1,0)),"")</f>
        <v>107412.29141710856</v>
      </c>
      <c r="N245" s="28">
        <f>IFERROR(INDEX('Master data'!$B$2:$CL$999,MATCH($B245,'Master data'!$A$2:$A$999,0),MATCH(N$1,'Master data'!$B$1:$CL$1,0)),"")</f>
        <v>2.4E-2</v>
      </c>
      <c r="O245" s="7">
        <f>IFERROR(INDEX('Master data'!$B$2:$CL$999,MATCH($B245,'Master data'!$A$2:$A$999,0),MATCH(O$1,'Master data'!$B$1:$CL$1,0)),"")</f>
        <v>0</v>
      </c>
      <c r="P245" s="5">
        <f>IFERROR(INDEX('Master data'!$B$2:$CL$999,MATCH($B245,'Master data'!$A$2:$A$999,0),MATCH(P$1,'Master data'!$B$1:$CL$1,0)),"")</f>
        <v>4489000</v>
      </c>
      <c r="Q245" s="5">
        <f>IFERROR(INDEX('Master data'!$B$2:$CL$999,MATCH($B245,'Master data'!$A$2:$A$999,0),MATCH(Q$1,'Master data'!$B$1:$CL$1,0)),"")</f>
        <v>4489000</v>
      </c>
    </row>
    <row r="246" spans="1:17" x14ac:dyDescent="0.3">
      <c r="A246">
        <f t="shared" si="3"/>
        <v>244</v>
      </c>
      <c r="B246" t="str">
        <f>IF('Master data'!A246="","",'Master data'!A246)</f>
        <v>Kasper Schmeichel</v>
      </c>
      <c r="C246" t="str">
        <f>IFERROR(INDEX('Master data'!$B$2:$CL$999,MATCH($B246,'Master data'!$A$2:$A$999,0),MATCH(C$1,'Master data'!$B$1:$CL$1,0)),"")</f>
        <v>Denmark</v>
      </c>
      <c r="D246" t="str">
        <f>IFERROR(INDEX('Master data'!$B$2:$CL$999,MATCH($B246,'Master data'!$A$2:$A$999,0),MATCH(D$1,'Master data'!$B$1:$CL$1,0)),"")</f>
        <v>Goalkeeper</v>
      </c>
      <c r="E246" s="5">
        <f>IFERROR(INDEX('Master data'!$B$2:$CL$999,MATCH($B246,'Master data'!$A$2:$A$999,0),MATCH(E$1,'Master data'!$B$1:$CL$1,0)),"")</f>
        <v>4984000</v>
      </c>
      <c r="F246" s="7">
        <f>IFERROR(INDEX('Master data'!$B$2:$CL$999,MATCH($B246,'Master data'!$A$2:$A$999,0),MATCH(F$1,'Master data'!$B$1:$CL$1,0)),"")</f>
        <v>35495.653765292409</v>
      </c>
      <c r="G246" s="7">
        <f>IFERROR(INDEX('Master data'!$B$2:$CL$999,MATCH($B246,'Master data'!$A$2:$A$999,0),MATCH(G$1,'Master data'!$B$1:$CL$1,0)),"")</f>
        <v>58446.783737811231</v>
      </c>
      <c r="H246" s="7">
        <f>IFERROR(INDEX('Master data'!$B$2:$CL$999,MATCH($B246,'Master data'!$A$2:$A$999,0),MATCH(H$1,'Master data'!$B$1:$CL$1,0)),"")</f>
        <v>0</v>
      </c>
      <c r="I246" s="7">
        <f>IFERROR(INDEX('Master data'!$B$2:$CL$999,MATCH($B246,'Master data'!$A$2:$A$999,0),MATCH(I$1,'Master data'!$B$1:$CL$1,0)),"")</f>
        <v>445.78728697889892</v>
      </c>
      <c r="J246" s="7">
        <f>IFERROR(INDEX('Master data'!$B$2:$CL$999,MATCH($B246,'Master data'!$A$2:$A$999,0),MATCH(J$1,'Master data'!$B$1:$CL$1,0)),"")</f>
        <v>-5000</v>
      </c>
      <c r="K246" s="7">
        <f>IFERROR(INDEX('Master data'!$B$2:$CL$999,MATCH($B246,'Master data'!$A$2:$A$999,0),MATCH(K$1,'Master data'!$B$1:$CL$1,0)),"")</f>
        <v>0</v>
      </c>
      <c r="L246" s="7">
        <f>IFERROR(INDEX('Master data'!$B$2:$CL$999,MATCH($B246,'Master data'!$A$2:$A$999,0),MATCH(L$1,'Master data'!$B$1:$CL$1,0)),"")</f>
        <v>0</v>
      </c>
      <c r="M246" s="5">
        <f>IFERROR(INDEX('Master data'!$B$2:$CL$999,MATCH($B246,'Master data'!$A$2:$A$999,0),MATCH(M$1,'Master data'!$B$1:$CL$1,0)),"")</f>
        <v>73604.607058246722</v>
      </c>
      <c r="N246" s="28">
        <f>IFERROR(INDEX('Master data'!$B$2:$CL$999,MATCH($B246,'Master data'!$A$2:$A$999,0),MATCH(N$1,'Master data'!$B$1:$CL$1,0)),"")</f>
        <v>1.4999999999999999E-2</v>
      </c>
      <c r="O246" s="7">
        <f>IFERROR(INDEX('Master data'!$B$2:$CL$999,MATCH($B246,'Master data'!$A$2:$A$999,0),MATCH(O$1,'Master data'!$B$1:$CL$1,0)),"")</f>
        <v>0</v>
      </c>
      <c r="P246" s="5">
        <f>IFERROR(INDEX('Master data'!$B$2:$CL$999,MATCH($B246,'Master data'!$A$2:$A$999,0),MATCH(P$1,'Master data'!$B$1:$CL$1,0)),"")</f>
        <v>4984000</v>
      </c>
      <c r="Q246" s="5">
        <f>IFERROR(INDEX('Master data'!$B$2:$CL$999,MATCH($B246,'Master data'!$A$2:$A$999,0),MATCH(Q$1,'Master data'!$B$1:$CL$1,0)),"")</f>
        <v>4984000</v>
      </c>
    </row>
    <row r="247" spans="1:17" x14ac:dyDescent="0.3">
      <c r="A247">
        <f t="shared" si="3"/>
        <v>245</v>
      </c>
      <c r="B247" t="str">
        <f>IF('Master data'!A247="","",'Master data'!A247)</f>
        <v>Stefan Lainer</v>
      </c>
      <c r="C247" t="str">
        <f>IFERROR(INDEX('Master data'!$B$2:$CL$999,MATCH($B247,'Master data'!$A$2:$A$999,0),MATCH(C$1,'Master data'!$B$1:$CL$1,0)),"")</f>
        <v>Austria</v>
      </c>
      <c r="D247" t="str">
        <f>IFERROR(INDEX('Master data'!$B$2:$CL$999,MATCH($B247,'Master data'!$A$2:$A$999,0),MATCH(D$1,'Master data'!$B$1:$CL$1,0)),"")</f>
        <v>Defense</v>
      </c>
      <c r="E247" s="5">
        <f>IFERROR(INDEX('Master data'!$B$2:$CL$999,MATCH($B247,'Master data'!$A$2:$A$999,0),MATCH(E$1,'Master data'!$B$1:$CL$1,0)),"")</f>
        <v>3684000</v>
      </c>
      <c r="F247" s="7">
        <f>IFERROR(INDEX('Master data'!$B$2:$CL$999,MATCH($B247,'Master data'!$A$2:$A$999,0),MATCH(F$1,'Master data'!$B$1:$CL$1,0)),"")</f>
        <v>14143.510790549555</v>
      </c>
      <c r="G247" s="7">
        <f>IFERROR(INDEX('Master data'!$B$2:$CL$999,MATCH($B247,'Master data'!$A$2:$A$999,0),MATCH(G$1,'Master data'!$B$1:$CL$1,0)),"")</f>
        <v>39989.075725198796</v>
      </c>
      <c r="H247" s="7">
        <f>IFERROR(INDEX('Master data'!$B$2:$CL$999,MATCH($B247,'Master data'!$A$2:$A$999,0),MATCH(H$1,'Master data'!$B$1:$CL$1,0)),"")</f>
        <v>0</v>
      </c>
      <c r="I247" s="7">
        <f>IFERROR(INDEX('Master data'!$B$2:$CL$999,MATCH($B247,'Master data'!$A$2:$A$999,0),MATCH(I$1,'Master data'!$B$1:$CL$1,0)),"")</f>
        <v>9245.3170396626228</v>
      </c>
      <c r="J247" s="7">
        <f>IFERROR(INDEX('Master data'!$B$2:$CL$999,MATCH($B247,'Master data'!$A$2:$A$999,0),MATCH(J$1,'Master data'!$B$1:$CL$1,0)),"")</f>
        <v>-5000</v>
      </c>
      <c r="K247" s="7">
        <f>IFERROR(INDEX('Master data'!$B$2:$CL$999,MATCH($B247,'Master data'!$A$2:$A$999,0),MATCH(K$1,'Master data'!$B$1:$CL$1,0)),"")</f>
        <v>0</v>
      </c>
      <c r="L247" s="7">
        <f>IFERROR(INDEX('Master data'!$B$2:$CL$999,MATCH($B247,'Master data'!$A$2:$A$999,0),MATCH(L$1,'Master data'!$B$1:$CL$1,0)),"")</f>
        <v>0</v>
      </c>
      <c r="M247" s="5">
        <f>IFERROR(INDEX('Master data'!$B$2:$CL$999,MATCH($B247,'Master data'!$A$2:$A$999,0),MATCH(M$1,'Master data'!$B$1:$CL$1,0)),"")</f>
        <v>42554.593483298173</v>
      </c>
      <c r="N247" s="28">
        <f>IFERROR(INDEX('Master data'!$B$2:$CL$999,MATCH($B247,'Master data'!$A$2:$A$999,0),MATCH(N$1,'Master data'!$B$1:$CL$1,0)),"")</f>
        <v>1.2E-2</v>
      </c>
      <c r="O247" s="7">
        <f>IFERROR(INDEX('Master data'!$B$2:$CL$999,MATCH($B247,'Master data'!$A$2:$A$999,0),MATCH(O$1,'Master data'!$B$1:$CL$1,0)),"")</f>
        <v>0</v>
      </c>
      <c r="P247" s="5">
        <f>IFERROR(INDEX('Master data'!$B$2:$CL$999,MATCH($B247,'Master data'!$A$2:$A$999,0),MATCH(P$1,'Master data'!$B$1:$CL$1,0)),"")</f>
        <v>3684000</v>
      </c>
      <c r="Q247" s="5">
        <f>IFERROR(INDEX('Master data'!$B$2:$CL$999,MATCH($B247,'Master data'!$A$2:$A$999,0),MATCH(Q$1,'Master data'!$B$1:$CL$1,0)),"")</f>
        <v>3684000</v>
      </c>
    </row>
    <row r="248" spans="1:17" x14ac:dyDescent="0.3">
      <c r="A248">
        <f t="shared" si="3"/>
        <v>246</v>
      </c>
      <c r="B248" t="str">
        <f>IF('Master data'!A248="","",'Master data'!A248)</f>
        <v>David Alaba</v>
      </c>
      <c r="C248" t="str">
        <f>IFERROR(INDEX('Master data'!$B$2:$CL$999,MATCH($B248,'Master data'!$A$2:$A$999,0),MATCH(C$1,'Master data'!$B$1:$CL$1,0)),"")</f>
        <v>Austria</v>
      </c>
      <c r="D248" t="str">
        <f>IFERROR(INDEX('Master data'!$B$2:$CL$999,MATCH($B248,'Master data'!$A$2:$A$999,0),MATCH(D$1,'Master data'!$B$1:$CL$1,0)),"")</f>
        <v>Midfield</v>
      </c>
      <c r="E248" s="5">
        <f>IFERROR(INDEX('Master data'!$B$2:$CL$999,MATCH($B248,'Master data'!$A$2:$A$999,0),MATCH(E$1,'Master data'!$B$1:$CL$1,0)),"")</f>
        <v>4137000</v>
      </c>
      <c r="F248" s="7">
        <f>IFERROR(INDEX('Master data'!$B$2:$CL$999,MATCH($B248,'Master data'!$A$2:$A$999,0),MATCH(F$1,'Master data'!$B$1:$CL$1,0)),"")</f>
        <v>5152.0658366742191</v>
      </c>
      <c r="G248" s="7">
        <f>IFERROR(INDEX('Master data'!$B$2:$CL$999,MATCH($B248,'Master data'!$A$2:$A$999,0),MATCH(G$1,'Master data'!$B$1:$CL$1,0)),"")</f>
        <v>24715.40703392362</v>
      </c>
      <c r="H248" s="7">
        <f>IFERROR(INDEX('Master data'!$B$2:$CL$999,MATCH($B248,'Master data'!$A$2:$A$999,0),MATCH(H$1,'Master data'!$B$1:$CL$1,0)),"")</f>
        <v>0</v>
      </c>
      <c r="I248" s="7">
        <f>IFERROR(INDEX('Master data'!$B$2:$CL$999,MATCH($B248,'Master data'!$A$2:$A$999,0),MATCH(I$1,'Master data'!$B$1:$CL$1,0)),"")</f>
        <v>-693.55663772715889</v>
      </c>
      <c r="J248" s="7">
        <f>IFERROR(INDEX('Master data'!$B$2:$CL$999,MATCH($B248,'Master data'!$A$2:$A$999,0),MATCH(J$1,'Master data'!$B$1:$CL$1,0)),"")</f>
        <v>-5000</v>
      </c>
      <c r="K248" s="7">
        <f>IFERROR(INDEX('Master data'!$B$2:$CL$999,MATCH($B248,'Master data'!$A$2:$A$999,0),MATCH(K$1,'Master data'!$B$1:$CL$1,0)),"")</f>
        <v>0</v>
      </c>
      <c r="L248" s="7">
        <f>IFERROR(INDEX('Master data'!$B$2:$CL$999,MATCH($B248,'Master data'!$A$2:$A$999,0),MATCH(L$1,'Master data'!$B$1:$CL$1,0)),"")</f>
        <v>0</v>
      </c>
      <c r="M248" s="5">
        <f>IFERROR(INDEX('Master data'!$B$2:$CL$999,MATCH($B248,'Master data'!$A$2:$A$999,0),MATCH(M$1,'Master data'!$B$1:$CL$1,0)),"")</f>
        <v>20435.851275272042</v>
      </c>
      <c r="N248" s="28">
        <f>IFERROR(INDEX('Master data'!$B$2:$CL$999,MATCH($B248,'Master data'!$A$2:$A$999,0),MATCH(N$1,'Master data'!$B$1:$CL$1,0)),"")</f>
        <v>5.0000000000000001E-3</v>
      </c>
      <c r="O248" s="7">
        <f>IFERROR(INDEX('Master data'!$B$2:$CL$999,MATCH($B248,'Master data'!$A$2:$A$999,0),MATCH(O$1,'Master data'!$B$1:$CL$1,0)),"")</f>
        <v>0</v>
      </c>
      <c r="P248" s="5">
        <f>IFERROR(INDEX('Master data'!$B$2:$CL$999,MATCH($B248,'Master data'!$A$2:$A$999,0),MATCH(P$1,'Master data'!$B$1:$CL$1,0)),"")</f>
        <v>4137000</v>
      </c>
      <c r="Q248" s="5">
        <f>IFERROR(INDEX('Master data'!$B$2:$CL$999,MATCH($B248,'Master data'!$A$2:$A$999,0),MATCH(Q$1,'Master data'!$B$1:$CL$1,0)),"")</f>
        <v>4137000</v>
      </c>
    </row>
    <row r="249" spans="1:17" x14ac:dyDescent="0.3">
      <c r="A249">
        <f t="shared" si="3"/>
        <v>247</v>
      </c>
      <c r="B249" t="str">
        <f>IF('Master data'!A249="","",'Master data'!A249)</f>
        <v>Domagoj Vida</v>
      </c>
      <c r="C249" t="str">
        <f>IFERROR(INDEX('Master data'!$B$2:$CL$999,MATCH($B249,'Master data'!$A$2:$A$999,0),MATCH(C$1,'Master data'!$B$1:$CL$1,0)),"")</f>
        <v>Croatia</v>
      </c>
      <c r="D249" t="str">
        <f>IFERROR(INDEX('Master data'!$B$2:$CL$999,MATCH($B249,'Master data'!$A$2:$A$999,0),MATCH(D$1,'Master data'!$B$1:$CL$1,0)),"")</f>
        <v>Defense</v>
      </c>
      <c r="E249" s="5">
        <f>IFERROR(INDEX('Master data'!$B$2:$CL$999,MATCH($B249,'Master data'!$A$2:$A$999,0),MATCH(E$1,'Master data'!$B$1:$CL$1,0)),"")</f>
        <v>2484000</v>
      </c>
      <c r="F249" s="7">
        <f>IFERROR(INDEX('Master data'!$B$2:$CL$999,MATCH($B249,'Master data'!$A$2:$A$999,0),MATCH(F$1,'Master data'!$B$1:$CL$1,0)),"")</f>
        <v>42225.569467915586</v>
      </c>
      <c r="G249" s="7">
        <f>IFERROR(INDEX('Master data'!$B$2:$CL$999,MATCH($B249,'Master data'!$A$2:$A$999,0),MATCH(G$1,'Master data'!$B$1:$CL$1,0)),"")</f>
        <v>46643.626410932062</v>
      </c>
      <c r="H249" s="7">
        <f>IFERROR(INDEX('Master data'!$B$2:$CL$999,MATCH($B249,'Master data'!$A$2:$A$999,0),MATCH(H$1,'Master data'!$B$1:$CL$1,0)),"")</f>
        <v>0</v>
      </c>
      <c r="I249" s="7">
        <f>IFERROR(INDEX('Master data'!$B$2:$CL$999,MATCH($B249,'Master data'!$A$2:$A$999,0),MATCH(I$1,'Master data'!$B$1:$CL$1,0)),"")</f>
        <v>19975.743681167965</v>
      </c>
      <c r="J249" s="7">
        <f>IFERROR(INDEX('Master data'!$B$2:$CL$999,MATCH($B249,'Master data'!$A$2:$A$999,0),MATCH(J$1,'Master data'!$B$1:$CL$1,0)),"")</f>
        <v>-3708.8295579073274</v>
      </c>
      <c r="K249" s="7">
        <f>IFERROR(INDEX('Master data'!$B$2:$CL$999,MATCH($B249,'Master data'!$A$2:$A$999,0),MATCH(K$1,'Master data'!$B$1:$CL$1,0)),"")</f>
        <v>0</v>
      </c>
      <c r="L249" s="7">
        <f>IFERROR(INDEX('Master data'!$B$2:$CL$999,MATCH($B249,'Master data'!$A$2:$A$999,0),MATCH(L$1,'Master data'!$B$1:$CL$1,0)),"")</f>
        <v>0</v>
      </c>
      <c r="M249" s="5">
        <f>IFERROR(INDEX('Master data'!$B$2:$CL$999,MATCH($B249,'Master data'!$A$2:$A$999,0),MATCH(M$1,'Master data'!$B$1:$CL$1,0)),"")</f>
        <v>78507.450969296391</v>
      </c>
      <c r="N249" s="28">
        <f>IFERROR(INDEX('Master data'!$B$2:$CL$999,MATCH($B249,'Master data'!$A$2:$A$999,0),MATCH(N$1,'Master data'!$B$1:$CL$1,0)),"")</f>
        <v>3.2000000000000001E-2</v>
      </c>
      <c r="O249" s="7">
        <f>IFERROR(INDEX('Master data'!$B$2:$CL$999,MATCH($B249,'Master data'!$A$2:$A$999,0),MATCH(O$1,'Master data'!$B$1:$CL$1,0)),"")</f>
        <v>0</v>
      </c>
      <c r="P249" s="5">
        <f>IFERROR(INDEX('Master data'!$B$2:$CL$999,MATCH($B249,'Master data'!$A$2:$A$999,0),MATCH(P$1,'Master data'!$B$1:$CL$1,0)),"")</f>
        <v>2484000</v>
      </c>
      <c r="Q249" s="5">
        <f>IFERROR(INDEX('Master data'!$B$2:$CL$999,MATCH($B249,'Master data'!$A$2:$A$999,0),MATCH(Q$1,'Master data'!$B$1:$CL$1,0)),"")</f>
        <v>2484000</v>
      </c>
    </row>
    <row r="250" spans="1:17" x14ac:dyDescent="0.3">
      <c r="A250">
        <f t="shared" si="3"/>
        <v>248</v>
      </c>
      <c r="B250" t="str">
        <f>IF('Master data'!A250="","",'Master data'!A250)</f>
        <v>Duje Ćaleta-Car</v>
      </c>
      <c r="C250" t="str">
        <f>IFERROR(INDEX('Master data'!$B$2:$CL$999,MATCH($B250,'Master data'!$A$2:$A$999,0),MATCH(C$1,'Master data'!$B$1:$CL$1,0)),"")</f>
        <v>Croatia</v>
      </c>
      <c r="D250" t="str">
        <f>IFERROR(INDEX('Master data'!$B$2:$CL$999,MATCH($B250,'Master data'!$A$2:$A$999,0),MATCH(D$1,'Master data'!$B$1:$CL$1,0)),"")</f>
        <v>Defense</v>
      </c>
      <c r="E250" s="5">
        <f>IFERROR(INDEX('Master data'!$B$2:$CL$999,MATCH($B250,'Master data'!$A$2:$A$999,0),MATCH(E$1,'Master data'!$B$1:$CL$1,0)),"")</f>
        <v>2464000</v>
      </c>
      <c r="F250" s="7">
        <f>IFERROR(INDEX('Master data'!$B$2:$CL$999,MATCH($B250,'Master data'!$A$2:$A$999,0),MATCH(F$1,'Master data'!$B$1:$CL$1,0)),"")</f>
        <v>39212.961331694532</v>
      </c>
      <c r="G250" s="7">
        <f>IFERROR(INDEX('Master data'!$B$2:$CL$999,MATCH($B250,'Master data'!$A$2:$A$999,0),MATCH(G$1,'Master data'!$B$1:$CL$1,0)),"")</f>
        <v>43581.247683821013</v>
      </c>
      <c r="H250" s="7">
        <f>IFERROR(INDEX('Master data'!$B$2:$CL$999,MATCH($B250,'Master data'!$A$2:$A$999,0),MATCH(H$1,'Master data'!$B$1:$CL$1,0)),"")</f>
        <v>0</v>
      </c>
      <c r="I250" s="7">
        <f>IFERROR(INDEX('Master data'!$B$2:$CL$999,MATCH($B250,'Master data'!$A$2:$A$999,0),MATCH(I$1,'Master data'!$B$1:$CL$1,0)),"")</f>
        <v>18091.301010512696</v>
      </c>
      <c r="J250" s="7">
        <f>IFERROR(INDEX('Master data'!$B$2:$CL$999,MATCH($B250,'Master data'!$A$2:$A$999,0),MATCH(J$1,'Master data'!$B$1:$CL$1,0)),"")</f>
        <v>-4470.3351864744272</v>
      </c>
      <c r="K250" s="7">
        <f>IFERROR(INDEX('Master data'!$B$2:$CL$999,MATCH($B250,'Master data'!$A$2:$A$999,0),MATCH(K$1,'Master data'!$B$1:$CL$1,0)),"")</f>
        <v>0</v>
      </c>
      <c r="L250" s="7">
        <f>IFERROR(INDEX('Master data'!$B$2:$CL$999,MATCH($B250,'Master data'!$A$2:$A$999,0),MATCH(L$1,'Master data'!$B$1:$CL$1,0)),"")</f>
        <v>0</v>
      </c>
      <c r="M250" s="5">
        <f>IFERROR(INDEX('Master data'!$B$2:$CL$999,MATCH($B250,'Master data'!$A$2:$A$999,0),MATCH(M$1,'Master data'!$B$1:$CL$1,0)),"")</f>
        <v>72744.482766201298</v>
      </c>
      <c r="N250" s="28">
        <f>IFERROR(INDEX('Master data'!$B$2:$CL$999,MATCH($B250,'Master data'!$A$2:$A$999,0),MATCH(N$1,'Master data'!$B$1:$CL$1,0)),"")</f>
        <v>0.03</v>
      </c>
      <c r="O250" s="7">
        <f>IFERROR(INDEX('Master data'!$B$2:$CL$999,MATCH($B250,'Master data'!$A$2:$A$999,0),MATCH(O$1,'Master data'!$B$1:$CL$1,0)),"")</f>
        <v>0</v>
      </c>
      <c r="P250" s="5">
        <f>IFERROR(INDEX('Master data'!$B$2:$CL$999,MATCH($B250,'Master data'!$A$2:$A$999,0),MATCH(P$1,'Master data'!$B$1:$CL$1,0)),"")</f>
        <v>2464000</v>
      </c>
      <c r="Q250" s="5">
        <f>IFERROR(INDEX('Master data'!$B$2:$CL$999,MATCH($B250,'Master data'!$A$2:$A$999,0),MATCH(Q$1,'Master data'!$B$1:$CL$1,0)),"")</f>
        <v>2464000</v>
      </c>
    </row>
    <row r="251" spans="1:17" x14ac:dyDescent="0.3">
      <c r="A251">
        <f t="shared" si="3"/>
        <v>249</v>
      </c>
      <c r="B251" t="str">
        <f>IF('Master data'!A251="","",'Master data'!A251)</f>
        <v>Šime Vrsaljko</v>
      </c>
      <c r="C251" t="str">
        <f>IFERROR(INDEX('Master data'!$B$2:$CL$999,MATCH($B251,'Master data'!$A$2:$A$999,0),MATCH(C$1,'Master data'!$B$1:$CL$1,0)),"")</f>
        <v>Croatia</v>
      </c>
      <c r="D251" t="str">
        <f>IFERROR(INDEX('Master data'!$B$2:$CL$999,MATCH($B251,'Master data'!$A$2:$A$999,0),MATCH(D$1,'Master data'!$B$1:$CL$1,0)),"")</f>
        <v>Defense</v>
      </c>
      <c r="E251" s="5">
        <f>IFERROR(INDEX('Master data'!$B$2:$CL$999,MATCH($B251,'Master data'!$A$2:$A$999,0),MATCH(E$1,'Master data'!$B$1:$CL$1,0)),"")</f>
        <v>2984000</v>
      </c>
      <c r="F251" s="7">
        <f>IFERROR(INDEX('Master data'!$B$2:$CL$999,MATCH($B251,'Master data'!$A$2:$A$999,0),MATCH(F$1,'Master data'!$B$1:$CL$1,0)),"")</f>
        <v>41390.668507069699</v>
      </c>
      <c r="G251" s="7">
        <f>IFERROR(INDEX('Master data'!$B$2:$CL$999,MATCH($B251,'Master data'!$A$2:$A$999,0),MATCH(G$1,'Master data'!$B$1:$CL$1,0)),"")</f>
        <v>45588.030095733375</v>
      </c>
      <c r="H251" s="7">
        <f>IFERROR(INDEX('Master data'!$B$2:$CL$999,MATCH($B251,'Master data'!$A$2:$A$999,0),MATCH(H$1,'Master data'!$B$1:$CL$1,0)),"")</f>
        <v>0</v>
      </c>
      <c r="I251" s="7">
        <f>IFERROR(INDEX('Master data'!$B$2:$CL$999,MATCH($B251,'Master data'!$A$2:$A$999,0),MATCH(I$1,'Master data'!$B$1:$CL$1,0)),"")</f>
        <v>17635.731142162913</v>
      </c>
      <c r="J251" s="7">
        <f>IFERROR(INDEX('Master data'!$B$2:$CL$999,MATCH($B251,'Master data'!$A$2:$A$999,0),MATCH(J$1,'Master data'!$B$1:$CL$1,0)),"")</f>
        <v>-5000</v>
      </c>
      <c r="K251" s="7">
        <f>IFERROR(INDEX('Master data'!$B$2:$CL$999,MATCH($B251,'Master data'!$A$2:$A$999,0),MATCH(K$1,'Master data'!$B$1:$CL$1,0)),"")</f>
        <v>0</v>
      </c>
      <c r="L251" s="7">
        <f>IFERROR(INDEX('Master data'!$B$2:$CL$999,MATCH($B251,'Master data'!$A$2:$A$999,0),MATCH(L$1,'Master data'!$B$1:$CL$1,0)),"")</f>
        <v>0</v>
      </c>
      <c r="M251" s="5">
        <f>IFERROR(INDEX('Master data'!$B$2:$CL$999,MATCH($B251,'Master data'!$A$2:$A$999,0),MATCH(M$1,'Master data'!$B$1:$CL$1,0)),"")</f>
        <v>76020.436069804404</v>
      </c>
      <c r="N251" s="28">
        <f>IFERROR(INDEX('Master data'!$B$2:$CL$999,MATCH($B251,'Master data'!$A$2:$A$999,0),MATCH(N$1,'Master data'!$B$1:$CL$1,0)),"")</f>
        <v>2.5000000000000001E-2</v>
      </c>
      <c r="O251" s="7">
        <f>IFERROR(INDEX('Master data'!$B$2:$CL$999,MATCH($B251,'Master data'!$A$2:$A$999,0),MATCH(O$1,'Master data'!$B$1:$CL$1,0)),"")</f>
        <v>0</v>
      </c>
      <c r="P251" s="5">
        <f>IFERROR(INDEX('Master data'!$B$2:$CL$999,MATCH($B251,'Master data'!$A$2:$A$999,0),MATCH(P$1,'Master data'!$B$1:$CL$1,0)),"")</f>
        <v>2984000</v>
      </c>
      <c r="Q251" s="5">
        <f>IFERROR(INDEX('Master data'!$B$2:$CL$999,MATCH($B251,'Master data'!$A$2:$A$999,0),MATCH(Q$1,'Master data'!$B$1:$CL$1,0)),"")</f>
        <v>2984000</v>
      </c>
    </row>
    <row r="252" spans="1:17" x14ac:dyDescent="0.3">
      <c r="A252">
        <f t="shared" si="3"/>
        <v>250</v>
      </c>
      <c r="B252" t="str">
        <f>IF('Master data'!A252="","",'Master data'!A252)</f>
        <v>Dejan Lovren</v>
      </c>
      <c r="C252" t="str">
        <f>IFERROR(INDEX('Master data'!$B$2:$CL$999,MATCH($B252,'Master data'!$A$2:$A$999,0),MATCH(C$1,'Master data'!$B$1:$CL$1,0)),"")</f>
        <v>Croatia</v>
      </c>
      <c r="D252" t="str">
        <f>IFERROR(INDEX('Master data'!$B$2:$CL$999,MATCH($B252,'Master data'!$A$2:$A$999,0),MATCH(D$1,'Master data'!$B$1:$CL$1,0)),"")</f>
        <v>Defense</v>
      </c>
      <c r="E252" s="5">
        <f>IFERROR(INDEX('Master data'!$B$2:$CL$999,MATCH($B252,'Master data'!$A$2:$A$999,0),MATCH(E$1,'Master data'!$B$1:$CL$1,0)),"")</f>
        <v>2995000</v>
      </c>
      <c r="F252" s="7">
        <f>IFERROR(INDEX('Master data'!$B$2:$CL$999,MATCH($B252,'Master data'!$A$2:$A$999,0),MATCH(F$1,'Master data'!$B$1:$CL$1,0)),"")</f>
        <v>12897.060187331914</v>
      </c>
      <c r="G252" s="7">
        <f>IFERROR(INDEX('Master data'!$B$2:$CL$999,MATCH($B252,'Master data'!$A$2:$A$999,0),MATCH(G$1,'Master data'!$B$1:$CL$1,0)),"")</f>
        <v>13922.582946842664</v>
      </c>
      <c r="H252" s="7">
        <f>IFERROR(INDEX('Master data'!$B$2:$CL$999,MATCH($B252,'Master data'!$A$2:$A$999,0),MATCH(H$1,'Master data'!$B$1:$CL$1,0)),"")</f>
        <v>0</v>
      </c>
      <c r="I252" s="7">
        <f>IFERROR(INDEX('Master data'!$B$2:$CL$999,MATCH($B252,'Master data'!$A$2:$A$999,0),MATCH(I$1,'Master data'!$B$1:$CL$1,0)),"")</f>
        <v>-1749.6043109996081</v>
      </c>
      <c r="J252" s="7">
        <f>IFERROR(INDEX('Master data'!$B$2:$CL$999,MATCH($B252,'Master data'!$A$2:$A$999,0),MATCH(J$1,'Master data'!$B$1:$CL$1,0)),"")</f>
        <v>-5000</v>
      </c>
      <c r="K252" s="7">
        <f>IFERROR(INDEX('Master data'!$B$2:$CL$999,MATCH($B252,'Master data'!$A$2:$A$999,0),MATCH(K$1,'Master data'!$B$1:$CL$1,0)),"")</f>
        <v>0</v>
      </c>
      <c r="L252" s="7">
        <f>IFERROR(INDEX('Master data'!$B$2:$CL$999,MATCH($B252,'Master data'!$A$2:$A$999,0),MATCH(L$1,'Master data'!$B$1:$CL$1,0)),"")</f>
        <v>0</v>
      </c>
      <c r="M252" s="5">
        <f>IFERROR(INDEX('Master data'!$B$2:$CL$999,MATCH($B252,'Master data'!$A$2:$A$999,0),MATCH(M$1,'Master data'!$B$1:$CL$1,0)),"")</f>
        <v>20672.726553572818</v>
      </c>
      <c r="N252" s="28">
        <f>IFERROR(INDEX('Master data'!$B$2:$CL$999,MATCH($B252,'Master data'!$A$2:$A$999,0),MATCH(N$1,'Master data'!$B$1:$CL$1,0)),"")</f>
        <v>7.0000000000000001E-3</v>
      </c>
      <c r="O252" s="7">
        <f>IFERROR(INDEX('Master data'!$B$2:$CL$999,MATCH($B252,'Master data'!$A$2:$A$999,0),MATCH(O$1,'Master data'!$B$1:$CL$1,0)),"")</f>
        <v>0</v>
      </c>
      <c r="P252" s="5">
        <f>IFERROR(INDEX('Master data'!$B$2:$CL$999,MATCH($B252,'Master data'!$A$2:$A$999,0),MATCH(P$1,'Master data'!$B$1:$CL$1,0)),"")</f>
        <v>2995000</v>
      </c>
      <c r="Q252" s="5">
        <f>IFERROR(INDEX('Master data'!$B$2:$CL$999,MATCH($B252,'Master data'!$A$2:$A$999,0),MATCH(Q$1,'Master data'!$B$1:$CL$1,0)),"")</f>
        <v>2995000</v>
      </c>
    </row>
    <row r="253" spans="1:17" x14ac:dyDescent="0.3">
      <c r="A253">
        <f t="shared" si="3"/>
        <v>251</v>
      </c>
      <c r="B253" t="str">
        <f>IF('Master data'!A253="","",'Master data'!A253)</f>
        <v>Mile Škorić</v>
      </c>
      <c r="C253" t="str">
        <f>IFERROR(INDEX('Master data'!$B$2:$CL$999,MATCH($B253,'Master data'!$A$2:$A$999,0),MATCH(C$1,'Master data'!$B$1:$CL$1,0)),"")</f>
        <v>Croatia</v>
      </c>
      <c r="D253" t="str">
        <f>IFERROR(INDEX('Master data'!$B$2:$CL$999,MATCH($B253,'Master data'!$A$2:$A$999,0),MATCH(D$1,'Master data'!$B$1:$CL$1,0)),"")</f>
        <v>Defense</v>
      </c>
      <c r="E253" s="5">
        <f>IFERROR(INDEX('Master data'!$B$2:$CL$999,MATCH($B253,'Master data'!$A$2:$A$999,0),MATCH(E$1,'Master data'!$B$1:$CL$1,0)),"")</f>
        <v>1995000</v>
      </c>
      <c r="F253" s="7">
        <f>IFERROR(INDEX('Master data'!$B$2:$CL$999,MATCH($B253,'Master data'!$A$2:$A$999,0),MATCH(F$1,'Master data'!$B$1:$CL$1,0)),"")</f>
        <v>12897.060187331914</v>
      </c>
      <c r="G253" s="7">
        <f>IFERROR(INDEX('Master data'!$B$2:$CL$999,MATCH($B253,'Master data'!$A$2:$A$999,0),MATCH(G$1,'Master data'!$B$1:$CL$1,0)),"")</f>
        <v>13922.582946842664</v>
      </c>
      <c r="H253" s="7">
        <f>IFERROR(INDEX('Master data'!$B$2:$CL$999,MATCH($B253,'Master data'!$A$2:$A$999,0),MATCH(H$1,'Master data'!$B$1:$CL$1,0)),"")</f>
        <v>0</v>
      </c>
      <c r="I253" s="7">
        <f>IFERROR(INDEX('Master data'!$B$2:$CL$999,MATCH($B253,'Master data'!$A$2:$A$999,0),MATCH(I$1,'Master data'!$B$1:$CL$1,0)),"")</f>
        <v>1714.4479765820925</v>
      </c>
      <c r="J253" s="7">
        <f>IFERROR(INDEX('Master data'!$B$2:$CL$999,MATCH($B253,'Master data'!$A$2:$A$999,0),MATCH(J$1,'Master data'!$B$1:$CL$1,0)),"")</f>
        <v>-5000</v>
      </c>
      <c r="K253" s="7">
        <f>IFERROR(INDEX('Master data'!$B$2:$CL$999,MATCH($B253,'Master data'!$A$2:$A$999,0),MATCH(K$1,'Master data'!$B$1:$CL$1,0)),"")</f>
        <v>0</v>
      </c>
      <c r="L253" s="7">
        <f>IFERROR(INDEX('Master data'!$B$2:$CL$999,MATCH($B253,'Master data'!$A$2:$A$999,0),MATCH(L$1,'Master data'!$B$1:$CL$1,0)),"")</f>
        <v>0</v>
      </c>
      <c r="M253" s="5">
        <f>IFERROR(INDEX('Master data'!$B$2:$CL$999,MATCH($B253,'Master data'!$A$2:$A$999,0),MATCH(M$1,'Master data'!$B$1:$CL$1,0)),"")</f>
        <v>21699.11241655999</v>
      </c>
      <c r="N253" s="28">
        <f>IFERROR(INDEX('Master data'!$B$2:$CL$999,MATCH($B253,'Master data'!$A$2:$A$999,0),MATCH(N$1,'Master data'!$B$1:$CL$1,0)),"")</f>
        <v>1.0999999999999999E-2</v>
      </c>
      <c r="O253" s="7">
        <f>IFERROR(INDEX('Master data'!$B$2:$CL$999,MATCH($B253,'Master data'!$A$2:$A$999,0),MATCH(O$1,'Master data'!$B$1:$CL$1,0)),"")</f>
        <v>0</v>
      </c>
      <c r="P253" s="5">
        <f>IFERROR(INDEX('Master data'!$B$2:$CL$999,MATCH($B253,'Master data'!$A$2:$A$999,0),MATCH(P$1,'Master data'!$B$1:$CL$1,0)),"")</f>
        <v>1995000</v>
      </c>
      <c r="Q253" s="5">
        <f>IFERROR(INDEX('Master data'!$B$2:$CL$999,MATCH($B253,'Master data'!$A$2:$A$999,0),MATCH(Q$1,'Master data'!$B$1:$CL$1,0)),"")</f>
        <v>1995000</v>
      </c>
    </row>
    <row r="254" spans="1:17" x14ac:dyDescent="0.3">
      <c r="A254">
        <f t="shared" si="3"/>
        <v>252</v>
      </c>
      <c r="B254" t="str">
        <f>IF('Master data'!A254="","",'Master data'!A254)</f>
        <v>Josip Juranović</v>
      </c>
      <c r="C254" t="str">
        <f>IFERROR(INDEX('Master data'!$B$2:$CL$999,MATCH($B254,'Master data'!$A$2:$A$999,0),MATCH(C$1,'Master data'!$B$1:$CL$1,0)),"")</f>
        <v>Croatia</v>
      </c>
      <c r="D254" t="str">
        <f>IFERROR(INDEX('Master data'!$B$2:$CL$999,MATCH($B254,'Master data'!$A$2:$A$999,0),MATCH(D$1,'Master data'!$B$1:$CL$1,0)),"")</f>
        <v>Defense</v>
      </c>
      <c r="E254" s="5">
        <f>IFERROR(INDEX('Master data'!$B$2:$CL$999,MATCH($B254,'Master data'!$A$2:$A$999,0),MATCH(E$1,'Master data'!$B$1:$CL$1,0)),"")</f>
        <v>2495000</v>
      </c>
      <c r="F254" s="7">
        <f>IFERROR(INDEX('Master data'!$B$2:$CL$999,MATCH($B254,'Master data'!$A$2:$A$999,0),MATCH(F$1,'Master data'!$B$1:$CL$1,0)),"")</f>
        <v>12897.060187331914</v>
      </c>
      <c r="G254" s="7">
        <f>IFERROR(INDEX('Master data'!$B$2:$CL$999,MATCH($B254,'Master data'!$A$2:$A$999,0),MATCH(G$1,'Master data'!$B$1:$CL$1,0)),"")</f>
        <v>13922.582946842664</v>
      </c>
      <c r="H254" s="7">
        <f>IFERROR(INDEX('Master data'!$B$2:$CL$999,MATCH($B254,'Master data'!$A$2:$A$999,0),MATCH(H$1,'Master data'!$B$1:$CL$1,0)),"")</f>
        <v>0</v>
      </c>
      <c r="I254" s="7">
        <f>IFERROR(INDEX('Master data'!$B$2:$CL$999,MATCH($B254,'Master data'!$A$2:$A$999,0),MATCH(I$1,'Master data'!$B$1:$CL$1,0)),"")</f>
        <v>-17.578167208757804</v>
      </c>
      <c r="J254" s="7">
        <f>IFERROR(INDEX('Master data'!$B$2:$CL$999,MATCH($B254,'Master data'!$A$2:$A$999,0),MATCH(J$1,'Master data'!$B$1:$CL$1,0)),"")</f>
        <v>-5000</v>
      </c>
      <c r="K254" s="7">
        <f>IFERROR(INDEX('Master data'!$B$2:$CL$999,MATCH($B254,'Master data'!$A$2:$A$999,0),MATCH(K$1,'Master data'!$B$1:$CL$1,0)),"")</f>
        <v>0</v>
      </c>
      <c r="L254" s="7">
        <f>IFERROR(INDEX('Master data'!$B$2:$CL$999,MATCH($B254,'Master data'!$A$2:$A$999,0),MATCH(L$1,'Master data'!$B$1:$CL$1,0)),"")</f>
        <v>0</v>
      </c>
      <c r="M254" s="5">
        <f>IFERROR(INDEX('Master data'!$B$2:$CL$999,MATCH($B254,'Master data'!$A$2:$A$999,0),MATCH(M$1,'Master data'!$B$1:$CL$1,0)),"")</f>
        <v>21185.919485066403</v>
      </c>
      <c r="N254" s="28">
        <f>IFERROR(INDEX('Master data'!$B$2:$CL$999,MATCH($B254,'Master data'!$A$2:$A$999,0),MATCH(N$1,'Master data'!$B$1:$CL$1,0)),"")</f>
        <v>8.0000000000000002E-3</v>
      </c>
      <c r="O254" s="7">
        <f>IFERROR(INDEX('Master data'!$B$2:$CL$999,MATCH($B254,'Master data'!$A$2:$A$999,0),MATCH(O$1,'Master data'!$B$1:$CL$1,0)),"")</f>
        <v>0</v>
      </c>
      <c r="P254" s="5">
        <f>IFERROR(INDEX('Master data'!$B$2:$CL$999,MATCH($B254,'Master data'!$A$2:$A$999,0),MATCH(P$1,'Master data'!$B$1:$CL$1,0)),"")</f>
        <v>2495000</v>
      </c>
      <c r="Q254" s="5">
        <f>IFERROR(INDEX('Master data'!$B$2:$CL$999,MATCH($B254,'Master data'!$A$2:$A$999,0),MATCH(Q$1,'Master data'!$B$1:$CL$1,0)),"")</f>
        <v>2495000</v>
      </c>
    </row>
    <row r="255" spans="1:17" x14ac:dyDescent="0.3">
      <c r="A255">
        <f t="shared" si="3"/>
        <v>253</v>
      </c>
      <c r="B255" t="str">
        <f>IF('Master data'!A255="","",'Master data'!A255)</f>
        <v>Rafael Toloi</v>
      </c>
      <c r="C255" t="str">
        <f>IFERROR(INDEX('Master data'!$B$2:$CL$999,MATCH($B255,'Master data'!$A$2:$A$999,0),MATCH(C$1,'Master data'!$B$1:$CL$1,0)),"")</f>
        <v>Italy</v>
      </c>
      <c r="D255" t="str">
        <f>IFERROR(INDEX('Master data'!$B$2:$CL$999,MATCH($B255,'Master data'!$A$2:$A$999,0),MATCH(D$1,'Master data'!$B$1:$CL$1,0)),"")</f>
        <v>Defense</v>
      </c>
      <c r="E255" s="5">
        <f>IFERROR(INDEX('Master data'!$B$2:$CL$999,MATCH($B255,'Master data'!$A$2:$A$999,0),MATCH(E$1,'Master data'!$B$1:$CL$1,0)),"")</f>
        <v>2495000</v>
      </c>
      <c r="F255" s="7">
        <f>IFERROR(INDEX('Master data'!$B$2:$CL$999,MATCH($B255,'Master data'!$A$2:$A$999,0),MATCH(F$1,'Master data'!$B$1:$CL$1,0)),"")</f>
        <v>20731.479560074706</v>
      </c>
      <c r="G255" s="7">
        <f>IFERROR(INDEX('Master data'!$B$2:$CL$999,MATCH($B255,'Master data'!$A$2:$A$999,0),MATCH(G$1,'Master data'!$B$1:$CL$1,0)),"")</f>
        <v>20782.688766114181</v>
      </c>
      <c r="H255" s="7">
        <f>IFERROR(INDEX('Master data'!$B$2:$CL$999,MATCH($B255,'Master data'!$A$2:$A$999,0),MATCH(H$1,'Master data'!$B$1:$CL$1,0)),"")</f>
        <v>0</v>
      </c>
      <c r="I255" s="7">
        <f>IFERROR(INDEX('Master data'!$B$2:$CL$999,MATCH($B255,'Master data'!$A$2:$A$999,0),MATCH(I$1,'Master data'!$B$1:$CL$1,0)),"")</f>
        <v>17726.162884441062</v>
      </c>
      <c r="J255" s="7">
        <f>IFERROR(INDEX('Master data'!$B$2:$CL$999,MATCH($B255,'Master data'!$A$2:$A$999,0),MATCH(J$1,'Master data'!$B$1:$CL$1,0)),"")</f>
        <v>-3703.1631832049607</v>
      </c>
      <c r="K255" s="7">
        <f>IFERROR(INDEX('Master data'!$B$2:$CL$999,MATCH($B255,'Master data'!$A$2:$A$999,0),MATCH(K$1,'Master data'!$B$1:$CL$1,0)),"")</f>
        <v>0</v>
      </c>
      <c r="L255" s="7">
        <f>IFERROR(INDEX('Master data'!$B$2:$CL$999,MATCH($B255,'Master data'!$A$2:$A$999,0),MATCH(L$1,'Master data'!$B$1:$CL$1,0)),"")</f>
        <v>0</v>
      </c>
      <c r="M255" s="5">
        <f>IFERROR(INDEX('Master data'!$B$2:$CL$999,MATCH($B255,'Master data'!$A$2:$A$999,0),MATCH(M$1,'Master data'!$B$1:$CL$1,0)),"")</f>
        <v>39107.312790512624</v>
      </c>
      <c r="N255" s="28">
        <f>IFERROR(INDEX('Master data'!$B$2:$CL$999,MATCH($B255,'Master data'!$A$2:$A$999,0),MATCH(N$1,'Master data'!$B$1:$CL$1,0)),"")</f>
        <v>1.6E-2</v>
      </c>
      <c r="O255" s="7">
        <f>IFERROR(INDEX('Master data'!$B$2:$CL$999,MATCH($B255,'Master data'!$A$2:$A$999,0),MATCH(O$1,'Master data'!$B$1:$CL$1,0)),"")</f>
        <v>0</v>
      </c>
      <c r="P255" s="5">
        <f>IFERROR(INDEX('Master data'!$B$2:$CL$999,MATCH($B255,'Master data'!$A$2:$A$999,0),MATCH(P$1,'Master data'!$B$1:$CL$1,0)),"")</f>
        <v>2495000</v>
      </c>
      <c r="Q255" s="5">
        <f>IFERROR(INDEX('Master data'!$B$2:$CL$999,MATCH($B255,'Master data'!$A$2:$A$999,0),MATCH(Q$1,'Master data'!$B$1:$CL$1,0)),"")</f>
        <v>2495000</v>
      </c>
    </row>
    <row r="256" spans="1:17" x14ac:dyDescent="0.3">
      <c r="A256">
        <f t="shared" si="3"/>
        <v>254</v>
      </c>
      <c r="B256" t="str">
        <f>IF('Master data'!A256="","",'Master data'!A256)</f>
        <v>Gaetano Castrovilli</v>
      </c>
      <c r="C256" t="str">
        <f>IFERROR(INDEX('Master data'!$B$2:$CL$999,MATCH($B256,'Master data'!$A$2:$A$999,0),MATCH(C$1,'Master data'!$B$1:$CL$1,0)),"")</f>
        <v>Italy</v>
      </c>
      <c r="D256" t="str">
        <f>IFERROR(INDEX('Master data'!$B$2:$CL$999,MATCH($B256,'Master data'!$A$2:$A$999,0),MATCH(D$1,'Master data'!$B$1:$CL$1,0)),"")</f>
        <v>Midfield</v>
      </c>
      <c r="E256" s="5">
        <f>IFERROR(INDEX('Master data'!$B$2:$CL$999,MATCH($B256,'Master data'!$A$2:$A$999,0),MATCH(E$1,'Master data'!$B$1:$CL$1,0)),"")</f>
        <v>2995000</v>
      </c>
      <c r="F256" s="7">
        <f>IFERROR(INDEX('Master data'!$B$2:$CL$999,MATCH($B256,'Master data'!$A$2:$A$999,0),MATCH(F$1,'Master data'!$B$1:$CL$1,0)),"")</f>
        <v>-5000</v>
      </c>
      <c r="G256" s="7">
        <f>IFERROR(INDEX('Master data'!$B$2:$CL$999,MATCH($B256,'Master data'!$A$2:$A$999,0),MATCH(G$1,'Master data'!$B$1:$CL$1,0)),"")</f>
        <v>-5000</v>
      </c>
      <c r="H256" s="7">
        <f>IFERROR(INDEX('Master data'!$B$2:$CL$999,MATCH($B256,'Master data'!$A$2:$A$999,0),MATCH(H$1,'Master data'!$B$1:$CL$1,0)),"")</f>
        <v>0</v>
      </c>
      <c r="I256" s="7">
        <f>IFERROR(INDEX('Master data'!$B$2:$CL$999,MATCH($B256,'Master data'!$A$2:$A$999,0),MATCH(I$1,'Master data'!$B$1:$CL$1,0)),"")</f>
        <v>-5000</v>
      </c>
      <c r="J256" s="7">
        <f>IFERROR(INDEX('Master data'!$B$2:$CL$999,MATCH($B256,'Master data'!$A$2:$A$999,0),MATCH(J$1,'Master data'!$B$1:$CL$1,0)),"")</f>
        <v>-5000</v>
      </c>
      <c r="K256" s="7">
        <f>IFERROR(INDEX('Master data'!$B$2:$CL$999,MATCH($B256,'Master data'!$A$2:$A$999,0),MATCH(K$1,'Master data'!$B$1:$CL$1,0)),"")</f>
        <v>0</v>
      </c>
      <c r="L256" s="7">
        <f>IFERROR(INDEX('Master data'!$B$2:$CL$999,MATCH($B256,'Master data'!$A$2:$A$999,0),MATCH(L$1,'Master data'!$B$1:$CL$1,0)),"")</f>
        <v>0</v>
      </c>
      <c r="M256" s="5">
        <f>IFERROR(INDEX('Master data'!$B$2:$CL$999,MATCH($B256,'Master data'!$A$2:$A$999,0),MATCH(M$1,'Master data'!$B$1:$CL$1,0)),"")</f>
        <v>-10802.469135802468</v>
      </c>
      <c r="N256" s="28">
        <f>IFERROR(INDEX('Master data'!$B$2:$CL$999,MATCH($B256,'Master data'!$A$2:$A$999,0),MATCH(N$1,'Master data'!$B$1:$CL$1,0)),"")</f>
        <v>-4.0000000000000001E-3</v>
      </c>
      <c r="O256" s="7">
        <f>IFERROR(INDEX('Master data'!$B$2:$CL$999,MATCH($B256,'Master data'!$A$2:$A$999,0),MATCH(O$1,'Master data'!$B$1:$CL$1,0)),"")</f>
        <v>0</v>
      </c>
      <c r="P256" s="5">
        <f>IFERROR(INDEX('Master data'!$B$2:$CL$999,MATCH($B256,'Master data'!$A$2:$A$999,0),MATCH(P$1,'Master data'!$B$1:$CL$1,0)),"")</f>
        <v>2995000</v>
      </c>
      <c r="Q256" s="5">
        <f>IFERROR(INDEX('Master data'!$B$2:$CL$999,MATCH($B256,'Master data'!$A$2:$A$999,0),MATCH(Q$1,'Master data'!$B$1:$CL$1,0)),"")</f>
        <v>2995000</v>
      </c>
    </row>
    <row r="257" spans="1:17" x14ac:dyDescent="0.3">
      <c r="A257">
        <f t="shared" si="3"/>
        <v>255</v>
      </c>
      <c r="B257" t="str">
        <f>IF('Master data'!A257="","",'Master data'!A257)</f>
        <v>Matz Sels</v>
      </c>
      <c r="C257" t="str">
        <f>IFERROR(INDEX('Master data'!$B$2:$CL$999,MATCH($B257,'Master data'!$A$2:$A$999,0),MATCH(C$1,'Master data'!$B$1:$CL$1,0)),"")</f>
        <v>Belgium</v>
      </c>
      <c r="D257" t="str">
        <f>IFERROR(INDEX('Master data'!$B$2:$CL$999,MATCH($B257,'Master data'!$A$2:$A$999,0),MATCH(D$1,'Master data'!$B$1:$CL$1,0)),"")</f>
        <v>Goalkeeper</v>
      </c>
      <c r="E257" s="5">
        <f>IFERROR(INDEX('Master data'!$B$2:$CL$999,MATCH($B257,'Master data'!$A$2:$A$999,0),MATCH(E$1,'Master data'!$B$1:$CL$1,0)),"")</f>
        <v>4995000</v>
      </c>
      <c r="F257" s="7">
        <f>IFERROR(INDEX('Master data'!$B$2:$CL$999,MATCH($B257,'Master data'!$A$2:$A$999,0),MATCH(F$1,'Master data'!$B$1:$CL$1,0)),"")</f>
        <v>34250.662832152848</v>
      </c>
      <c r="G257" s="7">
        <f>IFERROR(INDEX('Master data'!$B$2:$CL$999,MATCH($B257,'Master data'!$A$2:$A$999,0),MATCH(G$1,'Master data'!$B$1:$CL$1,0)),"")</f>
        <v>42907.99072850393</v>
      </c>
      <c r="H257" s="7">
        <f>IFERROR(INDEX('Master data'!$B$2:$CL$999,MATCH($B257,'Master data'!$A$2:$A$999,0),MATCH(H$1,'Master data'!$B$1:$CL$1,0)),"")</f>
        <v>0</v>
      </c>
      <c r="I257" s="7">
        <f>IFERROR(INDEX('Master data'!$B$2:$CL$999,MATCH($B257,'Master data'!$A$2:$A$999,0),MATCH(I$1,'Master data'!$B$1:$CL$1,0)),"")</f>
        <v>31935.867033384806</v>
      </c>
      <c r="J257" s="7">
        <f>IFERROR(INDEX('Master data'!$B$2:$CL$999,MATCH($B257,'Master data'!$A$2:$A$999,0),MATCH(J$1,'Master data'!$B$1:$CL$1,0)),"")</f>
        <v>-5000</v>
      </c>
      <c r="K257" s="7">
        <f>IFERROR(INDEX('Master data'!$B$2:$CL$999,MATCH($B257,'Master data'!$A$2:$A$999,0),MATCH(K$1,'Master data'!$B$1:$CL$1,0)),"")</f>
        <v>0</v>
      </c>
      <c r="L257" s="7">
        <f>IFERROR(INDEX('Master data'!$B$2:$CL$999,MATCH($B257,'Master data'!$A$2:$A$999,0),MATCH(L$1,'Master data'!$B$1:$CL$1,0)),"")</f>
        <v>0</v>
      </c>
      <c r="M257" s="5">
        <f>IFERROR(INDEX('Master data'!$B$2:$CL$999,MATCH($B257,'Master data'!$A$2:$A$999,0),MATCH(M$1,'Master data'!$B$1:$CL$1,0)),"")</f>
        <v>71330.814784504051</v>
      </c>
      <c r="N257" s="28">
        <f>IFERROR(INDEX('Master data'!$B$2:$CL$999,MATCH($B257,'Master data'!$A$2:$A$999,0),MATCH(N$1,'Master data'!$B$1:$CL$1,0)),"")</f>
        <v>1.4E-2</v>
      </c>
      <c r="O257" s="7">
        <f>IFERROR(INDEX('Master data'!$B$2:$CL$999,MATCH($B257,'Master data'!$A$2:$A$999,0),MATCH(O$1,'Master data'!$B$1:$CL$1,0)),"")</f>
        <v>0</v>
      </c>
      <c r="P257" s="5">
        <f>IFERROR(INDEX('Master data'!$B$2:$CL$999,MATCH($B257,'Master data'!$A$2:$A$999,0),MATCH(P$1,'Master data'!$B$1:$CL$1,0)),"")</f>
        <v>4995000</v>
      </c>
      <c r="Q257" s="5">
        <f>IFERROR(INDEX('Master data'!$B$2:$CL$999,MATCH($B257,'Master data'!$A$2:$A$999,0),MATCH(Q$1,'Master data'!$B$1:$CL$1,0)),"")</f>
        <v>4995000</v>
      </c>
    </row>
    <row r="258" spans="1:17" x14ac:dyDescent="0.3">
      <c r="A258">
        <f t="shared" si="3"/>
        <v>256</v>
      </c>
      <c r="B258" t="str">
        <f>IF('Master data'!A258="","",'Master data'!A258)</f>
        <v>Thomas Vermaelen</v>
      </c>
      <c r="C258" t="str">
        <f>IFERROR(INDEX('Master data'!$B$2:$CL$999,MATCH($B258,'Master data'!$A$2:$A$999,0),MATCH(C$1,'Master data'!$B$1:$CL$1,0)),"")</f>
        <v>Belgium</v>
      </c>
      <c r="D258" t="str">
        <f>IFERROR(INDEX('Master data'!$B$2:$CL$999,MATCH($B258,'Master data'!$A$2:$A$999,0),MATCH(D$1,'Master data'!$B$1:$CL$1,0)),"")</f>
        <v>Defense</v>
      </c>
      <c r="E258" s="5">
        <f>IFERROR(INDEX('Master data'!$B$2:$CL$999,MATCH($B258,'Master data'!$A$2:$A$999,0),MATCH(E$1,'Master data'!$B$1:$CL$1,0)),"")</f>
        <v>4042000</v>
      </c>
      <c r="F258" s="7">
        <f>IFERROR(INDEX('Master data'!$B$2:$CL$999,MATCH($B258,'Master data'!$A$2:$A$999,0),MATCH(F$1,'Master data'!$B$1:$CL$1,0)),"")</f>
        <v>54241.179502921768</v>
      </c>
      <c r="G258" s="7">
        <f>IFERROR(INDEX('Master data'!$B$2:$CL$999,MATCH($B258,'Master data'!$A$2:$A$999,0),MATCH(G$1,'Master data'!$B$1:$CL$1,0)),"")</f>
        <v>97540.124398000131</v>
      </c>
      <c r="H258" s="7">
        <f>IFERROR(INDEX('Master data'!$B$2:$CL$999,MATCH($B258,'Master data'!$A$2:$A$999,0),MATCH(H$1,'Master data'!$B$1:$CL$1,0)),"")</f>
        <v>0</v>
      </c>
      <c r="I258" s="7">
        <f>IFERROR(INDEX('Master data'!$B$2:$CL$999,MATCH($B258,'Master data'!$A$2:$A$999,0),MATCH(I$1,'Master data'!$B$1:$CL$1,0)),"")</f>
        <v>67106.402209055392</v>
      </c>
      <c r="J258" s="7">
        <f>IFERROR(INDEX('Master data'!$B$2:$CL$999,MATCH($B258,'Master data'!$A$2:$A$999,0),MATCH(J$1,'Master data'!$B$1:$CL$1,0)),"")</f>
        <v>13020.083519481464</v>
      </c>
      <c r="K258" s="7">
        <f>IFERROR(INDEX('Master data'!$B$2:$CL$999,MATCH($B258,'Master data'!$A$2:$A$999,0),MATCH(K$1,'Master data'!$B$1:$CL$1,0)),"")</f>
        <v>0</v>
      </c>
      <c r="L258" s="7">
        <f>IFERROR(INDEX('Master data'!$B$2:$CL$999,MATCH($B258,'Master data'!$A$2:$A$999,0),MATCH(L$1,'Master data'!$B$1:$CL$1,0)),"")</f>
        <v>0</v>
      </c>
      <c r="M258" s="5">
        <f>IFERROR(INDEX('Master data'!$B$2:$CL$999,MATCH($B258,'Master data'!$A$2:$A$999,0),MATCH(M$1,'Master data'!$B$1:$CL$1,0)),"")</f>
        <v>141723.17588342846</v>
      </c>
      <c r="N258" s="28">
        <f>IFERROR(INDEX('Master data'!$B$2:$CL$999,MATCH($B258,'Master data'!$A$2:$A$999,0),MATCH(N$1,'Master data'!$B$1:$CL$1,0)),"")</f>
        <v>3.5000000000000003E-2</v>
      </c>
      <c r="O258" s="7">
        <f>IFERROR(INDEX('Master data'!$B$2:$CL$999,MATCH($B258,'Master data'!$A$2:$A$999,0),MATCH(O$1,'Master data'!$B$1:$CL$1,0)),"")</f>
        <v>0</v>
      </c>
      <c r="P258" s="5">
        <f>IFERROR(INDEX('Master data'!$B$2:$CL$999,MATCH($B258,'Master data'!$A$2:$A$999,0),MATCH(P$1,'Master data'!$B$1:$CL$1,0)),"")</f>
        <v>4042000</v>
      </c>
      <c r="Q258" s="5">
        <f>IFERROR(INDEX('Master data'!$B$2:$CL$999,MATCH($B258,'Master data'!$A$2:$A$999,0),MATCH(Q$1,'Master data'!$B$1:$CL$1,0)),"")</f>
        <v>4042000</v>
      </c>
    </row>
    <row r="259" spans="1:17" x14ac:dyDescent="0.3">
      <c r="A259">
        <f t="shared" ref="A259:A322" si="4">IF(B259="","",ROW()-2)</f>
        <v>257</v>
      </c>
      <c r="B259" t="str">
        <f>IF('Master data'!A259="","",'Master data'!A259)</f>
        <v>Marco Bizot</v>
      </c>
      <c r="C259" t="str">
        <f>IFERROR(INDEX('Master data'!$B$2:$CL$999,MATCH($B259,'Master data'!$A$2:$A$999,0),MATCH(C$1,'Master data'!$B$1:$CL$1,0)),"")</f>
        <v>Netherlands</v>
      </c>
      <c r="D259" t="str">
        <f>IFERROR(INDEX('Master data'!$B$2:$CL$999,MATCH($B259,'Master data'!$A$2:$A$999,0),MATCH(D$1,'Master data'!$B$1:$CL$1,0)),"")</f>
        <v>Goalkeeper</v>
      </c>
      <c r="E259" s="5">
        <f>IFERROR(INDEX('Master data'!$B$2:$CL$999,MATCH($B259,'Master data'!$A$2:$A$999,0),MATCH(E$1,'Master data'!$B$1:$CL$1,0)),"")</f>
        <v>4495000</v>
      </c>
      <c r="F259" s="7">
        <f>IFERROR(INDEX('Master data'!$B$2:$CL$999,MATCH($B259,'Master data'!$A$2:$A$999,0),MATCH(F$1,'Master data'!$B$1:$CL$1,0)),"")</f>
        <v>36333.233379796831</v>
      </c>
      <c r="G259" s="7">
        <f>IFERROR(INDEX('Master data'!$B$2:$CL$999,MATCH($B259,'Master data'!$A$2:$A$999,0),MATCH(G$1,'Master data'!$B$1:$CL$1,0)),"")</f>
        <v>45648.320805243136</v>
      </c>
      <c r="H259" s="7">
        <f>IFERROR(INDEX('Master data'!$B$2:$CL$999,MATCH($B259,'Master data'!$A$2:$A$999,0),MATCH(H$1,'Master data'!$B$1:$CL$1,0)),"")</f>
        <v>0</v>
      </c>
      <c r="I259" s="7">
        <f>IFERROR(INDEX('Master data'!$B$2:$CL$999,MATCH($B259,'Master data'!$A$2:$A$999,0),MATCH(I$1,'Master data'!$B$1:$CL$1,0)),"")</f>
        <v>37638.06553847016</v>
      </c>
      <c r="J259" s="7">
        <f>IFERROR(INDEX('Master data'!$B$2:$CL$999,MATCH($B259,'Master data'!$A$2:$A$999,0),MATCH(J$1,'Master data'!$B$1:$CL$1,0)),"")</f>
        <v>-4699.5200768739523</v>
      </c>
      <c r="K259" s="7">
        <f>IFERROR(INDEX('Master data'!$B$2:$CL$999,MATCH($B259,'Master data'!$A$2:$A$999,0),MATCH(K$1,'Master data'!$B$1:$CL$1,0)),"")</f>
        <v>0</v>
      </c>
      <c r="L259" s="7">
        <f>IFERROR(INDEX('Master data'!$B$2:$CL$999,MATCH($B259,'Master data'!$A$2:$A$999,0),MATCH(L$1,'Master data'!$B$1:$CL$1,0)),"")</f>
        <v>0</v>
      </c>
      <c r="M259" s="5">
        <f>IFERROR(INDEX('Master data'!$B$2:$CL$999,MATCH($B259,'Master data'!$A$2:$A$999,0),MATCH(M$1,'Master data'!$B$1:$CL$1,0)),"")</f>
        <v>76989.166406666322</v>
      </c>
      <c r="N259" s="28">
        <f>IFERROR(INDEX('Master data'!$B$2:$CL$999,MATCH($B259,'Master data'!$A$2:$A$999,0),MATCH(N$1,'Master data'!$B$1:$CL$1,0)),"")</f>
        <v>1.7000000000000001E-2</v>
      </c>
      <c r="O259" s="7">
        <f>IFERROR(INDEX('Master data'!$B$2:$CL$999,MATCH($B259,'Master data'!$A$2:$A$999,0),MATCH(O$1,'Master data'!$B$1:$CL$1,0)),"")</f>
        <v>0</v>
      </c>
      <c r="P259" s="5">
        <f>IFERROR(INDEX('Master data'!$B$2:$CL$999,MATCH($B259,'Master data'!$A$2:$A$999,0),MATCH(P$1,'Master data'!$B$1:$CL$1,0)),"")</f>
        <v>4495000</v>
      </c>
      <c r="Q259" s="5">
        <f>IFERROR(INDEX('Master data'!$B$2:$CL$999,MATCH($B259,'Master data'!$A$2:$A$999,0),MATCH(Q$1,'Master data'!$B$1:$CL$1,0)),"")</f>
        <v>4495000</v>
      </c>
    </row>
    <row r="260" spans="1:17" x14ac:dyDescent="0.3">
      <c r="A260">
        <f t="shared" si="4"/>
        <v>258</v>
      </c>
      <c r="B260" t="str">
        <f>IF('Master data'!A260="","",'Master data'!A260)</f>
        <v>Jurriën Timber</v>
      </c>
      <c r="C260" t="str">
        <f>IFERROR(INDEX('Master data'!$B$2:$CL$999,MATCH($B260,'Master data'!$A$2:$A$999,0),MATCH(C$1,'Master data'!$B$1:$CL$1,0)),"")</f>
        <v>Netherlands</v>
      </c>
      <c r="D260" t="str">
        <f>IFERROR(INDEX('Master data'!$B$2:$CL$999,MATCH($B260,'Master data'!$A$2:$A$999,0),MATCH(D$1,'Master data'!$B$1:$CL$1,0)),"")</f>
        <v>Defense</v>
      </c>
      <c r="E260" s="5">
        <f>IFERROR(INDEX('Master data'!$B$2:$CL$999,MATCH($B260,'Master data'!$A$2:$A$999,0),MATCH(E$1,'Master data'!$B$1:$CL$1,0)),"")</f>
        <v>2546000</v>
      </c>
      <c r="F260" s="7">
        <f>IFERROR(INDEX('Master data'!$B$2:$CL$999,MATCH($B260,'Master data'!$A$2:$A$999,0),MATCH(F$1,'Master data'!$B$1:$CL$1,0)),"")</f>
        <v>63705.470294219827</v>
      </c>
      <c r="G260" s="7">
        <f>IFERROR(INDEX('Master data'!$B$2:$CL$999,MATCH($B260,'Master data'!$A$2:$A$999,0),MATCH(G$1,'Master data'!$B$1:$CL$1,0)),"")</f>
        <v>89629.785131119046</v>
      </c>
      <c r="H260" s="7">
        <f>IFERROR(INDEX('Master data'!$B$2:$CL$999,MATCH($B260,'Master data'!$A$2:$A$999,0),MATCH(H$1,'Master data'!$B$1:$CL$1,0)),"")</f>
        <v>0</v>
      </c>
      <c r="I260" s="7">
        <f>IFERROR(INDEX('Master data'!$B$2:$CL$999,MATCH($B260,'Master data'!$A$2:$A$999,0),MATCH(I$1,'Master data'!$B$1:$CL$1,0)),"")</f>
        <v>72651.179384052142</v>
      </c>
      <c r="J260" s="7">
        <f>IFERROR(INDEX('Master data'!$B$2:$CL$999,MATCH($B260,'Master data'!$A$2:$A$999,0),MATCH(J$1,'Master data'!$B$1:$CL$1,0)),"")</f>
        <v>21788.226860086281</v>
      </c>
      <c r="K260" s="7">
        <f>IFERROR(INDEX('Master data'!$B$2:$CL$999,MATCH($B260,'Master data'!$A$2:$A$999,0),MATCH(K$1,'Master data'!$B$1:$CL$1,0)),"")</f>
        <v>0</v>
      </c>
      <c r="L260" s="7">
        <f>IFERROR(INDEX('Master data'!$B$2:$CL$999,MATCH($B260,'Master data'!$A$2:$A$999,0),MATCH(L$1,'Master data'!$B$1:$CL$1,0)),"")</f>
        <v>0</v>
      </c>
      <c r="M260" s="5">
        <f>IFERROR(INDEX('Master data'!$B$2:$CL$999,MATCH($B260,'Master data'!$A$2:$A$999,0),MATCH(M$1,'Master data'!$B$1:$CL$1,0)),"")</f>
        <v>149288.78303568973</v>
      </c>
      <c r="N260" s="28">
        <f>IFERROR(INDEX('Master data'!$B$2:$CL$999,MATCH($B260,'Master data'!$A$2:$A$999,0),MATCH(N$1,'Master data'!$B$1:$CL$1,0)),"")</f>
        <v>5.8999999999999997E-2</v>
      </c>
      <c r="O260" s="7">
        <f>IFERROR(INDEX('Master data'!$B$2:$CL$999,MATCH($B260,'Master data'!$A$2:$A$999,0),MATCH(O$1,'Master data'!$B$1:$CL$1,0)),"")</f>
        <v>0</v>
      </c>
      <c r="P260" s="5">
        <f>IFERROR(INDEX('Master data'!$B$2:$CL$999,MATCH($B260,'Master data'!$A$2:$A$999,0),MATCH(P$1,'Master data'!$B$1:$CL$1,0)),"")</f>
        <v>2546000</v>
      </c>
      <c r="Q260" s="5">
        <f>IFERROR(INDEX('Master data'!$B$2:$CL$999,MATCH($B260,'Master data'!$A$2:$A$999,0),MATCH(Q$1,'Master data'!$B$1:$CL$1,0)),"")</f>
        <v>2546000</v>
      </c>
    </row>
    <row r="261" spans="1:17" x14ac:dyDescent="0.3">
      <c r="A261">
        <f t="shared" si="4"/>
        <v>259</v>
      </c>
      <c r="B261" t="str">
        <f>IF('Master data'!A261="","",'Master data'!A261)</f>
        <v>Cody Gakpo</v>
      </c>
      <c r="C261" t="str">
        <f>IFERROR(INDEX('Master data'!$B$2:$CL$999,MATCH($B261,'Master data'!$A$2:$A$999,0),MATCH(C$1,'Master data'!$B$1:$CL$1,0)),"")</f>
        <v>Netherlands</v>
      </c>
      <c r="D261" t="str">
        <f>IFERROR(INDEX('Master data'!$B$2:$CL$999,MATCH($B261,'Master data'!$A$2:$A$999,0),MATCH(D$1,'Master data'!$B$1:$CL$1,0)),"")</f>
        <v>Striker</v>
      </c>
      <c r="E261" s="5">
        <f>IFERROR(INDEX('Master data'!$B$2:$CL$999,MATCH($B261,'Master data'!$A$2:$A$999,0),MATCH(E$1,'Master data'!$B$1:$CL$1,0)),"")</f>
        <v>2995000</v>
      </c>
      <c r="F261" s="7">
        <f>IFERROR(INDEX('Master data'!$B$2:$CL$999,MATCH($B261,'Master data'!$A$2:$A$999,0),MATCH(F$1,'Master data'!$B$1:$CL$1,0)),"")</f>
        <v>-5000</v>
      </c>
      <c r="G261" s="7">
        <f>IFERROR(INDEX('Master data'!$B$2:$CL$999,MATCH($B261,'Master data'!$A$2:$A$999,0),MATCH(G$1,'Master data'!$B$1:$CL$1,0)),"")</f>
        <v>-5000</v>
      </c>
      <c r="H261" s="7">
        <f>IFERROR(INDEX('Master data'!$B$2:$CL$999,MATCH($B261,'Master data'!$A$2:$A$999,0),MATCH(H$1,'Master data'!$B$1:$CL$1,0)),"")</f>
        <v>0</v>
      </c>
      <c r="I261" s="7">
        <f>IFERROR(INDEX('Master data'!$B$2:$CL$999,MATCH($B261,'Master data'!$A$2:$A$999,0),MATCH(I$1,'Master data'!$B$1:$CL$1,0)),"")</f>
        <v>-5000</v>
      </c>
      <c r="J261" s="7">
        <f>IFERROR(INDEX('Master data'!$B$2:$CL$999,MATCH($B261,'Master data'!$A$2:$A$999,0),MATCH(J$1,'Master data'!$B$1:$CL$1,0)),"")</f>
        <v>-5000</v>
      </c>
      <c r="K261" s="7">
        <f>IFERROR(INDEX('Master data'!$B$2:$CL$999,MATCH($B261,'Master data'!$A$2:$A$999,0),MATCH(K$1,'Master data'!$B$1:$CL$1,0)),"")</f>
        <v>0</v>
      </c>
      <c r="L261" s="7">
        <f>IFERROR(INDEX('Master data'!$B$2:$CL$999,MATCH($B261,'Master data'!$A$2:$A$999,0),MATCH(L$1,'Master data'!$B$1:$CL$1,0)),"")</f>
        <v>0</v>
      </c>
      <c r="M261" s="5">
        <f>IFERROR(INDEX('Master data'!$B$2:$CL$999,MATCH($B261,'Master data'!$A$2:$A$999,0),MATCH(M$1,'Master data'!$B$1:$CL$1,0)),"")</f>
        <v>-10802.469135802468</v>
      </c>
      <c r="N261" s="28">
        <f>IFERROR(INDEX('Master data'!$B$2:$CL$999,MATCH($B261,'Master data'!$A$2:$A$999,0),MATCH(N$1,'Master data'!$B$1:$CL$1,0)),"")</f>
        <v>-4.0000000000000001E-3</v>
      </c>
      <c r="O261" s="7">
        <f>IFERROR(INDEX('Master data'!$B$2:$CL$999,MATCH($B261,'Master data'!$A$2:$A$999,0),MATCH(O$1,'Master data'!$B$1:$CL$1,0)),"")</f>
        <v>0</v>
      </c>
      <c r="P261" s="5">
        <f>IFERROR(INDEX('Master data'!$B$2:$CL$999,MATCH($B261,'Master data'!$A$2:$A$999,0),MATCH(P$1,'Master data'!$B$1:$CL$1,0)),"")</f>
        <v>2995000</v>
      </c>
      <c r="Q261" s="5">
        <f>IFERROR(INDEX('Master data'!$B$2:$CL$999,MATCH($B261,'Master data'!$A$2:$A$999,0),MATCH(Q$1,'Master data'!$B$1:$CL$1,0)),"")</f>
        <v>2995000</v>
      </c>
    </row>
    <row r="262" spans="1:17" x14ac:dyDescent="0.3">
      <c r="A262">
        <f t="shared" si="4"/>
        <v>260</v>
      </c>
      <c r="B262" t="str">
        <f>IF('Master data'!A262="","",'Master data'!A262)</f>
        <v>Kevin Trapp</v>
      </c>
      <c r="C262" t="str">
        <f>IFERROR(INDEX('Master data'!$B$2:$CL$999,MATCH($B262,'Master data'!$A$2:$A$999,0),MATCH(C$1,'Master data'!$B$1:$CL$1,0)),"")</f>
        <v>Germany</v>
      </c>
      <c r="D262" t="str">
        <f>IFERROR(INDEX('Master data'!$B$2:$CL$999,MATCH($B262,'Master data'!$A$2:$A$999,0),MATCH(D$1,'Master data'!$B$1:$CL$1,0)),"")</f>
        <v>Goalkeeper</v>
      </c>
      <c r="E262" s="5">
        <f>IFERROR(INDEX('Master data'!$B$2:$CL$999,MATCH($B262,'Master data'!$A$2:$A$999,0),MATCH(E$1,'Master data'!$B$1:$CL$1,0)),"")</f>
        <v>4495000</v>
      </c>
      <c r="F262" s="7">
        <f>IFERROR(INDEX('Master data'!$B$2:$CL$999,MATCH($B262,'Master data'!$A$2:$A$999,0),MATCH(F$1,'Master data'!$B$1:$CL$1,0)),"")</f>
        <v>29881.618136286816</v>
      </c>
      <c r="G262" s="7">
        <f>IFERROR(INDEX('Master data'!$B$2:$CL$999,MATCH($B262,'Master data'!$A$2:$A$999,0),MATCH(G$1,'Master data'!$B$1:$CL$1,0)),"")</f>
        <v>40613.008836414607</v>
      </c>
      <c r="H262" s="7">
        <f>IFERROR(INDEX('Master data'!$B$2:$CL$999,MATCH($B262,'Master data'!$A$2:$A$999,0),MATCH(H$1,'Master data'!$B$1:$CL$1,0)),"")</f>
        <v>0</v>
      </c>
      <c r="I262" s="7">
        <f>IFERROR(INDEX('Master data'!$B$2:$CL$999,MATCH($B262,'Master data'!$A$2:$A$999,0),MATCH(I$1,'Master data'!$B$1:$CL$1,0)),"")</f>
        <v>24648.870065793169</v>
      </c>
      <c r="J262" s="7">
        <f>IFERROR(INDEX('Master data'!$B$2:$CL$999,MATCH($B262,'Master data'!$A$2:$A$999,0),MATCH(J$1,'Master data'!$B$1:$CL$1,0)),"")</f>
        <v>-5000</v>
      </c>
      <c r="K262" s="7">
        <f>IFERROR(INDEX('Master data'!$B$2:$CL$999,MATCH($B262,'Master data'!$A$2:$A$999,0),MATCH(K$1,'Master data'!$B$1:$CL$1,0)),"")</f>
        <v>0</v>
      </c>
      <c r="L262" s="7">
        <f>IFERROR(INDEX('Master data'!$B$2:$CL$999,MATCH($B262,'Master data'!$A$2:$A$999,0),MATCH(L$1,'Master data'!$B$1:$CL$1,0)),"")</f>
        <v>0</v>
      </c>
      <c r="M262" s="5">
        <f>IFERROR(INDEX('Master data'!$B$2:$CL$999,MATCH($B262,'Master data'!$A$2:$A$999,0),MATCH(M$1,'Master data'!$B$1:$CL$1,0)),"")</f>
        <v>63272.671947958726</v>
      </c>
      <c r="N262" s="28">
        <f>IFERROR(INDEX('Master data'!$B$2:$CL$999,MATCH($B262,'Master data'!$A$2:$A$999,0),MATCH(N$1,'Master data'!$B$1:$CL$1,0)),"")</f>
        <v>1.4E-2</v>
      </c>
      <c r="O262" s="7">
        <f>IFERROR(INDEX('Master data'!$B$2:$CL$999,MATCH($B262,'Master data'!$A$2:$A$999,0),MATCH(O$1,'Master data'!$B$1:$CL$1,0)),"")</f>
        <v>0</v>
      </c>
      <c r="P262" s="5">
        <f>IFERROR(INDEX('Master data'!$B$2:$CL$999,MATCH($B262,'Master data'!$A$2:$A$999,0),MATCH(P$1,'Master data'!$B$1:$CL$1,0)),"")</f>
        <v>4495000</v>
      </c>
      <c r="Q262" s="5">
        <f>IFERROR(INDEX('Master data'!$B$2:$CL$999,MATCH($B262,'Master data'!$A$2:$A$999,0),MATCH(Q$1,'Master data'!$B$1:$CL$1,0)),"")</f>
        <v>4495000</v>
      </c>
    </row>
    <row r="263" spans="1:17" x14ac:dyDescent="0.3">
      <c r="A263">
        <f t="shared" si="4"/>
        <v>261</v>
      </c>
      <c r="B263" t="str">
        <f>IF('Master data'!A263="","",'Master data'!A263)</f>
        <v>Robin  Koch</v>
      </c>
      <c r="C263" t="str">
        <f>IFERROR(INDEX('Master data'!$B$2:$CL$999,MATCH($B263,'Master data'!$A$2:$A$999,0),MATCH(C$1,'Master data'!$B$1:$CL$1,0)),"")</f>
        <v>Germany</v>
      </c>
      <c r="D263" t="str">
        <f>IFERROR(INDEX('Master data'!$B$2:$CL$999,MATCH($B263,'Master data'!$A$2:$A$999,0),MATCH(D$1,'Master data'!$B$1:$CL$1,0)),"")</f>
        <v>Defense</v>
      </c>
      <c r="E263" s="5">
        <f>IFERROR(INDEX('Master data'!$B$2:$CL$999,MATCH($B263,'Master data'!$A$2:$A$999,0),MATCH(E$1,'Master data'!$B$1:$CL$1,0)),"")</f>
        <v>2995000</v>
      </c>
      <c r="F263" s="7">
        <f>IFERROR(INDEX('Master data'!$B$2:$CL$999,MATCH($B263,'Master data'!$A$2:$A$999,0),MATCH(F$1,'Master data'!$B$1:$CL$1,0)),"")</f>
        <v>10717.43486973948</v>
      </c>
      <c r="G263" s="7">
        <f>IFERROR(INDEX('Master data'!$B$2:$CL$999,MATCH($B263,'Master data'!$A$2:$A$999,0),MATCH(G$1,'Master data'!$B$1:$CL$1,0)),"")</f>
        <v>21199.565835766149</v>
      </c>
      <c r="H263" s="7">
        <f>IFERROR(INDEX('Master data'!$B$2:$CL$999,MATCH($B263,'Master data'!$A$2:$A$999,0),MATCH(H$1,'Master data'!$B$1:$CL$1,0)),"")</f>
        <v>0</v>
      </c>
      <c r="I263" s="7">
        <f>IFERROR(INDEX('Master data'!$B$2:$CL$999,MATCH($B263,'Master data'!$A$2:$A$999,0),MATCH(I$1,'Master data'!$B$1:$CL$1,0)),"")</f>
        <v>9907.9887836221133</v>
      </c>
      <c r="J263" s="7">
        <f>IFERROR(INDEX('Master data'!$B$2:$CL$999,MATCH($B263,'Master data'!$A$2:$A$999,0),MATCH(J$1,'Master data'!$B$1:$CL$1,0)),"")</f>
        <v>-5000</v>
      </c>
      <c r="K263" s="7">
        <f>IFERROR(INDEX('Master data'!$B$2:$CL$999,MATCH($B263,'Master data'!$A$2:$A$999,0),MATCH(K$1,'Master data'!$B$1:$CL$1,0)),"")</f>
        <v>0</v>
      </c>
      <c r="L263" s="7">
        <f>IFERROR(INDEX('Master data'!$B$2:$CL$999,MATCH($B263,'Master data'!$A$2:$A$999,0),MATCH(L$1,'Master data'!$B$1:$CL$1,0)),"")</f>
        <v>0</v>
      </c>
      <c r="M263" s="5">
        <f>IFERROR(INDEX('Master data'!$B$2:$CL$999,MATCH($B263,'Master data'!$A$2:$A$999,0),MATCH(M$1,'Master data'!$B$1:$CL$1,0)),"")</f>
        <v>26798.52481959507</v>
      </c>
      <c r="N263" s="28">
        <f>IFERROR(INDEX('Master data'!$B$2:$CL$999,MATCH($B263,'Master data'!$A$2:$A$999,0),MATCH(N$1,'Master data'!$B$1:$CL$1,0)),"")</f>
        <v>8.9999999999999993E-3</v>
      </c>
      <c r="O263" s="7">
        <f>IFERROR(INDEX('Master data'!$B$2:$CL$999,MATCH($B263,'Master data'!$A$2:$A$999,0),MATCH(O$1,'Master data'!$B$1:$CL$1,0)),"")</f>
        <v>0</v>
      </c>
      <c r="P263" s="5">
        <f>IFERROR(INDEX('Master data'!$B$2:$CL$999,MATCH($B263,'Master data'!$A$2:$A$999,0),MATCH(P$1,'Master data'!$B$1:$CL$1,0)),"")</f>
        <v>2995000</v>
      </c>
      <c r="Q263" s="5">
        <f>IFERROR(INDEX('Master data'!$B$2:$CL$999,MATCH($B263,'Master data'!$A$2:$A$999,0),MATCH(Q$1,'Master data'!$B$1:$CL$1,0)),"")</f>
        <v>2995000</v>
      </c>
    </row>
    <row r="264" spans="1:17" x14ac:dyDescent="0.3">
      <c r="A264">
        <f t="shared" si="4"/>
        <v>262</v>
      </c>
      <c r="B264" t="str">
        <f>IF('Master data'!A264="","",'Master data'!A264)</f>
        <v>Marcel Halstenberg</v>
      </c>
      <c r="C264" t="str">
        <f>IFERROR(INDEX('Master data'!$B$2:$CL$999,MATCH($B264,'Master data'!$A$2:$A$999,0),MATCH(C$1,'Master data'!$B$1:$CL$1,0)),"")</f>
        <v>Germany</v>
      </c>
      <c r="D264" t="str">
        <f>IFERROR(INDEX('Master data'!$B$2:$CL$999,MATCH($B264,'Master data'!$A$2:$A$999,0),MATCH(D$1,'Master data'!$B$1:$CL$1,0)),"")</f>
        <v>Defense</v>
      </c>
      <c r="E264" s="5">
        <f>IFERROR(INDEX('Master data'!$B$2:$CL$999,MATCH($B264,'Master data'!$A$2:$A$999,0),MATCH(E$1,'Master data'!$B$1:$CL$1,0)),"")</f>
        <v>2995000</v>
      </c>
      <c r="F264" s="7">
        <f>IFERROR(INDEX('Master data'!$B$2:$CL$999,MATCH($B264,'Master data'!$A$2:$A$999,0),MATCH(F$1,'Master data'!$B$1:$CL$1,0)),"")</f>
        <v>10717.43486973948</v>
      </c>
      <c r="G264" s="7">
        <f>IFERROR(INDEX('Master data'!$B$2:$CL$999,MATCH($B264,'Master data'!$A$2:$A$999,0),MATCH(G$1,'Master data'!$B$1:$CL$1,0)),"")</f>
        <v>21199.565835766149</v>
      </c>
      <c r="H264" s="7">
        <f>IFERROR(INDEX('Master data'!$B$2:$CL$999,MATCH($B264,'Master data'!$A$2:$A$999,0),MATCH(H$1,'Master data'!$B$1:$CL$1,0)),"")</f>
        <v>0</v>
      </c>
      <c r="I264" s="7">
        <f>IFERROR(INDEX('Master data'!$B$2:$CL$999,MATCH($B264,'Master data'!$A$2:$A$999,0),MATCH(I$1,'Master data'!$B$1:$CL$1,0)),"")</f>
        <v>9907.9887836221133</v>
      </c>
      <c r="J264" s="7">
        <f>IFERROR(INDEX('Master data'!$B$2:$CL$999,MATCH($B264,'Master data'!$A$2:$A$999,0),MATCH(J$1,'Master data'!$B$1:$CL$1,0)),"")</f>
        <v>-5000</v>
      </c>
      <c r="K264" s="7">
        <f>IFERROR(INDEX('Master data'!$B$2:$CL$999,MATCH($B264,'Master data'!$A$2:$A$999,0),MATCH(K$1,'Master data'!$B$1:$CL$1,0)),"")</f>
        <v>0</v>
      </c>
      <c r="L264" s="7">
        <f>IFERROR(INDEX('Master data'!$B$2:$CL$999,MATCH($B264,'Master data'!$A$2:$A$999,0),MATCH(L$1,'Master data'!$B$1:$CL$1,0)),"")</f>
        <v>0</v>
      </c>
      <c r="M264" s="5">
        <f>IFERROR(INDEX('Master data'!$B$2:$CL$999,MATCH($B264,'Master data'!$A$2:$A$999,0),MATCH(M$1,'Master data'!$B$1:$CL$1,0)),"")</f>
        <v>26798.52481959507</v>
      </c>
      <c r="N264" s="28">
        <f>IFERROR(INDEX('Master data'!$B$2:$CL$999,MATCH($B264,'Master data'!$A$2:$A$999,0),MATCH(N$1,'Master data'!$B$1:$CL$1,0)),"")</f>
        <v>8.9999999999999993E-3</v>
      </c>
      <c r="O264" s="7">
        <f>IFERROR(INDEX('Master data'!$B$2:$CL$999,MATCH($B264,'Master data'!$A$2:$A$999,0),MATCH(O$1,'Master data'!$B$1:$CL$1,0)),"")</f>
        <v>0</v>
      </c>
      <c r="P264" s="5">
        <f>IFERROR(INDEX('Master data'!$B$2:$CL$999,MATCH($B264,'Master data'!$A$2:$A$999,0),MATCH(P$1,'Master data'!$B$1:$CL$1,0)),"")</f>
        <v>2995000</v>
      </c>
      <c r="Q264" s="5">
        <f>IFERROR(INDEX('Master data'!$B$2:$CL$999,MATCH($B264,'Master data'!$A$2:$A$999,0),MATCH(Q$1,'Master data'!$B$1:$CL$1,0)),"")</f>
        <v>2995000</v>
      </c>
    </row>
    <row r="265" spans="1:17" x14ac:dyDescent="0.3">
      <c r="A265">
        <f t="shared" si="4"/>
        <v>263</v>
      </c>
      <c r="B265" t="str">
        <f>IF('Master data'!A265="","",'Master data'!A265)</f>
        <v>Christian  Gunter</v>
      </c>
      <c r="C265" t="str">
        <f>IFERROR(INDEX('Master data'!$B$2:$CL$999,MATCH($B265,'Master data'!$A$2:$A$999,0),MATCH(C$1,'Master data'!$B$1:$CL$1,0)),"")</f>
        <v>Germany</v>
      </c>
      <c r="D265" t="str">
        <f>IFERROR(INDEX('Master data'!$B$2:$CL$999,MATCH($B265,'Master data'!$A$2:$A$999,0),MATCH(D$1,'Master data'!$B$1:$CL$1,0)),"")</f>
        <v>Defense</v>
      </c>
      <c r="E265" s="5">
        <f>IFERROR(INDEX('Master data'!$B$2:$CL$999,MATCH($B265,'Master data'!$A$2:$A$999,0),MATCH(E$1,'Master data'!$B$1:$CL$1,0)),"")</f>
        <v>2995000</v>
      </c>
      <c r="F265" s="7">
        <f>IFERROR(INDEX('Master data'!$B$2:$CL$999,MATCH($B265,'Master data'!$A$2:$A$999,0),MATCH(F$1,'Master data'!$B$1:$CL$1,0)),"")</f>
        <v>10717.43486973948</v>
      </c>
      <c r="G265" s="7">
        <f>IFERROR(INDEX('Master data'!$B$2:$CL$999,MATCH($B265,'Master data'!$A$2:$A$999,0),MATCH(G$1,'Master data'!$B$1:$CL$1,0)),"")</f>
        <v>21199.565835766149</v>
      </c>
      <c r="H265" s="7">
        <f>IFERROR(INDEX('Master data'!$B$2:$CL$999,MATCH($B265,'Master data'!$A$2:$A$999,0),MATCH(H$1,'Master data'!$B$1:$CL$1,0)),"")</f>
        <v>0</v>
      </c>
      <c r="I265" s="7">
        <f>IFERROR(INDEX('Master data'!$B$2:$CL$999,MATCH($B265,'Master data'!$A$2:$A$999,0),MATCH(I$1,'Master data'!$B$1:$CL$1,0)),"")</f>
        <v>9907.9887836221133</v>
      </c>
      <c r="J265" s="7">
        <f>IFERROR(INDEX('Master data'!$B$2:$CL$999,MATCH($B265,'Master data'!$A$2:$A$999,0),MATCH(J$1,'Master data'!$B$1:$CL$1,0)),"")</f>
        <v>-5000</v>
      </c>
      <c r="K265" s="7">
        <f>IFERROR(INDEX('Master data'!$B$2:$CL$999,MATCH($B265,'Master data'!$A$2:$A$999,0),MATCH(K$1,'Master data'!$B$1:$CL$1,0)),"")</f>
        <v>0</v>
      </c>
      <c r="L265" s="7">
        <f>IFERROR(INDEX('Master data'!$B$2:$CL$999,MATCH($B265,'Master data'!$A$2:$A$999,0),MATCH(L$1,'Master data'!$B$1:$CL$1,0)),"")</f>
        <v>0</v>
      </c>
      <c r="M265" s="5">
        <f>IFERROR(INDEX('Master data'!$B$2:$CL$999,MATCH($B265,'Master data'!$A$2:$A$999,0),MATCH(M$1,'Master data'!$B$1:$CL$1,0)),"")</f>
        <v>26798.52481959507</v>
      </c>
      <c r="N265" s="28">
        <f>IFERROR(INDEX('Master data'!$B$2:$CL$999,MATCH($B265,'Master data'!$A$2:$A$999,0),MATCH(N$1,'Master data'!$B$1:$CL$1,0)),"")</f>
        <v>8.9999999999999993E-3</v>
      </c>
      <c r="O265" s="7">
        <f>IFERROR(INDEX('Master data'!$B$2:$CL$999,MATCH($B265,'Master data'!$A$2:$A$999,0),MATCH(O$1,'Master data'!$B$1:$CL$1,0)),"")</f>
        <v>0</v>
      </c>
      <c r="P265" s="5">
        <f>IFERROR(INDEX('Master data'!$B$2:$CL$999,MATCH($B265,'Master data'!$A$2:$A$999,0),MATCH(P$1,'Master data'!$B$1:$CL$1,0)),"")</f>
        <v>2995000</v>
      </c>
      <c r="Q265" s="5">
        <f>IFERROR(INDEX('Master data'!$B$2:$CL$999,MATCH($B265,'Master data'!$A$2:$A$999,0),MATCH(Q$1,'Master data'!$B$1:$CL$1,0)),"")</f>
        <v>2995000</v>
      </c>
    </row>
    <row r="266" spans="1:17" x14ac:dyDescent="0.3">
      <c r="A266">
        <f t="shared" si="4"/>
        <v>264</v>
      </c>
      <c r="B266" t="str">
        <f>IF('Master data'!A266="","",'Master data'!A266)</f>
        <v>Robert Sánchez</v>
      </c>
      <c r="C266" t="str">
        <f>IFERROR(INDEX('Master data'!$B$2:$CL$999,MATCH($B266,'Master data'!$A$2:$A$999,0),MATCH(C$1,'Master data'!$B$1:$CL$1,0)),"")</f>
        <v>Spain</v>
      </c>
      <c r="D266" t="str">
        <f>IFERROR(INDEX('Master data'!$B$2:$CL$999,MATCH($B266,'Master data'!$A$2:$A$999,0),MATCH(D$1,'Master data'!$B$1:$CL$1,0)),"")</f>
        <v>Goalkeeper</v>
      </c>
      <c r="E266" s="5">
        <f>IFERROR(INDEX('Master data'!$B$2:$CL$999,MATCH($B266,'Master data'!$A$2:$A$999,0),MATCH(E$1,'Master data'!$B$1:$CL$1,0)),"")</f>
        <v>4495000</v>
      </c>
      <c r="F266" s="7">
        <f>IFERROR(INDEX('Master data'!$B$2:$CL$999,MATCH($B266,'Master data'!$A$2:$A$999,0),MATCH(F$1,'Master data'!$B$1:$CL$1,0)),"")</f>
        <v>41395.822465599194</v>
      </c>
      <c r="G266" s="7">
        <f>IFERROR(INDEX('Master data'!$B$2:$CL$999,MATCH($B266,'Master data'!$A$2:$A$999,0),MATCH(G$1,'Master data'!$B$1:$CL$1,0)),"")</f>
        <v>42992.471502058594</v>
      </c>
      <c r="H266" s="7">
        <f>IFERROR(INDEX('Master data'!$B$2:$CL$999,MATCH($B266,'Master data'!$A$2:$A$999,0),MATCH(H$1,'Master data'!$B$1:$CL$1,0)),"")</f>
        <v>0</v>
      </c>
      <c r="I266" s="7">
        <f>IFERROR(INDEX('Master data'!$B$2:$CL$999,MATCH($B266,'Master data'!$A$2:$A$999,0),MATCH(I$1,'Master data'!$B$1:$CL$1,0)),"")</f>
        <v>37984.148346050613</v>
      </c>
      <c r="J266" s="7">
        <f>IFERROR(INDEX('Master data'!$B$2:$CL$999,MATCH($B266,'Master data'!$A$2:$A$999,0),MATCH(J$1,'Master data'!$B$1:$CL$1,0)),"")</f>
        <v>-3787.030755502863</v>
      </c>
      <c r="K266" s="7">
        <f>IFERROR(INDEX('Master data'!$B$2:$CL$999,MATCH($B266,'Master data'!$A$2:$A$999,0),MATCH(K$1,'Master data'!$B$1:$CL$1,0)),"")</f>
        <v>0</v>
      </c>
      <c r="L266" s="7">
        <f>IFERROR(INDEX('Master data'!$B$2:$CL$999,MATCH($B266,'Master data'!$A$2:$A$999,0),MATCH(L$1,'Master data'!$B$1:$CL$1,0)),"")</f>
        <v>0</v>
      </c>
      <c r="M266" s="5">
        <f>IFERROR(INDEX('Master data'!$B$2:$CL$999,MATCH($B266,'Master data'!$A$2:$A$999,0),MATCH(M$1,'Master data'!$B$1:$CL$1,0)),"")</f>
        <v>80563.977148665028</v>
      </c>
      <c r="N266" s="28">
        <f>IFERROR(INDEX('Master data'!$B$2:$CL$999,MATCH($B266,'Master data'!$A$2:$A$999,0),MATCH(N$1,'Master data'!$B$1:$CL$1,0)),"")</f>
        <v>1.7999999999999999E-2</v>
      </c>
      <c r="O266" s="7">
        <f>IFERROR(INDEX('Master data'!$B$2:$CL$999,MATCH($B266,'Master data'!$A$2:$A$999,0),MATCH(O$1,'Master data'!$B$1:$CL$1,0)),"")</f>
        <v>0</v>
      </c>
      <c r="P266" s="5">
        <f>IFERROR(INDEX('Master data'!$B$2:$CL$999,MATCH($B266,'Master data'!$A$2:$A$999,0),MATCH(P$1,'Master data'!$B$1:$CL$1,0)),"")</f>
        <v>4495000</v>
      </c>
      <c r="Q266" s="5">
        <f>IFERROR(INDEX('Master data'!$B$2:$CL$999,MATCH($B266,'Master data'!$A$2:$A$999,0),MATCH(Q$1,'Master data'!$B$1:$CL$1,0)),"")</f>
        <v>4495000</v>
      </c>
    </row>
    <row r="267" spans="1:17" x14ac:dyDescent="0.3">
      <c r="A267">
        <f t="shared" si="4"/>
        <v>265</v>
      </c>
      <c r="B267" t="str">
        <f>IF('Master data'!A267="","",'Master data'!A267)</f>
        <v>Roman Bezus</v>
      </c>
      <c r="C267" t="str">
        <f>IFERROR(INDEX('Master data'!$B$2:$CL$999,MATCH($B267,'Master data'!$A$2:$A$999,0),MATCH(C$1,'Master data'!$B$1:$CL$1,0)),"")</f>
        <v>Ukraine</v>
      </c>
      <c r="D267" t="str">
        <f>IFERROR(INDEX('Master data'!$B$2:$CL$999,MATCH($B267,'Master data'!$A$2:$A$999,0),MATCH(D$1,'Master data'!$B$1:$CL$1,0)),"")</f>
        <v>Midfield</v>
      </c>
      <c r="E267" s="5">
        <f>IFERROR(INDEX('Master data'!$B$2:$CL$999,MATCH($B267,'Master data'!$A$2:$A$999,0),MATCH(E$1,'Master data'!$B$1:$CL$1,0)),"")</f>
        <v>1995000</v>
      </c>
      <c r="F267" s="7">
        <f>IFERROR(INDEX('Master data'!$B$2:$CL$999,MATCH($B267,'Master data'!$A$2:$A$999,0),MATCH(F$1,'Master data'!$B$1:$CL$1,0)),"")</f>
        <v>-5000</v>
      </c>
      <c r="G267" s="7">
        <f>IFERROR(INDEX('Master data'!$B$2:$CL$999,MATCH($B267,'Master data'!$A$2:$A$999,0),MATCH(G$1,'Master data'!$B$1:$CL$1,0)),"")</f>
        <v>-5000</v>
      </c>
      <c r="H267" s="7">
        <f>IFERROR(INDEX('Master data'!$B$2:$CL$999,MATCH($B267,'Master data'!$A$2:$A$999,0),MATCH(H$1,'Master data'!$B$1:$CL$1,0)),"")</f>
        <v>0</v>
      </c>
      <c r="I267" s="7">
        <f>IFERROR(INDEX('Master data'!$B$2:$CL$999,MATCH($B267,'Master data'!$A$2:$A$999,0),MATCH(I$1,'Master data'!$B$1:$CL$1,0)),"")</f>
        <v>-5000</v>
      </c>
      <c r="J267" s="7">
        <f>IFERROR(INDEX('Master data'!$B$2:$CL$999,MATCH($B267,'Master data'!$A$2:$A$999,0),MATCH(J$1,'Master data'!$B$1:$CL$1,0)),"")</f>
        <v>-5000</v>
      </c>
      <c r="K267" s="7">
        <f>IFERROR(INDEX('Master data'!$B$2:$CL$999,MATCH($B267,'Master data'!$A$2:$A$999,0),MATCH(K$1,'Master data'!$B$1:$CL$1,0)),"")</f>
        <v>0</v>
      </c>
      <c r="L267" s="7">
        <f>IFERROR(INDEX('Master data'!$B$2:$CL$999,MATCH($B267,'Master data'!$A$2:$A$999,0),MATCH(L$1,'Master data'!$B$1:$CL$1,0)),"")</f>
        <v>0</v>
      </c>
      <c r="M267" s="5">
        <f>IFERROR(INDEX('Master data'!$B$2:$CL$999,MATCH($B267,'Master data'!$A$2:$A$999,0),MATCH(M$1,'Master data'!$B$1:$CL$1,0)),"")</f>
        <v>-10802.469135802468</v>
      </c>
      <c r="N267" s="28">
        <f>IFERROR(INDEX('Master data'!$B$2:$CL$999,MATCH($B267,'Master data'!$A$2:$A$999,0),MATCH(N$1,'Master data'!$B$1:$CL$1,0)),"")</f>
        <v>-5.0000000000000001E-3</v>
      </c>
      <c r="O267" s="7">
        <f>IFERROR(INDEX('Master data'!$B$2:$CL$999,MATCH($B267,'Master data'!$A$2:$A$999,0),MATCH(O$1,'Master data'!$B$1:$CL$1,0)),"")</f>
        <v>0</v>
      </c>
      <c r="P267" s="5">
        <f>IFERROR(INDEX('Master data'!$B$2:$CL$999,MATCH($B267,'Master data'!$A$2:$A$999,0),MATCH(P$1,'Master data'!$B$1:$CL$1,0)),"")</f>
        <v>1995000</v>
      </c>
      <c r="Q267" s="5">
        <f>IFERROR(INDEX('Master data'!$B$2:$CL$999,MATCH($B267,'Master data'!$A$2:$A$999,0),MATCH(Q$1,'Master data'!$B$1:$CL$1,0)),"")</f>
        <v>1995000</v>
      </c>
    </row>
    <row r="268" spans="1:17" x14ac:dyDescent="0.3">
      <c r="A268">
        <f t="shared" si="4"/>
        <v>266</v>
      </c>
      <c r="B268" t="str">
        <f>IF('Master data'!A268="","",'Master data'!A268)</f>
        <v>Yevhen Makarenko</v>
      </c>
      <c r="C268" t="str">
        <f>IFERROR(INDEX('Master data'!$B$2:$CL$999,MATCH($B268,'Master data'!$A$2:$A$999,0),MATCH(C$1,'Master data'!$B$1:$CL$1,0)),"")</f>
        <v>Ukraine</v>
      </c>
      <c r="D268" t="str">
        <f>IFERROR(INDEX('Master data'!$B$2:$CL$999,MATCH($B268,'Master data'!$A$2:$A$999,0),MATCH(D$1,'Master data'!$B$1:$CL$1,0)),"")</f>
        <v>Midfield</v>
      </c>
      <c r="E268" s="5">
        <f>IFERROR(INDEX('Master data'!$B$2:$CL$999,MATCH($B268,'Master data'!$A$2:$A$999,0),MATCH(E$1,'Master data'!$B$1:$CL$1,0)),"")</f>
        <v>2495000</v>
      </c>
      <c r="F268" s="7">
        <f>IFERROR(INDEX('Master data'!$B$2:$CL$999,MATCH($B268,'Master data'!$A$2:$A$999,0),MATCH(F$1,'Master data'!$B$1:$CL$1,0)),"")</f>
        <v>-5000</v>
      </c>
      <c r="G268" s="7">
        <f>IFERROR(INDEX('Master data'!$B$2:$CL$999,MATCH($B268,'Master data'!$A$2:$A$999,0),MATCH(G$1,'Master data'!$B$1:$CL$1,0)),"")</f>
        <v>-5000</v>
      </c>
      <c r="H268" s="7">
        <f>IFERROR(INDEX('Master data'!$B$2:$CL$999,MATCH($B268,'Master data'!$A$2:$A$999,0),MATCH(H$1,'Master data'!$B$1:$CL$1,0)),"")</f>
        <v>0</v>
      </c>
      <c r="I268" s="7">
        <f>IFERROR(INDEX('Master data'!$B$2:$CL$999,MATCH($B268,'Master data'!$A$2:$A$999,0),MATCH(I$1,'Master data'!$B$1:$CL$1,0)),"")</f>
        <v>-5000</v>
      </c>
      <c r="J268" s="7">
        <f>IFERROR(INDEX('Master data'!$B$2:$CL$999,MATCH($B268,'Master data'!$A$2:$A$999,0),MATCH(J$1,'Master data'!$B$1:$CL$1,0)),"")</f>
        <v>-5000</v>
      </c>
      <c r="K268" s="7">
        <f>IFERROR(INDEX('Master data'!$B$2:$CL$999,MATCH($B268,'Master data'!$A$2:$A$999,0),MATCH(K$1,'Master data'!$B$1:$CL$1,0)),"")</f>
        <v>0</v>
      </c>
      <c r="L268" s="7">
        <f>IFERROR(INDEX('Master data'!$B$2:$CL$999,MATCH($B268,'Master data'!$A$2:$A$999,0),MATCH(L$1,'Master data'!$B$1:$CL$1,0)),"")</f>
        <v>0</v>
      </c>
      <c r="M268" s="5">
        <f>IFERROR(INDEX('Master data'!$B$2:$CL$999,MATCH($B268,'Master data'!$A$2:$A$999,0),MATCH(M$1,'Master data'!$B$1:$CL$1,0)),"")</f>
        <v>-10802.469135802468</v>
      </c>
      <c r="N268" s="28">
        <f>IFERROR(INDEX('Master data'!$B$2:$CL$999,MATCH($B268,'Master data'!$A$2:$A$999,0),MATCH(N$1,'Master data'!$B$1:$CL$1,0)),"")</f>
        <v>-4.0000000000000001E-3</v>
      </c>
      <c r="O268" s="7">
        <f>IFERROR(INDEX('Master data'!$B$2:$CL$999,MATCH($B268,'Master data'!$A$2:$A$999,0),MATCH(O$1,'Master data'!$B$1:$CL$1,0)),"")</f>
        <v>0</v>
      </c>
      <c r="P268" s="5">
        <f>IFERROR(INDEX('Master data'!$B$2:$CL$999,MATCH($B268,'Master data'!$A$2:$A$999,0),MATCH(P$1,'Master data'!$B$1:$CL$1,0)),"")</f>
        <v>2495000</v>
      </c>
      <c r="Q268" s="5">
        <f>IFERROR(INDEX('Master data'!$B$2:$CL$999,MATCH($B268,'Master data'!$A$2:$A$999,0),MATCH(Q$1,'Master data'!$B$1:$CL$1,0)),"")</f>
        <v>2495000</v>
      </c>
    </row>
    <row r="269" spans="1:17" x14ac:dyDescent="0.3">
      <c r="A269">
        <f t="shared" si="4"/>
        <v>267</v>
      </c>
      <c r="B269" t="str">
        <f>IF('Master data'!A269="","",'Master data'!A269)</f>
        <v>Viktor Tsygankov</v>
      </c>
      <c r="C269" t="str">
        <f>IFERROR(INDEX('Master data'!$B$2:$CL$999,MATCH($B269,'Master data'!$A$2:$A$999,0),MATCH(C$1,'Master data'!$B$1:$CL$1,0)),"")</f>
        <v>Ukraine</v>
      </c>
      <c r="D269" t="str">
        <f>IFERROR(INDEX('Master data'!$B$2:$CL$999,MATCH($B269,'Master data'!$A$2:$A$999,0),MATCH(D$1,'Master data'!$B$1:$CL$1,0)),"")</f>
        <v>Midfield</v>
      </c>
      <c r="E269" s="5">
        <f>IFERROR(INDEX('Master data'!$B$2:$CL$999,MATCH($B269,'Master data'!$A$2:$A$999,0),MATCH(E$1,'Master data'!$B$1:$CL$1,0)),"")</f>
        <v>2995000</v>
      </c>
      <c r="F269" s="7">
        <f>IFERROR(INDEX('Master data'!$B$2:$CL$999,MATCH($B269,'Master data'!$A$2:$A$999,0),MATCH(F$1,'Master data'!$B$1:$CL$1,0)),"")</f>
        <v>-5000</v>
      </c>
      <c r="G269" s="7">
        <f>IFERROR(INDEX('Master data'!$B$2:$CL$999,MATCH($B269,'Master data'!$A$2:$A$999,0),MATCH(G$1,'Master data'!$B$1:$CL$1,0)),"")</f>
        <v>-5000</v>
      </c>
      <c r="H269" s="7">
        <f>IFERROR(INDEX('Master data'!$B$2:$CL$999,MATCH($B269,'Master data'!$A$2:$A$999,0),MATCH(H$1,'Master data'!$B$1:$CL$1,0)),"")</f>
        <v>0</v>
      </c>
      <c r="I269" s="7">
        <f>IFERROR(INDEX('Master data'!$B$2:$CL$999,MATCH($B269,'Master data'!$A$2:$A$999,0),MATCH(I$1,'Master data'!$B$1:$CL$1,0)),"")</f>
        <v>-5000</v>
      </c>
      <c r="J269" s="7">
        <f>IFERROR(INDEX('Master data'!$B$2:$CL$999,MATCH($B269,'Master data'!$A$2:$A$999,0),MATCH(J$1,'Master data'!$B$1:$CL$1,0)),"")</f>
        <v>-5000</v>
      </c>
      <c r="K269" s="7">
        <f>IFERROR(INDEX('Master data'!$B$2:$CL$999,MATCH($B269,'Master data'!$A$2:$A$999,0),MATCH(K$1,'Master data'!$B$1:$CL$1,0)),"")</f>
        <v>0</v>
      </c>
      <c r="L269" s="7">
        <f>IFERROR(INDEX('Master data'!$B$2:$CL$999,MATCH($B269,'Master data'!$A$2:$A$999,0),MATCH(L$1,'Master data'!$B$1:$CL$1,0)),"")</f>
        <v>0</v>
      </c>
      <c r="M269" s="5">
        <f>IFERROR(INDEX('Master data'!$B$2:$CL$999,MATCH($B269,'Master data'!$A$2:$A$999,0),MATCH(M$1,'Master data'!$B$1:$CL$1,0)),"")</f>
        <v>-10802.469135802468</v>
      </c>
      <c r="N269" s="28">
        <f>IFERROR(INDEX('Master data'!$B$2:$CL$999,MATCH($B269,'Master data'!$A$2:$A$999,0),MATCH(N$1,'Master data'!$B$1:$CL$1,0)),"")</f>
        <v>-4.0000000000000001E-3</v>
      </c>
      <c r="O269" s="7">
        <f>IFERROR(INDEX('Master data'!$B$2:$CL$999,MATCH($B269,'Master data'!$A$2:$A$999,0),MATCH(O$1,'Master data'!$B$1:$CL$1,0)),"")</f>
        <v>0</v>
      </c>
      <c r="P269" s="5">
        <f>IFERROR(INDEX('Master data'!$B$2:$CL$999,MATCH($B269,'Master data'!$A$2:$A$999,0),MATCH(P$1,'Master data'!$B$1:$CL$1,0)),"")</f>
        <v>2995000</v>
      </c>
      <c r="Q269" s="5">
        <f>IFERROR(INDEX('Master data'!$B$2:$CL$999,MATCH($B269,'Master data'!$A$2:$A$999,0),MATCH(Q$1,'Master data'!$B$1:$CL$1,0)),"")</f>
        <v>2995000</v>
      </c>
    </row>
    <row r="270" spans="1:17" x14ac:dyDescent="0.3">
      <c r="A270">
        <f t="shared" si="4"/>
        <v>268</v>
      </c>
      <c r="B270" t="str">
        <f>IF('Master data'!A270="","",'Master data'!A270)</f>
        <v>Artem Dovbyk</v>
      </c>
      <c r="C270" t="str">
        <f>IFERROR(INDEX('Master data'!$B$2:$CL$999,MATCH($B270,'Master data'!$A$2:$A$999,0),MATCH(C$1,'Master data'!$B$1:$CL$1,0)),"")</f>
        <v>Ukraine</v>
      </c>
      <c r="D270" t="str">
        <f>IFERROR(INDEX('Master data'!$B$2:$CL$999,MATCH($B270,'Master data'!$A$2:$A$999,0),MATCH(D$1,'Master data'!$B$1:$CL$1,0)),"")</f>
        <v>Striker</v>
      </c>
      <c r="E270" s="5">
        <f>IFERROR(INDEX('Master data'!$B$2:$CL$999,MATCH($B270,'Master data'!$A$2:$A$999,0),MATCH(E$1,'Master data'!$B$1:$CL$1,0)),"")</f>
        <v>2495000</v>
      </c>
      <c r="F270" s="7">
        <f>IFERROR(INDEX('Master data'!$B$2:$CL$999,MATCH($B270,'Master data'!$A$2:$A$999,0),MATCH(F$1,'Master data'!$B$1:$CL$1,0)),"")</f>
        <v>-5000</v>
      </c>
      <c r="G270" s="7">
        <f>IFERROR(INDEX('Master data'!$B$2:$CL$999,MATCH($B270,'Master data'!$A$2:$A$999,0),MATCH(G$1,'Master data'!$B$1:$CL$1,0)),"")</f>
        <v>-5000</v>
      </c>
      <c r="H270" s="7">
        <f>IFERROR(INDEX('Master data'!$B$2:$CL$999,MATCH($B270,'Master data'!$A$2:$A$999,0),MATCH(H$1,'Master data'!$B$1:$CL$1,0)),"")</f>
        <v>0</v>
      </c>
      <c r="I270" s="7">
        <f>IFERROR(INDEX('Master data'!$B$2:$CL$999,MATCH($B270,'Master data'!$A$2:$A$999,0),MATCH(I$1,'Master data'!$B$1:$CL$1,0)),"")</f>
        <v>-5000</v>
      </c>
      <c r="J270" s="7">
        <f>IFERROR(INDEX('Master data'!$B$2:$CL$999,MATCH($B270,'Master data'!$A$2:$A$999,0),MATCH(J$1,'Master data'!$B$1:$CL$1,0)),"")</f>
        <v>-5000</v>
      </c>
      <c r="K270" s="7">
        <f>IFERROR(INDEX('Master data'!$B$2:$CL$999,MATCH($B270,'Master data'!$A$2:$A$999,0),MATCH(K$1,'Master data'!$B$1:$CL$1,0)),"")</f>
        <v>0</v>
      </c>
      <c r="L270" s="7">
        <f>IFERROR(INDEX('Master data'!$B$2:$CL$999,MATCH($B270,'Master data'!$A$2:$A$999,0),MATCH(L$1,'Master data'!$B$1:$CL$1,0)),"")</f>
        <v>0</v>
      </c>
      <c r="M270" s="5">
        <f>IFERROR(INDEX('Master data'!$B$2:$CL$999,MATCH($B270,'Master data'!$A$2:$A$999,0),MATCH(M$1,'Master data'!$B$1:$CL$1,0)),"")</f>
        <v>-10802.469135802468</v>
      </c>
      <c r="N270" s="28">
        <f>IFERROR(INDEX('Master data'!$B$2:$CL$999,MATCH($B270,'Master data'!$A$2:$A$999,0),MATCH(N$1,'Master data'!$B$1:$CL$1,0)),"")</f>
        <v>-4.0000000000000001E-3</v>
      </c>
      <c r="O270" s="7">
        <f>IFERROR(INDEX('Master data'!$B$2:$CL$999,MATCH($B270,'Master data'!$A$2:$A$999,0),MATCH(O$1,'Master data'!$B$1:$CL$1,0)),"")</f>
        <v>0</v>
      </c>
      <c r="P270" s="5">
        <f>IFERROR(INDEX('Master data'!$B$2:$CL$999,MATCH($B270,'Master data'!$A$2:$A$999,0),MATCH(P$1,'Master data'!$B$1:$CL$1,0)),"")</f>
        <v>2495000</v>
      </c>
      <c r="Q270" s="5">
        <f>IFERROR(INDEX('Master data'!$B$2:$CL$999,MATCH($B270,'Master data'!$A$2:$A$999,0),MATCH(Q$1,'Master data'!$B$1:$CL$1,0)),"")</f>
        <v>2495000</v>
      </c>
    </row>
    <row r="271" spans="1:17" x14ac:dyDescent="0.3">
      <c r="A271">
        <f t="shared" si="4"/>
        <v>269</v>
      </c>
      <c r="B271" t="str">
        <f>IF('Master data'!A271="","",'Master data'!A271)</f>
        <v>Artem Besedin</v>
      </c>
      <c r="C271" t="str">
        <f>IFERROR(INDEX('Master data'!$B$2:$CL$999,MATCH($B271,'Master data'!$A$2:$A$999,0),MATCH(C$1,'Master data'!$B$1:$CL$1,0)),"")</f>
        <v>Ukraine</v>
      </c>
      <c r="D271" t="str">
        <f>IFERROR(INDEX('Master data'!$B$2:$CL$999,MATCH($B271,'Master data'!$A$2:$A$999,0),MATCH(D$1,'Master data'!$B$1:$CL$1,0)),"")</f>
        <v>Striker</v>
      </c>
      <c r="E271" s="5">
        <f>IFERROR(INDEX('Master data'!$B$2:$CL$999,MATCH($B271,'Master data'!$A$2:$A$999,0),MATCH(E$1,'Master data'!$B$1:$CL$1,0)),"")</f>
        <v>1995000</v>
      </c>
      <c r="F271" s="7">
        <f>IFERROR(INDEX('Master data'!$B$2:$CL$999,MATCH($B271,'Master data'!$A$2:$A$999,0),MATCH(F$1,'Master data'!$B$1:$CL$1,0)),"")</f>
        <v>-5000</v>
      </c>
      <c r="G271" s="7">
        <f>IFERROR(INDEX('Master data'!$B$2:$CL$999,MATCH($B271,'Master data'!$A$2:$A$999,0),MATCH(G$1,'Master data'!$B$1:$CL$1,0)),"")</f>
        <v>-5000</v>
      </c>
      <c r="H271" s="7">
        <f>IFERROR(INDEX('Master data'!$B$2:$CL$999,MATCH($B271,'Master data'!$A$2:$A$999,0),MATCH(H$1,'Master data'!$B$1:$CL$1,0)),"")</f>
        <v>0</v>
      </c>
      <c r="I271" s="7">
        <f>IFERROR(INDEX('Master data'!$B$2:$CL$999,MATCH($B271,'Master data'!$A$2:$A$999,0),MATCH(I$1,'Master data'!$B$1:$CL$1,0)),"")</f>
        <v>-5000</v>
      </c>
      <c r="J271" s="7">
        <f>IFERROR(INDEX('Master data'!$B$2:$CL$999,MATCH($B271,'Master data'!$A$2:$A$999,0),MATCH(J$1,'Master data'!$B$1:$CL$1,0)),"")</f>
        <v>-5000</v>
      </c>
      <c r="K271" s="7">
        <f>IFERROR(INDEX('Master data'!$B$2:$CL$999,MATCH($B271,'Master data'!$A$2:$A$999,0),MATCH(K$1,'Master data'!$B$1:$CL$1,0)),"")</f>
        <v>0</v>
      </c>
      <c r="L271" s="7">
        <f>IFERROR(INDEX('Master data'!$B$2:$CL$999,MATCH($B271,'Master data'!$A$2:$A$999,0),MATCH(L$1,'Master data'!$B$1:$CL$1,0)),"")</f>
        <v>0</v>
      </c>
      <c r="M271" s="5">
        <f>IFERROR(INDEX('Master data'!$B$2:$CL$999,MATCH($B271,'Master data'!$A$2:$A$999,0),MATCH(M$1,'Master data'!$B$1:$CL$1,0)),"")</f>
        <v>-10802.469135802468</v>
      </c>
      <c r="N271" s="28">
        <f>IFERROR(INDEX('Master data'!$B$2:$CL$999,MATCH($B271,'Master data'!$A$2:$A$999,0),MATCH(N$1,'Master data'!$B$1:$CL$1,0)),"")</f>
        <v>-5.0000000000000001E-3</v>
      </c>
      <c r="O271" s="7">
        <f>IFERROR(INDEX('Master data'!$B$2:$CL$999,MATCH($B271,'Master data'!$A$2:$A$999,0),MATCH(O$1,'Master data'!$B$1:$CL$1,0)),"")</f>
        <v>0</v>
      </c>
      <c r="P271" s="5">
        <f>IFERROR(INDEX('Master data'!$B$2:$CL$999,MATCH($B271,'Master data'!$A$2:$A$999,0),MATCH(P$1,'Master data'!$B$1:$CL$1,0)),"")</f>
        <v>1995000</v>
      </c>
      <c r="Q271" s="5">
        <f>IFERROR(INDEX('Master data'!$B$2:$CL$999,MATCH($B271,'Master data'!$A$2:$A$999,0),MATCH(Q$1,'Master data'!$B$1:$CL$1,0)),"")</f>
        <v>1995000</v>
      </c>
    </row>
    <row r="272" spans="1:17" x14ac:dyDescent="0.3">
      <c r="A272">
        <f t="shared" si="4"/>
        <v>270</v>
      </c>
      <c r="B272" t="str">
        <f>IF('Master data'!A272="","",'Master data'!A272)</f>
        <v>Kieran Tierney</v>
      </c>
      <c r="C272" t="str">
        <f>IFERROR(INDEX('Master data'!$B$2:$CL$999,MATCH($B272,'Master data'!$A$2:$A$999,0),MATCH(C$1,'Master data'!$B$1:$CL$1,0)),"")</f>
        <v>Scotland</v>
      </c>
      <c r="D272" t="str">
        <f>IFERROR(INDEX('Master data'!$B$2:$CL$999,MATCH($B272,'Master data'!$A$2:$A$999,0),MATCH(D$1,'Master data'!$B$1:$CL$1,0)),"")</f>
        <v>Defense</v>
      </c>
      <c r="E272" s="5">
        <f>IFERROR(INDEX('Master data'!$B$2:$CL$999,MATCH($B272,'Master data'!$A$2:$A$999,0),MATCH(E$1,'Master data'!$B$1:$CL$1,0)),"")</f>
        <v>2995000</v>
      </c>
      <c r="F272" s="7">
        <f>IFERROR(INDEX('Master data'!$B$2:$CL$999,MATCH($B272,'Master data'!$A$2:$A$999,0),MATCH(F$1,'Master data'!$B$1:$CL$1,0)),"")</f>
        <v>1680.3699897225097</v>
      </c>
      <c r="G272" s="7">
        <f>IFERROR(INDEX('Master data'!$B$2:$CL$999,MATCH($B272,'Master data'!$A$2:$A$999,0),MATCH(G$1,'Master data'!$B$1:$CL$1,0)),"")</f>
        <v>7615.0552978951109</v>
      </c>
      <c r="H272" s="7">
        <f>IFERROR(INDEX('Master data'!$B$2:$CL$999,MATCH($B272,'Master data'!$A$2:$A$999,0),MATCH(H$1,'Master data'!$B$1:$CL$1,0)),"")</f>
        <v>0</v>
      </c>
      <c r="I272" s="7">
        <f>IFERROR(INDEX('Master data'!$B$2:$CL$999,MATCH($B272,'Master data'!$A$2:$A$999,0),MATCH(I$1,'Master data'!$B$1:$CL$1,0)),"")</f>
        <v>-5000</v>
      </c>
      <c r="J272" s="7">
        <f>IFERROR(INDEX('Master data'!$B$2:$CL$999,MATCH($B272,'Master data'!$A$2:$A$999,0),MATCH(J$1,'Master data'!$B$1:$CL$1,0)),"")</f>
        <v>-5000</v>
      </c>
      <c r="K272" s="7">
        <f>IFERROR(INDEX('Master data'!$B$2:$CL$999,MATCH($B272,'Master data'!$A$2:$A$999,0),MATCH(K$1,'Master data'!$B$1:$CL$1,0)),"")</f>
        <v>0</v>
      </c>
      <c r="L272" s="7">
        <f>IFERROR(INDEX('Master data'!$B$2:$CL$999,MATCH($B272,'Master data'!$A$2:$A$999,0),MATCH(L$1,'Master data'!$B$1:$CL$1,0)),"")</f>
        <v>0</v>
      </c>
      <c r="M272" s="5">
        <f>IFERROR(INDEX('Master data'!$B$2:$CL$999,MATCH($B272,'Master data'!$A$2:$A$999,0),MATCH(M$1,'Master data'!$B$1:$CL$1,0)),"")</f>
        <v>4287.9377191834483</v>
      </c>
      <c r="N272" s="28">
        <f>IFERROR(INDEX('Master data'!$B$2:$CL$999,MATCH($B272,'Master data'!$A$2:$A$999,0),MATCH(N$1,'Master data'!$B$1:$CL$1,0)),"")</f>
        <v>1E-3</v>
      </c>
      <c r="O272" s="7">
        <f>IFERROR(INDEX('Master data'!$B$2:$CL$999,MATCH($B272,'Master data'!$A$2:$A$999,0),MATCH(O$1,'Master data'!$B$1:$CL$1,0)),"")</f>
        <v>0</v>
      </c>
      <c r="P272" s="5">
        <f>IFERROR(INDEX('Master data'!$B$2:$CL$999,MATCH($B272,'Master data'!$A$2:$A$999,0),MATCH(P$1,'Master data'!$B$1:$CL$1,0)),"")</f>
        <v>2995000</v>
      </c>
      <c r="Q272" s="5">
        <f>IFERROR(INDEX('Master data'!$B$2:$CL$999,MATCH($B272,'Master data'!$A$2:$A$999,0),MATCH(Q$1,'Master data'!$B$1:$CL$1,0)),"")</f>
        <v>2995000</v>
      </c>
    </row>
    <row r="273" spans="1:17" x14ac:dyDescent="0.3">
      <c r="A273">
        <f t="shared" si="4"/>
        <v>271</v>
      </c>
      <c r="B273" t="str">
        <f>IF('Master data'!A273="","",'Master data'!A273)</f>
        <v>Andrew Robertson</v>
      </c>
      <c r="C273" t="str">
        <f>IFERROR(INDEX('Master data'!$B$2:$CL$999,MATCH($B273,'Master data'!$A$2:$A$999,0),MATCH(C$1,'Master data'!$B$1:$CL$1,0)),"")</f>
        <v>Scotland</v>
      </c>
      <c r="D273" t="str">
        <f>IFERROR(INDEX('Master data'!$B$2:$CL$999,MATCH($B273,'Master data'!$A$2:$A$999,0),MATCH(D$1,'Master data'!$B$1:$CL$1,0)),"")</f>
        <v>Defense</v>
      </c>
      <c r="E273" s="5">
        <f>IFERROR(INDEX('Master data'!$B$2:$CL$999,MATCH($B273,'Master data'!$A$2:$A$999,0),MATCH(E$1,'Master data'!$B$1:$CL$1,0)),"")</f>
        <v>3486000</v>
      </c>
      <c r="F273" s="7">
        <f>IFERROR(INDEX('Master data'!$B$2:$CL$999,MATCH($B273,'Master data'!$A$2:$A$999,0),MATCH(F$1,'Master data'!$B$1:$CL$1,0)),"")</f>
        <v>3328.3215588004259</v>
      </c>
      <c r="G273" s="7">
        <f>IFERROR(INDEX('Master data'!$B$2:$CL$999,MATCH($B273,'Master data'!$A$2:$A$999,0),MATCH(G$1,'Master data'!$B$1:$CL$1,0)),"")</f>
        <v>31222.241054244951</v>
      </c>
      <c r="H273" s="7">
        <f>IFERROR(INDEX('Master data'!$B$2:$CL$999,MATCH($B273,'Master data'!$A$2:$A$999,0),MATCH(H$1,'Master data'!$B$1:$CL$1,0)),"")</f>
        <v>0</v>
      </c>
      <c r="I273" s="7">
        <f>IFERROR(INDEX('Master data'!$B$2:$CL$999,MATCH($B273,'Master data'!$A$2:$A$999,0),MATCH(I$1,'Master data'!$B$1:$CL$1,0)),"")</f>
        <v>-5000</v>
      </c>
      <c r="J273" s="7">
        <f>IFERROR(INDEX('Master data'!$B$2:$CL$999,MATCH($B273,'Master data'!$A$2:$A$999,0),MATCH(J$1,'Master data'!$B$1:$CL$1,0)),"")</f>
        <v>-5000</v>
      </c>
      <c r="K273" s="7">
        <f>IFERROR(INDEX('Master data'!$B$2:$CL$999,MATCH($B273,'Master data'!$A$2:$A$999,0),MATCH(K$1,'Master data'!$B$1:$CL$1,0)),"")</f>
        <v>0</v>
      </c>
      <c r="L273" s="7">
        <f>IFERROR(INDEX('Master data'!$B$2:$CL$999,MATCH($B273,'Master data'!$A$2:$A$999,0),MATCH(L$1,'Master data'!$B$1:$CL$1,0)),"")</f>
        <v>0</v>
      </c>
      <c r="M273" s="5">
        <f>IFERROR(INDEX('Master data'!$B$2:$CL$999,MATCH($B273,'Master data'!$A$2:$A$999,0),MATCH(M$1,'Master data'!$B$1:$CL$1,0)),"")</f>
        <v>21674.013125827922</v>
      </c>
      <c r="N273" s="28">
        <f>IFERROR(INDEX('Master data'!$B$2:$CL$999,MATCH($B273,'Master data'!$A$2:$A$999,0),MATCH(N$1,'Master data'!$B$1:$CL$1,0)),"")</f>
        <v>6.0000000000000001E-3</v>
      </c>
      <c r="O273" s="7">
        <f>IFERROR(INDEX('Master data'!$B$2:$CL$999,MATCH($B273,'Master data'!$A$2:$A$999,0),MATCH(O$1,'Master data'!$B$1:$CL$1,0)),"")</f>
        <v>0</v>
      </c>
      <c r="P273" s="5">
        <f>IFERROR(INDEX('Master data'!$B$2:$CL$999,MATCH($B273,'Master data'!$A$2:$A$999,0),MATCH(P$1,'Master data'!$B$1:$CL$1,0)),"")</f>
        <v>3486000</v>
      </c>
      <c r="Q273" s="5">
        <f>IFERROR(INDEX('Master data'!$B$2:$CL$999,MATCH($B273,'Master data'!$A$2:$A$999,0),MATCH(Q$1,'Master data'!$B$1:$CL$1,0)),"")</f>
        <v>3486000</v>
      </c>
    </row>
    <row r="274" spans="1:17" x14ac:dyDescent="0.3">
      <c r="A274">
        <f t="shared" si="4"/>
        <v>272</v>
      </c>
      <c r="B274" t="str">
        <f>IF('Master data'!A274="","",'Master data'!A274)</f>
        <v>Ché Adams</v>
      </c>
      <c r="C274" t="str">
        <f>IFERROR(INDEX('Master data'!$B$2:$CL$999,MATCH($B274,'Master data'!$A$2:$A$999,0),MATCH(C$1,'Master data'!$B$1:$CL$1,0)),"")</f>
        <v>Scotland</v>
      </c>
      <c r="D274" t="str">
        <f>IFERROR(INDEX('Master data'!$B$2:$CL$999,MATCH($B274,'Master data'!$A$2:$A$999,0),MATCH(D$1,'Master data'!$B$1:$CL$1,0)),"")</f>
        <v>Striker</v>
      </c>
      <c r="E274" s="5">
        <f>IFERROR(INDEX('Master data'!$B$2:$CL$999,MATCH($B274,'Master data'!$A$2:$A$999,0),MATCH(E$1,'Master data'!$B$1:$CL$1,0)),"")</f>
        <v>2984000</v>
      </c>
      <c r="F274" s="7">
        <f>IFERROR(INDEX('Master data'!$B$2:$CL$999,MATCH($B274,'Master data'!$A$2:$A$999,0),MATCH(F$1,'Master data'!$B$1:$CL$1,0)),"")</f>
        <v>15020.554210267948</v>
      </c>
      <c r="G274" s="7">
        <f>IFERROR(INDEX('Master data'!$B$2:$CL$999,MATCH($B274,'Master data'!$A$2:$A$999,0),MATCH(G$1,'Master data'!$B$1:$CL$1,0)),"")</f>
        <v>49267.306087239711</v>
      </c>
      <c r="H274" s="7">
        <f>IFERROR(INDEX('Master data'!$B$2:$CL$999,MATCH($B274,'Master data'!$A$2:$A$999,0),MATCH(H$1,'Master data'!$B$1:$CL$1,0)),"")</f>
        <v>0</v>
      </c>
      <c r="I274" s="7">
        <f>IFERROR(INDEX('Master data'!$B$2:$CL$999,MATCH($B274,'Master data'!$A$2:$A$999,0),MATCH(I$1,'Master data'!$B$1:$CL$1,0)),"")</f>
        <v>-5000</v>
      </c>
      <c r="J274" s="7">
        <f>IFERROR(INDEX('Master data'!$B$2:$CL$999,MATCH($B274,'Master data'!$A$2:$A$999,0),MATCH(J$1,'Master data'!$B$1:$CL$1,0)),"")</f>
        <v>-5000</v>
      </c>
      <c r="K274" s="7">
        <f>IFERROR(INDEX('Master data'!$B$2:$CL$999,MATCH($B274,'Master data'!$A$2:$A$999,0),MATCH(K$1,'Master data'!$B$1:$CL$1,0)),"")</f>
        <v>0</v>
      </c>
      <c r="L274" s="7">
        <f>IFERROR(INDEX('Master data'!$B$2:$CL$999,MATCH($B274,'Master data'!$A$2:$A$999,0),MATCH(L$1,'Master data'!$B$1:$CL$1,0)),"")</f>
        <v>0</v>
      </c>
      <c r="M274" s="5">
        <f>IFERROR(INDEX('Master data'!$B$2:$CL$999,MATCH($B274,'Master data'!$A$2:$A$999,0),MATCH(M$1,'Master data'!$B$1:$CL$1,0)),"")</f>
        <v>45396.289132625279</v>
      </c>
      <c r="N274" s="28">
        <f>IFERROR(INDEX('Master data'!$B$2:$CL$999,MATCH($B274,'Master data'!$A$2:$A$999,0),MATCH(N$1,'Master data'!$B$1:$CL$1,0)),"")</f>
        <v>1.4999999999999999E-2</v>
      </c>
      <c r="O274" s="7">
        <f>IFERROR(INDEX('Master data'!$B$2:$CL$999,MATCH($B274,'Master data'!$A$2:$A$999,0),MATCH(O$1,'Master data'!$B$1:$CL$1,0)),"")</f>
        <v>0</v>
      </c>
      <c r="P274" s="5">
        <f>IFERROR(INDEX('Master data'!$B$2:$CL$999,MATCH($B274,'Master data'!$A$2:$A$999,0),MATCH(P$1,'Master data'!$B$1:$CL$1,0)),"")</f>
        <v>2984000</v>
      </c>
      <c r="Q274" s="5">
        <f>IFERROR(INDEX('Master data'!$B$2:$CL$999,MATCH($B274,'Master data'!$A$2:$A$999,0),MATCH(Q$1,'Master data'!$B$1:$CL$1,0)),"")</f>
        <v>2984000</v>
      </c>
    </row>
    <row r="275" spans="1:17" x14ac:dyDescent="0.3">
      <c r="A275">
        <f t="shared" si="4"/>
        <v>273</v>
      </c>
      <c r="B275" t="str">
        <f>IF('Master data'!A275="","",'Master data'!A275)</f>
        <v>Lyndon Dykes</v>
      </c>
      <c r="C275" t="str">
        <f>IFERROR(INDEX('Master data'!$B$2:$CL$999,MATCH($B275,'Master data'!$A$2:$A$999,0),MATCH(C$1,'Master data'!$B$1:$CL$1,0)),"")</f>
        <v>Scotland</v>
      </c>
      <c r="D275" t="str">
        <f>IFERROR(INDEX('Master data'!$B$2:$CL$999,MATCH($B275,'Master data'!$A$2:$A$999,0),MATCH(D$1,'Master data'!$B$1:$CL$1,0)),"")</f>
        <v>Striker</v>
      </c>
      <c r="E275" s="5">
        <f>IFERROR(INDEX('Master data'!$B$2:$CL$999,MATCH($B275,'Master data'!$A$2:$A$999,0),MATCH(E$1,'Master data'!$B$1:$CL$1,0)),"")</f>
        <v>2496000</v>
      </c>
      <c r="F275" s="7">
        <f>IFERROR(INDEX('Master data'!$B$2:$CL$999,MATCH($B275,'Master data'!$A$2:$A$999,0),MATCH(F$1,'Master data'!$B$1:$CL$1,0)),"")</f>
        <v>72.65880946453035</v>
      </c>
      <c r="G275" s="7">
        <f>IFERROR(INDEX('Master data'!$B$2:$CL$999,MATCH($B275,'Master data'!$A$2:$A$999,0),MATCH(G$1,'Master data'!$B$1:$CL$1,0)),"")</f>
        <v>24671.783262822741</v>
      </c>
      <c r="H275" s="7">
        <f>IFERROR(INDEX('Master data'!$B$2:$CL$999,MATCH($B275,'Master data'!$A$2:$A$999,0),MATCH(H$1,'Master data'!$B$1:$CL$1,0)),"")</f>
        <v>0</v>
      </c>
      <c r="I275" s="7">
        <f>IFERROR(INDEX('Master data'!$B$2:$CL$999,MATCH($B275,'Master data'!$A$2:$A$999,0),MATCH(I$1,'Master data'!$B$1:$CL$1,0)),"")</f>
        <v>-5000</v>
      </c>
      <c r="J275" s="7">
        <f>IFERROR(INDEX('Master data'!$B$2:$CL$999,MATCH($B275,'Master data'!$A$2:$A$999,0),MATCH(J$1,'Master data'!$B$1:$CL$1,0)),"")</f>
        <v>-5000</v>
      </c>
      <c r="K275" s="7">
        <f>IFERROR(INDEX('Master data'!$B$2:$CL$999,MATCH($B275,'Master data'!$A$2:$A$999,0),MATCH(K$1,'Master data'!$B$1:$CL$1,0)),"")</f>
        <v>0</v>
      </c>
      <c r="L275" s="7">
        <f>IFERROR(INDEX('Master data'!$B$2:$CL$999,MATCH($B275,'Master data'!$A$2:$A$999,0),MATCH(L$1,'Master data'!$B$1:$CL$1,0)),"")</f>
        <v>0</v>
      </c>
      <c r="M275" s="5">
        <f>IFERROR(INDEX('Master data'!$B$2:$CL$999,MATCH($B275,'Master data'!$A$2:$A$999,0),MATCH(M$1,'Master data'!$B$1:$CL$1,0)),"")</f>
        <v>14051.378515543885</v>
      </c>
      <c r="N275" s="28">
        <f>IFERROR(INDEX('Master data'!$B$2:$CL$999,MATCH($B275,'Master data'!$A$2:$A$999,0),MATCH(N$1,'Master data'!$B$1:$CL$1,0)),"")</f>
        <v>6.0000000000000001E-3</v>
      </c>
      <c r="O275" s="7">
        <f>IFERROR(INDEX('Master data'!$B$2:$CL$999,MATCH($B275,'Master data'!$A$2:$A$999,0),MATCH(O$1,'Master data'!$B$1:$CL$1,0)),"")</f>
        <v>0</v>
      </c>
      <c r="P275" s="5">
        <f>IFERROR(INDEX('Master data'!$B$2:$CL$999,MATCH($B275,'Master data'!$A$2:$A$999,0),MATCH(P$1,'Master data'!$B$1:$CL$1,0)),"")</f>
        <v>2496000</v>
      </c>
      <c r="Q275" s="5">
        <f>IFERROR(INDEX('Master data'!$B$2:$CL$999,MATCH($B275,'Master data'!$A$2:$A$999,0),MATCH(Q$1,'Master data'!$B$1:$CL$1,0)),"")</f>
        <v>2496000</v>
      </c>
    </row>
    <row r="276" spans="1:17" x14ac:dyDescent="0.3">
      <c r="A276">
        <f t="shared" si="4"/>
        <v>274</v>
      </c>
      <c r="B276" t="str">
        <f>IF('Master data'!A276="","",'Master data'!A276)</f>
        <v>Vladimir Coufal</v>
      </c>
      <c r="C276" t="str">
        <f>IFERROR(INDEX('Master data'!$B$2:$CL$999,MATCH($B276,'Master data'!$A$2:$A$999,0),MATCH(C$1,'Master data'!$B$1:$CL$1,0)),"")</f>
        <v>Czech Republic</v>
      </c>
      <c r="D276" t="str">
        <f>IFERROR(INDEX('Master data'!$B$2:$CL$999,MATCH($B276,'Master data'!$A$2:$A$999,0),MATCH(D$1,'Master data'!$B$1:$CL$1,0)),"")</f>
        <v>Defense</v>
      </c>
      <c r="E276" s="5">
        <f>IFERROR(INDEX('Master data'!$B$2:$CL$999,MATCH($B276,'Master data'!$A$2:$A$999,0),MATCH(E$1,'Master data'!$B$1:$CL$1,0)),"")</f>
        <v>3152000</v>
      </c>
      <c r="F276" s="7">
        <f>IFERROR(INDEX('Master data'!$B$2:$CL$999,MATCH($B276,'Master data'!$A$2:$A$999,0),MATCH(F$1,'Master data'!$B$1:$CL$1,0)),"")</f>
        <v>32491.818627441236</v>
      </c>
      <c r="G276" s="7">
        <f>IFERROR(INDEX('Master data'!$B$2:$CL$999,MATCH($B276,'Master data'!$A$2:$A$999,0),MATCH(G$1,'Master data'!$B$1:$CL$1,0)),"")</f>
        <v>6969.5391457171827</v>
      </c>
      <c r="H276" s="7">
        <f>IFERROR(INDEX('Master data'!$B$2:$CL$999,MATCH($B276,'Master data'!$A$2:$A$999,0),MATCH(H$1,'Master data'!$B$1:$CL$1,0)),"")</f>
        <v>0</v>
      </c>
      <c r="I276" s="7">
        <f>IFERROR(INDEX('Master data'!$B$2:$CL$999,MATCH($B276,'Master data'!$A$2:$A$999,0),MATCH(I$1,'Master data'!$B$1:$CL$1,0)),"")</f>
        <v>-5000</v>
      </c>
      <c r="J276" s="7">
        <f>IFERROR(INDEX('Master data'!$B$2:$CL$999,MATCH($B276,'Master data'!$A$2:$A$999,0),MATCH(J$1,'Master data'!$B$1:$CL$1,0)),"")</f>
        <v>-5000</v>
      </c>
      <c r="K276" s="7">
        <f>IFERROR(INDEX('Master data'!$B$2:$CL$999,MATCH($B276,'Master data'!$A$2:$A$999,0),MATCH(K$1,'Master data'!$B$1:$CL$1,0)),"")</f>
        <v>0</v>
      </c>
      <c r="L276" s="7">
        <f>IFERROR(INDEX('Master data'!$B$2:$CL$999,MATCH($B276,'Master data'!$A$2:$A$999,0),MATCH(L$1,'Master data'!$B$1:$CL$1,0)),"")</f>
        <v>0</v>
      </c>
      <c r="M276" s="5">
        <f>IFERROR(INDEX('Master data'!$B$2:$CL$999,MATCH($B276,'Master data'!$A$2:$A$999,0),MATCH(M$1,'Master data'!$B$1:$CL$1,0)),"")</f>
        <v>34669.042255450222</v>
      </c>
      <c r="N276" s="28">
        <f>IFERROR(INDEX('Master data'!$B$2:$CL$999,MATCH($B276,'Master data'!$A$2:$A$999,0),MATCH(N$1,'Master data'!$B$1:$CL$1,0)),"")</f>
        <v>1.0999999999999999E-2</v>
      </c>
      <c r="O276" s="7">
        <f>IFERROR(INDEX('Master data'!$B$2:$CL$999,MATCH($B276,'Master data'!$A$2:$A$999,0),MATCH(O$1,'Master data'!$B$1:$CL$1,0)),"")</f>
        <v>0</v>
      </c>
      <c r="P276" s="5">
        <f>IFERROR(INDEX('Master data'!$B$2:$CL$999,MATCH($B276,'Master data'!$A$2:$A$999,0),MATCH(P$1,'Master data'!$B$1:$CL$1,0)),"")</f>
        <v>3152000</v>
      </c>
      <c r="Q276" s="5">
        <f>IFERROR(INDEX('Master data'!$B$2:$CL$999,MATCH($B276,'Master data'!$A$2:$A$999,0),MATCH(Q$1,'Master data'!$B$1:$CL$1,0)),"")</f>
        <v>3152000</v>
      </c>
    </row>
    <row r="277" spans="1:17" x14ac:dyDescent="0.3">
      <c r="A277">
        <f t="shared" si="4"/>
        <v>275</v>
      </c>
      <c r="B277" t="str">
        <f>IF('Master data'!A277="","",'Master data'!A277)</f>
        <v>Antonín Barák</v>
      </c>
      <c r="C277" t="str">
        <f>IFERROR(INDEX('Master data'!$B$2:$CL$999,MATCH($B277,'Master data'!$A$2:$A$999,0),MATCH(C$1,'Master data'!$B$1:$CL$1,0)),"")</f>
        <v>Czech Republic</v>
      </c>
      <c r="D277" t="str">
        <f>IFERROR(INDEX('Master data'!$B$2:$CL$999,MATCH($B277,'Master data'!$A$2:$A$999,0),MATCH(D$1,'Master data'!$B$1:$CL$1,0)),"")</f>
        <v>Midfield</v>
      </c>
      <c r="E277" s="5">
        <f>IFERROR(INDEX('Master data'!$B$2:$CL$999,MATCH($B277,'Master data'!$A$2:$A$999,0),MATCH(E$1,'Master data'!$B$1:$CL$1,0)),"")</f>
        <v>3495000</v>
      </c>
      <c r="F277" s="7">
        <f>IFERROR(INDEX('Master data'!$B$2:$CL$999,MATCH($B277,'Master data'!$A$2:$A$999,0),MATCH(F$1,'Master data'!$B$1:$CL$1,0)),"")</f>
        <v>-5000</v>
      </c>
      <c r="G277" s="7">
        <f>IFERROR(INDEX('Master data'!$B$2:$CL$999,MATCH($B277,'Master data'!$A$2:$A$999,0),MATCH(G$1,'Master data'!$B$1:$CL$1,0)),"")</f>
        <v>-5000</v>
      </c>
      <c r="H277" s="7">
        <f>IFERROR(INDEX('Master data'!$B$2:$CL$999,MATCH($B277,'Master data'!$A$2:$A$999,0),MATCH(H$1,'Master data'!$B$1:$CL$1,0)),"")</f>
        <v>0</v>
      </c>
      <c r="I277" s="7">
        <f>IFERROR(INDEX('Master data'!$B$2:$CL$999,MATCH($B277,'Master data'!$A$2:$A$999,0),MATCH(I$1,'Master data'!$B$1:$CL$1,0)),"")</f>
        <v>-5000</v>
      </c>
      <c r="J277" s="7">
        <f>IFERROR(INDEX('Master data'!$B$2:$CL$999,MATCH($B277,'Master data'!$A$2:$A$999,0),MATCH(J$1,'Master data'!$B$1:$CL$1,0)),"")</f>
        <v>-5000</v>
      </c>
      <c r="K277" s="7">
        <f>IFERROR(INDEX('Master data'!$B$2:$CL$999,MATCH($B277,'Master data'!$A$2:$A$999,0),MATCH(K$1,'Master data'!$B$1:$CL$1,0)),"")</f>
        <v>0</v>
      </c>
      <c r="L277" s="7">
        <f>IFERROR(INDEX('Master data'!$B$2:$CL$999,MATCH($B277,'Master data'!$A$2:$A$999,0),MATCH(L$1,'Master data'!$B$1:$CL$1,0)),"")</f>
        <v>0</v>
      </c>
      <c r="M277" s="5">
        <f>IFERROR(INDEX('Master data'!$B$2:$CL$999,MATCH($B277,'Master data'!$A$2:$A$999,0),MATCH(M$1,'Master data'!$B$1:$CL$1,0)),"")</f>
        <v>-10802.469135802468</v>
      </c>
      <c r="N277" s="28">
        <f>IFERROR(INDEX('Master data'!$B$2:$CL$999,MATCH($B277,'Master data'!$A$2:$A$999,0),MATCH(N$1,'Master data'!$B$1:$CL$1,0)),"")</f>
        <v>-3.0000000000000001E-3</v>
      </c>
      <c r="O277" s="7">
        <f>IFERROR(INDEX('Master data'!$B$2:$CL$999,MATCH($B277,'Master data'!$A$2:$A$999,0),MATCH(O$1,'Master data'!$B$1:$CL$1,0)),"")</f>
        <v>0</v>
      </c>
      <c r="P277" s="5">
        <f>IFERROR(INDEX('Master data'!$B$2:$CL$999,MATCH($B277,'Master data'!$A$2:$A$999,0),MATCH(P$1,'Master data'!$B$1:$CL$1,0)),"")</f>
        <v>3495000</v>
      </c>
      <c r="Q277" s="5">
        <f>IFERROR(INDEX('Master data'!$B$2:$CL$999,MATCH($B277,'Master data'!$A$2:$A$999,0),MATCH(Q$1,'Master data'!$B$1:$CL$1,0)),"")</f>
        <v>3495000</v>
      </c>
    </row>
    <row r="278" spans="1:17" x14ac:dyDescent="0.3">
      <c r="A278">
        <f t="shared" si="4"/>
        <v>276</v>
      </c>
      <c r="B278" t="str">
        <f>IF('Master data'!A278="","",'Master data'!A278)</f>
        <v>Tomas Soucek</v>
      </c>
      <c r="C278" t="str">
        <f>IFERROR(INDEX('Master data'!$B$2:$CL$999,MATCH($B278,'Master data'!$A$2:$A$999,0),MATCH(C$1,'Master data'!$B$1:$CL$1,0)),"")</f>
        <v>Czech Republic</v>
      </c>
      <c r="D278" t="str">
        <f>IFERROR(INDEX('Master data'!$B$2:$CL$999,MATCH($B278,'Master data'!$A$2:$A$999,0),MATCH(D$1,'Master data'!$B$1:$CL$1,0)),"")</f>
        <v>Midfield</v>
      </c>
      <c r="E278" s="5">
        <f>IFERROR(INDEX('Master data'!$B$2:$CL$999,MATCH($B278,'Master data'!$A$2:$A$999,0),MATCH(E$1,'Master data'!$B$1:$CL$1,0)),"")</f>
        <v>5102000</v>
      </c>
      <c r="F278" s="7">
        <f>IFERROR(INDEX('Master data'!$B$2:$CL$999,MATCH($B278,'Master data'!$A$2:$A$999,0),MATCH(F$1,'Master data'!$B$1:$CL$1,0)),"")</f>
        <v>35664.926165877048</v>
      </c>
      <c r="G278" s="7">
        <f>IFERROR(INDEX('Master data'!$B$2:$CL$999,MATCH($B278,'Master data'!$A$2:$A$999,0),MATCH(G$1,'Master data'!$B$1:$CL$1,0)),"")</f>
        <v>14315.481031400879</v>
      </c>
      <c r="H278" s="7">
        <f>IFERROR(INDEX('Master data'!$B$2:$CL$999,MATCH($B278,'Master data'!$A$2:$A$999,0),MATCH(H$1,'Master data'!$B$1:$CL$1,0)),"")</f>
        <v>0</v>
      </c>
      <c r="I278" s="7">
        <f>IFERROR(INDEX('Master data'!$B$2:$CL$999,MATCH($B278,'Master data'!$A$2:$A$999,0),MATCH(I$1,'Master data'!$B$1:$CL$1,0)),"")</f>
        <v>-5000</v>
      </c>
      <c r="J278" s="7">
        <f>IFERROR(INDEX('Master data'!$B$2:$CL$999,MATCH($B278,'Master data'!$A$2:$A$999,0),MATCH(J$1,'Master data'!$B$1:$CL$1,0)),"")</f>
        <v>-5000</v>
      </c>
      <c r="K278" s="7">
        <f>IFERROR(INDEX('Master data'!$B$2:$CL$999,MATCH($B278,'Master data'!$A$2:$A$999,0),MATCH(K$1,'Master data'!$B$1:$CL$1,0)),"")</f>
        <v>0</v>
      </c>
      <c r="L278" s="7">
        <f>IFERROR(INDEX('Master data'!$B$2:$CL$999,MATCH($B278,'Master data'!$A$2:$A$999,0),MATCH(L$1,'Master data'!$B$1:$CL$1,0)),"")</f>
        <v>0</v>
      </c>
      <c r="M278" s="5">
        <f>IFERROR(INDEX('Master data'!$B$2:$CL$999,MATCH($B278,'Master data'!$A$2:$A$999,0),MATCH(M$1,'Master data'!$B$1:$CL$1,0)),"")</f>
        <v>42739.444384341834</v>
      </c>
      <c r="N278" s="28">
        <f>IFERROR(INDEX('Master data'!$B$2:$CL$999,MATCH($B278,'Master data'!$A$2:$A$999,0),MATCH(N$1,'Master data'!$B$1:$CL$1,0)),"")</f>
        <v>8.0000000000000002E-3</v>
      </c>
      <c r="O278" s="7">
        <f>IFERROR(INDEX('Master data'!$B$2:$CL$999,MATCH($B278,'Master data'!$A$2:$A$999,0),MATCH(O$1,'Master data'!$B$1:$CL$1,0)),"")</f>
        <v>0</v>
      </c>
      <c r="P278" s="5">
        <f>IFERROR(INDEX('Master data'!$B$2:$CL$999,MATCH($B278,'Master data'!$A$2:$A$999,0),MATCH(P$1,'Master data'!$B$1:$CL$1,0)),"")</f>
        <v>5102000</v>
      </c>
      <c r="Q278" s="5">
        <f>IFERROR(INDEX('Master data'!$B$2:$CL$999,MATCH($B278,'Master data'!$A$2:$A$999,0),MATCH(Q$1,'Master data'!$B$1:$CL$1,0)),"")</f>
        <v>5102000</v>
      </c>
    </row>
    <row r="279" spans="1:17" x14ac:dyDescent="0.3">
      <c r="A279">
        <f t="shared" si="4"/>
        <v>277</v>
      </c>
      <c r="B279" t="str">
        <f>IF('Master data'!A279="","",'Master data'!A279)</f>
        <v>Vladimir Darida</v>
      </c>
      <c r="C279" t="str">
        <f>IFERROR(INDEX('Master data'!$B$2:$CL$999,MATCH($B279,'Master data'!$A$2:$A$999,0),MATCH(C$1,'Master data'!$B$1:$CL$1,0)),"")</f>
        <v>Czech Republic</v>
      </c>
      <c r="D279" t="str">
        <f>IFERROR(INDEX('Master data'!$B$2:$CL$999,MATCH($B279,'Master data'!$A$2:$A$999,0),MATCH(D$1,'Master data'!$B$1:$CL$1,0)),"")</f>
        <v>Midfield</v>
      </c>
      <c r="E279" s="5">
        <f>IFERROR(INDEX('Master data'!$B$2:$CL$999,MATCH($B279,'Master data'!$A$2:$A$999,0),MATCH(E$1,'Master data'!$B$1:$CL$1,0)),"")</f>
        <v>4062000</v>
      </c>
      <c r="F279" s="7">
        <f>IFERROR(INDEX('Master data'!$B$2:$CL$999,MATCH($B279,'Master data'!$A$2:$A$999,0),MATCH(F$1,'Master data'!$B$1:$CL$1,0)),"")</f>
        <v>25660.825498789076</v>
      </c>
      <c r="G279" s="7">
        <f>IFERROR(INDEX('Master data'!$B$2:$CL$999,MATCH($B279,'Master data'!$A$2:$A$999,0),MATCH(G$1,'Master data'!$B$1:$CL$1,0)),"")</f>
        <v>5817.8510202691905</v>
      </c>
      <c r="H279" s="7">
        <f>IFERROR(INDEX('Master data'!$B$2:$CL$999,MATCH($B279,'Master data'!$A$2:$A$999,0),MATCH(H$1,'Master data'!$B$1:$CL$1,0)),"")</f>
        <v>0</v>
      </c>
      <c r="I279" s="7">
        <f>IFERROR(INDEX('Master data'!$B$2:$CL$999,MATCH($B279,'Master data'!$A$2:$A$999,0),MATCH(I$1,'Master data'!$B$1:$CL$1,0)),"")</f>
        <v>-5000</v>
      </c>
      <c r="J279" s="7">
        <f>IFERROR(INDEX('Master data'!$B$2:$CL$999,MATCH($B279,'Master data'!$A$2:$A$999,0),MATCH(J$1,'Master data'!$B$1:$CL$1,0)),"")</f>
        <v>-5000</v>
      </c>
      <c r="K279" s="7">
        <f>IFERROR(INDEX('Master data'!$B$2:$CL$999,MATCH($B279,'Master data'!$A$2:$A$999,0),MATCH(K$1,'Master data'!$B$1:$CL$1,0)),"")</f>
        <v>0</v>
      </c>
      <c r="L279" s="7">
        <f>IFERROR(INDEX('Master data'!$B$2:$CL$999,MATCH($B279,'Master data'!$A$2:$A$999,0),MATCH(L$1,'Master data'!$B$1:$CL$1,0)),"")</f>
        <v>0</v>
      </c>
      <c r="M279" s="5">
        <f>IFERROR(INDEX('Master data'!$B$2:$CL$999,MATCH($B279,'Master data'!$A$2:$A$999,0),MATCH(M$1,'Master data'!$B$1:$CL$1,0)),"")</f>
        <v>27070.257043166068</v>
      </c>
      <c r="N279" s="28">
        <f>IFERROR(INDEX('Master data'!$B$2:$CL$999,MATCH($B279,'Master data'!$A$2:$A$999,0),MATCH(N$1,'Master data'!$B$1:$CL$1,0)),"")</f>
        <v>7.0000000000000001E-3</v>
      </c>
      <c r="O279" s="7">
        <f>IFERROR(INDEX('Master data'!$B$2:$CL$999,MATCH($B279,'Master data'!$A$2:$A$999,0),MATCH(O$1,'Master data'!$B$1:$CL$1,0)),"")</f>
        <v>0</v>
      </c>
      <c r="P279" s="5">
        <f>IFERROR(INDEX('Master data'!$B$2:$CL$999,MATCH($B279,'Master data'!$A$2:$A$999,0),MATCH(P$1,'Master data'!$B$1:$CL$1,0)),"")</f>
        <v>4062000</v>
      </c>
      <c r="Q279" s="5">
        <f>IFERROR(INDEX('Master data'!$B$2:$CL$999,MATCH($B279,'Master data'!$A$2:$A$999,0),MATCH(Q$1,'Master data'!$B$1:$CL$1,0)),"")</f>
        <v>4062000</v>
      </c>
    </row>
    <row r="280" spans="1:17" x14ac:dyDescent="0.3">
      <c r="A280">
        <f t="shared" si="4"/>
        <v>278</v>
      </c>
      <c r="B280" t="str">
        <f>IF('Master data'!A280="","",'Master data'!A280)</f>
        <v>Patrik Schick</v>
      </c>
      <c r="C280" t="str">
        <f>IFERROR(INDEX('Master data'!$B$2:$CL$999,MATCH($B280,'Master data'!$A$2:$A$999,0),MATCH(C$1,'Master data'!$B$1:$CL$1,0)),"")</f>
        <v>Czech Republic</v>
      </c>
      <c r="D280" t="str">
        <f>IFERROR(INDEX('Master data'!$B$2:$CL$999,MATCH($B280,'Master data'!$A$2:$A$999,0),MATCH(D$1,'Master data'!$B$1:$CL$1,0)),"")</f>
        <v>Striker</v>
      </c>
      <c r="E280" s="5">
        <f>IFERROR(INDEX('Master data'!$B$2:$CL$999,MATCH($B280,'Master data'!$A$2:$A$999,0),MATCH(E$1,'Master data'!$B$1:$CL$1,0)),"")</f>
        <v>4845000</v>
      </c>
      <c r="F280" s="7">
        <f>IFERROR(INDEX('Master data'!$B$2:$CL$999,MATCH($B280,'Master data'!$A$2:$A$999,0),MATCH(F$1,'Master data'!$B$1:$CL$1,0)),"")</f>
        <v>47659.399698345173</v>
      </c>
      <c r="G280" s="7">
        <f>IFERROR(INDEX('Master data'!$B$2:$CL$999,MATCH($B280,'Master data'!$A$2:$A$999,0),MATCH(G$1,'Master data'!$B$1:$CL$1,0)),"")</f>
        <v>23697.856326689725</v>
      </c>
      <c r="H280" s="7">
        <f>IFERROR(INDEX('Master data'!$B$2:$CL$999,MATCH($B280,'Master data'!$A$2:$A$999,0),MATCH(H$1,'Master data'!$B$1:$CL$1,0)),"")</f>
        <v>0</v>
      </c>
      <c r="I280" s="7">
        <f>IFERROR(INDEX('Master data'!$B$2:$CL$999,MATCH($B280,'Master data'!$A$2:$A$999,0),MATCH(I$1,'Master data'!$B$1:$CL$1,0)),"")</f>
        <v>-5000</v>
      </c>
      <c r="J280" s="7">
        <f>IFERROR(INDEX('Master data'!$B$2:$CL$999,MATCH($B280,'Master data'!$A$2:$A$999,0),MATCH(J$1,'Master data'!$B$1:$CL$1,0)),"")</f>
        <v>-5000</v>
      </c>
      <c r="K280" s="7">
        <f>IFERROR(INDEX('Master data'!$B$2:$CL$999,MATCH($B280,'Master data'!$A$2:$A$999,0),MATCH(K$1,'Master data'!$B$1:$CL$1,0)),"")</f>
        <v>0</v>
      </c>
      <c r="L280" s="7">
        <f>IFERROR(INDEX('Master data'!$B$2:$CL$999,MATCH($B280,'Master data'!$A$2:$A$999,0),MATCH(L$1,'Master data'!$B$1:$CL$1,0)),"")</f>
        <v>0</v>
      </c>
      <c r="M280" s="5">
        <f>IFERROR(INDEX('Master data'!$B$2:$CL$999,MATCH($B280,'Master data'!$A$2:$A$999,0),MATCH(M$1,'Master data'!$B$1:$CL$1,0)),"")</f>
        <v>60988.834780335856</v>
      </c>
      <c r="N280" s="28">
        <f>IFERROR(INDEX('Master data'!$B$2:$CL$999,MATCH($B280,'Master data'!$A$2:$A$999,0),MATCH(N$1,'Master data'!$B$1:$CL$1,0)),"")</f>
        <v>1.2999999999999999E-2</v>
      </c>
      <c r="O280" s="7">
        <f>IFERROR(INDEX('Master data'!$B$2:$CL$999,MATCH($B280,'Master data'!$A$2:$A$999,0),MATCH(O$1,'Master data'!$B$1:$CL$1,0)),"")</f>
        <v>0</v>
      </c>
      <c r="P280" s="5">
        <f>IFERROR(INDEX('Master data'!$B$2:$CL$999,MATCH($B280,'Master data'!$A$2:$A$999,0),MATCH(P$1,'Master data'!$B$1:$CL$1,0)),"")</f>
        <v>4845000</v>
      </c>
      <c r="Q280" s="5">
        <f>IFERROR(INDEX('Master data'!$B$2:$CL$999,MATCH($B280,'Master data'!$A$2:$A$999,0),MATCH(Q$1,'Master data'!$B$1:$CL$1,0)),"")</f>
        <v>4845000</v>
      </c>
    </row>
    <row r="281" spans="1:17" x14ac:dyDescent="0.3">
      <c r="A281">
        <f t="shared" si="4"/>
        <v>279</v>
      </c>
      <c r="B281" t="str">
        <f>IF('Master data'!A281="","",'Master data'!A281)</f>
        <v>Matěj Vydra</v>
      </c>
      <c r="C281" t="str">
        <f>IFERROR(INDEX('Master data'!$B$2:$CL$999,MATCH($B281,'Master data'!$A$2:$A$999,0),MATCH(C$1,'Master data'!$B$1:$CL$1,0)),"")</f>
        <v>Czech Republic</v>
      </c>
      <c r="D281" t="str">
        <f>IFERROR(INDEX('Master data'!$B$2:$CL$999,MATCH($B281,'Master data'!$A$2:$A$999,0),MATCH(D$1,'Master data'!$B$1:$CL$1,0)),"")</f>
        <v>Striker</v>
      </c>
      <c r="E281" s="5">
        <f>IFERROR(INDEX('Master data'!$B$2:$CL$999,MATCH($B281,'Master data'!$A$2:$A$999,0),MATCH(E$1,'Master data'!$B$1:$CL$1,0)),"")</f>
        <v>2532000</v>
      </c>
      <c r="F281" s="7">
        <f>IFERROR(INDEX('Master data'!$B$2:$CL$999,MATCH($B281,'Master data'!$A$2:$A$999,0),MATCH(F$1,'Master data'!$B$1:$CL$1,0)),"")</f>
        <v>-5000</v>
      </c>
      <c r="G281" s="7">
        <f>IFERROR(INDEX('Master data'!$B$2:$CL$999,MATCH($B281,'Master data'!$A$2:$A$999,0),MATCH(G$1,'Master data'!$B$1:$CL$1,0)),"")</f>
        <v>-5000</v>
      </c>
      <c r="H281" s="7">
        <f>IFERROR(INDEX('Master data'!$B$2:$CL$999,MATCH($B281,'Master data'!$A$2:$A$999,0),MATCH(H$1,'Master data'!$B$1:$CL$1,0)),"")</f>
        <v>0</v>
      </c>
      <c r="I281" s="7">
        <f>IFERROR(INDEX('Master data'!$B$2:$CL$999,MATCH($B281,'Master data'!$A$2:$A$999,0),MATCH(I$1,'Master data'!$B$1:$CL$1,0)),"")</f>
        <v>-5000</v>
      </c>
      <c r="J281" s="7">
        <f>IFERROR(INDEX('Master data'!$B$2:$CL$999,MATCH($B281,'Master data'!$A$2:$A$999,0),MATCH(J$1,'Master data'!$B$1:$CL$1,0)),"")</f>
        <v>-5000</v>
      </c>
      <c r="K281" s="7">
        <f>IFERROR(INDEX('Master data'!$B$2:$CL$999,MATCH($B281,'Master data'!$A$2:$A$999,0),MATCH(K$1,'Master data'!$B$1:$CL$1,0)),"")</f>
        <v>0</v>
      </c>
      <c r="L281" s="7">
        <f>IFERROR(INDEX('Master data'!$B$2:$CL$999,MATCH($B281,'Master data'!$A$2:$A$999,0),MATCH(L$1,'Master data'!$B$1:$CL$1,0)),"")</f>
        <v>0</v>
      </c>
      <c r="M281" s="5">
        <f>IFERROR(INDEX('Master data'!$B$2:$CL$999,MATCH($B281,'Master data'!$A$2:$A$999,0),MATCH(M$1,'Master data'!$B$1:$CL$1,0)),"")</f>
        <v>-10802.469135802468</v>
      </c>
      <c r="N281" s="28">
        <f>IFERROR(INDEX('Master data'!$B$2:$CL$999,MATCH($B281,'Master data'!$A$2:$A$999,0),MATCH(N$1,'Master data'!$B$1:$CL$1,0)),"")</f>
        <v>-4.0000000000000001E-3</v>
      </c>
      <c r="O281" s="7">
        <f>IFERROR(INDEX('Master data'!$B$2:$CL$999,MATCH($B281,'Master data'!$A$2:$A$999,0),MATCH(O$1,'Master data'!$B$1:$CL$1,0)),"")</f>
        <v>0</v>
      </c>
      <c r="P281" s="5">
        <f>IFERROR(INDEX('Master data'!$B$2:$CL$999,MATCH($B281,'Master data'!$A$2:$A$999,0),MATCH(P$1,'Master data'!$B$1:$CL$1,0)),"")</f>
        <v>2532000</v>
      </c>
      <c r="Q281" s="5">
        <f>IFERROR(INDEX('Master data'!$B$2:$CL$999,MATCH($B281,'Master data'!$A$2:$A$999,0),MATCH(Q$1,'Master data'!$B$1:$CL$1,0)),"")</f>
        <v>2532000</v>
      </c>
    </row>
    <row r="282" spans="1:17" x14ac:dyDescent="0.3">
      <c r="A282">
        <f t="shared" si="4"/>
        <v>280</v>
      </c>
      <c r="B282" t="str">
        <f>IF('Master data'!A282="","",'Master data'!A282)</f>
        <v>Ozan Kabak</v>
      </c>
      <c r="C282" t="str">
        <f>IFERROR(INDEX('Master data'!$B$2:$CL$999,MATCH($B282,'Master data'!$A$2:$A$999,0),MATCH(C$1,'Master data'!$B$1:$CL$1,0)),"")</f>
        <v>Turkey</v>
      </c>
      <c r="D282" t="str">
        <f>IFERROR(INDEX('Master data'!$B$2:$CL$999,MATCH($B282,'Master data'!$A$2:$A$999,0),MATCH(D$1,'Master data'!$B$1:$CL$1,0)),"")</f>
        <v>Defense</v>
      </c>
      <c r="E282" s="5">
        <f>IFERROR(INDEX('Master data'!$B$2:$CL$999,MATCH($B282,'Master data'!$A$2:$A$999,0),MATCH(E$1,'Master data'!$B$1:$CL$1,0)),"")</f>
        <v>2995000</v>
      </c>
      <c r="F282" s="7">
        <f>IFERROR(INDEX('Master data'!$B$2:$CL$999,MATCH($B282,'Master data'!$A$2:$A$999,0),MATCH(F$1,'Master data'!$B$1:$CL$1,0)),"")</f>
        <v>14785.129241570045</v>
      </c>
      <c r="G282" s="7">
        <f>IFERROR(INDEX('Master data'!$B$2:$CL$999,MATCH($B282,'Master data'!$A$2:$A$999,0),MATCH(G$1,'Master data'!$B$1:$CL$1,0)),"")</f>
        <v>6681.4159292035401</v>
      </c>
      <c r="H282" s="7">
        <f>IFERROR(INDEX('Master data'!$B$2:$CL$999,MATCH($B282,'Master data'!$A$2:$A$999,0),MATCH(H$1,'Master data'!$B$1:$CL$1,0)),"")</f>
        <v>0</v>
      </c>
      <c r="I282" s="7">
        <f>IFERROR(INDEX('Master data'!$B$2:$CL$999,MATCH($B282,'Master data'!$A$2:$A$999,0),MATCH(I$1,'Master data'!$B$1:$CL$1,0)),"")</f>
        <v>-5000</v>
      </c>
      <c r="J282" s="7">
        <f>IFERROR(INDEX('Master data'!$B$2:$CL$999,MATCH($B282,'Master data'!$A$2:$A$999,0),MATCH(J$1,'Master data'!$B$1:$CL$1,0)),"")</f>
        <v>-5000</v>
      </c>
      <c r="K282" s="7">
        <f>IFERROR(INDEX('Master data'!$B$2:$CL$999,MATCH($B282,'Master data'!$A$2:$A$999,0),MATCH(K$1,'Master data'!$B$1:$CL$1,0)),"")</f>
        <v>0</v>
      </c>
      <c r="L282" s="7">
        <f>IFERROR(INDEX('Master data'!$B$2:$CL$999,MATCH($B282,'Master data'!$A$2:$A$999,0),MATCH(L$1,'Master data'!$B$1:$CL$1,0)),"")</f>
        <v>0</v>
      </c>
      <c r="M282" s="5">
        <f>IFERROR(INDEX('Master data'!$B$2:$CL$999,MATCH($B282,'Master data'!$A$2:$A$999,0),MATCH(M$1,'Master data'!$B$1:$CL$1,0)),"")</f>
        <v>16770.270725236602</v>
      </c>
      <c r="N282" s="28">
        <f>IFERROR(INDEX('Master data'!$B$2:$CL$999,MATCH($B282,'Master data'!$A$2:$A$999,0),MATCH(N$1,'Master data'!$B$1:$CL$1,0)),"")</f>
        <v>6.0000000000000001E-3</v>
      </c>
      <c r="O282" s="7">
        <f>IFERROR(INDEX('Master data'!$B$2:$CL$999,MATCH($B282,'Master data'!$A$2:$A$999,0),MATCH(O$1,'Master data'!$B$1:$CL$1,0)),"")</f>
        <v>0</v>
      </c>
      <c r="P282" s="5">
        <f>IFERROR(INDEX('Master data'!$B$2:$CL$999,MATCH($B282,'Master data'!$A$2:$A$999,0),MATCH(P$1,'Master data'!$B$1:$CL$1,0)),"")</f>
        <v>2995000</v>
      </c>
      <c r="Q282" s="5">
        <f>IFERROR(INDEX('Master data'!$B$2:$CL$999,MATCH($B282,'Master data'!$A$2:$A$999,0),MATCH(Q$1,'Master data'!$B$1:$CL$1,0)),"")</f>
        <v>2995000</v>
      </c>
    </row>
    <row r="283" spans="1:17" x14ac:dyDescent="0.3">
      <c r="A283">
        <f t="shared" si="4"/>
        <v>281</v>
      </c>
      <c r="B283" t="str">
        <f>IF('Master data'!A283="","",'Master data'!A283)</f>
        <v>Cengiz Ünder</v>
      </c>
      <c r="C283" t="str">
        <f>IFERROR(INDEX('Master data'!$B$2:$CL$999,MATCH($B283,'Master data'!$A$2:$A$999,0),MATCH(C$1,'Master data'!$B$1:$CL$1,0)),"")</f>
        <v>Turkey</v>
      </c>
      <c r="D283" t="str">
        <f>IFERROR(INDEX('Master data'!$B$2:$CL$999,MATCH($B283,'Master data'!$A$2:$A$999,0),MATCH(D$1,'Master data'!$B$1:$CL$1,0)),"")</f>
        <v>Striker</v>
      </c>
      <c r="E283" s="5">
        <f>IFERROR(INDEX('Master data'!$B$2:$CL$999,MATCH($B283,'Master data'!$A$2:$A$999,0),MATCH(E$1,'Master data'!$B$1:$CL$1,0)),"")</f>
        <v>3468000</v>
      </c>
      <c r="F283" s="7">
        <f>IFERROR(INDEX('Master data'!$B$2:$CL$999,MATCH($B283,'Master data'!$A$2:$A$999,0),MATCH(F$1,'Master data'!$B$1:$CL$1,0)),"")</f>
        <v>53123.133746007115</v>
      </c>
      <c r="G283" s="7">
        <f>IFERROR(INDEX('Master data'!$B$2:$CL$999,MATCH($B283,'Master data'!$A$2:$A$999,0),MATCH(G$1,'Master data'!$B$1:$CL$1,0)),"")</f>
        <v>44652.065217846204</v>
      </c>
      <c r="H283" s="7">
        <f>IFERROR(INDEX('Master data'!$B$2:$CL$999,MATCH($B283,'Master data'!$A$2:$A$999,0),MATCH(H$1,'Master data'!$B$1:$CL$1,0)),"")</f>
        <v>0</v>
      </c>
      <c r="I283" s="7">
        <f>IFERROR(INDEX('Master data'!$B$2:$CL$999,MATCH($B283,'Master data'!$A$2:$A$999,0),MATCH(I$1,'Master data'!$B$1:$CL$1,0)),"")</f>
        <v>824.77526179632696</v>
      </c>
      <c r="J283" s="7">
        <f>IFERROR(INDEX('Master data'!$B$2:$CL$999,MATCH($B283,'Master data'!$A$2:$A$999,0),MATCH(J$1,'Master data'!$B$1:$CL$1,0)),"")</f>
        <v>-5000</v>
      </c>
      <c r="K283" s="7">
        <f>IFERROR(INDEX('Master data'!$B$2:$CL$999,MATCH($B283,'Master data'!$A$2:$A$999,0),MATCH(K$1,'Master data'!$B$1:$CL$1,0)),"")</f>
        <v>0</v>
      </c>
      <c r="L283" s="7">
        <f>IFERROR(INDEX('Master data'!$B$2:$CL$999,MATCH($B283,'Master data'!$A$2:$A$999,0),MATCH(L$1,'Master data'!$B$1:$CL$1,0)),"")</f>
        <v>0</v>
      </c>
      <c r="M283" s="5">
        <f>IFERROR(INDEX('Master data'!$B$2:$CL$999,MATCH($B283,'Master data'!$A$2:$A$999,0),MATCH(M$1,'Master data'!$B$1:$CL$1,0)),"")</f>
        <v>82147.900758930657</v>
      </c>
      <c r="N283" s="28">
        <f>IFERROR(INDEX('Master data'!$B$2:$CL$999,MATCH($B283,'Master data'!$A$2:$A$999,0),MATCH(N$1,'Master data'!$B$1:$CL$1,0)),"")</f>
        <v>2.4E-2</v>
      </c>
      <c r="O283" s="7">
        <f>IFERROR(INDEX('Master data'!$B$2:$CL$999,MATCH($B283,'Master data'!$A$2:$A$999,0),MATCH(O$1,'Master data'!$B$1:$CL$1,0)),"")</f>
        <v>0</v>
      </c>
      <c r="P283" s="5">
        <f>IFERROR(INDEX('Master data'!$B$2:$CL$999,MATCH($B283,'Master data'!$A$2:$A$999,0),MATCH(P$1,'Master data'!$B$1:$CL$1,0)),"")</f>
        <v>3468000</v>
      </c>
      <c r="Q283" s="5">
        <f>IFERROR(INDEX('Master data'!$B$2:$CL$999,MATCH($B283,'Master data'!$A$2:$A$999,0),MATCH(Q$1,'Master data'!$B$1:$CL$1,0)),"")</f>
        <v>3468000</v>
      </c>
    </row>
    <row r="284" spans="1:17" x14ac:dyDescent="0.3">
      <c r="A284">
        <f t="shared" si="4"/>
        <v>282</v>
      </c>
      <c r="B284" t="str">
        <f>IF('Master data'!A284="","",'Master data'!A284)</f>
        <v>Enes Ünal</v>
      </c>
      <c r="C284" t="str">
        <f>IFERROR(INDEX('Master data'!$B$2:$CL$999,MATCH($B284,'Master data'!$A$2:$A$999,0),MATCH(C$1,'Master data'!$B$1:$CL$1,0)),"")</f>
        <v>Turkey</v>
      </c>
      <c r="D284" t="str">
        <f>IFERROR(INDEX('Master data'!$B$2:$CL$999,MATCH($B284,'Master data'!$A$2:$A$999,0),MATCH(D$1,'Master data'!$B$1:$CL$1,0)),"")</f>
        <v>Striker</v>
      </c>
      <c r="E284" s="5">
        <f>IFERROR(INDEX('Master data'!$B$2:$CL$999,MATCH($B284,'Master data'!$A$2:$A$999,0),MATCH(E$1,'Master data'!$B$1:$CL$1,0)),"")</f>
        <v>2495000</v>
      </c>
      <c r="F284" s="7">
        <f>IFERROR(INDEX('Master data'!$B$2:$CL$999,MATCH($B284,'Master data'!$A$2:$A$999,0),MATCH(F$1,'Master data'!$B$1:$CL$1,0)),"")</f>
        <v>-5000</v>
      </c>
      <c r="G284" s="7">
        <f>IFERROR(INDEX('Master data'!$B$2:$CL$999,MATCH($B284,'Master data'!$A$2:$A$999,0),MATCH(G$1,'Master data'!$B$1:$CL$1,0)),"")</f>
        <v>-5000</v>
      </c>
      <c r="H284" s="7">
        <f>IFERROR(INDEX('Master data'!$B$2:$CL$999,MATCH($B284,'Master data'!$A$2:$A$999,0),MATCH(H$1,'Master data'!$B$1:$CL$1,0)),"")</f>
        <v>0</v>
      </c>
      <c r="I284" s="7">
        <f>IFERROR(INDEX('Master data'!$B$2:$CL$999,MATCH($B284,'Master data'!$A$2:$A$999,0),MATCH(I$1,'Master data'!$B$1:$CL$1,0)),"")</f>
        <v>-5000</v>
      </c>
      <c r="J284" s="7">
        <f>IFERROR(INDEX('Master data'!$B$2:$CL$999,MATCH($B284,'Master data'!$A$2:$A$999,0),MATCH(J$1,'Master data'!$B$1:$CL$1,0)),"")</f>
        <v>-5000</v>
      </c>
      <c r="K284" s="7">
        <f>IFERROR(INDEX('Master data'!$B$2:$CL$999,MATCH($B284,'Master data'!$A$2:$A$999,0),MATCH(K$1,'Master data'!$B$1:$CL$1,0)),"")</f>
        <v>0</v>
      </c>
      <c r="L284" s="7">
        <f>IFERROR(INDEX('Master data'!$B$2:$CL$999,MATCH($B284,'Master data'!$A$2:$A$999,0),MATCH(L$1,'Master data'!$B$1:$CL$1,0)),"")</f>
        <v>0</v>
      </c>
      <c r="M284" s="5">
        <f>IFERROR(INDEX('Master data'!$B$2:$CL$999,MATCH($B284,'Master data'!$A$2:$A$999,0),MATCH(M$1,'Master data'!$B$1:$CL$1,0)),"")</f>
        <v>-10802.469135802468</v>
      </c>
      <c r="N284" s="28">
        <f>IFERROR(INDEX('Master data'!$B$2:$CL$999,MATCH($B284,'Master data'!$A$2:$A$999,0),MATCH(N$1,'Master data'!$B$1:$CL$1,0)),"")</f>
        <v>-4.0000000000000001E-3</v>
      </c>
      <c r="O284" s="7">
        <f>IFERROR(INDEX('Master data'!$B$2:$CL$999,MATCH($B284,'Master data'!$A$2:$A$999,0),MATCH(O$1,'Master data'!$B$1:$CL$1,0)),"")</f>
        <v>0</v>
      </c>
      <c r="P284" s="5">
        <f>IFERROR(INDEX('Master data'!$B$2:$CL$999,MATCH($B284,'Master data'!$A$2:$A$999,0),MATCH(P$1,'Master data'!$B$1:$CL$1,0)),"")</f>
        <v>2495000</v>
      </c>
      <c r="Q284" s="5">
        <f>IFERROR(INDEX('Master data'!$B$2:$CL$999,MATCH($B284,'Master data'!$A$2:$A$999,0),MATCH(Q$1,'Master data'!$B$1:$CL$1,0)),"")</f>
        <v>2495000</v>
      </c>
    </row>
    <row r="285" spans="1:17" x14ac:dyDescent="0.3">
      <c r="A285">
        <f t="shared" si="4"/>
        <v>283</v>
      </c>
      <c r="B285" t="str">
        <f>IF('Master data'!A285="","",'Master data'!A285)</f>
        <v>Rifat Zhemaletdinov</v>
      </c>
      <c r="C285" t="str">
        <f>IFERROR(INDEX('Master data'!$B$2:$CL$999,MATCH($B285,'Master data'!$A$2:$A$999,0),MATCH(C$1,'Master data'!$B$1:$CL$1,0)),"")</f>
        <v>Russia</v>
      </c>
      <c r="D285" t="str">
        <f>IFERROR(INDEX('Master data'!$B$2:$CL$999,MATCH($B285,'Master data'!$A$2:$A$999,0),MATCH(D$1,'Master data'!$B$1:$CL$1,0)),"")</f>
        <v>Midfield</v>
      </c>
      <c r="E285" s="5">
        <f>IFERROR(INDEX('Master data'!$B$2:$CL$999,MATCH($B285,'Master data'!$A$2:$A$999,0),MATCH(E$1,'Master data'!$B$1:$CL$1,0)),"")</f>
        <v>3495000</v>
      </c>
      <c r="F285" s="7">
        <f>IFERROR(INDEX('Master data'!$B$2:$CL$999,MATCH($B285,'Master data'!$A$2:$A$999,0),MATCH(F$1,'Master data'!$B$1:$CL$1,0)),"")</f>
        <v>-5000</v>
      </c>
      <c r="G285" s="7">
        <f>IFERROR(INDEX('Master data'!$B$2:$CL$999,MATCH($B285,'Master data'!$A$2:$A$999,0),MATCH(G$1,'Master data'!$B$1:$CL$1,0)),"")</f>
        <v>-5000</v>
      </c>
      <c r="H285" s="7">
        <f>IFERROR(INDEX('Master data'!$B$2:$CL$999,MATCH($B285,'Master data'!$A$2:$A$999,0),MATCH(H$1,'Master data'!$B$1:$CL$1,0)),"")</f>
        <v>0</v>
      </c>
      <c r="I285" s="7">
        <f>IFERROR(INDEX('Master data'!$B$2:$CL$999,MATCH($B285,'Master data'!$A$2:$A$999,0),MATCH(I$1,'Master data'!$B$1:$CL$1,0)),"")</f>
        <v>-5000</v>
      </c>
      <c r="J285" s="7">
        <f>IFERROR(INDEX('Master data'!$B$2:$CL$999,MATCH($B285,'Master data'!$A$2:$A$999,0),MATCH(J$1,'Master data'!$B$1:$CL$1,0)),"")</f>
        <v>-5000</v>
      </c>
      <c r="K285" s="7">
        <f>IFERROR(INDEX('Master data'!$B$2:$CL$999,MATCH($B285,'Master data'!$A$2:$A$999,0),MATCH(K$1,'Master data'!$B$1:$CL$1,0)),"")</f>
        <v>0</v>
      </c>
      <c r="L285" s="7">
        <f>IFERROR(INDEX('Master data'!$B$2:$CL$999,MATCH($B285,'Master data'!$A$2:$A$999,0),MATCH(L$1,'Master data'!$B$1:$CL$1,0)),"")</f>
        <v>0</v>
      </c>
      <c r="M285" s="5">
        <f>IFERROR(INDEX('Master data'!$B$2:$CL$999,MATCH($B285,'Master data'!$A$2:$A$999,0),MATCH(M$1,'Master data'!$B$1:$CL$1,0)),"")</f>
        <v>-10802.469135802468</v>
      </c>
      <c r="N285" s="28">
        <f>IFERROR(INDEX('Master data'!$B$2:$CL$999,MATCH($B285,'Master data'!$A$2:$A$999,0),MATCH(N$1,'Master data'!$B$1:$CL$1,0)),"")</f>
        <v>-3.0000000000000001E-3</v>
      </c>
      <c r="O285" s="7">
        <f>IFERROR(INDEX('Master data'!$B$2:$CL$999,MATCH($B285,'Master data'!$A$2:$A$999,0),MATCH(O$1,'Master data'!$B$1:$CL$1,0)),"")</f>
        <v>0</v>
      </c>
      <c r="P285" s="5">
        <f>IFERROR(INDEX('Master data'!$B$2:$CL$999,MATCH($B285,'Master data'!$A$2:$A$999,0),MATCH(P$1,'Master data'!$B$1:$CL$1,0)),"")</f>
        <v>3495000</v>
      </c>
      <c r="Q285" s="5">
        <f>IFERROR(INDEX('Master data'!$B$2:$CL$999,MATCH($B285,'Master data'!$A$2:$A$999,0),MATCH(Q$1,'Master data'!$B$1:$CL$1,0)),"")</f>
        <v>3495000</v>
      </c>
    </row>
    <row r="286" spans="1:17" x14ac:dyDescent="0.3">
      <c r="A286">
        <f t="shared" si="4"/>
        <v>284</v>
      </c>
      <c r="B286" t="str">
        <f>IF('Master data'!A286="","",'Master data'!A286)</f>
        <v>Denis Cheryshev</v>
      </c>
      <c r="C286" t="str">
        <f>IFERROR(INDEX('Master data'!$B$2:$CL$999,MATCH($B286,'Master data'!$A$2:$A$999,0),MATCH(C$1,'Master data'!$B$1:$CL$1,0)),"")</f>
        <v>Russia</v>
      </c>
      <c r="D286" t="str">
        <f>IFERROR(INDEX('Master data'!$B$2:$CL$999,MATCH($B286,'Master data'!$A$2:$A$999,0),MATCH(D$1,'Master data'!$B$1:$CL$1,0)),"")</f>
        <v>Midfield</v>
      </c>
      <c r="E286" s="5">
        <f>IFERROR(INDEX('Master data'!$B$2:$CL$999,MATCH($B286,'Master data'!$A$2:$A$999,0),MATCH(E$1,'Master data'!$B$1:$CL$1,0)),"")</f>
        <v>2484000</v>
      </c>
      <c r="F286" s="7">
        <f>IFERROR(INDEX('Master data'!$B$2:$CL$999,MATCH($B286,'Master data'!$A$2:$A$999,0),MATCH(F$1,'Master data'!$B$1:$CL$1,0)),"")</f>
        <v>-5000</v>
      </c>
      <c r="G286" s="7">
        <f>IFERROR(INDEX('Master data'!$B$2:$CL$999,MATCH($B286,'Master data'!$A$2:$A$999,0),MATCH(G$1,'Master data'!$B$1:$CL$1,0)),"")</f>
        <v>-5000</v>
      </c>
      <c r="H286" s="7">
        <f>IFERROR(INDEX('Master data'!$B$2:$CL$999,MATCH($B286,'Master data'!$A$2:$A$999,0),MATCH(H$1,'Master data'!$B$1:$CL$1,0)),"")</f>
        <v>0</v>
      </c>
      <c r="I286" s="7">
        <f>IFERROR(INDEX('Master data'!$B$2:$CL$999,MATCH($B286,'Master data'!$A$2:$A$999,0),MATCH(I$1,'Master data'!$B$1:$CL$1,0)),"")</f>
        <v>-5000</v>
      </c>
      <c r="J286" s="7">
        <f>IFERROR(INDEX('Master data'!$B$2:$CL$999,MATCH($B286,'Master data'!$A$2:$A$999,0),MATCH(J$1,'Master data'!$B$1:$CL$1,0)),"")</f>
        <v>-5000</v>
      </c>
      <c r="K286" s="7">
        <f>IFERROR(INDEX('Master data'!$B$2:$CL$999,MATCH($B286,'Master data'!$A$2:$A$999,0),MATCH(K$1,'Master data'!$B$1:$CL$1,0)),"")</f>
        <v>0</v>
      </c>
      <c r="L286" s="7">
        <f>IFERROR(INDEX('Master data'!$B$2:$CL$999,MATCH($B286,'Master data'!$A$2:$A$999,0),MATCH(L$1,'Master data'!$B$1:$CL$1,0)),"")</f>
        <v>0</v>
      </c>
      <c r="M286" s="5">
        <f>IFERROR(INDEX('Master data'!$B$2:$CL$999,MATCH($B286,'Master data'!$A$2:$A$999,0),MATCH(M$1,'Master data'!$B$1:$CL$1,0)),"")</f>
        <v>-10802.469135802468</v>
      </c>
      <c r="N286" s="28">
        <f>IFERROR(INDEX('Master data'!$B$2:$CL$999,MATCH($B286,'Master data'!$A$2:$A$999,0),MATCH(N$1,'Master data'!$B$1:$CL$1,0)),"")</f>
        <v>-4.0000000000000001E-3</v>
      </c>
      <c r="O286" s="7">
        <f>IFERROR(INDEX('Master data'!$B$2:$CL$999,MATCH($B286,'Master data'!$A$2:$A$999,0),MATCH(O$1,'Master data'!$B$1:$CL$1,0)),"")</f>
        <v>0</v>
      </c>
      <c r="P286" s="5">
        <f>IFERROR(INDEX('Master data'!$B$2:$CL$999,MATCH($B286,'Master data'!$A$2:$A$999,0),MATCH(P$1,'Master data'!$B$1:$CL$1,0)),"")</f>
        <v>2484000</v>
      </c>
      <c r="Q286" s="5">
        <f>IFERROR(INDEX('Master data'!$B$2:$CL$999,MATCH($B286,'Master data'!$A$2:$A$999,0),MATCH(Q$1,'Master data'!$B$1:$CL$1,0)),"")</f>
        <v>2484000</v>
      </c>
    </row>
    <row r="287" spans="1:17" x14ac:dyDescent="0.3">
      <c r="A287">
        <f t="shared" si="4"/>
        <v>285</v>
      </c>
      <c r="B287" t="str">
        <f>IF('Master data'!A287="","",'Master data'!A287)</f>
        <v>Magomed Ozdoyev</v>
      </c>
      <c r="C287" t="str">
        <f>IFERROR(INDEX('Master data'!$B$2:$CL$999,MATCH($B287,'Master data'!$A$2:$A$999,0),MATCH(C$1,'Master data'!$B$1:$CL$1,0)),"")</f>
        <v>Russia</v>
      </c>
      <c r="D287" t="str">
        <f>IFERROR(INDEX('Master data'!$B$2:$CL$999,MATCH($B287,'Master data'!$A$2:$A$999,0),MATCH(D$1,'Master data'!$B$1:$CL$1,0)),"")</f>
        <v>Midfield</v>
      </c>
      <c r="E287" s="5">
        <f>IFERROR(INDEX('Master data'!$B$2:$CL$999,MATCH($B287,'Master data'!$A$2:$A$999,0),MATCH(E$1,'Master data'!$B$1:$CL$1,0)),"")</f>
        <v>2968000</v>
      </c>
      <c r="F287" s="7">
        <f>IFERROR(INDEX('Master data'!$B$2:$CL$999,MATCH($B287,'Master data'!$A$2:$A$999,0),MATCH(F$1,'Master data'!$B$1:$CL$1,0)),"")</f>
        <v>46558.962898041398</v>
      </c>
      <c r="G287" s="7">
        <f>IFERROR(INDEX('Master data'!$B$2:$CL$999,MATCH($B287,'Master data'!$A$2:$A$999,0),MATCH(G$1,'Master data'!$B$1:$CL$1,0)),"")</f>
        <v>15474.674681521801</v>
      </c>
      <c r="H287" s="7">
        <f>IFERROR(INDEX('Master data'!$B$2:$CL$999,MATCH($B287,'Master data'!$A$2:$A$999,0),MATCH(H$1,'Master data'!$B$1:$CL$1,0)),"")</f>
        <v>0</v>
      </c>
      <c r="I287" s="7">
        <f>IFERROR(INDEX('Master data'!$B$2:$CL$999,MATCH($B287,'Master data'!$A$2:$A$999,0),MATCH(I$1,'Master data'!$B$1:$CL$1,0)),"")</f>
        <v>-1264.160109657716</v>
      </c>
      <c r="J287" s="7">
        <f>IFERROR(INDEX('Master data'!$B$2:$CL$999,MATCH($B287,'Master data'!$A$2:$A$999,0),MATCH(J$1,'Master data'!$B$1:$CL$1,0)),"")</f>
        <v>-5000</v>
      </c>
      <c r="K287" s="7">
        <f>IFERROR(INDEX('Master data'!$B$2:$CL$999,MATCH($B287,'Master data'!$A$2:$A$999,0),MATCH(K$1,'Master data'!$B$1:$CL$1,0)),"")</f>
        <v>0</v>
      </c>
      <c r="L287" s="7">
        <f>IFERROR(INDEX('Master data'!$B$2:$CL$999,MATCH($B287,'Master data'!$A$2:$A$999,0),MATCH(L$1,'Master data'!$B$1:$CL$1,0)),"")</f>
        <v>0</v>
      </c>
      <c r="M287" s="5">
        <f>IFERROR(INDEX('Master data'!$B$2:$CL$999,MATCH($B287,'Master data'!$A$2:$A$999,0),MATCH(M$1,'Master data'!$B$1:$CL$1,0)),"")</f>
        <v>55513.192406317845</v>
      </c>
      <c r="N287" s="28">
        <f>IFERROR(INDEX('Master data'!$B$2:$CL$999,MATCH($B287,'Master data'!$A$2:$A$999,0),MATCH(N$1,'Master data'!$B$1:$CL$1,0)),"")</f>
        <v>1.9E-2</v>
      </c>
      <c r="O287" s="7">
        <f>IFERROR(INDEX('Master data'!$B$2:$CL$999,MATCH($B287,'Master data'!$A$2:$A$999,0),MATCH(O$1,'Master data'!$B$1:$CL$1,0)),"")</f>
        <v>0</v>
      </c>
      <c r="P287" s="5">
        <f>IFERROR(INDEX('Master data'!$B$2:$CL$999,MATCH($B287,'Master data'!$A$2:$A$999,0),MATCH(P$1,'Master data'!$B$1:$CL$1,0)),"")</f>
        <v>2968000</v>
      </c>
      <c r="Q287" s="5">
        <f>IFERROR(INDEX('Master data'!$B$2:$CL$999,MATCH($B287,'Master data'!$A$2:$A$999,0),MATCH(Q$1,'Master data'!$B$1:$CL$1,0)),"")</f>
        <v>2968000</v>
      </c>
    </row>
    <row r="288" spans="1:17" x14ac:dyDescent="0.3">
      <c r="A288">
        <f t="shared" si="4"/>
        <v>286</v>
      </c>
      <c r="B288" t="str">
        <f>IF('Master data'!A288="","",'Master data'!A288)</f>
        <v>Mike Maignan</v>
      </c>
      <c r="C288" t="str">
        <f>IFERROR(INDEX('Master data'!$B$2:$CL$999,MATCH($B288,'Master data'!$A$2:$A$999,0),MATCH(C$1,'Master data'!$B$1:$CL$1,0)),"")</f>
        <v>France</v>
      </c>
      <c r="D288" t="str">
        <f>IFERROR(INDEX('Master data'!$B$2:$CL$999,MATCH($B288,'Master data'!$A$2:$A$999,0),MATCH(D$1,'Master data'!$B$1:$CL$1,0)),"")</f>
        <v>Goalkeeper</v>
      </c>
      <c r="E288" s="5">
        <f>IFERROR(INDEX('Master data'!$B$2:$CL$999,MATCH($B288,'Master data'!$A$2:$A$999,0),MATCH(E$1,'Master data'!$B$1:$CL$1,0)),"")</f>
        <v>4995000</v>
      </c>
      <c r="F288" s="7">
        <f>IFERROR(INDEX('Master data'!$B$2:$CL$999,MATCH($B288,'Master data'!$A$2:$A$999,0),MATCH(F$1,'Master data'!$B$1:$CL$1,0)),"")</f>
        <v>40407.868012969164</v>
      </c>
      <c r="G288" s="7">
        <f>IFERROR(INDEX('Master data'!$B$2:$CL$999,MATCH($B288,'Master data'!$A$2:$A$999,0),MATCH(G$1,'Master data'!$B$1:$CL$1,0)),"")</f>
        <v>31688.853435368284</v>
      </c>
      <c r="H288" s="7">
        <f>IFERROR(INDEX('Master data'!$B$2:$CL$999,MATCH($B288,'Master data'!$A$2:$A$999,0),MATCH(H$1,'Master data'!$B$1:$CL$1,0)),"")</f>
        <v>0</v>
      </c>
      <c r="I288" s="7">
        <f>IFERROR(INDEX('Master data'!$B$2:$CL$999,MATCH($B288,'Master data'!$A$2:$A$999,0),MATCH(I$1,'Master data'!$B$1:$CL$1,0)),"")</f>
        <v>24690.124435573893</v>
      </c>
      <c r="J288" s="7">
        <f>IFERROR(INDEX('Master data'!$B$2:$CL$999,MATCH($B288,'Master data'!$A$2:$A$999,0),MATCH(J$1,'Master data'!$B$1:$CL$1,0)),"")</f>
        <v>-5000</v>
      </c>
      <c r="K288" s="7">
        <f>IFERROR(INDEX('Master data'!$B$2:$CL$999,MATCH($B288,'Master data'!$A$2:$A$999,0),MATCH(K$1,'Master data'!$B$1:$CL$1,0)),"")</f>
        <v>0</v>
      </c>
      <c r="L288" s="7">
        <f>IFERROR(INDEX('Master data'!$B$2:$CL$999,MATCH($B288,'Master data'!$A$2:$A$999,0),MATCH(L$1,'Master data'!$B$1:$CL$1,0)),"")</f>
        <v>0</v>
      </c>
      <c r="M288" s="5">
        <f>IFERROR(INDEX('Master data'!$B$2:$CL$999,MATCH($B288,'Master data'!$A$2:$A$999,0),MATCH(M$1,'Master data'!$B$1:$CL$1,0)),"")</f>
        <v>67861.708407582249</v>
      </c>
      <c r="N288" s="28">
        <f>IFERROR(INDEX('Master data'!$B$2:$CL$999,MATCH($B288,'Master data'!$A$2:$A$999,0),MATCH(N$1,'Master data'!$B$1:$CL$1,0)),"")</f>
        <v>1.4E-2</v>
      </c>
      <c r="O288" s="7">
        <f>IFERROR(INDEX('Master data'!$B$2:$CL$999,MATCH($B288,'Master data'!$A$2:$A$999,0),MATCH(O$1,'Master data'!$B$1:$CL$1,0)),"")</f>
        <v>0</v>
      </c>
      <c r="P288" s="5">
        <f>IFERROR(INDEX('Master data'!$B$2:$CL$999,MATCH($B288,'Master data'!$A$2:$A$999,0),MATCH(P$1,'Master data'!$B$1:$CL$1,0)),"")</f>
        <v>4995000</v>
      </c>
      <c r="Q288" s="5">
        <f>IFERROR(INDEX('Master data'!$B$2:$CL$999,MATCH($B288,'Master data'!$A$2:$A$999,0),MATCH(Q$1,'Master data'!$B$1:$CL$1,0)),"")</f>
        <v>4995000</v>
      </c>
    </row>
    <row r="289" spans="1:17" x14ac:dyDescent="0.3">
      <c r="A289">
        <f t="shared" si="4"/>
        <v>287</v>
      </c>
      <c r="B289" t="str">
        <f>IF('Master data'!A289="","",'Master data'!A289)</f>
        <v xml:space="preserve"> B. Davies</v>
      </c>
      <c r="C289" t="str">
        <f>IFERROR(INDEX('Master data'!$B$2:$CL$999,MATCH($B289,'Master data'!$A$2:$A$999,0),MATCH(C$1,'Master data'!$B$1:$CL$1,0)),"")</f>
        <v>Wales</v>
      </c>
      <c r="D289" t="str">
        <f>IFERROR(INDEX('Master data'!$B$2:$CL$999,MATCH($B289,'Master data'!$A$2:$A$999,0),MATCH(D$1,'Master data'!$B$1:$CL$1,0)),"")</f>
        <v>Defense</v>
      </c>
      <c r="E289" s="5">
        <f>IFERROR(INDEX('Master data'!$B$2:$CL$999,MATCH($B289,'Master data'!$A$2:$A$999,0),MATCH(E$1,'Master data'!$B$1:$CL$1,0)),"")</f>
        <v>3014000</v>
      </c>
      <c r="F289" s="7">
        <f>IFERROR(INDEX('Master data'!$B$2:$CL$999,MATCH($B289,'Master data'!$A$2:$A$999,0),MATCH(F$1,'Master data'!$B$1:$CL$1,0)),"")</f>
        <v>31974.780589766819</v>
      </c>
      <c r="G289" s="7">
        <f>IFERROR(INDEX('Master data'!$B$2:$CL$999,MATCH($B289,'Master data'!$A$2:$A$999,0),MATCH(G$1,'Master data'!$B$1:$CL$1,0)),"")</f>
        <v>4617.7998940583911</v>
      </c>
      <c r="H289" s="7">
        <f>IFERROR(INDEX('Master data'!$B$2:$CL$999,MATCH($B289,'Master data'!$A$2:$A$999,0),MATCH(H$1,'Master data'!$B$1:$CL$1,0)),"")</f>
        <v>0</v>
      </c>
      <c r="I289" s="7">
        <f>IFERROR(INDEX('Master data'!$B$2:$CL$999,MATCH($B289,'Master data'!$A$2:$A$999,0),MATCH(I$1,'Master data'!$B$1:$CL$1,0)),"")</f>
        <v>-5000</v>
      </c>
      <c r="J289" s="7">
        <f>IFERROR(INDEX('Master data'!$B$2:$CL$999,MATCH($B289,'Master data'!$A$2:$A$999,0),MATCH(J$1,'Master data'!$B$1:$CL$1,0)),"")</f>
        <v>-5000</v>
      </c>
      <c r="K289" s="7">
        <f>IFERROR(INDEX('Master data'!$B$2:$CL$999,MATCH($B289,'Master data'!$A$2:$A$999,0),MATCH(K$1,'Master data'!$B$1:$CL$1,0)),"")</f>
        <v>0</v>
      </c>
      <c r="L289" s="7">
        <f>IFERROR(INDEX('Master data'!$B$2:$CL$999,MATCH($B289,'Master data'!$A$2:$A$999,0),MATCH(L$1,'Master data'!$B$1:$CL$1,0)),"")</f>
        <v>0</v>
      </c>
      <c r="M289" s="5">
        <f>IFERROR(INDEX('Master data'!$B$2:$CL$999,MATCH($B289,'Master data'!$A$2:$A$999,0),MATCH(M$1,'Master data'!$B$1:$CL$1,0)),"")</f>
        <v>32584.178050003276</v>
      </c>
      <c r="N289" s="28">
        <f>IFERROR(INDEX('Master data'!$B$2:$CL$999,MATCH($B289,'Master data'!$A$2:$A$999,0),MATCH(N$1,'Master data'!$B$1:$CL$1,0)),"")</f>
        <v>1.0999999999999999E-2</v>
      </c>
      <c r="O289" s="7">
        <f>IFERROR(INDEX('Master data'!$B$2:$CL$999,MATCH($B289,'Master data'!$A$2:$A$999,0),MATCH(O$1,'Master data'!$B$1:$CL$1,0)),"")</f>
        <v>0</v>
      </c>
      <c r="P289" s="5">
        <f>IFERROR(INDEX('Master data'!$B$2:$CL$999,MATCH($B289,'Master data'!$A$2:$A$999,0),MATCH(P$1,'Master data'!$B$1:$CL$1,0)),"")</f>
        <v>3014000</v>
      </c>
      <c r="Q289" s="5">
        <f>IFERROR(INDEX('Master data'!$B$2:$CL$999,MATCH($B289,'Master data'!$A$2:$A$999,0),MATCH(Q$1,'Master data'!$B$1:$CL$1,0)),"")</f>
        <v>3014000</v>
      </c>
    </row>
    <row r="290" spans="1:17" x14ac:dyDescent="0.3">
      <c r="A290">
        <f t="shared" si="4"/>
        <v>288</v>
      </c>
      <c r="B290" t="str">
        <f>IF('Master data'!A290="","",'Master data'!A290)</f>
        <v>Aaron Ramsey</v>
      </c>
      <c r="C290" t="str">
        <f>IFERROR(INDEX('Master data'!$B$2:$CL$999,MATCH($B290,'Master data'!$A$2:$A$999,0),MATCH(C$1,'Master data'!$B$1:$CL$1,0)),"")</f>
        <v>Wales</v>
      </c>
      <c r="D290" t="str">
        <f>IFERROR(INDEX('Master data'!$B$2:$CL$999,MATCH($B290,'Master data'!$A$2:$A$999,0),MATCH(D$1,'Master data'!$B$1:$CL$1,0)),"")</f>
        <v>Midfield</v>
      </c>
      <c r="E290" s="5">
        <f>IFERROR(INDEX('Master data'!$B$2:$CL$999,MATCH($B290,'Master data'!$A$2:$A$999,0),MATCH(E$1,'Master data'!$B$1:$CL$1,0)),"")</f>
        <v>4014000</v>
      </c>
      <c r="F290" s="7">
        <f>IFERROR(INDEX('Master data'!$B$2:$CL$999,MATCH($B290,'Master data'!$A$2:$A$999,0),MATCH(F$1,'Master data'!$B$1:$CL$1,0)),"")</f>
        <v>41486.663965951375</v>
      </c>
      <c r="G290" s="7">
        <f>IFERROR(INDEX('Master data'!$B$2:$CL$999,MATCH($B290,'Master data'!$A$2:$A$999,0),MATCH(G$1,'Master data'!$B$1:$CL$1,0)),"")</f>
        <v>14612.84010643864</v>
      </c>
      <c r="H290" s="7">
        <f>IFERROR(INDEX('Master data'!$B$2:$CL$999,MATCH($B290,'Master data'!$A$2:$A$999,0),MATCH(H$1,'Master data'!$B$1:$CL$1,0)),"")</f>
        <v>0</v>
      </c>
      <c r="I290" s="7">
        <f>IFERROR(INDEX('Master data'!$B$2:$CL$999,MATCH($B290,'Master data'!$A$2:$A$999,0),MATCH(I$1,'Master data'!$B$1:$CL$1,0)),"")</f>
        <v>-5000</v>
      </c>
      <c r="J290" s="7">
        <f>IFERROR(INDEX('Master data'!$B$2:$CL$999,MATCH($B290,'Master data'!$A$2:$A$999,0),MATCH(J$1,'Master data'!$B$1:$CL$1,0)),"")</f>
        <v>-5000</v>
      </c>
      <c r="K290" s="7">
        <f>IFERROR(INDEX('Master data'!$B$2:$CL$999,MATCH($B290,'Master data'!$A$2:$A$999,0),MATCH(K$1,'Master data'!$B$1:$CL$1,0)),"")</f>
        <v>0</v>
      </c>
      <c r="L290" s="7">
        <f>IFERROR(INDEX('Master data'!$B$2:$CL$999,MATCH($B290,'Master data'!$A$2:$A$999,0),MATCH(L$1,'Master data'!$B$1:$CL$1,0)),"")</f>
        <v>0</v>
      </c>
      <c r="M290" s="5">
        <f>IFERROR(INDEX('Master data'!$B$2:$CL$999,MATCH($B290,'Master data'!$A$2:$A$999,0),MATCH(M$1,'Master data'!$B$1:$CL$1,0)),"")</f>
        <v>48759.421567774662</v>
      </c>
      <c r="N290" s="28">
        <f>IFERROR(INDEX('Master data'!$B$2:$CL$999,MATCH($B290,'Master data'!$A$2:$A$999,0),MATCH(N$1,'Master data'!$B$1:$CL$1,0)),"")</f>
        <v>1.2E-2</v>
      </c>
      <c r="O290" s="7">
        <f>IFERROR(INDEX('Master data'!$B$2:$CL$999,MATCH($B290,'Master data'!$A$2:$A$999,0),MATCH(O$1,'Master data'!$B$1:$CL$1,0)),"")</f>
        <v>0</v>
      </c>
      <c r="P290" s="5">
        <f>IFERROR(INDEX('Master data'!$B$2:$CL$999,MATCH($B290,'Master data'!$A$2:$A$999,0),MATCH(P$1,'Master data'!$B$1:$CL$1,0)),"")</f>
        <v>4014000</v>
      </c>
      <c r="Q290" s="5">
        <f>IFERROR(INDEX('Master data'!$B$2:$CL$999,MATCH($B290,'Master data'!$A$2:$A$999,0),MATCH(Q$1,'Master data'!$B$1:$CL$1,0)),"")</f>
        <v>4014000</v>
      </c>
    </row>
    <row r="291" spans="1:17" x14ac:dyDescent="0.3">
      <c r="A291">
        <f t="shared" si="4"/>
        <v>289</v>
      </c>
      <c r="B291" t="str">
        <f>IF('Master data'!A291="","",'Master data'!A291)</f>
        <v>Joe Allen</v>
      </c>
      <c r="C291" t="str">
        <f>IFERROR(INDEX('Master data'!$B$2:$CL$999,MATCH($B291,'Master data'!$A$2:$A$999,0),MATCH(C$1,'Master data'!$B$1:$CL$1,0)),"")</f>
        <v>Wales</v>
      </c>
      <c r="D291" t="str">
        <f>IFERROR(INDEX('Master data'!$B$2:$CL$999,MATCH($B291,'Master data'!$A$2:$A$999,0),MATCH(D$1,'Master data'!$B$1:$CL$1,0)),"")</f>
        <v>Midfield</v>
      </c>
      <c r="E291" s="5">
        <f>IFERROR(INDEX('Master data'!$B$2:$CL$999,MATCH($B291,'Master data'!$A$2:$A$999,0),MATCH(E$1,'Master data'!$B$1:$CL$1,0)),"")</f>
        <v>3014000</v>
      </c>
      <c r="F291" s="7">
        <f>IFERROR(INDEX('Master data'!$B$2:$CL$999,MATCH($B291,'Master data'!$A$2:$A$999,0),MATCH(F$1,'Master data'!$B$1:$CL$1,0)),"")</f>
        <v>9793.4648146436084</v>
      </c>
      <c r="G291" s="7">
        <f>IFERROR(INDEX('Master data'!$B$2:$CL$999,MATCH($B291,'Master data'!$A$2:$A$999,0),MATCH(G$1,'Master data'!$B$1:$CL$1,0)),"")</f>
        <v>-8893.3438781557816</v>
      </c>
      <c r="H291" s="7">
        <f>IFERROR(INDEX('Master data'!$B$2:$CL$999,MATCH($B291,'Master data'!$A$2:$A$999,0),MATCH(H$1,'Master data'!$B$1:$CL$1,0)),"")</f>
        <v>0</v>
      </c>
      <c r="I291" s="7">
        <f>IFERROR(INDEX('Master data'!$B$2:$CL$999,MATCH($B291,'Master data'!$A$2:$A$999,0),MATCH(I$1,'Master data'!$B$1:$CL$1,0)),"")</f>
        <v>-5000</v>
      </c>
      <c r="J291" s="7">
        <f>IFERROR(INDEX('Master data'!$B$2:$CL$999,MATCH($B291,'Master data'!$A$2:$A$999,0),MATCH(J$1,'Master data'!$B$1:$CL$1,0)),"")</f>
        <v>-5000</v>
      </c>
      <c r="K291" s="7">
        <f>IFERROR(INDEX('Master data'!$B$2:$CL$999,MATCH($B291,'Master data'!$A$2:$A$999,0),MATCH(K$1,'Master data'!$B$1:$CL$1,0)),"")</f>
        <v>0</v>
      </c>
      <c r="L291" s="7">
        <f>IFERROR(INDEX('Master data'!$B$2:$CL$999,MATCH($B291,'Master data'!$A$2:$A$999,0),MATCH(L$1,'Master data'!$B$1:$CL$1,0)),"")</f>
        <v>0</v>
      </c>
      <c r="M291" s="5">
        <f>IFERROR(INDEX('Master data'!$B$2:$CL$999,MATCH($B291,'Master data'!$A$2:$A$999,0),MATCH(M$1,'Master data'!$B$1:$CL$1,0)),"")</f>
        <v>1395.4330934039524</v>
      </c>
      <c r="N291" s="28">
        <f>IFERROR(INDEX('Master data'!$B$2:$CL$999,MATCH($B291,'Master data'!$A$2:$A$999,0),MATCH(N$1,'Master data'!$B$1:$CL$1,0)),"")</f>
        <v>0</v>
      </c>
      <c r="O291" s="7">
        <f>IFERROR(INDEX('Master data'!$B$2:$CL$999,MATCH($B291,'Master data'!$A$2:$A$999,0),MATCH(O$1,'Master data'!$B$1:$CL$1,0)),"")</f>
        <v>0</v>
      </c>
      <c r="P291" s="5">
        <f>IFERROR(INDEX('Master data'!$B$2:$CL$999,MATCH($B291,'Master data'!$A$2:$A$999,0),MATCH(P$1,'Master data'!$B$1:$CL$1,0)),"")</f>
        <v>3014000</v>
      </c>
      <c r="Q291" s="5">
        <f>IFERROR(INDEX('Master data'!$B$2:$CL$999,MATCH($B291,'Master data'!$A$2:$A$999,0),MATCH(Q$1,'Master data'!$B$1:$CL$1,0)),"")</f>
        <v>3014000</v>
      </c>
    </row>
    <row r="292" spans="1:17" x14ac:dyDescent="0.3">
      <c r="A292">
        <f t="shared" si="4"/>
        <v>290</v>
      </c>
      <c r="B292" t="str">
        <f>IF('Master data'!A292="","",'Master data'!A292)</f>
        <v>Daniel James</v>
      </c>
      <c r="C292" t="str">
        <f>IFERROR(INDEX('Master data'!$B$2:$CL$999,MATCH($B292,'Master data'!$A$2:$A$999,0),MATCH(C$1,'Master data'!$B$1:$CL$1,0)),"")</f>
        <v>Wales</v>
      </c>
      <c r="D292" t="str">
        <f>IFERROR(INDEX('Master data'!$B$2:$CL$999,MATCH($B292,'Master data'!$A$2:$A$999,0),MATCH(D$1,'Master data'!$B$1:$CL$1,0)),"")</f>
        <v>Midfield</v>
      </c>
      <c r="E292" s="5">
        <f>IFERROR(INDEX('Master data'!$B$2:$CL$999,MATCH($B292,'Master data'!$A$2:$A$999,0),MATCH(E$1,'Master data'!$B$1:$CL$1,0)),"")</f>
        <v>3514000</v>
      </c>
      <c r="F292" s="7">
        <f>IFERROR(INDEX('Master data'!$B$2:$CL$999,MATCH($B292,'Master data'!$A$2:$A$999,0),MATCH(F$1,'Master data'!$B$1:$CL$1,0)),"")</f>
        <v>25497.552637209035</v>
      </c>
      <c r="G292" s="7">
        <f>IFERROR(INDEX('Master data'!$B$2:$CL$999,MATCH($B292,'Master data'!$A$2:$A$999,0),MATCH(G$1,'Master data'!$B$1:$CL$1,0)),"")</f>
        <v>1700.636729551481</v>
      </c>
      <c r="H292" s="7">
        <f>IFERROR(INDEX('Master data'!$B$2:$CL$999,MATCH($B292,'Master data'!$A$2:$A$999,0),MATCH(H$1,'Master data'!$B$1:$CL$1,0)),"")</f>
        <v>0</v>
      </c>
      <c r="I292" s="7">
        <f>IFERROR(INDEX('Master data'!$B$2:$CL$999,MATCH($B292,'Master data'!$A$2:$A$999,0),MATCH(I$1,'Master data'!$B$1:$CL$1,0)),"")</f>
        <v>-5000</v>
      </c>
      <c r="J292" s="7">
        <f>IFERROR(INDEX('Master data'!$B$2:$CL$999,MATCH($B292,'Master data'!$A$2:$A$999,0),MATCH(J$1,'Master data'!$B$1:$CL$1,0)),"")</f>
        <v>-5000</v>
      </c>
      <c r="K292" s="7">
        <f>IFERROR(INDEX('Master data'!$B$2:$CL$999,MATCH($B292,'Master data'!$A$2:$A$999,0),MATCH(K$1,'Master data'!$B$1:$CL$1,0)),"")</f>
        <v>0</v>
      </c>
      <c r="L292" s="7">
        <f>IFERROR(INDEX('Master data'!$B$2:$CL$999,MATCH($B292,'Master data'!$A$2:$A$999,0),MATCH(L$1,'Master data'!$B$1:$CL$1,0)),"")</f>
        <v>0</v>
      </c>
      <c r="M292" s="5">
        <f>IFERROR(INDEX('Master data'!$B$2:$CL$999,MATCH($B292,'Master data'!$A$2:$A$999,0),MATCH(M$1,'Master data'!$B$1:$CL$1,0)),"")</f>
        <v>24162.174654440885</v>
      </c>
      <c r="N292" s="28">
        <f>IFERROR(INDEX('Master data'!$B$2:$CL$999,MATCH($B292,'Master data'!$A$2:$A$999,0),MATCH(N$1,'Master data'!$B$1:$CL$1,0)),"")</f>
        <v>7.0000000000000001E-3</v>
      </c>
      <c r="O292" s="7">
        <f>IFERROR(INDEX('Master data'!$B$2:$CL$999,MATCH($B292,'Master data'!$A$2:$A$999,0),MATCH(O$1,'Master data'!$B$1:$CL$1,0)),"")</f>
        <v>0</v>
      </c>
      <c r="P292" s="5">
        <f>IFERROR(INDEX('Master data'!$B$2:$CL$999,MATCH($B292,'Master data'!$A$2:$A$999,0),MATCH(P$1,'Master data'!$B$1:$CL$1,0)),"")</f>
        <v>3514000</v>
      </c>
      <c r="Q292" s="5">
        <f>IFERROR(INDEX('Master data'!$B$2:$CL$999,MATCH($B292,'Master data'!$A$2:$A$999,0),MATCH(Q$1,'Master data'!$B$1:$CL$1,0)),"")</f>
        <v>3514000</v>
      </c>
    </row>
    <row r="293" spans="1:17" x14ac:dyDescent="0.3">
      <c r="A293">
        <f t="shared" si="4"/>
        <v>291</v>
      </c>
      <c r="B293" t="str">
        <f>IF('Master data'!A293="","",'Master data'!A293)</f>
        <v>David Brooks</v>
      </c>
      <c r="C293" t="str">
        <f>IFERROR(INDEX('Master data'!$B$2:$CL$999,MATCH($B293,'Master data'!$A$2:$A$999,0),MATCH(C$1,'Master data'!$B$1:$CL$1,0)),"")</f>
        <v>Wales</v>
      </c>
      <c r="D293" t="str">
        <f>IFERROR(INDEX('Master data'!$B$2:$CL$999,MATCH($B293,'Master data'!$A$2:$A$999,0),MATCH(D$1,'Master data'!$B$1:$CL$1,0)),"")</f>
        <v>Midfield</v>
      </c>
      <c r="E293" s="5">
        <f>IFERROR(INDEX('Master data'!$B$2:$CL$999,MATCH($B293,'Master data'!$A$2:$A$999,0),MATCH(E$1,'Master data'!$B$1:$CL$1,0)),"")</f>
        <v>3012000</v>
      </c>
      <c r="F293" s="7">
        <f>IFERROR(INDEX('Master data'!$B$2:$CL$999,MATCH($B293,'Master data'!$A$2:$A$999,0),MATCH(F$1,'Master data'!$B$1:$CL$1,0)),"")</f>
        <v>-5000</v>
      </c>
      <c r="G293" s="7">
        <f>IFERROR(INDEX('Master data'!$B$2:$CL$999,MATCH($B293,'Master data'!$A$2:$A$999,0),MATCH(G$1,'Master data'!$B$1:$CL$1,0)),"")</f>
        <v>-5000</v>
      </c>
      <c r="H293" s="7">
        <f>IFERROR(INDEX('Master data'!$B$2:$CL$999,MATCH($B293,'Master data'!$A$2:$A$999,0),MATCH(H$1,'Master data'!$B$1:$CL$1,0)),"")</f>
        <v>0</v>
      </c>
      <c r="I293" s="7">
        <f>IFERROR(INDEX('Master data'!$B$2:$CL$999,MATCH($B293,'Master data'!$A$2:$A$999,0),MATCH(I$1,'Master data'!$B$1:$CL$1,0)),"")</f>
        <v>-5000</v>
      </c>
      <c r="J293" s="7">
        <f>IFERROR(INDEX('Master data'!$B$2:$CL$999,MATCH($B293,'Master data'!$A$2:$A$999,0),MATCH(J$1,'Master data'!$B$1:$CL$1,0)),"")</f>
        <v>-5000</v>
      </c>
      <c r="K293" s="7">
        <f>IFERROR(INDEX('Master data'!$B$2:$CL$999,MATCH($B293,'Master data'!$A$2:$A$999,0),MATCH(K$1,'Master data'!$B$1:$CL$1,0)),"")</f>
        <v>0</v>
      </c>
      <c r="L293" s="7">
        <f>IFERROR(INDEX('Master data'!$B$2:$CL$999,MATCH($B293,'Master data'!$A$2:$A$999,0),MATCH(L$1,'Master data'!$B$1:$CL$1,0)),"")</f>
        <v>0</v>
      </c>
      <c r="M293" s="5">
        <f>IFERROR(INDEX('Master data'!$B$2:$CL$999,MATCH($B293,'Master data'!$A$2:$A$999,0),MATCH(M$1,'Master data'!$B$1:$CL$1,0)),"")</f>
        <v>-10802.469135802468</v>
      </c>
      <c r="N293" s="28">
        <f>IFERROR(INDEX('Master data'!$B$2:$CL$999,MATCH($B293,'Master data'!$A$2:$A$999,0),MATCH(N$1,'Master data'!$B$1:$CL$1,0)),"")</f>
        <v>-4.0000000000000001E-3</v>
      </c>
      <c r="O293" s="7">
        <f>IFERROR(INDEX('Master data'!$B$2:$CL$999,MATCH($B293,'Master data'!$A$2:$A$999,0),MATCH(O$1,'Master data'!$B$1:$CL$1,0)),"")</f>
        <v>0</v>
      </c>
      <c r="P293" s="5">
        <f>IFERROR(INDEX('Master data'!$B$2:$CL$999,MATCH($B293,'Master data'!$A$2:$A$999,0),MATCH(P$1,'Master data'!$B$1:$CL$1,0)),"")</f>
        <v>3012000</v>
      </c>
      <c r="Q293" s="5">
        <f>IFERROR(INDEX('Master data'!$B$2:$CL$999,MATCH($B293,'Master data'!$A$2:$A$999,0),MATCH(Q$1,'Master data'!$B$1:$CL$1,0)),"")</f>
        <v>3012000</v>
      </c>
    </row>
    <row r="294" spans="1:17" x14ac:dyDescent="0.3">
      <c r="A294">
        <f t="shared" si="4"/>
        <v>292</v>
      </c>
      <c r="B294" t="str">
        <f>IF('Master data'!A294="","",'Master data'!A294)</f>
        <v>Viktor Claesson</v>
      </c>
      <c r="C294" t="str">
        <f>IFERROR(INDEX('Master data'!$B$2:$CL$999,MATCH($B294,'Master data'!$A$2:$A$999,0),MATCH(C$1,'Master data'!$B$1:$CL$1,0)),"")</f>
        <v>Sweden</v>
      </c>
      <c r="D294" t="str">
        <f>IFERROR(INDEX('Master data'!$B$2:$CL$999,MATCH($B294,'Master data'!$A$2:$A$999,0),MATCH(D$1,'Master data'!$B$1:$CL$1,0)),"")</f>
        <v>Midfield</v>
      </c>
      <c r="E294" s="5">
        <f>IFERROR(INDEX('Master data'!$B$2:$CL$999,MATCH($B294,'Master data'!$A$2:$A$999,0),MATCH(E$1,'Master data'!$B$1:$CL$1,0)),"")</f>
        <v>4012000</v>
      </c>
      <c r="F294" s="7">
        <f>IFERROR(INDEX('Master data'!$B$2:$CL$999,MATCH($B294,'Master data'!$A$2:$A$999,0),MATCH(F$1,'Master data'!$B$1:$CL$1,0)),"")</f>
        <v>-5000</v>
      </c>
      <c r="G294" s="7">
        <f>IFERROR(INDEX('Master data'!$B$2:$CL$999,MATCH($B294,'Master data'!$A$2:$A$999,0),MATCH(G$1,'Master data'!$B$1:$CL$1,0)),"")</f>
        <v>-5000</v>
      </c>
      <c r="H294" s="7">
        <f>IFERROR(INDEX('Master data'!$B$2:$CL$999,MATCH($B294,'Master data'!$A$2:$A$999,0),MATCH(H$1,'Master data'!$B$1:$CL$1,0)),"")</f>
        <v>0</v>
      </c>
      <c r="I294" s="7">
        <f>IFERROR(INDEX('Master data'!$B$2:$CL$999,MATCH($B294,'Master data'!$A$2:$A$999,0),MATCH(I$1,'Master data'!$B$1:$CL$1,0)),"")</f>
        <v>-5000</v>
      </c>
      <c r="J294" s="7">
        <f>IFERROR(INDEX('Master data'!$B$2:$CL$999,MATCH($B294,'Master data'!$A$2:$A$999,0),MATCH(J$1,'Master data'!$B$1:$CL$1,0)),"")</f>
        <v>-5000</v>
      </c>
      <c r="K294" s="7">
        <f>IFERROR(INDEX('Master data'!$B$2:$CL$999,MATCH($B294,'Master data'!$A$2:$A$999,0),MATCH(K$1,'Master data'!$B$1:$CL$1,0)),"")</f>
        <v>0</v>
      </c>
      <c r="L294" s="7">
        <f>IFERROR(INDEX('Master data'!$B$2:$CL$999,MATCH($B294,'Master data'!$A$2:$A$999,0),MATCH(L$1,'Master data'!$B$1:$CL$1,0)),"")</f>
        <v>0</v>
      </c>
      <c r="M294" s="5">
        <f>IFERROR(INDEX('Master data'!$B$2:$CL$999,MATCH($B294,'Master data'!$A$2:$A$999,0),MATCH(M$1,'Master data'!$B$1:$CL$1,0)),"")</f>
        <v>-10802.469135802468</v>
      </c>
      <c r="N294" s="28">
        <f>IFERROR(INDEX('Master data'!$B$2:$CL$999,MATCH($B294,'Master data'!$A$2:$A$999,0),MATCH(N$1,'Master data'!$B$1:$CL$1,0)),"")</f>
        <v>-3.0000000000000001E-3</v>
      </c>
      <c r="O294" s="7">
        <f>IFERROR(INDEX('Master data'!$B$2:$CL$999,MATCH($B294,'Master data'!$A$2:$A$999,0),MATCH(O$1,'Master data'!$B$1:$CL$1,0)),"")</f>
        <v>0</v>
      </c>
      <c r="P294" s="5">
        <f>IFERROR(INDEX('Master data'!$B$2:$CL$999,MATCH($B294,'Master data'!$A$2:$A$999,0),MATCH(P$1,'Master data'!$B$1:$CL$1,0)),"")</f>
        <v>4012000</v>
      </c>
      <c r="Q294" s="5">
        <f>IFERROR(INDEX('Master data'!$B$2:$CL$999,MATCH($B294,'Master data'!$A$2:$A$999,0),MATCH(Q$1,'Master data'!$B$1:$CL$1,0)),"")</f>
        <v>4012000</v>
      </c>
    </row>
    <row r="295" spans="1:17" x14ac:dyDescent="0.3">
      <c r="A295">
        <f t="shared" si="4"/>
        <v>293</v>
      </c>
      <c r="B295" t="str">
        <f>IF('Master data'!A295="","",'Master data'!A295)</f>
        <v>Marcus Berg</v>
      </c>
      <c r="C295" t="str">
        <f>IFERROR(INDEX('Master data'!$B$2:$CL$999,MATCH($B295,'Master data'!$A$2:$A$999,0),MATCH(C$1,'Master data'!$B$1:$CL$1,0)),"")</f>
        <v>Sweden</v>
      </c>
      <c r="D295" t="str">
        <f>IFERROR(INDEX('Master data'!$B$2:$CL$999,MATCH($B295,'Master data'!$A$2:$A$999,0),MATCH(D$1,'Master data'!$B$1:$CL$1,0)),"")</f>
        <v>Striker</v>
      </c>
      <c r="E295" s="5">
        <f>IFERROR(INDEX('Master data'!$B$2:$CL$999,MATCH($B295,'Master data'!$A$2:$A$999,0),MATCH(E$1,'Master data'!$B$1:$CL$1,0)),"")</f>
        <v>3512000</v>
      </c>
      <c r="F295" s="7">
        <f>IFERROR(INDEX('Master data'!$B$2:$CL$999,MATCH($B295,'Master data'!$A$2:$A$999,0),MATCH(F$1,'Master data'!$B$1:$CL$1,0)),"")</f>
        <v>51704.473859479796</v>
      </c>
      <c r="G295" s="7">
        <f>IFERROR(INDEX('Master data'!$B$2:$CL$999,MATCH($B295,'Master data'!$A$2:$A$999,0),MATCH(G$1,'Master data'!$B$1:$CL$1,0)),"")</f>
        <v>39634.727270096089</v>
      </c>
      <c r="H295" s="7">
        <f>IFERROR(INDEX('Master data'!$B$2:$CL$999,MATCH($B295,'Master data'!$A$2:$A$999,0),MATCH(H$1,'Master data'!$B$1:$CL$1,0)),"")</f>
        <v>0</v>
      </c>
      <c r="I295" s="7">
        <f>IFERROR(INDEX('Master data'!$B$2:$CL$999,MATCH($B295,'Master data'!$A$2:$A$999,0),MATCH(I$1,'Master data'!$B$1:$CL$1,0)),"")</f>
        <v>17209.054846933213</v>
      </c>
      <c r="J295" s="7">
        <f>IFERROR(INDEX('Master data'!$B$2:$CL$999,MATCH($B295,'Master data'!$A$2:$A$999,0),MATCH(J$1,'Master data'!$B$1:$CL$1,0)),"")</f>
        <v>-5000</v>
      </c>
      <c r="K295" s="7">
        <f>IFERROR(INDEX('Master data'!$B$2:$CL$999,MATCH($B295,'Master data'!$A$2:$A$999,0),MATCH(K$1,'Master data'!$B$1:$CL$1,0)),"")</f>
        <v>0</v>
      </c>
      <c r="L295" s="7">
        <f>IFERROR(INDEX('Master data'!$B$2:$CL$999,MATCH($B295,'Master data'!$A$2:$A$999,0),MATCH(L$1,'Master data'!$B$1:$CL$1,0)),"")</f>
        <v>0</v>
      </c>
      <c r="M295" s="5">
        <f>IFERROR(INDEX('Master data'!$B$2:$CL$999,MATCH($B295,'Master data'!$A$2:$A$999,0),MATCH(M$1,'Master data'!$B$1:$CL$1,0)),"")</f>
        <v>82238.950265795662</v>
      </c>
      <c r="N295" s="28">
        <f>IFERROR(INDEX('Master data'!$B$2:$CL$999,MATCH($B295,'Master data'!$A$2:$A$999,0),MATCH(N$1,'Master data'!$B$1:$CL$1,0)),"")</f>
        <v>2.3E-2</v>
      </c>
      <c r="O295" s="7">
        <f>IFERROR(INDEX('Master data'!$B$2:$CL$999,MATCH($B295,'Master data'!$A$2:$A$999,0),MATCH(O$1,'Master data'!$B$1:$CL$1,0)),"")</f>
        <v>0</v>
      </c>
      <c r="P295" s="5">
        <f>IFERROR(INDEX('Master data'!$B$2:$CL$999,MATCH($B295,'Master data'!$A$2:$A$999,0),MATCH(P$1,'Master data'!$B$1:$CL$1,0)),"")</f>
        <v>3512000</v>
      </c>
      <c r="Q295" s="5">
        <f>IFERROR(INDEX('Master data'!$B$2:$CL$999,MATCH($B295,'Master data'!$A$2:$A$999,0),MATCH(Q$1,'Master data'!$B$1:$CL$1,0)),"")</f>
        <v>3512000</v>
      </c>
    </row>
    <row r="296" spans="1:17" x14ac:dyDescent="0.3">
      <c r="A296">
        <f t="shared" si="4"/>
        <v>294</v>
      </c>
      <c r="B296" t="str">
        <f>IF('Master data'!A296="","",'Master data'!A296)</f>
        <v>Wojciech Szczesny</v>
      </c>
      <c r="C296" t="str">
        <f>IFERROR(INDEX('Master data'!$B$2:$CL$999,MATCH($B296,'Master data'!$A$2:$A$999,0),MATCH(C$1,'Master data'!$B$1:$CL$1,0)),"")</f>
        <v>Poland</v>
      </c>
      <c r="D296" t="str">
        <f>IFERROR(INDEX('Master data'!$B$2:$CL$999,MATCH($B296,'Master data'!$A$2:$A$999,0),MATCH(D$1,'Master data'!$B$1:$CL$1,0)),"")</f>
        <v>Goalkeeper</v>
      </c>
      <c r="E296" s="5">
        <f>IFERROR(INDEX('Master data'!$B$2:$CL$999,MATCH($B296,'Master data'!$A$2:$A$999,0),MATCH(E$1,'Master data'!$B$1:$CL$1,0)),"")</f>
        <v>3916000</v>
      </c>
      <c r="F296" s="7">
        <f>IFERROR(INDEX('Master data'!$B$2:$CL$999,MATCH($B296,'Master data'!$A$2:$A$999,0),MATCH(F$1,'Master data'!$B$1:$CL$1,0)),"")</f>
        <v>17276.466968919056</v>
      </c>
      <c r="G296" s="7">
        <f>IFERROR(INDEX('Master data'!$B$2:$CL$999,MATCH($B296,'Master data'!$A$2:$A$999,0),MATCH(G$1,'Master data'!$B$1:$CL$1,0)),"")</f>
        <v>45460.399610911838</v>
      </c>
      <c r="H296" s="7">
        <f>IFERROR(INDEX('Master data'!$B$2:$CL$999,MATCH($B296,'Master data'!$A$2:$A$999,0),MATCH(H$1,'Master data'!$B$1:$CL$1,0)),"")</f>
        <v>0</v>
      </c>
      <c r="I296" s="7">
        <f>IFERROR(INDEX('Master data'!$B$2:$CL$999,MATCH($B296,'Master data'!$A$2:$A$999,0),MATCH(I$1,'Master data'!$B$1:$CL$1,0)),"")</f>
        <v>-5000</v>
      </c>
      <c r="J296" s="7">
        <f>IFERROR(INDEX('Master data'!$B$2:$CL$999,MATCH($B296,'Master data'!$A$2:$A$999,0),MATCH(J$1,'Master data'!$B$1:$CL$1,0)),"")</f>
        <v>-5000</v>
      </c>
      <c r="K296" s="7">
        <f>IFERROR(INDEX('Master data'!$B$2:$CL$999,MATCH($B296,'Master data'!$A$2:$A$999,0),MATCH(K$1,'Master data'!$B$1:$CL$1,0)),"")</f>
        <v>0</v>
      </c>
      <c r="L296" s="7">
        <f>IFERROR(INDEX('Master data'!$B$2:$CL$999,MATCH($B296,'Master data'!$A$2:$A$999,0),MATCH(L$1,'Master data'!$B$1:$CL$1,0)),"")</f>
        <v>0</v>
      </c>
      <c r="M296" s="5">
        <f>IFERROR(INDEX('Master data'!$B$2:$CL$999,MATCH($B296,'Master data'!$A$2:$A$999,0),MATCH(M$1,'Master data'!$B$1:$CL$1,0)),"")</f>
        <v>45114.264240391145</v>
      </c>
      <c r="N296" s="28">
        <f>IFERROR(INDEX('Master data'!$B$2:$CL$999,MATCH($B296,'Master data'!$A$2:$A$999,0),MATCH(N$1,'Master data'!$B$1:$CL$1,0)),"")</f>
        <v>1.2E-2</v>
      </c>
      <c r="O296" s="7">
        <f>IFERROR(INDEX('Master data'!$B$2:$CL$999,MATCH($B296,'Master data'!$A$2:$A$999,0),MATCH(O$1,'Master data'!$B$1:$CL$1,0)),"")</f>
        <v>0</v>
      </c>
      <c r="P296" s="5">
        <f>IFERROR(INDEX('Master data'!$B$2:$CL$999,MATCH($B296,'Master data'!$A$2:$A$999,0),MATCH(P$1,'Master data'!$B$1:$CL$1,0)),"")</f>
        <v>3916000</v>
      </c>
      <c r="Q296" s="5">
        <f>IFERROR(INDEX('Master data'!$B$2:$CL$999,MATCH($B296,'Master data'!$A$2:$A$999,0),MATCH(Q$1,'Master data'!$B$1:$CL$1,0)),"")</f>
        <v>3916000</v>
      </c>
    </row>
    <row r="297" spans="1:17" x14ac:dyDescent="0.3">
      <c r="A297">
        <f t="shared" si="4"/>
        <v>295</v>
      </c>
      <c r="B297" t="str">
        <f>IF('Master data'!A297="","",'Master data'!A297)</f>
        <v>Piotr Zielinski</v>
      </c>
      <c r="C297" t="str">
        <f>IFERROR(INDEX('Master data'!$B$2:$CL$999,MATCH($B297,'Master data'!$A$2:$A$999,0),MATCH(C$1,'Master data'!$B$1:$CL$1,0)),"")</f>
        <v>Poland</v>
      </c>
      <c r="D297" t="str">
        <f>IFERROR(INDEX('Master data'!$B$2:$CL$999,MATCH($B297,'Master data'!$A$2:$A$999,0),MATCH(D$1,'Master data'!$B$1:$CL$1,0)),"")</f>
        <v>Midfield</v>
      </c>
      <c r="E297" s="5">
        <f>IFERROR(INDEX('Master data'!$B$2:$CL$999,MATCH($B297,'Master data'!$A$2:$A$999,0),MATCH(E$1,'Master data'!$B$1:$CL$1,0)),"")</f>
        <v>3986000</v>
      </c>
      <c r="F297" s="7">
        <f>IFERROR(INDEX('Master data'!$B$2:$CL$999,MATCH($B297,'Master data'!$A$2:$A$999,0),MATCH(F$1,'Master data'!$B$1:$CL$1,0)),"")</f>
        <v>8199.0332338551289</v>
      </c>
      <c r="G297" s="7">
        <f>IFERROR(INDEX('Master data'!$B$2:$CL$999,MATCH($B297,'Master data'!$A$2:$A$999,0),MATCH(G$1,'Master data'!$B$1:$CL$1,0)),"")</f>
        <v>47582.506365152243</v>
      </c>
      <c r="H297" s="7">
        <f>IFERROR(INDEX('Master data'!$B$2:$CL$999,MATCH($B297,'Master data'!$A$2:$A$999,0),MATCH(H$1,'Master data'!$B$1:$CL$1,0)),"")</f>
        <v>0</v>
      </c>
      <c r="I297" s="7">
        <f>IFERROR(INDEX('Master data'!$B$2:$CL$999,MATCH($B297,'Master data'!$A$2:$A$999,0),MATCH(I$1,'Master data'!$B$1:$CL$1,0)),"")</f>
        <v>-5000</v>
      </c>
      <c r="J297" s="7">
        <f>IFERROR(INDEX('Master data'!$B$2:$CL$999,MATCH($B297,'Master data'!$A$2:$A$999,0),MATCH(J$1,'Master data'!$B$1:$CL$1,0)),"")</f>
        <v>-5000</v>
      </c>
      <c r="K297" s="7">
        <f>IFERROR(INDEX('Master data'!$B$2:$CL$999,MATCH($B297,'Master data'!$A$2:$A$999,0),MATCH(K$1,'Master data'!$B$1:$CL$1,0)),"")</f>
        <v>0</v>
      </c>
      <c r="L297" s="7">
        <f>IFERROR(INDEX('Master data'!$B$2:$CL$999,MATCH($B297,'Master data'!$A$2:$A$999,0),MATCH(L$1,'Master data'!$B$1:$CL$1,0)),"")</f>
        <v>0</v>
      </c>
      <c r="M297" s="5">
        <f>IFERROR(INDEX('Master data'!$B$2:$CL$999,MATCH($B297,'Master data'!$A$2:$A$999,0),MATCH(M$1,'Master data'!$B$1:$CL$1,0)),"")</f>
        <v>37451.568341487487</v>
      </c>
      <c r="N297" s="28">
        <f>IFERROR(INDEX('Master data'!$B$2:$CL$999,MATCH($B297,'Master data'!$A$2:$A$999,0),MATCH(N$1,'Master data'!$B$1:$CL$1,0)),"")</f>
        <v>8.9999999999999993E-3</v>
      </c>
      <c r="O297" s="7">
        <f>IFERROR(INDEX('Master data'!$B$2:$CL$999,MATCH($B297,'Master data'!$A$2:$A$999,0),MATCH(O$1,'Master data'!$B$1:$CL$1,0)),"")</f>
        <v>0</v>
      </c>
      <c r="P297" s="5">
        <f>IFERROR(INDEX('Master data'!$B$2:$CL$999,MATCH($B297,'Master data'!$A$2:$A$999,0),MATCH(P$1,'Master data'!$B$1:$CL$1,0)),"")</f>
        <v>3986000</v>
      </c>
      <c r="Q297" s="5">
        <f>IFERROR(INDEX('Master data'!$B$2:$CL$999,MATCH($B297,'Master data'!$A$2:$A$999,0),MATCH(Q$1,'Master data'!$B$1:$CL$1,0)),"")</f>
        <v>3986000</v>
      </c>
    </row>
    <row r="298" spans="1:17" x14ac:dyDescent="0.3">
      <c r="A298">
        <f t="shared" si="4"/>
        <v>296</v>
      </c>
      <c r="B298" t="str">
        <f>IF('Master data'!A298="","",'Master data'!A298)</f>
        <v>Enis Bardhi</v>
      </c>
      <c r="C298" t="str">
        <f>IFERROR(INDEX('Master data'!$B$2:$CL$999,MATCH($B298,'Master data'!$A$2:$A$999,0),MATCH(C$1,'Master data'!$B$1:$CL$1,0)),"")</f>
        <v>North Macedonia</v>
      </c>
      <c r="D298" t="str">
        <f>IFERROR(INDEX('Master data'!$B$2:$CL$999,MATCH($B298,'Master data'!$A$2:$A$999,0),MATCH(D$1,'Master data'!$B$1:$CL$1,0)),"")</f>
        <v>Midfield</v>
      </c>
      <c r="E298" s="5">
        <f>IFERROR(INDEX('Master data'!$B$2:$CL$999,MATCH($B298,'Master data'!$A$2:$A$999,0),MATCH(E$1,'Master data'!$B$1:$CL$1,0)),"")</f>
        <v>2486000</v>
      </c>
      <c r="F298" s="7">
        <f>IFERROR(INDEX('Master data'!$B$2:$CL$999,MATCH($B298,'Master data'!$A$2:$A$999,0),MATCH(F$1,'Master data'!$B$1:$CL$1,0)),"")</f>
        <v>10735.178353907679</v>
      </c>
      <c r="G298" s="7">
        <f>IFERROR(INDEX('Master data'!$B$2:$CL$999,MATCH($B298,'Master data'!$A$2:$A$999,0),MATCH(G$1,'Master data'!$B$1:$CL$1,0)),"")</f>
        <v>-11350.344485999492</v>
      </c>
      <c r="H298" s="7">
        <f>IFERROR(INDEX('Master data'!$B$2:$CL$999,MATCH($B298,'Master data'!$A$2:$A$999,0),MATCH(H$1,'Master data'!$B$1:$CL$1,0)),"")</f>
        <v>0</v>
      </c>
      <c r="I298" s="7">
        <f>IFERROR(INDEX('Master data'!$B$2:$CL$999,MATCH($B298,'Master data'!$A$2:$A$999,0),MATCH(I$1,'Master data'!$B$1:$CL$1,0)),"")</f>
        <v>-5000</v>
      </c>
      <c r="J298" s="7">
        <f>IFERROR(INDEX('Master data'!$B$2:$CL$999,MATCH($B298,'Master data'!$A$2:$A$999,0),MATCH(J$1,'Master data'!$B$1:$CL$1,0)),"")</f>
        <v>-5000</v>
      </c>
      <c r="K298" s="7">
        <f>IFERROR(INDEX('Master data'!$B$2:$CL$999,MATCH($B298,'Master data'!$A$2:$A$999,0),MATCH(K$1,'Master data'!$B$1:$CL$1,0)),"")</f>
        <v>0</v>
      </c>
      <c r="L298" s="7">
        <f>IFERROR(INDEX('Master data'!$B$2:$CL$999,MATCH($B298,'Master data'!$A$2:$A$999,0),MATCH(L$1,'Master data'!$B$1:$CL$1,0)),"")</f>
        <v>0</v>
      </c>
      <c r="M298" s="5">
        <f>IFERROR(INDEX('Master data'!$B$2:$CL$999,MATCH($B298,'Master data'!$A$2:$A$999,0),MATCH(M$1,'Master data'!$B$1:$CL$1,0)),"")</f>
        <v>699.14622743888208</v>
      </c>
      <c r="N298" s="28">
        <f>IFERROR(INDEX('Master data'!$B$2:$CL$999,MATCH($B298,'Master data'!$A$2:$A$999,0),MATCH(N$1,'Master data'!$B$1:$CL$1,0)),"")</f>
        <v>0</v>
      </c>
      <c r="O298" s="7">
        <f>IFERROR(INDEX('Master data'!$B$2:$CL$999,MATCH($B298,'Master data'!$A$2:$A$999,0),MATCH(O$1,'Master data'!$B$1:$CL$1,0)),"")</f>
        <v>0</v>
      </c>
      <c r="P298" s="5">
        <f>IFERROR(INDEX('Master data'!$B$2:$CL$999,MATCH($B298,'Master data'!$A$2:$A$999,0),MATCH(P$1,'Master data'!$B$1:$CL$1,0)),"")</f>
        <v>2486000</v>
      </c>
      <c r="Q298" s="5">
        <f>IFERROR(INDEX('Master data'!$B$2:$CL$999,MATCH($B298,'Master data'!$A$2:$A$999,0),MATCH(Q$1,'Master data'!$B$1:$CL$1,0)),"")</f>
        <v>2486000</v>
      </c>
    </row>
    <row r="299" spans="1:17" x14ac:dyDescent="0.3">
      <c r="A299">
        <f t="shared" si="4"/>
        <v>297</v>
      </c>
      <c r="B299" t="str">
        <f>IF('Master data'!A299="","",'Master data'!A299)</f>
        <v>Elif Elmas</v>
      </c>
      <c r="C299" t="str">
        <f>IFERROR(INDEX('Master data'!$B$2:$CL$999,MATCH($B299,'Master data'!$A$2:$A$999,0),MATCH(C$1,'Master data'!$B$1:$CL$1,0)),"")</f>
        <v>North Macedonia</v>
      </c>
      <c r="D299" t="str">
        <f>IFERROR(INDEX('Master data'!$B$2:$CL$999,MATCH($B299,'Master data'!$A$2:$A$999,0),MATCH(D$1,'Master data'!$B$1:$CL$1,0)),"")</f>
        <v>Midfield</v>
      </c>
      <c r="E299" s="5">
        <f>IFERROR(INDEX('Master data'!$B$2:$CL$999,MATCH($B299,'Master data'!$A$2:$A$999,0),MATCH(E$1,'Master data'!$B$1:$CL$1,0)),"")</f>
        <v>2478000</v>
      </c>
      <c r="F299" s="7">
        <f>IFERROR(INDEX('Master data'!$B$2:$CL$999,MATCH($B299,'Master data'!$A$2:$A$999,0),MATCH(F$1,'Master data'!$B$1:$CL$1,0)),"")</f>
        <v>25665.003842209961</v>
      </c>
      <c r="G299" s="7">
        <f>IFERROR(INDEX('Master data'!$B$2:$CL$999,MATCH($B299,'Master data'!$A$2:$A$999,0),MATCH(G$1,'Master data'!$B$1:$CL$1,0)),"")</f>
        <v>-980.53145184295499</v>
      </c>
      <c r="H299" s="7">
        <f>IFERROR(INDEX('Master data'!$B$2:$CL$999,MATCH($B299,'Master data'!$A$2:$A$999,0),MATCH(H$1,'Master data'!$B$1:$CL$1,0)),"")</f>
        <v>0</v>
      </c>
      <c r="I299" s="7">
        <f>IFERROR(INDEX('Master data'!$B$2:$CL$999,MATCH($B299,'Master data'!$A$2:$A$999,0),MATCH(I$1,'Master data'!$B$1:$CL$1,0)),"")</f>
        <v>-5000</v>
      </c>
      <c r="J299" s="7">
        <f>IFERROR(INDEX('Master data'!$B$2:$CL$999,MATCH($B299,'Master data'!$A$2:$A$999,0),MATCH(J$1,'Master data'!$B$1:$CL$1,0)),"")</f>
        <v>-5000</v>
      </c>
      <c r="K299" s="7">
        <f>IFERROR(INDEX('Master data'!$B$2:$CL$999,MATCH($B299,'Master data'!$A$2:$A$999,0),MATCH(K$1,'Master data'!$B$1:$CL$1,0)),"")</f>
        <v>0</v>
      </c>
      <c r="L299" s="7">
        <f>IFERROR(INDEX('Master data'!$B$2:$CL$999,MATCH($B299,'Master data'!$A$2:$A$999,0),MATCH(L$1,'Master data'!$B$1:$CL$1,0)),"")</f>
        <v>0</v>
      </c>
      <c r="M299" s="5">
        <f>IFERROR(INDEX('Master data'!$B$2:$CL$999,MATCH($B299,'Master data'!$A$2:$A$999,0),MATCH(M$1,'Master data'!$B$1:$CL$1,0)),"")</f>
        <v>22542.180405178853</v>
      </c>
      <c r="N299" s="28">
        <f>IFERROR(INDEX('Master data'!$B$2:$CL$999,MATCH($B299,'Master data'!$A$2:$A$999,0),MATCH(N$1,'Master data'!$B$1:$CL$1,0)),"")</f>
        <v>8.9999999999999993E-3</v>
      </c>
      <c r="O299" s="7">
        <f>IFERROR(INDEX('Master data'!$B$2:$CL$999,MATCH($B299,'Master data'!$A$2:$A$999,0),MATCH(O$1,'Master data'!$B$1:$CL$1,0)),"")</f>
        <v>0</v>
      </c>
      <c r="P299" s="5">
        <f>IFERROR(INDEX('Master data'!$B$2:$CL$999,MATCH($B299,'Master data'!$A$2:$A$999,0),MATCH(P$1,'Master data'!$B$1:$CL$1,0)),"")</f>
        <v>2478000</v>
      </c>
      <c r="Q299" s="5">
        <f>IFERROR(INDEX('Master data'!$B$2:$CL$999,MATCH($B299,'Master data'!$A$2:$A$999,0),MATCH(Q$1,'Master data'!$B$1:$CL$1,0)),"")</f>
        <v>2478000</v>
      </c>
    </row>
    <row r="300" spans="1:17" x14ac:dyDescent="0.3">
      <c r="A300">
        <f t="shared" si="4"/>
        <v>298</v>
      </c>
      <c r="B300" t="str">
        <f>IF('Master data'!A300="","",'Master data'!A300)</f>
        <v>Ivan Trichkovski</v>
      </c>
      <c r="C300" t="str">
        <f>IFERROR(INDEX('Master data'!$B$2:$CL$999,MATCH($B300,'Master data'!$A$2:$A$999,0),MATCH(C$1,'Master data'!$B$1:$CL$1,0)),"")</f>
        <v>North Macedonia</v>
      </c>
      <c r="D300" t="str">
        <f>IFERROR(INDEX('Master data'!$B$2:$CL$999,MATCH($B300,'Master data'!$A$2:$A$999,0),MATCH(D$1,'Master data'!$B$1:$CL$1,0)),"")</f>
        <v>Striker</v>
      </c>
      <c r="E300" s="5">
        <f>IFERROR(INDEX('Master data'!$B$2:$CL$999,MATCH($B300,'Master data'!$A$2:$A$999,0),MATCH(E$1,'Master data'!$B$1:$CL$1,0)),"")</f>
        <v>1984000</v>
      </c>
      <c r="F300" s="7">
        <f>IFERROR(INDEX('Master data'!$B$2:$CL$999,MATCH($B300,'Master data'!$A$2:$A$999,0),MATCH(F$1,'Master data'!$B$1:$CL$1,0)),"")</f>
        <v>-5000</v>
      </c>
      <c r="G300" s="7">
        <f>IFERROR(INDEX('Master data'!$B$2:$CL$999,MATCH($B300,'Master data'!$A$2:$A$999,0),MATCH(G$1,'Master data'!$B$1:$CL$1,0)),"")</f>
        <v>-5000</v>
      </c>
      <c r="H300" s="7">
        <f>IFERROR(INDEX('Master data'!$B$2:$CL$999,MATCH($B300,'Master data'!$A$2:$A$999,0),MATCH(H$1,'Master data'!$B$1:$CL$1,0)),"")</f>
        <v>0</v>
      </c>
      <c r="I300" s="7">
        <f>IFERROR(INDEX('Master data'!$B$2:$CL$999,MATCH($B300,'Master data'!$A$2:$A$999,0),MATCH(I$1,'Master data'!$B$1:$CL$1,0)),"")</f>
        <v>-5000</v>
      </c>
      <c r="J300" s="7">
        <f>IFERROR(INDEX('Master data'!$B$2:$CL$999,MATCH($B300,'Master data'!$A$2:$A$999,0),MATCH(J$1,'Master data'!$B$1:$CL$1,0)),"")</f>
        <v>-5000</v>
      </c>
      <c r="K300" s="7">
        <f>IFERROR(INDEX('Master data'!$B$2:$CL$999,MATCH($B300,'Master data'!$A$2:$A$999,0),MATCH(K$1,'Master data'!$B$1:$CL$1,0)),"")</f>
        <v>0</v>
      </c>
      <c r="L300" s="7">
        <f>IFERROR(INDEX('Master data'!$B$2:$CL$999,MATCH($B300,'Master data'!$A$2:$A$999,0),MATCH(L$1,'Master data'!$B$1:$CL$1,0)),"")</f>
        <v>0</v>
      </c>
      <c r="M300" s="5">
        <f>IFERROR(INDEX('Master data'!$B$2:$CL$999,MATCH($B300,'Master data'!$A$2:$A$999,0),MATCH(M$1,'Master data'!$B$1:$CL$1,0)),"")</f>
        <v>-10802.469135802468</v>
      </c>
      <c r="N300" s="28">
        <f>IFERROR(INDEX('Master data'!$B$2:$CL$999,MATCH($B300,'Master data'!$A$2:$A$999,0),MATCH(N$1,'Master data'!$B$1:$CL$1,0)),"")</f>
        <v>-5.0000000000000001E-3</v>
      </c>
      <c r="O300" s="7">
        <f>IFERROR(INDEX('Master data'!$B$2:$CL$999,MATCH($B300,'Master data'!$A$2:$A$999,0),MATCH(O$1,'Master data'!$B$1:$CL$1,0)),"")</f>
        <v>0</v>
      </c>
      <c r="P300" s="5">
        <f>IFERROR(INDEX('Master data'!$B$2:$CL$999,MATCH($B300,'Master data'!$A$2:$A$999,0),MATCH(P$1,'Master data'!$B$1:$CL$1,0)),"")</f>
        <v>1984000</v>
      </c>
      <c r="Q300" s="5">
        <f>IFERROR(INDEX('Master data'!$B$2:$CL$999,MATCH($B300,'Master data'!$A$2:$A$999,0),MATCH(Q$1,'Master data'!$B$1:$CL$1,0)),"")</f>
        <v>1984000</v>
      </c>
    </row>
    <row r="301" spans="1:17" x14ac:dyDescent="0.3">
      <c r="A301">
        <f t="shared" si="4"/>
        <v>299</v>
      </c>
      <c r="B301" t="str">
        <f>IF('Master data'!A301="","",'Master data'!A301)</f>
        <v>Yann Sommer</v>
      </c>
      <c r="C301" t="str">
        <f>IFERROR(INDEX('Master data'!$B$2:$CL$999,MATCH($B301,'Master data'!$A$2:$A$999,0),MATCH(C$1,'Master data'!$B$1:$CL$1,0)),"")</f>
        <v>Switzerland</v>
      </c>
      <c r="D301" t="str">
        <f>IFERROR(INDEX('Master data'!$B$2:$CL$999,MATCH($B301,'Master data'!$A$2:$A$999,0),MATCH(D$1,'Master data'!$B$1:$CL$1,0)),"")</f>
        <v>Goalkeeper</v>
      </c>
      <c r="E301" s="5">
        <f>IFERROR(INDEX('Master data'!$B$2:$CL$999,MATCH($B301,'Master data'!$A$2:$A$999,0),MATCH(E$1,'Master data'!$B$1:$CL$1,0)),"")</f>
        <v>4019000</v>
      </c>
      <c r="F301" s="7">
        <f>IFERROR(INDEX('Master data'!$B$2:$CL$999,MATCH($B301,'Master data'!$A$2:$A$999,0),MATCH(F$1,'Master data'!$B$1:$CL$1,0)),"")</f>
        <v>23739.548830525076</v>
      </c>
      <c r="G301" s="7">
        <f>IFERROR(INDEX('Master data'!$B$2:$CL$999,MATCH($B301,'Master data'!$A$2:$A$999,0),MATCH(G$1,'Master data'!$B$1:$CL$1,0)),"")</f>
        <v>52122.915707948443</v>
      </c>
      <c r="H301" s="7">
        <f>IFERROR(INDEX('Master data'!$B$2:$CL$999,MATCH($B301,'Master data'!$A$2:$A$999,0),MATCH(H$1,'Master data'!$B$1:$CL$1,0)),"")</f>
        <v>0</v>
      </c>
      <c r="I301" s="7">
        <f>IFERROR(INDEX('Master data'!$B$2:$CL$999,MATCH($B301,'Master data'!$A$2:$A$999,0),MATCH(I$1,'Master data'!$B$1:$CL$1,0)),"")</f>
        <v>5850.1399588954337</v>
      </c>
      <c r="J301" s="7">
        <f>IFERROR(INDEX('Master data'!$B$2:$CL$999,MATCH($B301,'Master data'!$A$2:$A$999,0),MATCH(J$1,'Master data'!$B$1:$CL$1,0)),"")</f>
        <v>-5000</v>
      </c>
      <c r="K301" s="7">
        <f>IFERROR(INDEX('Master data'!$B$2:$CL$999,MATCH($B301,'Master data'!$A$2:$A$999,0),MATCH(K$1,'Master data'!$B$1:$CL$1,0)),"")</f>
        <v>0</v>
      </c>
      <c r="L301" s="7">
        <f>IFERROR(INDEX('Master data'!$B$2:$CL$999,MATCH($B301,'Master data'!$A$2:$A$999,0),MATCH(L$1,'Master data'!$B$1:$CL$1,0)),"")</f>
        <v>0</v>
      </c>
      <c r="M301" s="5">
        <f>IFERROR(INDEX('Master data'!$B$2:$CL$999,MATCH($B301,'Master data'!$A$2:$A$999,0),MATCH(M$1,'Master data'!$B$1:$CL$1,0)),"")</f>
        <v>59233.879784138735</v>
      </c>
      <c r="N301" s="28">
        <f>IFERROR(INDEX('Master data'!$B$2:$CL$999,MATCH($B301,'Master data'!$A$2:$A$999,0),MATCH(N$1,'Master data'!$B$1:$CL$1,0)),"")</f>
        <v>1.4999999999999999E-2</v>
      </c>
      <c r="O301" s="7">
        <f>IFERROR(INDEX('Master data'!$B$2:$CL$999,MATCH($B301,'Master data'!$A$2:$A$999,0),MATCH(O$1,'Master data'!$B$1:$CL$1,0)),"")</f>
        <v>0</v>
      </c>
      <c r="P301" s="5">
        <f>IFERROR(INDEX('Master data'!$B$2:$CL$999,MATCH($B301,'Master data'!$A$2:$A$999,0),MATCH(P$1,'Master data'!$B$1:$CL$1,0)),"")</f>
        <v>4019000</v>
      </c>
      <c r="Q301" s="5">
        <f>IFERROR(INDEX('Master data'!$B$2:$CL$999,MATCH($B301,'Master data'!$A$2:$A$999,0),MATCH(Q$1,'Master data'!$B$1:$CL$1,0)),"")</f>
        <v>4019000</v>
      </c>
    </row>
    <row r="302" spans="1:17" x14ac:dyDescent="0.3">
      <c r="A302">
        <f t="shared" si="4"/>
        <v>300</v>
      </c>
      <c r="B302" t="str">
        <f>IF('Master data'!A302="","",'Master data'!A302)</f>
        <v>Ricardo Rodríguez</v>
      </c>
      <c r="C302" t="str">
        <f>IFERROR(INDEX('Master data'!$B$2:$CL$999,MATCH($B302,'Master data'!$A$2:$A$999,0),MATCH(C$1,'Master data'!$B$1:$CL$1,0)),"")</f>
        <v>Switzerland</v>
      </c>
      <c r="D302" t="str">
        <f>IFERROR(INDEX('Master data'!$B$2:$CL$999,MATCH($B302,'Master data'!$A$2:$A$999,0),MATCH(D$1,'Master data'!$B$1:$CL$1,0)),"")</f>
        <v>Defense</v>
      </c>
      <c r="E302" s="5">
        <f>IFERROR(INDEX('Master data'!$B$2:$CL$999,MATCH($B302,'Master data'!$A$2:$A$999,0),MATCH(E$1,'Master data'!$B$1:$CL$1,0)),"")</f>
        <v>3514000</v>
      </c>
      <c r="F302" s="7">
        <f>IFERROR(INDEX('Master data'!$B$2:$CL$999,MATCH($B302,'Master data'!$A$2:$A$999,0),MATCH(F$1,'Master data'!$B$1:$CL$1,0)),"")</f>
        <v>9985.910152905506</v>
      </c>
      <c r="G302" s="7">
        <f>IFERROR(INDEX('Master data'!$B$2:$CL$999,MATCH($B302,'Master data'!$A$2:$A$999,0),MATCH(G$1,'Master data'!$B$1:$CL$1,0)),"")</f>
        <v>45872.827871516783</v>
      </c>
      <c r="H302" s="7">
        <f>IFERROR(INDEX('Master data'!$B$2:$CL$999,MATCH($B302,'Master data'!$A$2:$A$999,0),MATCH(H$1,'Master data'!$B$1:$CL$1,0)),"")</f>
        <v>0</v>
      </c>
      <c r="I302" s="7">
        <f>IFERROR(INDEX('Master data'!$B$2:$CL$999,MATCH($B302,'Master data'!$A$2:$A$999,0),MATCH(I$1,'Master data'!$B$1:$CL$1,0)),"")</f>
        <v>2062.1487406916876</v>
      </c>
      <c r="J302" s="7">
        <f>IFERROR(INDEX('Master data'!$B$2:$CL$999,MATCH($B302,'Master data'!$A$2:$A$999,0),MATCH(J$1,'Master data'!$B$1:$CL$1,0)),"")</f>
        <v>-5000</v>
      </c>
      <c r="K302" s="7">
        <f>IFERROR(INDEX('Master data'!$B$2:$CL$999,MATCH($B302,'Master data'!$A$2:$A$999,0),MATCH(K$1,'Master data'!$B$1:$CL$1,0)),"")</f>
        <v>0</v>
      </c>
      <c r="L302" s="7">
        <f>IFERROR(INDEX('Master data'!$B$2:$CL$999,MATCH($B302,'Master data'!$A$2:$A$999,0),MATCH(L$1,'Master data'!$B$1:$CL$1,0)),"")</f>
        <v>0</v>
      </c>
      <c r="M302" s="5">
        <f>IFERROR(INDEX('Master data'!$B$2:$CL$999,MATCH($B302,'Master data'!$A$2:$A$999,0),MATCH(M$1,'Master data'!$B$1:$CL$1,0)),"")</f>
        <v>40191.148113874726</v>
      </c>
      <c r="N302" s="28">
        <f>IFERROR(INDEX('Master data'!$B$2:$CL$999,MATCH($B302,'Master data'!$A$2:$A$999,0),MATCH(N$1,'Master data'!$B$1:$CL$1,0)),"")</f>
        <v>1.0999999999999999E-2</v>
      </c>
      <c r="O302" s="7">
        <f>IFERROR(INDEX('Master data'!$B$2:$CL$999,MATCH($B302,'Master data'!$A$2:$A$999,0),MATCH(O$1,'Master data'!$B$1:$CL$1,0)),"")</f>
        <v>0</v>
      </c>
      <c r="P302" s="5">
        <f>IFERROR(INDEX('Master data'!$B$2:$CL$999,MATCH($B302,'Master data'!$A$2:$A$999,0),MATCH(P$1,'Master data'!$B$1:$CL$1,0)),"")</f>
        <v>3514000</v>
      </c>
      <c r="Q302" s="5">
        <f>IFERROR(INDEX('Master data'!$B$2:$CL$999,MATCH($B302,'Master data'!$A$2:$A$999,0),MATCH(Q$1,'Master data'!$B$1:$CL$1,0)),"")</f>
        <v>3514000</v>
      </c>
    </row>
    <row r="303" spans="1:17" x14ac:dyDescent="0.3">
      <c r="A303">
        <f t="shared" si="4"/>
        <v>301</v>
      </c>
      <c r="B303" t="str">
        <f>IF('Master data'!A303="","",'Master data'!A303)</f>
        <v>Fabian Schär</v>
      </c>
      <c r="C303" t="str">
        <f>IFERROR(INDEX('Master data'!$B$2:$CL$999,MATCH($B303,'Master data'!$A$2:$A$999,0),MATCH(C$1,'Master data'!$B$1:$CL$1,0)),"")</f>
        <v>Switzerland</v>
      </c>
      <c r="D303" t="str">
        <f>IFERROR(INDEX('Master data'!$B$2:$CL$999,MATCH($B303,'Master data'!$A$2:$A$999,0),MATCH(D$1,'Master data'!$B$1:$CL$1,0)),"")</f>
        <v>Defense</v>
      </c>
      <c r="E303" s="5">
        <f>IFERROR(INDEX('Master data'!$B$2:$CL$999,MATCH($B303,'Master data'!$A$2:$A$999,0),MATCH(E$1,'Master data'!$B$1:$CL$1,0)),"")</f>
        <v>2504000</v>
      </c>
      <c r="F303" s="7">
        <f>IFERROR(INDEX('Master data'!$B$2:$CL$999,MATCH($B303,'Master data'!$A$2:$A$999,0),MATCH(F$1,'Master data'!$B$1:$CL$1,0)),"")</f>
        <v>10196.203807870772</v>
      </c>
      <c r="G303" s="7">
        <f>IFERROR(INDEX('Master data'!$B$2:$CL$999,MATCH($B303,'Master data'!$A$2:$A$999,0),MATCH(G$1,'Master data'!$B$1:$CL$1,0)),"")</f>
        <v>54855.091664762811</v>
      </c>
      <c r="H303" s="7">
        <f>IFERROR(INDEX('Master data'!$B$2:$CL$999,MATCH($B303,'Master data'!$A$2:$A$999,0),MATCH(H$1,'Master data'!$B$1:$CL$1,0)),"")</f>
        <v>0</v>
      </c>
      <c r="I303" s="7">
        <f>IFERROR(INDEX('Master data'!$B$2:$CL$999,MATCH($B303,'Master data'!$A$2:$A$999,0),MATCH(I$1,'Master data'!$B$1:$CL$1,0)),"")</f>
        <v>8830.3122157713842</v>
      </c>
      <c r="J303" s="7">
        <f>IFERROR(INDEX('Master data'!$B$2:$CL$999,MATCH($B303,'Master data'!$A$2:$A$999,0),MATCH(J$1,'Master data'!$B$1:$CL$1,0)),"")</f>
        <v>-5000</v>
      </c>
      <c r="K303" s="7">
        <f>IFERROR(INDEX('Master data'!$B$2:$CL$999,MATCH($B303,'Master data'!$A$2:$A$999,0),MATCH(K$1,'Master data'!$B$1:$CL$1,0)),"")</f>
        <v>0</v>
      </c>
      <c r="L303" s="7">
        <f>IFERROR(INDEX('Master data'!$B$2:$CL$999,MATCH($B303,'Master data'!$A$2:$A$999,0),MATCH(L$1,'Master data'!$B$1:$CL$1,0)),"")</f>
        <v>0</v>
      </c>
      <c r="M303" s="5">
        <f>IFERROR(INDEX('Master data'!$B$2:$CL$999,MATCH($B303,'Master data'!$A$2:$A$999,0),MATCH(M$1,'Master data'!$B$1:$CL$1,0)),"")</f>
        <v>48394.999401397989</v>
      </c>
      <c r="N303" s="28">
        <f>IFERROR(INDEX('Master data'!$B$2:$CL$999,MATCH($B303,'Master data'!$A$2:$A$999,0),MATCH(N$1,'Master data'!$B$1:$CL$1,0)),"")</f>
        <v>1.9E-2</v>
      </c>
      <c r="O303" s="7">
        <f>IFERROR(INDEX('Master data'!$B$2:$CL$999,MATCH($B303,'Master data'!$A$2:$A$999,0),MATCH(O$1,'Master data'!$B$1:$CL$1,0)),"")</f>
        <v>0</v>
      </c>
      <c r="P303" s="5">
        <f>IFERROR(INDEX('Master data'!$B$2:$CL$999,MATCH($B303,'Master data'!$A$2:$A$999,0),MATCH(P$1,'Master data'!$B$1:$CL$1,0)),"")</f>
        <v>2504000</v>
      </c>
      <c r="Q303" s="5">
        <f>IFERROR(INDEX('Master data'!$B$2:$CL$999,MATCH($B303,'Master data'!$A$2:$A$999,0),MATCH(Q$1,'Master data'!$B$1:$CL$1,0)),"")</f>
        <v>2504000</v>
      </c>
    </row>
    <row r="304" spans="1:17" x14ac:dyDescent="0.3">
      <c r="A304">
        <f t="shared" si="4"/>
        <v>302</v>
      </c>
      <c r="B304" t="str">
        <f>IF('Master data'!A304="","",'Master data'!A304)</f>
        <v>Manuel Akanji</v>
      </c>
      <c r="C304" t="str">
        <f>IFERROR(INDEX('Master data'!$B$2:$CL$999,MATCH($B304,'Master data'!$A$2:$A$999,0),MATCH(C$1,'Master data'!$B$1:$CL$1,0)),"")</f>
        <v>Switzerland</v>
      </c>
      <c r="D304" t="str">
        <f>IFERROR(INDEX('Master data'!$B$2:$CL$999,MATCH($B304,'Master data'!$A$2:$A$999,0),MATCH(D$1,'Master data'!$B$1:$CL$1,0)),"")</f>
        <v>Defense</v>
      </c>
      <c r="E304" s="5">
        <f>IFERROR(INDEX('Master data'!$B$2:$CL$999,MATCH($B304,'Master data'!$A$2:$A$999,0),MATCH(E$1,'Master data'!$B$1:$CL$1,0)),"")</f>
        <v>3514000</v>
      </c>
      <c r="F304" s="7">
        <f>IFERROR(INDEX('Master data'!$B$2:$CL$999,MATCH($B304,'Master data'!$A$2:$A$999,0),MATCH(F$1,'Master data'!$B$1:$CL$1,0)),"")</f>
        <v>8683.045120155899</v>
      </c>
      <c r="G304" s="7">
        <f>IFERROR(INDEX('Master data'!$B$2:$CL$999,MATCH($B304,'Master data'!$A$2:$A$999,0),MATCH(G$1,'Master data'!$B$1:$CL$1,0)),"")</f>
        <v>47548.459132605436</v>
      </c>
      <c r="H304" s="7">
        <f>IFERROR(INDEX('Master data'!$B$2:$CL$999,MATCH($B304,'Master data'!$A$2:$A$999,0),MATCH(H$1,'Master data'!$B$1:$CL$1,0)),"")</f>
        <v>0</v>
      </c>
      <c r="I304" s="7">
        <f>IFERROR(INDEX('Master data'!$B$2:$CL$999,MATCH($B304,'Master data'!$A$2:$A$999,0),MATCH(I$1,'Master data'!$B$1:$CL$1,0)),"")</f>
        <v>2170.8278470252972</v>
      </c>
      <c r="J304" s="7">
        <f>IFERROR(INDEX('Master data'!$B$2:$CL$999,MATCH($B304,'Master data'!$A$2:$A$999,0),MATCH(J$1,'Master data'!$B$1:$CL$1,0)),"")</f>
        <v>-5000</v>
      </c>
      <c r="K304" s="7">
        <f>IFERROR(INDEX('Master data'!$B$2:$CL$999,MATCH($B304,'Master data'!$A$2:$A$999,0),MATCH(K$1,'Master data'!$B$1:$CL$1,0)),"")</f>
        <v>0</v>
      </c>
      <c r="L304" s="7">
        <f>IFERROR(INDEX('Master data'!$B$2:$CL$999,MATCH($B304,'Master data'!$A$2:$A$999,0),MATCH(L$1,'Master data'!$B$1:$CL$1,0)),"")</f>
        <v>0</v>
      </c>
      <c r="M304" s="5">
        <f>IFERROR(INDEX('Master data'!$B$2:$CL$999,MATCH($B304,'Master data'!$A$2:$A$999,0),MATCH(M$1,'Master data'!$B$1:$CL$1,0)),"")</f>
        <v>40037.571805208987</v>
      </c>
      <c r="N304" s="28">
        <f>IFERROR(INDEX('Master data'!$B$2:$CL$999,MATCH($B304,'Master data'!$A$2:$A$999,0),MATCH(N$1,'Master data'!$B$1:$CL$1,0)),"")</f>
        <v>1.0999999999999999E-2</v>
      </c>
      <c r="O304" s="7">
        <f>IFERROR(INDEX('Master data'!$B$2:$CL$999,MATCH($B304,'Master data'!$A$2:$A$999,0),MATCH(O$1,'Master data'!$B$1:$CL$1,0)),"")</f>
        <v>0</v>
      </c>
      <c r="P304" s="5">
        <f>IFERROR(INDEX('Master data'!$B$2:$CL$999,MATCH($B304,'Master data'!$A$2:$A$999,0),MATCH(P$1,'Master data'!$B$1:$CL$1,0)),"")</f>
        <v>3514000</v>
      </c>
      <c r="Q304" s="5">
        <f>IFERROR(INDEX('Master data'!$B$2:$CL$999,MATCH($B304,'Master data'!$A$2:$A$999,0),MATCH(Q$1,'Master data'!$B$1:$CL$1,0)),"")</f>
        <v>3514000</v>
      </c>
    </row>
    <row r="305" spans="1:17" x14ac:dyDescent="0.3">
      <c r="A305">
        <f t="shared" si="4"/>
        <v>303</v>
      </c>
      <c r="B305" t="str">
        <f>IF('Master data'!A305="","",'Master data'!A305)</f>
        <v>Djibril Sow</v>
      </c>
      <c r="C305" t="str">
        <f>IFERROR(INDEX('Master data'!$B$2:$CL$999,MATCH($B305,'Master data'!$A$2:$A$999,0),MATCH(C$1,'Master data'!$B$1:$CL$1,0)),"")</f>
        <v>Switzerland</v>
      </c>
      <c r="D305" t="str">
        <f>IFERROR(INDEX('Master data'!$B$2:$CL$999,MATCH($B305,'Master data'!$A$2:$A$999,0),MATCH(D$1,'Master data'!$B$1:$CL$1,0)),"")</f>
        <v>Midfield</v>
      </c>
      <c r="E305" s="5">
        <f>IFERROR(INDEX('Master data'!$B$2:$CL$999,MATCH($B305,'Master data'!$A$2:$A$999,0),MATCH(E$1,'Master data'!$B$1:$CL$1,0)),"")</f>
        <v>2995000</v>
      </c>
      <c r="F305" s="7">
        <f>IFERROR(INDEX('Master data'!$B$2:$CL$999,MATCH($B305,'Master data'!$A$2:$A$999,0),MATCH(F$1,'Master data'!$B$1:$CL$1,0)),"")</f>
        <v>-5000</v>
      </c>
      <c r="G305" s="7">
        <f>IFERROR(INDEX('Master data'!$B$2:$CL$999,MATCH($B305,'Master data'!$A$2:$A$999,0),MATCH(G$1,'Master data'!$B$1:$CL$1,0)),"")</f>
        <v>-5000</v>
      </c>
      <c r="H305" s="7">
        <f>IFERROR(INDEX('Master data'!$B$2:$CL$999,MATCH($B305,'Master data'!$A$2:$A$999,0),MATCH(H$1,'Master data'!$B$1:$CL$1,0)),"")</f>
        <v>0</v>
      </c>
      <c r="I305" s="7">
        <f>IFERROR(INDEX('Master data'!$B$2:$CL$999,MATCH($B305,'Master data'!$A$2:$A$999,0),MATCH(I$1,'Master data'!$B$1:$CL$1,0)),"")</f>
        <v>-5000</v>
      </c>
      <c r="J305" s="7">
        <f>IFERROR(INDEX('Master data'!$B$2:$CL$999,MATCH($B305,'Master data'!$A$2:$A$999,0),MATCH(J$1,'Master data'!$B$1:$CL$1,0)),"")</f>
        <v>-5000</v>
      </c>
      <c r="K305" s="7">
        <f>IFERROR(INDEX('Master data'!$B$2:$CL$999,MATCH($B305,'Master data'!$A$2:$A$999,0),MATCH(K$1,'Master data'!$B$1:$CL$1,0)),"")</f>
        <v>0</v>
      </c>
      <c r="L305" s="7">
        <f>IFERROR(INDEX('Master data'!$B$2:$CL$999,MATCH($B305,'Master data'!$A$2:$A$999,0),MATCH(L$1,'Master data'!$B$1:$CL$1,0)),"")</f>
        <v>0</v>
      </c>
      <c r="M305" s="5">
        <f>IFERROR(INDEX('Master data'!$B$2:$CL$999,MATCH($B305,'Master data'!$A$2:$A$999,0),MATCH(M$1,'Master data'!$B$1:$CL$1,0)),"")</f>
        <v>-10802.469135802468</v>
      </c>
      <c r="N305" s="28">
        <f>IFERROR(INDEX('Master data'!$B$2:$CL$999,MATCH($B305,'Master data'!$A$2:$A$999,0),MATCH(N$1,'Master data'!$B$1:$CL$1,0)),"")</f>
        <v>-4.0000000000000001E-3</v>
      </c>
      <c r="O305" s="7">
        <f>IFERROR(INDEX('Master data'!$B$2:$CL$999,MATCH($B305,'Master data'!$A$2:$A$999,0),MATCH(O$1,'Master data'!$B$1:$CL$1,0)),"")</f>
        <v>0</v>
      </c>
      <c r="P305" s="5">
        <f>IFERROR(INDEX('Master data'!$B$2:$CL$999,MATCH($B305,'Master data'!$A$2:$A$999,0),MATCH(P$1,'Master data'!$B$1:$CL$1,0)),"")</f>
        <v>2995000</v>
      </c>
      <c r="Q305" s="5">
        <f>IFERROR(INDEX('Master data'!$B$2:$CL$999,MATCH($B305,'Master data'!$A$2:$A$999,0),MATCH(Q$1,'Master data'!$B$1:$CL$1,0)),"")</f>
        <v>2995000</v>
      </c>
    </row>
    <row r="306" spans="1:17" x14ac:dyDescent="0.3">
      <c r="A306">
        <f t="shared" si="4"/>
        <v>304</v>
      </c>
      <c r="B306" t="str">
        <f>IF('Master data'!A306="","",'Master data'!A306)</f>
        <v>Admir Mehmedi</v>
      </c>
      <c r="C306" t="str">
        <f>IFERROR(INDEX('Master data'!$B$2:$CL$999,MATCH($B306,'Master data'!$A$2:$A$999,0),MATCH(C$1,'Master data'!$B$1:$CL$1,0)),"")</f>
        <v>Switzerland</v>
      </c>
      <c r="D306" t="str">
        <f>IFERROR(INDEX('Master data'!$B$2:$CL$999,MATCH($B306,'Master data'!$A$2:$A$999,0),MATCH(D$1,'Master data'!$B$1:$CL$1,0)),"")</f>
        <v>Striker</v>
      </c>
      <c r="E306" s="5">
        <f>IFERROR(INDEX('Master data'!$B$2:$CL$999,MATCH($B306,'Master data'!$A$2:$A$999,0),MATCH(E$1,'Master data'!$B$1:$CL$1,0)),"")</f>
        <v>2995000</v>
      </c>
      <c r="F306" s="7">
        <f>IFERROR(INDEX('Master data'!$B$2:$CL$999,MATCH($B306,'Master data'!$A$2:$A$999,0),MATCH(F$1,'Master data'!$B$1:$CL$1,0)),"")</f>
        <v>-5000</v>
      </c>
      <c r="G306" s="7">
        <f>IFERROR(INDEX('Master data'!$B$2:$CL$999,MATCH($B306,'Master data'!$A$2:$A$999,0),MATCH(G$1,'Master data'!$B$1:$CL$1,0)),"")</f>
        <v>-5000</v>
      </c>
      <c r="H306" s="7">
        <f>IFERROR(INDEX('Master data'!$B$2:$CL$999,MATCH($B306,'Master data'!$A$2:$A$999,0),MATCH(H$1,'Master data'!$B$1:$CL$1,0)),"")</f>
        <v>0</v>
      </c>
      <c r="I306" s="7">
        <f>IFERROR(INDEX('Master data'!$B$2:$CL$999,MATCH($B306,'Master data'!$A$2:$A$999,0),MATCH(I$1,'Master data'!$B$1:$CL$1,0)),"")</f>
        <v>-5000</v>
      </c>
      <c r="J306" s="7">
        <f>IFERROR(INDEX('Master data'!$B$2:$CL$999,MATCH($B306,'Master data'!$A$2:$A$999,0),MATCH(J$1,'Master data'!$B$1:$CL$1,0)),"")</f>
        <v>-5000</v>
      </c>
      <c r="K306" s="7">
        <f>IFERROR(INDEX('Master data'!$B$2:$CL$999,MATCH($B306,'Master data'!$A$2:$A$999,0),MATCH(K$1,'Master data'!$B$1:$CL$1,0)),"")</f>
        <v>0</v>
      </c>
      <c r="L306" s="7">
        <f>IFERROR(INDEX('Master data'!$B$2:$CL$999,MATCH($B306,'Master data'!$A$2:$A$999,0),MATCH(L$1,'Master data'!$B$1:$CL$1,0)),"")</f>
        <v>0</v>
      </c>
      <c r="M306" s="5">
        <f>IFERROR(INDEX('Master data'!$B$2:$CL$999,MATCH($B306,'Master data'!$A$2:$A$999,0),MATCH(M$1,'Master data'!$B$1:$CL$1,0)),"")</f>
        <v>-10802.469135802468</v>
      </c>
      <c r="N306" s="28">
        <f>IFERROR(INDEX('Master data'!$B$2:$CL$999,MATCH($B306,'Master data'!$A$2:$A$999,0),MATCH(N$1,'Master data'!$B$1:$CL$1,0)),"")</f>
        <v>-4.0000000000000001E-3</v>
      </c>
      <c r="O306" s="7">
        <f>IFERROR(INDEX('Master data'!$B$2:$CL$999,MATCH($B306,'Master data'!$A$2:$A$999,0),MATCH(O$1,'Master data'!$B$1:$CL$1,0)),"")</f>
        <v>0</v>
      </c>
      <c r="P306" s="5">
        <f>IFERROR(INDEX('Master data'!$B$2:$CL$999,MATCH($B306,'Master data'!$A$2:$A$999,0),MATCH(P$1,'Master data'!$B$1:$CL$1,0)),"")</f>
        <v>2995000</v>
      </c>
      <c r="Q306" s="5">
        <f>IFERROR(INDEX('Master data'!$B$2:$CL$999,MATCH($B306,'Master data'!$A$2:$A$999,0),MATCH(Q$1,'Master data'!$B$1:$CL$1,0)),"")</f>
        <v>2995000</v>
      </c>
    </row>
    <row r="307" spans="1:17" x14ac:dyDescent="0.3">
      <c r="A307">
        <f t="shared" si="4"/>
        <v>305</v>
      </c>
      <c r="B307" t="str">
        <f>IF('Master data'!A307="","",'Master data'!A307)</f>
        <v>Cristoph Baumgartner</v>
      </c>
      <c r="C307" t="str">
        <f>IFERROR(INDEX('Master data'!$B$2:$CL$999,MATCH($B307,'Master data'!$A$2:$A$999,0),MATCH(C$1,'Master data'!$B$1:$CL$1,0)),"")</f>
        <v>Austria</v>
      </c>
      <c r="D307" t="str">
        <f>IFERROR(INDEX('Master data'!$B$2:$CL$999,MATCH($B307,'Master data'!$A$2:$A$999,0),MATCH(D$1,'Master data'!$B$1:$CL$1,0)),"")</f>
        <v>Midfield</v>
      </c>
      <c r="E307" s="5">
        <f>IFERROR(INDEX('Master data'!$B$2:$CL$999,MATCH($B307,'Master data'!$A$2:$A$999,0),MATCH(E$1,'Master data'!$B$1:$CL$1,0)),"")</f>
        <v>3544000</v>
      </c>
      <c r="F307" s="7">
        <f>IFERROR(INDEX('Master data'!$B$2:$CL$999,MATCH($B307,'Master data'!$A$2:$A$999,0),MATCH(F$1,'Master data'!$B$1:$CL$1,0)),"")</f>
        <v>6719.4192016668767</v>
      </c>
      <c r="G307" s="7">
        <f>IFERROR(INDEX('Master data'!$B$2:$CL$999,MATCH($B307,'Master data'!$A$2:$A$999,0),MATCH(G$1,'Master data'!$B$1:$CL$1,0)),"")</f>
        <v>27034.679426256436</v>
      </c>
      <c r="H307" s="7">
        <f>IFERROR(INDEX('Master data'!$B$2:$CL$999,MATCH($B307,'Master data'!$A$2:$A$999,0),MATCH(H$1,'Master data'!$B$1:$CL$1,0)),"")</f>
        <v>0</v>
      </c>
      <c r="I307" s="7">
        <f>IFERROR(INDEX('Master data'!$B$2:$CL$999,MATCH($B307,'Master data'!$A$2:$A$999,0),MATCH(I$1,'Master data'!$B$1:$CL$1,0)),"")</f>
        <v>2331.4861969438407</v>
      </c>
      <c r="J307" s="7">
        <f>IFERROR(INDEX('Master data'!$B$2:$CL$999,MATCH($B307,'Master data'!$A$2:$A$999,0),MATCH(J$1,'Master data'!$B$1:$CL$1,0)),"")</f>
        <v>-5000</v>
      </c>
      <c r="K307" s="7">
        <f>IFERROR(INDEX('Master data'!$B$2:$CL$999,MATCH($B307,'Master data'!$A$2:$A$999,0),MATCH(K$1,'Master data'!$B$1:$CL$1,0)),"")</f>
        <v>0</v>
      </c>
      <c r="L307" s="7">
        <f>IFERROR(INDEX('Master data'!$B$2:$CL$999,MATCH($B307,'Master data'!$A$2:$A$999,0),MATCH(L$1,'Master data'!$B$1:$CL$1,0)),"")</f>
        <v>0</v>
      </c>
      <c r="M307" s="5">
        <f>IFERROR(INDEX('Master data'!$B$2:$CL$999,MATCH($B307,'Master data'!$A$2:$A$999,0),MATCH(M$1,'Master data'!$B$1:$CL$1,0)),"")</f>
        <v>24445.695223203911</v>
      </c>
      <c r="N307" s="28">
        <f>IFERROR(INDEX('Master data'!$B$2:$CL$999,MATCH($B307,'Master data'!$A$2:$A$999,0),MATCH(N$1,'Master data'!$B$1:$CL$1,0)),"")</f>
        <v>7.0000000000000001E-3</v>
      </c>
      <c r="O307" s="7">
        <f>IFERROR(INDEX('Master data'!$B$2:$CL$999,MATCH($B307,'Master data'!$A$2:$A$999,0),MATCH(O$1,'Master data'!$B$1:$CL$1,0)),"")</f>
        <v>0</v>
      </c>
      <c r="P307" s="5">
        <f>IFERROR(INDEX('Master data'!$B$2:$CL$999,MATCH($B307,'Master data'!$A$2:$A$999,0),MATCH(P$1,'Master data'!$B$1:$CL$1,0)),"")</f>
        <v>3544000</v>
      </c>
      <c r="Q307" s="5">
        <f>IFERROR(INDEX('Master data'!$B$2:$CL$999,MATCH($B307,'Master data'!$A$2:$A$999,0),MATCH(Q$1,'Master data'!$B$1:$CL$1,0)),"")</f>
        <v>3544000</v>
      </c>
    </row>
    <row r="308" spans="1:17" x14ac:dyDescent="0.3">
      <c r="A308">
        <f t="shared" si="4"/>
        <v>306</v>
      </c>
      <c r="B308" t="str">
        <f>IF('Master data'!A308="","",'Master data'!A308)</f>
        <v>Jonas Lössl</v>
      </c>
      <c r="C308" t="str">
        <f>IFERROR(INDEX('Master data'!$B$2:$CL$999,MATCH($B308,'Master data'!$A$2:$A$999,0),MATCH(C$1,'Master data'!$B$1:$CL$1,0)),"")</f>
        <v>Denmark</v>
      </c>
      <c r="D308" t="str">
        <f>IFERROR(INDEX('Master data'!$B$2:$CL$999,MATCH($B308,'Master data'!$A$2:$A$999,0),MATCH(D$1,'Master data'!$B$1:$CL$1,0)),"")</f>
        <v>Goalkeeper</v>
      </c>
      <c r="E308" s="5">
        <f>IFERROR(INDEX('Master data'!$B$2:$CL$999,MATCH($B308,'Master data'!$A$2:$A$999,0),MATCH(E$1,'Master data'!$B$1:$CL$1,0)),"")</f>
        <v>4495000</v>
      </c>
      <c r="F308" s="7">
        <f>IFERROR(INDEX('Master data'!$B$2:$CL$999,MATCH($B308,'Master data'!$A$2:$A$999,0),MATCH(F$1,'Master data'!$B$1:$CL$1,0)),"")</f>
        <v>25509.577206296126</v>
      </c>
      <c r="G308" s="7">
        <f>IFERROR(INDEX('Master data'!$B$2:$CL$999,MATCH($B308,'Master data'!$A$2:$A$999,0),MATCH(G$1,'Master data'!$B$1:$CL$1,0)),"")</f>
        <v>31412.497044552656</v>
      </c>
      <c r="H308" s="7">
        <f>IFERROR(INDEX('Master data'!$B$2:$CL$999,MATCH($B308,'Master data'!$A$2:$A$999,0),MATCH(H$1,'Master data'!$B$1:$CL$1,0)),"")</f>
        <v>0</v>
      </c>
      <c r="I308" s="7">
        <f>IFERROR(INDEX('Master data'!$B$2:$CL$999,MATCH($B308,'Master data'!$A$2:$A$999,0),MATCH(I$1,'Master data'!$B$1:$CL$1,0)),"")</f>
        <v>-5000</v>
      </c>
      <c r="J308" s="7">
        <f>IFERROR(INDEX('Master data'!$B$2:$CL$999,MATCH($B308,'Master data'!$A$2:$A$999,0),MATCH(J$1,'Master data'!$B$1:$CL$1,0)),"")</f>
        <v>-5000</v>
      </c>
      <c r="K308" s="7">
        <f>IFERROR(INDEX('Master data'!$B$2:$CL$999,MATCH($B308,'Master data'!$A$2:$A$999,0),MATCH(K$1,'Master data'!$B$1:$CL$1,0)),"")</f>
        <v>0</v>
      </c>
      <c r="L308" s="7">
        <f>IFERROR(INDEX('Master data'!$B$2:$CL$999,MATCH($B308,'Master data'!$A$2:$A$999,0),MATCH(L$1,'Master data'!$B$1:$CL$1,0)),"")</f>
        <v>0</v>
      </c>
      <c r="M308" s="5">
        <f>IFERROR(INDEX('Master data'!$B$2:$CL$999,MATCH($B308,'Master data'!$A$2:$A$999,0),MATCH(M$1,'Master data'!$B$1:$CL$1,0)),"")</f>
        <v>43982.106100195429</v>
      </c>
      <c r="N308" s="28">
        <f>IFERROR(INDEX('Master data'!$B$2:$CL$999,MATCH($B308,'Master data'!$A$2:$A$999,0),MATCH(N$1,'Master data'!$B$1:$CL$1,0)),"")</f>
        <v>0.01</v>
      </c>
      <c r="O308" s="7">
        <f>IFERROR(INDEX('Master data'!$B$2:$CL$999,MATCH($B308,'Master data'!$A$2:$A$999,0),MATCH(O$1,'Master data'!$B$1:$CL$1,0)),"")</f>
        <v>0</v>
      </c>
      <c r="P308" s="5">
        <f>IFERROR(INDEX('Master data'!$B$2:$CL$999,MATCH($B308,'Master data'!$A$2:$A$999,0),MATCH(P$1,'Master data'!$B$1:$CL$1,0)),"")</f>
        <v>4495000</v>
      </c>
      <c r="Q308" s="5">
        <f>IFERROR(INDEX('Master data'!$B$2:$CL$999,MATCH($B308,'Master data'!$A$2:$A$999,0),MATCH(Q$1,'Master data'!$B$1:$CL$1,0)),"")</f>
        <v>4495000</v>
      </c>
    </row>
    <row r="309" spans="1:17" x14ac:dyDescent="0.3">
      <c r="A309">
        <f t="shared" si="4"/>
        <v>307</v>
      </c>
      <c r="B309" t="str">
        <f>IF('Master data'!A309="","",'Master data'!A309)</f>
        <v>Simon Kjaer</v>
      </c>
      <c r="C309" t="str">
        <f>IFERROR(INDEX('Master data'!$B$2:$CL$999,MATCH($B309,'Master data'!$A$2:$A$999,0),MATCH(C$1,'Master data'!$B$1:$CL$1,0)),"")</f>
        <v>Denmark</v>
      </c>
      <c r="D309" t="str">
        <f>IFERROR(INDEX('Master data'!$B$2:$CL$999,MATCH($B309,'Master data'!$A$2:$A$999,0),MATCH(D$1,'Master data'!$B$1:$CL$1,0)),"")</f>
        <v>Defense</v>
      </c>
      <c r="E309" s="5">
        <f>IFERROR(INDEX('Master data'!$B$2:$CL$999,MATCH($B309,'Master data'!$A$2:$A$999,0),MATCH(E$1,'Master data'!$B$1:$CL$1,0)),"")</f>
        <v>3984000</v>
      </c>
      <c r="F309" s="7">
        <f>IFERROR(INDEX('Master data'!$B$2:$CL$999,MATCH($B309,'Master data'!$A$2:$A$999,0),MATCH(F$1,'Master data'!$B$1:$CL$1,0)),"")</f>
        <v>24343.277698689795</v>
      </c>
      <c r="G309" s="7">
        <f>IFERROR(INDEX('Master data'!$B$2:$CL$999,MATCH($B309,'Master data'!$A$2:$A$999,0),MATCH(G$1,'Master data'!$B$1:$CL$1,0)),"")</f>
        <v>51507.79798249164</v>
      </c>
      <c r="H309" s="7">
        <f>IFERROR(INDEX('Master data'!$B$2:$CL$999,MATCH($B309,'Master data'!$A$2:$A$999,0),MATCH(H$1,'Master data'!$B$1:$CL$1,0)),"")</f>
        <v>0</v>
      </c>
      <c r="I309" s="7">
        <f>IFERROR(INDEX('Master data'!$B$2:$CL$999,MATCH($B309,'Master data'!$A$2:$A$999,0),MATCH(I$1,'Master data'!$B$1:$CL$1,0)),"")</f>
        <v>550.28858889198091</v>
      </c>
      <c r="J309" s="7">
        <f>IFERROR(INDEX('Master data'!$B$2:$CL$999,MATCH($B309,'Master data'!$A$2:$A$999,0),MATCH(J$1,'Master data'!$B$1:$CL$1,0)),"")</f>
        <v>-5000</v>
      </c>
      <c r="K309" s="7">
        <f>IFERROR(INDEX('Master data'!$B$2:$CL$999,MATCH($B309,'Master data'!$A$2:$A$999,0),MATCH(K$1,'Master data'!$B$1:$CL$1,0)),"")</f>
        <v>0</v>
      </c>
      <c r="L309" s="7">
        <f>IFERROR(INDEX('Master data'!$B$2:$CL$999,MATCH($B309,'Master data'!$A$2:$A$999,0),MATCH(L$1,'Master data'!$B$1:$CL$1,0)),"")</f>
        <v>0</v>
      </c>
      <c r="M309" s="5">
        <f>IFERROR(INDEX('Master data'!$B$2:$CL$999,MATCH($B309,'Master data'!$A$2:$A$999,0),MATCH(M$1,'Master data'!$B$1:$CL$1,0)),"")</f>
        <v>57857.203836812703</v>
      </c>
      <c r="N309" s="28">
        <f>IFERROR(INDEX('Master data'!$B$2:$CL$999,MATCH($B309,'Master data'!$A$2:$A$999,0),MATCH(N$1,'Master data'!$B$1:$CL$1,0)),"")</f>
        <v>1.4999999999999999E-2</v>
      </c>
      <c r="O309" s="7">
        <f>IFERROR(INDEX('Master data'!$B$2:$CL$999,MATCH($B309,'Master data'!$A$2:$A$999,0),MATCH(O$1,'Master data'!$B$1:$CL$1,0)),"")</f>
        <v>0</v>
      </c>
      <c r="P309" s="5">
        <f>IFERROR(INDEX('Master data'!$B$2:$CL$999,MATCH($B309,'Master data'!$A$2:$A$999,0),MATCH(P$1,'Master data'!$B$1:$CL$1,0)),"")</f>
        <v>3984000</v>
      </c>
      <c r="Q309" s="5">
        <f>IFERROR(INDEX('Master data'!$B$2:$CL$999,MATCH($B309,'Master data'!$A$2:$A$999,0),MATCH(Q$1,'Master data'!$B$1:$CL$1,0)),"")</f>
        <v>3984000</v>
      </c>
    </row>
    <row r="310" spans="1:17" x14ac:dyDescent="0.3">
      <c r="A310">
        <f t="shared" si="4"/>
        <v>308</v>
      </c>
      <c r="B310" t="str">
        <f>IF('Master data'!A310="","",'Master data'!A310)</f>
        <v xml:space="preserve">Anders  Christiansen </v>
      </c>
      <c r="C310" t="str">
        <f>IFERROR(INDEX('Master data'!$B$2:$CL$999,MATCH($B310,'Master data'!$A$2:$A$999,0),MATCH(C$1,'Master data'!$B$1:$CL$1,0)),"")</f>
        <v>Denmark</v>
      </c>
      <c r="D310" t="str">
        <f>IFERROR(INDEX('Master data'!$B$2:$CL$999,MATCH($B310,'Master data'!$A$2:$A$999,0),MATCH(D$1,'Master data'!$B$1:$CL$1,0)),"")</f>
        <v>Midfield</v>
      </c>
      <c r="E310" s="5">
        <f>IFERROR(INDEX('Master data'!$B$2:$CL$999,MATCH($B310,'Master data'!$A$2:$A$999,0),MATCH(E$1,'Master data'!$B$1:$CL$1,0)),"")</f>
        <v>2995000</v>
      </c>
      <c r="F310" s="7">
        <f>IFERROR(INDEX('Master data'!$B$2:$CL$999,MATCH($B310,'Master data'!$A$2:$A$999,0),MATCH(F$1,'Master data'!$B$1:$CL$1,0)),"")</f>
        <v>-5000</v>
      </c>
      <c r="G310" s="7">
        <f>IFERROR(INDEX('Master data'!$B$2:$CL$999,MATCH($B310,'Master data'!$A$2:$A$999,0),MATCH(G$1,'Master data'!$B$1:$CL$1,0)),"")</f>
        <v>-5000</v>
      </c>
      <c r="H310" s="7">
        <f>IFERROR(INDEX('Master data'!$B$2:$CL$999,MATCH($B310,'Master data'!$A$2:$A$999,0),MATCH(H$1,'Master data'!$B$1:$CL$1,0)),"")</f>
        <v>0</v>
      </c>
      <c r="I310" s="7">
        <f>IFERROR(INDEX('Master data'!$B$2:$CL$999,MATCH($B310,'Master data'!$A$2:$A$999,0),MATCH(I$1,'Master data'!$B$1:$CL$1,0)),"")</f>
        <v>-5000</v>
      </c>
      <c r="J310" s="7">
        <f>IFERROR(INDEX('Master data'!$B$2:$CL$999,MATCH($B310,'Master data'!$A$2:$A$999,0),MATCH(J$1,'Master data'!$B$1:$CL$1,0)),"")</f>
        <v>-5000</v>
      </c>
      <c r="K310" s="7">
        <f>IFERROR(INDEX('Master data'!$B$2:$CL$999,MATCH($B310,'Master data'!$A$2:$A$999,0),MATCH(K$1,'Master data'!$B$1:$CL$1,0)),"")</f>
        <v>0</v>
      </c>
      <c r="L310" s="7">
        <f>IFERROR(INDEX('Master data'!$B$2:$CL$999,MATCH($B310,'Master data'!$A$2:$A$999,0),MATCH(L$1,'Master data'!$B$1:$CL$1,0)),"")</f>
        <v>0</v>
      </c>
      <c r="M310" s="5">
        <f>IFERROR(INDEX('Master data'!$B$2:$CL$999,MATCH($B310,'Master data'!$A$2:$A$999,0),MATCH(M$1,'Master data'!$B$1:$CL$1,0)),"")</f>
        <v>-10802.469135802468</v>
      </c>
      <c r="N310" s="28">
        <f>IFERROR(INDEX('Master data'!$B$2:$CL$999,MATCH($B310,'Master data'!$A$2:$A$999,0),MATCH(N$1,'Master data'!$B$1:$CL$1,0)),"")</f>
        <v>-4.0000000000000001E-3</v>
      </c>
      <c r="O310" s="7">
        <f>IFERROR(INDEX('Master data'!$B$2:$CL$999,MATCH($B310,'Master data'!$A$2:$A$999,0),MATCH(O$1,'Master data'!$B$1:$CL$1,0)),"")</f>
        <v>0</v>
      </c>
      <c r="P310" s="5">
        <f>IFERROR(INDEX('Master data'!$B$2:$CL$999,MATCH($B310,'Master data'!$A$2:$A$999,0),MATCH(P$1,'Master data'!$B$1:$CL$1,0)),"")</f>
        <v>2995000</v>
      </c>
      <c r="Q310" s="5">
        <f>IFERROR(INDEX('Master data'!$B$2:$CL$999,MATCH($B310,'Master data'!$A$2:$A$999,0),MATCH(Q$1,'Master data'!$B$1:$CL$1,0)),"")</f>
        <v>2995000</v>
      </c>
    </row>
    <row r="311" spans="1:17" x14ac:dyDescent="0.3">
      <c r="A311">
        <f t="shared" si="4"/>
        <v>309</v>
      </c>
      <c r="B311" t="str">
        <f>IF('Master data'!A311="","",'Master data'!A311)</f>
        <v>Christian  Nørgaard</v>
      </c>
      <c r="C311" t="str">
        <f>IFERROR(INDEX('Master data'!$B$2:$CL$999,MATCH($B311,'Master data'!$A$2:$A$999,0),MATCH(C$1,'Master data'!$B$1:$CL$1,0)),"")</f>
        <v>Denmark</v>
      </c>
      <c r="D311" t="str">
        <f>IFERROR(INDEX('Master data'!$B$2:$CL$999,MATCH($B311,'Master data'!$A$2:$A$999,0),MATCH(D$1,'Master data'!$B$1:$CL$1,0)),"")</f>
        <v>Midfield</v>
      </c>
      <c r="E311" s="5">
        <f>IFERROR(INDEX('Master data'!$B$2:$CL$999,MATCH($B311,'Master data'!$A$2:$A$999,0),MATCH(E$1,'Master data'!$B$1:$CL$1,0)),"")</f>
        <v>2495000</v>
      </c>
      <c r="F311" s="7">
        <f>IFERROR(INDEX('Master data'!$B$2:$CL$999,MATCH($B311,'Master data'!$A$2:$A$999,0),MATCH(F$1,'Master data'!$B$1:$CL$1,0)),"")</f>
        <v>-5000</v>
      </c>
      <c r="G311" s="7">
        <f>IFERROR(INDEX('Master data'!$B$2:$CL$999,MATCH($B311,'Master data'!$A$2:$A$999,0),MATCH(G$1,'Master data'!$B$1:$CL$1,0)),"")</f>
        <v>-5000</v>
      </c>
      <c r="H311" s="7">
        <f>IFERROR(INDEX('Master data'!$B$2:$CL$999,MATCH($B311,'Master data'!$A$2:$A$999,0),MATCH(H$1,'Master data'!$B$1:$CL$1,0)),"")</f>
        <v>0</v>
      </c>
      <c r="I311" s="7">
        <f>IFERROR(INDEX('Master data'!$B$2:$CL$999,MATCH($B311,'Master data'!$A$2:$A$999,0),MATCH(I$1,'Master data'!$B$1:$CL$1,0)),"")</f>
        <v>-5000</v>
      </c>
      <c r="J311" s="7">
        <f>IFERROR(INDEX('Master data'!$B$2:$CL$999,MATCH($B311,'Master data'!$A$2:$A$999,0),MATCH(J$1,'Master data'!$B$1:$CL$1,0)),"")</f>
        <v>-5000</v>
      </c>
      <c r="K311" s="7">
        <f>IFERROR(INDEX('Master data'!$B$2:$CL$999,MATCH($B311,'Master data'!$A$2:$A$999,0),MATCH(K$1,'Master data'!$B$1:$CL$1,0)),"")</f>
        <v>0</v>
      </c>
      <c r="L311" s="7">
        <f>IFERROR(INDEX('Master data'!$B$2:$CL$999,MATCH($B311,'Master data'!$A$2:$A$999,0),MATCH(L$1,'Master data'!$B$1:$CL$1,0)),"")</f>
        <v>0</v>
      </c>
      <c r="M311" s="5">
        <f>IFERROR(INDEX('Master data'!$B$2:$CL$999,MATCH($B311,'Master data'!$A$2:$A$999,0),MATCH(M$1,'Master data'!$B$1:$CL$1,0)),"")</f>
        <v>-10802.469135802468</v>
      </c>
      <c r="N311" s="28">
        <f>IFERROR(INDEX('Master data'!$B$2:$CL$999,MATCH($B311,'Master data'!$A$2:$A$999,0),MATCH(N$1,'Master data'!$B$1:$CL$1,0)),"")</f>
        <v>-4.0000000000000001E-3</v>
      </c>
      <c r="O311" s="7">
        <f>IFERROR(INDEX('Master data'!$B$2:$CL$999,MATCH($B311,'Master data'!$A$2:$A$999,0),MATCH(O$1,'Master data'!$B$1:$CL$1,0)),"")</f>
        <v>0</v>
      </c>
      <c r="P311" s="5">
        <f>IFERROR(INDEX('Master data'!$B$2:$CL$999,MATCH($B311,'Master data'!$A$2:$A$999,0),MATCH(P$1,'Master data'!$B$1:$CL$1,0)),"")</f>
        <v>2495000</v>
      </c>
      <c r="Q311" s="5">
        <f>IFERROR(INDEX('Master data'!$B$2:$CL$999,MATCH($B311,'Master data'!$A$2:$A$999,0),MATCH(Q$1,'Master data'!$B$1:$CL$1,0)),"")</f>
        <v>2495000</v>
      </c>
    </row>
    <row r="312" spans="1:17" x14ac:dyDescent="0.3">
      <c r="A312">
        <f t="shared" si="4"/>
        <v>310</v>
      </c>
      <c r="B312" t="str">
        <f>IF('Master data'!A312="","",'Master data'!A312)</f>
        <v>Fredrik  Jensen</v>
      </c>
      <c r="C312" t="str">
        <f>IFERROR(INDEX('Master data'!$B$2:$CL$999,MATCH($B312,'Master data'!$A$2:$A$999,0),MATCH(C$1,'Master data'!$B$1:$CL$1,0)),"")</f>
        <v>Finland</v>
      </c>
      <c r="D312" t="str">
        <f>IFERROR(INDEX('Master data'!$B$2:$CL$999,MATCH($B312,'Master data'!$A$2:$A$999,0),MATCH(D$1,'Master data'!$B$1:$CL$1,0)),"")</f>
        <v>Midfield</v>
      </c>
      <c r="E312" s="5">
        <f>IFERROR(INDEX('Master data'!$B$2:$CL$999,MATCH($B312,'Master data'!$A$2:$A$999,0),MATCH(E$1,'Master data'!$B$1:$CL$1,0)),"")</f>
        <v>2495000</v>
      </c>
      <c r="F312" s="7">
        <f>IFERROR(INDEX('Master data'!$B$2:$CL$999,MATCH($B312,'Master data'!$A$2:$A$999,0),MATCH(F$1,'Master data'!$B$1:$CL$1,0)),"")</f>
        <v>-5000</v>
      </c>
      <c r="G312" s="7">
        <f>IFERROR(INDEX('Master data'!$B$2:$CL$999,MATCH($B312,'Master data'!$A$2:$A$999,0),MATCH(G$1,'Master data'!$B$1:$CL$1,0)),"")</f>
        <v>-5000</v>
      </c>
      <c r="H312" s="7">
        <f>IFERROR(INDEX('Master data'!$B$2:$CL$999,MATCH($B312,'Master data'!$A$2:$A$999,0),MATCH(H$1,'Master data'!$B$1:$CL$1,0)),"")</f>
        <v>0</v>
      </c>
      <c r="I312" s="7">
        <f>IFERROR(INDEX('Master data'!$B$2:$CL$999,MATCH($B312,'Master data'!$A$2:$A$999,0),MATCH(I$1,'Master data'!$B$1:$CL$1,0)),"")</f>
        <v>-5000</v>
      </c>
      <c r="J312" s="7">
        <f>IFERROR(INDEX('Master data'!$B$2:$CL$999,MATCH($B312,'Master data'!$A$2:$A$999,0),MATCH(J$1,'Master data'!$B$1:$CL$1,0)),"")</f>
        <v>-5000</v>
      </c>
      <c r="K312" s="7">
        <f>IFERROR(INDEX('Master data'!$B$2:$CL$999,MATCH($B312,'Master data'!$A$2:$A$999,0),MATCH(K$1,'Master data'!$B$1:$CL$1,0)),"")</f>
        <v>0</v>
      </c>
      <c r="L312" s="7">
        <f>IFERROR(INDEX('Master data'!$B$2:$CL$999,MATCH($B312,'Master data'!$A$2:$A$999,0),MATCH(L$1,'Master data'!$B$1:$CL$1,0)),"")</f>
        <v>0</v>
      </c>
      <c r="M312" s="5">
        <f>IFERROR(INDEX('Master data'!$B$2:$CL$999,MATCH($B312,'Master data'!$A$2:$A$999,0),MATCH(M$1,'Master data'!$B$1:$CL$1,0)),"")</f>
        <v>-10802.469135802468</v>
      </c>
      <c r="N312" s="28">
        <f>IFERROR(INDEX('Master data'!$B$2:$CL$999,MATCH($B312,'Master data'!$A$2:$A$999,0),MATCH(N$1,'Master data'!$B$1:$CL$1,0)),"")</f>
        <v>-4.0000000000000001E-3</v>
      </c>
      <c r="O312" s="7">
        <f>IFERROR(INDEX('Master data'!$B$2:$CL$999,MATCH($B312,'Master data'!$A$2:$A$999,0),MATCH(O$1,'Master data'!$B$1:$CL$1,0)),"")</f>
        <v>0</v>
      </c>
      <c r="P312" s="5">
        <f>IFERROR(INDEX('Master data'!$B$2:$CL$999,MATCH($B312,'Master data'!$A$2:$A$999,0),MATCH(P$1,'Master data'!$B$1:$CL$1,0)),"")</f>
        <v>2495000</v>
      </c>
      <c r="Q312" s="5">
        <f>IFERROR(INDEX('Master data'!$B$2:$CL$999,MATCH($B312,'Master data'!$A$2:$A$999,0),MATCH(Q$1,'Master data'!$B$1:$CL$1,0)),"")</f>
        <v>2495000</v>
      </c>
    </row>
    <row r="313" spans="1:17" x14ac:dyDescent="0.3">
      <c r="A313">
        <f t="shared" si="4"/>
        <v>311</v>
      </c>
      <c r="B313" t="str">
        <f>IF('Master data'!A313="","",'Master data'!A313)</f>
        <v>Robert Taylor</v>
      </c>
      <c r="C313" t="str">
        <f>IFERROR(INDEX('Master data'!$B$2:$CL$999,MATCH($B313,'Master data'!$A$2:$A$999,0),MATCH(C$1,'Master data'!$B$1:$CL$1,0)),"")</f>
        <v>Finland</v>
      </c>
      <c r="D313" t="str">
        <f>IFERROR(INDEX('Master data'!$B$2:$CL$999,MATCH($B313,'Master data'!$A$2:$A$999,0),MATCH(D$1,'Master data'!$B$1:$CL$1,0)),"")</f>
        <v>Midfield</v>
      </c>
      <c r="E313" s="5">
        <f>IFERROR(INDEX('Master data'!$B$2:$CL$999,MATCH($B313,'Master data'!$A$2:$A$999,0),MATCH(E$1,'Master data'!$B$1:$CL$1,0)),"")</f>
        <v>2495000</v>
      </c>
      <c r="F313" s="7">
        <f>IFERROR(INDEX('Master data'!$B$2:$CL$999,MATCH($B313,'Master data'!$A$2:$A$999,0),MATCH(F$1,'Master data'!$B$1:$CL$1,0)),"")</f>
        <v>-5000</v>
      </c>
      <c r="G313" s="7">
        <f>IFERROR(INDEX('Master data'!$B$2:$CL$999,MATCH($B313,'Master data'!$A$2:$A$999,0),MATCH(G$1,'Master data'!$B$1:$CL$1,0)),"")</f>
        <v>-5000</v>
      </c>
      <c r="H313" s="7">
        <f>IFERROR(INDEX('Master data'!$B$2:$CL$999,MATCH($B313,'Master data'!$A$2:$A$999,0),MATCH(H$1,'Master data'!$B$1:$CL$1,0)),"")</f>
        <v>0</v>
      </c>
      <c r="I313" s="7">
        <f>IFERROR(INDEX('Master data'!$B$2:$CL$999,MATCH($B313,'Master data'!$A$2:$A$999,0),MATCH(I$1,'Master data'!$B$1:$CL$1,0)),"")</f>
        <v>-5000</v>
      </c>
      <c r="J313" s="7">
        <f>IFERROR(INDEX('Master data'!$B$2:$CL$999,MATCH($B313,'Master data'!$A$2:$A$999,0),MATCH(J$1,'Master data'!$B$1:$CL$1,0)),"")</f>
        <v>-5000</v>
      </c>
      <c r="K313" s="7">
        <f>IFERROR(INDEX('Master data'!$B$2:$CL$999,MATCH($B313,'Master data'!$A$2:$A$999,0),MATCH(K$1,'Master data'!$B$1:$CL$1,0)),"")</f>
        <v>0</v>
      </c>
      <c r="L313" s="7">
        <f>IFERROR(INDEX('Master data'!$B$2:$CL$999,MATCH($B313,'Master data'!$A$2:$A$999,0),MATCH(L$1,'Master data'!$B$1:$CL$1,0)),"")</f>
        <v>0</v>
      </c>
      <c r="M313" s="5">
        <f>IFERROR(INDEX('Master data'!$B$2:$CL$999,MATCH($B313,'Master data'!$A$2:$A$999,0),MATCH(M$1,'Master data'!$B$1:$CL$1,0)),"")</f>
        <v>-10802.469135802468</v>
      </c>
      <c r="N313" s="28">
        <f>IFERROR(INDEX('Master data'!$B$2:$CL$999,MATCH($B313,'Master data'!$A$2:$A$999,0),MATCH(N$1,'Master data'!$B$1:$CL$1,0)),"")</f>
        <v>-4.0000000000000001E-3</v>
      </c>
      <c r="O313" s="7">
        <f>IFERROR(INDEX('Master data'!$B$2:$CL$999,MATCH($B313,'Master data'!$A$2:$A$999,0),MATCH(O$1,'Master data'!$B$1:$CL$1,0)),"")</f>
        <v>0</v>
      </c>
      <c r="P313" s="5">
        <f>IFERROR(INDEX('Master data'!$B$2:$CL$999,MATCH($B313,'Master data'!$A$2:$A$999,0),MATCH(P$1,'Master data'!$B$1:$CL$1,0)),"")</f>
        <v>2495000</v>
      </c>
      <c r="Q313" s="5">
        <f>IFERROR(INDEX('Master data'!$B$2:$CL$999,MATCH($B313,'Master data'!$A$2:$A$999,0),MATCH(Q$1,'Master data'!$B$1:$CL$1,0)),"")</f>
        <v>2495000</v>
      </c>
    </row>
    <row r="314" spans="1:17" x14ac:dyDescent="0.3">
      <c r="A314">
        <f t="shared" si="4"/>
        <v>312</v>
      </c>
      <c r="B314" t="str">
        <f>IF('Master data'!A314="","",'Master data'!A314)</f>
        <v>Robin Lod</v>
      </c>
      <c r="C314" t="str">
        <f>IFERROR(INDEX('Master data'!$B$2:$CL$999,MATCH($B314,'Master data'!$A$2:$A$999,0),MATCH(C$1,'Master data'!$B$1:$CL$1,0)),"")</f>
        <v>Finland</v>
      </c>
      <c r="D314" t="str">
        <f>IFERROR(INDEX('Master data'!$B$2:$CL$999,MATCH($B314,'Master data'!$A$2:$A$999,0),MATCH(D$1,'Master data'!$B$1:$CL$1,0)),"")</f>
        <v>Midfield</v>
      </c>
      <c r="E314" s="5">
        <f>IFERROR(INDEX('Master data'!$B$2:$CL$999,MATCH($B314,'Master data'!$A$2:$A$999,0),MATCH(E$1,'Master data'!$B$1:$CL$1,0)),"")</f>
        <v>3022000</v>
      </c>
      <c r="F314" s="7">
        <f>IFERROR(INDEX('Master data'!$B$2:$CL$999,MATCH($B314,'Master data'!$A$2:$A$999,0),MATCH(F$1,'Master data'!$B$1:$CL$1,0)),"")</f>
        <v>25223.171509465232</v>
      </c>
      <c r="G314" s="7">
        <f>IFERROR(INDEX('Master data'!$B$2:$CL$999,MATCH($B314,'Master data'!$A$2:$A$999,0),MATCH(G$1,'Master data'!$B$1:$CL$1,0)),"")</f>
        <v>7759.1855478283615</v>
      </c>
      <c r="H314" s="7">
        <f>IFERROR(INDEX('Master data'!$B$2:$CL$999,MATCH($B314,'Master data'!$A$2:$A$999,0),MATCH(H$1,'Master data'!$B$1:$CL$1,0)),"")</f>
        <v>0</v>
      </c>
      <c r="I314" s="7">
        <f>IFERROR(INDEX('Master data'!$B$2:$CL$999,MATCH($B314,'Master data'!$A$2:$A$999,0),MATCH(I$1,'Master data'!$B$1:$CL$1,0)),"")</f>
        <v>-5000</v>
      </c>
      <c r="J314" s="7">
        <f>IFERROR(INDEX('Master data'!$B$2:$CL$999,MATCH($B314,'Master data'!$A$2:$A$999,0),MATCH(J$1,'Master data'!$B$1:$CL$1,0)),"")</f>
        <v>-5000</v>
      </c>
      <c r="K314" s="7">
        <f>IFERROR(INDEX('Master data'!$B$2:$CL$999,MATCH($B314,'Master data'!$A$2:$A$999,0),MATCH(K$1,'Master data'!$B$1:$CL$1,0)),"")</f>
        <v>0</v>
      </c>
      <c r="L314" s="7">
        <f>IFERROR(INDEX('Master data'!$B$2:$CL$999,MATCH($B314,'Master data'!$A$2:$A$999,0),MATCH(L$1,'Master data'!$B$1:$CL$1,0)),"")</f>
        <v>0</v>
      </c>
      <c r="M314" s="5">
        <f>IFERROR(INDEX('Master data'!$B$2:$CL$999,MATCH($B314,'Master data'!$A$2:$A$999,0),MATCH(M$1,'Master data'!$B$1:$CL$1,0)),"")</f>
        <v>27926.826072215001</v>
      </c>
      <c r="N314" s="28">
        <f>IFERROR(INDEX('Master data'!$B$2:$CL$999,MATCH($B314,'Master data'!$A$2:$A$999,0),MATCH(N$1,'Master data'!$B$1:$CL$1,0)),"")</f>
        <v>8.9999999999999993E-3</v>
      </c>
      <c r="O314" s="7">
        <f>IFERROR(INDEX('Master data'!$B$2:$CL$999,MATCH($B314,'Master data'!$A$2:$A$999,0),MATCH(O$1,'Master data'!$B$1:$CL$1,0)),"")</f>
        <v>0</v>
      </c>
      <c r="P314" s="5">
        <f>IFERROR(INDEX('Master data'!$B$2:$CL$999,MATCH($B314,'Master data'!$A$2:$A$999,0),MATCH(P$1,'Master data'!$B$1:$CL$1,0)),"")</f>
        <v>3022000</v>
      </c>
      <c r="Q314" s="5">
        <f>IFERROR(INDEX('Master data'!$B$2:$CL$999,MATCH($B314,'Master data'!$A$2:$A$999,0),MATCH(Q$1,'Master data'!$B$1:$CL$1,0)),"")</f>
        <v>3022000</v>
      </c>
    </row>
    <row r="315" spans="1:17" x14ac:dyDescent="0.3">
      <c r="A315">
        <f t="shared" si="4"/>
        <v>313</v>
      </c>
      <c r="B315" t="str">
        <f>IF('Master data'!A315="","",'Master data'!A315)</f>
        <v>Teemu Pukki</v>
      </c>
      <c r="C315" t="str">
        <f>IFERROR(INDEX('Master data'!$B$2:$CL$999,MATCH($B315,'Master data'!$A$2:$A$999,0),MATCH(C$1,'Master data'!$B$1:$CL$1,0)),"")</f>
        <v>Finland</v>
      </c>
      <c r="D315" t="str">
        <f>IFERROR(INDEX('Master data'!$B$2:$CL$999,MATCH($B315,'Master data'!$A$2:$A$999,0),MATCH(D$1,'Master data'!$B$1:$CL$1,0)),"")</f>
        <v>Striker</v>
      </c>
      <c r="E315" s="5">
        <f>IFERROR(INDEX('Master data'!$B$2:$CL$999,MATCH($B315,'Master data'!$A$2:$A$999,0),MATCH(E$1,'Master data'!$B$1:$CL$1,0)),"")</f>
        <v>4042000</v>
      </c>
      <c r="F315" s="7">
        <f>IFERROR(INDEX('Master data'!$B$2:$CL$999,MATCH($B315,'Master data'!$A$2:$A$999,0),MATCH(F$1,'Master data'!$B$1:$CL$1,0)),"")</f>
        <v>26116.071324588491</v>
      </c>
      <c r="G315" s="7">
        <f>IFERROR(INDEX('Master data'!$B$2:$CL$999,MATCH($B315,'Master data'!$A$2:$A$999,0),MATCH(G$1,'Master data'!$B$1:$CL$1,0)),"")</f>
        <v>8404.1123872060562</v>
      </c>
      <c r="H315" s="7">
        <f>IFERROR(INDEX('Master data'!$B$2:$CL$999,MATCH($B315,'Master data'!$A$2:$A$999,0),MATCH(H$1,'Master data'!$B$1:$CL$1,0)),"")</f>
        <v>0</v>
      </c>
      <c r="I315" s="7">
        <f>IFERROR(INDEX('Master data'!$B$2:$CL$999,MATCH($B315,'Master data'!$A$2:$A$999,0),MATCH(I$1,'Master data'!$B$1:$CL$1,0)),"")</f>
        <v>-5000</v>
      </c>
      <c r="J315" s="7">
        <f>IFERROR(INDEX('Master data'!$B$2:$CL$999,MATCH($B315,'Master data'!$A$2:$A$999,0),MATCH(J$1,'Master data'!$B$1:$CL$1,0)),"")</f>
        <v>-5000</v>
      </c>
      <c r="K315" s="7">
        <f>IFERROR(INDEX('Master data'!$B$2:$CL$999,MATCH($B315,'Master data'!$A$2:$A$999,0),MATCH(K$1,'Master data'!$B$1:$CL$1,0)),"")</f>
        <v>0</v>
      </c>
      <c r="L315" s="7">
        <f>IFERROR(INDEX('Master data'!$B$2:$CL$999,MATCH($B315,'Master data'!$A$2:$A$999,0),MATCH(L$1,'Master data'!$B$1:$CL$1,0)),"")</f>
        <v>0</v>
      </c>
      <c r="M315" s="5">
        <f>IFERROR(INDEX('Master data'!$B$2:$CL$999,MATCH($B315,'Master data'!$A$2:$A$999,0),MATCH(M$1,'Master data'!$B$1:$CL$1,0)),"")</f>
        <v>29249.677113590056</v>
      </c>
      <c r="N315" s="28">
        <f>IFERROR(INDEX('Master data'!$B$2:$CL$999,MATCH($B315,'Master data'!$A$2:$A$999,0),MATCH(N$1,'Master data'!$B$1:$CL$1,0)),"")</f>
        <v>7.0000000000000001E-3</v>
      </c>
      <c r="O315" s="7">
        <f>IFERROR(INDEX('Master data'!$B$2:$CL$999,MATCH($B315,'Master data'!$A$2:$A$999,0),MATCH(O$1,'Master data'!$B$1:$CL$1,0)),"")</f>
        <v>0</v>
      </c>
      <c r="P315" s="5">
        <f>IFERROR(INDEX('Master data'!$B$2:$CL$999,MATCH($B315,'Master data'!$A$2:$A$999,0),MATCH(P$1,'Master data'!$B$1:$CL$1,0)),"")</f>
        <v>4042000</v>
      </c>
      <c r="Q315" s="5">
        <f>IFERROR(INDEX('Master data'!$B$2:$CL$999,MATCH($B315,'Master data'!$A$2:$A$999,0),MATCH(Q$1,'Master data'!$B$1:$CL$1,0)),"")</f>
        <v>4042000</v>
      </c>
    </row>
    <row r="316" spans="1:17" x14ac:dyDescent="0.3">
      <c r="A316">
        <f t="shared" si="4"/>
        <v>314</v>
      </c>
      <c r="B316" t="str">
        <f>IF('Master data'!A316="","",'Master data'!A316)</f>
        <v>Andriy Pyatov</v>
      </c>
      <c r="C316" t="str">
        <f>IFERROR(INDEX('Master data'!$B$2:$CL$999,MATCH($B316,'Master data'!$A$2:$A$999,0),MATCH(C$1,'Master data'!$B$1:$CL$1,0)),"")</f>
        <v>Ukraine</v>
      </c>
      <c r="D316" t="str">
        <f>IFERROR(INDEX('Master data'!$B$2:$CL$999,MATCH($B316,'Master data'!$A$2:$A$999,0),MATCH(D$1,'Master data'!$B$1:$CL$1,0)),"")</f>
        <v>Goalkeeper</v>
      </c>
      <c r="E316" s="5">
        <f>IFERROR(INDEX('Master data'!$B$2:$CL$999,MATCH($B316,'Master data'!$A$2:$A$999,0),MATCH(E$1,'Master data'!$B$1:$CL$1,0)),"")</f>
        <v>3495000</v>
      </c>
      <c r="F316" s="7">
        <f>IFERROR(INDEX('Master data'!$B$2:$CL$999,MATCH($B316,'Master data'!$A$2:$A$999,0),MATCH(F$1,'Master data'!$B$1:$CL$1,0)),"")</f>
        <v>35402.182601122324</v>
      </c>
      <c r="G316" s="7">
        <f>IFERROR(INDEX('Master data'!$B$2:$CL$999,MATCH($B316,'Master data'!$A$2:$A$999,0),MATCH(G$1,'Master data'!$B$1:$CL$1,0)),"")</f>
        <v>28174.970790874992</v>
      </c>
      <c r="H316" s="7">
        <f>IFERROR(INDEX('Master data'!$B$2:$CL$999,MATCH($B316,'Master data'!$A$2:$A$999,0),MATCH(H$1,'Master data'!$B$1:$CL$1,0)),"")</f>
        <v>0</v>
      </c>
      <c r="I316" s="7">
        <f>IFERROR(INDEX('Master data'!$B$2:$CL$999,MATCH($B316,'Master data'!$A$2:$A$999,0),MATCH(I$1,'Master data'!$B$1:$CL$1,0)),"")</f>
        <v>12447.938411176197</v>
      </c>
      <c r="J316" s="7">
        <f>IFERROR(INDEX('Master data'!$B$2:$CL$999,MATCH($B316,'Master data'!$A$2:$A$999,0),MATCH(J$1,'Master data'!$B$1:$CL$1,0)),"")</f>
        <v>-5000</v>
      </c>
      <c r="K316" s="7">
        <f>IFERROR(INDEX('Master data'!$B$2:$CL$999,MATCH($B316,'Master data'!$A$2:$A$999,0),MATCH(K$1,'Master data'!$B$1:$CL$1,0)),"")</f>
        <v>0</v>
      </c>
      <c r="L316" s="7">
        <f>IFERROR(INDEX('Master data'!$B$2:$CL$999,MATCH($B316,'Master data'!$A$2:$A$999,0),MATCH(L$1,'Master data'!$B$1:$CL$1,0)),"")</f>
        <v>0</v>
      </c>
      <c r="M316" s="5">
        <f>IFERROR(INDEX('Master data'!$B$2:$CL$999,MATCH($B316,'Master data'!$A$2:$A$999,0),MATCH(M$1,'Master data'!$B$1:$CL$1,0)),"")</f>
        <v>56886.120188473913</v>
      </c>
      <c r="N316" s="28">
        <f>IFERROR(INDEX('Master data'!$B$2:$CL$999,MATCH($B316,'Master data'!$A$2:$A$999,0),MATCH(N$1,'Master data'!$B$1:$CL$1,0)),"")</f>
        <v>1.6E-2</v>
      </c>
      <c r="O316" s="7">
        <f>IFERROR(INDEX('Master data'!$B$2:$CL$999,MATCH($B316,'Master data'!$A$2:$A$999,0),MATCH(O$1,'Master data'!$B$1:$CL$1,0)),"")</f>
        <v>0</v>
      </c>
      <c r="P316" s="5">
        <f>IFERROR(INDEX('Master data'!$B$2:$CL$999,MATCH($B316,'Master data'!$A$2:$A$999,0),MATCH(P$1,'Master data'!$B$1:$CL$1,0)),"")</f>
        <v>3495000</v>
      </c>
      <c r="Q316" s="5">
        <f>IFERROR(INDEX('Master data'!$B$2:$CL$999,MATCH($B316,'Master data'!$A$2:$A$999,0),MATCH(Q$1,'Master data'!$B$1:$CL$1,0)),"")</f>
        <v>3495000</v>
      </c>
    </row>
    <row r="317" spans="1:17" x14ac:dyDescent="0.3">
      <c r="A317">
        <f t="shared" si="4"/>
        <v>315</v>
      </c>
      <c r="B317" t="str">
        <f>IF('Master data'!A317="","",'Master data'!A317)</f>
        <v>Çağlar Söyüncü</v>
      </c>
      <c r="C317" t="str">
        <f>IFERROR(INDEX('Master data'!$B$2:$CL$999,MATCH($B317,'Master data'!$A$2:$A$999,0),MATCH(C$1,'Master data'!$B$1:$CL$1,0)),"")</f>
        <v>Turkey</v>
      </c>
      <c r="D317" t="str">
        <f>IFERROR(INDEX('Master data'!$B$2:$CL$999,MATCH($B317,'Master data'!$A$2:$A$999,0),MATCH(D$1,'Master data'!$B$1:$CL$1,0)),"")</f>
        <v>Defense</v>
      </c>
      <c r="E317" s="5">
        <f>IFERROR(INDEX('Master data'!$B$2:$CL$999,MATCH($B317,'Master data'!$A$2:$A$999,0),MATCH(E$1,'Master data'!$B$1:$CL$1,0)),"")</f>
        <v>2948000</v>
      </c>
      <c r="F317" s="7">
        <f>IFERROR(INDEX('Master data'!$B$2:$CL$999,MATCH($B317,'Master data'!$A$2:$A$999,0),MATCH(F$1,'Master data'!$B$1:$CL$1,0)),"")</f>
        <v>42440.530617727061</v>
      </c>
      <c r="G317" s="7">
        <f>IFERROR(INDEX('Master data'!$B$2:$CL$999,MATCH($B317,'Master data'!$A$2:$A$999,0),MATCH(G$1,'Master data'!$B$1:$CL$1,0)),"")</f>
        <v>25652.198991780926</v>
      </c>
      <c r="H317" s="7">
        <f>IFERROR(INDEX('Master data'!$B$2:$CL$999,MATCH($B317,'Master data'!$A$2:$A$999,0),MATCH(H$1,'Master data'!$B$1:$CL$1,0)),"")</f>
        <v>0</v>
      </c>
      <c r="I317" s="7">
        <f>IFERROR(INDEX('Master data'!$B$2:$CL$999,MATCH($B317,'Master data'!$A$2:$A$999,0),MATCH(I$1,'Master data'!$B$1:$CL$1,0)),"")</f>
        <v>-2437.1493141875653</v>
      </c>
      <c r="J317" s="7">
        <f>IFERROR(INDEX('Master data'!$B$2:$CL$999,MATCH($B317,'Master data'!$A$2:$A$999,0),MATCH(J$1,'Master data'!$B$1:$CL$1,0)),"")</f>
        <v>-5000</v>
      </c>
      <c r="K317" s="7">
        <f>IFERROR(INDEX('Master data'!$B$2:$CL$999,MATCH($B317,'Master data'!$A$2:$A$999,0),MATCH(K$1,'Master data'!$B$1:$CL$1,0)),"")</f>
        <v>0</v>
      </c>
      <c r="L317" s="7">
        <f>IFERROR(INDEX('Master data'!$B$2:$CL$999,MATCH($B317,'Master data'!$A$2:$A$999,0),MATCH(L$1,'Master data'!$B$1:$CL$1,0)),"")</f>
        <v>0</v>
      </c>
      <c r="M317" s="5">
        <f>IFERROR(INDEX('Master data'!$B$2:$CL$999,MATCH($B317,'Master data'!$A$2:$A$999,0),MATCH(M$1,'Master data'!$B$1:$CL$1,0)),"")</f>
        <v>57832.223975945184</v>
      </c>
      <c r="N317" s="28">
        <f>IFERROR(INDEX('Master data'!$B$2:$CL$999,MATCH($B317,'Master data'!$A$2:$A$999,0),MATCH(N$1,'Master data'!$B$1:$CL$1,0)),"")</f>
        <v>0.02</v>
      </c>
      <c r="O317" s="7">
        <f>IFERROR(INDEX('Master data'!$B$2:$CL$999,MATCH($B317,'Master data'!$A$2:$A$999,0),MATCH(O$1,'Master data'!$B$1:$CL$1,0)),"")</f>
        <v>0</v>
      </c>
      <c r="P317" s="5">
        <f>IFERROR(INDEX('Master data'!$B$2:$CL$999,MATCH($B317,'Master data'!$A$2:$A$999,0),MATCH(P$1,'Master data'!$B$1:$CL$1,0)),"")</f>
        <v>2948000</v>
      </c>
      <c r="Q317" s="5">
        <f>IFERROR(INDEX('Master data'!$B$2:$CL$999,MATCH($B317,'Master data'!$A$2:$A$999,0),MATCH(Q$1,'Master data'!$B$1:$CL$1,0)),"")</f>
        <v>2948000</v>
      </c>
    </row>
    <row r="318" spans="1:17" x14ac:dyDescent="0.3">
      <c r="A318">
        <f t="shared" si="4"/>
        <v>316</v>
      </c>
      <c r="B318" t="str">
        <f>IF('Master data'!A318="","",'Master data'!A318)</f>
        <v>Merih Demiral</v>
      </c>
      <c r="C318" t="str">
        <f>IFERROR(INDEX('Master data'!$B$2:$CL$999,MATCH($B318,'Master data'!$A$2:$A$999,0),MATCH(C$1,'Master data'!$B$1:$CL$1,0)),"")</f>
        <v>Turkey</v>
      </c>
      <c r="D318" t="str">
        <f>IFERROR(INDEX('Master data'!$B$2:$CL$999,MATCH($B318,'Master data'!$A$2:$A$999,0),MATCH(D$1,'Master data'!$B$1:$CL$1,0)),"")</f>
        <v>Defense</v>
      </c>
      <c r="E318" s="5">
        <f>IFERROR(INDEX('Master data'!$B$2:$CL$999,MATCH($B318,'Master data'!$A$2:$A$999,0),MATCH(E$1,'Master data'!$B$1:$CL$1,0)),"")</f>
        <v>2893000</v>
      </c>
      <c r="F318" s="7">
        <f>IFERROR(INDEX('Master data'!$B$2:$CL$999,MATCH($B318,'Master data'!$A$2:$A$999,0),MATCH(F$1,'Master data'!$B$1:$CL$1,0)),"")</f>
        <v>41159.577115621803</v>
      </c>
      <c r="G318" s="7">
        <f>IFERROR(INDEX('Master data'!$B$2:$CL$999,MATCH($B318,'Master data'!$A$2:$A$999,0),MATCH(G$1,'Master data'!$B$1:$CL$1,0)),"")</f>
        <v>24356.475498657353</v>
      </c>
      <c r="H318" s="7">
        <f>IFERROR(INDEX('Master data'!$B$2:$CL$999,MATCH($B318,'Master data'!$A$2:$A$999,0),MATCH(H$1,'Master data'!$B$1:$CL$1,0)),"")</f>
        <v>0</v>
      </c>
      <c r="I318" s="7">
        <f>IFERROR(INDEX('Master data'!$B$2:$CL$999,MATCH($B318,'Master data'!$A$2:$A$999,0),MATCH(I$1,'Master data'!$B$1:$CL$1,0)),"")</f>
        <v>-2664.581182103846</v>
      </c>
      <c r="J318" s="7">
        <f>IFERROR(INDEX('Master data'!$B$2:$CL$999,MATCH($B318,'Master data'!$A$2:$A$999,0),MATCH(J$1,'Master data'!$B$1:$CL$1,0)),"")</f>
        <v>-5000</v>
      </c>
      <c r="K318" s="7">
        <f>IFERROR(INDEX('Master data'!$B$2:$CL$999,MATCH($B318,'Master data'!$A$2:$A$999,0),MATCH(K$1,'Master data'!$B$1:$CL$1,0)),"")</f>
        <v>0</v>
      </c>
      <c r="L318" s="7">
        <f>IFERROR(INDEX('Master data'!$B$2:$CL$999,MATCH($B318,'Master data'!$A$2:$A$999,0),MATCH(L$1,'Master data'!$B$1:$CL$1,0)),"")</f>
        <v>0</v>
      </c>
      <c r="M318" s="5">
        <f>IFERROR(INDEX('Master data'!$B$2:$CL$999,MATCH($B318,'Master data'!$A$2:$A$999,0),MATCH(M$1,'Master data'!$B$1:$CL$1,0)),"")</f>
        <v>55620.067591634208</v>
      </c>
      <c r="N318" s="28">
        <f>IFERROR(INDEX('Master data'!$B$2:$CL$999,MATCH($B318,'Master data'!$A$2:$A$999,0),MATCH(N$1,'Master data'!$B$1:$CL$1,0)),"")</f>
        <v>1.9E-2</v>
      </c>
      <c r="O318" s="7">
        <f>IFERROR(INDEX('Master data'!$B$2:$CL$999,MATCH($B318,'Master data'!$A$2:$A$999,0),MATCH(O$1,'Master data'!$B$1:$CL$1,0)),"")</f>
        <v>0</v>
      </c>
      <c r="P318" s="5">
        <f>IFERROR(INDEX('Master data'!$B$2:$CL$999,MATCH($B318,'Master data'!$A$2:$A$999,0),MATCH(P$1,'Master data'!$B$1:$CL$1,0)),"")</f>
        <v>2893000</v>
      </c>
      <c r="Q318" s="5">
        <f>IFERROR(INDEX('Master data'!$B$2:$CL$999,MATCH($B318,'Master data'!$A$2:$A$999,0),MATCH(Q$1,'Master data'!$B$1:$CL$1,0)),"")</f>
        <v>2893000</v>
      </c>
    </row>
    <row r="319" spans="1:17" x14ac:dyDescent="0.3">
      <c r="A319">
        <f t="shared" si="4"/>
        <v>317</v>
      </c>
      <c r="B319" t="str">
        <f>IF('Master data'!A319="","",'Master data'!A319)</f>
        <v>Vyacheslav Karavayev</v>
      </c>
      <c r="C319" t="str">
        <f>IFERROR(INDEX('Master data'!$B$2:$CL$999,MATCH($B319,'Master data'!$A$2:$A$999,0),MATCH(C$1,'Master data'!$B$1:$CL$1,0)),"")</f>
        <v>Russia</v>
      </c>
      <c r="D319" t="str">
        <f>IFERROR(INDEX('Master data'!$B$2:$CL$999,MATCH($B319,'Master data'!$A$2:$A$999,0),MATCH(D$1,'Master data'!$B$1:$CL$1,0)),"")</f>
        <v>Defense</v>
      </c>
      <c r="E319" s="5">
        <f>IFERROR(INDEX('Master data'!$B$2:$CL$999,MATCH($B319,'Master data'!$A$2:$A$999,0),MATCH(E$1,'Master data'!$B$1:$CL$1,0)),"")</f>
        <v>2484000</v>
      </c>
      <c r="F319" s="7">
        <f>IFERROR(INDEX('Master data'!$B$2:$CL$999,MATCH($B319,'Master data'!$A$2:$A$999,0),MATCH(F$1,'Master data'!$B$1:$CL$1,0)),"")</f>
        <v>43915.915554296371</v>
      </c>
      <c r="G319" s="7">
        <f>IFERROR(INDEX('Master data'!$B$2:$CL$999,MATCH($B319,'Master data'!$A$2:$A$999,0),MATCH(G$1,'Master data'!$B$1:$CL$1,0)),"")</f>
        <v>3833.4155670223936</v>
      </c>
      <c r="H319" s="7">
        <f>IFERROR(INDEX('Master data'!$B$2:$CL$999,MATCH($B319,'Master data'!$A$2:$A$999,0),MATCH(H$1,'Master data'!$B$1:$CL$1,0)),"")</f>
        <v>0</v>
      </c>
      <c r="I319" s="7">
        <f>IFERROR(INDEX('Master data'!$B$2:$CL$999,MATCH($B319,'Master data'!$A$2:$A$999,0),MATCH(I$1,'Master data'!$B$1:$CL$1,0)),"")</f>
        <v>-2017.7135251630425</v>
      </c>
      <c r="J319" s="7">
        <f>IFERROR(INDEX('Master data'!$B$2:$CL$999,MATCH($B319,'Master data'!$A$2:$A$999,0),MATCH(J$1,'Master data'!$B$1:$CL$1,0)),"")</f>
        <v>-5000</v>
      </c>
      <c r="K319" s="7">
        <f>IFERROR(INDEX('Master data'!$B$2:$CL$999,MATCH($B319,'Master data'!$A$2:$A$999,0),MATCH(K$1,'Master data'!$B$1:$CL$1,0)),"")</f>
        <v>0</v>
      </c>
      <c r="L319" s="7">
        <f>IFERROR(INDEX('Master data'!$B$2:$CL$999,MATCH($B319,'Master data'!$A$2:$A$999,0),MATCH(L$1,'Master data'!$B$1:$CL$1,0)),"")</f>
        <v>0</v>
      </c>
      <c r="M319" s="5">
        <f>IFERROR(INDEX('Master data'!$B$2:$CL$999,MATCH($B319,'Master data'!$A$2:$A$999,0),MATCH(M$1,'Master data'!$B$1:$CL$1,0)),"")</f>
        <v>44886.030566830894</v>
      </c>
      <c r="N319" s="28">
        <f>IFERROR(INDEX('Master data'!$B$2:$CL$999,MATCH($B319,'Master data'!$A$2:$A$999,0),MATCH(N$1,'Master data'!$B$1:$CL$1,0)),"")</f>
        <v>1.7999999999999999E-2</v>
      </c>
      <c r="O319" s="7">
        <f>IFERROR(INDEX('Master data'!$B$2:$CL$999,MATCH($B319,'Master data'!$A$2:$A$999,0),MATCH(O$1,'Master data'!$B$1:$CL$1,0)),"")</f>
        <v>0</v>
      </c>
      <c r="P319" s="5">
        <f>IFERROR(INDEX('Master data'!$B$2:$CL$999,MATCH($B319,'Master data'!$A$2:$A$999,0),MATCH(P$1,'Master data'!$B$1:$CL$1,0)),"")</f>
        <v>2484000</v>
      </c>
      <c r="Q319" s="5">
        <f>IFERROR(INDEX('Master data'!$B$2:$CL$999,MATCH($B319,'Master data'!$A$2:$A$999,0),MATCH(Q$1,'Master data'!$B$1:$CL$1,0)),"")</f>
        <v>2484000</v>
      </c>
    </row>
    <row r="320" spans="1:17" x14ac:dyDescent="0.3">
      <c r="A320">
        <f t="shared" si="4"/>
        <v>318</v>
      </c>
      <c r="B320" t="str">
        <f>IF('Master data'!A320="","",'Master data'!A320)</f>
        <v>Pavao Pervan</v>
      </c>
      <c r="C320" t="str">
        <f>IFERROR(INDEX('Master data'!$B$2:$CL$999,MATCH($B320,'Master data'!$A$2:$A$999,0),MATCH(C$1,'Master data'!$B$1:$CL$1,0)),"")</f>
        <v>Austria</v>
      </c>
      <c r="D320" t="str">
        <f>IFERROR(INDEX('Master data'!$B$2:$CL$999,MATCH($B320,'Master data'!$A$2:$A$999,0),MATCH(D$1,'Master data'!$B$1:$CL$1,0)),"")</f>
        <v>Goalkeeper</v>
      </c>
      <c r="E320" s="5">
        <f>IFERROR(INDEX('Master data'!$B$2:$CL$999,MATCH($B320,'Master data'!$A$2:$A$999,0),MATCH(E$1,'Master data'!$B$1:$CL$1,0)),"")</f>
        <v>3495000</v>
      </c>
      <c r="F320" s="7">
        <f>IFERROR(INDEX('Master data'!$B$2:$CL$999,MATCH($B320,'Master data'!$A$2:$A$999,0),MATCH(F$1,'Master data'!$B$1:$CL$1,0)),"")</f>
        <v>20574.579464550545</v>
      </c>
      <c r="G320" s="7">
        <f>IFERROR(INDEX('Master data'!$B$2:$CL$999,MATCH($B320,'Master data'!$A$2:$A$999,0),MATCH(G$1,'Master data'!$B$1:$CL$1,0)),"")</f>
        <v>25540.200627056725</v>
      </c>
      <c r="H320" s="7">
        <f>IFERROR(INDEX('Master data'!$B$2:$CL$999,MATCH($B320,'Master data'!$A$2:$A$999,0),MATCH(H$1,'Master data'!$B$1:$CL$1,0)),"")</f>
        <v>0</v>
      </c>
      <c r="I320" s="7">
        <f>IFERROR(INDEX('Master data'!$B$2:$CL$999,MATCH($B320,'Master data'!$A$2:$A$999,0),MATCH(I$1,'Master data'!$B$1:$CL$1,0)),"")</f>
        <v>6893.866521218466</v>
      </c>
      <c r="J320" s="7">
        <f>IFERROR(INDEX('Master data'!$B$2:$CL$999,MATCH($B320,'Master data'!$A$2:$A$999,0),MATCH(J$1,'Master data'!$B$1:$CL$1,0)),"")</f>
        <v>-5000</v>
      </c>
      <c r="K320" s="7">
        <f>IFERROR(INDEX('Master data'!$B$2:$CL$999,MATCH($B320,'Master data'!$A$2:$A$999,0),MATCH(K$1,'Master data'!$B$1:$CL$1,0)),"")</f>
        <v>0</v>
      </c>
      <c r="L320" s="7">
        <f>IFERROR(INDEX('Master data'!$B$2:$CL$999,MATCH($B320,'Master data'!$A$2:$A$999,0),MATCH(L$1,'Master data'!$B$1:$CL$1,0)),"")</f>
        <v>0</v>
      </c>
      <c r="M320" s="5">
        <f>IFERROR(INDEX('Master data'!$B$2:$CL$999,MATCH($B320,'Master data'!$A$2:$A$999,0),MATCH(M$1,'Master data'!$B$1:$CL$1,0)),"")</f>
        <v>38656.352678998766</v>
      </c>
      <c r="N320" s="28">
        <f>IFERROR(INDEX('Master data'!$B$2:$CL$999,MATCH($B320,'Master data'!$A$2:$A$999,0),MATCH(N$1,'Master data'!$B$1:$CL$1,0)),"")</f>
        <v>1.0999999999999999E-2</v>
      </c>
      <c r="O320" s="7">
        <f>IFERROR(INDEX('Master data'!$B$2:$CL$999,MATCH($B320,'Master data'!$A$2:$A$999,0),MATCH(O$1,'Master data'!$B$1:$CL$1,0)),"")</f>
        <v>0</v>
      </c>
      <c r="P320" s="5">
        <f>IFERROR(INDEX('Master data'!$B$2:$CL$999,MATCH($B320,'Master data'!$A$2:$A$999,0),MATCH(P$1,'Master data'!$B$1:$CL$1,0)),"")</f>
        <v>3495000</v>
      </c>
      <c r="Q320" s="5">
        <f>IFERROR(INDEX('Master data'!$B$2:$CL$999,MATCH($B320,'Master data'!$A$2:$A$999,0),MATCH(Q$1,'Master data'!$B$1:$CL$1,0)),"")</f>
        <v>3495000</v>
      </c>
    </row>
    <row r="321" spans="1:17" x14ac:dyDescent="0.3">
      <c r="A321">
        <f t="shared" si="4"/>
        <v>319</v>
      </c>
      <c r="B321" t="str">
        <f>IF('Master data'!A321="","",'Master data'!A321)</f>
        <v>Maarten Stekelenburg</v>
      </c>
      <c r="C321" t="str">
        <f>IFERROR(INDEX('Master data'!$B$2:$CL$999,MATCH($B321,'Master data'!$A$2:$A$999,0),MATCH(C$1,'Master data'!$B$1:$CL$1,0)),"")</f>
        <v>Netherlands</v>
      </c>
      <c r="D321" t="str">
        <f>IFERROR(INDEX('Master data'!$B$2:$CL$999,MATCH($B321,'Master data'!$A$2:$A$999,0),MATCH(D$1,'Master data'!$B$1:$CL$1,0)),"")</f>
        <v>Goalkeeper</v>
      </c>
      <c r="E321" s="5">
        <f>IFERROR(INDEX('Master data'!$B$2:$CL$999,MATCH($B321,'Master data'!$A$2:$A$999,0),MATCH(E$1,'Master data'!$B$1:$CL$1,0)),"")</f>
        <v>5061000</v>
      </c>
      <c r="F321" s="7">
        <f>IFERROR(INDEX('Master data'!$B$2:$CL$999,MATCH($B321,'Master data'!$A$2:$A$999,0),MATCH(F$1,'Master data'!$B$1:$CL$1,0)),"")</f>
        <v>74696.455468186177</v>
      </c>
      <c r="G321" s="7">
        <f>IFERROR(INDEX('Master data'!$B$2:$CL$999,MATCH($B321,'Master data'!$A$2:$A$999,0),MATCH(G$1,'Master data'!$B$1:$CL$1,0)),"")</f>
        <v>98061.924105607497</v>
      </c>
      <c r="H321" s="7">
        <f>IFERROR(INDEX('Master data'!$B$2:$CL$999,MATCH($B321,'Master data'!$A$2:$A$999,0),MATCH(H$1,'Master data'!$B$1:$CL$1,0)),"")</f>
        <v>0</v>
      </c>
      <c r="I321" s="7">
        <f>IFERROR(INDEX('Master data'!$B$2:$CL$999,MATCH($B321,'Master data'!$A$2:$A$999,0),MATCH(I$1,'Master data'!$B$1:$CL$1,0)),"")</f>
        <v>81010.706499185166</v>
      </c>
      <c r="J321" s="7">
        <f>IFERROR(INDEX('Master data'!$B$2:$CL$999,MATCH($B321,'Master data'!$A$2:$A$999,0),MATCH(J$1,'Master data'!$B$1:$CL$1,0)),"")</f>
        <v>13110.012832721633</v>
      </c>
      <c r="K321" s="7">
        <f>IFERROR(INDEX('Master data'!$B$2:$CL$999,MATCH($B321,'Master data'!$A$2:$A$999,0),MATCH(K$1,'Master data'!$B$1:$CL$1,0)),"")</f>
        <v>0</v>
      </c>
      <c r="L321" s="7">
        <f>IFERROR(INDEX('Master data'!$B$2:$CL$999,MATCH($B321,'Master data'!$A$2:$A$999,0),MATCH(L$1,'Master data'!$B$1:$CL$1,0)),"")</f>
        <v>0</v>
      </c>
      <c r="M321" s="5">
        <f>IFERROR(INDEX('Master data'!$B$2:$CL$999,MATCH($B321,'Master data'!$A$2:$A$999,0),MATCH(M$1,'Master data'!$B$1:$CL$1,0)),"")</f>
        <v>166663.87599913427</v>
      </c>
      <c r="N321" s="28">
        <f>IFERROR(INDEX('Master data'!$B$2:$CL$999,MATCH($B321,'Master data'!$A$2:$A$999,0),MATCH(N$1,'Master data'!$B$1:$CL$1,0)),"")</f>
        <v>3.3000000000000002E-2</v>
      </c>
      <c r="O321" s="7">
        <f>IFERROR(INDEX('Master data'!$B$2:$CL$999,MATCH($B321,'Master data'!$A$2:$A$999,0),MATCH(O$1,'Master data'!$B$1:$CL$1,0)),"")</f>
        <v>0</v>
      </c>
      <c r="P321" s="5">
        <f>IFERROR(INDEX('Master data'!$B$2:$CL$999,MATCH($B321,'Master data'!$A$2:$A$999,0),MATCH(P$1,'Master data'!$B$1:$CL$1,0)),"")</f>
        <v>5061000</v>
      </c>
      <c r="Q321" s="5">
        <f>IFERROR(INDEX('Master data'!$B$2:$CL$999,MATCH($B321,'Master data'!$A$2:$A$999,0),MATCH(Q$1,'Master data'!$B$1:$CL$1,0)),"")</f>
        <v>5061000</v>
      </c>
    </row>
    <row r="322" spans="1:17" x14ac:dyDescent="0.3">
      <c r="A322">
        <f t="shared" si="4"/>
        <v>320</v>
      </c>
      <c r="B322" t="str">
        <f>IF('Master data'!A322="","",'Master data'!A322)</f>
        <v>Kieffer Moore</v>
      </c>
      <c r="C322" t="str">
        <f>IFERROR(INDEX('Master data'!$B$2:$CL$999,MATCH($B322,'Master data'!$A$2:$A$999,0),MATCH(C$1,'Master data'!$B$1:$CL$1,0)),"")</f>
        <v>Wales</v>
      </c>
      <c r="D322" t="str">
        <f>IFERROR(INDEX('Master data'!$B$2:$CL$999,MATCH($B322,'Master data'!$A$2:$A$999,0),MATCH(D$1,'Master data'!$B$1:$CL$1,0)),"")</f>
        <v>Striker</v>
      </c>
      <c r="E322" s="5">
        <f>IFERROR(INDEX('Master data'!$B$2:$CL$999,MATCH($B322,'Master data'!$A$2:$A$999,0),MATCH(E$1,'Master data'!$B$1:$CL$1,0)),"")</f>
        <v>3619000</v>
      </c>
      <c r="F322" s="7">
        <f>IFERROR(INDEX('Master data'!$B$2:$CL$999,MATCH($B322,'Master data'!$A$2:$A$999,0),MATCH(F$1,'Master data'!$B$1:$CL$1,0)),"")</f>
        <v>36068.001229507761</v>
      </c>
      <c r="G322" s="7">
        <f>IFERROR(INDEX('Master data'!$B$2:$CL$999,MATCH($B322,'Master data'!$A$2:$A$999,0),MATCH(G$1,'Master data'!$B$1:$CL$1,0)),"")</f>
        <v>10163.811206680917</v>
      </c>
      <c r="H322" s="7">
        <f>IFERROR(INDEX('Master data'!$B$2:$CL$999,MATCH($B322,'Master data'!$A$2:$A$999,0),MATCH(H$1,'Master data'!$B$1:$CL$1,0)),"")</f>
        <v>0</v>
      </c>
      <c r="I322" s="7">
        <f>IFERROR(INDEX('Master data'!$B$2:$CL$999,MATCH($B322,'Master data'!$A$2:$A$999,0),MATCH(I$1,'Master data'!$B$1:$CL$1,0)),"")</f>
        <v>-5000</v>
      </c>
      <c r="J322" s="7">
        <f>IFERROR(INDEX('Master data'!$B$2:$CL$999,MATCH($B322,'Master data'!$A$2:$A$999,0),MATCH(J$1,'Master data'!$B$1:$CL$1,0)),"")</f>
        <v>-5000</v>
      </c>
      <c r="K322" s="7">
        <f>IFERROR(INDEX('Master data'!$B$2:$CL$999,MATCH($B322,'Master data'!$A$2:$A$999,0),MATCH(K$1,'Master data'!$B$1:$CL$1,0)),"")</f>
        <v>0</v>
      </c>
      <c r="L322" s="7">
        <f>IFERROR(INDEX('Master data'!$B$2:$CL$999,MATCH($B322,'Master data'!$A$2:$A$999,0),MATCH(L$1,'Master data'!$B$1:$CL$1,0)),"")</f>
        <v>0</v>
      </c>
      <c r="M322" s="5">
        <f>IFERROR(INDEX('Master data'!$B$2:$CL$999,MATCH($B322,'Master data'!$A$2:$A$999,0),MATCH(M$1,'Master data'!$B$1:$CL$1,0)),"")</f>
        <v>40374.739564825904</v>
      </c>
      <c r="N322" s="28">
        <f>IFERROR(INDEX('Master data'!$B$2:$CL$999,MATCH($B322,'Master data'!$A$2:$A$999,0),MATCH(N$1,'Master data'!$B$1:$CL$1,0)),"")</f>
        <v>1.0999999999999999E-2</v>
      </c>
      <c r="O322" s="7">
        <f>IFERROR(INDEX('Master data'!$B$2:$CL$999,MATCH($B322,'Master data'!$A$2:$A$999,0),MATCH(O$1,'Master data'!$B$1:$CL$1,0)),"")</f>
        <v>0</v>
      </c>
      <c r="P322" s="5">
        <f>IFERROR(INDEX('Master data'!$B$2:$CL$999,MATCH($B322,'Master data'!$A$2:$A$999,0),MATCH(P$1,'Master data'!$B$1:$CL$1,0)),"")</f>
        <v>3619000</v>
      </c>
      <c r="Q322" s="5">
        <f>IFERROR(INDEX('Master data'!$B$2:$CL$999,MATCH($B322,'Master data'!$A$2:$A$999,0),MATCH(Q$1,'Master data'!$B$1:$CL$1,0)),"")</f>
        <v>3619000</v>
      </c>
    </row>
    <row r="323" spans="1:17" x14ac:dyDescent="0.3">
      <c r="A323">
        <f t="shared" ref="A323:A386" si="5">IF(B323="","",ROW()-2)</f>
        <v>321</v>
      </c>
      <c r="B323" t="str">
        <f>IF('Master data'!A323="","",'Master data'!A323)</f>
        <v>Aleksandar Trajkovski</v>
      </c>
      <c r="C323" t="str">
        <f>IFERROR(INDEX('Master data'!$B$2:$CL$999,MATCH($B323,'Master data'!$A$2:$A$999,0),MATCH(C$1,'Master data'!$B$1:$CL$1,0)),"")</f>
        <v>North Macedonia</v>
      </c>
      <c r="D323" t="str">
        <f>IFERROR(INDEX('Master data'!$B$2:$CL$999,MATCH($B323,'Master data'!$A$2:$A$999,0),MATCH(D$1,'Master data'!$B$1:$CL$1,0)),"")</f>
        <v>Striker</v>
      </c>
      <c r="E323" s="5">
        <f>IFERROR(INDEX('Master data'!$B$2:$CL$999,MATCH($B323,'Master data'!$A$2:$A$999,0),MATCH(E$1,'Master data'!$B$1:$CL$1,0)),"")</f>
        <v>2524000</v>
      </c>
      <c r="F323" s="7">
        <f>IFERROR(INDEX('Master data'!$B$2:$CL$999,MATCH($B323,'Master data'!$A$2:$A$999,0),MATCH(F$1,'Master data'!$B$1:$CL$1,0)),"")</f>
        <v>5766.2851015903725</v>
      </c>
      <c r="G323" s="7">
        <f>IFERROR(INDEX('Master data'!$B$2:$CL$999,MATCH($B323,'Master data'!$A$2:$A$999,0),MATCH(G$1,'Master data'!$B$1:$CL$1,0)),"")</f>
        <v>-13451.970123924972</v>
      </c>
      <c r="H323" s="7">
        <f>IFERROR(INDEX('Master data'!$B$2:$CL$999,MATCH($B323,'Master data'!$A$2:$A$999,0),MATCH(H$1,'Master data'!$B$1:$CL$1,0)),"")</f>
        <v>0</v>
      </c>
      <c r="I323" s="7">
        <f>IFERROR(INDEX('Master data'!$B$2:$CL$999,MATCH($B323,'Master data'!$A$2:$A$999,0),MATCH(I$1,'Master data'!$B$1:$CL$1,0)),"")</f>
        <v>-5000</v>
      </c>
      <c r="J323" s="7">
        <f>IFERROR(INDEX('Master data'!$B$2:$CL$999,MATCH($B323,'Master data'!$A$2:$A$999,0),MATCH(J$1,'Master data'!$B$1:$CL$1,0)),"")</f>
        <v>-5000</v>
      </c>
      <c r="K323" s="7">
        <f>IFERROR(INDEX('Master data'!$B$2:$CL$999,MATCH($B323,'Master data'!$A$2:$A$999,0),MATCH(K$1,'Master data'!$B$1:$CL$1,0)),"")</f>
        <v>0</v>
      </c>
      <c r="L323" s="7">
        <f>IFERROR(INDEX('Master data'!$B$2:$CL$999,MATCH($B323,'Master data'!$A$2:$A$999,0),MATCH(L$1,'Master data'!$B$1:$CL$1,0)),"")</f>
        <v>0</v>
      </c>
      <c r="M323" s="5">
        <f>IFERROR(INDEX('Master data'!$B$2:$CL$999,MATCH($B323,'Master data'!$A$2:$A$999,0),MATCH(M$1,'Master data'!$B$1:$CL$1,0)),"")</f>
        <v>-5670.8307834954103</v>
      </c>
      <c r="N323" s="28">
        <f>IFERROR(INDEX('Master data'!$B$2:$CL$999,MATCH($B323,'Master data'!$A$2:$A$999,0),MATCH(N$1,'Master data'!$B$1:$CL$1,0)),"")</f>
        <v>-2E-3</v>
      </c>
      <c r="O323" s="7">
        <f>IFERROR(INDEX('Master data'!$B$2:$CL$999,MATCH($B323,'Master data'!$A$2:$A$999,0),MATCH(O$1,'Master data'!$B$1:$CL$1,0)),"")</f>
        <v>0</v>
      </c>
      <c r="P323" s="5">
        <f>IFERROR(INDEX('Master data'!$B$2:$CL$999,MATCH($B323,'Master data'!$A$2:$A$999,0),MATCH(P$1,'Master data'!$B$1:$CL$1,0)),"")</f>
        <v>2524000</v>
      </c>
      <c r="Q323" s="5">
        <f>IFERROR(INDEX('Master data'!$B$2:$CL$999,MATCH($B323,'Master data'!$A$2:$A$999,0),MATCH(Q$1,'Master data'!$B$1:$CL$1,0)),"")</f>
        <v>2524000</v>
      </c>
    </row>
    <row r="324" spans="1:17" x14ac:dyDescent="0.3">
      <c r="A324">
        <f t="shared" si="5"/>
        <v>322</v>
      </c>
      <c r="B324" t="str">
        <f>IF('Master data'!A324="","",'Master data'!A324)</f>
        <v>Goran Pandev</v>
      </c>
      <c r="C324" t="str">
        <f>IFERROR(INDEX('Master data'!$B$2:$CL$999,MATCH($B324,'Master data'!$A$2:$A$999,0),MATCH(C$1,'Master data'!$B$1:$CL$1,0)),"")</f>
        <v>North Macedonia</v>
      </c>
      <c r="D324" t="str">
        <f>IFERROR(INDEX('Master data'!$B$2:$CL$999,MATCH($B324,'Master data'!$A$2:$A$999,0),MATCH(D$1,'Master data'!$B$1:$CL$1,0)),"")</f>
        <v>Striker</v>
      </c>
      <c r="E324" s="5">
        <f>IFERROR(INDEX('Master data'!$B$2:$CL$999,MATCH($B324,'Master data'!$A$2:$A$999,0),MATCH(E$1,'Master data'!$B$1:$CL$1,0)),"")</f>
        <v>3578000</v>
      </c>
      <c r="F324" s="7">
        <f>IFERROR(INDEX('Master data'!$B$2:$CL$999,MATCH($B324,'Master data'!$A$2:$A$999,0),MATCH(F$1,'Master data'!$B$1:$CL$1,0)),"")</f>
        <v>22912.623486110606</v>
      </c>
      <c r="G324" s="7">
        <f>IFERROR(INDEX('Master data'!$B$2:$CL$999,MATCH($B324,'Master data'!$A$2:$A$999,0),MATCH(G$1,'Master data'!$B$1:$CL$1,0)),"")</f>
        <v>-3427.4932467825311</v>
      </c>
      <c r="H324" s="7">
        <f>IFERROR(INDEX('Master data'!$B$2:$CL$999,MATCH($B324,'Master data'!$A$2:$A$999,0),MATCH(H$1,'Master data'!$B$1:$CL$1,0)),"")</f>
        <v>0</v>
      </c>
      <c r="I324" s="7">
        <f>IFERROR(INDEX('Master data'!$B$2:$CL$999,MATCH($B324,'Master data'!$A$2:$A$999,0),MATCH(I$1,'Master data'!$B$1:$CL$1,0)),"")</f>
        <v>-5000</v>
      </c>
      <c r="J324" s="7">
        <f>IFERROR(INDEX('Master data'!$B$2:$CL$999,MATCH($B324,'Master data'!$A$2:$A$999,0),MATCH(J$1,'Master data'!$B$1:$CL$1,0)),"")</f>
        <v>-5000</v>
      </c>
      <c r="K324" s="7">
        <f>IFERROR(INDEX('Master data'!$B$2:$CL$999,MATCH($B324,'Master data'!$A$2:$A$999,0),MATCH(K$1,'Master data'!$B$1:$CL$1,0)),"")</f>
        <v>0</v>
      </c>
      <c r="L324" s="7">
        <f>IFERROR(INDEX('Master data'!$B$2:$CL$999,MATCH($B324,'Master data'!$A$2:$A$999,0),MATCH(L$1,'Master data'!$B$1:$CL$1,0)),"")</f>
        <v>0</v>
      </c>
      <c r="M324" s="5">
        <f>IFERROR(INDEX('Master data'!$B$2:$CL$999,MATCH($B324,'Master data'!$A$2:$A$999,0),MATCH(M$1,'Master data'!$B$1:$CL$1,0)),"")</f>
        <v>18158.49218578645</v>
      </c>
      <c r="N324" s="28">
        <f>IFERROR(INDEX('Master data'!$B$2:$CL$999,MATCH($B324,'Master data'!$A$2:$A$999,0),MATCH(N$1,'Master data'!$B$1:$CL$1,0)),"")</f>
        <v>5.0000000000000001E-3</v>
      </c>
      <c r="O324" s="7">
        <f>IFERROR(INDEX('Master data'!$B$2:$CL$999,MATCH($B324,'Master data'!$A$2:$A$999,0),MATCH(O$1,'Master data'!$B$1:$CL$1,0)),"")</f>
        <v>0</v>
      </c>
      <c r="P324" s="5">
        <f>IFERROR(INDEX('Master data'!$B$2:$CL$999,MATCH($B324,'Master data'!$A$2:$A$999,0),MATCH(P$1,'Master data'!$B$1:$CL$1,0)),"")</f>
        <v>3578000</v>
      </c>
      <c r="Q324" s="5">
        <f>IFERROR(INDEX('Master data'!$B$2:$CL$999,MATCH($B324,'Master data'!$A$2:$A$999,0),MATCH(Q$1,'Master data'!$B$1:$CL$1,0)),"")</f>
        <v>3578000</v>
      </c>
    </row>
    <row r="325" spans="1:17" x14ac:dyDescent="0.3">
      <c r="A325">
        <f t="shared" si="5"/>
        <v>323</v>
      </c>
      <c r="B325" t="str">
        <f>IF('Master data'!A325="","",'Master data'!A325)</f>
        <v>Konrad  Laimer</v>
      </c>
      <c r="C325" t="str">
        <f>IFERROR(INDEX('Master data'!$B$2:$CL$999,MATCH($B325,'Master data'!$A$2:$A$999,0),MATCH(C$1,'Master data'!$B$1:$CL$1,0)),"")</f>
        <v>Austria</v>
      </c>
      <c r="D325" t="str">
        <f>IFERROR(INDEX('Master data'!$B$2:$CL$999,MATCH($B325,'Master data'!$A$2:$A$999,0),MATCH(D$1,'Master data'!$B$1:$CL$1,0)),"")</f>
        <v>Midfield</v>
      </c>
      <c r="E325" s="5">
        <f>IFERROR(INDEX('Master data'!$B$2:$CL$999,MATCH($B325,'Master data'!$A$2:$A$999,0),MATCH(E$1,'Master data'!$B$1:$CL$1,0)),"")</f>
        <v>2604000</v>
      </c>
      <c r="F325" s="7">
        <f>IFERROR(INDEX('Master data'!$B$2:$CL$999,MATCH($B325,'Master data'!$A$2:$A$999,0),MATCH(F$1,'Master data'!$B$1:$CL$1,0)),"")</f>
        <v>12131.189894366109</v>
      </c>
      <c r="G325" s="7">
        <f>IFERROR(INDEX('Master data'!$B$2:$CL$999,MATCH($B325,'Master data'!$A$2:$A$999,0),MATCH(G$1,'Master data'!$B$1:$CL$1,0)),"")</f>
        <v>33923.735543904768</v>
      </c>
      <c r="H325" s="7">
        <f>IFERROR(INDEX('Master data'!$B$2:$CL$999,MATCH($B325,'Master data'!$A$2:$A$999,0),MATCH(H$1,'Master data'!$B$1:$CL$1,0)),"")</f>
        <v>0</v>
      </c>
      <c r="I325" s="7">
        <f>IFERROR(INDEX('Master data'!$B$2:$CL$999,MATCH($B325,'Master data'!$A$2:$A$999,0),MATCH(I$1,'Master data'!$B$1:$CL$1,0)),"")</f>
        <v>9325.9055392299306</v>
      </c>
      <c r="J325" s="7">
        <f>IFERROR(INDEX('Master data'!$B$2:$CL$999,MATCH($B325,'Master data'!$A$2:$A$999,0),MATCH(J$1,'Master data'!$B$1:$CL$1,0)),"")</f>
        <v>-5000</v>
      </c>
      <c r="K325" s="7">
        <f>IFERROR(INDEX('Master data'!$B$2:$CL$999,MATCH($B325,'Master data'!$A$2:$A$999,0),MATCH(K$1,'Master data'!$B$1:$CL$1,0)),"")</f>
        <v>0</v>
      </c>
      <c r="L325" s="7">
        <f>IFERROR(INDEX('Master data'!$B$2:$CL$999,MATCH($B325,'Master data'!$A$2:$A$999,0),MATCH(L$1,'Master data'!$B$1:$CL$1,0)),"")</f>
        <v>0</v>
      </c>
      <c r="M325" s="5">
        <f>IFERROR(INDEX('Master data'!$B$2:$CL$999,MATCH($B325,'Master data'!$A$2:$A$999,0),MATCH(M$1,'Master data'!$B$1:$CL$1,0)),"")</f>
        <v>36522.590540197903</v>
      </c>
      <c r="N325" s="28">
        <f>IFERROR(INDEX('Master data'!$B$2:$CL$999,MATCH($B325,'Master data'!$A$2:$A$999,0),MATCH(N$1,'Master data'!$B$1:$CL$1,0)),"")</f>
        <v>1.4E-2</v>
      </c>
      <c r="O325" s="7">
        <f>IFERROR(INDEX('Master data'!$B$2:$CL$999,MATCH($B325,'Master data'!$A$2:$A$999,0),MATCH(O$1,'Master data'!$B$1:$CL$1,0)),"")</f>
        <v>0</v>
      </c>
      <c r="P325" s="5">
        <f>IFERROR(INDEX('Master data'!$B$2:$CL$999,MATCH($B325,'Master data'!$A$2:$A$999,0),MATCH(P$1,'Master data'!$B$1:$CL$1,0)),"")</f>
        <v>2604000</v>
      </c>
      <c r="Q325" s="5">
        <f>IFERROR(INDEX('Master data'!$B$2:$CL$999,MATCH($B325,'Master data'!$A$2:$A$999,0),MATCH(Q$1,'Master data'!$B$1:$CL$1,0)),"")</f>
        <v>2604000</v>
      </c>
    </row>
    <row r="326" spans="1:17" x14ac:dyDescent="0.3">
      <c r="A326">
        <f t="shared" si="5"/>
        <v>324</v>
      </c>
      <c r="B326" t="str">
        <f>IF('Master data'!A326="","",'Master data'!A326)</f>
        <v>Michael Gregoritsch</v>
      </c>
      <c r="C326" t="str">
        <f>IFERROR(INDEX('Master data'!$B$2:$CL$999,MATCH($B326,'Master data'!$A$2:$A$999,0),MATCH(C$1,'Master data'!$B$1:$CL$1,0)),"")</f>
        <v>Austria</v>
      </c>
      <c r="D326" t="str">
        <f>IFERROR(INDEX('Master data'!$B$2:$CL$999,MATCH($B326,'Master data'!$A$2:$A$999,0),MATCH(D$1,'Master data'!$B$1:$CL$1,0)),"")</f>
        <v>Striker</v>
      </c>
      <c r="E326" s="5">
        <f>IFERROR(INDEX('Master data'!$B$2:$CL$999,MATCH($B326,'Master data'!$A$2:$A$999,0),MATCH(E$1,'Master data'!$B$1:$CL$1,0)),"")</f>
        <v>3192000</v>
      </c>
      <c r="F326" s="7">
        <f>IFERROR(INDEX('Master data'!$B$2:$CL$999,MATCH($B326,'Master data'!$A$2:$A$999,0),MATCH(F$1,'Master data'!$B$1:$CL$1,0)),"")</f>
        <v>-5000</v>
      </c>
      <c r="G326" s="7">
        <f>IFERROR(INDEX('Master data'!$B$2:$CL$999,MATCH($B326,'Master data'!$A$2:$A$999,0),MATCH(G$1,'Master data'!$B$1:$CL$1,0)),"")</f>
        <v>-5000</v>
      </c>
      <c r="H326" s="7">
        <f>IFERROR(INDEX('Master data'!$B$2:$CL$999,MATCH($B326,'Master data'!$A$2:$A$999,0),MATCH(H$1,'Master data'!$B$1:$CL$1,0)),"")</f>
        <v>0</v>
      </c>
      <c r="I326" s="7">
        <f>IFERROR(INDEX('Master data'!$B$2:$CL$999,MATCH($B326,'Master data'!$A$2:$A$999,0),MATCH(I$1,'Master data'!$B$1:$CL$1,0)),"")</f>
        <v>-5000</v>
      </c>
      <c r="J326" s="7">
        <f>IFERROR(INDEX('Master data'!$B$2:$CL$999,MATCH($B326,'Master data'!$A$2:$A$999,0),MATCH(J$1,'Master data'!$B$1:$CL$1,0)),"")</f>
        <v>-5000</v>
      </c>
      <c r="K326" s="7">
        <f>IFERROR(INDEX('Master data'!$B$2:$CL$999,MATCH($B326,'Master data'!$A$2:$A$999,0),MATCH(K$1,'Master data'!$B$1:$CL$1,0)),"")</f>
        <v>0</v>
      </c>
      <c r="L326" s="7">
        <f>IFERROR(INDEX('Master data'!$B$2:$CL$999,MATCH($B326,'Master data'!$A$2:$A$999,0),MATCH(L$1,'Master data'!$B$1:$CL$1,0)),"")</f>
        <v>0</v>
      </c>
      <c r="M326" s="5">
        <f>IFERROR(INDEX('Master data'!$B$2:$CL$999,MATCH($B326,'Master data'!$A$2:$A$999,0),MATCH(M$1,'Master data'!$B$1:$CL$1,0)),"")</f>
        <v>-10802.469135802468</v>
      </c>
      <c r="N326" s="28">
        <f>IFERROR(INDEX('Master data'!$B$2:$CL$999,MATCH($B326,'Master data'!$A$2:$A$999,0),MATCH(N$1,'Master data'!$B$1:$CL$1,0)),"")</f>
        <v>-3.0000000000000001E-3</v>
      </c>
      <c r="O326" s="7">
        <f>IFERROR(INDEX('Master data'!$B$2:$CL$999,MATCH($B326,'Master data'!$A$2:$A$999,0),MATCH(O$1,'Master data'!$B$1:$CL$1,0)),"")</f>
        <v>0</v>
      </c>
      <c r="P326" s="5">
        <f>IFERROR(INDEX('Master data'!$B$2:$CL$999,MATCH($B326,'Master data'!$A$2:$A$999,0),MATCH(P$1,'Master data'!$B$1:$CL$1,0)),"")</f>
        <v>3192000</v>
      </c>
      <c r="Q326" s="5">
        <f>IFERROR(INDEX('Master data'!$B$2:$CL$999,MATCH($B326,'Master data'!$A$2:$A$999,0),MATCH(Q$1,'Master data'!$B$1:$CL$1,0)),"")</f>
        <v>3192000</v>
      </c>
    </row>
    <row r="327" spans="1:17" x14ac:dyDescent="0.3">
      <c r="A327">
        <f t="shared" si="5"/>
        <v>325</v>
      </c>
      <c r="B327" t="str">
        <f>IF('Master data'!A327="","",'Master data'!A327)</f>
        <v>Jere Uronen</v>
      </c>
      <c r="C327" t="str">
        <f>IFERROR(INDEX('Master data'!$B$2:$CL$999,MATCH($B327,'Master data'!$A$2:$A$999,0),MATCH(C$1,'Master data'!$B$1:$CL$1,0)),"")</f>
        <v>Finland</v>
      </c>
      <c r="D327" t="str">
        <f>IFERROR(INDEX('Master data'!$B$2:$CL$999,MATCH($B327,'Master data'!$A$2:$A$999,0),MATCH(D$1,'Master data'!$B$1:$CL$1,0)),"")</f>
        <v>Defense</v>
      </c>
      <c r="E327" s="5">
        <f>IFERROR(INDEX('Master data'!$B$2:$CL$999,MATCH($B327,'Master data'!$A$2:$A$999,0),MATCH(E$1,'Master data'!$B$1:$CL$1,0)),"")</f>
        <v>2142000</v>
      </c>
      <c r="F327" s="7">
        <f>IFERROR(INDEX('Master data'!$B$2:$CL$999,MATCH($B327,'Master data'!$A$2:$A$999,0),MATCH(F$1,'Master data'!$B$1:$CL$1,0)),"")</f>
        <v>10611.137177043323</v>
      </c>
      <c r="G327" s="7">
        <f>IFERROR(INDEX('Master data'!$B$2:$CL$999,MATCH($B327,'Master data'!$A$2:$A$999,0),MATCH(G$1,'Master data'!$B$1:$CL$1,0)),"")</f>
        <v>-9501.6399878743596</v>
      </c>
      <c r="H327" s="7">
        <f>IFERROR(INDEX('Master data'!$B$2:$CL$999,MATCH($B327,'Master data'!$A$2:$A$999,0),MATCH(H$1,'Master data'!$B$1:$CL$1,0)),"")</f>
        <v>0</v>
      </c>
      <c r="I327" s="7">
        <f>IFERROR(INDEX('Master data'!$B$2:$CL$999,MATCH($B327,'Master data'!$A$2:$A$999,0),MATCH(I$1,'Master data'!$B$1:$CL$1,0)),"")</f>
        <v>-5000</v>
      </c>
      <c r="J327" s="7">
        <f>IFERROR(INDEX('Master data'!$B$2:$CL$999,MATCH($B327,'Master data'!$A$2:$A$999,0),MATCH(J$1,'Master data'!$B$1:$CL$1,0)),"")</f>
        <v>-5000</v>
      </c>
      <c r="K327" s="7">
        <f>IFERROR(INDEX('Master data'!$B$2:$CL$999,MATCH($B327,'Master data'!$A$2:$A$999,0),MATCH(K$1,'Master data'!$B$1:$CL$1,0)),"")</f>
        <v>0</v>
      </c>
      <c r="L327" s="7">
        <f>IFERROR(INDEX('Master data'!$B$2:$CL$999,MATCH($B327,'Master data'!$A$2:$A$999,0),MATCH(L$1,'Master data'!$B$1:$CL$1,0)),"")</f>
        <v>0</v>
      </c>
      <c r="M327" s="5">
        <f>IFERROR(INDEX('Master data'!$B$2:$CL$999,MATCH($B327,'Master data'!$A$2:$A$999,0),MATCH(M$1,'Master data'!$B$1:$CL$1,0)),"")</f>
        <v>1807.5747159912814</v>
      </c>
      <c r="N327" s="28">
        <f>IFERROR(INDEX('Master data'!$B$2:$CL$999,MATCH($B327,'Master data'!$A$2:$A$999,0),MATCH(N$1,'Master data'!$B$1:$CL$1,0)),"")</f>
        <v>1E-3</v>
      </c>
      <c r="O327" s="7">
        <f>IFERROR(INDEX('Master data'!$B$2:$CL$999,MATCH($B327,'Master data'!$A$2:$A$999,0),MATCH(O$1,'Master data'!$B$1:$CL$1,0)),"")</f>
        <v>0</v>
      </c>
      <c r="P327" s="5">
        <f>IFERROR(INDEX('Master data'!$B$2:$CL$999,MATCH($B327,'Master data'!$A$2:$A$999,0),MATCH(P$1,'Master data'!$B$1:$CL$1,0)),"")</f>
        <v>2142000</v>
      </c>
      <c r="Q327" s="5">
        <f>IFERROR(INDEX('Master data'!$B$2:$CL$999,MATCH($B327,'Master data'!$A$2:$A$999,0),MATCH(Q$1,'Master data'!$B$1:$CL$1,0)),"")</f>
        <v>2142000</v>
      </c>
    </row>
    <row r="328" spans="1:17" x14ac:dyDescent="0.3">
      <c r="A328">
        <f t="shared" si="5"/>
        <v>326</v>
      </c>
      <c r="B328" t="str">
        <f>IF('Master data'!A328="","",'Master data'!A328)</f>
        <v>Simon Sluga</v>
      </c>
      <c r="C328" t="str">
        <f>IFERROR(INDEX('Master data'!$B$2:$CL$999,MATCH($B328,'Master data'!$A$2:$A$999,0),MATCH(C$1,'Master data'!$B$1:$CL$1,0)),"")</f>
        <v>Croatia</v>
      </c>
      <c r="D328" t="str">
        <f>IFERROR(INDEX('Master data'!$B$2:$CL$999,MATCH($B328,'Master data'!$A$2:$A$999,0),MATCH(D$1,'Master data'!$B$1:$CL$1,0)),"")</f>
        <v>Goalkeeper</v>
      </c>
      <c r="E328" s="5">
        <f>IFERROR(INDEX('Master data'!$B$2:$CL$999,MATCH($B328,'Master data'!$A$2:$A$999,0),MATCH(E$1,'Master data'!$B$1:$CL$1,0)),"")</f>
        <v>3495000</v>
      </c>
      <c r="F328" s="7">
        <f>IFERROR(INDEX('Master data'!$B$2:$CL$999,MATCH($B328,'Master data'!$A$2:$A$999,0),MATCH(F$1,'Master data'!$B$1:$CL$1,0)),"")</f>
        <v>33403.688871906765</v>
      </c>
      <c r="G328" s="7">
        <f>IFERROR(INDEX('Master data'!$B$2:$CL$999,MATCH($B328,'Master data'!$A$2:$A$999,0),MATCH(G$1,'Master data'!$B$1:$CL$1,0)),"")</f>
        <v>34315.127402262391</v>
      </c>
      <c r="H328" s="7">
        <f>IFERROR(INDEX('Master data'!$B$2:$CL$999,MATCH($B328,'Master data'!$A$2:$A$999,0),MATCH(H$1,'Master data'!$B$1:$CL$1,0)),"")</f>
        <v>0</v>
      </c>
      <c r="I328" s="7">
        <f>IFERROR(INDEX('Master data'!$B$2:$CL$999,MATCH($B328,'Master data'!$A$2:$A$999,0),MATCH(I$1,'Master data'!$B$1:$CL$1,0)),"")</f>
        <v>9671.5970900032244</v>
      </c>
      <c r="J328" s="7">
        <f>IFERROR(INDEX('Master data'!$B$2:$CL$999,MATCH($B328,'Master data'!$A$2:$A$999,0),MATCH(J$1,'Master data'!$B$1:$CL$1,0)),"")</f>
        <v>-5000</v>
      </c>
      <c r="K328" s="7">
        <f>IFERROR(INDEX('Master data'!$B$2:$CL$999,MATCH($B328,'Master data'!$A$2:$A$999,0),MATCH(K$1,'Master data'!$B$1:$CL$1,0)),"")</f>
        <v>0</v>
      </c>
      <c r="L328" s="7">
        <f>IFERROR(INDEX('Master data'!$B$2:$CL$999,MATCH($B328,'Master data'!$A$2:$A$999,0),MATCH(L$1,'Master data'!$B$1:$CL$1,0)),"")</f>
        <v>0</v>
      </c>
      <c r="M328" s="5">
        <f>IFERROR(INDEX('Master data'!$B$2:$CL$999,MATCH($B328,'Master data'!$A$2:$A$999,0),MATCH(M$1,'Master data'!$B$1:$CL$1,0)),"")</f>
        <v>58158.444549465363</v>
      </c>
      <c r="N328" s="28">
        <f>IFERROR(INDEX('Master data'!$B$2:$CL$999,MATCH($B328,'Master data'!$A$2:$A$999,0),MATCH(N$1,'Master data'!$B$1:$CL$1,0)),"")</f>
        <v>1.7000000000000001E-2</v>
      </c>
      <c r="O328" s="7">
        <f>IFERROR(INDEX('Master data'!$B$2:$CL$999,MATCH($B328,'Master data'!$A$2:$A$999,0),MATCH(O$1,'Master data'!$B$1:$CL$1,0)),"")</f>
        <v>0</v>
      </c>
      <c r="P328" s="5">
        <f>IFERROR(INDEX('Master data'!$B$2:$CL$999,MATCH($B328,'Master data'!$A$2:$A$999,0),MATCH(P$1,'Master data'!$B$1:$CL$1,0)),"")</f>
        <v>3495000</v>
      </c>
      <c r="Q328" s="5">
        <f>IFERROR(INDEX('Master data'!$B$2:$CL$999,MATCH($B328,'Master data'!$A$2:$A$999,0),MATCH(Q$1,'Master data'!$B$1:$CL$1,0)),"")</f>
        <v>3495000</v>
      </c>
    </row>
    <row r="329" spans="1:17" x14ac:dyDescent="0.3">
      <c r="A329">
        <f t="shared" si="5"/>
        <v>327</v>
      </c>
      <c r="B329" t="str">
        <f>IF('Master data'!A329="","",'Master data'!A329)</f>
        <v>Lovre Kalinić</v>
      </c>
      <c r="C329" t="str">
        <f>IFERROR(INDEX('Master data'!$B$2:$CL$999,MATCH($B329,'Master data'!$A$2:$A$999,0),MATCH(C$1,'Master data'!$B$1:$CL$1,0)),"")</f>
        <v>Croatia</v>
      </c>
      <c r="D329" t="str">
        <f>IFERROR(INDEX('Master data'!$B$2:$CL$999,MATCH($B329,'Master data'!$A$2:$A$999,0),MATCH(D$1,'Master data'!$B$1:$CL$1,0)),"")</f>
        <v>Goalkeeper</v>
      </c>
      <c r="E329" s="5">
        <f>IFERROR(INDEX('Master data'!$B$2:$CL$999,MATCH($B329,'Master data'!$A$2:$A$999,0),MATCH(E$1,'Master data'!$B$1:$CL$1,0)),"")</f>
        <v>3995000</v>
      </c>
      <c r="F329" s="7">
        <f>IFERROR(INDEX('Master data'!$B$2:$CL$999,MATCH($B329,'Master data'!$A$2:$A$999,0),MATCH(F$1,'Master data'!$B$1:$CL$1,0)),"")</f>
        <v>33403.688871906765</v>
      </c>
      <c r="G329" s="7">
        <f>IFERROR(INDEX('Master data'!$B$2:$CL$999,MATCH($B329,'Master data'!$A$2:$A$999,0),MATCH(G$1,'Master data'!$B$1:$CL$1,0)),"")</f>
        <v>34315.127402262391</v>
      </c>
      <c r="H329" s="7">
        <f>IFERROR(INDEX('Master data'!$B$2:$CL$999,MATCH($B329,'Master data'!$A$2:$A$999,0),MATCH(H$1,'Master data'!$B$1:$CL$1,0)),"")</f>
        <v>0</v>
      </c>
      <c r="I329" s="7">
        <f>IFERROR(INDEX('Master data'!$B$2:$CL$999,MATCH($B329,'Master data'!$A$2:$A$999,0),MATCH(I$1,'Master data'!$B$1:$CL$1,0)),"")</f>
        <v>7939.5709462123759</v>
      </c>
      <c r="J329" s="7">
        <f>IFERROR(INDEX('Master data'!$B$2:$CL$999,MATCH($B329,'Master data'!$A$2:$A$999,0),MATCH(J$1,'Master data'!$B$1:$CL$1,0)),"")</f>
        <v>-5000</v>
      </c>
      <c r="K329" s="7">
        <f>IFERROR(INDEX('Master data'!$B$2:$CL$999,MATCH($B329,'Master data'!$A$2:$A$999,0),MATCH(K$1,'Master data'!$B$1:$CL$1,0)),"")</f>
        <v>0</v>
      </c>
      <c r="L329" s="7">
        <f>IFERROR(INDEX('Master data'!$B$2:$CL$999,MATCH($B329,'Master data'!$A$2:$A$999,0),MATCH(L$1,'Master data'!$B$1:$CL$1,0)),"")</f>
        <v>0</v>
      </c>
      <c r="M329" s="5">
        <f>IFERROR(INDEX('Master data'!$B$2:$CL$999,MATCH($B329,'Master data'!$A$2:$A$999,0),MATCH(M$1,'Master data'!$B$1:$CL$1,0)),"")</f>
        <v>57645.251617971779</v>
      </c>
      <c r="N329" s="28">
        <f>IFERROR(INDEX('Master data'!$B$2:$CL$999,MATCH($B329,'Master data'!$A$2:$A$999,0),MATCH(N$1,'Master data'!$B$1:$CL$1,0)),"")</f>
        <v>1.4E-2</v>
      </c>
      <c r="O329" s="7">
        <f>IFERROR(INDEX('Master data'!$B$2:$CL$999,MATCH($B329,'Master data'!$A$2:$A$999,0),MATCH(O$1,'Master data'!$B$1:$CL$1,0)),"")</f>
        <v>0</v>
      </c>
      <c r="P329" s="5">
        <f>IFERROR(INDEX('Master data'!$B$2:$CL$999,MATCH($B329,'Master data'!$A$2:$A$999,0),MATCH(P$1,'Master data'!$B$1:$CL$1,0)),"")</f>
        <v>3995000</v>
      </c>
      <c r="Q329" s="5">
        <f>IFERROR(INDEX('Master data'!$B$2:$CL$999,MATCH($B329,'Master data'!$A$2:$A$999,0),MATCH(Q$1,'Master data'!$B$1:$CL$1,0)),"")</f>
        <v>3995000</v>
      </c>
    </row>
    <row r="330" spans="1:17" x14ac:dyDescent="0.3">
      <c r="A330">
        <f t="shared" si="5"/>
        <v>328</v>
      </c>
      <c r="B330" t="str">
        <f>IF('Master data'!A330="","",'Master data'!A330)</f>
        <v>Josko Gvardiol</v>
      </c>
      <c r="C330" t="str">
        <f>IFERROR(INDEX('Master data'!$B$2:$CL$999,MATCH($B330,'Master data'!$A$2:$A$999,0),MATCH(C$1,'Master data'!$B$1:$CL$1,0)),"")</f>
        <v>Croatia</v>
      </c>
      <c r="D330" t="str">
        <f>IFERROR(INDEX('Master data'!$B$2:$CL$999,MATCH($B330,'Master data'!$A$2:$A$999,0),MATCH(D$1,'Master data'!$B$1:$CL$1,0)),"")</f>
        <v>Defense</v>
      </c>
      <c r="E330" s="5">
        <f>IFERROR(INDEX('Master data'!$B$2:$CL$999,MATCH($B330,'Master data'!$A$2:$A$999,0),MATCH(E$1,'Master data'!$B$1:$CL$1,0)),"")</f>
        <v>1984000</v>
      </c>
      <c r="F330" s="7">
        <f>IFERROR(INDEX('Master data'!$B$2:$CL$999,MATCH($B330,'Master data'!$A$2:$A$999,0),MATCH(F$1,'Master data'!$B$1:$CL$1,0)),"")</f>
        <v>44526.075079275572</v>
      </c>
      <c r="G330" s="7">
        <f>IFERROR(INDEX('Master data'!$B$2:$CL$999,MATCH($B330,'Master data'!$A$2:$A$999,0),MATCH(G$1,'Master data'!$B$1:$CL$1,0)),"")</f>
        <v>48762.649429228433</v>
      </c>
      <c r="H330" s="7">
        <f>IFERROR(INDEX('Master data'!$B$2:$CL$999,MATCH($B330,'Master data'!$A$2:$A$999,0),MATCH(H$1,'Master data'!$B$1:$CL$1,0)),"")</f>
        <v>0</v>
      </c>
      <c r="I330" s="7">
        <f>IFERROR(INDEX('Master data'!$B$2:$CL$999,MATCH($B330,'Master data'!$A$2:$A$999,0),MATCH(I$1,'Master data'!$B$1:$CL$1,0)),"")</f>
        <v>23129.096009417903</v>
      </c>
      <c r="J330" s="7">
        <f>IFERROR(INDEX('Master data'!$B$2:$CL$999,MATCH($B330,'Master data'!$A$2:$A$999,0),MATCH(J$1,'Master data'!$B$1:$CL$1,0)),"")</f>
        <v>331.65194294167668</v>
      </c>
      <c r="K330" s="7">
        <f>IFERROR(INDEX('Master data'!$B$2:$CL$999,MATCH($B330,'Master data'!$A$2:$A$999,0),MATCH(K$1,'Master data'!$B$1:$CL$1,0)),"")</f>
        <v>0</v>
      </c>
      <c r="L330" s="7">
        <f>IFERROR(INDEX('Master data'!$B$2:$CL$999,MATCH($B330,'Master data'!$A$2:$A$999,0),MATCH(L$1,'Master data'!$B$1:$CL$1,0)),"")</f>
        <v>0</v>
      </c>
      <c r="M330" s="5">
        <f>IFERROR(INDEX('Master data'!$B$2:$CL$999,MATCH($B330,'Master data'!$A$2:$A$999,0),MATCH(M$1,'Master data'!$B$1:$CL$1,0)),"")</f>
        <v>83953.085011268558</v>
      </c>
      <c r="N330" s="28">
        <f>IFERROR(INDEX('Master data'!$B$2:$CL$999,MATCH($B330,'Master data'!$A$2:$A$999,0),MATCH(N$1,'Master data'!$B$1:$CL$1,0)),"")</f>
        <v>4.2000000000000003E-2</v>
      </c>
      <c r="O330" s="7">
        <f>IFERROR(INDEX('Master data'!$B$2:$CL$999,MATCH($B330,'Master data'!$A$2:$A$999,0),MATCH(O$1,'Master data'!$B$1:$CL$1,0)),"")</f>
        <v>0</v>
      </c>
      <c r="P330" s="5">
        <f>IFERROR(INDEX('Master data'!$B$2:$CL$999,MATCH($B330,'Master data'!$A$2:$A$999,0),MATCH(P$1,'Master data'!$B$1:$CL$1,0)),"")</f>
        <v>1984000</v>
      </c>
      <c r="Q330" s="5">
        <f>IFERROR(INDEX('Master data'!$B$2:$CL$999,MATCH($B330,'Master data'!$A$2:$A$999,0),MATCH(Q$1,'Master data'!$B$1:$CL$1,0)),"")</f>
        <v>1984000</v>
      </c>
    </row>
    <row r="331" spans="1:17" x14ac:dyDescent="0.3">
      <c r="A331">
        <f t="shared" si="5"/>
        <v>329</v>
      </c>
      <c r="B331" t="str">
        <f>IF('Master data'!A331="","",'Master data'!A331)</f>
        <v>Borna Barišić</v>
      </c>
      <c r="C331" t="str">
        <f>IFERROR(INDEX('Master data'!$B$2:$CL$999,MATCH($B331,'Master data'!$A$2:$A$999,0),MATCH(C$1,'Master data'!$B$1:$CL$1,0)),"")</f>
        <v>Croatia</v>
      </c>
      <c r="D331" t="str">
        <f>IFERROR(INDEX('Master data'!$B$2:$CL$999,MATCH($B331,'Master data'!$A$2:$A$999,0),MATCH(D$1,'Master data'!$B$1:$CL$1,0)),"")</f>
        <v>Defense</v>
      </c>
      <c r="E331" s="5">
        <f>IFERROR(INDEX('Master data'!$B$2:$CL$999,MATCH($B331,'Master data'!$A$2:$A$999,0),MATCH(E$1,'Master data'!$B$1:$CL$1,0)),"")</f>
        <v>3495000</v>
      </c>
      <c r="F331" s="7">
        <f>IFERROR(INDEX('Master data'!$B$2:$CL$999,MATCH($B331,'Master data'!$A$2:$A$999,0),MATCH(F$1,'Master data'!$B$1:$CL$1,0)),"")</f>
        <v>12897.060187331914</v>
      </c>
      <c r="G331" s="7">
        <f>IFERROR(INDEX('Master data'!$B$2:$CL$999,MATCH($B331,'Master data'!$A$2:$A$999,0),MATCH(G$1,'Master data'!$B$1:$CL$1,0)),"")</f>
        <v>13922.582946842664</v>
      </c>
      <c r="H331" s="7">
        <f>IFERROR(INDEX('Master data'!$B$2:$CL$999,MATCH($B331,'Master data'!$A$2:$A$999,0),MATCH(H$1,'Master data'!$B$1:$CL$1,0)),"")</f>
        <v>0</v>
      </c>
      <c r="I331" s="7">
        <f>IFERROR(INDEX('Master data'!$B$2:$CL$999,MATCH($B331,'Master data'!$A$2:$A$999,0),MATCH(I$1,'Master data'!$B$1:$CL$1,0)),"")</f>
        <v>-3481.6304547904565</v>
      </c>
      <c r="J331" s="7">
        <f>IFERROR(INDEX('Master data'!$B$2:$CL$999,MATCH($B331,'Master data'!$A$2:$A$999,0),MATCH(J$1,'Master data'!$B$1:$CL$1,0)),"")</f>
        <v>-5000</v>
      </c>
      <c r="K331" s="7">
        <f>IFERROR(INDEX('Master data'!$B$2:$CL$999,MATCH($B331,'Master data'!$A$2:$A$999,0),MATCH(K$1,'Master data'!$B$1:$CL$1,0)),"")</f>
        <v>0</v>
      </c>
      <c r="L331" s="7">
        <f>IFERROR(INDEX('Master data'!$B$2:$CL$999,MATCH($B331,'Master data'!$A$2:$A$999,0),MATCH(L$1,'Master data'!$B$1:$CL$1,0)),"")</f>
        <v>0</v>
      </c>
      <c r="M331" s="5">
        <f>IFERROR(INDEX('Master data'!$B$2:$CL$999,MATCH($B331,'Master data'!$A$2:$A$999,0),MATCH(M$1,'Master data'!$B$1:$CL$1,0)),"")</f>
        <v>20159.533622079234</v>
      </c>
      <c r="N331" s="28">
        <f>IFERROR(INDEX('Master data'!$B$2:$CL$999,MATCH($B331,'Master data'!$A$2:$A$999,0),MATCH(N$1,'Master data'!$B$1:$CL$1,0)),"")</f>
        <v>6.0000000000000001E-3</v>
      </c>
      <c r="O331" s="7">
        <f>IFERROR(INDEX('Master data'!$B$2:$CL$999,MATCH($B331,'Master data'!$A$2:$A$999,0),MATCH(O$1,'Master data'!$B$1:$CL$1,0)),"")</f>
        <v>0</v>
      </c>
      <c r="P331" s="5">
        <f>IFERROR(INDEX('Master data'!$B$2:$CL$999,MATCH($B331,'Master data'!$A$2:$A$999,0),MATCH(P$1,'Master data'!$B$1:$CL$1,0)),"")</f>
        <v>3495000</v>
      </c>
      <c r="Q331" s="5">
        <f>IFERROR(INDEX('Master data'!$B$2:$CL$999,MATCH($B331,'Master data'!$A$2:$A$999,0),MATCH(Q$1,'Master data'!$B$1:$CL$1,0)),"")</f>
        <v>3495000</v>
      </c>
    </row>
    <row r="332" spans="1:17" x14ac:dyDescent="0.3">
      <c r="A332">
        <f t="shared" si="5"/>
        <v>330</v>
      </c>
      <c r="B332" t="str">
        <f>IF('Master data'!A332="","",'Master data'!A332)</f>
        <v>Luka Ivanušec</v>
      </c>
      <c r="C332" t="str">
        <f>IFERROR(INDEX('Master data'!$B$2:$CL$999,MATCH($B332,'Master data'!$A$2:$A$999,0),MATCH(C$1,'Master data'!$B$1:$CL$1,0)),"")</f>
        <v>Croatia</v>
      </c>
      <c r="D332" t="str">
        <f>IFERROR(INDEX('Master data'!$B$2:$CL$999,MATCH($B332,'Master data'!$A$2:$A$999,0),MATCH(D$1,'Master data'!$B$1:$CL$1,0)),"")</f>
        <v>Midfield</v>
      </c>
      <c r="E332" s="5">
        <f>IFERROR(INDEX('Master data'!$B$2:$CL$999,MATCH($B332,'Master data'!$A$2:$A$999,0),MATCH(E$1,'Master data'!$B$1:$CL$1,0)),"")</f>
        <v>1995000</v>
      </c>
      <c r="F332" s="7">
        <f>IFERROR(INDEX('Master data'!$B$2:$CL$999,MATCH($B332,'Master data'!$A$2:$A$999,0),MATCH(F$1,'Master data'!$B$1:$CL$1,0)),"")</f>
        <v>-5000</v>
      </c>
      <c r="G332" s="7">
        <f>IFERROR(INDEX('Master data'!$B$2:$CL$999,MATCH($B332,'Master data'!$A$2:$A$999,0),MATCH(G$1,'Master data'!$B$1:$CL$1,0)),"")</f>
        <v>-5000</v>
      </c>
      <c r="H332" s="7">
        <f>IFERROR(INDEX('Master data'!$B$2:$CL$999,MATCH($B332,'Master data'!$A$2:$A$999,0),MATCH(H$1,'Master data'!$B$1:$CL$1,0)),"")</f>
        <v>0</v>
      </c>
      <c r="I332" s="7">
        <f>IFERROR(INDEX('Master data'!$B$2:$CL$999,MATCH($B332,'Master data'!$A$2:$A$999,0),MATCH(I$1,'Master data'!$B$1:$CL$1,0)),"")</f>
        <v>-5000</v>
      </c>
      <c r="J332" s="7">
        <f>IFERROR(INDEX('Master data'!$B$2:$CL$999,MATCH($B332,'Master data'!$A$2:$A$999,0),MATCH(J$1,'Master data'!$B$1:$CL$1,0)),"")</f>
        <v>-5000</v>
      </c>
      <c r="K332" s="7">
        <f>IFERROR(INDEX('Master data'!$B$2:$CL$999,MATCH($B332,'Master data'!$A$2:$A$999,0),MATCH(K$1,'Master data'!$B$1:$CL$1,0)),"")</f>
        <v>0</v>
      </c>
      <c r="L332" s="7">
        <f>IFERROR(INDEX('Master data'!$B$2:$CL$999,MATCH($B332,'Master data'!$A$2:$A$999,0),MATCH(L$1,'Master data'!$B$1:$CL$1,0)),"")</f>
        <v>0</v>
      </c>
      <c r="M332" s="5">
        <f>IFERROR(INDEX('Master data'!$B$2:$CL$999,MATCH($B332,'Master data'!$A$2:$A$999,0),MATCH(M$1,'Master data'!$B$1:$CL$1,0)),"")</f>
        <v>-10802.469135802468</v>
      </c>
      <c r="N332" s="28">
        <f>IFERROR(INDEX('Master data'!$B$2:$CL$999,MATCH($B332,'Master data'!$A$2:$A$999,0),MATCH(N$1,'Master data'!$B$1:$CL$1,0)),"")</f>
        <v>-5.0000000000000001E-3</v>
      </c>
      <c r="O332" s="7">
        <f>IFERROR(INDEX('Master data'!$B$2:$CL$999,MATCH($B332,'Master data'!$A$2:$A$999,0),MATCH(O$1,'Master data'!$B$1:$CL$1,0)),"")</f>
        <v>0</v>
      </c>
      <c r="P332" s="5">
        <f>IFERROR(INDEX('Master data'!$B$2:$CL$999,MATCH($B332,'Master data'!$A$2:$A$999,0),MATCH(P$1,'Master data'!$B$1:$CL$1,0)),"")</f>
        <v>1995000</v>
      </c>
      <c r="Q332" s="5">
        <f>IFERROR(INDEX('Master data'!$B$2:$CL$999,MATCH($B332,'Master data'!$A$2:$A$999,0),MATCH(Q$1,'Master data'!$B$1:$CL$1,0)),"")</f>
        <v>1995000</v>
      </c>
    </row>
    <row r="333" spans="1:17" x14ac:dyDescent="0.3">
      <c r="A333">
        <f t="shared" si="5"/>
        <v>331</v>
      </c>
      <c r="B333" t="str">
        <f>IF('Master data'!A333="","",'Master data'!A333)</f>
        <v>Milan Badelj</v>
      </c>
      <c r="C333" t="str">
        <f>IFERROR(INDEX('Master data'!$B$2:$CL$999,MATCH($B333,'Master data'!$A$2:$A$999,0),MATCH(C$1,'Master data'!$B$1:$CL$1,0)),"")</f>
        <v>Croatia</v>
      </c>
      <c r="D333" t="str">
        <f>IFERROR(INDEX('Master data'!$B$2:$CL$999,MATCH($B333,'Master data'!$A$2:$A$999,0),MATCH(D$1,'Master data'!$B$1:$CL$1,0)),"")</f>
        <v>Midfield</v>
      </c>
      <c r="E333" s="5">
        <f>IFERROR(INDEX('Master data'!$B$2:$CL$999,MATCH($B333,'Master data'!$A$2:$A$999,0),MATCH(E$1,'Master data'!$B$1:$CL$1,0)),"")</f>
        <v>2495000</v>
      </c>
      <c r="F333" s="7">
        <f>IFERROR(INDEX('Master data'!$B$2:$CL$999,MATCH($B333,'Master data'!$A$2:$A$999,0),MATCH(F$1,'Master data'!$B$1:$CL$1,0)),"")</f>
        <v>-5000</v>
      </c>
      <c r="G333" s="7">
        <f>IFERROR(INDEX('Master data'!$B$2:$CL$999,MATCH($B333,'Master data'!$A$2:$A$999,0),MATCH(G$1,'Master data'!$B$1:$CL$1,0)),"")</f>
        <v>-5000</v>
      </c>
      <c r="H333" s="7">
        <f>IFERROR(INDEX('Master data'!$B$2:$CL$999,MATCH($B333,'Master data'!$A$2:$A$999,0),MATCH(H$1,'Master data'!$B$1:$CL$1,0)),"")</f>
        <v>0</v>
      </c>
      <c r="I333" s="7">
        <f>IFERROR(INDEX('Master data'!$B$2:$CL$999,MATCH($B333,'Master data'!$A$2:$A$999,0),MATCH(I$1,'Master data'!$B$1:$CL$1,0)),"")</f>
        <v>-5000</v>
      </c>
      <c r="J333" s="7">
        <f>IFERROR(INDEX('Master data'!$B$2:$CL$999,MATCH($B333,'Master data'!$A$2:$A$999,0),MATCH(J$1,'Master data'!$B$1:$CL$1,0)),"")</f>
        <v>-5000</v>
      </c>
      <c r="K333" s="7">
        <f>IFERROR(INDEX('Master data'!$B$2:$CL$999,MATCH($B333,'Master data'!$A$2:$A$999,0),MATCH(K$1,'Master data'!$B$1:$CL$1,0)),"")</f>
        <v>0</v>
      </c>
      <c r="L333" s="7">
        <f>IFERROR(INDEX('Master data'!$B$2:$CL$999,MATCH($B333,'Master data'!$A$2:$A$999,0),MATCH(L$1,'Master data'!$B$1:$CL$1,0)),"")</f>
        <v>0</v>
      </c>
      <c r="M333" s="5">
        <f>IFERROR(INDEX('Master data'!$B$2:$CL$999,MATCH($B333,'Master data'!$A$2:$A$999,0),MATCH(M$1,'Master data'!$B$1:$CL$1,0)),"")</f>
        <v>-10802.469135802468</v>
      </c>
      <c r="N333" s="28">
        <f>IFERROR(INDEX('Master data'!$B$2:$CL$999,MATCH($B333,'Master data'!$A$2:$A$999,0),MATCH(N$1,'Master data'!$B$1:$CL$1,0)),"")</f>
        <v>-4.0000000000000001E-3</v>
      </c>
      <c r="O333" s="7">
        <f>IFERROR(INDEX('Master data'!$B$2:$CL$999,MATCH($B333,'Master data'!$A$2:$A$999,0),MATCH(O$1,'Master data'!$B$1:$CL$1,0)),"")</f>
        <v>0</v>
      </c>
      <c r="P333" s="5">
        <f>IFERROR(INDEX('Master data'!$B$2:$CL$999,MATCH($B333,'Master data'!$A$2:$A$999,0),MATCH(P$1,'Master data'!$B$1:$CL$1,0)),"")</f>
        <v>2495000</v>
      </c>
      <c r="Q333" s="5">
        <f>IFERROR(INDEX('Master data'!$B$2:$CL$999,MATCH($B333,'Master data'!$A$2:$A$999,0),MATCH(Q$1,'Master data'!$B$1:$CL$1,0)),"")</f>
        <v>2495000</v>
      </c>
    </row>
    <row r="334" spans="1:17" x14ac:dyDescent="0.3">
      <c r="A334">
        <f t="shared" si="5"/>
        <v>332</v>
      </c>
      <c r="B334" t="str">
        <f>IF('Master data'!A334="","",'Master data'!A334)</f>
        <v xml:space="preserve"> Ru. Silva</v>
      </c>
      <c r="C334" t="str">
        <f>IFERROR(INDEX('Master data'!$B$2:$CL$999,MATCH($B334,'Master data'!$A$2:$A$999,0),MATCH(C$1,'Master data'!$B$1:$CL$1,0)),"")</f>
        <v>Portugal</v>
      </c>
      <c r="D334" t="str">
        <f>IFERROR(INDEX('Master data'!$B$2:$CL$999,MATCH($B334,'Master data'!$A$2:$A$999,0),MATCH(D$1,'Master data'!$B$1:$CL$1,0)),"")</f>
        <v>Goalkeeper</v>
      </c>
      <c r="E334" s="5">
        <f>IFERROR(INDEX('Master data'!$B$2:$CL$999,MATCH($B334,'Master data'!$A$2:$A$999,0),MATCH(E$1,'Master data'!$B$1:$CL$1,0)),"")</f>
        <v>3995000</v>
      </c>
      <c r="F334" s="7">
        <f>IFERROR(INDEX('Master data'!$B$2:$CL$999,MATCH($B334,'Master data'!$A$2:$A$999,0),MATCH(F$1,'Master data'!$B$1:$CL$1,0)),"")</f>
        <v>27664.881436499458</v>
      </c>
      <c r="G334" s="7">
        <f>IFERROR(INDEX('Master data'!$B$2:$CL$999,MATCH($B334,'Master data'!$A$2:$A$999,0),MATCH(G$1,'Master data'!$B$1:$CL$1,0)),"")</f>
        <v>28679.428619561371</v>
      </c>
      <c r="H334" s="7">
        <f>IFERROR(INDEX('Master data'!$B$2:$CL$999,MATCH($B334,'Master data'!$A$2:$A$999,0),MATCH(H$1,'Master data'!$B$1:$CL$1,0)),"")</f>
        <v>0</v>
      </c>
      <c r="I334" s="7">
        <f>IFERROR(INDEX('Master data'!$B$2:$CL$999,MATCH($B334,'Master data'!$A$2:$A$999,0),MATCH(I$1,'Master data'!$B$1:$CL$1,0)),"")</f>
        <v>11059.962927257826</v>
      </c>
      <c r="J334" s="7">
        <f>IFERROR(INDEX('Master data'!$B$2:$CL$999,MATCH($B334,'Master data'!$A$2:$A$999,0),MATCH(J$1,'Master data'!$B$1:$CL$1,0)),"")</f>
        <v>-5000</v>
      </c>
      <c r="K334" s="7">
        <f>IFERROR(INDEX('Master data'!$B$2:$CL$999,MATCH($B334,'Master data'!$A$2:$A$999,0),MATCH(K$1,'Master data'!$B$1:$CL$1,0)),"")</f>
        <v>0</v>
      </c>
      <c r="L334" s="7">
        <f>IFERROR(INDEX('Master data'!$B$2:$CL$999,MATCH($B334,'Master data'!$A$2:$A$999,0),MATCH(L$1,'Master data'!$B$1:$CL$1,0)),"")</f>
        <v>0</v>
      </c>
      <c r="M334" s="5">
        <f>IFERROR(INDEX('Master data'!$B$2:$CL$999,MATCH($B334,'Master data'!$A$2:$A$999,0),MATCH(M$1,'Master data'!$B$1:$CL$1,0)),"")</f>
        <v>49073.872247740219</v>
      </c>
      <c r="N334" s="28">
        <f>IFERROR(INDEX('Master data'!$B$2:$CL$999,MATCH($B334,'Master data'!$A$2:$A$999,0),MATCH(N$1,'Master data'!$B$1:$CL$1,0)),"")</f>
        <v>1.2E-2</v>
      </c>
      <c r="O334" s="7">
        <f>IFERROR(INDEX('Master data'!$B$2:$CL$999,MATCH($B334,'Master data'!$A$2:$A$999,0),MATCH(O$1,'Master data'!$B$1:$CL$1,0)),"")</f>
        <v>0</v>
      </c>
      <c r="P334" s="5">
        <f>IFERROR(INDEX('Master data'!$B$2:$CL$999,MATCH($B334,'Master data'!$A$2:$A$999,0),MATCH(P$1,'Master data'!$B$1:$CL$1,0)),"")</f>
        <v>3995000</v>
      </c>
      <c r="Q334" s="5">
        <f>IFERROR(INDEX('Master data'!$B$2:$CL$999,MATCH($B334,'Master data'!$A$2:$A$999,0),MATCH(Q$1,'Master data'!$B$1:$CL$1,0)),"")</f>
        <v>3995000</v>
      </c>
    </row>
    <row r="335" spans="1:17" x14ac:dyDescent="0.3">
      <c r="A335">
        <f t="shared" si="5"/>
        <v>333</v>
      </c>
      <c r="B335" t="str">
        <f>IF('Master data'!A335="","",'Master data'!A335)</f>
        <v>Anatolii Trubin</v>
      </c>
      <c r="C335" t="str">
        <f>IFERROR(INDEX('Master data'!$B$2:$CL$999,MATCH($B335,'Master data'!$A$2:$A$999,0),MATCH(C$1,'Master data'!$B$1:$CL$1,0)),"")</f>
        <v>Ukraine</v>
      </c>
      <c r="D335" t="str">
        <f>IFERROR(INDEX('Master data'!$B$2:$CL$999,MATCH($B335,'Master data'!$A$2:$A$999,0),MATCH(D$1,'Master data'!$B$1:$CL$1,0)),"")</f>
        <v>Goalkeeper</v>
      </c>
      <c r="E335" s="5">
        <f>IFERROR(INDEX('Master data'!$B$2:$CL$999,MATCH($B335,'Master data'!$A$2:$A$999,0),MATCH(E$1,'Master data'!$B$1:$CL$1,0)),"")</f>
        <v>3495000</v>
      </c>
      <c r="F335" s="7">
        <f>IFERROR(INDEX('Master data'!$B$2:$CL$999,MATCH($B335,'Master data'!$A$2:$A$999,0),MATCH(F$1,'Master data'!$B$1:$CL$1,0)),"")</f>
        <v>35402.182601122324</v>
      </c>
      <c r="G335" s="7">
        <f>IFERROR(INDEX('Master data'!$B$2:$CL$999,MATCH($B335,'Master data'!$A$2:$A$999,0),MATCH(G$1,'Master data'!$B$1:$CL$1,0)),"")</f>
        <v>28174.970790874992</v>
      </c>
      <c r="H335" s="7">
        <f>IFERROR(INDEX('Master data'!$B$2:$CL$999,MATCH($B335,'Master data'!$A$2:$A$999,0),MATCH(H$1,'Master data'!$B$1:$CL$1,0)),"")</f>
        <v>0</v>
      </c>
      <c r="I335" s="7">
        <f>IFERROR(INDEX('Master data'!$B$2:$CL$999,MATCH($B335,'Master data'!$A$2:$A$999,0),MATCH(I$1,'Master data'!$B$1:$CL$1,0)),"")</f>
        <v>12447.938411176197</v>
      </c>
      <c r="J335" s="7">
        <f>IFERROR(INDEX('Master data'!$B$2:$CL$999,MATCH($B335,'Master data'!$A$2:$A$999,0),MATCH(J$1,'Master data'!$B$1:$CL$1,0)),"")</f>
        <v>-5000</v>
      </c>
      <c r="K335" s="7">
        <f>IFERROR(INDEX('Master data'!$B$2:$CL$999,MATCH($B335,'Master data'!$A$2:$A$999,0),MATCH(K$1,'Master data'!$B$1:$CL$1,0)),"")</f>
        <v>0</v>
      </c>
      <c r="L335" s="7">
        <f>IFERROR(INDEX('Master data'!$B$2:$CL$999,MATCH($B335,'Master data'!$A$2:$A$999,0),MATCH(L$1,'Master data'!$B$1:$CL$1,0)),"")</f>
        <v>0</v>
      </c>
      <c r="M335" s="5">
        <f>IFERROR(INDEX('Master data'!$B$2:$CL$999,MATCH($B335,'Master data'!$A$2:$A$999,0),MATCH(M$1,'Master data'!$B$1:$CL$1,0)),"")</f>
        <v>56886.120188473913</v>
      </c>
      <c r="N335" s="28">
        <f>IFERROR(INDEX('Master data'!$B$2:$CL$999,MATCH($B335,'Master data'!$A$2:$A$999,0),MATCH(N$1,'Master data'!$B$1:$CL$1,0)),"")</f>
        <v>1.6E-2</v>
      </c>
      <c r="O335" s="7">
        <f>IFERROR(INDEX('Master data'!$B$2:$CL$999,MATCH($B335,'Master data'!$A$2:$A$999,0),MATCH(O$1,'Master data'!$B$1:$CL$1,0)),"")</f>
        <v>0</v>
      </c>
      <c r="P335" s="5">
        <f>IFERROR(INDEX('Master data'!$B$2:$CL$999,MATCH($B335,'Master data'!$A$2:$A$999,0),MATCH(P$1,'Master data'!$B$1:$CL$1,0)),"")</f>
        <v>3495000</v>
      </c>
      <c r="Q335" s="5">
        <f>IFERROR(INDEX('Master data'!$B$2:$CL$999,MATCH($B335,'Master data'!$A$2:$A$999,0),MATCH(Q$1,'Master data'!$B$1:$CL$1,0)),"")</f>
        <v>3495000</v>
      </c>
    </row>
    <row r="336" spans="1:17" x14ac:dyDescent="0.3">
      <c r="A336">
        <f t="shared" si="5"/>
        <v>334</v>
      </c>
      <c r="B336" t="str">
        <f>IF('Master data'!A336="","",'Master data'!A336)</f>
        <v>Georgiy Bushchan</v>
      </c>
      <c r="C336" t="str">
        <f>IFERROR(INDEX('Master data'!$B$2:$CL$999,MATCH($B336,'Master data'!$A$2:$A$999,0),MATCH(C$1,'Master data'!$B$1:$CL$1,0)),"")</f>
        <v>Ukraine</v>
      </c>
      <c r="D336" t="str">
        <f>IFERROR(INDEX('Master data'!$B$2:$CL$999,MATCH($B336,'Master data'!$A$2:$A$999,0),MATCH(D$1,'Master data'!$B$1:$CL$1,0)),"")</f>
        <v>Goalkeeper</v>
      </c>
      <c r="E336" s="5">
        <f>IFERROR(INDEX('Master data'!$B$2:$CL$999,MATCH($B336,'Master data'!$A$2:$A$999,0),MATCH(E$1,'Master data'!$B$1:$CL$1,0)),"")</f>
        <v>4008000</v>
      </c>
      <c r="F336" s="7">
        <f>IFERROR(INDEX('Master data'!$B$2:$CL$999,MATCH($B336,'Master data'!$A$2:$A$999,0),MATCH(F$1,'Master data'!$B$1:$CL$1,0)),"")</f>
        <v>70785.678406209714</v>
      </c>
      <c r="G336" s="7">
        <f>IFERROR(INDEX('Master data'!$B$2:$CL$999,MATCH($B336,'Master data'!$A$2:$A$999,0),MATCH(G$1,'Master data'!$B$1:$CL$1,0)),"")</f>
        <v>50043.433222094252</v>
      </c>
      <c r="H336" s="7">
        <f>IFERROR(INDEX('Master data'!$B$2:$CL$999,MATCH($B336,'Master data'!$A$2:$A$999,0),MATCH(H$1,'Master data'!$B$1:$CL$1,0)),"")</f>
        <v>0</v>
      </c>
      <c r="I336" s="7">
        <f>IFERROR(INDEX('Master data'!$B$2:$CL$999,MATCH($B336,'Master data'!$A$2:$A$999,0),MATCH(I$1,'Master data'!$B$1:$CL$1,0)),"")</f>
        <v>31183.986531701543</v>
      </c>
      <c r="J336" s="7">
        <f>IFERROR(INDEX('Master data'!$B$2:$CL$999,MATCH($B336,'Master data'!$A$2:$A$999,0),MATCH(J$1,'Master data'!$B$1:$CL$1,0)),"")</f>
        <v>-5000</v>
      </c>
      <c r="K336" s="7">
        <f>IFERROR(INDEX('Master data'!$B$2:$CL$999,MATCH($B336,'Master data'!$A$2:$A$999,0),MATCH(K$1,'Master data'!$B$1:$CL$1,0)),"")</f>
        <v>0</v>
      </c>
      <c r="L336" s="7">
        <f>IFERROR(INDEX('Master data'!$B$2:$CL$999,MATCH($B336,'Master data'!$A$2:$A$999,0),MATCH(L$1,'Master data'!$B$1:$CL$1,0)),"")</f>
        <v>0</v>
      </c>
      <c r="M336" s="5">
        <f>IFERROR(INDEX('Master data'!$B$2:$CL$999,MATCH($B336,'Master data'!$A$2:$A$999,0),MATCH(M$1,'Master data'!$B$1:$CL$1,0)),"")</f>
        <v>112400.01261304831</v>
      </c>
      <c r="N336" s="28">
        <f>IFERROR(INDEX('Master data'!$B$2:$CL$999,MATCH($B336,'Master data'!$A$2:$A$999,0),MATCH(N$1,'Master data'!$B$1:$CL$1,0)),"")</f>
        <v>2.8000000000000001E-2</v>
      </c>
      <c r="O336" s="7">
        <f>IFERROR(INDEX('Master data'!$B$2:$CL$999,MATCH($B336,'Master data'!$A$2:$A$999,0),MATCH(O$1,'Master data'!$B$1:$CL$1,0)),"")</f>
        <v>0</v>
      </c>
      <c r="P336" s="5">
        <f>IFERROR(INDEX('Master data'!$B$2:$CL$999,MATCH($B336,'Master data'!$A$2:$A$999,0),MATCH(P$1,'Master data'!$B$1:$CL$1,0)),"")</f>
        <v>4008000</v>
      </c>
      <c r="Q336" s="5">
        <f>IFERROR(INDEX('Master data'!$B$2:$CL$999,MATCH($B336,'Master data'!$A$2:$A$999,0),MATCH(Q$1,'Master data'!$B$1:$CL$1,0)),"")</f>
        <v>4008000</v>
      </c>
    </row>
    <row r="337" spans="1:17" x14ac:dyDescent="0.3">
      <c r="A337">
        <f t="shared" si="5"/>
        <v>335</v>
      </c>
      <c r="B337" t="str">
        <f>IF('Master data'!A337="","",'Master data'!A337)</f>
        <v>Denys Popov</v>
      </c>
      <c r="C337" t="str">
        <f>IFERROR(INDEX('Master data'!$B$2:$CL$999,MATCH($B337,'Master data'!$A$2:$A$999,0),MATCH(C$1,'Master data'!$B$1:$CL$1,0)),"")</f>
        <v>Ukraine</v>
      </c>
      <c r="D337" t="str">
        <f>IFERROR(INDEX('Master data'!$B$2:$CL$999,MATCH($B337,'Master data'!$A$2:$A$999,0),MATCH(D$1,'Master data'!$B$1:$CL$1,0)),"")</f>
        <v>Defense</v>
      </c>
      <c r="E337" s="5">
        <f>IFERROR(INDEX('Master data'!$B$2:$CL$999,MATCH($B337,'Master data'!$A$2:$A$999,0),MATCH(E$1,'Master data'!$B$1:$CL$1,0)),"")</f>
        <v>1995000</v>
      </c>
      <c r="F337" s="7">
        <f>IFERROR(INDEX('Master data'!$B$2:$CL$999,MATCH($B337,'Master data'!$A$2:$A$999,0),MATCH(F$1,'Master data'!$B$1:$CL$1,0)),"")</f>
        <v>17507.176201107603</v>
      </c>
      <c r="G337" s="7">
        <f>IFERROR(INDEX('Master data'!$B$2:$CL$999,MATCH($B337,'Master data'!$A$2:$A$999,0),MATCH(G$1,'Master data'!$B$1:$CL$1,0)),"")</f>
        <v>10686.274509803921</v>
      </c>
      <c r="H337" s="7">
        <f>IFERROR(INDEX('Master data'!$B$2:$CL$999,MATCH($B337,'Master data'!$A$2:$A$999,0),MATCH(H$1,'Master data'!$B$1:$CL$1,0)),"")</f>
        <v>0</v>
      </c>
      <c r="I337" s="7">
        <f>IFERROR(INDEX('Master data'!$B$2:$CL$999,MATCH($B337,'Master data'!$A$2:$A$999,0),MATCH(I$1,'Master data'!$B$1:$CL$1,0)),"")</f>
        <v>4248.2604651359225</v>
      </c>
      <c r="J337" s="7">
        <f>IFERROR(INDEX('Master data'!$B$2:$CL$999,MATCH($B337,'Master data'!$A$2:$A$999,0),MATCH(J$1,'Master data'!$B$1:$CL$1,0)),"")</f>
        <v>-5000</v>
      </c>
      <c r="K337" s="7">
        <f>IFERROR(INDEX('Master data'!$B$2:$CL$999,MATCH($B337,'Master data'!$A$2:$A$999,0),MATCH(K$1,'Master data'!$B$1:$CL$1,0)),"")</f>
        <v>0</v>
      </c>
      <c r="L337" s="7">
        <f>IFERROR(INDEX('Master data'!$B$2:$CL$999,MATCH($B337,'Master data'!$A$2:$A$999,0),MATCH(L$1,'Master data'!$B$1:$CL$1,0)),"")</f>
        <v>0</v>
      </c>
      <c r="M337" s="5">
        <f>IFERROR(INDEX('Master data'!$B$2:$CL$999,MATCH($B337,'Master data'!$A$2:$A$999,0),MATCH(M$1,'Master data'!$B$1:$CL$1,0)),"")</f>
        <v>24902.448728177649</v>
      </c>
      <c r="N337" s="28">
        <f>IFERROR(INDEX('Master data'!$B$2:$CL$999,MATCH($B337,'Master data'!$A$2:$A$999,0),MATCH(N$1,'Master data'!$B$1:$CL$1,0)),"")</f>
        <v>1.2E-2</v>
      </c>
      <c r="O337" s="7">
        <f>IFERROR(INDEX('Master data'!$B$2:$CL$999,MATCH($B337,'Master data'!$A$2:$A$999,0),MATCH(O$1,'Master data'!$B$1:$CL$1,0)),"")</f>
        <v>0</v>
      </c>
      <c r="P337" s="5">
        <f>IFERROR(INDEX('Master data'!$B$2:$CL$999,MATCH($B337,'Master data'!$A$2:$A$999,0),MATCH(P$1,'Master data'!$B$1:$CL$1,0)),"")</f>
        <v>1995000</v>
      </c>
      <c r="Q337" s="5">
        <f>IFERROR(INDEX('Master data'!$B$2:$CL$999,MATCH($B337,'Master data'!$A$2:$A$999,0),MATCH(Q$1,'Master data'!$B$1:$CL$1,0)),"")</f>
        <v>1995000</v>
      </c>
    </row>
    <row r="338" spans="1:17" x14ac:dyDescent="0.3">
      <c r="A338">
        <f t="shared" si="5"/>
        <v>336</v>
      </c>
      <c r="B338" t="str">
        <f>IF('Master data'!A338="","",'Master data'!A338)</f>
        <v>Eduard Sobol</v>
      </c>
      <c r="C338" t="str">
        <f>IFERROR(INDEX('Master data'!$B$2:$CL$999,MATCH($B338,'Master data'!$A$2:$A$999,0),MATCH(C$1,'Master data'!$B$1:$CL$1,0)),"")</f>
        <v>Ukraine</v>
      </c>
      <c r="D338" t="str">
        <f>IFERROR(INDEX('Master data'!$B$2:$CL$999,MATCH($B338,'Master data'!$A$2:$A$999,0),MATCH(D$1,'Master data'!$B$1:$CL$1,0)),"")</f>
        <v>Defense</v>
      </c>
      <c r="E338" s="5">
        <f>IFERROR(INDEX('Master data'!$B$2:$CL$999,MATCH($B338,'Master data'!$A$2:$A$999,0),MATCH(E$1,'Master data'!$B$1:$CL$1,0)),"")</f>
        <v>2495000</v>
      </c>
      <c r="F338" s="7">
        <f>IFERROR(INDEX('Master data'!$B$2:$CL$999,MATCH($B338,'Master data'!$A$2:$A$999,0),MATCH(F$1,'Master data'!$B$1:$CL$1,0)),"")</f>
        <v>17507.176201107603</v>
      </c>
      <c r="G338" s="7">
        <f>IFERROR(INDEX('Master data'!$B$2:$CL$999,MATCH($B338,'Master data'!$A$2:$A$999,0),MATCH(G$1,'Master data'!$B$1:$CL$1,0)),"")</f>
        <v>10686.274509803921</v>
      </c>
      <c r="H338" s="7">
        <f>IFERROR(INDEX('Master data'!$B$2:$CL$999,MATCH($B338,'Master data'!$A$2:$A$999,0),MATCH(H$1,'Master data'!$B$1:$CL$1,0)),"")</f>
        <v>0</v>
      </c>
      <c r="I338" s="7">
        <f>IFERROR(INDEX('Master data'!$B$2:$CL$999,MATCH($B338,'Master data'!$A$2:$A$999,0),MATCH(I$1,'Master data'!$B$1:$CL$1,0)),"")</f>
        <v>2819.6890365644931</v>
      </c>
      <c r="J338" s="7">
        <f>IFERROR(INDEX('Master data'!$B$2:$CL$999,MATCH($B338,'Master data'!$A$2:$A$999,0),MATCH(J$1,'Master data'!$B$1:$CL$1,0)),"")</f>
        <v>-5000</v>
      </c>
      <c r="K338" s="7">
        <f>IFERROR(INDEX('Master data'!$B$2:$CL$999,MATCH($B338,'Master data'!$A$2:$A$999,0),MATCH(K$1,'Master data'!$B$1:$CL$1,0)),"")</f>
        <v>0</v>
      </c>
      <c r="L338" s="7">
        <f>IFERROR(INDEX('Master data'!$B$2:$CL$999,MATCH($B338,'Master data'!$A$2:$A$999,0),MATCH(L$1,'Master data'!$B$1:$CL$1,0)),"")</f>
        <v>0</v>
      </c>
      <c r="M338" s="5">
        <f>IFERROR(INDEX('Master data'!$B$2:$CL$999,MATCH($B338,'Master data'!$A$2:$A$999,0),MATCH(M$1,'Master data'!$B$1:$CL$1,0)),"")</f>
        <v>24479.168304897226</v>
      </c>
      <c r="N338" s="28">
        <f>IFERROR(INDEX('Master data'!$B$2:$CL$999,MATCH($B338,'Master data'!$A$2:$A$999,0),MATCH(N$1,'Master data'!$B$1:$CL$1,0)),"")</f>
        <v>0.01</v>
      </c>
      <c r="O338" s="7">
        <f>IFERROR(INDEX('Master data'!$B$2:$CL$999,MATCH($B338,'Master data'!$A$2:$A$999,0),MATCH(O$1,'Master data'!$B$1:$CL$1,0)),"")</f>
        <v>0</v>
      </c>
      <c r="P338" s="5">
        <f>IFERROR(INDEX('Master data'!$B$2:$CL$999,MATCH($B338,'Master data'!$A$2:$A$999,0),MATCH(P$1,'Master data'!$B$1:$CL$1,0)),"")</f>
        <v>2495000</v>
      </c>
      <c r="Q338" s="5">
        <f>IFERROR(INDEX('Master data'!$B$2:$CL$999,MATCH($B338,'Master data'!$A$2:$A$999,0),MATCH(Q$1,'Master data'!$B$1:$CL$1,0)),"")</f>
        <v>2495000</v>
      </c>
    </row>
    <row r="339" spans="1:17" x14ac:dyDescent="0.3">
      <c r="A339">
        <f t="shared" si="5"/>
        <v>337</v>
      </c>
      <c r="B339" t="str">
        <f>IF('Master data'!A339="","",'Master data'!A339)</f>
        <v>Oleksandr Karavayev</v>
      </c>
      <c r="C339" t="str">
        <f>IFERROR(INDEX('Master data'!$B$2:$CL$999,MATCH($B339,'Master data'!$A$2:$A$999,0),MATCH(C$1,'Master data'!$B$1:$CL$1,0)),"")</f>
        <v>Ukraine</v>
      </c>
      <c r="D339" t="str">
        <f>IFERROR(INDEX('Master data'!$B$2:$CL$999,MATCH($B339,'Master data'!$A$2:$A$999,0),MATCH(D$1,'Master data'!$B$1:$CL$1,0)),"")</f>
        <v>Defense</v>
      </c>
      <c r="E339" s="5">
        <f>IFERROR(INDEX('Master data'!$B$2:$CL$999,MATCH($B339,'Master data'!$A$2:$A$999,0),MATCH(E$1,'Master data'!$B$1:$CL$1,0)),"")</f>
        <v>2988000</v>
      </c>
      <c r="F339" s="7">
        <f>IFERROR(INDEX('Master data'!$B$2:$CL$999,MATCH($B339,'Master data'!$A$2:$A$999,0),MATCH(F$1,'Master data'!$B$1:$CL$1,0)),"")</f>
        <v>74520.390473420848</v>
      </c>
      <c r="G339" s="7">
        <f>IFERROR(INDEX('Master data'!$B$2:$CL$999,MATCH($B339,'Master data'!$A$2:$A$999,0),MATCH(G$1,'Master data'!$B$1:$CL$1,0)),"")</f>
        <v>48837.295101077085</v>
      </c>
      <c r="H339" s="7">
        <f>IFERROR(INDEX('Master data'!$B$2:$CL$999,MATCH($B339,'Master data'!$A$2:$A$999,0),MATCH(H$1,'Master data'!$B$1:$CL$1,0)),"")</f>
        <v>0</v>
      </c>
      <c r="I339" s="7">
        <f>IFERROR(INDEX('Master data'!$B$2:$CL$999,MATCH($B339,'Master data'!$A$2:$A$999,0),MATCH(I$1,'Master data'!$B$1:$CL$1,0)),"")</f>
        <v>34990.497624144271</v>
      </c>
      <c r="J339" s="7">
        <f>IFERROR(INDEX('Master data'!$B$2:$CL$999,MATCH($B339,'Master data'!$A$2:$A$999,0),MATCH(J$1,'Master data'!$B$1:$CL$1,0)),"")</f>
        <v>623.4413155753864</v>
      </c>
      <c r="K339" s="7">
        <f>IFERROR(INDEX('Master data'!$B$2:$CL$999,MATCH($B339,'Master data'!$A$2:$A$999,0),MATCH(K$1,'Master data'!$B$1:$CL$1,0)),"")</f>
        <v>0</v>
      </c>
      <c r="L339" s="7">
        <f>IFERROR(INDEX('Master data'!$B$2:$CL$999,MATCH($B339,'Master data'!$A$2:$A$999,0),MATCH(L$1,'Master data'!$B$1:$CL$1,0)),"")</f>
        <v>0</v>
      </c>
      <c r="M339" s="5">
        <f>IFERROR(INDEX('Master data'!$B$2:$CL$999,MATCH($B339,'Master data'!$A$2:$A$999,0),MATCH(M$1,'Master data'!$B$1:$CL$1,0)),"")</f>
        <v>117569.29096091261</v>
      </c>
      <c r="N339" s="28">
        <f>IFERROR(INDEX('Master data'!$B$2:$CL$999,MATCH($B339,'Master data'!$A$2:$A$999,0),MATCH(N$1,'Master data'!$B$1:$CL$1,0)),"")</f>
        <v>3.9E-2</v>
      </c>
      <c r="O339" s="7">
        <f>IFERROR(INDEX('Master data'!$B$2:$CL$999,MATCH($B339,'Master data'!$A$2:$A$999,0),MATCH(O$1,'Master data'!$B$1:$CL$1,0)),"")</f>
        <v>0</v>
      </c>
      <c r="P339" s="5">
        <f>IFERROR(INDEX('Master data'!$B$2:$CL$999,MATCH($B339,'Master data'!$A$2:$A$999,0),MATCH(P$1,'Master data'!$B$1:$CL$1,0)),"")</f>
        <v>2988000</v>
      </c>
      <c r="Q339" s="5">
        <f>IFERROR(INDEX('Master data'!$B$2:$CL$999,MATCH($B339,'Master data'!$A$2:$A$999,0),MATCH(Q$1,'Master data'!$B$1:$CL$1,0)),"")</f>
        <v>2988000</v>
      </c>
    </row>
    <row r="340" spans="1:17" x14ac:dyDescent="0.3">
      <c r="A340">
        <f t="shared" si="5"/>
        <v>338</v>
      </c>
      <c r="B340" t="str">
        <f>IF('Master data'!A340="","",'Master data'!A340)</f>
        <v>Sergiy Kryvtsov</v>
      </c>
      <c r="C340" t="str">
        <f>IFERROR(INDEX('Master data'!$B$2:$CL$999,MATCH($B340,'Master data'!$A$2:$A$999,0),MATCH(C$1,'Master data'!$B$1:$CL$1,0)),"")</f>
        <v>Ukraine</v>
      </c>
      <c r="D340" t="str">
        <f>IFERROR(INDEX('Master data'!$B$2:$CL$999,MATCH($B340,'Master data'!$A$2:$A$999,0),MATCH(D$1,'Master data'!$B$1:$CL$1,0)),"")</f>
        <v>Defense</v>
      </c>
      <c r="E340" s="5">
        <f>IFERROR(INDEX('Master data'!$B$2:$CL$999,MATCH($B340,'Master data'!$A$2:$A$999,0),MATCH(E$1,'Master data'!$B$1:$CL$1,0)),"")</f>
        <v>2995000</v>
      </c>
      <c r="F340" s="7">
        <f>IFERROR(INDEX('Master data'!$B$2:$CL$999,MATCH($B340,'Master data'!$A$2:$A$999,0),MATCH(F$1,'Master data'!$B$1:$CL$1,0)),"")</f>
        <v>17507.176201107603</v>
      </c>
      <c r="G340" s="7">
        <f>IFERROR(INDEX('Master data'!$B$2:$CL$999,MATCH($B340,'Master data'!$A$2:$A$999,0),MATCH(G$1,'Master data'!$B$1:$CL$1,0)),"")</f>
        <v>10686.274509803921</v>
      </c>
      <c r="H340" s="7">
        <f>IFERROR(INDEX('Master data'!$B$2:$CL$999,MATCH($B340,'Master data'!$A$2:$A$999,0),MATCH(H$1,'Master data'!$B$1:$CL$1,0)),"")</f>
        <v>0</v>
      </c>
      <c r="I340" s="7">
        <f>IFERROR(INDEX('Master data'!$B$2:$CL$999,MATCH($B340,'Master data'!$A$2:$A$999,0),MATCH(I$1,'Master data'!$B$1:$CL$1,0)),"")</f>
        <v>1391.1176079930647</v>
      </c>
      <c r="J340" s="7">
        <f>IFERROR(INDEX('Master data'!$B$2:$CL$999,MATCH($B340,'Master data'!$A$2:$A$999,0),MATCH(J$1,'Master data'!$B$1:$CL$1,0)),"")</f>
        <v>-5000</v>
      </c>
      <c r="K340" s="7">
        <f>IFERROR(INDEX('Master data'!$B$2:$CL$999,MATCH($B340,'Master data'!$A$2:$A$999,0),MATCH(K$1,'Master data'!$B$1:$CL$1,0)),"")</f>
        <v>0</v>
      </c>
      <c r="L340" s="7">
        <f>IFERROR(INDEX('Master data'!$B$2:$CL$999,MATCH($B340,'Master data'!$A$2:$A$999,0),MATCH(L$1,'Master data'!$B$1:$CL$1,0)),"")</f>
        <v>0</v>
      </c>
      <c r="M340" s="5">
        <f>IFERROR(INDEX('Master data'!$B$2:$CL$999,MATCH($B340,'Master data'!$A$2:$A$999,0),MATCH(M$1,'Master data'!$B$1:$CL$1,0)),"")</f>
        <v>24055.887881616803</v>
      </c>
      <c r="N340" s="28">
        <f>IFERROR(INDEX('Master data'!$B$2:$CL$999,MATCH($B340,'Master data'!$A$2:$A$999,0),MATCH(N$1,'Master data'!$B$1:$CL$1,0)),"")</f>
        <v>8.0000000000000002E-3</v>
      </c>
      <c r="O340" s="7">
        <f>IFERROR(INDEX('Master data'!$B$2:$CL$999,MATCH($B340,'Master data'!$A$2:$A$999,0),MATCH(O$1,'Master data'!$B$1:$CL$1,0)),"")</f>
        <v>0</v>
      </c>
      <c r="P340" s="5">
        <f>IFERROR(INDEX('Master data'!$B$2:$CL$999,MATCH($B340,'Master data'!$A$2:$A$999,0),MATCH(P$1,'Master data'!$B$1:$CL$1,0)),"")</f>
        <v>2995000</v>
      </c>
      <c r="Q340" s="5">
        <f>IFERROR(INDEX('Master data'!$B$2:$CL$999,MATCH($B340,'Master data'!$A$2:$A$999,0),MATCH(Q$1,'Master data'!$B$1:$CL$1,0)),"")</f>
        <v>2995000</v>
      </c>
    </row>
    <row r="341" spans="1:17" x14ac:dyDescent="0.3">
      <c r="A341">
        <f t="shared" si="5"/>
        <v>339</v>
      </c>
      <c r="B341" t="str">
        <f>IF('Master data'!A341="","",'Master data'!A341)</f>
        <v>Vitaliy Mykolenko</v>
      </c>
      <c r="C341" t="str">
        <f>IFERROR(INDEX('Master data'!$B$2:$CL$999,MATCH($B341,'Master data'!$A$2:$A$999,0),MATCH(C$1,'Master data'!$B$1:$CL$1,0)),"")</f>
        <v>Ukraine</v>
      </c>
      <c r="D341" t="str">
        <f>IFERROR(INDEX('Master data'!$B$2:$CL$999,MATCH($B341,'Master data'!$A$2:$A$999,0),MATCH(D$1,'Master data'!$B$1:$CL$1,0)),"")</f>
        <v>Defense</v>
      </c>
      <c r="E341" s="5">
        <f>IFERROR(INDEX('Master data'!$B$2:$CL$999,MATCH($B341,'Master data'!$A$2:$A$999,0),MATCH(E$1,'Master data'!$B$1:$CL$1,0)),"")</f>
        <v>2488000</v>
      </c>
      <c r="F341" s="7">
        <f>IFERROR(INDEX('Master data'!$B$2:$CL$999,MATCH($B341,'Master data'!$A$2:$A$999,0),MATCH(F$1,'Master data'!$B$1:$CL$1,0)),"")</f>
        <v>56756.492318578719</v>
      </c>
      <c r="G341" s="7">
        <f>IFERROR(INDEX('Master data'!$B$2:$CL$999,MATCH($B341,'Master data'!$A$2:$A$999,0),MATCH(G$1,'Master data'!$B$1:$CL$1,0)),"")</f>
        <v>34620.655625001884</v>
      </c>
      <c r="H341" s="7">
        <f>IFERROR(INDEX('Master data'!$B$2:$CL$999,MATCH($B341,'Master data'!$A$2:$A$999,0),MATCH(H$1,'Master data'!$B$1:$CL$1,0)),"")</f>
        <v>0</v>
      </c>
      <c r="I341" s="7">
        <f>IFERROR(INDEX('Master data'!$B$2:$CL$999,MATCH($B341,'Master data'!$A$2:$A$999,0),MATCH(I$1,'Master data'!$B$1:$CL$1,0)),"")</f>
        <v>25134.507917234871</v>
      </c>
      <c r="J341" s="7">
        <f>IFERROR(INDEX('Master data'!$B$2:$CL$999,MATCH($B341,'Master data'!$A$2:$A$999,0),MATCH(J$1,'Master data'!$B$1:$CL$1,0)),"")</f>
        <v>-1321.5524696887951</v>
      </c>
      <c r="K341" s="7">
        <f>IFERROR(INDEX('Master data'!$B$2:$CL$999,MATCH($B341,'Master data'!$A$2:$A$999,0),MATCH(K$1,'Master data'!$B$1:$CL$1,0)),"")</f>
        <v>0</v>
      </c>
      <c r="L341" s="7">
        <f>IFERROR(INDEX('Master data'!$B$2:$CL$999,MATCH($B341,'Master data'!$A$2:$A$999,0),MATCH(L$1,'Master data'!$B$1:$CL$1,0)),"")</f>
        <v>0</v>
      </c>
      <c r="M341" s="5">
        <f>IFERROR(INDEX('Master data'!$B$2:$CL$999,MATCH($B341,'Master data'!$A$2:$A$999,0),MATCH(M$1,'Master data'!$B$1:$CL$1,0)),"")</f>
        <v>87023.143605599922</v>
      </c>
      <c r="N341" s="28">
        <f>IFERROR(INDEX('Master data'!$B$2:$CL$999,MATCH($B341,'Master data'!$A$2:$A$999,0),MATCH(N$1,'Master data'!$B$1:$CL$1,0)),"")</f>
        <v>3.5000000000000003E-2</v>
      </c>
      <c r="O341" s="7">
        <f>IFERROR(INDEX('Master data'!$B$2:$CL$999,MATCH($B341,'Master data'!$A$2:$A$999,0),MATCH(O$1,'Master data'!$B$1:$CL$1,0)),"")</f>
        <v>0</v>
      </c>
      <c r="P341" s="5">
        <f>IFERROR(INDEX('Master data'!$B$2:$CL$999,MATCH($B341,'Master data'!$A$2:$A$999,0),MATCH(P$1,'Master data'!$B$1:$CL$1,0)),"")</f>
        <v>2488000</v>
      </c>
      <c r="Q341" s="5">
        <f>IFERROR(INDEX('Master data'!$B$2:$CL$999,MATCH($B341,'Master data'!$A$2:$A$999,0),MATCH(Q$1,'Master data'!$B$1:$CL$1,0)),"")</f>
        <v>2488000</v>
      </c>
    </row>
    <row r="342" spans="1:17" x14ac:dyDescent="0.3">
      <c r="A342">
        <f t="shared" si="5"/>
        <v>340</v>
      </c>
      <c r="B342" t="str">
        <f>IF('Master data'!A342="","",'Master data'!A342)</f>
        <v>Mykola Matvienko</v>
      </c>
      <c r="C342" t="str">
        <f>IFERROR(INDEX('Master data'!$B$2:$CL$999,MATCH($B342,'Master data'!$A$2:$A$999,0),MATCH(C$1,'Master data'!$B$1:$CL$1,0)),"")</f>
        <v>Ukraine</v>
      </c>
      <c r="D342" t="str">
        <f>IFERROR(INDEX('Master data'!$B$2:$CL$999,MATCH($B342,'Master data'!$A$2:$A$999,0),MATCH(D$1,'Master data'!$B$1:$CL$1,0)),"")</f>
        <v>Defense</v>
      </c>
      <c r="E342" s="5">
        <f>IFERROR(INDEX('Master data'!$B$2:$CL$999,MATCH($B342,'Master data'!$A$2:$A$999,0),MATCH(E$1,'Master data'!$B$1:$CL$1,0)),"")</f>
        <v>2988000</v>
      </c>
      <c r="F342" s="7">
        <f>IFERROR(INDEX('Master data'!$B$2:$CL$999,MATCH($B342,'Master data'!$A$2:$A$999,0),MATCH(F$1,'Master data'!$B$1:$CL$1,0)),"")</f>
        <v>63954.561292299724</v>
      </c>
      <c r="G342" s="7">
        <f>IFERROR(INDEX('Master data'!$B$2:$CL$999,MATCH($B342,'Master data'!$A$2:$A$999,0),MATCH(G$1,'Master data'!$B$1:$CL$1,0)),"")</f>
        <v>40036.005706934935</v>
      </c>
      <c r="H342" s="7">
        <f>IFERROR(INDEX('Master data'!$B$2:$CL$999,MATCH($B342,'Master data'!$A$2:$A$999,0),MATCH(H$1,'Master data'!$B$1:$CL$1,0)),"")</f>
        <v>0</v>
      </c>
      <c r="I342" s="7">
        <f>IFERROR(INDEX('Master data'!$B$2:$CL$999,MATCH($B342,'Master data'!$A$2:$A$999,0),MATCH(I$1,'Master data'!$B$1:$CL$1,0)),"")</f>
        <v>28156.671498301374</v>
      </c>
      <c r="J342" s="7">
        <f>IFERROR(INDEX('Master data'!$B$2:$CL$999,MATCH($B342,'Master data'!$A$2:$A$999,0),MATCH(J$1,'Master data'!$B$1:$CL$1,0)),"")</f>
        <v>-2520.6186114874508</v>
      </c>
      <c r="K342" s="7">
        <f>IFERROR(INDEX('Master data'!$B$2:$CL$999,MATCH($B342,'Master data'!$A$2:$A$999,0),MATCH(K$1,'Master data'!$B$1:$CL$1,0)),"")</f>
        <v>0</v>
      </c>
      <c r="L342" s="7">
        <f>IFERROR(INDEX('Master data'!$B$2:$CL$999,MATCH($B342,'Master data'!$A$2:$A$999,0),MATCH(L$1,'Master data'!$B$1:$CL$1,0)),"")</f>
        <v>0</v>
      </c>
      <c r="M342" s="5">
        <f>IFERROR(INDEX('Master data'!$B$2:$CL$999,MATCH($B342,'Master data'!$A$2:$A$999,0),MATCH(M$1,'Master data'!$B$1:$CL$1,0)),"")</f>
        <v>98490.049271928365</v>
      </c>
      <c r="N342" s="28">
        <f>IFERROR(INDEX('Master data'!$B$2:$CL$999,MATCH($B342,'Master data'!$A$2:$A$999,0),MATCH(N$1,'Master data'!$B$1:$CL$1,0)),"")</f>
        <v>3.3000000000000002E-2</v>
      </c>
      <c r="O342" s="7">
        <f>IFERROR(INDEX('Master data'!$B$2:$CL$999,MATCH($B342,'Master data'!$A$2:$A$999,0),MATCH(O$1,'Master data'!$B$1:$CL$1,0)),"")</f>
        <v>0</v>
      </c>
      <c r="P342" s="5">
        <f>IFERROR(INDEX('Master data'!$B$2:$CL$999,MATCH($B342,'Master data'!$A$2:$A$999,0),MATCH(P$1,'Master data'!$B$1:$CL$1,0)),"")</f>
        <v>2988000</v>
      </c>
      <c r="Q342" s="5">
        <f>IFERROR(INDEX('Master data'!$B$2:$CL$999,MATCH($B342,'Master data'!$A$2:$A$999,0),MATCH(Q$1,'Master data'!$B$1:$CL$1,0)),"")</f>
        <v>2988000</v>
      </c>
    </row>
    <row r="343" spans="1:17" x14ac:dyDescent="0.3">
      <c r="A343">
        <f t="shared" si="5"/>
        <v>341</v>
      </c>
      <c r="B343" t="str">
        <f>IF('Master data'!A343="","",'Master data'!A343)</f>
        <v>Heorhii Sudakov</v>
      </c>
      <c r="C343" t="str">
        <f>IFERROR(INDEX('Master data'!$B$2:$CL$999,MATCH($B343,'Master data'!$A$2:$A$999,0),MATCH(C$1,'Master data'!$B$1:$CL$1,0)),"")</f>
        <v>Ukraine</v>
      </c>
      <c r="D343" t="str">
        <f>IFERROR(INDEX('Master data'!$B$2:$CL$999,MATCH($B343,'Master data'!$A$2:$A$999,0),MATCH(D$1,'Master data'!$B$1:$CL$1,0)),"")</f>
        <v>Midfield</v>
      </c>
      <c r="E343" s="5">
        <f>IFERROR(INDEX('Master data'!$B$2:$CL$999,MATCH($B343,'Master data'!$A$2:$A$999,0),MATCH(E$1,'Master data'!$B$1:$CL$1,0)),"")</f>
        <v>1995000</v>
      </c>
      <c r="F343" s="7">
        <f>IFERROR(INDEX('Master data'!$B$2:$CL$999,MATCH($B343,'Master data'!$A$2:$A$999,0),MATCH(F$1,'Master data'!$B$1:$CL$1,0)),"")</f>
        <v>-5000</v>
      </c>
      <c r="G343" s="7">
        <f>IFERROR(INDEX('Master data'!$B$2:$CL$999,MATCH($B343,'Master data'!$A$2:$A$999,0),MATCH(G$1,'Master data'!$B$1:$CL$1,0)),"")</f>
        <v>-5000</v>
      </c>
      <c r="H343" s="7">
        <f>IFERROR(INDEX('Master data'!$B$2:$CL$999,MATCH($B343,'Master data'!$A$2:$A$999,0),MATCH(H$1,'Master data'!$B$1:$CL$1,0)),"")</f>
        <v>0</v>
      </c>
      <c r="I343" s="7">
        <f>IFERROR(INDEX('Master data'!$B$2:$CL$999,MATCH($B343,'Master data'!$A$2:$A$999,0),MATCH(I$1,'Master data'!$B$1:$CL$1,0)),"")</f>
        <v>-5000</v>
      </c>
      <c r="J343" s="7">
        <f>IFERROR(INDEX('Master data'!$B$2:$CL$999,MATCH($B343,'Master data'!$A$2:$A$999,0),MATCH(J$1,'Master data'!$B$1:$CL$1,0)),"")</f>
        <v>-5000</v>
      </c>
      <c r="K343" s="7">
        <f>IFERROR(INDEX('Master data'!$B$2:$CL$999,MATCH($B343,'Master data'!$A$2:$A$999,0),MATCH(K$1,'Master data'!$B$1:$CL$1,0)),"")</f>
        <v>0</v>
      </c>
      <c r="L343" s="7">
        <f>IFERROR(INDEX('Master data'!$B$2:$CL$999,MATCH($B343,'Master data'!$A$2:$A$999,0),MATCH(L$1,'Master data'!$B$1:$CL$1,0)),"")</f>
        <v>0</v>
      </c>
      <c r="M343" s="5">
        <f>IFERROR(INDEX('Master data'!$B$2:$CL$999,MATCH($B343,'Master data'!$A$2:$A$999,0),MATCH(M$1,'Master data'!$B$1:$CL$1,0)),"")</f>
        <v>-10802.469135802468</v>
      </c>
      <c r="N343" s="28">
        <f>IFERROR(INDEX('Master data'!$B$2:$CL$999,MATCH($B343,'Master data'!$A$2:$A$999,0),MATCH(N$1,'Master data'!$B$1:$CL$1,0)),"")</f>
        <v>-5.0000000000000001E-3</v>
      </c>
      <c r="O343" s="7">
        <f>IFERROR(INDEX('Master data'!$B$2:$CL$999,MATCH($B343,'Master data'!$A$2:$A$999,0),MATCH(O$1,'Master data'!$B$1:$CL$1,0)),"")</f>
        <v>0</v>
      </c>
      <c r="P343" s="5">
        <f>IFERROR(INDEX('Master data'!$B$2:$CL$999,MATCH($B343,'Master data'!$A$2:$A$999,0),MATCH(P$1,'Master data'!$B$1:$CL$1,0)),"")</f>
        <v>1995000</v>
      </c>
      <c r="Q343" s="5">
        <f>IFERROR(INDEX('Master data'!$B$2:$CL$999,MATCH($B343,'Master data'!$A$2:$A$999,0),MATCH(Q$1,'Master data'!$B$1:$CL$1,0)),"")</f>
        <v>1995000</v>
      </c>
    </row>
    <row r="344" spans="1:17" x14ac:dyDescent="0.3">
      <c r="A344">
        <f t="shared" si="5"/>
        <v>342</v>
      </c>
      <c r="B344" t="str">
        <f>IF('Master data'!A344="","",'Master data'!A344)</f>
        <v>Serhiy Sydorchuk</v>
      </c>
      <c r="C344" t="str">
        <f>IFERROR(INDEX('Master data'!$B$2:$CL$999,MATCH($B344,'Master data'!$A$2:$A$999,0),MATCH(C$1,'Master data'!$B$1:$CL$1,0)),"")</f>
        <v>Ukraine</v>
      </c>
      <c r="D344" t="str">
        <f>IFERROR(INDEX('Master data'!$B$2:$CL$999,MATCH($B344,'Master data'!$A$2:$A$999,0),MATCH(D$1,'Master data'!$B$1:$CL$1,0)),"")</f>
        <v>Midfield</v>
      </c>
      <c r="E344" s="5">
        <f>IFERROR(INDEX('Master data'!$B$2:$CL$999,MATCH($B344,'Master data'!$A$2:$A$999,0),MATCH(E$1,'Master data'!$B$1:$CL$1,0)),"")</f>
        <v>2968000</v>
      </c>
      <c r="F344" s="7">
        <f>IFERROR(INDEX('Master data'!$B$2:$CL$999,MATCH($B344,'Master data'!$A$2:$A$999,0),MATCH(F$1,'Master data'!$B$1:$CL$1,0)),"")</f>
        <v>52596.513122603617</v>
      </c>
      <c r="G344" s="7">
        <f>IFERROR(INDEX('Master data'!$B$2:$CL$999,MATCH($B344,'Master data'!$A$2:$A$999,0),MATCH(G$1,'Master data'!$B$1:$CL$1,0)),"")</f>
        <v>33683.525497617535</v>
      </c>
      <c r="H344" s="7">
        <f>IFERROR(INDEX('Master data'!$B$2:$CL$999,MATCH($B344,'Master data'!$A$2:$A$999,0),MATCH(H$1,'Master data'!$B$1:$CL$1,0)),"")</f>
        <v>0</v>
      </c>
      <c r="I344" s="7">
        <f>IFERROR(INDEX('Master data'!$B$2:$CL$999,MATCH($B344,'Master data'!$A$2:$A$999,0),MATCH(I$1,'Master data'!$B$1:$CL$1,0)),"")</f>
        <v>21964.527913135178</v>
      </c>
      <c r="J344" s="7">
        <f>IFERROR(INDEX('Master data'!$B$2:$CL$999,MATCH($B344,'Master data'!$A$2:$A$999,0),MATCH(J$1,'Master data'!$B$1:$CL$1,0)),"")</f>
        <v>-5000</v>
      </c>
      <c r="K344" s="7">
        <f>IFERROR(INDEX('Master data'!$B$2:$CL$999,MATCH($B344,'Master data'!$A$2:$A$999,0),MATCH(K$1,'Master data'!$B$1:$CL$1,0)),"")</f>
        <v>0</v>
      </c>
      <c r="L344" s="7">
        <f>IFERROR(INDEX('Master data'!$B$2:$CL$999,MATCH($B344,'Master data'!$A$2:$A$999,0),MATCH(L$1,'Master data'!$B$1:$CL$1,0)),"")</f>
        <v>0</v>
      </c>
      <c r="M344" s="5">
        <f>IFERROR(INDEX('Master data'!$B$2:$CL$999,MATCH($B344,'Master data'!$A$2:$A$999,0),MATCH(M$1,'Master data'!$B$1:$CL$1,0)),"")</f>
        <v>80572.550737252881</v>
      </c>
      <c r="N344" s="28">
        <f>IFERROR(INDEX('Master data'!$B$2:$CL$999,MATCH($B344,'Master data'!$A$2:$A$999,0),MATCH(N$1,'Master data'!$B$1:$CL$1,0)),"")</f>
        <v>2.7E-2</v>
      </c>
      <c r="O344" s="7">
        <f>IFERROR(INDEX('Master data'!$B$2:$CL$999,MATCH($B344,'Master data'!$A$2:$A$999,0),MATCH(O$1,'Master data'!$B$1:$CL$1,0)),"")</f>
        <v>0</v>
      </c>
      <c r="P344" s="5">
        <f>IFERROR(INDEX('Master data'!$B$2:$CL$999,MATCH($B344,'Master data'!$A$2:$A$999,0),MATCH(P$1,'Master data'!$B$1:$CL$1,0)),"")</f>
        <v>2968000</v>
      </c>
      <c r="Q344" s="5">
        <f>IFERROR(INDEX('Master data'!$B$2:$CL$999,MATCH($B344,'Master data'!$A$2:$A$999,0),MATCH(Q$1,'Master data'!$B$1:$CL$1,0)),"")</f>
        <v>2968000</v>
      </c>
    </row>
    <row r="345" spans="1:17" x14ac:dyDescent="0.3">
      <c r="A345">
        <f t="shared" si="5"/>
        <v>343</v>
      </c>
      <c r="B345" t="str">
        <f>IF('Master data'!A345="","",'Master data'!A345)</f>
        <v>Oleksandr Zubkov</v>
      </c>
      <c r="C345" t="str">
        <f>IFERROR(INDEX('Master data'!$B$2:$CL$999,MATCH($B345,'Master data'!$A$2:$A$999,0),MATCH(C$1,'Master data'!$B$1:$CL$1,0)),"")</f>
        <v>Ukraine</v>
      </c>
      <c r="D345" t="str">
        <f>IFERROR(INDEX('Master data'!$B$2:$CL$999,MATCH($B345,'Master data'!$A$2:$A$999,0),MATCH(D$1,'Master data'!$B$1:$CL$1,0)),"")</f>
        <v>Midfield</v>
      </c>
      <c r="E345" s="5">
        <f>IFERROR(INDEX('Master data'!$B$2:$CL$999,MATCH($B345,'Master data'!$A$2:$A$999,0),MATCH(E$1,'Master data'!$B$1:$CL$1,0)),"")</f>
        <v>2492000</v>
      </c>
      <c r="F345" s="7">
        <f>IFERROR(INDEX('Master data'!$B$2:$CL$999,MATCH($B345,'Master data'!$A$2:$A$999,0),MATCH(F$1,'Master data'!$B$1:$CL$1,0)),"")</f>
        <v>-5000</v>
      </c>
      <c r="G345" s="7">
        <f>IFERROR(INDEX('Master data'!$B$2:$CL$999,MATCH($B345,'Master data'!$A$2:$A$999,0),MATCH(G$1,'Master data'!$B$1:$CL$1,0)),"")</f>
        <v>-5000</v>
      </c>
      <c r="H345" s="7">
        <f>IFERROR(INDEX('Master data'!$B$2:$CL$999,MATCH($B345,'Master data'!$A$2:$A$999,0),MATCH(H$1,'Master data'!$B$1:$CL$1,0)),"")</f>
        <v>0</v>
      </c>
      <c r="I345" s="7">
        <f>IFERROR(INDEX('Master data'!$B$2:$CL$999,MATCH($B345,'Master data'!$A$2:$A$999,0),MATCH(I$1,'Master data'!$B$1:$CL$1,0)),"")</f>
        <v>-5000</v>
      </c>
      <c r="J345" s="7">
        <f>IFERROR(INDEX('Master data'!$B$2:$CL$999,MATCH($B345,'Master data'!$A$2:$A$999,0),MATCH(J$1,'Master data'!$B$1:$CL$1,0)),"")</f>
        <v>-5000</v>
      </c>
      <c r="K345" s="7">
        <f>IFERROR(INDEX('Master data'!$B$2:$CL$999,MATCH($B345,'Master data'!$A$2:$A$999,0),MATCH(K$1,'Master data'!$B$1:$CL$1,0)),"")</f>
        <v>0</v>
      </c>
      <c r="L345" s="7">
        <f>IFERROR(INDEX('Master data'!$B$2:$CL$999,MATCH($B345,'Master data'!$A$2:$A$999,0),MATCH(L$1,'Master data'!$B$1:$CL$1,0)),"")</f>
        <v>0</v>
      </c>
      <c r="M345" s="5">
        <f>IFERROR(INDEX('Master data'!$B$2:$CL$999,MATCH($B345,'Master data'!$A$2:$A$999,0),MATCH(M$1,'Master data'!$B$1:$CL$1,0)),"")</f>
        <v>-10802.469135802468</v>
      </c>
      <c r="N345" s="28">
        <f>IFERROR(INDEX('Master data'!$B$2:$CL$999,MATCH($B345,'Master data'!$A$2:$A$999,0),MATCH(N$1,'Master data'!$B$1:$CL$1,0)),"")</f>
        <v>-4.0000000000000001E-3</v>
      </c>
      <c r="O345" s="7">
        <f>IFERROR(INDEX('Master data'!$B$2:$CL$999,MATCH($B345,'Master data'!$A$2:$A$999,0),MATCH(O$1,'Master data'!$B$1:$CL$1,0)),"")</f>
        <v>0</v>
      </c>
      <c r="P345" s="5">
        <f>IFERROR(INDEX('Master data'!$B$2:$CL$999,MATCH($B345,'Master data'!$A$2:$A$999,0),MATCH(P$1,'Master data'!$B$1:$CL$1,0)),"")</f>
        <v>2492000</v>
      </c>
      <c r="Q345" s="5">
        <f>IFERROR(INDEX('Master data'!$B$2:$CL$999,MATCH($B345,'Master data'!$A$2:$A$999,0),MATCH(Q$1,'Master data'!$B$1:$CL$1,0)),"")</f>
        <v>2492000</v>
      </c>
    </row>
    <row r="346" spans="1:17" x14ac:dyDescent="0.3">
      <c r="A346">
        <f t="shared" si="5"/>
        <v>344</v>
      </c>
      <c r="B346" t="str">
        <f>IF('Master data'!A346="","",'Master data'!A346)</f>
        <v>Taras Stepanenko</v>
      </c>
      <c r="C346" t="str">
        <f>IFERROR(INDEX('Master data'!$B$2:$CL$999,MATCH($B346,'Master data'!$A$2:$A$999,0),MATCH(C$1,'Master data'!$B$1:$CL$1,0)),"")</f>
        <v>Ukraine</v>
      </c>
      <c r="D346" t="str">
        <f>IFERROR(INDEX('Master data'!$B$2:$CL$999,MATCH($B346,'Master data'!$A$2:$A$999,0),MATCH(D$1,'Master data'!$B$1:$CL$1,0)),"")</f>
        <v>Midfield</v>
      </c>
      <c r="E346" s="5">
        <f>IFERROR(INDEX('Master data'!$B$2:$CL$999,MATCH($B346,'Master data'!$A$2:$A$999,0),MATCH(E$1,'Master data'!$B$1:$CL$1,0)),"")</f>
        <v>1995000</v>
      </c>
      <c r="F346" s="7">
        <f>IFERROR(INDEX('Master data'!$B$2:$CL$999,MATCH($B346,'Master data'!$A$2:$A$999,0),MATCH(F$1,'Master data'!$B$1:$CL$1,0)),"")</f>
        <v>-5000</v>
      </c>
      <c r="G346" s="7">
        <f>IFERROR(INDEX('Master data'!$B$2:$CL$999,MATCH($B346,'Master data'!$A$2:$A$999,0),MATCH(G$1,'Master data'!$B$1:$CL$1,0)),"")</f>
        <v>-5000</v>
      </c>
      <c r="H346" s="7">
        <f>IFERROR(INDEX('Master data'!$B$2:$CL$999,MATCH($B346,'Master data'!$A$2:$A$999,0),MATCH(H$1,'Master data'!$B$1:$CL$1,0)),"")</f>
        <v>0</v>
      </c>
      <c r="I346" s="7">
        <f>IFERROR(INDEX('Master data'!$B$2:$CL$999,MATCH($B346,'Master data'!$A$2:$A$999,0),MATCH(I$1,'Master data'!$B$1:$CL$1,0)),"")</f>
        <v>-5000</v>
      </c>
      <c r="J346" s="7">
        <f>IFERROR(INDEX('Master data'!$B$2:$CL$999,MATCH($B346,'Master data'!$A$2:$A$999,0),MATCH(J$1,'Master data'!$B$1:$CL$1,0)),"")</f>
        <v>-5000</v>
      </c>
      <c r="K346" s="7">
        <f>IFERROR(INDEX('Master data'!$B$2:$CL$999,MATCH($B346,'Master data'!$A$2:$A$999,0),MATCH(K$1,'Master data'!$B$1:$CL$1,0)),"")</f>
        <v>0</v>
      </c>
      <c r="L346" s="7">
        <f>IFERROR(INDEX('Master data'!$B$2:$CL$999,MATCH($B346,'Master data'!$A$2:$A$999,0),MATCH(L$1,'Master data'!$B$1:$CL$1,0)),"")</f>
        <v>0</v>
      </c>
      <c r="M346" s="5">
        <f>IFERROR(INDEX('Master data'!$B$2:$CL$999,MATCH($B346,'Master data'!$A$2:$A$999,0),MATCH(M$1,'Master data'!$B$1:$CL$1,0)),"")</f>
        <v>-10802.469135802468</v>
      </c>
      <c r="N346" s="28">
        <f>IFERROR(INDEX('Master data'!$B$2:$CL$999,MATCH($B346,'Master data'!$A$2:$A$999,0),MATCH(N$1,'Master data'!$B$1:$CL$1,0)),"")</f>
        <v>-5.0000000000000001E-3</v>
      </c>
      <c r="O346" s="7">
        <f>IFERROR(INDEX('Master data'!$B$2:$CL$999,MATCH($B346,'Master data'!$A$2:$A$999,0),MATCH(O$1,'Master data'!$B$1:$CL$1,0)),"")</f>
        <v>0</v>
      </c>
      <c r="P346" s="5">
        <f>IFERROR(INDEX('Master data'!$B$2:$CL$999,MATCH($B346,'Master data'!$A$2:$A$999,0),MATCH(P$1,'Master data'!$B$1:$CL$1,0)),"")</f>
        <v>1995000</v>
      </c>
      <c r="Q346" s="5">
        <f>IFERROR(INDEX('Master data'!$B$2:$CL$999,MATCH($B346,'Master data'!$A$2:$A$999,0),MATCH(Q$1,'Master data'!$B$1:$CL$1,0)),"")</f>
        <v>1995000</v>
      </c>
    </row>
    <row r="347" spans="1:17" x14ac:dyDescent="0.3">
      <c r="A347">
        <f t="shared" si="5"/>
        <v>345</v>
      </c>
      <c r="B347" t="str">
        <f>IF('Master data'!A347="","",'Master data'!A347)</f>
        <v>David Marshall</v>
      </c>
      <c r="C347" t="str">
        <f>IFERROR(INDEX('Master data'!$B$2:$CL$999,MATCH($B347,'Master data'!$A$2:$A$999,0),MATCH(C$1,'Master data'!$B$1:$CL$1,0)),"")</f>
        <v>Scotland</v>
      </c>
      <c r="D347" t="str">
        <f>IFERROR(INDEX('Master data'!$B$2:$CL$999,MATCH($B347,'Master data'!$A$2:$A$999,0),MATCH(D$1,'Master data'!$B$1:$CL$1,0)),"")</f>
        <v>Goalkeeper</v>
      </c>
      <c r="E347" s="5">
        <f>IFERROR(INDEX('Master data'!$B$2:$CL$999,MATCH($B347,'Master data'!$A$2:$A$999,0),MATCH(E$1,'Master data'!$B$1:$CL$1,0)),"")</f>
        <v>3501000</v>
      </c>
      <c r="F347" s="7">
        <f>IFERROR(INDEX('Master data'!$B$2:$CL$999,MATCH($B347,'Master data'!$A$2:$A$999,0),MATCH(F$1,'Master data'!$B$1:$CL$1,0)),"")</f>
        <v>16364.654013811409</v>
      </c>
      <c r="G347" s="7">
        <f>IFERROR(INDEX('Master data'!$B$2:$CL$999,MATCH($B347,'Master data'!$A$2:$A$999,0),MATCH(G$1,'Master data'!$B$1:$CL$1,0)),"")</f>
        <v>36308.917504847959</v>
      </c>
      <c r="H347" s="7">
        <f>IFERROR(INDEX('Master data'!$B$2:$CL$999,MATCH($B347,'Master data'!$A$2:$A$999,0),MATCH(H$1,'Master data'!$B$1:$CL$1,0)),"")</f>
        <v>0</v>
      </c>
      <c r="I347" s="7">
        <f>IFERROR(INDEX('Master data'!$B$2:$CL$999,MATCH($B347,'Master data'!$A$2:$A$999,0),MATCH(I$1,'Master data'!$B$1:$CL$1,0)),"")</f>
        <v>-5000</v>
      </c>
      <c r="J347" s="7">
        <f>IFERROR(INDEX('Master data'!$B$2:$CL$999,MATCH($B347,'Master data'!$A$2:$A$999,0),MATCH(J$1,'Master data'!$B$1:$CL$1,0)),"")</f>
        <v>-5000</v>
      </c>
      <c r="K347" s="7">
        <f>IFERROR(INDEX('Master data'!$B$2:$CL$999,MATCH($B347,'Master data'!$A$2:$A$999,0),MATCH(K$1,'Master data'!$B$1:$CL$1,0)),"")</f>
        <v>0</v>
      </c>
      <c r="L347" s="7">
        <f>IFERROR(INDEX('Master data'!$B$2:$CL$999,MATCH($B347,'Master data'!$A$2:$A$999,0),MATCH(L$1,'Master data'!$B$1:$CL$1,0)),"")</f>
        <v>0</v>
      </c>
      <c r="M347" s="5">
        <f>IFERROR(INDEX('Master data'!$B$2:$CL$999,MATCH($B347,'Master data'!$A$2:$A$999,0),MATCH(M$1,'Master data'!$B$1:$CL$1,0)),"")</f>
        <v>38101.463214574243</v>
      </c>
      <c r="N347" s="28">
        <f>IFERROR(INDEX('Master data'!$B$2:$CL$999,MATCH($B347,'Master data'!$A$2:$A$999,0),MATCH(N$1,'Master data'!$B$1:$CL$1,0)),"")</f>
        <v>1.0999999999999999E-2</v>
      </c>
      <c r="O347" s="7">
        <f>IFERROR(INDEX('Master data'!$B$2:$CL$999,MATCH($B347,'Master data'!$A$2:$A$999,0),MATCH(O$1,'Master data'!$B$1:$CL$1,0)),"")</f>
        <v>0</v>
      </c>
      <c r="P347" s="5">
        <f>IFERROR(INDEX('Master data'!$B$2:$CL$999,MATCH($B347,'Master data'!$A$2:$A$999,0),MATCH(P$1,'Master data'!$B$1:$CL$1,0)),"")</f>
        <v>3501000</v>
      </c>
      <c r="Q347" s="5">
        <f>IFERROR(INDEX('Master data'!$B$2:$CL$999,MATCH($B347,'Master data'!$A$2:$A$999,0),MATCH(Q$1,'Master data'!$B$1:$CL$1,0)),"")</f>
        <v>3501000</v>
      </c>
    </row>
    <row r="348" spans="1:17" x14ac:dyDescent="0.3">
      <c r="A348">
        <f t="shared" si="5"/>
        <v>346</v>
      </c>
      <c r="B348" t="str">
        <f>IF('Master data'!A348="","",'Master data'!A348)</f>
        <v>Stephen O'Donnell</v>
      </c>
      <c r="C348" t="str">
        <f>IFERROR(INDEX('Master data'!$B$2:$CL$999,MATCH($B348,'Master data'!$A$2:$A$999,0),MATCH(C$1,'Master data'!$B$1:$CL$1,0)),"")</f>
        <v>Scotland</v>
      </c>
      <c r="D348" t="str">
        <f>IFERROR(INDEX('Master data'!$B$2:$CL$999,MATCH($B348,'Master data'!$A$2:$A$999,0),MATCH(D$1,'Master data'!$B$1:$CL$1,0)),"")</f>
        <v>Defense</v>
      </c>
      <c r="E348" s="5">
        <f>IFERROR(INDEX('Master data'!$B$2:$CL$999,MATCH($B348,'Master data'!$A$2:$A$999,0),MATCH(E$1,'Master data'!$B$1:$CL$1,0)),"")</f>
        <v>2476000</v>
      </c>
      <c r="F348" s="7">
        <f>IFERROR(INDEX('Master data'!$B$2:$CL$999,MATCH($B348,'Master data'!$A$2:$A$999,0),MATCH(F$1,'Master data'!$B$1:$CL$1,0)),"")</f>
        <v>-4347.6784912980856</v>
      </c>
      <c r="G348" s="7">
        <f>IFERROR(INDEX('Master data'!$B$2:$CL$999,MATCH($B348,'Master data'!$A$2:$A$999,0),MATCH(G$1,'Master data'!$B$1:$CL$1,0)),"")</f>
        <v>20331.360697682983</v>
      </c>
      <c r="H348" s="7">
        <f>IFERROR(INDEX('Master data'!$B$2:$CL$999,MATCH($B348,'Master data'!$A$2:$A$999,0),MATCH(H$1,'Master data'!$B$1:$CL$1,0)),"")</f>
        <v>0</v>
      </c>
      <c r="I348" s="7">
        <f>IFERROR(INDEX('Master data'!$B$2:$CL$999,MATCH($B348,'Master data'!$A$2:$A$999,0),MATCH(I$1,'Master data'!$B$1:$CL$1,0)),"")</f>
        <v>-5000</v>
      </c>
      <c r="J348" s="7">
        <f>IFERROR(INDEX('Master data'!$B$2:$CL$999,MATCH($B348,'Master data'!$A$2:$A$999,0),MATCH(J$1,'Master data'!$B$1:$CL$1,0)),"")</f>
        <v>-5000</v>
      </c>
      <c r="K348" s="7">
        <f>IFERROR(INDEX('Master data'!$B$2:$CL$999,MATCH($B348,'Master data'!$A$2:$A$999,0),MATCH(K$1,'Master data'!$B$1:$CL$1,0)),"")</f>
        <v>0</v>
      </c>
      <c r="L348" s="7">
        <f>IFERROR(INDEX('Master data'!$B$2:$CL$999,MATCH($B348,'Master data'!$A$2:$A$999,0),MATCH(L$1,'Master data'!$B$1:$CL$1,0)),"")</f>
        <v>0</v>
      </c>
      <c r="M348" s="5">
        <f>IFERROR(INDEX('Master data'!$B$2:$CL$999,MATCH($B348,'Master data'!$A$2:$A$999,0),MATCH(M$1,'Master data'!$B$1:$CL$1,0)),"")</f>
        <v>6737.4261713547658</v>
      </c>
      <c r="N348" s="28">
        <f>IFERROR(INDEX('Master data'!$B$2:$CL$999,MATCH($B348,'Master data'!$A$2:$A$999,0),MATCH(N$1,'Master data'!$B$1:$CL$1,0)),"")</f>
        <v>3.0000000000000001E-3</v>
      </c>
      <c r="O348" s="7">
        <f>IFERROR(INDEX('Master data'!$B$2:$CL$999,MATCH($B348,'Master data'!$A$2:$A$999,0),MATCH(O$1,'Master data'!$B$1:$CL$1,0)),"")</f>
        <v>0</v>
      </c>
      <c r="P348" s="5">
        <f>IFERROR(INDEX('Master data'!$B$2:$CL$999,MATCH($B348,'Master data'!$A$2:$A$999,0),MATCH(P$1,'Master data'!$B$1:$CL$1,0)),"")</f>
        <v>2476000</v>
      </c>
      <c r="Q348" s="5">
        <f>IFERROR(INDEX('Master data'!$B$2:$CL$999,MATCH($B348,'Master data'!$A$2:$A$999,0),MATCH(Q$1,'Master data'!$B$1:$CL$1,0)),"")</f>
        <v>2476000</v>
      </c>
    </row>
    <row r="349" spans="1:17" x14ac:dyDescent="0.3">
      <c r="A349">
        <f t="shared" si="5"/>
        <v>347</v>
      </c>
      <c r="B349" t="str">
        <f>IF('Master data'!A349="","",'Master data'!A349)</f>
        <v>John Fleck</v>
      </c>
      <c r="C349" t="str">
        <f>IFERROR(INDEX('Master data'!$B$2:$CL$999,MATCH($B349,'Master data'!$A$2:$A$999,0),MATCH(C$1,'Master data'!$B$1:$CL$1,0)),"")</f>
        <v>Scotland</v>
      </c>
      <c r="D349" t="str">
        <f>IFERROR(INDEX('Master data'!$B$2:$CL$999,MATCH($B349,'Master data'!$A$2:$A$999,0),MATCH(D$1,'Master data'!$B$1:$CL$1,0)),"")</f>
        <v>Midfield</v>
      </c>
      <c r="E349" s="5">
        <f>IFERROR(INDEX('Master data'!$B$2:$CL$999,MATCH($B349,'Master data'!$A$2:$A$999,0),MATCH(E$1,'Master data'!$B$1:$CL$1,0)),"")</f>
        <v>1995000</v>
      </c>
      <c r="F349" s="7">
        <f>IFERROR(INDEX('Master data'!$B$2:$CL$999,MATCH($B349,'Master data'!$A$2:$A$999,0),MATCH(F$1,'Master data'!$B$1:$CL$1,0)),"")</f>
        <v>-5000</v>
      </c>
      <c r="G349" s="7">
        <f>IFERROR(INDEX('Master data'!$B$2:$CL$999,MATCH($B349,'Master data'!$A$2:$A$999,0),MATCH(G$1,'Master data'!$B$1:$CL$1,0)),"")</f>
        <v>-5000</v>
      </c>
      <c r="H349" s="7">
        <f>IFERROR(INDEX('Master data'!$B$2:$CL$999,MATCH($B349,'Master data'!$A$2:$A$999,0),MATCH(H$1,'Master data'!$B$1:$CL$1,0)),"")</f>
        <v>0</v>
      </c>
      <c r="I349" s="7">
        <f>IFERROR(INDEX('Master data'!$B$2:$CL$999,MATCH($B349,'Master data'!$A$2:$A$999,0),MATCH(I$1,'Master data'!$B$1:$CL$1,0)),"")</f>
        <v>-5000</v>
      </c>
      <c r="J349" s="7">
        <f>IFERROR(INDEX('Master data'!$B$2:$CL$999,MATCH($B349,'Master data'!$A$2:$A$999,0),MATCH(J$1,'Master data'!$B$1:$CL$1,0)),"")</f>
        <v>-5000</v>
      </c>
      <c r="K349" s="7">
        <f>IFERROR(INDEX('Master data'!$B$2:$CL$999,MATCH($B349,'Master data'!$A$2:$A$999,0),MATCH(K$1,'Master data'!$B$1:$CL$1,0)),"")</f>
        <v>0</v>
      </c>
      <c r="L349" s="7">
        <f>IFERROR(INDEX('Master data'!$B$2:$CL$999,MATCH($B349,'Master data'!$A$2:$A$999,0),MATCH(L$1,'Master data'!$B$1:$CL$1,0)),"")</f>
        <v>0</v>
      </c>
      <c r="M349" s="5">
        <f>IFERROR(INDEX('Master data'!$B$2:$CL$999,MATCH($B349,'Master data'!$A$2:$A$999,0),MATCH(M$1,'Master data'!$B$1:$CL$1,0)),"")</f>
        <v>-10802.469135802468</v>
      </c>
      <c r="N349" s="28">
        <f>IFERROR(INDEX('Master data'!$B$2:$CL$999,MATCH($B349,'Master data'!$A$2:$A$999,0),MATCH(N$1,'Master data'!$B$1:$CL$1,0)),"")</f>
        <v>-5.0000000000000001E-3</v>
      </c>
      <c r="O349" s="7">
        <f>IFERROR(INDEX('Master data'!$B$2:$CL$999,MATCH($B349,'Master data'!$A$2:$A$999,0),MATCH(O$1,'Master data'!$B$1:$CL$1,0)),"")</f>
        <v>0</v>
      </c>
      <c r="P349" s="5">
        <f>IFERROR(INDEX('Master data'!$B$2:$CL$999,MATCH($B349,'Master data'!$A$2:$A$999,0),MATCH(P$1,'Master data'!$B$1:$CL$1,0)),"")</f>
        <v>1995000</v>
      </c>
      <c r="Q349" s="5">
        <f>IFERROR(INDEX('Master data'!$B$2:$CL$999,MATCH($B349,'Master data'!$A$2:$A$999,0),MATCH(Q$1,'Master data'!$B$1:$CL$1,0)),"")</f>
        <v>1995000</v>
      </c>
    </row>
    <row r="350" spans="1:17" x14ac:dyDescent="0.3">
      <c r="A350">
        <f t="shared" si="5"/>
        <v>348</v>
      </c>
      <c r="B350" t="str">
        <f>IF('Master data'!A350="","",'Master data'!A350)</f>
        <v>Ryan Fraser</v>
      </c>
      <c r="C350" t="str">
        <f>IFERROR(INDEX('Master data'!$B$2:$CL$999,MATCH($B350,'Master data'!$A$2:$A$999,0),MATCH(C$1,'Master data'!$B$1:$CL$1,0)),"")</f>
        <v>Scotland</v>
      </c>
      <c r="D350" t="str">
        <f>IFERROR(INDEX('Master data'!$B$2:$CL$999,MATCH($B350,'Master data'!$A$2:$A$999,0),MATCH(D$1,'Master data'!$B$1:$CL$1,0)),"")</f>
        <v>Striker</v>
      </c>
      <c r="E350" s="5">
        <f>IFERROR(INDEX('Master data'!$B$2:$CL$999,MATCH($B350,'Master data'!$A$2:$A$999,0),MATCH(E$1,'Master data'!$B$1:$CL$1,0)),"")</f>
        <v>2992000</v>
      </c>
      <c r="F350" s="7">
        <f>IFERROR(INDEX('Master data'!$B$2:$CL$999,MATCH($B350,'Master data'!$A$2:$A$999,0),MATCH(F$1,'Master data'!$B$1:$CL$1,0)),"")</f>
        <v>-5000</v>
      </c>
      <c r="G350" s="7">
        <f>IFERROR(INDEX('Master data'!$B$2:$CL$999,MATCH($B350,'Master data'!$A$2:$A$999,0),MATCH(G$1,'Master data'!$B$1:$CL$1,0)),"")</f>
        <v>-5000</v>
      </c>
      <c r="H350" s="7">
        <f>IFERROR(INDEX('Master data'!$B$2:$CL$999,MATCH($B350,'Master data'!$A$2:$A$999,0),MATCH(H$1,'Master data'!$B$1:$CL$1,0)),"")</f>
        <v>0</v>
      </c>
      <c r="I350" s="7">
        <f>IFERROR(INDEX('Master data'!$B$2:$CL$999,MATCH($B350,'Master data'!$A$2:$A$999,0),MATCH(I$1,'Master data'!$B$1:$CL$1,0)),"")</f>
        <v>-5000</v>
      </c>
      <c r="J350" s="7">
        <f>IFERROR(INDEX('Master data'!$B$2:$CL$999,MATCH($B350,'Master data'!$A$2:$A$999,0),MATCH(J$1,'Master data'!$B$1:$CL$1,0)),"")</f>
        <v>-5000</v>
      </c>
      <c r="K350" s="7">
        <f>IFERROR(INDEX('Master data'!$B$2:$CL$999,MATCH($B350,'Master data'!$A$2:$A$999,0),MATCH(K$1,'Master data'!$B$1:$CL$1,0)),"")</f>
        <v>0</v>
      </c>
      <c r="L350" s="7">
        <f>IFERROR(INDEX('Master data'!$B$2:$CL$999,MATCH($B350,'Master data'!$A$2:$A$999,0),MATCH(L$1,'Master data'!$B$1:$CL$1,0)),"")</f>
        <v>0</v>
      </c>
      <c r="M350" s="5">
        <f>IFERROR(INDEX('Master data'!$B$2:$CL$999,MATCH($B350,'Master data'!$A$2:$A$999,0),MATCH(M$1,'Master data'!$B$1:$CL$1,0)),"")</f>
        <v>-10802.469135802468</v>
      </c>
      <c r="N350" s="28">
        <f>IFERROR(INDEX('Master data'!$B$2:$CL$999,MATCH($B350,'Master data'!$A$2:$A$999,0),MATCH(N$1,'Master data'!$B$1:$CL$1,0)),"")</f>
        <v>-4.0000000000000001E-3</v>
      </c>
      <c r="O350" s="7">
        <f>IFERROR(INDEX('Master data'!$B$2:$CL$999,MATCH($B350,'Master data'!$A$2:$A$999,0),MATCH(O$1,'Master data'!$B$1:$CL$1,0)),"")</f>
        <v>0</v>
      </c>
      <c r="P350" s="5">
        <f>IFERROR(INDEX('Master data'!$B$2:$CL$999,MATCH($B350,'Master data'!$A$2:$A$999,0),MATCH(P$1,'Master data'!$B$1:$CL$1,0)),"")</f>
        <v>2992000</v>
      </c>
      <c r="Q350" s="5">
        <f>IFERROR(INDEX('Master data'!$B$2:$CL$999,MATCH($B350,'Master data'!$A$2:$A$999,0),MATCH(Q$1,'Master data'!$B$1:$CL$1,0)),"")</f>
        <v>2992000</v>
      </c>
    </row>
    <row r="351" spans="1:17" x14ac:dyDescent="0.3">
      <c r="A351">
        <f t="shared" si="5"/>
        <v>349</v>
      </c>
      <c r="B351" t="str">
        <f>IF('Master data'!A351="","",'Master data'!A351)</f>
        <v>Scott McTominay</v>
      </c>
      <c r="C351" t="str">
        <f>IFERROR(INDEX('Master data'!$B$2:$CL$999,MATCH($B351,'Master data'!$A$2:$A$999,0),MATCH(C$1,'Master data'!$B$1:$CL$1,0)),"")</f>
        <v>Scotland</v>
      </c>
      <c r="D351" t="str">
        <f>IFERROR(INDEX('Master data'!$B$2:$CL$999,MATCH($B351,'Master data'!$A$2:$A$999,0),MATCH(D$1,'Master data'!$B$1:$CL$1,0)),"")</f>
        <v>Midfield</v>
      </c>
      <c r="E351" s="5">
        <f>IFERROR(INDEX('Master data'!$B$2:$CL$999,MATCH($B351,'Master data'!$A$2:$A$999,0),MATCH(E$1,'Master data'!$B$1:$CL$1,0)),"")</f>
        <v>2976000</v>
      </c>
      <c r="F351" s="7">
        <f>IFERROR(INDEX('Master data'!$B$2:$CL$999,MATCH($B351,'Master data'!$A$2:$A$999,0),MATCH(F$1,'Master data'!$B$1:$CL$1,0)),"")</f>
        <v>-9824.058923984081</v>
      </c>
      <c r="G351" s="7">
        <f>IFERROR(INDEX('Master data'!$B$2:$CL$999,MATCH($B351,'Master data'!$A$2:$A$999,0),MATCH(G$1,'Master data'!$B$1:$CL$1,0)),"")</f>
        <v>12382.327826827846</v>
      </c>
      <c r="H351" s="7">
        <f>IFERROR(INDEX('Master data'!$B$2:$CL$999,MATCH($B351,'Master data'!$A$2:$A$999,0),MATCH(H$1,'Master data'!$B$1:$CL$1,0)),"")</f>
        <v>0</v>
      </c>
      <c r="I351" s="7">
        <f>IFERROR(INDEX('Master data'!$B$2:$CL$999,MATCH($B351,'Master data'!$A$2:$A$999,0),MATCH(I$1,'Master data'!$B$1:$CL$1,0)),"")</f>
        <v>-5000</v>
      </c>
      <c r="J351" s="7">
        <f>IFERROR(INDEX('Master data'!$B$2:$CL$999,MATCH($B351,'Master data'!$A$2:$A$999,0),MATCH(J$1,'Master data'!$B$1:$CL$1,0)),"")</f>
        <v>-5000</v>
      </c>
      <c r="K351" s="7">
        <f>IFERROR(INDEX('Master data'!$B$2:$CL$999,MATCH($B351,'Master data'!$A$2:$A$999,0),MATCH(K$1,'Master data'!$B$1:$CL$1,0)),"")</f>
        <v>0</v>
      </c>
      <c r="L351" s="7">
        <f>IFERROR(INDEX('Master data'!$B$2:$CL$999,MATCH($B351,'Master data'!$A$2:$A$999,0),MATCH(L$1,'Master data'!$B$1:$CL$1,0)),"")</f>
        <v>0</v>
      </c>
      <c r="M351" s="5">
        <f>IFERROR(INDEX('Master data'!$B$2:$CL$999,MATCH($B351,'Master data'!$A$2:$A$999,0),MATCH(M$1,'Master data'!$B$1:$CL$1,0)),"")</f>
        <v>-4038.3095085679861</v>
      </c>
      <c r="N351" s="28">
        <f>IFERROR(INDEX('Master data'!$B$2:$CL$999,MATCH($B351,'Master data'!$A$2:$A$999,0),MATCH(N$1,'Master data'!$B$1:$CL$1,0)),"")</f>
        <v>-1E-3</v>
      </c>
      <c r="O351" s="7">
        <f>IFERROR(INDEX('Master data'!$B$2:$CL$999,MATCH($B351,'Master data'!$A$2:$A$999,0),MATCH(O$1,'Master data'!$B$1:$CL$1,0)),"")</f>
        <v>0</v>
      </c>
      <c r="P351" s="5">
        <f>IFERROR(INDEX('Master data'!$B$2:$CL$999,MATCH($B351,'Master data'!$A$2:$A$999,0),MATCH(P$1,'Master data'!$B$1:$CL$1,0)),"")</f>
        <v>2976000</v>
      </c>
      <c r="Q351" s="5">
        <f>IFERROR(INDEX('Master data'!$B$2:$CL$999,MATCH($B351,'Master data'!$A$2:$A$999,0),MATCH(Q$1,'Master data'!$B$1:$CL$1,0)),"")</f>
        <v>2976000</v>
      </c>
    </row>
    <row r="352" spans="1:17" x14ac:dyDescent="0.3">
      <c r="A352">
        <f t="shared" si="5"/>
        <v>350</v>
      </c>
      <c r="B352" t="str">
        <f>IF('Master data'!A352="","",'Master data'!A352)</f>
        <v>Ryan Christie</v>
      </c>
      <c r="C352" t="str">
        <f>IFERROR(INDEX('Master data'!$B$2:$CL$999,MATCH($B352,'Master data'!$A$2:$A$999,0),MATCH(C$1,'Master data'!$B$1:$CL$1,0)),"")</f>
        <v>Scotland</v>
      </c>
      <c r="D352" t="str">
        <f>IFERROR(INDEX('Master data'!$B$2:$CL$999,MATCH($B352,'Master data'!$A$2:$A$999,0),MATCH(D$1,'Master data'!$B$1:$CL$1,0)),"")</f>
        <v>Midfield</v>
      </c>
      <c r="E352" s="5">
        <f>IFERROR(INDEX('Master data'!$B$2:$CL$999,MATCH($B352,'Master data'!$A$2:$A$999,0),MATCH(E$1,'Master data'!$B$1:$CL$1,0)),"")</f>
        <v>2984000</v>
      </c>
      <c r="F352" s="7">
        <f>IFERROR(INDEX('Master data'!$B$2:$CL$999,MATCH($B352,'Master data'!$A$2:$A$999,0),MATCH(F$1,'Master data'!$B$1:$CL$1,0)),"")</f>
        <v>-5000</v>
      </c>
      <c r="G352" s="7">
        <f>IFERROR(INDEX('Master data'!$B$2:$CL$999,MATCH($B352,'Master data'!$A$2:$A$999,0),MATCH(G$1,'Master data'!$B$1:$CL$1,0)),"")</f>
        <v>-5000</v>
      </c>
      <c r="H352" s="7">
        <f>IFERROR(INDEX('Master data'!$B$2:$CL$999,MATCH($B352,'Master data'!$A$2:$A$999,0),MATCH(H$1,'Master data'!$B$1:$CL$1,0)),"")</f>
        <v>0</v>
      </c>
      <c r="I352" s="7">
        <f>IFERROR(INDEX('Master data'!$B$2:$CL$999,MATCH($B352,'Master data'!$A$2:$A$999,0),MATCH(I$1,'Master data'!$B$1:$CL$1,0)),"")</f>
        <v>-5000</v>
      </c>
      <c r="J352" s="7">
        <f>IFERROR(INDEX('Master data'!$B$2:$CL$999,MATCH($B352,'Master data'!$A$2:$A$999,0),MATCH(J$1,'Master data'!$B$1:$CL$1,0)),"")</f>
        <v>-5000</v>
      </c>
      <c r="K352" s="7">
        <f>IFERROR(INDEX('Master data'!$B$2:$CL$999,MATCH($B352,'Master data'!$A$2:$A$999,0),MATCH(K$1,'Master data'!$B$1:$CL$1,0)),"")</f>
        <v>0</v>
      </c>
      <c r="L352" s="7">
        <f>IFERROR(INDEX('Master data'!$B$2:$CL$999,MATCH($B352,'Master data'!$A$2:$A$999,0),MATCH(L$1,'Master data'!$B$1:$CL$1,0)),"")</f>
        <v>0</v>
      </c>
      <c r="M352" s="5">
        <f>IFERROR(INDEX('Master data'!$B$2:$CL$999,MATCH($B352,'Master data'!$A$2:$A$999,0),MATCH(M$1,'Master data'!$B$1:$CL$1,0)),"")</f>
        <v>-10802.469135802468</v>
      </c>
      <c r="N352" s="28">
        <f>IFERROR(INDEX('Master data'!$B$2:$CL$999,MATCH($B352,'Master data'!$A$2:$A$999,0),MATCH(N$1,'Master data'!$B$1:$CL$1,0)),"")</f>
        <v>-4.0000000000000001E-3</v>
      </c>
      <c r="O352" s="7">
        <f>IFERROR(INDEX('Master data'!$B$2:$CL$999,MATCH($B352,'Master data'!$A$2:$A$999,0),MATCH(O$1,'Master data'!$B$1:$CL$1,0)),"")</f>
        <v>0</v>
      </c>
      <c r="P352" s="5">
        <f>IFERROR(INDEX('Master data'!$B$2:$CL$999,MATCH($B352,'Master data'!$A$2:$A$999,0),MATCH(P$1,'Master data'!$B$1:$CL$1,0)),"")</f>
        <v>2984000</v>
      </c>
      <c r="Q352" s="5">
        <f>IFERROR(INDEX('Master data'!$B$2:$CL$999,MATCH($B352,'Master data'!$A$2:$A$999,0),MATCH(Q$1,'Master data'!$B$1:$CL$1,0)),"")</f>
        <v>2984000</v>
      </c>
    </row>
    <row r="353" spans="1:17" x14ac:dyDescent="0.3">
      <c r="A353">
        <f t="shared" si="5"/>
        <v>351</v>
      </c>
      <c r="B353" t="str">
        <f>IF('Master data'!A353="","",'Master data'!A353)</f>
        <v>Callum McGregor</v>
      </c>
      <c r="C353" t="str">
        <f>IFERROR(INDEX('Master data'!$B$2:$CL$999,MATCH($B353,'Master data'!$A$2:$A$999,0),MATCH(C$1,'Master data'!$B$1:$CL$1,0)),"")</f>
        <v>Scotland</v>
      </c>
      <c r="D353" t="str">
        <f>IFERROR(INDEX('Master data'!$B$2:$CL$999,MATCH($B353,'Master data'!$A$2:$A$999,0),MATCH(D$1,'Master data'!$B$1:$CL$1,0)),"")</f>
        <v>Midfield</v>
      </c>
      <c r="E353" s="5">
        <f>IFERROR(INDEX('Master data'!$B$2:$CL$999,MATCH($B353,'Master data'!$A$2:$A$999,0),MATCH(E$1,'Master data'!$B$1:$CL$1,0)),"")</f>
        <v>2992000</v>
      </c>
      <c r="F353" s="7">
        <f>IFERROR(INDEX('Master data'!$B$2:$CL$999,MATCH($B353,'Master data'!$A$2:$A$999,0),MATCH(F$1,'Master data'!$B$1:$CL$1,0)),"")</f>
        <v>-5000</v>
      </c>
      <c r="G353" s="7">
        <f>IFERROR(INDEX('Master data'!$B$2:$CL$999,MATCH($B353,'Master data'!$A$2:$A$999,0),MATCH(G$1,'Master data'!$B$1:$CL$1,0)),"")</f>
        <v>-5000</v>
      </c>
      <c r="H353" s="7">
        <f>IFERROR(INDEX('Master data'!$B$2:$CL$999,MATCH($B353,'Master data'!$A$2:$A$999,0),MATCH(H$1,'Master data'!$B$1:$CL$1,0)),"")</f>
        <v>0</v>
      </c>
      <c r="I353" s="7">
        <f>IFERROR(INDEX('Master data'!$B$2:$CL$999,MATCH($B353,'Master data'!$A$2:$A$999,0),MATCH(I$1,'Master data'!$B$1:$CL$1,0)),"")</f>
        <v>-5000</v>
      </c>
      <c r="J353" s="7">
        <f>IFERROR(INDEX('Master data'!$B$2:$CL$999,MATCH($B353,'Master data'!$A$2:$A$999,0),MATCH(J$1,'Master data'!$B$1:$CL$1,0)),"")</f>
        <v>-5000</v>
      </c>
      <c r="K353" s="7">
        <f>IFERROR(INDEX('Master data'!$B$2:$CL$999,MATCH($B353,'Master data'!$A$2:$A$999,0),MATCH(K$1,'Master data'!$B$1:$CL$1,0)),"")</f>
        <v>0</v>
      </c>
      <c r="L353" s="7">
        <f>IFERROR(INDEX('Master data'!$B$2:$CL$999,MATCH($B353,'Master data'!$A$2:$A$999,0),MATCH(L$1,'Master data'!$B$1:$CL$1,0)),"")</f>
        <v>0</v>
      </c>
      <c r="M353" s="5">
        <f>IFERROR(INDEX('Master data'!$B$2:$CL$999,MATCH($B353,'Master data'!$A$2:$A$999,0),MATCH(M$1,'Master data'!$B$1:$CL$1,0)),"")</f>
        <v>-10802.469135802468</v>
      </c>
      <c r="N353" s="28">
        <f>IFERROR(INDEX('Master data'!$B$2:$CL$999,MATCH($B353,'Master data'!$A$2:$A$999,0),MATCH(N$1,'Master data'!$B$1:$CL$1,0)),"")</f>
        <v>-4.0000000000000001E-3</v>
      </c>
      <c r="O353" s="7">
        <f>IFERROR(INDEX('Master data'!$B$2:$CL$999,MATCH($B353,'Master data'!$A$2:$A$999,0),MATCH(O$1,'Master data'!$B$1:$CL$1,0)),"")</f>
        <v>0</v>
      </c>
      <c r="P353" s="5">
        <f>IFERROR(INDEX('Master data'!$B$2:$CL$999,MATCH($B353,'Master data'!$A$2:$A$999,0),MATCH(P$1,'Master data'!$B$1:$CL$1,0)),"")</f>
        <v>2992000</v>
      </c>
      <c r="Q353" s="5">
        <f>IFERROR(INDEX('Master data'!$B$2:$CL$999,MATCH($B353,'Master data'!$A$2:$A$999,0),MATCH(Q$1,'Master data'!$B$1:$CL$1,0)),"")</f>
        <v>2992000</v>
      </c>
    </row>
    <row r="354" spans="1:17" x14ac:dyDescent="0.3">
      <c r="A354">
        <f t="shared" si="5"/>
        <v>352</v>
      </c>
      <c r="B354" t="str">
        <f>IF('Master data'!A354="","",'Master data'!A354)</f>
        <v>John McGinn</v>
      </c>
      <c r="C354" t="str">
        <f>IFERROR(INDEX('Master data'!$B$2:$CL$999,MATCH($B354,'Master data'!$A$2:$A$999,0),MATCH(C$1,'Master data'!$B$1:$CL$1,0)),"")</f>
        <v>Scotland</v>
      </c>
      <c r="D354" t="str">
        <f>IFERROR(INDEX('Master data'!$B$2:$CL$999,MATCH($B354,'Master data'!$A$2:$A$999,0),MATCH(D$1,'Master data'!$B$1:$CL$1,0)),"")</f>
        <v>Midfield</v>
      </c>
      <c r="E354" s="5">
        <f>IFERROR(INDEX('Master data'!$B$2:$CL$999,MATCH($B354,'Master data'!$A$2:$A$999,0),MATCH(E$1,'Master data'!$B$1:$CL$1,0)),"")</f>
        <v>3976000</v>
      </c>
      <c r="F354" s="7">
        <f>IFERROR(INDEX('Master data'!$B$2:$CL$999,MATCH($B354,'Master data'!$A$2:$A$999,0),MATCH(F$1,'Master data'!$B$1:$CL$1,0)),"")</f>
        <v>8575.6418885354597</v>
      </c>
      <c r="G354" s="7">
        <f>IFERROR(INDEX('Master data'!$B$2:$CL$999,MATCH($B354,'Master data'!$A$2:$A$999,0),MATCH(G$1,'Master data'!$B$1:$CL$1,0)),"")</f>
        <v>42120.484767290116</v>
      </c>
      <c r="H354" s="7">
        <f>IFERROR(INDEX('Master data'!$B$2:$CL$999,MATCH($B354,'Master data'!$A$2:$A$999,0),MATCH(H$1,'Master data'!$B$1:$CL$1,0)),"")</f>
        <v>0</v>
      </c>
      <c r="I354" s="7">
        <f>IFERROR(INDEX('Master data'!$B$2:$CL$999,MATCH($B354,'Master data'!$A$2:$A$999,0),MATCH(I$1,'Master data'!$B$1:$CL$1,0)),"")</f>
        <v>-5000</v>
      </c>
      <c r="J354" s="7">
        <f>IFERROR(INDEX('Master data'!$B$2:$CL$999,MATCH($B354,'Master data'!$A$2:$A$999,0),MATCH(J$1,'Master data'!$B$1:$CL$1,0)),"")</f>
        <v>-5000</v>
      </c>
      <c r="K354" s="7">
        <f>IFERROR(INDEX('Master data'!$B$2:$CL$999,MATCH($B354,'Master data'!$A$2:$A$999,0),MATCH(K$1,'Master data'!$B$1:$CL$1,0)),"")</f>
        <v>0</v>
      </c>
      <c r="L354" s="7">
        <f>IFERROR(INDEX('Master data'!$B$2:$CL$999,MATCH($B354,'Master data'!$A$2:$A$999,0),MATCH(L$1,'Master data'!$B$1:$CL$1,0)),"")</f>
        <v>0</v>
      </c>
      <c r="M354" s="5">
        <f>IFERROR(INDEX('Master data'!$B$2:$CL$999,MATCH($B354,'Master data'!$A$2:$A$999,0),MATCH(M$1,'Master data'!$B$1:$CL$1,0)),"")</f>
        <v>34186.82926425973</v>
      </c>
      <c r="N354" s="28">
        <f>IFERROR(INDEX('Master data'!$B$2:$CL$999,MATCH($B354,'Master data'!$A$2:$A$999,0),MATCH(N$1,'Master data'!$B$1:$CL$1,0)),"")</f>
        <v>8.9999999999999993E-3</v>
      </c>
      <c r="O354" s="7">
        <f>IFERROR(INDEX('Master data'!$B$2:$CL$999,MATCH($B354,'Master data'!$A$2:$A$999,0),MATCH(O$1,'Master data'!$B$1:$CL$1,0)),"")</f>
        <v>0</v>
      </c>
      <c r="P354" s="5">
        <f>IFERROR(INDEX('Master data'!$B$2:$CL$999,MATCH($B354,'Master data'!$A$2:$A$999,0),MATCH(P$1,'Master data'!$B$1:$CL$1,0)),"")</f>
        <v>3976000</v>
      </c>
      <c r="Q354" s="5">
        <f>IFERROR(INDEX('Master data'!$B$2:$CL$999,MATCH($B354,'Master data'!$A$2:$A$999,0),MATCH(Q$1,'Master data'!$B$1:$CL$1,0)),"")</f>
        <v>3976000</v>
      </c>
    </row>
    <row r="355" spans="1:17" x14ac:dyDescent="0.3">
      <c r="A355">
        <f t="shared" si="5"/>
        <v>353</v>
      </c>
      <c r="B355" t="str">
        <f>IF('Master data'!A355="","",'Master data'!A355)</f>
        <v>Stuart Armstrong</v>
      </c>
      <c r="C355" t="str">
        <f>IFERROR(INDEX('Master data'!$B$2:$CL$999,MATCH($B355,'Master data'!$A$2:$A$999,0),MATCH(C$1,'Master data'!$B$1:$CL$1,0)),"")</f>
        <v>Scotland</v>
      </c>
      <c r="D355" t="str">
        <f>IFERROR(INDEX('Master data'!$B$2:$CL$999,MATCH($B355,'Master data'!$A$2:$A$999,0),MATCH(D$1,'Master data'!$B$1:$CL$1,0)),"")</f>
        <v>Midfield</v>
      </c>
      <c r="E355" s="5">
        <f>IFERROR(INDEX('Master data'!$B$2:$CL$999,MATCH($B355,'Master data'!$A$2:$A$999,0),MATCH(E$1,'Master data'!$B$1:$CL$1,0)),"")</f>
        <v>2476000</v>
      </c>
      <c r="F355" s="7">
        <f>IFERROR(INDEX('Master data'!$B$2:$CL$999,MATCH($B355,'Master data'!$A$2:$A$999,0),MATCH(F$1,'Master data'!$B$1:$CL$1,0)),"")</f>
        <v>3417.4395044170469</v>
      </c>
      <c r="G355" s="7">
        <f>IFERROR(INDEX('Master data'!$B$2:$CL$999,MATCH($B355,'Master data'!$A$2:$A$999,0),MATCH(G$1,'Master data'!$B$1:$CL$1,0)),"")</f>
        <v>30251.858948236615</v>
      </c>
      <c r="H355" s="7">
        <f>IFERROR(INDEX('Master data'!$B$2:$CL$999,MATCH($B355,'Master data'!$A$2:$A$999,0),MATCH(H$1,'Master data'!$B$1:$CL$1,0)),"")</f>
        <v>0</v>
      </c>
      <c r="I355" s="7">
        <f>IFERROR(INDEX('Master data'!$B$2:$CL$999,MATCH($B355,'Master data'!$A$2:$A$999,0),MATCH(I$1,'Master data'!$B$1:$CL$1,0)),"")</f>
        <v>-5000</v>
      </c>
      <c r="J355" s="7">
        <f>IFERROR(INDEX('Master data'!$B$2:$CL$999,MATCH($B355,'Master data'!$A$2:$A$999,0),MATCH(J$1,'Master data'!$B$1:$CL$1,0)),"")</f>
        <v>-5000</v>
      </c>
      <c r="K355" s="7">
        <f>IFERROR(INDEX('Master data'!$B$2:$CL$999,MATCH($B355,'Master data'!$A$2:$A$999,0),MATCH(K$1,'Master data'!$B$1:$CL$1,0)),"")</f>
        <v>0</v>
      </c>
      <c r="L355" s="7">
        <f>IFERROR(INDEX('Master data'!$B$2:$CL$999,MATCH($B355,'Master data'!$A$2:$A$999,0),MATCH(L$1,'Master data'!$B$1:$CL$1,0)),"")</f>
        <v>0</v>
      </c>
      <c r="M355" s="5">
        <f>IFERROR(INDEX('Master data'!$B$2:$CL$999,MATCH($B355,'Master data'!$A$2:$A$999,0),MATCH(M$1,'Master data'!$B$1:$CL$1,0)),"")</f>
        <v>21116.209667438983</v>
      </c>
      <c r="N355" s="28">
        <f>IFERROR(INDEX('Master data'!$B$2:$CL$999,MATCH($B355,'Master data'!$A$2:$A$999,0),MATCH(N$1,'Master data'!$B$1:$CL$1,0)),"")</f>
        <v>8.9999999999999993E-3</v>
      </c>
      <c r="O355" s="7">
        <f>IFERROR(INDEX('Master data'!$B$2:$CL$999,MATCH($B355,'Master data'!$A$2:$A$999,0),MATCH(O$1,'Master data'!$B$1:$CL$1,0)),"")</f>
        <v>0</v>
      </c>
      <c r="P355" s="5">
        <f>IFERROR(INDEX('Master data'!$B$2:$CL$999,MATCH($B355,'Master data'!$A$2:$A$999,0),MATCH(P$1,'Master data'!$B$1:$CL$1,0)),"")</f>
        <v>2476000</v>
      </c>
      <c r="Q355" s="5">
        <f>IFERROR(INDEX('Master data'!$B$2:$CL$999,MATCH($B355,'Master data'!$A$2:$A$999,0),MATCH(Q$1,'Master data'!$B$1:$CL$1,0)),"")</f>
        <v>2476000</v>
      </c>
    </row>
    <row r="356" spans="1:17" x14ac:dyDescent="0.3">
      <c r="A356">
        <f t="shared" si="5"/>
        <v>354</v>
      </c>
      <c r="B356" t="str">
        <f>IF('Master data'!A356="","",'Master data'!A356)</f>
        <v>Kevin  Nisbet</v>
      </c>
      <c r="C356" t="str">
        <f>IFERROR(INDEX('Master data'!$B$2:$CL$999,MATCH($B356,'Master data'!$A$2:$A$999,0),MATCH(C$1,'Master data'!$B$1:$CL$1,0)),"")</f>
        <v>Scotland</v>
      </c>
      <c r="D356" t="str">
        <f>IFERROR(INDEX('Master data'!$B$2:$CL$999,MATCH($B356,'Master data'!$A$2:$A$999,0),MATCH(D$1,'Master data'!$B$1:$CL$1,0)),"")</f>
        <v>Striker</v>
      </c>
      <c r="E356" s="5">
        <f>IFERROR(INDEX('Master data'!$B$2:$CL$999,MATCH($B356,'Master data'!$A$2:$A$999,0),MATCH(E$1,'Master data'!$B$1:$CL$1,0)),"")</f>
        <v>2502000</v>
      </c>
      <c r="F356" s="7">
        <f>IFERROR(INDEX('Master data'!$B$2:$CL$999,MATCH($B356,'Master data'!$A$2:$A$999,0),MATCH(F$1,'Master data'!$B$1:$CL$1,0)),"")</f>
        <v>-5000</v>
      </c>
      <c r="G356" s="7">
        <f>IFERROR(INDEX('Master data'!$B$2:$CL$999,MATCH($B356,'Master data'!$A$2:$A$999,0),MATCH(G$1,'Master data'!$B$1:$CL$1,0)),"")</f>
        <v>-5000</v>
      </c>
      <c r="H356" s="7">
        <f>IFERROR(INDEX('Master data'!$B$2:$CL$999,MATCH($B356,'Master data'!$A$2:$A$999,0),MATCH(H$1,'Master data'!$B$1:$CL$1,0)),"")</f>
        <v>0</v>
      </c>
      <c r="I356" s="7">
        <f>IFERROR(INDEX('Master data'!$B$2:$CL$999,MATCH($B356,'Master data'!$A$2:$A$999,0),MATCH(I$1,'Master data'!$B$1:$CL$1,0)),"")</f>
        <v>-5000</v>
      </c>
      <c r="J356" s="7">
        <f>IFERROR(INDEX('Master data'!$B$2:$CL$999,MATCH($B356,'Master data'!$A$2:$A$999,0),MATCH(J$1,'Master data'!$B$1:$CL$1,0)),"")</f>
        <v>-5000</v>
      </c>
      <c r="K356" s="7">
        <f>IFERROR(INDEX('Master data'!$B$2:$CL$999,MATCH($B356,'Master data'!$A$2:$A$999,0),MATCH(K$1,'Master data'!$B$1:$CL$1,0)),"")</f>
        <v>0</v>
      </c>
      <c r="L356" s="7">
        <f>IFERROR(INDEX('Master data'!$B$2:$CL$999,MATCH($B356,'Master data'!$A$2:$A$999,0),MATCH(L$1,'Master data'!$B$1:$CL$1,0)),"")</f>
        <v>0</v>
      </c>
      <c r="M356" s="5">
        <f>IFERROR(INDEX('Master data'!$B$2:$CL$999,MATCH($B356,'Master data'!$A$2:$A$999,0),MATCH(M$1,'Master data'!$B$1:$CL$1,0)),"")</f>
        <v>-10802.469135802468</v>
      </c>
      <c r="N356" s="28">
        <f>IFERROR(INDEX('Master data'!$B$2:$CL$999,MATCH($B356,'Master data'!$A$2:$A$999,0),MATCH(N$1,'Master data'!$B$1:$CL$1,0)),"")</f>
        <v>-4.0000000000000001E-3</v>
      </c>
      <c r="O356" s="7">
        <f>IFERROR(INDEX('Master data'!$B$2:$CL$999,MATCH($B356,'Master data'!$A$2:$A$999,0),MATCH(O$1,'Master data'!$B$1:$CL$1,0)),"")</f>
        <v>0</v>
      </c>
      <c r="P356" s="5">
        <f>IFERROR(INDEX('Master data'!$B$2:$CL$999,MATCH($B356,'Master data'!$A$2:$A$999,0),MATCH(P$1,'Master data'!$B$1:$CL$1,0)),"")</f>
        <v>2502000</v>
      </c>
      <c r="Q356" s="5">
        <f>IFERROR(INDEX('Master data'!$B$2:$CL$999,MATCH($B356,'Master data'!$A$2:$A$999,0),MATCH(Q$1,'Master data'!$B$1:$CL$1,0)),"")</f>
        <v>2502000</v>
      </c>
    </row>
    <row r="357" spans="1:17" x14ac:dyDescent="0.3">
      <c r="A357">
        <f t="shared" si="5"/>
        <v>355</v>
      </c>
      <c r="B357" t="str">
        <f>IF('Master data'!A357="","",'Master data'!A357)</f>
        <v>Tomas Vaclík</v>
      </c>
      <c r="C357" t="str">
        <f>IFERROR(INDEX('Master data'!$B$2:$CL$999,MATCH($B357,'Master data'!$A$2:$A$999,0),MATCH(C$1,'Master data'!$B$1:$CL$1,0)),"")</f>
        <v>Czech Republic</v>
      </c>
      <c r="D357" t="str">
        <f>IFERROR(INDEX('Master data'!$B$2:$CL$999,MATCH($B357,'Master data'!$A$2:$A$999,0),MATCH(D$1,'Master data'!$B$1:$CL$1,0)),"")</f>
        <v>Goalkeeper</v>
      </c>
      <c r="E357" s="5">
        <f>IFERROR(INDEX('Master data'!$B$2:$CL$999,MATCH($B357,'Master data'!$A$2:$A$999,0),MATCH(E$1,'Master data'!$B$1:$CL$1,0)),"")</f>
        <v>4157000</v>
      </c>
      <c r="F357" s="7">
        <f>IFERROR(INDEX('Master data'!$B$2:$CL$999,MATCH($B357,'Master data'!$A$2:$A$999,0),MATCH(F$1,'Master data'!$B$1:$CL$1,0)),"")</f>
        <v>39378.669688933565</v>
      </c>
      <c r="G357" s="7">
        <f>IFERROR(INDEX('Master data'!$B$2:$CL$999,MATCH($B357,'Master data'!$A$2:$A$999,0),MATCH(G$1,'Master data'!$B$1:$CL$1,0)),"")</f>
        <v>18786.513455271801</v>
      </c>
      <c r="H357" s="7">
        <f>IFERROR(INDEX('Master data'!$B$2:$CL$999,MATCH($B357,'Master data'!$A$2:$A$999,0),MATCH(H$1,'Master data'!$B$1:$CL$1,0)),"")</f>
        <v>0</v>
      </c>
      <c r="I357" s="7">
        <f>IFERROR(INDEX('Master data'!$B$2:$CL$999,MATCH($B357,'Master data'!$A$2:$A$999,0),MATCH(I$1,'Master data'!$B$1:$CL$1,0)),"")</f>
        <v>-5000</v>
      </c>
      <c r="J357" s="7">
        <f>IFERROR(INDEX('Master data'!$B$2:$CL$999,MATCH($B357,'Master data'!$A$2:$A$999,0),MATCH(J$1,'Master data'!$B$1:$CL$1,0)),"")</f>
        <v>-5000</v>
      </c>
      <c r="K357" s="7">
        <f>IFERROR(INDEX('Master data'!$B$2:$CL$999,MATCH($B357,'Master data'!$A$2:$A$999,0),MATCH(K$1,'Master data'!$B$1:$CL$1,0)),"")</f>
        <v>0</v>
      </c>
      <c r="L357" s="7">
        <f>IFERROR(INDEX('Master data'!$B$2:$CL$999,MATCH($B357,'Master data'!$A$2:$A$999,0),MATCH(L$1,'Master data'!$B$1:$CL$1,0)),"")</f>
        <v>0</v>
      </c>
      <c r="M357" s="5">
        <f>IFERROR(INDEX('Master data'!$B$2:$CL$999,MATCH($B357,'Master data'!$A$2:$A$999,0),MATCH(M$1,'Master data'!$B$1:$CL$1,0)),"")</f>
        <v>49433.876189978961</v>
      </c>
      <c r="N357" s="28">
        <f>IFERROR(INDEX('Master data'!$B$2:$CL$999,MATCH($B357,'Master data'!$A$2:$A$999,0),MATCH(N$1,'Master data'!$B$1:$CL$1,0)),"")</f>
        <v>1.2E-2</v>
      </c>
      <c r="O357" s="7">
        <f>IFERROR(INDEX('Master data'!$B$2:$CL$999,MATCH($B357,'Master data'!$A$2:$A$999,0),MATCH(O$1,'Master data'!$B$1:$CL$1,0)),"")</f>
        <v>0</v>
      </c>
      <c r="P357" s="5">
        <f>IFERROR(INDEX('Master data'!$B$2:$CL$999,MATCH($B357,'Master data'!$A$2:$A$999,0),MATCH(P$1,'Master data'!$B$1:$CL$1,0)),"")</f>
        <v>4157000</v>
      </c>
      <c r="Q357" s="5">
        <f>IFERROR(INDEX('Master data'!$B$2:$CL$999,MATCH($B357,'Master data'!$A$2:$A$999,0),MATCH(Q$1,'Master data'!$B$1:$CL$1,0)),"")</f>
        <v>4157000</v>
      </c>
    </row>
    <row r="358" spans="1:17" x14ac:dyDescent="0.3">
      <c r="A358">
        <f t="shared" si="5"/>
        <v>356</v>
      </c>
      <c r="B358" t="str">
        <f>IF('Master data'!A358="","",'Master data'!A358)</f>
        <v>Tomáš Koubek</v>
      </c>
      <c r="C358" t="str">
        <f>IFERROR(INDEX('Master data'!$B$2:$CL$999,MATCH($B358,'Master data'!$A$2:$A$999,0),MATCH(C$1,'Master data'!$B$1:$CL$1,0)),"")</f>
        <v>Czech Republic</v>
      </c>
      <c r="D358" t="str">
        <f>IFERROR(INDEX('Master data'!$B$2:$CL$999,MATCH($B358,'Master data'!$A$2:$A$999,0),MATCH(D$1,'Master data'!$B$1:$CL$1,0)),"")</f>
        <v>Midfield</v>
      </c>
      <c r="E358" s="5">
        <f>IFERROR(INDEX('Master data'!$B$2:$CL$999,MATCH($B358,'Master data'!$A$2:$A$999,0),MATCH(E$1,'Master data'!$B$1:$CL$1,0)),"")</f>
        <v>5102000</v>
      </c>
      <c r="F358" s="7">
        <f>IFERROR(INDEX('Master data'!$B$2:$CL$999,MATCH($B358,'Master data'!$A$2:$A$999,0),MATCH(F$1,'Master data'!$B$1:$CL$1,0)),"")</f>
        <v>-5000</v>
      </c>
      <c r="G358" s="7">
        <f>IFERROR(INDEX('Master data'!$B$2:$CL$999,MATCH($B358,'Master data'!$A$2:$A$999,0),MATCH(G$1,'Master data'!$B$1:$CL$1,0)),"")</f>
        <v>-5000</v>
      </c>
      <c r="H358" s="7">
        <f>IFERROR(INDEX('Master data'!$B$2:$CL$999,MATCH($B358,'Master data'!$A$2:$A$999,0),MATCH(H$1,'Master data'!$B$1:$CL$1,0)),"")</f>
        <v>0</v>
      </c>
      <c r="I358" s="7">
        <f>IFERROR(INDEX('Master data'!$B$2:$CL$999,MATCH($B358,'Master data'!$A$2:$A$999,0),MATCH(I$1,'Master data'!$B$1:$CL$1,0)),"")</f>
        <v>-5000</v>
      </c>
      <c r="J358" s="7">
        <f>IFERROR(INDEX('Master data'!$B$2:$CL$999,MATCH($B358,'Master data'!$A$2:$A$999,0),MATCH(J$1,'Master data'!$B$1:$CL$1,0)),"")</f>
        <v>-5000</v>
      </c>
      <c r="K358" s="7">
        <f>IFERROR(INDEX('Master data'!$B$2:$CL$999,MATCH($B358,'Master data'!$A$2:$A$999,0),MATCH(K$1,'Master data'!$B$1:$CL$1,0)),"")</f>
        <v>0</v>
      </c>
      <c r="L358" s="7">
        <f>IFERROR(INDEX('Master data'!$B$2:$CL$999,MATCH($B358,'Master data'!$A$2:$A$999,0),MATCH(L$1,'Master data'!$B$1:$CL$1,0)),"")</f>
        <v>0</v>
      </c>
      <c r="M358" s="5">
        <f>IFERROR(INDEX('Master data'!$B$2:$CL$999,MATCH($B358,'Master data'!$A$2:$A$999,0),MATCH(M$1,'Master data'!$B$1:$CL$1,0)),"")</f>
        <v>-10802.469135802468</v>
      </c>
      <c r="N358" s="28">
        <f>IFERROR(INDEX('Master data'!$B$2:$CL$999,MATCH($B358,'Master data'!$A$2:$A$999,0),MATCH(N$1,'Master data'!$B$1:$CL$1,0)),"")</f>
        <v>-2E-3</v>
      </c>
      <c r="O358" s="7">
        <f>IFERROR(INDEX('Master data'!$B$2:$CL$999,MATCH($B358,'Master data'!$A$2:$A$999,0),MATCH(O$1,'Master data'!$B$1:$CL$1,0)),"")</f>
        <v>0</v>
      </c>
      <c r="P358" s="5">
        <f>IFERROR(INDEX('Master data'!$B$2:$CL$999,MATCH($B358,'Master data'!$A$2:$A$999,0),MATCH(P$1,'Master data'!$B$1:$CL$1,0)),"")</f>
        <v>5102000</v>
      </c>
      <c r="Q358" s="5">
        <f>IFERROR(INDEX('Master data'!$B$2:$CL$999,MATCH($B358,'Master data'!$A$2:$A$999,0),MATCH(Q$1,'Master data'!$B$1:$CL$1,0)),"")</f>
        <v>5102000</v>
      </c>
    </row>
    <row r="359" spans="1:17" x14ac:dyDescent="0.3">
      <c r="A359">
        <f t="shared" si="5"/>
        <v>357</v>
      </c>
      <c r="B359" t="str">
        <f>IF('Master data'!A359="","",'Master data'!A359)</f>
        <v>Ondrej Celustka</v>
      </c>
      <c r="C359" t="str">
        <f>IFERROR(INDEX('Master data'!$B$2:$CL$999,MATCH($B359,'Master data'!$A$2:$A$999,0),MATCH(C$1,'Master data'!$B$1:$CL$1,0)),"")</f>
        <v>Czech Republic</v>
      </c>
      <c r="D359" t="str">
        <f>IFERROR(INDEX('Master data'!$B$2:$CL$999,MATCH($B359,'Master data'!$A$2:$A$999,0),MATCH(D$1,'Master data'!$B$1:$CL$1,0)),"")</f>
        <v>Defense</v>
      </c>
      <c r="E359" s="5">
        <f>IFERROR(INDEX('Master data'!$B$2:$CL$999,MATCH($B359,'Master data'!$A$2:$A$999,0),MATCH(E$1,'Master data'!$B$1:$CL$1,0)),"")</f>
        <v>3102000</v>
      </c>
      <c r="F359" s="7">
        <f>IFERROR(INDEX('Master data'!$B$2:$CL$999,MATCH($B359,'Master data'!$A$2:$A$999,0),MATCH(F$1,'Master data'!$B$1:$CL$1,0)),"")</f>
        <v>46348.902940901746</v>
      </c>
      <c r="G359" s="7">
        <f>IFERROR(INDEX('Master data'!$B$2:$CL$999,MATCH($B359,'Master data'!$A$2:$A$999,0),MATCH(G$1,'Master data'!$B$1:$CL$1,0)),"")</f>
        <v>17593.531298505441</v>
      </c>
      <c r="H359" s="7">
        <f>IFERROR(INDEX('Master data'!$B$2:$CL$999,MATCH($B359,'Master data'!$A$2:$A$999,0),MATCH(H$1,'Master data'!$B$1:$CL$1,0)),"")</f>
        <v>0</v>
      </c>
      <c r="I359" s="7">
        <f>IFERROR(INDEX('Master data'!$B$2:$CL$999,MATCH($B359,'Master data'!$A$2:$A$999,0),MATCH(I$1,'Master data'!$B$1:$CL$1,0)),"")</f>
        <v>984.96329738554778</v>
      </c>
      <c r="J359" s="7">
        <f>IFERROR(INDEX('Master data'!$B$2:$CL$999,MATCH($B359,'Master data'!$A$2:$A$999,0),MATCH(J$1,'Master data'!$B$1:$CL$1,0)),"")</f>
        <v>-5000</v>
      </c>
      <c r="K359" s="7">
        <f>IFERROR(INDEX('Master data'!$B$2:$CL$999,MATCH($B359,'Master data'!$A$2:$A$999,0),MATCH(K$1,'Master data'!$B$1:$CL$1,0)),"")</f>
        <v>0</v>
      </c>
      <c r="L359" s="7">
        <f>IFERROR(INDEX('Master data'!$B$2:$CL$999,MATCH($B359,'Master data'!$A$2:$A$999,0),MATCH(L$1,'Master data'!$B$1:$CL$1,0)),"")</f>
        <v>0</v>
      </c>
      <c r="M359" s="5">
        <f>IFERROR(INDEX('Master data'!$B$2:$CL$999,MATCH($B359,'Master data'!$A$2:$A$999,0),MATCH(M$1,'Master data'!$B$1:$CL$1,0)),"")</f>
        <v>57382.110462587516</v>
      </c>
      <c r="N359" s="28">
        <f>IFERROR(INDEX('Master data'!$B$2:$CL$999,MATCH($B359,'Master data'!$A$2:$A$999,0),MATCH(N$1,'Master data'!$B$1:$CL$1,0)),"")</f>
        <v>1.7999999999999999E-2</v>
      </c>
      <c r="O359" s="7">
        <f>IFERROR(INDEX('Master data'!$B$2:$CL$999,MATCH($B359,'Master data'!$A$2:$A$999,0),MATCH(O$1,'Master data'!$B$1:$CL$1,0)),"")</f>
        <v>0</v>
      </c>
      <c r="P359" s="5">
        <f>IFERROR(INDEX('Master data'!$B$2:$CL$999,MATCH($B359,'Master data'!$A$2:$A$999,0),MATCH(P$1,'Master data'!$B$1:$CL$1,0)),"")</f>
        <v>3102000</v>
      </c>
      <c r="Q359" s="5">
        <f>IFERROR(INDEX('Master data'!$B$2:$CL$999,MATCH($B359,'Master data'!$A$2:$A$999,0),MATCH(Q$1,'Master data'!$B$1:$CL$1,0)),"")</f>
        <v>3102000</v>
      </c>
    </row>
    <row r="360" spans="1:17" x14ac:dyDescent="0.3">
      <c r="A360">
        <f t="shared" si="5"/>
        <v>358</v>
      </c>
      <c r="B360" t="str">
        <f>IF('Master data'!A360="","",'Master data'!A360)</f>
        <v>Jan Boril</v>
      </c>
      <c r="C360" t="str">
        <f>IFERROR(INDEX('Master data'!$B$2:$CL$999,MATCH($B360,'Master data'!$A$2:$A$999,0),MATCH(C$1,'Master data'!$B$1:$CL$1,0)),"")</f>
        <v>Czech Republic</v>
      </c>
      <c r="D360" t="str">
        <f>IFERROR(INDEX('Master data'!$B$2:$CL$999,MATCH($B360,'Master data'!$A$2:$A$999,0),MATCH(D$1,'Master data'!$B$1:$CL$1,0)),"")</f>
        <v>Defense</v>
      </c>
      <c r="E360" s="5">
        <f>IFERROR(INDEX('Master data'!$B$2:$CL$999,MATCH($B360,'Master data'!$A$2:$A$999,0),MATCH(E$1,'Master data'!$B$1:$CL$1,0)),"")</f>
        <v>2602000</v>
      </c>
      <c r="F360" s="7">
        <f>IFERROR(INDEX('Master data'!$B$2:$CL$999,MATCH($B360,'Master data'!$A$2:$A$999,0),MATCH(F$1,'Master data'!$B$1:$CL$1,0)),"")</f>
        <v>16225.585815927263</v>
      </c>
      <c r="G360" s="7">
        <f>IFERROR(INDEX('Master data'!$B$2:$CL$999,MATCH($B360,'Master data'!$A$2:$A$999,0),MATCH(G$1,'Master data'!$B$1:$CL$1,0)),"")</f>
        <v>-7978.1380313331938</v>
      </c>
      <c r="H360" s="7">
        <f>IFERROR(INDEX('Master data'!$B$2:$CL$999,MATCH($B360,'Master data'!$A$2:$A$999,0),MATCH(H$1,'Master data'!$B$1:$CL$1,0)),"")</f>
        <v>0</v>
      </c>
      <c r="I360" s="7">
        <f>IFERROR(INDEX('Master data'!$B$2:$CL$999,MATCH($B360,'Master data'!$A$2:$A$999,0),MATCH(I$1,'Master data'!$B$1:$CL$1,0)),"")</f>
        <v>-5000</v>
      </c>
      <c r="J360" s="7">
        <f>IFERROR(INDEX('Master data'!$B$2:$CL$999,MATCH($B360,'Master data'!$A$2:$A$999,0),MATCH(J$1,'Master data'!$B$1:$CL$1,0)),"")</f>
        <v>-5000</v>
      </c>
      <c r="K360" s="7">
        <f>IFERROR(INDEX('Master data'!$B$2:$CL$999,MATCH($B360,'Master data'!$A$2:$A$999,0),MATCH(K$1,'Master data'!$B$1:$CL$1,0)),"")</f>
        <v>0</v>
      </c>
      <c r="L360" s="7">
        <f>IFERROR(INDEX('Master data'!$B$2:$CL$999,MATCH($B360,'Master data'!$A$2:$A$999,0),MATCH(L$1,'Master data'!$B$1:$CL$1,0)),"")</f>
        <v>0</v>
      </c>
      <c r="M360" s="5">
        <f>IFERROR(INDEX('Master data'!$B$2:$CL$999,MATCH($B360,'Master data'!$A$2:$A$999,0),MATCH(M$1,'Master data'!$B$1:$CL$1,0)),"")</f>
        <v>8437.6913259026642</v>
      </c>
      <c r="N360" s="28">
        <f>IFERROR(INDEX('Master data'!$B$2:$CL$999,MATCH($B360,'Master data'!$A$2:$A$999,0),MATCH(N$1,'Master data'!$B$1:$CL$1,0)),"")</f>
        <v>3.0000000000000001E-3</v>
      </c>
      <c r="O360" s="7">
        <f>IFERROR(INDEX('Master data'!$B$2:$CL$999,MATCH($B360,'Master data'!$A$2:$A$999,0),MATCH(O$1,'Master data'!$B$1:$CL$1,0)),"")</f>
        <v>0</v>
      </c>
      <c r="P360" s="5">
        <f>IFERROR(INDEX('Master data'!$B$2:$CL$999,MATCH($B360,'Master data'!$A$2:$A$999,0),MATCH(P$1,'Master data'!$B$1:$CL$1,0)),"")</f>
        <v>2602000</v>
      </c>
      <c r="Q360" s="5">
        <f>IFERROR(INDEX('Master data'!$B$2:$CL$999,MATCH($B360,'Master data'!$A$2:$A$999,0),MATCH(Q$1,'Master data'!$B$1:$CL$1,0)),"")</f>
        <v>2602000</v>
      </c>
    </row>
    <row r="361" spans="1:17" x14ac:dyDescent="0.3">
      <c r="A361">
        <f t="shared" si="5"/>
        <v>359</v>
      </c>
      <c r="B361" t="str">
        <f>IF('Master data'!A361="","",'Master data'!A361)</f>
        <v>David Zima</v>
      </c>
      <c r="C361" t="str">
        <f>IFERROR(INDEX('Master data'!$B$2:$CL$999,MATCH($B361,'Master data'!$A$2:$A$999,0),MATCH(C$1,'Master data'!$B$1:$CL$1,0)),"")</f>
        <v>Czech Republic</v>
      </c>
      <c r="D361" t="str">
        <f>IFERROR(INDEX('Master data'!$B$2:$CL$999,MATCH($B361,'Master data'!$A$2:$A$999,0),MATCH(D$1,'Master data'!$B$1:$CL$1,0)),"")</f>
        <v>Defense</v>
      </c>
      <c r="E361" s="5">
        <f>IFERROR(INDEX('Master data'!$B$2:$CL$999,MATCH($B361,'Master data'!$A$2:$A$999,0),MATCH(E$1,'Master data'!$B$1:$CL$1,0)),"")</f>
        <v>1995000</v>
      </c>
      <c r="F361" s="7">
        <f>IFERROR(INDEX('Master data'!$B$2:$CL$999,MATCH($B361,'Master data'!$A$2:$A$999,0),MATCH(F$1,'Master data'!$B$1:$CL$1,0)),"")</f>
        <v>8448.3623693379795</v>
      </c>
      <c r="G361" s="7">
        <f>IFERROR(INDEX('Master data'!$B$2:$CL$999,MATCH($B361,'Master data'!$A$2:$A$999,0),MATCH(G$1,'Master data'!$B$1:$CL$1,0)),"")</f>
        <v>909.94371482176484</v>
      </c>
      <c r="H361" s="7">
        <f>IFERROR(INDEX('Master data'!$B$2:$CL$999,MATCH($B361,'Master data'!$A$2:$A$999,0),MATCH(H$1,'Master data'!$B$1:$CL$1,0)),"")</f>
        <v>0</v>
      </c>
      <c r="I361" s="7">
        <f>IFERROR(INDEX('Master data'!$B$2:$CL$999,MATCH($B361,'Master data'!$A$2:$A$999,0),MATCH(I$1,'Master data'!$B$1:$CL$1,0)),"")</f>
        <v>-5000</v>
      </c>
      <c r="J361" s="7">
        <f>IFERROR(INDEX('Master data'!$B$2:$CL$999,MATCH($B361,'Master data'!$A$2:$A$999,0),MATCH(J$1,'Master data'!$B$1:$CL$1,0)),"")</f>
        <v>-5000</v>
      </c>
      <c r="K361" s="7">
        <f>IFERROR(INDEX('Master data'!$B$2:$CL$999,MATCH($B361,'Master data'!$A$2:$A$999,0),MATCH(K$1,'Master data'!$B$1:$CL$1,0)),"")</f>
        <v>0</v>
      </c>
      <c r="L361" s="7">
        <f>IFERROR(INDEX('Master data'!$B$2:$CL$999,MATCH($B361,'Master data'!$A$2:$A$999,0),MATCH(L$1,'Master data'!$B$1:$CL$1,0)),"")</f>
        <v>0</v>
      </c>
      <c r="M361" s="5">
        <f>IFERROR(INDEX('Master data'!$B$2:$CL$999,MATCH($B361,'Master data'!$A$2:$A$999,0),MATCH(M$1,'Master data'!$B$1:$CL$1,0)),"")</f>
        <v>6585.8557100833532</v>
      </c>
      <c r="N361" s="28">
        <f>IFERROR(INDEX('Master data'!$B$2:$CL$999,MATCH($B361,'Master data'!$A$2:$A$999,0),MATCH(N$1,'Master data'!$B$1:$CL$1,0)),"")</f>
        <v>3.0000000000000001E-3</v>
      </c>
      <c r="O361" s="7">
        <f>IFERROR(INDEX('Master data'!$B$2:$CL$999,MATCH($B361,'Master data'!$A$2:$A$999,0),MATCH(O$1,'Master data'!$B$1:$CL$1,0)),"")</f>
        <v>0</v>
      </c>
      <c r="P361" s="5">
        <f>IFERROR(INDEX('Master data'!$B$2:$CL$999,MATCH($B361,'Master data'!$A$2:$A$999,0),MATCH(P$1,'Master data'!$B$1:$CL$1,0)),"")</f>
        <v>1995000</v>
      </c>
      <c r="Q361" s="5">
        <f>IFERROR(INDEX('Master data'!$B$2:$CL$999,MATCH($B361,'Master data'!$A$2:$A$999,0),MATCH(Q$1,'Master data'!$B$1:$CL$1,0)),"")</f>
        <v>1995000</v>
      </c>
    </row>
    <row r="362" spans="1:17" x14ac:dyDescent="0.3">
      <c r="A362">
        <f t="shared" si="5"/>
        <v>360</v>
      </c>
      <c r="B362" t="str">
        <f>IF('Master data'!A362="","",'Master data'!A362)</f>
        <v>Ales Mateju</v>
      </c>
      <c r="C362" t="str">
        <f>IFERROR(INDEX('Master data'!$B$2:$CL$999,MATCH($B362,'Master data'!$A$2:$A$999,0),MATCH(C$1,'Master data'!$B$1:$CL$1,0)),"")</f>
        <v>Czech Republic</v>
      </c>
      <c r="D362" t="str">
        <f>IFERROR(INDEX('Master data'!$B$2:$CL$999,MATCH($B362,'Master data'!$A$2:$A$999,0),MATCH(D$1,'Master data'!$B$1:$CL$1,0)),"")</f>
        <v>Defense</v>
      </c>
      <c r="E362" s="5">
        <f>IFERROR(INDEX('Master data'!$B$2:$CL$999,MATCH($B362,'Master data'!$A$2:$A$999,0),MATCH(E$1,'Master data'!$B$1:$CL$1,0)),"")</f>
        <v>1995000</v>
      </c>
      <c r="F362" s="7">
        <f>IFERROR(INDEX('Master data'!$B$2:$CL$999,MATCH($B362,'Master data'!$A$2:$A$999,0),MATCH(F$1,'Master data'!$B$1:$CL$1,0)),"")</f>
        <v>8448.3623693379795</v>
      </c>
      <c r="G362" s="7">
        <f>IFERROR(INDEX('Master data'!$B$2:$CL$999,MATCH($B362,'Master data'!$A$2:$A$999,0),MATCH(G$1,'Master data'!$B$1:$CL$1,0)),"")</f>
        <v>909.94371482176484</v>
      </c>
      <c r="H362" s="7">
        <f>IFERROR(INDEX('Master data'!$B$2:$CL$999,MATCH($B362,'Master data'!$A$2:$A$999,0),MATCH(H$1,'Master data'!$B$1:$CL$1,0)),"")</f>
        <v>0</v>
      </c>
      <c r="I362" s="7">
        <f>IFERROR(INDEX('Master data'!$B$2:$CL$999,MATCH($B362,'Master data'!$A$2:$A$999,0),MATCH(I$1,'Master data'!$B$1:$CL$1,0)),"")</f>
        <v>-5000</v>
      </c>
      <c r="J362" s="7">
        <f>IFERROR(INDEX('Master data'!$B$2:$CL$999,MATCH($B362,'Master data'!$A$2:$A$999,0),MATCH(J$1,'Master data'!$B$1:$CL$1,0)),"")</f>
        <v>-5000</v>
      </c>
      <c r="K362" s="7">
        <f>IFERROR(INDEX('Master data'!$B$2:$CL$999,MATCH($B362,'Master data'!$A$2:$A$999,0),MATCH(K$1,'Master data'!$B$1:$CL$1,0)),"")</f>
        <v>0</v>
      </c>
      <c r="L362" s="7">
        <f>IFERROR(INDEX('Master data'!$B$2:$CL$999,MATCH($B362,'Master data'!$A$2:$A$999,0),MATCH(L$1,'Master data'!$B$1:$CL$1,0)),"")</f>
        <v>0</v>
      </c>
      <c r="M362" s="5">
        <f>IFERROR(INDEX('Master data'!$B$2:$CL$999,MATCH($B362,'Master data'!$A$2:$A$999,0),MATCH(M$1,'Master data'!$B$1:$CL$1,0)),"")</f>
        <v>6585.8557100833532</v>
      </c>
      <c r="N362" s="28">
        <f>IFERROR(INDEX('Master data'!$B$2:$CL$999,MATCH($B362,'Master data'!$A$2:$A$999,0),MATCH(N$1,'Master data'!$B$1:$CL$1,0)),"")</f>
        <v>3.0000000000000001E-3</v>
      </c>
      <c r="O362" s="7">
        <f>IFERROR(INDEX('Master data'!$B$2:$CL$999,MATCH($B362,'Master data'!$A$2:$A$999,0),MATCH(O$1,'Master data'!$B$1:$CL$1,0)),"")</f>
        <v>0</v>
      </c>
      <c r="P362" s="5">
        <f>IFERROR(INDEX('Master data'!$B$2:$CL$999,MATCH($B362,'Master data'!$A$2:$A$999,0),MATCH(P$1,'Master data'!$B$1:$CL$1,0)),"")</f>
        <v>1995000</v>
      </c>
      <c r="Q362" s="5">
        <f>IFERROR(INDEX('Master data'!$B$2:$CL$999,MATCH($B362,'Master data'!$A$2:$A$999,0),MATCH(Q$1,'Master data'!$B$1:$CL$1,0)),"")</f>
        <v>1995000</v>
      </c>
    </row>
    <row r="363" spans="1:17" x14ac:dyDescent="0.3">
      <c r="A363">
        <f t="shared" si="5"/>
        <v>361</v>
      </c>
      <c r="B363" t="str">
        <f>IF('Master data'!A363="","",'Master data'!A363)</f>
        <v>Petr Sevcik</v>
      </c>
      <c r="C363" t="str">
        <f>IFERROR(INDEX('Master data'!$B$2:$CL$999,MATCH($B363,'Master data'!$A$2:$A$999,0),MATCH(C$1,'Master data'!$B$1:$CL$1,0)),"")</f>
        <v>Czech Republic</v>
      </c>
      <c r="D363" t="str">
        <f>IFERROR(INDEX('Master data'!$B$2:$CL$999,MATCH($B363,'Master data'!$A$2:$A$999,0),MATCH(D$1,'Master data'!$B$1:$CL$1,0)),"")</f>
        <v>Midfield</v>
      </c>
      <c r="E363" s="5">
        <f>IFERROR(INDEX('Master data'!$B$2:$CL$999,MATCH($B363,'Master data'!$A$2:$A$999,0),MATCH(E$1,'Master data'!$B$1:$CL$1,0)),"")</f>
        <v>2032000</v>
      </c>
      <c r="F363" s="7">
        <f>IFERROR(INDEX('Master data'!$B$2:$CL$999,MATCH($B363,'Master data'!$A$2:$A$999,0),MATCH(F$1,'Master data'!$B$1:$CL$1,0)),"")</f>
        <v>-5000</v>
      </c>
      <c r="G363" s="7">
        <f>IFERROR(INDEX('Master data'!$B$2:$CL$999,MATCH($B363,'Master data'!$A$2:$A$999,0),MATCH(G$1,'Master data'!$B$1:$CL$1,0)),"")</f>
        <v>-5000</v>
      </c>
      <c r="H363" s="7">
        <f>IFERROR(INDEX('Master data'!$B$2:$CL$999,MATCH($B363,'Master data'!$A$2:$A$999,0),MATCH(H$1,'Master data'!$B$1:$CL$1,0)),"")</f>
        <v>0</v>
      </c>
      <c r="I363" s="7">
        <f>IFERROR(INDEX('Master data'!$B$2:$CL$999,MATCH($B363,'Master data'!$A$2:$A$999,0),MATCH(I$1,'Master data'!$B$1:$CL$1,0)),"")</f>
        <v>-5000</v>
      </c>
      <c r="J363" s="7">
        <f>IFERROR(INDEX('Master data'!$B$2:$CL$999,MATCH($B363,'Master data'!$A$2:$A$999,0),MATCH(J$1,'Master data'!$B$1:$CL$1,0)),"")</f>
        <v>-5000</v>
      </c>
      <c r="K363" s="7">
        <f>IFERROR(INDEX('Master data'!$B$2:$CL$999,MATCH($B363,'Master data'!$A$2:$A$999,0),MATCH(K$1,'Master data'!$B$1:$CL$1,0)),"")</f>
        <v>0</v>
      </c>
      <c r="L363" s="7">
        <f>IFERROR(INDEX('Master data'!$B$2:$CL$999,MATCH($B363,'Master data'!$A$2:$A$999,0),MATCH(L$1,'Master data'!$B$1:$CL$1,0)),"")</f>
        <v>0</v>
      </c>
      <c r="M363" s="5">
        <f>IFERROR(INDEX('Master data'!$B$2:$CL$999,MATCH($B363,'Master data'!$A$2:$A$999,0),MATCH(M$1,'Master data'!$B$1:$CL$1,0)),"")</f>
        <v>-10802.469135802468</v>
      </c>
      <c r="N363" s="28">
        <f>IFERROR(INDEX('Master data'!$B$2:$CL$999,MATCH($B363,'Master data'!$A$2:$A$999,0),MATCH(N$1,'Master data'!$B$1:$CL$1,0)),"")</f>
        <v>-5.0000000000000001E-3</v>
      </c>
      <c r="O363" s="7">
        <f>IFERROR(INDEX('Master data'!$B$2:$CL$999,MATCH($B363,'Master data'!$A$2:$A$999,0),MATCH(O$1,'Master data'!$B$1:$CL$1,0)),"")</f>
        <v>0</v>
      </c>
      <c r="P363" s="5">
        <f>IFERROR(INDEX('Master data'!$B$2:$CL$999,MATCH($B363,'Master data'!$A$2:$A$999,0),MATCH(P$1,'Master data'!$B$1:$CL$1,0)),"")</f>
        <v>2032000</v>
      </c>
      <c r="Q363" s="5">
        <f>IFERROR(INDEX('Master data'!$B$2:$CL$999,MATCH($B363,'Master data'!$A$2:$A$999,0),MATCH(Q$1,'Master data'!$B$1:$CL$1,0)),"")</f>
        <v>2032000</v>
      </c>
    </row>
    <row r="364" spans="1:17" x14ac:dyDescent="0.3">
      <c r="A364">
        <f t="shared" si="5"/>
        <v>362</v>
      </c>
      <c r="B364" t="str">
        <f>IF('Master data'!A364="","",'Master data'!A364)</f>
        <v>Adam Hlozek</v>
      </c>
      <c r="C364" t="str">
        <f>IFERROR(INDEX('Master data'!$B$2:$CL$999,MATCH($B364,'Master data'!$A$2:$A$999,0),MATCH(C$1,'Master data'!$B$1:$CL$1,0)),"")</f>
        <v>Czech Republic</v>
      </c>
      <c r="D364" t="str">
        <f>IFERROR(INDEX('Master data'!$B$2:$CL$999,MATCH($B364,'Master data'!$A$2:$A$999,0),MATCH(D$1,'Master data'!$B$1:$CL$1,0)),"")</f>
        <v>Striker</v>
      </c>
      <c r="E364" s="5">
        <f>IFERROR(INDEX('Master data'!$B$2:$CL$999,MATCH($B364,'Master data'!$A$2:$A$999,0),MATCH(E$1,'Master data'!$B$1:$CL$1,0)),"")</f>
        <v>2532000</v>
      </c>
      <c r="F364" s="7">
        <f>IFERROR(INDEX('Master data'!$B$2:$CL$999,MATCH($B364,'Master data'!$A$2:$A$999,0),MATCH(F$1,'Master data'!$B$1:$CL$1,0)),"")</f>
        <v>-5000</v>
      </c>
      <c r="G364" s="7">
        <f>IFERROR(INDEX('Master data'!$B$2:$CL$999,MATCH($B364,'Master data'!$A$2:$A$999,0),MATCH(G$1,'Master data'!$B$1:$CL$1,0)),"")</f>
        <v>-5000</v>
      </c>
      <c r="H364" s="7">
        <f>IFERROR(INDEX('Master data'!$B$2:$CL$999,MATCH($B364,'Master data'!$A$2:$A$999,0),MATCH(H$1,'Master data'!$B$1:$CL$1,0)),"")</f>
        <v>0</v>
      </c>
      <c r="I364" s="7">
        <f>IFERROR(INDEX('Master data'!$B$2:$CL$999,MATCH($B364,'Master data'!$A$2:$A$999,0),MATCH(I$1,'Master data'!$B$1:$CL$1,0)),"")</f>
        <v>-5000</v>
      </c>
      <c r="J364" s="7">
        <f>IFERROR(INDEX('Master data'!$B$2:$CL$999,MATCH($B364,'Master data'!$A$2:$A$999,0),MATCH(J$1,'Master data'!$B$1:$CL$1,0)),"")</f>
        <v>-5000</v>
      </c>
      <c r="K364" s="7">
        <f>IFERROR(INDEX('Master data'!$B$2:$CL$999,MATCH($B364,'Master data'!$A$2:$A$999,0),MATCH(K$1,'Master data'!$B$1:$CL$1,0)),"")</f>
        <v>0</v>
      </c>
      <c r="L364" s="7">
        <f>IFERROR(INDEX('Master data'!$B$2:$CL$999,MATCH($B364,'Master data'!$A$2:$A$999,0),MATCH(L$1,'Master data'!$B$1:$CL$1,0)),"")</f>
        <v>0</v>
      </c>
      <c r="M364" s="5">
        <f>IFERROR(INDEX('Master data'!$B$2:$CL$999,MATCH($B364,'Master data'!$A$2:$A$999,0),MATCH(M$1,'Master data'!$B$1:$CL$1,0)),"")</f>
        <v>-10802.469135802468</v>
      </c>
      <c r="N364" s="28">
        <f>IFERROR(INDEX('Master data'!$B$2:$CL$999,MATCH($B364,'Master data'!$A$2:$A$999,0),MATCH(N$1,'Master data'!$B$1:$CL$1,0)),"")</f>
        <v>-4.0000000000000001E-3</v>
      </c>
      <c r="O364" s="7">
        <f>IFERROR(INDEX('Master data'!$B$2:$CL$999,MATCH($B364,'Master data'!$A$2:$A$999,0),MATCH(O$1,'Master data'!$B$1:$CL$1,0)),"")</f>
        <v>0</v>
      </c>
      <c r="P364" s="5">
        <f>IFERROR(INDEX('Master data'!$B$2:$CL$999,MATCH($B364,'Master data'!$A$2:$A$999,0),MATCH(P$1,'Master data'!$B$1:$CL$1,0)),"")</f>
        <v>2532000</v>
      </c>
      <c r="Q364" s="5">
        <f>IFERROR(INDEX('Master data'!$B$2:$CL$999,MATCH($B364,'Master data'!$A$2:$A$999,0),MATCH(Q$1,'Master data'!$B$1:$CL$1,0)),"")</f>
        <v>2532000</v>
      </c>
    </row>
    <row r="365" spans="1:17" x14ac:dyDescent="0.3">
      <c r="A365">
        <f t="shared" si="5"/>
        <v>363</v>
      </c>
      <c r="B365" t="str">
        <f>IF('Master data'!A365="","",'Master data'!A365)</f>
        <v>Jakub Pesek</v>
      </c>
      <c r="C365" t="str">
        <f>IFERROR(INDEX('Master data'!$B$2:$CL$999,MATCH($B365,'Master data'!$A$2:$A$999,0),MATCH(C$1,'Master data'!$B$1:$CL$1,0)),"")</f>
        <v>Czech Republic</v>
      </c>
      <c r="D365" t="str">
        <f>IFERROR(INDEX('Master data'!$B$2:$CL$999,MATCH($B365,'Master data'!$A$2:$A$999,0),MATCH(D$1,'Master data'!$B$1:$CL$1,0)),"")</f>
        <v>Midfield</v>
      </c>
      <c r="E365" s="5">
        <f>IFERROR(INDEX('Master data'!$B$2:$CL$999,MATCH($B365,'Master data'!$A$2:$A$999,0),MATCH(E$1,'Master data'!$B$1:$CL$1,0)),"")</f>
        <v>2495000</v>
      </c>
      <c r="F365" s="7">
        <f>IFERROR(INDEX('Master data'!$B$2:$CL$999,MATCH($B365,'Master data'!$A$2:$A$999,0),MATCH(F$1,'Master data'!$B$1:$CL$1,0)),"")</f>
        <v>-5000</v>
      </c>
      <c r="G365" s="7">
        <f>IFERROR(INDEX('Master data'!$B$2:$CL$999,MATCH($B365,'Master data'!$A$2:$A$999,0),MATCH(G$1,'Master data'!$B$1:$CL$1,0)),"")</f>
        <v>-5000</v>
      </c>
      <c r="H365" s="7">
        <f>IFERROR(INDEX('Master data'!$B$2:$CL$999,MATCH($B365,'Master data'!$A$2:$A$999,0),MATCH(H$1,'Master data'!$B$1:$CL$1,0)),"")</f>
        <v>0</v>
      </c>
      <c r="I365" s="7">
        <f>IFERROR(INDEX('Master data'!$B$2:$CL$999,MATCH($B365,'Master data'!$A$2:$A$999,0),MATCH(I$1,'Master data'!$B$1:$CL$1,0)),"")</f>
        <v>-5000</v>
      </c>
      <c r="J365" s="7">
        <f>IFERROR(INDEX('Master data'!$B$2:$CL$999,MATCH($B365,'Master data'!$A$2:$A$999,0),MATCH(J$1,'Master data'!$B$1:$CL$1,0)),"")</f>
        <v>-5000</v>
      </c>
      <c r="K365" s="7">
        <f>IFERROR(INDEX('Master data'!$B$2:$CL$999,MATCH($B365,'Master data'!$A$2:$A$999,0),MATCH(K$1,'Master data'!$B$1:$CL$1,0)),"")</f>
        <v>0</v>
      </c>
      <c r="L365" s="7">
        <f>IFERROR(INDEX('Master data'!$B$2:$CL$999,MATCH($B365,'Master data'!$A$2:$A$999,0),MATCH(L$1,'Master data'!$B$1:$CL$1,0)),"")</f>
        <v>0</v>
      </c>
      <c r="M365" s="5">
        <f>IFERROR(INDEX('Master data'!$B$2:$CL$999,MATCH($B365,'Master data'!$A$2:$A$999,0),MATCH(M$1,'Master data'!$B$1:$CL$1,0)),"")</f>
        <v>-10802.469135802468</v>
      </c>
      <c r="N365" s="28">
        <f>IFERROR(INDEX('Master data'!$B$2:$CL$999,MATCH($B365,'Master data'!$A$2:$A$999,0),MATCH(N$1,'Master data'!$B$1:$CL$1,0)),"")</f>
        <v>-4.0000000000000001E-3</v>
      </c>
      <c r="O365" s="7">
        <f>IFERROR(INDEX('Master data'!$B$2:$CL$999,MATCH($B365,'Master data'!$A$2:$A$999,0),MATCH(O$1,'Master data'!$B$1:$CL$1,0)),"")</f>
        <v>0</v>
      </c>
      <c r="P365" s="5">
        <f>IFERROR(INDEX('Master data'!$B$2:$CL$999,MATCH($B365,'Master data'!$A$2:$A$999,0),MATCH(P$1,'Master data'!$B$1:$CL$1,0)),"")</f>
        <v>2495000</v>
      </c>
      <c r="Q365" s="5">
        <f>IFERROR(INDEX('Master data'!$B$2:$CL$999,MATCH($B365,'Master data'!$A$2:$A$999,0),MATCH(Q$1,'Master data'!$B$1:$CL$1,0)),"")</f>
        <v>2495000</v>
      </c>
    </row>
    <row r="366" spans="1:17" x14ac:dyDescent="0.3">
      <c r="A366">
        <f t="shared" si="5"/>
        <v>364</v>
      </c>
      <c r="B366" t="str">
        <f>IF('Master data'!A366="","",'Master data'!A366)</f>
        <v>Lukas Masopust</v>
      </c>
      <c r="C366" t="str">
        <f>IFERROR(INDEX('Master data'!$B$2:$CL$999,MATCH($B366,'Master data'!$A$2:$A$999,0),MATCH(C$1,'Master data'!$B$1:$CL$1,0)),"")</f>
        <v>Czech Republic</v>
      </c>
      <c r="D366" t="str">
        <f>IFERROR(INDEX('Master data'!$B$2:$CL$999,MATCH($B366,'Master data'!$A$2:$A$999,0),MATCH(D$1,'Master data'!$B$1:$CL$1,0)),"")</f>
        <v>Midfield</v>
      </c>
      <c r="E366" s="5">
        <f>IFERROR(INDEX('Master data'!$B$2:$CL$999,MATCH($B366,'Master data'!$A$2:$A$999,0),MATCH(E$1,'Master data'!$B$1:$CL$1,0)),"")</f>
        <v>3052000</v>
      </c>
      <c r="F366" s="7">
        <f>IFERROR(INDEX('Master data'!$B$2:$CL$999,MATCH($B366,'Master data'!$A$2:$A$999,0),MATCH(F$1,'Master data'!$B$1:$CL$1,0)),"")</f>
        <v>20465.233526216689</v>
      </c>
      <c r="G366" s="7">
        <f>IFERROR(INDEX('Master data'!$B$2:$CL$999,MATCH($B366,'Master data'!$A$2:$A$999,0),MATCH(G$1,'Master data'!$B$1:$CL$1,0)),"")</f>
        <v>1511.5588897068665</v>
      </c>
      <c r="H366" s="7">
        <f>IFERROR(INDEX('Master data'!$B$2:$CL$999,MATCH($B366,'Master data'!$A$2:$A$999,0),MATCH(H$1,'Master data'!$B$1:$CL$1,0)),"")</f>
        <v>0</v>
      </c>
      <c r="I366" s="7">
        <f>IFERROR(INDEX('Master data'!$B$2:$CL$999,MATCH($B366,'Master data'!$A$2:$A$999,0),MATCH(I$1,'Master data'!$B$1:$CL$1,0)),"")</f>
        <v>-5000</v>
      </c>
      <c r="J366" s="7">
        <f>IFERROR(INDEX('Master data'!$B$2:$CL$999,MATCH($B366,'Master data'!$A$2:$A$999,0),MATCH(J$1,'Master data'!$B$1:$CL$1,0)),"")</f>
        <v>-5000</v>
      </c>
      <c r="K366" s="7">
        <f>IFERROR(INDEX('Master data'!$B$2:$CL$999,MATCH($B366,'Master data'!$A$2:$A$999,0),MATCH(K$1,'Master data'!$B$1:$CL$1,0)),"")</f>
        <v>0</v>
      </c>
      <c r="L366" s="7">
        <f>IFERROR(INDEX('Master data'!$B$2:$CL$999,MATCH($B366,'Master data'!$A$2:$A$999,0),MATCH(L$1,'Master data'!$B$1:$CL$1,0)),"")</f>
        <v>0</v>
      </c>
      <c r="M366" s="5">
        <f>IFERROR(INDEX('Master data'!$B$2:$CL$999,MATCH($B366,'Master data'!$A$2:$A$999,0),MATCH(M$1,'Master data'!$B$1:$CL$1,0)),"")</f>
        <v>19003.803650218797</v>
      </c>
      <c r="N366" s="28">
        <f>IFERROR(INDEX('Master data'!$B$2:$CL$999,MATCH($B366,'Master data'!$A$2:$A$999,0),MATCH(N$1,'Master data'!$B$1:$CL$1,0)),"")</f>
        <v>6.0000000000000001E-3</v>
      </c>
      <c r="O366" s="7">
        <f>IFERROR(INDEX('Master data'!$B$2:$CL$999,MATCH($B366,'Master data'!$A$2:$A$999,0),MATCH(O$1,'Master data'!$B$1:$CL$1,0)),"")</f>
        <v>0</v>
      </c>
      <c r="P366" s="5">
        <f>IFERROR(INDEX('Master data'!$B$2:$CL$999,MATCH($B366,'Master data'!$A$2:$A$999,0),MATCH(P$1,'Master data'!$B$1:$CL$1,0)),"")</f>
        <v>3052000</v>
      </c>
      <c r="Q366" s="5">
        <f>IFERROR(INDEX('Master data'!$B$2:$CL$999,MATCH($B366,'Master data'!$A$2:$A$999,0),MATCH(Q$1,'Master data'!$B$1:$CL$1,0)),"")</f>
        <v>3052000</v>
      </c>
    </row>
    <row r="367" spans="1:17" x14ac:dyDescent="0.3">
      <c r="A367">
        <f t="shared" si="5"/>
        <v>365</v>
      </c>
      <c r="B367" t="str">
        <f>IF('Master data'!A367="","",'Master data'!A367)</f>
        <v>Jakub Jankto</v>
      </c>
      <c r="C367" t="str">
        <f>IFERROR(INDEX('Master data'!$B$2:$CL$999,MATCH($B367,'Master data'!$A$2:$A$999,0),MATCH(C$1,'Master data'!$B$1:$CL$1,0)),"")</f>
        <v>Czech Republic</v>
      </c>
      <c r="D367" t="str">
        <f>IFERROR(INDEX('Master data'!$B$2:$CL$999,MATCH($B367,'Master data'!$A$2:$A$999,0),MATCH(D$1,'Master data'!$B$1:$CL$1,0)),"")</f>
        <v>Midfield</v>
      </c>
      <c r="E367" s="5">
        <f>IFERROR(INDEX('Master data'!$B$2:$CL$999,MATCH($B367,'Master data'!$A$2:$A$999,0),MATCH(E$1,'Master data'!$B$1:$CL$1,0)),"")</f>
        <v>4052000</v>
      </c>
      <c r="F367" s="7">
        <f>IFERROR(INDEX('Master data'!$B$2:$CL$999,MATCH($B367,'Master data'!$A$2:$A$999,0),MATCH(F$1,'Master data'!$B$1:$CL$1,0)),"")</f>
        <v>32762.078315456201</v>
      </c>
      <c r="G367" s="7">
        <f>IFERROR(INDEX('Master data'!$B$2:$CL$999,MATCH($B367,'Master data'!$A$2:$A$999,0),MATCH(G$1,'Master data'!$B$1:$CL$1,0)),"")</f>
        <v>11346.61608454767</v>
      </c>
      <c r="H367" s="7">
        <f>IFERROR(INDEX('Master data'!$B$2:$CL$999,MATCH($B367,'Master data'!$A$2:$A$999,0),MATCH(H$1,'Master data'!$B$1:$CL$1,0)),"")</f>
        <v>0</v>
      </c>
      <c r="I367" s="7">
        <f>IFERROR(INDEX('Master data'!$B$2:$CL$999,MATCH($B367,'Master data'!$A$2:$A$999,0),MATCH(I$1,'Master data'!$B$1:$CL$1,0)),"")</f>
        <v>-5000</v>
      </c>
      <c r="J367" s="7">
        <f>IFERROR(INDEX('Master data'!$B$2:$CL$999,MATCH($B367,'Master data'!$A$2:$A$999,0),MATCH(J$1,'Master data'!$B$1:$CL$1,0)),"")</f>
        <v>-5000</v>
      </c>
      <c r="K367" s="7">
        <f>IFERROR(INDEX('Master data'!$B$2:$CL$999,MATCH($B367,'Master data'!$A$2:$A$999,0),MATCH(K$1,'Master data'!$B$1:$CL$1,0)),"")</f>
        <v>0</v>
      </c>
      <c r="L367" s="7">
        <f>IFERROR(INDEX('Master data'!$B$2:$CL$999,MATCH($B367,'Master data'!$A$2:$A$999,0),MATCH(L$1,'Master data'!$B$1:$CL$1,0)),"")</f>
        <v>0</v>
      </c>
      <c r="M367" s="5">
        <f>IFERROR(INDEX('Master data'!$B$2:$CL$999,MATCH($B367,'Master data'!$A$2:$A$999,0),MATCH(M$1,'Master data'!$B$1:$CL$1,0)),"")</f>
        <v>37857.353236018847</v>
      </c>
      <c r="N367" s="28">
        <f>IFERROR(INDEX('Master data'!$B$2:$CL$999,MATCH($B367,'Master data'!$A$2:$A$999,0),MATCH(N$1,'Master data'!$B$1:$CL$1,0)),"")</f>
        <v>8.9999999999999993E-3</v>
      </c>
      <c r="O367" s="7">
        <f>IFERROR(INDEX('Master data'!$B$2:$CL$999,MATCH($B367,'Master data'!$A$2:$A$999,0),MATCH(O$1,'Master data'!$B$1:$CL$1,0)),"")</f>
        <v>0</v>
      </c>
      <c r="P367" s="5">
        <f>IFERROR(INDEX('Master data'!$B$2:$CL$999,MATCH($B367,'Master data'!$A$2:$A$999,0),MATCH(P$1,'Master data'!$B$1:$CL$1,0)),"")</f>
        <v>4052000</v>
      </c>
      <c r="Q367" s="5">
        <f>IFERROR(INDEX('Master data'!$B$2:$CL$999,MATCH($B367,'Master data'!$A$2:$A$999,0),MATCH(Q$1,'Master data'!$B$1:$CL$1,0)),"")</f>
        <v>4052000</v>
      </c>
    </row>
    <row r="368" spans="1:17" x14ac:dyDescent="0.3">
      <c r="A368">
        <f t="shared" si="5"/>
        <v>366</v>
      </c>
      <c r="B368" t="str">
        <f>IF('Master data'!A368="","",'Master data'!A368)</f>
        <v>Tomáš Pekhart</v>
      </c>
      <c r="C368" t="str">
        <f>IFERROR(INDEX('Master data'!$B$2:$CL$999,MATCH($B368,'Master data'!$A$2:$A$999,0),MATCH(C$1,'Master data'!$B$1:$CL$1,0)),"")</f>
        <v>Czech Republic</v>
      </c>
      <c r="D368" t="str">
        <f>IFERROR(INDEX('Master data'!$B$2:$CL$999,MATCH($B368,'Master data'!$A$2:$A$999,0),MATCH(D$1,'Master data'!$B$1:$CL$1,0)),"")</f>
        <v>Striker</v>
      </c>
      <c r="E368" s="5">
        <f>IFERROR(INDEX('Master data'!$B$2:$CL$999,MATCH($B368,'Master data'!$A$2:$A$999,0),MATCH(E$1,'Master data'!$B$1:$CL$1,0)),"")</f>
        <v>2995000</v>
      </c>
      <c r="F368" s="7">
        <f>IFERROR(INDEX('Master data'!$B$2:$CL$999,MATCH($B368,'Master data'!$A$2:$A$999,0),MATCH(F$1,'Master data'!$B$1:$CL$1,0)),"")</f>
        <v>-5000</v>
      </c>
      <c r="G368" s="7">
        <f>IFERROR(INDEX('Master data'!$B$2:$CL$999,MATCH($B368,'Master data'!$A$2:$A$999,0),MATCH(G$1,'Master data'!$B$1:$CL$1,0)),"")</f>
        <v>-5000</v>
      </c>
      <c r="H368" s="7">
        <f>IFERROR(INDEX('Master data'!$B$2:$CL$999,MATCH($B368,'Master data'!$A$2:$A$999,0),MATCH(H$1,'Master data'!$B$1:$CL$1,0)),"")</f>
        <v>0</v>
      </c>
      <c r="I368" s="7">
        <f>IFERROR(INDEX('Master data'!$B$2:$CL$999,MATCH($B368,'Master data'!$A$2:$A$999,0),MATCH(I$1,'Master data'!$B$1:$CL$1,0)),"")</f>
        <v>-5000</v>
      </c>
      <c r="J368" s="7">
        <f>IFERROR(INDEX('Master data'!$B$2:$CL$999,MATCH($B368,'Master data'!$A$2:$A$999,0),MATCH(J$1,'Master data'!$B$1:$CL$1,0)),"")</f>
        <v>-5000</v>
      </c>
      <c r="K368" s="7">
        <f>IFERROR(INDEX('Master data'!$B$2:$CL$999,MATCH($B368,'Master data'!$A$2:$A$999,0),MATCH(K$1,'Master data'!$B$1:$CL$1,0)),"")</f>
        <v>0</v>
      </c>
      <c r="L368" s="7">
        <f>IFERROR(INDEX('Master data'!$B$2:$CL$999,MATCH($B368,'Master data'!$A$2:$A$999,0),MATCH(L$1,'Master data'!$B$1:$CL$1,0)),"")</f>
        <v>0</v>
      </c>
      <c r="M368" s="5">
        <f>IFERROR(INDEX('Master data'!$B$2:$CL$999,MATCH($B368,'Master data'!$A$2:$A$999,0),MATCH(M$1,'Master data'!$B$1:$CL$1,0)),"")</f>
        <v>-10802.469135802468</v>
      </c>
      <c r="N368" s="28">
        <f>IFERROR(INDEX('Master data'!$B$2:$CL$999,MATCH($B368,'Master data'!$A$2:$A$999,0),MATCH(N$1,'Master data'!$B$1:$CL$1,0)),"")</f>
        <v>-4.0000000000000001E-3</v>
      </c>
      <c r="O368" s="7">
        <f>IFERROR(INDEX('Master data'!$B$2:$CL$999,MATCH($B368,'Master data'!$A$2:$A$999,0),MATCH(O$1,'Master data'!$B$1:$CL$1,0)),"")</f>
        <v>0</v>
      </c>
      <c r="P368" s="5">
        <f>IFERROR(INDEX('Master data'!$B$2:$CL$999,MATCH($B368,'Master data'!$A$2:$A$999,0),MATCH(P$1,'Master data'!$B$1:$CL$1,0)),"")</f>
        <v>2995000</v>
      </c>
      <c r="Q368" s="5">
        <f>IFERROR(INDEX('Master data'!$B$2:$CL$999,MATCH($B368,'Master data'!$A$2:$A$999,0),MATCH(Q$1,'Master data'!$B$1:$CL$1,0)),"")</f>
        <v>2995000</v>
      </c>
    </row>
    <row r="369" spans="1:17" x14ac:dyDescent="0.3">
      <c r="A369">
        <f t="shared" si="5"/>
        <v>367</v>
      </c>
      <c r="B369" t="str">
        <f>IF('Master data'!A369="","",'Master data'!A369)</f>
        <v>Michael Krmencik</v>
      </c>
      <c r="C369" t="str">
        <f>IFERROR(INDEX('Master data'!$B$2:$CL$999,MATCH($B369,'Master data'!$A$2:$A$999,0),MATCH(C$1,'Master data'!$B$1:$CL$1,0)),"")</f>
        <v>Czech Republic</v>
      </c>
      <c r="D369" t="str">
        <f>IFERROR(INDEX('Master data'!$B$2:$CL$999,MATCH($B369,'Master data'!$A$2:$A$999,0),MATCH(D$1,'Master data'!$B$1:$CL$1,0)),"")</f>
        <v>Striker</v>
      </c>
      <c r="E369" s="5">
        <f>IFERROR(INDEX('Master data'!$B$2:$CL$999,MATCH($B369,'Master data'!$A$2:$A$999,0),MATCH(E$1,'Master data'!$B$1:$CL$1,0)),"")</f>
        <v>2542000</v>
      </c>
      <c r="F369" s="7">
        <f>IFERROR(INDEX('Master data'!$B$2:$CL$999,MATCH($B369,'Master data'!$A$2:$A$999,0),MATCH(F$1,'Master data'!$B$1:$CL$1,0)),"")</f>
        <v>-5000</v>
      </c>
      <c r="G369" s="7">
        <f>IFERROR(INDEX('Master data'!$B$2:$CL$999,MATCH($B369,'Master data'!$A$2:$A$999,0),MATCH(G$1,'Master data'!$B$1:$CL$1,0)),"")</f>
        <v>-5000</v>
      </c>
      <c r="H369" s="7">
        <f>IFERROR(INDEX('Master data'!$B$2:$CL$999,MATCH($B369,'Master data'!$A$2:$A$999,0),MATCH(H$1,'Master data'!$B$1:$CL$1,0)),"")</f>
        <v>0</v>
      </c>
      <c r="I369" s="7">
        <f>IFERROR(INDEX('Master data'!$B$2:$CL$999,MATCH($B369,'Master data'!$A$2:$A$999,0),MATCH(I$1,'Master data'!$B$1:$CL$1,0)),"")</f>
        <v>-5000</v>
      </c>
      <c r="J369" s="7">
        <f>IFERROR(INDEX('Master data'!$B$2:$CL$999,MATCH($B369,'Master data'!$A$2:$A$999,0),MATCH(J$1,'Master data'!$B$1:$CL$1,0)),"")</f>
        <v>-5000</v>
      </c>
      <c r="K369" s="7">
        <f>IFERROR(INDEX('Master data'!$B$2:$CL$999,MATCH($B369,'Master data'!$A$2:$A$999,0),MATCH(K$1,'Master data'!$B$1:$CL$1,0)),"")</f>
        <v>0</v>
      </c>
      <c r="L369" s="7">
        <f>IFERROR(INDEX('Master data'!$B$2:$CL$999,MATCH($B369,'Master data'!$A$2:$A$999,0),MATCH(L$1,'Master data'!$B$1:$CL$1,0)),"")</f>
        <v>0</v>
      </c>
      <c r="M369" s="5">
        <f>IFERROR(INDEX('Master data'!$B$2:$CL$999,MATCH($B369,'Master data'!$A$2:$A$999,0),MATCH(M$1,'Master data'!$B$1:$CL$1,0)),"")</f>
        <v>-10802.469135802468</v>
      </c>
      <c r="N369" s="28">
        <f>IFERROR(INDEX('Master data'!$B$2:$CL$999,MATCH($B369,'Master data'!$A$2:$A$999,0),MATCH(N$1,'Master data'!$B$1:$CL$1,0)),"")</f>
        <v>-4.0000000000000001E-3</v>
      </c>
      <c r="O369" s="7">
        <f>IFERROR(INDEX('Master data'!$B$2:$CL$999,MATCH($B369,'Master data'!$A$2:$A$999,0),MATCH(O$1,'Master data'!$B$1:$CL$1,0)),"")</f>
        <v>0</v>
      </c>
      <c r="P369" s="5">
        <f>IFERROR(INDEX('Master data'!$B$2:$CL$999,MATCH($B369,'Master data'!$A$2:$A$999,0),MATCH(P$1,'Master data'!$B$1:$CL$1,0)),"")</f>
        <v>2542000</v>
      </c>
      <c r="Q369" s="5">
        <f>IFERROR(INDEX('Master data'!$B$2:$CL$999,MATCH($B369,'Master data'!$A$2:$A$999,0),MATCH(Q$1,'Master data'!$B$1:$CL$1,0)),"")</f>
        <v>2542000</v>
      </c>
    </row>
    <row r="370" spans="1:17" x14ac:dyDescent="0.3">
      <c r="A370">
        <f t="shared" si="5"/>
        <v>368</v>
      </c>
      <c r="B370" t="str">
        <f>IF('Master data'!A370="","",'Master data'!A370)</f>
        <v>Mert Günok</v>
      </c>
      <c r="C370" t="str">
        <f>IFERROR(INDEX('Master data'!$B$2:$CL$999,MATCH($B370,'Master data'!$A$2:$A$999,0),MATCH(C$1,'Master data'!$B$1:$CL$1,0)),"")</f>
        <v>Turkey</v>
      </c>
      <c r="D370" t="str">
        <f>IFERROR(INDEX('Master data'!$B$2:$CL$999,MATCH($B370,'Master data'!$A$2:$A$999,0),MATCH(D$1,'Master data'!$B$1:$CL$1,0)),"")</f>
        <v>Goalkeeper</v>
      </c>
      <c r="E370" s="5">
        <f>IFERROR(INDEX('Master data'!$B$2:$CL$999,MATCH($B370,'Master data'!$A$2:$A$999,0),MATCH(E$1,'Master data'!$B$1:$CL$1,0)),"")</f>
        <v>3495000</v>
      </c>
      <c r="F370" s="7">
        <f>IFERROR(INDEX('Master data'!$B$2:$CL$999,MATCH($B370,'Master data'!$A$2:$A$999,0),MATCH(F$1,'Master data'!$B$1:$CL$1,0)),"")</f>
        <v>34040.107226880966</v>
      </c>
      <c r="G370" s="7">
        <f>IFERROR(INDEX('Master data'!$B$2:$CL$999,MATCH($B370,'Master data'!$A$2:$A$999,0),MATCH(G$1,'Master data'!$B$1:$CL$1,0)),"")</f>
        <v>27205.851171040231</v>
      </c>
      <c r="H370" s="7">
        <f>IFERROR(INDEX('Master data'!$B$2:$CL$999,MATCH($B370,'Master data'!$A$2:$A$999,0),MATCH(H$1,'Master data'!$B$1:$CL$1,0)),"")</f>
        <v>0</v>
      </c>
      <c r="I370" s="7">
        <f>IFERROR(INDEX('Master data'!$B$2:$CL$999,MATCH($B370,'Master data'!$A$2:$A$999,0),MATCH(I$1,'Master data'!$B$1:$CL$1,0)),"")</f>
        <v>-5000</v>
      </c>
      <c r="J370" s="7">
        <f>IFERROR(INDEX('Master data'!$B$2:$CL$999,MATCH($B370,'Master data'!$A$2:$A$999,0),MATCH(J$1,'Master data'!$B$1:$CL$1,0)),"")</f>
        <v>-5000</v>
      </c>
      <c r="K370" s="7">
        <f>IFERROR(INDEX('Master data'!$B$2:$CL$999,MATCH($B370,'Master data'!$A$2:$A$999,0),MATCH(K$1,'Master data'!$B$1:$CL$1,0)),"")</f>
        <v>0</v>
      </c>
      <c r="L370" s="7">
        <f>IFERROR(INDEX('Master data'!$B$2:$CL$999,MATCH($B370,'Master data'!$A$2:$A$999,0),MATCH(L$1,'Master data'!$B$1:$CL$1,0)),"")</f>
        <v>0</v>
      </c>
      <c r="M370" s="5">
        <f>IFERROR(INDEX('Master data'!$B$2:$CL$999,MATCH($B370,'Master data'!$A$2:$A$999,0),MATCH(M$1,'Master data'!$B$1:$CL$1,0)),"")</f>
        <v>49708.205538438648</v>
      </c>
      <c r="N370" s="28">
        <f>IFERROR(INDEX('Master data'!$B$2:$CL$999,MATCH($B370,'Master data'!$A$2:$A$999,0),MATCH(N$1,'Master data'!$B$1:$CL$1,0)),"")</f>
        <v>1.4E-2</v>
      </c>
      <c r="O370" s="7">
        <f>IFERROR(INDEX('Master data'!$B$2:$CL$999,MATCH($B370,'Master data'!$A$2:$A$999,0),MATCH(O$1,'Master data'!$B$1:$CL$1,0)),"")</f>
        <v>0</v>
      </c>
      <c r="P370" s="5">
        <f>IFERROR(INDEX('Master data'!$B$2:$CL$999,MATCH($B370,'Master data'!$A$2:$A$999,0),MATCH(P$1,'Master data'!$B$1:$CL$1,0)),"")</f>
        <v>3495000</v>
      </c>
      <c r="Q370" s="5">
        <f>IFERROR(INDEX('Master data'!$B$2:$CL$999,MATCH($B370,'Master data'!$A$2:$A$999,0),MATCH(Q$1,'Master data'!$B$1:$CL$1,0)),"")</f>
        <v>3495000</v>
      </c>
    </row>
    <row r="371" spans="1:17" x14ac:dyDescent="0.3">
      <c r="A371">
        <f t="shared" si="5"/>
        <v>369</v>
      </c>
      <c r="B371" t="str">
        <f>IF('Master data'!A371="","",'Master data'!A371)</f>
        <v>Altay Bayındır</v>
      </c>
      <c r="C371" t="str">
        <f>IFERROR(INDEX('Master data'!$B$2:$CL$999,MATCH($B371,'Master data'!$A$2:$A$999,0),MATCH(C$1,'Master data'!$B$1:$CL$1,0)),"")</f>
        <v>Turkey</v>
      </c>
      <c r="D371" t="str">
        <f>IFERROR(INDEX('Master data'!$B$2:$CL$999,MATCH($B371,'Master data'!$A$2:$A$999,0),MATCH(D$1,'Master data'!$B$1:$CL$1,0)),"")</f>
        <v>Goalkeeper</v>
      </c>
      <c r="E371" s="5">
        <f>IFERROR(INDEX('Master data'!$B$2:$CL$999,MATCH($B371,'Master data'!$A$2:$A$999,0),MATCH(E$1,'Master data'!$B$1:$CL$1,0)),"")</f>
        <v>3495000</v>
      </c>
      <c r="F371" s="7">
        <f>IFERROR(INDEX('Master data'!$B$2:$CL$999,MATCH($B371,'Master data'!$A$2:$A$999,0),MATCH(F$1,'Master data'!$B$1:$CL$1,0)),"")</f>
        <v>34040.107226880966</v>
      </c>
      <c r="G371" s="7">
        <f>IFERROR(INDEX('Master data'!$B$2:$CL$999,MATCH($B371,'Master data'!$A$2:$A$999,0),MATCH(G$1,'Master data'!$B$1:$CL$1,0)),"")</f>
        <v>27205.851171040231</v>
      </c>
      <c r="H371" s="7">
        <f>IFERROR(INDEX('Master data'!$B$2:$CL$999,MATCH($B371,'Master data'!$A$2:$A$999,0),MATCH(H$1,'Master data'!$B$1:$CL$1,0)),"")</f>
        <v>0</v>
      </c>
      <c r="I371" s="7">
        <f>IFERROR(INDEX('Master data'!$B$2:$CL$999,MATCH($B371,'Master data'!$A$2:$A$999,0),MATCH(I$1,'Master data'!$B$1:$CL$1,0)),"")</f>
        <v>-5000</v>
      </c>
      <c r="J371" s="7">
        <f>IFERROR(INDEX('Master data'!$B$2:$CL$999,MATCH($B371,'Master data'!$A$2:$A$999,0),MATCH(J$1,'Master data'!$B$1:$CL$1,0)),"")</f>
        <v>-5000</v>
      </c>
      <c r="K371" s="7">
        <f>IFERROR(INDEX('Master data'!$B$2:$CL$999,MATCH($B371,'Master data'!$A$2:$A$999,0),MATCH(K$1,'Master data'!$B$1:$CL$1,0)),"")</f>
        <v>0</v>
      </c>
      <c r="L371" s="7">
        <f>IFERROR(INDEX('Master data'!$B$2:$CL$999,MATCH($B371,'Master data'!$A$2:$A$999,0),MATCH(L$1,'Master data'!$B$1:$CL$1,0)),"")</f>
        <v>0</v>
      </c>
      <c r="M371" s="5">
        <f>IFERROR(INDEX('Master data'!$B$2:$CL$999,MATCH($B371,'Master data'!$A$2:$A$999,0),MATCH(M$1,'Master data'!$B$1:$CL$1,0)),"")</f>
        <v>49708.205538438648</v>
      </c>
      <c r="N371" s="28">
        <f>IFERROR(INDEX('Master data'!$B$2:$CL$999,MATCH($B371,'Master data'!$A$2:$A$999,0),MATCH(N$1,'Master data'!$B$1:$CL$1,0)),"")</f>
        <v>1.4E-2</v>
      </c>
      <c r="O371" s="7">
        <f>IFERROR(INDEX('Master data'!$B$2:$CL$999,MATCH($B371,'Master data'!$A$2:$A$999,0),MATCH(O$1,'Master data'!$B$1:$CL$1,0)),"")</f>
        <v>0</v>
      </c>
      <c r="P371" s="5">
        <f>IFERROR(INDEX('Master data'!$B$2:$CL$999,MATCH($B371,'Master data'!$A$2:$A$999,0),MATCH(P$1,'Master data'!$B$1:$CL$1,0)),"")</f>
        <v>3495000</v>
      </c>
      <c r="Q371" s="5">
        <f>IFERROR(INDEX('Master data'!$B$2:$CL$999,MATCH($B371,'Master data'!$A$2:$A$999,0),MATCH(Q$1,'Master data'!$B$1:$CL$1,0)),"")</f>
        <v>3495000</v>
      </c>
    </row>
    <row r="372" spans="1:17" x14ac:dyDescent="0.3">
      <c r="A372">
        <f t="shared" si="5"/>
        <v>370</v>
      </c>
      <c r="B372" t="str">
        <f>IF('Master data'!A372="","",'Master data'!A372)</f>
        <v>Ugurcan Cakir</v>
      </c>
      <c r="C372" t="str">
        <f>IFERROR(INDEX('Master data'!$B$2:$CL$999,MATCH($B372,'Master data'!$A$2:$A$999,0),MATCH(C$1,'Master data'!$B$1:$CL$1,0)),"")</f>
        <v>Turkey</v>
      </c>
      <c r="D372" t="str">
        <f>IFERROR(INDEX('Master data'!$B$2:$CL$999,MATCH($B372,'Master data'!$A$2:$A$999,0),MATCH(D$1,'Master data'!$B$1:$CL$1,0)),"")</f>
        <v>Goalkeeper</v>
      </c>
      <c r="E372" s="5">
        <f>IFERROR(INDEX('Master data'!$B$2:$CL$999,MATCH($B372,'Master data'!$A$2:$A$999,0),MATCH(E$1,'Master data'!$B$1:$CL$1,0)),"")</f>
        <v>3998000</v>
      </c>
      <c r="F372" s="7">
        <f>IFERROR(INDEX('Master data'!$B$2:$CL$999,MATCH($B372,'Master data'!$A$2:$A$999,0),MATCH(F$1,'Master data'!$B$1:$CL$1,0)),"")</f>
        <v>56711.291661814845</v>
      </c>
      <c r="G372" s="7">
        <f>IFERROR(INDEX('Master data'!$B$2:$CL$999,MATCH($B372,'Master data'!$A$2:$A$999,0),MATCH(G$1,'Master data'!$B$1:$CL$1,0)),"")</f>
        <v>41134.949386292647</v>
      </c>
      <c r="H372" s="7">
        <f>IFERROR(INDEX('Master data'!$B$2:$CL$999,MATCH($B372,'Master data'!$A$2:$A$999,0),MATCH(H$1,'Master data'!$B$1:$CL$1,0)),"")</f>
        <v>0</v>
      </c>
      <c r="I372" s="7">
        <f>IFERROR(INDEX('Master data'!$B$2:$CL$999,MATCH($B372,'Master data'!$A$2:$A$999,0),MATCH(I$1,'Master data'!$B$1:$CL$1,0)),"")</f>
        <v>-2156.0352940801386</v>
      </c>
      <c r="J372" s="7">
        <f>IFERROR(INDEX('Master data'!$B$2:$CL$999,MATCH($B372,'Master data'!$A$2:$A$999,0),MATCH(J$1,'Master data'!$B$1:$CL$1,0)),"")</f>
        <v>-5000</v>
      </c>
      <c r="K372" s="7">
        <f>IFERROR(INDEX('Master data'!$B$2:$CL$999,MATCH($B372,'Master data'!$A$2:$A$999,0),MATCH(K$1,'Master data'!$B$1:$CL$1,0)),"")</f>
        <v>0</v>
      </c>
      <c r="L372" s="7">
        <f>IFERROR(INDEX('Master data'!$B$2:$CL$999,MATCH($B372,'Master data'!$A$2:$A$999,0),MATCH(L$1,'Master data'!$B$1:$CL$1,0)),"")</f>
        <v>0</v>
      </c>
      <c r="M372" s="5">
        <f>IFERROR(INDEX('Master data'!$B$2:$CL$999,MATCH($B372,'Master data'!$A$2:$A$999,0),MATCH(M$1,'Master data'!$B$1:$CL$1,0)),"")</f>
        <v>82508.111659368908</v>
      </c>
      <c r="N372" s="28">
        <f>IFERROR(INDEX('Master data'!$B$2:$CL$999,MATCH($B372,'Master data'!$A$2:$A$999,0),MATCH(N$1,'Master data'!$B$1:$CL$1,0)),"")</f>
        <v>2.1000000000000001E-2</v>
      </c>
      <c r="O372" s="7">
        <f>IFERROR(INDEX('Master data'!$B$2:$CL$999,MATCH($B372,'Master data'!$A$2:$A$999,0),MATCH(O$1,'Master data'!$B$1:$CL$1,0)),"")</f>
        <v>0</v>
      </c>
      <c r="P372" s="5">
        <f>IFERROR(INDEX('Master data'!$B$2:$CL$999,MATCH($B372,'Master data'!$A$2:$A$999,0),MATCH(P$1,'Master data'!$B$1:$CL$1,0)),"")</f>
        <v>3998000</v>
      </c>
      <c r="Q372" s="5">
        <f>IFERROR(INDEX('Master data'!$B$2:$CL$999,MATCH($B372,'Master data'!$A$2:$A$999,0),MATCH(Q$1,'Master data'!$B$1:$CL$1,0)),"")</f>
        <v>3998000</v>
      </c>
    </row>
    <row r="373" spans="1:17" x14ac:dyDescent="0.3">
      <c r="A373">
        <f t="shared" si="5"/>
        <v>371</v>
      </c>
      <c r="B373" t="str">
        <f>IF('Master data'!A373="","",'Master data'!A373)</f>
        <v xml:space="preserve"> R. Yılmaz</v>
      </c>
      <c r="C373" t="str">
        <f>IFERROR(INDEX('Master data'!$B$2:$CL$999,MATCH($B373,'Master data'!$A$2:$A$999,0),MATCH(C$1,'Master data'!$B$1:$CL$1,0)),"")</f>
        <v>Turkey</v>
      </c>
      <c r="D373" t="str">
        <f>IFERROR(INDEX('Master data'!$B$2:$CL$999,MATCH($B373,'Master data'!$A$2:$A$999,0),MATCH(D$1,'Master data'!$B$1:$CL$1,0)),"")</f>
        <v>Defense</v>
      </c>
      <c r="E373" s="5">
        <f>IFERROR(INDEX('Master data'!$B$2:$CL$999,MATCH($B373,'Master data'!$A$2:$A$999,0),MATCH(E$1,'Master data'!$B$1:$CL$1,0)),"")</f>
        <v>2495000</v>
      </c>
      <c r="F373" s="7">
        <f>IFERROR(INDEX('Master data'!$B$2:$CL$999,MATCH($B373,'Master data'!$A$2:$A$999,0),MATCH(F$1,'Master data'!$B$1:$CL$1,0)),"")</f>
        <v>14785.129241570045</v>
      </c>
      <c r="G373" s="7">
        <f>IFERROR(INDEX('Master data'!$B$2:$CL$999,MATCH($B373,'Master data'!$A$2:$A$999,0),MATCH(G$1,'Master data'!$B$1:$CL$1,0)),"")</f>
        <v>6681.4159292035401</v>
      </c>
      <c r="H373" s="7">
        <f>IFERROR(INDEX('Master data'!$B$2:$CL$999,MATCH($B373,'Master data'!$A$2:$A$999,0),MATCH(H$1,'Master data'!$B$1:$CL$1,0)),"")</f>
        <v>0</v>
      </c>
      <c r="I373" s="7">
        <f>IFERROR(INDEX('Master data'!$B$2:$CL$999,MATCH($B373,'Master data'!$A$2:$A$999,0),MATCH(I$1,'Master data'!$B$1:$CL$1,0)),"")</f>
        <v>-5000</v>
      </c>
      <c r="J373" s="7">
        <f>IFERROR(INDEX('Master data'!$B$2:$CL$999,MATCH($B373,'Master data'!$A$2:$A$999,0),MATCH(J$1,'Master data'!$B$1:$CL$1,0)),"")</f>
        <v>-5000</v>
      </c>
      <c r="K373" s="7">
        <f>IFERROR(INDEX('Master data'!$B$2:$CL$999,MATCH($B373,'Master data'!$A$2:$A$999,0),MATCH(K$1,'Master data'!$B$1:$CL$1,0)),"")</f>
        <v>0</v>
      </c>
      <c r="L373" s="7">
        <f>IFERROR(INDEX('Master data'!$B$2:$CL$999,MATCH($B373,'Master data'!$A$2:$A$999,0),MATCH(L$1,'Master data'!$B$1:$CL$1,0)),"")</f>
        <v>0</v>
      </c>
      <c r="M373" s="5">
        <f>IFERROR(INDEX('Master data'!$B$2:$CL$999,MATCH($B373,'Master data'!$A$2:$A$999,0),MATCH(M$1,'Master data'!$B$1:$CL$1,0)),"")</f>
        <v>16770.270725236602</v>
      </c>
      <c r="N373" s="28">
        <f>IFERROR(INDEX('Master data'!$B$2:$CL$999,MATCH($B373,'Master data'!$A$2:$A$999,0),MATCH(N$1,'Master data'!$B$1:$CL$1,0)),"")</f>
        <v>7.0000000000000001E-3</v>
      </c>
      <c r="O373" s="7">
        <f>IFERROR(INDEX('Master data'!$B$2:$CL$999,MATCH($B373,'Master data'!$A$2:$A$999,0),MATCH(O$1,'Master data'!$B$1:$CL$1,0)),"")</f>
        <v>0</v>
      </c>
      <c r="P373" s="5">
        <f>IFERROR(INDEX('Master data'!$B$2:$CL$999,MATCH($B373,'Master data'!$A$2:$A$999,0),MATCH(P$1,'Master data'!$B$1:$CL$1,0)),"")</f>
        <v>2495000</v>
      </c>
      <c r="Q373" s="5">
        <f>IFERROR(INDEX('Master data'!$B$2:$CL$999,MATCH($B373,'Master data'!$A$2:$A$999,0),MATCH(Q$1,'Master data'!$B$1:$CL$1,0)),"")</f>
        <v>2495000</v>
      </c>
    </row>
    <row r="374" spans="1:17" x14ac:dyDescent="0.3">
      <c r="A374">
        <f t="shared" si="5"/>
        <v>372</v>
      </c>
      <c r="B374" t="str">
        <f>IF('Master data'!A374="","",'Master data'!A374)</f>
        <v>Umut Meraş</v>
      </c>
      <c r="C374" t="str">
        <f>IFERROR(INDEX('Master data'!$B$2:$CL$999,MATCH($B374,'Master data'!$A$2:$A$999,0),MATCH(C$1,'Master data'!$B$1:$CL$1,0)),"")</f>
        <v>Turkey</v>
      </c>
      <c r="D374" t="str">
        <f>IFERROR(INDEX('Master data'!$B$2:$CL$999,MATCH($B374,'Master data'!$A$2:$A$999,0),MATCH(D$1,'Master data'!$B$1:$CL$1,0)),"")</f>
        <v>Defense</v>
      </c>
      <c r="E374" s="5">
        <f>IFERROR(INDEX('Master data'!$B$2:$CL$999,MATCH($B374,'Master data'!$A$2:$A$999,0),MATCH(E$1,'Master data'!$B$1:$CL$1,0)),"")</f>
        <v>2468000</v>
      </c>
      <c r="F374" s="7">
        <f>IFERROR(INDEX('Master data'!$B$2:$CL$999,MATCH($B374,'Master data'!$A$2:$A$999,0),MATCH(F$1,'Master data'!$B$1:$CL$1,0)),"")</f>
        <v>63514.309465228842</v>
      </c>
      <c r="G374" s="7">
        <f>IFERROR(INDEX('Master data'!$B$2:$CL$999,MATCH($B374,'Master data'!$A$2:$A$999,0),MATCH(G$1,'Master data'!$B$1:$CL$1,0)),"")</f>
        <v>46845.879156999625</v>
      </c>
      <c r="H374" s="7">
        <f>IFERROR(INDEX('Master data'!$B$2:$CL$999,MATCH($B374,'Master data'!$A$2:$A$999,0),MATCH(H$1,'Master data'!$B$1:$CL$1,0)),"")</f>
        <v>0</v>
      </c>
      <c r="I374" s="7">
        <f>IFERROR(INDEX('Master data'!$B$2:$CL$999,MATCH($B374,'Master data'!$A$2:$A$999,0),MATCH(I$1,'Master data'!$B$1:$CL$1,0)),"")</f>
        <v>9106.1176665133917</v>
      </c>
      <c r="J374" s="7">
        <f>IFERROR(INDEX('Master data'!$B$2:$CL$999,MATCH($B374,'Master data'!$A$2:$A$999,0),MATCH(J$1,'Master data'!$B$1:$CL$1,0)),"")</f>
        <v>-5000</v>
      </c>
      <c r="K374" s="7">
        <f>IFERROR(INDEX('Master data'!$B$2:$CL$999,MATCH($B374,'Master data'!$A$2:$A$999,0),MATCH(K$1,'Master data'!$B$1:$CL$1,0)),"")</f>
        <v>0</v>
      </c>
      <c r="L374" s="7">
        <f>IFERROR(INDEX('Master data'!$B$2:$CL$999,MATCH($B374,'Master data'!$A$2:$A$999,0),MATCH(L$1,'Master data'!$B$1:$CL$1,0)),"")</f>
        <v>0</v>
      </c>
      <c r="M374" s="5">
        <f>IFERROR(INDEX('Master data'!$B$2:$CL$999,MATCH($B374,'Master data'!$A$2:$A$999,0),MATCH(M$1,'Master data'!$B$1:$CL$1,0)),"")</f>
        <v>96455.350187133779</v>
      </c>
      <c r="N374" s="28">
        <f>IFERROR(INDEX('Master data'!$B$2:$CL$999,MATCH($B374,'Master data'!$A$2:$A$999,0),MATCH(N$1,'Master data'!$B$1:$CL$1,0)),"")</f>
        <v>3.9E-2</v>
      </c>
      <c r="O374" s="7">
        <f>IFERROR(INDEX('Master data'!$B$2:$CL$999,MATCH($B374,'Master data'!$A$2:$A$999,0),MATCH(O$1,'Master data'!$B$1:$CL$1,0)),"")</f>
        <v>0</v>
      </c>
      <c r="P374" s="5">
        <f>IFERROR(INDEX('Master data'!$B$2:$CL$999,MATCH($B374,'Master data'!$A$2:$A$999,0),MATCH(P$1,'Master data'!$B$1:$CL$1,0)),"")</f>
        <v>2468000</v>
      </c>
      <c r="Q374" s="5">
        <f>IFERROR(INDEX('Master data'!$B$2:$CL$999,MATCH($B374,'Master data'!$A$2:$A$999,0),MATCH(Q$1,'Master data'!$B$1:$CL$1,0)),"")</f>
        <v>2468000</v>
      </c>
    </row>
    <row r="375" spans="1:17" x14ac:dyDescent="0.3">
      <c r="A375">
        <f t="shared" si="5"/>
        <v>373</v>
      </c>
      <c r="B375" t="str">
        <f>IF('Master data'!A375="","",'Master data'!A375)</f>
        <v>Mert Müldür</v>
      </c>
      <c r="C375" t="str">
        <f>IFERROR(INDEX('Master data'!$B$2:$CL$999,MATCH($B375,'Master data'!$A$2:$A$999,0),MATCH(C$1,'Master data'!$B$1:$CL$1,0)),"")</f>
        <v>Turkey</v>
      </c>
      <c r="D375" t="str">
        <f>IFERROR(INDEX('Master data'!$B$2:$CL$999,MATCH($B375,'Master data'!$A$2:$A$999,0),MATCH(D$1,'Master data'!$B$1:$CL$1,0)),"")</f>
        <v>Defense</v>
      </c>
      <c r="E375" s="5">
        <f>IFERROR(INDEX('Master data'!$B$2:$CL$999,MATCH($B375,'Master data'!$A$2:$A$999,0),MATCH(E$1,'Master data'!$B$1:$CL$1,0)),"")</f>
        <v>1995000</v>
      </c>
      <c r="F375" s="7">
        <f>IFERROR(INDEX('Master data'!$B$2:$CL$999,MATCH($B375,'Master data'!$A$2:$A$999,0),MATCH(F$1,'Master data'!$B$1:$CL$1,0)),"")</f>
        <v>14785.129241570045</v>
      </c>
      <c r="G375" s="7">
        <f>IFERROR(INDEX('Master data'!$B$2:$CL$999,MATCH($B375,'Master data'!$A$2:$A$999,0),MATCH(G$1,'Master data'!$B$1:$CL$1,0)),"")</f>
        <v>6681.4159292035401</v>
      </c>
      <c r="H375" s="7">
        <f>IFERROR(INDEX('Master data'!$B$2:$CL$999,MATCH($B375,'Master data'!$A$2:$A$999,0),MATCH(H$1,'Master data'!$B$1:$CL$1,0)),"")</f>
        <v>0</v>
      </c>
      <c r="I375" s="7">
        <f>IFERROR(INDEX('Master data'!$B$2:$CL$999,MATCH($B375,'Master data'!$A$2:$A$999,0),MATCH(I$1,'Master data'!$B$1:$CL$1,0)),"")</f>
        <v>-5000</v>
      </c>
      <c r="J375" s="7">
        <f>IFERROR(INDEX('Master data'!$B$2:$CL$999,MATCH($B375,'Master data'!$A$2:$A$999,0),MATCH(J$1,'Master data'!$B$1:$CL$1,0)),"")</f>
        <v>-5000</v>
      </c>
      <c r="K375" s="7">
        <f>IFERROR(INDEX('Master data'!$B$2:$CL$999,MATCH($B375,'Master data'!$A$2:$A$999,0),MATCH(K$1,'Master data'!$B$1:$CL$1,0)),"")</f>
        <v>0</v>
      </c>
      <c r="L375" s="7">
        <f>IFERROR(INDEX('Master data'!$B$2:$CL$999,MATCH($B375,'Master data'!$A$2:$A$999,0),MATCH(L$1,'Master data'!$B$1:$CL$1,0)),"")</f>
        <v>0</v>
      </c>
      <c r="M375" s="5">
        <f>IFERROR(INDEX('Master data'!$B$2:$CL$999,MATCH($B375,'Master data'!$A$2:$A$999,0),MATCH(M$1,'Master data'!$B$1:$CL$1,0)),"")</f>
        <v>16770.270725236602</v>
      </c>
      <c r="N375" s="28">
        <f>IFERROR(INDEX('Master data'!$B$2:$CL$999,MATCH($B375,'Master data'!$A$2:$A$999,0),MATCH(N$1,'Master data'!$B$1:$CL$1,0)),"")</f>
        <v>8.0000000000000002E-3</v>
      </c>
      <c r="O375" s="7">
        <f>IFERROR(INDEX('Master data'!$B$2:$CL$999,MATCH($B375,'Master data'!$A$2:$A$999,0),MATCH(O$1,'Master data'!$B$1:$CL$1,0)),"")</f>
        <v>0</v>
      </c>
      <c r="P375" s="5">
        <f>IFERROR(INDEX('Master data'!$B$2:$CL$999,MATCH($B375,'Master data'!$A$2:$A$999,0),MATCH(P$1,'Master data'!$B$1:$CL$1,0)),"")</f>
        <v>1995000</v>
      </c>
      <c r="Q375" s="5">
        <f>IFERROR(INDEX('Master data'!$B$2:$CL$999,MATCH($B375,'Master data'!$A$2:$A$999,0),MATCH(Q$1,'Master data'!$B$1:$CL$1,0)),"")</f>
        <v>1995000</v>
      </c>
    </row>
    <row r="376" spans="1:17" x14ac:dyDescent="0.3">
      <c r="A376">
        <f t="shared" si="5"/>
        <v>374</v>
      </c>
      <c r="B376" t="str">
        <f>IF('Master data'!A376="","",'Master data'!A376)</f>
        <v>Abdülkadir Ömür</v>
      </c>
      <c r="C376" t="str">
        <f>IFERROR(INDEX('Master data'!$B$2:$CL$999,MATCH($B376,'Master data'!$A$2:$A$999,0),MATCH(C$1,'Master data'!$B$1:$CL$1,0)),"")</f>
        <v>Turkey</v>
      </c>
      <c r="D376" t="str">
        <f>IFERROR(INDEX('Master data'!$B$2:$CL$999,MATCH($B376,'Master data'!$A$2:$A$999,0),MATCH(D$1,'Master data'!$B$1:$CL$1,0)),"")</f>
        <v>Striker</v>
      </c>
      <c r="E376" s="5">
        <f>IFERROR(INDEX('Master data'!$B$2:$CL$999,MATCH($B376,'Master data'!$A$2:$A$999,0),MATCH(E$1,'Master data'!$B$1:$CL$1,0)),"")</f>
        <v>2995000</v>
      </c>
      <c r="F376" s="7">
        <f>IFERROR(INDEX('Master data'!$B$2:$CL$999,MATCH($B376,'Master data'!$A$2:$A$999,0),MATCH(F$1,'Master data'!$B$1:$CL$1,0)),"")</f>
        <v>-5000</v>
      </c>
      <c r="G376" s="7">
        <f>IFERROR(INDEX('Master data'!$B$2:$CL$999,MATCH($B376,'Master data'!$A$2:$A$999,0),MATCH(G$1,'Master data'!$B$1:$CL$1,0)),"")</f>
        <v>-5000</v>
      </c>
      <c r="H376" s="7">
        <f>IFERROR(INDEX('Master data'!$B$2:$CL$999,MATCH($B376,'Master data'!$A$2:$A$999,0),MATCH(H$1,'Master data'!$B$1:$CL$1,0)),"")</f>
        <v>0</v>
      </c>
      <c r="I376" s="7">
        <f>IFERROR(INDEX('Master data'!$B$2:$CL$999,MATCH($B376,'Master data'!$A$2:$A$999,0),MATCH(I$1,'Master data'!$B$1:$CL$1,0)),"")</f>
        <v>-5000</v>
      </c>
      <c r="J376" s="7">
        <f>IFERROR(INDEX('Master data'!$B$2:$CL$999,MATCH($B376,'Master data'!$A$2:$A$999,0),MATCH(J$1,'Master data'!$B$1:$CL$1,0)),"")</f>
        <v>-5000</v>
      </c>
      <c r="K376" s="7">
        <f>IFERROR(INDEX('Master data'!$B$2:$CL$999,MATCH($B376,'Master data'!$A$2:$A$999,0),MATCH(K$1,'Master data'!$B$1:$CL$1,0)),"")</f>
        <v>0</v>
      </c>
      <c r="L376" s="7">
        <f>IFERROR(INDEX('Master data'!$B$2:$CL$999,MATCH($B376,'Master data'!$A$2:$A$999,0),MATCH(L$1,'Master data'!$B$1:$CL$1,0)),"")</f>
        <v>0</v>
      </c>
      <c r="M376" s="5">
        <f>IFERROR(INDEX('Master data'!$B$2:$CL$999,MATCH($B376,'Master data'!$A$2:$A$999,0),MATCH(M$1,'Master data'!$B$1:$CL$1,0)),"")</f>
        <v>-10802.469135802468</v>
      </c>
      <c r="N376" s="28">
        <f>IFERROR(INDEX('Master data'!$B$2:$CL$999,MATCH($B376,'Master data'!$A$2:$A$999,0),MATCH(N$1,'Master data'!$B$1:$CL$1,0)),"")</f>
        <v>-4.0000000000000001E-3</v>
      </c>
      <c r="O376" s="7">
        <f>IFERROR(INDEX('Master data'!$B$2:$CL$999,MATCH($B376,'Master data'!$A$2:$A$999,0),MATCH(O$1,'Master data'!$B$1:$CL$1,0)),"")</f>
        <v>0</v>
      </c>
      <c r="P376" s="5">
        <f>IFERROR(INDEX('Master data'!$B$2:$CL$999,MATCH($B376,'Master data'!$A$2:$A$999,0),MATCH(P$1,'Master data'!$B$1:$CL$1,0)),"")</f>
        <v>2995000</v>
      </c>
      <c r="Q376" s="5">
        <f>IFERROR(INDEX('Master data'!$B$2:$CL$999,MATCH($B376,'Master data'!$A$2:$A$999,0),MATCH(Q$1,'Master data'!$B$1:$CL$1,0)),"")</f>
        <v>2995000</v>
      </c>
    </row>
    <row r="377" spans="1:17" x14ac:dyDescent="0.3">
      <c r="A377">
        <f t="shared" si="5"/>
        <v>375</v>
      </c>
      <c r="B377" t="str">
        <f>IF('Master data'!A377="","",'Master data'!A377)</f>
        <v>Dorukhan Toköz</v>
      </c>
      <c r="C377" t="str">
        <f>IFERROR(INDEX('Master data'!$B$2:$CL$999,MATCH($B377,'Master data'!$A$2:$A$999,0),MATCH(C$1,'Master data'!$B$1:$CL$1,0)),"")</f>
        <v>Turkey</v>
      </c>
      <c r="D377" t="str">
        <f>IFERROR(INDEX('Master data'!$B$2:$CL$999,MATCH($B377,'Master data'!$A$2:$A$999,0),MATCH(D$1,'Master data'!$B$1:$CL$1,0)),"")</f>
        <v>Midfield</v>
      </c>
      <c r="E377" s="5">
        <f>IFERROR(INDEX('Master data'!$B$2:$CL$999,MATCH($B377,'Master data'!$A$2:$A$999,0),MATCH(E$1,'Master data'!$B$1:$CL$1,0)),"")</f>
        <v>2495000</v>
      </c>
      <c r="F377" s="7">
        <f>IFERROR(INDEX('Master data'!$B$2:$CL$999,MATCH($B377,'Master data'!$A$2:$A$999,0),MATCH(F$1,'Master data'!$B$1:$CL$1,0)),"")</f>
        <v>-5000</v>
      </c>
      <c r="G377" s="7">
        <f>IFERROR(INDEX('Master data'!$B$2:$CL$999,MATCH($B377,'Master data'!$A$2:$A$999,0),MATCH(G$1,'Master data'!$B$1:$CL$1,0)),"")</f>
        <v>-5000</v>
      </c>
      <c r="H377" s="7">
        <f>IFERROR(INDEX('Master data'!$B$2:$CL$999,MATCH($B377,'Master data'!$A$2:$A$999,0),MATCH(H$1,'Master data'!$B$1:$CL$1,0)),"")</f>
        <v>0</v>
      </c>
      <c r="I377" s="7">
        <f>IFERROR(INDEX('Master data'!$B$2:$CL$999,MATCH($B377,'Master data'!$A$2:$A$999,0),MATCH(I$1,'Master data'!$B$1:$CL$1,0)),"")</f>
        <v>-5000</v>
      </c>
      <c r="J377" s="7">
        <f>IFERROR(INDEX('Master data'!$B$2:$CL$999,MATCH($B377,'Master data'!$A$2:$A$999,0),MATCH(J$1,'Master data'!$B$1:$CL$1,0)),"")</f>
        <v>-5000</v>
      </c>
      <c r="K377" s="7">
        <f>IFERROR(INDEX('Master data'!$B$2:$CL$999,MATCH($B377,'Master data'!$A$2:$A$999,0),MATCH(K$1,'Master data'!$B$1:$CL$1,0)),"")</f>
        <v>0</v>
      </c>
      <c r="L377" s="7">
        <f>IFERROR(INDEX('Master data'!$B$2:$CL$999,MATCH($B377,'Master data'!$A$2:$A$999,0),MATCH(L$1,'Master data'!$B$1:$CL$1,0)),"")</f>
        <v>0</v>
      </c>
      <c r="M377" s="5">
        <f>IFERROR(INDEX('Master data'!$B$2:$CL$999,MATCH($B377,'Master data'!$A$2:$A$999,0),MATCH(M$1,'Master data'!$B$1:$CL$1,0)),"")</f>
        <v>-10802.469135802468</v>
      </c>
      <c r="N377" s="28">
        <f>IFERROR(INDEX('Master data'!$B$2:$CL$999,MATCH($B377,'Master data'!$A$2:$A$999,0),MATCH(N$1,'Master data'!$B$1:$CL$1,0)),"")</f>
        <v>-4.0000000000000001E-3</v>
      </c>
      <c r="O377" s="7">
        <f>IFERROR(INDEX('Master data'!$B$2:$CL$999,MATCH($B377,'Master data'!$A$2:$A$999,0),MATCH(O$1,'Master data'!$B$1:$CL$1,0)),"")</f>
        <v>0</v>
      </c>
      <c r="P377" s="5">
        <f>IFERROR(INDEX('Master data'!$B$2:$CL$999,MATCH($B377,'Master data'!$A$2:$A$999,0),MATCH(P$1,'Master data'!$B$1:$CL$1,0)),"")</f>
        <v>2495000</v>
      </c>
      <c r="Q377" s="5">
        <f>IFERROR(INDEX('Master data'!$B$2:$CL$999,MATCH($B377,'Master data'!$A$2:$A$999,0),MATCH(Q$1,'Master data'!$B$1:$CL$1,0)),"")</f>
        <v>2495000</v>
      </c>
    </row>
    <row r="378" spans="1:17" x14ac:dyDescent="0.3">
      <c r="A378">
        <f t="shared" si="5"/>
        <v>376</v>
      </c>
      <c r="B378" t="str">
        <f>IF('Master data'!A378="","",'Master data'!A378)</f>
        <v>Orkun Kökçü</v>
      </c>
      <c r="C378" t="str">
        <f>IFERROR(INDEX('Master data'!$B$2:$CL$999,MATCH($B378,'Master data'!$A$2:$A$999,0),MATCH(C$1,'Master data'!$B$1:$CL$1,0)),"")</f>
        <v>Turkey</v>
      </c>
      <c r="D378" t="str">
        <f>IFERROR(INDEX('Master data'!$B$2:$CL$999,MATCH($B378,'Master data'!$A$2:$A$999,0),MATCH(D$1,'Master data'!$B$1:$CL$1,0)),"")</f>
        <v>Midfield</v>
      </c>
      <c r="E378" s="5">
        <f>IFERROR(INDEX('Master data'!$B$2:$CL$999,MATCH($B378,'Master data'!$A$2:$A$999,0),MATCH(E$1,'Master data'!$B$1:$CL$1,0)),"")</f>
        <v>1995000</v>
      </c>
      <c r="F378" s="7">
        <f>IFERROR(INDEX('Master data'!$B$2:$CL$999,MATCH($B378,'Master data'!$A$2:$A$999,0),MATCH(F$1,'Master data'!$B$1:$CL$1,0)),"")</f>
        <v>-5000</v>
      </c>
      <c r="G378" s="7">
        <f>IFERROR(INDEX('Master data'!$B$2:$CL$999,MATCH($B378,'Master data'!$A$2:$A$999,0),MATCH(G$1,'Master data'!$B$1:$CL$1,0)),"")</f>
        <v>-5000</v>
      </c>
      <c r="H378" s="7">
        <f>IFERROR(INDEX('Master data'!$B$2:$CL$999,MATCH($B378,'Master data'!$A$2:$A$999,0),MATCH(H$1,'Master data'!$B$1:$CL$1,0)),"")</f>
        <v>0</v>
      </c>
      <c r="I378" s="7">
        <f>IFERROR(INDEX('Master data'!$B$2:$CL$999,MATCH($B378,'Master data'!$A$2:$A$999,0),MATCH(I$1,'Master data'!$B$1:$CL$1,0)),"")</f>
        <v>-5000</v>
      </c>
      <c r="J378" s="7">
        <f>IFERROR(INDEX('Master data'!$B$2:$CL$999,MATCH($B378,'Master data'!$A$2:$A$999,0),MATCH(J$1,'Master data'!$B$1:$CL$1,0)),"")</f>
        <v>-5000</v>
      </c>
      <c r="K378" s="7">
        <f>IFERROR(INDEX('Master data'!$B$2:$CL$999,MATCH($B378,'Master data'!$A$2:$A$999,0),MATCH(K$1,'Master data'!$B$1:$CL$1,0)),"")</f>
        <v>0</v>
      </c>
      <c r="L378" s="7">
        <f>IFERROR(INDEX('Master data'!$B$2:$CL$999,MATCH($B378,'Master data'!$A$2:$A$999,0),MATCH(L$1,'Master data'!$B$1:$CL$1,0)),"")</f>
        <v>0</v>
      </c>
      <c r="M378" s="5">
        <f>IFERROR(INDEX('Master data'!$B$2:$CL$999,MATCH($B378,'Master data'!$A$2:$A$999,0),MATCH(M$1,'Master data'!$B$1:$CL$1,0)),"")</f>
        <v>-10802.469135802468</v>
      </c>
      <c r="N378" s="28">
        <f>IFERROR(INDEX('Master data'!$B$2:$CL$999,MATCH($B378,'Master data'!$A$2:$A$999,0),MATCH(N$1,'Master data'!$B$1:$CL$1,0)),"")</f>
        <v>-5.0000000000000001E-3</v>
      </c>
      <c r="O378" s="7">
        <f>IFERROR(INDEX('Master data'!$B$2:$CL$999,MATCH($B378,'Master data'!$A$2:$A$999,0),MATCH(O$1,'Master data'!$B$1:$CL$1,0)),"")</f>
        <v>0</v>
      </c>
      <c r="P378" s="5">
        <f>IFERROR(INDEX('Master data'!$B$2:$CL$999,MATCH($B378,'Master data'!$A$2:$A$999,0),MATCH(P$1,'Master data'!$B$1:$CL$1,0)),"")</f>
        <v>1995000</v>
      </c>
      <c r="Q378" s="5">
        <f>IFERROR(INDEX('Master data'!$B$2:$CL$999,MATCH($B378,'Master data'!$A$2:$A$999,0),MATCH(Q$1,'Master data'!$B$1:$CL$1,0)),"")</f>
        <v>1995000</v>
      </c>
    </row>
    <row r="379" spans="1:17" x14ac:dyDescent="0.3">
      <c r="A379">
        <f t="shared" si="5"/>
        <v>377</v>
      </c>
      <c r="B379" t="str">
        <f>IF('Master data'!A379="","",'Master data'!A379)</f>
        <v>Irfan Can Kahveci</v>
      </c>
      <c r="C379" t="str">
        <f>IFERROR(INDEX('Master data'!$B$2:$CL$999,MATCH($B379,'Master data'!$A$2:$A$999,0),MATCH(C$1,'Master data'!$B$1:$CL$1,0)),"")</f>
        <v>Turkey</v>
      </c>
      <c r="D379" t="str">
        <f>IFERROR(INDEX('Master data'!$B$2:$CL$999,MATCH($B379,'Master data'!$A$2:$A$999,0),MATCH(D$1,'Master data'!$B$1:$CL$1,0)),"")</f>
        <v>Midfield</v>
      </c>
      <c r="E379" s="5">
        <f>IFERROR(INDEX('Master data'!$B$2:$CL$999,MATCH($B379,'Master data'!$A$2:$A$999,0),MATCH(E$1,'Master data'!$B$1:$CL$1,0)),"")</f>
        <v>2976000</v>
      </c>
      <c r="F379" s="7">
        <f>IFERROR(INDEX('Master data'!$B$2:$CL$999,MATCH($B379,'Master data'!$A$2:$A$999,0),MATCH(F$1,'Master data'!$B$1:$CL$1,0)),"")</f>
        <v>27153.605211467762</v>
      </c>
      <c r="G379" s="7">
        <f>IFERROR(INDEX('Master data'!$B$2:$CL$999,MATCH($B379,'Master data'!$A$2:$A$999,0),MATCH(G$1,'Master data'!$B$1:$CL$1,0)),"")</f>
        <v>18498.008315799554</v>
      </c>
      <c r="H379" s="7">
        <f>IFERROR(INDEX('Master data'!$B$2:$CL$999,MATCH($B379,'Master data'!$A$2:$A$999,0),MATCH(H$1,'Master data'!$B$1:$CL$1,0)),"")</f>
        <v>0</v>
      </c>
      <c r="I379" s="7">
        <f>IFERROR(INDEX('Master data'!$B$2:$CL$999,MATCH($B379,'Master data'!$A$2:$A$999,0),MATCH(I$1,'Master data'!$B$1:$CL$1,0)),"")</f>
        <v>-5000</v>
      </c>
      <c r="J379" s="7">
        <f>IFERROR(INDEX('Master data'!$B$2:$CL$999,MATCH($B379,'Master data'!$A$2:$A$999,0),MATCH(J$1,'Master data'!$B$1:$CL$1,0)),"")</f>
        <v>-5000</v>
      </c>
      <c r="K379" s="7">
        <f>IFERROR(INDEX('Master data'!$B$2:$CL$999,MATCH($B379,'Master data'!$A$2:$A$999,0),MATCH(K$1,'Master data'!$B$1:$CL$1,0)),"")</f>
        <v>0</v>
      </c>
      <c r="L379" s="7">
        <f>IFERROR(INDEX('Master data'!$B$2:$CL$999,MATCH($B379,'Master data'!$A$2:$A$999,0),MATCH(L$1,'Master data'!$B$1:$CL$1,0)),"")</f>
        <v>0</v>
      </c>
      <c r="M379" s="5">
        <f>IFERROR(INDEX('Master data'!$B$2:$CL$999,MATCH($B379,'Master data'!$A$2:$A$999,0),MATCH(M$1,'Master data'!$B$1:$CL$1,0)),"")</f>
        <v>37016.474952864992</v>
      </c>
      <c r="N379" s="28">
        <f>IFERROR(INDEX('Master data'!$B$2:$CL$999,MATCH($B379,'Master data'!$A$2:$A$999,0),MATCH(N$1,'Master data'!$B$1:$CL$1,0)),"")</f>
        <v>1.2E-2</v>
      </c>
      <c r="O379" s="7">
        <f>IFERROR(INDEX('Master data'!$B$2:$CL$999,MATCH($B379,'Master data'!$A$2:$A$999,0),MATCH(O$1,'Master data'!$B$1:$CL$1,0)),"")</f>
        <v>0</v>
      </c>
      <c r="P379" s="5">
        <f>IFERROR(INDEX('Master data'!$B$2:$CL$999,MATCH($B379,'Master data'!$A$2:$A$999,0),MATCH(P$1,'Master data'!$B$1:$CL$1,0)),"")</f>
        <v>2976000</v>
      </c>
      <c r="Q379" s="5">
        <f>IFERROR(INDEX('Master data'!$B$2:$CL$999,MATCH($B379,'Master data'!$A$2:$A$999,0),MATCH(Q$1,'Master data'!$B$1:$CL$1,0)),"")</f>
        <v>2976000</v>
      </c>
    </row>
    <row r="380" spans="1:17" x14ac:dyDescent="0.3">
      <c r="A380">
        <f t="shared" si="5"/>
        <v>378</v>
      </c>
      <c r="B380" t="str">
        <f>IF('Master data'!A380="","",'Master data'!A380)</f>
        <v>Yusuf Yazici</v>
      </c>
      <c r="C380" t="str">
        <f>IFERROR(INDEX('Master data'!$B$2:$CL$999,MATCH($B380,'Master data'!$A$2:$A$999,0),MATCH(C$1,'Master data'!$B$1:$CL$1,0)),"")</f>
        <v>Turkey</v>
      </c>
      <c r="D380" t="str">
        <f>IFERROR(INDEX('Master data'!$B$2:$CL$999,MATCH($B380,'Master data'!$A$2:$A$999,0),MATCH(D$1,'Master data'!$B$1:$CL$1,0)),"")</f>
        <v>Striker</v>
      </c>
      <c r="E380" s="5">
        <f>IFERROR(INDEX('Master data'!$B$2:$CL$999,MATCH($B380,'Master data'!$A$2:$A$999,0),MATCH(E$1,'Master data'!$B$1:$CL$1,0)),"")</f>
        <v>3492000</v>
      </c>
      <c r="F380" s="7">
        <f>IFERROR(INDEX('Master data'!$B$2:$CL$999,MATCH($B380,'Master data'!$A$2:$A$999,0),MATCH(F$1,'Master data'!$B$1:$CL$1,0)),"")</f>
        <v>-5000</v>
      </c>
      <c r="G380" s="7">
        <f>IFERROR(INDEX('Master data'!$B$2:$CL$999,MATCH($B380,'Master data'!$A$2:$A$999,0),MATCH(G$1,'Master data'!$B$1:$CL$1,0)),"")</f>
        <v>-5000</v>
      </c>
      <c r="H380" s="7">
        <f>IFERROR(INDEX('Master data'!$B$2:$CL$999,MATCH($B380,'Master data'!$A$2:$A$999,0),MATCH(H$1,'Master data'!$B$1:$CL$1,0)),"")</f>
        <v>0</v>
      </c>
      <c r="I380" s="7">
        <f>IFERROR(INDEX('Master data'!$B$2:$CL$999,MATCH($B380,'Master data'!$A$2:$A$999,0),MATCH(I$1,'Master data'!$B$1:$CL$1,0)),"")</f>
        <v>-5000</v>
      </c>
      <c r="J380" s="7">
        <f>IFERROR(INDEX('Master data'!$B$2:$CL$999,MATCH($B380,'Master data'!$A$2:$A$999,0),MATCH(J$1,'Master data'!$B$1:$CL$1,0)),"")</f>
        <v>-5000</v>
      </c>
      <c r="K380" s="7">
        <f>IFERROR(INDEX('Master data'!$B$2:$CL$999,MATCH($B380,'Master data'!$A$2:$A$999,0),MATCH(K$1,'Master data'!$B$1:$CL$1,0)),"")</f>
        <v>0</v>
      </c>
      <c r="L380" s="7">
        <f>IFERROR(INDEX('Master data'!$B$2:$CL$999,MATCH($B380,'Master data'!$A$2:$A$999,0),MATCH(L$1,'Master data'!$B$1:$CL$1,0)),"")</f>
        <v>0</v>
      </c>
      <c r="M380" s="5">
        <f>IFERROR(INDEX('Master data'!$B$2:$CL$999,MATCH($B380,'Master data'!$A$2:$A$999,0),MATCH(M$1,'Master data'!$B$1:$CL$1,0)),"")</f>
        <v>-10802.469135802468</v>
      </c>
      <c r="N380" s="28">
        <f>IFERROR(INDEX('Master data'!$B$2:$CL$999,MATCH($B380,'Master data'!$A$2:$A$999,0),MATCH(N$1,'Master data'!$B$1:$CL$1,0)),"")</f>
        <v>-3.0000000000000001E-3</v>
      </c>
      <c r="O380" s="7">
        <f>IFERROR(INDEX('Master data'!$B$2:$CL$999,MATCH($B380,'Master data'!$A$2:$A$999,0),MATCH(O$1,'Master data'!$B$1:$CL$1,0)),"")</f>
        <v>0</v>
      </c>
      <c r="P380" s="5">
        <f>IFERROR(INDEX('Master data'!$B$2:$CL$999,MATCH($B380,'Master data'!$A$2:$A$999,0),MATCH(P$1,'Master data'!$B$1:$CL$1,0)),"")</f>
        <v>3492000</v>
      </c>
      <c r="Q380" s="5">
        <f>IFERROR(INDEX('Master data'!$B$2:$CL$999,MATCH($B380,'Master data'!$A$2:$A$999,0),MATCH(Q$1,'Master data'!$B$1:$CL$1,0)),"")</f>
        <v>3492000</v>
      </c>
    </row>
    <row r="381" spans="1:17" x14ac:dyDescent="0.3">
      <c r="A381">
        <f t="shared" si="5"/>
        <v>379</v>
      </c>
      <c r="B381" t="str">
        <f>IF('Master data'!A381="","",'Master data'!A381)</f>
        <v>Ozan Tufan</v>
      </c>
      <c r="C381" t="str">
        <f>IFERROR(INDEX('Master data'!$B$2:$CL$999,MATCH($B381,'Master data'!$A$2:$A$999,0),MATCH(C$1,'Master data'!$B$1:$CL$1,0)),"")</f>
        <v>Turkey</v>
      </c>
      <c r="D381" t="str">
        <f>IFERROR(INDEX('Master data'!$B$2:$CL$999,MATCH($B381,'Master data'!$A$2:$A$999,0),MATCH(D$1,'Master data'!$B$1:$CL$1,0)),"")</f>
        <v>Midfield</v>
      </c>
      <c r="E381" s="5">
        <f>IFERROR(INDEX('Master data'!$B$2:$CL$999,MATCH($B381,'Master data'!$A$2:$A$999,0),MATCH(E$1,'Master data'!$B$1:$CL$1,0)),"")</f>
        <v>3484000</v>
      </c>
      <c r="F381" s="7">
        <f>IFERROR(INDEX('Master data'!$B$2:$CL$999,MATCH($B381,'Master data'!$A$2:$A$999,0),MATCH(F$1,'Master data'!$B$1:$CL$1,0)),"")</f>
        <v>26523.548194865831</v>
      </c>
      <c r="G381" s="7">
        <f>IFERROR(INDEX('Master data'!$B$2:$CL$999,MATCH($B381,'Master data'!$A$2:$A$999,0),MATCH(G$1,'Master data'!$B$1:$CL$1,0)),"")</f>
        <v>17871.089731749387</v>
      </c>
      <c r="H381" s="7">
        <f>IFERROR(INDEX('Master data'!$B$2:$CL$999,MATCH($B381,'Master data'!$A$2:$A$999,0),MATCH(H$1,'Master data'!$B$1:$CL$1,0)),"")</f>
        <v>0</v>
      </c>
      <c r="I381" s="7">
        <f>IFERROR(INDEX('Master data'!$B$2:$CL$999,MATCH($B381,'Master data'!$A$2:$A$999,0),MATCH(I$1,'Master data'!$B$1:$CL$1,0)),"")</f>
        <v>-5000</v>
      </c>
      <c r="J381" s="7">
        <f>IFERROR(INDEX('Master data'!$B$2:$CL$999,MATCH($B381,'Master data'!$A$2:$A$999,0),MATCH(J$1,'Master data'!$B$1:$CL$1,0)),"")</f>
        <v>-5000</v>
      </c>
      <c r="K381" s="7">
        <f>IFERROR(INDEX('Master data'!$B$2:$CL$999,MATCH($B381,'Master data'!$A$2:$A$999,0),MATCH(K$1,'Master data'!$B$1:$CL$1,0)),"")</f>
        <v>0</v>
      </c>
      <c r="L381" s="7">
        <f>IFERROR(INDEX('Master data'!$B$2:$CL$999,MATCH($B381,'Master data'!$A$2:$A$999,0),MATCH(L$1,'Master data'!$B$1:$CL$1,0)),"")</f>
        <v>0</v>
      </c>
      <c r="M381" s="5">
        <f>IFERROR(INDEX('Master data'!$B$2:$CL$999,MATCH($B381,'Master data'!$A$2:$A$999,0),MATCH(M$1,'Master data'!$B$1:$CL$1,0)),"")</f>
        <v>35968.472213562949</v>
      </c>
      <c r="N381" s="28">
        <f>IFERROR(INDEX('Master data'!$B$2:$CL$999,MATCH($B381,'Master data'!$A$2:$A$999,0),MATCH(N$1,'Master data'!$B$1:$CL$1,0)),"")</f>
        <v>0.01</v>
      </c>
      <c r="O381" s="7">
        <f>IFERROR(INDEX('Master data'!$B$2:$CL$999,MATCH($B381,'Master data'!$A$2:$A$999,0),MATCH(O$1,'Master data'!$B$1:$CL$1,0)),"")</f>
        <v>0</v>
      </c>
      <c r="P381" s="5">
        <f>IFERROR(INDEX('Master data'!$B$2:$CL$999,MATCH($B381,'Master data'!$A$2:$A$999,0),MATCH(P$1,'Master data'!$B$1:$CL$1,0)),"")</f>
        <v>3484000</v>
      </c>
      <c r="Q381" s="5">
        <f>IFERROR(INDEX('Master data'!$B$2:$CL$999,MATCH($B381,'Master data'!$A$2:$A$999,0),MATCH(Q$1,'Master data'!$B$1:$CL$1,0)),"")</f>
        <v>3484000</v>
      </c>
    </row>
    <row r="382" spans="1:17" x14ac:dyDescent="0.3">
      <c r="A382">
        <f t="shared" si="5"/>
        <v>380</v>
      </c>
      <c r="B382" t="str">
        <f>IF('Master data'!A382="","",'Master data'!A382)</f>
        <v>Kerem Aktürkoğlu</v>
      </c>
      <c r="C382" t="str">
        <f>IFERROR(INDEX('Master data'!$B$2:$CL$999,MATCH($B382,'Master data'!$A$2:$A$999,0),MATCH(C$1,'Master data'!$B$1:$CL$1,0)),"")</f>
        <v>Turkey</v>
      </c>
      <c r="D382" t="str">
        <f>IFERROR(INDEX('Master data'!$B$2:$CL$999,MATCH($B382,'Master data'!$A$2:$A$999,0),MATCH(D$1,'Master data'!$B$1:$CL$1,0)),"")</f>
        <v>Striker</v>
      </c>
      <c r="E382" s="5">
        <f>IFERROR(INDEX('Master data'!$B$2:$CL$999,MATCH($B382,'Master data'!$A$2:$A$999,0),MATCH(E$1,'Master data'!$B$1:$CL$1,0)),"")</f>
        <v>2995000</v>
      </c>
      <c r="F382" s="7">
        <f>IFERROR(INDEX('Master data'!$B$2:$CL$999,MATCH($B382,'Master data'!$A$2:$A$999,0),MATCH(F$1,'Master data'!$B$1:$CL$1,0)),"")</f>
        <v>-5000</v>
      </c>
      <c r="G382" s="7">
        <f>IFERROR(INDEX('Master data'!$B$2:$CL$999,MATCH($B382,'Master data'!$A$2:$A$999,0),MATCH(G$1,'Master data'!$B$1:$CL$1,0)),"")</f>
        <v>-5000</v>
      </c>
      <c r="H382" s="7">
        <f>IFERROR(INDEX('Master data'!$B$2:$CL$999,MATCH($B382,'Master data'!$A$2:$A$999,0),MATCH(H$1,'Master data'!$B$1:$CL$1,0)),"")</f>
        <v>0</v>
      </c>
      <c r="I382" s="7">
        <f>IFERROR(INDEX('Master data'!$B$2:$CL$999,MATCH($B382,'Master data'!$A$2:$A$999,0),MATCH(I$1,'Master data'!$B$1:$CL$1,0)),"")</f>
        <v>-5000</v>
      </c>
      <c r="J382" s="7">
        <f>IFERROR(INDEX('Master data'!$B$2:$CL$999,MATCH($B382,'Master data'!$A$2:$A$999,0),MATCH(J$1,'Master data'!$B$1:$CL$1,0)),"")</f>
        <v>-5000</v>
      </c>
      <c r="K382" s="7">
        <f>IFERROR(INDEX('Master data'!$B$2:$CL$999,MATCH($B382,'Master data'!$A$2:$A$999,0),MATCH(K$1,'Master data'!$B$1:$CL$1,0)),"")</f>
        <v>0</v>
      </c>
      <c r="L382" s="7">
        <f>IFERROR(INDEX('Master data'!$B$2:$CL$999,MATCH($B382,'Master data'!$A$2:$A$999,0),MATCH(L$1,'Master data'!$B$1:$CL$1,0)),"")</f>
        <v>0</v>
      </c>
      <c r="M382" s="5">
        <f>IFERROR(INDEX('Master data'!$B$2:$CL$999,MATCH($B382,'Master data'!$A$2:$A$999,0),MATCH(M$1,'Master data'!$B$1:$CL$1,0)),"")</f>
        <v>-10802.469135802468</v>
      </c>
      <c r="N382" s="28">
        <f>IFERROR(INDEX('Master data'!$B$2:$CL$999,MATCH($B382,'Master data'!$A$2:$A$999,0),MATCH(N$1,'Master data'!$B$1:$CL$1,0)),"")</f>
        <v>-4.0000000000000001E-3</v>
      </c>
      <c r="O382" s="7">
        <f>IFERROR(INDEX('Master data'!$B$2:$CL$999,MATCH($B382,'Master data'!$A$2:$A$999,0),MATCH(O$1,'Master data'!$B$1:$CL$1,0)),"")</f>
        <v>0</v>
      </c>
      <c r="P382" s="5">
        <f>IFERROR(INDEX('Master data'!$B$2:$CL$999,MATCH($B382,'Master data'!$A$2:$A$999,0),MATCH(P$1,'Master data'!$B$1:$CL$1,0)),"")</f>
        <v>2995000</v>
      </c>
      <c r="Q382" s="5">
        <f>IFERROR(INDEX('Master data'!$B$2:$CL$999,MATCH($B382,'Master data'!$A$2:$A$999,0),MATCH(Q$1,'Master data'!$B$1:$CL$1,0)),"")</f>
        <v>2995000</v>
      </c>
    </row>
    <row r="383" spans="1:17" x14ac:dyDescent="0.3">
      <c r="A383">
        <f t="shared" si="5"/>
        <v>381</v>
      </c>
      <c r="B383" t="str">
        <f>IF('Master data'!A383="","",'Master data'!A383)</f>
        <v>Kenan Karaman</v>
      </c>
      <c r="C383" t="str">
        <f>IFERROR(INDEX('Master data'!$B$2:$CL$999,MATCH($B383,'Master data'!$A$2:$A$999,0),MATCH(C$1,'Master data'!$B$1:$CL$1,0)),"")</f>
        <v>Turkey</v>
      </c>
      <c r="D383" t="str">
        <f>IFERROR(INDEX('Master data'!$B$2:$CL$999,MATCH($B383,'Master data'!$A$2:$A$999,0),MATCH(D$1,'Master data'!$B$1:$CL$1,0)),"")</f>
        <v>Striker</v>
      </c>
      <c r="E383" s="5">
        <f>IFERROR(INDEX('Master data'!$B$2:$CL$999,MATCH($B383,'Master data'!$A$2:$A$999,0),MATCH(E$1,'Master data'!$B$1:$CL$1,0)),"")</f>
        <v>3476000</v>
      </c>
      <c r="F383" s="7">
        <f>IFERROR(INDEX('Master data'!$B$2:$CL$999,MATCH($B383,'Master data'!$A$2:$A$999,0),MATCH(F$1,'Master data'!$B$1:$CL$1,0)),"")</f>
        <v>-5000</v>
      </c>
      <c r="G383" s="7">
        <f>IFERROR(INDEX('Master data'!$B$2:$CL$999,MATCH($B383,'Master data'!$A$2:$A$999,0),MATCH(G$1,'Master data'!$B$1:$CL$1,0)),"")</f>
        <v>-5000</v>
      </c>
      <c r="H383" s="7">
        <f>IFERROR(INDEX('Master data'!$B$2:$CL$999,MATCH($B383,'Master data'!$A$2:$A$999,0),MATCH(H$1,'Master data'!$B$1:$CL$1,0)),"")</f>
        <v>0</v>
      </c>
      <c r="I383" s="7">
        <f>IFERROR(INDEX('Master data'!$B$2:$CL$999,MATCH($B383,'Master data'!$A$2:$A$999,0),MATCH(I$1,'Master data'!$B$1:$CL$1,0)),"")</f>
        <v>-5000</v>
      </c>
      <c r="J383" s="7">
        <f>IFERROR(INDEX('Master data'!$B$2:$CL$999,MATCH($B383,'Master data'!$A$2:$A$999,0),MATCH(J$1,'Master data'!$B$1:$CL$1,0)),"")</f>
        <v>-5000</v>
      </c>
      <c r="K383" s="7">
        <f>IFERROR(INDEX('Master data'!$B$2:$CL$999,MATCH($B383,'Master data'!$A$2:$A$999,0),MATCH(K$1,'Master data'!$B$1:$CL$1,0)),"")</f>
        <v>0</v>
      </c>
      <c r="L383" s="7">
        <f>IFERROR(INDEX('Master data'!$B$2:$CL$999,MATCH($B383,'Master data'!$A$2:$A$999,0),MATCH(L$1,'Master data'!$B$1:$CL$1,0)),"")</f>
        <v>0</v>
      </c>
      <c r="M383" s="5">
        <f>IFERROR(INDEX('Master data'!$B$2:$CL$999,MATCH($B383,'Master data'!$A$2:$A$999,0),MATCH(M$1,'Master data'!$B$1:$CL$1,0)),"")</f>
        <v>-10802.469135802468</v>
      </c>
      <c r="N383" s="28">
        <f>IFERROR(INDEX('Master data'!$B$2:$CL$999,MATCH($B383,'Master data'!$A$2:$A$999,0),MATCH(N$1,'Master data'!$B$1:$CL$1,0)),"")</f>
        <v>-3.0000000000000001E-3</v>
      </c>
      <c r="O383" s="7">
        <f>IFERROR(INDEX('Master data'!$B$2:$CL$999,MATCH($B383,'Master data'!$A$2:$A$999,0),MATCH(O$1,'Master data'!$B$1:$CL$1,0)),"")</f>
        <v>0</v>
      </c>
      <c r="P383" s="5">
        <f>IFERROR(INDEX('Master data'!$B$2:$CL$999,MATCH($B383,'Master data'!$A$2:$A$999,0),MATCH(P$1,'Master data'!$B$1:$CL$1,0)),"")</f>
        <v>3476000</v>
      </c>
      <c r="Q383" s="5">
        <f>IFERROR(INDEX('Master data'!$B$2:$CL$999,MATCH($B383,'Master data'!$A$2:$A$999,0),MATCH(Q$1,'Master data'!$B$1:$CL$1,0)),"")</f>
        <v>3476000</v>
      </c>
    </row>
    <row r="384" spans="1:17" x14ac:dyDescent="0.3">
      <c r="A384">
        <f t="shared" si="5"/>
        <v>382</v>
      </c>
      <c r="B384" t="str">
        <f>IF('Master data'!A384="","",'Master data'!A384)</f>
        <v>Halil Dervişoğlu</v>
      </c>
      <c r="C384" t="str">
        <f>IFERROR(INDEX('Master data'!$B$2:$CL$999,MATCH($B384,'Master data'!$A$2:$A$999,0),MATCH(C$1,'Master data'!$B$1:$CL$1,0)),"")</f>
        <v>Turkey</v>
      </c>
      <c r="D384" t="str">
        <f>IFERROR(INDEX('Master data'!$B$2:$CL$999,MATCH($B384,'Master data'!$A$2:$A$999,0),MATCH(D$1,'Master data'!$B$1:$CL$1,0)),"")</f>
        <v>Striker</v>
      </c>
      <c r="E384" s="5">
        <f>IFERROR(INDEX('Master data'!$B$2:$CL$999,MATCH($B384,'Master data'!$A$2:$A$999,0),MATCH(E$1,'Master data'!$B$1:$CL$1,0)),"")</f>
        <v>2464000</v>
      </c>
      <c r="F384" s="7">
        <f>IFERROR(INDEX('Master data'!$B$2:$CL$999,MATCH($B384,'Master data'!$A$2:$A$999,0),MATCH(F$1,'Master data'!$B$1:$CL$1,0)),"")</f>
        <v>-5000</v>
      </c>
      <c r="G384" s="7">
        <f>IFERROR(INDEX('Master data'!$B$2:$CL$999,MATCH($B384,'Master data'!$A$2:$A$999,0),MATCH(G$1,'Master data'!$B$1:$CL$1,0)),"")</f>
        <v>-5000</v>
      </c>
      <c r="H384" s="7">
        <f>IFERROR(INDEX('Master data'!$B$2:$CL$999,MATCH($B384,'Master data'!$A$2:$A$999,0),MATCH(H$1,'Master data'!$B$1:$CL$1,0)),"")</f>
        <v>0</v>
      </c>
      <c r="I384" s="7">
        <f>IFERROR(INDEX('Master data'!$B$2:$CL$999,MATCH($B384,'Master data'!$A$2:$A$999,0),MATCH(I$1,'Master data'!$B$1:$CL$1,0)),"")</f>
        <v>-5000</v>
      </c>
      <c r="J384" s="7">
        <f>IFERROR(INDEX('Master data'!$B$2:$CL$999,MATCH($B384,'Master data'!$A$2:$A$999,0),MATCH(J$1,'Master data'!$B$1:$CL$1,0)),"")</f>
        <v>-5000</v>
      </c>
      <c r="K384" s="7">
        <f>IFERROR(INDEX('Master data'!$B$2:$CL$999,MATCH($B384,'Master data'!$A$2:$A$999,0),MATCH(K$1,'Master data'!$B$1:$CL$1,0)),"")</f>
        <v>0</v>
      </c>
      <c r="L384" s="7">
        <f>IFERROR(INDEX('Master data'!$B$2:$CL$999,MATCH($B384,'Master data'!$A$2:$A$999,0),MATCH(L$1,'Master data'!$B$1:$CL$1,0)),"")</f>
        <v>0</v>
      </c>
      <c r="M384" s="5">
        <f>IFERROR(INDEX('Master data'!$B$2:$CL$999,MATCH($B384,'Master data'!$A$2:$A$999,0),MATCH(M$1,'Master data'!$B$1:$CL$1,0)),"")</f>
        <v>-10802.469135802468</v>
      </c>
      <c r="N384" s="28">
        <f>IFERROR(INDEX('Master data'!$B$2:$CL$999,MATCH($B384,'Master data'!$A$2:$A$999,0),MATCH(N$1,'Master data'!$B$1:$CL$1,0)),"")</f>
        <v>-4.0000000000000001E-3</v>
      </c>
      <c r="O384" s="7">
        <f>IFERROR(INDEX('Master data'!$B$2:$CL$999,MATCH($B384,'Master data'!$A$2:$A$999,0),MATCH(O$1,'Master data'!$B$1:$CL$1,0)),"")</f>
        <v>0</v>
      </c>
      <c r="P384" s="5">
        <f>IFERROR(INDEX('Master data'!$B$2:$CL$999,MATCH($B384,'Master data'!$A$2:$A$999,0),MATCH(P$1,'Master data'!$B$1:$CL$1,0)),"")</f>
        <v>2464000</v>
      </c>
      <c r="Q384" s="5">
        <f>IFERROR(INDEX('Master data'!$B$2:$CL$999,MATCH($B384,'Master data'!$A$2:$A$999,0),MATCH(Q$1,'Master data'!$B$1:$CL$1,0)),"")</f>
        <v>2464000</v>
      </c>
    </row>
    <row r="385" spans="1:17" x14ac:dyDescent="0.3">
      <c r="A385">
        <f t="shared" si="5"/>
        <v>383</v>
      </c>
      <c r="B385" t="str">
        <f>IF('Master data'!A385="","",'Master data'!A385)</f>
        <v xml:space="preserve"> B. Yilmaz</v>
      </c>
      <c r="C385" t="str">
        <f>IFERROR(INDEX('Master data'!$B$2:$CL$999,MATCH($B385,'Master data'!$A$2:$A$999,0),MATCH(C$1,'Master data'!$B$1:$CL$1,0)),"")</f>
        <v>Turkey</v>
      </c>
      <c r="D385" t="str">
        <f>IFERROR(INDEX('Master data'!$B$2:$CL$999,MATCH($B385,'Master data'!$A$2:$A$999,0),MATCH(D$1,'Master data'!$B$1:$CL$1,0)),"")</f>
        <v>Striker</v>
      </c>
      <c r="E385" s="5">
        <f>IFERROR(INDEX('Master data'!$B$2:$CL$999,MATCH($B385,'Master data'!$A$2:$A$999,0),MATCH(E$1,'Master data'!$B$1:$CL$1,0)),"")</f>
        <v>3968000</v>
      </c>
      <c r="F385" s="7">
        <f>IFERROR(INDEX('Master data'!$B$2:$CL$999,MATCH($B385,'Master data'!$A$2:$A$999,0),MATCH(F$1,'Master data'!$B$1:$CL$1,0)),"")</f>
        <v>71495.036371502778</v>
      </c>
      <c r="G385" s="7">
        <f>IFERROR(INDEX('Master data'!$B$2:$CL$999,MATCH($B385,'Master data'!$A$2:$A$999,0),MATCH(G$1,'Master data'!$B$1:$CL$1,0)),"")</f>
        <v>63128.155871075331</v>
      </c>
      <c r="H385" s="7">
        <f>IFERROR(INDEX('Master data'!$B$2:$CL$999,MATCH($B385,'Master data'!$A$2:$A$999,0),MATCH(H$1,'Master data'!$B$1:$CL$1,0)),"")</f>
        <v>0</v>
      </c>
      <c r="I385" s="7">
        <f>IFERROR(INDEX('Master data'!$B$2:$CL$999,MATCH($B385,'Master data'!$A$2:$A$999,0),MATCH(I$1,'Master data'!$B$1:$CL$1,0)),"")</f>
        <v>5696.7147271994836</v>
      </c>
      <c r="J385" s="7">
        <f>IFERROR(INDEX('Master data'!$B$2:$CL$999,MATCH($B385,'Master data'!$A$2:$A$999,0),MATCH(J$1,'Master data'!$B$1:$CL$1,0)),"")</f>
        <v>-5000</v>
      </c>
      <c r="K385" s="7">
        <f>IFERROR(INDEX('Master data'!$B$2:$CL$999,MATCH($B385,'Master data'!$A$2:$A$999,0),MATCH(K$1,'Master data'!$B$1:$CL$1,0)),"")</f>
        <v>0</v>
      </c>
      <c r="L385" s="7">
        <f>IFERROR(INDEX('Master data'!$B$2:$CL$999,MATCH($B385,'Master data'!$A$2:$A$999,0),MATCH(L$1,'Master data'!$B$1:$CL$1,0)),"")</f>
        <v>0</v>
      </c>
      <c r="M385" s="5">
        <f>IFERROR(INDEX('Master data'!$B$2:$CL$999,MATCH($B385,'Master data'!$A$2:$A$999,0),MATCH(M$1,'Master data'!$B$1:$CL$1,0)),"")</f>
        <v>114280.73477262445</v>
      </c>
      <c r="N385" s="28">
        <f>IFERROR(INDEX('Master data'!$B$2:$CL$999,MATCH($B385,'Master data'!$A$2:$A$999,0),MATCH(N$1,'Master data'!$B$1:$CL$1,0)),"")</f>
        <v>2.9000000000000001E-2</v>
      </c>
      <c r="O385" s="7">
        <f>IFERROR(INDEX('Master data'!$B$2:$CL$999,MATCH($B385,'Master data'!$A$2:$A$999,0),MATCH(O$1,'Master data'!$B$1:$CL$1,0)),"")</f>
        <v>0</v>
      </c>
      <c r="P385" s="5">
        <f>IFERROR(INDEX('Master data'!$B$2:$CL$999,MATCH($B385,'Master data'!$A$2:$A$999,0),MATCH(P$1,'Master data'!$B$1:$CL$1,0)),"")</f>
        <v>3968000</v>
      </c>
      <c r="Q385" s="5">
        <f>IFERROR(INDEX('Master data'!$B$2:$CL$999,MATCH($B385,'Master data'!$A$2:$A$999,0),MATCH(Q$1,'Master data'!$B$1:$CL$1,0)),"")</f>
        <v>3968000</v>
      </c>
    </row>
    <row r="386" spans="1:17" x14ac:dyDescent="0.3">
      <c r="A386">
        <f t="shared" si="5"/>
        <v>384</v>
      </c>
      <c r="B386" t="str">
        <f>IF('Master data'!A386="","",'Master data'!A386)</f>
        <v>Matvei Safonov</v>
      </c>
      <c r="C386" t="str">
        <f>IFERROR(INDEX('Master data'!$B$2:$CL$999,MATCH($B386,'Master data'!$A$2:$A$999,0),MATCH(C$1,'Master data'!$B$1:$CL$1,0)),"")</f>
        <v>Russia</v>
      </c>
      <c r="D386" t="str">
        <f>IFERROR(INDEX('Master data'!$B$2:$CL$999,MATCH($B386,'Master data'!$A$2:$A$999,0),MATCH(D$1,'Master data'!$B$1:$CL$1,0)),"")</f>
        <v>Goalkeeper</v>
      </c>
      <c r="E386" s="5">
        <f>IFERROR(INDEX('Master data'!$B$2:$CL$999,MATCH($B386,'Master data'!$A$2:$A$999,0),MATCH(E$1,'Master data'!$B$1:$CL$1,0)),"")</f>
        <v>2995000</v>
      </c>
      <c r="F386" s="7">
        <f>IFERROR(INDEX('Master data'!$B$2:$CL$999,MATCH($B386,'Master data'!$A$2:$A$999,0),MATCH(F$1,'Master data'!$B$1:$CL$1,0)),"")</f>
        <v>40601.253863316895</v>
      </c>
      <c r="G386" s="7">
        <f>IFERROR(INDEX('Master data'!$B$2:$CL$999,MATCH($B386,'Master data'!$A$2:$A$999,0),MATCH(G$1,'Master data'!$B$1:$CL$1,0)),"")</f>
        <v>30010.977383042667</v>
      </c>
      <c r="H386" s="7">
        <f>IFERROR(INDEX('Master data'!$B$2:$CL$999,MATCH($B386,'Master data'!$A$2:$A$999,0),MATCH(H$1,'Master data'!$B$1:$CL$1,0)),"")</f>
        <v>0</v>
      </c>
      <c r="I386" s="7">
        <f>IFERROR(INDEX('Master data'!$B$2:$CL$999,MATCH($B386,'Master data'!$A$2:$A$999,0),MATCH(I$1,'Master data'!$B$1:$CL$1,0)),"")</f>
        <v>569.53038457848925</v>
      </c>
      <c r="J386" s="7">
        <f>IFERROR(INDEX('Master data'!$B$2:$CL$999,MATCH($B386,'Master data'!$A$2:$A$999,0),MATCH(J$1,'Master data'!$B$1:$CL$1,0)),"")</f>
        <v>-5000</v>
      </c>
      <c r="K386" s="7">
        <f>IFERROR(INDEX('Master data'!$B$2:$CL$999,MATCH($B386,'Master data'!$A$2:$A$999,0),MATCH(K$1,'Master data'!$B$1:$CL$1,0)),"")</f>
        <v>0</v>
      </c>
      <c r="L386" s="7">
        <f>IFERROR(INDEX('Master data'!$B$2:$CL$999,MATCH($B386,'Master data'!$A$2:$A$999,0),MATCH(L$1,'Master data'!$B$1:$CL$1,0)),"")</f>
        <v>0</v>
      </c>
      <c r="M386" s="5">
        <f>IFERROR(INDEX('Master data'!$B$2:$CL$999,MATCH($B386,'Master data'!$A$2:$A$999,0),MATCH(M$1,'Master data'!$B$1:$CL$1,0)),"")</f>
        <v>59789.667541269824</v>
      </c>
      <c r="N386" s="28">
        <f>IFERROR(INDEX('Master data'!$B$2:$CL$999,MATCH($B386,'Master data'!$A$2:$A$999,0),MATCH(N$1,'Master data'!$B$1:$CL$1,0)),"")</f>
        <v>0.02</v>
      </c>
      <c r="O386" s="7">
        <f>IFERROR(INDEX('Master data'!$B$2:$CL$999,MATCH($B386,'Master data'!$A$2:$A$999,0),MATCH(O$1,'Master data'!$B$1:$CL$1,0)),"")</f>
        <v>0</v>
      </c>
      <c r="P386" s="5">
        <f>IFERROR(INDEX('Master data'!$B$2:$CL$999,MATCH($B386,'Master data'!$A$2:$A$999,0),MATCH(P$1,'Master data'!$B$1:$CL$1,0)),"")</f>
        <v>2995000</v>
      </c>
      <c r="Q386" s="5">
        <f>IFERROR(INDEX('Master data'!$B$2:$CL$999,MATCH($B386,'Master data'!$A$2:$A$999,0),MATCH(Q$1,'Master data'!$B$1:$CL$1,0)),"")</f>
        <v>2995000</v>
      </c>
    </row>
    <row r="387" spans="1:17" x14ac:dyDescent="0.3">
      <c r="A387">
        <f t="shared" ref="A387:A450" si="6">IF(B387="","",ROW()-2)</f>
        <v>385</v>
      </c>
      <c r="B387" t="str">
        <f>IF('Master data'!A387="","",'Master data'!A387)</f>
        <v>Fedor Kudryashov</v>
      </c>
      <c r="C387" t="str">
        <f>IFERROR(INDEX('Master data'!$B$2:$CL$999,MATCH($B387,'Master data'!$A$2:$A$999,0),MATCH(C$1,'Master data'!$B$1:$CL$1,0)),"")</f>
        <v>Russia</v>
      </c>
      <c r="D387" t="str">
        <f>IFERROR(INDEX('Master data'!$B$2:$CL$999,MATCH($B387,'Master data'!$A$2:$A$999,0),MATCH(D$1,'Master data'!$B$1:$CL$1,0)),"")</f>
        <v>Defense</v>
      </c>
      <c r="E387" s="5">
        <f>IFERROR(INDEX('Master data'!$B$2:$CL$999,MATCH($B387,'Master data'!$A$2:$A$999,0),MATCH(E$1,'Master data'!$B$1:$CL$1,0)),"")</f>
        <v>2995000</v>
      </c>
      <c r="F387" s="7">
        <f>IFERROR(INDEX('Master data'!$B$2:$CL$999,MATCH($B387,'Master data'!$A$2:$A$999,0),MATCH(F$1,'Master data'!$B$1:$CL$1,0)),"")</f>
        <v>19767.958834090405</v>
      </c>
      <c r="G387" s="7">
        <f>IFERROR(INDEX('Master data'!$B$2:$CL$999,MATCH($B387,'Master data'!$A$2:$A$999,0),MATCH(G$1,'Master data'!$B$1:$CL$1,0)),"")</f>
        <v>6681.194362017799</v>
      </c>
      <c r="H387" s="7">
        <f>IFERROR(INDEX('Master data'!$B$2:$CL$999,MATCH($B387,'Master data'!$A$2:$A$999,0),MATCH(H$1,'Master data'!$B$1:$CL$1,0)),"")</f>
        <v>0</v>
      </c>
      <c r="I387" s="7">
        <f>IFERROR(INDEX('Master data'!$B$2:$CL$999,MATCH($B387,'Master data'!$A$2:$A$999,0),MATCH(I$1,'Master data'!$B$1:$CL$1,0)),"")</f>
        <v>-5000</v>
      </c>
      <c r="J387" s="7">
        <f>IFERROR(INDEX('Master data'!$B$2:$CL$999,MATCH($B387,'Master data'!$A$2:$A$999,0),MATCH(J$1,'Master data'!$B$1:$CL$1,0)),"")</f>
        <v>-5000</v>
      </c>
      <c r="K387" s="7">
        <f>IFERROR(INDEX('Master data'!$B$2:$CL$999,MATCH($B387,'Master data'!$A$2:$A$999,0),MATCH(K$1,'Master data'!$B$1:$CL$1,0)),"")</f>
        <v>0</v>
      </c>
      <c r="L387" s="7">
        <f>IFERROR(INDEX('Master data'!$B$2:$CL$999,MATCH($B387,'Master data'!$A$2:$A$999,0),MATCH(L$1,'Master data'!$B$1:$CL$1,0)),"")</f>
        <v>0</v>
      </c>
      <c r="M387" s="5">
        <f>IFERROR(INDEX('Master data'!$B$2:$CL$999,MATCH($B387,'Master data'!$A$2:$A$999,0),MATCH(M$1,'Master data'!$B$1:$CL$1,0)),"")</f>
        <v>21752.952606299801</v>
      </c>
      <c r="N387" s="28">
        <f>IFERROR(INDEX('Master data'!$B$2:$CL$999,MATCH($B387,'Master data'!$A$2:$A$999,0),MATCH(N$1,'Master data'!$B$1:$CL$1,0)),"")</f>
        <v>7.0000000000000001E-3</v>
      </c>
      <c r="O387" s="7">
        <f>IFERROR(INDEX('Master data'!$B$2:$CL$999,MATCH($B387,'Master data'!$A$2:$A$999,0),MATCH(O$1,'Master data'!$B$1:$CL$1,0)),"")</f>
        <v>0</v>
      </c>
      <c r="P387" s="5">
        <f>IFERROR(INDEX('Master data'!$B$2:$CL$999,MATCH($B387,'Master data'!$A$2:$A$999,0),MATCH(P$1,'Master data'!$B$1:$CL$1,0)),"")</f>
        <v>2995000</v>
      </c>
      <c r="Q387" s="5">
        <f>IFERROR(INDEX('Master data'!$B$2:$CL$999,MATCH($B387,'Master data'!$A$2:$A$999,0),MATCH(Q$1,'Master data'!$B$1:$CL$1,0)),"")</f>
        <v>2995000</v>
      </c>
    </row>
    <row r="388" spans="1:17" x14ac:dyDescent="0.3">
      <c r="A388">
        <f t="shared" si="6"/>
        <v>386</v>
      </c>
      <c r="B388" t="str">
        <f>IF('Master data'!A388="","",'Master data'!A388)</f>
        <v>Yuri Zhirkov</v>
      </c>
      <c r="C388" t="str">
        <f>IFERROR(INDEX('Master data'!$B$2:$CL$999,MATCH($B388,'Master data'!$A$2:$A$999,0),MATCH(C$1,'Master data'!$B$1:$CL$1,0)),"")</f>
        <v>Russia</v>
      </c>
      <c r="D388" t="str">
        <f>IFERROR(INDEX('Master data'!$B$2:$CL$999,MATCH($B388,'Master data'!$A$2:$A$999,0),MATCH(D$1,'Master data'!$B$1:$CL$1,0)),"")</f>
        <v>Defense</v>
      </c>
      <c r="E388" s="5">
        <f>IFERROR(INDEX('Master data'!$B$2:$CL$999,MATCH($B388,'Master data'!$A$2:$A$999,0),MATCH(E$1,'Master data'!$B$1:$CL$1,0)),"")</f>
        <v>3476000</v>
      </c>
      <c r="F388" s="7">
        <f>IFERROR(INDEX('Master data'!$B$2:$CL$999,MATCH($B388,'Master data'!$A$2:$A$999,0),MATCH(F$1,'Master data'!$B$1:$CL$1,0)),"")</f>
        <v>19767.958834090405</v>
      </c>
      <c r="G388" s="7">
        <f>IFERROR(INDEX('Master data'!$B$2:$CL$999,MATCH($B388,'Master data'!$A$2:$A$999,0),MATCH(G$1,'Master data'!$B$1:$CL$1,0)),"")</f>
        <v>6681.194362017799</v>
      </c>
      <c r="H388" s="7">
        <f>IFERROR(INDEX('Master data'!$B$2:$CL$999,MATCH($B388,'Master data'!$A$2:$A$999,0),MATCH(H$1,'Master data'!$B$1:$CL$1,0)),"")</f>
        <v>0</v>
      </c>
      <c r="I388" s="7">
        <f>IFERROR(INDEX('Master data'!$B$2:$CL$999,MATCH($B388,'Master data'!$A$2:$A$999,0),MATCH(I$1,'Master data'!$B$1:$CL$1,0)),"")</f>
        <v>-5000</v>
      </c>
      <c r="J388" s="7">
        <f>IFERROR(INDEX('Master data'!$B$2:$CL$999,MATCH($B388,'Master data'!$A$2:$A$999,0),MATCH(J$1,'Master data'!$B$1:$CL$1,0)),"")</f>
        <v>-5000</v>
      </c>
      <c r="K388" s="7">
        <f>IFERROR(INDEX('Master data'!$B$2:$CL$999,MATCH($B388,'Master data'!$A$2:$A$999,0),MATCH(K$1,'Master data'!$B$1:$CL$1,0)),"")</f>
        <v>0</v>
      </c>
      <c r="L388" s="7">
        <f>IFERROR(INDEX('Master data'!$B$2:$CL$999,MATCH($B388,'Master data'!$A$2:$A$999,0),MATCH(L$1,'Master data'!$B$1:$CL$1,0)),"")</f>
        <v>0</v>
      </c>
      <c r="M388" s="5">
        <f>IFERROR(INDEX('Master data'!$B$2:$CL$999,MATCH($B388,'Master data'!$A$2:$A$999,0),MATCH(M$1,'Master data'!$B$1:$CL$1,0)),"")</f>
        <v>21752.952606299801</v>
      </c>
      <c r="N388" s="28">
        <f>IFERROR(INDEX('Master data'!$B$2:$CL$999,MATCH($B388,'Master data'!$A$2:$A$999,0),MATCH(N$1,'Master data'!$B$1:$CL$1,0)),"")</f>
        <v>6.0000000000000001E-3</v>
      </c>
      <c r="O388" s="7">
        <f>IFERROR(INDEX('Master data'!$B$2:$CL$999,MATCH($B388,'Master data'!$A$2:$A$999,0),MATCH(O$1,'Master data'!$B$1:$CL$1,0)),"")</f>
        <v>0</v>
      </c>
      <c r="P388" s="5">
        <f>IFERROR(INDEX('Master data'!$B$2:$CL$999,MATCH($B388,'Master data'!$A$2:$A$999,0),MATCH(P$1,'Master data'!$B$1:$CL$1,0)),"")</f>
        <v>3476000</v>
      </c>
      <c r="Q388" s="5">
        <f>IFERROR(INDEX('Master data'!$B$2:$CL$999,MATCH($B388,'Master data'!$A$2:$A$999,0),MATCH(Q$1,'Master data'!$B$1:$CL$1,0)),"")</f>
        <v>3476000</v>
      </c>
    </row>
    <row r="389" spans="1:17" x14ac:dyDescent="0.3">
      <c r="A389">
        <f t="shared" si="6"/>
        <v>387</v>
      </c>
      <c r="B389" t="str">
        <f>IF('Master data'!A389="","",'Master data'!A389)</f>
        <v>Roman Evgenjev</v>
      </c>
      <c r="C389" t="str">
        <f>IFERROR(INDEX('Master data'!$B$2:$CL$999,MATCH($B389,'Master data'!$A$2:$A$999,0),MATCH(C$1,'Master data'!$B$1:$CL$1,0)),"")</f>
        <v>Russia</v>
      </c>
      <c r="D389" t="str">
        <f>IFERROR(INDEX('Master data'!$B$2:$CL$999,MATCH($B389,'Master data'!$A$2:$A$999,0),MATCH(D$1,'Master data'!$B$1:$CL$1,0)),"")</f>
        <v>Defense</v>
      </c>
      <c r="E389" s="5">
        <f>IFERROR(INDEX('Master data'!$B$2:$CL$999,MATCH($B389,'Master data'!$A$2:$A$999,0),MATCH(E$1,'Master data'!$B$1:$CL$1,0)),"")</f>
        <v>1995000</v>
      </c>
      <c r="F389" s="7">
        <f>IFERROR(INDEX('Master data'!$B$2:$CL$999,MATCH($B389,'Master data'!$A$2:$A$999,0),MATCH(F$1,'Master data'!$B$1:$CL$1,0)),"")</f>
        <v>19767.958834090405</v>
      </c>
      <c r="G389" s="7">
        <f>IFERROR(INDEX('Master data'!$B$2:$CL$999,MATCH($B389,'Master data'!$A$2:$A$999,0),MATCH(G$1,'Master data'!$B$1:$CL$1,0)),"")</f>
        <v>6681.194362017799</v>
      </c>
      <c r="H389" s="7">
        <f>IFERROR(INDEX('Master data'!$B$2:$CL$999,MATCH($B389,'Master data'!$A$2:$A$999,0),MATCH(H$1,'Master data'!$B$1:$CL$1,0)),"")</f>
        <v>0</v>
      </c>
      <c r="I389" s="7">
        <f>IFERROR(INDEX('Master data'!$B$2:$CL$999,MATCH($B389,'Master data'!$A$2:$A$999,0),MATCH(I$1,'Master data'!$B$1:$CL$1,0)),"")</f>
        <v>-4360.3973474674722</v>
      </c>
      <c r="J389" s="7">
        <f>IFERROR(INDEX('Master data'!$B$2:$CL$999,MATCH($B389,'Master data'!$A$2:$A$999,0),MATCH(J$1,'Master data'!$B$1:$CL$1,0)),"")</f>
        <v>-5000</v>
      </c>
      <c r="K389" s="7">
        <f>IFERROR(INDEX('Master data'!$B$2:$CL$999,MATCH($B389,'Master data'!$A$2:$A$999,0),MATCH(K$1,'Master data'!$B$1:$CL$1,0)),"")</f>
        <v>0</v>
      </c>
      <c r="L389" s="7">
        <f>IFERROR(INDEX('Master data'!$B$2:$CL$999,MATCH($B389,'Master data'!$A$2:$A$999,0),MATCH(L$1,'Master data'!$B$1:$CL$1,0)),"")</f>
        <v>0</v>
      </c>
      <c r="M389" s="5">
        <f>IFERROR(INDEX('Master data'!$B$2:$CL$999,MATCH($B389,'Master data'!$A$2:$A$999,0),MATCH(M$1,'Master data'!$B$1:$CL$1,0)),"")</f>
        <v>21942.464503346477</v>
      </c>
      <c r="N389" s="28">
        <f>IFERROR(INDEX('Master data'!$B$2:$CL$999,MATCH($B389,'Master data'!$A$2:$A$999,0),MATCH(N$1,'Master data'!$B$1:$CL$1,0)),"")</f>
        <v>1.0999999999999999E-2</v>
      </c>
      <c r="O389" s="7">
        <f>IFERROR(INDEX('Master data'!$B$2:$CL$999,MATCH($B389,'Master data'!$A$2:$A$999,0),MATCH(O$1,'Master data'!$B$1:$CL$1,0)),"")</f>
        <v>0</v>
      </c>
      <c r="P389" s="5">
        <f>IFERROR(INDEX('Master data'!$B$2:$CL$999,MATCH($B389,'Master data'!$A$2:$A$999,0),MATCH(P$1,'Master data'!$B$1:$CL$1,0)),"")</f>
        <v>1995000</v>
      </c>
      <c r="Q389" s="5">
        <f>IFERROR(INDEX('Master data'!$B$2:$CL$999,MATCH($B389,'Master data'!$A$2:$A$999,0),MATCH(Q$1,'Master data'!$B$1:$CL$1,0)),"")</f>
        <v>1995000</v>
      </c>
    </row>
    <row r="390" spans="1:17" x14ac:dyDescent="0.3">
      <c r="A390">
        <f t="shared" si="6"/>
        <v>388</v>
      </c>
      <c r="B390" t="str">
        <f>IF('Master data'!A390="","",'Master data'!A390)</f>
        <v>Igor Diveev</v>
      </c>
      <c r="C390" t="str">
        <f>IFERROR(INDEX('Master data'!$B$2:$CL$999,MATCH($B390,'Master data'!$A$2:$A$999,0),MATCH(C$1,'Master data'!$B$1:$CL$1,0)),"")</f>
        <v>Russia</v>
      </c>
      <c r="D390" t="str">
        <f>IFERROR(INDEX('Master data'!$B$2:$CL$999,MATCH($B390,'Master data'!$A$2:$A$999,0),MATCH(D$1,'Master data'!$B$1:$CL$1,0)),"")</f>
        <v>Defense</v>
      </c>
      <c r="E390" s="5">
        <f>IFERROR(INDEX('Master data'!$B$2:$CL$999,MATCH($B390,'Master data'!$A$2:$A$999,0),MATCH(E$1,'Master data'!$B$1:$CL$1,0)),"")</f>
        <v>1984000</v>
      </c>
      <c r="F390" s="7">
        <f>IFERROR(INDEX('Master data'!$B$2:$CL$999,MATCH($B390,'Master data'!$A$2:$A$999,0),MATCH(F$1,'Master data'!$B$1:$CL$1,0)),"")</f>
        <v>19767.958834090405</v>
      </c>
      <c r="G390" s="7">
        <f>IFERROR(INDEX('Master data'!$B$2:$CL$999,MATCH($B390,'Master data'!$A$2:$A$999,0),MATCH(G$1,'Master data'!$B$1:$CL$1,0)),"")</f>
        <v>6681.194362017799</v>
      </c>
      <c r="H390" s="7">
        <f>IFERROR(INDEX('Master data'!$B$2:$CL$999,MATCH($B390,'Master data'!$A$2:$A$999,0),MATCH(H$1,'Master data'!$B$1:$CL$1,0)),"")</f>
        <v>0</v>
      </c>
      <c r="I390" s="7">
        <f>IFERROR(INDEX('Master data'!$B$2:$CL$999,MATCH($B390,'Master data'!$A$2:$A$999,0),MATCH(I$1,'Master data'!$B$1:$CL$1,0)),"")</f>
        <v>-4302.7782998484245</v>
      </c>
      <c r="J390" s="7">
        <f>IFERROR(INDEX('Master data'!$B$2:$CL$999,MATCH($B390,'Master data'!$A$2:$A$999,0),MATCH(J$1,'Master data'!$B$1:$CL$1,0)),"")</f>
        <v>-5000</v>
      </c>
      <c r="K390" s="7">
        <f>IFERROR(INDEX('Master data'!$B$2:$CL$999,MATCH($B390,'Master data'!$A$2:$A$999,0),MATCH(K$1,'Master data'!$B$1:$CL$1,0)),"")</f>
        <v>0</v>
      </c>
      <c r="L390" s="7">
        <f>IFERROR(INDEX('Master data'!$B$2:$CL$999,MATCH($B390,'Master data'!$A$2:$A$999,0),MATCH(L$1,'Master data'!$B$1:$CL$1,0)),"")</f>
        <v>0</v>
      </c>
      <c r="M390" s="5">
        <f>IFERROR(INDEX('Master data'!$B$2:$CL$999,MATCH($B390,'Master data'!$A$2:$A$999,0),MATCH(M$1,'Master data'!$B$1:$CL$1,0)),"")</f>
        <v>21959.536813752122</v>
      </c>
      <c r="N390" s="28">
        <f>IFERROR(INDEX('Master data'!$B$2:$CL$999,MATCH($B390,'Master data'!$A$2:$A$999,0),MATCH(N$1,'Master data'!$B$1:$CL$1,0)),"")</f>
        <v>1.0999999999999999E-2</v>
      </c>
      <c r="O390" s="7">
        <f>IFERROR(INDEX('Master data'!$B$2:$CL$999,MATCH($B390,'Master data'!$A$2:$A$999,0),MATCH(O$1,'Master data'!$B$1:$CL$1,0)),"")</f>
        <v>0</v>
      </c>
      <c r="P390" s="5">
        <f>IFERROR(INDEX('Master data'!$B$2:$CL$999,MATCH($B390,'Master data'!$A$2:$A$999,0),MATCH(P$1,'Master data'!$B$1:$CL$1,0)),"")</f>
        <v>1984000</v>
      </c>
      <c r="Q390" s="5">
        <f>IFERROR(INDEX('Master data'!$B$2:$CL$999,MATCH($B390,'Master data'!$A$2:$A$999,0),MATCH(Q$1,'Master data'!$B$1:$CL$1,0)),"")</f>
        <v>1984000</v>
      </c>
    </row>
    <row r="391" spans="1:17" x14ac:dyDescent="0.3">
      <c r="A391">
        <f t="shared" si="6"/>
        <v>389</v>
      </c>
      <c r="B391" t="str">
        <f>IF('Master data'!A391="","",'Master data'!A391)</f>
        <v>Denis Makarov</v>
      </c>
      <c r="C391" t="str">
        <f>IFERROR(INDEX('Master data'!$B$2:$CL$999,MATCH($B391,'Master data'!$A$2:$A$999,0),MATCH(C$1,'Master data'!$B$1:$CL$1,0)),"")</f>
        <v>Russia</v>
      </c>
      <c r="D391" t="str">
        <f>IFERROR(INDEX('Master data'!$B$2:$CL$999,MATCH($B391,'Master data'!$A$2:$A$999,0),MATCH(D$1,'Master data'!$B$1:$CL$1,0)),"")</f>
        <v>Midfield</v>
      </c>
      <c r="E391" s="5">
        <f>IFERROR(INDEX('Master data'!$B$2:$CL$999,MATCH($B391,'Master data'!$A$2:$A$999,0),MATCH(E$1,'Master data'!$B$1:$CL$1,0)),"")</f>
        <v>2495000</v>
      </c>
      <c r="F391" s="7">
        <f>IFERROR(INDEX('Master data'!$B$2:$CL$999,MATCH($B391,'Master data'!$A$2:$A$999,0),MATCH(F$1,'Master data'!$B$1:$CL$1,0)),"")</f>
        <v>-5000</v>
      </c>
      <c r="G391" s="7">
        <f>IFERROR(INDEX('Master data'!$B$2:$CL$999,MATCH($B391,'Master data'!$A$2:$A$999,0),MATCH(G$1,'Master data'!$B$1:$CL$1,0)),"")</f>
        <v>-5000</v>
      </c>
      <c r="H391" s="7">
        <f>IFERROR(INDEX('Master data'!$B$2:$CL$999,MATCH($B391,'Master data'!$A$2:$A$999,0),MATCH(H$1,'Master data'!$B$1:$CL$1,0)),"")</f>
        <v>0</v>
      </c>
      <c r="I391" s="7">
        <f>IFERROR(INDEX('Master data'!$B$2:$CL$999,MATCH($B391,'Master data'!$A$2:$A$999,0),MATCH(I$1,'Master data'!$B$1:$CL$1,0)),"")</f>
        <v>-5000</v>
      </c>
      <c r="J391" s="7">
        <f>IFERROR(INDEX('Master data'!$B$2:$CL$999,MATCH($B391,'Master data'!$A$2:$A$999,0),MATCH(J$1,'Master data'!$B$1:$CL$1,0)),"")</f>
        <v>-5000</v>
      </c>
      <c r="K391" s="7">
        <f>IFERROR(INDEX('Master data'!$B$2:$CL$999,MATCH($B391,'Master data'!$A$2:$A$999,0),MATCH(K$1,'Master data'!$B$1:$CL$1,0)),"")</f>
        <v>0</v>
      </c>
      <c r="L391" s="7">
        <f>IFERROR(INDEX('Master data'!$B$2:$CL$999,MATCH($B391,'Master data'!$A$2:$A$999,0),MATCH(L$1,'Master data'!$B$1:$CL$1,0)),"")</f>
        <v>0</v>
      </c>
      <c r="M391" s="5">
        <f>IFERROR(INDEX('Master data'!$B$2:$CL$999,MATCH($B391,'Master data'!$A$2:$A$999,0),MATCH(M$1,'Master data'!$B$1:$CL$1,0)),"")</f>
        <v>-10802.469135802468</v>
      </c>
      <c r="N391" s="28">
        <f>IFERROR(INDEX('Master data'!$B$2:$CL$999,MATCH($B391,'Master data'!$A$2:$A$999,0),MATCH(N$1,'Master data'!$B$1:$CL$1,0)),"")</f>
        <v>-4.0000000000000001E-3</v>
      </c>
      <c r="O391" s="7">
        <f>IFERROR(INDEX('Master data'!$B$2:$CL$999,MATCH($B391,'Master data'!$A$2:$A$999,0),MATCH(O$1,'Master data'!$B$1:$CL$1,0)),"")</f>
        <v>0</v>
      </c>
      <c r="P391" s="5">
        <f>IFERROR(INDEX('Master data'!$B$2:$CL$999,MATCH($B391,'Master data'!$A$2:$A$999,0),MATCH(P$1,'Master data'!$B$1:$CL$1,0)),"")</f>
        <v>2495000</v>
      </c>
      <c r="Q391" s="5">
        <f>IFERROR(INDEX('Master data'!$B$2:$CL$999,MATCH($B391,'Master data'!$A$2:$A$999,0),MATCH(Q$1,'Master data'!$B$1:$CL$1,0)),"")</f>
        <v>2495000</v>
      </c>
    </row>
    <row r="392" spans="1:17" x14ac:dyDescent="0.3">
      <c r="A392">
        <f t="shared" si="6"/>
        <v>390</v>
      </c>
      <c r="B392" t="str">
        <f>IF('Master data'!A392="","",'Master data'!A392)</f>
        <v>Daniil Fomin</v>
      </c>
      <c r="C392" t="str">
        <f>IFERROR(INDEX('Master data'!$B$2:$CL$999,MATCH($B392,'Master data'!$A$2:$A$999,0),MATCH(C$1,'Master data'!$B$1:$CL$1,0)),"")</f>
        <v>Russia</v>
      </c>
      <c r="D392" t="str">
        <f>IFERROR(INDEX('Master data'!$B$2:$CL$999,MATCH($B392,'Master data'!$A$2:$A$999,0),MATCH(D$1,'Master data'!$B$1:$CL$1,0)),"")</f>
        <v>Midfield</v>
      </c>
      <c r="E392" s="5">
        <f>IFERROR(INDEX('Master data'!$B$2:$CL$999,MATCH($B392,'Master data'!$A$2:$A$999,0),MATCH(E$1,'Master data'!$B$1:$CL$1,0)),"")</f>
        <v>1995000</v>
      </c>
      <c r="F392" s="7">
        <f>IFERROR(INDEX('Master data'!$B$2:$CL$999,MATCH($B392,'Master data'!$A$2:$A$999,0),MATCH(F$1,'Master data'!$B$1:$CL$1,0)),"")</f>
        <v>-5000</v>
      </c>
      <c r="G392" s="7">
        <f>IFERROR(INDEX('Master data'!$B$2:$CL$999,MATCH($B392,'Master data'!$A$2:$A$999,0),MATCH(G$1,'Master data'!$B$1:$CL$1,0)),"")</f>
        <v>-5000</v>
      </c>
      <c r="H392" s="7">
        <f>IFERROR(INDEX('Master data'!$B$2:$CL$999,MATCH($B392,'Master data'!$A$2:$A$999,0),MATCH(H$1,'Master data'!$B$1:$CL$1,0)),"")</f>
        <v>0</v>
      </c>
      <c r="I392" s="7">
        <f>IFERROR(INDEX('Master data'!$B$2:$CL$999,MATCH($B392,'Master data'!$A$2:$A$999,0),MATCH(I$1,'Master data'!$B$1:$CL$1,0)),"")</f>
        <v>-5000</v>
      </c>
      <c r="J392" s="7">
        <f>IFERROR(INDEX('Master data'!$B$2:$CL$999,MATCH($B392,'Master data'!$A$2:$A$999,0),MATCH(J$1,'Master data'!$B$1:$CL$1,0)),"")</f>
        <v>-5000</v>
      </c>
      <c r="K392" s="7">
        <f>IFERROR(INDEX('Master data'!$B$2:$CL$999,MATCH($B392,'Master data'!$A$2:$A$999,0),MATCH(K$1,'Master data'!$B$1:$CL$1,0)),"")</f>
        <v>0</v>
      </c>
      <c r="L392" s="7">
        <f>IFERROR(INDEX('Master data'!$B$2:$CL$999,MATCH($B392,'Master data'!$A$2:$A$999,0),MATCH(L$1,'Master data'!$B$1:$CL$1,0)),"")</f>
        <v>0</v>
      </c>
      <c r="M392" s="5">
        <f>IFERROR(INDEX('Master data'!$B$2:$CL$999,MATCH($B392,'Master data'!$A$2:$A$999,0),MATCH(M$1,'Master data'!$B$1:$CL$1,0)),"")</f>
        <v>-10802.469135802468</v>
      </c>
      <c r="N392" s="28">
        <f>IFERROR(INDEX('Master data'!$B$2:$CL$999,MATCH($B392,'Master data'!$A$2:$A$999,0),MATCH(N$1,'Master data'!$B$1:$CL$1,0)),"")</f>
        <v>-5.0000000000000001E-3</v>
      </c>
      <c r="O392" s="7">
        <f>IFERROR(INDEX('Master data'!$B$2:$CL$999,MATCH($B392,'Master data'!$A$2:$A$999,0),MATCH(O$1,'Master data'!$B$1:$CL$1,0)),"")</f>
        <v>0</v>
      </c>
      <c r="P392" s="5">
        <f>IFERROR(INDEX('Master data'!$B$2:$CL$999,MATCH($B392,'Master data'!$A$2:$A$999,0),MATCH(P$1,'Master data'!$B$1:$CL$1,0)),"")</f>
        <v>1995000</v>
      </c>
      <c r="Q392" s="5">
        <f>IFERROR(INDEX('Master data'!$B$2:$CL$999,MATCH($B392,'Master data'!$A$2:$A$999,0),MATCH(Q$1,'Master data'!$B$1:$CL$1,0)),"")</f>
        <v>1995000</v>
      </c>
    </row>
    <row r="393" spans="1:17" x14ac:dyDescent="0.3">
      <c r="A393">
        <f t="shared" si="6"/>
        <v>391</v>
      </c>
      <c r="B393" t="str">
        <f>IF('Master data'!A393="","",'Master data'!A393)</f>
        <v>Dmitri Barinov</v>
      </c>
      <c r="C393" t="str">
        <f>IFERROR(INDEX('Master data'!$B$2:$CL$999,MATCH($B393,'Master data'!$A$2:$A$999,0),MATCH(C$1,'Master data'!$B$1:$CL$1,0)),"")</f>
        <v>Russia</v>
      </c>
      <c r="D393" t="str">
        <f>IFERROR(INDEX('Master data'!$B$2:$CL$999,MATCH($B393,'Master data'!$A$2:$A$999,0),MATCH(D$1,'Master data'!$B$1:$CL$1,0)),"")</f>
        <v>Midfield</v>
      </c>
      <c r="E393" s="5">
        <f>IFERROR(INDEX('Master data'!$B$2:$CL$999,MATCH($B393,'Master data'!$A$2:$A$999,0),MATCH(E$1,'Master data'!$B$1:$CL$1,0)),"")</f>
        <v>1976000</v>
      </c>
      <c r="F393" s="7">
        <f>IFERROR(INDEX('Master data'!$B$2:$CL$999,MATCH($B393,'Master data'!$A$2:$A$999,0),MATCH(F$1,'Master data'!$B$1:$CL$1,0)),"")</f>
        <v>36848.846520629413</v>
      </c>
      <c r="G393" s="7">
        <f>IFERROR(INDEX('Master data'!$B$2:$CL$999,MATCH($B393,'Master data'!$A$2:$A$999,0),MATCH(G$1,'Master data'!$B$1:$CL$1,0)),"")</f>
        <v>7391.9498426400514</v>
      </c>
      <c r="H393" s="7">
        <f>IFERROR(INDEX('Master data'!$B$2:$CL$999,MATCH($B393,'Master data'!$A$2:$A$999,0),MATCH(H$1,'Master data'!$B$1:$CL$1,0)),"")</f>
        <v>0</v>
      </c>
      <c r="I393" s="7">
        <f>IFERROR(INDEX('Master data'!$B$2:$CL$999,MATCH($B393,'Master data'!$A$2:$A$999,0),MATCH(I$1,'Master data'!$B$1:$CL$1,0)),"")</f>
        <v>-164.55950398058121</v>
      </c>
      <c r="J393" s="7">
        <f>IFERROR(INDEX('Master data'!$B$2:$CL$999,MATCH($B393,'Master data'!$A$2:$A$999,0),MATCH(J$1,'Master data'!$B$1:$CL$1,0)),"")</f>
        <v>-5000</v>
      </c>
      <c r="K393" s="7">
        <f>IFERROR(INDEX('Master data'!$B$2:$CL$999,MATCH($B393,'Master data'!$A$2:$A$999,0),MATCH(K$1,'Master data'!$B$1:$CL$1,0)),"")</f>
        <v>0</v>
      </c>
      <c r="L393" s="7">
        <f>IFERROR(INDEX('Master data'!$B$2:$CL$999,MATCH($B393,'Master data'!$A$2:$A$999,0),MATCH(L$1,'Master data'!$B$1:$CL$1,0)),"")</f>
        <v>0</v>
      </c>
      <c r="M393" s="5">
        <f>IFERROR(INDEX('Master data'!$B$2:$CL$999,MATCH($B393,'Master data'!$A$2:$A$999,0),MATCH(M$1,'Master data'!$B$1:$CL$1,0)),"")</f>
        <v>40740.400389851988</v>
      </c>
      <c r="N393" s="28">
        <f>IFERROR(INDEX('Master data'!$B$2:$CL$999,MATCH($B393,'Master data'!$A$2:$A$999,0),MATCH(N$1,'Master data'!$B$1:$CL$1,0)),"")</f>
        <v>2.1000000000000001E-2</v>
      </c>
      <c r="O393" s="7">
        <f>IFERROR(INDEX('Master data'!$B$2:$CL$999,MATCH($B393,'Master data'!$A$2:$A$999,0),MATCH(O$1,'Master data'!$B$1:$CL$1,0)),"")</f>
        <v>0</v>
      </c>
      <c r="P393" s="5">
        <f>IFERROR(INDEX('Master data'!$B$2:$CL$999,MATCH($B393,'Master data'!$A$2:$A$999,0),MATCH(P$1,'Master data'!$B$1:$CL$1,0)),"")</f>
        <v>1976000</v>
      </c>
      <c r="Q393" s="5">
        <f>IFERROR(INDEX('Master data'!$B$2:$CL$999,MATCH($B393,'Master data'!$A$2:$A$999,0),MATCH(Q$1,'Master data'!$B$1:$CL$1,0)),"")</f>
        <v>1976000</v>
      </c>
    </row>
    <row r="394" spans="1:17" x14ac:dyDescent="0.3">
      <c r="A394">
        <f t="shared" si="6"/>
        <v>392</v>
      </c>
      <c r="B394" t="str">
        <f>IF('Master data'!A394="","",'Master data'!A394)</f>
        <v>Aleksey Ionov</v>
      </c>
      <c r="C394" t="str">
        <f>IFERROR(INDEX('Master data'!$B$2:$CL$999,MATCH($B394,'Master data'!$A$2:$A$999,0),MATCH(C$1,'Master data'!$B$1:$CL$1,0)),"")</f>
        <v>Russia</v>
      </c>
      <c r="D394" t="str">
        <f>IFERROR(INDEX('Master data'!$B$2:$CL$999,MATCH($B394,'Master data'!$A$2:$A$999,0),MATCH(D$1,'Master data'!$B$1:$CL$1,0)),"")</f>
        <v>Midfield</v>
      </c>
      <c r="E394" s="5">
        <f>IFERROR(INDEX('Master data'!$B$2:$CL$999,MATCH($B394,'Master data'!$A$2:$A$999,0),MATCH(E$1,'Master data'!$B$1:$CL$1,0)),"")</f>
        <v>2495000</v>
      </c>
      <c r="F394" s="7">
        <f>IFERROR(INDEX('Master data'!$B$2:$CL$999,MATCH($B394,'Master data'!$A$2:$A$999,0),MATCH(F$1,'Master data'!$B$1:$CL$1,0)),"")</f>
        <v>-5000</v>
      </c>
      <c r="G394" s="7">
        <f>IFERROR(INDEX('Master data'!$B$2:$CL$999,MATCH($B394,'Master data'!$A$2:$A$999,0),MATCH(G$1,'Master data'!$B$1:$CL$1,0)),"")</f>
        <v>-5000</v>
      </c>
      <c r="H394" s="7">
        <f>IFERROR(INDEX('Master data'!$B$2:$CL$999,MATCH($B394,'Master data'!$A$2:$A$999,0),MATCH(H$1,'Master data'!$B$1:$CL$1,0)),"")</f>
        <v>0</v>
      </c>
      <c r="I394" s="7">
        <f>IFERROR(INDEX('Master data'!$B$2:$CL$999,MATCH($B394,'Master data'!$A$2:$A$999,0),MATCH(I$1,'Master data'!$B$1:$CL$1,0)),"")</f>
        <v>-5000</v>
      </c>
      <c r="J394" s="7">
        <f>IFERROR(INDEX('Master data'!$B$2:$CL$999,MATCH($B394,'Master data'!$A$2:$A$999,0),MATCH(J$1,'Master data'!$B$1:$CL$1,0)),"")</f>
        <v>-5000</v>
      </c>
      <c r="K394" s="7">
        <f>IFERROR(INDEX('Master data'!$B$2:$CL$999,MATCH($B394,'Master data'!$A$2:$A$999,0),MATCH(K$1,'Master data'!$B$1:$CL$1,0)),"")</f>
        <v>0</v>
      </c>
      <c r="L394" s="7">
        <f>IFERROR(INDEX('Master data'!$B$2:$CL$999,MATCH($B394,'Master data'!$A$2:$A$999,0),MATCH(L$1,'Master data'!$B$1:$CL$1,0)),"")</f>
        <v>0</v>
      </c>
      <c r="M394" s="5">
        <f>IFERROR(INDEX('Master data'!$B$2:$CL$999,MATCH($B394,'Master data'!$A$2:$A$999,0),MATCH(M$1,'Master data'!$B$1:$CL$1,0)),"")</f>
        <v>-10802.469135802468</v>
      </c>
      <c r="N394" s="28">
        <f>IFERROR(INDEX('Master data'!$B$2:$CL$999,MATCH($B394,'Master data'!$A$2:$A$999,0),MATCH(N$1,'Master data'!$B$1:$CL$1,0)),"")</f>
        <v>-4.0000000000000001E-3</v>
      </c>
      <c r="O394" s="7">
        <f>IFERROR(INDEX('Master data'!$B$2:$CL$999,MATCH($B394,'Master data'!$A$2:$A$999,0),MATCH(O$1,'Master data'!$B$1:$CL$1,0)),"")</f>
        <v>0</v>
      </c>
      <c r="P394" s="5">
        <f>IFERROR(INDEX('Master data'!$B$2:$CL$999,MATCH($B394,'Master data'!$A$2:$A$999,0),MATCH(P$1,'Master data'!$B$1:$CL$1,0)),"")</f>
        <v>2495000</v>
      </c>
      <c r="Q394" s="5">
        <f>IFERROR(INDEX('Master data'!$B$2:$CL$999,MATCH($B394,'Master data'!$A$2:$A$999,0),MATCH(Q$1,'Master data'!$B$1:$CL$1,0)),"")</f>
        <v>2495000</v>
      </c>
    </row>
    <row r="395" spans="1:17" x14ac:dyDescent="0.3">
      <c r="A395">
        <f t="shared" si="6"/>
        <v>393</v>
      </c>
      <c r="B395" t="str">
        <f>IF('Master data'!A395="","",'Master data'!A395)</f>
        <v>Roman Zobnin</v>
      </c>
      <c r="C395" t="str">
        <f>IFERROR(INDEX('Master data'!$B$2:$CL$999,MATCH($B395,'Master data'!$A$2:$A$999,0),MATCH(C$1,'Master data'!$B$1:$CL$1,0)),"")</f>
        <v>Russia</v>
      </c>
      <c r="D395" t="str">
        <f>IFERROR(INDEX('Master data'!$B$2:$CL$999,MATCH($B395,'Master data'!$A$2:$A$999,0),MATCH(D$1,'Master data'!$B$1:$CL$1,0)),"")</f>
        <v>Midfield</v>
      </c>
      <c r="E395" s="5">
        <f>IFERROR(INDEX('Master data'!$B$2:$CL$999,MATCH($B395,'Master data'!$A$2:$A$999,0),MATCH(E$1,'Master data'!$B$1:$CL$1,0)),"")</f>
        <v>2476000</v>
      </c>
      <c r="F395" s="7">
        <f>IFERROR(INDEX('Master data'!$B$2:$CL$999,MATCH($B395,'Master data'!$A$2:$A$999,0),MATCH(F$1,'Master data'!$B$1:$CL$1,0)),"")</f>
        <v>34711.33052562888</v>
      </c>
      <c r="G395" s="7">
        <f>IFERROR(INDEX('Master data'!$B$2:$CL$999,MATCH($B395,'Master data'!$A$2:$A$999,0),MATCH(G$1,'Master data'!$B$1:$CL$1,0)),"")</f>
        <v>7858.234850411447</v>
      </c>
      <c r="H395" s="7">
        <f>IFERROR(INDEX('Master data'!$B$2:$CL$999,MATCH($B395,'Master data'!$A$2:$A$999,0),MATCH(H$1,'Master data'!$B$1:$CL$1,0)),"")</f>
        <v>0</v>
      </c>
      <c r="I395" s="7">
        <f>IFERROR(INDEX('Master data'!$B$2:$CL$999,MATCH($B395,'Master data'!$A$2:$A$999,0),MATCH(I$1,'Master data'!$B$1:$CL$1,0)),"")</f>
        <v>-3168.3881622307181</v>
      </c>
      <c r="J395" s="7">
        <f>IFERROR(INDEX('Master data'!$B$2:$CL$999,MATCH($B395,'Master data'!$A$2:$A$999,0),MATCH(J$1,'Master data'!$B$1:$CL$1,0)),"")</f>
        <v>-5000</v>
      </c>
      <c r="K395" s="7">
        <f>IFERROR(INDEX('Master data'!$B$2:$CL$999,MATCH($B395,'Master data'!$A$2:$A$999,0),MATCH(K$1,'Master data'!$B$1:$CL$1,0)),"")</f>
        <v>0</v>
      </c>
      <c r="L395" s="7">
        <f>IFERROR(INDEX('Master data'!$B$2:$CL$999,MATCH($B395,'Master data'!$A$2:$A$999,0),MATCH(L$1,'Master data'!$B$1:$CL$1,0)),"")</f>
        <v>0</v>
      </c>
      <c r="M395" s="5">
        <f>IFERROR(INDEX('Master data'!$B$2:$CL$999,MATCH($B395,'Master data'!$A$2:$A$999,0),MATCH(M$1,'Master data'!$B$1:$CL$1,0)),"")</f>
        <v>38023.71776055087</v>
      </c>
      <c r="N395" s="28">
        <f>IFERROR(INDEX('Master data'!$B$2:$CL$999,MATCH($B395,'Master data'!$A$2:$A$999,0),MATCH(N$1,'Master data'!$B$1:$CL$1,0)),"")</f>
        <v>1.4999999999999999E-2</v>
      </c>
      <c r="O395" s="7">
        <f>IFERROR(INDEX('Master data'!$B$2:$CL$999,MATCH($B395,'Master data'!$A$2:$A$999,0),MATCH(O$1,'Master data'!$B$1:$CL$1,0)),"")</f>
        <v>0</v>
      </c>
      <c r="P395" s="5">
        <f>IFERROR(INDEX('Master data'!$B$2:$CL$999,MATCH($B395,'Master data'!$A$2:$A$999,0),MATCH(P$1,'Master data'!$B$1:$CL$1,0)),"")</f>
        <v>2476000</v>
      </c>
      <c r="Q395" s="5">
        <f>IFERROR(INDEX('Master data'!$B$2:$CL$999,MATCH($B395,'Master data'!$A$2:$A$999,0),MATCH(Q$1,'Master data'!$B$1:$CL$1,0)),"")</f>
        <v>2476000</v>
      </c>
    </row>
    <row r="396" spans="1:17" x14ac:dyDescent="0.3">
      <c r="A396">
        <f t="shared" si="6"/>
        <v>394</v>
      </c>
      <c r="B396" t="str">
        <f>IF('Master data'!A396="","",'Master data'!A396)</f>
        <v>Daler Kuzyayev</v>
      </c>
      <c r="C396" t="str">
        <f>IFERROR(INDEX('Master data'!$B$2:$CL$999,MATCH($B396,'Master data'!$A$2:$A$999,0),MATCH(C$1,'Master data'!$B$1:$CL$1,0)),"")</f>
        <v>Russia</v>
      </c>
      <c r="D396" t="str">
        <f>IFERROR(INDEX('Master data'!$B$2:$CL$999,MATCH($B396,'Master data'!$A$2:$A$999,0),MATCH(D$1,'Master data'!$B$1:$CL$1,0)),"")</f>
        <v>Midfield</v>
      </c>
      <c r="E396" s="5">
        <f>IFERROR(INDEX('Master data'!$B$2:$CL$999,MATCH($B396,'Master data'!$A$2:$A$999,0),MATCH(E$1,'Master data'!$B$1:$CL$1,0)),"")</f>
        <v>2984000</v>
      </c>
      <c r="F396" s="7">
        <f>IFERROR(INDEX('Master data'!$B$2:$CL$999,MATCH($B396,'Master data'!$A$2:$A$999,0),MATCH(F$1,'Master data'!$B$1:$CL$1,0)),"")</f>
        <v>-5000</v>
      </c>
      <c r="G396" s="7">
        <f>IFERROR(INDEX('Master data'!$B$2:$CL$999,MATCH($B396,'Master data'!$A$2:$A$999,0),MATCH(G$1,'Master data'!$B$1:$CL$1,0)),"")</f>
        <v>-5000</v>
      </c>
      <c r="H396" s="7">
        <f>IFERROR(INDEX('Master data'!$B$2:$CL$999,MATCH($B396,'Master data'!$A$2:$A$999,0),MATCH(H$1,'Master data'!$B$1:$CL$1,0)),"")</f>
        <v>0</v>
      </c>
      <c r="I396" s="7">
        <f>IFERROR(INDEX('Master data'!$B$2:$CL$999,MATCH($B396,'Master data'!$A$2:$A$999,0),MATCH(I$1,'Master data'!$B$1:$CL$1,0)),"")</f>
        <v>-5000</v>
      </c>
      <c r="J396" s="7">
        <f>IFERROR(INDEX('Master data'!$B$2:$CL$999,MATCH($B396,'Master data'!$A$2:$A$999,0),MATCH(J$1,'Master data'!$B$1:$CL$1,0)),"")</f>
        <v>-5000</v>
      </c>
      <c r="K396" s="7">
        <f>IFERROR(INDEX('Master data'!$B$2:$CL$999,MATCH($B396,'Master data'!$A$2:$A$999,0),MATCH(K$1,'Master data'!$B$1:$CL$1,0)),"")</f>
        <v>0</v>
      </c>
      <c r="L396" s="7">
        <f>IFERROR(INDEX('Master data'!$B$2:$CL$999,MATCH($B396,'Master data'!$A$2:$A$999,0),MATCH(L$1,'Master data'!$B$1:$CL$1,0)),"")</f>
        <v>0</v>
      </c>
      <c r="M396" s="5">
        <f>IFERROR(INDEX('Master data'!$B$2:$CL$999,MATCH($B396,'Master data'!$A$2:$A$999,0),MATCH(M$1,'Master data'!$B$1:$CL$1,0)),"")</f>
        <v>-10802.469135802468</v>
      </c>
      <c r="N396" s="28">
        <f>IFERROR(INDEX('Master data'!$B$2:$CL$999,MATCH($B396,'Master data'!$A$2:$A$999,0),MATCH(N$1,'Master data'!$B$1:$CL$1,0)),"")</f>
        <v>-4.0000000000000001E-3</v>
      </c>
      <c r="O396" s="7">
        <f>IFERROR(INDEX('Master data'!$B$2:$CL$999,MATCH($B396,'Master data'!$A$2:$A$999,0),MATCH(O$1,'Master data'!$B$1:$CL$1,0)),"")</f>
        <v>0</v>
      </c>
      <c r="P396" s="5">
        <f>IFERROR(INDEX('Master data'!$B$2:$CL$999,MATCH($B396,'Master data'!$A$2:$A$999,0),MATCH(P$1,'Master data'!$B$1:$CL$1,0)),"")</f>
        <v>2984000</v>
      </c>
      <c r="Q396" s="5">
        <f>IFERROR(INDEX('Master data'!$B$2:$CL$999,MATCH($B396,'Master data'!$A$2:$A$999,0),MATCH(Q$1,'Master data'!$B$1:$CL$1,0)),"")</f>
        <v>2984000</v>
      </c>
    </row>
    <row r="397" spans="1:17" x14ac:dyDescent="0.3">
      <c r="A397">
        <f t="shared" si="6"/>
        <v>395</v>
      </c>
      <c r="B397" t="str">
        <f>IF('Master data'!A397="","",'Master data'!A397)</f>
        <v>Aleksandr Sobolev</v>
      </c>
      <c r="C397" t="str">
        <f>IFERROR(INDEX('Master data'!$B$2:$CL$999,MATCH($B397,'Master data'!$A$2:$A$999,0),MATCH(C$1,'Master data'!$B$1:$CL$1,0)),"")</f>
        <v>Russia</v>
      </c>
      <c r="D397" t="str">
        <f>IFERROR(INDEX('Master data'!$B$2:$CL$999,MATCH($B397,'Master data'!$A$2:$A$999,0),MATCH(D$1,'Master data'!$B$1:$CL$1,0)),"")</f>
        <v>Striker</v>
      </c>
      <c r="E397" s="5">
        <f>IFERROR(INDEX('Master data'!$B$2:$CL$999,MATCH($B397,'Master data'!$A$2:$A$999,0),MATCH(E$1,'Master data'!$B$1:$CL$1,0)),"")</f>
        <v>2995000</v>
      </c>
      <c r="F397" s="7">
        <f>IFERROR(INDEX('Master data'!$B$2:$CL$999,MATCH($B397,'Master data'!$A$2:$A$999,0),MATCH(F$1,'Master data'!$B$1:$CL$1,0)),"")</f>
        <v>-5000</v>
      </c>
      <c r="G397" s="7">
        <f>IFERROR(INDEX('Master data'!$B$2:$CL$999,MATCH($B397,'Master data'!$A$2:$A$999,0),MATCH(G$1,'Master data'!$B$1:$CL$1,0)),"")</f>
        <v>-5000</v>
      </c>
      <c r="H397" s="7">
        <f>IFERROR(INDEX('Master data'!$B$2:$CL$999,MATCH($B397,'Master data'!$A$2:$A$999,0),MATCH(H$1,'Master data'!$B$1:$CL$1,0)),"")</f>
        <v>0</v>
      </c>
      <c r="I397" s="7">
        <f>IFERROR(INDEX('Master data'!$B$2:$CL$999,MATCH($B397,'Master data'!$A$2:$A$999,0),MATCH(I$1,'Master data'!$B$1:$CL$1,0)),"")</f>
        <v>-5000</v>
      </c>
      <c r="J397" s="7">
        <f>IFERROR(INDEX('Master data'!$B$2:$CL$999,MATCH($B397,'Master data'!$A$2:$A$999,0),MATCH(J$1,'Master data'!$B$1:$CL$1,0)),"")</f>
        <v>-5000</v>
      </c>
      <c r="K397" s="7">
        <f>IFERROR(INDEX('Master data'!$B$2:$CL$999,MATCH($B397,'Master data'!$A$2:$A$999,0),MATCH(K$1,'Master data'!$B$1:$CL$1,0)),"")</f>
        <v>0</v>
      </c>
      <c r="L397" s="7">
        <f>IFERROR(INDEX('Master data'!$B$2:$CL$999,MATCH($B397,'Master data'!$A$2:$A$999,0),MATCH(L$1,'Master data'!$B$1:$CL$1,0)),"")</f>
        <v>0</v>
      </c>
      <c r="M397" s="5">
        <f>IFERROR(INDEX('Master data'!$B$2:$CL$999,MATCH($B397,'Master data'!$A$2:$A$999,0),MATCH(M$1,'Master data'!$B$1:$CL$1,0)),"")</f>
        <v>-10802.469135802468</v>
      </c>
      <c r="N397" s="28">
        <f>IFERROR(INDEX('Master data'!$B$2:$CL$999,MATCH($B397,'Master data'!$A$2:$A$999,0),MATCH(N$1,'Master data'!$B$1:$CL$1,0)),"")</f>
        <v>-4.0000000000000001E-3</v>
      </c>
      <c r="O397" s="7">
        <f>IFERROR(INDEX('Master data'!$B$2:$CL$999,MATCH($B397,'Master data'!$A$2:$A$999,0),MATCH(O$1,'Master data'!$B$1:$CL$1,0)),"")</f>
        <v>0</v>
      </c>
      <c r="P397" s="5">
        <f>IFERROR(INDEX('Master data'!$B$2:$CL$999,MATCH($B397,'Master data'!$A$2:$A$999,0),MATCH(P$1,'Master data'!$B$1:$CL$1,0)),"")</f>
        <v>2995000</v>
      </c>
      <c r="Q397" s="5">
        <f>IFERROR(INDEX('Master data'!$B$2:$CL$999,MATCH($B397,'Master data'!$A$2:$A$999,0),MATCH(Q$1,'Master data'!$B$1:$CL$1,0)),"")</f>
        <v>2995000</v>
      </c>
    </row>
    <row r="398" spans="1:17" x14ac:dyDescent="0.3">
      <c r="A398">
        <f t="shared" si="6"/>
        <v>396</v>
      </c>
      <c r="B398" t="str">
        <f>IF('Master data'!A398="","",'Master data'!A398)</f>
        <v>Danny Ward</v>
      </c>
      <c r="C398" t="str">
        <f>IFERROR(INDEX('Master data'!$B$2:$CL$999,MATCH($B398,'Master data'!$A$2:$A$999,0),MATCH(C$1,'Master data'!$B$1:$CL$1,0)),"")</f>
        <v>Wales</v>
      </c>
      <c r="D398" t="str">
        <f>IFERROR(INDEX('Master data'!$B$2:$CL$999,MATCH($B398,'Master data'!$A$2:$A$999,0),MATCH(D$1,'Master data'!$B$1:$CL$1,0)),"")</f>
        <v>Goalkeeper</v>
      </c>
      <c r="E398" s="5">
        <f>IFERROR(INDEX('Master data'!$B$2:$CL$999,MATCH($B398,'Master data'!$A$2:$A$999,0),MATCH(E$1,'Master data'!$B$1:$CL$1,0)),"")</f>
        <v>3529000</v>
      </c>
      <c r="F398" s="7">
        <f>IFERROR(INDEX('Master data'!$B$2:$CL$999,MATCH($B398,'Master data'!$A$2:$A$999,0),MATCH(F$1,'Master data'!$B$1:$CL$1,0)),"")</f>
        <v>42472.685246699592</v>
      </c>
      <c r="G398" s="7">
        <f>IFERROR(INDEX('Master data'!$B$2:$CL$999,MATCH($B398,'Master data'!$A$2:$A$999,0),MATCH(G$1,'Master data'!$B$1:$CL$1,0)),"")</f>
        <v>18532.473103472301</v>
      </c>
      <c r="H398" s="7">
        <f>IFERROR(INDEX('Master data'!$B$2:$CL$999,MATCH($B398,'Master data'!$A$2:$A$999,0),MATCH(H$1,'Master data'!$B$1:$CL$1,0)),"")</f>
        <v>0</v>
      </c>
      <c r="I398" s="7">
        <f>IFERROR(INDEX('Master data'!$B$2:$CL$999,MATCH($B398,'Master data'!$A$2:$A$999,0),MATCH(I$1,'Master data'!$B$1:$CL$1,0)),"")</f>
        <v>-5000</v>
      </c>
      <c r="J398" s="7">
        <f>IFERROR(INDEX('Master data'!$B$2:$CL$999,MATCH($B398,'Master data'!$A$2:$A$999,0),MATCH(J$1,'Master data'!$B$1:$CL$1,0)),"")</f>
        <v>-5000</v>
      </c>
      <c r="K398" s="7">
        <f>IFERROR(INDEX('Master data'!$B$2:$CL$999,MATCH($B398,'Master data'!$A$2:$A$999,0),MATCH(K$1,'Master data'!$B$1:$CL$1,0)),"")</f>
        <v>0</v>
      </c>
      <c r="L398" s="7">
        <f>IFERROR(INDEX('Master data'!$B$2:$CL$999,MATCH($B398,'Master data'!$A$2:$A$999,0),MATCH(L$1,'Master data'!$B$1:$CL$1,0)),"")</f>
        <v>0</v>
      </c>
      <c r="M398" s="5">
        <f>IFERROR(INDEX('Master data'!$B$2:$CL$999,MATCH($B398,'Master data'!$A$2:$A$999,0),MATCH(M$1,'Master data'!$B$1:$CL$1,0)),"")</f>
        <v>52358.531513211987</v>
      </c>
      <c r="N398" s="28">
        <f>IFERROR(INDEX('Master data'!$B$2:$CL$999,MATCH($B398,'Master data'!$A$2:$A$999,0),MATCH(N$1,'Master data'!$B$1:$CL$1,0)),"")</f>
        <v>1.4999999999999999E-2</v>
      </c>
      <c r="O398" s="7">
        <f>IFERROR(INDEX('Master data'!$B$2:$CL$999,MATCH($B398,'Master data'!$A$2:$A$999,0),MATCH(O$1,'Master data'!$B$1:$CL$1,0)),"")</f>
        <v>0</v>
      </c>
      <c r="P398" s="5">
        <f>IFERROR(INDEX('Master data'!$B$2:$CL$999,MATCH($B398,'Master data'!$A$2:$A$999,0),MATCH(P$1,'Master data'!$B$1:$CL$1,0)),"")</f>
        <v>3529000</v>
      </c>
      <c r="Q398" s="5">
        <f>IFERROR(INDEX('Master data'!$B$2:$CL$999,MATCH($B398,'Master data'!$A$2:$A$999,0),MATCH(Q$1,'Master data'!$B$1:$CL$1,0)),"")</f>
        <v>3529000</v>
      </c>
    </row>
    <row r="399" spans="1:17" x14ac:dyDescent="0.3">
      <c r="A399">
        <f t="shared" si="6"/>
        <v>397</v>
      </c>
      <c r="B399" t="str">
        <f>IF('Master data'!A399="","",'Master data'!A399)</f>
        <v>Ben Cabango</v>
      </c>
      <c r="C399" t="str">
        <f>IFERROR(INDEX('Master data'!$B$2:$CL$999,MATCH($B399,'Master data'!$A$2:$A$999,0),MATCH(C$1,'Master data'!$B$1:$CL$1,0)),"")</f>
        <v>Wales</v>
      </c>
      <c r="D399" t="str">
        <f>IFERROR(INDEX('Master data'!$B$2:$CL$999,MATCH($B399,'Master data'!$A$2:$A$999,0),MATCH(D$1,'Master data'!$B$1:$CL$1,0)),"")</f>
        <v>Defense</v>
      </c>
      <c r="E399" s="5">
        <f>IFERROR(INDEX('Master data'!$B$2:$CL$999,MATCH($B399,'Master data'!$A$2:$A$999,0),MATCH(E$1,'Master data'!$B$1:$CL$1,0)),"")</f>
        <v>1995000</v>
      </c>
      <c r="F399" s="7">
        <f>IFERROR(INDEX('Master data'!$B$2:$CL$999,MATCH($B399,'Master data'!$A$2:$A$999,0),MATCH(F$1,'Master data'!$B$1:$CL$1,0)),"")</f>
        <v>10696.202531645569</v>
      </c>
      <c r="G399" s="7">
        <f>IFERROR(INDEX('Master data'!$B$2:$CL$999,MATCH($B399,'Master data'!$A$2:$A$999,0),MATCH(G$1,'Master data'!$B$1:$CL$1,0)),"")</f>
        <v>2734.8066298342555</v>
      </c>
      <c r="H399" s="7">
        <f>IFERROR(INDEX('Master data'!$B$2:$CL$999,MATCH($B399,'Master data'!$A$2:$A$999,0),MATCH(H$1,'Master data'!$B$1:$CL$1,0)),"")</f>
        <v>0</v>
      </c>
      <c r="I399" s="7">
        <f>IFERROR(INDEX('Master data'!$B$2:$CL$999,MATCH($B399,'Master data'!$A$2:$A$999,0),MATCH(I$1,'Master data'!$B$1:$CL$1,0)),"")</f>
        <v>-5000</v>
      </c>
      <c r="J399" s="7">
        <f>IFERROR(INDEX('Master data'!$B$2:$CL$999,MATCH($B399,'Master data'!$A$2:$A$999,0),MATCH(J$1,'Master data'!$B$1:$CL$1,0)),"")</f>
        <v>-5000</v>
      </c>
      <c r="K399" s="7">
        <f>IFERROR(INDEX('Master data'!$B$2:$CL$999,MATCH($B399,'Master data'!$A$2:$A$999,0),MATCH(K$1,'Master data'!$B$1:$CL$1,0)),"")</f>
        <v>0</v>
      </c>
      <c r="L399" s="7">
        <f>IFERROR(INDEX('Master data'!$B$2:$CL$999,MATCH($B399,'Master data'!$A$2:$A$999,0),MATCH(L$1,'Master data'!$B$1:$CL$1,0)),"")</f>
        <v>0</v>
      </c>
      <c r="M399" s="5">
        <f>IFERROR(INDEX('Master data'!$B$2:$CL$999,MATCH($B399,'Master data'!$A$2:$A$999,0),MATCH(M$1,'Master data'!$B$1:$CL$1,0)),"")</f>
        <v>10050.271149065937</v>
      </c>
      <c r="N399" s="28">
        <f>IFERROR(INDEX('Master data'!$B$2:$CL$999,MATCH($B399,'Master data'!$A$2:$A$999,0),MATCH(N$1,'Master data'!$B$1:$CL$1,0)),"")</f>
        <v>5.0000000000000001E-3</v>
      </c>
      <c r="O399" s="7">
        <f>IFERROR(INDEX('Master data'!$B$2:$CL$999,MATCH($B399,'Master data'!$A$2:$A$999,0),MATCH(O$1,'Master data'!$B$1:$CL$1,0)),"")</f>
        <v>0</v>
      </c>
      <c r="P399" s="5">
        <f>IFERROR(INDEX('Master data'!$B$2:$CL$999,MATCH($B399,'Master data'!$A$2:$A$999,0),MATCH(P$1,'Master data'!$B$1:$CL$1,0)),"")</f>
        <v>1995000</v>
      </c>
      <c r="Q399" s="5">
        <f>IFERROR(INDEX('Master data'!$B$2:$CL$999,MATCH($B399,'Master data'!$A$2:$A$999,0),MATCH(Q$1,'Master data'!$B$1:$CL$1,0)),"")</f>
        <v>1995000</v>
      </c>
    </row>
    <row r="400" spans="1:17" x14ac:dyDescent="0.3">
      <c r="A400">
        <f t="shared" si="6"/>
        <v>398</v>
      </c>
      <c r="B400" t="str">
        <f>IF('Master data'!A400="","",'Master data'!A400)</f>
        <v xml:space="preserve"> N. Williams</v>
      </c>
      <c r="C400" t="str">
        <f>IFERROR(INDEX('Master data'!$B$2:$CL$999,MATCH($B400,'Master data'!$A$2:$A$999,0),MATCH(C$1,'Master data'!$B$1:$CL$1,0)),"")</f>
        <v>Wales</v>
      </c>
      <c r="D400" t="str">
        <f>IFERROR(INDEX('Master data'!$B$2:$CL$999,MATCH($B400,'Master data'!$A$2:$A$999,0),MATCH(D$1,'Master data'!$B$1:$CL$1,0)),"")</f>
        <v>Defense</v>
      </c>
      <c r="E400" s="5">
        <f>IFERROR(INDEX('Master data'!$B$2:$CL$999,MATCH($B400,'Master data'!$A$2:$A$999,0),MATCH(E$1,'Master data'!$B$1:$CL$1,0)),"")</f>
        <v>2995000</v>
      </c>
      <c r="F400" s="7">
        <f>IFERROR(INDEX('Master data'!$B$2:$CL$999,MATCH($B400,'Master data'!$A$2:$A$999,0),MATCH(F$1,'Master data'!$B$1:$CL$1,0)),"")</f>
        <v>10696.202531645569</v>
      </c>
      <c r="G400" s="7">
        <f>IFERROR(INDEX('Master data'!$B$2:$CL$999,MATCH($B400,'Master data'!$A$2:$A$999,0),MATCH(G$1,'Master data'!$B$1:$CL$1,0)),"")</f>
        <v>2734.8066298342555</v>
      </c>
      <c r="H400" s="7">
        <f>IFERROR(INDEX('Master data'!$B$2:$CL$999,MATCH($B400,'Master data'!$A$2:$A$999,0),MATCH(H$1,'Master data'!$B$1:$CL$1,0)),"")</f>
        <v>0</v>
      </c>
      <c r="I400" s="7">
        <f>IFERROR(INDEX('Master data'!$B$2:$CL$999,MATCH($B400,'Master data'!$A$2:$A$999,0),MATCH(I$1,'Master data'!$B$1:$CL$1,0)),"")</f>
        <v>-5000</v>
      </c>
      <c r="J400" s="7">
        <f>IFERROR(INDEX('Master data'!$B$2:$CL$999,MATCH($B400,'Master data'!$A$2:$A$999,0),MATCH(J$1,'Master data'!$B$1:$CL$1,0)),"")</f>
        <v>-5000</v>
      </c>
      <c r="K400" s="7">
        <f>IFERROR(INDEX('Master data'!$B$2:$CL$999,MATCH($B400,'Master data'!$A$2:$A$999,0),MATCH(K$1,'Master data'!$B$1:$CL$1,0)),"")</f>
        <v>0</v>
      </c>
      <c r="L400" s="7">
        <f>IFERROR(INDEX('Master data'!$B$2:$CL$999,MATCH($B400,'Master data'!$A$2:$A$999,0),MATCH(L$1,'Master data'!$B$1:$CL$1,0)),"")</f>
        <v>0</v>
      </c>
      <c r="M400" s="5">
        <f>IFERROR(INDEX('Master data'!$B$2:$CL$999,MATCH($B400,'Master data'!$A$2:$A$999,0),MATCH(M$1,'Master data'!$B$1:$CL$1,0)),"")</f>
        <v>10050.271149065937</v>
      </c>
      <c r="N400" s="28">
        <f>IFERROR(INDEX('Master data'!$B$2:$CL$999,MATCH($B400,'Master data'!$A$2:$A$999,0),MATCH(N$1,'Master data'!$B$1:$CL$1,0)),"")</f>
        <v>3.0000000000000001E-3</v>
      </c>
      <c r="O400" s="7">
        <f>IFERROR(INDEX('Master data'!$B$2:$CL$999,MATCH($B400,'Master data'!$A$2:$A$999,0),MATCH(O$1,'Master data'!$B$1:$CL$1,0)),"")</f>
        <v>0</v>
      </c>
      <c r="P400" s="5">
        <f>IFERROR(INDEX('Master data'!$B$2:$CL$999,MATCH($B400,'Master data'!$A$2:$A$999,0),MATCH(P$1,'Master data'!$B$1:$CL$1,0)),"")</f>
        <v>2995000</v>
      </c>
      <c r="Q400" s="5">
        <f>IFERROR(INDEX('Master data'!$B$2:$CL$999,MATCH($B400,'Master data'!$A$2:$A$999,0),MATCH(Q$1,'Master data'!$B$1:$CL$1,0)),"")</f>
        <v>2995000</v>
      </c>
    </row>
    <row r="401" spans="1:17" x14ac:dyDescent="0.3">
      <c r="A401">
        <f t="shared" si="6"/>
        <v>399</v>
      </c>
      <c r="B401" t="str">
        <f>IF('Master data'!A401="","",'Master data'!A401)</f>
        <v xml:space="preserve"> C. Roberts</v>
      </c>
      <c r="C401" t="str">
        <f>IFERROR(INDEX('Master data'!$B$2:$CL$999,MATCH($B401,'Master data'!$A$2:$A$999,0),MATCH(C$1,'Master data'!$B$1:$CL$1,0)),"")</f>
        <v>Wales</v>
      </c>
      <c r="D401" t="str">
        <f>IFERROR(INDEX('Master data'!$B$2:$CL$999,MATCH($B401,'Master data'!$A$2:$A$999,0),MATCH(D$1,'Master data'!$B$1:$CL$1,0)),"")</f>
        <v>Defense</v>
      </c>
      <c r="E401" s="5">
        <f>IFERROR(INDEX('Master data'!$B$2:$CL$999,MATCH($B401,'Master data'!$A$2:$A$999,0),MATCH(E$1,'Master data'!$B$1:$CL$1,0)),"")</f>
        <v>2514000</v>
      </c>
      <c r="F401" s="7">
        <f>IFERROR(INDEX('Master data'!$B$2:$CL$999,MATCH($B401,'Master data'!$A$2:$A$999,0),MATCH(F$1,'Master data'!$B$1:$CL$1,0)),"")</f>
        <v>38856.925306222882</v>
      </c>
      <c r="G401" s="7">
        <f>IFERROR(INDEX('Master data'!$B$2:$CL$999,MATCH($B401,'Master data'!$A$2:$A$999,0),MATCH(G$1,'Master data'!$B$1:$CL$1,0)),"")</f>
        <v>9149.9456609557001</v>
      </c>
      <c r="H401" s="7">
        <f>IFERROR(INDEX('Master data'!$B$2:$CL$999,MATCH($B401,'Master data'!$A$2:$A$999,0),MATCH(H$1,'Master data'!$B$1:$CL$1,0)),"")</f>
        <v>0</v>
      </c>
      <c r="I401" s="7">
        <f>IFERROR(INDEX('Master data'!$B$2:$CL$999,MATCH($B401,'Master data'!$A$2:$A$999,0),MATCH(I$1,'Master data'!$B$1:$CL$1,0)),"")</f>
        <v>-3194.8582699181443</v>
      </c>
      <c r="J401" s="7">
        <f>IFERROR(INDEX('Master data'!$B$2:$CL$999,MATCH($B401,'Master data'!$A$2:$A$999,0),MATCH(J$1,'Master data'!$B$1:$CL$1,0)),"")</f>
        <v>-5000</v>
      </c>
      <c r="K401" s="7">
        <f>IFERROR(INDEX('Master data'!$B$2:$CL$999,MATCH($B401,'Master data'!$A$2:$A$999,0),MATCH(K$1,'Master data'!$B$1:$CL$1,0)),"")</f>
        <v>0</v>
      </c>
      <c r="L401" s="7">
        <f>IFERROR(INDEX('Master data'!$B$2:$CL$999,MATCH($B401,'Master data'!$A$2:$A$999,0),MATCH(L$1,'Master data'!$B$1:$CL$1,0)),"")</f>
        <v>0</v>
      </c>
      <c r="M401" s="5">
        <f>IFERROR(INDEX('Master data'!$B$2:$CL$999,MATCH($B401,'Master data'!$A$2:$A$999,0),MATCH(M$1,'Master data'!$B$1:$CL$1,0)),"")</f>
        <v>43022.610086637353</v>
      </c>
      <c r="N401" s="28">
        <f>IFERROR(INDEX('Master data'!$B$2:$CL$999,MATCH($B401,'Master data'!$A$2:$A$999,0),MATCH(N$1,'Master data'!$B$1:$CL$1,0)),"")</f>
        <v>1.7000000000000001E-2</v>
      </c>
      <c r="O401" s="7">
        <f>IFERROR(INDEX('Master data'!$B$2:$CL$999,MATCH($B401,'Master data'!$A$2:$A$999,0),MATCH(O$1,'Master data'!$B$1:$CL$1,0)),"")</f>
        <v>0</v>
      </c>
      <c r="P401" s="5">
        <f>IFERROR(INDEX('Master data'!$B$2:$CL$999,MATCH($B401,'Master data'!$A$2:$A$999,0),MATCH(P$1,'Master data'!$B$1:$CL$1,0)),"")</f>
        <v>2514000</v>
      </c>
      <c r="Q401" s="5">
        <f>IFERROR(INDEX('Master data'!$B$2:$CL$999,MATCH($B401,'Master data'!$A$2:$A$999,0),MATCH(Q$1,'Master data'!$B$1:$CL$1,0)),"")</f>
        <v>2514000</v>
      </c>
    </row>
    <row r="402" spans="1:17" x14ac:dyDescent="0.3">
      <c r="A402">
        <f t="shared" si="6"/>
        <v>400</v>
      </c>
      <c r="B402" t="str">
        <f>IF('Master data'!A402="","",'Master data'!A402)</f>
        <v>Joe Rodon</v>
      </c>
      <c r="C402" t="str">
        <f>IFERROR(INDEX('Master data'!$B$2:$CL$999,MATCH($B402,'Master data'!$A$2:$A$999,0),MATCH(C$1,'Master data'!$B$1:$CL$1,0)),"")</f>
        <v>Wales</v>
      </c>
      <c r="D402" t="str">
        <f>IFERROR(INDEX('Master data'!$B$2:$CL$999,MATCH($B402,'Master data'!$A$2:$A$999,0),MATCH(D$1,'Master data'!$B$1:$CL$1,0)),"")</f>
        <v>Defense</v>
      </c>
      <c r="E402" s="5">
        <f>IFERROR(INDEX('Master data'!$B$2:$CL$999,MATCH($B402,'Master data'!$A$2:$A$999,0),MATCH(E$1,'Master data'!$B$1:$CL$1,0)),"")</f>
        <v>2514000</v>
      </c>
      <c r="F402" s="7">
        <f>IFERROR(INDEX('Master data'!$B$2:$CL$999,MATCH($B402,'Master data'!$A$2:$A$999,0),MATCH(F$1,'Master data'!$B$1:$CL$1,0)),"")</f>
        <v>29909.636733921889</v>
      </c>
      <c r="G402" s="7">
        <f>IFERROR(INDEX('Master data'!$B$2:$CL$999,MATCH($B402,'Master data'!$A$2:$A$999,0),MATCH(G$1,'Master data'!$B$1:$CL$1,0)),"")</f>
        <v>3334.2675322407067</v>
      </c>
      <c r="H402" s="7">
        <f>IFERROR(INDEX('Master data'!$B$2:$CL$999,MATCH($B402,'Master data'!$A$2:$A$999,0),MATCH(H$1,'Master data'!$B$1:$CL$1,0)),"")</f>
        <v>0</v>
      </c>
      <c r="I402" s="7">
        <f>IFERROR(INDEX('Master data'!$B$2:$CL$999,MATCH($B402,'Master data'!$A$2:$A$999,0),MATCH(I$1,'Master data'!$B$1:$CL$1,0)),"")</f>
        <v>-5000</v>
      </c>
      <c r="J402" s="7">
        <f>IFERROR(INDEX('Master data'!$B$2:$CL$999,MATCH($B402,'Master data'!$A$2:$A$999,0),MATCH(J$1,'Master data'!$B$1:$CL$1,0)),"")</f>
        <v>-5000</v>
      </c>
      <c r="K402" s="7">
        <f>IFERROR(INDEX('Master data'!$B$2:$CL$999,MATCH($B402,'Master data'!$A$2:$A$999,0),MATCH(K$1,'Master data'!$B$1:$CL$1,0)),"")</f>
        <v>0</v>
      </c>
      <c r="L402" s="7">
        <f>IFERROR(INDEX('Master data'!$B$2:$CL$999,MATCH($B402,'Master data'!$A$2:$A$999,0),MATCH(L$1,'Master data'!$B$1:$CL$1,0)),"")</f>
        <v>0</v>
      </c>
      <c r="M402" s="5">
        <f>IFERROR(INDEX('Master data'!$B$2:$CL$999,MATCH($B402,'Master data'!$A$2:$A$999,0),MATCH(M$1,'Master data'!$B$1:$CL$1,0)),"")</f>
        <v>29663.345952946558</v>
      </c>
      <c r="N402" s="28">
        <f>IFERROR(INDEX('Master data'!$B$2:$CL$999,MATCH($B402,'Master data'!$A$2:$A$999,0),MATCH(N$1,'Master data'!$B$1:$CL$1,0)),"")</f>
        <v>1.2E-2</v>
      </c>
      <c r="O402" s="7">
        <f>IFERROR(INDEX('Master data'!$B$2:$CL$999,MATCH($B402,'Master data'!$A$2:$A$999,0),MATCH(O$1,'Master data'!$B$1:$CL$1,0)),"")</f>
        <v>0</v>
      </c>
      <c r="P402" s="5">
        <f>IFERROR(INDEX('Master data'!$B$2:$CL$999,MATCH($B402,'Master data'!$A$2:$A$999,0),MATCH(P$1,'Master data'!$B$1:$CL$1,0)),"")</f>
        <v>2514000</v>
      </c>
      <c r="Q402" s="5">
        <f>IFERROR(INDEX('Master data'!$B$2:$CL$999,MATCH($B402,'Master data'!$A$2:$A$999,0),MATCH(Q$1,'Master data'!$B$1:$CL$1,0)),"")</f>
        <v>2514000</v>
      </c>
    </row>
    <row r="403" spans="1:17" x14ac:dyDescent="0.3">
      <c r="A403">
        <f t="shared" si="6"/>
        <v>401</v>
      </c>
      <c r="B403" t="str">
        <f>IF('Master data'!A403="","",'Master data'!A403)</f>
        <v>Rhys Norrington-Davies</v>
      </c>
      <c r="C403" t="str">
        <f>IFERROR(INDEX('Master data'!$B$2:$CL$999,MATCH($B403,'Master data'!$A$2:$A$999,0),MATCH(C$1,'Master data'!$B$1:$CL$1,0)),"")</f>
        <v>Wales</v>
      </c>
      <c r="D403" t="str">
        <f>IFERROR(INDEX('Master data'!$B$2:$CL$999,MATCH($B403,'Master data'!$A$2:$A$999,0),MATCH(D$1,'Master data'!$B$1:$CL$1,0)),"")</f>
        <v>Defense</v>
      </c>
      <c r="E403" s="5">
        <f>IFERROR(INDEX('Master data'!$B$2:$CL$999,MATCH($B403,'Master data'!$A$2:$A$999,0),MATCH(E$1,'Master data'!$B$1:$CL$1,0)),"")</f>
        <v>1995000</v>
      </c>
      <c r="F403" s="7">
        <f>IFERROR(INDEX('Master data'!$B$2:$CL$999,MATCH($B403,'Master data'!$A$2:$A$999,0),MATCH(F$1,'Master data'!$B$1:$CL$1,0)),"")</f>
        <v>10696.202531645569</v>
      </c>
      <c r="G403" s="7">
        <f>IFERROR(INDEX('Master data'!$B$2:$CL$999,MATCH($B403,'Master data'!$A$2:$A$999,0),MATCH(G$1,'Master data'!$B$1:$CL$1,0)),"")</f>
        <v>2734.8066298342555</v>
      </c>
      <c r="H403" s="7">
        <f>IFERROR(INDEX('Master data'!$B$2:$CL$999,MATCH($B403,'Master data'!$A$2:$A$999,0),MATCH(H$1,'Master data'!$B$1:$CL$1,0)),"")</f>
        <v>0</v>
      </c>
      <c r="I403" s="7">
        <f>IFERROR(INDEX('Master data'!$B$2:$CL$999,MATCH($B403,'Master data'!$A$2:$A$999,0),MATCH(I$1,'Master data'!$B$1:$CL$1,0)),"")</f>
        <v>-5000</v>
      </c>
      <c r="J403" s="7">
        <f>IFERROR(INDEX('Master data'!$B$2:$CL$999,MATCH($B403,'Master data'!$A$2:$A$999,0),MATCH(J$1,'Master data'!$B$1:$CL$1,0)),"")</f>
        <v>-5000</v>
      </c>
      <c r="K403" s="7">
        <f>IFERROR(INDEX('Master data'!$B$2:$CL$999,MATCH($B403,'Master data'!$A$2:$A$999,0),MATCH(K$1,'Master data'!$B$1:$CL$1,0)),"")</f>
        <v>0</v>
      </c>
      <c r="L403" s="7">
        <f>IFERROR(INDEX('Master data'!$B$2:$CL$999,MATCH($B403,'Master data'!$A$2:$A$999,0),MATCH(L$1,'Master data'!$B$1:$CL$1,0)),"")</f>
        <v>0</v>
      </c>
      <c r="M403" s="5">
        <f>IFERROR(INDEX('Master data'!$B$2:$CL$999,MATCH($B403,'Master data'!$A$2:$A$999,0),MATCH(M$1,'Master data'!$B$1:$CL$1,0)),"")</f>
        <v>10050.271149065937</v>
      </c>
      <c r="N403" s="28">
        <f>IFERROR(INDEX('Master data'!$B$2:$CL$999,MATCH($B403,'Master data'!$A$2:$A$999,0),MATCH(N$1,'Master data'!$B$1:$CL$1,0)),"")</f>
        <v>5.0000000000000001E-3</v>
      </c>
      <c r="O403" s="7">
        <f>IFERROR(INDEX('Master data'!$B$2:$CL$999,MATCH($B403,'Master data'!$A$2:$A$999,0),MATCH(O$1,'Master data'!$B$1:$CL$1,0)),"")</f>
        <v>0</v>
      </c>
      <c r="P403" s="5">
        <f>IFERROR(INDEX('Master data'!$B$2:$CL$999,MATCH($B403,'Master data'!$A$2:$A$999,0),MATCH(P$1,'Master data'!$B$1:$CL$1,0)),"")</f>
        <v>1995000</v>
      </c>
      <c r="Q403" s="5">
        <f>IFERROR(INDEX('Master data'!$B$2:$CL$999,MATCH($B403,'Master data'!$A$2:$A$999,0),MATCH(Q$1,'Master data'!$B$1:$CL$1,0)),"")</f>
        <v>1995000</v>
      </c>
    </row>
    <row r="404" spans="1:17" x14ac:dyDescent="0.3">
      <c r="A404">
        <f t="shared" si="6"/>
        <v>402</v>
      </c>
      <c r="B404" t="str">
        <f>IF('Master data'!A404="","",'Master data'!A404)</f>
        <v>Ethan Ampadu</v>
      </c>
      <c r="C404" t="str">
        <f>IFERROR(INDEX('Master data'!$B$2:$CL$999,MATCH($B404,'Master data'!$A$2:$A$999,0),MATCH(C$1,'Master data'!$B$1:$CL$1,0)),"")</f>
        <v>Wales</v>
      </c>
      <c r="D404" t="str">
        <f>IFERROR(INDEX('Master data'!$B$2:$CL$999,MATCH($B404,'Master data'!$A$2:$A$999,0),MATCH(D$1,'Master data'!$B$1:$CL$1,0)),"")</f>
        <v>Defense</v>
      </c>
      <c r="E404" s="5">
        <f>IFERROR(INDEX('Master data'!$B$2:$CL$999,MATCH($B404,'Master data'!$A$2:$A$999,0),MATCH(E$1,'Master data'!$B$1:$CL$1,0)),"")</f>
        <v>2512000</v>
      </c>
      <c r="F404" s="7">
        <f>IFERROR(INDEX('Master data'!$B$2:$CL$999,MATCH($B404,'Master data'!$A$2:$A$999,0),MATCH(F$1,'Master data'!$B$1:$CL$1,0)),"")</f>
        <v>10696.202531645569</v>
      </c>
      <c r="G404" s="7">
        <f>IFERROR(INDEX('Master data'!$B$2:$CL$999,MATCH($B404,'Master data'!$A$2:$A$999,0),MATCH(G$1,'Master data'!$B$1:$CL$1,0)),"")</f>
        <v>2734.8066298342555</v>
      </c>
      <c r="H404" s="7">
        <f>IFERROR(INDEX('Master data'!$B$2:$CL$999,MATCH($B404,'Master data'!$A$2:$A$999,0),MATCH(H$1,'Master data'!$B$1:$CL$1,0)),"")</f>
        <v>0</v>
      </c>
      <c r="I404" s="7">
        <f>IFERROR(INDEX('Master data'!$B$2:$CL$999,MATCH($B404,'Master data'!$A$2:$A$999,0),MATCH(I$1,'Master data'!$B$1:$CL$1,0)),"")</f>
        <v>-5000</v>
      </c>
      <c r="J404" s="7">
        <f>IFERROR(INDEX('Master data'!$B$2:$CL$999,MATCH($B404,'Master data'!$A$2:$A$999,0),MATCH(J$1,'Master data'!$B$1:$CL$1,0)),"")</f>
        <v>-5000</v>
      </c>
      <c r="K404" s="7">
        <f>IFERROR(INDEX('Master data'!$B$2:$CL$999,MATCH($B404,'Master data'!$A$2:$A$999,0),MATCH(K$1,'Master data'!$B$1:$CL$1,0)),"")</f>
        <v>0</v>
      </c>
      <c r="L404" s="7">
        <f>IFERROR(INDEX('Master data'!$B$2:$CL$999,MATCH($B404,'Master data'!$A$2:$A$999,0),MATCH(L$1,'Master data'!$B$1:$CL$1,0)),"")</f>
        <v>0</v>
      </c>
      <c r="M404" s="5">
        <f>IFERROR(INDEX('Master data'!$B$2:$CL$999,MATCH($B404,'Master data'!$A$2:$A$999,0),MATCH(M$1,'Master data'!$B$1:$CL$1,0)),"")</f>
        <v>10050.271149065937</v>
      </c>
      <c r="N404" s="28">
        <f>IFERROR(INDEX('Master data'!$B$2:$CL$999,MATCH($B404,'Master data'!$A$2:$A$999,0),MATCH(N$1,'Master data'!$B$1:$CL$1,0)),"")</f>
        <v>4.0000000000000001E-3</v>
      </c>
      <c r="O404" s="7">
        <f>IFERROR(INDEX('Master data'!$B$2:$CL$999,MATCH($B404,'Master data'!$A$2:$A$999,0),MATCH(O$1,'Master data'!$B$1:$CL$1,0)),"")</f>
        <v>0</v>
      </c>
      <c r="P404" s="5">
        <f>IFERROR(INDEX('Master data'!$B$2:$CL$999,MATCH($B404,'Master data'!$A$2:$A$999,0),MATCH(P$1,'Master data'!$B$1:$CL$1,0)),"")</f>
        <v>2512000</v>
      </c>
      <c r="Q404" s="5">
        <f>IFERROR(INDEX('Master data'!$B$2:$CL$999,MATCH($B404,'Master data'!$A$2:$A$999,0),MATCH(Q$1,'Master data'!$B$1:$CL$1,0)),"")</f>
        <v>2512000</v>
      </c>
    </row>
    <row r="405" spans="1:17" x14ac:dyDescent="0.3">
      <c r="A405">
        <f t="shared" si="6"/>
        <v>403</v>
      </c>
      <c r="B405" t="str">
        <f>IF('Master data'!A405="","",'Master data'!A405)</f>
        <v>Chris Mepham</v>
      </c>
      <c r="C405" t="str">
        <f>IFERROR(INDEX('Master data'!$B$2:$CL$999,MATCH($B405,'Master data'!$A$2:$A$999,0),MATCH(C$1,'Master data'!$B$1:$CL$1,0)),"")</f>
        <v>Wales</v>
      </c>
      <c r="D405" t="str">
        <f>IFERROR(INDEX('Master data'!$B$2:$CL$999,MATCH($B405,'Master data'!$A$2:$A$999,0),MATCH(D$1,'Master data'!$B$1:$CL$1,0)),"")</f>
        <v>Defense</v>
      </c>
      <c r="E405" s="5">
        <f>IFERROR(INDEX('Master data'!$B$2:$CL$999,MATCH($B405,'Master data'!$A$2:$A$999,0),MATCH(E$1,'Master data'!$B$1:$CL$1,0)),"")</f>
        <v>2014000</v>
      </c>
      <c r="F405" s="7">
        <f>IFERROR(INDEX('Master data'!$B$2:$CL$999,MATCH($B405,'Master data'!$A$2:$A$999,0),MATCH(F$1,'Master data'!$B$1:$CL$1,0)),"")</f>
        <v>26202.384513287532</v>
      </c>
      <c r="G405" s="7">
        <f>IFERROR(INDEX('Master data'!$B$2:$CL$999,MATCH($B405,'Master data'!$A$2:$A$999,0),MATCH(G$1,'Master data'!$B$1:$CL$1,0)),"")</f>
        <v>-382.37703879930814</v>
      </c>
      <c r="H405" s="7">
        <f>IFERROR(INDEX('Master data'!$B$2:$CL$999,MATCH($B405,'Master data'!$A$2:$A$999,0),MATCH(H$1,'Master data'!$B$1:$CL$1,0)),"")</f>
        <v>0</v>
      </c>
      <c r="I405" s="7">
        <f>IFERROR(INDEX('Master data'!$B$2:$CL$999,MATCH($B405,'Master data'!$A$2:$A$999,0),MATCH(I$1,'Master data'!$B$1:$CL$1,0)),"")</f>
        <v>-5000</v>
      </c>
      <c r="J405" s="7">
        <f>IFERROR(INDEX('Master data'!$B$2:$CL$999,MATCH($B405,'Master data'!$A$2:$A$999,0),MATCH(J$1,'Master data'!$B$1:$CL$1,0)),"")</f>
        <v>-5000</v>
      </c>
      <c r="K405" s="7">
        <f>IFERROR(INDEX('Master data'!$B$2:$CL$999,MATCH($B405,'Master data'!$A$2:$A$999,0),MATCH(K$1,'Master data'!$B$1:$CL$1,0)),"")</f>
        <v>0</v>
      </c>
      <c r="L405" s="7">
        <f>IFERROR(INDEX('Master data'!$B$2:$CL$999,MATCH($B405,'Master data'!$A$2:$A$999,0),MATCH(L$1,'Master data'!$B$1:$CL$1,0)),"")</f>
        <v>0</v>
      </c>
      <c r="M405" s="5">
        <f>IFERROR(INDEX('Master data'!$B$2:$CL$999,MATCH($B405,'Master data'!$A$2:$A$999,0),MATCH(M$1,'Master data'!$B$1:$CL$1,0)),"")</f>
        <v>23478.33068495219</v>
      </c>
      <c r="N405" s="28">
        <f>IFERROR(INDEX('Master data'!$B$2:$CL$999,MATCH($B405,'Master data'!$A$2:$A$999,0),MATCH(N$1,'Master data'!$B$1:$CL$1,0)),"")</f>
        <v>1.2E-2</v>
      </c>
      <c r="O405" s="7">
        <f>IFERROR(INDEX('Master data'!$B$2:$CL$999,MATCH($B405,'Master data'!$A$2:$A$999,0),MATCH(O$1,'Master data'!$B$1:$CL$1,0)),"")</f>
        <v>0</v>
      </c>
      <c r="P405" s="5">
        <f>IFERROR(INDEX('Master data'!$B$2:$CL$999,MATCH($B405,'Master data'!$A$2:$A$999,0),MATCH(P$1,'Master data'!$B$1:$CL$1,0)),"")</f>
        <v>2014000</v>
      </c>
      <c r="Q405" s="5">
        <f>IFERROR(INDEX('Master data'!$B$2:$CL$999,MATCH($B405,'Master data'!$A$2:$A$999,0),MATCH(Q$1,'Master data'!$B$1:$CL$1,0)),"")</f>
        <v>2014000</v>
      </c>
    </row>
    <row r="406" spans="1:17" x14ac:dyDescent="0.3">
      <c r="A406">
        <f t="shared" si="6"/>
        <v>404</v>
      </c>
      <c r="B406" t="str">
        <f>IF('Master data'!A406="","",'Master data'!A406)</f>
        <v xml:space="preserve"> J. Williams</v>
      </c>
      <c r="C406" t="str">
        <f>IFERROR(INDEX('Master data'!$B$2:$CL$999,MATCH($B406,'Master data'!$A$2:$A$999,0),MATCH(C$1,'Master data'!$B$1:$CL$1,0)),"")</f>
        <v>Wales</v>
      </c>
      <c r="D406" t="str">
        <f>IFERROR(INDEX('Master data'!$B$2:$CL$999,MATCH($B406,'Master data'!$A$2:$A$999,0),MATCH(D$1,'Master data'!$B$1:$CL$1,0)),"")</f>
        <v>Defense</v>
      </c>
      <c r="E406" s="5">
        <f>IFERROR(INDEX('Master data'!$B$2:$CL$999,MATCH($B406,'Master data'!$A$2:$A$999,0),MATCH(E$1,'Master data'!$B$1:$CL$1,0)),"")</f>
        <v>2995000</v>
      </c>
      <c r="F406" s="7">
        <f>IFERROR(INDEX('Master data'!$B$2:$CL$999,MATCH($B406,'Master data'!$A$2:$A$999,0),MATCH(F$1,'Master data'!$B$1:$CL$1,0)),"")</f>
        <v>10696.202531645569</v>
      </c>
      <c r="G406" s="7">
        <f>IFERROR(INDEX('Master data'!$B$2:$CL$999,MATCH($B406,'Master data'!$A$2:$A$999,0),MATCH(G$1,'Master data'!$B$1:$CL$1,0)),"")</f>
        <v>2734.8066298342555</v>
      </c>
      <c r="H406" s="7">
        <f>IFERROR(INDEX('Master data'!$B$2:$CL$999,MATCH($B406,'Master data'!$A$2:$A$999,0),MATCH(H$1,'Master data'!$B$1:$CL$1,0)),"")</f>
        <v>0</v>
      </c>
      <c r="I406" s="7">
        <f>IFERROR(INDEX('Master data'!$B$2:$CL$999,MATCH($B406,'Master data'!$A$2:$A$999,0),MATCH(I$1,'Master data'!$B$1:$CL$1,0)),"")</f>
        <v>-5000</v>
      </c>
      <c r="J406" s="7">
        <f>IFERROR(INDEX('Master data'!$B$2:$CL$999,MATCH($B406,'Master data'!$A$2:$A$999,0),MATCH(J$1,'Master data'!$B$1:$CL$1,0)),"")</f>
        <v>-5000</v>
      </c>
      <c r="K406" s="7">
        <f>IFERROR(INDEX('Master data'!$B$2:$CL$999,MATCH($B406,'Master data'!$A$2:$A$999,0),MATCH(K$1,'Master data'!$B$1:$CL$1,0)),"")</f>
        <v>0</v>
      </c>
      <c r="L406" s="7">
        <f>IFERROR(INDEX('Master data'!$B$2:$CL$999,MATCH($B406,'Master data'!$A$2:$A$999,0),MATCH(L$1,'Master data'!$B$1:$CL$1,0)),"")</f>
        <v>0</v>
      </c>
      <c r="M406" s="5">
        <f>IFERROR(INDEX('Master data'!$B$2:$CL$999,MATCH($B406,'Master data'!$A$2:$A$999,0),MATCH(M$1,'Master data'!$B$1:$CL$1,0)),"")</f>
        <v>10050.271149065937</v>
      </c>
      <c r="N406" s="28">
        <f>IFERROR(INDEX('Master data'!$B$2:$CL$999,MATCH($B406,'Master data'!$A$2:$A$999,0),MATCH(N$1,'Master data'!$B$1:$CL$1,0)),"")</f>
        <v>3.0000000000000001E-3</v>
      </c>
      <c r="O406" s="7">
        <f>IFERROR(INDEX('Master data'!$B$2:$CL$999,MATCH($B406,'Master data'!$A$2:$A$999,0),MATCH(O$1,'Master data'!$B$1:$CL$1,0)),"")</f>
        <v>0</v>
      </c>
      <c r="P406" s="5">
        <f>IFERROR(INDEX('Master data'!$B$2:$CL$999,MATCH($B406,'Master data'!$A$2:$A$999,0),MATCH(P$1,'Master data'!$B$1:$CL$1,0)),"")</f>
        <v>2995000</v>
      </c>
      <c r="Q406" s="5">
        <f>IFERROR(INDEX('Master data'!$B$2:$CL$999,MATCH($B406,'Master data'!$A$2:$A$999,0),MATCH(Q$1,'Master data'!$B$1:$CL$1,0)),"")</f>
        <v>2995000</v>
      </c>
    </row>
    <row r="407" spans="1:17" x14ac:dyDescent="0.3">
      <c r="A407">
        <f t="shared" si="6"/>
        <v>405</v>
      </c>
      <c r="B407" t="str">
        <f>IF('Master data'!A407="","",'Master data'!A407)</f>
        <v xml:space="preserve"> T. Roberts</v>
      </c>
      <c r="C407" t="str">
        <f>IFERROR(INDEX('Master data'!$B$2:$CL$999,MATCH($B407,'Master data'!$A$2:$A$999,0),MATCH(C$1,'Master data'!$B$1:$CL$1,0)),"")</f>
        <v>Wales</v>
      </c>
      <c r="D407" t="str">
        <f>IFERROR(INDEX('Master data'!$B$2:$CL$999,MATCH($B407,'Master data'!$A$2:$A$999,0),MATCH(D$1,'Master data'!$B$1:$CL$1,0)),"")</f>
        <v>Striker</v>
      </c>
      <c r="E407" s="5">
        <f>IFERROR(INDEX('Master data'!$B$2:$CL$999,MATCH($B407,'Master data'!$A$2:$A$999,0),MATCH(E$1,'Master data'!$B$1:$CL$1,0)),"")</f>
        <v>1995000</v>
      </c>
      <c r="F407" s="7">
        <f>IFERROR(INDEX('Master data'!$B$2:$CL$999,MATCH($B407,'Master data'!$A$2:$A$999,0),MATCH(F$1,'Master data'!$B$1:$CL$1,0)),"")</f>
        <v>-5000</v>
      </c>
      <c r="G407" s="7">
        <f>IFERROR(INDEX('Master data'!$B$2:$CL$999,MATCH($B407,'Master data'!$A$2:$A$999,0),MATCH(G$1,'Master data'!$B$1:$CL$1,0)),"")</f>
        <v>-5000</v>
      </c>
      <c r="H407" s="7">
        <f>IFERROR(INDEX('Master data'!$B$2:$CL$999,MATCH($B407,'Master data'!$A$2:$A$999,0),MATCH(H$1,'Master data'!$B$1:$CL$1,0)),"")</f>
        <v>0</v>
      </c>
      <c r="I407" s="7">
        <f>IFERROR(INDEX('Master data'!$B$2:$CL$999,MATCH($B407,'Master data'!$A$2:$A$999,0),MATCH(I$1,'Master data'!$B$1:$CL$1,0)),"")</f>
        <v>-5000</v>
      </c>
      <c r="J407" s="7">
        <f>IFERROR(INDEX('Master data'!$B$2:$CL$999,MATCH($B407,'Master data'!$A$2:$A$999,0),MATCH(J$1,'Master data'!$B$1:$CL$1,0)),"")</f>
        <v>-5000</v>
      </c>
      <c r="K407" s="7">
        <f>IFERROR(INDEX('Master data'!$B$2:$CL$999,MATCH($B407,'Master data'!$A$2:$A$999,0),MATCH(K$1,'Master data'!$B$1:$CL$1,0)),"")</f>
        <v>0</v>
      </c>
      <c r="L407" s="7">
        <f>IFERROR(INDEX('Master data'!$B$2:$CL$999,MATCH($B407,'Master data'!$A$2:$A$999,0),MATCH(L$1,'Master data'!$B$1:$CL$1,0)),"")</f>
        <v>0</v>
      </c>
      <c r="M407" s="5">
        <f>IFERROR(INDEX('Master data'!$B$2:$CL$999,MATCH($B407,'Master data'!$A$2:$A$999,0),MATCH(M$1,'Master data'!$B$1:$CL$1,0)),"")</f>
        <v>-10802.469135802468</v>
      </c>
      <c r="N407" s="28">
        <f>IFERROR(INDEX('Master data'!$B$2:$CL$999,MATCH($B407,'Master data'!$A$2:$A$999,0),MATCH(N$1,'Master data'!$B$1:$CL$1,0)),"")</f>
        <v>-5.0000000000000001E-3</v>
      </c>
      <c r="O407" s="7">
        <f>IFERROR(INDEX('Master data'!$B$2:$CL$999,MATCH($B407,'Master data'!$A$2:$A$999,0),MATCH(O$1,'Master data'!$B$1:$CL$1,0)),"")</f>
        <v>0</v>
      </c>
      <c r="P407" s="5">
        <f>IFERROR(INDEX('Master data'!$B$2:$CL$999,MATCH($B407,'Master data'!$A$2:$A$999,0),MATCH(P$1,'Master data'!$B$1:$CL$1,0)),"")</f>
        <v>1995000</v>
      </c>
      <c r="Q407" s="5">
        <f>IFERROR(INDEX('Master data'!$B$2:$CL$999,MATCH($B407,'Master data'!$A$2:$A$999,0),MATCH(Q$1,'Master data'!$B$1:$CL$1,0)),"")</f>
        <v>1995000</v>
      </c>
    </row>
    <row r="408" spans="1:17" x14ac:dyDescent="0.3">
      <c r="A408">
        <f t="shared" si="6"/>
        <v>406</v>
      </c>
      <c r="B408" t="str">
        <f>IF('Master data'!A408="","",'Master data'!A408)</f>
        <v>Robin Olsen</v>
      </c>
      <c r="C408" t="str">
        <f>IFERROR(INDEX('Master data'!$B$2:$CL$999,MATCH($B408,'Master data'!$A$2:$A$999,0),MATCH(C$1,'Master data'!$B$1:$CL$1,0)),"")</f>
        <v>Sweden</v>
      </c>
      <c r="D408" t="str">
        <f>IFERROR(INDEX('Master data'!$B$2:$CL$999,MATCH($B408,'Master data'!$A$2:$A$999,0),MATCH(D$1,'Master data'!$B$1:$CL$1,0)),"")</f>
        <v>Goalkeeper</v>
      </c>
      <c r="E408" s="5">
        <f>IFERROR(INDEX('Master data'!$B$2:$CL$999,MATCH($B408,'Master data'!$A$2:$A$999,0),MATCH(E$1,'Master data'!$B$1:$CL$1,0)),"")</f>
        <v>4612000</v>
      </c>
      <c r="F408" s="7">
        <f>IFERROR(INDEX('Master data'!$B$2:$CL$999,MATCH($B408,'Master data'!$A$2:$A$999,0),MATCH(F$1,'Master data'!$B$1:$CL$1,0)),"")</f>
        <v>65352.185143318195</v>
      </c>
      <c r="G408" s="7">
        <f>IFERROR(INDEX('Master data'!$B$2:$CL$999,MATCH($B408,'Master data'!$A$2:$A$999,0),MATCH(G$1,'Master data'!$B$1:$CL$1,0)),"")</f>
        <v>47129.409860673783</v>
      </c>
      <c r="H408" s="7">
        <f>IFERROR(INDEX('Master data'!$B$2:$CL$999,MATCH($B408,'Master data'!$A$2:$A$999,0),MATCH(H$1,'Master data'!$B$1:$CL$1,0)),"")</f>
        <v>0</v>
      </c>
      <c r="I408" s="7">
        <f>IFERROR(INDEX('Master data'!$B$2:$CL$999,MATCH($B408,'Master data'!$A$2:$A$999,0),MATCH(I$1,'Master data'!$B$1:$CL$1,0)),"")</f>
        <v>20198.018837721731</v>
      </c>
      <c r="J408" s="7">
        <f>IFERROR(INDEX('Master data'!$B$2:$CL$999,MATCH($B408,'Master data'!$A$2:$A$999,0),MATCH(J$1,'Master data'!$B$1:$CL$1,0)),"")</f>
        <v>-5000</v>
      </c>
      <c r="K408" s="7">
        <f>IFERROR(INDEX('Master data'!$B$2:$CL$999,MATCH($B408,'Master data'!$A$2:$A$999,0),MATCH(K$1,'Master data'!$B$1:$CL$1,0)),"")</f>
        <v>0</v>
      </c>
      <c r="L408" s="7">
        <f>IFERROR(INDEX('Master data'!$B$2:$CL$999,MATCH($B408,'Master data'!$A$2:$A$999,0),MATCH(L$1,'Master data'!$B$1:$CL$1,0)),"")</f>
        <v>0</v>
      </c>
      <c r="M408" s="5">
        <f>IFERROR(INDEX('Master data'!$B$2:$CL$999,MATCH($B408,'Master data'!$A$2:$A$999,0),MATCH(M$1,'Master data'!$B$1:$CL$1,0)),"")</f>
        <v>101768.73557025283</v>
      </c>
      <c r="N408" s="28">
        <f>IFERROR(INDEX('Master data'!$B$2:$CL$999,MATCH($B408,'Master data'!$A$2:$A$999,0),MATCH(N$1,'Master data'!$B$1:$CL$1,0)),"")</f>
        <v>2.1999999999999999E-2</v>
      </c>
      <c r="O408" s="7">
        <f>IFERROR(INDEX('Master data'!$B$2:$CL$999,MATCH($B408,'Master data'!$A$2:$A$999,0),MATCH(O$1,'Master data'!$B$1:$CL$1,0)),"")</f>
        <v>0</v>
      </c>
      <c r="P408" s="5">
        <f>IFERROR(INDEX('Master data'!$B$2:$CL$999,MATCH($B408,'Master data'!$A$2:$A$999,0),MATCH(P$1,'Master data'!$B$1:$CL$1,0)),"")</f>
        <v>4612000</v>
      </c>
      <c r="Q408" s="5">
        <f>IFERROR(INDEX('Master data'!$B$2:$CL$999,MATCH($B408,'Master data'!$A$2:$A$999,0),MATCH(Q$1,'Master data'!$B$1:$CL$1,0)),"")</f>
        <v>4612000</v>
      </c>
    </row>
    <row r="409" spans="1:17" x14ac:dyDescent="0.3">
      <c r="A409">
        <f t="shared" si="6"/>
        <v>407</v>
      </c>
      <c r="B409" t="str">
        <f>IF('Master data'!A409="","",'Master data'!A409)</f>
        <v>Pontus Jansson</v>
      </c>
      <c r="C409" t="str">
        <f>IFERROR(INDEX('Master data'!$B$2:$CL$999,MATCH($B409,'Master data'!$A$2:$A$999,0),MATCH(C$1,'Master data'!$B$1:$CL$1,0)),"")</f>
        <v>Sweden</v>
      </c>
      <c r="D409" t="str">
        <f>IFERROR(INDEX('Master data'!$B$2:$CL$999,MATCH($B409,'Master data'!$A$2:$A$999,0),MATCH(D$1,'Master data'!$B$1:$CL$1,0)),"")</f>
        <v>Defense</v>
      </c>
      <c r="E409" s="5">
        <f>IFERROR(INDEX('Master data'!$B$2:$CL$999,MATCH($B409,'Master data'!$A$2:$A$999,0),MATCH(E$1,'Master data'!$B$1:$CL$1,0)),"")</f>
        <v>2495000</v>
      </c>
      <c r="F409" s="7">
        <f>IFERROR(INDEX('Master data'!$B$2:$CL$999,MATCH($B409,'Master data'!$A$2:$A$999,0),MATCH(F$1,'Master data'!$B$1:$CL$1,0)),"")</f>
        <v>17457.587837211453</v>
      </c>
      <c r="G409" s="7">
        <f>IFERROR(INDEX('Master data'!$B$2:$CL$999,MATCH($B409,'Master data'!$A$2:$A$999,0),MATCH(G$1,'Master data'!$B$1:$CL$1,0)),"")</f>
        <v>9447.884416924664</v>
      </c>
      <c r="H409" s="7">
        <f>IFERROR(INDEX('Master data'!$B$2:$CL$999,MATCH($B409,'Master data'!$A$2:$A$999,0),MATCH(H$1,'Master data'!$B$1:$CL$1,0)),"")</f>
        <v>0</v>
      </c>
      <c r="I409" s="7">
        <f>IFERROR(INDEX('Master data'!$B$2:$CL$999,MATCH($B409,'Master data'!$A$2:$A$999,0),MATCH(I$1,'Master data'!$B$1:$CL$1,0)),"")</f>
        <v>10.024589965802079</v>
      </c>
      <c r="J409" s="7">
        <f>IFERROR(INDEX('Master data'!$B$2:$CL$999,MATCH($B409,'Master data'!$A$2:$A$999,0),MATCH(J$1,'Master data'!$B$1:$CL$1,0)),"")</f>
        <v>-5000</v>
      </c>
      <c r="K409" s="7">
        <f>IFERROR(INDEX('Master data'!$B$2:$CL$999,MATCH($B409,'Master data'!$A$2:$A$999,0),MATCH(K$1,'Master data'!$B$1:$CL$1,0)),"")</f>
        <v>0</v>
      </c>
      <c r="L409" s="7">
        <f>IFERROR(INDEX('Master data'!$B$2:$CL$999,MATCH($B409,'Master data'!$A$2:$A$999,0),MATCH(L$1,'Master data'!$B$1:$CL$1,0)),"")</f>
        <v>0</v>
      </c>
      <c r="M409" s="5">
        <f>IFERROR(INDEX('Master data'!$B$2:$CL$999,MATCH($B409,'Master data'!$A$2:$A$999,0),MATCH(M$1,'Master data'!$B$1:$CL$1,0)),"")</f>
        <v>22771.493376385664</v>
      </c>
      <c r="N409" s="28">
        <f>IFERROR(INDEX('Master data'!$B$2:$CL$999,MATCH($B409,'Master data'!$A$2:$A$999,0),MATCH(N$1,'Master data'!$B$1:$CL$1,0)),"")</f>
        <v>8.9999999999999993E-3</v>
      </c>
      <c r="O409" s="7">
        <f>IFERROR(INDEX('Master data'!$B$2:$CL$999,MATCH($B409,'Master data'!$A$2:$A$999,0),MATCH(O$1,'Master data'!$B$1:$CL$1,0)),"")</f>
        <v>0</v>
      </c>
      <c r="P409" s="5">
        <f>IFERROR(INDEX('Master data'!$B$2:$CL$999,MATCH($B409,'Master data'!$A$2:$A$999,0),MATCH(P$1,'Master data'!$B$1:$CL$1,0)),"")</f>
        <v>2495000</v>
      </c>
      <c r="Q409" s="5">
        <f>IFERROR(INDEX('Master data'!$B$2:$CL$999,MATCH($B409,'Master data'!$A$2:$A$999,0),MATCH(Q$1,'Master data'!$B$1:$CL$1,0)),"")</f>
        <v>2495000</v>
      </c>
    </row>
    <row r="410" spans="1:17" x14ac:dyDescent="0.3">
      <c r="A410">
        <f t="shared" si="6"/>
        <v>408</v>
      </c>
      <c r="B410" t="str">
        <f>IF('Master data'!A410="","",'Master data'!A410)</f>
        <v>Andreas Granqvist</v>
      </c>
      <c r="C410" t="str">
        <f>IFERROR(INDEX('Master data'!$B$2:$CL$999,MATCH($B410,'Master data'!$A$2:$A$999,0),MATCH(C$1,'Master data'!$B$1:$CL$1,0)),"")</f>
        <v>Sweden</v>
      </c>
      <c r="D410" t="str">
        <f>IFERROR(INDEX('Master data'!$B$2:$CL$999,MATCH($B410,'Master data'!$A$2:$A$999,0),MATCH(D$1,'Master data'!$B$1:$CL$1,0)),"")</f>
        <v>Defense</v>
      </c>
      <c r="E410" s="5">
        <f>IFERROR(INDEX('Master data'!$B$2:$CL$999,MATCH($B410,'Master data'!$A$2:$A$999,0),MATCH(E$1,'Master data'!$B$1:$CL$1,0)),"")</f>
        <v>1995000</v>
      </c>
      <c r="F410" s="7">
        <f>IFERROR(INDEX('Master data'!$B$2:$CL$999,MATCH($B410,'Master data'!$A$2:$A$999,0),MATCH(F$1,'Master data'!$B$1:$CL$1,0)),"")</f>
        <v>17457.587837211453</v>
      </c>
      <c r="G410" s="7">
        <f>IFERROR(INDEX('Master data'!$B$2:$CL$999,MATCH($B410,'Master data'!$A$2:$A$999,0),MATCH(G$1,'Master data'!$B$1:$CL$1,0)),"")</f>
        <v>9447.884416924664</v>
      </c>
      <c r="H410" s="7">
        <f>IFERROR(INDEX('Master data'!$B$2:$CL$999,MATCH($B410,'Master data'!$A$2:$A$999,0),MATCH(H$1,'Master data'!$B$1:$CL$1,0)),"")</f>
        <v>0</v>
      </c>
      <c r="I410" s="7">
        <f>IFERROR(INDEX('Master data'!$B$2:$CL$999,MATCH($B410,'Master data'!$A$2:$A$999,0),MATCH(I$1,'Master data'!$B$1:$CL$1,0)),"")</f>
        <v>1742.0507337566532</v>
      </c>
      <c r="J410" s="7">
        <f>IFERROR(INDEX('Master data'!$B$2:$CL$999,MATCH($B410,'Master data'!$A$2:$A$999,0),MATCH(J$1,'Master data'!$B$1:$CL$1,0)),"")</f>
        <v>-5000</v>
      </c>
      <c r="K410" s="7">
        <f>IFERROR(INDEX('Master data'!$B$2:$CL$999,MATCH($B410,'Master data'!$A$2:$A$999,0),MATCH(K$1,'Master data'!$B$1:$CL$1,0)),"")</f>
        <v>0</v>
      </c>
      <c r="L410" s="7">
        <f>IFERROR(INDEX('Master data'!$B$2:$CL$999,MATCH($B410,'Master data'!$A$2:$A$999,0),MATCH(L$1,'Master data'!$B$1:$CL$1,0)),"")</f>
        <v>0</v>
      </c>
      <c r="M410" s="5">
        <f>IFERROR(INDEX('Master data'!$B$2:$CL$999,MATCH($B410,'Master data'!$A$2:$A$999,0),MATCH(M$1,'Master data'!$B$1:$CL$1,0)),"")</f>
        <v>23284.686307879252</v>
      </c>
      <c r="N410" s="28">
        <f>IFERROR(INDEX('Master data'!$B$2:$CL$999,MATCH($B410,'Master data'!$A$2:$A$999,0),MATCH(N$1,'Master data'!$B$1:$CL$1,0)),"")</f>
        <v>1.2E-2</v>
      </c>
      <c r="O410" s="7">
        <f>IFERROR(INDEX('Master data'!$B$2:$CL$999,MATCH($B410,'Master data'!$A$2:$A$999,0),MATCH(O$1,'Master data'!$B$1:$CL$1,0)),"")</f>
        <v>0</v>
      </c>
      <c r="P410" s="5">
        <f>IFERROR(INDEX('Master data'!$B$2:$CL$999,MATCH($B410,'Master data'!$A$2:$A$999,0),MATCH(P$1,'Master data'!$B$1:$CL$1,0)),"")</f>
        <v>1995000</v>
      </c>
      <c r="Q410" s="5">
        <f>IFERROR(INDEX('Master data'!$B$2:$CL$999,MATCH($B410,'Master data'!$A$2:$A$999,0),MATCH(Q$1,'Master data'!$B$1:$CL$1,0)),"")</f>
        <v>1995000</v>
      </c>
    </row>
    <row r="411" spans="1:17" x14ac:dyDescent="0.3">
      <c r="A411">
        <f t="shared" si="6"/>
        <v>409</v>
      </c>
      <c r="B411" t="str">
        <f>IF('Master data'!A411="","",'Master data'!A411)</f>
        <v>Ludwig Augustinsson</v>
      </c>
      <c r="C411" t="str">
        <f>IFERROR(INDEX('Master data'!$B$2:$CL$999,MATCH($B411,'Master data'!$A$2:$A$999,0),MATCH(C$1,'Master data'!$B$1:$CL$1,0)),"")</f>
        <v>Sweden</v>
      </c>
      <c r="D411" t="str">
        <f>IFERROR(INDEX('Master data'!$B$2:$CL$999,MATCH($B411,'Master data'!$A$2:$A$999,0),MATCH(D$1,'Master data'!$B$1:$CL$1,0)),"")</f>
        <v>Defense</v>
      </c>
      <c r="E411" s="5">
        <f>IFERROR(INDEX('Master data'!$B$2:$CL$999,MATCH($B411,'Master data'!$A$2:$A$999,0),MATCH(E$1,'Master data'!$B$1:$CL$1,0)),"")</f>
        <v>3562000</v>
      </c>
      <c r="F411" s="7">
        <f>IFERROR(INDEX('Master data'!$B$2:$CL$999,MATCH($B411,'Master data'!$A$2:$A$999,0),MATCH(F$1,'Master data'!$B$1:$CL$1,0)),"")</f>
        <v>59083.737157519485</v>
      </c>
      <c r="G411" s="7">
        <f>IFERROR(INDEX('Master data'!$B$2:$CL$999,MATCH($B411,'Master data'!$A$2:$A$999,0),MATCH(G$1,'Master data'!$B$1:$CL$1,0)),"")</f>
        <v>40053.812679354116</v>
      </c>
      <c r="H411" s="7">
        <f>IFERROR(INDEX('Master data'!$B$2:$CL$999,MATCH($B411,'Master data'!$A$2:$A$999,0),MATCH(H$1,'Master data'!$B$1:$CL$1,0)),"")</f>
        <v>0</v>
      </c>
      <c r="I411" s="7">
        <f>IFERROR(INDEX('Master data'!$B$2:$CL$999,MATCH($B411,'Master data'!$A$2:$A$999,0),MATCH(I$1,'Master data'!$B$1:$CL$1,0)),"")</f>
        <v>19543.81137074095</v>
      </c>
      <c r="J411" s="7">
        <f>IFERROR(INDEX('Master data'!$B$2:$CL$999,MATCH($B411,'Master data'!$A$2:$A$999,0),MATCH(J$1,'Master data'!$B$1:$CL$1,0)),"")</f>
        <v>-5000</v>
      </c>
      <c r="K411" s="7">
        <f>IFERROR(INDEX('Master data'!$B$2:$CL$999,MATCH($B411,'Master data'!$A$2:$A$999,0),MATCH(K$1,'Master data'!$B$1:$CL$1,0)),"")</f>
        <v>0</v>
      </c>
      <c r="L411" s="7">
        <f>IFERROR(INDEX('Master data'!$B$2:$CL$999,MATCH($B411,'Master data'!$A$2:$A$999,0),MATCH(L$1,'Master data'!$B$1:$CL$1,0)),"")</f>
        <v>0</v>
      </c>
      <c r="M411" s="5">
        <f>IFERROR(INDEX('Master data'!$B$2:$CL$999,MATCH($B411,'Master data'!$A$2:$A$999,0),MATCH(M$1,'Master data'!$B$1:$CL$1,0)),"")</f>
        <v>90589.383547431891</v>
      </c>
      <c r="N411" s="28">
        <f>IFERROR(INDEX('Master data'!$B$2:$CL$999,MATCH($B411,'Master data'!$A$2:$A$999,0),MATCH(N$1,'Master data'!$B$1:$CL$1,0)),"")</f>
        <v>2.5000000000000001E-2</v>
      </c>
      <c r="O411" s="7">
        <f>IFERROR(INDEX('Master data'!$B$2:$CL$999,MATCH($B411,'Master data'!$A$2:$A$999,0),MATCH(O$1,'Master data'!$B$1:$CL$1,0)),"")</f>
        <v>0</v>
      </c>
      <c r="P411" s="5">
        <f>IFERROR(INDEX('Master data'!$B$2:$CL$999,MATCH($B411,'Master data'!$A$2:$A$999,0),MATCH(P$1,'Master data'!$B$1:$CL$1,0)),"")</f>
        <v>3562000</v>
      </c>
      <c r="Q411" s="5">
        <f>IFERROR(INDEX('Master data'!$B$2:$CL$999,MATCH($B411,'Master data'!$A$2:$A$999,0),MATCH(Q$1,'Master data'!$B$1:$CL$1,0)),"")</f>
        <v>3562000</v>
      </c>
    </row>
    <row r="412" spans="1:17" x14ac:dyDescent="0.3">
      <c r="A412">
        <f t="shared" si="6"/>
        <v>410</v>
      </c>
      <c r="B412" t="str">
        <f>IF('Master data'!A412="","",'Master data'!A412)</f>
        <v>Victor Lindelöf</v>
      </c>
      <c r="C412" t="str">
        <f>IFERROR(INDEX('Master data'!$B$2:$CL$999,MATCH($B412,'Master data'!$A$2:$A$999,0),MATCH(C$1,'Master data'!$B$1:$CL$1,0)),"")</f>
        <v>Sweden</v>
      </c>
      <c r="D412" t="str">
        <f>IFERROR(INDEX('Master data'!$B$2:$CL$999,MATCH($B412,'Master data'!$A$2:$A$999,0),MATCH(D$1,'Master data'!$B$1:$CL$1,0)),"")</f>
        <v>Defense</v>
      </c>
      <c r="E412" s="5">
        <f>IFERROR(INDEX('Master data'!$B$2:$CL$999,MATCH($B412,'Master data'!$A$2:$A$999,0),MATCH(E$1,'Master data'!$B$1:$CL$1,0)),"")</f>
        <v>3595000</v>
      </c>
      <c r="F412" s="7">
        <f>IFERROR(INDEX('Master data'!$B$2:$CL$999,MATCH($B412,'Master data'!$A$2:$A$999,0),MATCH(F$1,'Master data'!$B$1:$CL$1,0)),"")</f>
        <v>56815.06341677723</v>
      </c>
      <c r="G412" s="7">
        <f>IFERROR(INDEX('Master data'!$B$2:$CL$999,MATCH($B412,'Master data'!$A$2:$A$999,0),MATCH(G$1,'Master data'!$B$1:$CL$1,0)),"")</f>
        <v>37724.460305173146</v>
      </c>
      <c r="H412" s="7">
        <f>IFERROR(INDEX('Master data'!$B$2:$CL$999,MATCH($B412,'Master data'!$A$2:$A$999,0),MATCH(H$1,'Master data'!$B$1:$CL$1,0)),"")</f>
        <v>0</v>
      </c>
      <c r="I412" s="7">
        <f>IFERROR(INDEX('Master data'!$B$2:$CL$999,MATCH($B412,'Master data'!$A$2:$A$999,0),MATCH(I$1,'Master data'!$B$1:$CL$1,0)),"")</f>
        <v>17950.766436199792</v>
      </c>
      <c r="J412" s="7">
        <f>IFERROR(INDEX('Master data'!$B$2:$CL$999,MATCH($B412,'Master data'!$A$2:$A$999,0),MATCH(J$1,'Master data'!$B$1:$CL$1,0)),"")</f>
        <v>-5000</v>
      </c>
      <c r="K412" s="7">
        <f>IFERROR(INDEX('Master data'!$B$2:$CL$999,MATCH($B412,'Master data'!$A$2:$A$999,0),MATCH(K$1,'Master data'!$B$1:$CL$1,0)),"")</f>
        <v>0</v>
      </c>
      <c r="L412" s="7">
        <f>IFERROR(INDEX('Master data'!$B$2:$CL$999,MATCH($B412,'Master data'!$A$2:$A$999,0),MATCH(L$1,'Master data'!$B$1:$CL$1,0)),"")</f>
        <v>0</v>
      </c>
      <c r="M412" s="5">
        <f>IFERROR(INDEX('Master data'!$B$2:$CL$999,MATCH($B412,'Master data'!$A$2:$A$999,0),MATCH(M$1,'Master data'!$B$1:$CL$1,0)),"")</f>
        <v>86295.794909964199</v>
      </c>
      <c r="N412" s="28">
        <f>IFERROR(INDEX('Master data'!$B$2:$CL$999,MATCH($B412,'Master data'!$A$2:$A$999,0),MATCH(N$1,'Master data'!$B$1:$CL$1,0)),"")</f>
        <v>2.4E-2</v>
      </c>
      <c r="O412" s="7">
        <f>IFERROR(INDEX('Master data'!$B$2:$CL$999,MATCH($B412,'Master data'!$A$2:$A$999,0),MATCH(O$1,'Master data'!$B$1:$CL$1,0)),"")</f>
        <v>0</v>
      </c>
      <c r="P412" s="5">
        <f>IFERROR(INDEX('Master data'!$B$2:$CL$999,MATCH($B412,'Master data'!$A$2:$A$999,0),MATCH(P$1,'Master data'!$B$1:$CL$1,0)),"")</f>
        <v>3595000</v>
      </c>
      <c r="Q412" s="5">
        <f>IFERROR(INDEX('Master data'!$B$2:$CL$999,MATCH($B412,'Master data'!$A$2:$A$999,0),MATCH(Q$1,'Master data'!$B$1:$CL$1,0)),"")</f>
        <v>3595000</v>
      </c>
    </row>
    <row r="413" spans="1:17" x14ac:dyDescent="0.3">
      <c r="A413">
        <f t="shared" si="6"/>
        <v>411</v>
      </c>
      <c r="B413" t="str">
        <f>IF('Master data'!A413="","",'Master data'!A413)</f>
        <v>Emil Krafth</v>
      </c>
      <c r="C413" t="str">
        <f>IFERROR(INDEX('Master data'!$B$2:$CL$999,MATCH($B413,'Master data'!$A$2:$A$999,0),MATCH(C$1,'Master data'!$B$1:$CL$1,0)),"")</f>
        <v>Sweden</v>
      </c>
      <c r="D413" t="str">
        <f>IFERROR(INDEX('Master data'!$B$2:$CL$999,MATCH($B413,'Master data'!$A$2:$A$999,0),MATCH(D$1,'Master data'!$B$1:$CL$1,0)),"")</f>
        <v>Defense</v>
      </c>
      <c r="E413" s="5">
        <f>IFERROR(INDEX('Master data'!$B$2:$CL$999,MATCH($B413,'Master data'!$A$2:$A$999,0),MATCH(E$1,'Master data'!$B$1:$CL$1,0)),"")</f>
        <v>2512000</v>
      </c>
      <c r="F413" s="7">
        <f>IFERROR(INDEX('Master data'!$B$2:$CL$999,MATCH($B413,'Master data'!$A$2:$A$999,0),MATCH(F$1,'Master data'!$B$1:$CL$1,0)),"")</f>
        <v>17457.587837211453</v>
      </c>
      <c r="G413" s="7">
        <f>IFERROR(INDEX('Master data'!$B$2:$CL$999,MATCH($B413,'Master data'!$A$2:$A$999,0),MATCH(G$1,'Master data'!$B$1:$CL$1,0)),"")</f>
        <v>9447.884416924664</v>
      </c>
      <c r="H413" s="7">
        <f>IFERROR(INDEX('Master data'!$B$2:$CL$999,MATCH($B413,'Master data'!$A$2:$A$999,0),MATCH(H$1,'Master data'!$B$1:$CL$1,0)),"")</f>
        <v>0</v>
      </c>
      <c r="I413" s="7">
        <f>IFERROR(INDEX('Master data'!$B$2:$CL$999,MATCH($B413,'Master data'!$A$2:$A$999,0),MATCH(I$1,'Master data'!$B$1:$CL$1,0)),"")</f>
        <v>-48.864298923086608</v>
      </c>
      <c r="J413" s="7">
        <f>IFERROR(INDEX('Master data'!$B$2:$CL$999,MATCH($B413,'Master data'!$A$2:$A$999,0),MATCH(J$1,'Master data'!$B$1:$CL$1,0)),"")</f>
        <v>-5000</v>
      </c>
      <c r="K413" s="7">
        <f>IFERROR(INDEX('Master data'!$B$2:$CL$999,MATCH($B413,'Master data'!$A$2:$A$999,0),MATCH(K$1,'Master data'!$B$1:$CL$1,0)),"")</f>
        <v>0</v>
      </c>
      <c r="L413" s="7">
        <f>IFERROR(INDEX('Master data'!$B$2:$CL$999,MATCH($B413,'Master data'!$A$2:$A$999,0),MATCH(L$1,'Master data'!$B$1:$CL$1,0)),"")</f>
        <v>0</v>
      </c>
      <c r="M413" s="5">
        <f>IFERROR(INDEX('Master data'!$B$2:$CL$999,MATCH($B413,'Master data'!$A$2:$A$999,0),MATCH(M$1,'Master data'!$B$1:$CL$1,0)),"")</f>
        <v>22754.044816714882</v>
      </c>
      <c r="N413" s="28">
        <f>IFERROR(INDEX('Master data'!$B$2:$CL$999,MATCH($B413,'Master data'!$A$2:$A$999,0),MATCH(N$1,'Master data'!$B$1:$CL$1,0)),"")</f>
        <v>8.9999999999999993E-3</v>
      </c>
      <c r="O413" s="7">
        <f>IFERROR(INDEX('Master data'!$B$2:$CL$999,MATCH($B413,'Master data'!$A$2:$A$999,0),MATCH(O$1,'Master data'!$B$1:$CL$1,0)),"")</f>
        <v>0</v>
      </c>
      <c r="P413" s="5">
        <f>IFERROR(INDEX('Master data'!$B$2:$CL$999,MATCH($B413,'Master data'!$A$2:$A$999,0),MATCH(P$1,'Master data'!$B$1:$CL$1,0)),"")</f>
        <v>2512000</v>
      </c>
      <c r="Q413" s="5">
        <f>IFERROR(INDEX('Master data'!$B$2:$CL$999,MATCH($B413,'Master data'!$A$2:$A$999,0),MATCH(Q$1,'Master data'!$B$1:$CL$1,0)),"")</f>
        <v>2512000</v>
      </c>
    </row>
    <row r="414" spans="1:17" x14ac:dyDescent="0.3">
      <c r="A414">
        <f t="shared" si="6"/>
        <v>412</v>
      </c>
      <c r="B414" t="str">
        <f>IF('Master data'!A414="","",'Master data'!A414)</f>
        <v>Filip Helander</v>
      </c>
      <c r="C414" t="str">
        <f>IFERROR(INDEX('Master data'!$B$2:$CL$999,MATCH($B414,'Master data'!$A$2:$A$999,0),MATCH(C$1,'Master data'!$B$1:$CL$1,0)),"")</f>
        <v>Sweden</v>
      </c>
      <c r="D414" t="str">
        <f>IFERROR(INDEX('Master data'!$B$2:$CL$999,MATCH($B414,'Master data'!$A$2:$A$999,0),MATCH(D$1,'Master data'!$B$1:$CL$1,0)),"")</f>
        <v>Defense</v>
      </c>
      <c r="E414" s="5">
        <f>IFERROR(INDEX('Master data'!$B$2:$CL$999,MATCH($B414,'Master data'!$A$2:$A$999,0),MATCH(E$1,'Master data'!$B$1:$CL$1,0)),"")</f>
        <v>2995000</v>
      </c>
      <c r="F414" s="7">
        <f>IFERROR(INDEX('Master data'!$B$2:$CL$999,MATCH($B414,'Master data'!$A$2:$A$999,0),MATCH(F$1,'Master data'!$B$1:$CL$1,0)),"")</f>
        <v>17457.587837211453</v>
      </c>
      <c r="G414" s="7">
        <f>IFERROR(INDEX('Master data'!$B$2:$CL$999,MATCH($B414,'Master data'!$A$2:$A$999,0),MATCH(G$1,'Master data'!$B$1:$CL$1,0)),"")</f>
        <v>9447.884416924664</v>
      </c>
      <c r="H414" s="7">
        <f>IFERROR(INDEX('Master data'!$B$2:$CL$999,MATCH($B414,'Master data'!$A$2:$A$999,0),MATCH(H$1,'Master data'!$B$1:$CL$1,0)),"")</f>
        <v>0</v>
      </c>
      <c r="I414" s="7">
        <f>IFERROR(INDEX('Master data'!$B$2:$CL$999,MATCH($B414,'Master data'!$A$2:$A$999,0),MATCH(I$1,'Master data'!$B$1:$CL$1,0)),"")</f>
        <v>-1722.0015538250482</v>
      </c>
      <c r="J414" s="7">
        <f>IFERROR(INDEX('Master data'!$B$2:$CL$999,MATCH($B414,'Master data'!$A$2:$A$999,0),MATCH(J$1,'Master data'!$B$1:$CL$1,0)),"")</f>
        <v>-5000</v>
      </c>
      <c r="K414" s="7">
        <f>IFERROR(INDEX('Master data'!$B$2:$CL$999,MATCH($B414,'Master data'!$A$2:$A$999,0),MATCH(K$1,'Master data'!$B$1:$CL$1,0)),"")</f>
        <v>0</v>
      </c>
      <c r="L414" s="7">
        <f>IFERROR(INDEX('Master data'!$B$2:$CL$999,MATCH($B414,'Master data'!$A$2:$A$999,0),MATCH(L$1,'Master data'!$B$1:$CL$1,0)),"")</f>
        <v>0</v>
      </c>
      <c r="M414" s="5">
        <f>IFERROR(INDEX('Master data'!$B$2:$CL$999,MATCH($B414,'Master data'!$A$2:$A$999,0),MATCH(M$1,'Master data'!$B$1:$CL$1,0)),"")</f>
        <v>22258.30044489208</v>
      </c>
      <c r="N414" s="28">
        <f>IFERROR(INDEX('Master data'!$B$2:$CL$999,MATCH($B414,'Master data'!$A$2:$A$999,0),MATCH(N$1,'Master data'!$B$1:$CL$1,0)),"")</f>
        <v>7.0000000000000001E-3</v>
      </c>
      <c r="O414" s="7">
        <f>IFERROR(INDEX('Master data'!$B$2:$CL$999,MATCH($B414,'Master data'!$A$2:$A$999,0),MATCH(O$1,'Master data'!$B$1:$CL$1,0)),"")</f>
        <v>0</v>
      </c>
      <c r="P414" s="5">
        <f>IFERROR(INDEX('Master data'!$B$2:$CL$999,MATCH($B414,'Master data'!$A$2:$A$999,0),MATCH(P$1,'Master data'!$B$1:$CL$1,0)),"")</f>
        <v>2995000</v>
      </c>
      <c r="Q414" s="5">
        <f>IFERROR(INDEX('Master data'!$B$2:$CL$999,MATCH($B414,'Master data'!$A$2:$A$999,0),MATCH(Q$1,'Master data'!$B$1:$CL$1,0)),"")</f>
        <v>2995000</v>
      </c>
    </row>
    <row r="415" spans="1:17" x14ac:dyDescent="0.3">
      <c r="A415">
        <f t="shared" si="6"/>
        <v>413</v>
      </c>
      <c r="B415" t="str">
        <f>IF('Master data'!A415="","",'Master data'!A415)</f>
        <v>Marcus Danielson</v>
      </c>
      <c r="C415" t="str">
        <f>IFERROR(INDEX('Master data'!$B$2:$CL$999,MATCH($B415,'Master data'!$A$2:$A$999,0),MATCH(C$1,'Master data'!$B$1:$CL$1,0)),"")</f>
        <v>Sweden</v>
      </c>
      <c r="D415" t="str">
        <f>IFERROR(INDEX('Master data'!$B$2:$CL$999,MATCH($B415,'Master data'!$A$2:$A$999,0),MATCH(D$1,'Master data'!$B$1:$CL$1,0)),"")</f>
        <v>Defense</v>
      </c>
      <c r="E415" s="5">
        <f>IFERROR(INDEX('Master data'!$B$2:$CL$999,MATCH($B415,'Master data'!$A$2:$A$999,0),MATCH(E$1,'Master data'!$B$1:$CL$1,0)),"")</f>
        <v>2062000</v>
      </c>
      <c r="F415" s="7">
        <f>IFERROR(INDEX('Master data'!$B$2:$CL$999,MATCH($B415,'Master data'!$A$2:$A$999,0),MATCH(F$1,'Master data'!$B$1:$CL$1,0)),"")</f>
        <v>97438.805742243727</v>
      </c>
      <c r="G415" s="7">
        <f>IFERROR(INDEX('Master data'!$B$2:$CL$999,MATCH($B415,'Master data'!$A$2:$A$999,0),MATCH(G$1,'Master data'!$B$1:$CL$1,0)),"")</f>
        <v>75848.508953659242</v>
      </c>
      <c r="H415" s="7">
        <f>IFERROR(INDEX('Master data'!$B$2:$CL$999,MATCH($B415,'Master data'!$A$2:$A$999,0),MATCH(H$1,'Master data'!$B$1:$CL$1,0)),"")</f>
        <v>0</v>
      </c>
      <c r="I415" s="7">
        <f>IFERROR(INDEX('Master data'!$B$2:$CL$999,MATCH($B415,'Master data'!$A$2:$A$999,0),MATCH(I$1,'Master data'!$B$1:$CL$1,0)),"")</f>
        <v>48586.551108574546</v>
      </c>
      <c r="J415" s="7">
        <f>IFERROR(INDEX('Master data'!$B$2:$CL$999,MATCH($B415,'Master data'!$A$2:$A$999,0),MATCH(J$1,'Master data'!$B$1:$CL$1,0)),"")</f>
        <v>11443.469511682468</v>
      </c>
      <c r="K415" s="7">
        <f>IFERROR(INDEX('Master data'!$B$2:$CL$999,MATCH($B415,'Master data'!$A$2:$A$999,0),MATCH(K$1,'Master data'!$B$1:$CL$1,0)),"")</f>
        <v>0</v>
      </c>
      <c r="L415" s="7">
        <f>IFERROR(INDEX('Master data'!$B$2:$CL$999,MATCH($B415,'Master data'!$A$2:$A$999,0),MATCH(L$1,'Master data'!$B$1:$CL$1,0)),"")</f>
        <v>0</v>
      </c>
      <c r="M415" s="5">
        <f>IFERROR(INDEX('Master data'!$B$2:$CL$999,MATCH($B415,'Master data'!$A$2:$A$999,0),MATCH(M$1,'Master data'!$B$1:$CL$1,0)),"")</f>
        <v>164660.93194335865</v>
      </c>
      <c r="N415" s="28">
        <f>IFERROR(INDEX('Master data'!$B$2:$CL$999,MATCH($B415,'Master data'!$A$2:$A$999,0),MATCH(N$1,'Master data'!$B$1:$CL$1,0)),"")</f>
        <v>0.08</v>
      </c>
      <c r="O415" s="7">
        <f>IFERROR(INDEX('Master data'!$B$2:$CL$999,MATCH($B415,'Master data'!$A$2:$A$999,0),MATCH(O$1,'Master data'!$B$1:$CL$1,0)),"")</f>
        <v>0</v>
      </c>
      <c r="P415" s="5">
        <f>IFERROR(INDEX('Master data'!$B$2:$CL$999,MATCH($B415,'Master data'!$A$2:$A$999,0),MATCH(P$1,'Master data'!$B$1:$CL$1,0)),"")</f>
        <v>2062000</v>
      </c>
      <c r="Q415" s="5">
        <f>IFERROR(INDEX('Master data'!$B$2:$CL$999,MATCH($B415,'Master data'!$A$2:$A$999,0),MATCH(Q$1,'Master data'!$B$1:$CL$1,0)),"")</f>
        <v>2062000</v>
      </c>
    </row>
    <row r="416" spans="1:17" x14ac:dyDescent="0.3">
      <c r="A416">
        <f t="shared" si="6"/>
        <v>414</v>
      </c>
      <c r="B416" t="str">
        <f>IF('Master data'!A416="","",'Master data'!A416)</f>
        <v>Mikael Lustig</v>
      </c>
      <c r="C416" t="str">
        <f>IFERROR(INDEX('Master data'!$B$2:$CL$999,MATCH($B416,'Master data'!$A$2:$A$999,0),MATCH(C$1,'Master data'!$B$1:$CL$1,0)),"")</f>
        <v>Sweden</v>
      </c>
      <c r="D416" t="str">
        <f>IFERROR(INDEX('Master data'!$B$2:$CL$999,MATCH($B416,'Master data'!$A$2:$A$999,0),MATCH(D$1,'Master data'!$B$1:$CL$1,0)),"")</f>
        <v>Defense</v>
      </c>
      <c r="E416" s="5">
        <f>IFERROR(INDEX('Master data'!$B$2:$CL$999,MATCH($B416,'Master data'!$A$2:$A$999,0),MATCH(E$1,'Master data'!$B$1:$CL$1,0)),"")</f>
        <v>3042000</v>
      </c>
      <c r="F416" s="7">
        <f>IFERROR(INDEX('Master data'!$B$2:$CL$999,MATCH($B416,'Master data'!$A$2:$A$999,0),MATCH(F$1,'Master data'!$B$1:$CL$1,0)),"")</f>
        <v>53895.532851603399</v>
      </c>
      <c r="G416" s="7">
        <f>IFERROR(INDEX('Master data'!$B$2:$CL$999,MATCH($B416,'Master data'!$A$2:$A$999,0),MATCH(G$1,'Master data'!$B$1:$CL$1,0)),"")</f>
        <v>35093.657208555524</v>
      </c>
      <c r="H416" s="7">
        <f>IFERROR(INDEX('Master data'!$B$2:$CL$999,MATCH($B416,'Master data'!$A$2:$A$999,0),MATCH(H$1,'Master data'!$B$1:$CL$1,0)),"")</f>
        <v>0</v>
      </c>
      <c r="I416" s="7">
        <f>IFERROR(INDEX('Master data'!$B$2:$CL$999,MATCH($B416,'Master data'!$A$2:$A$999,0),MATCH(I$1,'Master data'!$B$1:$CL$1,0)),"")</f>
        <v>18081.392790262224</v>
      </c>
      <c r="J416" s="7">
        <f>IFERROR(INDEX('Master data'!$B$2:$CL$999,MATCH($B416,'Master data'!$A$2:$A$999,0),MATCH(J$1,'Master data'!$B$1:$CL$1,0)),"")</f>
        <v>-5000</v>
      </c>
      <c r="K416" s="7">
        <f>IFERROR(INDEX('Master data'!$B$2:$CL$999,MATCH($B416,'Master data'!$A$2:$A$999,0),MATCH(K$1,'Master data'!$B$1:$CL$1,0)),"")</f>
        <v>0</v>
      </c>
      <c r="L416" s="7">
        <f>IFERROR(INDEX('Master data'!$B$2:$CL$999,MATCH($B416,'Master data'!$A$2:$A$999,0),MATCH(L$1,'Master data'!$B$1:$CL$1,0)),"")</f>
        <v>0</v>
      </c>
      <c r="M416" s="5">
        <f>IFERROR(INDEX('Master data'!$B$2:$CL$999,MATCH($B416,'Master data'!$A$2:$A$999,0),MATCH(M$1,'Master data'!$B$1:$CL$1,0)),"")</f>
        <v>81661.099718619342</v>
      </c>
      <c r="N416" s="28">
        <f>IFERROR(INDEX('Master data'!$B$2:$CL$999,MATCH($B416,'Master data'!$A$2:$A$999,0),MATCH(N$1,'Master data'!$B$1:$CL$1,0)),"")</f>
        <v>2.7E-2</v>
      </c>
      <c r="O416" s="7">
        <f>IFERROR(INDEX('Master data'!$B$2:$CL$999,MATCH($B416,'Master data'!$A$2:$A$999,0),MATCH(O$1,'Master data'!$B$1:$CL$1,0)),"")</f>
        <v>0</v>
      </c>
      <c r="P416" s="5">
        <f>IFERROR(INDEX('Master data'!$B$2:$CL$999,MATCH($B416,'Master data'!$A$2:$A$999,0),MATCH(P$1,'Master data'!$B$1:$CL$1,0)),"")</f>
        <v>3042000</v>
      </c>
      <c r="Q416" s="5">
        <f>IFERROR(INDEX('Master data'!$B$2:$CL$999,MATCH($B416,'Master data'!$A$2:$A$999,0),MATCH(Q$1,'Master data'!$B$1:$CL$1,0)),"")</f>
        <v>3042000</v>
      </c>
    </row>
    <row r="417" spans="1:17" x14ac:dyDescent="0.3">
      <c r="A417">
        <f t="shared" si="6"/>
        <v>415</v>
      </c>
      <c r="B417" t="str">
        <f>IF('Master data'!A417="","",'Master data'!A417)</f>
        <v>Pierre Bengtsson</v>
      </c>
      <c r="C417" t="str">
        <f>IFERROR(INDEX('Master data'!$B$2:$CL$999,MATCH($B417,'Master data'!$A$2:$A$999,0),MATCH(C$1,'Master data'!$B$1:$CL$1,0)),"")</f>
        <v>Sweden</v>
      </c>
      <c r="D417" t="str">
        <f>IFERROR(INDEX('Master data'!$B$2:$CL$999,MATCH($B417,'Master data'!$A$2:$A$999,0),MATCH(D$1,'Master data'!$B$1:$CL$1,0)),"")</f>
        <v>Defense</v>
      </c>
      <c r="E417" s="5">
        <f>IFERROR(INDEX('Master data'!$B$2:$CL$999,MATCH($B417,'Master data'!$A$2:$A$999,0),MATCH(E$1,'Master data'!$B$1:$CL$1,0)),"")</f>
        <v>2512000</v>
      </c>
      <c r="F417" s="7">
        <f>IFERROR(INDEX('Master data'!$B$2:$CL$999,MATCH($B417,'Master data'!$A$2:$A$999,0),MATCH(F$1,'Master data'!$B$1:$CL$1,0)),"")</f>
        <v>17457.587837211453</v>
      </c>
      <c r="G417" s="7">
        <f>IFERROR(INDEX('Master data'!$B$2:$CL$999,MATCH($B417,'Master data'!$A$2:$A$999,0),MATCH(G$1,'Master data'!$B$1:$CL$1,0)),"")</f>
        <v>9447.884416924664</v>
      </c>
      <c r="H417" s="7">
        <f>IFERROR(INDEX('Master data'!$B$2:$CL$999,MATCH($B417,'Master data'!$A$2:$A$999,0),MATCH(H$1,'Master data'!$B$1:$CL$1,0)),"")</f>
        <v>0</v>
      </c>
      <c r="I417" s="7">
        <f>IFERROR(INDEX('Master data'!$B$2:$CL$999,MATCH($B417,'Master data'!$A$2:$A$999,0),MATCH(I$1,'Master data'!$B$1:$CL$1,0)),"")</f>
        <v>-48.864298923086608</v>
      </c>
      <c r="J417" s="7">
        <f>IFERROR(INDEX('Master data'!$B$2:$CL$999,MATCH($B417,'Master data'!$A$2:$A$999,0),MATCH(J$1,'Master data'!$B$1:$CL$1,0)),"")</f>
        <v>-5000</v>
      </c>
      <c r="K417" s="7">
        <f>IFERROR(INDEX('Master data'!$B$2:$CL$999,MATCH($B417,'Master data'!$A$2:$A$999,0),MATCH(K$1,'Master data'!$B$1:$CL$1,0)),"")</f>
        <v>0</v>
      </c>
      <c r="L417" s="7">
        <f>IFERROR(INDEX('Master data'!$B$2:$CL$999,MATCH($B417,'Master data'!$A$2:$A$999,0),MATCH(L$1,'Master data'!$B$1:$CL$1,0)),"")</f>
        <v>0</v>
      </c>
      <c r="M417" s="5">
        <f>IFERROR(INDEX('Master data'!$B$2:$CL$999,MATCH($B417,'Master data'!$A$2:$A$999,0),MATCH(M$1,'Master data'!$B$1:$CL$1,0)),"")</f>
        <v>22754.044816714882</v>
      </c>
      <c r="N417" s="28">
        <f>IFERROR(INDEX('Master data'!$B$2:$CL$999,MATCH($B417,'Master data'!$A$2:$A$999,0),MATCH(N$1,'Master data'!$B$1:$CL$1,0)),"")</f>
        <v>8.9999999999999993E-3</v>
      </c>
      <c r="O417" s="7">
        <f>IFERROR(INDEX('Master data'!$B$2:$CL$999,MATCH($B417,'Master data'!$A$2:$A$999,0),MATCH(O$1,'Master data'!$B$1:$CL$1,0)),"")</f>
        <v>0</v>
      </c>
      <c r="P417" s="5">
        <f>IFERROR(INDEX('Master data'!$B$2:$CL$999,MATCH($B417,'Master data'!$A$2:$A$999,0),MATCH(P$1,'Master data'!$B$1:$CL$1,0)),"")</f>
        <v>2512000</v>
      </c>
      <c r="Q417" s="5">
        <f>IFERROR(INDEX('Master data'!$B$2:$CL$999,MATCH($B417,'Master data'!$A$2:$A$999,0),MATCH(Q$1,'Master data'!$B$1:$CL$1,0)),"")</f>
        <v>2512000</v>
      </c>
    </row>
    <row r="418" spans="1:17" x14ac:dyDescent="0.3">
      <c r="A418">
        <f t="shared" si="6"/>
        <v>416</v>
      </c>
      <c r="B418" t="str">
        <f>IF('Master data'!A418="","",'Master data'!A418)</f>
        <v>Jens-Lys Cajuste</v>
      </c>
      <c r="C418" t="str">
        <f>IFERROR(INDEX('Master data'!$B$2:$CL$999,MATCH($B418,'Master data'!$A$2:$A$999,0),MATCH(C$1,'Master data'!$B$1:$CL$1,0)),"")</f>
        <v>Sweden</v>
      </c>
      <c r="D418" t="str">
        <f>IFERROR(INDEX('Master data'!$B$2:$CL$999,MATCH($B418,'Master data'!$A$2:$A$999,0),MATCH(D$1,'Master data'!$B$1:$CL$1,0)),"")</f>
        <v>Midfield</v>
      </c>
      <c r="E418" s="5">
        <f>IFERROR(INDEX('Master data'!$B$2:$CL$999,MATCH($B418,'Master data'!$A$2:$A$999,0),MATCH(E$1,'Master data'!$B$1:$CL$1,0)),"")</f>
        <v>2012000</v>
      </c>
      <c r="F418" s="7">
        <f>IFERROR(INDEX('Master data'!$B$2:$CL$999,MATCH($B418,'Master data'!$A$2:$A$999,0),MATCH(F$1,'Master data'!$B$1:$CL$1,0)),"")</f>
        <v>-5000</v>
      </c>
      <c r="G418" s="7">
        <f>IFERROR(INDEX('Master data'!$B$2:$CL$999,MATCH($B418,'Master data'!$A$2:$A$999,0),MATCH(G$1,'Master data'!$B$1:$CL$1,0)),"")</f>
        <v>-5000</v>
      </c>
      <c r="H418" s="7">
        <f>IFERROR(INDEX('Master data'!$B$2:$CL$999,MATCH($B418,'Master data'!$A$2:$A$999,0),MATCH(H$1,'Master data'!$B$1:$CL$1,0)),"")</f>
        <v>0</v>
      </c>
      <c r="I418" s="7">
        <f>IFERROR(INDEX('Master data'!$B$2:$CL$999,MATCH($B418,'Master data'!$A$2:$A$999,0),MATCH(I$1,'Master data'!$B$1:$CL$1,0)),"")</f>
        <v>-5000</v>
      </c>
      <c r="J418" s="7">
        <f>IFERROR(INDEX('Master data'!$B$2:$CL$999,MATCH($B418,'Master data'!$A$2:$A$999,0),MATCH(J$1,'Master data'!$B$1:$CL$1,0)),"")</f>
        <v>-5000</v>
      </c>
      <c r="K418" s="7">
        <f>IFERROR(INDEX('Master data'!$B$2:$CL$999,MATCH($B418,'Master data'!$A$2:$A$999,0),MATCH(K$1,'Master data'!$B$1:$CL$1,0)),"")</f>
        <v>0</v>
      </c>
      <c r="L418" s="7">
        <f>IFERROR(INDEX('Master data'!$B$2:$CL$999,MATCH($B418,'Master data'!$A$2:$A$999,0),MATCH(L$1,'Master data'!$B$1:$CL$1,0)),"")</f>
        <v>0</v>
      </c>
      <c r="M418" s="5">
        <f>IFERROR(INDEX('Master data'!$B$2:$CL$999,MATCH($B418,'Master data'!$A$2:$A$999,0),MATCH(M$1,'Master data'!$B$1:$CL$1,0)),"")</f>
        <v>-10802.469135802468</v>
      </c>
      <c r="N418" s="28">
        <f>IFERROR(INDEX('Master data'!$B$2:$CL$999,MATCH($B418,'Master data'!$A$2:$A$999,0),MATCH(N$1,'Master data'!$B$1:$CL$1,0)),"")</f>
        <v>-5.0000000000000001E-3</v>
      </c>
      <c r="O418" s="7">
        <f>IFERROR(INDEX('Master data'!$B$2:$CL$999,MATCH($B418,'Master data'!$A$2:$A$999,0),MATCH(O$1,'Master data'!$B$1:$CL$1,0)),"")</f>
        <v>0</v>
      </c>
      <c r="P418" s="5">
        <f>IFERROR(INDEX('Master data'!$B$2:$CL$999,MATCH($B418,'Master data'!$A$2:$A$999,0),MATCH(P$1,'Master data'!$B$1:$CL$1,0)),"")</f>
        <v>2012000</v>
      </c>
      <c r="Q418" s="5">
        <f>IFERROR(INDEX('Master data'!$B$2:$CL$999,MATCH($B418,'Master data'!$A$2:$A$999,0),MATCH(Q$1,'Master data'!$B$1:$CL$1,0)),"")</f>
        <v>2012000</v>
      </c>
    </row>
    <row r="419" spans="1:17" x14ac:dyDescent="0.3">
      <c r="A419">
        <f t="shared" si="6"/>
        <v>417</v>
      </c>
      <c r="B419" t="str">
        <f>IF('Master data'!A419="","",'Master data'!A419)</f>
        <v>Mattias Svanberg</v>
      </c>
      <c r="C419" t="str">
        <f>IFERROR(INDEX('Master data'!$B$2:$CL$999,MATCH($B419,'Master data'!$A$2:$A$999,0),MATCH(C$1,'Master data'!$B$1:$CL$1,0)),"")</f>
        <v>Sweden</v>
      </c>
      <c r="D419" t="str">
        <f>IFERROR(INDEX('Master data'!$B$2:$CL$999,MATCH($B419,'Master data'!$A$2:$A$999,0),MATCH(D$1,'Master data'!$B$1:$CL$1,0)),"")</f>
        <v>Midfield</v>
      </c>
      <c r="E419" s="5">
        <f>IFERROR(INDEX('Master data'!$B$2:$CL$999,MATCH($B419,'Master data'!$A$2:$A$999,0),MATCH(E$1,'Master data'!$B$1:$CL$1,0)),"")</f>
        <v>2995000</v>
      </c>
      <c r="F419" s="7">
        <f>IFERROR(INDEX('Master data'!$B$2:$CL$999,MATCH($B419,'Master data'!$A$2:$A$999,0),MATCH(F$1,'Master data'!$B$1:$CL$1,0)),"")</f>
        <v>-5000</v>
      </c>
      <c r="G419" s="7">
        <f>IFERROR(INDEX('Master data'!$B$2:$CL$999,MATCH($B419,'Master data'!$A$2:$A$999,0),MATCH(G$1,'Master data'!$B$1:$CL$1,0)),"")</f>
        <v>-5000</v>
      </c>
      <c r="H419" s="7">
        <f>IFERROR(INDEX('Master data'!$B$2:$CL$999,MATCH($B419,'Master data'!$A$2:$A$999,0),MATCH(H$1,'Master data'!$B$1:$CL$1,0)),"")</f>
        <v>0</v>
      </c>
      <c r="I419" s="7">
        <f>IFERROR(INDEX('Master data'!$B$2:$CL$999,MATCH($B419,'Master data'!$A$2:$A$999,0),MATCH(I$1,'Master data'!$B$1:$CL$1,0)),"")</f>
        <v>-5000</v>
      </c>
      <c r="J419" s="7">
        <f>IFERROR(INDEX('Master data'!$B$2:$CL$999,MATCH($B419,'Master data'!$A$2:$A$999,0),MATCH(J$1,'Master data'!$B$1:$CL$1,0)),"")</f>
        <v>-5000</v>
      </c>
      <c r="K419" s="7">
        <f>IFERROR(INDEX('Master data'!$B$2:$CL$999,MATCH($B419,'Master data'!$A$2:$A$999,0),MATCH(K$1,'Master data'!$B$1:$CL$1,0)),"")</f>
        <v>0</v>
      </c>
      <c r="L419" s="7">
        <f>IFERROR(INDEX('Master data'!$B$2:$CL$999,MATCH($B419,'Master data'!$A$2:$A$999,0),MATCH(L$1,'Master data'!$B$1:$CL$1,0)),"")</f>
        <v>0</v>
      </c>
      <c r="M419" s="5">
        <f>IFERROR(INDEX('Master data'!$B$2:$CL$999,MATCH($B419,'Master data'!$A$2:$A$999,0),MATCH(M$1,'Master data'!$B$1:$CL$1,0)),"")</f>
        <v>-10802.469135802468</v>
      </c>
      <c r="N419" s="28">
        <f>IFERROR(INDEX('Master data'!$B$2:$CL$999,MATCH($B419,'Master data'!$A$2:$A$999,0),MATCH(N$1,'Master data'!$B$1:$CL$1,0)),"")</f>
        <v>-4.0000000000000001E-3</v>
      </c>
      <c r="O419" s="7">
        <f>IFERROR(INDEX('Master data'!$B$2:$CL$999,MATCH($B419,'Master data'!$A$2:$A$999,0),MATCH(O$1,'Master data'!$B$1:$CL$1,0)),"")</f>
        <v>0</v>
      </c>
      <c r="P419" s="5">
        <f>IFERROR(INDEX('Master data'!$B$2:$CL$999,MATCH($B419,'Master data'!$A$2:$A$999,0),MATCH(P$1,'Master data'!$B$1:$CL$1,0)),"")</f>
        <v>2995000</v>
      </c>
      <c r="Q419" s="5">
        <f>IFERROR(INDEX('Master data'!$B$2:$CL$999,MATCH($B419,'Master data'!$A$2:$A$999,0),MATCH(Q$1,'Master data'!$B$1:$CL$1,0)),"")</f>
        <v>2995000</v>
      </c>
    </row>
    <row r="420" spans="1:17" x14ac:dyDescent="0.3">
      <c r="A420">
        <f t="shared" si="6"/>
        <v>418</v>
      </c>
      <c r="B420" t="str">
        <f>IF('Master data'!A420="","",'Master data'!A420)</f>
        <v xml:space="preserve"> K. Olsson</v>
      </c>
      <c r="C420" t="str">
        <f>IFERROR(INDEX('Master data'!$B$2:$CL$999,MATCH($B420,'Master data'!$A$2:$A$999,0),MATCH(C$1,'Master data'!$B$1:$CL$1,0)),"")</f>
        <v>Sweden</v>
      </c>
      <c r="D420" t="str">
        <f>IFERROR(INDEX('Master data'!$B$2:$CL$999,MATCH($B420,'Master data'!$A$2:$A$999,0),MATCH(D$1,'Master data'!$B$1:$CL$1,0)),"")</f>
        <v>Midfield</v>
      </c>
      <c r="E420" s="5">
        <f>IFERROR(INDEX('Master data'!$B$2:$CL$999,MATCH($B420,'Master data'!$A$2:$A$999,0),MATCH(E$1,'Master data'!$B$1:$CL$1,0)),"")</f>
        <v>10000000</v>
      </c>
      <c r="F420" s="7">
        <f>IFERROR(INDEX('Master data'!$B$2:$CL$999,MATCH($B420,'Master data'!$A$2:$A$999,0),MATCH(F$1,'Master data'!$B$1:$CL$1,0)),"")</f>
        <v>43951.408257350166</v>
      </c>
      <c r="G420" s="7">
        <f>IFERROR(INDEX('Master data'!$B$2:$CL$999,MATCH($B420,'Master data'!$A$2:$A$999,0),MATCH(G$1,'Master data'!$B$1:$CL$1,0)),"")</f>
        <v>32447.766541195931</v>
      </c>
      <c r="H420" s="7">
        <f>IFERROR(INDEX('Master data'!$B$2:$CL$999,MATCH($B420,'Master data'!$A$2:$A$999,0),MATCH(H$1,'Master data'!$B$1:$CL$1,0)),"")</f>
        <v>0</v>
      </c>
      <c r="I420" s="7">
        <f>IFERROR(INDEX('Master data'!$B$2:$CL$999,MATCH($B420,'Master data'!$A$2:$A$999,0),MATCH(I$1,'Master data'!$B$1:$CL$1,0)),"")</f>
        <v>-5000</v>
      </c>
      <c r="J420" s="7">
        <f>IFERROR(INDEX('Master data'!$B$2:$CL$999,MATCH($B420,'Master data'!$A$2:$A$999,0),MATCH(J$1,'Master data'!$B$1:$CL$1,0)),"")</f>
        <v>-5000</v>
      </c>
      <c r="K420" s="7">
        <f>IFERROR(INDEX('Master data'!$B$2:$CL$999,MATCH($B420,'Master data'!$A$2:$A$999,0),MATCH(K$1,'Master data'!$B$1:$CL$1,0)),"")</f>
        <v>0</v>
      </c>
      <c r="L420" s="7">
        <f>IFERROR(INDEX('Master data'!$B$2:$CL$999,MATCH($B420,'Master data'!$A$2:$A$999,0),MATCH(L$1,'Master data'!$B$1:$CL$1,0)),"")</f>
        <v>0</v>
      </c>
      <c r="M420" s="5">
        <f>IFERROR(INDEX('Master data'!$B$2:$CL$999,MATCH($B420,'Master data'!$A$2:$A$999,0),MATCH(M$1,'Master data'!$B$1:$CL$1,0)),"")</f>
        <v>63114.116815678317</v>
      </c>
      <c r="N420" s="28">
        <f>IFERROR(INDEX('Master data'!$B$2:$CL$999,MATCH($B420,'Master data'!$A$2:$A$999,0),MATCH(N$1,'Master data'!$B$1:$CL$1,0)),"")</f>
        <v>6.0000000000000001E-3</v>
      </c>
      <c r="O420" s="7">
        <f>IFERROR(INDEX('Master data'!$B$2:$CL$999,MATCH($B420,'Master data'!$A$2:$A$999,0),MATCH(O$1,'Master data'!$B$1:$CL$1,0)),"")</f>
        <v>0</v>
      </c>
      <c r="P420" s="5">
        <f>IFERROR(INDEX('Master data'!$B$2:$CL$999,MATCH($B420,'Master data'!$A$2:$A$999,0),MATCH(P$1,'Master data'!$B$1:$CL$1,0)),"")</f>
        <v>10000000</v>
      </c>
      <c r="Q420" s="5">
        <f>IFERROR(INDEX('Master data'!$B$2:$CL$999,MATCH($B420,'Master data'!$A$2:$A$999,0),MATCH(Q$1,'Master data'!$B$1:$CL$1,0)),"")</f>
        <v>10000000</v>
      </c>
    </row>
    <row r="421" spans="1:17" x14ac:dyDescent="0.3">
      <c r="A421">
        <f t="shared" si="6"/>
        <v>419</v>
      </c>
      <c r="B421" t="str">
        <f>IF('Master data'!A421="","",'Master data'!A421)</f>
        <v>Ken Sema</v>
      </c>
      <c r="C421" t="str">
        <f>IFERROR(INDEX('Master data'!$B$2:$CL$999,MATCH($B421,'Master data'!$A$2:$A$999,0),MATCH(C$1,'Master data'!$B$1:$CL$1,0)),"")</f>
        <v>Sweden</v>
      </c>
      <c r="D421" t="str">
        <f>IFERROR(INDEX('Master data'!$B$2:$CL$999,MATCH($B421,'Master data'!$A$2:$A$999,0),MATCH(D$1,'Master data'!$B$1:$CL$1,0)),"")</f>
        <v>Midfield</v>
      </c>
      <c r="E421" s="5">
        <f>IFERROR(INDEX('Master data'!$B$2:$CL$999,MATCH($B421,'Master data'!$A$2:$A$999,0),MATCH(E$1,'Master data'!$B$1:$CL$1,0)),"")</f>
        <v>2495000</v>
      </c>
      <c r="F421" s="7">
        <f>IFERROR(INDEX('Master data'!$B$2:$CL$999,MATCH($B421,'Master data'!$A$2:$A$999,0),MATCH(F$1,'Master data'!$B$1:$CL$1,0)),"")</f>
        <v>-5000</v>
      </c>
      <c r="G421" s="7">
        <f>IFERROR(INDEX('Master data'!$B$2:$CL$999,MATCH($B421,'Master data'!$A$2:$A$999,0),MATCH(G$1,'Master data'!$B$1:$CL$1,0)),"")</f>
        <v>-5000</v>
      </c>
      <c r="H421" s="7">
        <f>IFERROR(INDEX('Master data'!$B$2:$CL$999,MATCH($B421,'Master data'!$A$2:$A$999,0),MATCH(H$1,'Master data'!$B$1:$CL$1,0)),"")</f>
        <v>0</v>
      </c>
      <c r="I421" s="7">
        <f>IFERROR(INDEX('Master data'!$B$2:$CL$999,MATCH($B421,'Master data'!$A$2:$A$999,0),MATCH(I$1,'Master data'!$B$1:$CL$1,0)),"")</f>
        <v>-5000</v>
      </c>
      <c r="J421" s="7">
        <f>IFERROR(INDEX('Master data'!$B$2:$CL$999,MATCH($B421,'Master data'!$A$2:$A$999,0),MATCH(J$1,'Master data'!$B$1:$CL$1,0)),"")</f>
        <v>-5000</v>
      </c>
      <c r="K421" s="7">
        <f>IFERROR(INDEX('Master data'!$B$2:$CL$999,MATCH($B421,'Master data'!$A$2:$A$999,0),MATCH(K$1,'Master data'!$B$1:$CL$1,0)),"")</f>
        <v>0</v>
      </c>
      <c r="L421" s="7">
        <f>IFERROR(INDEX('Master data'!$B$2:$CL$999,MATCH($B421,'Master data'!$A$2:$A$999,0),MATCH(L$1,'Master data'!$B$1:$CL$1,0)),"")</f>
        <v>0</v>
      </c>
      <c r="M421" s="5">
        <f>IFERROR(INDEX('Master data'!$B$2:$CL$999,MATCH($B421,'Master data'!$A$2:$A$999,0),MATCH(M$1,'Master data'!$B$1:$CL$1,0)),"")</f>
        <v>-10802.469135802468</v>
      </c>
      <c r="N421" s="28">
        <f>IFERROR(INDEX('Master data'!$B$2:$CL$999,MATCH($B421,'Master data'!$A$2:$A$999,0),MATCH(N$1,'Master data'!$B$1:$CL$1,0)),"")</f>
        <v>-4.0000000000000001E-3</v>
      </c>
      <c r="O421" s="7">
        <f>IFERROR(INDEX('Master data'!$B$2:$CL$999,MATCH($B421,'Master data'!$A$2:$A$999,0),MATCH(O$1,'Master data'!$B$1:$CL$1,0)),"")</f>
        <v>0</v>
      </c>
      <c r="P421" s="5">
        <f>IFERROR(INDEX('Master data'!$B$2:$CL$999,MATCH($B421,'Master data'!$A$2:$A$999,0),MATCH(P$1,'Master data'!$B$1:$CL$1,0)),"")</f>
        <v>2495000</v>
      </c>
      <c r="Q421" s="5">
        <f>IFERROR(INDEX('Master data'!$B$2:$CL$999,MATCH($B421,'Master data'!$A$2:$A$999,0),MATCH(Q$1,'Master data'!$B$1:$CL$1,0)),"")</f>
        <v>2495000</v>
      </c>
    </row>
    <row r="422" spans="1:17" x14ac:dyDescent="0.3">
      <c r="A422">
        <f t="shared" si="6"/>
        <v>420</v>
      </c>
      <c r="B422" t="str">
        <f>IF('Master data'!A422="","",'Master data'!A422)</f>
        <v xml:space="preserve"> S. Larsson</v>
      </c>
      <c r="C422" t="str">
        <f>IFERROR(INDEX('Master data'!$B$2:$CL$999,MATCH($B422,'Master data'!$A$2:$A$999,0),MATCH(C$1,'Master data'!$B$1:$CL$1,0)),"")</f>
        <v>Sweden</v>
      </c>
      <c r="D422" t="str">
        <f>IFERROR(INDEX('Master data'!$B$2:$CL$999,MATCH($B422,'Master data'!$A$2:$A$999,0),MATCH(D$1,'Master data'!$B$1:$CL$1,0)),"")</f>
        <v>Midfield</v>
      </c>
      <c r="E422" s="5">
        <f>IFERROR(INDEX('Master data'!$B$2:$CL$999,MATCH($B422,'Master data'!$A$2:$A$999,0),MATCH(E$1,'Master data'!$B$1:$CL$1,0)),"")</f>
        <v>4012000</v>
      </c>
      <c r="F422" s="7">
        <f>IFERROR(INDEX('Master data'!$B$2:$CL$999,MATCH($B422,'Master data'!$A$2:$A$999,0),MATCH(F$1,'Master data'!$B$1:$CL$1,0)),"")</f>
        <v>42765.026207390234</v>
      </c>
      <c r="G422" s="7">
        <f>IFERROR(INDEX('Master data'!$B$2:$CL$999,MATCH($B422,'Master data'!$A$2:$A$999,0),MATCH(G$1,'Master data'!$B$1:$CL$1,0)),"")</f>
        <v>31269.861682716684</v>
      </c>
      <c r="H422" s="7">
        <f>IFERROR(INDEX('Master data'!$B$2:$CL$999,MATCH($B422,'Master data'!$A$2:$A$999,0),MATCH(H$1,'Master data'!$B$1:$CL$1,0)),"")</f>
        <v>0</v>
      </c>
      <c r="I422" s="7">
        <f>IFERROR(INDEX('Master data'!$B$2:$CL$999,MATCH($B422,'Master data'!$A$2:$A$999,0),MATCH(I$1,'Master data'!$B$1:$CL$1,0)),"")</f>
        <v>9911.9389453118329</v>
      </c>
      <c r="J422" s="7">
        <f>IFERROR(INDEX('Master data'!$B$2:$CL$999,MATCH($B422,'Master data'!$A$2:$A$999,0),MATCH(J$1,'Master data'!$B$1:$CL$1,0)),"")</f>
        <v>-5000</v>
      </c>
      <c r="K422" s="7">
        <f>IFERROR(INDEX('Master data'!$B$2:$CL$999,MATCH($B422,'Master data'!$A$2:$A$999,0),MATCH(K$1,'Master data'!$B$1:$CL$1,0)),"")</f>
        <v>0</v>
      </c>
      <c r="L422" s="7">
        <f>IFERROR(INDEX('Master data'!$B$2:$CL$999,MATCH($B422,'Master data'!$A$2:$A$999,0),MATCH(L$1,'Master data'!$B$1:$CL$1,0)),"")</f>
        <v>0</v>
      </c>
      <c r="M422" s="5">
        <f>IFERROR(INDEX('Master data'!$B$2:$CL$999,MATCH($B422,'Master data'!$A$2:$A$999,0),MATCH(M$1,'Master data'!$B$1:$CL$1,0)),"")</f>
        <v>65560.817140157946</v>
      </c>
      <c r="N422" s="28">
        <f>IFERROR(INDEX('Master data'!$B$2:$CL$999,MATCH($B422,'Master data'!$A$2:$A$999,0),MATCH(N$1,'Master data'!$B$1:$CL$1,0)),"")</f>
        <v>1.6E-2</v>
      </c>
      <c r="O422" s="7">
        <f>IFERROR(INDEX('Master data'!$B$2:$CL$999,MATCH($B422,'Master data'!$A$2:$A$999,0),MATCH(O$1,'Master data'!$B$1:$CL$1,0)),"")</f>
        <v>0</v>
      </c>
      <c r="P422" s="5">
        <f>IFERROR(INDEX('Master data'!$B$2:$CL$999,MATCH($B422,'Master data'!$A$2:$A$999,0),MATCH(P$1,'Master data'!$B$1:$CL$1,0)),"")</f>
        <v>4012000</v>
      </c>
      <c r="Q422" s="5">
        <f>IFERROR(INDEX('Master data'!$B$2:$CL$999,MATCH($B422,'Master data'!$A$2:$A$999,0),MATCH(Q$1,'Master data'!$B$1:$CL$1,0)),"")</f>
        <v>4012000</v>
      </c>
    </row>
    <row r="423" spans="1:17" x14ac:dyDescent="0.3">
      <c r="A423">
        <f t="shared" si="6"/>
        <v>421</v>
      </c>
      <c r="B423" t="str">
        <f>IF('Master data'!A423="","",'Master data'!A423)</f>
        <v xml:space="preserve"> J. Larsson</v>
      </c>
      <c r="C423" t="str">
        <f>IFERROR(INDEX('Master data'!$B$2:$CL$999,MATCH($B423,'Master data'!$A$2:$A$999,0),MATCH(C$1,'Master data'!$B$1:$CL$1,0)),"")</f>
        <v>Sweden</v>
      </c>
      <c r="D423" t="str">
        <f>IFERROR(INDEX('Master data'!$B$2:$CL$999,MATCH($B423,'Master data'!$A$2:$A$999,0),MATCH(D$1,'Master data'!$B$1:$CL$1,0)),"")</f>
        <v>Striker</v>
      </c>
      <c r="E423" s="5">
        <f>IFERROR(INDEX('Master data'!$B$2:$CL$999,MATCH($B423,'Master data'!$A$2:$A$999,0),MATCH(E$1,'Master data'!$B$1:$CL$1,0)),"")</f>
        <v>2995000</v>
      </c>
      <c r="F423" s="7">
        <f>IFERROR(INDEX('Master data'!$B$2:$CL$999,MATCH($B423,'Master data'!$A$2:$A$999,0),MATCH(F$1,'Master data'!$B$1:$CL$1,0)),"")</f>
        <v>-5000</v>
      </c>
      <c r="G423" s="7">
        <f>IFERROR(INDEX('Master data'!$B$2:$CL$999,MATCH($B423,'Master data'!$A$2:$A$999,0),MATCH(G$1,'Master data'!$B$1:$CL$1,0)),"")</f>
        <v>-5000</v>
      </c>
      <c r="H423" s="7">
        <f>IFERROR(INDEX('Master data'!$B$2:$CL$999,MATCH($B423,'Master data'!$A$2:$A$999,0),MATCH(H$1,'Master data'!$B$1:$CL$1,0)),"")</f>
        <v>0</v>
      </c>
      <c r="I423" s="7">
        <f>IFERROR(INDEX('Master data'!$B$2:$CL$999,MATCH($B423,'Master data'!$A$2:$A$999,0),MATCH(I$1,'Master data'!$B$1:$CL$1,0)),"")</f>
        <v>-5000</v>
      </c>
      <c r="J423" s="7">
        <f>IFERROR(INDEX('Master data'!$B$2:$CL$999,MATCH($B423,'Master data'!$A$2:$A$999,0),MATCH(J$1,'Master data'!$B$1:$CL$1,0)),"")</f>
        <v>-5000</v>
      </c>
      <c r="K423" s="7">
        <f>IFERROR(INDEX('Master data'!$B$2:$CL$999,MATCH($B423,'Master data'!$A$2:$A$999,0),MATCH(K$1,'Master data'!$B$1:$CL$1,0)),"")</f>
        <v>0</v>
      </c>
      <c r="L423" s="7">
        <f>IFERROR(INDEX('Master data'!$B$2:$CL$999,MATCH($B423,'Master data'!$A$2:$A$999,0),MATCH(L$1,'Master data'!$B$1:$CL$1,0)),"")</f>
        <v>0</v>
      </c>
      <c r="M423" s="5">
        <f>IFERROR(INDEX('Master data'!$B$2:$CL$999,MATCH($B423,'Master data'!$A$2:$A$999,0),MATCH(M$1,'Master data'!$B$1:$CL$1,0)),"")</f>
        <v>-10802.469135802468</v>
      </c>
      <c r="N423" s="28">
        <f>IFERROR(INDEX('Master data'!$B$2:$CL$999,MATCH($B423,'Master data'!$A$2:$A$999,0),MATCH(N$1,'Master data'!$B$1:$CL$1,0)),"")</f>
        <v>-4.0000000000000001E-3</v>
      </c>
      <c r="O423" s="7">
        <f>IFERROR(INDEX('Master data'!$B$2:$CL$999,MATCH($B423,'Master data'!$A$2:$A$999,0),MATCH(O$1,'Master data'!$B$1:$CL$1,0)),"")</f>
        <v>0</v>
      </c>
      <c r="P423" s="5">
        <f>IFERROR(INDEX('Master data'!$B$2:$CL$999,MATCH($B423,'Master data'!$A$2:$A$999,0),MATCH(P$1,'Master data'!$B$1:$CL$1,0)),"")</f>
        <v>2995000</v>
      </c>
      <c r="Q423" s="5">
        <f>IFERROR(INDEX('Master data'!$B$2:$CL$999,MATCH($B423,'Master data'!$A$2:$A$999,0),MATCH(Q$1,'Master data'!$B$1:$CL$1,0)),"")</f>
        <v>2995000</v>
      </c>
    </row>
    <row r="424" spans="1:17" x14ac:dyDescent="0.3">
      <c r="A424">
        <f t="shared" si="6"/>
        <v>422</v>
      </c>
      <c r="B424" t="str">
        <f>IF('Master data'!A424="","",'Master data'!A424)</f>
        <v>Robin Quaison</v>
      </c>
      <c r="C424" t="str">
        <f>IFERROR(INDEX('Master data'!$B$2:$CL$999,MATCH($B424,'Master data'!$A$2:$A$999,0),MATCH(C$1,'Master data'!$B$1:$CL$1,0)),"")</f>
        <v>Sweden</v>
      </c>
      <c r="D424" t="str">
        <f>IFERROR(INDEX('Master data'!$B$2:$CL$999,MATCH($B424,'Master data'!$A$2:$A$999,0),MATCH(D$1,'Master data'!$B$1:$CL$1,0)),"")</f>
        <v>Midfield</v>
      </c>
      <c r="E424" s="5">
        <f>IFERROR(INDEX('Master data'!$B$2:$CL$999,MATCH($B424,'Master data'!$A$2:$A$999,0),MATCH(E$1,'Master data'!$B$1:$CL$1,0)),"")</f>
        <v>4012000</v>
      </c>
      <c r="F424" s="7">
        <f>IFERROR(INDEX('Master data'!$B$2:$CL$999,MATCH($B424,'Master data'!$A$2:$A$999,0),MATCH(F$1,'Master data'!$B$1:$CL$1,0)),"")</f>
        <v>-5000</v>
      </c>
      <c r="G424" s="7">
        <f>IFERROR(INDEX('Master data'!$B$2:$CL$999,MATCH($B424,'Master data'!$A$2:$A$999,0),MATCH(G$1,'Master data'!$B$1:$CL$1,0)),"")</f>
        <v>-5000</v>
      </c>
      <c r="H424" s="7">
        <f>IFERROR(INDEX('Master data'!$B$2:$CL$999,MATCH($B424,'Master data'!$A$2:$A$999,0),MATCH(H$1,'Master data'!$B$1:$CL$1,0)),"")</f>
        <v>0</v>
      </c>
      <c r="I424" s="7">
        <f>IFERROR(INDEX('Master data'!$B$2:$CL$999,MATCH($B424,'Master data'!$A$2:$A$999,0),MATCH(I$1,'Master data'!$B$1:$CL$1,0)),"")</f>
        <v>-5000</v>
      </c>
      <c r="J424" s="7">
        <f>IFERROR(INDEX('Master data'!$B$2:$CL$999,MATCH($B424,'Master data'!$A$2:$A$999,0),MATCH(J$1,'Master data'!$B$1:$CL$1,0)),"")</f>
        <v>-5000</v>
      </c>
      <c r="K424" s="7">
        <f>IFERROR(INDEX('Master data'!$B$2:$CL$999,MATCH($B424,'Master data'!$A$2:$A$999,0),MATCH(K$1,'Master data'!$B$1:$CL$1,0)),"")</f>
        <v>0</v>
      </c>
      <c r="L424" s="7">
        <f>IFERROR(INDEX('Master data'!$B$2:$CL$999,MATCH($B424,'Master data'!$A$2:$A$999,0),MATCH(L$1,'Master data'!$B$1:$CL$1,0)),"")</f>
        <v>0</v>
      </c>
      <c r="M424" s="5">
        <f>IFERROR(INDEX('Master data'!$B$2:$CL$999,MATCH($B424,'Master data'!$A$2:$A$999,0),MATCH(M$1,'Master data'!$B$1:$CL$1,0)),"")</f>
        <v>-10802.469135802468</v>
      </c>
      <c r="N424" s="28">
        <f>IFERROR(INDEX('Master data'!$B$2:$CL$999,MATCH($B424,'Master data'!$A$2:$A$999,0),MATCH(N$1,'Master data'!$B$1:$CL$1,0)),"")</f>
        <v>-3.0000000000000001E-3</v>
      </c>
      <c r="O424" s="7">
        <f>IFERROR(INDEX('Master data'!$B$2:$CL$999,MATCH($B424,'Master data'!$A$2:$A$999,0),MATCH(O$1,'Master data'!$B$1:$CL$1,0)),"")</f>
        <v>0</v>
      </c>
      <c r="P424" s="5">
        <f>IFERROR(INDEX('Master data'!$B$2:$CL$999,MATCH($B424,'Master data'!$A$2:$A$999,0),MATCH(P$1,'Master data'!$B$1:$CL$1,0)),"")</f>
        <v>4012000</v>
      </c>
      <c r="Q424" s="5">
        <f>IFERROR(INDEX('Master data'!$B$2:$CL$999,MATCH($B424,'Master data'!$A$2:$A$999,0),MATCH(Q$1,'Master data'!$B$1:$CL$1,0)),"")</f>
        <v>4012000</v>
      </c>
    </row>
    <row r="425" spans="1:17" x14ac:dyDescent="0.3">
      <c r="A425">
        <f t="shared" si="6"/>
        <v>423</v>
      </c>
      <c r="B425" t="str">
        <f>IF('Master data'!A425="","",'Master data'!A425)</f>
        <v>Lukasz Fabianski</v>
      </c>
      <c r="C425" t="str">
        <f>IFERROR(INDEX('Master data'!$B$2:$CL$999,MATCH($B425,'Master data'!$A$2:$A$999,0),MATCH(C$1,'Master data'!$B$1:$CL$1,0)),"")</f>
        <v>Poland</v>
      </c>
      <c r="D425" t="str">
        <f>IFERROR(INDEX('Master data'!$B$2:$CL$999,MATCH($B425,'Master data'!$A$2:$A$999,0),MATCH(D$1,'Master data'!$B$1:$CL$1,0)),"")</f>
        <v>Goalkeeper</v>
      </c>
      <c r="E425" s="5">
        <f>IFERROR(INDEX('Master data'!$B$2:$CL$999,MATCH($B425,'Master data'!$A$2:$A$999,0),MATCH(E$1,'Master data'!$B$1:$CL$1,0)),"")</f>
        <v>3495000</v>
      </c>
      <c r="F425" s="7">
        <f>IFERROR(INDEX('Master data'!$B$2:$CL$999,MATCH($B425,'Master data'!$A$2:$A$999,0),MATCH(F$1,'Master data'!$B$1:$CL$1,0)),"")</f>
        <v>21316.473578062691</v>
      </c>
      <c r="G425" s="7">
        <f>IFERROR(INDEX('Master data'!$B$2:$CL$999,MATCH($B425,'Master data'!$A$2:$A$999,0),MATCH(G$1,'Master data'!$B$1:$CL$1,0)),"")</f>
        <v>26112.798728737725</v>
      </c>
      <c r="H425" s="7">
        <f>IFERROR(INDEX('Master data'!$B$2:$CL$999,MATCH($B425,'Master data'!$A$2:$A$999,0),MATCH(H$1,'Master data'!$B$1:$CL$1,0)),"")</f>
        <v>0</v>
      </c>
      <c r="I425" s="7">
        <f>IFERROR(INDEX('Master data'!$B$2:$CL$999,MATCH($B425,'Master data'!$A$2:$A$999,0),MATCH(I$1,'Master data'!$B$1:$CL$1,0)),"")</f>
        <v>-5000</v>
      </c>
      <c r="J425" s="7">
        <f>IFERROR(INDEX('Master data'!$B$2:$CL$999,MATCH($B425,'Master data'!$A$2:$A$999,0),MATCH(J$1,'Master data'!$B$1:$CL$1,0)),"")</f>
        <v>-5000</v>
      </c>
      <c r="K425" s="7">
        <f>IFERROR(INDEX('Master data'!$B$2:$CL$999,MATCH($B425,'Master data'!$A$2:$A$999,0),MATCH(K$1,'Master data'!$B$1:$CL$1,0)),"")</f>
        <v>0</v>
      </c>
      <c r="L425" s="7">
        <f>IFERROR(INDEX('Master data'!$B$2:$CL$999,MATCH($B425,'Master data'!$A$2:$A$999,0),MATCH(L$1,'Master data'!$B$1:$CL$1,0)),"")</f>
        <v>0</v>
      </c>
      <c r="M425" s="5">
        <f>IFERROR(INDEX('Master data'!$B$2:$CL$999,MATCH($B425,'Master data'!$A$2:$A$999,0),MATCH(M$1,'Master data'!$B$1:$CL$1,0)),"")</f>
        <v>36255.870261418699</v>
      </c>
      <c r="N425" s="28">
        <f>IFERROR(INDEX('Master data'!$B$2:$CL$999,MATCH($B425,'Master data'!$A$2:$A$999,0),MATCH(N$1,'Master data'!$B$1:$CL$1,0)),"")</f>
        <v>0.01</v>
      </c>
      <c r="O425" s="7">
        <f>IFERROR(INDEX('Master data'!$B$2:$CL$999,MATCH($B425,'Master data'!$A$2:$A$999,0),MATCH(O$1,'Master data'!$B$1:$CL$1,0)),"")</f>
        <v>0</v>
      </c>
      <c r="P425" s="5">
        <f>IFERROR(INDEX('Master data'!$B$2:$CL$999,MATCH($B425,'Master data'!$A$2:$A$999,0),MATCH(P$1,'Master data'!$B$1:$CL$1,0)),"")</f>
        <v>3495000</v>
      </c>
      <c r="Q425" s="5">
        <f>IFERROR(INDEX('Master data'!$B$2:$CL$999,MATCH($B425,'Master data'!$A$2:$A$999,0),MATCH(Q$1,'Master data'!$B$1:$CL$1,0)),"")</f>
        <v>3495000</v>
      </c>
    </row>
    <row r="426" spans="1:17" x14ac:dyDescent="0.3">
      <c r="A426">
        <f t="shared" si="6"/>
        <v>424</v>
      </c>
      <c r="B426" t="str">
        <f>IF('Master data'!A426="","",'Master data'!A426)</f>
        <v>Kamil Piątkowski</v>
      </c>
      <c r="C426" t="str">
        <f>IFERROR(INDEX('Master data'!$B$2:$CL$999,MATCH($B426,'Master data'!$A$2:$A$999,0),MATCH(C$1,'Master data'!$B$1:$CL$1,0)),"")</f>
        <v>Poland</v>
      </c>
      <c r="D426" t="str">
        <f>IFERROR(INDEX('Master data'!$B$2:$CL$999,MATCH($B426,'Master data'!$A$2:$A$999,0),MATCH(D$1,'Master data'!$B$1:$CL$1,0)),"")</f>
        <v>Defense</v>
      </c>
      <c r="E426" s="5">
        <f>IFERROR(INDEX('Master data'!$B$2:$CL$999,MATCH($B426,'Master data'!$A$2:$A$999,0),MATCH(E$1,'Master data'!$B$1:$CL$1,0)),"")</f>
        <v>1995000</v>
      </c>
      <c r="F426" s="7">
        <f>IFERROR(INDEX('Master data'!$B$2:$CL$999,MATCH($B426,'Master data'!$A$2:$A$999,0),MATCH(F$1,'Master data'!$B$1:$CL$1,0)),"")</f>
        <v>1780.3330689928598</v>
      </c>
      <c r="G426" s="7">
        <f>IFERROR(INDEX('Master data'!$B$2:$CL$999,MATCH($B426,'Master data'!$A$2:$A$999,0),MATCH(G$1,'Master data'!$B$1:$CL$1,0)),"")</f>
        <v>8810.4777514721063</v>
      </c>
      <c r="H426" s="7">
        <f>IFERROR(INDEX('Master data'!$B$2:$CL$999,MATCH($B426,'Master data'!$A$2:$A$999,0),MATCH(H$1,'Master data'!$B$1:$CL$1,0)),"")</f>
        <v>0</v>
      </c>
      <c r="I426" s="7">
        <f>IFERROR(INDEX('Master data'!$B$2:$CL$999,MATCH($B426,'Master data'!$A$2:$A$999,0),MATCH(I$1,'Master data'!$B$1:$CL$1,0)),"")</f>
        <v>-5000</v>
      </c>
      <c r="J426" s="7">
        <f>IFERROR(INDEX('Master data'!$B$2:$CL$999,MATCH($B426,'Master data'!$A$2:$A$999,0),MATCH(J$1,'Master data'!$B$1:$CL$1,0)),"")</f>
        <v>-5000</v>
      </c>
      <c r="K426" s="7">
        <f>IFERROR(INDEX('Master data'!$B$2:$CL$999,MATCH($B426,'Master data'!$A$2:$A$999,0),MATCH(K$1,'Master data'!$B$1:$CL$1,0)),"")</f>
        <v>0</v>
      </c>
      <c r="L426" s="7">
        <f>IFERROR(INDEX('Master data'!$B$2:$CL$999,MATCH($B426,'Master data'!$A$2:$A$999,0),MATCH(L$1,'Master data'!$B$1:$CL$1,0)),"")</f>
        <v>0</v>
      </c>
      <c r="M426" s="5">
        <f>IFERROR(INDEX('Master data'!$B$2:$CL$999,MATCH($B426,'Master data'!$A$2:$A$999,0),MATCH(M$1,'Master data'!$B$1:$CL$1,0)),"")</f>
        <v>5184.8491008384608</v>
      </c>
      <c r="N426" s="28">
        <f>IFERROR(INDEX('Master data'!$B$2:$CL$999,MATCH($B426,'Master data'!$A$2:$A$999,0),MATCH(N$1,'Master data'!$B$1:$CL$1,0)),"")</f>
        <v>3.0000000000000001E-3</v>
      </c>
      <c r="O426" s="7">
        <f>IFERROR(INDEX('Master data'!$B$2:$CL$999,MATCH($B426,'Master data'!$A$2:$A$999,0),MATCH(O$1,'Master data'!$B$1:$CL$1,0)),"")</f>
        <v>0</v>
      </c>
      <c r="P426" s="5">
        <f>IFERROR(INDEX('Master data'!$B$2:$CL$999,MATCH($B426,'Master data'!$A$2:$A$999,0),MATCH(P$1,'Master data'!$B$1:$CL$1,0)),"")</f>
        <v>1995000</v>
      </c>
      <c r="Q426" s="5">
        <f>IFERROR(INDEX('Master data'!$B$2:$CL$999,MATCH($B426,'Master data'!$A$2:$A$999,0),MATCH(Q$1,'Master data'!$B$1:$CL$1,0)),"")</f>
        <v>1995000</v>
      </c>
    </row>
    <row r="427" spans="1:17" x14ac:dyDescent="0.3">
      <c r="A427">
        <f t="shared" si="6"/>
        <v>425</v>
      </c>
      <c r="B427" t="str">
        <f>IF('Master data'!A427="","",'Master data'!A427)</f>
        <v>Tymoteusz Puchacz</v>
      </c>
      <c r="C427" t="str">
        <f>IFERROR(INDEX('Master data'!$B$2:$CL$999,MATCH($B427,'Master data'!$A$2:$A$999,0),MATCH(C$1,'Master data'!$B$1:$CL$1,0)),"")</f>
        <v>Poland</v>
      </c>
      <c r="D427" t="str">
        <f>IFERROR(INDEX('Master data'!$B$2:$CL$999,MATCH($B427,'Master data'!$A$2:$A$999,0),MATCH(D$1,'Master data'!$B$1:$CL$1,0)),"")</f>
        <v>Defense</v>
      </c>
      <c r="E427" s="5">
        <f>IFERROR(INDEX('Master data'!$B$2:$CL$999,MATCH($B427,'Master data'!$A$2:$A$999,0),MATCH(E$1,'Master data'!$B$1:$CL$1,0)),"")</f>
        <v>1992000</v>
      </c>
      <c r="F427" s="7">
        <f>IFERROR(INDEX('Master data'!$B$2:$CL$999,MATCH($B427,'Master data'!$A$2:$A$999,0),MATCH(F$1,'Master data'!$B$1:$CL$1,0)),"")</f>
        <v>1780.3330689928598</v>
      </c>
      <c r="G427" s="7">
        <f>IFERROR(INDEX('Master data'!$B$2:$CL$999,MATCH($B427,'Master data'!$A$2:$A$999,0),MATCH(G$1,'Master data'!$B$1:$CL$1,0)),"")</f>
        <v>8810.4777514721063</v>
      </c>
      <c r="H427" s="7">
        <f>IFERROR(INDEX('Master data'!$B$2:$CL$999,MATCH($B427,'Master data'!$A$2:$A$999,0),MATCH(H$1,'Master data'!$B$1:$CL$1,0)),"")</f>
        <v>0</v>
      </c>
      <c r="I427" s="7">
        <f>IFERROR(INDEX('Master data'!$B$2:$CL$999,MATCH($B427,'Master data'!$A$2:$A$999,0),MATCH(I$1,'Master data'!$B$1:$CL$1,0)),"")</f>
        <v>-5000</v>
      </c>
      <c r="J427" s="7">
        <f>IFERROR(INDEX('Master data'!$B$2:$CL$999,MATCH($B427,'Master data'!$A$2:$A$999,0),MATCH(J$1,'Master data'!$B$1:$CL$1,0)),"")</f>
        <v>-5000</v>
      </c>
      <c r="K427" s="7">
        <f>IFERROR(INDEX('Master data'!$B$2:$CL$999,MATCH($B427,'Master data'!$A$2:$A$999,0),MATCH(K$1,'Master data'!$B$1:$CL$1,0)),"")</f>
        <v>0</v>
      </c>
      <c r="L427" s="7">
        <f>IFERROR(INDEX('Master data'!$B$2:$CL$999,MATCH($B427,'Master data'!$A$2:$A$999,0),MATCH(L$1,'Master data'!$B$1:$CL$1,0)),"")</f>
        <v>0</v>
      </c>
      <c r="M427" s="5">
        <f>IFERROR(INDEX('Master data'!$B$2:$CL$999,MATCH($B427,'Master data'!$A$2:$A$999,0),MATCH(M$1,'Master data'!$B$1:$CL$1,0)),"")</f>
        <v>5184.8491008384608</v>
      </c>
      <c r="N427" s="28">
        <f>IFERROR(INDEX('Master data'!$B$2:$CL$999,MATCH($B427,'Master data'!$A$2:$A$999,0),MATCH(N$1,'Master data'!$B$1:$CL$1,0)),"")</f>
        <v>3.0000000000000001E-3</v>
      </c>
      <c r="O427" s="7">
        <f>IFERROR(INDEX('Master data'!$B$2:$CL$999,MATCH($B427,'Master data'!$A$2:$A$999,0),MATCH(O$1,'Master data'!$B$1:$CL$1,0)),"")</f>
        <v>0</v>
      </c>
      <c r="P427" s="5">
        <f>IFERROR(INDEX('Master data'!$B$2:$CL$999,MATCH($B427,'Master data'!$A$2:$A$999,0),MATCH(P$1,'Master data'!$B$1:$CL$1,0)),"")</f>
        <v>1992000</v>
      </c>
      <c r="Q427" s="5">
        <f>IFERROR(INDEX('Master data'!$B$2:$CL$999,MATCH($B427,'Master data'!$A$2:$A$999,0),MATCH(Q$1,'Master data'!$B$1:$CL$1,0)),"")</f>
        <v>1992000</v>
      </c>
    </row>
    <row r="428" spans="1:17" x14ac:dyDescent="0.3">
      <c r="A428">
        <f t="shared" si="6"/>
        <v>426</v>
      </c>
      <c r="B428" t="str">
        <f>IF('Master data'!A428="","",'Master data'!A428)</f>
        <v>Michał Helik</v>
      </c>
      <c r="C428" t="str">
        <f>IFERROR(INDEX('Master data'!$B$2:$CL$999,MATCH($B428,'Master data'!$A$2:$A$999,0),MATCH(C$1,'Master data'!$B$1:$CL$1,0)),"")</f>
        <v>Poland</v>
      </c>
      <c r="D428" t="str">
        <f>IFERROR(INDEX('Master data'!$B$2:$CL$999,MATCH($B428,'Master data'!$A$2:$A$999,0),MATCH(D$1,'Master data'!$B$1:$CL$1,0)),"")</f>
        <v>Defense</v>
      </c>
      <c r="E428" s="5">
        <f>IFERROR(INDEX('Master data'!$B$2:$CL$999,MATCH($B428,'Master data'!$A$2:$A$999,0),MATCH(E$1,'Master data'!$B$1:$CL$1,0)),"")</f>
        <v>2995000</v>
      </c>
      <c r="F428" s="7">
        <f>IFERROR(INDEX('Master data'!$B$2:$CL$999,MATCH($B428,'Master data'!$A$2:$A$999,0),MATCH(F$1,'Master data'!$B$1:$CL$1,0)),"")</f>
        <v>1780.3330689928598</v>
      </c>
      <c r="G428" s="7">
        <f>IFERROR(INDEX('Master data'!$B$2:$CL$999,MATCH($B428,'Master data'!$A$2:$A$999,0),MATCH(G$1,'Master data'!$B$1:$CL$1,0)),"")</f>
        <v>8810.4777514721063</v>
      </c>
      <c r="H428" s="7">
        <f>IFERROR(INDEX('Master data'!$B$2:$CL$999,MATCH($B428,'Master data'!$A$2:$A$999,0),MATCH(H$1,'Master data'!$B$1:$CL$1,0)),"")</f>
        <v>0</v>
      </c>
      <c r="I428" s="7">
        <f>IFERROR(INDEX('Master data'!$B$2:$CL$999,MATCH($B428,'Master data'!$A$2:$A$999,0),MATCH(I$1,'Master data'!$B$1:$CL$1,0)),"")</f>
        <v>-5000</v>
      </c>
      <c r="J428" s="7">
        <f>IFERROR(INDEX('Master data'!$B$2:$CL$999,MATCH($B428,'Master data'!$A$2:$A$999,0),MATCH(J$1,'Master data'!$B$1:$CL$1,0)),"")</f>
        <v>-5000</v>
      </c>
      <c r="K428" s="7">
        <f>IFERROR(INDEX('Master data'!$B$2:$CL$999,MATCH($B428,'Master data'!$A$2:$A$999,0),MATCH(K$1,'Master data'!$B$1:$CL$1,0)),"")</f>
        <v>0</v>
      </c>
      <c r="L428" s="7">
        <f>IFERROR(INDEX('Master data'!$B$2:$CL$999,MATCH($B428,'Master data'!$A$2:$A$999,0),MATCH(L$1,'Master data'!$B$1:$CL$1,0)),"")</f>
        <v>0</v>
      </c>
      <c r="M428" s="5">
        <f>IFERROR(INDEX('Master data'!$B$2:$CL$999,MATCH($B428,'Master data'!$A$2:$A$999,0),MATCH(M$1,'Master data'!$B$1:$CL$1,0)),"")</f>
        <v>5184.8491008384608</v>
      </c>
      <c r="N428" s="28">
        <f>IFERROR(INDEX('Master data'!$B$2:$CL$999,MATCH($B428,'Master data'!$A$2:$A$999,0),MATCH(N$1,'Master data'!$B$1:$CL$1,0)),"")</f>
        <v>2E-3</v>
      </c>
      <c r="O428" s="7">
        <f>IFERROR(INDEX('Master data'!$B$2:$CL$999,MATCH($B428,'Master data'!$A$2:$A$999,0),MATCH(O$1,'Master data'!$B$1:$CL$1,0)),"")</f>
        <v>0</v>
      </c>
      <c r="P428" s="5">
        <f>IFERROR(INDEX('Master data'!$B$2:$CL$999,MATCH($B428,'Master data'!$A$2:$A$999,0),MATCH(P$1,'Master data'!$B$1:$CL$1,0)),"")</f>
        <v>2995000</v>
      </c>
      <c r="Q428" s="5">
        <f>IFERROR(INDEX('Master data'!$B$2:$CL$999,MATCH($B428,'Master data'!$A$2:$A$999,0),MATCH(Q$1,'Master data'!$B$1:$CL$1,0)),"")</f>
        <v>2995000</v>
      </c>
    </row>
    <row r="429" spans="1:17" x14ac:dyDescent="0.3">
      <c r="A429">
        <f t="shared" si="6"/>
        <v>427</v>
      </c>
      <c r="B429" t="str">
        <f>IF('Master data'!A429="","",'Master data'!A429)</f>
        <v>Paweł Dawidowicz</v>
      </c>
      <c r="C429" t="str">
        <f>IFERROR(INDEX('Master data'!$B$2:$CL$999,MATCH($B429,'Master data'!$A$2:$A$999,0),MATCH(C$1,'Master data'!$B$1:$CL$1,0)),"")</f>
        <v>Poland</v>
      </c>
      <c r="D429" t="str">
        <f>IFERROR(INDEX('Master data'!$B$2:$CL$999,MATCH($B429,'Master data'!$A$2:$A$999,0),MATCH(D$1,'Master data'!$B$1:$CL$1,0)),"")</f>
        <v>Defense</v>
      </c>
      <c r="E429" s="5">
        <f>IFERROR(INDEX('Master data'!$B$2:$CL$999,MATCH($B429,'Master data'!$A$2:$A$999,0),MATCH(E$1,'Master data'!$B$1:$CL$1,0)),"")</f>
        <v>1995000</v>
      </c>
      <c r="F429" s="7">
        <f>IFERROR(INDEX('Master data'!$B$2:$CL$999,MATCH($B429,'Master data'!$A$2:$A$999,0),MATCH(F$1,'Master data'!$B$1:$CL$1,0)),"")</f>
        <v>1780.3330689928598</v>
      </c>
      <c r="G429" s="7">
        <f>IFERROR(INDEX('Master data'!$B$2:$CL$999,MATCH($B429,'Master data'!$A$2:$A$999,0),MATCH(G$1,'Master data'!$B$1:$CL$1,0)),"")</f>
        <v>8810.4777514721063</v>
      </c>
      <c r="H429" s="7">
        <f>IFERROR(INDEX('Master data'!$B$2:$CL$999,MATCH($B429,'Master data'!$A$2:$A$999,0),MATCH(H$1,'Master data'!$B$1:$CL$1,0)),"")</f>
        <v>0</v>
      </c>
      <c r="I429" s="7">
        <f>IFERROR(INDEX('Master data'!$B$2:$CL$999,MATCH($B429,'Master data'!$A$2:$A$999,0),MATCH(I$1,'Master data'!$B$1:$CL$1,0)),"")</f>
        <v>-5000</v>
      </c>
      <c r="J429" s="7">
        <f>IFERROR(INDEX('Master data'!$B$2:$CL$999,MATCH($B429,'Master data'!$A$2:$A$999,0),MATCH(J$1,'Master data'!$B$1:$CL$1,0)),"")</f>
        <v>-5000</v>
      </c>
      <c r="K429" s="7">
        <f>IFERROR(INDEX('Master data'!$B$2:$CL$999,MATCH($B429,'Master data'!$A$2:$A$999,0),MATCH(K$1,'Master data'!$B$1:$CL$1,0)),"")</f>
        <v>0</v>
      </c>
      <c r="L429" s="7">
        <f>IFERROR(INDEX('Master data'!$B$2:$CL$999,MATCH($B429,'Master data'!$A$2:$A$999,0),MATCH(L$1,'Master data'!$B$1:$CL$1,0)),"")</f>
        <v>0</v>
      </c>
      <c r="M429" s="5">
        <f>IFERROR(INDEX('Master data'!$B$2:$CL$999,MATCH($B429,'Master data'!$A$2:$A$999,0),MATCH(M$1,'Master data'!$B$1:$CL$1,0)),"")</f>
        <v>5184.8491008384608</v>
      </c>
      <c r="N429" s="28">
        <f>IFERROR(INDEX('Master data'!$B$2:$CL$999,MATCH($B429,'Master data'!$A$2:$A$999,0),MATCH(N$1,'Master data'!$B$1:$CL$1,0)),"")</f>
        <v>3.0000000000000001E-3</v>
      </c>
      <c r="O429" s="7">
        <f>IFERROR(INDEX('Master data'!$B$2:$CL$999,MATCH($B429,'Master data'!$A$2:$A$999,0),MATCH(O$1,'Master data'!$B$1:$CL$1,0)),"")</f>
        <v>0</v>
      </c>
      <c r="P429" s="5">
        <f>IFERROR(INDEX('Master data'!$B$2:$CL$999,MATCH($B429,'Master data'!$A$2:$A$999,0),MATCH(P$1,'Master data'!$B$1:$CL$1,0)),"")</f>
        <v>1995000</v>
      </c>
      <c r="Q429" s="5">
        <f>IFERROR(INDEX('Master data'!$B$2:$CL$999,MATCH($B429,'Master data'!$A$2:$A$999,0),MATCH(Q$1,'Master data'!$B$1:$CL$1,0)),"")</f>
        <v>1995000</v>
      </c>
    </row>
    <row r="430" spans="1:17" x14ac:dyDescent="0.3">
      <c r="A430">
        <f t="shared" si="6"/>
        <v>428</v>
      </c>
      <c r="B430" t="str">
        <f>IF('Master data'!A430="","",'Master data'!A430)</f>
        <v>Tomasz Kedziora</v>
      </c>
      <c r="C430" t="str">
        <f>IFERROR(INDEX('Master data'!$B$2:$CL$999,MATCH($B430,'Master data'!$A$2:$A$999,0),MATCH(C$1,'Master data'!$B$1:$CL$1,0)),"")</f>
        <v>Poland</v>
      </c>
      <c r="D430" t="str">
        <f>IFERROR(INDEX('Master data'!$B$2:$CL$999,MATCH($B430,'Master data'!$A$2:$A$999,0),MATCH(D$1,'Master data'!$B$1:$CL$1,0)),"")</f>
        <v>Defense</v>
      </c>
      <c r="E430" s="5">
        <f>IFERROR(INDEX('Master data'!$B$2:$CL$999,MATCH($B430,'Master data'!$A$2:$A$999,0),MATCH(E$1,'Master data'!$B$1:$CL$1,0)),"")</f>
        <v>2495000</v>
      </c>
      <c r="F430" s="7">
        <f>IFERROR(INDEX('Master data'!$B$2:$CL$999,MATCH($B430,'Master data'!$A$2:$A$999,0),MATCH(F$1,'Master data'!$B$1:$CL$1,0)),"")</f>
        <v>1780.3330689928598</v>
      </c>
      <c r="G430" s="7">
        <f>IFERROR(INDEX('Master data'!$B$2:$CL$999,MATCH($B430,'Master data'!$A$2:$A$999,0),MATCH(G$1,'Master data'!$B$1:$CL$1,0)),"")</f>
        <v>8810.4777514721063</v>
      </c>
      <c r="H430" s="7">
        <f>IFERROR(INDEX('Master data'!$B$2:$CL$999,MATCH($B430,'Master data'!$A$2:$A$999,0),MATCH(H$1,'Master data'!$B$1:$CL$1,0)),"")</f>
        <v>0</v>
      </c>
      <c r="I430" s="7">
        <f>IFERROR(INDEX('Master data'!$B$2:$CL$999,MATCH($B430,'Master data'!$A$2:$A$999,0),MATCH(I$1,'Master data'!$B$1:$CL$1,0)),"")</f>
        <v>-5000</v>
      </c>
      <c r="J430" s="7">
        <f>IFERROR(INDEX('Master data'!$B$2:$CL$999,MATCH($B430,'Master data'!$A$2:$A$999,0),MATCH(J$1,'Master data'!$B$1:$CL$1,0)),"")</f>
        <v>-5000</v>
      </c>
      <c r="K430" s="7">
        <f>IFERROR(INDEX('Master data'!$B$2:$CL$999,MATCH($B430,'Master data'!$A$2:$A$999,0),MATCH(K$1,'Master data'!$B$1:$CL$1,0)),"")</f>
        <v>0</v>
      </c>
      <c r="L430" s="7">
        <f>IFERROR(INDEX('Master data'!$B$2:$CL$999,MATCH($B430,'Master data'!$A$2:$A$999,0),MATCH(L$1,'Master data'!$B$1:$CL$1,0)),"")</f>
        <v>0</v>
      </c>
      <c r="M430" s="5">
        <f>IFERROR(INDEX('Master data'!$B$2:$CL$999,MATCH($B430,'Master data'!$A$2:$A$999,0),MATCH(M$1,'Master data'!$B$1:$CL$1,0)),"")</f>
        <v>5184.8491008384608</v>
      </c>
      <c r="N430" s="28">
        <f>IFERROR(INDEX('Master data'!$B$2:$CL$999,MATCH($B430,'Master data'!$A$2:$A$999,0),MATCH(N$1,'Master data'!$B$1:$CL$1,0)),"")</f>
        <v>2E-3</v>
      </c>
      <c r="O430" s="7">
        <f>IFERROR(INDEX('Master data'!$B$2:$CL$999,MATCH($B430,'Master data'!$A$2:$A$999,0),MATCH(O$1,'Master data'!$B$1:$CL$1,0)),"")</f>
        <v>0</v>
      </c>
      <c r="P430" s="5">
        <f>IFERROR(INDEX('Master data'!$B$2:$CL$999,MATCH($B430,'Master data'!$A$2:$A$999,0),MATCH(P$1,'Master data'!$B$1:$CL$1,0)),"")</f>
        <v>2495000</v>
      </c>
      <c r="Q430" s="5">
        <f>IFERROR(INDEX('Master data'!$B$2:$CL$999,MATCH($B430,'Master data'!$A$2:$A$999,0),MATCH(Q$1,'Master data'!$B$1:$CL$1,0)),"")</f>
        <v>2495000</v>
      </c>
    </row>
    <row r="431" spans="1:17" x14ac:dyDescent="0.3">
      <c r="A431">
        <f t="shared" si="6"/>
        <v>429</v>
      </c>
      <c r="B431" t="str">
        <f>IF('Master data'!A431="","",'Master data'!A431)</f>
        <v>Kamil Glik</v>
      </c>
      <c r="C431" t="str">
        <f>IFERROR(INDEX('Master data'!$B$2:$CL$999,MATCH($B431,'Master data'!$A$2:$A$999,0),MATCH(C$1,'Master data'!$B$1:$CL$1,0)),"")</f>
        <v>Poland</v>
      </c>
      <c r="D431" t="str">
        <f>IFERROR(INDEX('Master data'!$B$2:$CL$999,MATCH($B431,'Master data'!$A$2:$A$999,0),MATCH(D$1,'Master data'!$B$1:$CL$1,0)),"")</f>
        <v>Defense</v>
      </c>
      <c r="E431" s="5">
        <f>IFERROR(INDEX('Master data'!$B$2:$CL$999,MATCH($B431,'Master data'!$A$2:$A$999,0),MATCH(E$1,'Master data'!$B$1:$CL$1,0)),"")</f>
        <v>2986000</v>
      </c>
      <c r="F431" s="7">
        <f>IFERROR(INDEX('Master data'!$B$2:$CL$999,MATCH($B431,'Master data'!$A$2:$A$999,0),MATCH(F$1,'Master data'!$B$1:$CL$1,0)),"")</f>
        <v>-660.14138723430915</v>
      </c>
      <c r="G431" s="7">
        <f>IFERROR(INDEX('Master data'!$B$2:$CL$999,MATCH($B431,'Master data'!$A$2:$A$999,0),MATCH(G$1,'Master data'!$B$1:$CL$1,0)),"")</f>
        <v>35504.74040666662</v>
      </c>
      <c r="H431" s="7">
        <f>IFERROR(INDEX('Master data'!$B$2:$CL$999,MATCH($B431,'Master data'!$A$2:$A$999,0),MATCH(H$1,'Master data'!$B$1:$CL$1,0)),"")</f>
        <v>0</v>
      </c>
      <c r="I431" s="7">
        <f>IFERROR(INDEX('Master data'!$B$2:$CL$999,MATCH($B431,'Master data'!$A$2:$A$999,0),MATCH(I$1,'Master data'!$B$1:$CL$1,0)),"")</f>
        <v>-5000</v>
      </c>
      <c r="J431" s="7">
        <f>IFERROR(INDEX('Master data'!$B$2:$CL$999,MATCH($B431,'Master data'!$A$2:$A$999,0),MATCH(J$1,'Master data'!$B$1:$CL$1,0)),"")</f>
        <v>-5000</v>
      </c>
      <c r="K431" s="7">
        <f>IFERROR(INDEX('Master data'!$B$2:$CL$999,MATCH($B431,'Master data'!$A$2:$A$999,0),MATCH(K$1,'Master data'!$B$1:$CL$1,0)),"")</f>
        <v>0</v>
      </c>
      <c r="L431" s="7">
        <f>IFERROR(INDEX('Master data'!$B$2:$CL$999,MATCH($B431,'Master data'!$A$2:$A$999,0),MATCH(L$1,'Master data'!$B$1:$CL$1,0)),"")</f>
        <v>0</v>
      </c>
      <c r="M431" s="5">
        <f>IFERROR(INDEX('Master data'!$B$2:$CL$999,MATCH($B431,'Master data'!$A$2:$A$999,0),MATCH(M$1,'Master data'!$B$1:$CL$1,0)),"")</f>
        <v>20540.5497480743</v>
      </c>
      <c r="N431" s="28">
        <f>IFERROR(INDEX('Master data'!$B$2:$CL$999,MATCH($B431,'Master data'!$A$2:$A$999,0),MATCH(N$1,'Master data'!$B$1:$CL$1,0)),"")</f>
        <v>7.0000000000000001E-3</v>
      </c>
      <c r="O431" s="7">
        <f>IFERROR(INDEX('Master data'!$B$2:$CL$999,MATCH($B431,'Master data'!$A$2:$A$999,0),MATCH(O$1,'Master data'!$B$1:$CL$1,0)),"")</f>
        <v>0</v>
      </c>
      <c r="P431" s="5">
        <f>IFERROR(INDEX('Master data'!$B$2:$CL$999,MATCH($B431,'Master data'!$A$2:$A$999,0),MATCH(P$1,'Master data'!$B$1:$CL$1,0)),"")</f>
        <v>2986000</v>
      </c>
      <c r="Q431" s="5">
        <f>IFERROR(INDEX('Master data'!$B$2:$CL$999,MATCH($B431,'Master data'!$A$2:$A$999,0),MATCH(Q$1,'Master data'!$B$1:$CL$1,0)),"")</f>
        <v>2986000</v>
      </c>
    </row>
    <row r="432" spans="1:17" x14ac:dyDescent="0.3">
      <c r="A432">
        <f t="shared" si="6"/>
        <v>430</v>
      </c>
      <c r="B432" t="str">
        <f>IF('Master data'!A432="","",'Master data'!A432)</f>
        <v>Maciej Rybus</v>
      </c>
      <c r="C432" t="str">
        <f>IFERROR(INDEX('Master data'!$B$2:$CL$999,MATCH($B432,'Master data'!$A$2:$A$999,0),MATCH(C$1,'Master data'!$B$1:$CL$1,0)),"")</f>
        <v>Poland</v>
      </c>
      <c r="D432" t="str">
        <f>IFERROR(INDEX('Master data'!$B$2:$CL$999,MATCH($B432,'Master data'!$A$2:$A$999,0),MATCH(D$1,'Master data'!$B$1:$CL$1,0)),"")</f>
        <v>Defense</v>
      </c>
      <c r="E432" s="5">
        <f>IFERROR(INDEX('Master data'!$B$2:$CL$999,MATCH($B432,'Master data'!$A$2:$A$999,0),MATCH(E$1,'Master data'!$B$1:$CL$1,0)),"")</f>
        <v>2536000</v>
      </c>
      <c r="F432" s="7">
        <f>IFERROR(INDEX('Master data'!$B$2:$CL$999,MATCH($B432,'Master data'!$A$2:$A$999,0),MATCH(F$1,'Master data'!$B$1:$CL$1,0)),"")</f>
        <v>16952.448415956278</v>
      </c>
      <c r="G432" s="7">
        <f>IFERROR(INDEX('Master data'!$B$2:$CL$999,MATCH($B432,'Master data'!$A$2:$A$999,0),MATCH(G$1,'Master data'!$B$1:$CL$1,0)),"")</f>
        <v>64844.26718986364</v>
      </c>
      <c r="H432" s="7">
        <f>IFERROR(INDEX('Master data'!$B$2:$CL$999,MATCH($B432,'Master data'!$A$2:$A$999,0),MATCH(H$1,'Master data'!$B$1:$CL$1,0)),"")</f>
        <v>0</v>
      </c>
      <c r="I432" s="7">
        <f>IFERROR(INDEX('Master data'!$B$2:$CL$999,MATCH($B432,'Master data'!$A$2:$A$999,0),MATCH(I$1,'Master data'!$B$1:$CL$1,0)),"")</f>
        <v>-5000</v>
      </c>
      <c r="J432" s="7">
        <f>IFERROR(INDEX('Master data'!$B$2:$CL$999,MATCH($B432,'Master data'!$A$2:$A$999,0),MATCH(J$1,'Master data'!$B$1:$CL$1,0)),"")</f>
        <v>-5000</v>
      </c>
      <c r="K432" s="7">
        <f>IFERROR(INDEX('Master data'!$B$2:$CL$999,MATCH($B432,'Master data'!$A$2:$A$999,0),MATCH(K$1,'Master data'!$B$1:$CL$1,0)),"")</f>
        <v>0</v>
      </c>
      <c r="L432" s="7">
        <f>IFERROR(INDEX('Master data'!$B$2:$CL$999,MATCH($B432,'Master data'!$A$2:$A$999,0),MATCH(L$1,'Master data'!$B$1:$CL$1,0)),"")</f>
        <v>0</v>
      </c>
      <c r="M432" s="5">
        <f>IFERROR(INDEX('Master data'!$B$2:$CL$999,MATCH($B432,'Master data'!$A$2:$A$999,0),MATCH(M$1,'Master data'!$B$1:$CL$1,0)),"")</f>
        <v>57712.82407339623</v>
      </c>
      <c r="N432" s="28">
        <f>IFERROR(INDEX('Master data'!$B$2:$CL$999,MATCH($B432,'Master data'!$A$2:$A$999,0),MATCH(N$1,'Master data'!$B$1:$CL$1,0)),"")</f>
        <v>2.3E-2</v>
      </c>
      <c r="O432" s="7">
        <f>IFERROR(INDEX('Master data'!$B$2:$CL$999,MATCH($B432,'Master data'!$A$2:$A$999,0),MATCH(O$1,'Master data'!$B$1:$CL$1,0)),"")</f>
        <v>0</v>
      </c>
      <c r="P432" s="5">
        <f>IFERROR(INDEX('Master data'!$B$2:$CL$999,MATCH($B432,'Master data'!$A$2:$A$999,0),MATCH(P$1,'Master data'!$B$1:$CL$1,0)),"")</f>
        <v>2536000</v>
      </c>
      <c r="Q432" s="5">
        <f>IFERROR(INDEX('Master data'!$B$2:$CL$999,MATCH($B432,'Master data'!$A$2:$A$999,0),MATCH(Q$1,'Master data'!$B$1:$CL$1,0)),"")</f>
        <v>2536000</v>
      </c>
    </row>
    <row r="433" spans="1:17" x14ac:dyDescent="0.3">
      <c r="A433">
        <f t="shared" si="6"/>
        <v>431</v>
      </c>
      <c r="B433" t="str">
        <f>IF('Master data'!A433="","",'Master data'!A433)</f>
        <v>Jan Bednarek</v>
      </c>
      <c r="C433" t="str">
        <f>IFERROR(INDEX('Master data'!$B$2:$CL$999,MATCH($B433,'Master data'!$A$2:$A$999,0),MATCH(C$1,'Master data'!$B$1:$CL$1,0)),"")</f>
        <v>Poland</v>
      </c>
      <c r="D433" t="str">
        <f>IFERROR(INDEX('Master data'!$B$2:$CL$999,MATCH($B433,'Master data'!$A$2:$A$999,0),MATCH(D$1,'Master data'!$B$1:$CL$1,0)),"")</f>
        <v>Defense</v>
      </c>
      <c r="E433" s="5">
        <f>IFERROR(INDEX('Master data'!$B$2:$CL$999,MATCH($B433,'Master data'!$A$2:$A$999,0),MATCH(E$1,'Master data'!$B$1:$CL$1,0)),"")</f>
        <v>2996000</v>
      </c>
      <c r="F433" s="7">
        <f>IFERROR(INDEX('Master data'!$B$2:$CL$999,MATCH($B433,'Master data'!$A$2:$A$999,0),MATCH(F$1,'Master data'!$B$1:$CL$1,0)),"")</f>
        <v>-4912.8121255714977</v>
      </c>
      <c r="G433" s="7">
        <f>IFERROR(INDEX('Master data'!$B$2:$CL$999,MATCH($B433,'Master data'!$A$2:$A$999,0),MATCH(G$1,'Master data'!$B$1:$CL$1,0)),"")</f>
        <v>27687.945854045494</v>
      </c>
      <c r="H433" s="7">
        <f>IFERROR(INDEX('Master data'!$B$2:$CL$999,MATCH($B433,'Master data'!$A$2:$A$999,0),MATCH(H$1,'Master data'!$B$1:$CL$1,0)),"")</f>
        <v>0</v>
      </c>
      <c r="I433" s="7">
        <f>IFERROR(INDEX('Master data'!$B$2:$CL$999,MATCH($B433,'Master data'!$A$2:$A$999,0),MATCH(I$1,'Master data'!$B$1:$CL$1,0)),"")</f>
        <v>-5000</v>
      </c>
      <c r="J433" s="7">
        <f>IFERROR(INDEX('Master data'!$B$2:$CL$999,MATCH($B433,'Master data'!$A$2:$A$999,0),MATCH(J$1,'Master data'!$B$1:$CL$1,0)),"")</f>
        <v>-5000</v>
      </c>
      <c r="K433" s="7">
        <f>IFERROR(INDEX('Master data'!$B$2:$CL$999,MATCH($B433,'Master data'!$A$2:$A$999,0),MATCH(K$1,'Master data'!$B$1:$CL$1,0)),"")</f>
        <v>0</v>
      </c>
      <c r="L433" s="7">
        <f>IFERROR(INDEX('Master data'!$B$2:$CL$999,MATCH($B433,'Master data'!$A$2:$A$999,0),MATCH(L$1,'Master data'!$B$1:$CL$1,0)),"")</f>
        <v>0</v>
      </c>
      <c r="M433" s="5">
        <f>IFERROR(INDEX('Master data'!$B$2:$CL$999,MATCH($B433,'Master data'!$A$2:$A$999,0),MATCH(M$1,'Master data'!$B$1:$CL$1,0)),"")</f>
        <v>11076.682641323026</v>
      </c>
      <c r="N433" s="28">
        <f>IFERROR(INDEX('Master data'!$B$2:$CL$999,MATCH($B433,'Master data'!$A$2:$A$999,0),MATCH(N$1,'Master data'!$B$1:$CL$1,0)),"")</f>
        <v>4.0000000000000001E-3</v>
      </c>
      <c r="O433" s="7">
        <f>IFERROR(INDEX('Master data'!$B$2:$CL$999,MATCH($B433,'Master data'!$A$2:$A$999,0),MATCH(O$1,'Master data'!$B$1:$CL$1,0)),"")</f>
        <v>0</v>
      </c>
      <c r="P433" s="5">
        <f>IFERROR(INDEX('Master data'!$B$2:$CL$999,MATCH($B433,'Master data'!$A$2:$A$999,0),MATCH(P$1,'Master data'!$B$1:$CL$1,0)),"")</f>
        <v>2996000</v>
      </c>
      <c r="Q433" s="5">
        <f>IFERROR(INDEX('Master data'!$B$2:$CL$999,MATCH($B433,'Master data'!$A$2:$A$999,0),MATCH(Q$1,'Master data'!$B$1:$CL$1,0)),"")</f>
        <v>2996000</v>
      </c>
    </row>
    <row r="434" spans="1:17" x14ac:dyDescent="0.3">
      <c r="A434">
        <f t="shared" si="6"/>
        <v>432</v>
      </c>
      <c r="B434" t="str">
        <f>IF('Master data'!A434="","",'Master data'!A434)</f>
        <v>Bartosz Bereszynski</v>
      </c>
      <c r="C434" t="str">
        <f>IFERROR(INDEX('Master data'!$B$2:$CL$999,MATCH($B434,'Master data'!$A$2:$A$999,0),MATCH(C$1,'Master data'!$B$1:$CL$1,0)),"")</f>
        <v>Poland</v>
      </c>
      <c r="D434" t="str">
        <f>IFERROR(INDEX('Master data'!$B$2:$CL$999,MATCH($B434,'Master data'!$A$2:$A$999,0),MATCH(D$1,'Master data'!$B$1:$CL$1,0)),"")</f>
        <v>Defense</v>
      </c>
      <c r="E434" s="5">
        <f>IFERROR(INDEX('Master data'!$B$2:$CL$999,MATCH($B434,'Master data'!$A$2:$A$999,0),MATCH(E$1,'Master data'!$B$1:$CL$1,0)),"")</f>
        <v>2986000</v>
      </c>
      <c r="F434" s="7">
        <f>IFERROR(INDEX('Master data'!$B$2:$CL$999,MATCH($B434,'Master data'!$A$2:$A$999,0),MATCH(F$1,'Master data'!$B$1:$CL$1,0)),"")</f>
        <v>-3463.8253111035101</v>
      </c>
      <c r="G434" s="7">
        <f>IFERROR(INDEX('Master data'!$B$2:$CL$999,MATCH($B434,'Master data'!$A$2:$A$999,0),MATCH(G$1,'Master data'!$B$1:$CL$1,0)),"")</f>
        <v>29437.441589461123</v>
      </c>
      <c r="H434" s="7">
        <f>IFERROR(INDEX('Master data'!$B$2:$CL$999,MATCH($B434,'Master data'!$A$2:$A$999,0),MATCH(H$1,'Master data'!$B$1:$CL$1,0)),"")</f>
        <v>0</v>
      </c>
      <c r="I434" s="7">
        <f>IFERROR(INDEX('Master data'!$B$2:$CL$999,MATCH($B434,'Master data'!$A$2:$A$999,0),MATCH(I$1,'Master data'!$B$1:$CL$1,0)),"")</f>
        <v>-5000</v>
      </c>
      <c r="J434" s="7">
        <f>IFERROR(INDEX('Master data'!$B$2:$CL$999,MATCH($B434,'Master data'!$A$2:$A$999,0),MATCH(J$1,'Master data'!$B$1:$CL$1,0)),"")</f>
        <v>-5000</v>
      </c>
      <c r="K434" s="7">
        <f>IFERROR(INDEX('Master data'!$B$2:$CL$999,MATCH($B434,'Master data'!$A$2:$A$999,0),MATCH(K$1,'Master data'!$B$1:$CL$1,0)),"")</f>
        <v>0</v>
      </c>
      <c r="L434" s="7">
        <f>IFERROR(INDEX('Master data'!$B$2:$CL$999,MATCH($B434,'Master data'!$A$2:$A$999,0),MATCH(L$1,'Master data'!$B$1:$CL$1,0)),"")</f>
        <v>0</v>
      </c>
      <c r="M434" s="5">
        <f>IFERROR(INDEX('Master data'!$B$2:$CL$999,MATCH($B434,'Master data'!$A$2:$A$999,0),MATCH(M$1,'Master data'!$B$1:$CL$1,0)),"")</f>
        <v>13691.999946068101</v>
      </c>
      <c r="N434" s="28">
        <f>IFERROR(INDEX('Master data'!$B$2:$CL$999,MATCH($B434,'Master data'!$A$2:$A$999,0),MATCH(N$1,'Master data'!$B$1:$CL$1,0)),"")</f>
        <v>5.0000000000000001E-3</v>
      </c>
      <c r="O434" s="7">
        <f>IFERROR(INDEX('Master data'!$B$2:$CL$999,MATCH($B434,'Master data'!$A$2:$A$999,0),MATCH(O$1,'Master data'!$B$1:$CL$1,0)),"")</f>
        <v>0</v>
      </c>
      <c r="P434" s="5">
        <f>IFERROR(INDEX('Master data'!$B$2:$CL$999,MATCH($B434,'Master data'!$A$2:$A$999,0),MATCH(P$1,'Master data'!$B$1:$CL$1,0)),"")</f>
        <v>2986000</v>
      </c>
      <c r="Q434" s="5">
        <f>IFERROR(INDEX('Master data'!$B$2:$CL$999,MATCH($B434,'Master data'!$A$2:$A$999,0),MATCH(Q$1,'Master data'!$B$1:$CL$1,0)),"")</f>
        <v>2986000</v>
      </c>
    </row>
    <row r="435" spans="1:17" x14ac:dyDescent="0.3">
      <c r="A435">
        <f t="shared" si="6"/>
        <v>433</v>
      </c>
      <c r="B435" t="str">
        <f>IF('Master data'!A435="","",'Master data'!A435)</f>
        <v>Kacper Kozłowski</v>
      </c>
      <c r="C435" t="str">
        <f>IFERROR(INDEX('Master data'!$B$2:$CL$999,MATCH($B435,'Master data'!$A$2:$A$999,0),MATCH(C$1,'Master data'!$B$1:$CL$1,0)),"")</f>
        <v>Poland</v>
      </c>
      <c r="D435" t="str">
        <f>IFERROR(INDEX('Master data'!$B$2:$CL$999,MATCH($B435,'Master data'!$A$2:$A$999,0),MATCH(D$1,'Master data'!$B$1:$CL$1,0)),"")</f>
        <v>Midfield</v>
      </c>
      <c r="E435" s="5">
        <f>IFERROR(INDEX('Master data'!$B$2:$CL$999,MATCH($B435,'Master data'!$A$2:$A$999,0),MATCH(E$1,'Master data'!$B$1:$CL$1,0)),"")</f>
        <v>1995000</v>
      </c>
      <c r="F435" s="7">
        <f>IFERROR(INDEX('Master data'!$B$2:$CL$999,MATCH($B435,'Master data'!$A$2:$A$999,0),MATCH(F$1,'Master data'!$B$1:$CL$1,0)),"")</f>
        <v>-5000</v>
      </c>
      <c r="G435" s="7">
        <f>IFERROR(INDEX('Master data'!$B$2:$CL$999,MATCH($B435,'Master data'!$A$2:$A$999,0),MATCH(G$1,'Master data'!$B$1:$CL$1,0)),"")</f>
        <v>-5000</v>
      </c>
      <c r="H435" s="7">
        <f>IFERROR(INDEX('Master data'!$B$2:$CL$999,MATCH($B435,'Master data'!$A$2:$A$999,0),MATCH(H$1,'Master data'!$B$1:$CL$1,0)),"")</f>
        <v>0</v>
      </c>
      <c r="I435" s="7">
        <f>IFERROR(INDEX('Master data'!$B$2:$CL$999,MATCH($B435,'Master data'!$A$2:$A$999,0),MATCH(I$1,'Master data'!$B$1:$CL$1,0)),"")</f>
        <v>-5000</v>
      </c>
      <c r="J435" s="7">
        <f>IFERROR(INDEX('Master data'!$B$2:$CL$999,MATCH($B435,'Master data'!$A$2:$A$999,0),MATCH(J$1,'Master data'!$B$1:$CL$1,0)),"")</f>
        <v>-5000</v>
      </c>
      <c r="K435" s="7">
        <f>IFERROR(INDEX('Master data'!$B$2:$CL$999,MATCH($B435,'Master data'!$A$2:$A$999,0),MATCH(K$1,'Master data'!$B$1:$CL$1,0)),"")</f>
        <v>0</v>
      </c>
      <c r="L435" s="7">
        <f>IFERROR(INDEX('Master data'!$B$2:$CL$999,MATCH($B435,'Master data'!$A$2:$A$999,0),MATCH(L$1,'Master data'!$B$1:$CL$1,0)),"")</f>
        <v>0</v>
      </c>
      <c r="M435" s="5">
        <f>IFERROR(INDEX('Master data'!$B$2:$CL$999,MATCH($B435,'Master data'!$A$2:$A$999,0),MATCH(M$1,'Master data'!$B$1:$CL$1,0)),"")</f>
        <v>-10802.469135802468</v>
      </c>
      <c r="N435" s="28">
        <f>IFERROR(INDEX('Master data'!$B$2:$CL$999,MATCH($B435,'Master data'!$A$2:$A$999,0),MATCH(N$1,'Master data'!$B$1:$CL$1,0)),"")</f>
        <v>-5.0000000000000001E-3</v>
      </c>
      <c r="O435" s="7">
        <f>IFERROR(INDEX('Master data'!$B$2:$CL$999,MATCH($B435,'Master data'!$A$2:$A$999,0),MATCH(O$1,'Master data'!$B$1:$CL$1,0)),"")</f>
        <v>0</v>
      </c>
      <c r="P435" s="5">
        <f>IFERROR(INDEX('Master data'!$B$2:$CL$999,MATCH($B435,'Master data'!$A$2:$A$999,0),MATCH(P$1,'Master data'!$B$1:$CL$1,0)),"")</f>
        <v>1995000</v>
      </c>
      <c r="Q435" s="5">
        <f>IFERROR(INDEX('Master data'!$B$2:$CL$999,MATCH($B435,'Master data'!$A$2:$A$999,0),MATCH(Q$1,'Master data'!$B$1:$CL$1,0)),"")</f>
        <v>1995000</v>
      </c>
    </row>
    <row r="436" spans="1:17" x14ac:dyDescent="0.3">
      <c r="A436">
        <f t="shared" si="6"/>
        <v>434</v>
      </c>
      <c r="B436" t="str">
        <f>IF('Master data'!A436="","",'Master data'!A436)</f>
        <v>Przemysław Frankowski</v>
      </c>
      <c r="C436" t="str">
        <f>IFERROR(INDEX('Master data'!$B$2:$CL$999,MATCH($B436,'Master data'!$A$2:$A$999,0),MATCH(C$1,'Master data'!$B$1:$CL$1,0)),"")</f>
        <v>Poland</v>
      </c>
      <c r="D436" t="str">
        <f>IFERROR(INDEX('Master data'!$B$2:$CL$999,MATCH($B436,'Master data'!$A$2:$A$999,0),MATCH(D$1,'Master data'!$B$1:$CL$1,0)),"")</f>
        <v>Midfield</v>
      </c>
      <c r="E436" s="5">
        <f>IFERROR(INDEX('Master data'!$B$2:$CL$999,MATCH($B436,'Master data'!$A$2:$A$999,0),MATCH(E$1,'Master data'!$B$1:$CL$1,0)),"")</f>
        <v>1992000</v>
      </c>
      <c r="F436" s="7">
        <f>IFERROR(INDEX('Master data'!$B$2:$CL$999,MATCH($B436,'Master data'!$A$2:$A$999,0),MATCH(F$1,'Master data'!$B$1:$CL$1,0)),"")</f>
        <v>-5000</v>
      </c>
      <c r="G436" s="7">
        <f>IFERROR(INDEX('Master data'!$B$2:$CL$999,MATCH($B436,'Master data'!$A$2:$A$999,0),MATCH(G$1,'Master data'!$B$1:$CL$1,0)),"")</f>
        <v>-5000</v>
      </c>
      <c r="H436" s="7">
        <f>IFERROR(INDEX('Master data'!$B$2:$CL$999,MATCH($B436,'Master data'!$A$2:$A$999,0),MATCH(H$1,'Master data'!$B$1:$CL$1,0)),"")</f>
        <v>0</v>
      </c>
      <c r="I436" s="7">
        <f>IFERROR(INDEX('Master data'!$B$2:$CL$999,MATCH($B436,'Master data'!$A$2:$A$999,0),MATCH(I$1,'Master data'!$B$1:$CL$1,0)),"")</f>
        <v>-5000</v>
      </c>
      <c r="J436" s="7">
        <f>IFERROR(INDEX('Master data'!$B$2:$CL$999,MATCH($B436,'Master data'!$A$2:$A$999,0),MATCH(J$1,'Master data'!$B$1:$CL$1,0)),"")</f>
        <v>-5000</v>
      </c>
      <c r="K436" s="7">
        <f>IFERROR(INDEX('Master data'!$B$2:$CL$999,MATCH($B436,'Master data'!$A$2:$A$999,0),MATCH(K$1,'Master data'!$B$1:$CL$1,0)),"")</f>
        <v>0</v>
      </c>
      <c r="L436" s="7">
        <f>IFERROR(INDEX('Master data'!$B$2:$CL$999,MATCH($B436,'Master data'!$A$2:$A$999,0),MATCH(L$1,'Master data'!$B$1:$CL$1,0)),"")</f>
        <v>0</v>
      </c>
      <c r="M436" s="5">
        <f>IFERROR(INDEX('Master data'!$B$2:$CL$999,MATCH($B436,'Master data'!$A$2:$A$999,0),MATCH(M$1,'Master data'!$B$1:$CL$1,0)),"")</f>
        <v>-10802.469135802468</v>
      </c>
      <c r="N436" s="28">
        <f>IFERROR(INDEX('Master data'!$B$2:$CL$999,MATCH($B436,'Master data'!$A$2:$A$999,0),MATCH(N$1,'Master data'!$B$1:$CL$1,0)),"")</f>
        <v>-5.0000000000000001E-3</v>
      </c>
      <c r="O436" s="7">
        <f>IFERROR(INDEX('Master data'!$B$2:$CL$999,MATCH($B436,'Master data'!$A$2:$A$999,0),MATCH(O$1,'Master data'!$B$1:$CL$1,0)),"")</f>
        <v>0</v>
      </c>
      <c r="P436" s="5">
        <f>IFERROR(INDEX('Master data'!$B$2:$CL$999,MATCH($B436,'Master data'!$A$2:$A$999,0),MATCH(P$1,'Master data'!$B$1:$CL$1,0)),"")</f>
        <v>1992000</v>
      </c>
      <c r="Q436" s="5">
        <f>IFERROR(INDEX('Master data'!$B$2:$CL$999,MATCH($B436,'Master data'!$A$2:$A$999,0),MATCH(Q$1,'Master data'!$B$1:$CL$1,0)),"")</f>
        <v>1992000</v>
      </c>
    </row>
    <row r="437" spans="1:17" x14ac:dyDescent="0.3">
      <c r="A437">
        <f t="shared" si="6"/>
        <v>435</v>
      </c>
      <c r="B437" t="str">
        <f>IF('Master data'!A437="","",'Master data'!A437)</f>
        <v>Przemyslaw Placheta</v>
      </c>
      <c r="C437" t="str">
        <f>IFERROR(INDEX('Master data'!$B$2:$CL$999,MATCH($B437,'Master data'!$A$2:$A$999,0),MATCH(C$1,'Master data'!$B$1:$CL$1,0)),"")</f>
        <v>Poland</v>
      </c>
      <c r="D437" t="str">
        <f>IFERROR(INDEX('Master data'!$B$2:$CL$999,MATCH($B437,'Master data'!$A$2:$A$999,0),MATCH(D$1,'Master data'!$B$1:$CL$1,0)),"")</f>
        <v>Midfield</v>
      </c>
      <c r="E437" s="5">
        <f>IFERROR(INDEX('Master data'!$B$2:$CL$999,MATCH($B437,'Master data'!$A$2:$A$999,0),MATCH(E$1,'Master data'!$B$1:$CL$1,0)),"")</f>
        <v>1995000</v>
      </c>
      <c r="F437" s="7">
        <f>IFERROR(INDEX('Master data'!$B$2:$CL$999,MATCH($B437,'Master data'!$A$2:$A$999,0),MATCH(F$1,'Master data'!$B$1:$CL$1,0)),"")</f>
        <v>-5000</v>
      </c>
      <c r="G437" s="7">
        <f>IFERROR(INDEX('Master data'!$B$2:$CL$999,MATCH($B437,'Master data'!$A$2:$A$999,0),MATCH(G$1,'Master data'!$B$1:$CL$1,0)),"")</f>
        <v>-5000</v>
      </c>
      <c r="H437" s="7">
        <f>IFERROR(INDEX('Master data'!$B$2:$CL$999,MATCH($B437,'Master data'!$A$2:$A$999,0),MATCH(H$1,'Master data'!$B$1:$CL$1,0)),"")</f>
        <v>0</v>
      </c>
      <c r="I437" s="7">
        <f>IFERROR(INDEX('Master data'!$B$2:$CL$999,MATCH($B437,'Master data'!$A$2:$A$999,0),MATCH(I$1,'Master data'!$B$1:$CL$1,0)),"")</f>
        <v>-5000</v>
      </c>
      <c r="J437" s="7">
        <f>IFERROR(INDEX('Master data'!$B$2:$CL$999,MATCH($B437,'Master data'!$A$2:$A$999,0),MATCH(J$1,'Master data'!$B$1:$CL$1,0)),"")</f>
        <v>-5000</v>
      </c>
      <c r="K437" s="7">
        <f>IFERROR(INDEX('Master data'!$B$2:$CL$999,MATCH($B437,'Master data'!$A$2:$A$999,0),MATCH(K$1,'Master data'!$B$1:$CL$1,0)),"")</f>
        <v>0</v>
      </c>
      <c r="L437" s="7">
        <f>IFERROR(INDEX('Master data'!$B$2:$CL$999,MATCH($B437,'Master data'!$A$2:$A$999,0),MATCH(L$1,'Master data'!$B$1:$CL$1,0)),"")</f>
        <v>0</v>
      </c>
      <c r="M437" s="5">
        <f>IFERROR(INDEX('Master data'!$B$2:$CL$999,MATCH($B437,'Master data'!$A$2:$A$999,0),MATCH(M$1,'Master data'!$B$1:$CL$1,0)),"")</f>
        <v>-10802.469135802468</v>
      </c>
      <c r="N437" s="28">
        <f>IFERROR(INDEX('Master data'!$B$2:$CL$999,MATCH($B437,'Master data'!$A$2:$A$999,0),MATCH(N$1,'Master data'!$B$1:$CL$1,0)),"")</f>
        <v>-5.0000000000000001E-3</v>
      </c>
      <c r="O437" s="7">
        <f>IFERROR(INDEX('Master data'!$B$2:$CL$999,MATCH($B437,'Master data'!$A$2:$A$999,0),MATCH(O$1,'Master data'!$B$1:$CL$1,0)),"")</f>
        <v>0</v>
      </c>
      <c r="P437" s="5">
        <f>IFERROR(INDEX('Master data'!$B$2:$CL$999,MATCH($B437,'Master data'!$A$2:$A$999,0),MATCH(P$1,'Master data'!$B$1:$CL$1,0)),"")</f>
        <v>1995000</v>
      </c>
      <c r="Q437" s="5">
        <f>IFERROR(INDEX('Master data'!$B$2:$CL$999,MATCH($B437,'Master data'!$A$2:$A$999,0),MATCH(Q$1,'Master data'!$B$1:$CL$1,0)),"")</f>
        <v>1995000</v>
      </c>
    </row>
    <row r="438" spans="1:17" x14ac:dyDescent="0.3">
      <c r="A438">
        <f t="shared" si="6"/>
        <v>436</v>
      </c>
      <c r="B438" t="str">
        <f>IF('Master data'!A438="","",'Master data'!A438)</f>
        <v>Kamil Jozwiak</v>
      </c>
      <c r="C438" t="str">
        <f>IFERROR(INDEX('Master data'!$B$2:$CL$999,MATCH($B438,'Master data'!$A$2:$A$999,0),MATCH(C$1,'Master data'!$B$1:$CL$1,0)),"")</f>
        <v>Poland</v>
      </c>
      <c r="D438" t="str">
        <f>IFERROR(INDEX('Master data'!$B$2:$CL$999,MATCH($B438,'Master data'!$A$2:$A$999,0),MATCH(D$1,'Master data'!$B$1:$CL$1,0)),"")</f>
        <v>Midfield</v>
      </c>
      <c r="E438" s="5">
        <f>IFERROR(INDEX('Master data'!$B$2:$CL$999,MATCH($B438,'Master data'!$A$2:$A$999,0),MATCH(E$1,'Master data'!$B$1:$CL$1,0)),"")</f>
        <v>2986000</v>
      </c>
      <c r="F438" s="7">
        <f>IFERROR(INDEX('Master data'!$B$2:$CL$999,MATCH($B438,'Master data'!$A$2:$A$999,0),MATCH(F$1,'Master data'!$B$1:$CL$1,0)),"")</f>
        <v>-7189.629090391003</v>
      </c>
      <c r="G438" s="7">
        <f>IFERROR(INDEX('Master data'!$B$2:$CL$999,MATCH($B438,'Master data'!$A$2:$A$999,0),MATCH(G$1,'Master data'!$B$1:$CL$1,0)),"")</f>
        <v>22168.694435384008</v>
      </c>
      <c r="H438" s="7">
        <f>IFERROR(INDEX('Master data'!$B$2:$CL$999,MATCH($B438,'Master data'!$A$2:$A$999,0),MATCH(H$1,'Master data'!$B$1:$CL$1,0)),"")</f>
        <v>0</v>
      </c>
      <c r="I438" s="7">
        <f>IFERROR(INDEX('Master data'!$B$2:$CL$999,MATCH($B438,'Master data'!$A$2:$A$999,0),MATCH(I$1,'Master data'!$B$1:$CL$1,0)),"")</f>
        <v>-5000</v>
      </c>
      <c r="J438" s="7">
        <f>IFERROR(INDEX('Master data'!$B$2:$CL$999,MATCH($B438,'Master data'!$A$2:$A$999,0),MATCH(J$1,'Master data'!$B$1:$CL$1,0)),"")</f>
        <v>-5000</v>
      </c>
      <c r="K438" s="7">
        <f>IFERROR(INDEX('Master data'!$B$2:$CL$999,MATCH($B438,'Master data'!$A$2:$A$999,0),MATCH(K$1,'Master data'!$B$1:$CL$1,0)),"")</f>
        <v>0</v>
      </c>
      <c r="L438" s="7">
        <f>IFERROR(INDEX('Master data'!$B$2:$CL$999,MATCH($B438,'Master data'!$A$2:$A$999,0),MATCH(L$1,'Master data'!$B$1:$CL$1,0)),"")</f>
        <v>0</v>
      </c>
      <c r="M438" s="5">
        <f>IFERROR(INDEX('Master data'!$B$2:$CL$999,MATCH($B438,'Master data'!$A$2:$A$999,0),MATCH(M$1,'Master data'!$B$1:$CL$1,0)),"")</f>
        <v>5120.3647307291994</v>
      </c>
      <c r="N438" s="28">
        <f>IFERROR(INDEX('Master data'!$B$2:$CL$999,MATCH($B438,'Master data'!$A$2:$A$999,0),MATCH(N$1,'Master data'!$B$1:$CL$1,0)),"")</f>
        <v>2E-3</v>
      </c>
      <c r="O438" s="7">
        <f>IFERROR(INDEX('Master data'!$B$2:$CL$999,MATCH($B438,'Master data'!$A$2:$A$999,0),MATCH(O$1,'Master data'!$B$1:$CL$1,0)),"")</f>
        <v>0</v>
      </c>
      <c r="P438" s="5">
        <f>IFERROR(INDEX('Master data'!$B$2:$CL$999,MATCH($B438,'Master data'!$A$2:$A$999,0),MATCH(P$1,'Master data'!$B$1:$CL$1,0)),"")</f>
        <v>2986000</v>
      </c>
      <c r="Q438" s="5">
        <f>IFERROR(INDEX('Master data'!$B$2:$CL$999,MATCH($B438,'Master data'!$A$2:$A$999,0),MATCH(Q$1,'Master data'!$B$1:$CL$1,0)),"")</f>
        <v>2986000</v>
      </c>
    </row>
    <row r="439" spans="1:17" x14ac:dyDescent="0.3">
      <c r="A439">
        <f t="shared" si="6"/>
        <v>437</v>
      </c>
      <c r="B439" t="str">
        <f>IF('Master data'!A439="","",'Master data'!A439)</f>
        <v>Karol Linetty</v>
      </c>
      <c r="C439" t="str">
        <f>IFERROR(INDEX('Master data'!$B$2:$CL$999,MATCH($B439,'Master data'!$A$2:$A$999,0),MATCH(C$1,'Master data'!$B$1:$CL$1,0)),"")</f>
        <v>Poland</v>
      </c>
      <c r="D439" t="str">
        <f>IFERROR(INDEX('Master data'!$B$2:$CL$999,MATCH($B439,'Master data'!$A$2:$A$999,0),MATCH(D$1,'Master data'!$B$1:$CL$1,0)),"")</f>
        <v>Midfield</v>
      </c>
      <c r="E439" s="5">
        <f>IFERROR(INDEX('Master data'!$B$2:$CL$999,MATCH($B439,'Master data'!$A$2:$A$999,0),MATCH(E$1,'Master data'!$B$1:$CL$1,0)),"")</f>
        <v>2621000</v>
      </c>
      <c r="F439" s="7">
        <f>IFERROR(INDEX('Master data'!$B$2:$CL$999,MATCH($B439,'Master data'!$A$2:$A$999,0),MATCH(F$1,'Master data'!$B$1:$CL$1,0)),"")</f>
        <v>-2002.0862247080822</v>
      </c>
      <c r="G439" s="7">
        <f>IFERROR(INDEX('Master data'!$B$2:$CL$999,MATCH($B439,'Master data'!$A$2:$A$999,0),MATCH(G$1,'Master data'!$B$1:$CL$1,0)),"")</f>
        <v>29843.278872459014</v>
      </c>
      <c r="H439" s="7">
        <f>IFERROR(INDEX('Master data'!$B$2:$CL$999,MATCH($B439,'Master data'!$A$2:$A$999,0),MATCH(H$1,'Master data'!$B$1:$CL$1,0)),"")</f>
        <v>0</v>
      </c>
      <c r="I439" s="7">
        <f>IFERROR(INDEX('Master data'!$B$2:$CL$999,MATCH($B439,'Master data'!$A$2:$A$999,0),MATCH(I$1,'Master data'!$B$1:$CL$1,0)),"")</f>
        <v>-5000</v>
      </c>
      <c r="J439" s="7">
        <f>IFERROR(INDEX('Master data'!$B$2:$CL$999,MATCH($B439,'Master data'!$A$2:$A$999,0),MATCH(J$1,'Master data'!$B$1:$CL$1,0)),"")</f>
        <v>-5000</v>
      </c>
      <c r="K439" s="7">
        <f>IFERROR(INDEX('Master data'!$B$2:$CL$999,MATCH($B439,'Master data'!$A$2:$A$999,0),MATCH(K$1,'Master data'!$B$1:$CL$1,0)),"")</f>
        <v>0</v>
      </c>
      <c r="L439" s="7">
        <f>IFERROR(INDEX('Master data'!$B$2:$CL$999,MATCH($B439,'Master data'!$A$2:$A$999,0),MATCH(L$1,'Master data'!$B$1:$CL$1,0)),"")</f>
        <v>0</v>
      </c>
      <c r="M439" s="5">
        <f>IFERROR(INDEX('Master data'!$B$2:$CL$999,MATCH($B439,'Master data'!$A$2:$A$999,0),MATCH(M$1,'Master data'!$B$1:$CL$1,0)),"")</f>
        <v>15424.297221128792</v>
      </c>
      <c r="N439" s="28">
        <f>IFERROR(INDEX('Master data'!$B$2:$CL$999,MATCH($B439,'Master data'!$A$2:$A$999,0),MATCH(N$1,'Master data'!$B$1:$CL$1,0)),"")</f>
        <v>6.0000000000000001E-3</v>
      </c>
      <c r="O439" s="7">
        <f>IFERROR(INDEX('Master data'!$B$2:$CL$999,MATCH($B439,'Master data'!$A$2:$A$999,0),MATCH(O$1,'Master data'!$B$1:$CL$1,0)),"")</f>
        <v>0</v>
      </c>
      <c r="P439" s="5">
        <f>IFERROR(INDEX('Master data'!$B$2:$CL$999,MATCH($B439,'Master data'!$A$2:$A$999,0),MATCH(P$1,'Master data'!$B$1:$CL$1,0)),"")</f>
        <v>2621000</v>
      </c>
      <c r="Q439" s="5">
        <f>IFERROR(INDEX('Master data'!$B$2:$CL$999,MATCH($B439,'Master data'!$A$2:$A$999,0),MATCH(Q$1,'Master data'!$B$1:$CL$1,0)),"")</f>
        <v>2621000</v>
      </c>
    </row>
    <row r="440" spans="1:17" x14ac:dyDescent="0.3">
      <c r="A440">
        <f t="shared" si="6"/>
        <v>438</v>
      </c>
      <c r="B440" t="str">
        <f>IF('Master data'!A440="","",'Master data'!A440)</f>
        <v>Jakub Moder</v>
      </c>
      <c r="C440" t="str">
        <f>IFERROR(INDEX('Master data'!$B$2:$CL$999,MATCH($B440,'Master data'!$A$2:$A$999,0),MATCH(C$1,'Master data'!$B$1:$CL$1,0)),"")</f>
        <v>Poland</v>
      </c>
      <c r="D440" t="str">
        <f>IFERROR(INDEX('Master data'!$B$2:$CL$999,MATCH($B440,'Master data'!$A$2:$A$999,0),MATCH(D$1,'Master data'!$B$1:$CL$1,0)),"")</f>
        <v>Midfield</v>
      </c>
      <c r="E440" s="5">
        <f>IFERROR(INDEX('Master data'!$B$2:$CL$999,MATCH($B440,'Master data'!$A$2:$A$999,0),MATCH(E$1,'Master data'!$B$1:$CL$1,0)),"")</f>
        <v>2992000</v>
      </c>
      <c r="F440" s="7">
        <f>IFERROR(INDEX('Master data'!$B$2:$CL$999,MATCH($B440,'Master data'!$A$2:$A$999,0),MATCH(F$1,'Master data'!$B$1:$CL$1,0)),"")</f>
        <v>526.49347449623565</v>
      </c>
      <c r="G440" s="7">
        <f>IFERROR(INDEX('Master data'!$B$2:$CL$999,MATCH($B440,'Master data'!$A$2:$A$999,0),MATCH(G$1,'Master data'!$B$1:$CL$1,0)),"")</f>
        <v>32441.02529021605</v>
      </c>
      <c r="H440" s="7">
        <f>IFERROR(INDEX('Master data'!$B$2:$CL$999,MATCH($B440,'Master data'!$A$2:$A$999,0),MATCH(H$1,'Master data'!$B$1:$CL$1,0)),"")</f>
        <v>0</v>
      </c>
      <c r="I440" s="7">
        <f>IFERROR(INDEX('Master data'!$B$2:$CL$999,MATCH($B440,'Master data'!$A$2:$A$999,0),MATCH(I$1,'Master data'!$B$1:$CL$1,0)),"")</f>
        <v>-5000</v>
      </c>
      <c r="J440" s="7">
        <f>IFERROR(INDEX('Master data'!$B$2:$CL$999,MATCH($B440,'Master data'!$A$2:$A$999,0),MATCH(J$1,'Master data'!$B$1:$CL$1,0)),"")</f>
        <v>-5000</v>
      </c>
      <c r="K440" s="7">
        <f>IFERROR(INDEX('Master data'!$B$2:$CL$999,MATCH($B440,'Master data'!$A$2:$A$999,0),MATCH(K$1,'Master data'!$B$1:$CL$1,0)),"")</f>
        <v>0</v>
      </c>
      <c r="L440" s="7">
        <f>IFERROR(INDEX('Master data'!$B$2:$CL$999,MATCH($B440,'Master data'!$A$2:$A$999,0),MATCH(L$1,'Master data'!$B$1:$CL$1,0)),"")</f>
        <v>0</v>
      </c>
      <c r="M440" s="5">
        <f>IFERROR(INDEX('Master data'!$B$2:$CL$999,MATCH($B440,'Master data'!$A$2:$A$999,0),MATCH(M$1,'Master data'!$B$1:$CL$1,0)),"")</f>
        <v>19684.707865504468</v>
      </c>
      <c r="N440" s="28">
        <f>IFERROR(INDEX('Master data'!$B$2:$CL$999,MATCH($B440,'Master data'!$A$2:$A$999,0),MATCH(N$1,'Master data'!$B$1:$CL$1,0)),"")</f>
        <v>7.0000000000000001E-3</v>
      </c>
      <c r="O440" s="7">
        <f>IFERROR(INDEX('Master data'!$B$2:$CL$999,MATCH($B440,'Master data'!$A$2:$A$999,0),MATCH(O$1,'Master data'!$B$1:$CL$1,0)),"")</f>
        <v>0</v>
      </c>
      <c r="P440" s="5">
        <f>IFERROR(INDEX('Master data'!$B$2:$CL$999,MATCH($B440,'Master data'!$A$2:$A$999,0),MATCH(P$1,'Master data'!$B$1:$CL$1,0)),"")</f>
        <v>2992000</v>
      </c>
      <c r="Q440" s="5">
        <f>IFERROR(INDEX('Master data'!$B$2:$CL$999,MATCH($B440,'Master data'!$A$2:$A$999,0),MATCH(Q$1,'Master data'!$B$1:$CL$1,0)),"")</f>
        <v>2992000</v>
      </c>
    </row>
    <row r="441" spans="1:17" x14ac:dyDescent="0.3">
      <c r="A441">
        <f t="shared" si="6"/>
        <v>439</v>
      </c>
      <c r="B441" t="str">
        <f>IF('Master data'!A441="","",'Master data'!A441)</f>
        <v>Grzegorz Krychowiak</v>
      </c>
      <c r="C441" t="str">
        <f>IFERROR(INDEX('Master data'!$B$2:$CL$999,MATCH($B441,'Master data'!$A$2:$A$999,0),MATCH(C$1,'Master data'!$B$1:$CL$1,0)),"")</f>
        <v>Poland</v>
      </c>
      <c r="D441" t="str">
        <f>IFERROR(INDEX('Master data'!$B$2:$CL$999,MATCH($B441,'Master data'!$A$2:$A$999,0),MATCH(D$1,'Master data'!$B$1:$CL$1,0)),"")</f>
        <v>Midfield</v>
      </c>
      <c r="E441" s="5">
        <f>IFERROR(INDEX('Master data'!$B$2:$CL$999,MATCH($B441,'Master data'!$A$2:$A$999,0),MATCH(E$1,'Master data'!$B$1:$CL$1,0)),"")</f>
        <v>3454000</v>
      </c>
      <c r="F441" s="7">
        <f>IFERROR(INDEX('Master data'!$B$2:$CL$999,MATCH($B441,'Master data'!$A$2:$A$999,0),MATCH(F$1,'Master data'!$B$1:$CL$1,0)),"")</f>
        <v>-5000</v>
      </c>
      <c r="G441" s="7">
        <f>IFERROR(INDEX('Master data'!$B$2:$CL$999,MATCH($B441,'Master data'!$A$2:$A$999,0),MATCH(G$1,'Master data'!$B$1:$CL$1,0)),"")</f>
        <v>-5000</v>
      </c>
      <c r="H441" s="7">
        <f>IFERROR(INDEX('Master data'!$B$2:$CL$999,MATCH($B441,'Master data'!$A$2:$A$999,0),MATCH(H$1,'Master data'!$B$1:$CL$1,0)),"")</f>
        <v>0</v>
      </c>
      <c r="I441" s="7">
        <f>IFERROR(INDEX('Master data'!$B$2:$CL$999,MATCH($B441,'Master data'!$A$2:$A$999,0),MATCH(I$1,'Master data'!$B$1:$CL$1,0)),"")</f>
        <v>-5000</v>
      </c>
      <c r="J441" s="7">
        <f>IFERROR(INDEX('Master data'!$B$2:$CL$999,MATCH($B441,'Master data'!$A$2:$A$999,0),MATCH(J$1,'Master data'!$B$1:$CL$1,0)),"")</f>
        <v>-5000</v>
      </c>
      <c r="K441" s="7">
        <f>IFERROR(INDEX('Master data'!$B$2:$CL$999,MATCH($B441,'Master data'!$A$2:$A$999,0),MATCH(K$1,'Master data'!$B$1:$CL$1,0)),"")</f>
        <v>0</v>
      </c>
      <c r="L441" s="7">
        <f>IFERROR(INDEX('Master data'!$B$2:$CL$999,MATCH($B441,'Master data'!$A$2:$A$999,0),MATCH(L$1,'Master data'!$B$1:$CL$1,0)),"")</f>
        <v>0</v>
      </c>
      <c r="M441" s="5">
        <f>IFERROR(INDEX('Master data'!$B$2:$CL$999,MATCH($B441,'Master data'!$A$2:$A$999,0),MATCH(M$1,'Master data'!$B$1:$CL$1,0)),"")</f>
        <v>-10802.469135802468</v>
      </c>
      <c r="N441" s="28">
        <f>IFERROR(INDEX('Master data'!$B$2:$CL$999,MATCH($B441,'Master data'!$A$2:$A$999,0),MATCH(N$1,'Master data'!$B$1:$CL$1,0)),"")</f>
        <v>-3.0000000000000001E-3</v>
      </c>
      <c r="O441" s="7">
        <f>IFERROR(INDEX('Master data'!$B$2:$CL$999,MATCH($B441,'Master data'!$A$2:$A$999,0),MATCH(O$1,'Master data'!$B$1:$CL$1,0)),"")</f>
        <v>0</v>
      </c>
      <c r="P441" s="5">
        <f>IFERROR(INDEX('Master data'!$B$2:$CL$999,MATCH($B441,'Master data'!$A$2:$A$999,0),MATCH(P$1,'Master data'!$B$1:$CL$1,0)),"")</f>
        <v>3454000</v>
      </c>
      <c r="Q441" s="5">
        <f>IFERROR(INDEX('Master data'!$B$2:$CL$999,MATCH($B441,'Master data'!$A$2:$A$999,0),MATCH(Q$1,'Master data'!$B$1:$CL$1,0)),"")</f>
        <v>3454000</v>
      </c>
    </row>
    <row r="442" spans="1:17" x14ac:dyDescent="0.3">
      <c r="A442">
        <f t="shared" si="6"/>
        <v>440</v>
      </c>
      <c r="B442" t="str">
        <f>IF('Master data'!A442="","",'Master data'!A442)</f>
        <v>Mateusz Klich</v>
      </c>
      <c r="C442" t="str">
        <f>IFERROR(INDEX('Master data'!$B$2:$CL$999,MATCH($B442,'Master data'!$A$2:$A$999,0),MATCH(C$1,'Master data'!$B$1:$CL$1,0)),"")</f>
        <v>Poland</v>
      </c>
      <c r="D442" t="str">
        <f>IFERROR(INDEX('Master data'!$B$2:$CL$999,MATCH($B442,'Master data'!$A$2:$A$999,0),MATCH(D$1,'Master data'!$B$1:$CL$1,0)),"")</f>
        <v>Midfield</v>
      </c>
      <c r="E442" s="5">
        <f>IFERROR(INDEX('Master data'!$B$2:$CL$999,MATCH($B442,'Master data'!$A$2:$A$999,0),MATCH(E$1,'Master data'!$B$1:$CL$1,0)),"")</f>
        <v>2486000</v>
      </c>
      <c r="F442" s="7">
        <f>IFERROR(INDEX('Master data'!$B$2:$CL$999,MATCH($B442,'Master data'!$A$2:$A$999,0),MATCH(F$1,'Master data'!$B$1:$CL$1,0)),"")</f>
        <v>-4672.8685804506731</v>
      </c>
      <c r="G442" s="7">
        <f>IFERROR(INDEX('Master data'!$B$2:$CL$999,MATCH($B442,'Master data'!$A$2:$A$999,0),MATCH(G$1,'Master data'!$B$1:$CL$1,0)),"")</f>
        <v>28004.050599877453</v>
      </c>
      <c r="H442" s="7">
        <f>IFERROR(INDEX('Master data'!$B$2:$CL$999,MATCH($B442,'Master data'!$A$2:$A$999,0),MATCH(H$1,'Master data'!$B$1:$CL$1,0)),"")</f>
        <v>0</v>
      </c>
      <c r="I442" s="7">
        <f>IFERROR(INDEX('Master data'!$B$2:$CL$999,MATCH($B442,'Master data'!$A$2:$A$999,0),MATCH(I$1,'Master data'!$B$1:$CL$1,0)),"")</f>
        <v>-5000</v>
      </c>
      <c r="J442" s="7">
        <f>IFERROR(INDEX('Master data'!$B$2:$CL$999,MATCH($B442,'Master data'!$A$2:$A$999,0),MATCH(J$1,'Master data'!$B$1:$CL$1,0)),"")</f>
        <v>-5000</v>
      </c>
      <c r="K442" s="7">
        <f>IFERROR(INDEX('Master data'!$B$2:$CL$999,MATCH($B442,'Master data'!$A$2:$A$999,0),MATCH(K$1,'Master data'!$B$1:$CL$1,0)),"")</f>
        <v>0</v>
      </c>
      <c r="L442" s="7">
        <f>IFERROR(INDEX('Master data'!$B$2:$CL$999,MATCH($B442,'Master data'!$A$2:$A$999,0),MATCH(L$1,'Master data'!$B$1:$CL$1,0)),"")</f>
        <v>0</v>
      </c>
      <c r="M442" s="5">
        <f>IFERROR(INDEX('Master data'!$B$2:$CL$999,MATCH($B442,'Master data'!$A$2:$A$999,0),MATCH(M$1,'Master data'!$B$1:$CL$1,0)),"")</f>
        <v>11527.362683665158</v>
      </c>
      <c r="N442" s="28">
        <f>IFERROR(INDEX('Master data'!$B$2:$CL$999,MATCH($B442,'Master data'!$A$2:$A$999,0),MATCH(N$1,'Master data'!$B$1:$CL$1,0)),"")</f>
        <v>5.0000000000000001E-3</v>
      </c>
      <c r="O442" s="7">
        <f>IFERROR(INDEX('Master data'!$B$2:$CL$999,MATCH($B442,'Master data'!$A$2:$A$999,0),MATCH(O$1,'Master data'!$B$1:$CL$1,0)),"")</f>
        <v>0</v>
      </c>
      <c r="P442" s="5">
        <f>IFERROR(INDEX('Master data'!$B$2:$CL$999,MATCH($B442,'Master data'!$A$2:$A$999,0),MATCH(P$1,'Master data'!$B$1:$CL$1,0)),"")</f>
        <v>2486000</v>
      </c>
      <c r="Q442" s="5">
        <f>IFERROR(INDEX('Master data'!$B$2:$CL$999,MATCH($B442,'Master data'!$A$2:$A$999,0),MATCH(Q$1,'Master data'!$B$1:$CL$1,0)),"")</f>
        <v>2486000</v>
      </c>
    </row>
    <row r="443" spans="1:17" x14ac:dyDescent="0.3">
      <c r="A443">
        <f t="shared" si="6"/>
        <v>441</v>
      </c>
      <c r="B443" t="str">
        <f>IF('Master data'!A443="","",'Master data'!A443)</f>
        <v>Jakub Świerczok</v>
      </c>
      <c r="C443" t="str">
        <f>IFERROR(INDEX('Master data'!$B$2:$CL$999,MATCH($B443,'Master data'!$A$2:$A$999,0),MATCH(C$1,'Master data'!$B$1:$CL$1,0)),"")</f>
        <v>Poland</v>
      </c>
      <c r="D443" t="str">
        <f>IFERROR(INDEX('Master data'!$B$2:$CL$999,MATCH($B443,'Master data'!$A$2:$A$999,0),MATCH(D$1,'Master data'!$B$1:$CL$1,0)),"")</f>
        <v>Striker</v>
      </c>
      <c r="E443" s="5">
        <f>IFERROR(INDEX('Master data'!$B$2:$CL$999,MATCH($B443,'Master data'!$A$2:$A$999,0),MATCH(E$1,'Master data'!$B$1:$CL$1,0)),"")</f>
        <v>1995000</v>
      </c>
      <c r="F443" s="7">
        <f>IFERROR(INDEX('Master data'!$B$2:$CL$999,MATCH($B443,'Master data'!$A$2:$A$999,0),MATCH(F$1,'Master data'!$B$1:$CL$1,0)),"")</f>
        <v>-5000</v>
      </c>
      <c r="G443" s="7">
        <f>IFERROR(INDEX('Master data'!$B$2:$CL$999,MATCH($B443,'Master data'!$A$2:$A$999,0),MATCH(G$1,'Master data'!$B$1:$CL$1,0)),"")</f>
        <v>-5000</v>
      </c>
      <c r="H443" s="7">
        <f>IFERROR(INDEX('Master data'!$B$2:$CL$999,MATCH($B443,'Master data'!$A$2:$A$999,0),MATCH(H$1,'Master data'!$B$1:$CL$1,0)),"")</f>
        <v>0</v>
      </c>
      <c r="I443" s="7">
        <f>IFERROR(INDEX('Master data'!$B$2:$CL$999,MATCH($B443,'Master data'!$A$2:$A$999,0),MATCH(I$1,'Master data'!$B$1:$CL$1,0)),"")</f>
        <v>-5000</v>
      </c>
      <c r="J443" s="7">
        <f>IFERROR(INDEX('Master data'!$B$2:$CL$999,MATCH($B443,'Master data'!$A$2:$A$999,0),MATCH(J$1,'Master data'!$B$1:$CL$1,0)),"")</f>
        <v>-5000</v>
      </c>
      <c r="K443" s="7">
        <f>IFERROR(INDEX('Master data'!$B$2:$CL$999,MATCH($B443,'Master data'!$A$2:$A$999,0),MATCH(K$1,'Master data'!$B$1:$CL$1,0)),"")</f>
        <v>0</v>
      </c>
      <c r="L443" s="7">
        <f>IFERROR(INDEX('Master data'!$B$2:$CL$999,MATCH($B443,'Master data'!$A$2:$A$999,0),MATCH(L$1,'Master data'!$B$1:$CL$1,0)),"")</f>
        <v>0</v>
      </c>
      <c r="M443" s="5">
        <f>IFERROR(INDEX('Master data'!$B$2:$CL$999,MATCH($B443,'Master data'!$A$2:$A$999,0),MATCH(M$1,'Master data'!$B$1:$CL$1,0)),"")</f>
        <v>-10802.469135802468</v>
      </c>
      <c r="N443" s="28">
        <f>IFERROR(INDEX('Master data'!$B$2:$CL$999,MATCH($B443,'Master data'!$A$2:$A$999,0),MATCH(N$1,'Master data'!$B$1:$CL$1,0)),"")</f>
        <v>-5.0000000000000001E-3</v>
      </c>
      <c r="O443" s="7">
        <f>IFERROR(INDEX('Master data'!$B$2:$CL$999,MATCH($B443,'Master data'!$A$2:$A$999,0),MATCH(O$1,'Master data'!$B$1:$CL$1,0)),"")</f>
        <v>0</v>
      </c>
      <c r="P443" s="5">
        <f>IFERROR(INDEX('Master data'!$B$2:$CL$999,MATCH($B443,'Master data'!$A$2:$A$999,0),MATCH(P$1,'Master data'!$B$1:$CL$1,0)),"")</f>
        <v>1995000</v>
      </c>
      <c r="Q443" s="5">
        <f>IFERROR(INDEX('Master data'!$B$2:$CL$999,MATCH($B443,'Master data'!$A$2:$A$999,0),MATCH(Q$1,'Master data'!$B$1:$CL$1,0)),"")</f>
        <v>1995000</v>
      </c>
    </row>
    <row r="444" spans="1:17" x14ac:dyDescent="0.3">
      <c r="A444">
        <f t="shared" si="6"/>
        <v>442</v>
      </c>
      <c r="B444" t="str">
        <f>IF('Master data'!A444="","",'Master data'!A444)</f>
        <v>Karol Świderski</v>
      </c>
      <c r="C444" t="str">
        <f>IFERROR(INDEX('Master data'!$B$2:$CL$999,MATCH($B444,'Master data'!$A$2:$A$999,0),MATCH(C$1,'Master data'!$B$1:$CL$1,0)),"")</f>
        <v>Poland</v>
      </c>
      <c r="D444" t="str">
        <f>IFERROR(INDEX('Master data'!$B$2:$CL$999,MATCH($B444,'Master data'!$A$2:$A$999,0),MATCH(D$1,'Master data'!$B$1:$CL$1,0)),"")</f>
        <v>Striker</v>
      </c>
      <c r="E444" s="5">
        <f>IFERROR(INDEX('Master data'!$B$2:$CL$999,MATCH($B444,'Master data'!$A$2:$A$999,0),MATCH(E$1,'Master data'!$B$1:$CL$1,0)),"")</f>
        <v>3002000</v>
      </c>
      <c r="F444" s="7">
        <f>IFERROR(INDEX('Master data'!$B$2:$CL$999,MATCH($B444,'Master data'!$A$2:$A$999,0),MATCH(F$1,'Master data'!$B$1:$CL$1,0)),"")</f>
        <v>-5000</v>
      </c>
      <c r="G444" s="7">
        <f>IFERROR(INDEX('Master data'!$B$2:$CL$999,MATCH($B444,'Master data'!$A$2:$A$999,0),MATCH(G$1,'Master data'!$B$1:$CL$1,0)),"")</f>
        <v>-5000</v>
      </c>
      <c r="H444" s="7">
        <f>IFERROR(INDEX('Master data'!$B$2:$CL$999,MATCH($B444,'Master data'!$A$2:$A$999,0),MATCH(H$1,'Master data'!$B$1:$CL$1,0)),"")</f>
        <v>0</v>
      </c>
      <c r="I444" s="7">
        <f>IFERROR(INDEX('Master data'!$B$2:$CL$999,MATCH($B444,'Master data'!$A$2:$A$999,0),MATCH(I$1,'Master data'!$B$1:$CL$1,0)),"")</f>
        <v>-5000</v>
      </c>
      <c r="J444" s="7">
        <f>IFERROR(INDEX('Master data'!$B$2:$CL$999,MATCH($B444,'Master data'!$A$2:$A$999,0),MATCH(J$1,'Master data'!$B$1:$CL$1,0)),"")</f>
        <v>-5000</v>
      </c>
      <c r="K444" s="7">
        <f>IFERROR(INDEX('Master data'!$B$2:$CL$999,MATCH($B444,'Master data'!$A$2:$A$999,0),MATCH(K$1,'Master data'!$B$1:$CL$1,0)),"")</f>
        <v>0</v>
      </c>
      <c r="L444" s="7">
        <f>IFERROR(INDEX('Master data'!$B$2:$CL$999,MATCH($B444,'Master data'!$A$2:$A$999,0),MATCH(L$1,'Master data'!$B$1:$CL$1,0)),"")</f>
        <v>0</v>
      </c>
      <c r="M444" s="5">
        <f>IFERROR(INDEX('Master data'!$B$2:$CL$999,MATCH($B444,'Master data'!$A$2:$A$999,0),MATCH(M$1,'Master data'!$B$1:$CL$1,0)),"")</f>
        <v>-10802.469135802468</v>
      </c>
      <c r="N444" s="28">
        <f>IFERROR(INDEX('Master data'!$B$2:$CL$999,MATCH($B444,'Master data'!$A$2:$A$999,0),MATCH(N$1,'Master data'!$B$1:$CL$1,0)),"")</f>
        <v>-4.0000000000000001E-3</v>
      </c>
      <c r="O444" s="7">
        <f>IFERROR(INDEX('Master data'!$B$2:$CL$999,MATCH($B444,'Master data'!$A$2:$A$999,0),MATCH(O$1,'Master data'!$B$1:$CL$1,0)),"")</f>
        <v>0</v>
      </c>
      <c r="P444" s="5">
        <f>IFERROR(INDEX('Master data'!$B$2:$CL$999,MATCH($B444,'Master data'!$A$2:$A$999,0),MATCH(P$1,'Master data'!$B$1:$CL$1,0)),"")</f>
        <v>3002000</v>
      </c>
      <c r="Q444" s="5">
        <f>IFERROR(INDEX('Master data'!$B$2:$CL$999,MATCH($B444,'Master data'!$A$2:$A$999,0),MATCH(Q$1,'Master data'!$B$1:$CL$1,0)),"")</f>
        <v>3002000</v>
      </c>
    </row>
    <row r="445" spans="1:17" x14ac:dyDescent="0.3">
      <c r="A445">
        <f t="shared" si="6"/>
        <v>443</v>
      </c>
      <c r="B445" t="str">
        <f>IF('Master data'!A445="","",'Master data'!A445)</f>
        <v>Dawid Kownacki</v>
      </c>
      <c r="C445" t="str">
        <f>IFERROR(INDEX('Master data'!$B$2:$CL$999,MATCH($B445,'Master data'!$A$2:$A$999,0),MATCH(C$1,'Master data'!$B$1:$CL$1,0)),"")</f>
        <v>Poland</v>
      </c>
      <c r="D445" t="str">
        <f>IFERROR(INDEX('Master data'!$B$2:$CL$999,MATCH($B445,'Master data'!$A$2:$A$999,0),MATCH(D$1,'Master data'!$B$1:$CL$1,0)),"")</f>
        <v>Striker</v>
      </c>
      <c r="E445" s="5">
        <f>IFERROR(INDEX('Master data'!$B$2:$CL$999,MATCH($B445,'Master data'!$A$2:$A$999,0),MATCH(E$1,'Master data'!$B$1:$CL$1,0)),"")</f>
        <v>2495000</v>
      </c>
      <c r="F445" s="7">
        <f>IFERROR(INDEX('Master data'!$B$2:$CL$999,MATCH($B445,'Master data'!$A$2:$A$999,0),MATCH(F$1,'Master data'!$B$1:$CL$1,0)),"")</f>
        <v>-5000</v>
      </c>
      <c r="G445" s="7">
        <f>IFERROR(INDEX('Master data'!$B$2:$CL$999,MATCH($B445,'Master data'!$A$2:$A$999,0),MATCH(G$1,'Master data'!$B$1:$CL$1,0)),"")</f>
        <v>-5000</v>
      </c>
      <c r="H445" s="7">
        <f>IFERROR(INDEX('Master data'!$B$2:$CL$999,MATCH($B445,'Master data'!$A$2:$A$999,0),MATCH(H$1,'Master data'!$B$1:$CL$1,0)),"")</f>
        <v>0</v>
      </c>
      <c r="I445" s="7">
        <f>IFERROR(INDEX('Master data'!$B$2:$CL$999,MATCH($B445,'Master data'!$A$2:$A$999,0),MATCH(I$1,'Master data'!$B$1:$CL$1,0)),"")</f>
        <v>-5000</v>
      </c>
      <c r="J445" s="7">
        <f>IFERROR(INDEX('Master data'!$B$2:$CL$999,MATCH($B445,'Master data'!$A$2:$A$999,0),MATCH(J$1,'Master data'!$B$1:$CL$1,0)),"")</f>
        <v>-5000</v>
      </c>
      <c r="K445" s="7">
        <f>IFERROR(INDEX('Master data'!$B$2:$CL$999,MATCH($B445,'Master data'!$A$2:$A$999,0),MATCH(K$1,'Master data'!$B$1:$CL$1,0)),"")</f>
        <v>0</v>
      </c>
      <c r="L445" s="7">
        <f>IFERROR(INDEX('Master data'!$B$2:$CL$999,MATCH($B445,'Master data'!$A$2:$A$999,0),MATCH(L$1,'Master data'!$B$1:$CL$1,0)),"")</f>
        <v>0</v>
      </c>
      <c r="M445" s="5">
        <f>IFERROR(INDEX('Master data'!$B$2:$CL$999,MATCH($B445,'Master data'!$A$2:$A$999,0),MATCH(M$1,'Master data'!$B$1:$CL$1,0)),"")</f>
        <v>-10802.469135802468</v>
      </c>
      <c r="N445" s="28">
        <f>IFERROR(INDEX('Master data'!$B$2:$CL$999,MATCH($B445,'Master data'!$A$2:$A$999,0),MATCH(N$1,'Master data'!$B$1:$CL$1,0)),"")</f>
        <v>-4.0000000000000001E-3</v>
      </c>
      <c r="O445" s="7">
        <f>IFERROR(INDEX('Master data'!$B$2:$CL$999,MATCH($B445,'Master data'!$A$2:$A$999,0),MATCH(O$1,'Master data'!$B$1:$CL$1,0)),"")</f>
        <v>0</v>
      </c>
      <c r="P445" s="5">
        <f>IFERROR(INDEX('Master data'!$B$2:$CL$999,MATCH($B445,'Master data'!$A$2:$A$999,0),MATCH(P$1,'Master data'!$B$1:$CL$1,0)),"")</f>
        <v>2495000</v>
      </c>
      <c r="Q445" s="5">
        <f>IFERROR(INDEX('Master data'!$B$2:$CL$999,MATCH($B445,'Master data'!$A$2:$A$999,0),MATCH(Q$1,'Master data'!$B$1:$CL$1,0)),"")</f>
        <v>2495000</v>
      </c>
    </row>
    <row r="446" spans="1:17" x14ac:dyDescent="0.3">
      <c r="A446">
        <f t="shared" si="6"/>
        <v>444</v>
      </c>
      <c r="B446" t="str">
        <f>IF('Master data'!A446="","",'Master data'!A446)</f>
        <v>Ferhan Hasani</v>
      </c>
      <c r="C446" t="str">
        <f>IFERROR(INDEX('Master data'!$B$2:$CL$999,MATCH($B446,'Master data'!$A$2:$A$999,0),MATCH(C$1,'Master data'!$B$1:$CL$1,0)),"")</f>
        <v>North Macedonia</v>
      </c>
      <c r="D446" t="str">
        <f>IFERROR(INDEX('Master data'!$B$2:$CL$999,MATCH($B446,'Master data'!$A$2:$A$999,0),MATCH(D$1,'Master data'!$B$1:$CL$1,0)),"")</f>
        <v>Midfield</v>
      </c>
      <c r="E446" s="5">
        <f>IFERROR(INDEX('Master data'!$B$2:$CL$999,MATCH($B446,'Master data'!$A$2:$A$999,0),MATCH(E$1,'Master data'!$B$1:$CL$1,0)),"")</f>
        <v>1995000</v>
      </c>
      <c r="F446" s="7">
        <f>IFERROR(INDEX('Master data'!$B$2:$CL$999,MATCH($B446,'Master data'!$A$2:$A$999,0),MATCH(F$1,'Master data'!$B$1:$CL$1,0)),"")</f>
        <v>-5000</v>
      </c>
      <c r="G446" s="7">
        <f>IFERROR(INDEX('Master data'!$B$2:$CL$999,MATCH($B446,'Master data'!$A$2:$A$999,0),MATCH(G$1,'Master data'!$B$1:$CL$1,0)),"")</f>
        <v>-5000</v>
      </c>
      <c r="H446" s="7">
        <f>IFERROR(INDEX('Master data'!$B$2:$CL$999,MATCH($B446,'Master data'!$A$2:$A$999,0),MATCH(H$1,'Master data'!$B$1:$CL$1,0)),"")</f>
        <v>0</v>
      </c>
      <c r="I446" s="7">
        <f>IFERROR(INDEX('Master data'!$B$2:$CL$999,MATCH($B446,'Master data'!$A$2:$A$999,0),MATCH(I$1,'Master data'!$B$1:$CL$1,0)),"")</f>
        <v>-5000</v>
      </c>
      <c r="J446" s="7">
        <f>IFERROR(INDEX('Master data'!$B$2:$CL$999,MATCH($B446,'Master data'!$A$2:$A$999,0),MATCH(J$1,'Master data'!$B$1:$CL$1,0)),"")</f>
        <v>-5000</v>
      </c>
      <c r="K446" s="7">
        <f>IFERROR(INDEX('Master data'!$B$2:$CL$999,MATCH($B446,'Master data'!$A$2:$A$999,0),MATCH(K$1,'Master data'!$B$1:$CL$1,0)),"")</f>
        <v>0</v>
      </c>
      <c r="L446" s="7">
        <f>IFERROR(INDEX('Master data'!$B$2:$CL$999,MATCH($B446,'Master data'!$A$2:$A$999,0),MATCH(L$1,'Master data'!$B$1:$CL$1,0)),"")</f>
        <v>0</v>
      </c>
      <c r="M446" s="5">
        <f>IFERROR(INDEX('Master data'!$B$2:$CL$999,MATCH($B446,'Master data'!$A$2:$A$999,0),MATCH(M$1,'Master data'!$B$1:$CL$1,0)),"")</f>
        <v>-10802.469135802468</v>
      </c>
      <c r="N446" s="28">
        <f>IFERROR(INDEX('Master data'!$B$2:$CL$999,MATCH($B446,'Master data'!$A$2:$A$999,0),MATCH(N$1,'Master data'!$B$1:$CL$1,0)),"")</f>
        <v>-5.0000000000000001E-3</v>
      </c>
      <c r="O446" s="7">
        <f>IFERROR(INDEX('Master data'!$B$2:$CL$999,MATCH($B446,'Master data'!$A$2:$A$999,0),MATCH(O$1,'Master data'!$B$1:$CL$1,0)),"")</f>
        <v>0</v>
      </c>
      <c r="P446" s="5">
        <f>IFERROR(INDEX('Master data'!$B$2:$CL$999,MATCH($B446,'Master data'!$A$2:$A$999,0),MATCH(P$1,'Master data'!$B$1:$CL$1,0)),"")</f>
        <v>1995000</v>
      </c>
      <c r="Q446" s="5">
        <f>IFERROR(INDEX('Master data'!$B$2:$CL$999,MATCH($B446,'Master data'!$A$2:$A$999,0),MATCH(Q$1,'Master data'!$B$1:$CL$1,0)),"")</f>
        <v>1995000</v>
      </c>
    </row>
    <row r="447" spans="1:17" x14ac:dyDescent="0.3">
      <c r="A447">
        <f t="shared" si="6"/>
        <v>445</v>
      </c>
      <c r="B447" t="str">
        <f>IF('Master data'!A447="","",'Master data'!A447)</f>
        <v>Tihomir Kostadinov</v>
      </c>
      <c r="C447" t="str">
        <f>IFERROR(INDEX('Master data'!$B$2:$CL$999,MATCH($B447,'Master data'!$A$2:$A$999,0),MATCH(C$1,'Master data'!$B$1:$CL$1,0)),"")</f>
        <v>North Macedonia</v>
      </c>
      <c r="D447" t="str">
        <f>IFERROR(INDEX('Master data'!$B$2:$CL$999,MATCH($B447,'Master data'!$A$2:$A$999,0),MATCH(D$1,'Master data'!$B$1:$CL$1,0)),"")</f>
        <v>Midfield</v>
      </c>
      <c r="E447" s="5">
        <f>IFERROR(INDEX('Master data'!$B$2:$CL$999,MATCH($B447,'Master data'!$A$2:$A$999,0),MATCH(E$1,'Master data'!$B$1:$CL$1,0)),"")</f>
        <v>1976000</v>
      </c>
      <c r="F447" s="7">
        <f>IFERROR(INDEX('Master data'!$B$2:$CL$999,MATCH($B447,'Master data'!$A$2:$A$999,0),MATCH(F$1,'Master data'!$B$1:$CL$1,0)),"")</f>
        <v>-5000</v>
      </c>
      <c r="G447" s="7">
        <f>IFERROR(INDEX('Master data'!$B$2:$CL$999,MATCH($B447,'Master data'!$A$2:$A$999,0),MATCH(G$1,'Master data'!$B$1:$CL$1,0)),"")</f>
        <v>-5000</v>
      </c>
      <c r="H447" s="7">
        <f>IFERROR(INDEX('Master data'!$B$2:$CL$999,MATCH($B447,'Master data'!$A$2:$A$999,0),MATCH(H$1,'Master data'!$B$1:$CL$1,0)),"")</f>
        <v>0</v>
      </c>
      <c r="I447" s="7">
        <f>IFERROR(INDEX('Master data'!$B$2:$CL$999,MATCH($B447,'Master data'!$A$2:$A$999,0),MATCH(I$1,'Master data'!$B$1:$CL$1,0)),"")</f>
        <v>-5000</v>
      </c>
      <c r="J447" s="7">
        <f>IFERROR(INDEX('Master data'!$B$2:$CL$999,MATCH($B447,'Master data'!$A$2:$A$999,0),MATCH(J$1,'Master data'!$B$1:$CL$1,0)),"")</f>
        <v>-5000</v>
      </c>
      <c r="K447" s="7">
        <f>IFERROR(INDEX('Master data'!$B$2:$CL$999,MATCH($B447,'Master data'!$A$2:$A$999,0),MATCH(K$1,'Master data'!$B$1:$CL$1,0)),"")</f>
        <v>0</v>
      </c>
      <c r="L447" s="7">
        <f>IFERROR(INDEX('Master data'!$B$2:$CL$999,MATCH($B447,'Master data'!$A$2:$A$999,0),MATCH(L$1,'Master data'!$B$1:$CL$1,0)),"")</f>
        <v>0</v>
      </c>
      <c r="M447" s="5">
        <f>IFERROR(INDEX('Master data'!$B$2:$CL$999,MATCH($B447,'Master data'!$A$2:$A$999,0),MATCH(M$1,'Master data'!$B$1:$CL$1,0)),"")</f>
        <v>-10802.469135802468</v>
      </c>
      <c r="N447" s="28">
        <f>IFERROR(INDEX('Master data'!$B$2:$CL$999,MATCH($B447,'Master data'!$A$2:$A$999,0),MATCH(N$1,'Master data'!$B$1:$CL$1,0)),"")</f>
        <v>-5.0000000000000001E-3</v>
      </c>
      <c r="O447" s="7">
        <f>IFERROR(INDEX('Master data'!$B$2:$CL$999,MATCH($B447,'Master data'!$A$2:$A$999,0),MATCH(O$1,'Master data'!$B$1:$CL$1,0)),"")</f>
        <v>0</v>
      </c>
      <c r="P447" s="5">
        <f>IFERROR(INDEX('Master data'!$B$2:$CL$999,MATCH($B447,'Master data'!$A$2:$A$999,0),MATCH(P$1,'Master data'!$B$1:$CL$1,0)),"")</f>
        <v>1976000</v>
      </c>
      <c r="Q447" s="5">
        <f>IFERROR(INDEX('Master data'!$B$2:$CL$999,MATCH($B447,'Master data'!$A$2:$A$999,0),MATCH(Q$1,'Master data'!$B$1:$CL$1,0)),"")</f>
        <v>1976000</v>
      </c>
    </row>
    <row r="448" spans="1:17" x14ac:dyDescent="0.3">
      <c r="A448">
        <f t="shared" si="6"/>
        <v>446</v>
      </c>
      <c r="B448" t="str">
        <f>IF('Master data'!A448="","",'Master data'!A448)</f>
        <v>Vlatko Stojanovski</v>
      </c>
      <c r="C448" t="str">
        <f>IFERROR(INDEX('Master data'!$B$2:$CL$999,MATCH($B448,'Master data'!$A$2:$A$999,0),MATCH(C$1,'Master data'!$B$1:$CL$1,0)),"")</f>
        <v>North Macedonia</v>
      </c>
      <c r="D448" t="str">
        <f>IFERROR(INDEX('Master data'!$B$2:$CL$999,MATCH($B448,'Master data'!$A$2:$A$999,0),MATCH(D$1,'Master data'!$B$1:$CL$1,0)),"")</f>
        <v>Striker</v>
      </c>
      <c r="E448" s="5">
        <f>IFERROR(INDEX('Master data'!$B$2:$CL$999,MATCH($B448,'Master data'!$A$2:$A$999,0),MATCH(E$1,'Master data'!$B$1:$CL$1,0)),"")</f>
        <v>1995000</v>
      </c>
      <c r="F448" s="7">
        <f>IFERROR(INDEX('Master data'!$B$2:$CL$999,MATCH($B448,'Master data'!$A$2:$A$999,0),MATCH(F$1,'Master data'!$B$1:$CL$1,0)),"")</f>
        <v>-5000</v>
      </c>
      <c r="G448" s="7">
        <f>IFERROR(INDEX('Master data'!$B$2:$CL$999,MATCH($B448,'Master data'!$A$2:$A$999,0),MATCH(G$1,'Master data'!$B$1:$CL$1,0)),"")</f>
        <v>-5000</v>
      </c>
      <c r="H448" s="7">
        <f>IFERROR(INDEX('Master data'!$B$2:$CL$999,MATCH($B448,'Master data'!$A$2:$A$999,0),MATCH(H$1,'Master data'!$B$1:$CL$1,0)),"")</f>
        <v>0</v>
      </c>
      <c r="I448" s="7">
        <f>IFERROR(INDEX('Master data'!$B$2:$CL$999,MATCH($B448,'Master data'!$A$2:$A$999,0),MATCH(I$1,'Master data'!$B$1:$CL$1,0)),"")</f>
        <v>-5000</v>
      </c>
      <c r="J448" s="7">
        <f>IFERROR(INDEX('Master data'!$B$2:$CL$999,MATCH($B448,'Master data'!$A$2:$A$999,0),MATCH(J$1,'Master data'!$B$1:$CL$1,0)),"")</f>
        <v>-5000</v>
      </c>
      <c r="K448" s="7">
        <f>IFERROR(INDEX('Master data'!$B$2:$CL$999,MATCH($B448,'Master data'!$A$2:$A$999,0),MATCH(K$1,'Master data'!$B$1:$CL$1,0)),"")</f>
        <v>0</v>
      </c>
      <c r="L448" s="7">
        <f>IFERROR(INDEX('Master data'!$B$2:$CL$999,MATCH($B448,'Master data'!$A$2:$A$999,0),MATCH(L$1,'Master data'!$B$1:$CL$1,0)),"")</f>
        <v>0</v>
      </c>
      <c r="M448" s="5">
        <f>IFERROR(INDEX('Master data'!$B$2:$CL$999,MATCH($B448,'Master data'!$A$2:$A$999,0),MATCH(M$1,'Master data'!$B$1:$CL$1,0)),"")</f>
        <v>-10802.469135802468</v>
      </c>
      <c r="N448" s="28">
        <f>IFERROR(INDEX('Master data'!$B$2:$CL$999,MATCH($B448,'Master data'!$A$2:$A$999,0),MATCH(N$1,'Master data'!$B$1:$CL$1,0)),"")</f>
        <v>-5.0000000000000001E-3</v>
      </c>
      <c r="O448" s="7">
        <f>IFERROR(INDEX('Master data'!$B$2:$CL$999,MATCH($B448,'Master data'!$A$2:$A$999,0),MATCH(O$1,'Master data'!$B$1:$CL$1,0)),"")</f>
        <v>0</v>
      </c>
      <c r="P448" s="5">
        <f>IFERROR(INDEX('Master data'!$B$2:$CL$999,MATCH($B448,'Master data'!$A$2:$A$999,0),MATCH(P$1,'Master data'!$B$1:$CL$1,0)),"")</f>
        <v>1995000</v>
      </c>
      <c r="Q448" s="5">
        <f>IFERROR(INDEX('Master data'!$B$2:$CL$999,MATCH($B448,'Master data'!$A$2:$A$999,0),MATCH(Q$1,'Master data'!$B$1:$CL$1,0)),"")</f>
        <v>1995000</v>
      </c>
    </row>
    <row r="449" spans="1:17" x14ac:dyDescent="0.3">
      <c r="A449">
        <f t="shared" si="6"/>
        <v>447</v>
      </c>
      <c r="B449" t="str">
        <f>IF('Master data'!A449="","",'Master data'!A449)</f>
        <v>Gregor Kobel</v>
      </c>
      <c r="C449" t="str">
        <f>IFERROR(INDEX('Master data'!$B$2:$CL$999,MATCH($B449,'Master data'!$A$2:$A$999,0),MATCH(C$1,'Master data'!$B$1:$CL$1,0)),"")</f>
        <v>Switzerland</v>
      </c>
      <c r="D449" t="str">
        <f>IFERROR(INDEX('Master data'!$B$2:$CL$999,MATCH($B449,'Master data'!$A$2:$A$999,0),MATCH(D$1,'Master data'!$B$1:$CL$1,0)),"")</f>
        <v>Goalkeeper</v>
      </c>
      <c r="E449" s="5">
        <f>IFERROR(INDEX('Master data'!$B$2:$CL$999,MATCH($B449,'Master data'!$A$2:$A$999,0),MATCH(E$1,'Master data'!$B$1:$CL$1,0)),"")</f>
        <v>10000000</v>
      </c>
      <c r="F449" s="7">
        <f>IFERROR(INDEX('Master data'!$B$2:$CL$999,MATCH($B449,'Master data'!$A$2:$A$999,0),MATCH(F$1,'Master data'!$B$1:$CL$1,0)),"")</f>
        <v>24454.983381141887</v>
      </c>
      <c r="G449" s="7">
        <f>IFERROR(INDEX('Master data'!$B$2:$CL$999,MATCH($B449,'Master data'!$A$2:$A$999,0),MATCH(G$1,'Master data'!$B$1:$CL$1,0)),"")</f>
        <v>29071.969617219554</v>
      </c>
      <c r="H449" s="7">
        <f>IFERROR(INDEX('Master data'!$B$2:$CL$999,MATCH($B449,'Master data'!$A$2:$A$999,0),MATCH(H$1,'Master data'!$B$1:$CL$1,0)),"")</f>
        <v>0</v>
      </c>
      <c r="I449" s="7">
        <f>IFERROR(INDEX('Master data'!$B$2:$CL$999,MATCH($B449,'Master data'!$A$2:$A$999,0),MATCH(I$1,'Master data'!$B$1:$CL$1,0)),"")</f>
        <v>-5000</v>
      </c>
      <c r="J449" s="7">
        <f>IFERROR(INDEX('Master data'!$B$2:$CL$999,MATCH($B449,'Master data'!$A$2:$A$999,0),MATCH(J$1,'Master data'!$B$1:$CL$1,0)),"")</f>
        <v>-5000</v>
      </c>
      <c r="K449" s="7">
        <f>IFERROR(INDEX('Master data'!$B$2:$CL$999,MATCH($B449,'Master data'!$A$2:$A$999,0),MATCH(K$1,'Master data'!$B$1:$CL$1,0)),"")</f>
        <v>0</v>
      </c>
      <c r="L449" s="7">
        <f>IFERROR(INDEX('Master data'!$B$2:$CL$999,MATCH($B449,'Master data'!$A$2:$A$999,0),MATCH(L$1,'Master data'!$B$1:$CL$1,0)),"")</f>
        <v>0</v>
      </c>
      <c r="M449" s="5">
        <f>IFERROR(INDEX('Master data'!$B$2:$CL$999,MATCH($B449,'Master data'!$A$2:$A$999,0),MATCH(M$1,'Master data'!$B$1:$CL$1,0)),"")</f>
        <v>41367.16065681912</v>
      </c>
      <c r="N449" s="28">
        <f>IFERROR(INDEX('Master data'!$B$2:$CL$999,MATCH($B449,'Master data'!$A$2:$A$999,0),MATCH(N$1,'Master data'!$B$1:$CL$1,0)),"")</f>
        <v>4.0000000000000001E-3</v>
      </c>
      <c r="O449" s="7">
        <f>IFERROR(INDEX('Master data'!$B$2:$CL$999,MATCH($B449,'Master data'!$A$2:$A$999,0),MATCH(O$1,'Master data'!$B$1:$CL$1,0)),"")</f>
        <v>0</v>
      </c>
      <c r="P449" s="5">
        <f>IFERROR(INDEX('Master data'!$B$2:$CL$999,MATCH($B449,'Master data'!$A$2:$A$999,0),MATCH(P$1,'Master data'!$B$1:$CL$1,0)),"")</f>
        <v>10000000</v>
      </c>
      <c r="Q449" s="5">
        <f>IFERROR(INDEX('Master data'!$B$2:$CL$999,MATCH($B449,'Master data'!$A$2:$A$999,0),MATCH(Q$1,'Master data'!$B$1:$CL$1,0)),"")</f>
        <v>10000000</v>
      </c>
    </row>
    <row r="450" spans="1:17" x14ac:dyDescent="0.3">
      <c r="A450">
        <f t="shared" si="6"/>
        <v>448</v>
      </c>
      <c r="B450" t="str">
        <f>IF('Master data'!A450="","",'Master data'!A450)</f>
        <v>Yvon Mvogo</v>
      </c>
      <c r="C450" t="str">
        <f>IFERROR(INDEX('Master data'!$B$2:$CL$999,MATCH($B450,'Master data'!$A$2:$A$999,0),MATCH(C$1,'Master data'!$B$1:$CL$1,0)),"")</f>
        <v>Switzerland</v>
      </c>
      <c r="D450" t="str">
        <f>IFERROR(INDEX('Master data'!$B$2:$CL$999,MATCH($B450,'Master data'!$A$2:$A$999,0),MATCH(D$1,'Master data'!$B$1:$CL$1,0)),"")</f>
        <v>Goalkeeper</v>
      </c>
      <c r="E450" s="5">
        <f>IFERROR(INDEX('Master data'!$B$2:$CL$999,MATCH($B450,'Master data'!$A$2:$A$999,0),MATCH(E$1,'Master data'!$B$1:$CL$1,0)),"")</f>
        <v>3495000</v>
      </c>
      <c r="F450" s="7">
        <f>IFERROR(INDEX('Master data'!$B$2:$CL$999,MATCH($B450,'Master data'!$A$2:$A$999,0),MATCH(F$1,'Master data'!$B$1:$CL$1,0)),"")</f>
        <v>24454.983381141887</v>
      </c>
      <c r="G450" s="7">
        <f>IFERROR(INDEX('Master data'!$B$2:$CL$999,MATCH($B450,'Master data'!$A$2:$A$999,0),MATCH(G$1,'Master data'!$B$1:$CL$1,0)),"")</f>
        <v>29071.969617219554</v>
      </c>
      <c r="H450" s="7">
        <f>IFERROR(INDEX('Master data'!$B$2:$CL$999,MATCH($B450,'Master data'!$A$2:$A$999,0),MATCH(H$1,'Master data'!$B$1:$CL$1,0)),"")</f>
        <v>0</v>
      </c>
      <c r="I450" s="7">
        <f>IFERROR(INDEX('Master data'!$B$2:$CL$999,MATCH($B450,'Master data'!$A$2:$A$999,0),MATCH(I$1,'Master data'!$B$1:$CL$1,0)),"")</f>
        <v>1459.2271301175169</v>
      </c>
      <c r="J450" s="7">
        <f>IFERROR(INDEX('Master data'!$B$2:$CL$999,MATCH($B450,'Master data'!$A$2:$A$999,0),MATCH(J$1,'Master data'!$B$1:$CL$1,0)),"")</f>
        <v>-5000</v>
      </c>
      <c r="K450" s="7">
        <f>IFERROR(INDEX('Master data'!$B$2:$CL$999,MATCH($B450,'Master data'!$A$2:$A$999,0),MATCH(K$1,'Master data'!$B$1:$CL$1,0)),"")</f>
        <v>0</v>
      </c>
      <c r="L450" s="7">
        <f>IFERROR(INDEX('Master data'!$B$2:$CL$999,MATCH($B450,'Master data'!$A$2:$A$999,0),MATCH(L$1,'Master data'!$B$1:$CL$1,0)),"")</f>
        <v>0</v>
      </c>
      <c r="M450" s="5">
        <f>IFERROR(INDEX('Master data'!$B$2:$CL$999,MATCH($B450,'Master data'!$A$2:$A$999,0),MATCH(M$1,'Master data'!$B$1:$CL$1,0)),"")</f>
        <v>43281.005732409496</v>
      </c>
      <c r="N450" s="28">
        <f>IFERROR(INDEX('Master data'!$B$2:$CL$999,MATCH($B450,'Master data'!$A$2:$A$999,0),MATCH(N$1,'Master data'!$B$1:$CL$1,0)),"")</f>
        <v>1.2E-2</v>
      </c>
      <c r="O450" s="7">
        <f>IFERROR(INDEX('Master data'!$B$2:$CL$999,MATCH($B450,'Master data'!$A$2:$A$999,0),MATCH(O$1,'Master data'!$B$1:$CL$1,0)),"")</f>
        <v>0</v>
      </c>
      <c r="P450" s="5">
        <f>IFERROR(INDEX('Master data'!$B$2:$CL$999,MATCH($B450,'Master data'!$A$2:$A$999,0),MATCH(P$1,'Master data'!$B$1:$CL$1,0)),"")</f>
        <v>3495000</v>
      </c>
      <c r="Q450" s="5">
        <f>IFERROR(INDEX('Master data'!$B$2:$CL$999,MATCH($B450,'Master data'!$A$2:$A$999,0),MATCH(Q$1,'Master data'!$B$1:$CL$1,0)),"")</f>
        <v>3495000</v>
      </c>
    </row>
    <row r="451" spans="1:17" x14ac:dyDescent="0.3">
      <c r="A451">
        <f t="shared" ref="A451:A514" si="7">IF(B451="","",ROW()-2)</f>
        <v>449</v>
      </c>
      <c r="B451" t="str">
        <f>IF('Master data'!A451="","",'Master data'!A451)</f>
        <v>Kevin Mbabu</v>
      </c>
      <c r="C451" t="str">
        <f>IFERROR(INDEX('Master data'!$B$2:$CL$999,MATCH($B451,'Master data'!$A$2:$A$999,0),MATCH(C$1,'Master data'!$B$1:$CL$1,0)),"")</f>
        <v>Switzerland</v>
      </c>
      <c r="D451" t="str">
        <f>IFERROR(INDEX('Master data'!$B$2:$CL$999,MATCH($B451,'Master data'!$A$2:$A$999,0),MATCH(D$1,'Master data'!$B$1:$CL$1,0)),"")</f>
        <v>Defense</v>
      </c>
      <c r="E451" s="5">
        <f>IFERROR(INDEX('Master data'!$B$2:$CL$999,MATCH($B451,'Master data'!$A$2:$A$999,0),MATCH(E$1,'Master data'!$B$1:$CL$1,0)),"")</f>
        <v>2994000</v>
      </c>
      <c r="F451" s="7">
        <f>IFERROR(INDEX('Master data'!$B$2:$CL$999,MATCH($B451,'Master data'!$A$2:$A$999,0),MATCH(F$1,'Master data'!$B$1:$CL$1,0)),"")</f>
        <v>3529.3991923748126</v>
      </c>
      <c r="G451" s="7">
        <f>IFERROR(INDEX('Master data'!$B$2:$CL$999,MATCH($B451,'Master data'!$A$2:$A$999,0),MATCH(G$1,'Master data'!$B$1:$CL$1,0)),"")</f>
        <v>40789.413291110344</v>
      </c>
      <c r="H451" s="7">
        <f>IFERROR(INDEX('Master data'!$B$2:$CL$999,MATCH($B451,'Master data'!$A$2:$A$999,0),MATCH(H$1,'Master data'!$B$1:$CL$1,0)),"")</f>
        <v>0</v>
      </c>
      <c r="I451" s="7">
        <f>IFERROR(INDEX('Master data'!$B$2:$CL$999,MATCH($B451,'Master data'!$A$2:$A$999,0),MATCH(I$1,'Master data'!$B$1:$CL$1,0)),"")</f>
        <v>802.47283000656535</v>
      </c>
      <c r="J451" s="7">
        <f>IFERROR(INDEX('Master data'!$B$2:$CL$999,MATCH($B451,'Master data'!$A$2:$A$999,0),MATCH(J$1,'Master data'!$B$1:$CL$1,0)),"")</f>
        <v>-5000</v>
      </c>
      <c r="K451" s="7">
        <f>IFERROR(INDEX('Master data'!$B$2:$CL$999,MATCH($B451,'Master data'!$A$2:$A$999,0),MATCH(K$1,'Master data'!$B$1:$CL$1,0)),"")</f>
        <v>0</v>
      </c>
      <c r="L451" s="7">
        <f>IFERROR(INDEX('Master data'!$B$2:$CL$999,MATCH($B451,'Master data'!$A$2:$A$999,0),MATCH(L$1,'Master data'!$B$1:$CL$1,0)),"")</f>
        <v>0</v>
      </c>
      <c r="M451" s="5">
        <f>IFERROR(INDEX('Master data'!$B$2:$CL$999,MATCH($B451,'Master data'!$A$2:$A$999,0),MATCH(M$1,'Master data'!$B$1:$CL$1,0)),"")</f>
        <v>29972.456792870071</v>
      </c>
      <c r="N451" s="28">
        <f>IFERROR(INDEX('Master data'!$B$2:$CL$999,MATCH($B451,'Master data'!$A$2:$A$999,0),MATCH(N$1,'Master data'!$B$1:$CL$1,0)),"")</f>
        <v>0.01</v>
      </c>
      <c r="O451" s="7">
        <f>IFERROR(INDEX('Master data'!$B$2:$CL$999,MATCH($B451,'Master data'!$A$2:$A$999,0),MATCH(O$1,'Master data'!$B$1:$CL$1,0)),"")</f>
        <v>0</v>
      </c>
      <c r="P451" s="5">
        <f>IFERROR(INDEX('Master data'!$B$2:$CL$999,MATCH($B451,'Master data'!$A$2:$A$999,0),MATCH(P$1,'Master data'!$B$1:$CL$1,0)),"")</f>
        <v>2994000</v>
      </c>
      <c r="Q451" s="5">
        <f>IFERROR(INDEX('Master data'!$B$2:$CL$999,MATCH($B451,'Master data'!$A$2:$A$999,0),MATCH(Q$1,'Master data'!$B$1:$CL$1,0)),"")</f>
        <v>2994000</v>
      </c>
    </row>
    <row r="452" spans="1:17" x14ac:dyDescent="0.3">
      <c r="A452">
        <f t="shared" si="7"/>
        <v>450</v>
      </c>
      <c r="B452" t="str">
        <f>IF('Master data'!A452="","",'Master data'!A452)</f>
        <v>Silvan Widmer</v>
      </c>
      <c r="C452" t="str">
        <f>IFERROR(INDEX('Master data'!$B$2:$CL$999,MATCH($B452,'Master data'!$A$2:$A$999,0),MATCH(C$1,'Master data'!$B$1:$CL$1,0)),"")</f>
        <v>Switzerland</v>
      </c>
      <c r="D452" t="str">
        <f>IFERROR(INDEX('Master data'!$B$2:$CL$999,MATCH($B452,'Master data'!$A$2:$A$999,0),MATCH(D$1,'Master data'!$B$1:$CL$1,0)),"")</f>
        <v>Defense</v>
      </c>
      <c r="E452" s="5">
        <f>IFERROR(INDEX('Master data'!$B$2:$CL$999,MATCH($B452,'Master data'!$A$2:$A$999,0),MATCH(E$1,'Master data'!$B$1:$CL$1,0)),"")</f>
        <v>2495000</v>
      </c>
      <c r="F452" s="7">
        <f>IFERROR(INDEX('Master data'!$B$2:$CL$999,MATCH($B452,'Master data'!$A$2:$A$999,0),MATCH(F$1,'Master data'!$B$1:$CL$1,0)),"")</f>
        <v>4417.7215189873405</v>
      </c>
      <c r="G452" s="7">
        <f>IFERROR(INDEX('Master data'!$B$2:$CL$999,MATCH($B452,'Master data'!$A$2:$A$999,0),MATCH(G$1,'Master data'!$B$1:$CL$1,0)),"")</f>
        <v>10575.221238938057</v>
      </c>
      <c r="H452" s="7">
        <f>IFERROR(INDEX('Master data'!$B$2:$CL$999,MATCH($B452,'Master data'!$A$2:$A$999,0),MATCH(H$1,'Master data'!$B$1:$CL$1,0)),"")</f>
        <v>0</v>
      </c>
      <c r="I452" s="7">
        <f>IFERROR(INDEX('Master data'!$B$2:$CL$999,MATCH($B452,'Master data'!$A$2:$A$999,0),MATCH(I$1,'Master data'!$B$1:$CL$1,0)),"")</f>
        <v>-5000</v>
      </c>
      <c r="J452" s="7">
        <f>IFERROR(INDEX('Master data'!$B$2:$CL$999,MATCH($B452,'Master data'!$A$2:$A$999,0),MATCH(J$1,'Master data'!$B$1:$CL$1,0)),"")</f>
        <v>-5000</v>
      </c>
      <c r="K452" s="7">
        <f>IFERROR(INDEX('Master data'!$B$2:$CL$999,MATCH($B452,'Master data'!$A$2:$A$999,0),MATCH(K$1,'Master data'!$B$1:$CL$1,0)),"")</f>
        <v>0</v>
      </c>
      <c r="L452" s="7">
        <f>IFERROR(INDEX('Master data'!$B$2:$CL$999,MATCH($B452,'Master data'!$A$2:$A$999,0),MATCH(L$1,'Master data'!$B$1:$CL$1,0)),"")</f>
        <v>0</v>
      </c>
      <c r="M452" s="5">
        <f>IFERROR(INDEX('Master data'!$B$2:$CL$999,MATCH($B452,'Master data'!$A$2:$A$999,0),MATCH(M$1,'Master data'!$B$1:$CL$1,0)),"")</f>
        <v>8998.7332091435746</v>
      </c>
      <c r="N452" s="28">
        <f>IFERROR(INDEX('Master data'!$B$2:$CL$999,MATCH($B452,'Master data'!$A$2:$A$999,0),MATCH(N$1,'Master data'!$B$1:$CL$1,0)),"")</f>
        <v>4.0000000000000001E-3</v>
      </c>
      <c r="O452" s="7">
        <f>IFERROR(INDEX('Master data'!$B$2:$CL$999,MATCH($B452,'Master data'!$A$2:$A$999,0),MATCH(O$1,'Master data'!$B$1:$CL$1,0)),"")</f>
        <v>0</v>
      </c>
      <c r="P452" s="5">
        <f>IFERROR(INDEX('Master data'!$B$2:$CL$999,MATCH($B452,'Master data'!$A$2:$A$999,0),MATCH(P$1,'Master data'!$B$1:$CL$1,0)),"")</f>
        <v>2495000</v>
      </c>
      <c r="Q452" s="5">
        <f>IFERROR(INDEX('Master data'!$B$2:$CL$999,MATCH($B452,'Master data'!$A$2:$A$999,0),MATCH(Q$1,'Master data'!$B$1:$CL$1,0)),"")</f>
        <v>2495000</v>
      </c>
    </row>
    <row r="453" spans="1:17" x14ac:dyDescent="0.3">
      <c r="A453">
        <f t="shared" si="7"/>
        <v>451</v>
      </c>
      <c r="B453" t="str">
        <f>IF('Master data'!A453="","",'Master data'!A453)</f>
        <v>Jordan Lotomba</v>
      </c>
      <c r="C453" t="str">
        <f>IFERROR(INDEX('Master data'!$B$2:$CL$999,MATCH($B453,'Master data'!$A$2:$A$999,0),MATCH(C$1,'Master data'!$B$1:$CL$1,0)),"")</f>
        <v>Switzerland</v>
      </c>
      <c r="D453" t="str">
        <f>IFERROR(INDEX('Master data'!$B$2:$CL$999,MATCH($B453,'Master data'!$A$2:$A$999,0),MATCH(D$1,'Master data'!$B$1:$CL$1,0)),"")</f>
        <v>Defense</v>
      </c>
      <c r="E453" s="5">
        <f>IFERROR(INDEX('Master data'!$B$2:$CL$999,MATCH($B453,'Master data'!$A$2:$A$999,0),MATCH(E$1,'Master data'!$B$1:$CL$1,0)),"")</f>
        <v>1995000</v>
      </c>
      <c r="F453" s="7">
        <f>IFERROR(INDEX('Master data'!$B$2:$CL$999,MATCH($B453,'Master data'!$A$2:$A$999,0),MATCH(F$1,'Master data'!$B$1:$CL$1,0)),"")</f>
        <v>4417.7215189873405</v>
      </c>
      <c r="G453" s="7">
        <f>IFERROR(INDEX('Master data'!$B$2:$CL$999,MATCH($B453,'Master data'!$A$2:$A$999,0),MATCH(G$1,'Master data'!$B$1:$CL$1,0)),"")</f>
        <v>10575.221238938057</v>
      </c>
      <c r="H453" s="7">
        <f>IFERROR(INDEX('Master data'!$B$2:$CL$999,MATCH($B453,'Master data'!$A$2:$A$999,0),MATCH(H$1,'Master data'!$B$1:$CL$1,0)),"")</f>
        <v>0</v>
      </c>
      <c r="I453" s="7">
        <f>IFERROR(INDEX('Master data'!$B$2:$CL$999,MATCH($B453,'Master data'!$A$2:$A$999,0),MATCH(I$1,'Master data'!$B$1:$CL$1,0)),"")</f>
        <v>-3703.8432364096061</v>
      </c>
      <c r="J453" s="7">
        <f>IFERROR(INDEX('Master data'!$B$2:$CL$999,MATCH($B453,'Master data'!$A$2:$A$999,0),MATCH(J$1,'Master data'!$B$1:$CL$1,0)),"")</f>
        <v>-5000</v>
      </c>
      <c r="K453" s="7">
        <f>IFERROR(INDEX('Master data'!$B$2:$CL$999,MATCH($B453,'Master data'!$A$2:$A$999,0),MATCH(K$1,'Master data'!$B$1:$CL$1,0)),"")</f>
        <v>0</v>
      </c>
      <c r="L453" s="7">
        <f>IFERROR(INDEX('Master data'!$B$2:$CL$999,MATCH($B453,'Master data'!$A$2:$A$999,0),MATCH(L$1,'Master data'!$B$1:$CL$1,0)),"")</f>
        <v>0</v>
      </c>
      <c r="M453" s="5">
        <f>IFERROR(INDEX('Master data'!$B$2:$CL$999,MATCH($B453,'Master data'!$A$2:$A$999,0),MATCH(M$1,'Master data'!$B$1:$CL$1,0)),"")</f>
        <v>9382.779657614803</v>
      </c>
      <c r="N453" s="28">
        <f>IFERROR(INDEX('Master data'!$B$2:$CL$999,MATCH($B453,'Master data'!$A$2:$A$999,0),MATCH(N$1,'Master data'!$B$1:$CL$1,0)),"")</f>
        <v>5.0000000000000001E-3</v>
      </c>
      <c r="O453" s="7">
        <f>IFERROR(INDEX('Master data'!$B$2:$CL$999,MATCH($B453,'Master data'!$A$2:$A$999,0),MATCH(O$1,'Master data'!$B$1:$CL$1,0)),"")</f>
        <v>0</v>
      </c>
      <c r="P453" s="5">
        <f>IFERROR(INDEX('Master data'!$B$2:$CL$999,MATCH($B453,'Master data'!$A$2:$A$999,0),MATCH(P$1,'Master data'!$B$1:$CL$1,0)),"")</f>
        <v>1995000</v>
      </c>
      <c r="Q453" s="5">
        <f>IFERROR(INDEX('Master data'!$B$2:$CL$999,MATCH($B453,'Master data'!$A$2:$A$999,0),MATCH(Q$1,'Master data'!$B$1:$CL$1,0)),"")</f>
        <v>1995000</v>
      </c>
    </row>
    <row r="454" spans="1:17" x14ac:dyDescent="0.3">
      <c r="A454">
        <f t="shared" si="7"/>
        <v>452</v>
      </c>
      <c r="B454" t="str">
        <f>IF('Master data'!A454="","",'Master data'!A454)</f>
        <v>Eray Cömert</v>
      </c>
      <c r="C454" t="str">
        <f>IFERROR(INDEX('Master data'!$B$2:$CL$999,MATCH($B454,'Master data'!$A$2:$A$999,0),MATCH(C$1,'Master data'!$B$1:$CL$1,0)),"")</f>
        <v>Switzerland</v>
      </c>
      <c r="D454" t="str">
        <f>IFERROR(INDEX('Master data'!$B$2:$CL$999,MATCH($B454,'Master data'!$A$2:$A$999,0),MATCH(D$1,'Master data'!$B$1:$CL$1,0)),"")</f>
        <v>Defense</v>
      </c>
      <c r="E454" s="5">
        <f>IFERROR(INDEX('Master data'!$B$2:$CL$999,MATCH($B454,'Master data'!$A$2:$A$999,0),MATCH(E$1,'Master data'!$B$1:$CL$1,0)),"")</f>
        <v>1995000</v>
      </c>
      <c r="F454" s="7">
        <f>IFERROR(INDEX('Master data'!$B$2:$CL$999,MATCH($B454,'Master data'!$A$2:$A$999,0),MATCH(F$1,'Master data'!$B$1:$CL$1,0)),"")</f>
        <v>4417.7215189873405</v>
      </c>
      <c r="G454" s="7">
        <f>IFERROR(INDEX('Master data'!$B$2:$CL$999,MATCH($B454,'Master data'!$A$2:$A$999,0),MATCH(G$1,'Master data'!$B$1:$CL$1,0)),"")</f>
        <v>10575.221238938057</v>
      </c>
      <c r="H454" s="7">
        <f>IFERROR(INDEX('Master data'!$B$2:$CL$999,MATCH($B454,'Master data'!$A$2:$A$999,0),MATCH(H$1,'Master data'!$B$1:$CL$1,0)),"")</f>
        <v>0</v>
      </c>
      <c r="I454" s="7">
        <f>IFERROR(INDEX('Master data'!$B$2:$CL$999,MATCH($B454,'Master data'!$A$2:$A$999,0),MATCH(I$1,'Master data'!$B$1:$CL$1,0)),"")</f>
        <v>-3703.8432364096061</v>
      </c>
      <c r="J454" s="7">
        <f>IFERROR(INDEX('Master data'!$B$2:$CL$999,MATCH($B454,'Master data'!$A$2:$A$999,0),MATCH(J$1,'Master data'!$B$1:$CL$1,0)),"")</f>
        <v>-5000</v>
      </c>
      <c r="K454" s="7">
        <f>IFERROR(INDEX('Master data'!$B$2:$CL$999,MATCH($B454,'Master data'!$A$2:$A$999,0),MATCH(K$1,'Master data'!$B$1:$CL$1,0)),"")</f>
        <v>0</v>
      </c>
      <c r="L454" s="7">
        <f>IFERROR(INDEX('Master data'!$B$2:$CL$999,MATCH($B454,'Master data'!$A$2:$A$999,0),MATCH(L$1,'Master data'!$B$1:$CL$1,0)),"")</f>
        <v>0</v>
      </c>
      <c r="M454" s="5">
        <f>IFERROR(INDEX('Master data'!$B$2:$CL$999,MATCH($B454,'Master data'!$A$2:$A$999,0),MATCH(M$1,'Master data'!$B$1:$CL$1,0)),"")</f>
        <v>9382.779657614803</v>
      </c>
      <c r="N454" s="28">
        <f>IFERROR(INDEX('Master data'!$B$2:$CL$999,MATCH($B454,'Master data'!$A$2:$A$999,0),MATCH(N$1,'Master data'!$B$1:$CL$1,0)),"")</f>
        <v>5.0000000000000001E-3</v>
      </c>
      <c r="O454" s="7">
        <f>IFERROR(INDEX('Master data'!$B$2:$CL$999,MATCH($B454,'Master data'!$A$2:$A$999,0),MATCH(O$1,'Master data'!$B$1:$CL$1,0)),"")</f>
        <v>0</v>
      </c>
      <c r="P454" s="5">
        <f>IFERROR(INDEX('Master data'!$B$2:$CL$999,MATCH($B454,'Master data'!$A$2:$A$999,0),MATCH(P$1,'Master data'!$B$1:$CL$1,0)),"")</f>
        <v>1995000</v>
      </c>
      <c r="Q454" s="5">
        <f>IFERROR(INDEX('Master data'!$B$2:$CL$999,MATCH($B454,'Master data'!$A$2:$A$999,0),MATCH(Q$1,'Master data'!$B$1:$CL$1,0)),"")</f>
        <v>1995000</v>
      </c>
    </row>
    <row r="455" spans="1:17" x14ac:dyDescent="0.3">
      <c r="A455">
        <f t="shared" si="7"/>
        <v>453</v>
      </c>
      <c r="B455" t="str">
        <f>IF('Master data'!A455="","",'Master data'!A455)</f>
        <v>Nico Elvedi</v>
      </c>
      <c r="C455" t="str">
        <f>IFERROR(INDEX('Master data'!$B$2:$CL$999,MATCH($B455,'Master data'!$A$2:$A$999,0),MATCH(C$1,'Master data'!$B$1:$CL$1,0)),"")</f>
        <v>Switzerland</v>
      </c>
      <c r="D455" t="str">
        <f>IFERROR(INDEX('Master data'!$B$2:$CL$999,MATCH($B455,'Master data'!$A$2:$A$999,0),MATCH(D$1,'Master data'!$B$1:$CL$1,0)),"")</f>
        <v>Defense</v>
      </c>
      <c r="E455" s="5">
        <f>IFERROR(INDEX('Master data'!$B$2:$CL$999,MATCH($B455,'Master data'!$A$2:$A$999,0),MATCH(E$1,'Master data'!$B$1:$CL$1,0)),"")</f>
        <v>3014000</v>
      </c>
      <c r="F455" s="7">
        <f>IFERROR(INDEX('Master data'!$B$2:$CL$999,MATCH($B455,'Master data'!$A$2:$A$999,0),MATCH(F$1,'Master data'!$B$1:$CL$1,0)),"")</f>
        <v>11451.666357835109</v>
      </c>
      <c r="G455" s="7">
        <f>IFERROR(INDEX('Master data'!$B$2:$CL$999,MATCH($B455,'Master data'!$A$2:$A$999,0),MATCH(G$1,'Master data'!$B$1:$CL$1,0)),"")</f>
        <v>50307.698102111171</v>
      </c>
      <c r="H455" s="7">
        <f>IFERROR(INDEX('Master data'!$B$2:$CL$999,MATCH($B455,'Master data'!$A$2:$A$999,0),MATCH(H$1,'Master data'!$B$1:$CL$1,0)),"")</f>
        <v>0</v>
      </c>
      <c r="I455" s="7">
        <f>IFERROR(INDEX('Master data'!$B$2:$CL$999,MATCH($B455,'Master data'!$A$2:$A$999,0),MATCH(I$1,'Master data'!$B$1:$CL$1,0)),"")</f>
        <v>5806.2718526676708</v>
      </c>
      <c r="J455" s="7">
        <f>IFERROR(INDEX('Master data'!$B$2:$CL$999,MATCH($B455,'Master data'!$A$2:$A$999,0),MATCH(J$1,'Master data'!$B$1:$CL$1,0)),"")</f>
        <v>-5000</v>
      </c>
      <c r="K455" s="7">
        <f>IFERROR(INDEX('Master data'!$B$2:$CL$999,MATCH($B455,'Master data'!$A$2:$A$999,0),MATCH(K$1,'Master data'!$B$1:$CL$1,0)),"")</f>
        <v>0</v>
      </c>
      <c r="L455" s="7">
        <f>IFERROR(INDEX('Master data'!$B$2:$CL$999,MATCH($B455,'Master data'!$A$2:$A$999,0),MATCH(L$1,'Master data'!$B$1:$CL$1,0)),"")</f>
        <v>0</v>
      </c>
      <c r="M455" s="5">
        <f>IFERROR(INDEX('Master data'!$B$2:$CL$999,MATCH($B455,'Master data'!$A$2:$A$999,0),MATCH(M$1,'Master data'!$B$1:$CL$1,0)),"")</f>
        <v>45722.854283489767</v>
      </c>
      <c r="N455" s="28">
        <f>IFERROR(INDEX('Master data'!$B$2:$CL$999,MATCH($B455,'Master data'!$A$2:$A$999,0),MATCH(N$1,'Master data'!$B$1:$CL$1,0)),"")</f>
        <v>1.4999999999999999E-2</v>
      </c>
      <c r="O455" s="7">
        <f>IFERROR(INDEX('Master data'!$B$2:$CL$999,MATCH($B455,'Master data'!$A$2:$A$999,0),MATCH(O$1,'Master data'!$B$1:$CL$1,0)),"")</f>
        <v>0</v>
      </c>
      <c r="P455" s="5">
        <f>IFERROR(INDEX('Master data'!$B$2:$CL$999,MATCH($B455,'Master data'!$A$2:$A$999,0),MATCH(P$1,'Master data'!$B$1:$CL$1,0)),"")</f>
        <v>3014000</v>
      </c>
      <c r="Q455" s="5">
        <f>IFERROR(INDEX('Master data'!$B$2:$CL$999,MATCH($B455,'Master data'!$A$2:$A$999,0),MATCH(Q$1,'Master data'!$B$1:$CL$1,0)),"")</f>
        <v>3014000</v>
      </c>
    </row>
    <row r="456" spans="1:17" x14ac:dyDescent="0.3">
      <c r="A456">
        <f t="shared" si="7"/>
        <v>454</v>
      </c>
      <c r="B456" t="str">
        <f>IF('Master data'!A456="","",'Master data'!A456)</f>
        <v>Loris Benito</v>
      </c>
      <c r="C456" t="str">
        <f>IFERROR(INDEX('Master data'!$B$2:$CL$999,MATCH($B456,'Master data'!$A$2:$A$999,0),MATCH(C$1,'Master data'!$B$1:$CL$1,0)),"")</f>
        <v>Switzerland</v>
      </c>
      <c r="D456" t="str">
        <f>IFERROR(INDEX('Master data'!$B$2:$CL$999,MATCH($B456,'Master data'!$A$2:$A$999,0),MATCH(D$1,'Master data'!$B$1:$CL$1,0)),"")</f>
        <v>Defense</v>
      </c>
      <c r="E456" s="5">
        <f>IFERROR(INDEX('Master data'!$B$2:$CL$999,MATCH($B456,'Master data'!$A$2:$A$999,0),MATCH(E$1,'Master data'!$B$1:$CL$1,0)),"")</f>
        <v>2995000</v>
      </c>
      <c r="F456" s="7">
        <f>IFERROR(INDEX('Master data'!$B$2:$CL$999,MATCH($B456,'Master data'!$A$2:$A$999,0),MATCH(F$1,'Master data'!$B$1:$CL$1,0)),"")</f>
        <v>4417.7215189873405</v>
      </c>
      <c r="G456" s="7">
        <f>IFERROR(INDEX('Master data'!$B$2:$CL$999,MATCH($B456,'Master data'!$A$2:$A$999,0),MATCH(G$1,'Master data'!$B$1:$CL$1,0)),"")</f>
        <v>10575.221238938057</v>
      </c>
      <c r="H456" s="7">
        <f>IFERROR(INDEX('Master data'!$B$2:$CL$999,MATCH($B456,'Master data'!$A$2:$A$999,0),MATCH(H$1,'Master data'!$B$1:$CL$1,0)),"")</f>
        <v>0</v>
      </c>
      <c r="I456" s="7">
        <f>IFERROR(INDEX('Master data'!$B$2:$CL$999,MATCH($B456,'Master data'!$A$2:$A$999,0),MATCH(I$1,'Master data'!$B$1:$CL$1,0)),"")</f>
        <v>-5000</v>
      </c>
      <c r="J456" s="7">
        <f>IFERROR(INDEX('Master data'!$B$2:$CL$999,MATCH($B456,'Master data'!$A$2:$A$999,0),MATCH(J$1,'Master data'!$B$1:$CL$1,0)),"")</f>
        <v>-5000</v>
      </c>
      <c r="K456" s="7">
        <f>IFERROR(INDEX('Master data'!$B$2:$CL$999,MATCH($B456,'Master data'!$A$2:$A$999,0),MATCH(K$1,'Master data'!$B$1:$CL$1,0)),"")</f>
        <v>0</v>
      </c>
      <c r="L456" s="7">
        <f>IFERROR(INDEX('Master data'!$B$2:$CL$999,MATCH($B456,'Master data'!$A$2:$A$999,0),MATCH(L$1,'Master data'!$B$1:$CL$1,0)),"")</f>
        <v>0</v>
      </c>
      <c r="M456" s="5">
        <f>IFERROR(INDEX('Master data'!$B$2:$CL$999,MATCH($B456,'Master data'!$A$2:$A$999,0),MATCH(M$1,'Master data'!$B$1:$CL$1,0)),"")</f>
        <v>8998.7332091435746</v>
      </c>
      <c r="N456" s="28">
        <f>IFERROR(INDEX('Master data'!$B$2:$CL$999,MATCH($B456,'Master data'!$A$2:$A$999,0),MATCH(N$1,'Master data'!$B$1:$CL$1,0)),"")</f>
        <v>3.0000000000000001E-3</v>
      </c>
      <c r="O456" s="7">
        <f>IFERROR(INDEX('Master data'!$B$2:$CL$999,MATCH($B456,'Master data'!$A$2:$A$999,0),MATCH(O$1,'Master data'!$B$1:$CL$1,0)),"")</f>
        <v>0</v>
      </c>
      <c r="P456" s="5">
        <f>IFERROR(INDEX('Master data'!$B$2:$CL$999,MATCH($B456,'Master data'!$A$2:$A$999,0),MATCH(P$1,'Master data'!$B$1:$CL$1,0)),"")</f>
        <v>2995000</v>
      </c>
      <c r="Q456" s="5">
        <f>IFERROR(INDEX('Master data'!$B$2:$CL$999,MATCH($B456,'Master data'!$A$2:$A$999,0),MATCH(Q$1,'Master data'!$B$1:$CL$1,0)),"")</f>
        <v>2995000</v>
      </c>
    </row>
    <row r="457" spans="1:17" x14ac:dyDescent="0.3">
      <c r="A457">
        <f t="shared" si="7"/>
        <v>455</v>
      </c>
      <c r="B457" t="str">
        <f>IF('Master data'!A457="","",'Master data'!A457)</f>
        <v>Christian Fassnacht</v>
      </c>
      <c r="C457" t="str">
        <f>IFERROR(INDEX('Master data'!$B$2:$CL$999,MATCH($B457,'Master data'!$A$2:$A$999,0),MATCH(C$1,'Master data'!$B$1:$CL$1,0)),"")</f>
        <v>Switzerland</v>
      </c>
      <c r="D457" t="str">
        <f>IFERROR(INDEX('Master data'!$B$2:$CL$999,MATCH($B457,'Master data'!$A$2:$A$999,0),MATCH(D$1,'Master data'!$B$1:$CL$1,0)),"")</f>
        <v>Midfield</v>
      </c>
      <c r="E457" s="5">
        <f>IFERROR(INDEX('Master data'!$B$2:$CL$999,MATCH($B457,'Master data'!$A$2:$A$999,0),MATCH(E$1,'Master data'!$B$1:$CL$1,0)),"")</f>
        <v>2495000</v>
      </c>
      <c r="F457" s="7">
        <f>IFERROR(INDEX('Master data'!$B$2:$CL$999,MATCH($B457,'Master data'!$A$2:$A$999,0),MATCH(F$1,'Master data'!$B$1:$CL$1,0)),"")</f>
        <v>-5000</v>
      </c>
      <c r="G457" s="7">
        <f>IFERROR(INDEX('Master data'!$B$2:$CL$999,MATCH($B457,'Master data'!$A$2:$A$999,0),MATCH(G$1,'Master data'!$B$1:$CL$1,0)),"")</f>
        <v>-5000</v>
      </c>
      <c r="H457" s="7">
        <f>IFERROR(INDEX('Master data'!$B$2:$CL$999,MATCH($B457,'Master data'!$A$2:$A$999,0),MATCH(H$1,'Master data'!$B$1:$CL$1,0)),"")</f>
        <v>0</v>
      </c>
      <c r="I457" s="7">
        <f>IFERROR(INDEX('Master data'!$B$2:$CL$999,MATCH($B457,'Master data'!$A$2:$A$999,0),MATCH(I$1,'Master data'!$B$1:$CL$1,0)),"")</f>
        <v>-5000</v>
      </c>
      <c r="J457" s="7">
        <f>IFERROR(INDEX('Master data'!$B$2:$CL$999,MATCH($B457,'Master data'!$A$2:$A$999,0),MATCH(J$1,'Master data'!$B$1:$CL$1,0)),"")</f>
        <v>-5000</v>
      </c>
      <c r="K457" s="7">
        <f>IFERROR(INDEX('Master data'!$B$2:$CL$999,MATCH($B457,'Master data'!$A$2:$A$999,0),MATCH(K$1,'Master data'!$B$1:$CL$1,0)),"")</f>
        <v>0</v>
      </c>
      <c r="L457" s="7">
        <f>IFERROR(INDEX('Master data'!$B$2:$CL$999,MATCH($B457,'Master data'!$A$2:$A$999,0),MATCH(L$1,'Master data'!$B$1:$CL$1,0)),"")</f>
        <v>0</v>
      </c>
      <c r="M457" s="5">
        <f>IFERROR(INDEX('Master data'!$B$2:$CL$999,MATCH($B457,'Master data'!$A$2:$A$999,0),MATCH(M$1,'Master data'!$B$1:$CL$1,0)),"")</f>
        <v>-10802.469135802468</v>
      </c>
      <c r="N457" s="28">
        <f>IFERROR(INDEX('Master data'!$B$2:$CL$999,MATCH($B457,'Master data'!$A$2:$A$999,0),MATCH(N$1,'Master data'!$B$1:$CL$1,0)),"")</f>
        <v>-4.0000000000000001E-3</v>
      </c>
      <c r="O457" s="7">
        <f>IFERROR(INDEX('Master data'!$B$2:$CL$999,MATCH($B457,'Master data'!$A$2:$A$999,0),MATCH(O$1,'Master data'!$B$1:$CL$1,0)),"")</f>
        <v>0</v>
      </c>
      <c r="P457" s="5">
        <f>IFERROR(INDEX('Master data'!$B$2:$CL$999,MATCH($B457,'Master data'!$A$2:$A$999,0),MATCH(P$1,'Master data'!$B$1:$CL$1,0)),"")</f>
        <v>2495000</v>
      </c>
      <c r="Q457" s="5">
        <f>IFERROR(INDEX('Master data'!$B$2:$CL$999,MATCH($B457,'Master data'!$A$2:$A$999,0),MATCH(Q$1,'Master data'!$B$1:$CL$1,0)),"")</f>
        <v>2495000</v>
      </c>
    </row>
    <row r="458" spans="1:17" x14ac:dyDescent="0.3">
      <c r="A458">
        <f t="shared" si="7"/>
        <v>456</v>
      </c>
      <c r="B458" t="str">
        <f>IF('Master data'!A458="","",'Master data'!A458)</f>
        <v>Edimilson Fernandes</v>
      </c>
      <c r="C458" t="str">
        <f>IFERROR(INDEX('Master data'!$B$2:$CL$999,MATCH($B458,'Master data'!$A$2:$A$999,0),MATCH(C$1,'Master data'!$B$1:$CL$1,0)),"")</f>
        <v>Switzerland</v>
      </c>
      <c r="D458" t="str">
        <f>IFERROR(INDEX('Master data'!$B$2:$CL$999,MATCH($B458,'Master data'!$A$2:$A$999,0),MATCH(D$1,'Master data'!$B$1:$CL$1,0)),"")</f>
        <v>Midfield</v>
      </c>
      <c r="E458" s="5">
        <f>IFERROR(INDEX('Master data'!$B$2:$CL$999,MATCH($B458,'Master data'!$A$2:$A$999,0),MATCH(E$1,'Master data'!$B$1:$CL$1,0)),"")</f>
        <v>3495000</v>
      </c>
      <c r="F458" s="7">
        <f>IFERROR(INDEX('Master data'!$B$2:$CL$999,MATCH($B458,'Master data'!$A$2:$A$999,0),MATCH(F$1,'Master data'!$B$1:$CL$1,0)),"")</f>
        <v>-5000</v>
      </c>
      <c r="G458" s="7">
        <f>IFERROR(INDEX('Master data'!$B$2:$CL$999,MATCH($B458,'Master data'!$A$2:$A$999,0),MATCH(G$1,'Master data'!$B$1:$CL$1,0)),"")</f>
        <v>-5000</v>
      </c>
      <c r="H458" s="7">
        <f>IFERROR(INDEX('Master data'!$B$2:$CL$999,MATCH($B458,'Master data'!$A$2:$A$999,0),MATCH(H$1,'Master data'!$B$1:$CL$1,0)),"")</f>
        <v>0</v>
      </c>
      <c r="I458" s="7">
        <f>IFERROR(INDEX('Master data'!$B$2:$CL$999,MATCH($B458,'Master data'!$A$2:$A$999,0),MATCH(I$1,'Master data'!$B$1:$CL$1,0)),"")</f>
        <v>-5000</v>
      </c>
      <c r="J458" s="7">
        <f>IFERROR(INDEX('Master data'!$B$2:$CL$999,MATCH($B458,'Master data'!$A$2:$A$999,0),MATCH(J$1,'Master data'!$B$1:$CL$1,0)),"")</f>
        <v>-5000</v>
      </c>
      <c r="K458" s="7">
        <f>IFERROR(INDEX('Master data'!$B$2:$CL$999,MATCH($B458,'Master data'!$A$2:$A$999,0),MATCH(K$1,'Master data'!$B$1:$CL$1,0)),"")</f>
        <v>0</v>
      </c>
      <c r="L458" s="7">
        <f>IFERROR(INDEX('Master data'!$B$2:$CL$999,MATCH($B458,'Master data'!$A$2:$A$999,0),MATCH(L$1,'Master data'!$B$1:$CL$1,0)),"")</f>
        <v>0</v>
      </c>
      <c r="M458" s="5">
        <f>IFERROR(INDEX('Master data'!$B$2:$CL$999,MATCH($B458,'Master data'!$A$2:$A$999,0),MATCH(M$1,'Master data'!$B$1:$CL$1,0)),"")</f>
        <v>-10802.469135802468</v>
      </c>
      <c r="N458" s="28">
        <f>IFERROR(INDEX('Master data'!$B$2:$CL$999,MATCH($B458,'Master data'!$A$2:$A$999,0),MATCH(N$1,'Master data'!$B$1:$CL$1,0)),"")</f>
        <v>-3.0000000000000001E-3</v>
      </c>
      <c r="O458" s="7">
        <f>IFERROR(INDEX('Master data'!$B$2:$CL$999,MATCH($B458,'Master data'!$A$2:$A$999,0),MATCH(O$1,'Master data'!$B$1:$CL$1,0)),"")</f>
        <v>0</v>
      </c>
      <c r="P458" s="5">
        <f>IFERROR(INDEX('Master data'!$B$2:$CL$999,MATCH($B458,'Master data'!$A$2:$A$999,0),MATCH(P$1,'Master data'!$B$1:$CL$1,0)),"")</f>
        <v>3495000</v>
      </c>
      <c r="Q458" s="5">
        <f>IFERROR(INDEX('Master data'!$B$2:$CL$999,MATCH($B458,'Master data'!$A$2:$A$999,0),MATCH(Q$1,'Master data'!$B$1:$CL$1,0)),"")</f>
        <v>3495000</v>
      </c>
    </row>
    <row r="459" spans="1:17" x14ac:dyDescent="0.3">
      <c r="A459">
        <f t="shared" si="7"/>
        <v>457</v>
      </c>
      <c r="B459" t="str">
        <f>IF('Master data'!A459="","",'Master data'!A459)</f>
        <v>Denis Zakaria</v>
      </c>
      <c r="C459" t="str">
        <f>IFERROR(INDEX('Master data'!$B$2:$CL$999,MATCH($B459,'Master data'!$A$2:$A$999,0),MATCH(C$1,'Master data'!$B$1:$CL$1,0)),"")</f>
        <v>Switzerland</v>
      </c>
      <c r="D459" t="str">
        <f>IFERROR(INDEX('Master data'!$B$2:$CL$999,MATCH($B459,'Master data'!$A$2:$A$999,0),MATCH(D$1,'Master data'!$B$1:$CL$1,0)),"")</f>
        <v>Midfield</v>
      </c>
      <c r="E459" s="5">
        <f>IFERROR(INDEX('Master data'!$B$2:$CL$999,MATCH($B459,'Master data'!$A$2:$A$999,0),MATCH(E$1,'Master data'!$B$1:$CL$1,0)),"")</f>
        <v>3004000</v>
      </c>
      <c r="F459" s="7">
        <f>IFERROR(INDEX('Master data'!$B$2:$CL$999,MATCH($B459,'Master data'!$A$2:$A$999,0),MATCH(F$1,'Master data'!$B$1:$CL$1,0)),"")</f>
        <v>4492.1157196001604</v>
      </c>
      <c r="G459" s="7">
        <f>IFERROR(INDEX('Master data'!$B$2:$CL$999,MATCH($B459,'Master data'!$A$2:$A$999,0),MATCH(G$1,'Master data'!$B$1:$CL$1,0)),"")</f>
        <v>44887.604325082837</v>
      </c>
      <c r="H459" s="7">
        <f>IFERROR(INDEX('Master data'!$B$2:$CL$999,MATCH($B459,'Master data'!$A$2:$A$999,0),MATCH(H$1,'Master data'!$B$1:$CL$1,0)),"")</f>
        <v>0</v>
      </c>
      <c r="I459" s="7">
        <f>IFERROR(INDEX('Master data'!$B$2:$CL$999,MATCH($B459,'Master data'!$A$2:$A$999,0),MATCH(I$1,'Master data'!$B$1:$CL$1,0)),"")</f>
        <v>2237.4921892176953</v>
      </c>
      <c r="J459" s="7">
        <f>IFERROR(INDEX('Master data'!$B$2:$CL$999,MATCH($B459,'Master data'!$A$2:$A$999,0),MATCH(J$1,'Master data'!$B$1:$CL$1,0)),"")</f>
        <v>-5000</v>
      </c>
      <c r="K459" s="7">
        <f>IFERROR(INDEX('Master data'!$B$2:$CL$999,MATCH($B459,'Master data'!$A$2:$A$999,0),MATCH(K$1,'Master data'!$B$1:$CL$1,0)),"")</f>
        <v>0</v>
      </c>
      <c r="L459" s="7">
        <f>IFERROR(INDEX('Master data'!$B$2:$CL$999,MATCH($B459,'Master data'!$A$2:$A$999,0),MATCH(L$1,'Master data'!$B$1:$CL$1,0)),"")</f>
        <v>0</v>
      </c>
      <c r="M459" s="5">
        <f>IFERROR(INDEX('Master data'!$B$2:$CL$999,MATCH($B459,'Master data'!$A$2:$A$999,0),MATCH(M$1,'Master data'!$B$1:$CL$1,0)),"")</f>
        <v>34092.491597324821</v>
      </c>
      <c r="N459" s="28">
        <f>IFERROR(INDEX('Master data'!$B$2:$CL$999,MATCH($B459,'Master data'!$A$2:$A$999,0),MATCH(N$1,'Master data'!$B$1:$CL$1,0)),"")</f>
        <v>1.0999999999999999E-2</v>
      </c>
      <c r="O459" s="7">
        <f>IFERROR(INDEX('Master data'!$B$2:$CL$999,MATCH($B459,'Master data'!$A$2:$A$999,0),MATCH(O$1,'Master data'!$B$1:$CL$1,0)),"")</f>
        <v>0</v>
      </c>
      <c r="P459" s="5">
        <f>IFERROR(INDEX('Master data'!$B$2:$CL$999,MATCH($B459,'Master data'!$A$2:$A$999,0),MATCH(P$1,'Master data'!$B$1:$CL$1,0)),"")</f>
        <v>3004000</v>
      </c>
      <c r="Q459" s="5">
        <f>IFERROR(INDEX('Master data'!$B$2:$CL$999,MATCH($B459,'Master data'!$A$2:$A$999,0),MATCH(Q$1,'Master data'!$B$1:$CL$1,0)),"")</f>
        <v>3004000</v>
      </c>
    </row>
    <row r="460" spans="1:17" x14ac:dyDescent="0.3">
      <c r="A460">
        <f t="shared" si="7"/>
        <v>458</v>
      </c>
      <c r="B460" t="str">
        <f>IF('Master data'!A460="","",'Master data'!A460)</f>
        <v>Ruben Vargas</v>
      </c>
      <c r="C460" t="str">
        <f>IFERROR(INDEX('Master data'!$B$2:$CL$999,MATCH($B460,'Master data'!$A$2:$A$999,0),MATCH(C$1,'Master data'!$B$1:$CL$1,0)),"")</f>
        <v>Switzerland</v>
      </c>
      <c r="D460" t="str">
        <f>IFERROR(INDEX('Master data'!$B$2:$CL$999,MATCH($B460,'Master data'!$A$2:$A$999,0),MATCH(D$1,'Master data'!$B$1:$CL$1,0)),"")</f>
        <v>Midfield</v>
      </c>
      <c r="E460" s="5">
        <f>IFERROR(INDEX('Master data'!$B$2:$CL$999,MATCH($B460,'Master data'!$A$2:$A$999,0),MATCH(E$1,'Master data'!$B$1:$CL$1,0)),"")</f>
        <v>2995000</v>
      </c>
      <c r="F460" s="7">
        <f>IFERROR(INDEX('Master data'!$B$2:$CL$999,MATCH($B460,'Master data'!$A$2:$A$999,0),MATCH(F$1,'Master data'!$B$1:$CL$1,0)),"")</f>
        <v>-5000</v>
      </c>
      <c r="G460" s="7">
        <f>IFERROR(INDEX('Master data'!$B$2:$CL$999,MATCH($B460,'Master data'!$A$2:$A$999,0),MATCH(G$1,'Master data'!$B$1:$CL$1,0)),"")</f>
        <v>-5000</v>
      </c>
      <c r="H460" s="7">
        <f>IFERROR(INDEX('Master data'!$B$2:$CL$999,MATCH($B460,'Master data'!$A$2:$A$999,0),MATCH(H$1,'Master data'!$B$1:$CL$1,0)),"")</f>
        <v>0</v>
      </c>
      <c r="I460" s="7">
        <f>IFERROR(INDEX('Master data'!$B$2:$CL$999,MATCH($B460,'Master data'!$A$2:$A$999,0),MATCH(I$1,'Master data'!$B$1:$CL$1,0)),"")</f>
        <v>-5000</v>
      </c>
      <c r="J460" s="7">
        <f>IFERROR(INDEX('Master data'!$B$2:$CL$999,MATCH($B460,'Master data'!$A$2:$A$999,0),MATCH(J$1,'Master data'!$B$1:$CL$1,0)),"")</f>
        <v>-5000</v>
      </c>
      <c r="K460" s="7">
        <f>IFERROR(INDEX('Master data'!$B$2:$CL$999,MATCH($B460,'Master data'!$A$2:$A$999,0),MATCH(K$1,'Master data'!$B$1:$CL$1,0)),"")</f>
        <v>0</v>
      </c>
      <c r="L460" s="7">
        <f>IFERROR(INDEX('Master data'!$B$2:$CL$999,MATCH($B460,'Master data'!$A$2:$A$999,0),MATCH(L$1,'Master data'!$B$1:$CL$1,0)),"")</f>
        <v>0</v>
      </c>
      <c r="M460" s="5">
        <f>IFERROR(INDEX('Master data'!$B$2:$CL$999,MATCH($B460,'Master data'!$A$2:$A$999,0),MATCH(M$1,'Master data'!$B$1:$CL$1,0)),"")</f>
        <v>-10802.469135802468</v>
      </c>
      <c r="N460" s="28">
        <f>IFERROR(INDEX('Master data'!$B$2:$CL$999,MATCH($B460,'Master data'!$A$2:$A$999,0),MATCH(N$1,'Master data'!$B$1:$CL$1,0)),"")</f>
        <v>-4.0000000000000001E-3</v>
      </c>
      <c r="O460" s="7">
        <f>IFERROR(INDEX('Master data'!$B$2:$CL$999,MATCH($B460,'Master data'!$A$2:$A$999,0),MATCH(O$1,'Master data'!$B$1:$CL$1,0)),"")</f>
        <v>0</v>
      </c>
      <c r="P460" s="5">
        <f>IFERROR(INDEX('Master data'!$B$2:$CL$999,MATCH($B460,'Master data'!$A$2:$A$999,0),MATCH(P$1,'Master data'!$B$1:$CL$1,0)),"")</f>
        <v>2995000</v>
      </c>
      <c r="Q460" s="5">
        <f>IFERROR(INDEX('Master data'!$B$2:$CL$999,MATCH($B460,'Master data'!$A$2:$A$999,0),MATCH(Q$1,'Master data'!$B$1:$CL$1,0)),"")</f>
        <v>2995000</v>
      </c>
    </row>
    <row r="461" spans="1:17" x14ac:dyDescent="0.3">
      <c r="A461">
        <f t="shared" si="7"/>
        <v>459</v>
      </c>
      <c r="B461" t="str">
        <f>IF('Master data'!A461="","",'Master data'!A461)</f>
        <v>Steven Zuber</v>
      </c>
      <c r="C461" t="str">
        <f>IFERROR(INDEX('Master data'!$B$2:$CL$999,MATCH($B461,'Master data'!$A$2:$A$999,0),MATCH(C$1,'Master data'!$B$1:$CL$1,0)),"")</f>
        <v>Switzerland</v>
      </c>
      <c r="D461" t="str">
        <f>IFERROR(INDEX('Master data'!$B$2:$CL$999,MATCH($B461,'Master data'!$A$2:$A$999,0),MATCH(D$1,'Master data'!$B$1:$CL$1,0)),"")</f>
        <v>Midfield</v>
      </c>
      <c r="E461" s="5">
        <f>IFERROR(INDEX('Master data'!$B$2:$CL$999,MATCH($B461,'Master data'!$A$2:$A$999,0),MATCH(E$1,'Master data'!$B$1:$CL$1,0)),"")</f>
        <v>3495000</v>
      </c>
      <c r="F461" s="7">
        <f>IFERROR(INDEX('Master data'!$B$2:$CL$999,MATCH($B461,'Master data'!$A$2:$A$999,0),MATCH(F$1,'Master data'!$B$1:$CL$1,0)),"")</f>
        <v>-5000</v>
      </c>
      <c r="G461" s="7">
        <f>IFERROR(INDEX('Master data'!$B$2:$CL$999,MATCH($B461,'Master data'!$A$2:$A$999,0),MATCH(G$1,'Master data'!$B$1:$CL$1,0)),"")</f>
        <v>-5000</v>
      </c>
      <c r="H461" s="7">
        <f>IFERROR(INDEX('Master data'!$B$2:$CL$999,MATCH($B461,'Master data'!$A$2:$A$999,0),MATCH(H$1,'Master data'!$B$1:$CL$1,0)),"")</f>
        <v>0</v>
      </c>
      <c r="I461" s="7">
        <f>IFERROR(INDEX('Master data'!$B$2:$CL$999,MATCH($B461,'Master data'!$A$2:$A$999,0),MATCH(I$1,'Master data'!$B$1:$CL$1,0)),"")</f>
        <v>-5000</v>
      </c>
      <c r="J461" s="7">
        <f>IFERROR(INDEX('Master data'!$B$2:$CL$999,MATCH($B461,'Master data'!$A$2:$A$999,0),MATCH(J$1,'Master data'!$B$1:$CL$1,0)),"")</f>
        <v>-5000</v>
      </c>
      <c r="K461" s="7">
        <f>IFERROR(INDEX('Master data'!$B$2:$CL$999,MATCH($B461,'Master data'!$A$2:$A$999,0),MATCH(K$1,'Master data'!$B$1:$CL$1,0)),"")</f>
        <v>0</v>
      </c>
      <c r="L461" s="7">
        <f>IFERROR(INDEX('Master data'!$B$2:$CL$999,MATCH($B461,'Master data'!$A$2:$A$999,0),MATCH(L$1,'Master data'!$B$1:$CL$1,0)),"")</f>
        <v>0</v>
      </c>
      <c r="M461" s="5">
        <f>IFERROR(INDEX('Master data'!$B$2:$CL$999,MATCH($B461,'Master data'!$A$2:$A$999,0),MATCH(M$1,'Master data'!$B$1:$CL$1,0)),"")</f>
        <v>-10802.469135802468</v>
      </c>
      <c r="N461" s="28">
        <f>IFERROR(INDEX('Master data'!$B$2:$CL$999,MATCH($B461,'Master data'!$A$2:$A$999,0),MATCH(N$1,'Master data'!$B$1:$CL$1,0)),"")</f>
        <v>-3.0000000000000001E-3</v>
      </c>
      <c r="O461" s="7">
        <f>IFERROR(INDEX('Master data'!$B$2:$CL$999,MATCH($B461,'Master data'!$A$2:$A$999,0),MATCH(O$1,'Master data'!$B$1:$CL$1,0)),"")</f>
        <v>0</v>
      </c>
      <c r="P461" s="5">
        <f>IFERROR(INDEX('Master data'!$B$2:$CL$999,MATCH($B461,'Master data'!$A$2:$A$999,0),MATCH(P$1,'Master data'!$B$1:$CL$1,0)),"")</f>
        <v>3495000</v>
      </c>
      <c r="Q461" s="5">
        <f>IFERROR(INDEX('Master data'!$B$2:$CL$999,MATCH($B461,'Master data'!$A$2:$A$999,0),MATCH(Q$1,'Master data'!$B$1:$CL$1,0)),"")</f>
        <v>3495000</v>
      </c>
    </row>
    <row r="462" spans="1:17" x14ac:dyDescent="0.3">
      <c r="A462">
        <f t="shared" si="7"/>
        <v>460</v>
      </c>
      <c r="B462" t="str">
        <f>IF('Master data'!A462="","",'Master data'!A462)</f>
        <v>Mario Gavranović</v>
      </c>
      <c r="C462" t="str">
        <f>IFERROR(INDEX('Master data'!$B$2:$CL$999,MATCH($B462,'Master data'!$A$2:$A$999,0),MATCH(C$1,'Master data'!$B$1:$CL$1,0)),"")</f>
        <v>Switzerland</v>
      </c>
      <c r="D462" t="str">
        <f>IFERROR(INDEX('Master data'!$B$2:$CL$999,MATCH($B462,'Master data'!$A$2:$A$999,0),MATCH(D$1,'Master data'!$B$1:$CL$1,0)),"")</f>
        <v>Striker</v>
      </c>
      <c r="E462" s="5">
        <f>IFERROR(INDEX('Master data'!$B$2:$CL$999,MATCH($B462,'Master data'!$A$2:$A$999,0),MATCH(E$1,'Master data'!$B$1:$CL$1,0)),"")</f>
        <v>3012000</v>
      </c>
      <c r="F462" s="7">
        <f>IFERROR(INDEX('Master data'!$B$2:$CL$999,MATCH($B462,'Master data'!$A$2:$A$999,0),MATCH(F$1,'Master data'!$B$1:$CL$1,0)),"")</f>
        <v>-5000</v>
      </c>
      <c r="G462" s="7">
        <f>IFERROR(INDEX('Master data'!$B$2:$CL$999,MATCH($B462,'Master data'!$A$2:$A$999,0),MATCH(G$1,'Master data'!$B$1:$CL$1,0)),"")</f>
        <v>-5000</v>
      </c>
      <c r="H462" s="7">
        <f>IFERROR(INDEX('Master data'!$B$2:$CL$999,MATCH($B462,'Master data'!$A$2:$A$999,0),MATCH(H$1,'Master data'!$B$1:$CL$1,0)),"")</f>
        <v>0</v>
      </c>
      <c r="I462" s="7">
        <f>IFERROR(INDEX('Master data'!$B$2:$CL$999,MATCH($B462,'Master data'!$A$2:$A$999,0),MATCH(I$1,'Master data'!$B$1:$CL$1,0)),"")</f>
        <v>-5000</v>
      </c>
      <c r="J462" s="7">
        <f>IFERROR(INDEX('Master data'!$B$2:$CL$999,MATCH($B462,'Master data'!$A$2:$A$999,0),MATCH(J$1,'Master data'!$B$1:$CL$1,0)),"")</f>
        <v>-5000</v>
      </c>
      <c r="K462" s="7">
        <f>IFERROR(INDEX('Master data'!$B$2:$CL$999,MATCH($B462,'Master data'!$A$2:$A$999,0),MATCH(K$1,'Master data'!$B$1:$CL$1,0)),"")</f>
        <v>0</v>
      </c>
      <c r="L462" s="7">
        <f>IFERROR(INDEX('Master data'!$B$2:$CL$999,MATCH($B462,'Master data'!$A$2:$A$999,0),MATCH(L$1,'Master data'!$B$1:$CL$1,0)),"")</f>
        <v>0</v>
      </c>
      <c r="M462" s="5">
        <f>IFERROR(INDEX('Master data'!$B$2:$CL$999,MATCH($B462,'Master data'!$A$2:$A$999,0),MATCH(M$1,'Master data'!$B$1:$CL$1,0)),"")</f>
        <v>-10802.469135802468</v>
      </c>
      <c r="N462" s="28">
        <f>IFERROR(INDEX('Master data'!$B$2:$CL$999,MATCH($B462,'Master data'!$A$2:$A$999,0),MATCH(N$1,'Master data'!$B$1:$CL$1,0)),"")</f>
        <v>-4.0000000000000001E-3</v>
      </c>
      <c r="O462" s="7">
        <f>IFERROR(INDEX('Master data'!$B$2:$CL$999,MATCH($B462,'Master data'!$A$2:$A$999,0),MATCH(O$1,'Master data'!$B$1:$CL$1,0)),"")</f>
        <v>0</v>
      </c>
      <c r="P462" s="5">
        <f>IFERROR(INDEX('Master data'!$B$2:$CL$999,MATCH($B462,'Master data'!$A$2:$A$999,0),MATCH(P$1,'Master data'!$B$1:$CL$1,0)),"")</f>
        <v>3012000</v>
      </c>
      <c r="Q462" s="5">
        <f>IFERROR(INDEX('Master data'!$B$2:$CL$999,MATCH($B462,'Master data'!$A$2:$A$999,0),MATCH(Q$1,'Master data'!$B$1:$CL$1,0)),"")</f>
        <v>3012000</v>
      </c>
    </row>
    <row r="463" spans="1:17" x14ac:dyDescent="0.3">
      <c r="A463">
        <f t="shared" si="7"/>
        <v>461</v>
      </c>
      <c r="B463" t="str">
        <f>IF('Master data'!A463="","",'Master data'!A463)</f>
        <v xml:space="preserve"> K. Varga</v>
      </c>
      <c r="C463" t="str">
        <f>IFERROR(INDEX('Master data'!$B$2:$CL$999,MATCH($B463,'Master data'!$A$2:$A$999,0),MATCH(C$1,'Master data'!$B$1:$CL$1,0)),"")</f>
        <v>Hungary</v>
      </c>
      <c r="D463" t="str">
        <f>IFERROR(INDEX('Master data'!$B$2:$CL$999,MATCH($B463,'Master data'!$A$2:$A$999,0),MATCH(D$1,'Master data'!$B$1:$CL$1,0)),"")</f>
        <v>Striker</v>
      </c>
      <c r="E463" s="5">
        <f>IFERROR(INDEX('Master data'!$B$2:$CL$999,MATCH($B463,'Master data'!$A$2:$A$999,0),MATCH(E$1,'Master data'!$B$1:$CL$1,0)),"")</f>
        <v>2984000</v>
      </c>
      <c r="F463" s="7">
        <f>IFERROR(INDEX('Master data'!$B$2:$CL$999,MATCH($B463,'Master data'!$A$2:$A$999,0),MATCH(F$1,'Master data'!$B$1:$CL$1,0)),"")</f>
        <v>-5000</v>
      </c>
      <c r="G463" s="7">
        <f>IFERROR(INDEX('Master data'!$B$2:$CL$999,MATCH($B463,'Master data'!$A$2:$A$999,0),MATCH(G$1,'Master data'!$B$1:$CL$1,0)),"")</f>
        <v>-5000</v>
      </c>
      <c r="H463" s="7">
        <f>IFERROR(INDEX('Master data'!$B$2:$CL$999,MATCH($B463,'Master data'!$A$2:$A$999,0),MATCH(H$1,'Master data'!$B$1:$CL$1,0)),"")</f>
        <v>0</v>
      </c>
      <c r="I463" s="7">
        <f>IFERROR(INDEX('Master data'!$B$2:$CL$999,MATCH($B463,'Master data'!$A$2:$A$999,0),MATCH(I$1,'Master data'!$B$1:$CL$1,0)),"")</f>
        <v>-5000</v>
      </c>
      <c r="J463" s="7">
        <f>IFERROR(INDEX('Master data'!$B$2:$CL$999,MATCH($B463,'Master data'!$A$2:$A$999,0),MATCH(J$1,'Master data'!$B$1:$CL$1,0)),"")</f>
        <v>-5000</v>
      </c>
      <c r="K463" s="7">
        <f>IFERROR(INDEX('Master data'!$B$2:$CL$999,MATCH($B463,'Master data'!$A$2:$A$999,0),MATCH(K$1,'Master data'!$B$1:$CL$1,0)),"")</f>
        <v>0</v>
      </c>
      <c r="L463" s="7">
        <f>IFERROR(INDEX('Master data'!$B$2:$CL$999,MATCH($B463,'Master data'!$A$2:$A$999,0),MATCH(L$1,'Master data'!$B$1:$CL$1,0)),"")</f>
        <v>0</v>
      </c>
      <c r="M463" s="5">
        <f>IFERROR(INDEX('Master data'!$B$2:$CL$999,MATCH($B463,'Master data'!$A$2:$A$999,0),MATCH(M$1,'Master data'!$B$1:$CL$1,0)),"")</f>
        <v>-10802.469135802468</v>
      </c>
      <c r="N463" s="28">
        <f>IFERROR(INDEX('Master data'!$B$2:$CL$999,MATCH($B463,'Master data'!$A$2:$A$999,0),MATCH(N$1,'Master data'!$B$1:$CL$1,0)),"")</f>
        <v>-4.0000000000000001E-3</v>
      </c>
      <c r="O463" s="7">
        <f>IFERROR(INDEX('Master data'!$B$2:$CL$999,MATCH($B463,'Master data'!$A$2:$A$999,0),MATCH(O$1,'Master data'!$B$1:$CL$1,0)),"")</f>
        <v>0</v>
      </c>
      <c r="P463" s="5">
        <f>IFERROR(INDEX('Master data'!$B$2:$CL$999,MATCH($B463,'Master data'!$A$2:$A$999,0),MATCH(P$1,'Master data'!$B$1:$CL$1,0)),"")</f>
        <v>2984000</v>
      </c>
      <c r="Q463" s="5">
        <f>IFERROR(INDEX('Master data'!$B$2:$CL$999,MATCH($B463,'Master data'!$A$2:$A$999,0),MATCH(Q$1,'Master data'!$B$1:$CL$1,0)),"")</f>
        <v>2984000</v>
      </c>
    </row>
    <row r="464" spans="1:17" x14ac:dyDescent="0.3">
      <c r="A464">
        <f t="shared" si="7"/>
        <v>462</v>
      </c>
      <c r="B464" t="str">
        <f>IF('Master data'!A464="","",'Master data'!A464)</f>
        <v>Loïc Négo</v>
      </c>
      <c r="C464" t="str">
        <f>IFERROR(INDEX('Master data'!$B$2:$CL$999,MATCH($B464,'Master data'!$A$2:$A$999,0),MATCH(C$1,'Master data'!$B$1:$CL$1,0)),"")</f>
        <v>Hungary</v>
      </c>
      <c r="D464" t="str">
        <f>IFERROR(INDEX('Master data'!$B$2:$CL$999,MATCH($B464,'Master data'!$A$2:$A$999,0),MATCH(D$1,'Master data'!$B$1:$CL$1,0)),"")</f>
        <v>Midfield</v>
      </c>
      <c r="E464" s="5">
        <f>IFERROR(INDEX('Master data'!$B$2:$CL$999,MATCH($B464,'Master data'!$A$2:$A$999,0),MATCH(E$1,'Master data'!$B$1:$CL$1,0)),"")</f>
        <v>2448000</v>
      </c>
      <c r="F464" s="7">
        <f>IFERROR(INDEX('Master data'!$B$2:$CL$999,MATCH($B464,'Master data'!$A$2:$A$999,0),MATCH(F$1,'Master data'!$B$1:$CL$1,0)),"")</f>
        <v>-5000</v>
      </c>
      <c r="G464" s="7">
        <f>IFERROR(INDEX('Master data'!$B$2:$CL$999,MATCH($B464,'Master data'!$A$2:$A$999,0),MATCH(G$1,'Master data'!$B$1:$CL$1,0)),"")</f>
        <v>-5000</v>
      </c>
      <c r="H464" s="7">
        <f>IFERROR(INDEX('Master data'!$B$2:$CL$999,MATCH($B464,'Master data'!$A$2:$A$999,0),MATCH(H$1,'Master data'!$B$1:$CL$1,0)),"")</f>
        <v>0</v>
      </c>
      <c r="I464" s="7">
        <f>IFERROR(INDEX('Master data'!$B$2:$CL$999,MATCH($B464,'Master data'!$A$2:$A$999,0),MATCH(I$1,'Master data'!$B$1:$CL$1,0)),"")</f>
        <v>-5000</v>
      </c>
      <c r="J464" s="7">
        <f>IFERROR(INDEX('Master data'!$B$2:$CL$999,MATCH($B464,'Master data'!$A$2:$A$999,0),MATCH(J$1,'Master data'!$B$1:$CL$1,0)),"")</f>
        <v>-5000</v>
      </c>
      <c r="K464" s="7">
        <f>IFERROR(INDEX('Master data'!$B$2:$CL$999,MATCH($B464,'Master data'!$A$2:$A$999,0),MATCH(K$1,'Master data'!$B$1:$CL$1,0)),"")</f>
        <v>0</v>
      </c>
      <c r="L464" s="7">
        <f>IFERROR(INDEX('Master data'!$B$2:$CL$999,MATCH($B464,'Master data'!$A$2:$A$999,0),MATCH(L$1,'Master data'!$B$1:$CL$1,0)),"")</f>
        <v>0</v>
      </c>
      <c r="M464" s="5">
        <f>IFERROR(INDEX('Master data'!$B$2:$CL$999,MATCH($B464,'Master data'!$A$2:$A$999,0),MATCH(M$1,'Master data'!$B$1:$CL$1,0)),"")</f>
        <v>-10802.469135802468</v>
      </c>
      <c r="N464" s="28">
        <f>IFERROR(INDEX('Master data'!$B$2:$CL$999,MATCH($B464,'Master data'!$A$2:$A$999,0),MATCH(N$1,'Master data'!$B$1:$CL$1,0)),"")</f>
        <v>-4.0000000000000001E-3</v>
      </c>
      <c r="O464" s="7">
        <f>IFERROR(INDEX('Master data'!$B$2:$CL$999,MATCH($B464,'Master data'!$A$2:$A$999,0),MATCH(O$1,'Master data'!$B$1:$CL$1,0)),"")</f>
        <v>0</v>
      </c>
      <c r="P464" s="5">
        <f>IFERROR(INDEX('Master data'!$B$2:$CL$999,MATCH($B464,'Master data'!$A$2:$A$999,0),MATCH(P$1,'Master data'!$B$1:$CL$1,0)),"")</f>
        <v>2448000</v>
      </c>
      <c r="Q464" s="5">
        <f>IFERROR(INDEX('Master data'!$B$2:$CL$999,MATCH($B464,'Master data'!$A$2:$A$999,0),MATCH(Q$1,'Master data'!$B$1:$CL$1,0)),"")</f>
        <v>2448000</v>
      </c>
    </row>
    <row r="465" spans="1:17" x14ac:dyDescent="0.3">
      <c r="A465">
        <f t="shared" si="7"/>
        <v>463</v>
      </c>
      <c r="B465" t="str">
        <f>IF('Master data'!A465="","",'Master data'!A465)</f>
        <v xml:space="preserve"> R. Varga</v>
      </c>
      <c r="C465" t="str">
        <f>IFERROR(INDEX('Master data'!$B$2:$CL$999,MATCH($B465,'Master data'!$A$2:$A$999,0),MATCH(C$1,'Master data'!$B$1:$CL$1,0)),"")</f>
        <v>Hungary</v>
      </c>
      <c r="D465" t="str">
        <f>IFERROR(INDEX('Master data'!$B$2:$CL$999,MATCH($B465,'Master data'!$A$2:$A$999,0),MATCH(D$1,'Master data'!$B$1:$CL$1,0)),"")</f>
        <v>Midfield</v>
      </c>
      <c r="E465" s="5">
        <f>IFERROR(INDEX('Master data'!$B$2:$CL$999,MATCH($B465,'Master data'!$A$2:$A$999,0),MATCH(E$1,'Master data'!$B$1:$CL$1,0)),"")</f>
        <v>2995000</v>
      </c>
      <c r="F465" s="7">
        <f>IFERROR(INDEX('Master data'!$B$2:$CL$999,MATCH($B465,'Master data'!$A$2:$A$999,0),MATCH(F$1,'Master data'!$B$1:$CL$1,0)),"")</f>
        <v>-5000</v>
      </c>
      <c r="G465" s="7">
        <f>IFERROR(INDEX('Master data'!$B$2:$CL$999,MATCH($B465,'Master data'!$A$2:$A$999,0),MATCH(G$1,'Master data'!$B$1:$CL$1,0)),"")</f>
        <v>-5000</v>
      </c>
      <c r="H465" s="7">
        <f>IFERROR(INDEX('Master data'!$B$2:$CL$999,MATCH($B465,'Master data'!$A$2:$A$999,0),MATCH(H$1,'Master data'!$B$1:$CL$1,0)),"")</f>
        <v>0</v>
      </c>
      <c r="I465" s="7">
        <f>IFERROR(INDEX('Master data'!$B$2:$CL$999,MATCH($B465,'Master data'!$A$2:$A$999,0),MATCH(I$1,'Master data'!$B$1:$CL$1,0)),"")</f>
        <v>-5000</v>
      </c>
      <c r="J465" s="7">
        <f>IFERROR(INDEX('Master data'!$B$2:$CL$999,MATCH($B465,'Master data'!$A$2:$A$999,0),MATCH(J$1,'Master data'!$B$1:$CL$1,0)),"")</f>
        <v>-5000</v>
      </c>
      <c r="K465" s="7">
        <f>IFERROR(INDEX('Master data'!$B$2:$CL$999,MATCH($B465,'Master data'!$A$2:$A$999,0),MATCH(K$1,'Master data'!$B$1:$CL$1,0)),"")</f>
        <v>0</v>
      </c>
      <c r="L465" s="7">
        <f>IFERROR(INDEX('Master data'!$B$2:$CL$999,MATCH($B465,'Master data'!$A$2:$A$999,0),MATCH(L$1,'Master data'!$B$1:$CL$1,0)),"")</f>
        <v>0</v>
      </c>
      <c r="M465" s="5">
        <f>IFERROR(INDEX('Master data'!$B$2:$CL$999,MATCH($B465,'Master data'!$A$2:$A$999,0),MATCH(M$1,'Master data'!$B$1:$CL$1,0)),"")</f>
        <v>-10802.469135802468</v>
      </c>
      <c r="N465" s="28">
        <f>IFERROR(INDEX('Master data'!$B$2:$CL$999,MATCH($B465,'Master data'!$A$2:$A$999,0),MATCH(N$1,'Master data'!$B$1:$CL$1,0)),"")</f>
        <v>-4.0000000000000001E-3</v>
      </c>
      <c r="O465" s="7">
        <f>IFERROR(INDEX('Master data'!$B$2:$CL$999,MATCH($B465,'Master data'!$A$2:$A$999,0),MATCH(O$1,'Master data'!$B$1:$CL$1,0)),"")</f>
        <v>0</v>
      </c>
      <c r="P465" s="5">
        <f>IFERROR(INDEX('Master data'!$B$2:$CL$999,MATCH($B465,'Master data'!$A$2:$A$999,0),MATCH(P$1,'Master data'!$B$1:$CL$1,0)),"")</f>
        <v>2995000</v>
      </c>
      <c r="Q465" s="5">
        <f>IFERROR(INDEX('Master data'!$B$2:$CL$999,MATCH($B465,'Master data'!$A$2:$A$999,0),MATCH(Q$1,'Master data'!$B$1:$CL$1,0)),"")</f>
        <v>2995000</v>
      </c>
    </row>
    <row r="466" spans="1:17" x14ac:dyDescent="0.3">
      <c r="A466">
        <f t="shared" si="7"/>
        <v>464</v>
      </c>
      <c r="B466" t="str">
        <f>IF('Master data'!A466="","",'Master data'!A466)</f>
        <v>Szabolcs Schön</v>
      </c>
      <c r="C466" t="str">
        <f>IFERROR(INDEX('Master data'!$B$2:$CL$999,MATCH($B466,'Master data'!$A$2:$A$999,0),MATCH(C$1,'Master data'!$B$1:$CL$1,0)),"")</f>
        <v>Hungary</v>
      </c>
      <c r="D466" t="str">
        <f>IFERROR(INDEX('Master data'!$B$2:$CL$999,MATCH($B466,'Master data'!$A$2:$A$999,0),MATCH(D$1,'Master data'!$B$1:$CL$1,0)),"")</f>
        <v>Striker</v>
      </c>
      <c r="E466" s="5">
        <f>IFERROR(INDEX('Master data'!$B$2:$CL$999,MATCH($B466,'Master data'!$A$2:$A$999,0),MATCH(E$1,'Master data'!$B$1:$CL$1,0)),"")</f>
        <v>2468000</v>
      </c>
      <c r="F466" s="7">
        <f>IFERROR(INDEX('Master data'!$B$2:$CL$999,MATCH($B466,'Master data'!$A$2:$A$999,0),MATCH(F$1,'Master data'!$B$1:$CL$1,0)),"")</f>
        <v>-5000</v>
      </c>
      <c r="G466" s="7">
        <f>IFERROR(INDEX('Master data'!$B$2:$CL$999,MATCH($B466,'Master data'!$A$2:$A$999,0),MATCH(G$1,'Master data'!$B$1:$CL$1,0)),"")</f>
        <v>-5000</v>
      </c>
      <c r="H466" s="7">
        <f>IFERROR(INDEX('Master data'!$B$2:$CL$999,MATCH($B466,'Master data'!$A$2:$A$999,0),MATCH(H$1,'Master data'!$B$1:$CL$1,0)),"")</f>
        <v>0</v>
      </c>
      <c r="I466" s="7">
        <f>IFERROR(INDEX('Master data'!$B$2:$CL$999,MATCH($B466,'Master data'!$A$2:$A$999,0),MATCH(I$1,'Master data'!$B$1:$CL$1,0)),"")</f>
        <v>-5000</v>
      </c>
      <c r="J466" s="7">
        <f>IFERROR(INDEX('Master data'!$B$2:$CL$999,MATCH($B466,'Master data'!$A$2:$A$999,0),MATCH(J$1,'Master data'!$B$1:$CL$1,0)),"")</f>
        <v>-5000</v>
      </c>
      <c r="K466" s="7">
        <f>IFERROR(INDEX('Master data'!$B$2:$CL$999,MATCH($B466,'Master data'!$A$2:$A$999,0),MATCH(K$1,'Master data'!$B$1:$CL$1,0)),"")</f>
        <v>0</v>
      </c>
      <c r="L466" s="7">
        <f>IFERROR(INDEX('Master data'!$B$2:$CL$999,MATCH($B466,'Master data'!$A$2:$A$999,0),MATCH(L$1,'Master data'!$B$1:$CL$1,0)),"")</f>
        <v>0</v>
      </c>
      <c r="M466" s="5">
        <f>IFERROR(INDEX('Master data'!$B$2:$CL$999,MATCH($B466,'Master data'!$A$2:$A$999,0),MATCH(M$1,'Master data'!$B$1:$CL$1,0)),"")</f>
        <v>-10802.469135802468</v>
      </c>
      <c r="N466" s="28">
        <f>IFERROR(INDEX('Master data'!$B$2:$CL$999,MATCH($B466,'Master data'!$A$2:$A$999,0),MATCH(N$1,'Master data'!$B$1:$CL$1,0)),"")</f>
        <v>-4.0000000000000001E-3</v>
      </c>
      <c r="O466" s="7">
        <f>IFERROR(INDEX('Master data'!$B$2:$CL$999,MATCH($B466,'Master data'!$A$2:$A$999,0),MATCH(O$1,'Master data'!$B$1:$CL$1,0)),"")</f>
        <v>0</v>
      </c>
      <c r="P466" s="5">
        <f>IFERROR(INDEX('Master data'!$B$2:$CL$999,MATCH($B466,'Master data'!$A$2:$A$999,0),MATCH(P$1,'Master data'!$B$1:$CL$1,0)),"")</f>
        <v>2468000</v>
      </c>
      <c r="Q466" s="5">
        <f>IFERROR(INDEX('Master data'!$B$2:$CL$999,MATCH($B466,'Master data'!$A$2:$A$999,0),MATCH(Q$1,'Master data'!$B$1:$CL$1,0)),"")</f>
        <v>2468000</v>
      </c>
    </row>
    <row r="467" spans="1:17" x14ac:dyDescent="0.3">
      <c r="A467">
        <f t="shared" si="7"/>
        <v>465</v>
      </c>
      <c r="B467" t="str">
        <f>IF('Master data'!A467="","",'Master data'!A467)</f>
        <v>János Hahn</v>
      </c>
      <c r="C467" t="str">
        <f>IFERROR(INDEX('Master data'!$B$2:$CL$999,MATCH($B467,'Master data'!$A$2:$A$999,0),MATCH(C$1,'Master data'!$B$1:$CL$1,0)),"")</f>
        <v>Hungary</v>
      </c>
      <c r="D467" t="str">
        <f>IFERROR(INDEX('Master data'!$B$2:$CL$999,MATCH($B467,'Master data'!$A$2:$A$999,0),MATCH(D$1,'Master data'!$B$1:$CL$1,0)),"")</f>
        <v>Striker</v>
      </c>
      <c r="E467" s="5">
        <f>IFERROR(INDEX('Master data'!$B$2:$CL$999,MATCH($B467,'Master data'!$A$2:$A$999,0),MATCH(E$1,'Master data'!$B$1:$CL$1,0)),"")</f>
        <v>2495000</v>
      </c>
      <c r="F467" s="7">
        <f>IFERROR(INDEX('Master data'!$B$2:$CL$999,MATCH($B467,'Master data'!$A$2:$A$999,0),MATCH(F$1,'Master data'!$B$1:$CL$1,0)),"")</f>
        <v>-5000</v>
      </c>
      <c r="G467" s="7">
        <f>IFERROR(INDEX('Master data'!$B$2:$CL$999,MATCH($B467,'Master data'!$A$2:$A$999,0),MATCH(G$1,'Master data'!$B$1:$CL$1,0)),"")</f>
        <v>-5000</v>
      </c>
      <c r="H467" s="7">
        <f>IFERROR(INDEX('Master data'!$B$2:$CL$999,MATCH($B467,'Master data'!$A$2:$A$999,0),MATCH(H$1,'Master data'!$B$1:$CL$1,0)),"")</f>
        <v>0</v>
      </c>
      <c r="I467" s="7">
        <f>IFERROR(INDEX('Master data'!$B$2:$CL$999,MATCH($B467,'Master data'!$A$2:$A$999,0),MATCH(I$1,'Master data'!$B$1:$CL$1,0)),"")</f>
        <v>-5000</v>
      </c>
      <c r="J467" s="7">
        <f>IFERROR(INDEX('Master data'!$B$2:$CL$999,MATCH($B467,'Master data'!$A$2:$A$999,0),MATCH(J$1,'Master data'!$B$1:$CL$1,0)),"")</f>
        <v>-5000</v>
      </c>
      <c r="K467" s="7">
        <f>IFERROR(INDEX('Master data'!$B$2:$CL$999,MATCH($B467,'Master data'!$A$2:$A$999,0),MATCH(K$1,'Master data'!$B$1:$CL$1,0)),"")</f>
        <v>0</v>
      </c>
      <c r="L467" s="7">
        <f>IFERROR(INDEX('Master data'!$B$2:$CL$999,MATCH($B467,'Master data'!$A$2:$A$999,0),MATCH(L$1,'Master data'!$B$1:$CL$1,0)),"")</f>
        <v>0</v>
      </c>
      <c r="M467" s="5">
        <f>IFERROR(INDEX('Master data'!$B$2:$CL$999,MATCH($B467,'Master data'!$A$2:$A$999,0),MATCH(M$1,'Master data'!$B$1:$CL$1,0)),"")</f>
        <v>-10802.469135802468</v>
      </c>
      <c r="N467" s="28">
        <f>IFERROR(INDEX('Master data'!$B$2:$CL$999,MATCH($B467,'Master data'!$A$2:$A$999,0),MATCH(N$1,'Master data'!$B$1:$CL$1,0)),"")</f>
        <v>-4.0000000000000001E-3</v>
      </c>
      <c r="O467" s="7">
        <f>IFERROR(INDEX('Master data'!$B$2:$CL$999,MATCH($B467,'Master data'!$A$2:$A$999,0),MATCH(O$1,'Master data'!$B$1:$CL$1,0)),"")</f>
        <v>0</v>
      </c>
      <c r="P467" s="5">
        <f>IFERROR(INDEX('Master data'!$B$2:$CL$999,MATCH($B467,'Master data'!$A$2:$A$999,0),MATCH(P$1,'Master data'!$B$1:$CL$1,0)),"")</f>
        <v>2495000</v>
      </c>
      <c r="Q467" s="5">
        <f>IFERROR(INDEX('Master data'!$B$2:$CL$999,MATCH($B467,'Master data'!$A$2:$A$999,0),MATCH(Q$1,'Master data'!$B$1:$CL$1,0)),"")</f>
        <v>2495000</v>
      </c>
    </row>
    <row r="468" spans="1:17" x14ac:dyDescent="0.3">
      <c r="A468">
        <f t="shared" si="7"/>
        <v>466</v>
      </c>
      <c r="B468" t="str">
        <f>IF('Master data'!A468="","",'Master data'!A468)</f>
        <v>Ádám Szalai</v>
      </c>
      <c r="C468" t="str">
        <f>IFERROR(INDEX('Master data'!$B$2:$CL$999,MATCH($B468,'Master data'!$A$2:$A$999,0),MATCH(C$1,'Master data'!$B$1:$CL$1,0)),"")</f>
        <v>Hungary</v>
      </c>
      <c r="D468" t="str">
        <f>IFERROR(INDEX('Master data'!$B$2:$CL$999,MATCH($B468,'Master data'!$A$2:$A$999,0),MATCH(D$1,'Master data'!$B$1:$CL$1,0)),"")</f>
        <v>Striker</v>
      </c>
      <c r="E468" s="5">
        <f>IFERROR(INDEX('Master data'!$B$2:$CL$999,MATCH($B468,'Master data'!$A$2:$A$999,0),MATCH(E$1,'Master data'!$B$1:$CL$1,0)),"")</f>
        <v>2988000</v>
      </c>
      <c r="F468" s="7">
        <f>IFERROR(INDEX('Master data'!$B$2:$CL$999,MATCH($B468,'Master data'!$A$2:$A$999,0),MATCH(F$1,'Master data'!$B$1:$CL$1,0)),"")</f>
        <v>8494.8459998461913</v>
      </c>
      <c r="G468" s="7">
        <f>IFERROR(INDEX('Master data'!$B$2:$CL$999,MATCH($B468,'Master data'!$A$2:$A$999,0),MATCH(G$1,'Master data'!$B$1:$CL$1,0)),"")</f>
        <v>1345.2506293640108</v>
      </c>
      <c r="H468" s="7">
        <f>IFERROR(INDEX('Master data'!$B$2:$CL$999,MATCH($B468,'Master data'!$A$2:$A$999,0),MATCH(H$1,'Master data'!$B$1:$CL$1,0)),"")</f>
        <v>0</v>
      </c>
      <c r="I468" s="7">
        <f>IFERROR(INDEX('Master data'!$B$2:$CL$999,MATCH($B468,'Master data'!$A$2:$A$999,0),MATCH(I$1,'Master data'!$B$1:$CL$1,0)),"")</f>
        <v>-5000</v>
      </c>
      <c r="J468" s="7">
        <f>IFERROR(INDEX('Master data'!$B$2:$CL$999,MATCH($B468,'Master data'!$A$2:$A$999,0),MATCH(J$1,'Master data'!$B$1:$CL$1,0)),"")</f>
        <v>-5000</v>
      </c>
      <c r="K468" s="7">
        <f>IFERROR(INDEX('Master data'!$B$2:$CL$999,MATCH($B468,'Master data'!$A$2:$A$999,0),MATCH(K$1,'Master data'!$B$1:$CL$1,0)),"")</f>
        <v>0</v>
      </c>
      <c r="L468" s="7">
        <f>IFERROR(INDEX('Master data'!$B$2:$CL$999,MATCH($B468,'Master data'!$A$2:$A$999,0),MATCH(L$1,'Master data'!$B$1:$CL$1,0)),"")</f>
        <v>0</v>
      </c>
      <c r="M468" s="5">
        <f>IFERROR(INDEX('Master data'!$B$2:$CL$999,MATCH($B468,'Master data'!$A$2:$A$999,0),MATCH(M$1,'Master data'!$B$1:$CL$1,0)),"")</f>
        <v>6922.5439502863956</v>
      </c>
      <c r="N468" s="28">
        <f>IFERROR(INDEX('Master data'!$B$2:$CL$999,MATCH($B468,'Master data'!$A$2:$A$999,0),MATCH(N$1,'Master data'!$B$1:$CL$1,0)),"")</f>
        <v>2E-3</v>
      </c>
      <c r="O468" s="7">
        <f>IFERROR(INDEX('Master data'!$B$2:$CL$999,MATCH($B468,'Master data'!$A$2:$A$999,0),MATCH(O$1,'Master data'!$B$1:$CL$1,0)),"")</f>
        <v>0</v>
      </c>
      <c r="P468" s="5">
        <f>IFERROR(INDEX('Master data'!$B$2:$CL$999,MATCH($B468,'Master data'!$A$2:$A$999,0),MATCH(P$1,'Master data'!$B$1:$CL$1,0)),"")</f>
        <v>2988000</v>
      </c>
      <c r="Q468" s="5">
        <f>IFERROR(INDEX('Master data'!$B$2:$CL$999,MATCH($B468,'Master data'!$A$2:$A$999,0),MATCH(Q$1,'Master data'!$B$1:$CL$1,0)),"")</f>
        <v>2988000</v>
      </c>
    </row>
    <row r="469" spans="1:17" x14ac:dyDescent="0.3">
      <c r="A469">
        <f t="shared" si="7"/>
        <v>467</v>
      </c>
      <c r="B469" t="str">
        <f>IF('Master data'!A469="","",'Master data'!A469)</f>
        <v>Nemanja Nikolić</v>
      </c>
      <c r="C469" t="str">
        <f>IFERROR(INDEX('Master data'!$B$2:$CL$999,MATCH($B469,'Master data'!$A$2:$A$999,0),MATCH(C$1,'Master data'!$B$1:$CL$1,0)),"")</f>
        <v>Hungary</v>
      </c>
      <c r="D469" t="str">
        <f>IFERROR(INDEX('Master data'!$B$2:$CL$999,MATCH($B469,'Master data'!$A$2:$A$999,0),MATCH(D$1,'Master data'!$B$1:$CL$1,0)),"")</f>
        <v>Striker</v>
      </c>
      <c r="E469" s="5">
        <f>IFERROR(INDEX('Master data'!$B$2:$CL$999,MATCH($B469,'Master data'!$A$2:$A$999,0),MATCH(E$1,'Master data'!$B$1:$CL$1,0)),"")</f>
        <v>2995000</v>
      </c>
      <c r="F469" s="7">
        <f>IFERROR(INDEX('Master data'!$B$2:$CL$999,MATCH($B469,'Master data'!$A$2:$A$999,0),MATCH(F$1,'Master data'!$B$1:$CL$1,0)),"")</f>
        <v>-5000</v>
      </c>
      <c r="G469" s="7">
        <f>IFERROR(INDEX('Master data'!$B$2:$CL$999,MATCH($B469,'Master data'!$A$2:$A$999,0),MATCH(G$1,'Master data'!$B$1:$CL$1,0)),"")</f>
        <v>-5000</v>
      </c>
      <c r="H469" s="7">
        <f>IFERROR(INDEX('Master data'!$B$2:$CL$999,MATCH($B469,'Master data'!$A$2:$A$999,0),MATCH(H$1,'Master data'!$B$1:$CL$1,0)),"")</f>
        <v>0</v>
      </c>
      <c r="I469" s="7">
        <f>IFERROR(INDEX('Master data'!$B$2:$CL$999,MATCH($B469,'Master data'!$A$2:$A$999,0),MATCH(I$1,'Master data'!$B$1:$CL$1,0)),"")</f>
        <v>-5000</v>
      </c>
      <c r="J469" s="7">
        <f>IFERROR(INDEX('Master data'!$B$2:$CL$999,MATCH($B469,'Master data'!$A$2:$A$999,0),MATCH(J$1,'Master data'!$B$1:$CL$1,0)),"")</f>
        <v>-5000</v>
      </c>
      <c r="K469" s="7">
        <f>IFERROR(INDEX('Master data'!$B$2:$CL$999,MATCH($B469,'Master data'!$A$2:$A$999,0),MATCH(K$1,'Master data'!$B$1:$CL$1,0)),"")</f>
        <v>0</v>
      </c>
      <c r="L469" s="7">
        <f>IFERROR(INDEX('Master data'!$B$2:$CL$999,MATCH($B469,'Master data'!$A$2:$A$999,0),MATCH(L$1,'Master data'!$B$1:$CL$1,0)),"")</f>
        <v>0</v>
      </c>
      <c r="M469" s="5">
        <f>IFERROR(INDEX('Master data'!$B$2:$CL$999,MATCH($B469,'Master data'!$A$2:$A$999,0),MATCH(M$1,'Master data'!$B$1:$CL$1,0)),"")</f>
        <v>-10802.469135802468</v>
      </c>
      <c r="N469" s="28">
        <f>IFERROR(INDEX('Master data'!$B$2:$CL$999,MATCH($B469,'Master data'!$A$2:$A$999,0),MATCH(N$1,'Master data'!$B$1:$CL$1,0)),"")</f>
        <v>-4.0000000000000001E-3</v>
      </c>
      <c r="O469" s="7">
        <f>IFERROR(INDEX('Master data'!$B$2:$CL$999,MATCH($B469,'Master data'!$A$2:$A$999,0),MATCH(O$1,'Master data'!$B$1:$CL$1,0)),"")</f>
        <v>0</v>
      </c>
      <c r="P469" s="5">
        <f>IFERROR(INDEX('Master data'!$B$2:$CL$999,MATCH($B469,'Master data'!$A$2:$A$999,0),MATCH(P$1,'Master data'!$B$1:$CL$1,0)),"")</f>
        <v>2995000</v>
      </c>
      <c r="Q469" s="5">
        <f>IFERROR(INDEX('Master data'!$B$2:$CL$999,MATCH($B469,'Master data'!$A$2:$A$999,0),MATCH(Q$1,'Master data'!$B$1:$CL$1,0)),"")</f>
        <v>2995000</v>
      </c>
    </row>
    <row r="470" spans="1:17" x14ac:dyDescent="0.3">
      <c r="A470">
        <f t="shared" si="7"/>
        <v>468</v>
      </c>
      <c r="B470" t="str">
        <f>IF('Master data'!A470="","",'Master data'!A470)</f>
        <v>Filip Holender</v>
      </c>
      <c r="C470" t="str">
        <f>IFERROR(INDEX('Master data'!$B$2:$CL$999,MATCH($B470,'Master data'!$A$2:$A$999,0),MATCH(C$1,'Master data'!$B$1:$CL$1,0)),"")</f>
        <v>Hungary</v>
      </c>
      <c r="D470" t="str">
        <f>IFERROR(INDEX('Master data'!$B$2:$CL$999,MATCH($B470,'Master data'!$A$2:$A$999,0),MATCH(D$1,'Master data'!$B$1:$CL$1,0)),"")</f>
        <v>Midfield</v>
      </c>
      <c r="E470" s="5">
        <f>IFERROR(INDEX('Master data'!$B$2:$CL$999,MATCH($B470,'Master data'!$A$2:$A$999,0),MATCH(E$1,'Master data'!$B$1:$CL$1,0)),"")</f>
        <v>2495000</v>
      </c>
      <c r="F470" s="7">
        <f>IFERROR(INDEX('Master data'!$B$2:$CL$999,MATCH($B470,'Master data'!$A$2:$A$999,0),MATCH(F$1,'Master data'!$B$1:$CL$1,0)),"")</f>
        <v>3099.0341868899923</v>
      </c>
      <c r="G470" s="7">
        <f>IFERROR(INDEX('Master data'!$B$2:$CL$999,MATCH($B470,'Master data'!$A$2:$A$999,0),MATCH(G$1,'Master data'!$B$1:$CL$1,0)),"")</f>
        <v>-3916.3419558028945</v>
      </c>
      <c r="H470" s="7">
        <f>IFERROR(INDEX('Master data'!$B$2:$CL$999,MATCH($B470,'Master data'!$A$2:$A$999,0),MATCH(H$1,'Master data'!$B$1:$CL$1,0)),"")</f>
        <v>0</v>
      </c>
      <c r="I470" s="7">
        <f>IFERROR(INDEX('Master data'!$B$2:$CL$999,MATCH($B470,'Master data'!$A$2:$A$999,0),MATCH(I$1,'Master data'!$B$1:$CL$1,0)),"")</f>
        <v>-5000</v>
      </c>
      <c r="J470" s="7">
        <f>IFERROR(INDEX('Master data'!$B$2:$CL$999,MATCH($B470,'Master data'!$A$2:$A$999,0),MATCH(J$1,'Master data'!$B$1:$CL$1,0)),"")</f>
        <v>-5000</v>
      </c>
      <c r="K470" s="7">
        <f>IFERROR(INDEX('Master data'!$B$2:$CL$999,MATCH($B470,'Master data'!$A$2:$A$999,0),MATCH(K$1,'Master data'!$B$1:$CL$1,0)),"")</f>
        <v>0</v>
      </c>
      <c r="L470" s="7">
        <f>IFERROR(INDEX('Master data'!$B$2:$CL$999,MATCH($B470,'Master data'!$A$2:$A$999,0),MATCH(L$1,'Master data'!$B$1:$CL$1,0)),"")</f>
        <v>0</v>
      </c>
      <c r="M470" s="5">
        <f>IFERROR(INDEX('Master data'!$B$2:$CL$999,MATCH($B470,'Master data'!$A$2:$A$999,0),MATCH(M$1,'Master data'!$B$1:$CL$1,0)),"")</f>
        <v>-1980.9962527810728</v>
      </c>
      <c r="N470" s="28">
        <f>IFERROR(INDEX('Master data'!$B$2:$CL$999,MATCH($B470,'Master data'!$A$2:$A$999,0),MATCH(N$1,'Master data'!$B$1:$CL$1,0)),"")</f>
        <v>-1E-3</v>
      </c>
      <c r="O470" s="7">
        <f>IFERROR(INDEX('Master data'!$B$2:$CL$999,MATCH($B470,'Master data'!$A$2:$A$999,0),MATCH(O$1,'Master data'!$B$1:$CL$1,0)),"")</f>
        <v>0</v>
      </c>
      <c r="P470" s="5">
        <f>IFERROR(INDEX('Master data'!$B$2:$CL$999,MATCH($B470,'Master data'!$A$2:$A$999,0),MATCH(P$1,'Master data'!$B$1:$CL$1,0)),"")</f>
        <v>2495000</v>
      </c>
      <c r="Q470" s="5">
        <f>IFERROR(INDEX('Master data'!$B$2:$CL$999,MATCH($B470,'Master data'!$A$2:$A$999,0),MATCH(Q$1,'Master data'!$B$1:$CL$1,0)),"")</f>
        <v>2495000</v>
      </c>
    </row>
    <row r="471" spans="1:17" x14ac:dyDescent="0.3">
      <c r="A471">
        <f t="shared" si="7"/>
        <v>469</v>
      </c>
      <c r="B471" t="str">
        <f>IF('Master data'!A471="","",'Master data'!A471)</f>
        <v>Alexander Schlager</v>
      </c>
      <c r="C471" t="str">
        <f>IFERROR(INDEX('Master data'!$B$2:$CL$999,MATCH($B471,'Master data'!$A$2:$A$999,0),MATCH(C$1,'Master data'!$B$1:$CL$1,0)),"")</f>
        <v>Austria</v>
      </c>
      <c r="D471" t="str">
        <f>IFERROR(INDEX('Master data'!$B$2:$CL$999,MATCH($B471,'Master data'!$A$2:$A$999,0),MATCH(D$1,'Master data'!$B$1:$CL$1,0)),"")</f>
        <v>Goalkeeper</v>
      </c>
      <c r="E471" s="5">
        <f>IFERROR(INDEX('Master data'!$B$2:$CL$999,MATCH($B471,'Master data'!$A$2:$A$999,0),MATCH(E$1,'Master data'!$B$1:$CL$1,0)),"")</f>
        <v>3995000</v>
      </c>
      <c r="F471" s="7">
        <f>IFERROR(INDEX('Master data'!$B$2:$CL$999,MATCH($B471,'Master data'!$A$2:$A$999,0),MATCH(F$1,'Master data'!$B$1:$CL$1,0)),"")</f>
        <v>20574.579464550545</v>
      </c>
      <c r="G471" s="7">
        <f>IFERROR(INDEX('Master data'!$B$2:$CL$999,MATCH($B471,'Master data'!$A$2:$A$999,0),MATCH(G$1,'Master data'!$B$1:$CL$1,0)),"")</f>
        <v>25540.200627056725</v>
      </c>
      <c r="H471" s="7">
        <f>IFERROR(INDEX('Master data'!$B$2:$CL$999,MATCH($B471,'Master data'!$A$2:$A$999,0),MATCH(H$1,'Master data'!$B$1:$CL$1,0)),"")</f>
        <v>0</v>
      </c>
      <c r="I471" s="7">
        <f>IFERROR(INDEX('Master data'!$B$2:$CL$999,MATCH($B471,'Master data'!$A$2:$A$999,0),MATCH(I$1,'Master data'!$B$1:$CL$1,0)),"")</f>
        <v>5517.0549270155698</v>
      </c>
      <c r="J471" s="7">
        <f>IFERROR(INDEX('Master data'!$B$2:$CL$999,MATCH($B471,'Master data'!$A$2:$A$999,0),MATCH(J$1,'Master data'!$B$1:$CL$1,0)),"")</f>
        <v>-5000</v>
      </c>
      <c r="K471" s="7">
        <f>IFERROR(INDEX('Master data'!$B$2:$CL$999,MATCH($B471,'Master data'!$A$2:$A$999,0),MATCH(K$1,'Master data'!$B$1:$CL$1,0)),"")</f>
        <v>0</v>
      </c>
      <c r="L471" s="7">
        <f>IFERROR(INDEX('Master data'!$B$2:$CL$999,MATCH($B471,'Master data'!$A$2:$A$999,0),MATCH(L$1,'Master data'!$B$1:$CL$1,0)),"")</f>
        <v>0</v>
      </c>
      <c r="M471" s="5">
        <f>IFERROR(INDEX('Master data'!$B$2:$CL$999,MATCH($B471,'Master data'!$A$2:$A$999,0),MATCH(M$1,'Master data'!$B$1:$CL$1,0)),"")</f>
        <v>38248.408502938648</v>
      </c>
      <c r="N471" s="28">
        <f>IFERROR(INDEX('Master data'!$B$2:$CL$999,MATCH($B471,'Master data'!$A$2:$A$999,0),MATCH(N$1,'Master data'!$B$1:$CL$1,0)),"")</f>
        <v>0.01</v>
      </c>
      <c r="O471" s="7">
        <f>IFERROR(INDEX('Master data'!$B$2:$CL$999,MATCH($B471,'Master data'!$A$2:$A$999,0),MATCH(O$1,'Master data'!$B$1:$CL$1,0)),"")</f>
        <v>0</v>
      </c>
      <c r="P471" s="5">
        <f>IFERROR(INDEX('Master data'!$B$2:$CL$999,MATCH($B471,'Master data'!$A$2:$A$999,0),MATCH(P$1,'Master data'!$B$1:$CL$1,0)),"")</f>
        <v>3995000</v>
      </c>
      <c r="Q471" s="5">
        <f>IFERROR(INDEX('Master data'!$B$2:$CL$999,MATCH($B471,'Master data'!$A$2:$A$999,0),MATCH(Q$1,'Master data'!$B$1:$CL$1,0)),"")</f>
        <v>3995000</v>
      </c>
    </row>
    <row r="472" spans="1:17" x14ac:dyDescent="0.3">
      <c r="A472">
        <f t="shared" si="7"/>
        <v>470</v>
      </c>
      <c r="B472" t="str">
        <f>IF('Master data'!A472="","",'Master data'!A472)</f>
        <v>Philipp Lienhart</v>
      </c>
      <c r="C472" t="str">
        <f>IFERROR(INDEX('Master data'!$B$2:$CL$999,MATCH($B472,'Master data'!$A$2:$A$999,0),MATCH(C$1,'Master data'!$B$1:$CL$1,0)),"")</f>
        <v>Austria</v>
      </c>
      <c r="D472" t="str">
        <f>IFERROR(INDEX('Master data'!$B$2:$CL$999,MATCH($B472,'Master data'!$A$2:$A$999,0),MATCH(D$1,'Master data'!$B$1:$CL$1,0)),"")</f>
        <v>Defense</v>
      </c>
      <c r="E472" s="5">
        <f>IFERROR(INDEX('Master data'!$B$2:$CL$999,MATCH($B472,'Master data'!$A$2:$A$999,0),MATCH(E$1,'Master data'!$B$1:$CL$1,0)),"")</f>
        <v>2052000</v>
      </c>
      <c r="F472" s="7">
        <f>IFERROR(INDEX('Master data'!$B$2:$CL$999,MATCH($B472,'Master data'!$A$2:$A$999,0),MATCH(F$1,'Master data'!$B$1:$CL$1,0)),"")</f>
        <v>2244.4011684518</v>
      </c>
      <c r="G472" s="7">
        <f>IFERROR(INDEX('Master data'!$B$2:$CL$999,MATCH($B472,'Master data'!$A$2:$A$999,0),MATCH(G$1,'Master data'!$B$1:$CL$1,0)),"")</f>
        <v>8840.8304498269899</v>
      </c>
      <c r="H472" s="7">
        <f>IFERROR(INDEX('Master data'!$B$2:$CL$999,MATCH($B472,'Master data'!$A$2:$A$999,0),MATCH(H$1,'Master data'!$B$1:$CL$1,0)),"")</f>
        <v>0</v>
      </c>
      <c r="I472" s="7">
        <f>IFERROR(INDEX('Master data'!$B$2:$CL$999,MATCH($B472,'Master data'!$A$2:$A$999,0),MATCH(I$1,'Master data'!$B$1:$CL$1,0)),"")</f>
        <v>-1679.8333413657901</v>
      </c>
      <c r="J472" s="7">
        <f>IFERROR(INDEX('Master data'!$B$2:$CL$999,MATCH($B472,'Master data'!$A$2:$A$999,0),MATCH(J$1,'Master data'!$B$1:$CL$1,0)),"")</f>
        <v>-5000</v>
      </c>
      <c r="K472" s="7">
        <f>IFERROR(INDEX('Master data'!$B$2:$CL$999,MATCH($B472,'Master data'!$A$2:$A$999,0),MATCH(K$1,'Master data'!$B$1:$CL$1,0)),"")</f>
        <v>0</v>
      </c>
      <c r="L472" s="7">
        <f>IFERROR(INDEX('Master data'!$B$2:$CL$999,MATCH($B472,'Master data'!$A$2:$A$999,0),MATCH(L$1,'Master data'!$B$1:$CL$1,0)),"")</f>
        <v>0</v>
      </c>
      <c r="M472" s="5">
        <f>IFERROR(INDEX('Master data'!$B$2:$CL$999,MATCH($B472,'Master data'!$A$2:$A$999,0),MATCH(M$1,'Master data'!$B$1:$CL$1,0)),"")</f>
        <v>6652.9054165737562</v>
      </c>
      <c r="N472" s="28">
        <f>IFERROR(INDEX('Master data'!$B$2:$CL$999,MATCH($B472,'Master data'!$A$2:$A$999,0),MATCH(N$1,'Master data'!$B$1:$CL$1,0)),"")</f>
        <v>3.0000000000000001E-3</v>
      </c>
      <c r="O472" s="7">
        <f>IFERROR(INDEX('Master data'!$B$2:$CL$999,MATCH($B472,'Master data'!$A$2:$A$999,0),MATCH(O$1,'Master data'!$B$1:$CL$1,0)),"")</f>
        <v>0</v>
      </c>
      <c r="P472" s="5">
        <f>IFERROR(INDEX('Master data'!$B$2:$CL$999,MATCH($B472,'Master data'!$A$2:$A$999,0),MATCH(P$1,'Master data'!$B$1:$CL$1,0)),"")</f>
        <v>2052000</v>
      </c>
      <c r="Q472" s="5">
        <f>IFERROR(INDEX('Master data'!$B$2:$CL$999,MATCH($B472,'Master data'!$A$2:$A$999,0),MATCH(Q$1,'Master data'!$B$1:$CL$1,0)),"")</f>
        <v>2052000</v>
      </c>
    </row>
    <row r="473" spans="1:17" x14ac:dyDescent="0.3">
      <c r="A473">
        <f t="shared" si="7"/>
        <v>471</v>
      </c>
      <c r="B473" t="str">
        <f>IF('Master data'!A473="","",'Master data'!A473)</f>
        <v>Christopher  Trimmel</v>
      </c>
      <c r="C473" t="str">
        <f>IFERROR(INDEX('Master data'!$B$2:$CL$999,MATCH($B473,'Master data'!$A$2:$A$999,0),MATCH(C$1,'Master data'!$B$1:$CL$1,0)),"")</f>
        <v>Austria</v>
      </c>
      <c r="D473" t="str">
        <f>IFERROR(INDEX('Master data'!$B$2:$CL$999,MATCH($B473,'Master data'!$A$2:$A$999,0),MATCH(D$1,'Master data'!$B$1:$CL$1,0)),"")</f>
        <v>Defense</v>
      </c>
      <c r="E473" s="5">
        <f>IFERROR(INDEX('Master data'!$B$2:$CL$999,MATCH($B473,'Master data'!$A$2:$A$999,0),MATCH(E$1,'Master data'!$B$1:$CL$1,0)),"")</f>
        <v>2495000</v>
      </c>
      <c r="F473" s="7">
        <f>IFERROR(INDEX('Master data'!$B$2:$CL$999,MATCH($B473,'Master data'!$A$2:$A$999,0),MATCH(F$1,'Master data'!$B$1:$CL$1,0)),"")</f>
        <v>2244.4011684518</v>
      </c>
      <c r="G473" s="7">
        <f>IFERROR(INDEX('Master data'!$B$2:$CL$999,MATCH($B473,'Master data'!$A$2:$A$999,0),MATCH(G$1,'Master data'!$B$1:$CL$1,0)),"")</f>
        <v>8840.8304498269899</v>
      </c>
      <c r="H473" s="7">
        <f>IFERROR(INDEX('Master data'!$B$2:$CL$999,MATCH($B473,'Master data'!$A$2:$A$999,0),MATCH(H$1,'Master data'!$B$1:$CL$1,0)),"")</f>
        <v>0</v>
      </c>
      <c r="I473" s="7">
        <f>IFERROR(INDEX('Master data'!$B$2:$CL$999,MATCH($B473,'Master data'!$A$2:$A$999,0),MATCH(I$1,'Master data'!$B$1:$CL$1,0)),"")</f>
        <v>-2899.6884138295572</v>
      </c>
      <c r="J473" s="7">
        <f>IFERROR(INDEX('Master data'!$B$2:$CL$999,MATCH($B473,'Master data'!$A$2:$A$999,0),MATCH(J$1,'Master data'!$B$1:$CL$1,0)),"")</f>
        <v>-5000</v>
      </c>
      <c r="K473" s="7">
        <f>IFERROR(INDEX('Master data'!$B$2:$CL$999,MATCH($B473,'Master data'!$A$2:$A$999,0),MATCH(K$1,'Master data'!$B$1:$CL$1,0)),"")</f>
        <v>0</v>
      </c>
      <c r="L473" s="7">
        <f>IFERROR(INDEX('Master data'!$B$2:$CL$999,MATCH($B473,'Master data'!$A$2:$A$999,0),MATCH(L$1,'Master data'!$B$1:$CL$1,0)),"")</f>
        <v>0</v>
      </c>
      <c r="M473" s="5">
        <f>IFERROR(INDEX('Master data'!$B$2:$CL$999,MATCH($B473,'Master data'!$A$2:$A$999,0),MATCH(M$1,'Master data'!$B$1:$CL$1,0)),"")</f>
        <v>6291.4668765844926</v>
      </c>
      <c r="N473" s="28">
        <f>IFERROR(INDEX('Master data'!$B$2:$CL$999,MATCH($B473,'Master data'!$A$2:$A$999,0),MATCH(N$1,'Master data'!$B$1:$CL$1,0)),"")</f>
        <v>3.0000000000000001E-3</v>
      </c>
      <c r="O473" s="7">
        <f>IFERROR(INDEX('Master data'!$B$2:$CL$999,MATCH($B473,'Master data'!$A$2:$A$999,0),MATCH(O$1,'Master data'!$B$1:$CL$1,0)),"")</f>
        <v>0</v>
      </c>
      <c r="P473" s="5">
        <f>IFERROR(INDEX('Master data'!$B$2:$CL$999,MATCH($B473,'Master data'!$A$2:$A$999,0),MATCH(P$1,'Master data'!$B$1:$CL$1,0)),"")</f>
        <v>2495000</v>
      </c>
      <c r="Q473" s="5">
        <f>IFERROR(INDEX('Master data'!$B$2:$CL$999,MATCH($B473,'Master data'!$A$2:$A$999,0),MATCH(Q$1,'Master data'!$B$1:$CL$1,0)),"")</f>
        <v>2495000</v>
      </c>
    </row>
    <row r="474" spans="1:17" x14ac:dyDescent="0.3">
      <c r="A474">
        <f t="shared" si="7"/>
        <v>472</v>
      </c>
      <c r="B474" t="str">
        <f>IF('Master data'!A474="","",'Master data'!A474)</f>
        <v>Marco  Friedl</v>
      </c>
      <c r="C474" t="str">
        <f>IFERROR(INDEX('Master data'!$B$2:$CL$999,MATCH($B474,'Master data'!$A$2:$A$999,0),MATCH(C$1,'Master data'!$B$1:$CL$1,0)),"")</f>
        <v>Austria</v>
      </c>
      <c r="D474" t="str">
        <f>IFERROR(INDEX('Master data'!$B$2:$CL$999,MATCH($B474,'Master data'!$A$2:$A$999,0),MATCH(D$1,'Master data'!$B$1:$CL$1,0)),"")</f>
        <v>Defense</v>
      </c>
      <c r="E474" s="5">
        <f>IFERROR(INDEX('Master data'!$B$2:$CL$999,MATCH($B474,'Master data'!$A$2:$A$999,0),MATCH(E$1,'Master data'!$B$1:$CL$1,0)),"")</f>
        <v>2495000</v>
      </c>
      <c r="F474" s="7">
        <f>IFERROR(INDEX('Master data'!$B$2:$CL$999,MATCH($B474,'Master data'!$A$2:$A$999,0),MATCH(F$1,'Master data'!$B$1:$CL$1,0)),"")</f>
        <v>2244.4011684518</v>
      </c>
      <c r="G474" s="7">
        <f>IFERROR(INDEX('Master data'!$B$2:$CL$999,MATCH($B474,'Master data'!$A$2:$A$999,0),MATCH(G$1,'Master data'!$B$1:$CL$1,0)),"")</f>
        <v>8840.8304498269899</v>
      </c>
      <c r="H474" s="7">
        <f>IFERROR(INDEX('Master data'!$B$2:$CL$999,MATCH($B474,'Master data'!$A$2:$A$999,0),MATCH(H$1,'Master data'!$B$1:$CL$1,0)),"")</f>
        <v>0</v>
      </c>
      <c r="I474" s="7">
        <f>IFERROR(INDEX('Master data'!$B$2:$CL$999,MATCH($B474,'Master data'!$A$2:$A$999,0),MATCH(I$1,'Master data'!$B$1:$CL$1,0)),"")</f>
        <v>-2899.6884138295572</v>
      </c>
      <c r="J474" s="7">
        <f>IFERROR(INDEX('Master data'!$B$2:$CL$999,MATCH($B474,'Master data'!$A$2:$A$999,0),MATCH(J$1,'Master data'!$B$1:$CL$1,0)),"")</f>
        <v>-5000</v>
      </c>
      <c r="K474" s="7">
        <f>IFERROR(INDEX('Master data'!$B$2:$CL$999,MATCH($B474,'Master data'!$A$2:$A$999,0),MATCH(K$1,'Master data'!$B$1:$CL$1,0)),"")</f>
        <v>0</v>
      </c>
      <c r="L474" s="7">
        <f>IFERROR(INDEX('Master data'!$B$2:$CL$999,MATCH($B474,'Master data'!$A$2:$A$999,0),MATCH(L$1,'Master data'!$B$1:$CL$1,0)),"")</f>
        <v>0</v>
      </c>
      <c r="M474" s="5">
        <f>IFERROR(INDEX('Master data'!$B$2:$CL$999,MATCH($B474,'Master data'!$A$2:$A$999,0),MATCH(M$1,'Master data'!$B$1:$CL$1,0)),"")</f>
        <v>6291.4668765844926</v>
      </c>
      <c r="N474" s="28">
        <f>IFERROR(INDEX('Master data'!$B$2:$CL$999,MATCH($B474,'Master data'!$A$2:$A$999,0),MATCH(N$1,'Master data'!$B$1:$CL$1,0)),"")</f>
        <v>3.0000000000000001E-3</v>
      </c>
      <c r="O474" s="7">
        <f>IFERROR(INDEX('Master data'!$B$2:$CL$999,MATCH($B474,'Master data'!$A$2:$A$999,0),MATCH(O$1,'Master data'!$B$1:$CL$1,0)),"")</f>
        <v>0</v>
      </c>
      <c r="P474" s="5">
        <f>IFERROR(INDEX('Master data'!$B$2:$CL$999,MATCH($B474,'Master data'!$A$2:$A$999,0),MATCH(P$1,'Master data'!$B$1:$CL$1,0)),"")</f>
        <v>2495000</v>
      </c>
      <c r="Q474" s="5">
        <f>IFERROR(INDEX('Master data'!$B$2:$CL$999,MATCH($B474,'Master data'!$A$2:$A$999,0),MATCH(Q$1,'Master data'!$B$1:$CL$1,0)),"")</f>
        <v>2495000</v>
      </c>
    </row>
    <row r="475" spans="1:17" x14ac:dyDescent="0.3">
      <c r="A475">
        <f t="shared" si="7"/>
        <v>473</v>
      </c>
      <c r="B475" t="str">
        <f>IF('Master data'!A475="","",'Master data'!A475)</f>
        <v>Stefan Posch</v>
      </c>
      <c r="C475" t="str">
        <f>IFERROR(INDEX('Master data'!$B$2:$CL$999,MATCH($B475,'Master data'!$A$2:$A$999,0),MATCH(C$1,'Master data'!$B$1:$CL$1,0)),"")</f>
        <v>Austria</v>
      </c>
      <c r="D475" t="str">
        <f>IFERROR(INDEX('Master data'!$B$2:$CL$999,MATCH($B475,'Master data'!$A$2:$A$999,0),MATCH(D$1,'Master data'!$B$1:$CL$1,0)),"")</f>
        <v>Defense</v>
      </c>
      <c r="E475" s="5">
        <f>IFERROR(INDEX('Master data'!$B$2:$CL$999,MATCH($B475,'Master data'!$A$2:$A$999,0),MATCH(E$1,'Master data'!$B$1:$CL$1,0)),"")</f>
        <v>1995000</v>
      </c>
      <c r="F475" s="7">
        <f>IFERROR(INDEX('Master data'!$B$2:$CL$999,MATCH($B475,'Master data'!$A$2:$A$999,0),MATCH(F$1,'Master data'!$B$1:$CL$1,0)),"")</f>
        <v>2244.4011684518</v>
      </c>
      <c r="G475" s="7">
        <f>IFERROR(INDEX('Master data'!$B$2:$CL$999,MATCH($B475,'Master data'!$A$2:$A$999,0),MATCH(G$1,'Master data'!$B$1:$CL$1,0)),"")</f>
        <v>8840.8304498269899</v>
      </c>
      <c r="H475" s="7">
        <f>IFERROR(INDEX('Master data'!$B$2:$CL$999,MATCH($B475,'Master data'!$A$2:$A$999,0),MATCH(H$1,'Master data'!$B$1:$CL$1,0)),"")</f>
        <v>0</v>
      </c>
      <c r="I475" s="7">
        <f>IFERROR(INDEX('Master data'!$B$2:$CL$999,MATCH($B475,'Master data'!$A$2:$A$999,0),MATCH(I$1,'Master data'!$B$1:$CL$1,0)),"")</f>
        <v>-1522.8768196266592</v>
      </c>
      <c r="J475" s="7">
        <f>IFERROR(INDEX('Master data'!$B$2:$CL$999,MATCH($B475,'Master data'!$A$2:$A$999,0),MATCH(J$1,'Master data'!$B$1:$CL$1,0)),"")</f>
        <v>-5000</v>
      </c>
      <c r="K475" s="7">
        <f>IFERROR(INDEX('Master data'!$B$2:$CL$999,MATCH($B475,'Master data'!$A$2:$A$999,0),MATCH(K$1,'Master data'!$B$1:$CL$1,0)),"")</f>
        <v>0</v>
      </c>
      <c r="L475" s="7">
        <f>IFERROR(INDEX('Master data'!$B$2:$CL$999,MATCH($B475,'Master data'!$A$2:$A$999,0),MATCH(L$1,'Master data'!$B$1:$CL$1,0)),"")</f>
        <v>0</v>
      </c>
      <c r="M475" s="5">
        <f>IFERROR(INDEX('Master data'!$B$2:$CL$999,MATCH($B475,'Master data'!$A$2:$A$999,0),MATCH(M$1,'Master data'!$B$1:$CL$1,0)),"")</f>
        <v>6699.4110526446102</v>
      </c>
      <c r="N475" s="28">
        <f>IFERROR(INDEX('Master data'!$B$2:$CL$999,MATCH($B475,'Master data'!$A$2:$A$999,0),MATCH(N$1,'Master data'!$B$1:$CL$1,0)),"")</f>
        <v>3.0000000000000001E-3</v>
      </c>
      <c r="O475" s="7">
        <f>IFERROR(INDEX('Master data'!$B$2:$CL$999,MATCH($B475,'Master data'!$A$2:$A$999,0),MATCH(O$1,'Master data'!$B$1:$CL$1,0)),"")</f>
        <v>0</v>
      </c>
      <c r="P475" s="5">
        <f>IFERROR(INDEX('Master data'!$B$2:$CL$999,MATCH($B475,'Master data'!$A$2:$A$999,0),MATCH(P$1,'Master data'!$B$1:$CL$1,0)),"")</f>
        <v>1995000</v>
      </c>
      <c r="Q475" s="5">
        <f>IFERROR(INDEX('Master data'!$B$2:$CL$999,MATCH($B475,'Master data'!$A$2:$A$999,0),MATCH(Q$1,'Master data'!$B$1:$CL$1,0)),"")</f>
        <v>1995000</v>
      </c>
    </row>
    <row r="476" spans="1:17" x14ac:dyDescent="0.3">
      <c r="A476">
        <f t="shared" si="7"/>
        <v>474</v>
      </c>
      <c r="B476" t="str">
        <f>IF('Master data'!A476="","",'Master data'!A476)</f>
        <v>Andreas Ulmer</v>
      </c>
      <c r="C476" t="str">
        <f>IFERROR(INDEX('Master data'!$B$2:$CL$999,MATCH($B476,'Master data'!$A$2:$A$999,0),MATCH(C$1,'Master data'!$B$1:$CL$1,0)),"")</f>
        <v>Austria</v>
      </c>
      <c r="D476" t="str">
        <f>IFERROR(INDEX('Master data'!$B$2:$CL$999,MATCH($B476,'Master data'!$A$2:$A$999,0),MATCH(D$1,'Master data'!$B$1:$CL$1,0)),"")</f>
        <v>Defense</v>
      </c>
      <c r="E476" s="5">
        <f>IFERROR(INDEX('Master data'!$B$2:$CL$999,MATCH($B476,'Master data'!$A$2:$A$999,0),MATCH(E$1,'Master data'!$B$1:$CL$1,0)),"")</f>
        <v>3054000</v>
      </c>
      <c r="F476" s="7">
        <f>IFERROR(INDEX('Master data'!$B$2:$CL$999,MATCH($B476,'Master data'!$A$2:$A$999,0),MATCH(F$1,'Master data'!$B$1:$CL$1,0)),"")</f>
        <v>16076.146957334307</v>
      </c>
      <c r="G476" s="7">
        <f>IFERROR(INDEX('Master data'!$B$2:$CL$999,MATCH($B476,'Master data'!$A$2:$A$999,0),MATCH(G$1,'Master data'!$B$1:$CL$1,0)),"")</f>
        <v>43074.023989951747</v>
      </c>
      <c r="H476" s="7">
        <f>IFERROR(INDEX('Master data'!$B$2:$CL$999,MATCH($B476,'Master data'!$A$2:$A$999,0),MATCH(H$1,'Master data'!$B$1:$CL$1,0)),"")</f>
        <v>0</v>
      </c>
      <c r="I476" s="7">
        <f>IFERROR(INDEX('Master data'!$B$2:$CL$999,MATCH($B476,'Master data'!$A$2:$A$999,0),MATCH(I$1,'Master data'!$B$1:$CL$1,0)),"")</f>
        <v>12777.340216843118</v>
      </c>
      <c r="J476" s="7">
        <f>IFERROR(INDEX('Master data'!$B$2:$CL$999,MATCH($B476,'Master data'!$A$2:$A$999,0),MATCH(J$1,'Master data'!$B$1:$CL$1,0)),"")</f>
        <v>-5000</v>
      </c>
      <c r="K476" s="7">
        <f>IFERROR(INDEX('Master data'!$B$2:$CL$999,MATCH($B476,'Master data'!$A$2:$A$999,0),MATCH(K$1,'Master data'!$B$1:$CL$1,0)),"")</f>
        <v>0</v>
      </c>
      <c r="L476" s="7">
        <f>IFERROR(INDEX('Master data'!$B$2:$CL$999,MATCH($B476,'Master data'!$A$2:$A$999,0),MATCH(L$1,'Master data'!$B$1:$CL$1,0)),"")</f>
        <v>0</v>
      </c>
      <c r="M476" s="5">
        <f>IFERROR(INDEX('Master data'!$B$2:$CL$999,MATCH($B476,'Master data'!$A$2:$A$999,0),MATCH(M$1,'Master data'!$B$1:$CL$1,0)),"")</f>
        <v>47590.38721241615</v>
      </c>
      <c r="N476" s="28">
        <f>IFERROR(INDEX('Master data'!$B$2:$CL$999,MATCH($B476,'Master data'!$A$2:$A$999,0),MATCH(N$1,'Master data'!$B$1:$CL$1,0)),"")</f>
        <v>1.6E-2</v>
      </c>
      <c r="O476" s="7">
        <f>IFERROR(INDEX('Master data'!$B$2:$CL$999,MATCH($B476,'Master data'!$A$2:$A$999,0),MATCH(O$1,'Master data'!$B$1:$CL$1,0)),"")</f>
        <v>0</v>
      </c>
      <c r="P476" s="5">
        <f>IFERROR(INDEX('Master data'!$B$2:$CL$999,MATCH($B476,'Master data'!$A$2:$A$999,0),MATCH(P$1,'Master data'!$B$1:$CL$1,0)),"")</f>
        <v>3054000</v>
      </c>
      <c r="Q476" s="5">
        <f>IFERROR(INDEX('Master data'!$B$2:$CL$999,MATCH($B476,'Master data'!$A$2:$A$999,0),MATCH(Q$1,'Master data'!$B$1:$CL$1,0)),"")</f>
        <v>3054000</v>
      </c>
    </row>
    <row r="477" spans="1:17" x14ac:dyDescent="0.3">
      <c r="A477">
        <f t="shared" si="7"/>
        <v>475</v>
      </c>
      <c r="B477" t="str">
        <f>IF('Master data'!A477="","",'Master data'!A477)</f>
        <v>Stefan Ilsanker</v>
      </c>
      <c r="C477" t="str">
        <f>IFERROR(INDEX('Master data'!$B$2:$CL$999,MATCH($B477,'Master data'!$A$2:$A$999,0),MATCH(C$1,'Master data'!$B$1:$CL$1,0)),"")</f>
        <v>Austria</v>
      </c>
      <c r="D477" t="str">
        <f>IFERROR(INDEX('Master data'!$B$2:$CL$999,MATCH($B477,'Master data'!$A$2:$A$999,0),MATCH(D$1,'Master data'!$B$1:$CL$1,0)),"")</f>
        <v>Midfield</v>
      </c>
      <c r="E477" s="5">
        <f>IFERROR(INDEX('Master data'!$B$2:$CL$999,MATCH($B477,'Master data'!$A$2:$A$999,0),MATCH(E$1,'Master data'!$B$1:$CL$1,0)),"")</f>
        <v>3032000</v>
      </c>
      <c r="F477" s="7">
        <f>IFERROR(INDEX('Master data'!$B$2:$CL$999,MATCH($B477,'Master data'!$A$2:$A$999,0),MATCH(F$1,'Master data'!$B$1:$CL$1,0)),"")</f>
        <v>-5000</v>
      </c>
      <c r="G477" s="7">
        <f>IFERROR(INDEX('Master data'!$B$2:$CL$999,MATCH($B477,'Master data'!$A$2:$A$999,0),MATCH(G$1,'Master data'!$B$1:$CL$1,0)),"")</f>
        <v>-5000</v>
      </c>
      <c r="H477" s="7">
        <f>IFERROR(INDEX('Master data'!$B$2:$CL$999,MATCH($B477,'Master data'!$A$2:$A$999,0),MATCH(H$1,'Master data'!$B$1:$CL$1,0)),"")</f>
        <v>0</v>
      </c>
      <c r="I477" s="7">
        <f>IFERROR(INDEX('Master data'!$B$2:$CL$999,MATCH($B477,'Master data'!$A$2:$A$999,0),MATCH(I$1,'Master data'!$B$1:$CL$1,0)),"")</f>
        <v>-5000</v>
      </c>
      <c r="J477" s="7">
        <f>IFERROR(INDEX('Master data'!$B$2:$CL$999,MATCH($B477,'Master data'!$A$2:$A$999,0),MATCH(J$1,'Master data'!$B$1:$CL$1,0)),"")</f>
        <v>-5000</v>
      </c>
      <c r="K477" s="7">
        <f>IFERROR(INDEX('Master data'!$B$2:$CL$999,MATCH($B477,'Master data'!$A$2:$A$999,0),MATCH(K$1,'Master data'!$B$1:$CL$1,0)),"")</f>
        <v>0</v>
      </c>
      <c r="L477" s="7">
        <f>IFERROR(INDEX('Master data'!$B$2:$CL$999,MATCH($B477,'Master data'!$A$2:$A$999,0),MATCH(L$1,'Master data'!$B$1:$CL$1,0)),"")</f>
        <v>0</v>
      </c>
      <c r="M477" s="5">
        <f>IFERROR(INDEX('Master data'!$B$2:$CL$999,MATCH($B477,'Master data'!$A$2:$A$999,0),MATCH(M$1,'Master data'!$B$1:$CL$1,0)),"")</f>
        <v>-10802.469135802468</v>
      </c>
      <c r="N477" s="28">
        <f>IFERROR(INDEX('Master data'!$B$2:$CL$999,MATCH($B477,'Master data'!$A$2:$A$999,0),MATCH(N$1,'Master data'!$B$1:$CL$1,0)),"")</f>
        <v>-4.0000000000000001E-3</v>
      </c>
      <c r="O477" s="7">
        <f>IFERROR(INDEX('Master data'!$B$2:$CL$999,MATCH($B477,'Master data'!$A$2:$A$999,0),MATCH(O$1,'Master data'!$B$1:$CL$1,0)),"")</f>
        <v>0</v>
      </c>
      <c r="P477" s="5">
        <f>IFERROR(INDEX('Master data'!$B$2:$CL$999,MATCH($B477,'Master data'!$A$2:$A$999,0),MATCH(P$1,'Master data'!$B$1:$CL$1,0)),"")</f>
        <v>3032000</v>
      </c>
      <c r="Q477" s="5">
        <f>IFERROR(INDEX('Master data'!$B$2:$CL$999,MATCH($B477,'Master data'!$A$2:$A$999,0),MATCH(Q$1,'Master data'!$B$1:$CL$1,0)),"")</f>
        <v>3032000</v>
      </c>
    </row>
    <row r="478" spans="1:17" x14ac:dyDescent="0.3">
      <c r="A478">
        <f t="shared" si="7"/>
        <v>476</v>
      </c>
      <c r="B478" t="str">
        <f>IF('Master data'!A478="","",'Master data'!A478)</f>
        <v>Martin Hinteregger</v>
      </c>
      <c r="C478" t="str">
        <f>IFERROR(INDEX('Master data'!$B$2:$CL$999,MATCH($B478,'Master data'!$A$2:$A$999,0),MATCH(C$1,'Master data'!$B$1:$CL$1,0)),"")</f>
        <v>Austria</v>
      </c>
      <c r="D478" t="str">
        <f>IFERROR(INDEX('Master data'!$B$2:$CL$999,MATCH($B478,'Master data'!$A$2:$A$999,0),MATCH(D$1,'Master data'!$B$1:$CL$1,0)),"")</f>
        <v>Defense</v>
      </c>
      <c r="E478" s="5">
        <f>IFERROR(INDEX('Master data'!$B$2:$CL$999,MATCH($B478,'Master data'!$A$2:$A$999,0),MATCH(E$1,'Master data'!$B$1:$CL$1,0)),"")</f>
        <v>3054000</v>
      </c>
      <c r="F478" s="7">
        <f>IFERROR(INDEX('Master data'!$B$2:$CL$999,MATCH($B478,'Master data'!$A$2:$A$999,0),MATCH(F$1,'Master data'!$B$1:$CL$1,0)),"")</f>
        <v>9259.5493198276472</v>
      </c>
      <c r="G478" s="7">
        <f>IFERROR(INDEX('Master data'!$B$2:$CL$999,MATCH($B478,'Master data'!$A$2:$A$999,0),MATCH(G$1,'Master data'!$B$1:$CL$1,0)),"")</f>
        <v>34175.385173875824</v>
      </c>
      <c r="H478" s="7">
        <f>IFERROR(INDEX('Master data'!$B$2:$CL$999,MATCH($B478,'Master data'!$A$2:$A$999,0),MATCH(H$1,'Master data'!$B$1:$CL$1,0)),"")</f>
        <v>0</v>
      </c>
      <c r="I478" s="7">
        <f>IFERROR(INDEX('Master data'!$B$2:$CL$999,MATCH($B478,'Master data'!$A$2:$A$999,0),MATCH(I$1,'Master data'!$B$1:$CL$1,0)),"")</f>
        <v>7148.3247248098796</v>
      </c>
      <c r="J478" s="7">
        <f>IFERROR(INDEX('Master data'!$B$2:$CL$999,MATCH($B478,'Master data'!$A$2:$A$999,0),MATCH(J$1,'Master data'!$B$1:$CL$1,0)),"")</f>
        <v>-5000</v>
      </c>
      <c r="K478" s="7">
        <f>IFERROR(INDEX('Master data'!$B$2:$CL$999,MATCH($B478,'Master data'!$A$2:$A$999,0),MATCH(K$1,'Master data'!$B$1:$CL$1,0)),"")</f>
        <v>0</v>
      </c>
      <c r="L478" s="7">
        <f>IFERROR(INDEX('Master data'!$B$2:$CL$999,MATCH($B478,'Master data'!$A$2:$A$999,0),MATCH(L$1,'Master data'!$B$1:$CL$1,0)),"")</f>
        <v>0</v>
      </c>
      <c r="M478" s="5">
        <f>IFERROR(INDEX('Master data'!$B$2:$CL$999,MATCH($B478,'Master data'!$A$2:$A$999,0),MATCH(M$1,'Master data'!$B$1:$CL$1,0)),"")</f>
        <v>33173.507255441611</v>
      </c>
      <c r="N478" s="28">
        <f>IFERROR(INDEX('Master data'!$B$2:$CL$999,MATCH($B478,'Master data'!$A$2:$A$999,0),MATCH(N$1,'Master data'!$B$1:$CL$1,0)),"")</f>
        <v>1.0999999999999999E-2</v>
      </c>
      <c r="O478" s="7">
        <f>IFERROR(INDEX('Master data'!$B$2:$CL$999,MATCH($B478,'Master data'!$A$2:$A$999,0),MATCH(O$1,'Master data'!$B$1:$CL$1,0)),"")</f>
        <v>0</v>
      </c>
      <c r="P478" s="5">
        <f>IFERROR(INDEX('Master data'!$B$2:$CL$999,MATCH($B478,'Master data'!$A$2:$A$999,0),MATCH(P$1,'Master data'!$B$1:$CL$1,0)),"")</f>
        <v>3054000</v>
      </c>
      <c r="Q478" s="5">
        <f>IFERROR(INDEX('Master data'!$B$2:$CL$999,MATCH($B478,'Master data'!$A$2:$A$999,0),MATCH(Q$1,'Master data'!$B$1:$CL$1,0)),"")</f>
        <v>3054000</v>
      </c>
    </row>
    <row r="479" spans="1:17" x14ac:dyDescent="0.3">
      <c r="A479">
        <f t="shared" si="7"/>
        <v>477</v>
      </c>
      <c r="B479" t="str">
        <f>IF('Master data'!A479="","",'Master data'!A479)</f>
        <v>Aleksandar Dragovic</v>
      </c>
      <c r="C479" t="str">
        <f>IFERROR(INDEX('Master data'!$B$2:$CL$999,MATCH($B479,'Master data'!$A$2:$A$999,0),MATCH(C$1,'Master data'!$B$1:$CL$1,0)),"")</f>
        <v>Austria</v>
      </c>
      <c r="D479" t="str">
        <f>IFERROR(INDEX('Master data'!$B$2:$CL$999,MATCH($B479,'Master data'!$A$2:$A$999,0),MATCH(D$1,'Master data'!$B$1:$CL$1,0)),"")</f>
        <v>Defense</v>
      </c>
      <c r="E479" s="5">
        <f>IFERROR(INDEX('Master data'!$B$2:$CL$999,MATCH($B479,'Master data'!$A$2:$A$999,0),MATCH(E$1,'Master data'!$B$1:$CL$1,0)),"")</f>
        <v>3034000</v>
      </c>
      <c r="F479" s="7">
        <f>IFERROR(INDEX('Master data'!$B$2:$CL$999,MATCH($B479,'Master data'!$A$2:$A$999,0),MATCH(F$1,'Master data'!$B$1:$CL$1,0)),"")</f>
        <v>4760.9664742474142</v>
      </c>
      <c r="G479" s="7">
        <f>IFERROR(INDEX('Master data'!$B$2:$CL$999,MATCH($B479,'Master data'!$A$2:$A$999,0),MATCH(G$1,'Master data'!$B$1:$CL$1,0)),"")</f>
        <v>28771.085520174471</v>
      </c>
      <c r="H479" s="7">
        <f>IFERROR(INDEX('Master data'!$B$2:$CL$999,MATCH($B479,'Master data'!$A$2:$A$999,0),MATCH(H$1,'Master data'!$B$1:$CL$1,0)),"")</f>
        <v>0</v>
      </c>
      <c r="I479" s="7">
        <f>IFERROR(INDEX('Master data'!$B$2:$CL$999,MATCH($B479,'Master data'!$A$2:$A$999,0),MATCH(I$1,'Master data'!$B$1:$CL$1,0)),"")</f>
        <v>3656.2994933643058</v>
      </c>
      <c r="J479" s="7">
        <f>IFERROR(INDEX('Master data'!$B$2:$CL$999,MATCH($B479,'Master data'!$A$2:$A$999,0),MATCH(J$1,'Master data'!$B$1:$CL$1,0)),"")</f>
        <v>-5000</v>
      </c>
      <c r="K479" s="7">
        <f>IFERROR(INDEX('Master data'!$B$2:$CL$999,MATCH($B479,'Master data'!$A$2:$A$999,0),MATCH(K$1,'Master data'!$B$1:$CL$1,0)),"")</f>
        <v>0</v>
      </c>
      <c r="L479" s="7">
        <f>IFERROR(INDEX('Master data'!$B$2:$CL$999,MATCH($B479,'Master data'!$A$2:$A$999,0),MATCH(L$1,'Master data'!$B$1:$CL$1,0)),"")</f>
        <v>0</v>
      </c>
      <c r="M479" s="5">
        <f>IFERROR(INDEX('Master data'!$B$2:$CL$999,MATCH($B479,'Master data'!$A$2:$A$999,0),MATCH(M$1,'Master data'!$B$1:$CL$1,0)),"")</f>
        <v>24037.383831409941</v>
      </c>
      <c r="N479" s="28">
        <f>IFERROR(INDEX('Master data'!$B$2:$CL$999,MATCH($B479,'Master data'!$A$2:$A$999,0),MATCH(N$1,'Master data'!$B$1:$CL$1,0)),"")</f>
        <v>8.0000000000000002E-3</v>
      </c>
      <c r="O479" s="7">
        <f>IFERROR(INDEX('Master data'!$B$2:$CL$999,MATCH($B479,'Master data'!$A$2:$A$999,0),MATCH(O$1,'Master data'!$B$1:$CL$1,0)),"")</f>
        <v>0</v>
      </c>
      <c r="P479" s="5">
        <f>IFERROR(INDEX('Master data'!$B$2:$CL$999,MATCH($B479,'Master data'!$A$2:$A$999,0),MATCH(P$1,'Master data'!$B$1:$CL$1,0)),"")</f>
        <v>3034000</v>
      </c>
      <c r="Q479" s="5">
        <f>IFERROR(INDEX('Master data'!$B$2:$CL$999,MATCH($B479,'Master data'!$A$2:$A$999,0),MATCH(Q$1,'Master data'!$B$1:$CL$1,0)),"")</f>
        <v>3034000</v>
      </c>
    </row>
    <row r="480" spans="1:17" x14ac:dyDescent="0.3">
      <c r="A480">
        <f t="shared" si="7"/>
        <v>478</v>
      </c>
      <c r="B480" t="str">
        <f>IF('Master data'!A480="","",'Master data'!A480)</f>
        <v>Louis  Schaub</v>
      </c>
      <c r="C480" t="str">
        <f>IFERROR(INDEX('Master data'!$B$2:$CL$999,MATCH($B480,'Master data'!$A$2:$A$999,0),MATCH(C$1,'Master data'!$B$1:$CL$1,0)),"")</f>
        <v>Austria</v>
      </c>
      <c r="D480" t="str">
        <f>IFERROR(INDEX('Master data'!$B$2:$CL$999,MATCH($B480,'Master data'!$A$2:$A$999,0),MATCH(D$1,'Master data'!$B$1:$CL$1,0)),"")</f>
        <v>Midfield</v>
      </c>
      <c r="E480" s="5">
        <f>IFERROR(INDEX('Master data'!$B$2:$CL$999,MATCH($B480,'Master data'!$A$2:$A$999,0),MATCH(E$1,'Master data'!$B$1:$CL$1,0)),"")</f>
        <v>2995000</v>
      </c>
      <c r="F480" s="7">
        <f>IFERROR(INDEX('Master data'!$B$2:$CL$999,MATCH($B480,'Master data'!$A$2:$A$999,0),MATCH(F$1,'Master data'!$B$1:$CL$1,0)),"")</f>
        <v>-5000</v>
      </c>
      <c r="G480" s="7">
        <f>IFERROR(INDEX('Master data'!$B$2:$CL$999,MATCH($B480,'Master data'!$A$2:$A$999,0),MATCH(G$1,'Master data'!$B$1:$CL$1,0)),"")</f>
        <v>-5000</v>
      </c>
      <c r="H480" s="7">
        <f>IFERROR(INDEX('Master data'!$B$2:$CL$999,MATCH($B480,'Master data'!$A$2:$A$999,0),MATCH(H$1,'Master data'!$B$1:$CL$1,0)),"")</f>
        <v>0</v>
      </c>
      <c r="I480" s="7">
        <f>IFERROR(INDEX('Master data'!$B$2:$CL$999,MATCH($B480,'Master data'!$A$2:$A$999,0),MATCH(I$1,'Master data'!$B$1:$CL$1,0)),"")</f>
        <v>-5000</v>
      </c>
      <c r="J480" s="7">
        <f>IFERROR(INDEX('Master data'!$B$2:$CL$999,MATCH($B480,'Master data'!$A$2:$A$999,0),MATCH(J$1,'Master data'!$B$1:$CL$1,0)),"")</f>
        <v>-5000</v>
      </c>
      <c r="K480" s="7">
        <f>IFERROR(INDEX('Master data'!$B$2:$CL$999,MATCH($B480,'Master data'!$A$2:$A$999,0),MATCH(K$1,'Master data'!$B$1:$CL$1,0)),"")</f>
        <v>0</v>
      </c>
      <c r="L480" s="7">
        <f>IFERROR(INDEX('Master data'!$B$2:$CL$999,MATCH($B480,'Master data'!$A$2:$A$999,0),MATCH(L$1,'Master data'!$B$1:$CL$1,0)),"")</f>
        <v>0</v>
      </c>
      <c r="M480" s="5">
        <f>IFERROR(INDEX('Master data'!$B$2:$CL$999,MATCH($B480,'Master data'!$A$2:$A$999,0),MATCH(M$1,'Master data'!$B$1:$CL$1,0)),"")</f>
        <v>-10802.469135802468</v>
      </c>
      <c r="N480" s="28">
        <f>IFERROR(INDEX('Master data'!$B$2:$CL$999,MATCH($B480,'Master data'!$A$2:$A$999,0),MATCH(N$1,'Master data'!$B$1:$CL$1,0)),"")</f>
        <v>-4.0000000000000001E-3</v>
      </c>
      <c r="O480" s="7">
        <f>IFERROR(INDEX('Master data'!$B$2:$CL$999,MATCH($B480,'Master data'!$A$2:$A$999,0),MATCH(O$1,'Master data'!$B$1:$CL$1,0)),"")</f>
        <v>0</v>
      </c>
      <c r="P480" s="5">
        <f>IFERROR(INDEX('Master data'!$B$2:$CL$999,MATCH($B480,'Master data'!$A$2:$A$999,0),MATCH(P$1,'Master data'!$B$1:$CL$1,0)),"")</f>
        <v>2995000</v>
      </c>
      <c r="Q480" s="5">
        <f>IFERROR(INDEX('Master data'!$B$2:$CL$999,MATCH($B480,'Master data'!$A$2:$A$999,0),MATCH(Q$1,'Master data'!$B$1:$CL$1,0)),"")</f>
        <v>2995000</v>
      </c>
    </row>
    <row r="481" spans="1:17" x14ac:dyDescent="0.3">
      <c r="A481">
        <f t="shared" si="7"/>
        <v>479</v>
      </c>
      <c r="B481" t="str">
        <f>IF('Master data'!A481="","",'Master data'!A481)</f>
        <v>Valentino  Lazaro</v>
      </c>
      <c r="C481" t="str">
        <f>IFERROR(INDEX('Master data'!$B$2:$CL$999,MATCH($B481,'Master data'!$A$2:$A$999,0),MATCH(C$1,'Master data'!$B$1:$CL$1,0)),"")</f>
        <v>Austria</v>
      </c>
      <c r="D481" t="str">
        <f>IFERROR(INDEX('Master data'!$B$2:$CL$999,MATCH($B481,'Master data'!$A$2:$A$999,0),MATCH(D$1,'Master data'!$B$1:$CL$1,0)),"")</f>
        <v>Midfield</v>
      </c>
      <c r="E481" s="5">
        <f>IFERROR(INDEX('Master data'!$B$2:$CL$999,MATCH($B481,'Master data'!$A$2:$A$999,0),MATCH(E$1,'Master data'!$B$1:$CL$1,0)),"")</f>
        <v>1995000</v>
      </c>
      <c r="F481" s="7">
        <f>IFERROR(INDEX('Master data'!$B$2:$CL$999,MATCH($B481,'Master data'!$A$2:$A$999,0),MATCH(F$1,'Master data'!$B$1:$CL$1,0)),"")</f>
        <v>-5000</v>
      </c>
      <c r="G481" s="7">
        <f>IFERROR(INDEX('Master data'!$B$2:$CL$999,MATCH($B481,'Master data'!$A$2:$A$999,0),MATCH(G$1,'Master data'!$B$1:$CL$1,0)),"")</f>
        <v>-5000</v>
      </c>
      <c r="H481" s="7">
        <f>IFERROR(INDEX('Master data'!$B$2:$CL$999,MATCH($B481,'Master data'!$A$2:$A$999,0),MATCH(H$1,'Master data'!$B$1:$CL$1,0)),"")</f>
        <v>0</v>
      </c>
      <c r="I481" s="7">
        <f>IFERROR(INDEX('Master data'!$B$2:$CL$999,MATCH($B481,'Master data'!$A$2:$A$999,0),MATCH(I$1,'Master data'!$B$1:$CL$1,0)),"")</f>
        <v>-5000</v>
      </c>
      <c r="J481" s="7">
        <f>IFERROR(INDEX('Master data'!$B$2:$CL$999,MATCH($B481,'Master data'!$A$2:$A$999,0),MATCH(J$1,'Master data'!$B$1:$CL$1,0)),"")</f>
        <v>-5000</v>
      </c>
      <c r="K481" s="7">
        <f>IFERROR(INDEX('Master data'!$B$2:$CL$999,MATCH($B481,'Master data'!$A$2:$A$999,0),MATCH(K$1,'Master data'!$B$1:$CL$1,0)),"")</f>
        <v>0</v>
      </c>
      <c r="L481" s="7">
        <f>IFERROR(INDEX('Master data'!$B$2:$CL$999,MATCH($B481,'Master data'!$A$2:$A$999,0),MATCH(L$1,'Master data'!$B$1:$CL$1,0)),"")</f>
        <v>0</v>
      </c>
      <c r="M481" s="5">
        <f>IFERROR(INDEX('Master data'!$B$2:$CL$999,MATCH($B481,'Master data'!$A$2:$A$999,0),MATCH(M$1,'Master data'!$B$1:$CL$1,0)),"")</f>
        <v>-10802.469135802468</v>
      </c>
      <c r="N481" s="28">
        <f>IFERROR(INDEX('Master data'!$B$2:$CL$999,MATCH($B481,'Master data'!$A$2:$A$999,0),MATCH(N$1,'Master data'!$B$1:$CL$1,0)),"")</f>
        <v>-5.0000000000000001E-3</v>
      </c>
      <c r="O481" s="7">
        <f>IFERROR(INDEX('Master data'!$B$2:$CL$999,MATCH($B481,'Master data'!$A$2:$A$999,0),MATCH(O$1,'Master data'!$B$1:$CL$1,0)),"")</f>
        <v>0</v>
      </c>
      <c r="P481" s="5">
        <f>IFERROR(INDEX('Master data'!$B$2:$CL$999,MATCH($B481,'Master data'!$A$2:$A$999,0),MATCH(P$1,'Master data'!$B$1:$CL$1,0)),"")</f>
        <v>1995000</v>
      </c>
      <c r="Q481" s="5">
        <f>IFERROR(INDEX('Master data'!$B$2:$CL$999,MATCH($B481,'Master data'!$A$2:$A$999,0),MATCH(Q$1,'Master data'!$B$1:$CL$1,0)),"")</f>
        <v>1995000</v>
      </c>
    </row>
    <row r="482" spans="1:17" x14ac:dyDescent="0.3">
      <c r="A482">
        <f t="shared" si="7"/>
        <v>480</v>
      </c>
      <c r="B482" t="str">
        <f>IF('Master data'!A482="","",'Master data'!A482)</f>
        <v>Florian  Grillitsch</v>
      </c>
      <c r="C482" t="str">
        <f>IFERROR(INDEX('Master data'!$B$2:$CL$999,MATCH($B482,'Master data'!$A$2:$A$999,0),MATCH(C$1,'Master data'!$B$1:$CL$1,0)),"")</f>
        <v>Austria</v>
      </c>
      <c r="D482" t="str">
        <f>IFERROR(INDEX('Master data'!$B$2:$CL$999,MATCH($B482,'Master data'!$A$2:$A$999,0),MATCH(D$1,'Master data'!$B$1:$CL$1,0)),"")</f>
        <v>Midfield</v>
      </c>
      <c r="E482" s="5">
        <f>IFERROR(INDEX('Master data'!$B$2:$CL$999,MATCH($B482,'Master data'!$A$2:$A$999,0),MATCH(E$1,'Master data'!$B$1:$CL$1,0)),"")</f>
        <v>2995000</v>
      </c>
      <c r="F482" s="7">
        <f>IFERROR(INDEX('Master data'!$B$2:$CL$999,MATCH($B482,'Master data'!$A$2:$A$999,0),MATCH(F$1,'Master data'!$B$1:$CL$1,0)),"")</f>
        <v>-5000</v>
      </c>
      <c r="G482" s="7">
        <f>IFERROR(INDEX('Master data'!$B$2:$CL$999,MATCH($B482,'Master data'!$A$2:$A$999,0),MATCH(G$1,'Master data'!$B$1:$CL$1,0)),"")</f>
        <v>-5000</v>
      </c>
      <c r="H482" s="7">
        <f>IFERROR(INDEX('Master data'!$B$2:$CL$999,MATCH($B482,'Master data'!$A$2:$A$999,0),MATCH(H$1,'Master data'!$B$1:$CL$1,0)),"")</f>
        <v>0</v>
      </c>
      <c r="I482" s="7">
        <f>IFERROR(INDEX('Master data'!$B$2:$CL$999,MATCH($B482,'Master data'!$A$2:$A$999,0),MATCH(I$1,'Master data'!$B$1:$CL$1,0)),"")</f>
        <v>-5000</v>
      </c>
      <c r="J482" s="7">
        <f>IFERROR(INDEX('Master data'!$B$2:$CL$999,MATCH($B482,'Master data'!$A$2:$A$999,0),MATCH(J$1,'Master data'!$B$1:$CL$1,0)),"")</f>
        <v>-5000</v>
      </c>
      <c r="K482" s="7">
        <f>IFERROR(INDEX('Master data'!$B$2:$CL$999,MATCH($B482,'Master data'!$A$2:$A$999,0),MATCH(K$1,'Master data'!$B$1:$CL$1,0)),"")</f>
        <v>0</v>
      </c>
      <c r="L482" s="7">
        <f>IFERROR(INDEX('Master data'!$B$2:$CL$999,MATCH($B482,'Master data'!$A$2:$A$999,0),MATCH(L$1,'Master data'!$B$1:$CL$1,0)),"")</f>
        <v>0</v>
      </c>
      <c r="M482" s="5">
        <f>IFERROR(INDEX('Master data'!$B$2:$CL$999,MATCH($B482,'Master data'!$A$2:$A$999,0),MATCH(M$1,'Master data'!$B$1:$CL$1,0)),"")</f>
        <v>-10802.469135802468</v>
      </c>
      <c r="N482" s="28">
        <f>IFERROR(INDEX('Master data'!$B$2:$CL$999,MATCH($B482,'Master data'!$A$2:$A$999,0),MATCH(N$1,'Master data'!$B$1:$CL$1,0)),"")</f>
        <v>-4.0000000000000001E-3</v>
      </c>
      <c r="O482" s="7">
        <f>IFERROR(INDEX('Master data'!$B$2:$CL$999,MATCH($B482,'Master data'!$A$2:$A$999,0),MATCH(O$1,'Master data'!$B$1:$CL$1,0)),"")</f>
        <v>0</v>
      </c>
      <c r="P482" s="5">
        <f>IFERROR(INDEX('Master data'!$B$2:$CL$999,MATCH($B482,'Master data'!$A$2:$A$999,0),MATCH(P$1,'Master data'!$B$1:$CL$1,0)),"")</f>
        <v>2995000</v>
      </c>
      <c r="Q482" s="5">
        <f>IFERROR(INDEX('Master data'!$B$2:$CL$999,MATCH($B482,'Master data'!$A$2:$A$999,0),MATCH(Q$1,'Master data'!$B$1:$CL$1,0)),"")</f>
        <v>2995000</v>
      </c>
    </row>
    <row r="483" spans="1:17" x14ac:dyDescent="0.3">
      <c r="A483">
        <f t="shared" si="7"/>
        <v>481</v>
      </c>
      <c r="B483" t="str">
        <f>IF('Master data'!A483="","",'Master data'!A483)</f>
        <v>Alessandro Schöpf</v>
      </c>
      <c r="C483" t="str">
        <f>IFERROR(INDEX('Master data'!$B$2:$CL$999,MATCH($B483,'Master data'!$A$2:$A$999,0),MATCH(C$1,'Master data'!$B$1:$CL$1,0)),"")</f>
        <v>Austria</v>
      </c>
      <c r="D483" t="str">
        <f>IFERROR(INDEX('Master data'!$B$2:$CL$999,MATCH($B483,'Master data'!$A$2:$A$999,0),MATCH(D$1,'Master data'!$B$1:$CL$1,0)),"")</f>
        <v>Midfield</v>
      </c>
      <c r="E483" s="5">
        <f>IFERROR(INDEX('Master data'!$B$2:$CL$999,MATCH($B483,'Master data'!$A$2:$A$999,0),MATCH(E$1,'Master data'!$B$1:$CL$1,0)),"")</f>
        <v>2495000</v>
      </c>
      <c r="F483" s="7">
        <f>IFERROR(INDEX('Master data'!$B$2:$CL$999,MATCH($B483,'Master data'!$A$2:$A$999,0),MATCH(F$1,'Master data'!$B$1:$CL$1,0)),"")</f>
        <v>-5000</v>
      </c>
      <c r="G483" s="7">
        <f>IFERROR(INDEX('Master data'!$B$2:$CL$999,MATCH($B483,'Master data'!$A$2:$A$999,0),MATCH(G$1,'Master data'!$B$1:$CL$1,0)),"")</f>
        <v>-5000</v>
      </c>
      <c r="H483" s="7">
        <f>IFERROR(INDEX('Master data'!$B$2:$CL$999,MATCH($B483,'Master data'!$A$2:$A$999,0),MATCH(H$1,'Master data'!$B$1:$CL$1,0)),"")</f>
        <v>0</v>
      </c>
      <c r="I483" s="7">
        <f>IFERROR(INDEX('Master data'!$B$2:$CL$999,MATCH($B483,'Master data'!$A$2:$A$999,0),MATCH(I$1,'Master data'!$B$1:$CL$1,0)),"")</f>
        <v>-5000</v>
      </c>
      <c r="J483" s="7">
        <f>IFERROR(INDEX('Master data'!$B$2:$CL$999,MATCH($B483,'Master data'!$A$2:$A$999,0),MATCH(J$1,'Master data'!$B$1:$CL$1,0)),"")</f>
        <v>-5000</v>
      </c>
      <c r="K483" s="7">
        <f>IFERROR(INDEX('Master data'!$B$2:$CL$999,MATCH($B483,'Master data'!$A$2:$A$999,0),MATCH(K$1,'Master data'!$B$1:$CL$1,0)),"")</f>
        <v>0</v>
      </c>
      <c r="L483" s="7">
        <f>IFERROR(INDEX('Master data'!$B$2:$CL$999,MATCH($B483,'Master data'!$A$2:$A$999,0),MATCH(L$1,'Master data'!$B$1:$CL$1,0)),"")</f>
        <v>0</v>
      </c>
      <c r="M483" s="5">
        <f>IFERROR(INDEX('Master data'!$B$2:$CL$999,MATCH($B483,'Master data'!$A$2:$A$999,0),MATCH(M$1,'Master data'!$B$1:$CL$1,0)),"")</f>
        <v>-10802.469135802468</v>
      </c>
      <c r="N483" s="28">
        <f>IFERROR(INDEX('Master data'!$B$2:$CL$999,MATCH($B483,'Master data'!$A$2:$A$999,0),MATCH(N$1,'Master data'!$B$1:$CL$1,0)),"")</f>
        <v>-4.0000000000000001E-3</v>
      </c>
      <c r="O483" s="7">
        <f>IFERROR(INDEX('Master data'!$B$2:$CL$999,MATCH($B483,'Master data'!$A$2:$A$999,0),MATCH(O$1,'Master data'!$B$1:$CL$1,0)),"")</f>
        <v>0</v>
      </c>
      <c r="P483" s="5">
        <f>IFERROR(INDEX('Master data'!$B$2:$CL$999,MATCH($B483,'Master data'!$A$2:$A$999,0),MATCH(P$1,'Master data'!$B$1:$CL$1,0)),"")</f>
        <v>2495000</v>
      </c>
      <c r="Q483" s="5">
        <f>IFERROR(INDEX('Master data'!$B$2:$CL$999,MATCH($B483,'Master data'!$A$2:$A$999,0),MATCH(Q$1,'Master data'!$B$1:$CL$1,0)),"")</f>
        <v>2495000</v>
      </c>
    </row>
    <row r="484" spans="1:17" x14ac:dyDescent="0.3">
      <c r="A484">
        <f t="shared" si="7"/>
        <v>482</v>
      </c>
      <c r="B484" t="str">
        <f>IF('Master data'!A484="","",'Master data'!A484)</f>
        <v>Xaver Schlager</v>
      </c>
      <c r="C484" t="str">
        <f>IFERROR(INDEX('Master data'!$B$2:$CL$999,MATCH($B484,'Master data'!$A$2:$A$999,0),MATCH(C$1,'Master data'!$B$1:$CL$1,0)),"")</f>
        <v>Austria</v>
      </c>
      <c r="D484" t="str">
        <f>IFERROR(INDEX('Master data'!$B$2:$CL$999,MATCH($B484,'Master data'!$A$2:$A$999,0),MATCH(D$1,'Master data'!$B$1:$CL$1,0)),"")</f>
        <v>Midfield</v>
      </c>
      <c r="E484" s="5">
        <f>IFERROR(INDEX('Master data'!$B$2:$CL$999,MATCH($B484,'Master data'!$A$2:$A$999,0),MATCH(E$1,'Master data'!$B$1:$CL$1,0)),"")</f>
        <v>3054000</v>
      </c>
      <c r="F484" s="7">
        <f>IFERROR(INDEX('Master data'!$B$2:$CL$999,MATCH($B484,'Master data'!$A$2:$A$999,0),MATCH(F$1,'Master data'!$B$1:$CL$1,0)),"")</f>
        <v>5769.5126719138152</v>
      </c>
      <c r="G484" s="7">
        <f>IFERROR(INDEX('Master data'!$B$2:$CL$999,MATCH($B484,'Master data'!$A$2:$A$999,0),MATCH(G$1,'Master data'!$B$1:$CL$1,0)),"")</f>
        <v>25221.607676926033</v>
      </c>
      <c r="H484" s="7">
        <f>IFERROR(INDEX('Master data'!$B$2:$CL$999,MATCH($B484,'Master data'!$A$2:$A$999,0),MATCH(H$1,'Master data'!$B$1:$CL$1,0)),"")</f>
        <v>0</v>
      </c>
      <c r="I484" s="7">
        <f>IFERROR(INDEX('Master data'!$B$2:$CL$999,MATCH($B484,'Master data'!$A$2:$A$999,0),MATCH(I$1,'Master data'!$B$1:$CL$1,0)),"")</f>
        <v>2691.0947742257558</v>
      </c>
      <c r="J484" s="7">
        <f>IFERROR(INDEX('Master data'!$B$2:$CL$999,MATCH($B484,'Master data'!$A$2:$A$999,0),MATCH(J$1,'Master data'!$B$1:$CL$1,0)),"")</f>
        <v>-5000</v>
      </c>
      <c r="K484" s="7">
        <f>IFERROR(INDEX('Master data'!$B$2:$CL$999,MATCH($B484,'Master data'!$A$2:$A$999,0),MATCH(K$1,'Master data'!$B$1:$CL$1,0)),"")</f>
        <v>0</v>
      </c>
      <c r="L484" s="7">
        <f>IFERROR(INDEX('Master data'!$B$2:$CL$999,MATCH($B484,'Master data'!$A$2:$A$999,0),MATCH(L$1,'Master data'!$B$1:$CL$1,0)),"")</f>
        <v>0</v>
      </c>
      <c r="M484" s="5">
        <f>IFERROR(INDEX('Master data'!$B$2:$CL$999,MATCH($B484,'Master data'!$A$2:$A$999,0),MATCH(M$1,'Master data'!$B$1:$CL$1,0)),"")</f>
        <v>22393.624883462253</v>
      </c>
      <c r="N484" s="28">
        <f>IFERROR(INDEX('Master data'!$B$2:$CL$999,MATCH($B484,'Master data'!$A$2:$A$999,0),MATCH(N$1,'Master data'!$B$1:$CL$1,0)),"")</f>
        <v>7.0000000000000001E-3</v>
      </c>
      <c r="O484" s="7">
        <f>IFERROR(INDEX('Master data'!$B$2:$CL$999,MATCH($B484,'Master data'!$A$2:$A$999,0),MATCH(O$1,'Master data'!$B$1:$CL$1,0)),"")</f>
        <v>0</v>
      </c>
      <c r="P484" s="5">
        <f>IFERROR(INDEX('Master data'!$B$2:$CL$999,MATCH($B484,'Master data'!$A$2:$A$999,0),MATCH(P$1,'Master data'!$B$1:$CL$1,0)),"")</f>
        <v>3054000</v>
      </c>
      <c r="Q484" s="5">
        <f>IFERROR(INDEX('Master data'!$B$2:$CL$999,MATCH($B484,'Master data'!$A$2:$A$999,0),MATCH(Q$1,'Master data'!$B$1:$CL$1,0)),"")</f>
        <v>3054000</v>
      </c>
    </row>
    <row r="485" spans="1:17" x14ac:dyDescent="0.3">
      <c r="A485">
        <f t="shared" si="7"/>
        <v>483</v>
      </c>
      <c r="B485" t="str">
        <f>IF('Master data'!A485="","",'Master data'!A485)</f>
        <v>Julian Baumgartlinger</v>
      </c>
      <c r="C485" t="str">
        <f>IFERROR(INDEX('Master data'!$B$2:$CL$999,MATCH($B485,'Master data'!$A$2:$A$999,0),MATCH(C$1,'Master data'!$B$1:$CL$1,0)),"")</f>
        <v>Austria</v>
      </c>
      <c r="D485" t="str">
        <f>IFERROR(INDEX('Master data'!$B$2:$CL$999,MATCH($B485,'Master data'!$A$2:$A$999,0),MATCH(D$1,'Master data'!$B$1:$CL$1,0)),"")</f>
        <v>Defense</v>
      </c>
      <c r="E485" s="5">
        <f>IFERROR(INDEX('Master data'!$B$2:$CL$999,MATCH($B485,'Master data'!$A$2:$A$999,0),MATCH(E$1,'Master data'!$B$1:$CL$1,0)),"")</f>
        <v>2532000</v>
      </c>
      <c r="F485" s="7">
        <f>IFERROR(INDEX('Master data'!$B$2:$CL$999,MATCH($B485,'Master data'!$A$2:$A$999,0),MATCH(F$1,'Master data'!$B$1:$CL$1,0)),"")</f>
        <v>2244.4011684518</v>
      </c>
      <c r="G485" s="7">
        <f>IFERROR(INDEX('Master data'!$B$2:$CL$999,MATCH($B485,'Master data'!$A$2:$A$999,0),MATCH(G$1,'Master data'!$B$1:$CL$1,0)),"")</f>
        <v>8840.8304498269899</v>
      </c>
      <c r="H485" s="7">
        <f>IFERROR(INDEX('Master data'!$B$2:$CL$999,MATCH($B485,'Master data'!$A$2:$A$999,0),MATCH(H$1,'Master data'!$B$1:$CL$1,0)),"")</f>
        <v>0</v>
      </c>
      <c r="I485" s="7">
        <f>IFERROR(INDEX('Master data'!$B$2:$CL$999,MATCH($B485,'Master data'!$A$2:$A$999,0),MATCH(I$1,'Master data'!$B$1:$CL$1,0)),"")</f>
        <v>-3001.5724718005722</v>
      </c>
      <c r="J485" s="7">
        <f>IFERROR(INDEX('Master data'!$B$2:$CL$999,MATCH($B485,'Master data'!$A$2:$A$999,0),MATCH(J$1,'Master data'!$B$1:$CL$1,0)),"")</f>
        <v>-5000</v>
      </c>
      <c r="K485" s="7">
        <f>IFERROR(INDEX('Master data'!$B$2:$CL$999,MATCH($B485,'Master data'!$A$2:$A$999,0),MATCH(K$1,'Master data'!$B$1:$CL$1,0)),"")</f>
        <v>0</v>
      </c>
      <c r="L485" s="7">
        <f>IFERROR(INDEX('Master data'!$B$2:$CL$999,MATCH($B485,'Master data'!$A$2:$A$999,0),MATCH(L$1,'Master data'!$B$1:$CL$1,0)),"")</f>
        <v>0</v>
      </c>
      <c r="M485" s="5">
        <f>IFERROR(INDEX('Master data'!$B$2:$CL$999,MATCH($B485,'Master data'!$A$2:$A$999,0),MATCH(M$1,'Master data'!$B$1:$CL$1,0)),"")</f>
        <v>6261.2790075560433</v>
      </c>
      <c r="N485" s="28">
        <f>IFERROR(INDEX('Master data'!$B$2:$CL$999,MATCH($B485,'Master data'!$A$2:$A$999,0),MATCH(N$1,'Master data'!$B$1:$CL$1,0)),"")</f>
        <v>2E-3</v>
      </c>
      <c r="O485" s="7">
        <f>IFERROR(INDEX('Master data'!$B$2:$CL$999,MATCH($B485,'Master data'!$A$2:$A$999,0),MATCH(O$1,'Master data'!$B$1:$CL$1,0)),"")</f>
        <v>0</v>
      </c>
      <c r="P485" s="5">
        <f>IFERROR(INDEX('Master data'!$B$2:$CL$999,MATCH($B485,'Master data'!$A$2:$A$999,0),MATCH(P$1,'Master data'!$B$1:$CL$1,0)),"")</f>
        <v>2532000</v>
      </c>
      <c r="Q485" s="5">
        <f>IFERROR(INDEX('Master data'!$B$2:$CL$999,MATCH($B485,'Master data'!$A$2:$A$999,0),MATCH(Q$1,'Master data'!$B$1:$CL$1,0)),"")</f>
        <v>2532000</v>
      </c>
    </row>
    <row r="486" spans="1:17" x14ac:dyDescent="0.3">
      <c r="A486">
        <f t="shared" si="7"/>
        <v>484</v>
      </c>
      <c r="B486" t="str">
        <f>IF('Master data'!A486="","",'Master data'!A486)</f>
        <v>Karim Onisiwo</v>
      </c>
      <c r="C486" t="str">
        <f>IFERROR(INDEX('Master data'!$B$2:$CL$999,MATCH($B486,'Master data'!$A$2:$A$999,0),MATCH(C$1,'Master data'!$B$1:$CL$1,0)),"")</f>
        <v>Austria</v>
      </c>
      <c r="D486" t="str">
        <f>IFERROR(INDEX('Master data'!$B$2:$CL$999,MATCH($B486,'Master data'!$A$2:$A$999,0),MATCH(D$1,'Master data'!$B$1:$CL$1,0)),"")</f>
        <v>Striker</v>
      </c>
      <c r="E486" s="5">
        <f>IFERROR(INDEX('Master data'!$B$2:$CL$999,MATCH($B486,'Master data'!$A$2:$A$999,0),MATCH(E$1,'Master data'!$B$1:$CL$1,0)),"")</f>
        <v>2495000</v>
      </c>
      <c r="F486" s="7">
        <f>IFERROR(INDEX('Master data'!$B$2:$CL$999,MATCH($B486,'Master data'!$A$2:$A$999,0),MATCH(F$1,'Master data'!$B$1:$CL$1,0)),"")</f>
        <v>-5000</v>
      </c>
      <c r="G486" s="7">
        <f>IFERROR(INDEX('Master data'!$B$2:$CL$999,MATCH($B486,'Master data'!$A$2:$A$999,0),MATCH(G$1,'Master data'!$B$1:$CL$1,0)),"")</f>
        <v>-5000</v>
      </c>
      <c r="H486" s="7">
        <f>IFERROR(INDEX('Master data'!$B$2:$CL$999,MATCH($B486,'Master data'!$A$2:$A$999,0),MATCH(H$1,'Master data'!$B$1:$CL$1,0)),"")</f>
        <v>0</v>
      </c>
      <c r="I486" s="7">
        <f>IFERROR(INDEX('Master data'!$B$2:$CL$999,MATCH($B486,'Master data'!$A$2:$A$999,0),MATCH(I$1,'Master data'!$B$1:$CL$1,0)),"")</f>
        <v>-5000</v>
      </c>
      <c r="J486" s="7">
        <f>IFERROR(INDEX('Master data'!$B$2:$CL$999,MATCH($B486,'Master data'!$A$2:$A$999,0),MATCH(J$1,'Master data'!$B$1:$CL$1,0)),"")</f>
        <v>-5000</v>
      </c>
      <c r="K486" s="7">
        <f>IFERROR(INDEX('Master data'!$B$2:$CL$999,MATCH($B486,'Master data'!$A$2:$A$999,0),MATCH(K$1,'Master data'!$B$1:$CL$1,0)),"")</f>
        <v>0</v>
      </c>
      <c r="L486" s="7">
        <f>IFERROR(INDEX('Master data'!$B$2:$CL$999,MATCH($B486,'Master data'!$A$2:$A$999,0),MATCH(L$1,'Master data'!$B$1:$CL$1,0)),"")</f>
        <v>0</v>
      </c>
      <c r="M486" s="5">
        <f>IFERROR(INDEX('Master data'!$B$2:$CL$999,MATCH($B486,'Master data'!$A$2:$A$999,0),MATCH(M$1,'Master data'!$B$1:$CL$1,0)),"")</f>
        <v>-10802.469135802468</v>
      </c>
      <c r="N486" s="28">
        <f>IFERROR(INDEX('Master data'!$B$2:$CL$999,MATCH($B486,'Master data'!$A$2:$A$999,0),MATCH(N$1,'Master data'!$B$1:$CL$1,0)),"")</f>
        <v>-4.0000000000000001E-3</v>
      </c>
      <c r="O486" s="7">
        <f>IFERROR(INDEX('Master data'!$B$2:$CL$999,MATCH($B486,'Master data'!$A$2:$A$999,0),MATCH(O$1,'Master data'!$B$1:$CL$1,0)),"")</f>
        <v>0</v>
      </c>
      <c r="P486" s="5">
        <f>IFERROR(INDEX('Master data'!$B$2:$CL$999,MATCH($B486,'Master data'!$A$2:$A$999,0),MATCH(P$1,'Master data'!$B$1:$CL$1,0)),"")</f>
        <v>2495000</v>
      </c>
      <c r="Q486" s="5">
        <f>IFERROR(INDEX('Master data'!$B$2:$CL$999,MATCH($B486,'Master data'!$A$2:$A$999,0),MATCH(Q$1,'Master data'!$B$1:$CL$1,0)),"")</f>
        <v>2495000</v>
      </c>
    </row>
    <row r="487" spans="1:17" x14ac:dyDescent="0.3">
      <c r="A487">
        <f t="shared" si="7"/>
        <v>485</v>
      </c>
      <c r="B487" t="str">
        <f>IF('Master data'!A487="","",'Master data'!A487)</f>
        <v>Milan Škriniar</v>
      </c>
      <c r="C487" t="str">
        <f>IFERROR(INDEX('Master data'!$B$2:$CL$999,MATCH($B487,'Master data'!$A$2:$A$999,0),MATCH(C$1,'Master data'!$B$1:$CL$1,0)),"")</f>
        <v>Slovakia</v>
      </c>
      <c r="D487" t="str">
        <f>IFERROR(INDEX('Master data'!$B$2:$CL$999,MATCH($B487,'Master data'!$A$2:$A$999,0),MATCH(D$1,'Master data'!$B$1:$CL$1,0)),"")</f>
        <v>Defense</v>
      </c>
      <c r="E487" s="5">
        <f>IFERROR(INDEX('Master data'!$B$2:$CL$999,MATCH($B487,'Master data'!$A$2:$A$999,0),MATCH(E$1,'Master data'!$B$1:$CL$1,0)),"")</f>
        <v>3257000</v>
      </c>
      <c r="F487" s="7">
        <f>IFERROR(INDEX('Master data'!$B$2:$CL$999,MATCH($B487,'Master data'!$A$2:$A$999,0),MATCH(F$1,'Master data'!$B$1:$CL$1,0)),"")</f>
        <v>20426.425811980742</v>
      </c>
      <c r="G487" s="7">
        <f>IFERROR(INDEX('Master data'!$B$2:$CL$999,MATCH($B487,'Master data'!$A$2:$A$999,0),MATCH(G$1,'Master data'!$B$1:$CL$1,0)),"")</f>
        <v>-8414.4786214950291</v>
      </c>
      <c r="H487" s="7">
        <f>IFERROR(INDEX('Master data'!$B$2:$CL$999,MATCH($B487,'Master data'!$A$2:$A$999,0),MATCH(H$1,'Master data'!$B$1:$CL$1,0)),"")</f>
        <v>0</v>
      </c>
      <c r="I487" s="7">
        <f>IFERROR(INDEX('Master data'!$B$2:$CL$999,MATCH($B487,'Master data'!$A$2:$A$999,0),MATCH(I$1,'Master data'!$B$1:$CL$1,0)),"")</f>
        <v>-5000</v>
      </c>
      <c r="J487" s="7">
        <f>IFERROR(INDEX('Master data'!$B$2:$CL$999,MATCH($B487,'Master data'!$A$2:$A$999,0),MATCH(J$1,'Master data'!$B$1:$CL$1,0)),"")</f>
        <v>-5000</v>
      </c>
      <c r="K487" s="7">
        <f>IFERROR(INDEX('Master data'!$B$2:$CL$999,MATCH($B487,'Master data'!$A$2:$A$999,0),MATCH(K$1,'Master data'!$B$1:$CL$1,0)),"")</f>
        <v>0</v>
      </c>
      <c r="L487" s="7">
        <f>IFERROR(INDEX('Master data'!$B$2:$CL$999,MATCH($B487,'Master data'!$A$2:$A$999,0),MATCH(L$1,'Master data'!$B$1:$CL$1,0)),"")</f>
        <v>0</v>
      </c>
      <c r="M487" s="5">
        <f>IFERROR(INDEX('Master data'!$B$2:$CL$999,MATCH($B487,'Master data'!$A$2:$A$999,0),MATCH(M$1,'Master data'!$B$1:$CL$1,0)),"")</f>
        <v>12347.637595181586</v>
      </c>
      <c r="N487" s="28">
        <f>IFERROR(INDEX('Master data'!$B$2:$CL$999,MATCH($B487,'Master data'!$A$2:$A$999,0),MATCH(N$1,'Master data'!$B$1:$CL$1,0)),"")</f>
        <v>4.0000000000000001E-3</v>
      </c>
      <c r="O487" s="7">
        <f>IFERROR(INDEX('Master data'!$B$2:$CL$999,MATCH($B487,'Master data'!$A$2:$A$999,0),MATCH(O$1,'Master data'!$B$1:$CL$1,0)),"")</f>
        <v>0</v>
      </c>
      <c r="P487" s="5">
        <f>IFERROR(INDEX('Master data'!$B$2:$CL$999,MATCH($B487,'Master data'!$A$2:$A$999,0),MATCH(P$1,'Master data'!$B$1:$CL$1,0)),"")</f>
        <v>3257000</v>
      </c>
      <c r="Q487" s="5">
        <f>IFERROR(INDEX('Master data'!$B$2:$CL$999,MATCH($B487,'Master data'!$A$2:$A$999,0),MATCH(Q$1,'Master data'!$B$1:$CL$1,0)),"")</f>
        <v>3257000</v>
      </c>
    </row>
    <row r="488" spans="1:17" x14ac:dyDescent="0.3">
      <c r="A488">
        <f t="shared" si="7"/>
        <v>486</v>
      </c>
      <c r="B488" t="str">
        <f>IF('Master data'!A488="","",'Master data'!A488)</f>
        <v>Peter Pekarík</v>
      </c>
      <c r="C488" t="str">
        <f>IFERROR(INDEX('Master data'!$B$2:$CL$999,MATCH($B488,'Master data'!$A$2:$A$999,0),MATCH(C$1,'Master data'!$B$1:$CL$1,0)),"")</f>
        <v>Slovakia</v>
      </c>
      <c r="D488" t="str">
        <f>IFERROR(INDEX('Master data'!$B$2:$CL$999,MATCH($B488,'Master data'!$A$2:$A$999,0),MATCH(D$1,'Master data'!$B$1:$CL$1,0)),"")</f>
        <v>Defense</v>
      </c>
      <c r="E488" s="5">
        <f>IFERROR(INDEX('Master data'!$B$2:$CL$999,MATCH($B488,'Master data'!$A$2:$A$999,0),MATCH(E$1,'Master data'!$B$1:$CL$1,0)),"")</f>
        <v>2544000</v>
      </c>
      <c r="F488" s="7">
        <f>IFERROR(INDEX('Master data'!$B$2:$CL$999,MATCH($B488,'Master data'!$A$2:$A$999,0),MATCH(F$1,'Master data'!$B$1:$CL$1,0)),"")</f>
        <v>26648.784675085095</v>
      </c>
      <c r="G488" s="7">
        <f>IFERROR(INDEX('Master data'!$B$2:$CL$999,MATCH($B488,'Master data'!$A$2:$A$999,0),MATCH(G$1,'Master data'!$B$1:$CL$1,0)),"")</f>
        <v>-3644.4912433900281</v>
      </c>
      <c r="H488" s="7">
        <f>IFERROR(INDEX('Master data'!$B$2:$CL$999,MATCH($B488,'Master data'!$A$2:$A$999,0),MATCH(H$1,'Master data'!$B$1:$CL$1,0)),"")</f>
        <v>0</v>
      </c>
      <c r="I488" s="7">
        <f>IFERROR(INDEX('Master data'!$B$2:$CL$999,MATCH($B488,'Master data'!$A$2:$A$999,0),MATCH(I$1,'Master data'!$B$1:$CL$1,0)),"")</f>
        <v>-5000</v>
      </c>
      <c r="J488" s="7">
        <f>IFERROR(INDEX('Master data'!$B$2:$CL$999,MATCH($B488,'Master data'!$A$2:$A$999,0),MATCH(J$1,'Master data'!$B$1:$CL$1,0)),"")</f>
        <v>-5000</v>
      </c>
      <c r="K488" s="7">
        <f>IFERROR(INDEX('Master data'!$B$2:$CL$999,MATCH($B488,'Master data'!$A$2:$A$999,0),MATCH(K$1,'Master data'!$B$1:$CL$1,0)),"")</f>
        <v>0</v>
      </c>
      <c r="L488" s="7">
        <f>IFERROR(INDEX('Master data'!$B$2:$CL$999,MATCH($B488,'Master data'!$A$2:$A$999,0),MATCH(L$1,'Master data'!$B$1:$CL$1,0)),"")</f>
        <v>0</v>
      </c>
      <c r="M488" s="5">
        <f>IFERROR(INDEX('Master data'!$B$2:$CL$999,MATCH($B488,'Master data'!$A$2:$A$999,0),MATCH(M$1,'Master data'!$B$1:$CL$1,0)),"")</f>
        <v>21749.988043689274</v>
      </c>
      <c r="N488" s="28">
        <f>IFERROR(INDEX('Master data'!$B$2:$CL$999,MATCH($B488,'Master data'!$A$2:$A$999,0),MATCH(N$1,'Master data'!$B$1:$CL$1,0)),"")</f>
        <v>8.9999999999999993E-3</v>
      </c>
      <c r="O488" s="7">
        <f>IFERROR(INDEX('Master data'!$B$2:$CL$999,MATCH($B488,'Master data'!$A$2:$A$999,0),MATCH(O$1,'Master data'!$B$1:$CL$1,0)),"")</f>
        <v>0</v>
      </c>
      <c r="P488" s="5">
        <f>IFERROR(INDEX('Master data'!$B$2:$CL$999,MATCH($B488,'Master data'!$A$2:$A$999,0),MATCH(P$1,'Master data'!$B$1:$CL$1,0)),"")</f>
        <v>2544000</v>
      </c>
      <c r="Q488" s="5">
        <f>IFERROR(INDEX('Master data'!$B$2:$CL$999,MATCH($B488,'Master data'!$A$2:$A$999,0),MATCH(Q$1,'Master data'!$B$1:$CL$1,0)),"")</f>
        <v>2544000</v>
      </c>
    </row>
    <row r="489" spans="1:17" x14ac:dyDescent="0.3">
      <c r="A489">
        <f t="shared" si="7"/>
        <v>487</v>
      </c>
      <c r="B489" t="str">
        <f>IF('Master data'!A489="","",'Master data'!A489)</f>
        <v>Marek Hamšík</v>
      </c>
      <c r="C489" t="str">
        <f>IFERROR(INDEX('Master data'!$B$2:$CL$999,MATCH($B489,'Master data'!$A$2:$A$999,0),MATCH(C$1,'Master data'!$B$1:$CL$1,0)),"")</f>
        <v>Slovakia</v>
      </c>
      <c r="D489" t="str">
        <f>IFERROR(INDEX('Master data'!$B$2:$CL$999,MATCH($B489,'Master data'!$A$2:$A$999,0),MATCH(D$1,'Master data'!$B$1:$CL$1,0)),"")</f>
        <v>Midfield</v>
      </c>
      <c r="E489" s="5">
        <f>IFERROR(INDEX('Master data'!$B$2:$CL$999,MATCH($B489,'Master data'!$A$2:$A$999,0),MATCH(E$1,'Master data'!$B$1:$CL$1,0)),"")</f>
        <v>3594000</v>
      </c>
      <c r="F489" s="7">
        <f>IFERROR(INDEX('Master data'!$B$2:$CL$999,MATCH($B489,'Master data'!$A$2:$A$999,0),MATCH(F$1,'Master data'!$B$1:$CL$1,0)),"")</f>
        <v>12276.681736703216</v>
      </c>
      <c r="G489" s="7">
        <f>IFERROR(INDEX('Master data'!$B$2:$CL$999,MATCH($B489,'Master data'!$A$2:$A$999,0),MATCH(G$1,'Master data'!$B$1:$CL$1,0)),"")</f>
        <v>-9475.2421133569551</v>
      </c>
      <c r="H489" s="7">
        <f>IFERROR(INDEX('Master data'!$B$2:$CL$999,MATCH($B489,'Master data'!$A$2:$A$999,0),MATCH(H$1,'Master data'!$B$1:$CL$1,0)),"")</f>
        <v>0</v>
      </c>
      <c r="I489" s="7">
        <f>IFERROR(INDEX('Master data'!$B$2:$CL$999,MATCH($B489,'Master data'!$A$2:$A$999,0),MATCH(I$1,'Master data'!$B$1:$CL$1,0)),"")</f>
        <v>-5000</v>
      </c>
      <c r="J489" s="7">
        <f>IFERROR(INDEX('Master data'!$B$2:$CL$999,MATCH($B489,'Master data'!$A$2:$A$999,0),MATCH(J$1,'Master data'!$B$1:$CL$1,0)),"")</f>
        <v>-5000</v>
      </c>
      <c r="K489" s="7">
        <f>IFERROR(INDEX('Master data'!$B$2:$CL$999,MATCH($B489,'Master data'!$A$2:$A$999,0),MATCH(K$1,'Master data'!$B$1:$CL$1,0)),"")</f>
        <v>0</v>
      </c>
      <c r="L489" s="7">
        <f>IFERROR(INDEX('Master data'!$B$2:$CL$999,MATCH($B489,'Master data'!$A$2:$A$999,0),MATCH(L$1,'Master data'!$B$1:$CL$1,0)),"")</f>
        <v>0</v>
      </c>
      <c r="M489" s="5">
        <f>IFERROR(INDEX('Master data'!$B$2:$CL$999,MATCH($B489,'Master data'!$A$2:$A$999,0),MATCH(M$1,'Master data'!$B$1:$CL$1,0)),"")</f>
        <v>3490.7178586627779</v>
      </c>
      <c r="N489" s="28">
        <f>IFERROR(INDEX('Master data'!$B$2:$CL$999,MATCH($B489,'Master data'!$A$2:$A$999,0),MATCH(N$1,'Master data'!$B$1:$CL$1,0)),"")</f>
        <v>1E-3</v>
      </c>
      <c r="O489" s="7">
        <f>IFERROR(INDEX('Master data'!$B$2:$CL$999,MATCH($B489,'Master data'!$A$2:$A$999,0),MATCH(O$1,'Master data'!$B$1:$CL$1,0)),"")</f>
        <v>0</v>
      </c>
      <c r="P489" s="5">
        <f>IFERROR(INDEX('Master data'!$B$2:$CL$999,MATCH($B489,'Master data'!$A$2:$A$999,0),MATCH(P$1,'Master data'!$B$1:$CL$1,0)),"")</f>
        <v>3594000</v>
      </c>
      <c r="Q489" s="5">
        <f>IFERROR(INDEX('Master data'!$B$2:$CL$999,MATCH($B489,'Master data'!$A$2:$A$999,0),MATCH(Q$1,'Master data'!$B$1:$CL$1,0)),"")</f>
        <v>3594000</v>
      </c>
    </row>
    <row r="490" spans="1:17" x14ac:dyDescent="0.3">
      <c r="A490">
        <f t="shared" si="7"/>
        <v>488</v>
      </c>
      <c r="B490" t="str">
        <f>IF('Master data'!A490="","",'Master data'!A490)</f>
        <v>Róbert Mak</v>
      </c>
      <c r="C490" t="str">
        <f>IFERROR(INDEX('Master data'!$B$2:$CL$999,MATCH($B490,'Master data'!$A$2:$A$999,0),MATCH(C$1,'Master data'!$B$1:$CL$1,0)),"")</f>
        <v>Slovakia</v>
      </c>
      <c r="D490" t="str">
        <f>IFERROR(INDEX('Master data'!$B$2:$CL$999,MATCH($B490,'Master data'!$A$2:$A$999,0),MATCH(D$1,'Master data'!$B$1:$CL$1,0)),"")</f>
        <v>Midfield</v>
      </c>
      <c r="E490" s="5">
        <f>IFERROR(INDEX('Master data'!$B$2:$CL$999,MATCH($B490,'Master data'!$A$2:$A$999,0),MATCH(E$1,'Master data'!$B$1:$CL$1,0)),"")</f>
        <v>2544000</v>
      </c>
      <c r="F490" s="7">
        <f>IFERROR(INDEX('Master data'!$B$2:$CL$999,MATCH($B490,'Master data'!$A$2:$A$999,0),MATCH(F$1,'Master data'!$B$1:$CL$1,0)),"")</f>
        <v>12858.435714701849</v>
      </c>
      <c r="G490" s="7">
        <f>IFERROR(INDEX('Master data'!$B$2:$CL$999,MATCH($B490,'Master data'!$A$2:$A$999,0),MATCH(G$1,'Master data'!$B$1:$CL$1,0)),"")</f>
        <v>-10187.165450297121</v>
      </c>
      <c r="H490" s="7">
        <f>IFERROR(INDEX('Master data'!$B$2:$CL$999,MATCH($B490,'Master data'!$A$2:$A$999,0),MATCH(H$1,'Master data'!$B$1:$CL$1,0)),"")</f>
        <v>0</v>
      </c>
      <c r="I490" s="7">
        <f>IFERROR(INDEX('Master data'!$B$2:$CL$999,MATCH($B490,'Master data'!$A$2:$A$999,0),MATCH(I$1,'Master data'!$B$1:$CL$1,0)),"")</f>
        <v>-5000</v>
      </c>
      <c r="J490" s="7">
        <f>IFERROR(INDEX('Master data'!$B$2:$CL$999,MATCH($B490,'Master data'!$A$2:$A$999,0),MATCH(J$1,'Master data'!$B$1:$CL$1,0)),"")</f>
        <v>-5000</v>
      </c>
      <c r="K490" s="7">
        <f>IFERROR(INDEX('Master data'!$B$2:$CL$999,MATCH($B490,'Master data'!$A$2:$A$999,0),MATCH(K$1,'Master data'!$B$1:$CL$1,0)),"")</f>
        <v>0</v>
      </c>
      <c r="L490" s="7">
        <f>IFERROR(INDEX('Master data'!$B$2:$CL$999,MATCH($B490,'Master data'!$A$2:$A$999,0),MATCH(L$1,'Master data'!$B$1:$CL$1,0)),"")</f>
        <v>0</v>
      </c>
      <c r="M490" s="5">
        <f>IFERROR(INDEX('Master data'!$B$2:$CL$999,MATCH($B490,'Master data'!$A$2:$A$999,0),MATCH(M$1,'Master data'!$B$1:$CL$1,0)),"")</f>
        <v>3597.8562787012997</v>
      </c>
      <c r="N490" s="28">
        <f>IFERROR(INDEX('Master data'!$B$2:$CL$999,MATCH($B490,'Master data'!$A$2:$A$999,0),MATCH(N$1,'Master data'!$B$1:$CL$1,0)),"")</f>
        <v>1E-3</v>
      </c>
      <c r="O490" s="7">
        <f>IFERROR(INDEX('Master data'!$B$2:$CL$999,MATCH($B490,'Master data'!$A$2:$A$999,0),MATCH(O$1,'Master data'!$B$1:$CL$1,0)),"")</f>
        <v>0</v>
      </c>
      <c r="P490" s="5">
        <f>IFERROR(INDEX('Master data'!$B$2:$CL$999,MATCH($B490,'Master data'!$A$2:$A$999,0),MATCH(P$1,'Master data'!$B$1:$CL$1,0)),"")</f>
        <v>2544000</v>
      </c>
      <c r="Q490" s="5">
        <f>IFERROR(INDEX('Master data'!$B$2:$CL$999,MATCH($B490,'Master data'!$A$2:$A$999,0),MATCH(Q$1,'Master data'!$B$1:$CL$1,0)),"")</f>
        <v>2544000</v>
      </c>
    </row>
    <row r="491" spans="1:17" x14ac:dyDescent="0.3">
      <c r="A491">
        <f t="shared" si="7"/>
        <v>489</v>
      </c>
      <c r="B491" t="str">
        <f>IF('Master data'!A491="","",'Master data'!A491)</f>
        <v>Ondrej Duda</v>
      </c>
      <c r="C491" t="str">
        <f>IFERROR(INDEX('Master data'!$B$2:$CL$999,MATCH($B491,'Master data'!$A$2:$A$999,0),MATCH(C$1,'Master data'!$B$1:$CL$1,0)),"")</f>
        <v>Slovakia</v>
      </c>
      <c r="D491" t="str">
        <f>IFERROR(INDEX('Master data'!$B$2:$CL$999,MATCH($B491,'Master data'!$A$2:$A$999,0),MATCH(D$1,'Master data'!$B$1:$CL$1,0)),"")</f>
        <v>Midfield</v>
      </c>
      <c r="E491" s="5">
        <f>IFERROR(INDEX('Master data'!$B$2:$CL$999,MATCH($B491,'Master data'!$A$2:$A$999,0),MATCH(E$1,'Master data'!$B$1:$CL$1,0)),"")</f>
        <v>3544000</v>
      </c>
      <c r="F491" s="7">
        <f>IFERROR(INDEX('Master data'!$B$2:$CL$999,MATCH($B491,'Master data'!$A$2:$A$999,0),MATCH(F$1,'Master data'!$B$1:$CL$1,0)),"")</f>
        <v>29583.242173538798</v>
      </c>
      <c r="G491" s="7">
        <f>IFERROR(INDEX('Master data'!$B$2:$CL$999,MATCH($B491,'Master data'!$A$2:$A$999,0),MATCH(G$1,'Master data'!$B$1:$CL$1,0)),"")</f>
        <v>2267.4251714092097</v>
      </c>
      <c r="H491" s="7">
        <f>IFERROR(INDEX('Master data'!$B$2:$CL$999,MATCH($B491,'Master data'!$A$2:$A$999,0),MATCH(H$1,'Master data'!$B$1:$CL$1,0)),"")</f>
        <v>0</v>
      </c>
      <c r="I491" s="7">
        <f>IFERROR(INDEX('Master data'!$B$2:$CL$999,MATCH($B491,'Master data'!$A$2:$A$999,0),MATCH(I$1,'Master data'!$B$1:$CL$1,0)),"")</f>
        <v>-5000</v>
      </c>
      <c r="J491" s="7">
        <f>IFERROR(INDEX('Master data'!$B$2:$CL$999,MATCH($B491,'Master data'!$A$2:$A$999,0),MATCH(J$1,'Master data'!$B$1:$CL$1,0)),"")</f>
        <v>-5000</v>
      </c>
      <c r="K491" s="7">
        <f>IFERROR(INDEX('Master data'!$B$2:$CL$999,MATCH($B491,'Master data'!$A$2:$A$999,0),MATCH(K$1,'Master data'!$B$1:$CL$1,0)),"")</f>
        <v>0</v>
      </c>
      <c r="L491" s="7">
        <f>IFERROR(INDEX('Master data'!$B$2:$CL$999,MATCH($B491,'Master data'!$A$2:$A$999,0),MATCH(L$1,'Master data'!$B$1:$CL$1,0)),"")</f>
        <v>0</v>
      </c>
      <c r="M491" s="5">
        <f>IFERROR(INDEX('Master data'!$B$2:$CL$999,MATCH($B491,'Master data'!$A$2:$A$999,0),MATCH(M$1,'Master data'!$B$1:$CL$1,0)),"")</f>
        <v>28625.723152009134</v>
      </c>
      <c r="N491" s="28">
        <f>IFERROR(INDEX('Master data'!$B$2:$CL$999,MATCH($B491,'Master data'!$A$2:$A$999,0),MATCH(N$1,'Master data'!$B$1:$CL$1,0)),"")</f>
        <v>8.0000000000000002E-3</v>
      </c>
      <c r="O491" s="7">
        <f>IFERROR(INDEX('Master data'!$B$2:$CL$999,MATCH($B491,'Master data'!$A$2:$A$999,0),MATCH(O$1,'Master data'!$B$1:$CL$1,0)),"")</f>
        <v>0</v>
      </c>
      <c r="P491" s="5">
        <f>IFERROR(INDEX('Master data'!$B$2:$CL$999,MATCH($B491,'Master data'!$A$2:$A$999,0),MATCH(P$1,'Master data'!$B$1:$CL$1,0)),"")</f>
        <v>3544000</v>
      </c>
      <c r="Q491" s="5">
        <f>IFERROR(INDEX('Master data'!$B$2:$CL$999,MATCH($B491,'Master data'!$A$2:$A$999,0),MATCH(Q$1,'Master data'!$B$1:$CL$1,0)),"")</f>
        <v>3544000</v>
      </c>
    </row>
    <row r="492" spans="1:17" x14ac:dyDescent="0.3">
      <c r="A492">
        <f t="shared" si="7"/>
        <v>490</v>
      </c>
      <c r="B492" t="str">
        <f>IF('Master data'!A492="","",'Master data'!A492)</f>
        <v>Juraj Kucka</v>
      </c>
      <c r="C492" t="str">
        <f>IFERROR(INDEX('Master data'!$B$2:$CL$999,MATCH($B492,'Master data'!$A$2:$A$999,0),MATCH(C$1,'Master data'!$B$1:$CL$1,0)),"")</f>
        <v>Slovakia</v>
      </c>
      <c r="D492" t="str">
        <f>IFERROR(INDEX('Master data'!$B$2:$CL$999,MATCH($B492,'Master data'!$A$2:$A$999,0),MATCH(D$1,'Master data'!$B$1:$CL$1,0)),"")</f>
        <v>Midfield</v>
      </c>
      <c r="E492" s="5">
        <f>IFERROR(INDEX('Master data'!$B$2:$CL$999,MATCH($B492,'Master data'!$A$2:$A$999,0),MATCH(E$1,'Master data'!$B$1:$CL$1,0)),"")</f>
        <v>3554000</v>
      </c>
      <c r="F492" s="7">
        <f>IFERROR(INDEX('Master data'!$B$2:$CL$999,MATCH($B492,'Master data'!$A$2:$A$999,0),MATCH(F$1,'Master data'!$B$1:$CL$1,0)),"")</f>
        <v>29064.624324673983</v>
      </c>
      <c r="G492" s="7">
        <f>IFERROR(INDEX('Master data'!$B$2:$CL$999,MATCH($B492,'Master data'!$A$2:$A$999,0),MATCH(G$1,'Master data'!$B$1:$CL$1,0)),"")</f>
        <v>2528.9814230205448</v>
      </c>
      <c r="H492" s="7">
        <f>IFERROR(INDEX('Master data'!$B$2:$CL$999,MATCH($B492,'Master data'!$A$2:$A$999,0),MATCH(H$1,'Master data'!$B$1:$CL$1,0)),"")</f>
        <v>0</v>
      </c>
      <c r="I492" s="7">
        <f>IFERROR(INDEX('Master data'!$B$2:$CL$999,MATCH($B492,'Master data'!$A$2:$A$999,0),MATCH(I$1,'Master data'!$B$1:$CL$1,0)),"")</f>
        <v>-5000</v>
      </c>
      <c r="J492" s="7">
        <f>IFERROR(INDEX('Master data'!$B$2:$CL$999,MATCH($B492,'Master data'!$A$2:$A$999,0),MATCH(J$1,'Master data'!$B$1:$CL$1,0)),"")</f>
        <v>-5000</v>
      </c>
      <c r="K492" s="7">
        <f>IFERROR(INDEX('Master data'!$B$2:$CL$999,MATCH($B492,'Master data'!$A$2:$A$999,0),MATCH(K$1,'Master data'!$B$1:$CL$1,0)),"")</f>
        <v>0</v>
      </c>
      <c r="L492" s="7">
        <f>IFERROR(INDEX('Master data'!$B$2:$CL$999,MATCH($B492,'Master data'!$A$2:$A$999,0),MATCH(L$1,'Master data'!$B$1:$CL$1,0)),"")</f>
        <v>0</v>
      </c>
      <c r="M492" s="5">
        <f>IFERROR(INDEX('Master data'!$B$2:$CL$999,MATCH($B492,'Master data'!$A$2:$A$999,0),MATCH(M$1,'Master data'!$B$1:$CL$1,0)),"")</f>
        <v>28281.476137551876</v>
      </c>
      <c r="N492" s="28">
        <f>IFERROR(INDEX('Master data'!$B$2:$CL$999,MATCH($B492,'Master data'!$A$2:$A$999,0),MATCH(N$1,'Master data'!$B$1:$CL$1,0)),"")</f>
        <v>8.0000000000000002E-3</v>
      </c>
      <c r="O492" s="7">
        <f>IFERROR(INDEX('Master data'!$B$2:$CL$999,MATCH($B492,'Master data'!$A$2:$A$999,0),MATCH(O$1,'Master data'!$B$1:$CL$1,0)),"")</f>
        <v>0</v>
      </c>
      <c r="P492" s="5">
        <f>IFERROR(INDEX('Master data'!$B$2:$CL$999,MATCH($B492,'Master data'!$A$2:$A$999,0),MATCH(P$1,'Master data'!$B$1:$CL$1,0)),"")</f>
        <v>3554000</v>
      </c>
      <c r="Q492" s="5">
        <f>IFERROR(INDEX('Master data'!$B$2:$CL$999,MATCH($B492,'Master data'!$A$2:$A$999,0),MATCH(Q$1,'Master data'!$B$1:$CL$1,0)),"")</f>
        <v>3554000</v>
      </c>
    </row>
    <row r="493" spans="1:17" x14ac:dyDescent="0.3">
      <c r="A493">
        <f t="shared" si="7"/>
        <v>491</v>
      </c>
      <c r="B493" t="str">
        <f>IF('Master data'!A493="","",'Master data'!A493)</f>
        <v>Ivan Schranz</v>
      </c>
      <c r="C493" t="str">
        <f>IFERROR(INDEX('Master data'!$B$2:$CL$999,MATCH($B493,'Master data'!$A$2:$A$999,0),MATCH(C$1,'Master data'!$B$1:$CL$1,0)),"")</f>
        <v>Slovakia</v>
      </c>
      <c r="D493" t="str">
        <f>IFERROR(INDEX('Master data'!$B$2:$CL$999,MATCH($B493,'Master data'!$A$2:$A$999,0),MATCH(D$1,'Master data'!$B$1:$CL$1,0)),"")</f>
        <v>Striker</v>
      </c>
      <c r="E493" s="5">
        <f>IFERROR(INDEX('Master data'!$B$2:$CL$999,MATCH($B493,'Master data'!$A$2:$A$999,0),MATCH(E$1,'Master data'!$B$1:$CL$1,0)),"")</f>
        <v>2495000</v>
      </c>
      <c r="F493" s="7">
        <f>IFERROR(INDEX('Master data'!$B$2:$CL$999,MATCH($B493,'Master data'!$A$2:$A$999,0),MATCH(F$1,'Master data'!$B$1:$CL$1,0)),"")</f>
        <v>-5000</v>
      </c>
      <c r="G493" s="7">
        <f>IFERROR(INDEX('Master data'!$B$2:$CL$999,MATCH($B493,'Master data'!$A$2:$A$999,0),MATCH(G$1,'Master data'!$B$1:$CL$1,0)),"")</f>
        <v>-5000</v>
      </c>
      <c r="H493" s="7">
        <f>IFERROR(INDEX('Master data'!$B$2:$CL$999,MATCH($B493,'Master data'!$A$2:$A$999,0),MATCH(H$1,'Master data'!$B$1:$CL$1,0)),"")</f>
        <v>0</v>
      </c>
      <c r="I493" s="7">
        <f>IFERROR(INDEX('Master data'!$B$2:$CL$999,MATCH($B493,'Master data'!$A$2:$A$999,0),MATCH(I$1,'Master data'!$B$1:$CL$1,0)),"")</f>
        <v>-5000</v>
      </c>
      <c r="J493" s="7">
        <f>IFERROR(INDEX('Master data'!$B$2:$CL$999,MATCH($B493,'Master data'!$A$2:$A$999,0),MATCH(J$1,'Master data'!$B$1:$CL$1,0)),"")</f>
        <v>-5000</v>
      </c>
      <c r="K493" s="7">
        <f>IFERROR(INDEX('Master data'!$B$2:$CL$999,MATCH($B493,'Master data'!$A$2:$A$999,0),MATCH(K$1,'Master data'!$B$1:$CL$1,0)),"")</f>
        <v>0</v>
      </c>
      <c r="L493" s="7">
        <f>IFERROR(INDEX('Master data'!$B$2:$CL$999,MATCH($B493,'Master data'!$A$2:$A$999,0),MATCH(L$1,'Master data'!$B$1:$CL$1,0)),"")</f>
        <v>0</v>
      </c>
      <c r="M493" s="5">
        <f>IFERROR(INDEX('Master data'!$B$2:$CL$999,MATCH($B493,'Master data'!$A$2:$A$999,0),MATCH(M$1,'Master data'!$B$1:$CL$1,0)),"")</f>
        <v>-10802.469135802468</v>
      </c>
      <c r="N493" s="28">
        <f>IFERROR(INDEX('Master data'!$B$2:$CL$999,MATCH($B493,'Master data'!$A$2:$A$999,0),MATCH(N$1,'Master data'!$B$1:$CL$1,0)),"")</f>
        <v>-4.0000000000000001E-3</v>
      </c>
      <c r="O493" s="7">
        <f>IFERROR(INDEX('Master data'!$B$2:$CL$999,MATCH($B493,'Master data'!$A$2:$A$999,0),MATCH(O$1,'Master data'!$B$1:$CL$1,0)),"")</f>
        <v>0</v>
      </c>
      <c r="P493" s="5">
        <f>IFERROR(INDEX('Master data'!$B$2:$CL$999,MATCH($B493,'Master data'!$A$2:$A$999,0),MATCH(P$1,'Master data'!$B$1:$CL$1,0)),"")</f>
        <v>2495000</v>
      </c>
      <c r="Q493" s="5">
        <f>IFERROR(INDEX('Master data'!$B$2:$CL$999,MATCH($B493,'Master data'!$A$2:$A$999,0),MATCH(Q$1,'Master data'!$B$1:$CL$1,0)),"")</f>
        <v>2495000</v>
      </c>
    </row>
    <row r="494" spans="1:17" x14ac:dyDescent="0.3">
      <c r="A494">
        <f t="shared" si="7"/>
        <v>492</v>
      </c>
      <c r="B494" t="str">
        <f>IF('Master data'!A494="","",'Master data'!A494)</f>
        <v>Michal Ďuriš</v>
      </c>
      <c r="C494" t="str">
        <f>IFERROR(INDEX('Master data'!$B$2:$CL$999,MATCH($B494,'Master data'!$A$2:$A$999,0),MATCH(C$1,'Master data'!$B$1:$CL$1,0)),"")</f>
        <v>Slovakia</v>
      </c>
      <c r="D494" t="str">
        <f>IFERROR(INDEX('Master data'!$B$2:$CL$999,MATCH($B494,'Master data'!$A$2:$A$999,0),MATCH(D$1,'Master data'!$B$1:$CL$1,0)),"")</f>
        <v>Striker</v>
      </c>
      <c r="E494" s="5">
        <f>IFERROR(INDEX('Master data'!$B$2:$CL$999,MATCH($B494,'Master data'!$A$2:$A$999,0),MATCH(E$1,'Master data'!$B$1:$CL$1,0)),"")</f>
        <v>2532000</v>
      </c>
      <c r="F494" s="7">
        <f>IFERROR(INDEX('Master data'!$B$2:$CL$999,MATCH($B494,'Master data'!$A$2:$A$999,0),MATCH(F$1,'Master data'!$B$1:$CL$1,0)),"")</f>
        <v>-5000</v>
      </c>
      <c r="G494" s="7">
        <f>IFERROR(INDEX('Master data'!$B$2:$CL$999,MATCH($B494,'Master data'!$A$2:$A$999,0),MATCH(G$1,'Master data'!$B$1:$CL$1,0)),"")</f>
        <v>-5000</v>
      </c>
      <c r="H494" s="7">
        <f>IFERROR(INDEX('Master data'!$B$2:$CL$999,MATCH($B494,'Master data'!$A$2:$A$999,0),MATCH(H$1,'Master data'!$B$1:$CL$1,0)),"")</f>
        <v>0</v>
      </c>
      <c r="I494" s="7">
        <f>IFERROR(INDEX('Master data'!$B$2:$CL$999,MATCH($B494,'Master data'!$A$2:$A$999,0),MATCH(I$1,'Master data'!$B$1:$CL$1,0)),"")</f>
        <v>-5000</v>
      </c>
      <c r="J494" s="7">
        <f>IFERROR(INDEX('Master data'!$B$2:$CL$999,MATCH($B494,'Master data'!$A$2:$A$999,0),MATCH(J$1,'Master data'!$B$1:$CL$1,0)),"")</f>
        <v>-5000</v>
      </c>
      <c r="K494" s="7">
        <f>IFERROR(INDEX('Master data'!$B$2:$CL$999,MATCH($B494,'Master data'!$A$2:$A$999,0),MATCH(K$1,'Master data'!$B$1:$CL$1,0)),"")</f>
        <v>0</v>
      </c>
      <c r="L494" s="7">
        <f>IFERROR(INDEX('Master data'!$B$2:$CL$999,MATCH($B494,'Master data'!$A$2:$A$999,0),MATCH(L$1,'Master data'!$B$1:$CL$1,0)),"")</f>
        <v>0</v>
      </c>
      <c r="M494" s="5">
        <f>IFERROR(INDEX('Master data'!$B$2:$CL$999,MATCH($B494,'Master data'!$A$2:$A$999,0),MATCH(M$1,'Master data'!$B$1:$CL$1,0)),"")</f>
        <v>-10802.469135802468</v>
      </c>
      <c r="N494" s="28">
        <f>IFERROR(INDEX('Master data'!$B$2:$CL$999,MATCH($B494,'Master data'!$A$2:$A$999,0),MATCH(N$1,'Master data'!$B$1:$CL$1,0)),"")</f>
        <v>-4.0000000000000001E-3</v>
      </c>
      <c r="O494" s="7">
        <f>IFERROR(INDEX('Master data'!$B$2:$CL$999,MATCH($B494,'Master data'!$A$2:$A$999,0),MATCH(O$1,'Master data'!$B$1:$CL$1,0)),"")</f>
        <v>0</v>
      </c>
      <c r="P494" s="5">
        <f>IFERROR(INDEX('Master data'!$B$2:$CL$999,MATCH($B494,'Master data'!$A$2:$A$999,0),MATCH(P$1,'Master data'!$B$1:$CL$1,0)),"")</f>
        <v>2532000</v>
      </c>
      <c r="Q494" s="5">
        <f>IFERROR(INDEX('Master data'!$B$2:$CL$999,MATCH($B494,'Master data'!$A$2:$A$999,0),MATCH(Q$1,'Master data'!$B$1:$CL$1,0)),"")</f>
        <v>2532000</v>
      </c>
    </row>
    <row r="495" spans="1:17" x14ac:dyDescent="0.3">
      <c r="A495">
        <f t="shared" si="7"/>
        <v>493</v>
      </c>
      <c r="B495" t="str">
        <f>IF('Master data'!A495="","",'Master data'!A495)</f>
        <v>Nicolai  Boilesen</v>
      </c>
      <c r="C495" t="str">
        <f>IFERROR(INDEX('Master data'!$B$2:$CL$999,MATCH($B495,'Master data'!$A$2:$A$999,0),MATCH(C$1,'Master data'!$B$1:$CL$1,0)),"")</f>
        <v>Denmark</v>
      </c>
      <c r="D495" t="str">
        <f>IFERROR(INDEX('Master data'!$B$2:$CL$999,MATCH($B495,'Master data'!$A$2:$A$999,0),MATCH(D$1,'Master data'!$B$1:$CL$1,0)),"")</f>
        <v>Defense</v>
      </c>
      <c r="E495" s="5">
        <f>IFERROR(INDEX('Master data'!$B$2:$CL$999,MATCH($B495,'Master data'!$A$2:$A$999,0),MATCH(E$1,'Master data'!$B$1:$CL$1,0)),"")</f>
        <v>2495000</v>
      </c>
      <c r="F495" s="7">
        <f>IFERROR(INDEX('Master data'!$B$2:$CL$999,MATCH($B495,'Master data'!$A$2:$A$999,0),MATCH(F$1,'Master data'!$B$1:$CL$1,0)),"")</f>
        <v>7447.8178368121444</v>
      </c>
      <c r="G495" s="7">
        <f>IFERROR(INDEX('Master data'!$B$2:$CL$999,MATCH($B495,'Master data'!$A$2:$A$999,0),MATCH(G$1,'Master data'!$B$1:$CL$1,0)),"")</f>
        <v>13689.910979228487</v>
      </c>
      <c r="H495" s="7">
        <f>IFERROR(INDEX('Master data'!$B$2:$CL$999,MATCH($B495,'Master data'!$A$2:$A$999,0),MATCH(H$1,'Master data'!$B$1:$CL$1,0)),"")</f>
        <v>0</v>
      </c>
      <c r="I495" s="7">
        <f>IFERROR(INDEX('Master data'!$B$2:$CL$999,MATCH($B495,'Master data'!$A$2:$A$999,0),MATCH(I$1,'Master data'!$B$1:$CL$1,0)),"")</f>
        <v>-5000</v>
      </c>
      <c r="J495" s="7">
        <f>IFERROR(INDEX('Master data'!$B$2:$CL$999,MATCH($B495,'Master data'!$A$2:$A$999,0),MATCH(J$1,'Master data'!$B$1:$CL$1,0)),"")</f>
        <v>-5000</v>
      </c>
      <c r="K495" s="7">
        <f>IFERROR(INDEX('Master data'!$B$2:$CL$999,MATCH($B495,'Master data'!$A$2:$A$999,0),MATCH(K$1,'Master data'!$B$1:$CL$1,0)),"")</f>
        <v>0</v>
      </c>
      <c r="L495" s="7">
        <f>IFERROR(INDEX('Master data'!$B$2:$CL$999,MATCH($B495,'Master data'!$A$2:$A$999,0),MATCH(L$1,'Master data'!$B$1:$CL$1,0)),"")</f>
        <v>0</v>
      </c>
      <c r="M495" s="5">
        <f>IFERROR(INDEX('Master data'!$B$2:$CL$999,MATCH($B495,'Master data'!$A$2:$A$999,0),MATCH(M$1,'Master data'!$B$1:$CL$1,0)),"")</f>
        <v>14105.289353828666</v>
      </c>
      <c r="N495" s="28">
        <f>IFERROR(INDEX('Master data'!$B$2:$CL$999,MATCH($B495,'Master data'!$A$2:$A$999,0),MATCH(N$1,'Master data'!$B$1:$CL$1,0)),"")</f>
        <v>6.0000000000000001E-3</v>
      </c>
      <c r="O495" s="7">
        <f>IFERROR(INDEX('Master data'!$B$2:$CL$999,MATCH($B495,'Master data'!$A$2:$A$999,0),MATCH(O$1,'Master data'!$B$1:$CL$1,0)),"")</f>
        <v>0</v>
      </c>
      <c r="P495" s="5">
        <f>IFERROR(INDEX('Master data'!$B$2:$CL$999,MATCH($B495,'Master data'!$A$2:$A$999,0),MATCH(P$1,'Master data'!$B$1:$CL$1,0)),"")</f>
        <v>2495000</v>
      </c>
      <c r="Q495" s="5">
        <f>IFERROR(INDEX('Master data'!$B$2:$CL$999,MATCH($B495,'Master data'!$A$2:$A$999,0),MATCH(Q$1,'Master data'!$B$1:$CL$1,0)),"")</f>
        <v>2495000</v>
      </c>
    </row>
    <row r="496" spans="1:17" x14ac:dyDescent="0.3">
      <c r="A496">
        <f t="shared" si="7"/>
        <v>494</v>
      </c>
      <c r="B496" t="str">
        <f>IF('Master data'!A496="","",'Master data'!A496)</f>
        <v xml:space="preserve">Mathias  Jørgensen </v>
      </c>
      <c r="C496" t="str">
        <f>IFERROR(INDEX('Master data'!$B$2:$CL$999,MATCH($B496,'Master data'!$A$2:$A$999,0),MATCH(C$1,'Master data'!$B$1:$CL$1,0)),"")</f>
        <v>Denmark</v>
      </c>
      <c r="D496" t="str">
        <f>IFERROR(INDEX('Master data'!$B$2:$CL$999,MATCH($B496,'Master data'!$A$2:$A$999,0),MATCH(D$1,'Master data'!$B$1:$CL$1,0)),"")</f>
        <v>Defense</v>
      </c>
      <c r="E496" s="5">
        <f>IFERROR(INDEX('Master data'!$B$2:$CL$999,MATCH($B496,'Master data'!$A$2:$A$999,0),MATCH(E$1,'Master data'!$B$1:$CL$1,0)),"")</f>
        <v>2495000</v>
      </c>
      <c r="F496" s="7">
        <f>IFERROR(INDEX('Master data'!$B$2:$CL$999,MATCH($B496,'Master data'!$A$2:$A$999,0),MATCH(F$1,'Master data'!$B$1:$CL$1,0)),"")</f>
        <v>7447.8178368121444</v>
      </c>
      <c r="G496" s="7">
        <f>IFERROR(INDEX('Master data'!$B$2:$CL$999,MATCH($B496,'Master data'!$A$2:$A$999,0),MATCH(G$1,'Master data'!$B$1:$CL$1,0)),"")</f>
        <v>13689.910979228487</v>
      </c>
      <c r="H496" s="7">
        <f>IFERROR(INDEX('Master data'!$B$2:$CL$999,MATCH($B496,'Master data'!$A$2:$A$999,0),MATCH(H$1,'Master data'!$B$1:$CL$1,0)),"")</f>
        <v>0</v>
      </c>
      <c r="I496" s="7">
        <f>IFERROR(INDEX('Master data'!$B$2:$CL$999,MATCH($B496,'Master data'!$A$2:$A$999,0),MATCH(I$1,'Master data'!$B$1:$CL$1,0)),"")</f>
        <v>-5000</v>
      </c>
      <c r="J496" s="7">
        <f>IFERROR(INDEX('Master data'!$B$2:$CL$999,MATCH($B496,'Master data'!$A$2:$A$999,0),MATCH(J$1,'Master data'!$B$1:$CL$1,0)),"")</f>
        <v>-5000</v>
      </c>
      <c r="K496" s="7">
        <f>IFERROR(INDEX('Master data'!$B$2:$CL$999,MATCH($B496,'Master data'!$A$2:$A$999,0),MATCH(K$1,'Master data'!$B$1:$CL$1,0)),"")</f>
        <v>0</v>
      </c>
      <c r="L496" s="7">
        <f>IFERROR(INDEX('Master data'!$B$2:$CL$999,MATCH($B496,'Master data'!$A$2:$A$999,0),MATCH(L$1,'Master data'!$B$1:$CL$1,0)),"")</f>
        <v>0</v>
      </c>
      <c r="M496" s="5">
        <f>IFERROR(INDEX('Master data'!$B$2:$CL$999,MATCH($B496,'Master data'!$A$2:$A$999,0),MATCH(M$1,'Master data'!$B$1:$CL$1,0)),"")</f>
        <v>14105.289353828666</v>
      </c>
      <c r="N496" s="28">
        <f>IFERROR(INDEX('Master data'!$B$2:$CL$999,MATCH($B496,'Master data'!$A$2:$A$999,0),MATCH(N$1,'Master data'!$B$1:$CL$1,0)),"")</f>
        <v>6.0000000000000001E-3</v>
      </c>
      <c r="O496" s="7">
        <f>IFERROR(INDEX('Master data'!$B$2:$CL$999,MATCH($B496,'Master data'!$A$2:$A$999,0),MATCH(O$1,'Master data'!$B$1:$CL$1,0)),"")</f>
        <v>0</v>
      </c>
      <c r="P496" s="5">
        <f>IFERROR(INDEX('Master data'!$B$2:$CL$999,MATCH($B496,'Master data'!$A$2:$A$999,0),MATCH(P$1,'Master data'!$B$1:$CL$1,0)),"")</f>
        <v>2495000</v>
      </c>
      <c r="Q496" s="5">
        <f>IFERROR(INDEX('Master data'!$B$2:$CL$999,MATCH($B496,'Master data'!$A$2:$A$999,0),MATCH(Q$1,'Master data'!$B$1:$CL$1,0)),"")</f>
        <v>2495000</v>
      </c>
    </row>
    <row r="497" spans="1:17" x14ac:dyDescent="0.3">
      <c r="A497">
        <f t="shared" si="7"/>
        <v>495</v>
      </c>
      <c r="B497" t="str">
        <f>IF('Master data'!A497="","",'Master data'!A497)</f>
        <v>Jens Stryger Larsen</v>
      </c>
      <c r="C497" t="str">
        <f>IFERROR(INDEX('Master data'!$B$2:$CL$999,MATCH($B497,'Master data'!$A$2:$A$999,0),MATCH(C$1,'Master data'!$B$1:$CL$1,0)),"")</f>
        <v>Denmark</v>
      </c>
      <c r="D497" t="str">
        <f>IFERROR(INDEX('Master data'!$B$2:$CL$999,MATCH($B497,'Master data'!$A$2:$A$999,0),MATCH(D$1,'Master data'!$B$1:$CL$1,0)),"")</f>
        <v>Defense</v>
      </c>
      <c r="E497" s="5">
        <f>IFERROR(INDEX('Master data'!$B$2:$CL$999,MATCH($B497,'Master data'!$A$2:$A$999,0),MATCH(E$1,'Master data'!$B$1:$CL$1,0)),"")</f>
        <v>2992000</v>
      </c>
      <c r="F497" s="7">
        <f>IFERROR(INDEX('Master data'!$B$2:$CL$999,MATCH($B497,'Master data'!$A$2:$A$999,0),MATCH(F$1,'Master data'!$B$1:$CL$1,0)),"")</f>
        <v>7447.8178368121444</v>
      </c>
      <c r="G497" s="7">
        <f>IFERROR(INDEX('Master data'!$B$2:$CL$999,MATCH($B497,'Master data'!$A$2:$A$999,0),MATCH(G$1,'Master data'!$B$1:$CL$1,0)),"")</f>
        <v>13689.910979228487</v>
      </c>
      <c r="H497" s="7">
        <f>IFERROR(INDEX('Master data'!$B$2:$CL$999,MATCH($B497,'Master data'!$A$2:$A$999,0),MATCH(H$1,'Master data'!$B$1:$CL$1,0)),"")</f>
        <v>0</v>
      </c>
      <c r="I497" s="7">
        <f>IFERROR(INDEX('Master data'!$B$2:$CL$999,MATCH($B497,'Master data'!$A$2:$A$999,0),MATCH(I$1,'Master data'!$B$1:$CL$1,0)),"")</f>
        <v>-5000</v>
      </c>
      <c r="J497" s="7">
        <f>IFERROR(INDEX('Master data'!$B$2:$CL$999,MATCH($B497,'Master data'!$A$2:$A$999,0),MATCH(J$1,'Master data'!$B$1:$CL$1,0)),"")</f>
        <v>-5000</v>
      </c>
      <c r="K497" s="7">
        <f>IFERROR(INDEX('Master data'!$B$2:$CL$999,MATCH($B497,'Master data'!$A$2:$A$999,0),MATCH(K$1,'Master data'!$B$1:$CL$1,0)),"")</f>
        <v>0</v>
      </c>
      <c r="L497" s="7">
        <f>IFERROR(INDEX('Master data'!$B$2:$CL$999,MATCH($B497,'Master data'!$A$2:$A$999,0),MATCH(L$1,'Master data'!$B$1:$CL$1,0)),"")</f>
        <v>0</v>
      </c>
      <c r="M497" s="5">
        <f>IFERROR(INDEX('Master data'!$B$2:$CL$999,MATCH($B497,'Master data'!$A$2:$A$999,0),MATCH(M$1,'Master data'!$B$1:$CL$1,0)),"")</f>
        <v>14105.289353828666</v>
      </c>
      <c r="N497" s="28">
        <f>IFERROR(INDEX('Master data'!$B$2:$CL$999,MATCH($B497,'Master data'!$A$2:$A$999,0),MATCH(N$1,'Master data'!$B$1:$CL$1,0)),"")</f>
        <v>5.0000000000000001E-3</v>
      </c>
      <c r="O497" s="7">
        <f>IFERROR(INDEX('Master data'!$B$2:$CL$999,MATCH($B497,'Master data'!$A$2:$A$999,0),MATCH(O$1,'Master data'!$B$1:$CL$1,0)),"")</f>
        <v>0</v>
      </c>
      <c r="P497" s="5">
        <f>IFERROR(INDEX('Master data'!$B$2:$CL$999,MATCH($B497,'Master data'!$A$2:$A$999,0),MATCH(P$1,'Master data'!$B$1:$CL$1,0)),"")</f>
        <v>2992000</v>
      </c>
      <c r="Q497" s="5">
        <f>IFERROR(INDEX('Master data'!$B$2:$CL$999,MATCH($B497,'Master data'!$A$2:$A$999,0),MATCH(Q$1,'Master data'!$B$1:$CL$1,0)),"")</f>
        <v>2992000</v>
      </c>
    </row>
    <row r="498" spans="1:17" x14ac:dyDescent="0.3">
      <c r="A498">
        <f t="shared" si="7"/>
        <v>496</v>
      </c>
      <c r="B498" t="str">
        <f>IF('Master data'!A498="","",'Master data'!A498)</f>
        <v>Joakim Maehle</v>
      </c>
      <c r="C498" t="str">
        <f>IFERROR(INDEX('Master data'!$B$2:$CL$999,MATCH($B498,'Master data'!$A$2:$A$999,0),MATCH(C$1,'Master data'!$B$1:$CL$1,0)),"")</f>
        <v>Denmark</v>
      </c>
      <c r="D498" t="str">
        <f>IFERROR(INDEX('Master data'!$B$2:$CL$999,MATCH($B498,'Master data'!$A$2:$A$999,0),MATCH(D$1,'Master data'!$B$1:$CL$1,0)),"")</f>
        <v>Defense</v>
      </c>
      <c r="E498" s="5">
        <f>IFERROR(INDEX('Master data'!$B$2:$CL$999,MATCH($B498,'Master data'!$A$2:$A$999,0),MATCH(E$1,'Master data'!$B$1:$CL$1,0)),"")</f>
        <v>3484000</v>
      </c>
      <c r="F498" s="7">
        <f>IFERROR(INDEX('Master data'!$B$2:$CL$999,MATCH($B498,'Master data'!$A$2:$A$999,0),MATCH(F$1,'Master data'!$B$1:$CL$1,0)),"")</f>
        <v>24726.022439752043</v>
      </c>
      <c r="G498" s="7">
        <f>IFERROR(INDEX('Master data'!$B$2:$CL$999,MATCH($B498,'Master data'!$A$2:$A$999,0),MATCH(G$1,'Master data'!$B$1:$CL$1,0)),"")</f>
        <v>53440.878083397096</v>
      </c>
      <c r="H498" s="7">
        <f>IFERROR(INDEX('Master data'!$B$2:$CL$999,MATCH($B498,'Master data'!$A$2:$A$999,0),MATCH(H$1,'Master data'!$B$1:$CL$1,0)),"")</f>
        <v>0</v>
      </c>
      <c r="I498" s="7">
        <f>IFERROR(INDEX('Master data'!$B$2:$CL$999,MATCH($B498,'Master data'!$A$2:$A$999,0),MATCH(I$1,'Master data'!$B$1:$CL$1,0)),"")</f>
        <v>3511.6826865852927</v>
      </c>
      <c r="J498" s="7">
        <f>IFERROR(INDEX('Master data'!$B$2:$CL$999,MATCH($B498,'Master data'!$A$2:$A$999,0),MATCH(J$1,'Master data'!$B$1:$CL$1,0)),"")</f>
        <v>-5000</v>
      </c>
      <c r="K498" s="7">
        <f>IFERROR(INDEX('Master data'!$B$2:$CL$999,MATCH($B498,'Master data'!$A$2:$A$999,0),MATCH(K$1,'Master data'!$B$1:$CL$1,0)),"")</f>
        <v>0</v>
      </c>
      <c r="L498" s="7">
        <f>IFERROR(INDEX('Master data'!$B$2:$CL$999,MATCH($B498,'Master data'!$A$2:$A$999,0),MATCH(L$1,'Master data'!$B$1:$CL$1,0)),"")</f>
        <v>0</v>
      </c>
      <c r="M498" s="5">
        <f>IFERROR(INDEX('Master data'!$B$2:$CL$999,MATCH($B498,'Master data'!$A$2:$A$999,0),MATCH(M$1,'Master data'!$B$1:$CL$1,0)),"")</f>
        <v>60406.1187481655</v>
      </c>
      <c r="N498" s="28">
        <f>IFERROR(INDEX('Master data'!$B$2:$CL$999,MATCH($B498,'Master data'!$A$2:$A$999,0),MATCH(N$1,'Master data'!$B$1:$CL$1,0)),"")</f>
        <v>1.7000000000000001E-2</v>
      </c>
      <c r="O498" s="7">
        <f>IFERROR(INDEX('Master data'!$B$2:$CL$999,MATCH($B498,'Master data'!$A$2:$A$999,0),MATCH(O$1,'Master data'!$B$1:$CL$1,0)),"")</f>
        <v>0</v>
      </c>
      <c r="P498" s="5">
        <f>IFERROR(INDEX('Master data'!$B$2:$CL$999,MATCH($B498,'Master data'!$A$2:$A$999,0),MATCH(P$1,'Master data'!$B$1:$CL$1,0)),"")</f>
        <v>3484000</v>
      </c>
      <c r="Q498" s="5">
        <f>IFERROR(INDEX('Master data'!$B$2:$CL$999,MATCH($B498,'Master data'!$A$2:$A$999,0),MATCH(Q$1,'Master data'!$B$1:$CL$1,0)),"")</f>
        <v>3484000</v>
      </c>
    </row>
    <row r="499" spans="1:17" x14ac:dyDescent="0.3">
      <c r="A499">
        <f t="shared" si="7"/>
        <v>497</v>
      </c>
      <c r="B499" t="str">
        <f>IF('Master data'!A499="","",'Master data'!A499)</f>
        <v>Robert Skov</v>
      </c>
      <c r="C499" t="str">
        <f>IFERROR(INDEX('Master data'!$B$2:$CL$999,MATCH($B499,'Master data'!$A$2:$A$999,0),MATCH(C$1,'Master data'!$B$1:$CL$1,0)),"")</f>
        <v>Denmark</v>
      </c>
      <c r="D499" t="str">
        <f>IFERROR(INDEX('Master data'!$B$2:$CL$999,MATCH($B499,'Master data'!$A$2:$A$999,0),MATCH(D$1,'Master data'!$B$1:$CL$1,0)),"")</f>
        <v>Striker</v>
      </c>
      <c r="E499" s="5">
        <f>IFERROR(INDEX('Master data'!$B$2:$CL$999,MATCH($B499,'Master data'!$A$2:$A$999,0),MATCH(E$1,'Master data'!$B$1:$CL$1,0)),"")</f>
        <v>2995000</v>
      </c>
      <c r="F499" s="7">
        <f>IFERROR(INDEX('Master data'!$B$2:$CL$999,MATCH($B499,'Master data'!$A$2:$A$999,0),MATCH(F$1,'Master data'!$B$1:$CL$1,0)),"")</f>
        <v>-5000</v>
      </c>
      <c r="G499" s="7">
        <f>IFERROR(INDEX('Master data'!$B$2:$CL$999,MATCH($B499,'Master data'!$A$2:$A$999,0),MATCH(G$1,'Master data'!$B$1:$CL$1,0)),"")</f>
        <v>-5000</v>
      </c>
      <c r="H499" s="7">
        <f>IFERROR(INDEX('Master data'!$B$2:$CL$999,MATCH($B499,'Master data'!$A$2:$A$999,0),MATCH(H$1,'Master data'!$B$1:$CL$1,0)),"")</f>
        <v>0</v>
      </c>
      <c r="I499" s="7">
        <f>IFERROR(INDEX('Master data'!$B$2:$CL$999,MATCH($B499,'Master data'!$A$2:$A$999,0),MATCH(I$1,'Master data'!$B$1:$CL$1,0)),"")</f>
        <v>-5000</v>
      </c>
      <c r="J499" s="7">
        <f>IFERROR(INDEX('Master data'!$B$2:$CL$999,MATCH($B499,'Master data'!$A$2:$A$999,0),MATCH(J$1,'Master data'!$B$1:$CL$1,0)),"")</f>
        <v>-5000</v>
      </c>
      <c r="K499" s="7">
        <f>IFERROR(INDEX('Master data'!$B$2:$CL$999,MATCH($B499,'Master data'!$A$2:$A$999,0),MATCH(K$1,'Master data'!$B$1:$CL$1,0)),"")</f>
        <v>0</v>
      </c>
      <c r="L499" s="7">
        <f>IFERROR(INDEX('Master data'!$B$2:$CL$999,MATCH($B499,'Master data'!$A$2:$A$999,0),MATCH(L$1,'Master data'!$B$1:$CL$1,0)),"")</f>
        <v>0</v>
      </c>
      <c r="M499" s="5">
        <f>IFERROR(INDEX('Master data'!$B$2:$CL$999,MATCH($B499,'Master data'!$A$2:$A$999,0),MATCH(M$1,'Master data'!$B$1:$CL$1,0)),"")</f>
        <v>-10802.469135802468</v>
      </c>
      <c r="N499" s="28">
        <f>IFERROR(INDEX('Master data'!$B$2:$CL$999,MATCH($B499,'Master data'!$A$2:$A$999,0),MATCH(N$1,'Master data'!$B$1:$CL$1,0)),"")</f>
        <v>-4.0000000000000001E-3</v>
      </c>
      <c r="O499" s="7">
        <f>IFERROR(INDEX('Master data'!$B$2:$CL$999,MATCH($B499,'Master data'!$A$2:$A$999,0),MATCH(O$1,'Master data'!$B$1:$CL$1,0)),"")</f>
        <v>0</v>
      </c>
      <c r="P499" s="5">
        <f>IFERROR(INDEX('Master data'!$B$2:$CL$999,MATCH($B499,'Master data'!$A$2:$A$999,0),MATCH(P$1,'Master data'!$B$1:$CL$1,0)),"")</f>
        <v>2995000</v>
      </c>
      <c r="Q499" s="5">
        <f>IFERROR(INDEX('Master data'!$B$2:$CL$999,MATCH($B499,'Master data'!$A$2:$A$999,0),MATCH(Q$1,'Master data'!$B$1:$CL$1,0)),"")</f>
        <v>2995000</v>
      </c>
    </row>
    <row r="500" spans="1:17" x14ac:dyDescent="0.3">
      <c r="A500">
        <f t="shared" si="7"/>
        <v>498</v>
      </c>
      <c r="B500" t="str">
        <f>IF('Master data'!A500="","",'Master data'!A500)</f>
        <v>Lassi Lappalainen</v>
      </c>
      <c r="C500" t="str">
        <f>IFERROR(INDEX('Master data'!$B$2:$CL$999,MATCH($B500,'Master data'!$A$2:$A$999,0),MATCH(C$1,'Master data'!$B$1:$CL$1,0)),"")</f>
        <v>Finland</v>
      </c>
      <c r="D500" t="str">
        <f>IFERROR(INDEX('Master data'!$B$2:$CL$999,MATCH($B500,'Master data'!$A$2:$A$999,0),MATCH(D$1,'Master data'!$B$1:$CL$1,0)),"")</f>
        <v>Midfield</v>
      </c>
      <c r="E500" s="5">
        <f>IFERROR(INDEX('Master data'!$B$2:$CL$999,MATCH($B500,'Master data'!$A$2:$A$999,0),MATCH(E$1,'Master data'!$B$1:$CL$1,0)),"")</f>
        <v>1995000</v>
      </c>
      <c r="F500" s="7">
        <f>IFERROR(INDEX('Master data'!$B$2:$CL$999,MATCH($B500,'Master data'!$A$2:$A$999,0),MATCH(F$1,'Master data'!$B$1:$CL$1,0)),"")</f>
        <v>-5000</v>
      </c>
      <c r="G500" s="7">
        <f>IFERROR(INDEX('Master data'!$B$2:$CL$999,MATCH($B500,'Master data'!$A$2:$A$999,0),MATCH(G$1,'Master data'!$B$1:$CL$1,0)),"")</f>
        <v>-5000</v>
      </c>
      <c r="H500" s="7">
        <f>IFERROR(INDEX('Master data'!$B$2:$CL$999,MATCH($B500,'Master data'!$A$2:$A$999,0),MATCH(H$1,'Master data'!$B$1:$CL$1,0)),"")</f>
        <v>0</v>
      </c>
      <c r="I500" s="7">
        <f>IFERROR(INDEX('Master data'!$B$2:$CL$999,MATCH($B500,'Master data'!$A$2:$A$999,0),MATCH(I$1,'Master data'!$B$1:$CL$1,0)),"")</f>
        <v>-5000</v>
      </c>
      <c r="J500" s="7">
        <f>IFERROR(INDEX('Master data'!$B$2:$CL$999,MATCH($B500,'Master data'!$A$2:$A$999,0),MATCH(J$1,'Master data'!$B$1:$CL$1,0)),"")</f>
        <v>-5000</v>
      </c>
      <c r="K500" s="7">
        <f>IFERROR(INDEX('Master data'!$B$2:$CL$999,MATCH($B500,'Master data'!$A$2:$A$999,0),MATCH(K$1,'Master data'!$B$1:$CL$1,0)),"")</f>
        <v>0</v>
      </c>
      <c r="L500" s="7">
        <f>IFERROR(INDEX('Master data'!$B$2:$CL$999,MATCH($B500,'Master data'!$A$2:$A$999,0),MATCH(L$1,'Master data'!$B$1:$CL$1,0)),"")</f>
        <v>0</v>
      </c>
      <c r="M500" s="5">
        <f>IFERROR(INDEX('Master data'!$B$2:$CL$999,MATCH($B500,'Master data'!$A$2:$A$999,0),MATCH(M$1,'Master data'!$B$1:$CL$1,0)),"")</f>
        <v>-10802.469135802468</v>
      </c>
      <c r="N500" s="28">
        <f>IFERROR(INDEX('Master data'!$B$2:$CL$999,MATCH($B500,'Master data'!$A$2:$A$999,0),MATCH(N$1,'Master data'!$B$1:$CL$1,0)),"")</f>
        <v>-5.0000000000000001E-3</v>
      </c>
      <c r="O500" s="7">
        <f>IFERROR(INDEX('Master data'!$B$2:$CL$999,MATCH($B500,'Master data'!$A$2:$A$999,0),MATCH(O$1,'Master data'!$B$1:$CL$1,0)),"")</f>
        <v>0</v>
      </c>
      <c r="P500" s="5">
        <f>IFERROR(INDEX('Master data'!$B$2:$CL$999,MATCH($B500,'Master data'!$A$2:$A$999,0),MATCH(P$1,'Master data'!$B$1:$CL$1,0)),"")</f>
        <v>1995000</v>
      </c>
      <c r="Q500" s="5">
        <f>IFERROR(INDEX('Master data'!$B$2:$CL$999,MATCH($B500,'Master data'!$A$2:$A$999,0),MATCH(Q$1,'Master data'!$B$1:$CL$1,0)),"")</f>
        <v>1995000</v>
      </c>
    </row>
    <row r="501" spans="1:17" x14ac:dyDescent="0.3">
      <c r="A501">
        <f t="shared" si="7"/>
        <v>499</v>
      </c>
      <c r="B501" t="str">
        <f>IF('Master data'!A501="","",'Master data'!A501)</f>
        <v>Pyry Soiri</v>
      </c>
      <c r="C501" t="str">
        <f>IFERROR(INDEX('Master data'!$B$2:$CL$999,MATCH($B501,'Master data'!$A$2:$A$999,0),MATCH(C$1,'Master data'!$B$1:$CL$1,0)),"")</f>
        <v>Finland</v>
      </c>
      <c r="D501" t="str">
        <f>IFERROR(INDEX('Master data'!$B$2:$CL$999,MATCH($B501,'Master data'!$A$2:$A$999,0),MATCH(D$1,'Master data'!$B$1:$CL$1,0)),"")</f>
        <v>Defense</v>
      </c>
      <c r="E501" s="5">
        <f>IFERROR(INDEX('Master data'!$B$2:$CL$999,MATCH($B501,'Master data'!$A$2:$A$999,0),MATCH(E$1,'Master data'!$B$1:$CL$1,0)),"")</f>
        <v>1995000</v>
      </c>
      <c r="F501" s="7">
        <f>IFERROR(INDEX('Master data'!$B$2:$CL$999,MATCH($B501,'Master data'!$A$2:$A$999,0),MATCH(F$1,'Master data'!$B$1:$CL$1,0)),"")</f>
        <v>5925.3582847835241</v>
      </c>
      <c r="G501" s="7">
        <f>IFERROR(INDEX('Master data'!$B$2:$CL$999,MATCH($B501,'Master data'!$A$2:$A$999,0),MATCH(G$1,'Master data'!$B$1:$CL$1,0)),"")</f>
        <v>-268.96688873421499</v>
      </c>
      <c r="H501" s="7">
        <f>IFERROR(INDEX('Master data'!$B$2:$CL$999,MATCH($B501,'Master data'!$A$2:$A$999,0),MATCH(H$1,'Master data'!$B$1:$CL$1,0)),"")</f>
        <v>0</v>
      </c>
      <c r="I501" s="7">
        <f>IFERROR(INDEX('Master data'!$B$2:$CL$999,MATCH($B501,'Master data'!$A$2:$A$999,0),MATCH(I$1,'Master data'!$B$1:$CL$1,0)),"")</f>
        <v>-5000</v>
      </c>
      <c r="J501" s="7">
        <f>IFERROR(INDEX('Master data'!$B$2:$CL$999,MATCH($B501,'Master data'!$A$2:$A$999,0),MATCH(J$1,'Master data'!$B$1:$CL$1,0)),"")</f>
        <v>-5000</v>
      </c>
      <c r="K501" s="7">
        <f>IFERROR(INDEX('Master data'!$B$2:$CL$999,MATCH($B501,'Master data'!$A$2:$A$999,0),MATCH(K$1,'Master data'!$B$1:$CL$1,0)),"")</f>
        <v>0</v>
      </c>
      <c r="L501" s="7">
        <f>IFERROR(INDEX('Master data'!$B$2:$CL$999,MATCH($B501,'Master data'!$A$2:$A$999,0),MATCH(L$1,'Master data'!$B$1:$CL$1,0)),"")</f>
        <v>0</v>
      </c>
      <c r="M501" s="5">
        <f>IFERROR(INDEX('Master data'!$B$2:$CL$999,MATCH($B501,'Master data'!$A$2:$A$999,0),MATCH(M$1,'Master data'!$B$1:$CL$1,0)),"")</f>
        <v>3276.9112231582458</v>
      </c>
      <c r="N501" s="28">
        <f>IFERROR(INDEX('Master data'!$B$2:$CL$999,MATCH($B501,'Master data'!$A$2:$A$999,0),MATCH(N$1,'Master data'!$B$1:$CL$1,0)),"")</f>
        <v>2E-3</v>
      </c>
      <c r="O501" s="7">
        <f>IFERROR(INDEX('Master data'!$B$2:$CL$999,MATCH($B501,'Master data'!$A$2:$A$999,0),MATCH(O$1,'Master data'!$B$1:$CL$1,0)),"")</f>
        <v>0</v>
      </c>
      <c r="P501" s="5">
        <f>IFERROR(INDEX('Master data'!$B$2:$CL$999,MATCH($B501,'Master data'!$A$2:$A$999,0),MATCH(P$1,'Master data'!$B$1:$CL$1,0)),"")</f>
        <v>1995000</v>
      </c>
      <c r="Q501" s="5">
        <f>IFERROR(INDEX('Master data'!$B$2:$CL$999,MATCH($B501,'Master data'!$A$2:$A$999,0),MATCH(Q$1,'Master data'!$B$1:$CL$1,0)),"")</f>
        <v>1995000</v>
      </c>
    </row>
    <row r="502" spans="1:17" x14ac:dyDescent="0.3">
      <c r="A502">
        <f t="shared" si="7"/>
        <v>500</v>
      </c>
      <c r="B502" t="str">
        <f>IF('Master data'!A502="","",'Master data'!A502)</f>
        <v>Marcus Forss</v>
      </c>
      <c r="C502" t="str">
        <f>IFERROR(INDEX('Master data'!$B$2:$CL$999,MATCH($B502,'Master data'!$A$2:$A$999,0),MATCH(C$1,'Master data'!$B$1:$CL$1,0)),"")</f>
        <v>Finland</v>
      </c>
      <c r="D502" t="str">
        <f>IFERROR(INDEX('Master data'!$B$2:$CL$999,MATCH($B502,'Master data'!$A$2:$A$999,0),MATCH(D$1,'Master data'!$B$1:$CL$1,0)),"")</f>
        <v>Striker</v>
      </c>
      <c r="E502" s="5">
        <f>IFERROR(INDEX('Master data'!$B$2:$CL$999,MATCH($B502,'Master data'!$A$2:$A$999,0),MATCH(E$1,'Master data'!$B$1:$CL$1,0)),"")</f>
        <v>2532000</v>
      </c>
      <c r="F502" s="7">
        <f>IFERROR(INDEX('Master data'!$B$2:$CL$999,MATCH($B502,'Master data'!$A$2:$A$999,0),MATCH(F$1,'Master data'!$B$1:$CL$1,0)),"")</f>
        <v>-5000</v>
      </c>
      <c r="G502" s="7">
        <f>IFERROR(INDEX('Master data'!$B$2:$CL$999,MATCH($B502,'Master data'!$A$2:$A$999,0),MATCH(G$1,'Master data'!$B$1:$CL$1,0)),"")</f>
        <v>-5000</v>
      </c>
      <c r="H502" s="7">
        <f>IFERROR(INDEX('Master data'!$B$2:$CL$999,MATCH($B502,'Master data'!$A$2:$A$999,0),MATCH(H$1,'Master data'!$B$1:$CL$1,0)),"")</f>
        <v>0</v>
      </c>
      <c r="I502" s="7">
        <f>IFERROR(INDEX('Master data'!$B$2:$CL$999,MATCH($B502,'Master data'!$A$2:$A$999,0),MATCH(I$1,'Master data'!$B$1:$CL$1,0)),"")</f>
        <v>-5000</v>
      </c>
      <c r="J502" s="7">
        <f>IFERROR(INDEX('Master data'!$B$2:$CL$999,MATCH($B502,'Master data'!$A$2:$A$999,0),MATCH(J$1,'Master data'!$B$1:$CL$1,0)),"")</f>
        <v>-5000</v>
      </c>
      <c r="K502" s="7">
        <f>IFERROR(INDEX('Master data'!$B$2:$CL$999,MATCH($B502,'Master data'!$A$2:$A$999,0),MATCH(K$1,'Master data'!$B$1:$CL$1,0)),"")</f>
        <v>0</v>
      </c>
      <c r="L502" s="7">
        <f>IFERROR(INDEX('Master data'!$B$2:$CL$999,MATCH($B502,'Master data'!$A$2:$A$999,0),MATCH(L$1,'Master data'!$B$1:$CL$1,0)),"")</f>
        <v>0</v>
      </c>
      <c r="M502" s="5">
        <f>IFERROR(INDEX('Master data'!$B$2:$CL$999,MATCH($B502,'Master data'!$A$2:$A$999,0),MATCH(M$1,'Master data'!$B$1:$CL$1,0)),"")</f>
        <v>-10802.469135802468</v>
      </c>
      <c r="N502" s="28">
        <f>IFERROR(INDEX('Master data'!$B$2:$CL$999,MATCH($B502,'Master data'!$A$2:$A$999,0),MATCH(N$1,'Master data'!$B$1:$CL$1,0)),"")</f>
        <v>-4.0000000000000001E-3</v>
      </c>
      <c r="O502" s="7">
        <f>IFERROR(INDEX('Master data'!$B$2:$CL$999,MATCH($B502,'Master data'!$A$2:$A$999,0),MATCH(O$1,'Master data'!$B$1:$CL$1,0)),"")</f>
        <v>0</v>
      </c>
      <c r="P502" s="5">
        <f>IFERROR(INDEX('Master data'!$B$2:$CL$999,MATCH($B502,'Master data'!$A$2:$A$999,0),MATCH(P$1,'Master data'!$B$1:$CL$1,0)),"")</f>
        <v>2532000</v>
      </c>
      <c r="Q502" s="5">
        <f>IFERROR(INDEX('Master data'!$B$2:$CL$999,MATCH($B502,'Master data'!$A$2:$A$999,0),MATCH(Q$1,'Master data'!$B$1:$CL$1,0)),"")</f>
        <v>2532000</v>
      </c>
    </row>
    <row r="503" spans="1:17" x14ac:dyDescent="0.3">
      <c r="A503">
        <f t="shared" si="7"/>
        <v>501</v>
      </c>
      <c r="B503" t="str">
        <f>IF('Master data'!A503="","",'Master data'!A503)</f>
        <v>Mário Fernandes</v>
      </c>
      <c r="C503" t="str">
        <f>IFERROR(INDEX('Master data'!$B$2:$CL$999,MATCH($B503,'Master data'!$A$2:$A$999,0),MATCH(C$1,'Master data'!$B$1:$CL$1,0)),"")</f>
        <v>Russia</v>
      </c>
      <c r="D503" t="str">
        <f>IFERROR(INDEX('Master data'!$B$2:$CL$999,MATCH($B503,'Master data'!$A$2:$A$999,0),MATCH(D$1,'Master data'!$B$1:$CL$1,0)),"")</f>
        <v>Defense</v>
      </c>
      <c r="E503" s="5">
        <f>IFERROR(INDEX('Master data'!$B$2:$CL$999,MATCH($B503,'Master data'!$A$2:$A$999,0),MATCH(E$1,'Master data'!$B$1:$CL$1,0)),"")</f>
        <v>3478000</v>
      </c>
      <c r="F503" s="7">
        <f>IFERROR(INDEX('Master data'!$B$2:$CL$999,MATCH($B503,'Master data'!$A$2:$A$999,0),MATCH(F$1,'Master data'!$B$1:$CL$1,0)),"")</f>
        <v>89764.310188699354</v>
      </c>
      <c r="G503" s="7">
        <f>IFERROR(INDEX('Master data'!$B$2:$CL$999,MATCH($B503,'Master data'!$A$2:$A$999,0),MATCH(G$1,'Master data'!$B$1:$CL$1,0)),"")</f>
        <v>39158.760771330024</v>
      </c>
      <c r="H503" s="7">
        <f>IFERROR(INDEX('Master data'!$B$2:$CL$999,MATCH($B503,'Master data'!$A$2:$A$999,0),MATCH(H$1,'Master data'!$B$1:$CL$1,0)),"")</f>
        <v>0</v>
      </c>
      <c r="I503" s="7">
        <f>IFERROR(INDEX('Master data'!$B$2:$CL$999,MATCH($B503,'Master data'!$A$2:$A$999,0),MATCH(I$1,'Master data'!$B$1:$CL$1,0)),"")</f>
        <v>11464.907051987706</v>
      </c>
      <c r="J503" s="7">
        <f>IFERROR(INDEX('Master data'!$B$2:$CL$999,MATCH($B503,'Master data'!$A$2:$A$999,0),MATCH(J$1,'Master data'!$B$1:$CL$1,0)),"")</f>
        <v>-5000</v>
      </c>
      <c r="K503" s="7">
        <f>IFERROR(INDEX('Master data'!$B$2:$CL$999,MATCH($B503,'Master data'!$A$2:$A$999,0),MATCH(K$1,'Master data'!$B$1:$CL$1,0)),"")</f>
        <v>0</v>
      </c>
      <c r="L503" s="7">
        <f>IFERROR(INDEX('Master data'!$B$2:$CL$999,MATCH($B503,'Master data'!$A$2:$A$999,0),MATCH(L$1,'Master data'!$B$1:$CL$1,0)),"")</f>
        <v>0</v>
      </c>
      <c r="M503" s="5">
        <f>IFERROR(INDEX('Master data'!$B$2:$CL$999,MATCH($B503,'Master data'!$A$2:$A$999,0),MATCH(M$1,'Master data'!$B$1:$CL$1,0)),"")</f>
        <v>118279.50587881697</v>
      </c>
      <c r="N503" s="28">
        <f>IFERROR(INDEX('Master data'!$B$2:$CL$999,MATCH($B503,'Master data'!$A$2:$A$999,0),MATCH(N$1,'Master data'!$B$1:$CL$1,0)),"")</f>
        <v>3.4000000000000002E-2</v>
      </c>
      <c r="O503" s="7">
        <f>IFERROR(INDEX('Master data'!$B$2:$CL$999,MATCH($B503,'Master data'!$A$2:$A$999,0),MATCH(O$1,'Master data'!$B$1:$CL$1,0)),"")</f>
        <v>0</v>
      </c>
      <c r="P503" s="5">
        <f>IFERROR(INDEX('Master data'!$B$2:$CL$999,MATCH($B503,'Master data'!$A$2:$A$999,0),MATCH(P$1,'Master data'!$B$1:$CL$1,0)),"")</f>
        <v>3478000</v>
      </c>
      <c r="Q503" s="5">
        <f>IFERROR(INDEX('Master data'!$B$2:$CL$999,MATCH($B503,'Master data'!$A$2:$A$999,0),MATCH(Q$1,'Master data'!$B$1:$CL$1,0)),"")</f>
        <v>3478000</v>
      </c>
    </row>
    <row r="504" spans="1:17" x14ac:dyDescent="0.3">
      <c r="A504">
        <f t="shared" si="7"/>
        <v>502</v>
      </c>
      <c r="B504" t="str">
        <f>IF('Master data'!A504="","",'Master data'!A504)</f>
        <v>Georgi Dzhikiya</v>
      </c>
      <c r="C504" t="str">
        <f>IFERROR(INDEX('Master data'!$B$2:$CL$999,MATCH($B504,'Master data'!$A$2:$A$999,0),MATCH(C$1,'Master data'!$B$1:$CL$1,0)),"")</f>
        <v>Russia</v>
      </c>
      <c r="D504" t="str">
        <f>IFERROR(INDEX('Master data'!$B$2:$CL$999,MATCH($B504,'Master data'!$A$2:$A$999,0),MATCH(D$1,'Master data'!$B$1:$CL$1,0)),"")</f>
        <v>Defense</v>
      </c>
      <c r="E504" s="5">
        <f>IFERROR(INDEX('Master data'!$B$2:$CL$999,MATCH($B504,'Master data'!$A$2:$A$999,0),MATCH(E$1,'Master data'!$B$1:$CL$1,0)),"")</f>
        <v>2968000</v>
      </c>
      <c r="F504" s="7">
        <f>IFERROR(INDEX('Master data'!$B$2:$CL$999,MATCH($B504,'Master data'!$A$2:$A$999,0),MATCH(F$1,'Master data'!$B$1:$CL$1,0)),"")</f>
        <v>60265.230708644594</v>
      </c>
      <c r="G504" s="7">
        <f>IFERROR(INDEX('Master data'!$B$2:$CL$999,MATCH($B504,'Master data'!$A$2:$A$999,0),MATCH(G$1,'Master data'!$B$1:$CL$1,0)),"")</f>
        <v>20518.32669053162</v>
      </c>
      <c r="H504" s="7">
        <f>IFERROR(INDEX('Master data'!$B$2:$CL$999,MATCH($B504,'Master data'!$A$2:$A$999,0),MATCH(H$1,'Master data'!$B$1:$CL$1,0)),"")</f>
        <v>0</v>
      </c>
      <c r="I504" s="7">
        <f>IFERROR(INDEX('Master data'!$B$2:$CL$999,MATCH($B504,'Master data'!$A$2:$A$999,0),MATCH(I$1,'Master data'!$B$1:$CL$1,0)),"")</f>
        <v>3052.7857154769918</v>
      </c>
      <c r="J504" s="7">
        <f>IFERROR(INDEX('Master data'!$B$2:$CL$999,MATCH($B504,'Master data'!$A$2:$A$999,0),MATCH(J$1,'Master data'!$B$1:$CL$1,0)),"")</f>
        <v>-5000</v>
      </c>
      <c r="K504" s="7">
        <f>IFERROR(INDEX('Master data'!$B$2:$CL$999,MATCH($B504,'Master data'!$A$2:$A$999,0),MATCH(K$1,'Master data'!$B$1:$CL$1,0)),"")</f>
        <v>0</v>
      </c>
      <c r="L504" s="7">
        <f>IFERROR(INDEX('Master data'!$B$2:$CL$999,MATCH($B504,'Master data'!$A$2:$A$999,0),MATCH(L$1,'Master data'!$B$1:$CL$1,0)),"")</f>
        <v>0</v>
      </c>
      <c r="M504" s="5">
        <f>IFERROR(INDEX('Master data'!$B$2:$CL$999,MATCH($B504,'Master data'!$A$2:$A$999,0),MATCH(M$1,'Master data'!$B$1:$CL$1,0)),"")</f>
        <v>73860.989948893432</v>
      </c>
      <c r="N504" s="28">
        <f>IFERROR(INDEX('Master data'!$B$2:$CL$999,MATCH($B504,'Master data'!$A$2:$A$999,0),MATCH(N$1,'Master data'!$B$1:$CL$1,0)),"")</f>
        <v>2.5000000000000001E-2</v>
      </c>
      <c r="O504" s="7">
        <f>IFERROR(INDEX('Master data'!$B$2:$CL$999,MATCH($B504,'Master data'!$A$2:$A$999,0),MATCH(O$1,'Master data'!$B$1:$CL$1,0)),"")</f>
        <v>0</v>
      </c>
      <c r="P504" s="5">
        <f>IFERROR(INDEX('Master data'!$B$2:$CL$999,MATCH($B504,'Master data'!$A$2:$A$999,0),MATCH(P$1,'Master data'!$B$1:$CL$1,0)),"")</f>
        <v>2968000</v>
      </c>
      <c r="Q504" s="5">
        <f>IFERROR(INDEX('Master data'!$B$2:$CL$999,MATCH($B504,'Master data'!$A$2:$A$999,0),MATCH(Q$1,'Master data'!$B$1:$CL$1,0)),"")</f>
        <v>2968000</v>
      </c>
    </row>
    <row r="505" spans="1:17" x14ac:dyDescent="0.3">
      <c r="A505">
        <f t="shared" si="7"/>
        <v>503</v>
      </c>
      <c r="B505" t="str">
        <f>IF('Master data'!A505="","",'Master data'!A505)</f>
        <v>Ezgjan Alioski</v>
      </c>
      <c r="C505" t="str">
        <f>IFERROR(INDEX('Master data'!$B$2:$CL$999,MATCH($B505,'Master data'!$A$2:$A$999,0),MATCH(C$1,'Master data'!$B$1:$CL$1,0)),"")</f>
        <v>North Macedonia</v>
      </c>
      <c r="D505" t="str">
        <f>IFERROR(INDEX('Master data'!$B$2:$CL$999,MATCH($B505,'Master data'!$A$2:$A$999,0),MATCH(D$1,'Master data'!$B$1:$CL$1,0)),"")</f>
        <v>Midfield</v>
      </c>
      <c r="E505" s="5">
        <f>IFERROR(INDEX('Master data'!$B$2:$CL$999,MATCH($B505,'Master data'!$A$2:$A$999,0),MATCH(E$1,'Master data'!$B$1:$CL$1,0)),"")</f>
        <v>2958000</v>
      </c>
      <c r="F505" s="7">
        <f>IFERROR(INDEX('Master data'!$B$2:$CL$999,MATCH($B505,'Master data'!$A$2:$A$999,0),MATCH(F$1,'Master data'!$B$1:$CL$1,0)),"")</f>
        <v>6271.3712993382178</v>
      </c>
      <c r="G505" s="7">
        <f>IFERROR(INDEX('Master data'!$B$2:$CL$999,MATCH($B505,'Master data'!$A$2:$A$999,0),MATCH(G$1,'Master data'!$B$1:$CL$1,0)),"")</f>
        <v>-13891.914472441997</v>
      </c>
      <c r="H505" s="7">
        <f>IFERROR(INDEX('Master data'!$B$2:$CL$999,MATCH($B505,'Master data'!$A$2:$A$999,0),MATCH(H$1,'Master data'!$B$1:$CL$1,0)),"")</f>
        <v>0</v>
      </c>
      <c r="I505" s="7">
        <f>IFERROR(INDEX('Master data'!$B$2:$CL$999,MATCH($B505,'Master data'!$A$2:$A$999,0),MATCH(I$1,'Master data'!$B$1:$CL$1,0)),"")</f>
        <v>-5000</v>
      </c>
      <c r="J505" s="7">
        <f>IFERROR(INDEX('Master data'!$B$2:$CL$999,MATCH($B505,'Master data'!$A$2:$A$999,0),MATCH(J$1,'Master data'!$B$1:$CL$1,0)),"")</f>
        <v>-5000</v>
      </c>
      <c r="K505" s="7">
        <f>IFERROR(INDEX('Master data'!$B$2:$CL$999,MATCH($B505,'Master data'!$A$2:$A$999,0),MATCH(K$1,'Master data'!$B$1:$CL$1,0)),"")</f>
        <v>0</v>
      </c>
      <c r="L505" s="7">
        <f>IFERROR(INDEX('Master data'!$B$2:$CL$999,MATCH($B505,'Master data'!$A$2:$A$999,0),MATCH(L$1,'Master data'!$B$1:$CL$1,0)),"")</f>
        <v>0</v>
      </c>
      <c r="M505" s="5">
        <f>IFERROR(INDEX('Master data'!$B$2:$CL$999,MATCH($B505,'Master data'!$A$2:$A$999,0),MATCH(M$1,'Master data'!$B$1:$CL$1,0)),"")</f>
        <v>-5459.0408180922495</v>
      </c>
      <c r="N505" s="28">
        <f>IFERROR(INDEX('Master data'!$B$2:$CL$999,MATCH($B505,'Master data'!$A$2:$A$999,0),MATCH(N$1,'Master data'!$B$1:$CL$1,0)),"")</f>
        <v>-2E-3</v>
      </c>
      <c r="O505" s="7">
        <f>IFERROR(INDEX('Master data'!$B$2:$CL$999,MATCH($B505,'Master data'!$A$2:$A$999,0),MATCH(O$1,'Master data'!$B$1:$CL$1,0)),"")</f>
        <v>0</v>
      </c>
      <c r="P505" s="5">
        <f>IFERROR(INDEX('Master data'!$B$2:$CL$999,MATCH($B505,'Master data'!$A$2:$A$999,0),MATCH(P$1,'Master data'!$B$1:$CL$1,0)),"")</f>
        <v>2958000</v>
      </c>
      <c r="Q505" s="5">
        <f>IFERROR(INDEX('Master data'!$B$2:$CL$999,MATCH($B505,'Master data'!$A$2:$A$999,0),MATCH(Q$1,'Master data'!$B$1:$CL$1,0)),"")</f>
        <v>2958000</v>
      </c>
    </row>
    <row r="506" spans="1:17" x14ac:dyDescent="0.3">
      <c r="A506">
        <f t="shared" si="7"/>
        <v>504</v>
      </c>
      <c r="B506" t="str">
        <f>IF('Master data'!A506="","",'Master data'!A506)</f>
        <v>Joe Morrell</v>
      </c>
      <c r="C506" t="str">
        <f>IFERROR(INDEX('Master data'!$B$2:$CL$999,MATCH($B506,'Master data'!$A$2:$A$999,0),MATCH(C$1,'Master data'!$B$1:$CL$1,0)),"")</f>
        <v>Wales</v>
      </c>
      <c r="D506" t="str">
        <f>IFERROR(INDEX('Master data'!$B$2:$CL$999,MATCH($B506,'Master data'!$A$2:$A$999,0),MATCH(D$1,'Master data'!$B$1:$CL$1,0)),"")</f>
        <v>Midfield</v>
      </c>
      <c r="E506" s="5">
        <f>IFERROR(INDEX('Master data'!$B$2:$CL$999,MATCH($B506,'Master data'!$A$2:$A$999,0),MATCH(E$1,'Master data'!$B$1:$CL$1,0)),"")</f>
        <v>2564000</v>
      </c>
      <c r="F506" s="7">
        <f>IFERROR(INDEX('Master data'!$B$2:$CL$999,MATCH($B506,'Master data'!$A$2:$A$999,0),MATCH(F$1,'Master data'!$B$1:$CL$1,0)),"")</f>
        <v>20476.263682962552</v>
      </c>
      <c r="G506" s="7">
        <f>IFERROR(INDEX('Master data'!$B$2:$CL$999,MATCH($B506,'Master data'!$A$2:$A$999,0),MATCH(G$1,'Master data'!$B$1:$CL$1,0)),"")</f>
        <v>-1691.9952408099816</v>
      </c>
      <c r="H506" s="7">
        <f>IFERROR(INDEX('Master data'!$B$2:$CL$999,MATCH($B506,'Master data'!$A$2:$A$999,0),MATCH(H$1,'Master data'!$B$1:$CL$1,0)),"")</f>
        <v>0</v>
      </c>
      <c r="I506" s="7">
        <f>IFERROR(INDEX('Master data'!$B$2:$CL$999,MATCH($B506,'Master data'!$A$2:$A$999,0),MATCH(I$1,'Master data'!$B$1:$CL$1,0)),"")</f>
        <v>-5000</v>
      </c>
      <c r="J506" s="7">
        <f>IFERROR(INDEX('Master data'!$B$2:$CL$999,MATCH($B506,'Master data'!$A$2:$A$999,0),MATCH(J$1,'Master data'!$B$1:$CL$1,0)),"")</f>
        <v>-5000</v>
      </c>
      <c r="K506" s="7">
        <f>IFERROR(INDEX('Master data'!$B$2:$CL$999,MATCH($B506,'Master data'!$A$2:$A$999,0),MATCH(K$1,'Master data'!$B$1:$CL$1,0)),"")</f>
        <v>0</v>
      </c>
      <c r="L506" s="7">
        <f>IFERROR(INDEX('Master data'!$B$2:$CL$999,MATCH($B506,'Master data'!$A$2:$A$999,0),MATCH(L$1,'Master data'!$B$1:$CL$1,0)),"")</f>
        <v>0</v>
      </c>
      <c r="M506" s="5">
        <f>IFERROR(INDEX('Master data'!$B$2:$CL$999,MATCH($B506,'Master data'!$A$2:$A$999,0),MATCH(M$1,'Master data'!$B$1:$CL$1,0)),"")</f>
        <v>16879.131053286761</v>
      </c>
      <c r="N506" s="28">
        <f>IFERROR(INDEX('Master data'!$B$2:$CL$999,MATCH($B506,'Master data'!$A$2:$A$999,0),MATCH(N$1,'Master data'!$B$1:$CL$1,0)),"")</f>
        <v>7.0000000000000001E-3</v>
      </c>
      <c r="O506" s="7">
        <f>IFERROR(INDEX('Master data'!$B$2:$CL$999,MATCH($B506,'Master data'!$A$2:$A$999,0),MATCH(O$1,'Master data'!$B$1:$CL$1,0)),"")</f>
        <v>0</v>
      </c>
      <c r="P506" s="5">
        <f>IFERROR(INDEX('Master data'!$B$2:$CL$999,MATCH($B506,'Master data'!$A$2:$A$999,0),MATCH(P$1,'Master data'!$B$1:$CL$1,0)),"")</f>
        <v>2564000</v>
      </c>
      <c r="Q506" s="5">
        <f>IFERROR(INDEX('Master data'!$B$2:$CL$999,MATCH($B506,'Master data'!$A$2:$A$999,0),MATCH(Q$1,'Master data'!$B$1:$CL$1,0)),"")</f>
        <v>2564000</v>
      </c>
    </row>
    <row r="507" spans="1:17" x14ac:dyDescent="0.3">
      <c r="A507">
        <f t="shared" si="7"/>
        <v>505</v>
      </c>
      <c r="B507" t="str">
        <f>IF('Master data'!A507="","",'Master data'!A507)</f>
        <v>Daniel Bachmann</v>
      </c>
      <c r="C507" t="str">
        <f>IFERROR(INDEX('Master data'!$B$2:$CL$999,MATCH($B507,'Master data'!$A$2:$A$999,0),MATCH(C$1,'Master data'!$B$1:$CL$1,0)),"")</f>
        <v>Austria</v>
      </c>
      <c r="D507" t="str">
        <f>IFERROR(INDEX('Master data'!$B$2:$CL$999,MATCH($B507,'Master data'!$A$2:$A$999,0),MATCH(D$1,'Master data'!$B$1:$CL$1,0)),"")</f>
        <v>Goalkeeper</v>
      </c>
      <c r="E507" s="5">
        <f>IFERROR(INDEX('Master data'!$B$2:$CL$999,MATCH($B507,'Master data'!$A$2:$A$999,0),MATCH(E$1,'Master data'!$B$1:$CL$1,0)),"")</f>
        <v>3059000</v>
      </c>
      <c r="F507" s="7">
        <f>IFERROR(INDEX('Master data'!$B$2:$CL$999,MATCH($B507,'Master data'!$A$2:$A$999,0),MATCH(F$1,'Master data'!$B$1:$CL$1,0)),"")</f>
        <v>-89744.044203040874</v>
      </c>
      <c r="G507" s="7">
        <f>IFERROR(INDEX('Master data'!$B$2:$CL$999,MATCH($B507,'Master data'!$A$2:$A$999,0),MATCH(G$1,'Master data'!$B$1:$CL$1,0)),"")</f>
        <v>-67980.041049656938</v>
      </c>
      <c r="H507" s="7">
        <f>IFERROR(INDEX('Master data'!$B$2:$CL$999,MATCH($B507,'Master data'!$A$2:$A$999,0),MATCH(H$1,'Master data'!$B$1:$CL$1,0)),"")</f>
        <v>0</v>
      </c>
      <c r="I507" s="7">
        <f>IFERROR(INDEX('Master data'!$B$2:$CL$999,MATCH($B507,'Master data'!$A$2:$A$999,0),MATCH(I$1,'Master data'!$B$1:$CL$1,0)),"")</f>
        <v>-5000</v>
      </c>
      <c r="J507" s="7">
        <f>IFERROR(INDEX('Master data'!$B$2:$CL$999,MATCH($B507,'Master data'!$A$2:$A$999,0),MATCH(J$1,'Master data'!$B$1:$CL$1,0)),"")</f>
        <v>-5000</v>
      </c>
      <c r="K507" s="7">
        <f>IFERROR(INDEX('Master data'!$B$2:$CL$999,MATCH($B507,'Master data'!$A$2:$A$999,0),MATCH(K$1,'Master data'!$B$1:$CL$1,0)),"")</f>
        <v>0</v>
      </c>
      <c r="L507" s="7">
        <f>IFERROR(INDEX('Master data'!$B$2:$CL$999,MATCH($B507,'Master data'!$A$2:$A$999,0),MATCH(L$1,'Master data'!$B$1:$CL$1,0)),"")</f>
        <v>0</v>
      </c>
      <c r="M507" s="5">
        <f>IFERROR(INDEX('Master data'!$B$2:$CL$999,MATCH($B507,'Master data'!$A$2:$A$999,0),MATCH(M$1,'Master data'!$B$1:$CL$1,0)),"")</f>
        <v>-137533.20737194797</v>
      </c>
      <c r="N507" s="28">
        <f>IFERROR(INDEX('Master data'!$B$2:$CL$999,MATCH($B507,'Master data'!$A$2:$A$999,0),MATCH(N$1,'Master data'!$B$1:$CL$1,0)),"")</f>
        <v>-4.4999999999999998E-2</v>
      </c>
      <c r="O507" s="7">
        <f>IFERROR(INDEX('Master data'!$B$2:$CL$999,MATCH($B507,'Master data'!$A$2:$A$999,0),MATCH(O$1,'Master data'!$B$1:$CL$1,0)),"")</f>
        <v>0</v>
      </c>
      <c r="P507" s="5">
        <f>IFERROR(INDEX('Master data'!$B$2:$CL$999,MATCH($B507,'Master data'!$A$2:$A$999,0),MATCH(P$1,'Master data'!$B$1:$CL$1,0)),"")</f>
        <v>3059000</v>
      </c>
      <c r="Q507" s="5">
        <f>IFERROR(INDEX('Master data'!$B$2:$CL$999,MATCH($B507,'Master data'!$A$2:$A$999,0),MATCH(Q$1,'Master data'!$B$1:$CL$1,0)),"")</f>
        <v>3059000</v>
      </c>
    </row>
    <row r="508" spans="1:17" x14ac:dyDescent="0.3">
      <c r="A508">
        <f t="shared" si="7"/>
        <v>506</v>
      </c>
      <c r="B508" t="str">
        <f>IF('Master data'!A508="","",'Master data'!A508)</f>
        <v>Lukas Hradecky</v>
      </c>
      <c r="C508" t="str">
        <f>IFERROR(INDEX('Master data'!$B$2:$CL$999,MATCH($B508,'Master data'!$A$2:$A$999,0),MATCH(C$1,'Master data'!$B$1:$CL$1,0)),"")</f>
        <v>Finland</v>
      </c>
      <c r="D508" t="str">
        <f>IFERROR(INDEX('Master data'!$B$2:$CL$999,MATCH($B508,'Master data'!$A$2:$A$999,0),MATCH(D$1,'Master data'!$B$1:$CL$1,0)),"")</f>
        <v>Goalkeeper</v>
      </c>
      <c r="E508" s="5">
        <f>IFERROR(INDEX('Master data'!$B$2:$CL$999,MATCH($B508,'Master data'!$A$2:$A$999,0),MATCH(E$1,'Master data'!$B$1:$CL$1,0)),"")</f>
        <v>3247000</v>
      </c>
      <c r="F508" s="7">
        <f>IFERROR(INDEX('Master data'!$B$2:$CL$999,MATCH($B508,'Master data'!$A$2:$A$999,0),MATCH(F$1,'Master data'!$B$1:$CL$1,0)),"")</f>
        <v>25910.141048509649</v>
      </c>
      <c r="G508" s="7">
        <f>IFERROR(INDEX('Master data'!$B$2:$CL$999,MATCH($B508,'Master data'!$A$2:$A$999,0),MATCH(G$1,'Master data'!$B$1:$CL$1,0)),"")</f>
        <v>9165.8238189530457</v>
      </c>
      <c r="H508" s="7">
        <f>IFERROR(INDEX('Master data'!$B$2:$CL$999,MATCH($B508,'Master data'!$A$2:$A$999,0),MATCH(H$1,'Master data'!$B$1:$CL$1,0)),"")</f>
        <v>0</v>
      </c>
      <c r="I508" s="7">
        <f>IFERROR(INDEX('Master data'!$B$2:$CL$999,MATCH($B508,'Master data'!$A$2:$A$999,0),MATCH(I$1,'Master data'!$B$1:$CL$1,0)),"")</f>
        <v>-5000</v>
      </c>
      <c r="J508" s="7">
        <f>IFERROR(INDEX('Master data'!$B$2:$CL$999,MATCH($B508,'Master data'!$A$2:$A$999,0),MATCH(J$1,'Master data'!$B$1:$CL$1,0)),"")</f>
        <v>-5000</v>
      </c>
      <c r="K508" s="7">
        <f>IFERROR(INDEX('Master data'!$B$2:$CL$999,MATCH($B508,'Master data'!$A$2:$A$999,0),MATCH(K$1,'Master data'!$B$1:$CL$1,0)),"")</f>
        <v>0</v>
      </c>
      <c r="L508" s="7">
        <f>IFERROR(INDEX('Master data'!$B$2:$CL$999,MATCH($B508,'Master data'!$A$2:$A$999,0),MATCH(L$1,'Master data'!$B$1:$CL$1,0)),"")</f>
        <v>0</v>
      </c>
      <c r="M508" s="5">
        <f>IFERROR(INDEX('Master data'!$B$2:$CL$999,MATCH($B508,'Master data'!$A$2:$A$999,0),MATCH(M$1,'Master data'!$B$1:$CL$1,0)),"")</f>
        <v>29551.554458675877</v>
      </c>
      <c r="N508" s="28">
        <f>IFERROR(INDEX('Master data'!$B$2:$CL$999,MATCH($B508,'Master data'!$A$2:$A$999,0),MATCH(N$1,'Master data'!$B$1:$CL$1,0)),"")</f>
        <v>8.9999999999999993E-3</v>
      </c>
      <c r="O508" s="7">
        <f>IFERROR(INDEX('Master data'!$B$2:$CL$999,MATCH($B508,'Master data'!$A$2:$A$999,0),MATCH(O$1,'Master data'!$B$1:$CL$1,0)),"")</f>
        <v>0</v>
      </c>
      <c r="P508" s="5">
        <f>IFERROR(INDEX('Master data'!$B$2:$CL$999,MATCH($B508,'Master data'!$A$2:$A$999,0),MATCH(P$1,'Master data'!$B$1:$CL$1,0)),"")</f>
        <v>3247000</v>
      </c>
      <c r="Q508" s="5">
        <f>IFERROR(INDEX('Master data'!$B$2:$CL$999,MATCH($B508,'Master data'!$A$2:$A$999,0),MATCH(Q$1,'Master data'!$B$1:$CL$1,0)),"")</f>
        <v>3247000</v>
      </c>
    </row>
    <row r="509" spans="1:17" x14ac:dyDescent="0.3">
      <c r="A509">
        <f t="shared" si="7"/>
        <v>507</v>
      </c>
      <c r="B509" t="str">
        <f>IF('Master data'!A509="","",'Master data'!A509)</f>
        <v>Joel Pohjanpalo</v>
      </c>
      <c r="C509" t="str">
        <f>IFERROR(INDEX('Master data'!$B$2:$CL$999,MATCH($B509,'Master data'!$A$2:$A$999,0),MATCH(C$1,'Master data'!$B$1:$CL$1,0)),"")</f>
        <v>Finland</v>
      </c>
      <c r="D509" t="str">
        <f>IFERROR(INDEX('Master data'!$B$2:$CL$999,MATCH($B509,'Master data'!$A$2:$A$999,0),MATCH(D$1,'Master data'!$B$1:$CL$1,0)),"")</f>
        <v>Striker</v>
      </c>
      <c r="E509" s="5">
        <f>IFERROR(INDEX('Master data'!$B$2:$CL$999,MATCH($B509,'Master data'!$A$2:$A$999,0),MATCH(E$1,'Master data'!$B$1:$CL$1,0)),"")</f>
        <v>3172000</v>
      </c>
      <c r="F509" s="7">
        <f>IFERROR(INDEX('Master data'!$B$2:$CL$999,MATCH($B509,'Master data'!$A$2:$A$999,0),MATCH(F$1,'Master data'!$B$1:$CL$1,0)),"")</f>
        <v>37880.028548964365</v>
      </c>
      <c r="G509" s="7">
        <f>IFERROR(INDEX('Master data'!$B$2:$CL$999,MATCH($B509,'Master data'!$A$2:$A$999,0),MATCH(G$1,'Master data'!$B$1:$CL$1,0)),"")</f>
        <v>18815.478574590703</v>
      </c>
      <c r="H509" s="7">
        <f>IFERROR(INDEX('Master data'!$B$2:$CL$999,MATCH($B509,'Master data'!$A$2:$A$999,0),MATCH(H$1,'Master data'!$B$1:$CL$1,0)),"")</f>
        <v>0</v>
      </c>
      <c r="I509" s="7">
        <f>IFERROR(INDEX('Master data'!$B$2:$CL$999,MATCH($B509,'Master data'!$A$2:$A$999,0),MATCH(I$1,'Master data'!$B$1:$CL$1,0)),"")</f>
        <v>-5000</v>
      </c>
      <c r="J509" s="7">
        <f>IFERROR(INDEX('Master data'!$B$2:$CL$999,MATCH($B509,'Master data'!$A$2:$A$999,0),MATCH(J$1,'Master data'!$B$1:$CL$1,0)),"")</f>
        <v>-5000</v>
      </c>
      <c r="K509" s="7">
        <f>IFERROR(INDEX('Master data'!$B$2:$CL$999,MATCH($B509,'Master data'!$A$2:$A$999,0),MATCH(K$1,'Master data'!$B$1:$CL$1,0)),"")</f>
        <v>0</v>
      </c>
      <c r="L509" s="7">
        <f>IFERROR(INDEX('Master data'!$B$2:$CL$999,MATCH($B509,'Master data'!$A$2:$A$999,0),MATCH(L$1,'Master data'!$B$1:$CL$1,0)),"")</f>
        <v>0</v>
      </c>
      <c r="M509" s="5">
        <f>IFERROR(INDEX('Master data'!$B$2:$CL$999,MATCH($B509,'Master data'!$A$2:$A$999,0),MATCH(M$1,'Master data'!$B$1:$CL$1,0)),"")</f>
        <v>47954.545129555692</v>
      </c>
      <c r="N509" s="28">
        <f>IFERROR(INDEX('Master data'!$B$2:$CL$999,MATCH($B509,'Master data'!$A$2:$A$999,0),MATCH(N$1,'Master data'!$B$1:$CL$1,0)),"")</f>
        <v>1.4999999999999999E-2</v>
      </c>
      <c r="O509" s="7">
        <f>IFERROR(INDEX('Master data'!$B$2:$CL$999,MATCH($B509,'Master data'!$A$2:$A$999,0),MATCH(O$1,'Master data'!$B$1:$CL$1,0)),"")</f>
        <v>0</v>
      </c>
      <c r="P509" s="5">
        <f>IFERROR(INDEX('Master data'!$B$2:$CL$999,MATCH($B509,'Master data'!$A$2:$A$999,0),MATCH(P$1,'Master data'!$B$1:$CL$1,0)),"")</f>
        <v>3172000</v>
      </c>
      <c r="Q509" s="5">
        <f>IFERROR(INDEX('Master data'!$B$2:$CL$999,MATCH($B509,'Master data'!$A$2:$A$999,0),MATCH(Q$1,'Master data'!$B$1:$CL$1,0)),"")</f>
        <v>3172000</v>
      </c>
    </row>
    <row r="510" spans="1:17" x14ac:dyDescent="0.3">
      <c r="A510">
        <f t="shared" si="7"/>
        <v>508</v>
      </c>
      <c r="B510" t="str">
        <f>IF('Master data'!A510="","",'Master data'!A510)</f>
        <v>Oleksandr Tymchyk</v>
      </c>
      <c r="C510" t="str">
        <f>IFERROR(INDEX('Master data'!$B$2:$CL$999,MATCH($B510,'Master data'!$A$2:$A$999,0),MATCH(C$1,'Master data'!$B$1:$CL$1,0)),"")</f>
        <v>Ukraine</v>
      </c>
      <c r="D510" t="str">
        <f>IFERROR(INDEX('Master data'!$B$2:$CL$999,MATCH($B510,'Master data'!$A$2:$A$999,0),MATCH(D$1,'Master data'!$B$1:$CL$1,0)),"")</f>
        <v>Defense</v>
      </c>
      <c r="E510" s="5">
        <f>IFERROR(INDEX('Master data'!$B$2:$CL$999,MATCH($B510,'Master data'!$A$2:$A$999,0),MATCH(E$1,'Master data'!$B$1:$CL$1,0)),"")</f>
        <v>1995000</v>
      </c>
      <c r="F510" s="7">
        <f>IFERROR(INDEX('Master data'!$B$2:$CL$999,MATCH($B510,'Master data'!$A$2:$A$999,0),MATCH(F$1,'Master data'!$B$1:$CL$1,0)),"")</f>
        <v>17507.176201107603</v>
      </c>
      <c r="G510" s="7">
        <f>IFERROR(INDEX('Master data'!$B$2:$CL$999,MATCH($B510,'Master data'!$A$2:$A$999,0),MATCH(G$1,'Master data'!$B$1:$CL$1,0)),"")</f>
        <v>10686.274509803921</v>
      </c>
      <c r="H510" s="7">
        <f>IFERROR(INDEX('Master data'!$B$2:$CL$999,MATCH($B510,'Master data'!$A$2:$A$999,0),MATCH(H$1,'Master data'!$B$1:$CL$1,0)),"")</f>
        <v>0</v>
      </c>
      <c r="I510" s="7">
        <f>IFERROR(INDEX('Master data'!$B$2:$CL$999,MATCH($B510,'Master data'!$A$2:$A$999,0),MATCH(I$1,'Master data'!$B$1:$CL$1,0)),"")</f>
        <v>4248.2604651359225</v>
      </c>
      <c r="J510" s="7">
        <f>IFERROR(INDEX('Master data'!$B$2:$CL$999,MATCH($B510,'Master data'!$A$2:$A$999,0),MATCH(J$1,'Master data'!$B$1:$CL$1,0)),"")</f>
        <v>-5000</v>
      </c>
      <c r="K510" s="7">
        <f>IFERROR(INDEX('Master data'!$B$2:$CL$999,MATCH($B510,'Master data'!$A$2:$A$999,0),MATCH(K$1,'Master data'!$B$1:$CL$1,0)),"")</f>
        <v>0</v>
      </c>
      <c r="L510" s="7">
        <f>IFERROR(INDEX('Master data'!$B$2:$CL$999,MATCH($B510,'Master data'!$A$2:$A$999,0),MATCH(L$1,'Master data'!$B$1:$CL$1,0)),"")</f>
        <v>0</v>
      </c>
      <c r="M510" s="5">
        <f>IFERROR(INDEX('Master data'!$B$2:$CL$999,MATCH($B510,'Master data'!$A$2:$A$999,0),MATCH(M$1,'Master data'!$B$1:$CL$1,0)),"")</f>
        <v>24902.448728177649</v>
      </c>
      <c r="N510" s="28">
        <f>IFERROR(INDEX('Master data'!$B$2:$CL$999,MATCH($B510,'Master data'!$A$2:$A$999,0),MATCH(N$1,'Master data'!$B$1:$CL$1,0)),"")</f>
        <v>1.2E-2</v>
      </c>
      <c r="O510" s="7">
        <f>IFERROR(INDEX('Master data'!$B$2:$CL$999,MATCH($B510,'Master data'!$A$2:$A$999,0),MATCH(O$1,'Master data'!$B$1:$CL$1,0)),"")</f>
        <v>0</v>
      </c>
      <c r="P510" s="5">
        <f>IFERROR(INDEX('Master data'!$B$2:$CL$999,MATCH($B510,'Master data'!$A$2:$A$999,0),MATCH(P$1,'Master data'!$B$1:$CL$1,0)),"")</f>
        <v>1995000</v>
      </c>
      <c r="Q510" s="5">
        <f>IFERROR(INDEX('Master data'!$B$2:$CL$999,MATCH($B510,'Master data'!$A$2:$A$999,0),MATCH(Q$1,'Master data'!$B$1:$CL$1,0)),"")</f>
        <v>1995000</v>
      </c>
    </row>
    <row r="511" spans="1:17" x14ac:dyDescent="0.3">
      <c r="A511">
        <f t="shared" si="7"/>
        <v>509</v>
      </c>
      <c r="B511" t="str">
        <f>IF('Master data'!A511="","",'Master data'!A511)</f>
        <v>Ilya Zabarnyi</v>
      </c>
      <c r="C511" t="str">
        <f>IFERROR(INDEX('Master data'!$B$2:$CL$999,MATCH($B511,'Master data'!$A$2:$A$999,0),MATCH(C$1,'Master data'!$B$1:$CL$1,0)),"")</f>
        <v>Ukraine</v>
      </c>
      <c r="D511" t="str">
        <f>IFERROR(INDEX('Master data'!$B$2:$CL$999,MATCH($B511,'Master data'!$A$2:$A$999,0),MATCH(D$1,'Master data'!$B$1:$CL$1,0)),"")</f>
        <v>Defense</v>
      </c>
      <c r="E511" s="5">
        <f>IFERROR(INDEX('Master data'!$B$2:$CL$999,MATCH($B511,'Master data'!$A$2:$A$999,0),MATCH(E$1,'Master data'!$B$1:$CL$1,0)),"")</f>
        <v>2488000</v>
      </c>
      <c r="F511" s="7">
        <f>IFERROR(INDEX('Master data'!$B$2:$CL$999,MATCH($B511,'Master data'!$A$2:$A$999,0),MATCH(F$1,'Master data'!$B$1:$CL$1,0)),"")</f>
        <v>61763.584406947339</v>
      </c>
      <c r="G511" s="7">
        <f>IFERROR(INDEX('Master data'!$B$2:$CL$999,MATCH($B511,'Master data'!$A$2:$A$999,0),MATCH(G$1,'Master data'!$B$1:$CL$1,0)),"")</f>
        <v>39145.417861933813</v>
      </c>
      <c r="H511" s="7">
        <f>IFERROR(INDEX('Master data'!$B$2:$CL$999,MATCH($B511,'Master data'!$A$2:$A$999,0),MATCH(H$1,'Master data'!$B$1:$CL$1,0)),"")</f>
        <v>0</v>
      </c>
      <c r="I511" s="7">
        <f>IFERROR(INDEX('Master data'!$B$2:$CL$999,MATCH($B511,'Master data'!$A$2:$A$999,0),MATCH(I$1,'Master data'!$B$1:$CL$1,0)),"")</f>
        <v>28497.890800590922</v>
      </c>
      <c r="J511" s="7">
        <f>IFERROR(INDEX('Master data'!$B$2:$CL$999,MATCH($B511,'Master data'!$A$2:$A$999,0),MATCH(J$1,'Master data'!$B$1:$CL$1,0)),"")</f>
        <v>225.849695394023</v>
      </c>
      <c r="K511" s="7">
        <f>IFERROR(INDEX('Master data'!$B$2:$CL$999,MATCH($B511,'Master data'!$A$2:$A$999,0),MATCH(K$1,'Master data'!$B$1:$CL$1,0)),"")</f>
        <v>0</v>
      </c>
      <c r="L511" s="7">
        <f>IFERROR(INDEX('Master data'!$B$2:$CL$999,MATCH($B511,'Master data'!$A$2:$A$999,0),MATCH(L$1,'Master data'!$B$1:$CL$1,0)),"")</f>
        <v>0</v>
      </c>
      <c r="M511" s="5">
        <f>IFERROR(INDEX('Master data'!$B$2:$CL$999,MATCH($B511,'Master data'!$A$2:$A$999,0),MATCH(M$1,'Master data'!$B$1:$CL$1,0)),"")</f>
        <v>96348.961430217852</v>
      </c>
      <c r="N511" s="28">
        <f>IFERROR(INDEX('Master data'!$B$2:$CL$999,MATCH($B511,'Master data'!$A$2:$A$999,0),MATCH(N$1,'Master data'!$B$1:$CL$1,0)),"")</f>
        <v>3.9E-2</v>
      </c>
      <c r="O511" s="7">
        <f>IFERROR(INDEX('Master data'!$B$2:$CL$999,MATCH($B511,'Master data'!$A$2:$A$999,0),MATCH(O$1,'Master data'!$B$1:$CL$1,0)),"")</f>
        <v>0</v>
      </c>
      <c r="P511" s="5">
        <f>IFERROR(INDEX('Master data'!$B$2:$CL$999,MATCH($B511,'Master data'!$A$2:$A$999,0),MATCH(P$1,'Master data'!$B$1:$CL$1,0)),"")</f>
        <v>2488000</v>
      </c>
      <c r="Q511" s="5">
        <f>IFERROR(INDEX('Master data'!$B$2:$CL$999,MATCH($B511,'Master data'!$A$2:$A$999,0),MATCH(Q$1,'Master data'!$B$1:$CL$1,0)),"")</f>
        <v>2488000</v>
      </c>
    </row>
    <row r="512" spans="1:17" x14ac:dyDescent="0.3">
      <c r="A512">
        <f t="shared" si="7"/>
        <v>510</v>
      </c>
      <c r="B512" t="str">
        <f>IF('Master data'!A512="","",'Master data'!A512)</f>
        <v>Craig Gordon</v>
      </c>
      <c r="C512" t="str">
        <f>IFERROR(INDEX('Master data'!$B$2:$CL$999,MATCH($B512,'Master data'!$A$2:$A$999,0),MATCH(C$1,'Master data'!$B$1:$CL$1,0)),"")</f>
        <v>Scotland</v>
      </c>
      <c r="D512" t="str">
        <f>IFERROR(INDEX('Master data'!$B$2:$CL$999,MATCH($B512,'Master data'!$A$2:$A$999,0),MATCH(D$1,'Master data'!$B$1:$CL$1,0)),"")</f>
        <v>Goalkeeper</v>
      </c>
      <c r="E512" s="5">
        <f>IFERROR(INDEX('Master data'!$B$2:$CL$999,MATCH($B512,'Master data'!$A$2:$A$999,0),MATCH(E$1,'Master data'!$B$1:$CL$1,0)),"")</f>
        <v>2995000</v>
      </c>
      <c r="F512" s="7">
        <f>IFERROR(INDEX('Master data'!$B$2:$CL$999,MATCH($B512,'Master data'!$A$2:$A$999,0),MATCH(F$1,'Master data'!$B$1:$CL$1,0)),"")</f>
        <v>22458.075858398122</v>
      </c>
      <c r="G512" s="7">
        <f>IFERROR(INDEX('Master data'!$B$2:$CL$999,MATCH($B512,'Master data'!$A$2:$A$999,0),MATCH(G$1,'Master data'!$B$1:$CL$1,0)),"")</f>
        <v>25852.817730495044</v>
      </c>
      <c r="H512" s="7">
        <f>IFERROR(INDEX('Master data'!$B$2:$CL$999,MATCH($B512,'Master data'!$A$2:$A$999,0),MATCH(H$1,'Master data'!$B$1:$CL$1,0)),"")</f>
        <v>0</v>
      </c>
      <c r="I512" s="7">
        <f>IFERROR(INDEX('Master data'!$B$2:$CL$999,MATCH($B512,'Master data'!$A$2:$A$999,0),MATCH(I$1,'Master data'!$B$1:$CL$1,0)),"")</f>
        <v>-5000</v>
      </c>
      <c r="J512" s="7">
        <f>IFERROR(INDEX('Master data'!$B$2:$CL$999,MATCH($B512,'Master data'!$A$2:$A$999,0),MATCH(J$1,'Master data'!$B$1:$CL$1,0)),"")</f>
        <v>-5000</v>
      </c>
      <c r="K512" s="7">
        <f>IFERROR(INDEX('Master data'!$B$2:$CL$999,MATCH($B512,'Master data'!$A$2:$A$999,0),MATCH(K$1,'Master data'!$B$1:$CL$1,0)),"")</f>
        <v>0</v>
      </c>
      <c r="L512" s="7">
        <f>IFERROR(INDEX('Master data'!$B$2:$CL$999,MATCH($B512,'Master data'!$A$2:$A$999,0),MATCH(L$1,'Master data'!$B$1:$CL$1,0)),"")</f>
        <v>0</v>
      </c>
      <c r="M512" s="5">
        <f>IFERROR(INDEX('Master data'!$B$2:$CL$999,MATCH($B512,'Master data'!$A$2:$A$999,0),MATCH(M$1,'Master data'!$B$1:$CL$1,0)),"")</f>
        <v>37224.151876259013</v>
      </c>
      <c r="N512" s="28">
        <f>IFERROR(INDEX('Master data'!$B$2:$CL$999,MATCH($B512,'Master data'!$A$2:$A$999,0),MATCH(N$1,'Master data'!$B$1:$CL$1,0)),"")</f>
        <v>1.2E-2</v>
      </c>
      <c r="O512" s="7">
        <f>IFERROR(INDEX('Master data'!$B$2:$CL$999,MATCH($B512,'Master data'!$A$2:$A$999,0),MATCH(O$1,'Master data'!$B$1:$CL$1,0)),"")</f>
        <v>0</v>
      </c>
      <c r="P512" s="5">
        <f>IFERROR(INDEX('Master data'!$B$2:$CL$999,MATCH($B512,'Master data'!$A$2:$A$999,0),MATCH(P$1,'Master data'!$B$1:$CL$1,0)),"")</f>
        <v>2995000</v>
      </c>
      <c r="Q512" s="5">
        <f>IFERROR(INDEX('Master data'!$B$2:$CL$999,MATCH($B512,'Master data'!$A$2:$A$999,0),MATCH(Q$1,'Master data'!$B$1:$CL$1,0)),"")</f>
        <v>2995000</v>
      </c>
    </row>
    <row r="513" spans="1:17" x14ac:dyDescent="0.3">
      <c r="A513">
        <f t="shared" si="7"/>
        <v>511</v>
      </c>
      <c r="B513" t="str">
        <f>IF('Master data'!A513="","",'Master data'!A513)</f>
        <v>Jon McLaughlin</v>
      </c>
      <c r="C513" t="str">
        <f>IFERROR(INDEX('Master data'!$B$2:$CL$999,MATCH($B513,'Master data'!$A$2:$A$999,0),MATCH(C$1,'Master data'!$B$1:$CL$1,0)),"")</f>
        <v>Scotland</v>
      </c>
      <c r="D513" t="str">
        <f>IFERROR(INDEX('Master data'!$B$2:$CL$999,MATCH($B513,'Master data'!$A$2:$A$999,0),MATCH(D$1,'Master data'!$B$1:$CL$1,0)),"")</f>
        <v>Goalkeeper</v>
      </c>
      <c r="E513" s="5">
        <f>IFERROR(INDEX('Master data'!$B$2:$CL$999,MATCH($B513,'Master data'!$A$2:$A$999,0),MATCH(E$1,'Master data'!$B$1:$CL$1,0)),"")</f>
        <v>2995000</v>
      </c>
      <c r="F513" s="7">
        <f>IFERROR(INDEX('Master data'!$B$2:$CL$999,MATCH($B513,'Master data'!$A$2:$A$999,0),MATCH(F$1,'Master data'!$B$1:$CL$1,0)),"")</f>
        <v>22458.075858398122</v>
      </c>
      <c r="G513" s="7">
        <f>IFERROR(INDEX('Master data'!$B$2:$CL$999,MATCH($B513,'Master data'!$A$2:$A$999,0),MATCH(G$1,'Master data'!$B$1:$CL$1,0)),"")</f>
        <v>25852.817730495044</v>
      </c>
      <c r="H513" s="7">
        <f>IFERROR(INDEX('Master data'!$B$2:$CL$999,MATCH($B513,'Master data'!$A$2:$A$999,0),MATCH(H$1,'Master data'!$B$1:$CL$1,0)),"")</f>
        <v>0</v>
      </c>
      <c r="I513" s="7">
        <f>IFERROR(INDEX('Master data'!$B$2:$CL$999,MATCH($B513,'Master data'!$A$2:$A$999,0),MATCH(I$1,'Master data'!$B$1:$CL$1,0)),"")</f>
        <v>-5000</v>
      </c>
      <c r="J513" s="7">
        <f>IFERROR(INDEX('Master data'!$B$2:$CL$999,MATCH($B513,'Master data'!$A$2:$A$999,0),MATCH(J$1,'Master data'!$B$1:$CL$1,0)),"")</f>
        <v>-5000</v>
      </c>
      <c r="K513" s="7">
        <f>IFERROR(INDEX('Master data'!$B$2:$CL$999,MATCH($B513,'Master data'!$A$2:$A$999,0),MATCH(K$1,'Master data'!$B$1:$CL$1,0)),"")</f>
        <v>0</v>
      </c>
      <c r="L513" s="7">
        <f>IFERROR(INDEX('Master data'!$B$2:$CL$999,MATCH($B513,'Master data'!$A$2:$A$999,0),MATCH(L$1,'Master data'!$B$1:$CL$1,0)),"")</f>
        <v>0</v>
      </c>
      <c r="M513" s="5">
        <f>IFERROR(INDEX('Master data'!$B$2:$CL$999,MATCH($B513,'Master data'!$A$2:$A$999,0),MATCH(M$1,'Master data'!$B$1:$CL$1,0)),"")</f>
        <v>37224.151876259013</v>
      </c>
      <c r="N513" s="28">
        <f>IFERROR(INDEX('Master data'!$B$2:$CL$999,MATCH($B513,'Master data'!$A$2:$A$999,0),MATCH(N$1,'Master data'!$B$1:$CL$1,0)),"")</f>
        <v>1.2E-2</v>
      </c>
      <c r="O513" s="7">
        <f>IFERROR(INDEX('Master data'!$B$2:$CL$999,MATCH($B513,'Master data'!$A$2:$A$999,0),MATCH(O$1,'Master data'!$B$1:$CL$1,0)),"")</f>
        <v>0</v>
      </c>
      <c r="P513" s="5">
        <f>IFERROR(INDEX('Master data'!$B$2:$CL$999,MATCH($B513,'Master data'!$A$2:$A$999,0),MATCH(P$1,'Master data'!$B$1:$CL$1,0)),"")</f>
        <v>2995000</v>
      </c>
      <c r="Q513" s="5">
        <f>IFERROR(INDEX('Master data'!$B$2:$CL$999,MATCH($B513,'Master data'!$A$2:$A$999,0),MATCH(Q$1,'Master data'!$B$1:$CL$1,0)),"")</f>
        <v>2995000</v>
      </c>
    </row>
    <row r="514" spans="1:17" x14ac:dyDescent="0.3">
      <c r="A514">
        <f t="shared" si="7"/>
        <v>512</v>
      </c>
      <c r="B514" t="str">
        <f>IF('Master data'!A514="","",'Master data'!A514)</f>
        <v>Jack  Hendry</v>
      </c>
      <c r="C514" t="str">
        <f>IFERROR(INDEX('Master data'!$B$2:$CL$999,MATCH($B514,'Master data'!$A$2:$A$999,0),MATCH(C$1,'Master data'!$B$1:$CL$1,0)),"")</f>
        <v>Scotland</v>
      </c>
      <c r="D514" t="str">
        <f>IFERROR(INDEX('Master data'!$B$2:$CL$999,MATCH($B514,'Master data'!$A$2:$A$999,0),MATCH(D$1,'Master data'!$B$1:$CL$1,0)),"")</f>
        <v>Defense</v>
      </c>
      <c r="E514" s="5">
        <f>IFERROR(INDEX('Master data'!$B$2:$CL$999,MATCH($B514,'Master data'!$A$2:$A$999,0),MATCH(E$1,'Master data'!$B$1:$CL$1,0)),"")</f>
        <v>2476000</v>
      </c>
      <c r="F514" s="7">
        <f>IFERROR(INDEX('Master data'!$B$2:$CL$999,MATCH($B514,'Master data'!$A$2:$A$999,0),MATCH(F$1,'Master data'!$B$1:$CL$1,0)),"")</f>
        <v>2026.6920415677687</v>
      </c>
      <c r="G514" s="7">
        <f>IFERROR(INDEX('Master data'!$B$2:$CL$999,MATCH($B514,'Master data'!$A$2:$A$999,0),MATCH(G$1,'Master data'!$B$1:$CL$1,0)),"")</f>
        <v>28681.292461708137</v>
      </c>
      <c r="H514" s="7">
        <f>IFERROR(INDEX('Master data'!$B$2:$CL$999,MATCH($B514,'Master data'!$A$2:$A$999,0),MATCH(H$1,'Master data'!$B$1:$CL$1,0)),"")</f>
        <v>0</v>
      </c>
      <c r="I514" s="7">
        <f>IFERROR(INDEX('Master data'!$B$2:$CL$999,MATCH($B514,'Master data'!$A$2:$A$999,0),MATCH(I$1,'Master data'!$B$1:$CL$1,0)),"")</f>
        <v>-5000</v>
      </c>
      <c r="J514" s="7">
        <f>IFERROR(INDEX('Master data'!$B$2:$CL$999,MATCH($B514,'Master data'!$A$2:$A$999,0),MATCH(J$1,'Master data'!$B$1:$CL$1,0)),"")</f>
        <v>-5000</v>
      </c>
      <c r="K514" s="7">
        <f>IFERROR(INDEX('Master data'!$B$2:$CL$999,MATCH($B514,'Master data'!$A$2:$A$999,0),MATCH(K$1,'Master data'!$B$1:$CL$1,0)),"")</f>
        <v>0</v>
      </c>
      <c r="L514" s="7">
        <f>IFERROR(INDEX('Master data'!$B$2:$CL$999,MATCH($B514,'Master data'!$A$2:$A$999,0),MATCH(L$1,'Master data'!$B$1:$CL$1,0)),"")</f>
        <v>0</v>
      </c>
      <c r="M514" s="5">
        <f>IFERROR(INDEX('Master data'!$B$2:$CL$999,MATCH($B514,'Master data'!$A$2:$A$999,0),MATCH(M$1,'Master data'!$B$1:$CL$1,0)),"")</f>
        <v>18678.417880237386</v>
      </c>
      <c r="N514" s="28">
        <f>IFERROR(INDEX('Master data'!$B$2:$CL$999,MATCH($B514,'Master data'!$A$2:$A$999,0),MATCH(N$1,'Master data'!$B$1:$CL$1,0)),"")</f>
        <v>8.0000000000000002E-3</v>
      </c>
      <c r="O514" s="7">
        <f>IFERROR(INDEX('Master data'!$B$2:$CL$999,MATCH($B514,'Master data'!$A$2:$A$999,0),MATCH(O$1,'Master data'!$B$1:$CL$1,0)),"")</f>
        <v>0</v>
      </c>
      <c r="P514" s="5">
        <f>IFERROR(INDEX('Master data'!$B$2:$CL$999,MATCH($B514,'Master data'!$A$2:$A$999,0),MATCH(P$1,'Master data'!$B$1:$CL$1,0)),"")</f>
        <v>2476000</v>
      </c>
      <c r="Q514" s="5">
        <f>IFERROR(INDEX('Master data'!$B$2:$CL$999,MATCH($B514,'Master data'!$A$2:$A$999,0),MATCH(Q$1,'Master data'!$B$1:$CL$1,0)),"")</f>
        <v>2476000</v>
      </c>
    </row>
    <row r="515" spans="1:17" x14ac:dyDescent="0.3">
      <c r="A515">
        <f t="shared" ref="A515:A578" si="8">IF(B515="","",ROW()-2)</f>
        <v>513</v>
      </c>
      <c r="B515" t="str">
        <f>IF('Master data'!A515="","",'Master data'!A515)</f>
        <v>Greg  Taylor</v>
      </c>
      <c r="C515" t="str">
        <f>IFERROR(INDEX('Master data'!$B$2:$CL$999,MATCH($B515,'Master data'!$A$2:$A$999,0),MATCH(C$1,'Master data'!$B$1:$CL$1,0)),"")</f>
        <v>Scotland</v>
      </c>
      <c r="D515" t="str">
        <f>IFERROR(INDEX('Master data'!$B$2:$CL$999,MATCH($B515,'Master data'!$A$2:$A$999,0),MATCH(D$1,'Master data'!$B$1:$CL$1,0)),"")</f>
        <v>Defense</v>
      </c>
      <c r="E515" s="5">
        <f>IFERROR(INDEX('Master data'!$B$2:$CL$999,MATCH($B515,'Master data'!$A$2:$A$999,0),MATCH(E$1,'Master data'!$B$1:$CL$1,0)),"")</f>
        <v>2495000</v>
      </c>
      <c r="F515" s="7">
        <f>IFERROR(INDEX('Master data'!$B$2:$CL$999,MATCH($B515,'Master data'!$A$2:$A$999,0),MATCH(F$1,'Master data'!$B$1:$CL$1,0)),"")</f>
        <v>1680.3699897225097</v>
      </c>
      <c r="G515" s="7">
        <f>IFERROR(INDEX('Master data'!$B$2:$CL$999,MATCH($B515,'Master data'!$A$2:$A$999,0),MATCH(G$1,'Master data'!$B$1:$CL$1,0)),"")</f>
        <v>7615.0552978951109</v>
      </c>
      <c r="H515" s="7">
        <f>IFERROR(INDEX('Master data'!$B$2:$CL$999,MATCH($B515,'Master data'!$A$2:$A$999,0),MATCH(H$1,'Master data'!$B$1:$CL$1,0)),"")</f>
        <v>0</v>
      </c>
      <c r="I515" s="7">
        <f>IFERROR(INDEX('Master data'!$B$2:$CL$999,MATCH($B515,'Master data'!$A$2:$A$999,0),MATCH(I$1,'Master data'!$B$1:$CL$1,0)),"")</f>
        <v>-5000</v>
      </c>
      <c r="J515" s="7">
        <f>IFERROR(INDEX('Master data'!$B$2:$CL$999,MATCH($B515,'Master data'!$A$2:$A$999,0),MATCH(J$1,'Master data'!$B$1:$CL$1,0)),"")</f>
        <v>-5000</v>
      </c>
      <c r="K515" s="7">
        <f>IFERROR(INDEX('Master data'!$B$2:$CL$999,MATCH($B515,'Master data'!$A$2:$A$999,0),MATCH(K$1,'Master data'!$B$1:$CL$1,0)),"")</f>
        <v>0</v>
      </c>
      <c r="L515" s="7">
        <f>IFERROR(INDEX('Master data'!$B$2:$CL$999,MATCH($B515,'Master data'!$A$2:$A$999,0),MATCH(L$1,'Master data'!$B$1:$CL$1,0)),"")</f>
        <v>0</v>
      </c>
      <c r="M515" s="5">
        <f>IFERROR(INDEX('Master data'!$B$2:$CL$999,MATCH($B515,'Master data'!$A$2:$A$999,0),MATCH(M$1,'Master data'!$B$1:$CL$1,0)),"")</f>
        <v>4287.9377191834483</v>
      </c>
      <c r="N515" s="28">
        <f>IFERROR(INDEX('Master data'!$B$2:$CL$999,MATCH($B515,'Master data'!$A$2:$A$999,0),MATCH(N$1,'Master data'!$B$1:$CL$1,0)),"")</f>
        <v>2E-3</v>
      </c>
      <c r="O515" s="7">
        <f>IFERROR(INDEX('Master data'!$B$2:$CL$999,MATCH($B515,'Master data'!$A$2:$A$999,0),MATCH(O$1,'Master data'!$B$1:$CL$1,0)),"")</f>
        <v>0</v>
      </c>
      <c r="P515" s="5">
        <f>IFERROR(INDEX('Master data'!$B$2:$CL$999,MATCH($B515,'Master data'!$A$2:$A$999,0),MATCH(P$1,'Master data'!$B$1:$CL$1,0)),"")</f>
        <v>2495000</v>
      </c>
      <c r="Q515" s="5">
        <f>IFERROR(INDEX('Master data'!$B$2:$CL$999,MATCH($B515,'Master data'!$A$2:$A$999,0),MATCH(Q$1,'Master data'!$B$1:$CL$1,0)),"")</f>
        <v>2495000</v>
      </c>
    </row>
    <row r="516" spans="1:17" x14ac:dyDescent="0.3">
      <c r="A516">
        <f t="shared" si="8"/>
        <v>514</v>
      </c>
      <c r="B516" t="str">
        <f>IF('Master data'!A516="","",'Master data'!A516)</f>
        <v>Nathan  Patterson</v>
      </c>
      <c r="C516" t="str">
        <f>IFERROR(INDEX('Master data'!$B$2:$CL$999,MATCH($B516,'Master data'!$A$2:$A$999,0),MATCH(C$1,'Master data'!$B$1:$CL$1,0)),"")</f>
        <v>Scotland</v>
      </c>
      <c r="D516" t="str">
        <f>IFERROR(INDEX('Master data'!$B$2:$CL$999,MATCH($B516,'Master data'!$A$2:$A$999,0),MATCH(D$1,'Master data'!$B$1:$CL$1,0)),"")</f>
        <v>Defense</v>
      </c>
      <c r="E516" s="5">
        <f>IFERROR(INDEX('Master data'!$B$2:$CL$999,MATCH($B516,'Master data'!$A$2:$A$999,0),MATCH(E$1,'Master data'!$B$1:$CL$1,0)),"")</f>
        <v>1995000</v>
      </c>
      <c r="F516" s="7">
        <f>IFERROR(INDEX('Master data'!$B$2:$CL$999,MATCH($B516,'Master data'!$A$2:$A$999,0),MATCH(F$1,'Master data'!$B$1:$CL$1,0)),"")</f>
        <v>1680.3699897225097</v>
      </c>
      <c r="G516" s="7">
        <f>IFERROR(INDEX('Master data'!$B$2:$CL$999,MATCH($B516,'Master data'!$A$2:$A$999,0),MATCH(G$1,'Master data'!$B$1:$CL$1,0)),"")</f>
        <v>7615.0552978951109</v>
      </c>
      <c r="H516" s="7">
        <f>IFERROR(INDEX('Master data'!$B$2:$CL$999,MATCH($B516,'Master data'!$A$2:$A$999,0),MATCH(H$1,'Master data'!$B$1:$CL$1,0)),"")</f>
        <v>0</v>
      </c>
      <c r="I516" s="7">
        <f>IFERROR(INDEX('Master data'!$B$2:$CL$999,MATCH($B516,'Master data'!$A$2:$A$999,0),MATCH(I$1,'Master data'!$B$1:$CL$1,0)),"")</f>
        <v>-5000</v>
      </c>
      <c r="J516" s="7">
        <f>IFERROR(INDEX('Master data'!$B$2:$CL$999,MATCH($B516,'Master data'!$A$2:$A$999,0),MATCH(J$1,'Master data'!$B$1:$CL$1,0)),"")</f>
        <v>-5000</v>
      </c>
      <c r="K516" s="7">
        <f>IFERROR(INDEX('Master data'!$B$2:$CL$999,MATCH($B516,'Master data'!$A$2:$A$999,0),MATCH(K$1,'Master data'!$B$1:$CL$1,0)),"")</f>
        <v>0</v>
      </c>
      <c r="L516" s="7">
        <f>IFERROR(INDEX('Master data'!$B$2:$CL$999,MATCH($B516,'Master data'!$A$2:$A$999,0),MATCH(L$1,'Master data'!$B$1:$CL$1,0)),"")</f>
        <v>0</v>
      </c>
      <c r="M516" s="5">
        <f>IFERROR(INDEX('Master data'!$B$2:$CL$999,MATCH($B516,'Master data'!$A$2:$A$999,0),MATCH(M$1,'Master data'!$B$1:$CL$1,0)),"")</f>
        <v>4287.9377191834483</v>
      </c>
      <c r="N516" s="28">
        <f>IFERROR(INDEX('Master data'!$B$2:$CL$999,MATCH($B516,'Master data'!$A$2:$A$999,0),MATCH(N$1,'Master data'!$B$1:$CL$1,0)),"")</f>
        <v>2E-3</v>
      </c>
      <c r="O516" s="7">
        <f>IFERROR(INDEX('Master data'!$B$2:$CL$999,MATCH($B516,'Master data'!$A$2:$A$999,0),MATCH(O$1,'Master data'!$B$1:$CL$1,0)),"")</f>
        <v>0</v>
      </c>
      <c r="P516" s="5">
        <f>IFERROR(INDEX('Master data'!$B$2:$CL$999,MATCH($B516,'Master data'!$A$2:$A$999,0),MATCH(P$1,'Master data'!$B$1:$CL$1,0)),"")</f>
        <v>1995000</v>
      </c>
      <c r="Q516" s="5">
        <f>IFERROR(INDEX('Master data'!$B$2:$CL$999,MATCH($B516,'Master data'!$A$2:$A$999,0),MATCH(Q$1,'Master data'!$B$1:$CL$1,0)),"")</f>
        <v>1995000</v>
      </c>
    </row>
    <row r="517" spans="1:17" x14ac:dyDescent="0.3">
      <c r="A517">
        <f t="shared" si="8"/>
        <v>515</v>
      </c>
      <c r="B517" t="str">
        <f>IF('Master data'!A517="","",'Master data'!A517)</f>
        <v>Grant Hanley</v>
      </c>
      <c r="C517" t="str">
        <f>IFERROR(INDEX('Master data'!$B$2:$CL$999,MATCH($B517,'Master data'!$A$2:$A$999,0),MATCH(C$1,'Master data'!$B$1:$CL$1,0)),"")</f>
        <v>Scotland</v>
      </c>
      <c r="D517" t="str">
        <f>IFERROR(INDEX('Master data'!$B$2:$CL$999,MATCH($B517,'Master data'!$A$2:$A$999,0),MATCH(D$1,'Master data'!$B$1:$CL$1,0)),"")</f>
        <v>Defense</v>
      </c>
      <c r="E517" s="5">
        <f>IFERROR(INDEX('Master data'!$B$2:$CL$999,MATCH($B517,'Master data'!$A$2:$A$999,0),MATCH(E$1,'Master data'!$B$1:$CL$1,0)),"")</f>
        <v>2976000</v>
      </c>
      <c r="F517" s="7">
        <f>IFERROR(INDEX('Master data'!$B$2:$CL$999,MATCH($B517,'Master data'!$A$2:$A$999,0),MATCH(F$1,'Master data'!$B$1:$CL$1,0)),"")</f>
        <v>-697.47032900703925</v>
      </c>
      <c r="G517" s="7">
        <f>IFERROR(INDEX('Master data'!$B$2:$CL$999,MATCH($B517,'Master data'!$A$2:$A$999,0),MATCH(G$1,'Master data'!$B$1:$CL$1,0)),"")</f>
        <v>26797.556505861096</v>
      </c>
      <c r="H517" s="7">
        <f>IFERROR(INDEX('Master data'!$B$2:$CL$999,MATCH($B517,'Master data'!$A$2:$A$999,0),MATCH(H$1,'Master data'!$B$1:$CL$1,0)),"")</f>
        <v>0</v>
      </c>
      <c r="I517" s="7">
        <f>IFERROR(INDEX('Master data'!$B$2:$CL$999,MATCH($B517,'Master data'!$A$2:$A$999,0),MATCH(I$1,'Master data'!$B$1:$CL$1,0)),"")</f>
        <v>-5000</v>
      </c>
      <c r="J517" s="7">
        <f>IFERROR(INDEX('Master data'!$B$2:$CL$999,MATCH($B517,'Master data'!$A$2:$A$999,0),MATCH(J$1,'Master data'!$B$1:$CL$1,0)),"")</f>
        <v>-5000</v>
      </c>
      <c r="K517" s="7">
        <f>IFERROR(INDEX('Master data'!$B$2:$CL$999,MATCH($B517,'Master data'!$A$2:$A$999,0),MATCH(K$1,'Master data'!$B$1:$CL$1,0)),"")</f>
        <v>0</v>
      </c>
      <c r="L517" s="7">
        <f>IFERROR(INDEX('Master data'!$B$2:$CL$999,MATCH($B517,'Master data'!$A$2:$A$999,0),MATCH(L$1,'Master data'!$B$1:$CL$1,0)),"")</f>
        <v>0</v>
      </c>
      <c r="M517" s="5">
        <f>IFERROR(INDEX('Master data'!$B$2:$CL$999,MATCH($B517,'Master data'!$A$2:$A$999,0),MATCH(M$1,'Master data'!$B$1:$CL$1,0)),"")</f>
        <v>14698.431539097888</v>
      </c>
      <c r="N517" s="28">
        <f>IFERROR(INDEX('Master data'!$B$2:$CL$999,MATCH($B517,'Master data'!$A$2:$A$999,0),MATCH(N$1,'Master data'!$B$1:$CL$1,0)),"")</f>
        <v>5.0000000000000001E-3</v>
      </c>
      <c r="O517" s="7">
        <f>IFERROR(INDEX('Master data'!$B$2:$CL$999,MATCH($B517,'Master data'!$A$2:$A$999,0),MATCH(O$1,'Master data'!$B$1:$CL$1,0)),"")</f>
        <v>0</v>
      </c>
      <c r="P517" s="5">
        <f>IFERROR(INDEX('Master data'!$B$2:$CL$999,MATCH($B517,'Master data'!$A$2:$A$999,0),MATCH(P$1,'Master data'!$B$1:$CL$1,0)),"")</f>
        <v>2976000</v>
      </c>
      <c r="Q517" s="5">
        <f>IFERROR(INDEX('Master data'!$B$2:$CL$999,MATCH($B517,'Master data'!$A$2:$A$999,0),MATCH(Q$1,'Master data'!$B$1:$CL$1,0)),"")</f>
        <v>2976000</v>
      </c>
    </row>
    <row r="518" spans="1:17" x14ac:dyDescent="0.3">
      <c r="A518">
        <f t="shared" si="8"/>
        <v>516</v>
      </c>
      <c r="B518" t="str">
        <f>IF('Master data'!A518="","",'Master data'!A518)</f>
        <v>Scott McKenna</v>
      </c>
      <c r="C518" t="str">
        <f>IFERROR(INDEX('Master data'!$B$2:$CL$999,MATCH($B518,'Master data'!$A$2:$A$999,0),MATCH(C$1,'Master data'!$B$1:$CL$1,0)),"")</f>
        <v>Scotland</v>
      </c>
      <c r="D518" t="str">
        <f>IFERROR(INDEX('Master data'!$B$2:$CL$999,MATCH($B518,'Master data'!$A$2:$A$999,0),MATCH(D$1,'Master data'!$B$1:$CL$1,0)),"")</f>
        <v>Defense</v>
      </c>
      <c r="E518" s="5">
        <f>IFERROR(INDEX('Master data'!$B$2:$CL$999,MATCH($B518,'Master data'!$A$2:$A$999,0),MATCH(E$1,'Master data'!$B$1:$CL$1,0)),"")</f>
        <v>1995000</v>
      </c>
      <c r="F518" s="7">
        <f>IFERROR(INDEX('Master data'!$B$2:$CL$999,MATCH($B518,'Master data'!$A$2:$A$999,0),MATCH(F$1,'Master data'!$B$1:$CL$1,0)),"")</f>
        <v>1680.3699897225097</v>
      </c>
      <c r="G518" s="7">
        <f>IFERROR(INDEX('Master data'!$B$2:$CL$999,MATCH($B518,'Master data'!$A$2:$A$999,0),MATCH(G$1,'Master data'!$B$1:$CL$1,0)),"")</f>
        <v>7615.0552978951109</v>
      </c>
      <c r="H518" s="7">
        <f>IFERROR(INDEX('Master data'!$B$2:$CL$999,MATCH($B518,'Master data'!$A$2:$A$999,0),MATCH(H$1,'Master data'!$B$1:$CL$1,0)),"")</f>
        <v>0</v>
      </c>
      <c r="I518" s="7">
        <f>IFERROR(INDEX('Master data'!$B$2:$CL$999,MATCH($B518,'Master data'!$A$2:$A$999,0),MATCH(I$1,'Master data'!$B$1:$CL$1,0)),"")</f>
        <v>-5000</v>
      </c>
      <c r="J518" s="7">
        <f>IFERROR(INDEX('Master data'!$B$2:$CL$999,MATCH($B518,'Master data'!$A$2:$A$999,0),MATCH(J$1,'Master data'!$B$1:$CL$1,0)),"")</f>
        <v>-5000</v>
      </c>
      <c r="K518" s="7">
        <f>IFERROR(INDEX('Master data'!$B$2:$CL$999,MATCH($B518,'Master data'!$A$2:$A$999,0),MATCH(K$1,'Master data'!$B$1:$CL$1,0)),"")</f>
        <v>0</v>
      </c>
      <c r="L518" s="7">
        <f>IFERROR(INDEX('Master data'!$B$2:$CL$999,MATCH($B518,'Master data'!$A$2:$A$999,0),MATCH(L$1,'Master data'!$B$1:$CL$1,0)),"")</f>
        <v>0</v>
      </c>
      <c r="M518" s="5">
        <f>IFERROR(INDEX('Master data'!$B$2:$CL$999,MATCH($B518,'Master data'!$A$2:$A$999,0),MATCH(M$1,'Master data'!$B$1:$CL$1,0)),"")</f>
        <v>4287.9377191834483</v>
      </c>
      <c r="N518" s="28">
        <f>IFERROR(INDEX('Master data'!$B$2:$CL$999,MATCH($B518,'Master data'!$A$2:$A$999,0),MATCH(N$1,'Master data'!$B$1:$CL$1,0)),"")</f>
        <v>2E-3</v>
      </c>
      <c r="O518" s="7">
        <f>IFERROR(INDEX('Master data'!$B$2:$CL$999,MATCH($B518,'Master data'!$A$2:$A$999,0),MATCH(O$1,'Master data'!$B$1:$CL$1,0)),"")</f>
        <v>0</v>
      </c>
      <c r="P518" s="5">
        <f>IFERROR(INDEX('Master data'!$B$2:$CL$999,MATCH($B518,'Master data'!$A$2:$A$999,0),MATCH(P$1,'Master data'!$B$1:$CL$1,0)),"")</f>
        <v>1995000</v>
      </c>
      <c r="Q518" s="5">
        <f>IFERROR(INDEX('Master data'!$B$2:$CL$999,MATCH($B518,'Master data'!$A$2:$A$999,0),MATCH(Q$1,'Master data'!$B$1:$CL$1,0)),"")</f>
        <v>1995000</v>
      </c>
    </row>
    <row r="519" spans="1:17" x14ac:dyDescent="0.3">
      <c r="A519">
        <f t="shared" si="8"/>
        <v>517</v>
      </c>
      <c r="B519" t="str">
        <f>IF('Master data'!A519="","",'Master data'!A519)</f>
        <v>Declan Gallagher</v>
      </c>
      <c r="C519" t="str">
        <f>IFERROR(INDEX('Master data'!$B$2:$CL$999,MATCH($B519,'Master data'!$A$2:$A$999,0),MATCH(C$1,'Master data'!$B$1:$CL$1,0)),"")</f>
        <v>Scotland</v>
      </c>
      <c r="D519" t="str">
        <f>IFERROR(INDEX('Master data'!$B$2:$CL$999,MATCH($B519,'Master data'!$A$2:$A$999,0),MATCH(D$1,'Master data'!$B$1:$CL$1,0)),"")</f>
        <v>Defense</v>
      </c>
      <c r="E519" s="5">
        <f>IFERROR(INDEX('Master data'!$B$2:$CL$999,MATCH($B519,'Master data'!$A$2:$A$999,0),MATCH(E$1,'Master data'!$B$1:$CL$1,0)),"")</f>
        <v>2495000</v>
      </c>
      <c r="F519" s="7">
        <f>IFERROR(INDEX('Master data'!$B$2:$CL$999,MATCH($B519,'Master data'!$A$2:$A$999,0),MATCH(F$1,'Master data'!$B$1:$CL$1,0)),"")</f>
        <v>1680.3699897225097</v>
      </c>
      <c r="G519" s="7">
        <f>IFERROR(INDEX('Master data'!$B$2:$CL$999,MATCH($B519,'Master data'!$A$2:$A$999,0),MATCH(G$1,'Master data'!$B$1:$CL$1,0)),"")</f>
        <v>7615.0552978951109</v>
      </c>
      <c r="H519" s="7">
        <f>IFERROR(INDEX('Master data'!$B$2:$CL$999,MATCH($B519,'Master data'!$A$2:$A$999,0),MATCH(H$1,'Master data'!$B$1:$CL$1,0)),"")</f>
        <v>0</v>
      </c>
      <c r="I519" s="7">
        <f>IFERROR(INDEX('Master data'!$B$2:$CL$999,MATCH($B519,'Master data'!$A$2:$A$999,0),MATCH(I$1,'Master data'!$B$1:$CL$1,0)),"")</f>
        <v>-5000</v>
      </c>
      <c r="J519" s="7">
        <f>IFERROR(INDEX('Master data'!$B$2:$CL$999,MATCH($B519,'Master data'!$A$2:$A$999,0),MATCH(J$1,'Master data'!$B$1:$CL$1,0)),"")</f>
        <v>-5000</v>
      </c>
      <c r="K519" s="7">
        <f>IFERROR(INDEX('Master data'!$B$2:$CL$999,MATCH($B519,'Master data'!$A$2:$A$999,0),MATCH(K$1,'Master data'!$B$1:$CL$1,0)),"")</f>
        <v>0</v>
      </c>
      <c r="L519" s="7">
        <f>IFERROR(INDEX('Master data'!$B$2:$CL$999,MATCH($B519,'Master data'!$A$2:$A$999,0),MATCH(L$1,'Master data'!$B$1:$CL$1,0)),"")</f>
        <v>0</v>
      </c>
      <c r="M519" s="5">
        <f>IFERROR(INDEX('Master data'!$B$2:$CL$999,MATCH($B519,'Master data'!$A$2:$A$999,0),MATCH(M$1,'Master data'!$B$1:$CL$1,0)),"")</f>
        <v>4287.9377191834483</v>
      </c>
      <c r="N519" s="28">
        <f>IFERROR(INDEX('Master data'!$B$2:$CL$999,MATCH($B519,'Master data'!$A$2:$A$999,0),MATCH(N$1,'Master data'!$B$1:$CL$1,0)),"")</f>
        <v>2E-3</v>
      </c>
      <c r="O519" s="7">
        <f>IFERROR(INDEX('Master data'!$B$2:$CL$999,MATCH($B519,'Master data'!$A$2:$A$999,0),MATCH(O$1,'Master data'!$B$1:$CL$1,0)),"")</f>
        <v>0</v>
      </c>
      <c r="P519" s="5">
        <f>IFERROR(INDEX('Master data'!$B$2:$CL$999,MATCH($B519,'Master data'!$A$2:$A$999,0),MATCH(P$1,'Master data'!$B$1:$CL$1,0)),"")</f>
        <v>2495000</v>
      </c>
      <c r="Q519" s="5">
        <f>IFERROR(INDEX('Master data'!$B$2:$CL$999,MATCH($B519,'Master data'!$A$2:$A$999,0),MATCH(Q$1,'Master data'!$B$1:$CL$1,0)),"")</f>
        <v>2495000</v>
      </c>
    </row>
    <row r="520" spans="1:17" x14ac:dyDescent="0.3">
      <c r="A520">
        <f t="shared" si="8"/>
        <v>518</v>
      </c>
      <c r="B520" t="str">
        <f>IF('Master data'!A520="","",'Master data'!A520)</f>
        <v>Liam Cooper</v>
      </c>
      <c r="C520" t="str">
        <f>IFERROR(INDEX('Master data'!$B$2:$CL$999,MATCH($B520,'Master data'!$A$2:$A$999,0),MATCH(C$1,'Master data'!$B$1:$CL$1,0)),"")</f>
        <v>Scotland</v>
      </c>
      <c r="D520" t="str">
        <f>IFERROR(INDEX('Master data'!$B$2:$CL$999,MATCH($B520,'Master data'!$A$2:$A$999,0),MATCH(D$1,'Master data'!$B$1:$CL$1,0)),"")</f>
        <v>Defense</v>
      </c>
      <c r="E520" s="5">
        <f>IFERROR(INDEX('Master data'!$B$2:$CL$999,MATCH($B520,'Master data'!$A$2:$A$999,0),MATCH(E$1,'Master data'!$B$1:$CL$1,0)),"")</f>
        <v>2476000</v>
      </c>
      <c r="F520" s="7">
        <f>IFERROR(INDEX('Master data'!$B$2:$CL$999,MATCH($B520,'Master data'!$A$2:$A$999,0),MATCH(F$1,'Master data'!$B$1:$CL$1,0)),"")</f>
        <v>-4606.3529619300734</v>
      </c>
      <c r="G520" s="7">
        <f>IFERROR(INDEX('Master data'!$B$2:$CL$999,MATCH($B520,'Master data'!$A$2:$A$999,0),MATCH(G$1,'Master data'!$B$1:$CL$1,0)),"")</f>
        <v>22298.802485290384</v>
      </c>
      <c r="H520" s="7">
        <f>IFERROR(INDEX('Master data'!$B$2:$CL$999,MATCH($B520,'Master data'!$A$2:$A$999,0),MATCH(H$1,'Master data'!$B$1:$CL$1,0)),"")</f>
        <v>0</v>
      </c>
      <c r="I520" s="7">
        <f>IFERROR(INDEX('Master data'!$B$2:$CL$999,MATCH($B520,'Master data'!$A$2:$A$999,0),MATCH(I$1,'Master data'!$B$1:$CL$1,0)),"")</f>
        <v>-5000</v>
      </c>
      <c r="J520" s="7">
        <f>IFERROR(INDEX('Master data'!$B$2:$CL$999,MATCH($B520,'Master data'!$A$2:$A$999,0),MATCH(J$1,'Master data'!$B$1:$CL$1,0)),"")</f>
        <v>-5000</v>
      </c>
      <c r="K520" s="7">
        <f>IFERROR(INDEX('Master data'!$B$2:$CL$999,MATCH($B520,'Master data'!$A$2:$A$999,0),MATCH(K$1,'Master data'!$B$1:$CL$1,0)),"")</f>
        <v>0</v>
      </c>
      <c r="L520" s="7">
        <f>IFERROR(INDEX('Master data'!$B$2:$CL$999,MATCH($B520,'Master data'!$A$2:$A$999,0),MATCH(L$1,'Master data'!$B$1:$CL$1,0)),"")</f>
        <v>0</v>
      </c>
      <c r="M520" s="5">
        <f>IFERROR(INDEX('Master data'!$B$2:$CL$999,MATCH($B520,'Master data'!$A$2:$A$999,0),MATCH(M$1,'Master data'!$B$1:$CL$1,0)),"")</f>
        <v>7790.3795591277121</v>
      </c>
      <c r="N520" s="28">
        <f>IFERROR(INDEX('Master data'!$B$2:$CL$999,MATCH($B520,'Master data'!$A$2:$A$999,0),MATCH(N$1,'Master data'!$B$1:$CL$1,0)),"")</f>
        <v>3.0000000000000001E-3</v>
      </c>
      <c r="O520" s="7">
        <f>IFERROR(INDEX('Master data'!$B$2:$CL$999,MATCH($B520,'Master data'!$A$2:$A$999,0),MATCH(O$1,'Master data'!$B$1:$CL$1,0)),"")</f>
        <v>0</v>
      </c>
      <c r="P520" s="5">
        <f>IFERROR(INDEX('Master data'!$B$2:$CL$999,MATCH($B520,'Master data'!$A$2:$A$999,0),MATCH(P$1,'Master data'!$B$1:$CL$1,0)),"")</f>
        <v>2476000</v>
      </c>
      <c r="Q520" s="5">
        <f>IFERROR(INDEX('Master data'!$B$2:$CL$999,MATCH($B520,'Master data'!$A$2:$A$999,0),MATCH(Q$1,'Master data'!$B$1:$CL$1,0)),"")</f>
        <v>2476000</v>
      </c>
    </row>
    <row r="521" spans="1:17" x14ac:dyDescent="0.3">
      <c r="A521">
        <f t="shared" si="8"/>
        <v>519</v>
      </c>
      <c r="B521" t="str">
        <f>IF('Master data'!A521="","",'Master data'!A521)</f>
        <v>James Forrest</v>
      </c>
      <c r="C521" t="str">
        <f>IFERROR(INDEX('Master data'!$B$2:$CL$999,MATCH($B521,'Master data'!$A$2:$A$999,0),MATCH(C$1,'Master data'!$B$1:$CL$1,0)),"")</f>
        <v>Scotland</v>
      </c>
      <c r="D521" t="str">
        <f>IFERROR(INDEX('Master data'!$B$2:$CL$999,MATCH($B521,'Master data'!$A$2:$A$999,0),MATCH(D$1,'Master data'!$B$1:$CL$1,0)),"")</f>
        <v>Striker</v>
      </c>
      <c r="E521" s="5">
        <f>IFERROR(INDEX('Master data'!$B$2:$CL$999,MATCH($B521,'Master data'!$A$2:$A$999,0),MATCH(E$1,'Master data'!$B$1:$CL$1,0)),"")</f>
        <v>2492000</v>
      </c>
      <c r="F521" s="7">
        <f>IFERROR(INDEX('Master data'!$B$2:$CL$999,MATCH($B521,'Master data'!$A$2:$A$999,0),MATCH(F$1,'Master data'!$B$1:$CL$1,0)),"")</f>
        <v>-5000</v>
      </c>
      <c r="G521" s="7">
        <f>IFERROR(INDEX('Master data'!$B$2:$CL$999,MATCH($B521,'Master data'!$A$2:$A$999,0),MATCH(G$1,'Master data'!$B$1:$CL$1,0)),"")</f>
        <v>-5000</v>
      </c>
      <c r="H521" s="7">
        <f>IFERROR(INDEX('Master data'!$B$2:$CL$999,MATCH($B521,'Master data'!$A$2:$A$999,0),MATCH(H$1,'Master data'!$B$1:$CL$1,0)),"")</f>
        <v>0</v>
      </c>
      <c r="I521" s="7">
        <f>IFERROR(INDEX('Master data'!$B$2:$CL$999,MATCH($B521,'Master data'!$A$2:$A$999,0),MATCH(I$1,'Master data'!$B$1:$CL$1,0)),"")</f>
        <v>-5000</v>
      </c>
      <c r="J521" s="7">
        <f>IFERROR(INDEX('Master data'!$B$2:$CL$999,MATCH($B521,'Master data'!$A$2:$A$999,0),MATCH(J$1,'Master data'!$B$1:$CL$1,0)),"")</f>
        <v>-5000</v>
      </c>
      <c r="K521" s="7">
        <f>IFERROR(INDEX('Master data'!$B$2:$CL$999,MATCH($B521,'Master data'!$A$2:$A$999,0),MATCH(K$1,'Master data'!$B$1:$CL$1,0)),"")</f>
        <v>0</v>
      </c>
      <c r="L521" s="7">
        <f>IFERROR(INDEX('Master data'!$B$2:$CL$999,MATCH($B521,'Master data'!$A$2:$A$999,0),MATCH(L$1,'Master data'!$B$1:$CL$1,0)),"")</f>
        <v>0</v>
      </c>
      <c r="M521" s="5">
        <f>IFERROR(INDEX('Master data'!$B$2:$CL$999,MATCH($B521,'Master data'!$A$2:$A$999,0),MATCH(M$1,'Master data'!$B$1:$CL$1,0)),"")</f>
        <v>-10802.469135802468</v>
      </c>
      <c r="N521" s="28">
        <f>IFERROR(INDEX('Master data'!$B$2:$CL$999,MATCH($B521,'Master data'!$A$2:$A$999,0),MATCH(N$1,'Master data'!$B$1:$CL$1,0)),"")</f>
        <v>-4.0000000000000001E-3</v>
      </c>
      <c r="O521" s="7">
        <f>IFERROR(INDEX('Master data'!$B$2:$CL$999,MATCH($B521,'Master data'!$A$2:$A$999,0),MATCH(O$1,'Master data'!$B$1:$CL$1,0)),"")</f>
        <v>0</v>
      </c>
      <c r="P521" s="5">
        <f>IFERROR(INDEX('Master data'!$B$2:$CL$999,MATCH($B521,'Master data'!$A$2:$A$999,0),MATCH(P$1,'Master data'!$B$1:$CL$1,0)),"")</f>
        <v>2492000</v>
      </c>
      <c r="Q521" s="5">
        <f>IFERROR(INDEX('Master data'!$B$2:$CL$999,MATCH($B521,'Master data'!$A$2:$A$999,0),MATCH(Q$1,'Master data'!$B$1:$CL$1,0)),"")</f>
        <v>2492000</v>
      </c>
    </row>
    <row r="522" spans="1:17" x14ac:dyDescent="0.3">
      <c r="A522">
        <f t="shared" si="8"/>
        <v>520</v>
      </c>
      <c r="B522" t="str">
        <f>IF('Master data'!A522="","",'Master data'!A522)</f>
        <v>David  Turnbull</v>
      </c>
      <c r="C522" t="str">
        <f>IFERROR(INDEX('Master data'!$B$2:$CL$999,MATCH($B522,'Master data'!$A$2:$A$999,0),MATCH(C$1,'Master data'!$B$1:$CL$1,0)),"")</f>
        <v>Scotland</v>
      </c>
      <c r="D522" t="str">
        <f>IFERROR(INDEX('Master data'!$B$2:$CL$999,MATCH($B522,'Master data'!$A$2:$A$999,0),MATCH(D$1,'Master data'!$B$1:$CL$1,0)),"")</f>
        <v>Midfield</v>
      </c>
      <c r="E522" s="5">
        <f>IFERROR(INDEX('Master data'!$B$2:$CL$999,MATCH($B522,'Master data'!$A$2:$A$999,0),MATCH(E$1,'Master data'!$B$1:$CL$1,0)),"")</f>
        <v>1995000</v>
      </c>
      <c r="F522" s="7">
        <f>IFERROR(INDEX('Master data'!$B$2:$CL$999,MATCH($B522,'Master data'!$A$2:$A$999,0),MATCH(F$1,'Master data'!$B$1:$CL$1,0)),"")</f>
        <v>-5000</v>
      </c>
      <c r="G522" s="7">
        <f>IFERROR(INDEX('Master data'!$B$2:$CL$999,MATCH($B522,'Master data'!$A$2:$A$999,0),MATCH(G$1,'Master data'!$B$1:$CL$1,0)),"")</f>
        <v>-5000</v>
      </c>
      <c r="H522" s="7">
        <f>IFERROR(INDEX('Master data'!$B$2:$CL$999,MATCH($B522,'Master data'!$A$2:$A$999,0),MATCH(H$1,'Master data'!$B$1:$CL$1,0)),"")</f>
        <v>0</v>
      </c>
      <c r="I522" s="7">
        <f>IFERROR(INDEX('Master data'!$B$2:$CL$999,MATCH($B522,'Master data'!$A$2:$A$999,0),MATCH(I$1,'Master data'!$B$1:$CL$1,0)),"")</f>
        <v>-5000</v>
      </c>
      <c r="J522" s="7">
        <f>IFERROR(INDEX('Master data'!$B$2:$CL$999,MATCH($B522,'Master data'!$A$2:$A$999,0),MATCH(J$1,'Master data'!$B$1:$CL$1,0)),"")</f>
        <v>-5000</v>
      </c>
      <c r="K522" s="7">
        <f>IFERROR(INDEX('Master data'!$B$2:$CL$999,MATCH($B522,'Master data'!$A$2:$A$999,0),MATCH(K$1,'Master data'!$B$1:$CL$1,0)),"")</f>
        <v>0</v>
      </c>
      <c r="L522" s="7">
        <f>IFERROR(INDEX('Master data'!$B$2:$CL$999,MATCH($B522,'Master data'!$A$2:$A$999,0),MATCH(L$1,'Master data'!$B$1:$CL$1,0)),"")</f>
        <v>0</v>
      </c>
      <c r="M522" s="5">
        <f>IFERROR(INDEX('Master data'!$B$2:$CL$999,MATCH($B522,'Master data'!$A$2:$A$999,0),MATCH(M$1,'Master data'!$B$1:$CL$1,0)),"")</f>
        <v>-10802.469135802468</v>
      </c>
      <c r="N522" s="28">
        <f>IFERROR(INDEX('Master data'!$B$2:$CL$999,MATCH($B522,'Master data'!$A$2:$A$999,0),MATCH(N$1,'Master data'!$B$1:$CL$1,0)),"")</f>
        <v>-5.0000000000000001E-3</v>
      </c>
      <c r="O522" s="7">
        <f>IFERROR(INDEX('Master data'!$B$2:$CL$999,MATCH($B522,'Master data'!$A$2:$A$999,0),MATCH(O$1,'Master data'!$B$1:$CL$1,0)),"")</f>
        <v>0</v>
      </c>
      <c r="P522" s="5">
        <f>IFERROR(INDEX('Master data'!$B$2:$CL$999,MATCH($B522,'Master data'!$A$2:$A$999,0),MATCH(P$1,'Master data'!$B$1:$CL$1,0)),"")</f>
        <v>1995000</v>
      </c>
      <c r="Q522" s="5">
        <f>IFERROR(INDEX('Master data'!$B$2:$CL$999,MATCH($B522,'Master data'!$A$2:$A$999,0),MATCH(Q$1,'Master data'!$B$1:$CL$1,0)),"")</f>
        <v>1995000</v>
      </c>
    </row>
    <row r="523" spans="1:17" x14ac:dyDescent="0.3">
      <c r="A523">
        <f t="shared" si="8"/>
        <v>521</v>
      </c>
      <c r="B523" t="str">
        <f>IF('Master data'!A523="","",'Master data'!A523)</f>
        <v>Billy  Gilmour</v>
      </c>
      <c r="C523" t="str">
        <f>IFERROR(INDEX('Master data'!$B$2:$CL$999,MATCH($B523,'Master data'!$A$2:$A$999,0),MATCH(C$1,'Master data'!$B$1:$CL$1,0)),"")</f>
        <v>Scotland</v>
      </c>
      <c r="D523" t="str">
        <f>IFERROR(INDEX('Master data'!$B$2:$CL$999,MATCH($B523,'Master data'!$A$2:$A$999,0),MATCH(D$1,'Master data'!$B$1:$CL$1,0)),"")</f>
        <v>Midfield</v>
      </c>
      <c r="E523" s="5">
        <f>IFERROR(INDEX('Master data'!$B$2:$CL$999,MATCH($B523,'Master data'!$A$2:$A$999,0),MATCH(E$1,'Master data'!$B$1:$CL$1,0)),"")</f>
        <v>2495000</v>
      </c>
      <c r="F523" s="7">
        <f>IFERROR(INDEX('Master data'!$B$2:$CL$999,MATCH($B523,'Master data'!$A$2:$A$999,0),MATCH(F$1,'Master data'!$B$1:$CL$1,0)),"")</f>
        <v>-5000</v>
      </c>
      <c r="G523" s="7">
        <f>IFERROR(INDEX('Master data'!$B$2:$CL$999,MATCH($B523,'Master data'!$A$2:$A$999,0),MATCH(G$1,'Master data'!$B$1:$CL$1,0)),"")</f>
        <v>-5000</v>
      </c>
      <c r="H523" s="7">
        <f>IFERROR(INDEX('Master data'!$B$2:$CL$999,MATCH($B523,'Master data'!$A$2:$A$999,0),MATCH(H$1,'Master data'!$B$1:$CL$1,0)),"")</f>
        <v>0</v>
      </c>
      <c r="I523" s="7">
        <f>IFERROR(INDEX('Master data'!$B$2:$CL$999,MATCH($B523,'Master data'!$A$2:$A$999,0),MATCH(I$1,'Master data'!$B$1:$CL$1,0)),"")</f>
        <v>-5000</v>
      </c>
      <c r="J523" s="7">
        <f>IFERROR(INDEX('Master data'!$B$2:$CL$999,MATCH($B523,'Master data'!$A$2:$A$999,0),MATCH(J$1,'Master data'!$B$1:$CL$1,0)),"")</f>
        <v>-5000</v>
      </c>
      <c r="K523" s="7">
        <f>IFERROR(INDEX('Master data'!$B$2:$CL$999,MATCH($B523,'Master data'!$A$2:$A$999,0),MATCH(K$1,'Master data'!$B$1:$CL$1,0)),"")</f>
        <v>0</v>
      </c>
      <c r="L523" s="7">
        <f>IFERROR(INDEX('Master data'!$B$2:$CL$999,MATCH($B523,'Master data'!$A$2:$A$999,0),MATCH(L$1,'Master data'!$B$1:$CL$1,0)),"")</f>
        <v>0</v>
      </c>
      <c r="M523" s="5">
        <f>IFERROR(INDEX('Master data'!$B$2:$CL$999,MATCH($B523,'Master data'!$A$2:$A$999,0),MATCH(M$1,'Master data'!$B$1:$CL$1,0)),"")</f>
        <v>-10802.469135802468</v>
      </c>
      <c r="N523" s="28">
        <f>IFERROR(INDEX('Master data'!$B$2:$CL$999,MATCH($B523,'Master data'!$A$2:$A$999,0),MATCH(N$1,'Master data'!$B$1:$CL$1,0)),"")</f>
        <v>-4.0000000000000001E-3</v>
      </c>
      <c r="O523" s="7">
        <f>IFERROR(INDEX('Master data'!$B$2:$CL$999,MATCH($B523,'Master data'!$A$2:$A$999,0),MATCH(O$1,'Master data'!$B$1:$CL$1,0)),"")</f>
        <v>0</v>
      </c>
      <c r="P523" s="5">
        <f>IFERROR(INDEX('Master data'!$B$2:$CL$999,MATCH($B523,'Master data'!$A$2:$A$999,0),MATCH(P$1,'Master data'!$B$1:$CL$1,0)),"")</f>
        <v>2495000</v>
      </c>
      <c r="Q523" s="5">
        <f>IFERROR(INDEX('Master data'!$B$2:$CL$999,MATCH($B523,'Master data'!$A$2:$A$999,0),MATCH(Q$1,'Master data'!$B$1:$CL$1,0)),"")</f>
        <v>2495000</v>
      </c>
    </row>
    <row r="524" spans="1:17" x14ac:dyDescent="0.3">
      <c r="A524">
        <f t="shared" si="8"/>
        <v>522</v>
      </c>
      <c r="B524" t="str">
        <f>IF('Master data'!A524="","",'Master data'!A524)</f>
        <v>Ales Mandous</v>
      </c>
      <c r="C524" t="str">
        <f>IFERROR(INDEX('Master data'!$B$2:$CL$999,MATCH($B524,'Master data'!$A$2:$A$999,0),MATCH(C$1,'Master data'!$B$1:$CL$1,0)),"")</f>
        <v>Czech Republic</v>
      </c>
      <c r="D524" t="str">
        <f>IFERROR(INDEX('Master data'!$B$2:$CL$999,MATCH($B524,'Master data'!$A$2:$A$999,0),MATCH(D$1,'Master data'!$B$1:$CL$1,0)),"")</f>
        <v>Goalkeeper</v>
      </c>
      <c r="E524" s="5">
        <f>IFERROR(INDEX('Master data'!$B$2:$CL$999,MATCH($B524,'Master data'!$A$2:$A$999,0),MATCH(E$1,'Master data'!$B$1:$CL$1,0)),"")</f>
        <v>2995000</v>
      </c>
      <c r="F524" s="7">
        <f>IFERROR(INDEX('Master data'!$B$2:$CL$999,MATCH($B524,'Master data'!$A$2:$A$999,0),MATCH(F$1,'Master data'!$B$1:$CL$1,0)),"")</f>
        <v>25829.641779672835</v>
      </c>
      <c r="G524" s="7">
        <f>IFERROR(INDEX('Master data'!$B$2:$CL$999,MATCH($B524,'Master data'!$A$2:$A$999,0),MATCH(G$1,'Master data'!$B$1:$CL$1,0)),"")</f>
        <v>21194.812642109602</v>
      </c>
      <c r="H524" s="7">
        <f>IFERROR(INDEX('Master data'!$B$2:$CL$999,MATCH($B524,'Master data'!$A$2:$A$999,0),MATCH(H$1,'Master data'!$B$1:$CL$1,0)),"")</f>
        <v>0</v>
      </c>
      <c r="I524" s="7">
        <f>IFERROR(INDEX('Master data'!$B$2:$CL$999,MATCH($B524,'Master data'!$A$2:$A$999,0),MATCH(I$1,'Master data'!$B$1:$CL$1,0)),"")</f>
        <v>-2733.9265961112924</v>
      </c>
      <c r="J524" s="7">
        <f>IFERROR(INDEX('Master data'!$B$2:$CL$999,MATCH($B524,'Master data'!$A$2:$A$999,0),MATCH(J$1,'Master data'!$B$1:$CL$1,0)),"")</f>
        <v>-5000</v>
      </c>
      <c r="K524" s="7">
        <f>IFERROR(INDEX('Master data'!$B$2:$CL$999,MATCH($B524,'Master data'!$A$2:$A$999,0),MATCH(K$1,'Master data'!$B$1:$CL$1,0)),"")</f>
        <v>0</v>
      </c>
      <c r="L524" s="7">
        <f>IFERROR(INDEX('Master data'!$B$2:$CL$999,MATCH($B524,'Master data'!$A$2:$A$999,0),MATCH(L$1,'Master data'!$B$1:$CL$1,0)),"")</f>
        <v>0</v>
      </c>
      <c r="M524" s="5">
        <f>IFERROR(INDEX('Master data'!$B$2:$CL$999,MATCH($B524,'Master data'!$A$2:$A$999,0),MATCH(M$1,'Master data'!$B$1:$CL$1,0)),"")</f>
        <v>38161.8102286512</v>
      </c>
      <c r="N524" s="28">
        <f>IFERROR(INDEX('Master data'!$B$2:$CL$999,MATCH($B524,'Master data'!$A$2:$A$999,0),MATCH(N$1,'Master data'!$B$1:$CL$1,0)),"")</f>
        <v>1.2999999999999999E-2</v>
      </c>
      <c r="O524" s="7">
        <f>IFERROR(INDEX('Master data'!$B$2:$CL$999,MATCH($B524,'Master data'!$A$2:$A$999,0),MATCH(O$1,'Master data'!$B$1:$CL$1,0)),"")</f>
        <v>0</v>
      </c>
      <c r="P524" s="5">
        <f>IFERROR(INDEX('Master data'!$B$2:$CL$999,MATCH($B524,'Master data'!$A$2:$A$999,0),MATCH(P$1,'Master data'!$B$1:$CL$1,0)),"")</f>
        <v>2995000</v>
      </c>
      <c r="Q524" s="5">
        <f>IFERROR(INDEX('Master data'!$B$2:$CL$999,MATCH($B524,'Master data'!$A$2:$A$999,0),MATCH(Q$1,'Master data'!$B$1:$CL$1,0)),"")</f>
        <v>2995000</v>
      </c>
    </row>
    <row r="525" spans="1:17" x14ac:dyDescent="0.3">
      <c r="A525">
        <f t="shared" si="8"/>
        <v>523</v>
      </c>
      <c r="B525" t="str">
        <f>IF('Master data'!A525="","",'Master data'!A525)</f>
        <v>Jakub Brabec</v>
      </c>
      <c r="C525" t="str">
        <f>IFERROR(INDEX('Master data'!$B$2:$CL$999,MATCH($B525,'Master data'!$A$2:$A$999,0),MATCH(C$1,'Master data'!$B$1:$CL$1,0)),"")</f>
        <v>Czech Republic</v>
      </c>
      <c r="D525" t="str">
        <f>IFERROR(INDEX('Master data'!$B$2:$CL$999,MATCH($B525,'Master data'!$A$2:$A$999,0),MATCH(D$1,'Master data'!$B$1:$CL$1,0)),"")</f>
        <v>Defense</v>
      </c>
      <c r="E525" s="5">
        <f>IFERROR(INDEX('Master data'!$B$2:$CL$999,MATCH($B525,'Master data'!$A$2:$A$999,0),MATCH(E$1,'Master data'!$B$1:$CL$1,0)),"")</f>
        <v>1995000</v>
      </c>
      <c r="F525" s="7">
        <f>IFERROR(INDEX('Master data'!$B$2:$CL$999,MATCH($B525,'Master data'!$A$2:$A$999,0),MATCH(F$1,'Master data'!$B$1:$CL$1,0)),"")</f>
        <v>8448.3623693379795</v>
      </c>
      <c r="G525" s="7">
        <f>IFERROR(INDEX('Master data'!$B$2:$CL$999,MATCH($B525,'Master data'!$A$2:$A$999,0),MATCH(G$1,'Master data'!$B$1:$CL$1,0)),"")</f>
        <v>909.94371482176484</v>
      </c>
      <c r="H525" s="7">
        <f>IFERROR(INDEX('Master data'!$B$2:$CL$999,MATCH($B525,'Master data'!$A$2:$A$999,0),MATCH(H$1,'Master data'!$B$1:$CL$1,0)),"")</f>
        <v>0</v>
      </c>
      <c r="I525" s="7">
        <f>IFERROR(INDEX('Master data'!$B$2:$CL$999,MATCH($B525,'Master data'!$A$2:$A$999,0),MATCH(I$1,'Master data'!$B$1:$CL$1,0)),"")</f>
        <v>-5000</v>
      </c>
      <c r="J525" s="7">
        <f>IFERROR(INDEX('Master data'!$B$2:$CL$999,MATCH($B525,'Master data'!$A$2:$A$999,0),MATCH(J$1,'Master data'!$B$1:$CL$1,0)),"")</f>
        <v>-5000</v>
      </c>
      <c r="K525" s="7">
        <f>IFERROR(INDEX('Master data'!$B$2:$CL$999,MATCH($B525,'Master data'!$A$2:$A$999,0),MATCH(K$1,'Master data'!$B$1:$CL$1,0)),"")</f>
        <v>0</v>
      </c>
      <c r="L525" s="7">
        <f>IFERROR(INDEX('Master data'!$B$2:$CL$999,MATCH($B525,'Master data'!$A$2:$A$999,0),MATCH(L$1,'Master data'!$B$1:$CL$1,0)),"")</f>
        <v>0</v>
      </c>
      <c r="M525" s="5">
        <f>IFERROR(INDEX('Master data'!$B$2:$CL$999,MATCH($B525,'Master data'!$A$2:$A$999,0),MATCH(M$1,'Master data'!$B$1:$CL$1,0)),"")</f>
        <v>6585.8557100833532</v>
      </c>
      <c r="N525" s="28">
        <f>IFERROR(INDEX('Master data'!$B$2:$CL$999,MATCH($B525,'Master data'!$A$2:$A$999,0),MATCH(N$1,'Master data'!$B$1:$CL$1,0)),"")</f>
        <v>3.0000000000000001E-3</v>
      </c>
      <c r="O525" s="7">
        <f>IFERROR(INDEX('Master data'!$B$2:$CL$999,MATCH($B525,'Master data'!$A$2:$A$999,0),MATCH(O$1,'Master data'!$B$1:$CL$1,0)),"")</f>
        <v>0</v>
      </c>
      <c r="P525" s="5">
        <f>IFERROR(INDEX('Master data'!$B$2:$CL$999,MATCH($B525,'Master data'!$A$2:$A$999,0),MATCH(P$1,'Master data'!$B$1:$CL$1,0)),"")</f>
        <v>1995000</v>
      </c>
      <c r="Q525" s="5">
        <f>IFERROR(INDEX('Master data'!$B$2:$CL$999,MATCH($B525,'Master data'!$A$2:$A$999,0),MATCH(Q$1,'Master data'!$B$1:$CL$1,0)),"")</f>
        <v>1995000</v>
      </c>
    </row>
    <row r="526" spans="1:17" x14ac:dyDescent="0.3">
      <c r="A526">
        <f t="shared" si="8"/>
        <v>524</v>
      </c>
      <c r="B526" t="str">
        <f>IF('Master data'!A526="","",'Master data'!A526)</f>
        <v>Tomas Kalas</v>
      </c>
      <c r="C526" t="str">
        <f>IFERROR(INDEX('Master data'!$B$2:$CL$999,MATCH($B526,'Master data'!$A$2:$A$999,0),MATCH(C$1,'Master data'!$B$1:$CL$1,0)),"")</f>
        <v>Czech Republic</v>
      </c>
      <c r="D526" t="str">
        <f>IFERROR(INDEX('Master data'!$B$2:$CL$999,MATCH($B526,'Master data'!$A$2:$A$999,0),MATCH(D$1,'Master data'!$B$1:$CL$1,0)),"")</f>
        <v>Defense</v>
      </c>
      <c r="E526" s="5">
        <f>IFERROR(INDEX('Master data'!$B$2:$CL$999,MATCH($B526,'Master data'!$A$2:$A$999,0),MATCH(E$1,'Master data'!$B$1:$CL$1,0)),"")</f>
        <v>2102000</v>
      </c>
      <c r="F526" s="7">
        <f>IFERROR(INDEX('Master data'!$B$2:$CL$999,MATCH($B526,'Master data'!$A$2:$A$999,0),MATCH(F$1,'Master data'!$B$1:$CL$1,0)),"")</f>
        <v>28243.867533460398</v>
      </c>
      <c r="G526" s="7">
        <f>IFERROR(INDEX('Master data'!$B$2:$CL$999,MATCH($B526,'Master data'!$A$2:$A$999,0),MATCH(G$1,'Master data'!$B$1:$CL$1,0)),"")</f>
        <v>3635.5847738309603</v>
      </c>
      <c r="H526" s="7">
        <f>IFERROR(INDEX('Master data'!$B$2:$CL$999,MATCH($B526,'Master data'!$A$2:$A$999,0),MATCH(H$1,'Master data'!$B$1:$CL$1,0)),"")</f>
        <v>0</v>
      </c>
      <c r="I526" s="7">
        <f>IFERROR(INDEX('Master data'!$B$2:$CL$999,MATCH($B526,'Master data'!$A$2:$A$999,0),MATCH(I$1,'Master data'!$B$1:$CL$1,0)),"")</f>
        <v>-2200.295940148002</v>
      </c>
      <c r="J526" s="7">
        <f>IFERROR(INDEX('Master data'!$B$2:$CL$999,MATCH($B526,'Master data'!$A$2:$A$999,0),MATCH(J$1,'Master data'!$B$1:$CL$1,0)),"")</f>
        <v>-5000</v>
      </c>
      <c r="K526" s="7">
        <f>IFERROR(INDEX('Master data'!$B$2:$CL$999,MATCH($B526,'Master data'!$A$2:$A$999,0),MATCH(K$1,'Master data'!$B$1:$CL$1,0)),"")</f>
        <v>0</v>
      </c>
      <c r="L526" s="7">
        <f>IFERROR(INDEX('Master data'!$B$2:$CL$999,MATCH($B526,'Master data'!$A$2:$A$999,0),MATCH(L$1,'Master data'!$B$1:$CL$1,0)),"")</f>
        <v>0</v>
      </c>
      <c r="M526" s="5">
        <f>IFERROR(INDEX('Master data'!$B$2:$CL$999,MATCH($B526,'Master data'!$A$2:$A$999,0),MATCH(M$1,'Master data'!$B$1:$CL$1,0)),"")</f>
        <v>29027.996857205089</v>
      </c>
      <c r="N526" s="28">
        <f>IFERROR(INDEX('Master data'!$B$2:$CL$999,MATCH($B526,'Master data'!$A$2:$A$999,0),MATCH(N$1,'Master data'!$B$1:$CL$1,0)),"")</f>
        <v>1.4E-2</v>
      </c>
      <c r="O526" s="7">
        <f>IFERROR(INDEX('Master data'!$B$2:$CL$999,MATCH($B526,'Master data'!$A$2:$A$999,0),MATCH(O$1,'Master data'!$B$1:$CL$1,0)),"")</f>
        <v>0</v>
      </c>
      <c r="P526" s="5">
        <f>IFERROR(INDEX('Master data'!$B$2:$CL$999,MATCH($B526,'Master data'!$A$2:$A$999,0),MATCH(P$1,'Master data'!$B$1:$CL$1,0)),"")</f>
        <v>2102000</v>
      </c>
      <c r="Q526" s="5">
        <f>IFERROR(INDEX('Master data'!$B$2:$CL$999,MATCH($B526,'Master data'!$A$2:$A$999,0),MATCH(Q$1,'Master data'!$B$1:$CL$1,0)),"")</f>
        <v>2102000</v>
      </c>
    </row>
    <row r="527" spans="1:17" x14ac:dyDescent="0.3">
      <c r="A527">
        <f t="shared" si="8"/>
        <v>525</v>
      </c>
      <c r="B527" t="str">
        <f>IF('Master data'!A527="","",'Master data'!A527)</f>
        <v>Tomáš Holeš</v>
      </c>
      <c r="C527" t="str">
        <f>IFERROR(INDEX('Master data'!$B$2:$CL$999,MATCH($B527,'Master data'!$A$2:$A$999,0),MATCH(C$1,'Master data'!$B$1:$CL$1,0)),"")</f>
        <v>Czech Republic</v>
      </c>
      <c r="D527" t="str">
        <f>IFERROR(INDEX('Master data'!$B$2:$CL$999,MATCH($B527,'Master data'!$A$2:$A$999,0),MATCH(D$1,'Master data'!$B$1:$CL$1,0)),"")</f>
        <v>Defense</v>
      </c>
      <c r="E527" s="5">
        <f>IFERROR(INDEX('Master data'!$B$2:$CL$999,MATCH($B527,'Master data'!$A$2:$A$999,0),MATCH(E$1,'Master data'!$B$1:$CL$1,0)),"")</f>
        <v>3032000</v>
      </c>
      <c r="F527" s="7">
        <f>IFERROR(INDEX('Master data'!$B$2:$CL$999,MATCH($B527,'Master data'!$A$2:$A$999,0),MATCH(F$1,'Master data'!$B$1:$CL$1,0)),"")</f>
        <v>8448.3623693379795</v>
      </c>
      <c r="G527" s="7">
        <f>IFERROR(INDEX('Master data'!$B$2:$CL$999,MATCH($B527,'Master data'!$A$2:$A$999,0),MATCH(G$1,'Master data'!$B$1:$CL$1,0)),"")</f>
        <v>909.94371482176484</v>
      </c>
      <c r="H527" s="7">
        <f>IFERROR(INDEX('Master data'!$B$2:$CL$999,MATCH($B527,'Master data'!$A$2:$A$999,0),MATCH(H$1,'Master data'!$B$1:$CL$1,0)),"")</f>
        <v>0</v>
      </c>
      <c r="I527" s="7">
        <f>IFERROR(INDEX('Master data'!$B$2:$CL$999,MATCH($B527,'Master data'!$A$2:$A$999,0),MATCH(I$1,'Master data'!$B$1:$CL$1,0)),"")</f>
        <v>-5000</v>
      </c>
      <c r="J527" s="7">
        <f>IFERROR(INDEX('Master data'!$B$2:$CL$999,MATCH($B527,'Master data'!$A$2:$A$999,0),MATCH(J$1,'Master data'!$B$1:$CL$1,0)),"")</f>
        <v>-5000</v>
      </c>
      <c r="K527" s="7">
        <f>IFERROR(INDEX('Master data'!$B$2:$CL$999,MATCH($B527,'Master data'!$A$2:$A$999,0),MATCH(K$1,'Master data'!$B$1:$CL$1,0)),"")</f>
        <v>0</v>
      </c>
      <c r="L527" s="7">
        <f>IFERROR(INDEX('Master data'!$B$2:$CL$999,MATCH($B527,'Master data'!$A$2:$A$999,0),MATCH(L$1,'Master data'!$B$1:$CL$1,0)),"")</f>
        <v>0</v>
      </c>
      <c r="M527" s="5">
        <f>IFERROR(INDEX('Master data'!$B$2:$CL$999,MATCH($B527,'Master data'!$A$2:$A$999,0),MATCH(M$1,'Master data'!$B$1:$CL$1,0)),"")</f>
        <v>6585.8557100833532</v>
      </c>
      <c r="N527" s="28">
        <f>IFERROR(INDEX('Master data'!$B$2:$CL$999,MATCH($B527,'Master data'!$A$2:$A$999,0),MATCH(N$1,'Master data'!$B$1:$CL$1,0)),"")</f>
        <v>2E-3</v>
      </c>
      <c r="O527" s="7">
        <f>IFERROR(INDEX('Master data'!$B$2:$CL$999,MATCH($B527,'Master data'!$A$2:$A$999,0),MATCH(O$1,'Master data'!$B$1:$CL$1,0)),"")</f>
        <v>0</v>
      </c>
      <c r="P527" s="5">
        <f>IFERROR(INDEX('Master data'!$B$2:$CL$999,MATCH($B527,'Master data'!$A$2:$A$999,0),MATCH(P$1,'Master data'!$B$1:$CL$1,0)),"")</f>
        <v>3032000</v>
      </c>
      <c r="Q527" s="5">
        <f>IFERROR(INDEX('Master data'!$B$2:$CL$999,MATCH($B527,'Master data'!$A$2:$A$999,0),MATCH(Q$1,'Master data'!$B$1:$CL$1,0)),"")</f>
        <v>3032000</v>
      </c>
    </row>
    <row r="528" spans="1:17" x14ac:dyDescent="0.3">
      <c r="A528">
        <f t="shared" si="8"/>
        <v>526</v>
      </c>
      <c r="B528" t="str">
        <f>IF('Master data'!A528="","",'Master data'!A528)</f>
        <v>Pavel Kaderabek</v>
      </c>
      <c r="C528" t="str">
        <f>IFERROR(INDEX('Master data'!$B$2:$CL$999,MATCH($B528,'Master data'!$A$2:$A$999,0),MATCH(C$1,'Master data'!$B$1:$CL$1,0)),"")</f>
        <v>Czech Republic</v>
      </c>
      <c r="D528" t="str">
        <f>IFERROR(INDEX('Master data'!$B$2:$CL$999,MATCH($B528,'Master data'!$A$2:$A$999,0),MATCH(D$1,'Master data'!$B$1:$CL$1,0)),"")</f>
        <v>Defense</v>
      </c>
      <c r="E528" s="5">
        <f>IFERROR(INDEX('Master data'!$B$2:$CL$999,MATCH($B528,'Master data'!$A$2:$A$999,0),MATCH(E$1,'Master data'!$B$1:$CL$1,0)),"")</f>
        <v>2495000</v>
      </c>
      <c r="F528" s="7">
        <f>IFERROR(INDEX('Master data'!$B$2:$CL$999,MATCH($B528,'Master data'!$A$2:$A$999,0),MATCH(F$1,'Master data'!$B$1:$CL$1,0)),"")</f>
        <v>8448.3623693379795</v>
      </c>
      <c r="G528" s="7">
        <f>IFERROR(INDEX('Master data'!$B$2:$CL$999,MATCH($B528,'Master data'!$A$2:$A$999,0),MATCH(G$1,'Master data'!$B$1:$CL$1,0)),"")</f>
        <v>909.94371482176484</v>
      </c>
      <c r="H528" s="7">
        <f>IFERROR(INDEX('Master data'!$B$2:$CL$999,MATCH($B528,'Master data'!$A$2:$A$999,0),MATCH(H$1,'Master data'!$B$1:$CL$1,0)),"")</f>
        <v>0</v>
      </c>
      <c r="I528" s="7">
        <f>IFERROR(INDEX('Master data'!$B$2:$CL$999,MATCH($B528,'Master data'!$A$2:$A$999,0),MATCH(I$1,'Master data'!$B$1:$CL$1,0)),"")</f>
        <v>-5000</v>
      </c>
      <c r="J528" s="7">
        <f>IFERROR(INDEX('Master data'!$B$2:$CL$999,MATCH($B528,'Master data'!$A$2:$A$999,0),MATCH(J$1,'Master data'!$B$1:$CL$1,0)),"")</f>
        <v>-5000</v>
      </c>
      <c r="K528" s="7">
        <f>IFERROR(INDEX('Master data'!$B$2:$CL$999,MATCH($B528,'Master data'!$A$2:$A$999,0),MATCH(K$1,'Master data'!$B$1:$CL$1,0)),"")</f>
        <v>0</v>
      </c>
      <c r="L528" s="7">
        <f>IFERROR(INDEX('Master data'!$B$2:$CL$999,MATCH($B528,'Master data'!$A$2:$A$999,0),MATCH(L$1,'Master data'!$B$1:$CL$1,0)),"")</f>
        <v>0</v>
      </c>
      <c r="M528" s="5">
        <f>IFERROR(INDEX('Master data'!$B$2:$CL$999,MATCH($B528,'Master data'!$A$2:$A$999,0),MATCH(M$1,'Master data'!$B$1:$CL$1,0)),"")</f>
        <v>6585.8557100833532</v>
      </c>
      <c r="N528" s="28">
        <f>IFERROR(INDEX('Master data'!$B$2:$CL$999,MATCH($B528,'Master data'!$A$2:$A$999,0),MATCH(N$1,'Master data'!$B$1:$CL$1,0)),"")</f>
        <v>3.0000000000000001E-3</v>
      </c>
      <c r="O528" s="7">
        <f>IFERROR(INDEX('Master data'!$B$2:$CL$999,MATCH($B528,'Master data'!$A$2:$A$999,0),MATCH(O$1,'Master data'!$B$1:$CL$1,0)),"")</f>
        <v>0</v>
      </c>
      <c r="P528" s="5">
        <f>IFERROR(INDEX('Master data'!$B$2:$CL$999,MATCH($B528,'Master data'!$A$2:$A$999,0),MATCH(P$1,'Master data'!$B$1:$CL$1,0)),"")</f>
        <v>2495000</v>
      </c>
      <c r="Q528" s="5">
        <f>IFERROR(INDEX('Master data'!$B$2:$CL$999,MATCH($B528,'Master data'!$A$2:$A$999,0),MATCH(Q$1,'Master data'!$B$1:$CL$1,0)),"")</f>
        <v>2495000</v>
      </c>
    </row>
    <row r="529" spans="1:17" x14ac:dyDescent="0.3">
      <c r="A529">
        <f t="shared" si="8"/>
        <v>527</v>
      </c>
      <c r="B529" t="str">
        <f>IF('Master data'!A529="","",'Master data'!A529)</f>
        <v>Michal Sadilek</v>
      </c>
      <c r="C529" t="str">
        <f>IFERROR(INDEX('Master data'!$B$2:$CL$999,MATCH($B529,'Master data'!$A$2:$A$999,0),MATCH(C$1,'Master data'!$B$1:$CL$1,0)),"")</f>
        <v>Czech Republic</v>
      </c>
      <c r="D529" t="str">
        <f>IFERROR(INDEX('Master data'!$B$2:$CL$999,MATCH($B529,'Master data'!$A$2:$A$999,0),MATCH(D$1,'Master data'!$B$1:$CL$1,0)),"")</f>
        <v>Midfield</v>
      </c>
      <c r="E529" s="5">
        <f>IFERROR(INDEX('Master data'!$B$2:$CL$999,MATCH($B529,'Master data'!$A$2:$A$999,0),MATCH(E$1,'Master data'!$B$1:$CL$1,0)),"")</f>
        <v>1995000</v>
      </c>
      <c r="F529" s="7">
        <f>IFERROR(INDEX('Master data'!$B$2:$CL$999,MATCH($B529,'Master data'!$A$2:$A$999,0),MATCH(F$1,'Master data'!$B$1:$CL$1,0)),"")</f>
        <v>-5000</v>
      </c>
      <c r="G529" s="7">
        <f>IFERROR(INDEX('Master data'!$B$2:$CL$999,MATCH($B529,'Master data'!$A$2:$A$999,0),MATCH(G$1,'Master data'!$B$1:$CL$1,0)),"")</f>
        <v>-5000</v>
      </c>
      <c r="H529" s="7">
        <f>IFERROR(INDEX('Master data'!$B$2:$CL$999,MATCH($B529,'Master data'!$A$2:$A$999,0),MATCH(H$1,'Master data'!$B$1:$CL$1,0)),"")</f>
        <v>0</v>
      </c>
      <c r="I529" s="7">
        <f>IFERROR(INDEX('Master data'!$B$2:$CL$999,MATCH($B529,'Master data'!$A$2:$A$999,0),MATCH(I$1,'Master data'!$B$1:$CL$1,0)),"")</f>
        <v>-5000</v>
      </c>
      <c r="J529" s="7">
        <f>IFERROR(INDEX('Master data'!$B$2:$CL$999,MATCH($B529,'Master data'!$A$2:$A$999,0),MATCH(J$1,'Master data'!$B$1:$CL$1,0)),"")</f>
        <v>-5000</v>
      </c>
      <c r="K529" s="7">
        <f>IFERROR(INDEX('Master data'!$B$2:$CL$999,MATCH($B529,'Master data'!$A$2:$A$999,0),MATCH(K$1,'Master data'!$B$1:$CL$1,0)),"")</f>
        <v>0</v>
      </c>
      <c r="L529" s="7">
        <f>IFERROR(INDEX('Master data'!$B$2:$CL$999,MATCH($B529,'Master data'!$A$2:$A$999,0),MATCH(L$1,'Master data'!$B$1:$CL$1,0)),"")</f>
        <v>0</v>
      </c>
      <c r="M529" s="5">
        <f>IFERROR(INDEX('Master data'!$B$2:$CL$999,MATCH($B529,'Master data'!$A$2:$A$999,0),MATCH(M$1,'Master data'!$B$1:$CL$1,0)),"")</f>
        <v>-10802.469135802468</v>
      </c>
      <c r="N529" s="28">
        <f>IFERROR(INDEX('Master data'!$B$2:$CL$999,MATCH($B529,'Master data'!$A$2:$A$999,0),MATCH(N$1,'Master data'!$B$1:$CL$1,0)),"")</f>
        <v>-5.0000000000000001E-3</v>
      </c>
      <c r="O529" s="7">
        <f>IFERROR(INDEX('Master data'!$B$2:$CL$999,MATCH($B529,'Master data'!$A$2:$A$999,0),MATCH(O$1,'Master data'!$B$1:$CL$1,0)),"")</f>
        <v>0</v>
      </c>
      <c r="P529" s="5">
        <f>IFERROR(INDEX('Master data'!$B$2:$CL$999,MATCH($B529,'Master data'!$A$2:$A$999,0),MATCH(P$1,'Master data'!$B$1:$CL$1,0)),"")</f>
        <v>1995000</v>
      </c>
      <c r="Q529" s="5">
        <f>IFERROR(INDEX('Master data'!$B$2:$CL$999,MATCH($B529,'Master data'!$A$2:$A$999,0),MATCH(Q$1,'Master data'!$B$1:$CL$1,0)),"")</f>
        <v>1995000</v>
      </c>
    </row>
    <row r="530" spans="1:17" x14ac:dyDescent="0.3">
      <c r="A530">
        <f t="shared" si="8"/>
        <v>528</v>
      </c>
      <c r="B530" t="str">
        <f>IF('Master data'!A530="","",'Master data'!A530)</f>
        <v>Alex Kral</v>
      </c>
      <c r="C530" t="str">
        <f>IFERROR(INDEX('Master data'!$B$2:$CL$999,MATCH($B530,'Master data'!$A$2:$A$999,0),MATCH(C$1,'Master data'!$B$1:$CL$1,0)),"")</f>
        <v>Czech Republic</v>
      </c>
      <c r="D530" t="str">
        <f>IFERROR(INDEX('Master data'!$B$2:$CL$999,MATCH($B530,'Master data'!$A$2:$A$999,0),MATCH(D$1,'Master data'!$B$1:$CL$1,0)),"")</f>
        <v>Midfield</v>
      </c>
      <c r="E530" s="5">
        <f>IFERROR(INDEX('Master data'!$B$2:$CL$999,MATCH($B530,'Master data'!$A$2:$A$999,0),MATCH(E$1,'Master data'!$B$1:$CL$1,0)),"")</f>
        <v>2552000</v>
      </c>
      <c r="F530" s="7">
        <f>IFERROR(INDEX('Master data'!$B$2:$CL$999,MATCH($B530,'Master data'!$A$2:$A$999,0),MATCH(F$1,'Master data'!$B$1:$CL$1,0)),"")</f>
        <v>19475.613632958615</v>
      </c>
      <c r="G530" s="7">
        <f>IFERROR(INDEX('Master data'!$B$2:$CL$999,MATCH($B530,'Master data'!$A$2:$A$999,0),MATCH(G$1,'Master data'!$B$1:$CL$1,0)),"")</f>
        <v>1522.7187073057139</v>
      </c>
      <c r="H530" s="7">
        <f>IFERROR(INDEX('Master data'!$B$2:$CL$999,MATCH($B530,'Master data'!$A$2:$A$999,0),MATCH(H$1,'Master data'!$B$1:$CL$1,0)),"")</f>
        <v>0</v>
      </c>
      <c r="I530" s="7">
        <f>IFERROR(INDEX('Master data'!$B$2:$CL$999,MATCH($B530,'Master data'!$A$2:$A$999,0),MATCH(I$1,'Master data'!$B$1:$CL$1,0)),"")</f>
        <v>-5000</v>
      </c>
      <c r="J530" s="7">
        <f>IFERROR(INDEX('Master data'!$B$2:$CL$999,MATCH($B530,'Master data'!$A$2:$A$999,0),MATCH(J$1,'Master data'!$B$1:$CL$1,0)),"")</f>
        <v>-5000</v>
      </c>
      <c r="K530" s="7">
        <f>IFERROR(INDEX('Master data'!$B$2:$CL$999,MATCH($B530,'Master data'!$A$2:$A$999,0),MATCH(K$1,'Master data'!$B$1:$CL$1,0)),"")</f>
        <v>0</v>
      </c>
      <c r="L530" s="7">
        <f>IFERROR(INDEX('Master data'!$B$2:$CL$999,MATCH($B530,'Master data'!$A$2:$A$999,0),MATCH(L$1,'Master data'!$B$1:$CL$1,0)),"")</f>
        <v>0</v>
      </c>
      <c r="M530" s="5">
        <f>IFERROR(INDEX('Master data'!$B$2:$CL$999,MATCH($B530,'Master data'!$A$2:$A$999,0),MATCH(M$1,'Master data'!$B$1:$CL$1,0)),"")</f>
        <v>18021.623635359956</v>
      </c>
      <c r="N530" s="28">
        <f>IFERROR(INDEX('Master data'!$B$2:$CL$999,MATCH($B530,'Master data'!$A$2:$A$999,0),MATCH(N$1,'Master data'!$B$1:$CL$1,0)),"")</f>
        <v>7.0000000000000001E-3</v>
      </c>
      <c r="O530" s="7">
        <f>IFERROR(INDEX('Master data'!$B$2:$CL$999,MATCH($B530,'Master data'!$A$2:$A$999,0),MATCH(O$1,'Master data'!$B$1:$CL$1,0)),"")</f>
        <v>0</v>
      </c>
      <c r="P530" s="5">
        <f>IFERROR(INDEX('Master data'!$B$2:$CL$999,MATCH($B530,'Master data'!$A$2:$A$999,0),MATCH(P$1,'Master data'!$B$1:$CL$1,0)),"")</f>
        <v>2552000</v>
      </c>
      <c r="Q530" s="5">
        <f>IFERROR(INDEX('Master data'!$B$2:$CL$999,MATCH($B530,'Master data'!$A$2:$A$999,0),MATCH(Q$1,'Master data'!$B$1:$CL$1,0)),"")</f>
        <v>2552000</v>
      </c>
    </row>
    <row r="531" spans="1:17" x14ac:dyDescent="0.3">
      <c r="A531">
        <f t="shared" si="8"/>
        <v>529</v>
      </c>
      <c r="B531" t="str">
        <f>IF('Master data'!A531="","",'Master data'!A531)</f>
        <v>Zeki Çelik</v>
      </c>
      <c r="C531" t="str">
        <f>IFERROR(INDEX('Master data'!$B$2:$CL$999,MATCH($B531,'Master data'!$A$2:$A$999,0),MATCH(C$1,'Master data'!$B$1:$CL$1,0)),"")</f>
        <v>Turkey</v>
      </c>
      <c r="D531" t="str">
        <f>IFERROR(INDEX('Master data'!$B$2:$CL$999,MATCH($B531,'Master data'!$A$2:$A$999,0),MATCH(D$1,'Master data'!$B$1:$CL$1,0)),"")</f>
        <v>Defense</v>
      </c>
      <c r="E531" s="5">
        <f>IFERROR(INDEX('Master data'!$B$2:$CL$999,MATCH($B531,'Master data'!$A$2:$A$999,0),MATCH(E$1,'Master data'!$B$1:$CL$1,0)),"")</f>
        <v>2468000</v>
      </c>
      <c r="F531" s="7">
        <f>IFERROR(INDEX('Master data'!$B$2:$CL$999,MATCH($B531,'Master data'!$A$2:$A$999,0),MATCH(F$1,'Master data'!$B$1:$CL$1,0)),"")</f>
        <v>43864.742328519504</v>
      </c>
      <c r="G531" s="7">
        <f>IFERROR(INDEX('Master data'!$B$2:$CL$999,MATCH($B531,'Master data'!$A$2:$A$999,0),MATCH(G$1,'Master data'!$B$1:$CL$1,0)),"")</f>
        <v>27096.758464636907</v>
      </c>
      <c r="H531" s="7">
        <f>IFERROR(INDEX('Master data'!$B$2:$CL$999,MATCH($B531,'Master data'!$A$2:$A$999,0),MATCH(H$1,'Master data'!$B$1:$CL$1,0)),"")</f>
        <v>0</v>
      </c>
      <c r="I531" s="7">
        <f>IFERROR(INDEX('Master data'!$B$2:$CL$999,MATCH($B531,'Master data'!$A$2:$A$999,0),MATCH(I$1,'Master data'!$B$1:$CL$1,0)),"")</f>
        <v>875.21788309203293</v>
      </c>
      <c r="J531" s="7">
        <f>IFERROR(INDEX('Master data'!$B$2:$CL$999,MATCH($B531,'Master data'!$A$2:$A$999,0),MATCH(J$1,'Master data'!$B$1:$CL$1,0)),"")</f>
        <v>-5000</v>
      </c>
      <c r="K531" s="7">
        <f>IFERROR(INDEX('Master data'!$B$2:$CL$999,MATCH($B531,'Master data'!$A$2:$A$999,0),MATCH(K$1,'Master data'!$B$1:$CL$1,0)),"")</f>
        <v>0</v>
      </c>
      <c r="L531" s="7">
        <f>IFERROR(INDEX('Master data'!$B$2:$CL$999,MATCH($B531,'Master data'!$A$2:$A$999,0),MATCH(L$1,'Master data'!$B$1:$CL$1,0)),"")</f>
        <v>0</v>
      </c>
      <c r="M531" s="5">
        <f>IFERROR(INDEX('Master data'!$B$2:$CL$999,MATCH($B531,'Master data'!$A$2:$A$999,0),MATCH(M$1,'Master data'!$B$1:$CL$1,0)),"")</f>
        <v>61200.917467835578</v>
      </c>
      <c r="N531" s="28">
        <f>IFERROR(INDEX('Master data'!$B$2:$CL$999,MATCH($B531,'Master data'!$A$2:$A$999,0),MATCH(N$1,'Master data'!$B$1:$CL$1,0)),"")</f>
        <v>2.5000000000000001E-2</v>
      </c>
      <c r="O531" s="7">
        <f>IFERROR(INDEX('Master data'!$B$2:$CL$999,MATCH($B531,'Master data'!$A$2:$A$999,0),MATCH(O$1,'Master data'!$B$1:$CL$1,0)),"")</f>
        <v>0</v>
      </c>
      <c r="P531" s="5">
        <f>IFERROR(INDEX('Master data'!$B$2:$CL$999,MATCH($B531,'Master data'!$A$2:$A$999,0),MATCH(P$1,'Master data'!$B$1:$CL$1,0)),"")</f>
        <v>2468000</v>
      </c>
      <c r="Q531" s="5">
        <f>IFERROR(INDEX('Master data'!$B$2:$CL$999,MATCH($B531,'Master data'!$A$2:$A$999,0),MATCH(Q$1,'Master data'!$B$1:$CL$1,0)),"")</f>
        <v>2468000</v>
      </c>
    </row>
    <row r="532" spans="1:17" x14ac:dyDescent="0.3">
      <c r="A532">
        <f t="shared" si="8"/>
        <v>530</v>
      </c>
      <c r="B532" t="str">
        <f>IF('Master data'!A532="","",'Master data'!A532)</f>
        <v>Kaan Ayhan</v>
      </c>
      <c r="C532" t="str">
        <f>IFERROR(INDEX('Master data'!$B$2:$CL$999,MATCH($B532,'Master data'!$A$2:$A$999,0),MATCH(C$1,'Master data'!$B$1:$CL$1,0)),"")</f>
        <v>Turkey</v>
      </c>
      <c r="D532" t="str">
        <f>IFERROR(INDEX('Master data'!$B$2:$CL$999,MATCH($B532,'Master data'!$A$2:$A$999,0),MATCH(D$1,'Master data'!$B$1:$CL$1,0)),"")</f>
        <v>Defense</v>
      </c>
      <c r="E532" s="5">
        <f>IFERROR(INDEX('Master data'!$B$2:$CL$999,MATCH($B532,'Master data'!$A$2:$A$999,0),MATCH(E$1,'Master data'!$B$1:$CL$1,0)),"")</f>
        <v>2476000</v>
      </c>
      <c r="F532" s="7">
        <f>IFERROR(INDEX('Master data'!$B$2:$CL$999,MATCH($B532,'Master data'!$A$2:$A$999,0),MATCH(F$1,'Master data'!$B$1:$CL$1,0)),"")</f>
        <v>50844.994755704924</v>
      </c>
      <c r="G532" s="7">
        <f>IFERROR(INDEX('Master data'!$B$2:$CL$999,MATCH($B532,'Master data'!$A$2:$A$999,0),MATCH(G$1,'Master data'!$B$1:$CL$1,0)),"")</f>
        <v>34130.776113326938</v>
      </c>
      <c r="H532" s="7">
        <f>IFERROR(INDEX('Master data'!$B$2:$CL$999,MATCH($B532,'Master data'!$A$2:$A$999,0),MATCH(H$1,'Master data'!$B$1:$CL$1,0)),"")</f>
        <v>0</v>
      </c>
      <c r="I532" s="7">
        <f>IFERROR(INDEX('Master data'!$B$2:$CL$999,MATCH($B532,'Master data'!$A$2:$A$999,0),MATCH(I$1,'Master data'!$B$1:$CL$1,0)),"")</f>
        <v>3757.7643054651453</v>
      </c>
      <c r="J532" s="7">
        <f>IFERROR(INDEX('Master data'!$B$2:$CL$999,MATCH($B532,'Master data'!$A$2:$A$999,0),MATCH(J$1,'Master data'!$B$1:$CL$1,0)),"")</f>
        <v>-5000</v>
      </c>
      <c r="K532" s="7">
        <f>IFERROR(INDEX('Master data'!$B$2:$CL$999,MATCH($B532,'Master data'!$A$2:$A$999,0),MATCH(K$1,'Master data'!$B$1:$CL$1,0)),"")</f>
        <v>0</v>
      </c>
      <c r="L532" s="7">
        <f>IFERROR(INDEX('Master data'!$B$2:$CL$999,MATCH($B532,'Master data'!$A$2:$A$999,0),MATCH(L$1,'Master data'!$B$1:$CL$1,0)),"")</f>
        <v>0</v>
      </c>
      <c r="M532" s="5">
        <f>IFERROR(INDEX('Master data'!$B$2:$CL$999,MATCH($B532,'Master data'!$A$2:$A$999,0),MATCH(M$1,'Master data'!$B$1:$CL$1,0)),"")</f>
        <v>73724.602822998975</v>
      </c>
      <c r="N532" s="28">
        <f>IFERROR(INDEX('Master data'!$B$2:$CL$999,MATCH($B532,'Master data'!$A$2:$A$999,0),MATCH(N$1,'Master data'!$B$1:$CL$1,0)),"")</f>
        <v>0.03</v>
      </c>
      <c r="O532" s="7">
        <f>IFERROR(INDEX('Master data'!$B$2:$CL$999,MATCH($B532,'Master data'!$A$2:$A$999,0),MATCH(O$1,'Master data'!$B$1:$CL$1,0)),"")</f>
        <v>0</v>
      </c>
      <c r="P532" s="5">
        <f>IFERROR(INDEX('Master data'!$B$2:$CL$999,MATCH($B532,'Master data'!$A$2:$A$999,0),MATCH(P$1,'Master data'!$B$1:$CL$1,0)),"")</f>
        <v>2476000</v>
      </c>
      <c r="Q532" s="5">
        <f>IFERROR(INDEX('Master data'!$B$2:$CL$999,MATCH($B532,'Master data'!$A$2:$A$999,0),MATCH(Q$1,'Master data'!$B$1:$CL$1,0)),"")</f>
        <v>2476000</v>
      </c>
    </row>
    <row r="533" spans="1:17" x14ac:dyDescent="0.3">
      <c r="A533">
        <f t="shared" si="8"/>
        <v>531</v>
      </c>
      <c r="B533" t="str">
        <f>IF('Master data'!A533="","",'Master data'!A533)</f>
        <v>Taylan Antalyalı</v>
      </c>
      <c r="C533" t="str">
        <f>IFERROR(INDEX('Master data'!$B$2:$CL$999,MATCH($B533,'Master data'!$A$2:$A$999,0),MATCH(C$1,'Master data'!$B$1:$CL$1,0)),"")</f>
        <v>Turkey</v>
      </c>
      <c r="D533" t="str">
        <f>IFERROR(INDEX('Master data'!$B$2:$CL$999,MATCH($B533,'Master data'!$A$2:$A$999,0),MATCH(D$1,'Master data'!$B$1:$CL$1,0)),"")</f>
        <v>Midfield</v>
      </c>
      <c r="E533" s="5">
        <f>IFERROR(INDEX('Master data'!$B$2:$CL$999,MATCH($B533,'Master data'!$A$2:$A$999,0),MATCH(E$1,'Master data'!$B$1:$CL$1,0)),"")</f>
        <v>2495000</v>
      </c>
      <c r="F533" s="7">
        <f>IFERROR(INDEX('Master data'!$B$2:$CL$999,MATCH($B533,'Master data'!$A$2:$A$999,0),MATCH(F$1,'Master data'!$B$1:$CL$1,0)),"")</f>
        <v>-5000</v>
      </c>
      <c r="G533" s="7">
        <f>IFERROR(INDEX('Master data'!$B$2:$CL$999,MATCH($B533,'Master data'!$A$2:$A$999,0),MATCH(G$1,'Master data'!$B$1:$CL$1,0)),"")</f>
        <v>-5000</v>
      </c>
      <c r="H533" s="7">
        <f>IFERROR(INDEX('Master data'!$B$2:$CL$999,MATCH($B533,'Master data'!$A$2:$A$999,0),MATCH(H$1,'Master data'!$B$1:$CL$1,0)),"")</f>
        <v>0</v>
      </c>
      <c r="I533" s="7">
        <f>IFERROR(INDEX('Master data'!$B$2:$CL$999,MATCH($B533,'Master data'!$A$2:$A$999,0),MATCH(I$1,'Master data'!$B$1:$CL$1,0)),"")</f>
        <v>-5000</v>
      </c>
      <c r="J533" s="7">
        <f>IFERROR(INDEX('Master data'!$B$2:$CL$999,MATCH($B533,'Master data'!$A$2:$A$999,0),MATCH(J$1,'Master data'!$B$1:$CL$1,0)),"")</f>
        <v>-5000</v>
      </c>
      <c r="K533" s="7">
        <f>IFERROR(INDEX('Master data'!$B$2:$CL$999,MATCH($B533,'Master data'!$A$2:$A$999,0),MATCH(K$1,'Master data'!$B$1:$CL$1,0)),"")</f>
        <v>0</v>
      </c>
      <c r="L533" s="7">
        <f>IFERROR(INDEX('Master data'!$B$2:$CL$999,MATCH($B533,'Master data'!$A$2:$A$999,0),MATCH(L$1,'Master data'!$B$1:$CL$1,0)),"")</f>
        <v>0</v>
      </c>
      <c r="M533" s="5">
        <f>IFERROR(INDEX('Master data'!$B$2:$CL$999,MATCH($B533,'Master data'!$A$2:$A$999,0),MATCH(M$1,'Master data'!$B$1:$CL$1,0)),"")</f>
        <v>-10802.469135802468</v>
      </c>
      <c r="N533" s="28">
        <f>IFERROR(INDEX('Master data'!$B$2:$CL$999,MATCH($B533,'Master data'!$A$2:$A$999,0),MATCH(N$1,'Master data'!$B$1:$CL$1,0)),"")</f>
        <v>-4.0000000000000001E-3</v>
      </c>
      <c r="O533" s="7">
        <f>IFERROR(INDEX('Master data'!$B$2:$CL$999,MATCH($B533,'Master data'!$A$2:$A$999,0),MATCH(O$1,'Master data'!$B$1:$CL$1,0)),"")</f>
        <v>0</v>
      </c>
      <c r="P533" s="5">
        <f>IFERROR(INDEX('Master data'!$B$2:$CL$999,MATCH($B533,'Master data'!$A$2:$A$999,0),MATCH(P$1,'Master data'!$B$1:$CL$1,0)),"")</f>
        <v>2495000</v>
      </c>
      <c r="Q533" s="5">
        <f>IFERROR(INDEX('Master data'!$B$2:$CL$999,MATCH($B533,'Master data'!$A$2:$A$999,0),MATCH(Q$1,'Master data'!$B$1:$CL$1,0)),"")</f>
        <v>2495000</v>
      </c>
    </row>
    <row r="534" spans="1:17" x14ac:dyDescent="0.3">
      <c r="A534">
        <f t="shared" si="8"/>
        <v>532</v>
      </c>
      <c r="B534" t="str">
        <f>IF('Master data'!A534="","",'Master data'!A534)</f>
        <v>Okay Yokuslu</v>
      </c>
      <c r="C534" t="str">
        <f>IFERROR(INDEX('Master data'!$B$2:$CL$999,MATCH($B534,'Master data'!$A$2:$A$999,0),MATCH(C$1,'Master data'!$B$1:$CL$1,0)),"")</f>
        <v>Turkey</v>
      </c>
      <c r="D534" t="str">
        <f>IFERROR(INDEX('Master data'!$B$2:$CL$999,MATCH($B534,'Master data'!$A$2:$A$999,0),MATCH(D$1,'Master data'!$B$1:$CL$1,0)),"")</f>
        <v>Midfield</v>
      </c>
      <c r="E534" s="5">
        <f>IFERROR(INDEX('Master data'!$B$2:$CL$999,MATCH($B534,'Master data'!$A$2:$A$999,0),MATCH(E$1,'Master data'!$B$1:$CL$1,0)),"")</f>
        <v>2984000</v>
      </c>
      <c r="F534" s="7">
        <f>IFERROR(INDEX('Master data'!$B$2:$CL$999,MATCH($B534,'Master data'!$A$2:$A$999,0),MATCH(F$1,'Master data'!$B$1:$CL$1,0)),"")</f>
        <v>-5000</v>
      </c>
      <c r="G534" s="7">
        <f>IFERROR(INDEX('Master data'!$B$2:$CL$999,MATCH($B534,'Master data'!$A$2:$A$999,0),MATCH(G$1,'Master data'!$B$1:$CL$1,0)),"")</f>
        <v>-5000</v>
      </c>
      <c r="H534" s="7">
        <f>IFERROR(INDEX('Master data'!$B$2:$CL$999,MATCH($B534,'Master data'!$A$2:$A$999,0),MATCH(H$1,'Master data'!$B$1:$CL$1,0)),"")</f>
        <v>0</v>
      </c>
      <c r="I534" s="7">
        <f>IFERROR(INDEX('Master data'!$B$2:$CL$999,MATCH($B534,'Master data'!$A$2:$A$999,0),MATCH(I$1,'Master data'!$B$1:$CL$1,0)),"")</f>
        <v>-5000</v>
      </c>
      <c r="J534" s="7">
        <f>IFERROR(INDEX('Master data'!$B$2:$CL$999,MATCH($B534,'Master data'!$A$2:$A$999,0),MATCH(J$1,'Master data'!$B$1:$CL$1,0)),"")</f>
        <v>-5000</v>
      </c>
      <c r="K534" s="7">
        <f>IFERROR(INDEX('Master data'!$B$2:$CL$999,MATCH($B534,'Master data'!$A$2:$A$999,0),MATCH(K$1,'Master data'!$B$1:$CL$1,0)),"")</f>
        <v>0</v>
      </c>
      <c r="L534" s="7">
        <f>IFERROR(INDEX('Master data'!$B$2:$CL$999,MATCH($B534,'Master data'!$A$2:$A$999,0),MATCH(L$1,'Master data'!$B$1:$CL$1,0)),"")</f>
        <v>0</v>
      </c>
      <c r="M534" s="5">
        <f>IFERROR(INDEX('Master data'!$B$2:$CL$999,MATCH($B534,'Master data'!$A$2:$A$999,0),MATCH(M$1,'Master data'!$B$1:$CL$1,0)),"")</f>
        <v>-10802.469135802468</v>
      </c>
      <c r="N534" s="28">
        <f>IFERROR(INDEX('Master data'!$B$2:$CL$999,MATCH($B534,'Master data'!$A$2:$A$999,0),MATCH(N$1,'Master data'!$B$1:$CL$1,0)),"")</f>
        <v>-4.0000000000000001E-3</v>
      </c>
      <c r="O534" s="7">
        <f>IFERROR(INDEX('Master data'!$B$2:$CL$999,MATCH($B534,'Master data'!$A$2:$A$999,0),MATCH(O$1,'Master data'!$B$1:$CL$1,0)),"")</f>
        <v>0</v>
      </c>
      <c r="P534" s="5">
        <f>IFERROR(INDEX('Master data'!$B$2:$CL$999,MATCH($B534,'Master data'!$A$2:$A$999,0),MATCH(P$1,'Master data'!$B$1:$CL$1,0)),"")</f>
        <v>2984000</v>
      </c>
      <c r="Q534" s="5">
        <f>IFERROR(INDEX('Master data'!$B$2:$CL$999,MATCH($B534,'Master data'!$A$2:$A$999,0),MATCH(Q$1,'Master data'!$B$1:$CL$1,0)),"")</f>
        <v>2984000</v>
      </c>
    </row>
    <row r="535" spans="1:17" x14ac:dyDescent="0.3">
      <c r="A535">
        <f t="shared" si="8"/>
        <v>533</v>
      </c>
      <c r="B535" t="str">
        <f>IF('Master data'!A535="","",'Master data'!A535)</f>
        <v>Anton Shunin</v>
      </c>
      <c r="C535" t="str">
        <f>IFERROR(INDEX('Master data'!$B$2:$CL$999,MATCH($B535,'Master data'!$A$2:$A$999,0),MATCH(C$1,'Master data'!$B$1:$CL$1,0)),"")</f>
        <v>Russia</v>
      </c>
      <c r="D535" t="str">
        <f>IFERROR(INDEX('Master data'!$B$2:$CL$999,MATCH($B535,'Master data'!$A$2:$A$999,0),MATCH(D$1,'Master data'!$B$1:$CL$1,0)),"")</f>
        <v>Goalkeeper</v>
      </c>
      <c r="E535" s="5">
        <f>IFERROR(INDEX('Master data'!$B$2:$CL$999,MATCH($B535,'Master data'!$A$2:$A$999,0),MATCH(E$1,'Master data'!$B$1:$CL$1,0)),"")</f>
        <v>3973000</v>
      </c>
      <c r="F535" s="7">
        <f>IFERROR(INDEX('Master data'!$B$2:$CL$999,MATCH($B535,'Master data'!$A$2:$A$999,0),MATCH(F$1,'Master data'!$B$1:$CL$1,0)),"")</f>
        <v>74989.003295807852</v>
      </c>
      <c r="G535" s="7">
        <f>IFERROR(INDEX('Master data'!$B$2:$CL$999,MATCH($B535,'Master data'!$A$2:$A$999,0),MATCH(G$1,'Master data'!$B$1:$CL$1,0)),"")</f>
        <v>40282.584265957878</v>
      </c>
      <c r="H535" s="7">
        <f>IFERROR(INDEX('Master data'!$B$2:$CL$999,MATCH($B535,'Master data'!$A$2:$A$999,0),MATCH(H$1,'Master data'!$B$1:$CL$1,0)),"")</f>
        <v>0</v>
      </c>
      <c r="I535" s="7">
        <f>IFERROR(INDEX('Master data'!$B$2:$CL$999,MATCH($B535,'Master data'!$A$2:$A$999,0),MATCH(I$1,'Master data'!$B$1:$CL$1,0)),"")</f>
        <v>5728.9583743398616</v>
      </c>
      <c r="J535" s="7">
        <f>IFERROR(INDEX('Master data'!$B$2:$CL$999,MATCH($B535,'Master data'!$A$2:$A$999,0),MATCH(J$1,'Master data'!$B$1:$CL$1,0)),"")</f>
        <v>-5000</v>
      </c>
      <c r="K535" s="7">
        <f>IFERROR(INDEX('Master data'!$B$2:$CL$999,MATCH($B535,'Master data'!$A$2:$A$999,0),MATCH(K$1,'Master data'!$B$1:$CL$1,0)),"")</f>
        <v>0</v>
      </c>
      <c r="L535" s="7">
        <f>IFERROR(INDEX('Master data'!$B$2:$CL$999,MATCH($B535,'Master data'!$A$2:$A$999,0),MATCH(L$1,'Master data'!$B$1:$CL$1,0)),"")</f>
        <v>0</v>
      </c>
      <c r="M535" s="5">
        <f>IFERROR(INDEX('Master data'!$B$2:$CL$999,MATCH($B535,'Master data'!$A$2:$A$999,0),MATCH(M$1,'Master data'!$B$1:$CL$1,0)),"")</f>
        <v>102553.87430007799</v>
      </c>
      <c r="N535" s="28">
        <f>IFERROR(INDEX('Master data'!$B$2:$CL$999,MATCH($B535,'Master data'!$A$2:$A$999,0),MATCH(N$1,'Master data'!$B$1:$CL$1,0)),"")</f>
        <v>2.5999999999999999E-2</v>
      </c>
      <c r="O535" s="7">
        <f>IFERROR(INDEX('Master data'!$B$2:$CL$999,MATCH($B535,'Master data'!$A$2:$A$999,0),MATCH(O$1,'Master data'!$B$1:$CL$1,0)),"")</f>
        <v>0</v>
      </c>
      <c r="P535" s="5">
        <f>IFERROR(INDEX('Master data'!$B$2:$CL$999,MATCH($B535,'Master data'!$A$2:$A$999,0),MATCH(P$1,'Master data'!$B$1:$CL$1,0)),"")</f>
        <v>3973000</v>
      </c>
      <c r="Q535" s="5">
        <f>IFERROR(INDEX('Master data'!$B$2:$CL$999,MATCH($B535,'Master data'!$A$2:$A$999,0),MATCH(Q$1,'Master data'!$B$1:$CL$1,0)),"")</f>
        <v>3973000</v>
      </c>
    </row>
    <row r="536" spans="1:17" x14ac:dyDescent="0.3">
      <c r="A536">
        <f t="shared" si="8"/>
        <v>534</v>
      </c>
      <c r="B536" t="str">
        <f>IF('Master data'!A536="","",'Master data'!A536)</f>
        <v>Yuri Dyupin</v>
      </c>
      <c r="C536" t="str">
        <f>IFERROR(INDEX('Master data'!$B$2:$CL$999,MATCH($B536,'Master data'!$A$2:$A$999,0),MATCH(C$1,'Master data'!$B$1:$CL$1,0)),"")</f>
        <v>Russia</v>
      </c>
      <c r="D536" t="str">
        <f>IFERROR(INDEX('Master data'!$B$2:$CL$999,MATCH($B536,'Master data'!$A$2:$A$999,0),MATCH(D$1,'Master data'!$B$1:$CL$1,0)),"")</f>
        <v>Goalkeeper</v>
      </c>
      <c r="E536" s="5">
        <f>IFERROR(INDEX('Master data'!$B$2:$CL$999,MATCH($B536,'Master data'!$A$2:$A$999,0),MATCH(E$1,'Master data'!$B$1:$CL$1,0)),"")</f>
        <v>3495000</v>
      </c>
      <c r="F536" s="7">
        <f>IFERROR(INDEX('Master data'!$B$2:$CL$999,MATCH($B536,'Master data'!$A$2:$A$999,0),MATCH(F$1,'Master data'!$B$1:$CL$1,0)),"")</f>
        <v>40601.253863316895</v>
      </c>
      <c r="G536" s="7">
        <f>IFERROR(INDEX('Master data'!$B$2:$CL$999,MATCH($B536,'Master data'!$A$2:$A$999,0),MATCH(G$1,'Master data'!$B$1:$CL$1,0)),"")</f>
        <v>30010.977383042667</v>
      </c>
      <c r="H536" s="7">
        <f>IFERROR(INDEX('Master data'!$B$2:$CL$999,MATCH($B536,'Master data'!$A$2:$A$999,0),MATCH(H$1,'Master data'!$B$1:$CL$1,0)),"")</f>
        <v>0</v>
      </c>
      <c r="I536" s="7">
        <f>IFERROR(INDEX('Master data'!$B$2:$CL$999,MATCH($B536,'Master data'!$A$2:$A$999,0),MATCH(I$1,'Master data'!$B$1:$CL$1,0)),"")</f>
        <v>-2049.5172344691309</v>
      </c>
      <c r="J536" s="7">
        <f>IFERROR(INDEX('Master data'!$B$2:$CL$999,MATCH($B536,'Master data'!$A$2:$A$999,0),MATCH(J$1,'Master data'!$B$1:$CL$1,0)),"")</f>
        <v>-5000</v>
      </c>
      <c r="K536" s="7">
        <f>IFERROR(INDEX('Master data'!$B$2:$CL$999,MATCH($B536,'Master data'!$A$2:$A$999,0),MATCH(K$1,'Master data'!$B$1:$CL$1,0)),"")</f>
        <v>0</v>
      </c>
      <c r="L536" s="7">
        <f>IFERROR(INDEX('Master data'!$B$2:$CL$999,MATCH($B536,'Master data'!$A$2:$A$999,0),MATCH(L$1,'Master data'!$B$1:$CL$1,0)),"")</f>
        <v>0</v>
      </c>
      <c r="M536" s="5">
        <f>IFERROR(INDEX('Master data'!$B$2:$CL$999,MATCH($B536,'Master data'!$A$2:$A$999,0),MATCH(M$1,'Master data'!$B$1:$CL$1,0)),"")</f>
        <v>59013.653431922379</v>
      </c>
      <c r="N536" s="28">
        <f>IFERROR(INDEX('Master data'!$B$2:$CL$999,MATCH($B536,'Master data'!$A$2:$A$999,0),MATCH(N$1,'Master data'!$B$1:$CL$1,0)),"")</f>
        <v>1.7000000000000001E-2</v>
      </c>
      <c r="O536" s="7">
        <f>IFERROR(INDEX('Master data'!$B$2:$CL$999,MATCH($B536,'Master data'!$A$2:$A$999,0),MATCH(O$1,'Master data'!$B$1:$CL$1,0)),"")</f>
        <v>0</v>
      </c>
      <c r="P536" s="5">
        <f>IFERROR(INDEX('Master data'!$B$2:$CL$999,MATCH($B536,'Master data'!$A$2:$A$999,0),MATCH(P$1,'Master data'!$B$1:$CL$1,0)),"")</f>
        <v>3495000</v>
      </c>
      <c r="Q536" s="5">
        <f>IFERROR(INDEX('Master data'!$B$2:$CL$999,MATCH($B536,'Master data'!$A$2:$A$999,0),MATCH(Q$1,'Master data'!$B$1:$CL$1,0)),"")</f>
        <v>3495000</v>
      </c>
    </row>
    <row r="537" spans="1:17" x14ac:dyDescent="0.3">
      <c r="A537">
        <f t="shared" si="8"/>
        <v>535</v>
      </c>
      <c r="B537" t="str">
        <f>IF('Master data'!A537="","",'Master data'!A537)</f>
        <v>Andrei Semenov</v>
      </c>
      <c r="C537" t="str">
        <f>IFERROR(INDEX('Master data'!$B$2:$CL$999,MATCH($B537,'Master data'!$A$2:$A$999,0),MATCH(C$1,'Master data'!$B$1:$CL$1,0)),"")</f>
        <v>Russia</v>
      </c>
      <c r="D537" t="str">
        <f>IFERROR(INDEX('Master data'!$B$2:$CL$999,MATCH($B537,'Master data'!$A$2:$A$999,0),MATCH(D$1,'Master data'!$B$1:$CL$1,0)),"")</f>
        <v>Defense</v>
      </c>
      <c r="E537" s="5">
        <f>IFERROR(INDEX('Master data'!$B$2:$CL$999,MATCH($B537,'Master data'!$A$2:$A$999,0),MATCH(E$1,'Master data'!$B$1:$CL$1,0)),"")</f>
        <v>2968000</v>
      </c>
      <c r="F537" s="7">
        <f>IFERROR(INDEX('Master data'!$B$2:$CL$999,MATCH($B537,'Master data'!$A$2:$A$999,0),MATCH(F$1,'Master data'!$B$1:$CL$1,0)),"")</f>
        <v>61237.621097879397</v>
      </c>
      <c r="G537" s="7">
        <f>IFERROR(INDEX('Master data'!$B$2:$CL$999,MATCH($B537,'Master data'!$A$2:$A$999,0),MATCH(G$1,'Master data'!$B$1:$CL$1,0)),"")</f>
        <v>19004.521184886129</v>
      </c>
      <c r="H537" s="7">
        <f>IFERROR(INDEX('Master data'!$B$2:$CL$999,MATCH($B537,'Master data'!$A$2:$A$999,0),MATCH(H$1,'Master data'!$B$1:$CL$1,0)),"")</f>
        <v>0</v>
      </c>
      <c r="I537" s="7">
        <f>IFERROR(INDEX('Master data'!$B$2:$CL$999,MATCH($B537,'Master data'!$A$2:$A$999,0),MATCH(I$1,'Master data'!$B$1:$CL$1,0)),"")</f>
        <v>2928.1313303414863</v>
      </c>
      <c r="J537" s="7">
        <f>IFERROR(INDEX('Master data'!$B$2:$CL$999,MATCH($B537,'Master data'!$A$2:$A$999,0),MATCH(J$1,'Master data'!$B$1:$CL$1,0)),"")</f>
        <v>-5000</v>
      </c>
      <c r="K537" s="7">
        <f>IFERROR(INDEX('Master data'!$B$2:$CL$999,MATCH($B537,'Master data'!$A$2:$A$999,0),MATCH(K$1,'Master data'!$B$1:$CL$1,0)),"")</f>
        <v>0</v>
      </c>
      <c r="L537" s="7">
        <f>IFERROR(INDEX('Master data'!$B$2:$CL$999,MATCH($B537,'Master data'!$A$2:$A$999,0),MATCH(L$1,'Master data'!$B$1:$CL$1,0)),"")</f>
        <v>0</v>
      </c>
      <c r="M537" s="5">
        <f>IFERROR(INDEX('Master data'!$B$2:$CL$999,MATCH($B537,'Master data'!$A$2:$A$999,0),MATCH(M$1,'Master data'!$B$1:$CL$1,0)),"")</f>
        <v>73787.242035065152</v>
      </c>
      <c r="N537" s="28">
        <f>IFERROR(INDEX('Master data'!$B$2:$CL$999,MATCH($B537,'Master data'!$A$2:$A$999,0),MATCH(N$1,'Master data'!$B$1:$CL$1,0)),"")</f>
        <v>2.5000000000000001E-2</v>
      </c>
      <c r="O537" s="7">
        <f>IFERROR(INDEX('Master data'!$B$2:$CL$999,MATCH($B537,'Master data'!$A$2:$A$999,0),MATCH(O$1,'Master data'!$B$1:$CL$1,0)),"")</f>
        <v>0</v>
      </c>
      <c r="P537" s="5">
        <f>IFERROR(INDEX('Master data'!$B$2:$CL$999,MATCH($B537,'Master data'!$A$2:$A$999,0),MATCH(P$1,'Master data'!$B$1:$CL$1,0)),"")</f>
        <v>2968000</v>
      </c>
      <c r="Q537" s="5">
        <f>IFERROR(INDEX('Master data'!$B$2:$CL$999,MATCH($B537,'Master data'!$A$2:$A$999,0),MATCH(Q$1,'Master data'!$B$1:$CL$1,0)),"")</f>
        <v>2968000</v>
      </c>
    </row>
    <row r="538" spans="1:17" x14ac:dyDescent="0.3">
      <c r="A538">
        <f t="shared" si="8"/>
        <v>536</v>
      </c>
      <c r="B538" t="str">
        <f>IF('Master data'!A538="","",'Master data'!A538)</f>
        <v>Maksim Mukhin</v>
      </c>
      <c r="C538" t="str">
        <f>IFERROR(INDEX('Master data'!$B$2:$CL$999,MATCH($B538,'Master data'!$A$2:$A$999,0),MATCH(C$1,'Master data'!$B$1:$CL$1,0)),"")</f>
        <v>Russia</v>
      </c>
      <c r="D538" t="str">
        <f>IFERROR(INDEX('Master data'!$B$2:$CL$999,MATCH($B538,'Master data'!$A$2:$A$999,0),MATCH(D$1,'Master data'!$B$1:$CL$1,0)),"")</f>
        <v>Midfield</v>
      </c>
      <c r="E538" s="5">
        <f>IFERROR(INDEX('Master data'!$B$2:$CL$999,MATCH($B538,'Master data'!$A$2:$A$999,0),MATCH(E$1,'Master data'!$B$1:$CL$1,0)),"")</f>
        <v>1984000</v>
      </c>
      <c r="F538" s="7">
        <f>IFERROR(INDEX('Master data'!$B$2:$CL$999,MATCH($B538,'Master data'!$A$2:$A$999,0),MATCH(F$1,'Master data'!$B$1:$CL$1,0)),"")</f>
        <v>-5000</v>
      </c>
      <c r="G538" s="7">
        <f>IFERROR(INDEX('Master data'!$B$2:$CL$999,MATCH($B538,'Master data'!$A$2:$A$999,0),MATCH(G$1,'Master data'!$B$1:$CL$1,0)),"")</f>
        <v>-5000</v>
      </c>
      <c r="H538" s="7">
        <f>IFERROR(INDEX('Master data'!$B$2:$CL$999,MATCH($B538,'Master data'!$A$2:$A$999,0),MATCH(H$1,'Master data'!$B$1:$CL$1,0)),"")</f>
        <v>0</v>
      </c>
      <c r="I538" s="7">
        <f>IFERROR(INDEX('Master data'!$B$2:$CL$999,MATCH($B538,'Master data'!$A$2:$A$999,0),MATCH(I$1,'Master data'!$B$1:$CL$1,0)),"")</f>
        <v>-5000</v>
      </c>
      <c r="J538" s="7">
        <f>IFERROR(INDEX('Master data'!$B$2:$CL$999,MATCH($B538,'Master data'!$A$2:$A$999,0),MATCH(J$1,'Master data'!$B$1:$CL$1,0)),"")</f>
        <v>-5000</v>
      </c>
      <c r="K538" s="7">
        <f>IFERROR(INDEX('Master data'!$B$2:$CL$999,MATCH($B538,'Master data'!$A$2:$A$999,0),MATCH(K$1,'Master data'!$B$1:$CL$1,0)),"")</f>
        <v>0</v>
      </c>
      <c r="L538" s="7">
        <f>IFERROR(INDEX('Master data'!$B$2:$CL$999,MATCH($B538,'Master data'!$A$2:$A$999,0),MATCH(L$1,'Master data'!$B$1:$CL$1,0)),"")</f>
        <v>0</v>
      </c>
      <c r="M538" s="5">
        <f>IFERROR(INDEX('Master data'!$B$2:$CL$999,MATCH($B538,'Master data'!$A$2:$A$999,0),MATCH(M$1,'Master data'!$B$1:$CL$1,0)),"")</f>
        <v>-10802.469135802468</v>
      </c>
      <c r="N538" s="28">
        <f>IFERROR(INDEX('Master data'!$B$2:$CL$999,MATCH($B538,'Master data'!$A$2:$A$999,0),MATCH(N$1,'Master data'!$B$1:$CL$1,0)),"")</f>
        <v>-5.0000000000000001E-3</v>
      </c>
      <c r="O538" s="7">
        <f>IFERROR(INDEX('Master data'!$B$2:$CL$999,MATCH($B538,'Master data'!$A$2:$A$999,0),MATCH(O$1,'Master data'!$B$1:$CL$1,0)),"")</f>
        <v>0</v>
      </c>
      <c r="P538" s="5">
        <f>IFERROR(INDEX('Master data'!$B$2:$CL$999,MATCH($B538,'Master data'!$A$2:$A$999,0),MATCH(P$1,'Master data'!$B$1:$CL$1,0)),"")</f>
        <v>1984000</v>
      </c>
      <c r="Q538" s="5">
        <f>IFERROR(INDEX('Master data'!$B$2:$CL$999,MATCH($B538,'Master data'!$A$2:$A$999,0),MATCH(Q$1,'Master data'!$B$1:$CL$1,0)),"")</f>
        <v>1984000</v>
      </c>
    </row>
    <row r="539" spans="1:17" x14ac:dyDescent="0.3">
      <c r="A539">
        <f t="shared" si="8"/>
        <v>537</v>
      </c>
      <c r="B539" t="str">
        <f>IF('Master data'!A539="","",'Master data'!A539)</f>
        <v xml:space="preserve"> A. Davies</v>
      </c>
      <c r="C539" t="str">
        <f>IFERROR(INDEX('Master data'!$B$2:$CL$999,MATCH($B539,'Master data'!$A$2:$A$999,0),MATCH(C$1,'Master data'!$B$1:$CL$1,0)),"")</f>
        <v>Wales</v>
      </c>
      <c r="D539" t="str">
        <f>IFERROR(INDEX('Master data'!$B$2:$CL$999,MATCH($B539,'Master data'!$A$2:$A$999,0),MATCH(D$1,'Master data'!$B$1:$CL$1,0)),"")</f>
        <v>Defense</v>
      </c>
      <c r="E539" s="5">
        <f>IFERROR(INDEX('Master data'!$B$2:$CL$999,MATCH($B539,'Master data'!$A$2:$A$999,0),MATCH(E$1,'Master data'!$B$1:$CL$1,0)),"")</f>
        <v>3014000</v>
      </c>
      <c r="F539" s="7">
        <f>IFERROR(INDEX('Master data'!$B$2:$CL$999,MATCH($B539,'Master data'!$A$2:$A$999,0),MATCH(F$1,'Master data'!$B$1:$CL$1,0)),"")</f>
        <v>10696.202531645569</v>
      </c>
      <c r="G539" s="7">
        <f>IFERROR(INDEX('Master data'!$B$2:$CL$999,MATCH($B539,'Master data'!$A$2:$A$999,0),MATCH(G$1,'Master data'!$B$1:$CL$1,0)),"")</f>
        <v>2734.8066298342555</v>
      </c>
      <c r="H539" s="7">
        <f>IFERROR(INDEX('Master data'!$B$2:$CL$999,MATCH($B539,'Master data'!$A$2:$A$999,0),MATCH(H$1,'Master data'!$B$1:$CL$1,0)),"")</f>
        <v>0</v>
      </c>
      <c r="I539" s="7">
        <f>IFERROR(INDEX('Master data'!$B$2:$CL$999,MATCH($B539,'Master data'!$A$2:$A$999,0),MATCH(I$1,'Master data'!$B$1:$CL$1,0)),"")</f>
        <v>-5000</v>
      </c>
      <c r="J539" s="7">
        <f>IFERROR(INDEX('Master data'!$B$2:$CL$999,MATCH($B539,'Master data'!$A$2:$A$999,0),MATCH(J$1,'Master data'!$B$1:$CL$1,0)),"")</f>
        <v>-5000</v>
      </c>
      <c r="K539" s="7">
        <f>IFERROR(INDEX('Master data'!$B$2:$CL$999,MATCH($B539,'Master data'!$A$2:$A$999,0),MATCH(K$1,'Master data'!$B$1:$CL$1,0)),"")</f>
        <v>0</v>
      </c>
      <c r="L539" s="7">
        <f>IFERROR(INDEX('Master data'!$B$2:$CL$999,MATCH($B539,'Master data'!$A$2:$A$999,0),MATCH(L$1,'Master data'!$B$1:$CL$1,0)),"")</f>
        <v>0</v>
      </c>
      <c r="M539" s="5">
        <f>IFERROR(INDEX('Master data'!$B$2:$CL$999,MATCH($B539,'Master data'!$A$2:$A$999,0),MATCH(M$1,'Master data'!$B$1:$CL$1,0)),"")</f>
        <v>10050.271149065937</v>
      </c>
      <c r="N539" s="28">
        <f>IFERROR(INDEX('Master data'!$B$2:$CL$999,MATCH($B539,'Master data'!$A$2:$A$999,0),MATCH(N$1,'Master data'!$B$1:$CL$1,0)),"")</f>
        <v>3.0000000000000001E-3</v>
      </c>
      <c r="O539" s="7">
        <f>IFERROR(INDEX('Master data'!$B$2:$CL$999,MATCH($B539,'Master data'!$A$2:$A$999,0),MATCH(O$1,'Master data'!$B$1:$CL$1,0)),"")</f>
        <v>0</v>
      </c>
      <c r="P539" s="5">
        <f>IFERROR(INDEX('Master data'!$B$2:$CL$999,MATCH($B539,'Master data'!$A$2:$A$999,0),MATCH(P$1,'Master data'!$B$1:$CL$1,0)),"")</f>
        <v>3014000</v>
      </c>
      <c r="Q539" s="5">
        <f>IFERROR(INDEX('Master data'!$B$2:$CL$999,MATCH($B539,'Master data'!$A$2:$A$999,0),MATCH(Q$1,'Master data'!$B$1:$CL$1,0)),"")</f>
        <v>3014000</v>
      </c>
    </row>
    <row r="540" spans="1:17" x14ac:dyDescent="0.3">
      <c r="A540">
        <f t="shared" si="8"/>
        <v>538</v>
      </c>
      <c r="B540" t="str">
        <f>IF('Master data'!A540="","",'Master data'!A540)</f>
        <v>Wayne Hennessey</v>
      </c>
      <c r="C540" t="str">
        <f>IFERROR(INDEX('Master data'!$B$2:$CL$999,MATCH($B540,'Master data'!$A$2:$A$999,0),MATCH(C$1,'Master data'!$B$1:$CL$1,0)),"")</f>
        <v>Wales</v>
      </c>
      <c r="D540" t="str">
        <f>IFERROR(INDEX('Master data'!$B$2:$CL$999,MATCH($B540,'Master data'!$A$2:$A$999,0),MATCH(D$1,'Master data'!$B$1:$CL$1,0)),"")</f>
        <v>Goalkeeper</v>
      </c>
      <c r="E540" s="5">
        <f>IFERROR(INDEX('Master data'!$B$2:$CL$999,MATCH($B540,'Master data'!$A$2:$A$999,0),MATCH(E$1,'Master data'!$B$1:$CL$1,0)),"")</f>
        <v>3495000</v>
      </c>
      <c r="F540" s="7">
        <f>IFERROR(INDEX('Master data'!$B$2:$CL$999,MATCH($B540,'Master data'!$A$2:$A$999,0),MATCH(F$1,'Master data'!$B$1:$CL$1,0)),"")</f>
        <v>27513.017026959133</v>
      </c>
      <c r="G540" s="7">
        <f>IFERROR(INDEX('Master data'!$B$2:$CL$999,MATCH($B540,'Master data'!$A$2:$A$999,0),MATCH(G$1,'Master data'!$B$1:$CL$1,0)),"")</f>
        <v>21049.112894157704</v>
      </c>
      <c r="H540" s="7">
        <f>IFERROR(INDEX('Master data'!$B$2:$CL$999,MATCH($B540,'Master data'!$A$2:$A$999,0),MATCH(H$1,'Master data'!$B$1:$CL$1,0)),"")</f>
        <v>0</v>
      </c>
      <c r="I540" s="7">
        <f>IFERROR(INDEX('Master data'!$B$2:$CL$999,MATCH($B540,'Master data'!$A$2:$A$999,0),MATCH(I$1,'Master data'!$B$1:$CL$1,0)),"")</f>
        <v>-5000</v>
      </c>
      <c r="J540" s="7">
        <f>IFERROR(INDEX('Master data'!$B$2:$CL$999,MATCH($B540,'Master data'!$A$2:$A$999,0),MATCH(J$1,'Master data'!$B$1:$CL$1,0)),"")</f>
        <v>-5000</v>
      </c>
      <c r="K540" s="7">
        <f>IFERROR(INDEX('Master data'!$B$2:$CL$999,MATCH($B540,'Master data'!$A$2:$A$999,0),MATCH(K$1,'Master data'!$B$1:$CL$1,0)),"")</f>
        <v>0</v>
      </c>
      <c r="L540" s="7">
        <f>IFERROR(INDEX('Master data'!$B$2:$CL$999,MATCH($B540,'Master data'!$A$2:$A$999,0),MATCH(L$1,'Master data'!$B$1:$CL$1,0)),"")</f>
        <v>0</v>
      </c>
      <c r="M540" s="5">
        <f>IFERROR(INDEX('Master data'!$B$2:$CL$999,MATCH($B540,'Master data'!$A$2:$A$999,0),MATCH(M$1,'Master data'!$B$1:$CL$1,0)),"")</f>
        <v>39076.623153928464</v>
      </c>
      <c r="N540" s="28">
        <f>IFERROR(INDEX('Master data'!$B$2:$CL$999,MATCH($B540,'Master data'!$A$2:$A$999,0),MATCH(N$1,'Master data'!$B$1:$CL$1,0)),"")</f>
        <v>1.0999999999999999E-2</v>
      </c>
      <c r="O540" s="7">
        <f>IFERROR(INDEX('Master data'!$B$2:$CL$999,MATCH($B540,'Master data'!$A$2:$A$999,0),MATCH(O$1,'Master data'!$B$1:$CL$1,0)),"")</f>
        <v>0</v>
      </c>
      <c r="P540" s="5">
        <f>IFERROR(INDEX('Master data'!$B$2:$CL$999,MATCH($B540,'Master data'!$A$2:$A$999,0),MATCH(P$1,'Master data'!$B$1:$CL$1,0)),"")</f>
        <v>3495000</v>
      </c>
      <c r="Q540" s="5">
        <f>IFERROR(INDEX('Master data'!$B$2:$CL$999,MATCH($B540,'Master data'!$A$2:$A$999,0),MATCH(Q$1,'Master data'!$B$1:$CL$1,0)),"")</f>
        <v>3495000</v>
      </c>
    </row>
    <row r="541" spans="1:17" x14ac:dyDescent="0.3">
      <c r="A541">
        <f t="shared" si="8"/>
        <v>539</v>
      </c>
      <c r="B541" t="str">
        <f>IF('Master data'!A541="","",'Master data'!A541)</f>
        <v>Tom Lockyer</v>
      </c>
      <c r="C541" t="str">
        <f>IFERROR(INDEX('Master data'!$B$2:$CL$999,MATCH($B541,'Master data'!$A$2:$A$999,0),MATCH(C$1,'Master data'!$B$1:$CL$1,0)),"")</f>
        <v>Wales</v>
      </c>
      <c r="D541" t="str">
        <f>IFERROR(INDEX('Master data'!$B$2:$CL$999,MATCH($B541,'Master data'!$A$2:$A$999,0),MATCH(D$1,'Master data'!$B$1:$CL$1,0)),"")</f>
        <v>Defense</v>
      </c>
      <c r="E541" s="5">
        <f>IFERROR(INDEX('Master data'!$B$2:$CL$999,MATCH($B541,'Master data'!$A$2:$A$999,0),MATCH(E$1,'Master data'!$B$1:$CL$1,0)),"")</f>
        <v>1995000</v>
      </c>
      <c r="F541" s="7">
        <f>IFERROR(INDEX('Master data'!$B$2:$CL$999,MATCH($B541,'Master data'!$A$2:$A$999,0),MATCH(F$1,'Master data'!$B$1:$CL$1,0)),"")</f>
        <v>10696.202531645569</v>
      </c>
      <c r="G541" s="7">
        <f>IFERROR(INDEX('Master data'!$B$2:$CL$999,MATCH($B541,'Master data'!$A$2:$A$999,0),MATCH(G$1,'Master data'!$B$1:$CL$1,0)),"")</f>
        <v>2734.8066298342555</v>
      </c>
      <c r="H541" s="7">
        <f>IFERROR(INDEX('Master data'!$B$2:$CL$999,MATCH($B541,'Master data'!$A$2:$A$999,0),MATCH(H$1,'Master data'!$B$1:$CL$1,0)),"")</f>
        <v>0</v>
      </c>
      <c r="I541" s="7">
        <f>IFERROR(INDEX('Master data'!$B$2:$CL$999,MATCH($B541,'Master data'!$A$2:$A$999,0),MATCH(I$1,'Master data'!$B$1:$CL$1,0)),"")</f>
        <v>-5000</v>
      </c>
      <c r="J541" s="7">
        <f>IFERROR(INDEX('Master data'!$B$2:$CL$999,MATCH($B541,'Master data'!$A$2:$A$999,0),MATCH(J$1,'Master data'!$B$1:$CL$1,0)),"")</f>
        <v>-5000</v>
      </c>
      <c r="K541" s="7">
        <f>IFERROR(INDEX('Master data'!$B$2:$CL$999,MATCH($B541,'Master data'!$A$2:$A$999,0),MATCH(K$1,'Master data'!$B$1:$CL$1,0)),"")</f>
        <v>0</v>
      </c>
      <c r="L541" s="7">
        <f>IFERROR(INDEX('Master data'!$B$2:$CL$999,MATCH($B541,'Master data'!$A$2:$A$999,0),MATCH(L$1,'Master data'!$B$1:$CL$1,0)),"")</f>
        <v>0</v>
      </c>
      <c r="M541" s="5">
        <f>IFERROR(INDEX('Master data'!$B$2:$CL$999,MATCH($B541,'Master data'!$A$2:$A$999,0),MATCH(M$1,'Master data'!$B$1:$CL$1,0)),"")</f>
        <v>10050.271149065937</v>
      </c>
      <c r="N541" s="28">
        <f>IFERROR(INDEX('Master data'!$B$2:$CL$999,MATCH($B541,'Master data'!$A$2:$A$999,0),MATCH(N$1,'Master data'!$B$1:$CL$1,0)),"")</f>
        <v>5.0000000000000001E-3</v>
      </c>
      <c r="O541" s="7">
        <f>IFERROR(INDEX('Master data'!$B$2:$CL$999,MATCH($B541,'Master data'!$A$2:$A$999,0),MATCH(O$1,'Master data'!$B$1:$CL$1,0)),"")</f>
        <v>0</v>
      </c>
      <c r="P541" s="5">
        <f>IFERROR(INDEX('Master data'!$B$2:$CL$999,MATCH($B541,'Master data'!$A$2:$A$999,0),MATCH(P$1,'Master data'!$B$1:$CL$1,0)),"")</f>
        <v>1995000</v>
      </c>
      <c r="Q541" s="5">
        <f>IFERROR(INDEX('Master data'!$B$2:$CL$999,MATCH($B541,'Master data'!$A$2:$A$999,0),MATCH(Q$1,'Master data'!$B$1:$CL$1,0)),"")</f>
        <v>1995000</v>
      </c>
    </row>
    <row r="542" spans="1:17" x14ac:dyDescent="0.3">
      <c r="A542">
        <f t="shared" si="8"/>
        <v>540</v>
      </c>
      <c r="B542" t="str">
        <f>IF('Master data'!A542="","",'Master data'!A542)</f>
        <v>Chris Gunter</v>
      </c>
      <c r="C542" t="str">
        <f>IFERROR(INDEX('Master data'!$B$2:$CL$999,MATCH($B542,'Master data'!$A$2:$A$999,0),MATCH(C$1,'Master data'!$B$1:$CL$1,0)),"")</f>
        <v>Wales</v>
      </c>
      <c r="D542" t="str">
        <f>IFERROR(INDEX('Master data'!$B$2:$CL$999,MATCH($B542,'Master data'!$A$2:$A$999,0),MATCH(D$1,'Master data'!$B$1:$CL$1,0)),"")</f>
        <v>Defense</v>
      </c>
      <c r="E542" s="5">
        <f>IFERROR(INDEX('Master data'!$B$2:$CL$999,MATCH($B542,'Master data'!$A$2:$A$999,0),MATCH(E$1,'Master data'!$B$1:$CL$1,0)),"")</f>
        <v>2495000</v>
      </c>
      <c r="F542" s="7">
        <f>IFERROR(INDEX('Master data'!$B$2:$CL$999,MATCH($B542,'Master data'!$A$2:$A$999,0),MATCH(F$1,'Master data'!$B$1:$CL$1,0)),"")</f>
        <v>10696.202531645569</v>
      </c>
      <c r="G542" s="7">
        <f>IFERROR(INDEX('Master data'!$B$2:$CL$999,MATCH($B542,'Master data'!$A$2:$A$999,0),MATCH(G$1,'Master data'!$B$1:$CL$1,0)),"")</f>
        <v>2734.8066298342555</v>
      </c>
      <c r="H542" s="7">
        <f>IFERROR(INDEX('Master data'!$B$2:$CL$999,MATCH($B542,'Master data'!$A$2:$A$999,0),MATCH(H$1,'Master data'!$B$1:$CL$1,0)),"")</f>
        <v>0</v>
      </c>
      <c r="I542" s="7">
        <f>IFERROR(INDEX('Master data'!$B$2:$CL$999,MATCH($B542,'Master data'!$A$2:$A$999,0),MATCH(I$1,'Master data'!$B$1:$CL$1,0)),"")</f>
        <v>-5000</v>
      </c>
      <c r="J542" s="7">
        <f>IFERROR(INDEX('Master data'!$B$2:$CL$999,MATCH($B542,'Master data'!$A$2:$A$999,0),MATCH(J$1,'Master data'!$B$1:$CL$1,0)),"")</f>
        <v>-5000</v>
      </c>
      <c r="K542" s="7">
        <f>IFERROR(INDEX('Master data'!$B$2:$CL$999,MATCH($B542,'Master data'!$A$2:$A$999,0),MATCH(K$1,'Master data'!$B$1:$CL$1,0)),"")</f>
        <v>0</v>
      </c>
      <c r="L542" s="7">
        <f>IFERROR(INDEX('Master data'!$B$2:$CL$999,MATCH($B542,'Master data'!$A$2:$A$999,0),MATCH(L$1,'Master data'!$B$1:$CL$1,0)),"")</f>
        <v>0</v>
      </c>
      <c r="M542" s="5">
        <f>IFERROR(INDEX('Master data'!$B$2:$CL$999,MATCH($B542,'Master data'!$A$2:$A$999,0),MATCH(M$1,'Master data'!$B$1:$CL$1,0)),"")</f>
        <v>10050.271149065937</v>
      </c>
      <c r="N542" s="28">
        <f>IFERROR(INDEX('Master data'!$B$2:$CL$999,MATCH($B542,'Master data'!$A$2:$A$999,0),MATCH(N$1,'Master data'!$B$1:$CL$1,0)),"")</f>
        <v>4.0000000000000001E-3</v>
      </c>
      <c r="O542" s="7">
        <f>IFERROR(INDEX('Master data'!$B$2:$CL$999,MATCH($B542,'Master data'!$A$2:$A$999,0),MATCH(O$1,'Master data'!$B$1:$CL$1,0)),"")</f>
        <v>0</v>
      </c>
      <c r="P542" s="5">
        <f>IFERROR(INDEX('Master data'!$B$2:$CL$999,MATCH($B542,'Master data'!$A$2:$A$999,0),MATCH(P$1,'Master data'!$B$1:$CL$1,0)),"")</f>
        <v>2495000</v>
      </c>
      <c r="Q542" s="5">
        <f>IFERROR(INDEX('Master data'!$B$2:$CL$999,MATCH($B542,'Master data'!$A$2:$A$999,0),MATCH(Q$1,'Master data'!$B$1:$CL$1,0)),"")</f>
        <v>2495000</v>
      </c>
    </row>
    <row r="543" spans="1:17" x14ac:dyDescent="0.3">
      <c r="A543">
        <f t="shared" si="8"/>
        <v>541</v>
      </c>
      <c r="B543" t="str">
        <f>IF('Master data'!A543="","",'Master data'!A543)</f>
        <v>Rubin Colwill</v>
      </c>
      <c r="C543" t="str">
        <f>IFERROR(INDEX('Master data'!$B$2:$CL$999,MATCH($B543,'Master data'!$A$2:$A$999,0),MATCH(C$1,'Master data'!$B$1:$CL$1,0)),"")</f>
        <v>Wales</v>
      </c>
      <c r="D543" t="str">
        <f>IFERROR(INDEX('Master data'!$B$2:$CL$999,MATCH($B543,'Master data'!$A$2:$A$999,0),MATCH(D$1,'Master data'!$B$1:$CL$1,0)),"")</f>
        <v>Midfield</v>
      </c>
      <c r="E543" s="5">
        <f>IFERROR(INDEX('Master data'!$B$2:$CL$999,MATCH($B543,'Master data'!$A$2:$A$999,0),MATCH(E$1,'Master data'!$B$1:$CL$1,0)),"")</f>
        <v>1995000</v>
      </c>
      <c r="F543" s="7">
        <f>IFERROR(INDEX('Master data'!$B$2:$CL$999,MATCH($B543,'Master data'!$A$2:$A$999,0),MATCH(F$1,'Master data'!$B$1:$CL$1,0)),"")</f>
        <v>-5000</v>
      </c>
      <c r="G543" s="7">
        <f>IFERROR(INDEX('Master data'!$B$2:$CL$999,MATCH($B543,'Master data'!$A$2:$A$999,0),MATCH(G$1,'Master data'!$B$1:$CL$1,0)),"")</f>
        <v>-5000</v>
      </c>
      <c r="H543" s="7">
        <f>IFERROR(INDEX('Master data'!$B$2:$CL$999,MATCH($B543,'Master data'!$A$2:$A$999,0),MATCH(H$1,'Master data'!$B$1:$CL$1,0)),"")</f>
        <v>0</v>
      </c>
      <c r="I543" s="7">
        <f>IFERROR(INDEX('Master data'!$B$2:$CL$999,MATCH($B543,'Master data'!$A$2:$A$999,0),MATCH(I$1,'Master data'!$B$1:$CL$1,0)),"")</f>
        <v>-5000</v>
      </c>
      <c r="J543" s="7">
        <f>IFERROR(INDEX('Master data'!$B$2:$CL$999,MATCH($B543,'Master data'!$A$2:$A$999,0),MATCH(J$1,'Master data'!$B$1:$CL$1,0)),"")</f>
        <v>-5000</v>
      </c>
      <c r="K543" s="7">
        <f>IFERROR(INDEX('Master data'!$B$2:$CL$999,MATCH($B543,'Master data'!$A$2:$A$999,0),MATCH(K$1,'Master data'!$B$1:$CL$1,0)),"")</f>
        <v>0</v>
      </c>
      <c r="L543" s="7">
        <f>IFERROR(INDEX('Master data'!$B$2:$CL$999,MATCH($B543,'Master data'!$A$2:$A$999,0),MATCH(L$1,'Master data'!$B$1:$CL$1,0)),"")</f>
        <v>0</v>
      </c>
      <c r="M543" s="5">
        <f>IFERROR(INDEX('Master data'!$B$2:$CL$999,MATCH($B543,'Master data'!$A$2:$A$999,0),MATCH(M$1,'Master data'!$B$1:$CL$1,0)),"")</f>
        <v>-10802.469135802468</v>
      </c>
      <c r="N543" s="28">
        <f>IFERROR(INDEX('Master data'!$B$2:$CL$999,MATCH($B543,'Master data'!$A$2:$A$999,0),MATCH(N$1,'Master data'!$B$1:$CL$1,0)),"")</f>
        <v>-5.0000000000000001E-3</v>
      </c>
      <c r="O543" s="7">
        <f>IFERROR(INDEX('Master data'!$B$2:$CL$999,MATCH($B543,'Master data'!$A$2:$A$999,0),MATCH(O$1,'Master data'!$B$1:$CL$1,0)),"")</f>
        <v>0</v>
      </c>
      <c r="P543" s="5">
        <f>IFERROR(INDEX('Master data'!$B$2:$CL$999,MATCH($B543,'Master data'!$A$2:$A$999,0),MATCH(P$1,'Master data'!$B$1:$CL$1,0)),"")</f>
        <v>1995000</v>
      </c>
      <c r="Q543" s="5">
        <f>IFERROR(INDEX('Master data'!$B$2:$CL$999,MATCH($B543,'Master data'!$A$2:$A$999,0),MATCH(Q$1,'Master data'!$B$1:$CL$1,0)),"")</f>
        <v>1995000</v>
      </c>
    </row>
    <row r="544" spans="1:17" x14ac:dyDescent="0.3">
      <c r="A544">
        <f t="shared" si="8"/>
        <v>542</v>
      </c>
      <c r="B544" t="str">
        <f>IF('Master data'!A544="","",'Master data'!A544)</f>
        <v>Dylan Levitt</v>
      </c>
      <c r="C544" t="str">
        <f>IFERROR(INDEX('Master data'!$B$2:$CL$999,MATCH($B544,'Master data'!$A$2:$A$999,0),MATCH(C$1,'Master data'!$B$1:$CL$1,0)),"")</f>
        <v>Wales</v>
      </c>
      <c r="D544" t="str">
        <f>IFERROR(INDEX('Master data'!$B$2:$CL$999,MATCH($B544,'Master data'!$A$2:$A$999,0),MATCH(D$1,'Master data'!$B$1:$CL$1,0)),"")</f>
        <v>Midfield</v>
      </c>
      <c r="E544" s="5">
        <f>IFERROR(INDEX('Master data'!$B$2:$CL$999,MATCH($B544,'Master data'!$A$2:$A$999,0),MATCH(E$1,'Master data'!$B$1:$CL$1,0)),"")</f>
        <v>2495000</v>
      </c>
      <c r="F544" s="7">
        <f>IFERROR(INDEX('Master data'!$B$2:$CL$999,MATCH($B544,'Master data'!$A$2:$A$999,0),MATCH(F$1,'Master data'!$B$1:$CL$1,0)),"")</f>
        <v>-5000</v>
      </c>
      <c r="G544" s="7">
        <f>IFERROR(INDEX('Master data'!$B$2:$CL$999,MATCH($B544,'Master data'!$A$2:$A$999,0),MATCH(G$1,'Master data'!$B$1:$CL$1,0)),"")</f>
        <v>-5000</v>
      </c>
      <c r="H544" s="7">
        <f>IFERROR(INDEX('Master data'!$B$2:$CL$999,MATCH($B544,'Master data'!$A$2:$A$999,0),MATCH(H$1,'Master data'!$B$1:$CL$1,0)),"")</f>
        <v>0</v>
      </c>
      <c r="I544" s="7">
        <f>IFERROR(INDEX('Master data'!$B$2:$CL$999,MATCH($B544,'Master data'!$A$2:$A$999,0),MATCH(I$1,'Master data'!$B$1:$CL$1,0)),"")</f>
        <v>-5000</v>
      </c>
      <c r="J544" s="7">
        <f>IFERROR(INDEX('Master data'!$B$2:$CL$999,MATCH($B544,'Master data'!$A$2:$A$999,0),MATCH(J$1,'Master data'!$B$1:$CL$1,0)),"")</f>
        <v>-5000</v>
      </c>
      <c r="K544" s="7">
        <f>IFERROR(INDEX('Master data'!$B$2:$CL$999,MATCH($B544,'Master data'!$A$2:$A$999,0),MATCH(K$1,'Master data'!$B$1:$CL$1,0)),"")</f>
        <v>0</v>
      </c>
      <c r="L544" s="7">
        <f>IFERROR(INDEX('Master data'!$B$2:$CL$999,MATCH($B544,'Master data'!$A$2:$A$999,0),MATCH(L$1,'Master data'!$B$1:$CL$1,0)),"")</f>
        <v>0</v>
      </c>
      <c r="M544" s="5">
        <f>IFERROR(INDEX('Master data'!$B$2:$CL$999,MATCH($B544,'Master data'!$A$2:$A$999,0),MATCH(M$1,'Master data'!$B$1:$CL$1,0)),"")</f>
        <v>-10802.469135802468</v>
      </c>
      <c r="N544" s="28">
        <f>IFERROR(INDEX('Master data'!$B$2:$CL$999,MATCH($B544,'Master data'!$A$2:$A$999,0),MATCH(N$1,'Master data'!$B$1:$CL$1,0)),"")</f>
        <v>-4.0000000000000001E-3</v>
      </c>
      <c r="O544" s="7">
        <f>IFERROR(INDEX('Master data'!$B$2:$CL$999,MATCH($B544,'Master data'!$A$2:$A$999,0),MATCH(O$1,'Master data'!$B$1:$CL$1,0)),"")</f>
        <v>0</v>
      </c>
      <c r="P544" s="5">
        <f>IFERROR(INDEX('Master data'!$B$2:$CL$999,MATCH($B544,'Master data'!$A$2:$A$999,0),MATCH(P$1,'Master data'!$B$1:$CL$1,0)),"")</f>
        <v>2495000</v>
      </c>
      <c r="Q544" s="5">
        <f>IFERROR(INDEX('Master data'!$B$2:$CL$999,MATCH($B544,'Master data'!$A$2:$A$999,0),MATCH(Q$1,'Master data'!$B$1:$CL$1,0)),"")</f>
        <v>2495000</v>
      </c>
    </row>
    <row r="545" spans="1:17" x14ac:dyDescent="0.3">
      <c r="A545">
        <f t="shared" si="8"/>
        <v>543</v>
      </c>
      <c r="B545" t="str">
        <f>IF('Master data'!A545="","",'Master data'!A545)</f>
        <v>Matthew Smith</v>
      </c>
      <c r="C545" t="str">
        <f>IFERROR(INDEX('Master data'!$B$2:$CL$999,MATCH($B545,'Master data'!$A$2:$A$999,0),MATCH(C$1,'Master data'!$B$1:$CL$1,0)),"")</f>
        <v>Wales</v>
      </c>
      <c r="D545" t="str">
        <f>IFERROR(INDEX('Master data'!$B$2:$CL$999,MATCH($B545,'Master data'!$A$2:$A$999,0),MATCH(D$1,'Master data'!$B$1:$CL$1,0)),"")</f>
        <v>Midfield</v>
      </c>
      <c r="E545" s="5">
        <f>IFERROR(INDEX('Master data'!$B$2:$CL$999,MATCH($B545,'Master data'!$A$2:$A$999,0),MATCH(E$1,'Master data'!$B$1:$CL$1,0)),"")</f>
        <v>1995000</v>
      </c>
      <c r="F545" s="7">
        <f>IFERROR(INDEX('Master data'!$B$2:$CL$999,MATCH($B545,'Master data'!$A$2:$A$999,0),MATCH(F$1,'Master data'!$B$1:$CL$1,0)),"")</f>
        <v>-5000</v>
      </c>
      <c r="G545" s="7">
        <f>IFERROR(INDEX('Master data'!$B$2:$CL$999,MATCH($B545,'Master data'!$A$2:$A$999,0),MATCH(G$1,'Master data'!$B$1:$CL$1,0)),"")</f>
        <v>-5000</v>
      </c>
      <c r="H545" s="7">
        <f>IFERROR(INDEX('Master data'!$B$2:$CL$999,MATCH($B545,'Master data'!$A$2:$A$999,0),MATCH(H$1,'Master data'!$B$1:$CL$1,0)),"")</f>
        <v>0</v>
      </c>
      <c r="I545" s="7">
        <f>IFERROR(INDEX('Master data'!$B$2:$CL$999,MATCH($B545,'Master data'!$A$2:$A$999,0),MATCH(I$1,'Master data'!$B$1:$CL$1,0)),"")</f>
        <v>-5000</v>
      </c>
      <c r="J545" s="7">
        <f>IFERROR(INDEX('Master data'!$B$2:$CL$999,MATCH($B545,'Master data'!$A$2:$A$999,0),MATCH(J$1,'Master data'!$B$1:$CL$1,0)),"")</f>
        <v>-5000</v>
      </c>
      <c r="K545" s="7">
        <f>IFERROR(INDEX('Master data'!$B$2:$CL$999,MATCH($B545,'Master data'!$A$2:$A$999,0),MATCH(K$1,'Master data'!$B$1:$CL$1,0)),"")</f>
        <v>0</v>
      </c>
      <c r="L545" s="7">
        <f>IFERROR(INDEX('Master data'!$B$2:$CL$999,MATCH($B545,'Master data'!$A$2:$A$999,0),MATCH(L$1,'Master data'!$B$1:$CL$1,0)),"")</f>
        <v>0</v>
      </c>
      <c r="M545" s="5">
        <f>IFERROR(INDEX('Master data'!$B$2:$CL$999,MATCH($B545,'Master data'!$A$2:$A$999,0),MATCH(M$1,'Master data'!$B$1:$CL$1,0)),"")</f>
        <v>-10802.469135802468</v>
      </c>
      <c r="N545" s="28">
        <f>IFERROR(INDEX('Master data'!$B$2:$CL$999,MATCH($B545,'Master data'!$A$2:$A$999,0),MATCH(N$1,'Master data'!$B$1:$CL$1,0)),"")</f>
        <v>-5.0000000000000001E-3</v>
      </c>
      <c r="O545" s="7">
        <f>IFERROR(INDEX('Master data'!$B$2:$CL$999,MATCH($B545,'Master data'!$A$2:$A$999,0),MATCH(O$1,'Master data'!$B$1:$CL$1,0)),"")</f>
        <v>0</v>
      </c>
      <c r="P545" s="5">
        <f>IFERROR(INDEX('Master data'!$B$2:$CL$999,MATCH($B545,'Master data'!$A$2:$A$999,0),MATCH(P$1,'Master data'!$B$1:$CL$1,0)),"")</f>
        <v>1995000</v>
      </c>
      <c r="Q545" s="5">
        <f>IFERROR(INDEX('Master data'!$B$2:$CL$999,MATCH($B545,'Master data'!$A$2:$A$999,0),MATCH(Q$1,'Master data'!$B$1:$CL$1,0)),"")</f>
        <v>1995000</v>
      </c>
    </row>
    <row r="546" spans="1:17" x14ac:dyDescent="0.3">
      <c r="A546">
        <f t="shared" si="8"/>
        <v>544</v>
      </c>
      <c r="B546" t="str">
        <f>IF('Master data'!A546="","",'Master data'!A546)</f>
        <v>Karl-Johan Johnsson</v>
      </c>
      <c r="C546" t="str">
        <f>IFERROR(INDEX('Master data'!$B$2:$CL$999,MATCH($B546,'Master data'!$A$2:$A$999,0),MATCH(C$1,'Master data'!$B$1:$CL$1,0)),"")</f>
        <v>Sweden</v>
      </c>
      <c r="D546" t="str">
        <f>IFERROR(INDEX('Master data'!$B$2:$CL$999,MATCH($B546,'Master data'!$A$2:$A$999,0),MATCH(D$1,'Master data'!$B$1:$CL$1,0)),"")</f>
        <v>Goalkeeper</v>
      </c>
      <c r="E546" s="5">
        <f>IFERROR(INDEX('Master data'!$B$2:$CL$999,MATCH($B546,'Master data'!$A$2:$A$999,0),MATCH(E$1,'Master data'!$B$1:$CL$1,0)),"")</f>
        <v>3495000</v>
      </c>
      <c r="F546" s="7">
        <f>IFERROR(INDEX('Master data'!$B$2:$CL$999,MATCH($B546,'Master data'!$A$2:$A$999,0),MATCH(F$1,'Master data'!$B$1:$CL$1,0)),"")</f>
        <v>35873.022154158498</v>
      </c>
      <c r="G546" s="7">
        <f>IFERROR(INDEX('Master data'!$B$2:$CL$999,MATCH($B546,'Master data'!$A$2:$A$999,0),MATCH(G$1,'Master data'!$B$1:$CL$1,0)),"")</f>
        <v>27818.873358625966</v>
      </c>
      <c r="H546" s="7">
        <f>IFERROR(INDEX('Master data'!$B$2:$CL$999,MATCH($B546,'Master data'!$A$2:$A$999,0),MATCH(H$1,'Master data'!$B$1:$CL$1,0)),"")</f>
        <v>0</v>
      </c>
      <c r="I546" s="7">
        <f>IFERROR(INDEX('Master data'!$B$2:$CL$999,MATCH($B546,'Master data'!$A$2:$A$999,0),MATCH(I$1,'Master data'!$B$1:$CL$1,0)),"")</f>
        <v>8376.5341091931987</v>
      </c>
      <c r="J546" s="7">
        <f>IFERROR(INDEX('Master data'!$B$2:$CL$999,MATCH($B546,'Master data'!$A$2:$A$999,0),MATCH(J$1,'Master data'!$B$1:$CL$1,0)),"")</f>
        <v>-5000</v>
      </c>
      <c r="K546" s="7">
        <f>IFERROR(INDEX('Master data'!$B$2:$CL$999,MATCH($B546,'Master data'!$A$2:$A$999,0),MATCH(K$1,'Master data'!$B$1:$CL$1,0)),"")</f>
        <v>0</v>
      </c>
      <c r="L546" s="7">
        <f>IFERROR(INDEX('Master data'!$B$2:$CL$999,MATCH($B546,'Master data'!$A$2:$A$999,0),MATCH(L$1,'Master data'!$B$1:$CL$1,0)),"")</f>
        <v>0</v>
      </c>
      <c r="M546" s="5">
        <f>IFERROR(INDEX('Master data'!$B$2:$CL$999,MATCH($B546,'Master data'!$A$2:$A$999,0),MATCH(M$1,'Master data'!$B$1:$CL$1,0)),"")</f>
        <v>55913.219437941691</v>
      </c>
      <c r="N546" s="28">
        <f>IFERROR(INDEX('Master data'!$B$2:$CL$999,MATCH($B546,'Master data'!$A$2:$A$999,0),MATCH(N$1,'Master data'!$B$1:$CL$1,0)),"")</f>
        <v>1.6E-2</v>
      </c>
      <c r="O546" s="7">
        <f>IFERROR(INDEX('Master data'!$B$2:$CL$999,MATCH($B546,'Master data'!$A$2:$A$999,0),MATCH(O$1,'Master data'!$B$1:$CL$1,0)),"")</f>
        <v>0</v>
      </c>
      <c r="P546" s="5">
        <f>IFERROR(INDEX('Master data'!$B$2:$CL$999,MATCH($B546,'Master data'!$A$2:$A$999,0),MATCH(P$1,'Master data'!$B$1:$CL$1,0)),"")</f>
        <v>3495000</v>
      </c>
      <c r="Q546" s="5">
        <f>IFERROR(INDEX('Master data'!$B$2:$CL$999,MATCH($B546,'Master data'!$A$2:$A$999,0),MATCH(Q$1,'Master data'!$B$1:$CL$1,0)),"")</f>
        <v>3495000</v>
      </c>
    </row>
    <row r="547" spans="1:17" x14ac:dyDescent="0.3">
      <c r="A547">
        <f t="shared" si="8"/>
        <v>545</v>
      </c>
      <c r="B547" t="str">
        <f>IF('Master data'!A547="","",'Master data'!A547)</f>
        <v>Kristoffer Nordfeldt</v>
      </c>
      <c r="C547" t="str">
        <f>IFERROR(INDEX('Master data'!$B$2:$CL$999,MATCH($B547,'Master data'!$A$2:$A$999,0),MATCH(C$1,'Master data'!$B$1:$CL$1,0)),"")</f>
        <v>Sweden</v>
      </c>
      <c r="D547" t="str">
        <f>IFERROR(INDEX('Master data'!$B$2:$CL$999,MATCH($B547,'Master data'!$A$2:$A$999,0),MATCH(D$1,'Master data'!$B$1:$CL$1,0)),"")</f>
        <v>Goalkeeper</v>
      </c>
      <c r="E547" s="5">
        <f>IFERROR(INDEX('Master data'!$B$2:$CL$999,MATCH($B547,'Master data'!$A$2:$A$999,0),MATCH(E$1,'Master data'!$B$1:$CL$1,0)),"")</f>
        <v>4495000</v>
      </c>
      <c r="F547" s="7">
        <f>IFERROR(INDEX('Master data'!$B$2:$CL$999,MATCH($B547,'Master data'!$A$2:$A$999,0),MATCH(F$1,'Master data'!$B$1:$CL$1,0)),"")</f>
        <v>35873.022154158498</v>
      </c>
      <c r="G547" s="7">
        <f>IFERROR(INDEX('Master data'!$B$2:$CL$999,MATCH($B547,'Master data'!$A$2:$A$999,0),MATCH(G$1,'Master data'!$B$1:$CL$1,0)),"")</f>
        <v>27818.873358625966</v>
      </c>
      <c r="H547" s="7">
        <f>IFERROR(INDEX('Master data'!$B$2:$CL$999,MATCH($B547,'Master data'!$A$2:$A$999,0),MATCH(H$1,'Master data'!$B$1:$CL$1,0)),"")</f>
        <v>0</v>
      </c>
      <c r="I547" s="7">
        <f>IFERROR(INDEX('Master data'!$B$2:$CL$999,MATCH($B547,'Master data'!$A$2:$A$999,0),MATCH(I$1,'Master data'!$B$1:$CL$1,0)),"")</f>
        <v>4912.4818216115018</v>
      </c>
      <c r="J547" s="7">
        <f>IFERROR(INDEX('Master data'!$B$2:$CL$999,MATCH($B547,'Master data'!$A$2:$A$999,0),MATCH(J$1,'Master data'!$B$1:$CL$1,0)),"")</f>
        <v>-5000</v>
      </c>
      <c r="K547" s="7">
        <f>IFERROR(INDEX('Master data'!$B$2:$CL$999,MATCH($B547,'Master data'!$A$2:$A$999,0),MATCH(K$1,'Master data'!$B$1:$CL$1,0)),"")</f>
        <v>0</v>
      </c>
      <c r="L547" s="7">
        <f>IFERROR(INDEX('Master data'!$B$2:$CL$999,MATCH($B547,'Master data'!$A$2:$A$999,0),MATCH(L$1,'Master data'!$B$1:$CL$1,0)),"")</f>
        <v>0</v>
      </c>
      <c r="M547" s="5">
        <f>IFERROR(INDEX('Master data'!$B$2:$CL$999,MATCH($B547,'Master data'!$A$2:$A$999,0),MATCH(M$1,'Master data'!$B$1:$CL$1,0)),"")</f>
        <v>54886.833574954522</v>
      </c>
      <c r="N547" s="28">
        <f>IFERROR(INDEX('Master data'!$B$2:$CL$999,MATCH($B547,'Master data'!$A$2:$A$999,0),MATCH(N$1,'Master data'!$B$1:$CL$1,0)),"")</f>
        <v>1.2E-2</v>
      </c>
      <c r="O547" s="7">
        <f>IFERROR(INDEX('Master data'!$B$2:$CL$999,MATCH($B547,'Master data'!$A$2:$A$999,0),MATCH(O$1,'Master data'!$B$1:$CL$1,0)),"")</f>
        <v>0</v>
      </c>
      <c r="P547" s="5">
        <f>IFERROR(INDEX('Master data'!$B$2:$CL$999,MATCH($B547,'Master data'!$A$2:$A$999,0),MATCH(P$1,'Master data'!$B$1:$CL$1,0)),"")</f>
        <v>4495000</v>
      </c>
      <c r="Q547" s="5">
        <f>IFERROR(INDEX('Master data'!$B$2:$CL$999,MATCH($B547,'Master data'!$A$2:$A$999,0),MATCH(Q$1,'Master data'!$B$1:$CL$1,0)),"")</f>
        <v>4495000</v>
      </c>
    </row>
    <row r="548" spans="1:17" x14ac:dyDescent="0.3">
      <c r="A548">
        <f t="shared" si="8"/>
        <v>546</v>
      </c>
      <c r="B548" t="str">
        <f>IF('Master data'!A548="","",'Master data'!A548)</f>
        <v>Gustav Svensson</v>
      </c>
      <c r="C548" t="str">
        <f>IFERROR(INDEX('Master data'!$B$2:$CL$999,MATCH($B548,'Master data'!$A$2:$A$999,0),MATCH(C$1,'Master data'!$B$1:$CL$1,0)),"")</f>
        <v>Sweden</v>
      </c>
      <c r="D548" t="str">
        <f>IFERROR(INDEX('Master data'!$B$2:$CL$999,MATCH($B548,'Master data'!$A$2:$A$999,0),MATCH(D$1,'Master data'!$B$1:$CL$1,0)),"")</f>
        <v>Midfield</v>
      </c>
      <c r="E548" s="5">
        <f>IFERROR(INDEX('Master data'!$B$2:$CL$999,MATCH($B548,'Master data'!$A$2:$A$999,0),MATCH(E$1,'Master data'!$B$1:$CL$1,0)),"")</f>
        <v>1995000</v>
      </c>
      <c r="F548" s="7">
        <f>IFERROR(INDEX('Master data'!$B$2:$CL$999,MATCH($B548,'Master data'!$A$2:$A$999,0),MATCH(F$1,'Master data'!$B$1:$CL$1,0)),"")</f>
        <v>-5000</v>
      </c>
      <c r="G548" s="7">
        <f>IFERROR(INDEX('Master data'!$B$2:$CL$999,MATCH($B548,'Master data'!$A$2:$A$999,0),MATCH(G$1,'Master data'!$B$1:$CL$1,0)),"")</f>
        <v>-5000</v>
      </c>
      <c r="H548" s="7">
        <f>IFERROR(INDEX('Master data'!$B$2:$CL$999,MATCH($B548,'Master data'!$A$2:$A$999,0),MATCH(H$1,'Master data'!$B$1:$CL$1,0)),"")</f>
        <v>0</v>
      </c>
      <c r="I548" s="7">
        <f>IFERROR(INDEX('Master data'!$B$2:$CL$999,MATCH($B548,'Master data'!$A$2:$A$999,0),MATCH(I$1,'Master data'!$B$1:$CL$1,0)),"")</f>
        <v>-5000</v>
      </c>
      <c r="J548" s="7">
        <f>IFERROR(INDEX('Master data'!$B$2:$CL$999,MATCH($B548,'Master data'!$A$2:$A$999,0),MATCH(J$1,'Master data'!$B$1:$CL$1,0)),"")</f>
        <v>-5000</v>
      </c>
      <c r="K548" s="7">
        <f>IFERROR(INDEX('Master data'!$B$2:$CL$999,MATCH($B548,'Master data'!$A$2:$A$999,0),MATCH(K$1,'Master data'!$B$1:$CL$1,0)),"")</f>
        <v>0</v>
      </c>
      <c r="L548" s="7">
        <f>IFERROR(INDEX('Master data'!$B$2:$CL$999,MATCH($B548,'Master data'!$A$2:$A$999,0),MATCH(L$1,'Master data'!$B$1:$CL$1,0)),"")</f>
        <v>0</v>
      </c>
      <c r="M548" s="5">
        <f>IFERROR(INDEX('Master data'!$B$2:$CL$999,MATCH($B548,'Master data'!$A$2:$A$999,0),MATCH(M$1,'Master data'!$B$1:$CL$1,0)),"")</f>
        <v>-10802.469135802468</v>
      </c>
      <c r="N548" s="28">
        <f>IFERROR(INDEX('Master data'!$B$2:$CL$999,MATCH($B548,'Master data'!$A$2:$A$999,0),MATCH(N$1,'Master data'!$B$1:$CL$1,0)),"")</f>
        <v>-5.0000000000000001E-3</v>
      </c>
      <c r="O548" s="7">
        <f>IFERROR(INDEX('Master data'!$B$2:$CL$999,MATCH($B548,'Master data'!$A$2:$A$999,0),MATCH(O$1,'Master data'!$B$1:$CL$1,0)),"")</f>
        <v>0</v>
      </c>
      <c r="P548" s="5">
        <f>IFERROR(INDEX('Master data'!$B$2:$CL$999,MATCH($B548,'Master data'!$A$2:$A$999,0),MATCH(P$1,'Master data'!$B$1:$CL$1,0)),"")</f>
        <v>1995000</v>
      </c>
      <c r="Q548" s="5">
        <f>IFERROR(INDEX('Master data'!$B$2:$CL$999,MATCH($B548,'Master data'!$A$2:$A$999,0),MATCH(Q$1,'Master data'!$B$1:$CL$1,0)),"")</f>
        <v>1995000</v>
      </c>
    </row>
    <row r="549" spans="1:17" x14ac:dyDescent="0.3">
      <c r="A549">
        <f t="shared" si="8"/>
        <v>547</v>
      </c>
      <c r="B549" t="str">
        <f>IF('Master data'!A549="","",'Master data'!A549)</f>
        <v>Albin Ekdal</v>
      </c>
      <c r="C549" t="str">
        <f>IFERROR(INDEX('Master data'!$B$2:$CL$999,MATCH($B549,'Master data'!$A$2:$A$999,0),MATCH(C$1,'Master data'!$B$1:$CL$1,0)),"")</f>
        <v>Sweden</v>
      </c>
      <c r="D549" t="str">
        <f>IFERROR(INDEX('Master data'!$B$2:$CL$999,MATCH($B549,'Master data'!$A$2:$A$999,0),MATCH(D$1,'Master data'!$B$1:$CL$1,0)),"")</f>
        <v>Midfield</v>
      </c>
      <c r="E549" s="5">
        <f>IFERROR(INDEX('Master data'!$B$2:$CL$999,MATCH($B549,'Master data'!$A$2:$A$999,0),MATCH(E$1,'Master data'!$B$1:$CL$1,0)),"")</f>
        <v>3012000</v>
      </c>
      <c r="F549" s="7">
        <f>IFERROR(INDEX('Master data'!$B$2:$CL$999,MATCH($B549,'Master data'!$A$2:$A$999,0),MATCH(F$1,'Master data'!$B$1:$CL$1,0)),"")</f>
        <v>34804.98461079994</v>
      </c>
      <c r="G549" s="7">
        <f>IFERROR(INDEX('Master data'!$B$2:$CL$999,MATCH($B549,'Master data'!$A$2:$A$999,0),MATCH(G$1,'Master data'!$B$1:$CL$1,0)),"")</f>
        <v>23692.464145728736</v>
      </c>
      <c r="H549" s="7">
        <f>IFERROR(INDEX('Master data'!$B$2:$CL$999,MATCH($B549,'Master data'!$A$2:$A$999,0),MATCH(H$1,'Master data'!$B$1:$CL$1,0)),"")</f>
        <v>0</v>
      </c>
      <c r="I549" s="7">
        <f>IFERROR(INDEX('Master data'!$B$2:$CL$999,MATCH($B549,'Master data'!$A$2:$A$999,0),MATCH(I$1,'Master data'!$B$1:$CL$1,0)),"")</f>
        <v>8379.1304971568188</v>
      </c>
      <c r="J549" s="7">
        <f>IFERROR(INDEX('Master data'!$B$2:$CL$999,MATCH($B549,'Master data'!$A$2:$A$999,0),MATCH(J$1,'Master data'!$B$1:$CL$1,0)),"")</f>
        <v>-5000</v>
      </c>
      <c r="K549" s="7">
        <f>IFERROR(INDEX('Master data'!$B$2:$CL$999,MATCH($B549,'Master data'!$A$2:$A$999,0),MATCH(K$1,'Master data'!$B$1:$CL$1,0)),"")</f>
        <v>0</v>
      </c>
      <c r="L549" s="7">
        <f>IFERROR(INDEX('Master data'!$B$2:$CL$999,MATCH($B549,'Master data'!$A$2:$A$999,0),MATCH(L$1,'Master data'!$B$1:$CL$1,0)),"")</f>
        <v>0</v>
      </c>
      <c r="M549" s="5">
        <f>IFERROR(INDEX('Master data'!$B$2:$CL$999,MATCH($B549,'Master data'!$A$2:$A$999,0),MATCH(M$1,'Master data'!$B$1:$CL$1,0)),"")</f>
        <v>52095.011719455681</v>
      </c>
      <c r="N549" s="28">
        <f>IFERROR(INDEX('Master data'!$B$2:$CL$999,MATCH($B549,'Master data'!$A$2:$A$999,0),MATCH(N$1,'Master data'!$B$1:$CL$1,0)),"")</f>
        <v>1.7000000000000001E-2</v>
      </c>
      <c r="O549" s="7">
        <f>IFERROR(INDEX('Master data'!$B$2:$CL$999,MATCH($B549,'Master data'!$A$2:$A$999,0),MATCH(O$1,'Master data'!$B$1:$CL$1,0)),"")</f>
        <v>0</v>
      </c>
      <c r="P549" s="5">
        <f>IFERROR(INDEX('Master data'!$B$2:$CL$999,MATCH($B549,'Master data'!$A$2:$A$999,0),MATCH(P$1,'Master data'!$B$1:$CL$1,0)),"")</f>
        <v>3012000</v>
      </c>
      <c r="Q549" s="5">
        <f>IFERROR(INDEX('Master data'!$B$2:$CL$999,MATCH($B549,'Master data'!$A$2:$A$999,0),MATCH(Q$1,'Master data'!$B$1:$CL$1,0)),"")</f>
        <v>3012000</v>
      </c>
    </row>
    <row r="550" spans="1:17" x14ac:dyDescent="0.3">
      <c r="A550">
        <f t="shared" si="8"/>
        <v>548</v>
      </c>
      <c r="B550" t="str">
        <f>IF('Master data'!A550="","",'Master data'!A550)</f>
        <v>Lukasz Skorupski</v>
      </c>
      <c r="C550" t="str">
        <f>IFERROR(INDEX('Master data'!$B$2:$CL$999,MATCH($B550,'Master data'!$A$2:$A$999,0),MATCH(C$1,'Master data'!$B$1:$CL$1,0)),"")</f>
        <v>Poland</v>
      </c>
      <c r="D550" t="str">
        <f>IFERROR(INDEX('Master data'!$B$2:$CL$999,MATCH($B550,'Master data'!$A$2:$A$999,0),MATCH(D$1,'Master data'!$B$1:$CL$1,0)),"")</f>
        <v>Goalkeeper</v>
      </c>
      <c r="E550" s="5">
        <f>IFERROR(INDEX('Master data'!$B$2:$CL$999,MATCH($B550,'Master data'!$A$2:$A$999,0),MATCH(E$1,'Master data'!$B$1:$CL$1,0)),"")</f>
        <v>2995000</v>
      </c>
      <c r="F550" s="7">
        <f>IFERROR(INDEX('Master data'!$B$2:$CL$999,MATCH($B550,'Master data'!$A$2:$A$999,0),MATCH(F$1,'Master data'!$B$1:$CL$1,0)),"")</f>
        <v>21316.473578062691</v>
      </c>
      <c r="G550" s="7">
        <f>IFERROR(INDEX('Master data'!$B$2:$CL$999,MATCH($B550,'Master data'!$A$2:$A$999,0),MATCH(G$1,'Master data'!$B$1:$CL$1,0)),"")</f>
        <v>26112.798728737725</v>
      </c>
      <c r="H550" s="7">
        <f>IFERROR(INDEX('Master data'!$B$2:$CL$999,MATCH($B550,'Master data'!$A$2:$A$999,0),MATCH(H$1,'Master data'!$B$1:$CL$1,0)),"")</f>
        <v>0</v>
      </c>
      <c r="I550" s="7">
        <f>IFERROR(INDEX('Master data'!$B$2:$CL$999,MATCH($B550,'Master data'!$A$2:$A$999,0),MATCH(I$1,'Master data'!$B$1:$CL$1,0)),"")</f>
        <v>-5000</v>
      </c>
      <c r="J550" s="7">
        <f>IFERROR(INDEX('Master data'!$B$2:$CL$999,MATCH($B550,'Master data'!$A$2:$A$999,0),MATCH(J$1,'Master data'!$B$1:$CL$1,0)),"")</f>
        <v>-5000</v>
      </c>
      <c r="K550" s="7">
        <f>IFERROR(INDEX('Master data'!$B$2:$CL$999,MATCH($B550,'Master data'!$A$2:$A$999,0),MATCH(K$1,'Master data'!$B$1:$CL$1,0)),"")</f>
        <v>0</v>
      </c>
      <c r="L550" s="7">
        <f>IFERROR(INDEX('Master data'!$B$2:$CL$999,MATCH($B550,'Master data'!$A$2:$A$999,0),MATCH(L$1,'Master data'!$B$1:$CL$1,0)),"")</f>
        <v>0</v>
      </c>
      <c r="M550" s="5">
        <f>IFERROR(INDEX('Master data'!$B$2:$CL$999,MATCH($B550,'Master data'!$A$2:$A$999,0),MATCH(M$1,'Master data'!$B$1:$CL$1,0)),"")</f>
        <v>36255.870261418699</v>
      </c>
      <c r="N550" s="28">
        <f>IFERROR(INDEX('Master data'!$B$2:$CL$999,MATCH($B550,'Master data'!$A$2:$A$999,0),MATCH(N$1,'Master data'!$B$1:$CL$1,0)),"")</f>
        <v>1.2E-2</v>
      </c>
      <c r="O550" s="7">
        <f>IFERROR(INDEX('Master data'!$B$2:$CL$999,MATCH($B550,'Master data'!$A$2:$A$999,0),MATCH(O$1,'Master data'!$B$1:$CL$1,0)),"")</f>
        <v>0</v>
      </c>
      <c r="P550" s="5">
        <f>IFERROR(INDEX('Master data'!$B$2:$CL$999,MATCH($B550,'Master data'!$A$2:$A$999,0),MATCH(P$1,'Master data'!$B$1:$CL$1,0)),"")</f>
        <v>2995000</v>
      </c>
      <c r="Q550" s="5">
        <f>IFERROR(INDEX('Master data'!$B$2:$CL$999,MATCH($B550,'Master data'!$A$2:$A$999,0),MATCH(Q$1,'Master data'!$B$1:$CL$1,0)),"")</f>
        <v>2995000</v>
      </c>
    </row>
    <row r="551" spans="1:17" x14ac:dyDescent="0.3">
      <c r="A551">
        <f t="shared" si="8"/>
        <v>549</v>
      </c>
      <c r="B551" t="str">
        <f>IF('Master data'!A551="","",'Master data'!A551)</f>
        <v>Risto Jankov</v>
      </c>
      <c r="C551" t="str">
        <f>IFERROR(INDEX('Master data'!$B$2:$CL$999,MATCH($B551,'Master data'!$A$2:$A$999,0),MATCH(C$1,'Master data'!$B$1:$CL$1,0)),"")</f>
        <v>North Macedonia</v>
      </c>
      <c r="D551" t="str">
        <f>IFERROR(INDEX('Master data'!$B$2:$CL$999,MATCH($B551,'Master data'!$A$2:$A$999,0),MATCH(D$1,'Master data'!$B$1:$CL$1,0)),"")</f>
        <v>Goalkeeper</v>
      </c>
      <c r="E551" s="5">
        <f>IFERROR(INDEX('Master data'!$B$2:$CL$999,MATCH($B551,'Master data'!$A$2:$A$999,0),MATCH(E$1,'Master data'!$B$1:$CL$1,0)),"")</f>
        <v>2495000</v>
      </c>
      <c r="F551" s="7">
        <f>IFERROR(INDEX('Master data'!$B$2:$CL$999,MATCH($B551,'Master data'!$A$2:$A$999,0),MATCH(F$1,'Master data'!$B$1:$CL$1,0)),"")</f>
        <v>24513.203547957455</v>
      </c>
      <c r="G551" s="7">
        <f>IFERROR(INDEX('Master data'!$B$2:$CL$999,MATCH($B551,'Master data'!$A$2:$A$999,0),MATCH(G$1,'Master data'!$B$1:$CL$1,0)),"")</f>
        <v>24062.101788316566</v>
      </c>
      <c r="H551" s="7">
        <f>IFERROR(INDEX('Master data'!$B$2:$CL$999,MATCH($B551,'Master data'!$A$2:$A$999,0),MATCH(H$1,'Master data'!$B$1:$CL$1,0)),"")</f>
        <v>0</v>
      </c>
      <c r="I551" s="7">
        <f>IFERROR(INDEX('Master data'!$B$2:$CL$999,MATCH($B551,'Master data'!$A$2:$A$999,0),MATCH(I$1,'Master data'!$B$1:$CL$1,0)),"")</f>
        <v>-5000</v>
      </c>
      <c r="J551" s="7">
        <f>IFERROR(INDEX('Master data'!$B$2:$CL$999,MATCH($B551,'Master data'!$A$2:$A$999,0),MATCH(J$1,'Master data'!$B$1:$CL$1,0)),"")</f>
        <v>-5000</v>
      </c>
      <c r="K551" s="7">
        <f>IFERROR(INDEX('Master data'!$B$2:$CL$999,MATCH($B551,'Master data'!$A$2:$A$999,0),MATCH(K$1,'Master data'!$B$1:$CL$1,0)),"")</f>
        <v>0</v>
      </c>
      <c r="L551" s="7">
        <f>IFERROR(INDEX('Master data'!$B$2:$CL$999,MATCH($B551,'Master data'!$A$2:$A$999,0),MATCH(L$1,'Master data'!$B$1:$CL$1,0)),"")</f>
        <v>0</v>
      </c>
      <c r="M551" s="5">
        <f>IFERROR(INDEX('Master data'!$B$2:$CL$999,MATCH($B551,'Master data'!$A$2:$A$999,0),MATCH(M$1,'Master data'!$B$1:$CL$1,0)),"")</f>
        <v>38085.468937699363</v>
      </c>
      <c r="N551" s="28">
        <f>IFERROR(INDEX('Master data'!$B$2:$CL$999,MATCH($B551,'Master data'!$A$2:$A$999,0),MATCH(N$1,'Master data'!$B$1:$CL$1,0)),"")</f>
        <v>1.4999999999999999E-2</v>
      </c>
      <c r="O551" s="7">
        <f>IFERROR(INDEX('Master data'!$B$2:$CL$999,MATCH($B551,'Master data'!$A$2:$A$999,0),MATCH(O$1,'Master data'!$B$1:$CL$1,0)),"")</f>
        <v>0</v>
      </c>
      <c r="P551" s="5">
        <f>IFERROR(INDEX('Master data'!$B$2:$CL$999,MATCH($B551,'Master data'!$A$2:$A$999,0),MATCH(P$1,'Master data'!$B$1:$CL$1,0)),"")</f>
        <v>2495000</v>
      </c>
      <c r="Q551" s="5">
        <f>IFERROR(INDEX('Master data'!$B$2:$CL$999,MATCH($B551,'Master data'!$A$2:$A$999,0),MATCH(Q$1,'Master data'!$B$1:$CL$1,0)),"")</f>
        <v>2495000</v>
      </c>
    </row>
    <row r="552" spans="1:17" x14ac:dyDescent="0.3">
      <c r="A552">
        <f t="shared" si="8"/>
        <v>550</v>
      </c>
      <c r="B552" t="str">
        <f>IF('Master data'!A552="","",'Master data'!A552)</f>
        <v>Stole Dimitrievski</v>
      </c>
      <c r="C552" t="str">
        <f>IFERROR(INDEX('Master data'!$B$2:$CL$999,MATCH($B552,'Master data'!$A$2:$A$999,0),MATCH(C$1,'Master data'!$B$1:$CL$1,0)),"")</f>
        <v>North Macedonia</v>
      </c>
      <c r="D552" t="str">
        <f>IFERROR(INDEX('Master data'!$B$2:$CL$999,MATCH($B552,'Master data'!$A$2:$A$999,0),MATCH(D$1,'Master data'!$B$1:$CL$1,0)),"")</f>
        <v>Goalkeeper</v>
      </c>
      <c r="E552" s="5">
        <f>IFERROR(INDEX('Master data'!$B$2:$CL$999,MATCH($B552,'Master data'!$A$2:$A$999,0),MATCH(E$1,'Master data'!$B$1:$CL$1,0)),"")</f>
        <v>2993000</v>
      </c>
      <c r="F552" s="7">
        <f>IFERROR(INDEX('Master data'!$B$2:$CL$999,MATCH($B552,'Master data'!$A$2:$A$999,0),MATCH(F$1,'Master data'!$B$1:$CL$1,0)),"")</f>
        <v>26716.923556929352</v>
      </c>
      <c r="G552" s="7">
        <f>IFERROR(INDEX('Master data'!$B$2:$CL$999,MATCH($B552,'Master data'!$A$2:$A$999,0),MATCH(G$1,'Master data'!$B$1:$CL$1,0)),"")</f>
        <v>10536.962733396242</v>
      </c>
      <c r="H552" s="7">
        <f>IFERROR(INDEX('Master data'!$B$2:$CL$999,MATCH($B552,'Master data'!$A$2:$A$999,0),MATCH(H$1,'Master data'!$B$1:$CL$1,0)),"")</f>
        <v>0</v>
      </c>
      <c r="I552" s="7">
        <f>IFERROR(INDEX('Master data'!$B$2:$CL$999,MATCH($B552,'Master data'!$A$2:$A$999,0),MATCH(I$1,'Master data'!$B$1:$CL$1,0)),"")</f>
        <v>-5000</v>
      </c>
      <c r="J552" s="7">
        <f>IFERROR(INDEX('Master data'!$B$2:$CL$999,MATCH($B552,'Master data'!$A$2:$A$999,0),MATCH(J$1,'Master data'!$B$1:$CL$1,0)),"")</f>
        <v>-5000</v>
      </c>
      <c r="K552" s="7">
        <f>IFERROR(INDEX('Master data'!$B$2:$CL$999,MATCH($B552,'Master data'!$A$2:$A$999,0),MATCH(K$1,'Master data'!$B$1:$CL$1,0)),"")</f>
        <v>0</v>
      </c>
      <c r="L552" s="7">
        <f>IFERROR(INDEX('Master data'!$B$2:$CL$999,MATCH($B552,'Master data'!$A$2:$A$999,0),MATCH(L$1,'Master data'!$B$1:$CL$1,0)),"")</f>
        <v>0</v>
      </c>
      <c r="M552" s="5">
        <f>IFERROR(INDEX('Master data'!$B$2:$CL$999,MATCH($B552,'Master data'!$A$2:$A$999,0),MATCH(M$1,'Master data'!$B$1:$CL$1,0)),"")</f>
        <v>31272.429576724375</v>
      </c>
      <c r="N552" s="28">
        <f>IFERROR(INDEX('Master data'!$B$2:$CL$999,MATCH($B552,'Master data'!$A$2:$A$999,0),MATCH(N$1,'Master data'!$B$1:$CL$1,0)),"")</f>
        <v>0.01</v>
      </c>
      <c r="O552" s="7">
        <f>IFERROR(INDEX('Master data'!$B$2:$CL$999,MATCH($B552,'Master data'!$A$2:$A$999,0),MATCH(O$1,'Master data'!$B$1:$CL$1,0)),"")</f>
        <v>0</v>
      </c>
      <c r="P552" s="5">
        <f>IFERROR(INDEX('Master data'!$B$2:$CL$999,MATCH($B552,'Master data'!$A$2:$A$999,0),MATCH(P$1,'Master data'!$B$1:$CL$1,0)),"")</f>
        <v>2993000</v>
      </c>
      <c r="Q552" s="5">
        <f>IFERROR(INDEX('Master data'!$B$2:$CL$999,MATCH($B552,'Master data'!$A$2:$A$999,0),MATCH(Q$1,'Master data'!$B$1:$CL$1,0)),"")</f>
        <v>2993000</v>
      </c>
    </row>
    <row r="553" spans="1:17" x14ac:dyDescent="0.3">
      <c r="A553">
        <f t="shared" si="8"/>
        <v>551</v>
      </c>
      <c r="B553" t="str">
        <f>IF('Master data'!A553="","",'Master data'!A553)</f>
        <v>Damjan Shishkovski</v>
      </c>
      <c r="C553" t="str">
        <f>IFERROR(INDEX('Master data'!$B$2:$CL$999,MATCH($B553,'Master data'!$A$2:$A$999,0),MATCH(C$1,'Master data'!$B$1:$CL$1,0)),"")</f>
        <v>North Macedonia</v>
      </c>
      <c r="D553" t="str">
        <f>IFERROR(INDEX('Master data'!$B$2:$CL$999,MATCH($B553,'Master data'!$A$2:$A$999,0),MATCH(D$1,'Master data'!$B$1:$CL$1,0)),"")</f>
        <v>Goalkeeper</v>
      </c>
      <c r="E553" s="5">
        <f>IFERROR(INDEX('Master data'!$B$2:$CL$999,MATCH($B553,'Master data'!$A$2:$A$999,0),MATCH(E$1,'Master data'!$B$1:$CL$1,0)),"")</f>
        <v>2495000</v>
      </c>
      <c r="F553" s="7">
        <f>IFERROR(INDEX('Master data'!$B$2:$CL$999,MATCH($B553,'Master data'!$A$2:$A$999,0),MATCH(F$1,'Master data'!$B$1:$CL$1,0)),"")</f>
        <v>24513.203547957455</v>
      </c>
      <c r="G553" s="7">
        <f>IFERROR(INDEX('Master data'!$B$2:$CL$999,MATCH($B553,'Master data'!$A$2:$A$999,0),MATCH(G$1,'Master data'!$B$1:$CL$1,0)),"")</f>
        <v>24062.101788316566</v>
      </c>
      <c r="H553" s="7">
        <f>IFERROR(INDEX('Master data'!$B$2:$CL$999,MATCH($B553,'Master data'!$A$2:$A$999,0),MATCH(H$1,'Master data'!$B$1:$CL$1,0)),"")</f>
        <v>0</v>
      </c>
      <c r="I553" s="7">
        <f>IFERROR(INDEX('Master data'!$B$2:$CL$999,MATCH($B553,'Master data'!$A$2:$A$999,0),MATCH(I$1,'Master data'!$B$1:$CL$1,0)),"")</f>
        <v>-5000</v>
      </c>
      <c r="J553" s="7">
        <f>IFERROR(INDEX('Master data'!$B$2:$CL$999,MATCH($B553,'Master data'!$A$2:$A$999,0),MATCH(J$1,'Master data'!$B$1:$CL$1,0)),"")</f>
        <v>-5000</v>
      </c>
      <c r="K553" s="7">
        <f>IFERROR(INDEX('Master data'!$B$2:$CL$999,MATCH($B553,'Master data'!$A$2:$A$999,0),MATCH(K$1,'Master data'!$B$1:$CL$1,0)),"")</f>
        <v>0</v>
      </c>
      <c r="L553" s="7">
        <f>IFERROR(INDEX('Master data'!$B$2:$CL$999,MATCH($B553,'Master data'!$A$2:$A$999,0),MATCH(L$1,'Master data'!$B$1:$CL$1,0)),"")</f>
        <v>0</v>
      </c>
      <c r="M553" s="5">
        <f>IFERROR(INDEX('Master data'!$B$2:$CL$999,MATCH($B553,'Master data'!$A$2:$A$999,0),MATCH(M$1,'Master data'!$B$1:$CL$1,0)),"")</f>
        <v>38085.468937699363</v>
      </c>
      <c r="N553" s="28">
        <f>IFERROR(INDEX('Master data'!$B$2:$CL$999,MATCH($B553,'Master data'!$A$2:$A$999,0),MATCH(N$1,'Master data'!$B$1:$CL$1,0)),"")</f>
        <v>1.4999999999999999E-2</v>
      </c>
      <c r="O553" s="7">
        <f>IFERROR(INDEX('Master data'!$B$2:$CL$999,MATCH($B553,'Master data'!$A$2:$A$999,0),MATCH(O$1,'Master data'!$B$1:$CL$1,0)),"")</f>
        <v>0</v>
      </c>
      <c r="P553" s="5">
        <f>IFERROR(INDEX('Master data'!$B$2:$CL$999,MATCH($B553,'Master data'!$A$2:$A$999,0),MATCH(P$1,'Master data'!$B$1:$CL$1,0)),"")</f>
        <v>2495000</v>
      </c>
      <c r="Q553" s="5">
        <f>IFERROR(INDEX('Master data'!$B$2:$CL$999,MATCH($B553,'Master data'!$A$2:$A$999,0),MATCH(Q$1,'Master data'!$B$1:$CL$1,0)),"")</f>
        <v>2495000</v>
      </c>
    </row>
    <row r="554" spans="1:17" x14ac:dyDescent="0.3">
      <c r="A554">
        <f t="shared" si="8"/>
        <v>552</v>
      </c>
      <c r="B554" t="str">
        <f>IF('Master data'!A554="","",'Master data'!A554)</f>
        <v>Kire Ristevski</v>
      </c>
      <c r="C554" t="str">
        <f>IFERROR(INDEX('Master data'!$B$2:$CL$999,MATCH($B554,'Master data'!$A$2:$A$999,0),MATCH(C$1,'Master data'!$B$1:$CL$1,0)),"")</f>
        <v>North Macedonia</v>
      </c>
      <c r="D554" t="str">
        <f>IFERROR(INDEX('Master data'!$B$2:$CL$999,MATCH($B554,'Master data'!$A$2:$A$999,0),MATCH(D$1,'Master data'!$B$1:$CL$1,0)),"")</f>
        <v>Defense</v>
      </c>
      <c r="E554" s="5">
        <f>IFERROR(INDEX('Master data'!$B$2:$CL$999,MATCH($B554,'Master data'!$A$2:$A$999,0),MATCH(E$1,'Master data'!$B$1:$CL$1,0)),"")</f>
        <v>1995000</v>
      </c>
      <c r="F554" s="7">
        <f>IFERROR(INDEX('Master data'!$B$2:$CL$999,MATCH($B554,'Master data'!$A$2:$A$999,0),MATCH(F$1,'Master data'!$B$1:$CL$1,0)),"")</f>
        <v>4453.0140044651907</v>
      </c>
      <c r="G554" s="7">
        <f>IFERROR(INDEX('Master data'!$B$2:$CL$999,MATCH($B554,'Master data'!$A$2:$A$999,0),MATCH(G$1,'Master data'!$B$1:$CL$1,0)),"")</f>
        <v>-741.44649509699047</v>
      </c>
      <c r="H554" s="7">
        <f>IFERROR(INDEX('Master data'!$B$2:$CL$999,MATCH($B554,'Master data'!$A$2:$A$999,0),MATCH(H$1,'Master data'!$B$1:$CL$1,0)),"")</f>
        <v>0</v>
      </c>
      <c r="I554" s="7">
        <f>IFERROR(INDEX('Master data'!$B$2:$CL$999,MATCH($B554,'Master data'!$A$2:$A$999,0),MATCH(I$1,'Master data'!$B$1:$CL$1,0)),"")</f>
        <v>-5000</v>
      </c>
      <c r="J554" s="7">
        <f>IFERROR(INDEX('Master data'!$B$2:$CL$999,MATCH($B554,'Master data'!$A$2:$A$999,0),MATCH(J$1,'Master data'!$B$1:$CL$1,0)),"")</f>
        <v>-5000</v>
      </c>
      <c r="K554" s="7">
        <f>IFERROR(INDEX('Master data'!$B$2:$CL$999,MATCH($B554,'Master data'!$A$2:$A$999,0),MATCH(K$1,'Master data'!$B$1:$CL$1,0)),"")</f>
        <v>0</v>
      </c>
      <c r="L554" s="7">
        <f>IFERROR(INDEX('Master data'!$B$2:$CL$999,MATCH($B554,'Master data'!$A$2:$A$999,0),MATCH(L$1,'Master data'!$B$1:$CL$1,0)),"")</f>
        <v>0</v>
      </c>
      <c r="M554" s="5">
        <f>IFERROR(INDEX('Master data'!$B$2:$CL$999,MATCH($B554,'Master data'!$A$2:$A$999,0),MATCH(M$1,'Master data'!$B$1:$CL$1,0)),"")</f>
        <v>1489.5805385980614</v>
      </c>
      <c r="N554" s="28">
        <f>IFERROR(INDEX('Master data'!$B$2:$CL$999,MATCH($B554,'Master data'!$A$2:$A$999,0),MATCH(N$1,'Master data'!$B$1:$CL$1,0)),"")</f>
        <v>1E-3</v>
      </c>
      <c r="O554" s="7">
        <f>IFERROR(INDEX('Master data'!$B$2:$CL$999,MATCH($B554,'Master data'!$A$2:$A$999,0),MATCH(O$1,'Master data'!$B$1:$CL$1,0)),"")</f>
        <v>0</v>
      </c>
      <c r="P554" s="5">
        <f>IFERROR(INDEX('Master data'!$B$2:$CL$999,MATCH($B554,'Master data'!$A$2:$A$999,0),MATCH(P$1,'Master data'!$B$1:$CL$1,0)),"")</f>
        <v>1995000</v>
      </c>
      <c r="Q554" s="5">
        <f>IFERROR(INDEX('Master data'!$B$2:$CL$999,MATCH($B554,'Master data'!$A$2:$A$999,0),MATCH(Q$1,'Master data'!$B$1:$CL$1,0)),"")</f>
        <v>1995000</v>
      </c>
    </row>
    <row r="555" spans="1:17" x14ac:dyDescent="0.3">
      <c r="A555">
        <f t="shared" si="8"/>
        <v>553</v>
      </c>
      <c r="B555" t="str">
        <f>IF('Master data'!A555="","",'Master data'!A555)</f>
        <v>Gjoko Zajkov</v>
      </c>
      <c r="C555" t="str">
        <f>IFERROR(INDEX('Master data'!$B$2:$CL$999,MATCH($B555,'Master data'!$A$2:$A$999,0),MATCH(C$1,'Master data'!$B$1:$CL$1,0)),"")</f>
        <v>North Macedonia</v>
      </c>
      <c r="D555" t="str">
        <f>IFERROR(INDEX('Master data'!$B$2:$CL$999,MATCH($B555,'Master data'!$A$2:$A$999,0),MATCH(D$1,'Master data'!$B$1:$CL$1,0)),"")</f>
        <v>Defense</v>
      </c>
      <c r="E555" s="5">
        <f>IFERROR(INDEX('Master data'!$B$2:$CL$999,MATCH($B555,'Master data'!$A$2:$A$999,0),MATCH(E$1,'Master data'!$B$1:$CL$1,0)),"")</f>
        <v>1995000</v>
      </c>
      <c r="F555" s="7">
        <f>IFERROR(INDEX('Master data'!$B$2:$CL$999,MATCH($B555,'Master data'!$A$2:$A$999,0),MATCH(F$1,'Master data'!$B$1:$CL$1,0)),"")</f>
        <v>4453.0140044651907</v>
      </c>
      <c r="G555" s="7">
        <f>IFERROR(INDEX('Master data'!$B$2:$CL$999,MATCH($B555,'Master data'!$A$2:$A$999,0),MATCH(G$1,'Master data'!$B$1:$CL$1,0)),"")</f>
        <v>-741.44649509699047</v>
      </c>
      <c r="H555" s="7">
        <f>IFERROR(INDEX('Master data'!$B$2:$CL$999,MATCH($B555,'Master data'!$A$2:$A$999,0),MATCH(H$1,'Master data'!$B$1:$CL$1,0)),"")</f>
        <v>0</v>
      </c>
      <c r="I555" s="7">
        <f>IFERROR(INDEX('Master data'!$B$2:$CL$999,MATCH($B555,'Master data'!$A$2:$A$999,0),MATCH(I$1,'Master data'!$B$1:$CL$1,0)),"")</f>
        <v>-5000</v>
      </c>
      <c r="J555" s="7">
        <f>IFERROR(INDEX('Master data'!$B$2:$CL$999,MATCH($B555,'Master data'!$A$2:$A$999,0),MATCH(J$1,'Master data'!$B$1:$CL$1,0)),"")</f>
        <v>-5000</v>
      </c>
      <c r="K555" s="7">
        <f>IFERROR(INDEX('Master data'!$B$2:$CL$999,MATCH($B555,'Master data'!$A$2:$A$999,0),MATCH(K$1,'Master data'!$B$1:$CL$1,0)),"")</f>
        <v>0</v>
      </c>
      <c r="L555" s="7">
        <f>IFERROR(INDEX('Master data'!$B$2:$CL$999,MATCH($B555,'Master data'!$A$2:$A$999,0),MATCH(L$1,'Master data'!$B$1:$CL$1,0)),"")</f>
        <v>0</v>
      </c>
      <c r="M555" s="5">
        <f>IFERROR(INDEX('Master data'!$B$2:$CL$999,MATCH($B555,'Master data'!$A$2:$A$999,0),MATCH(M$1,'Master data'!$B$1:$CL$1,0)),"")</f>
        <v>1489.5805385980614</v>
      </c>
      <c r="N555" s="28">
        <f>IFERROR(INDEX('Master data'!$B$2:$CL$999,MATCH($B555,'Master data'!$A$2:$A$999,0),MATCH(N$1,'Master data'!$B$1:$CL$1,0)),"")</f>
        <v>1E-3</v>
      </c>
      <c r="O555" s="7">
        <f>IFERROR(INDEX('Master data'!$B$2:$CL$999,MATCH($B555,'Master data'!$A$2:$A$999,0),MATCH(O$1,'Master data'!$B$1:$CL$1,0)),"")</f>
        <v>0</v>
      </c>
      <c r="P555" s="5">
        <f>IFERROR(INDEX('Master data'!$B$2:$CL$999,MATCH($B555,'Master data'!$A$2:$A$999,0),MATCH(P$1,'Master data'!$B$1:$CL$1,0)),"")</f>
        <v>1995000</v>
      </c>
      <c r="Q555" s="5">
        <f>IFERROR(INDEX('Master data'!$B$2:$CL$999,MATCH($B555,'Master data'!$A$2:$A$999,0),MATCH(Q$1,'Master data'!$B$1:$CL$1,0)),"")</f>
        <v>1995000</v>
      </c>
    </row>
    <row r="556" spans="1:17" x14ac:dyDescent="0.3">
      <c r="A556">
        <f t="shared" si="8"/>
        <v>554</v>
      </c>
      <c r="B556" t="str">
        <f>IF('Master data'!A556="","",'Master data'!A556)</f>
        <v>Visar Musliu</v>
      </c>
      <c r="C556" t="str">
        <f>IFERROR(INDEX('Master data'!$B$2:$CL$999,MATCH($B556,'Master data'!$A$2:$A$999,0),MATCH(C$1,'Master data'!$B$1:$CL$1,0)),"")</f>
        <v>North Macedonia</v>
      </c>
      <c r="D556" t="str">
        <f>IFERROR(INDEX('Master data'!$B$2:$CL$999,MATCH($B556,'Master data'!$A$2:$A$999,0),MATCH(D$1,'Master data'!$B$1:$CL$1,0)),"")</f>
        <v>Defense</v>
      </c>
      <c r="E556" s="5">
        <f>IFERROR(INDEX('Master data'!$B$2:$CL$999,MATCH($B556,'Master data'!$A$2:$A$999,0),MATCH(E$1,'Master data'!$B$1:$CL$1,0)),"")</f>
        <v>2486000</v>
      </c>
      <c r="F556" s="7">
        <f>IFERROR(INDEX('Master data'!$B$2:$CL$999,MATCH($B556,'Master data'!$A$2:$A$999,0),MATCH(F$1,'Master data'!$B$1:$CL$1,0)),"")</f>
        <v>2685.5598456051866</v>
      </c>
      <c r="G556" s="7">
        <f>IFERROR(INDEX('Master data'!$B$2:$CL$999,MATCH($B556,'Master data'!$A$2:$A$999,0),MATCH(G$1,'Master data'!$B$1:$CL$1,0)),"")</f>
        <v>-18706.095255152773</v>
      </c>
      <c r="H556" s="7">
        <f>IFERROR(INDEX('Master data'!$B$2:$CL$999,MATCH($B556,'Master data'!$A$2:$A$999,0),MATCH(H$1,'Master data'!$B$1:$CL$1,0)),"")</f>
        <v>0</v>
      </c>
      <c r="I556" s="7">
        <f>IFERROR(INDEX('Master data'!$B$2:$CL$999,MATCH($B556,'Master data'!$A$2:$A$999,0),MATCH(I$1,'Master data'!$B$1:$CL$1,0)),"")</f>
        <v>-5000</v>
      </c>
      <c r="J556" s="7">
        <f>IFERROR(INDEX('Master data'!$B$2:$CL$999,MATCH($B556,'Master data'!$A$2:$A$999,0),MATCH(J$1,'Master data'!$B$1:$CL$1,0)),"")</f>
        <v>-5000</v>
      </c>
      <c r="K556" s="7">
        <f>IFERROR(INDEX('Master data'!$B$2:$CL$999,MATCH($B556,'Master data'!$A$2:$A$999,0),MATCH(K$1,'Master data'!$B$1:$CL$1,0)),"")</f>
        <v>0</v>
      </c>
      <c r="L556" s="7">
        <f>IFERROR(INDEX('Master data'!$B$2:$CL$999,MATCH($B556,'Master data'!$A$2:$A$999,0),MATCH(L$1,'Master data'!$B$1:$CL$1,0)),"")</f>
        <v>0</v>
      </c>
      <c r="M556" s="5">
        <f>IFERROR(INDEX('Master data'!$B$2:$CL$999,MATCH($B556,'Master data'!$A$2:$A$999,0),MATCH(M$1,'Master data'!$B$1:$CL$1,0)),"")</f>
        <v>-12254.306126965797</v>
      </c>
      <c r="N556" s="28">
        <f>IFERROR(INDEX('Master data'!$B$2:$CL$999,MATCH($B556,'Master data'!$A$2:$A$999,0),MATCH(N$1,'Master data'!$B$1:$CL$1,0)),"")</f>
        <v>-5.0000000000000001E-3</v>
      </c>
      <c r="O556" s="7">
        <f>IFERROR(INDEX('Master data'!$B$2:$CL$999,MATCH($B556,'Master data'!$A$2:$A$999,0),MATCH(O$1,'Master data'!$B$1:$CL$1,0)),"")</f>
        <v>0</v>
      </c>
      <c r="P556" s="5">
        <f>IFERROR(INDEX('Master data'!$B$2:$CL$999,MATCH($B556,'Master data'!$A$2:$A$999,0),MATCH(P$1,'Master data'!$B$1:$CL$1,0)),"")</f>
        <v>2486000</v>
      </c>
      <c r="Q556" s="5">
        <f>IFERROR(INDEX('Master data'!$B$2:$CL$999,MATCH($B556,'Master data'!$A$2:$A$999,0),MATCH(Q$1,'Master data'!$B$1:$CL$1,0)),"")</f>
        <v>2486000</v>
      </c>
    </row>
    <row r="557" spans="1:17" x14ac:dyDescent="0.3">
      <c r="A557">
        <f t="shared" si="8"/>
        <v>555</v>
      </c>
      <c r="B557" t="str">
        <f>IF('Master data'!A557="","",'Master data'!A557)</f>
        <v>Egzon Bejtulai</v>
      </c>
      <c r="C557" t="str">
        <f>IFERROR(INDEX('Master data'!$B$2:$CL$999,MATCH($B557,'Master data'!$A$2:$A$999,0),MATCH(C$1,'Master data'!$B$1:$CL$1,0)),"")</f>
        <v>North Macedonia</v>
      </c>
      <c r="D557" t="str">
        <f>IFERROR(INDEX('Master data'!$B$2:$CL$999,MATCH($B557,'Master data'!$A$2:$A$999,0),MATCH(D$1,'Master data'!$B$1:$CL$1,0)),"")</f>
        <v>Defense</v>
      </c>
      <c r="E557" s="5">
        <f>IFERROR(INDEX('Master data'!$B$2:$CL$999,MATCH($B557,'Master data'!$A$2:$A$999,0),MATCH(E$1,'Master data'!$B$1:$CL$1,0)),"")</f>
        <v>1976000</v>
      </c>
      <c r="F557" s="7">
        <f>IFERROR(INDEX('Master data'!$B$2:$CL$999,MATCH($B557,'Master data'!$A$2:$A$999,0),MATCH(F$1,'Master data'!$B$1:$CL$1,0)),"")</f>
        <v>4453.0140044651907</v>
      </c>
      <c r="G557" s="7">
        <f>IFERROR(INDEX('Master data'!$B$2:$CL$999,MATCH($B557,'Master data'!$A$2:$A$999,0),MATCH(G$1,'Master data'!$B$1:$CL$1,0)),"")</f>
        <v>-741.44649509699047</v>
      </c>
      <c r="H557" s="7">
        <f>IFERROR(INDEX('Master data'!$B$2:$CL$999,MATCH($B557,'Master data'!$A$2:$A$999,0),MATCH(H$1,'Master data'!$B$1:$CL$1,0)),"")</f>
        <v>0</v>
      </c>
      <c r="I557" s="7">
        <f>IFERROR(INDEX('Master data'!$B$2:$CL$999,MATCH($B557,'Master data'!$A$2:$A$999,0),MATCH(I$1,'Master data'!$B$1:$CL$1,0)),"")</f>
        <v>-5000</v>
      </c>
      <c r="J557" s="7">
        <f>IFERROR(INDEX('Master data'!$B$2:$CL$999,MATCH($B557,'Master data'!$A$2:$A$999,0),MATCH(J$1,'Master data'!$B$1:$CL$1,0)),"")</f>
        <v>-5000</v>
      </c>
      <c r="K557" s="7">
        <f>IFERROR(INDEX('Master data'!$B$2:$CL$999,MATCH($B557,'Master data'!$A$2:$A$999,0),MATCH(K$1,'Master data'!$B$1:$CL$1,0)),"")</f>
        <v>0</v>
      </c>
      <c r="L557" s="7">
        <f>IFERROR(INDEX('Master data'!$B$2:$CL$999,MATCH($B557,'Master data'!$A$2:$A$999,0),MATCH(L$1,'Master data'!$B$1:$CL$1,0)),"")</f>
        <v>0</v>
      </c>
      <c r="M557" s="5">
        <f>IFERROR(INDEX('Master data'!$B$2:$CL$999,MATCH($B557,'Master data'!$A$2:$A$999,0),MATCH(M$1,'Master data'!$B$1:$CL$1,0)),"")</f>
        <v>1489.5805385980614</v>
      </c>
      <c r="N557" s="28">
        <f>IFERROR(INDEX('Master data'!$B$2:$CL$999,MATCH($B557,'Master data'!$A$2:$A$999,0),MATCH(N$1,'Master data'!$B$1:$CL$1,0)),"")</f>
        <v>1E-3</v>
      </c>
      <c r="O557" s="7">
        <f>IFERROR(INDEX('Master data'!$B$2:$CL$999,MATCH($B557,'Master data'!$A$2:$A$999,0),MATCH(O$1,'Master data'!$B$1:$CL$1,0)),"")</f>
        <v>0</v>
      </c>
      <c r="P557" s="5">
        <f>IFERROR(INDEX('Master data'!$B$2:$CL$999,MATCH($B557,'Master data'!$A$2:$A$999,0),MATCH(P$1,'Master data'!$B$1:$CL$1,0)),"")</f>
        <v>1976000</v>
      </c>
      <c r="Q557" s="5">
        <f>IFERROR(INDEX('Master data'!$B$2:$CL$999,MATCH($B557,'Master data'!$A$2:$A$999,0),MATCH(Q$1,'Master data'!$B$1:$CL$1,0)),"")</f>
        <v>1976000</v>
      </c>
    </row>
    <row r="558" spans="1:17" x14ac:dyDescent="0.3">
      <c r="A558">
        <f t="shared" si="8"/>
        <v>556</v>
      </c>
      <c r="B558" t="str">
        <f>IF('Master data'!A558="","",'Master data'!A558)</f>
        <v xml:space="preserve"> S. Ristovski</v>
      </c>
      <c r="C558" t="str">
        <f>IFERROR(INDEX('Master data'!$B$2:$CL$999,MATCH($B558,'Master data'!$A$2:$A$999,0),MATCH(C$1,'Master data'!$B$1:$CL$1,0)),"")</f>
        <v>North Macedonia</v>
      </c>
      <c r="D558" t="str">
        <f>IFERROR(INDEX('Master data'!$B$2:$CL$999,MATCH($B558,'Master data'!$A$2:$A$999,0),MATCH(D$1,'Master data'!$B$1:$CL$1,0)),"")</f>
        <v>Defense</v>
      </c>
      <c r="E558" s="5">
        <f>IFERROR(INDEX('Master data'!$B$2:$CL$999,MATCH($B558,'Master data'!$A$2:$A$999,0),MATCH(E$1,'Master data'!$B$1:$CL$1,0)),"")</f>
        <v>2478000</v>
      </c>
      <c r="F558" s="7">
        <f>IFERROR(INDEX('Master data'!$B$2:$CL$999,MATCH($B558,'Master data'!$A$2:$A$999,0),MATCH(F$1,'Master data'!$B$1:$CL$1,0)),"")</f>
        <v>12095.619972007964</v>
      </c>
      <c r="G558" s="7">
        <f>IFERROR(INDEX('Master data'!$B$2:$CL$999,MATCH($B558,'Master data'!$A$2:$A$999,0),MATCH(G$1,'Master data'!$B$1:$CL$1,0)),"")</f>
        <v>-10853.639174905169</v>
      </c>
      <c r="H558" s="7">
        <f>IFERROR(INDEX('Master data'!$B$2:$CL$999,MATCH($B558,'Master data'!$A$2:$A$999,0),MATCH(H$1,'Master data'!$B$1:$CL$1,0)),"")</f>
        <v>0</v>
      </c>
      <c r="I558" s="7">
        <f>IFERROR(INDEX('Master data'!$B$2:$CL$999,MATCH($B558,'Master data'!$A$2:$A$999,0),MATCH(I$1,'Master data'!$B$1:$CL$1,0)),"")</f>
        <v>-5000</v>
      </c>
      <c r="J558" s="7">
        <f>IFERROR(INDEX('Master data'!$B$2:$CL$999,MATCH($B558,'Master data'!$A$2:$A$999,0),MATCH(J$1,'Master data'!$B$1:$CL$1,0)),"")</f>
        <v>-5000</v>
      </c>
      <c r="K558" s="7">
        <f>IFERROR(INDEX('Master data'!$B$2:$CL$999,MATCH($B558,'Master data'!$A$2:$A$999,0),MATCH(K$1,'Master data'!$B$1:$CL$1,0)),"")</f>
        <v>0</v>
      </c>
      <c r="L558" s="7">
        <f>IFERROR(INDEX('Master data'!$B$2:$CL$999,MATCH($B558,'Master data'!$A$2:$A$999,0),MATCH(L$1,'Master data'!$B$1:$CL$1,0)),"")</f>
        <v>0</v>
      </c>
      <c r="M558" s="5">
        <f>IFERROR(INDEX('Master data'!$B$2:$CL$999,MATCH($B558,'Master data'!$A$2:$A$999,0),MATCH(M$1,'Master data'!$B$1:$CL$1,0)),"")</f>
        <v>2390.7247196020498</v>
      </c>
      <c r="N558" s="28">
        <f>IFERROR(INDEX('Master data'!$B$2:$CL$999,MATCH($B558,'Master data'!$A$2:$A$999,0),MATCH(N$1,'Master data'!$B$1:$CL$1,0)),"")</f>
        <v>1E-3</v>
      </c>
      <c r="O558" s="7">
        <f>IFERROR(INDEX('Master data'!$B$2:$CL$999,MATCH($B558,'Master data'!$A$2:$A$999,0),MATCH(O$1,'Master data'!$B$1:$CL$1,0)),"")</f>
        <v>0</v>
      </c>
      <c r="P558" s="5">
        <f>IFERROR(INDEX('Master data'!$B$2:$CL$999,MATCH($B558,'Master data'!$A$2:$A$999,0),MATCH(P$1,'Master data'!$B$1:$CL$1,0)),"")</f>
        <v>2478000</v>
      </c>
      <c r="Q558" s="5">
        <f>IFERROR(INDEX('Master data'!$B$2:$CL$999,MATCH($B558,'Master data'!$A$2:$A$999,0),MATCH(Q$1,'Master data'!$B$1:$CL$1,0)),"")</f>
        <v>2478000</v>
      </c>
    </row>
    <row r="559" spans="1:17" x14ac:dyDescent="0.3">
      <c r="A559">
        <f t="shared" si="8"/>
        <v>557</v>
      </c>
      <c r="B559" t="str">
        <f>IF('Master data'!A559="","",'Master data'!A559)</f>
        <v xml:space="preserve"> D. Velkovski</v>
      </c>
      <c r="C559" t="str">
        <f>IFERROR(INDEX('Master data'!$B$2:$CL$999,MATCH($B559,'Master data'!$A$2:$A$999,0),MATCH(C$1,'Master data'!$B$1:$CL$1,0)),"")</f>
        <v>North Macedonia</v>
      </c>
      <c r="D559" t="str">
        <f>IFERROR(INDEX('Master data'!$B$2:$CL$999,MATCH($B559,'Master data'!$A$2:$A$999,0),MATCH(D$1,'Master data'!$B$1:$CL$1,0)),"")</f>
        <v>Defense</v>
      </c>
      <c r="E559" s="5">
        <f>IFERROR(INDEX('Master data'!$B$2:$CL$999,MATCH($B559,'Master data'!$A$2:$A$999,0),MATCH(E$1,'Master data'!$B$1:$CL$1,0)),"")</f>
        <v>2478000</v>
      </c>
      <c r="F559" s="7">
        <f>IFERROR(INDEX('Master data'!$B$2:$CL$999,MATCH($B559,'Master data'!$A$2:$A$999,0),MATCH(F$1,'Master data'!$B$1:$CL$1,0)),"")</f>
        <v>12095.619972007964</v>
      </c>
      <c r="G559" s="7">
        <f>IFERROR(INDEX('Master data'!$B$2:$CL$999,MATCH($B559,'Master data'!$A$2:$A$999,0),MATCH(G$1,'Master data'!$B$1:$CL$1,0)),"")</f>
        <v>-10853.639174905169</v>
      </c>
      <c r="H559" s="7">
        <f>IFERROR(INDEX('Master data'!$B$2:$CL$999,MATCH($B559,'Master data'!$A$2:$A$999,0),MATCH(H$1,'Master data'!$B$1:$CL$1,0)),"")</f>
        <v>0</v>
      </c>
      <c r="I559" s="7">
        <f>IFERROR(INDEX('Master data'!$B$2:$CL$999,MATCH($B559,'Master data'!$A$2:$A$999,0),MATCH(I$1,'Master data'!$B$1:$CL$1,0)),"")</f>
        <v>-5000</v>
      </c>
      <c r="J559" s="7">
        <f>IFERROR(INDEX('Master data'!$B$2:$CL$999,MATCH($B559,'Master data'!$A$2:$A$999,0),MATCH(J$1,'Master data'!$B$1:$CL$1,0)),"")</f>
        <v>-5000</v>
      </c>
      <c r="K559" s="7">
        <f>IFERROR(INDEX('Master data'!$B$2:$CL$999,MATCH($B559,'Master data'!$A$2:$A$999,0),MATCH(K$1,'Master data'!$B$1:$CL$1,0)),"")</f>
        <v>0</v>
      </c>
      <c r="L559" s="7">
        <f>IFERROR(INDEX('Master data'!$B$2:$CL$999,MATCH($B559,'Master data'!$A$2:$A$999,0),MATCH(L$1,'Master data'!$B$1:$CL$1,0)),"")</f>
        <v>0</v>
      </c>
      <c r="M559" s="5">
        <f>IFERROR(INDEX('Master data'!$B$2:$CL$999,MATCH($B559,'Master data'!$A$2:$A$999,0),MATCH(M$1,'Master data'!$B$1:$CL$1,0)),"")</f>
        <v>2390.7247196020498</v>
      </c>
      <c r="N559" s="28">
        <f>IFERROR(INDEX('Master data'!$B$2:$CL$999,MATCH($B559,'Master data'!$A$2:$A$999,0),MATCH(N$1,'Master data'!$B$1:$CL$1,0)),"")</f>
        <v>1E-3</v>
      </c>
      <c r="O559" s="7">
        <f>IFERROR(INDEX('Master data'!$B$2:$CL$999,MATCH($B559,'Master data'!$A$2:$A$999,0),MATCH(O$1,'Master data'!$B$1:$CL$1,0)),"")</f>
        <v>0</v>
      </c>
      <c r="P559" s="5">
        <f>IFERROR(INDEX('Master data'!$B$2:$CL$999,MATCH($B559,'Master data'!$A$2:$A$999,0),MATCH(P$1,'Master data'!$B$1:$CL$1,0)),"")</f>
        <v>2478000</v>
      </c>
      <c r="Q559" s="5">
        <f>IFERROR(INDEX('Master data'!$B$2:$CL$999,MATCH($B559,'Master data'!$A$2:$A$999,0),MATCH(Q$1,'Master data'!$B$1:$CL$1,0)),"")</f>
        <v>2478000</v>
      </c>
    </row>
    <row r="560" spans="1:17" x14ac:dyDescent="0.3">
      <c r="A560">
        <f t="shared" si="8"/>
        <v>558</v>
      </c>
      <c r="B560" t="str">
        <f>IF('Master data'!A560="","",'Master data'!A560)</f>
        <v>Darko Churlinov</v>
      </c>
      <c r="C560" t="str">
        <f>IFERROR(INDEX('Master data'!$B$2:$CL$999,MATCH($B560,'Master data'!$A$2:$A$999,0),MATCH(C$1,'Master data'!$B$1:$CL$1,0)),"")</f>
        <v>North Macedonia</v>
      </c>
      <c r="D560" t="str">
        <f>IFERROR(INDEX('Master data'!$B$2:$CL$999,MATCH($B560,'Master data'!$A$2:$A$999,0),MATCH(D$1,'Master data'!$B$1:$CL$1,0)),"")</f>
        <v>Midfield</v>
      </c>
      <c r="E560" s="5">
        <f>IFERROR(INDEX('Master data'!$B$2:$CL$999,MATCH($B560,'Master data'!$A$2:$A$999,0),MATCH(E$1,'Master data'!$B$1:$CL$1,0)),"")</f>
        <v>1995000</v>
      </c>
      <c r="F560" s="7">
        <f>IFERROR(INDEX('Master data'!$B$2:$CL$999,MATCH($B560,'Master data'!$A$2:$A$999,0),MATCH(F$1,'Master data'!$B$1:$CL$1,0)),"")</f>
        <v>-5000</v>
      </c>
      <c r="G560" s="7">
        <f>IFERROR(INDEX('Master data'!$B$2:$CL$999,MATCH($B560,'Master data'!$A$2:$A$999,0),MATCH(G$1,'Master data'!$B$1:$CL$1,0)),"")</f>
        <v>-5000</v>
      </c>
      <c r="H560" s="7">
        <f>IFERROR(INDEX('Master data'!$B$2:$CL$999,MATCH($B560,'Master data'!$A$2:$A$999,0),MATCH(H$1,'Master data'!$B$1:$CL$1,0)),"")</f>
        <v>0</v>
      </c>
      <c r="I560" s="7">
        <f>IFERROR(INDEX('Master data'!$B$2:$CL$999,MATCH($B560,'Master data'!$A$2:$A$999,0),MATCH(I$1,'Master data'!$B$1:$CL$1,0)),"")</f>
        <v>-5000</v>
      </c>
      <c r="J560" s="7">
        <f>IFERROR(INDEX('Master data'!$B$2:$CL$999,MATCH($B560,'Master data'!$A$2:$A$999,0),MATCH(J$1,'Master data'!$B$1:$CL$1,0)),"")</f>
        <v>-5000</v>
      </c>
      <c r="K560" s="7">
        <f>IFERROR(INDEX('Master data'!$B$2:$CL$999,MATCH($B560,'Master data'!$A$2:$A$999,0),MATCH(K$1,'Master data'!$B$1:$CL$1,0)),"")</f>
        <v>0</v>
      </c>
      <c r="L560" s="7">
        <f>IFERROR(INDEX('Master data'!$B$2:$CL$999,MATCH($B560,'Master data'!$A$2:$A$999,0),MATCH(L$1,'Master data'!$B$1:$CL$1,0)),"")</f>
        <v>0</v>
      </c>
      <c r="M560" s="5">
        <f>IFERROR(INDEX('Master data'!$B$2:$CL$999,MATCH($B560,'Master data'!$A$2:$A$999,0),MATCH(M$1,'Master data'!$B$1:$CL$1,0)),"")</f>
        <v>-10802.469135802468</v>
      </c>
      <c r="N560" s="28">
        <f>IFERROR(INDEX('Master data'!$B$2:$CL$999,MATCH($B560,'Master data'!$A$2:$A$999,0),MATCH(N$1,'Master data'!$B$1:$CL$1,0)),"")</f>
        <v>-5.0000000000000001E-3</v>
      </c>
      <c r="O560" s="7">
        <f>IFERROR(INDEX('Master data'!$B$2:$CL$999,MATCH($B560,'Master data'!$A$2:$A$999,0),MATCH(O$1,'Master data'!$B$1:$CL$1,0)),"")</f>
        <v>0</v>
      </c>
      <c r="P560" s="5">
        <f>IFERROR(INDEX('Master data'!$B$2:$CL$999,MATCH($B560,'Master data'!$A$2:$A$999,0),MATCH(P$1,'Master data'!$B$1:$CL$1,0)),"")</f>
        <v>1995000</v>
      </c>
      <c r="Q560" s="5">
        <f>IFERROR(INDEX('Master data'!$B$2:$CL$999,MATCH($B560,'Master data'!$A$2:$A$999,0),MATCH(Q$1,'Master data'!$B$1:$CL$1,0)),"")</f>
        <v>1995000</v>
      </c>
    </row>
    <row r="561" spans="1:17" x14ac:dyDescent="0.3">
      <c r="A561">
        <f t="shared" si="8"/>
        <v>559</v>
      </c>
      <c r="B561" t="str">
        <f>IF('Master data'!A561="","",'Master data'!A561)</f>
        <v>Daniel Avramovski</v>
      </c>
      <c r="C561" t="str">
        <f>IFERROR(INDEX('Master data'!$B$2:$CL$999,MATCH($B561,'Master data'!$A$2:$A$999,0),MATCH(C$1,'Master data'!$B$1:$CL$1,0)),"")</f>
        <v>North Macedonia</v>
      </c>
      <c r="D561" t="str">
        <f>IFERROR(INDEX('Master data'!$B$2:$CL$999,MATCH($B561,'Master data'!$A$2:$A$999,0),MATCH(D$1,'Master data'!$B$1:$CL$1,0)),"")</f>
        <v>Midfield</v>
      </c>
      <c r="E561" s="5">
        <f>IFERROR(INDEX('Master data'!$B$2:$CL$999,MATCH($B561,'Master data'!$A$2:$A$999,0),MATCH(E$1,'Master data'!$B$1:$CL$1,0)),"")</f>
        <v>1995000</v>
      </c>
      <c r="F561" s="7">
        <f>IFERROR(INDEX('Master data'!$B$2:$CL$999,MATCH($B561,'Master data'!$A$2:$A$999,0),MATCH(F$1,'Master data'!$B$1:$CL$1,0)),"")</f>
        <v>-5000</v>
      </c>
      <c r="G561" s="7">
        <f>IFERROR(INDEX('Master data'!$B$2:$CL$999,MATCH($B561,'Master data'!$A$2:$A$999,0),MATCH(G$1,'Master data'!$B$1:$CL$1,0)),"")</f>
        <v>-5000</v>
      </c>
      <c r="H561" s="7">
        <f>IFERROR(INDEX('Master data'!$B$2:$CL$999,MATCH($B561,'Master data'!$A$2:$A$999,0),MATCH(H$1,'Master data'!$B$1:$CL$1,0)),"")</f>
        <v>0</v>
      </c>
      <c r="I561" s="7">
        <f>IFERROR(INDEX('Master data'!$B$2:$CL$999,MATCH($B561,'Master data'!$A$2:$A$999,0),MATCH(I$1,'Master data'!$B$1:$CL$1,0)),"")</f>
        <v>-5000</v>
      </c>
      <c r="J561" s="7">
        <f>IFERROR(INDEX('Master data'!$B$2:$CL$999,MATCH($B561,'Master data'!$A$2:$A$999,0),MATCH(J$1,'Master data'!$B$1:$CL$1,0)),"")</f>
        <v>-5000</v>
      </c>
      <c r="K561" s="7">
        <f>IFERROR(INDEX('Master data'!$B$2:$CL$999,MATCH($B561,'Master data'!$A$2:$A$999,0),MATCH(K$1,'Master data'!$B$1:$CL$1,0)),"")</f>
        <v>0</v>
      </c>
      <c r="L561" s="7">
        <f>IFERROR(INDEX('Master data'!$B$2:$CL$999,MATCH($B561,'Master data'!$A$2:$A$999,0),MATCH(L$1,'Master data'!$B$1:$CL$1,0)),"")</f>
        <v>0</v>
      </c>
      <c r="M561" s="5">
        <f>IFERROR(INDEX('Master data'!$B$2:$CL$999,MATCH($B561,'Master data'!$A$2:$A$999,0),MATCH(M$1,'Master data'!$B$1:$CL$1,0)),"")</f>
        <v>-10802.469135802468</v>
      </c>
      <c r="N561" s="28">
        <f>IFERROR(INDEX('Master data'!$B$2:$CL$999,MATCH($B561,'Master data'!$A$2:$A$999,0),MATCH(N$1,'Master data'!$B$1:$CL$1,0)),"")</f>
        <v>-5.0000000000000001E-3</v>
      </c>
      <c r="O561" s="7">
        <f>IFERROR(INDEX('Master data'!$B$2:$CL$999,MATCH($B561,'Master data'!$A$2:$A$999,0),MATCH(O$1,'Master data'!$B$1:$CL$1,0)),"")</f>
        <v>0</v>
      </c>
      <c r="P561" s="5">
        <f>IFERROR(INDEX('Master data'!$B$2:$CL$999,MATCH($B561,'Master data'!$A$2:$A$999,0),MATCH(P$1,'Master data'!$B$1:$CL$1,0)),"")</f>
        <v>1995000</v>
      </c>
      <c r="Q561" s="5">
        <f>IFERROR(INDEX('Master data'!$B$2:$CL$999,MATCH($B561,'Master data'!$A$2:$A$999,0),MATCH(Q$1,'Master data'!$B$1:$CL$1,0)),"")</f>
        <v>1995000</v>
      </c>
    </row>
    <row r="562" spans="1:17" x14ac:dyDescent="0.3">
      <c r="A562">
        <f t="shared" si="8"/>
        <v>560</v>
      </c>
      <c r="B562" t="str">
        <f>IF('Master data'!A562="","",'Master data'!A562)</f>
        <v>Marjan Radeski</v>
      </c>
      <c r="C562" t="str">
        <f>IFERROR(INDEX('Master data'!$B$2:$CL$999,MATCH($B562,'Master data'!$A$2:$A$999,0),MATCH(C$1,'Master data'!$B$1:$CL$1,0)),"")</f>
        <v>North Macedonia</v>
      </c>
      <c r="D562" t="str">
        <f>IFERROR(INDEX('Master data'!$B$2:$CL$999,MATCH($B562,'Master data'!$A$2:$A$999,0),MATCH(D$1,'Master data'!$B$1:$CL$1,0)),"")</f>
        <v>Striker</v>
      </c>
      <c r="E562" s="5">
        <f>IFERROR(INDEX('Master data'!$B$2:$CL$999,MATCH($B562,'Master data'!$A$2:$A$999,0),MATCH(E$1,'Master data'!$B$1:$CL$1,0)),"")</f>
        <v>1995000</v>
      </c>
      <c r="F562" s="7">
        <f>IFERROR(INDEX('Master data'!$B$2:$CL$999,MATCH($B562,'Master data'!$A$2:$A$999,0),MATCH(F$1,'Master data'!$B$1:$CL$1,0)),"")</f>
        <v>-5000</v>
      </c>
      <c r="G562" s="7">
        <f>IFERROR(INDEX('Master data'!$B$2:$CL$999,MATCH($B562,'Master data'!$A$2:$A$999,0),MATCH(G$1,'Master data'!$B$1:$CL$1,0)),"")</f>
        <v>-5000</v>
      </c>
      <c r="H562" s="7">
        <f>IFERROR(INDEX('Master data'!$B$2:$CL$999,MATCH($B562,'Master data'!$A$2:$A$999,0),MATCH(H$1,'Master data'!$B$1:$CL$1,0)),"")</f>
        <v>0</v>
      </c>
      <c r="I562" s="7">
        <f>IFERROR(INDEX('Master data'!$B$2:$CL$999,MATCH($B562,'Master data'!$A$2:$A$999,0),MATCH(I$1,'Master data'!$B$1:$CL$1,0)),"")</f>
        <v>-5000</v>
      </c>
      <c r="J562" s="7">
        <f>IFERROR(INDEX('Master data'!$B$2:$CL$999,MATCH($B562,'Master data'!$A$2:$A$999,0),MATCH(J$1,'Master data'!$B$1:$CL$1,0)),"")</f>
        <v>-5000</v>
      </c>
      <c r="K562" s="7">
        <f>IFERROR(INDEX('Master data'!$B$2:$CL$999,MATCH($B562,'Master data'!$A$2:$A$999,0),MATCH(K$1,'Master data'!$B$1:$CL$1,0)),"")</f>
        <v>0</v>
      </c>
      <c r="L562" s="7">
        <f>IFERROR(INDEX('Master data'!$B$2:$CL$999,MATCH($B562,'Master data'!$A$2:$A$999,0),MATCH(L$1,'Master data'!$B$1:$CL$1,0)),"")</f>
        <v>0</v>
      </c>
      <c r="M562" s="5">
        <f>IFERROR(INDEX('Master data'!$B$2:$CL$999,MATCH($B562,'Master data'!$A$2:$A$999,0),MATCH(M$1,'Master data'!$B$1:$CL$1,0)),"")</f>
        <v>-10802.469135802468</v>
      </c>
      <c r="N562" s="28">
        <f>IFERROR(INDEX('Master data'!$B$2:$CL$999,MATCH($B562,'Master data'!$A$2:$A$999,0),MATCH(N$1,'Master data'!$B$1:$CL$1,0)),"")</f>
        <v>-5.0000000000000001E-3</v>
      </c>
      <c r="O562" s="7">
        <f>IFERROR(INDEX('Master data'!$B$2:$CL$999,MATCH($B562,'Master data'!$A$2:$A$999,0),MATCH(O$1,'Master data'!$B$1:$CL$1,0)),"")</f>
        <v>0</v>
      </c>
      <c r="P562" s="5">
        <f>IFERROR(INDEX('Master data'!$B$2:$CL$999,MATCH($B562,'Master data'!$A$2:$A$999,0),MATCH(P$1,'Master data'!$B$1:$CL$1,0)),"")</f>
        <v>1995000</v>
      </c>
      <c r="Q562" s="5">
        <f>IFERROR(INDEX('Master data'!$B$2:$CL$999,MATCH($B562,'Master data'!$A$2:$A$999,0),MATCH(Q$1,'Master data'!$B$1:$CL$1,0)),"")</f>
        <v>1995000</v>
      </c>
    </row>
    <row r="563" spans="1:17" x14ac:dyDescent="0.3">
      <c r="A563">
        <f t="shared" si="8"/>
        <v>561</v>
      </c>
      <c r="B563" t="str">
        <f>IF('Master data'!A563="","",'Master data'!A563)</f>
        <v>Boban Nikolov</v>
      </c>
      <c r="C563" t="str">
        <f>IFERROR(INDEX('Master data'!$B$2:$CL$999,MATCH($B563,'Master data'!$A$2:$A$999,0),MATCH(C$1,'Master data'!$B$1:$CL$1,0)),"")</f>
        <v>North Macedonia</v>
      </c>
      <c r="D563" t="str">
        <f>IFERROR(INDEX('Master data'!$B$2:$CL$999,MATCH($B563,'Master data'!$A$2:$A$999,0),MATCH(D$1,'Master data'!$B$1:$CL$1,0)),"")</f>
        <v>Midfield</v>
      </c>
      <c r="E563" s="5">
        <f>IFERROR(INDEX('Master data'!$B$2:$CL$999,MATCH($B563,'Master data'!$A$2:$A$999,0),MATCH(E$1,'Master data'!$B$1:$CL$1,0)),"")</f>
        <v>2504000</v>
      </c>
      <c r="F563" s="7">
        <f>IFERROR(INDEX('Master data'!$B$2:$CL$999,MATCH($B563,'Master data'!$A$2:$A$999,0),MATCH(F$1,'Master data'!$B$1:$CL$1,0)),"")</f>
        <v>-1164.6401820605133</v>
      </c>
      <c r="G563" s="7">
        <f>IFERROR(INDEX('Master data'!$B$2:$CL$999,MATCH($B563,'Master data'!$A$2:$A$999,0),MATCH(G$1,'Master data'!$B$1:$CL$1,0)),"")</f>
        <v>-19577.757507102269</v>
      </c>
      <c r="H563" s="7">
        <f>IFERROR(INDEX('Master data'!$B$2:$CL$999,MATCH($B563,'Master data'!$A$2:$A$999,0),MATCH(H$1,'Master data'!$B$1:$CL$1,0)),"")</f>
        <v>0</v>
      </c>
      <c r="I563" s="7">
        <f>IFERROR(INDEX('Master data'!$B$2:$CL$999,MATCH($B563,'Master data'!$A$2:$A$999,0),MATCH(I$1,'Master data'!$B$1:$CL$1,0)),"")</f>
        <v>-5000</v>
      </c>
      <c r="J563" s="7">
        <f>IFERROR(INDEX('Master data'!$B$2:$CL$999,MATCH($B563,'Master data'!$A$2:$A$999,0),MATCH(J$1,'Master data'!$B$1:$CL$1,0)),"")</f>
        <v>-5000</v>
      </c>
      <c r="K563" s="7">
        <f>IFERROR(INDEX('Master data'!$B$2:$CL$999,MATCH($B563,'Master data'!$A$2:$A$999,0),MATCH(K$1,'Master data'!$B$1:$CL$1,0)),"")</f>
        <v>0</v>
      </c>
      <c r="L563" s="7">
        <f>IFERROR(INDEX('Master data'!$B$2:$CL$999,MATCH($B563,'Master data'!$A$2:$A$999,0),MATCH(L$1,'Master data'!$B$1:$CL$1,0)),"")</f>
        <v>0</v>
      </c>
      <c r="M563" s="5">
        <f>IFERROR(INDEX('Master data'!$B$2:$CL$999,MATCH($B563,'Master data'!$A$2:$A$999,0),MATCH(M$1,'Master data'!$B$1:$CL$1,0)),"")</f>
        <v>-16685.614322597827</v>
      </c>
      <c r="N563" s="28">
        <f>IFERROR(INDEX('Master data'!$B$2:$CL$999,MATCH($B563,'Master data'!$A$2:$A$999,0),MATCH(N$1,'Master data'!$B$1:$CL$1,0)),"")</f>
        <v>-7.0000000000000001E-3</v>
      </c>
      <c r="O563" s="7">
        <f>IFERROR(INDEX('Master data'!$B$2:$CL$999,MATCH($B563,'Master data'!$A$2:$A$999,0),MATCH(O$1,'Master data'!$B$1:$CL$1,0)),"")</f>
        <v>0</v>
      </c>
      <c r="P563" s="5">
        <f>IFERROR(INDEX('Master data'!$B$2:$CL$999,MATCH($B563,'Master data'!$A$2:$A$999,0),MATCH(P$1,'Master data'!$B$1:$CL$1,0)),"")</f>
        <v>2504000</v>
      </c>
      <c r="Q563" s="5">
        <f>IFERROR(INDEX('Master data'!$B$2:$CL$999,MATCH($B563,'Master data'!$A$2:$A$999,0),MATCH(Q$1,'Master data'!$B$1:$CL$1,0)),"")</f>
        <v>2504000</v>
      </c>
    </row>
    <row r="564" spans="1:17" x14ac:dyDescent="0.3">
      <c r="A564">
        <f t="shared" si="8"/>
        <v>562</v>
      </c>
      <c r="B564" t="str">
        <f>IF('Master data'!A564="","",'Master data'!A564)</f>
        <v>Arijan Ademi</v>
      </c>
      <c r="C564" t="str">
        <f>IFERROR(INDEX('Master data'!$B$2:$CL$999,MATCH($B564,'Master data'!$A$2:$A$999,0),MATCH(C$1,'Master data'!$B$1:$CL$1,0)),"")</f>
        <v>North Macedonia</v>
      </c>
      <c r="D564" t="str">
        <f>IFERROR(INDEX('Master data'!$B$2:$CL$999,MATCH($B564,'Master data'!$A$2:$A$999,0),MATCH(D$1,'Master data'!$B$1:$CL$1,0)),"")</f>
        <v>Midfield</v>
      </c>
      <c r="E564" s="5">
        <f>IFERROR(INDEX('Master data'!$B$2:$CL$999,MATCH($B564,'Master data'!$A$2:$A$999,0),MATCH(E$1,'Master data'!$B$1:$CL$1,0)),"")</f>
        <v>2478000</v>
      </c>
      <c r="F564" s="7">
        <f>IFERROR(INDEX('Master data'!$B$2:$CL$999,MATCH($B564,'Master data'!$A$2:$A$999,0),MATCH(F$1,'Master data'!$B$1:$CL$1,0)),"")</f>
        <v>33016.303879305669</v>
      </c>
      <c r="G564" s="7">
        <f>IFERROR(INDEX('Master data'!$B$2:$CL$999,MATCH($B564,'Master data'!$A$2:$A$999,0),MATCH(G$1,'Master data'!$B$1:$CL$1,0)),"")</f>
        <v>3780.512780366269</v>
      </c>
      <c r="H564" s="7">
        <f>IFERROR(INDEX('Master data'!$B$2:$CL$999,MATCH($B564,'Master data'!$A$2:$A$999,0),MATCH(H$1,'Master data'!$B$1:$CL$1,0)),"")</f>
        <v>0</v>
      </c>
      <c r="I564" s="7">
        <f>IFERROR(INDEX('Master data'!$B$2:$CL$999,MATCH($B564,'Master data'!$A$2:$A$999,0),MATCH(I$1,'Master data'!$B$1:$CL$1,0)),"")</f>
        <v>-5000</v>
      </c>
      <c r="J564" s="7">
        <f>IFERROR(INDEX('Master data'!$B$2:$CL$999,MATCH($B564,'Master data'!$A$2:$A$999,0),MATCH(J$1,'Master data'!$B$1:$CL$1,0)),"")</f>
        <v>-5000</v>
      </c>
      <c r="K564" s="7">
        <f>IFERROR(INDEX('Master data'!$B$2:$CL$999,MATCH($B564,'Master data'!$A$2:$A$999,0),MATCH(K$1,'Master data'!$B$1:$CL$1,0)),"")</f>
        <v>0</v>
      </c>
      <c r="L564" s="7">
        <f>IFERROR(INDEX('Master data'!$B$2:$CL$999,MATCH($B564,'Master data'!$A$2:$A$999,0),MATCH(L$1,'Master data'!$B$1:$CL$1,0)),"")</f>
        <v>0</v>
      </c>
      <c r="M564" s="5">
        <f>IFERROR(INDEX('Master data'!$B$2:$CL$999,MATCH($B564,'Master data'!$A$2:$A$999,0),MATCH(M$1,'Master data'!$B$1:$CL$1,0)),"")</f>
        <v>33067.509930414046</v>
      </c>
      <c r="N564" s="28">
        <f>IFERROR(INDEX('Master data'!$B$2:$CL$999,MATCH($B564,'Master data'!$A$2:$A$999,0),MATCH(N$1,'Master data'!$B$1:$CL$1,0)),"")</f>
        <v>1.2999999999999999E-2</v>
      </c>
      <c r="O564" s="7">
        <f>IFERROR(INDEX('Master data'!$B$2:$CL$999,MATCH($B564,'Master data'!$A$2:$A$999,0),MATCH(O$1,'Master data'!$B$1:$CL$1,0)),"")</f>
        <v>0</v>
      </c>
      <c r="P564" s="5">
        <f>IFERROR(INDEX('Master data'!$B$2:$CL$999,MATCH($B564,'Master data'!$A$2:$A$999,0),MATCH(P$1,'Master data'!$B$1:$CL$1,0)),"")</f>
        <v>2478000</v>
      </c>
      <c r="Q564" s="5">
        <f>IFERROR(INDEX('Master data'!$B$2:$CL$999,MATCH($B564,'Master data'!$A$2:$A$999,0),MATCH(Q$1,'Master data'!$B$1:$CL$1,0)),"")</f>
        <v>2478000</v>
      </c>
    </row>
    <row r="565" spans="1:17" x14ac:dyDescent="0.3">
      <c r="A565">
        <f t="shared" si="8"/>
        <v>563</v>
      </c>
      <c r="B565" t="str">
        <f>IF('Master data'!A565="","",'Master data'!A565)</f>
        <v>Stefan Spirovski</v>
      </c>
      <c r="C565" t="str">
        <f>IFERROR(INDEX('Master data'!$B$2:$CL$999,MATCH($B565,'Master data'!$A$2:$A$999,0),MATCH(C$1,'Master data'!$B$1:$CL$1,0)),"")</f>
        <v>North Macedonia</v>
      </c>
      <c r="D565" t="str">
        <f>IFERROR(INDEX('Master data'!$B$2:$CL$999,MATCH($B565,'Master data'!$A$2:$A$999,0),MATCH(D$1,'Master data'!$B$1:$CL$1,0)),"")</f>
        <v>Midfield</v>
      </c>
      <c r="E565" s="5">
        <f>IFERROR(INDEX('Master data'!$B$2:$CL$999,MATCH($B565,'Master data'!$A$2:$A$999,0),MATCH(E$1,'Master data'!$B$1:$CL$1,0)),"")</f>
        <v>1995000</v>
      </c>
      <c r="F565" s="7">
        <f>IFERROR(INDEX('Master data'!$B$2:$CL$999,MATCH($B565,'Master data'!$A$2:$A$999,0),MATCH(F$1,'Master data'!$B$1:$CL$1,0)),"")</f>
        <v>-5000</v>
      </c>
      <c r="G565" s="7">
        <f>IFERROR(INDEX('Master data'!$B$2:$CL$999,MATCH($B565,'Master data'!$A$2:$A$999,0),MATCH(G$1,'Master data'!$B$1:$CL$1,0)),"")</f>
        <v>-5000</v>
      </c>
      <c r="H565" s="7">
        <f>IFERROR(INDEX('Master data'!$B$2:$CL$999,MATCH($B565,'Master data'!$A$2:$A$999,0),MATCH(H$1,'Master data'!$B$1:$CL$1,0)),"")</f>
        <v>0</v>
      </c>
      <c r="I565" s="7">
        <f>IFERROR(INDEX('Master data'!$B$2:$CL$999,MATCH($B565,'Master data'!$A$2:$A$999,0),MATCH(I$1,'Master data'!$B$1:$CL$1,0)),"")</f>
        <v>-5000</v>
      </c>
      <c r="J565" s="7">
        <f>IFERROR(INDEX('Master data'!$B$2:$CL$999,MATCH($B565,'Master data'!$A$2:$A$999,0),MATCH(J$1,'Master data'!$B$1:$CL$1,0)),"")</f>
        <v>-5000</v>
      </c>
      <c r="K565" s="7">
        <f>IFERROR(INDEX('Master data'!$B$2:$CL$999,MATCH($B565,'Master data'!$A$2:$A$999,0),MATCH(K$1,'Master data'!$B$1:$CL$1,0)),"")</f>
        <v>0</v>
      </c>
      <c r="L565" s="7">
        <f>IFERROR(INDEX('Master data'!$B$2:$CL$999,MATCH($B565,'Master data'!$A$2:$A$999,0),MATCH(L$1,'Master data'!$B$1:$CL$1,0)),"")</f>
        <v>0</v>
      </c>
      <c r="M565" s="5">
        <f>IFERROR(INDEX('Master data'!$B$2:$CL$999,MATCH($B565,'Master data'!$A$2:$A$999,0),MATCH(M$1,'Master data'!$B$1:$CL$1,0)),"")</f>
        <v>-10802.469135802468</v>
      </c>
      <c r="N565" s="28">
        <f>IFERROR(INDEX('Master data'!$B$2:$CL$999,MATCH($B565,'Master data'!$A$2:$A$999,0),MATCH(N$1,'Master data'!$B$1:$CL$1,0)),"")</f>
        <v>-5.0000000000000001E-3</v>
      </c>
      <c r="O565" s="7">
        <f>IFERROR(INDEX('Master data'!$B$2:$CL$999,MATCH($B565,'Master data'!$A$2:$A$999,0),MATCH(O$1,'Master data'!$B$1:$CL$1,0)),"")</f>
        <v>0</v>
      </c>
      <c r="P565" s="5">
        <f>IFERROR(INDEX('Master data'!$B$2:$CL$999,MATCH($B565,'Master data'!$A$2:$A$999,0),MATCH(P$1,'Master data'!$B$1:$CL$1,0)),"")</f>
        <v>1995000</v>
      </c>
      <c r="Q565" s="5">
        <f>IFERROR(INDEX('Master data'!$B$2:$CL$999,MATCH($B565,'Master data'!$A$2:$A$999,0),MATCH(Q$1,'Master data'!$B$1:$CL$1,0)),"")</f>
        <v>1995000</v>
      </c>
    </row>
    <row r="566" spans="1:17" x14ac:dyDescent="0.3">
      <c r="A566">
        <f t="shared" si="8"/>
        <v>564</v>
      </c>
      <c r="B566" t="str">
        <f>IF('Master data'!A566="","",'Master data'!A566)</f>
        <v xml:space="preserve"> M. Ristovski</v>
      </c>
      <c r="C566" t="str">
        <f>IFERROR(INDEX('Master data'!$B$2:$CL$999,MATCH($B566,'Master data'!$A$2:$A$999,0),MATCH(C$1,'Master data'!$B$1:$CL$1,0)),"")</f>
        <v>North Macedonia</v>
      </c>
      <c r="D566" t="str">
        <f>IFERROR(INDEX('Master data'!$B$2:$CL$999,MATCH($B566,'Master data'!$A$2:$A$999,0),MATCH(D$1,'Master data'!$B$1:$CL$1,0)),"")</f>
        <v>Striker</v>
      </c>
      <c r="E566" s="5">
        <f>IFERROR(INDEX('Master data'!$B$2:$CL$999,MATCH($B566,'Master data'!$A$2:$A$999,0),MATCH(E$1,'Master data'!$B$1:$CL$1,0)),"")</f>
        <v>1995000</v>
      </c>
      <c r="F566" s="7">
        <f>IFERROR(INDEX('Master data'!$B$2:$CL$999,MATCH($B566,'Master data'!$A$2:$A$999,0),MATCH(F$1,'Master data'!$B$1:$CL$1,0)),"")</f>
        <v>-5000</v>
      </c>
      <c r="G566" s="7">
        <f>IFERROR(INDEX('Master data'!$B$2:$CL$999,MATCH($B566,'Master data'!$A$2:$A$999,0),MATCH(G$1,'Master data'!$B$1:$CL$1,0)),"")</f>
        <v>-5000</v>
      </c>
      <c r="H566" s="7">
        <f>IFERROR(INDEX('Master data'!$B$2:$CL$999,MATCH($B566,'Master data'!$A$2:$A$999,0),MATCH(H$1,'Master data'!$B$1:$CL$1,0)),"")</f>
        <v>0</v>
      </c>
      <c r="I566" s="7">
        <f>IFERROR(INDEX('Master data'!$B$2:$CL$999,MATCH($B566,'Master data'!$A$2:$A$999,0),MATCH(I$1,'Master data'!$B$1:$CL$1,0)),"")</f>
        <v>-5000</v>
      </c>
      <c r="J566" s="7">
        <f>IFERROR(INDEX('Master data'!$B$2:$CL$999,MATCH($B566,'Master data'!$A$2:$A$999,0),MATCH(J$1,'Master data'!$B$1:$CL$1,0)),"")</f>
        <v>-5000</v>
      </c>
      <c r="K566" s="7">
        <f>IFERROR(INDEX('Master data'!$B$2:$CL$999,MATCH($B566,'Master data'!$A$2:$A$999,0),MATCH(K$1,'Master data'!$B$1:$CL$1,0)),"")</f>
        <v>0</v>
      </c>
      <c r="L566" s="7">
        <f>IFERROR(INDEX('Master data'!$B$2:$CL$999,MATCH($B566,'Master data'!$A$2:$A$999,0),MATCH(L$1,'Master data'!$B$1:$CL$1,0)),"")</f>
        <v>0</v>
      </c>
      <c r="M566" s="5">
        <f>IFERROR(INDEX('Master data'!$B$2:$CL$999,MATCH($B566,'Master data'!$A$2:$A$999,0),MATCH(M$1,'Master data'!$B$1:$CL$1,0)),"")</f>
        <v>-10802.469135802468</v>
      </c>
      <c r="N566" s="28">
        <f>IFERROR(INDEX('Master data'!$B$2:$CL$999,MATCH($B566,'Master data'!$A$2:$A$999,0),MATCH(N$1,'Master data'!$B$1:$CL$1,0)),"")</f>
        <v>-5.0000000000000001E-3</v>
      </c>
      <c r="O566" s="7">
        <f>IFERROR(INDEX('Master data'!$B$2:$CL$999,MATCH($B566,'Master data'!$A$2:$A$999,0),MATCH(O$1,'Master data'!$B$1:$CL$1,0)),"")</f>
        <v>0</v>
      </c>
      <c r="P566" s="5">
        <f>IFERROR(INDEX('Master data'!$B$2:$CL$999,MATCH($B566,'Master data'!$A$2:$A$999,0),MATCH(P$1,'Master data'!$B$1:$CL$1,0)),"")</f>
        <v>1995000</v>
      </c>
      <c r="Q566" s="5">
        <f>IFERROR(INDEX('Master data'!$B$2:$CL$999,MATCH($B566,'Master data'!$A$2:$A$999,0),MATCH(Q$1,'Master data'!$B$1:$CL$1,0)),"")</f>
        <v>1995000</v>
      </c>
    </row>
    <row r="567" spans="1:17" x14ac:dyDescent="0.3">
      <c r="A567">
        <f t="shared" si="8"/>
        <v>565</v>
      </c>
      <c r="B567" t="str">
        <f>IF('Master data'!A567="","",'Master data'!A567)</f>
        <v xml:space="preserve"> K. Velkovski</v>
      </c>
      <c r="C567" t="str">
        <f>IFERROR(INDEX('Master data'!$B$2:$CL$999,MATCH($B567,'Master data'!$A$2:$A$999,0),MATCH(C$1,'Master data'!$B$1:$CL$1,0)),"")</f>
        <v>North Macedonia</v>
      </c>
      <c r="D567" t="str">
        <f>IFERROR(INDEX('Master data'!$B$2:$CL$999,MATCH($B567,'Master data'!$A$2:$A$999,0),MATCH(D$1,'Master data'!$B$1:$CL$1,0)),"")</f>
        <v>Striker</v>
      </c>
      <c r="E567" s="5">
        <f>IFERROR(INDEX('Master data'!$B$2:$CL$999,MATCH($B567,'Master data'!$A$2:$A$999,0),MATCH(E$1,'Master data'!$B$1:$CL$1,0)),"")</f>
        <v>1995000</v>
      </c>
      <c r="F567" s="7">
        <f>IFERROR(INDEX('Master data'!$B$2:$CL$999,MATCH($B567,'Master data'!$A$2:$A$999,0),MATCH(F$1,'Master data'!$B$1:$CL$1,0)),"")</f>
        <v>-5000</v>
      </c>
      <c r="G567" s="7">
        <f>IFERROR(INDEX('Master data'!$B$2:$CL$999,MATCH($B567,'Master data'!$A$2:$A$999,0),MATCH(G$1,'Master data'!$B$1:$CL$1,0)),"")</f>
        <v>-5000</v>
      </c>
      <c r="H567" s="7">
        <f>IFERROR(INDEX('Master data'!$B$2:$CL$999,MATCH($B567,'Master data'!$A$2:$A$999,0),MATCH(H$1,'Master data'!$B$1:$CL$1,0)),"")</f>
        <v>0</v>
      </c>
      <c r="I567" s="7">
        <f>IFERROR(INDEX('Master data'!$B$2:$CL$999,MATCH($B567,'Master data'!$A$2:$A$999,0),MATCH(I$1,'Master data'!$B$1:$CL$1,0)),"")</f>
        <v>-5000</v>
      </c>
      <c r="J567" s="7">
        <f>IFERROR(INDEX('Master data'!$B$2:$CL$999,MATCH($B567,'Master data'!$A$2:$A$999,0),MATCH(J$1,'Master data'!$B$1:$CL$1,0)),"")</f>
        <v>-5000</v>
      </c>
      <c r="K567" s="7">
        <f>IFERROR(INDEX('Master data'!$B$2:$CL$999,MATCH($B567,'Master data'!$A$2:$A$999,0),MATCH(K$1,'Master data'!$B$1:$CL$1,0)),"")</f>
        <v>0</v>
      </c>
      <c r="L567" s="7">
        <f>IFERROR(INDEX('Master data'!$B$2:$CL$999,MATCH($B567,'Master data'!$A$2:$A$999,0),MATCH(L$1,'Master data'!$B$1:$CL$1,0)),"")</f>
        <v>0</v>
      </c>
      <c r="M567" s="5">
        <f>IFERROR(INDEX('Master data'!$B$2:$CL$999,MATCH($B567,'Master data'!$A$2:$A$999,0),MATCH(M$1,'Master data'!$B$1:$CL$1,0)),"")</f>
        <v>-10802.469135802468</v>
      </c>
      <c r="N567" s="28">
        <f>IFERROR(INDEX('Master data'!$B$2:$CL$999,MATCH($B567,'Master data'!$A$2:$A$999,0),MATCH(N$1,'Master data'!$B$1:$CL$1,0)),"")</f>
        <v>-5.0000000000000001E-3</v>
      </c>
      <c r="O567" s="7">
        <f>IFERROR(INDEX('Master data'!$B$2:$CL$999,MATCH($B567,'Master data'!$A$2:$A$999,0),MATCH(O$1,'Master data'!$B$1:$CL$1,0)),"")</f>
        <v>0</v>
      </c>
      <c r="P567" s="5">
        <f>IFERROR(INDEX('Master data'!$B$2:$CL$999,MATCH($B567,'Master data'!$A$2:$A$999,0),MATCH(P$1,'Master data'!$B$1:$CL$1,0)),"")</f>
        <v>1995000</v>
      </c>
      <c r="Q567" s="5">
        <f>IFERROR(INDEX('Master data'!$B$2:$CL$999,MATCH($B567,'Master data'!$A$2:$A$999,0),MATCH(Q$1,'Master data'!$B$1:$CL$1,0)),"")</f>
        <v>1995000</v>
      </c>
    </row>
    <row r="568" spans="1:17" x14ac:dyDescent="0.3">
      <c r="A568">
        <f t="shared" si="8"/>
        <v>566</v>
      </c>
      <c r="B568" t="str">
        <f>IF('Master data'!A568="","",'Master data'!A568)</f>
        <v>Becir Omeragic</v>
      </c>
      <c r="C568" t="str">
        <f>IFERROR(INDEX('Master data'!$B$2:$CL$999,MATCH($B568,'Master data'!$A$2:$A$999,0),MATCH(C$1,'Master data'!$B$1:$CL$1,0)),"")</f>
        <v>Switzerland</v>
      </c>
      <c r="D568" t="str">
        <f>IFERROR(INDEX('Master data'!$B$2:$CL$999,MATCH($B568,'Master data'!$A$2:$A$999,0),MATCH(D$1,'Master data'!$B$1:$CL$1,0)),"")</f>
        <v>Defense</v>
      </c>
      <c r="E568" s="5">
        <f>IFERROR(INDEX('Master data'!$B$2:$CL$999,MATCH($B568,'Master data'!$A$2:$A$999,0),MATCH(E$1,'Master data'!$B$1:$CL$1,0)),"")</f>
        <v>1995000</v>
      </c>
      <c r="F568" s="7">
        <f>IFERROR(INDEX('Master data'!$B$2:$CL$999,MATCH($B568,'Master data'!$A$2:$A$999,0),MATCH(F$1,'Master data'!$B$1:$CL$1,0)),"")</f>
        <v>4417.7215189873405</v>
      </c>
      <c r="G568" s="7">
        <f>IFERROR(INDEX('Master data'!$B$2:$CL$999,MATCH($B568,'Master data'!$A$2:$A$999,0),MATCH(G$1,'Master data'!$B$1:$CL$1,0)),"")</f>
        <v>10575.221238938057</v>
      </c>
      <c r="H568" s="7">
        <f>IFERROR(INDEX('Master data'!$B$2:$CL$999,MATCH($B568,'Master data'!$A$2:$A$999,0),MATCH(H$1,'Master data'!$B$1:$CL$1,0)),"")</f>
        <v>0</v>
      </c>
      <c r="I568" s="7">
        <f>IFERROR(INDEX('Master data'!$B$2:$CL$999,MATCH($B568,'Master data'!$A$2:$A$999,0),MATCH(I$1,'Master data'!$B$1:$CL$1,0)),"")</f>
        <v>-3703.8432364096061</v>
      </c>
      <c r="J568" s="7">
        <f>IFERROR(INDEX('Master data'!$B$2:$CL$999,MATCH($B568,'Master data'!$A$2:$A$999,0),MATCH(J$1,'Master data'!$B$1:$CL$1,0)),"")</f>
        <v>-5000</v>
      </c>
      <c r="K568" s="7">
        <f>IFERROR(INDEX('Master data'!$B$2:$CL$999,MATCH($B568,'Master data'!$A$2:$A$999,0),MATCH(K$1,'Master data'!$B$1:$CL$1,0)),"")</f>
        <v>0</v>
      </c>
      <c r="L568" s="7">
        <f>IFERROR(INDEX('Master data'!$B$2:$CL$999,MATCH($B568,'Master data'!$A$2:$A$999,0),MATCH(L$1,'Master data'!$B$1:$CL$1,0)),"")</f>
        <v>0</v>
      </c>
      <c r="M568" s="5">
        <f>IFERROR(INDEX('Master data'!$B$2:$CL$999,MATCH($B568,'Master data'!$A$2:$A$999,0),MATCH(M$1,'Master data'!$B$1:$CL$1,0)),"")</f>
        <v>9382.779657614803</v>
      </c>
      <c r="N568" s="28">
        <f>IFERROR(INDEX('Master data'!$B$2:$CL$999,MATCH($B568,'Master data'!$A$2:$A$999,0),MATCH(N$1,'Master data'!$B$1:$CL$1,0)),"")</f>
        <v>5.0000000000000001E-3</v>
      </c>
      <c r="O568" s="7">
        <f>IFERROR(INDEX('Master data'!$B$2:$CL$999,MATCH($B568,'Master data'!$A$2:$A$999,0),MATCH(O$1,'Master data'!$B$1:$CL$1,0)),"")</f>
        <v>0</v>
      </c>
      <c r="P568" s="5">
        <f>IFERROR(INDEX('Master data'!$B$2:$CL$999,MATCH($B568,'Master data'!$A$2:$A$999,0),MATCH(P$1,'Master data'!$B$1:$CL$1,0)),"")</f>
        <v>1995000</v>
      </c>
      <c r="Q568" s="5">
        <f>IFERROR(INDEX('Master data'!$B$2:$CL$999,MATCH($B568,'Master data'!$A$2:$A$999,0),MATCH(Q$1,'Master data'!$B$1:$CL$1,0)),"")</f>
        <v>1995000</v>
      </c>
    </row>
    <row r="569" spans="1:17" x14ac:dyDescent="0.3">
      <c r="A569">
        <f t="shared" si="8"/>
        <v>567</v>
      </c>
      <c r="B569" t="str">
        <f>IF('Master data'!A569="","",'Master data'!A569)</f>
        <v>Péter Gulácsi</v>
      </c>
      <c r="C569" t="str">
        <f>IFERROR(INDEX('Master data'!$B$2:$CL$999,MATCH($B569,'Master data'!$A$2:$A$999,0),MATCH(C$1,'Master data'!$B$1:$CL$1,0)),"")</f>
        <v>Hungary</v>
      </c>
      <c r="D569" t="str">
        <f>IFERROR(INDEX('Master data'!$B$2:$CL$999,MATCH($B569,'Master data'!$A$2:$A$999,0),MATCH(D$1,'Master data'!$B$1:$CL$1,0)),"")</f>
        <v>Goalkeeper</v>
      </c>
      <c r="E569" s="5">
        <f>IFERROR(INDEX('Master data'!$B$2:$CL$999,MATCH($B569,'Master data'!$A$2:$A$999,0),MATCH(E$1,'Master data'!$B$1:$CL$1,0)),"")</f>
        <v>2988000</v>
      </c>
      <c r="F569" s="7">
        <f>IFERROR(INDEX('Master data'!$B$2:$CL$999,MATCH($B569,'Master data'!$A$2:$A$999,0),MATCH(F$1,'Master data'!$B$1:$CL$1,0)),"")</f>
        <v>17192.267121473469</v>
      </c>
      <c r="G569" s="7">
        <f>IFERROR(INDEX('Master data'!$B$2:$CL$999,MATCH($B569,'Master data'!$A$2:$A$999,0),MATCH(G$1,'Master data'!$B$1:$CL$1,0)),"")</f>
        <v>11351.08707880873</v>
      </c>
      <c r="H569" s="7">
        <f>IFERROR(INDEX('Master data'!$B$2:$CL$999,MATCH($B569,'Master data'!$A$2:$A$999,0),MATCH(H$1,'Master data'!$B$1:$CL$1,0)),"")</f>
        <v>0</v>
      </c>
      <c r="I569" s="7">
        <f>IFERROR(INDEX('Master data'!$B$2:$CL$999,MATCH($B569,'Master data'!$A$2:$A$999,0),MATCH(I$1,'Master data'!$B$1:$CL$1,0)),"")</f>
        <v>-5000</v>
      </c>
      <c r="J569" s="7">
        <f>IFERROR(INDEX('Master data'!$B$2:$CL$999,MATCH($B569,'Master data'!$A$2:$A$999,0),MATCH(J$1,'Master data'!$B$1:$CL$1,0)),"")</f>
        <v>-5000</v>
      </c>
      <c r="K569" s="7">
        <f>IFERROR(INDEX('Master data'!$B$2:$CL$999,MATCH($B569,'Master data'!$A$2:$A$999,0),MATCH(K$1,'Master data'!$B$1:$CL$1,0)),"")</f>
        <v>0</v>
      </c>
      <c r="L569" s="7">
        <f>IFERROR(INDEX('Master data'!$B$2:$CL$999,MATCH($B569,'Master data'!$A$2:$A$999,0),MATCH(L$1,'Master data'!$B$1:$CL$1,0)),"")</f>
        <v>0</v>
      </c>
      <c r="M569" s="5">
        <f>IFERROR(INDEX('Master data'!$B$2:$CL$999,MATCH($B569,'Master data'!$A$2:$A$999,0),MATCH(M$1,'Master data'!$B$1:$CL$1,0)),"")</f>
        <v>22290.522704876821</v>
      </c>
      <c r="N569" s="28">
        <f>IFERROR(INDEX('Master data'!$B$2:$CL$999,MATCH($B569,'Master data'!$A$2:$A$999,0),MATCH(N$1,'Master data'!$B$1:$CL$1,0)),"")</f>
        <v>7.0000000000000001E-3</v>
      </c>
      <c r="O569" s="7">
        <f>IFERROR(INDEX('Master data'!$B$2:$CL$999,MATCH($B569,'Master data'!$A$2:$A$999,0),MATCH(O$1,'Master data'!$B$1:$CL$1,0)),"")</f>
        <v>0</v>
      </c>
      <c r="P569" s="5">
        <f>IFERROR(INDEX('Master data'!$B$2:$CL$999,MATCH($B569,'Master data'!$A$2:$A$999,0),MATCH(P$1,'Master data'!$B$1:$CL$1,0)),"")</f>
        <v>2988000</v>
      </c>
      <c r="Q569" s="5">
        <f>IFERROR(INDEX('Master data'!$B$2:$CL$999,MATCH($B569,'Master data'!$A$2:$A$999,0),MATCH(Q$1,'Master data'!$B$1:$CL$1,0)),"")</f>
        <v>2988000</v>
      </c>
    </row>
    <row r="570" spans="1:17" x14ac:dyDescent="0.3">
      <c r="A570">
        <f t="shared" si="8"/>
        <v>568</v>
      </c>
      <c r="B570" t="str">
        <f>IF('Master data'!A570="","",'Master data'!A570)</f>
        <v>Ádám Bogdán</v>
      </c>
      <c r="C570" t="str">
        <f>IFERROR(INDEX('Master data'!$B$2:$CL$999,MATCH($B570,'Master data'!$A$2:$A$999,0),MATCH(C$1,'Master data'!$B$1:$CL$1,0)),"")</f>
        <v>Hungary</v>
      </c>
      <c r="D570" t="str">
        <f>IFERROR(INDEX('Master data'!$B$2:$CL$999,MATCH($B570,'Master data'!$A$2:$A$999,0),MATCH(D$1,'Master data'!$B$1:$CL$1,0)),"")</f>
        <v>Goalkeeper</v>
      </c>
      <c r="E570" s="5">
        <f>IFERROR(INDEX('Master data'!$B$2:$CL$999,MATCH($B570,'Master data'!$A$2:$A$999,0),MATCH(E$1,'Master data'!$B$1:$CL$1,0)),"")</f>
        <v>2495000</v>
      </c>
      <c r="F570" s="7">
        <f>IFERROR(INDEX('Master data'!$B$2:$CL$999,MATCH($B570,'Master data'!$A$2:$A$999,0),MATCH(F$1,'Master data'!$B$1:$CL$1,0)),"")</f>
        <v>22634.716712821362</v>
      </c>
      <c r="G570" s="7">
        <f>IFERROR(INDEX('Master data'!$B$2:$CL$999,MATCH($B570,'Master data'!$A$2:$A$999,0),MATCH(G$1,'Master data'!$B$1:$CL$1,0)),"")</f>
        <v>23446.790218801631</v>
      </c>
      <c r="H570" s="7">
        <f>IFERROR(INDEX('Master data'!$B$2:$CL$999,MATCH($B570,'Master data'!$A$2:$A$999,0),MATCH(H$1,'Master data'!$B$1:$CL$1,0)),"")</f>
        <v>0</v>
      </c>
      <c r="I570" s="7">
        <f>IFERROR(INDEX('Master data'!$B$2:$CL$999,MATCH($B570,'Master data'!$A$2:$A$999,0),MATCH(I$1,'Master data'!$B$1:$CL$1,0)),"")</f>
        <v>-5000</v>
      </c>
      <c r="J570" s="7">
        <f>IFERROR(INDEX('Master data'!$B$2:$CL$999,MATCH($B570,'Master data'!$A$2:$A$999,0),MATCH(J$1,'Master data'!$B$1:$CL$1,0)),"")</f>
        <v>-5000</v>
      </c>
      <c r="K570" s="7">
        <f>IFERROR(INDEX('Master data'!$B$2:$CL$999,MATCH($B570,'Master data'!$A$2:$A$999,0),MATCH(K$1,'Master data'!$B$1:$CL$1,0)),"")</f>
        <v>0</v>
      </c>
      <c r="L570" s="7">
        <f>IFERROR(INDEX('Master data'!$B$2:$CL$999,MATCH($B570,'Master data'!$A$2:$A$999,0),MATCH(L$1,'Master data'!$B$1:$CL$1,0)),"")</f>
        <v>0</v>
      </c>
      <c r="M570" s="5">
        <f>IFERROR(INDEX('Master data'!$B$2:$CL$999,MATCH($B570,'Master data'!$A$2:$A$999,0),MATCH(M$1,'Master data'!$B$1:$CL$1,0)),"")</f>
        <v>35796.774389553313</v>
      </c>
      <c r="N570" s="28">
        <f>IFERROR(INDEX('Master data'!$B$2:$CL$999,MATCH($B570,'Master data'!$A$2:$A$999,0),MATCH(N$1,'Master data'!$B$1:$CL$1,0)),"")</f>
        <v>1.4E-2</v>
      </c>
      <c r="O570" s="7">
        <f>IFERROR(INDEX('Master data'!$B$2:$CL$999,MATCH($B570,'Master data'!$A$2:$A$999,0),MATCH(O$1,'Master data'!$B$1:$CL$1,0)),"")</f>
        <v>0</v>
      </c>
      <c r="P570" s="5">
        <f>IFERROR(INDEX('Master data'!$B$2:$CL$999,MATCH($B570,'Master data'!$A$2:$A$999,0),MATCH(P$1,'Master data'!$B$1:$CL$1,0)),"")</f>
        <v>2495000</v>
      </c>
      <c r="Q570" s="5">
        <f>IFERROR(INDEX('Master data'!$B$2:$CL$999,MATCH($B570,'Master data'!$A$2:$A$999,0),MATCH(Q$1,'Master data'!$B$1:$CL$1,0)),"")</f>
        <v>2495000</v>
      </c>
    </row>
    <row r="571" spans="1:17" x14ac:dyDescent="0.3">
      <c r="A571">
        <f t="shared" si="8"/>
        <v>569</v>
      </c>
      <c r="B571" t="str">
        <f>IF('Master data'!A571="","",'Master data'!A571)</f>
        <v>Dénes Dibusz</v>
      </c>
      <c r="C571" t="str">
        <f>IFERROR(INDEX('Master data'!$B$2:$CL$999,MATCH($B571,'Master data'!$A$2:$A$999,0),MATCH(C$1,'Master data'!$B$1:$CL$1,0)),"")</f>
        <v>Hungary</v>
      </c>
      <c r="D571" t="str">
        <f>IFERROR(INDEX('Master data'!$B$2:$CL$999,MATCH($B571,'Master data'!$A$2:$A$999,0),MATCH(D$1,'Master data'!$B$1:$CL$1,0)),"")</f>
        <v>Goalkeeper</v>
      </c>
      <c r="E571" s="5">
        <f>IFERROR(INDEX('Master data'!$B$2:$CL$999,MATCH($B571,'Master data'!$A$2:$A$999,0),MATCH(E$1,'Master data'!$B$1:$CL$1,0)),"")</f>
        <v>2995000</v>
      </c>
      <c r="F571" s="7">
        <f>IFERROR(INDEX('Master data'!$B$2:$CL$999,MATCH($B571,'Master data'!$A$2:$A$999,0),MATCH(F$1,'Master data'!$B$1:$CL$1,0)),"")</f>
        <v>22634.716712821362</v>
      </c>
      <c r="G571" s="7">
        <f>IFERROR(INDEX('Master data'!$B$2:$CL$999,MATCH($B571,'Master data'!$A$2:$A$999,0),MATCH(G$1,'Master data'!$B$1:$CL$1,0)),"")</f>
        <v>23446.790218801631</v>
      </c>
      <c r="H571" s="7">
        <f>IFERROR(INDEX('Master data'!$B$2:$CL$999,MATCH($B571,'Master data'!$A$2:$A$999,0),MATCH(H$1,'Master data'!$B$1:$CL$1,0)),"")</f>
        <v>0</v>
      </c>
      <c r="I571" s="7">
        <f>IFERROR(INDEX('Master data'!$B$2:$CL$999,MATCH($B571,'Master data'!$A$2:$A$999,0),MATCH(I$1,'Master data'!$B$1:$CL$1,0)),"")</f>
        <v>-5000</v>
      </c>
      <c r="J571" s="7">
        <f>IFERROR(INDEX('Master data'!$B$2:$CL$999,MATCH($B571,'Master data'!$A$2:$A$999,0),MATCH(J$1,'Master data'!$B$1:$CL$1,0)),"")</f>
        <v>-5000</v>
      </c>
      <c r="K571" s="7">
        <f>IFERROR(INDEX('Master data'!$B$2:$CL$999,MATCH($B571,'Master data'!$A$2:$A$999,0),MATCH(K$1,'Master data'!$B$1:$CL$1,0)),"")</f>
        <v>0</v>
      </c>
      <c r="L571" s="7">
        <f>IFERROR(INDEX('Master data'!$B$2:$CL$999,MATCH($B571,'Master data'!$A$2:$A$999,0),MATCH(L$1,'Master data'!$B$1:$CL$1,0)),"")</f>
        <v>0</v>
      </c>
      <c r="M571" s="5">
        <f>IFERROR(INDEX('Master data'!$B$2:$CL$999,MATCH($B571,'Master data'!$A$2:$A$999,0),MATCH(M$1,'Master data'!$B$1:$CL$1,0)),"")</f>
        <v>35796.774389553313</v>
      </c>
      <c r="N571" s="28">
        <f>IFERROR(INDEX('Master data'!$B$2:$CL$999,MATCH($B571,'Master data'!$A$2:$A$999,0),MATCH(N$1,'Master data'!$B$1:$CL$1,0)),"")</f>
        <v>1.2E-2</v>
      </c>
      <c r="O571" s="7">
        <f>IFERROR(INDEX('Master data'!$B$2:$CL$999,MATCH($B571,'Master data'!$A$2:$A$999,0),MATCH(O$1,'Master data'!$B$1:$CL$1,0)),"")</f>
        <v>0</v>
      </c>
      <c r="P571" s="5">
        <f>IFERROR(INDEX('Master data'!$B$2:$CL$999,MATCH($B571,'Master data'!$A$2:$A$999,0),MATCH(P$1,'Master data'!$B$1:$CL$1,0)),"")</f>
        <v>2995000</v>
      </c>
      <c r="Q571" s="5">
        <f>IFERROR(INDEX('Master data'!$B$2:$CL$999,MATCH($B571,'Master data'!$A$2:$A$999,0),MATCH(Q$1,'Master data'!$B$1:$CL$1,0)),"")</f>
        <v>2995000</v>
      </c>
    </row>
    <row r="572" spans="1:17" x14ac:dyDescent="0.3">
      <c r="A572">
        <f t="shared" si="8"/>
        <v>570</v>
      </c>
      <c r="B572" t="str">
        <f>IF('Master data'!A572="","",'Master data'!A572)</f>
        <v>Bendegúz Bolla</v>
      </c>
      <c r="C572" t="str">
        <f>IFERROR(INDEX('Master data'!$B$2:$CL$999,MATCH($B572,'Master data'!$A$2:$A$999,0),MATCH(C$1,'Master data'!$B$1:$CL$1,0)),"")</f>
        <v>Hungary</v>
      </c>
      <c r="D572" t="str">
        <f>IFERROR(INDEX('Master data'!$B$2:$CL$999,MATCH($B572,'Master data'!$A$2:$A$999,0),MATCH(D$1,'Master data'!$B$1:$CL$1,0)),"")</f>
        <v>Defense</v>
      </c>
      <c r="E572" s="5">
        <f>IFERROR(INDEX('Master data'!$B$2:$CL$999,MATCH($B572,'Master data'!$A$2:$A$999,0),MATCH(E$1,'Master data'!$B$1:$CL$1,0)),"")</f>
        <v>1995000</v>
      </c>
      <c r="F572" s="7">
        <f>IFERROR(INDEX('Master data'!$B$2:$CL$999,MATCH($B572,'Master data'!$A$2:$A$999,0),MATCH(F$1,'Master data'!$B$1:$CL$1,0)),"")</f>
        <v>896.21001390820493</v>
      </c>
      <c r="G572" s="7">
        <f>IFERROR(INDEX('Master data'!$B$2:$CL$999,MATCH($B572,'Master data'!$A$2:$A$999,0),MATCH(G$1,'Master data'!$B$1:$CL$1,0)),"")</f>
        <v>-1311.9072708113804</v>
      </c>
      <c r="H572" s="7">
        <f>IFERROR(INDEX('Master data'!$B$2:$CL$999,MATCH($B572,'Master data'!$A$2:$A$999,0),MATCH(H$1,'Master data'!$B$1:$CL$1,0)),"")</f>
        <v>0</v>
      </c>
      <c r="I572" s="7">
        <f>IFERROR(INDEX('Master data'!$B$2:$CL$999,MATCH($B572,'Master data'!$A$2:$A$999,0),MATCH(I$1,'Master data'!$B$1:$CL$1,0)),"")</f>
        <v>-5000</v>
      </c>
      <c r="J572" s="7">
        <f>IFERROR(INDEX('Master data'!$B$2:$CL$999,MATCH($B572,'Master data'!$A$2:$A$999,0),MATCH(J$1,'Master data'!$B$1:$CL$1,0)),"")</f>
        <v>-5000</v>
      </c>
      <c r="K572" s="7">
        <f>IFERROR(INDEX('Master data'!$B$2:$CL$999,MATCH($B572,'Master data'!$A$2:$A$999,0),MATCH(K$1,'Master data'!$B$1:$CL$1,0)),"")</f>
        <v>0</v>
      </c>
      <c r="L572" s="7">
        <f>IFERROR(INDEX('Master data'!$B$2:$CL$999,MATCH($B572,'Master data'!$A$2:$A$999,0),MATCH(L$1,'Master data'!$B$1:$CL$1,0)),"")</f>
        <v>0</v>
      </c>
      <c r="M572" s="5">
        <f>IFERROR(INDEX('Master data'!$B$2:$CL$999,MATCH($B572,'Master data'!$A$2:$A$999,0),MATCH(M$1,'Master data'!$B$1:$CL$1,0)),"")</f>
        <v>-2447.5306357685176</v>
      </c>
      <c r="N572" s="28">
        <f>IFERROR(INDEX('Master data'!$B$2:$CL$999,MATCH($B572,'Master data'!$A$2:$A$999,0),MATCH(N$1,'Master data'!$B$1:$CL$1,0)),"")</f>
        <v>-1E-3</v>
      </c>
      <c r="O572" s="7">
        <f>IFERROR(INDEX('Master data'!$B$2:$CL$999,MATCH($B572,'Master data'!$A$2:$A$999,0),MATCH(O$1,'Master data'!$B$1:$CL$1,0)),"")</f>
        <v>0</v>
      </c>
      <c r="P572" s="5">
        <f>IFERROR(INDEX('Master data'!$B$2:$CL$999,MATCH($B572,'Master data'!$A$2:$A$999,0),MATCH(P$1,'Master data'!$B$1:$CL$1,0)),"")</f>
        <v>1995000</v>
      </c>
      <c r="Q572" s="5">
        <f>IFERROR(INDEX('Master data'!$B$2:$CL$999,MATCH($B572,'Master data'!$A$2:$A$999,0),MATCH(Q$1,'Master data'!$B$1:$CL$1,0)),"")</f>
        <v>1995000</v>
      </c>
    </row>
    <row r="573" spans="1:17" x14ac:dyDescent="0.3">
      <c r="A573">
        <f t="shared" si="8"/>
        <v>571</v>
      </c>
      <c r="B573" t="str">
        <f>IF('Master data'!A573="","",'Master data'!A573)</f>
        <v>Willi Orbán</v>
      </c>
      <c r="C573" t="str">
        <f>IFERROR(INDEX('Master data'!$B$2:$CL$999,MATCH($B573,'Master data'!$A$2:$A$999,0),MATCH(C$1,'Master data'!$B$1:$CL$1,0)),"")</f>
        <v>Hungary</v>
      </c>
      <c r="D573" t="str">
        <f>IFERROR(INDEX('Master data'!$B$2:$CL$999,MATCH($B573,'Master data'!$A$2:$A$999,0),MATCH(D$1,'Master data'!$B$1:$CL$1,0)),"")</f>
        <v>Defense</v>
      </c>
      <c r="E573" s="5">
        <f>IFERROR(INDEX('Master data'!$B$2:$CL$999,MATCH($B573,'Master data'!$A$2:$A$999,0),MATCH(E$1,'Master data'!$B$1:$CL$1,0)),"")</f>
        <v>2948000</v>
      </c>
      <c r="F573" s="7">
        <f>IFERROR(INDEX('Master data'!$B$2:$CL$999,MATCH($B573,'Master data'!$A$2:$A$999,0),MATCH(F$1,'Master data'!$B$1:$CL$1,0)),"")</f>
        <v>8377.6976937808467</v>
      </c>
      <c r="G573" s="7">
        <f>IFERROR(INDEX('Master data'!$B$2:$CL$999,MATCH($B573,'Master data'!$A$2:$A$999,0),MATCH(G$1,'Master data'!$B$1:$CL$1,0)),"")</f>
        <v>-839.28236531778748</v>
      </c>
      <c r="H573" s="7">
        <f>IFERROR(INDEX('Master data'!$B$2:$CL$999,MATCH($B573,'Master data'!$A$2:$A$999,0),MATCH(H$1,'Master data'!$B$1:$CL$1,0)),"")</f>
        <v>0</v>
      </c>
      <c r="I573" s="7">
        <f>IFERROR(INDEX('Master data'!$B$2:$CL$999,MATCH($B573,'Master data'!$A$2:$A$999,0),MATCH(I$1,'Master data'!$B$1:$CL$1,0)),"")</f>
        <v>-5000</v>
      </c>
      <c r="J573" s="7">
        <f>IFERROR(INDEX('Master data'!$B$2:$CL$999,MATCH($B573,'Master data'!$A$2:$A$999,0),MATCH(J$1,'Master data'!$B$1:$CL$1,0)),"")</f>
        <v>-5000</v>
      </c>
      <c r="K573" s="7">
        <f>IFERROR(INDEX('Master data'!$B$2:$CL$999,MATCH($B573,'Master data'!$A$2:$A$999,0),MATCH(K$1,'Master data'!$B$1:$CL$1,0)),"")</f>
        <v>0</v>
      </c>
      <c r="L573" s="7">
        <f>IFERROR(INDEX('Master data'!$B$2:$CL$999,MATCH($B573,'Master data'!$A$2:$A$999,0),MATCH(L$1,'Master data'!$B$1:$CL$1,0)),"")</f>
        <v>0</v>
      </c>
      <c r="M573" s="5">
        <f>IFERROR(INDEX('Master data'!$B$2:$CL$999,MATCH($B573,'Master data'!$A$2:$A$999,0),MATCH(M$1,'Master data'!$B$1:$CL$1,0)),"")</f>
        <v>5349.0403144331867</v>
      </c>
      <c r="N573" s="28">
        <f>IFERROR(INDEX('Master data'!$B$2:$CL$999,MATCH($B573,'Master data'!$A$2:$A$999,0),MATCH(N$1,'Master data'!$B$1:$CL$1,0)),"")</f>
        <v>2E-3</v>
      </c>
      <c r="O573" s="7">
        <f>IFERROR(INDEX('Master data'!$B$2:$CL$999,MATCH($B573,'Master data'!$A$2:$A$999,0),MATCH(O$1,'Master data'!$B$1:$CL$1,0)),"")</f>
        <v>0</v>
      </c>
      <c r="P573" s="5">
        <f>IFERROR(INDEX('Master data'!$B$2:$CL$999,MATCH($B573,'Master data'!$A$2:$A$999,0),MATCH(P$1,'Master data'!$B$1:$CL$1,0)),"")</f>
        <v>2948000</v>
      </c>
      <c r="Q573" s="5">
        <f>IFERROR(INDEX('Master data'!$B$2:$CL$999,MATCH($B573,'Master data'!$A$2:$A$999,0),MATCH(Q$1,'Master data'!$B$1:$CL$1,0)),"")</f>
        <v>2948000</v>
      </c>
    </row>
    <row r="574" spans="1:17" x14ac:dyDescent="0.3">
      <c r="A574">
        <f t="shared" si="8"/>
        <v>572</v>
      </c>
      <c r="B574" t="str">
        <f>IF('Master data'!A574="","",'Master data'!A574)</f>
        <v>Gergő Lovrencsics</v>
      </c>
      <c r="C574" t="str">
        <f>IFERROR(INDEX('Master data'!$B$2:$CL$999,MATCH($B574,'Master data'!$A$2:$A$999,0),MATCH(C$1,'Master data'!$B$1:$CL$1,0)),"")</f>
        <v>Hungary</v>
      </c>
      <c r="D574" t="str">
        <f>IFERROR(INDEX('Master data'!$B$2:$CL$999,MATCH($B574,'Master data'!$A$2:$A$999,0),MATCH(D$1,'Master data'!$B$1:$CL$1,0)),"")</f>
        <v>Midfield</v>
      </c>
      <c r="E574" s="5">
        <f>IFERROR(INDEX('Master data'!$B$2:$CL$999,MATCH($B574,'Master data'!$A$2:$A$999,0),MATCH(E$1,'Master data'!$B$1:$CL$1,0)),"")</f>
        <v>2468000</v>
      </c>
      <c r="F574" s="7">
        <f>IFERROR(INDEX('Master data'!$B$2:$CL$999,MATCH($B574,'Master data'!$A$2:$A$999,0),MATCH(F$1,'Master data'!$B$1:$CL$1,0)),"")</f>
        <v>-11986.678650068992</v>
      </c>
      <c r="G574" s="7">
        <f>IFERROR(INDEX('Master data'!$B$2:$CL$999,MATCH($B574,'Master data'!$A$2:$A$999,0),MATCH(G$1,'Master data'!$B$1:$CL$1,0)),"")</f>
        <v>-18699.5720263496</v>
      </c>
      <c r="H574" s="7">
        <f>IFERROR(INDEX('Master data'!$B$2:$CL$999,MATCH($B574,'Master data'!$A$2:$A$999,0),MATCH(H$1,'Master data'!$B$1:$CL$1,0)),"")</f>
        <v>0</v>
      </c>
      <c r="I574" s="7">
        <f>IFERROR(INDEX('Master data'!$B$2:$CL$999,MATCH($B574,'Master data'!$A$2:$A$999,0),MATCH(I$1,'Master data'!$B$1:$CL$1,0)),"")</f>
        <v>-5000</v>
      </c>
      <c r="J574" s="7">
        <f>IFERROR(INDEX('Master data'!$B$2:$CL$999,MATCH($B574,'Master data'!$A$2:$A$999,0),MATCH(J$1,'Master data'!$B$1:$CL$1,0)),"")</f>
        <v>-5000</v>
      </c>
      <c r="K574" s="7">
        <f>IFERROR(INDEX('Master data'!$B$2:$CL$999,MATCH($B574,'Master data'!$A$2:$A$999,0),MATCH(K$1,'Master data'!$B$1:$CL$1,0)),"")</f>
        <v>0</v>
      </c>
      <c r="L574" s="7">
        <f>IFERROR(INDEX('Master data'!$B$2:$CL$999,MATCH($B574,'Master data'!$A$2:$A$999,0),MATCH(L$1,'Master data'!$B$1:$CL$1,0)),"")</f>
        <v>0</v>
      </c>
      <c r="M574" s="5">
        <f>IFERROR(INDEX('Master data'!$B$2:$CL$999,MATCH($B574,'Master data'!$A$2:$A$999,0),MATCH(M$1,'Master data'!$B$1:$CL$1,0)),"")</f>
        <v>-26922.195803437862</v>
      </c>
      <c r="N574" s="28">
        <f>IFERROR(INDEX('Master data'!$B$2:$CL$999,MATCH($B574,'Master data'!$A$2:$A$999,0),MATCH(N$1,'Master data'!$B$1:$CL$1,0)),"")</f>
        <v>-1.0999999999999999E-2</v>
      </c>
      <c r="O574" s="7">
        <f>IFERROR(INDEX('Master data'!$B$2:$CL$999,MATCH($B574,'Master data'!$A$2:$A$999,0),MATCH(O$1,'Master data'!$B$1:$CL$1,0)),"")</f>
        <v>0</v>
      </c>
      <c r="P574" s="5">
        <f>IFERROR(INDEX('Master data'!$B$2:$CL$999,MATCH($B574,'Master data'!$A$2:$A$999,0),MATCH(P$1,'Master data'!$B$1:$CL$1,0)),"")</f>
        <v>2468000</v>
      </c>
      <c r="Q574" s="5">
        <f>IFERROR(INDEX('Master data'!$B$2:$CL$999,MATCH($B574,'Master data'!$A$2:$A$999,0),MATCH(Q$1,'Master data'!$B$1:$CL$1,0)),"")</f>
        <v>2468000</v>
      </c>
    </row>
    <row r="575" spans="1:17" x14ac:dyDescent="0.3">
      <c r="A575">
        <f t="shared" si="8"/>
        <v>573</v>
      </c>
      <c r="B575" t="str">
        <f>IF('Master data'!A575="","",'Master data'!A575)</f>
        <v xml:space="preserve"> At. Szalai</v>
      </c>
      <c r="C575" t="str">
        <f>IFERROR(INDEX('Master data'!$B$2:$CL$999,MATCH($B575,'Master data'!$A$2:$A$999,0),MATCH(C$1,'Master data'!$B$1:$CL$1,0)),"")</f>
        <v>Hungary</v>
      </c>
      <c r="D575" t="str">
        <f>IFERROR(INDEX('Master data'!$B$2:$CL$999,MATCH($B575,'Master data'!$A$2:$A$999,0),MATCH(D$1,'Master data'!$B$1:$CL$1,0)),"")</f>
        <v>Defense</v>
      </c>
      <c r="E575" s="5">
        <f>IFERROR(INDEX('Master data'!$B$2:$CL$999,MATCH($B575,'Master data'!$A$2:$A$999,0),MATCH(E$1,'Master data'!$B$1:$CL$1,0)),"")</f>
        <v>2468000</v>
      </c>
      <c r="F575" s="7">
        <f>IFERROR(INDEX('Master data'!$B$2:$CL$999,MATCH($B575,'Master data'!$A$2:$A$999,0),MATCH(F$1,'Master data'!$B$1:$CL$1,0)),"")</f>
        <v>5343.7937531148455</v>
      </c>
      <c r="G575" s="7">
        <f>IFERROR(INDEX('Master data'!$B$2:$CL$999,MATCH($B575,'Master data'!$A$2:$A$999,0),MATCH(G$1,'Master data'!$B$1:$CL$1,0)),"")</f>
        <v>-3791.2492772762962</v>
      </c>
      <c r="H575" s="7">
        <f>IFERROR(INDEX('Master data'!$B$2:$CL$999,MATCH($B575,'Master data'!$A$2:$A$999,0),MATCH(H$1,'Master data'!$B$1:$CL$1,0)),"")</f>
        <v>0</v>
      </c>
      <c r="I575" s="7">
        <f>IFERROR(INDEX('Master data'!$B$2:$CL$999,MATCH($B575,'Master data'!$A$2:$A$999,0),MATCH(I$1,'Master data'!$B$1:$CL$1,0)),"")</f>
        <v>-5000</v>
      </c>
      <c r="J575" s="7">
        <f>IFERROR(INDEX('Master data'!$B$2:$CL$999,MATCH($B575,'Master data'!$A$2:$A$999,0),MATCH(J$1,'Master data'!$B$1:$CL$1,0)),"")</f>
        <v>-5000</v>
      </c>
      <c r="K575" s="7">
        <f>IFERROR(INDEX('Master data'!$B$2:$CL$999,MATCH($B575,'Master data'!$A$2:$A$999,0),MATCH(K$1,'Master data'!$B$1:$CL$1,0)),"")</f>
        <v>0</v>
      </c>
      <c r="L575" s="7">
        <f>IFERROR(INDEX('Master data'!$B$2:$CL$999,MATCH($B575,'Master data'!$A$2:$A$999,0),MATCH(L$1,'Master data'!$B$1:$CL$1,0)),"")</f>
        <v>0</v>
      </c>
      <c r="M575" s="5">
        <f>IFERROR(INDEX('Master data'!$B$2:$CL$999,MATCH($B575,'Master data'!$A$2:$A$999,0),MATCH(M$1,'Master data'!$B$1:$CL$1,0)),"")</f>
        <v>347.15843246151258</v>
      </c>
      <c r="N575" s="28">
        <f>IFERROR(INDEX('Master data'!$B$2:$CL$999,MATCH($B575,'Master data'!$A$2:$A$999,0),MATCH(N$1,'Master data'!$B$1:$CL$1,0)),"")</f>
        <v>0</v>
      </c>
      <c r="O575" s="7">
        <f>IFERROR(INDEX('Master data'!$B$2:$CL$999,MATCH($B575,'Master data'!$A$2:$A$999,0),MATCH(O$1,'Master data'!$B$1:$CL$1,0)),"")</f>
        <v>0</v>
      </c>
      <c r="P575" s="5">
        <f>IFERROR(INDEX('Master data'!$B$2:$CL$999,MATCH($B575,'Master data'!$A$2:$A$999,0),MATCH(P$1,'Master data'!$B$1:$CL$1,0)),"")</f>
        <v>2468000</v>
      </c>
      <c r="Q575" s="5">
        <f>IFERROR(INDEX('Master data'!$B$2:$CL$999,MATCH($B575,'Master data'!$A$2:$A$999,0),MATCH(Q$1,'Master data'!$B$1:$CL$1,0)),"")</f>
        <v>2468000</v>
      </c>
    </row>
    <row r="576" spans="1:17" x14ac:dyDescent="0.3">
      <c r="A576">
        <f t="shared" si="8"/>
        <v>574</v>
      </c>
      <c r="B576" t="str">
        <f>IF('Master data'!A576="","",'Master data'!A576)</f>
        <v>Endre Botka</v>
      </c>
      <c r="C576" t="str">
        <f>IFERROR(INDEX('Master data'!$B$2:$CL$999,MATCH($B576,'Master data'!$A$2:$A$999,0),MATCH(C$1,'Master data'!$B$1:$CL$1,0)),"")</f>
        <v>Hungary</v>
      </c>
      <c r="D576" t="str">
        <f>IFERROR(INDEX('Master data'!$B$2:$CL$999,MATCH($B576,'Master data'!$A$2:$A$999,0),MATCH(D$1,'Master data'!$B$1:$CL$1,0)),"")</f>
        <v>Defense</v>
      </c>
      <c r="E576" s="5">
        <f>IFERROR(INDEX('Master data'!$B$2:$CL$999,MATCH($B576,'Master data'!$A$2:$A$999,0),MATCH(E$1,'Master data'!$B$1:$CL$1,0)),"")</f>
        <v>1968000</v>
      </c>
      <c r="F576" s="7">
        <f>IFERROR(INDEX('Master data'!$B$2:$CL$999,MATCH($B576,'Master data'!$A$2:$A$999,0),MATCH(F$1,'Master data'!$B$1:$CL$1,0)),"")</f>
        <v>896.21001390820493</v>
      </c>
      <c r="G576" s="7">
        <f>IFERROR(INDEX('Master data'!$B$2:$CL$999,MATCH($B576,'Master data'!$A$2:$A$999,0),MATCH(G$1,'Master data'!$B$1:$CL$1,0)),"")</f>
        <v>-1311.9072708113804</v>
      </c>
      <c r="H576" s="7">
        <f>IFERROR(INDEX('Master data'!$B$2:$CL$999,MATCH($B576,'Master data'!$A$2:$A$999,0),MATCH(H$1,'Master data'!$B$1:$CL$1,0)),"")</f>
        <v>0</v>
      </c>
      <c r="I576" s="7">
        <f>IFERROR(INDEX('Master data'!$B$2:$CL$999,MATCH($B576,'Master data'!$A$2:$A$999,0),MATCH(I$1,'Master data'!$B$1:$CL$1,0)),"")</f>
        <v>-5000</v>
      </c>
      <c r="J576" s="7">
        <f>IFERROR(INDEX('Master data'!$B$2:$CL$999,MATCH($B576,'Master data'!$A$2:$A$999,0),MATCH(J$1,'Master data'!$B$1:$CL$1,0)),"")</f>
        <v>-5000</v>
      </c>
      <c r="K576" s="7">
        <f>IFERROR(INDEX('Master data'!$B$2:$CL$999,MATCH($B576,'Master data'!$A$2:$A$999,0),MATCH(K$1,'Master data'!$B$1:$CL$1,0)),"")</f>
        <v>0</v>
      </c>
      <c r="L576" s="7">
        <f>IFERROR(INDEX('Master data'!$B$2:$CL$999,MATCH($B576,'Master data'!$A$2:$A$999,0),MATCH(L$1,'Master data'!$B$1:$CL$1,0)),"")</f>
        <v>0</v>
      </c>
      <c r="M576" s="5">
        <f>IFERROR(INDEX('Master data'!$B$2:$CL$999,MATCH($B576,'Master data'!$A$2:$A$999,0),MATCH(M$1,'Master data'!$B$1:$CL$1,0)),"")</f>
        <v>-2447.5306357685176</v>
      </c>
      <c r="N576" s="28">
        <f>IFERROR(INDEX('Master data'!$B$2:$CL$999,MATCH($B576,'Master data'!$A$2:$A$999,0),MATCH(N$1,'Master data'!$B$1:$CL$1,0)),"")</f>
        <v>-1E-3</v>
      </c>
      <c r="O576" s="7">
        <f>IFERROR(INDEX('Master data'!$B$2:$CL$999,MATCH($B576,'Master data'!$A$2:$A$999,0),MATCH(O$1,'Master data'!$B$1:$CL$1,0)),"")</f>
        <v>0</v>
      </c>
      <c r="P576" s="5">
        <f>IFERROR(INDEX('Master data'!$B$2:$CL$999,MATCH($B576,'Master data'!$A$2:$A$999,0),MATCH(P$1,'Master data'!$B$1:$CL$1,0)),"")</f>
        <v>1968000</v>
      </c>
      <c r="Q576" s="5">
        <f>IFERROR(INDEX('Master data'!$B$2:$CL$999,MATCH($B576,'Master data'!$A$2:$A$999,0),MATCH(Q$1,'Master data'!$B$1:$CL$1,0)),"")</f>
        <v>1968000</v>
      </c>
    </row>
    <row r="577" spans="1:17" x14ac:dyDescent="0.3">
      <c r="A577">
        <f t="shared" si="8"/>
        <v>575</v>
      </c>
      <c r="B577" t="str">
        <f>IF('Master data'!A577="","",'Master data'!A577)</f>
        <v>Ákos Kecskés</v>
      </c>
      <c r="C577" t="str">
        <f>IFERROR(INDEX('Master data'!$B$2:$CL$999,MATCH($B577,'Master data'!$A$2:$A$999,0),MATCH(C$1,'Master data'!$B$1:$CL$1,0)),"")</f>
        <v>Hungary</v>
      </c>
      <c r="D577" t="str">
        <f>IFERROR(INDEX('Master data'!$B$2:$CL$999,MATCH($B577,'Master data'!$A$2:$A$999,0),MATCH(D$1,'Master data'!$B$1:$CL$1,0)),"")</f>
        <v>Defense</v>
      </c>
      <c r="E577" s="5">
        <f>IFERROR(INDEX('Master data'!$B$2:$CL$999,MATCH($B577,'Master data'!$A$2:$A$999,0),MATCH(E$1,'Master data'!$B$1:$CL$1,0)),"")</f>
        <v>1995000</v>
      </c>
      <c r="F577" s="7">
        <f>IFERROR(INDEX('Master data'!$B$2:$CL$999,MATCH($B577,'Master data'!$A$2:$A$999,0),MATCH(F$1,'Master data'!$B$1:$CL$1,0)),"")</f>
        <v>896.21001390820493</v>
      </c>
      <c r="G577" s="7">
        <f>IFERROR(INDEX('Master data'!$B$2:$CL$999,MATCH($B577,'Master data'!$A$2:$A$999,0),MATCH(G$1,'Master data'!$B$1:$CL$1,0)),"")</f>
        <v>-1311.9072708113804</v>
      </c>
      <c r="H577" s="7">
        <f>IFERROR(INDEX('Master data'!$B$2:$CL$999,MATCH($B577,'Master data'!$A$2:$A$999,0),MATCH(H$1,'Master data'!$B$1:$CL$1,0)),"")</f>
        <v>0</v>
      </c>
      <c r="I577" s="7">
        <f>IFERROR(INDEX('Master data'!$B$2:$CL$999,MATCH($B577,'Master data'!$A$2:$A$999,0),MATCH(I$1,'Master data'!$B$1:$CL$1,0)),"")</f>
        <v>-5000</v>
      </c>
      <c r="J577" s="7">
        <f>IFERROR(INDEX('Master data'!$B$2:$CL$999,MATCH($B577,'Master data'!$A$2:$A$999,0),MATCH(J$1,'Master data'!$B$1:$CL$1,0)),"")</f>
        <v>-5000</v>
      </c>
      <c r="K577" s="7">
        <f>IFERROR(INDEX('Master data'!$B$2:$CL$999,MATCH($B577,'Master data'!$A$2:$A$999,0),MATCH(K$1,'Master data'!$B$1:$CL$1,0)),"")</f>
        <v>0</v>
      </c>
      <c r="L577" s="7">
        <f>IFERROR(INDEX('Master data'!$B$2:$CL$999,MATCH($B577,'Master data'!$A$2:$A$999,0),MATCH(L$1,'Master data'!$B$1:$CL$1,0)),"")</f>
        <v>0</v>
      </c>
      <c r="M577" s="5">
        <f>IFERROR(INDEX('Master data'!$B$2:$CL$999,MATCH($B577,'Master data'!$A$2:$A$999,0),MATCH(M$1,'Master data'!$B$1:$CL$1,0)),"")</f>
        <v>-2447.5306357685176</v>
      </c>
      <c r="N577" s="28">
        <f>IFERROR(INDEX('Master data'!$B$2:$CL$999,MATCH($B577,'Master data'!$A$2:$A$999,0),MATCH(N$1,'Master data'!$B$1:$CL$1,0)),"")</f>
        <v>-1E-3</v>
      </c>
      <c r="O577" s="7">
        <f>IFERROR(INDEX('Master data'!$B$2:$CL$999,MATCH($B577,'Master data'!$A$2:$A$999,0),MATCH(O$1,'Master data'!$B$1:$CL$1,0)),"")</f>
        <v>0</v>
      </c>
      <c r="P577" s="5">
        <f>IFERROR(INDEX('Master data'!$B$2:$CL$999,MATCH($B577,'Master data'!$A$2:$A$999,0),MATCH(P$1,'Master data'!$B$1:$CL$1,0)),"")</f>
        <v>1995000</v>
      </c>
      <c r="Q577" s="5">
        <f>IFERROR(INDEX('Master data'!$B$2:$CL$999,MATCH($B577,'Master data'!$A$2:$A$999,0),MATCH(Q$1,'Master data'!$B$1:$CL$1,0)),"")</f>
        <v>1995000</v>
      </c>
    </row>
    <row r="578" spans="1:17" x14ac:dyDescent="0.3">
      <c r="A578">
        <f t="shared" si="8"/>
        <v>576</v>
      </c>
      <c r="B578" t="str">
        <f>IF('Master data'!A578="","",'Master data'!A578)</f>
        <v>Ádám Lang</v>
      </c>
      <c r="C578" t="str">
        <f>IFERROR(INDEX('Master data'!$B$2:$CL$999,MATCH($B578,'Master data'!$A$2:$A$999,0),MATCH(C$1,'Master data'!$B$1:$CL$1,0)),"")</f>
        <v>Hungary</v>
      </c>
      <c r="D578" t="str">
        <f>IFERROR(INDEX('Master data'!$B$2:$CL$999,MATCH($B578,'Master data'!$A$2:$A$999,0),MATCH(D$1,'Master data'!$B$1:$CL$1,0)),"")</f>
        <v>Defense</v>
      </c>
      <c r="E578" s="5">
        <f>IFERROR(INDEX('Master data'!$B$2:$CL$999,MATCH($B578,'Master data'!$A$2:$A$999,0),MATCH(E$1,'Master data'!$B$1:$CL$1,0)),"")</f>
        <v>1995000</v>
      </c>
      <c r="F578" s="7">
        <f>IFERROR(INDEX('Master data'!$B$2:$CL$999,MATCH($B578,'Master data'!$A$2:$A$999,0),MATCH(F$1,'Master data'!$B$1:$CL$1,0)),"")</f>
        <v>896.21001390820493</v>
      </c>
      <c r="G578" s="7">
        <f>IFERROR(INDEX('Master data'!$B$2:$CL$999,MATCH($B578,'Master data'!$A$2:$A$999,0),MATCH(G$1,'Master data'!$B$1:$CL$1,0)),"")</f>
        <v>-1311.9072708113804</v>
      </c>
      <c r="H578" s="7">
        <f>IFERROR(INDEX('Master data'!$B$2:$CL$999,MATCH($B578,'Master data'!$A$2:$A$999,0),MATCH(H$1,'Master data'!$B$1:$CL$1,0)),"")</f>
        <v>0</v>
      </c>
      <c r="I578" s="7">
        <f>IFERROR(INDEX('Master data'!$B$2:$CL$999,MATCH($B578,'Master data'!$A$2:$A$999,0),MATCH(I$1,'Master data'!$B$1:$CL$1,0)),"")</f>
        <v>-5000</v>
      </c>
      <c r="J578" s="7">
        <f>IFERROR(INDEX('Master data'!$B$2:$CL$999,MATCH($B578,'Master data'!$A$2:$A$999,0),MATCH(J$1,'Master data'!$B$1:$CL$1,0)),"")</f>
        <v>-5000</v>
      </c>
      <c r="K578" s="7">
        <f>IFERROR(INDEX('Master data'!$B$2:$CL$999,MATCH($B578,'Master data'!$A$2:$A$999,0),MATCH(K$1,'Master data'!$B$1:$CL$1,0)),"")</f>
        <v>0</v>
      </c>
      <c r="L578" s="7">
        <f>IFERROR(INDEX('Master data'!$B$2:$CL$999,MATCH($B578,'Master data'!$A$2:$A$999,0),MATCH(L$1,'Master data'!$B$1:$CL$1,0)),"")</f>
        <v>0</v>
      </c>
      <c r="M578" s="5">
        <f>IFERROR(INDEX('Master data'!$B$2:$CL$999,MATCH($B578,'Master data'!$A$2:$A$999,0),MATCH(M$1,'Master data'!$B$1:$CL$1,0)),"")</f>
        <v>-2447.5306357685176</v>
      </c>
      <c r="N578" s="28">
        <f>IFERROR(INDEX('Master data'!$B$2:$CL$999,MATCH($B578,'Master data'!$A$2:$A$999,0),MATCH(N$1,'Master data'!$B$1:$CL$1,0)),"")</f>
        <v>-1E-3</v>
      </c>
      <c r="O578" s="7">
        <f>IFERROR(INDEX('Master data'!$B$2:$CL$999,MATCH($B578,'Master data'!$A$2:$A$999,0),MATCH(O$1,'Master data'!$B$1:$CL$1,0)),"")</f>
        <v>0</v>
      </c>
      <c r="P578" s="5">
        <f>IFERROR(INDEX('Master data'!$B$2:$CL$999,MATCH($B578,'Master data'!$A$2:$A$999,0),MATCH(P$1,'Master data'!$B$1:$CL$1,0)),"")</f>
        <v>1995000</v>
      </c>
      <c r="Q578" s="5">
        <f>IFERROR(INDEX('Master data'!$B$2:$CL$999,MATCH($B578,'Master data'!$A$2:$A$999,0),MATCH(Q$1,'Master data'!$B$1:$CL$1,0)),"")</f>
        <v>1995000</v>
      </c>
    </row>
    <row r="579" spans="1:17" x14ac:dyDescent="0.3">
      <c r="A579">
        <f t="shared" ref="A579:A642" si="9">IF(B579="","",ROW()-2)</f>
        <v>577</v>
      </c>
      <c r="B579" t="str">
        <f>IF('Master data'!A579="","",'Master data'!A579)</f>
        <v>Attila Fiola</v>
      </c>
      <c r="C579" t="str">
        <f>IFERROR(INDEX('Master data'!$B$2:$CL$999,MATCH($B579,'Master data'!$A$2:$A$999,0),MATCH(C$1,'Master data'!$B$1:$CL$1,0)),"")</f>
        <v>Hungary</v>
      </c>
      <c r="D579" t="str">
        <f>IFERROR(INDEX('Master data'!$B$2:$CL$999,MATCH($B579,'Master data'!$A$2:$A$999,0),MATCH(D$1,'Master data'!$B$1:$CL$1,0)),"")</f>
        <v>Defense</v>
      </c>
      <c r="E579" s="5">
        <f>IFERROR(INDEX('Master data'!$B$2:$CL$999,MATCH($B579,'Master data'!$A$2:$A$999,0),MATCH(E$1,'Master data'!$B$1:$CL$1,0)),"")</f>
        <v>2476000</v>
      </c>
      <c r="F579" s="7">
        <f>IFERROR(INDEX('Master data'!$B$2:$CL$999,MATCH($B579,'Master data'!$A$2:$A$999,0),MATCH(F$1,'Master data'!$B$1:$CL$1,0)),"")</f>
        <v>18546.149669888237</v>
      </c>
      <c r="G579" s="7">
        <f>IFERROR(INDEX('Master data'!$B$2:$CL$999,MATCH($B579,'Master data'!$A$2:$A$999,0),MATCH(G$1,'Master data'!$B$1:$CL$1,0)),"")</f>
        <v>9095.0314348592765</v>
      </c>
      <c r="H579" s="7">
        <f>IFERROR(INDEX('Master data'!$B$2:$CL$999,MATCH($B579,'Master data'!$A$2:$A$999,0),MATCH(H$1,'Master data'!$B$1:$CL$1,0)),"")</f>
        <v>0</v>
      </c>
      <c r="I579" s="7">
        <f>IFERROR(INDEX('Master data'!$B$2:$CL$999,MATCH($B579,'Master data'!$A$2:$A$999,0),MATCH(I$1,'Master data'!$B$1:$CL$1,0)),"")</f>
        <v>-5000</v>
      </c>
      <c r="J579" s="7">
        <f>IFERROR(INDEX('Master data'!$B$2:$CL$999,MATCH($B579,'Master data'!$A$2:$A$999,0),MATCH(J$1,'Master data'!$B$1:$CL$1,0)),"")</f>
        <v>-5000</v>
      </c>
      <c r="K579" s="7">
        <f>IFERROR(INDEX('Master data'!$B$2:$CL$999,MATCH($B579,'Master data'!$A$2:$A$999,0),MATCH(K$1,'Master data'!$B$1:$CL$1,0)),"")</f>
        <v>0</v>
      </c>
      <c r="L579" s="7">
        <f>IFERROR(INDEX('Master data'!$B$2:$CL$999,MATCH($B579,'Master data'!$A$2:$A$999,0),MATCH(L$1,'Master data'!$B$1:$CL$1,0)),"")</f>
        <v>0</v>
      </c>
      <c r="M579" s="5">
        <f>IFERROR(INDEX('Master data'!$B$2:$CL$999,MATCH($B579,'Master data'!$A$2:$A$999,0),MATCH(M$1,'Master data'!$B$1:$CL$1,0)),"")</f>
        <v>22140.368157325283</v>
      </c>
      <c r="N579" s="28">
        <f>IFERROR(INDEX('Master data'!$B$2:$CL$999,MATCH($B579,'Master data'!$A$2:$A$999,0),MATCH(N$1,'Master data'!$B$1:$CL$1,0)),"")</f>
        <v>8.9999999999999993E-3</v>
      </c>
      <c r="O579" s="7">
        <f>IFERROR(INDEX('Master data'!$B$2:$CL$999,MATCH($B579,'Master data'!$A$2:$A$999,0),MATCH(O$1,'Master data'!$B$1:$CL$1,0)),"")</f>
        <v>0</v>
      </c>
      <c r="P579" s="5">
        <f>IFERROR(INDEX('Master data'!$B$2:$CL$999,MATCH($B579,'Master data'!$A$2:$A$999,0),MATCH(P$1,'Master data'!$B$1:$CL$1,0)),"")</f>
        <v>2476000</v>
      </c>
      <c r="Q579" s="5">
        <f>IFERROR(INDEX('Master data'!$B$2:$CL$999,MATCH($B579,'Master data'!$A$2:$A$999,0),MATCH(Q$1,'Master data'!$B$1:$CL$1,0)),"")</f>
        <v>2476000</v>
      </c>
    </row>
    <row r="580" spans="1:17" x14ac:dyDescent="0.3">
      <c r="A580">
        <f t="shared" si="9"/>
        <v>578</v>
      </c>
      <c r="B580" t="str">
        <f>IF('Master data'!A580="","",'Master data'!A580)</f>
        <v>Dániel Gazdag</v>
      </c>
      <c r="C580" t="str">
        <f>IFERROR(INDEX('Master data'!$B$2:$CL$999,MATCH($B580,'Master data'!$A$2:$A$999,0),MATCH(C$1,'Master data'!$B$1:$CL$1,0)),"")</f>
        <v>Hungary</v>
      </c>
      <c r="D580" t="str">
        <f>IFERROR(INDEX('Master data'!$B$2:$CL$999,MATCH($B580,'Master data'!$A$2:$A$999,0),MATCH(D$1,'Master data'!$B$1:$CL$1,0)),"")</f>
        <v>Midfield</v>
      </c>
      <c r="E580" s="5">
        <f>IFERROR(INDEX('Master data'!$B$2:$CL$999,MATCH($B580,'Master data'!$A$2:$A$999,0),MATCH(E$1,'Master data'!$B$1:$CL$1,0)),"")</f>
        <v>2495000</v>
      </c>
      <c r="F580" s="7">
        <f>IFERROR(INDEX('Master data'!$B$2:$CL$999,MATCH($B580,'Master data'!$A$2:$A$999,0),MATCH(F$1,'Master data'!$B$1:$CL$1,0)),"")</f>
        <v>-5000</v>
      </c>
      <c r="G580" s="7">
        <f>IFERROR(INDEX('Master data'!$B$2:$CL$999,MATCH($B580,'Master data'!$A$2:$A$999,0),MATCH(G$1,'Master data'!$B$1:$CL$1,0)),"")</f>
        <v>-5000</v>
      </c>
      <c r="H580" s="7">
        <f>IFERROR(INDEX('Master data'!$B$2:$CL$999,MATCH($B580,'Master data'!$A$2:$A$999,0),MATCH(H$1,'Master data'!$B$1:$CL$1,0)),"")</f>
        <v>0</v>
      </c>
      <c r="I580" s="7">
        <f>IFERROR(INDEX('Master data'!$B$2:$CL$999,MATCH($B580,'Master data'!$A$2:$A$999,0),MATCH(I$1,'Master data'!$B$1:$CL$1,0)),"")</f>
        <v>-5000</v>
      </c>
      <c r="J580" s="7">
        <f>IFERROR(INDEX('Master data'!$B$2:$CL$999,MATCH($B580,'Master data'!$A$2:$A$999,0),MATCH(J$1,'Master data'!$B$1:$CL$1,0)),"")</f>
        <v>-5000</v>
      </c>
      <c r="K580" s="7">
        <f>IFERROR(INDEX('Master data'!$B$2:$CL$999,MATCH($B580,'Master data'!$A$2:$A$999,0),MATCH(K$1,'Master data'!$B$1:$CL$1,0)),"")</f>
        <v>0</v>
      </c>
      <c r="L580" s="7">
        <f>IFERROR(INDEX('Master data'!$B$2:$CL$999,MATCH($B580,'Master data'!$A$2:$A$999,0),MATCH(L$1,'Master data'!$B$1:$CL$1,0)),"")</f>
        <v>0</v>
      </c>
      <c r="M580" s="5">
        <f>IFERROR(INDEX('Master data'!$B$2:$CL$999,MATCH($B580,'Master data'!$A$2:$A$999,0),MATCH(M$1,'Master data'!$B$1:$CL$1,0)),"")</f>
        <v>-10802.469135802468</v>
      </c>
      <c r="N580" s="28">
        <f>IFERROR(INDEX('Master data'!$B$2:$CL$999,MATCH($B580,'Master data'!$A$2:$A$999,0),MATCH(N$1,'Master data'!$B$1:$CL$1,0)),"")</f>
        <v>-4.0000000000000001E-3</v>
      </c>
      <c r="O580" s="7">
        <f>IFERROR(INDEX('Master data'!$B$2:$CL$999,MATCH($B580,'Master data'!$A$2:$A$999,0),MATCH(O$1,'Master data'!$B$1:$CL$1,0)),"")</f>
        <v>0</v>
      </c>
      <c r="P580" s="5">
        <f>IFERROR(INDEX('Master data'!$B$2:$CL$999,MATCH($B580,'Master data'!$A$2:$A$999,0),MATCH(P$1,'Master data'!$B$1:$CL$1,0)),"")</f>
        <v>2495000</v>
      </c>
      <c r="Q580" s="5">
        <f>IFERROR(INDEX('Master data'!$B$2:$CL$999,MATCH($B580,'Master data'!$A$2:$A$999,0),MATCH(Q$1,'Master data'!$B$1:$CL$1,0)),"")</f>
        <v>2495000</v>
      </c>
    </row>
    <row r="581" spans="1:17" x14ac:dyDescent="0.3">
      <c r="A581">
        <f t="shared" si="9"/>
        <v>579</v>
      </c>
      <c r="B581" t="str">
        <f>IF('Master data'!A581="","",'Master data'!A581)</f>
        <v>Roland Sallai</v>
      </c>
      <c r="C581" t="str">
        <f>IFERROR(INDEX('Master data'!$B$2:$CL$999,MATCH($B581,'Master data'!$A$2:$A$999,0),MATCH(C$1,'Master data'!$B$1:$CL$1,0)),"")</f>
        <v>Hungary</v>
      </c>
      <c r="D581" t="str">
        <f>IFERROR(INDEX('Master data'!$B$2:$CL$999,MATCH($B581,'Master data'!$A$2:$A$999,0),MATCH(D$1,'Master data'!$B$1:$CL$1,0)),"")</f>
        <v>Striker</v>
      </c>
      <c r="E581" s="5">
        <f>IFERROR(INDEX('Master data'!$B$2:$CL$999,MATCH($B581,'Master data'!$A$2:$A$999,0),MATCH(E$1,'Master data'!$B$1:$CL$1,0)),"")</f>
        <v>3502000</v>
      </c>
      <c r="F581" s="7">
        <f>IFERROR(INDEX('Master data'!$B$2:$CL$999,MATCH($B581,'Master data'!$A$2:$A$999,0),MATCH(F$1,'Master data'!$B$1:$CL$1,0)),"")</f>
        <v>10071.629131541868</v>
      </c>
      <c r="G581" s="7">
        <f>IFERROR(INDEX('Master data'!$B$2:$CL$999,MATCH($B581,'Master data'!$A$2:$A$999,0),MATCH(G$1,'Master data'!$B$1:$CL$1,0)),"")</f>
        <v>2847.3258748230946</v>
      </c>
      <c r="H581" s="7">
        <f>IFERROR(INDEX('Master data'!$B$2:$CL$999,MATCH($B581,'Master data'!$A$2:$A$999,0),MATCH(H$1,'Master data'!$B$1:$CL$1,0)),"")</f>
        <v>0</v>
      </c>
      <c r="I581" s="7">
        <f>IFERROR(INDEX('Master data'!$B$2:$CL$999,MATCH($B581,'Master data'!$A$2:$A$999,0),MATCH(I$1,'Master data'!$B$1:$CL$1,0)),"")</f>
        <v>-5000</v>
      </c>
      <c r="J581" s="7">
        <f>IFERROR(INDEX('Master data'!$B$2:$CL$999,MATCH($B581,'Master data'!$A$2:$A$999,0),MATCH(J$1,'Master data'!$B$1:$CL$1,0)),"")</f>
        <v>-5000</v>
      </c>
      <c r="K581" s="7">
        <f>IFERROR(INDEX('Master data'!$B$2:$CL$999,MATCH($B581,'Master data'!$A$2:$A$999,0),MATCH(K$1,'Master data'!$B$1:$CL$1,0)),"")</f>
        <v>0</v>
      </c>
      <c r="L581" s="7">
        <f>IFERROR(INDEX('Master data'!$B$2:$CL$999,MATCH($B581,'Master data'!$A$2:$A$999,0),MATCH(L$1,'Master data'!$B$1:$CL$1,0)),"")</f>
        <v>0</v>
      </c>
      <c r="M581" s="5">
        <f>IFERROR(INDEX('Master data'!$B$2:$CL$999,MATCH($B581,'Master data'!$A$2:$A$999,0),MATCH(M$1,'Master data'!$B$1:$CL$1,0)),"")</f>
        <v>9500.710578954795</v>
      </c>
      <c r="N581" s="28">
        <f>IFERROR(INDEX('Master data'!$B$2:$CL$999,MATCH($B581,'Master data'!$A$2:$A$999,0),MATCH(N$1,'Master data'!$B$1:$CL$1,0)),"")</f>
        <v>3.0000000000000001E-3</v>
      </c>
      <c r="O581" s="7">
        <f>IFERROR(INDEX('Master data'!$B$2:$CL$999,MATCH($B581,'Master data'!$A$2:$A$999,0),MATCH(O$1,'Master data'!$B$1:$CL$1,0)),"")</f>
        <v>0</v>
      </c>
      <c r="P581" s="5">
        <f>IFERROR(INDEX('Master data'!$B$2:$CL$999,MATCH($B581,'Master data'!$A$2:$A$999,0),MATCH(P$1,'Master data'!$B$1:$CL$1,0)),"")</f>
        <v>3502000</v>
      </c>
      <c r="Q581" s="5">
        <f>IFERROR(INDEX('Master data'!$B$2:$CL$999,MATCH($B581,'Master data'!$A$2:$A$999,0),MATCH(Q$1,'Master data'!$B$1:$CL$1,0)),"")</f>
        <v>3502000</v>
      </c>
    </row>
    <row r="582" spans="1:17" x14ac:dyDescent="0.3">
      <c r="A582">
        <f t="shared" si="9"/>
        <v>580</v>
      </c>
      <c r="B582" t="str">
        <f>IF('Master data'!A582="","",'Master data'!A582)</f>
        <v>László Kleinheisler</v>
      </c>
      <c r="C582" t="str">
        <f>IFERROR(INDEX('Master data'!$B$2:$CL$999,MATCH($B582,'Master data'!$A$2:$A$999,0),MATCH(C$1,'Master data'!$B$1:$CL$1,0)),"")</f>
        <v>Hungary</v>
      </c>
      <c r="D582" t="str">
        <f>IFERROR(INDEX('Master data'!$B$2:$CL$999,MATCH($B582,'Master data'!$A$2:$A$999,0),MATCH(D$1,'Master data'!$B$1:$CL$1,0)),"")</f>
        <v>Midfield</v>
      </c>
      <c r="E582" s="5">
        <f>IFERROR(INDEX('Master data'!$B$2:$CL$999,MATCH($B582,'Master data'!$A$2:$A$999,0),MATCH(E$1,'Master data'!$B$1:$CL$1,0)),"")</f>
        <v>2492000</v>
      </c>
      <c r="F582" s="7">
        <f>IFERROR(INDEX('Master data'!$B$2:$CL$999,MATCH($B582,'Master data'!$A$2:$A$999,0),MATCH(F$1,'Master data'!$B$1:$CL$1,0)),"")</f>
        <v>-11921.868841060212</v>
      </c>
      <c r="G582" s="7">
        <f>IFERROR(INDEX('Master data'!$B$2:$CL$999,MATCH($B582,'Master data'!$A$2:$A$999,0),MATCH(G$1,'Master data'!$B$1:$CL$1,0)),"")</f>
        <v>-18810.391215142801</v>
      </c>
      <c r="H582" s="7">
        <f>IFERROR(INDEX('Master data'!$B$2:$CL$999,MATCH($B582,'Master data'!$A$2:$A$999,0),MATCH(H$1,'Master data'!$B$1:$CL$1,0)),"")</f>
        <v>0</v>
      </c>
      <c r="I582" s="7">
        <f>IFERROR(INDEX('Master data'!$B$2:$CL$999,MATCH($B582,'Master data'!$A$2:$A$999,0),MATCH(I$1,'Master data'!$B$1:$CL$1,0)),"")</f>
        <v>-5000</v>
      </c>
      <c r="J582" s="7">
        <f>IFERROR(INDEX('Master data'!$B$2:$CL$999,MATCH($B582,'Master data'!$A$2:$A$999,0),MATCH(J$1,'Master data'!$B$1:$CL$1,0)),"")</f>
        <v>-5000</v>
      </c>
      <c r="K582" s="7">
        <f>IFERROR(INDEX('Master data'!$B$2:$CL$999,MATCH($B582,'Master data'!$A$2:$A$999,0),MATCH(K$1,'Master data'!$B$1:$CL$1,0)),"")</f>
        <v>0</v>
      </c>
      <c r="L582" s="7">
        <f>IFERROR(INDEX('Master data'!$B$2:$CL$999,MATCH($B582,'Master data'!$A$2:$A$999,0),MATCH(L$1,'Master data'!$B$1:$CL$1,0)),"")</f>
        <v>0</v>
      </c>
      <c r="M582" s="5">
        <f>IFERROR(INDEX('Master data'!$B$2:$CL$999,MATCH($B582,'Master data'!$A$2:$A$999,0),MATCH(M$1,'Master data'!$B$1:$CL$1,0)),"")</f>
        <v>-26931.265453624546</v>
      </c>
      <c r="N582" s="28">
        <f>IFERROR(INDEX('Master data'!$B$2:$CL$999,MATCH($B582,'Master data'!$A$2:$A$999,0),MATCH(N$1,'Master data'!$B$1:$CL$1,0)),"")</f>
        <v>-1.0999999999999999E-2</v>
      </c>
      <c r="O582" s="7">
        <f>IFERROR(INDEX('Master data'!$B$2:$CL$999,MATCH($B582,'Master data'!$A$2:$A$999,0),MATCH(O$1,'Master data'!$B$1:$CL$1,0)),"")</f>
        <v>0</v>
      </c>
      <c r="P582" s="5">
        <f>IFERROR(INDEX('Master data'!$B$2:$CL$999,MATCH($B582,'Master data'!$A$2:$A$999,0),MATCH(P$1,'Master data'!$B$1:$CL$1,0)),"")</f>
        <v>2492000</v>
      </c>
      <c r="Q582" s="5">
        <f>IFERROR(INDEX('Master data'!$B$2:$CL$999,MATCH($B582,'Master data'!$A$2:$A$999,0),MATCH(Q$1,'Master data'!$B$1:$CL$1,0)),"")</f>
        <v>2492000</v>
      </c>
    </row>
    <row r="583" spans="1:17" x14ac:dyDescent="0.3">
      <c r="A583">
        <f t="shared" si="9"/>
        <v>581</v>
      </c>
      <c r="B583" t="str">
        <f>IF('Master data'!A583="","",'Master data'!A583)</f>
        <v>Tamás Cseri</v>
      </c>
      <c r="C583" t="str">
        <f>IFERROR(INDEX('Master data'!$B$2:$CL$999,MATCH($B583,'Master data'!$A$2:$A$999,0),MATCH(C$1,'Master data'!$B$1:$CL$1,0)),"")</f>
        <v>Hungary</v>
      </c>
      <c r="D583" t="str">
        <f>IFERROR(INDEX('Master data'!$B$2:$CL$999,MATCH($B583,'Master data'!$A$2:$A$999,0),MATCH(D$1,'Master data'!$B$1:$CL$1,0)),"")</f>
        <v>Midfield</v>
      </c>
      <c r="E583" s="5">
        <f>IFERROR(INDEX('Master data'!$B$2:$CL$999,MATCH($B583,'Master data'!$A$2:$A$999,0),MATCH(E$1,'Master data'!$B$1:$CL$1,0)),"")</f>
        <v>1995000</v>
      </c>
      <c r="F583" s="7">
        <f>IFERROR(INDEX('Master data'!$B$2:$CL$999,MATCH($B583,'Master data'!$A$2:$A$999,0),MATCH(F$1,'Master data'!$B$1:$CL$1,0)),"")</f>
        <v>-5000</v>
      </c>
      <c r="G583" s="7">
        <f>IFERROR(INDEX('Master data'!$B$2:$CL$999,MATCH($B583,'Master data'!$A$2:$A$999,0),MATCH(G$1,'Master data'!$B$1:$CL$1,0)),"")</f>
        <v>-5000</v>
      </c>
      <c r="H583" s="7">
        <f>IFERROR(INDEX('Master data'!$B$2:$CL$999,MATCH($B583,'Master data'!$A$2:$A$999,0),MATCH(H$1,'Master data'!$B$1:$CL$1,0)),"")</f>
        <v>0</v>
      </c>
      <c r="I583" s="7">
        <f>IFERROR(INDEX('Master data'!$B$2:$CL$999,MATCH($B583,'Master data'!$A$2:$A$999,0),MATCH(I$1,'Master data'!$B$1:$CL$1,0)),"")</f>
        <v>-5000</v>
      </c>
      <c r="J583" s="7">
        <f>IFERROR(INDEX('Master data'!$B$2:$CL$999,MATCH($B583,'Master data'!$A$2:$A$999,0),MATCH(J$1,'Master data'!$B$1:$CL$1,0)),"")</f>
        <v>-5000</v>
      </c>
      <c r="K583" s="7">
        <f>IFERROR(INDEX('Master data'!$B$2:$CL$999,MATCH($B583,'Master data'!$A$2:$A$999,0),MATCH(K$1,'Master data'!$B$1:$CL$1,0)),"")</f>
        <v>0</v>
      </c>
      <c r="L583" s="7">
        <f>IFERROR(INDEX('Master data'!$B$2:$CL$999,MATCH($B583,'Master data'!$A$2:$A$999,0),MATCH(L$1,'Master data'!$B$1:$CL$1,0)),"")</f>
        <v>0</v>
      </c>
      <c r="M583" s="5">
        <f>IFERROR(INDEX('Master data'!$B$2:$CL$999,MATCH($B583,'Master data'!$A$2:$A$999,0),MATCH(M$1,'Master data'!$B$1:$CL$1,0)),"")</f>
        <v>-10802.469135802468</v>
      </c>
      <c r="N583" s="28">
        <f>IFERROR(INDEX('Master data'!$B$2:$CL$999,MATCH($B583,'Master data'!$A$2:$A$999,0),MATCH(N$1,'Master data'!$B$1:$CL$1,0)),"")</f>
        <v>-5.0000000000000001E-3</v>
      </c>
      <c r="O583" s="7">
        <f>IFERROR(INDEX('Master data'!$B$2:$CL$999,MATCH($B583,'Master data'!$A$2:$A$999,0),MATCH(O$1,'Master data'!$B$1:$CL$1,0)),"")</f>
        <v>0</v>
      </c>
      <c r="P583" s="5">
        <f>IFERROR(INDEX('Master data'!$B$2:$CL$999,MATCH($B583,'Master data'!$A$2:$A$999,0),MATCH(P$1,'Master data'!$B$1:$CL$1,0)),"")</f>
        <v>1995000</v>
      </c>
      <c r="Q583" s="5">
        <f>IFERROR(INDEX('Master data'!$B$2:$CL$999,MATCH($B583,'Master data'!$A$2:$A$999,0),MATCH(Q$1,'Master data'!$B$1:$CL$1,0)),"")</f>
        <v>1995000</v>
      </c>
    </row>
    <row r="584" spans="1:17" x14ac:dyDescent="0.3">
      <c r="A584">
        <f t="shared" si="9"/>
        <v>582</v>
      </c>
      <c r="B584" t="str">
        <f>IF('Master data'!A584="","",'Master data'!A584)</f>
        <v>András Schäfer</v>
      </c>
      <c r="C584" t="str">
        <f>IFERROR(INDEX('Master data'!$B$2:$CL$999,MATCH($B584,'Master data'!$A$2:$A$999,0),MATCH(C$1,'Master data'!$B$1:$CL$1,0)),"")</f>
        <v>Hungary</v>
      </c>
      <c r="D584" t="str">
        <f>IFERROR(INDEX('Master data'!$B$2:$CL$999,MATCH($B584,'Master data'!$A$2:$A$999,0),MATCH(D$1,'Master data'!$B$1:$CL$1,0)),"")</f>
        <v>Midfield</v>
      </c>
      <c r="E584" s="5">
        <f>IFERROR(INDEX('Master data'!$B$2:$CL$999,MATCH($B584,'Master data'!$A$2:$A$999,0),MATCH(E$1,'Master data'!$B$1:$CL$1,0)),"")</f>
        <v>2492000</v>
      </c>
      <c r="F584" s="7">
        <f>IFERROR(INDEX('Master data'!$B$2:$CL$999,MATCH($B584,'Master data'!$A$2:$A$999,0),MATCH(F$1,'Master data'!$B$1:$CL$1,0)),"")</f>
        <v>-2142.0723459301516</v>
      </c>
      <c r="G584" s="7">
        <f>IFERROR(INDEX('Master data'!$B$2:$CL$999,MATCH($B584,'Master data'!$A$2:$A$999,0),MATCH(G$1,'Master data'!$B$1:$CL$1,0)),"")</f>
        <v>-9085.4685163489576</v>
      </c>
      <c r="H584" s="7">
        <f>IFERROR(INDEX('Master data'!$B$2:$CL$999,MATCH($B584,'Master data'!$A$2:$A$999,0),MATCH(H$1,'Master data'!$B$1:$CL$1,0)),"")</f>
        <v>0</v>
      </c>
      <c r="I584" s="7">
        <f>IFERROR(INDEX('Master data'!$B$2:$CL$999,MATCH($B584,'Master data'!$A$2:$A$999,0),MATCH(I$1,'Master data'!$B$1:$CL$1,0)),"")</f>
        <v>-5000</v>
      </c>
      <c r="J584" s="7">
        <f>IFERROR(INDEX('Master data'!$B$2:$CL$999,MATCH($B584,'Master data'!$A$2:$A$999,0),MATCH(J$1,'Master data'!$B$1:$CL$1,0)),"")</f>
        <v>-5000</v>
      </c>
      <c r="K584" s="7">
        <f>IFERROR(INDEX('Master data'!$B$2:$CL$999,MATCH($B584,'Master data'!$A$2:$A$999,0),MATCH(K$1,'Master data'!$B$1:$CL$1,0)),"")</f>
        <v>0</v>
      </c>
      <c r="L584" s="7">
        <f>IFERROR(INDEX('Master data'!$B$2:$CL$999,MATCH($B584,'Master data'!$A$2:$A$999,0),MATCH(L$1,'Master data'!$B$1:$CL$1,0)),"")</f>
        <v>0</v>
      </c>
      <c r="M584" s="5">
        <f>IFERROR(INDEX('Master data'!$B$2:$CL$999,MATCH($B584,'Master data'!$A$2:$A$999,0),MATCH(M$1,'Master data'!$B$1:$CL$1,0)),"")</f>
        <v>-10668.187159298592</v>
      </c>
      <c r="N584" s="28">
        <f>IFERROR(INDEX('Master data'!$B$2:$CL$999,MATCH($B584,'Master data'!$A$2:$A$999,0),MATCH(N$1,'Master data'!$B$1:$CL$1,0)),"")</f>
        <v>-4.0000000000000001E-3</v>
      </c>
      <c r="O584" s="7">
        <f>IFERROR(INDEX('Master data'!$B$2:$CL$999,MATCH($B584,'Master data'!$A$2:$A$999,0),MATCH(O$1,'Master data'!$B$1:$CL$1,0)),"")</f>
        <v>0</v>
      </c>
      <c r="P584" s="5">
        <f>IFERROR(INDEX('Master data'!$B$2:$CL$999,MATCH($B584,'Master data'!$A$2:$A$999,0),MATCH(P$1,'Master data'!$B$1:$CL$1,0)),"")</f>
        <v>2492000</v>
      </c>
      <c r="Q584" s="5">
        <f>IFERROR(INDEX('Master data'!$B$2:$CL$999,MATCH($B584,'Master data'!$A$2:$A$999,0),MATCH(Q$1,'Master data'!$B$1:$CL$1,0)),"")</f>
        <v>2492000</v>
      </c>
    </row>
    <row r="585" spans="1:17" x14ac:dyDescent="0.3">
      <c r="A585">
        <f t="shared" si="9"/>
        <v>583</v>
      </c>
      <c r="B585" t="str">
        <f>IF('Master data'!A585="","",'Master data'!A585)</f>
        <v>Dávid Sigér</v>
      </c>
      <c r="C585" t="str">
        <f>IFERROR(INDEX('Master data'!$B$2:$CL$999,MATCH($B585,'Master data'!$A$2:$A$999,0),MATCH(C$1,'Master data'!$B$1:$CL$1,0)),"")</f>
        <v>Hungary</v>
      </c>
      <c r="D585" t="str">
        <f>IFERROR(INDEX('Master data'!$B$2:$CL$999,MATCH($B585,'Master data'!$A$2:$A$999,0),MATCH(D$1,'Master data'!$B$1:$CL$1,0)),"")</f>
        <v>Midfield</v>
      </c>
      <c r="E585" s="5">
        <f>IFERROR(INDEX('Master data'!$B$2:$CL$999,MATCH($B585,'Master data'!$A$2:$A$999,0),MATCH(E$1,'Master data'!$B$1:$CL$1,0)),"")</f>
        <v>2468000</v>
      </c>
      <c r="F585" s="7">
        <f>IFERROR(INDEX('Master data'!$B$2:$CL$999,MATCH($B585,'Master data'!$A$2:$A$999,0),MATCH(F$1,'Master data'!$B$1:$CL$1,0)),"")</f>
        <v>-5000</v>
      </c>
      <c r="G585" s="7">
        <f>IFERROR(INDEX('Master data'!$B$2:$CL$999,MATCH($B585,'Master data'!$A$2:$A$999,0),MATCH(G$1,'Master data'!$B$1:$CL$1,0)),"")</f>
        <v>-5000</v>
      </c>
      <c r="H585" s="7">
        <f>IFERROR(INDEX('Master data'!$B$2:$CL$999,MATCH($B585,'Master data'!$A$2:$A$999,0),MATCH(H$1,'Master data'!$B$1:$CL$1,0)),"")</f>
        <v>0</v>
      </c>
      <c r="I585" s="7">
        <f>IFERROR(INDEX('Master data'!$B$2:$CL$999,MATCH($B585,'Master data'!$A$2:$A$999,0),MATCH(I$1,'Master data'!$B$1:$CL$1,0)),"")</f>
        <v>-5000</v>
      </c>
      <c r="J585" s="7">
        <f>IFERROR(INDEX('Master data'!$B$2:$CL$999,MATCH($B585,'Master data'!$A$2:$A$999,0),MATCH(J$1,'Master data'!$B$1:$CL$1,0)),"")</f>
        <v>-5000</v>
      </c>
      <c r="K585" s="7">
        <f>IFERROR(INDEX('Master data'!$B$2:$CL$999,MATCH($B585,'Master data'!$A$2:$A$999,0),MATCH(K$1,'Master data'!$B$1:$CL$1,0)),"")</f>
        <v>0</v>
      </c>
      <c r="L585" s="7">
        <f>IFERROR(INDEX('Master data'!$B$2:$CL$999,MATCH($B585,'Master data'!$A$2:$A$999,0),MATCH(L$1,'Master data'!$B$1:$CL$1,0)),"")</f>
        <v>0</v>
      </c>
      <c r="M585" s="5">
        <f>IFERROR(INDEX('Master data'!$B$2:$CL$999,MATCH($B585,'Master data'!$A$2:$A$999,0),MATCH(M$1,'Master data'!$B$1:$CL$1,0)),"")</f>
        <v>-10802.469135802468</v>
      </c>
      <c r="N585" s="28">
        <f>IFERROR(INDEX('Master data'!$B$2:$CL$999,MATCH($B585,'Master data'!$A$2:$A$999,0),MATCH(N$1,'Master data'!$B$1:$CL$1,0)),"")</f>
        <v>-4.0000000000000001E-3</v>
      </c>
      <c r="O585" s="7">
        <f>IFERROR(INDEX('Master data'!$B$2:$CL$999,MATCH($B585,'Master data'!$A$2:$A$999,0),MATCH(O$1,'Master data'!$B$1:$CL$1,0)),"")</f>
        <v>0</v>
      </c>
      <c r="P585" s="5">
        <f>IFERROR(INDEX('Master data'!$B$2:$CL$999,MATCH($B585,'Master data'!$A$2:$A$999,0),MATCH(P$1,'Master data'!$B$1:$CL$1,0)),"")</f>
        <v>2468000</v>
      </c>
      <c r="Q585" s="5">
        <f>IFERROR(INDEX('Master data'!$B$2:$CL$999,MATCH($B585,'Master data'!$A$2:$A$999,0),MATCH(Q$1,'Master data'!$B$1:$CL$1,0)),"")</f>
        <v>2468000</v>
      </c>
    </row>
    <row r="586" spans="1:17" x14ac:dyDescent="0.3">
      <c r="A586">
        <f t="shared" si="9"/>
        <v>584</v>
      </c>
      <c r="B586" t="str">
        <f>IF('Master data'!A586="","",'Master data'!A586)</f>
        <v>Ádám Nagy</v>
      </c>
      <c r="C586" t="str">
        <f>IFERROR(INDEX('Master data'!$B$2:$CL$999,MATCH($B586,'Master data'!$A$2:$A$999,0),MATCH(C$1,'Master data'!$B$1:$CL$1,0)),"")</f>
        <v>Hungary</v>
      </c>
      <c r="D586" t="str">
        <f>IFERROR(INDEX('Master data'!$B$2:$CL$999,MATCH($B586,'Master data'!$A$2:$A$999,0),MATCH(D$1,'Master data'!$B$1:$CL$1,0)),"")</f>
        <v>Midfield</v>
      </c>
      <c r="E586" s="5">
        <f>IFERROR(INDEX('Master data'!$B$2:$CL$999,MATCH($B586,'Master data'!$A$2:$A$999,0),MATCH(E$1,'Master data'!$B$1:$CL$1,0)),"")</f>
        <v>2468000</v>
      </c>
      <c r="F586" s="7">
        <f>IFERROR(INDEX('Master data'!$B$2:$CL$999,MATCH($B586,'Master data'!$A$2:$A$999,0),MATCH(F$1,'Master data'!$B$1:$CL$1,0)),"")</f>
        <v>-11072.675192845312</v>
      </c>
      <c r="G586" s="7">
        <f>IFERROR(INDEX('Master data'!$B$2:$CL$999,MATCH($B586,'Master data'!$A$2:$A$999,0),MATCH(G$1,'Master data'!$B$1:$CL$1,0)),"")</f>
        <v>-17851.655105141606</v>
      </c>
      <c r="H586" s="7">
        <f>IFERROR(INDEX('Master data'!$B$2:$CL$999,MATCH($B586,'Master data'!$A$2:$A$999,0),MATCH(H$1,'Master data'!$B$1:$CL$1,0)),"")</f>
        <v>0</v>
      </c>
      <c r="I586" s="7">
        <f>IFERROR(INDEX('Master data'!$B$2:$CL$999,MATCH($B586,'Master data'!$A$2:$A$999,0),MATCH(I$1,'Master data'!$B$1:$CL$1,0)),"")</f>
        <v>-5000</v>
      </c>
      <c r="J586" s="7">
        <f>IFERROR(INDEX('Master data'!$B$2:$CL$999,MATCH($B586,'Master data'!$A$2:$A$999,0),MATCH(J$1,'Master data'!$B$1:$CL$1,0)),"")</f>
        <v>-5000</v>
      </c>
      <c r="K586" s="7">
        <f>IFERROR(INDEX('Master data'!$B$2:$CL$999,MATCH($B586,'Master data'!$A$2:$A$999,0),MATCH(K$1,'Master data'!$B$1:$CL$1,0)),"")</f>
        <v>0</v>
      </c>
      <c r="L586" s="7">
        <f>IFERROR(INDEX('Master data'!$B$2:$CL$999,MATCH($B586,'Master data'!$A$2:$A$999,0),MATCH(L$1,'Master data'!$B$1:$CL$1,0)),"")</f>
        <v>0</v>
      </c>
      <c r="M586" s="5">
        <f>IFERROR(INDEX('Master data'!$B$2:$CL$999,MATCH($B586,'Master data'!$A$2:$A$999,0),MATCH(M$1,'Master data'!$B$1:$CL$1,0)),"")</f>
        <v>-25442.914398742185</v>
      </c>
      <c r="N586" s="28">
        <f>IFERROR(INDEX('Master data'!$B$2:$CL$999,MATCH($B586,'Master data'!$A$2:$A$999,0),MATCH(N$1,'Master data'!$B$1:$CL$1,0)),"")</f>
        <v>-0.01</v>
      </c>
      <c r="O586" s="7">
        <f>IFERROR(INDEX('Master data'!$B$2:$CL$999,MATCH($B586,'Master data'!$A$2:$A$999,0),MATCH(O$1,'Master data'!$B$1:$CL$1,0)),"")</f>
        <v>0</v>
      </c>
      <c r="P586" s="5">
        <f>IFERROR(INDEX('Master data'!$B$2:$CL$999,MATCH($B586,'Master data'!$A$2:$A$999,0),MATCH(P$1,'Master data'!$B$1:$CL$1,0)),"")</f>
        <v>2468000</v>
      </c>
      <c r="Q586" s="5">
        <f>IFERROR(INDEX('Master data'!$B$2:$CL$999,MATCH($B586,'Master data'!$A$2:$A$999,0),MATCH(Q$1,'Master data'!$B$1:$CL$1,0)),"")</f>
        <v>2468000</v>
      </c>
    </row>
    <row r="587" spans="1:17" x14ac:dyDescent="0.3">
      <c r="A587">
        <f t="shared" si="9"/>
        <v>585</v>
      </c>
      <c r="B587" t="str">
        <f>IF('Master data'!A587="","",'Master data'!A587)</f>
        <v>Dušan Kuciak</v>
      </c>
      <c r="C587" t="str">
        <f>IFERROR(INDEX('Master data'!$B$2:$CL$999,MATCH($B587,'Master data'!$A$2:$A$999,0),MATCH(C$1,'Master data'!$B$1:$CL$1,0)),"")</f>
        <v>Slovakia</v>
      </c>
      <c r="D587" t="str">
        <f>IFERROR(INDEX('Master data'!$B$2:$CL$999,MATCH($B587,'Master data'!$A$2:$A$999,0),MATCH(D$1,'Master data'!$B$1:$CL$1,0)),"")</f>
        <v>Goalkeeper</v>
      </c>
      <c r="E587" s="5">
        <f>IFERROR(INDEX('Master data'!$B$2:$CL$999,MATCH($B587,'Master data'!$A$2:$A$999,0),MATCH(E$1,'Master data'!$B$1:$CL$1,0)),"")</f>
        <v>2995000</v>
      </c>
      <c r="F587" s="7">
        <f>IFERROR(INDEX('Master data'!$B$2:$CL$999,MATCH($B587,'Master data'!$A$2:$A$999,0),MATCH(F$1,'Master data'!$B$1:$CL$1,0)),"")</f>
        <v>25388.161376581142</v>
      </c>
      <c r="G587" s="7">
        <f>IFERROR(INDEX('Master data'!$B$2:$CL$999,MATCH($B587,'Master data'!$A$2:$A$999,0),MATCH(G$1,'Master data'!$B$1:$CL$1,0)),"")</f>
        <v>21928.402543445653</v>
      </c>
      <c r="H587" s="7">
        <f>IFERROR(INDEX('Master data'!$B$2:$CL$999,MATCH($B587,'Master data'!$A$2:$A$999,0),MATCH(H$1,'Master data'!$B$1:$CL$1,0)),"")</f>
        <v>0</v>
      </c>
      <c r="I587" s="7">
        <f>IFERROR(INDEX('Master data'!$B$2:$CL$999,MATCH($B587,'Master data'!$A$2:$A$999,0),MATCH(I$1,'Master data'!$B$1:$CL$1,0)),"")</f>
        <v>-5000</v>
      </c>
      <c r="J587" s="7">
        <f>IFERROR(INDEX('Master data'!$B$2:$CL$999,MATCH($B587,'Master data'!$A$2:$A$999,0),MATCH(J$1,'Master data'!$B$1:$CL$1,0)),"")</f>
        <v>-5000</v>
      </c>
      <c r="K587" s="7">
        <f>IFERROR(INDEX('Master data'!$B$2:$CL$999,MATCH($B587,'Master data'!$A$2:$A$999,0),MATCH(K$1,'Master data'!$B$1:$CL$1,0)),"")</f>
        <v>0</v>
      </c>
      <c r="L587" s="7">
        <f>IFERROR(INDEX('Master data'!$B$2:$CL$999,MATCH($B587,'Master data'!$A$2:$A$999,0),MATCH(L$1,'Master data'!$B$1:$CL$1,0)),"")</f>
        <v>0</v>
      </c>
      <c r="M587" s="5">
        <f>IFERROR(INDEX('Master data'!$B$2:$CL$999,MATCH($B587,'Master data'!$A$2:$A$999,0),MATCH(M$1,'Master data'!$B$1:$CL$1,0)),"")</f>
        <v>37537.960603075771</v>
      </c>
      <c r="N587" s="28">
        <f>IFERROR(INDEX('Master data'!$B$2:$CL$999,MATCH($B587,'Master data'!$A$2:$A$999,0),MATCH(N$1,'Master data'!$B$1:$CL$1,0)),"")</f>
        <v>1.2999999999999999E-2</v>
      </c>
      <c r="O587" s="7">
        <f>IFERROR(INDEX('Master data'!$B$2:$CL$999,MATCH($B587,'Master data'!$A$2:$A$999,0),MATCH(O$1,'Master data'!$B$1:$CL$1,0)),"")</f>
        <v>0</v>
      </c>
      <c r="P587" s="5">
        <f>IFERROR(INDEX('Master data'!$B$2:$CL$999,MATCH($B587,'Master data'!$A$2:$A$999,0),MATCH(P$1,'Master data'!$B$1:$CL$1,0)),"")</f>
        <v>2995000</v>
      </c>
      <c r="Q587" s="5">
        <f>IFERROR(INDEX('Master data'!$B$2:$CL$999,MATCH($B587,'Master data'!$A$2:$A$999,0),MATCH(Q$1,'Master data'!$B$1:$CL$1,0)),"")</f>
        <v>2995000</v>
      </c>
    </row>
    <row r="588" spans="1:17" x14ac:dyDescent="0.3">
      <c r="A588">
        <f t="shared" si="9"/>
        <v>586</v>
      </c>
      <c r="B588" t="str">
        <f>IF('Master data'!A588="","",'Master data'!A588)</f>
        <v>Martin Dúbravka</v>
      </c>
      <c r="C588" t="str">
        <f>IFERROR(INDEX('Master data'!$B$2:$CL$999,MATCH($B588,'Master data'!$A$2:$A$999,0),MATCH(C$1,'Master data'!$B$1:$CL$1,0)),"")</f>
        <v>Slovakia</v>
      </c>
      <c r="D588" t="str">
        <f>IFERROR(INDEX('Master data'!$B$2:$CL$999,MATCH($B588,'Master data'!$A$2:$A$999,0),MATCH(D$1,'Master data'!$B$1:$CL$1,0)),"")</f>
        <v>Goalkeeper</v>
      </c>
      <c r="E588" s="5">
        <f>IFERROR(INDEX('Master data'!$B$2:$CL$999,MATCH($B588,'Master data'!$A$2:$A$999,0),MATCH(E$1,'Master data'!$B$1:$CL$1,0)),"")</f>
        <v>3059000</v>
      </c>
      <c r="F588" s="7">
        <f>IFERROR(INDEX('Master data'!$B$2:$CL$999,MATCH($B588,'Master data'!$A$2:$A$999,0),MATCH(F$1,'Master data'!$B$1:$CL$1,0)),"")</f>
        <v>31541.64178955814</v>
      </c>
      <c r="G588" s="7">
        <f>IFERROR(INDEX('Master data'!$B$2:$CL$999,MATCH($B588,'Master data'!$A$2:$A$999,0),MATCH(G$1,'Master data'!$B$1:$CL$1,0)),"")</f>
        <v>9481.4690514018657</v>
      </c>
      <c r="H588" s="7">
        <f>IFERROR(INDEX('Master data'!$B$2:$CL$999,MATCH($B588,'Master data'!$A$2:$A$999,0),MATCH(H$1,'Master data'!$B$1:$CL$1,0)),"")</f>
        <v>0</v>
      </c>
      <c r="I588" s="7">
        <f>IFERROR(INDEX('Master data'!$B$2:$CL$999,MATCH($B588,'Master data'!$A$2:$A$999,0),MATCH(I$1,'Master data'!$B$1:$CL$1,0)),"")</f>
        <v>-5000</v>
      </c>
      <c r="J588" s="7">
        <f>IFERROR(INDEX('Master data'!$B$2:$CL$999,MATCH($B588,'Master data'!$A$2:$A$999,0),MATCH(J$1,'Master data'!$B$1:$CL$1,0)),"")</f>
        <v>-5000</v>
      </c>
      <c r="K588" s="7">
        <f>IFERROR(INDEX('Master data'!$B$2:$CL$999,MATCH($B588,'Master data'!$A$2:$A$999,0),MATCH(K$1,'Master data'!$B$1:$CL$1,0)),"")</f>
        <v>0</v>
      </c>
      <c r="L588" s="7">
        <f>IFERROR(INDEX('Master data'!$B$2:$CL$999,MATCH($B588,'Master data'!$A$2:$A$999,0),MATCH(L$1,'Master data'!$B$1:$CL$1,0)),"")</f>
        <v>0</v>
      </c>
      <c r="M588" s="5">
        <f>IFERROR(INDEX('Master data'!$B$2:$CL$999,MATCH($B588,'Master data'!$A$2:$A$999,0),MATCH(M$1,'Master data'!$B$1:$CL$1,0)),"")</f>
        <v>35393.485354690245</v>
      </c>
      <c r="N588" s="28">
        <f>IFERROR(INDEX('Master data'!$B$2:$CL$999,MATCH($B588,'Master data'!$A$2:$A$999,0),MATCH(N$1,'Master data'!$B$1:$CL$1,0)),"")</f>
        <v>1.2E-2</v>
      </c>
      <c r="O588" s="7">
        <f>IFERROR(INDEX('Master data'!$B$2:$CL$999,MATCH($B588,'Master data'!$A$2:$A$999,0),MATCH(O$1,'Master data'!$B$1:$CL$1,0)),"")</f>
        <v>0</v>
      </c>
      <c r="P588" s="5">
        <f>IFERROR(INDEX('Master data'!$B$2:$CL$999,MATCH($B588,'Master data'!$A$2:$A$999,0),MATCH(P$1,'Master data'!$B$1:$CL$1,0)),"")</f>
        <v>3059000</v>
      </c>
      <c r="Q588" s="5">
        <f>IFERROR(INDEX('Master data'!$B$2:$CL$999,MATCH($B588,'Master data'!$A$2:$A$999,0),MATCH(Q$1,'Master data'!$B$1:$CL$1,0)),"")</f>
        <v>3059000</v>
      </c>
    </row>
    <row r="589" spans="1:17" x14ac:dyDescent="0.3">
      <c r="A589">
        <f t="shared" si="9"/>
        <v>587</v>
      </c>
      <c r="B589" t="str">
        <f>IF('Master data'!A589="","",'Master data'!A589)</f>
        <v>Marek Rodák</v>
      </c>
      <c r="C589" t="str">
        <f>IFERROR(INDEX('Master data'!$B$2:$CL$999,MATCH($B589,'Master data'!$A$2:$A$999,0),MATCH(C$1,'Master data'!$B$1:$CL$1,0)),"")</f>
        <v>Slovakia</v>
      </c>
      <c r="D589" t="str">
        <f>IFERROR(INDEX('Master data'!$B$2:$CL$999,MATCH($B589,'Master data'!$A$2:$A$999,0),MATCH(D$1,'Master data'!$B$1:$CL$1,0)),"")</f>
        <v>Goalkeeper</v>
      </c>
      <c r="E589" s="5">
        <f>IFERROR(INDEX('Master data'!$B$2:$CL$999,MATCH($B589,'Master data'!$A$2:$A$999,0),MATCH(E$1,'Master data'!$B$1:$CL$1,0)),"")</f>
        <v>2995000</v>
      </c>
      <c r="F589" s="7">
        <f>IFERROR(INDEX('Master data'!$B$2:$CL$999,MATCH($B589,'Master data'!$A$2:$A$999,0),MATCH(F$1,'Master data'!$B$1:$CL$1,0)),"")</f>
        <v>25388.161376581142</v>
      </c>
      <c r="G589" s="7">
        <f>IFERROR(INDEX('Master data'!$B$2:$CL$999,MATCH($B589,'Master data'!$A$2:$A$999,0),MATCH(G$1,'Master data'!$B$1:$CL$1,0)),"")</f>
        <v>21928.402543445653</v>
      </c>
      <c r="H589" s="7">
        <f>IFERROR(INDEX('Master data'!$B$2:$CL$999,MATCH($B589,'Master data'!$A$2:$A$999,0),MATCH(H$1,'Master data'!$B$1:$CL$1,0)),"")</f>
        <v>0</v>
      </c>
      <c r="I589" s="7">
        <f>IFERROR(INDEX('Master data'!$B$2:$CL$999,MATCH($B589,'Master data'!$A$2:$A$999,0),MATCH(I$1,'Master data'!$B$1:$CL$1,0)),"")</f>
        <v>-5000</v>
      </c>
      <c r="J589" s="7">
        <f>IFERROR(INDEX('Master data'!$B$2:$CL$999,MATCH($B589,'Master data'!$A$2:$A$999,0),MATCH(J$1,'Master data'!$B$1:$CL$1,0)),"")</f>
        <v>-5000</v>
      </c>
      <c r="K589" s="7">
        <f>IFERROR(INDEX('Master data'!$B$2:$CL$999,MATCH($B589,'Master data'!$A$2:$A$999,0),MATCH(K$1,'Master data'!$B$1:$CL$1,0)),"")</f>
        <v>0</v>
      </c>
      <c r="L589" s="7">
        <f>IFERROR(INDEX('Master data'!$B$2:$CL$999,MATCH($B589,'Master data'!$A$2:$A$999,0),MATCH(L$1,'Master data'!$B$1:$CL$1,0)),"")</f>
        <v>0</v>
      </c>
      <c r="M589" s="5">
        <f>IFERROR(INDEX('Master data'!$B$2:$CL$999,MATCH($B589,'Master data'!$A$2:$A$999,0),MATCH(M$1,'Master data'!$B$1:$CL$1,0)),"")</f>
        <v>37537.960603075771</v>
      </c>
      <c r="N589" s="28">
        <f>IFERROR(INDEX('Master data'!$B$2:$CL$999,MATCH($B589,'Master data'!$A$2:$A$999,0),MATCH(N$1,'Master data'!$B$1:$CL$1,0)),"")</f>
        <v>1.2999999999999999E-2</v>
      </c>
      <c r="O589" s="7">
        <f>IFERROR(INDEX('Master data'!$B$2:$CL$999,MATCH($B589,'Master data'!$A$2:$A$999,0),MATCH(O$1,'Master data'!$B$1:$CL$1,0)),"")</f>
        <v>0</v>
      </c>
      <c r="P589" s="5">
        <f>IFERROR(INDEX('Master data'!$B$2:$CL$999,MATCH($B589,'Master data'!$A$2:$A$999,0),MATCH(P$1,'Master data'!$B$1:$CL$1,0)),"")</f>
        <v>2995000</v>
      </c>
      <c r="Q589" s="5">
        <f>IFERROR(INDEX('Master data'!$B$2:$CL$999,MATCH($B589,'Master data'!$A$2:$A$999,0),MATCH(Q$1,'Master data'!$B$1:$CL$1,0)),"")</f>
        <v>2995000</v>
      </c>
    </row>
    <row r="590" spans="1:17" x14ac:dyDescent="0.3">
      <c r="A590">
        <f t="shared" si="9"/>
        <v>588</v>
      </c>
      <c r="B590" t="str">
        <f>IF('Master data'!A590="","",'Master data'!A590)</f>
        <v>Martin Koscelnik</v>
      </c>
      <c r="C590" t="str">
        <f>IFERROR(INDEX('Master data'!$B$2:$CL$999,MATCH($B590,'Master data'!$A$2:$A$999,0),MATCH(C$1,'Master data'!$B$1:$CL$1,0)),"")</f>
        <v>Slovakia</v>
      </c>
      <c r="D590" t="str">
        <f>IFERROR(INDEX('Master data'!$B$2:$CL$999,MATCH($B590,'Master data'!$A$2:$A$999,0),MATCH(D$1,'Master data'!$B$1:$CL$1,0)),"")</f>
        <v>Defense</v>
      </c>
      <c r="E590" s="5">
        <f>IFERROR(INDEX('Master data'!$B$2:$CL$999,MATCH($B590,'Master data'!$A$2:$A$999,0),MATCH(E$1,'Master data'!$B$1:$CL$1,0)),"")</f>
        <v>2032000</v>
      </c>
      <c r="F590" s="7">
        <f>IFERROR(INDEX('Master data'!$B$2:$CL$999,MATCH($B590,'Master data'!$A$2:$A$999,0),MATCH(F$1,'Master data'!$B$1:$CL$1,0)),"")</f>
        <v>7576.2491888384156</v>
      </c>
      <c r="G590" s="7">
        <f>IFERROR(INDEX('Master data'!$B$2:$CL$999,MATCH($B590,'Master data'!$A$2:$A$999,0),MATCH(G$1,'Master data'!$B$1:$CL$1,0)),"")</f>
        <v>-686.79495686794962</v>
      </c>
      <c r="H590" s="7">
        <f>IFERROR(INDEX('Master data'!$B$2:$CL$999,MATCH($B590,'Master data'!$A$2:$A$999,0),MATCH(H$1,'Master data'!$B$1:$CL$1,0)),"")</f>
        <v>0</v>
      </c>
      <c r="I590" s="7">
        <f>IFERROR(INDEX('Master data'!$B$2:$CL$999,MATCH($B590,'Master data'!$A$2:$A$999,0),MATCH(I$1,'Master data'!$B$1:$CL$1,0)),"")</f>
        <v>-5000</v>
      </c>
      <c r="J590" s="7">
        <f>IFERROR(INDEX('Master data'!$B$2:$CL$999,MATCH($B590,'Master data'!$A$2:$A$999,0),MATCH(J$1,'Master data'!$B$1:$CL$1,0)),"")</f>
        <v>-5000</v>
      </c>
      <c r="K590" s="7">
        <f>IFERROR(INDEX('Master data'!$B$2:$CL$999,MATCH($B590,'Master data'!$A$2:$A$999,0),MATCH(K$1,'Master data'!$B$1:$CL$1,0)),"")</f>
        <v>0</v>
      </c>
      <c r="L590" s="7">
        <f>IFERROR(INDEX('Master data'!$B$2:$CL$999,MATCH($B590,'Master data'!$A$2:$A$999,0),MATCH(L$1,'Master data'!$B$1:$CL$1,0)),"")</f>
        <v>0</v>
      </c>
      <c r="M590" s="5">
        <f>IFERROR(INDEX('Master data'!$B$2:$CL$999,MATCH($B590,'Master data'!$A$2:$A$999,0),MATCH(M$1,'Master data'!$B$1:$CL$1,0)),"")</f>
        <v>4649.2500817906475</v>
      </c>
      <c r="N590" s="28">
        <f>IFERROR(INDEX('Master data'!$B$2:$CL$999,MATCH($B590,'Master data'!$A$2:$A$999,0),MATCH(N$1,'Master data'!$B$1:$CL$1,0)),"")</f>
        <v>2E-3</v>
      </c>
      <c r="O590" s="7">
        <f>IFERROR(INDEX('Master data'!$B$2:$CL$999,MATCH($B590,'Master data'!$A$2:$A$999,0),MATCH(O$1,'Master data'!$B$1:$CL$1,0)),"")</f>
        <v>0</v>
      </c>
      <c r="P590" s="5">
        <f>IFERROR(INDEX('Master data'!$B$2:$CL$999,MATCH($B590,'Master data'!$A$2:$A$999,0),MATCH(P$1,'Master data'!$B$1:$CL$1,0)),"")</f>
        <v>2032000</v>
      </c>
      <c r="Q590" s="5">
        <f>IFERROR(INDEX('Master data'!$B$2:$CL$999,MATCH($B590,'Master data'!$A$2:$A$999,0),MATCH(Q$1,'Master data'!$B$1:$CL$1,0)),"")</f>
        <v>2032000</v>
      </c>
    </row>
    <row r="591" spans="1:17" x14ac:dyDescent="0.3">
      <c r="A591">
        <f t="shared" si="9"/>
        <v>589</v>
      </c>
      <c r="B591" t="str">
        <f>IF('Master data'!A591="","",'Master data'!A591)</f>
        <v>Denis Vavro</v>
      </c>
      <c r="C591" t="str">
        <f>IFERROR(INDEX('Master data'!$B$2:$CL$999,MATCH($B591,'Master data'!$A$2:$A$999,0),MATCH(C$1,'Master data'!$B$1:$CL$1,0)),"")</f>
        <v>Slovakia</v>
      </c>
      <c r="D591" t="str">
        <f>IFERROR(INDEX('Master data'!$B$2:$CL$999,MATCH($B591,'Master data'!$A$2:$A$999,0),MATCH(D$1,'Master data'!$B$1:$CL$1,0)),"")</f>
        <v>Defense</v>
      </c>
      <c r="E591" s="5">
        <f>IFERROR(INDEX('Master data'!$B$2:$CL$999,MATCH($B591,'Master data'!$A$2:$A$999,0),MATCH(E$1,'Master data'!$B$1:$CL$1,0)),"")</f>
        <v>1995000</v>
      </c>
      <c r="F591" s="7">
        <f>IFERROR(INDEX('Master data'!$B$2:$CL$999,MATCH($B591,'Master data'!$A$2:$A$999,0),MATCH(F$1,'Master data'!$B$1:$CL$1,0)),"")</f>
        <v>7576.2491888384156</v>
      </c>
      <c r="G591" s="7">
        <f>IFERROR(INDEX('Master data'!$B$2:$CL$999,MATCH($B591,'Master data'!$A$2:$A$999,0),MATCH(G$1,'Master data'!$B$1:$CL$1,0)),"")</f>
        <v>-686.79495686794962</v>
      </c>
      <c r="H591" s="7">
        <f>IFERROR(INDEX('Master data'!$B$2:$CL$999,MATCH($B591,'Master data'!$A$2:$A$999,0),MATCH(H$1,'Master data'!$B$1:$CL$1,0)),"")</f>
        <v>0</v>
      </c>
      <c r="I591" s="7">
        <f>IFERROR(INDEX('Master data'!$B$2:$CL$999,MATCH($B591,'Master data'!$A$2:$A$999,0),MATCH(I$1,'Master data'!$B$1:$CL$1,0)),"")</f>
        <v>-5000</v>
      </c>
      <c r="J591" s="7">
        <f>IFERROR(INDEX('Master data'!$B$2:$CL$999,MATCH($B591,'Master data'!$A$2:$A$999,0),MATCH(J$1,'Master data'!$B$1:$CL$1,0)),"")</f>
        <v>-5000</v>
      </c>
      <c r="K591" s="7">
        <f>IFERROR(INDEX('Master data'!$B$2:$CL$999,MATCH($B591,'Master data'!$A$2:$A$999,0),MATCH(K$1,'Master data'!$B$1:$CL$1,0)),"")</f>
        <v>0</v>
      </c>
      <c r="L591" s="7">
        <f>IFERROR(INDEX('Master data'!$B$2:$CL$999,MATCH($B591,'Master data'!$A$2:$A$999,0),MATCH(L$1,'Master data'!$B$1:$CL$1,0)),"")</f>
        <v>0</v>
      </c>
      <c r="M591" s="5">
        <f>IFERROR(INDEX('Master data'!$B$2:$CL$999,MATCH($B591,'Master data'!$A$2:$A$999,0),MATCH(M$1,'Master data'!$B$1:$CL$1,0)),"")</f>
        <v>4649.2500817906475</v>
      </c>
      <c r="N591" s="28">
        <f>IFERROR(INDEX('Master data'!$B$2:$CL$999,MATCH($B591,'Master data'!$A$2:$A$999,0),MATCH(N$1,'Master data'!$B$1:$CL$1,0)),"")</f>
        <v>2E-3</v>
      </c>
      <c r="O591" s="7">
        <f>IFERROR(INDEX('Master data'!$B$2:$CL$999,MATCH($B591,'Master data'!$A$2:$A$999,0),MATCH(O$1,'Master data'!$B$1:$CL$1,0)),"")</f>
        <v>0</v>
      </c>
      <c r="P591" s="5">
        <f>IFERROR(INDEX('Master data'!$B$2:$CL$999,MATCH($B591,'Master data'!$A$2:$A$999,0),MATCH(P$1,'Master data'!$B$1:$CL$1,0)),"")</f>
        <v>1995000</v>
      </c>
      <c r="Q591" s="5">
        <f>IFERROR(INDEX('Master data'!$B$2:$CL$999,MATCH($B591,'Master data'!$A$2:$A$999,0),MATCH(Q$1,'Master data'!$B$1:$CL$1,0)),"")</f>
        <v>1995000</v>
      </c>
    </row>
    <row r="592" spans="1:17" x14ac:dyDescent="0.3">
      <c r="A592">
        <f t="shared" si="9"/>
        <v>590</v>
      </c>
      <c r="B592" t="str">
        <f>IF('Master data'!A592="","",'Master data'!A592)</f>
        <v>Dávid Hancko</v>
      </c>
      <c r="C592" t="str">
        <f>IFERROR(INDEX('Master data'!$B$2:$CL$999,MATCH($B592,'Master data'!$A$2:$A$999,0),MATCH(C$1,'Master data'!$B$1:$CL$1,0)),"")</f>
        <v>Slovakia</v>
      </c>
      <c r="D592" t="str">
        <f>IFERROR(INDEX('Master data'!$B$2:$CL$999,MATCH($B592,'Master data'!$A$2:$A$999,0),MATCH(D$1,'Master data'!$B$1:$CL$1,0)),"")</f>
        <v>Defense</v>
      </c>
      <c r="E592" s="5">
        <f>IFERROR(INDEX('Master data'!$B$2:$CL$999,MATCH($B592,'Master data'!$A$2:$A$999,0),MATCH(E$1,'Master data'!$B$1:$CL$1,0)),"")</f>
        <v>2495000</v>
      </c>
      <c r="F592" s="7">
        <f>IFERROR(INDEX('Master data'!$B$2:$CL$999,MATCH($B592,'Master data'!$A$2:$A$999,0),MATCH(F$1,'Master data'!$B$1:$CL$1,0)),"")</f>
        <v>7576.2491888384156</v>
      </c>
      <c r="G592" s="7">
        <f>IFERROR(INDEX('Master data'!$B$2:$CL$999,MATCH($B592,'Master data'!$A$2:$A$999,0),MATCH(G$1,'Master data'!$B$1:$CL$1,0)),"")</f>
        <v>-686.79495686794962</v>
      </c>
      <c r="H592" s="7">
        <f>IFERROR(INDEX('Master data'!$B$2:$CL$999,MATCH($B592,'Master data'!$A$2:$A$999,0),MATCH(H$1,'Master data'!$B$1:$CL$1,0)),"")</f>
        <v>0</v>
      </c>
      <c r="I592" s="7">
        <f>IFERROR(INDEX('Master data'!$B$2:$CL$999,MATCH($B592,'Master data'!$A$2:$A$999,0),MATCH(I$1,'Master data'!$B$1:$CL$1,0)),"")</f>
        <v>-5000</v>
      </c>
      <c r="J592" s="7">
        <f>IFERROR(INDEX('Master data'!$B$2:$CL$999,MATCH($B592,'Master data'!$A$2:$A$999,0),MATCH(J$1,'Master data'!$B$1:$CL$1,0)),"")</f>
        <v>-5000</v>
      </c>
      <c r="K592" s="7">
        <f>IFERROR(INDEX('Master data'!$B$2:$CL$999,MATCH($B592,'Master data'!$A$2:$A$999,0),MATCH(K$1,'Master data'!$B$1:$CL$1,0)),"")</f>
        <v>0</v>
      </c>
      <c r="L592" s="7">
        <f>IFERROR(INDEX('Master data'!$B$2:$CL$999,MATCH($B592,'Master data'!$A$2:$A$999,0),MATCH(L$1,'Master data'!$B$1:$CL$1,0)),"")</f>
        <v>0</v>
      </c>
      <c r="M592" s="5">
        <f>IFERROR(INDEX('Master data'!$B$2:$CL$999,MATCH($B592,'Master data'!$A$2:$A$999,0),MATCH(M$1,'Master data'!$B$1:$CL$1,0)),"")</f>
        <v>4649.2500817906475</v>
      </c>
      <c r="N592" s="28">
        <f>IFERROR(INDEX('Master data'!$B$2:$CL$999,MATCH($B592,'Master data'!$A$2:$A$999,0),MATCH(N$1,'Master data'!$B$1:$CL$1,0)),"")</f>
        <v>2E-3</v>
      </c>
      <c r="O592" s="7">
        <f>IFERROR(INDEX('Master data'!$B$2:$CL$999,MATCH($B592,'Master data'!$A$2:$A$999,0),MATCH(O$1,'Master data'!$B$1:$CL$1,0)),"")</f>
        <v>0</v>
      </c>
      <c r="P592" s="5">
        <f>IFERROR(INDEX('Master data'!$B$2:$CL$999,MATCH($B592,'Master data'!$A$2:$A$999,0),MATCH(P$1,'Master data'!$B$1:$CL$1,0)),"")</f>
        <v>2495000</v>
      </c>
      <c r="Q592" s="5">
        <f>IFERROR(INDEX('Master data'!$B$2:$CL$999,MATCH($B592,'Master data'!$A$2:$A$999,0),MATCH(Q$1,'Master data'!$B$1:$CL$1,0)),"")</f>
        <v>2495000</v>
      </c>
    </row>
    <row r="593" spans="1:17" x14ac:dyDescent="0.3">
      <c r="A593">
        <f t="shared" si="9"/>
        <v>591</v>
      </c>
      <c r="B593" t="str">
        <f>IF('Master data'!A593="","",'Master data'!A593)</f>
        <v>Ľubomír Šatka</v>
      </c>
      <c r="C593" t="str">
        <f>IFERROR(INDEX('Master data'!$B$2:$CL$999,MATCH($B593,'Master data'!$A$2:$A$999,0),MATCH(C$1,'Master data'!$B$1:$CL$1,0)),"")</f>
        <v>Slovakia</v>
      </c>
      <c r="D593" t="str">
        <f>IFERROR(INDEX('Master data'!$B$2:$CL$999,MATCH($B593,'Master data'!$A$2:$A$999,0),MATCH(D$1,'Master data'!$B$1:$CL$1,0)),"")</f>
        <v>Defense</v>
      </c>
      <c r="E593" s="5">
        <f>IFERROR(INDEX('Master data'!$B$2:$CL$999,MATCH($B593,'Master data'!$A$2:$A$999,0),MATCH(E$1,'Master data'!$B$1:$CL$1,0)),"")</f>
        <v>2044000</v>
      </c>
      <c r="F593" s="7">
        <f>IFERROR(INDEX('Master data'!$B$2:$CL$999,MATCH($B593,'Master data'!$A$2:$A$999,0),MATCH(F$1,'Master data'!$B$1:$CL$1,0)),"")</f>
        <v>29983.627635481113</v>
      </c>
      <c r="G593" s="7">
        <f>IFERROR(INDEX('Master data'!$B$2:$CL$999,MATCH($B593,'Master data'!$A$2:$A$999,0),MATCH(G$1,'Master data'!$B$1:$CL$1,0)),"")</f>
        <v>-613.22237831510574</v>
      </c>
      <c r="H593" s="7">
        <f>IFERROR(INDEX('Master data'!$B$2:$CL$999,MATCH($B593,'Master data'!$A$2:$A$999,0),MATCH(H$1,'Master data'!$B$1:$CL$1,0)),"")</f>
        <v>0</v>
      </c>
      <c r="I593" s="7">
        <f>IFERROR(INDEX('Master data'!$B$2:$CL$999,MATCH($B593,'Master data'!$A$2:$A$999,0),MATCH(I$1,'Master data'!$B$1:$CL$1,0)),"")</f>
        <v>-5000</v>
      </c>
      <c r="J593" s="7">
        <f>IFERROR(INDEX('Master data'!$B$2:$CL$999,MATCH($B593,'Master data'!$A$2:$A$999,0),MATCH(J$1,'Master data'!$B$1:$CL$1,0)),"")</f>
        <v>-5000</v>
      </c>
      <c r="K593" s="7">
        <f>IFERROR(INDEX('Master data'!$B$2:$CL$999,MATCH($B593,'Master data'!$A$2:$A$999,0),MATCH(K$1,'Master data'!$B$1:$CL$1,0)),"")</f>
        <v>0</v>
      </c>
      <c r="L593" s="7">
        <f>IFERROR(INDEX('Master data'!$B$2:$CL$999,MATCH($B593,'Master data'!$A$2:$A$999,0),MATCH(L$1,'Master data'!$B$1:$CL$1,0)),"")</f>
        <v>0</v>
      </c>
      <c r="M593" s="5">
        <f>IFERROR(INDEX('Master data'!$B$2:$CL$999,MATCH($B593,'Master data'!$A$2:$A$999,0),MATCH(M$1,'Master data'!$B$1:$CL$1,0)),"")</f>
        <v>27105.676914135238</v>
      </c>
      <c r="N593" s="28">
        <f>IFERROR(INDEX('Master data'!$B$2:$CL$999,MATCH($B593,'Master data'!$A$2:$A$999,0),MATCH(N$1,'Master data'!$B$1:$CL$1,0)),"")</f>
        <v>1.2999999999999999E-2</v>
      </c>
      <c r="O593" s="7">
        <f>IFERROR(INDEX('Master data'!$B$2:$CL$999,MATCH($B593,'Master data'!$A$2:$A$999,0),MATCH(O$1,'Master data'!$B$1:$CL$1,0)),"")</f>
        <v>0</v>
      </c>
      <c r="P593" s="5">
        <f>IFERROR(INDEX('Master data'!$B$2:$CL$999,MATCH($B593,'Master data'!$A$2:$A$999,0),MATCH(P$1,'Master data'!$B$1:$CL$1,0)),"")</f>
        <v>2044000</v>
      </c>
      <c r="Q593" s="5">
        <f>IFERROR(INDEX('Master data'!$B$2:$CL$999,MATCH($B593,'Master data'!$A$2:$A$999,0),MATCH(Q$1,'Master data'!$B$1:$CL$1,0)),"")</f>
        <v>2044000</v>
      </c>
    </row>
    <row r="594" spans="1:17" x14ac:dyDescent="0.3">
      <c r="A594">
        <f t="shared" si="9"/>
        <v>592</v>
      </c>
      <c r="B594" t="str">
        <f>IF('Master data'!A594="","",'Master data'!A594)</f>
        <v>Tomáš Hubočan</v>
      </c>
      <c r="C594" t="str">
        <f>IFERROR(INDEX('Master data'!$B$2:$CL$999,MATCH($B594,'Master data'!$A$2:$A$999,0),MATCH(C$1,'Master data'!$B$1:$CL$1,0)),"")</f>
        <v>Slovakia</v>
      </c>
      <c r="D594" t="str">
        <f>IFERROR(INDEX('Master data'!$B$2:$CL$999,MATCH($B594,'Master data'!$A$2:$A$999,0),MATCH(D$1,'Master data'!$B$1:$CL$1,0)),"")</f>
        <v>Defense</v>
      </c>
      <c r="E594" s="5">
        <f>IFERROR(INDEX('Master data'!$B$2:$CL$999,MATCH($B594,'Master data'!$A$2:$A$999,0),MATCH(E$1,'Master data'!$B$1:$CL$1,0)),"")</f>
        <v>2024000</v>
      </c>
      <c r="F594" s="7">
        <f>IFERROR(INDEX('Master data'!$B$2:$CL$999,MATCH($B594,'Master data'!$A$2:$A$999,0),MATCH(F$1,'Master data'!$B$1:$CL$1,0)),"")</f>
        <v>21049.438922862573</v>
      </c>
      <c r="G594" s="7">
        <f>IFERROR(INDEX('Master data'!$B$2:$CL$999,MATCH($B594,'Master data'!$A$2:$A$999,0),MATCH(G$1,'Master data'!$B$1:$CL$1,0)),"")</f>
        <v>-7658.2976022584662</v>
      </c>
      <c r="H594" s="7">
        <f>IFERROR(INDEX('Master data'!$B$2:$CL$999,MATCH($B594,'Master data'!$A$2:$A$999,0),MATCH(H$1,'Master data'!$B$1:$CL$1,0)),"")</f>
        <v>0</v>
      </c>
      <c r="I594" s="7">
        <f>IFERROR(INDEX('Master data'!$B$2:$CL$999,MATCH($B594,'Master data'!$A$2:$A$999,0),MATCH(I$1,'Master data'!$B$1:$CL$1,0)),"")</f>
        <v>-5000</v>
      </c>
      <c r="J594" s="7">
        <f>IFERROR(INDEX('Master data'!$B$2:$CL$999,MATCH($B594,'Master data'!$A$2:$A$999,0),MATCH(J$1,'Master data'!$B$1:$CL$1,0)),"")</f>
        <v>-5000</v>
      </c>
      <c r="K594" s="7">
        <f>IFERROR(INDEX('Master data'!$B$2:$CL$999,MATCH($B594,'Master data'!$A$2:$A$999,0),MATCH(K$1,'Master data'!$B$1:$CL$1,0)),"")</f>
        <v>0</v>
      </c>
      <c r="L594" s="7">
        <f>IFERROR(INDEX('Master data'!$B$2:$CL$999,MATCH($B594,'Master data'!$A$2:$A$999,0),MATCH(L$1,'Master data'!$B$1:$CL$1,0)),"")</f>
        <v>0</v>
      </c>
      <c r="M594" s="5">
        <f>IFERROR(INDEX('Master data'!$B$2:$CL$999,MATCH($B594,'Master data'!$A$2:$A$999,0),MATCH(M$1,'Master data'!$B$1:$CL$1,0)),"")</f>
        <v>13474.771385554461</v>
      </c>
      <c r="N594" s="28">
        <f>IFERROR(INDEX('Master data'!$B$2:$CL$999,MATCH($B594,'Master data'!$A$2:$A$999,0),MATCH(N$1,'Master data'!$B$1:$CL$1,0)),"")</f>
        <v>7.0000000000000001E-3</v>
      </c>
      <c r="O594" s="7">
        <f>IFERROR(INDEX('Master data'!$B$2:$CL$999,MATCH($B594,'Master data'!$A$2:$A$999,0),MATCH(O$1,'Master data'!$B$1:$CL$1,0)),"")</f>
        <v>0</v>
      </c>
      <c r="P594" s="5">
        <f>IFERROR(INDEX('Master data'!$B$2:$CL$999,MATCH($B594,'Master data'!$A$2:$A$999,0),MATCH(P$1,'Master data'!$B$1:$CL$1,0)),"")</f>
        <v>2024000</v>
      </c>
      <c r="Q594" s="5">
        <f>IFERROR(INDEX('Master data'!$B$2:$CL$999,MATCH($B594,'Master data'!$A$2:$A$999,0),MATCH(Q$1,'Master data'!$B$1:$CL$1,0)),"")</f>
        <v>2024000</v>
      </c>
    </row>
    <row r="595" spans="1:17" x14ac:dyDescent="0.3">
      <c r="A595">
        <f t="shared" si="9"/>
        <v>593</v>
      </c>
      <c r="B595" t="str">
        <f>IF('Master data'!A595="","",'Master data'!A595)</f>
        <v>Martin Valjent</v>
      </c>
      <c r="C595" t="str">
        <f>IFERROR(INDEX('Master data'!$B$2:$CL$999,MATCH($B595,'Master data'!$A$2:$A$999,0),MATCH(C$1,'Master data'!$B$1:$CL$1,0)),"")</f>
        <v>Slovakia</v>
      </c>
      <c r="D595" t="str">
        <f>IFERROR(INDEX('Master data'!$B$2:$CL$999,MATCH($B595,'Master data'!$A$2:$A$999,0),MATCH(D$1,'Master data'!$B$1:$CL$1,0)),"")</f>
        <v>Defense</v>
      </c>
      <c r="E595" s="5">
        <f>IFERROR(INDEX('Master data'!$B$2:$CL$999,MATCH($B595,'Master data'!$A$2:$A$999,0),MATCH(E$1,'Master data'!$B$1:$CL$1,0)),"")</f>
        <v>1995000</v>
      </c>
      <c r="F595" s="7">
        <f>IFERROR(INDEX('Master data'!$B$2:$CL$999,MATCH($B595,'Master data'!$A$2:$A$999,0),MATCH(F$1,'Master data'!$B$1:$CL$1,0)),"")</f>
        <v>7576.2491888384156</v>
      </c>
      <c r="G595" s="7">
        <f>IFERROR(INDEX('Master data'!$B$2:$CL$999,MATCH($B595,'Master data'!$A$2:$A$999,0),MATCH(G$1,'Master data'!$B$1:$CL$1,0)),"")</f>
        <v>-686.79495686794962</v>
      </c>
      <c r="H595" s="7">
        <f>IFERROR(INDEX('Master data'!$B$2:$CL$999,MATCH($B595,'Master data'!$A$2:$A$999,0),MATCH(H$1,'Master data'!$B$1:$CL$1,0)),"")</f>
        <v>0</v>
      </c>
      <c r="I595" s="7">
        <f>IFERROR(INDEX('Master data'!$B$2:$CL$999,MATCH($B595,'Master data'!$A$2:$A$999,0),MATCH(I$1,'Master data'!$B$1:$CL$1,0)),"")</f>
        <v>-5000</v>
      </c>
      <c r="J595" s="7">
        <f>IFERROR(INDEX('Master data'!$B$2:$CL$999,MATCH($B595,'Master data'!$A$2:$A$999,0),MATCH(J$1,'Master data'!$B$1:$CL$1,0)),"")</f>
        <v>-5000</v>
      </c>
      <c r="K595" s="7">
        <f>IFERROR(INDEX('Master data'!$B$2:$CL$999,MATCH($B595,'Master data'!$A$2:$A$999,0),MATCH(K$1,'Master data'!$B$1:$CL$1,0)),"")</f>
        <v>0</v>
      </c>
      <c r="L595" s="7">
        <f>IFERROR(INDEX('Master data'!$B$2:$CL$999,MATCH($B595,'Master data'!$A$2:$A$999,0),MATCH(L$1,'Master data'!$B$1:$CL$1,0)),"")</f>
        <v>0</v>
      </c>
      <c r="M595" s="5">
        <f>IFERROR(INDEX('Master data'!$B$2:$CL$999,MATCH($B595,'Master data'!$A$2:$A$999,0),MATCH(M$1,'Master data'!$B$1:$CL$1,0)),"")</f>
        <v>4649.2500817906475</v>
      </c>
      <c r="N595" s="28">
        <f>IFERROR(INDEX('Master data'!$B$2:$CL$999,MATCH($B595,'Master data'!$A$2:$A$999,0),MATCH(N$1,'Master data'!$B$1:$CL$1,0)),"")</f>
        <v>2E-3</v>
      </c>
      <c r="O595" s="7">
        <f>IFERROR(INDEX('Master data'!$B$2:$CL$999,MATCH($B595,'Master data'!$A$2:$A$999,0),MATCH(O$1,'Master data'!$B$1:$CL$1,0)),"")</f>
        <v>0</v>
      </c>
      <c r="P595" s="5">
        <f>IFERROR(INDEX('Master data'!$B$2:$CL$999,MATCH($B595,'Master data'!$A$2:$A$999,0),MATCH(P$1,'Master data'!$B$1:$CL$1,0)),"")</f>
        <v>1995000</v>
      </c>
      <c r="Q595" s="5">
        <f>IFERROR(INDEX('Master data'!$B$2:$CL$999,MATCH($B595,'Master data'!$A$2:$A$999,0),MATCH(Q$1,'Master data'!$B$1:$CL$1,0)),"")</f>
        <v>1995000</v>
      </c>
    </row>
    <row r="596" spans="1:17" x14ac:dyDescent="0.3">
      <c r="A596">
        <f t="shared" si="9"/>
        <v>594</v>
      </c>
      <c r="B596" t="str">
        <f>IF('Master data'!A596="","",'Master data'!A596)</f>
        <v>Jakub Hromada</v>
      </c>
      <c r="C596" t="str">
        <f>IFERROR(INDEX('Master data'!$B$2:$CL$999,MATCH($B596,'Master data'!$A$2:$A$999,0),MATCH(C$1,'Master data'!$B$1:$CL$1,0)),"")</f>
        <v>Slovakia</v>
      </c>
      <c r="D596" t="str">
        <f>IFERROR(INDEX('Master data'!$B$2:$CL$999,MATCH($B596,'Master data'!$A$2:$A$999,0),MATCH(D$1,'Master data'!$B$1:$CL$1,0)),"")</f>
        <v>Midfield</v>
      </c>
      <c r="E596" s="5">
        <f>IFERROR(INDEX('Master data'!$B$2:$CL$999,MATCH($B596,'Master data'!$A$2:$A$999,0),MATCH(E$1,'Master data'!$B$1:$CL$1,0)),"")</f>
        <v>2044000</v>
      </c>
      <c r="F596" s="7">
        <f>IFERROR(INDEX('Master data'!$B$2:$CL$999,MATCH($B596,'Master data'!$A$2:$A$999,0),MATCH(F$1,'Master data'!$B$1:$CL$1,0)),"")</f>
        <v>19730.763132242584</v>
      </c>
      <c r="G596" s="7">
        <f>IFERROR(INDEX('Master data'!$B$2:$CL$999,MATCH($B596,'Master data'!$A$2:$A$999,0),MATCH(G$1,'Master data'!$B$1:$CL$1,0)),"")</f>
        <v>-3183.0992330099762</v>
      </c>
      <c r="H596" s="7">
        <f>IFERROR(INDEX('Master data'!$B$2:$CL$999,MATCH($B596,'Master data'!$A$2:$A$999,0),MATCH(H$1,'Master data'!$B$1:$CL$1,0)),"")</f>
        <v>0</v>
      </c>
      <c r="I596" s="7">
        <f>IFERROR(INDEX('Master data'!$B$2:$CL$999,MATCH($B596,'Master data'!$A$2:$A$999,0),MATCH(I$1,'Master data'!$B$1:$CL$1,0)),"")</f>
        <v>-5000</v>
      </c>
      <c r="J596" s="7">
        <f>IFERROR(INDEX('Master data'!$B$2:$CL$999,MATCH($B596,'Master data'!$A$2:$A$999,0),MATCH(J$1,'Master data'!$B$1:$CL$1,0)),"")</f>
        <v>-5000</v>
      </c>
      <c r="K596" s="7">
        <f>IFERROR(INDEX('Master data'!$B$2:$CL$999,MATCH($B596,'Master data'!$A$2:$A$999,0),MATCH(K$1,'Master data'!$B$1:$CL$1,0)),"")</f>
        <v>0</v>
      </c>
      <c r="L596" s="7">
        <f>IFERROR(INDEX('Master data'!$B$2:$CL$999,MATCH($B596,'Master data'!$A$2:$A$999,0),MATCH(L$1,'Master data'!$B$1:$CL$1,0)),"")</f>
        <v>0</v>
      </c>
      <c r="M596" s="5">
        <f>IFERROR(INDEX('Master data'!$B$2:$CL$999,MATCH($B596,'Master data'!$A$2:$A$999,0),MATCH(M$1,'Master data'!$B$1:$CL$1,0)),"")</f>
        <v>15139.561174433464</v>
      </c>
      <c r="N596" s="28">
        <f>IFERROR(INDEX('Master data'!$B$2:$CL$999,MATCH($B596,'Master data'!$A$2:$A$999,0),MATCH(N$1,'Master data'!$B$1:$CL$1,0)),"")</f>
        <v>7.0000000000000001E-3</v>
      </c>
      <c r="O596" s="7">
        <f>IFERROR(INDEX('Master data'!$B$2:$CL$999,MATCH($B596,'Master data'!$A$2:$A$999,0),MATCH(O$1,'Master data'!$B$1:$CL$1,0)),"")</f>
        <v>0</v>
      </c>
      <c r="P596" s="5">
        <f>IFERROR(INDEX('Master data'!$B$2:$CL$999,MATCH($B596,'Master data'!$A$2:$A$999,0),MATCH(P$1,'Master data'!$B$1:$CL$1,0)),"")</f>
        <v>2044000</v>
      </c>
      <c r="Q596" s="5">
        <f>IFERROR(INDEX('Master data'!$B$2:$CL$999,MATCH($B596,'Master data'!$A$2:$A$999,0),MATCH(Q$1,'Master data'!$B$1:$CL$1,0)),"")</f>
        <v>2044000</v>
      </c>
    </row>
    <row r="597" spans="1:17" x14ac:dyDescent="0.3">
      <c r="A597">
        <f t="shared" si="9"/>
        <v>595</v>
      </c>
      <c r="B597" t="str">
        <f>IF('Master data'!A597="","",'Master data'!A597)</f>
        <v>László Bénes</v>
      </c>
      <c r="C597" t="str">
        <f>IFERROR(INDEX('Master data'!$B$2:$CL$999,MATCH($B597,'Master data'!$A$2:$A$999,0),MATCH(C$1,'Master data'!$B$1:$CL$1,0)),"")</f>
        <v>Slovakia</v>
      </c>
      <c r="D597" t="str">
        <f>IFERROR(INDEX('Master data'!$B$2:$CL$999,MATCH($B597,'Master data'!$A$2:$A$999,0),MATCH(D$1,'Master data'!$B$1:$CL$1,0)),"")</f>
        <v>Midfield</v>
      </c>
      <c r="E597" s="5">
        <f>IFERROR(INDEX('Master data'!$B$2:$CL$999,MATCH($B597,'Master data'!$A$2:$A$999,0),MATCH(E$1,'Master data'!$B$1:$CL$1,0)),"")</f>
        <v>1995000</v>
      </c>
      <c r="F597" s="7">
        <f>IFERROR(INDEX('Master data'!$B$2:$CL$999,MATCH($B597,'Master data'!$A$2:$A$999,0),MATCH(F$1,'Master data'!$B$1:$CL$1,0)),"")</f>
        <v>-5000</v>
      </c>
      <c r="G597" s="7">
        <f>IFERROR(INDEX('Master data'!$B$2:$CL$999,MATCH($B597,'Master data'!$A$2:$A$999,0),MATCH(G$1,'Master data'!$B$1:$CL$1,0)),"")</f>
        <v>-5000</v>
      </c>
      <c r="H597" s="7">
        <f>IFERROR(INDEX('Master data'!$B$2:$CL$999,MATCH($B597,'Master data'!$A$2:$A$999,0),MATCH(H$1,'Master data'!$B$1:$CL$1,0)),"")</f>
        <v>0</v>
      </c>
      <c r="I597" s="7">
        <f>IFERROR(INDEX('Master data'!$B$2:$CL$999,MATCH($B597,'Master data'!$A$2:$A$999,0),MATCH(I$1,'Master data'!$B$1:$CL$1,0)),"")</f>
        <v>-5000</v>
      </c>
      <c r="J597" s="7">
        <f>IFERROR(INDEX('Master data'!$B$2:$CL$999,MATCH($B597,'Master data'!$A$2:$A$999,0),MATCH(J$1,'Master data'!$B$1:$CL$1,0)),"")</f>
        <v>-5000</v>
      </c>
      <c r="K597" s="7">
        <f>IFERROR(INDEX('Master data'!$B$2:$CL$999,MATCH($B597,'Master data'!$A$2:$A$999,0),MATCH(K$1,'Master data'!$B$1:$CL$1,0)),"")</f>
        <v>0</v>
      </c>
      <c r="L597" s="7">
        <f>IFERROR(INDEX('Master data'!$B$2:$CL$999,MATCH($B597,'Master data'!$A$2:$A$999,0),MATCH(L$1,'Master data'!$B$1:$CL$1,0)),"")</f>
        <v>0</v>
      </c>
      <c r="M597" s="5">
        <f>IFERROR(INDEX('Master data'!$B$2:$CL$999,MATCH($B597,'Master data'!$A$2:$A$999,0),MATCH(M$1,'Master data'!$B$1:$CL$1,0)),"")</f>
        <v>-10802.469135802468</v>
      </c>
      <c r="N597" s="28">
        <f>IFERROR(INDEX('Master data'!$B$2:$CL$999,MATCH($B597,'Master data'!$A$2:$A$999,0),MATCH(N$1,'Master data'!$B$1:$CL$1,0)),"")</f>
        <v>-5.0000000000000001E-3</v>
      </c>
      <c r="O597" s="7">
        <f>IFERROR(INDEX('Master data'!$B$2:$CL$999,MATCH($B597,'Master data'!$A$2:$A$999,0),MATCH(O$1,'Master data'!$B$1:$CL$1,0)),"")</f>
        <v>0</v>
      </c>
      <c r="P597" s="5">
        <f>IFERROR(INDEX('Master data'!$B$2:$CL$999,MATCH($B597,'Master data'!$A$2:$A$999,0),MATCH(P$1,'Master data'!$B$1:$CL$1,0)),"")</f>
        <v>1995000</v>
      </c>
      <c r="Q597" s="5">
        <f>IFERROR(INDEX('Master data'!$B$2:$CL$999,MATCH($B597,'Master data'!$A$2:$A$999,0),MATCH(Q$1,'Master data'!$B$1:$CL$1,0)),"")</f>
        <v>1995000</v>
      </c>
    </row>
    <row r="598" spans="1:17" x14ac:dyDescent="0.3">
      <c r="A598">
        <f t="shared" si="9"/>
        <v>596</v>
      </c>
      <c r="B598" t="str">
        <f>IF('Master data'!A598="","",'Master data'!A598)</f>
        <v>Vladimír Weiss</v>
      </c>
      <c r="C598" t="str">
        <f>IFERROR(INDEX('Master data'!$B$2:$CL$999,MATCH($B598,'Master data'!$A$2:$A$999,0),MATCH(C$1,'Master data'!$B$1:$CL$1,0)),"")</f>
        <v>Slovakia</v>
      </c>
      <c r="D598" t="str">
        <f>IFERROR(INDEX('Master data'!$B$2:$CL$999,MATCH($B598,'Master data'!$A$2:$A$999,0),MATCH(D$1,'Master data'!$B$1:$CL$1,0)),"")</f>
        <v>Midfield</v>
      </c>
      <c r="E598" s="5">
        <f>IFERROR(INDEX('Master data'!$B$2:$CL$999,MATCH($B598,'Master data'!$A$2:$A$999,0),MATCH(E$1,'Master data'!$B$1:$CL$1,0)),"")</f>
        <v>2495000</v>
      </c>
      <c r="F598" s="7">
        <f>IFERROR(INDEX('Master data'!$B$2:$CL$999,MATCH($B598,'Master data'!$A$2:$A$999,0),MATCH(F$1,'Master data'!$B$1:$CL$1,0)),"")</f>
        <v>-5000</v>
      </c>
      <c r="G598" s="7">
        <f>IFERROR(INDEX('Master data'!$B$2:$CL$999,MATCH($B598,'Master data'!$A$2:$A$999,0),MATCH(G$1,'Master data'!$B$1:$CL$1,0)),"")</f>
        <v>-5000</v>
      </c>
      <c r="H598" s="7">
        <f>IFERROR(INDEX('Master data'!$B$2:$CL$999,MATCH($B598,'Master data'!$A$2:$A$999,0),MATCH(H$1,'Master data'!$B$1:$CL$1,0)),"")</f>
        <v>0</v>
      </c>
      <c r="I598" s="7">
        <f>IFERROR(INDEX('Master data'!$B$2:$CL$999,MATCH($B598,'Master data'!$A$2:$A$999,0),MATCH(I$1,'Master data'!$B$1:$CL$1,0)),"")</f>
        <v>-5000</v>
      </c>
      <c r="J598" s="7">
        <f>IFERROR(INDEX('Master data'!$B$2:$CL$999,MATCH($B598,'Master data'!$A$2:$A$999,0),MATCH(J$1,'Master data'!$B$1:$CL$1,0)),"")</f>
        <v>-5000</v>
      </c>
      <c r="K598" s="7">
        <f>IFERROR(INDEX('Master data'!$B$2:$CL$999,MATCH($B598,'Master data'!$A$2:$A$999,0),MATCH(K$1,'Master data'!$B$1:$CL$1,0)),"")</f>
        <v>0</v>
      </c>
      <c r="L598" s="7">
        <f>IFERROR(INDEX('Master data'!$B$2:$CL$999,MATCH($B598,'Master data'!$A$2:$A$999,0),MATCH(L$1,'Master data'!$B$1:$CL$1,0)),"")</f>
        <v>0</v>
      </c>
      <c r="M598" s="5">
        <f>IFERROR(INDEX('Master data'!$B$2:$CL$999,MATCH($B598,'Master data'!$A$2:$A$999,0),MATCH(M$1,'Master data'!$B$1:$CL$1,0)),"")</f>
        <v>-10802.469135802468</v>
      </c>
      <c r="N598" s="28">
        <f>IFERROR(INDEX('Master data'!$B$2:$CL$999,MATCH($B598,'Master data'!$A$2:$A$999,0),MATCH(N$1,'Master data'!$B$1:$CL$1,0)),"")</f>
        <v>-4.0000000000000001E-3</v>
      </c>
      <c r="O598" s="7">
        <f>IFERROR(INDEX('Master data'!$B$2:$CL$999,MATCH($B598,'Master data'!$A$2:$A$999,0),MATCH(O$1,'Master data'!$B$1:$CL$1,0)),"")</f>
        <v>0</v>
      </c>
      <c r="P598" s="5">
        <f>IFERROR(INDEX('Master data'!$B$2:$CL$999,MATCH($B598,'Master data'!$A$2:$A$999,0),MATCH(P$1,'Master data'!$B$1:$CL$1,0)),"")</f>
        <v>2495000</v>
      </c>
      <c r="Q598" s="5">
        <f>IFERROR(INDEX('Master data'!$B$2:$CL$999,MATCH($B598,'Master data'!$A$2:$A$999,0),MATCH(Q$1,'Master data'!$B$1:$CL$1,0)),"")</f>
        <v>2495000</v>
      </c>
    </row>
    <row r="599" spans="1:17" x14ac:dyDescent="0.3">
      <c r="A599">
        <f t="shared" si="9"/>
        <v>597</v>
      </c>
      <c r="B599" t="str">
        <f>IF('Master data'!A599="","",'Master data'!A599)</f>
        <v>Lukáš Haraslín</v>
      </c>
      <c r="C599" t="str">
        <f>IFERROR(INDEX('Master data'!$B$2:$CL$999,MATCH($B599,'Master data'!$A$2:$A$999,0),MATCH(C$1,'Master data'!$B$1:$CL$1,0)),"")</f>
        <v>Slovakia</v>
      </c>
      <c r="D599" t="str">
        <f>IFERROR(INDEX('Master data'!$B$2:$CL$999,MATCH($B599,'Master data'!$A$2:$A$999,0),MATCH(D$1,'Master data'!$B$1:$CL$1,0)),"")</f>
        <v>Midfield</v>
      </c>
      <c r="E599" s="5">
        <f>IFERROR(INDEX('Master data'!$B$2:$CL$999,MATCH($B599,'Master data'!$A$2:$A$999,0),MATCH(E$1,'Master data'!$B$1:$CL$1,0)),"")</f>
        <v>2044000</v>
      </c>
      <c r="F599" s="7">
        <f>IFERROR(INDEX('Master data'!$B$2:$CL$999,MATCH($B599,'Master data'!$A$2:$A$999,0),MATCH(F$1,'Master data'!$B$1:$CL$1,0)),"")</f>
        <v>3254.5991377103346</v>
      </c>
      <c r="G599" s="7">
        <f>IFERROR(INDEX('Master data'!$B$2:$CL$999,MATCH($B599,'Master data'!$A$2:$A$999,0),MATCH(G$1,'Master data'!$B$1:$CL$1,0)),"")</f>
        <v>-18384.265670627818</v>
      </c>
      <c r="H599" s="7">
        <f>IFERROR(INDEX('Master data'!$B$2:$CL$999,MATCH($B599,'Master data'!$A$2:$A$999,0),MATCH(H$1,'Master data'!$B$1:$CL$1,0)),"")</f>
        <v>0</v>
      </c>
      <c r="I599" s="7">
        <f>IFERROR(INDEX('Master data'!$B$2:$CL$999,MATCH($B599,'Master data'!$A$2:$A$999,0),MATCH(I$1,'Master data'!$B$1:$CL$1,0)),"")</f>
        <v>-5000</v>
      </c>
      <c r="J599" s="7">
        <f>IFERROR(INDEX('Master data'!$B$2:$CL$999,MATCH($B599,'Master data'!$A$2:$A$999,0),MATCH(J$1,'Master data'!$B$1:$CL$1,0)),"")</f>
        <v>-5000</v>
      </c>
      <c r="K599" s="7">
        <f>IFERROR(INDEX('Master data'!$B$2:$CL$999,MATCH($B599,'Master data'!$A$2:$A$999,0),MATCH(K$1,'Master data'!$B$1:$CL$1,0)),"")</f>
        <v>0</v>
      </c>
      <c r="L599" s="7">
        <f>IFERROR(INDEX('Master data'!$B$2:$CL$999,MATCH($B599,'Master data'!$A$2:$A$999,0),MATCH(L$1,'Master data'!$B$1:$CL$1,0)),"")</f>
        <v>0</v>
      </c>
      <c r="M599" s="5">
        <f>IFERROR(INDEX('Master data'!$B$2:$CL$999,MATCH($B599,'Master data'!$A$2:$A$999,0),MATCH(M$1,'Master data'!$B$1:$CL$1,0)),"")</f>
        <v>-11470.713778510679</v>
      </c>
      <c r="N599" s="28">
        <f>IFERROR(INDEX('Master data'!$B$2:$CL$999,MATCH($B599,'Master data'!$A$2:$A$999,0),MATCH(N$1,'Master data'!$B$1:$CL$1,0)),"")</f>
        <v>-6.0000000000000001E-3</v>
      </c>
      <c r="O599" s="7">
        <f>IFERROR(INDEX('Master data'!$B$2:$CL$999,MATCH($B599,'Master data'!$A$2:$A$999,0),MATCH(O$1,'Master data'!$B$1:$CL$1,0)),"")</f>
        <v>0</v>
      </c>
      <c r="P599" s="5">
        <f>IFERROR(INDEX('Master data'!$B$2:$CL$999,MATCH($B599,'Master data'!$A$2:$A$999,0),MATCH(P$1,'Master data'!$B$1:$CL$1,0)),"")</f>
        <v>2044000</v>
      </c>
      <c r="Q599" s="5">
        <f>IFERROR(INDEX('Master data'!$B$2:$CL$999,MATCH($B599,'Master data'!$A$2:$A$999,0),MATCH(Q$1,'Master data'!$B$1:$CL$1,0)),"")</f>
        <v>2044000</v>
      </c>
    </row>
    <row r="600" spans="1:17" x14ac:dyDescent="0.3">
      <c r="A600">
        <f t="shared" si="9"/>
        <v>598</v>
      </c>
      <c r="B600" t="str">
        <f>IF('Master data'!A600="","",'Master data'!A600)</f>
        <v>Patrik Hrošovský</v>
      </c>
      <c r="C600" t="str">
        <f>IFERROR(INDEX('Master data'!$B$2:$CL$999,MATCH($B600,'Master data'!$A$2:$A$999,0),MATCH(C$1,'Master data'!$B$1:$CL$1,0)),"")</f>
        <v>Slovakia</v>
      </c>
      <c r="D600" t="str">
        <f>IFERROR(INDEX('Master data'!$B$2:$CL$999,MATCH($B600,'Master data'!$A$2:$A$999,0),MATCH(D$1,'Master data'!$B$1:$CL$1,0)),"")</f>
        <v>Midfield</v>
      </c>
      <c r="E600" s="5">
        <f>IFERROR(INDEX('Master data'!$B$2:$CL$999,MATCH($B600,'Master data'!$A$2:$A$999,0),MATCH(E$1,'Master data'!$B$1:$CL$1,0)),"")</f>
        <v>2532000</v>
      </c>
      <c r="F600" s="7">
        <f>IFERROR(INDEX('Master data'!$B$2:$CL$999,MATCH($B600,'Master data'!$A$2:$A$999,0),MATCH(F$1,'Master data'!$B$1:$CL$1,0)),"")</f>
        <v>-5000</v>
      </c>
      <c r="G600" s="7">
        <f>IFERROR(INDEX('Master data'!$B$2:$CL$999,MATCH($B600,'Master data'!$A$2:$A$999,0),MATCH(G$1,'Master data'!$B$1:$CL$1,0)),"")</f>
        <v>-5000</v>
      </c>
      <c r="H600" s="7">
        <f>IFERROR(INDEX('Master data'!$B$2:$CL$999,MATCH($B600,'Master data'!$A$2:$A$999,0),MATCH(H$1,'Master data'!$B$1:$CL$1,0)),"")</f>
        <v>0</v>
      </c>
      <c r="I600" s="7">
        <f>IFERROR(INDEX('Master data'!$B$2:$CL$999,MATCH($B600,'Master data'!$A$2:$A$999,0),MATCH(I$1,'Master data'!$B$1:$CL$1,0)),"")</f>
        <v>-5000</v>
      </c>
      <c r="J600" s="7">
        <f>IFERROR(INDEX('Master data'!$B$2:$CL$999,MATCH($B600,'Master data'!$A$2:$A$999,0),MATCH(J$1,'Master data'!$B$1:$CL$1,0)),"")</f>
        <v>-5000</v>
      </c>
      <c r="K600" s="7">
        <f>IFERROR(INDEX('Master data'!$B$2:$CL$999,MATCH($B600,'Master data'!$A$2:$A$999,0),MATCH(K$1,'Master data'!$B$1:$CL$1,0)),"")</f>
        <v>0</v>
      </c>
      <c r="L600" s="7">
        <f>IFERROR(INDEX('Master data'!$B$2:$CL$999,MATCH($B600,'Master data'!$A$2:$A$999,0),MATCH(L$1,'Master data'!$B$1:$CL$1,0)),"")</f>
        <v>0</v>
      </c>
      <c r="M600" s="5">
        <f>IFERROR(INDEX('Master data'!$B$2:$CL$999,MATCH($B600,'Master data'!$A$2:$A$999,0),MATCH(M$1,'Master data'!$B$1:$CL$1,0)),"")</f>
        <v>-10802.469135802468</v>
      </c>
      <c r="N600" s="28">
        <f>IFERROR(INDEX('Master data'!$B$2:$CL$999,MATCH($B600,'Master data'!$A$2:$A$999,0),MATCH(N$1,'Master data'!$B$1:$CL$1,0)),"")</f>
        <v>-4.0000000000000001E-3</v>
      </c>
      <c r="O600" s="7">
        <f>IFERROR(INDEX('Master data'!$B$2:$CL$999,MATCH($B600,'Master data'!$A$2:$A$999,0),MATCH(O$1,'Master data'!$B$1:$CL$1,0)),"")</f>
        <v>0</v>
      </c>
      <c r="P600" s="5">
        <f>IFERROR(INDEX('Master data'!$B$2:$CL$999,MATCH($B600,'Master data'!$A$2:$A$999,0),MATCH(P$1,'Master data'!$B$1:$CL$1,0)),"")</f>
        <v>2532000</v>
      </c>
      <c r="Q600" s="5">
        <f>IFERROR(INDEX('Master data'!$B$2:$CL$999,MATCH($B600,'Master data'!$A$2:$A$999,0),MATCH(Q$1,'Master data'!$B$1:$CL$1,0)),"")</f>
        <v>2532000</v>
      </c>
    </row>
    <row r="601" spans="1:17" x14ac:dyDescent="0.3">
      <c r="A601">
        <f t="shared" si="9"/>
        <v>599</v>
      </c>
      <c r="B601" t="str">
        <f>IF('Master data'!A601="","",'Master data'!A601)</f>
        <v>Ján Greguš</v>
      </c>
      <c r="C601" t="str">
        <f>IFERROR(INDEX('Master data'!$B$2:$CL$999,MATCH($B601,'Master data'!$A$2:$A$999,0),MATCH(C$1,'Master data'!$B$1:$CL$1,0)),"")</f>
        <v>Slovakia</v>
      </c>
      <c r="D601" t="str">
        <f>IFERROR(INDEX('Master data'!$B$2:$CL$999,MATCH($B601,'Master data'!$A$2:$A$999,0),MATCH(D$1,'Master data'!$B$1:$CL$1,0)),"")</f>
        <v>Midfield</v>
      </c>
      <c r="E601" s="5">
        <f>IFERROR(INDEX('Master data'!$B$2:$CL$999,MATCH($B601,'Master data'!$A$2:$A$999,0),MATCH(E$1,'Master data'!$B$1:$CL$1,0)),"")</f>
        <v>2532000</v>
      </c>
      <c r="F601" s="7">
        <f>IFERROR(INDEX('Master data'!$B$2:$CL$999,MATCH($B601,'Master data'!$A$2:$A$999,0),MATCH(F$1,'Master data'!$B$1:$CL$1,0)),"")</f>
        <v>-5000</v>
      </c>
      <c r="G601" s="7">
        <f>IFERROR(INDEX('Master data'!$B$2:$CL$999,MATCH($B601,'Master data'!$A$2:$A$999,0),MATCH(G$1,'Master data'!$B$1:$CL$1,0)),"")</f>
        <v>-5000</v>
      </c>
      <c r="H601" s="7">
        <f>IFERROR(INDEX('Master data'!$B$2:$CL$999,MATCH($B601,'Master data'!$A$2:$A$999,0),MATCH(H$1,'Master data'!$B$1:$CL$1,0)),"")</f>
        <v>0</v>
      </c>
      <c r="I601" s="7">
        <f>IFERROR(INDEX('Master data'!$B$2:$CL$999,MATCH($B601,'Master data'!$A$2:$A$999,0),MATCH(I$1,'Master data'!$B$1:$CL$1,0)),"")</f>
        <v>-5000</v>
      </c>
      <c r="J601" s="7">
        <f>IFERROR(INDEX('Master data'!$B$2:$CL$999,MATCH($B601,'Master data'!$A$2:$A$999,0),MATCH(J$1,'Master data'!$B$1:$CL$1,0)),"")</f>
        <v>-5000</v>
      </c>
      <c r="K601" s="7">
        <f>IFERROR(INDEX('Master data'!$B$2:$CL$999,MATCH($B601,'Master data'!$A$2:$A$999,0),MATCH(K$1,'Master data'!$B$1:$CL$1,0)),"")</f>
        <v>0</v>
      </c>
      <c r="L601" s="7">
        <f>IFERROR(INDEX('Master data'!$B$2:$CL$999,MATCH($B601,'Master data'!$A$2:$A$999,0),MATCH(L$1,'Master data'!$B$1:$CL$1,0)),"")</f>
        <v>0</v>
      </c>
      <c r="M601" s="5">
        <f>IFERROR(INDEX('Master data'!$B$2:$CL$999,MATCH($B601,'Master data'!$A$2:$A$999,0),MATCH(M$1,'Master data'!$B$1:$CL$1,0)),"")</f>
        <v>-10802.469135802468</v>
      </c>
      <c r="N601" s="28">
        <f>IFERROR(INDEX('Master data'!$B$2:$CL$999,MATCH($B601,'Master data'!$A$2:$A$999,0),MATCH(N$1,'Master data'!$B$1:$CL$1,0)),"")</f>
        <v>-4.0000000000000001E-3</v>
      </c>
      <c r="O601" s="7">
        <f>IFERROR(INDEX('Master data'!$B$2:$CL$999,MATCH($B601,'Master data'!$A$2:$A$999,0),MATCH(O$1,'Master data'!$B$1:$CL$1,0)),"")</f>
        <v>0</v>
      </c>
      <c r="P601" s="5">
        <f>IFERROR(INDEX('Master data'!$B$2:$CL$999,MATCH($B601,'Master data'!$A$2:$A$999,0),MATCH(P$1,'Master data'!$B$1:$CL$1,0)),"")</f>
        <v>2532000</v>
      </c>
      <c r="Q601" s="5">
        <f>IFERROR(INDEX('Master data'!$B$2:$CL$999,MATCH($B601,'Master data'!$A$2:$A$999,0),MATCH(Q$1,'Master data'!$B$1:$CL$1,0)),"")</f>
        <v>2532000</v>
      </c>
    </row>
    <row r="602" spans="1:17" x14ac:dyDescent="0.3">
      <c r="A602">
        <f t="shared" si="9"/>
        <v>600</v>
      </c>
      <c r="B602" t="str">
        <f>IF('Master data'!A602="","",'Master data'!A602)</f>
        <v>Stanislav Lobotka</v>
      </c>
      <c r="C602" t="str">
        <f>IFERROR(INDEX('Master data'!$B$2:$CL$999,MATCH($B602,'Master data'!$A$2:$A$999,0),MATCH(C$1,'Master data'!$B$1:$CL$1,0)),"")</f>
        <v>Slovakia</v>
      </c>
      <c r="D602" t="str">
        <f>IFERROR(INDEX('Master data'!$B$2:$CL$999,MATCH($B602,'Master data'!$A$2:$A$999,0),MATCH(D$1,'Master data'!$B$1:$CL$1,0)),"")</f>
        <v>Midfield</v>
      </c>
      <c r="E602" s="5">
        <f>IFERROR(INDEX('Master data'!$B$2:$CL$999,MATCH($B602,'Master data'!$A$2:$A$999,0),MATCH(E$1,'Master data'!$B$1:$CL$1,0)),"")</f>
        <v>1995000</v>
      </c>
      <c r="F602" s="7">
        <f>IFERROR(INDEX('Master data'!$B$2:$CL$999,MATCH($B602,'Master data'!$A$2:$A$999,0),MATCH(F$1,'Master data'!$B$1:$CL$1,0)),"")</f>
        <v>-5000</v>
      </c>
      <c r="G602" s="7">
        <f>IFERROR(INDEX('Master data'!$B$2:$CL$999,MATCH($B602,'Master data'!$A$2:$A$999,0),MATCH(G$1,'Master data'!$B$1:$CL$1,0)),"")</f>
        <v>-5000</v>
      </c>
      <c r="H602" s="7">
        <f>IFERROR(INDEX('Master data'!$B$2:$CL$999,MATCH($B602,'Master data'!$A$2:$A$999,0),MATCH(H$1,'Master data'!$B$1:$CL$1,0)),"")</f>
        <v>0</v>
      </c>
      <c r="I602" s="7">
        <f>IFERROR(INDEX('Master data'!$B$2:$CL$999,MATCH($B602,'Master data'!$A$2:$A$999,0),MATCH(I$1,'Master data'!$B$1:$CL$1,0)),"")</f>
        <v>-5000</v>
      </c>
      <c r="J602" s="7">
        <f>IFERROR(INDEX('Master data'!$B$2:$CL$999,MATCH($B602,'Master data'!$A$2:$A$999,0),MATCH(J$1,'Master data'!$B$1:$CL$1,0)),"")</f>
        <v>-5000</v>
      </c>
      <c r="K602" s="7">
        <f>IFERROR(INDEX('Master data'!$B$2:$CL$999,MATCH($B602,'Master data'!$A$2:$A$999,0),MATCH(K$1,'Master data'!$B$1:$CL$1,0)),"")</f>
        <v>0</v>
      </c>
      <c r="L602" s="7">
        <f>IFERROR(INDEX('Master data'!$B$2:$CL$999,MATCH($B602,'Master data'!$A$2:$A$999,0),MATCH(L$1,'Master data'!$B$1:$CL$1,0)),"")</f>
        <v>0</v>
      </c>
      <c r="M602" s="5">
        <f>IFERROR(INDEX('Master data'!$B$2:$CL$999,MATCH($B602,'Master data'!$A$2:$A$999,0),MATCH(M$1,'Master data'!$B$1:$CL$1,0)),"")</f>
        <v>-10802.469135802468</v>
      </c>
      <c r="N602" s="28">
        <f>IFERROR(INDEX('Master data'!$B$2:$CL$999,MATCH($B602,'Master data'!$A$2:$A$999,0),MATCH(N$1,'Master data'!$B$1:$CL$1,0)),"")</f>
        <v>-5.0000000000000001E-3</v>
      </c>
      <c r="O602" s="7">
        <f>IFERROR(INDEX('Master data'!$B$2:$CL$999,MATCH($B602,'Master data'!$A$2:$A$999,0),MATCH(O$1,'Master data'!$B$1:$CL$1,0)),"")</f>
        <v>0</v>
      </c>
      <c r="P602" s="5">
        <f>IFERROR(INDEX('Master data'!$B$2:$CL$999,MATCH($B602,'Master data'!$A$2:$A$999,0),MATCH(P$1,'Master data'!$B$1:$CL$1,0)),"")</f>
        <v>1995000</v>
      </c>
      <c r="Q602" s="5">
        <f>IFERROR(INDEX('Master data'!$B$2:$CL$999,MATCH($B602,'Master data'!$A$2:$A$999,0),MATCH(Q$1,'Master data'!$B$1:$CL$1,0)),"")</f>
        <v>1995000</v>
      </c>
    </row>
    <row r="603" spans="1:17" x14ac:dyDescent="0.3">
      <c r="A603">
        <f t="shared" si="9"/>
        <v>601</v>
      </c>
      <c r="B603" t="str">
        <f>IF('Master data'!A603="","",'Master data'!A603)</f>
        <v>Tomáš Suslov</v>
      </c>
      <c r="C603" t="str">
        <f>IFERROR(INDEX('Master data'!$B$2:$CL$999,MATCH($B603,'Master data'!$A$2:$A$999,0),MATCH(C$1,'Master data'!$B$1:$CL$1,0)),"")</f>
        <v>Slovakia</v>
      </c>
      <c r="D603" t="str">
        <f>IFERROR(INDEX('Master data'!$B$2:$CL$999,MATCH($B603,'Master data'!$A$2:$A$999,0),MATCH(D$1,'Master data'!$B$1:$CL$1,0)),"")</f>
        <v>Midfield</v>
      </c>
      <c r="E603" s="5">
        <f>IFERROR(INDEX('Master data'!$B$2:$CL$999,MATCH($B603,'Master data'!$A$2:$A$999,0),MATCH(E$1,'Master data'!$B$1:$CL$1,0)),"")</f>
        <v>2032000</v>
      </c>
      <c r="F603" s="7">
        <f>IFERROR(INDEX('Master data'!$B$2:$CL$999,MATCH($B603,'Master data'!$A$2:$A$999,0),MATCH(F$1,'Master data'!$B$1:$CL$1,0)),"")</f>
        <v>-5000</v>
      </c>
      <c r="G603" s="7">
        <f>IFERROR(INDEX('Master data'!$B$2:$CL$999,MATCH($B603,'Master data'!$A$2:$A$999,0),MATCH(G$1,'Master data'!$B$1:$CL$1,0)),"")</f>
        <v>-5000</v>
      </c>
      <c r="H603" s="7">
        <f>IFERROR(INDEX('Master data'!$B$2:$CL$999,MATCH($B603,'Master data'!$A$2:$A$999,0),MATCH(H$1,'Master data'!$B$1:$CL$1,0)),"")</f>
        <v>0</v>
      </c>
      <c r="I603" s="7">
        <f>IFERROR(INDEX('Master data'!$B$2:$CL$999,MATCH($B603,'Master data'!$A$2:$A$999,0),MATCH(I$1,'Master data'!$B$1:$CL$1,0)),"")</f>
        <v>-5000</v>
      </c>
      <c r="J603" s="7">
        <f>IFERROR(INDEX('Master data'!$B$2:$CL$999,MATCH($B603,'Master data'!$A$2:$A$999,0),MATCH(J$1,'Master data'!$B$1:$CL$1,0)),"")</f>
        <v>-5000</v>
      </c>
      <c r="K603" s="7">
        <f>IFERROR(INDEX('Master data'!$B$2:$CL$999,MATCH($B603,'Master data'!$A$2:$A$999,0),MATCH(K$1,'Master data'!$B$1:$CL$1,0)),"")</f>
        <v>0</v>
      </c>
      <c r="L603" s="7">
        <f>IFERROR(INDEX('Master data'!$B$2:$CL$999,MATCH($B603,'Master data'!$A$2:$A$999,0),MATCH(L$1,'Master data'!$B$1:$CL$1,0)),"")</f>
        <v>0</v>
      </c>
      <c r="M603" s="5">
        <f>IFERROR(INDEX('Master data'!$B$2:$CL$999,MATCH($B603,'Master data'!$A$2:$A$999,0),MATCH(M$1,'Master data'!$B$1:$CL$1,0)),"")</f>
        <v>-10802.469135802468</v>
      </c>
      <c r="N603" s="28">
        <f>IFERROR(INDEX('Master data'!$B$2:$CL$999,MATCH($B603,'Master data'!$A$2:$A$999,0),MATCH(N$1,'Master data'!$B$1:$CL$1,0)),"")</f>
        <v>-5.0000000000000001E-3</v>
      </c>
      <c r="O603" s="7">
        <f>IFERROR(INDEX('Master data'!$B$2:$CL$999,MATCH($B603,'Master data'!$A$2:$A$999,0),MATCH(O$1,'Master data'!$B$1:$CL$1,0)),"")</f>
        <v>0</v>
      </c>
      <c r="P603" s="5">
        <f>IFERROR(INDEX('Master data'!$B$2:$CL$999,MATCH($B603,'Master data'!$A$2:$A$999,0),MATCH(P$1,'Master data'!$B$1:$CL$1,0)),"")</f>
        <v>2032000</v>
      </c>
      <c r="Q603" s="5">
        <f>IFERROR(INDEX('Master data'!$B$2:$CL$999,MATCH($B603,'Master data'!$A$2:$A$999,0),MATCH(Q$1,'Master data'!$B$1:$CL$1,0)),"")</f>
        <v>2032000</v>
      </c>
    </row>
    <row r="604" spans="1:17" x14ac:dyDescent="0.3">
      <c r="A604">
        <f t="shared" si="9"/>
        <v>602</v>
      </c>
      <c r="B604" t="str">
        <f>IF('Master data'!A604="","",'Master data'!A604)</f>
        <v>Róbert Boženík</v>
      </c>
      <c r="C604" t="str">
        <f>IFERROR(INDEX('Master data'!$B$2:$CL$999,MATCH($B604,'Master data'!$A$2:$A$999,0),MATCH(C$1,'Master data'!$B$1:$CL$1,0)),"")</f>
        <v>Slovakia</v>
      </c>
      <c r="D604" t="str">
        <f>IFERROR(INDEX('Master data'!$B$2:$CL$999,MATCH($B604,'Master data'!$A$2:$A$999,0),MATCH(D$1,'Master data'!$B$1:$CL$1,0)),"")</f>
        <v>Striker</v>
      </c>
      <c r="E604" s="5">
        <f>IFERROR(INDEX('Master data'!$B$2:$CL$999,MATCH($B604,'Master data'!$A$2:$A$999,0),MATCH(E$1,'Master data'!$B$1:$CL$1,0)),"")</f>
        <v>2995000</v>
      </c>
      <c r="F604" s="7">
        <f>IFERROR(INDEX('Master data'!$B$2:$CL$999,MATCH($B604,'Master data'!$A$2:$A$999,0),MATCH(F$1,'Master data'!$B$1:$CL$1,0)),"")</f>
        <v>-5000</v>
      </c>
      <c r="G604" s="7">
        <f>IFERROR(INDEX('Master data'!$B$2:$CL$999,MATCH($B604,'Master data'!$A$2:$A$999,0),MATCH(G$1,'Master data'!$B$1:$CL$1,0)),"")</f>
        <v>-5000</v>
      </c>
      <c r="H604" s="7">
        <f>IFERROR(INDEX('Master data'!$B$2:$CL$999,MATCH($B604,'Master data'!$A$2:$A$999,0),MATCH(H$1,'Master data'!$B$1:$CL$1,0)),"")</f>
        <v>0</v>
      </c>
      <c r="I604" s="7">
        <f>IFERROR(INDEX('Master data'!$B$2:$CL$999,MATCH($B604,'Master data'!$A$2:$A$999,0),MATCH(I$1,'Master data'!$B$1:$CL$1,0)),"")</f>
        <v>-5000</v>
      </c>
      <c r="J604" s="7">
        <f>IFERROR(INDEX('Master data'!$B$2:$CL$999,MATCH($B604,'Master data'!$A$2:$A$999,0),MATCH(J$1,'Master data'!$B$1:$CL$1,0)),"")</f>
        <v>-5000</v>
      </c>
      <c r="K604" s="7">
        <f>IFERROR(INDEX('Master data'!$B$2:$CL$999,MATCH($B604,'Master data'!$A$2:$A$999,0),MATCH(K$1,'Master data'!$B$1:$CL$1,0)),"")</f>
        <v>0</v>
      </c>
      <c r="L604" s="7">
        <f>IFERROR(INDEX('Master data'!$B$2:$CL$999,MATCH($B604,'Master data'!$A$2:$A$999,0),MATCH(L$1,'Master data'!$B$1:$CL$1,0)),"")</f>
        <v>0</v>
      </c>
      <c r="M604" s="5">
        <f>IFERROR(INDEX('Master data'!$B$2:$CL$999,MATCH($B604,'Master data'!$A$2:$A$999,0),MATCH(M$1,'Master data'!$B$1:$CL$1,0)),"")</f>
        <v>-10802.469135802468</v>
      </c>
      <c r="N604" s="28">
        <f>IFERROR(INDEX('Master data'!$B$2:$CL$999,MATCH($B604,'Master data'!$A$2:$A$999,0),MATCH(N$1,'Master data'!$B$1:$CL$1,0)),"")</f>
        <v>-4.0000000000000001E-3</v>
      </c>
      <c r="O604" s="7">
        <f>IFERROR(INDEX('Master data'!$B$2:$CL$999,MATCH($B604,'Master data'!$A$2:$A$999,0),MATCH(O$1,'Master data'!$B$1:$CL$1,0)),"")</f>
        <v>0</v>
      </c>
      <c r="P604" s="5">
        <f>IFERROR(INDEX('Master data'!$B$2:$CL$999,MATCH($B604,'Master data'!$A$2:$A$999,0),MATCH(P$1,'Master data'!$B$1:$CL$1,0)),"")</f>
        <v>2995000</v>
      </c>
      <c r="Q604" s="5">
        <f>IFERROR(INDEX('Master data'!$B$2:$CL$999,MATCH($B604,'Master data'!$A$2:$A$999,0),MATCH(Q$1,'Master data'!$B$1:$CL$1,0)),"")</f>
        <v>2995000</v>
      </c>
    </row>
    <row r="605" spans="1:17" x14ac:dyDescent="0.3">
      <c r="A605">
        <f t="shared" si="9"/>
        <v>603</v>
      </c>
      <c r="B605" t="str">
        <f>IF('Master data'!A605="","",'Master data'!A605)</f>
        <v>Frederik Rönnow</v>
      </c>
      <c r="C605" t="str">
        <f>IFERROR(INDEX('Master data'!$B$2:$CL$999,MATCH($B605,'Master data'!$A$2:$A$999,0),MATCH(C$1,'Master data'!$B$1:$CL$1,0)),"")</f>
        <v>Denmark</v>
      </c>
      <c r="D605" t="str">
        <f>IFERROR(INDEX('Master data'!$B$2:$CL$999,MATCH($B605,'Master data'!$A$2:$A$999,0),MATCH(D$1,'Master data'!$B$1:$CL$1,0)),"")</f>
        <v>Goalkeeper</v>
      </c>
      <c r="E605" s="5">
        <f>IFERROR(INDEX('Master data'!$B$2:$CL$999,MATCH($B605,'Master data'!$A$2:$A$999,0),MATCH(E$1,'Master data'!$B$1:$CL$1,0)),"")</f>
        <v>3995000</v>
      </c>
      <c r="F605" s="7">
        <f>IFERROR(INDEX('Master data'!$B$2:$CL$999,MATCH($B605,'Master data'!$A$2:$A$999,0),MATCH(F$1,'Master data'!$B$1:$CL$1,0)),"")</f>
        <v>25509.577206296126</v>
      </c>
      <c r="G605" s="7">
        <f>IFERROR(INDEX('Master data'!$B$2:$CL$999,MATCH($B605,'Master data'!$A$2:$A$999,0),MATCH(G$1,'Master data'!$B$1:$CL$1,0)),"")</f>
        <v>31412.497044552656</v>
      </c>
      <c r="H605" s="7">
        <f>IFERROR(INDEX('Master data'!$B$2:$CL$999,MATCH($B605,'Master data'!$A$2:$A$999,0),MATCH(H$1,'Master data'!$B$1:$CL$1,0)),"")</f>
        <v>0</v>
      </c>
      <c r="I605" s="7">
        <f>IFERROR(INDEX('Master data'!$B$2:$CL$999,MATCH($B605,'Master data'!$A$2:$A$999,0),MATCH(I$1,'Master data'!$B$1:$CL$1,0)),"")</f>
        <v>-4348.637303664249</v>
      </c>
      <c r="J605" s="7">
        <f>IFERROR(INDEX('Master data'!$B$2:$CL$999,MATCH($B605,'Master data'!$A$2:$A$999,0),MATCH(J$1,'Master data'!$B$1:$CL$1,0)),"")</f>
        <v>-5000</v>
      </c>
      <c r="K605" s="7">
        <f>IFERROR(INDEX('Master data'!$B$2:$CL$999,MATCH($B605,'Master data'!$A$2:$A$999,0),MATCH(K$1,'Master data'!$B$1:$CL$1,0)),"")</f>
        <v>0</v>
      </c>
      <c r="L605" s="7">
        <f>IFERROR(INDEX('Master data'!$B$2:$CL$999,MATCH($B605,'Master data'!$A$2:$A$999,0),MATCH(L$1,'Master data'!$B$1:$CL$1,0)),"")</f>
        <v>0</v>
      </c>
      <c r="M605" s="5">
        <f>IFERROR(INDEX('Master data'!$B$2:$CL$999,MATCH($B605,'Master data'!$A$2:$A$999,0),MATCH(M$1,'Master data'!$B$1:$CL$1,0)),"")</f>
        <v>44175.102454665284</v>
      </c>
      <c r="N605" s="28">
        <f>IFERROR(INDEX('Master data'!$B$2:$CL$999,MATCH($B605,'Master data'!$A$2:$A$999,0),MATCH(N$1,'Master data'!$B$1:$CL$1,0)),"")</f>
        <v>1.0999999999999999E-2</v>
      </c>
      <c r="O605" s="7">
        <f>IFERROR(INDEX('Master data'!$B$2:$CL$999,MATCH($B605,'Master data'!$A$2:$A$999,0),MATCH(O$1,'Master data'!$B$1:$CL$1,0)),"")</f>
        <v>0</v>
      </c>
      <c r="P605" s="5">
        <f>IFERROR(INDEX('Master data'!$B$2:$CL$999,MATCH($B605,'Master data'!$A$2:$A$999,0),MATCH(P$1,'Master data'!$B$1:$CL$1,0)),"")</f>
        <v>3995000</v>
      </c>
      <c r="Q605" s="5">
        <f>IFERROR(INDEX('Master data'!$B$2:$CL$999,MATCH($B605,'Master data'!$A$2:$A$999,0),MATCH(Q$1,'Master data'!$B$1:$CL$1,0)),"")</f>
        <v>3995000</v>
      </c>
    </row>
    <row r="606" spans="1:17" x14ac:dyDescent="0.3">
      <c r="A606">
        <f t="shared" si="9"/>
        <v>604</v>
      </c>
      <c r="B606" t="str">
        <f>IF('Master data'!A606="","",'Master data'!A606)</f>
        <v>Anssi Jaakkola</v>
      </c>
      <c r="C606" t="str">
        <f>IFERROR(INDEX('Master data'!$B$2:$CL$999,MATCH($B606,'Master data'!$A$2:$A$999,0),MATCH(C$1,'Master data'!$B$1:$CL$1,0)),"")</f>
        <v>Finland</v>
      </c>
      <c r="D606" t="str">
        <f>IFERROR(INDEX('Master data'!$B$2:$CL$999,MATCH($B606,'Master data'!$A$2:$A$999,0),MATCH(D$1,'Master data'!$B$1:$CL$1,0)),"")</f>
        <v>Goalkeeper</v>
      </c>
      <c r="E606" s="5">
        <f>IFERROR(INDEX('Master data'!$B$2:$CL$999,MATCH($B606,'Master data'!$A$2:$A$999,0),MATCH(E$1,'Master data'!$B$1:$CL$1,0)),"")</f>
        <v>2495000</v>
      </c>
      <c r="F606" s="7">
        <f>IFERROR(INDEX('Master data'!$B$2:$CL$999,MATCH($B606,'Master data'!$A$2:$A$999,0),MATCH(F$1,'Master data'!$B$1:$CL$1,0)),"")</f>
        <v>22472.220664011555</v>
      </c>
      <c r="G606" s="7">
        <f>IFERROR(INDEX('Master data'!$B$2:$CL$999,MATCH($B606,'Master data'!$A$2:$A$999,0),MATCH(G$1,'Master data'!$B$1:$CL$1,0)),"")</f>
        <v>19280.151971022369</v>
      </c>
      <c r="H606" s="7">
        <f>IFERROR(INDEX('Master data'!$B$2:$CL$999,MATCH($B606,'Master data'!$A$2:$A$999,0),MATCH(H$1,'Master data'!$B$1:$CL$1,0)),"")</f>
        <v>0</v>
      </c>
      <c r="I606" s="7">
        <f>IFERROR(INDEX('Master data'!$B$2:$CL$999,MATCH($B606,'Master data'!$A$2:$A$999,0),MATCH(I$1,'Master data'!$B$1:$CL$1,0)),"")</f>
        <v>-5000</v>
      </c>
      <c r="J606" s="7">
        <f>IFERROR(INDEX('Master data'!$B$2:$CL$999,MATCH($B606,'Master data'!$A$2:$A$999,0),MATCH(J$1,'Master data'!$B$1:$CL$1,0)),"")</f>
        <v>-5000</v>
      </c>
      <c r="K606" s="7">
        <f>IFERROR(INDEX('Master data'!$B$2:$CL$999,MATCH($B606,'Master data'!$A$2:$A$999,0),MATCH(K$1,'Master data'!$B$1:$CL$1,0)),"")</f>
        <v>0</v>
      </c>
      <c r="L606" s="7">
        <f>IFERROR(INDEX('Master data'!$B$2:$CL$999,MATCH($B606,'Master data'!$A$2:$A$999,0),MATCH(L$1,'Master data'!$B$1:$CL$1,0)),"")</f>
        <v>0</v>
      </c>
      <c r="M606" s="5">
        <f>IFERROR(INDEX('Master data'!$B$2:$CL$999,MATCH($B606,'Master data'!$A$2:$A$999,0),MATCH(M$1,'Master data'!$B$1:$CL$1,0)),"")</f>
        <v>32856.519508890662</v>
      </c>
      <c r="N606" s="28">
        <f>IFERROR(INDEX('Master data'!$B$2:$CL$999,MATCH($B606,'Master data'!$A$2:$A$999,0),MATCH(N$1,'Master data'!$B$1:$CL$1,0)),"")</f>
        <v>1.2999999999999999E-2</v>
      </c>
      <c r="O606" s="7">
        <f>IFERROR(INDEX('Master data'!$B$2:$CL$999,MATCH($B606,'Master data'!$A$2:$A$999,0),MATCH(O$1,'Master data'!$B$1:$CL$1,0)),"")</f>
        <v>0</v>
      </c>
      <c r="P606" s="5">
        <f>IFERROR(INDEX('Master data'!$B$2:$CL$999,MATCH($B606,'Master data'!$A$2:$A$999,0),MATCH(P$1,'Master data'!$B$1:$CL$1,0)),"")</f>
        <v>2495000</v>
      </c>
      <c r="Q606" s="5">
        <f>IFERROR(INDEX('Master data'!$B$2:$CL$999,MATCH($B606,'Master data'!$A$2:$A$999,0),MATCH(Q$1,'Master data'!$B$1:$CL$1,0)),"")</f>
        <v>2495000</v>
      </c>
    </row>
    <row r="607" spans="1:17" x14ac:dyDescent="0.3">
      <c r="A607">
        <f t="shared" si="9"/>
        <v>605</v>
      </c>
      <c r="B607" t="str">
        <f>IF('Master data'!A607="","",'Master data'!A607)</f>
        <v>Jesse Joronen</v>
      </c>
      <c r="C607" t="str">
        <f>IFERROR(INDEX('Master data'!$B$2:$CL$999,MATCH($B607,'Master data'!$A$2:$A$999,0),MATCH(C$1,'Master data'!$B$1:$CL$1,0)),"")</f>
        <v>Finland</v>
      </c>
      <c r="D607" t="str">
        <f>IFERROR(INDEX('Master data'!$B$2:$CL$999,MATCH($B607,'Master data'!$A$2:$A$999,0),MATCH(D$1,'Master data'!$B$1:$CL$1,0)),"")</f>
        <v>Goalkeeper</v>
      </c>
      <c r="E607" s="5">
        <f>IFERROR(INDEX('Master data'!$B$2:$CL$999,MATCH($B607,'Master data'!$A$2:$A$999,0),MATCH(E$1,'Master data'!$B$1:$CL$1,0)),"")</f>
        <v>2995000</v>
      </c>
      <c r="F607" s="7">
        <f>IFERROR(INDEX('Master data'!$B$2:$CL$999,MATCH($B607,'Master data'!$A$2:$A$999,0),MATCH(F$1,'Master data'!$B$1:$CL$1,0)),"")</f>
        <v>22472.220664011555</v>
      </c>
      <c r="G607" s="7">
        <f>IFERROR(INDEX('Master data'!$B$2:$CL$999,MATCH($B607,'Master data'!$A$2:$A$999,0),MATCH(G$1,'Master data'!$B$1:$CL$1,0)),"")</f>
        <v>19280.151971022369</v>
      </c>
      <c r="H607" s="7">
        <f>IFERROR(INDEX('Master data'!$B$2:$CL$999,MATCH($B607,'Master data'!$A$2:$A$999,0),MATCH(H$1,'Master data'!$B$1:$CL$1,0)),"")</f>
        <v>0</v>
      </c>
      <c r="I607" s="7">
        <f>IFERROR(INDEX('Master data'!$B$2:$CL$999,MATCH($B607,'Master data'!$A$2:$A$999,0),MATCH(I$1,'Master data'!$B$1:$CL$1,0)),"")</f>
        <v>-5000</v>
      </c>
      <c r="J607" s="7">
        <f>IFERROR(INDEX('Master data'!$B$2:$CL$999,MATCH($B607,'Master data'!$A$2:$A$999,0),MATCH(J$1,'Master data'!$B$1:$CL$1,0)),"")</f>
        <v>-5000</v>
      </c>
      <c r="K607" s="7">
        <f>IFERROR(INDEX('Master data'!$B$2:$CL$999,MATCH($B607,'Master data'!$A$2:$A$999,0),MATCH(K$1,'Master data'!$B$1:$CL$1,0)),"")</f>
        <v>0</v>
      </c>
      <c r="L607" s="7">
        <f>IFERROR(INDEX('Master data'!$B$2:$CL$999,MATCH($B607,'Master data'!$A$2:$A$999,0),MATCH(L$1,'Master data'!$B$1:$CL$1,0)),"")</f>
        <v>0</v>
      </c>
      <c r="M607" s="5">
        <f>IFERROR(INDEX('Master data'!$B$2:$CL$999,MATCH($B607,'Master data'!$A$2:$A$999,0),MATCH(M$1,'Master data'!$B$1:$CL$1,0)),"")</f>
        <v>32856.519508890662</v>
      </c>
      <c r="N607" s="28">
        <f>IFERROR(INDEX('Master data'!$B$2:$CL$999,MATCH($B607,'Master data'!$A$2:$A$999,0),MATCH(N$1,'Master data'!$B$1:$CL$1,0)),"")</f>
        <v>1.0999999999999999E-2</v>
      </c>
      <c r="O607" s="7">
        <f>IFERROR(INDEX('Master data'!$B$2:$CL$999,MATCH($B607,'Master data'!$A$2:$A$999,0),MATCH(O$1,'Master data'!$B$1:$CL$1,0)),"")</f>
        <v>0</v>
      </c>
      <c r="P607" s="5">
        <f>IFERROR(INDEX('Master data'!$B$2:$CL$999,MATCH($B607,'Master data'!$A$2:$A$999,0),MATCH(P$1,'Master data'!$B$1:$CL$1,0)),"")</f>
        <v>2995000</v>
      </c>
      <c r="Q607" s="5">
        <f>IFERROR(INDEX('Master data'!$B$2:$CL$999,MATCH($B607,'Master data'!$A$2:$A$999,0),MATCH(Q$1,'Master data'!$B$1:$CL$1,0)),"")</f>
        <v>2995000</v>
      </c>
    </row>
    <row r="608" spans="1:17" x14ac:dyDescent="0.3">
      <c r="A608">
        <f t="shared" si="9"/>
        <v>606</v>
      </c>
      <c r="B608" t="str">
        <f>IF('Master data'!A608="","",'Master data'!A608)</f>
        <v>Thomas Lam</v>
      </c>
      <c r="C608" t="str">
        <f>IFERROR(INDEX('Master data'!$B$2:$CL$999,MATCH($B608,'Master data'!$A$2:$A$999,0),MATCH(C$1,'Master data'!$B$1:$CL$1,0)),"")</f>
        <v>Finland</v>
      </c>
      <c r="D608" t="str">
        <f>IFERROR(INDEX('Master data'!$B$2:$CL$999,MATCH($B608,'Master data'!$A$2:$A$999,0),MATCH(D$1,'Master data'!$B$1:$CL$1,0)),"")</f>
        <v>Midfield</v>
      </c>
      <c r="E608" s="5">
        <f>IFERROR(INDEX('Master data'!$B$2:$CL$999,MATCH($B608,'Master data'!$A$2:$A$999,0),MATCH(E$1,'Master data'!$B$1:$CL$1,0)),"")</f>
        <v>1995000</v>
      </c>
      <c r="F608" s="7">
        <f>IFERROR(INDEX('Master data'!$B$2:$CL$999,MATCH($B608,'Master data'!$A$2:$A$999,0),MATCH(F$1,'Master data'!$B$1:$CL$1,0)),"")</f>
        <v>-5000</v>
      </c>
      <c r="G608" s="7">
        <f>IFERROR(INDEX('Master data'!$B$2:$CL$999,MATCH($B608,'Master data'!$A$2:$A$999,0),MATCH(G$1,'Master data'!$B$1:$CL$1,0)),"")</f>
        <v>-5000</v>
      </c>
      <c r="H608" s="7">
        <f>IFERROR(INDEX('Master data'!$B$2:$CL$999,MATCH($B608,'Master data'!$A$2:$A$999,0),MATCH(H$1,'Master data'!$B$1:$CL$1,0)),"")</f>
        <v>0</v>
      </c>
      <c r="I608" s="7">
        <f>IFERROR(INDEX('Master data'!$B$2:$CL$999,MATCH($B608,'Master data'!$A$2:$A$999,0),MATCH(I$1,'Master data'!$B$1:$CL$1,0)),"")</f>
        <v>-5000</v>
      </c>
      <c r="J608" s="7">
        <f>IFERROR(INDEX('Master data'!$B$2:$CL$999,MATCH($B608,'Master data'!$A$2:$A$999,0),MATCH(J$1,'Master data'!$B$1:$CL$1,0)),"")</f>
        <v>-5000</v>
      </c>
      <c r="K608" s="7">
        <f>IFERROR(INDEX('Master data'!$B$2:$CL$999,MATCH($B608,'Master data'!$A$2:$A$999,0),MATCH(K$1,'Master data'!$B$1:$CL$1,0)),"")</f>
        <v>0</v>
      </c>
      <c r="L608" s="7">
        <f>IFERROR(INDEX('Master data'!$B$2:$CL$999,MATCH($B608,'Master data'!$A$2:$A$999,0),MATCH(L$1,'Master data'!$B$1:$CL$1,0)),"")</f>
        <v>0</v>
      </c>
      <c r="M608" s="5">
        <f>IFERROR(INDEX('Master data'!$B$2:$CL$999,MATCH($B608,'Master data'!$A$2:$A$999,0),MATCH(M$1,'Master data'!$B$1:$CL$1,0)),"")</f>
        <v>-10802.469135802468</v>
      </c>
      <c r="N608" s="28">
        <f>IFERROR(INDEX('Master data'!$B$2:$CL$999,MATCH($B608,'Master data'!$A$2:$A$999,0),MATCH(N$1,'Master data'!$B$1:$CL$1,0)),"")</f>
        <v>-5.0000000000000001E-3</v>
      </c>
      <c r="O608" s="7">
        <f>IFERROR(INDEX('Master data'!$B$2:$CL$999,MATCH($B608,'Master data'!$A$2:$A$999,0),MATCH(O$1,'Master data'!$B$1:$CL$1,0)),"")</f>
        <v>0</v>
      </c>
      <c r="P608" s="5">
        <f>IFERROR(INDEX('Master data'!$B$2:$CL$999,MATCH($B608,'Master data'!$A$2:$A$999,0),MATCH(P$1,'Master data'!$B$1:$CL$1,0)),"")</f>
        <v>1995000</v>
      </c>
      <c r="Q608" s="5">
        <f>IFERROR(INDEX('Master data'!$B$2:$CL$999,MATCH($B608,'Master data'!$A$2:$A$999,0),MATCH(Q$1,'Master data'!$B$1:$CL$1,0)),"")</f>
        <v>1995000</v>
      </c>
    </row>
    <row r="609" spans="1:17" x14ac:dyDescent="0.3">
      <c r="A609">
        <f t="shared" si="9"/>
        <v>607</v>
      </c>
      <c r="B609" t="str">
        <f>IF('Master data'!A609="","",'Master data'!A609)</f>
        <v>Nikolai Alho</v>
      </c>
      <c r="C609" t="str">
        <f>IFERROR(INDEX('Master data'!$B$2:$CL$999,MATCH($B609,'Master data'!$A$2:$A$999,0),MATCH(C$1,'Master data'!$B$1:$CL$1,0)),"")</f>
        <v>Finland</v>
      </c>
      <c r="D609" t="str">
        <f>IFERROR(INDEX('Master data'!$B$2:$CL$999,MATCH($B609,'Master data'!$A$2:$A$999,0),MATCH(D$1,'Master data'!$B$1:$CL$1,0)),"")</f>
        <v>Midfield</v>
      </c>
      <c r="E609" s="5">
        <f>IFERROR(INDEX('Master data'!$B$2:$CL$999,MATCH($B609,'Master data'!$A$2:$A$999,0),MATCH(E$1,'Master data'!$B$1:$CL$1,0)),"")</f>
        <v>2495000</v>
      </c>
      <c r="F609" s="7">
        <f>IFERROR(INDEX('Master data'!$B$2:$CL$999,MATCH($B609,'Master data'!$A$2:$A$999,0),MATCH(F$1,'Master data'!$B$1:$CL$1,0)),"")</f>
        <v>-5000</v>
      </c>
      <c r="G609" s="7">
        <f>IFERROR(INDEX('Master data'!$B$2:$CL$999,MATCH($B609,'Master data'!$A$2:$A$999,0),MATCH(G$1,'Master data'!$B$1:$CL$1,0)),"")</f>
        <v>-5000</v>
      </c>
      <c r="H609" s="7">
        <f>IFERROR(INDEX('Master data'!$B$2:$CL$999,MATCH($B609,'Master data'!$A$2:$A$999,0),MATCH(H$1,'Master data'!$B$1:$CL$1,0)),"")</f>
        <v>0</v>
      </c>
      <c r="I609" s="7">
        <f>IFERROR(INDEX('Master data'!$B$2:$CL$999,MATCH($B609,'Master data'!$A$2:$A$999,0),MATCH(I$1,'Master data'!$B$1:$CL$1,0)),"")</f>
        <v>-5000</v>
      </c>
      <c r="J609" s="7">
        <f>IFERROR(INDEX('Master data'!$B$2:$CL$999,MATCH($B609,'Master data'!$A$2:$A$999,0),MATCH(J$1,'Master data'!$B$1:$CL$1,0)),"")</f>
        <v>-5000</v>
      </c>
      <c r="K609" s="7">
        <f>IFERROR(INDEX('Master data'!$B$2:$CL$999,MATCH($B609,'Master data'!$A$2:$A$999,0),MATCH(K$1,'Master data'!$B$1:$CL$1,0)),"")</f>
        <v>0</v>
      </c>
      <c r="L609" s="7">
        <f>IFERROR(INDEX('Master data'!$B$2:$CL$999,MATCH($B609,'Master data'!$A$2:$A$999,0),MATCH(L$1,'Master data'!$B$1:$CL$1,0)),"")</f>
        <v>0</v>
      </c>
      <c r="M609" s="5">
        <f>IFERROR(INDEX('Master data'!$B$2:$CL$999,MATCH($B609,'Master data'!$A$2:$A$999,0),MATCH(M$1,'Master data'!$B$1:$CL$1,0)),"")</f>
        <v>-10802.469135802468</v>
      </c>
      <c r="N609" s="28">
        <f>IFERROR(INDEX('Master data'!$B$2:$CL$999,MATCH($B609,'Master data'!$A$2:$A$999,0),MATCH(N$1,'Master data'!$B$1:$CL$1,0)),"")</f>
        <v>-4.0000000000000001E-3</v>
      </c>
      <c r="O609" s="7">
        <f>IFERROR(INDEX('Master data'!$B$2:$CL$999,MATCH($B609,'Master data'!$A$2:$A$999,0),MATCH(O$1,'Master data'!$B$1:$CL$1,0)),"")</f>
        <v>0</v>
      </c>
      <c r="P609" s="5">
        <f>IFERROR(INDEX('Master data'!$B$2:$CL$999,MATCH($B609,'Master data'!$A$2:$A$999,0),MATCH(P$1,'Master data'!$B$1:$CL$1,0)),"")</f>
        <v>2495000</v>
      </c>
      <c r="Q609" s="5">
        <f>IFERROR(INDEX('Master data'!$B$2:$CL$999,MATCH($B609,'Master data'!$A$2:$A$999,0),MATCH(Q$1,'Master data'!$B$1:$CL$1,0)),"")</f>
        <v>2495000</v>
      </c>
    </row>
    <row r="610" spans="1:17" x14ac:dyDescent="0.3">
      <c r="A610">
        <f t="shared" si="9"/>
        <v>608</v>
      </c>
      <c r="B610" t="str">
        <f>IF('Master data'!A610="","",'Master data'!A610)</f>
        <v>Niko Hämäläinen</v>
      </c>
      <c r="C610" t="str">
        <f>IFERROR(INDEX('Master data'!$B$2:$CL$999,MATCH($B610,'Master data'!$A$2:$A$999,0),MATCH(C$1,'Master data'!$B$1:$CL$1,0)),"")</f>
        <v>Finland</v>
      </c>
      <c r="D610" t="str">
        <f>IFERROR(INDEX('Master data'!$B$2:$CL$999,MATCH($B610,'Master data'!$A$2:$A$999,0),MATCH(D$1,'Master data'!$B$1:$CL$1,0)),"")</f>
        <v>Defense</v>
      </c>
      <c r="E610" s="5">
        <f>IFERROR(INDEX('Master data'!$B$2:$CL$999,MATCH($B610,'Master data'!$A$2:$A$999,0),MATCH(E$1,'Master data'!$B$1:$CL$1,0)),"")</f>
        <v>1995000</v>
      </c>
      <c r="F610" s="7">
        <f>IFERROR(INDEX('Master data'!$B$2:$CL$999,MATCH($B610,'Master data'!$A$2:$A$999,0),MATCH(F$1,'Master data'!$B$1:$CL$1,0)),"")</f>
        <v>5925.3582847835241</v>
      </c>
      <c r="G610" s="7">
        <f>IFERROR(INDEX('Master data'!$B$2:$CL$999,MATCH($B610,'Master data'!$A$2:$A$999,0),MATCH(G$1,'Master data'!$B$1:$CL$1,0)),"")</f>
        <v>-268.96688873421499</v>
      </c>
      <c r="H610" s="7">
        <f>IFERROR(INDEX('Master data'!$B$2:$CL$999,MATCH($B610,'Master data'!$A$2:$A$999,0),MATCH(H$1,'Master data'!$B$1:$CL$1,0)),"")</f>
        <v>0</v>
      </c>
      <c r="I610" s="7">
        <f>IFERROR(INDEX('Master data'!$B$2:$CL$999,MATCH($B610,'Master data'!$A$2:$A$999,0),MATCH(I$1,'Master data'!$B$1:$CL$1,0)),"")</f>
        <v>-5000</v>
      </c>
      <c r="J610" s="7">
        <f>IFERROR(INDEX('Master data'!$B$2:$CL$999,MATCH($B610,'Master data'!$A$2:$A$999,0),MATCH(J$1,'Master data'!$B$1:$CL$1,0)),"")</f>
        <v>-5000</v>
      </c>
      <c r="K610" s="7">
        <f>IFERROR(INDEX('Master data'!$B$2:$CL$999,MATCH($B610,'Master data'!$A$2:$A$999,0),MATCH(K$1,'Master data'!$B$1:$CL$1,0)),"")</f>
        <v>0</v>
      </c>
      <c r="L610" s="7">
        <f>IFERROR(INDEX('Master data'!$B$2:$CL$999,MATCH($B610,'Master data'!$A$2:$A$999,0),MATCH(L$1,'Master data'!$B$1:$CL$1,0)),"")</f>
        <v>0</v>
      </c>
      <c r="M610" s="5">
        <f>IFERROR(INDEX('Master data'!$B$2:$CL$999,MATCH($B610,'Master data'!$A$2:$A$999,0),MATCH(M$1,'Master data'!$B$1:$CL$1,0)),"")</f>
        <v>3276.9112231582458</v>
      </c>
      <c r="N610" s="28">
        <f>IFERROR(INDEX('Master data'!$B$2:$CL$999,MATCH($B610,'Master data'!$A$2:$A$999,0),MATCH(N$1,'Master data'!$B$1:$CL$1,0)),"")</f>
        <v>2E-3</v>
      </c>
      <c r="O610" s="7">
        <f>IFERROR(INDEX('Master data'!$B$2:$CL$999,MATCH($B610,'Master data'!$A$2:$A$999,0),MATCH(O$1,'Master data'!$B$1:$CL$1,0)),"")</f>
        <v>0</v>
      </c>
      <c r="P610" s="5">
        <f>IFERROR(INDEX('Master data'!$B$2:$CL$999,MATCH($B610,'Master data'!$A$2:$A$999,0),MATCH(P$1,'Master data'!$B$1:$CL$1,0)),"")</f>
        <v>1995000</v>
      </c>
      <c r="Q610" s="5">
        <f>IFERROR(INDEX('Master data'!$B$2:$CL$999,MATCH($B610,'Master data'!$A$2:$A$999,0),MATCH(Q$1,'Master data'!$B$1:$CL$1,0)),"")</f>
        <v>1995000</v>
      </c>
    </row>
    <row r="611" spans="1:17" x14ac:dyDescent="0.3">
      <c r="A611">
        <f t="shared" si="9"/>
        <v>609</v>
      </c>
      <c r="B611" t="str">
        <f>IF('Master data'!A611="","",'Master data'!A611)</f>
        <v>Robert Ivanov</v>
      </c>
      <c r="C611" t="str">
        <f>IFERROR(INDEX('Master data'!$B$2:$CL$999,MATCH($B611,'Master data'!$A$2:$A$999,0),MATCH(C$1,'Master data'!$B$1:$CL$1,0)),"")</f>
        <v>Finland</v>
      </c>
      <c r="D611" t="str">
        <f>IFERROR(INDEX('Master data'!$B$2:$CL$999,MATCH($B611,'Master data'!$A$2:$A$999,0),MATCH(D$1,'Master data'!$B$1:$CL$1,0)),"")</f>
        <v>Defense</v>
      </c>
      <c r="E611" s="5">
        <f>IFERROR(INDEX('Master data'!$B$2:$CL$999,MATCH($B611,'Master data'!$A$2:$A$999,0),MATCH(E$1,'Master data'!$B$1:$CL$1,0)),"")</f>
        <v>1995000</v>
      </c>
      <c r="F611" s="7">
        <f>IFERROR(INDEX('Master data'!$B$2:$CL$999,MATCH($B611,'Master data'!$A$2:$A$999,0),MATCH(F$1,'Master data'!$B$1:$CL$1,0)),"")</f>
        <v>5925.3582847835241</v>
      </c>
      <c r="G611" s="7">
        <f>IFERROR(INDEX('Master data'!$B$2:$CL$999,MATCH($B611,'Master data'!$A$2:$A$999,0),MATCH(G$1,'Master data'!$B$1:$CL$1,0)),"")</f>
        <v>-268.96688873421499</v>
      </c>
      <c r="H611" s="7">
        <f>IFERROR(INDEX('Master data'!$B$2:$CL$999,MATCH($B611,'Master data'!$A$2:$A$999,0),MATCH(H$1,'Master data'!$B$1:$CL$1,0)),"")</f>
        <v>0</v>
      </c>
      <c r="I611" s="7">
        <f>IFERROR(INDEX('Master data'!$B$2:$CL$999,MATCH($B611,'Master data'!$A$2:$A$999,0),MATCH(I$1,'Master data'!$B$1:$CL$1,0)),"")</f>
        <v>-5000</v>
      </c>
      <c r="J611" s="7">
        <f>IFERROR(INDEX('Master data'!$B$2:$CL$999,MATCH($B611,'Master data'!$A$2:$A$999,0),MATCH(J$1,'Master data'!$B$1:$CL$1,0)),"")</f>
        <v>-5000</v>
      </c>
      <c r="K611" s="7">
        <f>IFERROR(INDEX('Master data'!$B$2:$CL$999,MATCH($B611,'Master data'!$A$2:$A$999,0),MATCH(K$1,'Master data'!$B$1:$CL$1,0)),"")</f>
        <v>0</v>
      </c>
      <c r="L611" s="7">
        <f>IFERROR(INDEX('Master data'!$B$2:$CL$999,MATCH($B611,'Master data'!$A$2:$A$999,0),MATCH(L$1,'Master data'!$B$1:$CL$1,0)),"")</f>
        <v>0</v>
      </c>
      <c r="M611" s="5">
        <f>IFERROR(INDEX('Master data'!$B$2:$CL$999,MATCH($B611,'Master data'!$A$2:$A$999,0),MATCH(M$1,'Master data'!$B$1:$CL$1,0)),"")</f>
        <v>3276.9112231582458</v>
      </c>
      <c r="N611" s="28">
        <f>IFERROR(INDEX('Master data'!$B$2:$CL$999,MATCH($B611,'Master data'!$A$2:$A$999,0),MATCH(N$1,'Master data'!$B$1:$CL$1,0)),"")</f>
        <v>2E-3</v>
      </c>
      <c r="O611" s="7">
        <f>IFERROR(INDEX('Master data'!$B$2:$CL$999,MATCH($B611,'Master data'!$A$2:$A$999,0),MATCH(O$1,'Master data'!$B$1:$CL$1,0)),"")</f>
        <v>0</v>
      </c>
      <c r="P611" s="5">
        <f>IFERROR(INDEX('Master data'!$B$2:$CL$999,MATCH($B611,'Master data'!$A$2:$A$999,0),MATCH(P$1,'Master data'!$B$1:$CL$1,0)),"")</f>
        <v>1995000</v>
      </c>
      <c r="Q611" s="5">
        <f>IFERROR(INDEX('Master data'!$B$2:$CL$999,MATCH($B611,'Master data'!$A$2:$A$999,0),MATCH(Q$1,'Master data'!$B$1:$CL$1,0)),"")</f>
        <v>1995000</v>
      </c>
    </row>
    <row r="612" spans="1:17" x14ac:dyDescent="0.3">
      <c r="A612">
        <f t="shared" si="9"/>
        <v>610</v>
      </c>
      <c r="B612" t="str">
        <f>IF('Master data'!A612="","",'Master data'!A612)</f>
        <v>Daniel O'Shaugnessy</v>
      </c>
      <c r="C612" t="str">
        <f>IFERROR(INDEX('Master data'!$B$2:$CL$999,MATCH($B612,'Master data'!$A$2:$A$999,0),MATCH(C$1,'Master data'!$B$1:$CL$1,0)),"")</f>
        <v>Finland</v>
      </c>
      <c r="D612" t="str">
        <f>IFERROR(INDEX('Master data'!$B$2:$CL$999,MATCH($B612,'Master data'!$A$2:$A$999,0),MATCH(D$1,'Master data'!$B$1:$CL$1,0)),"")</f>
        <v>Defense</v>
      </c>
      <c r="E612" s="5">
        <f>IFERROR(INDEX('Master data'!$B$2:$CL$999,MATCH($B612,'Master data'!$A$2:$A$999,0),MATCH(E$1,'Master data'!$B$1:$CL$1,0)),"")</f>
        <v>2092000</v>
      </c>
      <c r="F612" s="7">
        <f>IFERROR(INDEX('Master data'!$B$2:$CL$999,MATCH($B612,'Master data'!$A$2:$A$999,0),MATCH(F$1,'Master data'!$B$1:$CL$1,0)),"")</f>
        <v>18896.169357383566</v>
      </c>
      <c r="G612" s="7">
        <f>IFERROR(INDEX('Master data'!$B$2:$CL$999,MATCH($B612,'Master data'!$A$2:$A$999,0),MATCH(G$1,'Master data'!$B$1:$CL$1,0)),"")</f>
        <v>-2484.729851079268</v>
      </c>
      <c r="H612" s="7">
        <f>IFERROR(INDEX('Master data'!$B$2:$CL$999,MATCH($B612,'Master data'!$A$2:$A$999,0),MATCH(H$1,'Master data'!$B$1:$CL$1,0)),"")</f>
        <v>0</v>
      </c>
      <c r="I612" s="7">
        <f>IFERROR(INDEX('Master data'!$B$2:$CL$999,MATCH($B612,'Master data'!$A$2:$A$999,0),MATCH(I$1,'Master data'!$B$1:$CL$1,0)),"")</f>
        <v>-5000</v>
      </c>
      <c r="J612" s="7">
        <f>IFERROR(INDEX('Master data'!$B$2:$CL$999,MATCH($B612,'Master data'!$A$2:$A$999,0),MATCH(J$1,'Master data'!$B$1:$CL$1,0)),"")</f>
        <v>-5000</v>
      </c>
      <c r="K612" s="7">
        <f>IFERROR(INDEX('Master data'!$B$2:$CL$999,MATCH($B612,'Master data'!$A$2:$A$999,0),MATCH(K$1,'Master data'!$B$1:$CL$1,0)),"")</f>
        <v>0</v>
      </c>
      <c r="L612" s="7">
        <f>IFERROR(INDEX('Master data'!$B$2:$CL$999,MATCH($B612,'Master data'!$A$2:$A$999,0),MATCH(L$1,'Master data'!$B$1:$CL$1,0)),"")</f>
        <v>0</v>
      </c>
      <c r="M612" s="5">
        <f>IFERROR(INDEX('Master data'!$B$2:$CL$999,MATCH($B612,'Master data'!$A$2:$A$999,0),MATCH(M$1,'Master data'!$B$1:$CL$1,0)),"")</f>
        <v>14770.546987528251</v>
      </c>
      <c r="N612" s="28">
        <f>IFERROR(INDEX('Master data'!$B$2:$CL$999,MATCH($B612,'Master data'!$A$2:$A$999,0),MATCH(N$1,'Master data'!$B$1:$CL$1,0)),"")</f>
        <v>7.0000000000000001E-3</v>
      </c>
      <c r="O612" s="7">
        <f>IFERROR(INDEX('Master data'!$B$2:$CL$999,MATCH($B612,'Master data'!$A$2:$A$999,0),MATCH(O$1,'Master data'!$B$1:$CL$1,0)),"")</f>
        <v>0</v>
      </c>
      <c r="P612" s="5">
        <f>IFERROR(INDEX('Master data'!$B$2:$CL$999,MATCH($B612,'Master data'!$A$2:$A$999,0),MATCH(P$1,'Master data'!$B$1:$CL$1,0)),"")</f>
        <v>2092000</v>
      </c>
      <c r="Q612" s="5">
        <f>IFERROR(INDEX('Master data'!$B$2:$CL$999,MATCH($B612,'Master data'!$A$2:$A$999,0),MATCH(Q$1,'Master data'!$B$1:$CL$1,0)),"")</f>
        <v>2092000</v>
      </c>
    </row>
    <row r="613" spans="1:17" x14ac:dyDescent="0.3">
      <c r="A613">
        <f t="shared" si="9"/>
        <v>611</v>
      </c>
      <c r="B613" t="str">
        <f>IF('Master data'!A613="","",'Master data'!A613)</f>
        <v>Jukka Raitala</v>
      </c>
      <c r="C613" t="str">
        <f>IFERROR(INDEX('Master data'!$B$2:$CL$999,MATCH($B613,'Master data'!$A$2:$A$999,0),MATCH(C$1,'Master data'!$B$1:$CL$1,0)),"")</f>
        <v>Finland</v>
      </c>
      <c r="D613" t="str">
        <f>IFERROR(INDEX('Master data'!$B$2:$CL$999,MATCH($B613,'Master data'!$A$2:$A$999,0),MATCH(D$1,'Master data'!$B$1:$CL$1,0)),"")</f>
        <v>Defense</v>
      </c>
      <c r="E613" s="5">
        <f>IFERROR(INDEX('Master data'!$B$2:$CL$999,MATCH($B613,'Master data'!$A$2:$A$999,0),MATCH(E$1,'Master data'!$B$1:$CL$1,0)),"")</f>
        <v>2592000</v>
      </c>
      <c r="F613" s="7">
        <f>IFERROR(INDEX('Master data'!$B$2:$CL$999,MATCH($B613,'Master data'!$A$2:$A$999,0),MATCH(F$1,'Master data'!$B$1:$CL$1,0)),"")</f>
        <v>10125.532720873531</v>
      </c>
      <c r="G613" s="7">
        <f>IFERROR(INDEX('Master data'!$B$2:$CL$999,MATCH($B613,'Master data'!$A$2:$A$999,0),MATCH(G$1,'Master data'!$B$1:$CL$1,0)),"")</f>
        <v>-10072.516473196794</v>
      </c>
      <c r="H613" s="7">
        <f>IFERROR(INDEX('Master data'!$B$2:$CL$999,MATCH($B613,'Master data'!$A$2:$A$999,0),MATCH(H$1,'Master data'!$B$1:$CL$1,0)),"")</f>
        <v>0</v>
      </c>
      <c r="I613" s="7">
        <f>IFERROR(INDEX('Master data'!$B$2:$CL$999,MATCH($B613,'Master data'!$A$2:$A$999,0),MATCH(I$1,'Master data'!$B$1:$CL$1,0)),"")</f>
        <v>-5000</v>
      </c>
      <c r="J613" s="7">
        <f>IFERROR(INDEX('Master data'!$B$2:$CL$999,MATCH($B613,'Master data'!$A$2:$A$999,0),MATCH(J$1,'Master data'!$B$1:$CL$1,0)),"")</f>
        <v>-5000</v>
      </c>
      <c r="K613" s="7">
        <f>IFERROR(INDEX('Master data'!$B$2:$CL$999,MATCH($B613,'Master data'!$A$2:$A$999,0),MATCH(K$1,'Master data'!$B$1:$CL$1,0)),"")</f>
        <v>0</v>
      </c>
      <c r="L613" s="7">
        <f>IFERROR(INDEX('Master data'!$B$2:$CL$999,MATCH($B613,'Master data'!$A$2:$A$999,0),MATCH(L$1,'Master data'!$B$1:$CL$1,0)),"")</f>
        <v>0</v>
      </c>
      <c r="M613" s="5">
        <f>IFERROR(INDEX('Master data'!$B$2:$CL$999,MATCH($B613,'Master data'!$A$2:$A$999,0),MATCH(M$1,'Master data'!$B$1:$CL$1,0)),"")</f>
        <v>941.38593627319892</v>
      </c>
      <c r="N613" s="28">
        <f>IFERROR(INDEX('Master data'!$B$2:$CL$999,MATCH($B613,'Master data'!$A$2:$A$999,0),MATCH(N$1,'Master data'!$B$1:$CL$1,0)),"")</f>
        <v>0</v>
      </c>
      <c r="O613" s="7">
        <f>IFERROR(INDEX('Master data'!$B$2:$CL$999,MATCH($B613,'Master data'!$A$2:$A$999,0),MATCH(O$1,'Master data'!$B$1:$CL$1,0)),"")</f>
        <v>0</v>
      </c>
      <c r="P613" s="5">
        <f>IFERROR(INDEX('Master data'!$B$2:$CL$999,MATCH($B613,'Master data'!$A$2:$A$999,0),MATCH(P$1,'Master data'!$B$1:$CL$1,0)),"")</f>
        <v>2592000</v>
      </c>
      <c r="Q613" s="5">
        <f>IFERROR(INDEX('Master data'!$B$2:$CL$999,MATCH($B613,'Master data'!$A$2:$A$999,0),MATCH(Q$1,'Master data'!$B$1:$CL$1,0)),"")</f>
        <v>2592000</v>
      </c>
    </row>
    <row r="614" spans="1:17" x14ac:dyDescent="0.3">
      <c r="A614">
        <f t="shared" si="9"/>
        <v>612</v>
      </c>
      <c r="B614" t="str">
        <f>IF('Master data'!A614="","",'Master data'!A614)</f>
        <v>Paulus Arajuuri</v>
      </c>
      <c r="C614" t="str">
        <f>IFERROR(INDEX('Master data'!$B$2:$CL$999,MATCH($B614,'Master data'!$A$2:$A$999,0),MATCH(C$1,'Master data'!$B$1:$CL$1,0)),"")</f>
        <v>Finland</v>
      </c>
      <c r="D614" t="str">
        <f>IFERROR(INDEX('Master data'!$B$2:$CL$999,MATCH($B614,'Master data'!$A$2:$A$999,0),MATCH(D$1,'Master data'!$B$1:$CL$1,0)),"")</f>
        <v>Defense</v>
      </c>
      <c r="E614" s="5">
        <f>IFERROR(INDEX('Master data'!$B$2:$CL$999,MATCH($B614,'Master data'!$A$2:$A$999,0),MATCH(E$1,'Master data'!$B$1:$CL$1,0)),"")</f>
        <v>2592000</v>
      </c>
      <c r="F614" s="7">
        <f>IFERROR(INDEX('Master data'!$B$2:$CL$999,MATCH($B614,'Master data'!$A$2:$A$999,0),MATCH(F$1,'Master data'!$B$1:$CL$1,0)),"")</f>
        <v>10045.476738783573</v>
      </c>
      <c r="G614" s="7">
        <f>IFERROR(INDEX('Master data'!$B$2:$CL$999,MATCH($B614,'Master data'!$A$2:$A$999,0),MATCH(G$1,'Master data'!$B$1:$CL$1,0)),"")</f>
        <v>-9945.2326078566002</v>
      </c>
      <c r="H614" s="7">
        <f>IFERROR(INDEX('Master data'!$B$2:$CL$999,MATCH($B614,'Master data'!$A$2:$A$999,0),MATCH(H$1,'Master data'!$B$1:$CL$1,0)),"")</f>
        <v>0</v>
      </c>
      <c r="I614" s="7">
        <f>IFERROR(INDEX('Master data'!$B$2:$CL$999,MATCH($B614,'Master data'!$A$2:$A$999,0),MATCH(I$1,'Master data'!$B$1:$CL$1,0)),"")</f>
        <v>-5000</v>
      </c>
      <c r="J614" s="7">
        <f>IFERROR(INDEX('Master data'!$B$2:$CL$999,MATCH($B614,'Master data'!$A$2:$A$999,0),MATCH(J$1,'Master data'!$B$1:$CL$1,0)),"")</f>
        <v>-5000</v>
      </c>
      <c r="K614" s="7">
        <f>IFERROR(INDEX('Master data'!$B$2:$CL$999,MATCH($B614,'Master data'!$A$2:$A$999,0),MATCH(K$1,'Master data'!$B$1:$CL$1,0)),"")</f>
        <v>0</v>
      </c>
      <c r="L614" s="7">
        <f>IFERROR(INDEX('Master data'!$B$2:$CL$999,MATCH($B614,'Master data'!$A$2:$A$999,0),MATCH(L$1,'Master data'!$B$1:$CL$1,0)),"")</f>
        <v>0</v>
      </c>
      <c r="M614" s="5">
        <f>IFERROR(INDEX('Master data'!$B$2:$CL$999,MATCH($B614,'Master data'!$A$2:$A$999,0),MATCH(M$1,'Master data'!$B$1:$CL$1,0)),"")</f>
        <v>946.18586441003731</v>
      </c>
      <c r="N614" s="28">
        <f>IFERROR(INDEX('Master data'!$B$2:$CL$999,MATCH($B614,'Master data'!$A$2:$A$999,0),MATCH(N$1,'Master data'!$B$1:$CL$1,0)),"")</f>
        <v>0</v>
      </c>
      <c r="O614" s="7">
        <f>IFERROR(INDEX('Master data'!$B$2:$CL$999,MATCH($B614,'Master data'!$A$2:$A$999,0),MATCH(O$1,'Master data'!$B$1:$CL$1,0)),"")</f>
        <v>0</v>
      </c>
      <c r="P614" s="5">
        <f>IFERROR(INDEX('Master data'!$B$2:$CL$999,MATCH($B614,'Master data'!$A$2:$A$999,0),MATCH(P$1,'Master data'!$B$1:$CL$1,0)),"")</f>
        <v>2592000</v>
      </c>
      <c r="Q614" s="5">
        <f>IFERROR(INDEX('Master data'!$B$2:$CL$999,MATCH($B614,'Master data'!$A$2:$A$999,0),MATCH(Q$1,'Master data'!$B$1:$CL$1,0)),"")</f>
        <v>2592000</v>
      </c>
    </row>
    <row r="615" spans="1:17" x14ac:dyDescent="0.3">
      <c r="A615">
        <f t="shared" si="9"/>
        <v>613</v>
      </c>
      <c r="B615" t="str">
        <f>IF('Master data'!A615="","",'Master data'!A615)</f>
        <v xml:space="preserve"> L. Väisänen</v>
      </c>
      <c r="C615" t="str">
        <f>IFERROR(INDEX('Master data'!$B$2:$CL$999,MATCH($B615,'Master data'!$A$2:$A$999,0),MATCH(C$1,'Master data'!$B$1:$CL$1,0)),"")</f>
        <v>Finland</v>
      </c>
      <c r="D615" t="str">
        <f>IFERROR(INDEX('Master data'!$B$2:$CL$999,MATCH($B615,'Master data'!$A$2:$A$999,0),MATCH(D$1,'Master data'!$B$1:$CL$1,0)),"")</f>
        <v>Defense</v>
      </c>
      <c r="E615" s="5">
        <f>IFERROR(INDEX('Master data'!$B$2:$CL$999,MATCH($B615,'Master data'!$A$2:$A$999,0),MATCH(E$1,'Master data'!$B$1:$CL$1,0)),"")</f>
        <v>2032000</v>
      </c>
      <c r="F615" s="7">
        <f>IFERROR(INDEX('Master data'!$B$2:$CL$999,MATCH($B615,'Master data'!$A$2:$A$999,0),MATCH(F$1,'Master data'!$B$1:$CL$1,0)),"")</f>
        <v>5925.3582847835241</v>
      </c>
      <c r="G615" s="7">
        <f>IFERROR(INDEX('Master data'!$B$2:$CL$999,MATCH($B615,'Master data'!$A$2:$A$999,0),MATCH(G$1,'Master data'!$B$1:$CL$1,0)),"")</f>
        <v>-268.96688873421499</v>
      </c>
      <c r="H615" s="7">
        <f>IFERROR(INDEX('Master data'!$B$2:$CL$999,MATCH($B615,'Master data'!$A$2:$A$999,0),MATCH(H$1,'Master data'!$B$1:$CL$1,0)),"")</f>
        <v>0</v>
      </c>
      <c r="I615" s="7">
        <f>IFERROR(INDEX('Master data'!$B$2:$CL$999,MATCH($B615,'Master data'!$A$2:$A$999,0),MATCH(I$1,'Master data'!$B$1:$CL$1,0)),"")</f>
        <v>-5000</v>
      </c>
      <c r="J615" s="7">
        <f>IFERROR(INDEX('Master data'!$B$2:$CL$999,MATCH($B615,'Master data'!$A$2:$A$999,0),MATCH(J$1,'Master data'!$B$1:$CL$1,0)),"")</f>
        <v>-5000</v>
      </c>
      <c r="K615" s="7">
        <f>IFERROR(INDEX('Master data'!$B$2:$CL$999,MATCH($B615,'Master data'!$A$2:$A$999,0),MATCH(K$1,'Master data'!$B$1:$CL$1,0)),"")</f>
        <v>0</v>
      </c>
      <c r="L615" s="7">
        <f>IFERROR(INDEX('Master data'!$B$2:$CL$999,MATCH($B615,'Master data'!$A$2:$A$999,0),MATCH(L$1,'Master data'!$B$1:$CL$1,0)),"")</f>
        <v>0</v>
      </c>
      <c r="M615" s="5">
        <f>IFERROR(INDEX('Master data'!$B$2:$CL$999,MATCH($B615,'Master data'!$A$2:$A$999,0),MATCH(M$1,'Master data'!$B$1:$CL$1,0)),"")</f>
        <v>3276.9112231582458</v>
      </c>
      <c r="N615" s="28">
        <f>IFERROR(INDEX('Master data'!$B$2:$CL$999,MATCH($B615,'Master data'!$A$2:$A$999,0),MATCH(N$1,'Master data'!$B$1:$CL$1,0)),"")</f>
        <v>2E-3</v>
      </c>
      <c r="O615" s="7">
        <f>IFERROR(INDEX('Master data'!$B$2:$CL$999,MATCH($B615,'Master data'!$A$2:$A$999,0),MATCH(O$1,'Master data'!$B$1:$CL$1,0)),"")</f>
        <v>0</v>
      </c>
      <c r="P615" s="5">
        <f>IFERROR(INDEX('Master data'!$B$2:$CL$999,MATCH($B615,'Master data'!$A$2:$A$999,0),MATCH(P$1,'Master data'!$B$1:$CL$1,0)),"")</f>
        <v>2032000</v>
      </c>
      <c r="Q615" s="5">
        <f>IFERROR(INDEX('Master data'!$B$2:$CL$999,MATCH($B615,'Master data'!$A$2:$A$999,0),MATCH(Q$1,'Master data'!$B$1:$CL$1,0)),"")</f>
        <v>2032000</v>
      </c>
    </row>
    <row r="616" spans="1:17" x14ac:dyDescent="0.3">
      <c r="A616">
        <f t="shared" si="9"/>
        <v>614</v>
      </c>
      <c r="B616" t="str">
        <f>IF('Master data'!A616="","",'Master data'!A616)</f>
        <v>Joona Toivio</v>
      </c>
      <c r="C616" t="str">
        <f>IFERROR(INDEX('Master data'!$B$2:$CL$999,MATCH($B616,'Master data'!$A$2:$A$999,0),MATCH(C$1,'Master data'!$B$1:$CL$1,0)),"")</f>
        <v>Finland</v>
      </c>
      <c r="D616" t="str">
        <f>IFERROR(INDEX('Master data'!$B$2:$CL$999,MATCH($B616,'Master data'!$A$2:$A$999,0),MATCH(D$1,'Master data'!$B$1:$CL$1,0)),"")</f>
        <v>Defense</v>
      </c>
      <c r="E616" s="5">
        <f>IFERROR(INDEX('Master data'!$B$2:$CL$999,MATCH($B616,'Master data'!$A$2:$A$999,0),MATCH(E$1,'Master data'!$B$1:$CL$1,0)),"")</f>
        <v>2592000</v>
      </c>
      <c r="F616" s="7">
        <f>IFERROR(INDEX('Master data'!$B$2:$CL$999,MATCH($B616,'Master data'!$A$2:$A$999,0),MATCH(F$1,'Master data'!$B$1:$CL$1,0)),"")</f>
        <v>8636.2429248766221</v>
      </c>
      <c r="G616" s="7">
        <f>IFERROR(INDEX('Master data'!$B$2:$CL$999,MATCH($B616,'Master data'!$A$2:$A$999,0),MATCH(G$1,'Master data'!$B$1:$CL$1,0)),"")</f>
        <v>-11292.169616015621</v>
      </c>
      <c r="H616" s="7">
        <f>IFERROR(INDEX('Master data'!$B$2:$CL$999,MATCH($B616,'Master data'!$A$2:$A$999,0),MATCH(H$1,'Master data'!$B$1:$CL$1,0)),"")</f>
        <v>0</v>
      </c>
      <c r="I616" s="7">
        <f>IFERROR(INDEX('Master data'!$B$2:$CL$999,MATCH($B616,'Master data'!$A$2:$A$999,0),MATCH(I$1,'Master data'!$B$1:$CL$1,0)),"")</f>
        <v>-5000</v>
      </c>
      <c r="J616" s="7">
        <f>IFERROR(INDEX('Master data'!$B$2:$CL$999,MATCH($B616,'Master data'!$A$2:$A$999,0),MATCH(J$1,'Master data'!$B$1:$CL$1,0)),"")</f>
        <v>-5000</v>
      </c>
      <c r="K616" s="7">
        <f>IFERROR(INDEX('Master data'!$B$2:$CL$999,MATCH($B616,'Master data'!$A$2:$A$999,0),MATCH(K$1,'Master data'!$B$1:$CL$1,0)),"")</f>
        <v>0</v>
      </c>
      <c r="L616" s="7">
        <f>IFERROR(INDEX('Master data'!$B$2:$CL$999,MATCH($B616,'Master data'!$A$2:$A$999,0),MATCH(L$1,'Master data'!$B$1:$CL$1,0)),"")</f>
        <v>0</v>
      </c>
      <c r="M616" s="5">
        <f>IFERROR(INDEX('Master data'!$B$2:$CL$999,MATCH($B616,'Master data'!$A$2:$A$999,0),MATCH(M$1,'Master data'!$B$1:$CL$1,0)),"")</f>
        <v>-1361.0059549362607</v>
      </c>
      <c r="N616" s="28">
        <f>IFERROR(INDEX('Master data'!$B$2:$CL$999,MATCH($B616,'Master data'!$A$2:$A$999,0),MATCH(N$1,'Master data'!$B$1:$CL$1,0)),"")</f>
        <v>-1E-3</v>
      </c>
      <c r="O616" s="7">
        <f>IFERROR(INDEX('Master data'!$B$2:$CL$999,MATCH($B616,'Master data'!$A$2:$A$999,0),MATCH(O$1,'Master data'!$B$1:$CL$1,0)),"")</f>
        <v>0</v>
      </c>
      <c r="P616" s="5">
        <f>IFERROR(INDEX('Master data'!$B$2:$CL$999,MATCH($B616,'Master data'!$A$2:$A$999,0),MATCH(P$1,'Master data'!$B$1:$CL$1,0)),"")</f>
        <v>2592000</v>
      </c>
      <c r="Q616" s="5">
        <f>IFERROR(INDEX('Master data'!$B$2:$CL$999,MATCH($B616,'Master data'!$A$2:$A$999,0),MATCH(Q$1,'Master data'!$B$1:$CL$1,0)),"")</f>
        <v>2592000</v>
      </c>
    </row>
    <row r="617" spans="1:17" x14ac:dyDescent="0.3">
      <c r="A617">
        <f t="shared" si="9"/>
        <v>615</v>
      </c>
      <c r="B617" t="str">
        <f>IF('Master data'!A617="","",'Master data'!A617)</f>
        <v>Rasmus Schüller</v>
      </c>
      <c r="C617" t="str">
        <f>IFERROR(INDEX('Master data'!$B$2:$CL$999,MATCH($B617,'Master data'!$A$2:$A$999,0),MATCH(C$1,'Master data'!$B$1:$CL$1,0)),"")</f>
        <v>Finland</v>
      </c>
      <c r="D617" t="str">
        <f>IFERROR(INDEX('Master data'!$B$2:$CL$999,MATCH($B617,'Master data'!$A$2:$A$999,0),MATCH(D$1,'Master data'!$B$1:$CL$1,0)),"")</f>
        <v>Midfield</v>
      </c>
      <c r="E617" s="5">
        <f>IFERROR(INDEX('Master data'!$B$2:$CL$999,MATCH($B617,'Master data'!$A$2:$A$999,0),MATCH(E$1,'Master data'!$B$1:$CL$1,0)),"")</f>
        <v>2032000</v>
      </c>
      <c r="F617" s="7">
        <f>IFERROR(INDEX('Master data'!$B$2:$CL$999,MATCH($B617,'Master data'!$A$2:$A$999,0),MATCH(F$1,'Master data'!$B$1:$CL$1,0)),"")</f>
        <v>-5000</v>
      </c>
      <c r="G617" s="7">
        <f>IFERROR(INDEX('Master data'!$B$2:$CL$999,MATCH($B617,'Master data'!$A$2:$A$999,0),MATCH(G$1,'Master data'!$B$1:$CL$1,0)),"")</f>
        <v>-5000</v>
      </c>
      <c r="H617" s="7">
        <f>IFERROR(INDEX('Master data'!$B$2:$CL$999,MATCH($B617,'Master data'!$A$2:$A$999,0),MATCH(H$1,'Master data'!$B$1:$CL$1,0)),"")</f>
        <v>0</v>
      </c>
      <c r="I617" s="7">
        <f>IFERROR(INDEX('Master data'!$B$2:$CL$999,MATCH($B617,'Master data'!$A$2:$A$999,0),MATCH(I$1,'Master data'!$B$1:$CL$1,0)),"")</f>
        <v>-5000</v>
      </c>
      <c r="J617" s="7">
        <f>IFERROR(INDEX('Master data'!$B$2:$CL$999,MATCH($B617,'Master data'!$A$2:$A$999,0),MATCH(J$1,'Master data'!$B$1:$CL$1,0)),"")</f>
        <v>-5000</v>
      </c>
      <c r="K617" s="7">
        <f>IFERROR(INDEX('Master data'!$B$2:$CL$999,MATCH($B617,'Master data'!$A$2:$A$999,0),MATCH(K$1,'Master data'!$B$1:$CL$1,0)),"")</f>
        <v>0</v>
      </c>
      <c r="L617" s="7">
        <f>IFERROR(INDEX('Master data'!$B$2:$CL$999,MATCH($B617,'Master data'!$A$2:$A$999,0),MATCH(L$1,'Master data'!$B$1:$CL$1,0)),"")</f>
        <v>0</v>
      </c>
      <c r="M617" s="5">
        <f>IFERROR(INDEX('Master data'!$B$2:$CL$999,MATCH($B617,'Master data'!$A$2:$A$999,0),MATCH(M$1,'Master data'!$B$1:$CL$1,0)),"")</f>
        <v>-10802.469135802468</v>
      </c>
      <c r="N617" s="28">
        <f>IFERROR(INDEX('Master data'!$B$2:$CL$999,MATCH($B617,'Master data'!$A$2:$A$999,0),MATCH(N$1,'Master data'!$B$1:$CL$1,0)),"")</f>
        <v>-5.0000000000000001E-3</v>
      </c>
      <c r="O617" s="7">
        <f>IFERROR(INDEX('Master data'!$B$2:$CL$999,MATCH($B617,'Master data'!$A$2:$A$999,0),MATCH(O$1,'Master data'!$B$1:$CL$1,0)),"")</f>
        <v>0</v>
      </c>
      <c r="P617" s="5">
        <f>IFERROR(INDEX('Master data'!$B$2:$CL$999,MATCH($B617,'Master data'!$A$2:$A$999,0),MATCH(P$1,'Master data'!$B$1:$CL$1,0)),"")</f>
        <v>2032000</v>
      </c>
      <c r="Q617" s="5">
        <f>IFERROR(INDEX('Master data'!$B$2:$CL$999,MATCH($B617,'Master data'!$A$2:$A$999,0),MATCH(Q$1,'Master data'!$B$1:$CL$1,0)),"")</f>
        <v>2032000</v>
      </c>
    </row>
    <row r="618" spans="1:17" x14ac:dyDescent="0.3">
      <c r="A618">
        <f t="shared" si="9"/>
        <v>616</v>
      </c>
      <c r="B618" t="str">
        <f>IF('Master data'!A618="","",'Master data'!A618)</f>
        <v>Joni Kauko</v>
      </c>
      <c r="C618" t="str">
        <f>IFERROR(INDEX('Master data'!$B$2:$CL$999,MATCH($B618,'Master data'!$A$2:$A$999,0),MATCH(C$1,'Master data'!$B$1:$CL$1,0)),"")</f>
        <v>Finland</v>
      </c>
      <c r="D618" t="str">
        <f>IFERROR(INDEX('Master data'!$B$2:$CL$999,MATCH($B618,'Master data'!$A$2:$A$999,0),MATCH(D$1,'Master data'!$B$1:$CL$1,0)),"")</f>
        <v>Midfield</v>
      </c>
      <c r="E618" s="5">
        <f>IFERROR(INDEX('Master data'!$B$2:$CL$999,MATCH($B618,'Master data'!$A$2:$A$999,0),MATCH(E$1,'Master data'!$B$1:$CL$1,0)),"")</f>
        <v>2532000</v>
      </c>
      <c r="F618" s="7">
        <f>IFERROR(INDEX('Master data'!$B$2:$CL$999,MATCH($B618,'Master data'!$A$2:$A$999,0),MATCH(F$1,'Master data'!$B$1:$CL$1,0)),"")</f>
        <v>-5000</v>
      </c>
      <c r="G618" s="7">
        <f>IFERROR(INDEX('Master data'!$B$2:$CL$999,MATCH($B618,'Master data'!$A$2:$A$999,0),MATCH(G$1,'Master data'!$B$1:$CL$1,0)),"")</f>
        <v>-5000</v>
      </c>
      <c r="H618" s="7">
        <f>IFERROR(INDEX('Master data'!$B$2:$CL$999,MATCH($B618,'Master data'!$A$2:$A$999,0),MATCH(H$1,'Master data'!$B$1:$CL$1,0)),"")</f>
        <v>0</v>
      </c>
      <c r="I618" s="7">
        <f>IFERROR(INDEX('Master data'!$B$2:$CL$999,MATCH($B618,'Master data'!$A$2:$A$999,0),MATCH(I$1,'Master data'!$B$1:$CL$1,0)),"")</f>
        <v>-5000</v>
      </c>
      <c r="J618" s="7">
        <f>IFERROR(INDEX('Master data'!$B$2:$CL$999,MATCH($B618,'Master data'!$A$2:$A$999,0),MATCH(J$1,'Master data'!$B$1:$CL$1,0)),"")</f>
        <v>-5000</v>
      </c>
      <c r="K618" s="7">
        <f>IFERROR(INDEX('Master data'!$B$2:$CL$999,MATCH($B618,'Master data'!$A$2:$A$999,0),MATCH(K$1,'Master data'!$B$1:$CL$1,0)),"")</f>
        <v>0</v>
      </c>
      <c r="L618" s="7">
        <f>IFERROR(INDEX('Master data'!$B$2:$CL$999,MATCH($B618,'Master data'!$A$2:$A$999,0),MATCH(L$1,'Master data'!$B$1:$CL$1,0)),"")</f>
        <v>0</v>
      </c>
      <c r="M618" s="5">
        <f>IFERROR(INDEX('Master data'!$B$2:$CL$999,MATCH($B618,'Master data'!$A$2:$A$999,0),MATCH(M$1,'Master data'!$B$1:$CL$1,0)),"")</f>
        <v>-10802.469135802468</v>
      </c>
      <c r="N618" s="28">
        <f>IFERROR(INDEX('Master data'!$B$2:$CL$999,MATCH($B618,'Master data'!$A$2:$A$999,0),MATCH(N$1,'Master data'!$B$1:$CL$1,0)),"")</f>
        <v>-4.0000000000000001E-3</v>
      </c>
      <c r="O618" s="7">
        <f>IFERROR(INDEX('Master data'!$B$2:$CL$999,MATCH($B618,'Master data'!$A$2:$A$999,0),MATCH(O$1,'Master data'!$B$1:$CL$1,0)),"")</f>
        <v>0</v>
      </c>
      <c r="P618" s="5">
        <f>IFERROR(INDEX('Master data'!$B$2:$CL$999,MATCH($B618,'Master data'!$A$2:$A$999,0),MATCH(P$1,'Master data'!$B$1:$CL$1,0)),"")</f>
        <v>2532000</v>
      </c>
      <c r="Q618" s="5">
        <f>IFERROR(INDEX('Master data'!$B$2:$CL$999,MATCH($B618,'Master data'!$A$2:$A$999,0),MATCH(Q$1,'Master data'!$B$1:$CL$1,0)),"")</f>
        <v>2532000</v>
      </c>
    </row>
    <row r="619" spans="1:17" x14ac:dyDescent="0.3">
      <c r="A619">
        <f t="shared" si="9"/>
        <v>617</v>
      </c>
      <c r="B619" t="str">
        <f>IF('Master data'!A619="","",'Master data'!A619)</f>
        <v>Onni Valakari</v>
      </c>
      <c r="C619" t="str">
        <f>IFERROR(INDEX('Master data'!$B$2:$CL$999,MATCH($B619,'Master data'!$A$2:$A$999,0),MATCH(C$1,'Master data'!$B$1:$CL$1,0)),"")</f>
        <v>Finland</v>
      </c>
      <c r="D619" t="str">
        <f>IFERROR(INDEX('Master data'!$B$2:$CL$999,MATCH($B619,'Master data'!$A$2:$A$999,0),MATCH(D$1,'Master data'!$B$1:$CL$1,0)),"")</f>
        <v>Midfield</v>
      </c>
      <c r="E619" s="5">
        <f>IFERROR(INDEX('Master data'!$B$2:$CL$999,MATCH($B619,'Master data'!$A$2:$A$999,0),MATCH(E$1,'Master data'!$B$1:$CL$1,0)),"")</f>
        <v>1995000</v>
      </c>
      <c r="F619" s="7">
        <f>IFERROR(INDEX('Master data'!$B$2:$CL$999,MATCH($B619,'Master data'!$A$2:$A$999,0),MATCH(F$1,'Master data'!$B$1:$CL$1,0)),"")</f>
        <v>-5000</v>
      </c>
      <c r="G619" s="7">
        <f>IFERROR(INDEX('Master data'!$B$2:$CL$999,MATCH($B619,'Master data'!$A$2:$A$999,0),MATCH(G$1,'Master data'!$B$1:$CL$1,0)),"")</f>
        <v>-5000</v>
      </c>
      <c r="H619" s="7">
        <f>IFERROR(INDEX('Master data'!$B$2:$CL$999,MATCH($B619,'Master data'!$A$2:$A$999,0),MATCH(H$1,'Master data'!$B$1:$CL$1,0)),"")</f>
        <v>0</v>
      </c>
      <c r="I619" s="7">
        <f>IFERROR(INDEX('Master data'!$B$2:$CL$999,MATCH($B619,'Master data'!$A$2:$A$999,0),MATCH(I$1,'Master data'!$B$1:$CL$1,0)),"")</f>
        <v>-5000</v>
      </c>
      <c r="J619" s="7">
        <f>IFERROR(INDEX('Master data'!$B$2:$CL$999,MATCH($B619,'Master data'!$A$2:$A$999,0),MATCH(J$1,'Master data'!$B$1:$CL$1,0)),"")</f>
        <v>-5000</v>
      </c>
      <c r="K619" s="7">
        <f>IFERROR(INDEX('Master data'!$B$2:$CL$999,MATCH($B619,'Master data'!$A$2:$A$999,0),MATCH(K$1,'Master data'!$B$1:$CL$1,0)),"")</f>
        <v>0</v>
      </c>
      <c r="L619" s="7">
        <f>IFERROR(INDEX('Master data'!$B$2:$CL$999,MATCH($B619,'Master data'!$A$2:$A$999,0),MATCH(L$1,'Master data'!$B$1:$CL$1,0)),"")</f>
        <v>0</v>
      </c>
      <c r="M619" s="5">
        <f>IFERROR(INDEX('Master data'!$B$2:$CL$999,MATCH($B619,'Master data'!$A$2:$A$999,0),MATCH(M$1,'Master data'!$B$1:$CL$1,0)),"")</f>
        <v>-10802.469135802468</v>
      </c>
      <c r="N619" s="28">
        <f>IFERROR(INDEX('Master data'!$B$2:$CL$999,MATCH($B619,'Master data'!$A$2:$A$999,0),MATCH(N$1,'Master data'!$B$1:$CL$1,0)),"")</f>
        <v>-5.0000000000000001E-3</v>
      </c>
      <c r="O619" s="7">
        <f>IFERROR(INDEX('Master data'!$B$2:$CL$999,MATCH($B619,'Master data'!$A$2:$A$999,0),MATCH(O$1,'Master data'!$B$1:$CL$1,0)),"")</f>
        <v>0</v>
      </c>
      <c r="P619" s="5">
        <f>IFERROR(INDEX('Master data'!$B$2:$CL$999,MATCH($B619,'Master data'!$A$2:$A$999,0),MATCH(P$1,'Master data'!$B$1:$CL$1,0)),"")</f>
        <v>1995000</v>
      </c>
      <c r="Q619" s="5">
        <f>IFERROR(INDEX('Master data'!$B$2:$CL$999,MATCH($B619,'Master data'!$A$2:$A$999,0),MATCH(Q$1,'Master data'!$B$1:$CL$1,0)),"")</f>
        <v>1995000</v>
      </c>
    </row>
    <row r="620" spans="1:17" x14ac:dyDescent="0.3">
      <c r="A620">
        <f t="shared" si="9"/>
        <v>618</v>
      </c>
      <c r="B620" t="str">
        <f>IF('Master data'!A620="","",'Master data'!A620)</f>
        <v>Tim Sparv</v>
      </c>
      <c r="C620" t="str">
        <f>IFERROR(INDEX('Master data'!$B$2:$CL$999,MATCH($B620,'Master data'!$A$2:$A$999,0),MATCH(C$1,'Master data'!$B$1:$CL$1,0)),"")</f>
        <v>Finland</v>
      </c>
      <c r="D620" t="str">
        <f>IFERROR(INDEX('Master data'!$B$2:$CL$999,MATCH($B620,'Master data'!$A$2:$A$999,0),MATCH(D$1,'Master data'!$B$1:$CL$1,0)),"")</f>
        <v>Midfield</v>
      </c>
      <c r="E620" s="5">
        <f>IFERROR(INDEX('Master data'!$B$2:$CL$999,MATCH($B620,'Master data'!$A$2:$A$999,0),MATCH(E$1,'Master data'!$B$1:$CL$1,0)),"")</f>
        <v>2022000</v>
      </c>
      <c r="F620" s="7">
        <f>IFERROR(INDEX('Master data'!$B$2:$CL$999,MATCH($B620,'Master data'!$A$2:$A$999,0),MATCH(F$1,'Master data'!$B$1:$CL$1,0)),"")</f>
        <v>-3991.7564535787351</v>
      </c>
      <c r="G620" s="7">
        <f>IFERROR(INDEX('Master data'!$B$2:$CL$999,MATCH($B620,'Master data'!$A$2:$A$999,0),MATCH(G$1,'Master data'!$B$1:$CL$1,0)),"")</f>
        <v>-18348.28444408533</v>
      </c>
      <c r="H620" s="7">
        <f>IFERROR(INDEX('Master data'!$B$2:$CL$999,MATCH($B620,'Master data'!$A$2:$A$999,0),MATCH(H$1,'Master data'!$B$1:$CL$1,0)),"")</f>
        <v>0</v>
      </c>
      <c r="I620" s="7">
        <f>IFERROR(INDEX('Master data'!$B$2:$CL$999,MATCH($B620,'Master data'!$A$2:$A$999,0),MATCH(I$1,'Master data'!$B$1:$CL$1,0)),"")</f>
        <v>-5000</v>
      </c>
      <c r="J620" s="7">
        <f>IFERROR(INDEX('Master data'!$B$2:$CL$999,MATCH($B620,'Master data'!$A$2:$A$999,0),MATCH(J$1,'Master data'!$B$1:$CL$1,0)),"")</f>
        <v>-5000</v>
      </c>
      <c r="K620" s="7">
        <f>IFERROR(INDEX('Master data'!$B$2:$CL$999,MATCH($B620,'Master data'!$A$2:$A$999,0),MATCH(K$1,'Master data'!$B$1:$CL$1,0)),"")</f>
        <v>0</v>
      </c>
      <c r="L620" s="7">
        <f>IFERROR(INDEX('Master data'!$B$2:$CL$999,MATCH($B620,'Master data'!$A$2:$A$999,0),MATCH(L$1,'Master data'!$B$1:$CL$1,0)),"")</f>
        <v>0</v>
      </c>
      <c r="M620" s="5">
        <f>IFERROR(INDEX('Master data'!$B$2:$CL$999,MATCH($B620,'Master data'!$A$2:$A$999,0),MATCH(M$1,'Master data'!$B$1:$CL$1,0)),"")</f>
        <v>-18693.081885438089</v>
      </c>
      <c r="N620" s="28">
        <f>IFERROR(INDEX('Master data'!$B$2:$CL$999,MATCH($B620,'Master data'!$A$2:$A$999,0),MATCH(N$1,'Master data'!$B$1:$CL$1,0)),"")</f>
        <v>-8.9999999999999993E-3</v>
      </c>
      <c r="O620" s="7">
        <f>IFERROR(INDEX('Master data'!$B$2:$CL$999,MATCH($B620,'Master data'!$A$2:$A$999,0),MATCH(O$1,'Master data'!$B$1:$CL$1,0)),"")</f>
        <v>0</v>
      </c>
      <c r="P620" s="5">
        <f>IFERROR(INDEX('Master data'!$B$2:$CL$999,MATCH($B620,'Master data'!$A$2:$A$999,0),MATCH(P$1,'Master data'!$B$1:$CL$1,0)),"")</f>
        <v>2022000</v>
      </c>
      <c r="Q620" s="5">
        <f>IFERROR(INDEX('Master data'!$B$2:$CL$999,MATCH($B620,'Master data'!$A$2:$A$999,0),MATCH(Q$1,'Master data'!$B$1:$CL$1,0)),"")</f>
        <v>2022000</v>
      </c>
    </row>
    <row r="621" spans="1:17" x14ac:dyDescent="0.3">
      <c r="A621">
        <f t="shared" si="9"/>
        <v>619</v>
      </c>
      <c r="B621" t="str">
        <f>IF('Master data'!A621="","",'Master data'!A621)</f>
        <v>Glen Kamara</v>
      </c>
      <c r="C621" t="str">
        <f>IFERROR(INDEX('Master data'!$B$2:$CL$999,MATCH($B621,'Master data'!$A$2:$A$999,0),MATCH(C$1,'Master data'!$B$1:$CL$1,0)),"")</f>
        <v>Finland</v>
      </c>
      <c r="D621" t="str">
        <f>IFERROR(INDEX('Master data'!$B$2:$CL$999,MATCH($B621,'Master data'!$A$2:$A$999,0),MATCH(D$1,'Master data'!$B$1:$CL$1,0)),"")</f>
        <v>Midfield</v>
      </c>
      <c r="E621" s="5">
        <f>IFERROR(INDEX('Master data'!$B$2:$CL$999,MATCH($B621,'Master data'!$A$2:$A$999,0),MATCH(E$1,'Master data'!$B$1:$CL$1,0)),"")</f>
        <v>3042000</v>
      </c>
      <c r="F621" s="7">
        <f>IFERROR(INDEX('Master data'!$B$2:$CL$999,MATCH($B621,'Master data'!$A$2:$A$999,0),MATCH(F$1,'Master data'!$B$1:$CL$1,0)),"")</f>
        <v>10750.00024521259</v>
      </c>
      <c r="G621" s="7">
        <f>IFERROR(INDEX('Master data'!$B$2:$CL$999,MATCH($B621,'Master data'!$A$2:$A$999,0),MATCH(G$1,'Master data'!$B$1:$CL$1,0)),"")</f>
        <v>-4770.9342504893248</v>
      </c>
      <c r="H621" s="7">
        <f>IFERROR(INDEX('Master data'!$B$2:$CL$999,MATCH($B621,'Master data'!$A$2:$A$999,0),MATCH(H$1,'Master data'!$B$1:$CL$1,0)),"")</f>
        <v>0</v>
      </c>
      <c r="I621" s="7">
        <f>IFERROR(INDEX('Master data'!$B$2:$CL$999,MATCH($B621,'Master data'!$A$2:$A$999,0),MATCH(I$1,'Master data'!$B$1:$CL$1,0)),"")</f>
        <v>-5000</v>
      </c>
      <c r="J621" s="7">
        <f>IFERROR(INDEX('Master data'!$B$2:$CL$999,MATCH($B621,'Master data'!$A$2:$A$999,0),MATCH(J$1,'Master data'!$B$1:$CL$1,0)),"")</f>
        <v>-5000</v>
      </c>
      <c r="K621" s="7">
        <f>IFERROR(INDEX('Master data'!$B$2:$CL$999,MATCH($B621,'Master data'!$A$2:$A$999,0),MATCH(K$1,'Master data'!$B$1:$CL$1,0)),"")</f>
        <v>0</v>
      </c>
      <c r="L621" s="7">
        <f>IFERROR(INDEX('Master data'!$B$2:$CL$999,MATCH($B621,'Master data'!$A$2:$A$999,0),MATCH(L$1,'Master data'!$B$1:$CL$1,0)),"")</f>
        <v>0</v>
      </c>
      <c r="M621" s="5">
        <f>IFERROR(INDEX('Master data'!$B$2:$CL$999,MATCH($B621,'Master data'!$A$2:$A$999,0),MATCH(M$1,'Master data'!$B$1:$CL$1,0)),"")</f>
        <v>5100.2416090839051</v>
      </c>
      <c r="N621" s="28">
        <f>IFERROR(INDEX('Master data'!$B$2:$CL$999,MATCH($B621,'Master data'!$A$2:$A$999,0),MATCH(N$1,'Master data'!$B$1:$CL$1,0)),"")</f>
        <v>2E-3</v>
      </c>
      <c r="O621" s="7">
        <f>IFERROR(INDEX('Master data'!$B$2:$CL$999,MATCH($B621,'Master data'!$A$2:$A$999,0),MATCH(O$1,'Master data'!$B$1:$CL$1,0)),"")</f>
        <v>0</v>
      </c>
      <c r="P621" s="5">
        <f>IFERROR(INDEX('Master data'!$B$2:$CL$999,MATCH($B621,'Master data'!$A$2:$A$999,0),MATCH(P$1,'Master data'!$B$1:$CL$1,0)),"")</f>
        <v>3042000</v>
      </c>
      <c r="Q621" s="5">
        <f>IFERROR(INDEX('Master data'!$B$2:$CL$999,MATCH($B621,'Master data'!$A$2:$A$999,0),MATCH(Q$1,'Master data'!$B$1:$CL$1,0)),"")</f>
        <v>3042000</v>
      </c>
    </row>
    <row r="622" spans="1:17" x14ac:dyDescent="0.3">
      <c r="A622" t="e">
        <f t="shared" si="9"/>
        <v>#REF!</v>
      </c>
      <c r="B622" t="e">
        <f>IF('Master data'!#REF!="","",'Master data'!#REF!)</f>
        <v>#REF!</v>
      </c>
      <c r="C622" t="str">
        <f>IFERROR(INDEX('Master data'!$B$2:$CL$999,MATCH($B622,'Master data'!$A$2:$A$999,0),MATCH(C$1,'Master data'!$B$1:$CL$1,0)),"")</f>
        <v/>
      </c>
      <c r="D622" t="str">
        <f>IFERROR(INDEX('Master data'!$B$2:$CL$999,MATCH($B622,'Master data'!$A$2:$A$999,0),MATCH(D$1,'Master data'!$B$1:$CL$1,0)),"")</f>
        <v/>
      </c>
      <c r="E622" s="5" t="str">
        <f>IFERROR(INDEX('Master data'!$B$2:$CL$999,MATCH($B622,'Master data'!$A$2:$A$999,0),MATCH(E$1,'Master data'!$B$1:$CL$1,0)),"")</f>
        <v/>
      </c>
      <c r="F622" s="7" t="str">
        <f>IFERROR(INDEX('Master data'!$B$2:$CL$999,MATCH($B622,'Master data'!$A$2:$A$999,0),MATCH(F$1,'Master data'!$B$1:$CL$1,0)),"")</f>
        <v/>
      </c>
      <c r="G622" s="7" t="str">
        <f>IFERROR(INDEX('Master data'!$B$2:$CL$999,MATCH($B622,'Master data'!$A$2:$A$999,0),MATCH(G$1,'Master data'!$B$1:$CL$1,0)),"")</f>
        <v/>
      </c>
      <c r="H622" s="7" t="str">
        <f>IFERROR(INDEX('Master data'!$B$2:$CL$999,MATCH($B622,'Master data'!$A$2:$A$999,0),MATCH(H$1,'Master data'!$B$1:$CL$1,0)),"")</f>
        <v/>
      </c>
      <c r="I622" s="7" t="str">
        <f>IFERROR(INDEX('Master data'!$B$2:$CL$999,MATCH($B622,'Master data'!$A$2:$A$999,0),MATCH(I$1,'Master data'!$B$1:$CL$1,0)),"")</f>
        <v/>
      </c>
      <c r="J622" s="7" t="str">
        <f>IFERROR(INDEX('Master data'!$B$2:$CL$999,MATCH($B622,'Master data'!$A$2:$A$999,0),MATCH(J$1,'Master data'!$B$1:$CL$1,0)),"")</f>
        <v/>
      </c>
      <c r="K622" s="7" t="str">
        <f>IFERROR(INDEX('Master data'!$B$2:$CL$999,MATCH($B622,'Master data'!$A$2:$A$999,0),MATCH(K$1,'Master data'!$B$1:$CL$1,0)),"")</f>
        <v/>
      </c>
      <c r="L622" s="7" t="str">
        <f>IFERROR(INDEX('Master data'!$B$2:$CL$999,MATCH($B622,'Master data'!$A$2:$A$999,0),MATCH(L$1,'Master data'!$B$1:$CL$1,0)),"")</f>
        <v/>
      </c>
      <c r="M622" s="5" t="str">
        <f>IFERROR(INDEX('Master data'!$B$2:$CL$999,MATCH($B622,'Master data'!$A$2:$A$999,0),MATCH(M$1,'Master data'!$B$1:$CL$1,0)),"")</f>
        <v/>
      </c>
      <c r="N622" s="28" t="str">
        <f>IFERROR(INDEX('Master data'!$B$2:$CL$999,MATCH($B622,'Master data'!$A$2:$A$999,0),MATCH(N$1,'Master data'!$B$1:$CL$1,0)),"")</f>
        <v/>
      </c>
      <c r="O622" s="7" t="str">
        <f>IFERROR(INDEX('Master data'!$B$2:$CL$999,MATCH($B622,'Master data'!$A$2:$A$999,0),MATCH(O$1,'Master data'!$B$1:$CL$1,0)),"")</f>
        <v/>
      </c>
      <c r="P622" s="5" t="str">
        <f>IFERROR(INDEX('Master data'!$B$2:$CL$999,MATCH($B622,'Master data'!$A$2:$A$999,0),MATCH(P$1,'Master data'!$B$1:$CL$1,0)),"")</f>
        <v/>
      </c>
      <c r="Q622" s="5" t="str">
        <f>IFERROR(INDEX('Master data'!$B$2:$CL$999,MATCH($B622,'Master data'!$A$2:$A$999,0),MATCH(Q$1,'Master data'!$B$1:$CL$1,0)),"")</f>
        <v/>
      </c>
    </row>
    <row r="623" spans="1:17" x14ac:dyDescent="0.3">
      <c r="A623" t="str">
        <f t="shared" si="9"/>
        <v/>
      </c>
      <c r="B623" t="str">
        <f>IF('Master data'!A622="","",'Master data'!A622)</f>
        <v/>
      </c>
      <c r="C623" t="str">
        <f>IFERROR(INDEX('Master data'!$B$2:$CL$999,MATCH($B623,'Master data'!$A$2:$A$999,0),MATCH(C$1,'Master data'!$B$1:$CL$1,0)),"")</f>
        <v/>
      </c>
      <c r="D623" t="str">
        <f>IFERROR(INDEX('Master data'!$B$2:$CL$999,MATCH($B623,'Master data'!$A$2:$A$999,0),MATCH(D$1,'Master data'!$B$1:$CL$1,0)),"")</f>
        <v/>
      </c>
      <c r="E623" s="5" t="str">
        <f>IFERROR(INDEX('Master data'!$B$2:$CL$999,MATCH($B623,'Master data'!$A$2:$A$999,0),MATCH(E$1,'Master data'!$B$1:$CL$1,0)),"")</f>
        <v/>
      </c>
      <c r="F623" s="7" t="str">
        <f>IFERROR(INDEX('Master data'!$B$2:$CL$999,MATCH($B623,'Master data'!$A$2:$A$999,0),MATCH(F$1,'Master data'!$B$1:$CL$1,0)),"")</f>
        <v/>
      </c>
      <c r="G623" s="7" t="str">
        <f>IFERROR(INDEX('Master data'!$B$2:$CL$999,MATCH($B623,'Master data'!$A$2:$A$999,0),MATCH(G$1,'Master data'!$B$1:$CL$1,0)),"")</f>
        <v/>
      </c>
      <c r="H623" s="7" t="str">
        <f>IFERROR(INDEX('Master data'!$B$2:$CL$999,MATCH($B623,'Master data'!$A$2:$A$999,0),MATCH(H$1,'Master data'!$B$1:$CL$1,0)),"")</f>
        <v/>
      </c>
      <c r="I623" s="7" t="str">
        <f>IFERROR(INDEX('Master data'!$B$2:$CL$999,MATCH($B623,'Master data'!$A$2:$A$999,0),MATCH(I$1,'Master data'!$B$1:$CL$1,0)),"")</f>
        <v/>
      </c>
      <c r="J623" s="7" t="str">
        <f>IFERROR(INDEX('Master data'!$B$2:$CL$999,MATCH($B623,'Master data'!$A$2:$A$999,0),MATCH(J$1,'Master data'!$B$1:$CL$1,0)),"")</f>
        <v/>
      </c>
      <c r="K623" s="7" t="str">
        <f>IFERROR(INDEX('Master data'!$B$2:$CL$999,MATCH($B623,'Master data'!$A$2:$A$999,0),MATCH(K$1,'Master data'!$B$1:$CL$1,0)),"")</f>
        <v/>
      </c>
      <c r="L623" s="7" t="str">
        <f>IFERROR(INDEX('Master data'!$B$2:$CL$999,MATCH($B623,'Master data'!$A$2:$A$999,0),MATCH(L$1,'Master data'!$B$1:$CL$1,0)),"")</f>
        <v/>
      </c>
      <c r="M623" s="5" t="str">
        <f>IFERROR(INDEX('Master data'!$B$2:$CL$999,MATCH($B623,'Master data'!$A$2:$A$999,0),MATCH(M$1,'Master data'!$B$1:$CL$1,0)),"")</f>
        <v/>
      </c>
      <c r="N623" s="28" t="str">
        <f>IFERROR(INDEX('Master data'!$B$2:$CL$999,MATCH($B623,'Master data'!$A$2:$A$999,0),MATCH(N$1,'Master data'!$B$1:$CL$1,0)),"")</f>
        <v/>
      </c>
      <c r="O623" s="7" t="str">
        <f>IFERROR(INDEX('Master data'!$B$2:$CL$999,MATCH($B623,'Master data'!$A$2:$A$999,0),MATCH(O$1,'Master data'!$B$1:$CL$1,0)),"")</f>
        <v/>
      </c>
      <c r="P623" s="5" t="str">
        <f>IFERROR(INDEX('Master data'!$B$2:$CL$999,MATCH($B623,'Master data'!$A$2:$A$999,0),MATCH(P$1,'Master data'!$B$1:$CL$1,0)),"")</f>
        <v/>
      </c>
      <c r="Q623" s="5" t="str">
        <f>IFERROR(INDEX('Master data'!$B$2:$CL$999,MATCH($B623,'Master data'!$A$2:$A$999,0),MATCH(Q$1,'Master data'!$B$1:$CL$1,0)),"")</f>
        <v/>
      </c>
    </row>
    <row r="624" spans="1:17" x14ac:dyDescent="0.3">
      <c r="A624" t="str">
        <f t="shared" si="9"/>
        <v/>
      </c>
      <c r="B624" t="str">
        <f>IF('Master data'!A623="","",'Master data'!A623)</f>
        <v/>
      </c>
      <c r="C624" t="str">
        <f>IFERROR(INDEX('Master data'!$B$2:$CL$999,MATCH($B624,'Master data'!$A$2:$A$999,0),MATCH(C$1,'Master data'!$B$1:$CL$1,0)),"")</f>
        <v/>
      </c>
      <c r="D624" t="str">
        <f>IFERROR(INDEX('Master data'!$B$2:$CL$999,MATCH($B624,'Master data'!$A$2:$A$999,0),MATCH(D$1,'Master data'!$B$1:$CL$1,0)),"")</f>
        <v/>
      </c>
      <c r="E624" s="5" t="str">
        <f>IFERROR(INDEX('Master data'!$B$2:$CL$999,MATCH($B624,'Master data'!$A$2:$A$999,0),MATCH(E$1,'Master data'!$B$1:$CL$1,0)),"")</f>
        <v/>
      </c>
      <c r="F624" s="7" t="str">
        <f>IFERROR(INDEX('Master data'!$B$2:$CL$999,MATCH($B624,'Master data'!$A$2:$A$999,0),MATCH(F$1,'Master data'!$B$1:$CL$1,0)),"")</f>
        <v/>
      </c>
      <c r="G624" s="7" t="str">
        <f>IFERROR(INDEX('Master data'!$B$2:$CL$999,MATCH($B624,'Master data'!$A$2:$A$999,0),MATCH(G$1,'Master data'!$B$1:$CL$1,0)),"")</f>
        <v/>
      </c>
      <c r="H624" s="7" t="str">
        <f>IFERROR(INDEX('Master data'!$B$2:$CL$999,MATCH($B624,'Master data'!$A$2:$A$999,0),MATCH(H$1,'Master data'!$B$1:$CL$1,0)),"")</f>
        <v/>
      </c>
      <c r="I624" s="7" t="str">
        <f>IFERROR(INDEX('Master data'!$B$2:$CL$999,MATCH($B624,'Master data'!$A$2:$A$999,0),MATCH(I$1,'Master data'!$B$1:$CL$1,0)),"")</f>
        <v/>
      </c>
      <c r="J624" s="7" t="str">
        <f>IFERROR(INDEX('Master data'!$B$2:$CL$999,MATCH($B624,'Master data'!$A$2:$A$999,0),MATCH(J$1,'Master data'!$B$1:$CL$1,0)),"")</f>
        <v/>
      </c>
      <c r="K624" s="7" t="str">
        <f>IFERROR(INDEX('Master data'!$B$2:$CL$999,MATCH($B624,'Master data'!$A$2:$A$999,0),MATCH(K$1,'Master data'!$B$1:$CL$1,0)),"")</f>
        <v/>
      </c>
      <c r="L624" s="7" t="str">
        <f>IFERROR(INDEX('Master data'!$B$2:$CL$999,MATCH($B624,'Master data'!$A$2:$A$999,0),MATCH(L$1,'Master data'!$B$1:$CL$1,0)),"")</f>
        <v/>
      </c>
      <c r="M624" s="5" t="str">
        <f>IFERROR(INDEX('Master data'!$B$2:$CL$999,MATCH($B624,'Master data'!$A$2:$A$999,0),MATCH(M$1,'Master data'!$B$1:$CL$1,0)),"")</f>
        <v/>
      </c>
      <c r="N624" s="28" t="str">
        <f>IFERROR(INDEX('Master data'!$B$2:$CL$999,MATCH($B624,'Master data'!$A$2:$A$999,0),MATCH(N$1,'Master data'!$B$1:$CL$1,0)),"")</f>
        <v/>
      </c>
      <c r="O624" s="7" t="str">
        <f>IFERROR(INDEX('Master data'!$B$2:$CL$999,MATCH($B624,'Master data'!$A$2:$A$999,0),MATCH(O$1,'Master data'!$B$1:$CL$1,0)),"")</f>
        <v/>
      </c>
      <c r="P624" s="5" t="str">
        <f>IFERROR(INDEX('Master data'!$B$2:$CL$999,MATCH($B624,'Master data'!$A$2:$A$999,0),MATCH(P$1,'Master data'!$B$1:$CL$1,0)),"")</f>
        <v/>
      </c>
      <c r="Q624" s="5" t="str">
        <f>IFERROR(INDEX('Master data'!$B$2:$CL$999,MATCH($B624,'Master data'!$A$2:$A$999,0),MATCH(Q$1,'Master data'!$B$1:$CL$1,0)),"")</f>
        <v/>
      </c>
    </row>
    <row r="625" spans="1:17" x14ac:dyDescent="0.3">
      <c r="A625" t="str">
        <f t="shared" si="9"/>
        <v/>
      </c>
      <c r="B625" t="str">
        <f>IF('Master data'!A624="","",'Master data'!A624)</f>
        <v/>
      </c>
      <c r="C625" t="str">
        <f>IFERROR(INDEX('Master data'!$B$2:$CL$999,MATCH($B625,'Master data'!$A$2:$A$999,0),MATCH(C$1,'Master data'!$B$1:$CL$1,0)),"")</f>
        <v/>
      </c>
      <c r="D625" t="str">
        <f>IFERROR(INDEX('Master data'!$B$2:$CL$999,MATCH($B625,'Master data'!$A$2:$A$999,0),MATCH(D$1,'Master data'!$B$1:$CL$1,0)),"")</f>
        <v/>
      </c>
      <c r="E625" s="5" t="str">
        <f>IFERROR(INDEX('Master data'!$B$2:$CL$999,MATCH($B625,'Master data'!$A$2:$A$999,0),MATCH(E$1,'Master data'!$B$1:$CL$1,0)),"")</f>
        <v/>
      </c>
      <c r="F625" s="7" t="str">
        <f>IFERROR(INDEX('Master data'!$B$2:$CL$999,MATCH($B625,'Master data'!$A$2:$A$999,0),MATCH(F$1,'Master data'!$B$1:$CL$1,0)),"")</f>
        <v/>
      </c>
      <c r="G625" s="7" t="str">
        <f>IFERROR(INDEX('Master data'!$B$2:$CL$999,MATCH($B625,'Master data'!$A$2:$A$999,0),MATCH(G$1,'Master data'!$B$1:$CL$1,0)),"")</f>
        <v/>
      </c>
      <c r="H625" s="7" t="str">
        <f>IFERROR(INDEX('Master data'!$B$2:$CL$999,MATCH($B625,'Master data'!$A$2:$A$999,0),MATCH(H$1,'Master data'!$B$1:$CL$1,0)),"")</f>
        <v/>
      </c>
      <c r="I625" s="7" t="str">
        <f>IFERROR(INDEX('Master data'!$B$2:$CL$999,MATCH($B625,'Master data'!$A$2:$A$999,0),MATCH(I$1,'Master data'!$B$1:$CL$1,0)),"")</f>
        <v/>
      </c>
      <c r="J625" s="7" t="str">
        <f>IFERROR(INDEX('Master data'!$B$2:$CL$999,MATCH($B625,'Master data'!$A$2:$A$999,0),MATCH(J$1,'Master data'!$B$1:$CL$1,0)),"")</f>
        <v/>
      </c>
      <c r="K625" s="7" t="str">
        <f>IFERROR(INDEX('Master data'!$B$2:$CL$999,MATCH($B625,'Master data'!$A$2:$A$999,0),MATCH(K$1,'Master data'!$B$1:$CL$1,0)),"")</f>
        <v/>
      </c>
      <c r="L625" s="7" t="str">
        <f>IFERROR(INDEX('Master data'!$B$2:$CL$999,MATCH($B625,'Master data'!$A$2:$A$999,0),MATCH(L$1,'Master data'!$B$1:$CL$1,0)),"")</f>
        <v/>
      </c>
      <c r="M625" s="5" t="str">
        <f>IFERROR(INDEX('Master data'!$B$2:$CL$999,MATCH($B625,'Master data'!$A$2:$A$999,0),MATCH(M$1,'Master data'!$B$1:$CL$1,0)),"")</f>
        <v/>
      </c>
      <c r="N625" s="28" t="str">
        <f>IFERROR(INDEX('Master data'!$B$2:$CL$999,MATCH($B625,'Master data'!$A$2:$A$999,0),MATCH(N$1,'Master data'!$B$1:$CL$1,0)),"")</f>
        <v/>
      </c>
      <c r="O625" s="7" t="str">
        <f>IFERROR(INDEX('Master data'!$B$2:$CL$999,MATCH($B625,'Master data'!$A$2:$A$999,0),MATCH(O$1,'Master data'!$B$1:$CL$1,0)),"")</f>
        <v/>
      </c>
      <c r="P625" s="5" t="str">
        <f>IFERROR(INDEX('Master data'!$B$2:$CL$999,MATCH($B625,'Master data'!$A$2:$A$999,0),MATCH(P$1,'Master data'!$B$1:$CL$1,0)),"")</f>
        <v/>
      </c>
      <c r="Q625" s="5" t="str">
        <f>IFERROR(INDEX('Master data'!$B$2:$CL$999,MATCH($B625,'Master data'!$A$2:$A$999,0),MATCH(Q$1,'Master data'!$B$1:$CL$1,0)),"")</f>
        <v/>
      </c>
    </row>
    <row r="626" spans="1:17" x14ac:dyDescent="0.3">
      <c r="A626" t="str">
        <f t="shared" si="9"/>
        <v/>
      </c>
      <c r="B626" t="str">
        <f>IF('Master data'!A625="","",'Master data'!A625)</f>
        <v/>
      </c>
      <c r="C626" t="str">
        <f>IFERROR(INDEX('Master data'!$B$2:$CL$999,MATCH($B626,'Master data'!$A$2:$A$999,0),MATCH(C$1,'Master data'!$B$1:$CL$1,0)),"")</f>
        <v/>
      </c>
      <c r="D626" t="str">
        <f>IFERROR(INDEX('Master data'!$B$2:$CL$999,MATCH($B626,'Master data'!$A$2:$A$999,0),MATCH(D$1,'Master data'!$B$1:$CL$1,0)),"")</f>
        <v/>
      </c>
      <c r="E626" s="5" t="str">
        <f>IFERROR(INDEX('Master data'!$B$2:$CL$999,MATCH($B626,'Master data'!$A$2:$A$999,0),MATCH(E$1,'Master data'!$B$1:$CL$1,0)),"")</f>
        <v/>
      </c>
      <c r="F626" s="7" t="str">
        <f>IFERROR(INDEX('Master data'!$B$2:$CL$999,MATCH($B626,'Master data'!$A$2:$A$999,0),MATCH(F$1,'Master data'!$B$1:$CL$1,0)),"")</f>
        <v/>
      </c>
      <c r="G626" s="7" t="str">
        <f>IFERROR(INDEX('Master data'!$B$2:$CL$999,MATCH($B626,'Master data'!$A$2:$A$999,0),MATCH(G$1,'Master data'!$B$1:$CL$1,0)),"")</f>
        <v/>
      </c>
      <c r="H626" s="7" t="str">
        <f>IFERROR(INDEX('Master data'!$B$2:$CL$999,MATCH($B626,'Master data'!$A$2:$A$999,0),MATCH(H$1,'Master data'!$B$1:$CL$1,0)),"")</f>
        <v/>
      </c>
      <c r="I626" s="7" t="str">
        <f>IFERROR(INDEX('Master data'!$B$2:$CL$999,MATCH($B626,'Master data'!$A$2:$A$999,0),MATCH(I$1,'Master data'!$B$1:$CL$1,0)),"")</f>
        <v/>
      </c>
      <c r="J626" s="7" t="str">
        <f>IFERROR(INDEX('Master data'!$B$2:$CL$999,MATCH($B626,'Master data'!$A$2:$A$999,0),MATCH(J$1,'Master data'!$B$1:$CL$1,0)),"")</f>
        <v/>
      </c>
      <c r="K626" s="7" t="str">
        <f>IFERROR(INDEX('Master data'!$B$2:$CL$999,MATCH($B626,'Master data'!$A$2:$A$999,0),MATCH(K$1,'Master data'!$B$1:$CL$1,0)),"")</f>
        <v/>
      </c>
      <c r="L626" s="7" t="str">
        <f>IFERROR(INDEX('Master data'!$B$2:$CL$999,MATCH($B626,'Master data'!$A$2:$A$999,0),MATCH(L$1,'Master data'!$B$1:$CL$1,0)),"")</f>
        <v/>
      </c>
      <c r="M626" s="5" t="str">
        <f>IFERROR(INDEX('Master data'!$B$2:$CL$999,MATCH($B626,'Master data'!$A$2:$A$999,0),MATCH(M$1,'Master data'!$B$1:$CL$1,0)),"")</f>
        <v/>
      </c>
      <c r="N626" s="28" t="str">
        <f>IFERROR(INDEX('Master data'!$B$2:$CL$999,MATCH($B626,'Master data'!$A$2:$A$999,0),MATCH(N$1,'Master data'!$B$1:$CL$1,0)),"")</f>
        <v/>
      </c>
      <c r="O626" s="7" t="str">
        <f>IFERROR(INDEX('Master data'!$B$2:$CL$999,MATCH($B626,'Master data'!$A$2:$A$999,0),MATCH(O$1,'Master data'!$B$1:$CL$1,0)),"")</f>
        <v/>
      </c>
      <c r="P626" s="5" t="str">
        <f>IFERROR(INDEX('Master data'!$B$2:$CL$999,MATCH($B626,'Master data'!$A$2:$A$999,0),MATCH(P$1,'Master data'!$B$1:$CL$1,0)),"")</f>
        <v/>
      </c>
      <c r="Q626" s="5" t="str">
        <f>IFERROR(INDEX('Master data'!$B$2:$CL$999,MATCH($B626,'Master data'!$A$2:$A$999,0),MATCH(Q$1,'Master data'!$B$1:$CL$1,0)),"")</f>
        <v/>
      </c>
    </row>
    <row r="627" spans="1:17" x14ac:dyDescent="0.3">
      <c r="A627" t="str">
        <f t="shared" si="9"/>
        <v/>
      </c>
      <c r="B627" t="str">
        <f>IF('Master data'!A626="","",'Master data'!A626)</f>
        <v/>
      </c>
      <c r="C627" t="str">
        <f>IFERROR(INDEX('Master data'!$B$2:$CL$999,MATCH($B627,'Master data'!$A$2:$A$999,0),MATCH(C$1,'Master data'!$B$1:$CL$1,0)),"")</f>
        <v/>
      </c>
      <c r="D627" t="str">
        <f>IFERROR(INDEX('Master data'!$B$2:$CL$999,MATCH($B627,'Master data'!$A$2:$A$999,0),MATCH(D$1,'Master data'!$B$1:$CL$1,0)),"")</f>
        <v/>
      </c>
      <c r="E627" s="5" t="str">
        <f>IFERROR(INDEX('Master data'!$B$2:$CL$999,MATCH($B627,'Master data'!$A$2:$A$999,0),MATCH(E$1,'Master data'!$B$1:$CL$1,0)),"")</f>
        <v/>
      </c>
      <c r="F627" s="7" t="str">
        <f>IFERROR(INDEX('Master data'!$B$2:$CL$999,MATCH($B627,'Master data'!$A$2:$A$999,0),MATCH(F$1,'Master data'!$B$1:$CL$1,0)),"")</f>
        <v/>
      </c>
      <c r="G627" s="7" t="str">
        <f>IFERROR(INDEX('Master data'!$B$2:$CL$999,MATCH($B627,'Master data'!$A$2:$A$999,0),MATCH(G$1,'Master data'!$B$1:$CL$1,0)),"")</f>
        <v/>
      </c>
      <c r="H627" s="7" t="str">
        <f>IFERROR(INDEX('Master data'!$B$2:$CL$999,MATCH($B627,'Master data'!$A$2:$A$999,0),MATCH(H$1,'Master data'!$B$1:$CL$1,0)),"")</f>
        <v/>
      </c>
      <c r="I627" s="7" t="str">
        <f>IFERROR(INDEX('Master data'!$B$2:$CL$999,MATCH($B627,'Master data'!$A$2:$A$999,0),MATCH(I$1,'Master data'!$B$1:$CL$1,0)),"")</f>
        <v/>
      </c>
      <c r="J627" s="7" t="str">
        <f>IFERROR(INDEX('Master data'!$B$2:$CL$999,MATCH($B627,'Master data'!$A$2:$A$999,0),MATCH(J$1,'Master data'!$B$1:$CL$1,0)),"")</f>
        <v/>
      </c>
      <c r="K627" s="7" t="str">
        <f>IFERROR(INDEX('Master data'!$B$2:$CL$999,MATCH($B627,'Master data'!$A$2:$A$999,0),MATCH(K$1,'Master data'!$B$1:$CL$1,0)),"")</f>
        <v/>
      </c>
      <c r="L627" s="7" t="str">
        <f>IFERROR(INDEX('Master data'!$B$2:$CL$999,MATCH($B627,'Master data'!$A$2:$A$999,0),MATCH(L$1,'Master data'!$B$1:$CL$1,0)),"")</f>
        <v/>
      </c>
      <c r="M627" s="5" t="str">
        <f>IFERROR(INDEX('Master data'!$B$2:$CL$999,MATCH($B627,'Master data'!$A$2:$A$999,0),MATCH(M$1,'Master data'!$B$1:$CL$1,0)),"")</f>
        <v/>
      </c>
      <c r="N627" s="28" t="str">
        <f>IFERROR(INDEX('Master data'!$B$2:$CL$999,MATCH($B627,'Master data'!$A$2:$A$999,0),MATCH(N$1,'Master data'!$B$1:$CL$1,0)),"")</f>
        <v/>
      </c>
      <c r="O627" s="7" t="str">
        <f>IFERROR(INDEX('Master data'!$B$2:$CL$999,MATCH($B627,'Master data'!$A$2:$A$999,0),MATCH(O$1,'Master data'!$B$1:$CL$1,0)),"")</f>
        <v/>
      </c>
      <c r="P627" s="5" t="str">
        <f>IFERROR(INDEX('Master data'!$B$2:$CL$999,MATCH($B627,'Master data'!$A$2:$A$999,0),MATCH(P$1,'Master data'!$B$1:$CL$1,0)),"")</f>
        <v/>
      </c>
      <c r="Q627" s="5" t="str">
        <f>IFERROR(INDEX('Master data'!$B$2:$CL$999,MATCH($B627,'Master data'!$A$2:$A$999,0),MATCH(Q$1,'Master data'!$B$1:$CL$1,0)),"")</f>
        <v/>
      </c>
    </row>
    <row r="628" spans="1:17" x14ac:dyDescent="0.3">
      <c r="A628" t="str">
        <f t="shared" si="9"/>
        <v/>
      </c>
      <c r="B628" t="str">
        <f>IF('Master data'!A627="","",'Master data'!A627)</f>
        <v/>
      </c>
      <c r="C628" t="str">
        <f>IFERROR(INDEX('Master data'!$B$2:$CL$999,MATCH($B628,'Master data'!$A$2:$A$999,0),MATCH(C$1,'Master data'!$B$1:$CL$1,0)),"")</f>
        <v/>
      </c>
      <c r="D628" t="str">
        <f>IFERROR(INDEX('Master data'!$B$2:$CL$999,MATCH($B628,'Master data'!$A$2:$A$999,0),MATCH(D$1,'Master data'!$B$1:$CL$1,0)),"")</f>
        <v/>
      </c>
      <c r="E628" s="5" t="str">
        <f>IFERROR(INDEX('Master data'!$B$2:$CL$999,MATCH($B628,'Master data'!$A$2:$A$999,0),MATCH(E$1,'Master data'!$B$1:$CL$1,0)),"")</f>
        <v/>
      </c>
      <c r="F628" s="7" t="str">
        <f>IFERROR(INDEX('Master data'!$B$2:$CL$999,MATCH($B628,'Master data'!$A$2:$A$999,0),MATCH(F$1,'Master data'!$B$1:$CL$1,0)),"")</f>
        <v/>
      </c>
      <c r="G628" s="7" t="str">
        <f>IFERROR(INDEX('Master data'!$B$2:$CL$999,MATCH($B628,'Master data'!$A$2:$A$999,0),MATCH(G$1,'Master data'!$B$1:$CL$1,0)),"")</f>
        <v/>
      </c>
      <c r="H628" s="7" t="str">
        <f>IFERROR(INDEX('Master data'!$B$2:$CL$999,MATCH($B628,'Master data'!$A$2:$A$999,0),MATCH(H$1,'Master data'!$B$1:$CL$1,0)),"")</f>
        <v/>
      </c>
      <c r="I628" s="7" t="str">
        <f>IFERROR(INDEX('Master data'!$B$2:$CL$999,MATCH($B628,'Master data'!$A$2:$A$999,0),MATCH(I$1,'Master data'!$B$1:$CL$1,0)),"")</f>
        <v/>
      </c>
      <c r="J628" s="7" t="str">
        <f>IFERROR(INDEX('Master data'!$B$2:$CL$999,MATCH($B628,'Master data'!$A$2:$A$999,0),MATCH(J$1,'Master data'!$B$1:$CL$1,0)),"")</f>
        <v/>
      </c>
      <c r="K628" s="7" t="str">
        <f>IFERROR(INDEX('Master data'!$B$2:$CL$999,MATCH($B628,'Master data'!$A$2:$A$999,0),MATCH(K$1,'Master data'!$B$1:$CL$1,0)),"")</f>
        <v/>
      </c>
      <c r="L628" s="7" t="str">
        <f>IFERROR(INDEX('Master data'!$B$2:$CL$999,MATCH($B628,'Master data'!$A$2:$A$999,0),MATCH(L$1,'Master data'!$B$1:$CL$1,0)),"")</f>
        <v/>
      </c>
      <c r="M628" s="5" t="str">
        <f>IFERROR(INDEX('Master data'!$B$2:$CL$999,MATCH($B628,'Master data'!$A$2:$A$999,0),MATCH(M$1,'Master data'!$B$1:$CL$1,0)),"")</f>
        <v/>
      </c>
      <c r="N628" s="28" t="str">
        <f>IFERROR(INDEX('Master data'!$B$2:$CL$999,MATCH($B628,'Master data'!$A$2:$A$999,0),MATCH(N$1,'Master data'!$B$1:$CL$1,0)),"")</f>
        <v/>
      </c>
      <c r="O628" s="7" t="str">
        <f>IFERROR(INDEX('Master data'!$B$2:$CL$999,MATCH($B628,'Master data'!$A$2:$A$999,0),MATCH(O$1,'Master data'!$B$1:$CL$1,0)),"")</f>
        <v/>
      </c>
      <c r="P628" s="5" t="str">
        <f>IFERROR(INDEX('Master data'!$B$2:$CL$999,MATCH($B628,'Master data'!$A$2:$A$999,0),MATCH(P$1,'Master data'!$B$1:$CL$1,0)),"")</f>
        <v/>
      </c>
      <c r="Q628" s="5" t="str">
        <f>IFERROR(INDEX('Master data'!$B$2:$CL$999,MATCH($B628,'Master data'!$A$2:$A$999,0),MATCH(Q$1,'Master data'!$B$1:$CL$1,0)),"")</f>
        <v/>
      </c>
    </row>
    <row r="629" spans="1:17" x14ac:dyDescent="0.3">
      <c r="A629" t="str">
        <f t="shared" si="9"/>
        <v/>
      </c>
      <c r="B629" t="str">
        <f>IF('Master data'!A628="","",'Master data'!A628)</f>
        <v/>
      </c>
      <c r="C629" t="str">
        <f>IFERROR(INDEX('Master data'!$B$2:$CL$999,MATCH($B629,'Master data'!$A$2:$A$999,0),MATCH(C$1,'Master data'!$B$1:$CL$1,0)),"")</f>
        <v/>
      </c>
      <c r="D629" t="str">
        <f>IFERROR(INDEX('Master data'!$B$2:$CL$999,MATCH($B629,'Master data'!$A$2:$A$999,0),MATCH(D$1,'Master data'!$B$1:$CL$1,0)),"")</f>
        <v/>
      </c>
      <c r="E629" s="5" t="str">
        <f>IFERROR(INDEX('Master data'!$B$2:$CL$999,MATCH($B629,'Master data'!$A$2:$A$999,0),MATCH(E$1,'Master data'!$B$1:$CL$1,0)),"")</f>
        <v/>
      </c>
      <c r="F629" s="7" t="str">
        <f>IFERROR(INDEX('Master data'!$B$2:$CL$999,MATCH($B629,'Master data'!$A$2:$A$999,0),MATCH(F$1,'Master data'!$B$1:$CL$1,0)),"")</f>
        <v/>
      </c>
      <c r="G629" s="7" t="str">
        <f>IFERROR(INDEX('Master data'!$B$2:$CL$999,MATCH($B629,'Master data'!$A$2:$A$999,0),MATCH(G$1,'Master data'!$B$1:$CL$1,0)),"")</f>
        <v/>
      </c>
      <c r="H629" s="7" t="str">
        <f>IFERROR(INDEX('Master data'!$B$2:$CL$999,MATCH($B629,'Master data'!$A$2:$A$999,0),MATCH(H$1,'Master data'!$B$1:$CL$1,0)),"")</f>
        <v/>
      </c>
      <c r="I629" s="7" t="str">
        <f>IFERROR(INDEX('Master data'!$B$2:$CL$999,MATCH($B629,'Master data'!$A$2:$A$999,0),MATCH(I$1,'Master data'!$B$1:$CL$1,0)),"")</f>
        <v/>
      </c>
      <c r="J629" s="7" t="str">
        <f>IFERROR(INDEX('Master data'!$B$2:$CL$999,MATCH($B629,'Master data'!$A$2:$A$999,0),MATCH(J$1,'Master data'!$B$1:$CL$1,0)),"")</f>
        <v/>
      </c>
      <c r="K629" s="7" t="str">
        <f>IFERROR(INDEX('Master data'!$B$2:$CL$999,MATCH($B629,'Master data'!$A$2:$A$999,0),MATCH(K$1,'Master data'!$B$1:$CL$1,0)),"")</f>
        <v/>
      </c>
      <c r="L629" s="7" t="str">
        <f>IFERROR(INDEX('Master data'!$B$2:$CL$999,MATCH($B629,'Master data'!$A$2:$A$999,0),MATCH(L$1,'Master data'!$B$1:$CL$1,0)),"")</f>
        <v/>
      </c>
      <c r="M629" s="5" t="str">
        <f>IFERROR(INDEX('Master data'!$B$2:$CL$999,MATCH($B629,'Master data'!$A$2:$A$999,0),MATCH(M$1,'Master data'!$B$1:$CL$1,0)),"")</f>
        <v/>
      </c>
      <c r="N629" s="28" t="str">
        <f>IFERROR(INDEX('Master data'!$B$2:$CL$999,MATCH($B629,'Master data'!$A$2:$A$999,0),MATCH(N$1,'Master data'!$B$1:$CL$1,0)),"")</f>
        <v/>
      </c>
      <c r="O629" s="7" t="str">
        <f>IFERROR(INDEX('Master data'!$B$2:$CL$999,MATCH($B629,'Master data'!$A$2:$A$999,0),MATCH(O$1,'Master data'!$B$1:$CL$1,0)),"")</f>
        <v/>
      </c>
      <c r="P629" s="5" t="str">
        <f>IFERROR(INDEX('Master data'!$B$2:$CL$999,MATCH($B629,'Master data'!$A$2:$A$999,0),MATCH(P$1,'Master data'!$B$1:$CL$1,0)),"")</f>
        <v/>
      </c>
      <c r="Q629" s="5" t="str">
        <f>IFERROR(INDEX('Master data'!$B$2:$CL$999,MATCH($B629,'Master data'!$A$2:$A$999,0),MATCH(Q$1,'Master data'!$B$1:$CL$1,0)),"")</f>
        <v/>
      </c>
    </row>
    <row r="630" spans="1:17" x14ac:dyDescent="0.3">
      <c r="A630" t="str">
        <f t="shared" si="9"/>
        <v/>
      </c>
      <c r="B630" t="str">
        <f>IF('Master data'!A629="","",'Master data'!A629)</f>
        <v/>
      </c>
      <c r="C630" t="str">
        <f>IFERROR(INDEX('Master data'!$B$2:$CL$999,MATCH($B630,'Master data'!$A$2:$A$999,0),MATCH(C$1,'Master data'!$B$1:$CL$1,0)),"")</f>
        <v/>
      </c>
      <c r="D630" t="str">
        <f>IFERROR(INDEX('Master data'!$B$2:$CL$999,MATCH($B630,'Master data'!$A$2:$A$999,0),MATCH(D$1,'Master data'!$B$1:$CL$1,0)),"")</f>
        <v/>
      </c>
      <c r="E630" s="5" t="str">
        <f>IFERROR(INDEX('Master data'!$B$2:$CL$999,MATCH($B630,'Master data'!$A$2:$A$999,0),MATCH(E$1,'Master data'!$B$1:$CL$1,0)),"")</f>
        <v/>
      </c>
      <c r="F630" s="7" t="str">
        <f>IFERROR(INDEX('Master data'!$B$2:$CL$999,MATCH($B630,'Master data'!$A$2:$A$999,0),MATCH(F$1,'Master data'!$B$1:$CL$1,0)),"")</f>
        <v/>
      </c>
      <c r="G630" s="7" t="str">
        <f>IFERROR(INDEX('Master data'!$B$2:$CL$999,MATCH($B630,'Master data'!$A$2:$A$999,0),MATCH(G$1,'Master data'!$B$1:$CL$1,0)),"")</f>
        <v/>
      </c>
      <c r="H630" s="7" t="str">
        <f>IFERROR(INDEX('Master data'!$B$2:$CL$999,MATCH($B630,'Master data'!$A$2:$A$999,0),MATCH(H$1,'Master data'!$B$1:$CL$1,0)),"")</f>
        <v/>
      </c>
      <c r="I630" s="7" t="str">
        <f>IFERROR(INDEX('Master data'!$B$2:$CL$999,MATCH($B630,'Master data'!$A$2:$A$999,0),MATCH(I$1,'Master data'!$B$1:$CL$1,0)),"")</f>
        <v/>
      </c>
      <c r="J630" s="7" t="str">
        <f>IFERROR(INDEX('Master data'!$B$2:$CL$999,MATCH($B630,'Master data'!$A$2:$A$999,0),MATCH(J$1,'Master data'!$B$1:$CL$1,0)),"")</f>
        <v/>
      </c>
      <c r="K630" s="7" t="str">
        <f>IFERROR(INDEX('Master data'!$B$2:$CL$999,MATCH($B630,'Master data'!$A$2:$A$999,0),MATCH(K$1,'Master data'!$B$1:$CL$1,0)),"")</f>
        <v/>
      </c>
      <c r="L630" s="7" t="str">
        <f>IFERROR(INDEX('Master data'!$B$2:$CL$999,MATCH($B630,'Master data'!$A$2:$A$999,0),MATCH(L$1,'Master data'!$B$1:$CL$1,0)),"")</f>
        <v/>
      </c>
      <c r="M630" s="5" t="str">
        <f>IFERROR(INDEX('Master data'!$B$2:$CL$999,MATCH($B630,'Master data'!$A$2:$A$999,0),MATCH(M$1,'Master data'!$B$1:$CL$1,0)),"")</f>
        <v/>
      </c>
      <c r="N630" s="28" t="str">
        <f>IFERROR(INDEX('Master data'!$B$2:$CL$999,MATCH($B630,'Master data'!$A$2:$A$999,0),MATCH(N$1,'Master data'!$B$1:$CL$1,0)),"")</f>
        <v/>
      </c>
      <c r="O630" s="7" t="str">
        <f>IFERROR(INDEX('Master data'!$B$2:$CL$999,MATCH($B630,'Master data'!$A$2:$A$999,0),MATCH(O$1,'Master data'!$B$1:$CL$1,0)),"")</f>
        <v/>
      </c>
      <c r="P630" s="5" t="str">
        <f>IFERROR(INDEX('Master data'!$B$2:$CL$999,MATCH($B630,'Master data'!$A$2:$A$999,0),MATCH(P$1,'Master data'!$B$1:$CL$1,0)),"")</f>
        <v/>
      </c>
      <c r="Q630" s="5" t="str">
        <f>IFERROR(INDEX('Master data'!$B$2:$CL$999,MATCH($B630,'Master data'!$A$2:$A$999,0),MATCH(Q$1,'Master data'!$B$1:$CL$1,0)),"")</f>
        <v/>
      </c>
    </row>
    <row r="631" spans="1:17" x14ac:dyDescent="0.3">
      <c r="A631" t="str">
        <f t="shared" si="9"/>
        <v/>
      </c>
      <c r="B631" t="str">
        <f>IF('Master data'!A630="","",'Master data'!A630)</f>
        <v/>
      </c>
      <c r="C631" t="str">
        <f>IFERROR(INDEX('Master data'!$B$2:$CL$999,MATCH($B631,'Master data'!$A$2:$A$999,0),MATCH(C$1,'Master data'!$B$1:$CL$1,0)),"")</f>
        <v/>
      </c>
      <c r="D631" t="str">
        <f>IFERROR(INDEX('Master data'!$B$2:$CL$999,MATCH($B631,'Master data'!$A$2:$A$999,0),MATCH(D$1,'Master data'!$B$1:$CL$1,0)),"")</f>
        <v/>
      </c>
      <c r="E631" s="5" t="str">
        <f>IFERROR(INDEX('Master data'!$B$2:$CL$999,MATCH($B631,'Master data'!$A$2:$A$999,0),MATCH(E$1,'Master data'!$B$1:$CL$1,0)),"")</f>
        <v/>
      </c>
      <c r="F631" s="7" t="str">
        <f>IFERROR(INDEX('Master data'!$B$2:$CL$999,MATCH($B631,'Master data'!$A$2:$A$999,0),MATCH(F$1,'Master data'!$B$1:$CL$1,0)),"")</f>
        <v/>
      </c>
      <c r="G631" s="7" t="str">
        <f>IFERROR(INDEX('Master data'!$B$2:$CL$999,MATCH($B631,'Master data'!$A$2:$A$999,0),MATCH(G$1,'Master data'!$B$1:$CL$1,0)),"")</f>
        <v/>
      </c>
      <c r="H631" s="7" t="str">
        <f>IFERROR(INDEX('Master data'!$B$2:$CL$999,MATCH($B631,'Master data'!$A$2:$A$999,0),MATCH(H$1,'Master data'!$B$1:$CL$1,0)),"")</f>
        <v/>
      </c>
      <c r="I631" s="7" t="str">
        <f>IFERROR(INDEX('Master data'!$B$2:$CL$999,MATCH($B631,'Master data'!$A$2:$A$999,0),MATCH(I$1,'Master data'!$B$1:$CL$1,0)),"")</f>
        <v/>
      </c>
      <c r="J631" s="7" t="str">
        <f>IFERROR(INDEX('Master data'!$B$2:$CL$999,MATCH($B631,'Master data'!$A$2:$A$999,0),MATCH(J$1,'Master data'!$B$1:$CL$1,0)),"")</f>
        <v/>
      </c>
      <c r="K631" s="7" t="str">
        <f>IFERROR(INDEX('Master data'!$B$2:$CL$999,MATCH($B631,'Master data'!$A$2:$A$999,0),MATCH(K$1,'Master data'!$B$1:$CL$1,0)),"")</f>
        <v/>
      </c>
      <c r="L631" s="7" t="str">
        <f>IFERROR(INDEX('Master data'!$B$2:$CL$999,MATCH($B631,'Master data'!$A$2:$A$999,0),MATCH(L$1,'Master data'!$B$1:$CL$1,0)),"")</f>
        <v/>
      </c>
      <c r="M631" s="5" t="str">
        <f>IFERROR(INDEX('Master data'!$B$2:$CL$999,MATCH($B631,'Master data'!$A$2:$A$999,0),MATCH(M$1,'Master data'!$B$1:$CL$1,0)),"")</f>
        <v/>
      </c>
      <c r="N631" s="28" t="str">
        <f>IFERROR(INDEX('Master data'!$B$2:$CL$999,MATCH($B631,'Master data'!$A$2:$A$999,0),MATCH(N$1,'Master data'!$B$1:$CL$1,0)),"")</f>
        <v/>
      </c>
      <c r="O631" s="7" t="str">
        <f>IFERROR(INDEX('Master data'!$B$2:$CL$999,MATCH($B631,'Master data'!$A$2:$A$999,0),MATCH(O$1,'Master data'!$B$1:$CL$1,0)),"")</f>
        <v/>
      </c>
      <c r="P631" s="5" t="str">
        <f>IFERROR(INDEX('Master data'!$B$2:$CL$999,MATCH($B631,'Master data'!$A$2:$A$999,0),MATCH(P$1,'Master data'!$B$1:$CL$1,0)),"")</f>
        <v/>
      </c>
      <c r="Q631" s="5" t="str">
        <f>IFERROR(INDEX('Master data'!$B$2:$CL$999,MATCH($B631,'Master data'!$A$2:$A$999,0),MATCH(Q$1,'Master data'!$B$1:$CL$1,0)),"")</f>
        <v/>
      </c>
    </row>
    <row r="632" spans="1:17" x14ac:dyDescent="0.3">
      <c r="A632" t="str">
        <f t="shared" si="9"/>
        <v/>
      </c>
      <c r="B632" t="str">
        <f>IF('Master data'!A631="","",'Master data'!A631)</f>
        <v/>
      </c>
      <c r="C632" t="str">
        <f>IFERROR(INDEX('Master data'!$B$2:$CL$999,MATCH($B632,'Master data'!$A$2:$A$999,0),MATCH(C$1,'Master data'!$B$1:$CL$1,0)),"")</f>
        <v/>
      </c>
      <c r="D632" t="str">
        <f>IFERROR(INDEX('Master data'!$B$2:$CL$999,MATCH($B632,'Master data'!$A$2:$A$999,0),MATCH(D$1,'Master data'!$B$1:$CL$1,0)),"")</f>
        <v/>
      </c>
      <c r="E632" s="5" t="str">
        <f>IFERROR(INDEX('Master data'!$B$2:$CL$999,MATCH($B632,'Master data'!$A$2:$A$999,0),MATCH(E$1,'Master data'!$B$1:$CL$1,0)),"")</f>
        <v/>
      </c>
      <c r="F632" s="7" t="str">
        <f>IFERROR(INDEX('Master data'!$B$2:$CL$999,MATCH($B632,'Master data'!$A$2:$A$999,0),MATCH(F$1,'Master data'!$B$1:$CL$1,0)),"")</f>
        <v/>
      </c>
      <c r="G632" s="7" t="str">
        <f>IFERROR(INDEX('Master data'!$B$2:$CL$999,MATCH($B632,'Master data'!$A$2:$A$999,0),MATCH(G$1,'Master data'!$B$1:$CL$1,0)),"")</f>
        <v/>
      </c>
      <c r="H632" s="7" t="str">
        <f>IFERROR(INDEX('Master data'!$B$2:$CL$999,MATCH($B632,'Master data'!$A$2:$A$999,0),MATCH(H$1,'Master data'!$B$1:$CL$1,0)),"")</f>
        <v/>
      </c>
      <c r="I632" s="7" t="str">
        <f>IFERROR(INDEX('Master data'!$B$2:$CL$999,MATCH($B632,'Master data'!$A$2:$A$999,0),MATCH(I$1,'Master data'!$B$1:$CL$1,0)),"")</f>
        <v/>
      </c>
      <c r="J632" s="7" t="str">
        <f>IFERROR(INDEX('Master data'!$B$2:$CL$999,MATCH($B632,'Master data'!$A$2:$A$999,0),MATCH(J$1,'Master data'!$B$1:$CL$1,0)),"")</f>
        <v/>
      </c>
      <c r="K632" s="7" t="str">
        <f>IFERROR(INDEX('Master data'!$B$2:$CL$999,MATCH($B632,'Master data'!$A$2:$A$999,0),MATCH(K$1,'Master data'!$B$1:$CL$1,0)),"")</f>
        <v/>
      </c>
      <c r="L632" s="7" t="str">
        <f>IFERROR(INDEX('Master data'!$B$2:$CL$999,MATCH($B632,'Master data'!$A$2:$A$999,0),MATCH(L$1,'Master data'!$B$1:$CL$1,0)),"")</f>
        <v/>
      </c>
      <c r="M632" s="5" t="str">
        <f>IFERROR(INDEX('Master data'!$B$2:$CL$999,MATCH($B632,'Master data'!$A$2:$A$999,0),MATCH(M$1,'Master data'!$B$1:$CL$1,0)),"")</f>
        <v/>
      </c>
      <c r="N632" s="28" t="str">
        <f>IFERROR(INDEX('Master data'!$B$2:$CL$999,MATCH($B632,'Master data'!$A$2:$A$999,0),MATCH(N$1,'Master data'!$B$1:$CL$1,0)),"")</f>
        <v/>
      </c>
      <c r="O632" s="7" t="str">
        <f>IFERROR(INDEX('Master data'!$B$2:$CL$999,MATCH($B632,'Master data'!$A$2:$A$999,0),MATCH(O$1,'Master data'!$B$1:$CL$1,0)),"")</f>
        <v/>
      </c>
      <c r="P632" s="5" t="str">
        <f>IFERROR(INDEX('Master data'!$B$2:$CL$999,MATCH($B632,'Master data'!$A$2:$A$999,0),MATCH(P$1,'Master data'!$B$1:$CL$1,0)),"")</f>
        <v/>
      </c>
      <c r="Q632" s="5" t="str">
        <f>IFERROR(INDEX('Master data'!$B$2:$CL$999,MATCH($B632,'Master data'!$A$2:$A$999,0),MATCH(Q$1,'Master data'!$B$1:$CL$1,0)),"")</f>
        <v/>
      </c>
    </row>
    <row r="633" spans="1:17" x14ac:dyDescent="0.3">
      <c r="A633" t="str">
        <f t="shared" si="9"/>
        <v/>
      </c>
      <c r="B633" t="str">
        <f>IF('Master data'!A632="","",'Master data'!A632)</f>
        <v/>
      </c>
      <c r="C633" t="str">
        <f>IFERROR(INDEX('Master data'!$B$2:$CL$999,MATCH($B633,'Master data'!$A$2:$A$999,0),MATCH(C$1,'Master data'!$B$1:$CL$1,0)),"")</f>
        <v/>
      </c>
      <c r="D633" t="str">
        <f>IFERROR(INDEX('Master data'!$B$2:$CL$999,MATCH($B633,'Master data'!$A$2:$A$999,0),MATCH(D$1,'Master data'!$B$1:$CL$1,0)),"")</f>
        <v/>
      </c>
      <c r="E633" s="5" t="str">
        <f>IFERROR(INDEX('Master data'!$B$2:$CL$999,MATCH($B633,'Master data'!$A$2:$A$999,0),MATCH(E$1,'Master data'!$B$1:$CL$1,0)),"")</f>
        <v/>
      </c>
      <c r="F633" s="7" t="str">
        <f>IFERROR(INDEX('Master data'!$B$2:$CL$999,MATCH($B633,'Master data'!$A$2:$A$999,0),MATCH(F$1,'Master data'!$B$1:$CL$1,0)),"")</f>
        <v/>
      </c>
      <c r="G633" s="7" t="str">
        <f>IFERROR(INDEX('Master data'!$B$2:$CL$999,MATCH($B633,'Master data'!$A$2:$A$999,0),MATCH(G$1,'Master data'!$B$1:$CL$1,0)),"")</f>
        <v/>
      </c>
      <c r="H633" s="7" t="str">
        <f>IFERROR(INDEX('Master data'!$B$2:$CL$999,MATCH($B633,'Master data'!$A$2:$A$999,0),MATCH(H$1,'Master data'!$B$1:$CL$1,0)),"")</f>
        <v/>
      </c>
      <c r="I633" s="7" t="str">
        <f>IFERROR(INDEX('Master data'!$B$2:$CL$999,MATCH($B633,'Master data'!$A$2:$A$999,0),MATCH(I$1,'Master data'!$B$1:$CL$1,0)),"")</f>
        <v/>
      </c>
      <c r="J633" s="7" t="str">
        <f>IFERROR(INDEX('Master data'!$B$2:$CL$999,MATCH($B633,'Master data'!$A$2:$A$999,0),MATCH(J$1,'Master data'!$B$1:$CL$1,0)),"")</f>
        <v/>
      </c>
      <c r="K633" s="7" t="str">
        <f>IFERROR(INDEX('Master data'!$B$2:$CL$999,MATCH($B633,'Master data'!$A$2:$A$999,0),MATCH(K$1,'Master data'!$B$1:$CL$1,0)),"")</f>
        <v/>
      </c>
      <c r="L633" s="7" t="str">
        <f>IFERROR(INDEX('Master data'!$B$2:$CL$999,MATCH($B633,'Master data'!$A$2:$A$999,0),MATCH(L$1,'Master data'!$B$1:$CL$1,0)),"")</f>
        <v/>
      </c>
      <c r="M633" s="5" t="str">
        <f>IFERROR(INDEX('Master data'!$B$2:$CL$999,MATCH($B633,'Master data'!$A$2:$A$999,0),MATCH(M$1,'Master data'!$B$1:$CL$1,0)),"")</f>
        <v/>
      </c>
      <c r="N633" s="28" t="str">
        <f>IFERROR(INDEX('Master data'!$B$2:$CL$999,MATCH($B633,'Master data'!$A$2:$A$999,0),MATCH(N$1,'Master data'!$B$1:$CL$1,0)),"")</f>
        <v/>
      </c>
      <c r="O633" s="7" t="str">
        <f>IFERROR(INDEX('Master data'!$B$2:$CL$999,MATCH($B633,'Master data'!$A$2:$A$999,0),MATCH(O$1,'Master data'!$B$1:$CL$1,0)),"")</f>
        <v/>
      </c>
      <c r="P633" s="5" t="str">
        <f>IFERROR(INDEX('Master data'!$B$2:$CL$999,MATCH($B633,'Master data'!$A$2:$A$999,0),MATCH(P$1,'Master data'!$B$1:$CL$1,0)),"")</f>
        <v/>
      </c>
      <c r="Q633" s="5" t="str">
        <f>IFERROR(INDEX('Master data'!$B$2:$CL$999,MATCH($B633,'Master data'!$A$2:$A$999,0),MATCH(Q$1,'Master data'!$B$1:$CL$1,0)),"")</f>
        <v/>
      </c>
    </row>
    <row r="634" spans="1:17" x14ac:dyDescent="0.3">
      <c r="A634" t="str">
        <f t="shared" si="9"/>
        <v/>
      </c>
      <c r="B634" t="str">
        <f>IF('Master data'!A633="","",'Master data'!A633)</f>
        <v/>
      </c>
      <c r="C634" t="str">
        <f>IFERROR(INDEX('Master data'!$B$2:$CL$999,MATCH($B634,'Master data'!$A$2:$A$999,0),MATCH(C$1,'Master data'!$B$1:$CL$1,0)),"")</f>
        <v/>
      </c>
      <c r="D634" t="str">
        <f>IFERROR(INDEX('Master data'!$B$2:$CL$999,MATCH($B634,'Master data'!$A$2:$A$999,0),MATCH(D$1,'Master data'!$B$1:$CL$1,0)),"")</f>
        <v/>
      </c>
      <c r="E634" s="5" t="str">
        <f>IFERROR(INDEX('Master data'!$B$2:$CL$999,MATCH($B634,'Master data'!$A$2:$A$999,0),MATCH(E$1,'Master data'!$B$1:$CL$1,0)),"")</f>
        <v/>
      </c>
      <c r="F634" s="7" t="str">
        <f>IFERROR(INDEX('Master data'!$B$2:$CL$999,MATCH($B634,'Master data'!$A$2:$A$999,0),MATCH(F$1,'Master data'!$B$1:$CL$1,0)),"")</f>
        <v/>
      </c>
      <c r="G634" s="7" t="str">
        <f>IFERROR(INDEX('Master data'!$B$2:$CL$999,MATCH($B634,'Master data'!$A$2:$A$999,0),MATCH(G$1,'Master data'!$B$1:$CL$1,0)),"")</f>
        <v/>
      </c>
      <c r="H634" s="7" t="str">
        <f>IFERROR(INDEX('Master data'!$B$2:$CL$999,MATCH($B634,'Master data'!$A$2:$A$999,0),MATCH(H$1,'Master data'!$B$1:$CL$1,0)),"")</f>
        <v/>
      </c>
      <c r="I634" s="7" t="str">
        <f>IFERROR(INDEX('Master data'!$B$2:$CL$999,MATCH($B634,'Master data'!$A$2:$A$999,0),MATCH(I$1,'Master data'!$B$1:$CL$1,0)),"")</f>
        <v/>
      </c>
      <c r="J634" s="7" t="str">
        <f>IFERROR(INDEX('Master data'!$B$2:$CL$999,MATCH($B634,'Master data'!$A$2:$A$999,0),MATCH(J$1,'Master data'!$B$1:$CL$1,0)),"")</f>
        <v/>
      </c>
      <c r="K634" s="7" t="str">
        <f>IFERROR(INDEX('Master data'!$B$2:$CL$999,MATCH($B634,'Master data'!$A$2:$A$999,0),MATCH(K$1,'Master data'!$B$1:$CL$1,0)),"")</f>
        <v/>
      </c>
      <c r="L634" s="7" t="str">
        <f>IFERROR(INDEX('Master data'!$B$2:$CL$999,MATCH($B634,'Master data'!$A$2:$A$999,0),MATCH(L$1,'Master data'!$B$1:$CL$1,0)),"")</f>
        <v/>
      </c>
      <c r="M634" s="5" t="str">
        <f>IFERROR(INDEX('Master data'!$B$2:$CL$999,MATCH($B634,'Master data'!$A$2:$A$999,0),MATCH(M$1,'Master data'!$B$1:$CL$1,0)),"")</f>
        <v/>
      </c>
      <c r="N634" s="28" t="str">
        <f>IFERROR(INDEX('Master data'!$B$2:$CL$999,MATCH($B634,'Master data'!$A$2:$A$999,0),MATCH(N$1,'Master data'!$B$1:$CL$1,0)),"")</f>
        <v/>
      </c>
      <c r="O634" s="7" t="str">
        <f>IFERROR(INDEX('Master data'!$B$2:$CL$999,MATCH($B634,'Master data'!$A$2:$A$999,0),MATCH(O$1,'Master data'!$B$1:$CL$1,0)),"")</f>
        <v/>
      </c>
      <c r="P634" s="5" t="str">
        <f>IFERROR(INDEX('Master data'!$B$2:$CL$999,MATCH($B634,'Master data'!$A$2:$A$999,0),MATCH(P$1,'Master data'!$B$1:$CL$1,0)),"")</f>
        <v/>
      </c>
      <c r="Q634" s="5" t="str">
        <f>IFERROR(INDEX('Master data'!$B$2:$CL$999,MATCH($B634,'Master data'!$A$2:$A$999,0),MATCH(Q$1,'Master data'!$B$1:$CL$1,0)),"")</f>
        <v/>
      </c>
    </row>
    <row r="635" spans="1:17" x14ac:dyDescent="0.3">
      <c r="A635" t="str">
        <f t="shared" si="9"/>
        <v/>
      </c>
      <c r="B635" t="str">
        <f>IF('Master data'!A634="","",'Master data'!A634)</f>
        <v/>
      </c>
      <c r="C635" t="str">
        <f>IFERROR(INDEX('Master data'!$B$2:$CL$999,MATCH($B635,'Master data'!$A$2:$A$999,0),MATCH(C$1,'Master data'!$B$1:$CL$1,0)),"")</f>
        <v/>
      </c>
      <c r="D635" t="str">
        <f>IFERROR(INDEX('Master data'!$B$2:$CL$999,MATCH($B635,'Master data'!$A$2:$A$999,0),MATCH(D$1,'Master data'!$B$1:$CL$1,0)),"")</f>
        <v/>
      </c>
      <c r="E635" s="5" t="str">
        <f>IFERROR(INDEX('Master data'!$B$2:$CL$999,MATCH($B635,'Master data'!$A$2:$A$999,0),MATCH(E$1,'Master data'!$B$1:$CL$1,0)),"")</f>
        <v/>
      </c>
      <c r="F635" s="7" t="str">
        <f>IFERROR(INDEX('Master data'!$B$2:$CL$999,MATCH($B635,'Master data'!$A$2:$A$999,0),MATCH(F$1,'Master data'!$B$1:$CL$1,0)),"")</f>
        <v/>
      </c>
      <c r="G635" s="7" t="str">
        <f>IFERROR(INDEX('Master data'!$B$2:$CL$999,MATCH($B635,'Master data'!$A$2:$A$999,0),MATCH(G$1,'Master data'!$B$1:$CL$1,0)),"")</f>
        <v/>
      </c>
      <c r="H635" s="7" t="str">
        <f>IFERROR(INDEX('Master data'!$B$2:$CL$999,MATCH($B635,'Master data'!$A$2:$A$999,0),MATCH(H$1,'Master data'!$B$1:$CL$1,0)),"")</f>
        <v/>
      </c>
      <c r="I635" s="7" t="str">
        <f>IFERROR(INDEX('Master data'!$B$2:$CL$999,MATCH($B635,'Master data'!$A$2:$A$999,0),MATCH(I$1,'Master data'!$B$1:$CL$1,0)),"")</f>
        <v/>
      </c>
      <c r="J635" s="7" t="str">
        <f>IFERROR(INDEX('Master data'!$B$2:$CL$999,MATCH($B635,'Master data'!$A$2:$A$999,0),MATCH(J$1,'Master data'!$B$1:$CL$1,0)),"")</f>
        <v/>
      </c>
      <c r="K635" s="7" t="str">
        <f>IFERROR(INDEX('Master data'!$B$2:$CL$999,MATCH($B635,'Master data'!$A$2:$A$999,0),MATCH(K$1,'Master data'!$B$1:$CL$1,0)),"")</f>
        <v/>
      </c>
      <c r="L635" s="7" t="str">
        <f>IFERROR(INDEX('Master data'!$B$2:$CL$999,MATCH($B635,'Master data'!$A$2:$A$999,0),MATCH(L$1,'Master data'!$B$1:$CL$1,0)),"")</f>
        <v/>
      </c>
      <c r="M635" s="5" t="str">
        <f>IFERROR(INDEX('Master data'!$B$2:$CL$999,MATCH($B635,'Master data'!$A$2:$A$999,0),MATCH(M$1,'Master data'!$B$1:$CL$1,0)),"")</f>
        <v/>
      </c>
      <c r="N635" s="28" t="str">
        <f>IFERROR(INDEX('Master data'!$B$2:$CL$999,MATCH($B635,'Master data'!$A$2:$A$999,0),MATCH(N$1,'Master data'!$B$1:$CL$1,0)),"")</f>
        <v/>
      </c>
      <c r="O635" s="7" t="str">
        <f>IFERROR(INDEX('Master data'!$B$2:$CL$999,MATCH($B635,'Master data'!$A$2:$A$999,0),MATCH(O$1,'Master data'!$B$1:$CL$1,0)),"")</f>
        <v/>
      </c>
      <c r="P635" s="5" t="str">
        <f>IFERROR(INDEX('Master data'!$B$2:$CL$999,MATCH($B635,'Master data'!$A$2:$A$999,0),MATCH(P$1,'Master data'!$B$1:$CL$1,0)),"")</f>
        <v/>
      </c>
      <c r="Q635" s="5" t="str">
        <f>IFERROR(INDEX('Master data'!$B$2:$CL$999,MATCH($B635,'Master data'!$A$2:$A$999,0),MATCH(Q$1,'Master data'!$B$1:$CL$1,0)),"")</f>
        <v/>
      </c>
    </row>
    <row r="636" spans="1:17" x14ac:dyDescent="0.3">
      <c r="A636" t="str">
        <f t="shared" si="9"/>
        <v/>
      </c>
      <c r="B636" t="str">
        <f>IF('Master data'!A635="","",'Master data'!A635)</f>
        <v/>
      </c>
      <c r="C636" t="str">
        <f>IFERROR(INDEX('Master data'!$B$2:$CL$999,MATCH($B636,'Master data'!$A$2:$A$999,0),MATCH(C$1,'Master data'!$B$1:$CL$1,0)),"")</f>
        <v/>
      </c>
      <c r="D636" t="str">
        <f>IFERROR(INDEX('Master data'!$B$2:$CL$999,MATCH($B636,'Master data'!$A$2:$A$999,0),MATCH(D$1,'Master data'!$B$1:$CL$1,0)),"")</f>
        <v/>
      </c>
      <c r="E636" s="5" t="str">
        <f>IFERROR(INDEX('Master data'!$B$2:$CL$999,MATCH($B636,'Master data'!$A$2:$A$999,0),MATCH(E$1,'Master data'!$B$1:$CL$1,0)),"")</f>
        <v/>
      </c>
      <c r="F636" s="7" t="str">
        <f>IFERROR(INDEX('Master data'!$B$2:$CL$999,MATCH($B636,'Master data'!$A$2:$A$999,0),MATCH(F$1,'Master data'!$B$1:$CL$1,0)),"")</f>
        <v/>
      </c>
      <c r="G636" s="7" t="str">
        <f>IFERROR(INDEX('Master data'!$B$2:$CL$999,MATCH($B636,'Master data'!$A$2:$A$999,0),MATCH(G$1,'Master data'!$B$1:$CL$1,0)),"")</f>
        <v/>
      </c>
      <c r="H636" s="7" t="str">
        <f>IFERROR(INDEX('Master data'!$B$2:$CL$999,MATCH($B636,'Master data'!$A$2:$A$999,0),MATCH(H$1,'Master data'!$B$1:$CL$1,0)),"")</f>
        <v/>
      </c>
      <c r="I636" s="7" t="str">
        <f>IFERROR(INDEX('Master data'!$B$2:$CL$999,MATCH($B636,'Master data'!$A$2:$A$999,0),MATCH(I$1,'Master data'!$B$1:$CL$1,0)),"")</f>
        <v/>
      </c>
      <c r="J636" s="7" t="str">
        <f>IFERROR(INDEX('Master data'!$B$2:$CL$999,MATCH($B636,'Master data'!$A$2:$A$999,0),MATCH(J$1,'Master data'!$B$1:$CL$1,0)),"")</f>
        <v/>
      </c>
      <c r="K636" s="7" t="str">
        <f>IFERROR(INDEX('Master data'!$B$2:$CL$999,MATCH($B636,'Master data'!$A$2:$A$999,0),MATCH(K$1,'Master data'!$B$1:$CL$1,0)),"")</f>
        <v/>
      </c>
      <c r="L636" s="7" t="str">
        <f>IFERROR(INDEX('Master data'!$B$2:$CL$999,MATCH($B636,'Master data'!$A$2:$A$999,0),MATCH(L$1,'Master data'!$B$1:$CL$1,0)),"")</f>
        <v/>
      </c>
      <c r="M636" s="5" t="str">
        <f>IFERROR(INDEX('Master data'!$B$2:$CL$999,MATCH($B636,'Master data'!$A$2:$A$999,0),MATCH(M$1,'Master data'!$B$1:$CL$1,0)),"")</f>
        <v/>
      </c>
      <c r="N636" s="28" t="str">
        <f>IFERROR(INDEX('Master data'!$B$2:$CL$999,MATCH($B636,'Master data'!$A$2:$A$999,0),MATCH(N$1,'Master data'!$B$1:$CL$1,0)),"")</f>
        <v/>
      </c>
      <c r="O636" s="7" t="str">
        <f>IFERROR(INDEX('Master data'!$B$2:$CL$999,MATCH($B636,'Master data'!$A$2:$A$999,0),MATCH(O$1,'Master data'!$B$1:$CL$1,0)),"")</f>
        <v/>
      </c>
      <c r="P636" s="5" t="str">
        <f>IFERROR(INDEX('Master data'!$B$2:$CL$999,MATCH($B636,'Master data'!$A$2:$A$999,0),MATCH(P$1,'Master data'!$B$1:$CL$1,0)),"")</f>
        <v/>
      </c>
      <c r="Q636" s="5" t="str">
        <f>IFERROR(INDEX('Master data'!$B$2:$CL$999,MATCH($B636,'Master data'!$A$2:$A$999,0),MATCH(Q$1,'Master data'!$B$1:$CL$1,0)),"")</f>
        <v/>
      </c>
    </row>
    <row r="637" spans="1:17" x14ac:dyDescent="0.3">
      <c r="A637" t="str">
        <f t="shared" si="9"/>
        <v/>
      </c>
      <c r="B637" t="str">
        <f>IF('Master data'!A636="","",'Master data'!A636)</f>
        <v/>
      </c>
      <c r="C637" t="str">
        <f>IFERROR(INDEX('Master data'!$B$2:$CL$999,MATCH($B637,'Master data'!$A$2:$A$999,0),MATCH(C$1,'Master data'!$B$1:$CL$1,0)),"")</f>
        <v/>
      </c>
      <c r="D637" t="str">
        <f>IFERROR(INDEX('Master data'!$B$2:$CL$999,MATCH($B637,'Master data'!$A$2:$A$999,0),MATCH(D$1,'Master data'!$B$1:$CL$1,0)),"")</f>
        <v/>
      </c>
      <c r="E637" s="5" t="str">
        <f>IFERROR(INDEX('Master data'!$B$2:$CL$999,MATCH($B637,'Master data'!$A$2:$A$999,0),MATCH(E$1,'Master data'!$B$1:$CL$1,0)),"")</f>
        <v/>
      </c>
      <c r="F637" s="7" t="str">
        <f>IFERROR(INDEX('Master data'!$B$2:$CL$999,MATCH($B637,'Master data'!$A$2:$A$999,0),MATCH(F$1,'Master data'!$B$1:$CL$1,0)),"")</f>
        <v/>
      </c>
      <c r="G637" s="7" t="str">
        <f>IFERROR(INDEX('Master data'!$B$2:$CL$999,MATCH($B637,'Master data'!$A$2:$A$999,0),MATCH(G$1,'Master data'!$B$1:$CL$1,0)),"")</f>
        <v/>
      </c>
      <c r="H637" s="7" t="str">
        <f>IFERROR(INDEX('Master data'!$B$2:$CL$999,MATCH($B637,'Master data'!$A$2:$A$999,0),MATCH(H$1,'Master data'!$B$1:$CL$1,0)),"")</f>
        <v/>
      </c>
      <c r="I637" s="7" t="str">
        <f>IFERROR(INDEX('Master data'!$B$2:$CL$999,MATCH($B637,'Master data'!$A$2:$A$999,0),MATCH(I$1,'Master data'!$B$1:$CL$1,0)),"")</f>
        <v/>
      </c>
      <c r="J637" s="7" t="str">
        <f>IFERROR(INDEX('Master data'!$B$2:$CL$999,MATCH($B637,'Master data'!$A$2:$A$999,0),MATCH(J$1,'Master data'!$B$1:$CL$1,0)),"")</f>
        <v/>
      </c>
      <c r="K637" s="7" t="str">
        <f>IFERROR(INDEX('Master data'!$B$2:$CL$999,MATCH($B637,'Master data'!$A$2:$A$999,0),MATCH(K$1,'Master data'!$B$1:$CL$1,0)),"")</f>
        <v/>
      </c>
      <c r="L637" s="7" t="str">
        <f>IFERROR(INDEX('Master data'!$B$2:$CL$999,MATCH($B637,'Master data'!$A$2:$A$999,0),MATCH(L$1,'Master data'!$B$1:$CL$1,0)),"")</f>
        <v/>
      </c>
      <c r="M637" s="5" t="str">
        <f>IFERROR(INDEX('Master data'!$B$2:$CL$999,MATCH($B637,'Master data'!$A$2:$A$999,0),MATCH(M$1,'Master data'!$B$1:$CL$1,0)),"")</f>
        <v/>
      </c>
      <c r="N637" s="28" t="str">
        <f>IFERROR(INDEX('Master data'!$B$2:$CL$999,MATCH($B637,'Master data'!$A$2:$A$999,0),MATCH(N$1,'Master data'!$B$1:$CL$1,0)),"")</f>
        <v/>
      </c>
      <c r="O637" s="7" t="str">
        <f>IFERROR(INDEX('Master data'!$B$2:$CL$999,MATCH($B637,'Master data'!$A$2:$A$999,0),MATCH(O$1,'Master data'!$B$1:$CL$1,0)),"")</f>
        <v/>
      </c>
      <c r="P637" s="5" t="str">
        <f>IFERROR(INDEX('Master data'!$B$2:$CL$999,MATCH($B637,'Master data'!$A$2:$A$999,0),MATCH(P$1,'Master data'!$B$1:$CL$1,0)),"")</f>
        <v/>
      </c>
      <c r="Q637" s="5" t="str">
        <f>IFERROR(INDEX('Master data'!$B$2:$CL$999,MATCH($B637,'Master data'!$A$2:$A$999,0),MATCH(Q$1,'Master data'!$B$1:$CL$1,0)),"")</f>
        <v/>
      </c>
    </row>
    <row r="638" spans="1:17" x14ac:dyDescent="0.3">
      <c r="A638" t="str">
        <f t="shared" si="9"/>
        <v/>
      </c>
      <c r="B638" t="str">
        <f>IF('Master data'!A637="","",'Master data'!A637)</f>
        <v/>
      </c>
      <c r="C638" t="str">
        <f>IFERROR(INDEX('Master data'!$B$2:$CL$999,MATCH($B638,'Master data'!$A$2:$A$999,0),MATCH(C$1,'Master data'!$B$1:$CL$1,0)),"")</f>
        <v/>
      </c>
      <c r="D638" t="str">
        <f>IFERROR(INDEX('Master data'!$B$2:$CL$999,MATCH($B638,'Master data'!$A$2:$A$999,0),MATCH(D$1,'Master data'!$B$1:$CL$1,0)),"")</f>
        <v/>
      </c>
      <c r="E638" s="5" t="str">
        <f>IFERROR(INDEX('Master data'!$B$2:$CL$999,MATCH($B638,'Master data'!$A$2:$A$999,0),MATCH(E$1,'Master data'!$B$1:$CL$1,0)),"")</f>
        <v/>
      </c>
      <c r="F638" s="7" t="str">
        <f>IFERROR(INDEX('Master data'!$B$2:$CL$999,MATCH($B638,'Master data'!$A$2:$A$999,0),MATCH(F$1,'Master data'!$B$1:$CL$1,0)),"")</f>
        <v/>
      </c>
      <c r="G638" s="7" t="str">
        <f>IFERROR(INDEX('Master data'!$B$2:$CL$999,MATCH($B638,'Master data'!$A$2:$A$999,0),MATCH(G$1,'Master data'!$B$1:$CL$1,0)),"")</f>
        <v/>
      </c>
      <c r="H638" s="7" t="str">
        <f>IFERROR(INDEX('Master data'!$B$2:$CL$999,MATCH($B638,'Master data'!$A$2:$A$999,0),MATCH(H$1,'Master data'!$B$1:$CL$1,0)),"")</f>
        <v/>
      </c>
      <c r="I638" s="7" t="str">
        <f>IFERROR(INDEX('Master data'!$B$2:$CL$999,MATCH($B638,'Master data'!$A$2:$A$999,0),MATCH(I$1,'Master data'!$B$1:$CL$1,0)),"")</f>
        <v/>
      </c>
      <c r="J638" s="7" t="str">
        <f>IFERROR(INDEX('Master data'!$B$2:$CL$999,MATCH($B638,'Master data'!$A$2:$A$999,0),MATCH(J$1,'Master data'!$B$1:$CL$1,0)),"")</f>
        <v/>
      </c>
      <c r="K638" s="7" t="str">
        <f>IFERROR(INDEX('Master data'!$B$2:$CL$999,MATCH($B638,'Master data'!$A$2:$A$999,0),MATCH(K$1,'Master data'!$B$1:$CL$1,0)),"")</f>
        <v/>
      </c>
      <c r="L638" s="7" t="str">
        <f>IFERROR(INDEX('Master data'!$B$2:$CL$999,MATCH($B638,'Master data'!$A$2:$A$999,0),MATCH(L$1,'Master data'!$B$1:$CL$1,0)),"")</f>
        <v/>
      </c>
      <c r="M638" s="5" t="str">
        <f>IFERROR(INDEX('Master data'!$B$2:$CL$999,MATCH($B638,'Master data'!$A$2:$A$999,0),MATCH(M$1,'Master data'!$B$1:$CL$1,0)),"")</f>
        <v/>
      </c>
      <c r="N638" s="28" t="str">
        <f>IFERROR(INDEX('Master data'!$B$2:$CL$999,MATCH($B638,'Master data'!$A$2:$A$999,0),MATCH(N$1,'Master data'!$B$1:$CL$1,0)),"")</f>
        <v/>
      </c>
      <c r="O638" s="7" t="str">
        <f>IFERROR(INDEX('Master data'!$B$2:$CL$999,MATCH($B638,'Master data'!$A$2:$A$999,0),MATCH(O$1,'Master data'!$B$1:$CL$1,0)),"")</f>
        <v/>
      </c>
      <c r="P638" s="5" t="str">
        <f>IFERROR(INDEX('Master data'!$B$2:$CL$999,MATCH($B638,'Master data'!$A$2:$A$999,0),MATCH(P$1,'Master data'!$B$1:$CL$1,0)),"")</f>
        <v/>
      </c>
      <c r="Q638" s="5" t="str">
        <f>IFERROR(INDEX('Master data'!$B$2:$CL$999,MATCH($B638,'Master data'!$A$2:$A$999,0),MATCH(Q$1,'Master data'!$B$1:$CL$1,0)),"")</f>
        <v/>
      </c>
    </row>
    <row r="639" spans="1:17" x14ac:dyDescent="0.3">
      <c r="A639" t="str">
        <f t="shared" si="9"/>
        <v/>
      </c>
      <c r="B639" t="str">
        <f>IF('Master data'!A638="","",'Master data'!A638)</f>
        <v/>
      </c>
      <c r="C639" t="str">
        <f>IFERROR(INDEX('Master data'!$B$2:$CL$999,MATCH($B639,'Master data'!$A$2:$A$999,0),MATCH(C$1,'Master data'!$B$1:$CL$1,0)),"")</f>
        <v/>
      </c>
      <c r="D639" t="str">
        <f>IFERROR(INDEX('Master data'!$B$2:$CL$999,MATCH($B639,'Master data'!$A$2:$A$999,0),MATCH(D$1,'Master data'!$B$1:$CL$1,0)),"")</f>
        <v/>
      </c>
      <c r="E639" s="5" t="str">
        <f>IFERROR(INDEX('Master data'!$B$2:$CL$999,MATCH($B639,'Master data'!$A$2:$A$999,0),MATCH(E$1,'Master data'!$B$1:$CL$1,0)),"")</f>
        <v/>
      </c>
      <c r="F639" s="7" t="str">
        <f>IFERROR(INDEX('Master data'!$B$2:$CL$999,MATCH($B639,'Master data'!$A$2:$A$999,0),MATCH(F$1,'Master data'!$B$1:$CL$1,0)),"")</f>
        <v/>
      </c>
      <c r="G639" s="7" t="str">
        <f>IFERROR(INDEX('Master data'!$B$2:$CL$999,MATCH($B639,'Master data'!$A$2:$A$999,0),MATCH(G$1,'Master data'!$B$1:$CL$1,0)),"")</f>
        <v/>
      </c>
      <c r="H639" s="7" t="str">
        <f>IFERROR(INDEX('Master data'!$B$2:$CL$999,MATCH($B639,'Master data'!$A$2:$A$999,0),MATCH(H$1,'Master data'!$B$1:$CL$1,0)),"")</f>
        <v/>
      </c>
      <c r="I639" s="7" t="str">
        <f>IFERROR(INDEX('Master data'!$B$2:$CL$999,MATCH($B639,'Master data'!$A$2:$A$999,0),MATCH(I$1,'Master data'!$B$1:$CL$1,0)),"")</f>
        <v/>
      </c>
      <c r="J639" s="7" t="str">
        <f>IFERROR(INDEX('Master data'!$B$2:$CL$999,MATCH($B639,'Master data'!$A$2:$A$999,0),MATCH(J$1,'Master data'!$B$1:$CL$1,0)),"")</f>
        <v/>
      </c>
      <c r="K639" s="7" t="str">
        <f>IFERROR(INDEX('Master data'!$B$2:$CL$999,MATCH($B639,'Master data'!$A$2:$A$999,0),MATCH(K$1,'Master data'!$B$1:$CL$1,0)),"")</f>
        <v/>
      </c>
      <c r="L639" s="7" t="str">
        <f>IFERROR(INDEX('Master data'!$B$2:$CL$999,MATCH($B639,'Master data'!$A$2:$A$999,0),MATCH(L$1,'Master data'!$B$1:$CL$1,0)),"")</f>
        <v/>
      </c>
      <c r="M639" s="5" t="str">
        <f>IFERROR(INDEX('Master data'!$B$2:$CL$999,MATCH($B639,'Master data'!$A$2:$A$999,0),MATCH(M$1,'Master data'!$B$1:$CL$1,0)),"")</f>
        <v/>
      </c>
      <c r="N639" s="28" t="str">
        <f>IFERROR(INDEX('Master data'!$B$2:$CL$999,MATCH($B639,'Master data'!$A$2:$A$999,0),MATCH(N$1,'Master data'!$B$1:$CL$1,0)),"")</f>
        <v/>
      </c>
      <c r="O639" s="7" t="str">
        <f>IFERROR(INDEX('Master data'!$B$2:$CL$999,MATCH($B639,'Master data'!$A$2:$A$999,0),MATCH(O$1,'Master data'!$B$1:$CL$1,0)),"")</f>
        <v/>
      </c>
      <c r="P639" s="5" t="str">
        <f>IFERROR(INDEX('Master data'!$B$2:$CL$999,MATCH($B639,'Master data'!$A$2:$A$999,0),MATCH(P$1,'Master data'!$B$1:$CL$1,0)),"")</f>
        <v/>
      </c>
      <c r="Q639" s="5" t="str">
        <f>IFERROR(INDEX('Master data'!$B$2:$CL$999,MATCH($B639,'Master data'!$A$2:$A$999,0),MATCH(Q$1,'Master data'!$B$1:$CL$1,0)),"")</f>
        <v/>
      </c>
    </row>
    <row r="640" spans="1:17" x14ac:dyDescent="0.3">
      <c r="A640" t="str">
        <f t="shared" si="9"/>
        <v/>
      </c>
      <c r="B640" t="str">
        <f>IF('Master data'!A639="","",'Master data'!A639)</f>
        <v/>
      </c>
      <c r="C640" t="str">
        <f>IFERROR(INDEX('Master data'!$B$2:$CL$999,MATCH($B640,'Master data'!$A$2:$A$999,0),MATCH(C$1,'Master data'!$B$1:$CL$1,0)),"")</f>
        <v/>
      </c>
      <c r="D640" t="str">
        <f>IFERROR(INDEX('Master data'!$B$2:$CL$999,MATCH($B640,'Master data'!$A$2:$A$999,0),MATCH(D$1,'Master data'!$B$1:$CL$1,0)),"")</f>
        <v/>
      </c>
      <c r="E640" s="5" t="str">
        <f>IFERROR(INDEX('Master data'!$B$2:$CL$999,MATCH($B640,'Master data'!$A$2:$A$999,0),MATCH(E$1,'Master data'!$B$1:$CL$1,0)),"")</f>
        <v/>
      </c>
      <c r="F640" s="7" t="str">
        <f>IFERROR(INDEX('Master data'!$B$2:$CL$999,MATCH($B640,'Master data'!$A$2:$A$999,0),MATCH(F$1,'Master data'!$B$1:$CL$1,0)),"")</f>
        <v/>
      </c>
      <c r="G640" s="7" t="str">
        <f>IFERROR(INDEX('Master data'!$B$2:$CL$999,MATCH($B640,'Master data'!$A$2:$A$999,0),MATCH(G$1,'Master data'!$B$1:$CL$1,0)),"")</f>
        <v/>
      </c>
      <c r="H640" s="7" t="str">
        <f>IFERROR(INDEX('Master data'!$B$2:$CL$999,MATCH($B640,'Master data'!$A$2:$A$999,0),MATCH(H$1,'Master data'!$B$1:$CL$1,0)),"")</f>
        <v/>
      </c>
      <c r="I640" s="7" t="str">
        <f>IFERROR(INDEX('Master data'!$B$2:$CL$999,MATCH($B640,'Master data'!$A$2:$A$999,0),MATCH(I$1,'Master data'!$B$1:$CL$1,0)),"")</f>
        <v/>
      </c>
      <c r="J640" s="7" t="str">
        <f>IFERROR(INDEX('Master data'!$B$2:$CL$999,MATCH($B640,'Master data'!$A$2:$A$999,0),MATCH(J$1,'Master data'!$B$1:$CL$1,0)),"")</f>
        <v/>
      </c>
      <c r="K640" s="7" t="str">
        <f>IFERROR(INDEX('Master data'!$B$2:$CL$999,MATCH($B640,'Master data'!$A$2:$A$999,0),MATCH(K$1,'Master data'!$B$1:$CL$1,0)),"")</f>
        <v/>
      </c>
      <c r="L640" s="7" t="str">
        <f>IFERROR(INDEX('Master data'!$B$2:$CL$999,MATCH($B640,'Master data'!$A$2:$A$999,0),MATCH(L$1,'Master data'!$B$1:$CL$1,0)),"")</f>
        <v/>
      </c>
      <c r="M640" s="5" t="str">
        <f>IFERROR(INDEX('Master data'!$B$2:$CL$999,MATCH($B640,'Master data'!$A$2:$A$999,0),MATCH(M$1,'Master data'!$B$1:$CL$1,0)),"")</f>
        <v/>
      </c>
      <c r="N640" s="28" t="str">
        <f>IFERROR(INDEX('Master data'!$B$2:$CL$999,MATCH($B640,'Master data'!$A$2:$A$999,0),MATCH(N$1,'Master data'!$B$1:$CL$1,0)),"")</f>
        <v/>
      </c>
      <c r="O640" s="7" t="str">
        <f>IFERROR(INDEX('Master data'!$B$2:$CL$999,MATCH($B640,'Master data'!$A$2:$A$999,0),MATCH(O$1,'Master data'!$B$1:$CL$1,0)),"")</f>
        <v/>
      </c>
      <c r="P640" s="5" t="str">
        <f>IFERROR(INDEX('Master data'!$B$2:$CL$999,MATCH($B640,'Master data'!$A$2:$A$999,0),MATCH(P$1,'Master data'!$B$1:$CL$1,0)),"")</f>
        <v/>
      </c>
      <c r="Q640" s="5" t="str">
        <f>IFERROR(INDEX('Master data'!$B$2:$CL$999,MATCH($B640,'Master data'!$A$2:$A$999,0),MATCH(Q$1,'Master data'!$B$1:$CL$1,0)),"")</f>
        <v/>
      </c>
    </row>
    <row r="641" spans="1:17" x14ac:dyDescent="0.3">
      <c r="A641" t="str">
        <f t="shared" si="9"/>
        <v/>
      </c>
      <c r="B641" t="str">
        <f>IF('Master data'!A640="","",'Master data'!A640)</f>
        <v/>
      </c>
      <c r="C641" t="str">
        <f>IFERROR(INDEX('Master data'!$B$2:$CL$999,MATCH($B641,'Master data'!$A$2:$A$999,0),MATCH(C$1,'Master data'!$B$1:$CL$1,0)),"")</f>
        <v/>
      </c>
      <c r="D641" t="str">
        <f>IFERROR(INDEX('Master data'!$B$2:$CL$999,MATCH($B641,'Master data'!$A$2:$A$999,0),MATCH(D$1,'Master data'!$B$1:$CL$1,0)),"")</f>
        <v/>
      </c>
      <c r="E641" s="5" t="str">
        <f>IFERROR(INDEX('Master data'!$B$2:$CL$999,MATCH($B641,'Master data'!$A$2:$A$999,0),MATCH(E$1,'Master data'!$B$1:$CL$1,0)),"")</f>
        <v/>
      </c>
      <c r="F641" s="7" t="str">
        <f>IFERROR(INDEX('Master data'!$B$2:$CL$999,MATCH($B641,'Master data'!$A$2:$A$999,0),MATCH(F$1,'Master data'!$B$1:$CL$1,0)),"")</f>
        <v/>
      </c>
      <c r="G641" s="7" t="str">
        <f>IFERROR(INDEX('Master data'!$B$2:$CL$999,MATCH($B641,'Master data'!$A$2:$A$999,0),MATCH(G$1,'Master data'!$B$1:$CL$1,0)),"")</f>
        <v/>
      </c>
      <c r="H641" s="7" t="str">
        <f>IFERROR(INDEX('Master data'!$B$2:$CL$999,MATCH($B641,'Master data'!$A$2:$A$999,0),MATCH(H$1,'Master data'!$B$1:$CL$1,0)),"")</f>
        <v/>
      </c>
      <c r="I641" s="7" t="str">
        <f>IFERROR(INDEX('Master data'!$B$2:$CL$999,MATCH($B641,'Master data'!$A$2:$A$999,0),MATCH(I$1,'Master data'!$B$1:$CL$1,0)),"")</f>
        <v/>
      </c>
      <c r="J641" s="7" t="str">
        <f>IFERROR(INDEX('Master data'!$B$2:$CL$999,MATCH($B641,'Master data'!$A$2:$A$999,0),MATCH(J$1,'Master data'!$B$1:$CL$1,0)),"")</f>
        <v/>
      </c>
      <c r="K641" s="7" t="str">
        <f>IFERROR(INDEX('Master data'!$B$2:$CL$999,MATCH($B641,'Master data'!$A$2:$A$999,0),MATCH(K$1,'Master data'!$B$1:$CL$1,0)),"")</f>
        <v/>
      </c>
      <c r="L641" s="7" t="str">
        <f>IFERROR(INDEX('Master data'!$B$2:$CL$999,MATCH($B641,'Master data'!$A$2:$A$999,0),MATCH(L$1,'Master data'!$B$1:$CL$1,0)),"")</f>
        <v/>
      </c>
      <c r="M641" s="5" t="str">
        <f>IFERROR(INDEX('Master data'!$B$2:$CL$999,MATCH($B641,'Master data'!$A$2:$A$999,0),MATCH(M$1,'Master data'!$B$1:$CL$1,0)),"")</f>
        <v/>
      </c>
      <c r="N641" s="28" t="str">
        <f>IFERROR(INDEX('Master data'!$B$2:$CL$999,MATCH($B641,'Master data'!$A$2:$A$999,0),MATCH(N$1,'Master data'!$B$1:$CL$1,0)),"")</f>
        <v/>
      </c>
      <c r="O641" s="7" t="str">
        <f>IFERROR(INDEX('Master data'!$B$2:$CL$999,MATCH($B641,'Master data'!$A$2:$A$999,0),MATCH(O$1,'Master data'!$B$1:$CL$1,0)),"")</f>
        <v/>
      </c>
      <c r="P641" s="5" t="str">
        <f>IFERROR(INDEX('Master data'!$B$2:$CL$999,MATCH($B641,'Master data'!$A$2:$A$999,0),MATCH(P$1,'Master data'!$B$1:$CL$1,0)),"")</f>
        <v/>
      </c>
      <c r="Q641" s="5" t="str">
        <f>IFERROR(INDEX('Master data'!$B$2:$CL$999,MATCH($B641,'Master data'!$A$2:$A$999,0),MATCH(Q$1,'Master data'!$B$1:$CL$1,0)),"")</f>
        <v/>
      </c>
    </row>
    <row r="642" spans="1:17" x14ac:dyDescent="0.3">
      <c r="A642" t="str">
        <f t="shared" si="9"/>
        <v/>
      </c>
      <c r="B642" t="str">
        <f>IF('Master data'!A641="","",'Master data'!A641)</f>
        <v/>
      </c>
      <c r="C642" t="str">
        <f>IFERROR(INDEX('Master data'!$B$2:$CL$999,MATCH($B642,'Master data'!$A$2:$A$999,0),MATCH(C$1,'Master data'!$B$1:$CL$1,0)),"")</f>
        <v/>
      </c>
      <c r="D642" t="str">
        <f>IFERROR(INDEX('Master data'!$B$2:$CL$999,MATCH($B642,'Master data'!$A$2:$A$999,0),MATCH(D$1,'Master data'!$B$1:$CL$1,0)),"")</f>
        <v/>
      </c>
      <c r="E642" s="5" t="str">
        <f>IFERROR(INDEX('Master data'!$B$2:$CL$999,MATCH($B642,'Master data'!$A$2:$A$999,0),MATCH(E$1,'Master data'!$B$1:$CL$1,0)),"")</f>
        <v/>
      </c>
      <c r="F642" s="7" t="str">
        <f>IFERROR(INDEX('Master data'!$B$2:$CL$999,MATCH($B642,'Master data'!$A$2:$A$999,0),MATCH(F$1,'Master data'!$B$1:$CL$1,0)),"")</f>
        <v/>
      </c>
      <c r="G642" s="7" t="str">
        <f>IFERROR(INDEX('Master data'!$B$2:$CL$999,MATCH($B642,'Master data'!$A$2:$A$999,0),MATCH(G$1,'Master data'!$B$1:$CL$1,0)),"")</f>
        <v/>
      </c>
      <c r="H642" s="7" t="str">
        <f>IFERROR(INDEX('Master data'!$B$2:$CL$999,MATCH($B642,'Master data'!$A$2:$A$999,0),MATCH(H$1,'Master data'!$B$1:$CL$1,0)),"")</f>
        <v/>
      </c>
      <c r="I642" s="7" t="str">
        <f>IFERROR(INDEX('Master data'!$B$2:$CL$999,MATCH($B642,'Master data'!$A$2:$A$999,0),MATCH(I$1,'Master data'!$B$1:$CL$1,0)),"")</f>
        <v/>
      </c>
      <c r="J642" s="7" t="str">
        <f>IFERROR(INDEX('Master data'!$B$2:$CL$999,MATCH($B642,'Master data'!$A$2:$A$999,0),MATCH(J$1,'Master data'!$B$1:$CL$1,0)),"")</f>
        <v/>
      </c>
      <c r="K642" s="7" t="str">
        <f>IFERROR(INDEX('Master data'!$B$2:$CL$999,MATCH($B642,'Master data'!$A$2:$A$999,0),MATCH(K$1,'Master data'!$B$1:$CL$1,0)),"")</f>
        <v/>
      </c>
      <c r="L642" s="7" t="str">
        <f>IFERROR(INDEX('Master data'!$B$2:$CL$999,MATCH($B642,'Master data'!$A$2:$A$999,0),MATCH(L$1,'Master data'!$B$1:$CL$1,0)),"")</f>
        <v/>
      </c>
      <c r="M642" s="5" t="str">
        <f>IFERROR(INDEX('Master data'!$B$2:$CL$999,MATCH($B642,'Master data'!$A$2:$A$999,0),MATCH(M$1,'Master data'!$B$1:$CL$1,0)),"")</f>
        <v/>
      </c>
      <c r="N642" s="28" t="str">
        <f>IFERROR(INDEX('Master data'!$B$2:$CL$999,MATCH($B642,'Master data'!$A$2:$A$999,0),MATCH(N$1,'Master data'!$B$1:$CL$1,0)),"")</f>
        <v/>
      </c>
      <c r="O642" s="7" t="str">
        <f>IFERROR(INDEX('Master data'!$B$2:$CL$999,MATCH($B642,'Master data'!$A$2:$A$999,0),MATCH(O$1,'Master data'!$B$1:$CL$1,0)),"")</f>
        <v/>
      </c>
      <c r="P642" s="5" t="str">
        <f>IFERROR(INDEX('Master data'!$B$2:$CL$999,MATCH($B642,'Master data'!$A$2:$A$999,0),MATCH(P$1,'Master data'!$B$1:$CL$1,0)),"")</f>
        <v/>
      </c>
      <c r="Q642" s="5" t="str">
        <f>IFERROR(INDEX('Master data'!$B$2:$CL$999,MATCH($B642,'Master data'!$A$2:$A$999,0),MATCH(Q$1,'Master data'!$B$1:$CL$1,0)),"")</f>
        <v/>
      </c>
    </row>
    <row r="643" spans="1:17" x14ac:dyDescent="0.3">
      <c r="A643" t="str">
        <f t="shared" ref="A643:A706" si="10">IF(B643="","",ROW()-2)</f>
        <v/>
      </c>
      <c r="B643" t="str">
        <f>IF('Master data'!A642="","",'Master data'!A642)</f>
        <v/>
      </c>
      <c r="C643" t="str">
        <f>IFERROR(INDEX('Master data'!$B$2:$CL$999,MATCH($B643,'Master data'!$A$2:$A$999,0),MATCH(C$1,'Master data'!$B$1:$CL$1,0)),"")</f>
        <v/>
      </c>
      <c r="D643" t="str">
        <f>IFERROR(INDEX('Master data'!$B$2:$CL$999,MATCH($B643,'Master data'!$A$2:$A$999,0),MATCH(D$1,'Master data'!$B$1:$CL$1,0)),"")</f>
        <v/>
      </c>
      <c r="E643" s="5" t="str">
        <f>IFERROR(INDEX('Master data'!$B$2:$CL$999,MATCH($B643,'Master data'!$A$2:$A$999,0),MATCH(E$1,'Master data'!$B$1:$CL$1,0)),"")</f>
        <v/>
      </c>
      <c r="F643" s="7" t="str">
        <f>IFERROR(INDEX('Master data'!$B$2:$CL$999,MATCH($B643,'Master data'!$A$2:$A$999,0),MATCH(F$1,'Master data'!$B$1:$CL$1,0)),"")</f>
        <v/>
      </c>
      <c r="G643" s="7" t="str">
        <f>IFERROR(INDEX('Master data'!$B$2:$CL$999,MATCH($B643,'Master data'!$A$2:$A$999,0),MATCH(G$1,'Master data'!$B$1:$CL$1,0)),"")</f>
        <v/>
      </c>
      <c r="H643" s="7" t="str">
        <f>IFERROR(INDEX('Master data'!$B$2:$CL$999,MATCH($B643,'Master data'!$A$2:$A$999,0),MATCH(H$1,'Master data'!$B$1:$CL$1,0)),"")</f>
        <v/>
      </c>
      <c r="I643" s="7" t="str">
        <f>IFERROR(INDEX('Master data'!$B$2:$CL$999,MATCH($B643,'Master data'!$A$2:$A$999,0),MATCH(I$1,'Master data'!$B$1:$CL$1,0)),"")</f>
        <v/>
      </c>
      <c r="J643" s="7" t="str">
        <f>IFERROR(INDEX('Master data'!$B$2:$CL$999,MATCH($B643,'Master data'!$A$2:$A$999,0),MATCH(J$1,'Master data'!$B$1:$CL$1,0)),"")</f>
        <v/>
      </c>
      <c r="K643" s="7" t="str">
        <f>IFERROR(INDEX('Master data'!$B$2:$CL$999,MATCH($B643,'Master data'!$A$2:$A$999,0),MATCH(K$1,'Master data'!$B$1:$CL$1,0)),"")</f>
        <v/>
      </c>
      <c r="L643" s="7" t="str">
        <f>IFERROR(INDEX('Master data'!$B$2:$CL$999,MATCH($B643,'Master data'!$A$2:$A$999,0),MATCH(L$1,'Master data'!$B$1:$CL$1,0)),"")</f>
        <v/>
      </c>
      <c r="M643" s="5" t="str">
        <f>IFERROR(INDEX('Master data'!$B$2:$CL$999,MATCH($B643,'Master data'!$A$2:$A$999,0),MATCH(M$1,'Master data'!$B$1:$CL$1,0)),"")</f>
        <v/>
      </c>
      <c r="N643" s="28" t="str">
        <f>IFERROR(INDEX('Master data'!$B$2:$CL$999,MATCH($B643,'Master data'!$A$2:$A$999,0),MATCH(N$1,'Master data'!$B$1:$CL$1,0)),"")</f>
        <v/>
      </c>
      <c r="O643" s="7" t="str">
        <f>IFERROR(INDEX('Master data'!$B$2:$CL$999,MATCH($B643,'Master data'!$A$2:$A$999,0),MATCH(O$1,'Master data'!$B$1:$CL$1,0)),"")</f>
        <v/>
      </c>
      <c r="P643" s="5" t="str">
        <f>IFERROR(INDEX('Master data'!$B$2:$CL$999,MATCH($B643,'Master data'!$A$2:$A$999,0),MATCH(P$1,'Master data'!$B$1:$CL$1,0)),"")</f>
        <v/>
      </c>
      <c r="Q643" s="5" t="str">
        <f>IFERROR(INDEX('Master data'!$B$2:$CL$999,MATCH($B643,'Master data'!$A$2:$A$999,0),MATCH(Q$1,'Master data'!$B$1:$CL$1,0)),"")</f>
        <v/>
      </c>
    </row>
    <row r="644" spans="1:17" x14ac:dyDescent="0.3">
      <c r="A644" t="str">
        <f t="shared" si="10"/>
        <v/>
      </c>
      <c r="B644" t="str">
        <f>IF('Master data'!A643="","",'Master data'!A643)</f>
        <v/>
      </c>
      <c r="C644" t="str">
        <f>IFERROR(INDEX('Master data'!$B$2:$CL$999,MATCH($B644,'Master data'!$A$2:$A$999,0),MATCH(C$1,'Master data'!$B$1:$CL$1,0)),"")</f>
        <v/>
      </c>
      <c r="D644" t="str">
        <f>IFERROR(INDEX('Master data'!$B$2:$CL$999,MATCH($B644,'Master data'!$A$2:$A$999,0),MATCH(D$1,'Master data'!$B$1:$CL$1,0)),"")</f>
        <v/>
      </c>
      <c r="E644" s="5" t="str">
        <f>IFERROR(INDEX('Master data'!$B$2:$CL$999,MATCH($B644,'Master data'!$A$2:$A$999,0),MATCH(E$1,'Master data'!$B$1:$CL$1,0)),"")</f>
        <v/>
      </c>
      <c r="F644" s="7" t="str">
        <f>IFERROR(INDEX('Master data'!$B$2:$CL$999,MATCH($B644,'Master data'!$A$2:$A$999,0),MATCH(F$1,'Master data'!$B$1:$CL$1,0)),"")</f>
        <v/>
      </c>
      <c r="G644" s="7" t="str">
        <f>IFERROR(INDEX('Master data'!$B$2:$CL$999,MATCH($B644,'Master data'!$A$2:$A$999,0),MATCH(G$1,'Master data'!$B$1:$CL$1,0)),"")</f>
        <v/>
      </c>
      <c r="H644" s="7" t="str">
        <f>IFERROR(INDEX('Master data'!$B$2:$CL$999,MATCH($B644,'Master data'!$A$2:$A$999,0),MATCH(H$1,'Master data'!$B$1:$CL$1,0)),"")</f>
        <v/>
      </c>
      <c r="I644" s="7" t="str">
        <f>IFERROR(INDEX('Master data'!$B$2:$CL$999,MATCH($B644,'Master data'!$A$2:$A$999,0),MATCH(I$1,'Master data'!$B$1:$CL$1,0)),"")</f>
        <v/>
      </c>
      <c r="J644" s="7" t="str">
        <f>IFERROR(INDEX('Master data'!$B$2:$CL$999,MATCH($B644,'Master data'!$A$2:$A$999,0),MATCH(J$1,'Master data'!$B$1:$CL$1,0)),"")</f>
        <v/>
      </c>
      <c r="K644" s="7" t="str">
        <f>IFERROR(INDEX('Master data'!$B$2:$CL$999,MATCH($B644,'Master data'!$A$2:$A$999,0),MATCH(K$1,'Master data'!$B$1:$CL$1,0)),"")</f>
        <v/>
      </c>
      <c r="L644" s="7" t="str">
        <f>IFERROR(INDEX('Master data'!$B$2:$CL$999,MATCH($B644,'Master data'!$A$2:$A$999,0),MATCH(L$1,'Master data'!$B$1:$CL$1,0)),"")</f>
        <v/>
      </c>
      <c r="M644" s="5" t="str">
        <f>IFERROR(INDEX('Master data'!$B$2:$CL$999,MATCH($B644,'Master data'!$A$2:$A$999,0),MATCH(M$1,'Master data'!$B$1:$CL$1,0)),"")</f>
        <v/>
      </c>
      <c r="N644" s="28" t="str">
        <f>IFERROR(INDEX('Master data'!$B$2:$CL$999,MATCH($B644,'Master data'!$A$2:$A$999,0),MATCH(N$1,'Master data'!$B$1:$CL$1,0)),"")</f>
        <v/>
      </c>
      <c r="O644" s="7" t="str">
        <f>IFERROR(INDEX('Master data'!$B$2:$CL$999,MATCH($B644,'Master data'!$A$2:$A$999,0),MATCH(O$1,'Master data'!$B$1:$CL$1,0)),"")</f>
        <v/>
      </c>
      <c r="P644" s="5" t="str">
        <f>IFERROR(INDEX('Master data'!$B$2:$CL$999,MATCH($B644,'Master data'!$A$2:$A$999,0),MATCH(P$1,'Master data'!$B$1:$CL$1,0)),"")</f>
        <v/>
      </c>
      <c r="Q644" s="5" t="str">
        <f>IFERROR(INDEX('Master data'!$B$2:$CL$999,MATCH($B644,'Master data'!$A$2:$A$999,0),MATCH(Q$1,'Master data'!$B$1:$CL$1,0)),"")</f>
        <v/>
      </c>
    </row>
    <row r="645" spans="1:17" x14ac:dyDescent="0.3">
      <c r="A645" t="str">
        <f t="shared" si="10"/>
        <v/>
      </c>
      <c r="B645" t="str">
        <f>IF('Master data'!A644="","",'Master data'!A644)</f>
        <v/>
      </c>
      <c r="C645" t="str">
        <f>IFERROR(INDEX('Master data'!$B$2:$CL$999,MATCH($B645,'Master data'!$A$2:$A$999,0),MATCH(C$1,'Master data'!$B$1:$CL$1,0)),"")</f>
        <v/>
      </c>
      <c r="D645" t="str">
        <f>IFERROR(INDEX('Master data'!$B$2:$CL$999,MATCH($B645,'Master data'!$A$2:$A$999,0),MATCH(D$1,'Master data'!$B$1:$CL$1,0)),"")</f>
        <v/>
      </c>
      <c r="E645" s="5" t="str">
        <f>IFERROR(INDEX('Master data'!$B$2:$CL$999,MATCH($B645,'Master data'!$A$2:$A$999,0),MATCH(E$1,'Master data'!$B$1:$CL$1,0)),"")</f>
        <v/>
      </c>
      <c r="F645" s="7" t="str">
        <f>IFERROR(INDEX('Master data'!$B$2:$CL$999,MATCH($B645,'Master data'!$A$2:$A$999,0),MATCH(F$1,'Master data'!$B$1:$CL$1,0)),"")</f>
        <v/>
      </c>
      <c r="G645" s="7" t="str">
        <f>IFERROR(INDEX('Master data'!$B$2:$CL$999,MATCH($B645,'Master data'!$A$2:$A$999,0),MATCH(G$1,'Master data'!$B$1:$CL$1,0)),"")</f>
        <v/>
      </c>
      <c r="H645" s="7" t="str">
        <f>IFERROR(INDEX('Master data'!$B$2:$CL$999,MATCH($B645,'Master data'!$A$2:$A$999,0),MATCH(H$1,'Master data'!$B$1:$CL$1,0)),"")</f>
        <v/>
      </c>
      <c r="I645" s="7" t="str">
        <f>IFERROR(INDEX('Master data'!$B$2:$CL$999,MATCH($B645,'Master data'!$A$2:$A$999,0),MATCH(I$1,'Master data'!$B$1:$CL$1,0)),"")</f>
        <v/>
      </c>
      <c r="J645" s="7" t="str">
        <f>IFERROR(INDEX('Master data'!$B$2:$CL$999,MATCH($B645,'Master data'!$A$2:$A$999,0),MATCH(J$1,'Master data'!$B$1:$CL$1,0)),"")</f>
        <v/>
      </c>
      <c r="K645" s="7" t="str">
        <f>IFERROR(INDEX('Master data'!$B$2:$CL$999,MATCH($B645,'Master data'!$A$2:$A$999,0),MATCH(K$1,'Master data'!$B$1:$CL$1,0)),"")</f>
        <v/>
      </c>
      <c r="L645" s="7" t="str">
        <f>IFERROR(INDEX('Master data'!$B$2:$CL$999,MATCH($B645,'Master data'!$A$2:$A$999,0),MATCH(L$1,'Master data'!$B$1:$CL$1,0)),"")</f>
        <v/>
      </c>
      <c r="M645" s="5" t="str">
        <f>IFERROR(INDEX('Master data'!$B$2:$CL$999,MATCH($B645,'Master data'!$A$2:$A$999,0),MATCH(M$1,'Master data'!$B$1:$CL$1,0)),"")</f>
        <v/>
      </c>
      <c r="N645" s="28" t="str">
        <f>IFERROR(INDEX('Master data'!$B$2:$CL$999,MATCH($B645,'Master data'!$A$2:$A$999,0),MATCH(N$1,'Master data'!$B$1:$CL$1,0)),"")</f>
        <v/>
      </c>
      <c r="O645" s="7" t="str">
        <f>IFERROR(INDEX('Master data'!$B$2:$CL$999,MATCH($B645,'Master data'!$A$2:$A$999,0),MATCH(O$1,'Master data'!$B$1:$CL$1,0)),"")</f>
        <v/>
      </c>
      <c r="P645" s="5" t="str">
        <f>IFERROR(INDEX('Master data'!$B$2:$CL$999,MATCH($B645,'Master data'!$A$2:$A$999,0),MATCH(P$1,'Master data'!$B$1:$CL$1,0)),"")</f>
        <v/>
      </c>
      <c r="Q645" s="5" t="str">
        <f>IFERROR(INDEX('Master data'!$B$2:$CL$999,MATCH($B645,'Master data'!$A$2:$A$999,0),MATCH(Q$1,'Master data'!$B$1:$CL$1,0)),"")</f>
        <v/>
      </c>
    </row>
    <row r="646" spans="1:17" x14ac:dyDescent="0.3">
      <c r="A646" t="str">
        <f t="shared" si="10"/>
        <v/>
      </c>
      <c r="B646" t="str">
        <f>IF('Master data'!A645="","",'Master data'!A645)</f>
        <v/>
      </c>
      <c r="C646" t="str">
        <f>IFERROR(INDEX('Master data'!$B$2:$CL$999,MATCH($B646,'Master data'!$A$2:$A$999,0),MATCH(C$1,'Master data'!$B$1:$CL$1,0)),"")</f>
        <v/>
      </c>
      <c r="D646" t="str">
        <f>IFERROR(INDEX('Master data'!$B$2:$CL$999,MATCH($B646,'Master data'!$A$2:$A$999,0),MATCH(D$1,'Master data'!$B$1:$CL$1,0)),"")</f>
        <v/>
      </c>
      <c r="E646" s="5" t="str">
        <f>IFERROR(INDEX('Master data'!$B$2:$CL$999,MATCH($B646,'Master data'!$A$2:$A$999,0),MATCH(E$1,'Master data'!$B$1:$CL$1,0)),"")</f>
        <v/>
      </c>
      <c r="F646" s="7" t="str">
        <f>IFERROR(INDEX('Master data'!$B$2:$CL$999,MATCH($B646,'Master data'!$A$2:$A$999,0),MATCH(F$1,'Master data'!$B$1:$CL$1,0)),"")</f>
        <v/>
      </c>
      <c r="G646" s="7" t="str">
        <f>IFERROR(INDEX('Master data'!$B$2:$CL$999,MATCH($B646,'Master data'!$A$2:$A$999,0),MATCH(G$1,'Master data'!$B$1:$CL$1,0)),"")</f>
        <v/>
      </c>
      <c r="H646" s="7" t="str">
        <f>IFERROR(INDEX('Master data'!$B$2:$CL$999,MATCH($B646,'Master data'!$A$2:$A$999,0),MATCH(H$1,'Master data'!$B$1:$CL$1,0)),"")</f>
        <v/>
      </c>
      <c r="I646" s="7" t="str">
        <f>IFERROR(INDEX('Master data'!$B$2:$CL$999,MATCH($B646,'Master data'!$A$2:$A$999,0),MATCH(I$1,'Master data'!$B$1:$CL$1,0)),"")</f>
        <v/>
      </c>
      <c r="J646" s="7" t="str">
        <f>IFERROR(INDEX('Master data'!$B$2:$CL$999,MATCH($B646,'Master data'!$A$2:$A$999,0),MATCH(J$1,'Master data'!$B$1:$CL$1,0)),"")</f>
        <v/>
      </c>
      <c r="K646" s="7" t="str">
        <f>IFERROR(INDEX('Master data'!$B$2:$CL$999,MATCH($B646,'Master data'!$A$2:$A$999,0),MATCH(K$1,'Master data'!$B$1:$CL$1,0)),"")</f>
        <v/>
      </c>
      <c r="L646" s="7" t="str">
        <f>IFERROR(INDEX('Master data'!$B$2:$CL$999,MATCH($B646,'Master data'!$A$2:$A$999,0),MATCH(L$1,'Master data'!$B$1:$CL$1,0)),"")</f>
        <v/>
      </c>
      <c r="M646" s="5" t="str">
        <f>IFERROR(INDEX('Master data'!$B$2:$CL$999,MATCH($B646,'Master data'!$A$2:$A$999,0),MATCH(M$1,'Master data'!$B$1:$CL$1,0)),"")</f>
        <v/>
      </c>
      <c r="N646" s="28" t="str">
        <f>IFERROR(INDEX('Master data'!$B$2:$CL$999,MATCH($B646,'Master data'!$A$2:$A$999,0),MATCH(N$1,'Master data'!$B$1:$CL$1,0)),"")</f>
        <v/>
      </c>
      <c r="O646" s="7" t="str">
        <f>IFERROR(INDEX('Master data'!$B$2:$CL$999,MATCH($B646,'Master data'!$A$2:$A$999,0),MATCH(O$1,'Master data'!$B$1:$CL$1,0)),"")</f>
        <v/>
      </c>
      <c r="P646" s="5" t="str">
        <f>IFERROR(INDEX('Master data'!$B$2:$CL$999,MATCH($B646,'Master data'!$A$2:$A$999,0),MATCH(P$1,'Master data'!$B$1:$CL$1,0)),"")</f>
        <v/>
      </c>
      <c r="Q646" s="5" t="str">
        <f>IFERROR(INDEX('Master data'!$B$2:$CL$999,MATCH($B646,'Master data'!$A$2:$A$999,0),MATCH(Q$1,'Master data'!$B$1:$CL$1,0)),"")</f>
        <v/>
      </c>
    </row>
    <row r="647" spans="1:17" x14ac:dyDescent="0.3">
      <c r="A647" t="str">
        <f t="shared" si="10"/>
        <v/>
      </c>
      <c r="B647" t="str">
        <f>IF('Master data'!A646="","",'Master data'!A646)</f>
        <v/>
      </c>
      <c r="C647" t="str">
        <f>IFERROR(INDEX('Master data'!$B$2:$CL$999,MATCH($B647,'Master data'!$A$2:$A$999,0),MATCH(C$1,'Master data'!$B$1:$CL$1,0)),"")</f>
        <v/>
      </c>
      <c r="D647" t="str">
        <f>IFERROR(INDEX('Master data'!$B$2:$CL$999,MATCH($B647,'Master data'!$A$2:$A$999,0),MATCH(D$1,'Master data'!$B$1:$CL$1,0)),"")</f>
        <v/>
      </c>
      <c r="E647" s="5" t="str">
        <f>IFERROR(INDEX('Master data'!$B$2:$CL$999,MATCH($B647,'Master data'!$A$2:$A$999,0),MATCH(E$1,'Master data'!$B$1:$CL$1,0)),"")</f>
        <v/>
      </c>
      <c r="F647" s="7" t="str">
        <f>IFERROR(INDEX('Master data'!$B$2:$CL$999,MATCH($B647,'Master data'!$A$2:$A$999,0),MATCH(F$1,'Master data'!$B$1:$CL$1,0)),"")</f>
        <v/>
      </c>
      <c r="G647" s="7" t="str">
        <f>IFERROR(INDEX('Master data'!$B$2:$CL$999,MATCH($B647,'Master data'!$A$2:$A$999,0),MATCH(G$1,'Master data'!$B$1:$CL$1,0)),"")</f>
        <v/>
      </c>
      <c r="H647" s="7" t="str">
        <f>IFERROR(INDEX('Master data'!$B$2:$CL$999,MATCH($B647,'Master data'!$A$2:$A$999,0),MATCH(H$1,'Master data'!$B$1:$CL$1,0)),"")</f>
        <v/>
      </c>
      <c r="I647" s="7" t="str">
        <f>IFERROR(INDEX('Master data'!$B$2:$CL$999,MATCH($B647,'Master data'!$A$2:$A$999,0),MATCH(I$1,'Master data'!$B$1:$CL$1,0)),"")</f>
        <v/>
      </c>
      <c r="J647" s="7" t="str">
        <f>IFERROR(INDEX('Master data'!$B$2:$CL$999,MATCH($B647,'Master data'!$A$2:$A$999,0),MATCH(J$1,'Master data'!$B$1:$CL$1,0)),"")</f>
        <v/>
      </c>
      <c r="K647" s="7" t="str">
        <f>IFERROR(INDEX('Master data'!$B$2:$CL$999,MATCH($B647,'Master data'!$A$2:$A$999,0),MATCH(K$1,'Master data'!$B$1:$CL$1,0)),"")</f>
        <v/>
      </c>
      <c r="L647" s="7" t="str">
        <f>IFERROR(INDEX('Master data'!$B$2:$CL$999,MATCH($B647,'Master data'!$A$2:$A$999,0),MATCH(L$1,'Master data'!$B$1:$CL$1,0)),"")</f>
        <v/>
      </c>
      <c r="M647" s="5" t="str">
        <f>IFERROR(INDEX('Master data'!$B$2:$CL$999,MATCH($B647,'Master data'!$A$2:$A$999,0),MATCH(M$1,'Master data'!$B$1:$CL$1,0)),"")</f>
        <v/>
      </c>
      <c r="N647" s="28" t="str">
        <f>IFERROR(INDEX('Master data'!$B$2:$CL$999,MATCH($B647,'Master data'!$A$2:$A$999,0),MATCH(N$1,'Master data'!$B$1:$CL$1,0)),"")</f>
        <v/>
      </c>
      <c r="O647" s="7" t="str">
        <f>IFERROR(INDEX('Master data'!$B$2:$CL$999,MATCH($B647,'Master data'!$A$2:$A$999,0),MATCH(O$1,'Master data'!$B$1:$CL$1,0)),"")</f>
        <v/>
      </c>
      <c r="P647" s="5" t="str">
        <f>IFERROR(INDEX('Master data'!$B$2:$CL$999,MATCH($B647,'Master data'!$A$2:$A$999,0),MATCH(P$1,'Master data'!$B$1:$CL$1,0)),"")</f>
        <v/>
      </c>
      <c r="Q647" s="5" t="str">
        <f>IFERROR(INDEX('Master data'!$B$2:$CL$999,MATCH($B647,'Master data'!$A$2:$A$999,0),MATCH(Q$1,'Master data'!$B$1:$CL$1,0)),"")</f>
        <v/>
      </c>
    </row>
    <row r="648" spans="1:17" x14ac:dyDescent="0.3">
      <c r="A648" t="str">
        <f t="shared" si="10"/>
        <v/>
      </c>
      <c r="B648" t="str">
        <f>IF('Master data'!A647="","",'Master data'!A647)</f>
        <v/>
      </c>
      <c r="C648" t="str">
        <f>IFERROR(INDEX('Master data'!$B$2:$CL$999,MATCH($B648,'Master data'!$A$2:$A$999,0),MATCH(C$1,'Master data'!$B$1:$CL$1,0)),"")</f>
        <v/>
      </c>
      <c r="D648" t="str">
        <f>IFERROR(INDEX('Master data'!$B$2:$CL$999,MATCH($B648,'Master data'!$A$2:$A$999,0),MATCH(D$1,'Master data'!$B$1:$CL$1,0)),"")</f>
        <v/>
      </c>
      <c r="E648" s="5" t="str">
        <f>IFERROR(INDEX('Master data'!$B$2:$CL$999,MATCH($B648,'Master data'!$A$2:$A$999,0),MATCH(E$1,'Master data'!$B$1:$CL$1,0)),"")</f>
        <v/>
      </c>
      <c r="F648" s="7" t="str">
        <f>IFERROR(INDEX('Master data'!$B$2:$CL$999,MATCH($B648,'Master data'!$A$2:$A$999,0),MATCH(F$1,'Master data'!$B$1:$CL$1,0)),"")</f>
        <v/>
      </c>
      <c r="G648" s="7" t="str">
        <f>IFERROR(INDEX('Master data'!$B$2:$CL$999,MATCH($B648,'Master data'!$A$2:$A$999,0),MATCH(G$1,'Master data'!$B$1:$CL$1,0)),"")</f>
        <v/>
      </c>
      <c r="H648" s="7" t="str">
        <f>IFERROR(INDEX('Master data'!$B$2:$CL$999,MATCH($B648,'Master data'!$A$2:$A$999,0),MATCH(H$1,'Master data'!$B$1:$CL$1,0)),"")</f>
        <v/>
      </c>
      <c r="I648" s="7" t="str">
        <f>IFERROR(INDEX('Master data'!$B$2:$CL$999,MATCH($B648,'Master data'!$A$2:$A$999,0),MATCH(I$1,'Master data'!$B$1:$CL$1,0)),"")</f>
        <v/>
      </c>
      <c r="J648" s="7" t="str">
        <f>IFERROR(INDEX('Master data'!$B$2:$CL$999,MATCH($B648,'Master data'!$A$2:$A$999,0),MATCH(J$1,'Master data'!$B$1:$CL$1,0)),"")</f>
        <v/>
      </c>
      <c r="K648" s="7" t="str">
        <f>IFERROR(INDEX('Master data'!$B$2:$CL$999,MATCH($B648,'Master data'!$A$2:$A$999,0),MATCH(K$1,'Master data'!$B$1:$CL$1,0)),"")</f>
        <v/>
      </c>
      <c r="L648" s="7" t="str">
        <f>IFERROR(INDEX('Master data'!$B$2:$CL$999,MATCH($B648,'Master data'!$A$2:$A$999,0),MATCH(L$1,'Master data'!$B$1:$CL$1,0)),"")</f>
        <v/>
      </c>
      <c r="M648" s="5" t="str">
        <f>IFERROR(INDEX('Master data'!$B$2:$CL$999,MATCH($B648,'Master data'!$A$2:$A$999,0),MATCH(M$1,'Master data'!$B$1:$CL$1,0)),"")</f>
        <v/>
      </c>
      <c r="N648" s="28" t="str">
        <f>IFERROR(INDEX('Master data'!$B$2:$CL$999,MATCH($B648,'Master data'!$A$2:$A$999,0),MATCH(N$1,'Master data'!$B$1:$CL$1,0)),"")</f>
        <v/>
      </c>
      <c r="O648" s="7" t="str">
        <f>IFERROR(INDEX('Master data'!$B$2:$CL$999,MATCH($B648,'Master data'!$A$2:$A$999,0),MATCH(O$1,'Master data'!$B$1:$CL$1,0)),"")</f>
        <v/>
      </c>
      <c r="P648" s="5" t="str">
        <f>IFERROR(INDEX('Master data'!$B$2:$CL$999,MATCH($B648,'Master data'!$A$2:$A$999,0),MATCH(P$1,'Master data'!$B$1:$CL$1,0)),"")</f>
        <v/>
      </c>
      <c r="Q648" s="5" t="str">
        <f>IFERROR(INDEX('Master data'!$B$2:$CL$999,MATCH($B648,'Master data'!$A$2:$A$999,0),MATCH(Q$1,'Master data'!$B$1:$CL$1,0)),"")</f>
        <v/>
      </c>
    </row>
    <row r="649" spans="1:17" x14ac:dyDescent="0.3">
      <c r="A649" t="str">
        <f t="shared" si="10"/>
        <v/>
      </c>
      <c r="B649" t="str">
        <f>IF('Master data'!A648="","",'Master data'!A648)</f>
        <v/>
      </c>
      <c r="C649" t="str">
        <f>IFERROR(INDEX('Master data'!$B$2:$CL$999,MATCH($B649,'Master data'!$A$2:$A$999,0),MATCH(C$1,'Master data'!$B$1:$CL$1,0)),"")</f>
        <v/>
      </c>
      <c r="D649" t="str">
        <f>IFERROR(INDEX('Master data'!$B$2:$CL$999,MATCH($B649,'Master data'!$A$2:$A$999,0),MATCH(D$1,'Master data'!$B$1:$CL$1,0)),"")</f>
        <v/>
      </c>
      <c r="E649" s="5" t="str">
        <f>IFERROR(INDEX('Master data'!$B$2:$CL$999,MATCH($B649,'Master data'!$A$2:$A$999,0),MATCH(E$1,'Master data'!$B$1:$CL$1,0)),"")</f>
        <v/>
      </c>
      <c r="F649" s="7" t="str">
        <f>IFERROR(INDEX('Master data'!$B$2:$CL$999,MATCH($B649,'Master data'!$A$2:$A$999,0),MATCH(F$1,'Master data'!$B$1:$CL$1,0)),"")</f>
        <v/>
      </c>
      <c r="G649" s="7" t="str">
        <f>IFERROR(INDEX('Master data'!$B$2:$CL$999,MATCH($B649,'Master data'!$A$2:$A$999,0),MATCH(G$1,'Master data'!$B$1:$CL$1,0)),"")</f>
        <v/>
      </c>
      <c r="H649" s="7" t="str">
        <f>IFERROR(INDEX('Master data'!$B$2:$CL$999,MATCH($B649,'Master data'!$A$2:$A$999,0),MATCH(H$1,'Master data'!$B$1:$CL$1,0)),"")</f>
        <v/>
      </c>
      <c r="I649" s="7" t="str">
        <f>IFERROR(INDEX('Master data'!$B$2:$CL$999,MATCH($B649,'Master data'!$A$2:$A$999,0),MATCH(I$1,'Master data'!$B$1:$CL$1,0)),"")</f>
        <v/>
      </c>
      <c r="J649" s="7" t="str">
        <f>IFERROR(INDEX('Master data'!$B$2:$CL$999,MATCH($B649,'Master data'!$A$2:$A$999,0),MATCH(J$1,'Master data'!$B$1:$CL$1,0)),"")</f>
        <v/>
      </c>
      <c r="K649" s="7" t="str">
        <f>IFERROR(INDEX('Master data'!$B$2:$CL$999,MATCH($B649,'Master data'!$A$2:$A$999,0),MATCH(K$1,'Master data'!$B$1:$CL$1,0)),"")</f>
        <v/>
      </c>
      <c r="L649" s="7" t="str">
        <f>IFERROR(INDEX('Master data'!$B$2:$CL$999,MATCH($B649,'Master data'!$A$2:$A$999,0),MATCH(L$1,'Master data'!$B$1:$CL$1,0)),"")</f>
        <v/>
      </c>
      <c r="M649" s="5" t="str">
        <f>IFERROR(INDEX('Master data'!$B$2:$CL$999,MATCH($B649,'Master data'!$A$2:$A$999,0),MATCH(M$1,'Master data'!$B$1:$CL$1,0)),"")</f>
        <v/>
      </c>
      <c r="N649" s="28" t="str">
        <f>IFERROR(INDEX('Master data'!$B$2:$CL$999,MATCH($B649,'Master data'!$A$2:$A$999,0),MATCH(N$1,'Master data'!$B$1:$CL$1,0)),"")</f>
        <v/>
      </c>
      <c r="O649" s="7" t="str">
        <f>IFERROR(INDEX('Master data'!$B$2:$CL$999,MATCH($B649,'Master data'!$A$2:$A$999,0),MATCH(O$1,'Master data'!$B$1:$CL$1,0)),"")</f>
        <v/>
      </c>
      <c r="P649" s="5" t="str">
        <f>IFERROR(INDEX('Master data'!$B$2:$CL$999,MATCH($B649,'Master data'!$A$2:$A$999,0),MATCH(P$1,'Master data'!$B$1:$CL$1,0)),"")</f>
        <v/>
      </c>
      <c r="Q649" s="5" t="str">
        <f>IFERROR(INDEX('Master data'!$B$2:$CL$999,MATCH($B649,'Master data'!$A$2:$A$999,0),MATCH(Q$1,'Master data'!$B$1:$CL$1,0)),"")</f>
        <v/>
      </c>
    </row>
    <row r="650" spans="1:17" x14ac:dyDescent="0.3">
      <c r="A650" t="str">
        <f t="shared" si="10"/>
        <v/>
      </c>
      <c r="B650" t="str">
        <f>IF('Master data'!A649="","",'Master data'!A649)</f>
        <v/>
      </c>
      <c r="C650" t="str">
        <f>IFERROR(INDEX('Master data'!$B$2:$CL$999,MATCH($B650,'Master data'!$A$2:$A$999,0),MATCH(C$1,'Master data'!$B$1:$CL$1,0)),"")</f>
        <v/>
      </c>
      <c r="D650" t="str">
        <f>IFERROR(INDEX('Master data'!$B$2:$CL$999,MATCH($B650,'Master data'!$A$2:$A$999,0),MATCH(D$1,'Master data'!$B$1:$CL$1,0)),"")</f>
        <v/>
      </c>
      <c r="E650" s="5" t="str">
        <f>IFERROR(INDEX('Master data'!$B$2:$CL$999,MATCH($B650,'Master data'!$A$2:$A$999,0),MATCH(E$1,'Master data'!$B$1:$CL$1,0)),"")</f>
        <v/>
      </c>
      <c r="F650" s="7" t="str">
        <f>IFERROR(INDEX('Master data'!$B$2:$CL$999,MATCH($B650,'Master data'!$A$2:$A$999,0),MATCH(F$1,'Master data'!$B$1:$CL$1,0)),"")</f>
        <v/>
      </c>
      <c r="G650" s="7" t="str">
        <f>IFERROR(INDEX('Master data'!$B$2:$CL$999,MATCH($B650,'Master data'!$A$2:$A$999,0),MATCH(G$1,'Master data'!$B$1:$CL$1,0)),"")</f>
        <v/>
      </c>
      <c r="H650" s="7" t="str">
        <f>IFERROR(INDEX('Master data'!$B$2:$CL$999,MATCH($B650,'Master data'!$A$2:$A$999,0),MATCH(H$1,'Master data'!$B$1:$CL$1,0)),"")</f>
        <v/>
      </c>
      <c r="I650" s="7" t="str">
        <f>IFERROR(INDEX('Master data'!$B$2:$CL$999,MATCH($B650,'Master data'!$A$2:$A$999,0),MATCH(I$1,'Master data'!$B$1:$CL$1,0)),"")</f>
        <v/>
      </c>
      <c r="J650" s="7" t="str">
        <f>IFERROR(INDEX('Master data'!$B$2:$CL$999,MATCH($B650,'Master data'!$A$2:$A$999,0),MATCH(J$1,'Master data'!$B$1:$CL$1,0)),"")</f>
        <v/>
      </c>
      <c r="K650" s="7" t="str">
        <f>IFERROR(INDEX('Master data'!$B$2:$CL$999,MATCH($B650,'Master data'!$A$2:$A$999,0),MATCH(K$1,'Master data'!$B$1:$CL$1,0)),"")</f>
        <v/>
      </c>
      <c r="L650" s="7" t="str">
        <f>IFERROR(INDEX('Master data'!$B$2:$CL$999,MATCH($B650,'Master data'!$A$2:$A$999,0),MATCH(L$1,'Master data'!$B$1:$CL$1,0)),"")</f>
        <v/>
      </c>
      <c r="M650" s="5" t="str">
        <f>IFERROR(INDEX('Master data'!$B$2:$CL$999,MATCH($B650,'Master data'!$A$2:$A$999,0),MATCH(M$1,'Master data'!$B$1:$CL$1,0)),"")</f>
        <v/>
      </c>
      <c r="N650" s="28" t="str">
        <f>IFERROR(INDEX('Master data'!$B$2:$CL$999,MATCH($B650,'Master data'!$A$2:$A$999,0),MATCH(N$1,'Master data'!$B$1:$CL$1,0)),"")</f>
        <v/>
      </c>
      <c r="O650" s="7" t="str">
        <f>IFERROR(INDEX('Master data'!$B$2:$CL$999,MATCH($B650,'Master data'!$A$2:$A$999,0),MATCH(O$1,'Master data'!$B$1:$CL$1,0)),"")</f>
        <v/>
      </c>
      <c r="P650" s="5" t="str">
        <f>IFERROR(INDEX('Master data'!$B$2:$CL$999,MATCH($B650,'Master data'!$A$2:$A$999,0),MATCH(P$1,'Master data'!$B$1:$CL$1,0)),"")</f>
        <v/>
      </c>
      <c r="Q650" s="5" t="str">
        <f>IFERROR(INDEX('Master data'!$B$2:$CL$999,MATCH($B650,'Master data'!$A$2:$A$999,0),MATCH(Q$1,'Master data'!$B$1:$CL$1,0)),"")</f>
        <v/>
      </c>
    </row>
    <row r="651" spans="1:17" x14ac:dyDescent="0.3">
      <c r="A651" t="str">
        <f t="shared" si="10"/>
        <v/>
      </c>
      <c r="B651" t="str">
        <f>IF('Master data'!A650="","",'Master data'!A650)</f>
        <v/>
      </c>
      <c r="C651" t="str">
        <f>IFERROR(INDEX('Master data'!$B$2:$CL$999,MATCH($B651,'Master data'!$A$2:$A$999,0),MATCH(C$1,'Master data'!$B$1:$CL$1,0)),"")</f>
        <v/>
      </c>
      <c r="D651" t="str">
        <f>IFERROR(INDEX('Master data'!$B$2:$CL$999,MATCH($B651,'Master data'!$A$2:$A$999,0),MATCH(D$1,'Master data'!$B$1:$CL$1,0)),"")</f>
        <v/>
      </c>
      <c r="E651" s="5" t="str">
        <f>IFERROR(INDEX('Master data'!$B$2:$CL$999,MATCH($B651,'Master data'!$A$2:$A$999,0),MATCH(E$1,'Master data'!$B$1:$CL$1,0)),"")</f>
        <v/>
      </c>
      <c r="F651" s="7" t="str">
        <f>IFERROR(INDEX('Master data'!$B$2:$CL$999,MATCH($B651,'Master data'!$A$2:$A$999,0),MATCH(F$1,'Master data'!$B$1:$CL$1,0)),"")</f>
        <v/>
      </c>
      <c r="G651" s="7" t="str">
        <f>IFERROR(INDEX('Master data'!$B$2:$CL$999,MATCH($B651,'Master data'!$A$2:$A$999,0),MATCH(G$1,'Master data'!$B$1:$CL$1,0)),"")</f>
        <v/>
      </c>
      <c r="H651" s="7" t="str">
        <f>IFERROR(INDEX('Master data'!$B$2:$CL$999,MATCH($B651,'Master data'!$A$2:$A$999,0),MATCH(H$1,'Master data'!$B$1:$CL$1,0)),"")</f>
        <v/>
      </c>
      <c r="I651" s="7" t="str">
        <f>IFERROR(INDEX('Master data'!$B$2:$CL$999,MATCH($B651,'Master data'!$A$2:$A$999,0),MATCH(I$1,'Master data'!$B$1:$CL$1,0)),"")</f>
        <v/>
      </c>
      <c r="J651" s="7" t="str">
        <f>IFERROR(INDEX('Master data'!$B$2:$CL$999,MATCH($B651,'Master data'!$A$2:$A$999,0),MATCH(J$1,'Master data'!$B$1:$CL$1,0)),"")</f>
        <v/>
      </c>
      <c r="K651" s="7" t="str">
        <f>IFERROR(INDEX('Master data'!$B$2:$CL$999,MATCH($B651,'Master data'!$A$2:$A$999,0),MATCH(K$1,'Master data'!$B$1:$CL$1,0)),"")</f>
        <v/>
      </c>
      <c r="L651" s="7" t="str">
        <f>IFERROR(INDEX('Master data'!$B$2:$CL$999,MATCH($B651,'Master data'!$A$2:$A$999,0),MATCH(L$1,'Master data'!$B$1:$CL$1,0)),"")</f>
        <v/>
      </c>
      <c r="M651" s="5" t="str">
        <f>IFERROR(INDEX('Master data'!$B$2:$CL$999,MATCH($B651,'Master data'!$A$2:$A$999,0),MATCH(M$1,'Master data'!$B$1:$CL$1,0)),"")</f>
        <v/>
      </c>
      <c r="N651" s="28" t="str">
        <f>IFERROR(INDEX('Master data'!$B$2:$CL$999,MATCH($B651,'Master data'!$A$2:$A$999,0),MATCH(N$1,'Master data'!$B$1:$CL$1,0)),"")</f>
        <v/>
      </c>
      <c r="O651" s="7" t="str">
        <f>IFERROR(INDEX('Master data'!$B$2:$CL$999,MATCH($B651,'Master data'!$A$2:$A$999,0),MATCH(O$1,'Master data'!$B$1:$CL$1,0)),"")</f>
        <v/>
      </c>
      <c r="P651" s="5" t="str">
        <f>IFERROR(INDEX('Master data'!$B$2:$CL$999,MATCH($B651,'Master data'!$A$2:$A$999,0),MATCH(P$1,'Master data'!$B$1:$CL$1,0)),"")</f>
        <v/>
      </c>
      <c r="Q651" s="5" t="str">
        <f>IFERROR(INDEX('Master data'!$B$2:$CL$999,MATCH($B651,'Master data'!$A$2:$A$999,0),MATCH(Q$1,'Master data'!$B$1:$CL$1,0)),"")</f>
        <v/>
      </c>
    </row>
    <row r="652" spans="1:17" x14ac:dyDescent="0.3">
      <c r="A652" t="str">
        <f t="shared" si="10"/>
        <v/>
      </c>
      <c r="B652" t="str">
        <f>IF('Master data'!A651="","",'Master data'!A651)</f>
        <v/>
      </c>
      <c r="C652" t="str">
        <f>IFERROR(INDEX('Master data'!$B$2:$CL$999,MATCH($B652,'Master data'!$A$2:$A$999,0),MATCH(C$1,'Master data'!$B$1:$CL$1,0)),"")</f>
        <v/>
      </c>
      <c r="D652" t="str">
        <f>IFERROR(INDEX('Master data'!$B$2:$CL$999,MATCH($B652,'Master data'!$A$2:$A$999,0),MATCH(D$1,'Master data'!$B$1:$CL$1,0)),"")</f>
        <v/>
      </c>
      <c r="E652" s="5" t="str">
        <f>IFERROR(INDEX('Master data'!$B$2:$CL$999,MATCH($B652,'Master data'!$A$2:$A$999,0),MATCH(E$1,'Master data'!$B$1:$CL$1,0)),"")</f>
        <v/>
      </c>
      <c r="F652" s="7" t="str">
        <f>IFERROR(INDEX('Master data'!$B$2:$CL$999,MATCH($B652,'Master data'!$A$2:$A$999,0),MATCH(F$1,'Master data'!$B$1:$CL$1,0)),"")</f>
        <v/>
      </c>
      <c r="G652" s="7" t="str">
        <f>IFERROR(INDEX('Master data'!$B$2:$CL$999,MATCH($B652,'Master data'!$A$2:$A$999,0),MATCH(G$1,'Master data'!$B$1:$CL$1,0)),"")</f>
        <v/>
      </c>
      <c r="H652" s="7" t="str">
        <f>IFERROR(INDEX('Master data'!$B$2:$CL$999,MATCH($B652,'Master data'!$A$2:$A$999,0),MATCH(H$1,'Master data'!$B$1:$CL$1,0)),"")</f>
        <v/>
      </c>
      <c r="I652" s="7" t="str">
        <f>IFERROR(INDEX('Master data'!$B$2:$CL$999,MATCH($B652,'Master data'!$A$2:$A$999,0),MATCH(I$1,'Master data'!$B$1:$CL$1,0)),"")</f>
        <v/>
      </c>
      <c r="J652" s="7" t="str">
        <f>IFERROR(INDEX('Master data'!$B$2:$CL$999,MATCH($B652,'Master data'!$A$2:$A$999,0),MATCH(J$1,'Master data'!$B$1:$CL$1,0)),"")</f>
        <v/>
      </c>
      <c r="K652" s="7" t="str">
        <f>IFERROR(INDEX('Master data'!$B$2:$CL$999,MATCH($B652,'Master data'!$A$2:$A$999,0),MATCH(K$1,'Master data'!$B$1:$CL$1,0)),"")</f>
        <v/>
      </c>
      <c r="L652" s="7" t="str">
        <f>IFERROR(INDEX('Master data'!$B$2:$CL$999,MATCH($B652,'Master data'!$A$2:$A$999,0),MATCH(L$1,'Master data'!$B$1:$CL$1,0)),"")</f>
        <v/>
      </c>
      <c r="M652" s="5" t="str">
        <f>IFERROR(INDEX('Master data'!$B$2:$CL$999,MATCH($B652,'Master data'!$A$2:$A$999,0),MATCH(M$1,'Master data'!$B$1:$CL$1,0)),"")</f>
        <v/>
      </c>
      <c r="N652" s="28" t="str">
        <f>IFERROR(INDEX('Master data'!$B$2:$CL$999,MATCH($B652,'Master data'!$A$2:$A$999,0),MATCH(N$1,'Master data'!$B$1:$CL$1,0)),"")</f>
        <v/>
      </c>
      <c r="O652" s="7" t="str">
        <f>IFERROR(INDEX('Master data'!$B$2:$CL$999,MATCH($B652,'Master data'!$A$2:$A$999,0),MATCH(O$1,'Master data'!$B$1:$CL$1,0)),"")</f>
        <v/>
      </c>
      <c r="P652" s="5" t="str">
        <f>IFERROR(INDEX('Master data'!$B$2:$CL$999,MATCH($B652,'Master data'!$A$2:$A$999,0),MATCH(P$1,'Master data'!$B$1:$CL$1,0)),"")</f>
        <v/>
      </c>
      <c r="Q652" s="5" t="str">
        <f>IFERROR(INDEX('Master data'!$B$2:$CL$999,MATCH($B652,'Master data'!$A$2:$A$999,0),MATCH(Q$1,'Master data'!$B$1:$CL$1,0)),"")</f>
        <v/>
      </c>
    </row>
    <row r="653" spans="1:17" x14ac:dyDescent="0.3">
      <c r="A653" t="str">
        <f t="shared" si="10"/>
        <v/>
      </c>
      <c r="B653" t="str">
        <f>IF('Master data'!A652="","",'Master data'!A652)</f>
        <v/>
      </c>
      <c r="C653" t="str">
        <f>IFERROR(INDEX('Master data'!$B$2:$CL$999,MATCH($B653,'Master data'!$A$2:$A$999,0),MATCH(C$1,'Master data'!$B$1:$CL$1,0)),"")</f>
        <v/>
      </c>
      <c r="D653" t="str">
        <f>IFERROR(INDEX('Master data'!$B$2:$CL$999,MATCH($B653,'Master data'!$A$2:$A$999,0),MATCH(D$1,'Master data'!$B$1:$CL$1,0)),"")</f>
        <v/>
      </c>
      <c r="E653" s="5" t="str">
        <f>IFERROR(INDEX('Master data'!$B$2:$CL$999,MATCH($B653,'Master data'!$A$2:$A$999,0),MATCH(E$1,'Master data'!$B$1:$CL$1,0)),"")</f>
        <v/>
      </c>
      <c r="F653" s="7" t="str">
        <f>IFERROR(INDEX('Master data'!$B$2:$CL$999,MATCH($B653,'Master data'!$A$2:$A$999,0),MATCH(F$1,'Master data'!$B$1:$CL$1,0)),"")</f>
        <v/>
      </c>
      <c r="G653" s="7" t="str">
        <f>IFERROR(INDEX('Master data'!$B$2:$CL$999,MATCH($B653,'Master data'!$A$2:$A$999,0),MATCH(G$1,'Master data'!$B$1:$CL$1,0)),"")</f>
        <v/>
      </c>
      <c r="H653" s="7" t="str">
        <f>IFERROR(INDEX('Master data'!$B$2:$CL$999,MATCH($B653,'Master data'!$A$2:$A$999,0),MATCH(H$1,'Master data'!$B$1:$CL$1,0)),"")</f>
        <v/>
      </c>
      <c r="I653" s="7" t="str">
        <f>IFERROR(INDEX('Master data'!$B$2:$CL$999,MATCH($B653,'Master data'!$A$2:$A$999,0),MATCH(I$1,'Master data'!$B$1:$CL$1,0)),"")</f>
        <v/>
      </c>
      <c r="J653" s="7" t="str">
        <f>IFERROR(INDEX('Master data'!$B$2:$CL$999,MATCH($B653,'Master data'!$A$2:$A$999,0),MATCH(J$1,'Master data'!$B$1:$CL$1,0)),"")</f>
        <v/>
      </c>
      <c r="K653" s="7" t="str">
        <f>IFERROR(INDEX('Master data'!$B$2:$CL$999,MATCH($B653,'Master data'!$A$2:$A$999,0),MATCH(K$1,'Master data'!$B$1:$CL$1,0)),"")</f>
        <v/>
      </c>
      <c r="L653" s="7" t="str">
        <f>IFERROR(INDEX('Master data'!$B$2:$CL$999,MATCH($B653,'Master data'!$A$2:$A$999,0),MATCH(L$1,'Master data'!$B$1:$CL$1,0)),"")</f>
        <v/>
      </c>
      <c r="M653" s="5" t="str">
        <f>IFERROR(INDEX('Master data'!$B$2:$CL$999,MATCH($B653,'Master data'!$A$2:$A$999,0),MATCH(M$1,'Master data'!$B$1:$CL$1,0)),"")</f>
        <v/>
      </c>
      <c r="N653" s="28" t="str">
        <f>IFERROR(INDEX('Master data'!$B$2:$CL$999,MATCH($B653,'Master data'!$A$2:$A$999,0),MATCH(N$1,'Master data'!$B$1:$CL$1,0)),"")</f>
        <v/>
      </c>
      <c r="O653" s="7" t="str">
        <f>IFERROR(INDEX('Master data'!$B$2:$CL$999,MATCH($B653,'Master data'!$A$2:$A$999,0),MATCH(O$1,'Master data'!$B$1:$CL$1,0)),"")</f>
        <v/>
      </c>
      <c r="P653" s="5" t="str">
        <f>IFERROR(INDEX('Master data'!$B$2:$CL$999,MATCH($B653,'Master data'!$A$2:$A$999,0),MATCH(P$1,'Master data'!$B$1:$CL$1,0)),"")</f>
        <v/>
      </c>
      <c r="Q653" s="5" t="str">
        <f>IFERROR(INDEX('Master data'!$B$2:$CL$999,MATCH($B653,'Master data'!$A$2:$A$999,0),MATCH(Q$1,'Master data'!$B$1:$CL$1,0)),"")</f>
        <v/>
      </c>
    </row>
    <row r="654" spans="1:17" x14ac:dyDescent="0.3">
      <c r="A654" t="str">
        <f t="shared" si="10"/>
        <v/>
      </c>
      <c r="B654" t="str">
        <f>IF('Master data'!A653="","",'Master data'!A653)</f>
        <v/>
      </c>
      <c r="C654" t="str">
        <f>IFERROR(INDEX('Master data'!$B$2:$CL$999,MATCH($B654,'Master data'!$A$2:$A$999,0),MATCH(C$1,'Master data'!$B$1:$CL$1,0)),"")</f>
        <v/>
      </c>
      <c r="D654" t="str">
        <f>IFERROR(INDEX('Master data'!$B$2:$CL$999,MATCH($B654,'Master data'!$A$2:$A$999,0),MATCH(D$1,'Master data'!$B$1:$CL$1,0)),"")</f>
        <v/>
      </c>
      <c r="E654" s="5" t="str">
        <f>IFERROR(INDEX('Master data'!$B$2:$CL$999,MATCH($B654,'Master data'!$A$2:$A$999,0),MATCH(E$1,'Master data'!$B$1:$CL$1,0)),"")</f>
        <v/>
      </c>
      <c r="F654" s="7" t="str">
        <f>IFERROR(INDEX('Master data'!$B$2:$CL$999,MATCH($B654,'Master data'!$A$2:$A$999,0),MATCH(F$1,'Master data'!$B$1:$CL$1,0)),"")</f>
        <v/>
      </c>
      <c r="G654" s="7" t="str">
        <f>IFERROR(INDEX('Master data'!$B$2:$CL$999,MATCH($B654,'Master data'!$A$2:$A$999,0),MATCH(G$1,'Master data'!$B$1:$CL$1,0)),"")</f>
        <v/>
      </c>
      <c r="H654" s="7" t="str">
        <f>IFERROR(INDEX('Master data'!$B$2:$CL$999,MATCH($B654,'Master data'!$A$2:$A$999,0),MATCH(H$1,'Master data'!$B$1:$CL$1,0)),"")</f>
        <v/>
      </c>
      <c r="I654" s="7" t="str">
        <f>IFERROR(INDEX('Master data'!$B$2:$CL$999,MATCH($B654,'Master data'!$A$2:$A$999,0),MATCH(I$1,'Master data'!$B$1:$CL$1,0)),"")</f>
        <v/>
      </c>
      <c r="J654" s="7" t="str">
        <f>IFERROR(INDEX('Master data'!$B$2:$CL$999,MATCH($B654,'Master data'!$A$2:$A$999,0),MATCH(J$1,'Master data'!$B$1:$CL$1,0)),"")</f>
        <v/>
      </c>
      <c r="K654" s="7" t="str">
        <f>IFERROR(INDEX('Master data'!$B$2:$CL$999,MATCH($B654,'Master data'!$A$2:$A$999,0),MATCH(K$1,'Master data'!$B$1:$CL$1,0)),"")</f>
        <v/>
      </c>
      <c r="L654" s="7" t="str">
        <f>IFERROR(INDEX('Master data'!$B$2:$CL$999,MATCH($B654,'Master data'!$A$2:$A$999,0),MATCH(L$1,'Master data'!$B$1:$CL$1,0)),"")</f>
        <v/>
      </c>
      <c r="M654" s="5" t="str">
        <f>IFERROR(INDEX('Master data'!$B$2:$CL$999,MATCH($B654,'Master data'!$A$2:$A$999,0),MATCH(M$1,'Master data'!$B$1:$CL$1,0)),"")</f>
        <v/>
      </c>
      <c r="N654" s="28" t="str">
        <f>IFERROR(INDEX('Master data'!$B$2:$CL$999,MATCH($B654,'Master data'!$A$2:$A$999,0),MATCH(N$1,'Master data'!$B$1:$CL$1,0)),"")</f>
        <v/>
      </c>
      <c r="O654" s="7" t="str">
        <f>IFERROR(INDEX('Master data'!$B$2:$CL$999,MATCH($B654,'Master data'!$A$2:$A$999,0),MATCH(O$1,'Master data'!$B$1:$CL$1,0)),"")</f>
        <v/>
      </c>
      <c r="P654" s="5" t="str">
        <f>IFERROR(INDEX('Master data'!$B$2:$CL$999,MATCH($B654,'Master data'!$A$2:$A$999,0),MATCH(P$1,'Master data'!$B$1:$CL$1,0)),"")</f>
        <v/>
      </c>
      <c r="Q654" s="5" t="str">
        <f>IFERROR(INDEX('Master data'!$B$2:$CL$999,MATCH($B654,'Master data'!$A$2:$A$999,0),MATCH(Q$1,'Master data'!$B$1:$CL$1,0)),"")</f>
        <v/>
      </c>
    </row>
    <row r="655" spans="1:17" x14ac:dyDescent="0.3">
      <c r="A655" t="str">
        <f t="shared" si="10"/>
        <v/>
      </c>
      <c r="B655" t="str">
        <f>IF('Master data'!A654="","",'Master data'!A654)</f>
        <v/>
      </c>
      <c r="C655" t="str">
        <f>IFERROR(INDEX('Master data'!$B$2:$CL$999,MATCH($B655,'Master data'!$A$2:$A$999,0),MATCH(C$1,'Master data'!$B$1:$CL$1,0)),"")</f>
        <v/>
      </c>
      <c r="D655" t="str">
        <f>IFERROR(INDEX('Master data'!$B$2:$CL$999,MATCH($B655,'Master data'!$A$2:$A$999,0),MATCH(D$1,'Master data'!$B$1:$CL$1,0)),"")</f>
        <v/>
      </c>
      <c r="E655" s="5" t="str">
        <f>IFERROR(INDEX('Master data'!$B$2:$CL$999,MATCH($B655,'Master data'!$A$2:$A$999,0),MATCH(E$1,'Master data'!$B$1:$CL$1,0)),"")</f>
        <v/>
      </c>
      <c r="F655" s="7" t="str">
        <f>IFERROR(INDEX('Master data'!$B$2:$CL$999,MATCH($B655,'Master data'!$A$2:$A$999,0),MATCH(F$1,'Master data'!$B$1:$CL$1,0)),"")</f>
        <v/>
      </c>
      <c r="G655" s="7" t="str">
        <f>IFERROR(INDEX('Master data'!$B$2:$CL$999,MATCH($B655,'Master data'!$A$2:$A$999,0),MATCH(G$1,'Master data'!$B$1:$CL$1,0)),"")</f>
        <v/>
      </c>
      <c r="H655" s="7" t="str">
        <f>IFERROR(INDEX('Master data'!$B$2:$CL$999,MATCH($B655,'Master data'!$A$2:$A$999,0),MATCH(H$1,'Master data'!$B$1:$CL$1,0)),"")</f>
        <v/>
      </c>
      <c r="I655" s="7" t="str">
        <f>IFERROR(INDEX('Master data'!$B$2:$CL$999,MATCH($B655,'Master data'!$A$2:$A$999,0),MATCH(I$1,'Master data'!$B$1:$CL$1,0)),"")</f>
        <v/>
      </c>
      <c r="J655" s="7" t="str">
        <f>IFERROR(INDEX('Master data'!$B$2:$CL$999,MATCH($B655,'Master data'!$A$2:$A$999,0),MATCH(J$1,'Master data'!$B$1:$CL$1,0)),"")</f>
        <v/>
      </c>
      <c r="K655" s="7" t="str">
        <f>IFERROR(INDEX('Master data'!$B$2:$CL$999,MATCH($B655,'Master data'!$A$2:$A$999,0),MATCH(K$1,'Master data'!$B$1:$CL$1,0)),"")</f>
        <v/>
      </c>
      <c r="L655" s="7" t="str">
        <f>IFERROR(INDEX('Master data'!$B$2:$CL$999,MATCH($B655,'Master data'!$A$2:$A$999,0),MATCH(L$1,'Master data'!$B$1:$CL$1,0)),"")</f>
        <v/>
      </c>
      <c r="M655" s="5" t="str">
        <f>IFERROR(INDEX('Master data'!$B$2:$CL$999,MATCH($B655,'Master data'!$A$2:$A$999,0),MATCH(M$1,'Master data'!$B$1:$CL$1,0)),"")</f>
        <v/>
      </c>
      <c r="N655" s="28" t="str">
        <f>IFERROR(INDEX('Master data'!$B$2:$CL$999,MATCH($B655,'Master data'!$A$2:$A$999,0),MATCH(N$1,'Master data'!$B$1:$CL$1,0)),"")</f>
        <v/>
      </c>
      <c r="O655" s="7" t="str">
        <f>IFERROR(INDEX('Master data'!$B$2:$CL$999,MATCH($B655,'Master data'!$A$2:$A$999,0),MATCH(O$1,'Master data'!$B$1:$CL$1,0)),"")</f>
        <v/>
      </c>
      <c r="P655" s="5" t="str">
        <f>IFERROR(INDEX('Master data'!$B$2:$CL$999,MATCH($B655,'Master data'!$A$2:$A$999,0),MATCH(P$1,'Master data'!$B$1:$CL$1,0)),"")</f>
        <v/>
      </c>
      <c r="Q655" s="5" t="str">
        <f>IFERROR(INDEX('Master data'!$B$2:$CL$999,MATCH($B655,'Master data'!$A$2:$A$999,0),MATCH(Q$1,'Master data'!$B$1:$CL$1,0)),"")</f>
        <v/>
      </c>
    </row>
    <row r="656" spans="1:17" x14ac:dyDescent="0.3">
      <c r="A656" t="str">
        <f t="shared" si="10"/>
        <v/>
      </c>
      <c r="B656" t="str">
        <f>IF('Master data'!A655="","",'Master data'!A655)</f>
        <v/>
      </c>
      <c r="C656" t="str">
        <f>IFERROR(INDEX('Master data'!$B$2:$CL$999,MATCH($B656,'Master data'!$A$2:$A$999,0),MATCH(C$1,'Master data'!$B$1:$CL$1,0)),"")</f>
        <v/>
      </c>
      <c r="D656" t="str">
        <f>IFERROR(INDEX('Master data'!$B$2:$CL$999,MATCH($B656,'Master data'!$A$2:$A$999,0),MATCH(D$1,'Master data'!$B$1:$CL$1,0)),"")</f>
        <v/>
      </c>
      <c r="E656" s="5" t="str">
        <f>IFERROR(INDEX('Master data'!$B$2:$CL$999,MATCH($B656,'Master data'!$A$2:$A$999,0),MATCH(E$1,'Master data'!$B$1:$CL$1,0)),"")</f>
        <v/>
      </c>
      <c r="F656" s="7" t="str">
        <f>IFERROR(INDEX('Master data'!$B$2:$CL$999,MATCH($B656,'Master data'!$A$2:$A$999,0),MATCH(F$1,'Master data'!$B$1:$CL$1,0)),"")</f>
        <v/>
      </c>
      <c r="G656" s="7" t="str">
        <f>IFERROR(INDEX('Master data'!$B$2:$CL$999,MATCH($B656,'Master data'!$A$2:$A$999,0),MATCH(G$1,'Master data'!$B$1:$CL$1,0)),"")</f>
        <v/>
      </c>
      <c r="H656" s="7" t="str">
        <f>IFERROR(INDEX('Master data'!$B$2:$CL$999,MATCH($B656,'Master data'!$A$2:$A$999,0),MATCH(H$1,'Master data'!$B$1:$CL$1,0)),"")</f>
        <v/>
      </c>
      <c r="I656" s="7" t="str">
        <f>IFERROR(INDEX('Master data'!$B$2:$CL$999,MATCH($B656,'Master data'!$A$2:$A$999,0),MATCH(I$1,'Master data'!$B$1:$CL$1,0)),"")</f>
        <v/>
      </c>
      <c r="J656" s="7" t="str">
        <f>IFERROR(INDEX('Master data'!$B$2:$CL$999,MATCH($B656,'Master data'!$A$2:$A$999,0),MATCH(J$1,'Master data'!$B$1:$CL$1,0)),"")</f>
        <v/>
      </c>
      <c r="K656" s="7" t="str">
        <f>IFERROR(INDEX('Master data'!$B$2:$CL$999,MATCH($B656,'Master data'!$A$2:$A$999,0),MATCH(K$1,'Master data'!$B$1:$CL$1,0)),"")</f>
        <v/>
      </c>
      <c r="L656" s="7" t="str">
        <f>IFERROR(INDEX('Master data'!$B$2:$CL$999,MATCH($B656,'Master data'!$A$2:$A$999,0),MATCH(L$1,'Master data'!$B$1:$CL$1,0)),"")</f>
        <v/>
      </c>
      <c r="M656" s="5" t="str">
        <f>IFERROR(INDEX('Master data'!$B$2:$CL$999,MATCH($B656,'Master data'!$A$2:$A$999,0),MATCH(M$1,'Master data'!$B$1:$CL$1,0)),"")</f>
        <v/>
      </c>
      <c r="N656" s="28" t="str">
        <f>IFERROR(INDEX('Master data'!$B$2:$CL$999,MATCH($B656,'Master data'!$A$2:$A$999,0),MATCH(N$1,'Master data'!$B$1:$CL$1,0)),"")</f>
        <v/>
      </c>
      <c r="O656" s="7" t="str">
        <f>IFERROR(INDEX('Master data'!$B$2:$CL$999,MATCH($B656,'Master data'!$A$2:$A$999,0),MATCH(O$1,'Master data'!$B$1:$CL$1,0)),"")</f>
        <v/>
      </c>
      <c r="P656" s="5" t="str">
        <f>IFERROR(INDEX('Master data'!$B$2:$CL$999,MATCH($B656,'Master data'!$A$2:$A$999,0),MATCH(P$1,'Master data'!$B$1:$CL$1,0)),"")</f>
        <v/>
      </c>
      <c r="Q656" s="5" t="str">
        <f>IFERROR(INDEX('Master data'!$B$2:$CL$999,MATCH($B656,'Master data'!$A$2:$A$999,0),MATCH(Q$1,'Master data'!$B$1:$CL$1,0)),"")</f>
        <v/>
      </c>
    </row>
    <row r="657" spans="1:17" x14ac:dyDescent="0.3">
      <c r="A657" t="str">
        <f t="shared" si="10"/>
        <v/>
      </c>
      <c r="B657" t="str">
        <f>IF('Master data'!A656="","",'Master data'!A656)</f>
        <v/>
      </c>
      <c r="C657" t="str">
        <f>IFERROR(INDEX('Master data'!$B$2:$CL$999,MATCH($B657,'Master data'!$A$2:$A$999,0),MATCH(C$1,'Master data'!$B$1:$CL$1,0)),"")</f>
        <v/>
      </c>
      <c r="D657" t="str">
        <f>IFERROR(INDEX('Master data'!$B$2:$CL$999,MATCH($B657,'Master data'!$A$2:$A$999,0),MATCH(D$1,'Master data'!$B$1:$CL$1,0)),"")</f>
        <v/>
      </c>
      <c r="E657" s="5" t="str">
        <f>IFERROR(INDEX('Master data'!$B$2:$CL$999,MATCH($B657,'Master data'!$A$2:$A$999,0),MATCH(E$1,'Master data'!$B$1:$CL$1,0)),"")</f>
        <v/>
      </c>
      <c r="F657" s="7" t="str">
        <f>IFERROR(INDEX('Master data'!$B$2:$CL$999,MATCH($B657,'Master data'!$A$2:$A$999,0),MATCH(F$1,'Master data'!$B$1:$CL$1,0)),"")</f>
        <v/>
      </c>
      <c r="G657" s="7" t="str">
        <f>IFERROR(INDEX('Master data'!$B$2:$CL$999,MATCH($B657,'Master data'!$A$2:$A$999,0),MATCH(G$1,'Master data'!$B$1:$CL$1,0)),"")</f>
        <v/>
      </c>
      <c r="H657" s="7" t="str">
        <f>IFERROR(INDEX('Master data'!$B$2:$CL$999,MATCH($B657,'Master data'!$A$2:$A$999,0),MATCH(H$1,'Master data'!$B$1:$CL$1,0)),"")</f>
        <v/>
      </c>
      <c r="I657" s="7" t="str">
        <f>IFERROR(INDEX('Master data'!$B$2:$CL$999,MATCH($B657,'Master data'!$A$2:$A$999,0),MATCH(I$1,'Master data'!$B$1:$CL$1,0)),"")</f>
        <v/>
      </c>
      <c r="J657" s="7" t="str">
        <f>IFERROR(INDEX('Master data'!$B$2:$CL$999,MATCH($B657,'Master data'!$A$2:$A$999,0),MATCH(J$1,'Master data'!$B$1:$CL$1,0)),"")</f>
        <v/>
      </c>
      <c r="K657" s="7" t="str">
        <f>IFERROR(INDEX('Master data'!$B$2:$CL$999,MATCH($B657,'Master data'!$A$2:$A$999,0),MATCH(K$1,'Master data'!$B$1:$CL$1,0)),"")</f>
        <v/>
      </c>
      <c r="L657" s="7" t="str">
        <f>IFERROR(INDEX('Master data'!$B$2:$CL$999,MATCH($B657,'Master data'!$A$2:$A$999,0),MATCH(L$1,'Master data'!$B$1:$CL$1,0)),"")</f>
        <v/>
      </c>
      <c r="M657" s="5" t="str">
        <f>IFERROR(INDEX('Master data'!$B$2:$CL$999,MATCH($B657,'Master data'!$A$2:$A$999,0),MATCH(M$1,'Master data'!$B$1:$CL$1,0)),"")</f>
        <v/>
      </c>
      <c r="N657" s="28" t="str">
        <f>IFERROR(INDEX('Master data'!$B$2:$CL$999,MATCH($B657,'Master data'!$A$2:$A$999,0),MATCH(N$1,'Master data'!$B$1:$CL$1,0)),"")</f>
        <v/>
      </c>
      <c r="O657" s="7" t="str">
        <f>IFERROR(INDEX('Master data'!$B$2:$CL$999,MATCH($B657,'Master data'!$A$2:$A$999,0),MATCH(O$1,'Master data'!$B$1:$CL$1,0)),"")</f>
        <v/>
      </c>
      <c r="P657" s="5" t="str">
        <f>IFERROR(INDEX('Master data'!$B$2:$CL$999,MATCH($B657,'Master data'!$A$2:$A$999,0),MATCH(P$1,'Master data'!$B$1:$CL$1,0)),"")</f>
        <v/>
      </c>
      <c r="Q657" s="5" t="str">
        <f>IFERROR(INDEX('Master data'!$B$2:$CL$999,MATCH($B657,'Master data'!$A$2:$A$999,0),MATCH(Q$1,'Master data'!$B$1:$CL$1,0)),"")</f>
        <v/>
      </c>
    </row>
    <row r="658" spans="1:17" x14ac:dyDescent="0.3">
      <c r="A658" t="str">
        <f t="shared" si="10"/>
        <v/>
      </c>
      <c r="B658" t="str">
        <f>IF('Master data'!A657="","",'Master data'!A657)</f>
        <v/>
      </c>
      <c r="C658" t="str">
        <f>IFERROR(INDEX('Master data'!$B$2:$CL$999,MATCH($B658,'Master data'!$A$2:$A$999,0),MATCH(C$1,'Master data'!$B$1:$CL$1,0)),"")</f>
        <v/>
      </c>
      <c r="D658" t="str">
        <f>IFERROR(INDEX('Master data'!$B$2:$CL$999,MATCH($B658,'Master data'!$A$2:$A$999,0),MATCH(D$1,'Master data'!$B$1:$CL$1,0)),"")</f>
        <v/>
      </c>
      <c r="E658" s="5" t="str">
        <f>IFERROR(INDEX('Master data'!$B$2:$CL$999,MATCH($B658,'Master data'!$A$2:$A$999,0),MATCH(E$1,'Master data'!$B$1:$CL$1,0)),"")</f>
        <v/>
      </c>
      <c r="F658" s="7" t="str">
        <f>IFERROR(INDEX('Master data'!$B$2:$CL$999,MATCH($B658,'Master data'!$A$2:$A$999,0),MATCH(F$1,'Master data'!$B$1:$CL$1,0)),"")</f>
        <v/>
      </c>
      <c r="G658" s="7" t="str">
        <f>IFERROR(INDEX('Master data'!$B$2:$CL$999,MATCH($B658,'Master data'!$A$2:$A$999,0),MATCH(G$1,'Master data'!$B$1:$CL$1,0)),"")</f>
        <v/>
      </c>
      <c r="H658" s="7" t="str">
        <f>IFERROR(INDEX('Master data'!$B$2:$CL$999,MATCH($B658,'Master data'!$A$2:$A$999,0),MATCH(H$1,'Master data'!$B$1:$CL$1,0)),"")</f>
        <v/>
      </c>
      <c r="I658" s="7" t="str">
        <f>IFERROR(INDEX('Master data'!$B$2:$CL$999,MATCH($B658,'Master data'!$A$2:$A$999,0),MATCH(I$1,'Master data'!$B$1:$CL$1,0)),"")</f>
        <v/>
      </c>
      <c r="J658" s="7" t="str">
        <f>IFERROR(INDEX('Master data'!$B$2:$CL$999,MATCH($B658,'Master data'!$A$2:$A$999,0),MATCH(J$1,'Master data'!$B$1:$CL$1,0)),"")</f>
        <v/>
      </c>
      <c r="K658" s="7" t="str">
        <f>IFERROR(INDEX('Master data'!$B$2:$CL$999,MATCH($B658,'Master data'!$A$2:$A$999,0),MATCH(K$1,'Master data'!$B$1:$CL$1,0)),"")</f>
        <v/>
      </c>
      <c r="L658" s="7" t="str">
        <f>IFERROR(INDEX('Master data'!$B$2:$CL$999,MATCH($B658,'Master data'!$A$2:$A$999,0),MATCH(L$1,'Master data'!$B$1:$CL$1,0)),"")</f>
        <v/>
      </c>
      <c r="M658" s="5" t="str">
        <f>IFERROR(INDEX('Master data'!$B$2:$CL$999,MATCH($B658,'Master data'!$A$2:$A$999,0),MATCH(M$1,'Master data'!$B$1:$CL$1,0)),"")</f>
        <v/>
      </c>
      <c r="N658" s="28" t="str">
        <f>IFERROR(INDEX('Master data'!$B$2:$CL$999,MATCH($B658,'Master data'!$A$2:$A$999,0),MATCH(N$1,'Master data'!$B$1:$CL$1,0)),"")</f>
        <v/>
      </c>
      <c r="O658" s="7" t="str">
        <f>IFERROR(INDEX('Master data'!$B$2:$CL$999,MATCH($B658,'Master data'!$A$2:$A$999,0),MATCH(O$1,'Master data'!$B$1:$CL$1,0)),"")</f>
        <v/>
      </c>
      <c r="P658" s="5" t="str">
        <f>IFERROR(INDEX('Master data'!$B$2:$CL$999,MATCH($B658,'Master data'!$A$2:$A$999,0),MATCH(P$1,'Master data'!$B$1:$CL$1,0)),"")</f>
        <v/>
      </c>
      <c r="Q658" s="5" t="str">
        <f>IFERROR(INDEX('Master data'!$B$2:$CL$999,MATCH($B658,'Master data'!$A$2:$A$999,0),MATCH(Q$1,'Master data'!$B$1:$CL$1,0)),"")</f>
        <v/>
      </c>
    </row>
    <row r="659" spans="1:17" x14ac:dyDescent="0.3">
      <c r="A659" t="str">
        <f t="shared" si="10"/>
        <v/>
      </c>
      <c r="B659" t="str">
        <f>IF('Master data'!A658="","",'Master data'!A658)</f>
        <v/>
      </c>
      <c r="C659" t="str">
        <f>IFERROR(INDEX('Master data'!$B$2:$CL$999,MATCH($B659,'Master data'!$A$2:$A$999,0),MATCH(C$1,'Master data'!$B$1:$CL$1,0)),"")</f>
        <v/>
      </c>
      <c r="D659" t="str">
        <f>IFERROR(INDEX('Master data'!$B$2:$CL$999,MATCH($B659,'Master data'!$A$2:$A$999,0),MATCH(D$1,'Master data'!$B$1:$CL$1,0)),"")</f>
        <v/>
      </c>
      <c r="E659" s="5" t="str">
        <f>IFERROR(INDEX('Master data'!$B$2:$CL$999,MATCH($B659,'Master data'!$A$2:$A$999,0),MATCH(E$1,'Master data'!$B$1:$CL$1,0)),"")</f>
        <v/>
      </c>
      <c r="F659" s="7" t="str">
        <f>IFERROR(INDEX('Master data'!$B$2:$CL$999,MATCH($B659,'Master data'!$A$2:$A$999,0),MATCH(F$1,'Master data'!$B$1:$CL$1,0)),"")</f>
        <v/>
      </c>
      <c r="G659" s="7" t="str">
        <f>IFERROR(INDEX('Master data'!$B$2:$CL$999,MATCH($B659,'Master data'!$A$2:$A$999,0),MATCH(G$1,'Master data'!$B$1:$CL$1,0)),"")</f>
        <v/>
      </c>
      <c r="H659" s="7" t="str">
        <f>IFERROR(INDEX('Master data'!$B$2:$CL$999,MATCH($B659,'Master data'!$A$2:$A$999,0),MATCH(H$1,'Master data'!$B$1:$CL$1,0)),"")</f>
        <v/>
      </c>
      <c r="I659" s="7" t="str">
        <f>IFERROR(INDEX('Master data'!$B$2:$CL$999,MATCH($B659,'Master data'!$A$2:$A$999,0),MATCH(I$1,'Master data'!$B$1:$CL$1,0)),"")</f>
        <v/>
      </c>
      <c r="J659" s="7" t="str">
        <f>IFERROR(INDEX('Master data'!$B$2:$CL$999,MATCH($B659,'Master data'!$A$2:$A$999,0),MATCH(J$1,'Master data'!$B$1:$CL$1,0)),"")</f>
        <v/>
      </c>
      <c r="K659" s="7" t="str">
        <f>IFERROR(INDEX('Master data'!$B$2:$CL$999,MATCH($B659,'Master data'!$A$2:$A$999,0),MATCH(K$1,'Master data'!$B$1:$CL$1,0)),"")</f>
        <v/>
      </c>
      <c r="L659" s="7" t="str">
        <f>IFERROR(INDEX('Master data'!$B$2:$CL$999,MATCH($B659,'Master data'!$A$2:$A$999,0),MATCH(L$1,'Master data'!$B$1:$CL$1,0)),"")</f>
        <v/>
      </c>
      <c r="M659" s="5" t="str">
        <f>IFERROR(INDEX('Master data'!$B$2:$CL$999,MATCH($B659,'Master data'!$A$2:$A$999,0),MATCH(M$1,'Master data'!$B$1:$CL$1,0)),"")</f>
        <v/>
      </c>
      <c r="N659" s="28" t="str">
        <f>IFERROR(INDEX('Master data'!$B$2:$CL$999,MATCH($B659,'Master data'!$A$2:$A$999,0),MATCH(N$1,'Master data'!$B$1:$CL$1,0)),"")</f>
        <v/>
      </c>
      <c r="O659" s="7" t="str">
        <f>IFERROR(INDEX('Master data'!$B$2:$CL$999,MATCH($B659,'Master data'!$A$2:$A$999,0),MATCH(O$1,'Master data'!$B$1:$CL$1,0)),"")</f>
        <v/>
      </c>
      <c r="P659" s="5" t="str">
        <f>IFERROR(INDEX('Master data'!$B$2:$CL$999,MATCH($B659,'Master data'!$A$2:$A$999,0),MATCH(P$1,'Master data'!$B$1:$CL$1,0)),"")</f>
        <v/>
      </c>
      <c r="Q659" s="5" t="str">
        <f>IFERROR(INDEX('Master data'!$B$2:$CL$999,MATCH($B659,'Master data'!$A$2:$A$999,0),MATCH(Q$1,'Master data'!$B$1:$CL$1,0)),"")</f>
        <v/>
      </c>
    </row>
    <row r="660" spans="1:17" x14ac:dyDescent="0.3">
      <c r="A660" t="str">
        <f t="shared" si="10"/>
        <v/>
      </c>
      <c r="B660" t="str">
        <f>IF('Master data'!A659="","",'Master data'!A659)</f>
        <v/>
      </c>
      <c r="C660" t="str">
        <f>IFERROR(INDEX('Master data'!$B$2:$CL$999,MATCH($B660,'Master data'!$A$2:$A$999,0),MATCH(C$1,'Master data'!$B$1:$CL$1,0)),"")</f>
        <v/>
      </c>
      <c r="D660" t="str">
        <f>IFERROR(INDEX('Master data'!$B$2:$CL$999,MATCH($B660,'Master data'!$A$2:$A$999,0),MATCH(D$1,'Master data'!$B$1:$CL$1,0)),"")</f>
        <v/>
      </c>
      <c r="E660" s="5" t="str">
        <f>IFERROR(INDEX('Master data'!$B$2:$CL$999,MATCH($B660,'Master data'!$A$2:$A$999,0),MATCH(E$1,'Master data'!$B$1:$CL$1,0)),"")</f>
        <v/>
      </c>
      <c r="F660" s="7" t="str">
        <f>IFERROR(INDEX('Master data'!$B$2:$CL$999,MATCH($B660,'Master data'!$A$2:$A$999,0),MATCH(F$1,'Master data'!$B$1:$CL$1,0)),"")</f>
        <v/>
      </c>
      <c r="G660" s="7" t="str">
        <f>IFERROR(INDEX('Master data'!$B$2:$CL$999,MATCH($B660,'Master data'!$A$2:$A$999,0),MATCH(G$1,'Master data'!$B$1:$CL$1,0)),"")</f>
        <v/>
      </c>
      <c r="H660" s="7" t="str">
        <f>IFERROR(INDEX('Master data'!$B$2:$CL$999,MATCH($B660,'Master data'!$A$2:$A$999,0),MATCH(H$1,'Master data'!$B$1:$CL$1,0)),"")</f>
        <v/>
      </c>
      <c r="I660" s="7" t="str">
        <f>IFERROR(INDEX('Master data'!$B$2:$CL$999,MATCH($B660,'Master data'!$A$2:$A$999,0),MATCH(I$1,'Master data'!$B$1:$CL$1,0)),"")</f>
        <v/>
      </c>
      <c r="J660" s="7" t="str">
        <f>IFERROR(INDEX('Master data'!$B$2:$CL$999,MATCH($B660,'Master data'!$A$2:$A$999,0),MATCH(J$1,'Master data'!$B$1:$CL$1,0)),"")</f>
        <v/>
      </c>
      <c r="K660" s="7" t="str">
        <f>IFERROR(INDEX('Master data'!$B$2:$CL$999,MATCH($B660,'Master data'!$A$2:$A$999,0),MATCH(K$1,'Master data'!$B$1:$CL$1,0)),"")</f>
        <v/>
      </c>
      <c r="L660" s="7" t="str">
        <f>IFERROR(INDEX('Master data'!$B$2:$CL$999,MATCH($B660,'Master data'!$A$2:$A$999,0),MATCH(L$1,'Master data'!$B$1:$CL$1,0)),"")</f>
        <v/>
      </c>
      <c r="M660" s="5" t="str">
        <f>IFERROR(INDEX('Master data'!$B$2:$CL$999,MATCH($B660,'Master data'!$A$2:$A$999,0),MATCH(M$1,'Master data'!$B$1:$CL$1,0)),"")</f>
        <v/>
      </c>
      <c r="N660" s="28" t="str">
        <f>IFERROR(INDEX('Master data'!$B$2:$CL$999,MATCH($B660,'Master data'!$A$2:$A$999,0),MATCH(N$1,'Master data'!$B$1:$CL$1,0)),"")</f>
        <v/>
      </c>
      <c r="O660" s="7" t="str">
        <f>IFERROR(INDEX('Master data'!$B$2:$CL$999,MATCH($B660,'Master data'!$A$2:$A$999,0),MATCH(O$1,'Master data'!$B$1:$CL$1,0)),"")</f>
        <v/>
      </c>
      <c r="P660" s="5" t="str">
        <f>IFERROR(INDEX('Master data'!$B$2:$CL$999,MATCH($B660,'Master data'!$A$2:$A$999,0),MATCH(P$1,'Master data'!$B$1:$CL$1,0)),"")</f>
        <v/>
      </c>
      <c r="Q660" s="5" t="str">
        <f>IFERROR(INDEX('Master data'!$B$2:$CL$999,MATCH($B660,'Master data'!$A$2:$A$999,0),MATCH(Q$1,'Master data'!$B$1:$CL$1,0)),"")</f>
        <v/>
      </c>
    </row>
    <row r="661" spans="1:17" x14ac:dyDescent="0.3">
      <c r="A661" t="str">
        <f t="shared" si="10"/>
        <v/>
      </c>
      <c r="B661" t="str">
        <f>IF('Master data'!A660="","",'Master data'!A660)</f>
        <v/>
      </c>
      <c r="C661" t="str">
        <f>IFERROR(INDEX('Master data'!$B$2:$CL$999,MATCH($B661,'Master data'!$A$2:$A$999,0),MATCH(C$1,'Master data'!$B$1:$CL$1,0)),"")</f>
        <v/>
      </c>
      <c r="D661" t="str">
        <f>IFERROR(INDEX('Master data'!$B$2:$CL$999,MATCH($B661,'Master data'!$A$2:$A$999,0),MATCH(D$1,'Master data'!$B$1:$CL$1,0)),"")</f>
        <v/>
      </c>
      <c r="E661" s="5" t="str">
        <f>IFERROR(INDEX('Master data'!$B$2:$CL$999,MATCH($B661,'Master data'!$A$2:$A$999,0),MATCH(E$1,'Master data'!$B$1:$CL$1,0)),"")</f>
        <v/>
      </c>
      <c r="F661" s="7" t="str">
        <f>IFERROR(INDEX('Master data'!$B$2:$CL$999,MATCH($B661,'Master data'!$A$2:$A$999,0),MATCH(F$1,'Master data'!$B$1:$CL$1,0)),"")</f>
        <v/>
      </c>
      <c r="G661" s="7" t="str">
        <f>IFERROR(INDEX('Master data'!$B$2:$CL$999,MATCH($B661,'Master data'!$A$2:$A$999,0),MATCH(G$1,'Master data'!$B$1:$CL$1,0)),"")</f>
        <v/>
      </c>
      <c r="H661" s="7" t="str">
        <f>IFERROR(INDEX('Master data'!$B$2:$CL$999,MATCH($B661,'Master data'!$A$2:$A$999,0),MATCH(H$1,'Master data'!$B$1:$CL$1,0)),"")</f>
        <v/>
      </c>
      <c r="I661" s="7" t="str">
        <f>IFERROR(INDEX('Master data'!$B$2:$CL$999,MATCH($B661,'Master data'!$A$2:$A$999,0),MATCH(I$1,'Master data'!$B$1:$CL$1,0)),"")</f>
        <v/>
      </c>
      <c r="J661" s="7" t="str">
        <f>IFERROR(INDEX('Master data'!$B$2:$CL$999,MATCH($B661,'Master data'!$A$2:$A$999,0),MATCH(J$1,'Master data'!$B$1:$CL$1,0)),"")</f>
        <v/>
      </c>
      <c r="K661" s="7" t="str">
        <f>IFERROR(INDEX('Master data'!$B$2:$CL$999,MATCH($B661,'Master data'!$A$2:$A$999,0),MATCH(K$1,'Master data'!$B$1:$CL$1,0)),"")</f>
        <v/>
      </c>
      <c r="L661" s="7" t="str">
        <f>IFERROR(INDEX('Master data'!$B$2:$CL$999,MATCH($B661,'Master data'!$A$2:$A$999,0),MATCH(L$1,'Master data'!$B$1:$CL$1,0)),"")</f>
        <v/>
      </c>
      <c r="M661" s="5" t="str">
        <f>IFERROR(INDEX('Master data'!$B$2:$CL$999,MATCH($B661,'Master data'!$A$2:$A$999,0),MATCH(M$1,'Master data'!$B$1:$CL$1,0)),"")</f>
        <v/>
      </c>
      <c r="N661" s="28" t="str">
        <f>IFERROR(INDEX('Master data'!$B$2:$CL$999,MATCH($B661,'Master data'!$A$2:$A$999,0),MATCH(N$1,'Master data'!$B$1:$CL$1,0)),"")</f>
        <v/>
      </c>
      <c r="O661" s="7" t="str">
        <f>IFERROR(INDEX('Master data'!$B$2:$CL$999,MATCH($B661,'Master data'!$A$2:$A$999,0),MATCH(O$1,'Master data'!$B$1:$CL$1,0)),"")</f>
        <v/>
      </c>
      <c r="P661" s="5" t="str">
        <f>IFERROR(INDEX('Master data'!$B$2:$CL$999,MATCH($B661,'Master data'!$A$2:$A$999,0),MATCH(P$1,'Master data'!$B$1:$CL$1,0)),"")</f>
        <v/>
      </c>
      <c r="Q661" s="5" t="str">
        <f>IFERROR(INDEX('Master data'!$B$2:$CL$999,MATCH($B661,'Master data'!$A$2:$A$999,0),MATCH(Q$1,'Master data'!$B$1:$CL$1,0)),"")</f>
        <v/>
      </c>
    </row>
    <row r="662" spans="1:17" x14ac:dyDescent="0.3">
      <c r="A662" t="str">
        <f t="shared" si="10"/>
        <v/>
      </c>
      <c r="B662" t="str">
        <f>IF('Master data'!A661="","",'Master data'!A661)</f>
        <v/>
      </c>
      <c r="C662" t="str">
        <f>IFERROR(INDEX('Master data'!$B$2:$CL$999,MATCH($B662,'Master data'!$A$2:$A$999,0),MATCH(C$1,'Master data'!$B$1:$CL$1,0)),"")</f>
        <v/>
      </c>
      <c r="D662" t="str">
        <f>IFERROR(INDEX('Master data'!$B$2:$CL$999,MATCH($B662,'Master data'!$A$2:$A$999,0),MATCH(D$1,'Master data'!$B$1:$CL$1,0)),"")</f>
        <v/>
      </c>
      <c r="E662" s="5" t="str">
        <f>IFERROR(INDEX('Master data'!$B$2:$CL$999,MATCH($B662,'Master data'!$A$2:$A$999,0),MATCH(E$1,'Master data'!$B$1:$CL$1,0)),"")</f>
        <v/>
      </c>
      <c r="F662" s="7" t="str">
        <f>IFERROR(INDEX('Master data'!$B$2:$CL$999,MATCH($B662,'Master data'!$A$2:$A$999,0),MATCH(F$1,'Master data'!$B$1:$CL$1,0)),"")</f>
        <v/>
      </c>
      <c r="G662" s="7" t="str">
        <f>IFERROR(INDEX('Master data'!$B$2:$CL$999,MATCH($B662,'Master data'!$A$2:$A$999,0),MATCH(G$1,'Master data'!$B$1:$CL$1,0)),"")</f>
        <v/>
      </c>
      <c r="H662" s="7" t="str">
        <f>IFERROR(INDEX('Master data'!$B$2:$CL$999,MATCH($B662,'Master data'!$A$2:$A$999,0),MATCH(H$1,'Master data'!$B$1:$CL$1,0)),"")</f>
        <v/>
      </c>
      <c r="I662" s="7" t="str">
        <f>IFERROR(INDEX('Master data'!$B$2:$CL$999,MATCH($B662,'Master data'!$A$2:$A$999,0),MATCH(I$1,'Master data'!$B$1:$CL$1,0)),"")</f>
        <v/>
      </c>
      <c r="J662" s="7" t="str">
        <f>IFERROR(INDEX('Master data'!$B$2:$CL$999,MATCH($B662,'Master data'!$A$2:$A$999,0),MATCH(J$1,'Master data'!$B$1:$CL$1,0)),"")</f>
        <v/>
      </c>
      <c r="K662" s="7" t="str">
        <f>IFERROR(INDEX('Master data'!$B$2:$CL$999,MATCH($B662,'Master data'!$A$2:$A$999,0),MATCH(K$1,'Master data'!$B$1:$CL$1,0)),"")</f>
        <v/>
      </c>
      <c r="L662" s="7" t="str">
        <f>IFERROR(INDEX('Master data'!$B$2:$CL$999,MATCH($B662,'Master data'!$A$2:$A$999,0),MATCH(L$1,'Master data'!$B$1:$CL$1,0)),"")</f>
        <v/>
      </c>
      <c r="M662" s="5" t="str">
        <f>IFERROR(INDEX('Master data'!$B$2:$CL$999,MATCH($B662,'Master data'!$A$2:$A$999,0),MATCH(M$1,'Master data'!$B$1:$CL$1,0)),"")</f>
        <v/>
      </c>
      <c r="N662" s="28" t="str">
        <f>IFERROR(INDEX('Master data'!$B$2:$CL$999,MATCH($B662,'Master data'!$A$2:$A$999,0),MATCH(N$1,'Master data'!$B$1:$CL$1,0)),"")</f>
        <v/>
      </c>
      <c r="O662" s="7" t="str">
        <f>IFERROR(INDEX('Master data'!$B$2:$CL$999,MATCH($B662,'Master data'!$A$2:$A$999,0),MATCH(O$1,'Master data'!$B$1:$CL$1,0)),"")</f>
        <v/>
      </c>
      <c r="P662" s="5" t="str">
        <f>IFERROR(INDEX('Master data'!$B$2:$CL$999,MATCH($B662,'Master data'!$A$2:$A$999,0),MATCH(P$1,'Master data'!$B$1:$CL$1,0)),"")</f>
        <v/>
      </c>
      <c r="Q662" s="5" t="str">
        <f>IFERROR(INDEX('Master data'!$B$2:$CL$999,MATCH($B662,'Master data'!$A$2:$A$999,0),MATCH(Q$1,'Master data'!$B$1:$CL$1,0)),"")</f>
        <v/>
      </c>
    </row>
    <row r="663" spans="1:17" x14ac:dyDescent="0.3">
      <c r="A663" t="str">
        <f t="shared" si="10"/>
        <v/>
      </c>
      <c r="B663" t="str">
        <f>IF('Master data'!A662="","",'Master data'!A662)</f>
        <v/>
      </c>
      <c r="C663" t="str">
        <f>IFERROR(INDEX('Master data'!$B$2:$CL$999,MATCH($B663,'Master data'!$A$2:$A$999,0),MATCH(C$1,'Master data'!$B$1:$CL$1,0)),"")</f>
        <v/>
      </c>
      <c r="D663" t="str">
        <f>IFERROR(INDEX('Master data'!$B$2:$CL$999,MATCH($B663,'Master data'!$A$2:$A$999,0),MATCH(D$1,'Master data'!$B$1:$CL$1,0)),"")</f>
        <v/>
      </c>
      <c r="E663" s="5" t="str">
        <f>IFERROR(INDEX('Master data'!$B$2:$CL$999,MATCH($B663,'Master data'!$A$2:$A$999,0),MATCH(E$1,'Master data'!$B$1:$CL$1,0)),"")</f>
        <v/>
      </c>
      <c r="F663" s="7" t="str">
        <f>IFERROR(INDEX('Master data'!$B$2:$CL$999,MATCH($B663,'Master data'!$A$2:$A$999,0),MATCH(F$1,'Master data'!$B$1:$CL$1,0)),"")</f>
        <v/>
      </c>
      <c r="G663" s="7" t="str">
        <f>IFERROR(INDEX('Master data'!$B$2:$CL$999,MATCH($B663,'Master data'!$A$2:$A$999,0),MATCH(G$1,'Master data'!$B$1:$CL$1,0)),"")</f>
        <v/>
      </c>
      <c r="H663" s="7" t="str">
        <f>IFERROR(INDEX('Master data'!$B$2:$CL$999,MATCH($B663,'Master data'!$A$2:$A$999,0),MATCH(H$1,'Master data'!$B$1:$CL$1,0)),"")</f>
        <v/>
      </c>
      <c r="I663" s="7" t="str">
        <f>IFERROR(INDEX('Master data'!$B$2:$CL$999,MATCH($B663,'Master data'!$A$2:$A$999,0),MATCH(I$1,'Master data'!$B$1:$CL$1,0)),"")</f>
        <v/>
      </c>
      <c r="J663" s="7" t="str">
        <f>IFERROR(INDEX('Master data'!$B$2:$CL$999,MATCH($B663,'Master data'!$A$2:$A$999,0),MATCH(J$1,'Master data'!$B$1:$CL$1,0)),"")</f>
        <v/>
      </c>
      <c r="K663" s="7" t="str">
        <f>IFERROR(INDEX('Master data'!$B$2:$CL$999,MATCH($B663,'Master data'!$A$2:$A$999,0),MATCH(K$1,'Master data'!$B$1:$CL$1,0)),"")</f>
        <v/>
      </c>
      <c r="L663" s="7" t="str">
        <f>IFERROR(INDEX('Master data'!$B$2:$CL$999,MATCH($B663,'Master data'!$A$2:$A$999,0),MATCH(L$1,'Master data'!$B$1:$CL$1,0)),"")</f>
        <v/>
      </c>
      <c r="M663" s="5" t="str">
        <f>IFERROR(INDEX('Master data'!$B$2:$CL$999,MATCH($B663,'Master data'!$A$2:$A$999,0),MATCH(M$1,'Master data'!$B$1:$CL$1,0)),"")</f>
        <v/>
      </c>
      <c r="N663" s="28" t="str">
        <f>IFERROR(INDEX('Master data'!$B$2:$CL$999,MATCH($B663,'Master data'!$A$2:$A$999,0),MATCH(N$1,'Master data'!$B$1:$CL$1,0)),"")</f>
        <v/>
      </c>
      <c r="O663" s="7" t="str">
        <f>IFERROR(INDEX('Master data'!$B$2:$CL$999,MATCH($B663,'Master data'!$A$2:$A$999,0),MATCH(O$1,'Master data'!$B$1:$CL$1,0)),"")</f>
        <v/>
      </c>
      <c r="P663" s="5" t="str">
        <f>IFERROR(INDEX('Master data'!$B$2:$CL$999,MATCH($B663,'Master data'!$A$2:$A$999,0),MATCH(P$1,'Master data'!$B$1:$CL$1,0)),"")</f>
        <v/>
      </c>
      <c r="Q663" s="5" t="str">
        <f>IFERROR(INDEX('Master data'!$B$2:$CL$999,MATCH($B663,'Master data'!$A$2:$A$999,0),MATCH(Q$1,'Master data'!$B$1:$CL$1,0)),"")</f>
        <v/>
      </c>
    </row>
    <row r="664" spans="1:17" x14ac:dyDescent="0.3">
      <c r="A664" t="str">
        <f t="shared" si="10"/>
        <v/>
      </c>
      <c r="B664" t="str">
        <f>IF('Master data'!A663="","",'Master data'!A663)</f>
        <v/>
      </c>
      <c r="C664" t="str">
        <f>IFERROR(INDEX('Master data'!$B$2:$CL$999,MATCH($B664,'Master data'!$A$2:$A$999,0),MATCH(C$1,'Master data'!$B$1:$CL$1,0)),"")</f>
        <v/>
      </c>
      <c r="D664" t="str">
        <f>IFERROR(INDEX('Master data'!$B$2:$CL$999,MATCH($B664,'Master data'!$A$2:$A$999,0),MATCH(D$1,'Master data'!$B$1:$CL$1,0)),"")</f>
        <v/>
      </c>
      <c r="E664" s="5" t="str">
        <f>IFERROR(INDEX('Master data'!$B$2:$CL$999,MATCH($B664,'Master data'!$A$2:$A$999,0),MATCH(E$1,'Master data'!$B$1:$CL$1,0)),"")</f>
        <v/>
      </c>
      <c r="F664" s="7" t="str">
        <f>IFERROR(INDEX('Master data'!$B$2:$CL$999,MATCH($B664,'Master data'!$A$2:$A$999,0),MATCH(F$1,'Master data'!$B$1:$CL$1,0)),"")</f>
        <v/>
      </c>
      <c r="G664" s="7" t="str">
        <f>IFERROR(INDEX('Master data'!$B$2:$CL$999,MATCH($B664,'Master data'!$A$2:$A$999,0),MATCH(G$1,'Master data'!$B$1:$CL$1,0)),"")</f>
        <v/>
      </c>
      <c r="H664" s="7" t="str">
        <f>IFERROR(INDEX('Master data'!$B$2:$CL$999,MATCH($B664,'Master data'!$A$2:$A$999,0),MATCH(H$1,'Master data'!$B$1:$CL$1,0)),"")</f>
        <v/>
      </c>
      <c r="I664" s="7" t="str">
        <f>IFERROR(INDEX('Master data'!$B$2:$CL$999,MATCH($B664,'Master data'!$A$2:$A$999,0),MATCH(I$1,'Master data'!$B$1:$CL$1,0)),"")</f>
        <v/>
      </c>
      <c r="J664" s="7" t="str">
        <f>IFERROR(INDEX('Master data'!$B$2:$CL$999,MATCH($B664,'Master data'!$A$2:$A$999,0),MATCH(J$1,'Master data'!$B$1:$CL$1,0)),"")</f>
        <v/>
      </c>
      <c r="K664" s="7" t="str">
        <f>IFERROR(INDEX('Master data'!$B$2:$CL$999,MATCH($B664,'Master data'!$A$2:$A$999,0),MATCH(K$1,'Master data'!$B$1:$CL$1,0)),"")</f>
        <v/>
      </c>
      <c r="L664" s="7" t="str">
        <f>IFERROR(INDEX('Master data'!$B$2:$CL$999,MATCH($B664,'Master data'!$A$2:$A$999,0),MATCH(L$1,'Master data'!$B$1:$CL$1,0)),"")</f>
        <v/>
      </c>
      <c r="M664" s="5" t="str">
        <f>IFERROR(INDEX('Master data'!$B$2:$CL$999,MATCH($B664,'Master data'!$A$2:$A$999,0),MATCH(M$1,'Master data'!$B$1:$CL$1,0)),"")</f>
        <v/>
      </c>
      <c r="N664" s="28" t="str">
        <f>IFERROR(INDEX('Master data'!$B$2:$CL$999,MATCH($B664,'Master data'!$A$2:$A$999,0),MATCH(N$1,'Master data'!$B$1:$CL$1,0)),"")</f>
        <v/>
      </c>
      <c r="O664" s="7" t="str">
        <f>IFERROR(INDEX('Master data'!$B$2:$CL$999,MATCH($B664,'Master data'!$A$2:$A$999,0),MATCH(O$1,'Master data'!$B$1:$CL$1,0)),"")</f>
        <v/>
      </c>
      <c r="P664" s="5" t="str">
        <f>IFERROR(INDEX('Master data'!$B$2:$CL$999,MATCH($B664,'Master data'!$A$2:$A$999,0),MATCH(P$1,'Master data'!$B$1:$CL$1,0)),"")</f>
        <v/>
      </c>
      <c r="Q664" s="5" t="str">
        <f>IFERROR(INDEX('Master data'!$B$2:$CL$999,MATCH($B664,'Master data'!$A$2:$A$999,0),MATCH(Q$1,'Master data'!$B$1:$CL$1,0)),"")</f>
        <v/>
      </c>
    </row>
    <row r="665" spans="1:17" x14ac:dyDescent="0.3">
      <c r="A665" t="str">
        <f t="shared" si="10"/>
        <v/>
      </c>
      <c r="B665" t="str">
        <f>IF('Master data'!A664="","",'Master data'!A664)</f>
        <v/>
      </c>
      <c r="C665" t="str">
        <f>IFERROR(INDEX('Master data'!$B$2:$CL$999,MATCH($B665,'Master data'!$A$2:$A$999,0),MATCH(C$1,'Master data'!$B$1:$CL$1,0)),"")</f>
        <v/>
      </c>
      <c r="D665" t="str">
        <f>IFERROR(INDEX('Master data'!$B$2:$CL$999,MATCH($B665,'Master data'!$A$2:$A$999,0),MATCH(D$1,'Master data'!$B$1:$CL$1,0)),"")</f>
        <v/>
      </c>
      <c r="E665" s="5" t="str">
        <f>IFERROR(INDEX('Master data'!$B$2:$CL$999,MATCH($B665,'Master data'!$A$2:$A$999,0),MATCH(E$1,'Master data'!$B$1:$CL$1,0)),"")</f>
        <v/>
      </c>
      <c r="F665" s="7" t="str">
        <f>IFERROR(INDEX('Master data'!$B$2:$CL$999,MATCH($B665,'Master data'!$A$2:$A$999,0),MATCH(F$1,'Master data'!$B$1:$CL$1,0)),"")</f>
        <v/>
      </c>
      <c r="G665" s="7" t="str">
        <f>IFERROR(INDEX('Master data'!$B$2:$CL$999,MATCH($B665,'Master data'!$A$2:$A$999,0),MATCH(G$1,'Master data'!$B$1:$CL$1,0)),"")</f>
        <v/>
      </c>
      <c r="H665" s="7" t="str">
        <f>IFERROR(INDEX('Master data'!$B$2:$CL$999,MATCH($B665,'Master data'!$A$2:$A$999,0),MATCH(H$1,'Master data'!$B$1:$CL$1,0)),"")</f>
        <v/>
      </c>
      <c r="I665" s="7" t="str">
        <f>IFERROR(INDEX('Master data'!$B$2:$CL$999,MATCH($B665,'Master data'!$A$2:$A$999,0),MATCH(I$1,'Master data'!$B$1:$CL$1,0)),"")</f>
        <v/>
      </c>
      <c r="J665" s="7" t="str">
        <f>IFERROR(INDEX('Master data'!$B$2:$CL$999,MATCH($B665,'Master data'!$A$2:$A$999,0),MATCH(J$1,'Master data'!$B$1:$CL$1,0)),"")</f>
        <v/>
      </c>
      <c r="K665" s="7" t="str">
        <f>IFERROR(INDEX('Master data'!$B$2:$CL$999,MATCH($B665,'Master data'!$A$2:$A$999,0),MATCH(K$1,'Master data'!$B$1:$CL$1,0)),"")</f>
        <v/>
      </c>
      <c r="L665" s="7" t="str">
        <f>IFERROR(INDEX('Master data'!$B$2:$CL$999,MATCH($B665,'Master data'!$A$2:$A$999,0),MATCH(L$1,'Master data'!$B$1:$CL$1,0)),"")</f>
        <v/>
      </c>
      <c r="M665" s="5" t="str">
        <f>IFERROR(INDEX('Master data'!$B$2:$CL$999,MATCH($B665,'Master data'!$A$2:$A$999,0),MATCH(M$1,'Master data'!$B$1:$CL$1,0)),"")</f>
        <v/>
      </c>
      <c r="N665" s="28" t="str">
        <f>IFERROR(INDEX('Master data'!$B$2:$CL$999,MATCH($B665,'Master data'!$A$2:$A$999,0),MATCH(N$1,'Master data'!$B$1:$CL$1,0)),"")</f>
        <v/>
      </c>
      <c r="O665" s="7" t="str">
        <f>IFERROR(INDEX('Master data'!$B$2:$CL$999,MATCH($B665,'Master data'!$A$2:$A$999,0),MATCH(O$1,'Master data'!$B$1:$CL$1,0)),"")</f>
        <v/>
      </c>
      <c r="P665" s="5" t="str">
        <f>IFERROR(INDEX('Master data'!$B$2:$CL$999,MATCH($B665,'Master data'!$A$2:$A$999,0),MATCH(P$1,'Master data'!$B$1:$CL$1,0)),"")</f>
        <v/>
      </c>
      <c r="Q665" s="5" t="str">
        <f>IFERROR(INDEX('Master data'!$B$2:$CL$999,MATCH($B665,'Master data'!$A$2:$A$999,0),MATCH(Q$1,'Master data'!$B$1:$CL$1,0)),"")</f>
        <v/>
      </c>
    </row>
    <row r="666" spans="1:17" x14ac:dyDescent="0.3">
      <c r="A666" t="str">
        <f t="shared" si="10"/>
        <v/>
      </c>
      <c r="B666" t="str">
        <f>IF('Master data'!A665="","",'Master data'!A665)</f>
        <v/>
      </c>
      <c r="C666" t="str">
        <f>IFERROR(INDEX('Master data'!$B$2:$CL$999,MATCH($B666,'Master data'!$A$2:$A$999,0),MATCH(C$1,'Master data'!$B$1:$CL$1,0)),"")</f>
        <v/>
      </c>
      <c r="D666" t="str">
        <f>IFERROR(INDEX('Master data'!$B$2:$CL$999,MATCH($B666,'Master data'!$A$2:$A$999,0),MATCH(D$1,'Master data'!$B$1:$CL$1,0)),"")</f>
        <v/>
      </c>
      <c r="E666" s="5" t="str">
        <f>IFERROR(INDEX('Master data'!$B$2:$CL$999,MATCH($B666,'Master data'!$A$2:$A$999,0),MATCH(E$1,'Master data'!$B$1:$CL$1,0)),"")</f>
        <v/>
      </c>
      <c r="F666" s="7" t="str">
        <f>IFERROR(INDEX('Master data'!$B$2:$CL$999,MATCH($B666,'Master data'!$A$2:$A$999,0),MATCH(F$1,'Master data'!$B$1:$CL$1,0)),"")</f>
        <v/>
      </c>
      <c r="G666" s="7" t="str">
        <f>IFERROR(INDEX('Master data'!$B$2:$CL$999,MATCH($B666,'Master data'!$A$2:$A$999,0),MATCH(G$1,'Master data'!$B$1:$CL$1,0)),"")</f>
        <v/>
      </c>
      <c r="H666" s="7" t="str">
        <f>IFERROR(INDEX('Master data'!$B$2:$CL$999,MATCH($B666,'Master data'!$A$2:$A$999,0),MATCH(H$1,'Master data'!$B$1:$CL$1,0)),"")</f>
        <v/>
      </c>
      <c r="I666" s="7" t="str">
        <f>IFERROR(INDEX('Master data'!$B$2:$CL$999,MATCH($B666,'Master data'!$A$2:$A$999,0),MATCH(I$1,'Master data'!$B$1:$CL$1,0)),"")</f>
        <v/>
      </c>
      <c r="J666" s="7" t="str">
        <f>IFERROR(INDEX('Master data'!$B$2:$CL$999,MATCH($B666,'Master data'!$A$2:$A$999,0),MATCH(J$1,'Master data'!$B$1:$CL$1,0)),"")</f>
        <v/>
      </c>
      <c r="K666" s="7" t="str">
        <f>IFERROR(INDEX('Master data'!$B$2:$CL$999,MATCH($B666,'Master data'!$A$2:$A$999,0),MATCH(K$1,'Master data'!$B$1:$CL$1,0)),"")</f>
        <v/>
      </c>
      <c r="L666" s="7" t="str">
        <f>IFERROR(INDEX('Master data'!$B$2:$CL$999,MATCH($B666,'Master data'!$A$2:$A$999,0),MATCH(L$1,'Master data'!$B$1:$CL$1,0)),"")</f>
        <v/>
      </c>
      <c r="M666" s="5" t="str">
        <f>IFERROR(INDEX('Master data'!$B$2:$CL$999,MATCH($B666,'Master data'!$A$2:$A$999,0),MATCH(M$1,'Master data'!$B$1:$CL$1,0)),"")</f>
        <v/>
      </c>
      <c r="N666" s="28" t="str">
        <f>IFERROR(INDEX('Master data'!$B$2:$CL$999,MATCH($B666,'Master data'!$A$2:$A$999,0),MATCH(N$1,'Master data'!$B$1:$CL$1,0)),"")</f>
        <v/>
      </c>
      <c r="O666" s="7" t="str">
        <f>IFERROR(INDEX('Master data'!$B$2:$CL$999,MATCH($B666,'Master data'!$A$2:$A$999,0),MATCH(O$1,'Master data'!$B$1:$CL$1,0)),"")</f>
        <v/>
      </c>
      <c r="P666" s="5" t="str">
        <f>IFERROR(INDEX('Master data'!$B$2:$CL$999,MATCH($B666,'Master data'!$A$2:$A$999,0),MATCH(P$1,'Master data'!$B$1:$CL$1,0)),"")</f>
        <v/>
      </c>
      <c r="Q666" s="5" t="str">
        <f>IFERROR(INDEX('Master data'!$B$2:$CL$999,MATCH($B666,'Master data'!$A$2:$A$999,0),MATCH(Q$1,'Master data'!$B$1:$CL$1,0)),"")</f>
        <v/>
      </c>
    </row>
    <row r="667" spans="1:17" x14ac:dyDescent="0.3">
      <c r="A667" t="str">
        <f t="shared" si="10"/>
        <v/>
      </c>
      <c r="B667" t="str">
        <f>IF('Master data'!A666="","",'Master data'!A666)</f>
        <v/>
      </c>
      <c r="C667" t="str">
        <f>IFERROR(INDEX('Master data'!$B$2:$CL$999,MATCH($B667,'Master data'!$A$2:$A$999,0),MATCH(C$1,'Master data'!$B$1:$CL$1,0)),"")</f>
        <v/>
      </c>
      <c r="D667" t="str">
        <f>IFERROR(INDEX('Master data'!$B$2:$CL$999,MATCH($B667,'Master data'!$A$2:$A$999,0),MATCH(D$1,'Master data'!$B$1:$CL$1,0)),"")</f>
        <v/>
      </c>
      <c r="E667" s="5" t="str">
        <f>IFERROR(INDEX('Master data'!$B$2:$CL$999,MATCH($B667,'Master data'!$A$2:$A$999,0),MATCH(E$1,'Master data'!$B$1:$CL$1,0)),"")</f>
        <v/>
      </c>
      <c r="F667" s="7" t="str">
        <f>IFERROR(INDEX('Master data'!$B$2:$CL$999,MATCH($B667,'Master data'!$A$2:$A$999,0),MATCH(F$1,'Master data'!$B$1:$CL$1,0)),"")</f>
        <v/>
      </c>
      <c r="G667" s="7" t="str">
        <f>IFERROR(INDEX('Master data'!$B$2:$CL$999,MATCH($B667,'Master data'!$A$2:$A$999,0),MATCH(G$1,'Master data'!$B$1:$CL$1,0)),"")</f>
        <v/>
      </c>
      <c r="H667" s="7" t="str">
        <f>IFERROR(INDEX('Master data'!$B$2:$CL$999,MATCH($B667,'Master data'!$A$2:$A$999,0),MATCH(H$1,'Master data'!$B$1:$CL$1,0)),"")</f>
        <v/>
      </c>
      <c r="I667" s="7" t="str">
        <f>IFERROR(INDEX('Master data'!$B$2:$CL$999,MATCH($B667,'Master data'!$A$2:$A$999,0),MATCH(I$1,'Master data'!$B$1:$CL$1,0)),"")</f>
        <v/>
      </c>
      <c r="J667" s="7" t="str">
        <f>IFERROR(INDEX('Master data'!$B$2:$CL$999,MATCH($B667,'Master data'!$A$2:$A$999,0),MATCH(J$1,'Master data'!$B$1:$CL$1,0)),"")</f>
        <v/>
      </c>
      <c r="K667" s="7" t="str">
        <f>IFERROR(INDEX('Master data'!$B$2:$CL$999,MATCH($B667,'Master data'!$A$2:$A$999,0),MATCH(K$1,'Master data'!$B$1:$CL$1,0)),"")</f>
        <v/>
      </c>
      <c r="L667" s="7" t="str">
        <f>IFERROR(INDEX('Master data'!$B$2:$CL$999,MATCH($B667,'Master data'!$A$2:$A$999,0),MATCH(L$1,'Master data'!$B$1:$CL$1,0)),"")</f>
        <v/>
      </c>
      <c r="M667" s="5" t="str">
        <f>IFERROR(INDEX('Master data'!$B$2:$CL$999,MATCH($B667,'Master data'!$A$2:$A$999,0),MATCH(M$1,'Master data'!$B$1:$CL$1,0)),"")</f>
        <v/>
      </c>
      <c r="N667" s="28" t="str">
        <f>IFERROR(INDEX('Master data'!$B$2:$CL$999,MATCH($B667,'Master data'!$A$2:$A$999,0),MATCH(N$1,'Master data'!$B$1:$CL$1,0)),"")</f>
        <v/>
      </c>
      <c r="O667" s="7" t="str">
        <f>IFERROR(INDEX('Master data'!$B$2:$CL$999,MATCH($B667,'Master data'!$A$2:$A$999,0),MATCH(O$1,'Master data'!$B$1:$CL$1,0)),"")</f>
        <v/>
      </c>
      <c r="P667" s="5" t="str">
        <f>IFERROR(INDEX('Master data'!$B$2:$CL$999,MATCH($B667,'Master data'!$A$2:$A$999,0),MATCH(P$1,'Master data'!$B$1:$CL$1,0)),"")</f>
        <v/>
      </c>
      <c r="Q667" s="5" t="str">
        <f>IFERROR(INDEX('Master data'!$B$2:$CL$999,MATCH($B667,'Master data'!$A$2:$A$999,0),MATCH(Q$1,'Master data'!$B$1:$CL$1,0)),"")</f>
        <v/>
      </c>
    </row>
    <row r="668" spans="1:17" x14ac:dyDescent="0.3">
      <c r="A668" t="str">
        <f t="shared" si="10"/>
        <v/>
      </c>
      <c r="B668" t="str">
        <f>IF('Master data'!A667="","",'Master data'!A667)</f>
        <v/>
      </c>
      <c r="C668" t="str">
        <f>IFERROR(INDEX('Master data'!$B$2:$CL$999,MATCH($B668,'Master data'!$A$2:$A$999,0),MATCH(C$1,'Master data'!$B$1:$CL$1,0)),"")</f>
        <v/>
      </c>
      <c r="D668" t="str">
        <f>IFERROR(INDEX('Master data'!$B$2:$CL$999,MATCH($B668,'Master data'!$A$2:$A$999,0),MATCH(D$1,'Master data'!$B$1:$CL$1,0)),"")</f>
        <v/>
      </c>
      <c r="E668" s="5" t="str">
        <f>IFERROR(INDEX('Master data'!$B$2:$CL$999,MATCH($B668,'Master data'!$A$2:$A$999,0),MATCH(E$1,'Master data'!$B$1:$CL$1,0)),"")</f>
        <v/>
      </c>
      <c r="F668" s="7" t="str">
        <f>IFERROR(INDEX('Master data'!$B$2:$CL$999,MATCH($B668,'Master data'!$A$2:$A$999,0),MATCH(F$1,'Master data'!$B$1:$CL$1,0)),"")</f>
        <v/>
      </c>
      <c r="G668" s="7" t="str">
        <f>IFERROR(INDEX('Master data'!$B$2:$CL$999,MATCH($B668,'Master data'!$A$2:$A$999,0),MATCH(G$1,'Master data'!$B$1:$CL$1,0)),"")</f>
        <v/>
      </c>
      <c r="H668" s="7" t="str">
        <f>IFERROR(INDEX('Master data'!$B$2:$CL$999,MATCH($B668,'Master data'!$A$2:$A$999,0),MATCH(H$1,'Master data'!$B$1:$CL$1,0)),"")</f>
        <v/>
      </c>
      <c r="I668" s="7" t="str">
        <f>IFERROR(INDEX('Master data'!$B$2:$CL$999,MATCH($B668,'Master data'!$A$2:$A$999,0),MATCH(I$1,'Master data'!$B$1:$CL$1,0)),"")</f>
        <v/>
      </c>
      <c r="J668" s="7" t="str">
        <f>IFERROR(INDEX('Master data'!$B$2:$CL$999,MATCH($B668,'Master data'!$A$2:$A$999,0),MATCH(J$1,'Master data'!$B$1:$CL$1,0)),"")</f>
        <v/>
      </c>
      <c r="K668" s="7" t="str">
        <f>IFERROR(INDEX('Master data'!$B$2:$CL$999,MATCH($B668,'Master data'!$A$2:$A$999,0),MATCH(K$1,'Master data'!$B$1:$CL$1,0)),"")</f>
        <v/>
      </c>
      <c r="L668" s="7" t="str">
        <f>IFERROR(INDEX('Master data'!$B$2:$CL$999,MATCH($B668,'Master data'!$A$2:$A$999,0),MATCH(L$1,'Master data'!$B$1:$CL$1,0)),"")</f>
        <v/>
      </c>
      <c r="M668" s="5" t="str">
        <f>IFERROR(INDEX('Master data'!$B$2:$CL$999,MATCH($B668,'Master data'!$A$2:$A$999,0),MATCH(M$1,'Master data'!$B$1:$CL$1,0)),"")</f>
        <v/>
      </c>
      <c r="N668" s="28" t="str">
        <f>IFERROR(INDEX('Master data'!$B$2:$CL$999,MATCH($B668,'Master data'!$A$2:$A$999,0),MATCH(N$1,'Master data'!$B$1:$CL$1,0)),"")</f>
        <v/>
      </c>
      <c r="O668" s="7" t="str">
        <f>IFERROR(INDEX('Master data'!$B$2:$CL$999,MATCH($B668,'Master data'!$A$2:$A$999,0),MATCH(O$1,'Master data'!$B$1:$CL$1,0)),"")</f>
        <v/>
      </c>
      <c r="P668" s="5" t="str">
        <f>IFERROR(INDEX('Master data'!$B$2:$CL$999,MATCH($B668,'Master data'!$A$2:$A$999,0),MATCH(P$1,'Master data'!$B$1:$CL$1,0)),"")</f>
        <v/>
      </c>
      <c r="Q668" s="5" t="str">
        <f>IFERROR(INDEX('Master data'!$B$2:$CL$999,MATCH($B668,'Master data'!$A$2:$A$999,0),MATCH(Q$1,'Master data'!$B$1:$CL$1,0)),"")</f>
        <v/>
      </c>
    </row>
    <row r="669" spans="1:17" x14ac:dyDescent="0.3">
      <c r="A669" t="str">
        <f t="shared" si="10"/>
        <v/>
      </c>
      <c r="B669" t="str">
        <f>IF('Master data'!A668="","",'Master data'!A668)</f>
        <v/>
      </c>
      <c r="C669" t="str">
        <f>IFERROR(INDEX('Master data'!$B$2:$CL$999,MATCH($B669,'Master data'!$A$2:$A$999,0),MATCH(C$1,'Master data'!$B$1:$CL$1,0)),"")</f>
        <v/>
      </c>
      <c r="D669" t="str">
        <f>IFERROR(INDEX('Master data'!$B$2:$CL$999,MATCH($B669,'Master data'!$A$2:$A$999,0),MATCH(D$1,'Master data'!$B$1:$CL$1,0)),"")</f>
        <v/>
      </c>
      <c r="E669" s="5" t="str">
        <f>IFERROR(INDEX('Master data'!$B$2:$CL$999,MATCH($B669,'Master data'!$A$2:$A$999,0),MATCH(E$1,'Master data'!$B$1:$CL$1,0)),"")</f>
        <v/>
      </c>
      <c r="F669" s="7" t="str">
        <f>IFERROR(INDEX('Master data'!$B$2:$CL$999,MATCH($B669,'Master data'!$A$2:$A$999,0),MATCH(F$1,'Master data'!$B$1:$CL$1,0)),"")</f>
        <v/>
      </c>
      <c r="G669" s="7" t="str">
        <f>IFERROR(INDEX('Master data'!$B$2:$CL$999,MATCH($B669,'Master data'!$A$2:$A$999,0),MATCH(G$1,'Master data'!$B$1:$CL$1,0)),"")</f>
        <v/>
      </c>
      <c r="H669" s="7" t="str">
        <f>IFERROR(INDEX('Master data'!$B$2:$CL$999,MATCH($B669,'Master data'!$A$2:$A$999,0),MATCH(H$1,'Master data'!$B$1:$CL$1,0)),"")</f>
        <v/>
      </c>
      <c r="I669" s="7" t="str">
        <f>IFERROR(INDEX('Master data'!$B$2:$CL$999,MATCH($B669,'Master data'!$A$2:$A$999,0),MATCH(I$1,'Master data'!$B$1:$CL$1,0)),"")</f>
        <v/>
      </c>
      <c r="J669" s="7" t="str">
        <f>IFERROR(INDEX('Master data'!$B$2:$CL$999,MATCH($B669,'Master data'!$A$2:$A$999,0),MATCH(J$1,'Master data'!$B$1:$CL$1,0)),"")</f>
        <v/>
      </c>
      <c r="K669" s="7" t="str">
        <f>IFERROR(INDEX('Master data'!$B$2:$CL$999,MATCH($B669,'Master data'!$A$2:$A$999,0),MATCH(K$1,'Master data'!$B$1:$CL$1,0)),"")</f>
        <v/>
      </c>
      <c r="L669" s="7" t="str">
        <f>IFERROR(INDEX('Master data'!$B$2:$CL$999,MATCH($B669,'Master data'!$A$2:$A$999,0),MATCH(L$1,'Master data'!$B$1:$CL$1,0)),"")</f>
        <v/>
      </c>
      <c r="M669" s="5" t="str">
        <f>IFERROR(INDEX('Master data'!$B$2:$CL$999,MATCH($B669,'Master data'!$A$2:$A$999,0),MATCH(M$1,'Master data'!$B$1:$CL$1,0)),"")</f>
        <v/>
      </c>
      <c r="N669" s="28" t="str">
        <f>IFERROR(INDEX('Master data'!$B$2:$CL$999,MATCH($B669,'Master data'!$A$2:$A$999,0),MATCH(N$1,'Master data'!$B$1:$CL$1,0)),"")</f>
        <v/>
      </c>
      <c r="O669" s="7" t="str">
        <f>IFERROR(INDEX('Master data'!$B$2:$CL$999,MATCH($B669,'Master data'!$A$2:$A$999,0),MATCH(O$1,'Master data'!$B$1:$CL$1,0)),"")</f>
        <v/>
      </c>
      <c r="P669" s="5" t="str">
        <f>IFERROR(INDEX('Master data'!$B$2:$CL$999,MATCH($B669,'Master data'!$A$2:$A$999,0),MATCH(P$1,'Master data'!$B$1:$CL$1,0)),"")</f>
        <v/>
      </c>
      <c r="Q669" s="5" t="str">
        <f>IFERROR(INDEX('Master data'!$B$2:$CL$999,MATCH($B669,'Master data'!$A$2:$A$999,0),MATCH(Q$1,'Master data'!$B$1:$CL$1,0)),"")</f>
        <v/>
      </c>
    </row>
    <row r="670" spans="1:17" x14ac:dyDescent="0.3">
      <c r="A670" t="str">
        <f t="shared" si="10"/>
        <v/>
      </c>
      <c r="B670" t="str">
        <f>IF('Master data'!A669="","",'Master data'!A669)</f>
        <v/>
      </c>
      <c r="C670" t="str">
        <f>IFERROR(INDEX('Master data'!$B$2:$CL$999,MATCH($B670,'Master data'!$A$2:$A$999,0),MATCH(C$1,'Master data'!$B$1:$CL$1,0)),"")</f>
        <v/>
      </c>
      <c r="D670" t="str">
        <f>IFERROR(INDEX('Master data'!$B$2:$CL$999,MATCH($B670,'Master data'!$A$2:$A$999,0),MATCH(D$1,'Master data'!$B$1:$CL$1,0)),"")</f>
        <v/>
      </c>
      <c r="E670" s="5" t="str">
        <f>IFERROR(INDEX('Master data'!$B$2:$CL$999,MATCH($B670,'Master data'!$A$2:$A$999,0),MATCH(E$1,'Master data'!$B$1:$CL$1,0)),"")</f>
        <v/>
      </c>
      <c r="F670" s="7" t="str">
        <f>IFERROR(INDEX('Master data'!$B$2:$CL$999,MATCH($B670,'Master data'!$A$2:$A$999,0),MATCH(F$1,'Master data'!$B$1:$CL$1,0)),"")</f>
        <v/>
      </c>
      <c r="G670" s="7" t="str">
        <f>IFERROR(INDEX('Master data'!$B$2:$CL$999,MATCH($B670,'Master data'!$A$2:$A$999,0),MATCH(G$1,'Master data'!$B$1:$CL$1,0)),"")</f>
        <v/>
      </c>
      <c r="H670" s="7" t="str">
        <f>IFERROR(INDEX('Master data'!$B$2:$CL$999,MATCH($B670,'Master data'!$A$2:$A$999,0),MATCH(H$1,'Master data'!$B$1:$CL$1,0)),"")</f>
        <v/>
      </c>
      <c r="I670" s="7" t="str">
        <f>IFERROR(INDEX('Master data'!$B$2:$CL$999,MATCH($B670,'Master data'!$A$2:$A$999,0),MATCH(I$1,'Master data'!$B$1:$CL$1,0)),"")</f>
        <v/>
      </c>
      <c r="J670" s="7" t="str">
        <f>IFERROR(INDEX('Master data'!$B$2:$CL$999,MATCH($B670,'Master data'!$A$2:$A$999,0),MATCH(J$1,'Master data'!$B$1:$CL$1,0)),"")</f>
        <v/>
      </c>
      <c r="K670" s="7" t="str">
        <f>IFERROR(INDEX('Master data'!$B$2:$CL$999,MATCH($B670,'Master data'!$A$2:$A$999,0),MATCH(K$1,'Master data'!$B$1:$CL$1,0)),"")</f>
        <v/>
      </c>
      <c r="L670" s="7" t="str">
        <f>IFERROR(INDEX('Master data'!$B$2:$CL$999,MATCH($B670,'Master data'!$A$2:$A$999,0),MATCH(L$1,'Master data'!$B$1:$CL$1,0)),"")</f>
        <v/>
      </c>
      <c r="M670" s="5" t="str">
        <f>IFERROR(INDEX('Master data'!$B$2:$CL$999,MATCH($B670,'Master data'!$A$2:$A$999,0),MATCH(M$1,'Master data'!$B$1:$CL$1,0)),"")</f>
        <v/>
      </c>
      <c r="N670" s="28" t="str">
        <f>IFERROR(INDEX('Master data'!$B$2:$CL$999,MATCH($B670,'Master data'!$A$2:$A$999,0),MATCH(N$1,'Master data'!$B$1:$CL$1,0)),"")</f>
        <v/>
      </c>
      <c r="O670" s="7" t="str">
        <f>IFERROR(INDEX('Master data'!$B$2:$CL$999,MATCH($B670,'Master data'!$A$2:$A$999,0),MATCH(O$1,'Master data'!$B$1:$CL$1,0)),"")</f>
        <v/>
      </c>
      <c r="P670" s="5" t="str">
        <f>IFERROR(INDEX('Master data'!$B$2:$CL$999,MATCH($B670,'Master data'!$A$2:$A$999,0),MATCH(P$1,'Master data'!$B$1:$CL$1,0)),"")</f>
        <v/>
      </c>
      <c r="Q670" s="5" t="str">
        <f>IFERROR(INDEX('Master data'!$B$2:$CL$999,MATCH($B670,'Master data'!$A$2:$A$999,0),MATCH(Q$1,'Master data'!$B$1:$CL$1,0)),"")</f>
        <v/>
      </c>
    </row>
    <row r="671" spans="1:17" x14ac:dyDescent="0.3">
      <c r="A671" t="str">
        <f t="shared" si="10"/>
        <v/>
      </c>
      <c r="B671" t="str">
        <f>IF('Master data'!A670="","",'Master data'!A670)</f>
        <v/>
      </c>
      <c r="C671" t="str">
        <f>IFERROR(INDEX('Master data'!$B$2:$CL$999,MATCH($B671,'Master data'!$A$2:$A$999,0),MATCH(C$1,'Master data'!$B$1:$CL$1,0)),"")</f>
        <v/>
      </c>
      <c r="D671" t="str">
        <f>IFERROR(INDEX('Master data'!$B$2:$CL$999,MATCH($B671,'Master data'!$A$2:$A$999,0),MATCH(D$1,'Master data'!$B$1:$CL$1,0)),"")</f>
        <v/>
      </c>
      <c r="E671" s="5" t="str">
        <f>IFERROR(INDEX('Master data'!$B$2:$CL$999,MATCH($B671,'Master data'!$A$2:$A$999,0),MATCH(E$1,'Master data'!$B$1:$CL$1,0)),"")</f>
        <v/>
      </c>
      <c r="F671" s="7" t="str">
        <f>IFERROR(INDEX('Master data'!$B$2:$CL$999,MATCH($B671,'Master data'!$A$2:$A$999,0),MATCH(F$1,'Master data'!$B$1:$CL$1,0)),"")</f>
        <v/>
      </c>
      <c r="G671" s="7" t="str">
        <f>IFERROR(INDEX('Master data'!$B$2:$CL$999,MATCH($B671,'Master data'!$A$2:$A$999,0),MATCH(G$1,'Master data'!$B$1:$CL$1,0)),"")</f>
        <v/>
      </c>
      <c r="H671" s="7" t="str">
        <f>IFERROR(INDEX('Master data'!$B$2:$CL$999,MATCH($B671,'Master data'!$A$2:$A$999,0),MATCH(H$1,'Master data'!$B$1:$CL$1,0)),"")</f>
        <v/>
      </c>
      <c r="I671" s="7" t="str">
        <f>IFERROR(INDEX('Master data'!$B$2:$CL$999,MATCH($B671,'Master data'!$A$2:$A$999,0),MATCH(I$1,'Master data'!$B$1:$CL$1,0)),"")</f>
        <v/>
      </c>
      <c r="J671" s="7" t="str">
        <f>IFERROR(INDEX('Master data'!$B$2:$CL$999,MATCH($B671,'Master data'!$A$2:$A$999,0),MATCH(J$1,'Master data'!$B$1:$CL$1,0)),"")</f>
        <v/>
      </c>
      <c r="K671" s="7" t="str">
        <f>IFERROR(INDEX('Master data'!$B$2:$CL$999,MATCH($B671,'Master data'!$A$2:$A$999,0),MATCH(K$1,'Master data'!$B$1:$CL$1,0)),"")</f>
        <v/>
      </c>
      <c r="L671" s="7" t="str">
        <f>IFERROR(INDEX('Master data'!$B$2:$CL$999,MATCH($B671,'Master data'!$A$2:$A$999,0),MATCH(L$1,'Master data'!$B$1:$CL$1,0)),"")</f>
        <v/>
      </c>
      <c r="M671" s="5" t="str">
        <f>IFERROR(INDEX('Master data'!$B$2:$CL$999,MATCH($B671,'Master data'!$A$2:$A$999,0),MATCH(M$1,'Master data'!$B$1:$CL$1,0)),"")</f>
        <v/>
      </c>
      <c r="N671" s="28" t="str">
        <f>IFERROR(INDEX('Master data'!$B$2:$CL$999,MATCH($B671,'Master data'!$A$2:$A$999,0),MATCH(N$1,'Master data'!$B$1:$CL$1,0)),"")</f>
        <v/>
      </c>
      <c r="O671" s="7" t="str">
        <f>IFERROR(INDEX('Master data'!$B$2:$CL$999,MATCH($B671,'Master data'!$A$2:$A$999,0),MATCH(O$1,'Master data'!$B$1:$CL$1,0)),"")</f>
        <v/>
      </c>
      <c r="P671" s="5" t="str">
        <f>IFERROR(INDEX('Master data'!$B$2:$CL$999,MATCH($B671,'Master data'!$A$2:$A$999,0),MATCH(P$1,'Master data'!$B$1:$CL$1,0)),"")</f>
        <v/>
      </c>
      <c r="Q671" s="5" t="str">
        <f>IFERROR(INDEX('Master data'!$B$2:$CL$999,MATCH($B671,'Master data'!$A$2:$A$999,0),MATCH(Q$1,'Master data'!$B$1:$CL$1,0)),"")</f>
        <v/>
      </c>
    </row>
    <row r="672" spans="1:17" x14ac:dyDescent="0.3">
      <c r="A672" t="str">
        <f t="shared" si="10"/>
        <v/>
      </c>
      <c r="B672" t="str">
        <f>IF('Master data'!A671="","",'Master data'!A671)</f>
        <v/>
      </c>
      <c r="C672" t="str">
        <f>IFERROR(INDEX('Master data'!$B$2:$CL$999,MATCH($B672,'Master data'!$A$2:$A$999,0),MATCH(C$1,'Master data'!$B$1:$CL$1,0)),"")</f>
        <v/>
      </c>
      <c r="D672" t="str">
        <f>IFERROR(INDEX('Master data'!$B$2:$CL$999,MATCH($B672,'Master data'!$A$2:$A$999,0),MATCH(D$1,'Master data'!$B$1:$CL$1,0)),"")</f>
        <v/>
      </c>
      <c r="E672" s="5" t="str">
        <f>IFERROR(INDEX('Master data'!$B$2:$CL$999,MATCH($B672,'Master data'!$A$2:$A$999,0),MATCH(E$1,'Master data'!$B$1:$CL$1,0)),"")</f>
        <v/>
      </c>
      <c r="F672" s="7" t="str">
        <f>IFERROR(INDEX('Master data'!$B$2:$CL$999,MATCH($B672,'Master data'!$A$2:$A$999,0),MATCH(F$1,'Master data'!$B$1:$CL$1,0)),"")</f>
        <v/>
      </c>
      <c r="G672" s="7" t="str">
        <f>IFERROR(INDEX('Master data'!$B$2:$CL$999,MATCH($B672,'Master data'!$A$2:$A$999,0),MATCH(G$1,'Master data'!$B$1:$CL$1,0)),"")</f>
        <v/>
      </c>
      <c r="H672" s="7" t="str">
        <f>IFERROR(INDEX('Master data'!$B$2:$CL$999,MATCH($B672,'Master data'!$A$2:$A$999,0),MATCH(H$1,'Master data'!$B$1:$CL$1,0)),"")</f>
        <v/>
      </c>
      <c r="I672" s="7" t="str">
        <f>IFERROR(INDEX('Master data'!$B$2:$CL$999,MATCH($B672,'Master data'!$A$2:$A$999,0),MATCH(I$1,'Master data'!$B$1:$CL$1,0)),"")</f>
        <v/>
      </c>
      <c r="J672" s="7" t="str">
        <f>IFERROR(INDEX('Master data'!$B$2:$CL$999,MATCH($B672,'Master data'!$A$2:$A$999,0),MATCH(J$1,'Master data'!$B$1:$CL$1,0)),"")</f>
        <v/>
      </c>
      <c r="K672" s="7" t="str">
        <f>IFERROR(INDEX('Master data'!$B$2:$CL$999,MATCH($B672,'Master data'!$A$2:$A$999,0),MATCH(K$1,'Master data'!$B$1:$CL$1,0)),"")</f>
        <v/>
      </c>
      <c r="L672" s="7" t="str">
        <f>IFERROR(INDEX('Master data'!$B$2:$CL$999,MATCH($B672,'Master data'!$A$2:$A$999,0),MATCH(L$1,'Master data'!$B$1:$CL$1,0)),"")</f>
        <v/>
      </c>
      <c r="M672" s="5" t="str">
        <f>IFERROR(INDEX('Master data'!$B$2:$CL$999,MATCH($B672,'Master data'!$A$2:$A$999,0),MATCH(M$1,'Master data'!$B$1:$CL$1,0)),"")</f>
        <v/>
      </c>
      <c r="N672" s="28" t="str">
        <f>IFERROR(INDEX('Master data'!$B$2:$CL$999,MATCH($B672,'Master data'!$A$2:$A$999,0),MATCH(N$1,'Master data'!$B$1:$CL$1,0)),"")</f>
        <v/>
      </c>
      <c r="O672" s="7" t="str">
        <f>IFERROR(INDEX('Master data'!$B$2:$CL$999,MATCH($B672,'Master data'!$A$2:$A$999,0),MATCH(O$1,'Master data'!$B$1:$CL$1,0)),"")</f>
        <v/>
      </c>
      <c r="P672" s="5" t="str">
        <f>IFERROR(INDEX('Master data'!$B$2:$CL$999,MATCH($B672,'Master data'!$A$2:$A$999,0),MATCH(P$1,'Master data'!$B$1:$CL$1,0)),"")</f>
        <v/>
      </c>
      <c r="Q672" s="5" t="str">
        <f>IFERROR(INDEX('Master data'!$B$2:$CL$999,MATCH($B672,'Master data'!$A$2:$A$999,0),MATCH(Q$1,'Master data'!$B$1:$CL$1,0)),"")</f>
        <v/>
      </c>
    </row>
    <row r="673" spans="1:17" x14ac:dyDescent="0.3">
      <c r="A673" t="str">
        <f t="shared" si="10"/>
        <v/>
      </c>
      <c r="B673" t="str">
        <f>IF('Master data'!A672="","",'Master data'!A672)</f>
        <v/>
      </c>
      <c r="C673" t="str">
        <f>IFERROR(INDEX('Master data'!$B$2:$CL$999,MATCH($B673,'Master data'!$A$2:$A$999,0),MATCH(C$1,'Master data'!$B$1:$CL$1,0)),"")</f>
        <v/>
      </c>
      <c r="D673" t="str">
        <f>IFERROR(INDEX('Master data'!$B$2:$CL$999,MATCH($B673,'Master data'!$A$2:$A$999,0),MATCH(D$1,'Master data'!$B$1:$CL$1,0)),"")</f>
        <v/>
      </c>
      <c r="E673" s="5" t="str">
        <f>IFERROR(INDEX('Master data'!$B$2:$CL$999,MATCH($B673,'Master data'!$A$2:$A$999,0),MATCH(E$1,'Master data'!$B$1:$CL$1,0)),"")</f>
        <v/>
      </c>
      <c r="F673" s="7" t="str">
        <f>IFERROR(INDEX('Master data'!$B$2:$CL$999,MATCH($B673,'Master data'!$A$2:$A$999,0),MATCH(F$1,'Master data'!$B$1:$CL$1,0)),"")</f>
        <v/>
      </c>
      <c r="G673" s="7" t="str">
        <f>IFERROR(INDEX('Master data'!$B$2:$CL$999,MATCH($B673,'Master data'!$A$2:$A$999,0),MATCH(G$1,'Master data'!$B$1:$CL$1,0)),"")</f>
        <v/>
      </c>
      <c r="H673" s="7" t="str">
        <f>IFERROR(INDEX('Master data'!$B$2:$CL$999,MATCH($B673,'Master data'!$A$2:$A$999,0),MATCH(H$1,'Master data'!$B$1:$CL$1,0)),"")</f>
        <v/>
      </c>
      <c r="I673" s="7" t="str">
        <f>IFERROR(INDEX('Master data'!$B$2:$CL$999,MATCH($B673,'Master data'!$A$2:$A$999,0),MATCH(I$1,'Master data'!$B$1:$CL$1,0)),"")</f>
        <v/>
      </c>
      <c r="J673" s="7" t="str">
        <f>IFERROR(INDEX('Master data'!$B$2:$CL$999,MATCH($B673,'Master data'!$A$2:$A$999,0),MATCH(J$1,'Master data'!$B$1:$CL$1,0)),"")</f>
        <v/>
      </c>
      <c r="K673" s="7" t="str">
        <f>IFERROR(INDEX('Master data'!$B$2:$CL$999,MATCH($B673,'Master data'!$A$2:$A$999,0),MATCH(K$1,'Master data'!$B$1:$CL$1,0)),"")</f>
        <v/>
      </c>
      <c r="L673" s="7" t="str">
        <f>IFERROR(INDEX('Master data'!$B$2:$CL$999,MATCH($B673,'Master data'!$A$2:$A$999,0),MATCH(L$1,'Master data'!$B$1:$CL$1,0)),"")</f>
        <v/>
      </c>
      <c r="M673" s="5" t="str">
        <f>IFERROR(INDEX('Master data'!$B$2:$CL$999,MATCH($B673,'Master data'!$A$2:$A$999,0),MATCH(M$1,'Master data'!$B$1:$CL$1,0)),"")</f>
        <v/>
      </c>
      <c r="N673" s="28" t="str">
        <f>IFERROR(INDEX('Master data'!$B$2:$CL$999,MATCH($B673,'Master data'!$A$2:$A$999,0),MATCH(N$1,'Master data'!$B$1:$CL$1,0)),"")</f>
        <v/>
      </c>
      <c r="O673" s="7" t="str">
        <f>IFERROR(INDEX('Master data'!$B$2:$CL$999,MATCH($B673,'Master data'!$A$2:$A$999,0),MATCH(O$1,'Master data'!$B$1:$CL$1,0)),"")</f>
        <v/>
      </c>
      <c r="P673" s="5" t="str">
        <f>IFERROR(INDEX('Master data'!$B$2:$CL$999,MATCH($B673,'Master data'!$A$2:$A$999,0),MATCH(P$1,'Master data'!$B$1:$CL$1,0)),"")</f>
        <v/>
      </c>
      <c r="Q673" s="5" t="str">
        <f>IFERROR(INDEX('Master data'!$B$2:$CL$999,MATCH($B673,'Master data'!$A$2:$A$999,0),MATCH(Q$1,'Master data'!$B$1:$CL$1,0)),"")</f>
        <v/>
      </c>
    </row>
    <row r="674" spans="1:17" x14ac:dyDescent="0.3">
      <c r="A674" t="str">
        <f t="shared" si="10"/>
        <v/>
      </c>
      <c r="B674" t="str">
        <f>IF('Master data'!A673="","",'Master data'!A673)</f>
        <v/>
      </c>
      <c r="C674" t="str">
        <f>IFERROR(INDEX('Master data'!$B$2:$CL$999,MATCH($B674,'Master data'!$A$2:$A$999,0),MATCH(C$1,'Master data'!$B$1:$CL$1,0)),"")</f>
        <v/>
      </c>
      <c r="D674" t="str">
        <f>IFERROR(INDEX('Master data'!$B$2:$CL$999,MATCH($B674,'Master data'!$A$2:$A$999,0),MATCH(D$1,'Master data'!$B$1:$CL$1,0)),"")</f>
        <v/>
      </c>
      <c r="E674" s="5" t="str">
        <f>IFERROR(INDEX('Master data'!$B$2:$CL$999,MATCH($B674,'Master data'!$A$2:$A$999,0),MATCH(E$1,'Master data'!$B$1:$CL$1,0)),"")</f>
        <v/>
      </c>
      <c r="F674" s="7" t="str">
        <f>IFERROR(INDEX('Master data'!$B$2:$CL$999,MATCH($B674,'Master data'!$A$2:$A$999,0),MATCH(F$1,'Master data'!$B$1:$CL$1,0)),"")</f>
        <v/>
      </c>
      <c r="G674" s="7" t="str">
        <f>IFERROR(INDEX('Master data'!$B$2:$CL$999,MATCH($B674,'Master data'!$A$2:$A$999,0),MATCH(G$1,'Master data'!$B$1:$CL$1,0)),"")</f>
        <v/>
      </c>
      <c r="H674" s="7" t="str">
        <f>IFERROR(INDEX('Master data'!$B$2:$CL$999,MATCH($B674,'Master data'!$A$2:$A$999,0),MATCH(H$1,'Master data'!$B$1:$CL$1,0)),"")</f>
        <v/>
      </c>
      <c r="I674" s="7" t="str">
        <f>IFERROR(INDEX('Master data'!$B$2:$CL$999,MATCH($B674,'Master data'!$A$2:$A$999,0),MATCH(I$1,'Master data'!$B$1:$CL$1,0)),"")</f>
        <v/>
      </c>
      <c r="J674" s="7" t="str">
        <f>IFERROR(INDEX('Master data'!$B$2:$CL$999,MATCH($B674,'Master data'!$A$2:$A$999,0),MATCH(J$1,'Master data'!$B$1:$CL$1,0)),"")</f>
        <v/>
      </c>
      <c r="K674" s="7" t="str">
        <f>IFERROR(INDEX('Master data'!$B$2:$CL$999,MATCH($B674,'Master data'!$A$2:$A$999,0),MATCH(K$1,'Master data'!$B$1:$CL$1,0)),"")</f>
        <v/>
      </c>
      <c r="L674" s="7" t="str">
        <f>IFERROR(INDEX('Master data'!$B$2:$CL$999,MATCH($B674,'Master data'!$A$2:$A$999,0),MATCH(L$1,'Master data'!$B$1:$CL$1,0)),"")</f>
        <v/>
      </c>
      <c r="M674" s="5" t="str">
        <f>IFERROR(INDEX('Master data'!$B$2:$CL$999,MATCH($B674,'Master data'!$A$2:$A$999,0),MATCH(M$1,'Master data'!$B$1:$CL$1,0)),"")</f>
        <v/>
      </c>
      <c r="N674" s="28" t="str">
        <f>IFERROR(INDEX('Master data'!$B$2:$CL$999,MATCH($B674,'Master data'!$A$2:$A$999,0),MATCH(N$1,'Master data'!$B$1:$CL$1,0)),"")</f>
        <v/>
      </c>
      <c r="O674" s="7" t="str">
        <f>IFERROR(INDEX('Master data'!$B$2:$CL$999,MATCH($B674,'Master data'!$A$2:$A$999,0),MATCH(O$1,'Master data'!$B$1:$CL$1,0)),"")</f>
        <v/>
      </c>
      <c r="P674" s="5" t="str">
        <f>IFERROR(INDEX('Master data'!$B$2:$CL$999,MATCH($B674,'Master data'!$A$2:$A$999,0),MATCH(P$1,'Master data'!$B$1:$CL$1,0)),"")</f>
        <v/>
      </c>
      <c r="Q674" s="5" t="str">
        <f>IFERROR(INDEX('Master data'!$B$2:$CL$999,MATCH($B674,'Master data'!$A$2:$A$999,0),MATCH(Q$1,'Master data'!$B$1:$CL$1,0)),"")</f>
        <v/>
      </c>
    </row>
    <row r="675" spans="1:17" x14ac:dyDescent="0.3">
      <c r="A675" t="str">
        <f t="shared" si="10"/>
        <v/>
      </c>
      <c r="B675" t="str">
        <f>IF('Master data'!A674="","",'Master data'!A674)</f>
        <v/>
      </c>
      <c r="C675" t="str">
        <f>IFERROR(INDEX('Master data'!$B$2:$CL$999,MATCH($B675,'Master data'!$A$2:$A$999,0),MATCH(C$1,'Master data'!$B$1:$CL$1,0)),"")</f>
        <v/>
      </c>
      <c r="D675" t="str">
        <f>IFERROR(INDEX('Master data'!$B$2:$CL$999,MATCH($B675,'Master data'!$A$2:$A$999,0),MATCH(D$1,'Master data'!$B$1:$CL$1,0)),"")</f>
        <v/>
      </c>
      <c r="E675" s="5" t="str">
        <f>IFERROR(INDEX('Master data'!$B$2:$CL$999,MATCH($B675,'Master data'!$A$2:$A$999,0),MATCH(E$1,'Master data'!$B$1:$CL$1,0)),"")</f>
        <v/>
      </c>
      <c r="F675" s="7" t="str">
        <f>IFERROR(INDEX('Master data'!$B$2:$CL$999,MATCH($B675,'Master data'!$A$2:$A$999,0),MATCH(F$1,'Master data'!$B$1:$CL$1,0)),"")</f>
        <v/>
      </c>
      <c r="G675" s="7" t="str">
        <f>IFERROR(INDEX('Master data'!$B$2:$CL$999,MATCH($B675,'Master data'!$A$2:$A$999,0),MATCH(G$1,'Master data'!$B$1:$CL$1,0)),"")</f>
        <v/>
      </c>
      <c r="H675" s="7" t="str">
        <f>IFERROR(INDEX('Master data'!$B$2:$CL$999,MATCH($B675,'Master data'!$A$2:$A$999,0),MATCH(H$1,'Master data'!$B$1:$CL$1,0)),"")</f>
        <v/>
      </c>
      <c r="I675" s="7" t="str">
        <f>IFERROR(INDEX('Master data'!$B$2:$CL$999,MATCH($B675,'Master data'!$A$2:$A$999,0),MATCH(I$1,'Master data'!$B$1:$CL$1,0)),"")</f>
        <v/>
      </c>
      <c r="J675" s="7" t="str">
        <f>IFERROR(INDEX('Master data'!$B$2:$CL$999,MATCH($B675,'Master data'!$A$2:$A$999,0),MATCH(J$1,'Master data'!$B$1:$CL$1,0)),"")</f>
        <v/>
      </c>
      <c r="K675" s="7" t="str">
        <f>IFERROR(INDEX('Master data'!$B$2:$CL$999,MATCH($B675,'Master data'!$A$2:$A$999,0),MATCH(K$1,'Master data'!$B$1:$CL$1,0)),"")</f>
        <v/>
      </c>
      <c r="L675" s="7" t="str">
        <f>IFERROR(INDEX('Master data'!$B$2:$CL$999,MATCH($B675,'Master data'!$A$2:$A$999,0),MATCH(L$1,'Master data'!$B$1:$CL$1,0)),"")</f>
        <v/>
      </c>
      <c r="M675" s="5" t="str">
        <f>IFERROR(INDEX('Master data'!$B$2:$CL$999,MATCH($B675,'Master data'!$A$2:$A$999,0),MATCH(M$1,'Master data'!$B$1:$CL$1,0)),"")</f>
        <v/>
      </c>
      <c r="N675" s="28" t="str">
        <f>IFERROR(INDEX('Master data'!$B$2:$CL$999,MATCH($B675,'Master data'!$A$2:$A$999,0),MATCH(N$1,'Master data'!$B$1:$CL$1,0)),"")</f>
        <v/>
      </c>
      <c r="O675" s="7" t="str">
        <f>IFERROR(INDEX('Master data'!$B$2:$CL$999,MATCH($B675,'Master data'!$A$2:$A$999,0),MATCH(O$1,'Master data'!$B$1:$CL$1,0)),"")</f>
        <v/>
      </c>
      <c r="P675" s="5" t="str">
        <f>IFERROR(INDEX('Master data'!$B$2:$CL$999,MATCH($B675,'Master data'!$A$2:$A$999,0),MATCH(P$1,'Master data'!$B$1:$CL$1,0)),"")</f>
        <v/>
      </c>
      <c r="Q675" s="5" t="str">
        <f>IFERROR(INDEX('Master data'!$B$2:$CL$999,MATCH($B675,'Master data'!$A$2:$A$999,0),MATCH(Q$1,'Master data'!$B$1:$CL$1,0)),"")</f>
        <v/>
      </c>
    </row>
    <row r="676" spans="1:17" x14ac:dyDescent="0.3">
      <c r="A676" t="str">
        <f t="shared" si="10"/>
        <v/>
      </c>
      <c r="B676" t="str">
        <f>IF('Master data'!A675="","",'Master data'!A675)</f>
        <v/>
      </c>
      <c r="C676" t="str">
        <f>IFERROR(INDEX('Master data'!$B$2:$CL$999,MATCH($B676,'Master data'!$A$2:$A$999,0),MATCH(C$1,'Master data'!$B$1:$CL$1,0)),"")</f>
        <v/>
      </c>
      <c r="D676" t="str">
        <f>IFERROR(INDEX('Master data'!$B$2:$CL$999,MATCH($B676,'Master data'!$A$2:$A$999,0),MATCH(D$1,'Master data'!$B$1:$CL$1,0)),"")</f>
        <v/>
      </c>
      <c r="E676" s="5" t="str">
        <f>IFERROR(INDEX('Master data'!$B$2:$CL$999,MATCH($B676,'Master data'!$A$2:$A$999,0),MATCH(E$1,'Master data'!$B$1:$CL$1,0)),"")</f>
        <v/>
      </c>
      <c r="F676" s="7" t="str">
        <f>IFERROR(INDEX('Master data'!$B$2:$CL$999,MATCH($B676,'Master data'!$A$2:$A$999,0),MATCH(F$1,'Master data'!$B$1:$CL$1,0)),"")</f>
        <v/>
      </c>
      <c r="G676" s="7" t="str">
        <f>IFERROR(INDEX('Master data'!$B$2:$CL$999,MATCH($B676,'Master data'!$A$2:$A$999,0),MATCH(G$1,'Master data'!$B$1:$CL$1,0)),"")</f>
        <v/>
      </c>
      <c r="H676" s="7" t="str">
        <f>IFERROR(INDEX('Master data'!$B$2:$CL$999,MATCH($B676,'Master data'!$A$2:$A$999,0),MATCH(H$1,'Master data'!$B$1:$CL$1,0)),"")</f>
        <v/>
      </c>
      <c r="I676" s="7" t="str">
        <f>IFERROR(INDEX('Master data'!$B$2:$CL$999,MATCH($B676,'Master data'!$A$2:$A$999,0),MATCH(I$1,'Master data'!$B$1:$CL$1,0)),"")</f>
        <v/>
      </c>
      <c r="J676" s="7" t="str">
        <f>IFERROR(INDEX('Master data'!$B$2:$CL$999,MATCH($B676,'Master data'!$A$2:$A$999,0),MATCH(J$1,'Master data'!$B$1:$CL$1,0)),"")</f>
        <v/>
      </c>
      <c r="K676" s="7" t="str">
        <f>IFERROR(INDEX('Master data'!$B$2:$CL$999,MATCH($B676,'Master data'!$A$2:$A$999,0),MATCH(K$1,'Master data'!$B$1:$CL$1,0)),"")</f>
        <v/>
      </c>
      <c r="L676" s="7" t="str">
        <f>IFERROR(INDEX('Master data'!$B$2:$CL$999,MATCH($B676,'Master data'!$A$2:$A$999,0),MATCH(L$1,'Master data'!$B$1:$CL$1,0)),"")</f>
        <v/>
      </c>
      <c r="M676" s="5" t="str">
        <f>IFERROR(INDEX('Master data'!$B$2:$CL$999,MATCH($B676,'Master data'!$A$2:$A$999,0),MATCH(M$1,'Master data'!$B$1:$CL$1,0)),"")</f>
        <v/>
      </c>
      <c r="N676" s="28" t="str">
        <f>IFERROR(INDEX('Master data'!$B$2:$CL$999,MATCH($B676,'Master data'!$A$2:$A$999,0),MATCH(N$1,'Master data'!$B$1:$CL$1,0)),"")</f>
        <v/>
      </c>
      <c r="O676" s="7" t="str">
        <f>IFERROR(INDEX('Master data'!$B$2:$CL$999,MATCH($B676,'Master data'!$A$2:$A$999,0),MATCH(O$1,'Master data'!$B$1:$CL$1,0)),"")</f>
        <v/>
      </c>
      <c r="P676" s="5" t="str">
        <f>IFERROR(INDEX('Master data'!$B$2:$CL$999,MATCH($B676,'Master data'!$A$2:$A$999,0),MATCH(P$1,'Master data'!$B$1:$CL$1,0)),"")</f>
        <v/>
      </c>
      <c r="Q676" s="5" t="str">
        <f>IFERROR(INDEX('Master data'!$B$2:$CL$999,MATCH($B676,'Master data'!$A$2:$A$999,0),MATCH(Q$1,'Master data'!$B$1:$CL$1,0)),"")</f>
        <v/>
      </c>
    </row>
    <row r="677" spans="1:17" x14ac:dyDescent="0.3">
      <c r="A677" t="str">
        <f t="shared" si="10"/>
        <v/>
      </c>
      <c r="B677" t="str">
        <f>IF('Master data'!A676="","",'Master data'!A676)</f>
        <v/>
      </c>
      <c r="C677" t="str">
        <f>IFERROR(INDEX('Master data'!$B$2:$CL$999,MATCH($B677,'Master data'!$A$2:$A$999,0),MATCH(C$1,'Master data'!$B$1:$CL$1,0)),"")</f>
        <v/>
      </c>
      <c r="D677" t="str">
        <f>IFERROR(INDEX('Master data'!$B$2:$CL$999,MATCH($B677,'Master data'!$A$2:$A$999,0),MATCH(D$1,'Master data'!$B$1:$CL$1,0)),"")</f>
        <v/>
      </c>
      <c r="E677" s="5" t="str">
        <f>IFERROR(INDEX('Master data'!$B$2:$CL$999,MATCH($B677,'Master data'!$A$2:$A$999,0),MATCH(E$1,'Master data'!$B$1:$CL$1,0)),"")</f>
        <v/>
      </c>
      <c r="F677" s="7" t="str">
        <f>IFERROR(INDEX('Master data'!$B$2:$CL$999,MATCH($B677,'Master data'!$A$2:$A$999,0),MATCH(F$1,'Master data'!$B$1:$CL$1,0)),"")</f>
        <v/>
      </c>
      <c r="G677" s="7" t="str">
        <f>IFERROR(INDEX('Master data'!$B$2:$CL$999,MATCH($B677,'Master data'!$A$2:$A$999,0),MATCH(G$1,'Master data'!$B$1:$CL$1,0)),"")</f>
        <v/>
      </c>
      <c r="H677" s="7" t="str">
        <f>IFERROR(INDEX('Master data'!$B$2:$CL$999,MATCH($B677,'Master data'!$A$2:$A$999,0),MATCH(H$1,'Master data'!$B$1:$CL$1,0)),"")</f>
        <v/>
      </c>
      <c r="I677" s="7" t="str">
        <f>IFERROR(INDEX('Master data'!$B$2:$CL$999,MATCH($B677,'Master data'!$A$2:$A$999,0),MATCH(I$1,'Master data'!$B$1:$CL$1,0)),"")</f>
        <v/>
      </c>
      <c r="J677" s="7" t="str">
        <f>IFERROR(INDEX('Master data'!$B$2:$CL$999,MATCH($B677,'Master data'!$A$2:$A$999,0),MATCH(J$1,'Master data'!$B$1:$CL$1,0)),"")</f>
        <v/>
      </c>
      <c r="K677" s="7" t="str">
        <f>IFERROR(INDEX('Master data'!$B$2:$CL$999,MATCH($B677,'Master data'!$A$2:$A$999,0),MATCH(K$1,'Master data'!$B$1:$CL$1,0)),"")</f>
        <v/>
      </c>
      <c r="L677" s="7" t="str">
        <f>IFERROR(INDEX('Master data'!$B$2:$CL$999,MATCH($B677,'Master data'!$A$2:$A$999,0),MATCH(L$1,'Master data'!$B$1:$CL$1,0)),"")</f>
        <v/>
      </c>
      <c r="M677" s="5" t="str">
        <f>IFERROR(INDEX('Master data'!$B$2:$CL$999,MATCH($B677,'Master data'!$A$2:$A$999,0),MATCH(M$1,'Master data'!$B$1:$CL$1,0)),"")</f>
        <v/>
      </c>
      <c r="N677" s="28" t="str">
        <f>IFERROR(INDEX('Master data'!$B$2:$CL$999,MATCH($B677,'Master data'!$A$2:$A$999,0),MATCH(N$1,'Master data'!$B$1:$CL$1,0)),"")</f>
        <v/>
      </c>
      <c r="O677" s="7" t="str">
        <f>IFERROR(INDEX('Master data'!$B$2:$CL$999,MATCH($B677,'Master data'!$A$2:$A$999,0),MATCH(O$1,'Master data'!$B$1:$CL$1,0)),"")</f>
        <v/>
      </c>
      <c r="P677" s="5" t="str">
        <f>IFERROR(INDEX('Master data'!$B$2:$CL$999,MATCH($B677,'Master data'!$A$2:$A$999,0),MATCH(P$1,'Master data'!$B$1:$CL$1,0)),"")</f>
        <v/>
      </c>
      <c r="Q677" s="5" t="str">
        <f>IFERROR(INDEX('Master data'!$B$2:$CL$999,MATCH($B677,'Master data'!$A$2:$A$999,0),MATCH(Q$1,'Master data'!$B$1:$CL$1,0)),"")</f>
        <v/>
      </c>
    </row>
    <row r="678" spans="1:17" x14ac:dyDescent="0.3">
      <c r="A678" t="str">
        <f t="shared" si="10"/>
        <v/>
      </c>
      <c r="B678" t="str">
        <f>IF('Master data'!A677="","",'Master data'!A677)</f>
        <v/>
      </c>
      <c r="C678" t="str">
        <f>IFERROR(INDEX('Master data'!$B$2:$CL$999,MATCH($B678,'Master data'!$A$2:$A$999,0),MATCH(C$1,'Master data'!$B$1:$CL$1,0)),"")</f>
        <v/>
      </c>
      <c r="D678" t="str">
        <f>IFERROR(INDEX('Master data'!$B$2:$CL$999,MATCH($B678,'Master data'!$A$2:$A$999,0),MATCH(D$1,'Master data'!$B$1:$CL$1,0)),"")</f>
        <v/>
      </c>
      <c r="E678" s="5" t="str">
        <f>IFERROR(INDEX('Master data'!$B$2:$CL$999,MATCH($B678,'Master data'!$A$2:$A$999,0),MATCH(E$1,'Master data'!$B$1:$CL$1,0)),"")</f>
        <v/>
      </c>
      <c r="F678" s="7" t="str">
        <f>IFERROR(INDEX('Master data'!$B$2:$CL$999,MATCH($B678,'Master data'!$A$2:$A$999,0),MATCH(F$1,'Master data'!$B$1:$CL$1,0)),"")</f>
        <v/>
      </c>
      <c r="G678" s="7" t="str">
        <f>IFERROR(INDEX('Master data'!$B$2:$CL$999,MATCH($B678,'Master data'!$A$2:$A$999,0),MATCH(G$1,'Master data'!$B$1:$CL$1,0)),"")</f>
        <v/>
      </c>
      <c r="H678" s="7" t="str">
        <f>IFERROR(INDEX('Master data'!$B$2:$CL$999,MATCH($B678,'Master data'!$A$2:$A$999,0),MATCH(H$1,'Master data'!$B$1:$CL$1,0)),"")</f>
        <v/>
      </c>
      <c r="I678" s="7" t="str">
        <f>IFERROR(INDEX('Master data'!$B$2:$CL$999,MATCH($B678,'Master data'!$A$2:$A$999,0),MATCH(I$1,'Master data'!$B$1:$CL$1,0)),"")</f>
        <v/>
      </c>
      <c r="J678" s="7" t="str">
        <f>IFERROR(INDEX('Master data'!$B$2:$CL$999,MATCH($B678,'Master data'!$A$2:$A$999,0),MATCH(J$1,'Master data'!$B$1:$CL$1,0)),"")</f>
        <v/>
      </c>
      <c r="K678" s="7" t="str">
        <f>IFERROR(INDEX('Master data'!$B$2:$CL$999,MATCH($B678,'Master data'!$A$2:$A$999,0),MATCH(K$1,'Master data'!$B$1:$CL$1,0)),"")</f>
        <v/>
      </c>
      <c r="L678" s="7" t="str">
        <f>IFERROR(INDEX('Master data'!$B$2:$CL$999,MATCH($B678,'Master data'!$A$2:$A$999,0),MATCH(L$1,'Master data'!$B$1:$CL$1,0)),"")</f>
        <v/>
      </c>
      <c r="M678" s="5" t="str">
        <f>IFERROR(INDEX('Master data'!$B$2:$CL$999,MATCH($B678,'Master data'!$A$2:$A$999,0),MATCH(M$1,'Master data'!$B$1:$CL$1,0)),"")</f>
        <v/>
      </c>
      <c r="N678" s="28" t="str">
        <f>IFERROR(INDEX('Master data'!$B$2:$CL$999,MATCH($B678,'Master data'!$A$2:$A$999,0),MATCH(N$1,'Master data'!$B$1:$CL$1,0)),"")</f>
        <v/>
      </c>
      <c r="O678" s="7" t="str">
        <f>IFERROR(INDEX('Master data'!$B$2:$CL$999,MATCH($B678,'Master data'!$A$2:$A$999,0),MATCH(O$1,'Master data'!$B$1:$CL$1,0)),"")</f>
        <v/>
      </c>
      <c r="P678" s="5" t="str">
        <f>IFERROR(INDEX('Master data'!$B$2:$CL$999,MATCH($B678,'Master data'!$A$2:$A$999,0),MATCH(P$1,'Master data'!$B$1:$CL$1,0)),"")</f>
        <v/>
      </c>
      <c r="Q678" s="5" t="str">
        <f>IFERROR(INDEX('Master data'!$B$2:$CL$999,MATCH($B678,'Master data'!$A$2:$A$999,0),MATCH(Q$1,'Master data'!$B$1:$CL$1,0)),"")</f>
        <v/>
      </c>
    </row>
    <row r="679" spans="1:17" x14ac:dyDescent="0.3">
      <c r="A679" t="str">
        <f t="shared" si="10"/>
        <v/>
      </c>
      <c r="B679" t="str">
        <f>IF('Master data'!A678="","",'Master data'!A678)</f>
        <v/>
      </c>
      <c r="C679" t="str">
        <f>IFERROR(INDEX('Master data'!$B$2:$CL$999,MATCH($B679,'Master data'!$A$2:$A$999,0),MATCH(C$1,'Master data'!$B$1:$CL$1,0)),"")</f>
        <v/>
      </c>
      <c r="D679" t="str">
        <f>IFERROR(INDEX('Master data'!$B$2:$CL$999,MATCH($B679,'Master data'!$A$2:$A$999,0),MATCH(D$1,'Master data'!$B$1:$CL$1,0)),"")</f>
        <v/>
      </c>
      <c r="E679" s="5" t="str">
        <f>IFERROR(INDEX('Master data'!$B$2:$CL$999,MATCH($B679,'Master data'!$A$2:$A$999,0),MATCH(E$1,'Master data'!$B$1:$CL$1,0)),"")</f>
        <v/>
      </c>
      <c r="F679" s="7" t="str">
        <f>IFERROR(INDEX('Master data'!$B$2:$CL$999,MATCH($B679,'Master data'!$A$2:$A$999,0),MATCH(F$1,'Master data'!$B$1:$CL$1,0)),"")</f>
        <v/>
      </c>
      <c r="G679" s="7" t="str">
        <f>IFERROR(INDEX('Master data'!$B$2:$CL$999,MATCH($B679,'Master data'!$A$2:$A$999,0),MATCH(G$1,'Master data'!$B$1:$CL$1,0)),"")</f>
        <v/>
      </c>
      <c r="H679" s="7" t="str">
        <f>IFERROR(INDEX('Master data'!$B$2:$CL$999,MATCH($B679,'Master data'!$A$2:$A$999,0),MATCH(H$1,'Master data'!$B$1:$CL$1,0)),"")</f>
        <v/>
      </c>
      <c r="I679" s="7" t="str">
        <f>IFERROR(INDEX('Master data'!$B$2:$CL$999,MATCH($B679,'Master data'!$A$2:$A$999,0),MATCH(I$1,'Master data'!$B$1:$CL$1,0)),"")</f>
        <v/>
      </c>
      <c r="J679" s="7" t="str">
        <f>IFERROR(INDEX('Master data'!$B$2:$CL$999,MATCH($B679,'Master data'!$A$2:$A$999,0),MATCH(J$1,'Master data'!$B$1:$CL$1,0)),"")</f>
        <v/>
      </c>
      <c r="K679" s="7" t="str">
        <f>IFERROR(INDEX('Master data'!$B$2:$CL$999,MATCH($B679,'Master data'!$A$2:$A$999,0),MATCH(K$1,'Master data'!$B$1:$CL$1,0)),"")</f>
        <v/>
      </c>
      <c r="L679" s="7" t="str">
        <f>IFERROR(INDEX('Master data'!$B$2:$CL$999,MATCH($B679,'Master data'!$A$2:$A$999,0),MATCH(L$1,'Master data'!$B$1:$CL$1,0)),"")</f>
        <v/>
      </c>
      <c r="M679" s="5" t="str">
        <f>IFERROR(INDEX('Master data'!$B$2:$CL$999,MATCH($B679,'Master data'!$A$2:$A$999,0),MATCH(M$1,'Master data'!$B$1:$CL$1,0)),"")</f>
        <v/>
      </c>
      <c r="N679" s="28" t="str">
        <f>IFERROR(INDEX('Master data'!$B$2:$CL$999,MATCH($B679,'Master data'!$A$2:$A$999,0),MATCH(N$1,'Master data'!$B$1:$CL$1,0)),"")</f>
        <v/>
      </c>
      <c r="O679" s="7" t="str">
        <f>IFERROR(INDEX('Master data'!$B$2:$CL$999,MATCH($B679,'Master data'!$A$2:$A$999,0),MATCH(O$1,'Master data'!$B$1:$CL$1,0)),"")</f>
        <v/>
      </c>
      <c r="P679" s="5" t="str">
        <f>IFERROR(INDEX('Master data'!$B$2:$CL$999,MATCH($B679,'Master data'!$A$2:$A$999,0),MATCH(P$1,'Master data'!$B$1:$CL$1,0)),"")</f>
        <v/>
      </c>
      <c r="Q679" s="5" t="str">
        <f>IFERROR(INDEX('Master data'!$B$2:$CL$999,MATCH($B679,'Master data'!$A$2:$A$999,0),MATCH(Q$1,'Master data'!$B$1:$CL$1,0)),"")</f>
        <v/>
      </c>
    </row>
    <row r="680" spans="1:17" x14ac:dyDescent="0.3">
      <c r="A680" t="str">
        <f t="shared" si="10"/>
        <v/>
      </c>
      <c r="B680" t="str">
        <f>IF('Master data'!A679="","",'Master data'!A679)</f>
        <v/>
      </c>
      <c r="C680" t="str">
        <f>IFERROR(INDEX('Master data'!$B$2:$CL$999,MATCH($B680,'Master data'!$A$2:$A$999,0),MATCH(C$1,'Master data'!$B$1:$CL$1,0)),"")</f>
        <v/>
      </c>
      <c r="D680" t="str">
        <f>IFERROR(INDEX('Master data'!$B$2:$CL$999,MATCH($B680,'Master data'!$A$2:$A$999,0),MATCH(D$1,'Master data'!$B$1:$CL$1,0)),"")</f>
        <v/>
      </c>
      <c r="E680" s="5" t="str">
        <f>IFERROR(INDEX('Master data'!$B$2:$CL$999,MATCH($B680,'Master data'!$A$2:$A$999,0),MATCH(E$1,'Master data'!$B$1:$CL$1,0)),"")</f>
        <v/>
      </c>
      <c r="F680" s="7" t="str">
        <f>IFERROR(INDEX('Master data'!$B$2:$CL$999,MATCH($B680,'Master data'!$A$2:$A$999,0),MATCH(F$1,'Master data'!$B$1:$CL$1,0)),"")</f>
        <v/>
      </c>
      <c r="G680" s="7" t="str">
        <f>IFERROR(INDEX('Master data'!$B$2:$CL$999,MATCH($B680,'Master data'!$A$2:$A$999,0),MATCH(G$1,'Master data'!$B$1:$CL$1,0)),"")</f>
        <v/>
      </c>
      <c r="H680" s="7" t="str">
        <f>IFERROR(INDEX('Master data'!$B$2:$CL$999,MATCH($B680,'Master data'!$A$2:$A$999,0),MATCH(H$1,'Master data'!$B$1:$CL$1,0)),"")</f>
        <v/>
      </c>
      <c r="I680" s="7" t="str">
        <f>IFERROR(INDEX('Master data'!$B$2:$CL$999,MATCH($B680,'Master data'!$A$2:$A$999,0),MATCH(I$1,'Master data'!$B$1:$CL$1,0)),"")</f>
        <v/>
      </c>
      <c r="J680" s="7" t="str">
        <f>IFERROR(INDEX('Master data'!$B$2:$CL$999,MATCH($B680,'Master data'!$A$2:$A$999,0),MATCH(J$1,'Master data'!$B$1:$CL$1,0)),"")</f>
        <v/>
      </c>
      <c r="K680" s="7" t="str">
        <f>IFERROR(INDEX('Master data'!$B$2:$CL$999,MATCH($B680,'Master data'!$A$2:$A$999,0),MATCH(K$1,'Master data'!$B$1:$CL$1,0)),"")</f>
        <v/>
      </c>
      <c r="L680" s="7" t="str">
        <f>IFERROR(INDEX('Master data'!$B$2:$CL$999,MATCH($B680,'Master data'!$A$2:$A$999,0),MATCH(L$1,'Master data'!$B$1:$CL$1,0)),"")</f>
        <v/>
      </c>
      <c r="M680" s="5" t="str">
        <f>IFERROR(INDEX('Master data'!$B$2:$CL$999,MATCH($B680,'Master data'!$A$2:$A$999,0),MATCH(M$1,'Master data'!$B$1:$CL$1,0)),"")</f>
        <v/>
      </c>
      <c r="N680" s="28" t="str">
        <f>IFERROR(INDEX('Master data'!$B$2:$CL$999,MATCH($B680,'Master data'!$A$2:$A$999,0),MATCH(N$1,'Master data'!$B$1:$CL$1,0)),"")</f>
        <v/>
      </c>
      <c r="O680" s="7" t="str">
        <f>IFERROR(INDEX('Master data'!$B$2:$CL$999,MATCH($B680,'Master data'!$A$2:$A$999,0),MATCH(O$1,'Master data'!$B$1:$CL$1,0)),"")</f>
        <v/>
      </c>
      <c r="P680" s="5" t="str">
        <f>IFERROR(INDEX('Master data'!$B$2:$CL$999,MATCH($B680,'Master data'!$A$2:$A$999,0),MATCH(P$1,'Master data'!$B$1:$CL$1,0)),"")</f>
        <v/>
      </c>
      <c r="Q680" s="5" t="str">
        <f>IFERROR(INDEX('Master data'!$B$2:$CL$999,MATCH($B680,'Master data'!$A$2:$A$999,0),MATCH(Q$1,'Master data'!$B$1:$CL$1,0)),"")</f>
        <v/>
      </c>
    </row>
    <row r="681" spans="1:17" x14ac:dyDescent="0.3">
      <c r="A681" t="str">
        <f t="shared" si="10"/>
        <v/>
      </c>
      <c r="B681" t="str">
        <f>IF('Master data'!A680="","",'Master data'!A680)</f>
        <v/>
      </c>
      <c r="C681" t="str">
        <f>IFERROR(INDEX('Master data'!$B$2:$CL$999,MATCH($B681,'Master data'!$A$2:$A$999,0),MATCH(C$1,'Master data'!$B$1:$CL$1,0)),"")</f>
        <v/>
      </c>
      <c r="D681" t="str">
        <f>IFERROR(INDEX('Master data'!$B$2:$CL$999,MATCH($B681,'Master data'!$A$2:$A$999,0),MATCH(D$1,'Master data'!$B$1:$CL$1,0)),"")</f>
        <v/>
      </c>
      <c r="E681" s="5" t="str">
        <f>IFERROR(INDEX('Master data'!$B$2:$CL$999,MATCH($B681,'Master data'!$A$2:$A$999,0),MATCH(E$1,'Master data'!$B$1:$CL$1,0)),"")</f>
        <v/>
      </c>
      <c r="F681" s="7" t="str">
        <f>IFERROR(INDEX('Master data'!$B$2:$CL$999,MATCH($B681,'Master data'!$A$2:$A$999,0),MATCH(F$1,'Master data'!$B$1:$CL$1,0)),"")</f>
        <v/>
      </c>
      <c r="G681" s="7" t="str">
        <f>IFERROR(INDEX('Master data'!$B$2:$CL$999,MATCH($B681,'Master data'!$A$2:$A$999,0),MATCH(G$1,'Master data'!$B$1:$CL$1,0)),"")</f>
        <v/>
      </c>
      <c r="H681" s="7" t="str">
        <f>IFERROR(INDEX('Master data'!$B$2:$CL$999,MATCH($B681,'Master data'!$A$2:$A$999,0),MATCH(H$1,'Master data'!$B$1:$CL$1,0)),"")</f>
        <v/>
      </c>
      <c r="I681" s="7" t="str">
        <f>IFERROR(INDEX('Master data'!$B$2:$CL$999,MATCH($B681,'Master data'!$A$2:$A$999,0),MATCH(I$1,'Master data'!$B$1:$CL$1,0)),"")</f>
        <v/>
      </c>
      <c r="J681" s="7" t="str">
        <f>IFERROR(INDEX('Master data'!$B$2:$CL$999,MATCH($B681,'Master data'!$A$2:$A$999,0),MATCH(J$1,'Master data'!$B$1:$CL$1,0)),"")</f>
        <v/>
      </c>
      <c r="K681" s="7" t="str">
        <f>IFERROR(INDEX('Master data'!$B$2:$CL$999,MATCH($B681,'Master data'!$A$2:$A$999,0),MATCH(K$1,'Master data'!$B$1:$CL$1,0)),"")</f>
        <v/>
      </c>
      <c r="L681" s="7" t="str">
        <f>IFERROR(INDEX('Master data'!$B$2:$CL$999,MATCH($B681,'Master data'!$A$2:$A$999,0),MATCH(L$1,'Master data'!$B$1:$CL$1,0)),"")</f>
        <v/>
      </c>
      <c r="M681" s="5" t="str">
        <f>IFERROR(INDEX('Master data'!$B$2:$CL$999,MATCH($B681,'Master data'!$A$2:$A$999,0),MATCH(M$1,'Master data'!$B$1:$CL$1,0)),"")</f>
        <v/>
      </c>
      <c r="N681" s="28" t="str">
        <f>IFERROR(INDEX('Master data'!$B$2:$CL$999,MATCH($B681,'Master data'!$A$2:$A$999,0),MATCH(N$1,'Master data'!$B$1:$CL$1,0)),"")</f>
        <v/>
      </c>
      <c r="O681" s="7" t="str">
        <f>IFERROR(INDEX('Master data'!$B$2:$CL$999,MATCH($B681,'Master data'!$A$2:$A$999,0),MATCH(O$1,'Master data'!$B$1:$CL$1,0)),"")</f>
        <v/>
      </c>
      <c r="P681" s="5" t="str">
        <f>IFERROR(INDEX('Master data'!$B$2:$CL$999,MATCH($B681,'Master data'!$A$2:$A$999,0),MATCH(P$1,'Master data'!$B$1:$CL$1,0)),"")</f>
        <v/>
      </c>
      <c r="Q681" s="5" t="str">
        <f>IFERROR(INDEX('Master data'!$B$2:$CL$999,MATCH($B681,'Master data'!$A$2:$A$999,0),MATCH(Q$1,'Master data'!$B$1:$CL$1,0)),"")</f>
        <v/>
      </c>
    </row>
    <row r="682" spans="1:17" x14ac:dyDescent="0.3">
      <c r="A682" t="str">
        <f t="shared" si="10"/>
        <v/>
      </c>
      <c r="B682" t="str">
        <f>IF('Master data'!A681="","",'Master data'!A681)</f>
        <v/>
      </c>
      <c r="C682" t="str">
        <f>IFERROR(INDEX('Master data'!$B$2:$CL$999,MATCH($B682,'Master data'!$A$2:$A$999,0),MATCH(C$1,'Master data'!$B$1:$CL$1,0)),"")</f>
        <v/>
      </c>
      <c r="D682" t="str">
        <f>IFERROR(INDEX('Master data'!$B$2:$CL$999,MATCH($B682,'Master data'!$A$2:$A$999,0),MATCH(D$1,'Master data'!$B$1:$CL$1,0)),"")</f>
        <v/>
      </c>
      <c r="E682" s="5" t="str">
        <f>IFERROR(INDEX('Master data'!$B$2:$CL$999,MATCH($B682,'Master data'!$A$2:$A$999,0),MATCH(E$1,'Master data'!$B$1:$CL$1,0)),"")</f>
        <v/>
      </c>
      <c r="F682" s="7" t="str">
        <f>IFERROR(INDEX('Master data'!$B$2:$CL$999,MATCH($B682,'Master data'!$A$2:$A$999,0),MATCH(F$1,'Master data'!$B$1:$CL$1,0)),"")</f>
        <v/>
      </c>
      <c r="G682" s="7" t="str">
        <f>IFERROR(INDEX('Master data'!$B$2:$CL$999,MATCH($B682,'Master data'!$A$2:$A$999,0),MATCH(G$1,'Master data'!$B$1:$CL$1,0)),"")</f>
        <v/>
      </c>
      <c r="H682" s="7" t="str">
        <f>IFERROR(INDEX('Master data'!$B$2:$CL$999,MATCH($B682,'Master data'!$A$2:$A$999,0),MATCH(H$1,'Master data'!$B$1:$CL$1,0)),"")</f>
        <v/>
      </c>
      <c r="I682" s="7" t="str">
        <f>IFERROR(INDEX('Master data'!$B$2:$CL$999,MATCH($B682,'Master data'!$A$2:$A$999,0),MATCH(I$1,'Master data'!$B$1:$CL$1,0)),"")</f>
        <v/>
      </c>
      <c r="J682" s="7" t="str">
        <f>IFERROR(INDEX('Master data'!$B$2:$CL$999,MATCH($B682,'Master data'!$A$2:$A$999,0),MATCH(J$1,'Master data'!$B$1:$CL$1,0)),"")</f>
        <v/>
      </c>
      <c r="K682" s="7" t="str">
        <f>IFERROR(INDEX('Master data'!$B$2:$CL$999,MATCH($B682,'Master data'!$A$2:$A$999,0),MATCH(K$1,'Master data'!$B$1:$CL$1,0)),"")</f>
        <v/>
      </c>
      <c r="L682" s="7" t="str">
        <f>IFERROR(INDEX('Master data'!$B$2:$CL$999,MATCH($B682,'Master data'!$A$2:$A$999,0),MATCH(L$1,'Master data'!$B$1:$CL$1,0)),"")</f>
        <v/>
      </c>
      <c r="M682" s="5" t="str">
        <f>IFERROR(INDEX('Master data'!$B$2:$CL$999,MATCH($B682,'Master data'!$A$2:$A$999,0),MATCH(M$1,'Master data'!$B$1:$CL$1,0)),"")</f>
        <v/>
      </c>
      <c r="N682" s="28" t="str">
        <f>IFERROR(INDEX('Master data'!$B$2:$CL$999,MATCH($B682,'Master data'!$A$2:$A$999,0),MATCH(N$1,'Master data'!$B$1:$CL$1,0)),"")</f>
        <v/>
      </c>
      <c r="O682" s="7" t="str">
        <f>IFERROR(INDEX('Master data'!$B$2:$CL$999,MATCH($B682,'Master data'!$A$2:$A$999,0),MATCH(O$1,'Master data'!$B$1:$CL$1,0)),"")</f>
        <v/>
      </c>
      <c r="P682" s="5" t="str">
        <f>IFERROR(INDEX('Master data'!$B$2:$CL$999,MATCH($B682,'Master data'!$A$2:$A$999,0),MATCH(P$1,'Master data'!$B$1:$CL$1,0)),"")</f>
        <v/>
      </c>
      <c r="Q682" s="5" t="str">
        <f>IFERROR(INDEX('Master data'!$B$2:$CL$999,MATCH($B682,'Master data'!$A$2:$A$999,0),MATCH(Q$1,'Master data'!$B$1:$CL$1,0)),"")</f>
        <v/>
      </c>
    </row>
    <row r="683" spans="1:17" x14ac:dyDescent="0.3">
      <c r="A683" t="str">
        <f t="shared" si="10"/>
        <v/>
      </c>
      <c r="B683" t="str">
        <f>IF('Master data'!A682="","",'Master data'!A682)</f>
        <v/>
      </c>
      <c r="C683" t="str">
        <f>IFERROR(INDEX('Master data'!$B$2:$CL$999,MATCH($B683,'Master data'!$A$2:$A$999,0),MATCH(C$1,'Master data'!$B$1:$CL$1,0)),"")</f>
        <v/>
      </c>
      <c r="D683" t="str">
        <f>IFERROR(INDEX('Master data'!$B$2:$CL$999,MATCH($B683,'Master data'!$A$2:$A$999,0),MATCH(D$1,'Master data'!$B$1:$CL$1,0)),"")</f>
        <v/>
      </c>
      <c r="E683" s="5" t="str">
        <f>IFERROR(INDEX('Master data'!$B$2:$CL$999,MATCH($B683,'Master data'!$A$2:$A$999,0),MATCH(E$1,'Master data'!$B$1:$CL$1,0)),"")</f>
        <v/>
      </c>
      <c r="F683" s="7" t="str">
        <f>IFERROR(INDEX('Master data'!$B$2:$CL$999,MATCH($B683,'Master data'!$A$2:$A$999,0),MATCH(F$1,'Master data'!$B$1:$CL$1,0)),"")</f>
        <v/>
      </c>
      <c r="G683" s="7" t="str">
        <f>IFERROR(INDEX('Master data'!$B$2:$CL$999,MATCH($B683,'Master data'!$A$2:$A$999,0),MATCH(G$1,'Master data'!$B$1:$CL$1,0)),"")</f>
        <v/>
      </c>
      <c r="H683" s="7" t="str">
        <f>IFERROR(INDEX('Master data'!$B$2:$CL$999,MATCH($B683,'Master data'!$A$2:$A$999,0),MATCH(H$1,'Master data'!$B$1:$CL$1,0)),"")</f>
        <v/>
      </c>
      <c r="I683" s="7" t="str">
        <f>IFERROR(INDEX('Master data'!$B$2:$CL$999,MATCH($B683,'Master data'!$A$2:$A$999,0),MATCH(I$1,'Master data'!$B$1:$CL$1,0)),"")</f>
        <v/>
      </c>
      <c r="J683" s="7" t="str">
        <f>IFERROR(INDEX('Master data'!$B$2:$CL$999,MATCH($B683,'Master data'!$A$2:$A$999,0),MATCH(J$1,'Master data'!$B$1:$CL$1,0)),"")</f>
        <v/>
      </c>
      <c r="K683" s="7" t="str">
        <f>IFERROR(INDEX('Master data'!$B$2:$CL$999,MATCH($B683,'Master data'!$A$2:$A$999,0),MATCH(K$1,'Master data'!$B$1:$CL$1,0)),"")</f>
        <v/>
      </c>
      <c r="L683" s="7" t="str">
        <f>IFERROR(INDEX('Master data'!$B$2:$CL$999,MATCH($B683,'Master data'!$A$2:$A$999,0),MATCH(L$1,'Master data'!$B$1:$CL$1,0)),"")</f>
        <v/>
      </c>
      <c r="M683" s="5" t="str">
        <f>IFERROR(INDEX('Master data'!$B$2:$CL$999,MATCH($B683,'Master data'!$A$2:$A$999,0),MATCH(M$1,'Master data'!$B$1:$CL$1,0)),"")</f>
        <v/>
      </c>
      <c r="N683" s="28" t="str">
        <f>IFERROR(INDEX('Master data'!$B$2:$CL$999,MATCH($B683,'Master data'!$A$2:$A$999,0),MATCH(N$1,'Master data'!$B$1:$CL$1,0)),"")</f>
        <v/>
      </c>
      <c r="O683" s="7" t="str">
        <f>IFERROR(INDEX('Master data'!$B$2:$CL$999,MATCH($B683,'Master data'!$A$2:$A$999,0),MATCH(O$1,'Master data'!$B$1:$CL$1,0)),"")</f>
        <v/>
      </c>
      <c r="P683" s="5" t="str">
        <f>IFERROR(INDEX('Master data'!$B$2:$CL$999,MATCH($B683,'Master data'!$A$2:$A$999,0),MATCH(P$1,'Master data'!$B$1:$CL$1,0)),"")</f>
        <v/>
      </c>
      <c r="Q683" s="5" t="str">
        <f>IFERROR(INDEX('Master data'!$B$2:$CL$999,MATCH($B683,'Master data'!$A$2:$A$999,0),MATCH(Q$1,'Master data'!$B$1:$CL$1,0)),"")</f>
        <v/>
      </c>
    </row>
    <row r="684" spans="1:17" x14ac:dyDescent="0.3">
      <c r="A684" t="str">
        <f t="shared" si="10"/>
        <v/>
      </c>
      <c r="B684" t="str">
        <f>IF('Master data'!A683="","",'Master data'!A683)</f>
        <v/>
      </c>
      <c r="C684" t="str">
        <f>IFERROR(INDEX('Master data'!$B$2:$CL$999,MATCH($B684,'Master data'!$A$2:$A$999,0),MATCH(C$1,'Master data'!$B$1:$CL$1,0)),"")</f>
        <v/>
      </c>
      <c r="D684" t="str">
        <f>IFERROR(INDEX('Master data'!$B$2:$CL$999,MATCH($B684,'Master data'!$A$2:$A$999,0),MATCH(D$1,'Master data'!$B$1:$CL$1,0)),"")</f>
        <v/>
      </c>
      <c r="E684" s="5" t="str">
        <f>IFERROR(INDEX('Master data'!$B$2:$CL$999,MATCH($B684,'Master data'!$A$2:$A$999,0),MATCH(E$1,'Master data'!$B$1:$CL$1,0)),"")</f>
        <v/>
      </c>
      <c r="F684" s="7" t="str">
        <f>IFERROR(INDEX('Master data'!$B$2:$CL$999,MATCH($B684,'Master data'!$A$2:$A$999,0),MATCH(F$1,'Master data'!$B$1:$CL$1,0)),"")</f>
        <v/>
      </c>
      <c r="G684" s="7" t="str">
        <f>IFERROR(INDEX('Master data'!$B$2:$CL$999,MATCH($B684,'Master data'!$A$2:$A$999,0),MATCH(G$1,'Master data'!$B$1:$CL$1,0)),"")</f>
        <v/>
      </c>
      <c r="H684" s="7" t="str">
        <f>IFERROR(INDEX('Master data'!$B$2:$CL$999,MATCH($B684,'Master data'!$A$2:$A$999,0),MATCH(H$1,'Master data'!$B$1:$CL$1,0)),"")</f>
        <v/>
      </c>
      <c r="I684" s="7" t="str">
        <f>IFERROR(INDEX('Master data'!$B$2:$CL$999,MATCH($B684,'Master data'!$A$2:$A$999,0),MATCH(I$1,'Master data'!$B$1:$CL$1,0)),"")</f>
        <v/>
      </c>
      <c r="J684" s="7" t="str">
        <f>IFERROR(INDEX('Master data'!$B$2:$CL$999,MATCH($B684,'Master data'!$A$2:$A$999,0),MATCH(J$1,'Master data'!$B$1:$CL$1,0)),"")</f>
        <v/>
      </c>
      <c r="K684" s="7" t="str">
        <f>IFERROR(INDEX('Master data'!$B$2:$CL$999,MATCH($B684,'Master data'!$A$2:$A$999,0),MATCH(K$1,'Master data'!$B$1:$CL$1,0)),"")</f>
        <v/>
      </c>
      <c r="L684" s="7" t="str">
        <f>IFERROR(INDEX('Master data'!$B$2:$CL$999,MATCH($B684,'Master data'!$A$2:$A$999,0),MATCH(L$1,'Master data'!$B$1:$CL$1,0)),"")</f>
        <v/>
      </c>
      <c r="M684" s="5" t="str">
        <f>IFERROR(INDEX('Master data'!$B$2:$CL$999,MATCH($B684,'Master data'!$A$2:$A$999,0),MATCH(M$1,'Master data'!$B$1:$CL$1,0)),"")</f>
        <v/>
      </c>
      <c r="N684" s="28" t="str">
        <f>IFERROR(INDEX('Master data'!$B$2:$CL$999,MATCH($B684,'Master data'!$A$2:$A$999,0),MATCH(N$1,'Master data'!$B$1:$CL$1,0)),"")</f>
        <v/>
      </c>
      <c r="O684" s="7" t="str">
        <f>IFERROR(INDEX('Master data'!$B$2:$CL$999,MATCH($B684,'Master data'!$A$2:$A$999,0),MATCH(O$1,'Master data'!$B$1:$CL$1,0)),"")</f>
        <v/>
      </c>
      <c r="P684" s="5" t="str">
        <f>IFERROR(INDEX('Master data'!$B$2:$CL$999,MATCH($B684,'Master data'!$A$2:$A$999,0),MATCH(P$1,'Master data'!$B$1:$CL$1,0)),"")</f>
        <v/>
      </c>
      <c r="Q684" s="5" t="str">
        <f>IFERROR(INDEX('Master data'!$B$2:$CL$999,MATCH($B684,'Master data'!$A$2:$A$999,0),MATCH(Q$1,'Master data'!$B$1:$CL$1,0)),"")</f>
        <v/>
      </c>
    </row>
    <row r="685" spans="1:17" x14ac:dyDescent="0.3">
      <c r="A685" t="str">
        <f t="shared" si="10"/>
        <v/>
      </c>
      <c r="B685" t="str">
        <f>IF('Master data'!A684="","",'Master data'!A684)</f>
        <v/>
      </c>
      <c r="C685" t="str">
        <f>IFERROR(INDEX('Master data'!$B$2:$CL$999,MATCH($B685,'Master data'!$A$2:$A$999,0),MATCH(C$1,'Master data'!$B$1:$CL$1,0)),"")</f>
        <v/>
      </c>
      <c r="D685" t="str">
        <f>IFERROR(INDEX('Master data'!$B$2:$CL$999,MATCH($B685,'Master data'!$A$2:$A$999,0),MATCH(D$1,'Master data'!$B$1:$CL$1,0)),"")</f>
        <v/>
      </c>
      <c r="E685" s="5" t="str">
        <f>IFERROR(INDEX('Master data'!$B$2:$CL$999,MATCH($B685,'Master data'!$A$2:$A$999,0),MATCH(E$1,'Master data'!$B$1:$CL$1,0)),"")</f>
        <v/>
      </c>
      <c r="F685" s="7" t="str">
        <f>IFERROR(INDEX('Master data'!$B$2:$CL$999,MATCH($B685,'Master data'!$A$2:$A$999,0),MATCH(F$1,'Master data'!$B$1:$CL$1,0)),"")</f>
        <v/>
      </c>
      <c r="G685" s="7" t="str">
        <f>IFERROR(INDEX('Master data'!$B$2:$CL$999,MATCH($B685,'Master data'!$A$2:$A$999,0),MATCH(G$1,'Master data'!$B$1:$CL$1,0)),"")</f>
        <v/>
      </c>
      <c r="H685" s="7" t="str">
        <f>IFERROR(INDEX('Master data'!$B$2:$CL$999,MATCH($B685,'Master data'!$A$2:$A$999,0),MATCH(H$1,'Master data'!$B$1:$CL$1,0)),"")</f>
        <v/>
      </c>
      <c r="I685" s="7" t="str">
        <f>IFERROR(INDEX('Master data'!$B$2:$CL$999,MATCH($B685,'Master data'!$A$2:$A$999,0),MATCH(I$1,'Master data'!$B$1:$CL$1,0)),"")</f>
        <v/>
      </c>
      <c r="J685" s="7" t="str">
        <f>IFERROR(INDEX('Master data'!$B$2:$CL$999,MATCH($B685,'Master data'!$A$2:$A$999,0),MATCH(J$1,'Master data'!$B$1:$CL$1,0)),"")</f>
        <v/>
      </c>
      <c r="K685" s="7" t="str">
        <f>IFERROR(INDEX('Master data'!$B$2:$CL$999,MATCH($B685,'Master data'!$A$2:$A$999,0),MATCH(K$1,'Master data'!$B$1:$CL$1,0)),"")</f>
        <v/>
      </c>
      <c r="L685" s="7" t="str">
        <f>IFERROR(INDEX('Master data'!$B$2:$CL$999,MATCH($B685,'Master data'!$A$2:$A$999,0),MATCH(L$1,'Master data'!$B$1:$CL$1,0)),"")</f>
        <v/>
      </c>
      <c r="M685" s="5" t="str">
        <f>IFERROR(INDEX('Master data'!$B$2:$CL$999,MATCH($B685,'Master data'!$A$2:$A$999,0),MATCH(M$1,'Master data'!$B$1:$CL$1,0)),"")</f>
        <v/>
      </c>
      <c r="N685" s="28" t="str">
        <f>IFERROR(INDEX('Master data'!$B$2:$CL$999,MATCH($B685,'Master data'!$A$2:$A$999,0),MATCH(N$1,'Master data'!$B$1:$CL$1,0)),"")</f>
        <v/>
      </c>
      <c r="O685" s="7" t="str">
        <f>IFERROR(INDEX('Master data'!$B$2:$CL$999,MATCH($B685,'Master data'!$A$2:$A$999,0),MATCH(O$1,'Master data'!$B$1:$CL$1,0)),"")</f>
        <v/>
      </c>
      <c r="P685" s="5" t="str">
        <f>IFERROR(INDEX('Master data'!$B$2:$CL$999,MATCH($B685,'Master data'!$A$2:$A$999,0),MATCH(P$1,'Master data'!$B$1:$CL$1,0)),"")</f>
        <v/>
      </c>
      <c r="Q685" s="5" t="str">
        <f>IFERROR(INDEX('Master data'!$B$2:$CL$999,MATCH($B685,'Master data'!$A$2:$A$999,0),MATCH(Q$1,'Master data'!$B$1:$CL$1,0)),"")</f>
        <v/>
      </c>
    </row>
    <row r="686" spans="1:17" x14ac:dyDescent="0.3">
      <c r="A686" t="str">
        <f t="shared" si="10"/>
        <v/>
      </c>
      <c r="B686" t="str">
        <f>IF('Master data'!A685="","",'Master data'!A685)</f>
        <v/>
      </c>
      <c r="C686" t="str">
        <f>IFERROR(INDEX('Master data'!$B$2:$CL$999,MATCH($B686,'Master data'!$A$2:$A$999,0),MATCH(C$1,'Master data'!$B$1:$CL$1,0)),"")</f>
        <v/>
      </c>
      <c r="D686" t="str">
        <f>IFERROR(INDEX('Master data'!$B$2:$CL$999,MATCH($B686,'Master data'!$A$2:$A$999,0),MATCH(D$1,'Master data'!$B$1:$CL$1,0)),"")</f>
        <v/>
      </c>
      <c r="E686" s="5" t="str">
        <f>IFERROR(INDEX('Master data'!$B$2:$CL$999,MATCH($B686,'Master data'!$A$2:$A$999,0),MATCH(E$1,'Master data'!$B$1:$CL$1,0)),"")</f>
        <v/>
      </c>
      <c r="F686" s="7" t="str">
        <f>IFERROR(INDEX('Master data'!$B$2:$CL$999,MATCH($B686,'Master data'!$A$2:$A$999,0),MATCH(F$1,'Master data'!$B$1:$CL$1,0)),"")</f>
        <v/>
      </c>
      <c r="G686" s="7" t="str">
        <f>IFERROR(INDEX('Master data'!$B$2:$CL$999,MATCH($B686,'Master data'!$A$2:$A$999,0),MATCH(G$1,'Master data'!$B$1:$CL$1,0)),"")</f>
        <v/>
      </c>
      <c r="H686" s="7" t="str">
        <f>IFERROR(INDEX('Master data'!$B$2:$CL$999,MATCH($B686,'Master data'!$A$2:$A$999,0),MATCH(H$1,'Master data'!$B$1:$CL$1,0)),"")</f>
        <v/>
      </c>
      <c r="I686" s="7" t="str">
        <f>IFERROR(INDEX('Master data'!$B$2:$CL$999,MATCH($B686,'Master data'!$A$2:$A$999,0),MATCH(I$1,'Master data'!$B$1:$CL$1,0)),"")</f>
        <v/>
      </c>
      <c r="J686" s="7" t="str">
        <f>IFERROR(INDEX('Master data'!$B$2:$CL$999,MATCH($B686,'Master data'!$A$2:$A$999,0),MATCH(J$1,'Master data'!$B$1:$CL$1,0)),"")</f>
        <v/>
      </c>
      <c r="K686" s="7" t="str">
        <f>IFERROR(INDEX('Master data'!$B$2:$CL$999,MATCH($B686,'Master data'!$A$2:$A$999,0),MATCH(K$1,'Master data'!$B$1:$CL$1,0)),"")</f>
        <v/>
      </c>
      <c r="L686" s="7" t="str">
        <f>IFERROR(INDEX('Master data'!$B$2:$CL$999,MATCH($B686,'Master data'!$A$2:$A$999,0),MATCH(L$1,'Master data'!$B$1:$CL$1,0)),"")</f>
        <v/>
      </c>
      <c r="M686" s="5" t="str">
        <f>IFERROR(INDEX('Master data'!$B$2:$CL$999,MATCH($B686,'Master data'!$A$2:$A$999,0),MATCH(M$1,'Master data'!$B$1:$CL$1,0)),"")</f>
        <v/>
      </c>
      <c r="N686" s="28" t="str">
        <f>IFERROR(INDEX('Master data'!$B$2:$CL$999,MATCH($B686,'Master data'!$A$2:$A$999,0),MATCH(N$1,'Master data'!$B$1:$CL$1,0)),"")</f>
        <v/>
      </c>
      <c r="O686" s="7" t="str">
        <f>IFERROR(INDEX('Master data'!$B$2:$CL$999,MATCH($B686,'Master data'!$A$2:$A$999,0),MATCH(O$1,'Master data'!$B$1:$CL$1,0)),"")</f>
        <v/>
      </c>
      <c r="P686" s="5" t="str">
        <f>IFERROR(INDEX('Master data'!$B$2:$CL$999,MATCH($B686,'Master data'!$A$2:$A$999,0),MATCH(P$1,'Master data'!$B$1:$CL$1,0)),"")</f>
        <v/>
      </c>
      <c r="Q686" s="5" t="str">
        <f>IFERROR(INDEX('Master data'!$B$2:$CL$999,MATCH($B686,'Master data'!$A$2:$A$999,0),MATCH(Q$1,'Master data'!$B$1:$CL$1,0)),"")</f>
        <v/>
      </c>
    </row>
    <row r="687" spans="1:17" x14ac:dyDescent="0.3">
      <c r="A687" t="str">
        <f t="shared" si="10"/>
        <v/>
      </c>
      <c r="B687" t="str">
        <f>IF('Master data'!A686="","",'Master data'!A686)</f>
        <v/>
      </c>
      <c r="C687" t="str">
        <f>IFERROR(INDEX('Master data'!$B$2:$CL$999,MATCH($B687,'Master data'!$A$2:$A$999,0),MATCH(C$1,'Master data'!$B$1:$CL$1,0)),"")</f>
        <v/>
      </c>
      <c r="D687" t="str">
        <f>IFERROR(INDEX('Master data'!$B$2:$CL$999,MATCH($B687,'Master data'!$A$2:$A$999,0),MATCH(D$1,'Master data'!$B$1:$CL$1,0)),"")</f>
        <v/>
      </c>
      <c r="E687" s="5" t="str">
        <f>IFERROR(INDEX('Master data'!$B$2:$CL$999,MATCH($B687,'Master data'!$A$2:$A$999,0),MATCH(E$1,'Master data'!$B$1:$CL$1,0)),"")</f>
        <v/>
      </c>
      <c r="F687" s="7" t="str">
        <f>IFERROR(INDEX('Master data'!$B$2:$CL$999,MATCH($B687,'Master data'!$A$2:$A$999,0),MATCH(F$1,'Master data'!$B$1:$CL$1,0)),"")</f>
        <v/>
      </c>
      <c r="G687" s="7" t="str">
        <f>IFERROR(INDEX('Master data'!$B$2:$CL$999,MATCH($B687,'Master data'!$A$2:$A$999,0),MATCH(G$1,'Master data'!$B$1:$CL$1,0)),"")</f>
        <v/>
      </c>
      <c r="H687" s="7" t="str">
        <f>IFERROR(INDEX('Master data'!$B$2:$CL$999,MATCH($B687,'Master data'!$A$2:$A$999,0),MATCH(H$1,'Master data'!$B$1:$CL$1,0)),"")</f>
        <v/>
      </c>
      <c r="I687" s="7" t="str">
        <f>IFERROR(INDEX('Master data'!$B$2:$CL$999,MATCH($B687,'Master data'!$A$2:$A$999,0),MATCH(I$1,'Master data'!$B$1:$CL$1,0)),"")</f>
        <v/>
      </c>
      <c r="J687" s="7" t="str">
        <f>IFERROR(INDEX('Master data'!$B$2:$CL$999,MATCH($B687,'Master data'!$A$2:$A$999,0),MATCH(J$1,'Master data'!$B$1:$CL$1,0)),"")</f>
        <v/>
      </c>
      <c r="K687" s="7" t="str">
        <f>IFERROR(INDEX('Master data'!$B$2:$CL$999,MATCH($B687,'Master data'!$A$2:$A$999,0),MATCH(K$1,'Master data'!$B$1:$CL$1,0)),"")</f>
        <v/>
      </c>
      <c r="L687" s="7" t="str">
        <f>IFERROR(INDEX('Master data'!$B$2:$CL$999,MATCH($B687,'Master data'!$A$2:$A$999,0),MATCH(L$1,'Master data'!$B$1:$CL$1,0)),"")</f>
        <v/>
      </c>
      <c r="M687" s="5" t="str">
        <f>IFERROR(INDEX('Master data'!$B$2:$CL$999,MATCH($B687,'Master data'!$A$2:$A$999,0),MATCH(M$1,'Master data'!$B$1:$CL$1,0)),"")</f>
        <v/>
      </c>
      <c r="N687" s="28" t="str">
        <f>IFERROR(INDEX('Master data'!$B$2:$CL$999,MATCH($B687,'Master data'!$A$2:$A$999,0),MATCH(N$1,'Master data'!$B$1:$CL$1,0)),"")</f>
        <v/>
      </c>
      <c r="O687" s="7" t="str">
        <f>IFERROR(INDEX('Master data'!$B$2:$CL$999,MATCH($B687,'Master data'!$A$2:$A$999,0),MATCH(O$1,'Master data'!$B$1:$CL$1,0)),"")</f>
        <v/>
      </c>
      <c r="P687" s="5" t="str">
        <f>IFERROR(INDEX('Master data'!$B$2:$CL$999,MATCH($B687,'Master data'!$A$2:$A$999,0),MATCH(P$1,'Master data'!$B$1:$CL$1,0)),"")</f>
        <v/>
      </c>
      <c r="Q687" s="5" t="str">
        <f>IFERROR(INDEX('Master data'!$B$2:$CL$999,MATCH($B687,'Master data'!$A$2:$A$999,0),MATCH(Q$1,'Master data'!$B$1:$CL$1,0)),"")</f>
        <v/>
      </c>
    </row>
    <row r="688" spans="1:17" x14ac:dyDescent="0.3">
      <c r="A688" t="str">
        <f t="shared" si="10"/>
        <v/>
      </c>
      <c r="B688" t="str">
        <f>IF('Master data'!A687="","",'Master data'!A687)</f>
        <v/>
      </c>
      <c r="C688" t="str">
        <f>IFERROR(INDEX('Master data'!$B$2:$CL$999,MATCH($B688,'Master data'!$A$2:$A$999,0),MATCH(C$1,'Master data'!$B$1:$CL$1,0)),"")</f>
        <v/>
      </c>
      <c r="D688" t="str">
        <f>IFERROR(INDEX('Master data'!$B$2:$CL$999,MATCH($B688,'Master data'!$A$2:$A$999,0),MATCH(D$1,'Master data'!$B$1:$CL$1,0)),"")</f>
        <v/>
      </c>
      <c r="E688" s="5" t="str">
        <f>IFERROR(INDEX('Master data'!$B$2:$CL$999,MATCH($B688,'Master data'!$A$2:$A$999,0),MATCH(E$1,'Master data'!$B$1:$CL$1,0)),"")</f>
        <v/>
      </c>
      <c r="F688" s="7" t="str">
        <f>IFERROR(INDEX('Master data'!$B$2:$CL$999,MATCH($B688,'Master data'!$A$2:$A$999,0),MATCH(F$1,'Master data'!$B$1:$CL$1,0)),"")</f>
        <v/>
      </c>
      <c r="G688" s="7" t="str">
        <f>IFERROR(INDEX('Master data'!$B$2:$CL$999,MATCH($B688,'Master data'!$A$2:$A$999,0),MATCH(G$1,'Master data'!$B$1:$CL$1,0)),"")</f>
        <v/>
      </c>
      <c r="H688" s="7" t="str">
        <f>IFERROR(INDEX('Master data'!$B$2:$CL$999,MATCH($B688,'Master data'!$A$2:$A$999,0),MATCH(H$1,'Master data'!$B$1:$CL$1,0)),"")</f>
        <v/>
      </c>
      <c r="I688" s="7" t="str">
        <f>IFERROR(INDEX('Master data'!$B$2:$CL$999,MATCH($B688,'Master data'!$A$2:$A$999,0),MATCH(I$1,'Master data'!$B$1:$CL$1,0)),"")</f>
        <v/>
      </c>
      <c r="J688" s="7" t="str">
        <f>IFERROR(INDEX('Master data'!$B$2:$CL$999,MATCH($B688,'Master data'!$A$2:$A$999,0),MATCH(J$1,'Master data'!$B$1:$CL$1,0)),"")</f>
        <v/>
      </c>
      <c r="K688" s="7" t="str">
        <f>IFERROR(INDEX('Master data'!$B$2:$CL$999,MATCH($B688,'Master data'!$A$2:$A$999,0),MATCH(K$1,'Master data'!$B$1:$CL$1,0)),"")</f>
        <v/>
      </c>
      <c r="L688" s="7" t="str">
        <f>IFERROR(INDEX('Master data'!$B$2:$CL$999,MATCH($B688,'Master data'!$A$2:$A$999,0),MATCH(L$1,'Master data'!$B$1:$CL$1,0)),"")</f>
        <v/>
      </c>
      <c r="M688" s="5" t="str">
        <f>IFERROR(INDEX('Master data'!$B$2:$CL$999,MATCH($B688,'Master data'!$A$2:$A$999,0),MATCH(M$1,'Master data'!$B$1:$CL$1,0)),"")</f>
        <v/>
      </c>
      <c r="N688" s="28" t="str">
        <f>IFERROR(INDEX('Master data'!$B$2:$CL$999,MATCH($B688,'Master data'!$A$2:$A$999,0),MATCH(N$1,'Master data'!$B$1:$CL$1,0)),"")</f>
        <v/>
      </c>
      <c r="O688" s="7" t="str">
        <f>IFERROR(INDEX('Master data'!$B$2:$CL$999,MATCH($B688,'Master data'!$A$2:$A$999,0),MATCH(O$1,'Master data'!$B$1:$CL$1,0)),"")</f>
        <v/>
      </c>
      <c r="P688" s="5" t="str">
        <f>IFERROR(INDEX('Master data'!$B$2:$CL$999,MATCH($B688,'Master data'!$A$2:$A$999,0),MATCH(P$1,'Master data'!$B$1:$CL$1,0)),"")</f>
        <v/>
      </c>
      <c r="Q688" s="5" t="str">
        <f>IFERROR(INDEX('Master data'!$B$2:$CL$999,MATCH($B688,'Master data'!$A$2:$A$999,0),MATCH(Q$1,'Master data'!$B$1:$CL$1,0)),"")</f>
        <v/>
      </c>
    </row>
    <row r="689" spans="1:17" x14ac:dyDescent="0.3">
      <c r="A689" t="str">
        <f t="shared" si="10"/>
        <v/>
      </c>
      <c r="B689" t="str">
        <f>IF('Master data'!A688="","",'Master data'!A688)</f>
        <v/>
      </c>
      <c r="C689" t="str">
        <f>IFERROR(INDEX('Master data'!$B$2:$CL$999,MATCH($B689,'Master data'!$A$2:$A$999,0),MATCH(C$1,'Master data'!$B$1:$CL$1,0)),"")</f>
        <v/>
      </c>
      <c r="D689" t="str">
        <f>IFERROR(INDEX('Master data'!$B$2:$CL$999,MATCH($B689,'Master data'!$A$2:$A$999,0),MATCH(D$1,'Master data'!$B$1:$CL$1,0)),"")</f>
        <v/>
      </c>
      <c r="E689" s="5" t="str">
        <f>IFERROR(INDEX('Master data'!$B$2:$CL$999,MATCH($B689,'Master data'!$A$2:$A$999,0),MATCH(E$1,'Master data'!$B$1:$CL$1,0)),"")</f>
        <v/>
      </c>
      <c r="F689" s="7" t="str">
        <f>IFERROR(INDEX('Master data'!$B$2:$CL$999,MATCH($B689,'Master data'!$A$2:$A$999,0),MATCH(F$1,'Master data'!$B$1:$CL$1,0)),"")</f>
        <v/>
      </c>
      <c r="G689" s="7" t="str">
        <f>IFERROR(INDEX('Master data'!$B$2:$CL$999,MATCH($B689,'Master data'!$A$2:$A$999,0),MATCH(G$1,'Master data'!$B$1:$CL$1,0)),"")</f>
        <v/>
      </c>
      <c r="H689" s="7" t="str">
        <f>IFERROR(INDEX('Master data'!$B$2:$CL$999,MATCH($B689,'Master data'!$A$2:$A$999,0),MATCH(H$1,'Master data'!$B$1:$CL$1,0)),"")</f>
        <v/>
      </c>
      <c r="I689" s="7" t="str">
        <f>IFERROR(INDEX('Master data'!$B$2:$CL$999,MATCH($B689,'Master data'!$A$2:$A$999,0),MATCH(I$1,'Master data'!$B$1:$CL$1,0)),"")</f>
        <v/>
      </c>
      <c r="J689" s="7" t="str">
        <f>IFERROR(INDEX('Master data'!$B$2:$CL$999,MATCH($B689,'Master data'!$A$2:$A$999,0),MATCH(J$1,'Master data'!$B$1:$CL$1,0)),"")</f>
        <v/>
      </c>
      <c r="K689" s="7" t="str">
        <f>IFERROR(INDEX('Master data'!$B$2:$CL$999,MATCH($B689,'Master data'!$A$2:$A$999,0),MATCH(K$1,'Master data'!$B$1:$CL$1,0)),"")</f>
        <v/>
      </c>
      <c r="L689" s="7" t="str">
        <f>IFERROR(INDEX('Master data'!$B$2:$CL$999,MATCH($B689,'Master data'!$A$2:$A$999,0),MATCH(L$1,'Master data'!$B$1:$CL$1,0)),"")</f>
        <v/>
      </c>
      <c r="M689" s="5" t="str">
        <f>IFERROR(INDEX('Master data'!$B$2:$CL$999,MATCH($B689,'Master data'!$A$2:$A$999,0),MATCH(M$1,'Master data'!$B$1:$CL$1,0)),"")</f>
        <v/>
      </c>
      <c r="N689" s="28" t="str">
        <f>IFERROR(INDEX('Master data'!$B$2:$CL$999,MATCH($B689,'Master data'!$A$2:$A$999,0),MATCH(N$1,'Master data'!$B$1:$CL$1,0)),"")</f>
        <v/>
      </c>
      <c r="O689" s="7" t="str">
        <f>IFERROR(INDEX('Master data'!$B$2:$CL$999,MATCH($B689,'Master data'!$A$2:$A$999,0),MATCH(O$1,'Master data'!$B$1:$CL$1,0)),"")</f>
        <v/>
      </c>
      <c r="P689" s="5" t="str">
        <f>IFERROR(INDEX('Master data'!$B$2:$CL$999,MATCH($B689,'Master data'!$A$2:$A$999,0),MATCH(P$1,'Master data'!$B$1:$CL$1,0)),"")</f>
        <v/>
      </c>
      <c r="Q689" s="5" t="str">
        <f>IFERROR(INDEX('Master data'!$B$2:$CL$999,MATCH($B689,'Master data'!$A$2:$A$999,0),MATCH(Q$1,'Master data'!$B$1:$CL$1,0)),"")</f>
        <v/>
      </c>
    </row>
    <row r="690" spans="1:17" x14ac:dyDescent="0.3">
      <c r="A690" t="str">
        <f t="shared" si="10"/>
        <v/>
      </c>
      <c r="B690" t="str">
        <f>IF('Master data'!A689="","",'Master data'!A689)</f>
        <v/>
      </c>
      <c r="C690" t="str">
        <f>IFERROR(INDEX('Master data'!$B$2:$CL$999,MATCH($B690,'Master data'!$A$2:$A$999,0),MATCH(C$1,'Master data'!$B$1:$CL$1,0)),"")</f>
        <v/>
      </c>
      <c r="D690" t="str">
        <f>IFERROR(INDEX('Master data'!$B$2:$CL$999,MATCH($B690,'Master data'!$A$2:$A$999,0),MATCH(D$1,'Master data'!$B$1:$CL$1,0)),"")</f>
        <v/>
      </c>
      <c r="E690" s="5" t="str">
        <f>IFERROR(INDEX('Master data'!$B$2:$CL$999,MATCH($B690,'Master data'!$A$2:$A$999,0),MATCH(E$1,'Master data'!$B$1:$CL$1,0)),"")</f>
        <v/>
      </c>
      <c r="F690" s="7" t="str">
        <f>IFERROR(INDEX('Master data'!$B$2:$CL$999,MATCH($B690,'Master data'!$A$2:$A$999,0),MATCH(F$1,'Master data'!$B$1:$CL$1,0)),"")</f>
        <v/>
      </c>
      <c r="G690" s="7" t="str">
        <f>IFERROR(INDEX('Master data'!$B$2:$CL$999,MATCH($B690,'Master data'!$A$2:$A$999,0),MATCH(G$1,'Master data'!$B$1:$CL$1,0)),"")</f>
        <v/>
      </c>
      <c r="H690" s="7" t="str">
        <f>IFERROR(INDEX('Master data'!$B$2:$CL$999,MATCH($B690,'Master data'!$A$2:$A$999,0),MATCH(H$1,'Master data'!$B$1:$CL$1,0)),"")</f>
        <v/>
      </c>
      <c r="I690" s="7" t="str">
        <f>IFERROR(INDEX('Master data'!$B$2:$CL$999,MATCH($B690,'Master data'!$A$2:$A$999,0),MATCH(I$1,'Master data'!$B$1:$CL$1,0)),"")</f>
        <v/>
      </c>
      <c r="J690" s="7" t="str">
        <f>IFERROR(INDEX('Master data'!$B$2:$CL$999,MATCH($B690,'Master data'!$A$2:$A$999,0),MATCH(J$1,'Master data'!$B$1:$CL$1,0)),"")</f>
        <v/>
      </c>
      <c r="K690" s="7" t="str">
        <f>IFERROR(INDEX('Master data'!$B$2:$CL$999,MATCH($B690,'Master data'!$A$2:$A$999,0),MATCH(K$1,'Master data'!$B$1:$CL$1,0)),"")</f>
        <v/>
      </c>
      <c r="L690" s="7" t="str">
        <f>IFERROR(INDEX('Master data'!$B$2:$CL$999,MATCH($B690,'Master data'!$A$2:$A$999,0),MATCH(L$1,'Master data'!$B$1:$CL$1,0)),"")</f>
        <v/>
      </c>
      <c r="M690" s="5" t="str">
        <f>IFERROR(INDEX('Master data'!$B$2:$CL$999,MATCH($B690,'Master data'!$A$2:$A$999,0),MATCH(M$1,'Master data'!$B$1:$CL$1,0)),"")</f>
        <v/>
      </c>
      <c r="N690" s="28" t="str">
        <f>IFERROR(INDEX('Master data'!$B$2:$CL$999,MATCH($B690,'Master data'!$A$2:$A$999,0),MATCH(N$1,'Master data'!$B$1:$CL$1,0)),"")</f>
        <v/>
      </c>
      <c r="O690" s="7" t="str">
        <f>IFERROR(INDEX('Master data'!$B$2:$CL$999,MATCH($B690,'Master data'!$A$2:$A$999,0),MATCH(O$1,'Master data'!$B$1:$CL$1,0)),"")</f>
        <v/>
      </c>
      <c r="P690" s="5" t="str">
        <f>IFERROR(INDEX('Master data'!$B$2:$CL$999,MATCH($B690,'Master data'!$A$2:$A$999,0),MATCH(P$1,'Master data'!$B$1:$CL$1,0)),"")</f>
        <v/>
      </c>
      <c r="Q690" s="5" t="str">
        <f>IFERROR(INDEX('Master data'!$B$2:$CL$999,MATCH($B690,'Master data'!$A$2:$A$999,0),MATCH(Q$1,'Master data'!$B$1:$CL$1,0)),"")</f>
        <v/>
      </c>
    </row>
    <row r="691" spans="1:17" x14ac:dyDescent="0.3">
      <c r="A691" t="str">
        <f t="shared" si="10"/>
        <v/>
      </c>
      <c r="B691" t="str">
        <f>IF('Master data'!A690="","",'Master data'!A690)</f>
        <v/>
      </c>
      <c r="C691" t="str">
        <f>IFERROR(INDEX('Master data'!$B$2:$CL$999,MATCH($B691,'Master data'!$A$2:$A$999,0),MATCH(C$1,'Master data'!$B$1:$CL$1,0)),"")</f>
        <v/>
      </c>
      <c r="D691" t="str">
        <f>IFERROR(INDEX('Master data'!$B$2:$CL$999,MATCH($B691,'Master data'!$A$2:$A$999,0),MATCH(D$1,'Master data'!$B$1:$CL$1,0)),"")</f>
        <v/>
      </c>
      <c r="E691" s="5" t="str">
        <f>IFERROR(INDEX('Master data'!$B$2:$CL$999,MATCH($B691,'Master data'!$A$2:$A$999,0),MATCH(E$1,'Master data'!$B$1:$CL$1,0)),"")</f>
        <v/>
      </c>
      <c r="F691" s="7" t="str">
        <f>IFERROR(INDEX('Master data'!$B$2:$CL$999,MATCH($B691,'Master data'!$A$2:$A$999,0),MATCH(F$1,'Master data'!$B$1:$CL$1,0)),"")</f>
        <v/>
      </c>
      <c r="G691" s="7" t="str">
        <f>IFERROR(INDEX('Master data'!$B$2:$CL$999,MATCH($B691,'Master data'!$A$2:$A$999,0),MATCH(G$1,'Master data'!$B$1:$CL$1,0)),"")</f>
        <v/>
      </c>
      <c r="H691" s="7" t="str">
        <f>IFERROR(INDEX('Master data'!$B$2:$CL$999,MATCH($B691,'Master data'!$A$2:$A$999,0),MATCH(H$1,'Master data'!$B$1:$CL$1,0)),"")</f>
        <v/>
      </c>
      <c r="I691" s="7" t="str">
        <f>IFERROR(INDEX('Master data'!$B$2:$CL$999,MATCH($B691,'Master data'!$A$2:$A$999,0),MATCH(I$1,'Master data'!$B$1:$CL$1,0)),"")</f>
        <v/>
      </c>
      <c r="J691" s="7" t="str">
        <f>IFERROR(INDEX('Master data'!$B$2:$CL$999,MATCH($B691,'Master data'!$A$2:$A$999,0),MATCH(J$1,'Master data'!$B$1:$CL$1,0)),"")</f>
        <v/>
      </c>
      <c r="K691" s="7" t="str">
        <f>IFERROR(INDEX('Master data'!$B$2:$CL$999,MATCH($B691,'Master data'!$A$2:$A$999,0),MATCH(K$1,'Master data'!$B$1:$CL$1,0)),"")</f>
        <v/>
      </c>
      <c r="L691" s="7" t="str">
        <f>IFERROR(INDEX('Master data'!$B$2:$CL$999,MATCH($B691,'Master data'!$A$2:$A$999,0),MATCH(L$1,'Master data'!$B$1:$CL$1,0)),"")</f>
        <v/>
      </c>
      <c r="M691" s="5" t="str">
        <f>IFERROR(INDEX('Master data'!$B$2:$CL$999,MATCH($B691,'Master data'!$A$2:$A$999,0),MATCH(M$1,'Master data'!$B$1:$CL$1,0)),"")</f>
        <v/>
      </c>
      <c r="N691" s="28" t="str">
        <f>IFERROR(INDEX('Master data'!$B$2:$CL$999,MATCH($B691,'Master data'!$A$2:$A$999,0),MATCH(N$1,'Master data'!$B$1:$CL$1,0)),"")</f>
        <v/>
      </c>
      <c r="O691" s="7" t="str">
        <f>IFERROR(INDEX('Master data'!$B$2:$CL$999,MATCH($B691,'Master data'!$A$2:$A$999,0),MATCH(O$1,'Master data'!$B$1:$CL$1,0)),"")</f>
        <v/>
      </c>
      <c r="P691" s="5" t="str">
        <f>IFERROR(INDEX('Master data'!$B$2:$CL$999,MATCH($B691,'Master data'!$A$2:$A$999,0),MATCH(P$1,'Master data'!$B$1:$CL$1,0)),"")</f>
        <v/>
      </c>
      <c r="Q691" s="5" t="str">
        <f>IFERROR(INDEX('Master data'!$B$2:$CL$999,MATCH($B691,'Master data'!$A$2:$A$999,0),MATCH(Q$1,'Master data'!$B$1:$CL$1,0)),"")</f>
        <v/>
      </c>
    </row>
    <row r="692" spans="1:17" x14ac:dyDescent="0.3">
      <c r="A692" t="str">
        <f t="shared" si="10"/>
        <v/>
      </c>
      <c r="B692" t="str">
        <f>IF('Master data'!A691="","",'Master data'!A691)</f>
        <v/>
      </c>
      <c r="C692" t="str">
        <f>IFERROR(INDEX('Master data'!$B$2:$CL$999,MATCH($B692,'Master data'!$A$2:$A$999,0),MATCH(C$1,'Master data'!$B$1:$CL$1,0)),"")</f>
        <v/>
      </c>
      <c r="D692" t="str">
        <f>IFERROR(INDEX('Master data'!$B$2:$CL$999,MATCH($B692,'Master data'!$A$2:$A$999,0),MATCH(D$1,'Master data'!$B$1:$CL$1,0)),"")</f>
        <v/>
      </c>
      <c r="E692" s="5" t="str">
        <f>IFERROR(INDEX('Master data'!$B$2:$CL$999,MATCH($B692,'Master data'!$A$2:$A$999,0),MATCH(E$1,'Master data'!$B$1:$CL$1,0)),"")</f>
        <v/>
      </c>
      <c r="F692" s="7" t="str">
        <f>IFERROR(INDEX('Master data'!$B$2:$CL$999,MATCH($B692,'Master data'!$A$2:$A$999,0),MATCH(F$1,'Master data'!$B$1:$CL$1,0)),"")</f>
        <v/>
      </c>
      <c r="G692" s="7" t="str">
        <f>IFERROR(INDEX('Master data'!$B$2:$CL$999,MATCH($B692,'Master data'!$A$2:$A$999,0),MATCH(G$1,'Master data'!$B$1:$CL$1,0)),"")</f>
        <v/>
      </c>
      <c r="H692" s="7" t="str">
        <f>IFERROR(INDEX('Master data'!$B$2:$CL$999,MATCH($B692,'Master data'!$A$2:$A$999,0),MATCH(H$1,'Master data'!$B$1:$CL$1,0)),"")</f>
        <v/>
      </c>
      <c r="I692" s="7" t="str">
        <f>IFERROR(INDEX('Master data'!$B$2:$CL$999,MATCH($B692,'Master data'!$A$2:$A$999,0),MATCH(I$1,'Master data'!$B$1:$CL$1,0)),"")</f>
        <v/>
      </c>
      <c r="J692" s="7" t="str">
        <f>IFERROR(INDEX('Master data'!$B$2:$CL$999,MATCH($B692,'Master data'!$A$2:$A$999,0),MATCH(J$1,'Master data'!$B$1:$CL$1,0)),"")</f>
        <v/>
      </c>
      <c r="K692" s="7" t="str">
        <f>IFERROR(INDEX('Master data'!$B$2:$CL$999,MATCH($B692,'Master data'!$A$2:$A$999,0),MATCH(K$1,'Master data'!$B$1:$CL$1,0)),"")</f>
        <v/>
      </c>
      <c r="L692" s="7" t="str">
        <f>IFERROR(INDEX('Master data'!$B$2:$CL$999,MATCH($B692,'Master data'!$A$2:$A$999,0),MATCH(L$1,'Master data'!$B$1:$CL$1,0)),"")</f>
        <v/>
      </c>
      <c r="M692" s="5" t="str">
        <f>IFERROR(INDEX('Master data'!$B$2:$CL$999,MATCH($B692,'Master data'!$A$2:$A$999,0),MATCH(M$1,'Master data'!$B$1:$CL$1,0)),"")</f>
        <v/>
      </c>
      <c r="N692" s="28" t="str">
        <f>IFERROR(INDEX('Master data'!$B$2:$CL$999,MATCH($B692,'Master data'!$A$2:$A$999,0),MATCH(N$1,'Master data'!$B$1:$CL$1,0)),"")</f>
        <v/>
      </c>
      <c r="O692" s="7" t="str">
        <f>IFERROR(INDEX('Master data'!$B$2:$CL$999,MATCH($B692,'Master data'!$A$2:$A$999,0),MATCH(O$1,'Master data'!$B$1:$CL$1,0)),"")</f>
        <v/>
      </c>
      <c r="P692" s="5" t="str">
        <f>IFERROR(INDEX('Master data'!$B$2:$CL$999,MATCH($B692,'Master data'!$A$2:$A$999,0),MATCH(P$1,'Master data'!$B$1:$CL$1,0)),"")</f>
        <v/>
      </c>
      <c r="Q692" s="5" t="str">
        <f>IFERROR(INDEX('Master data'!$B$2:$CL$999,MATCH($B692,'Master data'!$A$2:$A$999,0),MATCH(Q$1,'Master data'!$B$1:$CL$1,0)),"")</f>
        <v/>
      </c>
    </row>
    <row r="693" spans="1:17" x14ac:dyDescent="0.3">
      <c r="A693" t="str">
        <f t="shared" si="10"/>
        <v/>
      </c>
      <c r="B693" t="str">
        <f>IF('Master data'!A692="","",'Master data'!A692)</f>
        <v/>
      </c>
      <c r="C693" t="str">
        <f>IFERROR(INDEX('Master data'!$B$2:$CL$999,MATCH($B693,'Master data'!$A$2:$A$999,0),MATCH(C$1,'Master data'!$B$1:$CL$1,0)),"")</f>
        <v/>
      </c>
      <c r="D693" t="str">
        <f>IFERROR(INDEX('Master data'!$B$2:$CL$999,MATCH($B693,'Master data'!$A$2:$A$999,0),MATCH(D$1,'Master data'!$B$1:$CL$1,0)),"")</f>
        <v/>
      </c>
      <c r="E693" s="5" t="str">
        <f>IFERROR(INDEX('Master data'!$B$2:$CL$999,MATCH($B693,'Master data'!$A$2:$A$999,0),MATCH(E$1,'Master data'!$B$1:$CL$1,0)),"")</f>
        <v/>
      </c>
      <c r="F693" s="7" t="str">
        <f>IFERROR(INDEX('Master data'!$B$2:$CL$999,MATCH($B693,'Master data'!$A$2:$A$999,0),MATCH(F$1,'Master data'!$B$1:$CL$1,0)),"")</f>
        <v/>
      </c>
      <c r="G693" s="7" t="str">
        <f>IFERROR(INDEX('Master data'!$B$2:$CL$999,MATCH($B693,'Master data'!$A$2:$A$999,0),MATCH(G$1,'Master data'!$B$1:$CL$1,0)),"")</f>
        <v/>
      </c>
      <c r="H693" s="7" t="str">
        <f>IFERROR(INDEX('Master data'!$B$2:$CL$999,MATCH($B693,'Master data'!$A$2:$A$999,0),MATCH(H$1,'Master data'!$B$1:$CL$1,0)),"")</f>
        <v/>
      </c>
      <c r="I693" s="7" t="str">
        <f>IFERROR(INDEX('Master data'!$B$2:$CL$999,MATCH($B693,'Master data'!$A$2:$A$999,0),MATCH(I$1,'Master data'!$B$1:$CL$1,0)),"")</f>
        <v/>
      </c>
      <c r="J693" s="7" t="str">
        <f>IFERROR(INDEX('Master data'!$B$2:$CL$999,MATCH($B693,'Master data'!$A$2:$A$999,0),MATCH(J$1,'Master data'!$B$1:$CL$1,0)),"")</f>
        <v/>
      </c>
      <c r="K693" s="7" t="str">
        <f>IFERROR(INDEX('Master data'!$B$2:$CL$999,MATCH($B693,'Master data'!$A$2:$A$999,0),MATCH(K$1,'Master data'!$B$1:$CL$1,0)),"")</f>
        <v/>
      </c>
      <c r="L693" s="7" t="str">
        <f>IFERROR(INDEX('Master data'!$B$2:$CL$999,MATCH($B693,'Master data'!$A$2:$A$999,0),MATCH(L$1,'Master data'!$B$1:$CL$1,0)),"")</f>
        <v/>
      </c>
      <c r="M693" s="5" t="str">
        <f>IFERROR(INDEX('Master data'!$B$2:$CL$999,MATCH($B693,'Master data'!$A$2:$A$999,0),MATCH(M$1,'Master data'!$B$1:$CL$1,0)),"")</f>
        <v/>
      </c>
      <c r="N693" s="28" t="str">
        <f>IFERROR(INDEX('Master data'!$B$2:$CL$999,MATCH($B693,'Master data'!$A$2:$A$999,0),MATCH(N$1,'Master data'!$B$1:$CL$1,0)),"")</f>
        <v/>
      </c>
      <c r="O693" s="7" t="str">
        <f>IFERROR(INDEX('Master data'!$B$2:$CL$999,MATCH($B693,'Master data'!$A$2:$A$999,0),MATCH(O$1,'Master data'!$B$1:$CL$1,0)),"")</f>
        <v/>
      </c>
      <c r="P693" s="5" t="str">
        <f>IFERROR(INDEX('Master data'!$B$2:$CL$999,MATCH($B693,'Master data'!$A$2:$A$999,0),MATCH(P$1,'Master data'!$B$1:$CL$1,0)),"")</f>
        <v/>
      </c>
      <c r="Q693" s="5" t="str">
        <f>IFERROR(INDEX('Master data'!$B$2:$CL$999,MATCH($B693,'Master data'!$A$2:$A$999,0),MATCH(Q$1,'Master data'!$B$1:$CL$1,0)),"")</f>
        <v/>
      </c>
    </row>
    <row r="694" spans="1:17" x14ac:dyDescent="0.3">
      <c r="A694" t="str">
        <f t="shared" si="10"/>
        <v/>
      </c>
      <c r="B694" t="str">
        <f>IF('Master data'!A693="","",'Master data'!A693)</f>
        <v/>
      </c>
      <c r="C694" t="str">
        <f>IFERROR(INDEX('Master data'!$B$2:$CL$999,MATCH($B694,'Master data'!$A$2:$A$999,0),MATCH(C$1,'Master data'!$B$1:$CL$1,0)),"")</f>
        <v/>
      </c>
      <c r="D694" t="str">
        <f>IFERROR(INDEX('Master data'!$B$2:$CL$999,MATCH($B694,'Master data'!$A$2:$A$999,0),MATCH(D$1,'Master data'!$B$1:$CL$1,0)),"")</f>
        <v/>
      </c>
      <c r="E694" s="5" t="str">
        <f>IFERROR(INDEX('Master data'!$B$2:$CL$999,MATCH($B694,'Master data'!$A$2:$A$999,0),MATCH(E$1,'Master data'!$B$1:$CL$1,0)),"")</f>
        <v/>
      </c>
      <c r="F694" s="7" t="str">
        <f>IFERROR(INDEX('Master data'!$B$2:$CL$999,MATCH($B694,'Master data'!$A$2:$A$999,0),MATCH(F$1,'Master data'!$B$1:$CL$1,0)),"")</f>
        <v/>
      </c>
      <c r="G694" s="7" t="str">
        <f>IFERROR(INDEX('Master data'!$B$2:$CL$999,MATCH($B694,'Master data'!$A$2:$A$999,0),MATCH(G$1,'Master data'!$B$1:$CL$1,0)),"")</f>
        <v/>
      </c>
      <c r="H694" s="7" t="str">
        <f>IFERROR(INDEX('Master data'!$B$2:$CL$999,MATCH($B694,'Master data'!$A$2:$A$999,0),MATCH(H$1,'Master data'!$B$1:$CL$1,0)),"")</f>
        <v/>
      </c>
      <c r="I694" s="7" t="str">
        <f>IFERROR(INDEX('Master data'!$B$2:$CL$999,MATCH($B694,'Master data'!$A$2:$A$999,0),MATCH(I$1,'Master data'!$B$1:$CL$1,0)),"")</f>
        <v/>
      </c>
      <c r="J694" s="7" t="str">
        <f>IFERROR(INDEX('Master data'!$B$2:$CL$999,MATCH($B694,'Master data'!$A$2:$A$999,0),MATCH(J$1,'Master data'!$B$1:$CL$1,0)),"")</f>
        <v/>
      </c>
      <c r="K694" s="7" t="str">
        <f>IFERROR(INDEX('Master data'!$B$2:$CL$999,MATCH($B694,'Master data'!$A$2:$A$999,0),MATCH(K$1,'Master data'!$B$1:$CL$1,0)),"")</f>
        <v/>
      </c>
      <c r="L694" s="7" t="str">
        <f>IFERROR(INDEX('Master data'!$B$2:$CL$999,MATCH($B694,'Master data'!$A$2:$A$999,0),MATCH(L$1,'Master data'!$B$1:$CL$1,0)),"")</f>
        <v/>
      </c>
      <c r="M694" s="5" t="str">
        <f>IFERROR(INDEX('Master data'!$B$2:$CL$999,MATCH($B694,'Master data'!$A$2:$A$999,0),MATCH(M$1,'Master data'!$B$1:$CL$1,0)),"")</f>
        <v/>
      </c>
      <c r="N694" s="28" t="str">
        <f>IFERROR(INDEX('Master data'!$B$2:$CL$999,MATCH($B694,'Master data'!$A$2:$A$999,0),MATCH(N$1,'Master data'!$B$1:$CL$1,0)),"")</f>
        <v/>
      </c>
      <c r="O694" s="7" t="str">
        <f>IFERROR(INDEX('Master data'!$B$2:$CL$999,MATCH($B694,'Master data'!$A$2:$A$999,0),MATCH(O$1,'Master data'!$B$1:$CL$1,0)),"")</f>
        <v/>
      </c>
      <c r="P694" s="5" t="str">
        <f>IFERROR(INDEX('Master data'!$B$2:$CL$999,MATCH($B694,'Master data'!$A$2:$A$999,0),MATCH(P$1,'Master data'!$B$1:$CL$1,0)),"")</f>
        <v/>
      </c>
      <c r="Q694" s="5" t="str">
        <f>IFERROR(INDEX('Master data'!$B$2:$CL$999,MATCH($B694,'Master data'!$A$2:$A$999,0),MATCH(Q$1,'Master data'!$B$1:$CL$1,0)),"")</f>
        <v/>
      </c>
    </row>
    <row r="695" spans="1:17" x14ac:dyDescent="0.3">
      <c r="A695" t="str">
        <f t="shared" si="10"/>
        <v/>
      </c>
      <c r="B695" t="str">
        <f>IF('Master data'!A694="","",'Master data'!A694)</f>
        <v/>
      </c>
      <c r="C695" t="str">
        <f>IFERROR(INDEX('Master data'!$B$2:$CL$999,MATCH($B695,'Master data'!$A$2:$A$999,0),MATCH(C$1,'Master data'!$B$1:$CL$1,0)),"")</f>
        <v/>
      </c>
      <c r="D695" t="str">
        <f>IFERROR(INDEX('Master data'!$B$2:$CL$999,MATCH($B695,'Master data'!$A$2:$A$999,0),MATCH(D$1,'Master data'!$B$1:$CL$1,0)),"")</f>
        <v/>
      </c>
      <c r="E695" s="5" t="str">
        <f>IFERROR(INDEX('Master data'!$B$2:$CL$999,MATCH($B695,'Master data'!$A$2:$A$999,0),MATCH(E$1,'Master data'!$B$1:$CL$1,0)),"")</f>
        <v/>
      </c>
      <c r="F695" s="7" t="str">
        <f>IFERROR(INDEX('Master data'!$B$2:$CL$999,MATCH($B695,'Master data'!$A$2:$A$999,0),MATCH(F$1,'Master data'!$B$1:$CL$1,0)),"")</f>
        <v/>
      </c>
      <c r="G695" s="7" t="str">
        <f>IFERROR(INDEX('Master data'!$B$2:$CL$999,MATCH($B695,'Master data'!$A$2:$A$999,0),MATCH(G$1,'Master data'!$B$1:$CL$1,0)),"")</f>
        <v/>
      </c>
      <c r="H695" s="7" t="str">
        <f>IFERROR(INDEX('Master data'!$B$2:$CL$999,MATCH($B695,'Master data'!$A$2:$A$999,0),MATCH(H$1,'Master data'!$B$1:$CL$1,0)),"")</f>
        <v/>
      </c>
      <c r="I695" s="7" t="str">
        <f>IFERROR(INDEX('Master data'!$B$2:$CL$999,MATCH($B695,'Master data'!$A$2:$A$999,0),MATCH(I$1,'Master data'!$B$1:$CL$1,0)),"")</f>
        <v/>
      </c>
      <c r="J695" s="7" t="str">
        <f>IFERROR(INDEX('Master data'!$B$2:$CL$999,MATCH($B695,'Master data'!$A$2:$A$999,0),MATCH(J$1,'Master data'!$B$1:$CL$1,0)),"")</f>
        <v/>
      </c>
      <c r="K695" s="7" t="str">
        <f>IFERROR(INDEX('Master data'!$B$2:$CL$999,MATCH($B695,'Master data'!$A$2:$A$999,0),MATCH(K$1,'Master data'!$B$1:$CL$1,0)),"")</f>
        <v/>
      </c>
      <c r="L695" s="7" t="str">
        <f>IFERROR(INDEX('Master data'!$B$2:$CL$999,MATCH($B695,'Master data'!$A$2:$A$999,0),MATCH(L$1,'Master data'!$B$1:$CL$1,0)),"")</f>
        <v/>
      </c>
      <c r="M695" s="5" t="str">
        <f>IFERROR(INDEX('Master data'!$B$2:$CL$999,MATCH($B695,'Master data'!$A$2:$A$999,0),MATCH(M$1,'Master data'!$B$1:$CL$1,0)),"")</f>
        <v/>
      </c>
      <c r="N695" s="28" t="str">
        <f>IFERROR(INDEX('Master data'!$B$2:$CL$999,MATCH($B695,'Master data'!$A$2:$A$999,0),MATCH(N$1,'Master data'!$B$1:$CL$1,0)),"")</f>
        <v/>
      </c>
      <c r="O695" s="7" t="str">
        <f>IFERROR(INDEX('Master data'!$B$2:$CL$999,MATCH($B695,'Master data'!$A$2:$A$999,0),MATCH(O$1,'Master data'!$B$1:$CL$1,0)),"")</f>
        <v/>
      </c>
      <c r="P695" s="5" t="str">
        <f>IFERROR(INDEX('Master data'!$B$2:$CL$999,MATCH($B695,'Master data'!$A$2:$A$999,0),MATCH(P$1,'Master data'!$B$1:$CL$1,0)),"")</f>
        <v/>
      </c>
      <c r="Q695" s="5" t="str">
        <f>IFERROR(INDEX('Master data'!$B$2:$CL$999,MATCH($B695,'Master data'!$A$2:$A$999,0),MATCH(Q$1,'Master data'!$B$1:$CL$1,0)),"")</f>
        <v/>
      </c>
    </row>
    <row r="696" spans="1:17" x14ac:dyDescent="0.3">
      <c r="A696" t="str">
        <f t="shared" si="10"/>
        <v/>
      </c>
      <c r="B696" t="str">
        <f>IF('Master data'!A695="","",'Master data'!A695)</f>
        <v/>
      </c>
      <c r="C696" t="str">
        <f>IFERROR(INDEX('Master data'!$B$2:$CL$999,MATCH($B696,'Master data'!$A$2:$A$999,0),MATCH(C$1,'Master data'!$B$1:$CL$1,0)),"")</f>
        <v/>
      </c>
      <c r="D696" t="str">
        <f>IFERROR(INDEX('Master data'!$B$2:$CL$999,MATCH($B696,'Master data'!$A$2:$A$999,0),MATCH(D$1,'Master data'!$B$1:$CL$1,0)),"")</f>
        <v/>
      </c>
      <c r="E696" s="5" t="str">
        <f>IFERROR(INDEX('Master data'!$B$2:$CL$999,MATCH($B696,'Master data'!$A$2:$A$999,0),MATCH(E$1,'Master data'!$B$1:$CL$1,0)),"")</f>
        <v/>
      </c>
      <c r="F696" s="7" t="str">
        <f>IFERROR(INDEX('Master data'!$B$2:$CL$999,MATCH($B696,'Master data'!$A$2:$A$999,0),MATCH(F$1,'Master data'!$B$1:$CL$1,0)),"")</f>
        <v/>
      </c>
      <c r="G696" s="7" t="str">
        <f>IFERROR(INDEX('Master data'!$B$2:$CL$999,MATCH($B696,'Master data'!$A$2:$A$999,0),MATCH(G$1,'Master data'!$B$1:$CL$1,0)),"")</f>
        <v/>
      </c>
      <c r="H696" s="7" t="str">
        <f>IFERROR(INDEX('Master data'!$B$2:$CL$999,MATCH($B696,'Master data'!$A$2:$A$999,0),MATCH(H$1,'Master data'!$B$1:$CL$1,0)),"")</f>
        <v/>
      </c>
      <c r="I696" s="7" t="str">
        <f>IFERROR(INDEX('Master data'!$B$2:$CL$999,MATCH($B696,'Master data'!$A$2:$A$999,0),MATCH(I$1,'Master data'!$B$1:$CL$1,0)),"")</f>
        <v/>
      </c>
      <c r="J696" s="7" t="str">
        <f>IFERROR(INDEX('Master data'!$B$2:$CL$999,MATCH($B696,'Master data'!$A$2:$A$999,0),MATCH(J$1,'Master data'!$B$1:$CL$1,0)),"")</f>
        <v/>
      </c>
      <c r="K696" s="7" t="str">
        <f>IFERROR(INDEX('Master data'!$B$2:$CL$999,MATCH($B696,'Master data'!$A$2:$A$999,0),MATCH(K$1,'Master data'!$B$1:$CL$1,0)),"")</f>
        <v/>
      </c>
      <c r="L696" s="7" t="str">
        <f>IFERROR(INDEX('Master data'!$B$2:$CL$999,MATCH($B696,'Master data'!$A$2:$A$999,0),MATCH(L$1,'Master data'!$B$1:$CL$1,0)),"")</f>
        <v/>
      </c>
      <c r="M696" s="5" t="str">
        <f>IFERROR(INDEX('Master data'!$B$2:$CL$999,MATCH($B696,'Master data'!$A$2:$A$999,0),MATCH(M$1,'Master data'!$B$1:$CL$1,0)),"")</f>
        <v/>
      </c>
      <c r="N696" s="28" t="str">
        <f>IFERROR(INDEX('Master data'!$B$2:$CL$999,MATCH($B696,'Master data'!$A$2:$A$999,0),MATCH(N$1,'Master data'!$B$1:$CL$1,0)),"")</f>
        <v/>
      </c>
      <c r="O696" s="7" t="str">
        <f>IFERROR(INDEX('Master data'!$B$2:$CL$999,MATCH($B696,'Master data'!$A$2:$A$999,0),MATCH(O$1,'Master data'!$B$1:$CL$1,0)),"")</f>
        <v/>
      </c>
      <c r="P696" s="5" t="str">
        <f>IFERROR(INDEX('Master data'!$B$2:$CL$999,MATCH($B696,'Master data'!$A$2:$A$999,0),MATCH(P$1,'Master data'!$B$1:$CL$1,0)),"")</f>
        <v/>
      </c>
      <c r="Q696" s="5" t="str">
        <f>IFERROR(INDEX('Master data'!$B$2:$CL$999,MATCH($B696,'Master data'!$A$2:$A$999,0),MATCH(Q$1,'Master data'!$B$1:$CL$1,0)),"")</f>
        <v/>
      </c>
    </row>
    <row r="697" spans="1:17" x14ac:dyDescent="0.3">
      <c r="A697" t="str">
        <f t="shared" si="10"/>
        <v/>
      </c>
      <c r="B697" t="str">
        <f>IF('Master data'!A696="","",'Master data'!A696)</f>
        <v/>
      </c>
      <c r="C697" t="str">
        <f>IFERROR(INDEX('Master data'!$B$2:$CL$999,MATCH($B697,'Master data'!$A$2:$A$999,0),MATCH(C$1,'Master data'!$B$1:$CL$1,0)),"")</f>
        <v/>
      </c>
      <c r="D697" t="str">
        <f>IFERROR(INDEX('Master data'!$B$2:$CL$999,MATCH($B697,'Master data'!$A$2:$A$999,0),MATCH(D$1,'Master data'!$B$1:$CL$1,0)),"")</f>
        <v/>
      </c>
      <c r="E697" s="5" t="str">
        <f>IFERROR(INDEX('Master data'!$B$2:$CL$999,MATCH($B697,'Master data'!$A$2:$A$999,0),MATCH(E$1,'Master data'!$B$1:$CL$1,0)),"")</f>
        <v/>
      </c>
      <c r="F697" s="7" t="str">
        <f>IFERROR(INDEX('Master data'!$B$2:$CL$999,MATCH($B697,'Master data'!$A$2:$A$999,0),MATCH(F$1,'Master data'!$B$1:$CL$1,0)),"")</f>
        <v/>
      </c>
      <c r="G697" s="7" t="str">
        <f>IFERROR(INDEX('Master data'!$B$2:$CL$999,MATCH($B697,'Master data'!$A$2:$A$999,0),MATCH(G$1,'Master data'!$B$1:$CL$1,0)),"")</f>
        <v/>
      </c>
      <c r="H697" s="7" t="str">
        <f>IFERROR(INDEX('Master data'!$B$2:$CL$999,MATCH($B697,'Master data'!$A$2:$A$999,0),MATCH(H$1,'Master data'!$B$1:$CL$1,0)),"")</f>
        <v/>
      </c>
      <c r="I697" s="7" t="str">
        <f>IFERROR(INDEX('Master data'!$B$2:$CL$999,MATCH($B697,'Master data'!$A$2:$A$999,0),MATCH(I$1,'Master data'!$B$1:$CL$1,0)),"")</f>
        <v/>
      </c>
      <c r="J697" s="7" t="str">
        <f>IFERROR(INDEX('Master data'!$B$2:$CL$999,MATCH($B697,'Master data'!$A$2:$A$999,0),MATCH(J$1,'Master data'!$B$1:$CL$1,0)),"")</f>
        <v/>
      </c>
      <c r="K697" s="7" t="str">
        <f>IFERROR(INDEX('Master data'!$B$2:$CL$999,MATCH($B697,'Master data'!$A$2:$A$999,0),MATCH(K$1,'Master data'!$B$1:$CL$1,0)),"")</f>
        <v/>
      </c>
      <c r="L697" s="7" t="str">
        <f>IFERROR(INDEX('Master data'!$B$2:$CL$999,MATCH($B697,'Master data'!$A$2:$A$999,0),MATCH(L$1,'Master data'!$B$1:$CL$1,0)),"")</f>
        <v/>
      </c>
      <c r="M697" s="5" t="str">
        <f>IFERROR(INDEX('Master data'!$B$2:$CL$999,MATCH($B697,'Master data'!$A$2:$A$999,0),MATCH(M$1,'Master data'!$B$1:$CL$1,0)),"")</f>
        <v/>
      </c>
      <c r="N697" s="28" t="str">
        <f>IFERROR(INDEX('Master data'!$B$2:$CL$999,MATCH($B697,'Master data'!$A$2:$A$999,0),MATCH(N$1,'Master data'!$B$1:$CL$1,0)),"")</f>
        <v/>
      </c>
      <c r="O697" s="7" t="str">
        <f>IFERROR(INDEX('Master data'!$B$2:$CL$999,MATCH($B697,'Master data'!$A$2:$A$999,0),MATCH(O$1,'Master data'!$B$1:$CL$1,0)),"")</f>
        <v/>
      </c>
      <c r="P697" s="5" t="str">
        <f>IFERROR(INDEX('Master data'!$B$2:$CL$999,MATCH($B697,'Master data'!$A$2:$A$999,0),MATCH(P$1,'Master data'!$B$1:$CL$1,0)),"")</f>
        <v/>
      </c>
      <c r="Q697" s="5" t="str">
        <f>IFERROR(INDEX('Master data'!$B$2:$CL$999,MATCH($B697,'Master data'!$A$2:$A$999,0),MATCH(Q$1,'Master data'!$B$1:$CL$1,0)),"")</f>
        <v/>
      </c>
    </row>
    <row r="698" spans="1:17" x14ac:dyDescent="0.3">
      <c r="A698" t="str">
        <f t="shared" si="10"/>
        <v/>
      </c>
      <c r="B698" t="str">
        <f>IF('Master data'!A697="","",'Master data'!A697)</f>
        <v/>
      </c>
      <c r="C698" t="str">
        <f>IFERROR(INDEX('Master data'!$B$2:$CL$999,MATCH($B698,'Master data'!$A$2:$A$999,0),MATCH(C$1,'Master data'!$B$1:$CL$1,0)),"")</f>
        <v/>
      </c>
      <c r="D698" t="str">
        <f>IFERROR(INDEX('Master data'!$B$2:$CL$999,MATCH($B698,'Master data'!$A$2:$A$999,0),MATCH(D$1,'Master data'!$B$1:$CL$1,0)),"")</f>
        <v/>
      </c>
      <c r="E698" s="5" t="str">
        <f>IFERROR(INDEX('Master data'!$B$2:$CL$999,MATCH($B698,'Master data'!$A$2:$A$999,0),MATCH(E$1,'Master data'!$B$1:$CL$1,0)),"")</f>
        <v/>
      </c>
      <c r="F698" s="7" t="str">
        <f>IFERROR(INDEX('Master data'!$B$2:$CL$999,MATCH($B698,'Master data'!$A$2:$A$999,0),MATCH(F$1,'Master data'!$B$1:$CL$1,0)),"")</f>
        <v/>
      </c>
      <c r="G698" s="7" t="str">
        <f>IFERROR(INDEX('Master data'!$B$2:$CL$999,MATCH($B698,'Master data'!$A$2:$A$999,0),MATCH(G$1,'Master data'!$B$1:$CL$1,0)),"")</f>
        <v/>
      </c>
      <c r="H698" s="7" t="str">
        <f>IFERROR(INDEX('Master data'!$B$2:$CL$999,MATCH($B698,'Master data'!$A$2:$A$999,0),MATCH(H$1,'Master data'!$B$1:$CL$1,0)),"")</f>
        <v/>
      </c>
      <c r="I698" s="7" t="str">
        <f>IFERROR(INDEX('Master data'!$B$2:$CL$999,MATCH($B698,'Master data'!$A$2:$A$999,0),MATCH(I$1,'Master data'!$B$1:$CL$1,0)),"")</f>
        <v/>
      </c>
      <c r="J698" s="7" t="str">
        <f>IFERROR(INDEX('Master data'!$B$2:$CL$999,MATCH($B698,'Master data'!$A$2:$A$999,0),MATCH(J$1,'Master data'!$B$1:$CL$1,0)),"")</f>
        <v/>
      </c>
      <c r="K698" s="7" t="str">
        <f>IFERROR(INDEX('Master data'!$B$2:$CL$999,MATCH($B698,'Master data'!$A$2:$A$999,0),MATCH(K$1,'Master data'!$B$1:$CL$1,0)),"")</f>
        <v/>
      </c>
      <c r="L698" s="7" t="str">
        <f>IFERROR(INDEX('Master data'!$B$2:$CL$999,MATCH($B698,'Master data'!$A$2:$A$999,0),MATCH(L$1,'Master data'!$B$1:$CL$1,0)),"")</f>
        <v/>
      </c>
      <c r="M698" s="5" t="str">
        <f>IFERROR(INDEX('Master data'!$B$2:$CL$999,MATCH($B698,'Master data'!$A$2:$A$999,0),MATCH(M$1,'Master data'!$B$1:$CL$1,0)),"")</f>
        <v/>
      </c>
      <c r="N698" s="28" t="str">
        <f>IFERROR(INDEX('Master data'!$B$2:$CL$999,MATCH($B698,'Master data'!$A$2:$A$999,0),MATCH(N$1,'Master data'!$B$1:$CL$1,0)),"")</f>
        <v/>
      </c>
      <c r="O698" s="7" t="str">
        <f>IFERROR(INDEX('Master data'!$B$2:$CL$999,MATCH($B698,'Master data'!$A$2:$A$999,0),MATCH(O$1,'Master data'!$B$1:$CL$1,0)),"")</f>
        <v/>
      </c>
      <c r="P698" s="5" t="str">
        <f>IFERROR(INDEX('Master data'!$B$2:$CL$999,MATCH($B698,'Master data'!$A$2:$A$999,0),MATCH(P$1,'Master data'!$B$1:$CL$1,0)),"")</f>
        <v/>
      </c>
      <c r="Q698" s="5" t="str">
        <f>IFERROR(INDEX('Master data'!$B$2:$CL$999,MATCH($B698,'Master data'!$A$2:$A$999,0),MATCH(Q$1,'Master data'!$B$1:$CL$1,0)),"")</f>
        <v/>
      </c>
    </row>
    <row r="699" spans="1:17" x14ac:dyDescent="0.3">
      <c r="A699" t="str">
        <f t="shared" si="10"/>
        <v/>
      </c>
      <c r="B699" t="str">
        <f>IF('Master data'!A698="","",'Master data'!A698)</f>
        <v/>
      </c>
      <c r="C699" t="str">
        <f>IFERROR(INDEX('Master data'!$B$2:$CL$999,MATCH($B699,'Master data'!$A$2:$A$999,0),MATCH(C$1,'Master data'!$B$1:$CL$1,0)),"")</f>
        <v/>
      </c>
      <c r="D699" t="str">
        <f>IFERROR(INDEX('Master data'!$B$2:$CL$999,MATCH($B699,'Master data'!$A$2:$A$999,0),MATCH(D$1,'Master data'!$B$1:$CL$1,0)),"")</f>
        <v/>
      </c>
      <c r="E699" s="5" t="str">
        <f>IFERROR(INDEX('Master data'!$B$2:$CL$999,MATCH($B699,'Master data'!$A$2:$A$999,0),MATCH(E$1,'Master data'!$B$1:$CL$1,0)),"")</f>
        <v/>
      </c>
      <c r="F699" s="7" t="str">
        <f>IFERROR(INDEX('Master data'!$B$2:$CL$999,MATCH($B699,'Master data'!$A$2:$A$999,0),MATCH(F$1,'Master data'!$B$1:$CL$1,0)),"")</f>
        <v/>
      </c>
      <c r="G699" s="7" t="str">
        <f>IFERROR(INDEX('Master data'!$B$2:$CL$999,MATCH($B699,'Master data'!$A$2:$A$999,0),MATCH(G$1,'Master data'!$B$1:$CL$1,0)),"")</f>
        <v/>
      </c>
      <c r="H699" s="7" t="str">
        <f>IFERROR(INDEX('Master data'!$B$2:$CL$999,MATCH($B699,'Master data'!$A$2:$A$999,0),MATCH(H$1,'Master data'!$B$1:$CL$1,0)),"")</f>
        <v/>
      </c>
      <c r="I699" s="7" t="str">
        <f>IFERROR(INDEX('Master data'!$B$2:$CL$999,MATCH($B699,'Master data'!$A$2:$A$999,0),MATCH(I$1,'Master data'!$B$1:$CL$1,0)),"")</f>
        <v/>
      </c>
      <c r="J699" s="7" t="str">
        <f>IFERROR(INDEX('Master data'!$B$2:$CL$999,MATCH($B699,'Master data'!$A$2:$A$999,0),MATCH(J$1,'Master data'!$B$1:$CL$1,0)),"")</f>
        <v/>
      </c>
      <c r="K699" s="7" t="str">
        <f>IFERROR(INDEX('Master data'!$B$2:$CL$999,MATCH($B699,'Master data'!$A$2:$A$999,0),MATCH(K$1,'Master data'!$B$1:$CL$1,0)),"")</f>
        <v/>
      </c>
      <c r="L699" s="7" t="str">
        <f>IFERROR(INDEX('Master data'!$B$2:$CL$999,MATCH($B699,'Master data'!$A$2:$A$999,0),MATCH(L$1,'Master data'!$B$1:$CL$1,0)),"")</f>
        <v/>
      </c>
      <c r="M699" s="5" t="str">
        <f>IFERROR(INDEX('Master data'!$B$2:$CL$999,MATCH($B699,'Master data'!$A$2:$A$999,0),MATCH(M$1,'Master data'!$B$1:$CL$1,0)),"")</f>
        <v/>
      </c>
      <c r="N699" s="28" t="str">
        <f>IFERROR(INDEX('Master data'!$B$2:$CL$999,MATCH($B699,'Master data'!$A$2:$A$999,0),MATCH(N$1,'Master data'!$B$1:$CL$1,0)),"")</f>
        <v/>
      </c>
      <c r="O699" s="7" t="str">
        <f>IFERROR(INDEX('Master data'!$B$2:$CL$999,MATCH($B699,'Master data'!$A$2:$A$999,0),MATCH(O$1,'Master data'!$B$1:$CL$1,0)),"")</f>
        <v/>
      </c>
      <c r="P699" s="5" t="str">
        <f>IFERROR(INDEX('Master data'!$B$2:$CL$999,MATCH($B699,'Master data'!$A$2:$A$999,0),MATCH(P$1,'Master data'!$B$1:$CL$1,0)),"")</f>
        <v/>
      </c>
      <c r="Q699" s="5" t="str">
        <f>IFERROR(INDEX('Master data'!$B$2:$CL$999,MATCH($B699,'Master data'!$A$2:$A$999,0),MATCH(Q$1,'Master data'!$B$1:$CL$1,0)),"")</f>
        <v/>
      </c>
    </row>
    <row r="700" spans="1:17" x14ac:dyDescent="0.3">
      <c r="A700" t="str">
        <f t="shared" si="10"/>
        <v/>
      </c>
      <c r="B700" t="str">
        <f>IF('Master data'!A699="","",'Master data'!A699)</f>
        <v/>
      </c>
      <c r="C700" t="str">
        <f>IFERROR(INDEX('Master data'!$B$2:$CL$999,MATCH($B700,'Master data'!$A$2:$A$999,0),MATCH(C$1,'Master data'!$B$1:$CL$1,0)),"")</f>
        <v/>
      </c>
      <c r="D700" t="str">
        <f>IFERROR(INDEX('Master data'!$B$2:$CL$999,MATCH($B700,'Master data'!$A$2:$A$999,0),MATCH(D$1,'Master data'!$B$1:$CL$1,0)),"")</f>
        <v/>
      </c>
      <c r="E700" s="5" t="str">
        <f>IFERROR(INDEX('Master data'!$B$2:$CL$999,MATCH($B700,'Master data'!$A$2:$A$999,0),MATCH(E$1,'Master data'!$B$1:$CL$1,0)),"")</f>
        <v/>
      </c>
      <c r="F700" s="7" t="str">
        <f>IFERROR(INDEX('Master data'!$B$2:$CL$999,MATCH($B700,'Master data'!$A$2:$A$999,0),MATCH(F$1,'Master data'!$B$1:$CL$1,0)),"")</f>
        <v/>
      </c>
      <c r="G700" s="7" t="str">
        <f>IFERROR(INDEX('Master data'!$B$2:$CL$999,MATCH($B700,'Master data'!$A$2:$A$999,0),MATCH(G$1,'Master data'!$B$1:$CL$1,0)),"")</f>
        <v/>
      </c>
      <c r="H700" s="7" t="str">
        <f>IFERROR(INDEX('Master data'!$B$2:$CL$999,MATCH($B700,'Master data'!$A$2:$A$999,0),MATCH(H$1,'Master data'!$B$1:$CL$1,0)),"")</f>
        <v/>
      </c>
      <c r="I700" s="7" t="str">
        <f>IFERROR(INDEX('Master data'!$B$2:$CL$999,MATCH($B700,'Master data'!$A$2:$A$999,0),MATCH(I$1,'Master data'!$B$1:$CL$1,0)),"")</f>
        <v/>
      </c>
      <c r="J700" s="7" t="str">
        <f>IFERROR(INDEX('Master data'!$B$2:$CL$999,MATCH($B700,'Master data'!$A$2:$A$999,0),MATCH(J$1,'Master data'!$B$1:$CL$1,0)),"")</f>
        <v/>
      </c>
      <c r="K700" s="7" t="str">
        <f>IFERROR(INDEX('Master data'!$B$2:$CL$999,MATCH($B700,'Master data'!$A$2:$A$999,0),MATCH(K$1,'Master data'!$B$1:$CL$1,0)),"")</f>
        <v/>
      </c>
      <c r="L700" s="7" t="str">
        <f>IFERROR(INDEX('Master data'!$B$2:$CL$999,MATCH($B700,'Master data'!$A$2:$A$999,0),MATCH(L$1,'Master data'!$B$1:$CL$1,0)),"")</f>
        <v/>
      </c>
      <c r="M700" s="5" t="str">
        <f>IFERROR(INDEX('Master data'!$B$2:$CL$999,MATCH($B700,'Master data'!$A$2:$A$999,0),MATCH(M$1,'Master data'!$B$1:$CL$1,0)),"")</f>
        <v/>
      </c>
      <c r="N700" s="28" t="str">
        <f>IFERROR(INDEX('Master data'!$B$2:$CL$999,MATCH($B700,'Master data'!$A$2:$A$999,0),MATCH(N$1,'Master data'!$B$1:$CL$1,0)),"")</f>
        <v/>
      </c>
      <c r="O700" s="7" t="str">
        <f>IFERROR(INDEX('Master data'!$B$2:$CL$999,MATCH($B700,'Master data'!$A$2:$A$999,0),MATCH(O$1,'Master data'!$B$1:$CL$1,0)),"")</f>
        <v/>
      </c>
      <c r="P700" s="5" t="str">
        <f>IFERROR(INDEX('Master data'!$B$2:$CL$999,MATCH($B700,'Master data'!$A$2:$A$999,0),MATCH(P$1,'Master data'!$B$1:$CL$1,0)),"")</f>
        <v/>
      </c>
      <c r="Q700" s="5" t="str">
        <f>IFERROR(INDEX('Master data'!$B$2:$CL$999,MATCH($B700,'Master data'!$A$2:$A$999,0),MATCH(Q$1,'Master data'!$B$1:$CL$1,0)),"")</f>
        <v/>
      </c>
    </row>
    <row r="701" spans="1:17" x14ac:dyDescent="0.3">
      <c r="A701" t="str">
        <f t="shared" si="10"/>
        <v/>
      </c>
      <c r="B701" t="str">
        <f>IF('Master data'!A700="","",'Master data'!A700)</f>
        <v/>
      </c>
      <c r="C701" t="str">
        <f>IFERROR(INDEX('Master data'!$B$2:$CL$999,MATCH($B701,'Master data'!$A$2:$A$999,0),MATCH(C$1,'Master data'!$B$1:$CL$1,0)),"")</f>
        <v/>
      </c>
      <c r="D701" t="str">
        <f>IFERROR(INDEX('Master data'!$B$2:$CL$999,MATCH($B701,'Master data'!$A$2:$A$999,0),MATCH(D$1,'Master data'!$B$1:$CL$1,0)),"")</f>
        <v/>
      </c>
      <c r="E701" s="5" t="str">
        <f>IFERROR(INDEX('Master data'!$B$2:$CL$999,MATCH($B701,'Master data'!$A$2:$A$999,0),MATCH(E$1,'Master data'!$B$1:$CL$1,0)),"")</f>
        <v/>
      </c>
      <c r="F701" s="7" t="str">
        <f>IFERROR(INDEX('Master data'!$B$2:$CL$999,MATCH($B701,'Master data'!$A$2:$A$999,0),MATCH(F$1,'Master data'!$B$1:$CL$1,0)),"")</f>
        <v/>
      </c>
      <c r="G701" s="7" t="str">
        <f>IFERROR(INDEX('Master data'!$B$2:$CL$999,MATCH($B701,'Master data'!$A$2:$A$999,0),MATCH(G$1,'Master data'!$B$1:$CL$1,0)),"")</f>
        <v/>
      </c>
      <c r="H701" s="7" t="str">
        <f>IFERROR(INDEX('Master data'!$B$2:$CL$999,MATCH($B701,'Master data'!$A$2:$A$999,0),MATCH(H$1,'Master data'!$B$1:$CL$1,0)),"")</f>
        <v/>
      </c>
      <c r="I701" s="7" t="str">
        <f>IFERROR(INDEX('Master data'!$B$2:$CL$999,MATCH($B701,'Master data'!$A$2:$A$999,0),MATCH(I$1,'Master data'!$B$1:$CL$1,0)),"")</f>
        <v/>
      </c>
      <c r="J701" s="7" t="str">
        <f>IFERROR(INDEX('Master data'!$B$2:$CL$999,MATCH($B701,'Master data'!$A$2:$A$999,0),MATCH(J$1,'Master data'!$B$1:$CL$1,0)),"")</f>
        <v/>
      </c>
      <c r="K701" s="7" t="str">
        <f>IFERROR(INDEX('Master data'!$B$2:$CL$999,MATCH($B701,'Master data'!$A$2:$A$999,0),MATCH(K$1,'Master data'!$B$1:$CL$1,0)),"")</f>
        <v/>
      </c>
      <c r="L701" s="7" t="str">
        <f>IFERROR(INDEX('Master data'!$B$2:$CL$999,MATCH($B701,'Master data'!$A$2:$A$999,0),MATCH(L$1,'Master data'!$B$1:$CL$1,0)),"")</f>
        <v/>
      </c>
      <c r="M701" s="5" t="str">
        <f>IFERROR(INDEX('Master data'!$B$2:$CL$999,MATCH($B701,'Master data'!$A$2:$A$999,0),MATCH(M$1,'Master data'!$B$1:$CL$1,0)),"")</f>
        <v/>
      </c>
      <c r="N701" s="28" t="str">
        <f>IFERROR(INDEX('Master data'!$B$2:$CL$999,MATCH($B701,'Master data'!$A$2:$A$999,0),MATCH(N$1,'Master data'!$B$1:$CL$1,0)),"")</f>
        <v/>
      </c>
      <c r="O701" s="7" t="str">
        <f>IFERROR(INDEX('Master data'!$B$2:$CL$999,MATCH($B701,'Master data'!$A$2:$A$999,0),MATCH(O$1,'Master data'!$B$1:$CL$1,0)),"")</f>
        <v/>
      </c>
      <c r="P701" s="5" t="str">
        <f>IFERROR(INDEX('Master data'!$B$2:$CL$999,MATCH($B701,'Master data'!$A$2:$A$999,0),MATCH(P$1,'Master data'!$B$1:$CL$1,0)),"")</f>
        <v/>
      </c>
      <c r="Q701" s="5" t="str">
        <f>IFERROR(INDEX('Master data'!$B$2:$CL$999,MATCH($B701,'Master data'!$A$2:$A$999,0),MATCH(Q$1,'Master data'!$B$1:$CL$1,0)),"")</f>
        <v/>
      </c>
    </row>
    <row r="702" spans="1:17" x14ac:dyDescent="0.3">
      <c r="A702" t="str">
        <f t="shared" si="10"/>
        <v/>
      </c>
      <c r="B702" t="str">
        <f>IF('Master data'!A701="","",'Master data'!A701)</f>
        <v/>
      </c>
      <c r="C702" t="str">
        <f>IFERROR(INDEX('Master data'!$B$2:$CL$999,MATCH($B702,'Master data'!$A$2:$A$999,0),MATCH(C$1,'Master data'!$B$1:$CL$1,0)),"")</f>
        <v/>
      </c>
      <c r="D702" t="str">
        <f>IFERROR(INDEX('Master data'!$B$2:$CL$999,MATCH($B702,'Master data'!$A$2:$A$999,0),MATCH(D$1,'Master data'!$B$1:$CL$1,0)),"")</f>
        <v/>
      </c>
      <c r="E702" s="5" t="str">
        <f>IFERROR(INDEX('Master data'!$B$2:$CL$999,MATCH($B702,'Master data'!$A$2:$A$999,0),MATCH(E$1,'Master data'!$B$1:$CL$1,0)),"")</f>
        <v/>
      </c>
      <c r="F702" s="7" t="str">
        <f>IFERROR(INDEX('Master data'!$B$2:$CL$999,MATCH($B702,'Master data'!$A$2:$A$999,0),MATCH(F$1,'Master data'!$B$1:$CL$1,0)),"")</f>
        <v/>
      </c>
      <c r="G702" s="7" t="str">
        <f>IFERROR(INDEX('Master data'!$B$2:$CL$999,MATCH($B702,'Master data'!$A$2:$A$999,0),MATCH(G$1,'Master data'!$B$1:$CL$1,0)),"")</f>
        <v/>
      </c>
      <c r="H702" s="7" t="str">
        <f>IFERROR(INDEX('Master data'!$B$2:$CL$999,MATCH($B702,'Master data'!$A$2:$A$999,0),MATCH(H$1,'Master data'!$B$1:$CL$1,0)),"")</f>
        <v/>
      </c>
      <c r="I702" s="7" t="str">
        <f>IFERROR(INDEX('Master data'!$B$2:$CL$999,MATCH($B702,'Master data'!$A$2:$A$999,0),MATCH(I$1,'Master data'!$B$1:$CL$1,0)),"")</f>
        <v/>
      </c>
      <c r="J702" s="7" t="str">
        <f>IFERROR(INDEX('Master data'!$B$2:$CL$999,MATCH($B702,'Master data'!$A$2:$A$999,0),MATCH(J$1,'Master data'!$B$1:$CL$1,0)),"")</f>
        <v/>
      </c>
      <c r="K702" s="7" t="str">
        <f>IFERROR(INDEX('Master data'!$B$2:$CL$999,MATCH($B702,'Master data'!$A$2:$A$999,0),MATCH(K$1,'Master data'!$B$1:$CL$1,0)),"")</f>
        <v/>
      </c>
      <c r="L702" s="7" t="str">
        <f>IFERROR(INDEX('Master data'!$B$2:$CL$999,MATCH($B702,'Master data'!$A$2:$A$999,0),MATCH(L$1,'Master data'!$B$1:$CL$1,0)),"")</f>
        <v/>
      </c>
      <c r="M702" s="5" t="str">
        <f>IFERROR(INDEX('Master data'!$B$2:$CL$999,MATCH($B702,'Master data'!$A$2:$A$999,0),MATCH(M$1,'Master data'!$B$1:$CL$1,0)),"")</f>
        <v/>
      </c>
      <c r="N702" s="28" t="str">
        <f>IFERROR(INDEX('Master data'!$B$2:$CL$999,MATCH($B702,'Master data'!$A$2:$A$999,0),MATCH(N$1,'Master data'!$B$1:$CL$1,0)),"")</f>
        <v/>
      </c>
      <c r="O702" s="7" t="str">
        <f>IFERROR(INDEX('Master data'!$B$2:$CL$999,MATCH($B702,'Master data'!$A$2:$A$999,0),MATCH(O$1,'Master data'!$B$1:$CL$1,0)),"")</f>
        <v/>
      </c>
      <c r="P702" s="5" t="str">
        <f>IFERROR(INDEX('Master data'!$B$2:$CL$999,MATCH($B702,'Master data'!$A$2:$A$999,0),MATCH(P$1,'Master data'!$B$1:$CL$1,0)),"")</f>
        <v/>
      </c>
      <c r="Q702" s="5" t="str">
        <f>IFERROR(INDEX('Master data'!$B$2:$CL$999,MATCH($B702,'Master data'!$A$2:$A$999,0),MATCH(Q$1,'Master data'!$B$1:$CL$1,0)),"")</f>
        <v/>
      </c>
    </row>
    <row r="703" spans="1:17" x14ac:dyDescent="0.3">
      <c r="A703" t="str">
        <f t="shared" si="10"/>
        <v/>
      </c>
      <c r="B703" t="str">
        <f>IF('Master data'!A702="","",'Master data'!A702)</f>
        <v/>
      </c>
      <c r="C703" t="str">
        <f>IFERROR(INDEX('Master data'!$B$2:$CL$999,MATCH($B703,'Master data'!$A$2:$A$999,0),MATCH(C$1,'Master data'!$B$1:$CL$1,0)),"")</f>
        <v/>
      </c>
      <c r="D703" t="str">
        <f>IFERROR(INDEX('Master data'!$B$2:$CL$999,MATCH($B703,'Master data'!$A$2:$A$999,0),MATCH(D$1,'Master data'!$B$1:$CL$1,0)),"")</f>
        <v/>
      </c>
      <c r="E703" s="5" t="str">
        <f>IFERROR(INDEX('Master data'!$B$2:$CL$999,MATCH($B703,'Master data'!$A$2:$A$999,0),MATCH(E$1,'Master data'!$B$1:$CL$1,0)),"")</f>
        <v/>
      </c>
      <c r="F703" s="7" t="str">
        <f>IFERROR(INDEX('Master data'!$B$2:$CL$999,MATCH($B703,'Master data'!$A$2:$A$999,0),MATCH(F$1,'Master data'!$B$1:$CL$1,0)),"")</f>
        <v/>
      </c>
      <c r="G703" s="7" t="str">
        <f>IFERROR(INDEX('Master data'!$B$2:$CL$999,MATCH($B703,'Master data'!$A$2:$A$999,0),MATCH(G$1,'Master data'!$B$1:$CL$1,0)),"")</f>
        <v/>
      </c>
      <c r="H703" s="7" t="str">
        <f>IFERROR(INDEX('Master data'!$B$2:$CL$999,MATCH($B703,'Master data'!$A$2:$A$999,0),MATCH(H$1,'Master data'!$B$1:$CL$1,0)),"")</f>
        <v/>
      </c>
      <c r="I703" s="7" t="str">
        <f>IFERROR(INDEX('Master data'!$B$2:$CL$999,MATCH($B703,'Master data'!$A$2:$A$999,0),MATCH(I$1,'Master data'!$B$1:$CL$1,0)),"")</f>
        <v/>
      </c>
      <c r="J703" s="7" t="str">
        <f>IFERROR(INDEX('Master data'!$B$2:$CL$999,MATCH($B703,'Master data'!$A$2:$A$999,0),MATCH(J$1,'Master data'!$B$1:$CL$1,0)),"")</f>
        <v/>
      </c>
      <c r="K703" s="7" t="str">
        <f>IFERROR(INDEX('Master data'!$B$2:$CL$999,MATCH($B703,'Master data'!$A$2:$A$999,0),MATCH(K$1,'Master data'!$B$1:$CL$1,0)),"")</f>
        <v/>
      </c>
      <c r="L703" s="7" t="str">
        <f>IFERROR(INDEX('Master data'!$B$2:$CL$999,MATCH($B703,'Master data'!$A$2:$A$999,0),MATCH(L$1,'Master data'!$B$1:$CL$1,0)),"")</f>
        <v/>
      </c>
      <c r="M703" s="5" t="str">
        <f>IFERROR(INDEX('Master data'!$B$2:$CL$999,MATCH($B703,'Master data'!$A$2:$A$999,0),MATCH(M$1,'Master data'!$B$1:$CL$1,0)),"")</f>
        <v/>
      </c>
      <c r="N703" s="28" t="str">
        <f>IFERROR(INDEX('Master data'!$B$2:$CL$999,MATCH($B703,'Master data'!$A$2:$A$999,0),MATCH(N$1,'Master data'!$B$1:$CL$1,0)),"")</f>
        <v/>
      </c>
      <c r="O703" s="7" t="str">
        <f>IFERROR(INDEX('Master data'!$B$2:$CL$999,MATCH($B703,'Master data'!$A$2:$A$999,0),MATCH(O$1,'Master data'!$B$1:$CL$1,0)),"")</f>
        <v/>
      </c>
      <c r="P703" s="5" t="str">
        <f>IFERROR(INDEX('Master data'!$B$2:$CL$999,MATCH($B703,'Master data'!$A$2:$A$999,0),MATCH(P$1,'Master data'!$B$1:$CL$1,0)),"")</f>
        <v/>
      </c>
      <c r="Q703" s="5" t="str">
        <f>IFERROR(INDEX('Master data'!$B$2:$CL$999,MATCH($B703,'Master data'!$A$2:$A$999,0),MATCH(Q$1,'Master data'!$B$1:$CL$1,0)),"")</f>
        <v/>
      </c>
    </row>
    <row r="704" spans="1:17" x14ac:dyDescent="0.3">
      <c r="A704" t="str">
        <f t="shared" si="10"/>
        <v/>
      </c>
      <c r="B704" t="str">
        <f>IF('Master data'!A703="","",'Master data'!A703)</f>
        <v/>
      </c>
      <c r="C704" t="str">
        <f>IFERROR(INDEX('Master data'!$B$2:$CL$999,MATCH($B704,'Master data'!$A$2:$A$999,0),MATCH(C$1,'Master data'!$B$1:$CL$1,0)),"")</f>
        <v/>
      </c>
      <c r="D704" t="str">
        <f>IFERROR(INDEX('Master data'!$B$2:$CL$999,MATCH($B704,'Master data'!$A$2:$A$999,0),MATCH(D$1,'Master data'!$B$1:$CL$1,0)),"")</f>
        <v/>
      </c>
      <c r="E704" s="5" t="str">
        <f>IFERROR(INDEX('Master data'!$B$2:$CL$999,MATCH($B704,'Master data'!$A$2:$A$999,0),MATCH(E$1,'Master data'!$B$1:$CL$1,0)),"")</f>
        <v/>
      </c>
      <c r="F704" s="7" t="str">
        <f>IFERROR(INDEX('Master data'!$B$2:$CL$999,MATCH($B704,'Master data'!$A$2:$A$999,0),MATCH(F$1,'Master data'!$B$1:$CL$1,0)),"")</f>
        <v/>
      </c>
      <c r="G704" s="7" t="str">
        <f>IFERROR(INDEX('Master data'!$B$2:$CL$999,MATCH($B704,'Master data'!$A$2:$A$999,0),MATCH(G$1,'Master data'!$B$1:$CL$1,0)),"")</f>
        <v/>
      </c>
      <c r="H704" s="7" t="str">
        <f>IFERROR(INDEX('Master data'!$B$2:$CL$999,MATCH($B704,'Master data'!$A$2:$A$999,0),MATCH(H$1,'Master data'!$B$1:$CL$1,0)),"")</f>
        <v/>
      </c>
      <c r="I704" s="7" t="str">
        <f>IFERROR(INDEX('Master data'!$B$2:$CL$999,MATCH($B704,'Master data'!$A$2:$A$999,0),MATCH(I$1,'Master data'!$B$1:$CL$1,0)),"")</f>
        <v/>
      </c>
      <c r="J704" s="7" t="str">
        <f>IFERROR(INDEX('Master data'!$B$2:$CL$999,MATCH($B704,'Master data'!$A$2:$A$999,0),MATCH(J$1,'Master data'!$B$1:$CL$1,0)),"")</f>
        <v/>
      </c>
      <c r="K704" s="7" t="str">
        <f>IFERROR(INDEX('Master data'!$B$2:$CL$999,MATCH($B704,'Master data'!$A$2:$A$999,0),MATCH(K$1,'Master data'!$B$1:$CL$1,0)),"")</f>
        <v/>
      </c>
      <c r="L704" s="7" t="str">
        <f>IFERROR(INDEX('Master data'!$B$2:$CL$999,MATCH($B704,'Master data'!$A$2:$A$999,0),MATCH(L$1,'Master data'!$B$1:$CL$1,0)),"")</f>
        <v/>
      </c>
      <c r="M704" s="5" t="str">
        <f>IFERROR(INDEX('Master data'!$B$2:$CL$999,MATCH($B704,'Master data'!$A$2:$A$999,0),MATCH(M$1,'Master data'!$B$1:$CL$1,0)),"")</f>
        <v/>
      </c>
      <c r="N704" s="28" t="str">
        <f>IFERROR(INDEX('Master data'!$B$2:$CL$999,MATCH($B704,'Master data'!$A$2:$A$999,0),MATCH(N$1,'Master data'!$B$1:$CL$1,0)),"")</f>
        <v/>
      </c>
      <c r="O704" s="7" t="str">
        <f>IFERROR(INDEX('Master data'!$B$2:$CL$999,MATCH($B704,'Master data'!$A$2:$A$999,0),MATCH(O$1,'Master data'!$B$1:$CL$1,0)),"")</f>
        <v/>
      </c>
      <c r="P704" s="5" t="str">
        <f>IFERROR(INDEX('Master data'!$B$2:$CL$999,MATCH($B704,'Master data'!$A$2:$A$999,0),MATCH(P$1,'Master data'!$B$1:$CL$1,0)),"")</f>
        <v/>
      </c>
      <c r="Q704" s="5" t="str">
        <f>IFERROR(INDEX('Master data'!$B$2:$CL$999,MATCH($B704,'Master data'!$A$2:$A$999,0),MATCH(Q$1,'Master data'!$B$1:$CL$1,0)),"")</f>
        <v/>
      </c>
    </row>
    <row r="705" spans="1:17" x14ac:dyDescent="0.3">
      <c r="A705" t="str">
        <f t="shared" si="10"/>
        <v/>
      </c>
      <c r="B705" t="str">
        <f>IF('Master data'!A704="","",'Master data'!A704)</f>
        <v/>
      </c>
      <c r="C705" t="str">
        <f>IFERROR(INDEX('Master data'!$B$2:$CL$999,MATCH($B705,'Master data'!$A$2:$A$999,0),MATCH(C$1,'Master data'!$B$1:$CL$1,0)),"")</f>
        <v/>
      </c>
      <c r="D705" t="str">
        <f>IFERROR(INDEX('Master data'!$B$2:$CL$999,MATCH($B705,'Master data'!$A$2:$A$999,0),MATCH(D$1,'Master data'!$B$1:$CL$1,0)),"")</f>
        <v/>
      </c>
      <c r="E705" s="5" t="str">
        <f>IFERROR(INDEX('Master data'!$B$2:$CL$999,MATCH($B705,'Master data'!$A$2:$A$999,0),MATCH(E$1,'Master data'!$B$1:$CL$1,0)),"")</f>
        <v/>
      </c>
      <c r="F705" s="7" t="str">
        <f>IFERROR(INDEX('Master data'!$B$2:$CL$999,MATCH($B705,'Master data'!$A$2:$A$999,0),MATCH(F$1,'Master data'!$B$1:$CL$1,0)),"")</f>
        <v/>
      </c>
      <c r="G705" s="7" t="str">
        <f>IFERROR(INDEX('Master data'!$B$2:$CL$999,MATCH($B705,'Master data'!$A$2:$A$999,0),MATCH(G$1,'Master data'!$B$1:$CL$1,0)),"")</f>
        <v/>
      </c>
      <c r="H705" s="7" t="str">
        <f>IFERROR(INDEX('Master data'!$B$2:$CL$999,MATCH($B705,'Master data'!$A$2:$A$999,0),MATCH(H$1,'Master data'!$B$1:$CL$1,0)),"")</f>
        <v/>
      </c>
      <c r="I705" s="7" t="str">
        <f>IFERROR(INDEX('Master data'!$B$2:$CL$999,MATCH($B705,'Master data'!$A$2:$A$999,0),MATCH(I$1,'Master data'!$B$1:$CL$1,0)),"")</f>
        <v/>
      </c>
      <c r="J705" s="7" t="str">
        <f>IFERROR(INDEX('Master data'!$B$2:$CL$999,MATCH($B705,'Master data'!$A$2:$A$999,0),MATCH(J$1,'Master data'!$B$1:$CL$1,0)),"")</f>
        <v/>
      </c>
      <c r="K705" s="7" t="str">
        <f>IFERROR(INDEX('Master data'!$B$2:$CL$999,MATCH($B705,'Master data'!$A$2:$A$999,0),MATCH(K$1,'Master data'!$B$1:$CL$1,0)),"")</f>
        <v/>
      </c>
      <c r="L705" s="7" t="str">
        <f>IFERROR(INDEX('Master data'!$B$2:$CL$999,MATCH($B705,'Master data'!$A$2:$A$999,0),MATCH(L$1,'Master data'!$B$1:$CL$1,0)),"")</f>
        <v/>
      </c>
      <c r="M705" s="5" t="str">
        <f>IFERROR(INDEX('Master data'!$B$2:$CL$999,MATCH($B705,'Master data'!$A$2:$A$999,0),MATCH(M$1,'Master data'!$B$1:$CL$1,0)),"")</f>
        <v/>
      </c>
      <c r="N705" s="28" t="str">
        <f>IFERROR(INDEX('Master data'!$B$2:$CL$999,MATCH($B705,'Master data'!$A$2:$A$999,0),MATCH(N$1,'Master data'!$B$1:$CL$1,0)),"")</f>
        <v/>
      </c>
      <c r="O705" s="7" t="str">
        <f>IFERROR(INDEX('Master data'!$B$2:$CL$999,MATCH($B705,'Master data'!$A$2:$A$999,0),MATCH(O$1,'Master data'!$B$1:$CL$1,0)),"")</f>
        <v/>
      </c>
      <c r="P705" s="5" t="str">
        <f>IFERROR(INDEX('Master data'!$B$2:$CL$999,MATCH($B705,'Master data'!$A$2:$A$999,0),MATCH(P$1,'Master data'!$B$1:$CL$1,0)),"")</f>
        <v/>
      </c>
      <c r="Q705" s="5" t="str">
        <f>IFERROR(INDEX('Master data'!$B$2:$CL$999,MATCH($B705,'Master data'!$A$2:$A$999,0),MATCH(Q$1,'Master data'!$B$1:$CL$1,0)),"")</f>
        <v/>
      </c>
    </row>
    <row r="706" spans="1:17" x14ac:dyDescent="0.3">
      <c r="A706" t="str">
        <f t="shared" si="10"/>
        <v/>
      </c>
      <c r="B706" t="str">
        <f>IF('Master data'!A705="","",'Master data'!A705)</f>
        <v/>
      </c>
      <c r="C706" t="str">
        <f>IFERROR(INDEX('Master data'!$B$2:$CL$999,MATCH($B706,'Master data'!$A$2:$A$999,0),MATCH(C$1,'Master data'!$B$1:$CL$1,0)),"")</f>
        <v/>
      </c>
      <c r="D706" t="str">
        <f>IFERROR(INDEX('Master data'!$B$2:$CL$999,MATCH($B706,'Master data'!$A$2:$A$999,0),MATCH(D$1,'Master data'!$B$1:$CL$1,0)),"")</f>
        <v/>
      </c>
      <c r="E706" s="5" t="str">
        <f>IFERROR(INDEX('Master data'!$B$2:$CL$999,MATCH($B706,'Master data'!$A$2:$A$999,0),MATCH(E$1,'Master data'!$B$1:$CL$1,0)),"")</f>
        <v/>
      </c>
      <c r="F706" s="7" t="str">
        <f>IFERROR(INDEX('Master data'!$B$2:$CL$999,MATCH($B706,'Master data'!$A$2:$A$999,0),MATCH(F$1,'Master data'!$B$1:$CL$1,0)),"")</f>
        <v/>
      </c>
      <c r="G706" s="7" t="str">
        <f>IFERROR(INDEX('Master data'!$B$2:$CL$999,MATCH($B706,'Master data'!$A$2:$A$999,0),MATCH(G$1,'Master data'!$B$1:$CL$1,0)),"")</f>
        <v/>
      </c>
      <c r="H706" s="7" t="str">
        <f>IFERROR(INDEX('Master data'!$B$2:$CL$999,MATCH($B706,'Master data'!$A$2:$A$999,0),MATCH(H$1,'Master data'!$B$1:$CL$1,0)),"")</f>
        <v/>
      </c>
      <c r="I706" s="7" t="str">
        <f>IFERROR(INDEX('Master data'!$B$2:$CL$999,MATCH($B706,'Master data'!$A$2:$A$999,0),MATCH(I$1,'Master data'!$B$1:$CL$1,0)),"")</f>
        <v/>
      </c>
      <c r="J706" s="7" t="str">
        <f>IFERROR(INDEX('Master data'!$B$2:$CL$999,MATCH($B706,'Master data'!$A$2:$A$999,0),MATCH(J$1,'Master data'!$B$1:$CL$1,0)),"")</f>
        <v/>
      </c>
      <c r="K706" s="7" t="str">
        <f>IFERROR(INDEX('Master data'!$B$2:$CL$999,MATCH($B706,'Master data'!$A$2:$A$999,0),MATCH(K$1,'Master data'!$B$1:$CL$1,0)),"")</f>
        <v/>
      </c>
      <c r="L706" s="7" t="str">
        <f>IFERROR(INDEX('Master data'!$B$2:$CL$999,MATCH($B706,'Master data'!$A$2:$A$999,0),MATCH(L$1,'Master data'!$B$1:$CL$1,0)),"")</f>
        <v/>
      </c>
      <c r="M706" s="5" t="str">
        <f>IFERROR(INDEX('Master data'!$B$2:$CL$999,MATCH($B706,'Master data'!$A$2:$A$999,0),MATCH(M$1,'Master data'!$B$1:$CL$1,0)),"")</f>
        <v/>
      </c>
      <c r="N706" s="28" t="str">
        <f>IFERROR(INDEX('Master data'!$B$2:$CL$999,MATCH($B706,'Master data'!$A$2:$A$999,0),MATCH(N$1,'Master data'!$B$1:$CL$1,0)),"")</f>
        <v/>
      </c>
      <c r="O706" s="7" t="str">
        <f>IFERROR(INDEX('Master data'!$B$2:$CL$999,MATCH($B706,'Master data'!$A$2:$A$999,0),MATCH(O$1,'Master data'!$B$1:$CL$1,0)),"")</f>
        <v/>
      </c>
      <c r="P706" s="5" t="str">
        <f>IFERROR(INDEX('Master data'!$B$2:$CL$999,MATCH($B706,'Master data'!$A$2:$A$999,0),MATCH(P$1,'Master data'!$B$1:$CL$1,0)),"")</f>
        <v/>
      </c>
      <c r="Q706" s="5" t="str">
        <f>IFERROR(INDEX('Master data'!$B$2:$CL$999,MATCH($B706,'Master data'!$A$2:$A$999,0),MATCH(Q$1,'Master data'!$B$1:$CL$1,0)),"")</f>
        <v/>
      </c>
    </row>
    <row r="707" spans="1:17" x14ac:dyDescent="0.3">
      <c r="A707" t="str">
        <f t="shared" ref="A707:A770" si="11">IF(B707="","",ROW()-2)</f>
        <v/>
      </c>
      <c r="B707" t="str">
        <f>IF('Master data'!A706="","",'Master data'!A706)</f>
        <v/>
      </c>
      <c r="C707" t="str">
        <f>IFERROR(INDEX('Master data'!$B$2:$CL$999,MATCH($B707,'Master data'!$A$2:$A$999,0),MATCH(C$1,'Master data'!$B$1:$CL$1,0)),"")</f>
        <v/>
      </c>
      <c r="D707" t="str">
        <f>IFERROR(INDEX('Master data'!$B$2:$CL$999,MATCH($B707,'Master data'!$A$2:$A$999,0),MATCH(D$1,'Master data'!$B$1:$CL$1,0)),"")</f>
        <v/>
      </c>
      <c r="E707" s="5" t="str">
        <f>IFERROR(INDEX('Master data'!$B$2:$CL$999,MATCH($B707,'Master data'!$A$2:$A$999,0),MATCH(E$1,'Master data'!$B$1:$CL$1,0)),"")</f>
        <v/>
      </c>
      <c r="F707" s="7" t="str">
        <f>IFERROR(INDEX('Master data'!$B$2:$CL$999,MATCH($B707,'Master data'!$A$2:$A$999,0),MATCH(F$1,'Master data'!$B$1:$CL$1,0)),"")</f>
        <v/>
      </c>
      <c r="G707" s="7" t="str">
        <f>IFERROR(INDEX('Master data'!$B$2:$CL$999,MATCH($B707,'Master data'!$A$2:$A$999,0),MATCH(G$1,'Master data'!$B$1:$CL$1,0)),"")</f>
        <v/>
      </c>
      <c r="H707" s="7" t="str">
        <f>IFERROR(INDEX('Master data'!$B$2:$CL$999,MATCH($B707,'Master data'!$A$2:$A$999,0),MATCH(H$1,'Master data'!$B$1:$CL$1,0)),"")</f>
        <v/>
      </c>
      <c r="I707" s="7" t="str">
        <f>IFERROR(INDEX('Master data'!$B$2:$CL$999,MATCH($B707,'Master data'!$A$2:$A$999,0),MATCH(I$1,'Master data'!$B$1:$CL$1,0)),"")</f>
        <v/>
      </c>
      <c r="J707" s="7" t="str">
        <f>IFERROR(INDEX('Master data'!$B$2:$CL$999,MATCH($B707,'Master data'!$A$2:$A$999,0),MATCH(J$1,'Master data'!$B$1:$CL$1,0)),"")</f>
        <v/>
      </c>
      <c r="K707" s="7" t="str">
        <f>IFERROR(INDEX('Master data'!$B$2:$CL$999,MATCH($B707,'Master data'!$A$2:$A$999,0),MATCH(K$1,'Master data'!$B$1:$CL$1,0)),"")</f>
        <v/>
      </c>
      <c r="L707" s="7" t="str">
        <f>IFERROR(INDEX('Master data'!$B$2:$CL$999,MATCH($B707,'Master data'!$A$2:$A$999,0),MATCH(L$1,'Master data'!$B$1:$CL$1,0)),"")</f>
        <v/>
      </c>
      <c r="M707" s="5" t="str">
        <f>IFERROR(INDEX('Master data'!$B$2:$CL$999,MATCH($B707,'Master data'!$A$2:$A$999,0),MATCH(M$1,'Master data'!$B$1:$CL$1,0)),"")</f>
        <v/>
      </c>
      <c r="N707" s="28" t="str">
        <f>IFERROR(INDEX('Master data'!$B$2:$CL$999,MATCH($B707,'Master data'!$A$2:$A$999,0),MATCH(N$1,'Master data'!$B$1:$CL$1,0)),"")</f>
        <v/>
      </c>
      <c r="O707" s="7" t="str">
        <f>IFERROR(INDEX('Master data'!$B$2:$CL$999,MATCH($B707,'Master data'!$A$2:$A$999,0),MATCH(O$1,'Master data'!$B$1:$CL$1,0)),"")</f>
        <v/>
      </c>
      <c r="P707" s="5" t="str">
        <f>IFERROR(INDEX('Master data'!$B$2:$CL$999,MATCH($B707,'Master data'!$A$2:$A$999,0),MATCH(P$1,'Master data'!$B$1:$CL$1,0)),"")</f>
        <v/>
      </c>
      <c r="Q707" s="5" t="str">
        <f>IFERROR(INDEX('Master data'!$B$2:$CL$999,MATCH($B707,'Master data'!$A$2:$A$999,0),MATCH(Q$1,'Master data'!$B$1:$CL$1,0)),"")</f>
        <v/>
      </c>
    </row>
    <row r="708" spans="1:17" x14ac:dyDescent="0.3">
      <c r="A708" t="str">
        <f t="shared" si="11"/>
        <v/>
      </c>
      <c r="B708" t="str">
        <f>IF('Master data'!A707="","",'Master data'!A707)</f>
        <v/>
      </c>
      <c r="C708" t="str">
        <f>IFERROR(INDEX('Master data'!$B$2:$CL$999,MATCH($B708,'Master data'!$A$2:$A$999,0),MATCH(C$1,'Master data'!$B$1:$CL$1,0)),"")</f>
        <v/>
      </c>
      <c r="D708" t="str">
        <f>IFERROR(INDEX('Master data'!$B$2:$CL$999,MATCH($B708,'Master data'!$A$2:$A$999,0),MATCH(D$1,'Master data'!$B$1:$CL$1,0)),"")</f>
        <v/>
      </c>
      <c r="E708" s="5" t="str">
        <f>IFERROR(INDEX('Master data'!$B$2:$CL$999,MATCH($B708,'Master data'!$A$2:$A$999,0),MATCH(E$1,'Master data'!$B$1:$CL$1,0)),"")</f>
        <v/>
      </c>
      <c r="F708" s="7" t="str">
        <f>IFERROR(INDEX('Master data'!$B$2:$CL$999,MATCH($B708,'Master data'!$A$2:$A$999,0),MATCH(F$1,'Master data'!$B$1:$CL$1,0)),"")</f>
        <v/>
      </c>
      <c r="G708" s="7" t="str">
        <f>IFERROR(INDEX('Master data'!$B$2:$CL$999,MATCH($B708,'Master data'!$A$2:$A$999,0),MATCH(G$1,'Master data'!$B$1:$CL$1,0)),"")</f>
        <v/>
      </c>
      <c r="H708" s="7" t="str">
        <f>IFERROR(INDEX('Master data'!$B$2:$CL$999,MATCH($B708,'Master data'!$A$2:$A$999,0),MATCH(H$1,'Master data'!$B$1:$CL$1,0)),"")</f>
        <v/>
      </c>
      <c r="I708" s="7" t="str">
        <f>IFERROR(INDEX('Master data'!$B$2:$CL$999,MATCH($B708,'Master data'!$A$2:$A$999,0),MATCH(I$1,'Master data'!$B$1:$CL$1,0)),"")</f>
        <v/>
      </c>
      <c r="J708" s="7" t="str">
        <f>IFERROR(INDEX('Master data'!$B$2:$CL$999,MATCH($B708,'Master data'!$A$2:$A$999,0),MATCH(J$1,'Master data'!$B$1:$CL$1,0)),"")</f>
        <v/>
      </c>
      <c r="K708" s="7" t="str">
        <f>IFERROR(INDEX('Master data'!$B$2:$CL$999,MATCH($B708,'Master data'!$A$2:$A$999,0),MATCH(K$1,'Master data'!$B$1:$CL$1,0)),"")</f>
        <v/>
      </c>
      <c r="L708" s="7" t="str">
        <f>IFERROR(INDEX('Master data'!$B$2:$CL$999,MATCH($B708,'Master data'!$A$2:$A$999,0),MATCH(L$1,'Master data'!$B$1:$CL$1,0)),"")</f>
        <v/>
      </c>
      <c r="M708" s="5" t="str">
        <f>IFERROR(INDEX('Master data'!$B$2:$CL$999,MATCH($B708,'Master data'!$A$2:$A$999,0),MATCH(M$1,'Master data'!$B$1:$CL$1,0)),"")</f>
        <v/>
      </c>
      <c r="N708" s="28" t="str">
        <f>IFERROR(INDEX('Master data'!$B$2:$CL$999,MATCH($B708,'Master data'!$A$2:$A$999,0),MATCH(N$1,'Master data'!$B$1:$CL$1,0)),"")</f>
        <v/>
      </c>
      <c r="O708" s="7" t="str">
        <f>IFERROR(INDEX('Master data'!$B$2:$CL$999,MATCH($B708,'Master data'!$A$2:$A$999,0),MATCH(O$1,'Master data'!$B$1:$CL$1,0)),"")</f>
        <v/>
      </c>
      <c r="P708" s="5" t="str">
        <f>IFERROR(INDEX('Master data'!$B$2:$CL$999,MATCH($B708,'Master data'!$A$2:$A$999,0),MATCH(P$1,'Master data'!$B$1:$CL$1,0)),"")</f>
        <v/>
      </c>
      <c r="Q708" s="5" t="str">
        <f>IFERROR(INDEX('Master data'!$B$2:$CL$999,MATCH($B708,'Master data'!$A$2:$A$999,0),MATCH(Q$1,'Master data'!$B$1:$CL$1,0)),"")</f>
        <v/>
      </c>
    </row>
    <row r="709" spans="1:17" x14ac:dyDescent="0.3">
      <c r="A709" t="str">
        <f t="shared" si="11"/>
        <v/>
      </c>
      <c r="B709" t="str">
        <f>IF('Master data'!A708="","",'Master data'!A708)</f>
        <v/>
      </c>
      <c r="C709" t="str">
        <f>IFERROR(INDEX('Master data'!$B$2:$CL$999,MATCH($B709,'Master data'!$A$2:$A$999,0),MATCH(C$1,'Master data'!$B$1:$CL$1,0)),"")</f>
        <v/>
      </c>
      <c r="D709" t="str">
        <f>IFERROR(INDEX('Master data'!$B$2:$CL$999,MATCH($B709,'Master data'!$A$2:$A$999,0),MATCH(D$1,'Master data'!$B$1:$CL$1,0)),"")</f>
        <v/>
      </c>
      <c r="E709" s="5" t="str">
        <f>IFERROR(INDEX('Master data'!$B$2:$CL$999,MATCH($B709,'Master data'!$A$2:$A$999,0),MATCH(E$1,'Master data'!$B$1:$CL$1,0)),"")</f>
        <v/>
      </c>
      <c r="F709" s="7" t="str">
        <f>IFERROR(INDEX('Master data'!$B$2:$CL$999,MATCH($B709,'Master data'!$A$2:$A$999,0),MATCH(F$1,'Master data'!$B$1:$CL$1,0)),"")</f>
        <v/>
      </c>
      <c r="G709" s="7" t="str">
        <f>IFERROR(INDEX('Master data'!$B$2:$CL$999,MATCH($B709,'Master data'!$A$2:$A$999,0),MATCH(G$1,'Master data'!$B$1:$CL$1,0)),"")</f>
        <v/>
      </c>
      <c r="H709" s="7" t="str">
        <f>IFERROR(INDEX('Master data'!$B$2:$CL$999,MATCH($B709,'Master data'!$A$2:$A$999,0),MATCH(H$1,'Master data'!$B$1:$CL$1,0)),"")</f>
        <v/>
      </c>
      <c r="I709" s="7" t="str">
        <f>IFERROR(INDEX('Master data'!$B$2:$CL$999,MATCH($B709,'Master data'!$A$2:$A$999,0),MATCH(I$1,'Master data'!$B$1:$CL$1,0)),"")</f>
        <v/>
      </c>
      <c r="J709" s="7" t="str">
        <f>IFERROR(INDEX('Master data'!$B$2:$CL$999,MATCH($B709,'Master data'!$A$2:$A$999,0),MATCH(J$1,'Master data'!$B$1:$CL$1,0)),"")</f>
        <v/>
      </c>
      <c r="K709" s="7" t="str">
        <f>IFERROR(INDEX('Master data'!$B$2:$CL$999,MATCH($B709,'Master data'!$A$2:$A$999,0),MATCH(K$1,'Master data'!$B$1:$CL$1,0)),"")</f>
        <v/>
      </c>
      <c r="L709" s="7" t="str">
        <f>IFERROR(INDEX('Master data'!$B$2:$CL$999,MATCH($B709,'Master data'!$A$2:$A$999,0),MATCH(L$1,'Master data'!$B$1:$CL$1,0)),"")</f>
        <v/>
      </c>
      <c r="M709" s="5" t="str">
        <f>IFERROR(INDEX('Master data'!$B$2:$CL$999,MATCH($B709,'Master data'!$A$2:$A$999,0),MATCH(M$1,'Master data'!$B$1:$CL$1,0)),"")</f>
        <v/>
      </c>
      <c r="N709" s="28" t="str">
        <f>IFERROR(INDEX('Master data'!$B$2:$CL$999,MATCH($B709,'Master data'!$A$2:$A$999,0),MATCH(N$1,'Master data'!$B$1:$CL$1,0)),"")</f>
        <v/>
      </c>
      <c r="O709" s="7" t="str">
        <f>IFERROR(INDEX('Master data'!$B$2:$CL$999,MATCH($B709,'Master data'!$A$2:$A$999,0),MATCH(O$1,'Master data'!$B$1:$CL$1,0)),"")</f>
        <v/>
      </c>
      <c r="P709" s="5" t="str">
        <f>IFERROR(INDEX('Master data'!$B$2:$CL$999,MATCH($B709,'Master data'!$A$2:$A$999,0),MATCH(P$1,'Master data'!$B$1:$CL$1,0)),"")</f>
        <v/>
      </c>
      <c r="Q709" s="5" t="str">
        <f>IFERROR(INDEX('Master data'!$B$2:$CL$999,MATCH($B709,'Master data'!$A$2:$A$999,0),MATCH(Q$1,'Master data'!$B$1:$CL$1,0)),"")</f>
        <v/>
      </c>
    </row>
    <row r="710" spans="1:17" x14ac:dyDescent="0.3">
      <c r="A710" t="str">
        <f t="shared" si="11"/>
        <v/>
      </c>
      <c r="B710" t="str">
        <f>IF('Master data'!A709="","",'Master data'!A709)</f>
        <v/>
      </c>
      <c r="C710" t="str">
        <f>IFERROR(INDEX('Master data'!$B$2:$CL$999,MATCH($B710,'Master data'!$A$2:$A$999,0),MATCH(C$1,'Master data'!$B$1:$CL$1,0)),"")</f>
        <v/>
      </c>
      <c r="D710" t="str">
        <f>IFERROR(INDEX('Master data'!$B$2:$CL$999,MATCH($B710,'Master data'!$A$2:$A$999,0),MATCH(D$1,'Master data'!$B$1:$CL$1,0)),"")</f>
        <v/>
      </c>
      <c r="E710" s="5" t="str">
        <f>IFERROR(INDEX('Master data'!$B$2:$CL$999,MATCH($B710,'Master data'!$A$2:$A$999,0),MATCH(E$1,'Master data'!$B$1:$CL$1,0)),"")</f>
        <v/>
      </c>
      <c r="F710" s="7" t="str">
        <f>IFERROR(INDEX('Master data'!$B$2:$CL$999,MATCH($B710,'Master data'!$A$2:$A$999,0),MATCH(F$1,'Master data'!$B$1:$CL$1,0)),"")</f>
        <v/>
      </c>
      <c r="G710" s="7" t="str">
        <f>IFERROR(INDEX('Master data'!$B$2:$CL$999,MATCH($B710,'Master data'!$A$2:$A$999,0),MATCH(G$1,'Master data'!$B$1:$CL$1,0)),"")</f>
        <v/>
      </c>
      <c r="H710" s="7" t="str">
        <f>IFERROR(INDEX('Master data'!$B$2:$CL$999,MATCH($B710,'Master data'!$A$2:$A$999,0),MATCH(H$1,'Master data'!$B$1:$CL$1,0)),"")</f>
        <v/>
      </c>
      <c r="I710" s="7" t="str">
        <f>IFERROR(INDEX('Master data'!$B$2:$CL$999,MATCH($B710,'Master data'!$A$2:$A$999,0),MATCH(I$1,'Master data'!$B$1:$CL$1,0)),"")</f>
        <v/>
      </c>
      <c r="J710" s="7" t="str">
        <f>IFERROR(INDEX('Master data'!$B$2:$CL$999,MATCH($B710,'Master data'!$A$2:$A$999,0),MATCH(J$1,'Master data'!$B$1:$CL$1,0)),"")</f>
        <v/>
      </c>
      <c r="K710" s="7" t="str">
        <f>IFERROR(INDEX('Master data'!$B$2:$CL$999,MATCH($B710,'Master data'!$A$2:$A$999,0),MATCH(K$1,'Master data'!$B$1:$CL$1,0)),"")</f>
        <v/>
      </c>
      <c r="L710" s="7" t="str">
        <f>IFERROR(INDEX('Master data'!$B$2:$CL$999,MATCH($B710,'Master data'!$A$2:$A$999,0),MATCH(L$1,'Master data'!$B$1:$CL$1,0)),"")</f>
        <v/>
      </c>
      <c r="M710" s="5" t="str">
        <f>IFERROR(INDEX('Master data'!$B$2:$CL$999,MATCH($B710,'Master data'!$A$2:$A$999,0),MATCH(M$1,'Master data'!$B$1:$CL$1,0)),"")</f>
        <v/>
      </c>
      <c r="N710" s="28" t="str">
        <f>IFERROR(INDEX('Master data'!$B$2:$CL$999,MATCH($B710,'Master data'!$A$2:$A$999,0),MATCH(N$1,'Master data'!$B$1:$CL$1,0)),"")</f>
        <v/>
      </c>
      <c r="O710" s="7" t="str">
        <f>IFERROR(INDEX('Master data'!$B$2:$CL$999,MATCH($B710,'Master data'!$A$2:$A$999,0),MATCH(O$1,'Master data'!$B$1:$CL$1,0)),"")</f>
        <v/>
      </c>
      <c r="P710" s="5" t="str">
        <f>IFERROR(INDEX('Master data'!$B$2:$CL$999,MATCH($B710,'Master data'!$A$2:$A$999,0),MATCH(P$1,'Master data'!$B$1:$CL$1,0)),"")</f>
        <v/>
      </c>
      <c r="Q710" s="5" t="str">
        <f>IFERROR(INDEX('Master data'!$B$2:$CL$999,MATCH($B710,'Master data'!$A$2:$A$999,0),MATCH(Q$1,'Master data'!$B$1:$CL$1,0)),"")</f>
        <v/>
      </c>
    </row>
    <row r="711" spans="1:17" x14ac:dyDescent="0.3">
      <c r="A711" t="str">
        <f t="shared" si="11"/>
        <v/>
      </c>
      <c r="B711" t="str">
        <f>IF('Master data'!A710="","",'Master data'!A710)</f>
        <v/>
      </c>
      <c r="C711" t="str">
        <f>IFERROR(INDEX('Master data'!$B$2:$CL$999,MATCH($B711,'Master data'!$A$2:$A$999,0),MATCH(C$1,'Master data'!$B$1:$CL$1,0)),"")</f>
        <v/>
      </c>
      <c r="D711" t="str">
        <f>IFERROR(INDEX('Master data'!$B$2:$CL$999,MATCH($B711,'Master data'!$A$2:$A$999,0),MATCH(D$1,'Master data'!$B$1:$CL$1,0)),"")</f>
        <v/>
      </c>
      <c r="E711" s="5" t="str">
        <f>IFERROR(INDEX('Master data'!$B$2:$CL$999,MATCH($B711,'Master data'!$A$2:$A$999,0),MATCH(E$1,'Master data'!$B$1:$CL$1,0)),"")</f>
        <v/>
      </c>
      <c r="F711" s="7" t="str">
        <f>IFERROR(INDEX('Master data'!$B$2:$CL$999,MATCH($B711,'Master data'!$A$2:$A$999,0),MATCH(F$1,'Master data'!$B$1:$CL$1,0)),"")</f>
        <v/>
      </c>
      <c r="G711" s="7" t="str">
        <f>IFERROR(INDEX('Master data'!$B$2:$CL$999,MATCH($B711,'Master data'!$A$2:$A$999,0),MATCH(G$1,'Master data'!$B$1:$CL$1,0)),"")</f>
        <v/>
      </c>
      <c r="H711" s="7" t="str">
        <f>IFERROR(INDEX('Master data'!$B$2:$CL$999,MATCH($B711,'Master data'!$A$2:$A$999,0),MATCH(H$1,'Master data'!$B$1:$CL$1,0)),"")</f>
        <v/>
      </c>
      <c r="I711" s="7" t="str">
        <f>IFERROR(INDEX('Master data'!$B$2:$CL$999,MATCH($B711,'Master data'!$A$2:$A$999,0),MATCH(I$1,'Master data'!$B$1:$CL$1,0)),"")</f>
        <v/>
      </c>
      <c r="J711" s="7" t="str">
        <f>IFERROR(INDEX('Master data'!$B$2:$CL$999,MATCH($B711,'Master data'!$A$2:$A$999,0),MATCH(J$1,'Master data'!$B$1:$CL$1,0)),"")</f>
        <v/>
      </c>
      <c r="K711" s="7" t="str">
        <f>IFERROR(INDEX('Master data'!$B$2:$CL$999,MATCH($B711,'Master data'!$A$2:$A$999,0),MATCH(K$1,'Master data'!$B$1:$CL$1,0)),"")</f>
        <v/>
      </c>
      <c r="L711" s="7" t="str">
        <f>IFERROR(INDEX('Master data'!$B$2:$CL$999,MATCH($B711,'Master data'!$A$2:$A$999,0),MATCH(L$1,'Master data'!$B$1:$CL$1,0)),"")</f>
        <v/>
      </c>
      <c r="M711" s="5" t="str">
        <f>IFERROR(INDEX('Master data'!$B$2:$CL$999,MATCH($B711,'Master data'!$A$2:$A$999,0),MATCH(M$1,'Master data'!$B$1:$CL$1,0)),"")</f>
        <v/>
      </c>
      <c r="N711" s="28" t="str">
        <f>IFERROR(INDEX('Master data'!$B$2:$CL$999,MATCH($B711,'Master data'!$A$2:$A$999,0),MATCH(N$1,'Master data'!$B$1:$CL$1,0)),"")</f>
        <v/>
      </c>
      <c r="O711" s="7" t="str">
        <f>IFERROR(INDEX('Master data'!$B$2:$CL$999,MATCH($B711,'Master data'!$A$2:$A$999,0),MATCH(O$1,'Master data'!$B$1:$CL$1,0)),"")</f>
        <v/>
      </c>
      <c r="P711" s="5" t="str">
        <f>IFERROR(INDEX('Master data'!$B$2:$CL$999,MATCH($B711,'Master data'!$A$2:$A$999,0),MATCH(P$1,'Master data'!$B$1:$CL$1,0)),"")</f>
        <v/>
      </c>
      <c r="Q711" s="5" t="str">
        <f>IFERROR(INDEX('Master data'!$B$2:$CL$999,MATCH($B711,'Master data'!$A$2:$A$999,0),MATCH(Q$1,'Master data'!$B$1:$CL$1,0)),"")</f>
        <v/>
      </c>
    </row>
    <row r="712" spans="1:17" x14ac:dyDescent="0.3">
      <c r="A712" t="str">
        <f t="shared" si="11"/>
        <v/>
      </c>
      <c r="B712" t="str">
        <f>IF('Master data'!A711="","",'Master data'!A711)</f>
        <v/>
      </c>
      <c r="C712" t="str">
        <f>IFERROR(INDEX('Master data'!$B$2:$CL$999,MATCH($B712,'Master data'!$A$2:$A$999,0),MATCH(C$1,'Master data'!$B$1:$CL$1,0)),"")</f>
        <v/>
      </c>
      <c r="D712" t="str">
        <f>IFERROR(INDEX('Master data'!$B$2:$CL$999,MATCH($B712,'Master data'!$A$2:$A$999,0),MATCH(D$1,'Master data'!$B$1:$CL$1,0)),"")</f>
        <v/>
      </c>
      <c r="E712" s="5" t="str">
        <f>IFERROR(INDEX('Master data'!$B$2:$CL$999,MATCH($B712,'Master data'!$A$2:$A$999,0),MATCH(E$1,'Master data'!$B$1:$CL$1,0)),"")</f>
        <v/>
      </c>
      <c r="F712" s="7" t="str">
        <f>IFERROR(INDEX('Master data'!$B$2:$CL$999,MATCH($B712,'Master data'!$A$2:$A$999,0),MATCH(F$1,'Master data'!$B$1:$CL$1,0)),"")</f>
        <v/>
      </c>
      <c r="G712" s="7" t="str">
        <f>IFERROR(INDEX('Master data'!$B$2:$CL$999,MATCH($B712,'Master data'!$A$2:$A$999,0),MATCH(G$1,'Master data'!$B$1:$CL$1,0)),"")</f>
        <v/>
      </c>
      <c r="H712" s="7" t="str">
        <f>IFERROR(INDEX('Master data'!$B$2:$CL$999,MATCH($B712,'Master data'!$A$2:$A$999,0),MATCH(H$1,'Master data'!$B$1:$CL$1,0)),"")</f>
        <v/>
      </c>
      <c r="I712" s="7" t="str">
        <f>IFERROR(INDEX('Master data'!$B$2:$CL$999,MATCH($B712,'Master data'!$A$2:$A$999,0),MATCH(I$1,'Master data'!$B$1:$CL$1,0)),"")</f>
        <v/>
      </c>
      <c r="J712" s="7" t="str">
        <f>IFERROR(INDEX('Master data'!$B$2:$CL$999,MATCH($B712,'Master data'!$A$2:$A$999,0),MATCH(J$1,'Master data'!$B$1:$CL$1,0)),"")</f>
        <v/>
      </c>
      <c r="K712" s="7" t="str">
        <f>IFERROR(INDEX('Master data'!$B$2:$CL$999,MATCH($B712,'Master data'!$A$2:$A$999,0),MATCH(K$1,'Master data'!$B$1:$CL$1,0)),"")</f>
        <v/>
      </c>
      <c r="L712" s="7" t="str">
        <f>IFERROR(INDEX('Master data'!$B$2:$CL$999,MATCH($B712,'Master data'!$A$2:$A$999,0),MATCH(L$1,'Master data'!$B$1:$CL$1,0)),"")</f>
        <v/>
      </c>
      <c r="M712" s="5" t="str">
        <f>IFERROR(INDEX('Master data'!$B$2:$CL$999,MATCH($B712,'Master data'!$A$2:$A$999,0),MATCH(M$1,'Master data'!$B$1:$CL$1,0)),"")</f>
        <v/>
      </c>
      <c r="N712" s="28" t="str">
        <f>IFERROR(INDEX('Master data'!$B$2:$CL$999,MATCH($B712,'Master data'!$A$2:$A$999,0),MATCH(N$1,'Master data'!$B$1:$CL$1,0)),"")</f>
        <v/>
      </c>
      <c r="O712" s="7" t="str">
        <f>IFERROR(INDEX('Master data'!$B$2:$CL$999,MATCH($B712,'Master data'!$A$2:$A$999,0),MATCH(O$1,'Master data'!$B$1:$CL$1,0)),"")</f>
        <v/>
      </c>
      <c r="P712" s="5" t="str">
        <f>IFERROR(INDEX('Master data'!$B$2:$CL$999,MATCH($B712,'Master data'!$A$2:$A$999,0),MATCH(P$1,'Master data'!$B$1:$CL$1,0)),"")</f>
        <v/>
      </c>
      <c r="Q712" s="5" t="str">
        <f>IFERROR(INDEX('Master data'!$B$2:$CL$999,MATCH($B712,'Master data'!$A$2:$A$999,0),MATCH(Q$1,'Master data'!$B$1:$CL$1,0)),"")</f>
        <v/>
      </c>
    </row>
    <row r="713" spans="1:17" x14ac:dyDescent="0.3">
      <c r="A713" t="str">
        <f t="shared" si="11"/>
        <v/>
      </c>
      <c r="B713" t="str">
        <f>IF('Master data'!A712="","",'Master data'!A712)</f>
        <v/>
      </c>
      <c r="C713" t="str">
        <f>IFERROR(INDEX('Master data'!$B$2:$CL$999,MATCH($B713,'Master data'!$A$2:$A$999,0),MATCH(C$1,'Master data'!$B$1:$CL$1,0)),"")</f>
        <v/>
      </c>
      <c r="D713" t="str">
        <f>IFERROR(INDEX('Master data'!$B$2:$CL$999,MATCH($B713,'Master data'!$A$2:$A$999,0),MATCH(D$1,'Master data'!$B$1:$CL$1,0)),"")</f>
        <v/>
      </c>
      <c r="E713" s="5" t="str">
        <f>IFERROR(INDEX('Master data'!$B$2:$CL$999,MATCH($B713,'Master data'!$A$2:$A$999,0),MATCH(E$1,'Master data'!$B$1:$CL$1,0)),"")</f>
        <v/>
      </c>
      <c r="F713" s="7" t="str">
        <f>IFERROR(INDEX('Master data'!$B$2:$CL$999,MATCH($B713,'Master data'!$A$2:$A$999,0),MATCH(F$1,'Master data'!$B$1:$CL$1,0)),"")</f>
        <v/>
      </c>
      <c r="G713" s="7" t="str">
        <f>IFERROR(INDEX('Master data'!$B$2:$CL$999,MATCH($B713,'Master data'!$A$2:$A$999,0),MATCH(G$1,'Master data'!$B$1:$CL$1,0)),"")</f>
        <v/>
      </c>
      <c r="H713" s="7" t="str">
        <f>IFERROR(INDEX('Master data'!$B$2:$CL$999,MATCH($B713,'Master data'!$A$2:$A$999,0),MATCH(H$1,'Master data'!$B$1:$CL$1,0)),"")</f>
        <v/>
      </c>
      <c r="I713" s="7" t="str">
        <f>IFERROR(INDEX('Master data'!$B$2:$CL$999,MATCH($B713,'Master data'!$A$2:$A$999,0),MATCH(I$1,'Master data'!$B$1:$CL$1,0)),"")</f>
        <v/>
      </c>
      <c r="J713" s="7" t="str">
        <f>IFERROR(INDEX('Master data'!$B$2:$CL$999,MATCH($B713,'Master data'!$A$2:$A$999,0),MATCH(J$1,'Master data'!$B$1:$CL$1,0)),"")</f>
        <v/>
      </c>
      <c r="K713" s="7" t="str">
        <f>IFERROR(INDEX('Master data'!$B$2:$CL$999,MATCH($B713,'Master data'!$A$2:$A$999,0),MATCH(K$1,'Master data'!$B$1:$CL$1,0)),"")</f>
        <v/>
      </c>
      <c r="L713" s="7" t="str">
        <f>IFERROR(INDEX('Master data'!$B$2:$CL$999,MATCH($B713,'Master data'!$A$2:$A$999,0),MATCH(L$1,'Master data'!$B$1:$CL$1,0)),"")</f>
        <v/>
      </c>
      <c r="M713" s="5" t="str">
        <f>IFERROR(INDEX('Master data'!$B$2:$CL$999,MATCH($B713,'Master data'!$A$2:$A$999,0),MATCH(M$1,'Master data'!$B$1:$CL$1,0)),"")</f>
        <v/>
      </c>
      <c r="N713" s="28" t="str">
        <f>IFERROR(INDEX('Master data'!$B$2:$CL$999,MATCH($B713,'Master data'!$A$2:$A$999,0),MATCH(N$1,'Master data'!$B$1:$CL$1,0)),"")</f>
        <v/>
      </c>
      <c r="O713" s="7" t="str">
        <f>IFERROR(INDEX('Master data'!$B$2:$CL$999,MATCH($B713,'Master data'!$A$2:$A$999,0),MATCH(O$1,'Master data'!$B$1:$CL$1,0)),"")</f>
        <v/>
      </c>
      <c r="P713" s="5" t="str">
        <f>IFERROR(INDEX('Master data'!$B$2:$CL$999,MATCH($B713,'Master data'!$A$2:$A$999,0),MATCH(P$1,'Master data'!$B$1:$CL$1,0)),"")</f>
        <v/>
      </c>
      <c r="Q713" s="5" t="str">
        <f>IFERROR(INDEX('Master data'!$B$2:$CL$999,MATCH($B713,'Master data'!$A$2:$A$999,0),MATCH(Q$1,'Master data'!$B$1:$CL$1,0)),"")</f>
        <v/>
      </c>
    </row>
    <row r="714" spans="1:17" x14ac:dyDescent="0.3">
      <c r="A714" t="str">
        <f t="shared" si="11"/>
        <v/>
      </c>
      <c r="B714" t="str">
        <f>IF('Master data'!A713="","",'Master data'!A713)</f>
        <v/>
      </c>
      <c r="C714" t="str">
        <f>IFERROR(INDEX('Master data'!$B$2:$CL$999,MATCH($B714,'Master data'!$A$2:$A$999,0),MATCH(C$1,'Master data'!$B$1:$CL$1,0)),"")</f>
        <v/>
      </c>
      <c r="D714" t="str">
        <f>IFERROR(INDEX('Master data'!$B$2:$CL$999,MATCH($B714,'Master data'!$A$2:$A$999,0),MATCH(D$1,'Master data'!$B$1:$CL$1,0)),"")</f>
        <v/>
      </c>
      <c r="E714" s="5" t="str">
        <f>IFERROR(INDEX('Master data'!$B$2:$CL$999,MATCH($B714,'Master data'!$A$2:$A$999,0),MATCH(E$1,'Master data'!$B$1:$CL$1,0)),"")</f>
        <v/>
      </c>
      <c r="F714" s="7" t="str">
        <f>IFERROR(INDEX('Master data'!$B$2:$CL$999,MATCH($B714,'Master data'!$A$2:$A$999,0),MATCH(F$1,'Master data'!$B$1:$CL$1,0)),"")</f>
        <v/>
      </c>
      <c r="G714" s="7" t="str">
        <f>IFERROR(INDEX('Master data'!$B$2:$CL$999,MATCH($B714,'Master data'!$A$2:$A$999,0),MATCH(G$1,'Master data'!$B$1:$CL$1,0)),"")</f>
        <v/>
      </c>
      <c r="H714" s="7" t="str">
        <f>IFERROR(INDEX('Master data'!$B$2:$CL$999,MATCH($B714,'Master data'!$A$2:$A$999,0),MATCH(H$1,'Master data'!$B$1:$CL$1,0)),"")</f>
        <v/>
      </c>
      <c r="I714" s="7" t="str">
        <f>IFERROR(INDEX('Master data'!$B$2:$CL$999,MATCH($B714,'Master data'!$A$2:$A$999,0),MATCH(I$1,'Master data'!$B$1:$CL$1,0)),"")</f>
        <v/>
      </c>
      <c r="J714" s="7" t="str">
        <f>IFERROR(INDEX('Master data'!$B$2:$CL$999,MATCH($B714,'Master data'!$A$2:$A$999,0),MATCH(J$1,'Master data'!$B$1:$CL$1,0)),"")</f>
        <v/>
      </c>
      <c r="K714" s="7" t="str">
        <f>IFERROR(INDEX('Master data'!$B$2:$CL$999,MATCH($B714,'Master data'!$A$2:$A$999,0),MATCH(K$1,'Master data'!$B$1:$CL$1,0)),"")</f>
        <v/>
      </c>
      <c r="L714" s="7" t="str">
        <f>IFERROR(INDEX('Master data'!$B$2:$CL$999,MATCH($B714,'Master data'!$A$2:$A$999,0),MATCH(L$1,'Master data'!$B$1:$CL$1,0)),"")</f>
        <v/>
      </c>
      <c r="M714" s="5" t="str">
        <f>IFERROR(INDEX('Master data'!$B$2:$CL$999,MATCH($B714,'Master data'!$A$2:$A$999,0),MATCH(M$1,'Master data'!$B$1:$CL$1,0)),"")</f>
        <v/>
      </c>
      <c r="N714" s="28" t="str">
        <f>IFERROR(INDEX('Master data'!$B$2:$CL$999,MATCH($B714,'Master data'!$A$2:$A$999,0),MATCH(N$1,'Master data'!$B$1:$CL$1,0)),"")</f>
        <v/>
      </c>
      <c r="O714" s="7" t="str">
        <f>IFERROR(INDEX('Master data'!$B$2:$CL$999,MATCH($B714,'Master data'!$A$2:$A$999,0),MATCH(O$1,'Master data'!$B$1:$CL$1,0)),"")</f>
        <v/>
      </c>
      <c r="P714" s="5" t="str">
        <f>IFERROR(INDEX('Master data'!$B$2:$CL$999,MATCH($B714,'Master data'!$A$2:$A$999,0),MATCH(P$1,'Master data'!$B$1:$CL$1,0)),"")</f>
        <v/>
      </c>
      <c r="Q714" s="5" t="str">
        <f>IFERROR(INDEX('Master data'!$B$2:$CL$999,MATCH($B714,'Master data'!$A$2:$A$999,0),MATCH(Q$1,'Master data'!$B$1:$CL$1,0)),"")</f>
        <v/>
      </c>
    </row>
    <row r="715" spans="1:17" x14ac:dyDescent="0.3">
      <c r="A715" t="str">
        <f t="shared" si="11"/>
        <v/>
      </c>
      <c r="B715" t="str">
        <f>IF('Master data'!A714="","",'Master data'!A714)</f>
        <v/>
      </c>
      <c r="C715" t="str">
        <f>IFERROR(INDEX('Master data'!$B$2:$CL$999,MATCH($B715,'Master data'!$A$2:$A$999,0),MATCH(C$1,'Master data'!$B$1:$CL$1,0)),"")</f>
        <v/>
      </c>
      <c r="D715" t="str">
        <f>IFERROR(INDEX('Master data'!$B$2:$CL$999,MATCH($B715,'Master data'!$A$2:$A$999,0),MATCH(D$1,'Master data'!$B$1:$CL$1,0)),"")</f>
        <v/>
      </c>
      <c r="E715" s="5" t="str">
        <f>IFERROR(INDEX('Master data'!$B$2:$CL$999,MATCH($B715,'Master data'!$A$2:$A$999,0),MATCH(E$1,'Master data'!$B$1:$CL$1,0)),"")</f>
        <v/>
      </c>
      <c r="F715" s="7" t="str">
        <f>IFERROR(INDEX('Master data'!$B$2:$CL$999,MATCH($B715,'Master data'!$A$2:$A$999,0),MATCH(F$1,'Master data'!$B$1:$CL$1,0)),"")</f>
        <v/>
      </c>
      <c r="G715" s="7" t="str">
        <f>IFERROR(INDEX('Master data'!$B$2:$CL$999,MATCH($B715,'Master data'!$A$2:$A$999,0),MATCH(G$1,'Master data'!$B$1:$CL$1,0)),"")</f>
        <v/>
      </c>
      <c r="H715" s="7" t="str">
        <f>IFERROR(INDEX('Master data'!$B$2:$CL$999,MATCH($B715,'Master data'!$A$2:$A$999,0),MATCH(H$1,'Master data'!$B$1:$CL$1,0)),"")</f>
        <v/>
      </c>
      <c r="I715" s="7" t="str">
        <f>IFERROR(INDEX('Master data'!$B$2:$CL$999,MATCH($B715,'Master data'!$A$2:$A$999,0),MATCH(I$1,'Master data'!$B$1:$CL$1,0)),"")</f>
        <v/>
      </c>
      <c r="J715" s="7" t="str">
        <f>IFERROR(INDEX('Master data'!$B$2:$CL$999,MATCH($B715,'Master data'!$A$2:$A$999,0),MATCH(J$1,'Master data'!$B$1:$CL$1,0)),"")</f>
        <v/>
      </c>
      <c r="K715" s="7" t="str">
        <f>IFERROR(INDEX('Master data'!$B$2:$CL$999,MATCH($B715,'Master data'!$A$2:$A$999,0),MATCH(K$1,'Master data'!$B$1:$CL$1,0)),"")</f>
        <v/>
      </c>
      <c r="L715" s="7" t="str">
        <f>IFERROR(INDEX('Master data'!$B$2:$CL$999,MATCH($B715,'Master data'!$A$2:$A$999,0),MATCH(L$1,'Master data'!$B$1:$CL$1,0)),"")</f>
        <v/>
      </c>
      <c r="M715" s="5" t="str">
        <f>IFERROR(INDEX('Master data'!$B$2:$CL$999,MATCH($B715,'Master data'!$A$2:$A$999,0),MATCH(M$1,'Master data'!$B$1:$CL$1,0)),"")</f>
        <v/>
      </c>
      <c r="N715" s="28" t="str">
        <f>IFERROR(INDEX('Master data'!$B$2:$CL$999,MATCH($B715,'Master data'!$A$2:$A$999,0),MATCH(N$1,'Master data'!$B$1:$CL$1,0)),"")</f>
        <v/>
      </c>
      <c r="O715" s="7" t="str">
        <f>IFERROR(INDEX('Master data'!$B$2:$CL$999,MATCH($B715,'Master data'!$A$2:$A$999,0),MATCH(O$1,'Master data'!$B$1:$CL$1,0)),"")</f>
        <v/>
      </c>
      <c r="P715" s="5" t="str">
        <f>IFERROR(INDEX('Master data'!$B$2:$CL$999,MATCH($B715,'Master data'!$A$2:$A$999,0),MATCH(P$1,'Master data'!$B$1:$CL$1,0)),"")</f>
        <v/>
      </c>
      <c r="Q715" s="5" t="str">
        <f>IFERROR(INDEX('Master data'!$B$2:$CL$999,MATCH($B715,'Master data'!$A$2:$A$999,0),MATCH(Q$1,'Master data'!$B$1:$CL$1,0)),"")</f>
        <v/>
      </c>
    </row>
    <row r="716" spans="1:17" x14ac:dyDescent="0.3">
      <c r="A716" t="str">
        <f t="shared" si="11"/>
        <v/>
      </c>
      <c r="B716" t="str">
        <f>IF('Master data'!A715="","",'Master data'!A715)</f>
        <v/>
      </c>
      <c r="C716" t="str">
        <f>IFERROR(INDEX('Master data'!$B$2:$CL$999,MATCH($B716,'Master data'!$A$2:$A$999,0),MATCH(C$1,'Master data'!$B$1:$CL$1,0)),"")</f>
        <v/>
      </c>
      <c r="D716" t="str">
        <f>IFERROR(INDEX('Master data'!$B$2:$CL$999,MATCH($B716,'Master data'!$A$2:$A$999,0),MATCH(D$1,'Master data'!$B$1:$CL$1,0)),"")</f>
        <v/>
      </c>
      <c r="E716" s="5" t="str">
        <f>IFERROR(INDEX('Master data'!$B$2:$CL$999,MATCH($B716,'Master data'!$A$2:$A$999,0),MATCH(E$1,'Master data'!$B$1:$CL$1,0)),"")</f>
        <v/>
      </c>
      <c r="F716" s="7" t="str">
        <f>IFERROR(INDEX('Master data'!$B$2:$CL$999,MATCH($B716,'Master data'!$A$2:$A$999,0),MATCH(F$1,'Master data'!$B$1:$CL$1,0)),"")</f>
        <v/>
      </c>
      <c r="G716" s="7" t="str">
        <f>IFERROR(INDEX('Master data'!$B$2:$CL$999,MATCH($B716,'Master data'!$A$2:$A$999,0),MATCH(G$1,'Master data'!$B$1:$CL$1,0)),"")</f>
        <v/>
      </c>
      <c r="H716" s="7" t="str">
        <f>IFERROR(INDEX('Master data'!$B$2:$CL$999,MATCH($B716,'Master data'!$A$2:$A$999,0),MATCH(H$1,'Master data'!$B$1:$CL$1,0)),"")</f>
        <v/>
      </c>
      <c r="I716" s="7" t="str">
        <f>IFERROR(INDEX('Master data'!$B$2:$CL$999,MATCH($B716,'Master data'!$A$2:$A$999,0),MATCH(I$1,'Master data'!$B$1:$CL$1,0)),"")</f>
        <v/>
      </c>
      <c r="J716" s="7" t="str">
        <f>IFERROR(INDEX('Master data'!$B$2:$CL$999,MATCH($B716,'Master data'!$A$2:$A$999,0),MATCH(J$1,'Master data'!$B$1:$CL$1,0)),"")</f>
        <v/>
      </c>
      <c r="K716" s="7" t="str">
        <f>IFERROR(INDEX('Master data'!$B$2:$CL$999,MATCH($B716,'Master data'!$A$2:$A$999,0),MATCH(K$1,'Master data'!$B$1:$CL$1,0)),"")</f>
        <v/>
      </c>
      <c r="L716" s="7" t="str">
        <f>IFERROR(INDEX('Master data'!$B$2:$CL$999,MATCH($B716,'Master data'!$A$2:$A$999,0),MATCH(L$1,'Master data'!$B$1:$CL$1,0)),"")</f>
        <v/>
      </c>
      <c r="M716" s="5" t="str">
        <f>IFERROR(INDEX('Master data'!$B$2:$CL$999,MATCH($B716,'Master data'!$A$2:$A$999,0),MATCH(M$1,'Master data'!$B$1:$CL$1,0)),"")</f>
        <v/>
      </c>
      <c r="N716" s="28" t="str">
        <f>IFERROR(INDEX('Master data'!$B$2:$CL$999,MATCH($B716,'Master data'!$A$2:$A$999,0),MATCH(N$1,'Master data'!$B$1:$CL$1,0)),"")</f>
        <v/>
      </c>
      <c r="O716" s="7" t="str">
        <f>IFERROR(INDEX('Master data'!$B$2:$CL$999,MATCH($B716,'Master data'!$A$2:$A$999,0),MATCH(O$1,'Master data'!$B$1:$CL$1,0)),"")</f>
        <v/>
      </c>
      <c r="P716" s="5" t="str">
        <f>IFERROR(INDEX('Master data'!$B$2:$CL$999,MATCH($B716,'Master data'!$A$2:$A$999,0),MATCH(P$1,'Master data'!$B$1:$CL$1,0)),"")</f>
        <v/>
      </c>
      <c r="Q716" s="5" t="str">
        <f>IFERROR(INDEX('Master data'!$B$2:$CL$999,MATCH($B716,'Master data'!$A$2:$A$999,0),MATCH(Q$1,'Master data'!$B$1:$CL$1,0)),"")</f>
        <v/>
      </c>
    </row>
    <row r="717" spans="1:17" x14ac:dyDescent="0.3">
      <c r="A717" t="str">
        <f t="shared" si="11"/>
        <v/>
      </c>
      <c r="B717" t="str">
        <f>IF('Master data'!A716="","",'Master data'!A716)</f>
        <v/>
      </c>
      <c r="C717" t="str">
        <f>IFERROR(INDEX('Master data'!$B$2:$CL$999,MATCH($B717,'Master data'!$A$2:$A$999,0),MATCH(C$1,'Master data'!$B$1:$CL$1,0)),"")</f>
        <v/>
      </c>
      <c r="D717" t="str">
        <f>IFERROR(INDEX('Master data'!$B$2:$CL$999,MATCH($B717,'Master data'!$A$2:$A$999,0),MATCH(D$1,'Master data'!$B$1:$CL$1,0)),"")</f>
        <v/>
      </c>
      <c r="E717" s="5" t="str">
        <f>IFERROR(INDEX('Master data'!$B$2:$CL$999,MATCH($B717,'Master data'!$A$2:$A$999,0),MATCH(E$1,'Master data'!$B$1:$CL$1,0)),"")</f>
        <v/>
      </c>
      <c r="F717" s="7" t="str">
        <f>IFERROR(INDEX('Master data'!$B$2:$CL$999,MATCH($B717,'Master data'!$A$2:$A$999,0),MATCH(F$1,'Master data'!$B$1:$CL$1,0)),"")</f>
        <v/>
      </c>
      <c r="G717" s="7" t="str">
        <f>IFERROR(INDEX('Master data'!$B$2:$CL$999,MATCH($B717,'Master data'!$A$2:$A$999,0),MATCH(G$1,'Master data'!$B$1:$CL$1,0)),"")</f>
        <v/>
      </c>
      <c r="H717" s="7" t="str">
        <f>IFERROR(INDEX('Master data'!$B$2:$CL$999,MATCH($B717,'Master data'!$A$2:$A$999,0),MATCH(H$1,'Master data'!$B$1:$CL$1,0)),"")</f>
        <v/>
      </c>
      <c r="I717" s="7" t="str">
        <f>IFERROR(INDEX('Master data'!$B$2:$CL$999,MATCH($B717,'Master data'!$A$2:$A$999,0),MATCH(I$1,'Master data'!$B$1:$CL$1,0)),"")</f>
        <v/>
      </c>
      <c r="J717" s="7" t="str">
        <f>IFERROR(INDEX('Master data'!$B$2:$CL$999,MATCH($B717,'Master data'!$A$2:$A$999,0),MATCH(J$1,'Master data'!$B$1:$CL$1,0)),"")</f>
        <v/>
      </c>
      <c r="K717" s="7" t="str">
        <f>IFERROR(INDEX('Master data'!$B$2:$CL$999,MATCH($B717,'Master data'!$A$2:$A$999,0),MATCH(K$1,'Master data'!$B$1:$CL$1,0)),"")</f>
        <v/>
      </c>
      <c r="L717" s="7" t="str">
        <f>IFERROR(INDEX('Master data'!$B$2:$CL$999,MATCH($B717,'Master data'!$A$2:$A$999,0),MATCH(L$1,'Master data'!$B$1:$CL$1,0)),"")</f>
        <v/>
      </c>
      <c r="M717" s="5" t="str">
        <f>IFERROR(INDEX('Master data'!$B$2:$CL$999,MATCH($B717,'Master data'!$A$2:$A$999,0),MATCH(M$1,'Master data'!$B$1:$CL$1,0)),"")</f>
        <v/>
      </c>
      <c r="N717" s="28" t="str">
        <f>IFERROR(INDEX('Master data'!$B$2:$CL$999,MATCH($B717,'Master data'!$A$2:$A$999,0),MATCH(N$1,'Master data'!$B$1:$CL$1,0)),"")</f>
        <v/>
      </c>
      <c r="O717" s="7" t="str">
        <f>IFERROR(INDEX('Master data'!$B$2:$CL$999,MATCH($B717,'Master data'!$A$2:$A$999,0),MATCH(O$1,'Master data'!$B$1:$CL$1,0)),"")</f>
        <v/>
      </c>
      <c r="P717" s="5" t="str">
        <f>IFERROR(INDEX('Master data'!$B$2:$CL$999,MATCH($B717,'Master data'!$A$2:$A$999,0),MATCH(P$1,'Master data'!$B$1:$CL$1,0)),"")</f>
        <v/>
      </c>
      <c r="Q717" s="5" t="str">
        <f>IFERROR(INDEX('Master data'!$B$2:$CL$999,MATCH($B717,'Master data'!$A$2:$A$999,0),MATCH(Q$1,'Master data'!$B$1:$CL$1,0)),"")</f>
        <v/>
      </c>
    </row>
    <row r="718" spans="1:17" x14ac:dyDescent="0.3">
      <c r="A718" t="str">
        <f t="shared" si="11"/>
        <v/>
      </c>
      <c r="B718" t="str">
        <f>IF('Master data'!A717="","",'Master data'!A717)</f>
        <v/>
      </c>
      <c r="C718" t="str">
        <f>IFERROR(INDEX('Master data'!$B$2:$CL$999,MATCH($B718,'Master data'!$A$2:$A$999,0),MATCH(C$1,'Master data'!$B$1:$CL$1,0)),"")</f>
        <v/>
      </c>
      <c r="D718" t="str">
        <f>IFERROR(INDEX('Master data'!$B$2:$CL$999,MATCH($B718,'Master data'!$A$2:$A$999,0),MATCH(D$1,'Master data'!$B$1:$CL$1,0)),"")</f>
        <v/>
      </c>
      <c r="E718" s="5" t="str">
        <f>IFERROR(INDEX('Master data'!$B$2:$CL$999,MATCH($B718,'Master data'!$A$2:$A$999,0),MATCH(E$1,'Master data'!$B$1:$CL$1,0)),"")</f>
        <v/>
      </c>
      <c r="F718" s="7" t="str">
        <f>IFERROR(INDEX('Master data'!$B$2:$CL$999,MATCH($B718,'Master data'!$A$2:$A$999,0),MATCH(F$1,'Master data'!$B$1:$CL$1,0)),"")</f>
        <v/>
      </c>
      <c r="G718" s="7" t="str">
        <f>IFERROR(INDEX('Master data'!$B$2:$CL$999,MATCH($B718,'Master data'!$A$2:$A$999,0),MATCH(G$1,'Master data'!$B$1:$CL$1,0)),"")</f>
        <v/>
      </c>
      <c r="H718" s="7" t="str">
        <f>IFERROR(INDEX('Master data'!$B$2:$CL$999,MATCH($B718,'Master data'!$A$2:$A$999,0),MATCH(H$1,'Master data'!$B$1:$CL$1,0)),"")</f>
        <v/>
      </c>
      <c r="I718" s="7" t="str">
        <f>IFERROR(INDEX('Master data'!$B$2:$CL$999,MATCH($B718,'Master data'!$A$2:$A$999,0),MATCH(I$1,'Master data'!$B$1:$CL$1,0)),"")</f>
        <v/>
      </c>
      <c r="J718" s="7" t="str">
        <f>IFERROR(INDEX('Master data'!$B$2:$CL$999,MATCH($B718,'Master data'!$A$2:$A$999,0),MATCH(J$1,'Master data'!$B$1:$CL$1,0)),"")</f>
        <v/>
      </c>
      <c r="K718" s="7" t="str">
        <f>IFERROR(INDEX('Master data'!$B$2:$CL$999,MATCH($B718,'Master data'!$A$2:$A$999,0),MATCH(K$1,'Master data'!$B$1:$CL$1,0)),"")</f>
        <v/>
      </c>
      <c r="L718" s="7" t="str">
        <f>IFERROR(INDEX('Master data'!$B$2:$CL$999,MATCH($B718,'Master data'!$A$2:$A$999,0),MATCH(L$1,'Master data'!$B$1:$CL$1,0)),"")</f>
        <v/>
      </c>
      <c r="M718" s="5" t="str">
        <f>IFERROR(INDEX('Master data'!$B$2:$CL$999,MATCH($B718,'Master data'!$A$2:$A$999,0),MATCH(M$1,'Master data'!$B$1:$CL$1,0)),"")</f>
        <v/>
      </c>
      <c r="N718" s="28" t="str">
        <f>IFERROR(INDEX('Master data'!$B$2:$CL$999,MATCH($B718,'Master data'!$A$2:$A$999,0),MATCH(N$1,'Master data'!$B$1:$CL$1,0)),"")</f>
        <v/>
      </c>
      <c r="O718" s="7" t="str">
        <f>IFERROR(INDEX('Master data'!$B$2:$CL$999,MATCH($B718,'Master data'!$A$2:$A$999,0),MATCH(O$1,'Master data'!$B$1:$CL$1,0)),"")</f>
        <v/>
      </c>
      <c r="P718" s="5" t="str">
        <f>IFERROR(INDEX('Master data'!$B$2:$CL$999,MATCH($B718,'Master data'!$A$2:$A$999,0),MATCH(P$1,'Master data'!$B$1:$CL$1,0)),"")</f>
        <v/>
      </c>
      <c r="Q718" s="5" t="str">
        <f>IFERROR(INDEX('Master data'!$B$2:$CL$999,MATCH($B718,'Master data'!$A$2:$A$999,0),MATCH(Q$1,'Master data'!$B$1:$CL$1,0)),"")</f>
        <v/>
      </c>
    </row>
    <row r="719" spans="1:17" x14ac:dyDescent="0.3">
      <c r="A719" t="str">
        <f t="shared" si="11"/>
        <v/>
      </c>
      <c r="B719" t="str">
        <f>IF('Master data'!A718="","",'Master data'!A718)</f>
        <v/>
      </c>
      <c r="C719" t="str">
        <f>IFERROR(INDEX('Master data'!$B$2:$CL$999,MATCH($B719,'Master data'!$A$2:$A$999,0),MATCH(C$1,'Master data'!$B$1:$CL$1,0)),"")</f>
        <v/>
      </c>
      <c r="D719" t="str">
        <f>IFERROR(INDEX('Master data'!$B$2:$CL$999,MATCH($B719,'Master data'!$A$2:$A$999,0),MATCH(D$1,'Master data'!$B$1:$CL$1,0)),"")</f>
        <v/>
      </c>
      <c r="E719" s="5" t="str">
        <f>IFERROR(INDEX('Master data'!$B$2:$CL$999,MATCH($B719,'Master data'!$A$2:$A$999,0),MATCH(E$1,'Master data'!$B$1:$CL$1,0)),"")</f>
        <v/>
      </c>
      <c r="F719" s="7" t="str">
        <f>IFERROR(INDEX('Master data'!$B$2:$CL$999,MATCH($B719,'Master data'!$A$2:$A$999,0),MATCH(F$1,'Master data'!$B$1:$CL$1,0)),"")</f>
        <v/>
      </c>
      <c r="G719" s="7" t="str">
        <f>IFERROR(INDEX('Master data'!$B$2:$CL$999,MATCH($B719,'Master data'!$A$2:$A$999,0),MATCH(G$1,'Master data'!$B$1:$CL$1,0)),"")</f>
        <v/>
      </c>
      <c r="H719" s="7" t="str">
        <f>IFERROR(INDEX('Master data'!$B$2:$CL$999,MATCH($B719,'Master data'!$A$2:$A$999,0),MATCH(H$1,'Master data'!$B$1:$CL$1,0)),"")</f>
        <v/>
      </c>
      <c r="I719" s="7" t="str">
        <f>IFERROR(INDEX('Master data'!$B$2:$CL$999,MATCH($B719,'Master data'!$A$2:$A$999,0),MATCH(I$1,'Master data'!$B$1:$CL$1,0)),"")</f>
        <v/>
      </c>
      <c r="J719" s="7" t="str">
        <f>IFERROR(INDEX('Master data'!$B$2:$CL$999,MATCH($B719,'Master data'!$A$2:$A$999,0),MATCH(J$1,'Master data'!$B$1:$CL$1,0)),"")</f>
        <v/>
      </c>
      <c r="K719" s="7" t="str">
        <f>IFERROR(INDEX('Master data'!$B$2:$CL$999,MATCH($B719,'Master data'!$A$2:$A$999,0),MATCH(K$1,'Master data'!$B$1:$CL$1,0)),"")</f>
        <v/>
      </c>
      <c r="L719" s="7" t="str">
        <f>IFERROR(INDEX('Master data'!$B$2:$CL$999,MATCH($B719,'Master data'!$A$2:$A$999,0),MATCH(L$1,'Master data'!$B$1:$CL$1,0)),"")</f>
        <v/>
      </c>
      <c r="M719" s="5" t="str">
        <f>IFERROR(INDEX('Master data'!$B$2:$CL$999,MATCH($B719,'Master data'!$A$2:$A$999,0),MATCH(M$1,'Master data'!$B$1:$CL$1,0)),"")</f>
        <v/>
      </c>
      <c r="N719" s="28" t="str">
        <f>IFERROR(INDEX('Master data'!$B$2:$CL$999,MATCH($B719,'Master data'!$A$2:$A$999,0),MATCH(N$1,'Master data'!$B$1:$CL$1,0)),"")</f>
        <v/>
      </c>
      <c r="O719" s="7" t="str">
        <f>IFERROR(INDEX('Master data'!$B$2:$CL$999,MATCH($B719,'Master data'!$A$2:$A$999,0),MATCH(O$1,'Master data'!$B$1:$CL$1,0)),"")</f>
        <v/>
      </c>
      <c r="P719" s="5" t="str">
        <f>IFERROR(INDEX('Master data'!$B$2:$CL$999,MATCH($B719,'Master data'!$A$2:$A$999,0),MATCH(P$1,'Master data'!$B$1:$CL$1,0)),"")</f>
        <v/>
      </c>
      <c r="Q719" s="5" t="str">
        <f>IFERROR(INDEX('Master data'!$B$2:$CL$999,MATCH($B719,'Master data'!$A$2:$A$999,0),MATCH(Q$1,'Master data'!$B$1:$CL$1,0)),"")</f>
        <v/>
      </c>
    </row>
    <row r="720" spans="1:17" x14ac:dyDescent="0.3">
      <c r="A720" t="str">
        <f t="shared" si="11"/>
        <v/>
      </c>
      <c r="B720" t="str">
        <f>IF('Master data'!A719="","",'Master data'!A719)</f>
        <v/>
      </c>
      <c r="C720" t="str">
        <f>IFERROR(INDEX('Master data'!$B$2:$CL$999,MATCH($B720,'Master data'!$A$2:$A$999,0),MATCH(C$1,'Master data'!$B$1:$CL$1,0)),"")</f>
        <v/>
      </c>
      <c r="D720" t="str">
        <f>IFERROR(INDEX('Master data'!$B$2:$CL$999,MATCH($B720,'Master data'!$A$2:$A$999,0),MATCH(D$1,'Master data'!$B$1:$CL$1,0)),"")</f>
        <v/>
      </c>
      <c r="E720" s="5" t="str">
        <f>IFERROR(INDEX('Master data'!$B$2:$CL$999,MATCH($B720,'Master data'!$A$2:$A$999,0),MATCH(E$1,'Master data'!$B$1:$CL$1,0)),"")</f>
        <v/>
      </c>
      <c r="F720" s="7" t="str">
        <f>IFERROR(INDEX('Master data'!$B$2:$CL$999,MATCH($B720,'Master data'!$A$2:$A$999,0),MATCH(F$1,'Master data'!$B$1:$CL$1,0)),"")</f>
        <v/>
      </c>
      <c r="G720" s="7" t="str">
        <f>IFERROR(INDEX('Master data'!$B$2:$CL$999,MATCH($B720,'Master data'!$A$2:$A$999,0),MATCH(G$1,'Master data'!$B$1:$CL$1,0)),"")</f>
        <v/>
      </c>
      <c r="H720" s="7" t="str">
        <f>IFERROR(INDEX('Master data'!$B$2:$CL$999,MATCH($B720,'Master data'!$A$2:$A$999,0),MATCH(H$1,'Master data'!$B$1:$CL$1,0)),"")</f>
        <v/>
      </c>
      <c r="I720" s="7" t="str">
        <f>IFERROR(INDEX('Master data'!$B$2:$CL$999,MATCH($B720,'Master data'!$A$2:$A$999,0),MATCH(I$1,'Master data'!$B$1:$CL$1,0)),"")</f>
        <v/>
      </c>
      <c r="J720" s="7" t="str">
        <f>IFERROR(INDEX('Master data'!$B$2:$CL$999,MATCH($B720,'Master data'!$A$2:$A$999,0),MATCH(J$1,'Master data'!$B$1:$CL$1,0)),"")</f>
        <v/>
      </c>
      <c r="K720" s="7" t="str">
        <f>IFERROR(INDEX('Master data'!$B$2:$CL$999,MATCH($B720,'Master data'!$A$2:$A$999,0),MATCH(K$1,'Master data'!$B$1:$CL$1,0)),"")</f>
        <v/>
      </c>
      <c r="L720" s="7" t="str">
        <f>IFERROR(INDEX('Master data'!$B$2:$CL$999,MATCH($B720,'Master data'!$A$2:$A$999,0),MATCH(L$1,'Master data'!$B$1:$CL$1,0)),"")</f>
        <v/>
      </c>
      <c r="M720" s="5" t="str">
        <f>IFERROR(INDEX('Master data'!$B$2:$CL$999,MATCH($B720,'Master data'!$A$2:$A$999,0),MATCH(M$1,'Master data'!$B$1:$CL$1,0)),"")</f>
        <v/>
      </c>
      <c r="N720" s="28" t="str">
        <f>IFERROR(INDEX('Master data'!$B$2:$CL$999,MATCH($B720,'Master data'!$A$2:$A$999,0),MATCH(N$1,'Master data'!$B$1:$CL$1,0)),"")</f>
        <v/>
      </c>
      <c r="O720" s="7" t="str">
        <f>IFERROR(INDEX('Master data'!$B$2:$CL$999,MATCH($B720,'Master data'!$A$2:$A$999,0),MATCH(O$1,'Master data'!$B$1:$CL$1,0)),"")</f>
        <v/>
      </c>
      <c r="P720" s="5" t="str">
        <f>IFERROR(INDEX('Master data'!$B$2:$CL$999,MATCH($B720,'Master data'!$A$2:$A$999,0),MATCH(P$1,'Master data'!$B$1:$CL$1,0)),"")</f>
        <v/>
      </c>
      <c r="Q720" s="5" t="str">
        <f>IFERROR(INDEX('Master data'!$B$2:$CL$999,MATCH($B720,'Master data'!$A$2:$A$999,0),MATCH(Q$1,'Master data'!$B$1:$CL$1,0)),"")</f>
        <v/>
      </c>
    </row>
    <row r="721" spans="1:17" x14ac:dyDescent="0.3">
      <c r="A721" t="str">
        <f t="shared" si="11"/>
        <v/>
      </c>
      <c r="B721" t="str">
        <f>IF('Master data'!A720="","",'Master data'!A720)</f>
        <v/>
      </c>
      <c r="C721" t="str">
        <f>IFERROR(INDEX('Master data'!$B$2:$CL$999,MATCH($B721,'Master data'!$A$2:$A$999,0),MATCH(C$1,'Master data'!$B$1:$CL$1,0)),"")</f>
        <v/>
      </c>
      <c r="D721" t="str">
        <f>IFERROR(INDEX('Master data'!$B$2:$CL$999,MATCH($B721,'Master data'!$A$2:$A$999,0),MATCH(D$1,'Master data'!$B$1:$CL$1,0)),"")</f>
        <v/>
      </c>
      <c r="E721" s="5" t="str">
        <f>IFERROR(INDEX('Master data'!$B$2:$CL$999,MATCH($B721,'Master data'!$A$2:$A$999,0),MATCH(E$1,'Master data'!$B$1:$CL$1,0)),"")</f>
        <v/>
      </c>
      <c r="F721" s="7" t="str">
        <f>IFERROR(INDEX('Master data'!$B$2:$CL$999,MATCH($B721,'Master data'!$A$2:$A$999,0),MATCH(F$1,'Master data'!$B$1:$CL$1,0)),"")</f>
        <v/>
      </c>
      <c r="G721" s="7" t="str">
        <f>IFERROR(INDEX('Master data'!$B$2:$CL$999,MATCH($B721,'Master data'!$A$2:$A$999,0),MATCH(G$1,'Master data'!$B$1:$CL$1,0)),"")</f>
        <v/>
      </c>
      <c r="H721" s="7" t="str">
        <f>IFERROR(INDEX('Master data'!$B$2:$CL$999,MATCH($B721,'Master data'!$A$2:$A$999,0),MATCH(H$1,'Master data'!$B$1:$CL$1,0)),"")</f>
        <v/>
      </c>
      <c r="I721" s="7" t="str">
        <f>IFERROR(INDEX('Master data'!$B$2:$CL$999,MATCH($B721,'Master data'!$A$2:$A$999,0),MATCH(I$1,'Master data'!$B$1:$CL$1,0)),"")</f>
        <v/>
      </c>
      <c r="J721" s="7" t="str">
        <f>IFERROR(INDEX('Master data'!$B$2:$CL$999,MATCH($B721,'Master data'!$A$2:$A$999,0),MATCH(J$1,'Master data'!$B$1:$CL$1,0)),"")</f>
        <v/>
      </c>
      <c r="K721" s="7" t="str">
        <f>IFERROR(INDEX('Master data'!$B$2:$CL$999,MATCH($B721,'Master data'!$A$2:$A$999,0),MATCH(K$1,'Master data'!$B$1:$CL$1,0)),"")</f>
        <v/>
      </c>
      <c r="L721" s="7" t="str">
        <f>IFERROR(INDEX('Master data'!$B$2:$CL$999,MATCH($B721,'Master data'!$A$2:$A$999,0),MATCH(L$1,'Master data'!$B$1:$CL$1,0)),"")</f>
        <v/>
      </c>
      <c r="M721" s="5" t="str">
        <f>IFERROR(INDEX('Master data'!$B$2:$CL$999,MATCH($B721,'Master data'!$A$2:$A$999,0),MATCH(M$1,'Master data'!$B$1:$CL$1,0)),"")</f>
        <v/>
      </c>
      <c r="N721" s="28" t="str">
        <f>IFERROR(INDEX('Master data'!$B$2:$CL$999,MATCH($B721,'Master data'!$A$2:$A$999,0),MATCH(N$1,'Master data'!$B$1:$CL$1,0)),"")</f>
        <v/>
      </c>
      <c r="O721" s="7" t="str">
        <f>IFERROR(INDEX('Master data'!$B$2:$CL$999,MATCH($B721,'Master data'!$A$2:$A$999,0),MATCH(O$1,'Master data'!$B$1:$CL$1,0)),"")</f>
        <v/>
      </c>
      <c r="P721" s="5" t="str">
        <f>IFERROR(INDEX('Master data'!$B$2:$CL$999,MATCH($B721,'Master data'!$A$2:$A$999,0),MATCH(P$1,'Master data'!$B$1:$CL$1,0)),"")</f>
        <v/>
      </c>
      <c r="Q721" s="5" t="str">
        <f>IFERROR(INDEX('Master data'!$B$2:$CL$999,MATCH($B721,'Master data'!$A$2:$A$999,0),MATCH(Q$1,'Master data'!$B$1:$CL$1,0)),"")</f>
        <v/>
      </c>
    </row>
    <row r="722" spans="1:17" x14ac:dyDescent="0.3">
      <c r="A722" t="str">
        <f t="shared" si="11"/>
        <v/>
      </c>
      <c r="B722" t="str">
        <f>IF('Master data'!A721="","",'Master data'!A721)</f>
        <v/>
      </c>
      <c r="C722" t="str">
        <f>IFERROR(INDEX('Master data'!$B$2:$CL$999,MATCH($B722,'Master data'!$A$2:$A$999,0),MATCH(C$1,'Master data'!$B$1:$CL$1,0)),"")</f>
        <v/>
      </c>
      <c r="D722" t="str">
        <f>IFERROR(INDEX('Master data'!$B$2:$CL$999,MATCH($B722,'Master data'!$A$2:$A$999,0),MATCH(D$1,'Master data'!$B$1:$CL$1,0)),"")</f>
        <v/>
      </c>
      <c r="E722" s="5" t="str">
        <f>IFERROR(INDEX('Master data'!$B$2:$CL$999,MATCH($B722,'Master data'!$A$2:$A$999,0),MATCH(E$1,'Master data'!$B$1:$CL$1,0)),"")</f>
        <v/>
      </c>
      <c r="F722" s="7" t="str">
        <f>IFERROR(INDEX('Master data'!$B$2:$CL$999,MATCH($B722,'Master data'!$A$2:$A$999,0),MATCH(F$1,'Master data'!$B$1:$CL$1,0)),"")</f>
        <v/>
      </c>
      <c r="G722" s="7" t="str">
        <f>IFERROR(INDEX('Master data'!$B$2:$CL$999,MATCH($B722,'Master data'!$A$2:$A$999,0),MATCH(G$1,'Master data'!$B$1:$CL$1,0)),"")</f>
        <v/>
      </c>
      <c r="H722" s="7" t="str">
        <f>IFERROR(INDEX('Master data'!$B$2:$CL$999,MATCH($B722,'Master data'!$A$2:$A$999,0),MATCH(H$1,'Master data'!$B$1:$CL$1,0)),"")</f>
        <v/>
      </c>
      <c r="I722" s="7" t="str">
        <f>IFERROR(INDEX('Master data'!$B$2:$CL$999,MATCH($B722,'Master data'!$A$2:$A$999,0),MATCH(I$1,'Master data'!$B$1:$CL$1,0)),"")</f>
        <v/>
      </c>
      <c r="J722" s="7" t="str">
        <f>IFERROR(INDEX('Master data'!$B$2:$CL$999,MATCH($B722,'Master data'!$A$2:$A$999,0),MATCH(J$1,'Master data'!$B$1:$CL$1,0)),"")</f>
        <v/>
      </c>
      <c r="K722" s="7" t="str">
        <f>IFERROR(INDEX('Master data'!$B$2:$CL$999,MATCH($B722,'Master data'!$A$2:$A$999,0),MATCH(K$1,'Master data'!$B$1:$CL$1,0)),"")</f>
        <v/>
      </c>
      <c r="L722" s="7" t="str">
        <f>IFERROR(INDEX('Master data'!$B$2:$CL$999,MATCH($B722,'Master data'!$A$2:$A$999,0),MATCH(L$1,'Master data'!$B$1:$CL$1,0)),"")</f>
        <v/>
      </c>
      <c r="M722" s="5" t="str">
        <f>IFERROR(INDEX('Master data'!$B$2:$CL$999,MATCH($B722,'Master data'!$A$2:$A$999,0),MATCH(M$1,'Master data'!$B$1:$CL$1,0)),"")</f>
        <v/>
      </c>
      <c r="N722" s="28" t="str">
        <f>IFERROR(INDEX('Master data'!$B$2:$CL$999,MATCH($B722,'Master data'!$A$2:$A$999,0),MATCH(N$1,'Master data'!$B$1:$CL$1,0)),"")</f>
        <v/>
      </c>
      <c r="O722" s="7" t="str">
        <f>IFERROR(INDEX('Master data'!$B$2:$CL$999,MATCH($B722,'Master data'!$A$2:$A$999,0),MATCH(O$1,'Master data'!$B$1:$CL$1,0)),"")</f>
        <v/>
      </c>
      <c r="P722" s="5" t="str">
        <f>IFERROR(INDEX('Master data'!$B$2:$CL$999,MATCH($B722,'Master data'!$A$2:$A$999,0),MATCH(P$1,'Master data'!$B$1:$CL$1,0)),"")</f>
        <v/>
      </c>
      <c r="Q722" s="5" t="str">
        <f>IFERROR(INDEX('Master data'!$B$2:$CL$999,MATCH($B722,'Master data'!$A$2:$A$999,0),MATCH(Q$1,'Master data'!$B$1:$CL$1,0)),"")</f>
        <v/>
      </c>
    </row>
    <row r="723" spans="1:17" x14ac:dyDescent="0.3">
      <c r="A723" t="str">
        <f t="shared" si="11"/>
        <v/>
      </c>
      <c r="B723" t="str">
        <f>IF('Master data'!A722="","",'Master data'!A722)</f>
        <v/>
      </c>
      <c r="C723" t="str">
        <f>IFERROR(INDEX('Master data'!$B$2:$CL$999,MATCH($B723,'Master data'!$A$2:$A$999,0),MATCH(C$1,'Master data'!$B$1:$CL$1,0)),"")</f>
        <v/>
      </c>
      <c r="D723" t="str">
        <f>IFERROR(INDEX('Master data'!$B$2:$CL$999,MATCH($B723,'Master data'!$A$2:$A$999,0),MATCH(D$1,'Master data'!$B$1:$CL$1,0)),"")</f>
        <v/>
      </c>
      <c r="E723" s="5" t="str">
        <f>IFERROR(INDEX('Master data'!$B$2:$CL$999,MATCH($B723,'Master data'!$A$2:$A$999,0),MATCH(E$1,'Master data'!$B$1:$CL$1,0)),"")</f>
        <v/>
      </c>
      <c r="F723" s="7" t="str">
        <f>IFERROR(INDEX('Master data'!$B$2:$CL$999,MATCH($B723,'Master data'!$A$2:$A$999,0),MATCH(F$1,'Master data'!$B$1:$CL$1,0)),"")</f>
        <v/>
      </c>
      <c r="G723" s="7" t="str">
        <f>IFERROR(INDEX('Master data'!$B$2:$CL$999,MATCH($B723,'Master data'!$A$2:$A$999,0),MATCH(G$1,'Master data'!$B$1:$CL$1,0)),"")</f>
        <v/>
      </c>
      <c r="H723" s="7" t="str">
        <f>IFERROR(INDEX('Master data'!$B$2:$CL$999,MATCH($B723,'Master data'!$A$2:$A$999,0),MATCH(H$1,'Master data'!$B$1:$CL$1,0)),"")</f>
        <v/>
      </c>
      <c r="I723" s="7" t="str">
        <f>IFERROR(INDEX('Master data'!$B$2:$CL$999,MATCH($B723,'Master data'!$A$2:$A$999,0),MATCH(I$1,'Master data'!$B$1:$CL$1,0)),"")</f>
        <v/>
      </c>
      <c r="J723" s="7" t="str">
        <f>IFERROR(INDEX('Master data'!$B$2:$CL$999,MATCH($B723,'Master data'!$A$2:$A$999,0),MATCH(J$1,'Master data'!$B$1:$CL$1,0)),"")</f>
        <v/>
      </c>
      <c r="K723" s="7" t="str">
        <f>IFERROR(INDEX('Master data'!$B$2:$CL$999,MATCH($B723,'Master data'!$A$2:$A$999,0),MATCH(K$1,'Master data'!$B$1:$CL$1,0)),"")</f>
        <v/>
      </c>
      <c r="L723" s="7" t="str">
        <f>IFERROR(INDEX('Master data'!$B$2:$CL$999,MATCH($B723,'Master data'!$A$2:$A$999,0),MATCH(L$1,'Master data'!$B$1:$CL$1,0)),"")</f>
        <v/>
      </c>
      <c r="M723" s="5" t="str">
        <f>IFERROR(INDEX('Master data'!$B$2:$CL$999,MATCH($B723,'Master data'!$A$2:$A$999,0),MATCH(M$1,'Master data'!$B$1:$CL$1,0)),"")</f>
        <v/>
      </c>
      <c r="N723" s="28" t="str">
        <f>IFERROR(INDEX('Master data'!$B$2:$CL$999,MATCH($B723,'Master data'!$A$2:$A$999,0),MATCH(N$1,'Master data'!$B$1:$CL$1,0)),"")</f>
        <v/>
      </c>
      <c r="O723" s="7" t="str">
        <f>IFERROR(INDEX('Master data'!$B$2:$CL$999,MATCH($B723,'Master data'!$A$2:$A$999,0),MATCH(O$1,'Master data'!$B$1:$CL$1,0)),"")</f>
        <v/>
      </c>
      <c r="P723" s="5" t="str">
        <f>IFERROR(INDEX('Master data'!$B$2:$CL$999,MATCH($B723,'Master data'!$A$2:$A$999,0),MATCH(P$1,'Master data'!$B$1:$CL$1,0)),"")</f>
        <v/>
      </c>
      <c r="Q723" s="5" t="str">
        <f>IFERROR(INDEX('Master data'!$B$2:$CL$999,MATCH($B723,'Master data'!$A$2:$A$999,0),MATCH(Q$1,'Master data'!$B$1:$CL$1,0)),"")</f>
        <v/>
      </c>
    </row>
    <row r="724" spans="1:17" x14ac:dyDescent="0.3">
      <c r="A724" t="str">
        <f t="shared" si="11"/>
        <v/>
      </c>
      <c r="B724" t="str">
        <f>IF('Master data'!A723="","",'Master data'!A723)</f>
        <v/>
      </c>
      <c r="C724" t="str">
        <f>IFERROR(INDEX('Master data'!$B$2:$CL$999,MATCH($B724,'Master data'!$A$2:$A$999,0),MATCH(C$1,'Master data'!$B$1:$CL$1,0)),"")</f>
        <v/>
      </c>
      <c r="D724" t="str">
        <f>IFERROR(INDEX('Master data'!$B$2:$CL$999,MATCH($B724,'Master data'!$A$2:$A$999,0),MATCH(D$1,'Master data'!$B$1:$CL$1,0)),"")</f>
        <v/>
      </c>
      <c r="E724" s="5" t="str">
        <f>IFERROR(INDEX('Master data'!$B$2:$CL$999,MATCH($B724,'Master data'!$A$2:$A$999,0),MATCH(E$1,'Master data'!$B$1:$CL$1,0)),"")</f>
        <v/>
      </c>
      <c r="F724" s="7" t="str">
        <f>IFERROR(INDEX('Master data'!$B$2:$CL$999,MATCH($B724,'Master data'!$A$2:$A$999,0),MATCH(F$1,'Master data'!$B$1:$CL$1,0)),"")</f>
        <v/>
      </c>
      <c r="G724" s="7" t="str">
        <f>IFERROR(INDEX('Master data'!$B$2:$CL$999,MATCH($B724,'Master data'!$A$2:$A$999,0),MATCH(G$1,'Master data'!$B$1:$CL$1,0)),"")</f>
        <v/>
      </c>
      <c r="H724" s="7" t="str">
        <f>IFERROR(INDEX('Master data'!$B$2:$CL$999,MATCH($B724,'Master data'!$A$2:$A$999,0),MATCH(H$1,'Master data'!$B$1:$CL$1,0)),"")</f>
        <v/>
      </c>
      <c r="I724" s="7" t="str">
        <f>IFERROR(INDEX('Master data'!$B$2:$CL$999,MATCH($B724,'Master data'!$A$2:$A$999,0),MATCH(I$1,'Master data'!$B$1:$CL$1,0)),"")</f>
        <v/>
      </c>
      <c r="J724" s="7" t="str">
        <f>IFERROR(INDEX('Master data'!$B$2:$CL$999,MATCH($B724,'Master data'!$A$2:$A$999,0),MATCH(J$1,'Master data'!$B$1:$CL$1,0)),"")</f>
        <v/>
      </c>
      <c r="K724" s="7" t="str">
        <f>IFERROR(INDEX('Master data'!$B$2:$CL$999,MATCH($B724,'Master data'!$A$2:$A$999,0),MATCH(K$1,'Master data'!$B$1:$CL$1,0)),"")</f>
        <v/>
      </c>
      <c r="L724" s="7" t="str">
        <f>IFERROR(INDEX('Master data'!$B$2:$CL$999,MATCH($B724,'Master data'!$A$2:$A$999,0),MATCH(L$1,'Master data'!$B$1:$CL$1,0)),"")</f>
        <v/>
      </c>
      <c r="M724" s="5" t="str">
        <f>IFERROR(INDEX('Master data'!$B$2:$CL$999,MATCH($B724,'Master data'!$A$2:$A$999,0),MATCH(M$1,'Master data'!$B$1:$CL$1,0)),"")</f>
        <v/>
      </c>
      <c r="N724" s="28" t="str">
        <f>IFERROR(INDEX('Master data'!$B$2:$CL$999,MATCH($B724,'Master data'!$A$2:$A$999,0),MATCH(N$1,'Master data'!$B$1:$CL$1,0)),"")</f>
        <v/>
      </c>
      <c r="O724" s="7" t="str">
        <f>IFERROR(INDEX('Master data'!$B$2:$CL$999,MATCH($B724,'Master data'!$A$2:$A$999,0),MATCH(O$1,'Master data'!$B$1:$CL$1,0)),"")</f>
        <v/>
      </c>
      <c r="P724" s="5" t="str">
        <f>IFERROR(INDEX('Master data'!$B$2:$CL$999,MATCH($B724,'Master data'!$A$2:$A$999,0),MATCH(P$1,'Master data'!$B$1:$CL$1,0)),"")</f>
        <v/>
      </c>
      <c r="Q724" s="5" t="str">
        <f>IFERROR(INDEX('Master data'!$B$2:$CL$999,MATCH($B724,'Master data'!$A$2:$A$999,0),MATCH(Q$1,'Master data'!$B$1:$CL$1,0)),"")</f>
        <v/>
      </c>
    </row>
    <row r="725" spans="1:17" x14ac:dyDescent="0.3">
      <c r="A725" t="str">
        <f t="shared" si="11"/>
        <v/>
      </c>
      <c r="B725" t="str">
        <f>IF('Master data'!A724="","",'Master data'!A724)</f>
        <v/>
      </c>
      <c r="C725" t="str">
        <f>IFERROR(INDEX('Master data'!$B$2:$CL$999,MATCH($B725,'Master data'!$A$2:$A$999,0),MATCH(C$1,'Master data'!$B$1:$CL$1,0)),"")</f>
        <v/>
      </c>
      <c r="D725" t="str">
        <f>IFERROR(INDEX('Master data'!$B$2:$CL$999,MATCH($B725,'Master data'!$A$2:$A$999,0),MATCH(D$1,'Master data'!$B$1:$CL$1,0)),"")</f>
        <v/>
      </c>
      <c r="E725" s="5" t="str">
        <f>IFERROR(INDEX('Master data'!$B$2:$CL$999,MATCH($B725,'Master data'!$A$2:$A$999,0),MATCH(E$1,'Master data'!$B$1:$CL$1,0)),"")</f>
        <v/>
      </c>
      <c r="F725" s="7" t="str">
        <f>IFERROR(INDEX('Master data'!$B$2:$CL$999,MATCH($B725,'Master data'!$A$2:$A$999,0),MATCH(F$1,'Master data'!$B$1:$CL$1,0)),"")</f>
        <v/>
      </c>
      <c r="G725" s="7" t="str">
        <f>IFERROR(INDEX('Master data'!$B$2:$CL$999,MATCH($B725,'Master data'!$A$2:$A$999,0),MATCH(G$1,'Master data'!$B$1:$CL$1,0)),"")</f>
        <v/>
      </c>
      <c r="H725" s="7" t="str">
        <f>IFERROR(INDEX('Master data'!$B$2:$CL$999,MATCH($B725,'Master data'!$A$2:$A$999,0),MATCH(H$1,'Master data'!$B$1:$CL$1,0)),"")</f>
        <v/>
      </c>
      <c r="I725" s="7" t="str">
        <f>IFERROR(INDEX('Master data'!$B$2:$CL$999,MATCH($B725,'Master data'!$A$2:$A$999,0),MATCH(I$1,'Master data'!$B$1:$CL$1,0)),"")</f>
        <v/>
      </c>
      <c r="J725" s="7" t="str">
        <f>IFERROR(INDEX('Master data'!$B$2:$CL$999,MATCH($B725,'Master data'!$A$2:$A$999,0),MATCH(J$1,'Master data'!$B$1:$CL$1,0)),"")</f>
        <v/>
      </c>
      <c r="K725" s="7" t="str">
        <f>IFERROR(INDEX('Master data'!$B$2:$CL$999,MATCH($B725,'Master data'!$A$2:$A$999,0),MATCH(K$1,'Master data'!$B$1:$CL$1,0)),"")</f>
        <v/>
      </c>
      <c r="L725" s="7" t="str">
        <f>IFERROR(INDEX('Master data'!$B$2:$CL$999,MATCH($B725,'Master data'!$A$2:$A$999,0),MATCH(L$1,'Master data'!$B$1:$CL$1,0)),"")</f>
        <v/>
      </c>
      <c r="M725" s="5" t="str">
        <f>IFERROR(INDEX('Master data'!$B$2:$CL$999,MATCH($B725,'Master data'!$A$2:$A$999,0),MATCH(M$1,'Master data'!$B$1:$CL$1,0)),"")</f>
        <v/>
      </c>
      <c r="N725" s="28" t="str">
        <f>IFERROR(INDEX('Master data'!$B$2:$CL$999,MATCH($B725,'Master data'!$A$2:$A$999,0),MATCH(N$1,'Master data'!$B$1:$CL$1,0)),"")</f>
        <v/>
      </c>
      <c r="O725" s="7" t="str">
        <f>IFERROR(INDEX('Master data'!$B$2:$CL$999,MATCH($B725,'Master data'!$A$2:$A$999,0),MATCH(O$1,'Master data'!$B$1:$CL$1,0)),"")</f>
        <v/>
      </c>
      <c r="P725" s="5" t="str">
        <f>IFERROR(INDEX('Master data'!$B$2:$CL$999,MATCH($B725,'Master data'!$A$2:$A$999,0),MATCH(P$1,'Master data'!$B$1:$CL$1,0)),"")</f>
        <v/>
      </c>
      <c r="Q725" s="5" t="str">
        <f>IFERROR(INDEX('Master data'!$B$2:$CL$999,MATCH($B725,'Master data'!$A$2:$A$999,0),MATCH(Q$1,'Master data'!$B$1:$CL$1,0)),"")</f>
        <v/>
      </c>
    </row>
    <row r="726" spans="1:17" x14ac:dyDescent="0.3">
      <c r="A726" t="str">
        <f t="shared" si="11"/>
        <v/>
      </c>
      <c r="B726" t="str">
        <f>IF('Master data'!A725="","",'Master data'!A725)</f>
        <v/>
      </c>
      <c r="C726" t="str">
        <f>IFERROR(INDEX('Master data'!$B$2:$CL$999,MATCH($B726,'Master data'!$A$2:$A$999,0),MATCH(C$1,'Master data'!$B$1:$CL$1,0)),"")</f>
        <v/>
      </c>
      <c r="D726" t="str">
        <f>IFERROR(INDEX('Master data'!$B$2:$CL$999,MATCH($B726,'Master data'!$A$2:$A$999,0),MATCH(D$1,'Master data'!$B$1:$CL$1,0)),"")</f>
        <v/>
      </c>
      <c r="E726" s="5" t="str">
        <f>IFERROR(INDEX('Master data'!$B$2:$CL$999,MATCH($B726,'Master data'!$A$2:$A$999,0),MATCH(E$1,'Master data'!$B$1:$CL$1,0)),"")</f>
        <v/>
      </c>
      <c r="F726" s="7" t="str">
        <f>IFERROR(INDEX('Master data'!$B$2:$CL$999,MATCH($B726,'Master data'!$A$2:$A$999,0),MATCH(F$1,'Master data'!$B$1:$CL$1,0)),"")</f>
        <v/>
      </c>
      <c r="G726" s="7" t="str">
        <f>IFERROR(INDEX('Master data'!$B$2:$CL$999,MATCH($B726,'Master data'!$A$2:$A$999,0),MATCH(G$1,'Master data'!$B$1:$CL$1,0)),"")</f>
        <v/>
      </c>
      <c r="H726" s="7" t="str">
        <f>IFERROR(INDEX('Master data'!$B$2:$CL$999,MATCH($B726,'Master data'!$A$2:$A$999,0),MATCH(H$1,'Master data'!$B$1:$CL$1,0)),"")</f>
        <v/>
      </c>
      <c r="I726" s="7" t="str">
        <f>IFERROR(INDEX('Master data'!$B$2:$CL$999,MATCH($B726,'Master data'!$A$2:$A$999,0),MATCH(I$1,'Master data'!$B$1:$CL$1,0)),"")</f>
        <v/>
      </c>
      <c r="J726" s="7" t="str">
        <f>IFERROR(INDEX('Master data'!$B$2:$CL$999,MATCH($B726,'Master data'!$A$2:$A$999,0),MATCH(J$1,'Master data'!$B$1:$CL$1,0)),"")</f>
        <v/>
      </c>
      <c r="K726" s="7" t="str">
        <f>IFERROR(INDEX('Master data'!$B$2:$CL$999,MATCH($B726,'Master data'!$A$2:$A$999,0),MATCH(K$1,'Master data'!$B$1:$CL$1,0)),"")</f>
        <v/>
      </c>
      <c r="L726" s="7" t="str">
        <f>IFERROR(INDEX('Master data'!$B$2:$CL$999,MATCH($B726,'Master data'!$A$2:$A$999,0),MATCH(L$1,'Master data'!$B$1:$CL$1,0)),"")</f>
        <v/>
      </c>
      <c r="M726" s="5" t="str">
        <f>IFERROR(INDEX('Master data'!$B$2:$CL$999,MATCH($B726,'Master data'!$A$2:$A$999,0),MATCH(M$1,'Master data'!$B$1:$CL$1,0)),"")</f>
        <v/>
      </c>
      <c r="N726" s="28" t="str">
        <f>IFERROR(INDEX('Master data'!$B$2:$CL$999,MATCH($B726,'Master data'!$A$2:$A$999,0),MATCH(N$1,'Master data'!$B$1:$CL$1,0)),"")</f>
        <v/>
      </c>
      <c r="O726" s="7" t="str">
        <f>IFERROR(INDEX('Master data'!$B$2:$CL$999,MATCH($B726,'Master data'!$A$2:$A$999,0),MATCH(O$1,'Master data'!$B$1:$CL$1,0)),"")</f>
        <v/>
      </c>
      <c r="P726" s="5" t="str">
        <f>IFERROR(INDEX('Master data'!$B$2:$CL$999,MATCH($B726,'Master data'!$A$2:$A$999,0),MATCH(P$1,'Master data'!$B$1:$CL$1,0)),"")</f>
        <v/>
      </c>
      <c r="Q726" s="5" t="str">
        <f>IFERROR(INDEX('Master data'!$B$2:$CL$999,MATCH($B726,'Master data'!$A$2:$A$999,0),MATCH(Q$1,'Master data'!$B$1:$CL$1,0)),"")</f>
        <v/>
      </c>
    </row>
    <row r="727" spans="1:17" x14ac:dyDescent="0.3">
      <c r="A727" t="str">
        <f t="shared" si="11"/>
        <v/>
      </c>
      <c r="B727" t="str">
        <f>IF('Master data'!A726="","",'Master data'!A726)</f>
        <v/>
      </c>
      <c r="C727" t="str">
        <f>IFERROR(INDEX('Master data'!$B$2:$CL$999,MATCH($B727,'Master data'!$A$2:$A$999,0),MATCH(C$1,'Master data'!$B$1:$CL$1,0)),"")</f>
        <v/>
      </c>
      <c r="D727" t="str">
        <f>IFERROR(INDEX('Master data'!$B$2:$CL$999,MATCH($B727,'Master data'!$A$2:$A$999,0),MATCH(D$1,'Master data'!$B$1:$CL$1,0)),"")</f>
        <v/>
      </c>
      <c r="E727" s="5" t="str">
        <f>IFERROR(INDEX('Master data'!$B$2:$CL$999,MATCH($B727,'Master data'!$A$2:$A$999,0),MATCH(E$1,'Master data'!$B$1:$CL$1,0)),"")</f>
        <v/>
      </c>
      <c r="F727" s="7" t="str">
        <f>IFERROR(INDEX('Master data'!$B$2:$CL$999,MATCH($B727,'Master data'!$A$2:$A$999,0),MATCH(F$1,'Master data'!$B$1:$CL$1,0)),"")</f>
        <v/>
      </c>
      <c r="G727" s="7" t="str">
        <f>IFERROR(INDEX('Master data'!$B$2:$CL$999,MATCH($B727,'Master data'!$A$2:$A$999,0),MATCH(G$1,'Master data'!$B$1:$CL$1,0)),"")</f>
        <v/>
      </c>
      <c r="H727" s="7" t="str">
        <f>IFERROR(INDEX('Master data'!$B$2:$CL$999,MATCH($B727,'Master data'!$A$2:$A$999,0),MATCH(H$1,'Master data'!$B$1:$CL$1,0)),"")</f>
        <v/>
      </c>
      <c r="I727" s="7" t="str">
        <f>IFERROR(INDEX('Master data'!$B$2:$CL$999,MATCH($B727,'Master data'!$A$2:$A$999,0),MATCH(I$1,'Master data'!$B$1:$CL$1,0)),"")</f>
        <v/>
      </c>
      <c r="J727" s="7" t="str">
        <f>IFERROR(INDEX('Master data'!$B$2:$CL$999,MATCH($B727,'Master data'!$A$2:$A$999,0),MATCH(J$1,'Master data'!$B$1:$CL$1,0)),"")</f>
        <v/>
      </c>
      <c r="K727" s="7" t="str">
        <f>IFERROR(INDEX('Master data'!$B$2:$CL$999,MATCH($B727,'Master data'!$A$2:$A$999,0),MATCH(K$1,'Master data'!$B$1:$CL$1,0)),"")</f>
        <v/>
      </c>
      <c r="L727" s="7" t="str">
        <f>IFERROR(INDEX('Master data'!$B$2:$CL$999,MATCH($B727,'Master data'!$A$2:$A$999,0),MATCH(L$1,'Master data'!$B$1:$CL$1,0)),"")</f>
        <v/>
      </c>
      <c r="M727" s="5" t="str">
        <f>IFERROR(INDEX('Master data'!$B$2:$CL$999,MATCH($B727,'Master data'!$A$2:$A$999,0),MATCH(M$1,'Master data'!$B$1:$CL$1,0)),"")</f>
        <v/>
      </c>
      <c r="N727" s="28" t="str">
        <f>IFERROR(INDEX('Master data'!$B$2:$CL$999,MATCH($B727,'Master data'!$A$2:$A$999,0),MATCH(N$1,'Master data'!$B$1:$CL$1,0)),"")</f>
        <v/>
      </c>
      <c r="O727" s="7" t="str">
        <f>IFERROR(INDEX('Master data'!$B$2:$CL$999,MATCH($B727,'Master data'!$A$2:$A$999,0),MATCH(O$1,'Master data'!$B$1:$CL$1,0)),"")</f>
        <v/>
      </c>
      <c r="P727" s="5" t="str">
        <f>IFERROR(INDEX('Master data'!$B$2:$CL$999,MATCH($B727,'Master data'!$A$2:$A$999,0),MATCH(P$1,'Master data'!$B$1:$CL$1,0)),"")</f>
        <v/>
      </c>
      <c r="Q727" s="5" t="str">
        <f>IFERROR(INDEX('Master data'!$B$2:$CL$999,MATCH($B727,'Master data'!$A$2:$A$999,0),MATCH(Q$1,'Master data'!$B$1:$CL$1,0)),"")</f>
        <v/>
      </c>
    </row>
    <row r="728" spans="1:17" x14ac:dyDescent="0.3">
      <c r="A728" t="str">
        <f t="shared" si="11"/>
        <v/>
      </c>
      <c r="B728" t="str">
        <f>IF('Master data'!A727="","",'Master data'!A727)</f>
        <v/>
      </c>
      <c r="C728" t="str">
        <f>IFERROR(INDEX('Master data'!$B$2:$CL$999,MATCH($B728,'Master data'!$A$2:$A$999,0),MATCH(C$1,'Master data'!$B$1:$CL$1,0)),"")</f>
        <v/>
      </c>
      <c r="D728" t="str">
        <f>IFERROR(INDEX('Master data'!$B$2:$CL$999,MATCH($B728,'Master data'!$A$2:$A$999,0),MATCH(D$1,'Master data'!$B$1:$CL$1,0)),"")</f>
        <v/>
      </c>
      <c r="E728" s="5" t="str">
        <f>IFERROR(INDEX('Master data'!$B$2:$CL$999,MATCH($B728,'Master data'!$A$2:$A$999,0),MATCH(E$1,'Master data'!$B$1:$CL$1,0)),"")</f>
        <v/>
      </c>
      <c r="F728" s="7" t="str">
        <f>IFERROR(INDEX('Master data'!$B$2:$CL$999,MATCH($B728,'Master data'!$A$2:$A$999,0),MATCH(F$1,'Master data'!$B$1:$CL$1,0)),"")</f>
        <v/>
      </c>
      <c r="G728" s="7" t="str">
        <f>IFERROR(INDEX('Master data'!$B$2:$CL$999,MATCH($B728,'Master data'!$A$2:$A$999,0),MATCH(G$1,'Master data'!$B$1:$CL$1,0)),"")</f>
        <v/>
      </c>
      <c r="H728" s="7" t="str">
        <f>IFERROR(INDEX('Master data'!$B$2:$CL$999,MATCH($B728,'Master data'!$A$2:$A$999,0),MATCH(H$1,'Master data'!$B$1:$CL$1,0)),"")</f>
        <v/>
      </c>
      <c r="I728" s="7" t="str">
        <f>IFERROR(INDEX('Master data'!$B$2:$CL$999,MATCH($B728,'Master data'!$A$2:$A$999,0),MATCH(I$1,'Master data'!$B$1:$CL$1,0)),"")</f>
        <v/>
      </c>
      <c r="J728" s="7" t="str">
        <f>IFERROR(INDEX('Master data'!$B$2:$CL$999,MATCH($B728,'Master data'!$A$2:$A$999,0),MATCH(J$1,'Master data'!$B$1:$CL$1,0)),"")</f>
        <v/>
      </c>
      <c r="K728" s="7" t="str">
        <f>IFERROR(INDEX('Master data'!$B$2:$CL$999,MATCH($B728,'Master data'!$A$2:$A$999,0),MATCH(K$1,'Master data'!$B$1:$CL$1,0)),"")</f>
        <v/>
      </c>
      <c r="L728" s="7" t="str">
        <f>IFERROR(INDEX('Master data'!$B$2:$CL$999,MATCH($B728,'Master data'!$A$2:$A$999,0),MATCH(L$1,'Master data'!$B$1:$CL$1,0)),"")</f>
        <v/>
      </c>
      <c r="M728" s="5" t="str">
        <f>IFERROR(INDEX('Master data'!$B$2:$CL$999,MATCH($B728,'Master data'!$A$2:$A$999,0),MATCH(M$1,'Master data'!$B$1:$CL$1,0)),"")</f>
        <v/>
      </c>
      <c r="N728" s="28" t="str">
        <f>IFERROR(INDEX('Master data'!$B$2:$CL$999,MATCH($B728,'Master data'!$A$2:$A$999,0),MATCH(N$1,'Master data'!$B$1:$CL$1,0)),"")</f>
        <v/>
      </c>
      <c r="O728" s="7" t="str">
        <f>IFERROR(INDEX('Master data'!$B$2:$CL$999,MATCH($B728,'Master data'!$A$2:$A$999,0),MATCH(O$1,'Master data'!$B$1:$CL$1,0)),"")</f>
        <v/>
      </c>
      <c r="P728" s="5" t="str">
        <f>IFERROR(INDEX('Master data'!$B$2:$CL$999,MATCH($B728,'Master data'!$A$2:$A$999,0),MATCH(P$1,'Master data'!$B$1:$CL$1,0)),"")</f>
        <v/>
      </c>
      <c r="Q728" s="5" t="str">
        <f>IFERROR(INDEX('Master data'!$B$2:$CL$999,MATCH($B728,'Master data'!$A$2:$A$999,0),MATCH(Q$1,'Master data'!$B$1:$CL$1,0)),"")</f>
        <v/>
      </c>
    </row>
    <row r="729" spans="1:17" x14ac:dyDescent="0.3">
      <c r="A729" t="str">
        <f t="shared" si="11"/>
        <v/>
      </c>
      <c r="B729" t="str">
        <f>IF('Master data'!A728="","",'Master data'!A728)</f>
        <v/>
      </c>
      <c r="C729" t="str">
        <f>IFERROR(INDEX('Master data'!$B$2:$CL$999,MATCH($B729,'Master data'!$A$2:$A$999,0),MATCH(C$1,'Master data'!$B$1:$CL$1,0)),"")</f>
        <v/>
      </c>
      <c r="D729" t="str">
        <f>IFERROR(INDEX('Master data'!$B$2:$CL$999,MATCH($B729,'Master data'!$A$2:$A$999,0),MATCH(D$1,'Master data'!$B$1:$CL$1,0)),"")</f>
        <v/>
      </c>
      <c r="E729" s="5" t="str">
        <f>IFERROR(INDEX('Master data'!$B$2:$CL$999,MATCH($B729,'Master data'!$A$2:$A$999,0),MATCH(E$1,'Master data'!$B$1:$CL$1,0)),"")</f>
        <v/>
      </c>
      <c r="F729" s="7" t="str">
        <f>IFERROR(INDEX('Master data'!$B$2:$CL$999,MATCH($B729,'Master data'!$A$2:$A$999,0),MATCH(F$1,'Master data'!$B$1:$CL$1,0)),"")</f>
        <v/>
      </c>
      <c r="G729" s="7" t="str">
        <f>IFERROR(INDEX('Master data'!$B$2:$CL$999,MATCH($B729,'Master data'!$A$2:$A$999,0),MATCH(G$1,'Master data'!$B$1:$CL$1,0)),"")</f>
        <v/>
      </c>
      <c r="H729" s="7" t="str">
        <f>IFERROR(INDEX('Master data'!$B$2:$CL$999,MATCH($B729,'Master data'!$A$2:$A$999,0),MATCH(H$1,'Master data'!$B$1:$CL$1,0)),"")</f>
        <v/>
      </c>
      <c r="I729" s="7" t="str">
        <f>IFERROR(INDEX('Master data'!$B$2:$CL$999,MATCH($B729,'Master data'!$A$2:$A$999,0),MATCH(I$1,'Master data'!$B$1:$CL$1,0)),"")</f>
        <v/>
      </c>
      <c r="J729" s="7" t="str">
        <f>IFERROR(INDEX('Master data'!$B$2:$CL$999,MATCH($B729,'Master data'!$A$2:$A$999,0),MATCH(J$1,'Master data'!$B$1:$CL$1,0)),"")</f>
        <v/>
      </c>
      <c r="K729" s="7" t="str">
        <f>IFERROR(INDEX('Master data'!$B$2:$CL$999,MATCH($B729,'Master data'!$A$2:$A$999,0),MATCH(K$1,'Master data'!$B$1:$CL$1,0)),"")</f>
        <v/>
      </c>
      <c r="L729" s="7" t="str">
        <f>IFERROR(INDEX('Master data'!$B$2:$CL$999,MATCH($B729,'Master data'!$A$2:$A$999,0),MATCH(L$1,'Master data'!$B$1:$CL$1,0)),"")</f>
        <v/>
      </c>
      <c r="M729" s="5" t="str">
        <f>IFERROR(INDEX('Master data'!$B$2:$CL$999,MATCH($B729,'Master data'!$A$2:$A$999,0),MATCH(M$1,'Master data'!$B$1:$CL$1,0)),"")</f>
        <v/>
      </c>
      <c r="N729" s="28" t="str">
        <f>IFERROR(INDEX('Master data'!$B$2:$CL$999,MATCH($B729,'Master data'!$A$2:$A$999,0),MATCH(N$1,'Master data'!$B$1:$CL$1,0)),"")</f>
        <v/>
      </c>
      <c r="O729" s="7" t="str">
        <f>IFERROR(INDEX('Master data'!$B$2:$CL$999,MATCH($B729,'Master data'!$A$2:$A$999,0),MATCH(O$1,'Master data'!$B$1:$CL$1,0)),"")</f>
        <v/>
      </c>
      <c r="P729" s="5" t="str">
        <f>IFERROR(INDEX('Master data'!$B$2:$CL$999,MATCH($B729,'Master data'!$A$2:$A$999,0),MATCH(P$1,'Master data'!$B$1:$CL$1,0)),"")</f>
        <v/>
      </c>
      <c r="Q729" s="5" t="str">
        <f>IFERROR(INDEX('Master data'!$B$2:$CL$999,MATCH($B729,'Master data'!$A$2:$A$999,0),MATCH(Q$1,'Master data'!$B$1:$CL$1,0)),"")</f>
        <v/>
      </c>
    </row>
    <row r="730" spans="1:17" x14ac:dyDescent="0.3">
      <c r="A730" t="str">
        <f t="shared" si="11"/>
        <v/>
      </c>
      <c r="B730" t="str">
        <f>IF('Master data'!A729="","",'Master data'!A729)</f>
        <v/>
      </c>
      <c r="C730" t="str">
        <f>IFERROR(INDEX('Master data'!$B$2:$CL$999,MATCH($B730,'Master data'!$A$2:$A$999,0),MATCH(C$1,'Master data'!$B$1:$CL$1,0)),"")</f>
        <v/>
      </c>
      <c r="D730" t="str">
        <f>IFERROR(INDEX('Master data'!$B$2:$CL$999,MATCH($B730,'Master data'!$A$2:$A$999,0),MATCH(D$1,'Master data'!$B$1:$CL$1,0)),"")</f>
        <v/>
      </c>
      <c r="E730" s="5" t="str">
        <f>IFERROR(INDEX('Master data'!$B$2:$CL$999,MATCH($B730,'Master data'!$A$2:$A$999,0),MATCH(E$1,'Master data'!$B$1:$CL$1,0)),"")</f>
        <v/>
      </c>
      <c r="F730" s="7" t="str">
        <f>IFERROR(INDEX('Master data'!$B$2:$CL$999,MATCH($B730,'Master data'!$A$2:$A$999,0),MATCH(F$1,'Master data'!$B$1:$CL$1,0)),"")</f>
        <v/>
      </c>
      <c r="G730" s="7" t="str">
        <f>IFERROR(INDEX('Master data'!$B$2:$CL$999,MATCH($B730,'Master data'!$A$2:$A$999,0),MATCH(G$1,'Master data'!$B$1:$CL$1,0)),"")</f>
        <v/>
      </c>
      <c r="H730" s="7" t="str">
        <f>IFERROR(INDEX('Master data'!$B$2:$CL$999,MATCH($B730,'Master data'!$A$2:$A$999,0),MATCH(H$1,'Master data'!$B$1:$CL$1,0)),"")</f>
        <v/>
      </c>
      <c r="I730" s="7" t="str">
        <f>IFERROR(INDEX('Master data'!$B$2:$CL$999,MATCH($B730,'Master data'!$A$2:$A$999,0),MATCH(I$1,'Master data'!$B$1:$CL$1,0)),"")</f>
        <v/>
      </c>
      <c r="J730" s="7" t="str">
        <f>IFERROR(INDEX('Master data'!$B$2:$CL$999,MATCH($B730,'Master data'!$A$2:$A$999,0),MATCH(J$1,'Master data'!$B$1:$CL$1,0)),"")</f>
        <v/>
      </c>
      <c r="K730" s="7" t="str">
        <f>IFERROR(INDEX('Master data'!$B$2:$CL$999,MATCH($B730,'Master data'!$A$2:$A$999,0),MATCH(K$1,'Master data'!$B$1:$CL$1,0)),"")</f>
        <v/>
      </c>
      <c r="L730" s="7" t="str">
        <f>IFERROR(INDEX('Master data'!$B$2:$CL$999,MATCH($B730,'Master data'!$A$2:$A$999,0),MATCH(L$1,'Master data'!$B$1:$CL$1,0)),"")</f>
        <v/>
      </c>
      <c r="M730" s="5" t="str">
        <f>IFERROR(INDEX('Master data'!$B$2:$CL$999,MATCH($B730,'Master data'!$A$2:$A$999,0),MATCH(M$1,'Master data'!$B$1:$CL$1,0)),"")</f>
        <v/>
      </c>
      <c r="N730" s="28" t="str">
        <f>IFERROR(INDEX('Master data'!$B$2:$CL$999,MATCH($B730,'Master data'!$A$2:$A$999,0),MATCH(N$1,'Master data'!$B$1:$CL$1,0)),"")</f>
        <v/>
      </c>
      <c r="O730" s="7" t="str">
        <f>IFERROR(INDEX('Master data'!$B$2:$CL$999,MATCH($B730,'Master data'!$A$2:$A$999,0),MATCH(O$1,'Master data'!$B$1:$CL$1,0)),"")</f>
        <v/>
      </c>
      <c r="P730" s="5" t="str">
        <f>IFERROR(INDEX('Master data'!$B$2:$CL$999,MATCH($B730,'Master data'!$A$2:$A$999,0),MATCH(P$1,'Master data'!$B$1:$CL$1,0)),"")</f>
        <v/>
      </c>
      <c r="Q730" s="5" t="str">
        <f>IFERROR(INDEX('Master data'!$B$2:$CL$999,MATCH($B730,'Master data'!$A$2:$A$999,0),MATCH(Q$1,'Master data'!$B$1:$CL$1,0)),"")</f>
        <v/>
      </c>
    </row>
    <row r="731" spans="1:17" x14ac:dyDescent="0.3">
      <c r="A731" t="str">
        <f t="shared" si="11"/>
        <v/>
      </c>
      <c r="B731" t="str">
        <f>IF('Master data'!A730="","",'Master data'!A730)</f>
        <v/>
      </c>
      <c r="C731" t="str">
        <f>IFERROR(INDEX('Master data'!$B$2:$CL$999,MATCH($B731,'Master data'!$A$2:$A$999,0),MATCH(C$1,'Master data'!$B$1:$CL$1,0)),"")</f>
        <v/>
      </c>
      <c r="D731" t="str">
        <f>IFERROR(INDEX('Master data'!$B$2:$CL$999,MATCH($B731,'Master data'!$A$2:$A$999,0),MATCH(D$1,'Master data'!$B$1:$CL$1,0)),"")</f>
        <v/>
      </c>
      <c r="E731" s="5" t="str">
        <f>IFERROR(INDEX('Master data'!$B$2:$CL$999,MATCH($B731,'Master data'!$A$2:$A$999,0),MATCH(E$1,'Master data'!$B$1:$CL$1,0)),"")</f>
        <v/>
      </c>
      <c r="F731" s="7" t="str">
        <f>IFERROR(INDEX('Master data'!$B$2:$CL$999,MATCH($B731,'Master data'!$A$2:$A$999,0),MATCH(F$1,'Master data'!$B$1:$CL$1,0)),"")</f>
        <v/>
      </c>
      <c r="G731" s="7" t="str">
        <f>IFERROR(INDEX('Master data'!$B$2:$CL$999,MATCH($B731,'Master data'!$A$2:$A$999,0),MATCH(G$1,'Master data'!$B$1:$CL$1,0)),"")</f>
        <v/>
      </c>
      <c r="H731" s="7" t="str">
        <f>IFERROR(INDEX('Master data'!$B$2:$CL$999,MATCH($B731,'Master data'!$A$2:$A$999,0),MATCH(H$1,'Master data'!$B$1:$CL$1,0)),"")</f>
        <v/>
      </c>
      <c r="I731" s="7" t="str">
        <f>IFERROR(INDEX('Master data'!$B$2:$CL$999,MATCH($B731,'Master data'!$A$2:$A$999,0),MATCH(I$1,'Master data'!$B$1:$CL$1,0)),"")</f>
        <v/>
      </c>
      <c r="J731" s="7" t="str">
        <f>IFERROR(INDEX('Master data'!$B$2:$CL$999,MATCH($B731,'Master data'!$A$2:$A$999,0),MATCH(J$1,'Master data'!$B$1:$CL$1,0)),"")</f>
        <v/>
      </c>
      <c r="K731" s="7" t="str">
        <f>IFERROR(INDEX('Master data'!$B$2:$CL$999,MATCH($B731,'Master data'!$A$2:$A$999,0),MATCH(K$1,'Master data'!$B$1:$CL$1,0)),"")</f>
        <v/>
      </c>
      <c r="L731" s="7" t="str">
        <f>IFERROR(INDEX('Master data'!$B$2:$CL$999,MATCH($B731,'Master data'!$A$2:$A$999,0),MATCH(L$1,'Master data'!$B$1:$CL$1,0)),"")</f>
        <v/>
      </c>
      <c r="M731" s="5" t="str">
        <f>IFERROR(INDEX('Master data'!$B$2:$CL$999,MATCH($B731,'Master data'!$A$2:$A$999,0),MATCH(M$1,'Master data'!$B$1:$CL$1,0)),"")</f>
        <v/>
      </c>
      <c r="N731" s="28" t="str">
        <f>IFERROR(INDEX('Master data'!$B$2:$CL$999,MATCH($B731,'Master data'!$A$2:$A$999,0),MATCH(N$1,'Master data'!$B$1:$CL$1,0)),"")</f>
        <v/>
      </c>
      <c r="O731" s="7" t="str">
        <f>IFERROR(INDEX('Master data'!$B$2:$CL$999,MATCH($B731,'Master data'!$A$2:$A$999,0),MATCH(O$1,'Master data'!$B$1:$CL$1,0)),"")</f>
        <v/>
      </c>
      <c r="P731" s="5" t="str">
        <f>IFERROR(INDEX('Master data'!$B$2:$CL$999,MATCH($B731,'Master data'!$A$2:$A$999,0),MATCH(P$1,'Master data'!$B$1:$CL$1,0)),"")</f>
        <v/>
      </c>
      <c r="Q731" s="5" t="str">
        <f>IFERROR(INDEX('Master data'!$B$2:$CL$999,MATCH($B731,'Master data'!$A$2:$A$999,0),MATCH(Q$1,'Master data'!$B$1:$CL$1,0)),"")</f>
        <v/>
      </c>
    </row>
    <row r="732" spans="1:17" x14ac:dyDescent="0.3">
      <c r="A732" t="str">
        <f t="shared" si="11"/>
        <v/>
      </c>
      <c r="B732" t="str">
        <f>IF('Master data'!A731="","",'Master data'!A731)</f>
        <v/>
      </c>
      <c r="C732" t="str">
        <f>IFERROR(INDEX('Master data'!$B$2:$CL$999,MATCH($B732,'Master data'!$A$2:$A$999,0),MATCH(C$1,'Master data'!$B$1:$CL$1,0)),"")</f>
        <v/>
      </c>
      <c r="D732" t="str">
        <f>IFERROR(INDEX('Master data'!$B$2:$CL$999,MATCH($B732,'Master data'!$A$2:$A$999,0),MATCH(D$1,'Master data'!$B$1:$CL$1,0)),"")</f>
        <v/>
      </c>
      <c r="E732" s="5" t="str">
        <f>IFERROR(INDEX('Master data'!$B$2:$CL$999,MATCH($B732,'Master data'!$A$2:$A$999,0),MATCH(E$1,'Master data'!$B$1:$CL$1,0)),"")</f>
        <v/>
      </c>
      <c r="F732" s="7" t="str">
        <f>IFERROR(INDEX('Master data'!$B$2:$CL$999,MATCH($B732,'Master data'!$A$2:$A$999,0),MATCH(F$1,'Master data'!$B$1:$CL$1,0)),"")</f>
        <v/>
      </c>
      <c r="G732" s="7" t="str">
        <f>IFERROR(INDEX('Master data'!$B$2:$CL$999,MATCH($B732,'Master data'!$A$2:$A$999,0),MATCH(G$1,'Master data'!$B$1:$CL$1,0)),"")</f>
        <v/>
      </c>
      <c r="H732" s="7" t="str">
        <f>IFERROR(INDEX('Master data'!$B$2:$CL$999,MATCH($B732,'Master data'!$A$2:$A$999,0),MATCH(H$1,'Master data'!$B$1:$CL$1,0)),"")</f>
        <v/>
      </c>
      <c r="I732" s="7" t="str">
        <f>IFERROR(INDEX('Master data'!$B$2:$CL$999,MATCH($B732,'Master data'!$A$2:$A$999,0),MATCH(I$1,'Master data'!$B$1:$CL$1,0)),"")</f>
        <v/>
      </c>
      <c r="J732" s="7" t="str">
        <f>IFERROR(INDEX('Master data'!$B$2:$CL$999,MATCH($B732,'Master data'!$A$2:$A$999,0),MATCH(J$1,'Master data'!$B$1:$CL$1,0)),"")</f>
        <v/>
      </c>
      <c r="K732" s="7" t="str">
        <f>IFERROR(INDEX('Master data'!$B$2:$CL$999,MATCH($B732,'Master data'!$A$2:$A$999,0),MATCH(K$1,'Master data'!$B$1:$CL$1,0)),"")</f>
        <v/>
      </c>
      <c r="L732" s="7" t="str">
        <f>IFERROR(INDEX('Master data'!$B$2:$CL$999,MATCH($B732,'Master data'!$A$2:$A$999,0),MATCH(L$1,'Master data'!$B$1:$CL$1,0)),"")</f>
        <v/>
      </c>
      <c r="M732" s="5" t="str">
        <f>IFERROR(INDEX('Master data'!$B$2:$CL$999,MATCH($B732,'Master data'!$A$2:$A$999,0),MATCH(M$1,'Master data'!$B$1:$CL$1,0)),"")</f>
        <v/>
      </c>
      <c r="N732" s="28" t="str">
        <f>IFERROR(INDEX('Master data'!$B$2:$CL$999,MATCH($B732,'Master data'!$A$2:$A$999,0),MATCH(N$1,'Master data'!$B$1:$CL$1,0)),"")</f>
        <v/>
      </c>
      <c r="O732" s="7" t="str">
        <f>IFERROR(INDEX('Master data'!$B$2:$CL$999,MATCH($B732,'Master data'!$A$2:$A$999,0),MATCH(O$1,'Master data'!$B$1:$CL$1,0)),"")</f>
        <v/>
      </c>
      <c r="P732" s="5" t="str">
        <f>IFERROR(INDEX('Master data'!$B$2:$CL$999,MATCH($B732,'Master data'!$A$2:$A$999,0),MATCH(P$1,'Master data'!$B$1:$CL$1,0)),"")</f>
        <v/>
      </c>
      <c r="Q732" s="5" t="str">
        <f>IFERROR(INDEX('Master data'!$B$2:$CL$999,MATCH($B732,'Master data'!$A$2:$A$999,0),MATCH(Q$1,'Master data'!$B$1:$CL$1,0)),"")</f>
        <v/>
      </c>
    </row>
    <row r="733" spans="1:17" x14ac:dyDescent="0.3">
      <c r="A733" t="str">
        <f t="shared" si="11"/>
        <v/>
      </c>
      <c r="B733" t="str">
        <f>IF('Master data'!A732="","",'Master data'!A732)</f>
        <v/>
      </c>
      <c r="C733" t="str">
        <f>IFERROR(INDEX('Master data'!$B$2:$CL$999,MATCH($B733,'Master data'!$A$2:$A$999,0),MATCH(C$1,'Master data'!$B$1:$CL$1,0)),"")</f>
        <v/>
      </c>
      <c r="D733" t="str">
        <f>IFERROR(INDEX('Master data'!$B$2:$CL$999,MATCH($B733,'Master data'!$A$2:$A$999,0),MATCH(D$1,'Master data'!$B$1:$CL$1,0)),"")</f>
        <v/>
      </c>
      <c r="E733" s="5" t="str">
        <f>IFERROR(INDEX('Master data'!$B$2:$CL$999,MATCH($B733,'Master data'!$A$2:$A$999,0),MATCH(E$1,'Master data'!$B$1:$CL$1,0)),"")</f>
        <v/>
      </c>
      <c r="F733" s="7" t="str">
        <f>IFERROR(INDEX('Master data'!$B$2:$CL$999,MATCH($B733,'Master data'!$A$2:$A$999,0),MATCH(F$1,'Master data'!$B$1:$CL$1,0)),"")</f>
        <v/>
      </c>
      <c r="G733" s="7" t="str">
        <f>IFERROR(INDEX('Master data'!$B$2:$CL$999,MATCH($B733,'Master data'!$A$2:$A$999,0),MATCH(G$1,'Master data'!$B$1:$CL$1,0)),"")</f>
        <v/>
      </c>
      <c r="H733" s="7" t="str">
        <f>IFERROR(INDEX('Master data'!$B$2:$CL$999,MATCH($B733,'Master data'!$A$2:$A$999,0),MATCH(H$1,'Master data'!$B$1:$CL$1,0)),"")</f>
        <v/>
      </c>
      <c r="I733" s="7" t="str">
        <f>IFERROR(INDEX('Master data'!$B$2:$CL$999,MATCH($B733,'Master data'!$A$2:$A$999,0),MATCH(I$1,'Master data'!$B$1:$CL$1,0)),"")</f>
        <v/>
      </c>
      <c r="J733" s="7" t="str">
        <f>IFERROR(INDEX('Master data'!$B$2:$CL$999,MATCH($B733,'Master data'!$A$2:$A$999,0),MATCH(J$1,'Master data'!$B$1:$CL$1,0)),"")</f>
        <v/>
      </c>
      <c r="K733" s="7" t="str">
        <f>IFERROR(INDEX('Master data'!$B$2:$CL$999,MATCH($B733,'Master data'!$A$2:$A$999,0),MATCH(K$1,'Master data'!$B$1:$CL$1,0)),"")</f>
        <v/>
      </c>
      <c r="L733" s="7" t="str">
        <f>IFERROR(INDEX('Master data'!$B$2:$CL$999,MATCH($B733,'Master data'!$A$2:$A$999,0),MATCH(L$1,'Master data'!$B$1:$CL$1,0)),"")</f>
        <v/>
      </c>
      <c r="M733" s="5" t="str">
        <f>IFERROR(INDEX('Master data'!$B$2:$CL$999,MATCH($B733,'Master data'!$A$2:$A$999,0),MATCH(M$1,'Master data'!$B$1:$CL$1,0)),"")</f>
        <v/>
      </c>
      <c r="N733" s="28" t="str">
        <f>IFERROR(INDEX('Master data'!$B$2:$CL$999,MATCH($B733,'Master data'!$A$2:$A$999,0),MATCH(N$1,'Master data'!$B$1:$CL$1,0)),"")</f>
        <v/>
      </c>
      <c r="O733" s="7" t="str">
        <f>IFERROR(INDEX('Master data'!$B$2:$CL$999,MATCH($B733,'Master data'!$A$2:$A$999,0),MATCH(O$1,'Master data'!$B$1:$CL$1,0)),"")</f>
        <v/>
      </c>
      <c r="P733" s="5" t="str">
        <f>IFERROR(INDEX('Master data'!$B$2:$CL$999,MATCH($B733,'Master data'!$A$2:$A$999,0),MATCH(P$1,'Master data'!$B$1:$CL$1,0)),"")</f>
        <v/>
      </c>
      <c r="Q733" s="5" t="str">
        <f>IFERROR(INDEX('Master data'!$B$2:$CL$999,MATCH($B733,'Master data'!$A$2:$A$999,0),MATCH(Q$1,'Master data'!$B$1:$CL$1,0)),"")</f>
        <v/>
      </c>
    </row>
    <row r="734" spans="1:17" x14ac:dyDescent="0.3">
      <c r="A734" t="str">
        <f t="shared" si="11"/>
        <v/>
      </c>
      <c r="B734" t="str">
        <f>IF('Master data'!A733="","",'Master data'!A733)</f>
        <v/>
      </c>
      <c r="C734" t="str">
        <f>IFERROR(INDEX('Master data'!$B$2:$CL$999,MATCH($B734,'Master data'!$A$2:$A$999,0),MATCH(C$1,'Master data'!$B$1:$CL$1,0)),"")</f>
        <v/>
      </c>
      <c r="D734" t="str">
        <f>IFERROR(INDEX('Master data'!$B$2:$CL$999,MATCH($B734,'Master data'!$A$2:$A$999,0),MATCH(D$1,'Master data'!$B$1:$CL$1,0)),"")</f>
        <v/>
      </c>
      <c r="E734" s="5" t="str">
        <f>IFERROR(INDEX('Master data'!$B$2:$CL$999,MATCH($B734,'Master data'!$A$2:$A$999,0),MATCH(E$1,'Master data'!$B$1:$CL$1,0)),"")</f>
        <v/>
      </c>
      <c r="F734" s="7" t="str">
        <f>IFERROR(INDEX('Master data'!$B$2:$CL$999,MATCH($B734,'Master data'!$A$2:$A$999,0),MATCH(F$1,'Master data'!$B$1:$CL$1,0)),"")</f>
        <v/>
      </c>
      <c r="G734" s="7" t="str">
        <f>IFERROR(INDEX('Master data'!$B$2:$CL$999,MATCH($B734,'Master data'!$A$2:$A$999,0),MATCH(G$1,'Master data'!$B$1:$CL$1,0)),"")</f>
        <v/>
      </c>
      <c r="H734" s="7" t="str">
        <f>IFERROR(INDEX('Master data'!$B$2:$CL$999,MATCH($B734,'Master data'!$A$2:$A$999,0),MATCH(H$1,'Master data'!$B$1:$CL$1,0)),"")</f>
        <v/>
      </c>
      <c r="I734" s="7" t="str">
        <f>IFERROR(INDEX('Master data'!$B$2:$CL$999,MATCH($B734,'Master data'!$A$2:$A$999,0),MATCH(I$1,'Master data'!$B$1:$CL$1,0)),"")</f>
        <v/>
      </c>
      <c r="J734" s="7" t="str">
        <f>IFERROR(INDEX('Master data'!$B$2:$CL$999,MATCH($B734,'Master data'!$A$2:$A$999,0),MATCH(J$1,'Master data'!$B$1:$CL$1,0)),"")</f>
        <v/>
      </c>
      <c r="K734" s="7" t="str">
        <f>IFERROR(INDEX('Master data'!$B$2:$CL$999,MATCH($B734,'Master data'!$A$2:$A$999,0),MATCH(K$1,'Master data'!$B$1:$CL$1,0)),"")</f>
        <v/>
      </c>
      <c r="L734" s="7" t="str">
        <f>IFERROR(INDEX('Master data'!$B$2:$CL$999,MATCH($B734,'Master data'!$A$2:$A$999,0),MATCH(L$1,'Master data'!$B$1:$CL$1,0)),"")</f>
        <v/>
      </c>
      <c r="M734" s="5" t="str">
        <f>IFERROR(INDEX('Master data'!$B$2:$CL$999,MATCH($B734,'Master data'!$A$2:$A$999,0),MATCH(M$1,'Master data'!$B$1:$CL$1,0)),"")</f>
        <v/>
      </c>
      <c r="N734" s="28" t="str">
        <f>IFERROR(INDEX('Master data'!$B$2:$CL$999,MATCH($B734,'Master data'!$A$2:$A$999,0),MATCH(N$1,'Master data'!$B$1:$CL$1,0)),"")</f>
        <v/>
      </c>
      <c r="O734" s="7" t="str">
        <f>IFERROR(INDEX('Master data'!$B$2:$CL$999,MATCH($B734,'Master data'!$A$2:$A$999,0),MATCH(O$1,'Master data'!$B$1:$CL$1,0)),"")</f>
        <v/>
      </c>
      <c r="P734" s="5" t="str">
        <f>IFERROR(INDEX('Master data'!$B$2:$CL$999,MATCH($B734,'Master data'!$A$2:$A$999,0),MATCH(P$1,'Master data'!$B$1:$CL$1,0)),"")</f>
        <v/>
      </c>
      <c r="Q734" s="5" t="str">
        <f>IFERROR(INDEX('Master data'!$B$2:$CL$999,MATCH($B734,'Master data'!$A$2:$A$999,0),MATCH(Q$1,'Master data'!$B$1:$CL$1,0)),"")</f>
        <v/>
      </c>
    </row>
    <row r="735" spans="1:17" x14ac:dyDescent="0.3">
      <c r="A735" t="str">
        <f t="shared" si="11"/>
        <v/>
      </c>
      <c r="B735" t="str">
        <f>IF('Master data'!A734="","",'Master data'!A734)</f>
        <v/>
      </c>
      <c r="C735" t="str">
        <f>IFERROR(INDEX('Master data'!$B$2:$CL$999,MATCH($B735,'Master data'!$A$2:$A$999,0),MATCH(C$1,'Master data'!$B$1:$CL$1,0)),"")</f>
        <v/>
      </c>
      <c r="D735" t="str">
        <f>IFERROR(INDEX('Master data'!$B$2:$CL$999,MATCH($B735,'Master data'!$A$2:$A$999,0),MATCH(D$1,'Master data'!$B$1:$CL$1,0)),"")</f>
        <v/>
      </c>
      <c r="E735" s="5" t="str">
        <f>IFERROR(INDEX('Master data'!$B$2:$CL$999,MATCH($B735,'Master data'!$A$2:$A$999,0),MATCH(E$1,'Master data'!$B$1:$CL$1,0)),"")</f>
        <v/>
      </c>
      <c r="F735" s="7" t="str">
        <f>IFERROR(INDEX('Master data'!$B$2:$CL$999,MATCH($B735,'Master data'!$A$2:$A$999,0),MATCH(F$1,'Master data'!$B$1:$CL$1,0)),"")</f>
        <v/>
      </c>
      <c r="G735" s="7" t="str">
        <f>IFERROR(INDEX('Master data'!$B$2:$CL$999,MATCH($B735,'Master data'!$A$2:$A$999,0),MATCH(G$1,'Master data'!$B$1:$CL$1,0)),"")</f>
        <v/>
      </c>
      <c r="H735" s="7" t="str">
        <f>IFERROR(INDEX('Master data'!$B$2:$CL$999,MATCH($B735,'Master data'!$A$2:$A$999,0),MATCH(H$1,'Master data'!$B$1:$CL$1,0)),"")</f>
        <v/>
      </c>
      <c r="I735" s="7" t="str">
        <f>IFERROR(INDEX('Master data'!$B$2:$CL$999,MATCH($B735,'Master data'!$A$2:$A$999,0),MATCH(I$1,'Master data'!$B$1:$CL$1,0)),"")</f>
        <v/>
      </c>
      <c r="J735" s="7" t="str">
        <f>IFERROR(INDEX('Master data'!$B$2:$CL$999,MATCH($B735,'Master data'!$A$2:$A$999,0),MATCH(J$1,'Master data'!$B$1:$CL$1,0)),"")</f>
        <v/>
      </c>
      <c r="K735" s="7" t="str">
        <f>IFERROR(INDEX('Master data'!$B$2:$CL$999,MATCH($B735,'Master data'!$A$2:$A$999,0),MATCH(K$1,'Master data'!$B$1:$CL$1,0)),"")</f>
        <v/>
      </c>
      <c r="L735" s="7" t="str">
        <f>IFERROR(INDEX('Master data'!$B$2:$CL$999,MATCH($B735,'Master data'!$A$2:$A$999,0),MATCH(L$1,'Master data'!$B$1:$CL$1,0)),"")</f>
        <v/>
      </c>
      <c r="M735" s="5" t="str">
        <f>IFERROR(INDEX('Master data'!$B$2:$CL$999,MATCH($B735,'Master data'!$A$2:$A$999,0),MATCH(M$1,'Master data'!$B$1:$CL$1,0)),"")</f>
        <v/>
      </c>
      <c r="N735" s="28" t="str">
        <f>IFERROR(INDEX('Master data'!$B$2:$CL$999,MATCH($B735,'Master data'!$A$2:$A$999,0),MATCH(N$1,'Master data'!$B$1:$CL$1,0)),"")</f>
        <v/>
      </c>
      <c r="O735" s="7" t="str">
        <f>IFERROR(INDEX('Master data'!$B$2:$CL$999,MATCH($B735,'Master data'!$A$2:$A$999,0),MATCH(O$1,'Master data'!$B$1:$CL$1,0)),"")</f>
        <v/>
      </c>
      <c r="P735" s="5" t="str">
        <f>IFERROR(INDEX('Master data'!$B$2:$CL$999,MATCH($B735,'Master data'!$A$2:$A$999,0),MATCH(P$1,'Master data'!$B$1:$CL$1,0)),"")</f>
        <v/>
      </c>
      <c r="Q735" s="5" t="str">
        <f>IFERROR(INDEX('Master data'!$B$2:$CL$999,MATCH($B735,'Master data'!$A$2:$A$999,0),MATCH(Q$1,'Master data'!$B$1:$CL$1,0)),"")</f>
        <v/>
      </c>
    </row>
    <row r="736" spans="1:17" x14ac:dyDescent="0.3">
      <c r="A736" t="str">
        <f t="shared" si="11"/>
        <v/>
      </c>
      <c r="B736" t="str">
        <f>IF('Master data'!A735="","",'Master data'!A735)</f>
        <v/>
      </c>
      <c r="C736" t="str">
        <f>IFERROR(INDEX('Master data'!$B$2:$CL$999,MATCH($B736,'Master data'!$A$2:$A$999,0),MATCH(C$1,'Master data'!$B$1:$CL$1,0)),"")</f>
        <v/>
      </c>
      <c r="D736" t="str">
        <f>IFERROR(INDEX('Master data'!$B$2:$CL$999,MATCH($B736,'Master data'!$A$2:$A$999,0),MATCH(D$1,'Master data'!$B$1:$CL$1,0)),"")</f>
        <v/>
      </c>
      <c r="E736" s="5" t="str">
        <f>IFERROR(INDEX('Master data'!$B$2:$CL$999,MATCH($B736,'Master data'!$A$2:$A$999,0),MATCH(E$1,'Master data'!$B$1:$CL$1,0)),"")</f>
        <v/>
      </c>
      <c r="F736" s="7" t="str">
        <f>IFERROR(INDEX('Master data'!$B$2:$CL$999,MATCH($B736,'Master data'!$A$2:$A$999,0),MATCH(F$1,'Master data'!$B$1:$CL$1,0)),"")</f>
        <v/>
      </c>
      <c r="G736" s="7" t="str">
        <f>IFERROR(INDEX('Master data'!$B$2:$CL$999,MATCH($B736,'Master data'!$A$2:$A$999,0),MATCH(G$1,'Master data'!$B$1:$CL$1,0)),"")</f>
        <v/>
      </c>
      <c r="H736" s="7" t="str">
        <f>IFERROR(INDEX('Master data'!$B$2:$CL$999,MATCH($B736,'Master data'!$A$2:$A$999,0),MATCH(H$1,'Master data'!$B$1:$CL$1,0)),"")</f>
        <v/>
      </c>
      <c r="I736" s="7" t="str">
        <f>IFERROR(INDEX('Master data'!$B$2:$CL$999,MATCH($B736,'Master data'!$A$2:$A$999,0),MATCH(I$1,'Master data'!$B$1:$CL$1,0)),"")</f>
        <v/>
      </c>
      <c r="J736" s="7" t="str">
        <f>IFERROR(INDEX('Master data'!$B$2:$CL$999,MATCH($B736,'Master data'!$A$2:$A$999,0),MATCH(J$1,'Master data'!$B$1:$CL$1,0)),"")</f>
        <v/>
      </c>
      <c r="K736" s="7" t="str">
        <f>IFERROR(INDEX('Master data'!$B$2:$CL$999,MATCH($B736,'Master data'!$A$2:$A$999,0),MATCH(K$1,'Master data'!$B$1:$CL$1,0)),"")</f>
        <v/>
      </c>
      <c r="L736" s="7" t="str">
        <f>IFERROR(INDEX('Master data'!$B$2:$CL$999,MATCH($B736,'Master data'!$A$2:$A$999,0),MATCH(L$1,'Master data'!$B$1:$CL$1,0)),"")</f>
        <v/>
      </c>
      <c r="M736" s="5" t="str">
        <f>IFERROR(INDEX('Master data'!$B$2:$CL$999,MATCH($B736,'Master data'!$A$2:$A$999,0),MATCH(M$1,'Master data'!$B$1:$CL$1,0)),"")</f>
        <v/>
      </c>
      <c r="N736" s="28" t="str">
        <f>IFERROR(INDEX('Master data'!$B$2:$CL$999,MATCH($B736,'Master data'!$A$2:$A$999,0),MATCH(N$1,'Master data'!$B$1:$CL$1,0)),"")</f>
        <v/>
      </c>
      <c r="O736" s="7" t="str">
        <f>IFERROR(INDEX('Master data'!$B$2:$CL$999,MATCH($B736,'Master data'!$A$2:$A$999,0),MATCH(O$1,'Master data'!$B$1:$CL$1,0)),"")</f>
        <v/>
      </c>
      <c r="P736" s="5" t="str">
        <f>IFERROR(INDEX('Master data'!$B$2:$CL$999,MATCH($B736,'Master data'!$A$2:$A$999,0),MATCH(P$1,'Master data'!$B$1:$CL$1,0)),"")</f>
        <v/>
      </c>
      <c r="Q736" s="5" t="str">
        <f>IFERROR(INDEX('Master data'!$B$2:$CL$999,MATCH($B736,'Master data'!$A$2:$A$999,0),MATCH(Q$1,'Master data'!$B$1:$CL$1,0)),"")</f>
        <v/>
      </c>
    </row>
    <row r="737" spans="1:17" x14ac:dyDescent="0.3">
      <c r="A737" t="str">
        <f t="shared" si="11"/>
        <v/>
      </c>
      <c r="B737" t="str">
        <f>IF('Master data'!A736="","",'Master data'!A736)</f>
        <v/>
      </c>
      <c r="C737" t="str">
        <f>IFERROR(INDEX('Master data'!$B$2:$CL$999,MATCH($B737,'Master data'!$A$2:$A$999,0),MATCH(C$1,'Master data'!$B$1:$CL$1,0)),"")</f>
        <v/>
      </c>
      <c r="D737" t="str">
        <f>IFERROR(INDEX('Master data'!$B$2:$CL$999,MATCH($B737,'Master data'!$A$2:$A$999,0),MATCH(D$1,'Master data'!$B$1:$CL$1,0)),"")</f>
        <v/>
      </c>
      <c r="E737" s="5" t="str">
        <f>IFERROR(INDEX('Master data'!$B$2:$CL$999,MATCH($B737,'Master data'!$A$2:$A$999,0),MATCH(E$1,'Master data'!$B$1:$CL$1,0)),"")</f>
        <v/>
      </c>
      <c r="F737" s="7" t="str">
        <f>IFERROR(INDEX('Master data'!$B$2:$CL$999,MATCH($B737,'Master data'!$A$2:$A$999,0),MATCH(F$1,'Master data'!$B$1:$CL$1,0)),"")</f>
        <v/>
      </c>
      <c r="G737" s="7" t="str">
        <f>IFERROR(INDEX('Master data'!$B$2:$CL$999,MATCH($B737,'Master data'!$A$2:$A$999,0),MATCH(G$1,'Master data'!$B$1:$CL$1,0)),"")</f>
        <v/>
      </c>
      <c r="H737" s="7" t="str">
        <f>IFERROR(INDEX('Master data'!$B$2:$CL$999,MATCH($B737,'Master data'!$A$2:$A$999,0),MATCH(H$1,'Master data'!$B$1:$CL$1,0)),"")</f>
        <v/>
      </c>
      <c r="I737" s="7" t="str">
        <f>IFERROR(INDEX('Master data'!$B$2:$CL$999,MATCH($B737,'Master data'!$A$2:$A$999,0),MATCH(I$1,'Master data'!$B$1:$CL$1,0)),"")</f>
        <v/>
      </c>
      <c r="J737" s="7" t="str">
        <f>IFERROR(INDEX('Master data'!$B$2:$CL$999,MATCH($B737,'Master data'!$A$2:$A$999,0),MATCH(J$1,'Master data'!$B$1:$CL$1,0)),"")</f>
        <v/>
      </c>
      <c r="K737" s="7" t="str">
        <f>IFERROR(INDEX('Master data'!$B$2:$CL$999,MATCH($B737,'Master data'!$A$2:$A$999,0),MATCH(K$1,'Master data'!$B$1:$CL$1,0)),"")</f>
        <v/>
      </c>
      <c r="L737" s="7" t="str">
        <f>IFERROR(INDEX('Master data'!$B$2:$CL$999,MATCH($B737,'Master data'!$A$2:$A$999,0),MATCH(L$1,'Master data'!$B$1:$CL$1,0)),"")</f>
        <v/>
      </c>
      <c r="M737" s="5" t="str">
        <f>IFERROR(INDEX('Master data'!$B$2:$CL$999,MATCH($B737,'Master data'!$A$2:$A$999,0),MATCH(M$1,'Master data'!$B$1:$CL$1,0)),"")</f>
        <v/>
      </c>
      <c r="N737" s="28" t="str">
        <f>IFERROR(INDEX('Master data'!$B$2:$CL$999,MATCH($B737,'Master data'!$A$2:$A$999,0),MATCH(N$1,'Master data'!$B$1:$CL$1,0)),"")</f>
        <v/>
      </c>
      <c r="O737" s="7" t="str">
        <f>IFERROR(INDEX('Master data'!$B$2:$CL$999,MATCH($B737,'Master data'!$A$2:$A$999,0),MATCH(O$1,'Master data'!$B$1:$CL$1,0)),"")</f>
        <v/>
      </c>
      <c r="P737" s="5" t="str">
        <f>IFERROR(INDEX('Master data'!$B$2:$CL$999,MATCH($B737,'Master data'!$A$2:$A$999,0),MATCH(P$1,'Master data'!$B$1:$CL$1,0)),"")</f>
        <v/>
      </c>
      <c r="Q737" s="5" t="str">
        <f>IFERROR(INDEX('Master data'!$B$2:$CL$999,MATCH($B737,'Master data'!$A$2:$A$999,0),MATCH(Q$1,'Master data'!$B$1:$CL$1,0)),"")</f>
        <v/>
      </c>
    </row>
    <row r="738" spans="1:17" x14ac:dyDescent="0.3">
      <c r="A738" t="str">
        <f t="shared" si="11"/>
        <v/>
      </c>
      <c r="B738" t="str">
        <f>IF('Master data'!A737="","",'Master data'!A737)</f>
        <v/>
      </c>
      <c r="C738" t="str">
        <f>IFERROR(INDEX('Master data'!$B$2:$CL$999,MATCH($B738,'Master data'!$A$2:$A$999,0),MATCH(C$1,'Master data'!$B$1:$CL$1,0)),"")</f>
        <v/>
      </c>
      <c r="D738" t="str">
        <f>IFERROR(INDEX('Master data'!$B$2:$CL$999,MATCH($B738,'Master data'!$A$2:$A$999,0),MATCH(D$1,'Master data'!$B$1:$CL$1,0)),"")</f>
        <v/>
      </c>
      <c r="E738" s="5" t="str">
        <f>IFERROR(INDEX('Master data'!$B$2:$CL$999,MATCH($B738,'Master data'!$A$2:$A$999,0),MATCH(E$1,'Master data'!$B$1:$CL$1,0)),"")</f>
        <v/>
      </c>
      <c r="F738" s="7" t="str">
        <f>IFERROR(INDEX('Master data'!$B$2:$CL$999,MATCH($B738,'Master data'!$A$2:$A$999,0),MATCH(F$1,'Master data'!$B$1:$CL$1,0)),"")</f>
        <v/>
      </c>
      <c r="G738" s="7" t="str">
        <f>IFERROR(INDEX('Master data'!$B$2:$CL$999,MATCH($B738,'Master data'!$A$2:$A$999,0),MATCH(G$1,'Master data'!$B$1:$CL$1,0)),"")</f>
        <v/>
      </c>
      <c r="H738" s="7" t="str">
        <f>IFERROR(INDEX('Master data'!$B$2:$CL$999,MATCH($B738,'Master data'!$A$2:$A$999,0),MATCH(H$1,'Master data'!$B$1:$CL$1,0)),"")</f>
        <v/>
      </c>
      <c r="I738" s="7" t="str">
        <f>IFERROR(INDEX('Master data'!$B$2:$CL$999,MATCH($B738,'Master data'!$A$2:$A$999,0),MATCH(I$1,'Master data'!$B$1:$CL$1,0)),"")</f>
        <v/>
      </c>
      <c r="J738" s="7" t="str">
        <f>IFERROR(INDEX('Master data'!$B$2:$CL$999,MATCH($B738,'Master data'!$A$2:$A$999,0),MATCH(J$1,'Master data'!$B$1:$CL$1,0)),"")</f>
        <v/>
      </c>
      <c r="K738" s="7" t="str">
        <f>IFERROR(INDEX('Master data'!$B$2:$CL$999,MATCH($B738,'Master data'!$A$2:$A$999,0),MATCH(K$1,'Master data'!$B$1:$CL$1,0)),"")</f>
        <v/>
      </c>
      <c r="L738" s="7" t="str">
        <f>IFERROR(INDEX('Master data'!$B$2:$CL$999,MATCH($B738,'Master data'!$A$2:$A$999,0),MATCH(L$1,'Master data'!$B$1:$CL$1,0)),"")</f>
        <v/>
      </c>
      <c r="M738" s="5" t="str">
        <f>IFERROR(INDEX('Master data'!$B$2:$CL$999,MATCH($B738,'Master data'!$A$2:$A$999,0),MATCH(M$1,'Master data'!$B$1:$CL$1,0)),"")</f>
        <v/>
      </c>
      <c r="N738" s="28" t="str">
        <f>IFERROR(INDEX('Master data'!$B$2:$CL$999,MATCH($B738,'Master data'!$A$2:$A$999,0),MATCH(N$1,'Master data'!$B$1:$CL$1,0)),"")</f>
        <v/>
      </c>
      <c r="O738" s="7" t="str">
        <f>IFERROR(INDEX('Master data'!$B$2:$CL$999,MATCH($B738,'Master data'!$A$2:$A$999,0),MATCH(O$1,'Master data'!$B$1:$CL$1,0)),"")</f>
        <v/>
      </c>
      <c r="P738" s="5" t="str">
        <f>IFERROR(INDEX('Master data'!$B$2:$CL$999,MATCH($B738,'Master data'!$A$2:$A$999,0),MATCH(P$1,'Master data'!$B$1:$CL$1,0)),"")</f>
        <v/>
      </c>
      <c r="Q738" s="5" t="str">
        <f>IFERROR(INDEX('Master data'!$B$2:$CL$999,MATCH($B738,'Master data'!$A$2:$A$999,0),MATCH(Q$1,'Master data'!$B$1:$CL$1,0)),"")</f>
        <v/>
      </c>
    </row>
    <row r="739" spans="1:17" x14ac:dyDescent="0.3">
      <c r="A739" t="str">
        <f t="shared" si="11"/>
        <v/>
      </c>
      <c r="B739" t="str">
        <f>IF('Master data'!A738="","",'Master data'!A738)</f>
        <v/>
      </c>
      <c r="C739" t="str">
        <f>IFERROR(INDEX('Master data'!$B$2:$CL$999,MATCH($B739,'Master data'!$A$2:$A$999,0),MATCH(C$1,'Master data'!$B$1:$CL$1,0)),"")</f>
        <v/>
      </c>
      <c r="D739" t="str">
        <f>IFERROR(INDEX('Master data'!$B$2:$CL$999,MATCH($B739,'Master data'!$A$2:$A$999,0),MATCH(D$1,'Master data'!$B$1:$CL$1,0)),"")</f>
        <v/>
      </c>
      <c r="E739" s="5" t="str">
        <f>IFERROR(INDEX('Master data'!$B$2:$CL$999,MATCH($B739,'Master data'!$A$2:$A$999,0),MATCH(E$1,'Master data'!$B$1:$CL$1,0)),"")</f>
        <v/>
      </c>
      <c r="F739" s="7" t="str">
        <f>IFERROR(INDEX('Master data'!$B$2:$CL$999,MATCH($B739,'Master data'!$A$2:$A$999,0),MATCH(F$1,'Master data'!$B$1:$CL$1,0)),"")</f>
        <v/>
      </c>
      <c r="G739" s="7" t="str">
        <f>IFERROR(INDEX('Master data'!$B$2:$CL$999,MATCH($B739,'Master data'!$A$2:$A$999,0),MATCH(G$1,'Master data'!$B$1:$CL$1,0)),"")</f>
        <v/>
      </c>
      <c r="H739" s="7" t="str">
        <f>IFERROR(INDEX('Master data'!$B$2:$CL$999,MATCH($B739,'Master data'!$A$2:$A$999,0),MATCH(H$1,'Master data'!$B$1:$CL$1,0)),"")</f>
        <v/>
      </c>
      <c r="I739" s="7" t="str">
        <f>IFERROR(INDEX('Master data'!$B$2:$CL$999,MATCH($B739,'Master data'!$A$2:$A$999,0),MATCH(I$1,'Master data'!$B$1:$CL$1,0)),"")</f>
        <v/>
      </c>
      <c r="J739" s="7" t="str">
        <f>IFERROR(INDEX('Master data'!$B$2:$CL$999,MATCH($B739,'Master data'!$A$2:$A$999,0),MATCH(J$1,'Master data'!$B$1:$CL$1,0)),"")</f>
        <v/>
      </c>
      <c r="K739" s="7" t="str">
        <f>IFERROR(INDEX('Master data'!$B$2:$CL$999,MATCH($B739,'Master data'!$A$2:$A$999,0),MATCH(K$1,'Master data'!$B$1:$CL$1,0)),"")</f>
        <v/>
      </c>
      <c r="L739" s="7" t="str">
        <f>IFERROR(INDEX('Master data'!$B$2:$CL$999,MATCH($B739,'Master data'!$A$2:$A$999,0),MATCH(L$1,'Master data'!$B$1:$CL$1,0)),"")</f>
        <v/>
      </c>
      <c r="M739" s="5" t="str">
        <f>IFERROR(INDEX('Master data'!$B$2:$CL$999,MATCH($B739,'Master data'!$A$2:$A$999,0),MATCH(M$1,'Master data'!$B$1:$CL$1,0)),"")</f>
        <v/>
      </c>
      <c r="N739" s="28" t="str">
        <f>IFERROR(INDEX('Master data'!$B$2:$CL$999,MATCH($B739,'Master data'!$A$2:$A$999,0),MATCH(N$1,'Master data'!$B$1:$CL$1,0)),"")</f>
        <v/>
      </c>
      <c r="O739" s="7" t="str">
        <f>IFERROR(INDEX('Master data'!$B$2:$CL$999,MATCH($B739,'Master data'!$A$2:$A$999,0),MATCH(O$1,'Master data'!$B$1:$CL$1,0)),"")</f>
        <v/>
      </c>
      <c r="P739" s="5" t="str">
        <f>IFERROR(INDEX('Master data'!$B$2:$CL$999,MATCH($B739,'Master data'!$A$2:$A$999,0),MATCH(P$1,'Master data'!$B$1:$CL$1,0)),"")</f>
        <v/>
      </c>
      <c r="Q739" s="5" t="str">
        <f>IFERROR(INDEX('Master data'!$B$2:$CL$999,MATCH($B739,'Master data'!$A$2:$A$999,0),MATCH(Q$1,'Master data'!$B$1:$CL$1,0)),"")</f>
        <v/>
      </c>
    </row>
    <row r="740" spans="1:17" x14ac:dyDescent="0.3">
      <c r="A740" t="str">
        <f t="shared" si="11"/>
        <v/>
      </c>
      <c r="B740" t="str">
        <f>IF('Master data'!A739="","",'Master data'!A739)</f>
        <v/>
      </c>
      <c r="C740" t="str">
        <f>IFERROR(INDEX('Master data'!$B$2:$CL$999,MATCH($B740,'Master data'!$A$2:$A$999,0),MATCH(C$1,'Master data'!$B$1:$CL$1,0)),"")</f>
        <v/>
      </c>
      <c r="D740" t="str">
        <f>IFERROR(INDEX('Master data'!$B$2:$CL$999,MATCH($B740,'Master data'!$A$2:$A$999,0),MATCH(D$1,'Master data'!$B$1:$CL$1,0)),"")</f>
        <v/>
      </c>
      <c r="E740" s="5" t="str">
        <f>IFERROR(INDEX('Master data'!$B$2:$CL$999,MATCH($B740,'Master data'!$A$2:$A$999,0),MATCH(E$1,'Master data'!$B$1:$CL$1,0)),"")</f>
        <v/>
      </c>
      <c r="F740" s="7" t="str">
        <f>IFERROR(INDEX('Master data'!$B$2:$CL$999,MATCH($B740,'Master data'!$A$2:$A$999,0),MATCH(F$1,'Master data'!$B$1:$CL$1,0)),"")</f>
        <v/>
      </c>
      <c r="G740" s="7" t="str">
        <f>IFERROR(INDEX('Master data'!$B$2:$CL$999,MATCH($B740,'Master data'!$A$2:$A$999,0),MATCH(G$1,'Master data'!$B$1:$CL$1,0)),"")</f>
        <v/>
      </c>
      <c r="H740" s="7" t="str">
        <f>IFERROR(INDEX('Master data'!$B$2:$CL$999,MATCH($B740,'Master data'!$A$2:$A$999,0),MATCH(H$1,'Master data'!$B$1:$CL$1,0)),"")</f>
        <v/>
      </c>
      <c r="I740" s="7" t="str">
        <f>IFERROR(INDEX('Master data'!$B$2:$CL$999,MATCH($B740,'Master data'!$A$2:$A$999,0),MATCH(I$1,'Master data'!$B$1:$CL$1,0)),"")</f>
        <v/>
      </c>
      <c r="J740" s="7" t="str">
        <f>IFERROR(INDEX('Master data'!$B$2:$CL$999,MATCH($B740,'Master data'!$A$2:$A$999,0),MATCH(J$1,'Master data'!$B$1:$CL$1,0)),"")</f>
        <v/>
      </c>
      <c r="K740" s="7" t="str">
        <f>IFERROR(INDEX('Master data'!$B$2:$CL$999,MATCH($B740,'Master data'!$A$2:$A$999,0),MATCH(K$1,'Master data'!$B$1:$CL$1,0)),"")</f>
        <v/>
      </c>
      <c r="L740" s="7" t="str">
        <f>IFERROR(INDEX('Master data'!$B$2:$CL$999,MATCH($B740,'Master data'!$A$2:$A$999,0),MATCH(L$1,'Master data'!$B$1:$CL$1,0)),"")</f>
        <v/>
      </c>
      <c r="M740" s="5" t="str">
        <f>IFERROR(INDEX('Master data'!$B$2:$CL$999,MATCH($B740,'Master data'!$A$2:$A$999,0),MATCH(M$1,'Master data'!$B$1:$CL$1,0)),"")</f>
        <v/>
      </c>
      <c r="N740" s="28" t="str">
        <f>IFERROR(INDEX('Master data'!$B$2:$CL$999,MATCH($B740,'Master data'!$A$2:$A$999,0),MATCH(N$1,'Master data'!$B$1:$CL$1,0)),"")</f>
        <v/>
      </c>
      <c r="O740" s="7" t="str">
        <f>IFERROR(INDEX('Master data'!$B$2:$CL$999,MATCH($B740,'Master data'!$A$2:$A$999,0),MATCH(O$1,'Master data'!$B$1:$CL$1,0)),"")</f>
        <v/>
      </c>
      <c r="P740" s="5" t="str">
        <f>IFERROR(INDEX('Master data'!$B$2:$CL$999,MATCH($B740,'Master data'!$A$2:$A$999,0),MATCH(P$1,'Master data'!$B$1:$CL$1,0)),"")</f>
        <v/>
      </c>
      <c r="Q740" s="5" t="str">
        <f>IFERROR(INDEX('Master data'!$B$2:$CL$999,MATCH($B740,'Master data'!$A$2:$A$999,0),MATCH(Q$1,'Master data'!$B$1:$CL$1,0)),"")</f>
        <v/>
      </c>
    </row>
    <row r="741" spans="1:17" x14ac:dyDescent="0.3">
      <c r="A741" t="str">
        <f t="shared" si="11"/>
        <v/>
      </c>
      <c r="B741" t="str">
        <f>IF('Master data'!A740="","",'Master data'!A740)</f>
        <v/>
      </c>
      <c r="C741" t="str">
        <f>IFERROR(INDEX('Master data'!$B$2:$CL$999,MATCH($B741,'Master data'!$A$2:$A$999,0),MATCH(C$1,'Master data'!$B$1:$CL$1,0)),"")</f>
        <v/>
      </c>
      <c r="D741" t="str">
        <f>IFERROR(INDEX('Master data'!$B$2:$CL$999,MATCH($B741,'Master data'!$A$2:$A$999,0),MATCH(D$1,'Master data'!$B$1:$CL$1,0)),"")</f>
        <v/>
      </c>
      <c r="E741" s="5" t="str">
        <f>IFERROR(INDEX('Master data'!$B$2:$CL$999,MATCH($B741,'Master data'!$A$2:$A$999,0),MATCH(E$1,'Master data'!$B$1:$CL$1,0)),"")</f>
        <v/>
      </c>
      <c r="F741" s="7" t="str">
        <f>IFERROR(INDEX('Master data'!$B$2:$CL$999,MATCH($B741,'Master data'!$A$2:$A$999,0),MATCH(F$1,'Master data'!$B$1:$CL$1,0)),"")</f>
        <v/>
      </c>
      <c r="G741" s="7" t="str">
        <f>IFERROR(INDEX('Master data'!$B$2:$CL$999,MATCH($B741,'Master data'!$A$2:$A$999,0),MATCH(G$1,'Master data'!$B$1:$CL$1,0)),"")</f>
        <v/>
      </c>
      <c r="H741" s="7" t="str">
        <f>IFERROR(INDEX('Master data'!$B$2:$CL$999,MATCH($B741,'Master data'!$A$2:$A$999,0),MATCH(H$1,'Master data'!$B$1:$CL$1,0)),"")</f>
        <v/>
      </c>
      <c r="I741" s="7" t="str">
        <f>IFERROR(INDEX('Master data'!$B$2:$CL$999,MATCH($B741,'Master data'!$A$2:$A$999,0),MATCH(I$1,'Master data'!$B$1:$CL$1,0)),"")</f>
        <v/>
      </c>
      <c r="J741" s="7" t="str">
        <f>IFERROR(INDEX('Master data'!$B$2:$CL$999,MATCH($B741,'Master data'!$A$2:$A$999,0),MATCH(J$1,'Master data'!$B$1:$CL$1,0)),"")</f>
        <v/>
      </c>
      <c r="K741" s="7" t="str">
        <f>IFERROR(INDEX('Master data'!$B$2:$CL$999,MATCH($B741,'Master data'!$A$2:$A$999,0),MATCH(K$1,'Master data'!$B$1:$CL$1,0)),"")</f>
        <v/>
      </c>
      <c r="L741" s="7" t="str">
        <f>IFERROR(INDEX('Master data'!$B$2:$CL$999,MATCH($B741,'Master data'!$A$2:$A$999,0),MATCH(L$1,'Master data'!$B$1:$CL$1,0)),"")</f>
        <v/>
      </c>
      <c r="M741" s="5" t="str">
        <f>IFERROR(INDEX('Master data'!$B$2:$CL$999,MATCH($B741,'Master data'!$A$2:$A$999,0),MATCH(M$1,'Master data'!$B$1:$CL$1,0)),"")</f>
        <v/>
      </c>
      <c r="N741" s="28" t="str">
        <f>IFERROR(INDEX('Master data'!$B$2:$CL$999,MATCH($B741,'Master data'!$A$2:$A$999,0),MATCH(N$1,'Master data'!$B$1:$CL$1,0)),"")</f>
        <v/>
      </c>
      <c r="O741" s="7" t="str">
        <f>IFERROR(INDEX('Master data'!$B$2:$CL$999,MATCH($B741,'Master data'!$A$2:$A$999,0),MATCH(O$1,'Master data'!$B$1:$CL$1,0)),"")</f>
        <v/>
      </c>
      <c r="P741" s="5" t="str">
        <f>IFERROR(INDEX('Master data'!$B$2:$CL$999,MATCH($B741,'Master data'!$A$2:$A$999,0),MATCH(P$1,'Master data'!$B$1:$CL$1,0)),"")</f>
        <v/>
      </c>
      <c r="Q741" s="5" t="str">
        <f>IFERROR(INDEX('Master data'!$B$2:$CL$999,MATCH($B741,'Master data'!$A$2:$A$999,0),MATCH(Q$1,'Master data'!$B$1:$CL$1,0)),"")</f>
        <v/>
      </c>
    </row>
    <row r="742" spans="1:17" x14ac:dyDescent="0.3">
      <c r="A742" t="str">
        <f t="shared" si="11"/>
        <v/>
      </c>
      <c r="B742" t="str">
        <f>IF('Master data'!A741="","",'Master data'!A741)</f>
        <v/>
      </c>
      <c r="C742" t="str">
        <f>IFERROR(INDEX('Master data'!$B$2:$CL$999,MATCH($B742,'Master data'!$A$2:$A$999,0),MATCH(C$1,'Master data'!$B$1:$CL$1,0)),"")</f>
        <v/>
      </c>
      <c r="D742" t="str">
        <f>IFERROR(INDEX('Master data'!$B$2:$CL$999,MATCH($B742,'Master data'!$A$2:$A$999,0),MATCH(D$1,'Master data'!$B$1:$CL$1,0)),"")</f>
        <v/>
      </c>
      <c r="E742" s="5" t="str">
        <f>IFERROR(INDEX('Master data'!$B$2:$CL$999,MATCH($B742,'Master data'!$A$2:$A$999,0),MATCH(E$1,'Master data'!$B$1:$CL$1,0)),"")</f>
        <v/>
      </c>
      <c r="F742" s="7" t="str">
        <f>IFERROR(INDEX('Master data'!$B$2:$CL$999,MATCH($B742,'Master data'!$A$2:$A$999,0),MATCH(F$1,'Master data'!$B$1:$CL$1,0)),"")</f>
        <v/>
      </c>
      <c r="G742" s="7" t="str">
        <f>IFERROR(INDEX('Master data'!$B$2:$CL$999,MATCH($B742,'Master data'!$A$2:$A$999,0),MATCH(G$1,'Master data'!$B$1:$CL$1,0)),"")</f>
        <v/>
      </c>
      <c r="H742" s="7" t="str">
        <f>IFERROR(INDEX('Master data'!$B$2:$CL$999,MATCH($B742,'Master data'!$A$2:$A$999,0),MATCH(H$1,'Master data'!$B$1:$CL$1,0)),"")</f>
        <v/>
      </c>
      <c r="I742" s="7" t="str">
        <f>IFERROR(INDEX('Master data'!$B$2:$CL$999,MATCH($B742,'Master data'!$A$2:$A$999,0),MATCH(I$1,'Master data'!$B$1:$CL$1,0)),"")</f>
        <v/>
      </c>
      <c r="J742" s="7" t="str">
        <f>IFERROR(INDEX('Master data'!$B$2:$CL$999,MATCH($B742,'Master data'!$A$2:$A$999,0),MATCH(J$1,'Master data'!$B$1:$CL$1,0)),"")</f>
        <v/>
      </c>
      <c r="K742" s="7" t="str">
        <f>IFERROR(INDEX('Master data'!$B$2:$CL$999,MATCH($B742,'Master data'!$A$2:$A$999,0),MATCH(K$1,'Master data'!$B$1:$CL$1,0)),"")</f>
        <v/>
      </c>
      <c r="L742" s="7" t="str">
        <f>IFERROR(INDEX('Master data'!$B$2:$CL$999,MATCH($B742,'Master data'!$A$2:$A$999,0),MATCH(L$1,'Master data'!$B$1:$CL$1,0)),"")</f>
        <v/>
      </c>
      <c r="M742" s="5" t="str">
        <f>IFERROR(INDEX('Master data'!$B$2:$CL$999,MATCH($B742,'Master data'!$A$2:$A$999,0),MATCH(M$1,'Master data'!$B$1:$CL$1,0)),"")</f>
        <v/>
      </c>
      <c r="N742" s="28" t="str">
        <f>IFERROR(INDEX('Master data'!$B$2:$CL$999,MATCH($B742,'Master data'!$A$2:$A$999,0),MATCH(N$1,'Master data'!$B$1:$CL$1,0)),"")</f>
        <v/>
      </c>
      <c r="O742" s="7" t="str">
        <f>IFERROR(INDEX('Master data'!$B$2:$CL$999,MATCH($B742,'Master data'!$A$2:$A$999,0),MATCH(O$1,'Master data'!$B$1:$CL$1,0)),"")</f>
        <v/>
      </c>
      <c r="P742" s="5" t="str">
        <f>IFERROR(INDEX('Master data'!$B$2:$CL$999,MATCH($B742,'Master data'!$A$2:$A$999,0),MATCH(P$1,'Master data'!$B$1:$CL$1,0)),"")</f>
        <v/>
      </c>
      <c r="Q742" s="5" t="str">
        <f>IFERROR(INDEX('Master data'!$B$2:$CL$999,MATCH($B742,'Master data'!$A$2:$A$999,0),MATCH(Q$1,'Master data'!$B$1:$CL$1,0)),"")</f>
        <v/>
      </c>
    </row>
    <row r="743" spans="1:17" x14ac:dyDescent="0.3">
      <c r="A743" t="str">
        <f t="shared" si="11"/>
        <v/>
      </c>
      <c r="B743" t="str">
        <f>IF('Master data'!A742="","",'Master data'!A742)</f>
        <v/>
      </c>
      <c r="C743" t="str">
        <f>IFERROR(INDEX('Master data'!$B$2:$CL$999,MATCH($B743,'Master data'!$A$2:$A$999,0),MATCH(C$1,'Master data'!$B$1:$CL$1,0)),"")</f>
        <v/>
      </c>
      <c r="D743" t="str">
        <f>IFERROR(INDEX('Master data'!$B$2:$CL$999,MATCH($B743,'Master data'!$A$2:$A$999,0),MATCH(D$1,'Master data'!$B$1:$CL$1,0)),"")</f>
        <v/>
      </c>
      <c r="E743" s="5" t="str">
        <f>IFERROR(INDEX('Master data'!$B$2:$CL$999,MATCH($B743,'Master data'!$A$2:$A$999,0),MATCH(E$1,'Master data'!$B$1:$CL$1,0)),"")</f>
        <v/>
      </c>
      <c r="F743" s="7" t="str">
        <f>IFERROR(INDEX('Master data'!$B$2:$CL$999,MATCH($B743,'Master data'!$A$2:$A$999,0),MATCH(F$1,'Master data'!$B$1:$CL$1,0)),"")</f>
        <v/>
      </c>
      <c r="G743" s="7" t="str">
        <f>IFERROR(INDEX('Master data'!$B$2:$CL$999,MATCH($B743,'Master data'!$A$2:$A$999,0),MATCH(G$1,'Master data'!$B$1:$CL$1,0)),"")</f>
        <v/>
      </c>
      <c r="H743" s="7" t="str">
        <f>IFERROR(INDEX('Master data'!$B$2:$CL$999,MATCH($B743,'Master data'!$A$2:$A$999,0),MATCH(H$1,'Master data'!$B$1:$CL$1,0)),"")</f>
        <v/>
      </c>
      <c r="I743" s="7" t="str">
        <f>IFERROR(INDEX('Master data'!$B$2:$CL$999,MATCH($B743,'Master data'!$A$2:$A$999,0),MATCH(I$1,'Master data'!$B$1:$CL$1,0)),"")</f>
        <v/>
      </c>
      <c r="J743" s="7" t="str">
        <f>IFERROR(INDEX('Master data'!$B$2:$CL$999,MATCH($B743,'Master data'!$A$2:$A$999,0),MATCH(J$1,'Master data'!$B$1:$CL$1,0)),"")</f>
        <v/>
      </c>
      <c r="K743" s="7" t="str">
        <f>IFERROR(INDEX('Master data'!$B$2:$CL$999,MATCH($B743,'Master data'!$A$2:$A$999,0),MATCH(K$1,'Master data'!$B$1:$CL$1,0)),"")</f>
        <v/>
      </c>
      <c r="L743" s="7" t="str">
        <f>IFERROR(INDEX('Master data'!$B$2:$CL$999,MATCH($B743,'Master data'!$A$2:$A$999,0),MATCH(L$1,'Master data'!$B$1:$CL$1,0)),"")</f>
        <v/>
      </c>
      <c r="M743" s="5" t="str">
        <f>IFERROR(INDEX('Master data'!$B$2:$CL$999,MATCH($B743,'Master data'!$A$2:$A$999,0),MATCH(M$1,'Master data'!$B$1:$CL$1,0)),"")</f>
        <v/>
      </c>
      <c r="N743" s="28" t="str">
        <f>IFERROR(INDEX('Master data'!$B$2:$CL$999,MATCH($B743,'Master data'!$A$2:$A$999,0),MATCH(N$1,'Master data'!$B$1:$CL$1,0)),"")</f>
        <v/>
      </c>
      <c r="O743" s="7" t="str">
        <f>IFERROR(INDEX('Master data'!$B$2:$CL$999,MATCH($B743,'Master data'!$A$2:$A$999,0),MATCH(O$1,'Master data'!$B$1:$CL$1,0)),"")</f>
        <v/>
      </c>
      <c r="P743" s="5" t="str">
        <f>IFERROR(INDEX('Master data'!$B$2:$CL$999,MATCH($B743,'Master data'!$A$2:$A$999,0),MATCH(P$1,'Master data'!$B$1:$CL$1,0)),"")</f>
        <v/>
      </c>
      <c r="Q743" s="5" t="str">
        <f>IFERROR(INDEX('Master data'!$B$2:$CL$999,MATCH($B743,'Master data'!$A$2:$A$999,0),MATCH(Q$1,'Master data'!$B$1:$CL$1,0)),"")</f>
        <v/>
      </c>
    </row>
    <row r="744" spans="1:17" x14ac:dyDescent="0.3">
      <c r="A744" t="str">
        <f t="shared" si="11"/>
        <v/>
      </c>
      <c r="B744" t="str">
        <f>IF('Master data'!A743="","",'Master data'!A743)</f>
        <v/>
      </c>
      <c r="C744" t="str">
        <f>IFERROR(INDEX('Master data'!$B$2:$CL$999,MATCH($B744,'Master data'!$A$2:$A$999,0),MATCH(C$1,'Master data'!$B$1:$CL$1,0)),"")</f>
        <v/>
      </c>
      <c r="D744" t="str">
        <f>IFERROR(INDEX('Master data'!$B$2:$CL$999,MATCH($B744,'Master data'!$A$2:$A$999,0),MATCH(D$1,'Master data'!$B$1:$CL$1,0)),"")</f>
        <v/>
      </c>
      <c r="E744" s="5" t="str">
        <f>IFERROR(INDEX('Master data'!$B$2:$CL$999,MATCH($B744,'Master data'!$A$2:$A$999,0),MATCH(E$1,'Master data'!$B$1:$CL$1,0)),"")</f>
        <v/>
      </c>
      <c r="F744" s="7" t="str">
        <f>IFERROR(INDEX('Master data'!$B$2:$CL$999,MATCH($B744,'Master data'!$A$2:$A$999,0),MATCH(F$1,'Master data'!$B$1:$CL$1,0)),"")</f>
        <v/>
      </c>
      <c r="G744" s="7" t="str">
        <f>IFERROR(INDEX('Master data'!$B$2:$CL$999,MATCH($B744,'Master data'!$A$2:$A$999,0),MATCH(G$1,'Master data'!$B$1:$CL$1,0)),"")</f>
        <v/>
      </c>
      <c r="H744" s="7" t="str">
        <f>IFERROR(INDEX('Master data'!$B$2:$CL$999,MATCH($B744,'Master data'!$A$2:$A$999,0),MATCH(H$1,'Master data'!$B$1:$CL$1,0)),"")</f>
        <v/>
      </c>
      <c r="I744" s="7" t="str">
        <f>IFERROR(INDEX('Master data'!$B$2:$CL$999,MATCH($B744,'Master data'!$A$2:$A$999,0),MATCH(I$1,'Master data'!$B$1:$CL$1,0)),"")</f>
        <v/>
      </c>
      <c r="J744" s="7" t="str">
        <f>IFERROR(INDEX('Master data'!$B$2:$CL$999,MATCH($B744,'Master data'!$A$2:$A$999,0),MATCH(J$1,'Master data'!$B$1:$CL$1,0)),"")</f>
        <v/>
      </c>
      <c r="K744" s="7" t="str">
        <f>IFERROR(INDEX('Master data'!$B$2:$CL$999,MATCH($B744,'Master data'!$A$2:$A$999,0),MATCH(K$1,'Master data'!$B$1:$CL$1,0)),"")</f>
        <v/>
      </c>
      <c r="L744" s="7" t="str">
        <f>IFERROR(INDEX('Master data'!$B$2:$CL$999,MATCH($B744,'Master data'!$A$2:$A$999,0),MATCH(L$1,'Master data'!$B$1:$CL$1,0)),"")</f>
        <v/>
      </c>
      <c r="M744" s="5" t="str">
        <f>IFERROR(INDEX('Master data'!$B$2:$CL$999,MATCH($B744,'Master data'!$A$2:$A$999,0),MATCH(M$1,'Master data'!$B$1:$CL$1,0)),"")</f>
        <v/>
      </c>
      <c r="N744" s="28" t="str">
        <f>IFERROR(INDEX('Master data'!$B$2:$CL$999,MATCH($B744,'Master data'!$A$2:$A$999,0),MATCH(N$1,'Master data'!$B$1:$CL$1,0)),"")</f>
        <v/>
      </c>
      <c r="O744" s="7" t="str">
        <f>IFERROR(INDEX('Master data'!$B$2:$CL$999,MATCH($B744,'Master data'!$A$2:$A$999,0),MATCH(O$1,'Master data'!$B$1:$CL$1,0)),"")</f>
        <v/>
      </c>
      <c r="P744" s="5" t="str">
        <f>IFERROR(INDEX('Master data'!$B$2:$CL$999,MATCH($B744,'Master data'!$A$2:$A$999,0),MATCH(P$1,'Master data'!$B$1:$CL$1,0)),"")</f>
        <v/>
      </c>
      <c r="Q744" s="5" t="str">
        <f>IFERROR(INDEX('Master data'!$B$2:$CL$999,MATCH($B744,'Master data'!$A$2:$A$999,0),MATCH(Q$1,'Master data'!$B$1:$CL$1,0)),"")</f>
        <v/>
      </c>
    </row>
    <row r="745" spans="1:17" x14ac:dyDescent="0.3">
      <c r="A745" t="str">
        <f t="shared" si="11"/>
        <v/>
      </c>
      <c r="B745" t="str">
        <f>IF('Master data'!A744="","",'Master data'!A744)</f>
        <v/>
      </c>
      <c r="C745" t="str">
        <f>IFERROR(INDEX('Master data'!$B$2:$CL$999,MATCH($B745,'Master data'!$A$2:$A$999,0),MATCH(C$1,'Master data'!$B$1:$CL$1,0)),"")</f>
        <v/>
      </c>
      <c r="D745" t="str">
        <f>IFERROR(INDEX('Master data'!$B$2:$CL$999,MATCH($B745,'Master data'!$A$2:$A$999,0),MATCH(D$1,'Master data'!$B$1:$CL$1,0)),"")</f>
        <v/>
      </c>
      <c r="E745" s="5" t="str">
        <f>IFERROR(INDEX('Master data'!$B$2:$CL$999,MATCH($B745,'Master data'!$A$2:$A$999,0),MATCH(E$1,'Master data'!$B$1:$CL$1,0)),"")</f>
        <v/>
      </c>
      <c r="F745" s="7" t="str">
        <f>IFERROR(INDEX('Master data'!$B$2:$CL$999,MATCH($B745,'Master data'!$A$2:$A$999,0),MATCH(F$1,'Master data'!$B$1:$CL$1,0)),"")</f>
        <v/>
      </c>
      <c r="G745" s="7" t="str">
        <f>IFERROR(INDEX('Master data'!$B$2:$CL$999,MATCH($B745,'Master data'!$A$2:$A$999,0),MATCH(G$1,'Master data'!$B$1:$CL$1,0)),"")</f>
        <v/>
      </c>
      <c r="H745" s="7" t="str">
        <f>IFERROR(INDEX('Master data'!$B$2:$CL$999,MATCH($B745,'Master data'!$A$2:$A$999,0),MATCH(H$1,'Master data'!$B$1:$CL$1,0)),"")</f>
        <v/>
      </c>
      <c r="I745" s="7" t="str">
        <f>IFERROR(INDEX('Master data'!$B$2:$CL$999,MATCH($B745,'Master data'!$A$2:$A$999,0),MATCH(I$1,'Master data'!$B$1:$CL$1,0)),"")</f>
        <v/>
      </c>
      <c r="J745" s="7" t="str">
        <f>IFERROR(INDEX('Master data'!$B$2:$CL$999,MATCH($B745,'Master data'!$A$2:$A$999,0),MATCH(J$1,'Master data'!$B$1:$CL$1,0)),"")</f>
        <v/>
      </c>
      <c r="K745" s="7" t="str">
        <f>IFERROR(INDEX('Master data'!$B$2:$CL$999,MATCH($B745,'Master data'!$A$2:$A$999,0),MATCH(K$1,'Master data'!$B$1:$CL$1,0)),"")</f>
        <v/>
      </c>
      <c r="L745" s="7" t="str">
        <f>IFERROR(INDEX('Master data'!$B$2:$CL$999,MATCH($B745,'Master data'!$A$2:$A$999,0),MATCH(L$1,'Master data'!$B$1:$CL$1,0)),"")</f>
        <v/>
      </c>
      <c r="M745" s="5" t="str">
        <f>IFERROR(INDEX('Master data'!$B$2:$CL$999,MATCH($B745,'Master data'!$A$2:$A$999,0),MATCH(M$1,'Master data'!$B$1:$CL$1,0)),"")</f>
        <v/>
      </c>
      <c r="N745" s="28" t="str">
        <f>IFERROR(INDEX('Master data'!$B$2:$CL$999,MATCH($B745,'Master data'!$A$2:$A$999,0),MATCH(N$1,'Master data'!$B$1:$CL$1,0)),"")</f>
        <v/>
      </c>
      <c r="O745" s="7" t="str">
        <f>IFERROR(INDEX('Master data'!$B$2:$CL$999,MATCH($B745,'Master data'!$A$2:$A$999,0),MATCH(O$1,'Master data'!$B$1:$CL$1,0)),"")</f>
        <v/>
      </c>
      <c r="P745" s="5" t="str">
        <f>IFERROR(INDEX('Master data'!$B$2:$CL$999,MATCH($B745,'Master data'!$A$2:$A$999,0),MATCH(P$1,'Master data'!$B$1:$CL$1,0)),"")</f>
        <v/>
      </c>
      <c r="Q745" s="5" t="str">
        <f>IFERROR(INDEX('Master data'!$B$2:$CL$999,MATCH($B745,'Master data'!$A$2:$A$999,0),MATCH(Q$1,'Master data'!$B$1:$CL$1,0)),"")</f>
        <v/>
      </c>
    </row>
    <row r="746" spans="1:17" x14ac:dyDescent="0.3">
      <c r="A746" t="str">
        <f t="shared" si="11"/>
        <v/>
      </c>
      <c r="B746" t="str">
        <f>IF('Master data'!A745="","",'Master data'!A745)</f>
        <v/>
      </c>
      <c r="C746" t="str">
        <f>IFERROR(INDEX('Master data'!$B$2:$CL$999,MATCH($B746,'Master data'!$A$2:$A$999,0),MATCH(C$1,'Master data'!$B$1:$CL$1,0)),"")</f>
        <v/>
      </c>
      <c r="D746" t="str">
        <f>IFERROR(INDEX('Master data'!$B$2:$CL$999,MATCH($B746,'Master data'!$A$2:$A$999,0),MATCH(D$1,'Master data'!$B$1:$CL$1,0)),"")</f>
        <v/>
      </c>
      <c r="E746" s="5" t="str">
        <f>IFERROR(INDEX('Master data'!$B$2:$CL$999,MATCH($B746,'Master data'!$A$2:$A$999,0),MATCH(E$1,'Master data'!$B$1:$CL$1,0)),"")</f>
        <v/>
      </c>
      <c r="F746" s="7" t="str">
        <f>IFERROR(INDEX('Master data'!$B$2:$CL$999,MATCH($B746,'Master data'!$A$2:$A$999,0),MATCH(F$1,'Master data'!$B$1:$CL$1,0)),"")</f>
        <v/>
      </c>
      <c r="G746" s="7" t="str">
        <f>IFERROR(INDEX('Master data'!$B$2:$CL$999,MATCH($B746,'Master data'!$A$2:$A$999,0),MATCH(G$1,'Master data'!$B$1:$CL$1,0)),"")</f>
        <v/>
      </c>
      <c r="H746" s="7" t="str">
        <f>IFERROR(INDEX('Master data'!$B$2:$CL$999,MATCH($B746,'Master data'!$A$2:$A$999,0),MATCH(H$1,'Master data'!$B$1:$CL$1,0)),"")</f>
        <v/>
      </c>
      <c r="I746" s="7" t="str">
        <f>IFERROR(INDEX('Master data'!$B$2:$CL$999,MATCH($B746,'Master data'!$A$2:$A$999,0),MATCH(I$1,'Master data'!$B$1:$CL$1,0)),"")</f>
        <v/>
      </c>
      <c r="J746" s="7" t="str">
        <f>IFERROR(INDEX('Master data'!$B$2:$CL$999,MATCH($B746,'Master data'!$A$2:$A$999,0),MATCH(J$1,'Master data'!$B$1:$CL$1,0)),"")</f>
        <v/>
      </c>
      <c r="K746" s="7" t="str">
        <f>IFERROR(INDEX('Master data'!$B$2:$CL$999,MATCH($B746,'Master data'!$A$2:$A$999,0),MATCH(K$1,'Master data'!$B$1:$CL$1,0)),"")</f>
        <v/>
      </c>
      <c r="L746" s="7" t="str">
        <f>IFERROR(INDEX('Master data'!$B$2:$CL$999,MATCH($B746,'Master data'!$A$2:$A$999,0),MATCH(L$1,'Master data'!$B$1:$CL$1,0)),"")</f>
        <v/>
      </c>
      <c r="M746" s="5" t="str">
        <f>IFERROR(INDEX('Master data'!$B$2:$CL$999,MATCH($B746,'Master data'!$A$2:$A$999,0),MATCH(M$1,'Master data'!$B$1:$CL$1,0)),"")</f>
        <v/>
      </c>
      <c r="N746" s="28" t="str">
        <f>IFERROR(INDEX('Master data'!$B$2:$CL$999,MATCH($B746,'Master data'!$A$2:$A$999,0),MATCH(N$1,'Master data'!$B$1:$CL$1,0)),"")</f>
        <v/>
      </c>
      <c r="O746" s="7" t="str">
        <f>IFERROR(INDEX('Master data'!$B$2:$CL$999,MATCH($B746,'Master data'!$A$2:$A$999,0),MATCH(O$1,'Master data'!$B$1:$CL$1,0)),"")</f>
        <v/>
      </c>
      <c r="P746" s="5" t="str">
        <f>IFERROR(INDEX('Master data'!$B$2:$CL$999,MATCH($B746,'Master data'!$A$2:$A$999,0),MATCH(P$1,'Master data'!$B$1:$CL$1,0)),"")</f>
        <v/>
      </c>
      <c r="Q746" s="5" t="str">
        <f>IFERROR(INDEX('Master data'!$B$2:$CL$999,MATCH($B746,'Master data'!$A$2:$A$999,0),MATCH(Q$1,'Master data'!$B$1:$CL$1,0)),"")</f>
        <v/>
      </c>
    </row>
    <row r="747" spans="1:17" x14ac:dyDescent="0.3">
      <c r="A747" t="str">
        <f t="shared" si="11"/>
        <v/>
      </c>
      <c r="B747" t="str">
        <f>IF('Master data'!A746="","",'Master data'!A746)</f>
        <v/>
      </c>
      <c r="C747" t="str">
        <f>IFERROR(INDEX('Master data'!$B$2:$CL$999,MATCH($B747,'Master data'!$A$2:$A$999,0),MATCH(C$1,'Master data'!$B$1:$CL$1,0)),"")</f>
        <v/>
      </c>
      <c r="D747" t="str">
        <f>IFERROR(INDEX('Master data'!$B$2:$CL$999,MATCH($B747,'Master data'!$A$2:$A$999,0),MATCH(D$1,'Master data'!$B$1:$CL$1,0)),"")</f>
        <v/>
      </c>
      <c r="E747" s="5" t="str">
        <f>IFERROR(INDEX('Master data'!$B$2:$CL$999,MATCH($B747,'Master data'!$A$2:$A$999,0),MATCH(E$1,'Master data'!$B$1:$CL$1,0)),"")</f>
        <v/>
      </c>
      <c r="F747" s="7" t="str">
        <f>IFERROR(INDEX('Master data'!$B$2:$CL$999,MATCH($B747,'Master data'!$A$2:$A$999,0),MATCH(F$1,'Master data'!$B$1:$CL$1,0)),"")</f>
        <v/>
      </c>
      <c r="G747" s="7" t="str">
        <f>IFERROR(INDEX('Master data'!$B$2:$CL$999,MATCH($B747,'Master data'!$A$2:$A$999,0),MATCH(G$1,'Master data'!$B$1:$CL$1,0)),"")</f>
        <v/>
      </c>
      <c r="H747" s="7" t="str">
        <f>IFERROR(INDEX('Master data'!$B$2:$CL$999,MATCH($B747,'Master data'!$A$2:$A$999,0),MATCH(H$1,'Master data'!$B$1:$CL$1,0)),"")</f>
        <v/>
      </c>
      <c r="I747" s="7" t="str">
        <f>IFERROR(INDEX('Master data'!$B$2:$CL$999,MATCH($B747,'Master data'!$A$2:$A$999,0),MATCH(I$1,'Master data'!$B$1:$CL$1,0)),"")</f>
        <v/>
      </c>
      <c r="J747" s="7" t="str">
        <f>IFERROR(INDEX('Master data'!$B$2:$CL$999,MATCH($B747,'Master data'!$A$2:$A$999,0),MATCH(J$1,'Master data'!$B$1:$CL$1,0)),"")</f>
        <v/>
      </c>
      <c r="K747" s="7" t="str">
        <f>IFERROR(INDEX('Master data'!$B$2:$CL$999,MATCH($B747,'Master data'!$A$2:$A$999,0),MATCH(K$1,'Master data'!$B$1:$CL$1,0)),"")</f>
        <v/>
      </c>
      <c r="L747" s="7" t="str">
        <f>IFERROR(INDEX('Master data'!$B$2:$CL$999,MATCH($B747,'Master data'!$A$2:$A$999,0),MATCH(L$1,'Master data'!$B$1:$CL$1,0)),"")</f>
        <v/>
      </c>
      <c r="M747" s="5" t="str">
        <f>IFERROR(INDEX('Master data'!$B$2:$CL$999,MATCH($B747,'Master data'!$A$2:$A$999,0),MATCH(M$1,'Master data'!$B$1:$CL$1,0)),"")</f>
        <v/>
      </c>
      <c r="N747" s="28" t="str">
        <f>IFERROR(INDEX('Master data'!$B$2:$CL$999,MATCH($B747,'Master data'!$A$2:$A$999,0),MATCH(N$1,'Master data'!$B$1:$CL$1,0)),"")</f>
        <v/>
      </c>
      <c r="O747" s="7" t="str">
        <f>IFERROR(INDEX('Master data'!$B$2:$CL$999,MATCH($B747,'Master data'!$A$2:$A$999,0),MATCH(O$1,'Master data'!$B$1:$CL$1,0)),"")</f>
        <v/>
      </c>
      <c r="P747" s="5" t="str">
        <f>IFERROR(INDEX('Master data'!$B$2:$CL$999,MATCH($B747,'Master data'!$A$2:$A$999,0),MATCH(P$1,'Master data'!$B$1:$CL$1,0)),"")</f>
        <v/>
      </c>
      <c r="Q747" s="5" t="str">
        <f>IFERROR(INDEX('Master data'!$B$2:$CL$999,MATCH($B747,'Master data'!$A$2:$A$999,0),MATCH(Q$1,'Master data'!$B$1:$CL$1,0)),"")</f>
        <v/>
      </c>
    </row>
    <row r="748" spans="1:17" x14ac:dyDescent="0.3">
      <c r="A748" t="str">
        <f t="shared" si="11"/>
        <v/>
      </c>
      <c r="B748" t="str">
        <f>IF('Master data'!A747="","",'Master data'!A747)</f>
        <v/>
      </c>
      <c r="C748" t="str">
        <f>IFERROR(INDEX('Master data'!$B$2:$CL$999,MATCH($B748,'Master data'!$A$2:$A$999,0),MATCH(C$1,'Master data'!$B$1:$CL$1,0)),"")</f>
        <v/>
      </c>
      <c r="D748" t="str">
        <f>IFERROR(INDEX('Master data'!$B$2:$CL$999,MATCH($B748,'Master data'!$A$2:$A$999,0),MATCH(D$1,'Master data'!$B$1:$CL$1,0)),"")</f>
        <v/>
      </c>
      <c r="E748" s="5" t="str">
        <f>IFERROR(INDEX('Master data'!$B$2:$CL$999,MATCH($B748,'Master data'!$A$2:$A$999,0),MATCH(E$1,'Master data'!$B$1:$CL$1,0)),"")</f>
        <v/>
      </c>
      <c r="F748" s="7" t="str">
        <f>IFERROR(INDEX('Master data'!$B$2:$CL$999,MATCH($B748,'Master data'!$A$2:$A$999,0),MATCH(F$1,'Master data'!$B$1:$CL$1,0)),"")</f>
        <v/>
      </c>
      <c r="G748" s="7" t="str">
        <f>IFERROR(INDEX('Master data'!$B$2:$CL$999,MATCH($B748,'Master data'!$A$2:$A$999,0),MATCH(G$1,'Master data'!$B$1:$CL$1,0)),"")</f>
        <v/>
      </c>
      <c r="H748" s="7" t="str">
        <f>IFERROR(INDEX('Master data'!$B$2:$CL$999,MATCH($B748,'Master data'!$A$2:$A$999,0),MATCH(H$1,'Master data'!$B$1:$CL$1,0)),"")</f>
        <v/>
      </c>
      <c r="I748" s="7" t="str">
        <f>IFERROR(INDEX('Master data'!$B$2:$CL$999,MATCH($B748,'Master data'!$A$2:$A$999,0),MATCH(I$1,'Master data'!$B$1:$CL$1,0)),"")</f>
        <v/>
      </c>
      <c r="J748" s="7" t="str">
        <f>IFERROR(INDEX('Master data'!$B$2:$CL$999,MATCH($B748,'Master data'!$A$2:$A$999,0),MATCH(J$1,'Master data'!$B$1:$CL$1,0)),"")</f>
        <v/>
      </c>
      <c r="K748" s="7" t="str">
        <f>IFERROR(INDEX('Master data'!$B$2:$CL$999,MATCH($B748,'Master data'!$A$2:$A$999,0),MATCH(K$1,'Master data'!$B$1:$CL$1,0)),"")</f>
        <v/>
      </c>
      <c r="L748" s="7" t="str">
        <f>IFERROR(INDEX('Master data'!$B$2:$CL$999,MATCH($B748,'Master data'!$A$2:$A$999,0),MATCH(L$1,'Master data'!$B$1:$CL$1,0)),"")</f>
        <v/>
      </c>
      <c r="M748" s="5" t="str">
        <f>IFERROR(INDEX('Master data'!$B$2:$CL$999,MATCH($B748,'Master data'!$A$2:$A$999,0),MATCH(M$1,'Master data'!$B$1:$CL$1,0)),"")</f>
        <v/>
      </c>
      <c r="N748" s="28" t="str">
        <f>IFERROR(INDEX('Master data'!$B$2:$CL$999,MATCH($B748,'Master data'!$A$2:$A$999,0),MATCH(N$1,'Master data'!$B$1:$CL$1,0)),"")</f>
        <v/>
      </c>
      <c r="O748" s="7" t="str">
        <f>IFERROR(INDEX('Master data'!$B$2:$CL$999,MATCH($B748,'Master data'!$A$2:$A$999,0),MATCH(O$1,'Master data'!$B$1:$CL$1,0)),"")</f>
        <v/>
      </c>
      <c r="P748" s="5" t="str">
        <f>IFERROR(INDEX('Master data'!$B$2:$CL$999,MATCH($B748,'Master data'!$A$2:$A$999,0),MATCH(P$1,'Master data'!$B$1:$CL$1,0)),"")</f>
        <v/>
      </c>
      <c r="Q748" s="5" t="str">
        <f>IFERROR(INDEX('Master data'!$B$2:$CL$999,MATCH($B748,'Master data'!$A$2:$A$999,0),MATCH(Q$1,'Master data'!$B$1:$CL$1,0)),"")</f>
        <v/>
      </c>
    </row>
    <row r="749" spans="1:17" x14ac:dyDescent="0.3">
      <c r="A749" t="str">
        <f t="shared" si="11"/>
        <v/>
      </c>
      <c r="B749" t="str">
        <f>IF('Master data'!A748="","",'Master data'!A748)</f>
        <v/>
      </c>
      <c r="C749" t="str">
        <f>IFERROR(INDEX('Master data'!$B$2:$CL$999,MATCH($B749,'Master data'!$A$2:$A$999,0),MATCH(C$1,'Master data'!$B$1:$CL$1,0)),"")</f>
        <v/>
      </c>
      <c r="D749" t="str">
        <f>IFERROR(INDEX('Master data'!$B$2:$CL$999,MATCH($B749,'Master data'!$A$2:$A$999,0),MATCH(D$1,'Master data'!$B$1:$CL$1,0)),"")</f>
        <v/>
      </c>
      <c r="E749" s="5" t="str">
        <f>IFERROR(INDEX('Master data'!$B$2:$CL$999,MATCH($B749,'Master data'!$A$2:$A$999,0),MATCH(E$1,'Master data'!$B$1:$CL$1,0)),"")</f>
        <v/>
      </c>
      <c r="F749" s="7" t="str">
        <f>IFERROR(INDEX('Master data'!$B$2:$CL$999,MATCH($B749,'Master data'!$A$2:$A$999,0),MATCH(F$1,'Master data'!$B$1:$CL$1,0)),"")</f>
        <v/>
      </c>
      <c r="G749" s="7" t="str">
        <f>IFERROR(INDEX('Master data'!$B$2:$CL$999,MATCH($B749,'Master data'!$A$2:$A$999,0),MATCH(G$1,'Master data'!$B$1:$CL$1,0)),"")</f>
        <v/>
      </c>
      <c r="H749" s="7" t="str">
        <f>IFERROR(INDEX('Master data'!$B$2:$CL$999,MATCH($B749,'Master data'!$A$2:$A$999,0),MATCH(H$1,'Master data'!$B$1:$CL$1,0)),"")</f>
        <v/>
      </c>
      <c r="I749" s="7" t="str">
        <f>IFERROR(INDEX('Master data'!$B$2:$CL$999,MATCH($B749,'Master data'!$A$2:$A$999,0),MATCH(I$1,'Master data'!$B$1:$CL$1,0)),"")</f>
        <v/>
      </c>
      <c r="J749" s="7" t="str">
        <f>IFERROR(INDEX('Master data'!$B$2:$CL$999,MATCH($B749,'Master data'!$A$2:$A$999,0),MATCH(J$1,'Master data'!$B$1:$CL$1,0)),"")</f>
        <v/>
      </c>
      <c r="K749" s="7" t="str">
        <f>IFERROR(INDEX('Master data'!$B$2:$CL$999,MATCH($B749,'Master data'!$A$2:$A$999,0),MATCH(K$1,'Master data'!$B$1:$CL$1,0)),"")</f>
        <v/>
      </c>
      <c r="L749" s="7" t="str">
        <f>IFERROR(INDEX('Master data'!$B$2:$CL$999,MATCH($B749,'Master data'!$A$2:$A$999,0),MATCH(L$1,'Master data'!$B$1:$CL$1,0)),"")</f>
        <v/>
      </c>
      <c r="M749" s="5" t="str">
        <f>IFERROR(INDEX('Master data'!$B$2:$CL$999,MATCH($B749,'Master data'!$A$2:$A$999,0),MATCH(M$1,'Master data'!$B$1:$CL$1,0)),"")</f>
        <v/>
      </c>
      <c r="N749" s="28" t="str">
        <f>IFERROR(INDEX('Master data'!$B$2:$CL$999,MATCH($B749,'Master data'!$A$2:$A$999,0),MATCH(N$1,'Master data'!$B$1:$CL$1,0)),"")</f>
        <v/>
      </c>
      <c r="O749" s="7" t="str">
        <f>IFERROR(INDEX('Master data'!$B$2:$CL$999,MATCH($B749,'Master data'!$A$2:$A$999,0),MATCH(O$1,'Master data'!$B$1:$CL$1,0)),"")</f>
        <v/>
      </c>
      <c r="P749" s="5" t="str">
        <f>IFERROR(INDEX('Master data'!$B$2:$CL$999,MATCH($B749,'Master data'!$A$2:$A$999,0),MATCH(P$1,'Master data'!$B$1:$CL$1,0)),"")</f>
        <v/>
      </c>
      <c r="Q749" s="5" t="str">
        <f>IFERROR(INDEX('Master data'!$B$2:$CL$999,MATCH($B749,'Master data'!$A$2:$A$999,0),MATCH(Q$1,'Master data'!$B$1:$CL$1,0)),"")</f>
        <v/>
      </c>
    </row>
    <row r="750" spans="1:17" x14ac:dyDescent="0.3">
      <c r="A750" t="str">
        <f t="shared" si="11"/>
        <v/>
      </c>
      <c r="B750" t="str">
        <f>IF('Master data'!A749="","",'Master data'!A749)</f>
        <v/>
      </c>
      <c r="C750" t="str">
        <f>IFERROR(INDEX('Master data'!$B$2:$CL$999,MATCH($B750,'Master data'!$A$2:$A$999,0),MATCH(C$1,'Master data'!$B$1:$CL$1,0)),"")</f>
        <v/>
      </c>
      <c r="D750" t="str">
        <f>IFERROR(INDEX('Master data'!$B$2:$CL$999,MATCH($B750,'Master data'!$A$2:$A$999,0),MATCH(D$1,'Master data'!$B$1:$CL$1,0)),"")</f>
        <v/>
      </c>
      <c r="E750" s="5" t="str">
        <f>IFERROR(INDEX('Master data'!$B$2:$CL$999,MATCH($B750,'Master data'!$A$2:$A$999,0),MATCH(E$1,'Master data'!$B$1:$CL$1,0)),"")</f>
        <v/>
      </c>
      <c r="F750" s="7" t="str">
        <f>IFERROR(INDEX('Master data'!$B$2:$CL$999,MATCH($B750,'Master data'!$A$2:$A$999,0),MATCH(F$1,'Master data'!$B$1:$CL$1,0)),"")</f>
        <v/>
      </c>
      <c r="G750" s="7" t="str">
        <f>IFERROR(INDEX('Master data'!$B$2:$CL$999,MATCH($B750,'Master data'!$A$2:$A$999,0),MATCH(G$1,'Master data'!$B$1:$CL$1,0)),"")</f>
        <v/>
      </c>
      <c r="H750" s="7" t="str">
        <f>IFERROR(INDEX('Master data'!$B$2:$CL$999,MATCH($B750,'Master data'!$A$2:$A$999,0),MATCH(H$1,'Master data'!$B$1:$CL$1,0)),"")</f>
        <v/>
      </c>
      <c r="I750" s="7" t="str">
        <f>IFERROR(INDEX('Master data'!$B$2:$CL$999,MATCH($B750,'Master data'!$A$2:$A$999,0),MATCH(I$1,'Master data'!$B$1:$CL$1,0)),"")</f>
        <v/>
      </c>
      <c r="J750" s="7" t="str">
        <f>IFERROR(INDEX('Master data'!$B$2:$CL$999,MATCH($B750,'Master data'!$A$2:$A$999,0),MATCH(J$1,'Master data'!$B$1:$CL$1,0)),"")</f>
        <v/>
      </c>
      <c r="K750" s="7" t="str">
        <f>IFERROR(INDEX('Master data'!$B$2:$CL$999,MATCH($B750,'Master data'!$A$2:$A$999,0),MATCH(K$1,'Master data'!$B$1:$CL$1,0)),"")</f>
        <v/>
      </c>
      <c r="L750" s="7" t="str">
        <f>IFERROR(INDEX('Master data'!$B$2:$CL$999,MATCH($B750,'Master data'!$A$2:$A$999,0),MATCH(L$1,'Master data'!$B$1:$CL$1,0)),"")</f>
        <v/>
      </c>
      <c r="M750" s="5" t="str">
        <f>IFERROR(INDEX('Master data'!$B$2:$CL$999,MATCH($B750,'Master data'!$A$2:$A$999,0),MATCH(M$1,'Master data'!$B$1:$CL$1,0)),"")</f>
        <v/>
      </c>
      <c r="N750" s="28" t="str">
        <f>IFERROR(INDEX('Master data'!$B$2:$CL$999,MATCH($B750,'Master data'!$A$2:$A$999,0),MATCH(N$1,'Master data'!$B$1:$CL$1,0)),"")</f>
        <v/>
      </c>
      <c r="O750" s="7" t="str">
        <f>IFERROR(INDEX('Master data'!$B$2:$CL$999,MATCH($B750,'Master data'!$A$2:$A$999,0),MATCH(O$1,'Master data'!$B$1:$CL$1,0)),"")</f>
        <v/>
      </c>
      <c r="P750" s="5" t="str">
        <f>IFERROR(INDEX('Master data'!$B$2:$CL$999,MATCH($B750,'Master data'!$A$2:$A$999,0),MATCH(P$1,'Master data'!$B$1:$CL$1,0)),"")</f>
        <v/>
      </c>
      <c r="Q750" s="5" t="str">
        <f>IFERROR(INDEX('Master data'!$B$2:$CL$999,MATCH($B750,'Master data'!$A$2:$A$999,0),MATCH(Q$1,'Master data'!$B$1:$CL$1,0)),"")</f>
        <v/>
      </c>
    </row>
    <row r="751" spans="1:17" x14ac:dyDescent="0.3">
      <c r="A751" t="str">
        <f t="shared" si="11"/>
        <v/>
      </c>
      <c r="B751" t="str">
        <f>IF('Master data'!A750="","",'Master data'!A750)</f>
        <v/>
      </c>
      <c r="C751" t="str">
        <f>IFERROR(INDEX('Master data'!$B$2:$CL$999,MATCH($B751,'Master data'!$A$2:$A$999,0),MATCH(C$1,'Master data'!$B$1:$CL$1,0)),"")</f>
        <v/>
      </c>
      <c r="D751" t="str">
        <f>IFERROR(INDEX('Master data'!$B$2:$CL$999,MATCH($B751,'Master data'!$A$2:$A$999,0),MATCH(D$1,'Master data'!$B$1:$CL$1,0)),"")</f>
        <v/>
      </c>
      <c r="E751" s="5" t="str">
        <f>IFERROR(INDEX('Master data'!$B$2:$CL$999,MATCH($B751,'Master data'!$A$2:$A$999,0),MATCH(E$1,'Master data'!$B$1:$CL$1,0)),"")</f>
        <v/>
      </c>
      <c r="F751" s="7" t="str">
        <f>IFERROR(INDEX('Master data'!$B$2:$CL$999,MATCH($B751,'Master data'!$A$2:$A$999,0),MATCH(F$1,'Master data'!$B$1:$CL$1,0)),"")</f>
        <v/>
      </c>
      <c r="G751" s="7" t="str">
        <f>IFERROR(INDEX('Master data'!$B$2:$CL$999,MATCH($B751,'Master data'!$A$2:$A$999,0),MATCH(G$1,'Master data'!$B$1:$CL$1,0)),"")</f>
        <v/>
      </c>
      <c r="H751" s="7" t="str">
        <f>IFERROR(INDEX('Master data'!$B$2:$CL$999,MATCH($B751,'Master data'!$A$2:$A$999,0),MATCH(H$1,'Master data'!$B$1:$CL$1,0)),"")</f>
        <v/>
      </c>
      <c r="I751" s="7" t="str">
        <f>IFERROR(INDEX('Master data'!$B$2:$CL$999,MATCH($B751,'Master data'!$A$2:$A$999,0),MATCH(I$1,'Master data'!$B$1:$CL$1,0)),"")</f>
        <v/>
      </c>
      <c r="J751" s="7" t="str">
        <f>IFERROR(INDEX('Master data'!$B$2:$CL$999,MATCH($B751,'Master data'!$A$2:$A$999,0),MATCH(J$1,'Master data'!$B$1:$CL$1,0)),"")</f>
        <v/>
      </c>
      <c r="K751" s="7" t="str">
        <f>IFERROR(INDEX('Master data'!$B$2:$CL$999,MATCH($B751,'Master data'!$A$2:$A$999,0),MATCH(K$1,'Master data'!$B$1:$CL$1,0)),"")</f>
        <v/>
      </c>
      <c r="L751" s="7" t="str">
        <f>IFERROR(INDEX('Master data'!$B$2:$CL$999,MATCH($B751,'Master data'!$A$2:$A$999,0),MATCH(L$1,'Master data'!$B$1:$CL$1,0)),"")</f>
        <v/>
      </c>
      <c r="M751" s="5" t="str">
        <f>IFERROR(INDEX('Master data'!$B$2:$CL$999,MATCH($B751,'Master data'!$A$2:$A$999,0),MATCH(M$1,'Master data'!$B$1:$CL$1,0)),"")</f>
        <v/>
      </c>
      <c r="N751" s="28" t="str">
        <f>IFERROR(INDEX('Master data'!$B$2:$CL$999,MATCH($B751,'Master data'!$A$2:$A$999,0),MATCH(N$1,'Master data'!$B$1:$CL$1,0)),"")</f>
        <v/>
      </c>
      <c r="O751" s="7" t="str">
        <f>IFERROR(INDEX('Master data'!$B$2:$CL$999,MATCH($B751,'Master data'!$A$2:$A$999,0),MATCH(O$1,'Master data'!$B$1:$CL$1,0)),"")</f>
        <v/>
      </c>
      <c r="P751" s="5" t="str">
        <f>IFERROR(INDEX('Master data'!$B$2:$CL$999,MATCH($B751,'Master data'!$A$2:$A$999,0),MATCH(P$1,'Master data'!$B$1:$CL$1,0)),"")</f>
        <v/>
      </c>
      <c r="Q751" s="5" t="str">
        <f>IFERROR(INDEX('Master data'!$B$2:$CL$999,MATCH($B751,'Master data'!$A$2:$A$999,0),MATCH(Q$1,'Master data'!$B$1:$CL$1,0)),"")</f>
        <v/>
      </c>
    </row>
    <row r="752" spans="1:17" x14ac:dyDescent="0.3">
      <c r="A752" t="str">
        <f t="shared" si="11"/>
        <v/>
      </c>
      <c r="B752" t="str">
        <f>IF('Master data'!A751="","",'Master data'!A751)</f>
        <v/>
      </c>
      <c r="C752" t="str">
        <f>IFERROR(INDEX('Master data'!$B$2:$CL$999,MATCH($B752,'Master data'!$A$2:$A$999,0),MATCH(C$1,'Master data'!$B$1:$CL$1,0)),"")</f>
        <v/>
      </c>
      <c r="D752" t="str">
        <f>IFERROR(INDEX('Master data'!$B$2:$CL$999,MATCH($B752,'Master data'!$A$2:$A$999,0),MATCH(D$1,'Master data'!$B$1:$CL$1,0)),"")</f>
        <v/>
      </c>
      <c r="E752" s="5" t="str">
        <f>IFERROR(INDEX('Master data'!$B$2:$CL$999,MATCH($B752,'Master data'!$A$2:$A$999,0),MATCH(E$1,'Master data'!$B$1:$CL$1,0)),"")</f>
        <v/>
      </c>
      <c r="F752" s="7" t="str">
        <f>IFERROR(INDEX('Master data'!$B$2:$CL$999,MATCH($B752,'Master data'!$A$2:$A$999,0),MATCH(F$1,'Master data'!$B$1:$CL$1,0)),"")</f>
        <v/>
      </c>
      <c r="G752" s="7" t="str">
        <f>IFERROR(INDEX('Master data'!$B$2:$CL$999,MATCH($B752,'Master data'!$A$2:$A$999,0),MATCH(G$1,'Master data'!$B$1:$CL$1,0)),"")</f>
        <v/>
      </c>
      <c r="H752" s="7" t="str">
        <f>IFERROR(INDEX('Master data'!$B$2:$CL$999,MATCH($B752,'Master data'!$A$2:$A$999,0),MATCH(H$1,'Master data'!$B$1:$CL$1,0)),"")</f>
        <v/>
      </c>
      <c r="I752" s="7" t="str">
        <f>IFERROR(INDEX('Master data'!$B$2:$CL$999,MATCH($B752,'Master data'!$A$2:$A$999,0),MATCH(I$1,'Master data'!$B$1:$CL$1,0)),"")</f>
        <v/>
      </c>
      <c r="J752" s="7" t="str">
        <f>IFERROR(INDEX('Master data'!$B$2:$CL$999,MATCH($B752,'Master data'!$A$2:$A$999,0),MATCH(J$1,'Master data'!$B$1:$CL$1,0)),"")</f>
        <v/>
      </c>
      <c r="K752" s="7" t="str">
        <f>IFERROR(INDEX('Master data'!$B$2:$CL$999,MATCH($B752,'Master data'!$A$2:$A$999,0),MATCH(K$1,'Master data'!$B$1:$CL$1,0)),"")</f>
        <v/>
      </c>
      <c r="L752" s="7" t="str">
        <f>IFERROR(INDEX('Master data'!$B$2:$CL$999,MATCH($B752,'Master data'!$A$2:$A$999,0),MATCH(L$1,'Master data'!$B$1:$CL$1,0)),"")</f>
        <v/>
      </c>
      <c r="M752" s="5" t="str">
        <f>IFERROR(INDEX('Master data'!$B$2:$CL$999,MATCH($B752,'Master data'!$A$2:$A$999,0),MATCH(M$1,'Master data'!$B$1:$CL$1,0)),"")</f>
        <v/>
      </c>
      <c r="N752" s="28" t="str">
        <f>IFERROR(INDEX('Master data'!$B$2:$CL$999,MATCH($B752,'Master data'!$A$2:$A$999,0),MATCH(N$1,'Master data'!$B$1:$CL$1,0)),"")</f>
        <v/>
      </c>
      <c r="O752" s="7" t="str">
        <f>IFERROR(INDEX('Master data'!$B$2:$CL$999,MATCH($B752,'Master data'!$A$2:$A$999,0),MATCH(O$1,'Master data'!$B$1:$CL$1,0)),"")</f>
        <v/>
      </c>
      <c r="P752" s="5" t="str">
        <f>IFERROR(INDEX('Master data'!$B$2:$CL$999,MATCH($B752,'Master data'!$A$2:$A$999,0),MATCH(P$1,'Master data'!$B$1:$CL$1,0)),"")</f>
        <v/>
      </c>
      <c r="Q752" s="5" t="str">
        <f>IFERROR(INDEX('Master data'!$B$2:$CL$999,MATCH($B752,'Master data'!$A$2:$A$999,0),MATCH(Q$1,'Master data'!$B$1:$CL$1,0)),"")</f>
        <v/>
      </c>
    </row>
    <row r="753" spans="1:17" x14ac:dyDescent="0.3">
      <c r="A753" t="str">
        <f t="shared" si="11"/>
        <v/>
      </c>
      <c r="B753" t="str">
        <f>IF('Master data'!A752="","",'Master data'!A752)</f>
        <v/>
      </c>
      <c r="C753" t="str">
        <f>IFERROR(INDEX('Master data'!$B$2:$CL$999,MATCH($B753,'Master data'!$A$2:$A$999,0),MATCH(C$1,'Master data'!$B$1:$CL$1,0)),"")</f>
        <v/>
      </c>
      <c r="D753" t="str">
        <f>IFERROR(INDEX('Master data'!$B$2:$CL$999,MATCH($B753,'Master data'!$A$2:$A$999,0),MATCH(D$1,'Master data'!$B$1:$CL$1,0)),"")</f>
        <v/>
      </c>
      <c r="E753" s="5" t="str">
        <f>IFERROR(INDEX('Master data'!$B$2:$CL$999,MATCH($B753,'Master data'!$A$2:$A$999,0),MATCH(E$1,'Master data'!$B$1:$CL$1,0)),"")</f>
        <v/>
      </c>
      <c r="F753" s="7" t="str">
        <f>IFERROR(INDEX('Master data'!$B$2:$CL$999,MATCH($B753,'Master data'!$A$2:$A$999,0),MATCH(F$1,'Master data'!$B$1:$CL$1,0)),"")</f>
        <v/>
      </c>
      <c r="G753" s="7" t="str">
        <f>IFERROR(INDEX('Master data'!$B$2:$CL$999,MATCH($B753,'Master data'!$A$2:$A$999,0),MATCH(G$1,'Master data'!$B$1:$CL$1,0)),"")</f>
        <v/>
      </c>
      <c r="H753" s="7" t="str">
        <f>IFERROR(INDEX('Master data'!$B$2:$CL$999,MATCH($B753,'Master data'!$A$2:$A$999,0),MATCH(H$1,'Master data'!$B$1:$CL$1,0)),"")</f>
        <v/>
      </c>
      <c r="I753" s="7" t="str">
        <f>IFERROR(INDEX('Master data'!$B$2:$CL$999,MATCH($B753,'Master data'!$A$2:$A$999,0),MATCH(I$1,'Master data'!$B$1:$CL$1,0)),"")</f>
        <v/>
      </c>
      <c r="J753" s="7" t="str">
        <f>IFERROR(INDEX('Master data'!$B$2:$CL$999,MATCH($B753,'Master data'!$A$2:$A$999,0),MATCH(J$1,'Master data'!$B$1:$CL$1,0)),"")</f>
        <v/>
      </c>
      <c r="K753" s="7" t="str">
        <f>IFERROR(INDEX('Master data'!$B$2:$CL$999,MATCH($B753,'Master data'!$A$2:$A$999,0),MATCH(K$1,'Master data'!$B$1:$CL$1,0)),"")</f>
        <v/>
      </c>
      <c r="L753" s="7" t="str">
        <f>IFERROR(INDEX('Master data'!$B$2:$CL$999,MATCH($B753,'Master data'!$A$2:$A$999,0),MATCH(L$1,'Master data'!$B$1:$CL$1,0)),"")</f>
        <v/>
      </c>
      <c r="M753" s="5" t="str">
        <f>IFERROR(INDEX('Master data'!$B$2:$CL$999,MATCH($B753,'Master data'!$A$2:$A$999,0),MATCH(M$1,'Master data'!$B$1:$CL$1,0)),"")</f>
        <v/>
      </c>
      <c r="N753" s="28" t="str">
        <f>IFERROR(INDEX('Master data'!$B$2:$CL$999,MATCH($B753,'Master data'!$A$2:$A$999,0),MATCH(N$1,'Master data'!$B$1:$CL$1,0)),"")</f>
        <v/>
      </c>
      <c r="O753" s="7" t="str">
        <f>IFERROR(INDEX('Master data'!$B$2:$CL$999,MATCH($B753,'Master data'!$A$2:$A$999,0),MATCH(O$1,'Master data'!$B$1:$CL$1,0)),"")</f>
        <v/>
      </c>
      <c r="P753" s="5" t="str">
        <f>IFERROR(INDEX('Master data'!$B$2:$CL$999,MATCH($B753,'Master data'!$A$2:$A$999,0),MATCH(P$1,'Master data'!$B$1:$CL$1,0)),"")</f>
        <v/>
      </c>
      <c r="Q753" s="5" t="str">
        <f>IFERROR(INDEX('Master data'!$B$2:$CL$999,MATCH($B753,'Master data'!$A$2:$A$999,0),MATCH(Q$1,'Master data'!$B$1:$CL$1,0)),"")</f>
        <v/>
      </c>
    </row>
    <row r="754" spans="1:17" x14ac:dyDescent="0.3">
      <c r="A754" t="str">
        <f t="shared" si="11"/>
        <v/>
      </c>
      <c r="B754" t="str">
        <f>IF('Master data'!A753="","",'Master data'!A753)</f>
        <v/>
      </c>
      <c r="C754" t="str">
        <f>IFERROR(INDEX('Master data'!$B$2:$CL$999,MATCH($B754,'Master data'!$A$2:$A$999,0),MATCH(C$1,'Master data'!$B$1:$CL$1,0)),"")</f>
        <v/>
      </c>
      <c r="D754" t="str">
        <f>IFERROR(INDEX('Master data'!$B$2:$CL$999,MATCH($B754,'Master data'!$A$2:$A$999,0),MATCH(D$1,'Master data'!$B$1:$CL$1,0)),"")</f>
        <v/>
      </c>
      <c r="E754" s="5" t="str">
        <f>IFERROR(INDEX('Master data'!$B$2:$CL$999,MATCH($B754,'Master data'!$A$2:$A$999,0),MATCH(E$1,'Master data'!$B$1:$CL$1,0)),"")</f>
        <v/>
      </c>
      <c r="F754" s="7" t="str">
        <f>IFERROR(INDEX('Master data'!$B$2:$CL$999,MATCH($B754,'Master data'!$A$2:$A$999,0),MATCH(F$1,'Master data'!$B$1:$CL$1,0)),"")</f>
        <v/>
      </c>
      <c r="G754" s="7" t="str">
        <f>IFERROR(INDEX('Master data'!$B$2:$CL$999,MATCH($B754,'Master data'!$A$2:$A$999,0),MATCH(G$1,'Master data'!$B$1:$CL$1,0)),"")</f>
        <v/>
      </c>
      <c r="H754" s="7" t="str">
        <f>IFERROR(INDEX('Master data'!$B$2:$CL$999,MATCH($B754,'Master data'!$A$2:$A$999,0),MATCH(H$1,'Master data'!$B$1:$CL$1,0)),"")</f>
        <v/>
      </c>
      <c r="I754" s="7" t="str">
        <f>IFERROR(INDEX('Master data'!$B$2:$CL$999,MATCH($B754,'Master data'!$A$2:$A$999,0),MATCH(I$1,'Master data'!$B$1:$CL$1,0)),"")</f>
        <v/>
      </c>
      <c r="J754" s="7" t="str">
        <f>IFERROR(INDEX('Master data'!$B$2:$CL$999,MATCH($B754,'Master data'!$A$2:$A$999,0),MATCH(J$1,'Master data'!$B$1:$CL$1,0)),"")</f>
        <v/>
      </c>
      <c r="K754" s="7" t="str">
        <f>IFERROR(INDEX('Master data'!$B$2:$CL$999,MATCH($B754,'Master data'!$A$2:$A$999,0),MATCH(K$1,'Master data'!$B$1:$CL$1,0)),"")</f>
        <v/>
      </c>
      <c r="L754" s="7" t="str">
        <f>IFERROR(INDEX('Master data'!$B$2:$CL$999,MATCH($B754,'Master data'!$A$2:$A$999,0),MATCH(L$1,'Master data'!$B$1:$CL$1,0)),"")</f>
        <v/>
      </c>
      <c r="M754" s="5" t="str">
        <f>IFERROR(INDEX('Master data'!$B$2:$CL$999,MATCH($B754,'Master data'!$A$2:$A$999,0),MATCH(M$1,'Master data'!$B$1:$CL$1,0)),"")</f>
        <v/>
      </c>
      <c r="N754" s="28" t="str">
        <f>IFERROR(INDEX('Master data'!$B$2:$CL$999,MATCH($B754,'Master data'!$A$2:$A$999,0),MATCH(N$1,'Master data'!$B$1:$CL$1,0)),"")</f>
        <v/>
      </c>
      <c r="O754" s="7" t="str">
        <f>IFERROR(INDEX('Master data'!$B$2:$CL$999,MATCH($B754,'Master data'!$A$2:$A$999,0),MATCH(O$1,'Master data'!$B$1:$CL$1,0)),"")</f>
        <v/>
      </c>
      <c r="P754" s="5" t="str">
        <f>IFERROR(INDEX('Master data'!$B$2:$CL$999,MATCH($B754,'Master data'!$A$2:$A$999,0),MATCH(P$1,'Master data'!$B$1:$CL$1,0)),"")</f>
        <v/>
      </c>
      <c r="Q754" s="5" t="str">
        <f>IFERROR(INDEX('Master data'!$B$2:$CL$999,MATCH($B754,'Master data'!$A$2:$A$999,0),MATCH(Q$1,'Master data'!$B$1:$CL$1,0)),"")</f>
        <v/>
      </c>
    </row>
    <row r="755" spans="1:17" x14ac:dyDescent="0.3">
      <c r="A755" t="str">
        <f t="shared" si="11"/>
        <v/>
      </c>
      <c r="B755" t="str">
        <f>IF('Master data'!A754="","",'Master data'!A754)</f>
        <v/>
      </c>
      <c r="C755" t="str">
        <f>IFERROR(INDEX('Master data'!$B$2:$CL$999,MATCH($B755,'Master data'!$A$2:$A$999,0),MATCH(C$1,'Master data'!$B$1:$CL$1,0)),"")</f>
        <v/>
      </c>
      <c r="D755" t="str">
        <f>IFERROR(INDEX('Master data'!$B$2:$CL$999,MATCH($B755,'Master data'!$A$2:$A$999,0),MATCH(D$1,'Master data'!$B$1:$CL$1,0)),"")</f>
        <v/>
      </c>
      <c r="E755" s="5" t="str">
        <f>IFERROR(INDEX('Master data'!$B$2:$CL$999,MATCH($B755,'Master data'!$A$2:$A$999,0),MATCH(E$1,'Master data'!$B$1:$CL$1,0)),"")</f>
        <v/>
      </c>
      <c r="F755" s="7" t="str">
        <f>IFERROR(INDEX('Master data'!$B$2:$CL$999,MATCH($B755,'Master data'!$A$2:$A$999,0),MATCH(F$1,'Master data'!$B$1:$CL$1,0)),"")</f>
        <v/>
      </c>
      <c r="G755" s="7" t="str">
        <f>IFERROR(INDEX('Master data'!$B$2:$CL$999,MATCH($B755,'Master data'!$A$2:$A$999,0),MATCH(G$1,'Master data'!$B$1:$CL$1,0)),"")</f>
        <v/>
      </c>
      <c r="H755" s="7" t="str">
        <f>IFERROR(INDEX('Master data'!$B$2:$CL$999,MATCH($B755,'Master data'!$A$2:$A$999,0),MATCH(H$1,'Master data'!$B$1:$CL$1,0)),"")</f>
        <v/>
      </c>
      <c r="I755" s="7" t="str">
        <f>IFERROR(INDEX('Master data'!$B$2:$CL$999,MATCH($B755,'Master data'!$A$2:$A$999,0),MATCH(I$1,'Master data'!$B$1:$CL$1,0)),"")</f>
        <v/>
      </c>
      <c r="J755" s="7" t="str">
        <f>IFERROR(INDEX('Master data'!$B$2:$CL$999,MATCH($B755,'Master data'!$A$2:$A$999,0),MATCH(J$1,'Master data'!$B$1:$CL$1,0)),"")</f>
        <v/>
      </c>
      <c r="K755" s="7" t="str">
        <f>IFERROR(INDEX('Master data'!$B$2:$CL$999,MATCH($B755,'Master data'!$A$2:$A$999,0),MATCH(K$1,'Master data'!$B$1:$CL$1,0)),"")</f>
        <v/>
      </c>
      <c r="L755" s="7" t="str">
        <f>IFERROR(INDEX('Master data'!$B$2:$CL$999,MATCH($B755,'Master data'!$A$2:$A$999,0),MATCH(L$1,'Master data'!$B$1:$CL$1,0)),"")</f>
        <v/>
      </c>
      <c r="M755" s="5" t="str">
        <f>IFERROR(INDEX('Master data'!$B$2:$CL$999,MATCH($B755,'Master data'!$A$2:$A$999,0),MATCH(M$1,'Master data'!$B$1:$CL$1,0)),"")</f>
        <v/>
      </c>
      <c r="N755" s="28" t="str">
        <f>IFERROR(INDEX('Master data'!$B$2:$CL$999,MATCH($B755,'Master data'!$A$2:$A$999,0),MATCH(N$1,'Master data'!$B$1:$CL$1,0)),"")</f>
        <v/>
      </c>
      <c r="O755" s="7" t="str">
        <f>IFERROR(INDEX('Master data'!$B$2:$CL$999,MATCH($B755,'Master data'!$A$2:$A$999,0),MATCH(O$1,'Master data'!$B$1:$CL$1,0)),"")</f>
        <v/>
      </c>
      <c r="P755" s="5" t="str">
        <f>IFERROR(INDEX('Master data'!$B$2:$CL$999,MATCH($B755,'Master data'!$A$2:$A$999,0),MATCH(P$1,'Master data'!$B$1:$CL$1,0)),"")</f>
        <v/>
      </c>
      <c r="Q755" s="5" t="str">
        <f>IFERROR(INDEX('Master data'!$B$2:$CL$999,MATCH($B755,'Master data'!$A$2:$A$999,0),MATCH(Q$1,'Master data'!$B$1:$CL$1,0)),"")</f>
        <v/>
      </c>
    </row>
    <row r="756" spans="1:17" x14ac:dyDescent="0.3">
      <c r="A756" t="str">
        <f t="shared" si="11"/>
        <v/>
      </c>
      <c r="B756" t="str">
        <f>IF('Master data'!A755="","",'Master data'!A755)</f>
        <v/>
      </c>
      <c r="C756" t="str">
        <f>IFERROR(INDEX('Master data'!$B$2:$CL$999,MATCH($B756,'Master data'!$A$2:$A$999,0),MATCH(C$1,'Master data'!$B$1:$CL$1,0)),"")</f>
        <v/>
      </c>
      <c r="D756" t="str">
        <f>IFERROR(INDEX('Master data'!$B$2:$CL$999,MATCH($B756,'Master data'!$A$2:$A$999,0),MATCH(D$1,'Master data'!$B$1:$CL$1,0)),"")</f>
        <v/>
      </c>
      <c r="E756" s="5" t="str">
        <f>IFERROR(INDEX('Master data'!$B$2:$CL$999,MATCH($B756,'Master data'!$A$2:$A$999,0),MATCH(E$1,'Master data'!$B$1:$CL$1,0)),"")</f>
        <v/>
      </c>
      <c r="F756" s="7" t="str">
        <f>IFERROR(INDEX('Master data'!$B$2:$CL$999,MATCH($B756,'Master data'!$A$2:$A$999,0),MATCH(F$1,'Master data'!$B$1:$CL$1,0)),"")</f>
        <v/>
      </c>
      <c r="G756" s="7" t="str">
        <f>IFERROR(INDEX('Master data'!$B$2:$CL$999,MATCH($B756,'Master data'!$A$2:$A$999,0),MATCH(G$1,'Master data'!$B$1:$CL$1,0)),"")</f>
        <v/>
      </c>
      <c r="H756" s="7" t="str">
        <f>IFERROR(INDEX('Master data'!$B$2:$CL$999,MATCH($B756,'Master data'!$A$2:$A$999,0),MATCH(H$1,'Master data'!$B$1:$CL$1,0)),"")</f>
        <v/>
      </c>
      <c r="I756" s="7" t="str">
        <f>IFERROR(INDEX('Master data'!$B$2:$CL$999,MATCH($B756,'Master data'!$A$2:$A$999,0),MATCH(I$1,'Master data'!$B$1:$CL$1,0)),"")</f>
        <v/>
      </c>
      <c r="J756" s="7" t="str">
        <f>IFERROR(INDEX('Master data'!$B$2:$CL$999,MATCH($B756,'Master data'!$A$2:$A$999,0),MATCH(J$1,'Master data'!$B$1:$CL$1,0)),"")</f>
        <v/>
      </c>
      <c r="K756" s="7" t="str">
        <f>IFERROR(INDEX('Master data'!$B$2:$CL$999,MATCH($B756,'Master data'!$A$2:$A$999,0),MATCH(K$1,'Master data'!$B$1:$CL$1,0)),"")</f>
        <v/>
      </c>
      <c r="L756" s="7" t="str">
        <f>IFERROR(INDEX('Master data'!$B$2:$CL$999,MATCH($B756,'Master data'!$A$2:$A$999,0),MATCH(L$1,'Master data'!$B$1:$CL$1,0)),"")</f>
        <v/>
      </c>
      <c r="M756" s="5" t="str">
        <f>IFERROR(INDEX('Master data'!$B$2:$CL$999,MATCH($B756,'Master data'!$A$2:$A$999,0),MATCH(M$1,'Master data'!$B$1:$CL$1,0)),"")</f>
        <v/>
      </c>
      <c r="N756" s="28" t="str">
        <f>IFERROR(INDEX('Master data'!$B$2:$CL$999,MATCH($B756,'Master data'!$A$2:$A$999,0),MATCH(N$1,'Master data'!$B$1:$CL$1,0)),"")</f>
        <v/>
      </c>
      <c r="O756" s="7" t="str">
        <f>IFERROR(INDEX('Master data'!$B$2:$CL$999,MATCH($B756,'Master data'!$A$2:$A$999,0),MATCH(O$1,'Master data'!$B$1:$CL$1,0)),"")</f>
        <v/>
      </c>
      <c r="P756" s="5" t="str">
        <f>IFERROR(INDEX('Master data'!$B$2:$CL$999,MATCH($B756,'Master data'!$A$2:$A$999,0),MATCH(P$1,'Master data'!$B$1:$CL$1,0)),"")</f>
        <v/>
      </c>
      <c r="Q756" s="5" t="str">
        <f>IFERROR(INDEX('Master data'!$B$2:$CL$999,MATCH($B756,'Master data'!$A$2:$A$999,0),MATCH(Q$1,'Master data'!$B$1:$CL$1,0)),"")</f>
        <v/>
      </c>
    </row>
    <row r="757" spans="1:17" x14ac:dyDescent="0.3">
      <c r="A757" t="str">
        <f t="shared" si="11"/>
        <v/>
      </c>
      <c r="B757" t="str">
        <f>IF('Master data'!A756="","",'Master data'!A756)</f>
        <v/>
      </c>
      <c r="C757" t="str">
        <f>IFERROR(INDEX('Master data'!$B$2:$CL$999,MATCH($B757,'Master data'!$A$2:$A$999,0),MATCH(C$1,'Master data'!$B$1:$CL$1,0)),"")</f>
        <v/>
      </c>
      <c r="D757" t="str">
        <f>IFERROR(INDEX('Master data'!$B$2:$CL$999,MATCH($B757,'Master data'!$A$2:$A$999,0),MATCH(D$1,'Master data'!$B$1:$CL$1,0)),"")</f>
        <v/>
      </c>
      <c r="E757" s="5" t="str">
        <f>IFERROR(INDEX('Master data'!$B$2:$CL$999,MATCH($B757,'Master data'!$A$2:$A$999,0),MATCH(E$1,'Master data'!$B$1:$CL$1,0)),"")</f>
        <v/>
      </c>
      <c r="F757" s="7" t="str">
        <f>IFERROR(INDEX('Master data'!$B$2:$CL$999,MATCH($B757,'Master data'!$A$2:$A$999,0),MATCH(F$1,'Master data'!$B$1:$CL$1,0)),"")</f>
        <v/>
      </c>
      <c r="G757" s="7" t="str">
        <f>IFERROR(INDEX('Master data'!$B$2:$CL$999,MATCH($B757,'Master data'!$A$2:$A$999,0),MATCH(G$1,'Master data'!$B$1:$CL$1,0)),"")</f>
        <v/>
      </c>
      <c r="H757" s="7" t="str">
        <f>IFERROR(INDEX('Master data'!$B$2:$CL$999,MATCH($B757,'Master data'!$A$2:$A$999,0),MATCH(H$1,'Master data'!$B$1:$CL$1,0)),"")</f>
        <v/>
      </c>
      <c r="I757" s="7" t="str">
        <f>IFERROR(INDEX('Master data'!$B$2:$CL$999,MATCH($B757,'Master data'!$A$2:$A$999,0),MATCH(I$1,'Master data'!$B$1:$CL$1,0)),"")</f>
        <v/>
      </c>
      <c r="J757" s="7" t="str">
        <f>IFERROR(INDEX('Master data'!$B$2:$CL$999,MATCH($B757,'Master data'!$A$2:$A$999,0),MATCH(J$1,'Master data'!$B$1:$CL$1,0)),"")</f>
        <v/>
      </c>
      <c r="K757" s="7" t="str">
        <f>IFERROR(INDEX('Master data'!$B$2:$CL$999,MATCH($B757,'Master data'!$A$2:$A$999,0),MATCH(K$1,'Master data'!$B$1:$CL$1,0)),"")</f>
        <v/>
      </c>
      <c r="L757" s="7" t="str">
        <f>IFERROR(INDEX('Master data'!$B$2:$CL$999,MATCH($B757,'Master data'!$A$2:$A$999,0),MATCH(L$1,'Master data'!$B$1:$CL$1,0)),"")</f>
        <v/>
      </c>
      <c r="M757" s="5" t="str">
        <f>IFERROR(INDEX('Master data'!$B$2:$CL$999,MATCH($B757,'Master data'!$A$2:$A$999,0),MATCH(M$1,'Master data'!$B$1:$CL$1,0)),"")</f>
        <v/>
      </c>
      <c r="N757" s="28" t="str">
        <f>IFERROR(INDEX('Master data'!$B$2:$CL$999,MATCH($B757,'Master data'!$A$2:$A$999,0),MATCH(N$1,'Master data'!$B$1:$CL$1,0)),"")</f>
        <v/>
      </c>
      <c r="O757" s="7" t="str">
        <f>IFERROR(INDEX('Master data'!$B$2:$CL$999,MATCH($B757,'Master data'!$A$2:$A$999,0),MATCH(O$1,'Master data'!$B$1:$CL$1,0)),"")</f>
        <v/>
      </c>
      <c r="P757" s="5" t="str">
        <f>IFERROR(INDEX('Master data'!$B$2:$CL$999,MATCH($B757,'Master data'!$A$2:$A$999,0),MATCH(P$1,'Master data'!$B$1:$CL$1,0)),"")</f>
        <v/>
      </c>
      <c r="Q757" s="5" t="str">
        <f>IFERROR(INDEX('Master data'!$B$2:$CL$999,MATCH($B757,'Master data'!$A$2:$A$999,0),MATCH(Q$1,'Master data'!$B$1:$CL$1,0)),"")</f>
        <v/>
      </c>
    </row>
    <row r="758" spans="1:17" x14ac:dyDescent="0.3">
      <c r="A758" t="str">
        <f t="shared" si="11"/>
        <v/>
      </c>
      <c r="B758" t="str">
        <f>IF('Master data'!A757="","",'Master data'!A757)</f>
        <v/>
      </c>
      <c r="C758" t="str">
        <f>IFERROR(INDEX('Master data'!$B$2:$CL$999,MATCH($B758,'Master data'!$A$2:$A$999,0),MATCH(C$1,'Master data'!$B$1:$CL$1,0)),"")</f>
        <v/>
      </c>
      <c r="D758" t="str">
        <f>IFERROR(INDEX('Master data'!$B$2:$CL$999,MATCH($B758,'Master data'!$A$2:$A$999,0),MATCH(D$1,'Master data'!$B$1:$CL$1,0)),"")</f>
        <v/>
      </c>
      <c r="E758" s="5" t="str">
        <f>IFERROR(INDEX('Master data'!$B$2:$CL$999,MATCH($B758,'Master data'!$A$2:$A$999,0),MATCH(E$1,'Master data'!$B$1:$CL$1,0)),"")</f>
        <v/>
      </c>
      <c r="F758" s="7" t="str">
        <f>IFERROR(INDEX('Master data'!$B$2:$CL$999,MATCH($B758,'Master data'!$A$2:$A$999,0),MATCH(F$1,'Master data'!$B$1:$CL$1,0)),"")</f>
        <v/>
      </c>
      <c r="G758" s="7" t="str">
        <f>IFERROR(INDEX('Master data'!$B$2:$CL$999,MATCH($B758,'Master data'!$A$2:$A$999,0),MATCH(G$1,'Master data'!$B$1:$CL$1,0)),"")</f>
        <v/>
      </c>
      <c r="H758" s="7" t="str">
        <f>IFERROR(INDEX('Master data'!$B$2:$CL$999,MATCH($B758,'Master data'!$A$2:$A$999,0),MATCH(H$1,'Master data'!$B$1:$CL$1,0)),"")</f>
        <v/>
      </c>
      <c r="I758" s="7" t="str">
        <f>IFERROR(INDEX('Master data'!$B$2:$CL$999,MATCH($B758,'Master data'!$A$2:$A$999,0),MATCH(I$1,'Master data'!$B$1:$CL$1,0)),"")</f>
        <v/>
      </c>
      <c r="J758" s="7" t="str">
        <f>IFERROR(INDEX('Master data'!$B$2:$CL$999,MATCH($B758,'Master data'!$A$2:$A$999,0),MATCH(J$1,'Master data'!$B$1:$CL$1,0)),"")</f>
        <v/>
      </c>
      <c r="K758" s="7" t="str">
        <f>IFERROR(INDEX('Master data'!$B$2:$CL$999,MATCH($B758,'Master data'!$A$2:$A$999,0),MATCH(K$1,'Master data'!$B$1:$CL$1,0)),"")</f>
        <v/>
      </c>
      <c r="L758" s="7" t="str">
        <f>IFERROR(INDEX('Master data'!$B$2:$CL$999,MATCH($B758,'Master data'!$A$2:$A$999,0),MATCH(L$1,'Master data'!$B$1:$CL$1,0)),"")</f>
        <v/>
      </c>
      <c r="M758" s="5" t="str">
        <f>IFERROR(INDEX('Master data'!$B$2:$CL$999,MATCH($B758,'Master data'!$A$2:$A$999,0),MATCH(M$1,'Master data'!$B$1:$CL$1,0)),"")</f>
        <v/>
      </c>
      <c r="N758" s="28" t="str">
        <f>IFERROR(INDEX('Master data'!$B$2:$CL$999,MATCH($B758,'Master data'!$A$2:$A$999,0),MATCH(N$1,'Master data'!$B$1:$CL$1,0)),"")</f>
        <v/>
      </c>
      <c r="O758" s="7" t="str">
        <f>IFERROR(INDEX('Master data'!$B$2:$CL$999,MATCH($B758,'Master data'!$A$2:$A$999,0),MATCH(O$1,'Master data'!$B$1:$CL$1,0)),"")</f>
        <v/>
      </c>
      <c r="P758" s="5" t="str">
        <f>IFERROR(INDEX('Master data'!$B$2:$CL$999,MATCH($B758,'Master data'!$A$2:$A$999,0),MATCH(P$1,'Master data'!$B$1:$CL$1,0)),"")</f>
        <v/>
      </c>
      <c r="Q758" s="5" t="str">
        <f>IFERROR(INDEX('Master data'!$B$2:$CL$999,MATCH($B758,'Master data'!$A$2:$A$999,0),MATCH(Q$1,'Master data'!$B$1:$CL$1,0)),"")</f>
        <v/>
      </c>
    </row>
    <row r="759" spans="1:17" x14ac:dyDescent="0.3">
      <c r="A759" t="str">
        <f t="shared" si="11"/>
        <v/>
      </c>
      <c r="B759" t="str">
        <f>IF('Master data'!A758="","",'Master data'!A758)</f>
        <v/>
      </c>
      <c r="C759" t="str">
        <f>IFERROR(INDEX('Master data'!$B$2:$CL$999,MATCH($B759,'Master data'!$A$2:$A$999,0),MATCH(C$1,'Master data'!$B$1:$CL$1,0)),"")</f>
        <v/>
      </c>
      <c r="D759" t="str">
        <f>IFERROR(INDEX('Master data'!$B$2:$CL$999,MATCH($B759,'Master data'!$A$2:$A$999,0),MATCH(D$1,'Master data'!$B$1:$CL$1,0)),"")</f>
        <v/>
      </c>
      <c r="E759" s="5" t="str">
        <f>IFERROR(INDEX('Master data'!$B$2:$CL$999,MATCH($B759,'Master data'!$A$2:$A$999,0),MATCH(E$1,'Master data'!$B$1:$CL$1,0)),"")</f>
        <v/>
      </c>
      <c r="F759" s="7" t="str">
        <f>IFERROR(INDEX('Master data'!$B$2:$CL$999,MATCH($B759,'Master data'!$A$2:$A$999,0),MATCH(F$1,'Master data'!$B$1:$CL$1,0)),"")</f>
        <v/>
      </c>
      <c r="G759" s="7" t="str">
        <f>IFERROR(INDEX('Master data'!$B$2:$CL$999,MATCH($B759,'Master data'!$A$2:$A$999,0),MATCH(G$1,'Master data'!$B$1:$CL$1,0)),"")</f>
        <v/>
      </c>
      <c r="H759" s="7" t="str">
        <f>IFERROR(INDEX('Master data'!$B$2:$CL$999,MATCH($B759,'Master data'!$A$2:$A$999,0),MATCH(H$1,'Master data'!$B$1:$CL$1,0)),"")</f>
        <v/>
      </c>
      <c r="I759" s="7" t="str">
        <f>IFERROR(INDEX('Master data'!$B$2:$CL$999,MATCH($B759,'Master data'!$A$2:$A$999,0),MATCH(I$1,'Master data'!$B$1:$CL$1,0)),"")</f>
        <v/>
      </c>
      <c r="J759" s="7" t="str">
        <f>IFERROR(INDEX('Master data'!$B$2:$CL$999,MATCH($B759,'Master data'!$A$2:$A$999,0),MATCH(J$1,'Master data'!$B$1:$CL$1,0)),"")</f>
        <v/>
      </c>
      <c r="K759" s="7" t="str">
        <f>IFERROR(INDEX('Master data'!$B$2:$CL$999,MATCH($B759,'Master data'!$A$2:$A$999,0),MATCH(K$1,'Master data'!$B$1:$CL$1,0)),"")</f>
        <v/>
      </c>
      <c r="L759" s="7" t="str">
        <f>IFERROR(INDEX('Master data'!$B$2:$CL$999,MATCH($B759,'Master data'!$A$2:$A$999,0),MATCH(L$1,'Master data'!$B$1:$CL$1,0)),"")</f>
        <v/>
      </c>
      <c r="M759" s="5" t="str">
        <f>IFERROR(INDEX('Master data'!$B$2:$CL$999,MATCH($B759,'Master data'!$A$2:$A$999,0),MATCH(M$1,'Master data'!$B$1:$CL$1,0)),"")</f>
        <v/>
      </c>
      <c r="N759" s="28" t="str">
        <f>IFERROR(INDEX('Master data'!$B$2:$CL$999,MATCH($B759,'Master data'!$A$2:$A$999,0),MATCH(N$1,'Master data'!$B$1:$CL$1,0)),"")</f>
        <v/>
      </c>
      <c r="O759" s="7" t="str">
        <f>IFERROR(INDEX('Master data'!$B$2:$CL$999,MATCH($B759,'Master data'!$A$2:$A$999,0),MATCH(O$1,'Master data'!$B$1:$CL$1,0)),"")</f>
        <v/>
      </c>
      <c r="P759" s="5" t="str">
        <f>IFERROR(INDEX('Master data'!$B$2:$CL$999,MATCH($B759,'Master data'!$A$2:$A$999,0),MATCH(P$1,'Master data'!$B$1:$CL$1,0)),"")</f>
        <v/>
      </c>
      <c r="Q759" s="5" t="str">
        <f>IFERROR(INDEX('Master data'!$B$2:$CL$999,MATCH($B759,'Master data'!$A$2:$A$999,0),MATCH(Q$1,'Master data'!$B$1:$CL$1,0)),"")</f>
        <v/>
      </c>
    </row>
    <row r="760" spans="1:17" x14ac:dyDescent="0.3">
      <c r="A760" t="str">
        <f t="shared" si="11"/>
        <v/>
      </c>
      <c r="B760" t="str">
        <f>IF('Master data'!A759="","",'Master data'!A759)</f>
        <v/>
      </c>
      <c r="C760" t="str">
        <f>IFERROR(INDEX('Master data'!$B$2:$CL$999,MATCH($B760,'Master data'!$A$2:$A$999,0),MATCH(C$1,'Master data'!$B$1:$CL$1,0)),"")</f>
        <v/>
      </c>
      <c r="D760" t="str">
        <f>IFERROR(INDEX('Master data'!$B$2:$CL$999,MATCH($B760,'Master data'!$A$2:$A$999,0),MATCH(D$1,'Master data'!$B$1:$CL$1,0)),"")</f>
        <v/>
      </c>
      <c r="E760" s="5" t="str">
        <f>IFERROR(INDEX('Master data'!$B$2:$CL$999,MATCH($B760,'Master data'!$A$2:$A$999,0),MATCH(E$1,'Master data'!$B$1:$CL$1,0)),"")</f>
        <v/>
      </c>
      <c r="F760" s="7" t="str">
        <f>IFERROR(INDEX('Master data'!$B$2:$CL$999,MATCH($B760,'Master data'!$A$2:$A$999,0),MATCH(F$1,'Master data'!$B$1:$CL$1,0)),"")</f>
        <v/>
      </c>
      <c r="G760" s="7" t="str">
        <f>IFERROR(INDEX('Master data'!$B$2:$CL$999,MATCH($B760,'Master data'!$A$2:$A$999,0),MATCH(G$1,'Master data'!$B$1:$CL$1,0)),"")</f>
        <v/>
      </c>
      <c r="H760" s="7" t="str">
        <f>IFERROR(INDEX('Master data'!$B$2:$CL$999,MATCH($B760,'Master data'!$A$2:$A$999,0),MATCH(H$1,'Master data'!$B$1:$CL$1,0)),"")</f>
        <v/>
      </c>
      <c r="I760" s="7" t="str">
        <f>IFERROR(INDEX('Master data'!$B$2:$CL$999,MATCH($B760,'Master data'!$A$2:$A$999,0),MATCH(I$1,'Master data'!$B$1:$CL$1,0)),"")</f>
        <v/>
      </c>
      <c r="J760" s="7" t="str">
        <f>IFERROR(INDEX('Master data'!$B$2:$CL$999,MATCH($B760,'Master data'!$A$2:$A$999,0),MATCH(J$1,'Master data'!$B$1:$CL$1,0)),"")</f>
        <v/>
      </c>
      <c r="K760" s="7" t="str">
        <f>IFERROR(INDEX('Master data'!$B$2:$CL$999,MATCH($B760,'Master data'!$A$2:$A$999,0),MATCH(K$1,'Master data'!$B$1:$CL$1,0)),"")</f>
        <v/>
      </c>
      <c r="L760" s="7" t="str">
        <f>IFERROR(INDEX('Master data'!$B$2:$CL$999,MATCH($B760,'Master data'!$A$2:$A$999,0),MATCH(L$1,'Master data'!$B$1:$CL$1,0)),"")</f>
        <v/>
      </c>
      <c r="M760" s="5" t="str">
        <f>IFERROR(INDEX('Master data'!$B$2:$CL$999,MATCH($B760,'Master data'!$A$2:$A$999,0),MATCH(M$1,'Master data'!$B$1:$CL$1,0)),"")</f>
        <v/>
      </c>
      <c r="N760" s="28" t="str">
        <f>IFERROR(INDEX('Master data'!$B$2:$CL$999,MATCH($B760,'Master data'!$A$2:$A$999,0),MATCH(N$1,'Master data'!$B$1:$CL$1,0)),"")</f>
        <v/>
      </c>
      <c r="O760" s="7" t="str">
        <f>IFERROR(INDEX('Master data'!$B$2:$CL$999,MATCH($B760,'Master data'!$A$2:$A$999,0),MATCH(O$1,'Master data'!$B$1:$CL$1,0)),"")</f>
        <v/>
      </c>
      <c r="P760" s="5" t="str">
        <f>IFERROR(INDEX('Master data'!$B$2:$CL$999,MATCH($B760,'Master data'!$A$2:$A$999,0),MATCH(P$1,'Master data'!$B$1:$CL$1,0)),"")</f>
        <v/>
      </c>
      <c r="Q760" s="5" t="str">
        <f>IFERROR(INDEX('Master data'!$B$2:$CL$999,MATCH($B760,'Master data'!$A$2:$A$999,0),MATCH(Q$1,'Master data'!$B$1:$CL$1,0)),"")</f>
        <v/>
      </c>
    </row>
    <row r="761" spans="1:17" x14ac:dyDescent="0.3">
      <c r="A761" t="str">
        <f t="shared" si="11"/>
        <v/>
      </c>
      <c r="B761" t="str">
        <f>IF('Master data'!A760="","",'Master data'!A760)</f>
        <v/>
      </c>
      <c r="C761" t="str">
        <f>IFERROR(INDEX('Master data'!$B$2:$CL$999,MATCH($B761,'Master data'!$A$2:$A$999,0),MATCH(C$1,'Master data'!$B$1:$CL$1,0)),"")</f>
        <v/>
      </c>
      <c r="D761" t="str">
        <f>IFERROR(INDEX('Master data'!$B$2:$CL$999,MATCH($B761,'Master data'!$A$2:$A$999,0),MATCH(D$1,'Master data'!$B$1:$CL$1,0)),"")</f>
        <v/>
      </c>
      <c r="E761" s="5" t="str">
        <f>IFERROR(INDEX('Master data'!$B$2:$CL$999,MATCH($B761,'Master data'!$A$2:$A$999,0),MATCH(E$1,'Master data'!$B$1:$CL$1,0)),"")</f>
        <v/>
      </c>
      <c r="F761" s="7" t="str">
        <f>IFERROR(INDEX('Master data'!$B$2:$CL$999,MATCH($B761,'Master data'!$A$2:$A$999,0),MATCH(F$1,'Master data'!$B$1:$CL$1,0)),"")</f>
        <v/>
      </c>
      <c r="G761" s="7" t="str">
        <f>IFERROR(INDEX('Master data'!$B$2:$CL$999,MATCH($B761,'Master data'!$A$2:$A$999,0),MATCH(G$1,'Master data'!$B$1:$CL$1,0)),"")</f>
        <v/>
      </c>
      <c r="H761" s="7" t="str">
        <f>IFERROR(INDEX('Master data'!$B$2:$CL$999,MATCH($B761,'Master data'!$A$2:$A$999,0),MATCH(H$1,'Master data'!$B$1:$CL$1,0)),"")</f>
        <v/>
      </c>
      <c r="I761" s="7" t="str">
        <f>IFERROR(INDEX('Master data'!$B$2:$CL$999,MATCH($B761,'Master data'!$A$2:$A$999,0),MATCH(I$1,'Master data'!$B$1:$CL$1,0)),"")</f>
        <v/>
      </c>
      <c r="J761" s="7" t="str">
        <f>IFERROR(INDEX('Master data'!$B$2:$CL$999,MATCH($B761,'Master data'!$A$2:$A$999,0),MATCH(J$1,'Master data'!$B$1:$CL$1,0)),"")</f>
        <v/>
      </c>
      <c r="K761" s="7" t="str">
        <f>IFERROR(INDEX('Master data'!$B$2:$CL$999,MATCH($B761,'Master data'!$A$2:$A$999,0),MATCH(K$1,'Master data'!$B$1:$CL$1,0)),"")</f>
        <v/>
      </c>
      <c r="L761" s="7" t="str">
        <f>IFERROR(INDEX('Master data'!$B$2:$CL$999,MATCH($B761,'Master data'!$A$2:$A$999,0),MATCH(L$1,'Master data'!$B$1:$CL$1,0)),"")</f>
        <v/>
      </c>
      <c r="M761" s="5" t="str">
        <f>IFERROR(INDEX('Master data'!$B$2:$CL$999,MATCH($B761,'Master data'!$A$2:$A$999,0),MATCH(M$1,'Master data'!$B$1:$CL$1,0)),"")</f>
        <v/>
      </c>
      <c r="N761" s="28" t="str">
        <f>IFERROR(INDEX('Master data'!$B$2:$CL$999,MATCH($B761,'Master data'!$A$2:$A$999,0),MATCH(N$1,'Master data'!$B$1:$CL$1,0)),"")</f>
        <v/>
      </c>
      <c r="O761" s="7" t="str">
        <f>IFERROR(INDEX('Master data'!$B$2:$CL$999,MATCH($B761,'Master data'!$A$2:$A$999,0),MATCH(O$1,'Master data'!$B$1:$CL$1,0)),"")</f>
        <v/>
      </c>
      <c r="P761" s="5" t="str">
        <f>IFERROR(INDEX('Master data'!$B$2:$CL$999,MATCH($B761,'Master data'!$A$2:$A$999,0),MATCH(P$1,'Master data'!$B$1:$CL$1,0)),"")</f>
        <v/>
      </c>
      <c r="Q761" s="5" t="str">
        <f>IFERROR(INDEX('Master data'!$B$2:$CL$999,MATCH($B761,'Master data'!$A$2:$A$999,0),MATCH(Q$1,'Master data'!$B$1:$CL$1,0)),"")</f>
        <v/>
      </c>
    </row>
    <row r="762" spans="1:17" x14ac:dyDescent="0.3">
      <c r="A762" t="str">
        <f t="shared" si="11"/>
        <v/>
      </c>
      <c r="B762" t="str">
        <f>IF('Master data'!A761="","",'Master data'!A761)</f>
        <v/>
      </c>
      <c r="C762" t="str">
        <f>IFERROR(INDEX('Master data'!$B$2:$CL$999,MATCH($B762,'Master data'!$A$2:$A$999,0),MATCH(C$1,'Master data'!$B$1:$CL$1,0)),"")</f>
        <v/>
      </c>
      <c r="D762" t="str">
        <f>IFERROR(INDEX('Master data'!$B$2:$CL$999,MATCH($B762,'Master data'!$A$2:$A$999,0),MATCH(D$1,'Master data'!$B$1:$CL$1,0)),"")</f>
        <v/>
      </c>
      <c r="E762" s="5" t="str">
        <f>IFERROR(INDEX('Master data'!$B$2:$CL$999,MATCH($B762,'Master data'!$A$2:$A$999,0),MATCH(E$1,'Master data'!$B$1:$CL$1,0)),"")</f>
        <v/>
      </c>
      <c r="F762" s="7" t="str">
        <f>IFERROR(INDEX('Master data'!$B$2:$CL$999,MATCH($B762,'Master data'!$A$2:$A$999,0),MATCH(F$1,'Master data'!$B$1:$CL$1,0)),"")</f>
        <v/>
      </c>
      <c r="G762" s="7" t="str">
        <f>IFERROR(INDEX('Master data'!$B$2:$CL$999,MATCH($B762,'Master data'!$A$2:$A$999,0),MATCH(G$1,'Master data'!$B$1:$CL$1,0)),"")</f>
        <v/>
      </c>
      <c r="H762" s="7" t="str">
        <f>IFERROR(INDEX('Master data'!$B$2:$CL$999,MATCH($B762,'Master data'!$A$2:$A$999,0),MATCH(H$1,'Master data'!$B$1:$CL$1,0)),"")</f>
        <v/>
      </c>
      <c r="I762" s="7" t="str">
        <f>IFERROR(INDEX('Master data'!$B$2:$CL$999,MATCH($B762,'Master data'!$A$2:$A$999,0),MATCH(I$1,'Master data'!$B$1:$CL$1,0)),"")</f>
        <v/>
      </c>
      <c r="J762" s="7" t="str">
        <f>IFERROR(INDEX('Master data'!$B$2:$CL$999,MATCH($B762,'Master data'!$A$2:$A$999,0),MATCH(J$1,'Master data'!$B$1:$CL$1,0)),"")</f>
        <v/>
      </c>
      <c r="K762" s="7" t="str">
        <f>IFERROR(INDEX('Master data'!$B$2:$CL$999,MATCH($B762,'Master data'!$A$2:$A$999,0),MATCH(K$1,'Master data'!$B$1:$CL$1,0)),"")</f>
        <v/>
      </c>
      <c r="L762" s="7" t="str">
        <f>IFERROR(INDEX('Master data'!$B$2:$CL$999,MATCH($B762,'Master data'!$A$2:$A$999,0),MATCH(L$1,'Master data'!$B$1:$CL$1,0)),"")</f>
        <v/>
      </c>
      <c r="M762" s="5" t="str">
        <f>IFERROR(INDEX('Master data'!$B$2:$CL$999,MATCH($B762,'Master data'!$A$2:$A$999,0),MATCH(M$1,'Master data'!$B$1:$CL$1,0)),"")</f>
        <v/>
      </c>
      <c r="N762" s="28" t="str">
        <f>IFERROR(INDEX('Master data'!$B$2:$CL$999,MATCH($B762,'Master data'!$A$2:$A$999,0),MATCH(N$1,'Master data'!$B$1:$CL$1,0)),"")</f>
        <v/>
      </c>
      <c r="O762" s="7" t="str">
        <f>IFERROR(INDEX('Master data'!$B$2:$CL$999,MATCH($B762,'Master data'!$A$2:$A$999,0),MATCH(O$1,'Master data'!$B$1:$CL$1,0)),"")</f>
        <v/>
      </c>
      <c r="P762" s="5" t="str">
        <f>IFERROR(INDEX('Master data'!$B$2:$CL$999,MATCH($B762,'Master data'!$A$2:$A$999,0),MATCH(P$1,'Master data'!$B$1:$CL$1,0)),"")</f>
        <v/>
      </c>
      <c r="Q762" s="5" t="str">
        <f>IFERROR(INDEX('Master data'!$B$2:$CL$999,MATCH($B762,'Master data'!$A$2:$A$999,0),MATCH(Q$1,'Master data'!$B$1:$CL$1,0)),"")</f>
        <v/>
      </c>
    </row>
    <row r="763" spans="1:17" x14ac:dyDescent="0.3">
      <c r="A763" t="str">
        <f t="shared" si="11"/>
        <v/>
      </c>
      <c r="B763" t="str">
        <f>IF('Master data'!A762="","",'Master data'!A762)</f>
        <v/>
      </c>
      <c r="C763" t="str">
        <f>IFERROR(INDEX('Master data'!$B$2:$CL$999,MATCH($B763,'Master data'!$A$2:$A$999,0),MATCH(C$1,'Master data'!$B$1:$CL$1,0)),"")</f>
        <v/>
      </c>
      <c r="D763" t="str">
        <f>IFERROR(INDEX('Master data'!$B$2:$CL$999,MATCH($B763,'Master data'!$A$2:$A$999,0),MATCH(D$1,'Master data'!$B$1:$CL$1,0)),"")</f>
        <v/>
      </c>
      <c r="E763" s="5" t="str">
        <f>IFERROR(INDEX('Master data'!$B$2:$CL$999,MATCH($B763,'Master data'!$A$2:$A$999,0),MATCH(E$1,'Master data'!$B$1:$CL$1,0)),"")</f>
        <v/>
      </c>
      <c r="F763" s="7" t="str">
        <f>IFERROR(INDEX('Master data'!$B$2:$CL$999,MATCH($B763,'Master data'!$A$2:$A$999,0),MATCH(F$1,'Master data'!$B$1:$CL$1,0)),"")</f>
        <v/>
      </c>
      <c r="G763" s="7" t="str">
        <f>IFERROR(INDEX('Master data'!$B$2:$CL$999,MATCH($B763,'Master data'!$A$2:$A$999,0),MATCH(G$1,'Master data'!$B$1:$CL$1,0)),"")</f>
        <v/>
      </c>
      <c r="H763" s="7" t="str">
        <f>IFERROR(INDEX('Master data'!$B$2:$CL$999,MATCH($B763,'Master data'!$A$2:$A$999,0),MATCH(H$1,'Master data'!$B$1:$CL$1,0)),"")</f>
        <v/>
      </c>
      <c r="I763" s="7" t="str">
        <f>IFERROR(INDEX('Master data'!$B$2:$CL$999,MATCH($B763,'Master data'!$A$2:$A$999,0),MATCH(I$1,'Master data'!$B$1:$CL$1,0)),"")</f>
        <v/>
      </c>
      <c r="J763" s="7" t="str">
        <f>IFERROR(INDEX('Master data'!$B$2:$CL$999,MATCH($B763,'Master data'!$A$2:$A$999,0),MATCH(J$1,'Master data'!$B$1:$CL$1,0)),"")</f>
        <v/>
      </c>
      <c r="K763" s="7" t="str">
        <f>IFERROR(INDEX('Master data'!$B$2:$CL$999,MATCH($B763,'Master data'!$A$2:$A$999,0),MATCH(K$1,'Master data'!$B$1:$CL$1,0)),"")</f>
        <v/>
      </c>
      <c r="L763" s="7" t="str">
        <f>IFERROR(INDEX('Master data'!$B$2:$CL$999,MATCH($B763,'Master data'!$A$2:$A$999,0),MATCH(L$1,'Master data'!$B$1:$CL$1,0)),"")</f>
        <v/>
      </c>
      <c r="M763" s="5" t="str">
        <f>IFERROR(INDEX('Master data'!$B$2:$CL$999,MATCH($B763,'Master data'!$A$2:$A$999,0),MATCH(M$1,'Master data'!$B$1:$CL$1,0)),"")</f>
        <v/>
      </c>
      <c r="N763" s="28" t="str">
        <f>IFERROR(INDEX('Master data'!$B$2:$CL$999,MATCH($B763,'Master data'!$A$2:$A$999,0),MATCH(N$1,'Master data'!$B$1:$CL$1,0)),"")</f>
        <v/>
      </c>
      <c r="O763" s="7" t="str">
        <f>IFERROR(INDEX('Master data'!$B$2:$CL$999,MATCH($B763,'Master data'!$A$2:$A$999,0),MATCH(O$1,'Master data'!$B$1:$CL$1,0)),"")</f>
        <v/>
      </c>
      <c r="P763" s="5" t="str">
        <f>IFERROR(INDEX('Master data'!$B$2:$CL$999,MATCH($B763,'Master data'!$A$2:$A$999,0),MATCH(P$1,'Master data'!$B$1:$CL$1,0)),"")</f>
        <v/>
      </c>
      <c r="Q763" s="5" t="str">
        <f>IFERROR(INDEX('Master data'!$B$2:$CL$999,MATCH($B763,'Master data'!$A$2:$A$999,0),MATCH(Q$1,'Master data'!$B$1:$CL$1,0)),"")</f>
        <v/>
      </c>
    </row>
    <row r="764" spans="1:17" x14ac:dyDescent="0.3">
      <c r="A764" t="str">
        <f t="shared" si="11"/>
        <v/>
      </c>
      <c r="B764" t="str">
        <f>IF('Master data'!A763="","",'Master data'!A763)</f>
        <v/>
      </c>
      <c r="C764" t="str">
        <f>IFERROR(INDEX('Master data'!$B$2:$CL$999,MATCH($B764,'Master data'!$A$2:$A$999,0),MATCH(C$1,'Master data'!$B$1:$CL$1,0)),"")</f>
        <v/>
      </c>
      <c r="D764" t="str">
        <f>IFERROR(INDEX('Master data'!$B$2:$CL$999,MATCH($B764,'Master data'!$A$2:$A$999,0),MATCH(D$1,'Master data'!$B$1:$CL$1,0)),"")</f>
        <v/>
      </c>
      <c r="E764" s="5" t="str">
        <f>IFERROR(INDEX('Master data'!$B$2:$CL$999,MATCH($B764,'Master data'!$A$2:$A$999,0),MATCH(E$1,'Master data'!$B$1:$CL$1,0)),"")</f>
        <v/>
      </c>
      <c r="F764" s="7" t="str">
        <f>IFERROR(INDEX('Master data'!$B$2:$CL$999,MATCH($B764,'Master data'!$A$2:$A$999,0),MATCH(F$1,'Master data'!$B$1:$CL$1,0)),"")</f>
        <v/>
      </c>
      <c r="G764" s="7" t="str">
        <f>IFERROR(INDEX('Master data'!$B$2:$CL$999,MATCH($B764,'Master data'!$A$2:$A$999,0),MATCH(G$1,'Master data'!$B$1:$CL$1,0)),"")</f>
        <v/>
      </c>
      <c r="H764" s="7" t="str">
        <f>IFERROR(INDEX('Master data'!$B$2:$CL$999,MATCH($B764,'Master data'!$A$2:$A$999,0),MATCH(H$1,'Master data'!$B$1:$CL$1,0)),"")</f>
        <v/>
      </c>
      <c r="I764" s="7" t="str">
        <f>IFERROR(INDEX('Master data'!$B$2:$CL$999,MATCH($B764,'Master data'!$A$2:$A$999,0),MATCH(I$1,'Master data'!$B$1:$CL$1,0)),"")</f>
        <v/>
      </c>
      <c r="J764" s="7" t="str">
        <f>IFERROR(INDEX('Master data'!$B$2:$CL$999,MATCH($B764,'Master data'!$A$2:$A$999,0),MATCH(J$1,'Master data'!$B$1:$CL$1,0)),"")</f>
        <v/>
      </c>
      <c r="K764" s="7" t="str">
        <f>IFERROR(INDEX('Master data'!$B$2:$CL$999,MATCH($B764,'Master data'!$A$2:$A$999,0),MATCH(K$1,'Master data'!$B$1:$CL$1,0)),"")</f>
        <v/>
      </c>
      <c r="L764" s="7" t="str">
        <f>IFERROR(INDEX('Master data'!$B$2:$CL$999,MATCH($B764,'Master data'!$A$2:$A$999,0),MATCH(L$1,'Master data'!$B$1:$CL$1,0)),"")</f>
        <v/>
      </c>
      <c r="M764" s="5" t="str">
        <f>IFERROR(INDEX('Master data'!$B$2:$CL$999,MATCH($B764,'Master data'!$A$2:$A$999,0),MATCH(M$1,'Master data'!$B$1:$CL$1,0)),"")</f>
        <v/>
      </c>
      <c r="N764" s="28" t="str">
        <f>IFERROR(INDEX('Master data'!$B$2:$CL$999,MATCH($B764,'Master data'!$A$2:$A$999,0),MATCH(N$1,'Master data'!$B$1:$CL$1,0)),"")</f>
        <v/>
      </c>
      <c r="O764" s="7" t="str">
        <f>IFERROR(INDEX('Master data'!$B$2:$CL$999,MATCH($B764,'Master data'!$A$2:$A$999,0),MATCH(O$1,'Master data'!$B$1:$CL$1,0)),"")</f>
        <v/>
      </c>
      <c r="P764" s="5" t="str">
        <f>IFERROR(INDEX('Master data'!$B$2:$CL$999,MATCH($B764,'Master data'!$A$2:$A$999,0),MATCH(P$1,'Master data'!$B$1:$CL$1,0)),"")</f>
        <v/>
      </c>
      <c r="Q764" s="5" t="str">
        <f>IFERROR(INDEX('Master data'!$B$2:$CL$999,MATCH($B764,'Master data'!$A$2:$A$999,0),MATCH(Q$1,'Master data'!$B$1:$CL$1,0)),"")</f>
        <v/>
      </c>
    </row>
    <row r="765" spans="1:17" x14ac:dyDescent="0.3">
      <c r="A765" t="str">
        <f t="shared" si="11"/>
        <v/>
      </c>
      <c r="B765" t="str">
        <f>IF('Master data'!A764="","",'Master data'!A764)</f>
        <v/>
      </c>
      <c r="C765" t="str">
        <f>IFERROR(INDEX('Master data'!$B$2:$CL$999,MATCH($B765,'Master data'!$A$2:$A$999,0),MATCH(C$1,'Master data'!$B$1:$CL$1,0)),"")</f>
        <v/>
      </c>
      <c r="D765" t="str">
        <f>IFERROR(INDEX('Master data'!$B$2:$CL$999,MATCH($B765,'Master data'!$A$2:$A$999,0),MATCH(D$1,'Master data'!$B$1:$CL$1,0)),"")</f>
        <v/>
      </c>
      <c r="E765" s="5" t="str">
        <f>IFERROR(INDEX('Master data'!$B$2:$CL$999,MATCH($B765,'Master data'!$A$2:$A$999,0),MATCH(E$1,'Master data'!$B$1:$CL$1,0)),"")</f>
        <v/>
      </c>
      <c r="F765" s="7" t="str">
        <f>IFERROR(INDEX('Master data'!$B$2:$CL$999,MATCH($B765,'Master data'!$A$2:$A$999,0),MATCH(F$1,'Master data'!$B$1:$CL$1,0)),"")</f>
        <v/>
      </c>
      <c r="G765" s="7" t="str">
        <f>IFERROR(INDEX('Master data'!$B$2:$CL$999,MATCH($B765,'Master data'!$A$2:$A$999,0),MATCH(G$1,'Master data'!$B$1:$CL$1,0)),"")</f>
        <v/>
      </c>
      <c r="H765" s="7" t="str">
        <f>IFERROR(INDEX('Master data'!$B$2:$CL$999,MATCH($B765,'Master data'!$A$2:$A$999,0),MATCH(H$1,'Master data'!$B$1:$CL$1,0)),"")</f>
        <v/>
      </c>
      <c r="I765" s="7" t="str">
        <f>IFERROR(INDEX('Master data'!$B$2:$CL$999,MATCH($B765,'Master data'!$A$2:$A$999,0),MATCH(I$1,'Master data'!$B$1:$CL$1,0)),"")</f>
        <v/>
      </c>
      <c r="J765" s="7" t="str">
        <f>IFERROR(INDEX('Master data'!$B$2:$CL$999,MATCH($B765,'Master data'!$A$2:$A$999,0),MATCH(J$1,'Master data'!$B$1:$CL$1,0)),"")</f>
        <v/>
      </c>
      <c r="K765" s="7" t="str">
        <f>IFERROR(INDEX('Master data'!$B$2:$CL$999,MATCH($B765,'Master data'!$A$2:$A$999,0),MATCH(K$1,'Master data'!$B$1:$CL$1,0)),"")</f>
        <v/>
      </c>
      <c r="L765" s="7" t="str">
        <f>IFERROR(INDEX('Master data'!$B$2:$CL$999,MATCH($B765,'Master data'!$A$2:$A$999,0),MATCH(L$1,'Master data'!$B$1:$CL$1,0)),"")</f>
        <v/>
      </c>
      <c r="M765" s="5" t="str">
        <f>IFERROR(INDEX('Master data'!$B$2:$CL$999,MATCH($B765,'Master data'!$A$2:$A$999,0),MATCH(M$1,'Master data'!$B$1:$CL$1,0)),"")</f>
        <v/>
      </c>
      <c r="N765" s="28" t="str">
        <f>IFERROR(INDEX('Master data'!$B$2:$CL$999,MATCH($B765,'Master data'!$A$2:$A$999,0),MATCH(N$1,'Master data'!$B$1:$CL$1,0)),"")</f>
        <v/>
      </c>
      <c r="O765" s="7" t="str">
        <f>IFERROR(INDEX('Master data'!$B$2:$CL$999,MATCH($B765,'Master data'!$A$2:$A$999,0),MATCH(O$1,'Master data'!$B$1:$CL$1,0)),"")</f>
        <v/>
      </c>
      <c r="P765" s="5" t="str">
        <f>IFERROR(INDEX('Master data'!$B$2:$CL$999,MATCH($B765,'Master data'!$A$2:$A$999,0),MATCH(P$1,'Master data'!$B$1:$CL$1,0)),"")</f>
        <v/>
      </c>
      <c r="Q765" s="5" t="str">
        <f>IFERROR(INDEX('Master data'!$B$2:$CL$999,MATCH($B765,'Master data'!$A$2:$A$999,0),MATCH(Q$1,'Master data'!$B$1:$CL$1,0)),"")</f>
        <v/>
      </c>
    </row>
    <row r="766" spans="1:17" x14ac:dyDescent="0.3">
      <c r="A766" t="str">
        <f t="shared" si="11"/>
        <v/>
      </c>
      <c r="B766" t="str">
        <f>IF('Master data'!A765="","",'Master data'!A765)</f>
        <v/>
      </c>
      <c r="C766" t="str">
        <f>IFERROR(INDEX('Master data'!$B$2:$CL$999,MATCH($B766,'Master data'!$A$2:$A$999,0),MATCH(C$1,'Master data'!$B$1:$CL$1,0)),"")</f>
        <v/>
      </c>
      <c r="D766" t="str">
        <f>IFERROR(INDEX('Master data'!$B$2:$CL$999,MATCH($B766,'Master data'!$A$2:$A$999,0),MATCH(D$1,'Master data'!$B$1:$CL$1,0)),"")</f>
        <v/>
      </c>
      <c r="E766" s="5" t="str">
        <f>IFERROR(INDEX('Master data'!$B$2:$CL$999,MATCH($B766,'Master data'!$A$2:$A$999,0),MATCH(E$1,'Master data'!$B$1:$CL$1,0)),"")</f>
        <v/>
      </c>
      <c r="F766" s="7" t="str">
        <f>IFERROR(INDEX('Master data'!$B$2:$CL$999,MATCH($B766,'Master data'!$A$2:$A$999,0),MATCH(F$1,'Master data'!$B$1:$CL$1,0)),"")</f>
        <v/>
      </c>
      <c r="G766" s="7" t="str">
        <f>IFERROR(INDEX('Master data'!$B$2:$CL$999,MATCH($B766,'Master data'!$A$2:$A$999,0),MATCH(G$1,'Master data'!$B$1:$CL$1,0)),"")</f>
        <v/>
      </c>
      <c r="H766" s="7" t="str">
        <f>IFERROR(INDEX('Master data'!$B$2:$CL$999,MATCH($B766,'Master data'!$A$2:$A$999,0),MATCH(H$1,'Master data'!$B$1:$CL$1,0)),"")</f>
        <v/>
      </c>
      <c r="I766" s="7" t="str">
        <f>IFERROR(INDEX('Master data'!$B$2:$CL$999,MATCH($B766,'Master data'!$A$2:$A$999,0),MATCH(I$1,'Master data'!$B$1:$CL$1,0)),"")</f>
        <v/>
      </c>
      <c r="J766" s="7" t="str">
        <f>IFERROR(INDEX('Master data'!$B$2:$CL$999,MATCH($B766,'Master data'!$A$2:$A$999,0),MATCH(J$1,'Master data'!$B$1:$CL$1,0)),"")</f>
        <v/>
      </c>
      <c r="K766" s="7" t="str">
        <f>IFERROR(INDEX('Master data'!$B$2:$CL$999,MATCH($B766,'Master data'!$A$2:$A$999,0),MATCH(K$1,'Master data'!$B$1:$CL$1,0)),"")</f>
        <v/>
      </c>
      <c r="L766" s="7" t="str">
        <f>IFERROR(INDEX('Master data'!$B$2:$CL$999,MATCH($B766,'Master data'!$A$2:$A$999,0),MATCH(L$1,'Master data'!$B$1:$CL$1,0)),"")</f>
        <v/>
      </c>
      <c r="M766" s="5" t="str">
        <f>IFERROR(INDEX('Master data'!$B$2:$CL$999,MATCH($B766,'Master data'!$A$2:$A$999,0),MATCH(M$1,'Master data'!$B$1:$CL$1,0)),"")</f>
        <v/>
      </c>
      <c r="N766" s="28" t="str">
        <f>IFERROR(INDEX('Master data'!$B$2:$CL$999,MATCH($B766,'Master data'!$A$2:$A$999,0),MATCH(N$1,'Master data'!$B$1:$CL$1,0)),"")</f>
        <v/>
      </c>
      <c r="O766" s="7" t="str">
        <f>IFERROR(INDEX('Master data'!$B$2:$CL$999,MATCH($B766,'Master data'!$A$2:$A$999,0),MATCH(O$1,'Master data'!$B$1:$CL$1,0)),"")</f>
        <v/>
      </c>
      <c r="P766" s="5" t="str">
        <f>IFERROR(INDEX('Master data'!$B$2:$CL$999,MATCH($B766,'Master data'!$A$2:$A$999,0),MATCH(P$1,'Master data'!$B$1:$CL$1,0)),"")</f>
        <v/>
      </c>
      <c r="Q766" s="5" t="str">
        <f>IFERROR(INDEX('Master data'!$B$2:$CL$999,MATCH($B766,'Master data'!$A$2:$A$999,0),MATCH(Q$1,'Master data'!$B$1:$CL$1,0)),"")</f>
        <v/>
      </c>
    </row>
    <row r="767" spans="1:17" x14ac:dyDescent="0.3">
      <c r="A767" t="str">
        <f t="shared" si="11"/>
        <v/>
      </c>
      <c r="B767" t="str">
        <f>IF('Master data'!A766="","",'Master data'!A766)</f>
        <v/>
      </c>
      <c r="C767" t="str">
        <f>IFERROR(INDEX('Master data'!$B$2:$CL$999,MATCH($B767,'Master data'!$A$2:$A$999,0),MATCH(C$1,'Master data'!$B$1:$CL$1,0)),"")</f>
        <v/>
      </c>
      <c r="D767" t="str">
        <f>IFERROR(INDEX('Master data'!$B$2:$CL$999,MATCH($B767,'Master data'!$A$2:$A$999,0),MATCH(D$1,'Master data'!$B$1:$CL$1,0)),"")</f>
        <v/>
      </c>
      <c r="E767" s="5" t="str">
        <f>IFERROR(INDEX('Master data'!$B$2:$CL$999,MATCH($B767,'Master data'!$A$2:$A$999,0),MATCH(E$1,'Master data'!$B$1:$CL$1,0)),"")</f>
        <v/>
      </c>
      <c r="F767" s="7" t="str">
        <f>IFERROR(INDEX('Master data'!$B$2:$CL$999,MATCH($B767,'Master data'!$A$2:$A$999,0),MATCH(F$1,'Master data'!$B$1:$CL$1,0)),"")</f>
        <v/>
      </c>
      <c r="G767" s="7" t="str">
        <f>IFERROR(INDEX('Master data'!$B$2:$CL$999,MATCH($B767,'Master data'!$A$2:$A$999,0),MATCH(G$1,'Master data'!$B$1:$CL$1,0)),"")</f>
        <v/>
      </c>
      <c r="H767" s="7" t="str">
        <f>IFERROR(INDEX('Master data'!$B$2:$CL$999,MATCH($B767,'Master data'!$A$2:$A$999,0),MATCH(H$1,'Master data'!$B$1:$CL$1,0)),"")</f>
        <v/>
      </c>
      <c r="I767" s="7" t="str">
        <f>IFERROR(INDEX('Master data'!$B$2:$CL$999,MATCH($B767,'Master data'!$A$2:$A$999,0),MATCH(I$1,'Master data'!$B$1:$CL$1,0)),"")</f>
        <v/>
      </c>
      <c r="J767" s="7" t="str">
        <f>IFERROR(INDEX('Master data'!$B$2:$CL$999,MATCH($B767,'Master data'!$A$2:$A$999,0),MATCH(J$1,'Master data'!$B$1:$CL$1,0)),"")</f>
        <v/>
      </c>
      <c r="K767" s="7" t="str">
        <f>IFERROR(INDEX('Master data'!$B$2:$CL$999,MATCH($B767,'Master data'!$A$2:$A$999,0),MATCH(K$1,'Master data'!$B$1:$CL$1,0)),"")</f>
        <v/>
      </c>
      <c r="L767" s="7" t="str">
        <f>IFERROR(INDEX('Master data'!$B$2:$CL$999,MATCH($B767,'Master data'!$A$2:$A$999,0),MATCH(L$1,'Master data'!$B$1:$CL$1,0)),"")</f>
        <v/>
      </c>
      <c r="M767" s="5" t="str">
        <f>IFERROR(INDEX('Master data'!$B$2:$CL$999,MATCH($B767,'Master data'!$A$2:$A$999,0),MATCH(M$1,'Master data'!$B$1:$CL$1,0)),"")</f>
        <v/>
      </c>
      <c r="N767" s="28" t="str">
        <f>IFERROR(INDEX('Master data'!$B$2:$CL$999,MATCH($B767,'Master data'!$A$2:$A$999,0),MATCH(N$1,'Master data'!$B$1:$CL$1,0)),"")</f>
        <v/>
      </c>
      <c r="O767" s="7" t="str">
        <f>IFERROR(INDEX('Master data'!$B$2:$CL$999,MATCH($B767,'Master data'!$A$2:$A$999,0),MATCH(O$1,'Master data'!$B$1:$CL$1,0)),"")</f>
        <v/>
      </c>
      <c r="P767" s="5" t="str">
        <f>IFERROR(INDEX('Master data'!$B$2:$CL$999,MATCH($B767,'Master data'!$A$2:$A$999,0),MATCH(P$1,'Master data'!$B$1:$CL$1,0)),"")</f>
        <v/>
      </c>
      <c r="Q767" s="5" t="str">
        <f>IFERROR(INDEX('Master data'!$B$2:$CL$999,MATCH($B767,'Master data'!$A$2:$A$999,0),MATCH(Q$1,'Master data'!$B$1:$CL$1,0)),"")</f>
        <v/>
      </c>
    </row>
    <row r="768" spans="1:17" x14ac:dyDescent="0.3">
      <c r="A768" t="str">
        <f t="shared" si="11"/>
        <v/>
      </c>
      <c r="B768" t="str">
        <f>IF('Master data'!A767="","",'Master data'!A767)</f>
        <v/>
      </c>
      <c r="C768" t="str">
        <f>IFERROR(INDEX('Master data'!$B$2:$CL$999,MATCH($B768,'Master data'!$A$2:$A$999,0),MATCH(C$1,'Master data'!$B$1:$CL$1,0)),"")</f>
        <v/>
      </c>
      <c r="D768" t="str">
        <f>IFERROR(INDEX('Master data'!$B$2:$CL$999,MATCH($B768,'Master data'!$A$2:$A$999,0),MATCH(D$1,'Master data'!$B$1:$CL$1,0)),"")</f>
        <v/>
      </c>
      <c r="E768" s="5" t="str">
        <f>IFERROR(INDEX('Master data'!$B$2:$CL$999,MATCH($B768,'Master data'!$A$2:$A$999,0),MATCH(E$1,'Master data'!$B$1:$CL$1,0)),"")</f>
        <v/>
      </c>
      <c r="F768" s="7" t="str">
        <f>IFERROR(INDEX('Master data'!$B$2:$CL$999,MATCH($B768,'Master data'!$A$2:$A$999,0),MATCH(F$1,'Master data'!$B$1:$CL$1,0)),"")</f>
        <v/>
      </c>
      <c r="G768" s="7" t="str">
        <f>IFERROR(INDEX('Master data'!$B$2:$CL$999,MATCH($B768,'Master data'!$A$2:$A$999,0),MATCH(G$1,'Master data'!$B$1:$CL$1,0)),"")</f>
        <v/>
      </c>
      <c r="H768" s="7" t="str">
        <f>IFERROR(INDEX('Master data'!$B$2:$CL$999,MATCH($B768,'Master data'!$A$2:$A$999,0),MATCH(H$1,'Master data'!$B$1:$CL$1,0)),"")</f>
        <v/>
      </c>
      <c r="I768" s="7" t="str">
        <f>IFERROR(INDEX('Master data'!$B$2:$CL$999,MATCH($B768,'Master data'!$A$2:$A$999,0),MATCH(I$1,'Master data'!$B$1:$CL$1,0)),"")</f>
        <v/>
      </c>
      <c r="J768" s="7" t="str">
        <f>IFERROR(INDEX('Master data'!$B$2:$CL$999,MATCH($B768,'Master data'!$A$2:$A$999,0),MATCH(J$1,'Master data'!$B$1:$CL$1,0)),"")</f>
        <v/>
      </c>
      <c r="K768" s="7" t="str">
        <f>IFERROR(INDEX('Master data'!$B$2:$CL$999,MATCH($B768,'Master data'!$A$2:$A$999,0),MATCH(K$1,'Master data'!$B$1:$CL$1,0)),"")</f>
        <v/>
      </c>
      <c r="L768" s="7" t="str">
        <f>IFERROR(INDEX('Master data'!$B$2:$CL$999,MATCH($B768,'Master data'!$A$2:$A$999,0),MATCH(L$1,'Master data'!$B$1:$CL$1,0)),"")</f>
        <v/>
      </c>
      <c r="M768" s="5" t="str">
        <f>IFERROR(INDEX('Master data'!$B$2:$CL$999,MATCH($B768,'Master data'!$A$2:$A$999,0),MATCH(M$1,'Master data'!$B$1:$CL$1,0)),"")</f>
        <v/>
      </c>
      <c r="N768" s="28" t="str">
        <f>IFERROR(INDEX('Master data'!$B$2:$CL$999,MATCH($B768,'Master data'!$A$2:$A$999,0),MATCH(N$1,'Master data'!$B$1:$CL$1,0)),"")</f>
        <v/>
      </c>
      <c r="O768" s="7" t="str">
        <f>IFERROR(INDEX('Master data'!$B$2:$CL$999,MATCH($B768,'Master data'!$A$2:$A$999,0),MATCH(O$1,'Master data'!$B$1:$CL$1,0)),"")</f>
        <v/>
      </c>
      <c r="P768" s="5" t="str">
        <f>IFERROR(INDEX('Master data'!$B$2:$CL$999,MATCH($B768,'Master data'!$A$2:$A$999,0),MATCH(P$1,'Master data'!$B$1:$CL$1,0)),"")</f>
        <v/>
      </c>
      <c r="Q768" s="5" t="str">
        <f>IFERROR(INDEX('Master data'!$B$2:$CL$999,MATCH($B768,'Master data'!$A$2:$A$999,0),MATCH(Q$1,'Master data'!$B$1:$CL$1,0)),"")</f>
        <v/>
      </c>
    </row>
    <row r="769" spans="1:17" x14ac:dyDescent="0.3">
      <c r="A769" t="str">
        <f t="shared" si="11"/>
        <v/>
      </c>
      <c r="B769" t="str">
        <f>IF('Master data'!A768="","",'Master data'!A768)</f>
        <v/>
      </c>
      <c r="C769" t="str">
        <f>IFERROR(INDEX('Master data'!$B$2:$CL$999,MATCH($B769,'Master data'!$A$2:$A$999,0),MATCH(C$1,'Master data'!$B$1:$CL$1,0)),"")</f>
        <v/>
      </c>
      <c r="D769" t="str">
        <f>IFERROR(INDEX('Master data'!$B$2:$CL$999,MATCH($B769,'Master data'!$A$2:$A$999,0),MATCH(D$1,'Master data'!$B$1:$CL$1,0)),"")</f>
        <v/>
      </c>
      <c r="E769" s="5" t="str">
        <f>IFERROR(INDEX('Master data'!$B$2:$CL$999,MATCH($B769,'Master data'!$A$2:$A$999,0),MATCH(E$1,'Master data'!$B$1:$CL$1,0)),"")</f>
        <v/>
      </c>
      <c r="F769" s="7" t="str">
        <f>IFERROR(INDEX('Master data'!$B$2:$CL$999,MATCH($B769,'Master data'!$A$2:$A$999,0),MATCH(F$1,'Master data'!$B$1:$CL$1,0)),"")</f>
        <v/>
      </c>
      <c r="G769" s="7" t="str">
        <f>IFERROR(INDEX('Master data'!$B$2:$CL$999,MATCH($B769,'Master data'!$A$2:$A$999,0),MATCH(G$1,'Master data'!$B$1:$CL$1,0)),"")</f>
        <v/>
      </c>
      <c r="H769" s="7" t="str">
        <f>IFERROR(INDEX('Master data'!$B$2:$CL$999,MATCH($B769,'Master data'!$A$2:$A$999,0),MATCH(H$1,'Master data'!$B$1:$CL$1,0)),"")</f>
        <v/>
      </c>
      <c r="I769" s="7" t="str">
        <f>IFERROR(INDEX('Master data'!$B$2:$CL$999,MATCH($B769,'Master data'!$A$2:$A$999,0),MATCH(I$1,'Master data'!$B$1:$CL$1,0)),"")</f>
        <v/>
      </c>
      <c r="J769" s="7" t="str">
        <f>IFERROR(INDEX('Master data'!$B$2:$CL$999,MATCH($B769,'Master data'!$A$2:$A$999,0),MATCH(J$1,'Master data'!$B$1:$CL$1,0)),"")</f>
        <v/>
      </c>
      <c r="K769" s="7" t="str">
        <f>IFERROR(INDEX('Master data'!$B$2:$CL$999,MATCH($B769,'Master data'!$A$2:$A$999,0),MATCH(K$1,'Master data'!$B$1:$CL$1,0)),"")</f>
        <v/>
      </c>
      <c r="L769" s="7" t="str">
        <f>IFERROR(INDEX('Master data'!$B$2:$CL$999,MATCH($B769,'Master data'!$A$2:$A$999,0),MATCH(L$1,'Master data'!$B$1:$CL$1,0)),"")</f>
        <v/>
      </c>
      <c r="M769" s="5" t="str">
        <f>IFERROR(INDEX('Master data'!$B$2:$CL$999,MATCH($B769,'Master data'!$A$2:$A$999,0),MATCH(M$1,'Master data'!$B$1:$CL$1,0)),"")</f>
        <v/>
      </c>
      <c r="N769" s="28" t="str">
        <f>IFERROR(INDEX('Master data'!$B$2:$CL$999,MATCH($B769,'Master data'!$A$2:$A$999,0),MATCH(N$1,'Master data'!$B$1:$CL$1,0)),"")</f>
        <v/>
      </c>
      <c r="O769" s="7" t="str">
        <f>IFERROR(INDEX('Master data'!$B$2:$CL$999,MATCH($B769,'Master data'!$A$2:$A$999,0),MATCH(O$1,'Master data'!$B$1:$CL$1,0)),"")</f>
        <v/>
      </c>
      <c r="P769" s="5" t="str">
        <f>IFERROR(INDEX('Master data'!$B$2:$CL$999,MATCH($B769,'Master data'!$A$2:$A$999,0),MATCH(P$1,'Master data'!$B$1:$CL$1,0)),"")</f>
        <v/>
      </c>
      <c r="Q769" s="5" t="str">
        <f>IFERROR(INDEX('Master data'!$B$2:$CL$999,MATCH($B769,'Master data'!$A$2:$A$999,0),MATCH(Q$1,'Master data'!$B$1:$CL$1,0)),"")</f>
        <v/>
      </c>
    </row>
    <row r="770" spans="1:17" x14ac:dyDescent="0.3">
      <c r="A770" t="str">
        <f t="shared" si="11"/>
        <v/>
      </c>
      <c r="B770" t="str">
        <f>IF('Master data'!A769="","",'Master data'!A769)</f>
        <v/>
      </c>
      <c r="C770" t="str">
        <f>IFERROR(INDEX('Master data'!$B$2:$CL$999,MATCH($B770,'Master data'!$A$2:$A$999,0),MATCH(C$1,'Master data'!$B$1:$CL$1,0)),"")</f>
        <v/>
      </c>
      <c r="D770" t="str">
        <f>IFERROR(INDEX('Master data'!$B$2:$CL$999,MATCH($B770,'Master data'!$A$2:$A$999,0),MATCH(D$1,'Master data'!$B$1:$CL$1,0)),"")</f>
        <v/>
      </c>
      <c r="E770" s="5" t="str">
        <f>IFERROR(INDEX('Master data'!$B$2:$CL$999,MATCH($B770,'Master data'!$A$2:$A$999,0),MATCH(E$1,'Master data'!$B$1:$CL$1,0)),"")</f>
        <v/>
      </c>
      <c r="F770" s="7" t="str">
        <f>IFERROR(INDEX('Master data'!$B$2:$CL$999,MATCH($B770,'Master data'!$A$2:$A$999,0),MATCH(F$1,'Master data'!$B$1:$CL$1,0)),"")</f>
        <v/>
      </c>
      <c r="G770" s="7" t="str">
        <f>IFERROR(INDEX('Master data'!$B$2:$CL$999,MATCH($B770,'Master data'!$A$2:$A$999,0),MATCH(G$1,'Master data'!$B$1:$CL$1,0)),"")</f>
        <v/>
      </c>
      <c r="H770" s="7" t="str">
        <f>IFERROR(INDEX('Master data'!$B$2:$CL$999,MATCH($B770,'Master data'!$A$2:$A$999,0),MATCH(H$1,'Master data'!$B$1:$CL$1,0)),"")</f>
        <v/>
      </c>
      <c r="I770" s="7" t="str">
        <f>IFERROR(INDEX('Master data'!$B$2:$CL$999,MATCH($B770,'Master data'!$A$2:$A$999,0),MATCH(I$1,'Master data'!$B$1:$CL$1,0)),"")</f>
        <v/>
      </c>
      <c r="J770" s="7" t="str">
        <f>IFERROR(INDEX('Master data'!$B$2:$CL$999,MATCH($B770,'Master data'!$A$2:$A$999,0),MATCH(J$1,'Master data'!$B$1:$CL$1,0)),"")</f>
        <v/>
      </c>
      <c r="K770" s="7" t="str">
        <f>IFERROR(INDEX('Master data'!$B$2:$CL$999,MATCH($B770,'Master data'!$A$2:$A$999,0),MATCH(K$1,'Master data'!$B$1:$CL$1,0)),"")</f>
        <v/>
      </c>
      <c r="L770" s="7" t="str">
        <f>IFERROR(INDEX('Master data'!$B$2:$CL$999,MATCH($B770,'Master data'!$A$2:$A$999,0),MATCH(L$1,'Master data'!$B$1:$CL$1,0)),"")</f>
        <v/>
      </c>
      <c r="M770" s="5" t="str">
        <f>IFERROR(INDEX('Master data'!$B$2:$CL$999,MATCH($B770,'Master data'!$A$2:$A$999,0),MATCH(M$1,'Master data'!$B$1:$CL$1,0)),"")</f>
        <v/>
      </c>
      <c r="N770" s="28" t="str">
        <f>IFERROR(INDEX('Master data'!$B$2:$CL$999,MATCH($B770,'Master data'!$A$2:$A$999,0),MATCH(N$1,'Master data'!$B$1:$CL$1,0)),"")</f>
        <v/>
      </c>
      <c r="O770" s="7" t="str">
        <f>IFERROR(INDEX('Master data'!$B$2:$CL$999,MATCH($B770,'Master data'!$A$2:$A$999,0),MATCH(O$1,'Master data'!$B$1:$CL$1,0)),"")</f>
        <v/>
      </c>
      <c r="P770" s="5" t="str">
        <f>IFERROR(INDEX('Master data'!$B$2:$CL$999,MATCH($B770,'Master data'!$A$2:$A$999,0),MATCH(P$1,'Master data'!$B$1:$CL$1,0)),"")</f>
        <v/>
      </c>
      <c r="Q770" s="5" t="str">
        <f>IFERROR(INDEX('Master data'!$B$2:$CL$999,MATCH($B770,'Master data'!$A$2:$A$999,0),MATCH(Q$1,'Master data'!$B$1:$CL$1,0)),"")</f>
        <v/>
      </c>
    </row>
    <row r="771" spans="1:17" x14ac:dyDescent="0.3">
      <c r="A771" t="str">
        <f t="shared" ref="A771:A834" si="12">IF(B771="","",ROW()-2)</f>
        <v/>
      </c>
      <c r="B771" t="str">
        <f>IF('Master data'!A770="","",'Master data'!A770)</f>
        <v/>
      </c>
      <c r="C771" t="str">
        <f>IFERROR(INDEX('Master data'!$B$2:$CL$999,MATCH($B771,'Master data'!$A$2:$A$999,0),MATCH(C$1,'Master data'!$B$1:$CL$1,0)),"")</f>
        <v/>
      </c>
      <c r="D771" t="str">
        <f>IFERROR(INDEX('Master data'!$B$2:$CL$999,MATCH($B771,'Master data'!$A$2:$A$999,0),MATCH(D$1,'Master data'!$B$1:$CL$1,0)),"")</f>
        <v/>
      </c>
      <c r="E771" s="5" t="str">
        <f>IFERROR(INDEX('Master data'!$B$2:$CL$999,MATCH($B771,'Master data'!$A$2:$A$999,0),MATCH(E$1,'Master data'!$B$1:$CL$1,0)),"")</f>
        <v/>
      </c>
      <c r="F771" s="7" t="str">
        <f>IFERROR(INDEX('Master data'!$B$2:$CL$999,MATCH($B771,'Master data'!$A$2:$A$999,0),MATCH(F$1,'Master data'!$B$1:$CL$1,0)),"")</f>
        <v/>
      </c>
      <c r="G771" s="7" t="str">
        <f>IFERROR(INDEX('Master data'!$B$2:$CL$999,MATCH($B771,'Master data'!$A$2:$A$999,0),MATCH(G$1,'Master data'!$B$1:$CL$1,0)),"")</f>
        <v/>
      </c>
      <c r="H771" s="7" t="str">
        <f>IFERROR(INDEX('Master data'!$B$2:$CL$999,MATCH($B771,'Master data'!$A$2:$A$999,0),MATCH(H$1,'Master data'!$B$1:$CL$1,0)),"")</f>
        <v/>
      </c>
      <c r="I771" s="7" t="str">
        <f>IFERROR(INDEX('Master data'!$B$2:$CL$999,MATCH($B771,'Master data'!$A$2:$A$999,0),MATCH(I$1,'Master data'!$B$1:$CL$1,0)),"")</f>
        <v/>
      </c>
      <c r="J771" s="7" t="str">
        <f>IFERROR(INDEX('Master data'!$B$2:$CL$999,MATCH($B771,'Master data'!$A$2:$A$999,0),MATCH(J$1,'Master data'!$B$1:$CL$1,0)),"")</f>
        <v/>
      </c>
      <c r="K771" s="7" t="str">
        <f>IFERROR(INDEX('Master data'!$B$2:$CL$999,MATCH($B771,'Master data'!$A$2:$A$999,0),MATCH(K$1,'Master data'!$B$1:$CL$1,0)),"")</f>
        <v/>
      </c>
      <c r="L771" s="7" t="str">
        <f>IFERROR(INDEX('Master data'!$B$2:$CL$999,MATCH($B771,'Master data'!$A$2:$A$999,0),MATCH(L$1,'Master data'!$B$1:$CL$1,0)),"")</f>
        <v/>
      </c>
      <c r="M771" s="5" t="str">
        <f>IFERROR(INDEX('Master data'!$B$2:$CL$999,MATCH($B771,'Master data'!$A$2:$A$999,0),MATCH(M$1,'Master data'!$B$1:$CL$1,0)),"")</f>
        <v/>
      </c>
      <c r="N771" s="28" t="str">
        <f>IFERROR(INDEX('Master data'!$B$2:$CL$999,MATCH($B771,'Master data'!$A$2:$A$999,0),MATCH(N$1,'Master data'!$B$1:$CL$1,0)),"")</f>
        <v/>
      </c>
      <c r="O771" s="7" t="str">
        <f>IFERROR(INDEX('Master data'!$B$2:$CL$999,MATCH($B771,'Master data'!$A$2:$A$999,0),MATCH(O$1,'Master data'!$B$1:$CL$1,0)),"")</f>
        <v/>
      </c>
      <c r="P771" s="5" t="str">
        <f>IFERROR(INDEX('Master data'!$B$2:$CL$999,MATCH($B771,'Master data'!$A$2:$A$999,0),MATCH(P$1,'Master data'!$B$1:$CL$1,0)),"")</f>
        <v/>
      </c>
      <c r="Q771" s="5" t="str">
        <f>IFERROR(INDEX('Master data'!$B$2:$CL$999,MATCH($B771,'Master data'!$A$2:$A$999,0),MATCH(Q$1,'Master data'!$B$1:$CL$1,0)),"")</f>
        <v/>
      </c>
    </row>
    <row r="772" spans="1:17" x14ac:dyDescent="0.3">
      <c r="A772" t="str">
        <f t="shared" si="12"/>
        <v/>
      </c>
      <c r="B772" t="str">
        <f>IF('Master data'!A771="","",'Master data'!A771)</f>
        <v/>
      </c>
      <c r="C772" t="str">
        <f>IFERROR(INDEX('Master data'!$B$2:$CL$999,MATCH($B772,'Master data'!$A$2:$A$999,0),MATCH(C$1,'Master data'!$B$1:$CL$1,0)),"")</f>
        <v/>
      </c>
      <c r="D772" t="str">
        <f>IFERROR(INDEX('Master data'!$B$2:$CL$999,MATCH($B772,'Master data'!$A$2:$A$999,0),MATCH(D$1,'Master data'!$B$1:$CL$1,0)),"")</f>
        <v/>
      </c>
      <c r="E772" s="5" t="str">
        <f>IFERROR(INDEX('Master data'!$B$2:$CL$999,MATCH($B772,'Master data'!$A$2:$A$999,0),MATCH(E$1,'Master data'!$B$1:$CL$1,0)),"")</f>
        <v/>
      </c>
      <c r="F772" s="7" t="str">
        <f>IFERROR(INDEX('Master data'!$B$2:$CL$999,MATCH($B772,'Master data'!$A$2:$A$999,0),MATCH(F$1,'Master data'!$B$1:$CL$1,0)),"")</f>
        <v/>
      </c>
      <c r="G772" s="7" t="str">
        <f>IFERROR(INDEX('Master data'!$B$2:$CL$999,MATCH($B772,'Master data'!$A$2:$A$999,0),MATCH(G$1,'Master data'!$B$1:$CL$1,0)),"")</f>
        <v/>
      </c>
      <c r="H772" s="7" t="str">
        <f>IFERROR(INDEX('Master data'!$B$2:$CL$999,MATCH($B772,'Master data'!$A$2:$A$999,0),MATCH(H$1,'Master data'!$B$1:$CL$1,0)),"")</f>
        <v/>
      </c>
      <c r="I772" s="7" t="str">
        <f>IFERROR(INDEX('Master data'!$B$2:$CL$999,MATCH($B772,'Master data'!$A$2:$A$999,0),MATCH(I$1,'Master data'!$B$1:$CL$1,0)),"")</f>
        <v/>
      </c>
      <c r="J772" s="7" t="str">
        <f>IFERROR(INDEX('Master data'!$B$2:$CL$999,MATCH($B772,'Master data'!$A$2:$A$999,0),MATCH(J$1,'Master data'!$B$1:$CL$1,0)),"")</f>
        <v/>
      </c>
      <c r="K772" s="7" t="str">
        <f>IFERROR(INDEX('Master data'!$B$2:$CL$999,MATCH($B772,'Master data'!$A$2:$A$999,0),MATCH(K$1,'Master data'!$B$1:$CL$1,0)),"")</f>
        <v/>
      </c>
      <c r="L772" s="7" t="str">
        <f>IFERROR(INDEX('Master data'!$B$2:$CL$999,MATCH($B772,'Master data'!$A$2:$A$999,0),MATCH(L$1,'Master data'!$B$1:$CL$1,0)),"")</f>
        <v/>
      </c>
      <c r="M772" s="5" t="str">
        <f>IFERROR(INDEX('Master data'!$B$2:$CL$999,MATCH($B772,'Master data'!$A$2:$A$999,0),MATCH(M$1,'Master data'!$B$1:$CL$1,0)),"")</f>
        <v/>
      </c>
      <c r="N772" s="28" t="str">
        <f>IFERROR(INDEX('Master data'!$B$2:$CL$999,MATCH($B772,'Master data'!$A$2:$A$999,0),MATCH(N$1,'Master data'!$B$1:$CL$1,0)),"")</f>
        <v/>
      </c>
      <c r="O772" s="7" t="str">
        <f>IFERROR(INDEX('Master data'!$B$2:$CL$999,MATCH($B772,'Master data'!$A$2:$A$999,0),MATCH(O$1,'Master data'!$B$1:$CL$1,0)),"")</f>
        <v/>
      </c>
      <c r="P772" s="5" t="str">
        <f>IFERROR(INDEX('Master data'!$B$2:$CL$999,MATCH($B772,'Master data'!$A$2:$A$999,0),MATCH(P$1,'Master data'!$B$1:$CL$1,0)),"")</f>
        <v/>
      </c>
      <c r="Q772" s="5" t="str">
        <f>IFERROR(INDEX('Master data'!$B$2:$CL$999,MATCH($B772,'Master data'!$A$2:$A$999,0),MATCH(Q$1,'Master data'!$B$1:$CL$1,0)),"")</f>
        <v/>
      </c>
    </row>
    <row r="773" spans="1:17" x14ac:dyDescent="0.3">
      <c r="A773" t="str">
        <f t="shared" si="12"/>
        <v/>
      </c>
      <c r="B773" t="str">
        <f>IF('Master data'!A772="","",'Master data'!A772)</f>
        <v/>
      </c>
      <c r="C773" t="str">
        <f>IFERROR(INDEX('Master data'!$B$2:$CL$999,MATCH($B773,'Master data'!$A$2:$A$999,0),MATCH(C$1,'Master data'!$B$1:$CL$1,0)),"")</f>
        <v/>
      </c>
      <c r="D773" t="str">
        <f>IFERROR(INDEX('Master data'!$B$2:$CL$999,MATCH($B773,'Master data'!$A$2:$A$999,0),MATCH(D$1,'Master data'!$B$1:$CL$1,0)),"")</f>
        <v/>
      </c>
      <c r="E773" s="5" t="str">
        <f>IFERROR(INDEX('Master data'!$B$2:$CL$999,MATCH($B773,'Master data'!$A$2:$A$999,0),MATCH(E$1,'Master data'!$B$1:$CL$1,0)),"")</f>
        <v/>
      </c>
      <c r="F773" s="7" t="str">
        <f>IFERROR(INDEX('Master data'!$B$2:$CL$999,MATCH($B773,'Master data'!$A$2:$A$999,0),MATCH(F$1,'Master data'!$B$1:$CL$1,0)),"")</f>
        <v/>
      </c>
      <c r="G773" s="7" t="str">
        <f>IFERROR(INDEX('Master data'!$B$2:$CL$999,MATCH($B773,'Master data'!$A$2:$A$999,0),MATCH(G$1,'Master data'!$B$1:$CL$1,0)),"")</f>
        <v/>
      </c>
      <c r="H773" s="7" t="str">
        <f>IFERROR(INDEX('Master data'!$B$2:$CL$999,MATCH($B773,'Master data'!$A$2:$A$999,0),MATCH(H$1,'Master data'!$B$1:$CL$1,0)),"")</f>
        <v/>
      </c>
      <c r="I773" s="7" t="str">
        <f>IFERROR(INDEX('Master data'!$B$2:$CL$999,MATCH($B773,'Master data'!$A$2:$A$999,0),MATCH(I$1,'Master data'!$B$1:$CL$1,0)),"")</f>
        <v/>
      </c>
      <c r="J773" s="7" t="str">
        <f>IFERROR(INDEX('Master data'!$B$2:$CL$999,MATCH($B773,'Master data'!$A$2:$A$999,0),MATCH(J$1,'Master data'!$B$1:$CL$1,0)),"")</f>
        <v/>
      </c>
      <c r="K773" s="7" t="str">
        <f>IFERROR(INDEX('Master data'!$B$2:$CL$999,MATCH($B773,'Master data'!$A$2:$A$999,0),MATCH(K$1,'Master data'!$B$1:$CL$1,0)),"")</f>
        <v/>
      </c>
      <c r="L773" s="7" t="str">
        <f>IFERROR(INDEX('Master data'!$B$2:$CL$999,MATCH($B773,'Master data'!$A$2:$A$999,0),MATCH(L$1,'Master data'!$B$1:$CL$1,0)),"")</f>
        <v/>
      </c>
      <c r="M773" s="5" t="str">
        <f>IFERROR(INDEX('Master data'!$B$2:$CL$999,MATCH($B773,'Master data'!$A$2:$A$999,0),MATCH(M$1,'Master data'!$B$1:$CL$1,0)),"")</f>
        <v/>
      </c>
      <c r="N773" s="28" t="str">
        <f>IFERROR(INDEX('Master data'!$B$2:$CL$999,MATCH($B773,'Master data'!$A$2:$A$999,0),MATCH(N$1,'Master data'!$B$1:$CL$1,0)),"")</f>
        <v/>
      </c>
      <c r="O773" s="7" t="str">
        <f>IFERROR(INDEX('Master data'!$B$2:$CL$999,MATCH($B773,'Master data'!$A$2:$A$999,0),MATCH(O$1,'Master data'!$B$1:$CL$1,0)),"")</f>
        <v/>
      </c>
      <c r="P773" s="5" t="str">
        <f>IFERROR(INDEX('Master data'!$B$2:$CL$999,MATCH($B773,'Master data'!$A$2:$A$999,0),MATCH(P$1,'Master data'!$B$1:$CL$1,0)),"")</f>
        <v/>
      </c>
      <c r="Q773" s="5" t="str">
        <f>IFERROR(INDEX('Master data'!$B$2:$CL$999,MATCH($B773,'Master data'!$A$2:$A$999,0),MATCH(Q$1,'Master data'!$B$1:$CL$1,0)),"")</f>
        <v/>
      </c>
    </row>
    <row r="774" spans="1:17" x14ac:dyDescent="0.3">
      <c r="A774" t="str">
        <f t="shared" si="12"/>
        <v/>
      </c>
      <c r="B774" t="str">
        <f>IF('Master data'!A773="","",'Master data'!A773)</f>
        <v/>
      </c>
      <c r="C774" t="str">
        <f>IFERROR(INDEX('Master data'!$B$2:$CL$999,MATCH($B774,'Master data'!$A$2:$A$999,0),MATCH(C$1,'Master data'!$B$1:$CL$1,0)),"")</f>
        <v/>
      </c>
      <c r="D774" t="str">
        <f>IFERROR(INDEX('Master data'!$B$2:$CL$999,MATCH($B774,'Master data'!$A$2:$A$999,0),MATCH(D$1,'Master data'!$B$1:$CL$1,0)),"")</f>
        <v/>
      </c>
      <c r="E774" s="5" t="str">
        <f>IFERROR(INDEX('Master data'!$B$2:$CL$999,MATCH($B774,'Master data'!$A$2:$A$999,0),MATCH(E$1,'Master data'!$B$1:$CL$1,0)),"")</f>
        <v/>
      </c>
      <c r="F774" s="7" t="str">
        <f>IFERROR(INDEX('Master data'!$B$2:$CL$999,MATCH($B774,'Master data'!$A$2:$A$999,0),MATCH(F$1,'Master data'!$B$1:$CL$1,0)),"")</f>
        <v/>
      </c>
      <c r="G774" s="7" t="str">
        <f>IFERROR(INDEX('Master data'!$B$2:$CL$999,MATCH($B774,'Master data'!$A$2:$A$999,0),MATCH(G$1,'Master data'!$B$1:$CL$1,0)),"")</f>
        <v/>
      </c>
      <c r="H774" s="7" t="str">
        <f>IFERROR(INDEX('Master data'!$B$2:$CL$999,MATCH($B774,'Master data'!$A$2:$A$999,0),MATCH(H$1,'Master data'!$B$1:$CL$1,0)),"")</f>
        <v/>
      </c>
      <c r="I774" s="7" t="str">
        <f>IFERROR(INDEX('Master data'!$B$2:$CL$999,MATCH($B774,'Master data'!$A$2:$A$999,0),MATCH(I$1,'Master data'!$B$1:$CL$1,0)),"")</f>
        <v/>
      </c>
      <c r="J774" s="7" t="str">
        <f>IFERROR(INDEX('Master data'!$B$2:$CL$999,MATCH($B774,'Master data'!$A$2:$A$999,0),MATCH(J$1,'Master data'!$B$1:$CL$1,0)),"")</f>
        <v/>
      </c>
      <c r="K774" s="7" t="str">
        <f>IFERROR(INDEX('Master data'!$B$2:$CL$999,MATCH($B774,'Master data'!$A$2:$A$999,0),MATCH(K$1,'Master data'!$B$1:$CL$1,0)),"")</f>
        <v/>
      </c>
      <c r="L774" s="7" t="str">
        <f>IFERROR(INDEX('Master data'!$B$2:$CL$999,MATCH($B774,'Master data'!$A$2:$A$999,0),MATCH(L$1,'Master data'!$B$1:$CL$1,0)),"")</f>
        <v/>
      </c>
      <c r="M774" s="5" t="str">
        <f>IFERROR(INDEX('Master data'!$B$2:$CL$999,MATCH($B774,'Master data'!$A$2:$A$999,0),MATCH(M$1,'Master data'!$B$1:$CL$1,0)),"")</f>
        <v/>
      </c>
      <c r="N774" s="28" t="str">
        <f>IFERROR(INDEX('Master data'!$B$2:$CL$999,MATCH($B774,'Master data'!$A$2:$A$999,0),MATCH(N$1,'Master data'!$B$1:$CL$1,0)),"")</f>
        <v/>
      </c>
      <c r="O774" s="7" t="str">
        <f>IFERROR(INDEX('Master data'!$B$2:$CL$999,MATCH($B774,'Master data'!$A$2:$A$999,0),MATCH(O$1,'Master data'!$B$1:$CL$1,0)),"")</f>
        <v/>
      </c>
      <c r="P774" s="5" t="str">
        <f>IFERROR(INDEX('Master data'!$B$2:$CL$999,MATCH($B774,'Master data'!$A$2:$A$999,0),MATCH(P$1,'Master data'!$B$1:$CL$1,0)),"")</f>
        <v/>
      </c>
      <c r="Q774" s="5" t="str">
        <f>IFERROR(INDEX('Master data'!$B$2:$CL$999,MATCH($B774,'Master data'!$A$2:$A$999,0),MATCH(Q$1,'Master data'!$B$1:$CL$1,0)),"")</f>
        <v/>
      </c>
    </row>
    <row r="775" spans="1:17" x14ac:dyDescent="0.3">
      <c r="A775" t="str">
        <f t="shared" si="12"/>
        <v/>
      </c>
      <c r="B775" t="str">
        <f>IF('Master data'!A774="","",'Master data'!A774)</f>
        <v/>
      </c>
      <c r="C775" t="str">
        <f>IFERROR(INDEX('Master data'!$B$2:$CL$999,MATCH($B775,'Master data'!$A$2:$A$999,0),MATCH(C$1,'Master data'!$B$1:$CL$1,0)),"")</f>
        <v/>
      </c>
      <c r="D775" t="str">
        <f>IFERROR(INDEX('Master data'!$B$2:$CL$999,MATCH($B775,'Master data'!$A$2:$A$999,0),MATCH(D$1,'Master data'!$B$1:$CL$1,0)),"")</f>
        <v/>
      </c>
      <c r="E775" s="5" t="str">
        <f>IFERROR(INDEX('Master data'!$B$2:$CL$999,MATCH($B775,'Master data'!$A$2:$A$999,0),MATCH(E$1,'Master data'!$B$1:$CL$1,0)),"")</f>
        <v/>
      </c>
      <c r="F775" s="7" t="str">
        <f>IFERROR(INDEX('Master data'!$B$2:$CL$999,MATCH($B775,'Master data'!$A$2:$A$999,0),MATCH(F$1,'Master data'!$B$1:$CL$1,0)),"")</f>
        <v/>
      </c>
      <c r="G775" s="7" t="str">
        <f>IFERROR(INDEX('Master data'!$B$2:$CL$999,MATCH($B775,'Master data'!$A$2:$A$999,0),MATCH(G$1,'Master data'!$B$1:$CL$1,0)),"")</f>
        <v/>
      </c>
      <c r="H775" s="7" t="str">
        <f>IFERROR(INDEX('Master data'!$B$2:$CL$999,MATCH($B775,'Master data'!$A$2:$A$999,0),MATCH(H$1,'Master data'!$B$1:$CL$1,0)),"")</f>
        <v/>
      </c>
      <c r="I775" s="7" t="str">
        <f>IFERROR(INDEX('Master data'!$B$2:$CL$999,MATCH($B775,'Master data'!$A$2:$A$999,0),MATCH(I$1,'Master data'!$B$1:$CL$1,0)),"")</f>
        <v/>
      </c>
      <c r="J775" s="7" t="str">
        <f>IFERROR(INDEX('Master data'!$B$2:$CL$999,MATCH($B775,'Master data'!$A$2:$A$999,0),MATCH(J$1,'Master data'!$B$1:$CL$1,0)),"")</f>
        <v/>
      </c>
      <c r="K775" s="7" t="str">
        <f>IFERROR(INDEX('Master data'!$B$2:$CL$999,MATCH($B775,'Master data'!$A$2:$A$999,0),MATCH(K$1,'Master data'!$B$1:$CL$1,0)),"")</f>
        <v/>
      </c>
      <c r="L775" s="7" t="str">
        <f>IFERROR(INDEX('Master data'!$B$2:$CL$999,MATCH($B775,'Master data'!$A$2:$A$999,0),MATCH(L$1,'Master data'!$B$1:$CL$1,0)),"")</f>
        <v/>
      </c>
      <c r="M775" s="5" t="str">
        <f>IFERROR(INDEX('Master data'!$B$2:$CL$999,MATCH($B775,'Master data'!$A$2:$A$999,0),MATCH(M$1,'Master data'!$B$1:$CL$1,0)),"")</f>
        <v/>
      </c>
      <c r="N775" s="28" t="str">
        <f>IFERROR(INDEX('Master data'!$B$2:$CL$999,MATCH($B775,'Master data'!$A$2:$A$999,0),MATCH(N$1,'Master data'!$B$1:$CL$1,0)),"")</f>
        <v/>
      </c>
      <c r="O775" s="7" t="str">
        <f>IFERROR(INDEX('Master data'!$B$2:$CL$999,MATCH($B775,'Master data'!$A$2:$A$999,0),MATCH(O$1,'Master data'!$B$1:$CL$1,0)),"")</f>
        <v/>
      </c>
      <c r="P775" s="5" t="str">
        <f>IFERROR(INDEX('Master data'!$B$2:$CL$999,MATCH($B775,'Master data'!$A$2:$A$999,0),MATCH(P$1,'Master data'!$B$1:$CL$1,0)),"")</f>
        <v/>
      </c>
      <c r="Q775" s="5" t="str">
        <f>IFERROR(INDEX('Master data'!$B$2:$CL$999,MATCH($B775,'Master data'!$A$2:$A$999,0),MATCH(Q$1,'Master data'!$B$1:$CL$1,0)),"")</f>
        <v/>
      </c>
    </row>
    <row r="776" spans="1:17" x14ac:dyDescent="0.3">
      <c r="A776" t="str">
        <f t="shared" si="12"/>
        <v/>
      </c>
      <c r="B776" t="str">
        <f>IF('Master data'!A775="","",'Master data'!A775)</f>
        <v/>
      </c>
      <c r="C776" t="str">
        <f>IFERROR(INDEX('Master data'!$B$2:$CL$999,MATCH($B776,'Master data'!$A$2:$A$999,0),MATCH(C$1,'Master data'!$B$1:$CL$1,0)),"")</f>
        <v/>
      </c>
      <c r="D776" t="str">
        <f>IFERROR(INDEX('Master data'!$B$2:$CL$999,MATCH($B776,'Master data'!$A$2:$A$999,0),MATCH(D$1,'Master data'!$B$1:$CL$1,0)),"")</f>
        <v/>
      </c>
      <c r="E776" s="5" t="str">
        <f>IFERROR(INDEX('Master data'!$B$2:$CL$999,MATCH($B776,'Master data'!$A$2:$A$999,0),MATCH(E$1,'Master data'!$B$1:$CL$1,0)),"")</f>
        <v/>
      </c>
      <c r="F776" s="7" t="str">
        <f>IFERROR(INDEX('Master data'!$B$2:$CL$999,MATCH($B776,'Master data'!$A$2:$A$999,0),MATCH(F$1,'Master data'!$B$1:$CL$1,0)),"")</f>
        <v/>
      </c>
      <c r="G776" s="7" t="str">
        <f>IFERROR(INDEX('Master data'!$B$2:$CL$999,MATCH($B776,'Master data'!$A$2:$A$999,0),MATCH(G$1,'Master data'!$B$1:$CL$1,0)),"")</f>
        <v/>
      </c>
      <c r="H776" s="7" t="str">
        <f>IFERROR(INDEX('Master data'!$B$2:$CL$999,MATCH($B776,'Master data'!$A$2:$A$999,0),MATCH(H$1,'Master data'!$B$1:$CL$1,0)),"")</f>
        <v/>
      </c>
      <c r="I776" s="7" t="str">
        <f>IFERROR(INDEX('Master data'!$B$2:$CL$999,MATCH($B776,'Master data'!$A$2:$A$999,0),MATCH(I$1,'Master data'!$B$1:$CL$1,0)),"")</f>
        <v/>
      </c>
      <c r="J776" s="7" t="str">
        <f>IFERROR(INDEX('Master data'!$B$2:$CL$999,MATCH($B776,'Master data'!$A$2:$A$999,0),MATCH(J$1,'Master data'!$B$1:$CL$1,0)),"")</f>
        <v/>
      </c>
      <c r="K776" s="7" t="str">
        <f>IFERROR(INDEX('Master data'!$B$2:$CL$999,MATCH($B776,'Master data'!$A$2:$A$999,0),MATCH(K$1,'Master data'!$B$1:$CL$1,0)),"")</f>
        <v/>
      </c>
      <c r="L776" s="7" t="str">
        <f>IFERROR(INDEX('Master data'!$B$2:$CL$999,MATCH($B776,'Master data'!$A$2:$A$999,0),MATCH(L$1,'Master data'!$B$1:$CL$1,0)),"")</f>
        <v/>
      </c>
      <c r="M776" s="5" t="str">
        <f>IFERROR(INDEX('Master data'!$B$2:$CL$999,MATCH($B776,'Master data'!$A$2:$A$999,0),MATCH(M$1,'Master data'!$B$1:$CL$1,0)),"")</f>
        <v/>
      </c>
      <c r="N776" s="28" t="str">
        <f>IFERROR(INDEX('Master data'!$B$2:$CL$999,MATCH($B776,'Master data'!$A$2:$A$999,0),MATCH(N$1,'Master data'!$B$1:$CL$1,0)),"")</f>
        <v/>
      </c>
      <c r="O776" s="7" t="str">
        <f>IFERROR(INDEX('Master data'!$B$2:$CL$999,MATCH($B776,'Master data'!$A$2:$A$999,0),MATCH(O$1,'Master data'!$B$1:$CL$1,0)),"")</f>
        <v/>
      </c>
      <c r="P776" s="5" t="str">
        <f>IFERROR(INDEX('Master data'!$B$2:$CL$999,MATCH($B776,'Master data'!$A$2:$A$999,0),MATCH(P$1,'Master data'!$B$1:$CL$1,0)),"")</f>
        <v/>
      </c>
      <c r="Q776" s="5" t="str">
        <f>IFERROR(INDEX('Master data'!$B$2:$CL$999,MATCH($B776,'Master data'!$A$2:$A$999,0),MATCH(Q$1,'Master data'!$B$1:$CL$1,0)),"")</f>
        <v/>
      </c>
    </row>
    <row r="777" spans="1:17" x14ac:dyDescent="0.3">
      <c r="A777" t="str">
        <f t="shared" si="12"/>
        <v/>
      </c>
      <c r="B777" t="str">
        <f>IF('Master data'!A776="","",'Master data'!A776)</f>
        <v/>
      </c>
      <c r="C777" t="str">
        <f>IFERROR(INDEX('Master data'!$B$2:$CL$999,MATCH($B777,'Master data'!$A$2:$A$999,0),MATCH(C$1,'Master data'!$B$1:$CL$1,0)),"")</f>
        <v/>
      </c>
      <c r="D777" t="str">
        <f>IFERROR(INDEX('Master data'!$B$2:$CL$999,MATCH($B777,'Master data'!$A$2:$A$999,0),MATCH(D$1,'Master data'!$B$1:$CL$1,0)),"")</f>
        <v/>
      </c>
      <c r="E777" s="5" t="str">
        <f>IFERROR(INDEX('Master data'!$B$2:$CL$999,MATCH($B777,'Master data'!$A$2:$A$999,0),MATCH(E$1,'Master data'!$B$1:$CL$1,0)),"")</f>
        <v/>
      </c>
      <c r="F777" s="7" t="str">
        <f>IFERROR(INDEX('Master data'!$B$2:$CL$999,MATCH($B777,'Master data'!$A$2:$A$999,0),MATCH(F$1,'Master data'!$B$1:$CL$1,0)),"")</f>
        <v/>
      </c>
      <c r="G777" s="7" t="str">
        <f>IFERROR(INDEX('Master data'!$B$2:$CL$999,MATCH($B777,'Master data'!$A$2:$A$999,0),MATCH(G$1,'Master data'!$B$1:$CL$1,0)),"")</f>
        <v/>
      </c>
      <c r="H777" s="7" t="str">
        <f>IFERROR(INDEX('Master data'!$B$2:$CL$999,MATCH($B777,'Master data'!$A$2:$A$999,0),MATCH(H$1,'Master data'!$B$1:$CL$1,0)),"")</f>
        <v/>
      </c>
      <c r="I777" s="7" t="str">
        <f>IFERROR(INDEX('Master data'!$B$2:$CL$999,MATCH($B777,'Master data'!$A$2:$A$999,0),MATCH(I$1,'Master data'!$B$1:$CL$1,0)),"")</f>
        <v/>
      </c>
      <c r="J777" s="7" t="str">
        <f>IFERROR(INDEX('Master data'!$B$2:$CL$999,MATCH($B777,'Master data'!$A$2:$A$999,0),MATCH(J$1,'Master data'!$B$1:$CL$1,0)),"")</f>
        <v/>
      </c>
      <c r="K777" s="7" t="str">
        <f>IFERROR(INDEX('Master data'!$B$2:$CL$999,MATCH($B777,'Master data'!$A$2:$A$999,0),MATCH(K$1,'Master data'!$B$1:$CL$1,0)),"")</f>
        <v/>
      </c>
      <c r="L777" s="7" t="str">
        <f>IFERROR(INDEX('Master data'!$B$2:$CL$999,MATCH($B777,'Master data'!$A$2:$A$999,0),MATCH(L$1,'Master data'!$B$1:$CL$1,0)),"")</f>
        <v/>
      </c>
      <c r="M777" s="5" t="str">
        <f>IFERROR(INDEX('Master data'!$B$2:$CL$999,MATCH($B777,'Master data'!$A$2:$A$999,0),MATCH(M$1,'Master data'!$B$1:$CL$1,0)),"")</f>
        <v/>
      </c>
      <c r="N777" s="28" t="str">
        <f>IFERROR(INDEX('Master data'!$B$2:$CL$999,MATCH($B777,'Master data'!$A$2:$A$999,0),MATCH(N$1,'Master data'!$B$1:$CL$1,0)),"")</f>
        <v/>
      </c>
      <c r="O777" s="7" t="str">
        <f>IFERROR(INDEX('Master data'!$B$2:$CL$999,MATCH($B777,'Master data'!$A$2:$A$999,0),MATCH(O$1,'Master data'!$B$1:$CL$1,0)),"")</f>
        <v/>
      </c>
      <c r="P777" s="5" t="str">
        <f>IFERROR(INDEX('Master data'!$B$2:$CL$999,MATCH($B777,'Master data'!$A$2:$A$999,0),MATCH(P$1,'Master data'!$B$1:$CL$1,0)),"")</f>
        <v/>
      </c>
      <c r="Q777" s="5" t="str">
        <f>IFERROR(INDEX('Master data'!$B$2:$CL$999,MATCH($B777,'Master data'!$A$2:$A$999,0),MATCH(Q$1,'Master data'!$B$1:$CL$1,0)),"")</f>
        <v/>
      </c>
    </row>
    <row r="778" spans="1:17" x14ac:dyDescent="0.3">
      <c r="A778" t="str">
        <f t="shared" si="12"/>
        <v/>
      </c>
      <c r="B778" t="str">
        <f>IF('Master data'!A777="","",'Master data'!A777)</f>
        <v/>
      </c>
      <c r="C778" t="str">
        <f>IFERROR(INDEX('Master data'!$B$2:$CL$999,MATCH($B778,'Master data'!$A$2:$A$999,0),MATCH(C$1,'Master data'!$B$1:$CL$1,0)),"")</f>
        <v/>
      </c>
      <c r="D778" t="str">
        <f>IFERROR(INDEX('Master data'!$B$2:$CL$999,MATCH($B778,'Master data'!$A$2:$A$999,0),MATCH(D$1,'Master data'!$B$1:$CL$1,0)),"")</f>
        <v/>
      </c>
      <c r="E778" s="5" t="str">
        <f>IFERROR(INDEX('Master data'!$B$2:$CL$999,MATCH($B778,'Master data'!$A$2:$A$999,0),MATCH(E$1,'Master data'!$B$1:$CL$1,0)),"")</f>
        <v/>
      </c>
      <c r="F778" s="7" t="str">
        <f>IFERROR(INDEX('Master data'!$B$2:$CL$999,MATCH($B778,'Master data'!$A$2:$A$999,0),MATCH(F$1,'Master data'!$B$1:$CL$1,0)),"")</f>
        <v/>
      </c>
      <c r="G778" s="7" t="str">
        <f>IFERROR(INDEX('Master data'!$B$2:$CL$999,MATCH($B778,'Master data'!$A$2:$A$999,0),MATCH(G$1,'Master data'!$B$1:$CL$1,0)),"")</f>
        <v/>
      </c>
      <c r="H778" s="7" t="str">
        <f>IFERROR(INDEX('Master data'!$B$2:$CL$999,MATCH($B778,'Master data'!$A$2:$A$999,0),MATCH(H$1,'Master data'!$B$1:$CL$1,0)),"")</f>
        <v/>
      </c>
      <c r="I778" s="7" t="str">
        <f>IFERROR(INDEX('Master data'!$B$2:$CL$999,MATCH($B778,'Master data'!$A$2:$A$999,0),MATCH(I$1,'Master data'!$B$1:$CL$1,0)),"")</f>
        <v/>
      </c>
      <c r="J778" s="7" t="str">
        <f>IFERROR(INDEX('Master data'!$B$2:$CL$999,MATCH($B778,'Master data'!$A$2:$A$999,0),MATCH(J$1,'Master data'!$B$1:$CL$1,0)),"")</f>
        <v/>
      </c>
      <c r="K778" s="7" t="str">
        <f>IFERROR(INDEX('Master data'!$B$2:$CL$999,MATCH($B778,'Master data'!$A$2:$A$999,0),MATCH(K$1,'Master data'!$B$1:$CL$1,0)),"")</f>
        <v/>
      </c>
      <c r="L778" s="7" t="str">
        <f>IFERROR(INDEX('Master data'!$B$2:$CL$999,MATCH($B778,'Master data'!$A$2:$A$999,0),MATCH(L$1,'Master data'!$B$1:$CL$1,0)),"")</f>
        <v/>
      </c>
      <c r="M778" s="5" t="str">
        <f>IFERROR(INDEX('Master data'!$B$2:$CL$999,MATCH($B778,'Master data'!$A$2:$A$999,0),MATCH(M$1,'Master data'!$B$1:$CL$1,0)),"")</f>
        <v/>
      </c>
      <c r="N778" s="28" t="str">
        <f>IFERROR(INDEX('Master data'!$B$2:$CL$999,MATCH($B778,'Master data'!$A$2:$A$999,0),MATCH(N$1,'Master data'!$B$1:$CL$1,0)),"")</f>
        <v/>
      </c>
      <c r="O778" s="7" t="str">
        <f>IFERROR(INDEX('Master data'!$B$2:$CL$999,MATCH($B778,'Master data'!$A$2:$A$999,0),MATCH(O$1,'Master data'!$B$1:$CL$1,0)),"")</f>
        <v/>
      </c>
      <c r="P778" s="5" t="str">
        <f>IFERROR(INDEX('Master data'!$B$2:$CL$999,MATCH($B778,'Master data'!$A$2:$A$999,0),MATCH(P$1,'Master data'!$B$1:$CL$1,0)),"")</f>
        <v/>
      </c>
      <c r="Q778" s="5" t="str">
        <f>IFERROR(INDEX('Master data'!$B$2:$CL$999,MATCH($B778,'Master data'!$A$2:$A$999,0),MATCH(Q$1,'Master data'!$B$1:$CL$1,0)),"")</f>
        <v/>
      </c>
    </row>
    <row r="779" spans="1:17" x14ac:dyDescent="0.3">
      <c r="A779" t="str">
        <f t="shared" si="12"/>
        <v/>
      </c>
      <c r="B779" t="str">
        <f>IF('Master data'!A778="","",'Master data'!A778)</f>
        <v/>
      </c>
      <c r="C779" t="str">
        <f>IFERROR(INDEX('Master data'!$B$2:$CL$999,MATCH($B779,'Master data'!$A$2:$A$999,0),MATCH(C$1,'Master data'!$B$1:$CL$1,0)),"")</f>
        <v/>
      </c>
      <c r="D779" t="str">
        <f>IFERROR(INDEX('Master data'!$B$2:$CL$999,MATCH($B779,'Master data'!$A$2:$A$999,0),MATCH(D$1,'Master data'!$B$1:$CL$1,0)),"")</f>
        <v/>
      </c>
      <c r="E779" s="5" t="str">
        <f>IFERROR(INDEX('Master data'!$B$2:$CL$999,MATCH($B779,'Master data'!$A$2:$A$999,0),MATCH(E$1,'Master data'!$B$1:$CL$1,0)),"")</f>
        <v/>
      </c>
      <c r="F779" s="7" t="str">
        <f>IFERROR(INDEX('Master data'!$B$2:$CL$999,MATCH($B779,'Master data'!$A$2:$A$999,0),MATCH(F$1,'Master data'!$B$1:$CL$1,0)),"")</f>
        <v/>
      </c>
      <c r="G779" s="7" t="str">
        <f>IFERROR(INDEX('Master data'!$B$2:$CL$999,MATCH($B779,'Master data'!$A$2:$A$999,0),MATCH(G$1,'Master data'!$B$1:$CL$1,0)),"")</f>
        <v/>
      </c>
      <c r="H779" s="7" t="str">
        <f>IFERROR(INDEX('Master data'!$B$2:$CL$999,MATCH($B779,'Master data'!$A$2:$A$999,0),MATCH(H$1,'Master data'!$B$1:$CL$1,0)),"")</f>
        <v/>
      </c>
      <c r="I779" s="7" t="str">
        <f>IFERROR(INDEX('Master data'!$B$2:$CL$999,MATCH($B779,'Master data'!$A$2:$A$999,0),MATCH(I$1,'Master data'!$B$1:$CL$1,0)),"")</f>
        <v/>
      </c>
      <c r="J779" s="7" t="str">
        <f>IFERROR(INDEX('Master data'!$B$2:$CL$999,MATCH($B779,'Master data'!$A$2:$A$999,0),MATCH(J$1,'Master data'!$B$1:$CL$1,0)),"")</f>
        <v/>
      </c>
      <c r="K779" s="7" t="str">
        <f>IFERROR(INDEX('Master data'!$B$2:$CL$999,MATCH($B779,'Master data'!$A$2:$A$999,0),MATCH(K$1,'Master data'!$B$1:$CL$1,0)),"")</f>
        <v/>
      </c>
      <c r="L779" s="7" t="str">
        <f>IFERROR(INDEX('Master data'!$B$2:$CL$999,MATCH($B779,'Master data'!$A$2:$A$999,0),MATCH(L$1,'Master data'!$B$1:$CL$1,0)),"")</f>
        <v/>
      </c>
      <c r="M779" s="5" t="str">
        <f>IFERROR(INDEX('Master data'!$B$2:$CL$999,MATCH($B779,'Master data'!$A$2:$A$999,0),MATCH(M$1,'Master data'!$B$1:$CL$1,0)),"")</f>
        <v/>
      </c>
      <c r="N779" s="28" t="str">
        <f>IFERROR(INDEX('Master data'!$B$2:$CL$999,MATCH($B779,'Master data'!$A$2:$A$999,0),MATCH(N$1,'Master data'!$B$1:$CL$1,0)),"")</f>
        <v/>
      </c>
      <c r="O779" s="7" t="str">
        <f>IFERROR(INDEX('Master data'!$B$2:$CL$999,MATCH($B779,'Master data'!$A$2:$A$999,0),MATCH(O$1,'Master data'!$B$1:$CL$1,0)),"")</f>
        <v/>
      </c>
      <c r="P779" s="5" t="str">
        <f>IFERROR(INDEX('Master data'!$B$2:$CL$999,MATCH($B779,'Master data'!$A$2:$A$999,0),MATCH(P$1,'Master data'!$B$1:$CL$1,0)),"")</f>
        <v/>
      </c>
      <c r="Q779" s="5" t="str">
        <f>IFERROR(INDEX('Master data'!$B$2:$CL$999,MATCH($B779,'Master data'!$A$2:$A$999,0),MATCH(Q$1,'Master data'!$B$1:$CL$1,0)),"")</f>
        <v/>
      </c>
    </row>
    <row r="780" spans="1:17" x14ac:dyDescent="0.3">
      <c r="A780" t="str">
        <f t="shared" si="12"/>
        <v/>
      </c>
      <c r="B780" t="str">
        <f>IF('Master data'!A779="","",'Master data'!A779)</f>
        <v/>
      </c>
      <c r="C780" t="str">
        <f>IFERROR(INDEX('Master data'!$B$2:$CL$999,MATCH($B780,'Master data'!$A$2:$A$999,0),MATCH(C$1,'Master data'!$B$1:$CL$1,0)),"")</f>
        <v/>
      </c>
      <c r="D780" t="str">
        <f>IFERROR(INDEX('Master data'!$B$2:$CL$999,MATCH($B780,'Master data'!$A$2:$A$999,0),MATCH(D$1,'Master data'!$B$1:$CL$1,0)),"")</f>
        <v/>
      </c>
      <c r="E780" s="5" t="str">
        <f>IFERROR(INDEX('Master data'!$B$2:$CL$999,MATCH($B780,'Master data'!$A$2:$A$999,0),MATCH(E$1,'Master data'!$B$1:$CL$1,0)),"")</f>
        <v/>
      </c>
      <c r="F780" s="7" t="str">
        <f>IFERROR(INDEX('Master data'!$B$2:$CL$999,MATCH($B780,'Master data'!$A$2:$A$999,0),MATCH(F$1,'Master data'!$B$1:$CL$1,0)),"")</f>
        <v/>
      </c>
      <c r="G780" s="7" t="str">
        <f>IFERROR(INDEX('Master data'!$B$2:$CL$999,MATCH($B780,'Master data'!$A$2:$A$999,0),MATCH(G$1,'Master data'!$B$1:$CL$1,0)),"")</f>
        <v/>
      </c>
      <c r="H780" s="7" t="str">
        <f>IFERROR(INDEX('Master data'!$B$2:$CL$999,MATCH($B780,'Master data'!$A$2:$A$999,0),MATCH(H$1,'Master data'!$B$1:$CL$1,0)),"")</f>
        <v/>
      </c>
      <c r="I780" s="7" t="str">
        <f>IFERROR(INDEX('Master data'!$B$2:$CL$999,MATCH($B780,'Master data'!$A$2:$A$999,0),MATCH(I$1,'Master data'!$B$1:$CL$1,0)),"")</f>
        <v/>
      </c>
      <c r="J780" s="7" t="str">
        <f>IFERROR(INDEX('Master data'!$B$2:$CL$999,MATCH($B780,'Master data'!$A$2:$A$999,0),MATCH(J$1,'Master data'!$B$1:$CL$1,0)),"")</f>
        <v/>
      </c>
      <c r="K780" s="7" t="str">
        <f>IFERROR(INDEX('Master data'!$B$2:$CL$999,MATCH($B780,'Master data'!$A$2:$A$999,0),MATCH(K$1,'Master data'!$B$1:$CL$1,0)),"")</f>
        <v/>
      </c>
      <c r="L780" s="7" t="str">
        <f>IFERROR(INDEX('Master data'!$B$2:$CL$999,MATCH($B780,'Master data'!$A$2:$A$999,0),MATCH(L$1,'Master data'!$B$1:$CL$1,0)),"")</f>
        <v/>
      </c>
      <c r="M780" s="5" t="str">
        <f>IFERROR(INDEX('Master data'!$B$2:$CL$999,MATCH($B780,'Master data'!$A$2:$A$999,0),MATCH(M$1,'Master data'!$B$1:$CL$1,0)),"")</f>
        <v/>
      </c>
      <c r="N780" s="28" t="str">
        <f>IFERROR(INDEX('Master data'!$B$2:$CL$999,MATCH($B780,'Master data'!$A$2:$A$999,0),MATCH(N$1,'Master data'!$B$1:$CL$1,0)),"")</f>
        <v/>
      </c>
      <c r="O780" s="7" t="str">
        <f>IFERROR(INDEX('Master data'!$B$2:$CL$999,MATCH($B780,'Master data'!$A$2:$A$999,0),MATCH(O$1,'Master data'!$B$1:$CL$1,0)),"")</f>
        <v/>
      </c>
      <c r="P780" s="5" t="str">
        <f>IFERROR(INDEX('Master data'!$B$2:$CL$999,MATCH($B780,'Master data'!$A$2:$A$999,0),MATCH(P$1,'Master data'!$B$1:$CL$1,0)),"")</f>
        <v/>
      </c>
      <c r="Q780" s="5" t="str">
        <f>IFERROR(INDEX('Master data'!$B$2:$CL$999,MATCH($B780,'Master data'!$A$2:$A$999,0),MATCH(Q$1,'Master data'!$B$1:$CL$1,0)),"")</f>
        <v/>
      </c>
    </row>
    <row r="781" spans="1:17" x14ac:dyDescent="0.3">
      <c r="A781" t="str">
        <f t="shared" si="12"/>
        <v/>
      </c>
      <c r="B781" t="str">
        <f>IF('Master data'!A780="","",'Master data'!A780)</f>
        <v/>
      </c>
      <c r="C781" t="str">
        <f>IFERROR(INDEX('Master data'!$B$2:$CL$999,MATCH($B781,'Master data'!$A$2:$A$999,0),MATCH(C$1,'Master data'!$B$1:$CL$1,0)),"")</f>
        <v/>
      </c>
      <c r="D781" t="str">
        <f>IFERROR(INDEX('Master data'!$B$2:$CL$999,MATCH($B781,'Master data'!$A$2:$A$999,0),MATCH(D$1,'Master data'!$B$1:$CL$1,0)),"")</f>
        <v/>
      </c>
      <c r="E781" s="5" t="str">
        <f>IFERROR(INDEX('Master data'!$B$2:$CL$999,MATCH($B781,'Master data'!$A$2:$A$999,0),MATCH(E$1,'Master data'!$B$1:$CL$1,0)),"")</f>
        <v/>
      </c>
      <c r="F781" s="7" t="str">
        <f>IFERROR(INDEX('Master data'!$B$2:$CL$999,MATCH($B781,'Master data'!$A$2:$A$999,0),MATCH(F$1,'Master data'!$B$1:$CL$1,0)),"")</f>
        <v/>
      </c>
      <c r="G781" s="7" t="str">
        <f>IFERROR(INDEX('Master data'!$B$2:$CL$999,MATCH($B781,'Master data'!$A$2:$A$999,0),MATCH(G$1,'Master data'!$B$1:$CL$1,0)),"")</f>
        <v/>
      </c>
      <c r="H781" s="7" t="str">
        <f>IFERROR(INDEX('Master data'!$B$2:$CL$999,MATCH($B781,'Master data'!$A$2:$A$999,0),MATCH(H$1,'Master data'!$B$1:$CL$1,0)),"")</f>
        <v/>
      </c>
      <c r="I781" s="7" t="str">
        <f>IFERROR(INDEX('Master data'!$B$2:$CL$999,MATCH($B781,'Master data'!$A$2:$A$999,0),MATCH(I$1,'Master data'!$B$1:$CL$1,0)),"")</f>
        <v/>
      </c>
      <c r="J781" s="7" t="str">
        <f>IFERROR(INDEX('Master data'!$B$2:$CL$999,MATCH($B781,'Master data'!$A$2:$A$999,0),MATCH(J$1,'Master data'!$B$1:$CL$1,0)),"")</f>
        <v/>
      </c>
      <c r="K781" s="7" t="str">
        <f>IFERROR(INDEX('Master data'!$B$2:$CL$999,MATCH($B781,'Master data'!$A$2:$A$999,0),MATCH(K$1,'Master data'!$B$1:$CL$1,0)),"")</f>
        <v/>
      </c>
      <c r="L781" s="7" t="str">
        <f>IFERROR(INDEX('Master data'!$B$2:$CL$999,MATCH($B781,'Master data'!$A$2:$A$999,0),MATCH(L$1,'Master data'!$B$1:$CL$1,0)),"")</f>
        <v/>
      </c>
      <c r="M781" s="5" t="str">
        <f>IFERROR(INDEX('Master data'!$B$2:$CL$999,MATCH($B781,'Master data'!$A$2:$A$999,0),MATCH(M$1,'Master data'!$B$1:$CL$1,0)),"")</f>
        <v/>
      </c>
      <c r="N781" s="28" t="str">
        <f>IFERROR(INDEX('Master data'!$B$2:$CL$999,MATCH($B781,'Master data'!$A$2:$A$999,0),MATCH(N$1,'Master data'!$B$1:$CL$1,0)),"")</f>
        <v/>
      </c>
      <c r="O781" s="7" t="str">
        <f>IFERROR(INDEX('Master data'!$B$2:$CL$999,MATCH($B781,'Master data'!$A$2:$A$999,0),MATCH(O$1,'Master data'!$B$1:$CL$1,0)),"")</f>
        <v/>
      </c>
      <c r="P781" s="5" t="str">
        <f>IFERROR(INDEX('Master data'!$B$2:$CL$999,MATCH($B781,'Master data'!$A$2:$A$999,0),MATCH(P$1,'Master data'!$B$1:$CL$1,0)),"")</f>
        <v/>
      </c>
      <c r="Q781" s="5" t="str">
        <f>IFERROR(INDEX('Master data'!$B$2:$CL$999,MATCH($B781,'Master data'!$A$2:$A$999,0),MATCH(Q$1,'Master data'!$B$1:$CL$1,0)),"")</f>
        <v/>
      </c>
    </row>
    <row r="782" spans="1:17" x14ac:dyDescent="0.3">
      <c r="A782" t="str">
        <f t="shared" si="12"/>
        <v/>
      </c>
      <c r="B782" t="str">
        <f>IF('Master data'!A781="","",'Master data'!A781)</f>
        <v/>
      </c>
      <c r="C782" t="str">
        <f>IFERROR(INDEX('Master data'!$B$2:$CL$999,MATCH($B782,'Master data'!$A$2:$A$999,0),MATCH(C$1,'Master data'!$B$1:$CL$1,0)),"")</f>
        <v/>
      </c>
      <c r="D782" t="str">
        <f>IFERROR(INDEX('Master data'!$B$2:$CL$999,MATCH($B782,'Master data'!$A$2:$A$999,0),MATCH(D$1,'Master data'!$B$1:$CL$1,0)),"")</f>
        <v/>
      </c>
      <c r="E782" s="5" t="str">
        <f>IFERROR(INDEX('Master data'!$B$2:$CL$999,MATCH($B782,'Master data'!$A$2:$A$999,0),MATCH(E$1,'Master data'!$B$1:$CL$1,0)),"")</f>
        <v/>
      </c>
      <c r="F782" s="7" t="str">
        <f>IFERROR(INDEX('Master data'!$B$2:$CL$999,MATCH($B782,'Master data'!$A$2:$A$999,0),MATCH(F$1,'Master data'!$B$1:$CL$1,0)),"")</f>
        <v/>
      </c>
      <c r="G782" s="7" t="str">
        <f>IFERROR(INDEX('Master data'!$B$2:$CL$999,MATCH($B782,'Master data'!$A$2:$A$999,0),MATCH(G$1,'Master data'!$B$1:$CL$1,0)),"")</f>
        <v/>
      </c>
      <c r="H782" s="7" t="str">
        <f>IFERROR(INDEX('Master data'!$B$2:$CL$999,MATCH($B782,'Master data'!$A$2:$A$999,0),MATCH(H$1,'Master data'!$B$1:$CL$1,0)),"")</f>
        <v/>
      </c>
      <c r="I782" s="7" t="str">
        <f>IFERROR(INDEX('Master data'!$B$2:$CL$999,MATCH($B782,'Master data'!$A$2:$A$999,0),MATCH(I$1,'Master data'!$B$1:$CL$1,0)),"")</f>
        <v/>
      </c>
      <c r="J782" s="7" t="str">
        <f>IFERROR(INDEX('Master data'!$B$2:$CL$999,MATCH($B782,'Master data'!$A$2:$A$999,0),MATCH(J$1,'Master data'!$B$1:$CL$1,0)),"")</f>
        <v/>
      </c>
      <c r="K782" s="7" t="str">
        <f>IFERROR(INDEX('Master data'!$B$2:$CL$999,MATCH($B782,'Master data'!$A$2:$A$999,0),MATCH(K$1,'Master data'!$B$1:$CL$1,0)),"")</f>
        <v/>
      </c>
      <c r="L782" s="7" t="str">
        <f>IFERROR(INDEX('Master data'!$B$2:$CL$999,MATCH($B782,'Master data'!$A$2:$A$999,0),MATCH(L$1,'Master data'!$B$1:$CL$1,0)),"")</f>
        <v/>
      </c>
      <c r="M782" s="5" t="str">
        <f>IFERROR(INDEX('Master data'!$B$2:$CL$999,MATCH($B782,'Master data'!$A$2:$A$999,0),MATCH(M$1,'Master data'!$B$1:$CL$1,0)),"")</f>
        <v/>
      </c>
      <c r="N782" s="28" t="str">
        <f>IFERROR(INDEX('Master data'!$B$2:$CL$999,MATCH($B782,'Master data'!$A$2:$A$999,0),MATCH(N$1,'Master data'!$B$1:$CL$1,0)),"")</f>
        <v/>
      </c>
      <c r="O782" s="7" t="str">
        <f>IFERROR(INDEX('Master data'!$B$2:$CL$999,MATCH($B782,'Master data'!$A$2:$A$999,0),MATCH(O$1,'Master data'!$B$1:$CL$1,0)),"")</f>
        <v/>
      </c>
      <c r="P782" s="5" t="str">
        <f>IFERROR(INDEX('Master data'!$B$2:$CL$999,MATCH($B782,'Master data'!$A$2:$A$999,0),MATCH(P$1,'Master data'!$B$1:$CL$1,0)),"")</f>
        <v/>
      </c>
      <c r="Q782" s="5" t="str">
        <f>IFERROR(INDEX('Master data'!$B$2:$CL$999,MATCH($B782,'Master data'!$A$2:$A$999,0),MATCH(Q$1,'Master data'!$B$1:$CL$1,0)),"")</f>
        <v/>
      </c>
    </row>
    <row r="783" spans="1:17" x14ac:dyDescent="0.3">
      <c r="A783" t="str">
        <f t="shared" si="12"/>
        <v/>
      </c>
      <c r="B783" t="str">
        <f>IF('Master data'!A782="","",'Master data'!A782)</f>
        <v/>
      </c>
      <c r="C783" t="str">
        <f>IFERROR(INDEX('Master data'!$B$2:$CL$999,MATCH($B783,'Master data'!$A$2:$A$999,0),MATCH(C$1,'Master data'!$B$1:$CL$1,0)),"")</f>
        <v/>
      </c>
      <c r="D783" t="str">
        <f>IFERROR(INDEX('Master data'!$B$2:$CL$999,MATCH($B783,'Master data'!$A$2:$A$999,0),MATCH(D$1,'Master data'!$B$1:$CL$1,0)),"")</f>
        <v/>
      </c>
      <c r="E783" s="5" t="str">
        <f>IFERROR(INDEX('Master data'!$B$2:$CL$999,MATCH($B783,'Master data'!$A$2:$A$999,0),MATCH(E$1,'Master data'!$B$1:$CL$1,0)),"")</f>
        <v/>
      </c>
      <c r="F783" s="7" t="str">
        <f>IFERROR(INDEX('Master data'!$B$2:$CL$999,MATCH($B783,'Master data'!$A$2:$A$999,0),MATCH(F$1,'Master data'!$B$1:$CL$1,0)),"")</f>
        <v/>
      </c>
      <c r="G783" s="7" t="str">
        <f>IFERROR(INDEX('Master data'!$B$2:$CL$999,MATCH($B783,'Master data'!$A$2:$A$999,0),MATCH(G$1,'Master data'!$B$1:$CL$1,0)),"")</f>
        <v/>
      </c>
      <c r="H783" s="7" t="str">
        <f>IFERROR(INDEX('Master data'!$B$2:$CL$999,MATCH($B783,'Master data'!$A$2:$A$999,0),MATCH(H$1,'Master data'!$B$1:$CL$1,0)),"")</f>
        <v/>
      </c>
      <c r="I783" s="7" t="str">
        <f>IFERROR(INDEX('Master data'!$B$2:$CL$999,MATCH($B783,'Master data'!$A$2:$A$999,0),MATCH(I$1,'Master data'!$B$1:$CL$1,0)),"")</f>
        <v/>
      </c>
      <c r="J783" s="7" t="str">
        <f>IFERROR(INDEX('Master data'!$B$2:$CL$999,MATCH($B783,'Master data'!$A$2:$A$999,0),MATCH(J$1,'Master data'!$B$1:$CL$1,0)),"")</f>
        <v/>
      </c>
      <c r="K783" s="7" t="str">
        <f>IFERROR(INDEX('Master data'!$B$2:$CL$999,MATCH($B783,'Master data'!$A$2:$A$999,0),MATCH(K$1,'Master data'!$B$1:$CL$1,0)),"")</f>
        <v/>
      </c>
      <c r="L783" s="7" t="str">
        <f>IFERROR(INDEX('Master data'!$B$2:$CL$999,MATCH($B783,'Master data'!$A$2:$A$999,0),MATCH(L$1,'Master data'!$B$1:$CL$1,0)),"")</f>
        <v/>
      </c>
      <c r="M783" s="5" t="str">
        <f>IFERROR(INDEX('Master data'!$B$2:$CL$999,MATCH($B783,'Master data'!$A$2:$A$999,0),MATCH(M$1,'Master data'!$B$1:$CL$1,0)),"")</f>
        <v/>
      </c>
      <c r="N783" s="28" t="str">
        <f>IFERROR(INDEX('Master data'!$B$2:$CL$999,MATCH($B783,'Master data'!$A$2:$A$999,0),MATCH(N$1,'Master data'!$B$1:$CL$1,0)),"")</f>
        <v/>
      </c>
      <c r="O783" s="7" t="str">
        <f>IFERROR(INDEX('Master data'!$B$2:$CL$999,MATCH($B783,'Master data'!$A$2:$A$999,0),MATCH(O$1,'Master data'!$B$1:$CL$1,0)),"")</f>
        <v/>
      </c>
      <c r="P783" s="5" t="str">
        <f>IFERROR(INDEX('Master data'!$B$2:$CL$999,MATCH($B783,'Master data'!$A$2:$A$999,0),MATCH(P$1,'Master data'!$B$1:$CL$1,0)),"")</f>
        <v/>
      </c>
      <c r="Q783" s="5" t="str">
        <f>IFERROR(INDEX('Master data'!$B$2:$CL$999,MATCH($B783,'Master data'!$A$2:$A$999,0),MATCH(Q$1,'Master data'!$B$1:$CL$1,0)),"")</f>
        <v/>
      </c>
    </row>
    <row r="784" spans="1:17" x14ac:dyDescent="0.3">
      <c r="A784" t="str">
        <f t="shared" si="12"/>
        <v/>
      </c>
      <c r="B784" t="str">
        <f>IF('Master data'!A783="","",'Master data'!A783)</f>
        <v/>
      </c>
      <c r="C784" t="str">
        <f>IFERROR(INDEX('Master data'!$B$2:$CL$999,MATCH($B784,'Master data'!$A$2:$A$999,0),MATCH(C$1,'Master data'!$B$1:$CL$1,0)),"")</f>
        <v/>
      </c>
      <c r="D784" t="str">
        <f>IFERROR(INDEX('Master data'!$B$2:$CL$999,MATCH($B784,'Master data'!$A$2:$A$999,0),MATCH(D$1,'Master data'!$B$1:$CL$1,0)),"")</f>
        <v/>
      </c>
      <c r="E784" s="5" t="str">
        <f>IFERROR(INDEX('Master data'!$B$2:$CL$999,MATCH($B784,'Master data'!$A$2:$A$999,0),MATCH(E$1,'Master data'!$B$1:$CL$1,0)),"")</f>
        <v/>
      </c>
      <c r="F784" s="7" t="str">
        <f>IFERROR(INDEX('Master data'!$B$2:$CL$999,MATCH($B784,'Master data'!$A$2:$A$999,0),MATCH(F$1,'Master data'!$B$1:$CL$1,0)),"")</f>
        <v/>
      </c>
      <c r="G784" s="7" t="str">
        <f>IFERROR(INDEX('Master data'!$B$2:$CL$999,MATCH($B784,'Master data'!$A$2:$A$999,0),MATCH(G$1,'Master data'!$B$1:$CL$1,0)),"")</f>
        <v/>
      </c>
      <c r="H784" s="7" t="str">
        <f>IFERROR(INDEX('Master data'!$B$2:$CL$999,MATCH($B784,'Master data'!$A$2:$A$999,0),MATCH(H$1,'Master data'!$B$1:$CL$1,0)),"")</f>
        <v/>
      </c>
      <c r="I784" s="7" t="str">
        <f>IFERROR(INDEX('Master data'!$B$2:$CL$999,MATCH($B784,'Master data'!$A$2:$A$999,0),MATCH(I$1,'Master data'!$B$1:$CL$1,0)),"")</f>
        <v/>
      </c>
      <c r="J784" s="7" t="str">
        <f>IFERROR(INDEX('Master data'!$B$2:$CL$999,MATCH($B784,'Master data'!$A$2:$A$999,0),MATCH(J$1,'Master data'!$B$1:$CL$1,0)),"")</f>
        <v/>
      </c>
      <c r="K784" s="7" t="str">
        <f>IFERROR(INDEX('Master data'!$B$2:$CL$999,MATCH($B784,'Master data'!$A$2:$A$999,0),MATCH(K$1,'Master data'!$B$1:$CL$1,0)),"")</f>
        <v/>
      </c>
      <c r="L784" s="7" t="str">
        <f>IFERROR(INDEX('Master data'!$B$2:$CL$999,MATCH($B784,'Master data'!$A$2:$A$999,0),MATCH(L$1,'Master data'!$B$1:$CL$1,0)),"")</f>
        <v/>
      </c>
      <c r="M784" s="5" t="str">
        <f>IFERROR(INDEX('Master data'!$B$2:$CL$999,MATCH($B784,'Master data'!$A$2:$A$999,0),MATCH(M$1,'Master data'!$B$1:$CL$1,0)),"")</f>
        <v/>
      </c>
      <c r="N784" s="28" t="str">
        <f>IFERROR(INDEX('Master data'!$B$2:$CL$999,MATCH($B784,'Master data'!$A$2:$A$999,0),MATCH(N$1,'Master data'!$B$1:$CL$1,0)),"")</f>
        <v/>
      </c>
      <c r="O784" s="7" t="str">
        <f>IFERROR(INDEX('Master data'!$B$2:$CL$999,MATCH($B784,'Master data'!$A$2:$A$999,0),MATCH(O$1,'Master data'!$B$1:$CL$1,0)),"")</f>
        <v/>
      </c>
      <c r="P784" s="5" t="str">
        <f>IFERROR(INDEX('Master data'!$B$2:$CL$999,MATCH($B784,'Master data'!$A$2:$A$999,0),MATCH(P$1,'Master data'!$B$1:$CL$1,0)),"")</f>
        <v/>
      </c>
      <c r="Q784" s="5" t="str">
        <f>IFERROR(INDEX('Master data'!$B$2:$CL$999,MATCH($B784,'Master data'!$A$2:$A$999,0),MATCH(Q$1,'Master data'!$B$1:$CL$1,0)),"")</f>
        <v/>
      </c>
    </row>
    <row r="785" spans="1:17" x14ac:dyDescent="0.3">
      <c r="A785" t="str">
        <f t="shared" si="12"/>
        <v/>
      </c>
      <c r="B785" t="str">
        <f>IF('Master data'!A784="","",'Master data'!A784)</f>
        <v/>
      </c>
      <c r="C785" t="str">
        <f>IFERROR(INDEX('Master data'!$B$2:$CL$999,MATCH($B785,'Master data'!$A$2:$A$999,0),MATCH(C$1,'Master data'!$B$1:$CL$1,0)),"")</f>
        <v/>
      </c>
      <c r="D785" t="str">
        <f>IFERROR(INDEX('Master data'!$B$2:$CL$999,MATCH($B785,'Master data'!$A$2:$A$999,0),MATCH(D$1,'Master data'!$B$1:$CL$1,0)),"")</f>
        <v/>
      </c>
      <c r="E785" s="5" t="str">
        <f>IFERROR(INDEX('Master data'!$B$2:$CL$999,MATCH($B785,'Master data'!$A$2:$A$999,0),MATCH(E$1,'Master data'!$B$1:$CL$1,0)),"")</f>
        <v/>
      </c>
      <c r="F785" s="7" t="str">
        <f>IFERROR(INDEX('Master data'!$B$2:$CL$999,MATCH($B785,'Master data'!$A$2:$A$999,0),MATCH(F$1,'Master data'!$B$1:$CL$1,0)),"")</f>
        <v/>
      </c>
      <c r="G785" s="7" t="str">
        <f>IFERROR(INDEX('Master data'!$B$2:$CL$999,MATCH($B785,'Master data'!$A$2:$A$999,0),MATCH(G$1,'Master data'!$B$1:$CL$1,0)),"")</f>
        <v/>
      </c>
      <c r="H785" s="7" t="str">
        <f>IFERROR(INDEX('Master data'!$B$2:$CL$999,MATCH($B785,'Master data'!$A$2:$A$999,0),MATCH(H$1,'Master data'!$B$1:$CL$1,0)),"")</f>
        <v/>
      </c>
      <c r="I785" s="7" t="str">
        <f>IFERROR(INDEX('Master data'!$B$2:$CL$999,MATCH($B785,'Master data'!$A$2:$A$999,0),MATCH(I$1,'Master data'!$B$1:$CL$1,0)),"")</f>
        <v/>
      </c>
      <c r="J785" s="7" t="str">
        <f>IFERROR(INDEX('Master data'!$B$2:$CL$999,MATCH($B785,'Master data'!$A$2:$A$999,0),MATCH(J$1,'Master data'!$B$1:$CL$1,0)),"")</f>
        <v/>
      </c>
      <c r="K785" s="7" t="str">
        <f>IFERROR(INDEX('Master data'!$B$2:$CL$999,MATCH($B785,'Master data'!$A$2:$A$999,0),MATCH(K$1,'Master data'!$B$1:$CL$1,0)),"")</f>
        <v/>
      </c>
      <c r="L785" s="7" t="str">
        <f>IFERROR(INDEX('Master data'!$B$2:$CL$999,MATCH($B785,'Master data'!$A$2:$A$999,0),MATCH(L$1,'Master data'!$B$1:$CL$1,0)),"")</f>
        <v/>
      </c>
      <c r="M785" s="5" t="str">
        <f>IFERROR(INDEX('Master data'!$B$2:$CL$999,MATCH($B785,'Master data'!$A$2:$A$999,0),MATCH(M$1,'Master data'!$B$1:$CL$1,0)),"")</f>
        <v/>
      </c>
      <c r="N785" s="28" t="str">
        <f>IFERROR(INDEX('Master data'!$B$2:$CL$999,MATCH($B785,'Master data'!$A$2:$A$999,0),MATCH(N$1,'Master data'!$B$1:$CL$1,0)),"")</f>
        <v/>
      </c>
      <c r="O785" s="7" t="str">
        <f>IFERROR(INDEX('Master data'!$B$2:$CL$999,MATCH($B785,'Master data'!$A$2:$A$999,0),MATCH(O$1,'Master data'!$B$1:$CL$1,0)),"")</f>
        <v/>
      </c>
      <c r="P785" s="5" t="str">
        <f>IFERROR(INDEX('Master data'!$B$2:$CL$999,MATCH($B785,'Master data'!$A$2:$A$999,0),MATCH(P$1,'Master data'!$B$1:$CL$1,0)),"")</f>
        <v/>
      </c>
      <c r="Q785" s="5" t="str">
        <f>IFERROR(INDEX('Master data'!$B$2:$CL$999,MATCH($B785,'Master data'!$A$2:$A$999,0),MATCH(Q$1,'Master data'!$B$1:$CL$1,0)),"")</f>
        <v/>
      </c>
    </row>
    <row r="786" spans="1:17" x14ac:dyDescent="0.3">
      <c r="A786" t="str">
        <f t="shared" si="12"/>
        <v/>
      </c>
      <c r="B786" t="str">
        <f>IF('Master data'!A785="","",'Master data'!A785)</f>
        <v/>
      </c>
      <c r="C786" t="str">
        <f>IFERROR(INDEX('Master data'!$B$2:$CL$999,MATCH($B786,'Master data'!$A$2:$A$999,0),MATCH(C$1,'Master data'!$B$1:$CL$1,0)),"")</f>
        <v/>
      </c>
      <c r="D786" t="str">
        <f>IFERROR(INDEX('Master data'!$B$2:$CL$999,MATCH($B786,'Master data'!$A$2:$A$999,0),MATCH(D$1,'Master data'!$B$1:$CL$1,0)),"")</f>
        <v/>
      </c>
      <c r="E786" s="5" t="str">
        <f>IFERROR(INDEX('Master data'!$B$2:$CL$999,MATCH($B786,'Master data'!$A$2:$A$999,0),MATCH(E$1,'Master data'!$B$1:$CL$1,0)),"")</f>
        <v/>
      </c>
      <c r="F786" s="7" t="str">
        <f>IFERROR(INDEX('Master data'!$B$2:$CL$999,MATCH($B786,'Master data'!$A$2:$A$999,0),MATCH(F$1,'Master data'!$B$1:$CL$1,0)),"")</f>
        <v/>
      </c>
      <c r="G786" s="7" t="str">
        <f>IFERROR(INDEX('Master data'!$B$2:$CL$999,MATCH($B786,'Master data'!$A$2:$A$999,0),MATCH(G$1,'Master data'!$B$1:$CL$1,0)),"")</f>
        <v/>
      </c>
      <c r="H786" s="7" t="str">
        <f>IFERROR(INDEX('Master data'!$B$2:$CL$999,MATCH($B786,'Master data'!$A$2:$A$999,0),MATCH(H$1,'Master data'!$B$1:$CL$1,0)),"")</f>
        <v/>
      </c>
      <c r="I786" s="7" t="str">
        <f>IFERROR(INDEX('Master data'!$B$2:$CL$999,MATCH($B786,'Master data'!$A$2:$A$999,0),MATCH(I$1,'Master data'!$B$1:$CL$1,0)),"")</f>
        <v/>
      </c>
      <c r="J786" s="7" t="str">
        <f>IFERROR(INDEX('Master data'!$B$2:$CL$999,MATCH($B786,'Master data'!$A$2:$A$999,0),MATCH(J$1,'Master data'!$B$1:$CL$1,0)),"")</f>
        <v/>
      </c>
      <c r="K786" s="7" t="str">
        <f>IFERROR(INDEX('Master data'!$B$2:$CL$999,MATCH($B786,'Master data'!$A$2:$A$999,0),MATCH(K$1,'Master data'!$B$1:$CL$1,0)),"")</f>
        <v/>
      </c>
      <c r="L786" s="7" t="str">
        <f>IFERROR(INDEX('Master data'!$B$2:$CL$999,MATCH($B786,'Master data'!$A$2:$A$999,0),MATCH(L$1,'Master data'!$B$1:$CL$1,0)),"")</f>
        <v/>
      </c>
      <c r="M786" s="5" t="str">
        <f>IFERROR(INDEX('Master data'!$B$2:$CL$999,MATCH($B786,'Master data'!$A$2:$A$999,0),MATCH(M$1,'Master data'!$B$1:$CL$1,0)),"")</f>
        <v/>
      </c>
      <c r="N786" s="28" t="str">
        <f>IFERROR(INDEX('Master data'!$B$2:$CL$999,MATCH($B786,'Master data'!$A$2:$A$999,0),MATCH(N$1,'Master data'!$B$1:$CL$1,0)),"")</f>
        <v/>
      </c>
      <c r="O786" s="7" t="str">
        <f>IFERROR(INDEX('Master data'!$B$2:$CL$999,MATCH($B786,'Master data'!$A$2:$A$999,0),MATCH(O$1,'Master data'!$B$1:$CL$1,0)),"")</f>
        <v/>
      </c>
      <c r="P786" s="5" t="str">
        <f>IFERROR(INDEX('Master data'!$B$2:$CL$999,MATCH($B786,'Master data'!$A$2:$A$999,0),MATCH(P$1,'Master data'!$B$1:$CL$1,0)),"")</f>
        <v/>
      </c>
      <c r="Q786" s="5" t="str">
        <f>IFERROR(INDEX('Master data'!$B$2:$CL$999,MATCH($B786,'Master data'!$A$2:$A$999,0),MATCH(Q$1,'Master data'!$B$1:$CL$1,0)),"")</f>
        <v/>
      </c>
    </row>
    <row r="787" spans="1:17" x14ac:dyDescent="0.3">
      <c r="A787" t="str">
        <f t="shared" si="12"/>
        <v/>
      </c>
      <c r="B787" t="str">
        <f>IF('Master data'!A786="","",'Master data'!A786)</f>
        <v/>
      </c>
      <c r="C787" t="str">
        <f>IFERROR(INDEX('Master data'!$B$2:$CL$999,MATCH($B787,'Master data'!$A$2:$A$999,0),MATCH(C$1,'Master data'!$B$1:$CL$1,0)),"")</f>
        <v/>
      </c>
      <c r="D787" t="str">
        <f>IFERROR(INDEX('Master data'!$B$2:$CL$999,MATCH($B787,'Master data'!$A$2:$A$999,0),MATCH(D$1,'Master data'!$B$1:$CL$1,0)),"")</f>
        <v/>
      </c>
      <c r="E787" s="5" t="str">
        <f>IFERROR(INDEX('Master data'!$B$2:$CL$999,MATCH($B787,'Master data'!$A$2:$A$999,0),MATCH(E$1,'Master data'!$B$1:$CL$1,0)),"")</f>
        <v/>
      </c>
      <c r="F787" s="7" t="str">
        <f>IFERROR(INDEX('Master data'!$B$2:$CL$999,MATCH($B787,'Master data'!$A$2:$A$999,0),MATCH(F$1,'Master data'!$B$1:$CL$1,0)),"")</f>
        <v/>
      </c>
      <c r="G787" s="7" t="str">
        <f>IFERROR(INDEX('Master data'!$B$2:$CL$999,MATCH($B787,'Master data'!$A$2:$A$999,0),MATCH(G$1,'Master data'!$B$1:$CL$1,0)),"")</f>
        <v/>
      </c>
      <c r="H787" s="7" t="str">
        <f>IFERROR(INDEX('Master data'!$B$2:$CL$999,MATCH($B787,'Master data'!$A$2:$A$999,0),MATCH(H$1,'Master data'!$B$1:$CL$1,0)),"")</f>
        <v/>
      </c>
      <c r="I787" s="7" t="str">
        <f>IFERROR(INDEX('Master data'!$B$2:$CL$999,MATCH($B787,'Master data'!$A$2:$A$999,0),MATCH(I$1,'Master data'!$B$1:$CL$1,0)),"")</f>
        <v/>
      </c>
      <c r="J787" s="7" t="str">
        <f>IFERROR(INDEX('Master data'!$B$2:$CL$999,MATCH($B787,'Master data'!$A$2:$A$999,0),MATCH(J$1,'Master data'!$B$1:$CL$1,0)),"")</f>
        <v/>
      </c>
      <c r="K787" s="7" t="str">
        <f>IFERROR(INDEX('Master data'!$B$2:$CL$999,MATCH($B787,'Master data'!$A$2:$A$999,0),MATCH(K$1,'Master data'!$B$1:$CL$1,0)),"")</f>
        <v/>
      </c>
      <c r="L787" s="7" t="str">
        <f>IFERROR(INDEX('Master data'!$B$2:$CL$999,MATCH($B787,'Master data'!$A$2:$A$999,0),MATCH(L$1,'Master data'!$B$1:$CL$1,0)),"")</f>
        <v/>
      </c>
      <c r="M787" s="5" t="str">
        <f>IFERROR(INDEX('Master data'!$B$2:$CL$999,MATCH($B787,'Master data'!$A$2:$A$999,0),MATCH(M$1,'Master data'!$B$1:$CL$1,0)),"")</f>
        <v/>
      </c>
      <c r="N787" s="28" t="str">
        <f>IFERROR(INDEX('Master data'!$B$2:$CL$999,MATCH($B787,'Master data'!$A$2:$A$999,0),MATCH(N$1,'Master data'!$B$1:$CL$1,0)),"")</f>
        <v/>
      </c>
      <c r="O787" s="7" t="str">
        <f>IFERROR(INDEX('Master data'!$B$2:$CL$999,MATCH($B787,'Master data'!$A$2:$A$999,0),MATCH(O$1,'Master data'!$B$1:$CL$1,0)),"")</f>
        <v/>
      </c>
      <c r="P787" s="5" t="str">
        <f>IFERROR(INDEX('Master data'!$B$2:$CL$999,MATCH($B787,'Master data'!$A$2:$A$999,0),MATCH(P$1,'Master data'!$B$1:$CL$1,0)),"")</f>
        <v/>
      </c>
      <c r="Q787" s="5" t="str">
        <f>IFERROR(INDEX('Master data'!$B$2:$CL$999,MATCH($B787,'Master data'!$A$2:$A$999,0),MATCH(Q$1,'Master data'!$B$1:$CL$1,0)),"")</f>
        <v/>
      </c>
    </row>
    <row r="788" spans="1:17" x14ac:dyDescent="0.3">
      <c r="A788" t="str">
        <f t="shared" si="12"/>
        <v/>
      </c>
      <c r="B788" t="str">
        <f>IF('Master data'!A787="","",'Master data'!A787)</f>
        <v/>
      </c>
      <c r="C788" t="str">
        <f>IFERROR(INDEX('Master data'!$B$2:$CL$999,MATCH($B788,'Master data'!$A$2:$A$999,0),MATCH(C$1,'Master data'!$B$1:$CL$1,0)),"")</f>
        <v/>
      </c>
      <c r="D788" t="str">
        <f>IFERROR(INDEX('Master data'!$B$2:$CL$999,MATCH($B788,'Master data'!$A$2:$A$999,0),MATCH(D$1,'Master data'!$B$1:$CL$1,0)),"")</f>
        <v/>
      </c>
      <c r="E788" s="5" t="str">
        <f>IFERROR(INDEX('Master data'!$B$2:$CL$999,MATCH($B788,'Master data'!$A$2:$A$999,0),MATCH(E$1,'Master data'!$B$1:$CL$1,0)),"")</f>
        <v/>
      </c>
      <c r="F788" s="7" t="str">
        <f>IFERROR(INDEX('Master data'!$B$2:$CL$999,MATCH($B788,'Master data'!$A$2:$A$999,0),MATCH(F$1,'Master data'!$B$1:$CL$1,0)),"")</f>
        <v/>
      </c>
      <c r="G788" s="7" t="str">
        <f>IFERROR(INDEX('Master data'!$B$2:$CL$999,MATCH($B788,'Master data'!$A$2:$A$999,0),MATCH(G$1,'Master data'!$B$1:$CL$1,0)),"")</f>
        <v/>
      </c>
      <c r="H788" s="7" t="str">
        <f>IFERROR(INDEX('Master data'!$B$2:$CL$999,MATCH($B788,'Master data'!$A$2:$A$999,0),MATCH(H$1,'Master data'!$B$1:$CL$1,0)),"")</f>
        <v/>
      </c>
      <c r="I788" s="7" t="str">
        <f>IFERROR(INDEX('Master data'!$B$2:$CL$999,MATCH($B788,'Master data'!$A$2:$A$999,0),MATCH(I$1,'Master data'!$B$1:$CL$1,0)),"")</f>
        <v/>
      </c>
      <c r="J788" s="7" t="str">
        <f>IFERROR(INDEX('Master data'!$B$2:$CL$999,MATCH($B788,'Master data'!$A$2:$A$999,0),MATCH(J$1,'Master data'!$B$1:$CL$1,0)),"")</f>
        <v/>
      </c>
      <c r="K788" s="7" t="str">
        <f>IFERROR(INDEX('Master data'!$B$2:$CL$999,MATCH($B788,'Master data'!$A$2:$A$999,0),MATCH(K$1,'Master data'!$B$1:$CL$1,0)),"")</f>
        <v/>
      </c>
      <c r="L788" s="7" t="str">
        <f>IFERROR(INDEX('Master data'!$B$2:$CL$999,MATCH($B788,'Master data'!$A$2:$A$999,0),MATCH(L$1,'Master data'!$B$1:$CL$1,0)),"")</f>
        <v/>
      </c>
      <c r="M788" s="5" t="str">
        <f>IFERROR(INDEX('Master data'!$B$2:$CL$999,MATCH($B788,'Master data'!$A$2:$A$999,0),MATCH(M$1,'Master data'!$B$1:$CL$1,0)),"")</f>
        <v/>
      </c>
      <c r="N788" s="28" t="str">
        <f>IFERROR(INDEX('Master data'!$B$2:$CL$999,MATCH($B788,'Master data'!$A$2:$A$999,0),MATCH(N$1,'Master data'!$B$1:$CL$1,0)),"")</f>
        <v/>
      </c>
      <c r="O788" s="7" t="str">
        <f>IFERROR(INDEX('Master data'!$B$2:$CL$999,MATCH($B788,'Master data'!$A$2:$A$999,0),MATCH(O$1,'Master data'!$B$1:$CL$1,0)),"")</f>
        <v/>
      </c>
      <c r="P788" s="5" t="str">
        <f>IFERROR(INDEX('Master data'!$B$2:$CL$999,MATCH($B788,'Master data'!$A$2:$A$999,0),MATCH(P$1,'Master data'!$B$1:$CL$1,0)),"")</f>
        <v/>
      </c>
      <c r="Q788" s="5" t="str">
        <f>IFERROR(INDEX('Master data'!$B$2:$CL$999,MATCH($B788,'Master data'!$A$2:$A$999,0),MATCH(Q$1,'Master data'!$B$1:$CL$1,0)),"")</f>
        <v/>
      </c>
    </row>
    <row r="789" spans="1:17" x14ac:dyDescent="0.3">
      <c r="A789" t="str">
        <f t="shared" si="12"/>
        <v/>
      </c>
      <c r="B789" t="str">
        <f>IF('Master data'!A788="","",'Master data'!A788)</f>
        <v/>
      </c>
      <c r="C789" t="str">
        <f>IFERROR(INDEX('Master data'!$B$2:$CL$999,MATCH($B789,'Master data'!$A$2:$A$999,0),MATCH(C$1,'Master data'!$B$1:$CL$1,0)),"")</f>
        <v/>
      </c>
      <c r="D789" t="str">
        <f>IFERROR(INDEX('Master data'!$B$2:$CL$999,MATCH($B789,'Master data'!$A$2:$A$999,0),MATCH(D$1,'Master data'!$B$1:$CL$1,0)),"")</f>
        <v/>
      </c>
      <c r="E789" s="5" t="str">
        <f>IFERROR(INDEX('Master data'!$B$2:$CL$999,MATCH($B789,'Master data'!$A$2:$A$999,0),MATCH(E$1,'Master data'!$B$1:$CL$1,0)),"")</f>
        <v/>
      </c>
      <c r="F789" s="7" t="str">
        <f>IFERROR(INDEX('Master data'!$B$2:$CL$999,MATCH($B789,'Master data'!$A$2:$A$999,0),MATCH(F$1,'Master data'!$B$1:$CL$1,0)),"")</f>
        <v/>
      </c>
      <c r="G789" s="7" t="str">
        <f>IFERROR(INDEX('Master data'!$B$2:$CL$999,MATCH($B789,'Master data'!$A$2:$A$999,0),MATCH(G$1,'Master data'!$B$1:$CL$1,0)),"")</f>
        <v/>
      </c>
      <c r="H789" s="7" t="str">
        <f>IFERROR(INDEX('Master data'!$B$2:$CL$999,MATCH($B789,'Master data'!$A$2:$A$999,0),MATCH(H$1,'Master data'!$B$1:$CL$1,0)),"")</f>
        <v/>
      </c>
      <c r="I789" s="7" t="str">
        <f>IFERROR(INDEX('Master data'!$B$2:$CL$999,MATCH($B789,'Master data'!$A$2:$A$999,0),MATCH(I$1,'Master data'!$B$1:$CL$1,0)),"")</f>
        <v/>
      </c>
      <c r="J789" s="7" t="str">
        <f>IFERROR(INDEX('Master data'!$B$2:$CL$999,MATCH($B789,'Master data'!$A$2:$A$999,0),MATCH(J$1,'Master data'!$B$1:$CL$1,0)),"")</f>
        <v/>
      </c>
      <c r="K789" s="7" t="str">
        <f>IFERROR(INDEX('Master data'!$B$2:$CL$999,MATCH($B789,'Master data'!$A$2:$A$999,0),MATCH(K$1,'Master data'!$B$1:$CL$1,0)),"")</f>
        <v/>
      </c>
      <c r="L789" s="7" t="str">
        <f>IFERROR(INDEX('Master data'!$B$2:$CL$999,MATCH($B789,'Master data'!$A$2:$A$999,0),MATCH(L$1,'Master data'!$B$1:$CL$1,0)),"")</f>
        <v/>
      </c>
      <c r="M789" s="5" t="str">
        <f>IFERROR(INDEX('Master data'!$B$2:$CL$999,MATCH($B789,'Master data'!$A$2:$A$999,0),MATCH(M$1,'Master data'!$B$1:$CL$1,0)),"")</f>
        <v/>
      </c>
      <c r="N789" s="28" t="str">
        <f>IFERROR(INDEX('Master data'!$B$2:$CL$999,MATCH($B789,'Master data'!$A$2:$A$999,0),MATCH(N$1,'Master data'!$B$1:$CL$1,0)),"")</f>
        <v/>
      </c>
      <c r="O789" s="7" t="str">
        <f>IFERROR(INDEX('Master data'!$B$2:$CL$999,MATCH($B789,'Master data'!$A$2:$A$999,0),MATCH(O$1,'Master data'!$B$1:$CL$1,0)),"")</f>
        <v/>
      </c>
      <c r="P789" s="5" t="str">
        <f>IFERROR(INDEX('Master data'!$B$2:$CL$999,MATCH($B789,'Master data'!$A$2:$A$999,0),MATCH(P$1,'Master data'!$B$1:$CL$1,0)),"")</f>
        <v/>
      </c>
      <c r="Q789" s="5" t="str">
        <f>IFERROR(INDEX('Master data'!$B$2:$CL$999,MATCH($B789,'Master data'!$A$2:$A$999,0),MATCH(Q$1,'Master data'!$B$1:$CL$1,0)),"")</f>
        <v/>
      </c>
    </row>
    <row r="790" spans="1:17" x14ac:dyDescent="0.3">
      <c r="A790" t="str">
        <f t="shared" si="12"/>
        <v/>
      </c>
      <c r="B790" t="str">
        <f>IF('Master data'!A789="","",'Master data'!A789)</f>
        <v/>
      </c>
      <c r="C790" t="str">
        <f>IFERROR(INDEX('Master data'!$B$2:$CL$999,MATCH($B790,'Master data'!$A$2:$A$999,0),MATCH(C$1,'Master data'!$B$1:$CL$1,0)),"")</f>
        <v/>
      </c>
      <c r="D790" t="str">
        <f>IFERROR(INDEX('Master data'!$B$2:$CL$999,MATCH($B790,'Master data'!$A$2:$A$999,0),MATCH(D$1,'Master data'!$B$1:$CL$1,0)),"")</f>
        <v/>
      </c>
      <c r="E790" s="5" t="str">
        <f>IFERROR(INDEX('Master data'!$B$2:$CL$999,MATCH($B790,'Master data'!$A$2:$A$999,0),MATCH(E$1,'Master data'!$B$1:$CL$1,0)),"")</f>
        <v/>
      </c>
      <c r="F790" s="7" t="str">
        <f>IFERROR(INDEX('Master data'!$B$2:$CL$999,MATCH($B790,'Master data'!$A$2:$A$999,0),MATCH(F$1,'Master data'!$B$1:$CL$1,0)),"")</f>
        <v/>
      </c>
      <c r="G790" s="7" t="str">
        <f>IFERROR(INDEX('Master data'!$B$2:$CL$999,MATCH($B790,'Master data'!$A$2:$A$999,0),MATCH(G$1,'Master data'!$B$1:$CL$1,0)),"")</f>
        <v/>
      </c>
      <c r="H790" s="7" t="str">
        <f>IFERROR(INDEX('Master data'!$B$2:$CL$999,MATCH($B790,'Master data'!$A$2:$A$999,0),MATCH(H$1,'Master data'!$B$1:$CL$1,0)),"")</f>
        <v/>
      </c>
      <c r="I790" s="7" t="str">
        <f>IFERROR(INDEX('Master data'!$B$2:$CL$999,MATCH($B790,'Master data'!$A$2:$A$999,0),MATCH(I$1,'Master data'!$B$1:$CL$1,0)),"")</f>
        <v/>
      </c>
      <c r="J790" s="7" t="str">
        <f>IFERROR(INDEX('Master data'!$B$2:$CL$999,MATCH($B790,'Master data'!$A$2:$A$999,0),MATCH(J$1,'Master data'!$B$1:$CL$1,0)),"")</f>
        <v/>
      </c>
      <c r="K790" s="7" t="str">
        <f>IFERROR(INDEX('Master data'!$B$2:$CL$999,MATCH($B790,'Master data'!$A$2:$A$999,0),MATCH(K$1,'Master data'!$B$1:$CL$1,0)),"")</f>
        <v/>
      </c>
      <c r="L790" s="7" t="str">
        <f>IFERROR(INDEX('Master data'!$B$2:$CL$999,MATCH($B790,'Master data'!$A$2:$A$999,0),MATCH(L$1,'Master data'!$B$1:$CL$1,0)),"")</f>
        <v/>
      </c>
      <c r="M790" s="5" t="str">
        <f>IFERROR(INDEX('Master data'!$B$2:$CL$999,MATCH($B790,'Master data'!$A$2:$A$999,0),MATCH(M$1,'Master data'!$B$1:$CL$1,0)),"")</f>
        <v/>
      </c>
      <c r="N790" s="28" t="str">
        <f>IFERROR(INDEX('Master data'!$B$2:$CL$999,MATCH($B790,'Master data'!$A$2:$A$999,0),MATCH(N$1,'Master data'!$B$1:$CL$1,0)),"")</f>
        <v/>
      </c>
      <c r="O790" s="7" t="str">
        <f>IFERROR(INDEX('Master data'!$B$2:$CL$999,MATCH($B790,'Master data'!$A$2:$A$999,0),MATCH(O$1,'Master data'!$B$1:$CL$1,0)),"")</f>
        <v/>
      </c>
      <c r="P790" s="5" t="str">
        <f>IFERROR(INDEX('Master data'!$B$2:$CL$999,MATCH($B790,'Master data'!$A$2:$A$999,0),MATCH(P$1,'Master data'!$B$1:$CL$1,0)),"")</f>
        <v/>
      </c>
      <c r="Q790" s="5" t="str">
        <f>IFERROR(INDEX('Master data'!$B$2:$CL$999,MATCH($B790,'Master data'!$A$2:$A$999,0),MATCH(Q$1,'Master data'!$B$1:$CL$1,0)),"")</f>
        <v/>
      </c>
    </row>
    <row r="791" spans="1:17" x14ac:dyDescent="0.3">
      <c r="A791" t="str">
        <f t="shared" si="12"/>
        <v/>
      </c>
      <c r="B791" t="str">
        <f>IF('Master data'!A790="","",'Master data'!A790)</f>
        <v/>
      </c>
      <c r="C791" t="str">
        <f>IFERROR(INDEX('Master data'!$B$2:$CL$999,MATCH($B791,'Master data'!$A$2:$A$999,0),MATCH(C$1,'Master data'!$B$1:$CL$1,0)),"")</f>
        <v/>
      </c>
      <c r="D791" t="str">
        <f>IFERROR(INDEX('Master data'!$B$2:$CL$999,MATCH($B791,'Master data'!$A$2:$A$999,0),MATCH(D$1,'Master data'!$B$1:$CL$1,0)),"")</f>
        <v/>
      </c>
      <c r="E791" s="5" t="str">
        <f>IFERROR(INDEX('Master data'!$B$2:$CL$999,MATCH($B791,'Master data'!$A$2:$A$999,0),MATCH(E$1,'Master data'!$B$1:$CL$1,0)),"")</f>
        <v/>
      </c>
      <c r="F791" s="7" t="str">
        <f>IFERROR(INDEX('Master data'!$B$2:$CL$999,MATCH($B791,'Master data'!$A$2:$A$999,0),MATCH(F$1,'Master data'!$B$1:$CL$1,0)),"")</f>
        <v/>
      </c>
      <c r="G791" s="7" t="str">
        <f>IFERROR(INDEX('Master data'!$B$2:$CL$999,MATCH($B791,'Master data'!$A$2:$A$999,0),MATCH(G$1,'Master data'!$B$1:$CL$1,0)),"")</f>
        <v/>
      </c>
      <c r="H791" s="7" t="str">
        <f>IFERROR(INDEX('Master data'!$B$2:$CL$999,MATCH($B791,'Master data'!$A$2:$A$999,0),MATCH(H$1,'Master data'!$B$1:$CL$1,0)),"")</f>
        <v/>
      </c>
      <c r="I791" s="7" t="str">
        <f>IFERROR(INDEX('Master data'!$B$2:$CL$999,MATCH($B791,'Master data'!$A$2:$A$999,0),MATCH(I$1,'Master data'!$B$1:$CL$1,0)),"")</f>
        <v/>
      </c>
      <c r="J791" s="7" t="str">
        <f>IFERROR(INDEX('Master data'!$B$2:$CL$999,MATCH($B791,'Master data'!$A$2:$A$999,0),MATCH(J$1,'Master data'!$B$1:$CL$1,0)),"")</f>
        <v/>
      </c>
      <c r="K791" s="7" t="str">
        <f>IFERROR(INDEX('Master data'!$B$2:$CL$999,MATCH($B791,'Master data'!$A$2:$A$999,0),MATCH(K$1,'Master data'!$B$1:$CL$1,0)),"")</f>
        <v/>
      </c>
      <c r="L791" s="7" t="str">
        <f>IFERROR(INDEX('Master data'!$B$2:$CL$999,MATCH($B791,'Master data'!$A$2:$A$999,0),MATCH(L$1,'Master data'!$B$1:$CL$1,0)),"")</f>
        <v/>
      </c>
      <c r="M791" s="5" t="str">
        <f>IFERROR(INDEX('Master data'!$B$2:$CL$999,MATCH($B791,'Master data'!$A$2:$A$999,0),MATCH(M$1,'Master data'!$B$1:$CL$1,0)),"")</f>
        <v/>
      </c>
      <c r="N791" s="28" t="str">
        <f>IFERROR(INDEX('Master data'!$B$2:$CL$999,MATCH($B791,'Master data'!$A$2:$A$999,0),MATCH(N$1,'Master data'!$B$1:$CL$1,0)),"")</f>
        <v/>
      </c>
      <c r="O791" s="7" t="str">
        <f>IFERROR(INDEX('Master data'!$B$2:$CL$999,MATCH($B791,'Master data'!$A$2:$A$999,0),MATCH(O$1,'Master data'!$B$1:$CL$1,0)),"")</f>
        <v/>
      </c>
      <c r="P791" s="5" t="str">
        <f>IFERROR(INDEX('Master data'!$B$2:$CL$999,MATCH($B791,'Master data'!$A$2:$A$999,0),MATCH(P$1,'Master data'!$B$1:$CL$1,0)),"")</f>
        <v/>
      </c>
      <c r="Q791" s="5" t="str">
        <f>IFERROR(INDEX('Master data'!$B$2:$CL$999,MATCH($B791,'Master data'!$A$2:$A$999,0),MATCH(Q$1,'Master data'!$B$1:$CL$1,0)),"")</f>
        <v/>
      </c>
    </row>
    <row r="792" spans="1:17" x14ac:dyDescent="0.3">
      <c r="A792" t="str">
        <f t="shared" si="12"/>
        <v/>
      </c>
      <c r="B792" t="str">
        <f>IF('Master data'!A791="","",'Master data'!A791)</f>
        <v/>
      </c>
      <c r="C792" t="str">
        <f>IFERROR(INDEX('Master data'!$B$2:$CL$999,MATCH($B792,'Master data'!$A$2:$A$999,0),MATCH(C$1,'Master data'!$B$1:$CL$1,0)),"")</f>
        <v/>
      </c>
      <c r="D792" t="str">
        <f>IFERROR(INDEX('Master data'!$B$2:$CL$999,MATCH($B792,'Master data'!$A$2:$A$999,0),MATCH(D$1,'Master data'!$B$1:$CL$1,0)),"")</f>
        <v/>
      </c>
      <c r="E792" s="5" t="str">
        <f>IFERROR(INDEX('Master data'!$B$2:$CL$999,MATCH($B792,'Master data'!$A$2:$A$999,0),MATCH(E$1,'Master data'!$B$1:$CL$1,0)),"")</f>
        <v/>
      </c>
      <c r="F792" s="7" t="str">
        <f>IFERROR(INDEX('Master data'!$B$2:$CL$999,MATCH($B792,'Master data'!$A$2:$A$999,0),MATCH(F$1,'Master data'!$B$1:$CL$1,0)),"")</f>
        <v/>
      </c>
      <c r="G792" s="7" t="str">
        <f>IFERROR(INDEX('Master data'!$B$2:$CL$999,MATCH($B792,'Master data'!$A$2:$A$999,0),MATCH(G$1,'Master data'!$B$1:$CL$1,0)),"")</f>
        <v/>
      </c>
      <c r="H792" s="7" t="str">
        <f>IFERROR(INDEX('Master data'!$B$2:$CL$999,MATCH($B792,'Master data'!$A$2:$A$999,0),MATCH(H$1,'Master data'!$B$1:$CL$1,0)),"")</f>
        <v/>
      </c>
      <c r="I792" s="7" t="str">
        <f>IFERROR(INDEX('Master data'!$B$2:$CL$999,MATCH($B792,'Master data'!$A$2:$A$999,0),MATCH(I$1,'Master data'!$B$1:$CL$1,0)),"")</f>
        <v/>
      </c>
      <c r="J792" s="7" t="str">
        <f>IFERROR(INDEX('Master data'!$B$2:$CL$999,MATCH($B792,'Master data'!$A$2:$A$999,0),MATCH(J$1,'Master data'!$B$1:$CL$1,0)),"")</f>
        <v/>
      </c>
      <c r="K792" s="7" t="str">
        <f>IFERROR(INDEX('Master data'!$B$2:$CL$999,MATCH($B792,'Master data'!$A$2:$A$999,0),MATCH(K$1,'Master data'!$B$1:$CL$1,0)),"")</f>
        <v/>
      </c>
      <c r="L792" s="7" t="str">
        <f>IFERROR(INDEX('Master data'!$B$2:$CL$999,MATCH($B792,'Master data'!$A$2:$A$999,0),MATCH(L$1,'Master data'!$B$1:$CL$1,0)),"")</f>
        <v/>
      </c>
      <c r="M792" s="5" t="str">
        <f>IFERROR(INDEX('Master data'!$B$2:$CL$999,MATCH($B792,'Master data'!$A$2:$A$999,0),MATCH(M$1,'Master data'!$B$1:$CL$1,0)),"")</f>
        <v/>
      </c>
      <c r="N792" s="28" t="str">
        <f>IFERROR(INDEX('Master data'!$B$2:$CL$999,MATCH($B792,'Master data'!$A$2:$A$999,0),MATCH(N$1,'Master data'!$B$1:$CL$1,0)),"")</f>
        <v/>
      </c>
      <c r="O792" s="7" t="str">
        <f>IFERROR(INDEX('Master data'!$B$2:$CL$999,MATCH($B792,'Master data'!$A$2:$A$999,0),MATCH(O$1,'Master data'!$B$1:$CL$1,0)),"")</f>
        <v/>
      </c>
      <c r="P792" s="5" t="str">
        <f>IFERROR(INDEX('Master data'!$B$2:$CL$999,MATCH($B792,'Master data'!$A$2:$A$999,0),MATCH(P$1,'Master data'!$B$1:$CL$1,0)),"")</f>
        <v/>
      </c>
      <c r="Q792" s="5" t="str">
        <f>IFERROR(INDEX('Master data'!$B$2:$CL$999,MATCH($B792,'Master data'!$A$2:$A$999,0),MATCH(Q$1,'Master data'!$B$1:$CL$1,0)),"")</f>
        <v/>
      </c>
    </row>
    <row r="793" spans="1:17" x14ac:dyDescent="0.3">
      <c r="A793" t="str">
        <f t="shared" si="12"/>
        <v/>
      </c>
      <c r="B793" t="str">
        <f>IF('Master data'!A792="","",'Master data'!A792)</f>
        <v/>
      </c>
      <c r="C793" t="str">
        <f>IFERROR(INDEX('Master data'!$B$2:$CL$999,MATCH($B793,'Master data'!$A$2:$A$999,0),MATCH(C$1,'Master data'!$B$1:$CL$1,0)),"")</f>
        <v/>
      </c>
      <c r="D793" t="str">
        <f>IFERROR(INDEX('Master data'!$B$2:$CL$999,MATCH($B793,'Master data'!$A$2:$A$999,0),MATCH(D$1,'Master data'!$B$1:$CL$1,0)),"")</f>
        <v/>
      </c>
      <c r="E793" s="5" t="str">
        <f>IFERROR(INDEX('Master data'!$B$2:$CL$999,MATCH($B793,'Master data'!$A$2:$A$999,0),MATCH(E$1,'Master data'!$B$1:$CL$1,0)),"")</f>
        <v/>
      </c>
      <c r="F793" s="7" t="str">
        <f>IFERROR(INDEX('Master data'!$B$2:$CL$999,MATCH($B793,'Master data'!$A$2:$A$999,0),MATCH(F$1,'Master data'!$B$1:$CL$1,0)),"")</f>
        <v/>
      </c>
      <c r="G793" s="7" t="str">
        <f>IFERROR(INDEX('Master data'!$B$2:$CL$999,MATCH($B793,'Master data'!$A$2:$A$999,0),MATCH(G$1,'Master data'!$B$1:$CL$1,0)),"")</f>
        <v/>
      </c>
      <c r="H793" s="7" t="str">
        <f>IFERROR(INDEX('Master data'!$B$2:$CL$999,MATCH($B793,'Master data'!$A$2:$A$999,0),MATCH(H$1,'Master data'!$B$1:$CL$1,0)),"")</f>
        <v/>
      </c>
      <c r="I793" s="7" t="str">
        <f>IFERROR(INDEX('Master data'!$B$2:$CL$999,MATCH($B793,'Master data'!$A$2:$A$999,0),MATCH(I$1,'Master data'!$B$1:$CL$1,0)),"")</f>
        <v/>
      </c>
      <c r="J793" s="7" t="str">
        <f>IFERROR(INDEX('Master data'!$B$2:$CL$999,MATCH($B793,'Master data'!$A$2:$A$999,0),MATCH(J$1,'Master data'!$B$1:$CL$1,0)),"")</f>
        <v/>
      </c>
      <c r="K793" s="7" t="str">
        <f>IFERROR(INDEX('Master data'!$B$2:$CL$999,MATCH($B793,'Master data'!$A$2:$A$999,0),MATCH(K$1,'Master data'!$B$1:$CL$1,0)),"")</f>
        <v/>
      </c>
      <c r="L793" s="7" t="str">
        <f>IFERROR(INDEX('Master data'!$B$2:$CL$999,MATCH($B793,'Master data'!$A$2:$A$999,0),MATCH(L$1,'Master data'!$B$1:$CL$1,0)),"")</f>
        <v/>
      </c>
      <c r="M793" s="5" t="str">
        <f>IFERROR(INDEX('Master data'!$B$2:$CL$999,MATCH($B793,'Master data'!$A$2:$A$999,0),MATCH(M$1,'Master data'!$B$1:$CL$1,0)),"")</f>
        <v/>
      </c>
      <c r="N793" s="28" t="str">
        <f>IFERROR(INDEX('Master data'!$B$2:$CL$999,MATCH($B793,'Master data'!$A$2:$A$999,0),MATCH(N$1,'Master data'!$B$1:$CL$1,0)),"")</f>
        <v/>
      </c>
      <c r="O793" s="7" t="str">
        <f>IFERROR(INDEX('Master data'!$B$2:$CL$999,MATCH($B793,'Master data'!$A$2:$A$999,0),MATCH(O$1,'Master data'!$B$1:$CL$1,0)),"")</f>
        <v/>
      </c>
      <c r="P793" s="5" t="str">
        <f>IFERROR(INDEX('Master data'!$B$2:$CL$999,MATCH($B793,'Master data'!$A$2:$A$999,0),MATCH(P$1,'Master data'!$B$1:$CL$1,0)),"")</f>
        <v/>
      </c>
      <c r="Q793" s="5" t="str">
        <f>IFERROR(INDEX('Master data'!$B$2:$CL$999,MATCH($B793,'Master data'!$A$2:$A$999,0),MATCH(Q$1,'Master data'!$B$1:$CL$1,0)),"")</f>
        <v/>
      </c>
    </row>
    <row r="794" spans="1:17" x14ac:dyDescent="0.3">
      <c r="A794" t="str">
        <f t="shared" si="12"/>
        <v/>
      </c>
      <c r="B794" t="str">
        <f>IF('Master data'!A793="","",'Master data'!A793)</f>
        <v/>
      </c>
      <c r="C794" t="str">
        <f>IFERROR(INDEX('Master data'!$B$2:$CL$999,MATCH($B794,'Master data'!$A$2:$A$999,0),MATCH(C$1,'Master data'!$B$1:$CL$1,0)),"")</f>
        <v/>
      </c>
      <c r="D794" t="str">
        <f>IFERROR(INDEX('Master data'!$B$2:$CL$999,MATCH($B794,'Master data'!$A$2:$A$999,0),MATCH(D$1,'Master data'!$B$1:$CL$1,0)),"")</f>
        <v/>
      </c>
      <c r="E794" s="5" t="str">
        <f>IFERROR(INDEX('Master data'!$B$2:$CL$999,MATCH($B794,'Master data'!$A$2:$A$999,0),MATCH(E$1,'Master data'!$B$1:$CL$1,0)),"")</f>
        <v/>
      </c>
      <c r="F794" s="7" t="str">
        <f>IFERROR(INDEX('Master data'!$B$2:$CL$999,MATCH($B794,'Master data'!$A$2:$A$999,0),MATCH(F$1,'Master data'!$B$1:$CL$1,0)),"")</f>
        <v/>
      </c>
      <c r="G794" s="7" t="str">
        <f>IFERROR(INDEX('Master data'!$B$2:$CL$999,MATCH($B794,'Master data'!$A$2:$A$999,0),MATCH(G$1,'Master data'!$B$1:$CL$1,0)),"")</f>
        <v/>
      </c>
      <c r="H794" s="7" t="str">
        <f>IFERROR(INDEX('Master data'!$B$2:$CL$999,MATCH($B794,'Master data'!$A$2:$A$999,0),MATCH(H$1,'Master data'!$B$1:$CL$1,0)),"")</f>
        <v/>
      </c>
      <c r="I794" s="7" t="str">
        <f>IFERROR(INDEX('Master data'!$B$2:$CL$999,MATCH($B794,'Master data'!$A$2:$A$999,0),MATCH(I$1,'Master data'!$B$1:$CL$1,0)),"")</f>
        <v/>
      </c>
      <c r="J794" s="7" t="str">
        <f>IFERROR(INDEX('Master data'!$B$2:$CL$999,MATCH($B794,'Master data'!$A$2:$A$999,0),MATCH(J$1,'Master data'!$B$1:$CL$1,0)),"")</f>
        <v/>
      </c>
      <c r="K794" s="7" t="str">
        <f>IFERROR(INDEX('Master data'!$B$2:$CL$999,MATCH($B794,'Master data'!$A$2:$A$999,0),MATCH(K$1,'Master data'!$B$1:$CL$1,0)),"")</f>
        <v/>
      </c>
      <c r="L794" s="7" t="str">
        <f>IFERROR(INDEX('Master data'!$B$2:$CL$999,MATCH($B794,'Master data'!$A$2:$A$999,0),MATCH(L$1,'Master data'!$B$1:$CL$1,0)),"")</f>
        <v/>
      </c>
      <c r="M794" s="5" t="str">
        <f>IFERROR(INDEX('Master data'!$B$2:$CL$999,MATCH($B794,'Master data'!$A$2:$A$999,0),MATCH(M$1,'Master data'!$B$1:$CL$1,0)),"")</f>
        <v/>
      </c>
      <c r="N794" s="28" t="str">
        <f>IFERROR(INDEX('Master data'!$B$2:$CL$999,MATCH($B794,'Master data'!$A$2:$A$999,0),MATCH(N$1,'Master data'!$B$1:$CL$1,0)),"")</f>
        <v/>
      </c>
      <c r="O794" s="7" t="str">
        <f>IFERROR(INDEX('Master data'!$B$2:$CL$999,MATCH($B794,'Master data'!$A$2:$A$999,0),MATCH(O$1,'Master data'!$B$1:$CL$1,0)),"")</f>
        <v/>
      </c>
      <c r="P794" s="5" t="str">
        <f>IFERROR(INDEX('Master data'!$B$2:$CL$999,MATCH($B794,'Master data'!$A$2:$A$999,0),MATCH(P$1,'Master data'!$B$1:$CL$1,0)),"")</f>
        <v/>
      </c>
      <c r="Q794" s="5" t="str">
        <f>IFERROR(INDEX('Master data'!$B$2:$CL$999,MATCH($B794,'Master data'!$A$2:$A$999,0),MATCH(Q$1,'Master data'!$B$1:$CL$1,0)),"")</f>
        <v/>
      </c>
    </row>
    <row r="795" spans="1:17" x14ac:dyDescent="0.3">
      <c r="A795" t="str">
        <f t="shared" si="12"/>
        <v/>
      </c>
      <c r="B795" t="str">
        <f>IF('Master data'!A794="","",'Master data'!A794)</f>
        <v/>
      </c>
      <c r="C795" t="str">
        <f>IFERROR(INDEX('Master data'!$B$2:$CL$999,MATCH($B795,'Master data'!$A$2:$A$999,0),MATCH(C$1,'Master data'!$B$1:$CL$1,0)),"")</f>
        <v/>
      </c>
      <c r="D795" t="str">
        <f>IFERROR(INDEX('Master data'!$B$2:$CL$999,MATCH($B795,'Master data'!$A$2:$A$999,0),MATCH(D$1,'Master data'!$B$1:$CL$1,0)),"")</f>
        <v/>
      </c>
      <c r="E795" s="5" t="str">
        <f>IFERROR(INDEX('Master data'!$B$2:$CL$999,MATCH($B795,'Master data'!$A$2:$A$999,0),MATCH(E$1,'Master data'!$B$1:$CL$1,0)),"")</f>
        <v/>
      </c>
      <c r="F795" s="7" t="str">
        <f>IFERROR(INDEX('Master data'!$B$2:$CL$999,MATCH($B795,'Master data'!$A$2:$A$999,0),MATCH(F$1,'Master data'!$B$1:$CL$1,0)),"")</f>
        <v/>
      </c>
      <c r="G795" s="7" t="str">
        <f>IFERROR(INDEX('Master data'!$B$2:$CL$999,MATCH($B795,'Master data'!$A$2:$A$999,0),MATCH(G$1,'Master data'!$B$1:$CL$1,0)),"")</f>
        <v/>
      </c>
      <c r="H795" s="7" t="str">
        <f>IFERROR(INDEX('Master data'!$B$2:$CL$999,MATCH($B795,'Master data'!$A$2:$A$999,0),MATCH(H$1,'Master data'!$B$1:$CL$1,0)),"")</f>
        <v/>
      </c>
      <c r="I795" s="7" t="str">
        <f>IFERROR(INDEX('Master data'!$B$2:$CL$999,MATCH($B795,'Master data'!$A$2:$A$999,0),MATCH(I$1,'Master data'!$B$1:$CL$1,0)),"")</f>
        <v/>
      </c>
      <c r="J795" s="7" t="str">
        <f>IFERROR(INDEX('Master data'!$B$2:$CL$999,MATCH($B795,'Master data'!$A$2:$A$999,0),MATCH(J$1,'Master data'!$B$1:$CL$1,0)),"")</f>
        <v/>
      </c>
      <c r="K795" s="7" t="str">
        <f>IFERROR(INDEX('Master data'!$B$2:$CL$999,MATCH($B795,'Master data'!$A$2:$A$999,0),MATCH(K$1,'Master data'!$B$1:$CL$1,0)),"")</f>
        <v/>
      </c>
      <c r="L795" s="7" t="str">
        <f>IFERROR(INDEX('Master data'!$B$2:$CL$999,MATCH($B795,'Master data'!$A$2:$A$999,0),MATCH(L$1,'Master data'!$B$1:$CL$1,0)),"")</f>
        <v/>
      </c>
      <c r="M795" s="5" t="str">
        <f>IFERROR(INDEX('Master data'!$B$2:$CL$999,MATCH($B795,'Master data'!$A$2:$A$999,0),MATCH(M$1,'Master data'!$B$1:$CL$1,0)),"")</f>
        <v/>
      </c>
      <c r="N795" s="28" t="str">
        <f>IFERROR(INDEX('Master data'!$B$2:$CL$999,MATCH($B795,'Master data'!$A$2:$A$999,0),MATCH(N$1,'Master data'!$B$1:$CL$1,0)),"")</f>
        <v/>
      </c>
      <c r="O795" s="7" t="str">
        <f>IFERROR(INDEX('Master data'!$B$2:$CL$999,MATCH($B795,'Master data'!$A$2:$A$999,0),MATCH(O$1,'Master data'!$B$1:$CL$1,0)),"")</f>
        <v/>
      </c>
      <c r="P795" s="5" t="str">
        <f>IFERROR(INDEX('Master data'!$B$2:$CL$999,MATCH($B795,'Master data'!$A$2:$A$999,0),MATCH(P$1,'Master data'!$B$1:$CL$1,0)),"")</f>
        <v/>
      </c>
      <c r="Q795" s="5" t="str">
        <f>IFERROR(INDEX('Master data'!$B$2:$CL$999,MATCH($B795,'Master data'!$A$2:$A$999,0),MATCH(Q$1,'Master data'!$B$1:$CL$1,0)),"")</f>
        <v/>
      </c>
    </row>
    <row r="796" spans="1:17" x14ac:dyDescent="0.3">
      <c r="A796" t="str">
        <f t="shared" si="12"/>
        <v/>
      </c>
      <c r="B796" t="str">
        <f>IF('Master data'!A795="","",'Master data'!A795)</f>
        <v/>
      </c>
      <c r="C796" t="str">
        <f>IFERROR(INDEX('Master data'!$B$2:$CL$999,MATCH($B796,'Master data'!$A$2:$A$999,0),MATCH(C$1,'Master data'!$B$1:$CL$1,0)),"")</f>
        <v/>
      </c>
      <c r="D796" t="str">
        <f>IFERROR(INDEX('Master data'!$B$2:$CL$999,MATCH($B796,'Master data'!$A$2:$A$999,0),MATCH(D$1,'Master data'!$B$1:$CL$1,0)),"")</f>
        <v/>
      </c>
      <c r="E796" s="5" t="str">
        <f>IFERROR(INDEX('Master data'!$B$2:$CL$999,MATCH($B796,'Master data'!$A$2:$A$999,0),MATCH(E$1,'Master data'!$B$1:$CL$1,0)),"")</f>
        <v/>
      </c>
      <c r="F796" s="7" t="str">
        <f>IFERROR(INDEX('Master data'!$B$2:$CL$999,MATCH($B796,'Master data'!$A$2:$A$999,0),MATCH(F$1,'Master data'!$B$1:$CL$1,0)),"")</f>
        <v/>
      </c>
      <c r="G796" s="7" t="str">
        <f>IFERROR(INDEX('Master data'!$B$2:$CL$999,MATCH($B796,'Master data'!$A$2:$A$999,0),MATCH(G$1,'Master data'!$B$1:$CL$1,0)),"")</f>
        <v/>
      </c>
      <c r="H796" s="7" t="str">
        <f>IFERROR(INDEX('Master data'!$B$2:$CL$999,MATCH($B796,'Master data'!$A$2:$A$999,0),MATCH(H$1,'Master data'!$B$1:$CL$1,0)),"")</f>
        <v/>
      </c>
      <c r="I796" s="7" t="str">
        <f>IFERROR(INDEX('Master data'!$B$2:$CL$999,MATCH($B796,'Master data'!$A$2:$A$999,0),MATCH(I$1,'Master data'!$B$1:$CL$1,0)),"")</f>
        <v/>
      </c>
      <c r="J796" s="7" t="str">
        <f>IFERROR(INDEX('Master data'!$B$2:$CL$999,MATCH($B796,'Master data'!$A$2:$A$999,0),MATCH(J$1,'Master data'!$B$1:$CL$1,0)),"")</f>
        <v/>
      </c>
      <c r="K796" s="7" t="str">
        <f>IFERROR(INDEX('Master data'!$B$2:$CL$999,MATCH($B796,'Master data'!$A$2:$A$999,0),MATCH(K$1,'Master data'!$B$1:$CL$1,0)),"")</f>
        <v/>
      </c>
      <c r="L796" s="7" t="str">
        <f>IFERROR(INDEX('Master data'!$B$2:$CL$999,MATCH($B796,'Master data'!$A$2:$A$999,0),MATCH(L$1,'Master data'!$B$1:$CL$1,0)),"")</f>
        <v/>
      </c>
      <c r="M796" s="5" t="str">
        <f>IFERROR(INDEX('Master data'!$B$2:$CL$999,MATCH($B796,'Master data'!$A$2:$A$999,0),MATCH(M$1,'Master data'!$B$1:$CL$1,0)),"")</f>
        <v/>
      </c>
      <c r="N796" s="28" t="str">
        <f>IFERROR(INDEX('Master data'!$B$2:$CL$999,MATCH($B796,'Master data'!$A$2:$A$999,0),MATCH(N$1,'Master data'!$B$1:$CL$1,0)),"")</f>
        <v/>
      </c>
      <c r="O796" s="7" t="str">
        <f>IFERROR(INDEX('Master data'!$B$2:$CL$999,MATCH($B796,'Master data'!$A$2:$A$999,0),MATCH(O$1,'Master data'!$B$1:$CL$1,0)),"")</f>
        <v/>
      </c>
      <c r="P796" s="5" t="str">
        <f>IFERROR(INDEX('Master data'!$B$2:$CL$999,MATCH($B796,'Master data'!$A$2:$A$999,0),MATCH(P$1,'Master data'!$B$1:$CL$1,0)),"")</f>
        <v/>
      </c>
      <c r="Q796" s="5" t="str">
        <f>IFERROR(INDEX('Master data'!$B$2:$CL$999,MATCH($B796,'Master data'!$A$2:$A$999,0),MATCH(Q$1,'Master data'!$B$1:$CL$1,0)),"")</f>
        <v/>
      </c>
    </row>
    <row r="797" spans="1:17" x14ac:dyDescent="0.3">
      <c r="A797" t="str">
        <f t="shared" si="12"/>
        <v/>
      </c>
      <c r="B797" t="str">
        <f>IF('Master data'!A796="","",'Master data'!A796)</f>
        <v/>
      </c>
      <c r="C797" t="str">
        <f>IFERROR(INDEX('Master data'!$B$2:$CL$999,MATCH($B797,'Master data'!$A$2:$A$999,0),MATCH(C$1,'Master data'!$B$1:$CL$1,0)),"")</f>
        <v/>
      </c>
      <c r="D797" t="str">
        <f>IFERROR(INDEX('Master data'!$B$2:$CL$999,MATCH($B797,'Master data'!$A$2:$A$999,0),MATCH(D$1,'Master data'!$B$1:$CL$1,0)),"")</f>
        <v/>
      </c>
      <c r="E797" s="5" t="str">
        <f>IFERROR(INDEX('Master data'!$B$2:$CL$999,MATCH($B797,'Master data'!$A$2:$A$999,0),MATCH(E$1,'Master data'!$B$1:$CL$1,0)),"")</f>
        <v/>
      </c>
      <c r="F797" s="7" t="str">
        <f>IFERROR(INDEX('Master data'!$B$2:$CL$999,MATCH($B797,'Master data'!$A$2:$A$999,0),MATCH(F$1,'Master data'!$B$1:$CL$1,0)),"")</f>
        <v/>
      </c>
      <c r="G797" s="7" t="str">
        <f>IFERROR(INDEX('Master data'!$B$2:$CL$999,MATCH($B797,'Master data'!$A$2:$A$999,0),MATCH(G$1,'Master data'!$B$1:$CL$1,0)),"")</f>
        <v/>
      </c>
      <c r="H797" s="7" t="str">
        <f>IFERROR(INDEX('Master data'!$B$2:$CL$999,MATCH($B797,'Master data'!$A$2:$A$999,0),MATCH(H$1,'Master data'!$B$1:$CL$1,0)),"")</f>
        <v/>
      </c>
      <c r="I797" s="7" t="str">
        <f>IFERROR(INDEX('Master data'!$B$2:$CL$999,MATCH($B797,'Master data'!$A$2:$A$999,0),MATCH(I$1,'Master data'!$B$1:$CL$1,0)),"")</f>
        <v/>
      </c>
      <c r="J797" s="7" t="str">
        <f>IFERROR(INDEX('Master data'!$B$2:$CL$999,MATCH($B797,'Master data'!$A$2:$A$999,0),MATCH(J$1,'Master data'!$B$1:$CL$1,0)),"")</f>
        <v/>
      </c>
      <c r="K797" s="7" t="str">
        <f>IFERROR(INDEX('Master data'!$B$2:$CL$999,MATCH($B797,'Master data'!$A$2:$A$999,0),MATCH(K$1,'Master data'!$B$1:$CL$1,0)),"")</f>
        <v/>
      </c>
      <c r="L797" s="7" t="str">
        <f>IFERROR(INDEX('Master data'!$B$2:$CL$999,MATCH($B797,'Master data'!$A$2:$A$999,0),MATCH(L$1,'Master data'!$B$1:$CL$1,0)),"")</f>
        <v/>
      </c>
      <c r="M797" s="5" t="str">
        <f>IFERROR(INDEX('Master data'!$B$2:$CL$999,MATCH($B797,'Master data'!$A$2:$A$999,0),MATCH(M$1,'Master data'!$B$1:$CL$1,0)),"")</f>
        <v/>
      </c>
      <c r="N797" s="28" t="str">
        <f>IFERROR(INDEX('Master data'!$B$2:$CL$999,MATCH($B797,'Master data'!$A$2:$A$999,0),MATCH(N$1,'Master data'!$B$1:$CL$1,0)),"")</f>
        <v/>
      </c>
      <c r="O797" s="7" t="str">
        <f>IFERROR(INDEX('Master data'!$B$2:$CL$999,MATCH($B797,'Master data'!$A$2:$A$999,0),MATCH(O$1,'Master data'!$B$1:$CL$1,0)),"")</f>
        <v/>
      </c>
      <c r="P797" s="5" t="str">
        <f>IFERROR(INDEX('Master data'!$B$2:$CL$999,MATCH($B797,'Master data'!$A$2:$A$999,0),MATCH(P$1,'Master data'!$B$1:$CL$1,0)),"")</f>
        <v/>
      </c>
      <c r="Q797" s="5" t="str">
        <f>IFERROR(INDEX('Master data'!$B$2:$CL$999,MATCH($B797,'Master data'!$A$2:$A$999,0),MATCH(Q$1,'Master data'!$B$1:$CL$1,0)),"")</f>
        <v/>
      </c>
    </row>
    <row r="798" spans="1:17" x14ac:dyDescent="0.3">
      <c r="A798" t="str">
        <f t="shared" si="12"/>
        <v/>
      </c>
      <c r="B798" t="str">
        <f>IF('Master data'!A797="","",'Master data'!A797)</f>
        <v/>
      </c>
      <c r="C798" t="str">
        <f>IFERROR(INDEX('Master data'!$B$2:$CL$999,MATCH($B798,'Master data'!$A$2:$A$999,0),MATCH(C$1,'Master data'!$B$1:$CL$1,0)),"")</f>
        <v/>
      </c>
      <c r="D798" t="str">
        <f>IFERROR(INDEX('Master data'!$B$2:$CL$999,MATCH($B798,'Master data'!$A$2:$A$999,0),MATCH(D$1,'Master data'!$B$1:$CL$1,0)),"")</f>
        <v/>
      </c>
      <c r="E798" s="5" t="str">
        <f>IFERROR(INDEX('Master data'!$B$2:$CL$999,MATCH($B798,'Master data'!$A$2:$A$999,0),MATCH(E$1,'Master data'!$B$1:$CL$1,0)),"")</f>
        <v/>
      </c>
      <c r="F798" s="7" t="str">
        <f>IFERROR(INDEX('Master data'!$B$2:$CL$999,MATCH($B798,'Master data'!$A$2:$A$999,0),MATCH(F$1,'Master data'!$B$1:$CL$1,0)),"")</f>
        <v/>
      </c>
      <c r="G798" s="7" t="str">
        <f>IFERROR(INDEX('Master data'!$B$2:$CL$999,MATCH($B798,'Master data'!$A$2:$A$999,0),MATCH(G$1,'Master data'!$B$1:$CL$1,0)),"")</f>
        <v/>
      </c>
      <c r="H798" s="7" t="str">
        <f>IFERROR(INDEX('Master data'!$B$2:$CL$999,MATCH($B798,'Master data'!$A$2:$A$999,0),MATCH(H$1,'Master data'!$B$1:$CL$1,0)),"")</f>
        <v/>
      </c>
      <c r="I798" s="7" t="str">
        <f>IFERROR(INDEX('Master data'!$B$2:$CL$999,MATCH($B798,'Master data'!$A$2:$A$999,0),MATCH(I$1,'Master data'!$B$1:$CL$1,0)),"")</f>
        <v/>
      </c>
      <c r="J798" s="7" t="str">
        <f>IFERROR(INDEX('Master data'!$B$2:$CL$999,MATCH($B798,'Master data'!$A$2:$A$999,0),MATCH(J$1,'Master data'!$B$1:$CL$1,0)),"")</f>
        <v/>
      </c>
      <c r="K798" s="7" t="str">
        <f>IFERROR(INDEX('Master data'!$B$2:$CL$999,MATCH($B798,'Master data'!$A$2:$A$999,0),MATCH(K$1,'Master data'!$B$1:$CL$1,0)),"")</f>
        <v/>
      </c>
      <c r="L798" s="7" t="str">
        <f>IFERROR(INDEX('Master data'!$B$2:$CL$999,MATCH($B798,'Master data'!$A$2:$A$999,0),MATCH(L$1,'Master data'!$B$1:$CL$1,0)),"")</f>
        <v/>
      </c>
      <c r="M798" s="5" t="str">
        <f>IFERROR(INDEX('Master data'!$B$2:$CL$999,MATCH($B798,'Master data'!$A$2:$A$999,0),MATCH(M$1,'Master data'!$B$1:$CL$1,0)),"")</f>
        <v/>
      </c>
      <c r="N798" s="28" t="str">
        <f>IFERROR(INDEX('Master data'!$B$2:$CL$999,MATCH($B798,'Master data'!$A$2:$A$999,0),MATCH(N$1,'Master data'!$B$1:$CL$1,0)),"")</f>
        <v/>
      </c>
      <c r="O798" s="7" t="str">
        <f>IFERROR(INDEX('Master data'!$B$2:$CL$999,MATCH($B798,'Master data'!$A$2:$A$999,0),MATCH(O$1,'Master data'!$B$1:$CL$1,0)),"")</f>
        <v/>
      </c>
      <c r="P798" s="5" t="str">
        <f>IFERROR(INDEX('Master data'!$B$2:$CL$999,MATCH($B798,'Master data'!$A$2:$A$999,0),MATCH(P$1,'Master data'!$B$1:$CL$1,0)),"")</f>
        <v/>
      </c>
      <c r="Q798" s="5" t="str">
        <f>IFERROR(INDEX('Master data'!$B$2:$CL$999,MATCH($B798,'Master data'!$A$2:$A$999,0),MATCH(Q$1,'Master data'!$B$1:$CL$1,0)),"")</f>
        <v/>
      </c>
    </row>
    <row r="799" spans="1:17" x14ac:dyDescent="0.3">
      <c r="A799" t="str">
        <f t="shared" si="12"/>
        <v/>
      </c>
      <c r="B799" t="str">
        <f>IF('Master data'!A798="","",'Master data'!A798)</f>
        <v/>
      </c>
      <c r="C799" t="str">
        <f>IFERROR(INDEX('Master data'!$B$2:$CL$999,MATCH($B799,'Master data'!$A$2:$A$999,0),MATCH(C$1,'Master data'!$B$1:$CL$1,0)),"")</f>
        <v/>
      </c>
      <c r="D799" t="str">
        <f>IFERROR(INDEX('Master data'!$B$2:$CL$999,MATCH($B799,'Master data'!$A$2:$A$999,0),MATCH(D$1,'Master data'!$B$1:$CL$1,0)),"")</f>
        <v/>
      </c>
      <c r="E799" s="5" t="str">
        <f>IFERROR(INDEX('Master data'!$B$2:$CL$999,MATCH($B799,'Master data'!$A$2:$A$999,0),MATCH(E$1,'Master data'!$B$1:$CL$1,0)),"")</f>
        <v/>
      </c>
      <c r="F799" s="7" t="str">
        <f>IFERROR(INDEX('Master data'!$B$2:$CL$999,MATCH($B799,'Master data'!$A$2:$A$999,0),MATCH(F$1,'Master data'!$B$1:$CL$1,0)),"")</f>
        <v/>
      </c>
      <c r="G799" s="7" t="str">
        <f>IFERROR(INDEX('Master data'!$B$2:$CL$999,MATCH($B799,'Master data'!$A$2:$A$999,0),MATCH(G$1,'Master data'!$B$1:$CL$1,0)),"")</f>
        <v/>
      </c>
      <c r="H799" s="7" t="str">
        <f>IFERROR(INDEX('Master data'!$B$2:$CL$999,MATCH($B799,'Master data'!$A$2:$A$999,0),MATCH(H$1,'Master data'!$B$1:$CL$1,0)),"")</f>
        <v/>
      </c>
      <c r="I799" s="7" t="str">
        <f>IFERROR(INDEX('Master data'!$B$2:$CL$999,MATCH($B799,'Master data'!$A$2:$A$999,0),MATCH(I$1,'Master data'!$B$1:$CL$1,0)),"")</f>
        <v/>
      </c>
      <c r="J799" s="7" t="str">
        <f>IFERROR(INDEX('Master data'!$B$2:$CL$999,MATCH($B799,'Master data'!$A$2:$A$999,0),MATCH(J$1,'Master data'!$B$1:$CL$1,0)),"")</f>
        <v/>
      </c>
      <c r="K799" s="7" t="str">
        <f>IFERROR(INDEX('Master data'!$B$2:$CL$999,MATCH($B799,'Master data'!$A$2:$A$999,0),MATCH(K$1,'Master data'!$B$1:$CL$1,0)),"")</f>
        <v/>
      </c>
      <c r="L799" s="7" t="str">
        <f>IFERROR(INDEX('Master data'!$B$2:$CL$999,MATCH($B799,'Master data'!$A$2:$A$999,0),MATCH(L$1,'Master data'!$B$1:$CL$1,0)),"")</f>
        <v/>
      </c>
      <c r="M799" s="5" t="str">
        <f>IFERROR(INDEX('Master data'!$B$2:$CL$999,MATCH($B799,'Master data'!$A$2:$A$999,0),MATCH(M$1,'Master data'!$B$1:$CL$1,0)),"")</f>
        <v/>
      </c>
      <c r="N799" s="28" t="str">
        <f>IFERROR(INDEX('Master data'!$B$2:$CL$999,MATCH($B799,'Master data'!$A$2:$A$999,0),MATCH(N$1,'Master data'!$B$1:$CL$1,0)),"")</f>
        <v/>
      </c>
      <c r="O799" s="7" t="str">
        <f>IFERROR(INDEX('Master data'!$B$2:$CL$999,MATCH($B799,'Master data'!$A$2:$A$999,0),MATCH(O$1,'Master data'!$B$1:$CL$1,0)),"")</f>
        <v/>
      </c>
      <c r="P799" s="5" t="str">
        <f>IFERROR(INDEX('Master data'!$B$2:$CL$999,MATCH($B799,'Master data'!$A$2:$A$999,0),MATCH(P$1,'Master data'!$B$1:$CL$1,0)),"")</f>
        <v/>
      </c>
      <c r="Q799" s="5" t="str">
        <f>IFERROR(INDEX('Master data'!$B$2:$CL$999,MATCH($B799,'Master data'!$A$2:$A$999,0),MATCH(Q$1,'Master data'!$B$1:$CL$1,0)),"")</f>
        <v/>
      </c>
    </row>
    <row r="800" spans="1:17" x14ac:dyDescent="0.3">
      <c r="A800" t="str">
        <f t="shared" si="12"/>
        <v/>
      </c>
      <c r="B800" t="str">
        <f>IF('Master data'!A799="","",'Master data'!A799)</f>
        <v/>
      </c>
      <c r="C800" t="str">
        <f>IFERROR(INDEX('Master data'!$B$2:$CL$999,MATCH($B800,'Master data'!$A$2:$A$999,0),MATCH(C$1,'Master data'!$B$1:$CL$1,0)),"")</f>
        <v/>
      </c>
      <c r="D800" t="str">
        <f>IFERROR(INDEX('Master data'!$B$2:$CL$999,MATCH($B800,'Master data'!$A$2:$A$999,0),MATCH(D$1,'Master data'!$B$1:$CL$1,0)),"")</f>
        <v/>
      </c>
      <c r="E800" s="5" t="str">
        <f>IFERROR(INDEX('Master data'!$B$2:$CL$999,MATCH($B800,'Master data'!$A$2:$A$999,0),MATCH(E$1,'Master data'!$B$1:$CL$1,0)),"")</f>
        <v/>
      </c>
      <c r="F800" s="7" t="str">
        <f>IFERROR(INDEX('Master data'!$B$2:$CL$999,MATCH($B800,'Master data'!$A$2:$A$999,0),MATCH(F$1,'Master data'!$B$1:$CL$1,0)),"")</f>
        <v/>
      </c>
      <c r="G800" s="7" t="str">
        <f>IFERROR(INDEX('Master data'!$B$2:$CL$999,MATCH($B800,'Master data'!$A$2:$A$999,0),MATCH(G$1,'Master data'!$B$1:$CL$1,0)),"")</f>
        <v/>
      </c>
      <c r="H800" s="7" t="str">
        <f>IFERROR(INDEX('Master data'!$B$2:$CL$999,MATCH($B800,'Master data'!$A$2:$A$999,0),MATCH(H$1,'Master data'!$B$1:$CL$1,0)),"")</f>
        <v/>
      </c>
      <c r="I800" s="7" t="str">
        <f>IFERROR(INDEX('Master data'!$B$2:$CL$999,MATCH($B800,'Master data'!$A$2:$A$999,0),MATCH(I$1,'Master data'!$B$1:$CL$1,0)),"")</f>
        <v/>
      </c>
      <c r="J800" s="7" t="str">
        <f>IFERROR(INDEX('Master data'!$B$2:$CL$999,MATCH($B800,'Master data'!$A$2:$A$999,0),MATCH(J$1,'Master data'!$B$1:$CL$1,0)),"")</f>
        <v/>
      </c>
      <c r="K800" s="7" t="str">
        <f>IFERROR(INDEX('Master data'!$B$2:$CL$999,MATCH($B800,'Master data'!$A$2:$A$999,0),MATCH(K$1,'Master data'!$B$1:$CL$1,0)),"")</f>
        <v/>
      </c>
      <c r="L800" s="7" t="str">
        <f>IFERROR(INDEX('Master data'!$B$2:$CL$999,MATCH($B800,'Master data'!$A$2:$A$999,0),MATCH(L$1,'Master data'!$B$1:$CL$1,0)),"")</f>
        <v/>
      </c>
      <c r="M800" s="5" t="str">
        <f>IFERROR(INDEX('Master data'!$B$2:$CL$999,MATCH($B800,'Master data'!$A$2:$A$999,0),MATCH(M$1,'Master data'!$B$1:$CL$1,0)),"")</f>
        <v/>
      </c>
      <c r="N800" s="28" t="str">
        <f>IFERROR(INDEX('Master data'!$B$2:$CL$999,MATCH($B800,'Master data'!$A$2:$A$999,0),MATCH(N$1,'Master data'!$B$1:$CL$1,0)),"")</f>
        <v/>
      </c>
      <c r="O800" s="7" t="str">
        <f>IFERROR(INDEX('Master data'!$B$2:$CL$999,MATCH($B800,'Master data'!$A$2:$A$999,0),MATCH(O$1,'Master data'!$B$1:$CL$1,0)),"")</f>
        <v/>
      </c>
      <c r="P800" s="5" t="str">
        <f>IFERROR(INDEX('Master data'!$B$2:$CL$999,MATCH($B800,'Master data'!$A$2:$A$999,0),MATCH(P$1,'Master data'!$B$1:$CL$1,0)),"")</f>
        <v/>
      </c>
      <c r="Q800" s="5" t="str">
        <f>IFERROR(INDEX('Master data'!$B$2:$CL$999,MATCH($B800,'Master data'!$A$2:$A$999,0),MATCH(Q$1,'Master data'!$B$1:$CL$1,0)),"")</f>
        <v/>
      </c>
    </row>
    <row r="801" spans="1:17" x14ac:dyDescent="0.3">
      <c r="A801" t="str">
        <f t="shared" si="12"/>
        <v/>
      </c>
      <c r="B801" t="str">
        <f>IF('Master data'!A800="","",'Master data'!A800)</f>
        <v/>
      </c>
      <c r="C801" t="str">
        <f>IFERROR(INDEX('Master data'!$B$2:$CL$999,MATCH($B801,'Master data'!$A$2:$A$999,0),MATCH(C$1,'Master data'!$B$1:$CL$1,0)),"")</f>
        <v/>
      </c>
      <c r="D801" t="str">
        <f>IFERROR(INDEX('Master data'!$B$2:$CL$999,MATCH($B801,'Master data'!$A$2:$A$999,0),MATCH(D$1,'Master data'!$B$1:$CL$1,0)),"")</f>
        <v/>
      </c>
      <c r="E801" s="5" t="str">
        <f>IFERROR(INDEX('Master data'!$B$2:$CL$999,MATCH($B801,'Master data'!$A$2:$A$999,0),MATCH(E$1,'Master data'!$B$1:$CL$1,0)),"")</f>
        <v/>
      </c>
      <c r="F801" s="7" t="str">
        <f>IFERROR(INDEX('Master data'!$B$2:$CL$999,MATCH($B801,'Master data'!$A$2:$A$999,0),MATCH(F$1,'Master data'!$B$1:$CL$1,0)),"")</f>
        <v/>
      </c>
      <c r="G801" s="7" t="str">
        <f>IFERROR(INDEX('Master data'!$B$2:$CL$999,MATCH($B801,'Master data'!$A$2:$A$999,0),MATCH(G$1,'Master data'!$B$1:$CL$1,0)),"")</f>
        <v/>
      </c>
      <c r="H801" s="7" t="str">
        <f>IFERROR(INDEX('Master data'!$B$2:$CL$999,MATCH($B801,'Master data'!$A$2:$A$999,0),MATCH(H$1,'Master data'!$B$1:$CL$1,0)),"")</f>
        <v/>
      </c>
      <c r="I801" s="7" t="str">
        <f>IFERROR(INDEX('Master data'!$B$2:$CL$999,MATCH($B801,'Master data'!$A$2:$A$999,0),MATCH(I$1,'Master data'!$B$1:$CL$1,0)),"")</f>
        <v/>
      </c>
      <c r="J801" s="7" t="str">
        <f>IFERROR(INDEX('Master data'!$B$2:$CL$999,MATCH($B801,'Master data'!$A$2:$A$999,0),MATCH(J$1,'Master data'!$B$1:$CL$1,0)),"")</f>
        <v/>
      </c>
      <c r="K801" s="7" t="str">
        <f>IFERROR(INDEX('Master data'!$B$2:$CL$999,MATCH($B801,'Master data'!$A$2:$A$999,0),MATCH(K$1,'Master data'!$B$1:$CL$1,0)),"")</f>
        <v/>
      </c>
      <c r="L801" s="7" t="str">
        <f>IFERROR(INDEX('Master data'!$B$2:$CL$999,MATCH($B801,'Master data'!$A$2:$A$999,0),MATCH(L$1,'Master data'!$B$1:$CL$1,0)),"")</f>
        <v/>
      </c>
      <c r="M801" s="5" t="str">
        <f>IFERROR(INDEX('Master data'!$B$2:$CL$999,MATCH($B801,'Master data'!$A$2:$A$999,0),MATCH(M$1,'Master data'!$B$1:$CL$1,0)),"")</f>
        <v/>
      </c>
      <c r="N801" s="28" t="str">
        <f>IFERROR(INDEX('Master data'!$B$2:$CL$999,MATCH($B801,'Master data'!$A$2:$A$999,0),MATCH(N$1,'Master data'!$B$1:$CL$1,0)),"")</f>
        <v/>
      </c>
      <c r="O801" s="7" t="str">
        <f>IFERROR(INDEX('Master data'!$B$2:$CL$999,MATCH($B801,'Master data'!$A$2:$A$999,0),MATCH(O$1,'Master data'!$B$1:$CL$1,0)),"")</f>
        <v/>
      </c>
      <c r="P801" s="5" t="str">
        <f>IFERROR(INDEX('Master data'!$B$2:$CL$999,MATCH($B801,'Master data'!$A$2:$A$999,0),MATCH(P$1,'Master data'!$B$1:$CL$1,0)),"")</f>
        <v/>
      </c>
      <c r="Q801" s="5" t="str">
        <f>IFERROR(INDEX('Master data'!$B$2:$CL$999,MATCH($B801,'Master data'!$A$2:$A$999,0),MATCH(Q$1,'Master data'!$B$1:$CL$1,0)),"")</f>
        <v/>
      </c>
    </row>
    <row r="802" spans="1:17" x14ac:dyDescent="0.3">
      <c r="A802" t="str">
        <f t="shared" si="12"/>
        <v/>
      </c>
      <c r="B802" t="str">
        <f>IF('Master data'!A801="","",'Master data'!A801)</f>
        <v/>
      </c>
      <c r="C802" t="str">
        <f>IFERROR(INDEX('Master data'!$B$2:$CL$999,MATCH($B802,'Master data'!$A$2:$A$999,0),MATCH(C$1,'Master data'!$B$1:$CL$1,0)),"")</f>
        <v/>
      </c>
      <c r="D802" t="str">
        <f>IFERROR(INDEX('Master data'!$B$2:$CL$999,MATCH($B802,'Master data'!$A$2:$A$999,0),MATCH(D$1,'Master data'!$B$1:$CL$1,0)),"")</f>
        <v/>
      </c>
      <c r="E802" s="5" t="str">
        <f>IFERROR(INDEX('Master data'!$B$2:$CL$999,MATCH($B802,'Master data'!$A$2:$A$999,0),MATCH(E$1,'Master data'!$B$1:$CL$1,0)),"")</f>
        <v/>
      </c>
      <c r="F802" s="7" t="str">
        <f>IFERROR(INDEX('Master data'!$B$2:$CL$999,MATCH($B802,'Master data'!$A$2:$A$999,0),MATCH(F$1,'Master data'!$B$1:$CL$1,0)),"")</f>
        <v/>
      </c>
      <c r="G802" s="7" t="str">
        <f>IFERROR(INDEX('Master data'!$B$2:$CL$999,MATCH($B802,'Master data'!$A$2:$A$999,0),MATCH(G$1,'Master data'!$B$1:$CL$1,0)),"")</f>
        <v/>
      </c>
      <c r="H802" s="7" t="str">
        <f>IFERROR(INDEX('Master data'!$B$2:$CL$999,MATCH($B802,'Master data'!$A$2:$A$999,0),MATCH(H$1,'Master data'!$B$1:$CL$1,0)),"")</f>
        <v/>
      </c>
      <c r="I802" s="7" t="str">
        <f>IFERROR(INDEX('Master data'!$B$2:$CL$999,MATCH($B802,'Master data'!$A$2:$A$999,0),MATCH(I$1,'Master data'!$B$1:$CL$1,0)),"")</f>
        <v/>
      </c>
      <c r="J802" s="7" t="str">
        <f>IFERROR(INDEX('Master data'!$B$2:$CL$999,MATCH($B802,'Master data'!$A$2:$A$999,0),MATCH(J$1,'Master data'!$B$1:$CL$1,0)),"")</f>
        <v/>
      </c>
      <c r="K802" s="7" t="str">
        <f>IFERROR(INDEX('Master data'!$B$2:$CL$999,MATCH($B802,'Master data'!$A$2:$A$999,0),MATCH(K$1,'Master data'!$B$1:$CL$1,0)),"")</f>
        <v/>
      </c>
      <c r="L802" s="7" t="str">
        <f>IFERROR(INDEX('Master data'!$B$2:$CL$999,MATCH($B802,'Master data'!$A$2:$A$999,0),MATCH(L$1,'Master data'!$B$1:$CL$1,0)),"")</f>
        <v/>
      </c>
      <c r="M802" s="5" t="str">
        <f>IFERROR(INDEX('Master data'!$B$2:$CL$999,MATCH($B802,'Master data'!$A$2:$A$999,0),MATCH(M$1,'Master data'!$B$1:$CL$1,0)),"")</f>
        <v/>
      </c>
      <c r="N802" s="28" t="str">
        <f>IFERROR(INDEX('Master data'!$B$2:$CL$999,MATCH($B802,'Master data'!$A$2:$A$999,0),MATCH(N$1,'Master data'!$B$1:$CL$1,0)),"")</f>
        <v/>
      </c>
      <c r="O802" s="7" t="str">
        <f>IFERROR(INDEX('Master data'!$B$2:$CL$999,MATCH($B802,'Master data'!$A$2:$A$999,0),MATCH(O$1,'Master data'!$B$1:$CL$1,0)),"")</f>
        <v/>
      </c>
      <c r="P802" s="5" t="str">
        <f>IFERROR(INDEX('Master data'!$B$2:$CL$999,MATCH($B802,'Master data'!$A$2:$A$999,0),MATCH(P$1,'Master data'!$B$1:$CL$1,0)),"")</f>
        <v/>
      </c>
      <c r="Q802" s="5" t="str">
        <f>IFERROR(INDEX('Master data'!$B$2:$CL$999,MATCH($B802,'Master data'!$A$2:$A$999,0),MATCH(Q$1,'Master data'!$B$1:$CL$1,0)),"")</f>
        <v/>
      </c>
    </row>
    <row r="803" spans="1:17" x14ac:dyDescent="0.3">
      <c r="A803" t="str">
        <f t="shared" si="12"/>
        <v/>
      </c>
      <c r="B803" t="str">
        <f>IF('Master data'!A802="","",'Master data'!A802)</f>
        <v/>
      </c>
      <c r="C803" t="str">
        <f>IFERROR(INDEX('Master data'!$B$2:$CL$999,MATCH($B803,'Master data'!$A$2:$A$999,0),MATCH(C$1,'Master data'!$B$1:$CL$1,0)),"")</f>
        <v/>
      </c>
      <c r="D803" t="str">
        <f>IFERROR(INDEX('Master data'!$B$2:$CL$999,MATCH($B803,'Master data'!$A$2:$A$999,0),MATCH(D$1,'Master data'!$B$1:$CL$1,0)),"")</f>
        <v/>
      </c>
      <c r="E803" s="5" t="str">
        <f>IFERROR(INDEX('Master data'!$B$2:$CL$999,MATCH($B803,'Master data'!$A$2:$A$999,0),MATCH(E$1,'Master data'!$B$1:$CL$1,0)),"")</f>
        <v/>
      </c>
      <c r="F803" s="7" t="str">
        <f>IFERROR(INDEX('Master data'!$B$2:$CL$999,MATCH($B803,'Master data'!$A$2:$A$999,0),MATCH(F$1,'Master data'!$B$1:$CL$1,0)),"")</f>
        <v/>
      </c>
      <c r="G803" s="7" t="str">
        <f>IFERROR(INDEX('Master data'!$B$2:$CL$999,MATCH($B803,'Master data'!$A$2:$A$999,0),MATCH(G$1,'Master data'!$B$1:$CL$1,0)),"")</f>
        <v/>
      </c>
      <c r="H803" s="7" t="str">
        <f>IFERROR(INDEX('Master data'!$B$2:$CL$999,MATCH($B803,'Master data'!$A$2:$A$999,0),MATCH(H$1,'Master data'!$B$1:$CL$1,0)),"")</f>
        <v/>
      </c>
      <c r="I803" s="7" t="str">
        <f>IFERROR(INDEX('Master data'!$B$2:$CL$999,MATCH($B803,'Master data'!$A$2:$A$999,0),MATCH(I$1,'Master data'!$B$1:$CL$1,0)),"")</f>
        <v/>
      </c>
      <c r="J803" s="7" t="str">
        <f>IFERROR(INDEX('Master data'!$B$2:$CL$999,MATCH($B803,'Master data'!$A$2:$A$999,0),MATCH(J$1,'Master data'!$B$1:$CL$1,0)),"")</f>
        <v/>
      </c>
      <c r="K803" s="7" t="str">
        <f>IFERROR(INDEX('Master data'!$B$2:$CL$999,MATCH($B803,'Master data'!$A$2:$A$999,0),MATCH(K$1,'Master data'!$B$1:$CL$1,0)),"")</f>
        <v/>
      </c>
      <c r="L803" s="7" t="str">
        <f>IFERROR(INDEX('Master data'!$B$2:$CL$999,MATCH($B803,'Master data'!$A$2:$A$999,0),MATCH(L$1,'Master data'!$B$1:$CL$1,0)),"")</f>
        <v/>
      </c>
      <c r="M803" s="5" t="str">
        <f>IFERROR(INDEX('Master data'!$B$2:$CL$999,MATCH($B803,'Master data'!$A$2:$A$999,0),MATCH(M$1,'Master data'!$B$1:$CL$1,0)),"")</f>
        <v/>
      </c>
      <c r="N803" s="28" t="str">
        <f>IFERROR(INDEX('Master data'!$B$2:$CL$999,MATCH($B803,'Master data'!$A$2:$A$999,0),MATCH(N$1,'Master data'!$B$1:$CL$1,0)),"")</f>
        <v/>
      </c>
      <c r="O803" s="7" t="str">
        <f>IFERROR(INDEX('Master data'!$B$2:$CL$999,MATCH($B803,'Master data'!$A$2:$A$999,0),MATCH(O$1,'Master data'!$B$1:$CL$1,0)),"")</f>
        <v/>
      </c>
      <c r="P803" s="5" t="str">
        <f>IFERROR(INDEX('Master data'!$B$2:$CL$999,MATCH($B803,'Master data'!$A$2:$A$999,0),MATCH(P$1,'Master data'!$B$1:$CL$1,0)),"")</f>
        <v/>
      </c>
      <c r="Q803" s="5" t="str">
        <f>IFERROR(INDEX('Master data'!$B$2:$CL$999,MATCH($B803,'Master data'!$A$2:$A$999,0),MATCH(Q$1,'Master data'!$B$1:$CL$1,0)),"")</f>
        <v/>
      </c>
    </row>
    <row r="804" spans="1:17" x14ac:dyDescent="0.3">
      <c r="A804" t="str">
        <f t="shared" si="12"/>
        <v/>
      </c>
      <c r="B804" t="str">
        <f>IF('Master data'!A803="","",'Master data'!A803)</f>
        <v/>
      </c>
      <c r="C804" t="str">
        <f>IFERROR(INDEX('Master data'!$B$2:$CL$999,MATCH($B804,'Master data'!$A$2:$A$999,0),MATCH(C$1,'Master data'!$B$1:$CL$1,0)),"")</f>
        <v/>
      </c>
      <c r="D804" t="str">
        <f>IFERROR(INDEX('Master data'!$B$2:$CL$999,MATCH($B804,'Master data'!$A$2:$A$999,0),MATCH(D$1,'Master data'!$B$1:$CL$1,0)),"")</f>
        <v/>
      </c>
      <c r="E804" s="5" t="str">
        <f>IFERROR(INDEX('Master data'!$B$2:$CL$999,MATCH($B804,'Master data'!$A$2:$A$999,0),MATCH(E$1,'Master data'!$B$1:$CL$1,0)),"")</f>
        <v/>
      </c>
      <c r="F804" s="7" t="str">
        <f>IFERROR(INDEX('Master data'!$B$2:$CL$999,MATCH($B804,'Master data'!$A$2:$A$999,0),MATCH(F$1,'Master data'!$B$1:$CL$1,0)),"")</f>
        <v/>
      </c>
      <c r="G804" s="7" t="str">
        <f>IFERROR(INDEX('Master data'!$B$2:$CL$999,MATCH($B804,'Master data'!$A$2:$A$999,0),MATCH(G$1,'Master data'!$B$1:$CL$1,0)),"")</f>
        <v/>
      </c>
      <c r="H804" s="7" t="str">
        <f>IFERROR(INDEX('Master data'!$B$2:$CL$999,MATCH($B804,'Master data'!$A$2:$A$999,0),MATCH(H$1,'Master data'!$B$1:$CL$1,0)),"")</f>
        <v/>
      </c>
      <c r="I804" s="7" t="str">
        <f>IFERROR(INDEX('Master data'!$B$2:$CL$999,MATCH($B804,'Master data'!$A$2:$A$999,0),MATCH(I$1,'Master data'!$B$1:$CL$1,0)),"")</f>
        <v/>
      </c>
      <c r="J804" s="7" t="str">
        <f>IFERROR(INDEX('Master data'!$B$2:$CL$999,MATCH($B804,'Master data'!$A$2:$A$999,0),MATCH(J$1,'Master data'!$B$1:$CL$1,0)),"")</f>
        <v/>
      </c>
      <c r="K804" s="7" t="str">
        <f>IFERROR(INDEX('Master data'!$B$2:$CL$999,MATCH($B804,'Master data'!$A$2:$A$999,0),MATCH(K$1,'Master data'!$B$1:$CL$1,0)),"")</f>
        <v/>
      </c>
      <c r="L804" s="7" t="str">
        <f>IFERROR(INDEX('Master data'!$B$2:$CL$999,MATCH($B804,'Master data'!$A$2:$A$999,0),MATCH(L$1,'Master data'!$B$1:$CL$1,0)),"")</f>
        <v/>
      </c>
      <c r="M804" s="5" t="str">
        <f>IFERROR(INDEX('Master data'!$B$2:$CL$999,MATCH($B804,'Master data'!$A$2:$A$999,0),MATCH(M$1,'Master data'!$B$1:$CL$1,0)),"")</f>
        <v/>
      </c>
      <c r="N804" s="28" t="str">
        <f>IFERROR(INDEX('Master data'!$B$2:$CL$999,MATCH($B804,'Master data'!$A$2:$A$999,0),MATCH(N$1,'Master data'!$B$1:$CL$1,0)),"")</f>
        <v/>
      </c>
      <c r="O804" s="7" t="str">
        <f>IFERROR(INDEX('Master data'!$B$2:$CL$999,MATCH($B804,'Master data'!$A$2:$A$999,0),MATCH(O$1,'Master data'!$B$1:$CL$1,0)),"")</f>
        <v/>
      </c>
      <c r="P804" s="5" t="str">
        <f>IFERROR(INDEX('Master data'!$B$2:$CL$999,MATCH($B804,'Master data'!$A$2:$A$999,0),MATCH(P$1,'Master data'!$B$1:$CL$1,0)),"")</f>
        <v/>
      </c>
      <c r="Q804" s="5" t="str">
        <f>IFERROR(INDEX('Master data'!$B$2:$CL$999,MATCH($B804,'Master data'!$A$2:$A$999,0),MATCH(Q$1,'Master data'!$B$1:$CL$1,0)),"")</f>
        <v/>
      </c>
    </row>
    <row r="805" spans="1:17" x14ac:dyDescent="0.3">
      <c r="A805" t="str">
        <f t="shared" si="12"/>
        <v/>
      </c>
      <c r="B805" t="str">
        <f>IF('Master data'!A804="","",'Master data'!A804)</f>
        <v/>
      </c>
      <c r="C805" t="str">
        <f>IFERROR(INDEX('Master data'!$B$2:$CL$999,MATCH($B805,'Master data'!$A$2:$A$999,0),MATCH(C$1,'Master data'!$B$1:$CL$1,0)),"")</f>
        <v/>
      </c>
      <c r="D805" t="str">
        <f>IFERROR(INDEX('Master data'!$B$2:$CL$999,MATCH($B805,'Master data'!$A$2:$A$999,0),MATCH(D$1,'Master data'!$B$1:$CL$1,0)),"")</f>
        <v/>
      </c>
      <c r="E805" s="5" t="str">
        <f>IFERROR(INDEX('Master data'!$B$2:$CL$999,MATCH($B805,'Master data'!$A$2:$A$999,0),MATCH(E$1,'Master data'!$B$1:$CL$1,0)),"")</f>
        <v/>
      </c>
      <c r="F805" s="7" t="str">
        <f>IFERROR(INDEX('Master data'!$B$2:$CL$999,MATCH($B805,'Master data'!$A$2:$A$999,0),MATCH(F$1,'Master data'!$B$1:$CL$1,0)),"")</f>
        <v/>
      </c>
      <c r="G805" s="7" t="str">
        <f>IFERROR(INDEX('Master data'!$B$2:$CL$999,MATCH($B805,'Master data'!$A$2:$A$999,0),MATCH(G$1,'Master data'!$B$1:$CL$1,0)),"")</f>
        <v/>
      </c>
      <c r="H805" s="7" t="str">
        <f>IFERROR(INDEX('Master data'!$B$2:$CL$999,MATCH($B805,'Master data'!$A$2:$A$999,0),MATCH(H$1,'Master data'!$B$1:$CL$1,0)),"")</f>
        <v/>
      </c>
      <c r="I805" s="7" t="str">
        <f>IFERROR(INDEX('Master data'!$B$2:$CL$999,MATCH($B805,'Master data'!$A$2:$A$999,0),MATCH(I$1,'Master data'!$B$1:$CL$1,0)),"")</f>
        <v/>
      </c>
      <c r="J805" s="7" t="str">
        <f>IFERROR(INDEX('Master data'!$B$2:$CL$999,MATCH($B805,'Master data'!$A$2:$A$999,0),MATCH(J$1,'Master data'!$B$1:$CL$1,0)),"")</f>
        <v/>
      </c>
      <c r="K805" s="7" t="str">
        <f>IFERROR(INDEX('Master data'!$B$2:$CL$999,MATCH($B805,'Master data'!$A$2:$A$999,0),MATCH(K$1,'Master data'!$B$1:$CL$1,0)),"")</f>
        <v/>
      </c>
      <c r="L805" s="7" t="str">
        <f>IFERROR(INDEX('Master data'!$B$2:$CL$999,MATCH($B805,'Master data'!$A$2:$A$999,0),MATCH(L$1,'Master data'!$B$1:$CL$1,0)),"")</f>
        <v/>
      </c>
      <c r="M805" s="5" t="str">
        <f>IFERROR(INDEX('Master data'!$B$2:$CL$999,MATCH($B805,'Master data'!$A$2:$A$999,0),MATCH(M$1,'Master data'!$B$1:$CL$1,0)),"")</f>
        <v/>
      </c>
      <c r="N805" s="28" t="str">
        <f>IFERROR(INDEX('Master data'!$B$2:$CL$999,MATCH($B805,'Master data'!$A$2:$A$999,0),MATCH(N$1,'Master data'!$B$1:$CL$1,0)),"")</f>
        <v/>
      </c>
      <c r="O805" s="7" t="str">
        <f>IFERROR(INDEX('Master data'!$B$2:$CL$999,MATCH($B805,'Master data'!$A$2:$A$999,0),MATCH(O$1,'Master data'!$B$1:$CL$1,0)),"")</f>
        <v/>
      </c>
      <c r="P805" s="5" t="str">
        <f>IFERROR(INDEX('Master data'!$B$2:$CL$999,MATCH($B805,'Master data'!$A$2:$A$999,0),MATCH(P$1,'Master data'!$B$1:$CL$1,0)),"")</f>
        <v/>
      </c>
      <c r="Q805" s="5" t="str">
        <f>IFERROR(INDEX('Master data'!$B$2:$CL$999,MATCH($B805,'Master data'!$A$2:$A$999,0),MATCH(Q$1,'Master data'!$B$1:$CL$1,0)),"")</f>
        <v/>
      </c>
    </row>
    <row r="806" spans="1:17" x14ac:dyDescent="0.3">
      <c r="A806" t="str">
        <f t="shared" si="12"/>
        <v/>
      </c>
      <c r="B806" t="str">
        <f>IF('Master data'!A805="","",'Master data'!A805)</f>
        <v/>
      </c>
      <c r="C806" t="str">
        <f>IFERROR(INDEX('Master data'!$B$2:$CL$999,MATCH($B806,'Master data'!$A$2:$A$999,0),MATCH(C$1,'Master data'!$B$1:$CL$1,0)),"")</f>
        <v/>
      </c>
      <c r="D806" t="str">
        <f>IFERROR(INDEX('Master data'!$B$2:$CL$999,MATCH($B806,'Master data'!$A$2:$A$999,0),MATCH(D$1,'Master data'!$B$1:$CL$1,0)),"")</f>
        <v/>
      </c>
      <c r="E806" s="5" t="str">
        <f>IFERROR(INDEX('Master data'!$B$2:$CL$999,MATCH($B806,'Master data'!$A$2:$A$999,0),MATCH(E$1,'Master data'!$B$1:$CL$1,0)),"")</f>
        <v/>
      </c>
      <c r="F806" s="7" t="str">
        <f>IFERROR(INDEX('Master data'!$B$2:$CL$999,MATCH($B806,'Master data'!$A$2:$A$999,0),MATCH(F$1,'Master data'!$B$1:$CL$1,0)),"")</f>
        <v/>
      </c>
      <c r="G806" s="7" t="str">
        <f>IFERROR(INDEX('Master data'!$B$2:$CL$999,MATCH($B806,'Master data'!$A$2:$A$999,0),MATCH(G$1,'Master data'!$B$1:$CL$1,0)),"")</f>
        <v/>
      </c>
      <c r="H806" s="7" t="str">
        <f>IFERROR(INDEX('Master data'!$B$2:$CL$999,MATCH($B806,'Master data'!$A$2:$A$999,0),MATCH(H$1,'Master data'!$B$1:$CL$1,0)),"")</f>
        <v/>
      </c>
      <c r="I806" s="7" t="str">
        <f>IFERROR(INDEX('Master data'!$B$2:$CL$999,MATCH($B806,'Master data'!$A$2:$A$999,0),MATCH(I$1,'Master data'!$B$1:$CL$1,0)),"")</f>
        <v/>
      </c>
      <c r="J806" s="7" t="str">
        <f>IFERROR(INDEX('Master data'!$B$2:$CL$999,MATCH($B806,'Master data'!$A$2:$A$999,0),MATCH(J$1,'Master data'!$B$1:$CL$1,0)),"")</f>
        <v/>
      </c>
      <c r="K806" s="7" t="str">
        <f>IFERROR(INDEX('Master data'!$B$2:$CL$999,MATCH($B806,'Master data'!$A$2:$A$999,0),MATCH(K$1,'Master data'!$B$1:$CL$1,0)),"")</f>
        <v/>
      </c>
      <c r="L806" s="7" t="str">
        <f>IFERROR(INDEX('Master data'!$B$2:$CL$999,MATCH($B806,'Master data'!$A$2:$A$999,0),MATCH(L$1,'Master data'!$B$1:$CL$1,0)),"")</f>
        <v/>
      </c>
      <c r="M806" s="5" t="str">
        <f>IFERROR(INDEX('Master data'!$B$2:$CL$999,MATCH($B806,'Master data'!$A$2:$A$999,0),MATCH(M$1,'Master data'!$B$1:$CL$1,0)),"")</f>
        <v/>
      </c>
      <c r="N806" s="28" t="str">
        <f>IFERROR(INDEX('Master data'!$B$2:$CL$999,MATCH($B806,'Master data'!$A$2:$A$999,0),MATCH(N$1,'Master data'!$B$1:$CL$1,0)),"")</f>
        <v/>
      </c>
      <c r="O806" s="7" t="str">
        <f>IFERROR(INDEX('Master data'!$B$2:$CL$999,MATCH($B806,'Master data'!$A$2:$A$999,0),MATCH(O$1,'Master data'!$B$1:$CL$1,0)),"")</f>
        <v/>
      </c>
      <c r="P806" s="5" t="str">
        <f>IFERROR(INDEX('Master data'!$B$2:$CL$999,MATCH($B806,'Master data'!$A$2:$A$999,0),MATCH(P$1,'Master data'!$B$1:$CL$1,0)),"")</f>
        <v/>
      </c>
      <c r="Q806" s="5" t="str">
        <f>IFERROR(INDEX('Master data'!$B$2:$CL$999,MATCH($B806,'Master data'!$A$2:$A$999,0),MATCH(Q$1,'Master data'!$B$1:$CL$1,0)),"")</f>
        <v/>
      </c>
    </row>
    <row r="807" spans="1:17" x14ac:dyDescent="0.3">
      <c r="A807" t="str">
        <f t="shared" si="12"/>
        <v/>
      </c>
      <c r="B807" t="str">
        <f>IF('Master data'!A806="","",'Master data'!A806)</f>
        <v/>
      </c>
      <c r="C807" t="str">
        <f>IFERROR(INDEX('Master data'!$B$2:$CL$999,MATCH($B807,'Master data'!$A$2:$A$999,0),MATCH(C$1,'Master data'!$B$1:$CL$1,0)),"")</f>
        <v/>
      </c>
      <c r="D807" t="str">
        <f>IFERROR(INDEX('Master data'!$B$2:$CL$999,MATCH($B807,'Master data'!$A$2:$A$999,0),MATCH(D$1,'Master data'!$B$1:$CL$1,0)),"")</f>
        <v/>
      </c>
      <c r="E807" s="5" t="str">
        <f>IFERROR(INDEX('Master data'!$B$2:$CL$999,MATCH($B807,'Master data'!$A$2:$A$999,0),MATCH(E$1,'Master data'!$B$1:$CL$1,0)),"")</f>
        <v/>
      </c>
      <c r="F807" s="7" t="str">
        <f>IFERROR(INDEX('Master data'!$B$2:$CL$999,MATCH($B807,'Master data'!$A$2:$A$999,0),MATCH(F$1,'Master data'!$B$1:$CL$1,0)),"")</f>
        <v/>
      </c>
      <c r="G807" s="7" t="str">
        <f>IFERROR(INDEX('Master data'!$B$2:$CL$999,MATCH($B807,'Master data'!$A$2:$A$999,0),MATCH(G$1,'Master data'!$B$1:$CL$1,0)),"")</f>
        <v/>
      </c>
      <c r="H807" s="7" t="str">
        <f>IFERROR(INDEX('Master data'!$B$2:$CL$999,MATCH($B807,'Master data'!$A$2:$A$999,0),MATCH(H$1,'Master data'!$B$1:$CL$1,0)),"")</f>
        <v/>
      </c>
      <c r="I807" s="7" t="str">
        <f>IFERROR(INDEX('Master data'!$B$2:$CL$999,MATCH($B807,'Master data'!$A$2:$A$999,0),MATCH(I$1,'Master data'!$B$1:$CL$1,0)),"")</f>
        <v/>
      </c>
      <c r="J807" s="7" t="str">
        <f>IFERROR(INDEX('Master data'!$B$2:$CL$999,MATCH($B807,'Master data'!$A$2:$A$999,0),MATCH(J$1,'Master data'!$B$1:$CL$1,0)),"")</f>
        <v/>
      </c>
      <c r="K807" s="7" t="str">
        <f>IFERROR(INDEX('Master data'!$B$2:$CL$999,MATCH($B807,'Master data'!$A$2:$A$999,0),MATCH(K$1,'Master data'!$B$1:$CL$1,0)),"")</f>
        <v/>
      </c>
      <c r="L807" s="7" t="str">
        <f>IFERROR(INDEX('Master data'!$B$2:$CL$999,MATCH($B807,'Master data'!$A$2:$A$999,0),MATCH(L$1,'Master data'!$B$1:$CL$1,0)),"")</f>
        <v/>
      </c>
      <c r="M807" s="5" t="str">
        <f>IFERROR(INDEX('Master data'!$B$2:$CL$999,MATCH($B807,'Master data'!$A$2:$A$999,0),MATCH(M$1,'Master data'!$B$1:$CL$1,0)),"")</f>
        <v/>
      </c>
      <c r="N807" s="28" t="str">
        <f>IFERROR(INDEX('Master data'!$B$2:$CL$999,MATCH($B807,'Master data'!$A$2:$A$999,0),MATCH(N$1,'Master data'!$B$1:$CL$1,0)),"")</f>
        <v/>
      </c>
      <c r="O807" s="7" t="str">
        <f>IFERROR(INDEX('Master data'!$B$2:$CL$999,MATCH($B807,'Master data'!$A$2:$A$999,0),MATCH(O$1,'Master data'!$B$1:$CL$1,0)),"")</f>
        <v/>
      </c>
      <c r="P807" s="5" t="str">
        <f>IFERROR(INDEX('Master data'!$B$2:$CL$999,MATCH($B807,'Master data'!$A$2:$A$999,0),MATCH(P$1,'Master data'!$B$1:$CL$1,0)),"")</f>
        <v/>
      </c>
      <c r="Q807" s="5" t="str">
        <f>IFERROR(INDEX('Master data'!$B$2:$CL$999,MATCH($B807,'Master data'!$A$2:$A$999,0),MATCH(Q$1,'Master data'!$B$1:$CL$1,0)),"")</f>
        <v/>
      </c>
    </row>
    <row r="808" spans="1:17" x14ac:dyDescent="0.3">
      <c r="A808" t="str">
        <f t="shared" si="12"/>
        <v/>
      </c>
      <c r="B808" t="str">
        <f>IF('Master data'!A807="","",'Master data'!A807)</f>
        <v/>
      </c>
      <c r="C808" t="str">
        <f>IFERROR(INDEX('Master data'!$B$2:$CL$999,MATCH($B808,'Master data'!$A$2:$A$999,0),MATCH(C$1,'Master data'!$B$1:$CL$1,0)),"")</f>
        <v/>
      </c>
      <c r="D808" t="str">
        <f>IFERROR(INDEX('Master data'!$B$2:$CL$999,MATCH($B808,'Master data'!$A$2:$A$999,0),MATCH(D$1,'Master data'!$B$1:$CL$1,0)),"")</f>
        <v/>
      </c>
      <c r="E808" s="5" t="str">
        <f>IFERROR(INDEX('Master data'!$B$2:$CL$999,MATCH($B808,'Master data'!$A$2:$A$999,0),MATCH(E$1,'Master data'!$B$1:$CL$1,0)),"")</f>
        <v/>
      </c>
      <c r="F808" s="7" t="str">
        <f>IFERROR(INDEX('Master data'!$B$2:$CL$999,MATCH($B808,'Master data'!$A$2:$A$999,0),MATCH(F$1,'Master data'!$B$1:$CL$1,0)),"")</f>
        <v/>
      </c>
      <c r="G808" s="7" t="str">
        <f>IFERROR(INDEX('Master data'!$B$2:$CL$999,MATCH($B808,'Master data'!$A$2:$A$999,0),MATCH(G$1,'Master data'!$B$1:$CL$1,0)),"")</f>
        <v/>
      </c>
      <c r="H808" s="7" t="str">
        <f>IFERROR(INDEX('Master data'!$B$2:$CL$999,MATCH($B808,'Master data'!$A$2:$A$999,0),MATCH(H$1,'Master data'!$B$1:$CL$1,0)),"")</f>
        <v/>
      </c>
      <c r="I808" s="7" t="str">
        <f>IFERROR(INDEX('Master data'!$B$2:$CL$999,MATCH($B808,'Master data'!$A$2:$A$999,0),MATCH(I$1,'Master data'!$B$1:$CL$1,0)),"")</f>
        <v/>
      </c>
      <c r="J808" s="7" t="str">
        <f>IFERROR(INDEX('Master data'!$B$2:$CL$999,MATCH($B808,'Master data'!$A$2:$A$999,0),MATCH(J$1,'Master data'!$B$1:$CL$1,0)),"")</f>
        <v/>
      </c>
      <c r="K808" s="7" t="str">
        <f>IFERROR(INDEX('Master data'!$B$2:$CL$999,MATCH($B808,'Master data'!$A$2:$A$999,0),MATCH(K$1,'Master data'!$B$1:$CL$1,0)),"")</f>
        <v/>
      </c>
      <c r="L808" s="7" t="str">
        <f>IFERROR(INDEX('Master data'!$B$2:$CL$999,MATCH($B808,'Master data'!$A$2:$A$999,0),MATCH(L$1,'Master data'!$B$1:$CL$1,0)),"")</f>
        <v/>
      </c>
      <c r="M808" s="5" t="str">
        <f>IFERROR(INDEX('Master data'!$B$2:$CL$999,MATCH($B808,'Master data'!$A$2:$A$999,0),MATCH(M$1,'Master data'!$B$1:$CL$1,0)),"")</f>
        <v/>
      </c>
      <c r="N808" s="28" t="str">
        <f>IFERROR(INDEX('Master data'!$B$2:$CL$999,MATCH($B808,'Master data'!$A$2:$A$999,0),MATCH(N$1,'Master data'!$B$1:$CL$1,0)),"")</f>
        <v/>
      </c>
      <c r="O808" s="7" t="str">
        <f>IFERROR(INDEX('Master data'!$B$2:$CL$999,MATCH($B808,'Master data'!$A$2:$A$999,0),MATCH(O$1,'Master data'!$B$1:$CL$1,0)),"")</f>
        <v/>
      </c>
      <c r="P808" s="5" t="str">
        <f>IFERROR(INDEX('Master data'!$B$2:$CL$999,MATCH($B808,'Master data'!$A$2:$A$999,0),MATCH(P$1,'Master data'!$B$1:$CL$1,0)),"")</f>
        <v/>
      </c>
      <c r="Q808" s="5" t="str">
        <f>IFERROR(INDEX('Master data'!$B$2:$CL$999,MATCH($B808,'Master data'!$A$2:$A$999,0),MATCH(Q$1,'Master data'!$B$1:$CL$1,0)),"")</f>
        <v/>
      </c>
    </row>
    <row r="809" spans="1:17" x14ac:dyDescent="0.3">
      <c r="A809" t="str">
        <f t="shared" si="12"/>
        <v/>
      </c>
      <c r="B809" t="str">
        <f>IF('Master data'!A808="","",'Master data'!A808)</f>
        <v/>
      </c>
      <c r="C809" t="str">
        <f>IFERROR(INDEX('Master data'!$B$2:$CL$999,MATCH($B809,'Master data'!$A$2:$A$999,0),MATCH(C$1,'Master data'!$B$1:$CL$1,0)),"")</f>
        <v/>
      </c>
      <c r="D809" t="str">
        <f>IFERROR(INDEX('Master data'!$B$2:$CL$999,MATCH($B809,'Master data'!$A$2:$A$999,0),MATCH(D$1,'Master data'!$B$1:$CL$1,0)),"")</f>
        <v/>
      </c>
      <c r="E809" s="5" t="str">
        <f>IFERROR(INDEX('Master data'!$B$2:$CL$999,MATCH($B809,'Master data'!$A$2:$A$999,0),MATCH(E$1,'Master data'!$B$1:$CL$1,0)),"")</f>
        <v/>
      </c>
      <c r="F809" s="7" t="str">
        <f>IFERROR(INDEX('Master data'!$B$2:$CL$999,MATCH($B809,'Master data'!$A$2:$A$999,0),MATCH(F$1,'Master data'!$B$1:$CL$1,0)),"")</f>
        <v/>
      </c>
      <c r="G809" s="7" t="str">
        <f>IFERROR(INDEX('Master data'!$B$2:$CL$999,MATCH($B809,'Master data'!$A$2:$A$999,0),MATCH(G$1,'Master data'!$B$1:$CL$1,0)),"")</f>
        <v/>
      </c>
      <c r="H809" s="7" t="str">
        <f>IFERROR(INDEX('Master data'!$B$2:$CL$999,MATCH($B809,'Master data'!$A$2:$A$999,0),MATCH(H$1,'Master data'!$B$1:$CL$1,0)),"")</f>
        <v/>
      </c>
      <c r="I809" s="7" t="str">
        <f>IFERROR(INDEX('Master data'!$B$2:$CL$999,MATCH($B809,'Master data'!$A$2:$A$999,0),MATCH(I$1,'Master data'!$B$1:$CL$1,0)),"")</f>
        <v/>
      </c>
      <c r="J809" s="7" t="str">
        <f>IFERROR(INDEX('Master data'!$B$2:$CL$999,MATCH($B809,'Master data'!$A$2:$A$999,0),MATCH(J$1,'Master data'!$B$1:$CL$1,0)),"")</f>
        <v/>
      </c>
      <c r="K809" s="7" t="str">
        <f>IFERROR(INDEX('Master data'!$B$2:$CL$999,MATCH($B809,'Master data'!$A$2:$A$999,0),MATCH(K$1,'Master data'!$B$1:$CL$1,0)),"")</f>
        <v/>
      </c>
      <c r="L809" s="7" t="str">
        <f>IFERROR(INDEX('Master data'!$B$2:$CL$999,MATCH($B809,'Master data'!$A$2:$A$999,0),MATCH(L$1,'Master data'!$B$1:$CL$1,0)),"")</f>
        <v/>
      </c>
      <c r="M809" s="5" t="str">
        <f>IFERROR(INDEX('Master data'!$B$2:$CL$999,MATCH($B809,'Master data'!$A$2:$A$999,0),MATCH(M$1,'Master data'!$B$1:$CL$1,0)),"")</f>
        <v/>
      </c>
      <c r="N809" s="28" t="str">
        <f>IFERROR(INDEX('Master data'!$B$2:$CL$999,MATCH($B809,'Master data'!$A$2:$A$999,0),MATCH(N$1,'Master data'!$B$1:$CL$1,0)),"")</f>
        <v/>
      </c>
      <c r="O809" s="7" t="str">
        <f>IFERROR(INDEX('Master data'!$B$2:$CL$999,MATCH($B809,'Master data'!$A$2:$A$999,0),MATCH(O$1,'Master data'!$B$1:$CL$1,0)),"")</f>
        <v/>
      </c>
      <c r="P809" s="5" t="str">
        <f>IFERROR(INDEX('Master data'!$B$2:$CL$999,MATCH($B809,'Master data'!$A$2:$A$999,0),MATCH(P$1,'Master data'!$B$1:$CL$1,0)),"")</f>
        <v/>
      </c>
      <c r="Q809" s="5" t="str">
        <f>IFERROR(INDEX('Master data'!$B$2:$CL$999,MATCH($B809,'Master data'!$A$2:$A$999,0),MATCH(Q$1,'Master data'!$B$1:$CL$1,0)),"")</f>
        <v/>
      </c>
    </row>
    <row r="810" spans="1:17" x14ac:dyDescent="0.3">
      <c r="A810" t="str">
        <f t="shared" si="12"/>
        <v/>
      </c>
      <c r="B810" t="str">
        <f>IF('Master data'!A809="","",'Master data'!A809)</f>
        <v/>
      </c>
      <c r="C810" t="str">
        <f>IFERROR(INDEX('Master data'!$B$2:$CL$999,MATCH($B810,'Master data'!$A$2:$A$999,0),MATCH(C$1,'Master data'!$B$1:$CL$1,0)),"")</f>
        <v/>
      </c>
      <c r="D810" t="str">
        <f>IFERROR(INDEX('Master data'!$B$2:$CL$999,MATCH($B810,'Master data'!$A$2:$A$999,0),MATCH(D$1,'Master data'!$B$1:$CL$1,0)),"")</f>
        <v/>
      </c>
      <c r="E810" s="5" t="str">
        <f>IFERROR(INDEX('Master data'!$B$2:$CL$999,MATCH($B810,'Master data'!$A$2:$A$999,0),MATCH(E$1,'Master data'!$B$1:$CL$1,0)),"")</f>
        <v/>
      </c>
      <c r="F810" s="7" t="str">
        <f>IFERROR(INDEX('Master data'!$B$2:$CL$999,MATCH($B810,'Master data'!$A$2:$A$999,0),MATCH(F$1,'Master data'!$B$1:$CL$1,0)),"")</f>
        <v/>
      </c>
      <c r="G810" s="7" t="str">
        <f>IFERROR(INDEX('Master data'!$B$2:$CL$999,MATCH($B810,'Master data'!$A$2:$A$999,0),MATCH(G$1,'Master data'!$B$1:$CL$1,0)),"")</f>
        <v/>
      </c>
      <c r="H810" s="7" t="str">
        <f>IFERROR(INDEX('Master data'!$B$2:$CL$999,MATCH($B810,'Master data'!$A$2:$A$999,0),MATCH(H$1,'Master data'!$B$1:$CL$1,0)),"")</f>
        <v/>
      </c>
      <c r="I810" s="7" t="str">
        <f>IFERROR(INDEX('Master data'!$B$2:$CL$999,MATCH($B810,'Master data'!$A$2:$A$999,0),MATCH(I$1,'Master data'!$B$1:$CL$1,0)),"")</f>
        <v/>
      </c>
      <c r="J810" s="7" t="str">
        <f>IFERROR(INDEX('Master data'!$B$2:$CL$999,MATCH($B810,'Master data'!$A$2:$A$999,0),MATCH(J$1,'Master data'!$B$1:$CL$1,0)),"")</f>
        <v/>
      </c>
      <c r="K810" s="7" t="str">
        <f>IFERROR(INDEX('Master data'!$B$2:$CL$999,MATCH($B810,'Master data'!$A$2:$A$999,0),MATCH(K$1,'Master data'!$B$1:$CL$1,0)),"")</f>
        <v/>
      </c>
      <c r="L810" s="7" t="str">
        <f>IFERROR(INDEX('Master data'!$B$2:$CL$999,MATCH($B810,'Master data'!$A$2:$A$999,0),MATCH(L$1,'Master data'!$B$1:$CL$1,0)),"")</f>
        <v/>
      </c>
      <c r="M810" s="5" t="str">
        <f>IFERROR(INDEX('Master data'!$B$2:$CL$999,MATCH($B810,'Master data'!$A$2:$A$999,0),MATCH(M$1,'Master data'!$B$1:$CL$1,0)),"")</f>
        <v/>
      </c>
      <c r="N810" s="28" t="str">
        <f>IFERROR(INDEX('Master data'!$B$2:$CL$999,MATCH($B810,'Master data'!$A$2:$A$999,0),MATCH(N$1,'Master data'!$B$1:$CL$1,0)),"")</f>
        <v/>
      </c>
      <c r="O810" s="7" t="str">
        <f>IFERROR(INDEX('Master data'!$B$2:$CL$999,MATCH($B810,'Master data'!$A$2:$A$999,0),MATCH(O$1,'Master data'!$B$1:$CL$1,0)),"")</f>
        <v/>
      </c>
      <c r="P810" s="5" t="str">
        <f>IFERROR(INDEX('Master data'!$B$2:$CL$999,MATCH($B810,'Master data'!$A$2:$A$999,0),MATCH(P$1,'Master data'!$B$1:$CL$1,0)),"")</f>
        <v/>
      </c>
      <c r="Q810" s="5" t="str">
        <f>IFERROR(INDEX('Master data'!$B$2:$CL$999,MATCH($B810,'Master data'!$A$2:$A$999,0),MATCH(Q$1,'Master data'!$B$1:$CL$1,0)),"")</f>
        <v/>
      </c>
    </row>
    <row r="811" spans="1:17" x14ac:dyDescent="0.3">
      <c r="A811" t="str">
        <f t="shared" si="12"/>
        <v/>
      </c>
      <c r="B811" t="str">
        <f>IF('Master data'!A810="","",'Master data'!A810)</f>
        <v/>
      </c>
      <c r="C811" t="str">
        <f>IFERROR(INDEX('Master data'!$B$2:$CL$999,MATCH($B811,'Master data'!$A$2:$A$999,0),MATCH(C$1,'Master data'!$B$1:$CL$1,0)),"")</f>
        <v/>
      </c>
      <c r="D811" t="str">
        <f>IFERROR(INDEX('Master data'!$B$2:$CL$999,MATCH($B811,'Master data'!$A$2:$A$999,0),MATCH(D$1,'Master data'!$B$1:$CL$1,0)),"")</f>
        <v/>
      </c>
      <c r="E811" s="5" t="str">
        <f>IFERROR(INDEX('Master data'!$B$2:$CL$999,MATCH($B811,'Master data'!$A$2:$A$999,0),MATCH(E$1,'Master data'!$B$1:$CL$1,0)),"")</f>
        <v/>
      </c>
      <c r="F811" s="7" t="str">
        <f>IFERROR(INDEX('Master data'!$B$2:$CL$999,MATCH($B811,'Master data'!$A$2:$A$999,0),MATCH(F$1,'Master data'!$B$1:$CL$1,0)),"")</f>
        <v/>
      </c>
      <c r="G811" s="7" t="str">
        <f>IFERROR(INDEX('Master data'!$B$2:$CL$999,MATCH($B811,'Master data'!$A$2:$A$999,0),MATCH(G$1,'Master data'!$B$1:$CL$1,0)),"")</f>
        <v/>
      </c>
      <c r="H811" s="7" t="str">
        <f>IFERROR(INDEX('Master data'!$B$2:$CL$999,MATCH($B811,'Master data'!$A$2:$A$999,0),MATCH(H$1,'Master data'!$B$1:$CL$1,0)),"")</f>
        <v/>
      </c>
      <c r="I811" s="7" t="str">
        <f>IFERROR(INDEX('Master data'!$B$2:$CL$999,MATCH($B811,'Master data'!$A$2:$A$999,0),MATCH(I$1,'Master data'!$B$1:$CL$1,0)),"")</f>
        <v/>
      </c>
      <c r="J811" s="7" t="str">
        <f>IFERROR(INDEX('Master data'!$B$2:$CL$999,MATCH($B811,'Master data'!$A$2:$A$999,0),MATCH(J$1,'Master data'!$B$1:$CL$1,0)),"")</f>
        <v/>
      </c>
      <c r="K811" s="7" t="str">
        <f>IFERROR(INDEX('Master data'!$B$2:$CL$999,MATCH($B811,'Master data'!$A$2:$A$999,0),MATCH(K$1,'Master data'!$B$1:$CL$1,0)),"")</f>
        <v/>
      </c>
      <c r="L811" s="7" t="str">
        <f>IFERROR(INDEX('Master data'!$B$2:$CL$999,MATCH($B811,'Master data'!$A$2:$A$999,0),MATCH(L$1,'Master data'!$B$1:$CL$1,0)),"")</f>
        <v/>
      </c>
      <c r="M811" s="5" t="str">
        <f>IFERROR(INDEX('Master data'!$B$2:$CL$999,MATCH($B811,'Master data'!$A$2:$A$999,0),MATCH(M$1,'Master data'!$B$1:$CL$1,0)),"")</f>
        <v/>
      </c>
      <c r="N811" s="28" t="str">
        <f>IFERROR(INDEX('Master data'!$B$2:$CL$999,MATCH($B811,'Master data'!$A$2:$A$999,0),MATCH(N$1,'Master data'!$B$1:$CL$1,0)),"")</f>
        <v/>
      </c>
      <c r="O811" s="7" t="str">
        <f>IFERROR(INDEX('Master data'!$B$2:$CL$999,MATCH($B811,'Master data'!$A$2:$A$999,0),MATCH(O$1,'Master data'!$B$1:$CL$1,0)),"")</f>
        <v/>
      </c>
      <c r="P811" s="5" t="str">
        <f>IFERROR(INDEX('Master data'!$B$2:$CL$999,MATCH($B811,'Master data'!$A$2:$A$999,0),MATCH(P$1,'Master data'!$B$1:$CL$1,0)),"")</f>
        <v/>
      </c>
      <c r="Q811" s="5" t="str">
        <f>IFERROR(INDEX('Master data'!$B$2:$CL$999,MATCH($B811,'Master data'!$A$2:$A$999,0),MATCH(Q$1,'Master data'!$B$1:$CL$1,0)),"")</f>
        <v/>
      </c>
    </row>
    <row r="812" spans="1:17" x14ac:dyDescent="0.3">
      <c r="A812" t="str">
        <f t="shared" si="12"/>
        <v/>
      </c>
      <c r="B812" t="str">
        <f>IF('Master data'!A811="","",'Master data'!A811)</f>
        <v/>
      </c>
      <c r="C812" t="str">
        <f>IFERROR(INDEX('Master data'!$B$2:$CL$999,MATCH($B812,'Master data'!$A$2:$A$999,0),MATCH(C$1,'Master data'!$B$1:$CL$1,0)),"")</f>
        <v/>
      </c>
      <c r="D812" t="str">
        <f>IFERROR(INDEX('Master data'!$B$2:$CL$999,MATCH($B812,'Master data'!$A$2:$A$999,0),MATCH(D$1,'Master data'!$B$1:$CL$1,0)),"")</f>
        <v/>
      </c>
      <c r="E812" s="5" t="str">
        <f>IFERROR(INDEX('Master data'!$B$2:$CL$999,MATCH($B812,'Master data'!$A$2:$A$999,0),MATCH(E$1,'Master data'!$B$1:$CL$1,0)),"")</f>
        <v/>
      </c>
      <c r="F812" s="7" t="str">
        <f>IFERROR(INDEX('Master data'!$B$2:$CL$999,MATCH($B812,'Master data'!$A$2:$A$999,0),MATCH(F$1,'Master data'!$B$1:$CL$1,0)),"")</f>
        <v/>
      </c>
      <c r="G812" s="7" t="str">
        <f>IFERROR(INDEX('Master data'!$B$2:$CL$999,MATCH($B812,'Master data'!$A$2:$A$999,0),MATCH(G$1,'Master data'!$B$1:$CL$1,0)),"")</f>
        <v/>
      </c>
      <c r="H812" s="7" t="str">
        <f>IFERROR(INDEX('Master data'!$B$2:$CL$999,MATCH($B812,'Master data'!$A$2:$A$999,0),MATCH(H$1,'Master data'!$B$1:$CL$1,0)),"")</f>
        <v/>
      </c>
      <c r="I812" s="7" t="str">
        <f>IFERROR(INDEX('Master data'!$B$2:$CL$999,MATCH($B812,'Master data'!$A$2:$A$999,0),MATCH(I$1,'Master data'!$B$1:$CL$1,0)),"")</f>
        <v/>
      </c>
      <c r="J812" s="7" t="str">
        <f>IFERROR(INDEX('Master data'!$B$2:$CL$999,MATCH($B812,'Master data'!$A$2:$A$999,0),MATCH(J$1,'Master data'!$B$1:$CL$1,0)),"")</f>
        <v/>
      </c>
      <c r="K812" s="7" t="str">
        <f>IFERROR(INDEX('Master data'!$B$2:$CL$999,MATCH($B812,'Master data'!$A$2:$A$999,0),MATCH(K$1,'Master data'!$B$1:$CL$1,0)),"")</f>
        <v/>
      </c>
      <c r="L812" s="7" t="str">
        <f>IFERROR(INDEX('Master data'!$B$2:$CL$999,MATCH($B812,'Master data'!$A$2:$A$999,0),MATCH(L$1,'Master data'!$B$1:$CL$1,0)),"")</f>
        <v/>
      </c>
      <c r="M812" s="5" t="str">
        <f>IFERROR(INDEX('Master data'!$B$2:$CL$999,MATCH($B812,'Master data'!$A$2:$A$999,0),MATCH(M$1,'Master data'!$B$1:$CL$1,0)),"")</f>
        <v/>
      </c>
      <c r="N812" s="28" t="str">
        <f>IFERROR(INDEX('Master data'!$B$2:$CL$999,MATCH($B812,'Master data'!$A$2:$A$999,0),MATCH(N$1,'Master data'!$B$1:$CL$1,0)),"")</f>
        <v/>
      </c>
      <c r="O812" s="7" t="str">
        <f>IFERROR(INDEX('Master data'!$B$2:$CL$999,MATCH($B812,'Master data'!$A$2:$A$999,0),MATCH(O$1,'Master data'!$B$1:$CL$1,0)),"")</f>
        <v/>
      </c>
      <c r="P812" s="5" t="str">
        <f>IFERROR(INDEX('Master data'!$B$2:$CL$999,MATCH($B812,'Master data'!$A$2:$A$999,0),MATCH(P$1,'Master data'!$B$1:$CL$1,0)),"")</f>
        <v/>
      </c>
      <c r="Q812" s="5" t="str">
        <f>IFERROR(INDEX('Master data'!$B$2:$CL$999,MATCH($B812,'Master data'!$A$2:$A$999,0),MATCH(Q$1,'Master data'!$B$1:$CL$1,0)),"")</f>
        <v/>
      </c>
    </row>
    <row r="813" spans="1:17" x14ac:dyDescent="0.3">
      <c r="A813" t="str">
        <f t="shared" si="12"/>
        <v/>
      </c>
      <c r="B813" t="str">
        <f>IF('Master data'!A812="","",'Master data'!A812)</f>
        <v/>
      </c>
      <c r="C813" t="str">
        <f>IFERROR(INDEX('Master data'!$B$2:$CL$999,MATCH($B813,'Master data'!$A$2:$A$999,0),MATCH(C$1,'Master data'!$B$1:$CL$1,0)),"")</f>
        <v/>
      </c>
      <c r="D813" t="str">
        <f>IFERROR(INDEX('Master data'!$B$2:$CL$999,MATCH($B813,'Master data'!$A$2:$A$999,0),MATCH(D$1,'Master data'!$B$1:$CL$1,0)),"")</f>
        <v/>
      </c>
      <c r="E813" s="5" t="str">
        <f>IFERROR(INDEX('Master data'!$B$2:$CL$999,MATCH($B813,'Master data'!$A$2:$A$999,0),MATCH(E$1,'Master data'!$B$1:$CL$1,0)),"")</f>
        <v/>
      </c>
      <c r="F813" s="7" t="str">
        <f>IFERROR(INDEX('Master data'!$B$2:$CL$999,MATCH($B813,'Master data'!$A$2:$A$999,0),MATCH(F$1,'Master data'!$B$1:$CL$1,0)),"")</f>
        <v/>
      </c>
      <c r="G813" s="7" t="str">
        <f>IFERROR(INDEX('Master data'!$B$2:$CL$999,MATCH($B813,'Master data'!$A$2:$A$999,0),MATCH(G$1,'Master data'!$B$1:$CL$1,0)),"")</f>
        <v/>
      </c>
      <c r="H813" s="7" t="str">
        <f>IFERROR(INDEX('Master data'!$B$2:$CL$999,MATCH($B813,'Master data'!$A$2:$A$999,0),MATCH(H$1,'Master data'!$B$1:$CL$1,0)),"")</f>
        <v/>
      </c>
      <c r="I813" s="7" t="str">
        <f>IFERROR(INDEX('Master data'!$B$2:$CL$999,MATCH($B813,'Master data'!$A$2:$A$999,0),MATCH(I$1,'Master data'!$B$1:$CL$1,0)),"")</f>
        <v/>
      </c>
      <c r="J813" s="7" t="str">
        <f>IFERROR(INDEX('Master data'!$B$2:$CL$999,MATCH($B813,'Master data'!$A$2:$A$999,0),MATCH(J$1,'Master data'!$B$1:$CL$1,0)),"")</f>
        <v/>
      </c>
      <c r="K813" s="7" t="str">
        <f>IFERROR(INDEX('Master data'!$B$2:$CL$999,MATCH($B813,'Master data'!$A$2:$A$999,0),MATCH(K$1,'Master data'!$B$1:$CL$1,0)),"")</f>
        <v/>
      </c>
      <c r="L813" s="7" t="str">
        <f>IFERROR(INDEX('Master data'!$B$2:$CL$999,MATCH($B813,'Master data'!$A$2:$A$999,0),MATCH(L$1,'Master data'!$B$1:$CL$1,0)),"")</f>
        <v/>
      </c>
      <c r="M813" s="5" t="str">
        <f>IFERROR(INDEX('Master data'!$B$2:$CL$999,MATCH($B813,'Master data'!$A$2:$A$999,0),MATCH(M$1,'Master data'!$B$1:$CL$1,0)),"")</f>
        <v/>
      </c>
      <c r="N813" s="28" t="str">
        <f>IFERROR(INDEX('Master data'!$B$2:$CL$999,MATCH($B813,'Master data'!$A$2:$A$999,0),MATCH(N$1,'Master data'!$B$1:$CL$1,0)),"")</f>
        <v/>
      </c>
      <c r="O813" s="7" t="str">
        <f>IFERROR(INDEX('Master data'!$B$2:$CL$999,MATCH($B813,'Master data'!$A$2:$A$999,0),MATCH(O$1,'Master data'!$B$1:$CL$1,0)),"")</f>
        <v/>
      </c>
      <c r="P813" s="5" t="str">
        <f>IFERROR(INDEX('Master data'!$B$2:$CL$999,MATCH($B813,'Master data'!$A$2:$A$999,0),MATCH(P$1,'Master data'!$B$1:$CL$1,0)),"")</f>
        <v/>
      </c>
      <c r="Q813" s="5" t="str">
        <f>IFERROR(INDEX('Master data'!$B$2:$CL$999,MATCH($B813,'Master data'!$A$2:$A$999,0),MATCH(Q$1,'Master data'!$B$1:$CL$1,0)),"")</f>
        <v/>
      </c>
    </row>
    <row r="814" spans="1:17" x14ac:dyDescent="0.3">
      <c r="A814" t="str">
        <f t="shared" si="12"/>
        <v/>
      </c>
      <c r="B814" t="str">
        <f>IF('Master data'!A813="","",'Master data'!A813)</f>
        <v/>
      </c>
      <c r="C814" t="str">
        <f>IFERROR(INDEX('Master data'!$B$2:$CL$999,MATCH($B814,'Master data'!$A$2:$A$999,0),MATCH(C$1,'Master data'!$B$1:$CL$1,0)),"")</f>
        <v/>
      </c>
      <c r="D814" t="str">
        <f>IFERROR(INDEX('Master data'!$B$2:$CL$999,MATCH($B814,'Master data'!$A$2:$A$999,0),MATCH(D$1,'Master data'!$B$1:$CL$1,0)),"")</f>
        <v/>
      </c>
      <c r="E814" s="5" t="str">
        <f>IFERROR(INDEX('Master data'!$B$2:$CL$999,MATCH($B814,'Master data'!$A$2:$A$999,0),MATCH(E$1,'Master data'!$B$1:$CL$1,0)),"")</f>
        <v/>
      </c>
      <c r="F814" s="7" t="str">
        <f>IFERROR(INDEX('Master data'!$B$2:$CL$999,MATCH($B814,'Master data'!$A$2:$A$999,0),MATCH(F$1,'Master data'!$B$1:$CL$1,0)),"")</f>
        <v/>
      </c>
      <c r="G814" s="7" t="str">
        <f>IFERROR(INDEX('Master data'!$B$2:$CL$999,MATCH($B814,'Master data'!$A$2:$A$999,0),MATCH(G$1,'Master data'!$B$1:$CL$1,0)),"")</f>
        <v/>
      </c>
      <c r="H814" s="7" t="str">
        <f>IFERROR(INDEX('Master data'!$B$2:$CL$999,MATCH($B814,'Master data'!$A$2:$A$999,0),MATCH(H$1,'Master data'!$B$1:$CL$1,0)),"")</f>
        <v/>
      </c>
      <c r="I814" s="7" t="str">
        <f>IFERROR(INDEX('Master data'!$B$2:$CL$999,MATCH($B814,'Master data'!$A$2:$A$999,0),MATCH(I$1,'Master data'!$B$1:$CL$1,0)),"")</f>
        <v/>
      </c>
      <c r="J814" s="7" t="str">
        <f>IFERROR(INDEX('Master data'!$B$2:$CL$999,MATCH($B814,'Master data'!$A$2:$A$999,0),MATCH(J$1,'Master data'!$B$1:$CL$1,0)),"")</f>
        <v/>
      </c>
      <c r="K814" s="7" t="str">
        <f>IFERROR(INDEX('Master data'!$B$2:$CL$999,MATCH($B814,'Master data'!$A$2:$A$999,0),MATCH(K$1,'Master data'!$B$1:$CL$1,0)),"")</f>
        <v/>
      </c>
      <c r="L814" s="7" t="str">
        <f>IFERROR(INDEX('Master data'!$B$2:$CL$999,MATCH($B814,'Master data'!$A$2:$A$999,0),MATCH(L$1,'Master data'!$B$1:$CL$1,0)),"")</f>
        <v/>
      </c>
      <c r="M814" s="5" t="str">
        <f>IFERROR(INDEX('Master data'!$B$2:$CL$999,MATCH($B814,'Master data'!$A$2:$A$999,0),MATCH(M$1,'Master data'!$B$1:$CL$1,0)),"")</f>
        <v/>
      </c>
      <c r="N814" s="28" t="str">
        <f>IFERROR(INDEX('Master data'!$B$2:$CL$999,MATCH($B814,'Master data'!$A$2:$A$999,0),MATCH(N$1,'Master data'!$B$1:$CL$1,0)),"")</f>
        <v/>
      </c>
      <c r="O814" s="7" t="str">
        <f>IFERROR(INDEX('Master data'!$B$2:$CL$999,MATCH($B814,'Master data'!$A$2:$A$999,0),MATCH(O$1,'Master data'!$B$1:$CL$1,0)),"")</f>
        <v/>
      </c>
      <c r="P814" s="5" t="str">
        <f>IFERROR(INDEX('Master data'!$B$2:$CL$999,MATCH($B814,'Master data'!$A$2:$A$999,0),MATCH(P$1,'Master data'!$B$1:$CL$1,0)),"")</f>
        <v/>
      </c>
      <c r="Q814" s="5" t="str">
        <f>IFERROR(INDEX('Master data'!$B$2:$CL$999,MATCH($B814,'Master data'!$A$2:$A$999,0),MATCH(Q$1,'Master data'!$B$1:$CL$1,0)),"")</f>
        <v/>
      </c>
    </row>
    <row r="815" spans="1:17" x14ac:dyDescent="0.3">
      <c r="A815" t="str">
        <f t="shared" si="12"/>
        <v/>
      </c>
      <c r="B815" t="str">
        <f>IF('Master data'!A814="","",'Master data'!A814)</f>
        <v/>
      </c>
      <c r="C815" t="str">
        <f>IFERROR(INDEX('Master data'!$B$2:$CL$999,MATCH($B815,'Master data'!$A$2:$A$999,0),MATCH(C$1,'Master data'!$B$1:$CL$1,0)),"")</f>
        <v/>
      </c>
      <c r="D815" t="str">
        <f>IFERROR(INDEX('Master data'!$B$2:$CL$999,MATCH($B815,'Master data'!$A$2:$A$999,0),MATCH(D$1,'Master data'!$B$1:$CL$1,0)),"")</f>
        <v/>
      </c>
      <c r="E815" s="5" t="str">
        <f>IFERROR(INDEX('Master data'!$B$2:$CL$999,MATCH($B815,'Master data'!$A$2:$A$999,0),MATCH(E$1,'Master data'!$B$1:$CL$1,0)),"")</f>
        <v/>
      </c>
      <c r="F815" s="7" t="str">
        <f>IFERROR(INDEX('Master data'!$B$2:$CL$999,MATCH($B815,'Master data'!$A$2:$A$999,0),MATCH(F$1,'Master data'!$B$1:$CL$1,0)),"")</f>
        <v/>
      </c>
      <c r="G815" s="7" t="str">
        <f>IFERROR(INDEX('Master data'!$B$2:$CL$999,MATCH($B815,'Master data'!$A$2:$A$999,0),MATCH(G$1,'Master data'!$B$1:$CL$1,0)),"")</f>
        <v/>
      </c>
      <c r="H815" s="7" t="str">
        <f>IFERROR(INDEX('Master data'!$B$2:$CL$999,MATCH($B815,'Master data'!$A$2:$A$999,0),MATCH(H$1,'Master data'!$B$1:$CL$1,0)),"")</f>
        <v/>
      </c>
      <c r="I815" s="7" t="str">
        <f>IFERROR(INDEX('Master data'!$B$2:$CL$999,MATCH($B815,'Master data'!$A$2:$A$999,0),MATCH(I$1,'Master data'!$B$1:$CL$1,0)),"")</f>
        <v/>
      </c>
      <c r="J815" s="7" t="str">
        <f>IFERROR(INDEX('Master data'!$B$2:$CL$999,MATCH($B815,'Master data'!$A$2:$A$999,0),MATCH(J$1,'Master data'!$B$1:$CL$1,0)),"")</f>
        <v/>
      </c>
      <c r="K815" s="7" t="str">
        <f>IFERROR(INDEX('Master data'!$B$2:$CL$999,MATCH($B815,'Master data'!$A$2:$A$999,0),MATCH(K$1,'Master data'!$B$1:$CL$1,0)),"")</f>
        <v/>
      </c>
      <c r="L815" s="7" t="str">
        <f>IFERROR(INDEX('Master data'!$B$2:$CL$999,MATCH($B815,'Master data'!$A$2:$A$999,0),MATCH(L$1,'Master data'!$B$1:$CL$1,0)),"")</f>
        <v/>
      </c>
      <c r="M815" s="5" t="str">
        <f>IFERROR(INDEX('Master data'!$B$2:$CL$999,MATCH($B815,'Master data'!$A$2:$A$999,0),MATCH(M$1,'Master data'!$B$1:$CL$1,0)),"")</f>
        <v/>
      </c>
      <c r="N815" s="28" t="str">
        <f>IFERROR(INDEX('Master data'!$B$2:$CL$999,MATCH($B815,'Master data'!$A$2:$A$999,0),MATCH(N$1,'Master data'!$B$1:$CL$1,0)),"")</f>
        <v/>
      </c>
      <c r="O815" s="7" t="str">
        <f>IFERROR(INDEX('Master data'!$B$2:$CL$999,MATCH($B815,'Master data'!$A$2:$A$999,0),MATCH(O$1,'Master data'!$B$1:$CL$1,0)),"")</f>
        <v/>
      </c>
      <c r="P815" s="5" t="str">
        <f>IFERROR(INDEX('Master data'!$B$2:$CL$999,MATCH($B815,'Master data'!$A$2:$A$999,0),MATCH(P$1,'Master data'!$B$1:$CL$1,0)),"")</f>
        <v/>
      </c>
      <c r="Q815" s="5" t="str">
        <f>IFERROR(INDEX('Master data'!$B$2:$CL$999,MATCH($B815,'Master data'!$A$2:$A$999,0),MATCH(Q$1,'Master data'!$B$1:$CL$1,0)),"")</f>
        <v/>
      </c>
    </row>
    <row r="816" spans="1:17" x14ac:dyDescent="0.3">
      <c r="A816" t="str">
        <f t="shared" si="12"/>
        <v/>
      </c>
      <c r="B816" t="str">
        <f>IF('Master data'!A815="","",'Master data'!A815)</f>
        <v/>
      </c>
      <c r="C816" t="str">
        <f>IFERROR(INDEX('Master data'!$B$2:$CL$999,MATCH($B816,'Master data'!$A$2:$A$999,0),MATCH(C$1,'Master data'!$B$1:$CL$1,0)),"")</f>
        <v/>
      </c>
      <c r="D816" t="str">
        <f>IFERROR(INDEX('Master data'!$B$2:$CL$999,MATCH($B816,'Master data'!$A$2:$A$999,0),MATCH(D$1,'Master data'!$B$1:$CL$1,0)),"")</f>
        <v/>
      </c>
      <c r="E816" s="5" t="str">
        <f>IFERROR(INDEX('Master data'!$B$2:$CL$999,MATCH($B816,'Master data'!$A$2:$A$999,0),MATCH(E$1,'Master data'!$B$1:$CL$1,0)),"")</f>
        <v/>
      </c>
      <c r="F816" s="7" t="str">
        <f>IFERROR(INDEX('Master data'!$B$2:$CL$999,MATCH($B816,'Master data'!$A$2:$A$999,0),MATCH(F$1,'Master data'!$B$1:$CL$1,0)),"")</f>
        <v/>
      </c>
      <c r="G816" s="7" t="str">
        <f>IFERROR(INDEX('Master data'!$B$2:$CL$999,MATCH($B816,'Master data'!$A$2:$A$999,0),MATCH(G$1,'Master data'!$B$1:$CL$1,0)),"")</f>
        <v/>
      </c>
      <c r="H816" s="7" t="str">
        <f>IFERROR(INDEX('Master data'!$B$2:$CL$999,MATCH($B816,'Master data'!$A$2:$A$999,0),MATCH(H$1,'Master data'!$B$1:$CL$1,0)),"")</f>
        <v/>
      </c>
      <c r="I816" s="7" t="str">
        <f>IFERROR(INDEX('Master data'!$B$2:$CL$999,MATCH($B816,'Master data'!$A$2:$A$999,0),MATCH(I$1,'Master data'!$B$1:$CL$1,0)),"")</f>
        <v/>
      </c>
      <c r="J816" s="7" t="str">
        <f>IFERROR(INDEX('Master data'!$B$2:$CL$999,MATCH($B816,'Master data'!$A$2:$A$999,0),MATCH(J$1,'Master data'!$B$1:$CL$1,0)),"")</f>
        <v/>
      </c>
      <c r="K816" s="7" t="str">
        <f>IFERROR(INDEX('Master data'!$B$2:$CL$999,MATCH($B816,'Master data'!$A$2:$A$999,0),MATCH(K$1,'Master data'!$B$1:$CL$1,0)),"")</f>
        <v/>
      </c>
      <c r="L816" s="7" t="str">
        <f>IFERROR(INDEX('Master data'!$B$2:$CL$999,MATCH($B816,'Master data'!$A$2:$A$999,0),MATCH(L$1,'Master data'!$B$1:$CL$1,0)),"")</f>
        <v/>
      </c>
      <c r="M816" s="5" t="str">
        <f>IFERROR(INDEX('Master data'!$B$2:$CL$999,MATCH($B816,'Master data'!$A$2:$A$999,0),MATCH(M$1,'Master data'!$B$1:$CL$1,0)),"")</f>
        <v/>
      </c>
      <c r="N816" s="28" t="str">
        <f>IFERROR(INDEX('Master data'!$B$2:$CL$999,MATCH($B816,'Master data'!$A$2:$A$999,0),MATCH(N$1,'Master data'!$B$1:$CL$1,0)),"")</f>
        <v/>
      </c>
      <c r="O816" s="7" t="str">
        <f>IFERROR(INDEX('Master data'!$B$2:$CL$999,MATCH($B816,'Master data'!$A$2:$A$999,0),MATCH(O$1,'Master data'!$B$1:$CL$1,0)),"")</f>
        <v/>
      </c>
      <c r="P816" s="5" t="str">
        <f>IFERROR(INDEX('Master data'!$B$2:$CL$999,MATCH($B816,'Master data'!$A$2:$A$999,0),MATCH(P$1,'Master data'!$B$1:$CL$1,0)),"")</f>
        <v/>
      </c>
      <c r="Q816" s="5" t="str">
        <f>IFERROR(INDEX('Master data'!$B$2:$CL$999,MATCH($B816,'Master data'!$A$2:$A$999,0),MATCH(Q$1,'Master data'!$B$1:$CL$1,0)),"")</f>
        <v/>
      </c>
    </row>
    <row r="817" spans="1:17" x14ac:dyDescent="0.3">
      <c r="A817" t="str">
        <f t="shared" si="12"/>
        <v/>
      </c>
      <c r="B817" t="str">
        <f>IF('Master data'!A816="","",'Master data'!A816)</f>
        <v/>
      </c>
      <c r="C817" t="str">
        <f>IFERROR(INDEX('Master data'!$B$2:$CL$999,MATCH($B817,'Master data'!$A$2:$A$999,0),MATCH(C$1,'Master data'!$B$1:$CL$1,0)),"")</f>
        <v/>
      </c>
      <c r="D817" t="str">
        <f>IFERROR(INDEX('Master data'!$B$2:$CL$999,MATCH($B817,'Master data'!$A$2:$A$999,0),MATCH(D$1,'Master data'!$B$1:$CL$1,0)),"")</f>
        <v/>
      </c>
      <c r="E817" s="5" t="str">
        <f>IFERROR(INDEX('Master data'!$B$2:$CL$999,MATCH($B817,'Master data'!$A$2:$A$999,0),MATCH(E$1,'Master data'!$B$1:$CL$1,0)),"")</f>
        <v/>
      </c>
      <c r="F817" s="7" t="str">
        <f>IFERROR(INDEX('Master data'!$B$2:$CL$999,MATCH($B817,'Master data'!$A$2:$A$999,0),MATCH(F$1,'Master data'!$B$1:$CL$1,0)),"")</f>
        <v/>
      </c>
      <c r="G817" s="7" t="str">
        <f>IFERROR(INDEX('Master data'!$B$2:$CL$999,MATCH($B817,'Master data'!$A$2:$A$999,0),MATCH(G$1,'Master data'!$B$1:$CL$1,0)),"")</f>
        <v/>
      </c>
      <c r="H817" s="7" t="str">
        <f>IFERROR(INDEX('Master data'!$B$2:$CL$999,MATCH($B817,'Master data'!$A$2:$A$999,0),MATCH(H$1,'Master data'!$B$1:$CL$1,0)),"")</f>
        <v/>
      </c>
      <c r="I817" s="7" t="str">
        <f>IFERROR(INDEX('Master data'!$B$2:$CL$999,MATCH($B817,'Master data'!$A$2:$A$999,0),MATCH(I$1,'Master data'!$B$1:$CL$1,0)),"")</f>
        <v/>
      </c>
      <c r="J817" s="7" t="str">
        <f>IFERROR(INDEX('Master data'!$B$2:$CL$999,MATCH($B817,'Master data'!$A$2:$A$999,0),MATCH(J$1,'Master data'!$B$1:$CL$1,0)),"")</f>
        <v/>
      </c>
      <c r="K817" s="7" t="str">
        <f>IFERROR(INDEX('Master data'!$B$2:$CL$999,MATCH($B817,'Master data'!$A$2:$A$999,0),MATCH(K$1,'Master data'!$B$1:$CL$1,0)),"")</f>
        <v/>
      </c>
      <c r="L817" s="7" t="str">
        <f>IFERROR(INDEX('Master data'!$B$2:$CL$999,MATCH($B817,'Master data'!$A$2:$A$999,0),MATCH(L$1,'Master data'!$B$1:$CL$1,0)),"")</f>
        <v/>
      </c>
      <c r="M817" s="5" t="str">
        <f>IFERROR(INDEX('Master data'!$B$2:$CL$999,MATCH($B817,'Master data'!$A$2:$A$999,0),MATCH(M$1,'Master data'!$B$1:$CL$1,0)),"")</f>
        <v/>
      </c>
      <c r="N817" s="28" t="str">
        <f>IFERROR(INDEX('Master data'!$B$2:$CL$999,MATCH($B817,'Master data'!$A$2:$A$999,0),MATCH(N$1,'Master data'!$B$1:$CL$1,0)),"")</f>
        <v/>
      </c>
      <c r="O817" s="7" t="str">
        <f>IFERROR(INDEX('Master data'!$B$2:$CL$999,MATCH($B817,'Master data'!$A$2:$A$999,0),MATCH(O$1,'Master data'!$B$1:$CL$1,0)),"")</f>
        <v/>
      </c>
      <c r="P817" s="5" t="str">
        <f>IFERROR(INDEX('Master data'!$B$2:$CL$999,MATCH($B817,'Master data'!$A$2:$A$999,0),MATCH(P$1,'Master data'!$B$1:$CL$1,0)),"")</f>
        <v/>
      </c>
      <c r="Q817" s="5" t="str">
        <f>IFERROR(INDEX('Master data'!$B$2:$CL$999,MATCH($B817,'Master data'!$A$2:$A$999,0),MATCH(Q$1,'Master data'!$B$1:$CL$1,0)),"")</f>
        <v/>
      </c>
    </row>
    <row r="818" spans="1:17" x14ac:dyDescent="0.3">
      <c r="A818" t="str">
        <f t="shared" si="12"/>
        <v/>
      </c>
      <c r="B818" t="str">
        <f>IF('Master data'!A817="","",'Master data'!A817)</f>
        <v/>
      </c>
      <c r="C818" t="str">
        <f>IFERROR(INDEX('Master data'!$B$2:$CL$999,MATCH($B818,'Master data'!$A$2:$A$999,0),MATCH(C$1,'Master data'!$B$1:$CL$1,0)),"")</f>
        <v/>
      </c>
      <c r="D818" t="str">
        <f>IFERROR(INDEX('Master data'!$B$2:$CL$999,MATCH($B818,'Master data'!$A$2:$A$999,0),MATCH(D$1,'Master data'!$B$1:$CL$1,0)),"")</f>
        <v/>
      </c>
      <c r="E818" s="5" t="str">
        <f>IFERROR(INDEX('Master data'!$B$2:$CL$999,MATCH($B818,'Master data'!$A$2:$A$999,0),MATCH(E$1,'Master data'!$B$1:$CL$1,0)),"")</f>
        <v/>
      </c>
      <c r="F818" s="7" t="str">
        <f>IFERROR(INDEX('Master data'!$B$2:$CL$999,MATCH($B818,'Master data'!$A$2:$A$999,0),MATCH(F$1,'Master data'!$B$1:$CL$1,0)),"")</f>
        <v/>
      </c>
      <c r="G818" s="7" t="str">
        <f>IFERROR(INDEX('Master data'!$B$2:$CL$999,MATCH($B818,'Master data'!$A$2:$A$999,0),MATCH(G$1,'Master data'!$B$1:$CL$1,0)),"")</f>
        <v/>
      </c>
      <c r="H818" s="7" t="str">
        <f>IFERROR(INDEX('Master data'!$B$2:$CL$999,MATCH($B818,'Master data'!$A$2:$A$999,0),MATCH(H$1,'Master data'!$B$1:$CL$1,0)),"")</f>
        <v/>
      </c>
      <c r="I818" s="7" t="str">
        <f>IFERROR(INDEX('Master data'!$B$2:$CL$999,MATCH($B818,'Master data'!$A$2:$A$999,0),MATCH(I$1,'Master data'!$B$1:$CL$1,0)),"")</f>
        <v/>
      </c>
      <c r="J818" s="7" t="str">
        <f>IFERROR(INDEX('Master data'!$B$2:$CL$999,MATCH($B818,'Master data'!$A$2:$A$999,0),MATCH(J$1,'Master data'!$B$1:$CL$1,0)),"")</f>
        <v/>
      </c>
      <c r="K818" s="7" t="str">
        <f>IFERROR(INDEX('Master data'!$B$2:$CL$999,MATCH($B818,'Master data'!$A$2:$A$999,0),MATCH(K$1,'Master data'!$B$1:$CL$1,0)),"")</f>
        <v/>
      </c>
      <c r="L818" s="7" t="str">
        <f>IFERROR(INDEX('Master data'!$B$2:$CL$999,MATCH($B818,'Master data'!$A$2:$A$999,0),MATCH(L$1,'Master data'!$B$1:$CL$1,0)),"")</f>
        <v/>
      </c>
      <c r="M818" s="5" t="str">
        <f>IFERROR(INDEX('Master data'!$B$2:$CL$999,MATCH($B818,'Master data'!$A$2:$A$999,0),MATCH(M$1,'Master data'!$B$1:$CL$1,0)),"")</f>
        <v/>
      </c>
      <c r="N818" s="28" t="str">
        <f>IFERROR(INDEX('Master data'!$B$2:$CL$999,MATCH($B818,'Master data'!$A$2:$A$999,0),MATCH(N$1,'Master data'!$B$1:$CL$1,0)),"")</f>
        <v/>
      </c>
      <c r="O818" s="7" t="str">
        <f>IFERROR(INDEX('Master data'!$B$2:$CL$999,MATCH($B818,'Master data'!$A$2:$A$999,0),MATCH(O$1,'Master data'!$B$1:$CL$1,0)),"")</f>
        <v/>
      </c>
      <c r="P818" s="5" t="str">
        <f>IFERROR(INDEX('Master data'!$B$2:$CL$999,MATCH($B818,'Master data'!$A$2:$A$999,0),MATCH(P$1,'Master data'!$B$1:$CL$1,0)),"")</f>
        <v/>
      </c>
      <c r="Q818" s="5" t="str">
        <f>IFERROR(INDEX('Master data'!$B$2:$CL$999,MATCH($B818,'Master data'!$A$2:$A$999,0),MATCH(Q$1,'Master data'!$B$1:$CL$1,0)),"")</f>
        <v/>
      </c>
    </row>
    <row r="819" spans="1:17" x14ac:dyDescent="0.3">
      <c r="A819" t="str">
        <f t="shared" si="12"/>
        <v/>
      </c>
      <c r="B819" t="str">
        <f>IF('Master data'!A818="","",'Master data'!A818)</f>
        <v/>
      </c>
      <c r="C819" t="str">
        <f>IFERROR(INDEX('Master data'!$B$2:$CL$999,MATCH($B819,'Master data'!$A$2:$A$999,0),MATCH(C$1,'Master data'!$B$1:$CL$1,0)),"")</f>
        <v/>
      </c>
      <c r="D819" t="str">
        <f>IFERROR(INDEX('Master data'!$B$2:$CL$999,MATCH($B819,'Master data'!$A$2:$A$999,0),MATCH(D$1,'Master data'!$B$1:$CL$1,0)),"")</f>
        <v/>
      </c>
      <c r="E819" s="5" t="str">
        <f>IFERROR(INDEX('Master data'!$B$2:$CL$999,MATCH($B819,'Master data'!$A$2:$A$999,0),MATCH(E$1,'Master data'!$B$1:$CL$1,0)),"")</f>
        <v/>
      </c>
      <c r="F819" s="7" t="str">
        <f>IFERROR(INDEX('Master data'!$B$2:$CL$999,MATCH($B819,'Master data'!$A$2:$A$999,0),MATCH(F$1,'Master data'!$B$1:$CL$1,0)),"")</f>
        <v/>
      </c>
      <c r="G819" s="7" t="str">
        <f>IFERROR(INDEX('Master data'!$B$2:$CL$999,MATCH($B819,'Master data'!$A$2:$A$999,0),MATCH(G$1,'Master data'!$B$1:$CL$1,0)),"")</f>
        <v/>
      </c>
      <c r="H819" s="7" t="str">
        <f>IFERROR(INDEX('Master data'!$B$2:$CL$999,MATCH($B819,'Master data'!$A$2:$A$999,0),MATCH(H$1,'Master data'!$B$1:$CL$1,0)),"")</f>
        <v/>
      </c>
      <c r="I819" s="7" t="str">
        <f>IFERROR(INDEX('Master data'!$B$2:$CL$999,MATCH($B819,'Master data'!$A$2:$A$999,0),MATCH(I$1,'Master data'!$B$1:$CL$1,0)),"")</f>
        <v/>
      </c>
      <c r="J819" s="7" t="str">
        <f>IFERROR(INDEX('Master data'!$B$2:$CL$999,MATCH($B819,'Master data'!$A$2:$A$999,0),MATCH(J$1,'Master data'!$B$1:$CL$1,0)),"")</f>
        <v/>
      </c>
      <c r="K819" s="7" t="str">
        <f>IFERROR(INDEX('Master data'!$B$2:$CL$999,MATCH($B819,'Master data'!$A$2:$A$999,0),MATCH(K$1,'Master data'!$B$1:$CL$1,0)),"")</f>
        <v/>
      </c>
      <c r="L819" s="7" t="str">
        <f>IFERROR(INDEX('Master data'!$B$2:$CL$999,MATCH($B819,'Master data'!$A$2:$A$999,0),MATCH(L$1,'Master data'!$B$1:$CL$1,0)),"")</f>
        <v/>
      </c>
      <c r="M819" s="5" t="str">
        <f>IFERROR(INDEX('Master data'!$B$2:$CL$999,MATCH($B819,'Master data'!$A$2:$A$999,0),MATCH(M$1,'Master data'!$B$1:$CL$1,0)),"")</f>
        <v/>
      </c>
      <c r="N819" s="28" t="str">
        <f>IFERROR(INDEX('Master data'!$B$2:$CL$999,MATCH($B819,'Master data'!$A$2:$A$999,0),MATCH(N$1,'Master data'!$B$1:$CL$1,0)),"")</f>
        <v/>
      </c>
      <c r="O819" s="7" t="str">
        <f>IFERROR(INDEX('Master data'!$B$2:$CL$999,MATCH($B819,'Master data'!$A$2:$A$999,0),MATCH(O$1,'Master data'!$B$1:$CL$1,0)),"")</f>
        <v/>
      </c>
      <c r="P819" s="5" t="str">
        <f>IFERROR(INDEX('Master data'!$B$2:$CL$999,MATCH($B819,'Master data'!$A$2:$A$999,0),MATCH(P$1,'Master data'!$B$1:$CL$1,0)),"")</f>
        <v/>
      </c>
      <c r="Q819" s="5" t="str">
        <f>IFERROR(INDEX('Master data'!$B$2:$CL$999,MATCH($B819,'Master data'!$A$2:$A$999,0),MATCH(Q$1,'Master data'!$B$1:$CL$1,0)),"")</f>
        <v/>
      </c>
    </row>
    <row r="820" spans="1:17" x14ac:dyDescent="0.3">
      <c r="A820" t="str">
        <f t="shared" si="12"/>
        <v/>
      </c>
      <c r="B820" t="str">
        <f>IF('Master data'!A819="","",'Master data'!A819)</f>
        <v/>
      </c>
      <c r="C820" t="str">
        <f>IFERROR(INDEX('Master data'!$B$2:$CL$999,MATCH($B820,'Master data'!$A$2:$A$999,0),MATCH(C$1,'Master data'!$B$1:$CL$1,0)),"")</f>
        <v/>
      </c>
      <c r="D820" t="str">
        <f>IFERROR(INDEX('Master data'!$B$2:$CL$999,MATCH($B820,'Master data'!$A$2:$A$999,0),MATCH(D$1,'Master data'!$B$1:$CL$1,0)),"")</f>
        <v/>
      </c>
      <c r="E820" s="5" t="str">
        <f>IFERROR(INDEX('Master data'!$B$2:$CL$999,MATCH($B820,'Master data'!$A$2:$A$999,0),MATCH(E$1,'Master data'!$B$1:$CL$1,0)),"")</f>
        <v/>
      </c>
      <c r="F820" s="7" t="str">
        <f>IFERROR(INDEX('Master data'!$B$2:$CL$999,MATCH($B820,'Master data'!$A$2:$A$999,0),MATCH(F$1,'Master data'!$B$1:$CL$1,0)),"")</f>
        <v/>
      </c>
      <c r="G820" s="7" t="str">
        <f>IFERROR(INDEX('Master data'!$B$2:$CL$999,MATCH($B820,'Master data'!$A$2:$A$999,0),MATCH(G$1,'Master data'!$B$1:$CL$1,0)),"")</f>
        <v/>
      </c>
      <c r="H820" s="7" t="str">
        <f>IFERROR(INDEX('Master data'!$B$2:$CL$999,MATCH($B820,'Master data'!$A$2:$A$999,0),MATCH(H$1,'Master data'!$B$1:$CL$1,0)),"")</f>
        <v/>
      </c>
      <c r="I820" s="7" t="str">
        <f>IFERROR(INDEX('Master data'!$B$2:$CL$999,MATCH($B820,'Master data'!$A$2:$A$999,0),MATCH(I$1,'Master data'!$B$1:$CL$1,0)),"")</f>
        <v/>
      </c>
      <c r="J820" s="7" t="str">
        <f>IFERROR(INDEX('Master data'!$B$2:$CL$999,MATCH($B820,'Master data'!$A$2:$A$999,0),MATCH(J$1,'Master data'!$B$1:$CL$1,0)),"")</f>
        <v/>
      </c>
      <c r="K820" s="7" t="str">
        <f>IFERROR(INDEX('Master data'!$B$2:$CL$999,MATCH($B820,'Master data'!$A$2:$A$999,0),MATCH(K$1,'Master data'!$B$1:$CL$1,0)),"")</f>
        <v/>
      </c>
      <c r="L820" s="7" t="str">
        <f>IFERROR(INDEX('Master data'!$B$2:$CL$999,MATCH($B820,'Master data'!$A$2:$A$999,0),MATCH(L$1,'Master data'!$B$1:$CL$1,0)),"")</f>
        <v/>
      </c>
      <c r="M820" s="5" t="str">
        <f>IFERROR(INDEX('Master data'!$B$2:$CL$999,MATCH($B820,'Master data'!$A$2:$A$999,0),MATCH(M$1,'Master data'!$B$1:$CL$1,0)),"")</f>
        <v/>
      </c>
      <c r="N820" s="28" t="str">
        <f>IFERROR(INDEX('Master data'!$B$2:$CL$999,MATCH($B820,'Master data'!$A$2:$A$999,0),MATCH(N$1,'Master data'!$B$1:$CL$1,0)),"")</f>
        <v/>
      </c>
      <c r="O820" s="7" t="str">
        <f>IFERROR(INDEX('Master data'!$B$2:$CL$999,MATCH($B820,'Master data'!$A$2:$A$999,0),MATCH(O$1,'Master data'!$B$1:$CL$1,0)),"")</f>
        <v/>
      </c>
      <c r="P820" s="5" t="str">
        <f>IFERROR(INDEX('Master data'!$B$2:$CL$999,MATCH($B820,'Master data'!$A$2:$A$999,0),MATCH(P$1,'Master data'!$B$1:$CL$1,0)),"")</f>
        <v/>
      </c>
      <c r="Q820" s="5" t="str">
        <f>IFERROR(INDEX('Master data'!$B$2:$CL$999,MATCH($B820,'Master data'!$A$2:$A$999,0),MATCH(Q$1,'Master data'!$B$1:$CL$1,0)),"")</f>
        <v/>
      </c>
    </row>
    <row r="821" spans="1:17" x14ac:dyDescent="0.3">
      <c r="A821" t="str">
        <f t="shared" si="12"/>
        <v/>
      </c>
      <c r="B821" t="str">
        <f>IF('Master data'!A820="","",'Master data'!A820)</f>
        <v/>
      </c>
      <c r="C821" t="str">
        <f>IFERROR(INDEX('Master data'!$B$2:$CL$999,MATCH($B821,'Master data'!$A$2:$A$999,0),MATCH(C$1,'Master data'!$B$1:$CL$1,0)),"")</f>
        <v/>
      </c>
      <c r="D821" t="str">
        <f>IFERROR(INDEX('Master data'!$B$2:$CL$999,MATCH($B821,'Master data'!$A$2:$A$999,0),MATCH(D$1,'Master data'!$B$1:$CL$1,0)),"")</f>
        <v/>
      </c>
      <c r="E821" s="5" t="str">
        <f>IFERROR(INDEX('Master data'!$B$2:$CL$999,MATCH($B821,'Master data'!$A$2:$A$999,0),MATCH(E$1,'Master data'!$B$1:$CL$1,0)),"")</f>
        <v/>
      </c>
      <c r="F821" s="7" t="str">
        <f>IFERROR(INDEX('Master data'!$B$2:$CL$999,MATCH($B821,'Master data'!$A$2:$A$999,0),MATCH(F$1,'Master data'!$B$1:$CL$1,0)),"")</f>
        <v/>
      </c>
      <c r="G821" s="7" t="str">
        <f>IFERROR(INDEX('Master data'!$B$2:$CL$999,MATCH($B821,'Master data'!$A$2:$A$999,0),MATCH(G$1,'Master data'!$B$1:$CL$1,0)),"")</f>
        <v/>
      </c>
      <c r="H821" s="7" t="str">
        <f>IFERROR(INDEX('Master data'!$B$2:$CL$999,MATCH($B821,'Master data'!$A$2:$A$999,0),MATCH(H$1,'Master data'!$B$1:$CL$1,0)),"")</f>
        <v/>
      </c>
      <c r="I821" s="7" t="str">
        <f>IFERROR(INDEX('Master data'!$B$2:$CL$999,MATCH($B821,'Master data'!$A$2:$A$999,0),MATCH(I$1,'Master data'!$B$1:$CL$1,0)),"")</f>
        <v/>
      </c>
      <c r="J821" s="7" t="str">
        <f>IFERROR(INDEX('Master data'!$B$2:$CL$999,MATCH($B821,'Master data'!$A$2:$A$999,0),MATCH(J$1,'Master data'!$B$1:$CL$1,0)),"")</f>
        <v/>
      </c>
      <c r="K821" s="7" t="str">
        <f>IFERROR(INDEX('Master data'!$B$2:$CL$999,MATCH($B821,'Master data'!$A$2:$A$999,0),MATCH(K$1,'Master data'!$B$1:$CL$1,0)),"")</f>
        <v/>
      </c>
      <c r="L821" s="7" t="str">
        <f>IFERROR(INDEX('Master data'!$B$2:$CL$999,MATCH($B821,'Master data'!$A$2:$A$999,0),MATCH(L$1,'Master data'!$B$1:$CL$1,0)),"")</f>
        <v/>
      </c>
      <c r="M821" s="5" t="str">
        <f>IFERROR(INDEX('Master data'!$B$2:$CL$999,MATCH($B821,'Master data'!$A$2:$A$999,0),MATCH(M$1,'Master data'!$B$1:$CL$1,0)),"")</f>
        <v/>
      </c>
      <c r="N821" s="28" t="str">
        <f>IFERROR(INDEX('Master data'!$B$2:$CL$999,MATCH($B821,'Master data'!$A$2:$A$999,0),MATCH(N$1,'Master data'!$B$1:$CL$1,0)),"")</f>
        <v/>
      </c>
      <c r="O821" s="7" t="str">
        <f>IFERROR(INDEX('Master data'!$B$2:$CL$999,MATCH($B821,'Master data'!$A$2:$A$999,0),MATCH(O$1,'Master data'!$B$1:$CL$1,0)),"")</f>
        <v/>
      </c>
      <c r="P821" s="5" t="str">
        <f>IFERROR(INDEX('Master data'!$B$2:$CL$999,MATCH($B821,'Master data'!$A$2:$A$999,0),MATCH(P$1,'Master data'!$B$1:$CL$1,0)),"")</f>
        <v/>
      </c>
      <c r="Q821" s="5" t="str">
        <f>IFERROR(INDEX('Master data'!$B$2:$CL$999,MATCH($B821,'Master data'!$A$2:$A$999,0),MATCH(Q$1,'Master data'!$B$1:$CL$1,0)),"")</f>
        <v/>
      </c>
    </row>
    <row r="822" spans="1:17" x14ac:dyDescent="0.3">
      <c r="A822" t="str">
        <f t="shared" si="12"/>
        <v/>
      </c>
      <c r="B822" t="str">
        <f>IF('Master data'!A821="","",'Master data'!A821)</f>
        <v/>
      </c>
      <c r="C822" t="str">
        <f>IFERROR(INDEX('Master data'!$B$2:$CL$999,MATCH($B822,'Master data'!$A$2:$A$999,0),MATCH(C$1,'Master data'!$B$1:$CL$1,0)),"")</f>
        <v/>
      </c>
      <c r="D822" t="str">
        <f>IFERROR(INDEX('Master data'!$B$2:$CL$999,MATCH($B822,'Master data'!$A$2:$A$999,0),MATCH(D$1,'Master data'!$B$1:$CL$1,0)),"")</f>
        <v/>
      </c>
      <c r="E822" s="5" t="str">
        <f>IFERROR(INDEX('Master data'!$B$2:$CL$999,MATCH($B822,'Master data'!$A$2:$A$999,0),MATCH(E$1,'Master data'!$B$1:$CL$1,0)),"")</f>
        <v/>
      </c>
      <c r="F822" s="7" t="str">
        <f>IFERROR(INDEX('Master data'!$B$2:$CL$999,MATCH($B822,'Master data'!$A$2:$A$999,0),MATCH(F$1,'Master data'!$B$1:$CL$1,0)),"")</f>
        <v/>
      </c>
      <c r="G822" s="7" t="str">
        <f>IFERROR(INDEX('Master data'!$B$2:$CL$999,MATCH($B822,'Master data'!$A$2:$A$999,0),MATCH(G$1,'Master data'!$B$1:$CL$1,0)),"")</f>
        <v/>
      </c>
      <c r="H822" s="7" t="str">
        <f>IFERROR(INDEX('Master data'!$B$2:$CL$999,MATCH($B822,'Master data'!$A$2:$A$999,0),MATCH(H$1,'Master data'!$B$1:$CL$1,0)),"")</f>
        <v/>
      </c>
      <c r="I822" s="7" t="str">
        <f>IFERROR(INDEX('Master data'!$B$2:$CL$999,MATCH($B822,'Master data'!$A$2:$A$999,0),MATCH(I$1,'Master data'!$B$1:$CL$1,0)),"")</f>
        <v/>
      </c>
      <c r="J822" s="7" t="str">
        <f>IFERROR(INDEX('Master data'!$B$2:$CL$999,MATCH($B822,'Master data'!$A$2:$A$999,0),MATCH(J$1,'Master data'!$B$1:$CL$1,0)),"")</f>
        <v/>
      </c>
      <c r="K822" s="7" t="str">
        <f>IFERROR(INDEX('Master data'!$B$2:$CL$999,MATCH($B822,'Master data'!$A$2:$A$999,0),MATCH(K$1,'Master data'!$B$1:$CL$1,0)),"")</f>
        <v/>
      </c>
      <c r="L822" s="7" t="str">
        <f>IFERROR(INDEX('Master data'!$B$2:$CL$999,MATCH($B822,'Master data'!$A$2:$A$999,0),MATCH(L$1,'Master data'!$B$1:$CL$1,0)),"")</f>
        <v/>
      </c>
      <c r="M822" s="5" t="str">
        <f>IFERROR(INDEX('Master data'!$B$2:$CL$999,MATCH($B822,'Master data'!$A$2:$A$999,0),MATCH(M$1,'Master data'!$B$1:$CL$1,0)),"")</f>
        <v/>
      </c>
      <c r="N822" s="28" t="str">
        <f>IFERROR(INDEX('Master data'!$B$2:$CL$999,MATCH($B822,'Master data'!$A$2:$A$999,0),MATCH(N$1,'Master data'!$B$1:$CL$1,0)),"")</f>
        <v/>
      </c>
      <c r="O822" s="7" t="str">
        <f>IFERROR(INDEX('Master data'!$B$2:$CL$999,MATCH($B822,'Master data'!$A$2:$A$999,0),MATCH(O$1,'Master data'!$B$1:$CL$1,0)),"")</f>
        <v/>
      </c>
      <c r="P822" s="5" t="str">
        <f>IFERROR(INDEX('Master data'!$B$2:$CL$999,MATCH($B822,'Master data'!$A$2:$A$999,0),MATCH(P$1,'Master data'!$B$1:$CL$1,0)),"")</f>
        <v/>
      </c>
      <c r="Q822" s="5" t="str">
        <f>IFERROR(INDEX('Master data'!$B$2:$CL$999,MATCH($B822,'Master data'!$A$2:$A$999,0),MATCH(Q$1,'Master data'!$B$1:$CL$1,0)),"")</f>
        <v/>
      </c>
    </row>
    <row r="823" spans="1:17" x14ac:dyDescent="0.3">
      <c r="A823" t="str">
        <f t="shared" si="12"/>
        <v/>
      </c>
      <c r="B823" t="str">
        <f>IF('Master data'!A822="","",'Master data'!A822)</f>
        <v/>
      </c>
      <c r="C823" t="str">
        <f>IFERROR(INDEX('Master data'!$B$2:$CL$999,MATCH($B823,'Master data'!$A$2:$A$999,0),MATCH(C$1,'Master data'!$B$1:$CL$1,0)),"")</f>
        <v/>
      </c>
      <c r="D823" t="str">
        <f>IFERROR(INDEX('Master data'!$B$2:$CL$999,MATCH($B823,'Master data'!$A$2:$A$999,0),MATCH(D$1,'Master data'!$B$1:$CL$1,0)),"")</f>
        <v/>
      </c>
      <c r="E823" s="5" t="str">
        <f>IFERROR(INDEX('Master data'!$B$2:$CL$999,MATCH($B823,'Master data'!$A$2:$A$999,0),MATCH(E$1,'Master data'!$B$1:$CL$1,0)),"")</f>
        <v/>
      </c>
      <c r="F823" s="7" t="str">
        <f>IFERROR(INDEX('Master data'!$B$2:$CL$999,MATCH($B823,'Master data'!$A$2:$A$999,0),MATCH(F$1,'Master data'!$B$1:$CL$1,0)),"")</f>
        <v/>
      </c>
      <c r="G823" s="7" t="str">
        <f>IFERROR(INDEX('Master data'!$B$2:$CL$999,MATCH($B823,'Master data'!$A$2:$A$999,0),MATCH(G$1,'Master data'!$B$1:$CL$1,0)),"")</f>
        <v/>
      </c>
      <c r="H823" s="7" t="str">
        <f>IFERROR(INDEX('Master data'!$B$2:$CL$999,MATCH($B823,'Master data'!$A$2:$A$999,0),MATCH(H$1,'Master data'!$B$1:$CL$1,0)),"")</f>
        <v/>
      </c>
      <c r="I823" s="7" t="str">
        <f>IFERROR(INDEX('Master data'!$B$2:$CL$999,MATCH($B823,'Master data'!$A$2:$A$999,0),MATCH(I$1,'Master data'!$B$1:$CL$1,0)),"")</f>
        <v/>
      </c>
      <c r="J823" s="7" t="str">
        <f>IFERROR(INDEX('Master data'!$B$2:$CL$999,MATCH($B823,'Master data'!$A$2:$A$999,0),MATCH(J$1,'Master data'!$B$1:$CL$1,0)),"")</f>
        <v/>
      </c>
      <c r="K823" s="7" t="str">
        <f>IFERROR(INDEX('Master data'!$B$2:$CL$999,MATCH($B823,'Master data'!$A$2:$A$999,0),MATCH(K$1,'Master data'!$B$1:$CL$1,0)),"")</f>
        <v/>
      </c>
      <c r="L823" s="7" t="str">
        <f>IFERROR(INDEX('Master data'!$B$2:$CL$999,MATCH($B823,'Master data'!$A$2:$A$999,0),MATCH(L$1,'Master data'!$B$1:$CL$1,0)),"")</f>
        <v/>
      </c>
      <c r="M823" s="5" t="str">
        <f>IFERROR(INDEX('Master data'!$B$2:$CL$999,MATCH($B823,'Master data'!$A$2:$A$999,0),MATCH(M$1,'Master data'!$B$1:$CL$1,0)),"")</f>
        <v/>
      </c>
      <c r="N823" s="28" t="str">
        <f>IFERROR(INDEX('Master data'!$B$2:$CL$999,MATCH($B823,'Master data'!$A$2:$A$999,0),MATCH(N$1,'Master data'!$B$1:$CL$1,0)),"")</f>
        <v/>
      </c>
      <c r="O823" s="7" t="str">
        <f>IFERROR(INDEX('Master data'!$B$2:$CL$999,MATCH($B823,'Master data'!$A$2:$A$999,0),MATCH(O$1,'Master data'!$B$1:$CL$1,0)),"")</f>
        <v/>
      </c>
      <c r="P823" s="5" t="str">
        <f>IFERROR(INDEX('Master data'!$B$2:$CL$999,MATCH($B823,'Master data'!$A$2:$A$999,0),MATCH(P$1,'Master data'!$B$1:$CL$1,0)),"")</f>
        <v/>
      </c>
      <c r="Q823" s="5" t="str">
        <f>IFERROR(INDEX('Master data'!$B$2:$CL$999,MATCH($B823,'Master data'!$A$2:$A$999,0),MATCH(Q$1,'Master data'!$B$1:$CL$1,0)),"")</f>
        <v/>
      </c>
    </row>
    <row r="824" spans="1:17" x14ac:dyDescent="0.3">
      <c r="A824" t="str">
        <f t="shared" si="12"/>
        <v/>
      </c>
      <c r="B824" t="str">
        <f>IF('Master data'!A823="","",'Master data'!A823)</f>
        <v/>
      </c>
      <c r="C824" t="str">
        <f>IFERROR(INDEX('Master data'!$B$2:$CL$999,MATCH($B824,'Master data'!$A$2:$A$999,0),MATCH(C$1,'Master data'!$B$1:$CL$1,0)),"")</f>
        <v/>
      </c>
      <c r="D824" t="str">
        <f>IFERROR(INDEX('Master data'!$B$2:$CL$999,MATCH($B824,'Master data'!$A$2:$A$999,0),MATCH(D$1,'Master data'!$B$1:$CL$1,0)),"")</f>
        <v/>
      </c>
      <c r="E824" s="5" t="str">
        <f>IFERROR(INDEX('Master data'!$B$2:$CL$999,MATCH($B824,'Master data'!$A$2:$A$999,0),MATCH(E$1,'Master data'!$B$1:$CL$1,0)),"")</f>
        <v/>
      </c>
      <c r="F824" s="7" t="str">
        <f>IFERROR(INDEX('Master data'!$B$2:$CL$999,MATCH($B824,'Master data'!$A$2:$A$999,0),MATCH(F$1,'Master data'!$B$1:$CL$1,0)),"")</f>
        <v/>
      </c>
      <c r="G824" s="7" t="str">
        <f>IFERROR(INDEX('Master data'!$B$2:$CL$999,MATCH($B824,'Master data'!$A$2:$A$999,0),MATCH(G$1,'Master data'!$B$1:$CL$1,0)),"")</f>
        <v/>
      </c>
      <c r="H824" s="7" t="str">
        <f>IFERROR(INDEX('Master data'!$B$2:$CL$999,MATCH($B824,'Master data'!$A$2:$A$999,0),MATCH(H$1,'Master data'!$B$1:$CL$1,0)),"")</f>
        <v/>
      </c>
      <c r="I824" s="7" t="str">
        <f>IFERROR(INDEX('Master data'!$B$2:$CL$999,MATCH($B824,'Master data'!$A$2:$A$999,0),MATCH(I$1,'Master data'!$B$1:$CL$1,0)),"")</f>
        <v/>
      </c>
      <c r="J824" s="7" t="str">
        <f>IFERROR(INDEX('Master data'!$B$2:$CL$999,MATCH($B824,'Master data'!$A$2:$A$999,0),MATCH(J$1,'Master data'!$B$1:$CL$1,0)),"")</f>
        <v/>
      </c>
      <c r="K824" s="7" t="str">
        <f>IFERROR(INDEX('Master data'!$B$2:$CL$999,MATCH($B824,'Master data'!$A$2:$A$999,0),MATCH(K$1,'Master data'!$B$1:$CL$1,0)),"")</f>
        <v/>
      </c>
      <c r="L824" s="7" t="str">
        <f>IFERROR(INDEX('Master data'!$B$2:$CL$999,MATCH($B824,'Master data'!$A$2:$A$999,0),MATCH(L$1,'Master data'!$B$1:$CL$1,0)),"")</f>
        <v/>
      </c>
      <c r="M824" s="5" t="str">
        <f>IFERROR(INDEX('Master data'!$B$2:$CL$999,MATCH($B824,'Master data'!$A$2:$A$999,0),MATCH(M$1,'Master data'!$B$1:$CL$1,0)),"")</f>
        <v/>
      </c>
      <c r="N824" s="28" t="str">
        <f>IFERROR(INDEX('Master data'!$B$2:$CL$999,MATCH($B824,'Master data'!$A$2:$A$999,0),MATCH(N$1,'Master data'!$B$1:$CL$1,0)),"")</f>
        <v/>
      </c>
      <c r="O824" s="7" t="str">
        <f>IFERROR(INDEX('Master data'!$B$2:$CL$999,MATCH($B824,'Master data'!$A$2:$A$999,0),MATCH(O$1,'Master data'!$B$1:$CL$1,0)),"")</f>
        <v/>
      </c>
      <c r="P824" s="5" t="str">
        <f>IFERROR(INDEX('Master data'!$B$2:$CL$999,MATCH($B824,'Master data'!$A$2:$A$999,0),MATCH(P$1,'Master data'!$B$1:$CL$1,0)),"")</f>
        <v/>
      </c>
      <c r="Q824" s="5" t="str">
        <f>IFERROR(INDEX('Master data'!$B$2:$CL$999,MATCH($B824,'Master data'!$A$2:$A$999,0),MATCH(Q$1,'Master data'!$B$1:$CL$1,0)),"")</f>
        <v/>
      </c>
    </row>
    <row r="825" spans="1:17" x14ac:dyDescent="0.3">
      <c r="A825" t="str">
        <f t="shared" si="12"/>
        <v/>
      </c>
      <c r="B825" t="str">
        <f>IF('Master data'!A824="","",'Master data'!A824)</f>
        <v/>
      </c>
      <c r="C825" t="str">
        <f>IFERROR(INDEX('Master data'!$B$2:$CL$999,MATCH($B825,'Master data'!$A$2:$A$999,0),MATCH(C$1,'Master data'!$B$1:$CL$1,0)),"")</f>
        <v/>
      </c>
      <c r="D825" t="str">
        <f>IFERROR(INDEX('Master data'!$B$2:$CL$999,MATCH($B825,'Master data'!$A$2:$A$999,0),MATCH(D$1,'Master data'!$B$1:$CL$1,0)),"")</f>
        <v/>
      </c>
      <c r="E825" s="5" t="str">
        <f>IFERROR(INDEX('Master data'!$B$2:$CL$999,MATCH($B825,'Master data'!$A$2:$A$999,0),MATCH(E$1,'Master data'!$B$1:$CL$1,0)),"")</f>
        <v/>
      </c>
      <c r="F825" s="7" t="str">
        <f>IFERROR(INDEX('Master data'!$B$2:$CL$999,MATCH($B825,'Master data'!$A$2:$A$999,0),MATCH(F$1,'Master data'!$B$1:$CL$1,0)),"")</f>
        <v/>
      </c>
      <c r="G825" s="7" t="str">
        <f>IFERROR(INDEX('Master data'!$B$2:$CL$999,MATCH($B825,'Master data'!$A$2:$A$999,0),MATCH(G$1,'Master data'!$B$1:$CL$1,0)),"")</f>
        <v/>
      </c>
      <c r="H825" s="7" t="str">
        <f>IFERROR(INDEX('Master data'!$B$2:$CL$999,MATCH($B825,'Master data'!$A$2:$A$999,0),MATCH(H$1,'Master data'!$B$1:$CL$1,0)),"")</f>
        <v/>
      </c>
      <c r="I825" s="7" t="str">
        <f>IFERROR(INDEX('Master data'!$B$2:$CL$999,MATCH($B825,'Master data'!$A$2:$A$999,0),MATCH(I$1,'Master data'!$B$1:$CL$1,0)),"")</f>
        <v/>
      </c>
      <c r="J825" s="7" t="str">
        <f>IFERROR(INDEX('Master data'!$B$2:$CL$999,MATCH($B825,'Master data'!$A$2:$A$999,0),MATCH(J$1,'Master data'!$B$1:$CL$1,0)),"")</f>
        <v/>
      </c>
      <c r="K825" s="7" t="str">
        <f>IFERROR(INDEX('Master data'!$B$2:$CL$999,MATCH($B825,'Master data'!$A$2:$A$999,0),MATCH(K$1,'Master data'!$B$1:$CL$1,0)),"")</f>
        <v/>
      </c>
      <c r="L825" s="7" t="str">
        <f>IFERROR(INDEX('Master data'!$B$2:$CL$999,MATCH($B825,'Master data'!$A$2:$A$999,0),MATCH(L$1,'Master data'!$B$1:$CL$1,0)),"")</f>
        <v/>
      </c>
      <c r="M825" s="5" t="str">
        <f>IFERROR(INDEX('Master data'!$B$2:$CL$999,MATCH($B825,'Master data'!$A$2:$A$999,0),MATCH(M$1,'Master data'!$B$1:$CL$1,0)),"")</f>
        <v/>
      </c>
      <c r="N825" s="28" t="str">
        <f>IFERROR(INDEX('Master data'!$B$2:$CL$999,MATCH($B825,'Master data'!$A$2:$A$999,0),MATCH(N$1,'Master data'!$B$1:$CL$1,0)),"")</f>
        <v/>
      </c>
      <c r="O825" s="7" t="str">
        <f>IFERROR(INDEX('Master data'!$B$2:$CL$999,MATCH($B825,'Master data'!$A$2:$A$999,0),MATCH(O$1,'Master data'!$B$1:$CL$1,0)),"")</f>
        <v/>
      </c>
      <c r="P825" s="5" t="str">
        <f>IFERROR(INDEX('Master data'!$B$2:$CL$999,MATCH($B825,'Master data'!$A$2:$A$999,0),MATCH(P$1,'Master data'!$B$1:$CL$1,0)),"")</f>
        <v/>
      </c>
      <c r="Q825" s="5" t="str">
        <f>IFERROR(INDEX('Master data'!$B$2:$CL$999,MATCH($B825,'Master data'!$A$2:$A$999,0),MATCH(Q$1,'Master data'!$B$1:$CL$1,0)),"")</f>
        <v/>
      </c>
    </row>
    <row r="826" spans="1:17" x14ac:dyDescent="0.3">
      <c r="A826" t="str">
        <f t="shared" si="12"/>
        <v/>
      </c>
      <c r="B826" t="str">
        <f>IF('Master data'!A825="","",'Master data'!A825)</f>
        <v/>
      </c>
      <c r="C826" t="str">
        <f>IFERROR(INDEX('Master data'!$B$2:$CL$999,MATCH($B826,'Master data'!$A$2:$A$999,0),MATCH(C$1,'Master data'!$B$1:$CL$1,0)),"")</f>
        <v/>
      </c>
      <c r="D826" t="str">
        <f>IFERROR(INDEX('Master data'!$B$2:$CL$999,MATCH($B826,'Master data'!$A$2:$A$999,0),MATCH(D$1,'Master data'!$B$1:$CL$1,0)),"")</f>
        <v/>
      </c>
      <c r="E826" s="5" t="str">
        <f>IFERROR(INDEX('Master data'!$B$2:$CL$999,MATCH($B826,'Master data'!$A$2:$A$999,0),MATCH(E$1,'Master data'!$B$1:$CL$1,0)),"")</f>
        <v/>
      </c>
      <c r="F826" s="7" t="str">
        <f>IFERROR(INDEX('Master data'!$B$2:$CL$999,MATCH($B826,'Master data'!$A$2:$A$999,0),MATCH(F$1,'Master data'!$B$1:$CL$1,0)),"")</f>
        <v/>
      </c>
      <c r="G826" s="7" t="str">
        <f>IFERROR(INDEX('Master data'!$B$2:$CL$999,MATCH($B826,'Master data'!$A$2:$A$999,0),MATCH(G$1,'Master data'!$B$1:$CL$1,0)),"")</f>
        <v/>
      </c>
      <c r="H826" s="7" t="str">
        <f>IFERROR(INDEX('Master data'!$B$2:$CL$999,MATCH($B826,'Master data'!$A$2:$A$999,0),MATCH(H$1,'Master data'!$B$1:$CL$1,0)),"")</f>
        <v/>
      </c>
      <c r="I826" s="7" t="str">
        <f>IFERROR(INDEX('Master data'!$B$2:$CL$999,MATCH($B826,'Master data'!$A$2:$A$999,0),MATCH(I$1,'Master data'!$B$1:$CL$1,0)),"")</f>
        <v/>
      </c>
      <c r="J826" s="7" t="str">
        <f>IFERROR(INDEX('Master data'!$B$2:$CL$999,MATCH($B826,'Master data'!$A$2:$A$999,0),MATCH(J$1,'Master data'!$B$1:$CL$1,0)),"")</f>
        <v/>
      </c>
      <c r="K826" s="7" t="str">
        <f>IFERROR(INDEX('Master data'!$B$2:$CL$999,MATCH($B826,'Master data'!$A$2:$A$999,0),MATCH(K$1,'Master data'!$B$1:$CL$1,0)),"")</f>
        <v/>
      </c>
      <c r="L826" s="7" t="str">
        <f>IFERROR(INDEX('Master data'!$B$2:$CL$999,MATCH($B826,'Master data'!$A$2:$A$999,0),MATCH(L$1,'Master data'!$B$1:$CL$1,0)),"")</f>
        <v/>
      </c>
      <c r="M826" s="5" t="str">
        <f>IFERROR(INDEX('Master data'!$B$2:$CL$999,MATCH($B826,'Master data'!$A$2:$A$999,0),MATCH(M$1,'Master data'!$B$1:$CL$1,0)),"")</f>
        <v/>
      </c>
      <c r="N826" s="28" t="str">
        <f>IFERROR(INDEX('Master data'!$B$2:$CL$999,MATCH($B826,'Master data'!$A$2:$A$999,0),MATCH(N$1,'Master data'!$B$1:$CL$1,0)),"")</f>
        <v/>
      </c>
      <c r="O826" s="7" t="str">
        <f>IFERROR(INDEX('Master data'!$B$2:$CL$999,MATCH($B826,'Master data'!$A$2:$A$999,0),MATCH(O$1,'Master data'!$B$1:$CL$1,0)),"")</f>
        <v/>
      </c>
      <c r="P826" s="5" t="str">
        <f>IFERROR(INDEX('Master data'!$B$2:$CL$999,MATCH($B826,'Master data'!$A$2:$A$999,0),MATCH(P$1,'Master data'!$B$1:$CL$1,0)),"")</f>
        <v/>
      </c>
      <c r="Q826" s="5" t="str">
        <f>IFERROR(INDEX('Master data'!$B$2:$CL$999,MATCH($B826,'Master data'!$A$2:$A$999,0),MATCH(Q$1,'Master data'!$B$1:$CL$1,0)),"")</f>
        <v/>
      </c>
    </row>
    <row r="827" spans="1:17" x14ac:dyDescent="0.3">
      <c r="A827" t="str">
        <f t="shared" si="12"/>
        <v/>
      </c>
      <c r="B827" t="str">
        <f>IF('Master data'!A826="","",'Master data'!A826)</f>
        <v/>
      </c>
      <c r="C827" t="str">
        <f>IFERROR(INDEX('Master data'!$B$2:$CL$999,MATCH($B827,'Master data'!$A$2:$A$999,0),MATCH(C$1,'Master data'!$B$1:$CL$1,0)),"")</f>
        <v/>
      </c>
      <c r="D827" t="str">
        <f>IFERROR(INDEX('Master data'!$B$2:$CL$999,MATCH($B827,'Master data'!$A$2:$A$999,0),MATCH(D$1,'Master data'!$B$1:$CL$1,0)),"")</f>
        <v/>
      </c>
      <c r="E827" s="5" t="str">
        <f>IFERROR(INDEX('Master data'!$B$2:$CL$999,MATCH($B827,'Master data'!$A$2:$A$999,0),MATCH(E$1,'Master data'!$B$1:$CL$1,0)),"")</f>
        <v/>
      </c>
      <c r="F827" s="7" t="str">
        <f>IFERROR(INDEX('Master data'!$B$2:$CL$999,MATCH($B827,'Master data'!$A$2:$A$999,0),MATCH(F$1,'Master data'!$B$1:$CL$1,0)),"")</f>
        <v/>
      </c>
      <c r="G827" s="7" t="str">
        <f>IFERROR(INDEX('Master data'!$B$2:$CL$999,MATCH($B827,'Master data'!$A$2:$A$999,0),MATCH(G$1,'Master data'!$B$1:$CL$1,0)),"")</f>
        <v/>
      </c>
      <c r="H827" s="7" t="str">
        <f>IFERROR(INDEX('Master data'!$B$2:$CL$999,MATCH($B827,'Master data'!$A$2:$A$999,0),MATCH(H$1,'Master data'!$B$1:$CL$1,0)),"")</f>
        <v/>
      </c>
      <c r="I827" s="7" t="str">
        <f>IFERROR(INDEX('Master data'!$B$2:$CL$999,MATCH($B827,'Master data'!$A$2:$A$999,0),MATCH(I$1,'Master data'!$B$1:$CL$1,0)),"")</f>
        <v/>
      </c>
      <c r="J827" s="7" t="str">
        <f>IFERROR(INDEX('Master data'!$B$2:$CL$999,MATCH($B827,'Master data'!$A$2:$A$999,0),MATCH(J$1,'Master data'!$B$1:$CL$1,0)),"")</f>
        <v/>
      </c>
      <c r="K827" s="7" t="str">
        <f>IFERROR(INDEX('Master data'!$B$2:$CL$999,MATCH($B827,'Master data'!$A$2:$A$999,0),MATCH(K$1,'Master data'!$B$1:$CL$1,0)),"")</f>
        <v/>
      </c>
      <c r="L827" s="7" t="str">
        <f>IFERROR(INDEX('Master data'!$B$2:$CL$999,MATCH($B827,'Master data'!$A$2:$A$999,0),MATCH(L$1,'Master data'!$B$1:$CL$1,0)),"")</f>
        <v/>
      </c>
      <c r="M827" s="5" t="str">
        <f>IFERROR(INDEX('Master data'!$B$2:$CL$999,MATCH($B827,'Master data'!$A$2:$A$999,0),MATCH(M$1,'Master data'!$B$1:$CL$1,0)),"")</f>
        <v/>
      </c>
      <c r="N827" s="28" t="str">
        <f>IFERROR(INDEX('Master data'!$B$2:$CL$999,MATCH($B827,'Master data'!$A$2:$A$999,0),MATCH(N$1,'Master data'!$B$1:$CL$1,0)),"")</f>
        <v/>
      </c>
      <c r="O827" s="7" t="str">
        <f>IFERROR(INDEX('Master data'!$B$2:$CL$999,MATCH($B827,'Master data'!$A$2:$A$999,0),MATCH(O$1,'Master data'!$B$1:$CL$1,0)),"")</f>
        <v/>
      </c>
      <c r="P827" s="5" t="str">
        <f>IFERROR(INDEX('Master data'!$B$2:$CL$999,MATCH($B827,'Master data'!$A$2:$A$999,0),MATCH(P$1,'Master data'!$B$1:$CL$1,0)),"")</f>
        <v/>
      </c>
      <c r="Q827" s="5" t="str">
        <f>IFERROR(INDEX('Master data'!$B$2:$CL$999,MATCH($B827,'Master data'!$A$2:$A$999,0),MATCH(Q$1,'Master data'!$B$1:$CL$1,0)),"")</f>
        <v/>
      </c>
    </row>
    <row r="828" spans="1:17" x14ac:dyDescent="0.3">
      <c r="A828" t="str">
        <f t="shared" si="12"/>
        <v/>
      </c>
      <c r="B828" t="str">
        <f>IF('Master data'!A827="","",'Master data'!A827)</f>
        <v/>
      </c>
      <c r="C828" t="str">
        <f>IFERROR(INDEX('Master data'!$B$2:$CL$999,MATCH($B828,'Master data'!$A$2:$A$999,0),MATCH(C$1,'Master data'!$B$1:$CL$1,0)),"")</f>
        <v/>
      </c>
      <c r="D828" t="str">
        <f>IFERROR(INDEX('Master data'!$B$2:$CL$999,MATCH($B828,'Master data'!$A$2:$A$999,0),MATCH(D$1,'Master data'!$B$1:$CL$1,0)),"")</f>
        <v/>
      </c>
      <c r="E828" s="5" t="str">
        <f>IFERROR(INDEX('Master data'!$B$2:$CL$999,MATCH($B828,'Master data'!$A$2:$A$999,0),MATCH(E$1,'Master data'!$B$1:$CL$1,0)),"")</f>
        <v/>
      </c>
      <c r="F828" s="7" t="str">
        <f>IFERROR(INDEX('Master data'!$B$2:$CL$999,MATCH($B828,'Master data'!$A$2:$A$999,0),MATCH(F$1,'Master data'!$B$1:$CL$1,0)),"")</f>
        <v/>
      </c>
      <c r="G828" s="7" t="str">
        <f>IFERROR(INDEX('Master data'!$B$2:$CL$999,MATCH($B828,'Master data'!$A$2:$A$999,0),MATCH(G$1,'Master data'!$B$1:$CL$1,0)),"")</f>
        <v/>
      </c>
      <c r="H828" s="7" t="str">
        <f>IFERROR(INDEX('Master data'!$B$2:$CL$999,MATCH($B828,'Master data'!$A$2:$A$999,0),MATCH(H$1,'Master data'!$B$1:$CL$1,0)),"")</f>
        <v/>
      </c>
      <c r="I828" s="7" t="str">
        <f>IFERROR(INDEX('Master data'!$B$2:$CL$999,MATCH($B828,'Master data'!$A$2:$A$999,0),MATCH(I$1,'Master data'!$B$1:$CL$1,0)),"")</f>
        <v/>
      </c>
      <c r="J828" s="7" t="str">
        <f>IFERROR(INDEX('Master data'!$B$2:$CL$999,MATCH($B828,'Master data'!$A$2:$A$999,0),MATCH(J$1,'Master data'!$B$1:$CL$1,0)),"")</f>
        <v/>
      </c>
      <c r="K828" s="7" t="str">
        <f>IFERROR(INDEX('Master data'!$B$2:$CL$999,MATCH($B828,'Master data'!$A$2:$A$999,0),MATCH(K$1,'Master data'!$B$1:$CL$1,0)),"")</f>
        <v/>
      </c>
      <c r="L828" s="7" t="str">
        <f>IFERROR(INDEX('Master data'!$B$2:$CL$999,MATCH($B828,'Master data'!$A$2:$A$999,0),MATCH(L$1,'Master data'!$B$1:$CL$1,0)),"")</f>
        <v/>
      </c>
      <c r="M828" s="5" t="str">
        <f>IFERROR(INDEX('Master data'!$B$2:$CL$999,MATCH($B828,'Master data'!$A$2:$A$999,0),MATCH(M$1,'Master data'!$B$1:$CL$1,0)),"")</f>
        <v/>
      </c>
      <c r="N828" s="28" t="str">
        <f>IFERROR(INDEX('Master data'!$B$2:$CL$999,MATCH($B828,'Master data'!$A$2:$A$999,0),MATCH(N$1,'Master data'!$B$1:$CL$1,0)),"")</f>
        <v/>
      </c>
      <c r="O828" s="7" t="str">
        <f>IFERROR(INDEX('Master data'!$B$2:$CL$999,MATCH($B828,'Master data'!$A$2:$A$999,0),MATCH(O$1,'Master data'!$B$1:$CL$1,0)),"")</f>
        <v/>
      </c>
      <c r="P828" s="5" t="str">
        <f>IFERROR(INDEX('Master data'!$B$2:$CL$999,MATCH($B828,'Master data'!$A$2:$A$999,0),MATCH(P$1,'Master data'!$B$1:$CL$1,0)),"")</f>
        <v/>
      </c>
      <c r="Q828" s="5" t="str">
        <f>IFERROR(INDEX('Master data'!$B$2:$CL$999,MATCH($B828,'Master data'!$A$2:$A$999,0),MATCH(Q$1,'Master data'!$B$1:$CL$1,0)),"")</f>
        <v/>
      </c>
    </row>
    <row r="829" spans="1:17" x14ac:dyDescent="0.3">
      <c r="A829" t="str">
        <f t="shared" si="12"/>
        <v/>
      </c>
      <c r="B829" t="str">
        <f>IF('Master data'!A828="","",'Master data'!A828)</f>
        <v/>
      </c>
      <c r="C829" t="str">
        <f>IFERROR(INDEX('Master data'!$B$2:$CL$999,MATCH($B829,'Master data'!$A$2:$A$999,0),MATCH(C$1,'Master data'!$B$1:$CL$1,0)),"")</f>
        <v/>
      </c>
      <c r="D829" t="str">
        <f>IFERROR(INDEX('Master data'!$B$2:$CL$999,MATCH($B829,'Master data'!$A$2:$A$999,0),MATCH(D$1,'Master data'!$B$1:$CL$1,0)),"")</f>
        <v/>
      </c>
      <c r="E829" s="5" t="str">
        <f>IFERROR(INDEX('Master data'!$B$2:$CL$999,MATCH($B829,'Master data'!$A$2:$A$999,0),MATCH(E$1,'Master data'!$B$1:$CL$1,0)),"")</f>
        <v/>
      </c>
      <c r="F829" s="7" t="str">
        <f>IFERROR(INDEX('Master data'!$B$2:$CL$999,MATCH($B829,'Master data'!$A$2:$A$999,0),MATCH(F$1,'Master data'!$B$1:$CL$1,0)),"")</f>
        <v/>
      </c>
      <c r="G829" s="7" t="str">
        <f>IFERROR(INDEX('Master data'!$B$2:$CL$999,MATCH($B829,'Master data'!$A$2:$A$999,0),MATCH(G$1,'Master data'!$B$1:$CL$1,0)),"")</f>
        <v/>
      </c>
      <c r="H829" s="7" t="str">
        <f>IFERROR(INDEX('Master data'!$B$2:$CL$999,MATCH($B829,'Master data'!$A$2:$A$999,0),MATCH(H$1,'Master data'!$B$1:$CL$1,0)),"")</f>
        <v/>
      </c>
      <c r="I829" s="7" t="str">
        <f>IFERROR(INDEX('Master data'!$B$2:$CL$999,MATCH($B829,'Master data'!$A$2:$A$999,0),MATCH(I$1,'Master data'!$B$1:$CL$1,0)),"")</f>
        <v/>
      </c>
      <c r="J829" s="7" t="str">
        <f>IFERROR(INDEX('Master data'!$B$2:$CL$999,MATCH($B829,'Master data'!$A$2:$A$999,0),MATCH(J$1,'Master data'!$B$1:$CL$1,0)),"")</f>
        <v/>
      </c>
      <c r="K829" s="7" t="str">
        <f>IFERROR(INDEX('Master data'!$B$2:$CL$999,MATCH($B829,'Master data'!$A$2:$A$999,0),MATCH(K$1,'Master data'!$B$1:$CL$1,0)),"")</f>
        <v/>
      </c>
      <c r="L829" s="7" t="str">
        <f>IFERROR(INDEX('Master data'!$B$2:$CL$999,MATCH($B829,'Master data'!$A$2:$A$999,0),MATCH(L$1,'Master data'!$B$1:$CL$1,0)),"")</f>
        <v/>
      </c>
      <c r="M829" s="5" t="str">
        <f>IFERROR(INDEX('Master data'!$B$2:$CL$999,MATCH($B829,'Master data'!$A$2:$A$999,0),MATCH(M$1,'Master data'!$B$1:$CL$1,0)),"")</f>
        <v/>
      </c>
      <c r="N829" s="28" t="str">
        <f>IFERROR(INDEX('Master data'!$B$2:$CL$999,MATCH($B829,'Master data'!$A$2:$A$999,0),MATCH(N$1,'Master data'!$B$1:$CL$1,0)),"")</f>
        <v/>
      </c>
      <c r="O829" s="7" t="str">
        <f>IFERROR(INDEX('Master data'!$B$2:$CL$999,MATCH($B829,'Master data'!$A$2:$A$999,0),MATCH(O$1,'Master data'!$B$1:$CL$1,0)),"")</f>
        <v/>
      </c>
      <c r="P829" s="5" t="str">
        <f>IFERROR(INDEX('Master data'!$B$2:$CL$999,MATCH($B829,'Master data'!$A$2:$A$999,0),MATCH(P$1,'Master data'!$B$1:$CL$1,0)),"")</f>
        <v/>
      </c>
      <c r="Q829" s="5" t="str">
        <f>IFERROR(INDEX('Master data'!$B$2:$CL$999,MATCH($B829,'Master data'!$A$2:$A$999,0),MATCH(Q$1,'Master data'!$B$1:$CL$1,0)),"")</f>
        <v/>
      </c>
    </row>
    <row r="830" spans="1:17" x14ac:dyDescent="0.3">
      <c r="A830" t="str">
        <f t="shared" si="12"/>
        <v/>
      </c>
      <c r="B830" t="str">
        <f>IF('Master data'!A829="","",'Master data'!A829)</f>
        <v/>
      </c>
      <c r="C830" t="str">
        <f>IFERROR(INDEX('Master data'!$B$2:$CL$999,MATCH($B830,'Master data'!$A$2:$A$999,0),MATCH(C$1,'Master data'!$B$1:$CL$1,0)),"")</f>
        <v/>
      </c>
      <c r="D830" t="str">
        <f>IFERROR(INDEX('Master data'!$B$2:$CL$999,MATCH($B830,'Master data'!$A$2:$A$999,0),MATCH(D$1,'Master data'!$B$1:$CL$1,0)),"")</f>
        <v/>
      </c>
      <c r="E830" s="5" t="str">
        <f>IFERROR(INDEX('Master data'!$B$2:$CL$999,MATCH($B830,'Master data'!$A$2:$A$999,0),MATCH(E$1,'Master data'!$B$1:$CL$1,0)),"")</f>
        <v/>
      </c>
      <c r="F830" s="7" t="str">
        <f>IFERROR(INDEX('Master data'!$B$2:$CL$999,MATCH($B830,'Master data'!$A$2:$A$999,0),MATCH(F$1,'Master data'!$B$1:$CL$1,0)),"")</f>
        <v/>
      </c>
      <c r="G830" s="7" t="str">
        <f>IFERROR(INDEX('Master data'!$B$2:$CL$999,MATCH($B830,'Master data'!$A$2:$A$999,0),MATCH(G$1,'Master data'!$B$1:$CL$1,0)),"")</f>
        <v/>
      </c>
      <c r="H830" s="7" t="str">
        <f>IFERROR(INDEX('Master data'!$B$2:$CL$999,MATCH($B830,'Master data'!$A$2:$A$999,0),MATCH(H$1,'Master data'!$B$1:$CL$1,0)),"")</f>
        <v/>
      </c>
      <c r="I830" s="7" t="str">
        <f>IFERROR(INDEX('Master data'!$B$2:$CL$999,MATCH($B830,'Master data'!$A$2:$A$999,0),MATCH(I$1,'Master data'!$B$1:$CL$1,0)),"")</f>
        <v/>
      </c>
      <c r="J830" s="7" t="str">
        <f>IFERROR(INDEX('Master data'!$B$2:$CL$999,MATCH($B830,'Master data'!$A$2:$A$999,0),MATCH(J$1,'Master data'!$B$1:$CL$1,0)),"")</f>
        <v/>
      </c>
      <c r="K830" s="7" t="str">
        <f>IFERROR(INDEX('Master data'!$B$2:$CL$999,MATCH($B830,'Master data'!$A$2:$A$999,0),MATCH(K$1,'Master data'!$B$1:$CL$1,0)),"")</f>
        <v/>
      </c>
      <c r="L830" s="7" t="str">
        <f>IFERROR(INDEX('Master data'!$B$2:$CL$999,MATCH($B830,'Master data'!$A$2:$A$999,0),MATCH(L$1,'Master data'!$B$1:$CL$1,0)),"")</f>
        <v/>
      </c>
      <c r="M830" s="5" t="str">
        <f>IFERROR(INDEX('Master data'!$B$2:$CL$999,MATCH($B830,'Master data'!$A$2:$A$999,0),MATCH(M$1,'Master data'!$B$1:$CL$1,0)),"")</f>
        <v/>
      </c>
      <c r="N830" s="28" t="str">
        <f>IFERROR(INDEX('Master data'!$B$2:$CL$999,MATCH($B830,'Master data'!$A$2:$A$999,0),MATCH(N$1,'Master data'!$B$1:$CL$1,0)),"")</f>
        <v/>
      </c>
      <c r="O830" s="7" t="str">
        <f>IFERROR(INDEX('Master data'!$B$2:$CL$999,MATCH($B830,'Master data'!$A$2:$A$999,0),MATCH(O$1,'Master data'!$B$1:$CL$1,0)),"")</f>
        <v/>
      </c>
      <c r="P830" s="5" t="str">
        <f>IFERROR(INDEX('Master data'!$B$2:$CL$999,MATCH($B830,'Master data'!$A$2:$A$999,0),MATCH(P$1,'Master data'!$B$1:$CL$1,0)),"")</f>
        <v/>
      </c>
      <c r="Q830" s="5" t="str">
        <f>IFERROR(INDEX('Master data'!$B$2:$CL$999,MATCH($B830,'Master data'!$A$2:$A$999,0),MATCH(Q$1,'Master data'!$B$1:$CL$1,0)),"")</f>
        <v/>
      </c>
    </row>
    <row r="831" spans="1:17" x14ac:dyDescent="0.3">
      <c r="A831" t="str">
        <f t="shared" si="12"/>
        <v/>
      </c>
      <c r="B831" t="str">
        <f>IF('Master data'!A830="","",'Master data'!A830)</f>
        <v/>
      </c>
      <c r="C831" t="str">
        <f>IFERROR(INDEX('Master data'!$B$2:$CL$999,MATCH($B831,'Master data'!$A$2:$A$999,0),MATCH(C$1,'Master data'!$B$1:$CL$1,0)),"")</f>
        <v/>
      </c>
      <c r="D831" t="str">
        <f>IFERROR(INDEX('Master data'!$B$2:$CL$999,MATCH($B831,'Master data'!$A$2:$A$999,0),MATCH(D$1,'Master data'!$B$1:$CL$1,0)),"")</f>
        <v/>
      </c>
      <c r="E831" s="5" t="str">
        <f>IFERROR(INDEX('Master data'!$B$2:$CL$999,MATCH($B831,'Master data'!$A$2:$A$999,0),MATCH(E$1,'Master data'!$B$1:$CL$1,0)),"")</f>
        <v/>
      </c>
      <c r="F831" s="7" t="str">
        <f>IFERROR(INDEX('Master data'!$B$2:$CL$999,MATCH($B831,'Master data'!$A$2:$A$999,0),MATCH(F$1,'Master data'!$B$1:$CL$1,0)),"")</f>
        <v/>
      </c>
      <c r="G831" s="7" t="str">
        <f>IFERROR(INDEX('Master data'!$B$2:$CL$999,MATCH($B831,'Master data'!$A$2:$A$999,0),MATCH(G$1,'Master data'!$B$1:$CL$1,0)),"")</f>
        <v/>
      </c>
      <c r="H831" s="7" t="str">
        <f>IFERROR(INDEX('Master data'!$B$2:$CL$999,MATCH($B831,'Master data'!$A$2:$A$999,0),MATCH(H$1,'Master data'!$B$1:$CL$1,0)),"")</f>
        <v/>
      </c>
      <c r="I831" s="7" t="str">
        <f>IFERROR(INDEX('Master data'!$B$2:$CL$999,MATCH($B831,'Master data'!$A$2:$A$999,0),MATCH(I$1,'Master data'!$B$1:$CL$1,0)),"")</f>
        <v/>
      </c>
      <c r="J831" s="7" t="str">
        <f>IFERROR(INDEX('Master data'!$B$2:$CL$999,MATCH($B831,'Master data'!$A$2:$A$999,0),MATCH(J$1,'Master data'!$B$1:$CL$1,0)),"")</f>
        <v/>
      </c>
      <c r="K831" s="7" t="str">
        <f>IFERROR(INDEX('Master data'!$B$2:$CL$999,MATCH($B831,'Master data'!$A$2:$A$999,0),MATCH(K$1,'Master data'!$B$1:$CL$1,0)),"")</f>
        <v/>
      </c>
      <c r="L831" s="7" t="str">
        <f>IFERROR(INDEX('Master data'!$B$2:$CL$999,MATCH($B831,'Master data'!$A$2:$A$999,0),MATCH(L$1,'Master data'!$B$1:$CL$1,0)),"")</f>
        <v/>
      </c>
      <c r="M831" s="5" t="str">
        <f>IFERROR(INDEX('Master data'!$B$2:$CL$999,MATCH($B831,'Master data'!$A$2:$A$999,0),MATCH(M$1,'Master data'!$B$1:$CL$1,0)),"")</f>
        <v/>
      </c>
      <c r="N831" s="28" t="str">
        <f>IFERROR(INDEX('Master data'!$B$2:$CL$999,MATCH($B831,'Master data'!$A$2:$A$999,0),MATCH(N$1,'Master data'!$B$1:$CL$1,0)),"")</f>
        <v/>
      </c>
      <c r="O831" s="7" t="str">
        <f>IFERROR(INDEX('Master data'!$B$2:$CL$999,MATCH($B831,'Master data'!$A$2:$A$999,0),MATCH(O$1,'Master data'!$B$1:$CL$1,0)),"")</f>
        <v/>
      </c>
      <c r="P831" s="5" t="str">
        <f>IFERROR(INDEX('Master data'!$B$2:$CL$999,MATCH($B831,'Master data'!$A$2:$A$999,0),MATCH(P$1,'Master data'!$B$1:$CL$1,0)),"")</f>
        <v/>
      </c>
      <c r="Q831" s="5" t="str">
        <f>IFERROR(INDEX('Master data'!$B$2:$CL$999,MATCH($B831,'Master data'!$A$2:$A$999,0),MATCH(Q$1,'Master data'!$B$1:$CL$1,0)),"")</f>
        <v/>
      </c>
    </row>
    <row r="832" spans="1:17" x14ac:dyDescent="0.3">
      <c r="A832" t="str">
        <f t="shared" si="12"/>
        <v/>
      </c>
      <c r="B832" t="str">
        <f>IF('Master data'!A831="","",'Master data'!A831)</f>
        <v/>
      </c>
      <c r="C832" t="str">
        <f>IFERROR(INDEX('Master data'!$B$2:$CL$999,MATCH($B832,'Master data'!$A$2:$A$999,0),MATCH(C$1,'Master data'!$B$1:$CL$1,0)),"")</f>
        <v/>
      </c>
      <c r="D832" t="str">
        <f>IFERROR(INDEX('Master data'!$B$2:$CL$999,MATCH($B832,'Master data'!$A$2:$A$999,0),MATCH(D$1,'Master data'!$B$1:$CL$1,0)),"")</f>
        <v/>
      </c>
      <c r="E832" s="5" t="str">
        <f>IFERROR(INDEX('Master data'!$B$2:$CL$999,MATCH($B832,'Master data'!$A$2:$A$999,0),MATCH(E$1,'Master data'!$B$1:$CL$1,0)),"")</f>
        <v/>
      </c>
      <c r="F832" s="7" t="str">
        <f>IFERROR(INDEX('Master data'!$B$2:$CL$999,MATCH($B832,'Master data'!$A$2:$A$999,0),MATCH(F$1,'Master data'!$B$1:$CL$1,0)),"")</f>
        <v/>
      </c>
      <c r="G832" s="7" t="str">
        <f>IFERROR(INDEX('Master data'!$B$2:$CL$999,MATCH($B832,'Master data'!$A$2:$A$999,0),MATCH(G$1,'Master data'!$B$1:$CL$1,0)),"")</f>
        <v/>
      </c>
      <c r="H832" s="7" t="str">
        <f>IFERROR(INDEX('Master data'!$B$2:$CL$999,MATCH($B832,'Master data'!$A$2:$A$999,0),MATCH(H$1,'Master data'!$B$1:$CL$1,0)),"")</f>
        <v/>
      </c>
      <c r="I832" s="7" t="str">
        <f>IFERROR(INDEX('Master data'!$B$2:$CL$999,MATCH($B832,'Master data'!$A$2:$A$999,0),MATCH(I$1,'Master data'!$B$1:$CL$1,0)),"")</f>
        <v/>
      </c>
      <c r="J832" s="7" t="str">
        <f>IFERROR(INDEX('Master data'!$B$2:$CL$999,MATCH($B832,'Master data'!$A$2:$A$999,0),MATCH(J$1,'Master data'!$B$1:$CL$1,0)),"")</f>
        <v/>
      </c>
      <c r="K832" s="7" t="str">
        <f>IFERROR(INDEX('Master data'!$B$2:$CL$999,MATCH($B832,'Master data'!$A$2:$A$999,0),MATCH(K$1,'Master data'!$B$1:$CL$1,0)),"")</f>
        <v/>
      </c>
      <c r="L832" s="7" t="str">
        <f>IFERROR(INDEX('Master data'!$B$2:$CL$999,MATCH($B832,'Master data'!$A$2:$A$999,0),MATCH(L$1,'Master data'!$B$1:$CL$1,0)),"")</f>
        <v/>
      </c>
      <c r="M832" s="5" t="str">
        <f>IFERROR(INDEX('Master data'!$B$2:$CL$999,MATCH($B832,'Master data'!$A$2:$A$999,0),MATCH(M$1,'Master data'!$B$1:$CL$1,0)),"")</f>
        <v/>
      </c>
      <c r="N832" s="28" t="str">
        <f>IFERROR(INDEX('Master data'!$B$2:$CL$999,MATCH($B832,'Master data'!$A$2:$A$999,0),MATCH(N$1,'Master data'!$B$1:$CL$1,0)),"")</f>
        <v/>
      </c>
      <c r="O832" s="7" t="str">
        <f>IFERROR(INDEX('Master data'!$B$2:$CL$999,MATCH($B832,'Master data'!$A$2:$A$999,0),MATCH(O$1,'Master data'!$B$1:$CL$1,0)),"")</f>
        <v/>
      </c>
      <c r="P832" s="5" t="str">
        <f>IFERROR(INDEX('Master data'!$B$2:$CL$999,MATCH($B832,'Master data'!$A$2:$A$999,0),MATCH(P$1,'Master data'!$B$1:$CL$1,0)),"")</f>
        <v/>
      </c>
      <c r="Q832" s="5" t="str">
        <f>IFERROR(INDEX('Master data'!$B$2:$CL$999,MATCH($B832,'Master data'!$A$2:$A$999,0),MATCH(Q$1,'Master data'!$B$1:$CL$1,0)),"")</f>
        <v/>
      </c>
    </row>
    <row r="833" spans="1:17" x14ac:dyDescent="0.3">
      <c r="A833" t="str">
        <f t="shared" si="12"/>
        <v/>
      </c>
      <c r="B833" t="str">
        <f>IF('Master data'!A832="","",'Master data'!A832)</f>
        <v/>
      </c>
      <c r="C833" t="str">
        <f>IFERROR(INDEX('Master data'!$B$2:$CL$999,MATCH($B833,'Master data'!$A$2:$A$999,0),MATCH(C$1,'Master data'!$B$1:$CL$1,0)),"")</f>
        <v/>
      </c>
      <c r="D833" t="str">
        <f>IFERROR(INDEX('Master data'!$B$2:$CL$999,MATCH($B833,'Master data'!$A$2:$A$999,0),MATCH(D$1,'Master data'!$B$1:$CL$1,0)),"")</f>
        <v/>
      </c>
      <c r="E833" s="5" t="str">
        <f>IFERROR(INDEX('Master data'!$B$2:$CL$999,MATCH($B833,'Master data'!$A$2:$A$999,0),MATCH(E$1,'Master data'!$B$1:$CL$1,0)),"")</f>
        <v/>
      </c>
      <c r="F833" s="7" t="str">
        <f>IFERROR(INDEX('Master data'!$B$2:$CL$999,MATCH($B833,'Master data'!$A$2:$A$999,0),MATCH(F$1,'Master data'!$B$1:$CL$1,0)),"")</f>
        <v/>
      </c>
      <c r="G833" s="7" t="str">
        <f>IFERROR(INDEX('Master data'!$B$2:$CL$999,MATCH($B833,'Master data'!$A$2:$A$999,0),MATCH(G$1,'Master data'!$B$1:$CL$1,0)),"")</f>
        <v/>
      </c>
      <c r="H833" s="7" t="str">
        <f>IFERROR(INDEX('Master data'!$B$2:$CL$999,MATCH($B833,'Master data'!$A$2:$A$999,0),MATCH(H$1,'Master data'!$B$1:$CL$1,0)),"")</f>
        <v/>
      </c>
      <c r="I833" s="7" t="str">
        <f>IFERROR(INDEX('Master data'!$B$2:$CL$999,MATCH($B833,'Master data'!$A$2:$A$999,0),MATCH(I$1,'Master data'!$B$1:$CL$1,0)),"")</f>
        <v/>
      </c>
      <c r="J833" s="7" t="str">
        <f>IFERROR(INDEX('Master data'!$B$2:$CL$999,MATCH($B833,'Master data'!$A$2:$A$999,0),MATCH(J$1,'Master data'!$B$1:$CL$1,0)),"")</f>
        <v/>
      </c>
      <c r="K833" s="7" t="str">
        <f>IFERROR(INDEX('Master data'!$B$2:$CL$999,MATCH($B833,'Master data'!$A$2:$A$999,0),MATCH(K$1,'Master data'!$B$1:$CL$1,0)),"")</f>
        <v/>
      </c>
      <c r="L833" s="7" t="str">
        <f>IFERROR(INDEX('Master data'!$B$2:$CL$999,MATCH($B833,'Master data'!$A$2:$A$999,0),MATCH(L$1,'Master data'!$B$1:$CL$1,0)),"")</f>
        <v/>
      </c>
      <c r="M833" s="5" t="str">
        <f>IFERROR(INDEX('Master data'!$B$2:$CL$999,MATCH($B833,'Master data'!$A$2:$A$999,0),MATCH(M$1,'Master data'!$B$1:$CL$1,0)),"")</f>
        <v/>
      </c>
      <c r="N833" s="28" t="str">
        <f>IFERROR(INDEX('Master data'!$B$2:$CL$999,MATCH($B833,'Master data'!$A$2:$A$999,0),MATCH(N$1,'Master data'!$B$1:$CL$1,0)),"")</f>
        <v/>
      </c>
      <c r="O833" s="7" t="str">
        <f>IFERROR(INDEX('Master data'!$B$2:$CL$999,MATCH($B833,'Master data'!$A$2:$A$999,0),MATCH(O$1,'Master data'!$B$1:$CL$1,0)),"")</f>
        <v/>
      </c>
      <c r="P833" s="5" t="str">
        <f>IFERROR(INDEX('Master data'!$B$2:$CL$999,MATCH($B833,'Master data'!$A$2:$A$999,0),MATCH(P$1,'Master data'!$B$1:$CL$1,0)),"")</f>
        <v/>
      </c>
      <c r="Q833" s="5" t="str">
        <f>IFERROR(INDEX('Master data'!$B$2:$CL$999,MATCH($B833,'Master data'!$A$2:$A$999,0),MATCH(Q$1,'Master data'!$B$1:$CL$1,0)),"")</f>
        <v/>
      </c>
    </row>
    <row r="834" spans="1:17" x14ac:dyDescent="0.3">
      <c r="A834" t="str">
        <f t="shared" si="12"/>
        <v/>
      </c>
      <c r="B834" t="str">
        <f>IF('Master data'!A833="","",'Master data'!A833)</f>
        <v/>
      </c>
      <c r="C834" t="str">
        <f>IFERROR(INDEX('Master data'!$B$2:$CL$999,MATCH($B834,'Master data'!$A$2:$A$999,0),MATCH(C$1,'Master data'!$B$1:$CL$1,0)),"")</f>
        <v/>
      </c>
      <c r="D834" t="str">
        <f>IFERROR(INDEX('Master data'!$B$2:$CL$999,MATCH($B834,'Master data'!$A$2:$A$999,0),MATCH(D$1,'Master data'!$B$1:$CL$1,0)),"")</f>
        <v/>
      </c>
      <c r="E834" s="5" t="str">
        <f>IFERROR(INDEX('Master data'!$B$2:$CL$999,MATCH($B834,'Master data'!$A$2:$A$999,0),MATCH(E$1,'Master data'!$B$1:$CL$1,0)),"")</f>
        <v/>
      </c>
      <c r="F834" s="7" t="str">
        <f>IFERROR(INDEX('Master data'!$B$2:$CL$999,MATCH($B834,'Master data'!$A$2:$A$999,0),MATCH(F$1,'Master data'!$B$1:$CL$1,0)),"")</f>
        <v/>
      </c>
      <c r="G834" s="7" t="str">
        <f>IFERROR(INDEX('Master data'!$B$2:$CL$999,MATCH($B834,'Master data'!$A$2:$A$999,0),MATCH(G$1,'Master data'!$B$1:$CL$1,0)),"")</f>
        <v/>
      </c>
      <c r="H834" s="7" t="str">
        <f>IFERROR(INDEX('Master data'!$B$2:$CL$999,MATCH($B834,'Master data'!$A$2:$A$999,0),MATCH(H$1,'Master data'!$B$1:$CL$1,0)),"")</f>
        <v/>
      </c>
      <c r="I834" s="7" t="str">
        <f>IFERROR(INDEX('Master data'!$B$2:$CL$999,MATCH($B834,'Master data'!$A$2:$A$999,0),MATCH(I$1,'Master data'!$B$1:$CL$1,0)),"")</f>
        <v/>
      </c>
      <c r="J834" s="7" t="str">
        <f>IFERROR(INDEX('Master data'!$B$2:$CL$999,MATCH($B834,'Master data'!$A$2:$A$999,0),MATCH(J$1,'Master data'!$B$1:$CL$1,0)),"")</f>
        <v/>
      </c>
      <c r="K834" s="7" t="str">
        <f>IFERROR(INDEX('Master data'!$B$2:$CL$999,MATCH($B834,'Master data'!$A$2:$A$999,0),MATCH(K$1,'Master data'!$B$1:$CL$1,0)),"")</f>
        <v/>
      </c>
      <c r="L834" s="7" t="str">
        <f>IFERROR(INDEX('Master data'!$B$2:$CL$999,MATCH($B834,'Master data'!$A$2:$A$999,0),MATCH(L$1,'Master data'!$B$1:$CL$1,0)),"")</f>
        <v/>
      </c>
      <c r="M834" s="5" t="str">
        <f>IFERROR(INDEX('Master data'!$B$2:$CL$999,MATCH($B834,'Master data'!$A$2:$A$999,0),MATCH(M$1,'Master data'!$B$1:$CL$1,0)),"")</f>
        <v/>
      </c>
      <c r="N834" s="28" t="str">
        <f>IFERROR(INDEX('Master data'!$B$2:$CL$999,MATCH($B834,'Master data'!$A$2:$A$999,0),MATCH(N$1,'Master data'!$B$1:$CL$1,0)),"")</f>
        <v/>
      </c>
      <c r="O834" s="7" t="str">
        <f>IFERROR(INDEX('Master data'!$B$2:$CL$999,MATCH($B834,'Master data'!$A$2:$A$999,0),MATCH(O$1,'Master data'!$B$1:$CL$1,0)),"")</f>
        <v/>
      </c>
      <c r="P834" s="5" t="str">
        <f>IFERROR(INDEX('Master data'!$B$2:$CL$999,MATCH($B834,'Master data'!$A$2:$A$999,0),MATCH(P$1,'Master data'!$B$1:$CL$1,0)),"")</f>
        <v/>
      </c>
      <c r="Q834" s="5" t="str">
        <f>IFERROR(INDEX('Master data'!$B$2:$CL$999,MATCH($B834,'Master data'!$A$2:$A$999,0),MATCH(Q$1,'Master data'!$B$1:$CL$1,0)),"")</f>
        <v/>
      </c>
    </row>
    <row r="835" spans="1:17" x14ac:dyDescent="0.3">
      <c r="A835" t="str">
        <f t="shared" ref="A835:A898" si="13">IF(B835="","",ROW()-2)</f>
        <v/>
      </c>
      <c r="B835" t="str">
        <f>IF('Master data'!A834="","",'Master data'!A834)</f>
        <v/>
      </c>
      <c r="C835" t="str">
        <f>IFERROR(INDEX('Master data'!$B$2:$CL$999,MATCH($B835,'Master data'!$A$2:$A$999,0),MATCH(C$1,'Master data'!$B$1:$CL$1,0)),"")</f>
        <v/>
      </c>
      <c r="D835" t="str">
        <f>IFERROR(INDEX('Master data'!$B$2:$CL$999,MATCH($B835,'Master data'!$A$2:$A$999,0),MATCH(D$1,'Master data'!$B$1:$CL$1,0)),"")</f>
        <v/>
      </c>
      <c r="E835" s="5" t="str">
        <f>IFERROR(INDEX('Master data'!$B$2:$CL$999,MATCH($B835,'Master data'!$A$2:$A$999,0),MATCH(E$1,'Master data'!$B$1:$CL$1,0)),"")</f>
        <v/>
      </c>
      <c r="F835" s="7" t="str">
        <f>IFERROR(INDEX('Master data'!$B$2:$CL$999,MATCH($B835,'Master data'!$A$2:$A$999,0),MATCH(F$1,'Master data'!$B$1:$CL$1,0)),"")</f>
        <v/>
      </c>
      <c r="G835" s="7" t="str">
        <f>IFERROR(INDEX('Master data'!$B$2:$CL$999,MATCH($B835,'Master data'!$A$2:$A$999,0),MATCH(G$1,'Master data'!$B$1:$CL$1,0)),"")</f>
        <v/>
      </c>
      <c r="H835" s="7" t="str">
        <f>IFERROR(INDEX('Master data'!$B$2:$CL$999,MATCH($B835,'Master data'!$A$2:$A$999,0),MATCH(H$1,'Master data'!$B$1:$CL$1,0)),"")</f>
        <v/>
      </c>
      <c r="I835" s="7" t="str">
        <f>IFERROR(INDEX('Master data'!$B$2:$CL$999,MATCH($B835,'Master data'!$A$2:$A$999,0),MATCH(I$1,'Master data'!$B$1:$CL$1,0)),"")</f>
        <v/>
      </c>
      <c r="J835" s="7" t="str">
        <f>IFERROR(INDEX('Master data'!$B$2:$CL$999,MATCH($B835,'Master data'!$A$2:$A$999,0),MATCH(J$1,'Master data'!$B$1:$CL$1,0)),"")</f>
        <v/>
      </c>
      <c r="K835" s="7" t="str">
        <f>IFERROR(INDEX('Master data'!$B$2:$CL$999,MATCH($B835,'Master data'!$A$2:$A$999,0),MATCH(K$1,'Master data'!$B$1:$CL$1,0)),"")</f>
        <v/>
      </c>
      <c r="L835" s="7" t="str">
        <f>IFERROR(INDEX('Master data'!$B$2:$CL$999,MATCH($B835,'Master data'!$A$2:$A$999,0),MATCH(L$1,'Master data'!$B$1:$CL$1,0)),"")</f>
        <v/>
      </c>
      <c r="M835" s="5" t="str">
        <f>IFERROR(INDEX('Master data'!$B$2:$CL$999,MATCH($B835,'Master data'!$A$2:$A$999,0),MATCH(M$1,'Master data'!$B$1:$CL$1,0)),"")</f>
        <v/>
      </c>
      <c r="N835" s="28" t="str">
        <f>IFERROR(INDEX('Master data'!$B$2:$CL$999,MATCH($B835,'Master data'!$A$2:$A$999,0),MATCH(N$1,'Master data'!$B$1:$CL$1,0)),"")</f>
        <v/>
      </c>
      <c r="O835" s="7" t="str">
        <f>IFERROR(INDEX('Master data'!$B$2:$CL$999,MATCH($B835,'Master data'!$A$2:$A$999,0),MATCH(O$1,'Master data'!$B$1:$CL$1,0)),"")</f>
        <v/>
      </c>
      <c r="P835" s="5" t="str">
        <f>IFERROR(INDEX('Master data'!$B$2:$CL$999,MATCH($B835,'Master data'!$A$2:$A$999,0),MATCH(P$1,'Master data'!$B$1:$CL$1,0)),"")</f>
        <v/>
      </c>
      <c r="Q835" s="5" t="str">
        <f>IFERROR(INDEX('Master data'!$B$2:$CL$999,MATCH($B835,'Master data'!$A$2:$A$999,0),MATCH(Q$1,'Master data'!$B$1:$CL$1,0)),"")</f>
        <v/>
      </c>
    </row>
    <row r="836" spans="1:17" x14ac:dyDescent="0.3">
      <c r="A836" t="str">
        <f t="shared" si="13"/>
        <v/>
      </c>
      <c r="B836" t="str">
        <f>IF('Master data'!A835="","",'Master data'!A835)</f>
        <v/>
      </c>
      <c r="C836" t="str">
        <f>IFERROR(INDEX('Master data'!$B$2:$CL$999,MATCH($B836,'Master data'!$A$2:$A$999,0),MATCH(C$1,'Master data'!$B$1:$CL$1,0)),"")</f>
        <v/>
      </c>
      <c r="D836" t="str">
        <f>IFERROR(INDEX('Master data'!$B$2:$CL$999,MATCH($B836,'Master data'!$A$2:$A$999,0),MATCH(D$1,'Master data'!$B$1:$CL$1,0)),"")</f>
        <v/>
      </c>
      <c r="E836" s="5" t="str">
        <f>IFERROR(INDEX('Master data'!$B$2:$CL$999,MATCH($B836,'Master data'!$A$2:$A$999,0),MATCH(E$1,'Master data'!$B$1:$CL$1,0)),"")</f>
        <v/>
      </c>
      <c r="F836" s="7" t="str">
        <f>IFERROR(INDEX('Master data'!$B$2:$CL$999,MATCH($B836,'Master data'!$A$2:$A$999,0),MATCH(F$1,'Master data'!$B$1:$CL$1,0)),"")</f>
        <v/>
      </c>
      <c r="G836" s="7" t="str">
        <f>IFERROR(INDEX('Master data'!$B$2:$CL$999,MATCH($B836,'Master data'!$A$2:$A$999,0),MATCH(G$1,'Master data'!$B$1:$CL$1,0)),"")</f>
        <v/>
      </c>
      <c r="H836" s="7" t="str">
        <f>IFERROR(INDEX('Master data'!$B$2:$CL$999,MATCH($B836,'Master data'!$A$2:$A$999,0),MATCH(H$1,'Master data'!$B$1:$CL$1,0)),"")</f>
        <v/>
      </c>
      <c r="I836" s="7" t="str">
        <f>IFERROR(INDEX('Master data'!$B$2:$CL$999,MATCH($B836,'Master data'!$A$2:$A$999,0),MATCH(I$1,'Master data'!$B$1:$CL$1,0)),"")</f>
        <v/>
      </c>
      <c r="J836" s="7" t="str">
        <f>IFERROR(INDEX('Master data'!$B$2:$CL$999,MATCH($B836,'Master data'!$A$2:$A$999,0),MATCH(J$1,'Master data'!$B$1:$CL$1,0)),"")</f>
        <v/>
      </c>
      <c r="K836" s="7" t="str">
        <f>IFERROR(INDEX('Master data'!$B$2:$CL$999,MATCH($B836,'Master data'!$A$2:$A$999,0),MATCH(K$1,'Master data'!$B$1:$CL$1,0)),"")</f>
        <v/>
      </c>
      <c r="L836" s="7" t="str">
        <f>IFERROR(INDEX('Master data'!$B$2:$CL$999,MATCH($B836,'Master data'!$A$2:$A$999,0),MATCH(L$1,'Master data'!$B$1:$CL$1,0)),"")</f>
        <v/>
      </c>
      <c r="M836" s="5" t="str">
        <f>IFERROR(INDEX('Master data'!$B$2:$CL$999,MATCH($B836,'Master data'!$A$2:$A$999,0),MATCH(M$1,'Master data'!$B$1:$CL$1,0)),"")</f>
        <v/>
      </c>
      <c r="N836" s="28" t="str">
        <f>IFERROR(INDEX('Master data'!$B$2:$CL$999,MATCH($B836,'Master data'!$A$2:$A$999,0),MATCH(N$1,'Master data'!$B$1:$CL$1,0)),"")</f>
        <v/>
      </c>
      <c r="O836" s="7" t="str">
        <f>IFERROR(INDEX('Master data'!$B$2:$CL$999,MATCH($B836,'Master data'!$A$2:$A$999,0),MATCH(O$1,'Master data'!$B$1:$CL$1,0)),"")</f>
        <v/>
      </c>
      <c r="P836" s="5" t="str">
        <f>IFERROR(INDEX('Master data'!$B$2:$CL$999,MATCH($B836,'Master data'!$A$2:$A$999,0),MATCH(P$1,'Master data'!$B$1:$CL$1,0)),"")</f>
        <v/>
      </c>
      <c r="Q836" s="5" t="str">
        <f>IFERROR(INDEX('Master data'!$B$2:$CL$999,MATCH($B836,'Master data'!$A$2:$A$999,0),MATCH(Q$1,'Master data'!$B$1:$CL$1,0)),"")</f>
        <v/>
      </c>
    </row>
    <row r="837" spans="1:17" x14ac:dyDescent="0.3">
      <c r="A837" t="str">
        <f t="shared" si="13"/>
        <v/>
      </c>
      <c r="B837" t="str">
        <f>IF('Master data'!A836="","",'Master data'!A836)</f>
        <v/>
      </c>
      <c r="C837" t="str">
        <f>IFERROR(INDEX('Master data'!$B$2:$CL$999,MATCH($B837,'Master data'!$A$2:$A$999,0),MATCH(C$1,'Master data'!$B$1:$CL$1,0)),"")</f>
        <v/>
      </c>
      <c r="D837" t="str">
        <f>IFERROR(INDEX('Master data'!$B$2:$CL$999,MATCH($B837,'Master data'!$A$2:$A$999,0),MATCH(D$1,'Master data'!$B$1:$CL$1,0)),"")</f>
        <v/>
      </c>
      <c r="E837" s="5" t="str">
        <f>IFERROR(INDEX('Master data'!$B$2:$CL$999,MATCH($B837,'Master data'!$A$2:$A$999,0),MATCH(E$1,'Master data'!$B$1:$CL$1,0)),"")</f>
        <v/>
      </c>
      <c r="F837" s="7" t="str">
        <f>IFERROR(INDEX('Master data'!$B$2:$CL$999,MATCH($B837,'Master data'!$A$2:$A$999,0),MATCH(F$1,'Master data'!$B$1:$CL$1,0)),"")</f>
        <v/>
      </c>
      <c r="G837" s="7" t="str">
        <f>IFERROR(INDEX('Master data'!$B$2:$CL$999,MATCH($B837,'Master data'!$A$2:$A$999,0),MATCH(G$1,'Master data'!$B$1:$CL$1,0)),"")</f>
        <v/>
      </c>
      <c r="H837" s="7" t="str">
        <f>IFERROR(INDEX('Master data'!$B$2:$CL$999,MATCH($B837,'Master data'!$A$2:$A$999,0),MATCH(H$1,'Master data'!$B$1:$CL$1,0)),"")</f>
        <v/>
      </c>
      <c r="I837" s="7" t="str">
        <f>IFERROR(INDEX('Master data'!$B$2:$CL$999,MATCH($B837,'Master data'!$A$2:$A$999,0),MATCH(I$1,'Master data'!$B$1:$CL$1,0)),"")</f>
        <v/>
      </c>
      <c r="J837" s="7" t="str">
        <f>IFERROR(INDEX('Master data'!$B$2:$CL$999,MATCH($B837,'Master data'!$A$2:$A$999,0),MATCH(J$1,'Master data'!$B$1:$CL$1,0)),"")</f>
        <v/>
      </c>
      <c r="K837" s="7" t="str">
        <f>IFERROR(INDEX('Master data'!$B$2:$CL$999,MATCH($B837,'Master data'!$A$2:$A$999,0),MATCH(K$1,'Master data'!$B$1:$CL$1,0)),"")</f>
        <v/>
      </c>
      <c r="L837" s="7" t="str">
        <f>IFERROR(INDEX('Master data'!$B$2:$CL$999,MATCH($B837,'Master data'!$A$2:$A$999,0),MATCH(L$1,'Master data'!$B$1:$CL$1,0)),"")</f>
        <v/>
      </c>
      <c r="M837" s="5" t="str">
        <f>IFERROR(INDEX('Master data'!$B$2:$CL$999,MATCH($B837,'Master data'!$A$2:$A$999,0),MATCH(M$1,'Master data'!$B$1:$CL$1,0)),"")</f>
        <v/>
      </c>
      <c r="N837" s="28" t="str">
        <f>IFERROR(INDEX('Master data'!$B$2:$CL$999,MATCH($B837,'Master data'!$A$2:$A$999,0),MATCH(N$1,'Master data'!$B$1:$CL$1,0)),"")</f>
        <v/>
      </c>
      <c r="O837" s="7" t="str">
        <f>IFERROR(INDEX('Master data'!$B$2:$CL$999,MATCH($B837,'Master data'!$A$2:$A$999,0),MATCH(O$1,'Master data'!$B$1:$CL$1,0)),"")</f>
        <v/>
      </c>
      <c r="P837" s="5" t="str">
        <f>IFERROR(INDEX('Master data'!$B$2:$CL$999,MATCH($B837,'Master data'!$A$2:$A$999,0),MATCH(P$1,'Master data'!$B$1:$CL$1,0)),"")</f>
        <v/>
      </c>
      <c r="Q837" s="5" t="str">
        <f>IFERROR(INDEX('Master data'!$B$2:$CL$999,MATCH($B837,'Master data'!$A$2:$A$999,0),MATCH(Q$1,'Master data'!$B$1:$CL$1,0)),"")</f>
        <v/>
      </c>
    </row>
    <row r="838" spans="1:17" x14ac:dyDescent="0.3">
      <c r="A838" t="str">
        <f t="shared" si="13"/>
        <v/>
      </c>
      <c r="B838" t="str">
        <f>IF('Master data'!A837="","",'Master data'!A837)</f>
        <v/>
      </c>
      <c r="C838" t="str">
        <f>IFERROR(INDEX('Master data'!$B$2:$CL$999,MATCH($B838,'Master data'!$A$2:$A$999,0),MATCH(C$1,'Master data'!$B$1:$CL$1,0)),"")</f>
        <v/>
      </c>
      <c r="D838" t="str">
        <f>IFERROR(INDEX('Master data'!$B$2:$CL$999,MATCH($B838,'Master data'!$A$2:$A$999,0),MATCH(D$1,'Master data'!$B$1:$CL$1,0)),"")</f>
        <v/>
      </c>
      <c r="E838" s="5" t="str">
        <f>IFERROR(INDEX('Master data'!$B$2:$CL$999,MATCH($B838,'Master data'!$A$2:$A$999,0),MATCH(E$1,'Master data'!$B$1:$CL$1,0)),"")</f>
        <v/>
      </c>
      <c r="F838" s="7" t="str">
        <f>IFERROR(INDEX('Master data'!$B$2:$CL$999,MATCH($B838,'Master data'!$A$2:$A$999,0),MATCH(F$1,'Master data'!$B$1:$CL$1,0)),"")</f>
        <v/>
      </c>
      <c r="G838" s="7" t="str">
        <f>IFERROR(INDEX('Master data'!$B$2:$CL$999,MATCH($B838,'Master data'!$A$2:$A$999,0),MATCH(G$1,'Master data'!$B$1:$CL$1,0)),"")</f>
        <v/>
      </c>
      <c r="H838" s="7" t="str">
        <f>IFERROR(INDEX('Master data'!$B$2:$CL$999,MATCH($B838,'Master data'!$A$2:$A$999,0),MATCH(H$1,'Master data'!$B$1:$CL$1,0)),"")</f>
        <v/>
      </c>
      <c r="I838" s="7" t="str">
        <f>IFERROR(INDEX('Master data'!$B$2:$CL$999,MATCH($B838,'Master data'!$A$2:$A$999,0),MATCH(I$1,'Master data'!$B$1:$CL$1,0)),"")</f>
        <v/>
      </c>
      <c r="J838" s="7" t="str">
        <f>IFERROR(INDEX('Master data'!$B$2:$CL$999,MATCH($B838,'Master data'!$A$2:$A$999,0),MATCH(J$1,'Master data'!$B$1:$CL$1,0)),"")</f>
        <v/>
      </c>
      <c r="K838" s="7" t="str">
        <f>IFERROR(INDEX('Master data'!$B$2:$CL$999,MATCH($B838,'Master data'!$A$2:$A$999,0),MATCH(K$1,'Master data'!$B$1:$CL$1,0)),"")</f>
        <v/>
      </c>
      <c r="L838" s="7" t="str">
        <f>IFERROR(INDEX('Master data'!$B$2:$CL$999,MATCH($B838,'Master data'!$A$2:$A$999,0),MATCH(L$1,'Master data'!$B$1:$CL$1,0)),"")</f>
        <v/>
      </c>
      <c r="M838" s="5" t="str">
        <f>IFERROR(INDEX('Master data'!$B$2:$CL$999,MATCH($B838,'Master data'!$A$2:$A$999,0),MATCH(M$1,'Master data'!$B$1:$CL$1,0)),"")</f>
        <v/>
      </c>
      <c r="N838" s="28" t="str">
        <f>IFERROR(INDEX('Master data'!$B$2:$CL$999,MATCH($B838,'Master data'!$A$2:$A$999,0),MATCH(N$1,'Master data'!$B$1:$CL$1,0)),"")</f>
        <v/>
      </c>
      <c r="O838" s="7" t="str">
        <f>IFERROR(INDEX('Master data'!$B$2:$CL$999,MATCH($B838,'Master data'!$A$2:$A$999,0),MATCH(O$1,'Master data'!$B$1:$CL$1,0)),"")</f>
        <v/>
      </c>
      <c r="P838" s="5" t="str">
        <f>IFERROR(INDEX('Master data'!$B$2:$CL$999,MATCH($B838,'Master data'!$A$2:$A$999,0),MATCH(P$1,'Master data'!$B$1:$CL$1,0)),"")</f>
        <v/>
      </c>
      <c r="Q838" s="5" t="str">
        <f>IFERROR(INDEX('Master data'!$B$2:$CL$999,MATCH($B838,'Master data'!$A$2:$A$999,0),MATCH(Q$1,'Master data'!$B$1:$CL$1,0)),"")</f>
        <v/>
      </c>
    </row>
    <row r="839" spans="1:17" x14ac:dyDescent="0.3">
      <c r="A839" t="str">
        <f t="shared" si="13"/>
        <v/>
      </c>
      <c r="B839" t="str">
        <f>IF('Master data'!A838="","",'Master data'!A838)</f>
        <v/>
      </c>
      <c r="C839" t="str">
        <f>IFERROR(INDEX('Master data'!$B$2:$CL$999,MATCH($B839,'Master data'!$A$2:$A$999,0),MATCH(C$1,'Master data'!$B$1:$CL$1,0)),"")</f>
        <v/>
      </c>
      <c r="D839" t="str">
        <f>IFERROR(INDEX('Master data'!$B$2:$CL$999,MATCH($B839,'Master data'!$A$2:$A$999,0),MATCH(D$1,'Master data'!$B$1:$CL$1,0)),"")</f>
        <v/>
      </c>
      <c r="E839" s="5" t="str">
        <f>IFERROR(INDEX('Master data'!$B$2:$CL$999,MATCH($B839,'Master data'!$A$2:$A$999,0),MATCH(E$1,'Master data'!$B$1:$CL$1,0)),"")</f>
        <v/>
      </c>
      <c r="F839" s="7" t="str">
        <f>IFERROR(INDEX('Master data'!$B$2:$CL$999,MATCH($B839,'Master data'!$A$2:$A$999,0),MATCH(F$1,'Master data'!$B$1:$CL$1,0)),"")</f>
        <v/>
      </c>
      <c r="G839" s="7" t="str">
        <f>IFERROR(INDEX('Master data'!$B$2:$CL$999,MATCH($B839,'Master data'!$A$2:$A$999,0),MATCH(G$1,'Master data'!$B$1:$CL$1,0)),"")</f>
        <v/>
      </c>
      <c r="H839" s="7" t="str">
        <f>IFERROR(INDEX('Master data'!$B$2:$CL$999,MATCH($B839,'Master data'!$A$2:$A$999,0),MATCH(H$1,'Master data'!$B$1:$CL$1,0)),"")</f>
        <v/>
      </c>
      <c r="I839" s="7" t="str">
        <f>IFERROR(INDEX('Master data'!$B$2:$CL$999,MATCH($B839,'Master data'!$A$2:$A$999,0),MATCH(I$1,'Master data'!$B$1:$CL$1,0)),"")</f>
        <v/>
      </c>
      <c r="J839" s="7" t="str">
        <f>IFERROR(INDEX('Master data'!$B$2:$CL$999,MATCH($B839,'Master data'!$A$2:$A$999,0),MATCH(J$1,'Master data'!$B$1:$CL$1,0)),"")</f>
        <v/>
      </c>
      <c r="K839" s="7" t="str">
        <f>IFERROR(INDEX('Master data'!$B$2:$CL$999,MATCH($B839,'Master data'!$A$2:$A$999,0),MATCH(K$1,'Master data'!$B$1:$CL$1,0)),"")</f>
        <v/>
      </c>
      <c r="L839" s="7" t="str">
        <f>IFERROR(INDEX('Master data'!$B$2:$CL$999,MATCH($B839,'Master data'!$A$2:$A$999,0),MATCH(L$1,'Master data'!$B$1:$CL$1,0)),"")</f>
        <v/>
      </c>
      <c r="M839" s="5" t="str">
        <f>IFERROR(INDEX('Master data'!$B$2:$CL$999,MATCH($B839,'Master data'!$A$2:$A$999,0),MATCH(M$1,'Master data'!$B$1:$CL$1,0)),"")</f>
        <v/>
      </c>
      <c r="N839" s="28" t="str">
        <f>IFERROR(INDEX('Master data'!$B$2:$CL$999,MATCH($B839,'Master data'!$A$2:$A$999,0),MATCH(N$1,'Master data'!$B$1:$CL$1,0)),"")</f>
        <v/>
      </c>
      <c r="O839" s="7" t="str">
        <f>IFERROR(INDEX('Master data'!$B$2:$CL$999,MATCH($B839,'Master data'!$A$2:$A$999,0),MATCH(O$1,'Master data'!$B$1:$CL$1,0)),"")</f>
        <v/>
      </c>
      <c r="P839" s="5" t="str">
        <f>IFERROR(INDEX('Master data'!$B$2:$CL$999,MATCH($B839,'Master data'!$A$2:$A$999,0),MATCH(P$1,'Master data'!$B$1:$CL$1,0)),"")</f>
        <v/>
      </c>
      <c r="Q839" s="5" t="str">
        <f>IFERROR(INDEX('Master data'!$B$2:$CL$999,MATCH($B839,'Master data'!$A$2:$A$999,0),MATCH(Q$1,'Master data'!$B$1:$CL$1,0)),"")</f>
        <v/>
      </c>
    </row>
    <row r="840" spans="1:17" x14ac:dyDescent="0.3">
      <c r="A840" t="str">
        <f t="shared" si="13"/>
        <v/>
      </c>
      <c r="B840" t="str">
        <f>IF('Master data'!A839="","",'Master data'!A839)</f>
        <v/>
      </c>
      <c r="C840" t="str">
        <f>IFERROR(INDEX('Master data'!$B$2:$CL$999,MATCH($B840,'Master data'!$A$2:$A$999,0),MATCH(C$1,'Master data'!$B$1:$CL$1,0)),"")</f>
        <v/>
      </c>
      <c r="D840" t="str">
        <f>IFERROR(INDEX('Master data'!$B$2:$CL$999,MATCH($B840,'Master data'!$A$2:$A$999,0),MATCH(D$1,'Master data'!$B$1:$CL$1,0)),"")</f>
        <v/>
      </c>
      <c r="E840" s="5" t="str">
        <f>IFERROR(INDEX('Master data'!$B$2:$CL$999,MATCH($B840,'Master data'!$A$2:$A$999,0),MATCH(E$1,'Master data'!$B$1:$CL$1,0)),"")</f>
        <v/>
      </c>
      <c r="F840" s="7" t="str">
        <f>IFERROR(INDEX('Master data'!$B$2:$CL$999,MATCH($B840,'Master data'!$A$2:$A$999,0),MATCH(F$1,'Master data'!$B$1:$CL$1,0)),"")</f>
        <v/>
      </c>
      <c r="G840" s="7" t="str">
        <f>IFERROR(INDEX('Master data'!$B$2:$CL$999,MATCH($B840,'Master data'!$A$2:$A$999,0),MATCH(G$1,'Master data'!$B$1:$CL$1,0)),"")</f>
        <v/>
      </c>
      <c r="H840" s="7" t="str">
        <f>IFERROR(INDEX('Master data'!$B$2:$CL$999,MATCH($B840,'Master data'!$A$2:$A$999,0),MATCH(H$1,'Master data'!$B$1:$CL$1,0)),"")</f>
        <v/>
      </c>
      <c r="I840" s="7" t="str">
        <f>IFERROR(INDEX('Master data'!$B$2:$CL$999,MATCH($B840,'Master data'!$A$2:$A$999,0),MATCH(I$1,'Master data'!$B$1:$CL$1,0)),"")</f>
        <v/>
      </c>
      <c r="J840" s="7" t="str">
        <f>IFERROR(INDEX('Master data'!$B$2:$CL$999,MATCH($B840,'Master data'!$A$2:$A$999,0),MATCH(J$1,'Master data'!$B$1:$CL$1,0)),"")</f>
        <v/>
      </c>
      <c r="K840" s="7" t="str">
        <f>IFERROR(INDEX('Master data'!$B$2:$CL$999,MATCH($B840,'Master data'!$A$2:$A$999,0),MATCH(K$1,'Master data'!$B$1:$CL$1,0)),"")</f>
        <v/>
      </c>
      <c r="L840" s="7" t="str">
        <f>IFERROR(INDEX('Master data'!$B$2:$CL$999,MATCH($B840,'Master data'!$A$2:$A$999,0),MATCH(L$1,'Master data'!$B$1:$CL$1,0)),"")</f>
        <v/>
      </c>
      <c r="M840" s="5" t="str">
        <f>IFERROR(INDEX('Master data'!$B$2:$CL$999,MATCH($B840,'Master data'!$A$2:$A$999,0),MATCH(M$1,'Master data'!$B$1:$CL$1,0)),"")</f>
        <v/>
      </c>
      <c r="N840" s="28" t="str">
        <f>IFERROR(INDEX('Master data'!$B$2:$CL$999,MATCH($B840,'Master data'!$A$2:$A$999,0),MATCH(N$1,'Master data'!$B$1:$CL$1,0)),"")</f>
        <v/>
      </c>
      <c r="O840" s="7" t="str">
        <f>IFERROR(INDEX('Master data'!$B$2:$CL$999,MATCH($B840,'Master data'!$A$2:$A$999,0),MATCH(O$1,'Master data'!$B$1:$CL$1,0)),"")</f>
        <v/>
      </c>
      <c r="P840" s="5" t="str">
        <f>IFERROR(INDEX('Master data'!$B$2:$CL$999,MATCH($B840,'Master data'!$A$2:$A$999,0),MATCH(P$1,'Master data'!$B$1:$CL$1,0)),"")</f>
        <v/>
      </c>
      <c r="Q840" s="5" t="str">
        <f>IFERROR(INDEX('Master data'!$B$2:$CL$999,MATCH($B840,'Master data'!$A$2:$A$999,0),MATCH(Q$1,'Master data'!$B$1:$CL$1,0)),"")</f>
        <v/>
      </c>
    </row>
    <row r="841" spans="1:17" x14ac:dyDescent="0.3">
      <c r="A841" t="str">
        <f t="shared" si="13"/>
        <v/>
      </c>
      <c r="B841" t="str">
        <f>IF('Master data'!A840="","",'Master data'!A840)</f>
        <v/>
      </c>
      <c r="C841" t="str">
        <f>IFERROR(INDEX('Master data'!$B$2:$CL$999,MATCH($B841,'Master data'!$A$2:$A$999,0),MATCH(C$1,'Master data'!$B$1:$CL$1,0)),"")</f>
        <v/>
      </c>
      <c r="D841" t="str">
        <f>IFERROR(INDEX('Master data'!$B$2:$CL$999,MATCH($B841,'Master data'!$A$2:$A$999,0),MATCH(D$1,'Master data'!$B$1:$CL$1,0)),"")</f>
        <v/>
      </c>
      <c r="E841" s="5" t="str">
        <f>IFERROR(INDEX('Master data'!$B$2:$CL$999,MATCH($B841,'Master data'!$A$2:$A$999,0),MATCH(E$1,'Master data'!$B$1:$CL$1,0)),"")</f>
        <v/>
      </c>
      <c r="F841" s="7" t="str">
        <f>IFERROR(INDEX('Master data'!$B$2:$CL$999,MATCH($B841,'Master data'!$A$2:$A$999,0),MATCH(F$1,'Master data'!$B$1:$CL$1,0)),"")</f>
        <v/>
      </c>
      <c r="G841" s="7" t="str">
        <f>IFERROR(INDEX('Master data'!$B$2:$CL$999,MATCH($B841,'Master data'!$A$2:$A$999,0),MATCH(G$1,'Master data'!$B$1:$CL$1,0)),"")</f>
        <v/>
      </c>
      <c r="H841" s="7" t="str">
        <f>IFERROR(INDEX('Master data'!$B$2:$CL$999,MATCH($B841,'Master data'!$A$2:$A$999,0),MATCH(H$1,'Master data'!$B$1:$CL$1,0)),"")</f>
        <v/>
      </c>
      <c r="I841" s="7" t="str">
        <f>IFERROR(INDEX('Master data'!$B$2:$CL$999,MATCH($B841,'Master data'!$A$2:$A$999,0),MATCH(I$1,'Master data'!$B$1:$CL$1,0)),"")</f>
        <v/>
      </c>
      <c r="J841" s="7" t="str">
        <f>IFERROR(INDEX('Master data'!$B$2:$CL$999,MATCH($B841,'Master data'!$A$2:$A$999,0),MATCH(J$1,'Master data'!$B$1:$CL$1,0)),"")</f>
        <v/>
      </c>
      <c r="K841" s="7" t="str">
        <f>IFERROR(INDEX('Master data'!$B$2:$CL$999,MATCH($B841,'Master data'!$A$2:$A$999,0),MATCH(K$1,'Master data'!$B$1:$CL$1,0)),"")</f>
        <v/>
      </c>
      <c r="L841" s="7" t="str">
        <f>IFERROR(INDEX('Master data'!$B$2:$CL$999,MATCH($B841,'Master data'!$A$2:$A$999,0),MATCH(L$1,'Master data'!$B$1:$CL$1,0)),"")</f>
        <v/>
      </c>
      <c r="M841" s="5" t="str">
        <f>IFERROR(INDEX('Master data'!$B$2:$CL$999,MATCH($B841,'Master data'!$A$2:$A$999,0),MATCH(M$1,'Master data'!$B$1:$CL$1,0)),"")</f>
        <v/>
      </c>
      <c r="N841" s="28" t="str">
        <f>IFERROR(INDEX('Master data'!$B$2:$CL$999,MATCH($B841,'Master data'!$A$2:$A$999,0),MATCH(N$1,'Master data'!$B$1:$CL$1,0)),"")</f>
        <v/>
      </c>
      <c r="O841" s="7" t="str">
        <f>IFERROR(INDEX('Master data'!$B$2:$CL$999,MATCH($B841,'Master data'!$A$2:$A$999,0),MATCH(O$1,'Master data'!$B$1:$CL$1,0)),"")</f>
        <v/>
      </c>
      <c r="P841" s="5" t="str">
        <f>IFERROR(INDEX('Master data'!$B$2:$CL$999,MATCH($B841,'Master data'!$A$2:$A$999,0),MATCH(P$1,'Master data'!$B$1:$CL$1,0)),"")</f>
        <v/>
      </c>
      <c r="Q841" s="5" t="str">
        <f>IFERROR(INDEX('Master data'!$B$2:$CL$999,MATCH($B841,'Master data'!$A$2:$A$999,0),MATCH(Q$1,'Master data'!$B$1:$CL$1,0)),"")</f>
        <v/>
      </c>
    </row>
    <row r="842" spans="1:17" x14ac:dyDescent="0.3">
      <c r="A842" t="str">
        <f t="shared" si="13"/>
        <v/>
      </c>
      <c r="B842" t="str">
        <f>IF('Master data'!A841="","",'Master data'!A841)</f>
        <v/>
      </c>
      <c r="C842" t="str">
        <f>IFERROR(INDEX('Master data'!$B$2:$CL$999,MATCH($B842,'Master data'!$A$2:$A$999,0),MATCH(C$1,'Master data'!$B$1:$CL$1,0)),"")</f>
        <v/>
      </c>
      <c r="D842" t="str">
        <f>IFERROR(INDEX('Master data'!$B$2:$CL$999,MATCH($B842,'Master data'!$A$2:$A$999,0),MATCH(D$1,'Master data'!$B$1:$CL$1,0)),"")</f>
        <v/>
      </c>
      <c r="E842" s="5" t="str">
        <f>IFERROR(INDEX('Master data'!$B$2:$CL$999,MATCH($B842,'Master data'!$A$2:$A$999,0),MATCH(E$1,'Master data'!$B$1:$CL$1,0)),"")</f>
        <v/>
      </c>
      <c r="F842" s="7" t="str">
        <f>IFERROR(INDEX('Master data'!$B$2:$CL$999,MATCH($B842,'Master data'!$A$2:$A$999,0),MATCH(F$1,'Master data'!$B$1:$CL$1,0)),"")</f>
        <v/>
      </c>
      <c r="G842" s="7" t="str">
        <f>IFERROR(INDEX('Master data'!$B$2:$CL$999,MATCH($B842,'Master data'!$A$2:$A$999,0),MATCH(G$1,'Master data'!$B$1:$CL$1,0)),"")</f>
        <v/>
      </c>
      <c r="H842" s="7" t="str">
        <f>IFERROR(INDEX('Master data'!$B$2:$CL$999,MATCH($B842,'Master data'!$A$2:$A$999,0),MATCH(H$1,'Master data'!$B$1:$CL$1,0)),"")</f>
        <v/>
      </c>
      <c r="I842" s="7" t="str">
        <f>IFERROR(INDEX('Master data'!$B$2:$CL$999,MATCH($B842,'Master data'!$A$2:$A$999,0),MATCH(I$1,'Master data'!$B$1:$CL$1,0)),"")</f>
        <v/>
      </c>
      <c r="J842" s="7" t="str">
        <f>IFERROR(INDEX('Master data'!$B$2:$CL$999,MATCH($B842,'Master data'!$A$2:$A$999,0),MATCH(J$1,'Master data'!$B$1:$CL$1,0)),"")</f>
        <v/>
      </c>
      <c r="K842" s="7" t="str">
        <f>IFERROR(INDEX('Master data'!$B$2:$CL$999,MATCH($B842,'Master data'!$A$2:$A$999,0),MATCH(K$1,'Master data'!$B$1:$CL$1,0)),"")</f>
        <v/>
      </c>
      <c r="L842" s="7" t="str">
        <f>IFERROR(INDEX('Master data'!$B$2:$CL$999,MATCH($B842,'Master data'!$A$2:$A$999,0),MATCH(L$1,'Master data'!$B$1:$CL$1,0)),"")</f>
        <v/>
      </c>
      <c r="M842" s="5" t="str">
        <f>IFERROR(INDEX('Master data'!$B$2:$CL$999,MATCH($B842,'Master data'!$A$2:$A$999,0),MATCH(M$1,'Master data'!$B$1:$CL$1,0)),"")</f>
        <v/>
      </c>
      <c r="N842" s="28" t="str">
        <f>IFERROR(INDEX('Master data'!$B$2:$CL$999,MATCH($B842,'Master data'!$A$2:$A$999,0),MATCH(N$1,'Master data'!$B$1:$CL$1,0)),"")</f>
        <v/>
      </c>
      <c r="O842" s="7" t="str">
        <f>IFERROR(INDEX('Master data'!$B$2:$CL$999,MATCH($B842,'Master data'!$A$2:$A$999,0),MATCH(O$1,'Master data'!$B$1:$CL$1,0)),"")</f>
        <v/>
      </c>
      <c r="P842" s="5" t="str">
        <f>IFERROR(INDEX('Master data'!$B$2:$CL$999,MATCH($B842,'Master data'!$A$2:$A$999,0),MATCH(P$1,'Master data'!$B$1:$CL$1,0)),"")</f>
        <v/>
      </c>
      <c r="Q842" s="5" t="str">
        <f>IFERROR(INDEX('Master data'!$B$2:$CL$999,MATCH($B842,'Master data'!$A$2:$A$999,0),MATCH(Q$1,'Master data'!$B$1:$CL$1,0)),"")</f>
        <v/>
      </c>
    </row>
    <row r="843" spans="1:17" x14ac:dyDescent="0.3">
      <c r="A843" t="str">
        <f t="shared" si="13"/>
        <v/>
      </c>
      <c r="B843" t="str">
        <f>IF('Master data'!A842="","",'Master data'!A842)</f>
        <v/>
      </c>
      <c r="C843" t="str">
        <f>IFERROR(INDEX('Master data'!$B$2:$CL$999,MATCH($B843,'Master data'!$A$2:$A$999,0),MATCH(C$1,'Master data'!$B$1:$CL$1,0)),"")</f>
        <v/>
      </c>
      <c r="D843" t="str">
        <f>IFERROR(INDEX('Master data'!$B$2:$CL$999,MATCH($B843,'Master data'!$A$2:$A$999,0),MATCH(D$1,'Master data'!$B$1:$CL$1,0)),"")</f>
        <v/>
      </c>
      <c r="E843" s="5" t="str">
        <f>IFERROR(INDEX('Master data'!$B$2:$CL$999,MATCH($B843,'Master data'!$A$2:$A$999,0),MATCH(E$1,'Master data'!$B$1:$CL$1,0)),"")</f>
        <v/>
      </c>
      <c r="F843" s="7" t="str">
        <f>IFERROR(INDEX('Master data'!$B$2:$CL$999,MATCH($B843,'Master data'!$A$2:$A$999,0),MATCH(F$1,'Master data'!$B$1:$CL$1,0)),"")</f>
        <v/>
      </c>
      <c r="G843" s="7" t="str">
        <f>IFERROR(INDEX('Master data'!$B$2:$CL$999,MATCH($B843,'Master data'!$A$2:$A$999,0),MATCH(G$1,'Master data'!$B$1:$CL$1,0)),"")</f>
        <v/>
      </c>
      <c r="H843" s="7" t="str">
        <f>IFERROR(INDEX('Master data'!$B$2:$CL$999,MATCH($B843,'Master data'!$A$2:$A$999,0),MATCH(H$1,'Master data'!$B$1:$CL$1,0)),"")</f>
        <v/>
      </c>
      <c r="I843" s="7" t="str">
        <f>IFERROR(INDEX('Master data'!$B$2:$CL$999,MATCH($B843,'Master data'!$A$2:$A$999,0),MATCH(I$1,'Master data'!$B$1:$CL$1,0)),"")</f>
        <v/>
      </c>
      <c r="J843" s="7" t="str">
        <f>IFERROR(INDEX('Master data'!$B$2:$CL$999,MATCH($B843,'Master data'!$A$2:$A$999,0),MATCH(J$1,'Master data'!$B$1:$CL$1,0)),"")</f>
        <v/>
      </c>
      <c r="K843" s="7" t="str">
        <f>IFERROR(INDEX('Master data'!$B$2:$CL$999,MATCH($B843,'Master data'!$A$2:$A$999,0),MATCH(K$1,'Master data'!$B$1:$CL$1,0)),"")</f>
        <v/>
      </c>
      <c r="L843" s="7" t="str">
        <f>IFERROR(INDEX('Master data'!$B$2:$CL$999,MATCH($B843,'Master data'!$A$2:$A$999,0),MATCH(L$1,'Master data'!$B$1:$CL$1,0)),"")</f>
        <v/>
      </c>
      <c r="M843" s="5" t="str">
        <f>IFERROR(INDEX('Master data'!$B$2:$CL$999,MATCH($B843,'Master data'!$A$2:$A$999,0),MATCH(M$1,'Master data'!$B$1:$CL$1,0)),"")</f>
        <v/>
      </c>
      <c r="N843" s="28" t="str">
        <f>IFERROR(INDEX('Master data'!$B$2:$CL$999,MATCH($B843,'Master data'!$A$2:$A$999,0),MATCH(N$1,'Master data'!$B$1:$CL$1,0)),"")</f>
        <v/>
      </c>
      <c r="O843" s="7" t="str">
        <f>IFERROR(INDEX('Master data'!$B$2:$CL$999,MATCH($B843,'Master data'!$A$2:$A$999,0),MATCH(O$1,'Master data'!$B$1:$CL$1,0)),"")</f>
        <v/>
      </c>
      <c r="P843" s="5" t="str">
        <f>IFERROR(INDEX('Master data'!$B$2:$CL$999,MATCH($B843,'Master data'!$A$2:$A$999,0),MATCH(P$1,'Master data'!$B$1:$CL$1,0)),"")</f>
        <v/>
      </c>
      <c r="Q843" s="5" t="str">
        <f>IFERROR(INDEX('Master data'!$B$2:$CL$999,MATCH($B843,'Master data'!$A$2:$A$999,0),MATCH(Q$1,'Master data'!$B$1:$CL$1,0)),"")</f>
        <v/>
      </c>
    </row>
    <row r="844" spans="1:17" x14ac:dyDescent="0.3">
      <c r="A844" t="str">
        <f t="shared" si="13"/>
        <v/>
      </c>
      <c r="B844" t="str">
        <f>IF('Master data'!A843="","",'Master data'!A843)</f>
        <v/>
      </c>
      <c r="C844" t="str">
        <f>IFERROR(INDEX('Master data'!$B$2:$CL$999,MATCH($B844,'Master data'!$A$2:$A$999,0),MATCH(C$1,'Master data'!$B$1:$CL$1,0)),"")</f>
        <v/>
      </c>
      <c r="D844" t="str">
        <f>IFERROR(INDEX('Master data'!$B$2:$CL$999,MATCH($B844,'Master data'!$A$2:$A$999,0),MATCH(D$1,'Master data'!$B$1:$CL$1,0)),"")</f>
        <v/>
      </c>
      <c r="E844" s="5" t="str">
        <f>IFERROR(INDEX('Master data'!$B$2:$CL$999,MATCH($B844,'Master data'!$A$2:$A$999,0),MATCH(E$1,'Master data'!$B$1:$CL$1,0)),"")</f>
        <v/>
      </c>
      <c r="F844" s="7" t="str">
        <f>IFERROR(INDEX('Master data'!$B$2:$CL$999,MATCH($B844,'Master data'!$A$2:$A$999,0),MATCH(F$1,'Master data'!$B$1:$CL$1,0)),"")</f>
        <v/>
      </c>
      <c r="G844" s="7" t="str">
        <f>IFERROR(INDEX('Master data'!$B$2:$CL$999,MATCH($B844,'Master data'!$A$2:$A$999,0),MATCH(G$1,'Master data'!$B$1:$CL$1,0)),"")</f>
        <v/>
      </c>
      <c r="H844" s="7" t="str">
        <f>IFERROR(INDEX('Master data'!$B$2:$CL$999,MATCH($B844,'Master data'!$A$2:$A$999,0),MATCH(H$1,'Master data'!$B$1:$CL$1,0)),"")</f>
        <v/>
      </c>
      <c r="I844" s="7" t="str">
        <f>IFERROR(INDEX('Master data'!$B$2:$CL$999,MATCH($B844,'Master data'!$A$2:$A$999,0),MATCH(I$1,'Master data'!$B$1:$CL$1,0)),"")</f>
        <v/>
      </c>
      <c r="J844" s="7" t="str">
        <f>IFERROR(INDEX('Master data'!$B$2:$CL$999,MATCH($B844,'Master data'!$A$2:$A$999,0),MATCH(J$1,'Master data'!$B$1:$CL$1,0)),"")</f>
        <v/>
      </c>
      <c r="K844" s="7" t="str">
        <f>IFERROR(INDEX('Master data'!$B$2:$CL$999,MATCH($B844,'Master data'!$A$2:$A$999,0),MATCH(K$1,'Master data'!$B$1:$CL$1,0)),"")</f>
        <v/>
      </c>
      <c r="L844" s="7" t="str">
        <f>IFERROR(INDEX('Master data'!$B$2:$CL$999,MATCH($B844,'Master data'!$A$2:$A$999,0),MATCH(L$1,'Master data'!$B$1:$CL$1,0)),"")</f>
        <v/>
      </c>
      <c r="M844" s="5" t="str">
        <f>IFERROR(INDEX('Master data'!$B$2:$CL$999,MATCH($B844,'Master data'!$A$2:$A$999,0),MATCH(M$1,'Master data'!$B$1:$CL$1,0)),"")</f>
        <v/>
      </c>
      <c r="N844" s="28" t="str">
        <f>IFERROR(INDEX('Master data'!$B$2:$CL$999,MATCH($B844,'Master data'!$A$2:$A$999,0),MATCH(N$1,'Master data'!$B$1:$CL$1,0)),"")</f>
        <v/>
      </c>
      <c r="O844" s="7" t="str">
        <f>IFERROR(INDEX('Master data'!$B$2:$CL$999,MATCH($B844,'Master data'!$A$2:$A$999,0),MATCH(O$1,'Master data'!$B$1:$CL$1,0)),"")</f>
        <v/>
      </c>
      <c r="P844" s="5" t="str">
        <f>IFERROR(INDEX('Master data'!$B$2:$CL$999,MATCH($B844,'Master data'!$A$2:$A$999,0),MATCH(P$1,'Master data'!$B$1:$CL$1,0)),"")</f>
        <v/>
      </c>
      <c r="Q844" s="5" t="str">
        <f>IFERROR(INDEX('Master data'!$B$2:$CL$999,MATCH($B844,'Master data'!$A$2:$A$999,0),MATCH(Q$1,'Master data'!$B$1:$CL$1,0)),"")</f>
        <v/>
      </c>
    </row>
    <row r="845" spans="1:17" x14ac:dyDescent="0.3">
      <c r="A845" t="str">
        <f t="shared" si="13"/>
        <v/>
      </c>
      <c r="B845" t="str">
        <f>IF('Master data'!A844="","",'Master data'!A844)</f>
        <v/>
      </c>
      <c r="C845" t="str">
        <f>IFERROR(INDEX('Master data'!$B$2:$CL$999,MATCH($B845,'Master data'!$A$2:$A$999,0),MATCH(C$1,'Master data'!$B$1:$CL$1,0)),"")</f>
        <v/>
      </c>
      <c r="D845" t="str">
        <f>IFERROR(INDEX('Master data'!$B$2:$CL$999,MATCH($B845,'Master data'!$A$2:$A$999,0),MATCH(D$1,'Master data'!$B$1:$CL$1,0)),"")</f>
        <v/>
      </c>
      <c r="E845" s="5" t="str">
        <f>IFERROR(INDEX('Master data'!$B$2:$CL$999,MATCH($B845,'Master data'!$A$2:$A$999,0),MATCH(E$1,'Master data'!$B$1:$CL$1,0)),"")</f>
        <v/>
      </c>
      <c r="F845" s="7" t="str">
        <f>IFERROR(INDEX('Master data'!$B$2:$CL$999,MATCH($B845,'Master data'!$A$2:$A$999,0),MATCH(F$1,'Master data'!$B$1:$CL$1,0)),"")</f>
        <v/>
      </c>
      <c r="G845" s="7" t="str">
        <f>IFERROR(INDEX('Master data'!$B$2:$CL$999,MATCH($B845,'Master data'!$A$2:$A$999,0),MATCH(G$1,'Master data'!$B$1:$CL$1,0)),"")</f>
        <v/>
      </c>
      <c r="H845" s="7" t="str">
        <f>IFERROR(INDEX('Master data'!$B$2:$CL$999,MATCH($B845,'Master data'!$A$2:$A$999,0),MATCH(H$1,'Master data'!$B$1:$CL$1,0)),"")</f>
        <v/>
      </c>
      <c r="I845" s="7" t="str">
        <f>IFERROR(INDEX('Master data'!$B$2:$CL$999,MATCH($B845,'Master data'!$A$2:$A$999,0),MATCH(I$1,'Master data'!$B$1:$CL$1,0)),"")</f>
        <v/>
      </c>
      <c r="J845" s="7" t="str">
        <f>IFERROR(INDEX('Master data'!$B$2:$CL$999,MATCH($B845,'Master data'!$A$2:$A$999,0),MATCH(J$1,'Master data'!$B$1:$CL$1,0)),"")</f>
        <v/>
      </c>
      <c r="K845" s="7" t="str">
        <f>IFERROR(INDEX('Master data'!$B$2:$CL$999,MATCH($B845,'Master data'!$A$2:$A$999,0),MATCH(K$1,'Master data'!$B$1:$CL$1,0)),"")</f>
        <v/>
      </c>
      <c r="L845" s="7" t="str">
        <f>IFERROR(INDEX('Master data'!$B$2:$CL$999,MATCH($B845,'Master data'!$A$2:$A$999,0),MATCH(L$1,'Master data'!$B$1:$CL$1,0)),"")</f>
        <v/>
      </c>
      <c r="M845" s="5" t="str">
        <f>IFERROR(INDEX('Master data'!$B$2:$CL$999,MATCH($B845,'Master data'!$A$2:$A$999,0),MATCH(M$1,'Master data'!$B$1:$CL$1,0)),"")</f>
        <v/>
      </c>
      <c r="N845" s="28" t="str">
        <f>IFERROR(INDEX('Master data'!$B$2:$CL$999,MATCH($B845,'Master data'!$A$2:$A$999,0),MATCH(N$1,'Master data'!$B$1:$CL$1,0)),"")</f>
        <v/>
      </c>
      <c r="O845" s="7" t="str">
        <f>IFERROR(INDEX('Master data'!$B$2:$CL$999,MATCH($B845,'Master data'!$A$2:$A$999,0),MATCH(O$1,'Master data'!$B$1:$CL$1,0)),"")</f>
        <v/>
      </c>
      <c r="P845" s="5" t="str">
        <f>IFERROR(INDEX('Master data'!$B$2:$CL$999,MATCH($B845,'Master data'!$A$2:$A$999,0),MATCH(P$1,'Master data'!$B$1:$CL$1,0)),"")</f>
        <v/>
      </c>
      <c r="Q845" s="5" t="str">
        <f>IFERROR(INDEX('Master data'!$B$2:$CL$999,MATCH($B845,'Master data'!$A$2:$A$999,0),MATCH(Q$1,'Master data'!$B$1:$CL$1,0)),"")</f>
        <v/>
      </c>
    </row>
    <row r="846" spans="1:17" x14ac:dyDescent="0.3">
      <c r="A846" t="str">
        <f t="shared" si="13"/>
        <v/>
      </c>
      <c r="B846" t="str">
        <f>IF('Master data'!A845="","",'Master data'!A845)</f>
        <v/>
      </c>
      <c r="C846" t="str">
        <f>IFERROR(INDEX('Master data'!$B$2:$CL$999,MATCH($B846,'Master data'!$A$2:$A$999,0),MATCH(C$1,'Master data'!$B$1:$CL$1,0)),"")</f>
        <v/>
      </c>
      <c r="D846" t="str">
        <f>IFERROR(INDEX('Master data'!$B$2:$CL$999,MATCH($B846,'Master data'!$A$2:$A$999,0),MATCH(D$1,'Master data'!$B$1:$CL$1,0)),"")</f>
        <v/>
      </c>
      <c r="E846" s="5" t="str">
        <f>IFERROR(INDEX('Master data'!$B$2:$CL$999,MATCH($B846,'Master data'!$A$2:$A$999,0),MATCH(E$1,'Master data'!$B$1:$CL$1,0)),"")</f>
        <v/>
      </c>
      <c r="F846" s="7" t="str">
        <f>IFERROR(INDEX('Master data'!$B$2:$CL$999,MATCH($B846,'Master data'!$A$2:$A$999,0),MATCH(F$1,'Master data'!$B$1:$CL$1,0)),"")</f>
        <v/>
      </c>
      <c r="G846" s="7" t="str">
        <f>IFERROR(INDEX('Master data'!$B$2:$CL$999,MATCH($B846,'Master data'!$A$2:$A$999,0),MATCH(G$1,'Master data'!$B$1:$CL$1,0)),"")</f>
        <v/>
      </c>
      <c r="H846" s="7" t="str">
        <f>IFERROR(INDEX('Master data'!$B$2:$CL$999,MATCH($B846,'Master data'!$A$2:$A$999,0),MATCH(H$1,'Master data'!$B$1:$CL$1,0)),"")</f>
        <v/>
      </c>
      <c r="I846" s="7" t="str">
        <f>IFERROR(INDEX('Master data'!$B$2:$CL$999,MATCH($B846,'Master data'!$A$2:$A$999,0),MATCH(I$1,'Master data'!$B$1:$CL$1,0)),"")</f>
        <v/>
      </c>
      <c r="J846" s="7" t="str">
        <f>IFERROR(INDEX('Master data'!$B$2:$CL$999,MATCH($B846,'Master data'!$A$2:$A$999,0),MATCH(J$1,'Master data'!$B$1:$CL$1,0)),"")</f>
        <v/>
      </c>
      <c r="K846" s="7" t="str">
        <f>IFERROR(INDEX('Master data'!$B$2:$CL$999,MATCH($B846,'Master data'!$A$2:$A$999,0),MATCH(K$1,'Master data'!$B$1:$CL$1,0)),"")</f>
        <v/>
      </c>
      <c r="L846" s="7" t="str">
        <f>IFERROR(INDEX('Master data'!$B$2:$CL$999,MATCH($B846,'Master data'!$A$2:$A$999,0),MATCH(L$1,'Master data'!$B$1:$CL$1,0)),"")</f>
        <v/>
      </c>
      <c r="M846" s="5" t="str">
        <f>IFERROR(INDEX('Master data'!$B$2:$CL$999,MATCH($B846,'Master data'!$A$2:$A$999,0),MATCH(M$1,'Master data'!$B$1:$CL$1,0)),"")</f>
        <v/>
      </c>
      <c r="N846" s="28" t="str">
        <f>IFERROR(INDEX('Master data'!$B$2:$CL$999,MATCH($B846,'Master data'!$A$2:$A$999,0),MATCH(N$1,'Master data'!$B$1:$CL$1,0)),"")</f>
        <v/>
      </c>
      <c r="O846" s="7" t="str">
        <f>IFERROR(INDEX('Master data'!$B$2:$CL$999,MATCH($B846,'Master data'!$A$2:$A$999,0),MATCH(O$1,'Master data'!$B$1:$CL$1,0)),"")</f>
        <v/>
      </c>
      <c r="P846" s="5" t="str">
        <f>IFERROR(INDEX('Master data'!$B$2:$CL$999,MATCH($B846,'Master data'!$A$2:$A$999,0),MATCH(P$1,'Master data'!$B$1:$CL$1,0)),"")</f>
        <v/>
      </c>
      <c r="Q846" s="5" t="str">
        <f>IFERROR(INDEX('Master data'!$B$2:$CL$999,MATCH($B846,'Master data'!$A$2:$A$999,0),MATCH(Q$1,'Master data'!$B$1:$CL$1,0)),"")</f>
        <v/>
      </c>
    </row>
    <row r="847" spans="1:17" x14ac:dyDescent="0.3">
      <c r="A847" t="str">
        <f t="shared" si="13"/>
        <v/>
      </c>
      <c r="B847" t="str">
        <f>IF('Master data'!A846="","",'Master data'!A846)</f>
        <v/>
      </c>
      <c r="C847" t="str">
        <f>IFERROR(INDEX('Master data'!$B$2:$CL$999,MATCH($B847,'Master data'!$A$2:$A$999,0),MATCH(C$1,'Master data'!$B$1:$CL$1,0)),"")</f>
        <v/>
      </c>
      <c r="D847" t="str">
        <f>IFERROR(INDEX('Master data'!$B$2:$CL$999,MATCH($B847,'Master data'!$A$2:$A$999,0),MATCH(D$1,'Master data'!$B$1:$CL$1,0)),"")</f>
        <v/>
      </c>
      <c r="E847" s="5" t="str">
        <f>IFERROR(INDEX('Master data'!$B$2:$CL$999,MATCH($B847,'Master data'!$A$2:$A$999,0),MATCH(E$1,'Master data'!$B$1:$CL$1,0)),"")</f>
        <v/>
      </c>
      <c r="F847" s="7" t="str">
        <f>IFERROR(INDEX('Master data'!$B$2:$CL$999,MATCH($B847,'Master data'!$A$2:$A$999,0),MATCH(F$1,'Master data'!$B$1:$CL$1,0)),"")</f>
        <v/>
      </c>
      <c r="G847" s="7" t="str">
        <f>IFERROR(INDEX('Master data'!$B$2:$CL$999,MATCH($B847,'Master data'!$A$2:$A$999,0),MATCH(G$1,'Master data'!$B$1:$CL$1,0)),"")</f>
        <v/>
      </c>
      <c r="H847" s="7" t="str">
        <f>IFERROR(INDEX('Master data'!$B$2:$CL$999,MATCH($B847,'Master data'!$A$2:$A$999,0),MATCH(H$1,'Master data'!$B$1:$CL$1,0)),"")</f>
        <v/>
      </c>
      <c r="I847" s="7" t="str">
        <f>IFERROR(INDEX('Master data'!$B$2:$CL$999,MATCH($B847,'Master data'!$A$2:$A$999,0),MATCH(I$1,'Master data'!$B$1:$CL$1,0)),"")</f>
        <v/>
      </c>
      <c r="J847" s="7" t="str">
        <f>IFERROR(INDEX('Master data'!$B$2:$CL$999,MATCH($B847,'Master data'!$A$2:$A$999,0),MATCH(J$1,'Master data'!$B$1:$CL$1,0)),"")</f>
        <v/>
      </c>
      <c r="K847" s="7" t="str">
        <f>IFERROR(INDEX('Master data'!$B$2:$CL$999,MATCH($B847,'Master data'!$A$2:$A$999,0),MATCH(K$1,'Master data'!$B$1:$CL$1,0)),"")</f>
        <v/>
      </c>
      <c r="L847" s="7" t="str">
        <f>IFERROR(INDEX('Master data'!$B$2:$CL$999,MATCH($B847,'Master data'!$A$2:$A$999,0),MATCH(L$1,'Master data'!$B$1:$CL$1,0)),"")</f>
        <v/>
      </c>
      <c r="M847" s="5" t="str">
        <f>IFERROR(INDEX('Master data'!$B$2:$CL$999,MATCH($B847,'Master data'!$A$2:$A$999,0),MATCH(M$1,'Master data'!$B$1:$CL$1,0)),"")</f>
        <v/>
      </c>
      <c r="N847" s="28" t="str">
        <f>IFERROR(INDEX('Master data'!$B$2:$CL$999,MATCH($B847,'Master data'!$A$2:$A$999,0),MATCH(N$1,'Master data'!$B$1:$CL$1,0)),"")</f>
        <v/>
      </c>
      <c r="O847" s="7" t="str">
        <f>IFERROR(INDEX('Master data'!$B$2:$CL$999,MATCH($B847,'Master data'!$A$2:$A$999,0),MATCH(O$1,'Master data'!$B$1:$CL$1,0)),"")</f>
        <v/>
      </c>
      <c r="P847" s="5" t="str">
        <f>IFERROR(INDEX('Master data'!$B$2:$CL$999,MATCH($B847,'Master data'!$A$2:$A$999,0),MATCH(P$1,'Master data'!$B$1:$CL$1,0)),"")</f>
        <v/>
      </c>
      <c r="Q847" s="5" t="str">
        <f>IFERROR(INDEX('Master data'!$B$2:$CL$999,MATCH($B847,'Master data'!$A$2:$A$999,0),MATCH(Q$1,'Master data'!$B$1:$CL$1,0)),"")</f>
        <v/>
      </c>
    </row>
    <row r="848" spans="1:17" x14ac:dyDescent="0.3">
      <c r="A848" t="str">
        <f t="shared" si="13"/>
        <v/>
      </c>
      <c r="B848" t="str">
        <f>IF('Master data'!A847="","",'Master data'!A847)</f>
        <v/>
      </c>
      <c r="C848" t="str">
        <f>IFERROR(INDEX('Master data'!$B$2:$CL$999,MATCH($B848,'Master data'!$A$2:$A$999,0),MATCH(C$1,'Master data'!$B$1:$CL$1,0)),"")</f>
        <v/>
      </c>
      <c r="D848" t="str">
        <f>IFERROR(INDEX('Master data'!$B$2:$CL$999,MATCH($B848,'Master data'!$A$2:$A$999,0),MATCH(D$1,'Master data'!$B$1:$CL$1,0)),"")</f>
        <v/>
      </c>
      <c r="E848" s="5" t="str">
        <f>IFERROR(INDEX('Master data'!$B$2:$CL$999,MATCH($B848,'Master data'!$A$2:$A$999,0),MATCH(E$1,'Master data'!$B$1:$CL$1,0)),"")</f>
        <v/>
      </c>
      <c r="F848" s="7" t="str">
        <f>IFERROR(INDEX('Master data'!$B$2:$CL$999,MATCH($B848,'Master data'!$A$2:$A$999,0),MATCH(F$1,'Master data'!$B$1:$CL$1,0)),"")</f>
        <v/>
      </c>
      <c r="G848" s="7" t="str">
        <f>IFERROR(INDEX('Master data'!$B$2:$CL$999,MATCH($B848,'Master data'!$A$2:$A$999,0),MATCH(G$1,'Master data'!$B$1:$CL$1,0)),"")</f>
        <v/>
      </c>
      <c r="H848" s="7" t="str">
        <f>IFERROR(INDEX('Master data'!$B$2:$CL$999,MATCH($B848,'Master data'!$A$2:$A$999,0),MATCH(H$1,'Master data'!$B$1:$CL$1,0)),"")</f>
        <v/>
      </c>
      <c r="I848" s="7" t="str">
        <f>IFERROR(INDEX('Master data'!$B$2:$CL$999,MATCH($B848,'Master data'!$A$2:$A$999,0),MATCH(I$1,'Master data'!$B$1:$CL$1,0)),"")</f>
        <v/>
      </c>
      <c r="J848" s="7" t="str">
        <f>IFERROR(INDEX('Master data'!$B$2:$CL$999,MATCH($B848,'Master data'!$A$2:$A$999,0),MATCH(J$1,'Master data'!$B$1:$CL$1,0)),"")</f>
        <v/>
      </c>
      <c r="K848" s="7" t="str">
        <f>IFERROR(INDEX('Master data'!$B$2:$CL$999,MATCH($B848,'Master data'!$A$2:$A$999,0),MATCH(K$1,'Master data'!$B$1:$CL$1,0)),"")</f>
        <v/>
      </c>
      <c r="L848" s="7" t="str">
        <f>IFERROR(INDEX('Master data'!$B$2:$CL$999,MATCH($B848,'Master data'!$A$2:$A$999,0),MATCH(L$1,'Master data'!$B$1:$CL$1,0)),"")</f>
        <v/>
      </c>
      <c r="M848" s="5" t="str">
        <f>IFERROR(INDEX('Master data'!$B$2:$CL$999,MATCH($B848,'Master data'!$A$2:$A$999,0),MATCH(M$1,'Master data'!$B$1:$CL$1,0)),"")</f>
        <v/>
      </c>
      <c r="N848" s="28" t="str">
        <f>IFERROR(INDEX('Master data'!$B$2:$CL$999,MATCH($B848,'Master data'!$A$2:$A$999,0),MATCH(N$1,'Master data'!$B$1:$CL$1,0)),"")</f>
        <v/>
      </c>
      <c r="O848" s="7" t="str">
        <f>IFERROR(INDEX('Master data'!$B$2:$CL$999,MATCH($B848,'Master data'!$A$2:$A$999,0),MATCH(O$1,'Master data'!$B$1:$CL$1,0)),"")</f>
        <v/>
      </c>
      <c r="P848" s="5" t="str">
        <f>IFERROR(INDEX('Master data'!$B$2:$CL$999,MATCH($B848,'Master data'!$A$2:$A$999,0),MATCH(P$1,'Master data'!$B$1:$CL$1,0)),"")</f>
        <v/>
      </c>
      <c r="Q848" s="5" t="str">
        <f>IFERROR(INDEX('Master data'!$B$2:$CL$999,MATCH($B848,'Master data'!$A$2:$A$999,0),MATCH(Q$1,'Master data'!$B$1:$CL$1,0)),"")</f>
        <v/>
      </c>
    </row>
    <row r="849" spans="1:17" x14ac:dyDescent="0.3">
      <c r="A849" t="str">
        <f t="shared" si="13"/>
        <v/>
      </c>
      <c r="B849" t="str">
        <f>IF('Master data'!A848="","",'Master data'!A848)</f>
        <v/>
      </c>
      <c r="C849" t="str">
        <f>IFERROR(INDEX('Master data'!$B$2:$CL$999,MATCH($B849,'Master data'!$A$2:$A$999,0),MATCH(C$1,'Master data'!$B$1:$CL$1,0)),"")</f>
        <v/>
      </c>
      <c r="D849" t="str">
        <f>IFERROR(INDEX('Master data'!$B$2:$CL$999,MATCH($B849,'Master data'!$A$2:$A$999,0),MATCH(D$1,'Master data'!$B$1:$CL$1,0)),"")</f>
        <v/>
      </c>
      <c r="E849" s="5" t="str">
        <f>IFERROR(INDEX('Master data'!$B$2:$CL$999,MATCH($B849,'Master data'!$A$2:$A$999,0),MATCH(E$1,'Master data'!$B$1:$CL$1,0)),"")</f>
        <v/>
      </c>
      <c r="F849" s="7" t="str">
        <f>IFERROR(INDEX('Master data'!$B$2:$CL$999,MATCH($B849,'Master data'!$A$2:$A$999,0),MATCH(F$1,'Master data'!$B$1:$CL$1,0)),"")</f>
        <v/>
      </c>
      <c r="G849" s="7" t="str">
        <f>IFERROR(INDEX('Master data'!$B$2:$CL$999,MATCH($B849,'Master data'!$A$2:$A$999,0),MATCH(G$1,'Master data'!$B$1:$CL$1,0)),"")</f>
        <v/>
      </c>
      <c r="H849" s="7" t="str">
        <f>IFERROR(INDEX('Master data'!$B$2:$CL$999,MATCH($B849,'Master data'!$A$2:$A$999,0),MATCH(H$1,'Master data'!$B$1:$CL$1,0)),"")</f>
        <v/>
      </c>
      <c r="I849" s="7" t="str">
        <f>IFERROR(INDEX('Master data'!$B$2:$CL$999,MATCH($B849,'Master data'!$A$2:$A$999,0),MATCH(I$1,'Master data'!$B$1:$CL$1,0)),"")</f>
        <v/>
      </c>
      <c r="J849" s="7" t="str">
        <f>IFERROR(INDEX('Master data'!$B$2:$CL$999,MATCH($B849,'Master data'!$A$2:$A$999,0),MATCH(J$1,'Master data'!$B$1:$CL$1,0)),"")</f>
        <v/>
      </c>
      <c r="K849" s="7" t="str">
        <f>IFERROR(INDEX('Master data'!$B$2:$CL$999,MATCH($B849,'Master data'!$A$2:$A$999,0),MATCH(K$1,'Master data'!$B$1:$CL$1,0)),"")</f>
        <v/>
      </c>
      <c r="L849" s="7" t="str">
        <f>IFERROR(INDEX('Master data'!$B$2:$CL$999,MATCH($B849,'Master data'!$A$2:$A$999,0),MATCH(L$1,'Master data'!$B$1:$CL$1,0)),"")</f>
        <v/>
      </c>
      <c r="M849" s="5" t="str">
        <f>IFERROR(INDEX('Master data'!$B$2:$CL$999,MATCH($B849,'Master data'!$A$2:$A$999,0),MATCH(M$1,'Master data'!$B$1:$CL$1,0)),"")</f>
        <v/>
      </c>
      <c r="N849" s="28" t="str">
        <f>IFERROR(INDEX('Master data'!$B$2:$CL$999,MATCH($B849,'Master data'!$A$2:$A$999,0),MATCH(N$1,'Master data'!$B$1:$CL$1,0)),"")</f>
        <v/>
      </c>
      <c r="O849" s="7" t="str">
        <f>IFERROR(INDEX('Master data'!$B$2:$CL$999,MATCH($B849,'Master data'!$A$2:$A$999,0),MATCH(O$1,'Master data'!$B$1:$CL$1,0)),"")</f>
        <v/>
      </c>
      <c r="P849" s="5" t="str">
        <f>IFERROR(INDEX('Master data'!$B$2:$CL$999,MATCH($B849,'Master data'!$A$2:$A$999,0),MATCH(P$1,'Master data'!$B$1:$CL$1,0)),"")</f>
        <v/>
      </c>
      <c r="Q849" s="5" t="str">
        <f>IFERROR(INDEX('Master data'!$B$2:$CL$999,MATCH($B849,'Master data'!$A$2:$A$999,0),MATCH(Q$1,'Master data'!$B$1:$CL$1,0)),"")</f>
        <v/>
      </c>
    </row>
    <row r="850" spans="1:17" x14ac:dyDescent="0.3">
      <c r="A850" t="str">
        <f t="shared" si="13"/>
        <v/>
      </c>
      <c r="B850" t="str">
        <f>IF('Master data'!A849="","",'Master data'!A849)</f>
        <v/>
      </c>
      <c r="C850" t="str">
        <f>IFERROR(INDEX('Master data'!$B$2:$CL$999,MATCH($B850,'Master data'!$A$2:$A$999,0),MATCH(C$1,'Master data'!$B$1:$CL$1,0)),"")</f>
        <v/>
      </c>
      <c r="D850" t="str">
        <f>IFERROR(INDEX('Master data'!$B$2:$CL$999,MATCH($B850,'Master data'!$A$2:$A$999,0),MATCH(D$1,'Master data'!$B$1:$CL$1,0)),"")</f>
        <v/>
      </c>
      <c r="E850" s="5" t="str">
        <f>IFERROR(INDEX('Master data'!$B$2:$CL$999,MATCH($B850,'Master data'!$A$2:$A$999,0),MATCH(E$1,'Master data'!$B$1:$CL$1,0)),"")</f>
        <v/>
      </c>
      <c r="F850" s="7" t="str">
        <f>IFERROR(INDEX('Master data'!$B$2:$CL$999,MATCH($B850,'Master data'!$A$2:$A$999,0),MATCH(F$1,'Master data'!$B$1:$CL$1,0)),"")</f>
        <v/>
      </c>
      <c r="G850" s="7" t="str">
        <f>IFERROR(INDEX('Master data'!$B$2:$CL$999,MATCH($B850,'Master data'!$A$2:$A$999,0),MATCH(G$1,'Master data'!$B$1:$CL$1,0)),"")</f>
        <v/>
      </c>
      <c r="H850" s="7" t="str">
        <f>IFERROR(INDEX('Master data'!$B$2:$CL$999,MATCH($B850,'Master data'!$A$2:$A$999,0),MATCH(H$1,'Master data'!$B$1:$CL$1,0)),"")</f>
        <v/>
      </c>
      <c r="I850" s="7" t="str">
        <f>IFERROR(INDEX('Master data'!$B$2:$CL$999,MATCH($B850,'Master data'!$A$2:$A$999,0),MATCH(I$1,'Master data'!$B$1:$CL$1,0)),"")</f>
        <v/>
      </c>
      <c r="J850" s="7" t="str">
        <f>IFERROR(INDEX('Master data'!$B$2:$CL$999,MATCH($B850,'Master data'!$A$2:$A$999,0),MATCH(J$1,'Master data'!$B$1:$CL$1,0)),"")</f>
        <v/>
      </c>
      <c r="K850" s="7" t="str">
        <f>IFERROR(INDEX('Master data'!$B$2:$CL$999,MATCH($B850,'Master data'!$A$2:$A$999,0),MATCH(K$1,'Master data'!$B$1:$CL$1,0)),"")</f>
        <v/>
      </c>
      <c r="L850" s="7" t="str">
        <f>IFERROR(INDEX('Master data'!$B$2:$CL$999,MATCH($B850,'Master data'!$A$2:$A$999,0),MATCH(L$1,'Master data'!$B$1:$CL$1,0)),"")</f>
        <v/>
      </c>
      <c r="M850" s="5" t="str">
        <f>IFERROR(INDEX('Master data'!$B$2:$CL$999,MATCH($B850,'Master data'!$A$2:$A$999,0),MATCH(M$1,'Master data'!$B$1:$CL$1,0)),"")</f>
        <v/>
      </c>
      <c r="N850" s="28" t="str">
        <f>IFERROR(INDEX('Master data'!$B$2:$CL$999,MATCH($B850,'Master data'!$A$2:$A$999,0),MATCH(N$1,'Master data'!$B$1:$CL$1,0)),"")</f>
        <v/>
      </c>
      <c r="O850" s="7" t="str">
        <f>IFERROR(INDEX('Master data'!$B$2:$CL$999,MATCH($B850,'Master data'!$A$2:$A$999,0),MATCH(O$1,'Master data'!$B$1:$CL$1,0)),"")</f>
        <v/>
      </c>
      <c r="P850" s="5" t="str">
        <f>IFERROR(INDEX('Master data'!$B$2:$CL$999,MATCH($B850,'Master data'!$A$2:$A$999,0),MATCH(P$1,'Master data'!$B$1:$CL$1,0)),"")</f>
        <v/>
      </c>
      <c r="Q850" s="5" t="str">
        <f>IFERROR(INDEX('Master data'!$B$2:$CL$999,MATCH($B850,'Master data'!$A$2:$A$999,0),MATCH(Q$1,'Master data'!$B$1:$CL$1,0)),"")</f>
        <v/>
      </c>
    </row>
    <row r="851" spans="1:17" x14ac:dyDescent="0.3">
      <c r="A851" t="str">
        <f t="shared" si="13"/>
        <v/>
      </c>
      <c r="B851" t="str">
        <f>IF('Master data'!A850="","",'Master data'!A850)</f>
        <v/>
      </c>
      <c r="C851" t="str">
        <f>IFERROR(INDEX('Master data'!$B$2:$CL$999,MATCH($B851,'Master data'!$A$2:$A$999,0),MATCH(C$1,'Master data'!$B$1:$CL$1,0)),"")</f>
        <v/>
      </c>
      <c r="D851" t="str">
        <f>IFERROR(INDEX('Master data'!$B$2:$CL$999,MATCH($B851,'Master data'!$A$2:$A$999,0),MATCH(D$1,'Master data'!$B$1:$CL$1,0)),"")</f>
        <v/>
      </c>
      <c r="E851" s="5" t="str">
        <f>IFERROR(INDEX('Master data'!$B$2:$CL$999,MATCH($B851,'Master data'!$A$2:$A$999,0),MATCH(E$1,'Master data'!$B$1:$CL$1,0)),"")</f>
        <v/>
      </c>
      <c r="F851" s="7" t="str">
        <f>IFERROR(INDEX('Master data'!$B$2:$CL$999,MATCH($B851,'Master data'!$A$2:$A$999,0),MATCH(F$1,'Master data'!$B$1:$CL$1,0)),"")</f>
        <v/>
      </c>
      <c r="G851" s="7" t="str">
        <f>IFERROR(INDEX('Master data'!$B$2:$CL$999,MATCH($B851,'Master data'!$A$2:$A$999,0),MATCH(G$1,'Master data'!$B$1:$CL$1,0)),"")</f>
        <v/>
      </c>
      <c r="H851" s="7" t="str">
        <f>IFERROR(INDEX('Master data'!$B$2:$CL$999,MATCH($B851,'Master data'!$A$2:$A$999,0),MATCH(H$1,'Master data'!$B$1:$CL$1,0)),"")</f>
        <v/>
      </c>
      <c r="I851" s="7" t="str">
        <f>IFERROR(INDEX('Master data'!$B$2:$CL$999,MATCH($B851,'Master data'!$A$2:$A$999,0),MATCH(I$1,'Master data'!$B$1:$CL$1,0)),"")</f>
        <v/>
      </c>
      <c r="J851" s="7" t="str">
        <f>IFERROR(INDEX('Master data'!$B$2:$CL$999,MATCH($B851,'Master data'!$A$2:$A$999,0),MATCH(J$1,'Master data'!$B$1:$CL$1,0)),"")</f>
        <v/>
      </c>
      <c r="K851" s="7" t="str">
        <f>IFERROR(INDEX('Master data'!$B$2:$CL$999,MATCH($B851,'Master data'!$A$2:$A$999,0),MATCH(K$1,'Master data'!$B$1:$CL$1,0)),"")</f>
        <v/>
      </c>
      <c r="L851" s="7" t="str">
        <f>IFERROR(INDEX('Master data'!$B$2:$CL$999,MATCH($B851,'Master data'!$A$2:$A$999,0),MATCH(L$1,'Master data'!$B$1:$CL$1,0)),"")</f>
        <v/>
      </c>
      <c r="M851" s="5" t="str">
        <f>IFERROR(INDEX('Master data'!$B$2:$CL$999,MATCH($B851,'Master data'!$A$2:$A$999,0),MATCH(M$1,'Master data'!$B$1:$CL$1,0)),"")</f>
        <v/>
      </c>
      <c r="N851" s="28" t="str">
        <f>IFERROR(INDEX('Master data'!$B$2:$CL$999,MATCH($B851,'Master data'!$A$2:$A$999,0),MATCH(N$1,'Master data'!$B$1:$CL$1,0)),"")</f>
        <v/>
      </c>
      <c r="O851" s="7" t="str">
        <f>IFERROR(INDEX('Master data'!$B$2:$CL$999,MATCH($B851,'Master data'!$A$2:$A$999,0),MATCH(O$1,'Master data'!$B$1:$CL$1,0)),"")</f>
        <v/>
      </c>
      <c r="P851" s="5" t="str">
        <f>IFERROR(INDEX('Master data'!$B$2:$CL$999,MATCH($B851,'Master data'!$A$2:$A$999,0),MATCH(P$1,'Master data'!$B$1:$CL$1,0)),"")</f>
        <v/>
      </c>
      <c r="Q851" s="5" t="str">
        <f>IFERROR(INDEX('Master data'!$B$2:$CL$999,MATCH($B851,'Master data'!$A$2:$A$999,0),MATCH(Q$1,'Master data'!$B$1:$CL$1,0)),"")</f>
        <v/>
      </c>
    </row>
    <row r="852" spans="1:17" x14ac:dyDescent="0.3">
      <c r="A852" t="str">
        <f t="shared" si="13"/>
        <v/>
      </c>
      <c r="B852" t="str">
        <f>IF('Master data'!A851="","",'Master data'!A851)</f>
        <v/>
      </c>
      <c r="C852" t="str">
        <f>IFERROR(INDEX('Master data'!$B$2:$CL$999,MATCH($B852,'Master data'!$A$2:$A$999,0),MATCH(C$1,'Master data'!$B$1:$CL$1,0)),"")</f>
        <v/>
      </c>
      <c r="D852" t="str">
        <f>IFERROR(INDEX('Master data'!$B$2:$CL$999,MATCH($B852,'Master data'!$A$2:$A$999,0),MATCH(D$1,'Master data'!$B$1:$CL$1,0)),"")</f>
        <v/>
      </c>
      <c r="E852" s="5" t="str">
        <f>IFERROR(INDEX('Master data'!$B$2:$CL$999,MATCH($B852,'Master data'!$A$2:$A$999,0),MATCH(E$1,'Master data'!$B$1:$CL$1,0)),"")</f>
        <v/>
      </c>
      <c r="F852" s="7" t="str">
        <f>IFERROR(INDEX('Master data'!$B$2:$CL$999,MATCH($B852,'Master data'!$A$2:$A$999,0),MATCH(F$1,'Master data'!$B$1:$CL$1,0)),"")</f>
        <v/>
      </c>
      <c r="G852" s="7" t="str">
        <f>IFERROR(INDEX('Master data'!$B$2:$CL$999,MATCH($B852,'Master data'!$A$2:$A$999,0),MATCH(G$1,'Master data'!$B$1:$CL$1,0)),"")</f>
        <v/>
      </c>
      <c r="H852" s="7" t="str">
        <f>IFERROR(INDEX('Master data'!$B$2:$CL$999,MATCH($B852,'Master data'!$A$2:$A$999,0),MATCH(H$1,'Master data'!$B$1:$CL$1,0)),"")</f>
        <v/>
      </c>
      <c r="I852" s="7" t="str">
        <f>IFERROR(INDEX('Master data'!$B$2:$CL$999,MATCH($B852,'Master data'!$A$2:$A$999,0),MATCH(I$1,'Master data'!$B$1:$CL$1,0)),"")</f>
        <v/>
      </c>
      <c r="J852" s="7" t="str">
        <f>IFERROR(INDEX('Master data'!$B$2:$CL$999,MATCH($B852,'Master data'!$A$2:$A$999,0),MATCH(J$1,'Master data'!$B$1:$CL$1,0)),"")</f>
        <v/>
      </c>
      <c r="K852" s="7" t="str">
        <f>IFERROR(INDEX('Master data'!$B$2:$CL$999,MATCH($B852,'Master data'!$A$2:$A$999,0),MATCH(K$1,'Master data'!$B$1:$CL$1,0)),"")</f>
        <v/>
      </c>
      <c r="L852" s="7" t="str">
        <f>IFERROR(INDEX('Master data'!$B$2:$CL$999,MATCH($B852,'Master data'!$A$2:$A$999,0),MATCH(L$1,'Master data'!$B$1:$CL$1,0)),"")</f>
        <v/>
      </c>
      <c r="M852" s="5" t="str">
        <f>IFERROR(INDEX('Master data'!$B$2:$CL$999,MATCH($B852,'Master data'!$A$2:$A$999,0),MATCH(M$1,'Master data'!$B$1:$CL$1,0)),"")</f>
        <v/>
      </c>
      <c r="N852" s="28" t="str">
        <f>IFERROR(INDEX('Master data'!$B$2:$CL$999,MATCH($B852,'Master data'!$A$2:$A$999,0),MATCH(N$1,'Master data'!$B$1:$CL$1,0)),"")</f>
        <v/>
      </c>
      <c r="O852" s="7" t="str">
        <f>IFERROR(INDEX('Master data'!$B$2:$CL$999,MATCH($B852,'Master data'!$A$2:$A$999,0),MATCH(O$1,'Master data'!$B$1:$CL$1,0)),"")</f>
        <v/>
      </c>
      <c r="P852" s="5" t="str">
        <f>IFERROR(INDEX('Master data'!$B$2:$CL$999,MATCH($B852,'Master data'!$A$2:$A$999,0),MATCH(P$1,'Master data'!$B$1:$CL$1,0)),"")</f>
        <v/>
      </c>
      <c r="Q852" s="5" t="str">
        <f>IFERROR(INDEX('Master data'!$B$2:$CL$999,MATCH($B852,'Master data'!$A$2:$A$999,0),MATCH(Q$1,'Master data'!$B$1:$CL$1,0)),"")</f>
        <v/>
      </c>
    </row>
    <row r="853" spans="1:17" x14ac:dyDescent="0.3">
      <c r="A853" t="str">
        <f t="shared" si="13"/>
        <v/>
      </c>
      <c r="B853" t="str">
        <f>IF('Master data'!A852="","",'Master data'!A852)</f>
        <v/>
      </c>
      <c r="C853" t="str">
        <f>IFERROR(INDEX('Master data'!$B$2:$CL$999,MATCH($B853,'Master data'!$A$2:$A$999,0),MATCH(C$1,'Master data'!$B$1:$CL$1,0)),"")</f>
        <v/>
      </c>
      <c r="D853" t="str">
        <f>IFERROR(INDEX('Master data'!$B$2:$CL$999,MATCH($B853,'Master data'!$A$2:$A$999,0),MATCH(D$1,'Master data'!$B$1:$CL$1,0)),"")</f>
        <v/>
      </c>
      <c r="E853" s="5" t="str">
        <f>IFERROR(INDEX('Master data'!$B$2:$CL$999,MATCH($B853,'Master data'!$A$2:$A$999,0),MATCH(E$1,'Master data'!$B$1:$CL$1,0)),"")</f>
        <v/>
      </c>
      <c r="F853" s="7" t="str">
        <f>IFERROR(INDEX('Master data'!$B$2:$CL$999,MATCH($B853,'Master data'!$A$2:$A$999,0),MATCH(F$1,'Master data'!$B$1:$CL$1,0)),"")</f>
        <v/>
      </c>
      <c r="G853" s="7" t="str">
        <f>IFERROR(INDEX('Master data'!$B$2:$CL$999,MATCH($B853,'Master data'!$A$2:$A$999,0),MATCH(G$1,'Master data'!$B$1:$CL$1,0)),"")</f>
        <v/>
      </c>
      <c r="H853" s="7" t="str">
        <f>IFERROR(INDEX('Master data'!$B$2:$CL$999,MATCH($B853,'Master data'!$A$2:$A$999,0),MATCH(H$1,'Master data'!$B$1:$CL$1,0)),"")</f>
        <v/>
      </c>
      <c r="I853" s="7" t="str">
        <f>IFERROR(INDEX('Master data'!$B$2:$CL$999,MATCH($B853,'Master data'!$A$2:$A$999,0),MATCH(I$1,'Master data'!$B$1:$CL$1,0)),"")</f>
        <v/>
      </c>
      <c r="J853" s="7" t="str">
        <f>IFERROR(INDEX('Master data'!$B$2:$CL$999,MATCH($B853,'Master data'!$A$2:$A$999,0),MATCH(J$1,'Master data'!$B$1:$CL$1,0)),"")</f>
        <v/>
      </c>
      <c r="K853" s="7" t="str">
        <f>IFERROR(INDEX('Master data'!$B$2:$CL$999,MATCH($B853,'Master data'!$A$2:$A$999,0),MATCH(K$1,'Master data'!$B$1:$CL$1,0)),"")</f>
        <v/>
      </c>
      <c r="L853" s="7" t="str">
        <f>IFERROR(INDEX('Master data'!$B$2:$CL$999,MATCH($B853,'Master data'!$A$2:$A$999,0),MATCH(L$1,'Master data'!$B$1:$CL$1,0)),"")</f>
        <v/>
      </c>
      <c r="M853" s="5" t="str">
        <f>IFERROR(INDEX('Master data'!$B$2:$CL$999,MATCH($B853,'Master data'!$A$2:$A$999,0),MATCH(M$1,'Master data'!$B$1:$CL$1,0)),"")</f>
        <v/>
      </c>
      <c r="N853" s="28" t="str">
        <f>IFERROR(INDEX('Master data'!$B$2:$CL$999,MATCH($B853,'Master data'!$A$2:$A$999,0),MATCH(N$1,'Master data'!$B$1:$CL$1,0)),"")</f>
        <v/>
      </c>
      <c r="O853" s="7" t="str">
        <f>IFERROR(INDEX('Master data'!$B$2:$CL$999,MATCH($B853,'Master data'!$A$2:$A$999,0),MATCH(O$1,'Master data'!$B$1:$CL$1,0)),"")</f>
        <v/>
      </c>
      <c r="P853" s="5" t="str">
        <f>IFERROR(INDEX('Master data'!$B$2:$CL$999,MATCH($B853,'Master data'!$A$2:$A$999,0),MATCH(P$1,'Master data'!$B$1:$CL$1,0)),"")</f>
        <v/>
      </c>
      <c r="Q853" s="5" t="str">
        <f>IFERROR(INDEX('Master data'!$B$2:$CL$999,MATCH($B853,'Master data'!$A$2:$A$999,0),MATCH(Q$1,'Master data'!$B$1:$CL$1,0)),"")</f>
        <v/>
      </c>
    </row>
    <row r="854" spans="1:17" x14ac:dyDescent="0.3">
      <c r="A854" t="str">
        <f t="shared" si="13"/>
        <v/>
      </c>
      <c r="B854" t="str">
        <f>IF('Master data'!A853="","",'Master data'!A853)</f>
        <v/>
      </c>
      <c r="C854" t="str">
        <f>IFERROR(INDEX('Master data'!$B$2:$CL$999,MATCH($B854,'Master data'!$A$2:$A$999,0),MATCH(C$1,'Master data'!$B$1:$CL$1,0)),"")</f>
        <v/>
      </c>
      <c r="D854" t="str">
        <f>IFERROR(INDEX('Master data'!$B$2:$CL$999,MATCH($B854,'Master data'!$A$2:$A$999,0),MATCH(D$1,'Master data'!$B$1:$CL$1,0)),"")</f>
        <v/>
      </c>
      <c r="E854" s="5" t="str">
        <f>IFERROR(INDEX('Master data'!$B$2:$CL$999,MATCH($B854,'Master data'!$A$2:$A$999,0),MATCH(E$1,'Master data'!$B$1:$CL$1,0)),"")</f>
        <v/>
      </c>
      <c r="F854" s="7" t="str">
        <f>IFERROR(INDEX('Master data'!$B$2:$CL$999,MATCH($B854,'Master data'!$A$2:$A$999,0),MATCH(F$1,'Master data'!$B$1:$CL$1,0)),"")</f>
        <v/>
      </c>
      <c r="G854" s="7" t="str">
        <f>IFERROR(INDEX('Master data'!$B$2:$CL$999,MATCH($B854,'Master data'!$A$2:$A$999,0),MATCH(G$1,'Master data'!$B$1:$CL$1,0)),"")</f>
        <v/>
      </c>
      <c r="H854" s="7" t="str">
        <f>IFERROR(INDEX('Master data'!$B$2:$CL$999,MATCH($B854,'Master data'!$A$2:$A$999,0),MATCH(H$1,'Master data'!$B$1:$CL$1,0)),"")</f>
        <v/>
      </c>
      <c r="I854" s="7" t="str">
        <f>IFERROR(INDEX('Master data'!$B$2:$CL$999,MATCH($B854,'Master data'!$A$2:$A$999,0),MATCH(I$1,'Master data'!$B$1:$CL$1,0)),"")</f>
        <v/>
      </c>
      <c r="J854" s="7" t="str">
        <f>IFERROR(INDEX('Master data'!$B$2:$CL$999,MATCH($B854,'Master data'!$A$2:$A$999,0),MATCH(J$1,'Master data'!$B$1:$CL$1,0)),"")</f>
        <v/>
      </c>
      <c r="K854" s="7" t="str">
        <f>IFERROR(INDEX('Master data'!$B$2:$CL$999,MATCH($B854,'Master data'!$A$2:$A$999,0),MATCH(K$1,'Master data'!$B$1:$CL$1,0)),"")</f>
        <v/>
      </c>
      <c r="L854" s="7" t="str">
        <f>IFERROR(INDEX('Master data'!$B$2:$CL$999,MATCH($B854,'Master data'!$A$2:$A$999,0),MATCH(L$1,'Master data'!$B$1:$CL$1,0)),"")</f>
        <v/>
      </c>
      <c r="M854" s="5" t="str">
        <f>IFERROR(INDEX('Master data'!$B$2:$CL$999,MATCH($B854,'Master data'!$A$2:$A$999,0),MATCH(M$1,'Master data'!$B$1:$CL$1,0)),"")</f>
        <v/>
      </c>
      <c r="N854" s="28" t="str">
        <f>IFERROR(INDEX('Master data'!$B$2:$CL$999,MATCH($B854,'Master data'!$A$2:$A$999,0),MATCH(N$1,'Master data'!$B$1:$CL$1,0)),"")</f>
        <v/>
      </c>
      <c r="O854" s="7" t="str">
        <f>IFERROR(INDEX('Master data'!$B$2:$CL$999,MATCH($B854,'Master data'!$A$2:$A$999,0),MATCH(O$1,'Master data'!$B$1:$CL$1,0)),"")</f>
        <v/>
      </c>
      <c r="P854" s="5" t="str">
        <f>IFERROR(INDEX('Master data'!$B$2:$CL$999,MATCH($B854,'Master data'!$A$2:$A$999,0),MATCH(P$1,'Master data'!$B$1:$CL$1,0)),"")</f>
        <v/>
      </c>
      <c r="Q854" s="5" t="str">
        <f>IFERROR(INDEX('Master data'!$B$2:$CL$999,MATCH($B854,'Master data'!$A$2:$A$999,0),MATCH(Q$1,'Master data'!$B$1:$CL$1,0)),"")</f>
        <v/>
      </c>
    </row>
    <row r="855" spans="1:17" x14ac:dyDescent="0.3">
      <c r="A855" t="str">
        <f t="shared" si="13"/>
        <v/>
      </c>
      <c r="B855" t="str">
        <f>IF('Master data'!A854="","",'Master data'!A854)</f>
        <v/>
      </c>
      <c r="C855" t="str">
        <f>IFERROR(INDEX('Master data'!$B$2:$CL$999,MATCH($B855,'Master data'!$A$2:$A$999,0),MATCH(C$1,'Master data'!$B$1:$CL$1,0)),"")</f>
        <v/>
      </c>
      <c r="D855" t="str">
        <f>IFERROR(INDEX('Master data'!$B$2:$CL$999,MATCH($B855,'Master data'!$A$2:$A$999,0),MATCH(D$1,'Master data'!$B$1:$CL$1,0)),"")</f>
        <v/>
      </c>
      <c r="E855" s="5" t="str">
        <f>IFERROR(INDEX('Master data'!$B$2:$CL$999,MATCH($B855,'Master data'!$A$2:$A$999,0),MATCH(E$1,'Master data'!$B$1:$CL$1,0)),"")</f>
        <v/>
      </c>
      <c r="F855" s="7" t="str">
        <f>IFERROR(INDEX('Master data'!$B$2:$CL$999,MATCH($B855,'Master data'!$A$2:$A$999,0),MATCH(F$1,'Master data'!$B$1:$CL$1,0)),"")</f>
        <v/>
      </c>
      <c r="G855" s="7" t="str">
        <f>IFERROR(INDEX('Master data'!$B$2:$CL$999,MATCH($B855,'Master data'!$A$2:$A$999,0),MATCH(G$1,'Master data'!$B$1:$CL$1,0)),"")</f>
        <v/>
      </c>
      <c r="H855" s="7" t="str">
        <f>IFERROR(INDEX('Master data'!$B$2:$CL$999,MATCH($B855,'Master data'!$A$2:$A$999,0),MATCH(H$1,'Master data'!$B$1:$CL$1,0)),"")</f>
        <v/>
      </c>
      <c r="I855" s="7" t="str">
        <f>IFERROR(INDEX('Master data'!$B$2:$CL$999,MATCH($B855,'Master data'!$A$2:$A$999,0),MATCH(I$1,'Master data'!$B$1:$CL$1,0)),"")</f>
        <v/>
      </c>
      <c r="J855" s="7" t="str">
        <f>IFERROR(INDEX('Master data'!$B$2:$CL$999,MATCH($B855,'Master data'!$A$2:$A$999,0),MATCH(J$1,'Master data'!$B$1:$CL$1,0)),"")</f>
        <v/>
      </c>
      <c r="K855" s="7" t="str">
        <f>IFERROR(INDEX('Master data'!$B$2:$CL$999,MATCH($B855,'Master data'!$A$2:$A$999,0),MATCH(K$1,'Master data'!$B$1:$CL$1,0)),"")</f>
        <v/>
      </c>
      <c r="L855" s="7" t="str">
        <f>IFERROR(INDEX('Master data'!$B$2:$CL$999,MATCH($B855,'Master data'!$A$2:$A$999,0),MATCH(L$1,'Master data'!$B$1:$CL$1,0)),"")</f>
        <v/>
      </c>
      <c r="M855" s="5" t="str">
        <f>IFERROR(INDEX('Master data'!$B$2:$CL$999,MATCH($B855,'Master data'!$A$2:$A$999,0),MATCH(M$1,'Master data'!$B$1:$CL$1,0)),"")</f>
        <v/>
      </c>
      <c r="N855" s="28" t="str">
        <f>IFERROR(INDEX('Master data'!$B$2:$CL$999,MATCH($B855,'Master data'!$A$2:$A$999,0),MATCH(N$1,'Master data'!$B$1:$CL$1,0)),"")</f>
        <v/>
      </c>
      <c r="O855" s="7" t="str">
        <f>IFERROR(INDEX('Master data'!$B$2:$CL$999,MATCH($B855,'Master data'!$A$2:$A$999,0),MATCH(O$1,'Master data'!$B$1:$CL$1,0)),"")</f>
        <v/>
      </c>
      <c r="P855" s="5" t="str">
        <f>IFERROR(INDEX('Master data'!$B$2:$CL$999,MATCH($B855,'Master data'!$A$2:$A$999,0),MATCH(P$1,'Master data'!$B$1:$CL$1,0)),"")</f>
        <v/>
      </c>
      <c r="Q855" s="5" t="str">
        <f>IFERROR(INDEX('Master data'!$B$2:$CL$999,MATCH($B855,'Master data'!$A$2:$A$999,0),MATCH(Q$1,'Master data'!$B$1:$CL$1,0)),"")</f>
        <v/>
      </c>
    </row>
    <row r="856" spans="1:17" x14ac:dyDescent="0.3">
      <c r="A856" t="str">
        <f t="shared" si="13"/>
        <v/>
      </c>
      <c r="B856" t="str">
        <f>IF('Master data'!A855="","",'Master data'!A855)</f>
        <v/>
      </c>
      <c r="C856" t="str">
        <f>IFERROR(INDEX('Master data'!$B$2:$CL$999,MATCH($B856,'Master data'!$A$2:$A$999,0),MATCH(C$1,'Master data'!$B$1:$CL$1,0)),"")</f>
        <v/>
      </c>
      <c r="D856" t="str">
        <f>IFERROR(INDEX('Master data'!$B$2:$CL$999,MATCH($B856,'Master data'!$A$2:$A$999,0),MATCH(D$1,'Master data'!$B$1:$CL$1,0)),"")</f>
        <v/>
      </c>
      <c r="E856" s="5" t="str">
        <f>IFERROR(INDEX('Master data'!$B$2:$CL$999,MATCH($B856,'Master data'!$A$2:$A$999,0),MATCH(E$1,'Master data'!$B$1:$CL$1,0)),"")</f>
        <v/>
      </c>
      <c r="F856" s="7" t="str">
        <f>IFERROR(INDEX('Master data'!$B$2:$CL$999,MATCH($B856,'Master data'!$A$2:$A$999,0),MATCH(F$1,'Master data'!$B$1:$CL$1,0)),"")</f>
        <v/>
      </c>
      <c r="G856" s="7" t="str">
        <f>IFERROR(INDEX('Master data'!$B$2:$CL$999,MATCH($B856,'Master data'!$A$2:$A$999,0),MATCH(G$1,'Master data'!$B$1:$CL$1,0)),"")</f>
        <v/>
      </c>
      <c r="H856" s="7" t="str">
        <f>IFERROR(INDEX('Master data'!$B$2:$CL$999,MATCH($B856,'Master data'!$A$2:$A$999,0),MATCH(H$1,'Master data'!$B$1:$CL$1,0)),"")</f>
        <v/>
      </c>
      <c r="I856" s="7" t="str">
        <f>IFERROR(INDEX('Master data'!$B$2:$CL$999,MATCH($B856,'Master data'!$A$2:$A$999,0),MATCH(I$1,'Master data'!$B$1:$CL$1,0)),"")</f>
        <v/>
      </c>
      <c r="J856" s="7" t="str">
        <f>IFERROR(INDEX('Master data'!$B$2:$CL$999,MATCH($B856,'Master data'!$A$2:$A$999,0),MATCH(J$1,'Master data'!$B$1:$CL$1,0)),"")</f>
        <v/>
      </c>
      <c r="K856" s="7" t="str">
        <f>IFERROR(INDEX('Master data'!$B$2:$CL$999,MATCH($B856,'Master data'!$A$2:$A$999,0),MATCH(K$1,'Master data'!$B$1:$CL$1,0)),"")</f>
        <v/>
      </c>
      <c r="L856" s="7" t="str">
        <f>IFERROR(INDEX('Master data'!$B$2:$CL$999,MATCH($B856,'Master data'!$A$2:$A$999,0),MATCH(L$1,'Master data'!$B$1:$CL$1,0)),"")</f>
        <v/>
      </c>
      <c r="M856" s="5" t="str">
        <f>IFERROR(INDEX('Master data'!$B$2:$CL$999,MATCH($B856,'Master data'!$A$2:$A$999,0),MATCH(M$1,'Master data'!$B$1:$CL$1,0)),"")</f>
        <v/>
      </c>
      <c r="N856" s="28" t="str">
        <f>IFERROR(INDEX('Master data'!$B$2:$CL$999,MATCH($B856,'Master data'!$A$2:$A$999,0),MATCH(N$1,'Master data'!$B$1:$CL$1,0)),"")</f>
        <v/>
      </c>
      <c r="O856" s="7" t="str">
        <f>IFERROR(INDEX('Master data'!$B$2:$CL$999,MATCH($B856,'Master data'!$A$2:$A$999,0),MATCH(O$1,'Master data'!$B$1:$CL$1,0)),"")</f>
        <v/>
      </c>
      <c r="P856" s="5" t="str">
        <f>IFERROR(INDEX('Master data'!$B$2:$CL$999,MATCH($B856,'Master data'!$A$2:$A$999,0),MATCH(P$1,'Master data'!$B$1:$CL$1,0)),"")</f>
        <v/>
      </c>
      <c r="Q856" s="5" t="str">
        <f>IFERROR(INDEX('Master data'!$B$2:$CL$999,MATCH($B856,'Master data'!$A$2:$A$999,0),MATCH(Q$1,'Master data'!$B$1:$CL$1,0)),"")</f>
        <v/>
      </c>
    </row>
    <row r="857" spans="1:17" x14ac:dyDescent="0.3">
      <c r="A857" t="str">
        <f t="shared" si="13"/>
        <v/>
      </c>
      <c r="B857" t="str">
        <f>IF('Master data'!A856="","",'Master data'!A856)</f>
        <v/>
      </c>
      <c r="C857" t="str">
        <f>IFERROR(INDEX('Master data'!$B$2:$CL$999,MATCH($B857,'Master data'!$A$2:$A$999,0),MATCH(C$1,'Master data'!$B$1:$CL$1,0)),"")</f>
        <v/>
      </c>
      <c r="D857" t="str">
        <f>IFERROR(INDEX('Master data'!$B$2:$CL$999,MATCH($B857,'Master data'!$A$2:$A$999,0),MATCH(D$1,'Master data'!$B$1:$CL$1,0)),"")</f>
        <v/>
      </c>
      <c r="E857" s="5" t="str">
        <f>IFERROR(INDEX('Master data'!$B$2:$CL$999,MATCH($B857,'Master data'!$A$2:$A$999,0),MATCH(E$1,'Master data'!$B$1:$CL$1,0)),"")</f>
        <v/>
      </c>
      <c r="F857" s="7" t="str">
        <f>IFERROR(INDEX('Master data'!$B$2:$CL$999,MATCH($B857,'Master data'!$A$2:$A$999,0),MATCH(F$1,'Master data'!$B$1:$CL$1,0)),"")</f>
        <v/>
      </c>
      <c r="G857" s="7" t="str">
        <f>IFERROR(INDEX('Master data'!$B$2:$CL$999,MATCH($B857,'Master data'!$A$2:$A$999,0),MATCH(G$1,'Master data'!$B$1:$CL$1,0)),"")</f>
        <v/>
      </c>
      <c r="H857" s="7" t="str">
        <f>IFERROR(INDEX('Master data'!$B$2:$CL$999,MATCH($B857,'Master data'!$A$2:$A$999,0),MATCH(H$1,'Master data'!$B$1:$CL$1,0)),"")</f>
        <v/>
      </c>
      <c r="I857" s="7" t="str">
        <f>IFERROR(INDEX('Master data'!$B$2:$CL$999,MATCH($B857,'Master data'!$A$2:$A$999,0),MATCH(I$1,'Master data'!$B$1:$CL$1,0)),"")</f>
        <v/>
      </c>
      <c r="J857" s="7" t="str">
        <f>IFERROR(INDEX('Master data'!$B$2:$CL$999,MATCH($B857,'Master data'!$A$2:$A$999,0),MATCH(J$1,'Master data'!$B$1:$CL$1,0)),"")</f>
        <v/>
      </c>
      <c r="K857" s="7" t="str">
        <f>IFERROR(INDEX('Master data'!$B$2:$CL$999,MATCH($B857,'Master data'!$A$2:$A$999,0),MATCH(K$1,'Master data'!$B$1:$CL$1,0)),"")</f>
        <v/>
      </c>
      <c r="L857" s="7" t="str">
        <f>IFERROR(INDEX('Master data'!$B$2:$CL$999,MATCH($B857,'Master data'!$A$2:$A$999,0),MATCH(L$1,'Master data'!$B$1:$CL$1,0)),"")</f>
        <v/>
      </c>
      <c r="M857" s="5" t="str">
        <f>IFERROR(INDEX('Master data'!$B$2:$CL$999,MATCH($B857,'Master data'!$A$2:$A$999,0),MATCH(M$1,'Master data'!$B$1:$CL$1,0)),"")</f>
        <v/>
      </c>
      <c r="N857" s="28" t="str">
        <f>IFERROR(INDEX('Master data'!$B$2:$CL$999,MATCH($B857,'Master data'!$A$2:$A$999,0),MATCH(N$1,'Master data'!$B$1:$CL$1,0)),"")</f>
        <v/>
      </c>
      <c r="O857" s="7" t="str">
        <f>IFERROR(INDEX('Master data'!$B$2:$CL$999,MATCH($B857,'Master data'!$A$2:$A$999,0),MATCH(O$1,'Master data'!$B$1:$CL$1,0)),"")</f>
        <v/>
      </c>
      <c r="P857" s="5" t="str">
        <f>IFERROR(INDEX('Master data'!$B$2:$CL$999,MATCH($B857,'Master data'!$A$2:$A$999,0),MATCH(P$1,'Master data'!$B$1:$CL$1,0)),"")</f>
        <v/>
      </c>
      <c r="Q857" s="5" t="str">
        <f>IFERROR(INDEX('Master data'!$B$2:$CL$999,MATCH($B857,'Master data'!$A$2:$A$999,0),MATCH(Q$1,'Master data'!$B$1:$CL$1,0)),"")</f>
        <v/>
      </c>
    </row>
    <row r="858" spans="1:17" x14ac:dyDescent="0.3">
      <c r="A858" t="str">
        <f t="shared" si="13"/>
        <v/>
      </c>
      <c r="B858" t="str">
        <f>IF('Master data'!A857="","",'Master data'!A857)</f>
        <v/>
      </c>
      <c r="C858" t="str">
        <f>IFERROR(INDEX('Master data'!$B$2:$CL$999,MATCH($B858,'Master data'!$A$2:$A$999,0),MATCH(C$1,'Master data'!$B$1:$CL$1,0)),"")</f>
        <v/>
      </c>
      <c r="D858" t="str">
        <f>IFERROR(INDEX('Master data'!$B$2:$CL$999,MATCH($B858,'Master data'!$A$2:$A$999,0),MATCH(D$1,'Master data'!$B$1:$CL$1,0)),"")</f>
        <v/>
      </c>
      <c r="E858" s="5" t="str">
        <f>IFERROR(INDEX('Master data'!$B$2:$CL$999,MATCH($B858,'Master data'!$A$2:$A$999,0),MATCH(E$1,'Master data'!$B$1:$CL$1,0)),"")</f>
        <v/>
      </c>
      <c r="F858" s="7" t="str">
        <f>IFERROR(INDEX('Master data'!$B$2:$CL$999,MATCH($B858,'Master data'!$A$2:$A$999,0),MATCH(F$1,'Master data'!$B$1:$CL$1,0)),"")</f>
        <v/>
      </c>
      <c r="G858" s="7" t="str">
        <f>IFERROR(INDEX('Master data'!$B$2:$CL$999,MATCH($B858,'Master data'!$A$2:$A$999,0),MATCH(G$1,'Master data'!$B$1:$CL$1,0)),"")</f>
        <v/>
      </c>
      <c r="H858" s="7" t="str">
        <f>IFERROR(INDEX('Master data'!$B$2:$CL$999,MATCH($B858,'Master data'!$A$2:$A$999,0),MATCH(H$1,'Master data'!$B$1:$CL$1,0)),"")</f>
        <v/>
      </c>
      <c r="I858" s="7" t="str">
        <f>IFERROR(INDEX('Master data'!$B$2:$CL$999,MATCH($B858,'Master data'!$A$2:$A$999,0),MATCH(I$1,'Master data'!$B$1:$CL$1,0)),"")</f>
        <v/>
      </c>
      <c r="J858" s="7" t="str">
        <f>IFERROR(INDEX('Master data'!$B$2:$CL$999,MATCH($B858,'Master data'!$A$2:$A$999,0),MATCH(J$1,'Master data'!$B$1:$CL$1,0)),"")</f>
        <v/>
      </c>
      <c r="K858" s="7" t="str">
        <f>IFERROR(INDEX('Master data'!$B$2:$CL$999,MATCH($B858,'Master data'!$A$2:$A$999,0),MATCH(K$1,'Master data'!$B$1:$CL$1,0)),"")</f>
        <v/>
      </c>
      <c r="L858" s="7" t="str">
        <f>IFERROR(INDEX('Master data'!$B$2:$CL$999,MATCH($B858,'Master data'!$A$2:$A$999,0),MATCH(L$1,'Master data'!$B$1:$CL$1,0)),"")</f>
        <v/>
      </c>
      <c r="M858" s="5" t="str">
        <f>IFERROR(INDEX('Master data'!$B$2:$CL$999,MATCH($B858,'Master data'!$A$2:$A$999,0),MATCH(M$1,'Master data'!$B$1:$CL$1,0)),"")</f>
        <v/>
      </c>
      <c r="N858" s="28" t="str">
        <f>IFERROR(INDEX('Master data'!$B$2:$CL$999,MATCH($B858,'Master data'!$A$2:$A$999,0),MATCH(N$1,'Master data'!$B$1:$CL$1,0)),"")</f>
        <v/>
      </c>
      <c r="O858" s="7" t="str">
        <f>IFERROR(INDEX('Master data'!$B$2:$CL$999,MATCH($B858,'Master data'!$A$2:$A$999,0),MATCH(O$1,'Master data'!$B$1:$CL$1,0)),"")</f>
        <v/>
      </c>
      <c r="P858" s="5" t="str">
        <f>IFERROR(INDEX('Master data'!$B$2:$CL$999,MATCH($B858,'Master data'!$A$2:$A$999,0),MATCH(P$1,'Master data'!$B$1:$CL$1,0)),"")</f>
        <v/>
      </c>
      <c r="Q858" s="5" t="str">
        <f>IFERROR(INDEX('Master data'!$B$2:$CL$999,MATCH($B858,'Master data'!$A$2:$A$999,0),MATCH(Q$1,'Master data'!$B$1:$CL$1,0)),"")</f>
        <v/>
      </c>
    </row>
    <row r="859" spans="1:17" x14ac:dyDescent="0.3">
      <c r="A859" t="str">
        <f t="shared" si="13"/>
        <v/>
      </c>
      <c r="B859" t="str">
        <f>IF('Master data'!A858="","",'Master data'!A858)</f>
        <v/>
      </c>
      <c r="C859" t="str">
        <f>IFERROR(INDEX('Master data'!$B$2:$CL$999,MATCH($B859,'Master data'!$A$2:$A$999,0),MATCH(C$1,'Master data'!$B$1:$CL$1,0)),"")</f>
        <v/>
      </c>
      <c r="D859" t="str">
        <f>IFERROR(INDEX('Master data'!$B$2:$CL$999,MATCH($B859,'Master data'!$A$2:$A$999,0),MATCH(D$1,'Master data'!$B$1:$CL$1,0)),"")</f>
        <v/>
      </c>
      <c r="E859" s="5" t="str">
        <f>IFERROR(INDEX('Master data'!$B$2:$CL$999,MATCH($B859,'Master data'!$A$2:$A$999,0),MATCH(E$1,'Master data'!$B$1:$CL$1,0)),"")</f>
        <v/>
      </c>
      <c r="F859" s="7" t="str">
        <f>IFERROR(INDEX('Master data'!$B$2:$CL$999,MATCH($B859,'Master data'!$A$2:$A$999,0),MATCH(F$1,'Master data'!$B$1:$CL$1,0)),"")</f>
        <v/>
      </c>
      <c r="G859" s="7" t="str">
        <f>IFERROR(INDEX('Master data'!$B$2:$CL$999,MATCH($B859,'Master data'!$A$2:$A$999,0),MATCH(G$1,'Master data'!$B$1:$CL$1,0)),"")</f>
        <v/>
      </c>
      <c r="H859" s="7" t="str">
        <f>IFERROR(INDEX('Master data'!$B$2:$CL$999,MATCH($B859,'Master data'!$A$2:$A$999,0),MATCH(H$1,'Master data'!$B$1:$CL$1,0)),"")</f>
        <v/>
      </c>
      <c r="I859" s="7" t="str">
        <f>IFERROR(INDEX('Master data'!$B$2:$CL$999,MATCH($B859,'Master data'!$A$2:$A$999,0),MATCH(I$1,'Master data'!$B$1:$CL$1,0)),"")</f>
        <v/>
      </c>
      <c r="J859" s="7" t="str">
        <f>IFERROR(INDEX('Master data'!$B$2:$CL$999,MATCH($B859,'Master data'!$A$2:$A$999,0),MATCH(J$1,'Master data'!$B$1:$CL$1,0)),"")</f>
        <v/>
      </c>
      <c r="K859" s="7" t="str">
        <f>IFERROR(INDEX('Master data'!$B$2:$CL$999,MATCH($B859,'Master data'!$A$2:$A$999,0),MATCH(K$1,'Master data'!$B$1:$CL$1,0)),"")</f>
        <v/>
      </c>
      <c r="L859" s="7" t="str">
        <f>IFERROR(INDEX('Master data'!$B$2:$CL$999,MATCH($B859,'Master data'!$A$2:$A$999,0),MATCH(L$1,'Master data'!$B$1:$CL$1,0)),"")</f>
        <v/>
      </c>
      <c r="M859" s="5" t="str">
        <f>IFERROR(INDEX('Master data'!$B$2:$CL$999,MATCH($B859,'Master data'!$A$2:$A$999,0),MATCH(M$1,'Master data'!$B$1:$CL$1,0)),"")</f>
        <v/>
      </c>
      <c r="N859" s="28" t="str">
        <f>IFERROR(INDEX('Master data'!$B$2:$CL$999,MATCH($B859,'Master data'!$A$2:$A$999,0),MATCH(N$1,'Master data'!$B$1:$CL$1,0)),"")</f>
        <v/>
      </c>
      <c r="O859" s="7" t="str">
        <f>IFERROR(INDEX('Master data'!$B$2:$CL$999,MATCH($B859,'Master data'!$A$2:$A$999,0),MATCH(O$1,'Master data'!$B$1:$CL$1,0)),"")</f>
        <v/>
      </c>
      <c r="P859" s="5" t="str">
        <f>IFERROR(INDEX('Master data'!$B$2:$CL$999,MATCH($B859,'Master data'!$A$2:$A$999,0),MATCH(P$1,'Master data'!$B$1:$CL$1,0)),"")</f>
        <v/>
      </c>
      <c r="Q859" s="5" t="str">
        <f>IFERROR(INDEX('Master data'!$B$2:$CL$999,MATCH($B859,'Master data'!$A$2:$A$999,0),MATCH(Q$1,'Master data'!$B$1:$CL$1,0)),"")</f>
        <v/>
      </c>
    </row>
    <row r="860" spans="1:17" x14ac:dyDescent="0.3">
      <c r="A860" t="str">
        <f t="shared" si="13"/>
        <v/>
      </c>
      <c r="B860" t="str">
        <f>IF('Master data'!A859="","",'Master data'!A859)</f>
        <v/>
      </c>
      <c r="C860" t="str">
        <f>IFERROR(INDEX('Master data'!$B$2:$CL$999,MATCH($B860,'Master data'!$A$2:$A$999,0),MATCH(C$1,'Master data'!$B$1:$CL$1,0)),"")</f>
        <v/>
      </c>
      <c r="D860" t="str">
        <f>IFERROR(INDEX('Master data'!$B$2:$CL$999,MATCH($B860,'Master data'!$A$2:$A$999,0),MATCH(D$1,'Master data'!$B$1:$CL$1,0)),"")</f>
        <v/>
      </c>
      <c r="E860" s="5" t="str">
        <f>IFERROR(INDEX('Master data'!$B$2:$CL$999,MATCH($B860,'Master data'!$A$2:$A$999,0),MATCH(E$1,'Master data'!$B$1:$CL$1,0)),"")</f>
        <v/>
      </c>
      <c r="F860" s="7" t="str">
        <f>IFERROR(INDEX('Master data'!$B$2:$CL$999,MATCH($B860,'Master data'!$A$2:$A$999,0),MATCH(F$1,'Master data'!$B$1:$CL$1,0)),"")</f>
        <v/>
      </c>
      <c r="G860" s="7" t="str">
        <f>IFERROR(INDEX('Master data'!$B$2:$CL$999,MATCH($B860,'Master data'!$A$2:$A$999,0),MATCH(G$1,'Master data'!$B$1:$CL$1,0)),"")</f>
        <v/>
      </c>
      <c r="H860" s="7" t="str">
        <f>IFERROR(INDEX('Master data'!$B$2:$CL$999,MATCH($B860,'Master data'!$A$2:$A$999,0),MATCH(H$1,'Master data'!$B$1:$CL$1,0)),"")</f>
        <v/>
      </c>
      <c r="I860" s="7" t="str">
        <f>IFERROR(INDEX('Master data'!$B$2:$CL$999,MATCH($B860,'Master data'!$A$2:$A$999,0),MATCH(I$1,'Master data'!$B$1:$CL$1,0)),"")</f>
        <v/>
      </c>
      <c r="J860" s="7" t="str">
        <f>IFERROR(INDEX('Master data'!$B$2:$CL$999,MATCH($B860,'Master data'!$A$2:$A$999,0),MATCH(J$1,'Master data'!$B$1:$CL$1,0)),"")</f>
        <v/>
      </c>
      <c r="K860" s="7" t="str">
        <f>IFERROR(INDEX('Master data'!$B$2:$CL$999,MATCH($B860,'Master data'!$A$2:$A$999,0),MATCH(K$1,'Master data'!$B$1:$CL$1,0)),"")</f>
        <v/>
      </c>
      <c r="L860" s="7" t="str">
        <f>IFERROR(INDEX('Master data'!$B$2:$CL$999,MATCH($B860,'Master data'!$A$2:$A$999,0),MATCH(L$1,'Master data'!$B$1:$CL$1,0)),"")</f>
        <v/>
      </c>
      <c r="M860" s="5" t="str">
        <f>IFERROR(INDEX('Master data'!$B$2:$CL$999,MATCH($B860,'Master data'!$A$2:$A$999,0),MATCH(M$1,'Master data'!$B$1:$CL$1,0)),"")</f>
        <v/>
      </c>
      <c r="N860" s="28" t="str">
        <f>IFERROR(INDEX('Master data'!$B$2:$CL$999,MATCH($B860,'Master data'!$A$2:$A$999,0),MATCH(N$1,'Master data'!$B$1:$CL$1,0)),"")</f>
        <v/>
      </c>
      <c r="O860" s="7" t="str">
        <f>IFERROR(INDEX('Master data'!$B$2:$CL$999,MATCH($B860,'Master data'!$A$2:$A$999,0),MATCH(O$1,'Master data'!$B$1:$CL$1,0)),"")</f>
        <v/>
      </c>
      <c r="P860" s="5" t="str">
        <f>IFERROR(INDEX('Master data'!$B$2:$CL$999,MATCH($B860,'Master data'!$A$2:$A$999,0),MATCH(P$1,'Master data'!$B$1:$CL$1,0)),"")</f>
        <v/>
      </c>
      <c r="Q860" s="5" t="str">
        <f>IFERROR(INDEX('Master data'!$B$2:$CL$999,MATCH($B860,'Master data'!$A$2:$A$999,0),MATCH(Q$1,'Master data'!$B$1:$CL$1,0)),"")</f>
        <v/>
      </c>
    </row>
    <row r="861" spans="1:17" x14ac:dyDescent="0.3">
      <c r="A861" t="str">
        <f t="shared" si="13"/>
        <v/>
      </c>
      <c r="B861" t="str">
        <f>IF('Master data'!A860="","",'Master data'!A860)</f>
        <v/>
      </c>
      <c r="C861" t="str">
        <f>IFERROR(INDEX('Master data'!$B$2:$CL$999,MATCH($B861,'Master data'!$A$2:$A$999,0),MATCH(C$1,'Master data'!$B$1:$CL$1,0)),"")</f>
        <v/>
      </c>
      <c r="D861" t="str">
        <f>IFERROR(INDEX('Master data'!$B$2:$CL$999,MATCH($B861,'Master data'!$A$2:$A$999,0),MATCH(D$1,'Master data'!$B$1:$CL$1,0)),"")</f>
        <v/>
      </c>
      <c r="E861" s="5" t="str">
        <f>IFERROR(INDEX('Master data'!$B$2:$CL$999,MATCH($B861,'Master data'!$A$2:$A$999,0),MATCH(E$1,'Master data'!$B$1:$CL$1,0)),"")</f>
        <v/>
      </c>
      <c r="F861" s="7" t="str">
        <f>IFERROR(INDEX('Master data'!$B$2:$CL$999,MATCH($B861,'Master data'!$A$2:$A$999,0),MATCH(F$1,'Master data'!$B$1:$CL$1,0)),"")</f>
        <v/>
      </c>
      <c r="G861" s="7" t="str">
        <f>IFERROR(INDEX('Master data'!$B$2:$CL$999,MATCH($B861,'Master data'!$A$2:$A$999,0),MATCH(G$1,'Master data'!$B$1:$CL$1,0)),"")</f>
        <v/>
      </c>
      <c r="H861" s="7" t="str">
        <f>IFERROR(INDEX('Master data'!$B$2:$CL$999,MATCH($B861,'Master data'!$A$2:$A$999,0),MATCH(H$1,'Master data'!$B$1:$CL$1,0)),"")</f>
        <v/>
      </c>
      <c r="I861" s="7" t="str">
        <f>IFERROR(INDEX('Master data'!$B$2:$CL$999,MATCH($B861,'Master data'!$A$2:$A$999,0),MATCH(I$1,'Master data'!$B$1:$CL$1,0)),"")</f>
        <v/>
      </c>
      <c r="J861" s="7" t="str">
        <f>IFERROR(INDEX('Master data'!$B$2:$CL$999,MATCH($B861,'Master data'!$A$2:$A$999,0),MATCH(J$1,'Master data'!$B$1:$CL$1,0)),"")</f>
        <v/>
      </c>
      <c r="K861" s="7" t="str">
        <f>IFERROR(INDEX('Master data'!$B$2:$CL$999,MATCH($B861,'Master data'!$A$2:$A$999,0),MATCH(K$1,'Master data'!$B$1:$CL$1,0)),"")</f>
        <v/>
      </c>
      <c r="L861" s="7" t="str">
        <f>IFERROR(INDEX('Master data'!$B$2:$CL$999,MATCH($B861,'Master data'!$A$2:$A$999,0),MATCH(L$1,'Master data'!$B$1:$CL$1,0)),"")</f>
        <v/>
      </c>
      <c r="M861" s="5" t="str">
        <f>IFERROR(INDEX('Master data'!$B$2:$CL$999,MATCH($B861,'Master data'!$A$2:$A$999,0),MATCH(M$1,'Master data'!$B$1:$CL$1,0)),"")</f>
        <v/>
      </c>
      <c r="N861" s="28" t="str">
        <f>IFERROR(INDEX('Master data'!$B$2:$CL$999,MATCH($B861,'Master data'!$A$2:$A$999,0),MATCH(N$1,'Master data'!$B$1:$CL$1,0)),"")</f>
        <v/>
      </c>
      <c r="O861" s="7" t="str">
        <f>IFERROR(INDEX('Master data'!$B$2:$CL$999,MATCH($B861,'Master data'!$A$2:$A$999,0),MATCH(O$1,'Master data'!$B$1:$CL$1,0)),"")</f>
        <v/>
      </c>
      <c r="P861" s="5" t="str">
        <f>IFERROR(INDEX('Master data'!$B$2:$CL$999,MATCH($B861,'Master data'!$A$2:$A$999,0),MATCH(P$1,'Master data'!$B$1:$CL$1,0)),"")</f>
        <v/>
      </c>
      <c r="Q861" s="5" t="str">
        <f>IFERROR(INDEX('Master data'!$B$2:$CL$999,MATCH($B861,'Master data'!$A$2:$A$999,0),MATCH(Q$1,'Master data'!$B$1:$CL$1,0)),"")</f>
        <v/>
      </c>
    </row>
    <row r="862" spans="1:17" x14ac:dyDescent="0.3">
      <c r="A862" t="str">
        <f t="shared" si="13"/>
        <v/>
      </c>
      <c r="B862" t="str">
        <f>IF('Master data'!A861="","",'Master data'!A861)</f>
        <v/>
      </c>
      <c r="C862" t="str">
        <f>IFERROR(INDEX('Master data'!$B$2:$CL$999,MATCH($B862,'Master data'!$A$2:$A$999,0),MATCH(C$1,'Master data'!$B$1:$CL$1,0)),"")</f>
        <v/>
      </c>
      <c r="D862" t="str">
        <f>IFERROR(INDEX('Master data'!$B$2:$CL$999,MATCH($B862,'Master data'!$A$2:$A$999,0),MATCH(D$1,'Master data'!$B$1:$CL$1,0)),"")</f>
        <v/>
      </c>
      <c r="E862" s="5" t="str">
        <f>IFERROR(INDEX('Master data'!$B$2:$CL$999,MATCH($B862,'Master data'!$A$2:$A$999,0),MATCH(E$1,'Master data'!$B$1:$CL$1,0)),"")</f>
        <v/>
      </c>
      <c r="F862" s="7" t="str">
        <f>IFERROR(INDEX('Master data'!$B$2:$CL$999,MATCH($B862,'Master data'!$A$2:$A$999,0),MATCH(F$1,'Master data'!$B$1:$CL$1,0)),"")</f>
        <v/>
      </c>
      <c r="G862" s="7" t="str">
        <f>IFERROR(INDEX('Master data'!$B$2:$CL$999,MATCH($B862,'Master data'!$A$2:$A$999,0),MATCH(G$1,'Master data'!$B$1:$CL$1,0)),"")</f>
        <v/>
      </c>
      <c r="H862" s="7" t="str">
        <f>IFERROR(INDEX('Master data'!$B$2:$CL$999,MATCH($B862,'Master data'!$A$2:$A$999,0),MATCH(H$1,'Master data'!$B$1:$CL$1,0)),"")</f>
        <v/>
      </c>
      <c r="I862" s="7" t="str">
        <f>IFERROR(INDEX('Master data'!$B$2:$CL$999,MATCH($B862,'Master data'!$A$2:$A$999,0),MATCH(I$1,'Master data'!$B$1:$CL$1,0)),"")</f>
        <v/>
      </c>
      <c r="J862" s="7" t="str">
        <f>IFERROR(INDEX('Master data'!$B$2:$CL$999,MATCH($B862,'Master data'!$A$2:$A$999,0),MATCH(J$1,'Master data'!$B$1:$CL$1,0)),"")</f>
        <v/>
      </c>
      <c r="K862" s="7" t="str">
        <f>IFERROR(INDEX('Master data'!$B$2:$CL$999,MATCH($B862,'Master data'!$A$2:$A$999,0),MATCH(K$1,'Master data'!$B$1:$CL$1,0)),"")</f>
        <v/>
      </c>
      <c r="L862" s="7" t="str">
        <f>IFERROR(INDEX('Master data'!$B$2:$CL$999,MATCH($B862,'Master data'!$A$2:$A$999,0),MATCH(L$1,'Master data'!$B$1:$CL$1,0)),"")</f>
        <v/>
      </c>
      <c r="M862" s="5" t="str">
        <f>IFERROR(INDEX('Master data'!$B$2:$CL$999,MATCH($B862,'Master data'!$A$2:$A$999,0),MATCH(M$1,'Master data'!$B$1:$CL$1,0)),"")</f>
        <v/>
      </c>
      <c r="N862" s="28" t="str">
        <f>IFERROR(INDEX('Master data'!$B$2:$CL$999,MATCH($B862,'Master data'!$A$2:$A$999,0),MATCH(N$1,'Master data'!$B$1:$CL$1,0)),"")</f>
        <v/>
      </c>
      <c r="O862" s="7" t="str">
        <f>IFERROR(INDEX('Master data'!$B$2:$CL$999,MATCH($B862,'Master data'!$A$2:$A$999,0),MATCH(O$1,'Master data'!$B$1:$CL$1,0)),"")</f>
        <v/>
      </c>
      <c r="P862" s="5" t="str">
        <f>IFERROR(INDEX('Master data'!$B$2:$CL$999,MATCH($B862,'Master data'!$A$2:$A$999,0),MATCH(P$1,'Master data'!$B$1:$CL$1,0)),"")</f>
        <v/>
      </c>
      <c r="Q862" s="5" t="str">
        <f>IFERROR(INDEX('Master data'!$B$2:$CL$999,MATCH($B862,'Master data'!$A$2:$A$999,0),MATCH(Q$1,'Master data'!$B$1:$CL$1,0)),"")</f>
        <v/>
      </c>
    </row>
    <row r="863" spans="1:17" x14ac:dyDescent="0.3">
      <c r="A863" t="str">
        <f t="shared" si="13"/>
        <v/>
      </c>
      <c r="B863" t="str">
        <f>IF('Master data'!A862="","",'Master data'!A862)</f>
        <v/>
      </c>
      <c r="C863" t="str">
        <f>IFERROR(INDEX('Master data'!$B$2:$CL$999,MATCH($B863,'Master data'!$A$2:$A$999,0),MATCH(C$1,'Master data'!$B$1:$CL$1,0)),"")</f>
        <v/>
      </c>
      <c r="D863" t="str">
        <f>IFERROR(INDEX('Master data'!$B$2:$CL$999,MATCH($B863,'Master data'!$A$2:$A$999,0),MATCH(D$1,'Master data'!$B$1:$CL$1,0)),"")</f>
        <v/>
      </c>
      <c r="E863" s="5" t="str">
        <f>IFERROR(INDEX('Master data'!$B$2:$CL$999,MATCH($B863,'Master data'!$A$2:$A$999,0),MATCH(E$1,'Master data'!$B$1:$CL$1,0)),"")</f>
        <v/>
      </c>
      <c r="F863" s="7" t="str">
        <f>IFERROR(INDEX('Master data'!$B$2:$CL$999,MATCH($B863,'Master data'!$A$2:$A$999,0),MATCH(F$1,'Master data'!$B$1:$CL$1,0)),"")</f>
        <v/>
      </c>
      <c r="G863" s="7" t="str">
        <f>IFERROR(INDEX('Master data'!$B$2:$CL$999,MATCH($B863,'Master data'!$A$2:$A$999,0),MATCH(G$1,'Master data'!$B$1:$CL$1,0)),"")</f>
        <v/>
      </c>
      <c r="H863" s="7" t="str">
        <f>IFERROR(INDEX('Master data'!$B$2:$CL$999,MATCH($B863,'Master data'!$A$2:$A$999,0),MATCH(H$1,'Master data'!$B$1:$CL$1,0)),"")</f>
        <v/>
      </c>
      <c r="I863" s="7" t="str">
        <f>IFERROR(INDEX('Master data'!$B$2:$CL$999,MATCH($B863,'Master data'!$A$2:$A$999,0),MATCH(I$1,'Master data'!$B$1:$CL$1,0)),"")</f>
        <v/>
      </c>
      <c r="J863" s="7" t="str">
        <f>IFERROR(INDEX('Master data'!$B$2:$CL$999,MATCH($B863,'Master data'!$A$2:$A$999,0),MATCH(J$1,'Master data'!$B$1:$CL$1,0)),"")</f>
        <v/>
      </c>
      <c r="K863" s="7" t="str">
        <f>IFERROR(INDEX('Master data'!$B$2:$CL$999,MATCH($B863,'Master data'!$A$2:$A$999,0),MATCH(K$1,'Master data'!$B$1:$CL$1,0)),"")</f>
        <v/>
      </c>
      <c r="L863" s="7" t="str">
        <f>IFERROR(INDEX('Master data'!$B$2:$CL$999,MATCH($B863,'Master data'!$A$2:$A$999,0),MATCH(L$1,'Master data'!$B$1:$CL$1,0)),"")</f>
        <v/>
      </c>
      <c r="M863" s="5" t="str">
        <f>IFERROR(INDEX('Master data'!$B$2:$CL$999,MATCH($B863,'Master data'!$A$2:$A$999,0),MATCH(M$1,'Master data'!$B$1:$CL$1,0)),"")</f>
        <v/>
      </c>
      <c r="N863" s="28" t="str">
        <f>IFERROR(INDEX('Master data'!$B$2:$CL$999,MATCH($B863,'Master data'!$A$2:$A$999,0),MATCH(N$1,'Master data'!$B$1:$CL$1,0)),"")</f>
        <v/>
      </c>
      <c r="O863" s="7" t="str">
        <f>IFERROR(INDEX('Master data'!$B$2:$CL$999,MATCH($B863,'Master data'!$A$2:$A$999,0),MATCH(O$1,'Master data'!$B$1:$CL$1,0)),"")</f>
        <v/>
      </c>
      <c r="P863" s="5" t="str">
        <f>IFERROR(INDEX('Master data'!$B$2:$CL$999,MATCH($B863,'Master data'!$A$2:$A$999,0),MATCH(P$1,'Master data'!$B$1:$CL$1,0)),"")</f>
        <v/>
      </c>
      <c r="Q863" s="5" t="str">
        <f>IFERROR(INDEX('Master data'!$B$2:$CL$999,MATCH($B863,'Master data'!$A$2:$A$999,0),MATCH(Q$1,'Master data'!$B$1:$CL$1,0)),"")</f>
        <v/>
      </c>
    </row>
    <row r="864" spans="1:17" x14ac:dyDescent="0.3">
      <c r="A864" t="str">
        <f t="shared" si="13"/>
        <v/>
      </c>
      <c r="B864" t="str">
        <f>IF('Master data'!A863="","",'Master data'!A863)</f>
        <v/>
      </c>
      <c r="C864" t="str">
        <f>IFERROR(INDEX('Master data'!$B$2:$CL$999,MATCH($B864,'Master data'!$A$2:$A$999,0),MATCH(C$1,'Master data'!$B$1:$CL$1,0)),"")</f>
        <v/>
      </c>
      <c r="D864" t="str">
        <f>IFERROR(INDEX('Master data'!$B$2:$CL$999,MATCH($B864,'Master data'!$A$2:$A$999,0),MATCH(D$1,'Master data'!$B$1:$CL$1,0)),"")</f>
        <v/>
      </c>
      <c r="E864" s="5" t="str">
        <f>IFERROR(INDEX('Master data'!$B$2:$CL$999,MATCH($B864,'Master data'!$A$2:$A$999,0),MATCH(E$1,'Master data'!$B$1:$CL$1,0)),"")</f>
        <v/>
      </c>
      <c r="F864" s="7" t="str">
        <f>IFERROR(INDEX('Master data'!$B$2:$CL$999,MATCH($B864,'Master data'!$A$2:$A$999,0),MATCH(F$1,'Master data'!$B$1:$CL$1,0)),"")</f>
        <v/>
      </c>
      <c r="G864" s="7" t="str">
        <f>IFERROR(INDEX('Master data'!$B$2:$CL$999,MATCH($B864,'Master data'!$A$2:$A$999,0),MATCH(G$1,'Master data'!$B$1:$CL$1,0)),"")</f>
        <v/>
      </c>
      <c r="H864" s="7" t="str">
        <f>IFERROR(INDEX('Master data'!$B$2:$CL$999,MATCH($B864,'Master data'!$A$2:$A$999,0),MATCH(H$1,'Master data'!$B$1:$CL$1,0)),"")</f>
        <v/>
      </c>
      <c r="I864" s="7" t="str">
        <f>IFERROR(INDEX('Master data'!$B$2:$CL$999,MATCH($B864,'Master data'!$A$2:$A$999,0),MATCH(I$1,'Master data'!$B$1:$CL$1,0)),"")</f>
        <v/>
      </c>
      <c r="J864" s="7" t="str">
        <f>IFERROR(INDEX('Master data'!$B$2:$CL$999,MATCH($B864,'Master data'!$A$2:$A$999,0),MATCH(J$1,'Master data'!$B$1:$CL$1,0)),"")</f>
        <v/>
      </c>
      <c r="K864" s="7" t="str">
        <f>IFERROR(INDEX('Master data'!$B$2:$CL$999,MATCH($B864,'Master data'!$A$2:$A$999,0),MATCH(K$1,'Master data'!$B$1:$CL$1,0)),"")</f>
        <v/>
      </c>
      <c r="L864" s="7" t="str">
        <f>IFERROR(INDEX('Master data'!$B$2:$CL$999,MATCH($B864,'Master data'!$A$2:$A$999,0),MATCH(L$1,'Master data'!$B$1:$CL$1,0)),"")</f>
        <v/>
      </c>
      <c r="M864" s="5" t="str">
        <f>IFERROR(INDEX('Master data'!$B$2:$CL$999,MATCH($B864,'Master data'!$A$2:$A$999,0),MATCH(M$1,'Master data'!$B$1:$CL$1,0)),"")</f>
        <v/>
      </c>
      <c r="N864" s="28" t="str">
        <f>IFERROR(INDEX('Master data'!$B$2:$CL$999,MATCH($B864,'Master data'!$A$2:$A$999,0),MATCH(N$1,'Master data'!$B$1:$CL$1,0)),"")</f>
        <v/>
      </c>
      <c r="O864" s="7" t="str">
        <f>IFERROR(INDEX('Master data'!$B$2:$CL$999,MATCH($B864,'Master data'!$A$2:$A$999,0),MATCH(O$1,'Master data'!$B$1:$CL$1,0)),"")</f>
        <v/>
      </c>
      <c r="P864" s="5" t="str">
        <f>IFERROR(INDEX('Master data'!$B$2:$CL$999,MATCH($B864,'Master data'!$A$2:$A$999,0),MATCH(P$1,'Master data'!$B$1:$CL$1,0)),"")</f>
        <v/>
      </c>
      <c r="Q864" s="5" t="str">
        <f>IFERROR(INDEX('Master data'!$B$2:$CL$999,MATCH($B864,'Master data'!$A$2:$A$999,0),MATCH(Q$1,'Master data'!$B$1:$CL$1,0)),"")</f>
        <v/>
      </c>
    </row>
    <row r="865" spans="1:17" x14ac:dyDescent="0.3">
      <c r="A865" t="str">
        <f t="shared" si="13"/>
        <v/>
      </c>
      <c r="B865" t="str">
        <f>IF('Master data'!A864="","",'Master data'!A864)</f>
        <v/>
      </c>
      <c r="C865" t="str">
        <f>IFERROR(INDEX('Master data'!$B$2:$CL$999,MATCH($B865,'Master data'!$A$2:$A$999,0),MATCH(C$1,'Master data'!$B$1:$CL$1,0)),"")</f>
        <v/>
      </c>
      <c r="D865" t="str">
        <f>IFERROR(INDEX('Master data'!$B$2:$CL$999,MATCH($B865,'Master data'!$A$2:$A$999,0),MATCH(D$1,'Master data'!$B$1:$CL$1,0)),"")</f>
        <v/>
      </c>
      <c r="E865" s="5" t="str">
        <f>IFERROR(INDEX('Master data'!$B$2:$CL$999,MATCH($B865,'Master data'!$A$2:$A$999,0),MATCH(E$1,'Master data'!$B$1:$CL$1,0)),"")</f>
        <v/>
      </c>
      <c r="F865" s="7" t="str">
        <f>IFERROR(INDEX('Master data'!$B$2:$CL$999,MATCH($B865,'Master data'!$A$2:$A$999,0),MATCH(F$1,'Master data'!$B$1:$CL$1,0)),"")</f>
        <v/>
      </c>
      <c r="G865" s="7" t="str">
        <f>IFERROR(INDEX('Master data'!$B$2:$CL$999,MATCH($B865,'Master data'!$A$2:$A$999,0),MATCH(G$1,'Master data'!$B$1:$CL$1,0)),"")</f>
        <v/>
      </c>
      <c r="H865" s="7" t="str">
        <f>IFERROR(INDEX('Master data'!$B$2:$CL$999,MATCH($B865,'Master data'!$A$2:$A$999,0),MATCH(H$1,'Master data'!$B$1:$CL$1,0)),"")</f>
        <v/>
      </c>
      <c r="I865" s="7" t="str">
        <f>IFERROR(INDEX('Master data'!$B$2:$CL$999,MATCH($B865,'Master data'!$A$2:$A$999,0),MATCH(I$1,'Master data'!$B$1:$CL$1,0)),"")</f>
        <v/>
      </c>
      <c r="J865" s="7" t="str">
        <f>IFERROR(INDEX('Master data'!$B$2:$CL$999,MATCH($B865,'Master data'!$A$2:$A$999,0),MATCH(J$1,'Master data'!$B$1:$CL$1,0)),"")</f>
        <v/>
      </c>
      <c r="K865" s="7" t="str">
        <f>IFERROR(INDEX('Master data'!$B$2:$CL$999,MATCH($B865,'Master data'!$A$2:$A$999,0),MATCH(K$1,'Master data'!$B$1:$CL$1,0)),"")</f>
        <v/>
      </c>
      <c r="L865" s="7" t="str">
        <f>IFERROR(INDEX('Master data'!$B$2:$CL$999,MATCH($B865,'Master data'!$A$2:$A$999,0),MATCH(L$1,'Master data'!$B$1:$CL$1,0)),"")</f>
        <v/>
      </c>
      <c r="M865" s="5" t="str">
        <f>IFERROR(INDEX('Master data'!$B$2:$CL$999,MATCH($B865,'Master data'!$A$2:$A$999,0),MATCH(M$1,'Master data'!$B$1:$CL$1,0)),"")</f>
        <v/>
      </c>
      <c r="N865" s="28" t="str">
        <f>IFERROR(INDEX('Master data'!$B$2:$CL$999,MATCH($B865,'Master data'!$A$2:$A$999,0),MATCH(N$1,'Master data'!$B$1:$CL$1,0)),"")</f>
        <v/>
      </c>
      <c r="O865" s="7" t="str">
        <f>IFERROR(INDEX('Master data'!$B$2:$CL$999,MATCH($B865,'Master data'!$A$2:$A$999,0),MATCH(O$1,'Master data'!$B$1:$CL$1,0)),"")</f>
        <v/>
      </c>
      <c r="P865" s="5" t="str">
        <f>IFERROR(INDEX('Master data'!$B$2:$CL$999,MATCH($B865,'Master data'!$A$2:$A$999,0),MATCH(P$1,'Master data'!$B$1:$CL$1,0)),"")</f>
        <v/>
      </c>
      <c r="Q865" s="5" t="str">
        <f>IFERROR(INDEX('Master data'!$B$2:$CL$999,MATCH($B865,'Master data'!$A$2:$A$999,0),MATCH(Q$1,'Master data'!$B$1:$CL$1,0)),"")</f>
        <v/>
      </c>
    </row>
    <row r="866" spans="1:17" x14ac:dyDescent="0.3">
      <c r="A866" t="str">
        <f t="shared" si="13"/>
        <v/>
      </c>
      <c r="B866" t="str">
        <f>IF('Master data'!A865="","",'Master data'!A865)</f>
        <v/>
      </c>
      <c r="C866" t="str">
        <f>IFERROR(INDEX('Master data'!$B$2:$CL$999,MATCH($B866,'Master data'!$A$2:$A$999,0),MATCH(C$1,'Master data'!$B$1:$CL$1,0)),"")</f>
        <v/>
      </c>
      <c r="D866" t="str">
        <f>IFERROR(INDEX('Master data'!$B$2:$CL$999,MATCH($B866,'Master data'!$A$2:$A$999,0),MATCH(D$1,'Master data'!$B$1:$CL$1,0)),"")</f>
        <v/>
      </c>
      <c r="E866" s="5" t="str">
        <f>IFERROR(INDEX('Master data'!$B$2:$CL$999,MATCH($B866,'Master data'!$A$2:$A$999,0),MATCH(E$1,'Master data'!$B$1:$CL$1,0)),"")</f>
        <v/>
      </c>
      <c r="F866" s="7" t="str">
        <f>IFERROR(INDEX('Master data'!$B$2:$CL$999,MATCH($B866,'Master data'!$A$2:$A$999,0),MATCH(F$1,'Master data'!$B$1:$CL$1,0)),"")</f>
        <v/>
      </c>
      <c r="G866" s="7" t="str">
        <f>IFERROR(INDEX('Master data'!$B$2:$CL$999,MATCH($B866,'Master data'!$A$2:$A$999,0),MATCH(G$1,'Master data'!$B$1:$CL$1,0)),"")</f>
        <v/>
      </c>
      <c r="H866" s="7" t="str">
        <f>IFERROR(INDEX('Master data'!$B$2:$CL$999,MATCH($B866,'Master data'!$A$2:$A$999,0),MATCH(H$1,'Master data'!$B$1:$CL$1,0)),"")</f>
        <v/>
      </c>
      <c r="I866" s="7" t="str">
        <f>IFERROR(INDEX('Master data'!$B$2:$CL$999,MATCH($B866,'Master data'!$A$2:$A$999,0),MATCH(I$1,'Master data'!$B$1:$CL$1,0)),"")</f>
        <v/>
      </c>
      <c r="J866" s="7" t="str">
        <f>IFERROR(INDEX('Master data'!$B$2:$CL$999,MATCH($B866,'Master data'!$A$2:$A$999,0),MATCH(J$1,'Master data'!$B$1:$CL$1,0)),"")</f>
        <v/>
      </c>
      <c r="K866" s="7" t="str">
        <f>IFERROR(INDEX('Master data'!$B$2:$CL$999,MATCH($B866,'Master data'!$A$2:$A$999,0),MATCH(K$1,'Master data'!$B$1:$CL$1,0)),"")</f>
        <v/>
      </c>
      <c r="L866" s="7" t="str">
        <f>IFERROR(INDEX('Master data'!$B$2:$CL$999,MATCH($B866,'Master data'!$A$2:$A$999,0),MATCH(L$1,'Master data'!$B$1:$CL$1,0)),"")</f>
        <v/>
      </c>
      <c r="M866" s="5" t="str">
        <f>IFERROR(INDEX('Master data'!$B$2:$CL$999,MATCH($B866,'Master data'!$A$2:$A$999,0),MATCH(M$1,'Master data'!$B$1:$CL$1,0)),"")</f>
        <v/>
      </c>
      <c r="N866" s="28" t="str">
        <f>IFERROR(INDEX('Master data'!$B$2:$CL$999,MATCH($B866,'Master data'!$A$2:$A$999,0),MATCH(N$1,'Master data'!$B$1:$CL$1,0)),"")</f>
        <v/>
      </c>
      <c r="O866" s="7" t="str">
        <f>IFERROR(INDEX('Master data'!$B$2:$CL$999,MATCH($B866,'Master data'!$A$2:$A$999,0),MATCH(O$1,'Master data'!$B$1:$CL$1,0)),"")</f>
        <v/>
      </c>
      <c r="P866" s="5" t="str">
        <f>IFERROR(INDEX('Master data'!$B$2:$CL$999,MATCH($B866,'Master data'!$A$2:$A$999,0),MATCH(P$1,'Master data'!$B$1:$CL$1,0)),"")</f>
        <v/>
      </c>
      <c r="Q866" s="5" t="str">
        <f>IFERROR(INDEX('Master data'!$B$2:$CL$999,MATCH($B866,'Master data'!$A$2:$A$999,0),MATCH(Q$1,'Master data'!$B$1:$CL$1,0)),"")</f>
        <v/>
      </c>
    </row>
    <row r="867" spans="1:17" x14ac:dyDescent="0.3">
      <c r="A867" t="str">
        <f t="shared" si="13"/>
        <v/>
      </c>
      <c r="B867" t="str">
        <f>IF('Master data'!A866="","",'Master data'!A866)</f>
        <v/>
      </c>
      <c r="C867" t="str">
        <f>IFERROR(INDEX('Master data'!$B$2:$CL$999,MATCH($B867,'Master data'!$A$2:$A$999,0),MATCH(C$1,'Master data'!$B$1:$CL$1,0)),"")</f>
        <v/>
      </c>
      <c r="D867" t="str">
        <f>IFERROR(INDEX('Master data'!$B$2:$CL$999,MATCH($B867,'Master data'!$A$2:$A$999,0),MATCH(D$1,'Master data'!$B$1:$CL$1,0)),"")</f>
        <v/>
      </c>
      <c r="E867" s="5" t="str">
        <f>IFERROR(INDEX('Master data'!$B$2:$CL$999,MATCH($B867,'Master data'!$A$2:$A$999,0),MATCH(E$1,'Master data'!$B$1:$CL$1,0)),"")</f>
        <v/>
      </c>
      <c r="F867" s="7" t="str">
        <f>IFERROR(INDEX('Master data'!$B$2:$CL$999,MATCH($B867,'Master data'!$A$2:$A$999,0),MATCH(F$1,'Master data'!$B$1:$CL$1,0)),"")</f>
        <v/>
      </c>
      <c r="G867" s="7" t="str">
        <f>IFERROR(INDEX('Master data'!$B$2:$CL$999,MATCH($B867,'Master data'!$A$2:$A$999,0),MATCH(G$1,'Master data'!$B$1:$CL$1,0)),"")</f>
        <v/>
      </c>
      <c r="H867" s="7" t="str">
        <f>IFERROR(INDEX('Master data'!$B$2:$CL$999,MATCH($B867,'Master data'!$A$2:$A$999,0),MATCH(H$1,'Master data'!$B$1:$CL$1,0)),"")</f>
        <v/>
      </c>
      <c r="I867" s="7" t="str">
        <f>IFERROR(INDEX('Master data'!$B$2:$CL$999,MATCH($B867,'Master data'!$A$2:$A$999,0),MATCH(I$1,'Master data'!$B$1:$CL$1,0)),"")</f>
        <v/>
      </c>
      <c r="J867" s="7" t="str">
        <f>IFERROR(INDEX('Master data'!$B$2:$CL$999,MATCH($B867,'Master data'!$A$2:$A$999,0),MATCH(J$1,'Master data'!$B$1:$CL$1,0)),"")</f>
        <v/>
      </c>
      <c r="K867" s="7" t="str">
        <f>IFERROR(INDEX('Master data'!$B$2:$CL$999,MATCH($B867,'Master data'!$A$2:$A$999,0),MATCH(K$1,'Master data'!$B$1:$CL$1,0)),"")</f>
        <v/>
      </c>
      <c r="L867" s="7" t="str">
        <f>IFERROR(INDEX('Master data'!$B$2:$CL$999,MATCH($B867,'Master data'!$A$2:$A$999,0),MATCH(L$1,'Master data'!$B$1:$CL$1,0)),"")</f>
        <v/>
      </c>
      <c r="M867" s="5" t="str">
        <f>IFERROR(INDEX('Master data'!$B$2:$CL$999,MATCH($B867,'Master data'!$A$2:$A$999,0),MATCH(M$1,'Master data'!$B$1:$CL$1,0)),"")</f>
        <v/>
      </c>
      <c r="N867" s="28" t="str">
        <f>IFERROR(INDEX('Master data'!$B$2:$CL$999,MATCH($B867,'Master data'!$A$2:$A$999,0),MATCH(N$1,'Master data'!$B$1:$CL$1,0)),"")</f>
        <v/>
      </c>
      <c r="O867" s="7" t="str">
        <f>IFERROR(INDEX('Master data'!$B$2:$CL$999,MATCH($B867,'Master data'!$A$2:$A$999,0),MATCH(O$1,'Master data'!$B$1:$CL$1,0)),"")</f>
        <v/>
      </c>
      <c r="P867" s="5" t="str">
        <f>IFERROR(INDEX('Master data'!$B$2:$CL$999,MATCH($B867,'Master data'!$A$2:$A$999,0),MATCH(P$1,'Master data'!$B$1:$CL$1,0)),"")</f>
        <v/>
      </c>
      <c r="Q867" s="5" t="str">
        <f>IFERROR(INDEX('Master data'!$B$2:$CL$999,MATCH($B867,'Master data'!$A$2:$A$999,0),MATCH(Q$1,'Master data'!$B$1:$CL$1,0)),"")</f>
        <v/>
      </c>
    </row>
    <row r="868" spans="1:17" x14ac:dyDescent="0.3">
      <c r="A868" t="str">
        <f t="shared" si="13"/>
        <v/>
      </c>
      <c r="B868" t="str">
        <f>IF('Master data'!A867="","",'Master data'!A867)</f>
        <v/>
      </c>
      <c r="C868" t="str">
        <f>IFERROR(INDEX('Master data'!$B$2:$CL$999,MATCH($B868,'Master data'!$A$2:$A$999,0),MATCH(C$1,'Master data'!$B$1:$CL$1,0)),"")</f>
        <v/>
      </c>
      <c r="D868" t="str">
        <f>IFERROR(INDEX('Master data'!$B$2:$CL$999,MATCH($B868,'Master data'!$A$2:$A$999,0),MATCH(D$1,'Master data'!$B$1:$CL$1,0)),"")</f>
        <v/>
      </c>
      <c r="E868" s="5" t="str">
        <f>IFERROR(INDEX('Master data'!$B$2:$CL$999,MATCH($B868,'Master data'!$A$2:$A$999,0),MATCH(E$1,'Master data'!$B$1:$CL$1,0)),"")</f>
        <v/>
      </c>
      <c r="F868" s="7" t="str">
        <f>IFERROR(INDEX('Master data'!$B$2:$CL$999,MATCH($B868,'Master data'!$A$2:$A$999,0),MATCH(F$1,'Master data'!$B$1:$CL$1,0)),"")</f>
        <v/>
      </c>
      <c r="G868" s="7" t="str">
        <f>IFERROR(INDEX('Master data'!$B$2:$CL$999,MATCH($B868,'Master data'!$A$2:$A$999,0),MATCH(G$1,'Master data'!$B$1:$CL$1,0)),"")</f>
        <v/>
      </c>
      <c r="H868" s="7" t="str">
        <f>IFERROR(INDEX('Master data'!$B$2:$CL$999,MATCH($B868,'Master data'!$A$2:$A$999,0),MATCH(H$1,'Master data'!$B$1:$CL$1,0)),"")</f>
        <v/>
      </c>
      <c r="I868" s="7" t="str">
        <f>IFERROR(INDEX('Master data'!$B$2:$CL$999,MATCH($B868,'Master data'!$A$2:$A$999,0),MATCH(I$1,'Master data'!$B$1:$CL$1,0)),"")</f>
        <v/>
      </c>
      <c r="J868" s="7" t="str">
        <f>IFERROR(INDEX('Master data'!$B$2:$CL$999,MATCH($B868,'Master data'!$A$2:$A$999,0),MATCH(J$1,'Master data'!$B$1:$CL$1,0)),"")</f>
        <v/>
      </c>
      <c r="K868" s="7" t="str">
        <f>IFERROR(INDEX('Master data'!$B$2:$CL$999,MATCH($B868,'Master data'!$A$2:$A$999,0),MATCH(K$1,'Master data'!$B$1:$CL$1,0)),"")</f>
        <v/>
      </c>
      <c r="L868" s="7" t="str">
        <f>IFERROR(INDEX('Master data'!$B$2:$CL$999,MATCH($B868,'Master data'!$A$2:$A$999,0),MATCH(L$1,'Master data'!$B$1:$CL$1,0)),"")</f>
        <v/>
      </c>
      <c r="M868" s="5" t="str">
        <f>IFERROR(INDEX('Master data'!$B$2:$CL$999,MATCH($B868,'Master data'!$A$2:$A$999,0),MATCH(M$1,'Master data'!$B$1:$CL$1,0)),"")</f>
        <v/>
      </c>
      <c r="N868" s="28" t="str">
        <f>IFERROR(INDEX('Master data'!$B$2:$CL$999,MATCH($B868,'Master data'!$A$2:$A$999,0),MATCH(N$1,'Master data'!$B$1:$CL$1,0)),"")</f>
        <v/>
      </c>
      <c r="O868" s="7" t="str">
        <f>IFERROR(INDEX('Master data'!$B$2:$CL$999,MATCH($B868,'Master data'!$A$2:$A$999,0),MATCH(O$1,'Master data'!$B$1:$CL$1,0)),"")</f>
        <v/>
      </c>
      <c r="P868" s="5" t="str">
        <f>IFERROR(INDEX('Master data'!$B$2:$CL$999,MATCH($B868,'Master data'!$A$2:$A$999,0),MATCH(P$1,'Master data'!$B$1:$CL$1,0)),"")</f>
        <v/>
      </c>
      <c r="Q868" s="5" t="str">
        <f>IFERROR(INDEX('Master data'!$B$2:$CL$999,MATCH($B868,'Master data'!$A$2:$A$999,0),MATCH(Q$1,'Master data'!$B$1:$CL$1,0)),"")</f>
        <v/>
      </c>
    </row>
    <row r="869" spans="1:17" x14ac:dyDescent="0.3">
      <c r="A869" t="str">
        <f t="shared" si="13"/>
        <v/>
      </c>
      <c r="B869" t="str">
        <f>IF('Master data'!A868="","",'Master data'!A868)</f>
        <v/>
      </c>
      <c r="C869" t="str">
        <f>IFERROR(INDEX('Master data'!$B$2:$CL$999,MATCH($B869,'Master data'!$A$2:$A$999,0),MATCH(C$1,'Master data'!$B$1:$CL$1,0)),"")</f>
        <v/>
      </c>
      <c r="D869" t="str">
        <f>IFERROR(INDEX('Master data'!$B$2:$CL$999,MATCH($B869,'Master data'!$A$2:$A$999,0),MATCH(D$1,'Master data'!$B$1:$CL$1,0)),"")</f>
        <v/>
      </c>
      <c r="E869" s="5" t="str">
        <f>IFERROR(INDEX('Master data'!$B$2:$CL$999,MATCH($B869,'Master data'!$A$2:$A$999,0),MATCH(E$1,'Master data'!$B$1:$CL$1,0)),"")</f>
        <v/>
      </c>
      <c r="F869" s="7" t="str">
        <f>IFERROR(INDEX('Master data'!$B$2:$CL$999,MATCH($B869,'Master data'!$A$2:$A$999,0),MATCH(F$1,'Master data'!$B$1:$CL$1,0)),"")</f>
        <v/>
      </c>
      <c r="G869" s="7" t="str">
        <f>IFERROR(INDEX('Master data'!$B$2:$CL$999,MATCH($B869,'Master data'!$A$2:$A$999,0),MATCH(G$1,'Master data'!$B$1:$CL$1,0)),"")</f>
        <v/>
      </c>
      <c r="H869" s="7" t="str">
        <f>IFERROR(INDEX('Master data'!$B$2:$CL$999,MATCH($B869,'Master data'!$A$2:$A$999,0),MATCH(H$1,'Master data'!$B$1:$CL$1,0)),"")</f>
        <v/>
      </c>
      <c r="I869" s="7" t="str">
        <f>IFERROR(INDEX('Master data'!$B$2:$CL$999,MATCH($B869,'Master data'!$A$2:$A$999,0),MATCH(I$1,'Master data'!$B$1:$CL$1,0)),"")</f>
        <v/>
      </c>
      <c r="J869" s="7" t="str">
        <f>IFERROR(INDEX('Master data'!$B$2:$CL$999,MATCH($B869,'Master data'!$A$2:$A$999,0),MATCH(J$1,'Master data'!$B$1:$CL$1,0)),"")</f>
        <v/>
      </c>
      <c r="K869" s="7" t="str">
        <f>IFERROR(INDEX('Master data'!$B$2:$CL$999,MATCH($B869,'Master data'!$A$2:$A$999,0),MATCH(K$1,'Master data'!$B$1:$CL$1,0)),"")</f>
        <v/>
      </c>
      <c r="L869" s="7" t="str">
        <f>IFERROR(INDEX('Master data'!$B$2:$CL$999,MATCH($B869,'Master data'!$A$2:$A$999,0),MATCH(L$1,'Master data'!$B$1:$CL$1,0)),"")</f>
        <v/>
      </c>
      <c r="M869" s="5" t="str">
        <f>IFERROR(INDEX('Master data'!$B$2:$CL$999,MATCH($B869,'Master data'!$A$2:$A$999,0),MATCH(M$1,'Master data'!$B$1:$CL$1,0)),"")</f>
        <v/>
      </c>
      <c r="N869" s="28" t="str">
        <f>IFERROR(INDEX('Master data'!$B$2:$CL$999,MATCH($B869,'Master data'!$A$2:$A$999,0),MATCH(N$1,'Master data'!$B$1:$CL$1,0)),"")</f>
        <v/>
      </c>
      <c r="O869" s="7" t="str">
        <f>IFERROR(INDEX('Master data'!$B$2:$CL$999,MATCH($B869,'Master data'!$A$2:$A$999,0),MATCH(O$1,'Master data'!$B$1:$CL$1,0)),"")</f>
        <v/>
      </c>
      <c r="P869" s="5" t="str">
        <f>IFERROR(INDEX('Master data'!$B$2:$CL$999,MATCH($B869,'Master data'!$A$2:$A$999,0),MATCH(P$1,'Master data'!$B$1:$CL$1,0)),"")</f>
        <v/>
      </c>
      <c r="Q869" s="5" t="str">
        <f>IFERROR(INDEX('Master data'!$B$2:$CL$999,MATCH($B869,'Master data'!$A$2:$A$999,0),MATCH(Q$1,'Master data'!$B$1:$CL$1,0)),"")</f>
        <v/>
      </c>
    </row>
    <row r="870" spans="1:17" x14ac:dyDescent="0.3">
      <c r="A870" t="str">
        <f t="shared" si="13"/>
        <v/>
      </c>
      <c r="B870" t="str">
        <f>IF('Master data'!A869="","",'Master data'!A869)</f>
        <v/>
      </c>
      <c r="C870" t="str">
        <f>IFERROR(INDEX('Master data'!$B$2:$CL$999,MATCH($B870,'Master data'!$A$2:$A$999,0),MATCH(C$1,'Master data'!$B$1:$CL$1,0)),"")</f>
        <v/>
      </c>
      <c r="D870" t="str">
        <f>IFERROR(INDEX('Master data'!$B$2:$CL$999,MATCH($B870,'Master data'!$A$2:$A$999,0),MATCH(D$1,'Master data'!$B$1:$CL$1,0)),"")</f>
        <v/>
      </c>
      <c r="E870" s="5" t="str">
        <f>IFERROR(INDEX('Master data'!$B$2:$CL$999,MATCH($B870,'Master data'!$A$2:$A$999,0),MATCH(E$1,'Master data'!$B$1:$CL$1,0)),"")</f>
        <v/>
      </c>
      <c r="F870" s="7" t="str">
        <f>IFERROR(INDEX('Master data'!$B$2:$CL$999,MATCH($B870,'Master data'!$A$2:$A$999,0),MATCH(F$1,'Master data'!$B$1:$CL$1,0)),"")</f>
        <v/>
      </c>
      <c r="G870" s="7" t="str">
        <f>IFERROR(INDEX('Master data'!$B$2:$CL$999,MATCH($B870,'Master data'!$A$2:$A$999,0),MATCH(G$1,'Master data'!$B$1:$CL$1,0)),"")</f>
        <v/>
      </c>
      <c r="H870" s="7" t="str">
        <f>IFERROR(INDEX('Master data'!$B$2:$CL$999,MATCH($B870,'Master data'!$A$2:$A$999,0),MATCH(H$1,'Master data'!$B$1:$CL$1,0)),"")</f>
        <v/>
      </c>
      <c r="I870" s="7" t="str">
        <f>IFERROR(INDEX('Master data'!$B$2:$CL$999,MATCH($B870,'Master data'!$A$2:$A$999,0),MATCH(I$1,'Master data'!$B$1:$CL$1,0)),"")</f>
        <v/>
      </c>
      <c r="J870" s="7" t="str">
        <f>IFERROR(INDEX('Master data'!$B$2:$CL$999,MATCH($B870,'Master data'!$A$2:$A$999,0),MATCH(J$1,'Master data'!$B$1:$CL$1,0)),"")</f>
        <v/>
      </c>
      <c r="K870" s="7" t="str">
        <f>IFERROR(INDEX('Master data'!$B$2:$CL$999,MATCH($B870,'Master data'!$A$2:$A$999,0),MATCH(K$1,'Master data'!$B$1:$CL$1,0)),"")</f>
        <v/>
      </c>
      <c r="L870" s="7" t="str">
        <f>IFERROR(INDEX('Master data'!$B$2:$CL$999,MATCH($B870,'Master data'!$A$2:$A$999,0),MATCH(L$1,'Master data'!$B$1:$CL$1,0)),"")</f>
        <v/>
      </c>
      <c r="M870" s="5" t="str">
        <f>IFERROR(INDEX('Master data'!$B$2:$CL$999,MATCH($B870,'Master data'!$A$2:$A$999,0),MATCH(M$1,'Master data'!$B$1:$CL$1,0)),"")</f>
        <v/>
      </c>
      <c r="N870" s="28" t="str">
        <f>IFERROR(INDEX('Master data'!$B$2:$CL$999,MATCH($B870,'Master data'!$A$2:$A$999,0),MATCH(N$1,'Master data'!$B$1:$CL$1,0)),"")</f>
        <v/>
      </c>
      <c r="O870" s="7" t="str">
        <f>IFERROR(INDEX('Master data'!$B$2:$CL$999,MATCH($B870,'Master data'!$A$2:$A$999,0),MATCH(O$1,'Master data'!$B$1:$CL$1,0)),"")</f>
        <v/>
      </c>
      <c r="P870" s="5" t="str">
        <f>IFERROR(INDEX('Master data'!$B$2:$CL$999,MATCH($B870,'Master data'!$A$2:$A$999,0),MATCH(P$1,'Master data'!$B$1:$CL$1,0)),"")</f>
        <v/>
      </c>
      <c r="Q870" s="5" t="str">
        <f>IFERROR(INDEX('Master data'!$B$2:$CL$999,MATCH($B870,'Master data'!$A$2:$A$999,0),MATCH(Q$1,'Master data'!$B$1:$CL$1,0)),"")</f>
        <v/>
      </c>
    </row>
    <row r="871" spans="1:17" x14ac:dyDescent="0.3">
      <c r="A871" t="str">
        <f t="shared" si="13"/>
        <v/>
      </c>
      <c r="B871" t="str">
        <f>IF('Master data'!A870="","",'Master data'!A870)</f>
        <v/>
      </c>
      <c r="C871" t="str">
        <f>IFERROR(INDEX('Master data'!$B$2:$CL$999,MATCH($B871,'Master data'!$A$2:$A$999,0),MATCH(C$1,'Master data'!$B$1:$CL$1,0)),"")</f>
        <v/>
      </c>
      <c r="D871" t="str">
        <f>IFERROR(INDEX('Master data'!$B$2:$CL$999,MATCH($B871,'Master data'!$A$2:$A$999,0),MATCH(D$1,'Master data'!$B$1:$CL$1,0)),"")</f>
        <v/>
      </c>
      <c r="E871" s="5" t="str">
        <f>IFERROR(INDEX('Master data'!$B$2:$CL$999,MATCH($B871,'Master data'!$A$2:$A$999,0),MATCH(E$1,'Master data'!$B$1:$CL$1,0)),"")</f>
        <v/>
      </c>
      <c r="F871" s="7" t="str">
        <f>IFERROR(INDEX('Master data'!$B$2:$CL$999,MATCH($B871,'Master data'!$A$2:$A$999,0),MATCH(F$1,'Master data'!$B$1:$CL$1,0)),"")</f>
        <v/>
      </c>
      <c r="G871" s="7" t="str">
        <f>IFERROR(INDEX('Master data'!$B$2:$CL$999,MATCH($B871,'Master data'!$A$2:$A$999,0),MATCH(G$1,'Master data'!$B$1:$CL$1,0)),"")</f>
        <v/>
      </c>
      <c r="H871" s="7" t="str">
        <f>IFERROR(INDEX('Master data'!$B$2:$CL$999,MATCH($B871,'Master data'!$A$2:$A$999,0),MATCH(H$1,'Master data'!$B$1:$CL$1,0)),"")</f>
        <v/>
      </c>
      <c r="I871" s="7" t="str">
        <f>IFERROR(INDEX('Master data'!$B$2:$CL$999,MATCH($B871,'Master data'!$A$2:$A$999,0),MATCH(I$1,'Master data'!$B$1:$CL$1,0)),"")</f>
        <v/>
      </c>
      <c r="J871" s="7" t="str">
        <f>IFERROR(INDEX('Master data'!$B$2:$CL$999,MATCH($B871,'Master data'!$A$2:$A$999,0),MATCH(J$1,'Master data'!$B$1:$CL$1,0)),"")</f>
        <v/>
      </c>
      <c r="K871" s="7" t="str">
        <f>IFERROR(INDEX('Master data'!$B$2:$CL$999,MATCH($B871,'Master data'!$A$2:$A$999,0),MATCH(K$1,'Master data'!$B$1:$CL$1,0)),"")</f>
        <v/>
      </c>
      <c r="L871" s="7" t="str">
        <f>IFERROR(INDEX('Master data'!$B$2:$CL$999,MATCH($B871,'Master data'!$A$2:$A$999,0),MATCH(L$1,'Master data'!$B$1:$CL$1,0)),"")</f>
        <v/>
      </c>
      <c r="M871" s="5" t="str">
        <f>IFERROR(INDEX('Master data'!$B$2:$CL$999,MATCH($B871,'Master data'!$A$2:$A$999,0),MATCH(M$1,'Master data'!$B$1:$CL$1,0)),"")</f>
        <v/>
      </c>
      <c r="N871" s="28" t="str">
        <f>IFERROR(INDEX('Master data'!$B$2:$CL$999,MATCH($B871,'Master data'!$A$2:$A$999,0),MATCH(N$1,'Master data'!$B$1:$CL$1,0)),"")</f>
        <v/>
      </c>
      <c r="O871" s="7" t="str">
        <f>IFERROR(INDEX('Master data'!$B$2:$CL$999,MATCH($B871,'Master data'!$A$2:$A$999,0),MATCH(O$1,'Master data'!$B$1:$CL$1,0)),"")</f>
        <v/>
      </c>
      <c r="P871" s="5" t="str">
        <f>IFERROR(INDEX('Master data'!$B$2:$CL$999,MATCH($B871,'Master data'!$A$2:$A$999,0),MATCH(P$1,'Master data'!$B$1:$CL$1,0)),"")</f>
        <v/>
      </c>
      <c r="Q871" s="5" t="str">
        <f>IFERROR(INDEX('Master data'!$B$2:$CL$999,MATCH($B871,'Master data'!$A$2:$A$999,0),MATCH(Q$1,'Master data'!$B$1:$CL$1,0)),"")</f>
        <v/>
      </c>
    </row>
    <row r="872" spans="1:17" x14ac:dyDescent="0.3">
      <c r="A872" t="str">
        <f t="shared" si="13"/>
        <v/>
      </c>
      <c r="B872" t="str">
        <f>IF('Master data'!A871="","",'Master data'!A871)</f>
        <v/>
      </c>
      <c r="C872" t="str">
        <f>IFERROR(INDEX('Master data'!$B$2:$CL$999,MATCH($B872,'Master data'!$A$2:$A$999,0),MATCH(C$1,'Master data'!$B$1:$CL$1,0)),"")</f>
        <v/>
      </c>
      <c r="D872" t="str">
        <f>IFERROR(INDEX('Master data'!$B$2:$CL$999,MATCH($B872,'Master data'!$A$2:$A$999,0),MATCH(D$1,'Master data'!$B$1:$CL$1,0)),"")</f>
        <v/>
      </c>
      <c r="E872" s="5" t="str">
        <f>IFERROR(INDEX('Master data'!$B$2:$CL$999,MATCH($B872,'Master data'!$A$2:$A$999,0),MATCH(E$1,'Master data'!$B$1:$CL$1,0)),"")</f>
        <v/>
      </c>
      <c r="F872" s="7" t="str">
        <f>IFERROR(INDEX('Master data'!$B$2:$CL$999,MATCH($B872,'Master data'!$A$2:$A$999,0),MATCH(F$1,'Master data'!$B$1:$CL$1,0)),"")</f>
        <v/>
      </c>
      <c r="G872" s="7" t="str">
        <f>IFERROR(INDEX('Master data'!$B$2:$CL$999,MATCH($B872,'Master data'!$A$2:$A$999,0),MATCH(G$1,'Master data'!$B$1:$CL$1,0)),"")</f>
        <v/>
      </c>
      <c r="H872" s="7" t="str">
        <f>IFERROR(INDEX('Master data'!$B$2:$CL$999,MATCH($B872,'Master data'!$A$2:$A$999,0),MATCH(H$1,'Master data'!$B$1:$CL$1,0)),"")</f>
        <v/>
      </c>
      <c r="I872" s="7" t="str">
        <f>IFERROR(INDEX('Master data'!$B$2:$CL$999,MATCH($B872,'Master data'!$A$2:$A$999,0),MATCH(I$1,'Master data'!$B$1:$CL$1,0)),"")</f>
        <v/>
      </c>
      <c r="J872" s="7" t="str">
        <f>IFERROR(INDEX('Master data'!$B$2:$CL$999,MATCH($B872,'Master data'!$A$2:$A$999,0),MATCH(J$1,'Master data'!$B$1:$CL$1,0)),"")</f>
        <v/>
      </c>
      <c r="K872" s="7" t="str">
        <f>IFERROR(INDEX('Master data'!$B$2:$CL$999,MATCH($B872,'Master data'!$A$2:$A$999,0),MATCH(K$1,'Master data'!$B$1:$CL$1,0)),"")</f>
        <v/>
      </c>
      <c r="L872" s="7" t="str">
        <f>IFERROR(INDEX('Master data'!$B$2:$CL$999,MATCH($B872,'Master data'!$A$2:$A$999,0),MATCH(L$1,'Master data'!$B$1:$CL$1,0)),"")</f>
        <v/>
      </c>
      <c r="M872" s="5" t="str">
        <f>IFERROR(INDEX('Master data'!$B$2:$CL$999,MATCH($B872,'Master data'!$A$2:$A$999,0),MATCH(M$1,'Master data'!$B$1:$CL$1,0)),"")</f>
        <v/>
      </c>
      <c r="N872" s="28" t="str">
        <f>IFERROR(INDEX('Master data'!$B$2:$CL$999,MATCH($B872,'Master data'!$A$2:$A$999,0),MATCH(N$1,'Master data'!$B$1:$CL$1,0)),"")</f>
        <v/>
      </c>
      <c r="O872" s="7" t="str">
        <f>IFERROR(INDEX('Master data'!$B$2:$CL$999,MATCH($B872,'Master data'!$A$2:$A$999,0),MATCH(O$1,'Master data'!$B$1:$CL$1,0)),"")</f>
        <v/>
      </c>
      <c r="P872" s="5" t="str">
        <f>IFERROR(INDEX('Master data'!$B$2:$CL$999,MATCH($B872,'Master data'!$A$2:$A$999,0),MATCH(P$1,'Master data'!$B$1:$CL$1,0)),"")</f>
        <v/>
      </c>
      <c r="Q872" s="5" t="str">
        <f>IFERROR(INDEX('Master data'!$B$2:$CL$999,MATCH($B872,'Master data'!$A$2:$A$999,0),MATCH(Q$1,'Master data'!$B$1:$CL$1,0)),"")</f>
        <v/>
      </c>
    </row>
    <row r="873" spans="1:17" x14ac:dyDescent="0.3">
      <c r="A873" t="str">
        <f t="shared" si="13"/>
        <v/>
      </c>
      <c r="B873" t="str">
        <f>IF('Master data'!A872="","",'Master data'!A872)</f>
        <v/>
      </c>
      <c r="C873" t="str">
        <f>IFERROR(INDEX('Master data'!$B$2:$CL$999,MATCH($B873,'Master data'!$A$2:$A$999,0),MATCH(C$1,'Master data'!$B$1:$CL$1,0)),"")</f>
        <v/>
      </c>
      <c r="D873" t="str">
        <f>IFERROR(INDEX('Master data'!$B$2:$CL$999,MATCH($B873,'Master data'!$A$2:$A$999,0),MATCH(D$1,'Master data'!$B$1:$CL$1,0)),"")</f>
        <v/>
      </c>
      <c r="E873" s="5" t="str">
        <f>IFERROR(INDEX('Master data'!$B$2:$CL$999,MATCH($B873,'Master data'!$A$2:$A$999,0),MATCH(E$1,'Master data'!$B$1:$CL$1,0)),"")</f>
        <v/>
      </c>
      <c r="F873" s="7" t="str">
        <f>IFERROR(INDEX('Master data'!$B$2:$CL$999,MATCH($B873,'Master data'!$A$2:$A$999,0),MATCH(F$1,'Master data'!$B$1:$CL$1,0)),"")</f>
        <v/>
      </c>
      <c r="G873" s="7" t="str">
        <f>IFERROR(INDEX('Master data'!$B$2:$CL$999,MATCH($B873,'Master data'!$A$2:$A$999,0),MATCH(G$1,'Master data'!$B$1:$CL$1,0)),"")</f>
        <v/>
      </c>
      <c r="H873" s="7" t="str">
        <f>IFERROR(INDEX('Master data'!$B$2:$CL$999,MATCH($B873,'Master data'!$A$2:$A$999,0),MATCH(H$1,'Master data'!$B$1:$CL$1,0)),"")</f>
        <v/>
      </c>
      <c r="I873" s="7" t="str">
        <f>IFERROR(INDEX('Master data'!$B$2:$CL$999,MATCH($B873,'Master data'!$A$2:$A$999,0),MATCH(I$1,'Master data'!$B$1:$CL$1,0)),"")</f>
        <v/>
      </c>
      <c r="J873" s="7" t="str">
        <f>IFERROR(INDEX('Master data'!$B$2:$CL$999,MATCH($B873,'Master data'!$A$2:$A$999,0),MATCH(J$1,'Master data'!$B$1:$CL$1,0)),"")</f>
        <v/>
      </c>
      <c r="K873" s="7" t="str">
        <f>IFERROR(INDEX('Master data'!$B$2:$CL$999,MATCH($B873,'Master data'!$A$2:$A$999,0),MATCH(K$1,'Master data'!$B$1:$CL$1,0)),"")</f>
        <v/>
      </c>
      <c r="L873" s="7" t="str">
        <f>IFERROR(INDEX('Master data'!$B$2:$CL$999,MATCH($B873,'Master data'!$A$2:$A$999,0),MATCH(L$1,'Master data'!$B$1:$CL$1,0)),"")</f>
        <v/>
      </c>
      <c r="M873" s="5" t="str">
        <f>IFERROR(INDEX('Master data'!$B$2:$CL$999,MATCH($B873,'Master data'!$A$2:$A$999,0),MATCH(M$1,'Master data'!$B$1:$CL$1,0)),"")</f>
        <v/>
      </c>
      <c r="N873" s="28" t="str">
        <f>IFERROR(INDEX('Master data'!$B$2:$CL$999,MATCH($B873,'Master data'!$A$2:$A$999,0),MATCH(N$1,'Master data'!$B$1:$CL$1,0)),"")</f>
        <v/>
      </c>
      <c r="O873" s="7" t="str">
        <f>IFERROR(INDEX('Master data'!$B$2:$CL$999,MATCH($B873,'Master data'!$A$2:$A$999,0),MATCH(O$1,'Master data'!$B$1:$CL$1,0)),"")</f>
        <v/>
      </c>
      <c r="P873" s="5" t="str">
        <f>IFERROR(INDEX('Master data'!$B$2:$CL$999,MATCH($B873,'Master data'!$A$2:$A$999,0),MATCH(P$1,'Master data'!$B$1:$CL$1,0)),"")</f>
        <v/>
      </c>
      <c r="Q873" s="5" t="str">
        <f>IFERROR(INDEX('Master data'!$B$2:$CL$999,MATCH($B873,'Master data'!$A$2:$A$999,0),MATCH(Q$1,'Master data'!$B$1:$CL$1,0)),"")</f>
        <v/>
      </c>
    </row>
    <row r="874" spans="1:17" x14ac:dyDescent="0.3">
      <c r="A874" t="str">
        <f t="shared" si="13"/>
        <v/>
      </c>
      <c r="B874" t="str">
        <f>IF('Master data'!A873="","",'Master data'!A873)</f>
        <v/>
      </c>
      <c r="C874" t="str">
        <f>IFERROR(INDEX('Master data'!$B$2:$CL$999,MATCH($B874,'Master data'!$A$2:$A$999,0),MATCH(C$1,'Master data'!$B$1:$CL$1,0)),"")</f>
        <v/>
      </c>
      <c r="D874" t="str">
        <f>IFERROR(INDEX('Master data'!$B$2:$CL$999,MATCH($B874,'Master data'!$A$2:$A$999,0),MATCH(D$1,'Master data'!$B$1:$CL$1,0)),"")</f>
        <v/>
      </c>
      <c r="E874" s="5" t="str">
        <f>IFERROR(INDEX('Master data'!$B$2:$CL$999,MATCH($B874,'Master data'!$A$2:$A$999,0),MATCH(E$1,'Master data'!$B$1:$CL$1,0)),"")</f>
        <v/>
      </c>
      <c r="F874" s="7" t="str">
        <f>IFERROR(INDEX('Master data'!$B$2:$CL$999,MATCH($B874,'Master data'!$A$2:$A$999,0),MATCH(F$1,'Master data'!$B$1:$CL$1,0)),"")</f>
        <v/>
      </c>
      <c r="G874" s="7" t="str">
        <f>IFERROR(INDEX('Master data'!$B$2:$CL$999,MATCH($B874,'Master data'!$A$2:$A$999,0),MATCH(G$1,'Master data'!$B$1:$CL$1,0)),"")</f>
        <v/>
      </c>
      <c r="H874" s="7" t="str">
        <f>IFERROR(INDEX('Master data'!$B$2:$CL$999,MATCH($B874,'Master data'!$A$2:$A$999,0),MATCH(H$1,'Master data'!$B$1:$CL$1,0)),"")</f>
        <v/>
      </c>
      <c r="I874" s="7" t="str">
        <f>IFERROR(INDEX('Master data'!$B$2:$CL$999,MATCH($B874,'Master data'!$A$2:$A$999,0),MATCH(I$1,'Master data'!$B$1:$CL$1,0)),"")</f>
        <v/>
      </c>
      <c r="J874" s="7" t="str">
        <f>IFERROR(INDEX('Master data'!$B$2:$CL$999,MATCH($B874,'Master data'!$A$2:$A$999,0),MATCH(J$1,'Master data'!$B$1:$CL$1,0)),"")</f>
        <v/>
      </c>
      <c r="K874" s="7" t="str">
        <f>IFERROR(INDEX('Master data'!$B$2:$CL$999,MATCH($B874,'Master data'!$A$2:$A$999,0),MATCH(K$1,'Master data'!$B$1:$CL$1,0)),"")</f>
        <v/>
      </c>
      <c r="L874" s="7" t="str">
        <f>IFERROR(INDEX('Master data'!$B$2:$CL$999,MATCH($B874,'Master data'!$A$2:$A$999,0),MATCH(L$1,'Master data'!$B$1:$CL$1,0)),"")</f>
        <v/>
      </c>
      <c r="M874" s="5" t="str">
        <f>IFERROR(INDEX('Master data'!$B$2:$CL$999,MATCH($B874,'Master data'!$A$2:$A$999,0),MATCH(M$1,'Master data'!$B$1:$CL$1,0)),"")</f>
        <v/>
      </c>
      <c r="N874" s="28" t="str">
        <f>IFERROR(INDEX('Master data'!$B$2:$CL$999,MATCH($B874,'Master data'!$A$2:$A$999,0),MATCH(N$1,'Master data'!$B$1:$CL$1,0)),"")</f>
        <v/>
      </c>
      <c r="O874" s="7" t="str">
        <f>IFERROR(INDEX('Master data'!$B$2:$CL$999,MATCH($B874,'Master data'!$A$2:$A$999,0),MATCH(O$1,'Master data'!$B$1:$CL$1,0)),"")</f>
        <v/>
      </c>
      <c r="P874" s="5" t="str">
        <f>IFERROR(INDEX('Master data'!$B$2:$CL$999,MATCH($B874,'Master data'!$A$2:$A$999,0),MATCH(P$1,'Master data'!$B$1:$CL$1,0)),"")</f>
        <v/>
      </c>
      <c r="Q874" s="5" t="str">
        <f>IFERROR(INDEX('Master data'!$B$2:$CL$999,MATCH($B874,'Master data'!$A$2:$A$999,0),MATCH(Q$1,'Master data'!$B$1:$CL$1,0)),"")</f>
        <v/>
      </c>
    </row>
    <row r="875" spans="1:17" x14ac:dyDescent="0.3">
      <c r="A875" t="str">
        <f t="shared" si="13"/>
        <v/>
      </c>
      <c r="B875" t="str">
        <f>IF('Master data'!A874="","",'Master data'!A874)</f>
        <v/>
      </c>
      <c r="C875" t="str">
        <f>IFERROR(INDEX('Master data'!$B$2:$CL$999,MATCH($B875,'Master data'!$A$2:$A$999,0),MATCH(C$1,'Master data'!$B$1:$CL$1,0)),"")</f>
        <v/>
      </c>
      <c r="D875" t="str">
        <f>IFERROR(INDEX('Master data'!$B$2:$CL$999,MATCH($B875,'Master data'!$A$2:$A$999,0),MATCH(D$1,'Master data'!$B$1:$CL$1,0)),"")</f>
        <v/>
      </c>
      <c r="E875" s="5" t="str">
        <f>IFERROR(INDEX('Master data'!$B$2:$CL$999,MATCH($B875,'Master data'!$A$2:$A$999,0),MATCH(E$1,'Master data'!$B$1:$CL$1,0)),"")</f>
        <v/>
      </c>
      <c r="F875" s="7" t="str">
        <f>IFERROR(INDEX('Master data'!$B$2:$CL$999,MATCH($B875,'Master data'!$A$2:$A$999,0),MATCH(F$1,'Master data'!$B$1:$CL$1,0)),"")</f>
        <v/>
      </c>
      <c r="G875" s="7" t="str">
        <f>IFERROR(INDEX('Master data'!$B$2:$CL$999,MATCH($B875,'Master data'!$A$2:$A$999,0),MATCH(G$1,'Master data'!$B$1:$CL$1,0)),"")</f>
        <v/>
      </c>
      <c r="H875" s="7" t="str">
        <f>IFERROR(INDEX('Master data'!$B$2:$CL$999,MATCH($B875,'Master data'!$A$2:$A$999,0),MATCH(H$1,'Master data'!$B$1:$CL$1,0)),"")</f>
        <v/>
      </c>
      <c r="I875" s="7" t="str">
        <f>IFERROR(INDEX('Master data'!$B$2:$CL$999,MATCH($B875,'Master data'!$A$2:$A$999,0),MATCH(I$1,'Master data'!$B$1:$CL$1,0)),"")</f>
        <v/>
      </c>
      <c r="J875" s="7" t="str">
        <f>IFERROR(INDEX('Master data'!$B$2:$CL$999,MATCH($B875,'Master data'!$A$2:$A$999,0),MATCH(J$1,'Master data'!$B$1:$CL$1,0)),"")</f>
        <v/>
      </c>
      <c r="K875" s="7" t="str">
        <f>IFERROR(INDEX('Master data'!$B$2:$CL$999,MATCH($B875,'Master data'!$A$2:$A$999,0),MATCH(K$1,'Master data'!$B$1:$CL$1,0)),"")</f>
        <v/>
      </c>
      <c r="L875" s="7" t="str">
        <f>IFERROR(INDEX('Master data'!$B$2:$CL$999,MATCH($B875,'Master data'!$A$2:$A$999,0),MATCH(L$1,'Master data'!$B$1:$CL$1,0)),"")</f>
        <v/>
      </c>
      <c r="M875" s="5" t="str">
        <f>IFERROR(INDEX('Master data'!$B$2:$CL$999,MATCH($B875,'Master data'!$A$2:$A$999,0),MATCH(M$1,'Master data'!$B$1:$CL$1,0)),"")</f>
        <v/>
      </c>
      <c r="N875" s="28" t="str">
        <f>IFERROR(INDEX('Master data'!$B$2:$CL$999,MATCH($B875,'Master data'!$A$2:$A$999,0),MATCH(N$1,'Master data'!$B$1:$CL$1,0)),"")</f>
        <v/>
      </c>
      <c r="O875" s="7" t="str">
        <f>IFERROR(INDEX('Master data'!$B$2:$CL$999,MATCH($B875,'Master data'!$A$2:$A$999,0),MATCH(O$1,'Master data'!$B$1:$CL$1,0)),"")</f>
        <v/>
      </c>
      <c r="P875" s="5" t="str">
        <f>IFERROR(INDEX('Master data'!$B$2:$CL$999,MATCH($B875,'Master data'!$A$2:$A$999,0),MATCH(P$1,'Master data'!$B$1:$CL$1,0)),"")</f>
        <v/>
      </c>
      <c r="Q875" s="5" t="str">
        <f>IFERROR(INDEX('Master data'!$B$2:$CL$999,MATCH($B875,'Master data'!$A$2:$A$999,0),MATCH(Q$1,'Master data'!$B$1:$CL$1,0)),"")</f>
        <v/>
      </c>
    </row>
    <row r="876" spans="1:17" x14ac:dyDescent="0.3">
      <c r="A876" t="str">
        <f t="shared" si="13"/>
        <v/>
      </c>
      <c r="B876" t="str">
        <f>IF('Master data'!A875="","",'Master data'!A875)</f>
        <v/>
      </c>
      <c r="C876" t="str">
        <f>IFERROR(INDEX('Master data'!$B$2:$CL$999,MATCH($B876,'Master data'!$A$2:$A$999,0),MATCH(C$1,'Master data'!$B$1:$CL$1,0)),"")</f>
        <v/>
      </c>
      <c r="D876" t="str">
        <f>IFERROR(INDEX('Master data'!$B$2:$CL$999,MATCH($B876,'Master data'!$A$2:$A$999,0),MATCH(D$1,'Master data'!$B$1:$CL$1,0)),"")</f>
        <v/>
      </c>
      <c r="E876" s="5" t="str">
        <f>IFERROR(INDEX('Master data'!$B$2:$CL$999,MATCH($B876,'Master data'!$A$2:$A$999,0),MATCH(E$1,'Master data'!$B$1:$CL$1,0)),"")</f>
        <v/>
      </c>
      <c r="F876" s="7" t="str">
        <f>IFERROR(INDEX('Master data'!$B$2:$CL$999,MATCH($B876,'Master data'!$A$2:$A$999,0),MATCH(F$1,'Master data'!$B$1:$CL$1,0)),"")</f>
        <v/>
      </c>
      <c r="G876" s="7" t="str">
        <f>IFERROR(INDEX('Master data'!$B$2:$CL$999,MATCH($B876,'Master data'!$A$2:$A$999,0),MATCH(G$1,'Master data'!$B$1:$CL$1,0)),"")</f>
        <v/>
      </c>
      <c r="H876" s="7" t="str">
        <f>IFERROR(INDEX('Master data'!$B$2:$CL$999,MATCH($B876,'Master data'!$A$2:$A$999,0),MATCH(H$1,'Master data'!$B$1:$CL$1,0)),"")</f>
        <v/>
      </c>
      <c r="I876" s="7" t="str">
        <f>IFERROR(INDEX('Master data'!$B$2:$CL$999,MATCH($B876,'Master data'!$A$2:$A$999,0),MATCH(I$1,'Master data'!$B$1:$CL$1,0)),"")</f>
        <v/>
      </c>
      <c r="J876" s="7" t="str">
        <f>IFERROR(INDEX('Master data'!$B$2:$CL$999,MATCH($B876,'Master data'!$A$2:$A$999,0),MATCH(J$1,'Master data'!$B$1:$CL$1,0)),"")</f>
        <v/>
      </c>
      <c r="K876" s="7" t="str">
        <f>IFERROR(INDEX('Master data'!$B$2:$CL$999,MATCH($B876,'Master data'!$A$2:$A$999,0),MATCH(K$1,'Master data'!$B$1:$CL$1,0)),"")</f>
        <v/>
      </c>
      <c r="L876" s="7" t="str">
        <f>IFERROR(INDEX('Master data'!$B$2:$CL$999,MATCH($B876,'Master data'!$A$2:$A$999,0),MATCH(L$1,'Master data'!$B$1:$CL$1,0)),"")</f>
        <v/>
      </c>
      <c r="M876" s="5" t="str">
        <f>IFERROR(INDEX('Master data'!$B$2:$CL$999,MATCH($B876,'Master data'!$A$2:$A$999,0),MATCH(M$1,'Master data'!$B$1:$CL$1,0)),"")</f>
        <v/>
      </c>
      <c r="N876" s="28" t="str">
        <f>IFERROR(INDEX('Master data'!$B$2:$CL$999,MATCH($B876,'Master data'!$A$2:$A$999,0),MATCH(N$1,'Master data'!$B$1:$CL$1,0)),"")</f>
        <v/>
      </c>
      <c r="O876" s="7" t="str">
        <f>IFERROR(INDEX('Master data'!$B$2:$CL$999,MATCH($B876,'Master data'!$A$2:$A$999,0),MATCH(O$1,'Master data'!$B$1:$CL$1,0)),"")</f>
        <v/>
      </c>
      <c r="P876" s="5" t="str">
        <f>IFERROR(INDEX('Master data'!$B$2:$CL$999,MATCH($B876,'Master data'!$A$2:$A$999,0),MATCH(P$1,'Master data'!$B$1:$CL$1,0)),"")</f>
        <v/>
      </c>
      <c r="Q876" s="5" t="str">
        <f>IFERROR(INDEX('Master data'!$B$2:$CL$999,MATCH($B876,'Master data'!$A$2:$A$999,0),MATCH(Q$1,'Master data'!$B$1:$CL$1,0)),"")</f>
        <v/>
      </c>
    </row>
    <row r="877" spans="1:17" x14ac:dyDescent="0.3">
      <c r="A877" t="str">
        <f t="shared" si="13"/>
        <v/>
      </c>
      <c r="B877" t="str">
        <f>IF('Master data'!A876="","",'Master data'!A876)</f>
        <v/>
      </c>
      <c r="C877" t="str">
        <f>IFERROR(INDEX('Master data'!$B$2:$CL$999,MATCH($B877,'Master data'!$A$2:$A$999,0),MATCH(C$1,'Master data'!$B$1:$CL$1,0)),"")</f>
        <v/>
      </c>
      <c r="D877" t="str">
        <f>IFERROR(INDEX('Master data'!$B$2:$CL$999,MATCH($B877,'Master data'!$A$2:$A$999,0),MATCH(D$1,'Master data'!$B$1:$CL$1,0)),"")</f>
        <v/>
      </c>
      <c r="E877" s="5" t="str">
        <f>IFERROR(INDEX('Master data'!$B$2:$CL$999,MATCH($B877,'Master data'!$A$2:$A$999,0),MATCH(E$1,'Master data'!$B$1:$CL$1,0)),"")</f>
        <v/>
      </c>
      <c r="F877" s="7" t="str">
        <f>IFERROR(INDEX('Master data'!$B$2:$CL$999,MATCH($B877,'Master data'!$A$2:$A$999,0),MATCH(F$1,'Master data'!$B$1:$CL$1,0)),"")</f>
        <v/>
      </c>
      <c r="G877" s="7" t="str">
        <f>IFERROR(INDEX('Master data'!$B$2:$CL$999,MATCH($B877,'Master data'!$A$2:$A$999,0),MATCH(G$1,'Master data'!$B$1:$CL$1,0)),"")</f>
        <v/>
      </c>
      <c r="H877" s="7" t="str">
        <f>IFERROR(INDEX('Master data'!$B$2:$CL$999,MATCH($B877,'Master data'!$A$2:$A$999,0),MATCH(H$1,'Master data'!$B$1:$CL$1,0)),"")</f>
        <v/>
      </c>
      <c r="I877" s="7" t="str">
        <f>IFERROR(INDEX('Master data'!$B$2:$CL$999,MATCH($B877,'Master data'!$A$2:$A$999,0),MATCH(I$1,'Master data'!$B$1:$CL$1,0)),"")</f>
        <v/>
      </c>
      <c r="J877" s="7" t="str">
        <f>IFERROR(INDEX('Master data'!$B$2:$CL$999,MATCH($B877,'Master data'!$A$2:$A$999,0),MATCH(J$1,'Master data'!$B$1:$CL$1,0)),"")</f>
        <v/>
      </c>
      <c r="K877" s="7" t="str">
        <f>IFERROR(INDEX('Master data'!$B$2:$CL$999,MATCH($B877,'Master data'!$A$2:$A$999,0),MATCH(K$1,'Master data'!$B$1:$CL$1,0)),"")</f>
        <v/>
      </c>
      <c r="L877" s="7" t="str">
        <f>IFERROR(INDEX('Master data'!$B$2:$CL$999,MATCH($B877,'Master data'!$A$2:$A$999,0),MATCH(L$1,'Master data'!$B$1:$CL$1,0)),"")</f>
        <v/>
      </c>
      <c r="M877" s="5" t="str">
        <f>IFERROR(INDEX('Master data'!$B$2:$CL$999,MATCH($B877,'Master data'!$A$2:$A$999,0),MATCH(M$1,'Master data'!$B$1:$CL$1,0)),"")</f>
        <v/>
      </c>
      <c r="N877" s="28" t="str">
        <f>IFERROR(INDEX('Master data'!$B$2:$CL$999,MATCH($B877,'Master data'!$A$2:$A$999,0),MATCH(N$1,'Master data'!$B$1:$CL$1,0)),"")</f>
        <v/>
      </c>
      <c r="O877" s="7" t="str">
        <f>IFERROR(INDEX('Master data'!$B$2:$CL$999,MATCH($B877,'Master data'!$A$2:$A$999,0),MATCH(O$1,'Master data'!$B$1:$CL$1,0)),"")</f>
        <v/>
      </c>
      <c r="P877" s="5" t="str">
        <f>IFERROR(INDEX('Master data'!$B$2:$CL$999,MATCH($B877,'Master data'!$A$2:$A$999,0),MATCH(P$1,'Master data'!$B$1:$CL$1,0)),"")</f>
        <v/>
      </c>
      <c r="Q877" s="5" t="str">
        <f>IFERROR(INDEX('Master data'!$B$2:$CL$999,MATCH($B877,'Master data'!$A$2:$A$999,0),MATCH(Q$1,'Master data'!$B$1:$CL$1,0)),"")</f>
        <v/>
      </c>
    </row>
    <row r="878" spans="1:17" x14ac:dyDescent="0.3">
      <c r="A878" t="str">
        <f t="shared" si="13"/>
        <v/>
      </c>
      <c r="B878" t="str">
        <f>IF('Master data'!A877="","",'Master data'!A877)</f>
        <v/>
      </c>
      <c r="C878" t="str">
        <f>IFERROR(INDEX('Master data'!$B$2:$CL$999,MATCH($B878,'Master data'!$A$2:$A$999,0),MATCH(C$1,'Master data'!$B$1:$CL$1,0)),"")</f>
        <v/>
      </c>
      <c r="D878" t="str">
        <f>IFERROR(INDEX('Master data'!$B$2:$CL$999,MATCH($B878,'Master data'!$A$2:$A$999,0),MATCH(D$1,'Master data'!$B$1:$CL$1,0)),"")</f>
        <v/>
      </c>
      <c r="E878" s="5" t="str">
        <f>IFERROR(INDEX('Master data'!$B$2:$CL$999,MATCH($B878,'Master data'!$A$2:$A$999,0),MATCH(E$1,'Master data'!$B$1:$CL$1,0)),"")</f>
        <v/>
      </c>
      <c r="F878" s="7" t="str">
        <f>IFERROR(INDEX('Master data'!$B$2:$CL$999,MATCH($B878,'Master data'!$A$2:$A$999,0),MATCH(F$1,'Master data'!$B$1:$CL$1,0)),"")</f>
        <v/>
      </c>
      <c r="G878" s="7" t="str">
        <f>IFERROR(INDEX('Master data'!$B$2:$CL$999,MATCH($B878,'Master data'!$A$2:$A$999,0),MATCH(G$1,'Master data'!$B$1:$CL$1,0)),"")</f>
        <v/>
      </c>
      <c r="H878" s="7" t="str">
        <f>IFERROR(INDEX('Master data'!$B$2:$CL$999,MATCH($B878,'Master data'!$A$2:$A$999,0),MATCH(H$1,'Master data'!$B$1:$CL$1,0)),"")</f>
        <v/>
      </c>
      <c r="I878" s="7" t="str">
        <f>IFERROR(INDEX('Master data'!$B$2:$CL$999,MATCH($B878,'Master data'!$A$2:$A$999,0),MATCH(I$1,'Master data'!$B$1:$CL$1,0)),"")</f>
        <v/>
      </c>
      <c r="J878" s="7" t="str">
        <f>IFERROR(INDEX('Master data'!$B$2:$CL$999,MATCH($B878,'Master data'!$A$2:$A$999,0),MATCH(J$1,'Master data'!$B$1:$CL$1,0)),"")</f>
        <v/>
      </c>
      <c r="K878" s="7" t="str">
        <f>IFERROR(INDEX('Master data'!$B$2:$CL$999,MATCH($B878,'Master data'!$A$2:$A$999,0),MATCH(K$1,'Master data'!$B$1:$CL$1,0)),"")</f>
        <v/>
      </c>
      <c r="L878" s="7" t="str">
        <f>IFERROR(INDEX('Master data'!$B$2:$CL$999,MATCH($B878,'Master data'!$A$2:$A$999,0),MATCH(L$1,'Master data'!$B$1:$CL$1,0)),"")</f>
        <v/>
      </c>
      <c r="M878" s="5" t="str">
        <f>IFERROR(INDEX('Master data'!$B$2:$CL$999,MATCH($B878,'Master data'!$A$2:$A$999,0),MATCH(M$1,'Master data'!$B$1:$CL$1,0)),"")</f>
        <v/>
      </c>
      <c r="N878" s="28" t="str">
        <f>IFERROR(INDEX('Master data'!$B$2:$CL$999,MATCH($B878,'Master data'!$A$2:$A$999,0),MATCH(N$1,'Master data'!$B$1:$CL$1,0)),"")</f>
        <v/>
      </c>
      <c r="O878" s="7" t="str">
        <f>IFERROR(INDEX('Master data'!$B$2:$CL$999,MATCH($B878,'Master data'!$A$2:$A$999,0),MATCH(O$1,'Master data'!$B$1:$CL$1,0)),"")</f>
        <v/>
      </c>
      <c r="P878" s="5" t="str">
        <f>IFERROR(INDEX('Master data'!$B$2:$CL$999,MATCH($B878,'Master data'!$A$2:$A$999,0),MATCH(P$1,'Master data'!$B$1:$CL$1,0)),"")</f>
        <v/>
      </c>
      <c r="Q878" s="5" t="str">
        <f>IFERROR(INDEX('Master data'!$B$2:$CL$999,MATCH($B878,'Master data'!$A$2:$A$999,0),MATCH(Q$1,'Master data'!$B$1:$CL$1,0)),"")</f>
        <v/>
      </c>
    </row>
    <row r="879" spans="1:17" x14ac:dyDescent="0.3">
      <c r="A879" t="str">
        <f t="shared" si="13"/>
        <v/>
      </c>
      <c r="B879" t="str">
        <f>IF('Master data'!A878="","",'Master data'!A878)</f>
        <v/>
      </c>
      <c r="C879" t="str">
        <f>IFERROR(INDEX('Master data'!$B$2:$CL$999,MATCH($B879,'Master data'!$A$2:$A$999,0),MATCH(C$1,'Master data'!$B$1:$CL$1,0)),"")</f>
        <v/>
      </c>
      <c r="D879" t="str">
        <f>IFERROR(INDEX('Master data'!$B$2:$CL$999,MATCH($B879,'Master data'!$A$2:$A$999,0),MATCH(D$1,'Master data'!$B$1:$CL$1,0)),"")</f>
        <v/>
      </c>
      <c r="E879" s="5" t="str">
        <f>IFERROR(INDEX('Master data'!$B$2:$CL$999,MATCH($B879,'Master data'!$A$2:$A$999,0),MATCH(E$1,'Master data'!$B$1:$CL$1,0)),"")</f>
        <v/>
      </c>
      <c r="F879" s="7" t="str">
        <f>IFERROR(INDEX('Master data'!$B$2:$CL$999,MATCH($B879,'Master data'!$A$2:$A$999,0),MATCH(F$1,'Master data'!$B$1:$CL$1,0)),"")</f>
        <v/>
      </c>
      <c r="G879" s="7" t="str">
        <f>IFERROR(INDEX('Master data'!$B$2:$CL$999,MATCH($B879,'Master data'!$A$2:$A$999,0),MATCH(G$1,'Master data'!$B$1:$CL$1,0)),"")</f>
        <v/>
      </c>
      <c r="H879" s="7" t="str">
        <f>IFERROR(INDEX('Master data'!$B$2:$CL$999,MATCH($B879,'Master data'!$A$2:$A$999,0),MATCH(H$1,'Master data'!$B$1:$CL$1,0)),"")</f>
        <v/>
      </c>
      <c r="I879" s="7" t="str">
        <f>IFERROR(INDEX('Master data'!$B$2:$CL$999,MATCH($B879,'Master data'!$A$2:$A$999,0),MATCH(I$1,'Master data'!$B$1:$CL$1,0)),"")</f>
        <v/>
      </c>
      <c r="J879" s="7" t="str">
        <f>IFERROR(INDEX('Master data'!$B$2:$CL$999,MATCH($B879,'Master data'!$A$2:$A$999,0),MATCH(J$1,'Master data'!$B$1:$CL$1,0)),"")</f>
        <v/>
      </c>
      <c r="K879" s="7" t="str">
        <f>IFERROR(INDEX('Master data'!$B$2:$CL$999,MATCH($B879,'Master data'!$A$2:$A$999,0),MATCH(K$1,'Master data'!$B$1:$CL$1,0)),"")</f>
        <v/>
      </c>
      <c r="L879" s="7" t="str">
        <f>IFERROR(INDEX('Master data'!$B$2:$CL$999,MATCH($B879,'Master data'!$A$2:$A$999,0),MATCH(L$1,'Master data'!$B$1:$CL$1,0)),"")</f>
        <v/>
      </c>
      <c r="M879" s="5" t="str">
        <f>IFERROR(INDEX('Master data'!$B$2:$CL$999,MATCH($B879,'Master data'!$A$2:$A$999,0),MATCH(M$1,'Master data'!$B$1:$CL$1,0)),"")</f>
        <v/>
      </c>
      <c r="N879" s="28" t="str">
        <f>IFERROR(INDEX('Master data'!$B$2:$CL$999,MATCH($B879,'Master data'!$A$2:$A$999,0),MATCH(N$1,'Master data'!$B$1:$CL$1,0)),"")</f>
        <v/>
      </c>
      <c r="O879" s="7" t="str">
        <f>IFERROR(INDEX('Master data'!$B$2:$CL$999,MATCH($B879,'Master data'!$A$2:$A$999,0),MATCH(O$1,'Master data'!$B$1:$CL$1,0)),"")</f>
        <v/>
      </c>
      <c r="P879" s="5" t="str">
        <f>IFERROR(INDEX('Master data'!$B$2:$CL$999,MATCH($B879,'Master data'!$A$2:$A$999,0),MATCH(P$1,'Master data'!$B$1:$CL$1,0)),"")</f>
        <v/>
      </c>
      <c r="Q879" s="5" t="str">
        <f>IFERROR(INDEX('Master data'!$B$2:$CL$999,MATCH($B879,'Master data'!$A$2:$A$999,0),MATCH(Q$1,'Master data'!$B$1:$CL$1,0)),"")</f>
        <v/>
      </c>
    </row>
    <row r="880" spans="1:17" x14ac:dyDescent="0.3">
      <c r="A880" t="str">
        <f t="shared" si="13"/>
        <v/>
      </c>
      <c r="B880" t="str">
        <f>IF('Master data'!A879="","",'Master data'!A879)</f>
        <v/>
      </c>
      <c r="C880" t="str">
        <f>IFERROR(INDEX('Master data'!$B$2:$CL$999,MATCH($B880,'Master data'!$A$2:$A$999,0),MATCH(C$1,'Master data'!$B$1:$CL$1,0)),"")</f>
        <v/>
      </c>
      <c r="D880" t="str">
        <f>IFERROR(INDEX('Master data'!$B$2:$CL$999,MATCH($B880,'Master data'!$A$2:$A$999,0),MATCH(D$1,'Master data'!$B$1:$CL$1,0)),"")</f>
        <v/>
      </c>
      <c r="E880" s="5" t="str">
        <f>IFERROR(INDEX('Master data'!$B$2:$CL$999,MATCH($B880,'Master data'!$A$2:$A$999,0),MATCH(E$1,'Master data'!$B$1:$CL$1,0)),"")</f>
        <v/>
      </c>
      <c r="F880" s="7" t="str">
        <f>IFERROR(INDEX('Master data'!$B$2:$CL$999,MATCH($B880,'Master data'!$A$2:$A$999,0),MATCH(F$1,'Master data'!$B$1:$CL$1,0)),"")</f>
        <v/>
      </c>
      <c r="G880" s="7" t="str">
        <f>IFERROR(INDEX('Master data'!$B$2:$CL$999,MATCH($B880,'Master data'!$A$2:$A$999,0),MATCH(G$1,'Master data'!$B$1:$CL$1,0)),"")</f>
        <v/>
      </c>
      <c r="H880" s="7" t="str">
        <f>IFERROR(INDEX('Master data'!$B$2:$CL$999,MATCH($B880,'Master data'!$A$2:$A$999,0),MATCH(H$1,'Master data'!$B$1:$CL$1,0)),"")</f>
        <v/>
      </c>
      <c r="I880" s="7" t="str">
        <f>IFERROR(INDEX('Master data'!$B$2:$CL$999,MATCH($B880,'Master data'!$A$2:$A$999,0),MATCH(I$1,'Master data'!$B$1:$CL$1,0)),"")</f>
        <v/>
      </c>
      <c r="J880" s="7" t="str">
        <f>IFERROR(INDEX('Master data'!$B$2:$CL$999,MATCH($B880,'Master data'!$A$2:$A$999,0),MATCH(J$1,'Master data'!$B$1:$CL$1,0)),"")</f>
        <v/>
      </c>
      <c r="K880" s="7" t="str">
        <f>IFERROR(INDEX('Master data'!$B$2:$CL$999,MATCH($B880,'Master data'!$A$2:$A$999,0),MATCH(K$1,'Master data'!$B$1:$CL$1,0)),"")</f>
        <v/>
      </c>
      <c r="L880" s="7" t="str">
        <f>IFERROR(INDEX('Master data'!$B$2:$CL$999,MATCH($B880,'Master data'!$A$2:$A$999,0),MATCH(L$1,'Master data'!$B$1:$CL$1,0)),"")</f>
        <v/>
      </c>
      <c r="M880" s="5" t="str">
        <f>IFERROR(INDEX('Master data'!$B$2:$CL$999,MATCH($B880,'Master data'!$A$2:$A$999,0),MATCH(M$1,'Master data'!$B$1:$CL$1,0)),"")</f>
        <v/>
      </c>
      <c r="N880" s="28" t="str">
        <f>IFERROR(INDEX('Master data'!$B$2:$CL$999,MATCH($B880,'Master data'!$A$2:$A$999,0),MATCH(N$1,'Master data'!$B$1:$CL$1,0)),"")</f>
        <v/>
      </c>
      <c r="O880" s="7" t="str">
        <f>IFERROR(INDEX('Master data'!$B$2:$CL$999,MATCH($B880,'Master data'!$A$2:$A$999,0),MATCH(O$1,'Master data'!$B$1:$CL$1,0)),"")</f>
        <v/>
      </c>
      <c r="P880" s="5" t="str">
        <f>IFERROR(INDEX('Master data'!$B$2:$CL$999,MATCH($B880,'Master data'!$A$2:$A$999,0),MATCH(P$1,'Master data'!$B$1:$CL$1,0)),"")</f>
        <v/>
      </c>
      <c r="Q880" s="5" t="str">
        <f>IFERROR(INDEX('Master data'!$B$2:$CL$999,MATCH($B880,'Master data'!$A$2:$A$999,0),MATCH(Q$1,'Master data'!$B$1:$CL$1,0)),"")</f>
        <v/>
      </c>
    </row>
    <row r="881" spans="1:17" x14ac:dyDescent="0.3">
      <c r="A881" t="str">
        <f t="shared" si="13"/>
        <v/>
      </c>
      <c r="B881" t="str">
        <f>IF('Master data'!A880="","",'Master data'!A880)</f>
        <v/>
      </c>
      <c r="C881" t="str">
        <f>IFERROR(INDEX('Master data'!$B$2:$CL$999,MATCH($B881,'Master data'!$A$2:$A$999,0),MATCH(C$1,'Master data'!$B$1:$CL$1,0)),"")</f>
        <v/>
      </c>
      <c r="D881" t="str">
        <f>IFERROR(INDEX('Master data'!$B$2:$CL$999,MATCH($B881,'Master data'!$A$2:$A$999,0),MATCH(D$1,'Master data'!$B$1:$CL$1,0)),"")</f>
        <v/>
      </c>
      <c r="E881" s="5" t="str">
        <f>IFERROR(INDEX('Master data'!$B$2:$CL$999,MATCH($B881,'Master data'!$A$2:$A$999,0),MATCH(E$1,'Master data'!$B$1:$CL$1,0)),"")</f>
        <v/>
      </c>
      <c r="F881" s="7" t="str">
        <f>IFERROR(INDEX('Master data'!$B$2:$CL$999,MATCH($B881,'Master data'!$A$2:$A$999,0),MATCH(F$1,'Master data'!$B$1:$CL$1,0)),"")</f>
        <v/>
      </c>
      <c r="G881" s="7" t="str">
        <f>IFERROR(INDEX('Master data'!$B$2:$CL$999,MATCH($B881,'Master data'!$A$2:$A$999,0),MATCH(G$1,'Master data'!$B$1:$CL$1,0)),"")</f>
        <v/>
      </c>
      <c r="H881" s="7" t="str">
        <f>IFERROR(INDEX('Master data'!$B$2:$CL$999,MATCH($B881,'Master data'!$A$2:$A$999,0),MATCH(H$1,'Master data'!$B$1:$CL$1,0)),"")</f>
        <v/>
      </c>
      <c r="I881" s="7" t="str">
        <f>IFERROR(INDEX('Master data'!$B$2:$CL$999,MATCH($B881,'Master data'!$A$2:$A$999,0),MATCH(I$1,'Master data'!$B$1:$CL$1,0)),"")</f>
        <v/>
      </c>
      <c r="J881" s="7" t="str">
        <f>IFERROR(INDEX('Master data'!$B$2:$CL$999,MATCH($B881,'Master data'!$A$2:$A$999,0),MATCH(J$1,'Master data'!$B$1:$CL$1,0)),"")</f>
        <v/>
      </c>
      <c r="K881" s="7" t="str">
        <f>IFERROR(INDEX('Master data'!$B$2:$CL$999,MATCH($B881,'Master data'!$A$2:$A$999,0),MATCH(K$1,'Master data'!$B$1:$CL$1,0)),"")</f>
        <v/>
      </c>
      <c r="L881" s="7" t="str">
        <f>IFERROR(INDEX('Master data'!$B$2:$CL$999,MATCH($B881,'Master data'!$A$2:$A$999,0),MATCH(L$1,'Master data'!$B$1:$CL$1,0)),"")</f>
        <v/>
      </c>
      <c r="M881" s="5" t="str">
        <f>IFERROR(INDEX('Master data'!$B$2:$CL$999,MATCH($B881,'Master data'!$A$2:$A$999,0),MATCH(M$1,'Master data'!$B$1:$CL$1,0)),"")</f>
        <v/>
      </c>
      <c r="N881" s="28" t="str">
        <f>IFERROR(INDEX('Master data'!$B$2:$CL$999,MATCH($B881,'Master data'!$A$2:$A$999,0),MATCH(N$1,'Master data'!$B$1:$CL$1,0)),"")</f>
        <v/>
      </c>
      <c r="O881" s="7" t="str">
        <f>IFERROR(INDEX('Master data'!$B$2:$CL$999,MATCH($B881,'Master data'!$A$2:$A$999,0),MATCH(O$1,'Master data'!$B$1:$CL$1,0)),"")</f>
        <v/>
      </c>
      <c r="P881" s="5" t="str">
        <f>IFERROR(INDEX('Master data'!$B$2:$CL$999,MATCH($B881,'Master data'!$A$2:$A$999,0),MATCH(P$1,'Master data'!$B$1:$CL$1,0)),"")</f>
        <v/>
      </c>
      <c r="Q881" s="5" t="str">
        <f>IFERROR(INDEX('Master data'!$B$2:$CL$999,MATCH($B881,'Master data'!$A$2:$A$999,0),MATCH(Q$1,'Master data'!$B$1:$CL$1,0)),"")</f>
        <v/>
      </c>
    </row>
    <row r="882" spans="1:17" x14ac:dyDescent="0.3">
      <c r="A882" t="str">
        <f t="shared" si="13"/>
        <v/>
      </c>
      <c r="B882" t="str">
        <f>IF('Master data'!A881="","",'Master data'!A881)</f>
        <v/>
      </c>
      <c r="C882" t="str">
        <f>IFERROR(INDEX('Master data'!$B$2:$CL$999,MATCH($B882,'Master data'!$A$2:$A$999,0),MATCH(C$1,'Master data'!$B$1:$CL$1,0)),"")</f>
        <v/>
      </c>
      <c r="D882" t="str">
        <f>IFERROR(INDEX('Master data'!$B$2:$CL$999,MATCH($B882,'Master data'!$A$2:$A$999,0),MATCH(D$1,'Master data'!$B$1:$CL$1,0)),"")</f>
        <v/>
      </c>
      <c r="E882" s="5" t="str">
        <f>IFERROR(INDEX('Master data'!$B$2:$CL$999,MATCH($B882,'Master data'!$A$2:$A$999,0),MATCH(E$1,'Master data'!$B$1:$CL$1,0)),"")</f>
        <v/>
      </c>
      <c r="F882" s="7" t="str">
        <f>IFERROR(INDEX('Master data'!$B$2:$CL$999,MATCH($B882,'Master data'!$A$2:$A$999,0),MATCH(F$1,'Master data'!$B$1:$CL$1,0)),"")</f>
        <v/>
      </c>
      <c r="G882" s="7" t="str">
        <f>IFERROR(INDEX('Master data'!$B$2:$CL$999,MATCH($B882,'Master data'!$A$2:$A$999,0),MATCH(G$1,'Master data'!$B$1:$CL$1,0)),"")</f>
        <v/>
      </c>
      <c r="H882" s="7" t="str">
        <f>IFERROR(INDEX('Master data'!$B$2:$CL$999,MATCH($B882,'Master data'!$A$2:$A$999,0),MATCH(H$1,'Master data'!$B$1:$CL$1,0)),"")</f>
        <v/>
      </c>
      <c r="I882" s="7" t="str">
        <f>IFERROR(INDEX('Master data'!$B$2:$CL$999,MATCH($B882,'Master data'!$A$2:$A$999,0),MATCH(I$1,'Master data'!$B$1:$CL$1,0)),"")</f>
        <v/>
      </c>
      <c r="J882" s="7" t="str">
        <f>IFERROR(INDEX('Master data'!$B$2:$CL$999,MATCH($B882,'Master data'!$A$2:$A$999,0),MATCH(J$1,'Master data'!$B$1:$CL$1,0)),"")</f>
        <v/>
      </c>
      <c r="K882" s="7" t="str">
        <f>IFERROR(INDEX('Master data'!$B$2:$CL$999,MATCH($B882,'Master data'!$A$2:$A$999,0),MATCH(K$1,'Master data'!$B$1:$CL$1,0)),"")</f>
        <v/>
      </c>
      <c r="L882" s="7" t="str">
        <f>IFERROR(INDEX('Master data'!$B$2:$CL$999,MATCH($B882,'Master data'!$A$2:$A$999,0),MATCH(L$1,'Master data'!$B$1:$CL$1,0)),"")</f>
        <v/>
      </c>
      <c r="M882" s="5" t="str">
        <f>IFERROR(INDEX('Master data'!$B$2:$CL$999,MATCH($B882,'Master data'!$A$2:$A$999,0),MATCH(M$1,'Master data'!$B$1:$CL$1,0)),"")</f>
        <v/>
      </c>
      <c r="N882" s="28" t="str">
        <f>IFERROR(INDEX('Master data'!$B$2:$CL$999,MATCH($B882,'Master data'!$A$2:$A$999,0),MATCH(N$1,'Master data'!$B$1:$CL$1,0)),"")</f>
        <v/>
      </c>
      <c r="O882" s="7" t="str">
        <f>IFERROR(INDEX('Master data'!$B$2:$CL$999,MATCH($B882,'Master data'!$A$2:$A$999,0),MATCH(O$1,'Master data'!$B$1:$CL$1,0)),"")</f>
        <v/>
      </c>
      <c r="P882" s="5" t="str">
        <f>IFERROR(INDEX('Master data'!$B$2:$CL$999,MATCH($B882,'Master data'!$A$2:$A$999,0),MATCH(P$1,'Master data'!$B$1:$CL$1,0)),"")</f>
        <v/>
      </c>
      <c r="Q882" s="5" t="str">
        <f>IFERROR(INDEX('Master data'!$B$2:$CL$999,MATCH($B882,'Master data'!$A$2:$A$999,0),MATCH(Q$1,'Master data'!$B$1:$CL$1,0)),"")</f>
        <v/>
      </c>
    </row>
    <row r="883" spans="1:17" x14ac:dyDescent="0.3">
      <c r="A883" t="str">
        <f t="shared" si="13"/>
        <v/>
      </c>
      <c r="B883" t="str">
        <f>IF('Master data'!A882="","",'Master data'!A882)</f>
        <v/>
      </c>
      <c r="C883" t="str">
        <f>IFERROR(INDEX('Master data'!$B$2:$CL$999,MATCH($B883,'Master data'!$A$2:$A$999,0),MATCH(C$1,'Master data'!$B$1:$CL$1,0)),"")</f>
        <v/>
      </c>
      <c r="D883" t="str">
        <f>IFERROR(INDEX('Master data'!$B$2:$CL$999,MATCH($B883,'Master data'!$A$2:$A$999,0),MATCH(D$1,'Master data'!$B$1:$CL$1,0)),"")</f>
        <v/>
      </c>
      <c r="E883" s="5" t="str">
        <f>IFERROR(INDEX('Master data'!$B$2:$CL$999,MATCH($B883,'Master data'!$A$2:$A$999,0),MATCH(E$1,'Master data'!$B$1:$CL$1,0)),"")</f>
        <v/>
      </c>
      <c r="F883" s="7" t="str">
        <f>IFERROR(INDEX('Master data'!$B$2:$CL$999,MATCH($B883,'Master data'!$A$2:$A$999,0),MATCH(F$1,'Master data'!$B$1:$CL$1,0)),"")</f>
        <v/>
      </c>
      <c r="G883" s="7" t="str">
        <f>IFERROR(INDEX('Master data'!$B$2:$CL$999,MATCH($B883,'Master data'!$A$2:$A$999,0),MATCH(G$1,'Master data'!$B$1:$CL$1,0)),"")</f>
        <v/>
      </c>
      <c r="H883" s="7" t="str">
        <f>IFERROR(INDEX('Master data'!$B$2:$CL$999,MATCH($B883,'Master data'!$A$2:$A$999,0),MATCH(H$1,'Master data'!$B$1:$CL$1,0)),"")</f>
        <v/>
      </c>
      <c r="I883" s="7" t="str">
        <f>IFERROR(INDEX('Master data'!$B$2:$CL$999,MATCH($B883,'Master data'!$A$2:$A$999,0),MATCH(I$1,'Master data'!$B$1:$CL$1,0)),"")</f>
        <v/>
      </c>
      <c r="J883" s="7" t="str">
        <f>IFERROR(INDEX('Master data'!$B$2:$CL$999,MATCH($B883,'Master data'!$A$2:$A$999,0),MATCH(J$1,'Master data'!$B$1:$CL$1,0)),"")</f>
        <v/>
      </c>
      <c r="K883" s="7" t="str">
        <f>IFERROR(INDEX('Master data'!$B$2:$CL$999,MATCH($B883,'Master data'!$A$2:$A$999,0),MATCH(K$1,'Master data'!$B$1:$CL$1,0)),"")</f>
        <v/>
      </c>
      <c r="L883" s="7" t="str">
        <f>IFERROR(INDEX('Master data'!$B$2:$CL$999,MATCH($B883,'Master data'!$A$2:$A$999,0),MATCH(L$1,'Master data'!$B$1:$CL$1,0)),"")</f>
        <v/>
      </c>
      <c r="M883" s="5" t="str">
        <f>IFERROR(INDEX('Master data'!$B$2:$CL$999,MATCH($B883,'Master data'!$A$2:$A$999,0),MATCH(M$1,'Master data'!$B$1:$CL$1,0)),"")</f>
        <v/>
      </c>
      <c r="N883" s="28" t="str">
        <f>IFERROR(INDEX('Master data'!$B$2:$CL$999,MATCH($B883,'Master data'!$A$2:$A$999,0),MATCH(N$1,'Master data'!$B$1:$CL$1,0)),"")</f>
        <v/>
      </c>
      <c r="O883" s="7" t="str">
        <f>IFERROR(INDEX('Master data'!$B$2:$CL$999,MATCH($B883,'Master data'!$A$2:$A$999,0),MATCH(O$1,'Master data'!$B$1:$CL$1,0)),"")</f>
        <v/>
      </c>
      <c r="P883" s="5" t="str">
        <f>IFERROR(INDEX('Master data'!$B$2:$CL$999,MATCH($B883,'Master data'!$A$2:$A$999,0),MATCH(P$1,'Master data'!$B$1:$CL$1,0)),"")</f>
        <v/>
      </c>
      <c r="Q883" s="5" t="str">
        <f>IFERROR(INDEX('Master data'!$B$2:$CL$999,MATCH($B883,'Master data'!$A$2:$A$999,0),MATCH(Q$1,'Master data'!$B$1:$CL$1,0)),"")</f>
        <v/>
      </c>
    </row>
    <row r="884" spans="1:17" x14ac:dyDescent="0.3">
      <c r="A884" t="str">
        <f t="shared" si="13"/>
        <v/>
      </c>
      <c r="B884" t="str">
        <f>IF('Master data'!A883="","",'Master data'!A883)</f>
        <v/>
      </c>
      <c r="C884" t="str">
        <f>IFERROR(INDEX('Master data'!$B$2:$CL$999,MATCH($B884,'Master data'!$A$2:$A$999,0),MATCH(C$1,'Master data'!$B$1:$CL$1,0)),"")</f>
        <v/>
      </c>
      <c r="D884" t="str">
        <f>IFERROR(INDEX('Master data'!$B$2:$CL$999,MATCH($B884,'Master data'!$A$2:$A$999,0),MATCH(D$1,'Master data'!$B$1:$CL$1,0)),"")</f>
        <v/>
      </c>
      <c r="E884" s="5" t="str">
        <f>IFERROR(INDEX('Master data'!$B$2:$CL$999,MATCH($B884,'Master data'!$A$2:$A$999,0),MATCH(E$1,'Master data'!$B$1:$CL$1,0)),"")</f>
        <v/>
      </c>
      <c r="F884" s="7" t="str">
        <f>IFERROR(INDEX('Master data'!$B$2:$CL$999,MATCH($B884,'Master data'!$A$2:$A$999,0),MATCH(F$1,'Master data'!$B$1:$CL$1,0)),"")</f>
        <v/>
      </c>
      <c r="G884" s="7" t="str">
        <f>IFERROR(INDEX('Master data'!$B$2:$CL$999,MATCH($B884,'Master data'!$A$2:$A$999,0),MATCH(G$1,'Master data'!$B$1:$CL$1,0)),"")</f>
        <v/>
      </c>
      <c r="H884" s="7" t="str">
        <f>IFERROR(INDEX('Master data'!$B$2:$CL$999,MATCH($B884,'Master data'!$A$2:$A$999,0),MATCH(H$1,'Master data'!$B$1:$CL$1,0)),"")</f>
        <v/>
      </c>
      <c r="I884" s="7" t="str">
        <f>IFERROR(INDEX('Master data'!$B$2:$CL$999,MATCH($B884,'Master data'!$A$2:$A$999,0),MATCH(I$1,'Master data'!$B$1:$CL$1,0)),"")</f>
        <v/>
      </c>
      <c r="J884" s="7" t="str">
        <f>IFERROR(INDEX('Master data'!$B$2:$CL$999,MATCH($B884,'Master data'!$A$2:$A$999,0),MATCH(J$1,'Master data'!$B$1:$CL$1,0)),"")</f>
        <v/>
      </c>
      <c r="K884" s="7" t="str">
        <f>IFERROR(INDEX('Master data'!$B$2:$CL$999,MATCH($B884,'Master data'!$A$2:$A$999,0),MATCH(K$1,'Master data'!$B$1:$CL$1,0)),"")</f>
        <v/>
      </c>
      <c r="L884" s="7" t="str">
        <f>IFERROR(INDEX('Master data'!$B$2:$CL$999,MATCH($B884,'Master data'!$A$2:$A$999,0),MATCH(L$1,'Master data'!$B$1:$CL$1,0)),"")</f>
        <v/>
      </c>
      <c r="M884" s="5" t="str">
        <f>IFERROR(INDEX('Master data'!$B$2:$CL$999,MATCH($B884,'Master data'!$A$2:$A$999,0),MATCH(M$1,'Master data'!$B$1:$CL$1,0)),"")</f>
        <v/>
      </c>
      <c r="N884" s="28" t="str">
        <f>IFERROR(INDEX('Master data'!$B$2:$CL$999,MATCH($B884,'Master data'!$A$2:$A$999,0),MATCH(N$1,'Master data'!$B$1:$CL$1,0)),"")</f>
        <v/>
      </c>
      <c r="O884" s="7" t="str">
        <f>IFERROR(INDEX('Master data'!$B$2:$CL$999,MATCH($B884,'Master data'!$A$2:$A$999,0),MATCH(O$1,'Master data'!$B$1:$CL$1,0)),"")</f>
        <v/>
      </c>
      <c r="P884" s="5" t="str">
        <f>IFERROR(INDEX('Master data'!$B$2:$CL$999,MATCH($B884,'Master data'!$A$2:$A$999,0),MATCH(P$1,'Master data'!$B$1:$CL$1,0)),"")</f>
        <v/>
      </c>
      <c r="Q884" s="5" t="str">
        <f>IFERROR(INDEX('Master data'!$B$2:$CL$999,MATCH($B884,'Master data'!$A$2:$A$999,0),MATCH(Q$1,'Master data'!$B$1:$CL$1,0)),"")</f>
        <v/>
      </c>
    </row>
    <row r="885" spans="1:17" x14ac:dyDescent="0.3">
      <c r="A885" t="str">
        <f t="shared" si="13"/>
        <v/>
      </c>
      <c r="B885" t="str">
        <f>IF('Master data'!A884="","",'Master data'!A884)</f>
        <v/>
      </c>
      <c r="C885" t="str">
        <f>IFERROR(INDEX('Master data'!$B$2:$CL$999,MATCH($B885,'Master data'!$A$2:$A$999,0),MATCH(C$1,'Master data'!$B$1:$CL$1,0)),"")</f>
        <v/>
      </c>
      <c r="D885" t="str">
        <f>IFERROR(INDEX('Master data'!$B$2:$CL$999,MATCH($B885,'Master data'!$A$2:$A$999,0),MATCH(D$1,'Master data'!$B$1:$CL$1,0)),"")</f>
        <v/>
      </c>
      <c r="E885" s="5" t="str">
        <f>IFERROR(INDEX('Master data'!$B$2:$CL$999,MATCH($B885,'Master data'!$A$2:$A$999,0),MATCH(E$1,'Master data'!$B$1:$CL$1,0)),"")</f>
        <v/>
      </c>
      <c r="F885" s="7" t="str">
        <f>IFERROR(INDEX('Master data'!$B$2:$CL$999,MATCH($B885,'Master data'!$A$2:$A$999,0),MATCH(F$1,'Master data'!$B$1:$CL$1,0)),"")</f>
        <v/>
      </c>
      <c r="G885" s="7" t="str">
        <f>IFERROR(INDEX('Master data'!$B$2:$CL$999,MATCH($B885,'Master data'!$A$2:$A$999,0),MATCH(G$1,'Master data'!$B$1:$CL$1,0)),"")</f>
        <v/>
      </c>
      <c r="H885" s="7" t="str">
        <f>IFERROR(INDEX('Master data'!$B$2:$CL$999,MATCH($B885,'Master data'!$A$2:$A$999,0),MATCH(H$1,'Master data'!$B$1:$CL$1,0)),"")</f>
        <v/>
      </c>
      <c r="I885" s="7" t="str">
        <f>IFERROR(INDEX('Master data'!$B$2:$CL$999,MATCH($B885,'Master data'!$A$2:$A$999,0),MATCH(I$1,'Master data'!$B$1:$CL$1,0)),"")</f>
        <v/>
      </c>
      <c r="J885" s="7" t="str">
        <f>IFERROR(INDEX('Master data'!$B$2:$CL$999,MATCH($B885,'Master data'!$A$2:$A$999,0),MATCH(J$1,'Master data'!$B$1:$CL$1,0)),"")</f>
        <v/>
      </c>
      <c r="K885" s="7" t="str">
        <f>IFERROR(INDEX('Master data'!$B$2:$CL$999,MATCH($B885,'Master data'!$A$2:$A$999,0),MATCH(K$1,'Master data'!$B$1:$CL$1,0)),"")</f>
        <v/>
      </c>
      <c r="L885" s="7" t="str">
        <f>IFERROR(INDEX('Master data'!$B$2:$CL$999,MATCH($B885,'Master data'!$A$2:$A$999,0),MATCH(L$1,'Master data'!$B$1:$CL$1,0)),"")</f>
        <v/>
      </c>
      <c r="M885" s="5" t="str">
        <f>IFERROR(INDEX('Master data'!$B$2:$CL$999,MATCH($B885,'Master data'!$A$2:$A$999,0),MATCH(M$1,'Master data'!$B$1:$CL$1,0)),"")</f>
        <v/>
      </c>
      <c r="N885" s="28" t="str">
        <f>IFERROR(INDEX('Master data'!$B$2:$CL$999,MATCH($B885,'Master data'!$A$2:$A$999,0),MATCH(N$1,'Master data'!$B$1:$CL$1,0)),"")</f>
        <v/>
      </c>
      <c r="O885" s="7" t="str">
        <f>IFERROR(INDEX('Master data'!$B$2:$CL$999,MATCH($B885,'Master data'!$A$2:$A$999,0),MATCH(O$1,'Master data'!$B$1:$CL$1,0)),"")</f>
        <v/>
      </c>
      <c r="P885" s="5" t="str">
        <f>IFERROR(INDEX('Master data'!$B$2:$CL$999,MATCH($B885,'Master data'!$A$2:$A$999,0),MATCH(P$1,'Master data'!$B$1:$CL$1,0)),"")</f>
        <v/>
      </c>
      <c r="Q885" s="5" t="str">
        <f>IFERROR(INDEX('Master data'!$B$2:$CL$999,MATCH($B885,'Master data'!$A$2:$A$999,0),MATCH(Q$1,'Master data'!$B$1:$CL$1,0)),"")</f>
        <v/>
      </c>
    </row>
    <row r="886" spans="1:17" x14ac:dyDescent="0.3">
      <c r="A886" t="str">
        <f t="shared" si="13"/>
        <v/>
      </c>
      <c r="B886" t="str">
        <f>IF('Master data'!A885="","",'Master data'!A885)</f>
        <v/>
      </c>
      <c r="C886" t="str">
        <f>IFERROR(INDEX('Master data'!$B$2:$CL$999,MATCH($B886,'Master data'!$A$2:$A$999,0),MATCH(C$1,'Master data'!$B$1:$CL$1,0)),"")</f>
        <v/>
      </c>
      <c r="D886" t="str">
        <f>IFERROR(INDEX('Master data'!$B$2:$CL$999,MATCH($B886,'Master data'!$A$2:$A$999,0),MATCH(D$1,'Master data'!$B$1:$CL$1,0)),"")</f>
        <v/>
      </c>
      <c r="E886" s="5" t="str">
        <f>IFERROR(INDEX('Master data'!$B$2:$CL$999,MATCH($B886,'Master data'!$A$2:$A$999,0),MATCH(E$1,'Master data'!$B$1:$CL$1,0)),"")</f>
        <v/>
      </c>
      <c r="F886" s="7" t="str">
        <f>IFERROR(INDEX('Master data'!$B$2:$CL$999,MATCH($B886,'Master data'!$A$2:$A$999,0),MATCH(F$1,'Master data'!$B$1:$CL$1,0)),"")</f>
        <v/>
      </c>
      <c r="G886" s="7" t="str">
        <f>IFERROR(INDEX('Master data'!$B$2:$CL$999,MATCH($B886,'Master data'!$A$2:$A$999,0),MATCH(G$1,'Master data'!$B$1:$CL$1,0)),"")</f>
        <v/>
      </c>
      <c r="H886" s="7" t="str">
        <f>IFERROR(INDEX('Master data'!$B$2:$CL$999,MATCH($B886,'Master data'!$A$2:$A$999,0),MATCH(H$1,'Master data'!$B$1:$CL$1,0)),"")</f>
        <v/>
      </c>
      <c r="I886" s="7" t="str">
        <f>IFERROR(INDEX('Master data'!$B$2:$CL$999,MATCH($B886,'Master data'!$A$2:$A$999,0),MATCH(I$1,'Master data'!$B$1:$CL$1,0)),"")</f>
        <v/>
      </c>
      <c r="J886" s="7" t="str">
        <f>IFERROR(INDEX('Master data'!$B$2:$CL$999,MATCH($B886,'Master data'!$A$2:$A$999,0),MATCH(J$1,'Master data'!$B$1:$CL$1,0)),"")</f>
        <v/>
      </c>
      <c r="K886" s="7" t="str">
        <f>IFERROR(INDEX('Master data'!$B$2:$CL$999,MATCH($B886,'Master data'!$A$2:$A$999,0),MATCH(K$1,'Master data'!$B$1:$CL$1,0)),"")</f>
        <v/>
      </c>
      <c r="L886" s="7" t="str">
        <f>IFERROR(INDEX('Master data'!$B$2:$CL$999,MATCH($B886,'Master data'!$A$2:$A$999,0),MATCH(L$1,'Master data'!$B$1:$CL$1,0)),"")</f>
        <v/>
      </c>
      <c r="M886" s="5" t="str">
        <f>IFERROR(INDEX('Master data'!$B$2:$CL$999,MATCH($B886,'Master data'!$A$2:$A$999,0),MATCH(M$1,'Master data'!$B$1:$CL$1,0)),"")</f>
        <v/>
      </c>
      <c r="N886" s="28" t="str">
        <f>IFERROR(INDEX('Master data'!$B$2:$CL$999,MATCH($B886,'Master data'!$A$2:$A$999,0),MATCH(N$1,'Master data'!$B$1:$CL$1,0)),"")</f>
        <v/>
      </c>
      <c r="O886" s="7" t="str">
        <f>IFERROR(INDEX('Master data'!$B$2:$CL$999,MATCH($B886,'Master data'!$A$2:$A$999,0),MATCH(O$1,'Master data'!$B$1:$CL$1,0)),"")</f>
        <v/>
      </c>
      <c r="P886" s="5" t="str">
        <f>IFERROR(INDEX('Master data'!$B$2:$CL$999,MATCH($B886,'Master data'!$A$2:$A$999,0),MATCH(P$1,'Master data'!$B$1:$CL$1,0)),"")</f>
        <v/>
      </c>
      <c r="Q886" s="5" t="str">
        <f>IFERROR(INDEX('Master data'!$B$2:$CL$999,MATCH($B886,'Master data'!$A$2:$A$999,0),MATCH(Q$1,'Master data'!$B$1:$CL$1,0)),"")</f>
        <v/>
      </c>
    </row>
    <row r="887" spans="1:17" x14ac:dyDescent="0.3">
      <c r="A887" t="str">
        <f t="shared" si="13"/>
        <v/>
      </c>
      <c r="B887" t="str">
        <f>IF('Master data'!A886="","",'Master data'!A886)</f>
        <v/>
      </c>
      <c r="C887" t="str">
        <f>IFERROR(INDEX('Master data'!$B$2:$CL$999,MATCH($B887,'Master data'!$A$2:$A$999,0),MATCH(C$1,'Master data'!$B$1:$CL$1,0)),"")</f>
        <v/>
      </c>
      <c r="D887" t="str">
        <f>IFERROR(INDEX('Master data'!$B$2:$CL$999,MATCH($B887,'Master data'!$A$2:$A$999,0),MATCH(D$1,'Master data'!$B$1:$CL$1,0)),"")</f>
        <v/>
      </c>
      <c r="E887" s="5" t="str">
        <f>IFERROR(INDEX('Master data'!$B$2:$CL$999,MATCH($B887,'Master data'!$A$2:$A$999,0),MATCH(E$1,'Master data'!$B$1:$CL$1,0)),"")</f>
        <v/>
      </c>
      <c r="F887" s="7" t="str">
        <f>IFERROR(INDEX('Master data'!$B$2:$CL$999,MATCH($B887,'Master data'!$A$2:$A$999,0),MATCH(F$1,'Master data'!$B$1:$CL$1,0)),"")</f>
        <v/>
      </c>
      <c r="G887" s="7" t="str">
        <f>IFERROR(INDEX('Master data'!$B$2:$CL$999,MATCH($B887,'Master data'!$A$2:$A$999,0),MATCH(G$1,'Master data'!$B$1:$CL$1,0)),"")</f>
        <v/>
      </c>
      <c r="H887" s="7" t="str">
        <f>IFERROR(INDEX('Master data'!$B$2:$CL$999,MATCH($B887,'Master data'!$A$2:$A$999,0),MATCH(H$1,'Master data'!$B$1:$CL$1,0)),"")</f>
        <v/>
      </c>
      <c r="I887" s="7" t="str">
        <f>IFERROR(INDEX('Master data'!$B$2:$CL$999,MATCH($B887,'Master data'!$A$2:$A$999,0),MATCH(I$1,'Master data'!$B$1:$CL$1,0)),"")</f>
        <v/>
      </c>
      <c r="J887" s="7" t="str">
        <f>IFERROR(INDEX('Master data'!$B$2:$CL$999,MATCH($B887,'Master data'!$A$2:$A$999,0),MATCH(J$1,'Master data'!$B$1:$CL$1,0)),"")</f>
        <v/>
      </c>
      <c r="K887" s="7" t="str">
        <f>IFERROR(INDEX('Master data'!$B$2:$CL$999,MATCH($B887,'Master data'!$A$2:$A$999,0),MATCH(K$1,'Master data'!$B$1:$CL$1,0)),"")</f>
        <v/>
      </c>
      <c r="L887" s="7" t="str">
        <f>IFERROR(INDEX('Master data'!$B$2:$CL$999,MATCH($B887,'Master data'!$A$2:$A$999,0),MATCH(L$1,'Master data'!$B$1:$CL$1,0)),"")</f>
        <v/>
      </c>
      <c r="M887" s="5" t="str">
        <f>IFERROR(INDEX('Master data'!$B$2:$CL$999,MATCH($B887,'Master data'!$A$2:$A$999,0),MATCH(M$1,'Master data'!$B$1:$CL$1,0)),"")</f>
        <v/>
      </c>
      <c r="N887" s="28" t="str">
        <f>IFERROR(INDEX('Master data'!$B$2:$CL$999,MATCH($B887,'Master data'!$A$2:$A$999,0),MATCH(N$1,'Master data'!$B$1:$CL$1,0)),"")</f>
        <v/>
      </c>
      <c r="O887" s="7" t="str">
        <f>IFERROR(INDEX('Master data'!$B$2:$CL$999,MATCH($B887,'Master data'!$A$2:$A$999,0),MATCH(O$1,'Master data'!$B$1:$CL$1,0)),"")</f>
        <v/>
      </c>
      <c r="P887" s="5" t="str">
        <f>IFERROR(INDEX('Master data'!$B$2:$CL$999,MATCH($B887,'Master data'!$A$2:$A$999,0),MATCH(P$1,'Master data'!$B$1:$CL$1,0)),"")</f>
        <v/>
      </c>
      <c r="Q887" s="5" t="str">
        <f>IFERROR(INDEX('Master data'!$B$2:$CL$999,MATCH($B887,'Master data'!$A$2:$A$999,0),MATCH(Q$1,'Master data'!$B$1:$CL$1,0)),"")</f>
        <v/>
      </c>
    </row>
    <row r="888" spans="1:17" x14ac:dyDescent="0.3">
      <c r="A888" t="str">
        <f t="shared" si="13"/>
        <v/>
      </c>
      <c r="B888" t="str">
        <f>IF('Master data'!A887="","",'Master data'!A887)</f>
        <v/>
      </c>
      <c r="C888" t="str">
        <f>IFERROR(INDEX('Master data'!$B$2:$CL$999,MATCH($B888,'Master data'!$A$2:$A$999,0),MATCH(C$1,'Master data'!$B$1:$CL$1,0)),"")</f>
        <v/>
      </c>
      <c r="D888" t="str">
        <f>IFERROR(INDEX('Master data'!$B$2:$CL$999,MATCH($B888,'Master data'!$A$2:$A$999,0),MATCH(D$1,'Master data'!$B$1:$CL$1,0)),"")</f>
        <v/>
      </c>
      <c r="E888" s="5" t="str">
        <f>IFERROR(INDEX('Master data'!$B$2:$CL$999,MATCH($B888,'Master data'!$A$2:$A$999,0),MATCH(E$1,'Master data'!$B$1:$CL$1,0)),"")</f>
        <v/>
      </c>
      <c r="F888" s="7" t="str">
        <f>IFERROR(INDEX('Master data'!$B$2:$CL$999,MATCH($B888,'Master data'!$A$2:$A$999,0),MATCH(F$1,'Master data'!$B$1:$CL$1,0)),"")</f>
        <v/>
      </c>
      <c r="G888" s="7" t="str">
        <f>IFERROR(INDEX('Master data'!$B$2:$CL$999,MATCH($B888,'Master data'!$A$2:$A$999,0),MATCH(G$1,'Master data'!$B$1:$CL$1,0)),"")</f>
        <v/>
      </c>
      <c r="H888" s="7" t="str">
        <f>IFERROR(INDEX('Master data'!$B$2:$CL$999,MATCH($B888,'Master data'!$A$2:$A$999,0),MATCH(H$1,'Master data'!$B$1:$CL$1,0)),"")</f>
        <v/>
      </c>
      <c r="I888" s="7" t="str">
        <f>IFERROR(INDEX('Master data'!$B$2:$CL$999,MATCH($B888,'Master data'!$A$2:$A$999,0),MATCH(I$1,'Master data'!$B$1:$CL$1,0)),"")</f>
        <v/>
      </c>
      <c r="J888" s="7" t="str">
        <f>IFERROR(INDEX('Master data'!$B$2:$CL$999,MATCH($B888,'Master data'!$A$2:$A$999,0),MATCH(J$1,'Master data'!$B$1:$CL$1,0)),"")</f>
        <v/>
      </c>
      <c r="K888" s="7" t="str">
        <f>IFERROR(INDEX('Master data'!$B$2:$CL$999,MATCH($B888,'Master data'!$A$2:$A$999,0),MATCH(K$1,'Master data'!$B$1:$CL$1,0)),"")</f>
        <v/>
      </c>
      <c r="L888" s="7" t="str">
        <f>IFERROR(INDEX('Master data'!$B$2:$CL$999,MATCH($B888,'Master data'!$A$2:$A$999,0),MATCH(L$1,'Master data'!$B$1:$CL$1,0)),"")</f>
        <v/>
      </c>
      <c r="M888" s="5" t="str">
        <f>IFERROR(INDEX('Master data'!$B$2:$CL$999,MATCH($B888,'Master data'!$A$2:$A$999,0),MATCH(M$1,'Master data'!$B$1:$CL$1,0)),"")</f>
        <v/>
      </c>
      <c r="N888" s="28" t="str">
        <f>IFERROR(INDEX('Master data'!$B$2:$CL$999,MATCH($B888,'Master data'!$A$2:$A$999,0),MATCH(N$1,'Master data'!$B$1:$CL$1,0)),"")</f>
        <v/>
      </c>
      <c r="O888" s="7" t="str">
        <f>IFERROR(INDEX('Master data'!$B$2:$CL$999,MATCH($B888,'Master data'!$A$2:$A$999,0),MATCH(O$1,'Master data'!$B$1:$CL$1,0)),"")</f>
        <v/>
      </c>
      <c r="P888" s="5" t="str">
        <f>IFERROR(INDEX('Master data'!$B$2:$CL$999,MATCH($B888,'Master data'!$A$2:$A$999,0),MATCH(P$1,'Master data'!$B$1:$CL$1,0)),"")</f>
        <v/>
      </c>
      <c r="Q888" s="5" t="str">
        <f>IFERROR(INDEX('Master data'!$B$2:$CL$999,MATCH($B888,'Master data'!$A$2:$A$999,0),MATCH(Q$1,'Master data'!$B$1:$CL$1,0)),"")</f>
        <v/>
      </c>
    </row>
    <row r="889" spans="1:17" x14ac:dyDescent="0.3">
      <c r="A889" t="str">
        <f t="shared" si="13"/>
        <v/>
      </c>
      <c r="B889" t="str">
        <f>IF('Master data'!A888="","",'Master data'!A888)</f>
        <v/>
      </c>
      <c r="C889" t="str">
        <f>IFERROR(INDEX('Master data'!$B$2:$CL$999,MATCH($B889,'Master data'!$A$2:$A$999,0),MATCH(C$1,'Master data'!$B$1:$CL$1,0)),"")</f>
        <v/>
      </c>
      <c r="D889" t="str">
        <f>IFERROR(INDEX('Master data'!$B$2:$CL$999,MATCH($B889,'Master data'!$A$2:$A$999,0),MATCH(D$1,'Master data'!$B$1:$CL$1,0)),"")</f>
        <v/>
      </c>
      <c r="E889" s="5" t="str">
        <f>IFERROR(INDEX('Master data'!$B$2:$CL$999,MATCH($B889,'Master data'!$A$2:$A$999,0),MATCH(E$1,'Master data'!$B$1:$CL$1,0)),"")</f>
        <v/>
      </c>
      <c r="F889" s="7" t="str">
        <f>IFERROR(INDEX('Master data'!$B$2:$CL$999,MATCH($B889,'Master data'!$A$2:$A$999,0),MATCH(F$1,'Master data'!$B$1:$CL$1,0)),"")</f>
        <v/>
      </c>
      <c r="G889" s="7" t="str">
        <f>IFERROR(INDEX('Master data'!$B$2:$CL$999,MATCH($B889,'Master data'!$A$2:$A$999,0),MATCH(G$1,'Master data'!$B$1:$CL$1,0)),"")</f>
        <v/>
      </c>
      <c r="H889" s="7" t="str">
        <f>IFERROR(INDEX('Master data'!$B$2:$CL$999,MATCH($B889,'Master data'!$A$2:$A$999,0),MATCH(H$1,'Master data'!$B$1:$CL$1,0)),"")</f>
        <v/>
      </c>
      <c r="I889" s="7" t="str">
        <f>IFERROR(INDEX('Master data'!$B$2:$CL$999,MATCH($B889,'Master data'!$A$2:$A$999,0),MATCH(I$1,'Master data'!$B$1:$CL$1,0)),"")</f>
        <v/>
      </c>
      <c r="J889" s="7" t="str">
        <f>IFERROR(INDEX('Master data'!$B$2:$CL$999,MATCH($B889,'Master data'!$A$2:$A$999,0),MATCH(J$1,'Master data'!$B$1:$CL$1,0)),"")</f>
        <v/>
      </c>
      <c r="K889" s="7" t="str">
        <f>IFERROR(INDEX('Master data'!$B$2:$CL$999,MATCH($B889,'Master data'!$A$2:$A$999,0),MATCH(K$1,'Master data'!$B$1:$CL$1,0)),"")</f>
        <v/>
      </c>
      <c r="L889" s="7" t="str">
        <f>IFERROR(INDEX('Master data'!$B$2:$CL$999,MATCH($B889,'Master data'!$A$2:$A$999,0),MATCH(L$1,'Master data'!$B$1:$CL$1,0)),"")</f>
        <v/>
      </c>
      <c r="M889" s="5" t="str">
        <f>IFERROR(INDEX('Master data'!$B$2:$CL$999,MATCH($B889,'Master data'!$A$2:$A$999,0),MATCH(M$1,'Master data'!$B$1:$CL$1,0)),"")</f>
        <v/>
      </c>
      <c r="N889" s="28" t="str">
        <f>IFERROR(INDEX('Master data'!$B$2:$CL$999,MATCH($B889,'Master data'!$A$2:$A$999,0),MATCH(N$1,'Master data'!$B$1:$CL$1,0)),"")</f>
        <v/>
      </c>
      <c r="O889" s="7" t="str">
        <f>IFERROR(INDEX('Master data'!$B$2:$CL$999,MATCH($B889,'Master data'!$A$2:$A$999,0),MATCH(O$1,'Master data'!$B$1:$CL$1,0)),"")</f>
        <v/>
      </c>
      <c r="P889" s="5" t="str">
        <f>IFERROR(INDEX('Master data'!$B$2:$CL$999,MATCH($B889,'Master data'!$A$2:$A$999,0),MATCH(P$1,'Master data'!$B$1:$CL$1,0)),"")</f>
        <v/>
      </c>
      <c r="Q889" s="5" t="str">
        <f>IFERROR(INDEX('Master data'!$B$2:$CL$999,MATCH($B889,'Master data'!$A$2:$A$999,0),MATCH(Q$1,'Master data'!$B$1:$CL$1,0)),"")</f>
        <v/>
      </c>
    </row>
    <row r="890" spans="1:17" x14ac:dyDescent="0.3">
      <c r="A890" t="str">
        <f t="shared" si="13"/>
        <v/>
      </c>
      <c r="B890" t="str">
        <f>IF('Master data'!A889="","",'Master data'!A889)</f>
        <v/>
      </c>
      <c r="C890" t="str">
        <f>IFERROR(INDEX('Master data'!$B$2:$CL$999,MATCH($B890,'Master data'!$A$2:$A$999,0),MATCH(C$1,'Master data'!$B$1:$CL$1,0)),"")</f>
        <v/>
      </c>
      <c r="D890" t="str">
        <f>IFERROR(INDEX('Master data'!$B$2:$CL$999,MATCH($B890,'Master data'!$A$2:$A$999,0),MATCH(D$1,'Master data'!$B$1:$CL$1,0)),"")</f>
        <v/>
      </c>
      <c r="E890" s="5" t="str">
        <f>IFERROR(INDEX('Master data'!$B$2:$CL$999,MATCH($B890,'Master data'!$A$2:$A$999,0),MATCH(E$1,'Master data'!$B$1:$CL$1,0)),"")</f>
        <v/>
      </c>
      <c r="F890" s="7" t="str">
        <f>IFERROR(INDEX('Master data'!$B$2:$CL$999,MATCH($B890,'Master data'!$A$2:$A$999,0),MATCH(F$1,'Master data'!$B$1:$CL$1,0)),"")</f>
        <v/>
      </c>
      <c r="G890" s="7" t="str">
        <f>IFERROR(INDEX('Master data'!$B$2:$CL$999,MATCH($B890,'Master data'!$A$2:$A$999,0),MATCH(G$1,'Master data'!$B$1:$CL$1,0)),"")</f>
        <v/>
      </c>
      <c r="H890" s="7" t="str">
        <f>IFERROR(INDEX('Master data'!$B$2:$CL$999,MATCH($B890,'Master data'!$A$2:$A$999,0),MATCH(H$1,'Master data'!$B$1:$CL$1,0)),"")</f>
        <v/>
      </c>
      <c r="I890" s="7" t="str">
        <f>IFERROR(INDEX('Master data'!$B$2:$CL$999,MATCH($B890,'Master data'!$A$2:$A$999,0),MATCH(I$1,'Master data'!$B$1:$CL$1,0)),"")</f>
        <v/>
      </c>
      <c r="J890" s="7" t="str">
        <f>IFERROR(INDEX('Master data'!$B$2:$CL$999,MATCH($B890,'Master data'!$A$2:$A$999,0),MATCH(J$1,'Master data'!$B$1:$CL$1,0)),"")</f>
        <v/>
      </c>
      <c r="K890" s="7" t="str">
        <f>IFERROR(INDEX('Master data'!$B$2:$CL$999,MATCH($B890,'Master data'!$A$2:$A$999,0),MATCH(K$1,'Master data'!$B$1:$CL$1,0)),"")</f>
        <v/>
      </c>
      <c r="L890" s="7" t="str">
        <f>IFERROR(INDEX('Master data'!$B$2:$CL$999,MATCH($B890,'Master data'!$A$2:$A$999,0),MATCH(L$1,'Master data'!$B$1:$CL$1,0)),"")</f>
        <v/>
      </c>
      <c r="M890" s="5" t="str">
        <f>IFERROR(INDEX('Master data'!$B$2:$CL$999,MATCH($B890,'Master data'!$A$2:$A$999,0),MATCH(M$1,'Master data'!$B$1:$CL$1,0)),"")</f>
        <v/>
      </c>
      <c r="N890" s="28" t="str">
        <f>IFERROR(INDEX('Master data'!$B$2:$CL$999,MATCH($B890,'Master data'!$A$2:$A$999,0),MATCH(N$1,'Master data'!$B$1:$CL$1,0)),"")</f>
        <v/>
      </c>
      <c r="O890" s="7" t="str">
        <f>IFERROR(INDEX('Master data'!$B$2:$CL$999,MATCH($B890,'Master data'!$A$2:$A$999,0),MATCH(O$1,'Master data'!$B$1:$CL$1,0)),"")</f>
        <v/>
      </c>
      <c r="P890" s="5" t="str">
        <f>IFERROR(INDEX('Master data'!$B$2:$CL$999,MATCH($B890,'Master data'!$A$2:$A$999,0),MATCH(P$1,'Master data'!$B$1:$CL$1,0)),"")</f>
        <v/>
      </c>
      <c r="Q890" s="5" t="str">
        <f>IFERROR(INDEX('Master data'!$B$2:$CL$999,MATCH($B890,'Master data'!$A$2:$A$999,0),MATCH(Q$1,'Master data'!$B$1:$CL$1,0)),"")</f>
        <v/>
      </c>
    </row>
    <row r="891" spans="1:17" x14ac:dyDescent="0.3">
      <c r="A891" t="str">
        <f t="shared" si="13"/>
        <v/>
      </c>
      <c r="B891" t="str">
        <f>IF('Master data'!A890="","",'Master data'!A890)</f>
        <v/>
      </c>
      <c r="C891" t="str">
        <f>IFERROR(INDEX('Master data'!$B$2:$CL$999,MATCH($B891,'Master data'!$A$2:$A$999,0),MATCH(C$1,'Master data'!$B$1:$CL$1,0)),"")</f>
        <v/>
      </c>
      <c r="D891" t="str">
        <f>IFERROR(INDEX('Master data'!$B$2:$CL$999,MATCH($B891,'Master data'!$A$2:$A$999,0),MATCH(D$1,'Master data'!$B$1:$CL$1,0)),"")</f>
        <v/>
      </c>
      <c r="E891" s="5" t="str">
        <f>IFERROR(INDEX('Master data'!$B$2:$CL$999,MATCH($B891,'Master data'!$A$2:$A$999,0),MATCH(E$1,'Master data'!$B$1:$CL$1,0)),"")</f>
        <v/>
      </c>
      <c r="F891" s="7" t="str">
        <f>IFERROR(INDEX('Master data'!$B$2:$CL$999,MATCH($B891,'Master data'!$A$2:$A$999,0),MATCH(F$1,'Master data'!$B$1:$CL$1,0)),"")</f>
        <v/>
      </c>
      <c r="G891" s="7" t="str">
        <f>IFERROR(INDEX('Master data'!$B$2:$CL$999,MATCH($B891,'Master data'!$A$2:$A$999,0),MATCH(G$1,'Master data'!$B$1:$CL$1,0)),"")</f>
        <v/>
      </c>
      <c r="H891" s="7" t="str">
        <f>IFERROR(INDEX('Master data'!$B$2:$CL$999,MATCH($B891,'Master data'!$A$2:$A$999,0),MATCH(H$1,'Master data'!$B$1:$CL$1,0)),"")</f>
        <v/>
      </c>
      <c r="I891" s="7" t="str">
        <f>IFERROR(INDEX('Master data'!$B$2:$CL$999,MATCH($B891,'Master data'!$A$2:$A$999,0),MATCH(I$1,'Master data'!$B$1:$CL$1,0)),"")</f>
        <v/>
      </c>
      <c r="J891" s="7" t="str">
        <f>IFERROR(INDEX('Master data'!$B$2:$CL$999,MATCH($B891,'Master data'!$A$2:$A$999,0),MATCH(J$1,'Master data'!$B$1:$CL$1,0)),"")</f>
        <v/>
      </c>
      <c r="K891" s="7" t="str">
        <f>IFERROR(INDEX('Master data'!$B$2:$CL$999,MATCH($B891,'Master data'!$A$2:$A$999,0),MATCH(K$1,'Master data'!$B$1:$CL$1,0)),"")</f>
        <v/>
      </c>
      <c r="L891" s="7" t="str">
        <f>IFERROR(INDEX('Master data'!$B$2:$CL$999,MATCH($B891,'Master data'!$A$2:$A$999,0),MATCH(L$1,'Master data'!$B$1:$CL$1,0)),"")</f>
        <v/>
      </c>
      <c r="M891" s="5" t="str">
        <f>IFERROR(INDEX('Master data'!$B$2:$CL$999,MATCH($B891,'Master data'!$A$2:$A$999,0),MATCH(M$1,'Master data'!$B$1:$CL$1,0)),"")</f>
        <v/>
      </c>
      <c r="N891" s="28" t="str">
        <f>IFERROR(INDEX('Master data'!$B$2:$CL$999,MATCH($B891,'Master data'!$A$2:$A$999,0),MATCH(N$1,'Master data'!$B$1:$CL$1,0)),"")</f>
        <v/>
      </c>
      <c r="O891" s="7" t="str">
        <f>IFERROR(INDEX('Master data'!$B$2:$CL$999,MATCH($B891,'Master data'!$A$2:$A$999,0),MATCH(O$1,'Master data'!$B$1:$CL$1,0)),"")</f>
        <v/>
      </c>
      <c r="P891" s="5" t="str">
        <f>IFERROR(INDEX('Master data'!$B$2:$CL$999,MATCH($B891,'Master data'!$A$2:$A$999,0),MATCH(P$1,'Master data'!$B$1:$CL$1,0)),"")</f>
        <v/>
      </c>
      <c r="Q891" s="5" t="str">
        <f>IFERROR(INDEX('Master data'!$B$2:$CL$999,MATCH($B891,'Master data'!$A$2:$A$999,0),MATCH(Q$1,'Master data'!$B$1:$CL$1,0)),"")</f>
        <v/>
      </c>
    </row>
    <row r="892" spans="1:17" x14ac:dyDescent="0.3">
      <c r="A892" t="str">
        <f t="shared" si="13"/>
        <v/>
      </c>
      <c r="B892" t="str">
        <f>IF('Master data'!A891="","",'Master data'!A891)</f>
        <v/>
      </c>
      <c r="C892" t="str">
        <f>IFERROR(INDEX('Master data'!$B$2:$CL$999,MATCH($B892,'Master data'!$A$2:$A$999,0),MATCH(C$1,'Master data'!$B$1:$CL$1,0)),"")</f>
        <v/>
      </c>
      <c r="D892" t="str">
        <f>IFERROR(INDEX('Master data'!$B$2:$CL$999,MATCH($B892,'Master data'!$A$2:$A$999,0),MATCH(D$1,'Master data'!$B$1:$CL$1,0)),"")</f>
        <v/>
      </c>
      <c r="E892" s="5" t="str">
        <f>IFERROR(INDEX('Master data'!$B$2:$CL$999,MATCH($B892,'Master data'!$A$2:$A$999,0),MATCH(E$1,'Master data'!$B$1:$CL$1,0)),"")</f>
        <v/>
      </c>
      <c r="F892" s="7" t="str">
        <f>IFERROR(INDEX('Master data'!$B$2:$CL$999,MATCH($B892,'Master data'!$A$2:$A$999,0),MATCH(F$1,'Master data'!$B$1:$CL$1,0)),"")</f>
        <v/>
      </c>
      <c r="G892" s="7" t="str">
        <f>IFERROR(INDEX('Master data'!$B$2:$CL$999,MATCH($B892,'Master data'!$A$2:$A$999,0),MATCH(G$1,'Master data'!$B$1:$CL$1,0)),"")</f>
        <v/>
      </c>
      <c r="H892" s="7" t="str">
        <f>IFERROR(INDEX('Master data'!$B$2:$CL$999,MATCH($B892,'Master data'!$A$2:$A$999,0),MATCH(H$1,'Master data'!$B$1:$CL$1,0)),"")</f>
        <v/>
      </c>
      <c r="I892" s="7" t="str">
        <f>IFERROR(INDEX('Master data'!$B$2:$CL$999,MATCH($B892,'Master data'!$A$2:$A$999,0),MATCH(I$1,'Master data'!$B$1:$CL$1,0)),"")</f>
        <v/>
      </c>
      <c r="J892" s="7" t="str">
        <f>IFERROR(INDEX('Master data'!$B$2:$CL$999,MATCH($B892,'Master data'!$A$2:$A$999,0),MATCH(J$1,'Master data'!$B$1:$CL$1,0)),"")</f>
        <v/>
      </c>
      <c r="K892" s="7" t="str">
        <f>IFERROR(INDEX('Master data'!$B$2:$CL$999,MATCH($B892,'Master data'!$A$2:$A$999,0),MATCH(K$1,'Master data'!$B$1:$CL$1,0)),"")</f>
        <v/>
      </c>
      <c r="L892" s="7" t="str">
        <f>IFERROR(INDEX('Master data'!$B$2:$CL$999,MATCH($B892,'Master data'!$A$2:$A$999,0),MATCH(L$1,'Master data'!$B$1:$CL$1,0)),"")</f>
        <v/>
      </c>
      <c r="M892" s="5" t="str">
        <f>IFERROR(INDEX('Master data'!$B$2:$CL$999,MATCH($B892,'Master data'!$A$2:$A$999,0),MATCH(M$1,'Master data'!$B$1:$CL$1,0)),"")</f>
        <v/>
      </c>
      <c r="N892" s="28" t="str">
        <f>IFERROR(INDEX('Master data'!$B$2:$CL$999,MATCH($B892,'Master data'!$A$2:$A$999,0),MATCH(N$1,'Master data'!$B$1:$CL$1,0)),"")</f>
        <v/>
      </c>
      <c r="O892" s="7" t="str">
        <f>IFERROR(INDEX('Master data'!$B$2:$CL$999,MATCH($B892,'Master data'!$A$2:$A$999,0),MATCH(O$1,'Master data'!$B$1:$CL$1,0)),"")</f>
        <v/>
      </c>
      <c r="P892" s="5" t="str">
        <f>IFERROR(INDEX('Master data'!$B$2:$CL$999,MATCH($B892,'Master data'!$A$2:$A$999,0),MATCH(P$1,'Master data'!$B$1:$CL$1,0)),"")</f>
        <v/>
      </c>
      <c r="Q892" s="5" t="str">
        <f>IFERROR(INDEX('Master data'!$B$2:$CL$999,MATCH($B892,'Master data'!$A$2:$A$999,0),MATCH(Q$1,'Master data'!$B$1:$CL$1,0)),"")</f>
        <v/>
      </c>
    </row>
    <row r="893" spans="1:17" x14ac:dyDescent="0.3">
      <c r="A893" t="str">
        <f t="shared" si="13"/>
        <v/>
      </c>
      <c r="B893" t="str">
        <f>IF('Master data'!A892="","",'Master data'!A892)</f>
        <v/>
      </c>
      <c r="C893" t="str">
        <f>IFERROR(INDEX('Master data'!$B$2:$CL$999,MATCH($B893,'Master data'!$A$2:$A$999,0),MATCH(C$1,'Master data'!$B$1:$CL$1,0)),"")</f>
        <v/>
      </c>
      <c r="D893" t="str">
        <f>IFERROR(INDEX('Master data'!$B$2:$CL$999,MATCH($B893,'Master data'!$A$2:$A$999,0),MATCH(D$1,'Master data'!$B$1:$CL$1,0)),"")</f>
        <v/>
      </c>
      <c r="E893" s="5" t="str">
        <f>IFERROR(INDEX('Master data'!$B$2:$CL$999,MATCH($B893,'Master data'!$A$2:$A$999,0),MATCH(E$1,'Master data'!$B$1:$CL$1,0)),"")</f>
        <v/>
      </c>
      <c r="F893" s="7" t="str">
        <f>IFERROR(INDEX('Master data'!$B$2:$CL$999,MATCH($B893,'Master data'!$A$2:$A$999,0),MATCH(F$1,'Master data'!$B$1:$CL$1,0)),"")</f>
        <v/>
      </c>
      <c r="G893" s="7" t="str">
        <f>IFERROR(INDEX('Master data'!$B$2:$CL$999,MATCH($B893,'Master data'!$A$2:$A$999,0),MATCH(G$1,'Master data'!$B$1:$CL$1,0)),"")</f>
        <v/>
      </c>
      <c r="H893" s="7" t="str">
        <f>IFERROR(INDEX('Master data'!$B$2:$CL$999,MATCH($B893,'Master data'!$A$2:$A$999,0),MATCH(H$1,'Master data'!$B$1:$CL$1,0)),"")</f>
        <v/>
      </c>
      <c r="I893" s="7" t="str">
        <f>IFERROR(INDEX('Master data'!$B$2:$CL$999,MATCH($B893,'Master data'!$A$2:$A$999,0),MATCH(I$1,'Master data'!$B$1:$CL$1,0)),"")</f>
        <v/>
      </c>
      <c r="J893" s="7" t="str">
        <f>IFERROR(INDEX('Master data'!$B$2:$CL$999,MATCH($B893,'Master data'!$A$2:$A$999,0),MATCH(J$1,'Master data'!$B$1:$CL$1,0)),"")</f>
        <v/>
      </c>
      <c r="K893" s="7" t="str">
        <f>IFERROR(INDEX('Master data'!$B$2:$CL$999,MATCH($B893,'Master data'!$A$2:$A$999,0),MATCH(K$1,'Master data'!$B$1:$CL$1,0)),"")</f>
        <v/>
      </c>
      <c r="L893" s="7" t="str">
        <f>IFERROR(INDEX('Master data'!$B$2:$CL$999,MATCH($B893,'Master data'!$A$2:$A$999,0),MATCH(L$1,'Master data'!$B$1:$CL$1,0)),"")</f>
        <v/>
      </c>
      <c r="M893" s="5" t="str">
        <f>IFERROR(INDEX('Master data'!$B$2:$CL$999,MATCH($B893,'Master data'!$A$2:$A$999,0),MATCH(M$1,'Master data'!$B$1:$CL$1,0)),"")</f>
        <v/>
      </c>
      <c r="N893" s="28" t="str">
        <f>IFERROR(INDEX('Master data'!$B$2:$CL$999,MATCH($B893,'Master data'!$A$2:$A$999,0),MATCH(N$1,'Master data'!$B$1:$CL$1,0)),"")</f>
        <v/>
      </c>
      <c r="O893" s="7" t="str">
        <f>IFERROR(INDEX('Master data'!$B$2:$CL$999,MATCH($B893,'Master data'!$A$2:$A$999,0),MATCH(O$1,'Master data'!$B$1:$CL$1,0)),"")</f>
        <v/>
      </c>
      <c r="P893" s="5" t="str">
        <f>IFERROR(INDEX('Master data'!$B$2:$CL$999,MATCH($B893,'Master data'!$A$2:$A$999,0),MATCH(P$1,'Master data'!$B$1:$CL$1,0)),"")</f>
        <v/>
      </c>
      <c r="Q893" s="5" t="str">
        <f>IFERROR(INDEX('Master data'!$B$2:$CL$999,MATCH($B893,'Master data'!$A$2:$A$999,0),MATCH(Q$1,'Master data'!$B$1:$CL$1,0)),"")</f>
        <v/>
      </c>
    </row>
    <row r="894" spans="1:17" x14ac:dyDescent="0.3">
      <c r="A894" t="str">
        <f t="shared" si="13"/>
        <v/>
      </c>
      <c r="B894" t="str">
        <f>IF('Master data'!A893="","",'Master data'!A893)</f>
        <v/>
      </c>
      <c r="C894" t="str">
        <f>IFERROR(INDEX('Master data'!$B$2:$CL$999,MATCH($B894,'Master data'!$A$2:$A$999,0),MATCH(C$1,'Master data'!$B$1:$CL$1,0)),"")</f>
        <v/>
      </c>
      <c r="D894" t="str">
        <f>IFERROR(INDEX('Master data'!$B$2:$CL$999,MATCH($B894,'Master data'!$A$2:$A$999,0),MATCH(D$1,'Master data'!$B$1:$CL$1,0)),"")</f>
        <v/>
      </c>
      <c r="E894" s="5" t="str">
        <f>IFERROR(INDEX('Master data'!$B$2:$CL$999,MATCH($B894,'Master data'!$A$2:$A$999,0),MATCH(E$1,'Master data'!$B$1:$CL$1,0)),"")</f>
        <v/>
      </c>
      <c r="F894" s="7" t="str">
        <f>IFERROR(INDEX('Master data'!$B$2:$CL$999,MATCH($B894,'Master data'!$A$2:$A$999,0),MATCH(F$1,'Master data'!$B$1:$CL$1,0)),"")</f>
        <v/>
      </c>
      <c r="G894" s="7" t="str">
        <f>IFERROR(INDEX('Master data'!$B$2:$CL$999,MATCH($B894,'Master data'!$A$2:$A$999,0),MATCH(G$1,'Master data'!$B$1:$CL$1,0)),"")</f>
        <v/>
      </c>
      <c r="H894" s="7" t="str">
        <f>IFERROR(INDEX('Master data'!$B$2:$CL$999,MATCH($B894,'Master data'!$A$2:$A$999,0),MATCH(H$1,'Master data'!$B$1:$CL$1,0)),"")</f>
        <v/>
      </c>
      <c r="I894" s="7" t="str">
        <f>IFERROR(INDEX('Master data'!$B$2:$CL$999,MATCH($B894,'Master data'!$A$2:$A$999,0),MATCH(I$1,'Master data'!$B$1:$CL$1,0)),"")</f>
        <v/>
      </c>
      <c r="J894" s="7" t="str">
        <f>IFERROR(INDEX('Master data'!$B$2:$CL$999,MATCH($B894,'Master data'!$A$2:$A$999,0),MATCH(J$1,'Master data'!$B$1:$CL$1,0)),"")</f>
        <v/>
      </c>
      <c r="K894" s="7" t="str">
        <f>IFERROR(INDEX('Master data'!$B$2:$CL$999,MATCH($B894,'Master data'!$A$2:$A$999,0),MATCH(K$1,'Master data'!$B$1:$CL$1,0)),"")</f>
        <v/>
      </c>
      <c r="L894" s="7" t="str">
        <f>IFERROR(INDEX('Master data'!$B$2:$CL$999,MATCH($B894,'Master data'!$A$2:$A$999,0),MATCH(L$1,'Master data'!$B$1:$CL$1,0)),"")</f>
        <v/>
      </c>
      <c r="M894" s="5" t="str">
        <f>IFERROR(INDEX('Master data'!$B$2:$CL$999,MATCH($B894,'Master data'!$A$2:$A$999,0),MATCH(M$1,'Master data'!$B$1:$CL$1,0)),"")</f>
        <v/>
      </c>
      <c r="N894" s="28" t="str">
        <f>IFERROR(INDEX('Master data'!$B$2:$CL$999,MATCH($B894,'Master data'!$A$2:$A$999,0),MATCH(N$1,'Master data'!$B$1:$CL$1,0)),"")</f>
        <v/>
      </c>
      <c r="O894" s="7" t="str">
        <f>IFERROR(INDEX('Master data'!$B$2:$CL$999,MATCH($B894,'Master data'!$A$2:$A$999,0),MATCH(O$1,'Master data'!$B$1:$CL$1,0)),"")</f>
        <v/>
      </c>
      <c r="P894" s="5" t="str">
        <f>IFERROR(INDEX('Master data'!$B$2:$CL$999,MATCH($B894,'Master data'!$A$2:$A$999,0),MATCH(P$1,'Master data'!$B$1:$CL$1,0)),"")</f>
        <v/>
      </c>
      <c r="Q894" s="5" t="str">
        <f>IFERROR(INDEX('Master data'!$B$2:$CL$999,MATCH($B894,'Master data'!$A$2:$A$999,0),MATCH(Q$1,'Master data'!$B$1:$CL$1,0)),"")</f>
        <v/>
      </c>
    </row>
    <row r="895" spans="1:17" x14ac:dyDescent="0.3">
      <c r="A895" t="str">
        <f t="shared" si="13"/>
        <v/>
      </c>
      <c r="B895" t="str">
        <f>IF('Master data'!A894="","",'Master data'!A894)</f>
        <v/>
      </c>
      <c r="C895" t="str">
        <f>IFERROR(INDEX('Master data'!$B$2:$CL$999,MATCH($B895,'Master data'!$A$2:$A$999,0),MATCH(C$1,'Master data'!$B$1:$CL$1,0)),"")</f>
        <v/>
      </c>
      <c r="D895" t="str">
        <f>IFERROR(INDEX('Master data'!$B$2:$CL$999,MATCH($B895,'Master data'!$A$2:$A$999,0),MATCH(D$1,'Master data'!$B$1:$CL$1,0)),"")</f>
        <v/>
      </c>
      <c r="E895" s="5" t="str">
        <f>IFERROR(INDEX('Master data'!$B$2:$CL$999,MATCH($B895,'Master data'!$A$2:$A$999,0),MATCH(E$1,'Master data'!$B$1:$CL$1,0)),"")</f>
        <v/>
      </c>
      <c r="F895" s="7" t="str">
        <f>IFERROR(INDEX('Master data'!$B$2:$CL$999,MATCH($B895,'Master data'!$A$2:$A$999,0),MATCH(F$1,'Master data'!$B$1:$CL$1,0)),"")</f>
        <v/>
      </c>
      <c r="G895" s="7" t="str">
        <f>IFERROR(INDEX('Master data'!$B$2:$CL$999,MATCH($B895,'Master data'!$A$2:$A$999,0),MATCH(G$1,'Master data'!$B$1:$CL$1,0)),"")</f>
        <v/>
      </c>
      <c r="H895" s="7" t="str">
        <f>IFERROR(INDEX('Master data'!$B$2:$CL$999,MATCH($B895,'Master data'!$A$2:$A$999,0),MATCH(H$1,'Master data'!$B$1:$CL$1,0)),"")</f>
        <v/>
      </c>
      <c r="I895" s="7" t="str">
        <f>IFERROR(INDEX('Master data'!$B$2:$CL$999,MATCH($B895,'Master data'!$A$2:$A$999,0),MATCH(I$1,'Master data'!$B$1:$CL$1,0)),"")</f>
        <v/>
      </c>
      <c r="J895" s="7" t="str">
        <f>IFERROR(INDEX('Master data'!$B$2:$CL$999,MATCH($B895,'Master data'!$A$2:$A$999,0),MATCH(J$1,'Master data'!$B$1:$CL$1,0)),"")</f>
        <v/>
      </c>
      <c r="K895" s="7" t="str">
        <f>IFERROR(INDEX('Master data'!$B$2:$CL$999,MATCH($B895,'Master data'!$A$2:$A$999,0),MATCH(K$1,'Master data'!$B$1:$CL$1,0)),"")</f>
        <v/>
      </c>
      <c r="L895" s="7" t="str">
        <f>IFERROR(INDEX('Master data'!$B$2:$CL$999,MATCH($B895,'Master data'!$A$2:$A$999,0),MATCH(L$1,'Master data'!$B$1:$CL$1,0)),"")</f>
        <v/>
      </c>
      <c r="M895" s="5" t="str">
        <f>IFERROR(INDEX('Master data'!$B$2:$CL$999,MATCH($B895,'Master data'!$A$2:$A$999,0),MATCH(M$1,'Master data'!$B$1:$CL$1,0)),"")</f>
        <v/>
      </c>
      <c r="N895" s="28" t="str">
        <f>IFERROR(INDEX('Master data'!$B$2:$CL$999,MATCH($B895,'Master data'!$A$2:$A$999,0),MATCH(N$1,'Master data'!$B$1:$CL$1,0)),"")</f>
        <v/>
      </c>
      <c r="O895" s="7" t="str">
        <f>IFERROR(INDEX('Master data'!$B$2:$CL$999,MATCH($B895,'Master data'!$A$2:$A$999,0),MATCH(O$1,'Master data'!$B$1:$CL$1,0)),"")</f>
        <v/>
      </c>
      <c r="P895" s="5" t="str">
        <f>IFERROR(INDEX('Master data'!$B$2:$CL$999,MATCH($B895,'Master data'!$A$2:$A$999,0),MATCH(P$1,'Master data'!$B$1:$CL$1,0)),"")</f>
        <v/>
      </c>
      <c r="Q895" s="5" t="str">
        <f>IFERROR(INDEX('Master data'!$B$2:$CL$999,MATCH($B895,'Master data'!$A$2:$A$999,0),MATCH(Q$1,'Master data'!$B$1:$CL$1,0)),"")</f>
        <v/>
      </c>
    </row>
    <row r="896" spans="1:17" x14ac:dyDescent="0.3">
      <c r="A896" t="str">
        <f t="shared" si="13"/>
        <v/>
      </c>
      <c r="B896" t="str">
        <f>IF('Master data'!A895="","",'Master data'!A895)</f>
        <v/>
      </c>
      <c r="C896" t="str">
        <f>IFERROR(INDEX('Master data'!$B$2:$CL$999,MATCH($B896,'Master data'!$A$2:$A$999,0),MATCH(C$1,'Master data'!$B$1:$CL$1,0)),"")</f>
        <v/>
      </c>
      <c r="D896" t="str">
        <f>IFERROR(INDEX('Master data'!$B$2:$CL$999,MATCH($B896,'Master data'!$A$2:$A$999,0),MATCH(D$1,'Master data'!$B$1:$CL$1,0)),"")</f>
        <v/>
      </c>
      <c r="E896" s="5" t="str">
        <f>IFERROR(INDEX('Master data'!$B$2:$CL$999,MATCH($B896,'Master data'!$A$2:$A$999,0),MATCH(E$1,'Master data'!$B$1:$CL$1,0)),"")</f>
        <v/>
      </c>
      <c r="F896" s="7" t="str">
        <f>IFERROR(INDEX('Master data'!$B$2:$CL$999,MATCH($B896,'Master data'!$A$2:$A$999,0),MATCH(F$1,'Master data'!$B$1:$CL$1,0)),"")</f>
        <v/>
      </c>
      <c r="G896" s="7" t="str">
        <f>IFERROR(INDEX('Master data'!$B$2:$CL$999,MATCH($B896,'Master data'!$A$2:$A$999,0),MATCH(G$1,'Master data'!$B$1:$CL$1,0)),"")</f>
        <v/>
      </c>
      <c r="H896" s="7" t="str">
        <f>IFERROR(INDEX('Master data'!$B$2:$CL$999,MATCH($B896,'Master data'!$A$2:$A$999,0),MATCH(H$1,'Master data'!$B$1:$CL$1,0)),"")</f>
        <v/>
      </c>
      <c r="I896" s="7" t="str">
        <f>IFERROR(INDEX('Master data'!$B$2:$CL$999,MATCH($B896,'Master data'!$A$2:$A$999,0),MATCH(I$1,'Master data'!$B$1:$CL$1,0)),"")</f>
        <v/>
      </c>
      <c r="J896" s="7" t="str">
        <f>IFERROR(INDEX('Master data'!$B$2:$CL$999,MATCH($B896,'Master data'!$A$2:$A$999,0),MATCH(J$1,'Master data'!$B$1:$CL$1,0)),"")</f>
        <v/>
      </c>
      <c r="K896" s="7" t="str">
        <f>IFERROR(INDEX('Master data'!$B$2:$CL$999,MATCH($B896,'Master data'!$A$2:$A$999,0),MATCH(K$1,'Master data'!$B$1:$CL$1,0)),"")</f>
        <v/>
      </c>
      <c r="L896" s="7" t="str">
        <f>IFERROR(INDEX('Master data'!$B$2:$CL$999,MATCH($B896,'Master data'!$A$2:$A$999,0),MATCH(L$1,'Master data'!$B$1:$CL$1,0)),"")</f>
        <v/>
      </c>
      <c r="M896" s="5" t="str">
        <f>IFERROR(INDEX('Master data'!$B$2:$CL$999,MATCH($B896,'Master data'!$A$2:$A$999,0),MATCH(M$1,'Master data'!$B$1:$CL$1,0)),"")</f>
        <v/>
      </c>
      <c r="N896" s="28" t="str">
        <f>IFERROR(INDEX('Master data'!$B$2:$CL$999,MATCH($B896,'Master data'!$A$2:$A$999,0),MATCH(N$1,'Master data'!$B$1:$CL$1,0)),"")</f>
        <v/>
      </c>
      <c r="O896" s="7" t="str">
        <f>IFERROR(INDEX('Master data'!$B$2:$CL$999,MATCH($B896,'Master data'!$A$2:$A$999,0),MATCH(O$1,'Master data'!$B$1:$CL$1,0)),"")</f>
        <v/>
      </c>
      <c r="P896" s="5" t="str">
        <f>IFERROR(INDEX('Master data'!$B$2:$CL$999,MATCH($B896,'Master data'!$A$2:$A$999,0),MATCH(P$1,'Master data'!$B$1:$CL$1,0)),"")</f>
        <v/>
      </c>
      <c r="Q896" s="5" t="str">
        <f>IFERROR(INDEX('Master data'!$B$2:$CL$999,MATCH($B896,'Master data'!$A$2:$A$999,0),MATCH(Q$1,'Master data'!$B$1:$CL$1,0)),"")</f>
        <v/>
      </c>
    </row>
    <row r="897" spans="1:17" x14ac:dyDescent="0.3">
      <c r="A897" t="str">
        <f t="shared" si="13"/>
        <v/>
      </c>
      <c r="B897" t="str">
        <f>IF('Master data'!A896="","",'Master data'!A896)</f>
        <v/>
      </c>
      <c r="C897" t="str">
        <f>IFERROR(INDEX('Master data'!$B$2:$CL$999,MATCH($B897,'Master data'!$A$2:$A$999,0),MATCH(C$1,'Master data'!$B$1:$CL$1,0)),"")</f>
        <v/>
      </c>
      <c r="D897" t="str">
        <f>IFERROR(INDEX('Master data'!$B$2:$CL$999,MATCH($B897,'Master data'!$A$2:$A$999,0),MATCH(D$1,'Master data'!$B$1:$CL$1,0)),"")</f>
        <v/>
      </c>
      <c r="E897" s="5" t="str">
        <f>IFERROR(INDEX('Master data'!$B$2:$CL$999,MATCH($B897,'Master data'!$A$2:$A$999,0),MATCH(E$1,'Master data'!$B$1:$CL$1,0)),"")</f>
        <v/>
      </c>
      <c r="F897" s="7" t="str">
        <f>IFERROR(INDEX('Master data'!$B$2:$CL$999,MATCH($B897,'Master data'!$A$2:$A$999,0),MATCH(F$1,'Master data'!$B$1:$CL$1,0)),"")</f>
        <v/>
      </c>
      <c r="G897" s="7" t="str">
        <f>IFERROR(INDEX('Master data'!$B$2:$CL$999,MATCH($B897,'Master data'!$A$2:$A$999,0),MATCH(G$1,'Master data'!$B$1:$CL$1,0)),"")</f>
        <v/>
      </c>
      <c r="H897" s="7" t="str">
        <f>IFERROR(INDEX('Master data'!$B$2:$CL$999,MATCH($B897,'Master data'!$A$2:$A$999,0),MATCH(H$1,'Master data'!$B$1:$CL$1,0)),"")</f>
        <v/>
      </c>
      <c r="I897" s="7" t="str">
        <f>IFERROR(INDEX('Master data'!$B$2:$CL$999,MATCH($B897,'Master data'!$A$2:$A$999,0),MATCH(I$1,'Master data'!$B$1:$CL$1,0)),"")</f>
        <v/>
      </c>
      <c r="J897" s="7" t="str">
        <f>IFERROR(INDEX('Master data'!$B$2:$CL$999,MATCH($B897,'Master data'!$A$2:$A$999,0),MATCH(J$1,'Master data'!$B$1:$CL$1,0)),"")</f>
        <v/>
      </c>
      <c r="K897" s="7" t="str">
        <f>IFERROR(INDEX('Master data'!$B$2:$CL$999,MATCH($B897,'Master data'!$A$2:$A$999,0),MATCH(K$1,'Master data'!$B$1:$CL$1,0)),"")</f>
        <v/>
      </c>
      <c r="L897" s="7" t="str">
        <f>IFERROR(INDEX('Master data'!$B$2:$CL$999,MATCH($B897,'Master data'!$A$2:$A$999,0),MATCH(L$1,'Master data'!$B$1:$CL$1,0)),"")</f>
        <v/>
      </c>
      <c r="M897" s="5" t="str">
        <f>IFERROR(INDEX('Master data'!$B$2:$CL$999,MATCH($B897,'Master data'!$A$2:$A$999,0),MATCH(M$1,'Master data'!$B$1:$CL$1,0)),"")</f>
        <v/>
      </c>
      <c r="N897" s="28" t="str">
        <f>IFERROR(INDEX('Master data'!$B$2:$CL$999,MATCH($B897,'Master data'!$A$2:$A$999,0),MATCH(N$1,'Master data'!$B$1:$CL$1,0)),"")</f>
        <v/>
      </c>
      <c r="O897" s="7" t="str">
        <f>IFERROR(INDEX('Master data'!$B$2:$CL$999,MATCH($B897,'Master data'!$A$2:$A$999,0),MATCH(O$1,'Master data'!$B$1:$CL$1,0)),"")</f>
        <v/>
      </c>
      <c r="P897" s="5" t="str">
        <f>IFERROR(INDEX('Master data'!$B$2:$CL$999,MATCH($B897,'Master data'!$A$2:$A$999,0),MATCH(P$1,'Master data'!$B$1:$CL$1,0)),"")</f>
        <v/>
      </c>
      <c r="Q897" s="5" t="str">
        <f>IFERROR(INDEX('Master data'!$B$2:$CL$999,MATCH($B897,'Master data'!$A$2:$A$999,0),MATCH(Q$1,'Master data'!$B$1:$CL$1,0)),"")</f>
        <v/>
      </c>
    </row>
    <row r="898" spans="1:17" x14ac:dyDescent="0.3">
      <c r="A898" t="str">
        <f t="shared" si="13"/>
        <v/>
      </c>
      <c r="B898" t="str">
        <f>IF('Master data'!A897="","",'Master data'!A897)</f>
        <v/>
      </c>
      <c r="C898" t="str">
        <f>IFERROR(INDEX('Master data'!$B$2:$CL$999,MATCH($B898,'Master data'!$A$2:$A$999,0),MATCH(C$1,'Master data'!$B$1:$CL$1,0)),"")</f>
        <v/>
      </c>
      <c r="D898" t="str">
        <f>IFERROR(INDEX('Master data'!$B$2:$CL$999,MATCH($B898,'Master data'!$A$2:$A$999,0),MATCH(D$1,'Master data'!$B$1:$CL$1,0)),"")</f>
        <v/>
      </c>
      <c r="E898" s="5" t="str">
        <f>IFERROR(INDEX('Master data'!$B$2:$CL$999,MATCH($B898,'Master data'!$A$2:$A$999,0),MATCH(E$1,'Master data'!$B$1:$CL$1,0)),"")</f>
        <v/>
      </c>
      <c r="F898" s="7" t="str">
        <f>IFERROR(INDEX('Master data'!$B$2:$CL$999,MATCH($B898,'Master data'!$A$2:$A$999,0),MATCH(F$1,'Master data'!$B$1:$CL$1,0)),"")</f>
        <v/>
      </c>
      <c r="G898" s="7" t="str">
        <f>IFERROR(INDEX('Master data'!$B$2:$CL$999,MATCH($B898,'Master data'!$A$2:$A$999,0),MATCH(G$1,'Master data'!$B$1:$CL$1,0)),"")</f>
        <v/>
      </c>
      <c r="H898" s="7" t="str">
        <f>IFERROR(INDEX('Master data'!$B$2:$CL$999,MATCH($B898,'Master data'!$A$2:$A$999,0),MATCH(H$1,'Master data'!$B$1:$CL$1,0)),"")</f>
        <v/>
      </c>
      <c r="I898" s="7" t="str">
        <f>IFERROR(INDEX('Master data'!$B$2:$CL$999,MATCH($B898,'Master data'!$A$2:$A$999,0),MATCH(I$1,'Master data'!$B$1:$CL$1,0)),"")</f>
        <v/>
      </c>
      <c r="J898" s="7" t="str">
        <f>IFERROR(INDEX('Master data'!$B$2:$CL$999,MATCH($B898,'Master data'!$A$2:$A$999,0),MATCH(J$1,'Master data'!$B$1:$CL$1,0)),"")</f>
        <v/>
      </c>
      <c r="K898" s="7" t="str">
        <f>IFERROR(INDEX('Master data'!$B$2:$CL$999,MATCH($B898,'Master data'!$A$2:$A$999,0),MATCH(K$1,'Master data'!$B$1:$CL$1,0)),"")</f>
        <v/>
      </c>
      <c r="L898" s="7" t="str">
        <f>IFERROR(INDEX('Master data'!$B$2:$CL$999,MATCH($B898,'Master data'!$A$2:$A$999,0),MATCH(L$1,'Master data'!$B$1:$CL$1,0)),"")</f>
        <v/>
      </c>
      <c r="M898" s="5" t="str">
        <f>IFERROR(INDEX('Master data'!$B$2:$CL$999,MATCH($B898,'Master data'!$A$2:$A$999,0),MATCH(M$1,'Master data'!$B$1:$CL$1,0)),"")</f>
        <v/>
      </c>
      <c r="N898" s="28" t="str">
        <f>IFERROR(INDEX('Master data'!$B$2:$CL$999,MATCH($B898,'Master data'!$A$2:$A$999,0),MATCH(N$1,'Master data'!$B$1:$CL$1,0)),"")</f>
        <v/>
      </c>
      <c r="O898" s="7" t="str">
        <f>IFERROR(INDEX('Master data'!$B$2:$CL$999,MATCH($B898,'Master data'!$A$2:$A$999,0),MATCH(O$1,'Master data'!$B$1:$CL$1,0)),"")</f>
        <v/>
      </c>
      <c r="P898" s="5" t="str">
        <f>IFERROR(INDEX('Master data'!$B$2:$CL$999,MATCH($B898,'Master data'!$A$2:$A$999,0),MATCH(P$1,'Master data'!$B$1:$CL$1,0)),"")</f>
        <v/>
      </c>
      <c r="Q898" s="5" t="str">
        <f>IFERROR(INDEX('Master data'!$B$2:$CL$999,MATCH($B898,'Master data'!$A$2:$A$999,0),MATCH(Q$1,'Master data'!$B$1:$CL$1,0)),"")</f>
        <v/>
      </c>
    </row>
    <row r="899" spans="1:17" x14ac:dyDescent="0.3">
      <c r="A899" t="str">
        <f t="shared" ref="A899:A962" si="14">IF(B899="","",ROW()-2)</f>
        <v/>
      </c>
      <c r="B899" t="str">
        <f>IF('Master data'!A898="","",'Master data'!A898)</f>
        <v/>
      </c>
      <c r="C899" t="str">
        <f>IFERROR(INDEX('Master data'!$B$2:$CL$999,MATCH($B899,'Master data'!$A$2:$A$999,0),MATCH(C$1,'Master data'!$B$1:$CL$1,0)),"")</f>
        <v/>
      </c>
      <c r="D899" t="str">
        <f>IFERROR(INDEX('Master data'!$B$2:$CL$999,MATCH($B899,'Master data'!$A$2:$A$999,0),MATCH(D$1,'Master data'!$B$1:$CL$1,0)),"")</f>
        <v/>
      </c>
      <c r="E899" s="5" t="str">
        <f>IFERROR(INDEX('Master data'!$B$2:$CL$999,MATCH($B899,'Master data'!$A$2:$A$999,0),MATCH(E$1,'Master data'!$B$1:$CL$1,0)),"")</f>
        <v/>
      </c>
      <c r="F899" s="7" t="str">
        <f>IFERROR(INDEX('Master data'!$B$2:$CL$999,MATCH($B899,'Master data'!$A$2:$A$999,0),MATCH(F$1,'Master data'!$B$1:$CL$1,0)),"")</f>
        <v/>
      </c>
      <c r="G899" s="7" t="str">
        <f>IFERROR(INDEX('Master data'!$B$2:$CL$999,MATCH($B899,'Master data'!$A$2:$A$999,0),MATCH(G$1,'Master data'!$B$1:$CL$1,0)),"")</f>
        <v/>
      </c>
      <c r="H899" s="7" t="str">
        <f>IFERROR(INDEX('Master data'!$B$2:$CL$999,MATCH($B899,'Master data'!$A$2:$A$999,0),MATCH(H$1,'Master data'!$B$1:$CL$1,0)),"")</f>
        <v/>
      </c>
      <c r="I899" s="7" t="str">
        <f>IFERROR(INDEX('Master data'!$B$2:$CL$999,MATCH($B899,'Master data'!$A$2:$A$999,0),MATCH(I$1,'Master data'!$B$1:$CL$1,0)),"")</f>
        <v/>
      </c>
      <c r="J899" s="7" t="str">
        <f>IFERROR(INDEX('Master data'!$B$2:$CL$999,MATCH($B899,'Master data'!$A$2:$A$999,0),MATCH(J$1,'Master data'!$B$1:$CL$1,0)),"")</f>
        <v/>
      </c>
      <c r="K899" s="7" t="str">
        <f>IFERROR(INDEX('Master data'!$B$2:$CL$999,MATCH($B899,'Master data'!$A$2:$A$999,0),MATCH(K$1,'Master data'!$B$1:$CL$1,0)),"")</f>
        <v/>
      </c>
      <c r="L899" s="7" t="str">
        <f>IFERROR(INDEX('Master data'!$B$2:$CL$999,MATCH($B899,'Master data'!$A$2:$A$999,0),MATCH(L$1,'Master data'!$B$1:$CL$1,0)),"")</f>
        <v/>
      </c>
      <c r="M899" s="5" t="str">
        <f>IFERROR(INDEX('Master data'!$B$2:$CL$999,MATCH($B899,'Master data'!$A$2:$A$999,0),MATCH(M$1,'Master data'!$B$1:$CL$1,0)),"")</f>
        <v/>
      </c>
      <c r="N899" s="28" t="str">
        <f>IFERROR(INDEX('Master data'!$B$2:$CL$999,MATCH($B899,'Master data'!$A$2:$A$999,0),MATCH(N$1,'Master data'!$B$1:$CL$1,0)),"")</f>
        <v/>
      </c>
      <c r="O899" s="7" t="str">
        <f>IFERROR(INDEX('Master data'!$B$2:$CL$999,MATCH($B899,'Master data'!$A$2:$A$999,0),MATCH(O$1,'Master data'!$B$1:$CL$1,0)),"")</f>
        <v/>
      </c>
      <c r="P899" s="5" t="str">
        <f>IFERROR(INDEX('Master data'!$B$2:$CL$999,MATCH($B899,'Master data'!$A$2:$A$999,0),MATCH(P$1,'Master data'!$B$1:$CL$1,0)),"")</f>
        <v/>
      </c>
      <c r="Q899" s="5" t="str">
        <f>IFERROR(INDEX('Master data'!$B$2:$CL$999,MATCH($B899,'Master data'!$A$2:$A$999,0),MATCH(Q$1,'Master data'!$B$1:$CL$1,0)),"")</f>
        <v/>
      </c>
    </row>
    <row r="900" spans="1:17" x14ac:dyDescent="0.3">
      <c r="A900" t="str">
        <f t="shared" si="14"/>
        <v/>
      </c>
      <c r="B900" t="str">
        <f>IF('Master data'!A899="","",'Master data'!A899)</f>
        <v/>
      </c>
      <c r="C900" t="str">
        <f>IFERROR(INDEX('Master data'!$B$2:$CL$999,MATCH($B900,'Master data'!$A$2:$A$999,0),MATCH(C$1,'Master data'!$B$1:$CL$1,0)),"")</f>
        <v/>
      </c>
      <c r="D900" t="str">
        <f>IFERROR(INDEX('Master data'!$B$2:$CL$999,MATCH($B900,'Master data'!$A$2:$A$999,0),MATCH(D$1,'Master data'!$B$1:$CL$1,0)),"")</f>
        <v/>
      </c>
      <c r="E900" s="5" t="str">
        <f>IFERROR(INDEX('Master data'!$B$2:$CL$999,MATCH($B900,'Master data'!$A$2:$A$999,0),MATCH(E$1,'Master data'!$B$1:$CL$1,0)),"")</f>
        <v/>
      </c>
      <c r="F900" s="7" t="str">
        <f>IFERROR(INDEX('Master data'!$B$2:$CL$999,MATCH($B900,'Master data'!$A$2:$A$999,0),MATCH(F$1,'Master data'!$B$1:$CL$1,0)),"")</f>
        <v/>
      </c>
      <c r="G900" s="7" t="str">
        <f>IFERROR(INDEX('Master data'!$B$2:$CL$999,MATCH($B900,'Master data'!$A$2:$A$999,0),MATCH(G$1,'Master data'!$B$1:$CL$1,0)),"")</f>
        <v/>
      </c>
      <c r="H900" s="7" t="str">
        <f>IFERROR(INDEX('Master data'!$B$2:$CL$999,MATCH($B900,'Master data'!$A$2:$A$999,0),MATCH(H$1,'Master data'!$B$1:$CL$1,0)),"")</f>
        <v/>
      </c>
      <c r="I900" s="7" t="str">
        <f>IFERROR(INDEX('Master data'!$B$2:$CL$999,MATCH($B900,'Master data'!$A$2:$A$999,0),MATCH(I$1,'Master data'!$B$1:$CL$1,0)),"")</f>
        <v/>
      </c>
      <c r="J900" s="7" t="str">
        <f>IFERROR(INDEX('Master data'!$B$2:$CL$999,MATCH($B900,'Master data'!$A$2:$A$999,0),MATCH(J$1,'Master data'!$B$1:$CL$1,0)),"")</f>
        <v/>
      </c>
      <c r="K900" s="7" t="str">
        <f>IFERROR(INDEX('Master data'!$B$2:$CL$999,MATCH($B900,'Master data'!$A$2:$A$999,0),MATCH(K$1,'Master data'!$B$1:$CL$1,0)),"")</f>
        <v/>
      </c>
      <c r="L900" s="7" t="str">
        <f>IFERROR(INDEX('Master data'!$B$2:$CL$999,MATCH($B900,'Master data'!$A$2:$A$999,0),MATCH(L$1,'Master data'!$B$1:$CL$1,0)),"")</f>
        <v/>
      </c>
      <c r="M900" s="5" t="str">
        <f>IFERROR(INDEX('Master data'!$B$2:$CL$999,MATCH($B900,'Master data'!$A$2:$A$999,0),MATCH(M$1,'Master data'!$B$1:$CL$1,0)),"")</f>
        <v/>
      </c>
      <c r="N900" s="28" t="str">
        <f>IFERROR(INDEX('Master data'!$B$2:$CL$999,MATCH($B900,'Master data'!$A$2:$A$999,0),MATCH(N$1,'Master data'!$B$1:$CL$1,0)),"")</f>
        <v/>
      </c>
      <c r="O900" s="7" t="str">
        <f>IFERROR(INDEX('Master data'!$B$2:$CL$999,MATCH($B900,'Master data'!$A$2:$A$999,0),MATCH(O$1,'Master data'!$B$1:$CL$1,0)),"")</f>
        <v/>
      </c>
      <c r="P900" s="5" t="str">
        <f>IFERROR(INDEX('Master data'!$B$2:$CL$999,MATCH($B900,'Master data'!$A$2:$A$999,0),MATCH(P$1,'Master data'!$B$1:$CL$1,0)),"")</f>
        <v/>
      </c>
      <c r="Q900" s="5" t="str">
        <f>IFERROR(INDEX('Master data'!$B$2:$CL$999,MATCH($B900,'Master data'!$A$2:$A$999,0),MATCH(Q$1,'Master data'!$B$1:$CL$1,0)),"")</f>
        <v/>
      </c>
    </row>
    <row r="901" spans="1:17" x14ac:dyDescent="0.3">
      <c r="A901" t="str">
        <f t="shared" si="14"/>
        <v/>
      </c>
      <c r="B901" t="str">
        <f>IF('Master data'!A900="","",'Master data'!A900)</f>
        <v/>
      </c>
      <c r="C901" t="str">
        <f>IFERROR(INDEX('Master data'!$B$2:$CL$999,MATCH($B901,'Master data'!$A$2:$A$999,0),MATCH(C$1,'Master data'!$B$1:$CL$1,0)),"")</f>
        <v/>
      </c>
      <c r="D901" t="str">
        <f>IFERROR(INDEX('Master data'!$B$2:$CL$999,MATCH($B901,'Master data'!$A$2:$A$999,0),MATCH(D$1,'Master data'!$B$1:$CL$1,0)),"")</f>
        <v/>
      </c>
      <c r="E901" s="5" t="str">
        <f>IFERROR(INDEX('Master data'!$B$2:$CL$999,MATCH($B901,'Master data'!$A$2:$A$999,0),MATCH(E$1,'Master data'!$B$1:$CL$1,0)),"")</f>
        <v/>
      </c>
      <c r="F901" s="7" t="str">
        <f>IFERROR(INDEX('Master data'!$B$2:$CL$999,MATCH($B901,'Master data'!$A$2:$A$999,0),MATCH(F$1,'Master data'!$B$1:$CL$1,0)),"")</f>
        <v/>
      </c>
      <c r="G901" s="7" t="str">
        <f>IFERROR(INDEX('Master data'!$B$2:$CL$999,MATCH($B901,'Master data'!$A$2:$A$999,0),MATCH(G$1,'Master data'!$B$1:$CL$1,0)),"")</f>
        <v/>
      </c>
      <c r="H901" s="7" t="str">
        <f>IFERROR(INDEX('Master data'!$B$2:$CL$999,MATCH($B901,'Master data'!$A$2:$A$999,0),MATCH(H$1,'Master data'!$B$1:$CL$1,0)),"")</f>
        <v/>
      </c>
      <c r="I901" s="7" t="str">
        <f>IFERROR(INDEX('Master data'!$B$2:$CL$999,MATCH($B901,'Master data'!$A$2:$A$999,0),MATCH(I$1,'Master data'!$B$1:$CL$1,0)),"")</f>
        <v/>
      </c>
      <c r="J901" s="7" t="str">
        <f>IFERROR(INDEX('Master data'!$B$2:$CL$999,MATCH($B901,'Master data'!$A$2:$A$999,0),MATCH(J$1,'Master data'!$B$1:$CL$1,0)),"")</f>
        <v/>
      </c>
      <c r="K901" s="7" t="str">
        <f>IFERROR(INDEX('Master data'!$B$2:$CL$999,MATCH($B901,'Master data'!$A$2:$A$999,0),MATCH(K$1,'Master data'!$B$1:$CL$1,0)),"")</f>
        <v/>
      </c>
      <c r="L901" s="7" t="str">
        <f>IFERROR(INDEX('Master data'!$B$2:$CL$999,MATCH($B901,'Master data'!$A$2:$A$999,0),MATCH(L$1,'Master data'!$B$1:$CL$1,0)),"")</f>
        <v/>
      </c>
      <c r="M901" s="5" t="str">
        <f>IFERROR(INDEX('Master data'!$B$2:$CL$999,MATCH($B901,'Master data'!$A$2:$A$999,0),MATCH(M$1,'Master data'!$B$1:$CL$1,0)),"")</f>
        <v/>
      </c>
      <c r="N901" s="28" t="str">
        <f>IFERROR(INDEX('Master data'!$B$2:$CL$999,MATCH($B901,'Master data'!$A$2:$A$999,0),MATCH(N$1,'Master data'!$B$1:$CL$1,0)),"")</f>
        <v/>
      </c>
      <c r="O901" s="7" t="str">
        <f>IFERROR(INDEX('Master data'!$B$2:$CL$999,MATCH($B901,'Master data'!$A$2:$A$999,0),MATCH(O$1,'Master data'!$B$1:$CL$1,0)),"")</f>
        <v/>
      </c>
      <c r="P901" s="5" t="str">
        <f>IFERROR(INDEX('Master data'!$B$2:$CL$999,MATCH($B901,'Master data'!$A$2:$A$999,0),MATCH(P$1,'Master data'!$B$1:$CL$1,0)),"")</f>
        <v/>
      </c>
      <c r="Q901" s="5" t="str">
        <f>IFERROR(INDEX('Master data'!$B$2:$CL$999,MATCH($B901,'Master data'!$A$2:$A$999,0),MATCH(Q$1,'Master data'!$B$1:$CL$1,0)),"")</f>
        <v/>
      </c>
    </row>
    <row r="902" spans="1:17" x14ac:dyDescent="0.3">
      <c r="A902" t="str">
        <f t="shared" si="14"/>
        <v/>
      </c>
      <c r="B902" t="str">
        <f>IF('Master data'!A901="","",'Master data'!A901)</f>
        <v/>
      </c>
      <c r="C902" t="str">
        <f>IFERROR(INDEX('Master data'!$B$2:$CL$999,MATCH($B902,'Master data'!$A$2:$A$999,0),MATCH(C$1,'Master data'!$B$1:$CL$1,0)),"")</f>
        <v/>
      </c>
      <c r="D902" t="str">
        <f>IFERROR(INDEX('Master data'!$B$2:$CL$999,MATCH($B902,'Master data'!$A$2:$A$999,0),MATCH(D$1,'Master data'!$B$1:$CL$1,0)),"")</f>
        <v/>
      </c>
      <c r="E902" s="5" t="str">
        <f>IFERROR(INDEX('Master data'!$B$2:$CL$999,MATCH($B902,'Master data'!$A$2:$A$999,0),MATCH(E$1,'Master data'!$B$1:$CL$1,0)),"")</f>
        <v/>
      </c>
      <c r="F902" s="7" t="str">
        <f>IFERROR(INDEX('Master data'!$B$2:$CL$999,MATCH($B902,'Master data'!$A$2:$A$999,0),MATCH(F$1,'Master data'!$B$1:$CL$1,0)),"")</f>
        <v/>
      </c>
      <c r="G902" s="7" t="str">
        <f>IFERROR(INDEX('Master data'!$B$2:$CL$999,MATCH($B902,'Master data'!$A$2:$A$999,0),MATCH(G$1,'Master data'!$B$1:$CL$1,0)),"")</f>
        <v/>
      </c>
      <c r="H902" s="7" t="str">
        <f>IFERROR(INDEX('Master data'!$B$2:$CL$999,MATCH($B902,'Master data'!$A$2:$A$999,0),MATCH(H$1,'Master data'!$B$1:$CL$1,0)),"")</f>
        <v/>
      </c>
      <c r="I902" s="7" t="str">
        <f>IFERROR(INDEX('Master data'!$B$2:$CL$999,MATCH($B902,'Master data'!$A$2:$A$999,0),MATCH(I$1,'Master data'!$B$1:$CL$1,0)),"")</f>
        <v/>
      </c>
      <c r="J902" s="7" t="str">
        <f>IFERROR(INDEX('Master data'!$B$2:$CL$999,MATCH($B902,'Master data'!$A$2:$A$999,0),MATCH(J$1,'Master data'!$B$1:$CL$1,0)),"")</f>
        <v/>
      </c>
      <c r="K902" s="7" t="str">
        <f>IFERROR(INDEX('Master data'!$B$2:$CL$999,MATCH($B902,'Master data'!$A$2:$A$999,0),MATCH(K$1,'Master data'!$B$1:$CL$1,0)),"")</f>
        <v/>
      </c>
      <c r="L902" s="7" t="str">
        <f>IFERROR(INDEX('Master data'!$B$2:$CL$999,MATCH($B902,'Master data'!$A$2:$A$999,0),MATCH(L$1,'Master data'!$B$1:$CL$1,0)),"")</f>
        <v/>
      </c>
      <c r="M902" s="5" t="str">
        <f>IFERROR(INDEX('Master data'!$B$2:$CL$999,MATCH($B902,'Master data'!$A$2:$A$999,0),MATCH(M$1,'Master data'!$B$1:$CL$1,0)),"")</f>
        <v/>
      </c>
      <c r="N902" s="28" t="str">
        <f>IFERROR(INDEX('Master data'!$B$2:$CL$999,MATCH($B902,'Master data'!$A$2:$A$999,0),MATCH(N$1,'Master data'!$B$1:$CL$1,0)),"")</f>
        <v/>
      </c>
      <c r="O902" s="7" t="str">
        <f>IFERROR(INDEX('Master data'!$B$2:$CL$999,MATCH($B902,'Master data'!$A$2:$A$999,0),MATCH(O$1,'Master data'!$B$1:$CL$1,0)),"")</f>
        <v/>
      </c>
      <c r="P902" s="5" t="str">
        <f>IFERROR(INDEX('Master data'!$B$2:$CL$999,MATCH($B902,'Master data'!$A$2:$A$999,0),MATCH(P$1,'Master data'!$B$1:$CL$1,0)),"")</f>
        <v/>
      </c>
      <c r="Q902" s="5" t="str">
        <f>IFERROR(INDEX('Master data'!$B$2:$CL$999,MATCH($B902,'Master data'!$A$2:$A$999,0),MATCH(Q$1,'Master data'!$B$1:$CL$1,0)),"")</f>
        <v/>
      </c>
    </row>
    <row r="903" spans="1:17" x14ac:dyDescent="0.3">
      <c r="A903" t="str">
        <f t="shared" si="14"/>
        <v/>
      </c>
      <c r="B903" t="str">
        <f>IF('Master data'!A902="","",'Master data'!A902)</f>
        <v/>
      </c>
      <c r="C903" t="str">
        <f>IFERROR(INDEX('Master data'!$B$2:$CL$999,MATCH($B903,'Master data'!$A$2:$A$999,0),MATCH(C$1,'Master data'!$B$1:$CL$1,0)),"")</f>
        <v/>
      </c>
      <c r="D903" t="str">
        <f>IFERROR(INDEX('Master data'!$B$2:$CL$999,MATCH($B903,'Master data'!$A$2:$A$999,0),MATCH(D$1,'Master data'!$B$1:$CL$1,0)),"")</f>
        <v/>
      </c>
      <c r="E903" s="5" t="str">
        <f>IFERROR(INDEX('Master data'!$B$2:$CL$999,MATCH($B903,'Master data'!$A$2:$A$999,0),MATCH(E$1,'Master data'!$B$1:$CL$1,0)),"")</f>
        <v/>
      </c>
      <c r="F903" s="7" t="str">
        <f>IFERROR(INDEX('Master data'!$B$2:$CL$999,MATCH($B903,'Master data'!$A$2:$A$999,0),MATCH(F$1,'Master data'!$B$1:$CL$1,0)),"")</f>
        <v/>
      </c>
      <c r="G903" s="7" t="str">
        <f>IFERROR(INDEX('Master data'!$B$2:$CL$999,MATCH($B903,'Master data'!$A$2:$A$999,0),MATCH(G$1,'Master data'!$B$1:$CL$1,0)),"")</f>
        <v/>
      </c>
      <c r="H903" s="7" t="str">
        <f>IFERROR(INDEX('Master data'!$B$2:$CL$999,MATCH($B903,'Master data'!$A$2:$A$999,0),MATCH(H$1,'Master data'!$B$1:$CL$1,0)),"")</f>
        <v/>
      </c>
      <c r="I903" s="7" t="str">
        <f>IFERROR(INDEX('Master data'!$B$2:$CL$999,MATCH($B903,'Master data'!$A$2:$A$999,0),MATCH(I$1,'Master data'!$B$1:$CL$1,0)),"")</f>
        <v/>
      </c>
      <c r="J903" s="7" t="str">
        <f>IFERROR(INDEX('Master data'!$B$2:$CL$999,MATCH($B903,'Master data'!$A$2:$A$999,0),MATCH(J$1,'Master data'!$B$1:$CL$1,0)),"")</f>
        <v/>
      </c>
      <c r="K903" s="7" t="str">
        <f>IFERROR(INDEX('Master data'!$B$2:$CL$999,MATCH($B903,'Master data'!$A$2:$A$999,0),MATCH(K$1,'Master data'!$B$1:$CL$1,0)),"")</f>
        <v/>
      </c>
      <c r="L903" s="7" t="str">
        <f>IFERROR(INDEX('Master data'!$B$2:$CL$999,MATCH($B903,'Master data'!$A$2:$A$999,0),MATCH(L$1,'Master data'!$B$1:$CL$1,0)),"")</f>
        <v/>
      </c>
      <c r="M903" s="5" t="str">
        <f>IFERROR(INDEX('Master data'!$B$2:$CL$999,MATCH($B903,'Master data'!$A$2:$A$999,0),MATCH(M$1,'Master data'!$B$1:$CL$1,0)),"")</f>
        <v/>
      </c>
      <c r="N903" s="28" t="str">
        <f>IFERROR(INDEX('Master data'!$B$2:$CL$999,MATCH($B903,'Master data'!$A$2:$A$999,0),MATCH(N$1,'Master data'!$B$1:$CL$1,0)),"")</f>
        <v/>
      </c>
      <c r="O903" s="7" t="str">
        <f>IFERROR(INDEX('Master data'!$B$2:$CL$999,MATCH($B903,'Master data'!$A$2:$A$999,0),MATCH(O$1,'Master data'!$B$1:$CL$1,0)),"")</f>
        <v/>
      </c>
      <c r="P903" s="5" t="str">
        <f>IFERROR(INDEX('Master data'!$B$2:$CL$999,MATCH($B903,'Master data'!$A$2:$A$999,0),MATCH(P$1,'Master data'!$B$1:$CL$1,0)),"")</f>
        <v/>
      </c>
      <c r="Q903" s="5" t="str">
        <f>IFERROR(INDEX('Master data'!$B$2:$CL$999,MATCH($B903,'Master data'!$A$2:$A$999,0),MATCH(Q$1,'Master data'!$B$1:$CL$1,0)),"")</f>
        <v/>
      </c>
    </row>
    <row r="904" spans="1:17" x14ac:dyDescent="0.3">
      <c r="A904" t="str">
        <f t="shared" si="14"/>
        <v/>
      </c>
      <c r="B904" t="str">
        <f>IF('Master data'!A903="","",'Master data'!A903)</f>
        <v/>
      </c>
      <c r="C904" t="str">
        <f>IFERROR(INDEX('Master data'!$B$2:$CL$999,MATCH($B904,'Master data'!$A$2:$A$999,0),MATCH(C$1,'Master data'!$B$1:$CL$1,0)),"")</f>
        <v/>
      </c>
      <c r="D904" t="str">
        <f>IFERROR(INDEX('Master data'!$B$2:$CL$999,MATCH($B904,'Master data'!$A$2:$A$999,0),MATCH(D$1,'Master data'!$B$1:$CL$1,0)),"")</f>
        <v/>
      </c>
      <c r="E904" s="5" t="str">
        <f>IFERROR(INDEX('Master data'!$B$2:$CL$999,MATCH($B904,'Master data'!$A$2:$A$999,0),MATCH(E$1,'Master data'!$B$1:$CL$1,0)),"")</f>
        <v/>
      </c>
      <c r="F904" s="7" t="str">
        <f>IFERROR(INDEX('Master data'!$B$2:$CL$999,MATCH($B904,'Master data'!$A$2:$A$999,0),MATCH(F$1,'Master data'!$B$1:$CL$1,0)),"")</f>
        <v/>
      </c>
      <c r="G904" s="7" t="str">
        <f>IFERROR(INDEX('Master data'!$B$2:$CL$999,MATCH($B904,'Master data'!$A$2:$A$999,0),MATCH(G$1,'Master data'!$B$1:$CL$1,0)),"")</f>
        <v/>
      </c>
      <c r="H904" s="7" t="str">
        <f>IFERROR(INDEX('Master data'!$B$2:$CL$999,MATCH($B904,'Master data'!$A$2:$A$999,0),MATCH(H$1,'Master data'!$B$1:$CL$1,0)),"")</f>
        <v/>
      </c>
      <c r="I904" s="7" t="str">
        <f>IFERROR(INDEX('Master data'!$B$2:$CL$999,MATCH($B904,'Master data'!$A$2:$A$999,0),MATCH(I$1,'Master data'!$B$1:$CL$1,0)),"")</f>
        <v/>
      </c>
      <c r="J904" s="7" t="str">
        <f>IFERROR(INDEX('Master data'!$B$2:$CL$999,MATCH($B904,'Master data'!$A$2:$A$999,0),MATCH(J$1,'Master data'!$B$1:$CL$1,0)),"")</f>
        <v/>
      </c>
      <c r="K904" s="7" t="str">
        <f>IFERROR(INDEX('Master data'!$B$2:$CL$999,MATCH($B904,'Master data'!$A$2:$A$999,0),MATCH(K$1,'Master data'!$B$1:$CL$1,0)),"")</f>
        <v/>
      </c>
      <c r="L904" s="7" t="str">
        <f>IFERROR(INDEX('Master data'!$B$2:$CL$999,MATCH($B904,'Master data'!$A$2:$A$999,0),MATCH(L$1,'Master data'!$B$1:$CL$1,0)),"")</f>
        <v/>
      </c>
      <c r="M904" s="5" t="str">
        <f>IFERROR(INDEX('Master data'!$B$2:$CL$999,MATCH($B904,'Master data'!$A$2:$A$999,0),MATCH(M$1,'Master data'!$B$1:$CL$1,0)),"")</f>
        <v/>
      </c>
      <c r="N904" s="28" t="str">
        <f>IFERROR(INDEX('Master data'!$B$2:$CL$999,MATCH($B904,'Master data'!$A$2:$A$999,0),MATCH(N$1,'Master data'!$B$1:$CL$1,0)),"")</f>
        <v/>
      </c>
      <c r="O904" s="7" t="str">
        <f>IFERROR(INDEX('Master data'!$B$2:$CL$999,MATCH($B904,'Master data'!$A$2:$A$999,0),MATCH(O$1,'Master data'!$B$1:$CL$1,0)),"")</f>
        <v/>
      </c>
      <c r="P904" s="5" t="str">
        <f>IFERROR(INDEX('Master data'!$B$2:$CL$999,MATCH($B904,'Master data'!$A$2:$A$999,0),MATCH(P$1,'Master data'!$B$1:$CL$1,0)),"")</f>
        <v/>
      </c>
      <c r="Q904" s="5" t="str">
        <f>IFERROR(INDEX('Master data'!$B$2:$CL$999,MATCH($B904,'Master data'!$A$2:$A$999,0),MATCH(Q$1,'Master data'!$B$1:$CL$1,0)),"")</f>
        <v/>
      </c>
    </row>
    <row r="905" spans="1:17" x14ac:dyDescent="0.3">
      <c r="A905" t="str">
        <f t="shared" si="14"/>
        <v/>
      </c>
      <c r="B905" t="str">
        <f>IF('Master data'!A904="","",'Master data'!A904)</f>
        <v/>
      </c>
      <c r="C905" t="str">
        <f>IFERROR(INDEX('Master data'!$B$2:$CL$999,MATCH($B905,'Master data'!$A$2:$A$999,0),MATCH(C$1,'Master data'!$B$1:$CL$1,0)),"")</f>
        <v/>
      </c>
      <c r="D905" t="str">
        <f>IFERROR(INDEX('Master data'!$B$2:$CL$999,MATCH($B905,'Master data'!$A$2:$A$999,0),MATCH(D$1,'Master data'!$B$1:$CL$1,0)),"")</f>
        <v/>
      </c>
      <c r="E905" s="5" t="str">
        <f>IFERROR(INDEX('Master data'!$B$2:$CL$999,MATCH($B905,'Master data'!$A$2:$A$999,0),MATCH(E$1,'Master data'!$B$1:$CL$1,0)),"")</f>
        <v/>
      </c>
      <c r="F905" s="7" t="str">
        <f>IFERROR(INDEX('Master data'!$B$2:$CL$999,MATCH($B905,'Master data'!$A$2:$A$999,0),MATCH(F$1,'Master data'!$B$1:$CL$1,0)),"")</f>
        <v/>
      </c>
      <c r="G905" s="7" t="str">
        <f>IFERROR(INDEX('Master data'!$B$2:$CL$999,MATCH($B905,'Master data'!$A$2:$A$999,0),MATCH(G$1,'Master data'!$B$1:$CL$1,0)),"")</f>
        <v/>
      </c>
      <c r="H905" s="7" t="str">
        <f>IFERROR(INDEX('Master data'!$B$2:$CL$999,MATCH($B905,'Master data'!$A$2:$A$999,0),MATCH(H$1,'Master data'!$B$1:$CL$1,0)),"")</f>
        <v/>
      </c>
      <c r="I905" s="7" t="str">
        <f>IFERROR(INDEX('Master data'!$B$2:$CL$999,MATCH($B905,'Master data'!$A$2:$A$999,0),MATCH(I$1,'Master data'!$B$1:$CL$1,0)),"")</f>
        <v/>
      </c>
      <c r="J905" s="7" t="str">
        <f>IFERROR(INDEX('Master data'!$B$2:$CL$999,MATCH($B905,'Master data'!$A$2:$A$999,0),MATCH(J$1,'Master data'!$B$1:$CL$1,0)),"")</f>
        <v/>
      </c>
      <c r="K905" s="7" t="str">
        <f>IFERROR(INDEX('Master data'!$B$2:$CL$999,MATCH($B905,'Master data'!$A$2:$A$999,0),MATCH(K$1,'Master data'!$B$1:$CL$1,0)),"")</f>
        <v/>
      </c>
      <c r="L905" s="7" t="str">
        <f>IFERROR(INDEX('Master data'!$B$2:$CL$999,MATCH($B905,'Master data'!$A$2:$A$999,0),MATCH(L$1,'Master data'!$B$1:$CL$1,0)),"")</f>
        <v/>
      </c>
      <c r="M905" s="5" t="str">
        <f>IFERROR(INDEX('Master data'!$B$2:$CL$999,MATCH($B905,'Master data'!$A$2:$A$999,0),MATCH(M$1,'Master data'!$B$1:$CL$1,0)),"")</f>
        <v/>
      </c>
      <c r="N905" s="28" t="str">
        <f>IFERROR(INDEX('Master data'!$B$2:$CL$999,MATCH($B905,'Master data'!$A$2:$A$999,0),MATCH(N$1,'Master data'!$B$1:$CL$1,0)),"")</f>
        <v/>
      </c>
      <c r="O905" s="7" t="str">
        <f>IFERROR(INDEX('Master data'!$B$2:$CL$999,MATCH($B905,'Master data'!$A$2:$A$999,0),MATCH(O$1,'Master data'!$B$1:$CL$1,0)),"")</f>
        <v/>
      </c>
      <c r="P905" s="5" t="str">
        <f>IFERROR(INDEX('Master data'!$B$2:$CL$999,MATCH($B905,'Master data'!$A$2:$A$999,0),MATCH(P$1,'Master data'!$B$1:$CL$1,0)),"")</f>
        <v/>
      </c>
      <c r="Q905" s="5" t="str">
        <f>IFERROR(INDEX('Master data'!$B$2:$CL$999,MATCH($B905,'Master data'!$A$2:$A$999,0),MATCH(Q$1,'Master data'!$B$1:$CL$1,0)),"")</f>
        <v/>
      </c>
    </row>
    <row r="906" spans="1:17" x14ac:dyDescent="0.3">
      <c r="A906" t="str">
        <f t="shared" si="14"/>
        <v/>
      </c>
      <c r="B906" t="str">
        <f>IF('Master data'!A905="","",'Master data'!A905)</f>
        <v/>
      </c>
      <c r="C906" t="str">
        <f>IFERROR(INDEX('Master data'!$B$2:$CL$999,MATCH($B906,'Master data'!$A$2:$A$999,0),MATCH(C$1,'Master data'!$B$1:$CL$1,0)),"")</f>
        <v/>
      </c>
      <c r="D906" t="str">
        <f>IFERROR(INDEX('Master data'!$B$2:$CL$999,MATCH($B906,'Master data'!$A$2:$A$999,0),MATCH(D$1,'Master data'!$B$1:$CL$1,0)),"")</f>
        <v/>
      </c>
      <c r="E906" s="5" t="str">
        <f>IFERROR(INDEX('Master data'!$B$2:$CL$999,MATCH($B906,'Master data'!$A$2:$A$999,0),MATCH(E$1,'Master data'!$B$1:$CL$1,0)),"")</f>
        <v/>
      </c>
      <c r="F906" s="7" t="str">
        <f>IFERROR(INDEX('Master data'!$B$2:$CL$999,MATCH($B906,'Master data'!$A$2:$A$999,0),MATCH(F$1,'Master data'!$B$1:$CL$1,0)),"")</f>
        <v/>
      </c>
      <c r="G906" s="7" t="str">
        <f>IFERROR(INDEX('Master data'!$B$2:$CL$999,MATCH($B906,'Master data'!$A$2:$A$999,0),MATCH(G$1,'Master data'!$B$1:$CL$1,0)),"")</f>
        <v/>
      </c>
      <c r="H906" s="7" t="str">
        <f>IFERROR(INDEX('Master data'!$B$2:$CL$999,MATCH($B906,'Master data'!$A$2:$A$999,0),MATCH(H$1,'Master data'!$B$1:$CL$1,0)),"")</f>
        <v/>
      </c>
      <c r="I906" s="7" t="str">
        <f>IFERROR(INDEX('Master data'!$B$2:$CL$999,MATCH($B906,'Master data'!$A$2:$A$999,0),MATCH(I$1,'Master data'!$B$1:$CL$1,0)),"")</f>
        <v/>
      </c>
      <c r="J906" s="7" t="str">
        <f>IFERROR(INDEX('Master data'!$B$2:$CL$999,MATCH($B906,'Master data'!$A$2:$A$999,0),MATCH(J$1,'Master data'!$B$1:$CL$1,0)),"")</f>
        <v/>
      </c>
      <c r="K906" s="7" t="str">
        <f>IFERROR(INDEX('Master data'!$B$2:$CL$999,MATCH($B906,'Master data'!$A$2:$A$999,0),MATCH(K$1,'Master data'!$B$1:$CL$1,0)),"")</f>
        <v/>
      </c>
      <c r="L906" s="7" t="str">
        <f>IFERROR(INDEX('Master data'!$B$2:$CL$999,MATCH($B906,'Master data'!$A$2:$A$999,0),MATCH(L$1,'Master data'!$B$1:$CL$1,0)),"")</f>
        <v/>
      </c>
      <c r="M906" s="5" t="str">
        <f>IFERROR(INDEX('Master data'!$B$2:$CL$999,MATCH($B906,'Master data'!$A$2:$A$999,0),MATCH(M$1,'Master data'!$B$1:$CL$1,0)),"")</f>
        <v/>
      </c>
      <c r="N906" s="28" t="str">
        <f>IFERROR(INDEX('Master data'!$B$2:$CL$999,MATCH($B906,'Master data'!$A$2:$A$999,0),MATCH(N$1,'Master data'!$B$1:$CL$1,0)),"")</f>
        <v/>
      </c>
      <c r="O906" s="7" t="str">
        <f>IFERROR(INDEX('Master data'!$B$2:$CL$999,MATCH($B906,'Master data'!$A$2:$A$999,0),MATCH(O$1,'Master data'!$B$1:$CL$1,0)),"")</f>
        <v/>
      </c>
      <c r="P906" s="5" t="str">
        <f>IFERROR(INDEX('Master data'!$B$2:$CL$999,MATCH($B906,'Master data'!$A$2:$A$999,0),MATCH(P$1,'Master data'!$B$1:$CL$1,0)),"")</f>
        <v/>
      </c>
      <c r="Q906" s="5" t="str">
        <f>IFERROR(INDEX('Master data'!$B$2:$CL$999,MATCH($B906,'Master data'!$A$2:$A$999,0),MATCH(Q$1,'Master data'!$B$1:$CL$1,0)),"")</f>
        <v/>
      </c>
    </row>
    <row r="907" spans="1:17" x14ac:dyDescent="0.3">
      <c r="A907" t="str">
        <f t="shared" si="14"/>
        <v/>
      </c>
      <c r="B907" t="str">
        <f>IF('Master data'!A906="","",'Master data'!A906)</f>
        <v/>
      </c>
      <c r="C907" t="str">
        <f>IFERROR(INDEX('Master data'!$B$2:$CL$999,MATCH($B907,'Master data'!$A$2:$A$999,0),MATCH(C$1,'Master data'!$B$1:$CL$1,0)),"")</f>
        <v/>
      </c>
      <c r="D907" t="str">
        <f>IFERROR(INDEX('Master data'!$B$2:$CL$999,MATCH($B907,'Master data'!$A$2:$A$999,0),MATCH(D$1,'Master data'!$B$1:$CL$1,0)),"")</f>
        <v/>
      </c>
      <c r="E907" s="5" t="str">
        <f>IFERROR(INDEX('Master data'!$B$2:$CL$999,MATCH($B907,'Master data'!$A$2:$A$999,0),MATCH(E$1,'Master data'!$B$1:$CL$1,0)),"")</f>
        <v/>
      </c>
      <c r="F907" s="7" t="str">
        <f>IFERROR(INDEX('Master data'!$B$2:$CL$999,MATCH($B907,'Master data'!$A$2:$A$999,0),MATCH(F$1,'Master data'!$B$1:$CL$1,0)),"")</f>
        <v/>
      </c>
      <c r="G907" s="7" t="str">
        <f>IFERROR(INDEX('Master data'!$B$2:$CL$999,MATCH($B907,'Master data'!$A$2:$A$999,0),MATCH(G$1,'Master data'!$B$1:$CL$1,0)),"")</f>
        <v/>
      </c>
      <c r="H907" s="7" t="str">
        <f>IFERROR(INDEX('Master data'!$B$2:$CL$999,MATCH($B907,'Master data'!$A$2:$A$999,0),MATCH(H$1,'Master data'!$B$1:$CL$1,0)),"")</f>
        <v/>
      </c>
      <c r="I907" s="7" t="str">
        <f>IFERROR(INDEX('Master data'!$B$2:$CL$999,MATCH($B907,'Master data'!$A$2:$A$999,0),MATCH(I$1,'Master data'!$B$1:$CL$1,0)),"")</f>
        <v/>
      </c>
      <c r="J907" s="7" t="str">
        <f>IFERROR(INDEX('Master data'!$B$2:$CL$999,MATCH($B907,'Master data'!$A$2:$A$999,0),MATCH(J$1,'Master data'!$B$1:$CL$1,0)),"")</f>
        <v/>
      </c>
      <c r="K907" s="7" t="str">
        <f>IFERROR(INDEX('Master data'!$B$2:$CL$999,MATCH($B907,'Master data'!$A$2:$A$999,0),MATCH(K$1,'Master data'!$B$1:$CL$1,0)),"")</f>
        <v/>
      </c>
      <c r="L907" s="7" t="str">
        <f>IFERROR(INDEX('Master data'!$B$2:$CL$999,MATCH($B907,'Master data'!$A$2:$A$999,0),MATCH(L$1,'Master data'!$B$1:$CL$1,0)),"")</f>
        <v/>
      </c>
      <c r="M907" s="5" t="str">
        <f>IFERROR(INDEX('Master data'!$B$2:$CL$999,MATCH($B907,'Master data'!$A$2:$A$999,0),MATCH(M$1,'Master data'!$B$1:$CL$1,0)),"")</f>
        <v/>
      </c>
      <c r="N907" s="28" t="str">
        <f>IFERROR(INDEX('Master data'!$B$2:$CL$999,MATCH($B907,'Master data'!$A$2:$A$999,0),MATCH(N$1,'Master data'!$B$1:$CL$1,0)),"")</f>
        <v/>
      </c>
      <c r="O907" s="7" t="str">
        <f>IFERROR(INDEX('Master data'!$B$2:$CL$999,MATCH($B907,'Master data'!$A$2:$A$999,0),MATCH(O$1,'Master data'!$B$1:$CL$1,0)),"")</f>
        <v/>
      </c>
      <c r="P907" s="5" t="str">
        <f>IFERROR(INDEX('Master data'!$B$2:$CL$999,MATCH($B907,'Master data'!$A$2:$A$999,0),MATCH(P$1,'Master data'!$B$1:$CL$1,0)),"")</f>
        <v/>
      </c>
      <c r="Q907" s="5" t="str">
        <f>IFERROR(INDEX('Master data'!$B$2:$CL$999,MATCH($B907,'Master data'!$A$2:$A$999,0),MATCH(Q$1,'Master data'!$B$1:$CL$1,0)),"")</f>
        <v/>
      </c>
    </row>
    <row r="908" spans="1:17" x14ac:dyDescent="0.3">
      <c r="A908" t="str">
        <f t="shared" si="14"/>
        <v/>
      </c>
      <c r="B908" t="str">
        <f>IF('Master data'!A907="","",'Master data'!A907)</f>
        <v/>
      </c>
      <c r="C908" t="str">
        <f>IFERROR(INDEX('Master data'!$B$2:$CL$999,MATCH($B908,'Master data'!$A$2:$A$999,0),MATCH(C$1,'Master data'!$B$1:$CL$1,0)),"")</f>
        <v/>
      </c>
      <c r="D908" t="str">
        <f>IFERROR(INDEX('Master data'!$B$2:$CL$999,MATCH($B908,'Master data'!$A$2:$A$999,0),MATCH(D$1,'Master data'!$B$1:$CL$1,0)),"")</f>
        <v/>
      </c>
      <c r="E908" s="5" t="str">
        <f>IFERROR(INDEX('Master data'!$B$2:$CL$999,MATCH($B908,'Master data'!$A$2:$A$999,0),MATCH(E$1,'Master data'!$B$1:$CL$1,0)),"")</f>
        <v/>
      </c>
      <c r="F908" s="7" t="str">
        <f>IFERROR(INDEX('Master data'!$B$2:$CL$999,MATCH($B908,'Master data'!$A$2:$A$999,0),MATCH(F$1,'Master data'!$B$1:$CL$1,0)),"")</f>
        <v/>
      </c>
      <c r="G908" s="7" t="str">
        <f>IFERROR(INDEX('Master data'!$B$2:$CL$999,MATCH($B908,'Master data'!$A$2:$A$999,0),MATCH(G$1,'Master data'!$B$1:$CL$1,0)),"")</f>
        <v/>
      </c>
      <c r="H908" s="7" t="str">
        <f>IFERROR(INDEX('Master data'!$B$2:$CL$999,MATCH($B908,'Master data'!$A$2:$A$999,0),MATCH(H$1,'Master data'!$B$1:$CL$1,0)),"")</f>
        <v/>
      </c>
      <c r="I908" s="7" t="str">
        <f>IFERROR(INDEX('Master data'!$B$2:$CL$999,MATCH($B908,'Master data'!$A$2:$A$999,0),MATCH(I$1,'Master data'!$B$1:$CL$1,0)),"")</f>
        <v/>
      </c>
      <c r="J908" s="7" t="str">
        <f>IFERROR(INDEX('Master data'!$B$2:$CL$999,MATCH($B908,'Master data'!$A$2:$A$999,0),MATCH(J$1,'Master data'!$B$1:$CL$1,0)),"")</f>
        <v/>
      </c>
      <c r="K908" s="7" t="str">
        <f>IFERROR(INDEX('Master data'!$B$2:$CL$999,MATCH($B908,'Master data'!$A$2:$A$999,0),MATCH(K$1,'Master data'!$B$1:$CL$1,0)),"")</f>
        <v/>
      </c>
      <c r="L908" s="7" t="str">
        <f>IFERROR(INDEX('Master data'!$B$2:$CL$999,MATCH($B908,'Master data'!$A$2:$A$999,0),MATCH(L$1,'Master data'!$B$1:$CL$1,0)),"")</f>
        <v/>
      </c>
      <c r="M908" s="5" t="str">
        <f>IFERROR(INDEX('Master data'!$B$2:$CL$999,MATCH($B908,'Master data'!$A$2:$A$999,0),MATCH(M$1,'Master data'!$B$1:$CL$1,0)),"")</f>
        <v/>
      </c>
      <c r="N908" s="28" t="str">
        <f>IFERROR(INDEX('Master data'!$B$2:$CL$999,MATCH($B908,'Master data'!$A$2:$A$999,0),MATCH(N$1,'Master data'!$B$1:$CL$1,0)),"")</f>
        <v/>
      </c>
      <c r="O908" s="7" t="str">
        <f>IFERROR(INDEX('Master data'!$B$2:$CL$999,MATCH($B908,'Master data'!$A$2:$A$999,0),MATCH(O$1,'Master data'!$B$1:$CL$1,0)),"")</f>
        <v/>
      </c>
      <c r="P908" s="5" t="str">
        <f>IFERROR(INDEX('Master data'!$B$2:$CL$999,MATCH($B908,'Master data'!$A$2:$A$999,0),MATCH(P$1,'Master data'!$B$1:$CL$1,0)),"")</f>
        <v/>
      </c>
      <c r="Q908" s="5" t="str">
        <f>IFERROR(INDEX('Master data'!$B$2:$CL$999,MATCH($B908,'Master data'!$A$2:$A$999,0),MATCH(Q$1,'Master data'!$B$1:$CL$1,0)),"")</f>
        <v/>
      </c>
    </row>
    <row r="909" spans="1:17" x14ac:dyDescent="0.3">
      <c r="A909" t="str">
        <f t="shared" si="14"/>
        <v/>
      </c>
      <c r="B909" t="str">
        <f>IF('Master data'!A908="","",'Master data'!A908)</f>
        <v/>
      </c>
      <c r="C909" t="str">
        <f>IFERROR(INDEX('Master data'!$B$2:$CL$999,MATCH($B909,'Master data'!$A$2:$A$999,0),MATCH(C$1,'Master data'!$B$1:$CL$1,0)),"")</f>
        <v/>
      </c>
      <c r="D909" t="str">
        <f>IFERROR(INDEX('Master data'!$B$2:$CL$999,MATCH($B909,'Master data'!$A$2:$A$999,0),MATCH(D$1,'Master data'!$B$1:$CL$1,0)),"")</f>
        <v/>
      </c>
      <c r="E909" s="5" t="str">
        <f>IFERROR(INDEX('Master data'!$B$2:$CL$999,MATCH($B909,'Master data'!$A$2:$A$999,0),MATCH(E$1,'Master data'!$B$1:$CL$1,0)),"")</f>
        <v/>
      </c>
      <c r="F909" s="7" t="str">
        <f>IFERROR(INDEX('Master data'!$B$2:$CL$999,MATCH($B909,'Master data'!$A$2:$A$999,0),MATCH(F$1,'Master data'!$B$1:$CL$1,0)),"")</f>
        <v/>
      </c>
      <c r="G909" s="7" t="str">
        <f>IFERROR(INDEX('Master data'!$B$2:$CL$999,MATCH($B909,'Master data'!$A$2:$A$999,0),MATCH(G$1,'Master data'!$B$1:$CL$1,0)),"")</f>
        <v/>
      </c>
      <c r="H909" s="7" t="str">
        <f>IFERROR(INDEX('Master data'!$B$2:$CL$999,MATCH($B909,'Master data'!$A$2:$A$999,0),MATCH(H$1,'Master data'!$B$1:$CL$1,0)),"")</f>
        <v/>
      </c>
      <c r="I909" s="7" t="str">
        <f>IFERROR(INDEX('Master data'!$B$2:$CL$999,MATCH($B909,'Master data'!$A$2:$A$999,0),MATCH(I$1,'Master data'!$B$1:$CL$1,0)),"")</f>
        <v/>
      </c>
      <c r="J909" s="7" t="str">
        <f>IFERROR(INDEX('Master data'!$B$2:$CL$999,MATCH($B909,'Master data'!$A$2:$A$999,0),MATCH(J$1,'Master data'!$B$1:$CL$1,0)),"")</f>
        <v/>
      </c>
      <c r="K909" s="7" t="str">
        <f>IFERROR(INDEX('Master data'!$B$2:$CL$999,MATCH($B909,'Master data'!$A$2:$A$999,0),MATCH(K$1,'Master data'!$B$1:$CL$1,0)),"")</f>
        <v/>
      </c>
      <c r="L909" s="7" t="str">
        <f>IFERROR(INDEX('Master data'!$B$2:$CL$999,MATCH($B909,'Master data'!$A$2:$A$999,0),MATCH(L$1,'Master data'!$B$1:$CL$1,0)),"")</f>
        <v/>
      </c>
      <c r="M909" s="5" t="str">
        <f>IFERROR(INDEX('Master data'!$B$2:$CL$999,MATCH($B909,'Master data'!$A$2:$A$999,0),MATCH(M$1,'Master data'!$B$1:$CL$1,0)),"")</f>
        <v/>
      </c>
      <c r="N909" s="28" t="str">
        <f>IFERROR(INDEX('Master data'!$B$2:$CL$999,MATCH($B909,'Master data'!$A$2:$A$999,0),MATCH(N$1,'Master data'!$B$1:$CL$1,0)),"")</f>
        <v/>
      </c>
      <c r="O909" s="7" t="str">
        <f>IFERROR(INDEX('Master data'!$B$2:$CL$999,MATCH($B909,'Master data'!$A$2:$A$999,0),MATCH(O$1,'Master data'!$B$1:$CL$1,0)),"")</f>
        <v/>
      </c>
      <c r="P909" s="5" t="str">
        <f>IFERROR(INDEX('Master data'!$B$2:$CL$999,MATCH($B909,'Master data'!$A$2:$A$999,0),MATCH(P$1,'Master data'!$B$1:$CL$1,0)),"")</f>
        <v/>
      </c>
      <c r="Q909" s="5" t="str">
        <f>IFERROR(INDEX('Master data'!$B$2:$CL$999,MATCH($B909,'Master data'!$A$2:$A$999,0),MATCH(Q$1,'Master data'!$B$1:$CL$1,0)),"")</f>
        <v/>
      </c>
    </row>
    <row r="910" spans="1:17" x14ac:dyDescent="0.3">
      <c r="A910" t="str">
        <f t="shared" si="14"/>
        <v/>
      </c>
      <c r="B910" t="str">
        <f>IF('Master data'!A909="","",'Master data'!A909)</f>
        <v/>
      </c>
      <c r="C910" t="str">
        <f>IFERROR(INDEX('Master data'!$B$2:$CL$999,MATCH($B910,'Master data'!$A$2:$A$999,0),MATCH(C$1,'Master data'!$B$1:$CL$1,0)),"")</f>
        <v/>
      </c>
      <c r="D910" t="str">
        <f>IFERROR(INDEX('Master data'!$B$2:$CL$999,MATCH($B910,'Master data'!$A$2:$A$999,0),MATCH(D$1,'Master data'!$B$1:$CL$1,0)),"")</f>
        <v/>
      </c>
      <c r="E910" s="5" t="str">
        <f>IFERROR(INDEX('Master data'!$B$2:$CL$999,MATCH($B910,'Master data'!$A$2:$A$999,0),MATCH(E$1,'Master data'!$B$1:$CL$1,0)),"")</f>
        <v/>
      </c>
      <c r="F910" s="7" t="str">
        <f>IFERROR(INDEX('Master data'!$B$2:$CL$999,MATCH($B910,'Master data'!$A$2:$A$999,0),MATCH(F$1,'Master data'!$B$1:$CL$1,0)),"")</f>
        <v/>
      </c>
      <c r="G910" s="7" t="str">
        <f>IFERROR(INDEX('Master data'!$B$2:$CL$999,MATCH($B910,'Master data'!$A$2:$A$999,0),MATCH(G$1,'Master data'!$B$1:$CL$1,0)),"")</f>
        <v/>
      </c>
      <c r="H910" s="7" t="str">
        <f>IFERROR(INDEX('Master data'!$B$2:$CL$999,MATCH($B910,'Master data'!$A$2:$A$999,0),MATCH(H$1,'Master data'!$B$1:$CL$1,0)),"")</f>
        <v/>
      </c>
      <c r="I910" s="7" t="str">
        <f>IFERROR(INDEX('Master data'!$B$2:$CL$999,MATCH($B910,'Master data'!$A$2:$A$999,0),MATCH(I$1,'Master data'!$B$1:$CL$1,0)),"")</f>
        <v/>
      </c>
      <c r="J910" s="7" t="str">
        <f>IFERROR(INDEX('Master data'!$B$2:$CL$999,MATCH($B910,'Master data'!$A$2:$A$999,0),MATCH(J$1,'Master data'!$B$1:$CL$1,0)),"")</f>
        <v/>
      </c>
      <c r="K910" s="7" t="str">
        <f>IFERROR(INDEX('Master data'!$B$2:$CL$999,MATCH($B910,'Master data'!$A$2:$A$999,0),MATCH(K$1,'Master data'!$B$1:$CL$1,0)),"")</f>
        <v/>
      </c>
      <c r="L910" s="7" t="str">
        <f>IFERROR(INDEX('Master data'!$B$2:$CL$999,MATCH($B910,'Master data'!$A$2:$A$999,0),MATCH(L$1,'Master data'!$B$1:$CL$1,0)),"")</f>
        <v/>
      </c>
      <c r="M910" s="5" t="str">
        <f>IFERROR(INDEX('Master data'!$B$2:$CL$999,MATCH($B910,'Master data'!$A$2:$A$999,0),MATCH(M$1,'Master data'!$B$1:$CL$1,0)),"")</f>
        <v/>
      </c>
      <c r="N910" s="28" t="str">
        <f>IFERROR(INDEX('Master data'!$B$2:$CL$999,MATCH($B910,'Master data'!$A$2:$A$999,0),MATCH(N$1,'Master data'!$B$1:$CL$1,0)),"")</f>
        <v/>
      </c>
      <c r="O910" s="7" t="str">
        <f>IFERROR(INDEX('Master data'!$B$2:$CL$999,MATCH($B910,'Master data'!$A$2:$A$999,0),MATCH(O$1,'Master data'!$B$1:$CL$1,0)),"")</f>
        <v/>
      </c>
      <c r="P910" s="5" t="str">
        <f>IFERROR(INDEX('Master data'!$B$2:$CL$999,MATCH($B910,'Master data'!$A$2:$A$999,0),MATCH(P$1,'Master data'!$B$1:$CL$1,0)),"")</f>
        <v/>
      </c>
      <c r="Q910" s="5" t="str">
        <f>IFERROR(INDEX('Master data'!$B$2:$CL$999,MATCH($B910,'Master data'!$A$2:$A$999,0),MATCH(Q$1,'Master data'!$B$1:$CL$1,0)),"")</f>
        <v/>
      </c>
    </row>
    <row r="911" spans="1:17" x14ac:dyDescent="0.3">
      <c r="A911" t="str">
        <f t="shared" si="14"/>
        <v/>
      </c>
      <c r="B911" t="str">
        <f>IF('Master data'!A910="","",'Master data'!A910)</f>
        <v/>
      </c>
      <c r="C911" t="str">
        <f>IFERROR(INDEX('Master data'!$B$2:$CL$999,MATCH($B911,'Master data'!$A$2:$A$999,0),MATCH(C$1,'Master data'!$B$1:$CL$1,0)),"")</f>
        <v/>
      </c>
      <c r="D911" t="str">
        <f>IFERROR(INDEX('Master data'!$B$2:$CL$999,MATCH($B911,'Master data'!$A$2:$A$999,0),MATCH(D$1,'Master data'!$B$1:$CL$1,0)),"")</f>
        <v/>
      </c>
      <c r="E911" s="5" t="str">
        <f>IFERROR(INDEX('Master data'!$B$2:$CL$999,MATCH($B911,'Master data'!$A$2:$A$999,0),MATCH(E$1,'Master data'!$B$1:$CL$1,0)),"")</f>
        <v/>
      </c>
      <c r="F911" s="7" t="str">
        <f>IFERROR(INDEX('Master data'!$B$2:$CL$999,MATCH($B911,'Master data'!$A$2:$A$999,0),MATCH(F$1,'Master data'!$B$1:$CL$1,0)),"")</f>
        <v/>
      </c>
      <c r="G911" s="7" t="str">
        <f>IFERROR(INDEX('Master data'!$B$2:$CL$999,MATCH($B911,'Master data'!$A$2:$A$999,0),MATCH(G$1,'Master data'!$B$1:$CL$1,0)),"")</f>
        <v/>
      </c>
      <c r="H911" s="7" t="str">
        <f>IFERROR(INDEX('Master data'!$B$2:$CL$999,MATCH($B911,'Master data'!$A$2:$A$999,0),MATCH(H$1,'Master data'!$B$1:$CL$1,0)),"")</f>
        <v/>
      </c>
      <c r="I911" s="7" t="str">
        <f>IFERROR(INDEX('Master data'!$B$2:$CL$999,MATCH($B911,'Master data'!$A$2:$A$999,0),MATCH(I$1,'Master data'!$B$1:$CL$1,0)),"")</f>
        <v/>
      </c>
      <c r="J911" s="7" t="str">
        <f>IFERROR(INDEX('Master data'!$B$2:$CL$999,MATCH($B911,'Master data'!$A$2:$A$999,0),MATCH(J$1,'Master data'!$B$1:$CL$1,0)),"")</f>
        <v/>
      </c>
      <c r="K911" s="7" t="str">
        <f>IFERROR(INDEX('Master data'!$B$2:$CL$999,MATCH($B911,'Master data'!$A$2:$A$999,0),MATCH(K$1,'Master data'!$B$1:$CL$1,0)),"")</f>
        <v/>
      </c>
      <c r="L911" s="7" t="str">
        <f>IFERROR(INDEX('Master data'!$B$2:$CL$999,MATCH($B911,'Master data'!$A$2:$A$999,0),MATCH(L$1,'Master data'!$B$1:$CL$1,0)),"")</f>
        <v/>
      </c>
      <c r="M911" s="5" t="str">
        <f>IFERROR(INDEX('Master data'!$B$2:$CL$999,MATCH($B911,'Master data'!$A$2:$A$999,0),MATCH(M$1,'Master data'!$B$1:$CL$1,0)),"")</f>
        <v/>
      </c>
      <c r="N911" s="28" t="str">
        <f>IFERROR(INDEX('Master data'!$B$2:$CL$999,MATCH($B911,'Master data'!$A$2:$A$999,0),MATCH(N$1,'Master data'!$B$1:$CL$1,0)),"")</f>
        <v/>
      </c>
      <c r="O911" s="7" t="str">
        <f>IFERROR(INDEX('Master data'!$B$2:$CL$999,MATCH($B911,'Master data'!$A$2:$A$999,0),MATCH(O$1,'Master data'!$B$1:$CL$1,0)),"")</f>
        <v/>
      </c>
      <c r="P911" s="5" t="str">
        <f>IFERROR(INDEX('Master data'!$B$2:$CL$999,MATCH($B911,'Master data'!$A$2:$A$999,0),MATCH(P$1,'Master data'!$B$1:$CL$1,0)),"")</f>
        <v/>
      </c>
      <c r="Q911" s="5" t="str">
        <f>IFERROR(INDEX('Master data'!$B$2:$CL$999,MATCH($B911,'Master data'!$A$2:$A$999,0),MATCH(Q$1,'Master data'!$B$1:$CL$1,0)),"")</f>
        <v/>
      </c>
    </row>
    <row r="912" spans="1:17" x14ac:dyDescent="0.3">
      <c r="A912" t="str">
        <f t="shared" si="14"/>
        <v/>
      </c>
      <c r="B912" t="str">
        <f>IF('Master data'!A911="","",'Master data'!A911)</f>
        <v/>
      </c>
      <c r="C912" t="str">
        <f>IFERROR(INDEX('Master data'!$B$2:$CL$999,MATCH($B912,'Master data'!$A$2:$A$999,0),MATCH(C$1,'Master data'!$B$1:$CL$1,0)),"")</f>
        <v/>
      </c>
      <c r="D912" t="str">
        <f>IFERROR(INDEX('Master data'!$B$2:$CL$999,MATCH($B912,'Master data'!$A$2:$A$999,0),MATCH(D$1,'Master data'!$B$1:$CL$1,0)),"")</f>
        <v/>
      </c>
      <c r="E912" s="5" t="str">
        <f>IFERROR(INDEX('Master data'!$B$2:$CL$999,MATCH($B912,'Master data'!$A$2:$A$999,0),MATCH(E$1,'Master data'!$B$1:$CL$1,0)),"")</f>
        <v/>
      </c>
      <c r="F912" s="7" t="str">
        <f>IFERROR(INDEX('Master data'!$B$2:$CL$999,MATCH($B912,'Master data'!$A$2:$A$999,0),MATCH(F$1,'Master data'!$B$1:$CL$1,0)),"")</f>
        <v/>
      </c>
      <c r="G912" s="7" t="str">
        <f>IFERROR(INDEX('Master data'!$B$2:$CL$999,MATCH($B912,'Master data'!$A$2:$A$999,0),MATCH(G$1,'Master data'!$B$1:$CL$1,0)),"")</f>
        <v/>
      </c>
      <c r="H912" s="7" t="str">
        <f>IFERROR(INDEX('Master data'!$B$2:$CL$999,MATCH($B912,'Master data'!$A$2:$A$999,0),MATCH(H$1,'Master data'!$B$1:$CL$1,0)),"")</f>
        <v/>
      </c>
      <c r="I912" s="7" t="str">
        <f>IFERROR(INDEX('Master data'!$B$2:$CL$999,MATCH($B912,'Master data'!$A$2:$A$999,0),MATCH(I$1,'Master data'!$B$1:$CL$1,0)),"")</f>
        <v/>
      </c>
      <c r="J912" s="7" t="str">
        <f>IFERROR(INDEX('Master data'!$B$2:$CL$999,MATCH($B912,'Master data'!$A$2:$A$999,0),MATCH(J$1,'Master data'!$B$1:$CL$1,0)),"")</f>
        <v/>
      </c>
      <c r="K912" s="7" t="str">
        <f>IFERROR(INDEX('Master data'!$B$2:$CL$999,MATCH($B912,'Master data'!$A$2:$A$999,0),MATCH(K$1,'Master data'!$B$1:$CL$1,0)),"")</f>
        <v/>
      </c>
      <c r="L912" s="7" t="str">
        <f>IFERROR(INDEX('Master data'!$B$2:$CL$999,MATCH($B912,'Master data'!$A$2:$A$999,0),MATCH(L$1,'Master data'!$B$1:$CL$1,0)),"")</f>
        <v/>
      </c>
      <c r="M912" s="5" t="str">
        <f>IFERROR(INDEX('Master data'!$B$2:$CL$999,MATCH($B912,'Master data'!$A$2:$A$999,0),MATCH(M$1,'Master data'!$B$1:$CL$1,0)),"")</f>
        <v/>
      </c>
      <c r="N912" s="28" t="str">
        <f>IFERROR(INDEX('Master data'!$B$2:$CL$999,MATCH($B912,'Master data'!$A$2:$A$999,0),MATCH(N$1,'Master data'!$B$1:$CL$1,0)),"")</f>
        <v/>
      </c>
      <c r="O912" s="7" t="str">
        <f>IFERROR(INDEX('Master data'!$B$2:$CL$999,MATCH($B912,'Master data'!$A$2:$A$999,0),MATCH(O$1,'Master data'!$B$1:$CL$1,0)),"")</f>
        <v/>
      </c>
      <c r="P912" s="5" t="str">
        <f>IFERROR(INDEX('Master data'!$B$2:$CL$999,MATCH($B912,'Master data'!$A$2:$A$999,0),MATCH(P$1,'Master data'!$B$1:$CL$1,0)),"")</f>
        <v/>
      </c>
      <c r="Q912" s="5" t="str">
        <f>IFERROR(INDEX('Master data'!$B$2:$CL$999,MATCH($B912,'Master data'!$A$2:$A$999,0),MATCH(Q$1,'Master data'!$B$1:$CL$1,0)),"")</f>
        <v/>
      </c>
    </row>
    <row r="913" spans="1:17" x14ac:dyDescent="0.3">
      <c r="A913" t="str">
        <f t="shared" si="14"/>
        <v/>
      </c>
      <c r="B913" t="str">
        <f>IF('Master data'!A912="","",'Master data'!A912)</f>
        <v/>
      </c>
      <c r="C913" t="str">
        <f>IFERROR(INDEX('Master data'!$B$2:$CL$999,MATCH($B913,'Master data'!$A$2:$A$999,0),MATCH(C$1,'Master data'!$B$1:$CL$1,0)),"")</f>
        <v/>
      </c>
      <c r="D913" t="str">
        <f>IFERROR(INDEX('Master data'!$B$2:$CL$999,MATCH($B913,'Master data'!$A$2:$A$999,0),MATCH(D$1,'Master data'!$B$1:$CL$1,0)),"")</f>
        <v/>
      </c>
      <c r="E913" s="5" t="str">
        <f>IFERROR(INDEX('Master data'!$B$2:$CL$999,MATCH($B913,'Master data'!$A$2:$A$999,0),MATCH(E$1,'Master data'!$B$1:$CL$1,0)),"")</f>
        <v/>
      </c>
      <c r="F913" s="7" t="str">
        <f>IFERROR(INDEX('Master data'!$B$2:$CL$999,MATCH($B913,'Master data'!$A$2:$A$999,0),MATCH(F$1,'Master data'!$B$1:$CL$1,0)),"")</f>
        <v/>
      </c>
      <c r="G913" s="7" t="str">
        <f>IFERROR(INDEX('Master data'!$B$2:$CL$999,MATCH($B913,'Master data'!$A$2:$A$999,0),MATCH(G$1,'Master data'!$B$1:$CL$1,0)),"")</f>
        <v/>
      </c>
      <c r="H913" s="7" t="str">
        <f>IFERROR(INDEX('Master data'!$B$2:$CL$999,MATCH($B913,'Master data'!$A$2:$A$999,0),MATCH(H$1,'Master data'!$B$1:$CL$1,0)),"")</f>
        <v/>
      </c>
      <c r="I913" s="7" t="str">
        <f>IFERROR(INDEX('Master data'!$B$2:$CL$999,MATCH($B913,'Master data'!$A$2:$A$999,0),MATCH(I$1,'Master data'!$B$1:$CL$1,0)),"")</f>
        <v/>
      </c>
      <c r="J913" s="7" t="str">
        <f>IFERROR(INDEX('Master data'!$B$2:$CL$999,MATCH($B913,'Master data'!$A$2:$A$999,0),MATCH(J$1,'Master data'!$B$1:$CL$1,0)),"")</f>
        <v/>
      </c>
      <c r="K913" s="7" t="str">
        <f>IFERROR(INDEX('Master data'!$B$2:$CL$999,MATCH($B913,'Master data'!$A$2:$A$999,0),MATCH(K$1,'Master data'!$B$1:$CL$1,0)),"")</f>
        <v/>
      </c>
      <c r="L913" s="7" t="str">
        <f>IFERROR(INDEX('Master data'!$B$2:$CL$999,MATCH($B913,'Master data'!$A$2:$A$999,0),MATCH(L$1,'Master data'!$B$1:$CL$1,0)),"")</f>
        <v/>
      </c>
      <c r="M913" s="5" t="str">
        <f>IFERROR(INDEX('Master data'!$B$2:$CL$999,MATCH($B913,'Master data'!$A$2:$A$999,0),MATCH(M$1,'Master data'!$B$1:$CL$1,0)),"")</f>
        <v/>
      </c>
      <c r="N913" s="28" t="str">
        <f>IFERROR(INDEX('Master data'!$B$2:$CL$999,MATCH($B913,'Master data'!$A$2:$A$999,0),MATCH(N$1,'Master data'!$B$1:$CL$1,0)),"")</f>
        <v/>
      </c>
      <c r="O913" s="7" t="str">
        <f>IFERROR(INDEX('Master data'!$B$2:$CL$999,MATCH($B913,'Master data'!$A$2:$A$999,0),MATCH(O$1,'Master data'!$B$1:$CL$1,0)),"")</f>
        <v/>
      </c>
      <c r="P913" s="5" t="str">
        <f>IFERROR(INDEX('Master data'!$B$2:$CL$999,MATCH($B913,'Master data'!$A$2:$A$999,0),MATCH(P$1,'Master data'!$B$1:$CL$1,0)),"")</f>
        <v/>
      </c>
      <c r="Q913" s="5" t="str">
        <f>IFERROR(INDEX('Master data'!$B$2:$CL$999,MATCH($B913,'Master data'!$A$2:$A$999,0),MATCH(Q$1,'Master data'!$B$1:$CL$1,0)),"")</f>
        <v/>
      </c>
    </row>
    <row r="914" spans="1:17" x14ac:dyDescent="0.3">
      <c r="A914" t="str">
        <f t="shared" si="14"/>
        <v/>
      </c>
      <c r="B914" t="str">
        <f>IF('Master data'!A913="","",'Master data'!A913)</f>
        <v/>
      </c>
      <c r="C914" t="str">
        <f>IFERROR(INDEX('Master data'!$B$2:$CL$999,MATCH($B914,'Master data'!$A$2:$A$999,0),MATCH(C$1,'Master data'!$B$1:$CL$1,0)),"")</f>
        <v/>
      </c>
      <c r="D914" t="str">
        <f>IFERROR(INDEX('Master data'!$B$2:$CL$999,MATCH($B914,'Master data'!$A$2:$A$999,0),MATCH(D$1,'Master data'!$B$1:$CL$1,0)),"")</f>
        <v/>
      </c>
      <c r="E914" s="5" t="str">
        <f>IFERROR(INDEX('Master data'!$B$2:$CL$999,MATCH($B914,'Master data'!$A$2:$A$999,0),MATCH(E$1,'Master data'!$B$1:$CL$1,0)),"")</f>
        <v/>
      </c>
      <c r="F914" s="7" t="str">
        <f>IFERROR(INDEX('Master data'!$B$2:$CL$999,MATCH($B914,'Master data'!$A$2:$A$999,0),MATCH(F$1,'Master data'!$B$1:$CL$1,0)),"")</f>
        <v/>
      </c>
      <c r="G914" s="7" t="str">
        <f>IFERROR(INDEX('Master data'!$B$2:$CL$999,MATCH($B914,'Master data'!$A$2:$A$999,0),MATCH(G$1,'Master data'!$B$1:$CL$1,0)),"")</f>
        <v/>
      </c>
      <c r="H914" s="7" t="str">
        <f>IFERROR(INDEX('Master data'!$B$2:$CL$999,MATCH($B914,'Master data'!$A$2:$A$999,0),MATCH(H$1,'Master data'!$B$1:$CL$1,0)),"")</f>
        <v/>
      </c>
      <c r="I914" s="7" t="str">
        <f>IFERROR(INDEX('Master data'!$B$2:$CL$999,MATCH($B914,'Master data'!$A$2:$A$999,0),MATCH(I$1,'Master data'!$B$1:$CL$1,0)),"")</f>
        <v/>
      </c>
      <c r="J914" s="7" t="str">
        <f>IFERROR(INDEX('Master data'!$B$2:$CL$999,MATCH($B914,'Master data'!$A$2:$A$999,0),MATCH(J$1,'Master data'!$B$1:$CL$1,0)),"")</f>
        <v/>
      </c>
      <c r="K914" s="7" t="str">
        <f>IFERROR(INDEX('Master data'!$B$2:$CL$999,MATCH($B914,'Master data'!$A$2:$A$999,0),MATCH(K$1,'Master data'!$B$1:$CL$1,0)),"")</f>
        <v/>
      </c>
      <c r="L914" s="7" t="str">
        <f>IFERROR(INDEX('Master data'!$B$2:$CL$999,MATCH($B914,'Master data'!$A$2:$A$999,0),MATCH(L$1,'Master data'!$B$1:$CL$1,0)),"")</f>
        <v/>
      </c>
      <c r="M914" s="5" t="str">
        <f>IFERROR(INDEX('Master data'!$B$2:$CL$999,MATCH($B914,'Master data'!$A$2:$A$999,0),MATCH(M$1,'Master data'!$B$1:$CL$1,0)),"")</f>
        <v/>
      </c>
      <c r="N914" s="28" t="str">
        <f>IFERROR(INDEX('Master data'!$B$2:$CL$999,MATCH($B914,'Master data'!$A$2:$A$999,0),MATCH(N$1,'Master data'!$B$1:$CL$1,0)),"")</f>
        <v/>
      </c>
      <c r="O914" s="7" t="str">
        <f>IFERROR(INDEX('Master data'!$B$2:$CL$999,MATCH($B914,'Master data'!$A$2:$A$999,0),MATCH(O$1,'Master data'!$B$1:$CL$1,0)),"")</f>
        <v/>
      </c>
      <c r="P914" s="5" t="str">
        <f>IFERROR(INDEX('Master data'!$B$2:$CL$999,MATCH($B914,'Master data'!$A$2:$A$999,0),MATCH(P$1,'Master data'!$B$1:$CL$1,0)),"")</f>
        <v/>
      </c>
      <c r="Q914" s="5" t="str">
        <f>IFERROR(INDEX('Master data'!$B$2:$CL$999,MATCH($B914,'Master data'!$A$2:$A$999,0),MATCH(Q$1,'Master data'!$B$1:$CL$1,0)),"")</f>
        <v/>
      </c>
    </row>
    <row r="915" spans="1:17" x14ac:dyDescent="0.3">
      <c r="A915" t="str">
        <f t="shared" si="14"/>
        <v/>
      </c>
      <c r="B915" t="str">
        <f>IF('Master data'!A914="","",'Master data'!A914)</f>
        <v/>
      </c>
      <c r="C915" t="str">
        <f>IFERROR(INDEX('Master data'!$B$2:$CL$999,MATCH($B915,'Master data'!$A$2:$A$999,0),MATCH(C$1,'Master data'!$B$1:$CL$1,0)),"")</f>
        <v/>
      </c>
      <c r="D915" t="str">
        <f>IFERROR(INDEX('Master data'!$B$2:$CL$999,MATCH($B915,'Master data'!$A$2:$A$999,0),MATCH(D$1,'Master data'!$B$1:$CL$1,0)),"")</f>
        <v/>
      </c>
      <c r="E915" s="5" t="str">
        <f>IFERROR(INDEX('Master data'!$B$2:$CL$999,MATCH($B915,'Master data'!$A$2:$A$999,0),MATCH(E$1,'Master data'!$B$1:$CL$1,0)),"")</f>
        <v/>
      </c>
      <c r="F915" s="7" t="str">
        <f>IFERROR(INDEX('Master data'!$B$2:$CL$999,MATCH($B915,'Master data'!$A$2:$A$999,0),MATCH(F$1,'Master data'!$B$1:$CL$1,0)),"")</f>
        <v/>
      </c>
      <c r="G915" s="7" t="str">
        <f>IFERROR(INDEX('Master data'!$B$2:$CL$999,MATCH($B915,'Master data'!$A$2:$A$999,0),MATCH(G$1,'Master data'!$B$1:$CL$1,0)),"")</f>
        <v/>
      </c>
      <c r="H915" s="7" t="str">
        <f>IFERROR(INDEX('Master data'!$B$2:$CL$999,MATCH($B915,'Master data'!$A$2:$A$999,0),MATCH(H$1,'Master data'!$B$1:$CL$1,0)),"")</f>
        <v/>
      </c>
      <c r="I915" s="7" t="str">
        <f>IFERROR(INDEX('Master data'!$B$2:$CL$999,MATCH($B915,'Master data'!$A$2:$A$999,0),MATCH(I$1,'Master data'!$B$1:$CL$1,0)),"")</f>
        <v/>
      </c>
      <c r="J915" s="7" t="str">
        <f>IFERROR(INDEX('Master data'!$B$2:$CL$999,MATCH($B915,'Master data'!$A$2:$A$999,0),MATCH(J$1,'Master data'!$B$1:$CL$1,0)),"")</f>
        <v/>
      </c>
      <c r="K915" s="7" t="str">
        <f>IFERROR(INDEX('Master data'!$B$2:$CL$999,MATCH($B915,'Master data'!$A$2:$A$999,0),MATCH(K$1,'Master data'!$B$1:$CL$1,0)),"")</f>
        <v/>
      </c>
      <c r="L915" s="7" t="str">
        <f>IFERROR(INDEX('Master data'!$B$2:$CL$999,MATCH($B915,'Master data'!$A$2:$A$999,0),MATCH(L$1,'Master data'!$B$1:$CL$1,0)),"")</f>
        <v/>
      </c>
      <c r="M915" s="5" t="str">
        <f>IFERROR(INDEX('Master data'!$B$2:$CL$999,MATCH($B915,'Master data'!$A$2:$A$999,0),MATCH(M$1,'Master data'!$B$1:$CL$1,0)),"")</f>
        <v/>
      </c>
      <c r="N915" s="28" t="str">
        <f>IFERROR(INDEX('Master data'!$B$2:$CL$999,MATCH($B915,'Master data'!$A$2:$A$999,0),MATCH(N$1,'Master data'!$B$1:$CL$1,0)),"")</f>
        <v/>
      </c>
      <c r="O915" s="7" t="str">
        <f>IFERROR(INDEX('Master data'!$B$2:$CL$999,MATCH($B915,'Master data'!$A$2:$A$999,0),MATCH(O$1,'Master data'!$B$1:$CL$1,0)),"")</f>
        <v/>
      </c>
      <c r="P915" s="5" t="str">
        <f>IFERROR(INDEX('Master data'!$B$2:$CL$999,MATCH($B915,'Master data'!$A$2:$A$999,0),MATCH(P$1,'Master data'!$B$1:$CL$1,0)),"")</f>
        <v/>
      </c>
      <c r="Q915" s="5" t="str">
        <f>IFERROR(INDEX('Master data'!$B$2:$CL$999,MATCH($B915,'Master data'!$A$2:$A$999,0),MATCH(Q$1,'Master data'!$B$1:$CL$1,0)),"")</f>
        <v/>
      </c>
    </row>
    <row r="916" spans="1:17" x14ac:dyDescent="0.3">
      <c r="A916" t="str">
        <f t="shared" si="14"/>
        <v/>
      </c>
      <c r="B916" t="str">
        <f>IF('Master data'!A915="","",'Master data'!A915)</f>
        <v/>
      </c>
      <c r="C916" t="str">
        <f>IFERROR(INDEX('Master data'!$B$2:$CL$999,MATCH($B916,'Master data'!$A$2:$A$999,0),MATCH(C$1,'Master data'!$B$1:$CL$1,0)),"")</f>
        <v/>
      </c>
      <c r="D916" t="str">
        <f>IFERROR(INDEX('Master data'!$B$2:$CL$999,MATCH($B916,'Master data'!$A$2:$A$999,0),MATCH(D$1,'Master data'!$B$1:$CL$1,0)),"")</f>
        <v/>
      </c>
      <c r="E916" s="5" t="str">
        <f>IFERROR(INDEX('Master data'!$B$2:$CL$999,MATCH($B916,'Master data'!$A$2:$A$999,0),MATCH(E$1,'Master data'!$B$1:$CL$1,0)),"")</f>
        <v/>
      </c>
      <c r="F916" s="7" t="str">
        <f>IFERROR(INDEX('Master data'!$B$2:$CL$999,MATCH($B916,'Master data'!$A$2:$A$999,0),MATCH(F$1,'Master data'!$B$1:$CL$1,0)),"")</f>
        <v/>
      </c>
      <c r="G916" s="7" t="str">
        <f>IFERROR(INDEX('Master data'!$B$2:$CL$999,MATCH($B916,'Master data'!$A$2:$A$999,0),MATCH(G$1,'Master data'!$B$1:$CL$1,0)),"")</f>
        <v/>
      </c>
      <c r="H916" s="7" t="str">
        <f>IFERROR(INDEX('Master data'!$B$2:$CL$999,MATCH($B916,'Master data'!$A$2:$A$999,0),MATCH(H$1,'Master data'!$B$1:$CL$1,0)),"")</f>
        <v/>
      </c>
      <c r="I916" s="7" t="str">
        <f>IFERROR(INDEX('Master data'!$B$2:$CL$999,MATCH($B916,'Master data'!$A$2:$A$999,0),MATCH(I$1,'Master data'!$B$1:$CL$1,0)),"")</f>
        <v/>
      </c>
      <c r="J916" s="7" t="str">
        <f>IFERROR(INDEX('Master data'!$B$2:$CL$999,MATCH($B916,'Master data'!$A$2:$A$999,0),MATCH(J$1,'Master data'!$B$1:$CL$1,0)),"")</f>
        <v/>
      </c>
      <c r="K916" s="7" t="str">
        <f>IFERROR(INDEX('Master data'!$B$2:$CL$999,MATCH($B916,'Master data'!$A$2:$A$999,0),MATCH(K$1,'Master data'!$B$1:$CL$1,0)),"")</f>
        <v/>
      </c>
      <c r="L916" s="7" t="str">
        <f>IFERROR(INDEX('Master data'!$B$2:$CL$999,MATCH($B916,'Master data'!$A$2:$A$999,0),MATCH(L$1,'Master data'!$B$1:$CL$1,0)),"")</f>
        <v/>
      </c>
      <c r="M916" s="5" t="str">
        <f>IFERROR(INDEX('Master data'!$B$2:$CL$999,MATCH($B916,'Master data'!$A$2:$A$999,0),MATCH(M$1,'Master data'!$B$1:$CL$1,0)),"")</f>
        <v/>
      </c>
      <c r="N916" s="28" t="str">
        <f>IFERROR(INDEX('Master data'!$B$2:$CL$999,MATCH($B916,'Master data'!$A$2:$A$999,0),MATCH(N$1,'Master data'!$B$1:$CL$1,0)),"")</f>
        <v/>
      </c>
      <c r="O916" s="7" t="str">
        <f>IFERROR(INDEX('Master data'!$B$2:$CL$999,MATCH($B916,'Master data'!$A$2:$A$999,0),MATCH(O$1,'Master data'!$B$1:$CL$1,0)),"")</f>
        <v/>
      </c>
      <c r="P916" s="5" t="str">
        <f>IFERROR(INDEX('Master data'!$B$2:$CL$999,MATCH($B916,'Master data'!$A$2:$A$999,0),MATCH(P$1,'Master data'!$B$1:$CL$1,0)),"")</f>
        <v/>
      </c>
      <c r="Q916" s="5" t="str">
        <f>IFERROR(INDEX('Master data'!$B$2:$CL$999,MATCH($B916,'Master data'!$A$2:$A$999,0),MATCH(Q$1,'Master data'!$B$1:$CL$1,0)),"")</f>
        <v/>
      </c>
    </row>
    <row r="917" spans="1:17" x14ac:dyDescent="0.3">
      <c r="A917" t="str">
        <f t="shared" si="14"/>
        <v/>
      </c>
      <c r="B917" t="str">
        <f>IF('Master data'!A916="","",'Master data'!A916)</f>
        <v/>
      </c>
      <c r="C917" t="str">
        <f>IFERROR(INDEX('Master data'!$B$2:$CL$999,MATCH($B917,'Master data'!$A$2:$A$999,0),MATCH(C$1,'Master data'!$B$1:$CL$1,0)),"")</f>
        <v/>
      </c>
      <c r="D917" t="str">
        <f>IFERROR(INDEX('Master data'!$B$2:$CL$999,MATCH($B917,'Master data'!$A$2:$A$999,0),MATCH(D$1,'Master data'!$B$1:$CL$1,0)),"")</f>
        <v/>
      </c>
      <c r="E917" s="5" t="str">
        <f>IFERROR(INDEX('Master data'!$B$2:$CL$999,MATCH($B917,'Master data'!$A$2:$A$999,0),MATCH(E$1,'Master data'!$B$1:$CL$1,0)),"")</f>
        <v/>
      </c>
      <c r="F917" s="7" t="str">
        <f>IFERROR(INDEX('Master data'!$B$2:$CL$999,MATCH($B917,'Master data'!$A$2:$A$999,0),MATCH(F$1,'Master data'!$B$1:$CL$1,0)),"")</f>
        <v/>
      </c>
      <c r="G917" s="7" t="str">
        <f>IFERROR(INDEX('Master data'!$B$2:$CL$999,MATCH($B917,'Master data'!$A$2:$A$999,0),MATCH(G$1,'Master data'!$B$1:$CL$1,0)),"")</f>
        <v/>
      </c>
      <c r="H917" s="7" t="str">
        <f>IFERROR(INDEX('Master data'!$B$2:$CL$999,MATCH($B917,'Master data'!$A$2:$A$999,0),MATCH(H$1,'Master data'!$B$1:$CL$1,0)),"")</f>
        <v/>
      </c>
      <c r="I917" s="7" t="str">
        <f>IFERROR(INDEX('Master data'!$B$2:$CL$999,MATCH($B917,'Master data'!$A$2:$A$999,0),MATCH(I$1,'Master data'!$B$1:$CL$1,0)),"")</f>
        <v/>
      </c>
      <c r="J917" s="7" t="str">
        <f>IFERROR(INDEX('Master data'!$B$2:$CL$999,MATCH($B917,'Master data'!$A$2:$A$999,0),MATCH(J$1,'Master data'!$B$1:$CL$1,0)),"")</f>
        <v/>
      </c>
      <c r="K917" s="7" t="str">
        <f>IFERROR(INDEX('Master data'!$B$2:$CL$999,MATCH($B917,'Master data'!$A$2:$A$999,0),MATCH(K$1,'Master data'!$B$1:$CL$1,0)),"")</f>
        <v/>
      </c>
      <c r="L917" s="7" t="str">
        <f>IFERROR(INDEX('Master data'!$B$2:$CL$999,MATCH($B917,'Master data'!$A$2:$A$999,0),MATCH(L$1,'Master data'!$B$1:$CL$1,0)),"")</f>
        <v/>
      </c>
      <c r="M917" s="5" t="str">
        <f>IFERROR(INDEX('Master data'!$B$2:$CL$999,MATCH($B917,'Master data'!$A$2:$A$999,0),MATCH(M$1,'Master data'!$B$1:$CL$1,0)),"")</f>
        <v/>
      </c>
      <c r="N917" s="28" t="str">
        <f>IFERROR(INDEX('Master data'!$B$2:$CL$999,MATCH($B917,'Master data'!$A$2:$A$999,0),MATCH(N$1,'Master data'!$B$1:$CL$1,0)),"")</f>
        <v/>
      </c>
      <c r="O917" s="7" t="str">
        <f>IFERROR(INDEX('Master data'!$B$2:$CL$999,MATCH($B917,'Master data'!$A$2:$A$999,0),MATCH(O$1,'Master data'!$B$1:$CL$1,0)),"")</f>
        <v/>
      </c>
      <c r="P917" s="5" t="str">
        <f>IFERROR(INDEX('Master data'!$B$2:$CL$999,MATCH($B917,'Master data'!$A$2:$A$999,0),MATCH(P$1,'Master data'!$B$1:$CL$1,0)),"")</f>
        <v/>
      </c>
      <c r="Q917" s="5" t="str">
        <f>IFERROR(INDEX('Master data'!$B$2:$CL$999,MATCH($B917,'Master data'!$A$2:$A$999,0),MATCH(Q$1,'Master data'!$B$1:$CL$1,0)),"")</f>
        <v/>
      </c>
    </row>
    <row r="918" spans="1:17" x14ac:dyDescent="0.3">
      <c r="A918" t="str">
        <f t="shared" si="14"/>
        <v/>
      </c>
      <c r="B918" t="str">
        <f>IF('Master data'!A917="","",'Master data'!A917)</f>
        <v/>
      </c>
      <c r="C918" t="str">
        <f>IFERROR(INDEX('Master data'!$B$2:$CL$999,MATCH($B918,'Master data'!$A$2:$A$999,0),MATCH(C$1,'Master data'!$B$1:$CL$1,0)),"")</f>
        <v/>
      </c>
      <c r="D918" t="str">
        <f>IFERROR(INDEX('Master data'!$B$2:$CL$999,MATCH($B918,'Master data'!$A$2:$A$999,0),MATCH(D$1,'Master data'!$B$1:$CL$1,0)),"")</f>
        <v/>
      </c>
      <c r="E918" s="5" t="str">
        <f>IFERROR(INDEX('Master data'!$B$2:$CL$999,MATCH($B918,'Master data'!$A$2:$A$999,0),MATCH(E$1,'Master data'!$B$1:$CL$1,0)),"")</f>
        <v/>
      </c>
      <c r="F918" s="7" t="str">
        <f>IFERROR(INDEX('Master data'!$B$2:$CL$999,MATCH($B918,'Master data'!$A$2:$A$999,0),MATCH(F$1,'Master data'!$B$1:$CL$1,0)),"")</f>
        <v/>
      </c>
      <c r="G918" s="7" t="str">
        <f>IFERROR(INDEX('Master data'!$B$2:$CL$999,MATCH($B918,'Master data'!$A$2:$A$999,0),MATCH(G$1,'Master data'!$B$1:$CL$1,0)),"")</f>
        <v/>
      </c>
      <c r="H918" s="7" t="str">
        <f>IFERROR(INDEX('Master data'!$B$2:$CL$999,MATCH($B918,'Master data'!$A$2:$A$999,0),MATCH(H$1,'Master data'!$B$1:$CL$1,0)),"")</f>
        <v/>
      </c>
      <c r="I918" s="7" t="str">
        <f>IFERROR(INDEX('Master data'!$B$2:$CL$999,MATCH($B918,'Master data'!$A$2:$A$999,0),MATCH(I$1,'Master data'!$B$1:$CL$1,0)),"")</f>
        <v/>
      </c>
      <c r="J918" s="7" t="str">
        <f>IFERROR(INDEX('Master data'!$B$2:$CL$999,MATCH($B918,'Master data'!$A$2:$A$999,0),MATCH(J$1,'Master data'!$B$1:$CL$1,0)),"")</f>
        <v/>
      </c>
      <c r="K918" s="7" t="str">
        <f>IFERROR(INDEX('Master data'!$B$2:$CL$999,MATCH($B918,'Master data'!$A$2:$A$999,0),MATCH(K$1,'Master data'!$B$1:$CL$1,0)),"")</f>
        <v/>
      </c>
      <c r="L918" s="7" t="str">
        <f>IFERROR(INDEX('Master data'!$B$2:$CL$999,MATCH($B918,'Master data'!$A$2:$A$999,0),MATCH(L$1,'Master data'!$B$1:$CL$1,0)),"")</f>
        <v/>
      </c>
      <c r="M918" s="5" t="str">
        <f>IFERROR(INDEX('Master data'!$B$2:$CL$999,MATCH($B918,'Master data'!$A$2:$A$999,0),MATCH(M$1,'Master data'!$B$1:$CL$1,0)),"")</f>
        <v/>
      </c>
      <c r="N918" s="28" t="str">
        <f>IFERROR(INDEX('Master data'!$B$2:$CL$999,MATCH($B918,'Master data'!$A$2:$A$999,0),MATCH(N$1,'Master data'!$B$1:$CL$1,0)),"")</f>
        <v/>
      </c>
      <c r="O918" s="7" t="str">
        <f>IFERROR(INDEX('Master data'!$B$2:$CL$999,MATCH($B918,'Master data'!$A$2:$A$999,0),MATCH(O$1,'Master data'!$B$1:$CL$1,0)),"")</f>
        <v/>
      </c>
      <c r="P918" s="5" t="str">
        <f>IFERROR(INDEX('Master data'!$B$2:$CL$999,MATCH($B918,'Master data'!$A$2:$A$999,0),MATCH(P$1,'Master data'!$B$1:$CL$1,0)),"")</f>
        <v/>
      </c>
      <c r="Q918" s="5" t="str">
        <f>IFERROR(INDEX('Master data'!$B$2:$CL$999,MATCH($B918,'Master data'!$A$2:$A$999,0),MATCH(Q$1,'Master data'!$B$1:$CL$1,0)),"")</f>
        <v/>
      </c>
    </row>
    <row r="919" spans="1:17" x14ac:dyDescent="0.3">
      <c r="A919" t="str">
        <f t="shared" si="14"/>
        <v/>
      </c>
      <c r="B919" t="str">
        <f>IF('Master data'!A918="","",'Master data'!A918)</f>
        <v/>
      </c>
      <c r="C919" t="str">
        <f>IFERROR(INDEX('Master data'!$B$2:$CL$999,MATCH($B919,'Master data'!$A$2:$A$999,0),MATCH(C$1,'Master data'!$B$1:$CL$1,0)),"")</f>
        <v/>
      </c>
      <c r="D919" t="str">
        <f>IFERROR(INDEX('Master data'!$B$2:$CL$999,MATCH($B919,'Master data'!$A$2:$A$999,0),MATCH(D$1,'Master data'!$B$1:$CL$1,0)),"")</f>
        <v/>
      </c>
      <c r="E919" s="5" t="str">
        <f>IFERROR(INDEX('Master data'!$B$2:$CL$999,MATCH($B919,'Master data'!$A$2:$A$999,0),MATCH(E$1,'Master data'!$B$1:$CL$1,0)),"")</f>
        <v/>
      </c>
      <c r="F919" s="7" t="str">
        <f>IFERROR(INDEX('Master data'!$B$2:$CL$999,MATCH($B919,'Master data'!$A$2:$A$999,0),MATCH(F$1,'Master data'!$B$1:$CL$1,0)),"")</f>
        <v/>
      </c>
      <c r="G919" s="7" t="str">
        <f>IFERROR(INDEX('Master data'!$B$2:$CL$999,MATCH($B919,'Master data'!$A$2:$A$999,0),MATCH(G$1,'Master data'!$B$1:$CL$1,0)),"")</f>
        <v/>
      </c>
      <c r="H919" s="7" t="str">
        <f>IFERROR(INDEX('Master data'!$B$2:$CL$999,MATCH($B919,'Master data'!$A$2:$A$999,0),MATCH(H$1,'Master data'!$B$1:$CL$1,0)),"")</f>
        <v/>
      </c>
      <c r="I919" s="7" t="str">
        <f>IFERROR(INDEX('Master data'!$B$2:$CL$999,MATCH($B919,'Master data'!$A$2:$A$999,0),MATCH(I$1,'Master data'!$B$1:$CL$1,0)),"")</f>
        <v/>
      </c>
      <c r="J919" s="7" t="str">
        <f>IFERROR(INDEX('Master data'!$B$2:$CL$999,MATCH($B919,'Master data'!$A$2:$A$999,0),MATCH(J$1,'Master data'!$B$1:$CL$1,0)),"")</f>
        <v/>
      </c>
      <c r="K919" s="7" t="str">
        <f>IFERROR(INDEX('Master data'!$B$2:$CL$999,MATCH($B919,'Master data'!$A$2:$A$999,0),MATCH(K$1,'Master data'!$B$1:$CL$1,0)),"")</f>
        <v/>
      </c>
      <c r="L919" s="7" t="str">
        <f>IFERROR(INDEX('Master data'!$B$2:$CL$999,MATCH($B919,'Master data'!$A$2:$A$999,0),MATCH(L$1,'Master data'!$B$1:$CL$1,0)),"")</f>
        <v/>
      </c>
      <c r="M919" s="5" t="str">
        <f>IFERROR(INDEX('Master data'!$B$2:$CL$999,MATCH($B919,'Master data'!$A$2:$A$999,0),MATCH(M$1,'Master data'!$B$1:$CL$1,0)),"")</f>
        <v/>
      </c>
      <c r="N919" s="28" t="str">
        <f>IFERROR(INDEX('Master data'!$B$2:$CL$999,MATCH($B919,'Master data'!$A$2:$A$999,0),MATCH(N$1,'Master data'!$B$1:$CL$1,0)),"")</f>
        <v/>
      </c>
      <c r="O919" s="7" t="str">
        <f>IFERROR(INDEX('Master data'!$B$2:$CL$999,MATCH($B919,'Master data'!$A$2:$A$999,0),MATCH(O$1,'Master data'!$B$1:$CL$1,0)),"")</f>
        <v/>
      </c>
      <c r="P919" s="5" t="str">
        <f>IFERROR(INDEX('Master data'!$B$2:$CL$999,MATCH($B919,'Master data'!$A$2:$A$999,0),MATCH(P$1,'Master data'!$B$1:$CL$1,0)),"")</f>
        <v/>
      </c>
      <c r="Q919" s="5" t="str">
        <f>IFERROR(INDEX('Master data'!$B$2:$CL$999,MATCH($B919,'Master data'!$A$2:$A$999,0),MATCH(Q$1,'Master data'!$B$1:$CL$1,0)),"")</f>
        <v/>
      </c>
    </row>
    <row r="920" spans="1:17" x14ac:dyDescent="0.3">
      <c r="A920" t="str">
        <f t="shared" si="14"/>
        <v/>
      </c>
      <c r="B920" t="str">
        <f>IF('Master data'!A919="","",'Master data'!A919)</f>
        <v/>
      </c>
      <c r="C920" t="str">
        <f>IFERROR(INDEX('Master data'!$B$2:$CL$999,MATCH($B920,'Master data'!$A$2:$A$999,0),MATCH(C$1,'Master data'!$B$1:$CL$1,0)),"")</f>
        <v/>
      </c>
      <c r="D920" t="str">
        <f>IFERROR(INDEX('Master data'!$B$2:$CL$999,MATCH($B920,'Master data'!$A$2:$A$999,0),MATCH(D$1,'Master data'!$B$1:$CL$1,0)),"")</f>
        <v/>
      </c>
      <c r="E920" s="5" t="str">
        <f>IFERROR(INDEX('Master data'!$B$2:$CL$999,MATCH($B920,'Master data'!$A$2:$A$999,0),MATCH(E$1,'Master data'!$B$1:$CL$1,0)),"")</f>
        <v/>
      </c>
      <c r="F920" s="7" t="str">
        <f>IFERROR(INDEX('Master data'!$B$2:$CL$999,MATCH($B920,'Master data'!$A$2:$A$999,0),MATCH(F$1,'Master data'!$B$1:$CL$1,0)),"")</f>
        <v/>
      </c>
      <c r="G920" s="7" t="str">
        <f>IFERROR(INDEX('Master data'!$B$2:$CL$999,MATCH($B920,'Master data'!$A$2:$A$999,0),MATCH(G$1,'Master data'!$B$1:$CL$1,0)),"")</f>
        <v/>
      </c>
      <c r="H920" s="7" t="str">
        <f>IFERROR(INDEX('Master data'!$B$2:$CL$999,MATCH($B920,'Master data'!$A$2:$A$999,0),MATCH(H$1,'Master data'!$B$1:$CL$1,0)),"")</f>
        <v/>
      </c>
      <c r="I920" s="7" t="str">
        <f>IFERROR(INDEX('Master data'!$B$2:$CL$999,MATCH($B920,'Master data'!$A$2:$A$999,0),MATCH(I$1,'Master data'!$B$1:$CL$1,0)),"")</f>
        <v/>
      </c>
      <c r="J920" s="7" t="str">
        <f>IFERROR(INDEX('Master data'!$B$2:$CL$999,MATCH($B920,'Master data'!$A$2:$A$999,0),MATCH(J$1,'Master data'!$B$1:$CL$1,0)),"")</f>
        <v/>
      </c>
      <c r="K920" s="7" t="str">
        <f>IFERROR(INDEX('Master data'!$B$2:$CL$999,MATCH($B920,'Master data'!$A$2:$A$999,0),MATCH(K$1,'Master data'!$B$1:$CL$1,0)),"")</f>
        <v/>
      </c>
      <c r="L920" s="7" t="str">
        <f>IFERROR(INDEX('Master data'!$B$2:$CL$999,MATCH($B920,'Master data'!$A$2:$A$999,0),MATCH(L$1,'Master data'!$B$1:$CL$1,0)),"")</f>
        <v/>
      </c>
      <c r="M920" s="5" t="str">
        <f>IFERROR(INDEX('Master data'!$B$2:$CL$999,MATCH($B920,'Master data'!$A$2:$A$999,0),MATCH(M$1,'Master data'!$B$1:$CL$1,0)),"")</f>
        <v/>
      </c>
      <c r="N920" s="28" t="str">
        <f>IFERROR(INDEX('Master data'!$B$2:$CL$999,MATCH($B920,'Master data'!$A$2:$A$999,0),MATCH(N$1,'Master data'!$B$1:$CL$1,0)),"")</f>
        <v/>
      </c>
      <c r="O920" s="7" t="str">
        <f>IFERROR(INDEX('Master data'!$B$2:$CL$999,MATCH($B920,'Master data'!$A$2:$A$999,0),MATCH(O$1,'Master data'!$B$1:$CL$1,0)),"")</f>
        <v/>
      </c>
      <c r="P920" s="5" t="str">
        <f>IFERROR(INDEX('Master data'!$B$2:$CL$999,MATCH($B920,'Master data'!$A$2:$A$999,0),MATCH(P$1,'Master data'!$B$1:$CL$1,0)),"")</f>
        <v/>
      </c>
      <c r="Q920" s="5" t="str">
        <f>IFERROR(INDEX('Master data'!$B$2:$CL$999,MATCH($B920,'Master data'!$A$2:$A$999,0),MATCH(Q$1,'Master data'!$B$1:$CL$1,0)),"")</f>
        <v/>
      </c>
    </row>
    <row r="921" spans="1:17" x14ac:dyDescent="0.3">
      <c r="A921" t="str">
        <f t="shared" si="14"/>
        <v/>
      </c>
      <c r="B921" t="str">
        <f>IF('Master data'!A920="","",'Master data'!A920)</f>
        <v/>
      </c>
      <c r="C921" t="str">
        <f>IFERROR(INDEX('Master data'!$B$2:$CL$999,MATCH($B921,'Master data'!$A$2:$A$999,0),MATCH(C$1,'Master data'!$B$1:$CL$1,0)),"")</f>
        <v/>
      </c>
      <c r="D921" t="str">
        <f>IFERROR(INDEX('Master data'!$B$2:$CL$999,MATCH($B921,'Master data'!$A$2:$A$999,0),MATCH(D$1,'Master data'!$B$1:$CL$1,0)),"")</f>
        <v/>
      </c>
      <c r="E921" s="5" t="str">
        <f>IFERROR(INDEX('Master data'!$B$2:$CL$999,MATCH($B921,'Master data'!$A$2:$A$999,0),MATCH(E$1,'Master data'!$B$1:$CL$1,0)),"")</f>
        <v/>
      </c>
      <c r="F921" s="7" t="str">
        <f>IFERROR(INDEX('Master data'!$B$2:$CL$999,MATCH($B921,'Master data'!$A$2:$A$999,0),MATCH(F$1,'Master data'!$B$1:$CL$1,0)),"")</f>
        <v/>
      </c>
      <c r="G921" s="7" t="str">
        <f>IFERROR(INDEX('Master data'!$B$2:$CL$999,MATCH($B921,'Master data'!$A$2:$A$999,0),MATCH(G$1,'Master data'!$B$1:$CL$1,0)),"")</f>
        <v/>
      </c>
      <c r="H921" s="7" t="str">
        <f>IFERROR(INDEX('Master data'!$B$2:$CL$999,MATCH($B921,'Master data'!$A$2:$A$999,0),MATCH(H$1,'Master data'!$B$1:$CL$1,0)),"")</f>
        <v/>
      </c>
      <c r="I921" s="7" t="str">
        <f>IFERROR(INDEX('Master data'!$B$2:$CL$999,MATCH($B921,'Master data'!$A$2:$A$999,0),MATCH(I$1,'Master data'!$B$1:$CL$1,0)),"")</f>
        <v/>
      </c>
      <c r="J921" s="7" t="str">
        <f>IFERROR(INDEX('Master data'!$B$2:$CL$999,MATCH($B921,'Master data'!$A$2:$A$999,0),MATCH(J$1,'Master data'!$B$1:$CL$1,0)),"")</f>
        <v/>
      </c>
      <c r="K921" s="7" t="str">
        <f>IFERROR(INDEX('Master data'!$B$2:$CL$999,MATCH($B921,'Master data'!$A$2:$A$999,0),MATCH(K$1,'Master data'!$B$1:$CL$1,0)),"")</f>
        <v/>
      </c>
      <c r="L921" s="7" t="str">
        <f>IFERROR(INDEX('Master data'!$B$2:$CL$999,MATCH($B921,'Master data'!$A$2:$A$999,0),MATCH(L$1,'Master data'!$B$1:$CL$1,0)),"")</f>
        <v/>
      </c>
      <c r="M921" s="5" t="str">
        <f>IFERROR(INDEX('Master data'!$B$2:$CL$999,MATCH($B921,'Master data'!$A$2:$A$999,0),MATCH(M$1,'Master data'!$B$1:$CL$1,0)),"")</f>
        <v/>
      </c>
      <c r="N921" s="28" t="str">
        <f>IFERROR(INDEX('Master data'!$B$2:$CL$999,MATCH($B921,'Master data'!$A$2:$A$999,0),MATCH(N$1,'Master data'!$B$1:$CL$1,0)),"")</f>
        <v/>
      </c>
      <c r="O921" s="7" t="str">
        <f>IFERROR(INDEX('Master data'!$B$2:$CL$999,MATCH($B921,'Master data'!$A$2:$A$999,0),MATCH(O$1,'Master data'!$B$1:$CL$1,0)),"")</f>
        <v/>
      </c>
      <c r="P921" s="5" t="str">
        <f>IFERROR(INDEX('Master data'!$B$2:$CL$999,MATCH($B921,'Master data'!$A$2:$A$999,0),MATCH(P$1,'Master data'!$B$1:$CL$1,0)),"")</f>
        <v/>
      </c>
      <c r="Q921" s="5" t="str">
        <f>IFERROR(INDEX('Master data'!$B$2:$CL$999,MATCH($B921,'Master data'!$A$2:$A$999,0),MATCH(Q$1,'Master data'!$B$1:$CL$1,0)),"")</f>
        <v/>
      </c>
    </row>
    <row r="922" spans="1:17" x14ac:dyDescent="0.3">
      <c r="A922" t="str">
        <f t="shared" si="14"/>
        <v/>
      </c>
      <c r="B922" t="str">
        <f>IF('Master data'!A921="","",'Master data'!A921)</f>
        <v/>
      </c>
      <c r="C922" t="str">
        <f>IFERROR(INDEX('Master data'!$B$2:$CL$999,MATCH($B922,'Master data'!$A$2:$A$999,0),MATCH(C$1,'Master data'!$B$1:$CL$1,0)),"")</f>
        <v/>
      </c>
      <c r="D922" t="str">
        <f>IFERROR(INDEX('Master data'!$B$2:$CL$999,MATCH($B922,'Master data'!$A$2:$A$999,0),MATCH(D$1,'Master data'!$B$1:$CL$1,0)),"")</f>
        <v/>
      </c>
      <c r="E922" s="5" t="str">
        <f>IFERROR(INDEX('Master data'!$B$2:$CL$999,MATCH($B922,'Master data'!$A$2:$A$999,0),MATCH(E$1,'Master data'!$B$1:$CL$1,0)),"")</f>
        <v/>
      </c>
      <c r="F922" s="7" t="str">
        <f>IFERROR(INDEX('Master data'!$B$2:$CL$999,MATCH($B922,'Master data'!$A$2:$A$999,0),MATCH(F$1,'Master data'!$B$1:$CL$1,0)),"")</f>
        <v/>
      </c>
      <c r="G922" s="7" t="str">
        <f>IFERROR(INDEX('Master data'!$B$2:$CL$999,MATCH($B922,'Master data'!$A$2:$A$999,0),MATCH(G$1,'Master data'!$B$1:$CL$1,0)),"")</f>
        <v/>
      </c>
      <c r="H922" s="7" t="str">
        <f>IFERROR(INDEX('Master data'!$B$2:$CL$999,MATCH($B922,'Master data'!$A$2:$A$999,0),MATCH(H$1,'Master data'!$B$1:$CL$1,0)),"")</f>
        <v/>
      </c>
      <c r="I922" s="7" t="str">
        <f>IFERROR(INDEX('Master data'!$B$2:$CL$999,MATCH($B922,'Master data'!$A$2:$A$999,0),MATCH(I$1,'Master data'!$B$1:$CL$1,0)),"")</f>
        <v/>
      </c>
      <c r="J922" s="7" t="str">
        <f>IFERROR(INDEX('Master data'!$B$2:$CL$999,MATCH($B922,'Master data'!$A$2:$A$999,0),MATCH(J$1,'Master data'!$B$1:$CL$1,0)),"")</f>
        <v/>
      </c>
      <c r="K922" s="7" t="str">
        <f>IFERROR(INDEX('Master data'!$B$2:$CL$999,MATCH($B922,'Master data'!$A$2:$A$999,0),MATCH(K$1,'Master data'!$B$1:$CL$1,0)),"")</f>
        <v/>
      </c>
      <c r="L922" s="7" t="str">
        <f>IFERROR(INDEX('Master data'!$B$2:$CL$999,MATCH($B922,'Master data'!$A$2:$A$999,0),MATCH(L$1,'Master data'!$B$1:$CL$1,0)),"")</f>
        <v/>
      </c>
      <c r="M922" s="5" t="str">
        <f>IFERROR(INDEX('Master data'!$B$2:$CL$999,MATCH($B922,'Master data'!$A$2:$A$999,0),MATCH(M$1,'Master data'!$B$1:$CL$1,0)),"")</f>
        <v/>
      </c>
      <c r="N922" s="28" t="str">
        <f>IFERROR(INDEX('Master data'!$B$2:$CL$999,MATCH($B922,'Master data'!$A$2:$A$999,0),MATCH(N$1,'Master data'!$B$1:$CL$1,0)),"")</f>
        <v/>
      </c>
      <c r="O922" s="7" t="str">
        <f>IFERROR(INDEX('Master data'!$B$2:$CL$999,MATCH($B922,'Master data'!$A$2:$A$999,0),MATCH(O$1,'Master data'!$B$1:$CL$1,0)),"")</f>
        <v/>
      </c>
      <c r="P922" s="5" t="str">
        <f>IFERROR(INDEX('Master data'!$B$2:$CL$999,MATCH($B922,'Master data'!$A$2:$A$999,0),MATCH(P$1,'Master data'!$B$1:$CL$1,0)),"")</f>
        <v/>
      </c>
      <c r="Q922" s="5" t="str">
        <f>IFERROR(INDEX('Master data'!$B$2:$CL$999,MATCH($B922,'Master data'!$A$2:$A$999,0),MATCH(Q$1,'Master data'!$B$1:$CL$1,0)),"")</f>
        <v/>
      </c>
    </row>
    <row r="923" spans="1:17" x14ac:dyDescent="0.3">
      <c r="A923" t="str">
        <f t="shared" si="14"/>
        <v/>
      </c>
      <c r="B923" t="str">
        <f>IF('Master data'!A922="","",'Master data'!A922)</f>
        <v/>
      </c>
      <c r="C923" t="str">
        <f>IFERROR(INDEX('Master data'!$B$2:$CL$999,MATCH($B923,'Master data'!$A$2:$A$999,0),MATCH(C$1,'Master data'!$B$1:$CL$1,0)),"")</f>
        <v/>
      </c>
      <c r="D923" t="str">
        <f>IFERROR(INDEX('Master data'!$B$2:$CL$999,MATCH($B923,'Master data'!$A$2:$A$999,0),MATCH(D$1,'Master data'!$B$1:$CL$1,0)),"")</f>
        <v/>
      </c>
      <c r="E923" s="5" t="str">
        <f>IFERROR(INDEX('Master data'!$B$2:$CL$999,MATCH($B923,'Master data'!$A$2:$A$999,0),MATCH(E$1,'Master data'!$B$1:$CL$1,0)),"")</f>
        <v/>
      </c>
      <c r="F923" s="7" t="str">
        <f>IFERROR(INDEX('Master data'!$B$2:$CL$999,MATCH($B923,'Master data'!$A$2:$A$999,0),MATCH(F$1,'Master data'!$B$1:$CL$1,0)),"")</f>
        <v/>
      </c>
      <c r="G923" s="7" t="str">
        <f>IFERROR(INDEX('Master data'!$B$2:$CL$999,MATCH($B923,'Master data'!$A$2:$A$999,0),MATCH(G$1,'Master data'!$B$1:$CL$1,0)),"")</f>
        <v/>
      </c>
      <c r="H923" s="7" t="str">
        <f>IFERROR(INDEX('Master data'!$B$2:$CL$999,MATCH($B923,'Master data'!$A$2:$A$999,0),MATCH(H$1,'Master data'!$B$1:$CL$1,0)),"")</f>
        <v/>
      </c>
      <c r="I923" s="7" t="str">
        <f>IFERROR(INDEX('Master data'!$B$2:$CL$999,MATCH($B923,'Master data'!$A$2:$A$999,0),MATCH(I$1,'Master data'!$B$1:$CL$1,0)),"")</f>
        <v/>
      </c>
      <c r="J923" s="7" t="str">
        <f>IFERROR(INDEX('Master data'!$B$2:$CL$999,MATCH($B923,'Master data'!$A$2:$A$999,0),MATCH(J$1,'Master data'!$B$1:$CL$1,0)),"")</f>
        <v/>
      </c>
      <c r="K923" s="7" t="str">
        <f>IFERROR(INDEX('Master data'!$B$2:$CL$999,MATCH($B923,'Master data'!$A$2:$A$999,0),MATCH(K$1,'Master data'!$B$1:$CL$1,0)),"")</f>
        <v/>
      </c>
      <c r="L923" s="7" t="str">
        <f>IFERROR(INDEX('Master data'!$B$2:$CL$999,MATCH($B923,'Master data'!$A$2:$A$999,0),MATCH(L$1,'Master data'!$B$1:$CL$1,0)),"")</f>
        <v/>
      </c>
      <c r="M923" s="5" t="str">
        <f>IFERROR(INDEX('Master data'!$B$2:$CL$999,MATCH($B923,'Master data'!$A$2:$A$999,0),MATCH(M$1,'Master data'!$B$1:$CL$1,0)),"")</f>
        <v/>
      </c>
      <c r="N923" s="28" t="str">
        <f>IFERROR(INDEX('Master data'!$B$2:$CL$999,MATCH($B923,'Master data'!$A$2:$A$999,0),MATCH(N$1,'Master data'!$B$1:$CL$1,0)),"")</f>
        <v/>
      </c>
      <c r="O923" s="7" t="str">
        <f>IFERROR(INDEX('Master data'!$B$2:$CL$999,MATCH($B923,'Master data'!$A$2:$A$999,0),MATCH(O$1,'Master data'!$B$1:$CL$1,0)),"")</f>
        <v/>
      </c>
      <c r="P923" s="5" t="str">
        <f>IFERROR(INDEX('Master data'!$B$2:$CL$999,MATCH($B923,'Master data'!$A$2:$A$999,0),MATCH(P$1,'Master data'!$B$1:$CL$1,0)),"")</f>
        <v/>
      </c>
      <c r="Q923" s="5" t="str">
        <f>IFERROR(INDEX('Master data'!$B$2:$CL$999,MATCH($B923,'Master data'!$A$2:$A$999,0),MATCH(Q$1,'Master data'!$B$1:$CL$1,0)),"")</f>
        <v/>
      </c>
    </row>
    <row r="924" spans="1:17" x14ac:dyDescent="0.3">
      <c r="A924" t="str">
        <f t="shared" si="14"/>
        <v/>
      </c>
      <c r="B924" t="str">
        <f>IF('Master data'!A923="","",'Master data'!A923)</f>
        <v/>
      </c>
      <c r="C924" t="str">
        <f>IFERROR(INDEX('Master data'!$B$2:$CL$999,MATCH($B924,'Master data'!$A$2:$A$999,0),MATCH(C$1,'Master data'!$B$1:$CL$1,0)),"")</f>
        <v/>
      </c>
      <c r="D924" t="str">
        <f>IFERROR(INDEX('Master data'!$B$2:$CL$999,MATCH($B924,'Master data'!$A$2:$A$999,0),MATCH(D$1,'Master data'!$B$1:$CL$1,0)),"")</f>
        <v/>
      </c>
      <c r="E924" s="5" t="str">
        <f>IFERROR(INDEX('Master data'!$B$2:$CL$999,MATCH($B924,'Master data'!$A$2:$A$999,0),MATCH(E$1,'Master data'!$B$1:$CL$1,0)),"")</f>
        <v/>
      </c>
      <c r="F924" s="7" t="str">
        <f>IFERROR(INDEX('Master data'!$B$2:$CL$999,MATCH($B924,'Master data'!$A$2:$A$999,0),MATCH(F$1,'Master data'!$B$1:$CL$1,0)),"")</f>
        <v/>
      </c>
      <c r="G924" s="7" t="str">
        <f>IFERROR(INDEX('Master data'!$B$2:$CL$999,MATCH($B924,'Master data'!$A$2:$A$999,0),MATCH(G$1,'Master data'!$B$1:$CL$1,0)),"")</f>
        <v/>
      </c>
      <c r="H924" s="7" t="str">
        <f>IFERROR(INDEX('Master data'!$B$2:$CL$999,MATCH($B924,'Master data'!$A$2:$A$999,0),MATCH(H$1,'Master data'!$B$1:$CL$1,0)),"")</f>
        <v/>
      </c>
      <c r="I924" s="7" t="str">
        <f>IFERROR(INDEX('Master data'!$B$2:$CL$999,MATCH($B924,'Master data'!$A$2:$A$999,0),MATCH(I$1,'Master data'!$B$1:$CL$1,0)),"")</f>
        <v/>
      </c>
      <c r="J924" s="7" t="str">
        <f>IFERROR(INDEX('Master data'!$B$2:$CL$999,MATCH($B924,'Master data'!$A$2:$A$999,0),MATCH(J$1,'Master data'!$B$1:$CL$1,0)),"")</f>
        <v/>
      </c>
      <c r="K924" s="7" t="str">
        <f>IFERROR(INDEX('Master data'!$B$2:$CL$999,MATCH($B924,'Master data'!$A$2:$A$999,0),MATCH(K$1,'Master data'!$B$1:$CL$1,0)),"")</f>
        <v/>
      </c>
      <c r="L924" s="7" t="str">
        <f>IFERROR(INDEX('Master data'!$B$2:$CL$999,MATCH($B924,'Master data'!$A$2:$A$999,0),MATCH(L$1,'Master data'!$B$1:$CL$1,0)),"")</f>
        <v/>
      </c>
      <c r="M924" s="5" t="str">
        <f>IFERROR(INDEX('Master data'!$B$2:$CL$999,MATCH($B924,'Master data'!$A$2:$A$999,0),MATCH(M$1,'Master data'!$B$1:$CL$1,0)),"")</f>
        <v/>
      </c>
      <c r="N924" s="28" t="str">
        <f>IFERROR(INDEX('Master data'!$B$2:$CL$999,MATCH($B924,'Master data'!$A$2:$A$999,0),MATCH(N$1,'Master data'!$B$1:$CL$1,0)),"")</f>
        <v/>
      </c>
      <c r="O924" s="7" t="str">
        <f>IFERROR(INDEX('Master data'!$B$2:$CL$999,MATCH($B924,'Master data'!$A$2:$A$999,0),MATCH(O$1,'Master data'!$B$1:$CL$1,0)),"")</f>
        <v/>
      </c>
      <c r="P924" s="5" t="str">
        <f>IFERROR(INDEX('Master data'!$B$2:$CL$999,MATCH($B924,'Master data'!$A$2:$A$999,0),MATCH(P$1,'Master data'!$B$1:$CL$1,0)),"")</f>
        <v/>
      </c>
      <c r="Q924" s="5" t="str">
        <f>IFERROR(INDEX('Master data'!$B$2:$CL$999,MATCH($B924,'Master data'!$A$2:$A$999,0),MATCH(Q$1,'Master data'!$B$1:$CL$1,0)),"")</f>
        <v/>
      </c>
    </row>
    <row r="925" spans="1:17" x14ac:dyDescent="0.3">
      <c r="A925" t="str">
        <f t="shared" si="14"/>
        <v/>
      </c>
      <c r="B925" t="str">
        <f>IF('Master data'!A924="","",'Master data'!A924)</f>
        <v/>
      </c>
      <c r="C925" t="str">
        <f>IFERROR(INDEX('Master data'!$B$2:$CL$999,MATCH($B925,'Master data'!$A$2:$A$999,0),MATCH(C$1,'Master data'!$B$1:$CL$1,0)),"")</f>
        <v/>
      </c>
      <c r="D925" t="str">
        <f>IFERROR(INDEX('Master data'!$B$2:$CL$999,MATCH($B925,'Master data'!$A$2:$A$999,0),MATCH(D$1,'Master data'!$B$1:$CL$1,0)),"")</f>
        <v/>
      </c>
      <c r="E925" s="5" t="str">
        <f>IFERROR(INDEX('Master data'!$B$2:$CL$999,MATCH($B925,'Master data'!$A$2:$A$999,0),MATCH(E$1,'Master data'!$B$1:$CL$1,0)),"")</f>
        <v/>
      </c>
      <c r="F925" s="7" t="str">
        <f>IFERROR(INDEX('Master data'!$B$2:$CL$999,MATCH($B925,'Master data'!$A$2:$A$999,0),MATCH(F$1,'Master data'!$B$1:$CL$1,0)),"")</f>
        <v/>
      </c>
      <c r="G925" s="7" t="str">
        <f>IFERROR(INDEX('Master data'!$B$2:$CL$999,MATCH($B925,'Master data'!$A$2:$A$999,0),MATCH(G$1,'Master data'!$B$1:$CL$1,0)),"")</f>
        <v/>
      </c>
      <c r="H925" s="7" t="str">
        <f>IFERROR(INDEX('Master data'!$B$2:$CL$999,MATCH($B925,'Master data'!$A$2:$A$999,0),MATCH(H$1,'Master data'!$B$1:$CL$1,0)),"")</f>
        <v/>
      </c>
      <c r="I925" s="7" t="str">
        <f>IFERROR(INDEX('Master data'!$B$2:$CL$999,MATCH($B925,'Master data'!$A$2:$A$999,0),MATCH(I$1,'Master data'!$B$1:$CL$1,0)),"")</f>
        <v/>
      </c>
      <c r="J925" s="7" t="str">
        <f>IFERROR(INDEX('Master data'!$B$2:$CL$999,MATCH($B925,'Master data'!$A$2:$A$999,0),MATCH(J$1,'Master data'!$B$1:$CL$1,0)),"")</f>
        <v/>
      </c>
      <c r="K925" s="7" t="str">
        <f>IFERROR(INDEX('Master data'!$B$2:$CL$999,MATCH($B925,'Master data'!$A$2:$A$999,0),MATCH(K$1,'Master data'!$B$1:$CL$1,0)),"")</f>
        <v/>
      </c>
      <c r="L925" s="7" t="str">
        <f>IFERROR(INDEX('Master data'!$B$2:$CL$999,MATCH($B925,'Master data'!$A$2:$A$999,0),MATCH(L$1,'Master data'!$B$1:$CL$1,0)),"")</f>
        <v/>
      </c>
      <c r="M925" s="5" t="str">
        <f>IFERROR(INDEX('Master data'!$B$2:$CL$999,MATCH($B925,'Master data'!$A$2:$A$999,0),MATCH(M$1,'Master data'!$B$1:$CL$1,0)),"")</f>
        <v/>
      </c>
      <c r="N925" s="28" t="str">
        <f>IFERROR(INDEX('Master data'!$B$2:$CL$999,MATCH($B925,'Master data'!$A$2:$A$999,0),MATCH(N$1,'Master data'!$B$1:$CL$1,0)),"")</f>
        <v/>
      </c>
      <c r="O925" s="7" t="str">
        <f>IFERROR(INDEX('Master data'!$B$2:$CL$999,MATCH($B925,'Master data'!$A$2:$A$999,0),MATCH(O$1,'Master data'!$B$1:$CL$1,0)),"")</f>
        <v/>
      </c>
      <c r="P925" s="5" t="str">
        <f>IFERROR(INDEX('Master data'!$B$2:$CL$999,MATCH($B925,'Master data'!$A$2:$A$999,0),MATCH(P$1,'Master data'!$B$1:$CL$1,0)),"")</f>
        <v/>
      </c>
      <c r="Q925" s="5" t="str">
        <f>IFERROR(INDEX('Master data'!$B$2:$CL$999,MATCH($B925,'Master data'!$A$2:$A$999,0),MATCH(Q$1,'Master data'!$B$1:$CL$1,0)),"")</f>
        <v/>
      </c>
    </row>
    <row r="926" spans="1:17" x14ac:dyDescent="0.3">
      <c r="A926" t="str">
        <f t="shared" si="14"/>
        <v/>
      </c>
      <c r="B926" t="str">
        <f>IF('Master data'!A925="","",'Master data'!A925)</f>
        <v/>
      </c>
      <c r="C926" t="str">
        <f>IFERROR(INDEX('Master data'!$B$2:$CL$999,MATCH($B926,'Master data'!$A$2:$A$999,0),MATCH(C$1,'Master data'!$B$1:$CL$1,0)),"")</f>
        <v/>
      </c>
      <c r="D926" t="str">
        <f>IFERROR(INDEX('Master data'!$B$2:$CL$999,MATCH($B926,'Master data'!$A$2:$A$999,0),MATCH(D$1,'Master data'!$B$1:$CL$1,0)),"")</f>
        <v/>
      </c>
      <c r="E926" s="5" t="str">
        <f>IFERROR(INDEX('Master data'!$B$2:$CL$999,MATCH($B926,'Master data'!$A$2:$A$999,0),MATCH(E$1,'Master data'!$B$1:$CL$1,0)),"")</f>
        <v/>
      </c>
      <c r="F926" s="7" t="str">
        <f>IFERROR(INDEX('Master data'!$B$2:$CL$999,MATCH($B926,'Master data'!$A$2:$A$999,0),MATCH(F$1,'Master data'!$B$1:$CL$1,0)),"")</f>
        <v/>
      </c>
      <c r="G926" s="7" t="str">
        <f>IFERROR(INDEX('Master data'!$B$2:$CL$999,MATCH($B926,'Master data'!$A$2:$A$999,0),MATCH(G$1,'Master data'!$B$1:$CL$1,0)),"")</f>
        <v/>
      </c>
      <c r="H926" s="7" t="str">
        <f>IFERROR(INDEX('Master data'!$B$2:$CL$999,MATCH($B926,'Master data'!$A$2:$A$999,0),MATCH(H$1,'Master data'!$B$1:$CL$1,0)),"")</f>
        <v/>
      </c>
      <c r="I926" s="7" t="str">
        <f>IFERROR(INDEX('Master data'!$B$2:$CL$999,MATCH($B926,'Master data'!$A$2:$A$999,0),MATCH(I$1,'Master data'!$B$1:$CL$1,0)),"")</f>
        <v/>
      </c>
      <c r="J926" s="7" t="str">
        <f>IFERROR(INDEX('Master data'!$B$2:$CL$999,MATCH($B926,'Master data'!$A$2:$A$999,0),MATCH(J$1,'Master data'!$B$1:$CL$1,0)),"")</f>
        <v/>
      </c>
      <c r="K926" s="7" t="str">
        <f>IFERROR(INDEX('Master data'!$B$2:$CL$999,MATCH($B926,'Master data'!$A$2:$A$999,0),MATCH(K$1,'Master data'!$B$1:$CL$1,0)),"")</f>
        <v/>
      </c>
      <c r="L926" s="7" t="str">
        <f>IFERROR(INDEX('Master data'!$B$2:$CL$999,MATCH($B926,'Master data'!$A$2:$A$999,0),MATCH(L$1,'Master data'!$B$1:$CL$1,0)),"")</f>
        <v/>
      </c>
      <c r="M926" s="5" t="str">
        <f>IFERROR(INDEX('Master data'!$B$2:$CL$999,MATCH($B926,'Master data'!$A$2:$A$999,0),MATCH(M$1,'Master data'!$B$1:$CL$1,0)),"")</f>
        <v/>
      </c>
      <c r="N926" s="28" t="str">
        <f>IFERROR(INDEX('Master data'!$B$2:$CL$999,MATCH($B926,'Master data'!$A$2:$A$999,0),MATCH(N$1,'Master data'!$B$1:$CL$1,0)),"")</f>
        <v/>
      </c>
      <c r="O926" s="7" t="str">
        <f>IFERROR(INDEX('Master data'!$B$2:$CL$999,MATCH($B926,'Master data'!$A$2:$A$999,0),MATCH(O$1,'Master data'!$B$1:$CL$1,0)),"")</f>
        <v/>
      </c>
      <c r="P926" s="5" t="str">
        <f>IFERROR(INDEX('Master data'!$B$2:$CL$999,MATCH($B926,'Master data'!$A$2:$A$999,0),MATCH(P$1,'Master data'!$B$1:$CL$1,0)),"")</f>
        <v/>
      </c>
      <c r="Q926" s="5" t="str">
        <f>IFERROR(INDEX('Master data'!$B$2:$CL$999,MATCH($B926,'Master data'!$A$2:$A$999,0),MATCH(Q$1,'Master data'!$B$1:$CL$1,0)),"")</f>
        <v/>
      </c>
    </row>
    <row r="927" spans="1:17" x14ac:dyDescent="0.3">
      <c r="A927" t="str">
        <f t="shared" si="14"/>
        <v/>
      </c>
      <c r="B927" t="str">
        <f>IF('Master data'!A926="","",'Master data'!A926)</f>
        <v/>
      </c>
      <c r="C927" t="str">
        <f>IFERROR(INDEX('Master data'!$B$2:$CL$999,MATCH($B927,'Master data'!$A$2:$A$999,0),MATCH(C$1,'Master data'!$B$1:$CL$1,0)),"")</f>
        <v/>
      </c>
      <c r="D927" t="str">
        <f>IFERROR(INDEX('Master data'!$B$2:$CL$999,MATCH($B927,'Master data'!$A$2:$A$999,0),MATCH(D$1,'Master data'!$B$1:$CL$1,0)),"")</f>
        <v/>
      </c>
      <c r="E927" s="5" t="str">
        <f>IFERROR(INDEX('Master data'!$B$2:$CL$999,MATCH($B927,'Master data'!$A$2:$A$999,0),MATCH(E$1,'Master data'!$B$1:$CL$1,0)),"")</f>
        <v/>
      </c>
      <c r="F927" s="7" t="str">
        <f>IFERROR(INDEX('Master data'!$B$2:$CL$999,MATCH($B927,'Master data'!$A$2:$A$999,0),MATCH(F$1,'Master data'!$B$1:$CL$1,0)),"")</f>
        <v/>
      </c>
      <c r="G927" s="7" t="str">
        <f>IFERROR(INDEX('Master data'!$B$2:$CL$999,MATCH($B927,'Master data'!$A$2:$A$999,0),MATCH(G$1,'Master data'!$B$1:$CL$1,0)),"")</f>
        <v/>
      </c>
      <c r="H927" s="7" t="str">
        <f>IFERROR(INDEX('Master data'!$B$2:$CL$999,MATCH($B927,'Master data'!$A$2:$A$999,0),MATCH(H$1,'Master data'!$B$1:$CL$1,0)),"")</f>
        <v/>
      </c>
      <c r="I927" s="7" t="str">
        <f>IFERROR(INDEX('Master data'!$B$2:$CL$999,MATCH($B927,'Master data'!$A$2:$A$999,0),MATCH(I$1,'Master data'!$B$1:$CL$1,0)),"")</f>
        <v/>
      </c>
      <c r="J927" s="7" t="str">
        <f>IFERROR(INDEX('Master data'!$B$2:$CL$999,MATCH($B927,'Master data'!$A$2:$A$999,0),MATCH(J$1,'Master data'!$B$1:$CL$1,0)),"")</f>
        <v/>
      </c>
      <c r="K927" s="7" t="str">
        <f>IFERROR(INDEX('Master data'!$B$2:$CL$999,MATCH($B927,'Master data'!$A$2:$A$999,0),MATCH(K$1,'Master data'!$B$1:$CL$1,0)),"")</f>
        <v/>
      </c>
      <c r="L927" s="7" t="str">
        <f>IFERROR(INDEX('Master data'!$B$2:$CL$999,MATCH($B927,'Master data'!$A$2:$A$999,0),MATCH(L$1,'Master data'!$B$1:$CL$1,0)),"")</f>
        <v/>
      </c>
      <c r="M927" s="5" t="str">
        <f>IFERROR(INDEX('Master data'!$B$2:$CL$999,MATCH($B927,'Master data'!$A$2:$A$999,0),MATCH(M$1,'Master data'!$B$1:$CL$1,0)),"")</f>
        <v/>
      </c>
      <c r="N927" s="28" t="str">
        <f>IFERROR(INDEX('Master data'!$B$2:$CL$999,MATCH($B927,'Master data'!$A$2:$A$999,0),MATCH(N$1,'Master data'!$B$1:$CL$1,0)),"")</f>
        <v/>
      </c>
      <c r="O927" s="7" t="str">
        <f>IFERROR(INDEX('Master data'!$B$2:$CL$999,MATCH($B927,'Master data'!$A$2:$A$999,0),MATCH(O$1,'Master data'!$B$1:$CL$1,0)),"")</f>
        <v/>
      </c>
      <c r="P927" s="5" t="str">
        <f>IFERROR(INDEX('Master data'!$B$2:$CL$999,MATCH($B927,'Master data'!$A$2:$A$999,0),MATCH(P$1,'Master data'!$B$1:$CL$1,0)),"")</f>
        <v/>
      </c>
      <c r="Q927" s="5" t="str">
        <f>IFERROR(INDEX('Master data'!$B$2:$CL$999,MATCH($B927,'Master data'!$A$2:$A$999,0),MATCH(Q$1,'Master data'!$B$1:$CL$1,0)),"")</f>
        <v/>
      </c>
    </row>
    <row r="928" spans="1:17" x14ac:dyDescent="0.3">
      <c r="A928" t="str">
        <f t="shared" si="14"/>
        <v/>
      </c>
      <c r="B928" t="str">
        <f>IF('Master data'!A927="","",'Master data'!A927)</f>
        <v/>
      </c>
      <c r="C928" t="str">
        <f>IFERROR(INDEX('Master data'!$B$2:$CL$999,MATCH($B928,'Master data'!$A$2:$A$999,0),MATCH(C$1,'Master data'!$B$1:$CL$1,0)),"")</f>
        <v/>
      </c>
      <c r="D928" t="str">
        <f>IFERROR(INDEX('Master data'!$B$2:$CL$999,MATCH($B928,'Master data'!$A$2:$A$999,0),MATCH(D$1,'Master data'!$B$1:$CL$1,0)),"")</f>
        <v/>
      </c>
      <c r="E928" s="5" t="str">
        <f>IFERROR(INDEX('Master data'!$B$2:$CL$999,MATCH($B928,'Master data'!$A$2:$A$999,0),MATCH(E$1,'Master data'!$B$1:$CL$1,0)),"")</f>
        <v/>
      </c>
      <c r="F928" s="7" t="str">
        <f>IFERROR(INDEX('Master data'!$B$2:$CL$999,MATCH($B928,'Master data'!$A$2:$A$999,0),MATCH(F$1,'Master data'!$B$1:$CL$1,0)),"")</f>
        <v/>
      </c>
      <c r="G928" s="7" t="str">
        <f>IFERROR(INDEX('Master data'!$B$2:$CL$999,MATCH($B928,'Master data'!$A$2:$A$999,0),MATCH(G$1,'Master data'!$B$1:$CL$1,0)),"")</f>
        <v/>
      </c>
      <c r="H928" s="7" t="str">
        <f>IFERROR(INDEX('Master data'!$B$2:$CL$999,MATCH($B928,'Master data'!$A$2:$A$999,0),MATCH(H$1,'Master data'!$B$1:$CL$1,0)),"")</f>
        <v/>
      </c>
      <c r="I928" s="7" t="str">
        <f>IFERROR(INDEX('Master data'!$B$2:$CL$999,MATCH($B928,'Master data'!$A$2:$A$999,0),MATCH(I$1,'Master data'!$B$1:$CL$1,0)),"")</f>
        <v/>
      </c>
      <c r="J928" s="7" t="str">
        <f>IFERROR(INDEX('Master data'!$B$2:$CL$999,MATCH($B928,'Master data'!$A$2:$A$999,0),MATCH(J$1,'Master data'!$B$1:$CL$1,0)),"")</f>
        <v/>
      </c>
      <c r="K928" s="7" t="str">
        <f>IFERROR(INDEX('Master data'!$B$2:$CL$999,MATCH($B928,'Master data'!$A$2:$A$999,0),MATCH(K$1,'Master data'!$B$1:$CL$1,0)),"")</f>
        <v/>
      </c>
      <c r="L928" s="7" t="str">
        <f>IFERROR(INDEX('Master data'!$B$2:$CL$999,MATCH($B928,'Master data'!$A$2:$A$999,0),MATCH(L$1,'Master data'!$B$1:$CL$1,0)),"")</f>
        <v/>
      </c>
      <c r="M928" s="5" t="str">
        <f>IFERROR(INDEX('Master data'!$B$2:$CL$999,MATCH($B928,'Master data'!$A$2:$A$999,0),MATCH(M$1,'Master data'!$B$1:$CL$1,0)),"")</f>
        <v/>
      </c>
      <c r="N928" s="28" t="str">
        <f>IFERROR(INDEX('Master data'!$B$2:$CL$999,MATCH($B928,'Master data'!$A$2:$A$999,0),MATCH(N$1,'Master data'!$B$1:$CL$1,0)),"")</f>
        <v/>
      </c>
      <c r="O928" s="7" t="str">
        <f>IFERROR(INDEX('Master data'!$B$2:$CL$999,MATCH($B928,'Master data'!$A$2:$A$999,0),MATCH(O$1,'Master data'!$B$1:$CL$1,0)),"")</f>
        <v/>
      </c>
      <c r="P928" s="5" t="str">
        <f>IFERROR(INDEX('Master data'!$B$2:$CL$999,MATCH($B928,'Master data'!$A$2:$A$999,0),MATCH(P$1,'Master data'!$B$1:$CL$1,0)),"")</f>
        <v/>
      </c>
      <c r="Q928" s="5" t="str">
        <f>IFERROR(INDEX('Master data'!$B$2:$CL$999,MATCH($B928,'Master data'!$A$2:$A$999,0),MATCH(Q$1,'Master data'!$B$1:$CL$1,0)),"")</f>
        <v/>
      </c>
    </row>
    <row r="929" spans="1:17" x14ac:dyDescent="0.3">
      <c r="A929" t="str">
        <f t="shared" si="14"/>
        <v/>
      </c>
      <c r="B929" t="str">
        <f>IF('Master data'!A928="","",'Master data'!A928)</f>
        <v/>
      </c>
      <c r="C929" t="str">
        <f>IFERROR(INDEX('Master data'!$B$2:$CL$999,MATCH($B929,'Master data'!$A$2:$A$999,0),MATCH(C$1,'Master data'!$B$1:$CL$1,0)),"")</f>
        <v/>
      </c>
      <c r="D929" t="str">
        <f>IFERROR(INDEX('Master data'!$B$2:$CL$999,MATCH($B929,'Master data'!$A$2:$A$999,0),MATCH(D$1,'Master data'!$B$1:$CL$1,0)),"")</f>
        <v/>
      </c>
      <c r="E929" s="5" t="str">
        <f>IFERROR(INDEX('Master data'!$B$2:$CL$999,MATCH($B929,'Master data'!$A$2:$A$999,0),MATCH(E$1,'Master data'!$B$1:$CL$1,0)),"")</f>
        <v/>
      </c>
      <c r="F929" s="7" t="str">
        <f>IFERROR(INDEX('Master data'!$B$2:$CL$999,MATCH($B929,'Master data'!$A$2:$A$999,0),MATCH(F$1,'Master data'!$B$1:$CL$1,0)),"")</f>
        <v/>
      </c>
      <c r="G929" s="7" t="str">
        <f>IFERROR(INDEX('Master data'!$B$2:$CL$999,MATCH($B929,'Master data'!$A$2:$A$999,0),MATCH(G$1,'Master data'!$B$1:$CL$1,0)),"")</f>
        <v/>
      </c>
      <c r="H929" s="7" t="str">
        <f>IFERROR(INDEX('Master data'!$B$2:$CL$999,MATCH($B929,'Master data'!$A$2:$A$999,0),MATCH(H$1,'Master data'!$B$1:$CL$1,0)),"")</f>
        <v/>
      </c>
      <c r="I929" s="7" t="str">
        <f>IFERROR(INDEX('Master data'!$B$2:$CL$999,MATCH($B929,'Master data'!$A$2:$A$999,0),MATCH(I$1,'Master data'!$B$1:$CL$1,0)),"")</f>
        <v/>
      </c>
      <c r="J929" s="7" t="str">
        <f>IFERROR(INDEX('Master data'!$B$2:$CL$999,MATCH($B929,'Master data'!$A$2:$A$999,0),MATCH(J$1,'Master data'!$B$1:$CL$1,0)),"")</f>
        <v/>
      </c>
      <c r="K929" s="7" t="str">
        <f>IFERROR(INDEX('Master data'!$B$2:$CL$999,MATCH($B929,'Master data'!$A$2:$A$999,0),MATCH(K$1,'Master data'!$B$1:$CL$1,0)),"")</f>
        <v/>
      </c>
      <c r="L929" s="7" t="str">
        <f>IFERROR(INDEX('Master data'!$B$2:$CL$999,MATCH($B929,'Master data'!$A$2:$A$999,0),MATCH(L$1,'Master data'!$B$1:$CL$1,0)),"")</f>
        <v/>
      </c>
      <c r="M929" s="5" t="str">
        <f>IFERROR(INDEX('Master data'!$B$2:$CL$999,MATCH($B929,'Master data'!$A$2:$A$999,0),MATCH(M$1,'Master data'!$B$1:$CL$1,0)),"")</f>
        <v/>
      </c>
      <c r="N929" s="28" t="str">
        <f>IFERROR(INDEX('Master data'!$B$2:$CL$999,MATCH($B929,'Master data'!$A$2:$A$999,0),MATCH(N$1,'Master data'!$B$1:$CL$1,0)),"")</f>
        <v/>
      </c>
      <c r="O929" s="7" t="str">
        <f>IFERROR(INDEX('Master data'!$B$2:$CL$999,MATCH($B929,'Master data'!$A$2:$A$999,0),MATCH(O$1,'Master data'!$B$1:$CL$1,0)),"")</f>
        <v/>
      </c>
      <c r="P929" s="5" t="str">
        <f>IFERROR(INDEX('Master data'!$B$2:$CL$999,MATCH($B929,'Master data'!$A$2:$A$999,0),MATCH(P$1,'Master data'!$B$1:$CL$1,0)),"")</f>
        <v/>
      </c>
      <c r="Q929" s="5" t="str">
        <f>IFERROR(INDEX('Master data'!$B$2:$CL$999,MATCH($B929,'Master data'!$A$2:$A$999,0),MATCH(Q$1,'Master data'!$B$1:$CL$1,0)),"")</f>
        <v/>
      </c>
    </row>
    <row r="930" spans="1:17" x14ac:dyDescent="0.3">
      <c r="A930" t="str">
        <f t="shared" si="14"/>
        <v/>
      </c>
      <c r="B930" t="str">
        <f>IF('Master data'!A929="","",'Master data'!A929)</f>
        <v/>
      </c>
      <c r="C930" t="str">
        <f>IFERROR(INDEX('Master data'!$B$2:$CL$999,MATCH($B930,'Master data'!$A$2:$A$999,0),MATCH(C$1,'Master data'!$B$1:$CL$1,0)),"")</f>
        <v/>
      </c>
      <c r="D930" t="str">
        <f>IFERROR(INDEX('Master data'!$B$2:$CL$999,MATCH($B930,'Master data'!$A$2:$A$999,0),MATCH(D$1,'Master data'!$B$1:$CL$1,0)),"")</f>
        <v/>
      </c>
      <c r="E930" s="5" t="str">
        <f>IFERROR(INDEX('Master data'!$B$2:$CL$999,MATCH($B930,'Master data'!$A$2:$A$999,0),MATCH(E$1,'Master data'!$B$1:$CL$1,0)),"")</f>
        <v/>
      </c>
      <c r="F930" s="7" t="str">
        <f>IFERROR(INDEX('Master data'!$B$2:$CL$999,MATCH($B930,'Master data'!$A$2:$A$999,0),MATCH(F$1,'Master data'!$B$1:$CL$1,0)),"")</f>
        <v/>
      </c>
      <c r="G930" s="7" t="str">
        <f>IFERROR(INDEX('Master data'!$B$2:$CL$999,MATCH($B930,'Master data'!$A$2:$A$999,0),MATCH(G$1,'Master data'!$B$1:$CL$1,0)),"")</f>
        <v/>
      </c>
      <c r="H930" s="7" t="str">
        <f>IFERROR(INDEX('Master data'!$B$2:$CL$999,MATCH($B930,'Master data'!$A$2:$A$999,0),MATCH(H$1,'Master data'!$B$1:$CL$1,0)),"")</f>
        <v/>
      </c>
      <c r="I930" s="7" t="str">
        <f>IFERROR(INDEX('Master data'!$B$2:$CL$999,MATCH($B930,'Master data'!$A$2:$A$999,0),MATCH(I$1,'Master data'!$B$1:$CL$1,0)),"")</f>
        <v/>
      </c>
      <c r="J930" s="7" t="str">
        <f>IFERROR(INDEX('Master data'!$B$2:$CL$999,MATCH($B930,'Master data'!$A$2:$A$999,0),MATCH(J$1,'Master data'!$B$1:$CL$1,0)),"")</f>
        <v/>
      </c>
      <c r="K930" s="7" t="str">
        <f>IFERROR(INDEX('Master data'!$B$2:$CL$999,MATCH($B930,'Master data'!$A$2:$A$999,0),MATCH(K$1,'Master data'!$B$1:$CL$1,0)),"")</f>
        <v/>
      </c>
      <c r="L930" s="7" t="str">
        <f>IFERROR(INDEX('Master data'!$B$2:$CL$999,MATCH($B930,'Master data'!$A$2:$A$999,0),MATCH(L$1,'Master data'!$B$1:$CL$1,0)),"")</f>
        <v/>
      </c>
      <c r="M930" s="5" t="str">
        <f>IFERROR(INDEX('Master data'!$B$2:$CL$999,MATCH($B930,'Master data'!$A$2:$A$999,0),MATCH(M$1,'Master data'!$B$1:$CL$1,0)),"")</f>
        <v/>
      </c>
      <c r="N930" s="28" t="str">
        <f>IFERROR(INDEX('Master data'!$B$2:$CL$999,MATCH($B930,'Master data'!$A$2:$A$999,0),MATCH(N$1,'Master data'!$B$1:$CL$1,0)),"")</f>
        <v/>
      </c>
      <c r="O930" s="7" t="str">
        <f>IFERROR(INDEX('Master data'!$B$2:$CL$999,MATCH($B930,'Master data'!$A$2:$A$999,0),MATCH(O$1,'Master data'!$B$1:$CL$1,0)),"")</f>
        <v/>
      </c>
      <c r="P930" s="5" t="str">
        <f>IFERROR(INDEX('Master data'!$B$2:$CL$999,MATCH($B930,'Master data'!$A$2:$A$999,0),MATCH(P$1,'Master data'!$B$1:$CL$1,0)),"")</f>
        <v/>
      </c>
      <c r="Q930" s="5" t="str">
        <f>IFERROR(INDEX('Master data'!$B$2:$CL$999,MATCH($B930,'Master data'!$A$2:$A$999,0),MATCH(Q$1,'Master data'!$B$1:$CL$1,0)),"")</f>
        <v/>
      </c>
    </row>
    <row r="931" spans="1:17" x14ac:dyDescent="0.3">
      <c r="A931" t="str">
        <f t="shared" si="14"/>
        <v/>
      </c>
      <c r="B931" t="str">
        <f>IF('Master data'!A930="","",'Master data'!A930)</f>
        <v/>
      </c>
      <c r="C931" t="str">
        <f>IFERROR(INDEX('Master data'!$B$2:$CL$999,MATCH($B931,'Master data'!$A$2:$A$999,0),MATCH(C$1,'Master data'!$B$1:$CL$1,0)),"")</f>
        <v/>
      </c>
      <c r="D931" t="str">
        <f>IFERROR(INDEX('Master data'!$B$2:$CL$999,MATCH($B931,'Master data'!$A$2:$A$999,0),MATCH(D$1,'Master data'!$B$1:$CL$1,0)),"")</f>
        <v/>
      </c>
      <c r="E931" s="5" t="str">
        <f>IFERROR(INDEX('Master data'!$B$2:$CL$999,MATCH($B931,'Master data'!$A$2:$A$999,0),MATCH(E$1,'Master data'!$B$1:$CL$1,0)),"")</f>
        <v/>
      </c>
      <c r="F931" s="7" t="str">
        <f>IFERROR(INDEX('Master data'!$B$2:$CL$999,MATCH($B931,'Master data'!$A$2:$A$999,0),MATCH(F$1,'Master data'!$B$1:$CL$1,0)),"")</f>
        <v/>
      </c>
      <c r="G931" s="7" t="str">
        <f>IFERROR(INDEX('Master data'!$B$2:$CL$999,MATCH($B931,'Master data'!$A$2:$A$999,0),MATCH(G$1,'Master data'!$B$1:$CL$1,0)),"")</f>
        <v/>
      </c>
      <c r="H931" s="7" t="str">
        <f>IFERROR(INDEX('Master data'!$B$2:$CL$999,MATCH($B931,'Master data'!$A$2:$A$999,0),MATCH(H$1,'Master data'!$B$1:$CL$1,0)),"")</f>
        <v/>
      </c>
      <c r="I931" s="7" t="str">
        <f>IFERROR(INDEX('Master data'!$B$2:$CL$999,MATCH($B931,'Master data'!$A$2:$A$999,0),MATCH(I$1,'Master data'!$B$1:$CL$1,0)),"")</f>
        <v/>
      </c>
      <c r="J931" s="7" t="str">
        <f>IFERROR(INDEX('Master data'!$B$2:$CL$999,MATCH($B931,'Master data'!$A$2:$A$999,0),MATCH(J$1,'Master data'!$B$1:$CL$1,0)),"")</f>
        <v/>
      </c>
      <c r="K931" s="7" t="str">
        <f>IFERROR(INDEX('Master data'!$B$2:$CL$999,MATCH($B931,'Master data'!$A$2:$A$999,0),MATCH(K$1,'Master data'!$B$1:$CL$1,0)),"")</f>
        <v/>
      </c>
      <c r="L931" s="7" t="str">
        <f>IFERROR(INDEX('Master data'!$B$2:$CL$999,MATCH($B931,'Master data'!$A$2:$A$999,0),MATCH(L$1,'Master data'!$B$1:$CL$1,0)),"")</f>
        <v/>
      </c>
      <c r="M931" s="5" t="str">
        <f>IFERROR(INDEX('Master data'!$B$2:$CL$999,MATCH($B931,'Master data'!$A$2:$A$999,0),MATCH(M$1,'Master data'!$B$1:$CL$1,0)),"")</f>
        <v/>
      </c>
      <c r="N931" s="28" t="str">
        <f>IFERROR(INDEX('Master data'!$B$2:$CL$999,MATCH($B931,'Master data'!$A$2:$A$999,0),MATCH(N$1,'Master data'!$B$1:$CL$1,0)),"")</f>
        <v/>
      </c>
      <c r="O931" s="7" t="str">
        <f>IFERROR(INDEX('Master data'!$B$2:$CL$999,MATCH($B931,'Master data'!$A$2:$A$999,0),MATCH(O$1,'Master data'!$B$1:$CL$1,0)),"")</f>
        <v/>
      </c>
      <c r="P931" s="5" t="str">
        <f>IFERROR(INDEX('Master data'!$B$2:$CL$999,MATCH($B931,'Master data'!$A$2:$A$999,0),MATCH(P$1,'Master data'!$B$1:$CL$1,0)),"")</f>
        <v/>
      </c>
      <c r="Q931" s="5" t="str">
        <f>IFERROR(INDEX('Master data'!$B$2:$CL$999,MATCH($B931,'Master data'!$A$2:$A$999,0),MATCH(Q$1,'Master data'!$B$1:$CL$1,0)),"")</f>
        <v/>
      </c>
    </row>
    <row r="932" spans="1:17" x14ac:dyDescent="0.3">
      <c r="A932" t="str">
        <f t="shared" si="14"/>
        <v/>
      </c>
      <c r="B932" t="str">
        <f>IF('Master data'!A931="","",'Master data'!A931)</f>
        <v/>
      </c>
      <c r="C932" t="str">
        <f>IFERROR(INDEX('Master data'!$B$2:$CL$999,MATCH($B932,'Master data'!$A$2:$A$999,0),MATCH(C$1,'Master data'!$B$1:$CL$1,0)),"")</f>
        <v/>
      </c>
      <c r="D932" t="str">
        <f>IFERROR(INDEX('Master data'!$B$2:$CL$999,MATCH($B932,'Master data'!$A$2:$A$999,0),MATCH(D$1,'Master data'!$B$1:$CL$1,0)),"")</f>
        <v/>
      </c>
      <c r="E932" s="5" t="str">
        <f>IFERROR(INDEX('Master data'!$B$2:$CL$999,MATCH($B932,'Master data'!$A$2:$A$999,0),MATCH(E$1,'Master data'!$B$1:$CL$1,0)),"")</f>
        <v/>
      </c>
      <c r="F932" s="7" t="str">
        <f>IFERROR(INDEX('Master data'!$B$2:$CL$999,MATCH($B932,'Master data'!$A$2:$A$999,0),MATCH(F$1,'Master data'!$B$1:$CL$1,0)),"")</f>
        <v/>
      </c>
      <c r="G932" s="7" t="str">
        <f>IFERROR(INDEX('Master data'!$B$2:$CL$999,MATCH($B932,'Master data'!$A$2:$A$999,0),MATCH(G$1,'Master data'!$B$1:$CL$1,0)),"")</f>
        <v/>
      </c>
      <c r="H932" s="7" t="str">
        <f>IFERROR(INDEX('Master data'!$B$2:$CL$999,MATCH($B932,'Master data'!$A$2:$A$999,0),MATCH(H$1,'Master data'!$B$1:$CL$1,0)),"")</f>
        <v/>
      </c>
      <c r="I932" s="7" t="str">
        <f>IFERROR(INDEX('Master data'!$B$2:$CL$999,MATCH($B932,'Master data'!$A$2:$A$999,0),MATCH(I$1,'Master data'!$B$1:$CL$1,0)),"")</f>
        <v/>
      </c>
      <c r="J932" s="7" t="str">
        <f>IFERROR(INDEX('Master data'!$B$2:$CL$999,MATCH($B932,'Master data'!$A$2:$A$999,0),MATCH(J$1,'Master data'!$B$1:$CL$1,0)),"")</f>
        <v/>
      </c>
      <c r="K932" s="7" t="str">
        <f>IFERROR(INDEX('Master data'!$B$2:$CL$999,MATCH($B932,'Master data'!$A$2:$A$999,0),MATCH(K$1,'Master data'!$B$1:$CL$1,0)),"")</f>
        <v/>
      </c>
      <c r="L932" s="7" t="str">
        <f>IFERROR(INDEX('Master data'!$B$2:$CL$999,MATCH($B932,'Master data'!$A$2:$A$999,0),MATCH(L$1,'Master data'!$B$1:$CL$1,0)),"")</f>
        <v/>
      </c>
      <c r="M932" s="5" t="str">
        <f>IFERROR(INDEX('Master data'!$B$2:$CL$999,MATCH($B932,'Master data'!$A$2:$A$999,0),MATCH(M$1,'Master data'!$B$1:$CL$1,0)),"")</f>
        <v/>
      </c>
      <c r="N932" s="28" t="str">
        <f>IFERROR(INDEX('Master data'!$B$2:$CL$999,MATCH($B932,'Master data'!$A$2:$A$999,0),MATCH(N$1,'Master data'!$B$1:$CL$1,0)),"")</f>
        <v/>
      </c>
      <c r="O932" s="7" t="str">
        <f>IFERROR(INDEX('Master data'!$B$2:$CL$999,MATCH($B932,'Master data'!$A$2:$A$999,0),MATCH(O$1,'Master data'!$B$1:$CL$1,0)),"")</f>
        <v/>
      </c>
      <c r="P932" s="5" t="str">
        <f>IFERROR(INDEX('Master data'!$B$2:$CL$999,MATCH($B932,'Master data'!$A$2:$A$999,0),MATCH(P$1,'Master data'!$B$1:$CL$1,0)),"")</f>
        <v/>
      </c>
      <c r="Q932" s="5" t="str">
        <f>IFERROR(INDEX('Master data'!$B$2:$CL$999,MATCH($B932,'Master data'!$A$2:$A$999,0),MATCH(Q$1,'Master data'!$B$1:$CL$1,0)),"")</f>
        <v/>
      </c>
    </row>
    <row r="933" spans="1:17" x14ac:dyDescent="0.3">
      <c r="A933" t="str">
        <f t="shared" si="14"/>
        <v/>
      </c>
      <c r="B933" t="str">
        <f>IF('Master data'!A932="","",'Master data'!A932)</f>
        <v/>
      </c>
      <c r="C933" t="str">
        <f>IFERROR(INDEX('Master data'!$B$2:$CL$999,MATCH($B933,'Master data'!$A$2:$A$999,0),MATCH(C$1,'Master data'!$B$1:$CL$1,0)),"")</f>
        <v/>
      </c>
      <c r="D933" t="str">
        <f>IFERROR(INDEX('Master data'!$B$2:$CL$999,MATCH($B933,'Master data'!$A$2:$A$999,0),MATCH(D$1,'Master data'!$B$1:$CL$1,0)),"")</f>
        <v/>
      </c>
      <c r="E933" s="5" t="str">
        <f>IFERROR(INDEX('Master data'!$B$2:$CL$999,MATCH($B933,'Master data'!$A$2:$A$999,0),MATCH(E$1,'Master data'!$B$1:$CL$1,0)),"")</f>
        <v/>
      </c>
      <c r="F933" s="7" t="str">
        <f>IFERROR(INDEX('Master data'!$B$2:$CL$999,MATCH($B933,'Master data'!$A$2:$A$999,0),MATCH(F$1,'Master data'!$B$1:$CL$1,0)),"")</f>
        <v/>
      </c>
      <c r="G933" s="7" t="str">
        <f>IFERROR(INDEX('Master data'!$B$2:$CL$999,MATCH($B933,'Master data'!$A$2:$A$999,0),MATCH(G$1,'Master data'!$B$1:$CL$1,0)),"")</f>
        <v/>
      </c>
      <c r="H933" s="7" t="str">
        <f>IFERROR(INDEX('Master data'!$B$2:$CL$999,MATCH($B933,'Master data'!$A$2:$A$999,0),MATCH(H$1,'Master data'!$B$1:$CL$1,0)),"")</f>
        <v/>
      </c>
      <c r="I933" s="7" t="str">
        <f>IFERROR(INDEX('Master data'!$B$2:$CL$999,MATCH($B933,'Master data'!$A$2:$A$999,0),MATCH(I$1,'Master data'!$B$1:$CL$1,0)),"")</f>
        <v/>
      </c>
      <c r="J933" s="7" t="str">
        <f>IFERROR(INDEX('Master data'!$B$2:$CL$999,MATCH($B933,'Master data'!$A$2:$A$999,0),MATCH(J$1,'Master data'!$B$1:$CL$1,0)),"")</f>
        <v/>
      </c>
      <c r="K933" s="7" t="str">
        <f>IFERROR(INDEX('Master data'!$B$2:$CL$999,MATCH($B933,'Master data'!$A$2:$A$999,0),MATCH(K$1,'Master data'!$B$1:$CL$1,0)),"")</f>
        <v/>
      </c>
      <c r="L933" s="7" t="str">
        <f>IFERROR(INDEX('Master data'!$B$2:$CL$999,MATCH($B933,'Master data'!$A$2:$A$999,0),MATCH(L$1,'Master data'!$B$1:$CL$1,0)),"")</f>
        <v/>
      </c>
      <c r="M933" s="5" t="str">
        <f>IFERROR(INDEX('Master data'!$B$2:$CL$999,MATCH($B933,'Master data'!$A$2:$A$999,0),MATCH(M$1,'Master data'!$B$1:$CL$1,0)),"")</f>
        <v/>
      </c>
      <c r="N933" s="28" t="str">
        <f>IFERROR(INDEX('Master data'!$B$2:$CL$999,MATCH($B933,'Master data'!$A$2:$A$999,0),MATCH(N$1,'Master data'!$B$1:$CL$1,0)),"")</f>
        <v/>
      </c>
      <c r="O933" s="7" t="str">
        <f>IFERROR(INDEX('Master data'!$B$2:$CL$999,MATCH($B933,'Master data'!$A$2:$A$999,0),MATCH(O$1,'Master data'!$B$1:$CL$1,0)),"")</f>
        <v/>
      </c>
      <c r="P933" s="5" t="str">
        <f>IFERROR(INDEX('Master data'!$B$2:$CL$999,MATCH($B933,'Master data'!$A$2:$A$999,0),MATCH(P$1,'Master data'!$B$1:$CL$1,0)),"")</f>
        <v/>
      </c>
      <c r="Q933" s="5" t="str">
        <f>IFERROR(INDEX('Master data'!$B$2:$CL$999,MATCH($B933,'Master data'!$A$2:$A$999,0),MATCH(Q$1,'Master data'!$B$1:$CL$1,0)),"")</f>
        <v/>
      </c>
    </row>
    <row r="934" spans="1:17" x14ac:dyDescent="0.3">
      <c r="A934" t="str">
        <f t="shared" si="14"/>
        <v/>
      </c>
      <c r="B934" t="str">
        <f>IF('Master data'!A933="","",'Master data'!A933)</f>
        <v/>
      </c>
      <c r="C934" t="str">
        <f>IFERROR(INDEX('Master data'!$B$2:$CL$999,MATCH($B934,'Master data'!$A$2:$A$999,0),MATCH(C$1,'Master data'!$B$1:$CL$1,0)),"")</f>
        <v/>
      </c>
      <c r="D934" t="str">
        <f>IFERROR(INDEX('Master data'!$B$2:$CL$999,MATCH($B934,'Master data'!$A$2:$A$999,0),MATCH(D$1,'Master data'!$B$1:$CL$1,0)),"")</f>
        <v/>
      </c>
      <c r="E934" s="5" t="str">
        <f>IFERROR(INDEX('Master data'!$B$2:$CL$999,MATCH($B934,'Master data'!$A$2:$A$999,0),MATCH(E$1,'Master data'!$B$1:$CL$1,0)),"")</f>
        <v/>
      </c>
      <c r="F934" s="7" t="str">
        <f>IFERROR(INDEX('Master data'!$B$2:$CL$999,MATCH($B934,'Master data'!$A$2:$A$999,0),MATCH(F$1,'Master data'!$B$1:$CL$1,0)),"")</f>
        <v/>
      </c>
      <c r="G934" s="7" t="str">
        <f>IFERROR(INDEX('Master data'!$B$2:$CL$999,MATCH($B934,'Master data'!$A$2:$A$999,0),MATCH(G$1,'Master data'!$B$1:$CL$1,0)),"")</f>
        <v/>
      </c>
      <c r="H934" s="7" t="str">
        <f>IFERROR(INDEX('Master data'!$B$2:$CL$999,MATCH($B934,'Master data'!$A$2:$A$999,0),MATCH(H$1,'Master data'!$B$1:$CL$1,0)),"")</f>
        <v/>
      </c>
      <c r="I934" s="7" t="str">
        <f>IFERROR(INDEX('Master data'!$B$2:$CL$999,MATCH($B934,'Master data'!$A$2:$A$999,0),MATCH(I$1,'Master data'!$B$1:$CL$1,0)),"")</f>
        <v/>
      </c>
      <c r="J934" s="7" t="str">
        <f>IFERROR(INDEX('Master data'!$B$2:$CL$999,MATCH($B934,'Master data'!$A$2:$A$999,0),MATCH(J$1,'Master data'!$B$1:$CL$1,0)),"")</f>
        <v/>
      </c>
      <c r="K934" s="7" t="str">
        <f>IFERROR(INDEX('Master data'!$B$2:$CL$999,MATCH($B934,'Master data'!$A$2:$A$999,0),MATCH(K$1,'Master data'!$B$1:$CL$1,0)),"")</f>
        <v/>
      </c>
      <c r="L934" s="7" t="str">
        <f>IFERROR(INDEX('Master data'!$B$2:$CL$999,MATCH($B934,'Master data'!$A$2:$A$999,0),MATCH(L$1,'Master data'!$B$1:$CL$1,0)),"")</f>
        <v/>
      </c>
      <c r="M934" s="5" t="str">
        <f>IFERROR(INDEX('Master data'!$B$2:$CL$999,MATCH($B934,'Master data'!$A$2:$A$999,0),MATCH(M$1,'Master data'!$B$1:$CL$1,0)),"")</f>
        <v/>
      </c>
      <c r="N934" s="28" t="str">
        <f>IFERROR(INDEX('Master data'!$B$2:$CL$999,MATCH($B934,'Master data'!$A$2:$A$999,0),MATCH(N$1,'Master data'!$B$1:$CL$1,0)),"")</f>
        <v/>
      </c>
      <c r="O934" s="7" t="str">
        <f>IFERROR(INDEX('Master data'!$B$2:$CL$999,MATCH($B934,'Master data'!$A$2:$A$999,0),MATCH(O$1,'Master data'!$B$1:$CL$1,0)),"")</f>
        <v/>
      </c>
      <c r="P934" s="5" t="str">
        <f>IFERROR(INDEX('Master data'!$B$2:$CL$999,MATCH($B934,'Master data'!$A$2:$A$999,0),MATCH(P$1,'Master data'!$B$1:$CL$1,0)),"")</f>
        <v/>
      </c>
      <c r="Q934" s="5" t="str">
        <f>IFERROR(INDEX('Master data'!$B$2:$CL$999,MATCH($B934,'Master data'!$A$2:$A$999,0),MATCH(Q$1,'Master data'!$B$1:$CL$1,0)),"")</f>
        <v/>
      </c>
    </row>
    <row r="935" spans="1:17" x14ac:dyDescent="0.3">
      <c r="A935" t="str">
        <f t="shared" si="14"/>
        <v/>
      </c>
      <c r="B935" t="str">
        <f>IF('Master data'!A934="","",'Master data'!A934)</f>
        <v/>
      </c>
      <c r="C935" t="str">
        <f>IFERROR(INDEX('Master data'!$B$2:$CL$999,MATCH($B935,'Master data'!$A$2:$A$999,0),MATCH(C$1,'Master data'!$B$1:$CL$1,0)),"")</f>
        <v/>
      </c>
      <c r="D935" t="str">
        <f>IFERROR(INDEX('Master data'!$B$2:$CL$999,MATCH($B935,'Master data'!$A$2:$A$999,0),MATCH(D$1,'Master data'!$B$1:$CL$1,0)),"")</f>
        <v/>
      </c>
      <c r="E935" s="5" t="str">
        <f>IFERROR(INDEX('Master data'!$B$2:$CL$999,MATCH($B935,'Master data'!$A$2:$A$999,0),MATCH(E$1,'Master data'!$B$1:$CL$1,0)),"")</f>
        <v/>
      </c>
      <c r="F935" s="7" t="str">
        <f>IFERROR(INDEX('Master data'!$B$2:$CL$999,MATCH($B935,'Master data'!$A$2:$A$999,0),MATCH(F$1,'Master data'!$B$1:$CL$1,0)),"")</f>
        <v/>
      </c>
      <c r="G935" s="7" t="str">
        <f>IFERROR(INDEX('Master data'!$B$2:$CL$999,MATCH($B935,'Master data'!$A$2:$A$999,0),MATCH(G$1,'Master data'!$B$1:$CL$1,0)),"")</f>
        <v/>
      </c>
      <c r="H935" s="7" t="str">
        <f>IFERROR(INDEX('Master data'!$B$2:$CL$999,MATCH($B935,'Master data'!$A$2:$A$999,0),MATCH(H$1,'Master data'!$B$1:$CL$1,0)),"")</f>
        <v/>
      </c>
      <c r="I935" s="7" t="str">
        <f>IFERROR(INDEX('Master data'!$B$2:$CL$999,MATCH($B935,'Master data'!$A$2:$A$999,0),MATCH(I$1,'Master data'!$B$1:$CL$1,0)),"")</f>
        <v/>
      </c>
      <c r="J935" s="7" t="str">
        <f>IFERROR(INDEX('Master data'!$B$2:$CL$999,MATCH($B935,'Master data'!$A$2:$A$999,0),MATCH(J$1,'Master data'!$B$1:$CL$1,0)),"")</f>
        <v/>
      </c>
      <c r="K935" s="7" t="str">
        <f>IFERROR(INDEX('Master data'!$B$2:$CL$999,MATCH($B935,'Master data'!$A$2:$A$999,0),MATCH(K$1,'Master data'!$B$1:$CL$1,0)),"")</f>
        <v/>
      </c>
      <c r="L935" s="7" t="str">
        <f>IFERROR(INDEX('Master data'!$B$2:$CL$999,MATCH($B935,'Master data'!$A$2:$A$999,0),MATCH(L$1,'Master data'!$B$1:$CL$1,0)),"")</f>
        <v/>
      </c>
      <c r="M935" s="5" t="str">
        <f>IFERROR(INDEX('Master data'!$B$2:$CL$999,MATCH($B935,'Master data'!$A$2:$A$999,0),MATCH(M$1,'Master data'!$B$1:$CL$1,0)),"")</f>
        <v/>
      </c>
      <c r="N935" s="28" t="str">
        <f>IFERROR(INDEX('Master data'!$B$2:$CL$999,MATCH($B935,'Master data'!$A$2:$A$999,0),MATCH(N$1,'Master data'!$B$1:$CL$1,0)),"")</f>
        <v/>
      </c>
      <c r="O935" s="7" t="str">
        <f>IFERROR(INDEX('Master data'!$B$2:$CL$999,MATCH($B935,'Master data'!$A$2:$A$999,0),MATCH(O$1,'Master data'!$B$1:$CL$1,0)),"")</f>
        <v/>
      </c>
      <c r="P935" s="5" t="str">
        <f>IFERROR(INDEX('Master data'!$B$2:$CL$999,MATCH($B935,'Master data'!$A$2:$A$999,0),MATCH(P$1,'Master data'!$B$1:$CL$1,0)),"")</f>
        <v/>
      </c>
      <c r="Q935" s="5" t="str">
        <f>IFERROR(INDEX('Master data'!$B$2:$CL$999,MATCH($B935,'Master data'!$A$2:$A$999,0),MATCH(Q$1,'Master data'!$B$1:$CL$1,0)),"")</f>
        <v/>
      </c>
    </row>
    <row r="936" spans="1:17" x14ac:dyDescent="0.3">
      <c r="A936" t="str">
        <f t="shared" si="14"/>
        <v/>
      </c>
      <c r="B936" t="str">
        <f>IF('Master data'!A935="","",'Master data'!A935)</f>
        <v/>
      </c>
      <c r="C936" t="str">
        <f>IFERROR(INDEX('Master data'!$B$2:$CL$999,MATCH($B936,'Master data'!$A$2:$A$999,0),MATCH(C$1,'Master data'!$B$1:$CL$1,0)),"")</f>
        <v/>
      </c>
      <c r="D936" t="str">
        <f>IFERROR(INDEX('Master data'!$B$2:$CL$999,MATCH($B936,'Master data'!$A$2:$A$999,0),MATCH(D$1,'Master data'!$B$1:$CL$1,0)),"")</f>
        <v/>
      </c>
      <c r="E936" s="5" t="str">
        <f>IFERROR(INDEX('Master data'!$B$2:$CL$999,MATCH($B936,'Master data'!$A$2:$A$999,0),MATCH(E$1,'Master data'!$B$1:$CL$1,0)),"")</f>
        <v/>
      </c>
      <c r="F936" s="7" t="str">
        <f>IFERROR(INDEX('Master data'!$B$2:$CL$999,MATCH($B936,'Master data'!$A$2:$A$999,0),MATCH(F$1,'Master data'!$B$1:$CL$1,0)),"")</f>
        <v/>
      </c>
      <c r="G936" s="7" t="str">
        <f>IFERROR(INDEX('Master data'!$B$2:$CL$999,MATCH($B936,'Master data'!$A$2:$A$999,0),MATCH(G$1,'Master data'!$B$1:$CL$1,0)),"")</f>
        <v/>
      </c>
      <c r="H936" s="7" t="str">
        <f>IFERROR(INDEX('Master data'!$B$2:$CL$999,MATCH($B936,'Master data'!$A$2:$A$999,0),MATCH(H$1,'Master data'!$B$1:$CL$1,0)),"")</f>
        <v/>
      </c>
      <c r="I936" s="7" t="str">
        <f>IFERROR(INDEX('Master data'!$B$2:$CL$999,MATCH($B936,'Master data'!$A$2:$A$999,0),MATCH(I$1,'Master data'!$B$1:$CL$1,0)),"")</f>
        <v/>
      </c>
      <c r="J936" s="7" t="str">
        <f>IFERROR(INDEX('Master data'!$B$2:$CL$999,MATCH($B936,'Master data'!$A$2:$A$999,0),MATCH(J$1,'Master data'!$B$1:$CL$1,0)),"")</f>
        <v/>
      </c>
      <c r="K936" s="7" t="str">
        <f>IFERROR(INDEX('Master data'!$B$2:$CL$999,MATCH($B936,'Master data'!$A$2:$A$999,0),MATCH(K$1,'Master data'!$B$1:$CL$1,0)),"")</f>
        <v/>
      </c>
      <c r="L936" s="7" t="str">
        <f>IFERROR(INDEX('Master data'!$B$2:$CL$999,MATCH($B936,'Master data'!$A$2:$A$999,0),MATCH(L$1,'Master data'!$B$1:$CL$1,0)),"")</f>
        <v/>
      </c>
      <c r="M936" s="5" t="str">
        <f>IFERROR(INDEX('Master data'!$B$2:$CL$999,MATCH($B936,'Master data'!$A$2:$A$999,0),MATCH(M$1,'Master data'!$B$1:$CL$1,0)),"")</f>
        <v/>
      </c>
      <c r="N936" s="28" t="str">
        <f>IFERROR(INDEX('Master data'!$B$2:$CL$999,MATCH($B936,'Master data'!$A$2:$A$999,0),MATCH(N$1,'Master data'!$B$1:$CL$1,0)),"")</f>
        <v/>
      </c>
      <c r="O936" s="7" t="str">
        <f>IFERROR(INDEX('Master data'!$B$2:$CL$999,MATCH($B936,'Master data'!$A$2:$A$999,0),MATCH(O$1,'Master data'!$B$1:$CL$1,0)),"")</f>
        <v/>
      </c>
      <c r="P936" s="5" t="str">
        <f>IFERROR(INDEX('Master data'!$B$2:$CL$999,MATCH($B936,'Master data'!$A$2:$A$999,0),MATCH(P$1,'Master data'!$B$1:$CL$1,0)),"")</f>
        <v/>
      </c>
      <c r="Q936" s="5" t="str">
        <f>IFERROR(INDEX('Master data'!$B$2:$CL$999,MATCH($B936,'Master data'!$A$2:$A$999,0),MATCH(Q$1,'Master data'!$B$1:$CL$1,0)),"")</f>
        <v/>
      </c>
    </row>
    <row r="937" spans="1:17" x14ac:dyDescent="0.3">
      <c r="A937" t="str">
        <f t="shared" si="14"/>
        <v/>
      </c>
      <c r="B937" t="str">
        <f>IF('Master data'!A936="","",'Master data'!A936)</f>
        <v/>
      </c>
      <c r="C937" t="str">
        <f>IFERROR(INDEX('Master data'!$B$2:$CL$999,MATCH($B937,'Master data'!$A$2:$A$999,0),MATCH(C$1,'Master data'!$B$1:$CL$1,0)),"")</f>
        <v/>
      </c>
      <c r="D937" t="str">
        <f>IFERROR(INDEX('Master data'!$B$2:$CL$999,MATCH($B937,'Master data'!$A$2:$A$999,0),MATCH(D$1,'Master data'!$B$1:$CL$1,0)),"")</f>
        <v/>
      </c>
      <c r="E937" s="5" t="str">
        <f>IFERROR(INDEX('Master data'!$B$2:$CL$999,MATCH($B937,'Master data'!$A$2:$A$999,0),MATCH(E$1,'Master data'!$B$1:$CL$1,0)),"")</f>
        <v/>
      </c>
      <c r="F937" s="7" t="str">
        <f>IFERROR(INDEX('Master data'!$B$2:$CL$999,MATCH($B937,'Master data'!$A$2:$A$999,0),MATCH(F$1,'Master data'!$B$1:$CL$1,0)),"")</f>
        <v/>
      </c>
      <c r="G937" s="7" t="str">
        <f>IFERROR(INDEX('Master data'!$B$2:$CL$999,MATCH($B937,'Master data'!$A$2:$A$999,0),MATCH(G$1,'Master data'!$B$1:$CL$1,0)),"")</f>
        <v/>
      </c>
      <c r="H937" s="7" t="str">
        <f>IFERROR(INDEX('Master data'!$B$2:$CL$999,MATCH($B937,'Master data'!$A$2:$A$999,0),MATCH(H$1,'Master data'!$B$1:$CL$1,0)),"")</f>
        <v/>
      </c>
      <c r="I937" s="7" t="str">
        <f>IFERROR(INDEX('Master data'!$B$2:$CL$999,MATCH($B937,'Master data'!$A$2:$A$999,0),MATCH(I$1,'Master data'!$B$1:$CL$1,0)),"")</f>
        <v/>
      </c>
      <c r="J937" s="7" t="str">
        <f>IFERROR(INDEX('Master data'!$B$2:$CL$999,MATCH($B937,'Master data'!$A$2:$A$999,0),MATCH(J$1,'Master data'!$B$1:$CL$1,0)),"")</f>
        <v/>
      </c>
      <c r="K937" s="7" t="str">
        <f>IFERROR(INDEX('Master data'!$B$2:$CL$999,MATCH($B937,'Master data'!$A$2:$A$999,0),MATCH(K$1,'Master data'!$B$1:$CL$1,0)),"")</f>
        <v/>
      </c>
      <c r="L937" s="7" t="str">
        <f>IFERROR(INDEX('Master data'!$B$2:$CL$999,MATCH($B937,'Master data'!$A$2:$A$999,0),MATCH(L$1,'Master data'!$B$1:$CL$1,0)),"")</f>
        <v/>
      </c>
      <c r="M937" s="5" t="str">
        <f>IFERROR(INDEX('Master data'!$B$2:$CL$999,MATCH($B937,'Master data'!$A$2:$A$999,0),MATCH(M$1,'Master data'!$B$1:$CL$1,0)),"")</f>
        <v/>
      </c>
      <c r="N937" s="28" t="str">
        <f>IFERROR(INDEX('Master data'!$B$2:$CL$999,MATCH($B937,'Master data'!$A$2:$A$999,0),MATCH(N$1,'Master data'!$B$1:$CL$1,0)),"")</f>
        <v/>
      </c>
      <c r="O937" s="7" t="str">
        <f>IFERROR(INDEX('Master data'!$B$2:$CL$999,MATCH($B937,'Master data'!$A$2:$A$999,0),MATCH(O$1,'Master data'!$B$1:$CL$1,0)),"")</f>
        <v/>
      </c>
      <c r="P937" s="5" t="str">
        <f>IFERROR(INDEX('Master data'!$B$2:$CL$999,MATCH($B937,'Master data'!$A$2:$A$999,0),MATCH(P$1,'Master data'!$B$1:$CL$1,0)),"")</f>
        <v/>
      </c>
      <c r="Q937" s="5" t="str">
        <f>IFERROR(INDEX('Master data'!$B$2:$CL$999,MATCH($B937,'Master data'!$A$2:$A$999,0),MATCH(Q$1,'Master data'!$B$1:$CL$1,0)),"")</f>
        <v/>
      </c>
    </row>
    <row r="938" spans="1:17" x14ac:dyDescent="0.3">
      <c r="A938" t="str">
        <f t="shared" si="14"/>
        <v/>
      </c>
      <c r="B938" t="str">
        <f>IF('Master data'!A937="","",'Master data'!A937)</f>
        <v/>
      </c>
      <c r="C938" t="str">
        <f>IFERROR(INDEX('Master data'!$B$2:$CL$999,MATCH($B938,'Master data'!$A$2:$A$999,0),MATCH(C$1,'Master data'!$B$1:$CL$1,0)),"")</f>
        <v/>
      </c>
      <c r="D938" t="str">
        <f>IFERROR(INDEX('Master data'!$B$2:$CL$999,MATCH($B938,'Master data'!$A$2:$A$999,0),MATCH(D$1,'Master data'!$B$1:$CL$1,0)),"")</f>
        <v/>
      </c>
      <c r="E938" s="5" t="str">
        <f>IFERROR(INDEX('Master data'!$B$2:$CL$999,MATCH($B938,'Master data'!$A$2:$A$999,0),MATCH(E$1,'Master data'!$B$1:$CL$1,0)),"")</f>
        <v/>
      </c>
      <c r="F938" s="7" t="str">
        <f>IFERROR(INDEX('Master data'!$B$2:$CL$999,MATCH($B938,'Master data'!$A$2:$A$999,0),MATCH(F$1,'Master data'!$B$1:$CL$1,0)),"")</f>
        <v/>
      </c>
      <c r="G938" s="7" t="str">
        <f>IFERROR(INDEX('Master data'!$B$2:$CL$999,MATCH($B938,'Master data'!$A$2:$A$999,0),MATCH(G$1,'Master data'!$B$1:$CL$1,0)),"")</f>
        <v/>
      </c>
      <c r="H938" s="7" t="str">
        <f>IFERROR(INDEX('Master data'!$B$2:$CL$999,MATCH($B938,'Master data'!$A$2:$A$999,0),MATCH(H$1,'Master data'!$B$1:$CL$1,0)),"")</f>
        <v/>
      </c>
      <c r="I938" s="7" t="str">
        <f>IFERROR(INDEX('Master data'!$B$2:$CL$999,MATCH($B938,'Master data'!$A$2:$A$999,0),MATCH(I$1,'Master data'!$B$1:$CL$1,0)),"")</f>
        <v/>
      </c>
      <c r="J938" s="7" t="str">
        <f>IFERROR(INDEX('Master data'!$B$2:$CL$999,MATCH($B938,'Master data'!$A$2:$A$999,0),MATCH(J$1,'Master data'!$B$1:$CL$1,0)),"")</f>
        <v/>
      </c>
      <c r="K938" s="7" t="str">
        <f>IFERROR(INDEX('Master data'!$B$2:$CL$999,MATCH($B938,'Master data'!$A$2:$A$999,0),MATCH(K$1,'Master data'!$B$1:$CL$1,0)),"")</f>
        <v/>
      </c>
      <c r="L938" s="7" t="str">
        <f>IFERROR(INDEX('Master data'!$B$2:$CL$999,MATCH($B938,'Master data'!$A$2:$A$999,0),MATCH(L$1,'Master data'!$B$1:$CL$1,0)),"")</f>
        <v/>
      </c>
      <c r="M938" s="5" t="str">
        <f>IFERROR(INDEX('Master data'!$B$2:$CL$999,MATCH($B938,'Master data'!$A$2:$A$999,0),MATCH(M$1,'Master data'!$B$1:$CL$1,0)),"")</f>
        <v/>
      </c>
      <c r="N938" s="28" t="str">
        <f>IFERROR(INDEX('Master data'!$B$2:$CL$999,MATCH($B938,'Master data'!$A$2:$A$999,0),MATCH(N$1,'Master data'!$B$1:$CL$1,0)),"")</f>
        <v/>
      </c>
      <c r="O938" s="7" t="str">
        <f>IFERROR(INDEX('Master data'!$B$2:$CL$999,MATCH($B938,'Master data'!$A$2:$A$999,0),MATCH(O$1,'Master data'!$B$1:$CL$1,0)),"")</f>
        <v/>
      </c>
      <c r="P938" s="5" t="str">
        <f>IFERROR(INDEX('Master data'!$B$2:$CL$999,MATCH($B938,'Master data'!$A$2:$A$999,0),MATCH(P$1,'Master data'!$B$1:$CL$1,0)),"")</f>
        <v/>
      </c>
      <c r="Q938" s="5" t="str">
        <f>IFERROR(INDEX('Master data'!$B$2:$CL$999,MATCH($B938,'Master data'!$A$2:$A$999,0),MATCH(Q$1,'Master data'!$B$1:$CL$1,0)),"")</f>
        <v/>
      </c>
    </row>
    <row r="939" spans="1:17" x14ac:dyDescent="0.3">
      <c r="A939" t="str">
        <f t="shared" si="14"/>
        <v/>
      </c>
      <c r="B939" t="str">
        <f>IF('Master data'!A938="","",'Master data'!A938)</f>
        <v/>
      </c>
      <c r="C939" t="str">
        <f>IFERROR(INDEX('Master data'!$B$2:$CL$999,MATCH($B939,'Master data'!$A$2:$A$999,0),MATCH(C$1,'Master data'!$B$1:$CL$1,0)),"")</f>
        <v/>
      </c>
      <c r="D939" t="str">
        <f>IFERROR(INDEX('Master data'!$B$2:$CL$999,MATCH($B939,'Master data'!$A$2:$A$999,0),MATCH(D$1,'Master data'!$B$1:$CL$1,0)),"")</f>
        <v/>
      </c>
      <c r="E939" s="5" t="str">
        <f>IFERROR(INDEX('Master data'!$B$2:$CL$999,MATCH($B939,'Master data'!$A$2:$A$999,0),MATCH(E$1,'Master data'!$B$1:$CL$1,0)),"")</f>
        <v/>
      </c>
      <c r="F939" s="7" t="str">
        <f>IFERROR(INDEX('Master data'!$B$2:$CL$999,MATCH($B939,'Master data'!$A$2:$A$999,0),MATCH(F$1,'Master data'!$B$1:$CL$1,0)),"")</f>
        <v/>
      </c>
      <c r="G939" s="7" t="str">
        <f>IFERROR(INDEX('Master data'!$B$2:$CL$999,MATCH($B939,'Master data'!$A$2:$A$999,0),MATCH(G$1,'Master data'!$B$1:$CL$1,0)),"")</f>
        <v/>
      </c>
      <c r="H939" s="7" t="str">
        <f>IFERROR(INDEX('Master data'!$B$2:$CL$999,MATCH($B939,'Master data'!$A$2:$A$999,0),MATCH(H$1,'Master data'!$B$1:$CL$1,0)),"")</f>
        <v/>
      </c>
      <c r="I939" s="7" t="str">
        <f>IFERROR(INDEX('Master data'!$B$2:$CL$999,MATCH($B939,'Master data'!$A$2:$A$999,0),MATCH(I$1,'Master data'!$B$1:$CL$1,0)),"")</f>
        <v/>
      </c>
      <c r="J939" s="7" t="str">
        <f>IFERROR(INDEX('Master data'!$B$2:$CL$999,MATCH($B939,'Master data'!$A$2:$A$999,0),MATCH(J$1,'Master data'!$B$1:$CL$1,0)),"")</f>
        <v/>
      </c>
      <c r="K939" s="7" t="str">
        <f>IFERROR(INDEX('Master data'!$B$2:$CL$999,MATCH($B939,'Master data'!$A$2:$A$999,0),MATCH(K$1,'Master data'!$B$1:$CL$1,0)),"")</f>
        <v/>
      </c>
      <c r="L939" s="7" t="str">
        <f>IFERROR(INDEX('Master data'!$B$2:$CL$999,MATCH($B939,'Master data'!$A$2:$A$999,0),MATCH(L$1,'Master data'!$B$1:$CL$1,0)),"")</f>
        <v/>
      </c>
      <c r="M939" s="5" t="str">
        <f>IFERROR(INDEX('Master data'!$B$2:$CL$999,MATCH($B939,'Master data'!$A$2:$A$999,0),MATCH(M$1,'Master data'!$B$1:$CL$1,0)),"")</f>
        <v/>
      </c>
      <c r="N939" s="28" t="str">
        <f>IFERROR(INDEX('Master data'!$B$2:$CL$999,MATCH($B939,'Master data'!$A$2:$A$999,0),MATCH(N$1,'Master data'!$B$1:$CL$1,0)),"")</f>
        <v/>
      </c>
      <c r="O939" s="7" t="str">
        <f>IFERROR(INDEX('Master data'!$B$2:$CL$999,MATCH($B939,'Master data'!$A$2:$A$999,0),MATCH(O$1,'Master data'!$B$1:$CL$1,0)),"")</f>
        <v/>
      </c>
      <c r="P939" s="5" t="str">
        <f>IFERROR(INDEX('Master data'!$B$2:$CL$999,MATCH($B939,'Master data'!$A$2:$A$999,0),MATCH(P$1,'Master data'!$B$1:$CL$1,0)),"")</f>
        <v/>
      </c>
      <c r="Q939" s="5" t="str">
        <f>IFERROR(INDEX('Master data'!$B$2:$CL$999,MATCH($B939,'Master data'!$A$2:$A$999,0),MATCH(Q$1,'Master data'!$B$1:$CL$1,0)),"")</f>
        <v/>
      </c>
    </row>
    <row r="940" spans="1:17" x14ac:dyDescent="0.3">
      <c r="A940" t="str">
        <f t="shared" si="14"/>
        <v/>
      </c>
      <c r="B940" t="str">
        <f>IF('Master data'!A939="","",'Master data'!A939)</f>
        <v/>
      </c>
      <c r="C940" t="str">
        <f>IFERROR(INDEX('Master data'!$B$2:$CL$999,MATCH($B940,'Master data'!$A$2:$A$999,0),MATCH(C$1,'Master data'!$B$1:$CL$1,0)),"")</f>
        <v/>
      </c>
      <c r="D940" t="str">
        <f>IFERROR(INDEX('Master data'!$B$2:$CL$999,MATCH($B940,'Master data'!$A$2:$A$999,0),MATCH(D$1,'Master data'!$B$1:$CL$1,0)),"")</f>
        <v/>
      </c>
      <c r="E940" s="5" t="str">
        <f>IFERROR(INDEX('Master data'!$B$2:$CL$999,MATCH($B940,'Master data'!$A$2:$A$999,0),MATCH(E$1,'Master data'!$B$1:$CL$1,0)),"")</f>
        <v/>
      </c>
      <c r="F940" s="7" t="str">
        <f>IFERROR(INDEX('Master data'!$B$2:$CL$999,MATCH($B940,'Master data'!$A$2:$A$999,0),MATCH(F$1,'Master data'!$B$1:$CL$1,0)),"")</f>
        <v/>
      </c>
      <c r="G940" s="7" t="str">
        <f>IFERROR(INDEX('Master data'!$B$2:$CL$999,MATCH($B940,'Master data'!$A$2:$A$999,0),MATCH(G$1,'Master data'!$B$1:$CL$1,0)),"")</f>
        <v/>
      </c>
      <c r="H940" s="7" t="str">
        <f>IFERROR(INDEX('Master data'!$B$2:$CL$999,MATCH($B940,'Master data'!$A$2:$A$999,0),MATCH(H$1,'Master data'!$B$1:$CL$1,0)),"")</f>
        <v/>
      </c>
      <c r="I940" s="7" t="str">
        <f>IFERROR(INDEX('Master data'!$B$2:$CL$999,MATCH($B940,'Master data'!$A$2:$A$999,0),MATCH(I$1,'Master data'!$B$1:$CL$1,0)),"")</f>
        <v/>
      </c>
      <c r="J940" s="7" t="str">
        <f>IFERROR(INDEX('Master data'!$B$2:$CL$999,MATCH($B940,'Master data'!$A$2:$A$999,0),MATCH(J$1,'Master data'!$B$1:$CL$1,0)),"")</f>
        <v/>
      </c>
      <c r="K940" s="7" t="str">
        <f>IFERROR(INDEX('Master data'!$B$2:$CL$999,MATCH($B940,'Master data'!$A$2:$A$999,0),MATCH(K$1,'Master data'!$B$1:$CL$1,0)),"")</f>
        <v/>
      </c>
      <c r="L940" s="7" t="str">
        <f>IFERROR(INDEX('Master data'!$B$2:$CL$999,MATCH($B940,'Master data'!$A$2:$A$999,0),MATCH(L$1,'Master data'!$B$1:$CL$1,0)),"")</f>
        <v/>
      </c>
      <c r="M940" s="5" t="str">
        <f>IFERROR(INDEX('Master data'!$B$2:$CL$999,MATCH($B940,'Master data'!$A$2:$A$999,0),MATCH(M$1,'Master data'!$B$1:$CL$1,0)),"")</f>
        <v/>
      </c>
      <c r="N940" s="28" t="str">
        <f>IFERROR(INDEX('Master data'!$B$2:$CL$999,MATCH($B940,'Master data'!$A$2:$A$999,0),MATCH(N$1,'Master data'!$B$1:$CL$1,0)),"")</f>
        <v/>
      </c>
      <c r="O940" s="7" t="str">
        <f>IFERROR(INDEX('Master data'!$B$2:$CL$999,MATCH($B940,'Master data'!$A$2:$A$999,0),MATCH(O$1,'Master data'!$B$1:$CL$1,0)),"")</f>
        <v/>
      </c>
      <c r="P940" s="5" t="str">
        <f>IFERROR(INDEX('Master data'!$B$2:$CL$999,MATCH($B940,'Master data'!$A$2:$A$999,0),MATCH(P$1,'Master data'!$B$1:$CL$1,0)),"")</f>
        <v/>
      </c>
      <c r="Q940" s="5" t="str">
        <f>IFERROR(INDEX('Master data'!$B$2:$CL$999,MATCH($B940,'Master data'!$A$2:$A$999,0),MATCH(Q$1,'Master data'!$B$1:$CL$1,0)),"")</f>
        <v/>
      </c>
    </row>
    <row r="941" spans="1:17" x14ac:dyDescent="0.3">
      <c r="A941" t="str">
        <f t="shared" si="14"/>
        <v/>
      </c>
      <c r="B941" t="str">
        <f>IF('Master data'!A940="","",'Master data'!A940)</f>
        <v/>
      </c>
      <c r="C941" t="str">
        <f>IFERROR(INDEX('Master data'!$B$2:$CL$999,MATCH($B941,'Master data'!$A$2:$A$999,0),MATCH(C$1,'Master data'!$B$1:$CL$1,0)),"")</f>
        <v/>
      </c>
      <c r="D941" t="str">
        <f>IFERROR(INDEX('Master data'!$B$2:$CL$999,MATCH($B941,'Master data'!$A$2:$A$999,0),MATCH(D$1,'Master data'!$B$1:$CL$1,0)),"")</f>
        <v/>
      </c>
      <c r="E941" s="5" t="str">
        <f>IFERROR(INDEX('Master data'!$B$2:$CL$999,MATCH($B941,'Master data'!$A$2:$A$999,0),MATCH(E$1,'Master data'!$B$1:$CL$1,0)),"")</f>
        <v/>
      </c>
      <c r="F941" s="7" t="str">
        <f>IFERROR(INDEX('Master data'!$B$2:$CL$999,MATCH($B941,'Master data'!$A$2:$A$999,0),MATCH(F$1,'Master data'!$B$1:$CL$1,0)),"")</f>
        <v/>
      </c>
      <c r="G941" s="7" t="str">
        <f>IFERROR(INDEX('Master data'!$B$2:$CL$999,MATCH($B941,'Master data'!$A$2:$A$999,0),MATCH(G$1,'Master data'!$B$1:$CL$1,0)),"")</f>
        <v/>
      </c>
      <c r="H941" s="7" t="str">
        <f>IFERROR(INDEX('Master data'!$B$2:$CL$999,MATCH($B941,'Master data'!$A$2:$A$999,0),MATCH(H$1,'Master data'!$B$1:$CL$1,0)),"")</f>
        <v/>
      </c>
      <c r="I941" s="7" t="str">
        <f>IFERROR(INDEX('Master data'!$B$2:$CL$999,MATCH($B941,'Master data'!$A$2:$A$999,0),MATCH(I$1,'Master data'!$B$1:$CL$1,0)),"")</f>
        <v/>
      </c>
      <c r="J941" s="7" t="str">
        <f>IFERROR(INDEX('Master data'!$B$2:$CL$999,MATCH($B941,'Master data'!$A$2:$A$999,0),MATCH(J$1,'Master data'!$B$1:$CL$1,0)),"")</f>
        <v/>
      </c>
      <c r="K941" s="7" t="str">
        <f>IFERROR(INDEX('Master data'!$B$2:$CL$999,MATCH($B941,'Master data'!$A$2:$A$999,0),MATCH(K$1,'Master data'!$B$1:$CL$1,0)),"")</f>
        <v/>
      </c>
      <c r="L941" s="7" t="str">
        <f>IFERROR(INDEX('Master data'!$B$2:$CL$999,MATCH($B941,'Master data'!$A$2:$A$999,0),MATCH(L$1,'Master data'!$B$1:$CL$1,0)),"")</f>
        <v/>
      </c>
      <c r="M941" s="5" t="str">
        <f>IFERROR(INDEX('Master data'!$B$2:$CL$999,MATCH($B941,'Master data'!$A$2:$A$999,0),MATCH(M$1,'Master data'!$B$1:$CL$1,0)),"")</f>
        <v/>
      </c>
      <c r="N941" s="28" t="str">
        <f>IFERROR(INDEX('Master data'!$B$2:$CL$999,MATCH($B941,'Master data'!$A$2:$A$999,0),MATCH(N$1,'Master data'!$B$1:$CL$1,0)),"")</f>
        <v/>
      </c>
      <c r="O941" s="7" t="str">
        <f>IFERROR(INDEX('Master data'!$B$2:$CL$999,MATCH($B941,'Master data'!$A$2:$A$999,0),MATCH(O$1,'Master data'!$B$1:$CL$1,0)),"")</f>
        <v/>
      </c>
      <c r="P941" s="5" t="str">
        <f>IFERROR(INDEX('Master data'!$B$2:$CL$999,MATCH($B941,'Master data'!$A$2:$A$999,0),MATCH(P$1,'Master data'!$B$1:$CL$1,0)),"")</f>
        <v/>
      </c>
      <c r="Q941" s="5" t="str">
        <f>IFERROR(INDEX('Master data'!$B$2:$CL$999,MATCH($B941,'Master data'!$A$2:$A$999,0),MATCH(Q$1,'Master data'!$B$1:$CL$1,0)),"")</f>
        <v/>
      </c>
    </row>
    <row r="942" spans="1:17" x14ac:dyDescent="0.3">
      <c r="A942" t="str">
        <f t="shared" si="14"/>
        <v/>
      </c>
      <c r="B942" t="str">
        <f>IF('Master data'!A941="","",'Master data'!A941)</f>
        <v/>
      </c>
      <c r="C942" t="str">
        <f>IFERROR(INDEX('Master data'!$B$2:$CL$999,MATCH($B942,'Master data'!$A$2:$A$999,0),MATCH(C$1,'Master data'!$B$1:$CL$1,0)),"")</f>
        <v/>
      </c>
      <c r="D942" t="str">
        <f>IFERROR(INDEX('Master data'!$B$2:$CL$999,MATCH($B942,'Master data'!$A$2:$A$999,0),MATCH(D$1,'Master data'!$B$1:$CL$1,0)),"")</f>
        <v/>
      </c>
      <c r="E942" s="5" t="str">
        <f>IFERROR(INDEX('Master data'!$B$2:$CL$999,MATCH($B942,'Master data'!$A$2:$A$999,0),MATCH(E$1,'Master data'!$B$1:$CL$1,0)),"")</f>
        <v/>
      </c>
      <c r="F942" s="7" t="str">
        <f>IFERROR(INDEX('Master data'!$B$2:$CL$999,MATCH($B942,'Master data'!$A$2:$A$999,0),MATCH(F$1,'Master data'!$B$1:$CL$1,0)),"")</f>
        <v/>
      </c>
      <c r="G942" s="7" t="str">
        <f>IFERROR(INDEX('Master data'!$B$2:$CL$999,MATCH($B942,'Master data'!$A$2:$A$999,0),MATCH(G$1,'Master data'!$B$1:$CL$1,0)),"")</f>
        <v/>
      </c>
      <c r="H942" s="7" t="str">
        <f>IFERROR(INDEX('Master data'!$B$2:$CL$999,MATCH($B942,'Master data'!$A$2:$A$999,0),MATCH(H$1,'Master data'!$B$1:$CL$1,0)),"")</f>
        <v/>
      </c>
      <c r="I942" s="7" t="str">
        <f>IFERROR(INDEX('Master data'!$B$2:$CL$999,MATCH($B942,'Master data'!$A$2:$A$999,0),MATCH(I$1,'Master data'!$B$1:$CL$1,0)),"")</f>
        <v/>
      </c>
      <c r="J942" s="7" t="str">
        <f>IFERROR(INDEX('Master data'!$B$2:$CL$999,MATCH($B942,'Master data'!$A$2:$A$999,0),MATCH(J$1,'Master data'!$B$1:$CL$1,0)),"")</f>
        <v/>
      </c>
      <c r="K942" s="7" t="str">
        <f>IFERROR(INDEX('Master data'!$B$2:$CL$999,MATCH($B942,'Master data'!$A$2:$A$999,0),MATCH(K$1,'Master data'!$B$1:$CL$1,0)),"")</f>
        <v/>
      </c>
      <c r="L942" s="7" t="str">
        <f>IFERROR(INDEX('Master data'!$B$2:$CL$999,MATCH($B942,'Master data'!$A$2:$A$999,0),MATCH(L$1,'Master data'!$B$1:$CL$1,0)),"")</f>
        <v/>
      </c>
      <c r="M942" s="5" t="str">
        <f>IFERROR(INDEX('Master data'!$B$2:$CL$999,MATCH($B942,'Master data'!$A$2:$A$999,0),MATCH(M$1,'Master data'!$B$1:$CL$1,0)),"")</f>
        <v/>
      </c>
      <c r="N942" s="28" t="str">
        <f>IFERROR(INDEX('Master data'!$B$2:$CL$999,MATCH($B942,'Master data'!$A$2:$A$999,0),MATCH(N$1,'Master data'!$B$1:$CL$1,0)),"")</f>
        <v/>
      </c>
      <c r="O942" s="7" t="str">
        <f>IFERROR(INDEX('Master data'!$B$2:$CL$999,MATCH($B942,'Master data'!$A$2:$A$999,0),MATCH(O$1,'Master data'!$B$1:$CL$1,0)),"")</f>
        <v/>
      </c>
      <c r="P942" s="5" t="str">
        <f>IFERROR(INDEX('Master data'!$B$2:$CL$999,MATCH($B942,'Master data'!$A$2:$A$999,0),MATCH(P$1,'Master data'!$B$1:$CL$1,0)),"")</f>
        <v/>
      </c>
      <c r="Q942" s="5" t="str">
        <f>IFERROR(INDEX('Master data'!$B$2:$CL$999,MATCH($B942,'Master data'!$A$2:$A$999,0),MATCH(Q$1,'Master data'!$B$1:$CL$1,0)),"")</f>
        <v/>
      </c>
    </row>
    <row r="943" spans="1:17" x14ac:dyDescent="0.3">
      <c r="A943" t="str">
        <f t="shared" si="14"/>
        <v/>
      </c>
      <c r="B943" t="str">
        <f>IF('Master data'!A942="","",'Master data'!A942)</f>
        <v/>
      </c>
      <c r="C943" t="str">
        <f>IFERROR(INDEX('Master data'!$B$2:$CL$999,MATCH($B943,'Master data'!$A$2:$A$999,0),MATCH(C$1,'Master data'!$B$1:$CL$1,0)),"")</f>
        <v/>
      </c>
      <c r="D943" t="str">
        <f>IFERROR(INDEX('Master data'!$B$2:$CL$999,MATCH($B943,'Master data'!$A$2:$A$999,0),MATCH(D$1,'Master data'!$B$1:$CL$1,0)),"")</f>
        <v/>
      </c>
      <c r="E943" s="5" t="str">
        <f>IFERROR(INDEX('Master data'!$B$2:$CL$999,MATCH($B943,'Master data'!$A$2:$A$999,0),MATCH(E$1,'Master data'!$B$1:$CL$1,0)),"")</f>
        <v/>
      </c>
      <c r="F943" s="7" t="str">
        <f>IFERROR(INDEX('Master data'!$B$2:$CL$999,MATCH($B943,'Master data'!$A$2:$A$999,0),MATCH(F$1,'Master data'!$B$1:$CL$1,0)),"")</f>
        <v/>
      </c>
      <c r="G943" s="7" t="str">
        <f>IFERROR(INDEX('Master data'!$B$2:$CL$999,MATCH($B943,'Master data'!$A$2:$A$999,0),MATCH(G$1,'Master data'!$B$1:$CL$1,0)),"")</f>
        <v/>
      </c>
      <c r="H943" s="7" t="str">
        <f>IFERROR(INDEX('Master data'!$B$2:$CL$999,MATCH($B943,'Master data'!$A$2:$A$999,0),MATCH(H$1,'Master data'!$B$1:$CL$1,0)),"")</f>
        <v/>
      </c>
      <c r="I943" s="7" t="str">
        <f>IFERROR(INDEX('Master data'!$B$2:$CL$999,MATCH($B943,'Master data'!$A$2:$A$999,0),MATCH(I$1,'Master data'!$B$1:$CL$1,0)),"")</f>
        <v/>
      </c>
      <c r="J943" s="7" t="str">
        <f>IFERROR(INDEX('Master data'!$B$2:$CL$999,MATCH($B943,'Master data'!$A$2:$A$999,0),MATCH(J$1,'Master data'!$B$1:$CL$1,0)),"")</f>
        <v/>
      </c>
      <c r="K943" s="7" t="str">
        <f>IFERROR(INDEX('Master data'!$B$2:$CL$999,MATCH($B943,'Master data'!$A$2:$A$999,0),MATCH(K$1,'Master data'!$B$1:$CL$1,0)),"")</f>
        <v/>
      </c>
      <c r="L943" s="7" t="str">
        <f>IFERROR(INDEX('Master data'!$B$2:$CL$999,MATCH($B943,'Master data'!$A$2:$A$999,0),MATCH(L$1,'Master data'!$B$1:$CL$1,0)),"")</f>
        <v/>
      </c>
      <c r="M943" s="5" t="str">
        <f>IFERROR(INDEX('Master data'!$B$2:$CL$999,MATCH($B943,'Master data'!$A$2:$A$999,0),MATCH(M$1,'Master data'!$B$1:$CL$1,0)),"")</f>
        <v/>
      </c>
      <c r="N943" s="28" t="str">
        <f>IFERROR(INDEX('Master data'!$B$2:$CL$999,MATCH($B943,'Master data'!$A$2:$A$999,0),MATCH(N$1,'Master data'!$B$1:$CL$1,0)),"")</f>
        <v/>
      </c>
      <c r="O943" s="7" t="str">
        <f>IFERROR(INDEX('Master data'!$B$2:$CL$999,MATCH($B943,'Master data'!$A$2:$A$999,0),MATCH(O$1,'Master data'!$B$1:$CL$1,0)),"")</f>
        <v/>
      </c>
      <c r="P943" s="5" t="str">
        <f>IFERROR(INDEX('Master data'!$B$2:$CL$999,MATCH($B943,'Master data'!$A$2:$A$999,0),MATCH(P$1,'Master data'!$B$1:$CL$1,0)),"")</f>
        <v/>
      </c>
      <c r="Q943" s="5" t="str">
        <f>IFERROR(INDEX('Master data'!$B$2:$CL$999,MATCH($B943,'Master data'!$A$2:$A$999,0),MATCH(Q$1,'Master data'!$B$1:$CL$1,0)),"")</f>
        <v/>
      </c>
    </row>
    <row r="944" spans="1:17" x14ac:dyDescent="0.3">
      <c r="A944" t="str">
        <f t="shared" si="14"/>
        <v/>
      </c>
      <c r="B944" t="str">
        <f>IF('Master data'!A943="","",'Master data'!A943)</f>
        <v/>
      </c>
      <c r="C944" t="str">
        <f>IFERROR(INDEX('Master data'!$B$2:$CL$999,MATCH($B944,'Master data'!$A$2:$A$999,0),MATCH(C$1,'Master data'!$B$1:$CL$1,0)),"")</f>
        <v/>
      </c>
      <c r="D944" t="str">
        <f>IFERROR(INDEX('Master data'!$B$2:$CL$999,MATCH($B944,'Master data'!$A$2:$A$999,0),MATCH(D$1,'Master data'!$B$1:$CL$1,0)),"")</f>
        <v/>
      </c>
      <c r="E944" s="5" t="str">
        <f>IFERROR(INDEX('Master data'!$B$2:$CL$999,MATCH($B944,'Master data'!$A$2:$A$999,0),MATCH(E$1,'Master data'!$B$1:$CL$1,0)),"")</f>
        <v/>
      </c>
      <c r="F944" s="7" t="str">
        <f>IFERROR(INDEX('Master data'!$B$2:$CL$999,MATCH($B944,'Master data'!$A$2:$A$999,0),MATCH(F$1,'Master data'!$B$1:$CL$1,0)),"")</f>
        <v/>
      </c>
      <c r="G944" s="7" t="str">
        <f>IFERROR(INDEX('Master data'!$B$2:$CL$999,MATCH($B944,'Master data'!$A$2:$A$999,0),MATCH(G$1,'Master data'!$B$1:$CL$1,0)),"")</f>
        <v/>
      </c>
      <c r="H944" s="7" t="str">
        <f>IFERROR(INDEX('Master data'!$B$2:$CL$999,MATCH($B944,'Master data'!$A$2:$A$999,0),MATCH(H$1,'Master data'!$B$1:$CL$1,0)),"")</f>
        <v/>
      </c>
      <c r="I944" s="7" t="str">
        <f>IFERROR(INDEX('Master data'!$B$2:$CL$999,MATCH($B944,'Master data'!$A$2:$A$999,0),MATCH(I$1,'Master data'!$B$1:$CL$1,0)),"")</f>
        <v/>
      </c>
      <c r="J944" s="7" t="str">
        <f>IFERROR(INDEX('Master data'!$B$2:$CL$999,MATCH($B944,'Master data'!$A$2:$A$999,0),MATCH(J$1,'Master data'!$B$1:$CL$1,0)),"")</f>
        <v/>
      </c>
      <c r="K944" s="7" t="str">
        <f>IFERROR(INDEX('Master data'!$B$2:$CL$999,MATCH($B944,'Master data'!$A$2:$A$999,0),MATCH(K$1,'Master data'!$B$1:$CL$1,0)),"")</f>
        <v/>
      </c>
      <c r="L944" s="7" t="str">
        <f>IFERROR(INDEX('Master data'!$B$2:$CL$999,MATCH($B944,'Master data'!$A$2:$A$999,0),MATCH(L$1,'Master data'!$B$1:$CL$1,0)),"")</f>
        <v/>
      </c>
      <c r="M944" s="5" t="str">
        <f>IFERROR(INDEX('Master data'!$B$2:$CL$999,MATCH($B944,'Master data'!$A$2:$A$999,0),MATCH(M$1,'Master data'!$B$1:$CL$1,0)),"")</f>
        <v/>
      </c>
      <c r="N944" s="28" t="str">
        <f>IFERROR(INDEX('Master data'!$B$2:$CL$999,MATCH($B944,'Master data'!$A$2:$A$999,0),MATCH(N$1,'Master data'!$B$1:$CL$1,0)),"")</f>
        <v/>
      </c>
      <c r="O944" s="7" t="str">
        <f>IFERROR(INDEX('Master data'!$B$2:$CL$999,MATCH($B944,'Master data'!$A$2:$A$999,0),MATCH(O$1,'Master data'!$B$1:$CL$1,0)),"")</f>
        <v/>
      </c>
      <c r="P944" s="5" t="str">
        <f>IFERROR(INDEX('Master data'!$B$2:$CL$999,MATCH($B944,'Master data'!$A$2:$A$999,0),MATCH(P$1,'Master data'!$B$1:$CL$1,0)),"")</f>
        <v/>
      </c>
      <c r="Q944" s="5" t="str">
        <f>IFERROR(INDEX('Master data'!$B$2:$CL$999,MATCH($B944,'Master data'!$A$2:$A$999,0),MATCH(Q$1,'Master data'!$B$1:$CL$1,0)),"")</f>
        <v/>
      </c>
    </row>
    <row r="945" spans="1:17" x14ac:dyDescent="0.3">
      <c r="A945" t="str">
        <f t="shared" si="14"/>
        <v/>
      </c>
      <c r="B945" t="str">
        <f>IF('Master data'!A944="","",'Master data'!A944)</f>
        <v/>
      </c>
      <c r="C945" t="str">
        <f>IFERROR(INDEX('Master data'!$B$2:$CL$999,MATCH($B945,'Master data'!$A$2:$A$999,0),MATCH(C$1,'Master data'!$B$1:$CL$1,0)),"")</f>
        <v/>
      </c>
      <c r="D945" t="str">
        <f>IFERROR(INDEX('Master data'!$B$2:$CL$999,MATCH($B945,'Master data'!$A$2:$A$999,0),MATCH(D$1,'Master data'!$B$1:$CL$1,0)),"")</f>
        <v/>
      </c>
      <c r="E945" s="5" t="str">
        <f>IFERROR(INDEX('Master data'!$B$2:$CL$999,MATCH($B945,'Master data'!$A$2:$A$999,0),MATCH(E$1,'Master data'!$B$1:$CL$1,0)),"")</f>
        <v/>
      </c>
      <c r="F945" s="7" t="str">
        <f>IFERROR(INDEX('Master data'!$B$2:$CL$999,MATCH($B945,'Master data'!$A$2:$A$999,0),MATCH(F$1,'Master data'!$B$1:$CL$1,0)),"")</f>
        <v/>
      </c>
      <c r="G945" s="7" t="str">
        <f>IFERROR(INDEX('Master data'!$B$2:$CL$999,MATCH($B945,'Master data'!$A$2:$A$999,0),MATCH(G$1,'Master data'!$B$1:$CL$1,0)),"")</f>
        <v/>
      </c>
      <c r="H945" s="7" t="str">
        <f>IFERROR(INDEX('Master data'!$B$2:$CL$999,MATCH($B945,'Master data'!$A$2:$A$999,0),MATCH(H$1,'Master data'!$B$1:$CL$1,0)),"")</f>
        <v/>
      </c>
      <c r="I945" s="7" t="str">
        <f>IFERROR(INDEX('Master data'!$B$2:$CL$999,MATCH($B945,'Master data'!$A$2:$A$999,0),MATCH(I$1,'Master data'!$B$1:$CL$1,0)),"")</f>
        <v/>
      </c>
      <c r="J945" s="7" t="str">
        <f>IFERROR(INDEX('Master data'!$B$2:$CL$999,MATCH($B945,'Master data'!$A$2:$A$999,0),MATCH(J$1,'Master data'!$B$1:$CL$1,0)),"")</f>
        <v/>
      </c>
      <c r="K945" s="7" t="str">
        <f>IFERROR(INDEX('Master data'!$B$2:$CL$999,MATCH($B945,'Master data'!$A$2:$A$999,0),MATCH(K$1,'Master data'!$B$1:$CL$1,0)),"")</f>
        <v/>
      </c>
      <c r="L945" s="7" t="str">
        <f>IFERROR(INDEX('Master data'!$B$2:$CL$999,MATCH($B945,'Master data'!$A$2:$A$999,0),MATCH(L$1,'Master data'!$B$1:$CL$1,0)),"")</f>
        <v/>
      </c>
      <c r="M945" s="5" t="str">
        <f>IFERROR(INDEX('Master data'!$B$2:$CL$999,MATCH($B945,'Master data'!$A$2:$A$999,0),MATCH(M$1,'Master data'!$B$1:$CL$1,0)),"")</f>
        <v/>
      </c>
      <c r="N945" s="28" t="str">
        <f>IFERROR(INDEX('Master data'!$B$2:$CL$999,MATCH($B945,'Master data'!$A$2:$A$999,0),MATCH(N$1,'Master data'!$B$1:$CL$1,0)),"")</f>
        <v/>
      </c>
      <c r="O945" s="7" t="str">
        <f>IFERROR(INDEX('Master data'!$B$2:$CL$999,MATCH($B945,'Master data'!$A$2:$A$999,0),MATCH(O$1,'Master data'!$B$1:$CL$1,0)),"")</f>
        <v/>
      </c>
      <c r="P945" s="5" t="str">
        <f>IFERROR(INDEX('Master data'!$B$2:$CL$999,MATCH($B945,'Master data'!$A$2:$A$999,0),MATCH(P$1,'Master data'!$B$1:$CL$1,0)),"")</f>
        <v/>
      </c>
      <c r="Q945" s="5" t="str">
        <f>IFERROR(INDEX('Master data'!$B$2:$CL$999,MATCH($B945,'Master data'!$A$2:$A$999,0),MATCH(Q$1,'Master data'!$B$1:$CL$1,0)),"")</f>
        <v/>
      </c>
    </row>
    <row r="946" spans="1:17" x14ac:dyDescent="0.3">
      <c r="A946" t="str">
        <f t="shared" si="14"/>
        <v/>
      </c>
      <c r="B946" t="str">
        <f>IF('Master data'!A945="","",'Master data'!A945)</f>
        <v/>
      </c>
      <c r="C946" t="str">
        <f>IFERROR(INDEX('Master data'!$B$2:$CL$999,MATCH($B946,'Master data'!$A$2:$A$999,0),MATCH(C$1,'Master data'!$B$1:$CL$1,0)),"")</f>
        <v/>
      </c>
      <c r="D946" t="str">
        <f>IFERROR(INDEX('Master data'!$B$2:$CL$999,MATCH($B946,'Master data'!$A$2:$A$999,0),MATCH(D$1,'Master data'!$B$1:$CL$1,0)),"")</f>
        <v/>
      </c>
      <c r="E946" s="5" t="str">
        <f>IFERROR(INDEX('Master data'!$B$2:$CL$999,MATCH($B946,'Master data'!$A$2:$A$999,0),MATCH(E$1,'Master data'!$B$1:$CL$1,0)),"")</f>
        <v/>
      </c>
      <c r="F946" s="7" t="str">
        <f>IFERROR(INDEX('Master data'!$B$2:$CL$999,MATCH($B946,'Master data'!$A$2:$A$999,0),MATCH(F$1,'Master data'!$B$1:$CL$1,0)),"")</f>
        <v/>
      </c>
      <c r="G946" s="7" t="str">
        <f>IFERROR(INDEX('Master data'!$B$2:$CL$999,MATCH($B946,'Master data'!$A$2:$A$999,0),MATCH(G$1,'Master data'!$B$1:$CL$1,0)),"")</f>
        <v/>
      </c>
      <c r="H946" s="7" t="str">
        <f>IFERROR(INDEX('Master data'!$B$2:$CL$999,MATCH($B946,'Master data'!$A$2:$A$999,0),MATCH(H$1,'Master data'!$B$1:$CL$1,0)),"")</f>
        <v/>
      </c>
      <c r="I946" s="7" t="str">
        <f>IFERROR(INDEX('Master data'!$B$2:$CL$999,MATCH($B946,'Master data'!$A$2:$A$999,0),MATCH(I$1,'Master data'!$B$1:$CL$1,0)),"")</f>
        <v/>
      </c>
      <c r="J946" s="7" t="str">
        <f>IFERROR(INDEX('Master data'!$B$2:$CL$999,MATCH($B946,'Master data'!$A$2:$A$999,0),MATCH(J$1,'Master data'!$B$1:$CL$1,0)),"")</f>
        <v/>
      </c>
      <c r="K946" s="7" t="str">
        <f>IFERROR(INDEX('Master data'!$B$2:$CL$999,MATCH($B946,'Master data'!$A$2:$A$999,0),MATCH(K$1,'Master data'!$B$1:$CL$1,0)),"")</f>
        <v/>
      </c>
      <c r="L946" s="7" t="str">
        <f>IFERROR(INDEX('Master data'!$B$2:$CL$999,MATCH($B946,'Master data'!$A$2:$A$999,0),MATCH(L$1,'Master data'!$B$1:$CL$1,0)),"")</f>
        <v/>
      </c>
      <c r="M946" s="5" t="str">
        <f>IFERROR(INDEX('Master data'!$B$2:$CL$999,MATCH($B946,'Master data'!$A$2:$A$999,0),MATCH(M$1,'Master data'!$B$1:$CL$1,0)),"")</f>
        <v/>
      </c>
      <c r="N946" s="28" t="str">
        <f>IFERROR(INDEX('Master data'!$B$2:$CL$999,MATCH($B946,'Master data'!$A$2:$A$999,0),MATCH(N$1,'Master data'!$B$1:$CL$1,0)),"")</f>
        <v/>
      </c>
      <c r="O946" s="7" t="str">
        <f>IFERROR(INDEX('Master data'!$B$2:$CL$999,MATCH($B946,'Master data'!$A$2:$A$999,0),MATCH(O$1,'Master data'!$B$1:$CL$1,0)),"")</f>
        <v/>
      </c>
      <c r="P946" s="5" t="str">
        <f>IFERROR(INDEX('Master data'!$B$2:$CL$999,MATCH($B946,'Master data'!$A$2:$A$999,0),MATCH(P$1,'Master data'!$B$1:$CL$1,0)),"")</f>
        <v/>
      </c>
      <c r="Q946" s="5" t="str">
        <f>IFERROR(INDEX('Master data'!$B$2:$CL$999,MATCH($B946,'Master data'!$A$2:$A$999,0),MATCH(Q$1,'Master data'!$B$1:$CL$1,0)),"")</f>
        <v/>
      </c>
    </row>
    <row r="947" spans="1:17" x14ac:dyDescent="0.3">
      <c r="A947" t="str">
        <f t="shared" si="14"/>
        <v/>
      </c>
      <c r="B947" t="str">
        <f>IF('Master data'!A946="","",'Master data'!A946)</f>
        <v/>
      </c>
      <c r="C947" t="str">
        <f>IFERROR(INDEX('Master data'!$B$2:$CL$999,MATCH($B947,'Master data'!$A$2:$A$999,0),MATCH(C$1,'Master data'!$B$1:$CL$1,0)),"")</f>
        <v/>
      </c>
      <c r="D947" t="str">
        <f>IFERROR(INDEX('Master data'!$B$2:$CL$999,MATCH($B947,'Master data'!$A$2:$A$999,0),MATCH(D$1,'Master data'!$B$1:$CL$1,0)),"")</f>
        <v/>
      </c>
      <c r="E947" s="5" t="str">
        <f>IFERROR(INDEX('Master data'!$B$2:$CL$999,MATCH($B947,'Master data'!$A$2:$A$999,0),MATCH(E$1,'Master data'!$B$1:$CL$1,0)),"")</f>
        <v/>
      </c>
      <c r="F947" s="7" t="str">
        <f>IFERROR(INDEX('Master data'!$B$2:$CL$999,MATCH($B947,'Master data'!$A$2:$A$999,0),MATCH(F$1,'Master data'!$B$1:$CL$1,0)),"")</f>
        <v/>
      </c>
      <c r="G947" s="7" t="str">
        <f>IFERROR(INDEX('Master data'!$B$2:$CL$999,MATCH($B947,'Master data'!$A$2:$A$999,0),MATCH(G$1,'Master data'!$B$1:$CL$1,0)),"")</f>
        <v/>
      </c>
      <c r="H947" s="7" t="str">
        <f>IFERROR(INDEX('Master data'!$B$2:$CL$999,MATCH($B947,'Master data'!$A$2:$A$999,0),MATCH(H$1,'Master data'!$B$1:$CL$1,0)),"")</f>
        <v/>
      </c>
      <c r="I947" s="7" t="str">
        <f>IFERROR(INDEX('Master data'!$B$2:$CL$999,MATCH($B947,'Master data'!$A$2:$A$999,0),MATCH(I$1,'Master data'!$B$1:$CL$1,0)),"")</f>
        <v/>
      </c>
      <c r="J947" s="7" t="str">
        <f>IFERROR(INDEX('Master data'!$B$2:$CL$999,MATCH($B947,'Master data'!$A$2:$A$999,0),MATCH(J$1,'Master data'!$B$1:$CL$1,0)),"")</f>
        <v/>
      </c>
      <c r="K947" s="7" t="str">
        <f>IFERROR(INDEX('Master data'!$B$2:$CL$999,MATCH($B947,'Master data'!$A$2:$A$999,0),MATCH(K$1,'Master data'!$B$1:$CL$1,0)),"")</f>
        <v/>
      </c>
      <c r="L947" s="7" t="str">
        <f>IFERROR(INDEX('Master data'!$B$2:$CL$999,MATCH($B947,'Master data'!$A$2:$A$999,0),MATCH(L$1,'Master data'!$B$1:$CL$1,0)),"")</f>
        <v/>
      </c>
      <c r="M947" s="5" t="str">
        <f>IFERROR(INDEX('Master data'!$B$2:$CL$999,MATCH($B947,'Master data'!$A$2:$A$999,0),MATCH(M$1,'Master data'!$B$1:$CL$1,0)),"")</f>
        <v/>
      </c>
      <c r="N947" s="28" t="str">
        <f>IFERROR(INDEX('Master data'!$B$2:$CL$999,MATCH($B947,'Master data'!$A$2:$A$999,0),MATCH(N$1,'Master data'!$B$1:$CL$1,0)),"")</f>
        <v/>
      </c>
      <c r="O947" s="7" t="str">
        <f>IFERROR(INDEX('Master data'!$B$2:$CL$999,MATCH($B947,'Master data'!$A$2:$A$999,0),MATCH(O$1,'Master data'!$B$1:$CL$1,0)),"")</f>
        <v/>
      </c>
      <c r="P947" s="5" t="str">
        <f>IFERROR(INDEX('Master data'!$B$2:$CL$999,MATCH($B947,'Master data'!$A$2:$A$999,0),MATCH(P$1,'Master data'!$B$1:$CL$1,0)),"")</f>
        <v/>
      </c>
      <c r="Q947" s="5" t="str">
        <f>IFERROR(INDEX('Master data'!$B$2:$CL$999,MATCH($B947,'Master data'!$A$2:$A$999,0),MATCH(Q$1,'Master data'!$B$1:$CL$1,0)),"")</f>
        <v/>
      </c>
    </row>
    <row r="948" spans="1:17" x14ac:dyDescent="0.3">
      <c r="A948" t="str">
        <f t="shared" si="14"/>
        <v/>
      </c>
      <c r="B948" t="str">
        <f>IF('Master data'!A947="","",'Master data'!A947)</f>
        <v/>
      </c>
      <c r="C948" t="str">
        <f>IFERROR(INDEX('Master data'!$B$2:$CL$999,MATCH($B948,'Master data'!$A$2:$A$999,0),MATCH(C$1,'Master data'!$B$1:$CL$1,0)),"")</f>
        <v/>
      </c>
      <c r="D948" t="str">
        <f>IFERROR(INDEX('Master data'!$B$2:$CL$999,MATCH($B948,'Master data'!$A$2:$A$999,0),MATCH(D$1,'Master data'!$B$1:$CL$1,0)),"")</f>
        <v/>
      </c>
      <c r="E948" s="5" t="str">
        <f>IFERROR(INDEX('Master data'!$B$2:$CL$999,MATCH($B948,'Master data'!$A$2:$A$999,0),MATCH(E$1,'Master data'!$B$1:$CL$1,0)),"")</f>
        <v/>
      </c>
      <c r="F948" s="7" t="str">
        <f>IFERROR(INDEX('Master data'!$B$2:$CL$999,MATCH($B948,'Master data'!$A$2:$A$999,0),MATCH(F$1,'Master data'!$B$1:$CL$1,0)),"")</f>
        <v/>
      </c>
      <c r="G948" s="7" t="str">
        <f>IFERROR(INDEX('Master data'!$B$2:$CL$999,MATCH($B948,'Master data'!$A$2:$A$999,0),MATCH(G$1,'Master data'!$B$1:$CL$1,0)),"")</f>
        <v/>
      </c>
      <c r="H948" s="7" t="str">
        <f>IFERROR(INDEX('Master data'!$B$2:$CL$999,MATCH($B948,'Master data'!$A$2:$A$999,0),MATCH(H$1,'Master data'!$B$1:$CL$1,0)),"")</f>
        <v/>
      </c>
      <c r="I948" s="7" t="str">
        <f>IFERROR(INDEX('Master data'!$B$2:$CL$999,MATCH($B948,'Master data'!$A$2:$A$999,0),MATCH(I$1,'Master data'!$B$1:$CL$1,0)),"")</f>
        <v/>
      </c>
      <c r="J948" s="7" t="str">
        <f>IFERROR(INDEX('Master data'!$B$2:$CL$999,MATCH($B948,'Master data'!$A$2:$A$999,0),MATCH(J$1,'Master data'!$B$1:$CL$1,0)),"")</f>
        <v/>
      </c>
      <c r="K948" s="7" t="str">
        <f>IFERROR(INDEX('Master data'!$B$2:$CL$999,MATCH($B948,'Master data'!$A$2:$A$999,0),MATCH(K$1,'Master data'!$B$1:$CL$1,0)),"")</f>
        <v/>
      </c>
      <c r="L948" s="7" t="str">
        <f>IFERROR(INDEX('Master data'!$B$2:$CL$999,MATCH($B948,'Master data'!$A$2:$A$999,0),MATCH(L$1,'Master data'!$B$1:$CL$1,0)),"")</f>
        <v/>
      </c>
      <c r="M948" s="5" t="str">
        <f>IFERROR(INDEX('Master data'!$B$2:$CL$999,MATCH($B948,'Master data'!$A$2:$A$999,0),MATCH(M$1,'Master data'!$B$1:$CL$1,0)),"")</f>
        <v/>
      </c>
      <c r="N948" s="28" t="str">
        <f>IFERROR(INDEX('Master data'!$B$2:$CL$999,MATCH($B948,'Master data'!$A$2:$A$999,0),MATCH(N$1,'Master data'!$B$1:$CL$1,0)),"")</f>
        <v/>
      </c>
      <c r="O948" s="7" t="str">
        <f>IFERROR(INDEX('Master data'!$B$2:$CL$999,MATCH($B948,'Master data'!$A$2:$A$999,0),MATCH(O$1,'Master data'!$B$1:$CL$1,0)),"")</f>
        <v/>
      </c>
      <c r="P948" s="5" t="str">
        <f>IFERROR(INDEX('Master data'!$B$2:$CL$999,MATCH($B948,'Master data'!$A$2:$A$999,0),MATCH(P$1,'Master data'!$B$1:$CL$1,0)),"")</f>
        <v/>
      </c>
      <c r="Q948" s="5" t="str">
        <f>IFERROR(INDEX('Master data'!$B$2:$CL$999,MATCH($B948,'Master data'!$A$2:$A$999,0),MATCH(Q$1,'Master data'!$B$1:$CL$1,0)),"")</f>
        <v/>
      </c>
    </row>
    <row r="949" spans="1:17" x14ac:dyDescent="0.3">
      <c r="A949" t="str">
        <f t="shared" si="14"/>
        <v/>
      </c>
      <c r="B949" t="str">
        <f>IF('Master data'!A948="","",'Master data'!A948)</f>
        <v/>
      </c>
      <c r="C949" t="str">
        <f>IFERROR(INDEX('Master data'!$B$2:$CL$999,MATCH($B949,'Master data'!$A$2:$A$999,0),MATCH(C$1,'Master data'!$B$1:$CL$1,0)),"")</f>
        <v/>
      </c>
      <c r="D949" t="str">
        <f>IFERROR(INDEX('Master data'!$B$2:$CL$999,MATCH($B949,'Master data'!$A$2:$A$999,0),MATCH(D$1,'Master data'!$B$1:$CL$1,0)),"")</f>
        <v/>
      </c>
      <c r="E949" s="5" t="str">
        <f>IFERROR(INDEX('Master data'!$B$2:$CL$999,MATCH($B949,'Master data'!$A$2:$A$999,0),MATCH(E$1,'Master data'!$B$1:$CL$1,0)),"")</f>
        <v/>
      </c>
      <c r="F949" s="7" t="str">
        <f>IFERROR(INDEX('Master data'!$B$2:$CL$999,MATCH($B949,'Master data'!$A$2:$A$999,0),MATCH(F$1,'Master data'!$B$1:$CL$1,0)),"")</f>
        <v/>
      </c>
      <c r="G949" s="7" t="str">
        <f>IFERROR(INDEX('Master data'!$B$2:$CL$999,MATCH($B949,'Master data'!$A$2:$A$999,0),MATCH(G$1,'Master data'!$B$1:$CL$1,0)),"")</f>
        <v/>
      </c>
      <c r="H949" s="7" t="str">
        <f>IFERROR(INDEX('Master data'!$B$2:$CL$999,MATCH($B949,'Master data'!$A$2:$A$999,0),MATCH(H$1,'Master data'!$B$1:$CL$1,0)),"")</f>
        <v/>
      </c>
      <c r="I949" s="7" t="str">
        <f>IFERROR(INDEX('Master data'!$B$2:$CL$999,MATCH($B949,'Master data'!$A$2:$A$999,0),MATCH(I$1,'Master data'!$B$1:$CL$1,0)),"")</f>
        <v/>
      </c>
      <c r="J949" s="7" t="str">
        <f>IFERROR(INDEX('Master data'!$B$2:$CL$999,MATCH($B949,'Master data'!$A$2:$A$999,0),MATCH(J$1,'Master data'!$B$1:$CL$1,0)),"")</f>
        <v/>
      </c>
      <c r="K949" s="7" t="str">
        <f>IFERROR(INDEX('Master data'!$B$2:$CL$999,MATCH($B949,'Master data'!$A$2:$A$999,0),MATCH(K$1,'Master data'!$B$1:$CL$1,0)),"")</f>
        <v/>
      </c>
      <c r="L949" s="7" t="str">
        <f>IFERROR(INDEX('Master data'!$B$2:$CL$999,MATCH($B949,'Master data'!$A$2:$A$999,0),MATCH(L$1,'Master data'!$B$1:$CL$1,0)),"")</f>
        <v/>
      </c>
      <c r="M949" s="5" t="str">
        <f>IFERROR(INDEX('Master data'!$B$2:$CL$999,MATCH($B949,'Master data'!$A$2:$A$999,0),MATCH(M$1,'Master data'!$B$1:$CL$1,0)),"")</f>
        <v/>
      </c>
      <c r="N949" s="28" t="str">
        <f>IFERROR(INDEX('Master data'!$B$2:$CL$999,MATCH($B949,'Master data'!$A$2:$A$999,0),MATCH(N$1,'Master data'!$B$1:$CL$1,0)),"")</f>
        <v/>
      </c>
      <c r="O949" s="7" t="str">
        <f>IFERROR(INDEX('Master data'!$B$2:$CL$999,MATCH($B949,'Master data'!$A$2:$A$999,0),MATCH(O$1,'Master data'!$B$1:$CL$1,0)),"")</f>
        <v/>
      </c>
      <c r="P949" s="5" t="str">
        <f>IFERROR(INDEX('Master data'!$B$2:$CL$999,MATCH($B949,'Master data'!$A$2:$A$999,0),MATCH(P$1,'Master data'!$B$1:$CL$1,0)),"")</f>
        <v/>
      </c>
      <c r="Q949" s="5" t="str">
        <f>IFERROR(INDEX('Master data'!$B$2:$CL$999,MATCH($B949,'Master data'!$A$2:$A$999,0),MATCH(Q$1,'Master data'!$B$1:$CL$1,0)),"")</f>
        <v/>
      </c>
    </row>
    <row r="950" spans="1:17" x14ac:dyDescent="0.3">
      <c r="A950" t="str">
        <f t="shared" si="14"/>
        <v/>
      </c>
      <c r="B950" t="str">
        <f>IF('Master data'!A949="","",'Master data'!A949)</f>
        <v/>
      </c>
      <c r="C950" t="str">
        <f>IFERROR(INDEX('Master data'!$B$2:$CL$999,MATCH($B950,'Master data'!$A$2:$A$999,0),MATCH(C$1,'Master data'!$B$1:$CL$1,0)),"")</f>
        <v/>
      </c>
      <c r="D950" t="str">
        <f>IFERROR(INDEX('Master data'!$B$2:$CL$999,MATCH($B950,'Master data'!$A$2:$A$999,0),MATCH(D$1,'Master data'!$B$1:$CL$1,0)),"")</f>
        <v/>
      </c>
      <c r="E950" s="5" t="str">
        <f>IFERROR(INDEX('Master data'!$B$2:$CL$999,MATCH($B950,'Master data'!$A$2:$A$999,0),MATCH(E$1,'Master data'!$B$1:$CL$1,0)),"")</f>
        <v/>
      </c>
      <c r="F950" s="7" t="str">
        <f>IFERROR(INDEX('Master data'!$B$2:$CL$999,MATCH($B950,'Master data'!$A$2:$A$999,0),MATCH(F$1,'Master data'!$B$1:$CL$1,0)),"")</f>
        <v/>
      </c>
      <c r="G950" s="7" t="str">
        <f>IFERROR(INDEX('Master data'!$B$2:$CL$999,MATCH($B950,'Master data'!$A$2:$A$999,0),MATCH(G$1,'Master data'!$B$1:$CL$1,0)),"")</f>
        <v/>
      </c>
      <c r="H950" s="7" t="str">
        <f>IFERROR(INDEX('Master data'!$B$2:$CL$999,MATCH($B950,'Master data'!$A$2:$A$999,0),MATCH(H$1,'Master data'!$B$1:$CL$1,0)),"")</f>
        <v/>
      </c>
      <c r="I950" s="7" t="str">
        <f>IFERROR(INDEX('Master data'!$B$2:$CL$999,MATCH($B950,'Master data'!$A$2:$A$999,0),MATCH(I$1,'Master data'!$B$1:$CL$1,0)),"")</f>
        <v/>
      </c>
      <c r="J950" s="7" t="str">
        <f>IFERROR(INDEX('Master data'!$B$2:$CL$999,MATCH($B950,'Master data'!$A$2:$A$999,0),MATCH(J$1,'Master data'!$B$1:$CL$1,0)),"")</f>
        <v/>
      </c>
      <c r="K950" s="7" t="str">
        <f>IFERROR(INDEX('Master data'!$B$2:$CL$999,MATCH($B950,'Master data'!$A$2:$A$999,0),MATCH(K$1,'Master data'!$B$1:$CL$1,0)),"")</f>
        <v/>
      </c>
      <c r="L950" s="7" t="str">
        <f>IFERROR(INDEX('Master data'!$B$2:$CL$999,MATCH($B950,'Master data'!$A$2:$A$999,0),MATCH(L$1,'Master data'!$B$1:$CL$1,0)),"")</f>
        <v/>
      </c>
      <c r="M950" s="5" t="str">
        <f>IFERROR(INDEX('Master data'!$B$2:$CL$999,MATCH($B950,'Master data'!$A$2:$A$999,0),MATCH(M$1,'Master data'!$B$1:$CL$1,0)),"")</f>
        <v/>
      </c>
      <c r="N950" s="28" t="str">
        <f>IFERROR(INDEX('Master data'!$B$2:$CL$999,MATCH($B950,'Master data'!$A$2:$A$999,0),MATCH(N$1,'Master data'!$B$1:$CL$1,0)),"")</f>
        <v/>
      </c>
      <c r="O950" s="7" t="str">
        <f>IFERROR(INDEX('Master data'!$B$2:$CL$999,MATCH($B950,'Master data'!$A$2:$A$999,0),MATCH(O$1,'Master data'!$B$1:$CL$1,0)),"")</f>
        <v/>
      </c>
      <c r="P950" s="5" t="str">
        <f>IFERROR(INDEX('Master data'!$B$2:$CL$999,MATCH($B950,'Master data'!$A$2:$A$999,0),MATCH(P$1,'Master data'!$B$1:$CL$1,0)),"")</f>
        <v/>
      </c>
      <c r="Q950" s="5" t="str">
        <f>IFERROR(INDEX('Master data'!$B$2:$CL$999,MATCH($B950,'Master data'!$A$2:$A$999,0),MATCH(Q$1,'Master data'!$B$1:$CL$1,0)),"")</f>
        <v/>
      </c>
    </row>
    <row r="951" spans="1:17" x14ac:dyDescent="0.3">
      <c r="A951" t="str">
        <f t="shared" si="14"/>
        <v/>
      </c>
      <c r="B951" t="str">
        <f>IF('Master data'!A950="","",'Master data'!A950)</f>
        <v/>
      </c>
      <c r="C951" t="str">
        <f>IFERROR(INDEX('Master data'!$B$2:$CL$999,MATCH($B951,'Master data'!$A$2:$A$999,0),MATCH(C$1,'Master data'!$B$1:$CL$1,0)),"")</f>
        <v/>
      </c>
      <c r="D951" t="str">
        <f>IFERROR(INDEX('Master data'!$B$2:$CL$999,MATCH($B951,'Master data'!$A$2:$A$999,0),MATCH(D$1,'Master data'!$B$1:$CL$1,0)),"")</f>
        <v/>
      </c>
      <c r="E951" s="5" t="str">
        <f>IFERROR(INDEX('Master data'!$B$2:$CL$999,MATCH($B951,'Master data'!$A$2:$A$999,0),MATCH(E$1,'Master data'!$B$1:$CL$1,0)),"")</f>
        <v/>
      </c>
      <c r="F951" s="7" t="str">
        <f>IFERROR(INDEX('Master data'!$B$2:$CL$999,MATCH($B951,'Master data'!$A$2:$A$999,0),MATCH(F$1,'Master data'!$B$1:$CL$1,0)),"")</f>
        <v/>
      </c>
      <c r="G951" s="7" t="str">
        <f>IFERROR(INDEX('Master data'!$B$2:$CL$999,MATCH($B951,'Master data'!$A$2:$A$999,0),MATCH(G$1,'Master data'!$B$1:$CL$1,0)),"")</f>
        <v/>
      </c>
      <c r="H951" s="7" t="str">
        <f>IFERROR(INDEX('Master data'!$B$2:$CL$999,MATCH($B951,'Master data'!$A$2:$A$999,0),MATCH(H$1,'Master data'!$B$1:$CL$1,0)),"")</f>
        <v/>
      </c>
      <c r="I951" s="7" t="str">
        <f>IFERROR(INDEX('Master data'!$B$2:$CL$999,MATCH($B951,'Master data'!$A$2:$A$999,0),MATCH(I$1,'Master data'!$B$1:$CL$1,0)),"")</f>
        <v/>
      </c>
      <c r="J951" s="7" t="str">
        <f>IFERROR(INDEX('Master data'!$B$2:$CL$999,MATCH($B951,'Master data'!$A$2:$A$999,0),MATCH(J$1,'Master data'!$B$1:$CL$1,0)),"")</f>
        <v/>
      </c>
      <c r="K951" s="7" t="str">
        <f>IFERROR(INDEX('Master data'!$B$2:$CL$999,MATCH($B951,'Master data'!$A$2:$A$999,0),MATCH(K$1,'Master data'!$B$1:$CL$1,0)),"")</f>
        <v/>
      </c>
      <c r="L951" s="7" t="str">
        <f>IFERROR(INDEX('Master data'!$B$2:$CL$999,MATCH($B951,'Master data'!$A$2:$A$999,0),MATCH(L$1,'Master data'!$B$1:$CL$1,0)),"")</f>
        <v/>
      </c>
      <c r="M951" s="5" t="str">
        <f>IFERROR(INDEX('Master data'!$B$2:$CL$999,MATCH($B951,'Master data'!$A$2:$A$999,0),MATCH(M$1,'Master data'!$B$1:$CL$1,0)),"")</f>
        <v/>
      </c>
      <c r="N951" s="28" t="str">
        <f>IFERROR(INDEX('Master data'!$B$2:$CL$999,MATCH($B951,'Master data'!$A$2:$A$999,0),MATCH(N$1,'Master data'!$B$1:$CL$1,0)),"")</f>
        <v/>
      </c>
      <c r="O951" s="7" t="str">
        <f>IFERROR(INDEX('Master data'!$B$2:$CL$999,MATCH($B951,'Master data'!$A$2:$A$999,0),MATCH(O$1,'Master data'!$B$1:$CL$1,0)),"")</f>
        <v/>
      </c>
      <c r="P951" s="5" t="str">
        <f>IFERROR(INDEX('Master data'!$B$2:$CL$999,MATCH($B951,'Master data'!$A$2:$A$999,0),MATCH(P$1,'Master data'!$B$1:$CL$1,0)),"")</f>
        <v/>
      </c>
      <c r="Q951" s="5" t="str">
        <f>IFERROR(INDEX('Master data'!$B$2:$CL$999,MATCH($B951,'Master data'!$A$2:$A$999,0),MATCH(Q$1,'Master data'!$B$1:$CL$1,0)),"")</f>
        <v/>
      </c>
    </row>
    <row r="952" spans="1:17" x14ac:dyDescent="0.3">
      <c r="A952" t="str">
        <f t="shared" si="14"/>
        <v/>
      </c>
      <c r="B952" t="str">
        <f>IF('Master data'!A951="","",'Master data'!A951)</f>
        <v/>
      </c>
      <c r="C952" t="str">
        <f>IFERROR(INDEX('Master data'!$B$2:$CL$999,MATCH($B952,'Master data'!$A$2:$A$999,0),MATCH(C$1,'Master data'!$B$1:$CL$1,0)),"")</f>
        <v/>
      </c>
      <c r="D952" t="str">
        <f>IFERROR(INDEX('Master data'!$B$2:$CL$999,MATCH($B952,'Master data'!$A$2:$A$999,0),MATCH(D$1,'Master data'!$B$1:$CL$1,0)),"")</f>
        <v/>
      </c>
      <c r="E952" s="5" t="str">
        <f>IFERROR(INDEX('Master data'!$B$2:$CL$999,MATCH($B952,'Master data'!$A$2:$A$999,0),MATCH(E$1,'Master data'!$B$1:$CL$1,0)),"")</f>
        <v/>
      </c>
      <c r="F952" s="7" t="str">
        <f>IFERROR(INDEX('Master data'!$B$2:$CL$999,MATCH($B952,'Master data'!$A$2:$A$999,0),MATCH(F$1,'Master data'!$B$1:$CL$1,0)),"")</f>
        <v/>
      </c>
      <c r="G952" s="7" t="str">
        <f>IFERROR(INDEX('Master data'!$B$2:$CL$999,MATCH($B952,'Master data'!$A$2:$A$999,0),MATCH(G$1,'Master data'!$B$1:$CL$1,0)),"")</f>
        <v/>
      </c>
      <c r="H952" s="7" t="str">
        <f>IFERROR(INDEX('Master data'!$B$2:$CL$999,MATCH($B952,'Master data'!$A$2:$A$999,0),MATCH(H$1,'Master data'!$B$1:$CL$1,0)),"")</f>
        <v/>
      </c>
      <c r="I952" s="7" t="str">
        <f>IFERROR(INDEX('Master data'!$B$2:$CL$999,MATCH($B952,'Master data'!$A$2:$A$999,0),MATCH(I$1,'Master data'!$B$1:$CL$1,0)),"")</f>
        <v/>
      </c>
      <c r="J952" s="7" t="str">
        <f>IFERROR(INDEX('Master data'!$B$2:$CL$999,MATCH($B952,'Master data'!$A$2:$A$999,0),MATCH(J$1,'Master data'!$B$1:$CL$1,0)),"")</f>
        <v/>
      </c>
      <c r="K952" s="7" t="str">
        <f>IFERROR(INDEX('Master data'!$B$2:$CL$999,MATCH($B952,'Master data'!$A$2:$A$999,0),MATCH(K$1,'Master data'!$B$1:$CL$1,0)),"")</f>
        <v/>
      </c>
      <c r="L952" s="7" t="str">
        <f>IFERROR(INDEX('Master data'!$B$2:$CL$999,MATCH($B952,'Master data'!$A$2:$A$999,0),MATCH(L$1,'Master data'!$B$1:$CL$1,0)),"")</f>
        <v/>
      </c>
      <c r="M952" s="5" t="str">
        <f>IFERROR(INDEX('Master data'!$B$2:$CL$999,MATCH($B952,'Master data'!$A$2:$A$999,0),MATCH(M$1,'Master data'!$B$1:$CL$1,0)),"")</f>
        <v/>
      </c>
      <c r="N952" s="28" t="str">
        <f>IFERROR(INDEX('Master data'!$B$2:$CL$999,MATCH($B952,'Master data'!$A$2:$A$999,0),MATCH(N$1,'Master data'!$B$1:$CL$1,0)),"")</f>
        <v/>
      </c>
      <c r="O952" s="7" t="str">
        <f>IFERROR(INDEX('Master data'!$B$2:$CL$999,MATCH($B952,'Master data'!$A$2:$A$999,0),MATCH(O$1,'Master data'!$B$1:$CL$1,0)),"")</f>
        <v/>
      </c>
      <c r="P952" s="5" t="str">
        <f>IFERROR(INDEX('Master data'!$B$2:$CL$999,MATCH($B952,'Master data'!$A$2:$A$999,0),MATCH(P$1,'Master data'!$B$1:$CL$1,0)),"")</f>
        <v/>
      </c>
      <c r="Q952" s="5" t="str">
        <f>IFERROR(INDEX('Master data'!$B$2:$CL$999,MATCH($B952,'Master data'!$A$2:$A$999,0),MATCH(Q$1,'Master data'!$B$1:$CL$1,0)),"")</f>
        <v/>
      </c>
    </row>
    <row r="953" spans="1:17" x14ac:dyDescent="0.3">
      <c r="A953" t="str">
        <f t="shared" si="14"/>
        <v/>
      </c>
      <c r="B953" t="str">
        <f>IF('Master data'!A952="","",'Master data'!A952)</f>
        <v/>
      </c>
      <c r="C953" t="str">
        <f>IFERROR(INDEX('Master data'!$B$2:$CL$999,MATCH($B953,'Master data'!$A$2:$A$999,0),MATCH(C$1,'Master data'!$B$1:$CL$1,0)),"")</f>
        <v/>
      </c>
      <c r="D953" t="str">
        <f>IFERROR(INDEX('Master data'!$B$2:$CL$999,MATCH($B953,'Master data'!$A$2:$A$999,0),MATCH(D$1,'Master data'!$B$1:$CL$1,0)),"")</f>
        <v/>
      </c>
      <c r="E953" s="5" t="str">
        <f>IFERROR(INDEX('Master data'!$B$2:$CL$999,MATCH($B953,'Master data'!$A$2:$A$999,0),MATCH(E$1,'Master data'!$B$1:$CL$1,0)),"")</f>
        <v/>
      </c>
      <c r="F953" s="7" t="str">
        <f>IFERROR(INDEX('Master data'!$B$2:$CL$999,MATCH($B953,'Master data'!$A$2:$A$999,0),MATCH(F$1,'Master data'!$B$1:$CL$1,0)),"")</f>
        <v/>
      </c>
      <c r="G953" s="7" t="str">
        <f>IFERROR(INDEX('Master data'!$B$2:$CL$999,MATCH($B953,'Master data'!$A$2:$A$999,0),MATCH(G$1,'Master data'!$B$1:$CL$1,0)),"")</f>
        <v/>
      </c>
      <c r="H953" s="7" t="str">
        <f>IFERROR(INDEX('Master data'!$B$2:$CL$999,MATCH($B953,'Master data'!$A$2:$A$999,0),MATCH(H$1,'Master data'!$B$1:$CL$1,0)),"")</f>
        <v/>
      </c>
      <c r="I953" s="7" t="str">
        <f>IFERROR(INDEX('Master data'!$B$2:$CL$999,MATCH($B953,'Master data'!$A$2:$A$999,0),MATCH(I$1,'Master data'!$B$1:$CL$1,0)),"")</f>
        <v/>
      </c>
      <c r="J953" s="7" t="str">
        <f>IFERROR(INDEX('Master data'!$B$2:$CL$999,MATCH($B953,'Master data'!$A$2:$A$999,0),MATCH(J$1,'Master data'!$B$1:$CL$1,0)),"")</f>
        <v/>
      </c>
      <c r="K953" s="7" t="str">
        <f>IFERROR(INDEX('Master data'!$B$2:$CL$999,MATCH($B953,'Master data'!$A$2:$A$999,0),MATCH(K$1,'Master data'!$B$1:$CL$1,0)),"")</f>
        <v/>
      </c>
      <c r="L953" s="7" t="str">
        <f>IFERROR(INDEX('Master data'!$B$2:$CL$999,MATCH($B953,'Master data'!$A$2:$A$999,0),MATCH(L$1,'Master data'!$B$1:$CL$1,0)),"")</f>
        <v/>
      </c>
      <c r="M953" s="5" t="str">
        <f>IFERROR(INDEX('Master data'!$B$2:$CL$999,MATCH($B953,'Master data'!$A$2:$A$999,0),MATCH(M$1,'Master data'!$B$1:$CL$1,0)),"")</f>
        <v/>
      </c>
      <c r="N953" s="28" t="str">
        <f>IFERROR(INDEX('Master data'!$B$2:$CL$999,MATCH($B953,'Master data'!$A$2:$A$999,0),MATCH(N$1,'Master data'!$B$1:$CL$1,0)),"")</f>
        <v/>
      </c>
      <c r="O953" s="7" t="str">
        <f>IFERROR(INDEX('Master data'!$B$2:$CL$999,MATCH($B953,'Master data'!$A$2:$A$999,0),MATCH(O$1,'Master data'!$B$1:$CL$1,0)),"")</f>
        <v/>
      </c>
      <c r="P953" s="5" t="str">
        <f>IFERROR(INDEX('Master data'!$B$2:$CL$999,MATCH($B953,'Master data'!$A$2:$A$999,0),MATCH(P$1,'Master data'!$B$1:$CL$1,0)),"")</f>
        <v/>
      </c>
      <c r="Q953" s="5" t="str">
        <f>IFERROR(INDEX('Master data'!$B$2:$CL$999,MATCH($B953,'Master data'!$A$2:$A$999,0),MATCH(Q$1,'Master data'!$B$1:$CL$1,0)),"")</f>
        <v/>
      </c>
    </row>
    <row r="954" spans="1:17" x14ac:dyDescent="0.3">
      <c r="A954" t="str">
        <f t="shared" si="14"/>
        <v/>
      </c>
      <c r="B954" t="str">
        <f>IF('Master data'!A953="","",'Master data'!A953)</f>
        <v/>
      </c>
      <c r="C954" t="str">
        <f>IFERROR(INDEX('Master data'!$B$2:$CL$999,MATCH($B954,'Master data'!$A$2:$A$999,0),MATCH(C$1,'Master data'!$B$1:$CL$1,0)),"")</f>
        <v/>
      </c>
      <c r="D954" t="str">
        <f>IFERROR(INDEX('Master data'!$B$2:$CL$999,MATCH($B954,'Master data'!$A$2:$A$999,0),MATCH(D$1,'Master data'!$B$1:$CL$1,0)),"")</f>
        <v/>
      </c>
      <c r="E954" s="5" t="str">
        <f>IFERROR(INDEX('Master data'!$B$2:$CL$999,MATCH($B954,'Master data'!$A$2:$A$999,0),MATCH(E$1,'Master data'!$B$1:$CL$1,0)),"")</f>
        <v/>
      </c>
      <c r="F954" s="7" t="str">
        <f>IFERROR(INDEX('Master data'!$B$2:$CL$999,MATCH($B954,'Master data'!$A$2:$A$999,0),MATCH(F$1,'Master data'!$B$1:$CL$1,0)),"")</f>
        <v/>
      </c>
      <c r="G954" s="7" t="str">
        <f>IFERROR(INDEX('Master data'!$B$2:$CL$999,MATCH($B954,'Master data'!$A$2:$A$999,0),MATCH(G$1,'Master data'!$B$1:$CL$1,0)),"")</f>
        <v/>
      </c>
      <c r="H954" s="7" t="str">
        <f>IFERROR(INDEX('Master data'!$B$2:$CL$999,MATCH($B954,'Master data'!$A$2:$A$999,0),MATCH(H$1,'Master data'!$B$1:$CL$1,0)),"")</f>
        <v/>
      </c>
      <c r="I954" s="7" t="str">
        <f>IFERROR(INDEX('Master data'!$B$2:$CL$999,MATCH($B954,'Master data'!$A$2:$A$999,0),MATCH(I$1,'Master data'!$B$1:$CL$1,0)),"")</f>
        <v/>
      </c>
      <c r="J954" s="7" t="str">
        <f>IFERROR(INDEX('Master data'!$B$2:$CL$999,MATCH($B954,'Master data'!$A$2:$A$999,0),MATCH(J$1,'Master data'!$B$1:$CL$1,0)),"")</f>
        <v/>
      </c>
      <c r="K954" s="7" t="str">
        <f>IFERROR(INDEX('Master data'!$B$2:$CL$999,MATCH($B954,'Master data'!$A$2:$A$999,0),MATCH(K$1,'Master data'!$B$1:$CL$1,0)),"")</f>
        <v/>
      </c>
      <c r="L954" s="7" t="str">
        <f>IFERROR(INDEX('Master data'!$B$2:$CL$999,MATCH($B954,'Master data'!$A$2:$A$999,0),MATCH(L$1,'Master data'!$B$1:$CL$1,0)),"")</f>
        <v/>
      </c>
      <c r="M954" s="5" t="str">
        <f>IFERROR(INDEX('Master data'!$B$2:$CL$999,MATCH($B954,'Master data'!$A$2:$A$999,0),MATCH(M$1,'Master data'!$B$1:$CL$1,0)),"")</f>
        <v/>
      </c>
      <c r="N954" s="28" t="str">
        <f>IFERROR(INDEX('Master data'!$B$2:$CL$999,MATCH($B954,'Master data'!$A$2:$A$999,0),MATCH(N$1,'Master data'!$B$1:$CL$1,0)),"")</f>
        <v/>
      </c>
      <c r="O954" s="7" t="str">
        <f>IFERROR(INDEX('Master data'!$B$2:$CL$999,MATCH($B954,'Master data'!$A$2:$A$999,0),MATCH(O$1,'Master data'!$B$1:$CL$1,0)),"")</f>
        <v/>
      </c>
      <c r="P954" s="5" t="str">
        <f>IFERROR(INDEX('Master data'!$B$2:$CL$999,MATCH($B954,'Master data'!$A$2:$A$999,0),MATCH(P$1,'Master data'!$B$1:$CL$1,0)),"")</f>
        <v/>
      </c>
      <c r="Q954" s="5" t="str">
        <f>IFERROR(INDEX('Master data'!$B$2:$CL$999,MATCH($B954,'Master data'!$A$2:$A$999,0),MATCH(Q$1,'Master data'!$B$1:$CL$1,0)),"")</f>
        <v/>
      </c>
    </row>
    <row r="955" spans="1:17" x14ac:dyDescent="0.3">
      <c r="A955" t="str">
        <f t="shared" si="14"/>
        <v/>
      </c>
      <c r="B955" t="str">
        <f>IF('Master data'!A954="","",'Master data'!A954)</f>
        <v/>
      </c>
      <c r="C955" t="str">
        <f>IFERROR(INDEX('Master data'!$B$2:$CL$999,MATCH($B955,'Master data'!$A$2:$A$999,0),MATCH(C$1,'Master data'!$B$1:$CL$1,0)),"")</f>
        <v/>
      </c>
      <c r="D955" t="str">
        <f>IFERROR(INDEX('Master data'!$B$2:$CL$999,MATCH($B955,'Master data'!$A$2:$A$999,0),MATCH(D$1,'Master data'!$B$1:$CL$1,0)),"")</f>
        <v/>
      </c>
      <c r="E955" s="5" t="str">
        <f>IFERROR(INDEX('Master data'!$B$2:$CL$999,MATCH($B955,'Master data'!$A$2:$A$999,0),MATCH(E$1,'Master data'!$B$1:$CL$1,0)),"")</f>
        <v/>
      </c>
      <c r="F955" s="7" t="str">
        <f>IFERROR(INDEX('Master data'!$B$2:$CL$999,MATCH($B955,'Master data'!$A$2:$A$999,0),MATCH(F$1,'Master data'!$B$1:$CL$1,0)),"")</f>
        <v/>
      </c>
      <c r="G955" s="7" t="str">
        <f>IFERROR(INDEX('Master data'!$B$2:$CL$999,MATCH($B955,'Master data'!$A$2:$A$999,0),MATCH(G$1,'Master data'!$B$1:$CL$1,0)),"")</f>
        <v/>
      </c>
      <c r="H955" s="7" t="str">
        <f>IFERROR(INDEX('Master data'!$B$2:$CL$999,MATCH($B955,'Master data'!$A$2:$A$999,0),MATCH(H$1,'Master data'!$B$1:$CL$1,0)),"")</f>
        <v/>
      </c>
      <c r="I955" s="7" t="str">
        <f>IFERROR(INDEX('Master data'!$B$2:$CL$999,MATCH($B955,'Master data'!$A$2:$A$999,0),MATCH(I$1,'Master data'!$B$1:$CL$1,0)),"")</f>
        <v/>
      </c>
      <c r="J955" s="7" t="str">
        <f>IFERROR(INDEX('Master data'!$B$2:$CL$999,MATCH($B955,'Master data'!$A$2:$A$999,0),MATCH(J$1,'Master data'!$B$1:$CL$1,0)),"")</f>
        <v/>
      </c>
      <c r="K955" s="7" t="str">
        <f>IFERROR(INDEX('Master data'!$B$2:$CL$999,MATCH($B955,'Master data'!$A$2:$A$999,0),MATCH(K$1,'Master data'!$B$1:$CL$1,0)),"")</f>
        <v/>
      </c>
      <c r="L955" s="7" t="str">
        <f>IFERROR(INDEX('Master data'!$B$2:$CL$999,MATCH($B955,'Master data'!$A$2:$A$999,0),MATCH(L$1,'Master data'!$B$1:$CL$1,0)),"")</f>
        <v/>
      </c>
      <c r="M955" s="5" t="str">
        <f>IFERROR(INDEX('Master data'!$B$2:$CL$999,MATCH($B955,'Master data'!$A$2:$A$999,0),MATCH(M$1,'Master data'!$B$1:$CL$1,0)),"")</f>
        <v/>
      </c>
      <c r="N955" s="28" t="str">
        <f>IFERROR(INDEX('Master data'!$B$2:$CL$999,MATCH($B955,'Master data'!$A$2:$A$999,0),MATCH(N$1,'Master data'!$B$1:$CL$1,0)),"")</f>
        <v/>
      </c>
      <c r="O955" s="7" t="str">
        <f>IFERROR(INDEX('Master data'!$B$2:$CL$999,MATCH($B955,'Master data'!$A$2:$A$999,0),MATCH(O$1,'Master data'!$B$1:$CL$1,0)),"")</f>
        <v/>
      </c>
      <c r="P955" s="5" t="str">
        <f>IFERROR(INDEX('Master data'!$B$2:$CL$999,MATCH($B955,'Master data'!$A$2:$A$999,0),MATCH(P$1,'Master data'!$B$1:$CL$1,0)),"")</f>
        <v/>
      </c>
      <c r="Q955" s="5" t="str">
        <f>IFERROR(INDEX('Master data'!$B$2:$CL$999,MATCH($B955,'Master data'!$A$2:$A$999,0),MATCH(Q$1,'Master data'!$B$1:$CL$1,0)),"")</f>
        <v/>
      </c>
    </row>
    <row r="956" spans="1:17" x14ac:dyDescent="0.3">
      <c r="A956" t="str">
        <f t="shared" si="14"/>
        <v/>
      </c>
      <c r="B956" t="str">
        <f>IF('Master data'!A955="","",'Master data'!A955)</f>
        <v/>
      </c>
      <c r="C956" t="str">
        <f>IFERROR(INDEX('Master data'!$B$2:$CL$999,MATCH($B956,'Master data'!$A$2:$A$999,0),MATCH(C$1,'Master data'!$B$1:$CL$1,0)),"")</f>
        <v/>
      </c>
      <c r="D956" t="str">
        <f>IFERROR(INDEX('Master data'!$B$2:$CL$999,MATCH($B956,'Master data'!$A$2:$A$999,0),MATCH(D$1,'Master data'!$B$1:$CL$1,0)),"")</f>
        <v/>
      </c>
      <c r="E956" s="5" t="str">
        <f>IFERROR(INDEX('Master data'!$B$2:$CL$999,MATCH($B956,'Master data'!$A$2:$A$999,0),MATCH(E$1,'Master data'!$B$1:$CL$1,0)),"")</f>
        <v/>
      </c>
      <c r="F956" s="7" t="str">
        <f>IFERROR(INDEX('Master data'!$B$2:$CL$999,MATCH($B956,'Master data'!$A$2:$A$999,0),MATCH(F$1,'Master data'!$B$1:$CL$1,0)),"")</f>
        <v/>
      </c>
      <c r="G956" s="7" t="str">
        <f>IFERROR(INDEX('Master data'!$B$2:$CL$999,MATCH($B956,'Master data'!$A$2:$A$999,0),MATCH(G$1,'Master data'!$B$1:$CL$1,0)),"")</f>
        <v/>
      </c>
      <c r="H956" s="7" t="str">
        <f>IFERROR(INDEX('Master data'!$B$2:$CL$999,MATCH($B956,'Master data'!$A$2:$A$999,0),MATCH(H$1,'Master data'!$B$1:$CL$1,0)),"")</f>
        <v/>
      </c>
      <c r="I956" s="7" t="str">
        <f>IFERROR(INDEX('Master data'!$B$2:$CL$999,MATCH($B956,'Master data'!$A$2:$A$999,0),MATCH(I$1,'Master data'!$B$1:$CL$1,0)),"")</f>
        <v/>
      </c>
      <c r="J956" s="7" t="str">
        <f>IFERROR(INDEX('Master data'!$B$2:$CL$999,MATCH($B956,'Master data'!$A$2:$A$999,0),MATCH(J$1,'Master data'!$B$1:$CL$1,0)),"")</f>
        <v/>
      </c>
      <c r="K956" s="7" t="str">
        <f>IFERROR(INDEX('Master data'!$B$2:$CL$999,MATCH($B956,'Master data'!$A$2:$A$999,0),MATCH(K$1,'Master data'!$B$1:$CL$1,0)),"")</f>
        <v/>
      </c>
      <c r="L956" s="7" t="str">
        <f>IFERROR(INDEX('Master data'!$B$2:$CL$999,MATCH($B956,'Master data'!$A$2:$A$999,0),MATCH(L$1,'Master data'!$B$1:$CL$1,0)),"")</f>
        <v/>
      </c>
      <c r="M956" s="5" t="str">
        <f>IFERROR(INDEX('Master data'!$B$2:$CL$999,MATCH($B956,'Master data'!$A$2:$A$999,0),MATCH(M$1,'Master data'!$B$1:$CL$1,0)),"")</f>
        <v/>
      </c>
      <c r="N956" s="28" t="str">
        <f>IFERROR(INDEX('Master data'!$B$2:$CL$999,MATCH($B956,'Master data'!$A$2:$A$999,0),MATCH(N$1,'Master data'!$B$1:$CL$1,0)),"")</f>
        <v/>
      </c>
      <c r="O956" s="7" t="str">
        <f>IFERROR(INDEX('Master data'!$B$2:$CL$999,MATCH($B956,'Master data'!$A$2:$A$999,0),MATCH(O$1,'Master data'!$B$1:$CL$1,0)),"")</f>
        <v/>
      </c>
      <c r="P956" s="5" t="str">
        <f>IFERROR(INDEX('Master data'!$B$2:$CL$999,MATCH($B956,'Master data'!$A$2:$A$999,0),MATCH(P$1,'Master data'!$B$1:$CL$1,0)),"")</f>
        <v/>
      </c>
      <c r="Q956" s="5" t="str">
        <f>IFERROR(INDEX('Master data'!$B$2:$CL$999,MATCH($B956,'Master data'!$A$2:$A$999,0),MATCH(Q$1,'Master data'!$B$1:$CL$1,0)),"")</f>
        <v/>
      </c>
    </row>
    <row r="957" spans="1:17" x14ac:dyDescent="0.3">
      <c r="A957" t="str">
        <f t="shared" si="14"/>
        <v/>
      </c>
      <c r="B957" t="str">
        <f>IF('Master data'!A956="","",'Master data'!A956)</f>
        <v/>
      </c>
      <c r="C957" t="str">
        <f>IFERROR(INDEX('Master data'!$B$2:$CL$999,MATCH($B957,'Master data'!$A$2:$A$999,0),MATCH(C$1,'Master data'!$B$1:$CL$1,0)),"")</f>
        <v/>
      </c>
      <c r="D957" t="str">
        <f>IFERROR(INDEX('Master data'!$B$2:$CL$999,MATCH($B957,'Master data'!$A$2:$A$999,0),MATCH(D$1,'Master data'!$B$1:$CL$1,0)),"")</f>
        <v/>
      </c>
      <c r="E957" s="5" t="str">
        <f>IFERROR(INDEX('Master data'!$B$2:$CL$999,MATCH($B957,'Master data'!$A$2:$A$999,0),MATCH(E$1,'Master data'!$B$1:$CL$1,0)),"")</f>
        <v/>
      </c>
      <c r="F957" s="7" t="str">
        <f>IFERROR(INDEX('Master data'!$B$2:$CL$999,MATCH($B957,'Master data'!$A$2:$A$999,0),MATCH(F$1,'Master data'!$B$1:$CL$1,0)),"")</f>
        <v/>
      </c>
      <c r="G957" s="7" t="str">
        <f>IFERROR(INDEX('Master data'!$B$2:$CL$999,MATCH($B957,'Master data'!$A$2:$A$999,0),MATCH(G$1,'Master data'!$B$1:$CL$1,0)),"")</f>
        <v/>
      </c>
      <c r="H957" s="7" t="str">
        <f>IFERROR(INDEX('Master data'!$B$2:$CL$999,MATCH($B957,'Master data'!$A$2:$A$999,0),MATCH(H$1,'Master data'!$B$1:$CL$1,0)),"")</f>
        <v/>
      </c>
      <c r="I957" s="7" t="str">
        <f>IFERROR(INDEX('Master data'!$B$2:$CL$999,MATCH($B957,'Master data'!$A$2:$A$999,0),MATCH(I$1,'Master data'!$B$1:$CL$1,0)),"")</f>
        <v/>
      </c>
      <c r="J957" s="7" t="str">
        <f>IFERROR(INDEX('Master data'!$B$2:$CL$999,MATCH($B957,'Master data'!$A$2:$A$999,0),MATCH(J$1,'Master data'!$B$1:$CL$1,0)),"")</f>
        <v/>
      </c>
      <c r="K957" s="7" t="str">
        <f>IFERROR(INDEX('Master data'!$B$2:$CL$999,MATCH($B957,'Master data'!$A$2:$A$999,0),MATCH(K$1,'Master data'!$B$1:$CL$1,0)),"")</f>
        <v/>
      </c>
      <c r="L957" s="7" t="str">
        <f>IFERROR(INDEX('Master data'!$B$2:$CL$999,MATCH($B957,'Master data'!$A$2:$A$999,0),MATCH(L$1,'Master data'!$B$1:$CL$1,0)),"")</f>
        <v/>
      </c>
      <c r="M957" s="5" t="str">
        <f>IFERROR(INDEX('Master data'!$B$2:$CL$999,MATCH($B957,'Master data'!$A$2:$A$999,0),MATCH(M$1,'Master data'!$B$1:$CL$1,0)),"")</f>
        <v/>
      </c>
      <c r="N957" s="28" t="str">
        <f>IFERROR(INDEX('Master data'!$B$2:$CL$999,MATCH($B957,'Master data'!$A$2:$A$999,0),MATCH(N$1,'Master data'!$B$1:$CL$1,0)),"")</f>
        <v/>
      </c>
      <c r="O957" s="7" t="str">
        <f>IFERROR(INDEX('Master data'!$B$2:$CL$999,MATCH($B957,'Master data'!$A$2:$A$999,0),MATCH(O$1,'Master data'!$B$1:$CL$1,0)),"")</f>
        <v/>
      </c>
      <c r="P957" s="5" t="str">
        <f>IFERROR(INDEX('Master data'!$B$2:$CL$999,MATCH($B957,'Master data'!$A$2:$A$999,0),MATCH(P$1,'Master data'!$B$1:$CL$1,0)),"")</f>
        <v/>
      </c>
      <c r="Q957" s="5" t="str">
        <f>IFERROR(INDEX('Master data'!$B$2:$CL$999,MATCH($B957,'Master data'!$A$2:$A$999,0),MATCH(Q$1,'Master data'!$B$1:$CL$1,0)),"")</f>
        <v/>
      </c>
    </row>
    <row r="958" spans="1:17" x14ac:dyDescent="0.3">
      <c r="A958" t="str">
        <f t="shared" si="14"/>
        <v/>
      </c>
      <c r="B958" t="str">
        <f>IF('Master data'!A957="","",'Master data'!A957)</f>
        <v/>
      </c>
      <c r="C958" t="str">
        <f>IFERROR(INDEX('Master data'!$B$2:$CL$999,MATCH($B958,'Master data'!$A$2:$A$999,0),MATCH(C$1,'Master data'!$B$1:$CL$1,0)),"")</f>
        <v/>
      </c>
      <c r="D958" t="str">
        <f>IFERROR(INDEX('Master data'!$B$2:$CL$999,MATCH($B958,'Master data'!$A$2:$A$999,0),MATCH(D$1,'Master data'!$B$1:$CL$1,0)),"")</f>
        <v/>
      </c>
      <c r="E958" s="5" t="str">
        <f>IFERROR(INDEX('Master data'!$B$2:$CL$999,MATCH($B958,'Master data'!$A$2:$A$999,0),MATCH(E$1,'Master data'!$B$1:$CL$1,0)),"")</f>
        <v/>
      </c>
      <c r="F958" s="7" t="str">
        <f>IFERROR(INDEX('Master data'!$B$2:$CL$999,MATCH($B958,'Master data'!$A$2:$A$999,0),MATCH(F$1,'Master data'!$B$1:$CL$1,0)),"")</f>
        <v/>
      </c>
      <c r="G958" s="7" t="str">
        <f>IFERROR(INDEX('Master data'!$B$2:$CL$999,MATCH($B958,'Master data'!$A$2:$A$999,0),MATCH(G$1,'Master data'!$B$1:$CL$1,0)),"")</f>
        <v/>
      </c>
      <c r="H958" s="7" t="str">
        <f>IFERROR(INDEX('Master data'!$B$2:$CL$999,MATCH($B958,'Master data'!$A$2:$A$999,0),MATCH(H$1,'Master data'!$B$1:$CL$1,0)),"")</f>
        <v/>
      </c>
      <c r="I958" s="7" t="str">
        <f>IFERROR(INDEX('Master data'!$B$2:$CL$999,MATCH($B958,'Master data'!$A$2:$A$999,0),MATCH(I$1,'Master data'!$B$1:$CL$1,0)),"")</f>
        <v/>
      </c>
      <c r="J958" s="7" t="str">
        <f>IFERROR(INDEX('Master data'!$B$2:$CL$999,MATCH($B958,'Master data'!$A$2:$A$999,0),MATCH(J$1,'Master data'!$B$1:$CL$1,0)),"")</f>
        <v/>
      </c>
      <c r="K958" s="7" t="str">
        <f>IFERROR(INDEX('Master data'!$B$2:$CL$999,MATCH($B958,'Master data'!$A$2:$A$999,0),MATCH(K$1,'Master data'!$B$1:$CL$1,0)),"")</f>
        <v/>
      </c>
      <c r="L958" s="7" t="str">
        <f>IFERROR(INDEX('Master data'!$B$2:$CL$999,MATCH($B958,'Master data'!$A$2:$A$999,0),MATCH(L$1,'Master data'!$B$1:$CL$1,0)),"")</f>
        <v/>
      </c>
      <c r="M958" s="5" t="str">
        <f>IFERROR(INDEX('Master data'!$B$2:$CL$999,MATCH($B958,'Master data'!$A$2:$A$999,0),MATCH(M$1,'Master data'!$B$1:$CL$1,0)),"")</f>
        <v/>
      </c>
      <c r="N958" s="28" t="str">
        <f>IFERROR(INDEX('Master data'!$B$2:$CL$999,MATCH($B958,'Master data'!$A$2:$A$999,0),MATCH(N$1,'Master data'!$B$1:$CL$1,0)),"")</f>
        <v/>
      </c>
      <c r="O958" s="7" t="str">
        <f>IFERROR(INDEX('Master data'!$B$2:$CL$999,MATCH($B958,'Master data'!$A$2:$A$999,0),MATCH(O$1,'Master data'!$B$1:$CL$1,0)),"")</f>
        <v/>
      </c>
      <c r="P958" s="5" t="str">
        <f>IFERROR(INDEX('Master data'!$B$2:$CL$999,MATCH($B958,'Master data'!$A$2:$A$999,0),MATCH(P$1,'Master data'!$B$1:$CL$1,0)),"")</f>
        <v/>
      </c>
      <c r="Q958" s="5" t="str">
        <f>IFERROR(INDEX('Master data'!$B$2:$CL$999,MATCH($B958,'Master data'!$A$2:$A$999,0),MATCH(Q$1,'Master data'!$B$1:$CL$1,0)),"")</f>
        <v/>
      </c>
    </row>
    <row r="959" spans="1:17" x14ac:dyDescent="0.3">
      <c r="A959" t="str">
        <f t="shared" si="14"/>
        <v/>
      </c>
      <c r="B959" t="str">
        <f>IF('Master data'!A958="","",'Master data'!A958)</f>
        <v/>
      </c>
      <c r="C959" t="str">
        <f>IFERROR(INDEX('Master data'!$B$2:$CL$999,MATCH($B959,'Master data'!$A$2:$A$999,0),MATCH(C$1,'Master data'!$B$1:$CL$1,0)),"")</f>
        <v/>
      </c>
      <c r="D959" t="str">
        <f>IFERROR(INDEX('Master data'!$B$2:$CL$999,MATCH($B959,'Master data'!$A$2:$A$999,0),MATCH(D$1,'Master data'!$B$1:$CL$1,0)),"")</f>
        <v/>
      </c>
      <c r="E959" s="5" t="str">
        <f>IFERROR(INDEX('Master data'!$B$2:$CL$999,MATCH($B959,'Master data'!$A$2:$A$999,0),MATCH(E$1,'Master data'!$B$1:$CL$1,0)),"")</f>
        <v/>
      </c>
      <c r="F959" s="7" t="str">
        <f>IFERROR(INDEX('Master data'!$B$2:$CL$999,MATCH($B959,'Master data'!$A$2:$A$999,0),MATCH(F$1,'Master data'!$B$1:$CL$1,0)),"")</f>
        <v/>
      </c>
      <c r="G959" s="7" t="str">
        <f>IFERROR(INDEX('Master data'!$B$2:$CL$999,MATCH($B959,'Master data'!$A$2:$A$999,0),MATCH(G$1,'Master data'!$B$1:$CL$1,0)),"")</f>
        <v/>
      </c>
      <c r="H959" s="7" t="str">
        <f>IFERROR(INDEX('Master data'!$B$2:$CL$999,MATCH($B959,'Master data'!$A$2:$A$999,0),MATCH(H$1,'Master data'!$B$1:$CL$1,0)),"")</f>
        <v/>
      </c>
      <c r="I959" s="7" t="str">
        <f>IFERROR(INDEX('Master data'!$B$2:$CL$999,MATCH($B959,'Master data'!$A$2:$A$999,0),MATCH(I$1,'Master data'!$B$1:$CL$1,0)),"")</f>
        <v/>
      </c>
      <c r="J959" s="7" t="str">
        <f>IFERROR(INDEX('Master data'!$B$2:$CL$999,MATCH($B959,'Master data'!$A$2:$A$999,0),MATCH(J$1,'Master data'!$B$1:$CL$1,0)),"")</f>
        <v/>
      </c>
      <c r="K959" s="7" t="str">
        <f>IFERROR(INDEX('Master data'!$B$2:$CL$999,MATCH($B959,'Master data'!$A$2:$A$999,0),MATCH(K$1,'Master data'!$B$1:$CL$1,0)),"")</f>
        <v/>
      </c>
      <c r="L959" s="7" t="str">
        <f>IFERROR(INDEX('Master data'!$B$2:$CL$999,MATCH($B959,'Master data'!$A$2:$A$999,0),MATCH(L$1,'Master data'!$B$1:$CL$1,0)),"")</f>
        <v/>
      </c>
      <c r="M959" s="5" t="str">
        <f>IFERROR(INDEX('Master data'!$B$2:$CL$999,MATCH($B959,'Master data'!$A$2:$A$999,0),MATCH(M$1,'Master data'!$B$1:$CL$1,0)),"")</f>
        <v/>
      </c>
      <c r="N959" s="28" t="str">
        <f>IFERROR(INDEX('Master data'!$B$2:$CL$999,MATCH($B959,'Master data'!$A$2:$A$999,0),MATCH(N$1,'Master data'!$B$1:$CL$1,0)),"")</f>
        <v/>
      </c>
      <c r="O959" s="7" t="str">
        <f>IFERROR(INDEX('Master data'!$B$2:$CL$999,MATCH($B959,'Master data'!$A$2:$A$999,0),MATCH(O$1,'Master data'!$B$1:$CL$1,0)),"")</f>
        <v/>
      </c>
      <c r="P959" s="5" t="str">
        <f>IFERROR(INDEX('Master data'!$B$2:$CL$999,MATCH($B959,'Master data'!$A$2:$A$999,0),MATCH(P$1,'Master data'!$B$1:$CL$1,0)),"")</f>
        <v/>
      </c>
      <c r="Q959" s="5" t="str">
        <f>IFERROR(INDEX('Master data'!$B$2:$CL$999,MATCH($B959,'Master data'!$A$2:$A$999,0),MATCH(Q$1,'Master data'!$B$1:$CL$1,0)),"")</f>
        <v/>
      </c>
    </row>
    <row r="960" spans="1:17" x14ac:dyDescent="0.3">
      <c r="A960" t="str">
        <f t="shared" si="14"/>
        <v/>
      </c>
      <c r="B960" t="str">
        <f>IF('Master data'!A959="","",'Master data'!A959)</f>
        <v/>
      </c>
      <c r="C960" t="str">
        <f>IFERROR(INDEX('Master data'!$B$2:$CL$999,MATCH($B960,'Master data'!$A$2:$A$999,0),MATCH(C$1,'Master data'!$B$1:$CL$1,0)),"")</f>
        <v/>
      </c>
      <c r="D960" t="str">
        <f>IFERROR(INDEX('Master data'!$B$2:$CL$999,MATCH($B960,'Master data'!$A$2:$A$999,0),MATCH(D$1,'Master data'!$B$1:$CL$1,0)),"")</f>
        <v/>
      </c>
      <c r="E960" s="5" t="str">
        <f>IFERROR(INDEX('Master data'!$B$2:$CL$999,MATCH($B960,'Master data'!$A$2:$A$999,0),MATCH(E$1,'Master data'!$B$1:$CL$1,0)),"")</f>
        <v/>
      </c>
      <c r="F960" s="7" t="str">
        <f>IFERROR(INDEX('Master data'!$B$2:$CL$999,MATCH($B960,'Master data'!$A$2:$A$999,0),MATCH(F$1,'Master data'!$B$1:$CL$1,0)),"")</f>
        <v/>
      </c>
      <c r="G960" s="7" t="str">
        <f>IFERROR(INDEX('Master data'!$B$2:$CL$999,MATCH($B960,'Master data'!$A$2:$A$999,0),MATCH(G$1,'Master data'!$B$1:$CL$1,0)),"")</f>
        <v/>
      </c>
      <c r="H960" s="7" t="str">
        <f>IFERROR(INDEX('Master data'!$B$2:$CL$999,MATCH($B960,'Master data'!$A$2:$A$999,0),MATCH(H$1,'Master data'!$B$1:$CL$1,0)),"")</f>
        <v/>
      </c>
      <c r="I960" s="7" t="str">
        <f>IFERROR(INDEX('Master data'!$B$2:$CL$999,MATCH($B960,'Master data'!$A$2:$A$999,0),MATCH(I$1,'Master data'!$B$1:$CL$1,0)),"")</f>
        <v/>
      </c>
      <c r="J960" s="7" t="str">
        <f>IFERROR(INDEX('Master data'!$B$2:$CL$999,MATCH($B960,'Master data'!$A$2:$A$999,0),MATCH(J$1,'Master data'!$B$1:$CL$1,0)),"")</f>
        <v/>
      </c>
      <c r="K960" s="7" t="str">
        <f>IFERROR(INDEX('Master data'!$B$2:$CL$999,MATCH($B960,'Master data'!$A$2:$A$999,0),MATCH(K$1,'Master data'!$B$1:$CL$1,0)),"")</f>
        <v/>
      </c>
      <c r="L960" s="7" t="str">
        <f>IFERROR(INDEX('Master data'!$B$2:$CL$999,MATCH($B960,'Master data'!$A$2:$A$999,0),MATCH(L$1,'Master data'!$B$1:$CL$1,0)),"")</f>
        <v/>
      </c>
      <c r="M960" s="5" t="str">
        <f>IFERROR(INDEX('Master data'!$B$2:$CL$999,MATCH($B960,'Master data'!$A$2:$A$999,0),MATCH(M$1,'Master data'!$B$1:$CL$1,0)),"")</f>
        <v/>
      </c>
      <c r="N960" s="28" t="str">
        <f>IFERROR(INDEX('Master data'!$B$2:$CL$999,MATCH($B960,'Master data'!$A$2:$A$999,0),MATCH(N$1,'Master data'!$B$1:$CL$1,0)),"")</f>
        <v/>
      </c>
      <c r="O960" s="7" t="str">
        <f>IFERROR(INDEX('Master data'!$B$2:$CL$999,MATCH($B960,'Master data'!$A$2:$A$999,0),MATCH(O$1,'Master data'!$B$1:$CL$1,0)),"")</f>
        <v/>
      </c>
      <c r="P960" s="5" t="str">
        <f>IFERROR(INDEX('Master data'!$B$2:$CL$999,MATCH($B960,'Master data'!$A$2:$A$999,0),MATCH(P$1,'Master data'!$B$1:$CL$1,0)),"")</f>
        <v/>
      </c>
      <c r="Q960" s="5" t="str">
        <f>IFERROR(INDEX('Master data'!$B$2:$CL$999,MATCH($B960,'Master data'!$A$2:$A$999,0),MATCH(Q$1,'Master data'!$B$1:$CL$1,0)),"")</f>
        <v/>
      </c>
    </row>
    <row r="961" spans="1:17" x14ac:dyDescent="0.3">
      <c r="A961" t="str">
        <f t="shared" si="14"/>
        <v/>
      </c>
      <c r="B961" t="str">
        <f>IF('Master data'!A960="","",'Master data'!A960)</f>
        <v/>
      </c>
      <c r="C961" t="str">
        <f>IFERROR(INDEX('Master data'!$B$2:$CL$999,MATCH($B961,'Master data'!$A$2:$A$999,0),MATCH(C$1,'Master data'!$B$1:$CL$1,0)),"")</f>
        <v/>
      </c>
      <c r="D961" t="str">
        <f>IFERROR(INDEX('Master data'!$B$2:$CL$999,MATCH($B961,'Master data'!$A$2:$A$999,0),MATCH(D$1,'Master data'!$B$1:$CL$1,0)),"")</f>
        <v/>
      </c>
      <c r="E961" s="5" t="str">
        <f>IFERROR(INDEX('Master data'!$B$2:$CL$999,MATCH($B961,'Master data'!$A$2:$A$999,0),MATCH(E$1,'Master data'!$B$1:$CL$1,0)),"")</f>
        <v/>
      </c>
      <c r="F961" s="7" t="str">
        <f>IFERROR(INDEX('Master data'!$B$2:$CL$999,MATCH($B961,'Master data'!$A$2:$A$999,0),MATCH(F$1,'Master data'!$B$1:$CL$1,0)),"")</f>
        <v/>
      </c>
      <c r="G961" s="7" t="str">
        <f>IFERROR(INDEX('Master data'!$B$2:$CL$999,MATCH($B961,'Master data'!$A$2:$A$999,0),MATCH(G$1,'Master data'!$B$1:$CL$1,0)),"")</f>
        <v/>
      </c>
      <c r="H961" s="7" t="str">
        <f>IFERROR(INDEX('Master data'!$B$2:$CL$999,MATCH($B961,'Master data'!$A$2:$A$999,0),MATCH(H$1,'Master data'!$B$1:$CL$1,0)),"")</f>
        <v/>
      </c>
      <c r="I961" s="7" t="str">
        <f>IFERROR(INDEX('Master data'!$B$2:$CL$999,MATCH($B961,'Master data'!$A$2:$A$999,0),MATCH(I$1,'Master data'!$B$1:$CL$1,0)),"")</f>
        <v/>
      </c>
      <c r="J961" s="7" t="str">
        <f>IFERROR(INDEX('Master data'!$B$2:$CL$999,MATCH($B961,'Master data'!$A$2:$A$999,0),MATCH(J$1,'Master data'!$B$1:$CL$1,0)),"")</f>
        <v/>
      </c>
      <c r="K961" s="7" t="str">
        <f>IFERROR(INDEX('Master data'!$B$2:$CL$999,MATCH($B961,'Master data'!$A$2:$A$999,0),MATCH(K$1,'Master data'!$B$1:$CL$1,0)),"")</f>
        <v/>
      </c>
      <c r="L961" s="7" t="str">
        <f>IFERROR(INDEX('Master data'!$B$2:$CL$999,MATCH($B961,'Master data'!$A$2:$A$999,0),MATCH(L$1,'Master data'!$B$1:$CL$1,0)),"")</f>
        <v/>
      </c>
      <c r="M961" s="5" t="str">
        <f>IFERROR(INDEX('Master data'!$B$2:$CL$999,MATCH($B961,'Master data'!$A$2:$A$999,0),MATCH(M$1,'Master data'!$B$1:$CL$1,0)),"")</f>
        <v/>
      </c>
      <c r="N961" s="28" t="str">
        <f>IFERROR(INDEX('Master data'!$B$2:$CL$999,MATCH($B961,'Master data'!$A$2:$A$999,0),MATCH(N$1,'Master data'!$B$1:$CL$1,0)),"")</f>
        <v/>
      </c>
      <c r="O961" s="7" t="str">
        <f>IFERROR(INDEX('Master data'!$B$2:$CL$999,MATCH($B961,'Master data'!$A$2:$A$999,0),MATCH(O$1,'Master data'!$B$1:$CL$1,0)),"")</f>
        <v/>
      </c>
      <c r="P961" s="5" t="str">
        <f>IFERROR(INDEX('Master data'!$B$2:$CL$999,MATCH($B961,'Master data'!$A$2:$A$999,0),MATCH(P$1,'Master data'!$B$1:$CL$1,0)),"")</f>
        <v/>
      </c>
      <c r="Q961" s="5" t="str">
        <f>IFERROR(INDEX('Master data'!$B$2:$CL$999,MATCH($B961,'Master data'!$A$2:$A$999,0),MATCH(Q$1,'Master data'!$B$1:$CL$1,0)),"")</f>
        <v/>
      </c>
    </row>
    <row r="962" spans="1:17" x14ac:dyDescent="0.3">
      <c r="A962" t="str">
        <f t="shared" si="14"/>
        <v/>
      </c>
      <c r="B962" t="str">
        <f>IF('Master data'!A961="","",'Master data'!A961)</f>
        <v/>
      </c>
      <c r="C962" t="str">
        <f>IFERROR(INDEX('Master data'!$B$2:$CL$999,MATCH($B962,'Master data'!$A$2:$A$999,0),MATCH(C$1,'Master data'!$B$1:$CL$1,0)),"")</f>
        <v/>
      </c>
      <c r="D962" t="str">
        <f>IFERROR(INDEX('Master data'!$B$2:$CL$999,MATCH($B962,'Master data'!$A$2:$A$999,0),MATCH(D$1,'Master data'!$B$1:$CL$1,0)),"")</f>
        <v/>
      </c>
      <c r="E962" s="5" t="str">
        <f>IFERROR(INDEX('Master data'!$B$2:$CL$999,MATCH($B962,'Master data'!$A$2:$A$999,0),MATCH(E$1,'Master data'!$B$1:$CL$1,0)),"")</f>
        <v/>
      </c>
      <c r="F962" s="7" t="str">
        <f>IFERROR(INDEX('Master data'!$B$2:$CL$999,MATCH($B962,'Master data'!$A$2:$A$999,0),MATCH(F$1,'Master data'!$B$1:$CL$1,0)),"")</f>
        <v/>
      </c>
      <c r="G962" s="7" t="str">
        <f>IFERROR(INDEX('Master data'!$B$2:$CL$999,MATCH($B962,'Master data'!$A$2:$A$999,0),MATCH(G$1,'Master data'!$B$1:$CL$1,0)),"")</f>
        <v/>
      </c>
      <c r="H962" s="7" t="str">
        <f>IFERROR(INDEX('Master data'!$B$2:$CL$999,MATCH($B962,'Master data'!$A$2:$A$999,0),MATCH(H$1,'Master data'!$B$1:$CL$1,0)),"")</f>
        <v/>
      </c>
      <c r="I962" s="7" t="str">
        <f>IFERROR(INDEX('Master data'!$B$2:$CL$999,MATCH($B962,'Master data'!$A$2:$A$999,0),MATCH(I$1,'Master data'!$B$1:$CL$1,0)),"")</f>
        <v/>
      </c>
      <c r="J962" s="7" t="str">
        <f>IFERROR(INDEX('Master data'!$B$2:$CL$999,MATCH($B962,'Master data'!$A$2:$A$999,0),MATCH(J$1,'Master data'!$B$1:$CL$1,0)),"")</f>
        <v/>
      </c>
      <c r="K962" s="7" t="str">
        <f>IFERROR(INDEX('Master data'!$B$2:$CL$999,MATCH($B962,'Master data'!$A$2:$A$999,0),MATCH(K$1,'Master data'!$B$1:$CL$1,0)),"")</f>
        <v/>
      </c>
      <c r="L962" s="7" t="str">
        <f>IFERROR(INDEX('Master data'!$B$2:$CL$999,MATCH($B962,'Master data'!$A$2:$A$999,0),MATCH(L$1,'Master data'!$B$1:$CL$1,0)),"")</f>
        <v/>
      </c>
      <c r="M962" s="5" t="str">
        <f>IFERROR(INDEX('Master data'!$B$2:$CL$999,MATCH($B962,'Master data'!$A$2:$A$999,0),MATCH(M$1,'Master data'!$B$1:$CL$1,0)),"")</f>
        <v/>
      </c>
      <c r="N962" s="28" t="str">
        <f>IFERROR(INDEX('Master data'!$B$2:$CL$999,MATCH($B962,'Master data'!$A$2:$A$999,0),MATCH(N$1,'Master data'!$B$1:$CL$1,0)),"")</f>
        <v/>
      </c>
      <c r="O962" s="7" t="str">
        <f>IFERROR(INDEX('Master data'!$B$2:$CL$999,MATCH($B962,'Master data'!$A$2:$A$999,0),MATCH(O$1,'Master data'!$B$1:$CL$1,0)),"")</f>
        <v/>
      </c>
      <c r="P962" s="5" t="str">
        <f>IFERROR(INDEX('Master data'!$B$2:$CL$999,MATCH($B962,'Master data'!$A$2:$A$999,0),MATCH(P$1,'Master data'!$B$1:$CL$1,0)),"")</f>
        <v/>
      </c>
      <c r="Q962" s="5" t="str">
        <f>IFERROR(INDEX('Master data'!$B$2:$CL$999,MATCH($B962,'Master data'!$A$2:$A$999,0),MATCH(Q$1,'Master data'!$B$1:$CL$1,0)),"")</f>
        <v/>
      </c>
    </row>
    <row r="963" spans="1:17" x14ac:dyDescent="0.3">
      <c r="A963" t="str">
        <f t="shared" ref="A963:A1000" si="15">IF(B963="","",ROW()-2)</f>
        <v/>
      </c>
      <c r="B963" t="str">
        <f>IF('Master data'!A962="","",'Master data'!A962)</f>
        <v/>
      </c>
      <c r="C963" t="str">
        <f>IFERROR(INDEX('Master data'!$B$2:$CL$999,MATCH($B963,'Master data'!$A$2:$A$999,0),MATCH(C$1,'Master data'!$B$1:$CL$1,0)),"")</f>
        <v/>
      </c>
      <c r="D963" t="str">
        <f>IFERROR(INDEX('Master data'!$B$2:$CL$999,MATCH($B963,'Master data'!$A$2:$A$999,0),MATCH(D$1,'Master data'!$B$1:$CL$1,0)),"")</f>
        <v/>
      </c>
      <c r="E963" s="5" t="str">
        <f>IFERROR(INDEX('Master data'!$B$2:$CL$999,MATCH($B963,'Master data'!$A$2:$A$999,0),MATCH(E$1,'Master data'!$B$1:$CL$1,0)),"")</f>
        <v/>
      </c>
      <c r="F963" s="7" t="str">
        <f>IFERROR(INDEX('Master data'!$B$2:$CL$999,MATCH($B963,'Master data'!$A$2:$A$999,0),MATCH(F$1,'Master data'!$B$1:$CL$1,0)),"")</f>
        <v/>
      </c>
      <c r="G963" s="7" t="str">
        <f>IFERROR(INDEX('Master data'!$B$2:$CL$999,MATCH($B963,'Master data'!$A$2:$A$999,0),MATCH(G$1,'Master data'!$B$1:$CL$1,0)),"")</f>
        <v/>
      </c>
      <c r="H963" s="7" t="str">
        <f>IFERROR(INDEX('Master data'!$B$2:$CL$999,MATCH($B963,'Master data'!$A$2:$A$999,0),MATCH(H$1,'Master data'!$B$1:$CL$1,0)),"")</f>
        <v/>
      </c>
      <c r="I963" s="7" t="str">
        <f>IFERROR(INDEX('Master data'!$B$2:$CL$999,MATCH($B963,'Master data'!$A$2:$A$999,0),MATCH(I$1,'Master data'!$B$1:$CL$1,0)),"")</f>
        <v/>
      </c>
      <c r="J963" s="7" t="str">
        <f>IFERROR(INDEX('Master data'!$B$2:$CL$999,MATCH($B963,'Master data'!$A$2:$A$999,0),MATCH(J$1,'Master data'!$B$1:$CL$1,0)),"")</f>
        <v/>
      </c>
      <c r="K963" s="7" t="str">
        <f>IFERROR(INDEX('Master data'!$B$2:$CL$999,MATCH($B963,'Master data'!$A$2:$A$999,0),MATCH(K$1,'Master data'!$B$1:$CL$1,0)),"")</f>
        <v/>
      </c>
      <c r="L963" s="7" t="str">
        <f>IFERROR(INDEX('Master data'!$B$2:$CL$999,MATCH($B963,'Master data'!$A$2:$A$999,0),MATCH(L$1,'Master data'!$B$1:$CL$1,0)),"")</f>
        <v/>
      </c>
      <c r="M963" s="5" t="str">
        <f>IFERROR(INDEX('Master data'!$B$2:$CL$999,MATCH($B963,'Master data'!$A$2:$A$999,0),MATCH(M$1,'Master data'!$B$1:$CL$1,0)),"")</f>
        <v/>
      </c>
      <c r="N963" s="28" t="str">
        <f>IFERROR(INDEX('Master data'!$B$2:$CL$999,MATCH($B963,'Master data'!$A$2:$A$999,0),MATCH(N$1,'Master data'!$B$1:$CL$1,0)),"")</f>
        <v/>
      </c>
      <c r="O963" s="7" t="str">
        <f>IFERROR(INDEX('Master data'!$B$2:$CL$999,MATCH($B963,'Master data'!$A$2:$A$999,0),MATCH(O$1,'Master data'!$B$1:$CL$1,0)),"")</f>
        <v/>
      </c>
      <c r="P963" s="5" t="str">
        <f>IFERROR(INDEX('Master data'!$B$2:$CL$999,MATCH($B963,'Master data'!$A$2:$A$999,0),MATCH(P$1,'Master data'!$B$1:$CL$1,0)),"")</f>
        <v/>
      </c>
      <c r="Q963" s="5" t="str">
        <f>IFERROR(INDEX('Master data'!$B$2:$CL$999,MATCH($B963,'Master data'!$A$2:$A$999,0),MATCH(Q$1,'Master data'!$B$1:$CL$1,0)),"")</f>
        <v/>
      </c>
    </row>
    <row r="964" spans="1:17" x14ac:dyDescent="0.3">
      <c r="A964" t="str">
        <f t="shared" si="15"/>
        <v/>
      </c>
      <c r="B964" t="str">
        <f>IF('Master data'!A963="","",'Master data'!A963)</f>
        <v/>
      </c>
      <c r="C964" t="str">
        <f>IFERROR(INDEX('Master data'!$B$2:$CL$999,MATCH($B964,'Master data'!$A$2:$A$999,0),MATCH(C$1,'Master data'!$B$1:$CL$1,0)),"")</f>
        <v/>
      </c>
      <c r="D964" t="str">
        <f>IFERROR(INDEX('Master data'!$B$2:$CL$999,MATCH($B964,'Master data'!$A$2:$A$999,0),MATCH(D$1,'Master data'!$B$1:$CL$1,0)),"")</f>
        <v/>
      </c>
      <c r="E964" s="5" t="str">
        <f>IFERROR(INDEX('Master data'!$B$2:$CL$999,MATCH($B964,'Master data'!$A$2:$A$999,0),MATCH(E$1,'Master data'!$B$1:$CL$1,0)),"")</f>
        <v/>
      </c>
      <c r="F964" s="7" t="str">
        <f>IFERROR(INDEX('Master data'!$B$2:$CL$999,MATCH($B964,'Master data'!$A$2:$A$999,0),MATCH(F$1,'Master data'!$B$1:$CL$1,0)),"")</f>
        <v/>
      </c>
      <c r="G964" s="7" t="str">
        <f>IFERROR(INDEX('Master data'!$B$2:$CL$999,MATCH($B964,'Master data'!$A$2:$A$999,0),MATCH(G$1,'Master data'!$B$1:$CL$1,0)),"")</f>
        <v/>
      </c>
      <c r="H964" s="7" t="str">
        <f>IFERROR(INDEX('Master data'!$B$2:$CL$999,MATCH($B964,'Master data'!$A$2:$A$999,0),MATCH(H$1,'Master data'!$B$1:$CL$1,0)),"")</f>
        <v/>
      </c>
      <c r="I964" s="7" t="str">
        <f>IFERROR(INDEX('Master data'!$B$2:$CL$999,MATCH($B964,'Master data'!$A$2:$A$999,0),MATCH(I$1,'Master data'!$B$1:$CL$1,0)),"")</f>
        <v/>
      </c>
      <c r="J964" s="7" t="str">
        <f>IFERROR(INDEX('Master data'!$B$2:$CL$999,MATCH($B964,'Master data'!$A$2:$A$999,0),MATCH(J$1,'Master data'!$B$1:$CL$1,0)),"")</f>
        <v/>
      </c>
      <c r="K964" s="7" t="str">
        <f>IFERROR(INDEX('Master data'!$B$2:$CL$999,MATCH($B964,'Master data'!$A$2:$A$999,0),MATCH(K$1,'Master data'!$B$1:$CL$1,0)),"")</f>
        <v/>
      </c>
      <c r="L964" s="7" t="str">
        <f>IFERROR(INDEX('Master data'!$B$2:$CL$999,MATCH($B964,'Master data'!$A$2:$A$999,0),MATCH(L$1,'Master data'!$B$1:$CL$1,0)),"")</f>
        <v/>
      </c>
      <c r="M964" s="5" t="str">
        <f>IFERROR(INDEX('Master data'!$B$2:$CL$999,MATCH($B964,'Master data'!$A$2:$A$999,0),MATCH(M$1,'Master data'!$B$1:$CL$1,0)),"")</f>
        <v/>
      </c>
      <c r="N964" s="28" t="str">
        <f>IFERROR(INDEX('Master data'!$B$2:$CL$999,MATCH($B964,'Master data'!$A$2:$A$999,0),MATCH(N$1,'Master data'!$B$1:$CL$1,0)),"")</f>
        <v/>
      </c>
      <c r="O964" s="7" t="str">
        <f>IFERROR(INDEX('Master data'!$B$2:$CL$999,MATCH($B964,'Master data'!$A$2:$A$999,0),MATCH(O$1,'Master data'!$B$1:$CL$1,0)),"")</f>
        <v/>
      </c>
      <c r="P964" s="5" t="str">
        <f>IFERROR(INDEX('Master data'!$B$2:$CL$999,MATCH($B964,'Master data'!$A$2:$A$999,0),MATCH(P$1,'Master data'!$B$1:$CL$1,0)),"")</f>
        <v/>
      </c>
      <c r="Q964" s="5" t="str">
        <f>IFERROR(INDEX('Master data'!$B$2:$CL$999,MATCH($B964,'Master data'!$A$2:$A$999,0),MATCH(Q$1,'Master data'!$B$1:$CL$1,0)),"")</f>
        <v/>
      </c>
    </row>
    <row r="965" spans="1:17" x14ac:dyDescent="0.3">
      <c r="A965" t="str">
        <f t="shared" si="15"/>
        <v/>
      </c>
      <c r="B965" t="str">
        <f>IF('Master data'!A964="","",'Master data'!A964)</f>
        <v/>
      </c>
      <c r="C965" t="str">
        <f>IFERROR(INDEX('Master data'!$B$2:$CL$999,MATCH($B965,'Master data'!$A$2:$A$999,0),MATCH(C$1,'Master data'!$B$1:$CL$1,0)),"")</f>
        <v/>
      </c>
      <c r="D965" t="str">
        <f>IFERROR(INDEX('Master data'!$B$2:$CL$999,MATCH($B965,'Master data'!$A$2:$A$999,0),MATCH(D$1,'Master data'!$B$1:$CL$1,0)),"")</f>
        <v/>
      </c>
      <c r="E965" s="5" t="str">
        <f>IFERROR(INDEX('Master data'!$B$2:$CL$999,MATCH($B965,'Master data'!$A$2:$A$999,0),MATCH(E$1,'Master data'!$B$1:$CL$1,0)),"")</f>
        <v/>
      </c>
      <c r="F965" s="7" t="str">
        <f>IFERROR(INDEX('Master data'!$B$2:$CL$999,MATCH($B965,'Master data'!$A$2:$A$999,0),MATCH(F$1,'Master data'!$B$1:$CL$1,0)),"")</f>
        <v/>
      </c>
      <c r="G965" s="7" t="str">
        <f>IFERROR(INDEX('Master data'!$B$2:$CL$999,MATCH($B965,'Master data'!$A$2:$A$999,0),MATCH(G$1,'Master data'!$B$1:$CL$1,0)),"")</f>
        <v/>
      </c>
      <c r="H965" s="7" t="str">
        <f>IFERROR(INDEX('Master data'!$B$2:$CL$999,MATCH($B965,'Master data'!$A$2:$A$999,0),MATCH(H$1,'Master data'!$B$1:$CL$1,0)),"")</f>
        <v/>
      </c>
      <c r="I965" s="7" t="str">
        <f>IFERROR(INDEX('Master data'!$B$2:$CL$999,MATCH($B965,'Master data'!$A$2:$A$999,0),MATCH(I$1,'Master data'!$B$1:$CL$1,0)),"")</f>
        <v/>
      </c>
      <c r="J965" s="7" t="str">
        <f>IFERROR(INDEX('Master data'!$B$2:$CL$999,MATCH($B965,'Master data'!$A$2:$A$999,0),MATCH(J$1,'Master data'!$B$1:$CL$1,0)),"")</f>
        <v/>
      </c>
      <c r="K965" s="7" t="str">
        <f>IFERROR(INDEX('Master data'!$B$2:$CL$999,MATCH($B965,'Master data'!$A$2:$A$999,0),MATCH(K$1,'Master data'!$B$1:$CL$1,0)),"")</f>
        <v/>
      </c>
      <c r="L965" s="7" t="str">
        <f>IFERROR(INDEX('Master data'!$B$2:$CL$999,MATCH($B965,'Master data'!$A$2:$A$999,0),MATCH(L$1,'Master data'!$B$1:$CL$1,0)),"")</f>
        <v/>
      </c>
      <c r="M965" s="5" t="str">
        <f>IFERROR(INDEX('Master data'!$B$2:$CL$999,MATCH($B965,'Master data'!$A$2:$A$999,0),MATCH(M$1,'Master data'!$B$1:$CL$1,0)),"")</f>
        <v/>
      </c>
      <c r="N965" s="28" t="str">
        <f>IFERROR(INDEX('Master data'!$B$2:$CL$999,MATCH($B965,'Master data'!$A$2:$A$999,0),MATCH(N$1,'Master data'!$B$1:$CL$1,0)),"")</f>
        <v/>
      </c>
      <c r="O965" s="7" t="str">
        <f>IFERROR(INDEX('Master data'!$B$2:$CL$999,MATCH($B965,'Master data'!$A$2:$A$999,0),MATCH(O$1,'Master data'!$B$1:$CL$1,0)),"")</f>
        <v/>
      </c>
      <c r="P965" s="5" t="str">
        <f>IFERROR(INDEX('Master data'!$B$2:$CL$999,MATCH($B965,'Master data'!$A$2:$A$999,0),MATCH(P$1,'Master data'!$B$1:$CL$1,0)),"")</f>
        <v/>
      </c>
      <c r="Q965" s="5" t="str">
        <f>IFERROR(INDEX('Master data'!$B$2:$CL$999,MATCH($B965,'Master data'!$A$2:$A$999,0),MATCH(Q$1,'Master data'!$B$1:$CL$1,0)),"")</f>
        <v/>
      </c>
    </row>
    <row r="966" spans="1:17" x14ac:dyDescent="0.3">
      <c r="A966" t="str">
        <f t="shared" si="15"/>
        <v/>
      </c>
      <c r="B966" t="str">
        <f>IF('Master data'!A965="","",'Master data'!A965)</f>
        <v/>
      </c>
      <c r="C966" t="str">
        <f>IFERROR(INDEX('Master data'!$B$2:$CL$999,MATCH($B966,'Master data'!$A$2:$A$999,0),MATCH(C$1,'Master data'!$B$1:$CL$1,0)),"")</f>
        <v/>
      </c>
      <c r="D966" t="str">
        <f>IFERROR(INDEX('Master data'!$B$2:$CL$999,MATCH($B966,'Master data'!$A$2:$A$999,0),MATCH(D$1,'Master data'!$B$1:$CL$1,0)),"")</f>
        <v/>
      </c>
      <c r="E966" s="5" t="str">
        <f>IFERROR(INDEX('Master data'!$B$2:$CL$999,MATCH($B966,'Master data'!$A$2:$A$999,0),MATCH(E$1,'Master data'!$B$1:$CL$1,0)),"")</f>
        <v/>
      </c>
      <c r="F966" s="7" t="str">
        <f>IFERROR(INDEX('Master data'!$B$2:$CL$999,MATCH($B966,'Master data'!$A$2:$A$999,0),MATCH(F$1,'Master data'!$B$1:$CL$1,0)),"")</f>
        <v/>
      </c>
      <c r="G966" s="7" t="str">
        <f>IFERROR(INDEX('Master data'!$B$2:$CL$999,MATCH($B966,'Master data'!$A$2:$A$999,0),MATCH(G$1,'Master data'!$B$1:$CL$1,0)),"")</f>
        <v/>
      </c>
      <c r="H966" s="7" t="str">
        <f>IFERROR(INDEX('Master data'!$B$2:$CL$999,MATCH($B966,'Master data'!$A$2:$A$999,0),MATCH(H$1,'Master data'!$B$1:$CL$1,0)),"")</f>
        <v/>
      </c>
      <c r="I966" s="7" t="str">
        <f>IFERROR(INDEX('Master data'!$B$2:$CL$999,MATCH($B966,'Master data'!$A$2:$A$999,0),MATCH(I$1,'Master data'!$B$1:$CL$1,0)),"")</f>
        <v/>
      </c>
      <c r="J966" s="7" t="str">
        <f>IFERROR(INDEX('Master data'!$B$2:$CL$999,MATCH($B966,'Master data'!$A$2:$A$999,0),MATCH(J$1,'Master data'!$B$1:$CL$1,0)),"")</f>
        <v/>
      </c>
      <c r="K966" s="7" t="str">
        <f>IFERROR(INDEX('Master data'!$B$2:$CL$999,MATCH($B966,'Master data'!$A$2:$A$999,0),MATCH(K$1,'Master data'!$B$1:$CL$1,0)),"")</f>
        <v/>
      </c>
      <c r="L966" s="7" t="str">
        <f>IFERROR(INDEX('Master data'!$B$2:$CL$999,MATCH($B966,'Master data'!$A$2:$A$999,0),MATCH(L$1,'Master data'!$B$1:$CL$1,0)),"")</f>
        <v/>
      </c>
      <c r="M966" s="5" t="str">
        <f>IFERROR(INDEX('Master data'!$B$2:$CL$999,MATCH($B966,'Master data'!$A$2:$A$999,0),MATCH(M$1,'Master data'!$B$1:$CL$1,0)),"")</f>
        <v/>
      </c>
      <c r="N966" s="28" t="str">
        <f>IFERROR(INDEX('Master data'!$B$2:$CL$999,MATCH($B966,'Master data'!$A$2:$A$999,0),MATCH(N$1,'Master data'!$B$1:$CL$1,0)),"")</f>
        <v/>
      </c>
      <c r="O966" s="7" t="str">
        <f>IFERROR(INDEX('Master data'!$B$2:$CL$999,MATCH($B966,'Master data'!$A$2:$A$999,0),MATCH(O$1,'Master data'!$B$1:$CL$1,0)),"")</f>
        <v/>
      </c>
      <c r="P966" s="5" t="str">
        <f>IFERROR(INDEX('Master data'!$B$2:$CL$999,MATCH($B966,'Master data'!$A$2:$A$999,0),MATCH(P$1,'Master data'!$B$1:$CL$1,0)),"")</f>
        <v/>
      </c>
      <c r="Q966" s="5" t="str">
        <f>IFERROR(INDEX('Master data'!$B$2:$CL$999,MATCH($B966,'Master data'!$A$2:$A$999,0),MATCH(Q$1,'Master data'!$B$1:$CL$1,0)),"")</f>
        <v/>
      </c>
    </row>
    <row r="967" spans="1:17" x14ac:dyDescent="0.3">
      <c r="A967" t="str">
        <f t="shared" si="15"/>
        <v/>
      </c>
      <c r="B967" t="str">
        <f>IF('Master data'!A966="","",'Master data'!A966)</f>
        <v/>
      </c>
      <c r="C967" t="str">
        <f>IFERROR(INDEX('Master data'!$B$2:$CL$999,MATCH($B967,'Master data'!$A$2:$A$999,0),MATCH(C$1,'Master data'!$B$1:$CL$1,0)),"")</f>
        <v/>
      </c>
      <c r="D967" t="str">
        <f>IFERROR(INDEX('Master data'!$B$2:$CL$999,MATCH($B967,'Master data'!$A$2:$A$999,0),MATCH(D$1,'Master data'!$B$1:$CL$1,0)),"")</f>
        <v/>
      </c>
      <c r="E967" s="5" t="str">
        <f>IFERROR(INDEX('Master data'!$B$2:$CL$999,MATCH($B967,'Master data'!$A$2:$A$999,0),MATCH(E$1,'Master data'!$B$1:$CL$1,0)),"")</f>
        <v/>
      </c>
      <c r="F967" s="7" t="str">
        <f>IFERROR(INDEX('Master data'!$B$2:$CL$999,MATCH($B967,'Master data'!$A$2:$A$999,0),MATCH(F$1,'Master data'!$B$1:$CL$1,0)),"")</f>
        <v/>
      </c>
      <c r="G967" s="7" t="str">
        <f>IFERROR(INDEX('Master data'!$B$2:$CL$999,MATCH($B967,'Master data'!$A$2:$A$999,0),MATCH(G$1,'Master data'!$B$1:$CL$1,0)),"")</f>
        <v/>
      </c>
      <c r="H967" s="7" t="str">
        <f>IFERROR(INDEX('Master data'!$B$2:$CL$999,MATCH($B967,'Master data'!$A$2:$A$999,0),MATCH(H$1,'Master data'!$B$1:$CL$1,0)),"")</f>
        <v/>
      </c>
      <c r="I967" s="7" t="str">
        <f>IFERROR(INDEX('Master data'!$B$2:$CL$999,MATCH($B967,'Master data'!$A$2:$A$999,0),MATCH(I$1,'Master data'!$B$1:$CL$1,0)),"")</f>
        <v/>
      </c>
      <c r="J967" s="7" t="str">
        <f>IFERROR(INDEX('Master data'!$B$2:$CL$999,MATCH($B967,'Master data'!$A$2:$A$999,0),MATCH(J$1,'Master data'!$B$1:$CL$1,0)),"")</f>
        <v/>
      </c>
      <c r="K967" s="7" t="str">
        <f>IFERROR(INDEX('Master data'!$B$2:$CL$999,MATCH($B967,'Master data'!$A$2:$A$999,0),MATCH(K$1,'Master data'!$B$1:$CL$1,0)),"")</f>
        <v/>
      </c>
      <c r="L967" s="7" t="str">
        <f>IFERROR(INDEX('Master data'!$B$2:$CL$999,MATCH($B967,'Master data'!$A$2:$A$999,0),MATCH(L$1,'Master data'!$B$1:$CL$1,0)),"")</f>
        <v/>
      </c>
      <c r="M967" s="5" t="str">
        <f>IFERROR(INDEX('Master data'!$B$2:$CL$999,MATCH($B967,'Master data'!$A$2:$A$999,0),MATCH(M$1,'Master data'!$B$1:$CL$1,0)),"")</f>
        <v/>
      </c>
      <c r="N967" s="28" t="str">
        <f>IFERROR(INDEX('Master data'!$B$2:$CL$999,MATCH($B967,'Master data'!$A$2:$A$999,0),MATCH(N$1,'Master data'!$B$1:$CL$1,0)),"")</f>
        <v/>
      </c>
      <c r="O967" s="7" t="str">
        <f>IFERROR(INDEX('Master data'!$B$2:$CL$999,MATCH($B967,'Master data'!$A$2:$A$999,0),MATCH(O$1,'Master data'!$B$1:$CL$1,0)),"")</f>
        <v/>
      </c>
      <c r="P967" s="5" t="str">
        <f>IFERROR(INDEX('Master data'!$B$2:$CL$999,MATCH($B967,'Master data'!$A$2:$A$999,0),MATCH(P$1,'Master data'!$B$1:$CL$1,0)),"")</f>
        <v/>
      </c>
      <c r="Q967" s="5" t="str">
        <f>IFERROR(INDEX('Master data'!$B$2:$CL$999,MATCH($B967,'Master data'!$A$2:$A$999,0),MATCH(Q$1,'Master data'!$B$1:$CL$1,0)),"")</f>
        <v/>
      </c>
    </row>
    <row r="968" spans="1:17" x14ac:dyDescent="0.3">
      <c r="A968" t="str">
        <f t="shared" si="15"/>
        <v/>
      </c>
      <c r="B968" t="str">
        <f>IF('Master data'!A967="","",'Master data'!A967)</f>
        <v/>
      </c>
      <c r="C968" t="str">
        <f>IFERROR(INDEX('Master data'!$B$2:$CL$999,MATCH($B968,'Master data'!$A$2:$A$999,0),MATCH(C$1,'Master data'!$B$1:$CL$1,0)),"")</f>
        <v/>
      </c>
      <c r="D968" t="str">
        <f>IFERROR(INDEX('Master data'!$B$2:$CL$999,MATCH($B968,'Master data'!$A$2:$A$999,0),MATCH(D$1,'Master data'!$B$1:$CL$1,0)),"")</f>
        <v/>
      </c>
      <c r="E968" s="5" t="str">
        <f>IFERROR(INDEX('Master data'!$B$2:$CL$999,MATCH($B968,'Master data'!$A$2:$A$999,0),MATCH(E$1,'Master data'!$B$1:$CL$1,0)),"")</f>
        <v/>
      </c>
      <c r="F968" s="7" t="str">
        <f>IFERROR(INDEX('Master data'!$B$2:$CL$999,MATCH($B968,'Master data'!$A$2:$A$999,0),MATCH(F$1,'Master data'!$B$1:$CL$1,0)),"")</f>
        <v/>
      </c>
      <c r="G968" s="7" t="str">
        <f>IFERROR(INDEX('Master data'!$B$2:$CL$999,MATCH($B968,'Master data'!$A$2:$A$999,0),MATCH(G$1,'Master data'!$B$1:$CL$1,0)),"")</f>
        <v/>
      </c>
      <c r="H968" s="7" t="str">
        <f>IFERROR(INDEX('Master data'!$B$2:$CL$999,MATCH($B968,'Master data'!$A$2:$A$999,0),MATCH(H$1,'Master data'!$B$1:$CL$1,0)),"")</f>
        <v/>
      </c>
      <c r="I968" s="7" t="str">
        <f>IFERROR(INDEX('Master data'!$B$2:$CL$999,MATCH($B968,'Master data'!$A$2:$A$999,0),MATCH(I$1,'Master data'!$B$1:$CL$1,0)),"")</f>
        <v/>
      </c>
      <c r="J968" s="7" t="str">
        <f>IFERROR(INDEX('Master data'!$B$2:$CL$999,MATCH($B968,'Master data'!$A$2:$A$999,0),MATCH(J$1,'Master data'!$B$1:$CL$1,0)),"")</f>
        <v/>
      </c>
      <c r="K968" s="7" t="str">
        <f>IFERROR(INDEX('Master data'!$B$2:$CL$999,MATCH($B968,'Master data'!$A$2:$A$999,0),MATCH(K$1,'Master data'!$B$1:$CL$1,0)),"")</f>
        <v/>
      </c>
      <c r="L968" s="7" t="str">
        <f>IFERROR(INDEX('Master data'!$B$2:$CL$999,MATCH($B968,'Master data'!$A$2:$A$999,0),MATCH(L$1,'Master data'!$B$1:$CL$1,0)),"")</f>
        <v/>
      </c>
      <c r="M968" s="5" t="str">
        <f>IFERROR(INDEX('Master data'!$B$2:$CL$999,MATCH($B968,'Master data'!$A$2:$A$999,0),MATCH(M$1,'Master data'!$B$1:$CL$1,0)),"")</f>
        <v/>
      </c>
      <c r="N968" s="28" t="str">
        <f>IFERROR(INDEX('Master data'!$B$2:$CL$999,MATCH($B968,'Master data'!$A$2:$A$999,0),MATCH(N$1,'Master data'!$B$1:$CL$1,0)),"")</f>
        <v/>
      </c>
      <c r="O968" s="7" t="str">
        <f>IFERROR(INDEX('Master data'!$B$2:$CL$999,MATCH($B968,'Master data'!$A$2:$A$999,0),MATCH(O$1,'Master data'!$B$1:$CL$1,0)),"")</f>
        <v/>
      </c>
      <c r="P968" s="5" t="str">
        <f>IFERROR(INDEX('Master data'!$B$2:$CL$999,MATCH($B968,'Master data'!$A$2:$A$999,0),MATCH(P$1,'Master data'!$B$1:$CL$1,0)),"")</f>
        <v/>
      </c>
      <c r="Q968" s="5" t="str">
        <f>IFERROR(INDEX('Master data'!$B$2:$CL$999,MATCH($B968,'Master data'!$A$2:$A$999,0),MATCH(Q$1,'Master data'!$B$1:$CL$1,0)),"")</f>
        <v/>
      </c>
    </row>
    <row r="969" spans="1:17" x14ac:dyDescent="0.3">
      <c r="A969" t="str">
        <f t="shared" si="15"/>
        <v/>
      </c>
      <c r="B969" t="str">
        <f>IF('Master data'!A968="","",'Master data'!A968)</f>
        <v/>
      </c>
      <c r="C969" t="str">
        <f>IFERROR(INDEX('Master data'!$B$2:$CL$999,MATCH($B969,'Master data'!$A$2:$A$999,0),MATCH(C$1,'Master data'!$B$1:$CL$1,0)),"")</f>
        <v/>
      </c>
      <c r="D969" t="str">
        <f>IFERROR(INDEX('Master data'!$B$2:$CL$999,MATCH($B969,'Master data'!$A$2:$A$999,0),MATCH(D$1,'Master data'!$B$1:$CL$1,0)),"")</f>
        <v/>
      </c>
      <c r="E969" s="5" t="str">
        <f>IFERROR(INDEX('Master data'!$B$2:$CL$999,MATCH($B969,'Master data'!$A$2:$A$999,0),MATCH(E$1,'Master data'!$B$1:$CL$1,0)),"")</f>
        <v/>
      </c>
      <c r="F969" s="7" t="str">
        <f>IFERROR(INDEX('Master data'!$B$2:$CL$999,MATCH($B969,'Master data'!$A$2:$A$999,0),MATCH(F$1,'Master data'!$B$1:$CL$1,0)),"")</f>
        <v/>
      </c>
      <c r="G969" s="7" t="str">
        <f>IFERROR(INDEX('Master data'!$B$2:$CL$999,MATCH($B969,'Master data'!$A$2:$A$999,0),MATCH(G$1,'Master data'!$B$1:$CL$1,0)),"")</f>
        <v/>
      </c>
      <c r="H969" s="7" t="str">
        <f>IFERROR(INDEX('Master data'!$B$2:$CL$999,MATCH($B969,'Master data'!$A$2:$A$999,0),MATCH(H$1,'Master data'!$B$1:$CL$1,0)),"")</f>
        <v/>
      </c>
      <c r="I969" s="7" t="str">
        <f>IFERROR(INDEX('Master data'!$B$2:$CL$999,MATCH($B969,'Master data'!$A$2:$A$999,0),MATCH(I$1,'Master data'!$B$1:$CL$1,0)),"")</f>
        <v/>
      </c>
      <c r="J969" s="7" t="str">
        <f>IFERROR(INDEX('Master data'!$B$2:$CL$999,MATCH($B969,'Master data'!$A$2:$A$999,0),MATCH(J$1,'Master data'!$B$1:$CL$1,0)),"")</f>
        <v/>
      </c>
      <c r="K969" s="7" t="str">
        <f>IFERROR(INDEX('Master data'!$B$2:$CL$999,MATCH($B969,'Master data'!$A$2:$A$999,0),MATCH(K$1,'Master data'!$B$1:$CL$1,0)),"")</f>
        <v/>
      </c>
      <c r="L969" s="7" t="str">
        <f>IFERROR(INDEX('Master data'!$B$2:$CL$999,MATCH($B969,'Master data'!$A$2:$A$999,0),MATCH(L$1,'Master data'!$B$1:$CL$1,0)),"")</f>
        <v/>
      </c>
      <c r="M969" s="5" t="str">
        <f>IFERROR(INDEX('Master data'!$B$2:$CL$999,MATCH($B969,'Master data'!$A$2:$A$999,0),MATCH(M$1,'Master data'!$B$1:$CL$1,0)),"")</f>
        <v/>
      </c>
      <c r="N969" s="28" t="str">
        <f>IFERROR(INDEX('Master data'!$B$2:$CL$999,MATCH($B969,'Master data'!$A$2:$A$999,0),MATCH(N$1,'Master data'!$B$1:$CL$1,0)),"")</f>
        <v/>
      </c>
      <c r="O969" s="7" t="str">
        <f>IFERROR(INDEX('Master data'!$B$2:$CL$999,MATCH($B969,'Master data'!$A$2:$A$999,0),MATCH(O$1,'Master data'!$B$1:$CL$1,0)),"")</f>
        <v/>
      </c>
      <c r="P969" s="5" t="str">
        <f>IFERROR(INDEX('Master data'!$B$2:$CL$999,MATCH($B969,'Master data'!$A$2:$A$999,0),MATCH(P$1,'Master data'!$B$1:$CL$1,0)),"")</f>
        <v/>
      </c>
      <c r="Q969" s="5" t="str">
        <f>IFERROR(INDEX('Master data'!$B$2:$CL$999,MATCH($B969,'Master data'!$A$2:$A$999,0),MATCH(Q$1,'Master data'!$B$1:$CL$1,0)),"")</f>
        <v/>
      </c>
    </row>
    <row r="970" spans="1:17" x14ac:dyDescent="0.3">
      <c r="A970" t="str">
        <f t="shared" si="15"/>
        <v/>
      </c>
      <c r="B970" t="str">
        <f>IF('Master data'!A969="","",'Master data'!A969)</f>
        <v/>
      </c>
      <c r="C970" t="str">
        <f>IFERROR(INDEX('Master data'!$B$2:$CL$999,MATCH($B970,'Master data'!$A$2:$A$999,0),MATCH(C$1,'Master data'!$B$1:$CL$1,0)),"")</f>
        <v/>
      </c>
      <c r="D970" t="str">
        <f>IFERROR(INDEX('Master data'!$B$2:$CL$999,MATCH($B970,'Master data'!$A$2:$A$999,0),MATCH(D$1,'Master data'!$B$1:$CL$1,0)),"")</f>
        <v/>
      </c>
      <c r="E970" s="5" t="str">
        <f>IFERROR(INDEX('Master data'!$B$2:$CL$999,MATCH($B970,'Master data'!$A$2:$A$999,0),MATCH(E$1,'Master data'!$B$1:$CL$1,0)),"")</f>
        <v/>
      </c>
      <c r="F970" s="7" t="str">
        <f>IFERROR(INDEX('Master data'!$B$2:$CL$999,MATCH($B970,'Master data'!$A$2:$A$999,0),MATCH(F$1,'Master data'!$B$1:$CL$1,0)),"")</f>
        <v/>
      </c>
      <c r="G970" s="7" t="str">
        <f>IFERROR(INDEX('Master data'!$B$2:$CL$999,MATCH($B970,'Master data'!$A$2:$A$999,0),MATCH(G$1,'Master data'!$B$1:$CL$1,0)),"")</f>
        <v/>
      </c>
      <c r="H970" s="7" t="str">
        <f>IFERROR(INDEX('Master data'!$B$2:$CL$999,MATCH($B970,'Master data'!$A$2:$A$999,0),MATCH(H$1,'Master data'!$B$1:$CL$1,0)),"")</f>
        <v/>
      </c>
      <c r="I970" s="7" t="str">
        <f>IFERROR(INDEX('Master data'!$B$2:$CL$999,MATCH($B970,'Master data'!$A$2:$A$999,0),MATCH(I$1,'Master data'!$B$1:$CL$1,0)),"")</f>
        <v/>
      </c>
      <c r="J970" s="7" t="str">
        <f>IFERROR(INDEX('Master data'!$B$2:$CL$999,MATCH($B970,'Master data'!$A$2:$A$999,0),MATCH(J$1,'Master data'!$B$1:$CL$1,0)),"")</f>
        <v/>
      </c>
      <c r="K970" s="7" t="str">
        <f>IFERROR(INDEX('Master data'!$B$2:$CL$999,MATCH($B970,'Master data'!$A$2:$A$999,0),MATCH(K$1,'Master data'!$B$1:$CL$1,0)),"")</f>
        <v/>
      </c>
      <c r="L970" s="7" t="str">
        <f>IFERROR(INDEX('Master data'!$B$2:$CL$999,MATCH($B970,'Master data'!$A$2:$A$999,0),MATCH(L$1,'Master data'!$B$1:$CL$1,0)),"")</f>
        <v/>
      </c>
      <c r="M970" s="5" t="str">
        <f>IFERROR(INDEX('Master data'!$B$2:$CL$999,MATCH($B970,'Master data'!$A$2:$A$999,0),MATCH(M$1,'Master data'!$B$1:$CL$1,0)),"")</f>
        <v/>
      </c>
      <c r="N970" s="28" t="str">
        <f>IFERROR(INDEX('Master data'!$B$2:$CL$999,MATCH($B970,'Master data'!$A$2:$A$999,0),MATCH(N$1,'Master data'!$B$1:$CL$1,0)),"")</f>
        <v/>
      </c>
      <c r="O970" s="7" t="str">
        <f>IFERROR(INDEX('Master data'!$B$2:$CL$999,MATCH($B970,'Master data'!$A$2:$A$999,0),MATCH(O$1,'Master data'!$B$1:$CL$1,0)),"")</f>
        <v/>
      </c>
      <c r="P970" s="5" t="str">
        <f>IFERROR(INDEX('Master data'!$B$2:$CL$999,MATCH($B970,'Master data'!$A$2:$A$999,0),MATCH(P$1,'Master data'!$B$1:$CL$1,0)),"")</f>
        <v/>
      </c>
      <c r="Q970" s="5" t="str">
        <f>IFERROR(INDEX('Master data'!$B$2:$CL$999,MATCH($B970,'Master data'!$A$2:$A$999,0),MATCH(Q$1,'Master data'!$B$1:$CL$1,0)),"")</f>
        <v/>
      </c>
    </row>
    <row r="971" spans="1:17" x14ac:dyDescent="0.3">
      <c r="A971" t="str">
        <f t="shared" si="15"/>
        <v/>
      </c>
      <c r="B971" t="str">
        <f>IF('Master data'!A970="","",'Master data'!A970)</f>
        <v/>
      </c>
      <c r="C971" t="str">
        <f>IFERROR(INDEX('Master data'!$B$2:$CL$999,MATCH($B971,'Master data'!$A$2:$A$999,0),MATCH(C$1,'Master data'!$B$1:$CL$1,0)),"")</f>
        <v/>
      </c>
      <c r="D971" t="str">
        <f>IFERROR(INDEX('Master data'!$B$2:$CL$999,MATCH($B971,'Master data'!$A$2:$A$999,0),MATCH(D$1,'Master data'!$B$1:$CL$1,0)),"")</f>
        <v/>
      </c>
      <c r="E971" s="5" t="str">
        <f>IFERROR(INDEX('Master data'!$B$2:$CL$999,MATCH($B971,'Master data'!$A$2:$A$999,0),MATCH(E$1,'Master data'!$B$1:$CL$1,0)),"")</f>
        <v/>
      </c>
      <c r="F971" s="7" t="str">
        <f>IFERROR(INDEX('Master data'!$B$2:$CL$999,MATCH($B971,'Master data'!$A$2:$A$999,0),MATCH(F$1,'Master data'!$B$1:$CL$1,0)),"")</f>
        <v/>
      </c>
      <c r="G971" s="7" t="str">
        <f>IFERROR(INDEX('Master data'!$B$2:$CL$999,MATCH($B971,'Master data'!$A$2:$A$999,0),MATCH(G$1,'Master data'!$B$1:$CL$1,0)),"")</f>
        <v/>
      </c>
      <c r="H971" s="7" t="str">
        <f>IFERROR(INDEX('Master data'!$B$2:$CL$999,MATCH($B971,'Master data'!$A$2:$A$999,0),MATCH(H$1,'Master data'!$B$1:$CL$1,0)),"")</f>
        <v/>
      </c>
      <c r="I971" s="7" t="str">
        <f>IFERROR(INDEX('Master data'!$B$2:$CL$999,MATCH($B971,'Master data'!$A$2:$A$999,0),MATCH(I$1,'Master data'!$B$1:$CL$1,0)),"")</f>
        <v/>
      </c>
      <c r="J971" s="7" t="str">
        <f>IFERROR(INDEX('Master data'!$B$2:$CL$999,MATCH($B971,'Master data'!$A$2:$A$999,0),MATCH(J$1,'Master data'!$B$1:$CL$1,0)),"")</f>
        <v/>
      </c>
      <c r="K971" s="7" t="str">
        <f>IFERROR(INDEX('Master data'!$B$2:$CL$999,MATCH($B971,'Master data'!$A$2:$A$999,0),MATCH(K$1,'Master data'!$B$1:$CL$1,0)),"")</f>
        <v/>
      </c>
      <c r="L971" s="7" t="str">
        <f>IFERROR(INDEX('Master data'!$B$2:$CL$999,MATCH($B971,'Master data'!$A$2:$A$999,0),MATCH(L$1,'Master data'!$B$1:$CL$1,0)),"")</f>
        <v/>
      </c>
      <c r="M971" s="5" t="str">
        <f>IFERROR(INDEX('Master data'!$B$2:$CL$999,MATCH($B971,'Master data'!$A$2:$A$999,0),MATCH(M$1,'Master data'!$B$1:$CL$1,0)),"")</f>
        <v/>
      </c>
      <c r="N971" s="28" t="str">
        <f>IFERROR(INDEX('Master data'!$B$2:$CL$999,MATCH($B971,'Master data'!$A$2:$A$999,0),MATCH(N$1,'Master data'!$B$1:$CL$1,0)),"")</f>
        <v/>
      </c>
      <c r="O971" s="7" t="str">
        <f>IFERROR(INDEX('Master data'!$B$2:$CL$999,MATCH($B971,'Master data'!$A$2:$A$999,0),MATCH(O$1,'Master data'!$B$1:$CL$1,0)),"")</f>
        <v/>
      </c>
      <c r="P971" s="5" t="str">
        <f>IFERROR(INDEX('Master data'!$B$2:$CL$999,MATCH($B971,'Master data'!$A$2:$A$999,0),MATCH(P$1,'Master data'!$B$1:$CL$1,0)),"")</f>
        <v/>
      </c>
      <c r="Q971" s="5" t="str">
        <f>IFERROR(INDEX('Master data'!$B$2:$CL$999,MATCH($B971,'Master data'!$A$2:$A$999,0),MATCH(Q$1,'Master data'!$B$1:$CL$1,0)),"")</f>
        <v/>
      </c>
    </row>
    <row r="972" spans="1:17" x14ac:dyDescent="0.3">
      <c r="A972" t="str">
        <f t="shared" si="15"/>
        <v/>
      </c>
      <c r="B972" t="str">
        <f>IF('Master data'!A971="","",'Master data'!A971)</f>
        <v/>
      </c>
      <c r="C972" t="str">
        <f>IFERROR(INDEX('Master data'!$B$2:$CL$999,MATCH($B972,'Master data'!$A$2:$A$999,0),MATCH(C$1,'Master data'!$B$1:$CL$1,0)),"")</f>
        <v/>
      </c>
      <c r="D972" t="str">
        <f>IFERROR(INDEX('Master data'!$B$2:$CL$999,MATCH($B972,'Master data'!$A$2:$A$999,0),MATCH(D$1,'Master data'!$B$1:$CL$1,0)),"")</f>
        <v/>
      </c>
      <c r="E972" s="5" t="str">
        <f>IFERROR(INDEX('Master data'!$B$2:$CL$999,MATCH($B972,'Master data'!$A$2:$A$999,0),MATCH(E$1,'Master data'!$B$1:$CL$1,0)),"")</f>
        <v/>
      </c>
      <c r="F972" s="7" t="str">
        <f>IFERROR(INDEX('Master data'!$B$2:$CL$999,MATCH($B972,'Master data'!$A$2:$A$999,0),MATCH(F$1,'Master data'!$B$1:$CL$1,0)),"")</f>
        <v/>
      </c>
      <c r="G972" s="7" t="str">
        <f>IFERROR(INDEX('Master data'!$B$2:$CL$999,MATCH($B972,'Master data'!$A$2:$A$999,0),MATCH(G$1,'Master data'!$B$1:$CL$1,0)),"")</f>
        <v/>
      </c>
      <c r="H972" s="7" t="str">
        <f>IFERROR(INDEX('Master data'!$B$2:$CL$999,MATCH($B972,'Master data'!$A$2:$A$999,0),MATCH(H$1,'Master data'!$B$1:$CL$1,0)),"")</f>
        <v/>
      </c>
      <c r="I972" s="7" t="str">
        <f>IFERROR(INDEX('Master data'!$B$2:$CL$999,MATCH($B972,'Master data'!$A$2:$A$999,0),MATCH(I$1,'Master data'!$B$1:$CL$1,0)),"")</f>
        <v/>
      </c>
      <c r="J972" s="7" t="str">
        <f>IFERROR(INDEX('Master data'!$B$2:$CL$999,MATCH($B972,'Master data'!$A$2:$A$999,0),MATCH(J$1,'Master data'!$B$1:$CL$1,0)),"")</f>
        <v/>
      </c>
      <c r="K972" s="7" t="str">
        <f>IFERROR(INDEX('Master data'!$B$2:$CL$999,MATCH($B972,'Master data'!$A$2:$A$999,0),MATCH(K$1,'Master data'!$B$1:$CL$1,0)),"")</f>
        <v/>
      </c>
      <c r="L972" s="7" t="str">
        <f>IFERROR(INDEX('Master data'!$B$2:$CL$999,MATCH($B972,'Master data'!$A$2:$A$999,0),MATCH(L$1,'Master data'!$B$1:$CL$1,0)),"")</f>
        <v/>
      </c>
      <c r="M972" s="5" t="str">
        <f>IFERROR(INDEX('Master data'!$B$2:$CL$999,MATCH($B972,'Master data'!$A$2:$A$999,0),MATCH(M$1,'Master data'!$B$1:$CL$1,0)),"")</f>
        <v/>
      </c>
      <c r="N972" s="28" t="str">
        <f>IFERROR(INDEX('Master data'!$B$2:$CL$999,MATCH($B972,'Master data'!$A$2:$A$999,0),MATCH(N$1,'Master data'!$B$1:$CL$1,0)),"")</f>
        <v/>
      </c>
      <c r="O972" s="7" t="str">
        <f>IFERROR(INDEX('Master data'!$B$2:$CL$999,MATCH($B972,'Master data'!$A$2:$A$999,0),MATCH(O$1,'Master data'!$B$1:$CL$1,0)),"")</f>
        <v/>
      </c>
      <c r="P972" s="5" t="str">
        <f>IFERROR(INDEX('Master data'!$B$2:$CL$999,MATCH($B972,'Master data'!$A$2:$A$999,0),MATCH(P$1,'Master data'!$B$1:$CL$1,0)),"")</f>
        <v/>
      </c>
      <c r="Q972" s="5" t="str">
        <f>IFERROR(INDEX('Master data'!$B$2:$CL$999,MATCH($B972,'Master data'!$A$2:$A$999,0),MATCH(Q$1,'Master data'!$B$1:$CL$1,0)),"")</f>
        <v/>
      </c>
    </row>
    <row r="973" spans="1:17" x14ac:dyDescent="0.3">
      <c r="A973" t="str">
        <f t="shared" si="15"/>
        <v/>
      </c>
      <c r="B973" t="str">
        <f>IF('Master data'!A972="","",'Master data'!A972)</f>
        <v/>
      </c>
      <c r="C973" t="str">
        <f>IFERROR(INDEX('Master data'!$B$2:$CL$999,MATCH($B973,'Master data'!$A$2:$A$999,0),MATCH(C$1,'Master data'!$B$1:$CL$1,0)),"")</f>
        <v/>
      </c>
      <c r="D973" t="str">
        <f>IFERROR(INDEX('Master data'!$B$2:$CL$999,MATCH($B973,'Master data'!$A$2:$A$999,0),MATCH(D$1,'Master data'!$B$1:$CL$1,0)),"")</f>
        <v/>
      </c>
      <c r="E973" s="5" t="str">
        <f>IFERROR(INDEX('Master data'!$B$2:$CL$999,MATCH($B973,'Master data'!$A$2:$A$999,0),MATCH(E$1,'Master data'!$B$1:$CL$1,0)),"")</f>
        <v/>
      </c>
      <c r="F973" s="7" t="str">
        <f>IFERROR(INDEX('Master data'!$B$2:$CL$999,MATCH($B973,'Master data'!$A$2:$A$999,0),MATCH(F$1,'Master data'!$B$1:$CL$1,0)),"")</f>
        <v/>
      </c>
      <c r="G973" s="7" t="str">
        <f>IFERROR(INDEX('Master data'!$B$2:$CL$999,MATCH($B973,'Master data'!$A$2:$A$999,0),MATCH(G$1,'Master data'!$B$1:$CL$1,0)),"")</f>
        <v/>
      </c>
      <c r="H973" s="7" t="str">
        <f>IFERROR(INDEX('Master data'!$B$2:$CL$999,MATCH($B973,'Master data'!$A$2:$A$999,0),MATCH(H$1,'Master data'!$B$1:$CL$1,0)),"")</f>
        <v/>
      </c>
      <c r="I973" s="7" t="str">
        <f>IFERROR(INDEX('Master data'!$B$2:$CL$999,MATCH($B973,'Master data'!$A$2:$A$999,0),MATCH(I$1,'Master data'!$B$1:$CL$1,0)),"")</f>
        <v/>
      </c>
      <c r="J973" s="7" t="str">
        <f>IFERROR(INDEX('Master data'!$B$2:$CL$999,MATCH($B973,'Master data'!$A$2:$A$999,0),MATCH(J$1,'Master data'!$B$1:$CL$1,0)),"")</f>
        <v/>
      </c>
      <c r="K973" s="7" t="str">
        <f>IFERROR(INDEX('Master data'!$B$2:$CL$999,MATCH($B973,'Master data'!$A$2:$A$999,0),MATCH(K$1,'Master data'!$B$1:$CL$1,0)),"")</f>
        <v/>
      </c>
      <c r="L973" s="7" t="str">
        <f>IFERROR(INDEX('Master data'!$B$2:$CL$999,MATCH($B973,'Master data'!$A$2:$A$999,0),MATCH(L$1,'Master data'!$B$1:$CL$1,0)),"")</f>
        <v/>
      </c>
      <c r="M973" s="5" t="str">
        <f>IFERROR(INDEX('Master data'!$B$2:$CL$999,MATCH($B973,'Master data'!$A$2:$A$999,0),MATCH(M$1,'Master data'!$B$1:$CL$1,0)),"")</f>
        <v/>
      </c>
      <c r="N973" s="28" t="str">
        <f>IFERROR(INDEX('Master data'!$B$2:$CL$999,MATCH($B973,'Master data'!$A$2:$A$999,0),MATCH(N$1,'Master data'!$B$1:$CL$1,0)),"")</f>
        <v/>
      </c>
      <c r="O973" s="7" t="str">
        <f>IFERROR(INDEX('Master data'!$B$2:$CL$999,MATCH($B973,'Master data'!$A$2:$A$999,0),MATCH(O$1,'Master data'!$B$1:$CL$1,0)),"")</f>
        <v/>
      </c>
      <c r="P973" s="5" t="str">
        <f>IFERROR(INDEX('Master data'!$B$2:$CL$999,MATCH($B973,'Master data'!$A$2:$A$999,0),MATCH(P$1,'Master data'!$B$1:$CL$1,0)),"")</f>
        <v/>
      </c>
      <c r="Q973" s="5" t="str">
        <f>IFERROR(INDEX('Master data'!$B$2:$CL$999,MATCH($B973,'Master data'!$A$2:$A$999,0),MATCH(Q$1,'Master data'!$B$1:$CL$1,0)),"")</f>
        <v/>
      </c>
    </row>
    <row r="974" spans="1:17" x14ac:dyDescent="0.3">
      <c r="A974" t="str">
        <f t="shared" si="15"/>
        <v/>
      </c>
      <c r="B974" t="str">
        <f>IF('Master data'!A973="","",'Master data'!A973)</f>
        <v/>
      </c>
      <c r="C974" t="str">
        <f>IFERROR(INDEX('Master data'!$B$2:$CL$999,MATCH($B974,'Master data'!$A$2:$A$999,0),MATCH(C$1,'Master data'!$B$1:$CL$1,0)),"")</f>
        <v/>
      </c>
      <c r="D974" t="str">
        <f>IFERROR(INDEX('Master data'!$B$2:$CL$999,MATCH($B974,'Master data'!$A$2:$A$999,0),MATCH(D$1,'Master data'!$B$1:$CL$1,0)),"")</f>
        <v/>
      </c>
      <c r="E974" s="5" t="str">
        <f>IFERROR(INDEX('Master data'!$B$2:$CL$999,MATCH($B974,'Master data'!$A$2:$A$999,0),MATCH(E$1,'Master data'!$B$1:$CL$1,0)),"")</f>
        <v/>
      </c>
      <c r="F974" s="7" t="str">
        <f>IFERROR(INDEX('Master data'!$B$2:$CL$999,MATCH($B974,'Master data'!$A$2:$A$999,0),MATCH(F$1,'Master data'!$B$1:$CL$1,0)),"")</f>
        <v/>
      </c>
      <c r="G974" s="7" t="str">
        <f>IFERROR(INDEX('Master data'!$B$2:$CL$999,MATCH($B974,'Master data'!$A$2:$A$999,0),MATCH(G$1,'Master data'!$B$1:$CL$1,0)),"")</f>
        <v/>
      </c>
      <c r="H974" s="7" t="str">
        <f>IFERROR(INDEX('Master data'!$B$2:$CL$999,MATCH($B974,'Master data'!$A$2:$A$999,0),MATCH(H$1,'Master data'!$B$1:$CL$1,0)),"")</f>
        <v/>
      </c>
      <c r="I974" s="7" t="str">
        <f>IFERROR(INDEX('Master data'!$B$2:$CL$999,MATCH($B974,'Master data'!$A$2:$A$999,0),MATCH(I$1,'Master data'!$B$1:$CL$1,0)),"")</f>
        <v/>
      </c>
      <c r="J974" s="7" t="str">
        <f>IFERROR(INDEX('Master data'!$B$2:$CL$999,MATCH($B974,'Master data'!$A$2:$A$999,0),MATCH(J$1,'Master data'!$B$1:$CL$1,0)),"")</f>
        <v/>
      </c>
      <c r="K974" s="7" t="str">
        <f>IFERROR(INDEX('Master data'!$B$2:$CL$999,MATCH($B974,'Master data'!$A$2:$A$999,0),MATCH(K$1,'Master data'!$B$1:$CL$1,0)),"")</f>
        <v/>
      </c>
      <c r="L974" s="7" t="str">
        <f>IFERROR(INDEX('Master data'!$B$2:$CL$999,MATCH($B974,'Master data'!$A$2:$A$999,0),MATCH(L$1,'Master data'!$B$1:$CL$1,0)),"")</f>
        <v/>
      </c>
      <c r="M974" s="5" t="str">
        <f>IFERROR(INDEX('Master data'!$B$2:$CL$999,MATCH($B974,'Master data'!$A$2:$A$999,0),MATCH(M$1,'Master data'!$B$1:$CL$1,0)),"")</f>
        <v/>
      </c>
      <c r="N974" s="28" t="str">
        <f>IFERROR(INDEX('Master data'!$B$2:$CL$999,MATCH($B974,'Master data'!$A$2:$A$999,0),MATCH(N$1,'Master data'!$B$1:$CL$1,0)),"")</f>
        <v/>
      </c>
      <c r="O974" s="7" t="str">
        <f>IFERROR(INDEX('Master data'!$B$2:$CL$999,MATCH($B974,'Master data'!$A$2:$A$999,0),MATCH(O$1,'Master data'!$B$1:$CL$1,0)),"")</f>
        <v/>
      </c>
      <c r="P974" s="5" t="str">
        <f>IFERROR(INDEX('Master data'!$B$2:$CL$999,MATCH($B974,'Master data'!$A$2:$A$999,0),MATCH(P$1,'Master data'!$B$1:$CL$1,0)),"")</f>
        <v/>
      </c>
      <c r="Q974" s="5" t="str">
        <f>IFERROR(INDEX('Master data'!$B$2:$CL$999,MATCH($B974,'Master data'!$A$2:$A$999,0),MATCH(Q$1,'Master data'!$B$1:$CL$1,0)),"")</f>
        <v/>
      </c>
    </row>
    <row r="975" spans="1:17" x14ac:dyDescent="0.3">
      <c r="A975" t="str">
        <f t="shared" si="15"/>
        <v/>
      </c>
      <c r="B975" t="str">
        <f>IF('Master data'!A974="","",'Master data'!A974)</f>
        <v/>
      </c>
      <c r="C975" t="str">
        <f>IFERROR(INDEX('Master data'!$B$2:$CL$999,MATCH($B975,'Master data'!$A$2:$A$999,0),MATCH(C$1,'Master data'!$B$1:$CL$1,0)),"")</f>
        <v/>
      </c>
      <c r="D975" t="str">
        <f>IFERROR(INDEX('Master data'!$B$2:$CL$999,MATCH($B975,'Master data'!$A$2:$A$999,0),MATCH(D$1,'Master data'!$B$1:$CL$1,0)),"")</f>
        <v/>
      </c>
      <c r="E975" s="5" t="str">
        <f>IFERROR(INDEX('Master data'!$B$2:$CL$999,MATCH($B975,'Master data'!$A$2:$A$999,0),MATCH(E$1,'Master data'!$B$1:$CL$1,0)),"")</f>
        <v/>
      </c>
      <c r="F975" s="7" t="str">
        <f>IFERROR(INDEX('Master data'!$B$2:$CL$999,MATCH($B975,'Master data'!$A$2:$A$999,0),MATCH(F$1,'Master data'!$B$1:$CL$1,0)),"")</f>
        <v/>
      </c>
      <c r="G975" s="7" t="str">
        <f>IFERROR(INDEX('Master data'!$B$2:$CL$999,MATCH($B975,'Master data'!$A$2:$A$999,0),MATCH(G$1,'Master data'!$B$1:$CL$1,0)),"")</f>
        <v/>
      </c>
      <c r="H975" s="7" t="str">
        <f>IFERROR(INDEX('Master data'!$B$2:$CL$999,MATCH($B975,'Master data'!$A$2:$A$999,0),MATCH(H$1,'Master data'!$B$1:$CL$1,0)),"")</f>
        <v/>
      </c>
      <c r="I975" s="7" t="str">
        <f>IFERROR(INDEX('Master data'!$B$2:$CL$999,MATCH($B975,'Master data'!$A$2:$A$999,0),MATCH(I$1,'Master data'!$B$1:$CL$1,0)),"")</f>
        <v/>
      </c>
      <c r="J975" s="7" t="str">
        <f>IFERROR(INDEX('Master data'!$B$2:$CL$999,MATCH($B975,'Master data'!$A$2:$A$999,0),MATCH(J$1,'Master data'!$B$1:$CL$1,0)),"")</f>
        <v/>
      </c>
      <c r="K975" s="7" t="str">
        <f>IFERROR(INDEX('Master data'!$B$2:$CL$999,MATCH($B975,'Master data'!$A$2:$A$999,0),MATCH(K$1,'Master data'!$B$1:$CL$1,0)),"")</f>
        <v/>
      </c>
      <c r="L975" s="7" t="str">
        <f>IFERROR(INDEX('Master data'!$B$2:$CL$999,MATCH($B975,'Master data'!$A$2:$A$999,0),MATCH(L$1,'Master data'!$B$1:$CL$1,0)),"")</f>
        <v/>
      </c>
      <c r="M975" s="5" t="str">
        <f>IFERROR(INDEX('Master data'!$B$2:$CL$999,MATCH($B975,'Master data'!$A$2:$A$999,0),MATCH(M$1,'Master data'!$B$1:$CL$1,0)),"")</f>
        <v/>
      </c>
      <c r="N975" s="28" t="str">
        <f>IFERROR(INDEX('Master data'!$B$2:$CL$999,MATCH($B975,'Master data'!$A$2:$A$999,0),MATCH(N$1,'Master data'!$B$1:$CL$1,0)),"")</f>
        <v/>
      </c>
      <c r="O975" s="7" t="str">
        <f>IFERROR(INDEX('Master data'!$B$2:$CL$999,MATCH($B975,'Master data'!$A$2:$A$999,0),MATCH(O$1,'Master data'!$B$1:$CL$1,0)),"")</f>
        <v/>
      </c>
      <c r="P975" s="5" t="str">
        <f>IFERROR(INDEX('Master data'!$B$2:$CL$999,MATCH($B975,'Master data'!$A$2:$A$999,0),MATCH(P$1,'Master data'!$B$1:$CL$1,0)),"")</f>
        <v/>
      </c>
      <c r="Q975" s="5" t="str">
        <f>IFERROR(INDEX('Master data'!$B$2:$CL$999,MATCH($B975,'Master data'!$A$2:$A$999,0),MATCH(Q$1,'Master data'!$B$1:$CL$1,0)),"")</f>
        <v/>
      </c>
    </row>
    <row r="976" spans="1:17" x14ac:dyDescent="0.3">
      <c r="A976" t="str">
        <f t="shared" si="15"/>
        <v/>
      </c>
      <c r="B976" t="str">
        <f>IF('Master data'!A975="","",'Master data'!A975)</f>
        <v/>
      </c>
      <c r="C976" t="str">
        <f>IFERROR(INDEX('Master data'!$B$2:$CL$999,MATCH($B976,'Master data'!$A$2:$A$999,0),MATCH(C$1,'Master data'!$B$1:$CL$1,0)),"")</f>
        <v/>
      </c>
      <c r="D976" t="str">
        <f>IFERROR(INDEX('Master data'!$B$2:$CL$999,MATCH($B976,'Master data'!$A$2:$A$999,0),MATCH(D$1,'Master data'!$B$1:$CL$1,0)),"")</f>
        <v/>
      </c>
      <c r="E976" s="5" t="str">
        <f>IFERROR(INDEX('Master data'!$B$2:$CL$999,MATCH($B976,'Master data'!$A$2:$A$999,0),MATCH(E$1,'Master data'!$B$1:$CL$1,0)),"")</f>
        <v/>
      </c>
      <c r="F976" s="7" t="str">
        <f>IFERROR(INDEX('Master data'!$B$2:$CL$999,MATCH($B976,'Master data'!$A$2:$A$999,0),MATCH(F$1,'Master data'!$B$1:$CL$1,0)),"")</f>
        <v/>
      </c>
      <c r="G976" s="7" t="str">
        <f>IFERROR(INDEX('Master data'!$B$2:$CL$999,MATCH($B976,'Master data'!$A$2:$A$999,0),MATCH(G$1,'Master data'!$B$1:$CL$1,0)),"")</f>
        <v/>
      </c>
      <c r="H976" s="7" t="str">
        <f>IFERROR(INDEX('Master data'!$B$2:$CL$999,MATCH($B976,'Master data'!$A$2:$A$999,0),MATCH(H$1,'Master data'!$B$1:$CL$1,0)),"")</f>
        <v/>
      </c>
      <c r="I976" s="7" t="str">
        <f>IFERROR(INDEX('Master data'!$B$2:$CL$999,MATCH($B976,'Master data'!$A$2:$A$999,0),MATCH(I$1,'Master data'!$B$1:$CL$1,0)),"")</f>
        <v/>
      </c>
      <c r="J976" s="7" t="str">
        <f>IFERROR(INDEX('Master data'!$B$2:$CL$999,MATCH($B976,'Master data'!$A$2:$A$999,0),MATCH(J$1,'Master data'!$B$1:$CL$1,0)),"")</f>
        <v/>
      </c>
      <c r="K976" s="7" t="str">
        <f>IFERROR(INDEX('Master data'!$B$2:$CL$999,MATCH($B976,'Master data'!$A$2:$A$999,0),MATCH(K$1,'Master data'!$B$1:$CL$1,0)),"")</f>
        <v/>
      </c>
      <c r="L976" s="7" t="str">
        <f>IFERROR(INDEX('Master data'!$B$2:$CL$999,MATCH($B976,'Master data'!$A$2:$A$999,0),MATCH(L$1,'Master data'!$B$1:$CL$1,0)),"")</f>
        <v/>
      </c>
      <c r="M976" s="5" t="str">
        <f>IFERROR(INDEX('Master data'!$B$2:$CL$999,MATCH($B976,'Master data'!$A$2:$A$999,0),MATCH(M$1,'Master data'!$B$1:$CL$1,0)),"")</f>
        <v/>
      </c>
      <c r="N976" s="28" t="str">
        <f>IFERROR(INDEX('Master data'!$B$2:$CL$999,MATCH($B976,'Master data'!$A$2:$A$999,0),MATCH(N$1,'Master data'!$B$1:$CL$1,0)),"")</f>
        <v/>
      </c>
      <c r="O976" s="7" t="str">
        <f>IFERROR(INDEX('Master data'!$B$2:$CL$999,MATCH($B976,'Master data'!$A$2:$A$999,0),MATCH(O$1,'Master data'!$B$1:$CL$1,0)),"")</f>
        <v/>
      </c>
      <c r="P976" s="5" t="str">
        <f>IFERROR(INDEX('Master data'!$B$2:$CL$999,MATCH($B976,'Master data'!$A$2:$A$999,0),MATCH(P$1,'Master data'!$B$1:$CL$1,0)),"")</f>
        <v/>
      </c>
      <c r="Q976" s="5" t="str">
        <f>IFERROR(INDEX('Master data'!$B$2:$CL$999,MATCH($B976,'Master data'!$A$2:$A$999,0),MATCH(Q$1,'Master data'!$B$1:$CL$1,0)),"")</f>
        <v/>
      </c>
    </row>
    <row r="977" spans="1:17" x14ac:dyDescent="0.3">
      <c r="A977" t="str">
        <f t="shared" si="15"/>
        <v/>
      </c>
      <c r="B977" t="str">
        <f>IF('Master data'!A976="","",'Master data'!A976)</f>
        <v/>
      </c>
      <c r="C977" t="str">
        <f>IFERROR(INDEX('Master data'!$B$2:$CL$999,MATCH($B977,'Master data'!$A$2:$A$999,0),MATCH(C$1,'Master data'!$B$1:$CL$1,0)),"")</f>
        <v/>
      </c>
      <c r="D977" t="str">
        <f>IFERROR(INDEX('Master data'!$B$2:$CL$999,MATCH($B977,'Master data'!$A$2:$A$999,0),MATCH(D$1,'Master data'!$B$1:$CL$1,0)),"")</f>
        <v/>
      </c>
      <c r="E977" s="5" t="str">
        <f>IFERROR(INDEX('Master data'!$B$2:$CL$999,MATCH($B977,'Master data'!$A$2:$A$999,0),MATCH(E$1,'Master data'!$B$1:$CL$1,0)),"")</f>
        <v/>
      </c>
      <c r="F977" s="7" t="str">
        <f>IFERROR(INDEX('Master data'!$B$2:$CL$999,MATCH($B977,'Master data'!$A$2:$A$999,0),MATCH(F$1,'Master data'!$B$1:$CL$1,0)),"")</f>
        <v/>
      </c>
      <c r="G977" s="7" t="str">
        <f>IFERROR(INDEX('Master data'!$B$2:$CL$999,MATCH($B977,'Master data'!$A$2:$A$999,0),MATCH(G$1,'Master data'!$B$1:$CL$1,0)),"")</f>
        <v/>
      </c>
      <c r="H977" s="7" t="str">
        <f>IFERROR(INDEX('Master data'!$B$2:$CL$999,MATCH($B977,'Master data'!$A$2:$A$999,0),MATCH(H$1,'Master data'!$B$1:$CL$1,0)),"")</f>
        <v/>
      </c>
      <c r="I977" s="7" t="str">
        <f>IFERROR(INDEX('Master data'!$B$2:$CL$999,MATCH($B977,'Master data'!$A$2:$A$999,0),MATCH(I$1,'Master data'!$B$1:$CL$1,0)),"")</f>
        <v/>
      </c>
      <c r="J977" s="7" t="str">
        <f>IFERROR(INDEX('Master data'!$B$2:$CL$999,MATCH($B977,'Master data'!$A$2:$A$999,0),MATCH(J$1,'Master data'!$B$1:$CL$1,0)),"")</f>
        <v/>
      </c>
      <c r="K977" s="7" t="str">
        <f>IFERROR(INDEX('Master data'!$B$2:$CL$999,MATCH($B977,'Master data'!$A$2:$A$999,0),MATCH(K$1,'Master data'!$B$1:$CL$1,0)),"")</f>
        <v/>
      </c>
      <c r="L977" s="7" t="str">
        <f>IFERROR(INDEX('Master data'!$B$2:$CL$999,MATCH($B977,'Master data'!$A$2:$A$999,0),MATCH(L$1,'Master data'!$B$1:$CL$1,0)),"")</f>
        <v/>
      </c>
      <c r="M977" s="5" t="str">
        <f>IFERROR(INDEX('Master data'!$B$2:$CL$999,MATCH($B977,'Master data'!$A$2:$A$999,0),MATCH(M$1,'Master data'!$B$1:$CL$1,0)),"")</f>
        <v/>
      </c>
      <c r="N977" s="28" t="str">
        <f>IFERROR(INDEX('Master data'!$B$2:$CL$999,MATCH($B977,'Master data'!$A$2:$A$999,0),MATCH(N$1,'Master data'!$B$1:$CL$1,0)),"")</f>
        <v/>
      </c>
      <c r="O977" s="7" t="str">
        <f>IFERROR(INDEX('Master data'!$B$2:$CL$999,MATCH($B977,'Master data'!$A$2:$A$999,0),MATCH(O$1,'Master data'!$B$1:$CL$1,0)),"")</f>
        <v/>
      </c>
      <c r="P977" s="5" t="str">
        <f>IFERROR(INDEX('Master data'!$B$2:$CL$999,MATCH($B977,'Master data'!$A$2:$A$999,0),MATCH(P$1,'Master data'!$B$1:$CL$1,0)),"")</f>
        <v/>
      </c>
      <c r="Q977" s="5" t="str">
        <f>IFERROR(INDEX('Master data'!$B$2:$CL$999,MATCH($B977,'Master data'!$A$2:$A$999,0),MATCH(Q$1,'Master data'!$B$1:$CL$1,0)),"")</f>
        <v/>
      </c>
    </row>
    <row r="978" spans="1:17" x14ac:dyDescent="0.3">
      <c r="A978" t="str">
        <f t="shared" si="15"/>
        <v/>
      </c>
      <c r="B978" t="str">
        <f>IF('Master data'!A977="","",'Master data'!A977)</f>
        <v/>
      </c>
      <c r="C978" t="str">
        <f>IFERROR(INDEX('Master data'!$B$2:$CL$999,MATCH($B978,'Master data'!$A$2:$A$999,0),MATCH(C$1,'Master data'!$B$1:$CL$1,0)),"")</f>
        <v/>
      </c>
      <c r="D978" t="str">
        <f>IFERROR(INDEX('Master data'!$B$2:$CL$999,MATCH($B978,'Master data'!$A$2:$A$999,0),MATCH(D$1,'Master data'!$B$1:$CL$1,0)),"")</f>
        <v/>
      </c>
      <c r="E978" s="5" t="str">
        <f>IFERROR(INDEX('Master data'!$B$2:$CL$999,MATCH($B978,'Master data'!$A$2:$A$999,0),MATCH(E$1,'Master data'!$B$1:$CL$1,0)),"")</f>
        <v/>
      </c>
      <c r="F978" s="7" t="str">
        <f>IFERROR(INDEX('Master data'!$B$2:$CL$999,MATCH($B978,'Master data'!$A$2:$A$999,0),MATCH(F$1,'Master data'!$B$1:$CL$1,0)),"")</f>
        <v/>
      </c>
      <c r="G978" s="7" t="str">
        <f>IFERROR(INDEX('Master data'!$B$2:$CL$999,MATCH($B978,'Master data'!$A$2:$A$999,0),MATCH(G$1,'Master data'!$B$1:$CL$1,0)),"")</f>
        <v/>
      </c>
      <c r="H978" s="7" t="str">
        <f>IFERROR(INDEX('Master data'!$B$2:$CL$999,MATCH($B978,'Master data'!$A$2:$A$999,0),MATCH(H$1,'Master data'!$B$1:$CL$1,0)),"")</f>
        <v/>
      </c>
      <c r="I978" s="7" t="str">
        <f>IFERROR(INDEX('Master data'!$B$2:$CL$999,MATCH($B978,'Master data'!$A$2:$A$999,0),MATCH(I$1,'Master data'!$B$1:$CL$1,0)),"")</f>
        <v/>
      </c>
      <c r="J978" s="7" t="str">
        <f>IFERROR(INDEX('Master data'!$B$2:$CL$999,MATCH($B978,'Master data'!$A$2:$A$999,0),MATCH(J$1,'Master data'!$B$1:$CL$1,0)),"")</f>
        <v/>
      </c>
      <c r="K978" s="7" t="str">
        <f>IFERROR(INDEX('Master data'!$B$2:$CL$999,MATCH($B978,'Master data'!$A$2:$A$999,0),MATCH(K$1,'Master data'!$B$1:$CL$1,0)),"")</f>
        <v/>
      </c>
      <c r="L978" s="7" t="str">
        <f>IFERROR(INDEX('Master data'!$B$2:$CL$999,MATCH($B978,'Master data'!$A$2:$A$999,0),MATCH(L$1,'Master data'!$B$1:$CL$1,0)),"")</f>
        <v/>
      </c>
      <c r="M978" s="5" t="str">
        <f>IFERROR(INDEX('Master data'!$B$2:$CL$999,MATCH($B978,'Master data'!$A$2:$A$999,0),MATCH(M$1,'Master data'!$B$1:$CL$1,0)),"")</f>
        <v/>
      </c>
      <c r="N978" s="28" t="str">
        <f>IFERROR(INDEX('Master data'!$B$2:$CL$999,MATCH($B978,'Master data'!$A$2:$A$999,0),MATCH(N$1,'Master data'!$B$1:$CL$1,0)),"")</f>
        <v/>
      </c>
      <c r="O978" s="7" t="str">
        <f>IFERROR(INDEX('Master data'!$B$2:$CL$999,MATCH($B978,'Master data'!$A$2:$A$999,0),MATCH(O$1,'Master data'!$B$1:$CL$1,0)),"")</f>
        <v/>
      </c>
      <c r="P978" s="5" t="str">
        <f>IFERROR(INDEX('Master data'!$B$2:$CL$999,MATCH($B978,'Master data'!$A$2:$A$999,0),MATCH(P$1,'Master data'!$B$1:$CL$1,0)),"")</f>
        <v/>
      </c>
      <c r="Q978" s="5" t="str">
        <f>IFERROR(INDEX('Master data'!$B$2:$CL$999,MATCH($B978,'Master data'!$A$2:$A$999,0),MATCH(Q$1,'Master data'!$B$1:$CL$1,0)),"")</f>
        <v/>
      </c>
    </row>
    <row r="979" spans="1:17" x14ac:dyDescent="0.3">
      <c r="A979" t="str">
        <f t="shared" si="15"/>
        <v/>
      </c>
      <c r="B979" t="str">
        <f>IF('Master data'!A978="","",'Master data'!A978)</f>
        <v/>
      </c>
      <c r="C979" t="str">
        <f>IFERROR(INDEX('Master data'!$B$2:$CL$999,MATCH($B979,'Master data'!$A$2:$A$999,0),MATCH(C$1,'Master data'!$B$1:$CL$1,0)),"")</f>
        <v/>
      </c>
      <c r="D979" t="str">
        <f>IFERROR(INDEX('Master data'!$B$2:$CL$999,MATCH($B979,'Master data'!$A$2:$A$999,0),MATCH(D$1,'Master data'!$B$1:$CL$1,0)),"")</f>
        <v/>
      </c>
      <c r="E979" s="5" t="str">
        <f>IFERROR(INDEX('Master data'!$B$2:$CL$999,MATCH($B979,'Master data'!$A$2:$A$999,0),MATCH(E$1,'Master data'!$B$1:$CL$1,0)),"")</f>
        <v/>
      </c>
      <c r="F979" s="7" t="str">
        <f>IFERROR(INDEX('Master data'!$B$2:$CL$999,MATCH($B979,'Master data'!$A$2:$A$999,0),MATCH(F$1,'Master data'!$B$1:$CL$1,0)),"")</f>
        <v/>
      </c>
      <c r="G979" s="7" t="str">
        <f>IFERROR(INDEX('Master data'!$B$2:$CL$999,MATCH($B979,'Master data'!$A$2:$A$999,0),MATCH(G$1,'Master data'!$B$1:$CL$1,0)),"")</f>
        <v/>
      </c>
      <c r="H979" s="7" t="str">
        <f>IFERROR(INDEX('Master data'!$B$2:$CL$999,MATCH($B979,'Master data'!$A$2:$A$999,0),MATCH(H$1,'Master data'!$B$1:$CL$1,0)),"")</f>
        <v/>
      </c>
      <c r="I979" s="7" t="str">
        <f>IFERROR(INDEX('Master data'!$B$2:$CL$999,MATCH($B979,'Master data'!$A$2:$A$999,0),MATCH(I$1,'Master data'!$B$1:$CL$1,0)),"")</f>
        <v/>
      </c>
      <c r="J979" s="7" t="str">
        <f>IFERROR(INDEX('Master data'!$B$2:$CL$999,MATCH($B979,'Master data'!$A$2:$A$999,0),MATCH(J$1,'Master data'!$B$1:$CL$1,0)),"")</f>
        <v/>
      </c>
      <c r="K979" s="7" t="str">
        <f>IFERROR(INDEX('Master data'!$B$2:$CL$999,MATCH($B979,'Master data'!$A$2:$A$999,0),MATCH(K$1,'Master data'!$B$1:$CL$1,0)),"")</f>
        <v/>
      </c>
      <c r="L979" s="7" t="str">
        <f>IFERROR(INDEX('Master data'!$B$2:$CL$999,MATCH($B979,'Master data'!$A$2:$A$999,0),MATCH(L$1,'Master data'!$B$1:$CL$1,0)),"")</f>
        <v/>
      </c>
      <c r="M979" s="5" t="str">
        <f>IFERROR(INDEX('Master data'!$B$2:$CL$999,MATCH($B979,'Master data'!$A$2:$A$999,0),MATCH(M$1,'Master data'!$B$1:$CL$1,0)),"")</f>
        <v/>
      </c>
      <c r="N979" s="28" t="str">
        <f>IFERROR(INDEX('Master data'!$B$2:$CL$999,MATCH($B979,'Master data'!$A$2:$A$999,0),MATCH(N$1,'Master data'!$B$1:$CL$1,0)),"")</f>
        <v/>
      </c>
      <c r="O979" s="7" t="str">
        <f>IFERROR(INDEX('Master data'!$B$2:$CL$999,MATCH($B979,'Master data'!$A$2:$A$999,0),MATCH(O$1,'Master data'!$B$1:$CL$1,0)),"")</f>
        <v/>
      </c>
      <c r="P979" s="5" t="str">
        <f>IFERROR(INDEX('Master data'!$B$2:$CL$999,MATCH($B979,'Master data'!$A$2:$A$999,0),MATCH(P$1,'Master data'!$B$1:$CL$1,0)),"")</f>
        <v/>
      </c>
      <c r="Q979" s="5" t="str">
        <f>IFERROR(INDEX('Master data'!$B$2:$CL$999,MATCH($B979,'Master data'!$A$2:$A$999,0),MATCH(Q$1,'Master data'!$B$1:$CL$1,0)),"")</f>
        <v/>
      </c>
    </row>
    <row r="980" spans="1:17" x14ac:dyDescent="0.3">
      <c r="A980" t="str">
        <f t="shared" si="15"/>
        <v/>
      </c>
      <c r="B980" t="str">
        <f>IF('Master data'!A979="","",'Master data'!A979)</f>
        <v/>
      </c>
      <c r="C980" t="str">
        <f>IFERROR(INDEX('Master data'!$B$2:$CL$999,MATCH($B980,'Master data'!$A$2:$A$999,0),MATCH(C$1,'Master data'!$B$1:$CL$1,0)),"")</f>
        <v/>
      </c>
      <c r="D980" t="str">
        <f>IFERROR(INDEX('Master data'!$B$2:$CL$999,MATCH($B980,'Master data'!$A$2:$A$999,0),MATCH(D$1,'Master data'!$B$1:$CL$1,0)),"")</f>
        <v/>
      </c>
      <c r="E980" s="5" t="str">
        <f>IFERROR(INDEX('Master data'!$B$2:$CL$999,MATCH($B980,'Master data'!$A$2:$A$999,0),MATCH(E$1,'Master data'!$B$1:$CL$1,0)),"")</f>
        <v/>
      </c>
      <c r="F980" s="7" t="str">
        <f>IFERROR(INDEX('Master data'!$B$2:$CL$999,MATCH($B980,'Master data'!$A$2:$A$999,0),MATCH(F$1,'Master data'!$B$1:$CL$1,0)),"")</f>
        <v/>
      </c>
      <c r="G980" s="7" t="str">
        <f>IFERROR(INDEX('Master data'!$B$2:$CL$999,MATCH($B980,'Master data'!$A$2:$A$999,0),MATCH(G$1,'Master data'!$B$1:$CL$1,0)),"")</f>
        <v/>
      </c>
      <c r="H980" s="7" t="str">
        <f>IFERROR(INDEX('Master data'!$B$2:$CL$999,MATCH($B980,'Master data'!$A$2:$A$999,0),MATCH(H$1,'Master data'!$B$1:$CL$1,0)),"")</f>
        <v/>
      </c>
      <c r="I980" s="7" t="str">
        <f>IFERROR(INDEX('Master data'!$B$2:$CL$999,MATCH($B980,'Master data'!$A$2:$A$999,0),MATCH(I$1,'Master data'!$B$1:$CL$1,0)),"")</f>
        <v/>
      </c>
      <c r="J980" s="7" t="str">
        <f>IFERROR(INDEX('Master data'!$B$2:$CL$999,MATCH($B980,'Master data'!$A$2:$A$999,0),MATCH(J$1,'Master data'!$B$1:$CL$1,0)),"")</f>
        <v/>
      </c>
      <c r="K980" s="7" t="str">
        <f>IFERROR(INDEX('Master data'!$B$2:$CL$999,MATCH($B980,'Master data'!$A$2:$A$999,0),MATCH(K$1,'Master data'!$B$1:$CL$1,0)),"")</f>
        <v/>
      </c>
      <c r="L980" s="7" t="str">
        <f>IFERROR(INDEX('Master data'!$B$2:$CL$999,MATCH($B980,'Master data'!$A$2:$A$999,0),MATCH(L$1,'Master data'!$B$1:$CL$1,0)),"")</f>
        <v/>
      </c>
      <c r="M980" s="5" t="str">
        <f>IFERROR(INDEX('Master data'!$B$2:$CL$999,MATCH($B980,'Master data'!$A$2:$A$999,0),MATCH(M$1,'Master data'!$B$1:$CL$1,0)),"")</f>
        <v/>
      </c>
      <c r="N980" s="28" t="str">
        <f>IFERROR(INDEX('Master data'!$B$2:$CL$999,MATCH($B980,'Master data'!$A$2:$A$999,0),MATCH(N$1,'Master data'!$B$1:$CL$1,0)),"")</f>
        <v/>
      </c>
      <c r="O980" s="7" t="str">
        <f>IFERROR(INDEX('Master data'!$B$2:$CL$999,MATCH($B980,'Master data'!$A$2:$A$999,0),MATCH(O$1,'Master data'!$B$1:$CL$1,0)),"")</f>
        <v/>
      </c>
      <c r="P980" s="5" t="str">
        <f>IFERROR(INDEX('Master data'!$B$2:$CL$999,MATCH($B980,'Master data'!$A$2:$A$999,0),MATCH(P$1,'Master data'!$B$1:$CL$1,0)),"")</f>
        <v/>
      </c>
      <c r="Q980" s="5" t="str">
        <f>IFERROR(INDEX('Master data'!$B$2:$CL$999,MATCH($B980,'Master data'!$A$2:$A$999,0),MATCH(Q$1,'Master data'!$B$1:$CL$1,0)),"")</f>
        <v/>
      </c>
    </row>
    <row r="981" spans="1:17" x14ac:dyDescent="0.3">
      <c r="A981" t="str">
        <f t="shared" si="15"/>
        <v/>
      </c>
      <c r="B981" t="str">
        <f>IF('Master data'!A980="","",'Master data'!A980)</f>
        <v/>
      </c>
      <c r="C981" t="str">
        <f>IFERROR(INDEX('Master data'!$B$2:$CL$999,MATCH($B981,'Master data'!$A$2:$A$999,0),MATCH(C$1,'Master data'!$B$1:$CL$1,0)),"")</f>
        <v/>
      </c>
      <c r="D981" t="str">
        <f>IFERROR(INDEX('Master data'!$B$2:$CL$999,MATCH($B981,'Master data'!$A$2:$A$999,0),MATCH(D$1,'Master data'!$B$1:$CL$1,0)),"")</f>
        <v/>
      </c>
      <c r="E981" s="5" t="str">
        <f>IFERROR(INDEX('Master data'!$B$2:$CL$999,MATCH($B981,'Master data'!$A$2:$A$999,0),MATCH(E$1,'Master data'!$B$1:$CL$1,0)),"")</f>
        <v/>
      </c>
      <c r="F981" s="7" t="str">
        <f>IFERROR(INDEX('Master data'!$B$2:$CL$999,MATCH($B981,'Master data'!$A$2:$A$999,0),MATCH(F$1,'Master data'!$B$1:$CL$1,0)),"")</f>
        <v/>
      </c>
      <c r="G981" s="7" t="str">
        <f>IFERROR(INDEX('Master data'!$B$2:$CL$999,MATCH($B981,'Master data'!$A$2:$A$999,0),MATCH(G$1,'Master data'!$B$1:$CL$1,0)),"")</f>
        <v/>
      </c>
      <c r="H981" s="7" t="str">
        <f>IFERROR(INDEX('Master data'!$B$2:$CL$999,MATCH($B981,'Master data'!$A$2:$A$999,0),MATCH(H$1,'Master data'!$B$1:$CL$1,0)),"")</f>
        <v/>
      </c>
      <c r="I981" s="7" t="str">
        <f>IFERROR(INDEX('Master data'!$B$2:$CL$999,MATCH($B981,'Master data'!$A$2:$A$999,0),MATCH(I$1,'Master data'!$B$1:$CL$1,0)),"")</f>
        <v/>
      </c>
      <c r="J981" s="7" t="str">
        <f>IFERROR(INDEX('Master data'!$B$2:$CL$999,MATCH($B981,'Master data'!$A$2:$A$999,0),MATCH(J$1,'Master data'!$B$1:$CL$1,0)),"")</f>
        <v/>
      </c>
      <c r="K981" s="7" t="str">
        <f>IFERROR(INDEX('Master data'!$B$2:$CL$999,MATCH($B981,'Master data'!$A$2:$A$999,0),MATCH(K$1,'Master data'!$B$1:$CL$1,0)),"")</f>
        <v/>
      </c>
      <c r="L981" s="7" t="str">
        <f>IFERROR(INDEX('Master data'!$B$2:$CL$999,MATCH($B981,'Master data'!$A$2:$A$999,0),MATCH(L$1,'Master data'!$B$1:$CL$1,0)),"")</f>
        <v/>
      </c>
      <c r="M981" s="5" t="str">
        <f>IFERROR(INDEX('Master data'!$B$2:$CL$999,MATCH($B981,'Master data'!$A$2:$A$999,0),MATCH(M$1,'Master data'!$B$1:$CL$1,0)),"")</f>
        <v/>
      </c>
      <c r="N981" s="28" t="str">
        <f>IFERROR(INDEX('Master data'!$B$2:$CL$999,MATCH($B981,'Master data'!$A$2:$A$999,0),MATCH(N$1,'Master data'!$B$1:$CL$1,0)),"")</f>
        <v/>
      </c>
      <c r="O981" s="7" t="str">
        <f>IFERROR(INDEX('Master data'!$B$2:$CL$999,MATCH($B981,'Master data'!$A$2:$A$999,0),MATCH(O$1,'Master data'!$B$1:$CL$1,0)),"")</f>
        <v/>
      </c>
      <c r="P981" s="5" t="str">
        <f>IFERROR(INDEX('Master data'!$B$2:$CL$999,MATCH($B981,'Master data'!$A$2:$A$999,0),MATCH(P$1,'Master data'!$B$1:$CL$1,0)),"")</f>
        <v/>
      </c>
      <c r="Q981" s="5" t="str">
        <f>IFERROR(INDEX('Master data'!$B$2:$CL$999,MATCH($B981,'Master data'!$A$2:$A$999,0),MATCH(Q$1,'Master data'!$B$1:$CL$1,0)),"")</f>
        <v/>
      </c>
    </row>
    <row r="982" spans="1:17" x14ac:dyDescent="0.3">
      <c r="A982" t="str">
        <f t="shared" si="15"/>
        <v/>
      </c>
      <c r="B982" t="str">
        <f>IF('Master data'!A981="","",'Master data'!A981)</f>
        <v/>
      </c>
      <c r="C982" t="str">
        <f>IFERROR(INDEX('Master data'!$B$2:$CL$999,MATCH($B982,'Master data'!$A$2:$A$999,0),MATCH(C$1,'Master data'!$B$1:$CL$1,0)),"")</f>
        <v/>
      </c>
      <c r="D982" t="str">
        <f>IFERROR(INDEX('Master data'!$B$2:$CL$999,MATCH($B982,'Master data'!$A$2:$A$999,0),MATCH(D$1,'Master data'!$B$1:$CL$1,0)),"")</f>
        <v/>
      </c>
      <c r="E982" s="5" t="str">
        <f>IFERROR(INDEX('Master data'!$B$2:$CL$999,MATCH($B982,'Master data'!$A$2:$A$999,0),MATCH(E$1,'Master data'!$B$1:$CL$1,0)),"")</f>
        <v/>
      </c>
      <c r="F982" s="7" t="str">
        <f>IFERROR(INDEX('Master data'!$B$2:$CL$999,MATCH($B982,'Master data'!$A$2:$A$999,0),MATCH(F$1,'Master data'!$B$1:$CL$1,0)),"")</f>
        <v/>
      </c>
      <c r="G982" s="7" t="str">
        <f>IFERROR(INDEX('Master data'!$B$2:$CL$999,MATCH($B982,'Master data'!$A$2:$A$999,0),MATCH(G$1,'Master data'!$B$1:$CL$1,0)),"")</f>
        <v/>
      </c>
      <c r="H982" s="7" t="str">
        <f>IFERROR(INDEX('Master data'!$B$2:$CL$999,MATCH($B982,'Master data'!$A$2:$A$999,0),MATCH(H$1,'Master data'!$B$1:$CL$1,0)),"")</f>
        <v/>
      </c>
      <c r="I982" s="7" t="str">
        <f>IFERROR(INDEX('Master data'!$B$2:$CL$999,MATCH($B982,'Master data'!$A$2:$A$999,0),MATCH(I$1,'Master data'!$B$1:$CL$1,0)),"")</f>
        <v/>
      </c>
      <c r="J982" s="7" t="str">
        <f>IFERROR(INDEX('Master data'!$B$2:$CL$999,MATCH($B982,'Master data'!$A$2:$A$999,0),MATCH(J$1,'Master data'!$B$1:$CL$1,0)),"")</f>
        <v/>
      </c>
      <c r="K982" s="7" t="str">
        <f>IFERROR(INDEX('Master data'!$B$2:$CL$999,MATCH($B982,'Master data'!$A$2:$A$999,0),MATCH(K$1,'Master data'!$B$1:$CL$1,0)),"")</f>
        <v/>
      </c>
      <c r="L982" s="7" t="str">
        <f>IFERROR(INDEX('Master data'!$B$2:$CL$999,MATCH($B982,'Master data'!$A$2:$A$999,0),MATCH(L$1,'Master data'!$B$1:$CL$1,0)),"")</f>
        <v/>
      </c>
      <c r="M982" s="5" t="str">
        <f>IFERROR(INDEX('Master data'!$B$2:$CL$999,MATCH($B982,'Master data'!$A$2:$A$999,0),MATCH(M$1,'Master data'!$B$1:$CL$1,0)),"")</f>
        <v/>
      </c>
      <c r="N982" s="28" t="str">
        <f>IFERROR(INDEX('Master data'!$B$2:$CL$999,MATCH($B982,'Master data'!$A$2:$A$999,0),MATCH(N$1,'Master data'!$B$1:$CL$1,0)),"")</f>
        <v/>
      </c>
      <c r="O982" s="7" t="str">
        <f>IFERROR(INDEX('Master data'!$B$2:$CL$999,MATCH($B982,'Master data'!$A$2:$A$999,0),MATCH(O$1,'Master data'!$B$1:$CL$1,0)),"")</f>
        <v/>
      </c>
      <c r="P982" s="5" t="str">
        <f>IFERROR(INDEX('Master data'!$B$2:$CL$999,MATCH($B982,'Master data'!$A$2:$A$999,0),MATCH(P$1,'Master data'!$B$1:$CL$1,0)),"")</f>
        <v/>
      </c>
      <c r="Q982" s="5" t="str">
        <f>IFERROR(INDEX('Master data'!$B$2:$CL$999,MATCH($B982,'Master data'!$A$2:$A$999,0),MATCH(Q$1,'Master data'!$B$1:$CL$1,0)),"")</f>
        <v/>
      </c>
    </row>
    <row r="983" spans="1:17" x14ac:dyDescent="0.3">
      <c r="A983" t="str">
        <f t="shared" si="15"/>
        <v/>
      </c>
      <c r="B983" t="str">
        <f>IF('Master data'!A982="","",'Master data'!A982)</f>
        <v/>
      </c>
      <c r="C983" t="str">
        <f>IFERROR(INDEX('Master data'!$B$2:$CL$999,MATCH($B983,'Master data'!$A$2:$A$999,0),MATCH(C$1,'Master data'!$B$1:$CL$1,0)),"")</f>
        <v/>
      </c>
      <c r="D983" t="str">
        <f>IFERROR(INDEX('Master data'!$B$2:$CL$999,MATCH($B983,'Master data'!$A$2:$A$999,0),MATCH(D$1,'Master data'!$B$1:$CL$1,0)),"")</f>
        <v/>
      </c>
      <c r="E983" s="5" t="str">
        <f>IFERROR(INDEX('Master data'!$B$2:$CL$999,MATCH($B983,'Master data'!$A$2:$A$999,0),MATCH(E$1,'Master data'!$B$1:$CL$1,0)),"")</f>
        <v/>
      </c>
      <c r="F983" s="7" t="str">
        <f>IFERROR(INDEX('Master data'!$B$2:$CL$999,MATCH($B983,'Master data'!$A$2:$A$999,0),MATCH(F$1,'Master data'!$B$1:$CL$1,0)),"")</f>
        <v/>
      </c>
      <c r="G983" s="7" t="str">
        <f>IFERROR(INDEX('Master data'!$B$2:$CL$999,MATCH($B983,'Master data'!$A$2:$A$999,0),MATCH(G$1,'Master data'!$B$1:$CL$1,0)),"")</f>
        <v/>
      </c>
      <c r="H983" s="7" t="str">
        <f>IFERROR(INDEX('Master data'!$B$2:$CL$999,MATCH($B983,'Master data'!$A$2:$A$999,0),MATCH(H$1,'Master data'!$B$1:$CL$1,0)),"")</f>
        <v/>
      </c>
      <c r="I983" s="7" t="str">
        <f>IFERROR(INDEX('Master data'!$B$2:$CL$999,MATCH($B983,'Master data'!$A$2:$A$999,0),MATCH(I$1,'Master data'!$B$1:$CL$1,0)),"")</f>
        <v/>
      </c>
      <c r="J983" s="7" t="str">
        <f>IFERROR(INDEX('Master data'!$B$2:$CL$999,MATCH($B983,'Master data'!$A$2:$A$999,0),MATCH(J$1,'Master data'!$B$1:$CL$1,0)),"")</f>
        <v/>
      </c>
      <c r="K983" s="7" t="str">
        <f>IFERROR(INDEX('Master data'!$B$2:$CL$999,MATCH($B983,'Master data'!$A$2:$A$999,0),MATCH(K$1,'Master data'!$B$1:$CL$1,0)),"")</f>
        <v/>
      </c>
      <c r="L983" s="7" t="str">
        <f>IFERROR(INDEX('Master data'!$B$2:$CL$999,MATCH($B983,'Master data'!$A$2:$A$999,0),MATCH(L$1,'Master data'!$B$1:$CL$1,0)),"")</f>
        <v/>
      </c>
      <c r="M983" s="5" t="str">
        <f>IFERROR(INDEX('Master data'!$B$2:$CL$999,MATCH($B983,'Master data'!$A$2:$A$999,0),MATCH(M$1,'Master data'!$B$1:$CL$1,0)),"")</f>
        <v/>
      </c>
      <c r="N983" s="28" t="str">
        <f>IFERROR(INDEX('Master data'!$B$2:$CL$999,MATCH($B983,'Master data'!$A$2:$A$999,0),MATCH(N$1,'Master data'!$B$1:$CL$1,0)),"")</f>
        <v/>
      </c>
      <c r="O983" s="7" t="str">
        <f>IFERROR(INDEX('Master data'!$B$2:$CL$999,MATCH($B983,'Master data'!$A$2:$A$999,0),MATCH(O$1,'Master data'!$B$1:$CL$1,0)),"")</f>
        <v/>
      </c>
      <c r="P983" s="5" t="str">
        <f>IFERROR(INDEX('Master data'!$B$2:$CL$999,MATCH($B983,'Master data'!$A$2:$A$999,0),MATCH(P$1,'Master data'!$B$1:$CL$1,0)),"")</f>
        <v/>
      </c>
      <c r="Q983" s="5" t="str">
        <f>IFERROR(INDEX('Master data'!$B$2:$CL$999,MATCH($B983,'Master data'!$A$2:$A$999,0),MATCH(Q$1,'Master data'!$B$1:$CL$1,0)),"")</f>
        <v/>
      </c>
    </row>
    <row r="984" spans="1:17" x14ac:dyDescent="0.3">
      <c r="A984" t="str">
        <f t="shared" si="15"/>
        <v/>
      </c>
      <c r="B984" t="str">
        <f>IF('Master data'!A983="","",'Master data'!A983)</f>
        <v/>
      </c>
      <c r="C984" t="str">
        <f>IFERROR(INDEX('Master data'!$B$2:$CL$999,MATCH($B984,'Master data'!$A$2:$A$999,0),MATCH(C$1,'Master data'!$B$1:$CL$1,0)),"")</f>
        <v/>
      </c>
      <c r="D984" t="str">
        <f>IFERROR(INDEX('Master data'!$B$2:$CL$999,MATCH($B984,'Master data'!$A$2:$A$999,0),MATCH(D$1,'Master data'!$B$1:$CL$1,0)),"")</f>
        <v/>
      </c>
      <c r="E984" s="5" t="str">
        <f>IFERROR(INDEX('Master data'!$B$2:$CL$999,MATCH($B984,'Master data'!$A$2:$A$999,0),MATCH(E$1,'Master data'!$B$1:$CL$1,0)),"")</f>
        <v/>
      </c>
      <c r="F984" s="7" t="str">
        <f>IFERROR(INDEX('Master data'!$B$2:$CL$999,MATCH($B984,'Master data'!$A$2:$A$999,0),MATCH(F$1,'Master data'!$B$1:$CL$1,0)),"")</f>
        <v/>
      </c>
      <c r="G984" s="7" t="str">
        <f>IFERROR(INDEX('Master data'!$B$2:$CL$999,MATCH($B984,'Master data'!$A$2:$A$999,0),MATCH(G$1,'Master data'!$B$1:$CL$1,0)),"")</f>
        <v/>
      </c>
      <c r="H984" s="7" t="str">
        <f>IFERROR(INDEX('Master data'!$B$2:$CL$999,MATCH($B984,'Master data'!$A$2:$A$999,0),MATCH(H$1,'Master data'!$B$1:$CL$1,0)),"")</f>
        <v/>
      </c>
      <c r="I984" s="7" t="str">
        <f>IFERROR(INDEX('Master data'!$B$2:$CL$999,MATCH($B984,'Master data'!$A$2:$A$999,0),MATCH(I$1,'Master data'!$B$1:$CL$1,0)),"")</f>
        <v/>
      </c>
      <c r="J984" s="7" t="str">
        <f>IFERROR(INDEX('Master data'!$B$2:$CL$999,MATCH($B984,'Master data'!$A$2:$A$999,0),MATCH(J$1,'Master data'!$B$1:$CL$1,0)),"")</f>
        <v/>
      </c>
      <c r="K984" s="7" t="str">
        <f>IFERROR(INDEX('Master data'!$B$2:$CL$999,MATCH($B984,'Master data'!$A$2:$A$999,0),MATCH(K$1,'Master data'!$B$1:$CL$1,0)),"")</f>
        <v/>
      </c>
      <c r="L984" s="7" t="str">
        <f>IFERROR(INDEX('Master data'!$B$2:$CL$999,MATCH($B984,'Master data'!$A$2:$A$999,0),MATCH(L$1,'Master data'!$B$1:$CL$1,0)),"")</f>
        <v/>
      </c>
      <c r="M984" s="5" t="str">
        <f>IFERROR(INDEX('Master data'!$B$2:$CL$999,MATCH($B984,'Master data'!$A$2:$A$999,0),MATCH(M$1,'Master data'!$B$1:$CL$1,0)),"")</f>
        <v/>
      </c>
      <c r="N984" s="28" t="str">
        <f>IFERROR(INDEX('Master data'!$B$2:$CL$999,MATCH($B984,'Master data'!$A$2:$A$999,0),MATCH(N$1,'Master data'!$B$1:$CL$1,0)),"")</f>
        <v/>
      </c>
      <c r="O984" s="7" t="str">
        <f>IFERROR(INDEX('Master data'!$B$2:$CL$999,MATCH($B984,'Master data'!$A$2:$A$999,0),MATCH(O$1,'Master data'!$B$1:$CL$1,0)),"")</f>
        <v/>
      </c>
      <c r="P984" s="5" t="str">
        <f>IFERROR(INDEX('Master data'!$B$2:$CL$999,MATCH($B984,'Master data'!$A$2:$A$999,0),MATCH(P$1,'Master data'!$B$1:$CL$1,0)),"")</f>
        <v/>
      </c>
      <c r="Q984" s="5" t="str">
        <f>IFERROR(INDEX('Master data'!$B$2:$CL$999,MATCH($B984,'Master data'!$A$2:$A$999,0),MATCH(Q$1,'Master data'!$B$1:$CL$1,0)),"")</f>
        <v/>
      </c>
    </row>
    <row r="985" spans="1:17" x14ac:dyDescent="0.3">
      <c r="A985" t="str">
        <f t="shared" si="15"/>
        <v/>
      </c>
      <c r="B985" t="str">
        <f>IF('Master data'!A984="","",'Master data'!A984)</f>
        <v/>
      </c>
      <c r="C985" t="str">
        <f>IFERROR(INDEX('Master data'!$B$2:$CL$999,MATCH($B985,'Master data'!$A$2:$A$999,0),MATCH(C$1,'Master data'!$B$1:$CL$1,0)),"")</f>
        <v/>
      </c>
      <c r="D985" t="str">
        <f>IFERROR(INDEX('Master data'!$B$2:$CL$999,MATCH($B985,'Master data'!$A$2:$A$999,0),MATCH(D$1,'Master data'!$B$1:$CL$1,0)),"")</f>
        <v/>
      </c>
      <c r="E985" s="5" t="str">
        <f>IFERROR(INDEX('Master data'!$B$2:$CL$999,MATCH($B985,'Master data'!$A$2:$A$999,0),MATCH(E$1,'Master data'!$B$1:$CL$1,0)),"")</f>
        <v/>
      </c>
      <c r="F985" s="7" t="str">
        <f>IFERROR(INDEX('Master data'!$B$2:$CL$999,MATCH($B985,'Master data'!$A$2:$A$999,0),MATCH(F$1,'Master data'!$B$1:$CL$1,0)),"")</f>
        <v/>
      </c>
      <c r="G985" s="7" t="str">
        <f>IFERROR(INDEX('Master data'!$B$2:$CL$999,MATCH($B985,'Master data'!$A$2:$A$999,0),MATCH(G$1,'Master data'!$B$1:$CL$1,0)),"")</f>
        <v/>
      </c>
      <c r="H985" s="7" t="str">
        <f>IFERROR(INDEX('Master data'!$B$2:$CL$999,MATCH($B985,'Master data'!$A$2:$A$999,0),MATCH(H$1,'Master data'!$B$1:$CL$1,0)),"")</f>
        <v/>
      </c>
      <c r="I985" s="7" t="str">
        <f>IFERROR(INDEX('Master data'!$B$2:$CL$999,MATCH($B985,'Master data'!$A$2:$A$999,0),MATCH(I$1,'Master data'!$B$1:$CL$1,0)),"")</f>
        <v/>
      </c>
      <c r="J985" s="7" t="str">
        <f>IFERROR(INDEX('Master data'!$B$2:$CL$999,MATCH($B985,'Master data'!$A$2:$A$999,0),MATCH(J$1,'Master data'!$B$1:$CL$1,0)),"")</f>
        <v/>
      </c>
      <c r="K985" s="7" t="str">
        <f>IFERROR(INDEX('Master data'!$B$2:$CL$999,MATCH($B985,'Master data'!$A$2:$A$999,0),MATCH(K$1,'Master data'!$B$1:$CL$1,0)),"")</f>
        <v/>
      </c>
      <c r="L985" s="7" t="str">
        <f>IFERROR(INDEX('Master data'!$B$2:$CL$999,MATCH($B985,'Master data'!$A$2:$A$999,0),MATCH(L$1,'Master data'!$B$1:$CL$1,0)),"")</f>
        <v/>
      </c>
      <c r="M985" s="5" t="str">
        <f>IFERROR(INDEX('Master data'!$B$2:$CL$999,MATCH($B985,'Master data'!$A$2:$A$999,0),MATCH(M$1,'Master data'!$B$1:$CL$1,0)),"")</f>
        <v/>
      </c>
      <c r="N985" s="28" t="str">
        <f>IFERROR(INDEX('Master data'!$B$2:$CL$999,MATCH($B985,'Master data'!$A$2:$A$999,0),MATCH(N$1,'Master data'!$B$1:$CL$1,0)),"")</f>
        <v/>
      </c>
      <c r="O985" s="7" t="str">
        <f>IFERROR(INDEX('Master data'!$B$2:$CL$999,MATCH($B985,'Master data'!$A$2:$A$999,0),MATCH(O$1,'Master data'!$B$1:$CL$1,0)),"")</f>
        <v/>
      </c>
      <c r="P985" s="5" t="str">
        <f>IFERROR(INDEX('Master data'!$B$2:$CL$999,MATCH($B985,'Master data'!$A$2:$A$999,0),MATCH(P$1,'Master data'!$B$1:$CL$1,0)),"")</f>
        <v/>
      </c>
      <c r="Q985" s="5" t="str">
        <f>IFERROR(INDEX('Master data'!$B$2:$CL$999,MATCH($B985,'Master data'!$A$2:$A$999,0),MATCH(Q$1,'Master data'!$B$1:$CL$1,0)),"")</f>
        <v/>
      </c>
    </row>
    <row r="986" spans="1:17" x14ac:dyDescent="0.3">
      <c r="A986" t="str">
        <f t="shared" si="15"/>
        <v/>
      </c>
      <c r="B986" t="str">
        <f>IF('Master data'!A985="","",'Master data'!A985)</f>
        <v/>
      </c>
      <c r="C986" t="str">
        <f>IFERROR(INDEX('Master data'!$B$2:$CL$999,MATCH($B986,'Master data'!$A$2:$A$999,0),MATCH(C$1,'Master data'!$B$1:$CL$1,0)),"")</f>
        <v/>
      </c>
      <c r="D986" t="str">
        <f>IFERROR(INDEX('Master data'!$B$2:$CL$999,MATCH($B986,'Master data'!$A$2:$A$999,0),MATCH(D$1,'Master data'!$B$1:$CL$1,0)),"")</f>
        <v/>
      </c>
      <c r="E986" s="5" t="str">
        <f>IFERROR(INDEX('Master data'!$B$2:$CL$999,MATCH($B986,'Master data'!$A$2:$A$999,0),MATCH(E$1,'Master data'!$B$1:$CL$1,0)),"")</f>
        <v/>
      </c>
      <c r="F986" s="7" t="str">
        <f>IFERROR(INDEX('Master data'!$B$2:$CL$999,MATCH($B986,'Master data'!$A$2:$A$999,0),MATCH(F$1,'Master data'!$B$1:$CL$1,0)),"")</f>
        <v/>
      </c>
      <c r="G986" s="7" t="str">
        <f>IFERROR(INDEX('Master data'!$B$2:$CL$999,MATCH($B986,'Master data'!$A$2:$A$999,0),MATCH(G$1,'Master data'!$B$1:$CL$1,0)),"")</f>
        <v/>
      </c>
      <c r="H986" s="7" t="str">
        <f>IFERROR(INDEX('Master data'!$B$2:$CL$999,MATCH($B986,'Master data'!$A$2:$A$999,0),MATCH(H$1,'Master data'!$B$1:$CL$1,0)),"")</f>
        <v/>
      </c>
      <c r="I986" s="7" t="str">
        <f>IFERROR(INDEX('Master data'!$B$2:$CL$999,MATCH($B986,'Master data'!$A$2:$A$999,0),MATCH(I$1,'Master data'!$B$1:$CL$1,0)),"")</f>
        <v/>
      </c>
      <c r="J986" s="7" t="str">
        <f>IFERROR(INDEX('Master data'!$B$2:$CL$999,MATCH($B986,'Master data'!$A$2:$A$999,0),MATCH(J$1,'Master data'!$B$1:$CL$1,0)),"")</f>
        <v/>
      </c>
      <c r="K986" s="7" t="str">
        <f>IFERROR(INDEX('Master data'!$B$2:$CL$999,MATCH($B986,'Master data'!$A$2:$A$999,0),MATCH(K$1,'Master data'!$B$1:$CL$1,0)),"")</f>
        <v/>
      </c>
      <c r="L986" s="7" t="str">
        <f>IFERROR(INDEX('Master data'!$B$2:$CL$999,MATCH($B986,'Master data'!$A$2:$A$999,0),MATCH(L$1,'Master data'!$B$1:$CL$1,0)),"")</f>
        <v/>
      </c>
      <c r="M986" s="5" t="str">
        <f>IFERROR(INDEX('Master data'!$B$2:$CL$999,MATCH($B986,'Master data'!$A$2:$A$999,0),MATCH(M$1,'Master data'!$B$1:$CL$1,0)),"")</f>
        <v/>
      </c>
      <c r="N986" s="28" t="str">
        <f>IFERROR(INDEX('Master data'!$B$2:$CL$999,MATCH($B986,'Master data'!$A$2:$A$999,0),MATCH(N$1,'Master data'!$B$1:$CL$1,0)),"")</f>
        <v/>
      </c>
      <c r="O986" s="7" t="str">
        <f>IFERROR(INDEX('Master data'!$B$2:$CL$999,MATCH($B986,'Master data'!$A$2:$A$999,0),MATCH(O$1,'Master data'!$B$1:$CL$1,0)),"")</f>
        <v/>
      </c>
      <c r="P986" s="5" t="str">
        <f>IFERROR(INDEX('Master data'!$B$2:$CL$999,MATCH($B986,'Master data'!$A$2:$A$999,0),MATCH(P$1,'Master data'!$B$1:$CL$1,0)),"")</f>
        <v/>
      </c>
      <c r="Q986" s="5" t="str">
        <f>IFERROR(INDEX('Master data'!$B$2:$CL$999,MATCH($B986,'Master data'!$A$2:$A$999,0),MATCH(Q$1,'Master data'!$B$1:$CL$1,0)),"")</f>
        <v/>
      </c>
    </row>
    <row r="987" spans="1:17" x14ac:dyDescent="0.3">
      <c r="A987" t="str">
        <f t="shared" si="15"/>
        <v/>
      </c>
      <c r="B987" t="str">
        <f>IF('Master data'!A986="","",'Master data'!A986)</f>
        <v/>
      </c>
      <c r="C987" t="str">
        <f>IFERROR(INDEX('Master data'!$B$2:$CL$999,MATCH($B987,'Master data'!$A$2:$A$999,0),MATCH(C$1,'Master data'!$B$1:$CL$1,0)),"")</f>
        <v/>
      </c>
      <c r="D987" t="str">
        <f>IFERROR(INDEX('Master data'!$B$2:$CL$999,MATCH($B987,'Master data'!$A$2:$A$999,0),MATCH(D$1,'Master data'!$B$1:$CL$1,0)),"")</f>
        <v/>
      </c>
      <c r="E987" s="5" t="str">
        <f>IFERROR(INDEX('Master data'!$B$2:$CL$999,MATCH($B987,'Master data'!$A$2:$A$999,0),MATCH(E$1,'Master data'!$B$1:$CL$1,0)),"")</f>
        <v/>
      </c>
      <c r="F987" s="7" t="str">
        <f>IFERROR(INDEX('Master data'!$B$2:$CL$999,MATCH($B987,'Master data'!$A$2:$A$999,0),MATCH(F$1,'Master data'!$B$1:$CL$1,0)),"")</f>
        <v/>
      </c>
      <c r="G987" s="7" t="str">
        <f>IFERROR(INDEX('Master data'!$B$2:$CL$999,MATCH($B987,'Master data'!$A$2:$A$999,0),MATCH(G$1,'Master data'!$B$1:$CL$1,0)),"")</f>
        <v/>
      </c>
      <c r="H987" s="7" t="str">
        <f>IFERROR(INDEX('Master data'!$B$2:$CL$999,MATCH($B987,'Master data'!$A$2:$A$999,0),MATCH(H$1,'Master data'!$B$1:$CL$1,0)),"")</f>
        <v/>
      </c>
      <c r="I987" s="7" t="str">
        <f>IFERROR(INDEX('Master data'!$B$2:$CL$999,MATCH($B987,'Master data'!$A$2:$A$999,0),MATCH(I$1,'Master data'!$B$1:$CL$1,0)),"")</f>
        <v/>
      </c>
      <c r="J987" s="7" t="str">
        <f>IFERROR(INDEX('Master data'!$B$2:$CL$999,MATCH($B987,'Master data'!$A$2:$A$999,0),MATCH(J$1,'Master data'!$B$1:$CL$1,0)),"")</f>
        <v/>
      </c>
      <c r="K987" s="7" t="str">
        <f>IFERROR(INDEX('Master data'!$B$2:$CL$999,MATCH($B987,'Master data'!$A$2:$A$999,0),MATCH(K$1,'Master data'!$B$1:$CL$1,0)),"")</f>
        <v/>
      </c>
      <c r="L987" s="7" t="str">
        <f>IFERROR(INDEX('Master data'!$B$2:$CL$999,MATCH($B987,'Master data'!$A$2:$A$999,0),MATCH(L$1,'Master data'!$B$1:$CL$1,0)),"")</f>
        <v/>
      </c>
      <c r="M987" s="5" t="str">
        <f>IFERROR(INDEX('Master data'!$B$2:$CL$999,MATCH($B987,'Master data'!$A$2:$A$999,0),MATCH(M$1,'Master data'!$B$1:$CL$1,0)),"")</f>
        <v/>
      </c>
      <c r="N987" s="28" t="str">
        <f>IFERROR(INDEX('Master data'!$B$2:$CL$999,MATCH($B987,'Master data'!$A$2:$A$999,0),MATCH(N$1,'Master data'!$B$1:$CL$1,0)),"")</f>
        <v/>
      </c>
      <c r="O987" s="7" t="str">
        <f>IFERROR(INDEX('Master data'!$B$2:$CL$999,MATCH($B987,'Master data'!$A$2:$A$999,0),MATCH(O$1,'Master data'!$B$1:$CL$1,0)),"")</f>
        <v/>
      </c>
      <c r="P987" s="5" t="str">
        <f>IFERROR(INDEX('Master data'!$B$2:$CL$999,MATCH($B987,'Master data'!$A$2:$A$999,0),MATCH(P$1,'Master data'!$B$1:$CL$1,0)),"")</f>
        <v/>
      </c>
      <c r="Q987" s="5" t="str">
        <f>IFERROR(INDEX('Master data'!$B$2:$CL$999,MATCH($B987,'Master data'!$A$2:$A$999,0),MATCH(Q$1,'Master data'!$B$1:$CL$1,0)),"")</f>
        <v/>
      </c>
    </row>
    <row r="988" spans="1:17" x14ac:dyDescent="0.3">
      <c r="A988" t="str">
        <f t="shared" si="15"/>
        <v/>
      </c>
      <c r="B988" t="str">
        <f>IF('Master data'!A987="","",'Master data'!A987)</f>
        <v/>
      </c>
      <c r="C988" t="str">
        <f>IFERROR(INDEX('Master data'!$B$2:$CL$999,MATCH($B988,'Master data'!$A$2:$A$999,0),MATCH(C$1,'Master data'!$B$1:$CL$1,0)),"")</f>
        <v/>
      </c>
      <c r="D988" t="str">
        <f>IFERROR(INDEX('Master data'!$B$2:$CL$999,MATCH($B988,'Master data'!$A$2:$A$999,0),MATCH(D$1,'Master data'!$B$1:$CL$1,0)),"")</f>
        <v/>
      </c>
      <c r="E988" s="5" t="str">
        <f>IFERROR(INDEX('Master data'!$B$2:$CL$999,MATCH($B988,'Master data'!$A$2:$A$999,0),MATCH(E$1,'Master data'!$B$1:$CL$1,0)),"")</f>
        <v/>
      </c>
      <c r="F988" s="7" t="str">
        <f>IFERROR(INDEX('Master data'!$B$2:$CL$999,MATCH($B988,'Master data'!$A$2:$A$999,0),MATCH(F$1,'Master data'!$B$1:$CL$1,0)),"")</f>
        <v/>
      </c>
      <c r="G988" s="7" t="str">
        <f>IFERROR(INDEX('Master data'!$B$2:$CL$999,MATCH($B988,'Master data'!$A$2:$A$999,0),MATCH(G$1,'Master data'!$B$1:$CL$1,0)),"")</f>
        <v/>
      </c>
      <c r="H988" s="7" t="str">
        <f>IFERROR(INDEX('Master data'!$B$2:$CL$999,MATCH($B988,'Master data'!$A$2:$A$999,0),MATCH(H$1,'Master data'!$B$1:$CL$1,0)),"")</f>
        <v/>
      </c>
      <c r="I988" s="7" t="str">
        <f>IFERROR(INDEX('Master data'!$B$2:$CL$999,MATCH($B988,'Master data'!$A$2:$A$999,0),MATCH(I$1,'Master data'!$B$1:$CL$1,0)),"")</f>
        <v/>
      </c>
      <c r="J988" s="7" t="str">
        <f>IFERROR(INDEX('Master data'!$B$2:$CL$999,MATCH($B988,'Master data'!$A$2:$A$999,0),MATCH(J$1,'Master data'!$B$1:$CL$1,0)),"")</f>
        <v/>
      </c>
      <c r="K988" s="7" t="str">
        <f>IFERROR(INDEX('Master data'!$B$2:$CL$999,MATCH($B988,'Master data'!$A$2:$A$999,0),MATCH(K$1,'Master data'!$B$1:$CL$1,0)),"")</f>
        <v/>
      </c>
      <c r="L988" s="7" t="str">
        <f>IFERROR(INDEX('Master data'!$B$2:$CL$999,MATCH($B988,'Master data'!$A$2:$A$999,0),MATCH(L$1,'Master data'!$B$1:$CL$1,0)),"")</f>
        <v/>
      </c>
      <c r="M988" s="5" t="str">
        <f>IFERROR(INDEX('Master data'!$B$2:$CL$999,MATCH($B988,'Master data'!$A$2:$A$999,0),MATCH(M$1,'Master data'!$B$1:$CL$1,0)),"")</f>
        <v/>
      </c>
      <c r="N988" s="28" t="str">
        <f>IFERROR(INDEX('Master data'!$B$2:$CL$999,MATCH($B988,'Master data'!$A$2:$A$999,0),MATCH(N$1,'Master data'!$B$1:$CL$1,0)),"")</f>
        <v/>
      </c>
      <c r="O988" s="7" t="str">
        <f>IFERROR(INDEX('Master data'!$B$2:$CL$999,MATCH($B988,'Master data'!$A$2:$A$999,0),MATCH(O$1,'Master data'!$B$1:$CL$1,0)),"")</f>
        <v/>
      </c>
      <c r="P988" s="5" t="str">
        <f>IFERROR(INDEX('Master data'!$B$2:$CL$999,MATCH($B988,'Master data'!$A$2:$A$999,0),MATCH(P$1,'Master data'!$B$1:$CL$1,0)),"")</f>
        <v/>
      </c>
      <c r="Q988" s="5" t="str">
        <f>IFERROR(INDEX('Master data'!$B$2:$CL$999,MATCH($B988,'Master data'!$A$2:$A$999,0),MATCH(Q$1,'Master data'!$B$1:$CL$1,0)),"")</f>
        <v/>
      </c>
    </row>
    <row r="989" spans="1:17" x14ac:dyDescent="0.3">
      <c r="A989" t="str">
        <f t="shared" si="15"/>
        <v/>
      </c>
      <c r="B989" t="str">
        <f>IF('Master data'!A988="","",'Master data'!A988)</f>
        <v/>
      </c>
      <c r="C989" t="str">
        <f>IFERROR(INDEX('Master data'!$B$2:$CL$999,MATCH($B989,'Master data'!$A$2:$A$999,0),MATCH(C$1,'Master data'!$B$1:$CL$1,0)),"")</f>
        <v/>
      </c>
      <c r="D989" t="str">
        <f>IFERROR(INDEX('Master data'!$B$2:$CL$999,MATCH($B989,'Master data'!$A$2:$A$999,0),MATCH(D$1,'Master data'!$B$1:$CL$1,0)),"")</f>
        <v/>
      </c>
      <c r="E989" s="5" t="str">
        <f>IFERROR(INDEX('Master data'!$B$2:$CL$999,MATCH($B989,'Master data'!$A$2:$A$999,0),MATCH(E$1,'Master data'!$B$1:$CL$1,0)),"")</f>
        <v/>
      </c>
      <c r="F989" s="7" t="str">
        <f>IFERROR(INDEX('Master data'!$B$2:$CL$999,MATCH($B989,'Master data'!$A$2:$A$999,0),MATCH(F$1,'Master data'!$B$1:$CL$1,0)),"")</f>
        <v/>
      </c>
      <c r="G989" s="7" t="str">
        <f>IFERROR(INDEX('Master data'!$B$2:$CL$999,MATCH($B989,'Master data'!$A$2:$A$999,0),MATCH(G$1,'Master data'!$B$1:$CL$1,0)),"")</f>
        <v/>
      </c>
      <c r="H989" s="7" t="str">
        <f>IFERROR(INDEX('Master data'!$B$2:$CL$999,MATCH($B989,'Master data'!$A$2:$A$999,0),MATCH(H$1,'Master data'!$B$1:$CL$1,0)),"")</f>
        <v/>
      </c>
      <c r="I989" s="7" t="str">
        <f>IFERROR(INDEX('Master data'!$B$2:$CL$999,MATCH($B989,'Master data'!$A$2:$A$999,0),MATCH(I$1,'Master data'!$B$1:$CL$1,0)),"")</f>
        <v/>
      </c>
      <c r="J989" s="7" t="str">
        <f>IFERROR(INDEX('Master data'!$B$2:$CL$999,MATCH($B989,'Master data'!$A$2:$A$999,0),MATCH(J$1,'Master data'!$B$1:$CL$1,0)),"")</f>
        <v/>
      </c>
      <c r="K989" s="7" t="str">
        <f>IFERROR(INDEX('Master data'!$B$2:$CL$999,MATCH($B989,'Master data'!$A$2:$A$999,0),MATCH(K$1,'Master data'!$B$1:$CL$1,0)),"")</f>
        <v/>
      </c>
      <c r="L989" s="7" t="str">
        <f>IFERROR(INDEX('Master data'!$B$2:$CL$999,MATCH($B989,'Master data'!$A$2:$A$999,0),MATCH(L$1,'Master data'!$B$1:$CL$1,0)),"")</f>
        <v/>
      </c>
      <c r="M989" s="5" t="str">
        <f>IFERROR(INDEX('Master data'!$B$2:$CL$999,MATCH($B989,'Master data'!$A$2:$A$999,0),MATCH(M$1,'Master data'!$B$1:$CL$1,0)),"")</f>
        <v/>
      </c>
      <c r="N989" s="28" t="str">
        <f>IFERROR(INDEX('Master data'!$B$2:$CL$999,MATCH($B989,'Master data'!$A$2:$A$999,0),MATCH(N$1,'Master data'!$B$1:$CL$1,0)),"")</f>
        <v/>
      </c>
      <c r="O989" s="7" t="str">
        <f>IFERROR(INDEX('Master data'!$B$2:$CL$999,MATCH($B989,'Master data'!$A$2:$A$999,0),MATCH(O$1,'Master data'!$B$1:$CL$1,0)),"")</f>
        <v/>
      </c>
      <c r="P989" s="5" t="str">
        <f>IFERROR(INDEX('Master data'!$B$2:$CL$999,MATCH($B989,'Master data'!$A$2:$A$999,0),MATCH(P$1,'Master data'!$B$1:$CL$1,0)),"")</f>
        <v/>
      </c>
      <c r="Q989" s="5" t="str">
        <f>IFERROR(INDEX('Master data'!$B$2:$CL$999,MATCH($B989,'Master data'!$A$2:$A$999,0),MATCH(Q$1,'Master data'!$B$1:$CL$1,0)),"")</f>
        <v/>
      </c>
    </row>
    <row r="990" spans="1:17" x14ac:dyDescent="0.3">
      <c r="A990" t="str">
        <f t="shared" si="15"/>
        <v/>
      </c>
      <c r="B990" t="str">
        <f>IF('Master data'!A989="","",'Master data'!A989)</f>
        <v/>
      </c>
      <c r="C990" t="str">
        <f>IFERROR(INDEX('Master data'!$B$2:$CL$999,MATCH($B990,'Master data'!$A$2:$A$999,0),MATCH(C$1,'Master data'!$B$1:$CL$1,0)),"")</f>
        <v/>
      </c>
      <c r="D990" t="str">
        <f>IFERROR(INDEX('Master data'!$B$2:$CL$999,MATCH($B990,'Master data'!$A$2:$A$999,0),MATCH(D$1,'Master data'!$B$1:$CL$1,0)),"")</f>
        <v/>
      </c>
      <c r="E990" s="5" t="str">
        <f>IFERROR(INDEX('Master data'!$B$2:$CL$999,MATCH($B990,'Master data'!$A$2:$A$999,0),MATCH(E$1,'Master data'!$B$1:$CL$1,0)),"")</f>
        <v/>
      </c>
      <c r="F990" s="7" t="str">
        <f>IFERROR(INDEX('Master data'!$B$2:$CL$999,MATCH($B990,'Master data'!$A$2:$A$999,0),MATCH(F$1,'Master data'!$B$1:$CL$1,0)),"")</f>
        <v/>
      </c>
      <c r="G990" s="7" t="str">
        <f>IFERROR(INDEX('Master data'!$B$2:$CL$999,MATCH($B990,'Master data'!$A$2:$A$999,0),MATCH(G$1,'Master data'!$B$1:$CL$1,0)),"")</f>
        <v/>
      </c>
      <c r="H990" s="7" t="str">
        <f>IFERROR(INDEX('Master data'!$B$2:$CL$999,MATCH($B990,'Master data'!$A$2:$A$999,0),MATCH(H$1,'Master data'!$B$1:$CL$1,0)),"")</f>
        <v/>
      </c>
      <c r="I990" s="7" t="str">
        <f>IFERROR(INDEX('Master data'!$B$2:$CL$999,MATCH($B990,'Master data'!$A$2:$A$999,0),MATCH(I$1,'Master data'!$B$1:$CL$1,0)),"")</f>
        <v/>
      </c>
      <c r="J990" s="7" t="str">
        <f>IFERROR(INDEX('Master data'!$B$2:$CL$999,MATCH($B990,'Master data'!$A$2:$A$999,0),MATCH(J$1,'Master data'!$B$1:$CL$1,0)),"")</f>
        <v/>
      </c>
      <c r="K990" s="7" t="str">
        <f>IFERROR(INDEX('Master data'!$B$2:$CL$999,MATCH($B990,'Master data'!$A$2:$A$999,0),MATCH(K$1,'Master data'!$B$1:$CL$1,0)),"")</f>
        <v/>
      </c>
      <c r="L990" s="7" t="str">
        <f>IFERROR(INDEX('Master data'!$B$2:$CL$999,MATCH($B990,'Master data'!$A$2:$A$999,0),MATCH(L$1,'Master data'!$B$1:$CL$1,0)),"")</f>
        <v/>
      </c>
      <c r="M990" s="5" t="str">
        <f>IFERROR(INDEX('Master data'!$B$2:$CL$999,MATCH($B990,'Master data'!$A$2:$A$999,0),MATCH(M$1,'Master data'!$B$1:$CL$1,0)),"")</f>
        <v/>
      </c>
      <c r="N990" s="28" t="str">
        <f>IFERROR(INDEX('Master data'!$B$2:$CL$999,MATCH($B990,'Master data'!$A$2:$A$999,0),MATCH(N$1,'Master data'!$B$1:$CL$1,0)),"")</f>
        <v/>
      </c>
      <c r="O990" s="7" t="str">
        <f>IFERROR(INDEX('Master data'!$B$2:$CL$999,MATCH($B990,'Master data'!$A$2:$A$999,0),MATCH(O$1,'Master data'!$B$1:$CL$1,0)),"")</f>
        <v/>
      </c>
      <c r="P990" s="5" t="str">
        <f>IFERROR(INDEX('Master data'!$B$2:$CL$999,MATCH($B990,'Master data'!$A$2:$A$999,0),MATCH(P$1,'Master data'!$B$1:$CL$1,0)),"")</f>
        <v/>
      </c>
      <c r="Q990" s="5" t="str">
        <f>IFERROR(INDEX('Master data'!$B$2:$CL$999,MATCH($B990,'Master data'!$A$2:$A$999,0),MATCH(Q$1,'Master data'!$B$1:$CL$1,0)),"")</f>
        <v/>
      </c>
    </row>
    <row r="991" spans="1:17" x14ac:dyDescent="0.3">
      <c r="A991" t="str">
        <f t="shared" si="15"/>
        <v/>
      </c>
      <c r="B991" t="str">
        <f>IF('Master data'!A990="","",'Master data'!A990)</f>
        <v/>
      </c>
      <c r="C991" t="str">
        <f>IFERROR(INDEX('Master data'!$B$2:$CL$999,MATCH($B991,'Master data'!$A$2:$A$999,0),MATCH(C$1,'Master data'!$B$1:$CL$1,0)),"")</f>
        <v/>
      </c>
      <c r="D991" t="str">
        <f>IFERROR(INDEX('Master data'!$B$2:$CL$999,MATCH($B991,'Master data'!$A$2:$A$999,0),MATCH(D$1,'Master data'!$B$1:$CL$1,0)),"")</f>
        <v/>
      </c>
      <c r="E991" s="5" t="str">
        <f>IFERROR(INDEX('Master data'!$B$2:$CL$999,MATCH($B991,'Master data'!$A$2:$A$999,0),MATCH(E$1,'Master data'!$B$1:$CL$1,0)),"")</f>
        <v/>
      </c>
      <c r="F991" s="7" t="str">
        <f>IFERROR(INDEX('Master data'!$B$2:$CL$999,MATCH($B991,'Master data'!$A$2:$A$999,0),MATCH(F$1,'Master data'!$B$1:$CL$1,0)),"")</f>
        <v/>
      </c>
      <c r="G991" s="7" t="str">
        <f>IFERROR(INDEX('Master data'!$B$2:$CL$999,MATCH($B991,'Master data'!$A$2:$A$999,0),MATCH(G$1,'Master data'!$B$1:$CL$1,0)),"")</f>
        <v/>
      </c>
      <c r="H991" s="7" t="str">
        <f>IFERROR(INDEX('Master data'!$B$2:$CL$999,MATCH($B991,'Master data'!$A$2:$A$999,0),MATCH(H$1,'Master data'!$B$1:$CL$1,0)),"")</f>
        <v/>
      </c>
      <c r="I991" s="7" t="str">
        <f>IFERROR(INDEX('Master data'!$B$2:$CL$999,MATCH($B991,'Master data'!$A$2:$A$999,0),MATCH(I$1,'Master data'!$B$1:$CL$1,0)),"")</f>
        <v/>
      </c>
      <c r="J991" s="7" t="str">
        <f>IFERROR(INDEX('Master data'!$B$2:$CL$999,MATCH($B991,'Master data'!$A$2:$A$999,0),MATCH(J$1,'Master data'!$B$1:$CL$1,0)),"")</f>
        <v/>
      </c>
      <c r="K991" s="7" t="str">
        <f>IFERROR(INDEX('Master data'!$B$2:$CL$999,MATCH($B991,'Master data'!$A$2:$A$999,0),MATCH(K$1,'Master data'!$B$1:$CL$1,0)),"")</f>
        <v/>
      </c>
      <c r="L991" s="7" t="str">
        <f>IFERROR(INDEX('Master data'!$B$2:$CL$999,MATCH($B991,'Master data'!$A$2:$A$999,0),MATCH(L$1,'Master data'!$B$1:$CL$1,0)),"")</f>
        <v/>
      </c>
      <c r="M991" s="5" t="str">
        <f>IFERROR(INDEX('Master data'!$B$2:$CL$999,MATCH($B991,'Master data'!$A$2:$A$999,0),MATCH(M$1,'Master data'!$B$1:$CL$1,0)),"")</f>
        <v/>
      </c>
      <c r="N991" s="28" t="str">
        <f>IFERROR(INDEX('Master data'!$B$2:$CL$999,MATCH($B991,'Master data'!$A$2:$A$999,0),MATCH(N$1,'Master data'!$B$1:$CL$1,0)),"")</f>
        <v/>
      </c>
      <c r="O991" s="7" t="str">
        <f>IFERROR(INDEX('Master data'!$B$2:$CL$999,MATCH($B991,'Master data'!$A$2:$A$999,0),MATCH(O$1,'Master data'!$B$1:$CL$1,0)),"")</f>
        <v/>
      </c>
      <c r="P991" s="5" t="str">
        <f>IFERROR(INDEX('Master data'!$B$2:$CL$999,MATCH($B991,'Master data'!$A$2:$A$999,0),MATCH(P$1,'Master data'!$B$1:$CL$1,0)),"")</f>
        <v/>
      </c>
      <c r="Q991" s="5" t="str">
        <f>IFERROR(INDEX('Master data'!$B$2:$CL$999,MATCH($B991,'Master data'!$A$2:$A$999,0),MATCH(Q$1,'Master data'!$B$1:$CL$1,0)),"")</f>
        <v/>
      </c>
    </row>
    <row r="992" spans="1:17" x14ac:dyDescent="0.3">
      <c r="A992" t="str">
        <f t="shared" si="15"/>
        <v/>
      </c>
      <c r="B992" t="str">
        <f>IF('Master data'!A991="","",'Master data'!A991)</f>
        <v/>
      </c>
      <c r="C992" t="str">
        <f>IFERROR(INDEX('Master data'!$B$2:$CL$999,MATCH($B992,'Master data'!$A$2:$A$999,0),MATCH(C$1,'Master data'!$B$1:$CL$1,0)),"")</f>
        <v/>
      </c>
      <c r="D992" t="str">
        <f>IFERROR(INDEX('Master data'!$B$2:$CL$999,MATCH($B992,'Master data'!$A$2:$A$999,0),MATCH(D$1,'Master data'!$B$1:$CL$1,0)),"")</f>
        <v/>
      </c>
      <c r="E992" s="5" t="str">
        <f>IFERROR(INDEX('Master data'!$B$2:$CL$999,MATCH($B992,'Master data'!$A$2:$A$999,0),MATCH(E$1,'Master data'!$B$1:$CL$1,0)),"")</f>
        <v/>
      </c>
      <c r="F992" s="7" t="str">
        <f>IFERROR(INDEX('Master data'!$B$2:$CL$999,MATCH($B992,'Master data'!$A$2:$A$999,0),MATCH(F$1,'Master data'!$B$1:$CL$1,0)),"")</f>
        <v/>
      </c>
      <c r="G992" s="7" t="str">
        <f>IFERROR(INDEX('Master data'!$B$2:$CL$999,MATCH($B992,'Master data'!$A$2:$A$999,0),MATCH(G$1,'Master data'!$B$1:$CL$1,0)),"")</f>
        <v/>
      </c>
      <c r="H992" s="7" t="str">
        <f>IFERROR(INDEX('Master data'!$B$2:$CL$999,MATCH($B992,'Master data'!$A$2:$A$999,0),MATCH(H$1,'Master data'!$B$1:$CL$1,0)),"")</f>
        <v/>
      </c>
      <c r="I992" s="7" t="str">
        <f>IFERROR(INDEX('Master data'!$B$2:$CL$999,MATCH($B992,'Master data'!$A$2:$A$999,0),MATCH(I$1,'Master data'!$B$1:$CL$1,0)),"")</f>
        <v/>
      </c>
      <c r="J992" s="7" t="str">
        <f>IFERROR(INDEX('Master data'!$B$2:$CL$999,MATCH($B992,'Master data'!$A$2:$A$999,0),MATCH(J$1,'Master data'!$B$1:$CL$1,0)),"")</f>
        <v/>
      </c>
      <c r="K992" s="7" t="str">
        <f>IFERROR(INDEX('Master data'!$B$2:$CL$999,MATCH($B992,'Master data'!$A$2:$A$999,0),MATCH(K$1,'Master data'!$B$1:$CL$1,0)),"")</f>
        <v/>
      </c>
      <c r="L992" s="7" t="str">
        <f>IFERROR(INDEX('Master data'!$B$2:$CL$999,MATCH($B992,'Master data'!$A$2:$A$999,0),MATCH(L$1,'Master data'!$B$1:$CL$1,0)),"")</f>
        <v/>
      </c>
      <c r="M992" s="5" t="str">
        <f>IFERROR(INDEX('Master data'!$B$2:$CL$999,MATCH($B992,'Master data'!$A$2:$A$999,0),MATCH(M$1,'Master data'!$B$1:$CL$1,0)),"")</f>
        <v/>
      </c>
      <c r="N992" s="28" t="str">
        <f>IFERROR(INDEX('Master data'!$B$2:$CL$999,MATCH($B992,'Master data'!$A$2:$A$999,0),MATCH(N$1,'Master data'!$B$1:$CL$1,0)),"")</f>
        <v/>
      </c>
      <c r="O992" s="7" t="str">
        <f>IFERROR(INDEX('Master data'!$B$2:$CL$999,MATCH($B992,'Master data'!$A$2:$A$999,0),MATCH(O$1,'Master data'!$B$1:$CL$1,0)),"")</f>
        <v/>
      </c>
      <c r="P992" s="5" t="str">
        <f>IFERROR(INDEX('Master data'!$B$2:$CL$999,MATCH($B992,'Master data'!$A$2:$A$999,0),MATCH(P$1,'Master data'!$B$1:$CL$1,0)),"")</f>
        <v/>
      </c>
      <c r="Q992" s="5" t="str">
        <f>IFERROR(INDEX('Master data'!$B$2:$CL$999,MATCH($B992,'Master data'!$A$2:$A$999,0),MATCH(Q$1,'Master data'!$B$1:$CL$1,0)),"")</f>
        <v/>
      </c>
    </row>
    <row r="993" spans="1:17" x14ac:dyDescent="0.3">
      <c r="A993" t="str">
        <f t="shared" si="15"/>
        <v/>
      </c>
      <c r="B993" t="str">
        <f>IF('Master data'!A992="","",'Master data'!A992)</f>
        <v/>
      </c>
      <c r="C993" t="str">
        <f>IFERROR(INDEX('Master data'!$B$2:$CL$999,MATCH($B993,'Master data'!$A$2:$A$999,0),MATCH(C$1,'Master data'!$B$1:$CL$1,0)),"")</f>
        <v/>
      </c>
      <c r="D993" t="str">
        <f>IFERROR(INDEX('Master data'!$B$2:$CL$999,MATCH($B993,'Master data'!$A$2:$A$999,0),MATCH(D$1,'Master data'!$B$1:$CL$1,0)),"")</f>
        <v/>
      </c>
      <c r="E993" s="5" t="str">
        <f>IFERROR(INDEX('Master data'!$B$2:$CL$999,MATCH($B993,'Master data'!$A$2:$A$999,0),MATCH(E$1,'Master data'!$B$1:$CL$1,0)),"")</f>
        <v/>
      </c>
      <c r="F993" s="7" t="str">
        <f>IFERROR(INDEX('Master data'!$B$2:$CL$999,MATCH($B993,'Master data'!$A$2:$A$999,0),MATCH(F$1,'Master data'!$B$1:$CL$1,0)),"")</f>
        <v/>
      </c>
      <c r="G993" s="7" t="str">
        <f>IFERROR(INDEX('Master data'!$B$2:$CL$999,MATCH($B993,'Master data'!$A$2:$A$999,0),MATCH(G$1,'Master data'!$B$1:$CL$1,0)),"")</f>
        <v/>
      </c>
      <c r="H993" s="7" t="str">
        <f>IFERROR(INDEX('Master data'!$B$2:$CL$999,MATCH($B993,'Master data'!$A$2:$A$999,0),MATCH(H$1,'Master data'!$B$1:$CL$1,0)),"")</f>
        <v/>
      </c>
      <c r="I993" s="7" t="str">
        <f>IFERROR(INDEX('Master data'!$B$2:$CL$999,MATCH($B993,'Master data'!$A$2:$A$999,0),MATCH(I$1,'Master data'!$B$1:$CL$1,0)),"")</f>
        <v/>
      </c>
      <c r="J993" s="7" t="str">
        <f>IFERROR(INDEX('Master data'!$B$2:$CL$999,MATCH($B993,'Master data'!$A$2:$A$999,0),MATCH(J$1,'Master data'!$B$1:$CL$1,0)),"")</f>
        <v/>
      </c>
      <c r="K993" s="7" t="str">
        <f>IFERROR(INDEX('Master data'!$B$2:$CL$999,MATCH($B993,'Master data'!$A$2:$A$999,0),MATCH(K$1,'Master data'!$B$1:$CL$1,0)),"")</f>
        <v/>
      </c>
      <c r="L993" s="7" t="str">
        <f>IFERROR(INDEX('Master data'!$B$2:$CL$999,MATCH($B993,'Master data'!$A$2:$A$999,0),MATCH(L$1,'Master data'!$B$1:$CL$1,0)),"")</f>
        <v/>
      </c>
      <c r="M993" s="5" t="str">
        <f>IFERROR(INDEX('Master data'!$B$2:$CL$999,MATCH($B993,'Master data'!$A$2:$A$999,0),MATCH(M$1,'Master data'!$B$1:$CL$1,0)),"")</f>
        <v/>
      </c>
      <c r="N993" s="28" t="str">
        <f>IFERROR(INDEX('Master data'!$B$2:$CL$999,MATCH($B993,'Master data'!$A$2:$A$999,0),MATCH(N$1,'Master data'!$B$1:$CL$1,0)),"")</f>
        <v/>
      </c>
      <c r="O993" s="7" t="str">
        <f>IFERROR(INDEX('Master data'!$B$2:$CL$999,MATCH($B993,'Master data'!$A$2:$A$999,0),MATCH(O$1,'Master data'!$B$1:$CL$1,0)),"")</f>
        <v/>
      </c>
      <c r="P993" s="5" t="str">
        <f>IFERROR(INDEX('Master data'!$B$2:$CL$999,MATCH($B993,'Master data'!$A$2:$A$999,0),MATCH(P$1,'Master data'!$B$1:$CL$1,0)),"")</f>
        <v/>
      </c>
      <c r="Q993" s="5" t="str">
        <f>IFERROR(INDEX('Master data'!$B$2:$CL$999,MATCH($B993,'Master data'!$A$2:$A$999,0),MATCH(Q$1,'Master data'!$B$1:$CL$1,0)),"")</f>
        <v/>
      </c>
    </row>
    <row r="994" spans="1:17" x14ac:dyDescent="0.3">
      <c r="A994" t="str">
        <f t="shared" si="15"/>
        <v/>
      </c>
      <c r="B994" t="str">
        <f>IF('Master data'!A993="","",'Master data'!A993)</f>
        <v/>
      </c>
      <c r="C994" t="str">
        <f>IFERROR(INDEX('Master data'!$B$2:$CL$999,MATCH($B994,'Master data'!$A$2:$A$999,0),MATCH(C$1,'Master data'!$B$1:$CL$1,0)),"")</f>
        <v/>
      </c>
      <c r="D994" t="str">
        <f>IFERROR(INDEX('Master data'!$B$2:$CL$999,MATCH($B994,'Master data'!$A$2:$A$999,0),MATCH(D$1,'Master data'!$B$1:$CL$1,0)),"")</f>
        <v/>
      </c>
      <c r="E994" s="5" t="str">
        <f>IFERROR(INDEX('Master data'!$B$2:$CL$999,MATCH($B994,'Master data'!$A$2:$A$999,0),MATCH(E$1,'Master data'!$B$1:$CL$1,0)),"")</f>
        <v/>
      </c>
      <c r="F994" s="7" t="str">
        <f>IFERROR(INDEX('Master data'!$B$2:$CL$999,MATCH($B994,'Master data'!$A$2:$A$999,0),MATCH(F$1,'Master data'!$B$1:$CL$1,0)),"")</f>
        <v/>
      </c>
      <c r="G994" s="7" t="str">
        <f>IFERROR(INDEX('Master data'!$B$2:$CL$999,MATCH($B994,'Master data'!$A$2:$A$999,0),MATCH(G$1,'Master data'!$B$1:$CL$1,0)),"")</f>
        <v/>
      </c>
      <c r="H994" s="7" t="str">
        <f>IFERROR(INDEX('Master data'!$B$2:$CL$999,MATCH($B994,'Master data'!$A$2:$A$999,0),MATCH(H$1,'Master data'!$B$1:$CL$1,0)),"")</f>
        <v/>
      </c>
      <c r="I994" s="7" t="str">
        <f>IFERROR(INDEX('Master data'!$B$2:$CL$999,MATCH($B994,'Master data'!$A$2:$A$999,0),MATCH(I$1,'Master data'!$B$1:$CL$1,0)),"")</f>
        <v/>
      </c>
      <c r="J994" s="7" t="str">
        <f>IFERROR(INDEX('Master data'!$B$2:$CL$999,MATCH($B994,'Master data'!$A$2:$A$999,0),MATCH(J$1,'Master data'!$B$1:$CL$1,0)),"")</f>
        <v/>
      </c>
      <c r="K994" s="7" t="str">
        <f>IFERROR(INDEX('Master data'!$B$2:$CL$999,MATCH($B994,'Master data'!$A$2:$A$999,0),MATCH(K$1,'Master data'!$B$1:$CL$1,0)),"")</f>
        <v/>
      </c>
      <c r="L994" s="7" t="str">
        <f>IFERROR(INDEX('Master data'!$B$2:$CL$999,MATCH($B994,'Master data'!$A$2:$A$999,0),MATCH(L$1,'Master data'!$B$1:$CL$1,0)),"")</f>
        <v/>
      </c>
      <c r="M994" s="5" t="str">
        <f>IFERROR(INDEX('Master data'!$B$2:$CL$999,MATCH($B994,'Master data'!$A$2:$A$999,0),MATCH(M$1,'Master data'!$B$1:$CL$1,0)),"")</f>
        <v/>
      </c>
      <c r="N994" s="28" t="str">
        <f>IFERROR(INDEX('Master data'!$B$2:$CL$999,MATCH($B994,'Master data'!$A$2:$A$999,0),MATCH(N$1,'Master data'!$B$1:$CL$1,0)),"")</f>
        <v/>
      </c>
      <c r="O994" s="7" t="str">
        <f>IFERROR(INDEX('Master data'!$B$2:$CL$999,MATCH($B994,'Master data'!$A$2:$A$999,0),MATCH(O$1,'Master data'!$B$1:$CL$1,0)),"")</f>
        <v/>
      </c>
      <c r="P994" s="5" t="str">
        <f>IFERROR(INDEX('Master data'!$B$2:$CL$999,MATCH($B994,'Master data'!$A$2:$A$999,0),MATCH(P$1,'Master data'!$B$1:$CL$1,0)),"")</f>
        <v/>
      </c>
      <c r="Q994" s="5" t="str">
        <f>IFERROR(INDEX('Master data'!$B$2:$CL$999,MATCH($B994,'Master data'!$A$2:$A$999,0),MATCH(Q$1,'Master data'!$B$1:$CL$1,0)),"")</f>
        <v/>
      </c>
    </row>
    <row r="995" spans="1:17" x14ac:dyDescent="0.3">
      <c r="A995" t="str">
        <f t="shared" si="15"/>
        <v/>
      </c>
      <c r="B995" t="str">
        <f>IF('Master data'!A994="","",'Master data'!A994)</f>
        <v/>
      </c>
      <c r="C995" t="str">
        <f>IFERROR(INDEX('Master data'!$B$2:$CL$999,MATCH($B995,'Master data'!$A$2:$A$999,0),MATCH(C$1,'Master data'!$B$1:$CL$1,0)),"")</f>
        <v/>
      </c>
      <c r="D995" t="str">
        <f>IFERROR(INDEX('Master data'!$B$2:$CL$999,MATCH($B995,'Master data'!$A$2:$A$999,0),MATCH(D$1,'Master data'!$B$1:$CL$1,0)),"")</f>
        <v/>
      </c>
      <c r="E995" s="5" t="str">
        <f>IFERROR(INDEX('Master data'!$B$2:$CL$999,MATCH($B995,'Master data'!$A$2:$A$999,0),MATCH(E$1,'Master data'!$B$1:$CL$1,0)),"")</f>
        <v/>
      </c>
      <c r="F995" s="7" t="str">
        <f>IFERROR(INDEX('Master data'!$B$2:$CL$999,MATCH($B995,'Master data'!$A$2:$A$999,0),MATCH(F$1,'Master data'!$B$1:$CL$1,0)),"")</f>
        <v/>
      </c>
      <c r="G995" s="7" t="str">
        <f>IFERROR(INDEX('Master data'!$B$2:$CL$999,MATCH($B995,'Master data'!$A$2:$A$999,0),MATCH(G$1,'Master data'!$B$1:$CL$1,0)),"")</f>
        <v/>
      </c>
      <c r="H995" s="7" t="str">
        <f>IFERROR(INDEX('Master data'!$B$2:$CL$999,MATCH($B995,'Master data'!$A$2:$A$999,0),MATCH(H$1,'Master data'!$B$1:$CL$1,0)),"")</f>
        <v/>
      </c>
      <c r="I995" s="7" t="str">
        <f>IFERROR(INDEX('Master data'!$B$2:$CL$999,MATCH($B995,'Master data'!$A$2:$A$999,0),MATCH(I$1,'Master data'!$B$1:$CL$1,0)),"")</f>
        <v/>
      </c>
      <c r="J995" s="7" t="str">
        <f>IFERROR(INDEX('Master data'!$B$2:$CL$999,MATCH($B995,'Master data'!$A$2:$A$999,0),MATCH(J$1,'Master data'!$B$1:$CL$1,0)),"")</f>
        <v/>
      </c>
      <c r="K995" s="7" t="str">
        <f>IFERROR(INDEX('Master data'!$B$2:$CL$999,MATCH($B995,'Master data'!$A$2:$A$999,0),MATCH(K$1,'Master data'!$B$1:$CL$1,0)),"")</f>
        <v/>
      </c>
      <c r="L995" s="7" t="str">
        <f>IFERROR(INDEX('Master data'!$B$2:$CL$999,MATCH($B995,'Master data'!$A$2:$A$999,0),MATCH(L$1,'Master data'!$B$1:$CL$1,0)),"")</f>
        <v/>
      </c>
      <c r="M995" s="5" t="str">
        <f>IFERROR(INDEX('Master data'!$B$2:$CL$999,MATCH($B995,'Master data'!$A$2:$A$999,0),MATCH(M$1,'Master data'!$B$1:$CL$1,0)),"")</f>
        <v/>
      </c>
      <c r="N995" s="28" t="str">
        <f>IFERROR(INDEX('Master data'!$B$2:$CL$999,MATCH($B995,'Master data'!$A$2:$A$999,0),MATCH(N$1,'Master data'!$B$1:$CL$1,0)),"")</f>
        <v/>
      </c>
      <c r="O995" s="7" t="str">
        <f>IFERROR(INDEX('Master data'!$B$2:$CL$999,MATCH($B995,'Master data'!$A$2:$A$999,0),MATCH(O$1,'Master data'!$B$1:$CL$1,0)),"")</f>
        <v/>
      </c>
      <c r="P995" s="5" t="str">
        <f>IFERROR(INDEX('Master data'!$B$2:$CL$999,MATCH($B995,'Master data'!$A$2:$A$999,0),MATCH(P$1,'Master data'!$B$1:$CL$1,0)),"")</f>
        <v/>
      </c>
      <c r="Q995" s="5" t="str">
        <f>IFERROR(INDEX('Master data'!$B$2:$CL$999,MATCH($B995,'Master data'!$A$2:$A$999,0),MATCH(Q$1,'Master data'!$B$1:$CL$1,0)),"")</f>
        <v/>
      </c>
    </row>
    <row r="996" spans="1:17" x14ac:dyDescent="0.3">
      <c r="A996" t="str">
        <f t="shared" si="15"/>
        <v/>
      </c>
      <c r="B996" t="str">
        <f>IF('Master data'!A995="","",'Master data'!A995)</f>
        <v/>
      </c>
      <c r="C996" t="str">
        <f>IFERROR(INDEX('Master data'!$B$2:$CL$999,MATCH($B996,'Master data'!$A$2:$A$999,0),MATCH(C$1,'Master data'!$B$1:$CL$1,0)),"")</f>
        <v/>
      </c>
      <c r="D996" t="str">
        <f>IFERROR(INDEX('Master data'!$B$2:$CL$999,MATCH($B996,'Master data'!$A$2:$A$999,0),MATCH(D$1,'Master data'!$B$1:$CL$1,0)),"")</f>
        <v/>
      </c>
      <c r="E996" s="5" t="str">
        <f>IFERROR(INDEX('Master data'!$B$2:$CL$999,MATCH($B996,'Master data'!$A$2:$A$999,0),MATCH(E$1,'Master data'!$B$1:$CL$1,0)),"")</f>
        <v/>
      </c>
      <c r="F996" s="7" t="str">
        <f>IFERROR(INDEX('Master data'!$B$2:$CL$999,MATCH($B996,'Master data'!$A$2:$A$999,0),MATCH(F$1,'Master data'!$B$1:$CL$1,0)),"")</f>
        <v/>
      </c>
      <c r="G996" s="7" t="str">
        <f>IFERROR(INDEX('Master data'!$B$2:$CL$999,MATCH($B996,'Master data'!$A$2:$A$999,0),MATCH(G$1,'Master data'!$B$1:$CL$1,0)),"")</f>
        <v/>
      </c>
      <c r="H996" s="7" t="str">
        <f>IFERROR(INDEX('Master data'!$B$2:$CL$999,MATCH($B996,'Master data'!$A$2:$A$999,0),MATCH(H$1,'Master data'!$B$1:$CL$1,0)),"")</f>
        <v/>
      </c>
      <c r="I996" s="7" t="str">
        <f>IFERROR(INDEX('Master data'!$B$2:$CL$999,MATCH($B996,'Master data'!$A$2:$A$999,0),MATCH(I$1,'Master data'!$B$1:$CL$1,0)),"")</f>
        <v/>
      </c>
      <c r="J996" s="7" t="str">
        <f>IFERROR(INDEX('Master data'!$B$2:$CL$999,MATCH($B996,'Master data'!$A$2:$A$999,0),MATCH(J$1,'Master data'!$B$1:$CL$1,0)),"")</f>
        <v/>
      </c>
      <c r="K996" s="7" t="str">
        <f>IFERROR(INDEX('Master data'!$B$2:$CL$999,MATCH($B996,'Master data'!$A$2:$A$999,0),MATCH(K$1,'Master data'!$B$1:$CL$1,0)),"")</f>
        <v/>
      </c>
      <c r="L996" s="7" t="str">
        <f>IFERROR(INDEX('Master data'!$B$2:$CL$999,MATCH($B996,'Master data'!$A$2:$A$999,0),MATCH(L$1,'Master data'!$B$1:$CL$1,0)),"")</f>
        <v/>
      </c>
      <c r="M996" s="5" t="str">
        <f>IFERROR(INDEX('Master data'!$B$2:$CL$999,MATCH($B996,'Master data'!$A$2:$A$999,0),MATCH(M$1,'Master data'!$B$1:$CL$1,0)),"")</f>
        <v/>
      </c>
      <c r="N996" s="28" t="str">
        <f>IFERROR(INDEX('Master data'!$B$2:$CL$999,MATCH($B996,'Master data'!$A$2:$A$999,0),MATCH(N$1,'Master data'!$B$1:$CL$1,0)),"")</f>
        <v/>
      </c>
      <c r="O996" s="7" t="str">
        <f>IFERROR(INDEX('Master data'!$B$2:$CL$999,MATCH($B996,'Master data'!$A$2:$A$999,0),MATCH(O$1,'Master data'!$B$1:$CL$1,0)),"")</f>
        <v/>
      </c>
      <c r="P996" s="5" t="str">
        <f>IFERROR(INDEX('Master data'!$B$2:$CL$999,MATCH($B996,'Master data'!$A$2:$A$999,0),MATCH(P$1,'Master data'!$B$1:$CL$1,0)),"")</f>
        <v/>
      </c>
      <c r="Q996" s="5" t="str">
        <f>IFERROR(INDEX('Master data'!$B$2:$CL$999,MATCH($B996,'Master data'!$A$2:$A$999,0),MATCH(Q$1,'Master data'!$B$1:$CL$1,0)),"")</f>
        <v/>
      </c>
    </row>
    <row r="997" spans="1:17" x14ac:dyDescent="0.3">
      <c r="A997" t="str">
        <f t="shared" si="15"/>
        <v/>
      </c>
      <c r="B997" t="str">
        <f>IF('Master data'!A996="","",'Master data'!A996)</f>
        <v/>
      </c>
      <c r="C997" t="str">
        <f>IFERROR(INDEX('Master data'!$B$2:$CL$999,MATCH($B997,'Master data'!$A$2:$A$999,0),MATCH(C$1,'Master data'!$B$1:$CL$1,0)),"")</f>
        <v/>
      </c>
      <c r="D997" t="str">
        <f>IFERROR(INDEX('Master data'!$B$2:$CL$999,MATCH($B997,'Master data'!$A$2:$A$999,0),MATCH(D$1,'Master data'!$B$1:$CL$1,0)),"")</f>
        <v/>
      </c>
      <c r="E997" s="5" t="str">
        <f>IFERROR(INDEX('Master data'!$B$2:$CL$999,MATCH($B997,'Master data'!$A$2:$A$999,0),MATCH(E$1,'Master data'!$B$1:$CL$1,0)),"")</f>
        <v/>
      </c>
      <c r="F997" s="7" t="str">
        <f>IFERROR(INDEX('Master data'!$B$2:$CL$999,MATCH($B997,'Master data'!$A$2:$A$999,0),MATCH(F$1,'Master data'!$B$1:$CL$1,0)),"")</f>
        <v/>
      </c>
      <c r="G997" s="7" t="str">
        <f>IFERROR(INDEX('Master data'!$B$2:$CL$999,MATCH($B997,'Master data'!$A$2:$A$999,0),MATCH(G$1,'Master data'!$B$1:$CL$1,0)),"")</f>
        <v/>
      </c>
      <c r="H997" s="7" t="str">
        <f>IFERROR(INDEX('Master data'!$B$2:$CL$999,MATCH($B997,'Master data'!$A$2:$A$999,0),MATCH(H$1,'Master data'!$B$1:$CL$1,0)),"")</f>
        <v/>
      </c>
      <c r="I997" s="7" t="str">
        <f>IFERROR(INDEX('Master data'!$B$2:$CL$999,MATCH($B997,'Master data'!$A$2:$A$999,0),MATCH(I$1,'Master data'!$B$1:$CL$1,0)),"")</f>
        <v/>
      </c>
      <c r="J997" s="7" t="str">
        <f>IFERROR(INDEX('Master data'!$B$2:$CL$999,MATCH($B997,'Master data'!$A$2:$A$999,0),MATCH(J$1,'Master data'!$B$1:$CL$1,0)),"")</f>
        <v/>
      </c>
      <c r="K997" s="7" t="str">
        <f>IFERROR(INDEX('Master data'!$B$2:$CL$999,MATCH($B997,'Master data'!$A$2:$A$999,0),MATCH(K$1,'Master data'!$B$1:$CL$1,0)),"")</f>
        <v/>
      </c>
      <c r="L997" s="7" t="str">
        <f>IFERROR(INDEX('Master data'!$B$2:$CL$999,MATCH($B997,'Master data'!$A$2:$A$999,0),MATCH(L$1,'Master data'!$B$1:$CL$1,0)),"")</f>
        <v/>
      </c>
      <c r="M997" s="5" t="str">
        <f>IFERROR(INDEX('Master data'!$B$2:$CL$999,MATCH($B997,'Master data'!$A$2:$A$999,0),MATCH(M$1,'Master data'!$B$1:$CL$1,0)),"")</f>
        <v/>
      </c>
      <c r="N997" s="28" t="str">
        <f>IFERROR(INDEX('Master data'!$B$2:$CL$999,MATCH($B997,'Master data'!$A$2:$A$999,0),MATCH(N$1,'Master data'!$B$1:$CL$1,0)),"")</f>
        <v/>
      </c>
      <c r="O997" s="7" t="str">
        <f>IFERROR(INDEX('Master data'!$B$2:$CL$999,MATCH($B997,'Master data'!$A$2:$A$999,0),MATCH(O$1,'Master data'!$B$1:$CL$1,0)),"")</f>
        <v/>
      </c>
      <c r="P997" s="5" t="str">
        <f>IFERROR(INDEX('Master data'!$B$2:$CL$999,MATCH($B997,'Master data'!$A$2:$A$999,0),MATCH(P$1,'Master data'!$B$1:$CL$1,0)),"")</f>
        <v/>
      </c>
      <c r="Q997" s="5" t="str">
        <f>IFERROR(INDEX('Master data'!$B$2:$CL$999,MATCH($B997,'Master data'!$A$2:$A$999,0),MATCH(Q$1,'Master data'!$B$1:$CL$1,0)),"")</f>
        <v/>
      </c>
    </row>
    <row r="998" spans="1:17" x14ac:dyDescent="0.3">
      <c r="A998" t="str">
        <f t="shared" si="15"/>
        <v/>
      </c>
      <c r="B998" t="str">
        <f>IF('Master data'!A997="","",'Master data'!A997)</f>
        <v/>
      </c>
      <c r="C998" t="str">
        <f>IFERROR(INDEX('Master data'!$B$2:$CL$999,MATCH($B998,'Master data'!$A$2:$A$999,0),MATCH(C$1,'Master data'!$B$1:$CL$1,0)),"")</f>
        <v/>
      </c>
      <c r="D998" t="str">
        <f>IFERROR(INDEX('Master data'!$B$2:$CL$999,MATCH($B998,'Master data'!$A$2:$A$999,0),MATCH(D$1,'Master data'!$B$1:$CL$1,0)),"")</f>
        <v/>
      </c>
      <c r="E998" s="5" t="str">
        <f>IFERROR(INDEX('Master data'!$B$2:$CL$999,MATCH($B998,'Master data'!$A$2:$A$999,0),MATCH(E$1,'Master data'!$B$1:$CL$1,0)),"")</f>
        <v/>
      </c>
      <c r="F998" s="7" t="str">
        <f>IFERROR(INDEX('Master data'!$B$2:$CL$999,MATCH($B998,'Master data'!$A$2:$A$999,0),MATCH(F$1,'Master data'!$B$1:$CL$1,0)),"")</f>
        <v/>
      </c>
      <c r="G998" s="7" t="str">
        <f>IFERROR(INDEX('Master data'!$B$2:$CL$999,MATCH($B998,'Master data'!$A$2:$A$999,0),MATCH(G$1,'Master data'!$B$1:$CL$1,0)),"")</f>
        <v/>
      </c>
      <c r="H998" s="7" t="str">
        <f>IFERROR(INDEX('Master data'!$B$2:$CL$999,MATCH($B998,'Master data'!$A$2:$A$999,0),MATCH(H$1,'Master data'!$B$1:$CL$1,0)),"")</f>
        <v/>
      </c>
      <c r="I998" s="7" t="str">
        <f>IFERROR(INDEX('Master data'!$B$2:$CL$999,MATCH($B998,'Master data'!$A$2:$A$999,0),MATCH(I$1,'Master data'!$B$1:$CL$1,0)),"")</f>
        <v/>
      </c>
      <c r="J998" s="7" t="str">
        <f>IFERROR(INDEX('Master data'!$B$2:$CL$999,MATCH($B998,'Master data'!$A$2:$A$999,0),MATCH(J$1,'Master data'!$B$1:$CL$1,0)),"")</f>
        <v/>
      </c>
      <c r="K998" s="7" t="str">
        <f>IFERROR(INDEX('Master data'!$B$2:$CL$999,MATCH($B998,'Master data'!$A$2:$A$999,0),MATCH(K$1,'Master data'!$B$1:$CL$1,0)),"")</f>
        <v/>
      </c>
      <c r="L998" s="7" t="str">
        <f>IFERROR(INDEX('Master data'!$B$2:$CL$999,MATCH($B998,'Master data'!$A$2:$A$999,0),MATCH(L$1,'Master data'!$B$1:$CL$1,0)),"")</f>
        <v/>
      </c>
      <c r="M998" s="5" t="str">
        <f>IFERROR(INDEX('Master data'!$B$2:$CL$999,MATCH($B998,'Master data'!$A$2:$A$999,0),MATCH(M$1,'Master data'!$B$1:$CL$1,0)),"")</f>
        <v/>
      </c>
      <c r="N998" s="28" t="str">
        <f>IFERROR(INDEX('Master data'!$B$2:$CL$999,MATCH($B998,'Master data'!$A$2:$A$999,0),MATCH(N$1,'Master data'!$B$1:$CL$1,0)),"")</f>
        <v/>
      </c>
      <c r="O998" s="7" t="str">
        <f>IFERROR(INDEX('Master data'!$B$2:$CL$999,MATCH($B998,'Master data'!$A$2:$A$999,0),MATCH(O$1,'Master data'!$B$1:$CL$1,0)),"")</f>
        <v/>
      </c>
      <c r="P998" s="5" t="str">
        <f>IFERROR(INDEX('Master data'!$B$2:$CL$999,MATCH($B998,'Master data'!$A$2:$A$999,0),MATCH(P$1,'Master data'!$B$1:$CL$1,0)),"")</f>
        <v/>
      </c>
      <c r="Q998" s="5" t="str">
        <f>IFERROR(INDEX('Master data'!$B$2:$CL$999,MATCH($B998,'Master data'!$A$2:$A$999,0),MATCH(Q$1,'Master data'!$B$1:$CL$1,0)),"")</f>
        <v/>
      </c>
    </row>
    <row r="999" spans="1:17" x14ac:dyDescent="0.3">
      <c r="A999" t="str">
        <f t="shared" si="15"/>
        <v/>
      </c>
      <c r="B999" t="str">
        <f>IF('Master data'!A998="","",'Master data'!A998)</f>
        <v/>
      </c>
      <c r="C999" t="str">
        <f>IFERROR(INDEX('Master data'!$B$2:$CL$999,MATCH($B999,'Master data'!$A$2:$A$999,0),MATCH(C$1,'Master data'!$B$1:$CL$1,0)),"")</f>
        <v/>
      </c>
      <c r="D999" t="str">
        <f>IFERROR(INDEX('Master data'!$B$2:$CL$999,MATCH($B999,'Master data'!$A$2:$A$999,0),MATCH(D$1,'Master data'!$B$1:$CL$1,0)),"")</f>
        <v/>
      </c>
      <c r="E999" s="5" t="str">
        <f>IFERROR(INDEX('Master data'!$B$2:$CL$999,MATCH($B999,'Master data'!$A$2:$A$999,0),MATCH(E$1,'Master data'!$B$1:$CL$1,0)),"")</f>
        <v/>
      </c>
      <c r="F999" s="7" t="str">
        <f>IFERROR(INDEX('Master data'!$B$2:$CL$999,MATCH($B999,'Master data'!$A$2:$A$999,0),MATCH(F$1,'Master data'!$B$1:$CL$1,0)),"")</f>
        <v/>
      </c>
      <c r="G999" s="7" t="str">
        <f>IFERROR(INDEX('Master data'!$B$2:$CL$999,MATCH($B999,'Master data'!$A$2:$A$999,0),MATCH(G$1,'Master data'!$B$1:$CL$1,0)),"")</f>
        <v/>
      </c>
      <c r="H999" s="7" t="str">
        <f>IFERROR(INDEX('Master data'!$B$2:$CL$999,MATCH($B999,'Master data'!$A$2:$A$999,0),MATCH(H$1,'Master data'!$B$1:$CL$1,0)),"")</f>
        <v/>
      </c>
      <c r="I999" s="7" t="str">
        <f>IFERROR(INDEX('Master data'!$B$2:$CL$999,MATCH($B999,'Master data'!$A$2:$A$999,0),MATCH(I$1,'Master data'!$B$1:$CL$1,0)),"")</f>
        <v/>
      </c>
      <c r="J999" s="7" t="str">
        <f>IFERROR(INDEX('Master data'!$B$2:$CL$999,MATCH($B999,'Master data'!$A$2:$A$999,0),MATCH(J$1,'Master data'!$B$1:$CL$1,0)),"")</f>
        <v/>
      </c>
      <c r="K999" s="7" t="str">
        <f>IFERROR(INDEX('Master data'!$B$2:$CL$999,MATCH($B999,'Master data'!$A$2:$A$999,0),MATCH(K$1,'Master data'!$B$1:$CL$1,0)),"")</f>
        <v/>
      </c>
      <c r="L999" s="7" t="str">
        <f>IFERROR(INDEX('Master data'!$B$2:$CL$999,MATCH($B999,'Master data'!$A$2:$A$999,0),MATCH(L$1,'Master data'!$B$1:$CL$1,0)),"")</f>
        <v/>
      </c>
      <c r="M999" s="5" t="str">
        <f>IFERROR(INDEX('Master data'!$B$2:$CL$999,MATCH($B999,'Master data'!$A$2:$A$999,0),MATCH(M$1,'Master data'!$B$1:$CL$1,0)),"")</f>
        <v/>
      </c>
      <c r="N999" s="28" t="str">
        <f>IFERROR(INDEX('Master data'!$B$2:$CL$999,MATCH($B999,'Master data'!$A$2:$A$999,0),MATCH(N$1,'Master data'!$B$1:$CL$1,0)),"")</f>
        <v/>
      </c>
      <c r="O999" s="7" t="str">
        <f>IFERROR(INDEX('Master data'!$B$2:$CL$999,MATCH($B999,'Master data'!$A$2:$A$999,0),MATCH(O$1,'Master data'!$B$1:$CL$1,0)),"")</f>
        <v/>
      </c>
      <c r="P999" s="5" t="str">
        <f>IFERROR(INDEX('Master data'!$B$2:$CL$999,MATCH($B999,'Master data'!$A$2:$A$999,0),MATCH(P$1,'Master data'!$B$1:$CL$1,0)),"")</f>
        <v/>
      </c>
      <c r="Q999" s="5" t="str">
        <f>IFERROR(INDEX('Master data'!$B$2:$CL$999,MATCH($B999,'Master data'!$A$2:$A$999,0),MATCH(Q$1,'Master data'!$B$1:$CL$1,0)),"")</f>
        <v/>
      </c>
    </row>
    <row r="1000" spans="1:17" x14ac:dyDescent="0.3">
      <c r="A1000" t="str">
        <f t="shared" si="15"/>
        <v/>
      </c>
      <c r="B1000" t="str">
        <f>IF('Master data'!A999="","",'Master data'!A999)</f>
        <v/>
      </c>
      <c r="C1000" t="str">
        <f>IFERROR(INDEX('Master data'!$B$2:$CL$999,MATCH($B1000,'Master data'!$A$2:$A$999,0),MATCH(C$1,'Master data'!$B$1:$CL$1,0)),"")</f>
        <v/>
      </c>
      <c r="D1000" t="str">
        <f>IFERROR(INDEX('Master data'!$B$2:$CL$999,MATCH($B1000,'Master data'!$A$2:$A$999,0),MATCH(D$1,'Master data'!$B$1:$CL$1,0)),"")</f>
        <v/>
      </c>
      <c r="E1000" s="5" t="str">
        <f>IFERROR(INDEX('Master data'!$B$2:$CL$999,MATCH($B1000,'Master data'!$A$2:$A$999,0),MATCH(E$1,'Master data'!$B$1:$CL$1,0)),"")</f>
        <v/>
      </c>
      <c r="F1000" s="7" t="str">
        <f>IFERROR(INDEX('Master data'!$B$2:$CL$999,MATCH($B1000,'Master data'!$A$2:$A$999,0),MATCH(F$1,'Master data'!$B$1:$CL$1,0)),"")</f>
        <v/>
      </c>
      <c r="G1000" s="7" t="str">
        <f>IFERROR(INDEX('Master data'!$B$2:$CL$999,MATCH($B1000,'Master data'!$A$2:$A$999,0),MATCH(G$1,'Master data'!$B$1:$CL$1,0)),"")</f>
        <v/>
      </c>
      <c r="H1000" s="7" t="str">
        <f>IFERROR(INDEX('Master data'!$B$2:$CL$999,MATCH($B1000,'Master data'!$A$2:$A$999,0),MATCH(H$1,'Master data'!$B$1:$CL$1,0)),"")</f>
        <v/>
      </c>
      <c r="I1000" s="7" t="str">
        <f>IFERROR(INDEX('Master data'!$B$2:$CL$999,MATCH($B1000,'Master data'!$A$2:$A$999,0),MATCH(I$1,'Master data'!$B$1:$CL$1,0)),"")</f>
        <v/>
      </c>
      <c r="J1000" s="7" t="str">
        <f>IFERROR(INDEX('Master data'!$B$2:$CL$999,MATCH($B1000,'Master data'!$A$2:$A$999,0),MATCH(J$1,'Master data'!$B$1:$CL$1,0)),"")</f>
        <v/>
      </c>
      <c r="K1000" s="7" t="str">
        <f>IFERROR(INDEX('Master data'!$B$2:$CL$999,MATCH($B1000,'Master data'!$A$2:$A$999,0),MATCH(K$1,'Master data'!$B$1:$CL$1,0)),"")</f>
        <v/>
      </c>
      <c r="L1000" s="7" t="str">
        <f>IFERROR(INDEX('Master data'!$B$2:$CL$999,MATCH($B1000,'Master data'!$A$2:$A$999,0),MATCH(L$1,'Master data'!$B$1:$CL$1,0)),"")</f>
        <v/>
      </c>
      <c r="M1000" s="5" t="str">
        <f>IFERROR(INDEX('Master data'!$B$2:$CL$999,MATCH($B1000,'Master data'!$A$2:$A$999,0),MATCH(M$1,'Master data'!$B$1:$CL$1,0)),"")</f>
        <v/>
      </c>
      <c r="N1000" s="28" t="str">
        <f>IFERROR(INDEX('Master data'!$B$2:$CL$999,MATCH($B1000,'Master data'!$A$2:$A$999,0),MATCH(N$1,'Master data'!$B$1:$CL$1,0)),"")</f>
        <v/>
      </c>
      <c r="O1000" s="7" t="str">
        <f>IFERROR(INDEX('Master data'!$B$2:$CL$999,MATCH($B1000,'Master data'!$A$2:$A$999,0),MATCH(O$1,'Master data'!$B$1:$CL$1,0)),"")</f>
        <v/>
      </c>
      <c r="P1000" s="5" t="str">
        <f>IFERROR(INDEX('Master data'!$B$2:$CL$999,MATCH($B1000,'Master data'!$A$2:$A$999,0),MATCH(P$1,'Master data'!$B$1:$CL$1,0)),"")</f>
        <v/>
      </c>
      <c r="Q1000" s="5" t="str">
        <f>IFERROR(INDEX('Master data'!$B$2:$CL$999,MATCH($B1000,'Master data'!$A$2:$A$999,0),MATCH(Q$1,'Master data'!$B$1:$CL$1,0)),"")</f>
        <v/>
      </c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D621"/>
  <sheetViews>
    <sheetView zoomScale="101" workbookViewId="0">
      <pane xSplit="1" ySplit="1" topLeftCell="BT2" activePane="bottomRight" state="frozen"/>
      <selection pane="topRight" activeCell="B1" sqref="B1"/>
      <selection pane="bottomLeft" activeCell="A2" sqref="A2"/>
      <selection pane="bottomRight" activeCell="BW12" sqref="BW12"/>
    </sheetView>
  </sheetViews>
  <sheetFormatPr defaultColWidth="11" defaultRowHeight="15.6" x14ac:dyDescent="0.3"/>
  <cols>
    <col min="1" max="1" width="24.59765625" bestFit="1" customWidth="1"/>
    <col min="2" max="2" width="17" bestFit="1" customWidth="1"/>
    <col min="3" max="3" width="11" customWidth="1"/>
    <col min="4" max="4" width="12" customWidth="1"/>
    <col min="5" max="5" width="18.59765625" customWidth="1"/>
    <col min="6" max="6" width="11.59765625" customWidth="1"/>
    <col min="7" max="15" width="11" customWidth="1"/>
    <col min="16" max="16" width="15" customWidth="1"/>
    <col min="17" max="17" width="13.8984375" customWidth="1"/>
    <col min="18" max="20" width="13.5" customWidth="1"/>
    <col min="21" max="24" width="11" customWidth="1"/>
    <col min="25" max="25" width="11.59765625" customWidth="1"/>
    <col min="26" max="29" width="11" customWidth="1"/>
    <col min="30" max="30" width="15" customWidth="1"/>
    <col min="31" max="31" width="13.5" customWidth="1"/>
    <col min="32" max="32" width="11" customWidth="1"/>
    <col min="33" max="33" width="14.3984375" customWidth="1"/>
    <col min="34" max="36" width="13.59765625" customWidth="1"/>
    <col min="37" max="81" width="11" customWidth="1"/>
    <col min="82" max="82" width="31.5" bestFit="1" customWidth="1"/>
    <col min="83" max="84" width="11" customWidth="1"/>
    <col min="89" max="89" width="14.59765625" bestFit="1" customWidth="1"/>
    <col min="90" max="90" width="15.5" bestFit="1" customWidth="1"/>
  </cols>
  <sheetData>
    <row r="1" spans="1:108" s="60" customFormat="1" ht="31.2" x14ac:dyDescent="0.3">
      <c r="A1" s="59" t="s">
        <v>384</v>
      </c>
      <c r="B1" s="59" t="s">
        <v>385</v>
      </c>
      <c r="C1" s="59" t="s">
        <v>418</v>
      </c>
      <c r="D1" s="59" t="s">
        <v>420</v>
      </c>
      <c r="E1" s="59" t="s">
        <v>451</v>
      </c>
      <c r="F1" s="59" t="s">
        <v>485</v>
      </c>
      <c r="G1" s="59" t="s">
        <v>419</v>
      </c>
      <c r="H1" s="59" t="s">
        <v>784</v>
      </c>
      <c r="I1" s="59" t="s">
        <v>785</v>
      </c>
      <c r="J1" s="59" t="s">
        <v>786</v>
      </c>
      <c r="K1" s="59" t="str">
        <f>'Team forecast'!J2</f>
        <v>SOG1</v>
      </c>
      <c r="L1" s="59" t="str">
        <f>'Team forecast'!K2</f>
        <v>SAG1</v>
      </c>
      <c r="M1" s="59" t="s">
        <v>426</v>
      </c>
      <c r="N1" s="59" t="s">
        <v>417</v>
      </c>
      <c r="O1" s="59" t="s">
        <v>421</v>
      </c>
      <c r="P1" s="59" t="s">
        <v>422</v>
      </c>
      <c r="Q1" s="59" t="s">
        <v>424</v>
      </c>
      <c r="R1" s="59" t="s">
        <v>425</v>
      </c>
      <c r="S1" s="59" t="s">
        <v>483</v>
      </c>
      <c r="T1" s="59" t="s">
        <v>484</v>
      </c>
      <c r="U1" s="59" t="s">
        <v>429</v>
      </c>
      <c r="V1" s="59" t="s">
        <v>430</v>
      </c>
      <c r="W1" s="59" t="s">
        <v>431</v>
      </c>
      <c r="X1" s="59" t="s">
        <v>768</v>
      </c>
      <c r="Y1" s="59" t="s">
        <v>765</v>
      </c>
      <c r="Z1" s="59" t="s">
        <v>766</v>
      </c>
      <c r="AA1" s="59" t="s">
        <v>767</v>
      </c>
      <c r="AB1" s="59" t="s">
        <v>756</v>
      </c>
      <c r="AC1" s="59" t="s">
        <v>757</v>
      </c>
      <c r="AD1" s="59" t="s">
        <v>758</v>
      </c>
      <c r="AE1" s="59" t="s">
        <v>759</v>
      </c>
      <c r="AF1" s="59" t="s">
        <v>760</v>
      </c>
      <c r="AG1" s="59" t="s">
        <v>761</v>
      </c>
      <c r="AH1" s="59" t="s">
        <v>762</v>
      </c>
      <c r="AI1" s="59" t="s">
        <v>763</v>
      </c>
      <c r="AJ1" s="59" t="s">
        <v>764</v>
      </c>
      <c r="AK1" s="59" t="s">
        <v>769</v>
      </c>
      <c r="AL1" s="59" t="s">
        <v>489</v>
      </c>
      <c r="AM1" s="59" t="s">
        <v>780</v>
      </c>
      <c r="AN1" s="59" t="s">
        <v>490</v>
      </c>
      <c r="AO1" s="59" t="s">
        <v>3384</v>
      </c>
      <c r="AP1" s="59" t="s">
        <v>3393</v>
      </c>
      <c r="AQ1" s="59" t="s">
        <v>770</v>
      </c>
      <c r="AR1" s="59" t="s">
        <v>475</v>
      </c>
      <c r="AS1" s="59" t="s">
        <v>464</v>
      </c>
      <c r="AT1" s="59" t="s">
        <v>465</v>
      </c>
      <c r="AU1" s="59" t="s">
        <v>476</v>
      </c>
      <c r="AV1" s="59" t="s">
        <v>477</v>
      </c>
      <c r="AW1" s="59" t="s">
        <v>478</v>
      </c>
      <c r="AX1" s="59" t="s">
        <v>479</v>
      </c>
      <c r="AY1" s="59" t="s">
        <v>480</v>
      </c>
      <c r="AZ1" s="59" t="s">
        <v>481</v>
      </c>
      <c r="BA1" s="59" t="s">
        <v>482</v>
      </c>
      <c r="BB1" s="59" t="s">
        <v>491</v>
      </c>
      <c r="BC1" s="59" t="s">
        <v>492</v>
      </c>
      <c r="BD1" s="59" t="s">
        <v>466</v>
      </c>
      <c r="BE1" s="59" t="str">
        <f>LEFT(AL1,LEN(AL1)-1)&amp;"3"</f>
        <v>xG adj.fac. 3</v>
      </c>
      <c r="BF1" s="59" t="s">
        <v>781</v>
      </c>
      <c r="BG1" s="59" t="str">
        <f>LEFT(AN1,LEN(AN1)-1)&amp;"3"</f>
        <v>xCS adj.fac. 3</v>
      </c>
      <c r="BH1" s="59" t="s">
        <v>3385</v>
      </c>
      <c r="BI1" s="59" t="s">
        <v>3394</v>
      </c>
      <c r="BJ1" s="59" t="s">
        <v>771</v>
      </c>
      <c r="BK1" s="59" t="str">
        <f t="shared" ref="BK1:BW1" si="0">LEFT(AR1,LEN(AR1)-1)&amp;"3"</f>
        <v>Win 3</v>
      </c>
      <c r="BL1" s="59" t="str">
        <f t="shared" si="0"/>
        <v>Draw 3</v>
      </c>
      <c r="BM1" s="59" t="str">
        <f t="shared" si="0"/>
        <v>Loss 3</v>
      </c>
      <c r="BN1" s="59" t="str">
        <f t="shared" si="0"/>
        <v>Goals 3</v>
      </c>
      <c r="BO1" s="59" t="str">
        <f t="shared" si="0"/>
        <v>Assists 3</v>
      </c>
      <c r="BP1" s="59" t="str">
        <f t="shared" si="0"/>
        <v>Shots on goal 3</v>
      </c>
      <c r="BQ1" s="59" t="str">
        <f t="shared" si="0"/>
        <v>Clean sheets 3</v>
      </c>
      <c r="BR1" s="59" t="str">
        <f t="shared" si="0"/>
        <v>Saves 3</v>
      </c>
      <c r="BS1" s="59" t="str">
        <f t="shared" si="0"/>
        <v>Yellow cards 3</v>
      </c>
      <c r="BT1" s="59" t="str">
        <f t="shared" si="0"/>
        <v>Red cards 3</v>
      </c>
      <c r="BU1" s="59" t="str">
        <f t="shared" si="0"/>
        <v>Team Goals 3</v>
      </c>
      <c r="BV1" s="59" t="str">
        <f t="shared" si="0"/>
        <v>Team Goals Against 3</v>
      </c>
      <c r="BW1" s="59" t="str">
        <f t="shared" si="0"/>
        <v>xPoints 3</v>
      </c>
      <c r="BX1" s="59" t="s">
        <v>5136</v>
      </c>
      <c r="BY1" s="59" t="s">
        <v>5137</v>
      </c>
      <c r="BZ1" s="59" t="s">
        <v>5132</v>
      </c>
      <c r="CA1" s="59" t="s">
        <v>5133</v>
      </c>
      <c r="CB1" s="59" t="s">
        <v>5134</v>
      </c>
      <c r="CC1" s="59" t="s">
        <v>5135</v>
      </c>
      <c r="CD1" s="59" t="s">
        <v>467</v>
      </c>
      <c r="CE1" s="59"/>
      <c r="CF1" s="59"/>
      <c r="CG1" s="59" t="s">
        <v>433</v>
      </c>
      <c r="CH1" s="59" t="s">
        <v>488</v>
      </c>
      <c r="CI1" s="59" t="s">
        <v>452</v>
      </c>
      <c r="CJ1" s="59" t="s">
        <v>428</v>
      </c>
      <c r="CK1" s="59" t="s">
        <v>453</v>
      </c>
      <c r="CL1" s="59" t="s">
        <v>454</v>
      </c>
    </row>
    <row r="2" spans="1:108" x14ac:dyDescent="0.3">
      <c r="A2" t="str">
        <f>Players!P3</f>
        <v>Harry Kane</v>
      </c>
      <c r="B2" t="str">
        <f>Players!G3</f>
        <v>England</v>
      </c>
      <c r="C2" t="str">
        <f>Players!AB3</f>
        <v>Striker</v>
      </c>
      <c r="F2" t="str">
        <f>IFERROR(INDEX(Lookup!B:B,MATCH(INDEX(Players!C:C,MATCH(E2,Players!A:A,0)),Lookup!D:D,0)),"")</f>
        <v/>
      </c>
      <c r="G2">
        <f>IF(Players!AC3=0,10000000,Players!AC3)</f>
        <v>8542000</v>
      </c>
      <c r="H2" s="16">
        <f>INDEX('Team forecast'!$B$2:$AO$26,MATCH('Master data'!$B2,'Team forecast'!$B$2:$B$26,0),MATCH('Master data'!H$1,'Team forecast'!$B$2:$AO$2,0))</f>
        <v>2.0128496317304223</v>
      </c>
      <c r="I2" s="16">
        <f>INDEX('Team forecast'!$B$2:$AO$26,MATCH('Master data'!$B2,'Team forecast'!$B$2:$B$26,0),MATCH('Master data'!I$1,'Team forecast'!$B$2:$AO$2,0))</f>
        <v>0.57976310910377304</v>
      </c>
      <c r="J2" s="16">
        <f>INDEX('Team forecast'!$B$2:$AO$26,MATCH('Master data'!$B2,'Team forecast'!$B$2:$B$26,0),MATCH('Master data'!J$1,'Team forecast'!$B$2:$AO$2,0))</f>
        <v>0.56003101710248571</v>
      </c>
      <c r="K2" s="16">
        <f>INDEX('Team forecast'!$B$2:$AO$26,MATCH('Master data'!$B2,'Team forecast'!$B$2:$B$26,0),MATCH('Master data'!K$1,'Team forecast'!$B$2:$AO$2,0))</f>
        <v>4.946672915714859</v>
      </c>
      <c r="L2" s="16">
        <f>INDEX('Team forecast'!$B$2:$AO$26,MATCH('Master data'!$B2,'Team forecast'!$B$2:$B$26,0),MATCH('Master data'!L$1,'Team forecast'!$B$2:$AO$2,0))</f>
        <v>1.9032627319063258</v>
      </c>
      <c r="M2">
        <f>IF(Players!BC3=1,95,0)</f>
        <v>95</v>
      </c>
      <c r="N2" s="2">
        <f>Players!BN3</f>
        <v>0.31015398259444932</v>
      </c>
      <c r="O2" s="2">
        <f>Players!BO3</f>
        <v>0.25599693090800879</v>
      </c>
      <c r="P2" s="2">
        <f>Players!BP3</f>
        <v>0.27607569094389645</v>
      </c>
      <c r="Q2" s="2">
        <f>Players!BQ3</f>
        <v>1.4586709886547811E-2</v>
      </c>
      <c r="R2" s="2">
        <f>Players!BR3</f>
        <v>0</v>
      </c>
      <c r="S2" s="2">
        <f>H2</f>
        <v>2.0128496317304223</v>
      </c>
      <c r="T2" s="2">
        <f>I2</f>
        <v>0.57976310910377304</v>
      </c>
      <c r="U2" s="16">
        <f>INDEX('Team forecast'!$B$2:$AO$26,MATCH('Master data'!$B2,'Team forecast'!$B$2:$B$26,0),MATCH('Master data'!U$1,'Team forecast'!$B$2:$AO$2,0))</f>
        <v>0.71942446043165476</v>
      </c>
      <c r="V2" s="16">
        <f>INDEX('Team forecast'!$B$2:$AO$26,MATCH('Master data'!$B2,'Team forecast'!$B$2:$B$26,0),MATCH('Master data'!V$1,'Team forecast'!$B$2:$AO$2,0))</f>
        <v>0.18705035971223019</v>
      </c>
      <c r="W2" s="16">
        <f>INDEX('Team forecast'!$B$2:$AO$26,MATCH('Master data'!$B2,'Team forecast'!$B$2:$B$26,0),MATCH('Master data'!W$1,'Team forecast'!$B$2:$AO$2,0))</f>
        <v>9.3525179856115109E-2</v>
      </c>
      <c r="X2" s="5">
        <f t="shared" ref="X2" si="1">IF(M2&gt;95,7000*2,IF(M2&gt;0,7000,-5000))</f>
        <v>7000</v>
      </c>
      <c r="Y2" s="5">
        <f>IF($X2&gt;0,U2*25000,0)</f>
        <v>17985.611510791368</v>
      </c>
      <c r="Z2" s="5">
        <f t="shared" ref="Z2" si="2">IF($X2&gt;0,V2*5000,0)</f>
        <v>935.25179856115096</v>
      </c>
      <c r="AA2" s="5">
        <f>IF($X2&gt;0,W2*(-15000),0)</f>
        <v>-1402.8776978417266</v>
      </c>
      <c r="AB2" s="5">
        <f>IF($C2="Defense",$N2*150000,IF($C2="Midfield",$N2*125000,IF($C2="Striker",$N2*100000,0)))*$H2</f>
        <v>62429.332964496112</v>
      </c>
      <c r="AC2" s="5">
        <f>$O2*50000*H2</f>
        <v>25764.166405115193</v>
      </c>
      <c r="AD2" s="5">
        <f>$P2*K2*10000</f>
        <v>13656.561430794385</v>
      </c>
      <c r="AE2" s="5">
        <f>IF($C2="Goalkeeper",J2*75000,IF($C2="Defense",J2*50000,0))</f>
        <v>0</v>
      </c>
      <c r="AF2" s="5">
        <f>IF($C2="Goalkeeper",(L2-I2)*5000,0)</f>
        <v>0</v>
      </c>
      <c r="AG2" s="5">
        <f>IF(M2&gt;0,Q2*(-20000),0)</f>
        <v>-291.73419773095623</v>
      </c>
      <c r="AH2" s="5">
        <f>IF(M2&gt;0,R2*(-50000),0)</f>
        <v>0</v>
      </c>
      <c r="AI2" s="5">
        <f>IF(M2&gt;0,S2*10000,0)</f>
        <v>20128.496317304223</v>
      </c>
      <c r="AJ2" s="5">
        <f t="shared" ref="AJ2" si="3">IF(M2&gt;0,T2*(-8000),0)</f>
        <v>-4638.1048728301839</v>
      </c>
      <c r="AK2" s="5">
        <f>IFERROR(SUM(X2:AJ2),-5000)*((Cockpit!$C$3)^0)</f>
        <v>141566.70365865956</v>
      </c>
      <c r="AL2" s="16">
        <f>INDEX('Team forecast'!$B$2:$AO$26,MATCH('Master data'!$B2,'Team forecast'!$B$2:$B$26,0),MATCH('Master data'!AL$1,'Team forecast'!$B$2:$AO$2,0))</f>
        <v>2.1353866977743117</v>
      </c>
      <c r="AM2" s="16">
        <f>INDEX('Team forecast'!$B$2:$AO$26,MATCH('Master data'!$B2,'Team forecast'!$B$2:$B$26,0),MATCH('Master data'!AM$1,'Team forecast'!$B$2:$AO$2,0))</f>
        <v>0.84440251645874609</v>
      </c>
      <c r="AN2" s="16">
        <f>INDEX('Team forecast'!$B$2:$AO$26,MATCH('Master data'!$B2,'Team forecast'!$B$2:$B$26,0),MATCH('Master data'!AN$1,'Team forecast'!$B$2:$AO$2,0))</f>
        <v>0.4298140883506737</v>
      </c>
      <c r="AO2" s="16">
        <f>INDEX('Team forecast'!$B$2:$AO$26,MATCH('Master data'!$B2,'Team forecast'!$B$2:$B$26,0),MATCH('Master data'!AO$1,'Team forecast'!$B$2:$AO$2,0))</f>
        <v>5.2478135355680022</v>
      </c>
      <c r="AP2" s="16">
        <f>INDEX('Team forecast'!$B$2:$AO$26,MATCH('Master data'!$B2,'Team forecast'!$B$2:$B$26,0),MATCH('Master data'!AP$1,'Team forecast'!$B$2:$AO$2,0))</f>
        <v>2.7720284631221461</v>
      </c>
      <c r="AQ2" s="5">
        <f>X2</f>
        <v>7000</v>
      </c>
      <c r="AR2" s="5">
        <f>INDEX('Team forecast'!$B$2:$AO$26,MATCH('Master data'!$B2,'Team forecast'!$B$2:$B$26,0),MATCH('Master data'!AR$1,'Team forecast'!$B$2:$AO$2,0))*IF(X2&gt;0,25000,0)</f>
        <v>16416.510318949346</v>
      </c>
      <c r="AS2" s="16">
        <f>INDEX('Team forecast'!$B$2:$AO$26,MATCH('Master data'!$B2,'Team forecast'!$B$2:$B$26,0),MATCH('Master data'!AS$1,'Team forecast'!$B$2:$AO$2,0))*IF(X2&gt;0,5000,0)</f>
        <v>1125.7035647279549</v>
      </c>
      <c r="AT2" s="16">
        <f>INDEX('Team forecast'!$B$2:$AO$26,MATCH('Master data'!$B2,'Team forecast'!$B$2:$B$26,0),MATCH('Master data'!AT$1,'Team forecast'!$B$2:$AO$2,0))*IF(X2&gt;0,-15000,0)</f>
        <v>-1772.9831144465295</v>
      </c>
      <c r="AU2" s="5">
        <f>IF($C2="Defense",$N2*150000,IF($C2="Midfield",$N2*125000,IF($C2="Striker",$N2*100000,0)))*$AL2</f>
        <v>66229.868869391255</v>
      </c>
      <c r="AV2" s="5">
        <f>$O2*50000*AL2</f>
        <v>27332.622046600576</v>
      </c>
      <c r="AW2" s="5">
        <f>$P2*AO2*10000</f>
        <v>14487.937477766684</v>
      </c>
      <c r="AX2" s="5">
        <f>IF($C2="Goalkeeper",AN2*75000,IF($C2="Defense",AN2*50000,0))</f>
        <v>0</v>
      </c>
      <c r="AY2" s="5">
        <f>IF($C2="Goalkeeper",(AP2-AM2)*5000,0)</f>
        <v>0</v>
      </c>
      <c r="AZ2" s="5">
        <f>$AG2</f>
        <v>-291.73419773095623</v>
      </c>
      <c r="BA2" s="5">
        <f>$AH2</f>
        <v>0</v>
      </c>
      <c r="BB2" s="5">
        <f>IF(X2&gt;0,AL2*10000,0)</f>
        <v>21353.866977743117</v>
      </c>
      <c r="BC2" s="5">
        <f>IF(X2&gt;0,AM2*(-8000),0)</f>
        <v>-6755.2201316699684</v>
      </c>
      <c r="BD2" s="5">
        <f>IFERROR(SUM(AQ2:BC2),0)</f>
        <v>145126.57181133147</v>
      </c>
      <c r="BE2" s="16">
        <f>INDEX('Team forecast'!$B$2:$AO$26,MATCH('Master data'!$B2,'Team forecast'!$B$2:$B$26,0),MATCH('Master data'!BE$1,'Team forecast'!$B$2:$AO$2,0))</f>
        <v>0</v>
      </c>
      <c r="BF2" s="16">
        <f>INDEX('Team forecast'!$B$2:$AO$26,MATCH('Master data'!$B2,'Team forecast'!$B$2:$B$26,0),MATCH('Master data'!BF$1,'Team forecast'!$B$2:$AO$2,0))</f>
        <v>0</v>
      </c>
      <c r="BG2" s="16">
        <f>INDEX('Team forecast'!$B$2:$AO$26,MATCH('Master data'!$B2,'Team forecast'!$B$2:$B$26,0),MATCH('Master data'!BG$1,'Team forecast'!$B$2:$AO$2,0))</f>
        <v>0</v>
      </c>
      <c r="BH2" s="16">
        <f>INDEX('Team forecast'!$B$2:$AO$26,MATCH('Master data'!$B2,'Team forecast'!$B$2:$B$26,0),MATCH('Master data'!BH$1,'Team forecast'!$B$2:$AO$2,0))</f>
        <v>0</v>
      </c>
      <c r="BI2" s="16">
        <f>INDEX('Team forecast'!$B$2:$AO$26,MATCH('Master data'!$B2,'Team forecast'!$B$2:$B$26,0),MATCH('Master data'!BI$1,'Team forecast'!$B$2:$AO$2,0))</f>
        <v>0</v>
      </c>
      <c r="BJ2" s="5">
        <f>AQ2</f>
        <v>7000</v>
      </c>
      <c r="BK2" s="5">
        <f>INDEX('Team forecast'!$R$3:$BH$26,MATCH($B2,'Team forecast'!$B$3:$B$26,0),MATCH(BK$1,'Team forecast'!$R$2:$BH$2,0))*IF($X2&gt;0,25000,0)</f>
        <v>0</v>
      </c>
      <c r="BL2" s="5">
        <f>INDEX('Team forecast'!$R$3:$BH$26,MATCH($B2,'Team forecast'!$B$3:$B$26,0),MATCH(BL$1,'Team forecast'!$R$2:$BH$2,0))*IF($X2&gt;0,5000,0)</f>
        <v>0</v>
      </c>
      <c r="BM2" s="5">
        <f>INDEX('Team forecast'!$R$3:$BH$26,MATCH($B2,'Team forecast'!$B$3:$B$26,0),MATCH(BM$1,'Team forecast'!$R$2:$BH$2,0))*IF($X2&gt;0,-15000,0)</f>
        <v>0</v>
      </c>
      <c r="BN2" s="5">
        <f>IF($C2="Defense",$N2*150000,IF($C2="Midfield",$N2*125000,IF($C2="Striker",$N2*100000,0)))*$BE2</f>
        <v>0</v>
      </c>
      <c r="BO2" s="5">
        <f>$O2*50000*$BE2</f>
        <v>0</v>
      </c>
      <c r="BP2" s="5">
        <f>$P2*BH2*10000</f>
        <v>0</v>
      </c>
      <c r="BQ2" s="5">
        <f>IF($C2="Goalkeeper",BG2*75000,IF($C2="Defense",BG2*50000,0))</f>
        <v>0</v>
      </c>
      <c r="BR2" s="5">
        <f>IF($C2="Goalkeeper",(BI2-BF2)*5000,0)</f>
        <v>0</v>
      </c>
      <c r="BS2" s="5">
        <f>$AG2</f>
        <v>-291.73419773095623</v>
      </c>
      <c r="BT2" s="5">
        <f>$AH2</f>
        <v>0</v>
      </c>
      <c r="BU2" s="5">
        <f>IF(AQ2&gt;0,BE2*10000,0)</f>
        <v>0</v>
      </c>
      <c r="BV2" s="5">
        <f>IF(AQ2&gt;0,BF2*(-8000),0)</f>
        <v>0</v>
      </c>
      <c r="BW2" s="5">
        <f>IFERROR(0,0)</f>
        <v>0</v>
      </c>
      <c r="BX2" s="5">
        <f>AVERAGE(AK2,BD2)</f>
        <v>143346.63773499551</v>
      </c>
      <c r="BY2" s="5">
        <f>BX2*3</f>
        <v>430039.91320498654</v>
      </c>
      <c r="BZ2" s="5">
        <f>MAX(INDEX('Team forecast'!$R$3:$BH$26,MATCH($B2,'Team forecast'!$B$3:$B$26,0),MATCH(BZ$1,'Team forecast'!$R$2:$BH$2,0))*($BX2)-(1-INDEX('Team forecast'!$R$3:$BH$26,MATCH($B2,'Team forecast'!$B$3:$B$26,0),MATCH(BZ$1,'Team forecast'!$R$2:$BH$2,0)))*(BY2+CH2)*0.01,-5000)</f>
        <v>128099.261491357</v>
      </c>
      <c r="CA2" s="5">
        <f>MAX(INDEX('Team forecast'!$R$3:$BH$26,MATCH($B2,'Team forecast'!$B$3:$B$26,0),MATCH(CA$1,'Team forecast'!$R$2:$BH$2,0))*$BX2-(1-INDEX('Team forecast'!$R$3:$BH$26,MATCH($B2,'Team forecast'!$B$3:$B$26,0),MATCH(CA$1,'Team forecast'!$R$2:$BH$2,0)))*(BY2+BX2+CH2)*0.01,-5000)</f>
        <v>20927.464000428219</v>
      </c>
      <c r="CB2" s="5">
        <f>MAX(INDEX('Team forecast'!$R$3:$BH$26,MATCH($B2,'Team forecast'!$B$3:$B$26,0),MATCH(CB$1,'Team forecast'!$R$2:$BH$2,0))*$BX2-(1-INDEX('Team forecast'!$R$3:$BH$26,MATCH($B2,'Team forecast'!$B$3:$B$26,0),MATCH(CB$1,'Team forecast'!$R$2:$BH$2,0)))*(BY2+BX2*2+CH2)*0.01,0)</f>
        <v>0</v>
      </c>
      <c r="CC2" s="5">
        <v>0</v>
      </c>
      <c r="CD2" s="5">
        <f>+AK2+BD2*Cockpit!$C$3+BW2*Cockpit!$C$3^2+BZ2*Cockpit!$C$3^3+CA2*Cockpit!$C$3^4+CB2*Cockpit!$C$3^5+CC2*Cockpit!$C$3^6</f>
        <v>280406.9083205277</v>
      </c>
      <c r="CE2" s="5"/>
      <c r="CF2" s="5"/>
      <c r="CG2" s="5">
        <v>0</v>
      </c>
      <c r="CH2" s="5">
        <f>+G2+CG2</f>
        <v>8542000</v>
      </c>
      <c r="CI2" s="5">
        <f>CH2</f>
        <v>8542000</v>
      </c>
      <c r="CJ2" s="1">
        <f>ROUND(IFERROR(CD2/CI2,-100%),3)</f>
        <v>3.3000000000000002E-2</v>
      </c>
      <c r="CK2" s="5">
        <f>RANK(CD2,$CD$2:$CD$622)+COUNTIF($CD$2:$CD2,$CD2)-1</f>
        <v>2</v>
      </c>
      <c r="CL2" s="5">
        <f>RANK(CJ2,$CJ$2:$CJ$622)+COUNTIF($CJ$2:$CJ2,$CJ2)-1</f>
        <v>40</v>
      </c>
    </row>
    <row r="3" spans="1:108" x14ac:dyDescent="0.3">
      <c r="A3" t="str">
        <f>Players!P4</f>
        <v>Kylian Mbappé</v>
      </c>
      <c r="B3" t="str">
        <f>Players!G4</f>
        <v>France</v>
      </c>
      <c r="C3" t="str">
        <f>Players!AB4</f>
        <v>Striker</v>
      </c>
      <c r="F3" t="str">
        <f>IFERROR(INDEX(Lookup!B:B,MATCH(INDEX(Players!C:C,MATCH(E3,Players!A:A,0)),Lookup!D:D,0)),"")</f>
        <v/>
      </c>
      <c r="G3">
        <f>IF(Players!AC4=0,10000000,Players!AC4)</f>
        <v>8552000</v>
      </c>
      <c r="H3" s="16">
        <f>INDEX('Team forecast'!$B$2:$AO$26,MATCH('Master data'!$B3,'Team forecast'!$B$2:$B$26,0),MATCH('Master data'!H$1,'Team forecast'!$B$2:$AO$2,0))</f>
        <v>2.1377132314488487</v>
      </c>
      <c r="I3" s="16">
        <f>INDEX('Team forecast'!$B$2:$AO$26,MATCH('Master data'!$B3,'Team forecast'!$B$2:$B$26,0),MATCH('Master data'!I$1,'Team forecast'!$B$2:$AO$2,0))</f>
        <v>0.66258765662234231</v>
      </c>
      <c r="J3" s="16">
        <f>INDEX('Team forecast'!$B$2:$AO$26,MATCH('Master data'!$B3,'Team forecast'!$B$2:$B$26,0),MATCH('Master data'!J$1,'Team forecast'!$B$2:$AO$2,0))</f>
        <v>0.51551562963131858</v>
      </c>
      <c r="K3" s="16">
        <f>INDEX('Team forecast'!$B$2:$AO$26,MATCH('Master data'!$B3,'Team forecast'!$B$2:$B$26,0),MATCH('Master data'!K$1,'Team forecast'!$B$2:$AO$2,0))</f>
        <v>5.5927200217364472</v>
      </c>
      <c r="L3" s="16">
        <f>INDEX('Team forecast'!$B$2:$AO$26,MATCH('Master data'!$B3,'Team forecast'!$B$2:$B$26,0),MATCH('Master data'!L$1,'Team forecast'!$B$2:$AO$2,0))</f>
        <v>2.0114268147463963</v>
      </c>
      <c r="M3">
        <f>IF(Players!BC4=1,95,0)</f>
        <v>95</v>
      </c>
      <c r="N3" s="2">
        <f>Players!BN4</f>
        <v>0.31496510481224582</v>
      </c>
      <c r="O3" s="2">
        <f>Players!BO4</f>
        <v>0.20042730956027802</v>
      </c>
      <c r="P3" s="2">
        <f>Players!BP4</f>
        <v>0.30685433665397294</v>
      </c>
      <c r="Q3" s="2">
        <f>Players!BQ4</f>
        <v>0.1941816659690247</v>
      </c>
      <c r="R3" s="2">
        <f>Players!BR4</f>
        <v>0</v>
      </c>
      <c r="S3" s="2">
        <f t="shared" ref="S3:S12" si="4">H3</f>
        <v>2.1377132314488487</v>
      </c>
      <c r="T3" s="2">
        <f t="shared" ref="T3:T12" si="5">I3</f>
        <v>0.66258765662234231</v>
      </c>
      <c r="U3" s="16">
        <f>INDEX('Team forecast'!$B$2:$AO$26,MATCH('Master data'!$B3,'Team forecast'!$B$2:$B$26,0),MATCH('Master data'!U$1,'Team forecast'!$B$2:$AO$2,0))</f>
        <v>0.70931849791376911</v>
      </c>
      <c r="V3" s="16">
        <f>INDEX('Team forecast'!$B$2:$AO$26,MATCH('Master data'!$B3,'Team forecast'!$B$2:$B$26,0),MATCH('Master data'!V$1,'Team forecast'!$B$2:$AO$2,0))</f>
        <v>0.17969401947148819</v>
      </c>
      <c r="W3" s="16">
        <f>INDEX('Team forecast'!$B$2:$AO$26,MATCH('Master data'!$B3,'Team forecast'!$B$2:$B$26,0),MATCH('Master data'!W$1,'Team forecast'!$B$2:$AO$2,0))</f>
        <v>0.1109874826147427</v>
      </c>
      <c r="X3" s="5">
        <f t="shared" ref="X3:X12" si="6">IF(M3&gt;95,7000*2,IF(M3&gt;0,7000,-5000))</f>
        <v>7000</v>
      </c>
      <c r="Y3" s="5">
        <f t="shared" ref="Y3:Y12" si="7">IF($X3&gt;0,U3*25000,0)</f>
        <v>17732.962447844227</v>
      </c>
      <c r="Z3" s="5">
        <f t="shared" ref="Z3:Z12" si="8">IF($X3&gt;0,V3*5000,0)</f>
        <v>898.47009735744098</v>
      </c>
      <c r="AA3" s="5">
        <f t="shared" ref="AA3:AA12" si="9">IF($X3&gt;0,W3*(-15000),0)</f>
        <v>-1664.8122392211405</v>
      </c>
      <c r="AB3" s="5">
        <f t="shared" ref="AB3:AB12" si="10">IF($C3="Defense",$N3*150000,IF($C3="Midfield",$N3*125000,IF($C3="Striker",$N3*100000,0)))*$H3</f>
        <v>67330.507200181135</v>
      </c>
      <c r="AC3" s="5">
        <f t="shared" ref="AC3:AC12" si="11">$O3*50000*H3</f>
        <v>21422.80557953503</v>
      </c>
      <c r="AD3" s="5">
        <f t="shared" ref="AD3:AD12" si="12">$P3*K3*10000</f>
        <v>17161.503923613305</v>
      </c>
      <c r="AE3" s="5">
        <f t="shared" ref="AE3:AE12" si="13">IF($C3="Goalkeeper",J3*75000,IF($C3="Defense",J3*50000,0))</f>
        <v>0</v>
      </c>
      <c r="AF3" s="5">
        <f t="shared" ref="AF3:AF12" si="14">IF($C3="Goalkeeper",(L3-I3)*5000,0)</f>
        <v>0</v>
      </c>
      <c r="AG3" s="5">
        <f t="shared" ref="AG3:AG12" si="15">IF(M3&gt;0,Q3*(-20000),0)</f>
        <v>-3883.633319380494</v>
      </c>
      <c r="AH3" s="5">
        <f t="shared" ref="AH3:AH12" si="16">IF(M3&gt;0,R3*(-50000),0)</f>
        <v>0</v>
      </c>
      <c r="AI3" s="5">
        <f t="shared" ref="AI3:AI12" si="17">IF(M3&gt;0,S3*10000,0)</f>
        <v>21377.132314488488</v>
      </c>
      <c r="AJ3" s="5">
        <f t="shared" ref="AJ3:AJ12" si="18">IF(M3&gt;0,T3*(-8000),0)</f>
        <v>-5300.7012529787389</v>
      </c>
      <c r="AK3" s="5">
        <f>IFERROR(SUM(X3:AJ3),-5000)*((Cockpit!$C$3)^0)</f>
        <v>142074.23475143925</v>
      </c>
      <c r="AL3" s="16">
        <f>INDEX('Team forecast'!$B$2:$AO$26,MATCH('Master data'!$B3,'Team forecast'!$B$2:$B$26,0),MATCH('Master data'!AL$1,'Team forecast'!$B$2:$AO$2,0))</f>
        <v>1.2775519171058518</v>
      </c>
      <c r="AM3" s="16">
        <f>INDEX('Team forecast'!$B$2:$AO$26,MATCH('Master data'!$B3,'Team forecast'!$B$2:$B$26,0),MATCH('Master data'!AM$1,'Team forecast'!$B$2:$AO$2,0))</f>
        <v>1.0653773971622162</v>
      </c>
      <c r="AN3" s="16">
        <f>INDEX('Team forecast'!$B$2:$AO$26,MATCH('Master data'!$B3,'Team forecast'!$B$2:$B$26,0),MATCH('Master data'!AN$1,'Team forecast'!$B$2:$AO$2,0))</f>
        <v>0.34459777999956209</v>
      </c>
      <c r="AO3" s="16">
        <f>INDEX('Team forecast'!$B$2:$AO$26,MATCH('Master data'!$B3,'Team forecast'!$B$2:$B$26,0),MATCH('Master data'!AO$1,'Team forecast'!$B$2:$AO$2,0))</f>
        <v>3.3423520425904445</v>
      </c>
      <c r="AP3" s="16">
        <f>INDEX('Team forecast'!$B$2:$AO$26,MATCH('Master data'!$B3,'Team forecast'!$B$2:$B$26,0),MATCH('Master data'!AP$1,'Team forecast'!$B$2:$AO$2,0))</f>
        <v>3.2341813842424418</v>
      </c>
      <c r="AQ3" s="5">
        <f t="shared" ref="AQ3:AQ12" si="19">X3</f>
        <v>7000</v>
      </c>
      <c r="AR3" s="5">
        <f>INDEX('Team forecast'!$B$2:$AO$26,MATCH('Master data'!$B3,'Team forecast'!$B$2:$B$26,0),MATCH('Master data'!AR$1,'Team forecast'!$B$2:$AO$2,0))*IF(X3&gt;0,25000,0)</f>
        <v>9954.2425945251671</v>
      </c>
      <c r="AS3" s="16">
        <f>INDEX('Team forecast'!$B$2:$AO$26,MATCH('Master data'!$B3,'Team forecast'!$B$2:$B$26,0),MATCH('Master data'!AS$1,'Team forecast'!$B$2:$AO$2,0))*IF(X3&gt;0,5000,0)</f>
        <v>1480.6935859356186</v>
      </c>
      <c r="AT3" s="16">
        <f>INDEX('Team forecast'!$B$2:$AO$26,MATCH('Master data'!$B3,'Team forecast'!$B$2:$B$26,0),MATCH('Master data'!AT$1,'Team forecast'!$B$2:$AO$2,0))*IF(X3&gt;0,-15000,0)</f>
        <v>-4585.3736854780445</v>
      </c>
      <c r="AU3" s="5">
        <f t="shared" ref="AU3:AU12" si="20">IF($C3="Defense",$N3*150000,IF($C3="Midfield",$N3*125000,IF($C3="Striker",$N3*100000,0)))*$AL3</f>
        <v>40238.427347433018</v>
      </c>
      <c r="AV3" s="5">
        <f t="shared" ref="AV3:AV12" si="21">$O3*50000*AL3</f>
        <v>12802.814678455059</v>
      </c>
      <c r="AW3" s="5">
        <f t="shared" ref="AW3:AW12" si="22">$P3*AO3*10000</f>
        <v>10256.152188931424</v>
      </c>
      <c r="AX3" s="5">
        <f t="shared" ref="AX3:AX12" si="23">IF($C3="Goalkeeper",AN3*75000,IF($C3="Defense",AN3*50000,0))</f>
        <v>0</v>
      </c>
      <c r="AY3" s="5">
        <f t="shared" ref="AY3:AY12" si="24">IF($C3="Goalkeeper",(AP3-AM3)*5000,0)</f>
        <v>0</v>
      </c>
      <c r="AZ3" s="5">
        <f t="shared" ref="AZ3:AZ12" si="25">$AG3</f>
        <v>-3883.633319380494</v>
      </c>
      <c r="BA3" s="5">
        <f t="shared" ref="BA3:BA12" si="26">$AH3</f>
        <v>0</v>
      </c>
      <c r="BB3" s="5">
        <f t="shared" ref="BB3:BB12" si="27">IF(X3&gt;0,AL3*10000,0)</f>
        <v>12775.519171058519</v>
      </c>
      <c r="BC3" s="5">
        <f t="shared" ref="BC3:BC12" si="28">IF(X3&gt;0,AM3*(-8000),0)</f>
        <v>-8523.0191772977305</v>
      </c>
      <c r="BD3" s="5">
        <f t="shared" ref="BD3:BD12" si="29">IFERROR(SUM(AQ3:BC3),0)</f>
        <v>77515.823384182542</v>
      </c>
      <c r="BE3" s="16">
        <f>INDEX('Team forecast'!$B$2:$AO$26,MATCH('Master data'!$B3,'Team forecast'!$B$2:$B$26,0),MATCH('Master data'!BE$1,'Team forecast'!$B$2:$AO$2,0))</f>
        <v>0</v>
      </c>
      <c r="BF3" s="16">
        <f>INDEX('Team forecast'!$B$2:$AO$26,MATCH('Master data'!$B3,'Team forecast'!$B$2:$B$26,0),MATCH('Master data'!BF$1,'Team forecast'!$B$2:$AO$2,0))</f>
        <v>0</v>
      </c>
      <c r="BG3" s="16">
        <f>INDEX('Team forecast'!$B$2:$AO$26,MATCH('Master data'!$B3,'Team forecast'!$B$2:$B$26,0),MATCH('Master data'!BG$1,'Team forecast'!$B$2:$AO$2,0))</f>
        <v>0</v>
      </c>
      <c r="BH3" s="16">
        <f>INDEX('Team forecast'!$B$2:$AO$26,MATCH('Master data'!$B3,'Team forecast'!$B$2:$B$26,0),MATCH('Master data'!BH$1,'Team forecast'!$B$2:$AO$2,0))</f>
        <v>0</v>
      </c>
      <c r="BI3" s="16">
        <f>INDEX('Team forecast'!$B$2:$AO$26,MATCH('Master data'!$B3,'Team forecast'!$B$2:$B$26,0),MATCH('Master data'!BI$1,'Team forecast'!$B$2:$AO$2,0))</f>
        <v>0</v>
      </c>
      <c r="BJ3" s="5">
        <f t="shared" ref="BJ3:BJ12" si="30">AQ3</f>
        <v>7000</v>
      </c>
      <c r="BK3" s="5">
        <f>INDEX('Team forecast'!$R$3:$BH$26,MATCH($B3,'Team forecast'!$B$3:$B$26,0),MATCH(BK$1,'Team forecast'!$R$2:$BH$2,0))*IF($X3&gt;0,25000,0)</f>
        <v>0</v>
      </c>
      <c r="BL3" s="5">
        <f>INDEX('Team forecast'!$R$3:$BH$26,MATCH($B3,'Team forecast'!$B$3:$B$26,0),MATCH(BL$1,'Team forecast'!$R$2:$BH$2,0))*IF($X3&gt;0,5000,0)</f>
        <v>0</v>
      </c>
      <c r="BM3" s="5">
        <f>INDEX('Team forecast'!$R$3:$BH$26,MATCH($B3,'Team forecast'!$B$3:$B$26,0),MATCH(BM$1,'Team forecast'!$R$2:$BH$2,0))*IF($X3&gt;0,-15000,0)</f>
        <v>0</v>
      </c>
      <c r="BN3" s="5">
        <f t="shared" ref="BN3:BN12" si="31">IF($C3="Defense",$N3*150000,IF($C3="Midfield",$N3*125000,IF($C3="Striker",$N3*100000,0)))*$BE3</f>
        <v>0</v>
      </c>
      <c r="BO3" s="5">
        <f t="shared" ref="BO3:BO12" si="32">$O3*50000*$BE3</f>
        <v>0</v>
      </c>
      <c r="BP3" s="5">
        <f t="shared" ref="BP3:BP12" si="33">$P3*BH3*10000</f>
        <v>0</v>
      </c>
      <c r="BQ3" s="5">
        <f t="shared" ref="BQ3:BQ12" si="34">IF($C3="Goalkeeper",BG3*75000,IF($C3="Defense",BG3*50000,0))</f>
        <v>0</v>
      </c>
      <c r="BR3" s="5">
        <f t="shared" ref="BR3:BR12" si="35">IF($C3="Goalkeeper",(BI3-BF3)*5000,0)</f>
        <v>0</v>
      </c>
      <c r="BS3" s="5">
        <f t="shared" ref="BS3:BS12" si="36">$AG3</f>
        <v>-3883.633319380494</v>
      </c>
      <c r="BT3" s="5">
        <f t="shared" ref="BT3:BT12" si="37">$AH3</f>
        <v>0</v>
      </c>
      <c r="BU3" s="5">
        <f t="shared" ref="BU3:BU12" si="38">IF(AQ3&gt;0,BE3*10000,0)</f>
        <v>0</v>
      </c>
      <c r="BV3" s="5">
        <f t="shared" ref="BV3:BV12" si="39">IF(AQ3&gt;0,BF3*(-8000),0)</f>
        <v>0</v>
      </c>
      <c r="BW3" s="5">
        <f t="shared" ref="BW3:BW66" si="40">IFERROR(0,0)</f>
        <v>0</v>
      </c>
      <c r="BX3" s="5">
        <f t="shared" ref="BX3:BX66" si="41">AVERAGE(AK3,BD3)</f>
        <v>109795.02906781089</v>
      </c>
      <c r="BY3" s="5">
        <f t="shared" ref="BY3:BY12" si="42">BX3*3</f>
        <v>329385.08720343269</v>
      </c>
      <c r="BZ3" s="5">
        <f>MAX(INDEX('Team forecast'!$R$3:$BH$26,MATCH($B3,'Team forecast'!$B$3:$B$26,0),MATCH(BZ$1,'Team forecast'!$R$2:$BH$2,0))*($BX3)-(1-INDEX('Team forecast'!$R$3:$BH$26,MATCH($B3,'Team forecast'!$B$3:$B$26,0),MATCH(BZ$1,'Team forecast'!$R$2:$BH$2,0)))*(BY3+CH3)*0.01,-5000)</f>
        <v>83889.522988700657</v>
      </c>
      <c r="CA3" s="5">
        <f>MAX(INDEX('Team forecast'!$R$3:$BH$26,MATCH($B3,'Team forecast'!$B$3:$B$26,0),MATCH(CA$1,'Team forecast'!$R$2:$BH$2,0))*$BX3-(1-INDEX('Team forecast'!$R$3:$BH$26,MATCH($B3,'Team forecast'!$B$3:$B$26,0),MATCH(CA$1,'Team forecast'!$R$2:$BH$2,0)))*(BY3+BX3+CH3)*0.01,-5000)</f>
        <v>263.54145206363319</v>
      </c>
      <c r="CB3" s="5">
        <f>MAX(INDEX('Team forecast'!$R$3:$BH$26,MATCH($B3,'Team forecast'!$B$3:$B$26,0),MATCH(CB$1,'Team forecast'!$R$2:$BH$2,0))*$BX3-(1-INDEX('Team forecast'!$R$3:$BH$26,MATCH($B3,'Team forecast'!$B$3:$B$26,0),MATCH(CB$1,'Team forecast'!$R$2:$BH$2,0)))*(BY3+BX3*2+CH3)*0.01,0)</f>
        <v>0</v>
      </c>
      <c r="CC3" s="5">
        <v>0</v>
      </c>
      <c r="CD3" s="5">
        <f>+AK3+BD3*Cockpit!$C$3+BW3*Cockpit!$C$3^2+BZ3*Cockpit!$C$3^3+CA3*Cockpit!$C$3^4+CB3*Cockpit!$C$3^5+CC3*Cockpit!$C$3^6</f>
        <v>218659.66287128729</v>
      </c>
      <c r="CE3" s="5"/>
      <c r="CF3" s="5"/>
      <c r="CG3" s="5">
        <v>0</v>
      </c>
      <c r="CH3" s="5">
        <f t="shared" ref="CH3:CH66" si="43">+G3+CG3</f>
        <v>8552000</v>
      </c>
      <c r="CI3" s="5">
        <f t="shared" ref="CI3:CI66" si="44">CH3</f>
        <v>8552000</v>
      </c>
      <c r="CJ3" s="1">
        <f t="shared" ref="CJ3:CJ66" si="45">ROUND(IFERROR(CD3/CI3,-100%),3)</f>
        <v>2.5999999999999999E-2</v>
      </c>
      <c r="CK3" s="5">
        <f>RANK(CD3,$CD$2:$CD$622)+COUNTIF($CD$2:$CD3,$CD3)-1</f>
        <v>8</v>
      </c>
      <c r="CL3" s="5">
        <f>RANK(CJ3,$CJ$2:$CJ$622)+COUNTIF($CJ$2:$CJ3,$CJ3)-1</f>
        <v>80</v>
      </c>
      <c r="DD3" s="2"/>
    </row>
    <row r="4" spans="1:108" x14ac:dyDescent="0.3">
      <c r="A4" t="str">
        <f>Players!P5</f>
        <v>Kevin De Bruyne</v>
      </c>
      <c r="B4" t="str">
        <f>Players!G5</f>
        <v>Belgium</v>
      </c>
      <c r="C4" t="str">
        <f>Players!AB5</f>
        <v>Midfield</v>
      </c>
      <c r="F4" t="str">
        <f>IFERROR(INDEX(Lookup!B:B,MATCH(INDEX(Players!C:C,MATCH(E4,Players!A:A,0)),Lookup!D:D,0)),"")</f>
        <v/>
      </c>
      <c r="G4">
        <f>IF(Players!AC5=0,10000000,Players!AC5)</f>
        <v>7995000</v>
      </c>
      <c r="H4" s="16">
        <f>INDEX('Team forecast'!$B$2:$AO$26,MATCH('Master data'!$B4,'Team forecast'!$B$2:$B$26,0),MATCH('Master data'!H$1,'Team forecast'!$B$2:$AO$2,0))</f>
        <v>1.3904776720313736</v>
      </c>
      <c r="I4" s="16">
        <f>INDEX('Team forecast'!$B$2:$AO$26,MATCH('Master data'!$B4,'Team forecast'!$B$2:$B$26,0),MATCH('Master data'!I$1,'Team forecast'!$B$2:$AO$2,0))</f>
        <v>0.98501256392320902</v>
      </c>
      <c r="J4" s="16">
        <f>INDEX('Team forecast'!$B$2:$AO$26,MATCH('Master data'!$B4,'Team forecast'!$B$2:$B$26,0),MATCH('Master data'!J$1,'Team forecast'!$B$2:$AO$2,0))</f>
        <v>0.37343453510436442</v>
      </c>
      <c r="K4" s="16">
        <f>INDEX('Team forecast'!$B$2:$AO$26,MATCH('Master data'!$B4,'Team forecast'!$B$2:$B$26,0),MATCH('Master data'!K$1,'Team forecast'!$B$2:$AO$2,0))</f>
        <v>3.64738364221295</v>
      </c>
      <c r="L4" s="16">
        <f>INDEX('Team forecast'!$B$2:$AO$26,MATCH('Master data'!$B4,'Team forecast'!$B$2:$B$26,0),MATCH('Master data'!L$1,'Team forecast'!$B$2:$AO$2,0))</f>
        <v>3.2336271037883124</v>
      </c>
      <c r="M4">
        <f>IF(Players!BC5=1,95,0)</f>
        <v>0</v>
      </c>
      <c r="N4" s="2">
        <f>Players!BN5</f>
        <v>0</v>
      </c>
      <c r="O4" s="2">
        <f>Players!BO5</f>
        <v>0</v>
      </c>
      <c r="P4" s="2">
        <f>Players!BP5</f>
        <v>0</v>
      </c>
      <c r="Q4" s="2">
        <f>Players!BQ5</f>
        <v>0.11748875562218891</v>
      </c>
      <c r="R4" s="2">
        <f>Players!BR5</f>
        <v>0</v>
      </c>
      <c r="S4" s="2">
        <f t="shared" si="4"/>
        <v>1.3904776720313736</v>
      </c>
      <c r="T4" s="2">
        <f t="shared" si="5"/>
        <v>0.98501256392320902</v>
      </c>
      <c r="U4" s="16">
        <f>INDEX('Team forecast'!$B$2:$AO$26,MATCH('Master data'!$B4,'Team forecast'!$B$2:$B$26,0),MATCH('Master data'!U$1,'Team forecast'!$B$2:$AO$2,0))</f>
        <v>0.45540796963946878</v>
      </c>
      <c r="V4" s="16">
        <f>INDEX('Team forecast'!$B$2:$AO$26,MATCH('Master data'!$B4,'Team forecast'!$B$2:$B$26,0),MATCH('Master data'!V$1,'Team forecast'!$B$2:$AO$2,0))</f>
        <v>0.31119544592030363</v>
      </c>
      <c r="W4" s="16">
        <f>INDEX('Team forecast'!$B$2:$AO$26,MATCH('Master data'!$B4,'Team forecast'!$B$2:$B$26,0),MATCH('Master data'!W$1,'Team forecast'!$B$2:$AO$2,0))</f>
        <v>0.23339658444022771</v>
      </c>
      <c r="X4" s="5">
        <f t="shared" si="6"/>
        <v>-5000</v>
      </c>
      <c r="Y4" s="5">
        <f t="shared" si="7"/>
        <v>0</v>
      </c>
      <c r="Z4" s="5">
        <f t="shared" si="8"/>
        <v>0</v>
      </c>
      <c r="AA4" s="5">
        <f t="shared" si="9"/>
        <v>0</v>
      </c>
      <c r="AB4" s="5">
        <f t="shared" si="10"/>
        <v>0</v>
      </c>
      <c r="AC4" s="5">
        <f t="shared" si="11"/>
        <v>0</v>
      </c>
      <c r="AD4" s="5">
        <f t="shared" si="12"/>
        <v>0</v>
      </c>
      <c r="AE4" s="5">
        <f t="shared" si="13"/>
        <v>0</v>
      </c>
      <c r="AF4" s="5">
        <f t="shared" si="14"/>
        <v>0</v>
      </c>
      <c r="AG4" s="5">
        <f t="shared" si="15"/>
        <v>0</v>
      </c>
      <c r="AH4" s="5">
        <f t="shared" si="16"/>
        <v>0</v>
      </c>
      <c r="AI4" s="5">
        <f t="shared" si="17"/>
        <v>0</v>
      </c>
      <c r="AJ4" s="5">
        <f t="shared" si="18"/>
        <v>0</v>
      </c>
      <c r="AK4" s="5">
        <f>IFERROR(SUM(X4:AJ4),-5000)*((Cockpit!$C$3)^0)</f>
        <v>-5000</v>
      </c>
      <c r="AL4" s="16">
        <f>INDEX('Team forecast'!$B$2:$AO$26,MATCH('Master data'!$B4,'Team forecast'!$B$2:$B$26,0),MATCH('Master data'!AL$1,'Team forecast'!$B$2:$AO$2,0))</f>
        <v>2.3578794100156779</v>
      </c>
      <c r="AM4" s="16">
        <f>INDEX('Team forecast'!$B$2:$AO$26,MATCH('Master data'!$B4,'Team forecast'!$B$2:$B$26,0),MATCH('Master data'!AM$1,'Team forecast'!$B$2:$AO$2,0))</f>
        <v>0.60341572553131961</v>
      </c>
      <c r="AN4" s="16">
        <f>INDEX('Team forecast'!$B$2:$AO$26,MATCH('Master data'!$B4,'Team forecast'!$B$2:$B$26,0),MATCH('Master data'!AN$1,'Team forecast'!$B$2:$AO$2,0))</f>
        <v>0.5469402440769694</v>
      </c>
      <c r="AO4" s="16">
        <f>INDEX('Team forecast'!$B$2:$AO$26,MATCH('Master data'!$B4,'Team forecast'!$B$2:$B$26,0),MATCH('Master data'!AO$1,'Team forecast'!$B$2:$AO$2,0))</f>
        <v>6.1849902111969035</v>
      </c>
      <c r="AP4" s="16">
        <f>INDEX('Team forecast'!$B$2:$AO$26,MATCH('Master data'!$B4,'Team forecast'!$B$2:$B$26,0),MATCH('Master data'!AP$1,'Team forecast'!$B$2:$AO$2,0))</f>
        <v>1.9809102100775644</v>
      </c>
      <c r="AQ4" s="5">
        <f t="shared" si="19"/>
        <v>-5000</v>
      </c>
      <c r="AR4" s="5">
        <f>INDEX('Team forecast'!$B$2:$AO$26,MATCH('Master data'!$B4,'Team forecast'!$B$2:$B$26,0),MATCH('Master data'!AR$1,'Team forecast'!$B$2:$AO$2,0))*IF(X4&gt;0,25000,0)</f>
        <v>0</v>
      </c>
      <c r="AS4" s="16">
        <f>INDEX('Team forecast'!$B$2:$AO$26,MATCH('Master data'!$B4,'Team forecast'!$B$2:$B$26,0),MATCH('Master data'!AS$1,'Team forecast'!$B$2:$AO$2,0))*IF(X4&gt;0,5000,0)</f>
        <v>0</v>
      </c>
      <c r="AT4" s="16">
        <f>INDEX('Team forecast'!$B$2:$AO$26,MATCH('Master data'!$B4,'Team forecast'!$B$2:$B$26,0),MATCH('Master data'!AT$1,'Team forecast'!$B$2:$AO$2,0))*IF(X4&gt;0,-15000,0)</f>
        <v>0</v>
      </c>
      <c r="AU4" s="5">
        <f t="shared" si="20"/>
        <v>0</v>
      </c>
      <c r="AV4" s="5">
        <f t="shared" si="21"/>
        <v>0</v>
      </c>
      <c r="AW4" s="5">
        <f t="shared" si="22"/>
        <v>0</v>
      </c>
      <c r="AX4" s="5">
        <f t="shared" si="23"/>
        <v>0</v>
      </c>
      <c r="AY4" s="5">
        <f t="shared" si="24"/>
        <v>0</v>
      </c>
      <c r="AZ4" s="5">
        <f t="shared" si="25"/>
        <v>0</v>
      </c>
      <c r="BA4" s="5">
        <f t="shared" si="26"/>
        <v>0</v>
      </c>
      <c r="BB4" s="5">
        <f t="shared" si="27"/>
        <v>0</v>
      </c>
      <c r="BC4" s="5">
        <f t="shared" si="28"/>
        <v>0</v>
      </c>
      <c r="BD4" s="5">
        <f t="shared" si="29"/>
        <v>-5000</v>
      </c>
      <c r="BE4" s="16">
        <f>INDEX('Team forecast'!$B$2:$AO$26,MATCH('Master data'!$B4,'Team forecast'!$B$2:$B$26,0),MATCH('Master data'!BE$1,'Team forecast'!$B$2:$AO$2,0))</f>
        <v>0</v>
      </c>
      <c r="BF4" s="16">
        <f>INDEX('Team forecast'!$B$2:$AO$26,MATCH('Master data'!$B4,'Team forecast'!$B$2:$B$26,0),MATCH('Master data'!BF$1,'Team forecast'!$B$2:$AO$2,0))</f>
        <v>0</v>
      </c>
      <c r="BG4" s="16">
        <f>INDEX('Team forecast'!$B$2:$AO$26,MATCH('Master data'!$B4,'Team forecast'!$B$2:$B$26,0),MATCH('Master data'!BG$1,'Team forecast'!$B$2:$AO$2,0))</f>
        <v>0</v>
      </c>
      <c r="BH4" s="16">
        <f>INDEX('Team forecast'!$B$2:$AO$26,MATCH('Master data'!$B4,'Team forecast'!$B$2:$B$26,0),MATCH('Master data'!BH$1,'Team forecast'!$B$2:$AO$2,0))</f>
        <v>0</v>
      </c>
      <c r="BI4" s="16">
        <f>INDEX('Team forecast'!$B$2:$AO$26,MATCH('Master data'!$B4,'Team forecast'!$B$2:$B$26,0),MATCH('Master data'!BI$1,'Team forecast'!$B$2:$AO$2,0))</f>
        <v>0</v>
      </c>
      <c r="BJ4" s="5">
        <f t="shared" si="30"/>
        <v>-5000</v>
      </c>
      <c r="BK4" s="5">
        <f>INDEX('Team forecast'!$R$3:$BH$26,MATCH($B4,'Team forecast'!$B$3:$B$26,0),MATCH(BK$1,'Team forecast'!$R$2:$BH$2,0))*IF($X4&gt;0,25000,0)</f>
        <v>0</v>
      </c>
      <c r="BL4" s="5">
        <f>INDEX('Team forecast'!$R$3:$BH$26,MATCH($B4,'Team forecast'!$B$3:$B$26,0),MATCH(BL$1,'Team forecast'!$R$2:$BH$2,0))*IF($X4&gt;0,5000,0)</f>
        <v>0</v>
      </c>
      <c r="BM4" s="5">
        <f>INDEX('Team forecast'!$R$3:$BH$26,MATCH($B4,'Team forecast'!$B$3:$B$26,0),MATCH(BM$1,'Team forecast'!$R$2:$BH$2,0))*IF($X4&gt;0,-15000,0)</f>
        <v>0</v>
      </c>
      <c r="BN4" s="5">
        <f t="shared" si="31"/>
        <v>0</v>
      </c>
      <c r="BO4" s="5">
        <f t="shared" si="32"/>
        <v>0</v>
      </c>
      <c r="BP4" s="5">
        <f t="shared" si="33"/>
        <v>0</v>
      </c>
      <c r="BQ4" s="5">
        <f t="shared" si="34"/>
        <v>0</v>
      </c>
      <c r="BR4" s="5">
        <f t="shared" si="35"/>
        <v>0</v>
      </c>
      <c r="BS4" s="5">
        <f t="shared" si="36"/>
        <v>0</v>
      </c>
      <c r="BT4" s="5">
        <f t="shared" si="37"/>
        <v>0</v>
      </c>
      <c r="BU4" s="5">
        <f t="shared" si="38"/>
        <v>0</v>
      </c>
      <c r="BV4" s="5">
        <f t="shared" si="39"/>
        <v>0</v>
      </c>
      <c r="BW4" s="5">
        <f t="shared" si="40"/>
        <v>0</v>
      </c>
      <c r="BX4" s="5">
        <f t="shared" si="41"/>
        <v>-5000</v>
      </c>
      <c r="BY4" s="5">
        <f t="shared" si="42"/>
        <v>-15000</v>
      </c>
      <c r="BZ4" s="5">
        <f>MAX(INDEX('Team forecast'!$R$3:$BH$26,MATCH($B4,'Team forecast'!$B$3:$B$26,0),MATCH(BZ$1,'Team forecast'!$R$2:$BH$2,0))*($BX4)-(1-INDEX('Team forecast'!$R$3:$BH$26,MATCH($B4,'Team forecast'!$B$3:$B$26,0),MATCH(BZ$1,'Team forecast'!$R$2:$BH$2,0)))*(BY4+CH4)*0.01,-5000)</f>
        <v>-5000</v>
      </c>
      <c r="CA4" s="5">
        <f>MAX(INDEX('Team forecast'!$R$3:$BH$26,MATCH($B4,'Team forecast'!$B$3:$B$26,0),MATCH(CA$1,'Team forecast'!$R$2:$BH$2,0))*$BX4-(1-INDEX('Team forecast'!$R$3:$BH$26,MATCH($B4,'Team forecast'!$B$3:$B$26,0),MATCH(CA$1,'Team forecast'!$R$2:$BH$2,0)))*(BY4+BX4+CH4)*0.01,-5000)</f>
        <v>-5000</v>
      </c>
      <c r="CB4" s="5">
        <f>MAX(INDEX('Team forecast'!$R$3:$BH$26,MATCH($B4,'Team forecast'!$B$3:$B$26,0),MATCH(CB$1,'Team forecast'!$R$2:$BH$2,0))*$BX4-(1-INDEX('Team forecast'!$R$3:$BH$26,MATCH($B4,'Team forecast'!$B$3:$B$26,0),MATCH(CB$1,'Team forecast'!$R$2:$BH$2,0)))*(BY4+BX4*2+CH4)*0.01,0)</f>
        <v>0</v>
      </c>
      <c r="CC4" s="5">
        <v>0</v>
      </c>
      <c r="CD4" s="5">
        <f>+AK4+BD4*Cockpit!$C$3+BW4*Cockpit!$C$3^2+BZ4*Cockpit!$C$3^3+CA4*Cockpit!$C$3^4+CB4*Cockpit!$C$3^5+CC4*Cockpit!$C$3^6</f>
        <v>-10802.469135802468</v>
      </c>
      <c r="CE4" s="5"/>
      <c r="CF4" s="5"/>
      <c r="CG4" s="5">
        <v>0</v>
      </c>
      <c r="CH4" s="5">
        <f t="shared" si="43"/>
        <v>7995000</v>
      </c>
      <c r="CI4" s="5">
        <f t="shared" si="44"/>
        <v>7995000</v>
      </c>
      <c r="CJ4" s="1">
        <f t="shared" si="45"/>
        <v>-1E-3</v>
      </c>
      <c r="CK4" s="5">
        <f>RANK(CD4,$CD$2:$CD$622)+COUNTIF($CD$2:$CD4,$CD4)-1</f>
        <v>411</v>
      </c>
      <c r="CL4" s="5">
        <f>RANK(CJ4,$CJ$2:$CJ$622)+COUNTIF($CJ$2:$CJ4,$CJ4)-1</f>
        <v>401</v>
      </c>
    </row>
    <row r="5" spans="1:108" x14ac:dyDescent="0.3">
      <c r="A5" t="str">
        <f>Players!P6</f>
        <v>Raheem Sterling</v>
      </c>
      <c r="B5" t="str">
        <f>Players!G6</f>
        <v>England</v>
      </c>
      <c r="C5" t="str">
        <f>Players!AB6</f>
        <v>Striker</v>
      </c>
      <c r="F5" t="str">
        <f>IFERROR(INDEX(Lookup!B:B,MATCH(INDEX(Players!C:C,MATCH(E5,Players!A:A,0)),Lookup!D:D,0)),"")</f>
        <v/>
      </c>
      <c r="G5">
        <f>IF(Players!AC6=0,10000000,Players!AC6)</f>
        <v>7705000</v>
      </c>
      <c r="H5" s="16">
        <f>INDEX('Team forecast'!$B$2:$AO$26,MATCH('Master data'!$B5,'Team forecast'!$B$2:$B$26,0),MATCH('Master data'!H$1,'Team forecast'!$B$2:$AO$2,0))</f>
        <v>2.0128496317304223</v>
      </c>
      <c r="I5" s="16">
        <f>INDEX('Team forecast'!$B$2:$AO$26,MATCH('Master data'!$B5,'Team forecast'!$B$2:$B$26,0),MATCH('Master data'!I$1,'Team forecast'!$B$2:$AO$2,0))</f>
        <v>0.57976310910377304</v>
      </c>
      <c r="J5" s="16">
        <f>INDEX('Team forecast'!$B$2:$AO$26,MATCH('Master data'!$B5,'Team forecast'!$B$2:$B$26,0),MATCH('Master data'!J$1,'Team forecast'!$B$2:$AO$2,0))</f>
        <v>0.56003101710248571</v>
      </c>
      <c r="K5" s="16">
        <f>INDEX('Team forecast'!$B$2:$AO$26,MATCH('Master data'!$B5,'Team forecast'!$B$2:$B$26,0),MATCH('Master data'!K$1,'Team forecast'!$B$2:$AO$2,0))</f>
        <v>4.946672915714859</v>
      </c>
      <c r="L5" s="16">
        <f>INDEX('Team forecast'!$B$2:$AO$26,MATCH('Master data'!$B5,'Team forecast'!$B$2:$B$26,0),MATCH('Master data'!L$1,'Team forecast'!$B$2:$AO$2,0))</f>
        <v>1.9032627319063258</v>
      </c>
      <c r="M5">
        <f>IF(Players!BC6=1,95,0)</f>
        <v>95</v>
      </c>
      <c r="N5" s="2">
        <f>Players!BN6</f>
        <v>0.23406073142554257</v>
      </c>
      <c r="O5" s="2">
        <f>Players!BO6</f>
        <v>0.24449169865232209</v>
      </c>
      <c r="P5" s="2">
        <f>Players!BP6</f>
        <v>0.17735565096000905</v>
      </c>
      <c r="Q5" s="2">
        <f>Players!BQ6</f>
        <v>0.15094994087504926</v>
      </c>
      <c r="R5" s="2">
        <f>Players!BR6</f>
        <v>0</v>
      </c>
      <c r="S5" s="2">
        <f t="shared" si="4"/>
        <v>2.0128496317304223</v>
      </c>
      <c r="T5" s="2">
        <f t="shared" si="5"/>
        <v>0.57976310910377304</v>
      </c>
      <c r="U5" s="16">
        <f>INDEX('Team forecast'!$B$2:$AO$26,MATCH('Master data'!$B5,'Team forecast'!$B$2:$B$26,0),MATCH('Master data'!U$1,'Team forecast'!$B$2:$AO$2,0))</f>
        <v>0.71942446043165476</v>
      </c>
      <c r="V5" s="16">
        <f>INDEX('Team forecast'!$B$2:$AO$26,MATCH('Master data'!$B5,'Team forecast'!$B$2:$B$26,0),MATCH('Master data'!V$1,'Team forecast'!$B$2:$AO$2,0))</f>
        <v>0.18705035971223019</v>
      </c>
      <c r="W5" s="16">
        <f>INDEX('Team forecast'!$B$2:$AO$26,MATCH('Master data'!$B5,'Team forecast'!$B$2:$B$26,0),MATCH('Master data'!W$1,'Team forecast'!$B$2:$AO$2,0))</f>
        <v>9.3525179856115109E-2</v>
      </c>
      <c r="X5" s="5">
        <f t="shared" si="6"/>
        <v>7000</v>
      </c>
      <c r="Y5" s="5">
        <f t="shared" si="7"/>
        <v>17985.611510791368</v>
      </c>
      <c r="Z5" s="5">
        <f t="shared" si="8"/>
        <v>935.25179856115096</v>
      </c>
      <c r="AA5" s="5">
        <f t="shared" si="9"/>
        <v>-1402.8776978417266</v>
      </c>
      <c r="AB5" s="5">
        <f t="shared" si="10"/>
        <v>47112.90570524567</v>
      </c>
      <c r="AC5" s="5">
        <f t="shared" si="11"/>
        <v>24606.251279673594</v>
      </c>
      <c r="AD5" s="5">
        <f t="shared" si="12"/>
        <v>8773.2039505285484</v>
      </c>
      <c r="AE5" s="5">
        <f t="shared" si="13"/>
        <v>0</v>
      </c>
      <c r="AF5" s="5">
        <f t="shared" si="14"/>
        <v>0</v>
      </c>
      <c r="AG5" s="5">
        <f t="shared" si="15"/>
        <v>-3018.9988175009853</v>
      </c>
      <c r="AH5" s="5">
        <f t="shared" si="16"/>
        <v>0</v>
      </c>
      <c r="AI5" s="5">
        <f t="shared" si="17"/>
        <v>20128.496317304223</v>
      </c>
      <c r="AJ5" s="5">
        <f t="shared" si="18"/>
        <v>-4638.1048728301839</v>
      </c>
      <c r="AK5" s="5">
        <f>IFERROR(SUM(X5:AJ5),-5000)*((Cockpit!$C$3)^0)</f>
        <v>117481.73917393167</v>
      </c>
      <c r="AL5" s="16">
        <f>INDEX('Team forecast'!$B$2:$AO$26,MATCH('Master data'!$B5,'Team forecast'!$B$2:$B$26,0),MATCH('Master data'!AL$1,'Team forecast'!$B$2:$AO$2,0))</f>
        <v>2.1353866977743117</v>
      </c>
      <c r="AM5" s="16">
        <f>INDEX('Team forecast'!$B$2:$AO$26,MATCH('Master data'!$B5,'Team forecast'!$B$2:$B$26,0),MATCH('Master data'!AM$1,'Team forecast'!$B$2:$AO$2,0))</f>
        <v>0.84440251645874609</v>
      </c>
      <c r="AN5" s="16">
        <f>INDEX('Team forecast'!$B$2:$AO$26,MATCH('Master data'!$B5,'Team forecast'!$B$2:$B$26,0),MATCH('Master data'!AN$1,'Team forecast'!$B$2:$AO$2,0))</f>
        <v>0.4298140883506737</v>
      </c>
      <c r="AO5" s="16">
        <f>INDEX('Team forecast'!$B$2:$AO$26,MATCH('Master data'!$B5,'Team forecast'!$B$2:$B$26,0),MATCH('Master data'!AO$1,'Team forecast'!$B$2:$AO$2,0))</f>
        <v>5.2478135355680022</v>
      </c>
      <c r="AP5" s="16">
        <f>INDEX('Team forecast'!$B$2:$AO$26,MATCH('Master data'!$B5,'Team forecast'!$B$2:$B$26,0),MATCH('Master data'!AP$1,'Team forecast'!$B$2:$AO$2,0))</f>
        <v>2.7720284631221461</v>
      </c>
      <c r="AQ5" s="5">
        <f t="shared" si="19"/>
        <v>7000</v>
      </c>
      <c r="AR5" s="5">
        <f>INDEX('Team forecast'!$B$2:$AO$26,MATCH('Master data'!$B5,'Team forecast'!$B$2:$B$26,0),MATCH('Master data'!AR$1,'Team forecast'!$B$2:$AO$2,0))*IF(X5&gt;0,25000,0)</f>
        <v>16416.510318949346</v>
      </c>
      <c r="AS5" s="16">
        <f>INDEX('Team forecast'!$B$2:$AO$26,MATCH('Master data'!$B5,'Team forecast'!$B$2:$B$26,0),MATCH('Master data'!AS$1,'Team forecast'!$B$2:$AO$2,0))*IF(X5&gt;0,5000,0)</f>
        <v>1125.7035647279549</v>
      </c>
      <c r="AT5" s="16">
        <f>INDEX('Team forecast'!$B$2:$AO$26,MATCH('Master data'!$B5,'Team forecast'!$B$2:$B$26,0),MATCH('Master data'!AT$1,'Team forecast'!$B$2:$AO$2,0))*IF(X5&gt;0,-15000,0)</f>
        <v>-1772.9831144465295</v>
      </c>
      <c r="AU5" s="5">
        <f t="shared" si="20"/>
        <v>49981.01723574294</v>
      </c>
      <c r="AV5" s="5">
        <f t="shared" si="21"/>
        <v>26104.21605092071</v>
      </c>
      <c r="AW5" s="5">
        <f t="shared" si="22"/>
        <v>9307.293857174096</v>
      </c>
      <c r="AX5" s="5">
        <f t="shared" si="23"/>
        <v>0</v>
      </c>
      <c r="AY5" s="5">
        <f t="shared" si="24"/>
        <v>0</v>
      </c>
      <c r="AZ5" s="5">
        <f t="shared" si="25"/>
        <v>-3018.9988175009853</v>
      </c>
      <c r="BA5" s="5">
        <f t="shared" si="26"/>
        <v>0</v>
      </c>
      <c r="BB5" s="5">
        <f t="shared" si="27"/>
        <v>21353.866977743117</v>
      </c>
      <c r="BC5" s="5">
        <f t="shared" si="28"/>
        <v>-6755.2201316699684</v>
      </c>
      <c r="BD5" s="5">
        <f t="shared" si="29"/>
        <v>119741.40594164071</v>
      </c>
      <c r="BE5" s="16">
        <f>INDEX('Team forecast'!$B$2:$AO$26,MATCH('Master data'!$B5,'Team forecast'!$B$2:$B$26,0),MATCH('Master data'!BE$1,'Team forecast'!$B$2:$AO$2,0))</f>
        <v>0</v>
      </c>
      <c r="BF5" s="16">
        <f>INDEX('Team forecast'!$B$2:$AO$26,MATCH('Master data'!$B5,'Team forecast'!$B$2:$B$26,0),MATCH('Master data'!BF$1,'Team forecast'!$B$2:$AO$2,0))</f>
        <v>0</v>
      </c>
      <c r="BG5" s="16">
        <f>INDEX('Team forecast'!$B$2:$AO$26,MATCH('Master data'!$B5,'Team forecast'!$B$2:$B$26,0),MATCH('Master data'!BG$1,'Team forecast'!$B$2:$AO$2,0))</f>
        <v>0</v>
      </c>
      <c r="BH5" s="16">
        <f>INDEX('Team forecast'!$B$2:$AO$26,MATCH('Master data'!$B5,'Team forecast'!$B$2:$B$26,0),MATCH('Master data'!BH$1,'Team forecast'!$B$2:$AO$2,0))</f>
        <v>0</v>
      </c>
      <c r="BI5" s="16">
        <f>INDEX('Team forecast'!$B$2:$AO$26,MATCH('Master data'!$B5,'Team forecast'!$B$2:$B$26,0),MATCH('Master data'!BI$1,'Team forecast'!$B$2:$AO$2,0))</f>
        <v>0</v>
      </c>
      <c r="BJ5" s="5">
        <f t="shared" si="30"/>
        <v>7000</v>
      </c>
      <c r="BK5" s="5">
        <f>INDEX('Team forecast'!$R$3:$BH$26,MATCH($B5,'Team forecast'!$B$3:$B$26,0),MATCH(BK$1,'Team forecast'!$R$2:$BH$2,0))*IF($X5&gt;0,25000,0)</f>
        <v>0</v>
      </c>
      <c r="BL5" s="5">
        <f>INDEX('Team forecast'!$R$3:$BH$26,MATCH($B5,'Team forecast'!$B$3:$B$26,0),MATCH(BL$1,'Team forecast'!$R$2:$BH$2,0))*IF($X5&gt;0,5000,0)</f>
        <v>0</v>
      </c>
      <c r="BM5" s="5">
        <f>INDEX('Team forecast'!$R$3:$BH$26,MATCH($B5,'Team forecast'!$B$3:$B$26,0),MATCH(BM$1,'Team forecast'!$R$2:$BH$2,0))*IF($X5&gt;0,-15000,0)</f>
        <v>0</v>
      </c>
      <c r="BN5" s="5">
        <f t="shared" si="31"/>
        <v>0</v>
      </c>
      <c r="BO5" s="5">
        <f t="shared" si="32"/>
        <v>0</v>
      </c>
      <c r="BP5" s="5">
        <f t="shared" si="33"/>
        <v>0</v>
      </c>
      <c r="BQ5" s="5">
        <f t="shared" si="34"/>
        <v>0</v>
      </c>
      <c r="BR5" s="5">
        <f t="shared" si="35"/>
        <v>0</v>
      </c>
      <c r="BS5" s="5">
        <f t="shared" si="36"/>
        <v>-3018.9988175009853</v>
      </c>
      <c r="BT5" s="5">
        <f t="shared" si="37"/>
        <v>0</v>
      </c>
      <c r="BU5" s="5">
        <f t="shared" si="38"/>
        <v>0</v>
      </c>
      <c r="BV5" s="5">
        <f t="shared" si="39"/>
        <v>0</v>
      </c>
      <c r="BW5" s="5">
        <f t="shared" si="40"/>
        <v>0</v>
      </c>
      <c r="BX5" s="5">
        <f t="shared" si="41"/>
        <v>118611.57255778619</v>
      </c>
      <c r="BY5" s="5">
        <f t="shared" si="42"/>
        <v>355834.71767335857</v>
      </c>
      <c r="BZ5" s="5">
        <f>MAX(INDEX('Team forecast'!$R$3:$BH$26,MATCH($B5,'Team forecast'!$B$3:$B$26,0),MATCH(BZ$1,'Team forecast'!$R$2:$BH$2,0))*($BX5)-(1-INDEX('Team forecast'!$R$3:$BH$26,MATCH($B5,'Team forecast'!$B$3:$B$26,0),MATCH(BZ$1,'Team forecast'!$R$2:$BH$2,0)))*(BY5+CH5)*0.01,-5000)</f>
        <v>105578.49369664936</v>
      </c>
      <c r="CA5" s="5">
        <f>MAX(INDEX('Team forecast'!$R$3:$BH$26,MATCH($B5,'Team forecast'!$B$3:$B$26,0),MATCH(CA$1,'Team forecast'!$R$2:$BH$2,0))*$BX5-(1-INDEX('Team forecast'!$R$3:$BH$26,MATCH($B5,'Team forecast'!$B$3:$B$26,0),MATCH(CA$1,'Team forecast'!$R$2:$BH$2,0)))*(BY5+BX5+CH5)*0.01,-5000)</f>
        <v>13991.151991452469</v>
      </c>
      <c r="CB5" s="5">
        <f>MAX(INDEX('Team forecast'!$R$3:$BH$26,MATCH($B5,'Team forecast'!$B$3:$B$26,0),MATCH(CB$1,'Team forecast'!$R$2:$BH$2,0))*$BX5-(1-INDEX('Team forecast'!$R$3:$BH$26,MATCH($B5,'Team forecast'!$B$3:$B$26,0),MATCH(CB$1,'Team forecast'!$R$2:$BH$2,0)))*(BY5+BX5*2+CH5)*0.01,0)</f>
        <v>0</v>
      </c>
      <c r="CC5" s="5">
        <v>0</v>
      </c>
      <c r="CD5" s="5">
        <f>+AK5+BD5*Cockpit!$C$3+BW5*Cockpit!$C$3^2+BZ5*Cockpit!$C$3^3+CA5*Cockpit!$C$3^4+CB5*Cockpit!$C$3^5+CC5*Cockpit!$C$3^6</f>
        <v>231355.54412987514</v>
      </c>
      <c r="CE5" s="5"/>
      <c r="CF5" s="5"/>
      <c r="CG5" s="5">
        <v>0</v>
      </c>
      <c r="CH5" s="5">
        <f t="shared" si="43"/>
        <v>7705000</v>
      </c>
      <c r="CI5" s="5">
        <f t="shared" si="44"/>
        <v>7705000</v>
      </c>
      <c r="CJ5" s="1">
        <f t="shared" si="45"/>
        <v>0.03</v>
      </c>
      <c r="CK5" s="5">
        <f>RANK(CD5,$CD$2:$CD$622)+COUNTIF($CD$2:$CD5,$CD5)-1</f>
        <v>6</v>
      </c>
      <c r="CL5" s="5">
        <f>RANK(CJ5,$CJ$2:$CJ$622)+COUNTIF($CJ$2:$CJ5,$CJ5)-1</f>
        <v>56</v>
      </c>
    </row>
    <row r="6" spans="1:108" x14ac:dyDescent="0.3">
      <c r="A6" t="str">
        <f>Players!P7</f>
        <v>Romelu Lukaku</v>
      </c>
      <c r="B6" t="str">
        <f>Players!G7</f>
        <v>Belgium</v>
      </c>
      <c r="C6" t="str">
        <f>Players!AB7</f>
        <v>Striker</v>
      </c>
      <c r="D6" s="1"/>
      <c r="F6" t="str">
        <f>IFERROR(INDEX(Lookup!B:B,MATCH(INDEX(Players!C:C,MATCH(E6,Players!A:A,0)),Lookup!D:D,0)),"")</f>
        <v/>
      </c>
      <c r="G6">
        <f>IF(Players!AC7=0,10000000,Players!AC7)</f>
        <v>8825000</v>
      </c>
      <c r="H6" s="16">
        <f>INDEX('Team forecast'!$B$2:$AO$26,MATCH('Master data'!$B6,'Team forecast'!$B$2:$B$26,0),MATCH('Master data'!H$1,'Team forecast'!$B$2:$AO$2,0))</f>
        <v>1.3904776720313736</v>
      </c>
      <c r="I6" s="16">
        <f>INDEX('Team forecast'!$B$2:$AO$26,MATCH('Master data'!$B6,'Team forecast'!$B$2:$B$26,0),MATCH('Master data'!I$1,'Team forecast'!$B$2:$AO$2,0))</f>
        <v>0.98501256392320902</v>
      </c>
      <c r="J6" s="16">
        <f>INDEX('Team forecast'!$B$2:$AO$26,MATCH('Master data'!$B6,'Team forecast'!$B$2:$B$26,0),MATCH('Master data'!J$1,'Team forecast'!$B$2:$AO$2,0))</f>
        <v>0.37343453510436442</v>
      </c>
      <c r="K6" s="16">
        <f>INDEX('Team forecast'!$B$2:$AO$26,MATCH('Master data'!$B6,'Team forecast'!$B$2:$B$26,0),MATCH('Master data'!K$1,'Team forecast'!$B$2:$AO$2,0))</f>
        <v>3.64738364221295</v>
      </c>
      <c r="L6" s="16">
        <f>INDEX('Team forecast'!$B$2:$AO$26,MATCH('Master data'!$B6,'Team forecast'!$B$2:$B$26,0),MATCH('Master data'!L$1,'Team forecast'!$B$2:$AO$2,0))</f>
        <v>3.2336271037883124</v>
      </c>
      <c r="M6">
        <f>IF(Players!BC7=1,95,0)</f>
        <v>95</v>
      </c>
      <c r="N6" s="2">
        <f>Players!BN7</f>
        <v>0.30415592107941225</v>
      </c>
      <c r="O6" s="2">
        <f>Players!BO7</f>
        <v>0.21430754347724268</v>
      </c>
      <c r="P6" s="2">
        <f>Players!BP7</f>
        <v>0.25073777126413682</v>
      </c>
      <c r="Q6" s="2">
        <f>Players!BQ7</f>
        <v>6.2370062370062374E-2</v>
      </c>
      <c r="R6" s="2">
        <f>Players!BR7</f>
        <v>0</v>
      </c>
      <c r="S6" s="2">
        <f t="shared" si="4"/>
        <v>1.3904776720313736</v>
      </c>
      <c r="T6" s="2">
        <f t="shared" si="5"/>
        <v>0.98501256392320902</v>
      </c>
      <c r="U6" s="16">
        <f>INDEX('Team forecast'!$B$2:$AO$26,MATCH('Master data'!$B6,'Team forecast'!$B$2:$B$26,0),MATCH('Master data'!U$1,'Team forecast'!$B$2:$AO$2,0))</f>
        <v>0.45540796963946878</v>
      </c>
      <c r="V6" s="16">
        <f>INDEX('Team forecast'!$B$2:$AO$26,MATCH('Master data'!$B6,'Team forecast'!$B$2:$B$26,0),MATCH('Master data'!V$1,'Team forecast'!$B$2:$AO$2,0))</f>
        <v>0.31119544592030363</v>
      </c>
      <c r="W6" s="16">
        <f>INDEX('Team forecast'!$B$2:$AO$26,MATCH('Master data'!$B6,'Team forecast'!$B$2:$B$26,0),MATCH('Master data'!W$1,'Team forecast'!$B$2:$AO$2,0))</f>
        <v>0.23339658444022771</v>
      </c>
      <c r="X6" s="5">
        <f t="shared" si="6"/>
        <v>7000</v>
      </c>
      <c r="Y6" s="5">
        <f t="shared" si="7"/>
        <v>11385.19924098672</v>
      </c>
      <c r="Z6" s="5">
        <f t="shared" si="8"/>
        <v>1555.977229601518</v>
      </c>
      <c r="AA6" s="5">
        <f t="shared" si="9"/>
        <v>-3500.9487666034156</v>
      </c>
      <c r="AB6" s="5">
        <f t="shared" si="10"/>
        <v>42292.201707705935</v>
      </c>
      <c r="AC6" s="5">
        <f t="shared" si="11"/>
        <v>14899.492707649941</v>
      </c>
      <c r="AD6" s="5">
        <f t="shared" si="12"/>
        <v>9145.3684539374499</v>
      </c>
      <c r="AE6" s="5">
        <f t="shared" si="13"/>
        <v>0</v>
      </c>
      <c r="AF6" s="5">
        <f t="shared" si="14"/>
        <v>0</v>
      </c>
      <c r="AG6" s="5">
        <f t="shared" si="15"/>
        <v>-1247.4012474012475</v>
      </c>
      <c r="AH6" s="5">
        <f t="shared" si="16"/>
        <v>0</v>
      </c>
      <c r="AI6" s="5">
        <f t="shared" si="17"/>
        <v>13904.776720313735</v>
      </c>
      <c r="AJ6" s="5">
        <f t="shared" si="18"/>
        <v>-7880.1005113856718</v>
      </c>
      <c r="AK6" s="5">
        <f>IFERROR(SUM(X6:AJ6),-5000)*((Cockpit!$C$3)^0)</f>
        <v>87554.565534804977</v>
      </c>
      <c r="AL6" s="16">
        <f>INDEX('Team forecast'!$B$2:$AO$26,MATCH('Master data'!$B6,'Team forecast'!$B$2:$B$26,0),MATCH('Master data'!AL$1,'Team forecast'!$B$2:$AO$2,0))</f>
        <v>2.3578794100156779</v>
      </c>
      <c r="AM6" s="16">
        <f>INDEX('Team forecast'!$B$2:$AO$26,MATCH('Master data'!$B6,'Team forecast'!$B$2:$B$26,0),MATCH('Master data'!AM$1,'Team forecast'!$B$2:$AO$2,0))</f>
        <v>0.60341572553131961</v>
      </c>
      <c r="AN6" s="16">
        <f>INDEX('Team forecast'!$B$2:$AO$26,MATCH('Master data'!$B6,'Team forecast'!$B$2:$B$26,0),MATCH('Master data'!AN$1,'Team forecast'!$B$2:$AO$2,0))</f>
        <v>0.5469402440769694</v>
      </c>
      <c r="AO6" s="16">
        <f>INDEX('Team forecast'!$B$2:$AO$26,MATCH('Master data'!$B6,'Team forecast'!$B$2:$B$26,0),MATCH('Master data'!AO$1,'Team forecast'!$B$2:$AO$2,0))</f>
        <v>6.1849902111969035</v>
      </c>
      <c r="AP6" s="16">
        <f>INDEX('Team forecast'!$B$2:$AO$26,MATCH('Master data'!$B6,'Team forecast'!$B$2:$B$26,0),MATCH('Master data'!AP$1,'Team forecast'!$B$2:$AO$2,0))</f>
        <v>1.9809102100775644</v>
      </c>
      <c r="AQ6" s="5">
        <f t="shared" si="19"/>
        <v>7000</v>
      </c>
      <c r="AR6" s="5">
        <f>INDEX('Team forecast'!$B$2:$AO$26,MATCH('Master data'!$B6,'Team forecast'!$B$2:$B$26,0),MATCH('Master data'!AR$1,'Team forecast'!$B$2:$AO$2,0))*IF(X6&gt;0,25000,0)</f>
        <v>19389.479964204038</v>
      </c>
      <c r="AS6" s="16">
        <f>INDEX('Team forecast'!$B$2:$AO$26,MATCH('Master data'!$B6,'Team forecast'!$B$2:$B$26,0),MATCH('Master data'!AS$1,'Team forecast'!$B$2:$AO$2,0))*IF(X6&gt;0,5000,0)</f>
        <v>727.851247887044</v>
      </c>
      <c r="AT6" s="16">
        <f>INDEX('Team forecast'!$B$2:$AO$26,MATCH('Master data'!$B6,'Team forecast'!$B$2:$B$26,0),MATCH('Master data'!AT$1,'Team forecast'!$B$2:$AO$2,0))*IF(X6&gt;0,-15000,0)</f>
        <v>-1182.7582778164463</v>
      </c>
      <c r="AU6" s="5">
        <f t="shared" si="20"/>
        <v>71716.298374749967</v>
      </c>
      <c r="AV6" s="5">
        <f t="shared" si="21"/>
        <v>25265.567208801513</v>
      </c>
      <c r="AW6" s="5">
        <f t="shared" si="22"/>
        <v>15508.106608460144</v>
      </c>
      <c r="AX6" s="5">
        <f t="shared" si="23"/>
        <v>0</v>
      </c>
      <c r="AY6" s="5">
        <f t="shared" si="24"/>
        <v>0</v>
      </c>
      <c r="AZ6" s="5">
        <f t="shared" si="25"/>
        <v>-1247.4012474012475</v>
      </c>
      <c r="BA6" s="5">
        <f t="shared" si="26"/>
        <v>0</v>
      </c>
      <c r="BB6" s="5">
        <f t="shared" si="27"/>
        <v>23578.794100156778</v>
      </c>
      <c r="BC6" s="5">
        <f t="shared" si="28"/>
        <v>-4827.3258042505568</v>
      </c>
      <c r="BD6" s="5">
        <f t="shared" si="29"/>
        <v>155928.61217479123</v>
      </c>
      <c r="BE6" s="16">
        <f>INDEX('Team forecast'!$B$2:$AO$26,MATCH('Master data'!$B6,'Team forecast'!$B$2:$B$26,0),MATCH('Master data'!BE$1,'Team forecast'!$B$2:$AO$2,0))</f>
        <v>0</v>
      </c>
      <c r="BF6" s="16">
        <f>INDEX('Team forecast'!$B$2:$AO$26,MATCH('Master data'!$B6,'Team forecast'!$B$2:$B$26,0),MATCH('Master data'!BF$1,'Team forecast'!$B$2:$AO$2,0))</f>
        <v>0</v>
      </c>
      <c r="BG6" s="16">
        <f>INDEX('Team forecast'!$B$2:$AO$26,MATCH('Master data'!$B6,'Team forecast'!$B$2:$B$26,0),MATCH('Master data'!BG$1,'Team forecast'!$B$2:$AO$2,0))</f>
        <v>0</v>
      </c>
      <c r="BH6" s="16">
        <f>INDEX('Team forecast'!$B$2:$AO$26,MATCH('Master data'!$B6,'Team forecast'!$B$2:$B$26,0),MATCH('Master data'!BH$1,'Team forecast'!$B$2:$AO$2,0))</f>
        <v>0</v>
      </c>
      <c r="BI6" s="16">
        <f>INDEX('Team forecast'!$B$2:$AO$26,MATCH('Master data'!$B6,'Team forecast'!$B$2:$B$26,0),MATCH('Master data'!BI$1,'Team forecast'!$B$2:$AO$2,0))</f>
        <v>0</v>
      </c>
      <c r="BJ6" s="5">
        <f t="shared" si="30"/>
        <v>7000</v>
      </c>
      <c r="BK6" s="5">
        <f>INDEX('Team forecast'!$R$3:$BH$26,MATCH($B6,'Team forecast'!$B$3:$B$26,0),MATCH(BK$1,'Team forecast'!$R$2:$BH$2,0))*IF($X6&gt;0,25000,0)</f>
        <v>0</v>
      </c>
      <c r="BL6" s="5">
        <f>INDEX('Team forecast'!$R$3:$BH$26,MATCH($B6,'Team forecast'!$B$3:$B$26,0),MATCH(BL$1,'Team forecast'!$R$2:$BH$2,0))*IF($X6&gt;0,5000,0)</f>
        <v>0</v>
      </c>
      <c r="BM6" s="5">
        <f>INDEX('Team forecast'!$R$3:$BH$26,MATCH($B6,'Team forecast'!$B$3:$B$26,0),MATCH(BM$1,'Team forecast'!$R$2:$BH$2,0))*IF($X6&gt;0,-15000,0)</f>
        <v>0</v>
      </c>
      <c r="BN6" s="5">
        <f t="shared" si="31"/>
        <v>0</v>
      </c>
      <c r="BO6" s="5">
        <f t="shared" si="32"/>
        <v>0</v>
      </c>
      <c r="BP6" s="5">
        <f t="shared" si="33"/>
        <v>0</v>
      </c>
      <c r="BQ6" s="5">
        <f t="shared" si="34"/>
        <v>0</v>
      </c>
      <c r="BR6" s="5">
        <f t="shared" si="35"/>
        <v>0</v>
      </c>
      <c r="BS6" s="5">
        <f t="shared" si="36"/>
        <v>-1247.4012474012475</v>
      </c>
      <c r="BT6" s="5">
        <f t="shared" si="37"/>
        <v>0</v>
      </c>
      <c r="BU6" s="5">
        <f t="shared" si="38"/>
        <v>0</v>
      </c>
      <c r="BV6" s="5">
        <f t="shared" si="39"/>
        <v>0</v>
      </c>
      <c r="BW6" s="5">
        <f t="shared" si="40"/>
        <v>0</v>
      </c>
      <c r="BX6" s="5">
        <f t="shared" si="41"/>
        <v>121741.5888547981</v>
      </c>
      <c r="BY6" s="5">
        <f t="shared" si="42"/>
        <v>365224.76656439429</v>
      </c>
      <c r="BZ6" s="5">
        <f>MAX(INDEX('Team forecast'!$R$3:$BH$26,MATCH($B6,'Team forecast'!$B$3:$B$26,0),MATCH(BZ$1,'Team forecast'!$R$2:$BH$2,0))*($BX6)-(1-INDEX('Team forecast'!$R$3:$BH$26,MATCH($B6,'Team forecast'!$B$3:$B$26,0),MATCH(BZ$1,'Team forecast'!$R$2:$BH$2,0)))*(BY6+CH6)*0.01,-5000)</f>
        <v>105916.11948291349</v>
      </c>
      <c r="CA6" s="5">
        <f>MAX(INDEX('Team forecast'!$R$3:$BH$26,MATCH($B6,'Team forecast'!$B$3:$B$26,0),MATCH(CA$1,'Team forecast'!$R$2:$BH$2,0))*$BX6-(1-INDEX('Team forecast'!$R$3:$BH$26,MATCH($B6,'Team forecast'!$B$3:$B$26,0),MATCH(CA$1,'Team forecast'!$R$2:$BH$2,0)))*(BY6+BX6+CH6)*0.01,-5000)</f>
        <v>8554.5729218683191</v>
      </c>
      <c r="CB6" s="5">
        <f>MAX(INDEX('Team forecast'!$R$3:$BH$26,MATCH($B6,'Team forecast'!$B$3:$B$26,0),MATCH(CB$1,'Team forecast'!$R$2:$BH$2,0))*$BX6-(1-INDEX('Team forecast'!$R$3:$BH$26,MATCH($B6,'Team forecast'!$B$3:$B$26,0),MATCH(CB$1,'Team forecast'!$R$2:$BH$2,0)))*(BY6+BX6*2+CH6)*0.01,0)</f>
        <v>0</v>
      </c>
      <c r="CC6" s="5">
        <v>0</v>
      </c>
      <c r="CD6" s="5">
        <f>+AK6+BD6*Cockpit!$C$3+BW6*Cockpit!$C$3^2+BZ6*Cockpit!$C$3^3+CA6*Cockpit!$C$3^4+CB6*Cockpit!$C$3^5+CC6*Cockpit!$C$3^6</f>
        <v>224579.31975429316</v>
      </c>
      <c r="CE6" s="5"/>
      <c r="CF6" s="5"/>
      <c r="CG6" s="5">
        <v>0</v>
      </c>
      <c r="CH6" s="5">
        <f t="shared" si="43"/>
        <v>8825000</v>
      </c>
      <c r="CI6" s="5">
        <f t="shared" si="44"/>
        <v>8825000</v>
      </c>
      <c r="CJ6" s="1">
        <f t="shared" si="45"/>
        <v>2.5000000000000001E-2</v>
      </c>
      <c r="CK6" s="5">
        <f>RANK(CD6,$CD$2:$CD$622)+COUNTIF($CD$2:$CD6,$CD6)-1</f>
        <v>7</v>
      </c>
      <c r="CL6" s="5">
        <f>RANK(CJ6,$CJ$2:$CJ$622)+COUNTIF($CJ$2:$CJ6,$CJ6)-1</f>
        <v>84</v>
      </c>
    </row>
    <row r="7" spans="1:108" x14ac:dyDescent="0.3">
      <c r="A7" t="str">
        <f>Players!P8</f>
        <v xml:space="preserve"> E. Hazard</v>
      </c>
      <c r="B7" t="str">
        <f>Players!G8</f>
        <v>Belgium</v>
      </c>
      <c r="C7" t="str">
        <f>Players!AB8</f>
        <v>Striker</v>
      </c>
      <c r="D7" s="1"/>
      <c r="F7" t="str">
        <f>IFERROR(INDEX(Lookup!B:B,MATCH(INDEX(Players!C:C,MATCH(E7,Players!A:A,0)),Lookup!D:D,0)),"")</f>
        <v/>
      </c>
      <c r="G7">
        <f>IF(Players!AC8=0,10000000,Players!AC8)</f>
        <v>6042000</v>
      </c>
      <c r="H7" s="16">
        <f>INDEX('Team forecast'!$B$2:$AO$26,MATCH('Master data'!$B7,'Team forecast'!$B$2:$B$26,0),MATCH('Master data'!H$1,'Team forecast'!$B$2:$AO$2,0))</f>
        <v>1.3904776720313736</v>
      </c>
      <c r="I7" s="16">
        <f>INDEX('Team forecast'!$B$2:$AO$26,MATCH('Master data'!$B7,'Team forecast'!$B$2:$B$26,0),MATCH('Master data'!I$1,'Team forecast'!$B$2:$AO$2,0))</f>
        <v>0.98501256392320902</v>
      </c>
      <c r="J7" s="16">
        <f>INDEX('Team forecast'!$B$2:$AO$26,MATCH('Master data'!$B7,'Team forecast'!$B$2:$B$26,0),MATCH('Master data'!J$1,'Team forecast'!$B$2:$AO$2,0))</f>
        <v>0.37343453510436442</v>
      </c>
      <c r="K7" s="16">
        <f>INDEX('Team forecast'!$B$2:$AO$26,MATCH('Master data'!$B7,'Team forecast'!$B$2:$B$26,0),MATCH('Master data'!K$1,'Team forecast'!$B$2:$AO$2,0))</f>
        <v>3.64738364221295</v>
      </c>
      <c r="L7" s="16">
        <f>INDEX('Team forecast'!$B$2:$AO$26,MATCH('Master data'!$B7,'Team forecast'!$B$2:$B$26,0),MATCH('Master data'!L$1,'Team forecast'!$B$2:$AO$2,0))</f>
        <v>3.2336271037883124</v>
      </c>
      <c r="M7">
        <f>IF(Players!BC8=1,95,0)</f>
        <v>95</v>
      </c>
      <c r="N7" s="2">
        <f>Players!BN8</f>
        <v>0.19749787009980013</v>
      </c>
      <c r="O7" s="2">
        <f>Players!BO8</f>
        <v>0.1567267861913218</v>
      </c>
      <c r="P7" s="2">
        <f>Players!BP8</f>
        <v>0.14168804978624272</v>
      </c>
      <c r="Q7" s="2">
        <f>Players!BQ8</f>
        <v>0</v>
      </c>
      <c r="R7" s="2">
        <f>Players!BR8</f>
        <v>0</v>
      </c>
      <c r="S7" s="2">
        <f t="shared" si="4"/>
        <v>1.3904776720313736</v>
      </c>
      <c r="T7" s="2">
        <f t="shared" si="5"/>
        <v>0.98501256392320902</v>
      </c>
      <c r="U7" s="16">
        <f>INDEX('Team forecast'!$B$2:$AO$26,MATCH('Master data'!$B7,'Team forecast'!$B$2:$B$26,0),MATCH('Master data'!U$1,'Team forecast'!$B$2:$AO$2,0))</f>
        <v>0.45540796963946878</v>
      </c>
      <c r="V7" s="16">
        <f>INDEX('Team forecast'!$B$2:$AO$26,MATCH('Master data'!$B7,'Team forecast'!$B$2:$B$26,0),MATCH('Master data'!V$1,'Team forecast'!$B$2:$AO$2,0))</f>
        <v>0.31119544592030363</v>
      </c>
      <c r="W7" s="16">
        <f>INDEX('Team forecast'!$B$2:$AO$26,MATCH('Master data'!$B7,'Team forecast'!$B$2:$B$26,0),MATCH('Master data'!W$1,'Team forecast'!$B$2:$AO$2,0))</f>
        <v>0.23339658444022771</v>
      </c>
      <c r="X7" s="5">
        <f t="shared" si="6"/>
        <v>7000</v>
      </c>
      <c r="Y7" s="5">
        <f t="shared" si="7"/>
        <v>11385.19924098672</v>
      </c>
      <c r="Z7" s="5">
        <f t="shared" si="8"/>
        <v>1555.977229601518</v>
      </c>
      <c r="AA7" s="5">
        <f t="shared" si="9"/>
        <v>-3500.9487666034156</v>
      </c>
      <c r="AB7" s="5">
        <f t="shared" si="10"/>
        <v>27461.637864752473</v>
      </c>
      <c r="AC7" s="5">
        <f t="shared" si="11"/>
        <v>10896.2548404134</v>
      </c>
      <c r="AD7" s="5">
        <f t="shared" si="12"/>
        <v>5167.9067508739572</v>
      </c>
      <c r="AE7" s="5">
        <f t="shared" si="13"/>
        <v>0</v>
      </c>
      <c r="AF7" s="5">
        <f t="shared" si="14"/>
        <v>0</v>
      </c>
      <c r="AG7" s="5">
        <f t="shared" si="15"/>
        <v>0</v>
      </c>
      <c r="AH7" s="5">
        <f t="shared" si="16"/>
        <v>0</v>
      </c>
      <c r="AI7" s="5">
        <f t="shared" si="17"/>
        <v>13904.776720313735</v>
      </c>
      <c r="AJ7" s="5">
        <f t="shared" si="18"/>
        <v>-7880.1005113856718</v>
      </c>
      <c r="AK7" s="5">
        <f>IFERROR(SUM(X7:AJ7),-5000)*((Cockpit!$C$3)^0)</f>
        <v>65990.703368952716</v>
      </c>
      <c r="AL7" s="16">
        <f>INDEX('Team forecast'!$B$2:$AO$26,MATCH('Master data'!$B7,'Team forecast'!$B$2:$B$26,0),MATCH('Master data'!AL$1,'Team forecast'!$B$2:$AO$2,0))</f>
        <v>2.3578794100156779</v>
      </c>
      <c r="AM7" s="16">
        <f>INDEX('Team forecast'!$B$2:$AO$26,MATCH('Master data'!$B7,'Team forecast'!$B$2:$B$26,0),MATCH('Master data'!AM$1,'Team forecast'!$B$2:$AO$2,0))</f>
        <v>0.60341572553131961</v>
      </c>
      <c r="AN7" s="16">
        <f>INDEX('Team forecast'!$B$2:$AO$26,MATCH('Master data'!$B7,'Team forecast'!$B$2:$B$26,0),MATCH('Master data'!AN$1,'Team forecast'!$B$2:$AO$2,0))</f>
        <v>0.5469402440769694</v>
      </c>
      <c r="AO7" s="16">
        <f>INDEX('Team forecast'!$B$2:$AO$26,MATCH('Master data'!$B7,'Team forecast'!$B$2:$B$26,0),MATCH('Master data'!AO$1,'Team forecast'!$B$2:$AO$2,0))</f>
        <v>6.1849902111969035</v>
      </c>
      <c r="AP7" s="16">
        <f>INDEX('Team forecast'!$B$2:$AO$26,MATCH('Master data'!$B7,'Team forecast'!$B$2:$B$26,0),MATCH('Master data'!AP$1,'Team forecast'!$B$2:$AO$2,0))</f>
        <v>1.9809102100775644</v>
      </c>
      <c r="AQ7" s="5">
        <f t="shared" si="19"/>
        <v>7000</v>
      </c>
      <c r="AR7" s="5">
        <f>INDEX('Team forecast'!$B$2:$AO$26,MATCH('Master data'!$B7,'Team forecast'!$B$2:$B$26,0),MATCH('Master data'!AR$1,'Team forecast'!$B$2:$AO$2,0))*IF(X7&gt;0,25000,0)</f>
        <v>19389.479964204038</v>
      </c>
      <c r="AS7" s="16">
        <f>INDEX('Team forecast'!$B$2:$AO$26,MATCH('Master data'!$B7,'Team forecast'!$B$2:$B$26,0),MATCH('Master data'!AS$1,'Team forecast'!$B$2:$AO$2,0))*IF(X7&gt;0,5000,0)</f>
        <v>727.851247887044</v>
      </c>
      <c r="AT7" s="16">
        <f>INDEX('Team forecast'!$B$2:$AO$26,MATCH('Master data'!$B7,'Team forecast'!$B$2:$B$26,0),MATCH('Master data'!AT$1,'Team forecast'!$B$2:$AO$2,0))*IF(X7&gt;0,-15000,0)</f>
        <v>-1182.7582778164463</v>
      </c>
      <c r="AU7" s="5">
        <f t="shared" si="20"/>
        <v>46567.616143026971</v>
      </c>
      <c r="AV7" s="5">
        <f t="shared" si="21"/>
        <v>18477.143107922358</v>
      </c>
      <c r="AW7" s="5">
        <f t="shared" si="22"/>
        <v>8763.3920097149075</v>
      </c>
      <c r="AX7" s="5">
        <f t="shared" si="23"/>
        <v>0</v>
      </c>
      <c r="AY7" s="5">
        <f t="shared" si="24"/>
        <v>0</v>
      </c>
      <c r="AZ7" s="5">
        <f t="shared" si="25"/>
        <v>0</v>
      </c>
      <c r="BA7" s="5">
        <f t="shared" si="26"/>
        <v>0</v>
      </c>
      <c r="BB7" s="5">
        <f t="shared" si="27"/>
        <v>23578.794100156778</v>
      </c>
      <c r="BC7" s="5">
        <f t="shared" si="28"/>
        <v>-4827.3258042505568</v>
      </c>
      <c r="BD7" s="5">
        <f t="shared" si="29"/>
        <v>118494.19249084509</v>
      </c>
      <c r="BE7" s="16">
        <f>INDEX('Team forecast'!$B$2:$AO$26,MATCH('Master data'!$B7,'Team forecast'!$B$2:$B$26,0),MATCH('Master data'!BE$1,'Team forecast'!$B$2:$AO$2,0))</f>
        <v>0</v>
      </c>
      <c r="BF7" s="16">
        <f>INDEX('Team forecast'!$B$2:$AO$26,MATCH('Master data'!$B7,'Team forecast'!$B$2:$B$26,0),MATCH('Master data'!BF$1,'Team forecast'!$B$2:$AO$2,0))</f>
        <v>0</v>
      </c>
      <c r="BG7" s="16">
        <f>INDEX('Team forecast'!$B$2:$AO$26,MATCH('Master data'!$B7,'Team forecast'!$B$2:$B$26,0),MATCH('Master data'!BG$1,'Team forecast'!$B$2:$AO$2,0))</f>
        <v>0</v>
      </c>
      <c r="BH7" s="16">
        <f>INDEX('Team forecast'!$B$2:$AO$26,MATCH('Master data'!$B7,'Team forecast'!$B$2:$B$26,0),MATCH('Master data'!BH$1,'Team forecast'!$B$2:$AO$2,0))</f>
        <v>0</v>
      </c>
      <c r="BI7" s="16">
        <f>INDEX('Team forecast'!$B$2:$AO$26,MATCH('Master data'!$B7,'Team forecast'!$B$2:$B$26,0),MATCH('Master data'!BI$1,'Team forecast'!$B$2:$AO$2,0))</f>
        <v>0</v>
      </c>
      <c r="BJ7" s="5">
        <f t="shared" si="30"/>
        <v>7000</v>
      </c>
      <c r="BK7" s="5">
        <f>INDEX('Team forecast'!$R$3:$BH$26,MATCH($B7,'Team forecast'!$B$3:$B$26,0),MATCH(BK$1,'Team forecast'!$R$2:$BH$2,0))*IF($X7&gt;0,25000,0)</f>
        <v>0</v>
      </c>
      <c r="BL7" s="5">
        <f>INDEX('Team forecast'!$R$3:$BH$26,MATCH($B7,'Team forecast'!$B$3:$B$26,0),MATCH(BL$1,'Team forecast'!$R$2:$BH$2,0))*IF($X7&gt;0,5000,0)</f>
        <v>0</v>
      </c>
      <c r="BM7" s="5">
        <f>INDEX('Team forecast'!$R$3:$BH$26,MATCH($B7,'Team forecast'!$B$3:$B$26,0),MATCH(BM$1,'Team forecast'!$R$2:$BH$2,0))*IF($X7&gt;0,-15000,0)</f>
        <v>0</v>
      </c>
      <c r="BN7" s="5">
        <f t="shared" si="31"/>
        <v>0</v>
      </c>
      <c r="BO7" s="5">
        <f t="shared" si="32"/>
        <v>0</v>
      </c>
      <c r="BP7" s="5">
        <f t="shared" si="33"/>
        <v>0</v>
      </c>
      <c r="BQ7" s="5">
        <f t="shared" si="34"/>
        <v>0</v>
      </c>
      <c r="BR7" s="5">
        <f t="shared" si="35"/>
        <v>0</v>
      </c>
      <c r="BS7" s="5">
        <f t="shared" si="36"/>
        <v>0</v>
      </c>
      <c r="BT7" s="5">
        <f t="shared" si="37"/>
        <v>0</v>
      </c>
      <c r="BU7" s="5">
        <f t="shared" si="38"/>
        <v>0</v>
      </c>
      <c r="BV7" s="5">
        <f t="shared" si="39"/>
        <v>0</v>
      </c>
      <c r="BW7" s="5">
        <f t="shared" si="40"/>
        <v>0</v>
      </c>
      <c r="BX7" s="5">
        <f t="shared" si="41"/>
        <v>92242.447929898903</v>
      </c>
      <c r="BY7" s="5">
        <f t="shared" si="42"/>
        <v>276727.34378969669</v>
      </c>
      <c r="BZ7" s="5">
        <f>MAX(INDEX('Team forecast'!$R$3:$BH$26,MATCH($B7,'Team forecast'!$B$3:$B$26,0),MATCH(BZ$1,'Team forecast'!$R$2:$BH$2,0))*($BX7)-(1-INDEX('Team forecast'!$R$3:$BH$26,MATCH($B7,'Team forecast'!$B$3:$B$26,0),MATCH(BZ$1,'Team forecast'!$R$2:$BH$2,0)))*(BY7+CH7)*0.01,-5000)</f>
        <v>80729.135235988084</v>
      </c>
      <c r="CA7" s="5">
        <f>MAX(INDEX('Team forecast'!$R$3:$BH$26,MATCH($B7,'Team forecast'!$B$3:$B$26,0),MATCH(CA$1,'Team forecast'!$R$2:$BH$2,0))*$BX7-(1-INDEX('Team forecast'!$R$3:$BH$26,MATCH($B7,'Team forecast'!$B$3:$B$26,0),MATCH(CA$1,'Team forecast'!$R$2:$BH$2,0)))*(BY7+BX7+CH7)*0.01,-5000)</f>
        <v>9877.5141657763234</v>
      </c>
      <c r="CB7" s="5">
        <f>MAX(INDEX('Team forecast'!$R$3:$BH$26,MATCH($B7,'Team forecast'!$B$3:$B$26,0),MATCH(CB$1,'Team forecast'!$R$2:$BH$2,0))*$BX7-(1-INDEX('Team forecast'!$R$3:$BH$26,MATCH($B7,'Team forecast'!$B$3:$B$26,0),MATCH(CB$1,'Team forecast'!$R$2:$BH$2,0)))*(BY7+BX7*2+CH7)*0.01,0)</f>
        <v>0</v>
      </c>
      <c r="CC7" s="5">
        <v>0</v>
      </c>
      <c r="CD7" s="5">
        <f>+AK7+BD7*Cockpit!$C$3+BW7*Cockpit!$C$3^2+BZ7*Cockpit!$C$3^3+CA7*Cockpit!$C$3^4+CB7*Cockpit!$C$3^5+CC7*Cockpit!$C$3^6</f>
        <v>170857.68937909804</v>
      </c>
      <c r="CE7" s="5"/>
      <c r="CF7" s="5"/>
      <c r="CG7" s="5">
        <v>0</v>
      </c>
      <c r="CH7" s="5">
        <f t="shared" si="43"/>
        <v>6042000</v>
      </c>
      <c r="CI7" s="5">
        <f t="shared" si="44"/>
        <v>6042000</v>
      </c>
      <c r="CJ7" s="1">
        <f t="shared" si="45"/>
        <v>2.8000000000000001E-2</v>
      </c>
      <c r="CK7" s="5">
        <f>RANK(CD7,$CD$2:$CD$622)+COUNTIF($CD$2:$CD7,$CD7)-1</f>
        <v>20</v>
      </c>
      <c r="CL7" s="5">
        <f>RANK(CJ7,$CJ$2:$CJ$622)+COUNTIF($CJ$2:$CJ7,$CJ7)-1</f>
        <v>68</v>
      </c>
    </row>
    <row r="8" spans="1:108" x14ac:dyDescent="0.3">
      <c r="A8" t="str">
        <f>Players!P9</f>
        <v>Marcus Rashford</v>
      </c>
      <c r="B8" t="str">
        <f>Players!G9</f>
        <v>England</v>
      </c>
      <c r="C8" t="str">
        <f>Players!AB9</f>
        <v>Striker</v>
      </c>
      <c r="D8" s="1"/>
      <c r="F8" t="str">
        <f>IFERROR(INDEX(Lookup!B:B,MATCH(INDEX(Players!C:C,MATCH(E8,Players!A:A,0)),Lookup!D:D,0)),"")</f>
        <v/>
      </c>
      <c r="G8">
        <f>IF(Players!AC9=0,10000000,Players!AC9)</f>
        <v>5032000</v>
      </c>
      <c r="H8" s="16">
        <f>INDEX('Team forecast'!$B$2:$AO$26,MATCH('Master data'!$B8,'Team forecast'!$B$2:$B$26,0),MATCH('Master data'!H$1,'Team forecast'!$B$2:$AO$2,0))</f>
        <v>2.0128496317304223</v>
      </c>
      <c r="I8" s="16">
        <f>INDEX('Team forecast'!$B$2:$AO$26,MATCH('Master data'!$B8,'Team forecast'!$B$2:$B$26,0),MATCH('Master data'!I$1,'Team forecast'!$B$2:$AO$2,0))</f>
        <v>0.57976310910377304</v>
      </c>
      <c r="J8" s="16">
        <f>INDEX('Team forecast'!$B$2:$AO$26,MATCH('Master data'!$B8,'Team forecast'!$B$2:$B$26,0),MATCH('Master data'!J$1,'Team forecast'!$B$2:$AO$2,0))</f>
        <v>0.56003101710248571</v>
      </c>
      <c r="K8" s="16">
        <f>INDEX('Team forecast'!$B$2:$AO$26,MATCH('Master data'!$B8,'Team forecast'!$B$2:$B$26,0),MATCH('Master data'!K$1,'Team forecast'!$B$2:$AO$2,0))</f>
        <v>4.946672915714859</v>
      </c>
      <c r="L8" s="16">
        <f>INDEX('Team forecast'!$B$2:$AO$26,MATCH('Master data'!$B8,'Team forecast'!$B$2:$B$26,0),MATCH('Master data'!L$1,'Team forecast'!$B$2:$AO$2,0))</f>
        <v>1.9032627319063258</v>
      </c>
      <c r="M8">
        <f>IF(Players!BC9=1,95,0)</f>
        <v>0</v>
      </c>
      <c r="N8" s="2">
        <f>Players!BN9</f>
        <v>0</v>
      </c>
      <c r="O8" s="2">
        <f>Players!BO9</f>
        <v>0</v>
      </c>
      <c r="P8" s="2">
        <f>Players!BP9</f>
        <v>0</v>
      </c>
      <c r="Q8" s="2">
        <f>Players!BQ9</f>
        <v>6.1475409836065573E-2</v>
      </c>
      <c r="R8" s="2">
        <f>Players!BR9</f>
        <v>0</v>
      </c>
      <c r="S8" s="2">
        <f t="shared" si="4"/>
        <v>2.0128496317304223</v>
      </c>
      <c r="T8" s="2">
        <f t="shared" si="5"/>
        <v>0.57976310910377304</v>
      </c>
      <c r="U8" s="16">
        <f>INDEX('Team forecast'!$B$2:$AO$26,MATCH('Master data'!$B8,'Team forecast'!$B$2:$B$26,0),MATCH('Master data'!U$1,'Team forecast'!$B$2:$AO$2,0))</f>
        <v>0.71942446043165476</v>
      </c>
      <c r="V8" s="16">
        <f>INDEX('Team forecast'!$B$2:$AO$26,MATCH('Master data'!$B8,'Team forecast'!$B$2:$B$26,0),MATCH('Master data'!V$1,'Team forecast'!$B$2:$AO$2,0))</f>
        <v>0.18705035971223019</v>
      </c>
      <c r="W8" s="16">
        <f>INDEX('Team forecast'!$B$2:$AO$26,MATCH('Master data'!$B8,'Team forecast'!$B$2:$B$26,0),MATCH('Master data'!W$1,'Team forecast'!$B$2:$AO$2,0))</f>
        <v>9.3525179856115109E-2</v>
      </c>
      <c r="X8" s="5">
        <f t="shared" si="6"/>
        <v>-5000</v>
      </c>
      <c r="Y8" s="5">
        <f t="shared" si="7"/>
        <v>0</v>
      </c>
      <c r="Z8" s="5">
        <f t="shared" si="8"/>
        <v>0</v>
      </c>
      <c r="AA8" s="5">
        <f t="shared" si="9"/>
        <v>0</v>
      </c>
      <c r="AB8" s="5">
        <f t="shared" si="10"/>
        <v>0</v>
      </c>
      <c r="AC8" s="5">
        <f t="shared" si="11"/>
        <v>0</v>
      </c>
      <c r="AD8" s="5">
        <f t="shared" si="12"/>
        <v>0</v>
      </c>
      <c r="AE8" s="5">
        <f t="shared" si="13"/>
        <v>0</v>
      </c>
      <c r="AF8" s="5">
        <f t="shared" si="14"/>
        <v>0</v>
      </c>
      <c r="AG8" s="5">
        <f t="shared" si="15"/>
        <v>0</v>
      </c>
      <c r="AH8" s="5">
        <f t="shared" si="16"/>
        <v>0</v>
      </c>
      <c r="AI8" s="5">
        <f t="shared" si="17"/>
        <v>0</v>
      </c>
      <c r="AJ8" s="5">
        <f t="shared" si="18"/>
        <v>0</v>
      </c>
      <c r="AK8" s="5">
        <f>IFERROR(SUM(X8:AJ8),-5000)*((Cockpit!$C$3)^0)</f>
        <v>-5000</v>
      </c>
      <c r="AL8" s="16">
        <f>INDEX('Team forecast'!$B$2:$AO$26,MATCH('Master data'!$B8,'Team forecast'!$B$2:$B$26,0),MATCH('Master data'!AL$1,'Team forecast'!$B$2:$AO$2,0))</f>
        <v>2.1353866977743117</v>
      </c>
      <c r="AM8" s="16">
        <f>INDEX('Team forecast'!$B$2:$AO$26,MATCH('Master data'!$B8,'Team forecast'!$B$2:$B$26,0),MATCH('Master data'!AM$1,'Team forecast'!$B$2:$AO$2,0))</f>
        <v>0.84440251645874609</v>
      </c>
      <c r="AN8" s="16">
        <f>INDEX('Team forecast'!$B$2:$AO$26,MATCH('Master data'!$B8,'Team forecast'!$B$2:$B$26,0),MATCH('Master data'!AN$1,'Team forecast'!$B$2:$AO$2,0))</f>
        <v>0.4298140883506737</v>
      </c>
      <c r="AO8" s="16">
        <f>INDEX('Team forecast'!$B$2:$AO$26,MATCH('Master data'!$B8,'Team forecast'!$B$2:$B$26,0),MATCH('Master data'!AO$1,'Team forecast'!$B$2:$AO$2,0))</f>
        <v>5.2478135355680022</v>
      </c>
      <c r="AP8" s="16">
        <f>INDEX('Team forecast'!$B$2:$AO$26,MATCH('Master data'!$B8,'Team forecast'!$B$2:$B$26,0),MATCH('Master data'!AP$1,'Team forecast'!$B$2:$AO$2,0))</f>
        <v>2.7720284631221461</v>
      </c>
      <c r="AQ8" s="5">
        <f t="shared" si="19"/>
        <v>-5000</v>
      </c>
      <c r="AR8" s="5">
        <f>INDEX('Team forecast'!$B$2:$AO$26,MATCH('Master data'!$B8,'Team forecast'!$B$2:$B$26,0),MATCH('Master data'!AR$1,'Team forecast'!$B$2:$AO$2,0))*IF(X8&gt;0,25000,0)</f>
        <v>0</v>
      </c>
      <c r="AS8" s="16">
        <f>INDEX('Team forecast'!$B$2:$AO$26,MATCH('Master data'!$B8,'Team forecast'!$B$2:$B$26,0),MATCH('Master data'!AS$1,'Team forecast'!$B$2:$AO$2,0))*IF(X8&gt;0,5000,0)</f>
        <v>0</v>
      </c>
      <c r="AT8" s="16">
        <f>INDEX('Team forecast'!$B$2:$AO$26,MATCH('Master data'!$B8,'Team forecast'!$B$2:$B$26,0),MATCH('Master data'!AT$1,'Team forecast'!$B$2:$AO$2,0))*IF(X8&gt;0,-15000,0)</f>
        <v>0</v>
      </c>
      <c r="AU8" s="5">
        <f t="shared" si="20"/>
        <v>0</v>
      </c>
      <c r="AV8" s="5">
        <f t="shared" si="21"/>
        <v>0</v>
      </c>
      <c r="AW8" s="5">
        <f t="shared" si="22"/>
        <v>0</v>
      </c>
      <c r="AX8" s="5">
        <f t="shared" si="23"/>
        <v>0</v>
      </c>
      <c r="AY8" s="5">
        <f t="shared" si="24"/>
        <v>0</v>
      </c>
      <c r="AZ8" s="5">
        <f t="shared" si="25"/>
        <v>0</v>
      </c>
      <c r="BA8" s="5">
        <f t="shared" si="26"/>
        <v>0</v>
      </c>
      <c r="BB8" s="5">
        <f t="shared" si="27"/>
        <v>0</v>
      </c>
      <c r="BC8" s="5">
        <f t="shared" si="28"/>
        <v>0</v>
      </c>
      <c r="BD8" s="5">
        <f t="shared" si="29"/>
        <v>-5000</v>
      </c>
      <c r="BE8" s="16">
        <f>INDEX('Team forecast'!$B$2:$AO$26,MATCH('Master data'!$B8,'Team forecast'!$B$2:$B$26,0),MATCH('Master data'!BE$1,'Team forecast'!$B$2:$AO$2,0))</f>
        <v>0</v>
      </c>
      <c r="BF8" s="16">
        <f>INDEX('Team forecast'!$B$2:$AO$26,MATCH('Master data'!$B8,'Team forecast'!$B$2:$B$26,0),MATCH('Master data'!BF$1,'Team forecast'!$B$2:$AO$2,0))</f>
        <v>0</v>
      </c>
      <c r="BG8" s="16">
        <f>INDEX('Team forecast'!$B$2:$AO$26,MATCH('Master data'!$B8,'Team forecast'!$B$2:$B$26,0),MATCH('Master data'!BG$1,'Team forecast'!$B$2:$AO$2,0))</f>
        <v>0</v>
      </c>
      <c r="BH8" s="16">
        <f>INDEX('Team forecast'!$B$2:$AO$26,MATCH('Master data'!$B8,'Team forecast'!$B$2:$B$26,0),MATCH('Master data'!BH$1,'Team forecast'!$B$2:$AO$2,0))</f>
        <v>0</v>
      </c>
      <c r="BI8" s="16">
        <f>INDEX('Team forecast'!$B$2:$AO$26,MATCH('Master data'!$B8,'Team forecast'!$B$2:$B$26,0),MATCH('Master data'!BI$1,'Team forecast'!$B$2:$AO$2,0))</f>
        <v>0</v>
      </c>
      <c r="BJ8" s="5">
        <f t="shared" si="30"/>
        <v>-5000</v>
      </c>
      <c r="BK8" s="5">
        <f>INDEX('Team forecast'!$R$3:$BH$26,MATCH($B8,'Team forecast'!$B$3:$B$26,0),MATCH(BK$1,'Team forecast'!$R$2:$BH$2,0))*IF($X8&gt;0,25000,0)</f>
        <v>0</v>
      </c>
      <c r="BL8" s="5">
        <f>INDEX('Team forecast'!$R$3:$BH$26,MATCH($B8,'Team forecast'!$B$3:$B$26,0),MATCH(BL$1,'Team forecast'!$R$2:$BH$2,0))*IF($X8&gt;0,5000,0)</f>
        <v>0</v>
      </c>
      <c r="BM8" s="5">
        <f>INDEX('Team forecast'!$R$3:$BH$26,MATCH($B8,'Team forecast'!$B$3:$B$26,0),MATCH(BM$1,'Team forecast'!$R$2:$BH$2,0))*IF($X8&gt;0,-15000,0)</f>
        <v>0</v>
      </c>
      <c r="BN8" s="5">
        <f t="shared" si="31"/>
        <v>0</v>
      </c>
      <c r="BO8" s="5">
        <f t="shared" si="32"/>
        <v>0</v>
      </c>
      <c r="BP8" s="5">
        <f t="shared" si="33"/>
        <v>0</v>
      </c>
      <c r="BQ8" s="5">
        <f t="shared" si="34"/>
        <v>0</v>
      </c>
      <c r="BR8" s="5">
        <f t="shared" si="35"/>
        <v>0</v>
      </c>
      <c r="BS8" s="5">
        <f t="shared" si="36"/>
        <v>0</v>
      </c>
      <c r="BT8" s="5">
        <f t="shared" si="37"/>
        <v>0</v>
      </c>
      <c r="BU8" s="5">
        <f t="shared" si="38"/>
        <v>0</v>
      </c>
      <c r="BV8" s="5">
        <f t="shared" si="39"/>
        <v>0</v>
      </c>
      <c r="BW8" s="5">
        <f t="shared" si="40"/>
        <v>0</v>
      </c>
      <c r="BX8" s="5">
        <f t="shared" si="41"/>
        <v>-5000</v>
      </c>
      <c r="BY8" s="5">
        <f t="shared" si="42"/>
        <v>-15000</v>
      </c>
      <c r="BZ8" s="5">
        <f>MAX(INDEX('Team forecast'!$R$3:$BH$26,MATCH($B8,'Team forecast'!$B$3:$B$26,0),MATCH(BZ$1,'Team forecast'!$R$2:$BH$2,0))*($BX8)-(1-INDEX('Team forecast'!$R$3:$BH$26,MATCH($B8,'Team forecast'!$B$3:$B$26,0),MATCH(BZ$1,'Team forecast'!$R$2:$BH$2,0)))*(BY8+CH8)*0.01,-5000)</f>
        <v>-5000</v>
      </c>
      <c r="CA8" s="5">
        <f>MAX(INDEX('Team forecast'!$R$3:$BH$26,MATCH($B8,'Team forecast'!$B$3:$B$26,0),MATCH(CA$1,'Team forecast'!$R$2:$BH$2,0))*$BX8-(1-INDEX('Team forecast'!$R$3:$BH$26,MATCH($B8,'Team forecast'!$B$3:$B$26,0),MATCH(CA$1,'Team forecast'!$R$2:$BH$2,0)))*(BY8+BX8+CH8)*0.01,-5000)</f>
        <v>-5000</v>
      </c>
      <c r="CB8" s="5">
        <f>MAX(INDEX('Team forecast'!$R$3:$BH$26,MATCH($B8,'Team forecast'!$B$3:$B$26,0),MATCH(CB$1,'Team forecast'!$R$2:$BH$2,0))*$BX8-(1-INDEX('Team forecast'!$R$3:$BH$26,MATCH($B8,'Team forecast'!$B$3:$B$26,0),MATCH(CB$1,'Team forecast'!$R$2:$BH$2,0)))*(BY8+BX8*2+CH8)*0.01,0)</f>
        <v>0</v>
      </c>
      <c r="CC8" s="5">
        <v>0</v>
      </c>
      <c r="CD8" s="5">
        <f>+AK8+BD8*Cockpit!$C$3+BW8*Cockpit!$C$3^2+BZ8*Cockpit!$C$3^3+CA8*Cockpit!$C$3^4+CB8*Cockpit!$C$3^5+CC8*Cockpit!$C$3^6</f>
        <v>-10802.469135802468</v>
      </c>
      <c r="CE8" s="5"/>
      <c r="CF8" s="5"/>
      <c r="CG8" s="5">
        <v>0</v>
      </c>
      <c r="CH8" s="5">
        <f t="shared" si="43"/>
        <v>5032000</v>
      </c>
      <c r="CI8" s="5">
        <f t="shared" si="44"/>
        <v>5032000</v>
      </c>
      <c r="CJ8" s="1">
        <f t="shared" si="45"/>
        <v>-2E-3</v>
      </c>
      <c r="CK8" s="5">
        <f>RANK(CD8,$CD$2:$CD$622)+COUNTIF($CD$2:$CD8,$CD8)-1</f>
        <v>412</v>
      </c>
      <c r="CL8" s="5">
        <f>RANK(CJ8,$CJ$2:$CJ$622)+COUNTIF($CJ$2:$CJ8,$CJ8)-1</f>
        <v>410</v>
      </c>
    </row>
    <row r="9" spans="1:108" x14ac:dyDescent="0.3">
      <c r="A9" t="str">
        <f>Players!P10</f>
        <v xml:space="preserve"> T. Hazard</v>
      </c>
      <c r="B9" t="str">
        <f>Players!G10</f>
        <v>Belgium</v>
      </c>
      <c r="C9" t="str">
        <f>Players!AB10</f>
        <v>Midfield</v>
      </c>
      <c r="D9" s="1"/>
      <c r="F9" t="str">
        <f>IFERROR(INDEX(Lookup!B:B,MATCH(INDEX(Players!C:C,MATCH(E9,Players!A:A,0)),Lookup!D:D,0)),"")</f>
        <v/>
      </c>
      <c r="G9">
        <f>IF(Players!AC10=0,10000000,Players!AC10)</f>
        <v>5572000</v>
      </c>
      <c r="H9" s="16">
        <f>INDEX('Team forecast'!$B$2:$AO$26,MATCH('Master data'!$B9,'Team forecast'!$B$2:$B$26,0),MATCH('Master data'!H$1,'Team forecast'!$B$2:$AO$2,0))</f>
        <v>1.3904776720313736</v>
      </c>
      <c r="I9" s="16">
        <f>INDEX('Team forecast'!$B$2:$AO$26,MATCH('Master data'!$B9,'Team forecast'!$B$2:$B$26,0),MATCH('Master data'!I$1,'Team forecast'!$B$2:$AO$2,0))</f>
        <v>0.98501256392320902</v>
      </c>
      <c r="J9" s="16">
        <f>INDEX('Team forecast'!$B$2:$AO$26,MATCH('Master data'!$B9,'Team forecast'!$B$2:$B$26,0),MATCH('Master data'!J$1,'Team forecast'!$B$2:$AO$2,0))</f>
        <v>0.37343453510436442</v>
      </c>
      <c r="K9" s="16">
        <f>INDEX('Team forecast'!$B$2:$AO$26,MATCH('Master data'!$B9,'Team forecast'!$B$2:$B$26,0),MATCH('Master data'!K$1,'Team forecast'!$B$2:$AO$2,0))</f>
        <v>3.64738364221295</v>
      </c>
      <c r="L9" s="16">
        <f>INDEX('Team forecast'!$B$2:$AO$26,MATCH('Master data'!$B9,'Team forecast'!$B$2:$B$26,0),MATCH('Master data'!L$1,'Team forecast'!$B$2:$AO$2,0))</f>
        <v>3.2336271037883124</v>
      </c>
      <c r="M9">
        <f>IF(Players!BC10=1,95,0)</f>
        <v>95</v>
      </c>
      <c r="N9" s="2">
        <f>Players!BN10</f>
        <v>6.6549335556948905E-2</v>
      </c>
      <c r="O9" s="2">
        <f>Players!BO10</f>
        <v>0.16597452709915181</v>
      </c>
      <c r="P9" s="2">
        <f>Players!BP10</f>
        <v>9.2346759554402608E-2</v>
      </c>
      <c r="Q9" s="2">
        <f>Players!BQ10</f>
        <v>0</v>
      </c>
      <c r="R9" s="2">
        <f>Players!BR10</f>
        <v>0</v>
      </c>
      <c r="S9" s="2">
        <f t="shared" si="4"/>
        <v>1.3904776720313736</v>
      </c>
      <c r="T9" s="2">
        <f t="shared" si="5"/>
        <v>0.98501256392320902</v>
      </c>
      <c r="U9" s="16">
        <f>INDEX('Team forecast'!$B$2:$AO$26,MATCH('Master data'!$B9,'Team forecast'!$B$2:$B$26,0),MATCH('Master data'!U$1,'Team forecast'!$B$2:$AO$2,0))</f>
        <v>0.45540796963946878</v>
      </c>
      <c r="V9" s="16">
        <f>INDEX('Team forecast'!$B$2:$AO$26,MATCH('Master data'!$B9,'Team forecast'!$B$2:$B$26,0),MATCH('Master data'!V$1,'Team forecast'!$B$2:$AO$2,0))</f>
        <v>0.31119544592030363</v>
      </c>
      <c r="W9" s="16">
        <f>INDEX('Team forecast'!$B$2:$AO$26,MATCH('Master data'!$B9,'Team forecast'!$B$2:$B$26,0),MATCH('Master data'!W$1,'Team forecast'!$B$2:$AO$2,0))</f>
        <v>0.23339658444022771</v>
      </c>
      <c r="X9" s="5">
        <f t="shared" si="6"/>
        <v>7000</v>
      </c>
      <c r="Y9" s="5">
        <f t="shared" si="7"/>
        <v>11385.19924098672</v>
      </c>
      <c r="Z9" s="5">
        <f t="shared" si="8"/>
        <v>1555.977229601518</v>
      </c>
      <c r="AA9" s="5">
        <f t="shared" si="9"/>
        <v>-3500.9487666034156</v>
      </c>
      <c r="AB9" s="5">
        <f t="shared" si="10"/>
        <v>11566.920647557628</v>
      </c>
      <c r="AC9" s="5">
        <f t="shared" si="11"/>
        <v>11539.193702866838</v>
      </c>
      <c r="AD9" s="5">
        <f t="shared" si="12"/>
        <v>3368.2406021010052</v>
      </c>
      <c r="AE9" s="5">
        <f t="shared" si="13"/>
        <v>0</v>
      </c>
      <c r="AF9" s="5">
        <f t="shared" si="14"/>
        <v>0</v>
      </c>
      <c r="AG9" s="5">
        <f t="shared" si="15"/>
        <v>0</v>
      </c>
      <c r="AH9" s="5">
        <f t="shared" si="16"/>
        <v>0</v>
      </c>
      <c r="AI9" s="5">
        <f t="shared" si="17"/>
        <v>13904.776720313735</v>
      </c>
      <c r="AJ9" s="5">
        <f t="shared" si="18"/>
        <v>-7880.1005113856718</v>
      </c>
      <c r="AK9" s="5">
        <f>IFERROR(SUM(X9:AJ9),-5000)*((Cockpit!$C$3)^0)</f>
        <v>48939.258865438351</v>
      </c>
      <c r="AL9" s="16">
        <f>INDEX('Team forecast'!$B$2:$AO$26,MATCH('Master data'!$B9,'Team forecast'!$B$2:$B$26,0),MATCH('Master data'!AL$1,'Team forecast'!$B$2:$AO$2,0))</f>
        <v>2.3578794100156779</v>
      </c>
      <c r="AM9" s="16">
        <f>INDEX('Team forecast'!$B$2:$AO$26,MATCH('Master data'!$B9,'Team forecast'!$B$2:$B$26,0),MATCH('Master data'!AM$1,'Team forecast'!$B$2:$AO$2,0))</f>
        <v>0.60341572553131961</v>
      </c>
      <c r="AN9" s="16">
        <f>INDEX('Team forecast'!$B$2:$AO$26,MATCH('Master data'!$B9,'Team forecast'!$B$2:$B$26,0),MATCH('Master data'!AN$1,'Team forecast'!$B$2:$AO$2,0))</f>
        <v>0.5469402440769694</v>
      </c>
      <c r="AO9" s="16">
        <f>INDEX('Team forecast'!$B$2:$AO$26,MATCH('Master data'!$B9,'Team forecast'!$B$2:$B$26,0),MATCH('Master data'!AO$1,'Team forecast'!$B$2:$AO$2,0))</f>
        <v>6.1849902111969035</v>
      </c>
      <c r="AP9" s="16">
        <f>INDEX('Team forecast'!$B$2:$AO$26,MATCH('Master data'!$B9,'Team forecast'!$B$2:$B$26,0),MATCH('Master data'!AP$1,'Team forecast'!$B$2:$AO$2,0))</f>
        <v>1.9809102100775644</v>
      </c>
      <c r="AQ9" s="5">
        <f t="shared" si="19"/>
        <v>7000</v>
      </c>
      <c r="AR9" s="5">
        <f>INDEX('Team forecast'!$B$2:$AO$26,MATCH('Master data'!$B9,'Team forecast'!$B$2:$B$26,0),MATCH('Master data'!AR$1,'Team forecast'!$B$2:$AO$2,0))*IF(X9&gt;0,25000,0)</f>
        <v>19389.479964204038</v>
      </c>
      <c r="AS9" s="16">
        <f>INDEX('Team forecast'!$B$2:$AO$26,MATCH('Master data'!$B9,'Team forecast'!$B$2:$B$26,0),MATCH('Master data'!AS$1,'Team forecast'!$B$2:$AO$2,0))*IF(X9&gt;0,5000,0)</f>
        <v>727.851247887044</v>
      </c>
      <c r="AT9" s="16">
        <f>INDEX('Team forecast'!$B$2:$AO$26,MATCH('Master data'!$B9,'Team forecast'!$B$2:$B$26,0),MATCH('Master data'!AT$1,'Team forecast'!$B$2:$AO$2,0))*IF(X9&gt;0,-15000,0)</f>
        <v>-1182.7582778164463</v>
      </c>
      <c r="AU9" s="5">
        <f t="shared" si="20"/>
        <v>19614.413507494257</v>
      </c>
      <c r="AV9" s="5">
        <f t="shared" si="21"/>
        <v>19567.396001708963</v>
      </c>
      <c r="AW9" s="5">
        <f t="shared" si="22"/>
        <v>5711.6380387973422</v>
      </c>
      <c r="AX9" s="5">
        <f t="shared" si="23"/>
        <v>0</v>
      </c>
      <c r="AY9" s="5">
        <f t="shared" si="24"/>
        <v>0</v>
      </c>
      <c r="AZ9" s="5">
        <f t="shared" si="25"/>
        <v>0</v>
      </c>
      <c r="BA9" s="5">
        <f t="shared" si="26"/>
        <v>0</v>
      </c>
      <c r="BB9" s="5">
        <f t="shared" si="27"/>
        <v>23578.794100156778</v>
      </c>
      <c r="BC9" s="5">
        <f t="shared" si="28"/>
        <v>-4827.3258042505568</v>
      </c>
      <c r="BD9" s="5">
        <f t="shared" si="29"/>
        <v>89579.488778181418</v>
      </c>
      <c r="BE9" s="16">
        <f>INDEX('Team forecast'!$B$2:$AO$26,MATCH('Master data'!$B9,'Team forecast'!$B$2:$B$26,0),MATCH('Master data'!BE$1,'Team forecast'!$B$2:$AO$2,0))</f>
        <v>0</v>
      </c>
      <c r="BF9" s="16">
        <f>INDEX('Team forecast'!$B$2:$AO$26,MATCH('Master data'!$B9,'Team forecast'!$B$2:$B$26,0),MATCH('Master data'!BF$1,'Team forecast'!$B$2:$AO$2,0))</f>
        <v>0</v>
      </c>
      <c r="BG9" s="16">
        <f>INDEX('Team forecast'!$B$2:$AO$26,MATCH('Master data'!$B9,'Team forecast'!$B$2:$B$26,0),MATCH('Master data'!BG$1,'Team forecast'!$B$2:$AO$2,0))</f>
        <v>0</v>
      </c>
      <c r="BH9" s="16">
        <f>INDEX('Team forecast'!$B$2:$AO$26,MATCH('Master data'!$B9,'Team forecast'!$B$2:$B$26,0),MATCH('Master data'!BH$1,'Team forecast'!$B$2:$AO$2,0))</f>
        <v>0</v>
      </c>
      <c r="BI9" s="16">
        <f>INDEX('Team forecast'!$B$2:$AO$26,MATCH('Master data'!$B9,'Team forecast'!$B$2:$B$26,0),MATCH('Master data'!BI$1,'Team forecast'!$B$2:$AO$2,0))</f>
        <v>0</v>
      </c>
      <c r="BJ9" s="5">
        <f t="shared" si="30"/>
        <v>7000</v>
      </c>
      <c r="BK9" s="5">
        <f>INDEX('Team forecast'!$R$3:$BH$26,MATCH($B9,'Team forecast'!$B$3:$B$26,0),MATCH(BK$1,'Team forecast'!$R$2:$BH$2,0))*IF($X9&gt;0,25000,0)</f>
        <v>0</v>
      </c>
      <c r="BL9" s="5">
        <f>INDEX('Team forecast'!$R$3:$BH$26,MATCH($B9,'Team forecast'!$B$3:$B$26,0),MATCH(BL$1,'Team forecast'!$R$2:$BH$2,0))*IF($X9&gt;0,5000,0)</f>
        <v>0</v>
      </c>
      <c r="BM9" s="5">
        <f>INDEX('Team forecast'!$R$3:$BH$26,MATCH($B9,'Team forecast'!$B$3:$B$26,0),MATCH(BM$1,'Team forecast'!$R$2:$BH$2,0))*IF($X9&gt;0,-15000,0)</f>
        <v>0</v>
      </c>
      <c r="BN9" s="5">
        <f t="shared" si="31"/>
        <v>0</v>
      </c>
      <c r="BO9" s="5">
        <f t="shared" si="32"/>
        <v>0</v>
      </c>
      <c r="BP9" s="5">
        <f t="shared" si="33"/>
        <v>0</v>
      </c>
      <c r="BQ9" s="5">
        <f t="shared" si="34"/>
        <v>0</v>
      </c>
      <c r="BR9" s="5">
        <f t="shared" si="35"/>
        <v>0</v>
      </c>
      <c r="BS9" s="5">
        <f t="shared" si="36"/>
        <v>0</v>
      </c>
      <c r="BT9" s="5">
        <f t="shared" si="37"/>
        <v>0</v>
      </c>
      <c r="BU9" s="5">
        <f t="shared" si="38"/>
        <v>0</v>
      </c>
      <c r="BV9" s="5">
        <f t="shared" si="39"/>
        <v>0</v>
      </c>
      <c r="BW9" s="5">
        <f t="shared" si="40"/>
        <v>0</v>
      </c>
      <c r="BX9" s="5">
        <f t="shared" si="41"/>
        <v>69259.373821809888</v>
      </c>
      <c r="BY9" s="5">
        <f t="shared" si="42"/>
        <v>207778.12146542966</v>
      </c>
      <c r="BZ9" s="5">
        <f>MAX(INDEX('Team forecast'!$R$3:$BH$26,MATCH($B9,'Team forecast'!$B$3:$B$26,0),MATCH(BZ$1,'Team forecast'!$R$2:$BH$2,0))*($BX9)-(1-INDEX('Team forecast'!$R$3:$BH$26,MATCH($B9,'Team forecast'!$B$3:$B$26,0),MATCH(BZ$1,'Team forecast'!$R$2:$BH$2,0)))*(BY9+CH9)*0.01,-5000)</f>
        <v>59847.732707997711</v>
      </c>
      <c r="CA9" s="5">
        <f>MAX(INDEX('Team forecast'!$R$3:$BH$26,MATCH($B9,'Team forecast'!$B$3:$B$26,0),MATCH(CA$1,'Team forecast'!$R$2:$BH$2,0))*$BX9-(1-INDEX('Team forecast'!$R$3:$BH$26,MATCH($B9,'Team forecast'!$B$3:$B$26,0),MATCH(CA$1,'Team forecast'!$R$2:$BH$2,0)))*(BY9+BX9+CH9)*0.01,-5000)</f>
        <v>1961.9309936178724</v>
      </c>
      <c r="CB9" s="5">
        <f>MAX(INDEX('Team forecast'!$R$3:$BH$26,MATCH($B9,'Team forecast'!$B$3:$B$26,0),MATCH(CB$1,'Team forecast'!$R$2:$BH$2,0))*$BX9-(1-INDEX('Team forecast'!$R$3:$BH$26,MATCH($B9,'Team forecast'!$B$3:$B$26,0),MATCH(CB$1,'Team forecast'!$R$2:$BH$2,0)))*(BY9+BX9*2+CH9)*0.01,0)</f>
        <v>0</v>
      </c>
      <c r="CC9" s="5">
        <v>0</v>
      </c>
      <c r="CD9" s="5">
        <f>+AK9+BD9*Cockpit!$C$3+BW9*Cockpit!$C$3^2+BZ9*Cockpit!$C$3^3+CA9*Cockpit!$C$3^4+CB9*Cockpit!$C$3^5+CC9*Cockpit!$C$3^6</f>
        <v>126779.12151866831</v>
      </c>
      <c r="CE9" s="5"/>
      <c r="CF9" s="5"/>
      <c r="CG9" s="5">
        <v>0</v>
      </c>
      <c r="CH9" s="5">
        <f t="shared" si="43"/>
        <v>5572000</v>
      </c>
      <c r="CI9" s="5">
        <f t="shared" si="44"/>
        <v>5572000</v>
      </c>
      <c r="CJ9" s="1">
        <f t="shared" si="45"/>
        <v>2.3E-2</v>
      </c>
      <c r="CK9" s="5">
        <f>RANK(CD9,$CD$2:$CD$622)+COUNTIF($CD$2:$CD9,$CD9)-1</f>
        <v>65</v>
      </c>
      <c r="CL9" s="5">
        <f>RANK(CJ9,$CJ$2:$CJ$622)+COUNTIF($CJ$2:$CJ9,$CJ9)-1</f>
        <v>101</v>
      </c>
    </row>
    <row r="10" spans="1:108" x14ac:dyDescent="0.3">
      <c r="A10" t="str">
        <f>Players!P11</f>
        <v>Antoine Griezmann</v>
      </c>
      <c r="B10" t="str">
        <f>Players!G11</f>
        <v>France</v>
      </c>
      <c r="C10" t="str">
        <f>Players!AB11</f>
        <v>Striker</v>
      </c>
      <c r="D10" s="1"/>
      <c r="F10" t="str">
        <f>IFERROR(INDEX(Lookup!B:B,MATCH(INDEX(Players!C:C,MATCH(E10,Players!A:A,0)),Lookup!D:D,0)),"")</f>
        <v/>
      </c>
      <c r="G10">
        <f>IF(Players!AC11=0,10000000,Players!AC11)</f>
        <v>7042000</v>
      </c>
      <c r="H10" s="16">
        <f>INDEX('Team forecast'!$B$2:$AO$26,MATCH('Master data'!$B10,'Team forecast'!$B$2:$B$26,0),MATCH('Master data'!H$1,'Team forecast'!$B$2:$AO$2,0))</f>
        <v>2.1377132314488487</v>
      </c>
      <c r="I10" s="16">
        <f>INDEX('Team forecast'!$B$2:$AO$26,MATCH('Master data'!$B10,'Team forecast'!$B$2:$B$26,0),MATCH('Master data'!I$1,'Team forecast'!$B$2:$AO$2,0))</f>
        <v>0.66258765662234231</v>
      </c>
      <c r="J10" s="16">
        <f>INDEX('Team forecast'!$B$2:$AO$26,MATCH('Master data'!$B10,'Team forecast'!$B$2:$B$26,0),MATCH('Master data'!J$1,'Team forecast'!$B$2:$AO$2,0))</f>
        <v>0.51551562963131858</v>
      </c>
      <c r="K10" s="16">
        <f>INDEX('Team forecast'!$B$2:$AO$26,MATCH('Master data'!$B10,'Team forecast'!$B$2:$B$26,0),MATCH('Master data'!K$1,'Team forecast'!$B$2:$AO$2,0))</f>
        <v>5.5927200217364472</v>
      </c>
      <c r="L10" s="16">
        <f>INDEX('Team forecast'!$B$2:$AO$26,MATCH('Master data'!$B10,'Team forecast'!$B$2:$B$26,0),MATCH('Master data'!L$1,'Team forecast'!$B$2:$AO$2,0))</f>
        <v>2.0114268147463963</v>
      </c>
      <c r="M10">
        <f>IF(Players!BC11=1,95,0)</f>
        <v>95</v>
      </c>
      <c r="N10" s="2">
        <f>Players!BN11</f>
        <v>0.18255287493527578</v>
      </c>
      <c r="O10" s="2">
        <f>Players!BO11</f>
        <v>0.27447006218251602</v>
      </c>
      <c r="P10" s="2">
        <f>Players!BP11</f>
        <v>0.1858458351555006</v>
      </c>
      <c r="Q10" s="2">
        <f>Players!BQ11</f>
        <v>0.16870229007633589</v>
      </c>
      <c r="R10" s="2">
        <f>Players!BR11</f>
        <v>0</v>
      </c>
      <c r="S10" s="2">
        <f t="shared" si="4"/>
        <v>2.1377132314488487</v>
      </c>
      <c r="T10" s="2">
        <f t="shared" si="5"/>
        <v>0.66258765662234231</v>
      </c>
      <c r="U10" s="16">
        <f>INDEX('Team forecast'!$B$2:$AO$26,MATCH('Master data'!$B10,'Team forecast'!$B$2:$B$26,0),MATCH('Master data'!U$1,'Team forecast'!$B$2:$AO$2,0))</f>
        <v>0.70931849791376911</v>
      </c>
      <c r="V10" s="16">
        <f>INDEX('Team forecast'!$B$2:$AO$26,MATCH('Master data'!$B10,'Team forecast'!$B$2:$B$26,0),MATCH('Master data'!V$1,'Team forecast'!$B$2:$AO$2,0))</f>
        <v>0.17969401947148819</v>
      </c>
      <c r="W10" s="16">
        <f>INDEX('Team forecast'!$B$2:$AO$26,MATCH('Master data'!$B10,'Team forecast'!$B$2:$B$26,0),MATCH('Master data'!W$1,'Team forecast'!$B$2:$AO$2,0))</f>
        <v>0.1109874826147427</v>
      </c>
      <c r="X10" s="5">
        <f t="shared" si="6"/>
        <v>7000</v>
      </c>
      <c r="Y10" s="5">
        <f t="shared" si="7"/>
        <v>17732.962447844227</v>
      </c>
      <c r="Z10" s="5">
        <f t="shared" si="8"/>
        <v>898.47009735744098</v>
      </c>
      <c r="AA10" s="5">
        <f t="shared" si="9"/>
        <v>-1664.8122392211405</v>
      </c>
      <c r="AB10" s="5">
        <f t="shared" si="10"/>
        <v>39024.569618816597</v>
      </c>
      <c r="AC10" s="5">
        <f t="shared" si="11"/>
        <v>29336.914178207637</v>
      </c>
      <c r="AD10" s="5">
        <f t="shared" si="12"/>
        <v>10393.837232304993</v>
      </c>
      <c r="AE10" s="5">
        <f t="shared" si="13"/>
        <v>0</v>
      </c>
      <c r="AF10" s="5">
        <f t="shared" si="14"/>
        <v>0</v>
      </c>
      <c r="AG10" s="5">
        <f t="shared" si="15"/>
        <v>-3374.0458015267177</v>
      </c>
      <c r="AH10" s="5">
        <f t="shared" si="16"/>
        <v>0</v>
      </c>
      <c r="AI10" s="5">
        <f t="shared" si="17"/>
        <v>21377.132314488488</v>
      </c>
      <c r="AJ10" s="5">
        <f t="shared" si="18"/>
        <v>-5300.7012529787389</v>
      </c>
      <c r="AK10" s="5">
        <f>IFERROR(SUM(X10:AJ10),-5000)*((Cockpit!$C$3)^0)</f>
        <v>115424.3265952928</v>
      </c>
      <c r="AL10" s="16">
        <f>INDEX('Team forecast'!$B$2:$AO$26,MATCH('Master data'!$B10,'Team forecast'!$B$2:$B$26,0),MATCH('Master data'!AL$1,'Team forecast'!$B$2:$AO$2,0))</f>
        <v>1.2775519171058518</v>
      </c>
      <c r="AM10" s="16">
        <f>INDEX('Team forecast'!$B$2:$AO$26,MATCH('Master data'!$B10,'Team forecast'!$B$2:$B$26,0),MATCH('Master data'!AM$1,'Team forecast'!$B$2:$AO$2,0))</f>
        <v>1.0653773971622162</v>
      </c>
      <c r="AN10" s="16">
        <f>INDEX('Team forecast'!$B$2:$AO$26,MATCH('Master data'!$B10,'Team forecast'!$B$2:$B$26,0),MATCH('Master data'!AN$1,'Team forecast'!$B$2:$AO$2,0))</f>
        <v>0.34459777999956209</v>
      </c>
      <c r="AO10" s="16">
        <f>INDEX('Team forecast'!$B$2:$AO$26,MATCH('Master data'!$B10,'Team forecast'!$B$2:$B$26,0),MATCH('Master data'!AO$1,'Team forecast'!$B$2:$AO$2,0))</f>
        <v>3.3423520425904445</v>
      </c>
      <c r="AP10" s="16">
        <f>INDEX('Team forecast'!$B$2:$AO$26,MATCH('Master data'!$B10,'Team forecast'!$B$2:$B$26,0),MATCH('Master data'!AP$1,'Team forecast'!$B$2:$AO$2,0))</f>
        <v>3.2341813842424418</v>
      </c>
      <c r="AQ10" s="5">
        <f t="shared" si="19"/>
        <v>7000</v>
      </c>
      <c r="AR10" s="5">
        <f>INDEX('Team forecast'!$B$2:$AO$26,MATCH('Master data'!$B10,'Team forecast'!$B$2:$B$26,0),MATCH('Master data'!AR$1,'Team forecast'!$B$2:$AO$2,0))*IF(X10&gt;0,25000,0)</f>
        <v>9954.2425945251671</v>
      </c>
      <c r="AS10" s="16">
        <f>INDEX('Team forecast'!$B$2:$AO$26,MATCH('Master data'!$B10,'Team forecast'!$B$2:$B$26,0),MATCH('Master data'!AS$1,'Team forecast'!$B$2:$AO$2,0))*IF(X10&gt;0,5000,0)</f>
        <v>1480.6935859356186</v>
      </c>
      <c r="AT10" s="16">
        <f>INDEX('Team forecast'!$B$2:$AO$26,MATCH('Master data'!$B10,'Team forecast'!$B$2:$B$26,0),MATCH('Master data'!AT$1,'Team forecast'!$B$2:$AO$2,0))*IF(X10&gt;0,-15000,0)</f>
        <v>-4585.3736854780445</v>
      </c>
      <c r="AU10" s="5">
        <f t="shared" si="20"/>
        <v>23322.077534674638</v>
      </c>
      <c r="AV10" s="5">
        <f t="shared" si="21"/>
        <v>17532.487706471784</v>
      </c>
      <c r="AW10" s="5">
        <f t="shared" si="22"/>
        <v>6211.6220673891439</v>
      </c>
      <c r="AX10" s="5">
        <f t="shared" si="23"/>
        <v>0</v>
      </c>
      <c r="AY10" s="5">
        <f t="shared" si="24"/>
        <v>0</v>
      </c>
      <c r="AZ10" s="5">
        <f t="shared" si="25"/>
        <v>-3374.0458015267177</v>
      </c>
      <c r="BA10" s="5">
        <f t="shared" si="26"/>
        <v>0</v>
      </c>
      <c r="BB10" s="5">
        <f t="shared" si="27"/>
        <v>12775.519171058519</v>
      </c>
      <c r="BC10" s="5">
        <f t="shared" si="28"/>
        <v>-8523.0191772977305</v>
      </c>
      <c r="BD10" s="5">
        <f t="shared" si="29"/>
        <v>61794.203995752396</v>
      </c>
      <c r="BE10" s="16">
        <f>INDEX('Team forecast'!$B$2:$AO$26,MATCH('Master data'!$B10,'Team forecast'!$B$2:$B$26,0),MATCH('Master data'!BE$1,'Team forecast'!$B$2:$AO$2,0))</f>
        <v>0</v>
      </c>
      <c r="BF10" s="16">
        <f>INDEX('Team forecast'!$B$2:$AO$26,MATCH('Master data'!$B10,'Team forecast'!$B$2:$B$26,0),MATCH('Master data'!BF$1,'Team forecast'!$B$2:$AO$2,0))</f>
        <v>0</v>
      </c>
      <c r="BG10" s="16">
        <f>INDEX('Team forecast'!$B$2:$AO$26,MATCH('Master data'!$B10,'Team forecast'!$B$2:$B$26,0),MATCH('Master data'!BG$1,'Team forecast'!$B$2:$AO$2,0))</f>
        <v>0</v>
      </c>
      <c r="BH10" s="16">
        <f>INDEX('Team forecast'!$B$2:$AO$26,MATCH('Master data'!$B10,'Team forecast'!$B$2:$B$26,0),MATCH('Master data'!BH$1,'Team forecast'!$B$2:$AO$2,0))</f>
        <v>0</v>
      </c>
      <c r="BI10" s="16">
        <f>INDEX('Team forecast'!$B$2:$AO$26,MATCH('Master data'!$B10,'Team forecast'!$B$2:$B$26,0),MATCH('Master data'!BI$1,'Team forecast'!$B$2:$AO$2,0))</f>
        <v>0</v>
      </c>
      <c r="BJ10" s="5">
        <f t="shared" si="30"/>
        <v>7000</v>
      </c>
      <c r="BK10" s="5">
        <f>INDEX('Team forecast'!$R$3:$BH$26,MATCH($B10,'Team forecast'!$B$3:$B$26,0),MATCH(BK$1,'Team forecast'!$R$2:$BH$2,0))*IF($X10&gt;0,25000,0)</f>
        <v>0</v>
      </c>
      <c r="BL10" s="5">
        <f>INDEX('Team forecast'!$R$3:$BH$26,MATCH($B10,'Team forecast'!$B$3:$B$26,0),MATCH(BL$1,'Team forecast'!$R$2:$BH$2,0))*IF($X10&gt;0,5000,0)</f>
        <v>0</v>
      </c>
      <c r="BM10" s="5">
        <f>INDEX('Team forecast'!$R$3:$BH$26,MATCH($B10,'Team forecast'!$B$3:$B$26,0),MATCH(BM$1,'Team forecast'!$R$2:$BH$2,0))*IF($X10&gt;0,-15000,0)</f>
        <v>0</v>
      </c>
      <c r="BN10" s="5">
        <f t="shared" si="31"/>
        <v>0</v>
      </c>
      <c r="BO10" s="5">
        <f t="shared" si="32"/>
        <v>0</v>
      </c>
      <c r="BP10" s="5">
        <f t="shared" si="33"/>
        <v>0</v>
      </c>
      <c r="BQ10" s="5">
        <f t="shared" si="34"/>
        <v>0</v>
      </c>
      <c r="BR10" s="5">
        <f t="shared" si="35"/>
        <v>0</v>
      </c>
      <c r="BS10" s="5">
        <f t="shared" si="36"/>
        <v>-3374.0458015267177</v>
      </c>
      <c r="BT10" s="5">
        <f t="shared" si="37"/>
        <v>0</v>
      </c>
      <c r="BU10" s="5">
        <f t="shared" si="38"/>
        <v>0</v>
      </c>
      <c r="BV10" s="5">
        <f t="shared" si="39"/>
        <v>0</v>
      </c>
      <c r="BW10" s="5">
        <f t="shared" si="40"/>
        <v>0</v>
      </c>
      <c r="BX10" s="5">
        <f t="shared" si="41"/>
        <v>88609.265295522608</v>
      </c>
      <c r="BY10" s="5">
        <f t="shared" si="42"/>
        <v>265827.79588656779</v>
      </c>
      <c r="BZ10" s="5">
        <f>MAX(INDEX('Team forecast'!$R$3:$BH$26,MATCH($B10,'Team forecast'!$B$3:$B$26,0),MATCH(BZ$1,'Team forecast'!$R$2:$BH$2,0))*($BX10)-(1-INDEX('Team forecast'!$R$3:$BH$26,MATCH($B10,'Team forecast'!$B$3:$B$26,0),MATCH(BZ$1,'Team forecast'!$R$2:$BH$2,0)))*(BY10+CH10)*0.01,-5000)</f>
        <v>67519.585740602401</v>
      </c>
      <c r="CA10" s="5">
        <f>MAX(INDEX('Team forecast'!$R$3:$BH$26,MATCH($B10,'Team forecast'!$B$3:$B$26,0),MATCH(CA$1,'Team forecast'!$R$2:$BH$2,0))*$BX10-(1-INDEX('Team forecast'!$R$3:$BH$26,MATCH($B10,'Team forecast'!$B$3:$B$26,0),MATCH(CA$1,'Team forecast'!$R$2:$BH$2,0)))*(BY10+BX10+CH10)*0.01,-5000)</f>
        <v>-556.09859051725653</v>
      </c>
      <c r="CB10" s="5">
        <f>MAX(INDEX('Team forecast'!$R$3:$BH$26,MATCH($B10,'Team forecast'!$B$3:$B$26,0),MATCH(CB$1,'Team forecast'!$R$2:$BH$2,0))*$BX10-(1-INDEX('Team forecast'!$R$3:$BH$26,MATCH($B10,'Team forecast'!$B$3:$B$26,0),MATCH(CB$1,'Team forecast'!$R$2:$BH$2,0)))*(BY10+BX10*2+CH10)*0.01,0)</f>
        <v>0</v>
      </c>
      <c r="CC10" s="5">
        <v>0</v>
      </c>
      <c r="CD10" s="5">
        <f>+AK10+BD10*Cockpit!$C$3+BW10*Cockpit!$C$3^2+BZ10*Cockpit!$C$3^3+CA10*Cockpit!$C$3^4+CB10*Cockpit!$C$3^5+CC10*Cockpit!$C$3^6</f>
        <v>176516.41913969786</v>
      </c>
      <c r="CE10" s="5"/>
      <c r="CF10" s="5"/>
      <c r="CG10" s="5">
        <v>0</v>
      </c>
      <c r="CH10" s="5">
        <f t="shared" si="43"/>
        <v>7042000</v>
      </c>
      <c r="CI10" s="5">
        <f t="shared" si="44"/>
        <v>7042000</v>
      </c>
      <c r="CJ10" s="1">
        <f t="shared" si="45"/>
        <v>2.5000000000000001E-2</v>
      </c>
      <c r="CK10" s="5">
        <f>RANK(CD10,$CD$2:$CD$622)+COUNTIF($CD$2:$CD10,$CD10)-1</f>
        <v>18</v>
      </c>
      <c r="CL10" s="5">
        <f>RANK(CJ10,$CJ$2:$CJ$622)+COUNTIF($CJ$2:$CJ10,$CJ10)-1</f>
        <v>85</v>
      </c>
    </row>
    <row r="11" spans="1:108" x14ac:dyDescent="0.3">
      <c r="A11" t="str">
        <f>Players!P12</f>
        <v>Cristiano Ronaldo</v>
      </c>
      <c r="B11" t="str">
        <f>Players!G12</f>
        <v>Portugal</v>
      </c>
      <c r="C11" t="str">
        <f>Players!AB12</f>
        <v>Striker</v>
      </c>
      <c r="D11" s="1"/>
      <c r="F11" t="str">
        <f>IFERROR(INDEX(Lookup!B:B,MATCH(INDEX(Players!C:C,MATCH(E11,Players!A:A,0)),Lookup!D:D,0)),"")</f>
        <v/>
      </c>
      <c r="G11">
        <f>IF(Players!AC12=0,10000000,Players!AC12)</f>
        <v>8295000</v>
      </c>
      <c r="H11" s="16">
        <f>INDEX('Team forecast'!$B$2:$AO$26,MATCH('Master data'!$B11,'Team forecast'!$B$2:$B$26,0),MATCH('Master data'!H$1,'Team forecast'!$B$2:$AO$2,0))</f>
        <v>1.1572524079669981</v>
      </c>
      <c r="I11" s="16">
        <f>INDEX('Team forecast'!$B$2:$AO$26,MATCH('Master data'!$B11,'Team forecast'!$B$2:$B$26,0),MATCH('Master data'!I$1,'Team forecast'!$B$2:$AO$2,0))</f>
        <v>1.3803959592812078</v>
      </c>
      <c r="J11" s="16">
        <f>INDEX('Team forecast'!$B$2:$AO$26,MATCH('Master data'!$B11,'Team forecast'!$B$2:$B$26,0),MATCH('Master data'!J$1,'Team forecast'!$B$2:$AO$2,0))</f>
        <v>0.25147895791583169</v>
      </c>
      <c r="K11" s="16">
        <f>INDEX('Team forecast'!$B$2:$AO$26,MATCH('Master data'!$B11,'Team forecast'!$B$2:$B$26,0),MATCH('Master data'!K$1,'Team forecast'!$B$2:$AO$2,0))</f>
        <v>3.9411323264330633</v>
      </c>
      <c r="L11" s="16">
        <f>INDEX('Team forecast'!$B$2:$AO$26,MATCH('Master data'!$B11,'Team forecast'!$B$2:$B$26,0),MATCH('Master data'!L$1,'Team forecast'!$B$2:$AO$2,0))</f>
        <v>4.141187877843624</v>
      </c>
      <c r="M11">
        <f>IF(Players!BC12=1,95,0)</f>
        <v>95</v>
      </c>
      <c r="N11" s="2">
        <f>Players!BN12</f>
        <v>0.33360668776565755</v>
      </c>
      <c r="O11" s="2">
        <f>Players!BO12</f>
        <v>8.0492351101468199E-2</v>
      </c>
      <c r="P11" s="2">
        <f>Players!BP12</f>
        <v>0.28019899742560955</v>
      </c>
      <c r="Q11" s="2">
        <f>Players!BQ12</f>
        <v>4.816268283981448E-2</v>
      </c>
      <c r="R11" s="2">
        <f>Players!BR12</f>
        <v>0</v>
      </c>
      <c r="S11" s="2">
        <f t="shared" si="4"/>
        <v>1.1572524079669981</v>
      </c>
      <c r="T11" s="2">
        <f t="shared" si="5"/>
        <v>1.3803959592812078</v>
      </c>
      <c r="U11" s="16">
        <f>INDEX('Team forecast'!$B$2:$AO$26,MATCH('Master data'!$B11,'Team forecast'!$B$2:$B$26,0),MATCH('Master data'!U$1,'Team forecast'!$B$2:$AO$2,0))</f>
        <v>0.30420841683366728</v>
      </c>
      <c r="V11" s="16">
        <f>INDEX('Team forecast'!$B$2:$AO$26,MATCH('Master data'!$B11,'Team forecast'!$B$2:$B$26,0),MATCH('Master data'!V$1,'Team forecast'!$B$2:$AO$2,0))</f>
        <v>0.28577154308617242</v>
      </c>
      <c r="W11" s="16">
        <f>INDEX('Team forecast'!$B$2:$AO$26,MATCH('Master data'!$B11,'Team forecast'!$B$2:$B$26,0),MATCH('Master data'!W$1,'Team forecast'!$B$2:$AO$2,0))</f>
        <v>0.41002004008016041</v>
      </c>
      <c r="X11" s="5">
        <f t="shared" si="6"/>
        <v>7000</v>
      </c>
      <c r="Y11" s="5">
        <f t="shared" si="7"/>
        <v>7605.2104208416822</v>
      </c>
      <c r="Z11" s="5">
        <f t="shared" si="8"/>
        <v>1428.8577154308621</v>
      </c>
      <c r="AA11" s="5">
        <f t="shared" si="9"/>
        <v>-6150.3006012024061</v>
      </c>
      <c r="AB11" s="5">
        <f t="shared" si="10"/>
        <v>38606.714273070167</v>
      </c>
      <c r="AC11" s="5">
        <f t="shared" si="11"/>
        <v>4657.4983567549561</v>
      </c>
      <c r="AD11" s="5">
        <f t="shared" si="12"/>
        <v>11043.013265882044</v>
      </c>
      <c r="AE11" s="5">
        <f t="shared" si="13"/>
        <v>0</v>
      </c>
      <c r="AF11" s="5">
        <f t="shared" si="14"/>
        <v>0</v>
      </c>
      <c r="AG11" s="5">
        <f t="shared" si="15"/>
        <v>-963.25365679628965</v>
      </c>
      <c r="AH11" s="5">
        <f t="shared" si="16"/>
        <v>0</v>
      </c>
      <c r="AI11" s="5">
        <f t="shared" si="17"/>
        <v>11572.524079669982</v>
      </c>
      <c r="AJ11" s="5">
        <f t="shared" si="18"/>
        <v>-11043.167674249662</v>
      </c>
      <c r="AK11" s="5">
        <f>IFERROR(SUM(X11:AJ11),-5000)*((Cockpit!$C$3)^0)</f>
        <v>63757.096179401342</v>
      </c>
      <c r="AL11" s="16">
        <f>INDEX('Team forecast'!$B$2:$AO$26,MATCH('Master data'!$B11,'Team forecast'!$B$2:$B$26,0),MATCH('Master data'!AL$1,'Team forecast'!$B$2:$AO$2,0))</f>
        <v>1.0653773971622162</v>
      </c>
      <c r="AM11" s="16">
        <f>INDEX('Team forecast'!$B$2:$AO$26,MATCH('Master data'!$B11,'Team forecast'!$B$2:$B$26,0),MATCH('Master data'!AM$1,'Team forecast'!$B$2:$AO$2,0))</f>
        <v>1.2775519171058518</v>
      </c>
      <c r="AN11" s="16">
        <f>INDEX('Team forecast'!$B$2:$AO$26,MATCH('Master data'!$B11,'Team forecast'!$B$2:$B$26,0),MATCH('Master data'!AN$1,'Team forecast'!$B$2:$AO$2,0))</f>
        <v>0.27871879264670468</v>
      </c>
      <c r="AO11" s="16">
        <f>INDEX('Team forecast'!$B$2:$AO$26,MATCH('Master data'!$B11,'Team forecast'!$B$2:$B$26,0),MATCH('Master data'!AO$1,'Team forecast'!$B$2:$AO$2,0))</f>
        <v>3.6282433036223725</v>
      </c>
      <c r="AP11" s="16">
        <f>INDEX('Team forecast'!$B$2:$AO$26,MATCH('Master data'!$B11,'Team forecast'!$B$2:$B$26,0),MATCH('Master data'!AP$1,'Team forecast'!$B$2:$AO$2,0))</f>
        <v>3.8326557513175556</v>
      </c>
      <c r="AQ11" s="5">
        <f t="shared" si="19"/>
        <v>7000</v>
      </c>
      <c r="AR11" s="5">
        <f>INDEX('Team forecast'!$B$2:$AO$26,MATCH('Master data'!$B11,'Team forecast'!$B$2:$B$26,0),MATCH('Master data'!AR$1,'Team forecast'!$B$2:$AO$2,0))*IF(X11&gt;0,25000,0)</f>
        <v>7642.2894757967406</v>
      </c>
      <c r="AS11" s="16">
        <f>INDEX('Team forecast'!$B$2:$AO$26,MATCH('Master data'!$B11,'Team forecast'!$B$2:$B$26,0),MATCH('Master data'!AS$1,'Team forecast'!$B$2:$AO$2,0))*IF(X11&gt;0,5000,0)</f>
        <v>1480.6935859356186</v>
      </c>
      <c r="AT11" s="16">
        <f>INDEX('Team forecast'!$B$2:$AO$26,MATCH('Master data'!$B11,'Team forecast'!$B$2:$B$26,0),MATCH('Master data'!AT$1,'Team forecast'!$B$2:$AO$2,0))*IF(X11&gt;0,-15000,0)</f>
        <v>-5972.5455567151002</v>
      </c>
      <c r="AU11" s="5">
        <f t="shared" si="20"/>
        <v>35541.702468768439</v>
      </c>
      <c r="AV11" s="5">
        <f t="shared" si="21"/>
        <v>4287.7365753974718</v>
      </c>
      <c r="AW11" s="5">
        <f t="shared" si="22"/>
        <v>10166.301360911702</v>
      </c>
      <c r="AX11" s="5">
        <f t="shared" si="23"/>
        <v>0</v>
      </c>
      <c r="AY11" s="5">
        <f t="shared" si="24"/>
        <v>0</v>
      </c>
      <c r="AZ11" s="5">
        <f t="shared" si="25"/>
        <v>-963.25365679628965</v>
      </c>
      <c r="BA11" s="5">
        <f t="shared" si="26"/>
        <v>0</v>
      </c>
      <c r="BB11" s="5">
        <f t="shared" si="27"/>
        <v>10653.773971622162</v>
      </c>
      <c r="BC11" s="5">
        <f t="shared" si="28"/>
        <v>-10220.415336846814</v>
      </c>
      <c r="BD11" s="5">
        <f t="shared" si="29"/>
        <v>59616.28288807394</v>
      </c>
      <c r="BE11" s="16">
        <f>INDEX('Team forecast'!$B$2:$AO$26,MATCH('Master data'!$B11,'Team forecast'!$B$2:$B$26,0),MATCH('Master data'!BE$1,'Team forecast'!$B$2:$AO$2,0))</f>
        <v>0</v>
      </c>
      <c r="BF11" s="16">
        <f>INDEX('Team forecast'!$B$2:$AO$26,MATCH('Master data'!$B11,'Team forecast'!$B$2:$B$26,0),MATCH('Master data'!BF$1,'Team forecast'!$B$2:$AO$2,0))</f>
        <v>0</v>
      </c>
      <c r="BG11" s="16">
        <f>INDEX('Team forecast'!$B$2:$AO$26,MATCH('Master data'!$B11,'Team forecast'!$B$2:$B$26,0),MATCH('Master data'!BG$1,'Team forecast'!$B$2:$AO$2,0))</f>
        <v>0</v>
      </c>
      <c r="BH11" s="16">
        <f>INDEX('Team forecast'!$B$2:$AO$26,MATCH('Master data'!$B11,'Team forecast'!$B$2:$B$26,0),MATCH('Master data'!BH$1,'Team forecast'!$B$2:$AO$2,0))</f>
        <v>0</v>
      </c>
      <c r="BI11" s="16">
        <f>INDEX('Team forecast'!$B$2:$AO$26,MATCH('Master data'!$B11,'Team forecast'!$B$2:$B$26,0),MATCH('Master data'!BI$1,'Team forecast'!$B$2:$AO$2,0))</f>
        <v>0</v>
      </c>
      <c r="BJ11" s="5">
        <f t="shared" si="30"/>
        <v>7000</v>
      </c>
      <c r="BK11" s="5">
        <f>INDEX('Team forecast'!$R$3:$BH$26,MATCH($B11,'Team forecast'!$B$3:$B$26,0),MATCH(BK$1,'Team forecast'!$R$2:$BH$2,0))*IF($X11&gt;0,25000,0)</f>
        <v>0</v>
      </c>
      <c r="BL11" s="5">
        <f>INDEX('Team forecast'!$R$3:$BH$26,MATCH($B11,'Team forecast'!$B$3:$B$26,0),MATCH(BL$1,'Team forecast'!$R$2:$BH$2,0))*IF($X11&gt;0,5000,0)</f>
        <v>0</v>
      </c>
      <c r="BM11" s="5">
        <f>INDEX('Team forecast'!$R$3:$BH$26,MATCH($B11,'Team forecast'!$B$3:$B$26,0),MATCH(BM$1,'Team forecast'!$R$2:$BH$2,0))*IF($X11&gt;0,-15000,0)</f>
        <v>0</v>
      </c>
      <c r="BN11" s="5">
        <f t="shared" si="31"/>
        <v>0</v>
      </c>
      <c r="BO11" s="5">
        <f t="shared" si="32"/>
        <v>0</v>
      </c>
      <c r="BP11" s="5">
        <f t="shared" si="33"/>
        <v>0</v>
      </c>
      <c r="BQ11" s="5">
        <f t="shared" si="34"/>
        <v>0</v>
      </c>
      <c r="BR11" s="5">
        <f t="shared" si="35"/>
        <v>0</v>
      </c>
      <c r="BS11" s="5">
        <f t="shared" si="36"/>
        <v>-963.25365679628965</v>
      </c>
      <c r="BT11" s="5">
        <f t="shared" si="37"/>
        <v>0</v>
      </c>
      <c r="BU11" s="5">
        <f t="shared" si="38"/>
        <v>0</v>
      </c>
      <c r="BV11" s="5">
        <f t="shared" si="39"/>
        <v>0</v>
      </c>
      <c r="BW11" s="5">
        <f t="shared" si="40"/>
        <v>0</v>
      </c>
      <c r="BX11" s="5">
        <f t="shared" si="41"/>
        <v>61686.689533737641</v>
      </c>
      <c r="BY11" s="5">
        <f t="shared" si="42"/>
        <v>185060.06860121293</v>
      </c>
      <c r="BZ11" s="5">
        <f>MAX(INDEX('Team forecast'!$R$3:$BH$26,MATCH($B11,'Team forecast'!$B$3:$B$26,0),MATCH(BZ$1,'Team forecast'!$R$2:$BH$2,0))*($BX11)-(1-INDEX('Team forecast'!$R$3:$BH$26,MATCH($B11,'Team forecast'!$B$3:$B$26,0),MATCH(BZ$1,'Team forecast'!$R$2:$BH$2,0)))*(BY11+CH11)*0.01,-5000)</f>
        <v>25340.219028085441</v>
      </c>
      <c r="CA11" s="5">
        <f>MAX(INDEX('Team forecast'!$R$3:$BH$26,MATCH($B11,'Team forecast'!$B$3:$B$26,0),MATCH(CA$1,'Team forecast'!$R$2:$BH$2,0))*$BX11-(1-INDEX('Team forecast'!$R$3:$BH$26,MATCH($B11,'Team forecast'!$B$3:$B$26,0),MATCH(CA$1,'Team forecast'!$R$2:$BH$2,0)))*(BY11+BX11+CH11)*0.01,-5000)</f>
        <v>-5000</v>
      </c>
      <c r="CB11" s="5">
        <f>MAX(INDEX('Team forecast'!$R$3:$BH$26,MATCH($B11,'Team forecast'!$B$3:$B$26,0),MATCH(CB$1,'Team forecast'!$R$2:$BH$2,0))*$BX11-(1-INDEX('Team forecast'!$R$3:$BH$26,MATCH($B11,'Team forecast'!$B$3:$B$26,0),MATCH(CB$1,'Team forecast'!$R$2:$BH$2,0)))*(BY11+BX11*2+CH11)*0.01,0)</f>
        <v>0</v>
      </c>
      <c r="CC11" s="5">
        <v>0</v>
      </c>
      <c r="CD11" s="5">
        <f>+AK11+BD11*Cockpit!$C$3+BW11*Cockpit!$C$3^2+BZ11*Cockpit!$C$3^3+CA11*Cockpit!$C$3^4+CB11*Cockpit!$C$3^5+CC11*Cockpit!$C$3^6</f>
        <v>110021.84349582162</v>
      </c>
      <c r="CE11" s="5"/>
      <c r="CF11" s="5"/>
      <c r="CG11" s="5">
        <v>0</v>
      </c>
      <c r="CH11" s="5">
        <f t="shared" si="43"/>
        <v>8295000</v>
      </c>
      <c r="CI11" s="5">
        <f t="shared" si="44"/>
        <v>8295000</v>
      </c>
      <c r="CJ11" s="1">
        <f t="shared" si="45"/>
        <v>1.2999999999999999E-2</v>
      </c>
      <c r="CK11" s="5">
        <f>RANK(CD11,$CD$2:$CD$622)+COUNTIF($CD$2:$CD11,$CD11)-1</f>
        <v>80</v>
      </c>
      <c r="CL11" s="5">
        <f>RANK(CJ11,$CJ$2:$CJ$622)+COUNTIF($CJ$2:$CJ11,$CJ11)-1</f>
        <v>185</v>
      </c>
    </row>
    <row r="12" spans="1:108" x14ac:dyDescent="0.3">
      <c r="A12" t="str">
        <f>Players!P13</f>
        <v>Álvaro Morata</v>
      </c>
      <c r="B12" t="str">
        <f>Players!G13</f>
        <v>Spain</v>
      </c>
      <c r="C12" t="str">
        <f>Players!AB13</f>
        <v>Striker</v>
      </c>
      <c r="D12" s="1"/>
      <c r="F12" t="str">
        <f>IFERROR(INDEX(Lookup!B:B,MATCH(INDEX(Players!C:C,MATCH(E12,Players!A:A,0)),Lookup!D:D,0)),"")</f>
        <v/>
      </c>
      <c r="G12">
        <f>IF(Players!AC13=0,10000000,Players!AC13)</f>
        <v>6512000</v>
      </c>
      <c r="H12" s="16">
        <f>INDEX('Team forecast'!$B$2:$AO$26,MATCH('Master data'!$B12,'Team forecast'!$B$2:$B$26,0),MATCH('Master data'!H$1,'Team forecast'!$B$2:$AO$2,0))</f>
        <v>1.9979967794622602</v>
      </c>
      <c r="I12" s="16">
        <f>INDEX('Team forecast'!$B$2:$AO$26,MATCH('Master data'!$B12,'Team forecast'!$B$2:$B$26,0),MATCH('Master data'!I$1,'Team forecast'!$B$2:$AO$2,0))</f>
        <v>0.65640259726027606</v>
      </c>
      <c r="J12" s="16">
        <f>INDEX('Team forecast'!$B$2:$AO$26,MATCH('Master data'!$B12,'Team forecast'!$B$2:$B$26,0),MATCH('Master data'!J$1,'Team forecast'!$B$2:$AO$2,0))</f>
        <v>0.51871400527814249</v>
      </c>
      <c r="K12" s="16">
        <f>INDEX('Team forecast'!$B$2:$AO$26,MATCH('Master data'!$B12,'Team forecast'!$B$2:$B$26,0),MATCH('Master data'!K$1,'Team forecast'!$B$2:$AO$2,0))</f>
        <v>5.5104568712109829</v>
      </c>
      <c r="L12" s="16">
        <f>INDEX('Team forecast'!$B$2:$AO$26,MATCH('Master data'!$B12,'Team forecast'!$B$2:$B$26,0),MATCH('Master data'!L$1,'Team forecast'!$B$2:$AO$2,0))</f>
        <v>2.154857011207977</v>
      </c>
      <c r="M12">
        <f>IF(Players!BC13=1,95,0)</f>
        <v>95</v>
      </c>
      <c r="N12" s="2">
        <f>Players!BN13</f>
        <v>0.23457486492731194</v>
      </c>
      <c r="O12" s="2">
        <f>Players!BO13</f>
        <v>0.1782256453832777</v>
      </c>
      <c r="P12" s="2">
        <f>Players!BP13</f>
        <v>0.28152078410675413</v>
      </c>
      <c r="Q12" s="2">
        <f>Players!BQ13</f>
        <v>6.6931085770946946E-2</v>
      </c>
      <c r="R12" s="2">
        <f>Players!BR13</f>
        <v>4.4620723847297962E-2</v>
      </c>
      <c r="S12" s="2">
        <f t="shared" si="4"/>
        <v>1.9979967794622602</v>
      </c>
      <c r="T12" s="2">
        <f t="shared" si="5"/>
        <v>0.65640259726027606</v>
      </c>
      <c r="U12" s="16">
        <f>INDEX('Team forecast'!$B$2:$AO$26,MATCH('Master data'!$B12,'Team forecast'!$B$2:$B$26,0),MATCH('Master data'!U$1,'Team forecast'!$B$2:$AO$2,0))</f>
        <v>0.71371927042030125</v>
      </c>
      <c r="V12" s="16">
        <f>INDEX('Team forecast'!$B$2:$AO$26,MATCH('Master data'!$B12,'Team forecast'!$B$2:$B$26,0),MATCH('Master data'!V$1,'Team forecast'!$B$2:$AO$2,0))</f>
        <v>0.1808088818398097</v>
      </c>
      <c r="W12" s="16">
        <f>INDEX('Team forecast'!$B$2:$AO$26,MATCH('Master data'!$B12,'Team forecast'!$B$2:$B$26,0),MATCH('Master data'!W$1,'Team forecast'!$B$2:$AO$2,0))</f>
        <v>0.105471847739889</v>
      </c>
      <c r="X12" s="5">
        <f t="shared" si="6"/>
        <v>7000</v>
      </c>
      <c r="Y12" s="5">
        <f t="shared" si="7"/>
        <v>17842.981760507533</v>
      </c>
      <c r="Z12" s="5">
        <f t="shared" si="8"/>
        <v>904.04440919904846</v>
      </c>
      <c r="AA12" s="5">
        <f t="shared" si="9"/>
        <v>-1582.077716098335</v>
      </c>
      <c r="AB12" s="5">
        <f t="shared" si="10"/>
        <v>46867.982466756395</v>
      </c>
      <c r="AC12" s="5">
        <f t="shared" si="11"/>
        <v>17804.713274668586</v>
      </c>
      <c r="AD12" s="5">
        <f t="shared" si="12"/>
        <v>15513.081391697669</v>
      </c>
      <c r="AE12" s="5">
        <f t="shared" si="13"/>
        <v>0</v>
      </c>
      <c r="AF12" s="5">
        <f t="shared" si="14"/>
        <v>0</v>
      </c>
      <c r="AG12" s="5">
        <f t="shared" si="15"/>
        <v>-1338.6217154189389</v>
      </c>
      <c r="AH12" s="5">
        <f t="shared" si="16"/>
        <v>-2231.0361923648979</v>
      </c>
      <c r="AI12" s="5">
        <f t="shared" si="17"/>
        <v>19979.9677946226</v>
      </c>
      <c r="AJ12" s="5">
        <f t="shared" si="18"/>
        <v>-5251.2207780822082</v>
      </c>
      <c r="AK12" s="5">
        <f>IFERROR(SUM(X12:AJ12),-5000)*((Cockpit!$C$3)^0)</f>
        <v>115509.81469548745</v>
      </c>
      <c r="AL12" s="16">
        <f>INDEX('Team forecast'!$B$2:$AO$26,MATCH('Master data'!$B12,'Team forecast'!$B$2:$B$26,0),MATCH('Master data'!AL$1,'Team forecast'!$B$2:$AO$2,0))</f>
        <v>2.4503417481709131</v>
      </c>
      <c r="AM12" s="16">
        <f>INDEX('Team forecast'!$B$2:$AO$26,MATCH('Master data'!$B12,'Team forecast'!$B$2:$B$26,0),MATCH('Master data'!AM$1,'Team forecast'!$B$2:$AO$2,0))</f>
        <v>0.60056788388223015</v>
      </c>
      <c r="AN12" s="16">
        <f>INDEX('Team forecast'!$B$2:$AO$26,MATCH('Master data'!$B12,'Team forecast'!$B$2:$B$26,0),MATCH('Master data'!AN$1,'Team forecast'!$B$2:$AO$2,0))</f>
        <v>0.54850006328846879</v>
      </c>
      <c r="AO12" s="16">
        <f>INDEX('Team forecast'!$B$2:$AO$26,MATCH('Master data'!$B12,'Team forecast'!$B$2:$B$26,0),MATCH('Master data'!AO$1,'Team forecast'!$B$2:$AO$2,0))</f>
        <v>6.7580201639051669</v>
      </c>
      <c r="AP12" s="16">
        <f>INDEX('Team forecast'!$B$2:$AO$26,MATCH('Master data'!$B12,'Team forecast'!$B$2:$B$26,0),MATCH('Master data'!AP$1,'Team forecast'!$B$2:$AO$2,0))</f>
        <v>1.9715612349669172</v>
      </c>
      <c r="AQ12" s="5">
        <f t="shared" si="19"/>
        <v>7000</v>
      </c>
      <c r="AR12" s="5">
        <f>INDEX('Team forecast'!$B$2:$AO$26,MATCH('Master data'!$B12,'Team forecast'!$B$2:$B$26,0),MATCH('Master data'!AR$1,'Team forecast'!$B$2:$AO$2,0))*IF(X12&gt;0,25000,0)</f>
        <v>19768.856447688566</v>
      </c>
      <c r="AS12" s="16">
        <f>INDEX('Team forecast'!$B$2:$AO$26,MATCH('Master data'!$B12,'Team forecast'!$B$2:$B$26,0),MATCH('Master data'!AS$1,'Team forecast'!$B$2:$AO$2,0))*IF(X12&gt;0,5000,0)</f>
        <v>729.92700729927003</v>
      </c>
      <c r="AT12" s="16">
        <f>INDEX('Team forecast'!$B$2:$AO$26,MATCH('Master data'!$B12,'Team forecast'!$B$2:$B$26,0),MATCH('Master data'!AT$1,'Team forecast'!$B$2:$AO$2,0))*IF(X12&gt;0,-15000,0)</f>
        <v>-948.90510948905103</v>
      </c>
      <c r="AU12" s="5">
        <f t="shared" si="20"/>
        <v>57478.858460294534</v>
      </c>
      <c r="AV12" s="5">
        <f t="shared" si="21"/>
        <v>21835.686973867494</v>
      </c>
      <c r="AW12" s="5">
        <f t="shared" si="22"/>
        <v>19025.231355518375</v>
      </c>
      <c r="AX12" s="5">
        <f t="shared" si="23"/>
        <v>0</v>
      </c>
      <c r="AY12" s="5">
        <f t="shared" si="24"/>
        <v>0</v>
      </c>
      <c r="AZ12" s="5">
        <f t="shared" si="25"/>
        <v>-1338.6217154189389</v>
      </c>
      <c r="BA12" s="5">
        <f t="shared" si="26"/>
        <v>-2231.0361923648979</v>
      </c>
      <c r="BB12" s="5">
        <f t="shared" si="27"/>
        <v>24503.41748170913</v>
      </c>
      <c r="BC12" s="5">
        <f t="shared" si="28"/>
        <v>-4804.5430710578412</v>
      </c>
      <c r="BD12" s="5">
        <f t="shared" si="29"/>
        <v>141018.87163804664</v>
      </c>
      <c r="BE12" s="16">
        <f>INDEX('Team forecast'!$B$2:$AO$26,MATCH('Master data'!$B12,'Team forecast'!$B$2:$B$26,0),MATCH('Master data'!BE$1,'Team forecast'!$B$2:$AO$2,0))</f>
        <v>0</v>
      </c>
      <c r="BF12" s="16">
        <f>INDEX('Team forecast'!$B$2:$AO$26,MATCH('Master data'!$B12,'Team forecast'!$B$2:$B$26,0),MATCH('Master data'!BF$1,'Team forecast'!$B$2:$AO$2,0))</f>
        <v>0</v>
      </c>
      <c r="BG12" s="16">
        <f>INDEX('Team forecast'!$B$2:$AO$26,MATCH('Master data'!$B12,'Team forecast'!$B$2:$B$26,0),MATCH('Master data'!BG$1,'Team forecast'!$B$2:$AO$2,0))</f>
        <v>0</v>
      </c>
      <c r="BH12" s="16">
        <f>INDEX('Team forecast'!$B$2:$AO$26,MATCH('Master data'!$B12,'Team forecast'!$B$2:$B$26,0),MATCH('Master data'!BH$1,'Team forecast'!$B$2:$AO$2,0))</f>
        <v>0</v>
      </c>
      <c r="BI12" s="16">
        <f>INDEX('Team forecast'!$B$2:$AO$26,MATCH('Master data'!$B12,'Team forecast'!$B$2:$B$26,0),MATCH('Master data'!BI$1,'Team forecast'!$B$2:$AO$2,0))</f>
        <v>0</v>
      </c>
      <c r="BJ12" s="5">
        <f t="shared" si="30"/>
        <v>7000</v>
      </c>
      <c r="BK12" s="5">
        <f>INDEX('Team forecast'!$R$3:$BH$26,MATCH($B12,'Team forecast'!$B$3:$B$26,0),MATCH(BK$1,'Team forecast'!$R$2:$BH$2,0))*IF($X12&gt;0,25000,0)</f>
        <v>0</v>
      </c>
      <c r="BL12" s="5">
        <f>INDEX('Team forecast'!$R$3:$BH$26,MATCH($B12,'Team forecast'!$B$3:$B$26,0),MATCH(BL$1,'Team forecast'!$R$2:$BH$2,0))*IF($X12&gt;0,5000,0)</f>
        <v>0</v>
      </c>
      <c r="BM12" s="5">
        <f>INDEX('Team forecast'!$R$3:$BH$26,MATCH($B12,'Team forecast'!$B$3:$B$26,0),MATCH(BM$1,'Team forecast'!$R$2:$BH$2,0))*IF($X12&gt;0,-15000,0)</f>
        <v>0</v>
      </c>
      <c r="BN12" s="5">
        <f t="shared" si="31"/>
        <v>0</v>
      </c>
      <c r="BO12" s="5">
        <f t="shared" si="32"/>
        <v>0</v>
      </c>
      <c r="BP12" s="5">
        <f t="shared" si="33"/>
        <v>0</v>
      </c>
      <c r="BQ12" s="5">
        <f t="shared" si="34"/>
        <v>0</v>
      </c>
      <c r="BR12" s="5">
        <f t="shared" si="35"/>
        <v>0</v>
      </c>
      <c r="BS12" s="5">
        <f t="shared" si="36"/>
        <v>-1338.6217154189389</v>
      </c>
      <c r="BT12" s="5">
        <f t="shared" si="37"/>
        <v>-2231.0361923648979</v>
      </c>
      <c r="BU12" s="5">
        <f t="shared" si="38"/>
        <v>0</v>
      </c>
      <c r="BV12" s="5">
        <f t="shared" si="39"/>
        <v>0</v>
      </c>
      <c r="BW12" s="5">
        <f t="shared" si="40"/>
        <v>0</v>
      </c>
      <c r="BX12" s="5">
        <f t="shared" si="41"/>
        <v>128264.34316676704</v>
      </c>
      <c r="BY12" s="5">
        <f t="shared" si="42"/>
        <v>384793.02950030111</v>
      </c>
      <c r="BZ12" s="5">
        <f>MAX(INDEX('Team forecast'!$R$3:$BH$26,MATCH($B12,'Team forecast'!$B$3:$B$26,0),MATCH(BZ$1,'Team forecast'!$R$2:$BH$2,0))*($BX12)-(1-INDEX('Team forecast'!$R$3:$BH$26,MATCH($B12,'Team forecast'!$B$3:$B$26,0),MATCH(BZ$1,'Team forecast'!$R$2:$BH$2,0)))*(BY12+CH12)*0.01,-5000)</f>
        <v>118872.33014477798</v>
      </c>
      <c r="CA12" s="5">
        <f>MAX(INDEX('Team forecast'!$R$3:$BH$26,MATCH($B12,'Team forecast'!$B$3:$B$26,0),MATCH(CA$1,'Team forecast'!$R$2:$BH$2,0))*$BX12-(1-INDEX('Team forecast'!$R$3:$BH$26,MATCH($B12,'Team forecast'!$B$3:$B$26,0),MATCH(CA$1,'Team forecast'!$R$2:$BH$2,0)))*(BY12+BX12+CH12)*0.01,-5000)</f>
        <v>25509.045173301536</v>
      </c>
      <c r="CB12" s="5">
        <f>MAX(INDEX('Team forecast'!$R$3:$BH$26,MATCH($B12,'Team forecast'!$B$3:$B$26,0),MATCH(CB$1,'Team forecast'!$R$2:$BH$2,0))*$BX12-(1-INDEX('Team forecast'!$R$3:$BH$26,MATCH($B12,'Team forecast'!$B$3:$B$26,0),MATCH(CB$1,'Team forecast'!$R$2:$BH$2,0)))*(BY12+BX12*2+CH12)*0.01,0)</f>
        <v>0</v>
      </c>
      <c r="CC12" s="5">
        <v>0</v>
      </c>
      <c r="CD12" s="5">
        <f>+AK12+BD12*Cockpit!$C$3+BW12*Cockpit!$C$3^2+BZ12*Cockpit!$C$3^3+CA12*Cockpit!$C$3^4+CB12*Cockpit!$C$3^5+CC12*Cockpit!$C$3^6</f>
        <v>249782.65067946291</v>
      </c>
      <c r="CE12" s="5"/>
      <c r="CF12" s="5"/>
      <c r="CG12" s="5">
        <v>0</v>
      </c>
      <c r="CH12" s="5">
        <f t="shared" si="43"/>
        <v>6512000</v>
      </c>
      <c r="CI12" s="5">
        <f t="shared" si="44"/>
        <v>6512000</v>
      </c>
      <c r="CJ12" s="1">
        <f t="shared" si="45"/>
        <v>3.7999999999999999E-2</v>
      </c>
      <c r="CK12" s="5">
        <f>RANK(CD12,$CD$2:$CD$622)+COUNTIF($CD$2:$CD12,$CD12)-1</f>
        <v>4</v>
      </c>
      <c r="CL12" s="5">
        <f>RANK(CJ12,$CJ$2:$CJ$622)+COUNTIF($CJ$2:$CJ12,$CJ12)-1</f>
        <v>25</v>
      </c>
    </row>
    <row r="13" spans="1:108" x14ac:dyDescent="0.3">
      <c r="A13" t="str">
        <f>Players!P14</f>
        <v>Karim Benzema</v>
      </c>
      <c r="B13" t="str">
        <f>Players!G14</f>
        <v>France</v>
      </c>
      <c r="C13" t="str">
        <f>Players!AB14</f>
        <v>Striker</v>
      </c>
      <c r="D13" s="1"/>
      <c r="F13" t="str">
        <f>IFERROR(INDEX(Lookup!B:B,MATCH(INDEX(Players!C:C,MATCH(E13,Players!A:A,0)),Lookup!D:D,0)),"")</f>
        <v/>
      </c>
      <c r="G13">
        <f>IF(Players!AC14=0,10000000,Players!AC14)</f>
        <v>7542000</v>
      </c>
      <c r="H13" s="16">
        <f>INDEX('Team forecast'!$B$2:$AO$26,MATCH('Master data'!$B13,'Team forecast'!$B$2:$B$26,0),MATCH('Master data'!H$1,'Team forecast'!$B$2:$AO$2,0))</f>
        <v>2.1377132314488487</v>
      </c>
      <c r="I13" s="16">
        <f>INDEX('Team forecast'!$B$2:$AO$26,MATCH('Master data'!$B13,'Team forecast'!$B$2:$B$26,0),MATCH('Master data'!I$1,'Team forecast'!$B$2:$AO$2,0))</f>
        <v>0.66258765662234231</v>
      </c>
      <c r="J13" s="16">
        <f>INDEX('Team forecast'!$B$2:$AO$26,MATCH('Master data'!$B13,'Team forecast'!$B$2:$B$26,0),MATCH('Master data'!J$1,'Team forecast'!$B$2:$AO$2,0))</f>
        <v>0.51551562963131858</v>
      </c>
      <c r="K13" s="16">
        <f>INDEX('Team forecast'!$B$2:$AO$26,MATCH('Master data'!$B13,'Team forecast'!$B$2:$B$26,0),MATCH('Master data'!K$1,'Team forecast'!$B$2:$AO$2,0))</f>
        <v>5.5927200217364472</v>
      </c>
      <c r="L13" s="16">
        <f>INDEX('Team forecast'!$B$2:$AO$26,MATCH('Master data'!$B13,'Team forecast'!$B$2:$B$26,0),MATCH('Master data'!L$1,'Team forecast'!$B$2:$AO$2,0))</f>
        <v>2.0114268147463963</v>
      </c>
      <c r="M13">
        <f>IF(Players!BC14=1,95,0)</f>
        <v>95</v>
      </c>
      <c r="N13" s="2">
        <f>Players!BN14</f>
        <v>0.24917231502313064</v>
      </c>
      <c r="O13" s="2">
        <f>Players!BO14</f>
        <v>0.1314842768993498</v>
      </c>
      <c r="P13" s="2">
        <f>Players!BP14</f>
        <v>0.27151271210645045</v>
      </c>
      <c r="Q13" s="2">
        <f>Players!BQ14</f>
        <v>0.55602378490175808</v>
      </c>
      <c r="R13" s="2">
        <f>Players!BR14</f>
        <v>0</v>
      </c>
      <c r="S13" s="2">
        <f t="shared" ref="S13:S44" si="46">H13</f>
        <v>2.1377132314488487</v>
      </c>
      <c r="T13" s="2">
        <f t="shared" ref="T13:T44" si="47">I13</f>
        <v>0.66258765662234231</v>
      </c>
      <c r="U13" s="16">
        <f>INDEX('Team forecast'!$B$2:$AO$26,MATCH('Master data'!$B13,'Team forecast'!$B$2:$B$26,0),MATCH('Master data'!U$1,'Team forecast'!$B$2:$AO$2,0))</f>
        <v>0.70931849791376911</v>
      </c>
      <c r="V13" s="16">
        <f>INDEX('Team forecast'!$B$2:$AO$26,MATCH('Master data'!$B13,'Team forecast'!$B$2:$B$26,0),MATCH('Master data'!V$1,'Team forecast'!$B$2:$AO$2,0))</f>
        <v>0.17969401947148819</v>
      </c>
      <c r="W13" s="16">
        <f>INDEX('Team forecast'!$B$2:$AO$26,MATCH('Master data'!$B13,'Team forecast'!$B$2:$B$26,0),MATCH('Master data'!W$1,'Team forecast'!$B$2:$AO$2,0))</f>
        <v>0.1109874826147427</v>
      </c>
      <c r="X13" s="5">
        <f t="shared" ref="X13:X44" si="48">IF(M13&gt;95,7000*2,IF(M13&gt;0,7000,-5000))</f>
        <v>7000</v>
      </c>
      <c r="Y13" s="5">
        <f t="shared" ref="Y13:Y44" si="49">IF($X13&gt;0,U13*25000,0)</f>
        <v>17732.962447844227</v>
      </c>
      <c r="Z13" s="5">
        <f t="shared" ref="Z13:Z44" si="50">IF($X13&gt;0,V13*5000,0)</f>
        <v>898.47009735744098</v>
      </c>
      <c r="AA13" s="5">
        <f t="shared" ref="AA13:AA44" si="51">IF($X13&gt;0,W13*(-15000),0)</f>
        <v>-1664.8122392211405</v>
      </c>
      <c r="AB13" s="5">
        <f t="shared" ref="AB13:AB44" si="52">IF($C13="Defense",$N13*150000,IF($C13="Midfield",$N13*125000,IF($C13="Striker",$N13*100000,0)))*$H13</f>
        <v>53265.895473568715</v>
      </c>
      <c r="AC13" s="5">
        <f t="shared" ref="AC13:AC44" si="53">$O13*50000*H13</f>
        <v>14053.783922761215</v>
      </c>
      <c r="AD13" s="5">
        <f t="shared" ref="AD13:AD44" si="54">$P13*K13*10000</f>
        <v>15184.945811537094</v>
      </c>
      <c r="AE13" s="5">
        <f t="shared" ref="AE13:AE44" si="55">IF($C13="Goalkeeper",J13*75000,IF($C13="Defense",J13*50000,0))</f>
        <v>0</v>
      </c>
      <c r="AF13" s="5">
        <f t="shared" ref="AF13:AF44" si="56">IF($C13="Goalkeeper",(L13-I13)*5000,0)</f>
        <v>0</v>
      </c>
      <c r="AG13" s="5">
        <f t="shared" ref="AG13:AG44" si="57">IF(M13&gt;0,Q13*(-20000),0)</f>
        <v>-11120.475698035161</v>
      </c>
      <c r="AH13" s="5">
        <f t="shared" ref="AH13:AH44" si="58">IF(M13&gt;0,R13*(-50000),0)</f>
        <v>0</v>
      </c>
      <c r="AI13" s="5">
        <f t="shared" ref="AI13:AI44" si="59">IF(M13&gt;0,S13*10000,0)</f>
        <v>21377.132314488488</v>
      </c>
      <c r="AJ13" s="5">
        <f t="shared" ref="AJ13:AJ44" si="60">IF(M13&gt;0,T13*(-8000),0)</f>
        <v>-5300.7012529787389</v>
      </c>
      <c r="AK13" s="5">
        <f>IFERROR(SUM(X13:AJ13),-5000)*((Cockpit!$C$3)^0)</f>
        <v>111427.20087732215</v>
      </c>
      <c r="AL13" s="16">
        <f>INDEX('Team forecast'!$B$2:$AO$26,MATCH('Master data'!$B13,'Team forecast'!$B$2:$B$26,0),MATCH('Master data'!AL$1,'Team forecast'!$B$2:$AO$2,0))</f>
        <v>1.2775519171058518</v>
      </c>
      <c r="AM13" s="16">
        <f>INDEX('Team forecast'!$B$2:$AO$26,MATCH('Master data'!$B13,'Team forecast'!$B$2:$B$26,0),MATCH('Master data'!AM$1,'Team forecast'!$B$2:$AO$2,0))</f>
        <v>1.0653773971622162</v>
      </c>
      <c r="AN13" s="16">
        <f>INDEX('Team forecast'!$B$2:$AO$26,MATCH('Master data'!$B13,'Team forecast'!$B$2:$B$26,0),MATCH('Master data'!AN$1,'Team forecast'!$B$2:$AO$2,0))</f>
        <v>0.34459777999956209</v>
      </c>
      <c r="AO13" s="16">
        <f>INDEX('Team forecast'!$B$2:$AO$26,MATCH('Master data'!$B13,'Team forecast'!$B$2:$B$26,0),MATCH('Master data'!AO$1,'Team forecast'!$B$2:$AO$2,0))</f>
        <v>3.3423520425904445</v>
      </c>
      <c r="AP13" s="16">
        <f>INDEX('Team forecast'!$B$2:$AO$26,MATCH('Master data'!$B13,'Team forecast'!$B$2:$B$26,0),MATCH('Master data'!AP$1,'Team forecast'!$B$2:$AO$2,0))</f>
        <v>3.2341813842424418</v>
      </c>
      <c r="AQ13" s="5">
        <f t="shared" ref="AQ13:AQ44" si="61">X13</f>
        <v>7000</v>
      </c>
      <c r="AR13" s="5">
        <f>INDEX('Team forecast'!$B$2:$AO$26,MATCH('Master data'!$B13,'Team forecast'!$B$2:$B$26,0),MATCH('Master data'!AR$1,'Team forecast'!$B$2:$AO$2,0))*IF(X13&gt;0,25000,0)</f>
        <v>9954.2425945251671</v>
      </c>
      <c r="AS13" s="16">
        <f>INDEX('Team forecast'!$B$2:$AO$26,MATCH('Master data'!$B13,'Team forecast'!$B$2:$B$26,0),MATCH('Master data'!AS$1,'Team forecast'!$B$2:$AO$2,0))*IF(X13&gt;0,5000,0)</f>
        <v>1480.6935859356186</v>
      </c>
      <c r="AT13" s="16">
        <f>INDEX('Team forecast'!$B$2:$AO$26,MATCH('Master data'!$B13,'Team forecast'!$B$2:$B$26,0),MATCH('Master data'!AT$1,'Team forecast'!$B$2:$AO$2,0))*IF(X13&gt;0,-15000,0)</f>
        <v>-4585.3736854780445</v>
      </c>
      <c r="AU13" s="5">
        <f t="shared" ref="AU13:AU44" si="62">IF($C13="Defense",$N13*150000,IF($C13="Midfield",$N13*125000,IF($C13="Striker",$N13*100000,0)))*$AL13</f>
        <v>31833.056874750378</v>
      </c>
      <c r="AV13" s="5">
        <f t="shared" ref="AV13:AV44" si="63">$O13*50000*AL13</f>
        <v>8398.8995011020506</v>
      </c>
      <c r="AW13" s="5">
        <f t="shared" ref="AW13:AW44" si="64">$P13*AO13*10000</f>
        <v>9074.9106789826601</v>
      </c>
      <c r="AX13" s="5">
        <f t="shared" ref="AX13:AX44" si="65">IF($C13="Goalkeeper",AN13*75000,IF($C13="Defense",AN13*50000,0))</f>
        <v>0</v>
      </c>
      <c r="AY13" s="5">
        <f t="shared" ref="AY13:AY44" si="66">IF($C13="Goalkeeper",(AP13-AM13)*5000,0)</f>
        <v>0</v>
      </c>
      <c r="AZ13" s="5">
        <f t="shared" ref="AZ13:AZ44" si="67">$AG13</f>
        <v>-11120.475698035161</v>
      </c>
      <c r="BA13" s="5">
        <f t="shared" ref="BA13:BA44" si="68">$AH13</f>
        <v>0</v>
      </c>
      <c r="BB13" s="5">
        <f t="shared" ref="BB13:BB44" si="69">IF(X13&gt;0,AL13*10000,0)</f>
        <v>12775.519171058519</v>
      </c>
      <c r="BC13" s="5">
        <f t="shared" ref="BC13:BC44" si="70">IF(X13&gt;0,AM13*(-8000),0)</f>
        <v>-8523.0191772977305</v>
      </c>
      <c r="BD13" s="5">
        <f t="shared" ref="BD13:BD44" si="71">IFERROR(SUM(AQ13:BC13),0)</f>
        <v>56288.453845543467</v>
      </c>
      <c r="BE13" s="16">
        <f>INDEX('Team forecast'!$B$2:$AO$26,MATCH('Master data'!$B13,'Team forecast'!$B$2:$B$26,0),MATCH('Master data'!BE$1,'Team forecast'!$B$2:$AO$2,0))</f>
        <v>0</v>
      </c>
      <c r="BF13" s="16">
        <f>INDEX('Team forecast'!$B$2:$AO$26,MATCH('Master data'!$B13,'Team forecast'!$B$2:$B$26,0),MATCH('Master data'!BF$1,'Team forecast'!$B$2:$AO$2,0))</f>
        <v>0</v>
      </c>
      <c r="BG13" s="16">
        <f>INDEX('Team forecast'!$B$2:$AO$26,MATCH('Master data'!$B13,'Team forecast'!$B$2:$B$26,0),MATCH('Master data'!BG$1,'Team forecast'!$B$2:$AO$2,0))</f>
        <v>0</v>
      </c>
      <c r="BH13" s="16">
        <f>INDEX('Team forecast'!$B$2:$AO$26,MATCH('Master data'!$B13,'Team forecast'!$B$2:$B$26,0),MATCH('Master data'!BH$1,'Team forecast'!$B$2:$AO$2,0))</f>
        <v>0</v>
      </c>
      <c r="BI13" s="16">
        <f>INDEX('Team forecast'!$B$2:$AO$26,MATCH('Master data'!$B13,'Team forecast'!$B$2:$B$26,0),MATCH('Master data'!BI$1,'Team forecast'!$B$2:$AO$2,0))</f>
        <v>0</v>
      </c>
      <c r="BJ13" s="5">
        <f t="shared" ref="BJ13:BJ44" si="72">AQ13</f>
        <v>7000</v>
      </c>
      <c r="BK13" s="5">
        <f>INDEX('Team forecast'!$R$3:$BH$26,MATCH($B13,'Team forecast'!$B$3:$B$26,0),MATCH(BK$1,'Team forecast'!$R$2:$BH$2,0))*IF($X13&gt;0,25000,0)</f>
        <v>0</v>
      </c>
      <c r="BL13" s="5">
        <f>INDEX('Team forecast'!$R$3:$BH$26,MATCH($B13,'Team forecast'!$B$3:$B$26,0),MATCH(BL$1,'Team forecast'!$R$2:$BH$2,0))*IF($X13&gt;0,5000,0)</f>
        <v>0</v>
      </c>
      <c r="BM13" s="5">
        <f>INDEX('Team forecast'!$R$3:$BH$26,MATCH($B13,'Team forecast'!$B$3:$B$26,0),MATCH(BM$1,'Team forecast'!$R$2:$BH$2,0))*IF($X13&gt;0,-15000,0)</f>
        <v>0</v>
      </c>
      <c r="BN13" s="5">
        <f t="shared" ref="BN13:BN44" si="73">IF($C13="Defense",$N13*150000,IF($C13="Midfield",$N13*125000,IF($C13="Striker",$N13*100000,0)))*$BE13</f>
        <v>0</v>
      </c>
      <c r="BO13" s="5">
        <f t="shared" ref="BO13:BO44" si="74">$O13*50000*$BE13</f>
        <v>0</v>
      </c>
      <c r="BP13" s="5">
        <f t="shared" ref="BP13:BP44" si="75">$P13*BH13*10000</f>
        <v>0</v>
      </c>
      <c r="BQ13" s="5">
        <f t="shared" ref="BQ13:BQ44" si="76">IF($C13="Goalkeeper",BG13*75000,IF($C13="Defense",BG13*50000,0))</f>
        <v>0</v>
      </c>
      <c r="BR13" s="5">
        <f t="shared" ref="BR13:BR44" si="77">IF($C13="Goalkeeper",(BI13-BF13)*5000,0)</f>
        <v>0</v>
      </c>
      <c r="BS13" s="5">
        <f t="shared" ref="BS13:BS44" si="78">$AG13</f>
        <v>-11120.475698035161</v>
      </c>
      <c r="BT13" s="5">
        <f t="shared" ref="BT13:BT44" si="79">$AH13</f>
        <v>0</v>
      </c>
      <c r="BU13" s="5">
        <f t="shared" ref="BU13:BU44" si="80">IF(AQ13&gt;0,BE13*10000,0)</f>
        <v>0</v>
      </c>
      <c r="BV13" s="5">
        <f t="shared" ref="BV13:BV44" si="81">IF(AQ13&gt;0,BF13*(-8000),0)</f>
        <v>0</v>
      </c>
      <c r="BW13" s="5">
        <f t="shared" si="40"/>
        <v>0</v>
      </c>
      <c r="BX13" s="5">
        <f t="shared" si="41"/>
        <v>83857.827361432806</v>
      </c>
      <c r="BY13" s="5">
        <f t="shared" ref="BY13:BY44" si="82">BX13*3</f>
        <v>251573.48208429842</v>
      </c>
      <c r="BZ13" s="5">
        <f>MAX(INDEX('Team forecast'!$R$3:$BH$26,MATCH($B13,'Team forecast'!$B$3:$B$26,0),MATCH(BZ$1,'Team forecast'!$R$2:$BH$2,0))*($BX13)-(1-INDEX('Team forecast'!$R$3:$BH$26,MATCH($B13,'Team forecast'!$B$3:$B$26,0),MATCH(BZ$1,'Team forecast'!$R$2:$BH$2,0)))*(BY13+CH13)*0.01,-5000)</f>
        <v>62754.319250701199</v>
      </c>
      <c r="CA13" s="5">
        <f>MAX(INDEX('Team forecast'!$R$3:$BH$26,MATCH($B13,'Team forecast'!$B$3:$B$26,0),MATCH(CA$1,'Team forecast'!$R$2:$BH$2,0))*$BX13-(1-INDEX('Team forecast'!$R$3:$BH$26,MATCH($B13,'Team forecast'!$B$3:$B$26,0),MATCH(CA$1,'Team forecast'!$R$2:$BH$2,0)))*(BY13+BX13+CH13)*0.01,-5000)</f>
        <v>-5000</v>
      </c>
      <c r="CB13" s="5">
        <f>MAX(INDEX('Team forecast'!$R$3:$BH$26,MATCH($B13,'Team forecast'!$B$3:$B$26,0),MATCH(CB$1,'Team forecast'!$R$2:$BH$2,0))*$BX13-(1-INDEX('Team forecast'!$R$3:$BH$26,MATCH($B13,'Team forecast'!$B$3:$B$26,0),MATCH(CB$1,'Team forecast'!$R$2:$BH$2,0)))*(BY13+BX13*2+CH13)*0.01,0)</f>
        <v>0</v>
      </c>
      <c r="CC13" s="5">
        <v>0</v>
      </c>
      <c r="CD13" s="5">
        <f>+AK13+BD13*Cockpit!$C$3+BW13*Cockpit!$C$3^2+BZ13*Cockpit!$C$3^3+CA13*Cockpit!$C$3^4+CB13*Cockpit!$C$3^5+CC13*Cockpit!$C$3^6</f>
        <v>166559.05482394161</v>
      </c>
      <c r="CE13" s="5"/>
      <c r="CF13" s="5"/>
      <c r="CG13" s="5">
        <v>0</v>
      </c>
      <c r="CH13" s="5">
        <f t="shared" si="43"/>
        <v>7542000</v>
      </c>
      <c r="CI13" s="5">
        <f t="shared" si="44"/>
        <v>7542000</v>
      </c>
      <c r="CJ13" s="1">
        <f t="shared" si="45"/>
        <v>2.1999999999999999E-2</v>
      </c>
      <c r="CK13" s="5">
        <f>RANK(CD13,$CD$2:$CD$622)+COUNTIF($CD$2:$CD13,$CD13)-1</f>
        <v>25</v>
      </c>
      <c r="CL13" s="5">
        <f>RANK(CJ13,$CJ$2:$CJ$622)+COUNTIF($CJ$2:$CJ13,$CJ13)-1</f>
        <v>106</v>
      </c>
    </row>
    <row r="14" spans="1:108" x14ac:dyDescent="0.3">
      <c r="A14" t="str">
        <f>Players!P15</f>
        <v>Jadon Sancho</v>
      </c>
      <c r="B14" t="str">
        <f>Players!G15</f>
        <v>England</v>
      </c>
      <c r="C14" t="str">
        <f>Players!AB15</f>
        <v>Striker</v>
      </c>
      <c r="D14" s="1"/>
      <c r="F14" t="str">
        <f>IFERROR(INDEX(Lookup!B:B,MATCH(INDEX(Players!C:C,MATCH(E14,Players!A:A,0)),Lookup!D:D,0)),"")</f>
        <v/>
      </c>
      <c r="G14">
        <f>IF(Players!AC15=0,10000000,Players!AC15)</f>
        <v>5495000</v>
      </c>
      <c r="H14" s="16">
        <f>INDEX('Team forecast'!$B$2:$AO$26,MATCH('Master data'!$B14,'Team forecast'!$B$2:$B$26,0),MATCH('Master data'!H$1,'Team forecast'!$B$2:$AO$2,0))</f>
        <v>2.0128496317304223</v>
      </c>
      <c r="I14" s="16">
        <f>INDEX('Team forecast'!$B$2:$AO$26,MATCH('Master data'!$B14,'Team forecast'!$B$2:$B$26,0),MATCH('Master data'!I$1,'Team forecast'!$B$2:$AO$2,0))</f>
        <v>0.57976310910377304</v>
      </c>
      <c r="J14" s="16">
        <f>INDEX('Team forecast'!$B$2:$AO$26,MATCH('Master data'!$B14,'Team forecast'!$B$2:$B$26,0),MATCH('Master data'!J$1,'Team forecast'!$B$2:$AO$2,0))</f>
        <v>0.56003101710248571</v>
      </c>
      <c r="K14" s="16">
        <f>INDEX('Team forecast'!$B$2:$AO$26,MATCH('Master data'!$B14,'Team forecast'!$B$2:$B$26,0),MATCH('Master data'!K$1,'Team forecast'!$B$2:$AO$2,0))</f>
        <v>4.946672915714859</v>
      </c>
      <c r="L14" s="16">
        <f>INDEX('Team forecast'!$B$2:$AO$26,MATCH('Master data'!$B14,'Team forecast'!$B$2:$B$26,0),MATCH('Master data'!L$1,'Team forecast'!$B$2:$AO$2,0))</f>
        <v>1.9032627319063258</v>
      </c>
      <c r="M14">
        <f>IF(Players!BC15=1,95,0)</f>
        <v>0</v>
      </c>
      <c r="N14" s="2">
        <f>Players!BN15</f>
        <v>0</v>
      </c>
      <c r="O14" s="2">
        <f>Players!BO15</f>
        <v>0</v>
      </c>
      <c r="P14" s="2">
        <f>Players!BP15</f>
        <v>0</v>
      </c>
      <c r="Q14" s="2">
        <f>Players!BQ15</f>
        <v>0</v>
      </c>
      <c r="R14" s="2">
        <f>Players!BR15</f>
        <v>0</v>
      </c>
      <c r="S14" s="2">
        <f t="shared" si="46"/>
        <v>2.0128496317304223</v>
      </c>
      <c r="T14" s="2">
        <f t="shared" si="47"/>
        <v>0.57976310910377304</v>
      </c>
      <c r="U14" s="16">
        <f>INDEX('Team forecast'!$B$2:$AO$26,MATCH('Master data'!$B14,'Team forecast'!$B$2:$B$26,0),MATCH('Master data'!U$1,'Team forecast'!$B$2:$AO$2,0))</f>
        <v>0.71942446043165476</v>
      </c>
      <c r="V14" s="16">
        <f>INDEX('Team forecast'!$B$2:$AO$26,MATCH('Master data'!$B14,'Team forecast'!$B$2:$B$26,0),MATCH('Master data'!V$1,'Team forecast'!$B$2:$AO$2,0))</f>
        <v>0.18705035971223019</v>
      </c>
      <c r="W14" s="16">
        <f>INDEX('Team forecast'!$B$2:$AO$26,MATCH('Master data'!$B14,'Team forecast'!$B$2:$B$26,0),MATCH('Master data'!W$1,'Team forecast'!$B$2:$AO$2,0))</f>
        <v>9.3525179856115109E-2</v>
      </c>
      <c r="X14" s="5">
        <f t="shared" si="48"/>
        <v>-5000</v>
      </c>
      <c r="Y14" s="5">
        <f t="shared" si="49"/>
        <v>0</v>
      </c>
      <c r="Z14" s="5">
        <f t="shared" si="50"/>
        <v>0</v>
      </c>
      <c r="AA14" s="5">
        <f t="shared" si="51"/>
        <v>0</v>
      </c>
      <c r="AB14" s="5">
        <f t="shared" si="52"/>
        <v>0</v>
      </c>
      <c r="AC14" s="5">
        <f t="shared" si="53"/>
        <v>0</v>
      </c>
      <c r="AD14" s="5">
        <f t="shared" si="54"/>
        <v>0</v>
      </c>
      <c r="AE14" s="5">
        <f t="shared" si="55"/>
        <v>0</v>
      </c>
      <c r="AF14" s="5">
        <f t="shared" si="56"/>
        <v>0</v>
      </c>
      <c r="AG14" s="5">
        <f t="shared" si="57"/>
        <v>0</v>
      </c>
      <c r="AH14" s="5">
        <f t="shared" si="58"/>
        <v>0</v>
      </c>
      <c r="AI14" s="5">
        <f t="shared" si="59"/>
        <v>0</v>
      </c>
      <c r="AJ14" s="5">
        <f t="shared" si="60"/>
        <v>0</v>
      </c>
      <c r="AK14" s="5">
        <f>IFERROR(SUM(X14:AJ14),-5000)*((Cockpit!$C$3)^0)</f>
        <v>-5000</v>
      </c>
      <c r="AL14" s="16">
        <f>INDEX('Team forecast'!$B$2:$AO$26,MATCH('Master data'!$B14,'Team forecast'!$B$2:$B$26,0),MATCH('Master data'!AL$1,'Team forecast'!$B$2:$AO$2,0))</f>
        <v>2.1353866977743117</v>
      </c>
      <c r="AM14" s="16">
        <f>INDEX('Team forecast'!$B$2:$AO$26,MATCH('Master data'!$B14,'Team forecast'!$B$2:$B$26,0),MATCH('Master data'!AM$1,'Team forecast'!$B$2:$AO$2,0))</f>
        <v>0.84440251645874609</v>
      </c>
      <c r="AN14" s="16">
        <f>INDEX('Team forecast'!$B$2:$AO$26,MATCH('Master data'!$B14,'Team forecast'!$B$2:$B$26,0),MATCH('Master data'!AN$1,'Team forecast'!$B$2:$AO$2,0))</f>
        <v>0.4298140883506737</v>
      </c>
      <c r="AO14" s="16">
        <f>INDEX('Team forecast'!$B$2:$AO$26,MATCH('Master data'!$B14,'Team forecast'!$B$2:$B$26,0),MATCH('Master data'!AO$1,'Team forecast'!$B$2:$AO$2,0))</f>
        <v>5.2478135355680022</v>
      </c>
      <c r="AP14" s="16">
        <f>INDEX('Team forecast'!$B$2:$AO$26,MATCH('Master data'!$B14,'Team forecast'!$B$2:$B$26,0),MATCH('Master data'!AP$1,'Team forecast'!$B$2:$AO$2,0))</f>
        <v>2.7720284631221461</v>
      </c>
      <c r="AQ14" s="5">
        <f t="shared" si="61"/>
        <v>-5000</v>
      </c>
      <c r="AR14" s="5">
        <f>INDEX('Team forecast'!$B$2:$AO$26,MATCH('Master data'!$B14,'Team forecast'!$B$2:$B$26,0),MATCH('Master data'!AR$1,'Team forecast'!$B$2:$AO$2,0))*IF(X14&gt;0,25000,0)</f>
        <v>0</v>
      </c>
      <c r="AS14" s="16">
        <f>INDEX('Team forecast'!$B$2:$AO$26,MATCH('Master data'!$B14,'Team forecast'!$B$2:$B$26,0),MATCH('Master data'!AS$1,'Team forecast'!$B$2:$AO$2,0))*IF(X14&gt;0,5000,0)</f>
        <v>0</v>
      </c>
      <c r="AT14" s="16">
        <f>INDEX('Team forecast'!$B$2:$AO$26,MATCH('Master data'!$B14,'Team forecast'!$B$2:$B$26,0),MATCH('Master data'!AT$1,'Team forecast'!$B$2:$AO$2,0))*IF(X14&gt;0,-15000,0)</f>
        <v>0</v>
      </c>
      <c r="AU14" s="5">
        <f t="shared" si="62"/>
        <v>0</v>
      </c>
      <c r="AV14" s="5">
        <f t="shared" si="63"/>
        <v>0</v>
      </c>
      <c r="AW14" s="5">
        <f t="shared" si="64"/>
        <v>0</v>
      </c>
      <c r="AX14" s="5">
        <f t="shared" si="65"/>
        <v>0</v>
      </c>
      <c r="AY14" s="5">
        <f t="shared" si="66"/>
        <v>0</v>
      </c>
      <c r="AZ14" s="5">
        <f t="shared" si="67"/>
        <v>0</v>
      </c>
      <c r="BA14" s="5">
        <f t="shared" si="68"/>
        <v>0</v>
      </c>
      <c r="BB14" s="5">
        <f t="shared" si="69"/>
        <v>0</v>
      </c>
      <c r="BC14" s="5">
        <f t="shared" si="70"/>
        <v>0</v>
      </c>
      <c r="BD14" s="5">
        <f t="shared" si="71"/>
        <v>-5000</v>
      </c>
      <c r="BE14" s="16">
        <f>INDEX('Team forecast'!$B$2:$AO$26,MATCH('Master data'!$B14,'Team forecast'!$B$2:$B$26,0),MATCH('Master data'!BE$1,'Team forecast'!$B$2:$AO$2,0))</f>
        <v>0</v>
      </c>
      <c r="BF14" s="16">
        <f>INDEX('Team forecast'!$B$2:$AO$26,MATCH('Master data'!$B14,'Team forecast'!$B$2:$B$26,0),MATCH('Master data'!BF$1,'Team forecast'!$B$2:$AO$2,0))</f>
        <v>0</v>
      </c>
      <c r="BG14" s="16">
        <f>INDEX('Team forecast'!$B$2:$AO$26,MATCH('Master data'!$B14,'Team forecast'!$B$2:$B$26,0),MATCH('Master data'!BG$1,'Team forecast'!$B$2:$AO$2,0))</f>
        <v>0</v>
      </c>
      <c r="BH14" s="16">
        <f>INDEX('Team forecast'!$B$2:$AO$26,MATCH('Master data'!$B14,'Team forecast'!$B$2:$B$26,0),MATCH('Master data'!BH$1,'Team forecast'!$B$2:$AO$2,0))</f>
        <v>0</v>
      </c>
      <c r="BI14" s="16">
        <f>INDEX('Team forecast'!$B$2:$AO$26,MATCH('Master data'!$B14,'Team forecast'!$B$2:$B$26,0),MATCH('Master data'!BI$1,'Team forecast'!$B$2:$AO$2,0))</f>
        <v>0</v>
      </c>
      <c r="BJ14" s="5">
        <f t="shared" si="72"/>
        <v>-5000</v>
      </c>
      <c r="BK14" s="5">
        <f>INDEX('Team forecast'!$R$3:$BH$26,MATCH($B14,'Team forecast'!$B$3:$B$26,0),MATCH(BK$1,'Team forecast'!$R$2:$BH$2,0))*IF($X14&gt;0,25000,0)</f>
        <v>0</v>
      </c>
      <c r="BL14" s="5">
        <f>INDEX('Team forecast'!$R$3:$BH$26,MATCH($B14,'Team forecast'!$B$3:$B$26,0),MATCH(BL$1,'Team forecast'!$R$2:$BH$2,0))*IF($X14&gt;0,5000,0)</f>
        <v>0</v>
      </c>
      <c r="BM14" s="5">
        <f>INDEX('Team forecast'!$R$3:$BH$26,MATCH($B14,'Team forecast'!$B$3:$B$26,0),MATCH(BM$1,'Team forecast'!$R$2:$BH$2,0))*IF($X14&gt;0,-15000,0)</f>
        <v>0</v>
      </c>
      <c r="BN14" s="5">
        <f t="shared" si="73"/>
        <v>0</v>
      </c>
      <c r="BO14" s="5">
        <f t="shared" si="74"/>
        <v>0</v>
      </c>
      <c r="BP14" s="5">
        <f t="shared" si="75"/>
        <v>0</v>
      </c>
      <c r="BQ14" s="5">
        <f t="shared" si="76"/>
        <v>0</v>
      </c>
      <c r="BR14" s="5">
        <f t="shared" si="77"/>
        <v>0</v>
      </c>
      <c r="BS14" s="5">
        <f t="shared" si="78"/>
        <v>0</v>
      </c>
      <c r="BT14" s="5">
        <f t="shared" si="79"/>
        <v>0</v>
      </c>
      <c r="BU14" s="5">
        <f t="shared" si="80"/>
        <v>0</v>
      </c>
      <c r="BV14" s="5">
        <f t="shared" si="81"/>
        <v>0</v>
      </c>
      <c r="BW14" s="5">
        <f t="shared" si="40"/>
        <v>0</v>
      </c>
      <c r="BX14" s="5">
        <f t="shared" si="41"/>
        <v>-5000</v>
      </c>
      <c r="BY14" s="5">
        <f t="shared" si="82"/>
        <v>-15000</v>
      </c>
      <c r="BZ14" s="5">
        <f>MAX(INDEX('Team forecast'!$R$3:$BH$26,MATCH($B14,'Team forecast'!$B$3:$B$26,0),MATCH(BZ$1,'Team forecast'!$R$2:$BH$2,0))*($BX14)-(1-INDEX('Team forecast'!$R$3:$BH$26,MATCH($B14,'Team forecast'!$B$3:$B$26,0),MATCH(BZ$1,'Team forecast'!$R$2:$BH$2,0)))*(BY14+CH14)*0.01,-5000)</f>
        <v>-5000</v>
      </c>
      <c r="CA14" s="5">
        <f>MAX(INDEX('Team forecast'!$R$3:$BH$26,MATCH($B14,'Team forecast'!$B$3:$B$26,0),MATCH(CA$1,'Team forecast'!$R$2:$BH$2,0))*$BX14-(1-INDEX('Team forecast'!$R$3:$BH$26,MATCH($B14,'Team forecast'!$B$3:$B$26,0),MATCH(CA$1,'Team forecast'!$R$2:$BH$2,0)))*(BY14+BX14+CH14)*0.01,-5000)</f>
        <v>-5000</v>
      </c>
      <c r="CB14" s="5">
        <f>MAX(INDEX('Team forecast'!$R$3:$BH$26,MATCH($B14,'Team forecast'!$B$3:$B$26,0),MATCH(CB$1,'Team forecast'!$R$2:$BH$2,0))*$BX14-(1-INDEX('Team forecast'!$R$3:$BH$26,MATCH($B14,'Team forecast'!$B$3:$B$26,0),MATCH(CB$1,'Team forecast'!$R$2:$BH$2,0)))*(BY14+BX14*2+CH14)*0.01,0)</f>
        <v>0</v>
      </c>
      <c r="CC14" s="5">
        <v>0</v>
      </c>
      <c r="CD14" s="5">
        <f>+AK14+BD14*Cockpit!$C$3+BW14*Cockpit!$C$3^2+BZ14*Cockpit!$C$3^3+CA14*Cockpit!$C$3^4+CB14*Cockpit!$C$3^5+CC14*Cockpit!$C$3^6</f>
        <v>-10802.469135802468</v>
      </c>
      <c r="CE14" s="5"/>
      <c r="CF14" s="5"/>
      <c r="CG14" s="5">
        <v>0</v>
      </c>
      <c r="CH14" s="5">
        <f t="shared" si="43"/>
        <v>5495000</v>
      </c>
      <c r="CI14" s="5">
        <f t="shared" si="44"/>
        <v>5495000</v>
      </c>
      <c r="CJ14" s="1">
        <f t="shared" si="45"/>
        <v>-2E-3</v>
      </c>
      <c r="CK14" s="5">
        <f>RANK(CD14,$CD$2:$CD$622)+COUNTIF($CD$2:$CD14,$CD14)-1</f>
        <v>413</v>
      </c>
      <c r="CL14" s="5">
        <f>RANK(CJ14,$CJ$2:$CJ$622)+COUNTIF($CJ$2:$CJ14,$CJ14)-1</f>
        <v>411</v>
      </c>
    </row>
    <row r="15" spans="1:108" x14ac:dyDescent="0.3">
      <c r="A15" t="str">
        <f>Players!P16</f>
        <v>Timo Werner</v>
      </c>
      <c r="B15" t="str">
        <f>Players!G16</f>
        <v>Germany</v>
      </c>
      <c r="C15" t="str">
        <f>Players!AB16</f>
        <v>Striker</v>
      </c>
      <c r="D15" s="1"/>
      <c r="F15" t="str">
        <f>IFERROR(INDEX(Lookup!B:B,MATCH(INDEX(Players!C:C,MATCH(E15,Players!A:A,0)),Lookup!D:D,0)),"")</f>
        <v/>
      </c>
      <c r="G15">
        <f>IF(Players!AC16=0,10000000,Players!AC16)</f>
        <v>5992000</v>
      </c>
      <c r="H15" s="16">
        <f>INDEX('Team forecast'!$B$2:$AO$26,MATCH('Master data'!$B15,'Team forecast'!$B$2:$B$26,0),MATCH('Master data'!H$1,'Team forecast'!$B$2:$AO$2,0))</f>
        <v>1.3803959592812078</v>
      </c>
      <c r="I15" s="16">
        <f>INDEX('Team forecast'!$B$2:$AO$26,MATCH('Master data'!$B15,'Team forecast'!$B$2:$B$26,0),MATCH('Master data'!I$1,'Team forecast'!$B$2:$AO$2,0))</f>
        <v>1.1572524079669981</v>
      </c>
      <c r="J15" s="16">
        <f>INDEX('Team forecast'!$B$2:$AO$26,MATCH('Master data'!$B15,'Team forecast'!$B$2:$B$26,0),MATCH('Master data'!J$1,'Team forecast'!$B$2:$AO$2,0))</f>
        <v>0.3143486973947896</v>
      </c>
      <c r="K15" s="16">
        <f>INDEX('Team forecast'!$B$2:$AO$26,MATCH('Master data'!$B15,'Team forecast'!$B$2:$B$26,0),MATCH('Master data'!K$1,'Team forecast'!$B$2:$AO$2,0))</f>
        <v>3.6854590683201627</v>
      </c>
      <c r="L15" s="16">
        <f>INDEX('Team forecast'!$B$2:$AO$26,MATCH('Master data'!$B15,'Team forecast'!$B$2:$B$26,0),MATCH('Master data'!L$1,'Team forecast'!$B$2:$AO$2,0))</f>
        <v>3.418345574302518</v>
      </c>
      <c r="M15">
        <f>IF(Players!BC16=1,95,0)</f>
        <v>0</v>
      </c>
      <c r="N15" s="2">
        <f>Players!BN16</f>
        <v>0</v>
      </c>
      <c r="O15" s="2">
        <f>Players!BO16</f>
        <v>0</v>
      </c>
      <c r="P15" s="2">
        <f>Players!BP16</f>
        <v>0</v>
      </c>
      <c r="Q15" s="2">
        <f>Players!BQ16</f>
        <v>3.4588777863182166E-2</v>
      </c>
      <c r="R15" s="2">
        <f>Players!BR16</f>
        <v>0</v>
      </c>
      <c r="S15" s="2">
        <f t="shared" si="46"/>
        <v>1.3803959592812078</v>
      </c>
      <c r="T15" s="2">
        <f t="shared" si="47"/>
        <v>1.1572524079669981</v>
      </c>
      <c r="U15" s="16">
        <f>INDEX('Team forecast'!$B$2:$AO$26,MATCH('Master data'!$B15,'Team forecast'!$B$2:$B$26,0),MATCH('Master data'!U$1,'Team forecast'!$B$2:$AO$2,0))</f>
        <v>0.41002004008016041</v>
      </c>
      <c r="V15" s="16">
        <f>INDEX('Team forecast'!$B$2:$AO$26,MATCH('Master data'!$B15,'Team forecast'!$B$2:$B$26,0),MATCH('Master data'!V$1,'Team forecast'!$B$2:$AO$2,0))</f>
        <v>0.28577154308617242</v>
      </c>
      <c r="W15" s="16">
        <f>INDEX('Team forecast'!$B$2:$AO$26,MATCH('Master data'!$B15,'Team forecast'!$B$2:$B$26,0),MATCH('Master data'!W$1,'Team forecast'!$B$2:$AO$2,0))</f>
        <v>0.30420841683366728</v>
      </c>
      <c r="X15" s="5">
        <f t="shared" si="48"/>
        <v>-5000</v>
      </c>
      <c r="Y15" s="5">
        <f t="shared" si="49"/>
        <v>0</v>
      </c>
      <c r="Z15" s="5">
        <f t="shared" si="50"/>
        <v>0</v>
      </c>
      <c r="AA15" s="5">
        <f t="shared" si="51"/>
        <v>0</v>
      </c>
      <c r="AB15" s="5">
        <f t="shared" si="52"/>
        <v>0</v>
      </c>
      <c r="AC15" s="5">
        <f t="shared" si="53"/>
        <v>0</v>
      </c>
      <c r="AD15" s="5">
        <f t="shared" si="54"/>
        <v>0</v>
      </c>
      <c r="AE15" s="5">
        <f t="shared" si="55"/>
        <v>0</v>
      </c>
      <c r="AF15" s="5">
        <f t="shared" si="56"/>
        <v>0</v>
      </c>
      <c r="AG15" s="5">
        <f t="shared" si="57"/>
        <v>0</v>
      </c>
      <c r="AH15" s="5">
        <f t="shared" si="58"/>
        <v>0</v>
      </c>
      <c r="AI15" s="5">
        <f t="shared" si="59"/>
        <v>0</v>
      </c>
      <c r="AJ15" s="5">
        <f t="shared" si="60"/>
        <v>0</v>
      </c>
      <c r="AK15" s="5">
        <f>IFERROR(SUM(X15:AJ15),-5000)*((Cockpit!$C$3)^0)</f>
        <v>-5000</v>
      </c>
      <c r="AL15" s="16">
        <f>INDEX('Team forecast'!$B$2:$AO$26,MATCH('Master data'!$B15,'Team forecast'!$B$2:$B$26,0),MATCH('Master data'!AL$1,'Team forecast'!$B$2:$AO$2,0))</f>
        <v>2.6069135565605688</v>
      </c>
      <c r="AM15" s="16">
        <f>INDEX('Team forecast'!$B$2:$AO$26,MATCH('Master data'!$B15,'Team forecast'!$B$2:$B$26,0),MATCH('Master data'!AM$1,'Team forecast'!$B$2:$AO$2,0))</f>
        <v>0.64628016595236182</v>
      </c>
      <c r="AN15" s="16">
        <f>INDEX('Team forecast'!$B$2:$AO$26,MATCH('Master data'!$B15,'Team forecast'!$B$2:$B$26,0),MATCH('Master data'!AN$1,'Team forecast'!$B$2:$AO$2,0))</f>
        <v>0.52399131671532295</v>
      </c>
      <c r="AO15" s="16">
        <f>INDEX('Team forecast'!$B$2:$AO$26,MATCH('Master data'!$B15,'Team forecast'!$B$2:$B$26,0),MATCH('Master data'!AO$1,'Team forecast'!$B$2:$AO$2,0))</f>
        <v>6.9600849978985515</v>
      </c>
      <c r="AP15" s="16">
        <f>INDEX('Team forecast'!$B$2:$AO$26,MATCH('Master data'!$B15,'Team forecast'!$B$2:$B$26,0),MATCH('Master data'!AP$1,'Team forecast'!$B$2:$AO$2,0))</f>
        <v>1.909012182505438</v>
      </c>
      <c r="AQ15" s="5">
        <f t="shared" si="61"/>
        <v>-5000</v>
      </c>
      <c r="AR15" s="5">
        <f>INDEX('Team forecast'!$B$2:$AO$26,MATCH('Master data'!$B15,'Team forecast'!$B$2:$B$26,0),MATCH('Master data'!AR$1,'Team forecast'!$B$2:$AO$2,0))*IF(X15&gt;0,25000,0)</f>
        <v>0</v>
      </c>
      <c r="AS15" s="16">
        <f>INDEX('Team forecast'!$B$2:$AO$26,MATCH('Master data'!$B15,'Team forecast'!$B$2:$B$26,0),MATCH('Master data'!AS$1,'Team forecast'!$B$2:$AO$2,0))*IF(X15&gt;0,5000,0)</f>
        <v>0</v>
      </c>
      <c r="AT15" s="16">
        <f>INDEX('Team forecast'!$B$2:$AO$26,MATCH('Master data'!$B15,'Team forecast'!$B$2:$B$26,0),MATCH('Master data'!AT$1,'Team forecast'!$B$2:$AO$2,0))*IF(X15&gt;0,-15000,0)</f>
        <v>0</v>
      </c>
      <c r="AU15" s="5">
        <f t="shared" si="62"/>
        <v>0</v>
      </c>
      <c r="AV15" s="5">
        <f t="shared" si="63"/>
        <v>0</v>
      </c>
      <c r="AW15" s="5">
        <f t="shared" si="64"/>
        <v>0</v>
      </c>
      <c r="AX15" s="5">
        <f t="shared" si="65"/>
        <v>0</v>
      </c>
      <c r="AY15" s="5">
        <f t="shared" si="66"/>
        <v>0</v>
      </c>
      <c r="AZ15" s="5">
        <f t="shared" si="67"/>
        <v>0</v>
      </c>
      <c r="BA15" s="5">
        <f t="shared" si="68"/>
        <v>0</v>
      </c>
      <c r="BB15" s="5">
        <f t="shared" si="69"/>
        <v>0</v>
      </c>
      <c r="BC15" s="5">
        <f t="shared" si="70"/>
        <v>0</v>
      </c>
      <c r="BD15" s="5">
        <f t="shared" si="71"/>
        <v>-5000</v>
      </c>
      <c r="BE15" s="16">
        <f>INDEX('Team forecast'!$B$2:$AO$26,MATCH('Master data'!$B15,'Team forecast'!$B$2:$B$26,0),MATCH('Master data'!BE$1,'Team forecast'!$B$2:$AO$2,0))</f>
        <v>0</v>
      </c>
      <c r="BF15" s="16">
        <f>INDEX('Team forecast'!$B$2:$AO$26,MATCH('Master data'!$B15,'Team forecast'!$B$2:$B$26,0),MATCH('Master data'!BF$1,'Team forecast'!$B$2:$AO$2,0))</f>
        <v>0</v>
      </c>
      <c r="BG15" s="16">
        <f>INDEX('Team forecast'!$B$2:$AO$26,MATCH('Master data'!$B15,'Team forecast'!$B$2:$B$26,0),MATCH('Master data'!BG$1,'Team forecast'!$B$2:$AO$2,0))</f>
        <v>0</v>
      </c>
      <c r="BH15" s="16">
        <f>INDEX('Team forecast'!$B$2:$AO$26,MATCH('Master data'!$B15,'Team forecast'!$B$2:$B$26,0),MATCH('Master data'!BH$1,'Team forecast'!$B$2:$AO$2,0))</f>
        <v>0</v>
      </c>
      <c r="BI15" s="16">
        <f>INDEX('Team forecast'!$B$2:$AO$26,MATCH('Master data'!$B15,'Team forecast'!$B$2:$B$26,0),MATCH('Master data'!BI$1,'Team forecast'!$B$2:$AO$2,0))</f>
        <v>0</v>
      </c>
      <c r="BJ15" s="5">
        <f t="shared" si="72"/>
        <v>-5000</v>
      </c>
      <c r="BK15" s="5">
        <f>INDEX('Team forecast'!$R$3:$BH$26,MATCH($B15,'Team forecast'!$B$3:$B$26,0),MATCH(BK$1,'Team forecast'!$R$2:$BH$2,0))*IF($X15&gt;0,25000,0)</f>
        <v>0</v>
      </c>
      <c r="BL15" s="5">
        <f>INDEX('Team forecast'!$R$3:$BH$26,MATCH($B15,'Team forecast'!$B$3:$B$26,0),MATCH(BL$1,'Team forecast'!$R$2:$BH$2,0))*IF($X15&gt;0,5000,0)</f>
        <v>0</v>
      </c>
      <c r="BM15" s="5">
        <f>INDEX('Team forecast'!$R$3:$BH$26,MATCH($B15,'Team forecast'!$B$3:$B$26,0),MATCH(BM$1,'Team forecast'!$R$2:$BH$2,0))*IF($X15&gt;0,-15000,0)</f>
        <v>0</v>
      </c>
      <c r="BN15" s="5">
        <f t="shared" si="73"/>
        <v>0</v>
      </c>
      <c r="BO15" s="5">
        <f t="shared" si="74"/>
        <v>0</v>
      </c>
      <c r="BP15" s="5">
        <f t="shared" si="75"/>
        <v>0</v>
      </c>
      <c r="BQ15" s="5">
        <f t="shared" si="76"/>
        <v>0</v>
      </c>
      <c r="BR15" s="5">
        <f t="shared" si="77"/>
        <v>0</v>
      </c>
      <c r="BS15" s="5">
        <f t="shared" si="78"/>
        <v>0</v>
      </c>
      <c r="BT15" s="5">
        <f t="shared" si="79"/>
        <v>0</v>
      </c>
      <c r="BU15" s="5">
        <f t="shared" si="80"/>
        <v>0</v>
      </c>
      <c r="BV15" s="5">
        <f t="shared" si="81"/>
        <v>0</v>
      </c>
      <c r="BW15" s="5">
        <f t="shared" si="40"/>
        <v>0</v>
      </c>
      <c r="BX15" s="5">
        <f t="shared" si="41"/>
        <v>-5000</v>
      </c>
      <c r="BY15" s="5">
        <f t="shared" si="82"/>
        <v>-15000</v>
      </c>
      <c r="BZ15" s="5">
        <f>MAX(INDEX('Team forecast'!$R$3:$BH$26,MATCH($B15,'Team forecast'!$B$3:$B$26,0),MATCH(BZ$1,'Team forecast'!$R$2:$BH$2,0))*($BX15)-(1-INDEX('Team forecast'!$R$3:$BH$26,MATCH($B15,'Team forecast'!$B$3:$B$26,0),MATCH(BZ$1,'Team forecast'!$R$2:$BH$2,0)))*(BY15+CH15)*0.01,-5000)</f>
        <v>-5000</v>
      </c>
      <c r="CA15" s="5">
        <f>MAX(INDEX('Team forecast'!$R$3:$BH$26,MATCH($B15,'Team forecast'!$B$3:$B$26,0),MATCH(CA$1,'Team forecast'!$R$2:$BH$2,0))*$BX15-(1-INDEX('Team forecast'!$R$3:$BH$26,MATCH($B15,'Team forecast'!$B$3:$B$26,0),MATCH(CA$1,'Team forecast'!$R$2:$BH$2,0)))*(BY15+BX15+CH15)*0.01,-5000)</f>
        <v>-5000</v>
      </c>
      <c r="CB15" s="5">
        <f>MAX(INDEX('Team forecast'!$R$3:$BH$26,MATCH($B15,'Team forecast'!$B$3:$B$26,0),MATCH(CB$1,'Team forecast'!$R$2:$BH$2,0))*$BX15-(1-INDEX('Team forecast'!$R$3:$BH$26,MATCH($B15,'Team forecast'!$B$3:$B$26,0),MATCH(CB$1,'Team forecast'!$R$2:$BH$2,0)))*(BY15+BX15*2+CH15)*0.01,0)</f>
        <v>0</v>
      </c>
      <c r="CC15" s="5">
        <v>0</v>
      </c>
      <c r="CD15" s="5">
        <f>+AK15+BD15*Cockpit!$C$3+BW15*Cockpit!$C$3^2+BZ15*Cockpit!$C$3^3+CA15*Cockpit!$C$3^4+CB15*Cockpit!$C$3^5+CC15*Cockpit!$C$3^6</f>
        <v>-10802.469135802468</v>
      </c>
      <c r="CE15" s="5"/>
      <c r="CF15" s="5"/>
      <c r="CG15" s="5">
        <v>0</v>
      </c>
      <c r="CH15" s="5">
        <f t="shared" si="43"/>
        <v>5992000</v>
      </c>
      <c r="CI15" s="5">
        <f t="shared" si="44"/>
        <v>5992000</v>
      </c>
      <c r="CJ15" s="1">
        <f t="shared" si="45"/>
        <v>-2E-3</v>
      </c>
      <c r="CK15" s="5">
        <f>RANK(CD15,$CD$2:$CD$622)+COUNTIF($CD$2:$CD15,$CD15)-1</f>
        <v>414</v>
      </c>
      <c r="CL15" s="5">
        <f>RANK(CJ15,$CJ$2:$CJ$622)+COUNTIF($CJ$2:$CJ15,$CJ15)-1</f>
        <v>412</v>
      </c>
    </row>
    <row r="16" spans="1:108" x14ac:dyDescent="0.3">
      <c r="A16" t="str">
        <f>Players!P17</f>
        <v>Jack Grealish</v>
      </c>
      <c r="B16" t="str">
        <f>Players!G17</f>
        <v>England</v>
      </c>
      <c r="C16" t="str">
        <f>Players!AB17</f>
        <v>Striker</v>
      </c>
      <c r="D16" s="1"/>
      <c r="F16" t="str">
        <f>IFERROR(INDEX(Lookup!B:B,MATCH(INDEX(Players!C:C,MATCH(E16,Players!A:A,0)),Lookup!D:D,0)),"")</f>
        <v/>
      </c>
      <c r="G16">
        <f>IF(Players!AC17=0,10000000,Players!AC17)</f>
        <v>3495000</v>
      </c>
      <c r="H16" s="16">
        <f>INDEX('Team forecast'!$B$2:$AO$26,MATCH('Master data'!$B16,'Team forecast'!$B$2:$B$26,0),MATCH('Master data'!H$1,'Team forecast'!$B$2:$AO$2,0))</f>
        <v>2.0128496317304223</v>
      </c>
      <c r="I16" s="16">
        <f>INDEX('Team forecast'!$B$2:$AO$26,MATCH('Master data'!$B16,'Team forecast'!$B$2:$B$26,0),MATCH('Master data'!I$1,'Team forecast'!$B$2:$AO$2,0))</f>
        <v>0.57976310910377304</v>
      </c>
      <c r="J16" s="16">
        <f>INDEX('Team forecast'!$B$2:$AO$26,MATCH('Master data'!$B16,'Team forecast'!$B$2:$B$26,0),MATCH('Master data'!J$1,'Team forecast'!$B$2:$AO$2,0))</f>
        <v>0.56003101710248571</v>
      </c>
      <c r="K16" s="16">
        <f>INDEX('Team forecast'!$B$2:$AO$26,MATCH('Master data'!$B16,'Team forecast'!$B$2:$B$26,0),MATCH('Master data'!K$1,'Team forecast'!$B$2:$AO$2,0))</f>
        <v>4.946672915714859</v>
      </c>
      <c r="L16" s="16">
        <f>INDEX('Team forecast'!$B$2:$AO$26,MATCH('Master data'!$B16,'Team forecast'!$B$2:$B$26,0),MATCH('Master data'!L$1,'Team forecast'!$B$2:$AO$2,0))</f>
        <v>1.9032627319063258</v>
      </c>
      <c r="M16">
        <f>IF(Players!BC17=1,95,0)</f>
        <v>0</v>
      </c>
      <c r="N16" s="2">
        <f>Players!BN17</f>
        <v>0</v>
      </c>
      <c r="O16" s="2">
        <f>Players!BO17</f>
        <v>0</v>
      </c>
      <c r="P16" s="2">
        <f>Players!BP17</f>
        <v>0</v>
      </c>
      <c r="Q16" s="2">
        <f>Players!BQ17</f>
        <v>0.12362637362637363</v>
      </c>
      <c r="R16" s="2">
        <f>Players!BR17</f>
        <v>0</v>
      </c>
      <c r="S16" s="2">
        <f t="shared" si="46"/>
        <v>2.0128496317304223</v>
      </c>
      <c r="T16" s="2">
        <f t="shared" si="47"/>
        <v>0.57976310910377304</v>
      </c>
      <c r="U16" s="16">
        <f>INDEX('Team forecast'!$B$2:$AO$26,MATCH('Master data'!$B16,'Team forecast'!$B$2:$B$26,0),MATCH('Master data'!U$1,'Team forecast'!$B$2:$AO$2,0))</f>
        <v>0.71942446043165476</v>
      </c>
      <c r="V16" s="16">
        <f>INDEX('Team forecast'!$B$2:$AO$26,MATCH('Master data'!$B16,'Team forecast'!$B$2:$B$26,0),MATCH('Master data'!V$1,'Team forecast'!$B$2:$AO$2,0))</f>
        <v>0.18705035971223019</v>
      </c>
      <c r="W16" s="16">
        <f>INDEX('Team forecast'!$B$2:$AO$26,MATCH('Master data'!$B16,'Team forecast'!$B$2:$B$26,0),MATCH('Master data'!W$1,'Team forecast'!$B$2:$AO$2,0))</f>
        <v>9.3525179856115109E-2</v>
      </c>
      <c r="X16" s="5">
        <f t="shared" si="48"/>
        <v>-5000</v>
      </c>
      <c r="Y16" s="5">
        <f t="shared" si="49"/>
        <v>0</v>
      </c>
      <c r="Z16" s="5">
        <f t="shared" si="50"/>
        <v>0</v>
      </c>
      <c r="AA16" s="5">
        <f t="shared" si="51"/>
        <v>0</v>
      </c>
      <c r="AB16" s="5">
        <f t="shared" si="52"/>
        <v>0</v>
      </c>
      <c r="AC16" s="5">
        <f t="shared" si="53"/>
        <v>0</v>
      </c>
      <c r="AD16" s="5">
        <f t="shared" si="54"/>
        <v>0</v>
      </c>
      <c r="AE16" s="5">
        <f t="shared" si="55"/>
        <v>0</v>
      </c>
      <c r="AF16" s="5">
        <f t="shared" si="56"/>
        <v>0</v>
      </c>
      <c r="AG16" s="5">
        <f t="shared" si="57"/>
        <v>0</v>
      </c>
      <c r="AH16" s="5">
        <f t="shared" si="58"/>
        <v>0</v>
      </c>
      <c r="AI16" s="5">
        <f t="shared" si="59"/>
        <v>0</v>
      </c>
      <c r="AJ16" s="5">
        <f t="shared" si="60"/>
        <v>0</v>
      </c>
      <c r="AK16" s="5">
        <f>IFERROR(SUM(X16:AJ16),-5000)*((Cockpit!$C$3)^0)</f>
        <v>-5000</v>
      </c>
      <c r="AL16" s="16">
        <f>INDEX('Team forecast'!$B$2:$AO$26,MATCH('Master data'!$B16,'Team forecast'!$B$2:$B$26,0),MATCH('Master data'!AL$1,'Team forecast'!$B$2:$AO$2,0))</f>
        <v>2.1353866977743117</v>
      </c>
      <c r="AM16" s="16">
        <f>INDEX('Team forecast'!$B$2:$AO$26,MATCH('Master data'!$B16,'Team forecast'!$B$2:$B$26,0),MATCH('Master data'!AM$1,'Team forecast'!$B$2:$AO$2,0))</f>
        <v>0.84440251645874609</v>
      </c>
      <c r="AN16" s="16">
        <f>INDEX('Team forecast'!$B$2:$AO$26,MATCH('Master data'!$B16,'Team forecast'!$B$2:$B$26,0),MATCH('Master data'!AN$1,'Team forecast'!$B$2:$AO$2,0))</f>
        <v>0.4298140883506737</v>
      </c>
      <c r="AO16" s="16">
        <f>INDEX('Team forecast'!$B$2:$AO$26,MATCH('Master data'!$B16,'Team forecast'!$B$2:$B$26,0),MATCH('Master data'!AO$1,'Team forecast'!$B$2:$AO$2,0))</f>
        <v>5.2478135355680022</v>
      </c>
      <c r="AP16" s="16">
        <f>INDEX('Team forecast'!$B$2:$AO$26,MATCH('Master data'!$B16,'Team forecast'!$B$2:$B$26,0),MATCH('Master data'!AP$1,'Team forecast'!$B$2:$AO$2,0))</f>
        <v>2.7720284631221461</v>
      </c>
      <c r="AQ16" s="5">
        <f t="shared" si="61"/>
        <v>-5000</v>
      </c>
      <c r="AR16" s="5">
        <f>INDEX('Team forecast'!$B$2:$AO$26,MATCH('Master data'!$B16,'Team forecast'!$B$2:$B$26,0),MATCH('Master data'!AR$1,'Team forecast'!$B$2:$AO$2,0))*IF(X16&gt;0,25000,0)</f>
        <v>0</v>
      </c>
      <c r="AS16" s="16">
        <f>INDEX('Team forecast'!$B$2:$AO$26,MATCH('Master data'!$B16,'Team forecast'!$B$2:$B$26,0),MATCH('Master data'!AS$1,'Team forecast'!$B$2:$AO$2,0))*IF(X16&gt;0,5000,0)</f>
        <v>0</v>
      </c>
      <c r="AT16" s="16">
        <f>INDEX('Team forecast'!$B$2:$AO$26,MATCH('Master data'!$B16,'Team forecast'!$B$2:$B$26,0),MATCH('Master data'!AT$1,'Team forecast'!$B$2:$AO$2,0))*IF(X16&gt;0,-15000,0)</f>
        <v>0</v>
      </c>
      <c r="AU16" s="5">
        <f t="shared" si="62"/>
        <v>0</v>
      </c>
      <c r="AV16" s="5">
        <f t="shared" si="63"/>
        <v>0</v>
      </c>
      <c r="AW16" s="5">
        <f t="shared" si="64"/>
        <v>0</v>
      </c>
      <c r="AX16" s="5">
        <f t="shared" si="65"/>
        <v>0</v>
      </c>
      <c r="AY16" s="5">
        <f t="shared" si="66"/>
        <v>0</v>
      </c>
      <c r="AZ16" s="5">
        <f t="shared" si="67"/>
        <v>0</v>
      </c>
      <c r="BA16" s="5">
        <f t="shared" si="68"/>
        <v>0</v>
      </c>
      <c r="BB16" s="5">
        <f t="shared" si="69"/>
        <v>0</v>
      </c>
      <c r="BC16" s="5">
        <f t="shared" si="70"/>
        <v>0</v>
      </c>
      <c r="BD16" s="5">
        <f t="shared" si="71"/>
        <v>-5000</v>
      </c>
      <c r="BE16" s="16">
        <f>INDEX('Team forecast'!$B$2:$AO$26,MATCH('Master data'!$B16,'Team forecast'!$B$2:$B$26,0),MATCH('Master data'!BE$1,'Team forecast'!$B$2:$AO$2,0))</f>
        <v>0</v>
      </c>
      <c r="BF16" s="16">
        <f>INDEX('Team forecast'!$B$2:$AO$26,MATCH('Master data'!$B16,'Team forecast'!$B$2:$B$26,0),MATCH('Master data'!BF$1,'Team forecast'!$B$2:$AO$2,0))</f>
        <v>0</v>
      </c>
      <c r="BG16" s="16">
        <f>INDEX('Team forecast'!$B$2:$AO$26,MATCH('Master data'!$B16,'Team forecast'!$B$2:$B$26,0),MATCH('Master data'!BG$1,'Team forecast'!$B$2:$AO$2,0))</f>
        <v>0</v>
      </c>
      <c r="BH16" s="16">
        <f>INDEX('Team forecast'!$B$2:$AO$26,MATCH('Master data'!$B16,'Team forecast'!$B$2:$B$26,0),MATCH('Master data'!BH$1,'Team forecast'!$B$2:$AO$2,0))</f>
        <v>0</v>
      </c>
      <c r="BI16" s="16">
        <f>INDEX('Team forecast'!$B$2:$AO$26,MATCH('Master data'!$B16,'Team forecast'!$B$2:$B$26,0),MATCH('Master data'!BI$1,'Team forecast'!$B$2:$AO$2,0))</f>
        <v>0</v>
      </c>
      <c r="BJ16" s="5">
        <f t="shared" si="72"/>
        <v>-5000</v>
      </c>
      <c r="BK16" s="5">
        <f>INDEX('Team forecast'!$R$3:$BH$26,MATCH($B16,'Team forecast'!$B$3:$B$26,0),MATCH(BK$1,'Team forecast'!$R$2:$BH$2,0))*IF($X16&gt;0,25000,0)</f>
        <v>0</v>
      </c>
      <c r="BL16" s="5">
        <f>INDEX('Team forecast'!$R$3:$BH$26,MATCH($B16,'Team forecast'!$B$3:$B$26,0),MATCH(BL$1,'Team forecast'!$R$2:$BH$2,0))*IF($X16&gt;0,5000,0)</f>
        <v>0</v>
      </c>
      <c r="BM16" s="5">
        <f>INDEX('Team forecast'!$R$3:$BH$26,MATCH($B16,'Team forecast'!$B$3:$B$26,0),MATCH(BM$1,'Team forecast'!$R$2:$BH$2,0))*IF($X16&gt;0,-15000,0)</f>
        <v>0</v>
      </c>
      <c r="BN16" s="5">
        <f t="shared" si="73"/>
        <v>0</v>
      </c>
      <c r="BO16" s="5">
        <f t="shared" si="74"/>
        <v>0</v>
      </c>
      <c r="BP16" s="5">
        <f t="shared" si="75"/>
        <v>0</v>
      </c>
      <c r="BQ16" s="5">
        <f t="shared" si="76"/>
        <v>0</v>
      </c>
      <c r="BR16" s="5">
        <f t="shared" si="77"/>
        <v>0</v>
      </c>
      <c r="BS16" s="5">
        <f t="shared" si="78"/>
        <v>0</v>
      </c>
      <c r="BT16" s="5">
        <f t="shared" si="79"/>
        <v>0</v>
      </c>
      <c r="BU16" s="5">
        <f t="shared" si="80"/>
        <v>0</v>
      </c>
      <c r="BV16" s="5">
        <f t="shared" si="81"/>
        <v>0</v>
      </c>
      <c r="BW16" s="5">
        <f t="shared" si="40"/>
        <v>0</v>
      </c>
      <c r="BX16" s="5">
        <f t="shared" si="41"/>
        <v>-5000</v>
      </c>
      <c r="BY16" s="5">
        <f t="shared" si="82"/>
        <v>-15000</v>
      </c>
      <c r="BZ16" s="5">
        <f>MAX(INDEX('Team forecast'!$R$3:$BH$26,MATCH($B16,'Team forecast'!$B$3:$B$26,0),MATCH(BZ$1,'Team forecast'!$R$2:$BH$2,0))*($BX16)-(1-INDEX('Team forecast'!$R$3:$BH$26,MATCH($B16,'Team forecast'!$B$3:$B$26,0),MATCH(BZ$1,'Team forecast'!$R$2:$BH$2,0)))*(BY16+CH16)*0.01,-5000)</f>
        <v>-5000</v>
      </c>
      <c r="CA16" s="5">
        <f>MAX(INDEX('Team forecast'!$R$3:$BH$26,MATCH($B16,'Team forecast'!$B$3:$B$26,0),MATCH(CA$1,'Team forecast'!$R$2:$BH$2,0))*$BX16-(1-INDEX('Team forecast'!$R$3:$BH$26,MATCH($B16,'Team forecast'!$B$3:$B$26,0),MATCH(CA$1,'Team forecast'!$R$2:$BH$2,0)))*(BY16+BX16+CH16)*0.01,-5000)</f>
        <v>-5000</v>
      </c>
      <c r="CB16" s="5">
        <f>MAX(INDEX('Team forecast'!$R$3:$BH$26,MATCH($B16,'Team forecast'!$B$3:$B$26,0),MATCH(CB$1,'Team forecast'!$R$2:$BH$2,0))*$BX16-(1-INDEX('Team forecast'!$R$3:$BH$26,MATCH($B16,'Team forecast'!$B$3:$B$26,0),MATCH(CB$1,'Team forecast'!$R$2:$BH$2,0)))*(BY16+BX16*2+CH16)*0.01,0)</f>
        <v>0</v>
      </c>
      <c r="CC16" s="5">
        <v>0</v>
      </c>
      <c r="CD16" s="5">
        <f>+AK16+BD16*Cockpit!$C$3+BW16*Cockpit!$C$3^2+BZ16*Cockpit!$C$3^3+CA16*Cockpit!$C$3^4+CB16*Cockpit!$C$3^5+CC16*Cockpit!$C$3^6</f>
        <v>-10802.469135802468</v>
      </c>
      <c r="CE16" s="5"/>
      <c r="CF16" s="5"/>
      <c r="CG16" s="5">
        <v>0</v>
      </c>
      <c r="CH16" s="5">
        <f t="shared" si="43"/>
        <v>3495000</v>
      </c>
      <c r="CI16" s="5">
        <f t="shared" si="44"/>
        <v>3495000</v>
      </c>
      <c r="CJ16" s="1">
        <f t="shared" si="45"/>
        <v>-3.0000000000000001E-3</v>
      </c>
      <c r="CK16" s="5">
        <f>RANK(CD16,$CD$2:$CD$622)+COUNTIF($CD$2:$CD16,$CD16)-1</f>
        <v>415</v>
      </c>
      <c r="CL16" s="5">
        <f>RANK(CJ16,$CJ$2:$CJ$622)+COUNTIF($CJ$2:$CJ16,$CJ16)-1</f>
        <v>438</v>
      </c>
    </row>
    <row r="17" spans="1:90" x14ac:dyDescent="0.3">
      <c r="A17" t="str">
        <f>Players!P18</f>
        <v>Ciro Immobile</v>
      </c>
      <c r="B17" t="str">
        <f>Players!G18</f>
        <v>Italy</v>
      </c>
      <c r="C17" t="str">
        <f>Players!AB18</f>
        <v>Striker</v>
      </c>
      <c r="D17" s="1"/>
      <c r="F17" t="str">
        <f>IFERROR(INDEX(Lookup!B:B,MATCH(INDEX(Players!C:C,MATCH(E17,Players!A:A,0)),Lookup!D:D,0)),"")</f>
        <v/>
      </c>
      <c r="G17">
        <f>IF(Players!AC18=0,10000000,Players!AC18)</f>
        <v>6722000</v>
      </c>
      <c r="H17" s="16">
        <f>INDEX('Team forecast'!$B$2:$AO$26,MATCH('Master data'!$B17,'Team forecast'!$B$2:$B$26,0),MATCH('Master data'!H$1,'Team forecast'!$B$2:$AO$2,0))</f>
        <v>1.6694298230620759</v>
      </c>
      <c r="I17" s="16">
        <f>INDEX('Team forecast'!$B$2:$AO$26,MATCH('Master data'!$B17,'Team forecast'!$B$2:$B$26,0),MATCH('Master data'!I$1,'Team forecast'!$B$2:$AO$2,0))</f>
        <v>0.66430787748130482</v>
      </c>
      <c r="J17" s="16">
        <f>INDEX('Team forecast'!$B$2:$AO$26,MATCH('Master data'!$B17,'Team forecast'!$B$2:$B$26,0),MATCH('Master data'!J$1,'Team forecast'!$B$2:$AO$2,0))</f>
        <v>0.5146295912014941</v>
      </c>
      <c r="K17" s="16">
        <f>INDEX('Team forecast'!$B$2:$AO$26,MATCH('Master data'!$B17,'Team forecast'!$B$2:$B$26,0),MATCH('Master data'!K$1,'Team forecast'!$B$2:$AO$2,0))</f>
        <v>4.5619178587418219</v>
      </c>
      <c r="L17" s="16">
        <f>INDEX('Team forecast'!$B$2:$AO$26,MATCH('Master data'!$B17,'Team forecast'!$B$2:$B$26,0),MATCH('Master data'!L$1,'Team forecast'!$B$2:$AO$2,0))</f>
        <v>2.1808086887012532</v>
      </c>
      <c r="M17">
        <f>IF(Players!BC18=1,95,0)</f>
        <v>95</v>
      </c>
      <c r="N17" s="2">
        <f>Players!BN18</f>
        <v>0.24064918702976404</v>
      </c>
      <c r="O17" s="2">
        <f>Players!BO18</f>
        <v>0.16350568012196207</v>
      </c>
      <c r="P17" s="2">
        <f>Players!BP18</f>
        <v>0.25657000450901607</v>
      </c>
      <c r="Q17" s="2">
        <f>Players!BQ18</f>
        <v>4.7103977669225403E-2</v>
      </c>
      <c r="R17" s="2">
        <f>Players!BR18</f>
        <v>3.1402651779483599E-2</v>
      </c>
      <c r="S17" s="2">
        <f t="shared" si="46"/>
        <v>1.6694298230620759</v>
      </c>
      <c r="T17" s="2">
        <f t="shared" si="47"/>
        <v>0.66430787748130482</v>
      </c>
      <c r="U17" s="16">
        <f>INDEX('Team forecast'!$B$2:$AO$26,MATCH('Master data'!$B17,'Team forecast'!$B$2:$B$26,0),MATCH('Master data'!U$1,'Team forecast'!$B$2:$AO$2,0))</f>
        <v>0.60759493670886078</v>
      </c>
      <c r="V17" s="16">
        <f>INDEX('Team forecast'!$B$2:$AO$26,MATCH('Master data'!$B17,'Team forecast'!$B$2:$B$26,0),MATCH('Master data'!V$1,'Team forecast'!$B$2:$AO$2,0))</f>
        <v>0.23544303797468349</v>
      </c>
      <c r="W17" s="16">
        <f>INDEX('Team forecast'!$B$2:$AO$26,MATCH('Master data'!$B17,'Team forecast'!$B$2:$B$26,0),MATCH('Master data'!W$1,'Team forecast'!$B$2:$AO$2,0))</f>
        <v>0.1569620253164557</v>
      </c>
      <c r="X17" s="5">
        <f t="shared" si="48"/>
        <v>7000</v>
      </c>
      <c r="Y17" s="5">
        <f t="shared" si="49"/>
        <v>15189.873417721519</v>
      </c>
      <c r="Z17" s="5">
        <f t="shared" si="50"/>
        <v>1177.2151898734176</v>
      </c>
      <c r="AA17" s="5">
        <f t="shared" si="51"/>
        <v>-2354.4303797468356</v>
      </c>
      <c r="AB17" s="5">
        <f t="shared" si="52"/>
        <v>40174.69297231314</v>
      </c>
      <c r="AC17" s="5">
        <f t="shared" si="53"/>
        <v>13648.062931782575</v>
      </c>
      <c r="AD17" s="5">
        <f t="shared" si="54"/>
        <v>11704.512855871502</v>
      </c>
      <c r="AE17" s="5">
        <f t="shared" si="55"/>
        <v>0</v>
      </c>
      <c r="AF17" s="5">
        <f t="shared" si="56"/>
        <v>0</v>
      </c>
      <c r="AG17" s="5">
        <f t="shared" si="57"/>
        <v>-942.07955338450802</v>
      </c>
      <c r="AH17" s="5">
        <f t="shared" si="58"/>
        <v>-1570.13258897418</v>
      </c>
      <c r="AI17" s="5">
        <f t="shared" si="59"/>
        <v>16694.29823062076</v>
      </c>
      <c r="AJ17" s="5">
        <f t="shared" si="60"/>
        <v>-5314.4630198504383</v>
      </c>
      <c r="AK17" s="5">
        <f>IFERROR(SUM(X17:AJ17),-5000)*((Cockpit!$C$3)^0)</f>
        <v>95407.550056226959</v>
      </c>
      <c r="AL17" s="16">
        <f>INDEX('Team forecast'!$B$2:$AO$26,MATCH('Master data'!$B17,'Team forecast'!$B$2:$B$26,0),MATCH('Master data'!AL$1,'Team forecast'!$B$2:$AO$2,0))</f>
        <v>1.8662925210906216</v>
      </c>
      <c r="AM17" s="16">
        <f>INDEX('Team forecast'!$B$2:$AO$26,MATCH('Master data'!$B17,'Team forecast'!$B$2:$B$26,0),MATCH('Master data'!AM$1,'Team forecast'!$B$2:$AO$2,0))</f>
        <v>0.66231971676468582</v>
      </c>
      <c r="AN17" s="16">
        <f>INDEX('Team forecast'!$B$2:$AO$26,MATCH('Master data'!$B17,'Team forecast'!$B$2:$B$26,0),MATCH('Master data'!AN$1,'Team forecast'!$B$2:$AO$2,0))</f>
        <v>0.51565377532228363</v>
      </c>
      <c r="AO17" s="16">
        <f>INDEX('Team forecast'!$B$2:$AO$26,MATCH('Master data'!$B17,'Team forecast'!$B$2:$B$26,0),MATCH('Master data'!AO$1,'Team forecast'!$B$2:$AO$2,0))</f>
        <v>5.0998688677930888</v>
      </c>
      <c r="AP17" s="16">
        <f>INDEX('Team forecast'!$B$2:$AO$26,MATCH('Master data'!$B17,'Team forecast'!$B$2:$B$26,0),MATCH('Master data'!AP$1,'Team forecast'!$B$2:$AO$2,0))</f>
        <v>2.1742818984699284</v>
      </c>
      <c r="AQ17" s="5">
        <f t="shared" si="61"/>
        <v>7000</v>
      </c>
      <c r="AR17" s="5">
        <f>INDEX('Team forecast'!$B$2:$AO$26,MATCH('Master data'!$B17,'Team forecast'!$B$2:$B$26,0),MATCH('Master data'!AR$1,'Team forecast'!$B$2:$AO$2,0))*IF(X17&gt;0,25000,0)</f>
        <v>16574.585635359119</v>
      </c>
      <c r="AS17" s="16">
        <f>INDEX('Team forecast'!$B$2:$AO$26,MATCH('Master data'!$B17,'Team forecast'!$B$2:$B$26,0),MATCH('Master data'!AS$1,'Team forecast'!$B$2:$AO$2,0))*IF(X17&gt;0,5000,0)</f>
        <v>1104.972375690608</v>
      </c>
      <c r="AT17" s="16">
        <f>INDEX('Team forecast'!$B$2:$AO$26,MATCH('Master data'!$B17,'Team forecast'!$B$2:$B$26,0),MATCH('Master data'!AT$1,'Team forecast'!$B$2:$AO$2,0))*IF(X17&gt;0,-15000,0)</f>
        <v>-1740.3314917127068</v>
      </c>
      <c r="AU17" s="5">
        <f t="shared" si="62"/>
        <v>44912.177796018681</v>
      </c>
      <c r="AV17" s="5">
        <f t="shared" si="63"/>
        <v>15257.471398372667</v>
      </c>
      <c r="AW17" s="5">
        <f t="shared" si="64"/>
        <v>13084.733784050635</v>
      </c>
      <c r="AX17" s="5">
        <f t="shared" si="65"/>
        <v>0</v>
      </c>
      <c r="AY17" s="5">
        <f t="shared" si="66"/>
        <v>0</v>
      </c>
      <c r="AZ17" s="5">
        <f t="shared" si="67"/>
        <v>-942.07955338450802</v>
      </c>
      <c r="BA17" s="5">
        <f t="shared" si="68"/>
        <v>-1570.13258897418</v>
      </c>
      <c r="BB17" s="5">
        <f t="shared" si="69"/>
        <v>18662.925210906214</v>
      </c>
      <c r="BC17" s="5">
        <f t="shared" si="70"/>
        <v>-5298.5577341174867</v>
      </c>
      <c r="BD17" s="5">
        <f t="shared" si="71"/>
        <v>107045.76483220904</v>
      </c>
      <c r="BE17" s="16">
        <f>INDEX('Team forecast'!$B$2:$AO$26,MATCH('Master data'!$B17,'Team forecast'!$B$2:$B$26,0),MATCH('Master data'!BE$1,'Team forecast'!$B$2:$AO$2,0))</f>
        <v>0</v>
      </c>
      <c r="BF17" s="16">
        <f>INDEX('Team forecast'!$B$2:$AO$26,MATCH('Master data'!$B17,'Team forecast'!$B$2:$B$26,0),MATCH('Master data'!BF$1,'Team forecast'!$B$2:$AO$2,0))</f>
        <v>0</v>
      </c>
      <c r="BG17" s="16">
        <f>INDEX('Team forecast'!$B$2:$AO$26,MATCH('Master data'!$B17,'Team forecast'!$B$2:$B$26,0),MATCH('Master data'!BG$1,'Team forecast'!$B$2:$AO$2,0))</f>
        <v>0</v>
      </c>
      <c r="BH17" s="16">
        <f>INDEX('Team forecast'!$B$2:$AO$26,MATCH('Master data'!$B17,'Team forecast'!$B$2:$B$26,0),MATCH('Master data'!BH$1,'Team forecast'!$B$2:$AO$2,0))</f>
        <v>0</v>
      </c>
      <c r="BI17" s="16">
        <f>INDEX('Team forecast'!$B$2:$AO$26,MATCH('Master data'!$B17,'Team forecast'!$B$2:$B$26,0),MATCH('Master data'!BI$1,'Team forecast'!$B$2:$AO$2,0))</f>
        <v>0</v>
      </c>
      <c r="BJ17" s="5">
        <f t="shared" si="72"/>
        <v>7000</v>
      </c>
      <c r="BK17" s="5">
        <f>INDEX('Team forecast'!$R$3:$BH$26,MATCH($B17,'Team forecast'!$B$3:$B$26,0),MATCH(BK$1,'Team forecast'!$R$2:$BH$2,0))*IF($X17&gt;0,25000,0)</f>
        <v>0</v>
      </c>
      <c r="BL17" s="5">
        <f>INDEX('Team forecast'!$R$3:$BH$26,MATCH($B17,'Team forecast'!$B$3:$B$26,0),MATCH(BL$1,'Team forecast'!$R$2:$BH$2,0))*IF($X17&gt;0,5000,0)</f>
        <v>0</v>
      </c>
      <c r="BM17" s="5">
        <f>INDEX('Team forecast'!$R$3:$BH$26,MATCH($B17,'Team forecast'!$B$3:$B$26,0),MATCH(BM$1,'Team forecast'!$R$2:$BH$2,0))*IF($X17&gt;0,-15000,0)</f>
        <v>0</v>
      </c>
      <c r="BN17" s="5">
        <f t="shared" si="73"/>
        <v>0</v>
      </c>
      <c r="BO17" s="5">
        <f t="shared" si="74"/>
        <v>0</v>
      </c>
      <c r="BP17" s="5">
        <f t="shared" si="75"/>
        <v>0</v>
      </c>
      <c r="BQ17" s="5">
        <f t="shared" si="76"/>
        <v>0</v>
      </c>
      <c r="BR17" s="5">
        <f t="shared" si="77"/>
        <v>0</v>
      </c>
      <c r="BS17" s="5">
        <f t="shared" si="78"/>
        <v>-942.07955338450802</v>
      </c>
      <c r="BT17" s="5">
        <f t="shared" si="79"/>
        <v>-1570.13258897418</v>
      </c>
      <c r="BU17" s="5">
        <f t="shared" si="80"/>
        <v>0</v>
      </c>
      <c r="BV17" s="5">
        <f t="shared" si="81"/>
        <v>0</v>
      </c>
      <c r="BW17" s="5">
        <f t="shared" si="40"/>
        <v>0</v>
      </c>
      <c r="BX17" s="5">
        <f t="shared" si="41"/>
        <v>101226.657444218</v>
      </c>
      <c r="BY17" s="5">
        <f t="shared" si="82"/>
        <v>303679.972332654</v>
      </c>
      <c r="BZ17" s="5">
        <f>MAX(INDEX('Team forecast'!$R$3:$BH$26,MATCH($B17,'Team forecast'!$B$3:$B$26,0),MATCH(BZ$1,'Team forecast'!$R$2:$BH$2,0))*($BX17)-(1-INDEX('Team forecast'!$R$3:$BH$26,MATCH($B17,'Team forecast'!$B$3:$B$26,0),MATCH(BZ$1,'Team forecast'!$R$2:$BH$2,0)))*(BY17+CH17)*0.01,-5000)</f>
        <v>90008.11351736926</v>
      </c>
      <c r="CA17" s="5">
        <f>MAX(INDEX('Team forecast'!$R$3:$BH$26,MATCH($B17,'Team forecast'!$B$3:$B$26,0),MATCH(CA$1,'Team forecast'!$R$2:$BH$2,0))*$BX17-(1-INDEX('Team forecast'!$R$3:$BH$26,MATCH($B17,'Team forecast'!$B$3:$B$26,0),MATCH(CA$1,'Team forecast'!$R$2:$BH$2,0)))*(BY17+BX17+CH17)*0.01,-5000)</f>
        <v>10562.13787889012</v>
      </c>
      <c r="CB17" s="5">
        <f>MAX(INDEX('Team forecast'!$R$3:$BH$26,MATCH($B17,'Team forecast'!$B$3:$B$26,0),MATCH(CB$1,'Team forecast'!$R$2:$BH$2,0))*$BX17-(1-INDEX('Team forecast'!$R$3:$BH$26,MATCH($B17,'Team forecast'!$B$3:$B$26,0),MATCH(CB$1,'Team forecast'!$R$2:$BH$2,0)))*(BY17+BX17*2+CH17)*0.01,0)</f>
        <v>0</v>
      </c>
      <c r="CC17" s="5">
        <v>0</v>
      </c>
      <c r="CD17" s="5">
        <f>+AK17+BD17*Cockpit!$C$3+BW17*Cockpit!$C$3^2+BZ17*Cockpit!$C$3^3+CA17*Cockpit!$C$3^4+CB17*Cockpit!$C$3^5+CC17*Cockpit!$C$3^6</f>
        <v>195526.81217250339</v>
      </c>
      <c r="CE17" s="5"/>
      <c r="CF17" s="5"/>
      <c r="CG17" s="5">
        <v>0</v>
      </c>
      <c r="CH17" s="5">
        <f t="shared" si="43"/>
        <v>6722000</v>
      </c>
      <c r="CI17" s="5">
        <f t="shared" si="44"/>
        <v>6722000</v>
      </c>
      <c r="CJ17" s="1">
        <f t="shared" si="45"/>
        <v>2.9000000000000001E-2</v>
      </c>
      <c r="CK17" s="5">
        <f>RANK(CD17,$CD$2:$CD$622)+COUNTIF($CD$2:$CD17,$CD17)-1</f>
        <v>12</v>
      </c>
      <c r="CL17" s="5">
        <f>RANK(CJ17,$CJ$2:$CJ$622)+COUNTIF($CJ$2:$CJ17,$CJ17)-1</f>
        <v>62</v>
      </c>
    </row>
    <row r="18" spans="1:90" x14ac:dyDescent="0.3">
      <c r="A18" t="str">
        <f>Players!P19</f>
        <v>Dries Mertens</v>
      </c>
      <c r="B18" t="str">
        <f>Players!G19</f>
        <v>Belgium</v>
      </c>
      <c r="C18" t="str">
        <f>Players!AB19</f>
        <v>Striker</v>
      </c>
      <c r="D18" s="1"/>
      <c r="F18" t="str">
        <f>IFERROR(INDEX(Lookup!B:B,MATCH(INDEX(Players!C:C,MATCH(E18,Players!A:A,0)),Lookup!D:D,0)),"")</f>
        <v/>
      </c>
      <c r="G18">
        <f>IF(Players!AC19=0,10000000,Players!AC19)</f>
        <v>7052000</v>
      </c>
      <c r="H18" s="16">
        <f>INDEX('Team forecast'!$B$2:$AO$26,MATCH('Master data'!$B18,'Team forecast'!$B$2:$B$26,0),MATCH('Master data'!H$1,'Team forecast'!$B$2:$AO$2,0))</f>
        <v>1.3904776720313736</v>
      </c>
      <c r="I18" s="16">
        <f>INDEX('Team forecast'!$B$2:$AO$26,MATCH('Master data'!$B18,'Team forecast'!$B$2:$B$26,0),MATCH('Master data'!I$1,'Team forecast'!$B$2:$AO$2,0))</f>
        <v>0.98501256392320902</v>
      </c>
      <c r="J18" s="16">
        <f>INDEX('Team forecast'!$B$2:$AO$26,MATCH('Master data'!$B18,'Team forecast'!$B$2:$B$26,0),MATCH('Master data'!J$1,'Team forecast'!$B$2:$AO$2,0))</f>
        <v>0.37343453510436442</v>
      </c>
      <c r="K18" s="16">
        <f>INDEX('Team forecast'!$B$2:$AO$26,MATCH('Master data'!$B18,'Team forecast'!$B$2:$B$26,0),MATCH('Master data'!K$1,'Team forecast'!$B$2:$AO$2,0))</f>
        <v>3.64738364221295</v>
      </c>
      <c r="L18" s="16">
        <f>INDEX('Team forecast'!$B$2:$AO$26,MATCH('Master data'!$B18,'Team forecast'!$B$2:$B$26,0),MATCH('Master data'!L$1,'Team forecast'!$B$2:$AO$2,0))</f>
        <v>3.2336271037883124</v>
      </c>
      <c r="M18">
        <f>IF(Players!BC19=1,95,0)</f>
        <v>95</v>
      </c>
      <c r="N18" s="2">
        <f>Players!BN19</f>
        <v>0.17203877715079313</v>
      </c>
      <c r="O18" s="2">
        <f>Players!BO19</f>
        <v>0.22648710949246556</v>
      </c>
      <c r="P18" s="2">
        <f>Players!BP19</f>
        <v>0.19578712334098997</v>
      </c>
      <c r="Q18" s="2">
        <f>Players!BQ19</f>
        <v>0.22151742993848259</v>
      </c>
      <c r="R18" s="2">
        <f>Players!BR19</f>
        <v>0</v>
      </c>
      <c r="S18" s="2">
        <f t="shared" si="46"/>
        <v>1.3904776720313736</v>
      </c>
      <c r="T18" s="2">
        <f t="shared" si="47"/>
        <v>0.98501256392320902</v>
      </c>
      <c r="U18" s="16">
        <f>INDEX('Team forecast'!$B$2:$AO$26,MATCH('Master data'!$B18,'Team forecast'!$B$2:$B$26,0),MATCH('Master data'!U$1,'Team forecast'!$B$2:$AO$2,0))</f>
        <v>0.45540796963946878</v>
      </c>
      <c r="V18" s="16">
        <f>INDEX('Team forecast'!$B$2:$AO$26,MATCH('Master data'!$B18,'Team forecast'!$B$2:$B$26,0),MATCH('Master data'!V$1,'Team forecast'!$B$2:$AO$2,0))</f>
        <v>0.31119544592030363</v>
      </c>
      <c r="W18" s="16">
        <f>INDEX('Team forecast'!$B$2:$AO$26,MATCH('Master data'!$B18,'Team forecast'!$B$2:$B$26,0),MATCH('Master data'!W$1,'Team forecast'!$B$2:$AO$2,0))</f>
        <v>0.23339658444022771</v>
      </c>
      <c r="X18" s="5">
        <f t="shared" si="48"/>
        <v>7000</v>
      </c>
      <c r="Y18" s="5">
        <f t="shared" si="49"/>
        <v>11385.19924098672</v>
      </c>
      <c r="Z18" s="5">
        <f t="shared" si="50"/>
        <v>1555.977229601518</v>
      </c>
      <c r="AA18" s="5">
        <f t="shared" si="51"/>
        <v>-3500.9487666034156</v>
      </c>
      <c r="AB18" s="5">
        <f t="shared" si="52"/>
        <v>23921.607835175913</v>
      </c>
      <c r="AC18" s="5">
        <f t="shared" si="53"/>
        <v>15746.263437609918</v>
      </c>
      <c r="AD18" s="5">
        <f t="shared" si="54"/>
        <v>7141.1075102985615</v>
      </c>
      <c r="AE18" s="5">
        <f t="shared" si="55"/>
        <v>0</v>
      </c>
      <c r="AF18" s="5">
        <f t="shared" si="56"/>
        <v>0</v>
      </c>
      <c r="AG18" s="5">
        <f t="shared" si="57"/>
        <v>-4430.3485987696513</v>
      </c>
      <c r="AH18" s="5">
        <f t="shared" si="58"/>
        <v>0</v>
      </c>
      <c r="AI18" s="5">
        <f t="shared" si="59"/>
        <v>13904.776720313735</v>
      </c>
      <c r="AJ18" s="5">
        <f t="shared" si="60"/>
        <v>-7880.1005113856718</v>
      </c>
      <c r="AK18" s="5">
        <f>IFERROR(SUM(X18:AJ18),-5000)*((Cockpit!$C$3)^0)</f>
        <v>64843.534097227624</v>
      </c>
      <c r="AL18" s="16">
        <f>INDEX('Team forecast'!$B$2:$AO$26,MATCH('Master data'!$B18,'Team forecast'!$B$2:$B$26,0),MATCH('Master data'!AL$1,'Team forecast'!$B$2:$AO$2,0))</f>
        <v>2.3578794100156779</v>
      </c>
      <c r="AM18" s="16">
        <f>INDEX('Team forecast'!$B$2:$AO$26,MATCH('Master data'!$B18,'Team forecast'!$B$2:$B$26,0),MATCH('Master data'!AM$1,'Team forecast'!$B$2:$AO$2,0))</f>
        <v>0.60341572553131961</v>
      </c>
      <c r="AN18" s="16">
        <f>INDEX('Team forecast'!$B$2:$AO$26,MATCH('Master data'!$B18,'Team forecast'!$B$2:$B$26,0),MATCH('Master data'!AN$1,'Team forecast'!$B$2:$AO$2,0))</f>
        <v>0.5469402440769694</v>
      </c>
      <c r="AO18" s="16">
        <f>INDEX('Team forecast'!$B$2:$AO$26,MATCH('Master data'!$B18,'Team forecast'!$B$2:$B$26,0),MATCH('Master data'!AO$1,'Team forecast'!$B$2:$AO$2,0))</f>
        <v>6.1849902111969035</v>
      </c>
      <c r="AP18" s="16">
        <f>INDEX('Team forecast'!$B$2:$AO$26,MATCH('Master data'!$B18,'Team forecast'!$B$2:$B$26,0),MATCH('Master data'!AP$1,'Team forecast'!$B$2:$AO$2,0))</f>
        <v>1.9809102100775644</v>
      </c>
      <c r="AQ18" s="5">
        <f t="shared" si="61"/>
        <v>7000</v>
      </c>
      <c r="AR18" s="5">
        <f>INDEX('Team forecast'!$B$2:$AO$26,MATCH('Master data'!$B18,'Team forecast'!$B$2:$B$26,0),MATCH('Master data'!AR$1,'Team forecast'!$B$2:$AO$2,0))*IF(X18&gt;0,25000,0)</f>
        <v>19389.479964204038</v>
      </c>
      <c r="AS18" s="16">
        <f>INDEX('Team forecast'!$B$2:$AO$26,MATCH('Master data'!$B18,'Team forecast'!$B$2:$B$26,0),MATCH('Master data'!AS$1,'Team forecast'!$B$2:$AO$2,0))*IF(X18&gt;0,5000,0)</f>
        <v>727.851247887044</v>
      </c>
      <c r="AT18" s="16">
        <f>INDEX('Team forecast'!$B$2:$AO$26,MATCH('Master data'!$B18,'Team forecast'!$B$2:$B$26,0),MATCH('Master data'!AT$1,'Team forecast'!$B$2:$AO$2,0))*IF(X18&gt;0,-15000,0)</f>
        <v>-1182.7582778164463</v>
      </c>
      <c r="AU18" s="5">
        <f t="shared" si="62"/>
        <v>40564.66903681308</v>
      </c>
      <c r="AV18" s="5">
        <f t="shared" si="63"/>
        <v>26701.464605312547</v>
      </c>
      <c r="AW18" s="5">
        <f t="shared" si="64"/>
        <v>12109.414413424238</v>
      </c>
      <c r="AX18" s="5">
        <f t="shared" si="65"/>
        <v>0</v>
      </c>
      <c r="AY18" s="5">
        <f t="shared" si="66"/>
        <v>0</v>
      </c>
      <c r="AZ18" s="5">
        <f t="shared" si="67"/>
        <v>-4430.3485987696513</v>
      </c>
      <c r="BA18" s="5">
        <f t="shared" si="68"/>
        <v>0</v>
      </c>
      <c r="BB18" s="5">
        <f t="shared" si="69"/>
        <v>23578.794100156778</v>
      </c>
      <c r="BC18" s="5">
        <f t="shared" si="70"/>
        <v>-4827.3258042505568</v>
      </c>
      <c r="BD18" s="5">
        <f t="shared" si="71"/>
        <v>119631.24068696107</v>
      </c>
      <c r="BE18" s="16">
        <f>INDEX('Team forecast'!$B$2:$AO$26,MATCH('Master data'!$B18,'Team forecast'!$B$2:$B$26,0),MATCH('Master data'!BE$1,'Team forecast'!$B$2:$AO$2,0))</f>
        <v>0</v>
      </c>
      <c r="BF18" s="16">
        <f>INDEX('Team forecast'!$B$2:$AO$26,MATCH('Master data'!$B18,'Team forecast'!$B$2:$B$26,0),MATCH('Master data'!BF$1,'Team forecast'!$B$2:$AO$2,0))</f>
        <v>0</v>
      </c>
      <c r="BG18" s="16">
        <f>INDEX('Team forecast'!$B$2:$AO$26,MATCH('Master data'!$B18,'Team forecast'!$B$2:$B$26,0),MATCH('Master data'!BG$1,'Team forecast'!$B$2:$AO$2,0))</f>
        <v>0</v>
      </c>
      <c r="BH18" s="16">
        <f>INDEX('Team forecast'!$B$2:$AO$26,MATCH('Master data'!$B18,'Team forecast'!$B$2:$B$26,0),MATCH('Master data'!BH$1,'Team forecast'!$B$2:$AO$2,0))</f>
        <v>0</v>
      </c>
      <c r="BI18" s="16">
        <f>INDEX('Team forecast'!$B$2:$AO$26,MATCH('Master data'!$B18,'Team forecast'!$B$2:$B$26,0),MATCH('Master data'!BI$1,'Team forecast'!$B$2:$AO$2,0))</f>
        <v>0</v>
      </c>
      <c r="BJ18" s="5">
        <f t="shared" si="72"/>
        <v>7000</v>
      </c>
      <c r="BK18" s="5">
        <f>INDEX('Team forecast'!$R$3:$BH$26,MATCH($B18,'Team forecast'!$B$3:$B$26,0),MATCH(BK$1,'Team forecast'!$R$2:$BH$2,0))*IF($X18&gt;0,25000,0)</f>
        <v>0</v>
      </c>
      <c r="BL18" s="5">
        <f>INDEX('Team forecast'!$R$3:$BH$26,MATCH($B18,'Team forecast'!$B$3:$B$26,0),MATCH(BL$1,'Team forecast'!$R$2:$BH$2,0))*IF($X18&gt;0,5000,0)</f>
        <v>0</v>
      </c>
      <c r="BM18" s="5">
        <f>INDEX('Team forecast'!$R$3:$BH$26,MATCH($B18,'Team forecast'!$B$3:$B$26,0),MATCH(BM$1,'Team forecast'!$R$2:$BH$2,0))*IF($X18&gt;0,-15000,0)</f>
        <v>0</v>
      </c>
      <c r="BN18" s="5">
        <f t="shared" si="73"/>
        <v>0</v>
      </c>
      <c r="BO18" s="5">
        <f t="shared" si="74"/>
        <v>0</v>
      </c>
      <c r="BP18" s="5">
        <f t="shared" si="75"/>
        <v>0</v>
      </c>
      <c r="BQ18" s="5">
        <f t="shared" si="76"/>
        <v>0</v>
      </c>
      <c r="BR18" s="5">
        <f t="shared" si="77"/>
        <v>0</v>
      </c>
      <c r="BS18" s="5">
        <f t="shared" si="78"/>
        <v>-4430.3485987696513</v>
      </c>
      <c r="BT18" s="5">
        <f t="shared" si="79"/>
        <v>0</v>
      </c>
      <c r="BU18" s="5">
        <f t="shared" si="80"/>
        <v>0</v>
      </c>
      <c r="BV18" s="5">
        <f t="shared" si="81"/>
        <v>0</v>
      </c>
      <c r="BW18" s="5">
        <f t="shared" si="40"/>
        <v>0</v>
      </c>
      <c r="BX18" s="5">
        <f t="shared" si="41"/>
        <v>92237.387392094344</v>
      </c>
      <c r="BY18" s="5">
        <f t="shared" si="82"/>
        <v>276712.16217628302</v>
      </c>
      <c r="BZ18" s="5">
        <f>MAX(INDEX('Team forecast'!$R$3:$BH$26,MATCH($B18,'Team forecast'!$B$3:$B$26,0),MATCH(BZ$1,'Team forecast'!$R$2:$BH$2,0))*($BX18)-(1-INDEX('Team forecast'!$R$3:$BH$26,MATCH($B18,'Team forecast'!$B$3:$B$26,0),MATCH(BZ$1,'Team forecast'!$R$2:$BH$2,0)))*(BY18+CH18)*0.01,-5000)</f>
        <v>79976.312650327134</v>
      </c>
      <c r="CA18" s="5">
        <f>MAX(INDEX('Team forecast'!$R$3:$BH$26,MATCH($B18,'Team forecast'!$B$3:$B$26,0),MATCH(CA$1,'Team forecast'!$R$2:$BH$2,0))*$BX18-(1-INDEX('Team forecast'!$R$3:$BH$26,MATCH($B18,'Team forecast'!$B$3:$B$26,0),MATCH(CA$1,'Team forecast'!$R$2:$BH$2,0)))*(BY18+BX18+CH18)*0.01,-5000)</f>
        <v>4554.6350382913079</v>
      </c>
      <c r="CB18" s="5">
        <f>MAX(INDEX('Team forecast'!$R$3:$BH$26,MATCH($B18,'Team forecast'!$B$3:$B$26,0),MATCH(CB$1,'Team forecast'!$R$2:$BH$2,0))*$BX18-(1-INDEX('Team forecast'!$R$3:$BH$26,MATCH($B18,'Team forecast'!$B$3:$B$26,0),MATCH(CB$1,'Team forecast'!$R$2:$BH$2,0)))*(BY18+BX18*2+CH18)*0.01,0)</f>
        <v>0</v>
      </c>
      <c r="CC18" s="5">
        <v>0</v>
      </c>
      <c r="CD18" s="5">
        <f>+AK18+BD18*Cockpit!$C$3+BW18*Cockpit!$C$3^2+BZ18*Cockpit!$C$3^3+CA18*Cockpit!$C$3^4+CB18*Cockpit!$C$3^5+CC18*Cockpit!$C$3^6</f>
        <v>169194.06078014628</v>
      </c>
      <c r="CE18" s="5"/>
      <c r="CF18" s="5"/>
      <c r="CG18" s="5">
        <v>0</v>
      </c>
      <c r="CH18" s="5">
        <f t="shared" si="43"/>
        <v>7052000</v>
      </c>
      <c r="CI18" s="5">
        <f t="shared" si="44"/>
        <v>7052000</v>
      </c>
      <c r="CJ18" s="1">
        <f t="shared" si="45"/>
        <v>2.4E-2</v>
      </c>
      <c r="CK18" s="5">
        <f>RANK(CD18,$CD$2:$CD$622)+COUNTIF($CD$2:$CD18,$CD18)-1</f>
        <v>23</v>
      </c>
      <c r="CL18" s="5">
        <f>RANK(CJ18,$CJ$2:$CJ$622)+COUNTIF($CJ$2:$CJ18,$CJ18)-1</f>
        <v>92</v>
      </c>
    </row>
    <row r="19" spans="1:90" x14ac:dyDescent="0.3">
      <c r="A19" t="str">
        <f>Players!P20</f>
        <v>Serge Gnabry</v>
      </c>
      <c r="B19" t="str">
        <f>Players!G20</f>
        <v>Germany</v>
      </c>
      <c r="C19" t="str">
        <f>Players!AB20</f>
        <v>Striker</v>
      </c>
      <c r="D19" s="1"/>
      <c r="F19" t="str">
        <f>IFERROR(INDEX(Lookup!B:B,MATCH(INDEX(Players!C:C,MATCH(E19,Players!A:A,0)),Lookup!D:D,0)),"")</f>
        <v/>
      </c>
      <c r="G19">
        <f>IF(Players!AC20=0,10000000,Players!AC20)</f>
        <v>7484000</v>
      </c>
      <c r="H19" s="16">
        <f>INDEX('Team forecast'!$B$2:$AO$26,MATCH('Master data'!$B19,'Team forecast'!$B$2:$B$26,0),MATCH('Master data'!H$1,'Team forecast'!$B$2:$AO$2,0))</f>
        <v>1.3803959592812078</v>
      </c>
      <c r="I19" s="16">
        <f>INDEX('Team forecast'!$B$2:$AO$26,MATCH('Master data'!$B19,'Team forecast'!$B$2:$B$26,0),MATCH('Master data'!I$1,'Team forecast'!$B$2:$AO$2,0))</f>
        <v>1.1572524079669981</v>
      </c>
      <c r="J19" s="16">
        <f>INDEX('Team forecast'!$B$2:$AO$26,MATCH('Master data'!$B19,'Team forecast'!$B$2:$B$26,0),MATCH('Master data'!J$1,'Team forecast'!$B$2:$AO$2,0))</f>
        <v>0.3143486973947896</v>
      </c>
      <c r="K19" s="16">
        <f>INDEX('Team forecast'!$B$2:$AO$26,MATCH('Master data'!$B19,'Team forecast'!$B$2:$B$26,0),MATCH('Master data'!K$1,'Team forecast'!$B$2:$AO$2,0))</f>
        <v>3.6854590683201627</v>
      </c>
      <c r="L19" s="16">
        <f>INDEX('Team forecast'!$B$2:$AO$26,MATCH('Master data'!$B19,'Team forecast'!$B$2:$B$26,0),MATCH('Master data'!L$1,'Team forecast'!$B$2:$AO$2,0))</f>
        <v>3.418345574302518</v>
      </c>
      <c r="M19">
        <f>IF(Players!BC20=1,95,0)</f>
        <v>95</v>
      </c>
      <c r="N19" s="2">
        <f>Players!BN20</f>
        <v>0.28022832288785932</v>
      </c>
      <c r="O19" s="2">
        <f>Players!BO20</f>
        <v>7.0093334912468927E-2</v>
      </c>
      <c r="P19" s="2">
        <f>Players!BP20</f>
        <v>0.21106150535115187</v>
      </c>
      <c r="Q19" s="2">
        <f>Players!BQ20</f>
        <v>0.18409090909090908</v>
      </c>
      <c r="R19" s="2">
        <f>Players!BR20</f>
        <v>0</v>
      </c>
      <c r="S19" s="2">
        <f t="shared" si="46"/>
        <v>1.3803959592812078</v>
      </c>
      <c r="T19" s="2">
        <f t="shared" si="47"/>
        <v>1.1572524079669981</v>
      </c>
      <c r="U19" s="16">
        <f>INDEX('Team forecast'!$B$2:$AO$26,MATCH('Master data'!$B19,'Team forecast'!$B$2:$B$26,0),MATCH('Master data'!U$1,'Team forecast'!$B$2:$AO$2,0))</f>
        <v>0.41002004008016041</v>
      </c>
      <c r="V19" s="16">
        <f>INDEX('Team forecast'!$B$2:$AO$26,MATCH('Master data'!$B19,'Team forecast'!$B$2:$B$26,0),MATCH('Master data'!V$1,'Team forecast'!$B$2:$AO$2,0))</f>
        <v>0.28577154308617242</v>
      </c>
      <c r="W19" s="16">
        <f>INDEX('Team forecast'!$B$2:$AO$26,MATCH('Master data'!$B19,'Team forecast'!$B$2:$B$26,0),MATCH('Master data'!W$1,'Team forecast'!$B$2:$AO$2,0))</f>
        <v>0.30420841683366728</v>
      </c>
      <c r="X19" s="5">
        <f t="shared" si="48"/>
        <v>7000</v>
      </c>
      <c r="Y19" s="5">
        <f t="shared" si="49"/>
        <v>10250.50100200401</v>
      </c>
      <c r="Z19" s="5">
        <f t="shared" si="50"/>
        <v>1428.8577154308621</v>
      </c>
      <c r="AA19" s="5">
        <f t="shared" si="51"/>
        <v>-4563.1262525050097</v>
      </c>
      <c r="AB19" s="5">
        <f t="shared" si="52"/>
        <v>38682.604459055059</v>
      </c>
      <c r="AC19" s="5">
        <f t="shared" si="53"/>
        <v>4837.8278142858262</v>
      </c>
      <c r="AD19" s="5">
        <f t="shared" si="54"/>
        <v>7778.5853886970726</v>
      </c>
      <c r="AE19" s="5">
        <f t="shared" si="55"/>
        <v>0</v>
      </c>
      <c r="AF19" s="5">
        <f t="shared" si="56"/>
        <v>0</v>
      </c>
      <c r="AG19" s="5">
        <f t="shared" si="57"/>
        <v>-3681.8181818181815</v>
      </c>
      <c r="AH19" s="5">
        <f t="shared" si="58"/>
        <v>0</v>
      </c>
      <c r="AI19" s="5">
        <f t="shared" si="59"/>
        <v>13803.959592812078</v>
      </c>
      <c r="AJ19" s="5">
        <f t="shared" si="60"/>
        <v>-9258.0192637359851</v>
      </c>
      <c r="AK19" s="5">
        <f>IFERROR(SUM(X19:AJ19),-5000)*((Cockpit!$C$3)^0)</f>
        <v>66279.372274225723</v>
      </c>
      <c r="AL19" s="16">
        <f>INDEX('Team forecast'!$B$2:$AO$26,MATCH('Master data'!$B19,'Team forecast'!$B$2:$B$26,0),MATCH('Master data'!AL$1,'Team forecast'!$B$2:$AO$2,0))</f>
        <v>2.6069135565605688</v>
      </c>
      <c r="AM19" s="16">
        <f>INDEX('Team forecast'!$B$2:$AO$26,MATCH('Master data'!$B19,'Team forecast'!$B$2:$B$26,0),MATCH('Master data'!AM$1,'Team forecast'!$B$2:$AO$2,0))</f>
        <v>0.64628016595236182</v>
      </c>
      <c r="AN19" s="16">
        <f>INDEX('Team forecast'!$B$2:$AO$26,MATCH('Master data'!$B19,'Team forecast'!$B$2:$B$26,0),MATCH('Master data'!AN$1,'Team forecast'!$B$2:$AO$2,0))</f>
        <v>0.52399131671532295</v>
      </c>
      <c r="AO19" s="16">
        <f>INDEX('Team forecast'!$B$2:$AO$26,MATCH('Master data'!$B19,'Team forecast'!$B$2:$B$26,0),MATCH('Master data'!AO$1,'Team forecast'!$B$2:$AO$2,0))</f>
        <v>6.9600849978985515</v>
      </c>
      <c r="AP19" s="16">
        <f>INDEX('Team forecast'!$B$2:$AO$26,MATCH('Master data'!$B19,'Team forecast'!$B$2:$B$26,0),MATCH('Master data'!AP$1,'Team forecast'!$B$2:$AO$2,0))</f>
        <v>1.909012182505438</v>
      </c>
      <c r="AQ19" s="5">
        <f t="shared" si="61"/>
        <v>7000</v>
      </c>
      <c r="AR19" s="5">
        <f>INDEX('Team forecast'!$B$2:$AO$26,MATCH('Master data'!$B19,'Team forecast'!$B$2:$B$26,0),MATCH('Master data'!AR$1,'Team forecast'!$B$2:$AO$2,0))*IF(X19&gt;0,25000,0)</f>
        <v>19977.168949771691</v>
      </c>
      <c r="AS19" s="16">
        <f>INDEX('Team forecast'!$B$2:$AO$26,MATCH('Master data'!$B19,'Team forecast'!$B$2:$B$26,0),MATCH('Master data'!AS$1,'Team forecast'!$B$2:$AO$2,0))*IF(X19&gt;0,5000,0)</f>
        <v>684.93150684931504</v>
      </c>
      <c r="AT19" s="16">
        <f>INDEX('Team forecast'!$B$2:$AO$26,MATCH('Master data'!$B19,'Team forecast'!$B$2:$B$26,0),MATCH('Master data'!AT$1,'Team forecast'!$B$2:$AO$2,0))*IF(X19&gt;0,-15000,0)</f>
        <v>-958.90410958904101</v>
      </c>
      <c r="AU19" s="5">
        <f t="shared" si="62"/>
        <v>73053.101386859285</v>
      </c>
      <c r="AV19" s="5">
        <f t="shared" si="63"/>
        <v>9136.3632503927729</v>
      </c>
      <c r="AW19" s="5">
        <f t="shared" si="64"/>
        <v>14690.060170284369</v>
      </c>
      <c r="AX19" s="5">
        <f t="shared" si="65"/>
        <v>0</v>
      </c>
      <c r="AY19" s="5">
        <f t="shared" si="66"/>
        <v>0</v>
      </c>
      <c r="AZ19" s="5">
        <f t="shared" si="67"/>
        <v>-3681.8181818181815</v>
      </c>
      <c r="BA19" s="5">
        <f t="shared" si="68"/>
        <v>0</v>
      </c>
      <c r="BB19" s="5">
        <f t="shared" si="69"/>
        <v>26069.135565605688</v>
      </c>
      <c r="BC19" s="5">
        <f t="shared" si="70"/>
        <v>-5170.2413276188945</v>
      </c>
      <c r="BD19" s="5">
        <f t="shared" si="71"/>
        <v>140799.79721073702</v>
      </c>
      <c r="BE19" s="16">
        <f>INDEX('Team forecast'!$B$2:$AO$26,MATCH('Master data'!$B19,'Team forecast'!$B$2:$B$26,0),MATCH('Master data'!BE$1,'Team forecast'!$B$2:$AO$2,0))</f>
        <v>0</v>
      </c>
      <c r="BF19" s="16">
        <f>INDEX('Team forecast'!$B$2:$AO$26,MATCH('Master data'!$B19,'Team forecast'!$B$2:$B$26,0),MATCH('Master data'!BF$1,'Team forecast'!$B$2:$AO$2,0))</f>
        <v>0</v>
      </c>
      <c r="BG19" s="16">
        <f>INDEX('Team forecast'!$B$2:$AO$26,MATCH('Master data'!$B19,'Team forecast'!$B$2:$B$26,0),MATCH('Master data'!BG$1,'Team forecast'!$B$2:$AO$2,0))</f>
        <v>0</v>
      </c>
      <c r="BH19" s="16">
        <f>INDEX('Team forecast'!$B$2:$AO$26,MATCH('Master data'!$B19,'Team forecast'!$B$2:$B$26,0),MATCH('Master data'!BH$1,'Team forecast'!$B$2:$AO$2,0))</f>
        <v>0</v>
      </c>
      <c r="BI19" s="16">
        <f>INDEX('Team forecast'!$B$2:$AO$26,MATCH('Master data'!$B19,'Team forecast'!$B$2:$B$26,0),MATCH('Master data'!BI$1,'Team forecast'!$B$2:$AO$2,0))</f>
        <v>0</v>
      </c>
      <c r="BJ19" s="5">
        <f t="shared" si="72"/>
        <v>7000</v>
      </c>
      <c r="BK19" s="5">
        <f>INDEX('Team forecast'!$R$3:$BH$26,MATCH($B19,'Team forecast'!$B$3:$B$26,0),MATCH(BK$1,'Team forecast'!$R$2:$BH$2,0))*IF($X19&gt;0,25000,0)</f>
        <v>0</v>
      </c>
      <c r="BL19" s="5">
        <f>INDEX('Team forecast'!$R$3:$BH$26,MATCH($B19,'Team forecast'!$B$3:$B$26,0),MATCH(BL$1,'Team forecast'!$R$2:$BH$2,0))*IF($X19&gt;0,5000,0)</f>
        <v>0</v>
      </c>
      <c r="BM19" s="5">
        <f>INDEX('Team forecast'!$R$3:$BH$26,MATCH($B19,'Team forecast'!$B$3:$B$26,0),MATCH(BM$1,'Team forecast'!$R$2:$BH$2,0))*IF($X19&gt;0,-15000,0)</f>
        <v>0</v>
      </c>
      <c r="BN19" s="5">
        <f t="shared" si="73"/>
        <v>0</v>
      </c>
      <c r="BO19" s="5">
        <f t="shared" si="74"/>
        <v>0</v>
      </c>
      <c r="BP19" s="5">
        <f t="shared" si="75"/>
        <v>0</v>
      </c>
      <c r="BQ19" s="5">
        <f t="shared" si="76"/>
        <v>0</v>
      </c>
      <c r="BR19" s="5">
        <f t="shared" si="77"/>
        <v>0</v>
      </c>
      <c r="BS19" s="5">
        <f t="shared" si="78"/>
        <v>-3681.8181818181815</v>
      </c>
      <c r="BT19" s="5">
        <f t="shared" si="79"/>
        <v>0</v>
      </c>
      <c r="BU19" s="5">
        <f t="shared" si="80"/>
        <v>0</v>
      </c>
      <c r="BV19" s="5">
        <f t="shared" si="81"/>
        <v>0</v>
      </c>
      <c r="BW19" s="5">
        <f t="shared" si="40"/>
        <v>0</v>
      </c>
      <c r="BX19" s="5">
        <f t="shared" si="41"/>
        <v>103539.58474248137</v>
      </c>
      <c r="BY19" s="5">
        <f t="shared" si="82"/>
        <v>310618.75422744412</v>
      </c>
      <c r="BZ19" s="5">
        <f>MAX(INDEX('Team forecast'!$R$3:$BH$26,MATCH($B19,'Team forecast'!$B$3:$B$26,0),MATCH(BZ$1,'Team forecast'!$R$2:$BH$2,0))*($BX19)-(1-INDEX('Team forecast'!$R$3:$BH$26,MATCH($B19,'Team forecast'!$B$3:$B$26,0),MATCH(BZ$1,'Team forecast'!$R$2:$BH$2,0)))*(BY19+CH19)*0.01,-5000)</f>
        <v>79867.527487948028</v>
      </c>
      <c r="CA19" s="5">
        <f>MAX(INDEX('Team forecast'!$R$3:$BH$26,MATCH($B19,'Team forecast'!$B$3:$B$26,0),MATCH(CA$1,'Team forecast'!$R$2:$BH$2,0))*$BX19-(1-INDEX('Team forecast'!$R$3:$BH$26,MATCH($B19,'Team forecast'!$B$3:$B$26,0),MATCH(CA$1,'Team forecast'!$R$2:$BH$2,0)))*(BY19+BX19+CH19)*0.01,-5000)</f>
        <v>1394.5879570254983</v>
      </c>
      <c r="CB19" s="5">
        <f>MAX(INDEX('Team forecast'!$R$3:$BH$26,MATCH($B19,'Team forecast'!$B$3:$B$26,0),MATCH(CB$1,'Team forecast'!$R$2:$BH$2,0))*$BX19-(1-INDEX('Team forecast'!$R$3:$BH$26,MATCH($B19,'Team forecast'!$B$3:$B$26,0),MATCH(CB$1,'Team forecast'!$R$2:$BH$2,0)))*(BY19+BX19*2+CH19)*0.01,0)</f>
        <v>0</v>
      </c>
      <c r="CC19" s="5">
        <v>0</v>
      </c>
      <c r="CD19" s="5">
        <f>+AK19+BD19*Cockpit!$C$3+BW19*Cockpit!$C$3^2+BZ19*Cockpit!$C$3^3+CA19*Cockpit!$C$3^4+CB19*Cockpit!$C$3^5+CC19*Cockpit!$C$3^6</f>
        <v>184085.83050142275</v>
      </c>
      <c r="CE19" s="5"/>
      <c r="CF19" s="5"/>
      <c r="CG19" s="5">
        <v>0</v>
      </c>
      <c r="CH19" s="5">
        <f t="shared" si="43"/>
        <v>7484000</v>
      </c>
      <c r="CI19" s="5">
        <f t="shared" si="44"/>
        <v>7484000</v>
      </c>
      <c r="CJ19" s="1">
        <f t="shared" si="45"/>
        <v>2.5000000000000001E-2</v>
      </c>
      <c r="CK19" s="5">
        <f>RANK(CD19,$CD$2:$CD$622)+COUNTIF($CD$2:$CD19,$CD19)-1</f>
        <v>16</v>
      </c>
      <c r="CL19" s="5">
        <f>RANK(CJ19,$CJ$2:$CJ$622)+COUNTIF($CJ$2:$CJ19,$CJ19)-1</f>
        <v>86</v>
      </c>
    </row>
    <row r="20" spans="1:90" x14ac:dyDescent="0.3">
      <c r="A20" t="str">
        <f>Players!P21</f>
        <v>Phil Foden</v>
      </c>
      <c r="B20" t="str">
        <f>Players!G21</f>
        <v>England</v>
      </c>
      <c r="C20" t="str">
        <f>Players!AB21</f>
        <v>Striker</v>
      </c>
      <c r="D20" s="1"/>
      <c r="F20" t="str">
        <f>IFERROR(INDEX(Lookup!B:B,MATCH(INDEX(Players!C:C,MATCH(E20,Players!A:A,0)),Lookup!D:D,0)),"")</f>
        <v/>
      </c>
      <c r="G20">
        <f>IF(Players!AC21=0,10000000,Players!AC21)</f>
        <v>5522000</v>
      </c>
      <c r="H20" s="16">
        <f>INDEX('Team forecast'!$B$2:$AO$26,MATCH('Master data'!$B20,'Team forecast'!$B$2:$B$26,0),MATCH('Master data'!H$1,'Team forecast'!$B$2:$AO$2,0))</f>
        <v>2.0128496317304223</v>
      </c>
      <c r="I20" s="16">
        <f>INDEX('Team forecast'!$B$2:$AO$26,MATCH('Master data'!$B20,'Team forecast'!$B$2:$B$26,0),MATCH('Master data'!I$1,'Team forecast'!$B$2:$AO$2,0))</f>
        <v>0.57976310910377304</v>
      </c>
      <c r="J20" s="16">
        <f>INDEX('Team forecast'!$B$2:$AO$26,MATCH('Master data'!$B20,'Team forecast'!$B$2:$B$26,0),MATCH('Master data'!J$1,'Team forecast'!$B$2:$AO$2,0))</f>
        <v>0.56003101710248571</v>
      </c>
      <c r="K20" s="16">
        <f>INDEX('Team forecast'!$B$2:$AO$26,MATCH('Master data'!$B20,'Team forecast'!$B$2:$B$26,0),MATCH('Master data'!K$1,'Team forecast'!$B$2:$AO$2,0))</f>
        <v>4.946672915714859</v>
      </c>
      <c r="L20" s="16">
        <f>INDEX('Team forecast'!$B$2:$AO$26,MATCH('Master data'!$B20,'Team forecast'!$B$2:$B$26,0),MATCH('Master data'!L$1,'Team forecast'!$B$2:$AO$2,0))</f>
        <v>1.9032627319063258</v>
      </c>
      <c r="M20">
        <f>IF(Players!BC21=1,95,0)</f>
        <v>95</v>
      </c>
      <c r="N20" s="2">
        <f>Players!BN21</f>
        <v>0.18944688825527986</v>
      </c>
      <c r="O20" s="2">
        <f>Players!BO21</f>
        <v>0.13382653499371452</v>
      </c>
      <c r="P20" s="2">
        <f>Players!BP21</f>
        <v>0.19925218602672168</v>
      </c>
      <c r="Q20" s="2">
        <f>Players!BQ21</f>
        <v>0</v>
      </c>
      <c r="R20" s="2">
        <f>Players!BR21</f>
        <v>0</v>
      </c>
      <c r="S20" s="2">
        <f t="shared" si="46"/>
        <v>2.0128496317304223</v>
      </c>
      <c r="T20" s="2">
        <f t="shared" si="47"/>
        <v>0.57976310910377304</v>
      </c>
      <c r="U20" s="16">
        <f>INDEX('Team forecast'!$B$2:$AO$26,MATCH('Master data'!$B20,'Team forecast'!$B$2:$B$26,0),MATCH('Master data'!U$1,'Team forecast'!$B$2:$AO$2,0))</f>
        <v>0.71942446043165476</v>
      </c>
      <c r="V20" s="16">
        <f>INDEX('Team forecast'!$B$2:$AO$26,MATCH('Master data'!$B20,'Team forecast'!$B$2:$B$26,0),MATCH('Master data'!V$1,'Team forecast'!$B$2:$AO$2,0))</f>
        <v>0.18705035971223019</v>
      </c>
      <c r="W20" s="16">
        <f>INDEX('Team forecast'!$B$2:$AO$26,MATCH('Master data'!$B20,'Team forecast'!$B$2:$B$26,0),MATCH('Master data'!W$1,'Team forecast'!$B$2:$AO$2,0))</f>
        <v>9.3525179856115109E-2</v>
      </c>
      <c r="X20" s="5">
        <f t="shared" si="48"/>
        <v>7000</v>
      </c>
      <c r="Y20" s="5">
        <f t="shared" si="49"/>
        <v>17985.611510791368</v>
      </c>
      <c r="Z20" s="5">
        <f t="shared" si="50"/>
        <v>935.25179856115096</v>
      </c>
      <c r="AA20" s="5">
        <f t="shared" si="51"/>
        <v>-1402.8776978417266</v>
      </c>
      <c r="AB20" s="5">
        <f t="shared" si="52"/>
        <v>38132.809925711452</v>
      </c>
      <c r="AC20" s="5">
        <f t="shared" si="53"/>
        <v>13468.634583892837</v>
      </c>
      <c r="AD20" s="5">
        <f t="shared" si="54"/>
        <v>9856.3539201536278</v>
      </c>
      <c r="AE20" s="5">
        <f t="shared" si="55"/>
        <v>0</v>
      </c>
      <c r="AF20" s="5">
        <f t="shared" si="56"/>
        <v>0</v>
      </c>
      <c r="AG20" s="5">
        <f t="shared" si="57"/>
        <v>0</v>
      </c>
      <c r="AH20" s="5">
        <f t="shared" si="58"/>
        <v>0</v>
      </c>
      <c r="AI20" s="5">
        <f t="shared" si="59"/>
        <v>20128.496317304223</v>
      </c>
      <c r="AJ20" s="5">
        <f t="shared" si="60"/>
        <v>-4638.1048728301839</v>
      </c>
      <c r="AK20" s="5">
        <f>IFERROR(SUM(X20:AJ20),-5000)*((Cockpit!$C$3)^0)</f>
        <v>101466.17548574276</v>
      </c>
      <c r="AL20" s="16">
        <f>INDEX('Team forecast'!$B$2:$AO$26,MATCH('Master data'!$B20,'Team forecast'!$B$2:$B$26,0),MATCH('Master data'!AL$1,'Team forecast'!$B$2:$AO$2,0))</f>
        <v>2.1353866977743117</v>
      </c>
      <c r="AM20" s="16">
        <f>INDEX('Team forecast'!$B$2:$AO$26,MATCH('Master data'!$B20,'Team forecast'!$B$2:$B$26,0),MATCH('Master data'!AM$1,'Team forecast'!$B$2:$AO$2,0))</f>
        <v>0.84440251645874609</v>
      </c>
      <c r="AN20" s="16">
        <f>INDEX('Team forecast'!$B$2:$AO$26,MATCH('Master data'!$B20,'Team forecast'!$B$2:$B$26,0),MATCH('Master data'!AN$1,'Team forecast'!$B$2:$AO$2,0))</f>
        <v>0.4298140883506737</v>
      </c>
      <c r="AO20" s="16">
        <f>INDEX('Team forecast'!$B$2:$AO$26,MATCH('Master data'!$B20,'Team forecast'!$B$2:$B$26,0),MATCH('Master data'!AO$1,'Team forecast'!$B$2:$AO$2,0))</f>
        <v>5.2478135355680022</v>
      </c>
      <c r="AP20" s="16">
        <f>INDEX('Team forecast'!$B$2:$AO$26,MATCH('Master data'!$B20,'Team forecast'!$B$2:$B$26,0),MATCH('Master data'!AP$1,'Team forecast'!$B$2:$AO$2,0))</f>
        <v>2.7720284631221461</v>
      </c>
      <c r="AQ20" s="5">
        <f t="shared" si="61"/>
        <v>7000</v>
      </c>
      <c r="AR20" s="5">
        <f>INDEX('Team forecast'!$B$2:$AO$26,MATCH('Master data'!$B20,'Team forecast'!$B$2:$B$26,0),MATCH('Master data'!AR$1,'Team forecast'!$B$2:$AO$2,0))*IF(X20&gt;0,25000,0)</f>
        <v>16416.510318949346</v>
      </c>
      <c r="AS20" s="16">
        <f>INDEX('Team forecast'!$B$2:$AO$26,MATCH('Master data'!$B20,'Team forecast'!$B$2:$B$26,0),MATCH('Master data'!AS$1,'Team forecast'!$B$2:$AO$2,0))*IF(X20&gt;0,5000,0)</f>
        <v>1125.7035647279549</v>
      </c>
      <c r="AT20" s="16">
        <f>INDEX('Team forecast'!$B$2:$AO$26,MATCH('Master data'!$B20,'Team forecast'!$B$2:$B$26,0),MATCH('Master data'!AT$1,'Team forecast'!$B$2:$AO$2,0))*IF(X20&gt;0,-15000,0)</f>
        <v>-1772.9831144465295</v>
      </c>
      <c r="AU20" s="5">
        <f t="shared" si="62"/>
        <v>40454.236511506104</v>
      </c>
      <c r="AV20" s="5">
        <f t="shared" si="63"/>
        <v>14288.57013174032</v>
      </c>
      <c r="AW20" s="5">
        <f t="shared" si="64"/>
        <v>10456.383188225436</v>
      </c>
      <c r="AX20" s="5">
        <f t="shared" si="65"/>
        <v>0</v>
      </c>
      <c r="AY20" s="5">
        <f t="shared" si="66"/>
        <v>0</v>
      </c>
      <c r="AZ20" s="5">
        <f t="shared" si="67"/>
        <v>0</v>
      </c>
      <c r="BA20" s="5">
        <f t="shared" si="68"/>
        <v>0</v>
      </c>
      <c r="BB20" s="5">
        <f t="shared" si="69"/>
        <v>21353.866977743117</v>
      </c>
      <c r="BC20" s="5">
        <f t="shared" si="70"/>
        <v>-6755.2201316699684</v>
      </c>
      <c r="BD20" s="5">
        <f t="shared" si="71"/>
        <v>102567.06744677578</v>
      </c>
      <c r="BE20" s="16">
        <f>INDEX('Team forecast'!$B$2:$AO$26,MATCH('Master data'!$B20,'Team forecast'!$B$2:$B$26,0),MATCH('Master data'!BE$1,'Team forecast'!$B$2:$AO$2,0))</f>
        <v>0</v>
      </c>
      <c r="BF20" s="16">
        <f>INDEX('Team forecast'!$B$2:$AO$26,MATCH('Master data'!$B20,'Team forecast'!$B$2:$B$26,0),MATCH('Master data'!BF$1,'Team forecast'!$B$2:$AO$2,0))</f>
        <v>0</v>
      </c>
      <c r="BG20" s="16">
        <f>INDEX('Team forecast'!$B$2:$AO$26,MATCH('Master data'!$B20,'Team forecast'!$B$2:$B$26,0),MATCH('Master data'!BG$1,'Team forecast'!$B$2:$AO$2,0))</f>
        <v>0</v>
      </c>
      <c r="BH20" s="16">
        <f>INDEX('Team forecast'!$B$2:$AO$26,MATCH('Master data'!$B20,'Team forecast'!$B$2:$B$26,0),MATCH('Master data'!BH$1,'Team forecast'!$B$2:$AO$2,0))</f>
        <v>0</v>
      </c>
      <c r="BI20" s="16">
        <f>INDEX('Team forecast'!$B$2:$AO$26,MATCH('Master data'!$B20,'Team forecast'!$B$2:$B$26,0),MATCH('Master data'!BI$1,'Team forecast'!$B$2:$AO$2,0))</f>
        <v>0</v>
      </c>
      <c r="BJ20" s="5">
        <f t="shared" si="72"/>
        <v>7000</v>
      </c>
      <c r="BK20" s="5">
        <f>INDEX('Team forecast'!$R$3:$BH$26,MATCH($B20,'Team forecast'!$B$3:$B$26,0),MATCH(BK$1,'Team forecast'!$R$2:$BH$2,0))*IF($X20&gt;0,25000,0)</f>
        <v>0</v>
      </c>
      <c r="BL20" s="5">
        <f>INDEX('Team forecast'!$R$3:$BH$26,MATCH($B20,'Team forecast'!$B$3:$B$26,0),MATCH(BL$1,'Team forecast'!$R$2:$BH$2,0))*IF($X20&gt;0,5000,0)</f>
        <v>0</v>
      </c>
      <c r="BM20" s="5">
        <f>INDEX('Team forecast'!$R$3:$BH$26,MATCH($B20,'Team forecast'!$B$3:$B$26,0),MATCH(BM$1,'Team forecast'!$R$2:$BH$2,0))*IF($X20&gt;0,-15000,0)</f>
        <v>0</v>
      </c>
      <c r="BN20" s="5">
        <f t="shared" si="73"/>
        <v>0</v>
      </c>
      <c r="BO20" s="5">
        <f t="shared" si="74"/>
        <v>0</v>
      </c>
      <c r="BP20" s="5">
        <f t="shared" si="75"/>
        <v>0</v>
      </c>
      <c r="BQ20" s="5">
        <f t="shared" si="76"/>
        <v>0</v>
      </c>
      <c r="BR20" s="5">
        <f t="shared" si="77"/>
        <v>0</v>
      </c>
      <c r="BS20" s="5">
        <f t="shared" si="78"/>
        <v>0</v>
      </c>
      <c r="BT20" s="5">
        <f t="shared" si="79"/>
        <v>0</v>
      </c>
      <c r="BU20" s="5">
        <f t="shared" si="80"/>
        <v>0</v>
      </c>
      <c r="BV20" s="5">
        <f t="shared" si="81"/>
        <v>0</v>
      </c>
      <c r="BW20" s="5">
        <f t="shared" si="40"/>
        <v>0</v>
      </c>
      <c r="BX20" s="5">
        <f t="shared" si="41"/>
        <v>102016.62146625927</v>
      </c>
      <c r="BY20" s="5">
        <f t="shared" si="82"/>
        <v>306049.86439877783</v>
      </c>
      <c r="BZ20" s="5">
        <f>MAX(INDEX('Team forecast'!$R$3:$BH$26,MATCH($B20,'Team forecast'!$B$3:$B$26,0),MATCH(BZ$1,'Team forecast'!$R$2:$BH$2,0))*($BX20)-(1-INDEX('Team forecast'!$R$3:$BH$26,MATCH($B20,'Team forecast'!$B$3:$B$26,0),MATCH(BZ$1,'Team forecast'!$R$2:$BH$2,0)))*(BY20+CH20)*0.01,-5000)</f>
        <v>91529.893982411319</v>
      </c>
      <c r="CA20" s="5">
        <f>MAX(INDEX('Team forecast'!$R$3:$BH$26,MATCH($B20,'Team forecast'!$B$3:$B$26,0),MATCH(CA$1,'Team forecast'!$R$2:$BH$2,0))*$BX20-(1-INDEX('Team forecast'!$R$3:$BH$26,MATCH($B20,'Team forecast'!$B$3:$B$26,0),MATCH(CA$1,'Team forecast'!$R$2:$BH$2,0)))*(BY20+BX20+CH20)*0.01,-5000)</f>
        <v>17802.180014010304</v>
      </c>
      <c r="CB20" s="5">
        <f>MAX(INDEX('Team forecast'!$R$3:$BH$26,MATCH($B20,'Team forecast'!$B$3:$B$26,0),MATCH(CB$1,'Team forecast'!$R$2:$BH$2,0))*$BX20-(1-INDEX('Team forecast'!$R$3:$BH$26,MATCH($B20,'Team forecast'!$B$3:$B$26,0),MATCH(CB$1,'Team forecast'!$R$2:$BH$2,0)))*(BY20+BX20*2+CH20)*0.01,0)</f>
        <v>0</v>
      </c>
      <c r="CC20" s="5">
        <v>0</v>
      </c>
      <c r="CD20" s="5">
        <f>+AK20+BD20*Cockpit!$C$3+BW20*Cockpit!$C$3^2+BZ20*Cockpit!$C$3^3+CA20*Cockpit!$C$3^4+CB20*Cockpit!$C$3^5+CC20*Cockpit!$C$3^6</f>
        <v>200480.66904040851</v>
      </c>
      <c r="CE20" s="5"/>
      <c r="CF20" s="5"/>
      <c r="CG20" s="5">
        <v>0</v>
      </c>
      <c r="CH20" s="5">
        <f t="shared" si="43"/>
        <v>5522000</v>
      </c>
      <c r="CI20" s="5">
        <f t="shared" si="44"/>
        <v>5522000</v>
      </c>
      <c r="CJ20" s="1">
        <f t="shared" si="45"/>
        <v>3.5999999999999997E-2</v>
      </c>
      <c r="CK20" s="5">
        <f>RANK(CD20,$CD$2:$CD$622)+COUNTIF($CD$2:$CD20,$CD20)-1</f>
        <v>11</v>
      </c>
      <c r="CL20" s="5">
        <f>RANK(CJ20,$CJ$2:$CJ$622)+COUNTIF($CJ$2:$CJ20,$CJ20)-1</f>
        <v>35</v>
      </c>
    </row>
    <row r="21" spans="1:90" x14ac:dyDescent="0.3">
      <c r="A21" t="str">
        <f>Players!P22</f>
        <v>Bruno Fernandes</v>
      </c>
      <c r="B21" t="str">
        <f>Players!G22</f>
        <v>Portugal</v>
      </c>
      <c r="C21" t="str">
        <f>Players!AB22</f>
        <v>Midfield</v>
      </c>
      <c r="D21" s="1"/>
      <c r="F21" t="str">
        <f>IFERROR(INDEX(Lookup!B:B,MATCH(INDEX(Players!C:C,MATCH(E21,Players!A:A,0)),Lookup!D:D,0)),"")</f>
        <v/>
      </c>
      <c r="G21">
        <f>IF(Players!AC22=0,10000000,Players!AC22)</f>
        <v>7562000</v>
      </c>
      <c r="H21" s="16">
        <f>INDEX('Team forecast'!$B$2:$AO$26,MATCH('Master data'!$B21,'Team forecast'!$B$2:$B$26,0),MATCH('Master data'!H$1,'Team forecast'!$B$2:$AO$2,0))</f>
        <v>1.1572524079669981</v>
      </c>
      <c r="I21" s="16">
        <f>INDEX('Team forecast'!$B$2:$AO$26,MATCH('Master data'!$B21,'Team forecast'!$B$2:$B$26,0),MATCH('Master data'!I$1,'Team forecast'!$B$2:$AO$2,0))</f>
        <v>1.3803959592812078</v>
      </c>
      <c r="J21" s="16">
        <f>INDEX('Team forecast'!$B$2:$AO$26,MATCH('Master data'!$B21,'Team forecast'!$B$2:$B$26,0),MATCH('Master data'!J$1,'Team forecast'!$B$2:$AO$2,0))</f>
        <v>0.25147895791583169</v>
      </c>
      <c r="K21" s="16">
        <f>INDEX('Team forecast'!$B$2:$AO$26,MATCH('Master data'!$B21,'Team forecast'!$B$2:$B$26,0),MATCH('Master data'!K$1,'Team forecast'!$B$2:$AO$2,0))</f>
        <v>3.9411323264330633</v>
      </c>
      <c r="L21" s="16">
        <f>INDEX('Team forecast'!$B$2:$AO$26,MATCH('Master data'!$B21,'Team forecast'!$B$2:$B$26,0),MATCH('Master data'!L$1,'Team forecast'!$B$2:$AO$2,0))</f>
        <v>4.141187877843624</v>
      </c>
      <c r="M21">
        <f>IF(Players!BC22=1,95,0)</f>
        <v>95</v>
      </c>
      <c r="N21" s="2">
        <f>Players!BN22</f>
        <v>0.15336021149738135</v>
      </c>
      <c r="O21" s="2">
        <f>Players!BO22</f>
        <v>0.30296172592637582</v>
      </c>
      <c r="P21" s="2">
        <f>Players!BP22</f>
        <v>0.18696019640590519</v>
      </c>
      <c r="Q21" s="2">
        <f>Players!BQ22</f>
        <v>8.6956521739130432E-2</v>
      </c>
      <c r="R21" s="2">
        <f>Players!BR22</f>
        <v>0</v>
      </c>
      <c r="S21" s="2">
        <f t="shared" si="46"/>
        <v>1.1572524079669981</v>
      </c>
      <c r="T21" s="2">
        <f t="shared" si="47"/>
        <v>1.3803959592812078</v>
      </c>
      <c r="U21" s="16">
        <f>INDEX('Team forecast'!$B$2:$AO$26,MATCH('Master data'!$B21,'Team forecast'!$B$2:$B$26,0),MATCH('Master data'!U$1,'Team forecast'!$B$2:$AO$2,0))</f>
        <v>0.30420841683366728</v>
      </c>
      <c r="V21" s="16">
        <f>INDEX('Team forecast'!$B$2:$AO$26,MATCH('Master data'!$B21,'Team forecast'!$B$2:$B$26,0),MATCH('Master data'!V$1,'Team forecast'!$B$2:$AO$2,0))</f>
        <v>0.28577154308617242</v>
      </c>
      <c r="W21" s="16">
        <f>INDEX('Team forecast'!$B$2:$AO$26,MATCH('Master data'!$B21,'Team forecast'!$B$2:$B$26,0),MATCH('Master data'!W$1,'Team forecast'!$B$2:$AO$2,0))</f>
        <v>0.41002004008016041</v>
      </c>
      <c r="X21" s="5">
        <f t="shared" si="48"/>
        <v>7000</v>
      </c>
      <c r="Y21" s="5">
        <f t="shared" si="49"/>
        <v>7605.2104208416822</v>
      </c>
      <c r="Z21" s="5">
        <f t="shared" si="50"/>
        <v>1428.8577154308621</v>
      </c>
      <c r="AA21" s="5">
        <f t="shared" si="51"/>
        <v>-6150.3006012024061</v>
      </c>
      <c r="AB21" s="5">
        <f t="shared" si="52"/>
        <v>22184.559255209086</v>
      </c>
      <c r="AC21" s="5">
        <f t="shared" si="53"/>
        <v>17530.159342506809</v>
      </c>
      <c r="AD21" s="5">
        <f t="shared" si="54"/>
        <v>7368.3487381158766</v>
      </c>
      <c r="AE21" s="5">
        <f t="shared" si="55"/>
        <v>0</v>
      </c>
      <c r="AF21" s="5">
        <f t="shared" si="56"/>
        <v>0</v>
      </c>
      <c r="AG21" s="5">
        <f t="shared" si="57"/>
        <v>-1739.1304347826087</v>
      </c>
      <c r="AH21" s="5">
        <f t="shared" si="58"/>
        <v>0</v>
      </c>
      <c r="AI21" s="5">
        <f t="shared" si="59"/>
        <v>11572.524079669982</v>
      </c>
      <c r="AJ21" s="5">
        <f t="shared" si="60"/>
        <v>-11043.167674249662</v>
      </c>
      <c r="AK21" s="5">
        <f>IFERROR(SUM(X21:AJ21),-5000)*((Cockpit!$C$3)^0)</f>
        <v>55757.060841539627</v>
      </c>
      <c r="AL21" s="16">
        <f>INDEX('Team forecast'!$B$2:$AO$26,MATCH('Master data'!$B21,'Team forecast'!$B$2:$B$26,0),MATCH('Master data'!AL$1,'Team forecast'!$B$2:$AO$2,0))</f>
        <v>1.0653773971622162</v>
      </c>
      <c r="AM21" s="16">
        <f>INDEX('Team forecast'!$B$2:$AO$26,MATCH('Master data'!$B21,'Team forecast'!$B$2:$B$26,0),MATCH('Master data'!AM$1,'Team forecast'!$B$2:$AO$2,0))</f>
        <v>1.2775519171058518</v>
      </c>
      <c r="AN21" s="16">
        <f>INDEX('Team forecast'!$B$2:$AO$26,MATCH('Master data'!$B21,'Team forecast'!$B$2:$B$26,0),MATCH('Master data'!AN$1,'Team forecast'!$B$2:$AO$2,0))</f>
        <v>0.27871879264670468</v>
      </c>
      <c r="AO21" s="16">
        <f>INDEX('Team forecast'!$B$2:$AO$26,MATCH('Master data'!$B21,'Team forecast'!$B$2:$B$26,0),MATCH('Master data'!AO$1,'Team forecast'!$B$2:$AO$2,0))</f>
        <v>3.6282433036223725</v>
      </c>
      <c r="AP21" s="16">
        <f>INDEX('Team forecast'!$B$2:$AO$26,MATCH('Master data'!$B21,'Team forecast'!$B$2:$B$26,0),MATCH('Master data'!AP$1,'Team forecast'!$B$2:$AO$2,0))</f>
        <v>3.8326557513175556</v>
      </c>
      <c r="AQ21" s="5">
        <f t="shared" si="61"/>
        <v>7000</v>
      </c>
      <c r="AR21" s="5">
        <f>INDEX('Team forecast'!$B$2:$AO$26,MATCH('Master data'!$B21,'Team forecast'!$B$2:$B$26,0),MATCH('Master data'!AR$1,'Team forecast'!$B$2:$AO$2,0))*IF(X21&gt;0,25000,0)</f>
        <v>7642.2894757967406</v>
      </c>
      <c r="AS21" s="16">
        <f>INDEX('Team forecast'!$B$2:$AO$26,MATCH('Master data'!$B21,'Team forecast'!$B$2:$B$26,0),MATCH('Master data'!AS$1,'Team forecast'!$B$2:$AO$2,0))*IF(X21&gt;0,5000,0)</f>
        <v>1480.6935859356186</v>
      </c>
      <c r="AT21" s="16">
        <f>INDEX('Team forecast'!$B$2:$AO$26,MATCH('Master data'!$B21,'Team forecast'!$B$2:$B$26,0),MATCH('Master data'!AT$1,'Team forecast'!$B$2:$AO$2,0))*IF(X21&gt;0,-15000,0)</f>
        <v>-5972.5455567151002</v>
      </c>
      <c r="AU21" s="5">
        <f t="shared" si="62"/>
        <v>20423.312869165893</v>
      </c>
      <c r="AV21" s="5">
        <f t="shared" si="63"/>
        <v>16138.42875036075</v>
      </c>
      <c r="AW21" s="5">
        <f t="shared" si="64"/>
        <v>6783.3708065364908</v>
      </c>
      <c r="AX21" s="5">
        <f t="shared" si="65"/>
        <v>0</v>
      </c>
      <c r="AY21" s="5">
        <f t="shared" si="66"/>
        <v>0</v>
      </c>
      <c r="AZ21" s="5">
        <f t="shared" si="67"/>
        <v>-1739.1304347826087</v>
      </c>
      <c r="BA21" s="5">
        <f t="shared" si="68"/>
        <v>0</v>
      </c>
      <c r="BB21" s="5">
        <f t="shared" si="69"/>
        <v>10653.773971622162</v>
      </c>
      <c r="BC21" s="5">
        <f t="shared" si="70"/>
        <v>-10220.415336846814</v>
      </c>
      <c r="BD21" s="5">
        <f t="shared" si="71"/>
        <v>52189.778131073137</v>
      </c>
      <c r="BE21" s="16">
        <f>INDEX('Team forecast'!$B$2:$AO$26,MATCH('Master data'!$B21,'Team forecast'!$B$2:$B$26,0),MATCH('Master data'!BE$1,'Team forecast'!$B$2:$AO$2,0))</f>
        <v>0</v>
      </c>
      <c r="BF21" s="16">
        <f>INDEX('Team forecast'!$B$2:$AO$26,MATCH('Master data'!$B21,'Team forecast'!$B$2:$B$26,0),MATCH('Master data'!BF$1,'Team forecast'!$B$2:$AO$2,0))</f>
        <v>0</v>
      </c>
      <c r="BG21" s="16">
        <f>INDEX('Team forecast'!$B$2:$AO$26,MATCH('Master data'!$B21,'Team forecast'!$B$2:$B$26,0),MATCH('Master data'!BG$1,'Team forecast'!$B$2:$AO$2,0))</f>
        <v>0</v>
      </c>
      <c r="BH21" s="16">
        <f>INDEX('Team forecast'!$B$2:$AO$26,MATCH('Master data'!$B21,'Team forecast'!$B$2:$B$26,0),MATCH('Master data'!BH$1,'Team forecast'!$B$2:$AO$2,0))</f>
        <v>0</v>
      </c>
      <c r="BI21" s="16">
        <f>INDEX('Team forecast'!$B$2:$AO$26,MATCH('Master data'!$B21,'Team forecast'!$B$2:$B$26,0),MATCH('Master data'!BI$1,'Team forecast'!$B$2:$AO$2,0))</f>
        <v>0</v>
      </c>
      <c r="BJ21" s="5">
        <f t="shared" si="72"/>
        <v>7000</v>
      </c>
      <c r="BK21" s="5">
        <f>INDEX('Team forecast'!$R$3:$BH$26,MATCH($B21,'Team forecast'!$B$3:$B$26,0),MATCH(BK$1,'Team forecast'!$R$2:$BH$2,0))*IF($X21&gt;0,25000,0)</f>
        <v>0</v>
      </c>
      <c r="BL21" s="5">
        <f>INDEX('Team forecast'!$R$3:$BH$26,MATCH($B21,'Team forecast'!$B$3:$B$26,0),MATCH(BL$1,'Team forecast'!$R$2:$BH$2,0))*IF($X21&gt;0,5000,0)</f>
        <v>0</v>
      </c>
      <c r="BM21" s="5">
        <f>INDEX('Team forecast'!$R$3:$BH$26,MATCH($B21,'Team forecast'!$B$3:$B$26,0),MATCH(BM$1,'Team forecast'!$R$2:$BH$2,0))*IF($X21&gt;0,-15000,0)</f>
        <v>0</v>
      </c>
      <c r="BN21" s="5">
        <f t="shared" si="73"/>
        <v>0</v>
      </c>
      <c r="BO21" s="5">
        <f t="shared" si="74"/>
        <v>0</v>
      </c>
      <c r="BP21" s="5">
        <f t="shared" si="75"/>
        <v>0</v>
      </c>
      <c r="BQ21" s="5">
        <f t="shared" si="76"/>
        <v>0</v>
      </c>
      <c r="BR21" s="5">
        <f t="shared" si="77"/>
        <v>0</v>
      </c>
      <c r="BS21" s="5">
        <f t="shared" si="78"/>
        <v>-1739.1304347826087</v>
      </c>
      <c r="BT21" s="5">
        <f t="shared" si="79"/>
        <v>0</v>
      </c>
      <c r="BU21" s="5">
        <f t="shared" si="80"/>
        <v>0</v>
      </c>
      <c r="BV21" s="5">
        <f t="shared" si="81"/>
        <v>0</v>
      </c>
      <c r="BW21" s="5">
        <f t="shared" si="40"/>
        <v>0</v>
      </c>
      <c r="BX21" s="5">
        <f t="shared" si="41"/>
        <v>53973.419486306382</v>
      </c>
      <c r="BY21" s="5">
        <f t="shared" si="82"/>
        <v>161920.25845891915</v>
      </c>
      <c r="BZ21" s="5">
        <f>MAX(INDEX('Team forecast'!$R$3:$BH$26,MATCH($B21,'Team forecast'!$B$3:$B$26,0),MATCH(BZ$1,'Team forecast'!$R$2:$BH$2,0))*($BX21)-(1-INDEX('Team forecast'!$R$3:$BH$26,MATCH($B21,'Team forecast'!$B$3:$B$26,0),MATCH(BZ$1,'Team forecast'!$R$2:$BH$2,0)))*(BY21+CH21)*0.01,-5000)</f>
        <v>21416.904235633036</v>
      </c>
      <c r="CA21" s="5">
        <f>MAX(INDEX('Team forecast'!$R$3:$BH$26,MATCH($B21,'Team forecast'!$B$3:$B$26,0),MATCH(CA$1,'Team forecast'!$R$2:$BH$2,0))*$BX21-(1-INDEX('Team forecast'!$R$3:$BH$26,MATCH($B21,'Team forecast'!$B$3:$B$26,0),MATCH(CA$1,'Team forecast'!$R$2:$BH$2,0)))*(BY21+BX21+CH21)*0.01,-5000)</f>
        <v>-5000</v>
      </c>
      <c r="CB21" s="5">
        <f>MAX(INDEX('Team forecast'!$R$3:$BH$26,MATCH($B21,'Team forecast'!$B$3:$B$26,0),MATCH(CB$1,'Team forecast'!$R$2:$BH$2,0))*$BX21-(1-INDEX('Team forecast'!$R$3:$BH$26,MATCH($B21,'Team forecast'!$B$3:$B$26,0),MATCH(CB$1,'Team forecast'!$R$2:$BH$2,0)))*(BY21+BX21*2+CH21)*0.01,0)</f>
        <v>0</v>
      </c>
      <c r="CC21" s="5">
        <v>0</v>
      </c>
      <c r="CD21" s="5">
        <f>+AK21+BD21*Cockpit!$C$3+BW21*Cockpit!$C$3^2+BZ21*Cockpit!$C$3^3+CA21*Cockpit!$C$3^4+CB21*Cockpit!$C$3^5+CC21*Cockpit!$C$3^6</f>
        <v>95908.341344417931</v>
      </c>
      <c r="CE21" s="5"/>
      <c r="CF21" s="5"/>
      <c r="CG21" s="5">
        <v>0</v>
      </c>
      <c r="CH21" s="5">
        <f t="shared" si="43"/>
        <v>7562000</v>
      </c>
      <c r="CI21" s="5">
        <f t="shared" si="44"/>
        <v>7562000</v>
      </c>
      <c r="CJ21" s="1">
        <f t="shared" si="45"/>
        <v>1.2999999999999999E-2</v>
      </c>
      <c r="CK21" s="5">
        <f>RANK(CD21,$CD$2:$CD$622)+COUNTIF($CD$2:$CD21,$CD21)-1</f>
        <v>94</v>
      </c>
      <c r="CL21" s="5">
        <f>RANK(CJ21,$CJ$2:$CJ$622)+COUNTIF($CJ$2:$CJ21,$CJ21)-1</f>
        <v>186</v>
      </c>
    </row>
    <row r="22" spans="1:90" x14ac:dyDescent="0.3">
      <c r="A22" t="str">
        <f>Players!P23</f>
        <v xml:space="preserve"> F. Torres</v>
      </c>
      <c r="B22" t="str">
        <f>Players!G23</f>
        <v>Spain</v>
      </c>
      <c r="C22" t="str">
        <f>Players!AB23</f>
        <v>Striker</v>
      </c>
      <c r="D22" s="1"/>
      <c r="F22" t="str">
        <f>IFERROR(INDEX(Lookup!B:B,MATCH(INDEX(Players!C:C,MATCH(E22,Players!A:A,0)),Lookup!D:D,0)),"")</f>
        <v/>
      </c>
      <c r="G22">
        <f>IF(Players!AC23=0,10000000,Players!AC23)</f>
        <v>6022000</v>
      </c>
      <c r="H22" s="16">
        <f>INDEX('Team forecast'!$B$2:$AO$26,MATCH('Master data'!$B22,'Team forecast'!$B$2:$B$26,0),MATCH('Master data'!H$1,'Team forecast'!$B$2:$AO$2,0))</f>
        <v>1.9979967794622602</v>
      </c>
      <c r="I22" s="16">
        <f>INDEX('Team forecast'!$B$2:$AO$26,MATCH('Master data'!$B22,'Team forecast'!$B$2:$B$26,0),MATCH('Master data'!I$1,'Team forecast'!$B$2:$AO$2,0))</f>
        <v>0.65640259726027606</v>
      </c>
      <c r="J22" s="16">
        <f>INDEX('Team forecast'!$B$2:$AO$26,MATCH('Master data'!$B22,'Team forecast'!$B$2:$B$26,0),MATCH('Master data'!J$1,'Team forecast'!$B$2:$AO$2,0))</f>
        <v>0.51871400527814249</v>
      </c>
      <c r="K22" s="16">
        <f>INDEX('Team forecast'!$B$2:$AO$26,MATCH('Master data'!$B22,'Team forecast'!$B$2:$B$26,0),MATCH('Master data'!K$1,'Team forecast'!$B$2:$AO$2,0))</f>
        <v>5.5104568712109829</v>
      </c>
      <c r="L22" s="16">
        <f>INDEX('Team forecast'!$B$2:$AO$26,MATCH('Master data'!$B22,'Team forecast'!$B$2:$B$26,0),MATCH('Master data'!L$1,'Team forecast'!$B$2:$AO$2,0))</f>
        <v>2.154857011207977</v>
      </c>
      <c r="M22">
        <f>IF(Players!BC23=1,95,0)</f>
        <v>95</v>
      </c>
      <c r="N22" s="2">
        <f>Players!BN23</f>
        <v>0.15418931355702362</v>
      </c>
      <c r="O22" s="2">
        <f>Players!BO23</f>
        <v>9.3514441065328663E-2</v>
      </c>
      <c r="P22" s="2">
        <f>Players!BP23</f>
        <v>2.3898460502665111E-2</v>
      </c>
      <c r="Q22" s="2">
        <f>Players!BQ23</f>
        <v>3.0303030303030304E-2</v>
      </c>
      <c r="R22" s="2">
        <f>Players!BR23</f>
        <v>0</v>
      </c>
      <c r="S22" s="2">
        <f t="shared" si="46"/>
        <v>1.9979967794622602</v>
      </c>
      <c r="T22" s="2">
        <f t="shared" si="47"/>
        <v>0.65640259726027606</v>
      </c>
      <c r="U22" s="16">
        <f>INDEX('Team forecast'!$B$2:$AO$26,MATCH('Master data'!$B22,'Team forecast'!$B$2:$B$26,0),MATCH('Master data'!U$1,'Team forecast'!$B$2:$AO$2,0))</f>
        <v>0.71371927042030125</v>
      </c>
      <c r="V22" s="16">
        <f>INDEX('Team forecast'!$B$2:$AO$26,MATCH('Master data'!$B22,'Team forecast'!$B$2:$B$26,0),MATCH('Master data'!V$1,'Team forecast'!$B$2:$AO$2,0))</f>
        <v>0.1808088818398097</v>
      </c>
      <c r="W22" s="16">
        <f>INDEX('Team forecast'!$B$2:$AO$26,MATCH('Master data'!$B22,'Team forecast'!$B$2:$B$26,0),MATCH('Master data'!W$1,'Team forecast'!$B$2:$AO$2,0))</f>
        <v>0.105471847739889</v>
      </c>
      <c r="X22" s="5">
        <f t="shared" si="48"/>
        <v>7000</v>
      </c>
      <c r="Y22" s="5">
        <f t="shared" si="49"/>
        <v>17842.981760507533</v>
      </c>
      <c r="Z22" s="5">
        <f t="shared" si="50"/>
        <v>904.04440919904846</v>
      </c>
      <c r="AA22" s="5">
        <f t="shared" si="51"/>
        <v>-1582.077716098335</v>
      </c>
      <c r="AB22" s="5">
        <f t="shared" si="52"/>
        <v>30806.97519144298</v>
      </c>
      <c r="AC22" s="5">
        <f t="shared" si="53"/>
        <v>9342.0776040870005</v>
      </c>
      <c r="AD22" s="5">
        <f t="shared" si="54"/>
        <v>1316.9143588827526</v>
      </c>
      <c r="AE22" s="5">
        <f t="shared" si="55"/>
        <v>0</v>
      </c>
      <c r="AF22" s="5">
        <f t="shared" si="56"/>
        <v>0</v>
      </c>
      <c r="AG22" s="5">
        <f t="shared" si="57"/>
        <v>-606.06060606060612</v>
      </c>
      <c r="AH22" s="5">
        <f t="shared" si="58"/>
        <v>0</v>
      </c>
      <c r="AI22" s="5">
        <f t="shared" si="59"/>
        <v>19979.9677946226</v>
      </c>
      <c r="AJ22" s="5">
        <f t="shared" si="60"/>
        <v>-5251.2207780822082</v>
      </c>
      <c r="AK22" s="5">
        <f>IFERROR(SUM(X22:AJ22),-5000)*((Cockpit!$C$3)^0)</f>
        <v>79753.602018500766</v>
      </c>
      <c r="AL22" s="16">
        <f>INDEX('Team forecast'!$B$2:$AO$26,MATCH('Master data'!$B22,'Team forecast'!$B$2:$B$26,0),MATCH('Master data'!AL$1,'Team forecast'!$B$2:$AO$2,0))</f>
        <v>2.4503417481709131</v>
      </c>
      <c r="AM22" s="16">
        <f>INDEX('Team forecast'!$B$2:$AO$26,MATCH('Master data'!$B22,'Team forecast'!$B$2:$B$26,0),MATCH('Master data'!AM$1,'Team forecast'!$B$2:$AO$2,0))</f>
        <v>0.60056788388223015</v>
      </c>
      <c r="AN22" s="16">
        <f>INDEX('Team forecast'!$B$2:$AO$26,MATCH('Master data'!$B22,'Team forecast'!$B$2:$B$26,0),MATCH('Master data'!AN$1,'Team forecast'!$B$2:$AO$2,0))</f>
        <v>0.54850006328846879</v>
      </c>
      <c r="AO22" s="16">
        <f>INDEX('Team forecast'!$B$2:$AO$26,MATCH('Master data'!$B22,'Team forecast'!$B$2:$B$26,0),MATCH('Master data'!AO$1,'Team forecast'!$B$2:$AO$2,0))</f>
        <v>6.7580201639051669</v>
      </c>
      <c r="AP22" s="16">
        <f>INDEX('Team forecast'!$B$2:$AO$26,MATCH('Master data'!$B22,'Team forecast'!$B$2:$B$26,0),MATCH('Master data'!AP$1,'Team forecast'!$B$2:$AO$2,0))</f>
        <v>1.9715612349669172</v>
      </c>
      <c r="AQ22" s="5">
        <f t="shared" si="61"/>
        <v>7000</v>
      </c>
      <c r="AR22" s="5">
        <f>INDEX('Team forecast'!$B$2:$AO$26,MATCH('Master data'!$B22,'Team forecast'!$B$2:$B$26,0),MATCH('Master data'!AR$1,'Team forecast'!$B$2:$AO$2,0))*IF(X22&gt;0,25000,0)</f>
        <v>19768.856447688566</v>
      </c>
      <c r="AS22" s="16">
        <f>INDEX('Team forecast'!$B$2:$AO$26,MATCH('Master data'!$B22,'Team forecast'!$B$2:$B$26,0),MATCH('Master data'!AS$1,'Team forecast'!$B$2:$AO$2,0))*IF(X22&gt;0,5000,0)</f>
        <v>729.92700729927003</v>
      </c>
      <c r="AT22" s="16">
        <f>INDEX('Team forecast'!$B$2:$AO$26,MATCH('Master data'!$B22,'Team forecast'!$B$2:$B$26,0),MATCH('Master data'!AT$1,'Team forecast'!$B$2:$AO$2,0))*IF(X22&gt;0,-15000,0)</f>
        <v>-948.90510948905103</v>
      </c>
      <c r="AU22" s="5">
        <f t="shared" si="62"/>
        <v>37781.651213059034</v>
      </c>
      <c r="AV22" s="5">
        <f t="shared" si="63"/>
        <v>11457.116949962163</v>
      </c>
      <c r="AW22" s="5">
        <f t="shared" si="64"/>
        <v>1615.0627796330202</v>
      </c>
      <c r="AX22" s="5">
        <f t="shared" si="65"/>
        <v>0</v>
      </c>
      <c r="AY22" s="5">
        <f t="shared" si="66"/>
        <v>0</v>
      </c>
      <c r="AZ22" s="5">
        <f t="shared" si="67"/>
        <v>-606.06060606060612</v>
      </c>
      <c r="BA22" s="5">
        <f t="shared" si="68"/>
        <v>0</v>
      </c>
      <c r="BB22" s="5">
        <f t="shared" si="69"/>
        <v>24503.41748170913</v>
      </c>
      <c r="BC22" s="5">
        <f t="shared" si="70"/>
        <v>-4804.5430710578412</v>
      </c>
      <c r="BD22" s="5">
        <f t="shared" si="71"/>
        <v>96496.523092743693</v>
      </c>
      <c r="BE22" s="16">
        <f>INDEX('Team forecast'!$B$2:$AO$26,MATCH('Master data'!$B22,'Team forecast'!$B$2:$B$26,0),MATCH('Master data'!BE$1,'Team forecast'!$B$2:$AO$2,0))</f>
        <v>0</v>
      </c>
      <c r="BF22" s="16">
        <f>INDEX('Team forecast'!$B$2:$AO$26,MATCH('Master data'!$B22,'Team forecast'!$B$2:$B$26,0),MATCH('Master data'!BF$1,'Team forecast'!$B$2:$AO$2,0))</f>
        <v>0</v>
      </c>
      <c r="BG22" s="16">
        <f>INDEX('Team forecast'!$B$2:$AO$26,MATCH('Master data'!$B22,'Team forecast'!$B$2:$B$26,0),MATCH('Master data'!BG$1,'Team forecast'!$B$2:$AO$2,0))</f>
        <v>0</v>
      </c>
      <c r="BH22" s="16">
        <f>INDEX('Team forecast'!$B$2:$AO$26,MATCH('Master data'!$B22,'Team forecast'!$B$2:$B$26,0),MATCH('Master data'!BH$1,'Team forecast'!$B$2:$AO$2,0))</f>
        <v>0</v>
      </c>
      <c r="BI22" s="16">
        <f>INDEX('Team forecast'!$B$2:$AO$26,MATCH('Master data'!$B22,'Team forecast'!$B$2:$B$26,0),MATCH('Master data'!BI$1,'Team forecast'!$B$2:$AO$2,0))</f>
        <v>0</v>
      </c>
      <c r="BJ22" s="5">
        <f t="shared" si="72"/>
        <v>7000</v>
      </c>
      <c r="BK22" s="5">
        <f>INDEX('Team forecast'!$R$3:$BH$26,MATCH($B22,'Team forecast'!$B$3:$B$26,0),MATCH(BK$1,'Team forecast'!$R$2:$BH$2,0))*IF($X22&gt;0,25000,0)</f>
        <v>0</v>
      </c>
      <c r="BL22" s="5">
        <f>INDEX('Team forecast'!$R$3:$BH$26,MATCH($B22,'Team forecast'!$B$3:$B$26,0),MATCH(BL$1,'Team forecast'!$R$2:$BH$2,0))*IF($X22&gt;0,5000,0)</f>
        <v>0</v>
      </c>
      <c r="BM22" s="5">
        <f>INDEX('Team forecast'!$R$3:$BH$26,MATCH($B22,'Team forecast'!$B$3:$B$26,0),MATCH(BM$1,'Team forecast'!$R$2:$BH$2,0))*IF($X22&gt;0,-15000,0)</f>
        <v>0</v>
      </c>
      <c r="BN22" s="5">
        <f t="shared" si="73"/>
        <v>0</v>
      </c>
      <c r="BO22" s="5">
        <f t="shared" si="74"/>
        <v>0</v>
      </c>
      <c r="BP22" s="5">
        <f t="shared" si="75"/>
        <v>0</v>
      </c>
      <c r="BQ22" s="5">
        <f t="shared" si="76"/>
        <v>0</v>
      </c>
      <c r="BR22" s="5">
        <f t="shared" si="77"/>
        <v>0</v>
      </c>
      <c r="BS22" s="5">
        <f t="shared" si="78"/>
        <v>-606.06060606060612</v>
      </c>
      <c r="BT22" s="5">
        <f t="shared" si="79"/>
        <v>0</v>
      </c>
      <c r="BU22" s="5">
        <f t="shared" si="80"/>
        <v>0</v>
      </c>
      <c r="BV22" s="5">
        <f t="shared" si="81"/>
        <v>0</v>
      </c>
      <c r="BW22" s="5">
        <f t="shared" si="40"/>
        <v>0</v>
      </c>
      <c r="BX22" s="5">
        <f t="shared" si="41"/>
        <v>88125.062555622222</v>
      </c>
      <c r="BY22" s="5">
        <f t="shared" si="82"/>
        <v>264375.1876668667</v>
      </c>
      <c r="BZ22" s="5">
        <f>MAX(INDEX('Team forecast'!$R$3:$BH$26,MATCH($B22,'Team forecast'!$B$3:$B$26,0),MATCH(BZ$1,'Team forecast'!$R$2:$BH$2,0))*($BX22)-(1-INDEX('Team forecast'!$R$3:$BH$26,MATCH($B22,'Team forecast'!$B$3:$B$26,0),MATCH(BZ$1,'Team forecast'!$R$2:$BH$2,0)))*(BY22+CH22)*0.01,-5000)</f>
        <v>80935.119011227405</v>
      </c>
      <c r="CA22" s="5">
        <f>MAX(INDEX('Team forecast'!$R$3:$BH$26,MATCH($B22,'Team forecast'!$B$3:$B$26,0),MATCH(CA$1,'Team forecast'!$R$2:$BH$2,0))*$BX22-(1-INDEX('Team forecast'!$R$3:$BH$26,MATCH($B22,'Team forecast'!$B$3:$B$26,0),MATCH(CA$1,'Team forecast'!$R$2:$BH$2,0)))*(BY22+BX22+CH22)*0.01,-5000)</f>
        <v>9514.0743461918973</v>
      </c>
      <c r="CB22" s="5">
        <f>MAX(INDEX('Team forecast'!$R$3:$BH$26,MATCH($B22,'Team forecast'!$B$3:$B$26,0),MATCH(CB$1,'Team forecast'!$R$2:$BH$2,0))*$BX22-(1-INDEX('Team forecast'!$R$3:$BH$26,MATCH($B22,'Team forecast'!$B$3:$B$26,0),MATCH(CB$1,'Team forecast'!$R$2:$BH$2,0)))*(BY22+BX22*2+CH22)*0.01,0)</f>
        <v>0</v>
      </c>
      <c r="CC22" s="5">
        <v>0</v>
      </c>
      <c r="CD22" s="5">
        <f>+AK22+BD22*Cockpit!$C$3+BW22*Cockpit!$C$3^2+BZ22*Cockpit!$C$3^3+CA22*Cockpit!$C$3^4+CB22*Cockpit!$C$3^5+CC22*Cockpit!$C$3^6</f>
        <v>169944.71674463269</v>
      </c>
      <c r="CE22" s="5"/>
      <c r="CF22" s="5"/>
      <c r="CG22" s="5">
        <v>0</v>
      </c>
      <c r="CH22" s="5">
        <f t="shared" si="43"/>
        <v>6022000</v>
      </c>
      <c r="CI22" s="5">
        <f t="shared" si="44"/>
        <v>6022000</v>
      </c>
      <c r="CJ22" s="1">
        <f t="shared" si="45"/>
        <v>2.8000000000000001E-2</v>
      </c>
      <c r="CK22" s="5">
        <f>RANK(CD22,$CD$2:$CD$622)+COUNTIF($CD$2:$CD22,$CD22)-1</f>
        <v>22</v>
      </c>
      <c r="CL22" s="5">
        <f>RANK(CJ22,$CJ$2:$CJ$622)+COUNTIF($CJ$2:$CJ22,$CJ22)-1</f>
        <v>69</v>
      </c>
    </row>
    <row r="23" spans="1:90" x14ac:dyDescent="0.3">
      <c r="A23" t="str">
        <f>Players!P24</f>
        <v>Kingsley Coman</v>
      </c>
      <c r="B23" t="str">
        <f>Players!G24</f>
        <v>France</v>
      </c>
      <c r="C23" t="str">
        <f>Players!AB24</f>
        <v>Striker</v>
      </c>
      <c r="D23" s="1"/>
      <c r="F23" t="str">
        <f>IFERROR(INDEX(Lookup!B:B,MATCH(INDEX(Players!C:C,MATCH(E23,Players!A:A,0)),Lookup!D:D,0)),"")</f>
        <v/>
      </c>
      <c r="G23">
        <f>IF(Players!AC24=0,10000000,Players!AC24)</f>
        <v>4995000</v>
      </c>
      <c r="H23" s="16">
        <f>INDEX('Team forecast'!$B$2:$AO$26,MATCH('Master data'!$B23,'Team forecast'!$B$2:$B$26,0),MATCH('Master data'!H$1,'Team forecast'!$B$2:$AO$2,0))</f>
        <v>2.1377132314488487</v>
      </c>
      <c r="I23" s="16">
        <f>INDEX('Team forecast'!$B$2:$AO$26,MATCH('Master data'!$B23,'Team forecast'!$B$2:$B$26,0),MATCH('Master data'!I$1,'Team forecast'!$B$2:$AO$2,0))</f>
        <v>0.66258765662234231</v>
      </c>
      <c r="J23" s="16">
        <f>INDEX('Team forecast'!$B$2:$AO$26,MATCH('Master data'!$B23,'Team forecast'!$B$2:$B$26,0),MATCH('Master data'!J$1,'Team forecast'!$B$2:$AO$2,0))</f>
        <v>0.51551562963131858</v>
      </c>
      <c r="K23" s="16">
        <f>INDEX('Team forecast'!$B$2:$AO$26,MATCH('Master data'!$B23,'Team forecast'!$B$2:$B$26,0),MATCH('Master data'!K$1,'Team forecast'!$B$2:$AO$2,0))</f>
        <v>5.5927200217364472</v>
      </c>
      <c r="L23" s="16">
        <f>INDEX('Team forecast'!$B$2:$AO$26,MATCH('Master data'!$B23,'Team forecast'!$B$2:$B$26,0),MATCH('Master data'!L$1,'Team forecast'!$B$2:$AO$2,0))</f>
        <v>2.0114268147463963</v>
      </c>
      <c r="M23">
        <f>IF(Players!BC24=1,95,0)</f>
        <v>0</v>
      </c>
      <c r="N23" s="2">
        <f>Players!BN24</f>
        <v>0</v>
      </c>
      <c r="O23" s="2">
        <f>Players!BO24</f>
        <v>0</v>
      </c>
      <c r="P23" s="2">
        <f>Players!BP24</f>
        <v>0</v>
      </c>
      <c r="Q23" s="2">
        <f>Players!BQ24</f>
        <v>0.12051020408163265</v>
      </c>
      <c r="R23" s="2">
        <f>Players!BR24</f>
        <v>0</v>
      </c>
      <c r="S23" s="2">
        <f t="shared" si="46"/>
        <v>2.1377132314488487</v>
      </c>
      <c r="T23" s="2">
        <f t="shared" si="47"/>
        <v>0.66258765662234231</v>
      </c>
      <c r="U23" s="16">
        <f>INDEX('Team forecast'!$B$2:$AO$26,MATCH('Master data'!$B23,'Team forecast'!$B$2:$B$26,0),MATCH('Master data'!U$1,'Team forecast'!$B$2:$AO$2,0))</f>
        <v>0.70931849791376911</v>
      </c>
      <c r="V23" s="16">
        <f>INDEX('Team forecast'!$B$2:$AO$26,MATCH('Master data'!$B23,'Team forecast'!$B$2:$B$26,0),MATCH('Master data'!V$1,'Team forecast'!$B$2:$AO$2,0))</f>
        <v>0.17969401947148819</v>
      </c>
      <c r="W23" s="16">
        <f>INDEX('Team forecast'!$B$2:$AO$26,MATCH('Master data'!$B23,'Team forecast'!$B$2:$B$26,0),MATCH('Master data'!W$1,'Team forecast'!$B$2:$AO$2,0))</f>
        <v>0.1109874826147427</v>
      </c>
      <c r="X23" s="5">
        <f t="shared" si="48"/>
        <v>-5000</v>
      </c>
      <c r="Y23" s="5">
        <f t="shared" si="49"/>
        <v>0</v>
      </c>
      <c r="Z23" s="5">
        <f t="shared" si="50"/>
        <v>0</v>
      </c>
      <c r="AA23" s="5">
        <f t="shared" si="51"/>
        <v>0</v>
      </c>
      <c r="AB23" s="5">
        <f t="shared" si="52"/>
        <v>0</v>
      </c>
      <c r="AC23" s="5">
        <f t="shared" si="53"/>
        <v>0</v>
      </c>
      <c r="AD23" s="5">
        <f t="shared" si="54"/>
        <v>0</v>
      </c>
      <c r="AE23" s="5">
        <f t="shared" si="55"/>
        <v>0</v>
      </c>
      <c r="AF23" s="5">
        <f t="shared" si="56"/>
        <v>0</v>
      </c>
      <c r="AG23" s="5">
        <f t="shared" si="57"/>
        <v>0</v>
      </c>
      <c r="AH23" s="5">
        <f t="shared" si="58"/>
        <v>0</v>
      </c>
      <c r="AI23" s="5">
        <f t="shared" si="59"/>
        <v>0</v>
      </c>
      <c r="AJ23" s="5">
        <f t="shared" si="60"/>
        <v>0</v>
      </c>
      <c r="AK23" s="5">
        <f>IFERROR(SUM(X23:AJ23),-5000)*((Cockpit!$C$3)^0)</f>
        <v>-5000</v>
      </c>
      <c r="AL23" s="16">
        <f>INDEX('Team forecast'!$B$2:$AO$26,MATCH('Master data'!$B23,'Team forecast'!$B$2:$B$26,0),MATCH('Master data'!AL$1,'Team forecast'!$B$2:$AO$2,0))</f>
        <v>1.2775519171058518</v>
      </c>
      <c r="AM23" s="16">
        <f>INDEX('Team forecast'!$B$2:$AO$26,MATCH('Master data'!$B23,'Team forecast'!$B$2:$B$26,0),MATCH('Master data'!AM$1,'Team forecast'!$B$2:$AO$2,0))</f>
        <v>1.0653773971622162</v>
      </c>
      <c r="AN23" s="16">
        <f>INDEX('Team forecast'!$B$2:$AO$26,MATCH('Master data'!$B23,'Team forecast'!$B$2:$B$26,0),MATCH('Master data'!AN$1,'Team forecast'!$B$2:$AO$2,0))</f>
        <v>0.34459777999956209</v>
      </c>
      <c r="AO23" s="16">
        <f>INDEX('Team forecast'!$B$2:$AO$26,MATCH('Master data'!$B23,'Team forecast'!$B$2:$B$26,0),MATCH('Master data'!AO$1,'Team forecast'!$B$2:$AO$2,0))</f>
        <v>3.3423520425904445</v>
      </c>
      <c r="AP23" s="16">
        <f>INDEX('Team forecast'!$B$2:$AO$26,MATCH('Master data'!$B23,'Team forecast'!$B$2:$B$26,0),MATCH('Master data'!AP$1,'Team forecast'!$B$2:$AO$2,0))</f>
        <v>3.2341813842424418</v>
      </c>
      <c r="AQ23" s="5">
        <f t="shared" si="61"/>
        <v>-5000</v>
      </c>
      <c r="AR23" s="5">
        <f>INDEX('Team forecast'!$B$2:$AO$26,MATCH('Master data'!$B23,'Team forecast'!$B$2:$B$26,0),MATCH('Master data'!AR$1,'Team forecast'!$B$2:$AO$2,0))*IF(X23&gt;0,25000,0)</f>
        <v>0</v>
      </c>
      <c r="AS23" s="16">
        <f>INDEX('Team forecast'!$B$2:$AO$26,MATCH('Master data'!$B23,'Team forecast'!$B$2:$B$26,0),MATCH('Master data'!AS$1,'Team forecast'!$B$2:$AO$2,0))*IF(X23&gt;0,5000,0)</f>
        <v>0</v>
      </c>
      <c r="AT23" s="16">
        <f>INDEX('Team forecast'!$B$2:$AO$26,MATCH('Master data'!$B23,'Team forecast'!$B$2:$B$26,0),MATCH('Master data'!AT$1,'Team forecast'!$B$2:$AO$2,0))*IF(X23&gt;0,-15000,0)</f>
        <v>0</v>
      </c>
      <c r="AU23" s="5">
        <f t="shared" si="62"/>
        <v>0</v>
      </c>
      <c r="AV23" s="5">
        <f t="shared" si="63"/>
        <v>0</v>
      </c>
      <c r="AW23" s="5">
        <f t="shared" si="64"/>
        <v>0</v>
      </c>
      <c r="AX23" s="5">
        <f t="shared" si="65"/>
        <v>0</v>
      </c>
      <c r="AY23" s="5">
        <f t="shared" si="66"/>
        <v>0</v>
      </c>
      <c r="AZ23" s="5">
        <f t="shared" si="67"/>
        <v>0</v>
      </c>
      <c r="BA23" s="5">
        <f t="shared" si="68"/>
        <v>0</v>
      </c>
      <c r="BB23" s="5">
        <f t="shared" si="69"/>
        <v>0</v>
      </c>
      <c r="BC23" s="5">
        <f t="shared" si="70"/>
        <v>0</v>
      </c>
      <c r="BD23" s="5">
        <f t="shared" si="71"/>
        <v>-5000</v>
      </c>
      <c r="BE23" s="16">
        <f>INDEX('Team forecast'!$B$2:$AO$26,MATCH('Master data'!$B23,'Team forecast'!$B$2:$B$26,0),MATCH('Master data'!BE$1,'Team forecast'!$B$2:$AO$2,0))</f>
        <v>0</v>
      </c>
      <c r="BF23" s="16">
        <f>INDEX('Team forecast'!$B$2:$AO$26,MATCH('Master data'!$B23,'Team forecast'!$B$2:$B$26,0),MATCH('Master data'!BF$1,'Team forecast'!$B$2:$AO$2,0))</f>
        <v>0</v>
      </c>
      <c r="BG23" s="16">
        <f>INDEX('Team forecast'!$B$2:$AO$26,MATCH('Master data'!$B23,'Team forecast'!$B$2:$B$26,0),MATCH('Master data'!BG$1,'Team forecast'!$B$2:$AO$2,0))</f>
        <v>0</v>
      </c>
      <c r="BH23" s="16">
        <f>INDEX('Team forecast'!$B$2:$AO$26,MATCH('Master data'!$B23,'Team forecast'!$B$2:$B$26,0),MATCH('Master data'!BH$1,'Team forecast'!$B$2:$AO$2,0))</f>
        <v>0</v>
      </c>
      <c r="BI23" s="16">
        <f>INDEX('Team forecast'!$B$2:$AO$26,MATCH('Master data'!$B23,'Team forecast'!$B$2:$B$26,0),MATCH('Master data'!BI$1,'Team forecast'!$B$2:$AO$2,0))</f>
        <v>0</v>
      </c>
      <c r="BJ23" s="5">
        <f t="shared" si="72"/>
        <v>-5000</v>
      </c>
      <c r="BK23" s="5">
        <f>INDEX('Team forecast'!$R$3:$BH$26,MATCH($B23,'Team forecast'!$B$3:$B$26,0),MATCH(BK$1,'Team forecast'!$R$2:$BH$2,0))*IF($X23&gt;0,25000,0)</f>
        <v>0</v>
      </c>
      <c r="BL23" s="5">
        <f>INDEX('Team forecast'!$R$3:$BH$26,MATCH($B23,'Team forecast'!$B$3:$B$26,0),MATCH(BL$1,'Team forecast'!$R$2:$BH$2,0))*IF($X23&gt;0,5000,0)</f>
        <v>0</v>
      </c>
      <c r="BM23" s="5">
        <f>INDEX('Team forecast'!$R$3:$BH$26,MATCH($B23,'Team forecast'!$B$3:$B$26,0),MATCH(BM$1,'Team forecast'!$R$2:$BH$2,0))*IF($X23&gt;0,-15000,0)</f>
        <v>0</v>
      </c>
      <c r="BN23" s="5">
        <f t="shared" si="73"/>
        <v>0</v>
      </c>
      <c r="BO23" s="5">
        <f t="shared" si="74"/>
        <v>0</v>
      </c>
      <c r="BP23" s="5">
        <f t="shared" si="75"/>
        <v>0</v>
      </c>
      <c r="BQ23" s="5">
        <f t="shared" si="76"/>
        <v>0</v>
      </c>
      <c r="BR23" s="5">
        <f t="shared" si="77"/>
        <v>0</v>
      </c>
      <c r="BS23" s="5">
        <f t="shared" si="78"/>
        <v>0</v>
      </c>
      <c r="BT23" s="5">
        <f t="shared" si="79"/>
        <v>0</v>
      </c>
      <c r="BU23" s="5">
        <f t="shared" si="80"/>
        <v>0</v>
      </c>
      <c r="BV23" s="5">
        <f t="shared" si="81"/>
        <v>0</v>
      </c>
      <c r="BW23" s="5">
        <f t="shared" si="40"/>
        <v>0</v>
      </c>
      <c r="BX23" s="5">
        <f t="shared" si="41"/>
        <v>-5000</v>
      </c>
      <c r="BY23" s="5">
        <f t="shared" si="82"/>
        <v>-15000</v>
      </c>
      <c r="BZ23" s="5">
        <f>MAX(INDEX('Team forecast'!$R$3:$BH$26,MATCH($B23,'Team forecast'!$B$3:$B$26,0),MATCH(BZ$1,'Team forecast'!$R$2:$BH$2,0))*($BX23)-(1-INDEX('Team forecast'!$R$3:$BH$26,MATCH($B23,'Team forecast'!$B$3:$B$26,0),MATCH(BZ$1,'Team forecast'!$R$2:$BH$2,0)))*(BY23+CH23)*0.01,-5000)</f>
        <v>-5000</v>
      </c>
      <c r="CA23" s="5">
        <f>MAX(INDEX('Team forecast'!$R$3:$BH$26,MATCH($B23,'Team forecast'!$B$3:$B$26,0),MATCH(CA$1,'Team forecast'!$R$2:$BH$2,0))*$BX23-(1-INDEX('Team forecast'!$R$3:$BH$26,MATCH($B23,'Team forecast'!$B$3:$B$26,0),MATCH(CA$1,'Team forecast'!$R$2:$BH$2,0)))*(BY23+BX23+CH23)*0.01,-5000)</f>
        <v>-5000</v>
      </c>
      <c r="CB23" s="5">
        <f>MAX(INDEX('Team forecast'!$R$3:$BH$26,MATCH($B23,'Team forecast'!$B$3:$B$26,0),MATCH(CB$1,'Team forecast'!$R$2:$BH$2,0))*$BX23-(1-INDEX('Team forecast'!$R$3:$BH$26,MATCH($B23,'Team forecast'!$B$3:$B$26,0),MATCH(CB$1,'Team forecast'!$R$2:$BH$2,0)))*(BY23+BX23*2+CH23)*0.01,0)</f>
        <v>0</v>
      </c>
      <c r="CC23" s="5">
        <v>0</v>
      </c>
      <c r="CD23" s="5">
        <f>+AK23+BD23*Cockpit!$C$3+BW23*Cockpit!$C$3^2+BZ23*Cockpit!$C$3^3+CA23*Cockpit!$C$3^4+CB23*Cockpit!$C$3^5+CC23*Cockpit!$C$3^6</f>
        <v>-10802.469135802468</v>
      </c>
      <c r="CE23" s="5"/>
      <c r="CF23" s="5"/>
      <c r="CG23" s="5">
        <v>0</v>
      </c>
      <c r="CH23" s="5">
        <f t="shared" si="43"/>
        <v>4995000</v>
      </c>
      <c r="CI23" s="5">
        <f t="shared" si="44"/>
        <v>4995000</v>
      </c>
      <c r="CJ23" s="1">
        <f t="shared" si="45"/>
        <v>-2E-3</v>
      </c>
      <c r="CK23" s="5">
        <f>RANK(CD23,$CD$2:$CD$622)+COUNTIF($CD$2:$CD23,$CD23)-1</f>
        <v>416</v>
      </c>
      <c r="CL23" s="5">
        <f>RANK(CJ23,$CJ$2:$CJ$622)+COUNTIF($CJ$2:$CJ23,$CJ23)-1</f>
        <v>413</v>
      </c>
    </row>
    <row r="24" spans="1:90" x14ac:dyDescent="0.3">
      <c r="A24" t="str">
        <f>Players!P25</f>
        <v>Robert Lewandowski</v>
      </c>
      <c r="B24" t="str">
        <f>Players!G25</f>
        <v>Poland</v>
      </c>
      <c r="C24" t="str">
        <f>Players!AB25</f>
        <v>Striker</v>
      </c>
      <c r="D24" s="1"/>
      <c r="F24" t="str">
        <f>IFERROR(INDEX(Lookup!B:B,MATCH(INDEX(Players!C:C,MATCH(E24,Players!A:A,0)),Lookup!D:D,0)),"")</f>
        <v/>
      </c>
      <c r="G24">
        <f>IF(Players!AC25=0,10000000,Players!AC25)</f>
        <v>7486000</v>
      </c>
      <c r="H24" s="16">
        <f>INDEX('Team forecast'!$B$2:$AO$26,MATCH('Master data'!$B24,'Team forecast'!$B$2:$B$26,0),MATCH('Master data'!H$1,'Team forecast'!$B$2:$AO$2,0))</f>
        <v>0.65640259726027606</v>
      </c>
      <c r="I24" s="16">
        <f>INDEX('Team forecast'!$B$2:$AO$26,MATCH('Master data'!$B24,'Team forecast'!$B$2:$B$26,0),MATCH('Master data'!I$1,'Team forecast'!$B$2:$AO$2,0))</f>
        <v>1.9979967794622602</v>
      </c>
      <c r="J24" s="16">
        <f>INDEX('Team forecast'!$B$2:$AO$26,MATCH('Master data'!$B24,'Team forecast'!$B$2:$B$26,0),MATCH('Master data'!J$1,'Team forecast'!$B$2:$AO$2,0))</f>
        <v>0.13560666137985719</v>
      </c>
      <c r="K24" s="16">
        <f>INDEX('Team forecast'!$B$2:$AO$26,MATCH('Master data'!$B24,'Team forecast'!$B$2:$B$26,0),MATCH('Master data'!K$1,'Team forecast'!$B$2:$AO$2,0))</f>
        <v>1.7487366904109645</v>
      </c>
      <c r="L24" s="16">
        <f>INDEX('Team forecast'!$B$2:$AO$26,MATCH('Master data'!$B24,'Team forecast'!$B$2:$B$26,0),MATCH('Master data'!L$1,'Team forecast'!$B$2:$AO$2,0))</f>
        <v>5.2271915743769402</v>
      </c>
      <c r="M24">
        <f>IF(Players!BC25=1,95,0)</f>
        <v>95</v>
      </c>
      <c r="N24" s="2">
        <f>Players!BN25</f>
        <v>0.38400302645427298</v>
      </c>
      <c r="O24" s="2">
        <f>Players!BO25</f>
        <v>0.23368406534322594</v>
      </c>
      <c r="P24" s="2">
        <f>Players!BP25</f>
        <v>0.33477120795795057</v>
      </c>
      <c r="Q24" s="2">
        <f>Players!BQ25</f>
        <v>7.3081607795371498E-2</v>
      </c>
      <c r="R24" s="2">
        <f>Players!BR25</f>
        <v>0</v>
      </c>
      <c r="S24" s="2">
        <f t="shared" si="46"/>
        <v>0.65640259726027606</v>
      </c>
      <c r="T24" s="2">
        <f t="shared" si="47"/>
        <v>1.9979967794622602</v>
      </c>
      <c r="U24" s="16">
        <f>INDEX('Team forecast'!$B$2:$AO$26,MATCH('Master data'!$B24,'Team forecast'!$B$2:$B$26,0),MATCH('Master data'!U$1,'Team forecast'!$B$2:$AO$2,0))</f>
        <v>0.105471847739889</v>
      </c>
      <c r="V24" s="16">
        <f>INDEX('Team forecast'!$B$2:$AO$26,MATCH('Master data'!$B24,'Team forecast'!$B$2:$B$26,0),MATCH('Master data'!V$1,'Team forecast'!$B$2:$AO$2,0))</f>
        <v>0.1808088818398097</v>
      </c>
      <c r="W24" s="16">
        <f>INDEX('Team forecast'!$B$2:$AO$26,MATCH('Master data'!$B24,'Team forecast'!$B$2:$B$26,0),MATCH('Master data'!W$1,'Team forecast'!$B$2:$AO$2,0))</f>
        <v>0.71371927042030125</v>
      </c>
      <c r="X24" s="5">
        <f t="shared" si="48"/>
        <v>7000</v>
      </c>
      <c r="Y24" s="5">
        <f t="shared" si="49"/>
        <v>2636.796193497225</v>
      </c>
      <c r="Z24" s="5">
        <f t="shared" si="50"/>
        <v>904.04440919904846</v>
      </c>
      <c r="AA24" s="5">
        <f t="shared" si="51"/>
        <v>-10705.789056304518</v>
      </c>
      <c r="AB24" s="5">
        <f t="shared" si="52"/>
        <v>25206.058392039129</v>
      </c>
      <c r="AC24" s="5">
        <f t="shared" si="53"/>
        <v>7669.5413714816787</v>
      </c>
      <c r="AD24" s="5">
        <f t="shared" si="54"/>
        <v>5854.2669424926717</v>
      </c>
      <c r="AE24" s="5">
        <f t="shared" si="55"/>
        <v>0</v>
      </c>
      <c r="AF24" s="5">
        <f t="shared" si="56"/>
        <v>0</v>
      </c>
      <c r="AG24" s="5">
        <f t="shared" si="57"/>
        <v>-1461.6321559074299</v>
      </c>
      <c r="AH24" s="5">
        <f t="shared" si="58"/>
        <v>0</v>
      </c>
      <c r="AI24" s="5">
        <f t="shared" si="59"/>
        <v>6564.0259726027607</v>
      </c>
      <c r="AJ24" s="5">
        <f t="shared" si="60"/>
        <v>-15983.974235698081</v>
      </c>
      <c r="AK24" s="5">
        <f>IFERROR(SUM(X24:AJ24),-5000)*((Cockpit!$C$3)^0)</f>
        <v>27683.337833402482</v>
      </c>
      <c r="AL24" s="16">
        <f>INDEX('Team forecast'!$B$2:$AO$26,MATCH('Master data'!$B24,'Team forecast'!$B$2:$B$26,0),MATCH('Master data'!AL$1,'Team forecast'!$B$2:$AO$2,0))</f>
        <v>1.2414750087215167</v>
      </c>
      <c r="AM24" s="16">
        <f>INDEX('Team forecast'!$B$2:$AO$26,MATCH('Master data'!$B24,'Team forecast'!$B$2:$B$26,0),MATCH('Master data'!AM$1,'Team forecast'!$B$2:$AO$2,0))</f>
        <v>1.2865954440019862</v>
      </c>
      <c r="AN24" s="16">
        <f>INDEX('Team forecast'!$B$2:$AO$26,MATCH('Master data'!$B24,'Team forecast'!$B$2:$B$26,0),MATCH('Master data'!AN$1,'Team forecast'!$B$2:$AO$2,0))</f>
        <v>0.27620955502944211</v>
      </c>
      <c r="AO24" s="16">
        <f>INDEX('Team forecast'!$B$2:$AO$26,MATCH('Master data'!$B24,'Team forecast'!$B$2:$B$26,0),MATCH('Master data'!AO$1,'Team forecast'!$B$2:$AO$2,0))</f>
        <v>3.3074410537695367</v>
      </c>
      <c r="AP24" s="16">
        <f>INDEX('Team forecast'!$B$2:$AO$26,MATCH('Master data'!$B24,'Team forecast'!$B$2:$B$26,0),MATCH('Master data'!AP$1,'Team forecast'!$B$2:$AO$2,0))</f>
        <v>3.3660118643078989</v>
      </c>
      <c r="AQ24" s="5">
        <f t="shared" si="61"/>
        <v>7000</v>
      </c>
      <c r="AR24" s="5">
        <f>INDEX('Team forecast'!$B$2:$AO$26,MATCH('Master data'!$B24,'Team forecast'!$B$2:$B$26,0),MATCH('Master data'!AR$1,'Team forecast'!$B$2:$AO$2,0))*IF(X24&gt;0,25000,0)</f>
        <v>8384.9329205366375</v>
      </c>
      <c r="AS24" s="16">
        <f>INDEX('Team forecast'!$B$2:$AO$26,MATCH('Master data'!$B24,'Team forecast'!$B$2:$B$26,0),MATCH('Master data'!AS$1,'Team forecast'!$B$2:$AO$2,0))*IF(X24&gt;0,5000,0)</f>
        <v>1444.7884416924664</v>
      </c>
      <c r="AT24" s="16">
        <f>INDEX('Team forecast'!$B$2:$AO$26,MATCH('Master data'!$B24,'Team forecast'!$B$2:$B$26,0),MATCH('Master data'!AT$1,'Team forecast'!$B$2:$AO$2,0))*IF(X24&gt;0,-15000,0)</f>
        <v>-5634.6749226006195</v>
      </c>
      <c r="AU24" s="5">
        <f t="shared" si="62"/>
        <v>47673.016061640737</v>
      </c>
      <c r="AV24" s="5">
        <f t="shared" si="63"/>
        <v>14505.646353003047</v>
      </c>
      <c r="AW24" s="5">
        <f t="shared" si="64"/>
        <v>11072.360368201449</v>
      </c>
      <c r="AX24" s="5">
        <f t="shared" si="65"/>
        <v>0</v>
      </c>
      <c r="AY24" s="5">
        <f t="shared" si="66"/>
        <v>0</v>
      </c>
      <c r="AZ24" s="5">
        <f t="shared" si="67"/>
        <v>-1461.6321559074299</v>
      </c>
      <c r="BA24" s="5">
        <f t="shared" si="68"/>
        <v>0</v>
      </c>
      <c r="BB24" s="5">
        <f t="shared" si="69"/>
        <v>12414.750087215167</v>
      </c>
      <c r="BC24" s="5">
        <f t="shared" si="70"/>
        <v>-10292.763552015889</v>
      </c>
      <c r="BD24" s="5">
        <f t="shared" si="71"/>
        <v>85106.423601765578</v>
      </c>
      <c r="BE24" s="16">
        <f>INDEX('Team forecast'!$B$2:$AO$26,MATCH('Master data'!$B24,'Team forecast'!$B$2:$B$26,0),MATCH('Master data'!BE$1,'Team forecast'!$B$2:$AO$2,0))</f>
        <v>0</v>
      </c>
      <c r="BF24" s="16">
        <f>INDEX('Team forecast'!$B$2:$AO$26,MATCH('Master data'!$B24,'Team forecast'!$B$2:$B$26,0),MATCH('Master data'!BF$1,'Team forecast'!$B$2:$AO$2,0))</f>
        <v>0</v>
      </c>
      <c r="BG24" s="16">
        <f>INDEX('Team forecast'!$B$2:$AO$26,MATCH('Master data'!$B24,'Team forecast'!$B$2:$B$26,0),MATCH('Master data'!BG$1,'Team forecast'!$B$2:$AO$2,0))</f>
        <v>0</v>
      </c>
      <c r="BH24" s="16">
        <f>INDEX('Team forecast'!$B$2:$AO$26,MATCH('Master data'!$B24,'Team forecast'!$B$2:$B$26,0),MATCH('Master data'!BH$1,'Team forecast'!$B$2:$AO$2,0))</f>
        <v>0</v>
      </c>
      <c r="BI24" s="16">
        <f>INDEX('Team forecast'!$B$2:$AO$26,MATCH('Master data'!$B24,'Team forecast'!$B$2:$B$26,0),MATCH('Master data'!BI$1,'Team forecast'!$B$2:$AO$2,0))</f>
        <v>0</v>
      </c>
      <c r="BJ24" s="5">
        <f t="shared" si="72"/>
        <v>7000</v>
      </c>
      <c r="BK24" s="5">
        <f>INDEX('Team forecast'!$R$3:$BH$26,MATCH($B24,'Team forecast'!$B$3:$B$26,0),MATCH(BK$1,'Team forecast'!$R$2:$BH$2,0))*IF($X24&gt;0,25000,0)</f>
        <v>0</v>
      </c>
      <c r="BL24" s="5">
        <f>INDEX('Team forecast'!$R$3:$BH$26,MATCH($B24,'Team forecast'!$B$3:$B$26,0),MATCH(BL$1,'Team forecast'!$R$2:$BH$2,0))*IF($X24&gt;0,5000,0)</f>
        <v>0</v>
      </c>
      <c r="BM24" s="5">
        <f>INDEX('Team forecast'!$R$3:$BH$26,MATCH($B24,'Team forecast'!$B$3:$B$26,0),MATCH(BM$1,'Team forecast'!$R$2:$BH$2,0))*IF($X24&gt;0,-15000,0)</f>
        <v>0</v>
      </c>
      <c r="BN24" s="5">
        <f t="shared" si="73"/>
        <v>0</v>
      </c>
      <c r="BO24" s="5">
        <f t="shared" si="74"/>
        <v>0</v>
      </c>
      <c r="BP24" s="5">
        <f t="shared" si="75"/>
        <v>0</v>
      </c>
      <c r="BQ24" s="5">
        <f t="shared" si="76"/>
        <v>0</v>
      </c>
      <c r="BR24" s="5">
        <f t="shared" si="77"/>
        <v>0</v>
      </c>
      <c r="BS24" s="5">
        <f t="shared" si="78"/>
        <v>-1461.6321559074299</v>
      </c>
      <c r="BT24" s="5">
        <f t="shared" si="79"/>
        <v>0</v>
      </c>
      <c r="BU24" s="5">
        <f t="shared" si="80"/>
        <v>0</v>
      </c>
      <c r="BV24" s="5">
        <f t="shared" si="81"/>
        <v>0</v>
      </c>
      <c r="BW24" s="5">
        <f t="shared" si="40"/>
        <v>0</v>
      </c>
      <c r="BX24" s="5">
        <f t="shared" si="41"/>
        <v>56394.880717584034</v>
      </c>
      <c r="BY24" s="5">
        <f t="shared" si="82"/>
        <v>169184.64215275209</v>
      </c>
      <c r="BZ24" s="5">
        <f>MAX(INDEX('Team forecast'!$R$3:$BH$26,MATCH($B24,'Team forecast'!$B$3:$B$26,0),MATCH(BZ$1,'Team forecast'!$R$2:$BH$2,0))*($BX24)-(1-INDEX('Team forecast'!$R$3:$BH$26,MATCH($B24,'Team forecast'!$B$3:$B$26,0),MATCH(BZ$1,'Team forecast'!$R$2:$BH$2,0)))*(BY24+CH24)*0.01,-5000)</f>
        <v>-5000</v>
      </c>
      <c r="CA24" s="5">
        <f>MAX(INDEX('Team forecast'!$R$3:$BH$26,MATCH($B24,'Team forecast'!$B$3:$B$26,0),MATCH(CA$1,'Team forecast'!$R$2:$BH$2,0))*$BX24-(1-INDEX('Team forecast'!$R$3:$BH$26,MATCH($B24,'Team forecast'!$B$3:$B$26,0),MATCH(CA$1,'Team forecast'!$R$2:$BH$2,0)))*(BY24+BX24+CH24)*0.01,-5000)</f>
        <v>-5000</v>
      </c>
      <c r="CB24" s="5">
        <f>MAX(INDEX('Team forecast'!$R$3:$BH$26,MATCH($B24,'Team forecast'!$B$3:$B$26,0),MATCH(CB$1,'Team forecast'!$R$2:$BH$2,0))*$BX24-(1-INDEX('Team forecast'!$R$3:$BH$26,MATCH($B24,'Team forecast'!$B$3:$B$26,0),MATCH(CB$1,'Team forecast'!$R$2:$BH$2,0)))*(BY24+BX24*2+CH24)*0.01,0)</f>
        <v>0</v>
      </c>
      <c r="CC24" s="5">
        <v>0</v>
      </c>
      <c r="CD24" s="5">
        <f>+AK24+BD24*Cockpit!$C$3+BW24*Cockpit!$C$3^2+BZ24*Cockpit!$C$3^3+CA24*Cockpit!$C$3^4+CB24*Cockpit!$C$3^5+CC24*Cockpit!$C$3^6</f>
        <v>81951.817765443731</v>
      </c>
      <c r="CE24" s="5"/>
      <c r="CF24" s="5"/>
      <c r="CG24" s="5">
        <v>0</v>
      </c>
      <c r="CH24" s="5">
        <f t="shared" si="43"/>
        <v>7486000</v>
      </c>
      <c r="CI24" s="5">
        <f t="shared" si="44"/>
        <v>7486000</v>
      </c>
      <c r="CJ24" s="1">
        <f t="shared" si="45"/>
        <v>1.0999999999999999E-2</v>
      </c>
      <c r="CK24" s="5">
        <f>RANK(CD24,$CD$2:$CD$622)+COUNTIF($CD$2:$CD24,$CD24)-1</f>
        <v>112</v>
      </c>
      <c r="CL24" s="5">
        <f>RANK(CJ24,$CJ$2:$CJ$622)+COUNTIF($CJ$2:$CJ24,$CJ24)-1</f>
        <v>220</v>
      </c>
    </row>
    <row r="25" spans="1:90" x14ac:dyDescent="0.3">
      <c r="A25" t="str">
        <f>Players!P26</f>
        <v>Andrea Belotti</v>
      </c>
      <c r="B25" t="str">
        <f>Players!G26</f>
        <v>Italy</v>
      </c>
      <c r="C25" t="str">
        <f>Players!AB26</f>
        <v>Striker</v>
      </c>
      <c r="D25" s="1"/>
      <c r="F25" t="str">
        <f>IFERROR(INDEX(Lookup!B:B,MATCH(INDEX(Players!C:C,MATCH(E25,Players!A:A,0)),Lookup!D:D,0)),"")</f>
        <v/>
      </c>
      <c r="G25">
        <f>IF(Players!AC26=0,10000000,Players!AC26)</f>
        <v>4532000</v>
      </c>
      <c r="H25" s="16">
        <f>INDEX('Team forecast'!$B$2:$AO$26,MATCH('Master data'!$B25,'Team forecast'!$B$2:$B$26,0),MATCH('Master data'!H$1,'Team forecast'!$B$2:$AO$2,0))</f>
        <v>1.6694298230620759</v>
      </c>
      <c r="I25" s="16">
        <f>INDEX('Team forecast'!$B$2:$AO$26,MATCH('Master data'!$B25,'Team forecast'!$B$2:$B$26,0),MATCH('Master data'!I$1,'Team forecast'!$B$2:$AO$2,0))</f>
        <v>0.66430787748130482</v>
      </c>
      <c r="J25" s="16">
        <f>INDEX('Team forecast'!$B$2:$AO$26,MATCH('Master data'!$B25,'Team forecast'!$B$2:$B$26,0),MATCH('Master data'!J$1,'Team forecast'!$B$2:$AO$2,0))</f>
        <v>0.5146295912014941</v>
      </c>
      <c r="K25" s="16">
        <f>INDEX('Team forecast'!$B$2:$AO$26,MATCH('Master data'!$B25,'Team forecast'!$B$2:$B$26,0),MATCH('Master data'!K$1,'Team forecast'!$B$2:$AO$2,0))</f>
        <v>4.5619178587418219</v>
      </c>
      <c r="L25" s="16">
        <f>INDEX('Team forecast'!$B$2:$AO$26,MATCH('Master data'!$B25,'Team forecast'!$B$2:$B$26,0),MATCH('Master data'!L$1,'Team forecast'!$B$2:$AO$2,0))</f>
        <v>2.1808086887012532</v>
      </c>
      <c r="M25">
        <f>IF(Players!BC26=1,95,0)</f>
        <v>0</v>
      </c>
      <c r="N25" s="2">
        <f>Players!BN26</f>
        <v>0</v>
      </c>
      <c r="O25" s="2">
        <f>Players!BO26</f>
        <v>0</v>
      </c>
      <c r="P25" s="2">
        <f>Players!BP26</f>
        <v>0</v>
      </c>
      <c r="Q25" s="2">
        <f>Players!BQ26</f>
        <v>6.2197650310988249E-2</v>
      </c>
      <c r="R25" s="2">
        <f>Players!BR26</f>
        <v>0</v>
      </c>
      <c r="S25" s="2">
        <f t="shared" si="46"/>
        <v>1.6694298230620759</v>
      </c>
      <c r="T25" s="2">
        <f t="shared" si="47"/>
        <v>0.66430787748130482</v>
      </c>
      <c r="U25" s="16">
        <f>INDEX('Team forecast'!$B$2:$AO$26,MATCH('Master data'!$B25,'Team forecast'!$B$2:$B$26,0),MATCH('Master data'!U$1,'Team forecast'!$B$2:$AO$2,0))</f>
        <v>0.60759493670886078</v>
      </c>
      <c r="V25" s="16">
        <f>INDEX('Team forecast'!$B$2:$AO$26,MATCH('Master data'!$B25,'Team forecast'!$B$2:$B$26,0),MATCH('Master data'!V$1,'Team forecast'!$B$2:$AO$2,0))</f>
        <v>0.23544303797468349</v>
      </c>
      <c r="W25" s="16">
        <f>INDEX('Team forecast'!$B$2:$AO$26,MATCH('Master data'!$B25,'Team forecast'!$B$2:$B$26,0),MATCH('Master data'!W$1,'Team forecast'!$B$2:$AO$2,0))</f>
        <v>0.1569620253164557</v>
      </c>
      <c r="X25" s="5">
        <f t="shared" si="48"/>
        <v>-5000</v>
      </c>
      <c r="Y25" s="5">
        <f t="shared" si="49"/>
        <v>0</v>
      </c>
      <c r="Z25" s="5">
        <f t="shared" si="50"/>
        <v>0</v>
      </c>
      <c r="AA25" s="5">
        <f t="shared" si="51"/>
        <v>0</v>
      </c>
      <c r="AB25" s="5">
        <f t="shared" si="52"/>
        <v>0</v>
      </c>
      <c r="AC25" s="5">
        <f t="shared" si="53"/>
        <v>0</v>
      </c>
      <c r="AD25" s="5">
        <f t="shared" si="54"/>
        <v>0</v>
      </c>
      <c r="AE25" s="5">
        <f t="shared" si="55"/>
        <v>0</v>
      </c>
      <c r="AF25" s="5">
        <f t="shared" si="56"/>
        <v>0</v>
      </c>
      <c r="AG25" s="5">
        <f t="shared" si="57"/>
        <v>0</v>
      </c>
      <c r="AH25" s="5">
        <f t="shared" si="58"/>
        <v>0</v>
      </c>
      <c r="AI25" s="5">
        <f t="shared" si="59"/>
        <v>0</v>
      </c>
      <c r="AJ25" s="5">
        <f t="shared" si="60"/>
        <v>0</v>
      </c>
      <c r="AK25" s="5">
        <f>IFERROR(SUM(X25:AJ25),-5000)*((Cockpit!$C$3)^0)</f>
        <v>-5000</v>
      </c>
      <c r="AL25" s="16">
        <f>INDEX('Team forecast'!$B$2:$AO$26,MATCH('Master data'!$B25,'Team forecast'!$B$2:$B$26,0),MATCH('Master data'!AL$1,'Team forecast'!$B$2:$AO$2,0))</f>
        <v>1.8662925210906216</v>
      </c>
      <c r="AM25" s="16">
        <f>INDEX('Team forecast'!$B$2:$AO$26,MATCH('Master data'!$B25,'Team forecast'!$B$2:$B$26,0),MATCH('Master data'!AM$1,'Team forecast'!$B$2:$AO$2,0))</f>
        <v>0.66231971676468582</v>
      </c>
      <c r="AN25" s="16">
        <f>INDEX('Team forecast'!$B$2:$AO$26,MATCH('Master data'!$B25,'Team forecast'!$B$2:$B$26,0),MATCH('Master data'!AN$1,'Team forecast'!$B$2:$AO$2,0))</f>
        <v>0.51565377532228363</v>
      </c>
      <c r="AO25" s="16">
        <f>INDEX('Team forecast'!$B$2:$AO$26,MATCH('Master data'!$B25,'Team forecast'!$B$2:$B$26,0),MATCH('Master data'!AO$1,'Team forecast'!$B$2:$AO$2,0))</f>
        <v>5.0998688677930888</v>
      </c>
      <c r="AP25" s="16">
        <f>INDEX('Team forecast'!$B$2:$AO$26,MATCH('Master data'!$B25,'Team forecast'!$B$2:$B$26,0),MATCH('Master data'!AP$1,'Team forecast'!$B$2:$AO$2,0))</f>
        <v>2.1742818984699284</v>
      </c>
      <c r="AQ25" s="5">
        <f t="shared" si="61"/>
        <v>-5000</v>
      </c>
      <c r="AR25" s="5">
        <f>INDEX('Team forecast'!$B$2:$AO$26,MATCH('Master data'!$B25,'Team forecast'!$B$2:$B$26,0),MATCH('Master data'!AR$1,'Team forecast'!$B$2:$AO$2,0))*IF(X25&gt;0,25000,0)</f>
        <v>0</v>
      </c>
      <c r="AS25" s="16">
        <f>INDEX('Team forecast'!$B$2:$AO$26,MATCH('Master data'!$B25,'Team forecast'!$B$2:$B$26,0),MATCH('Master data'!AS$1,'Team forecast'!$B$2:$AO$2,0))*IF(X25&gt;0,5000,0)</f>
        <v>0</v>
      </c>
      <c r="AT25" s="16">
        <f>INDEX('Team forecast'!$B$2:$AO$26,MATCH('Master data'!$B25,'Team forecast'!$B$2:$B$26,0),MATCH('Master data'!AT$1,'Team forecast'!$B$2:$AO$2,0))*IF(X25&gt;0,-15000,0)</f>
        <v>0</v>
      </c>
      <c r="AU25" s="5">
        <f t="shared" si="62"/>
        <v>0</v>
      </c>
      <c r="AV25" s="5">
        <f t="shared" si="63"/>
        <v>0</v>
      </c>
      <c r="AW25" s="5">
        <f t="shared" si="64"/>
        <v>0</v>
      </c>
      <c r="AX25" s="5">
        <f t="shared" si="65"/>
        <v>0</v>
      </c>
      <c r="AY25" s="5">
        <f t="shared" si="66"/>
        <v>0</v>
      </c>
      <c r="AZ25" s="5">
        <f t="shared" si="67"/>
        <v>0</v>
      </c>
      <c r="BA25" s="5">
        <f t="shared" si="68"/>
        <v>0</v>
      </c>
      <c r="BB25" s="5">
        <f t="shared" si="69"/>
        <v>0</v>
      </c>
      <c r="BC25" s="5">
        <f t="shared" si="70"/>
        <v>0</v>
      </c>
      <c r="BD25" s="5">
        <f t="shared" si="71"/>
        <v>-5000</v>
      </c>
      <c r="BE25" s="16">
        <f>INDEX('Team forecast'!$B$2:$AO$26,MATCH('Master data'!$B25,'Team forecast'!$B$2:$B$26,0),MATCH('Master data'!BE$1,'Team forecast'!$B$2:$AO$2,0))</f>
        <v>0</v>
      </c>
      <c r="BF25" s="16">
        <f>INDEX('Team forecast'!$B$2:$AO$26,MATCH('Master data'!$B25,'Team forecast'!$B$2:$B$26,0),MATCH('Master data'!BF$1,'Team forecast'!$B$2:$AO$2,0))</f>
        <v>0</v>
      </c>
      <c r="BG25" s="16">
        <f>INDEX('Team forecast'!$B$2:$AO$26,MATCH('Master data'!$B25,'Team forecast'!$B$2:$B$26,0),MATCH('Master data'!BG$1,'Team forecast'!$B$2:$AO$2,0))</f>
        <v>0</v>
      </c>
      <c r="BH25" s="16">
        <f>INDEX('Team forecast'!$B$2:$AO$26,MATCH('Master data'!$B25,'Team forecast'!$B$2:$B$26,0),MATCH('Master data'!BH$1,'Team forecast'!$B$2:$AO$2,0))</f>
        <v>0</v>
      </c>
      <c r="BI25" s="16">
        <f>INDEX('Team forecast'!$B$2:$AO$26,MATCH('Master data'!$B25,'Team forecast'!$B$2:$B$26,0),MATCH('Master data'!BI$1,'Team forecast'!$B$2:$AO$2,0))</f>
        <v>0</v>
      </c>
      <c r="BJ25" s="5">
        <f t="shared" si="72"/>
        <v>-5000</v>
      </c>
      <c r="BK25" s="5">
        <f>INDEX('Team forecast'!$R$3:$BH$26,MATCH($B25,'Team forecast'!$B$3:$B$26,0),MATCH(BK$1,'Team forecast'!$R$2:$BH$2,0))*IF($X25&gt;0,25000,0)</f>
        <v>0</v>
      </c>
      <c r="BL25" s="5">
        <f>INDEX('Team forecast'!$R$3:$BH$26,MATCH($B25,'Team forecast'!$B$3:$B$26,0),MATCH(BL$1,'Team forecast'!$R$2:$BH$2,0))*IF($X25&gt;0,5000,0)</f>
        <v>0</v>
      </c>
      <c r="BM25" s="5">
        <f>INDEX('Team forecast'!$R$3:$BH$26,MATCH($B25,'Team forecast'!$B$3:$B$26,0),MATCH(BM$1,'Team forecast'!$R$2:$BH$2,0))*IF($X25&gt;0,-15000,0)</f>
        <v>0</v>
      </c>
      <c r="BN25" s="5">
        <f t="shared" si="73"/>
        <v>0</v>
      </c>
      <c r="BO25" s="5">
        <f t="shared" si="74"/>
        <v>0</v>
      </c>
      <c r="BP25" s="5">
        <f t="shared" si="75"/>
        <v>0</v>
      </c>
      <c r="BQ25" s="5">
        <f t="shared" si="76"/>
        <v>0</v>
      </c>
      <c r="BR25" s="5">
        <f t="shared" si="77"/>
        <v>0</v>
      </c>
      <c r="BS25" s="5">
        <f t="shared" si="78"/>
        <v>0</v>
      </c>
      <c r="BT25" s="5">
        <f t="shared" si="79"/>
        <v>0</v>
      </c>
      <c r="BU25" s="5">
        <f t="shared" si="80"/>
        <v>0</v>
      </c>
      <c r="BV25" s="5">
        <f t="shared" si="81"/>
        <v>0</v>
      </c>
      <c r="BW25" s="5">
        <f t="shared" si="40"/>
        <v>0</v>
      </c>
      <c r="BX25" s="5">
        <f t="shared" si="41"/>
        <v>-5000</v>
      </c>
      <c r="BY25" s="5">
        <f t="shared" si="82"/>
        <v>-15000</v>
      </c>
      <c r="BZ25" s="5">
        <f>MAX(INDEX('Team forecast'!$R$3:$BH$26,MATCH($B25,'Team forecast'!$B$3:$B$26,0),MATCH(BZ$1,'Team forecast'!$R$2:$BH$2,0))*($BX25)-(1-INDEX('Team forecast'!$R$3:$BH$26,MATCH($B25,'Team forecast'!$B$3:$B$26,0),MATCH(BZ$1,'Team forecast'!$R$2:$BH$2,0)))*(BY25+CH25)*0.01,-5000)</f>
        <v>-5000</v>
      </c>
      <c r="CA25" s="5">
        <f>MAX(INDEX('Team forecast'!$R$3:$BH$26,MATCH($B25,'Team forecast'!$B$3:$B$26,0),MATCH(CA$1,'Team forecast'!$R$2:$BH$2,0))*$BX25-(1-INDEX('Team forecast'!$R$3:$BH$26,MATCH($B25,'Team forecast'!$B$3:$B$26,0),MATCH(CA$1,'Team forecast'!$R$2:$BH$2,0)))*(BY25+BX25+CH25)*0.01,-5000)</f>
        <v>-5000</v>
      </c>
      <c r="CB25" s="5">
        <f>MAX(INDEX('Team forecast'!$R$3:$BH$26,MATCH($B25,'Team forecast'!$B$3:$B$26,0),MATCH(CB$1,'Team forecast'!$R$2:$BH$2,0))*$BX25-(1-INDEX('Team forecast'!$R$3:$BH$26,MATCH($B25,'Team forecast'!$B$3:$B$26,0),MATCH(CB$1,'Team forecast'!$R$2:$BH$2,0)))*(BY25+BX25*2+CH25)*0.01,0)</f>
        <v>0</v>
      </c>
      <c r="CC25" s="5">
        <v>0</v>
      </c>
      <c r="CD25" s="5">
        <f>+AK25+BD25*Cockpit!$C$3+BW25*Cockpit!$C$3^2+BZ25*Cockpit!$C$3^3+CA25*Cockpit!$C$3^4+CB25*Cockpit!$C$3^5+CC25*Cockpit!$C$3^6</f>
        <v>-10802.469135802468</v>
      </c>
      <c r="CE25" s="5"/>
      <c r="CF25" s="5"/>
      <c r="CG25" s="5">
        <v>0</v>
      </c>
      <c r="CH25" s="5">
        <f t="shared" si="43"/>
        <v>4532000</v>
      </c>
      <c r="CI25" s="5">
        <f t="shared" si="44"/>
        <v>4532000</v>
      </c>
      <c r="CJ25" s="1">
        <f t="shared" si="45"/>
        <v>-2E-3</v>
      </c>
      <c r="CK25" s="5">
        <f>RANK(CD25,$CD$2:$CD$622)+COUNTIF($CD$2:$CD25,$CD25)-1</f>
        <v>417</v>
      </c>
      <c r="CL25" s="5">
        <f>RANK(CJ25,$CJ$2:$CJ$622)+COUNTIF($CJ$2:$CJ25,$CJ25)-1</f>
        <v>414</v>
      </c>
    </row>
    <row r="26" spans="1:90" x14ac:dyDescent="0.3">
      <c r="A26" t="str">
        <f>Players!P27</f>
        <v>Michy Batshuayi</v>
      </c>
      <c r="B26" t="str">
        <f>Players!G27</f>
        <v>Belgium</v>
      </c>
      <c r="C26" t="str">
        <f>Players!AB27</f>
        <v>Striker</v>
      </c>
      <c r="D26" s="1"/>
      <c r="F26" t="str">
        <f>IFERROR(INDEX(Lookup!B:B,MATCH(INDEX(Players!C:C,MATCH(E26,Players!A:A,0)),Lookup!D:D,0)),"")</f>
        <v/>
      </c>
      <c r="G26">
        <f>IF(Players!AC27=0,10000000,Players!AC27)</f>
        <v>5495000</v>
      </c>
      <c r="H26" s="16">
        <f>INDEX('Team forecast'!$B$2:$AO$26,MATCH('Master data'!$B26,'Team forecast'!$B$2:$B$26,0),MATCH('Master data'!H$1,'Team forecast'!$B$2:$AO$2,0))</f>
        <v>1.3904776720313736</v>
      </c>
      <c r="I26" s="16">
        <f>INDEX('Team forecast'!$B$2:$AO$26,MATCH('Master data'!$B26,'Team forecast'!$B$2:$B$26,0),MATCH('Master data'!I$1,'Team forecast'!$B$2:$AO$2,0))</f>
        <v>0.98501256392320902</v>
      </c>
      <c r="J26" s="16">
        <f>INDEX('Team forecast'!$B$2:$AO$26,MATCH('Master data'!$B26,'Team forecast'!$B$2:$B$26,0),MATCH('Master data'!J$1,'Team forecast'!$B$2:$AO$2,0))</f>
        <v>0.37343453510436442</v>
      </c>
      <c r="K26" s="16">
        <f>INDEX('Team forecast'!$B$2:$AO$26,MATCH('Master data'!$B26,'Team forecast'!$B$2:$B$26,0),MATCH('Master data'!K$1,'Team forecast'!$B$2:$AO$2,0))</f>
        <v>3.64738364221295</v>
      </c>
      <c r="L26" s="16">
        <f>INDEX('Team forecast'!$B$2:$AO$26,MATCH('Master data'!$B26,'Team forecast'!$B$2:$B$26,0),MATCH('Master data'!L$1,'Team forecast'!$B$2:$AO$2,0))</f>
        <v>3.2336271037883124</v>
      </c>
      <c r="M26">
        <f>IF(Players!BC27=1,95,0)</f>
        <v>0</v>
      </c>
      <c r="N26" s="2">
        <f>Players!BN27</f>
        <v>0</v>
      </c>
      <c r="O26" s="2">
        <f>Players!BO27</f>
        <v>0</v>
      </c>
      <c r="P26" s="2">
        <f>Players!BP27</f>
        <v>0</v>
      </c>
      <c r="Q26" s="2">
        <f>Players!BQ27</f>
        <v>0.12</v>
      </c>
      <c r="R26" s="2">
        <f>Players!BR27</f>
        <v>0</v>
      </c>
      <c r="S26" s="2">
        <f t="shared" si="46"/>
        <v>1.3904776720313736</v>
      </c>
      <c r="T26" s="2">
        <f t="shared" si="47"/>
        <v>0.98501256392320902</v>
      </c>
      <c r="U26" s="16">
        <f>INDEX('Team forecast'!$B$2:$AO$26,MATCH('Master data'!$B26,'Team forecast'!$B$2:$B$26,0),MATCH('Master data'!U$1,'Team forecast'!$B$2:$AO$2,0))</f>
        <v>0.45540796963946878</v>
      </c>
      <c r="V26" s="16">
        <f>INDEX('Team forecast'!$B$2:$AO$26,MATCH('Master data'!$B26,'Team forecast'!$B$2:$B$26,0),MATCH('Master data'!V$1,'Team forecast'!$B$2:$AO$2,0))</f>
        <v>0.31119544592030363</v>
      </c>
      <c r="W26" s="16">
        <f>INDEX('Team forecast'!$B$2:$AO$26,MATCH('Master data'!$B26,'Team forecast'!$B$2:$B$26,0),MATCH('Master data'!W$1,'Team forecast'!$B$2:$AO$2,0))</f>
        <v>0.23339658444022771</v>
      </c>
      <c r="X26" s="5">
        <f t="shared" si="48"/>
        <v>-5000</v>
      </c>
      <c r="Y26" s="5">
        <f t="shared" si="49"/>
        <v>0</v>
      </c>
      <c r="Z26" s="5">
        <f t="shared" si="50"/>
        <v>0</v>
      </c>
      <c r="AA26" s="5">
        <f t="shared" si="51"/>
        <v>0</v>
      </c>
      <c r="AB26" s="5">
        <f t="shared" si="52"/>
        <v>0</v>
      </c>
      <c r="AC26" s="5">
        <f t="shared" si="53"/>
        <v>0</v>
      </c>
      <c r="AD26" s="5">
        <f t="shared" si="54"/>
        <v>0</v>
      </c>
      <c r="AE26" s="5">
        <f t="shared" si="55"/>
        <v>0</v>
      </c>
      <c r="AF26" s="5">
        <f t="shared" si="56"/>
        <v>0</v>
      </c>
      <c r="AG26" s="5">
        <f t="shared" si="57"/>
        <v>0</v>
      </c>
      <c r="AH26" s="5">
        <f t="shared" si="58"/>
        <v>0</v>
      </c>
      <c r="AI26" s="5">
        <f t="shared" si="59"/>
        <v>0</v>
      </c>
      <c r="AJ26" s="5">
        <f t="shared" si="60"/>
        <v>0</v>
      </c>
      <c r="AK26" s="5">
        <f>IFERROR(SUM(X26:AJ26),-5000)*((Cockpit!$C$3)^0)</f>
        <v>-5000</v>
      </c>
      <c r="AL26" s="16">
        <f>INDEX('Team forecast'!$B$2:$AO$26,MATCH('Master data'!$B26,'Team forecast'!$B$2:$B$26,0),MATCH('Master data'!AL$1,'Team forecast'!$B$2:$AO$2,0))</f>
        <v>2.3578794100156779</v>
      </c>
      <c r="AM26" s="16">
        <f>INDEX('Team forecast'!$B$2:$AO$26,MATCH('Master data'!$B26,'Team forecast'!$B$2:$B$26,0),MATCH('Master data'!AM$1,'Team forecast'!$B$2:$AO$2,0))</f>
        <v>0.60341572553131961</v>
      </c>
      <c r="AN26" s="16">
        <f>INDEX('Team forecast'!$B$2:$AO$26,MATCH('Master data'!$B26,'Team forecast'!$B$2:$B$26,0),MATCH('Master data'!AN$1,'Team forecast'!$B$2:$AO$2,0))</f>
        <v>0.5469402440769694</v>
      </c>
      <c r="AO26" s="16">
        <f>INDEX('Team forecast'!$B$2:$AO$26,MATCH('Master data'!$B26,'Team forecast'!$B$2:$B$26,0),MATCH('Master data'!AO$1,'Team forecast'!$B$2:$AO$2,0))</f>
        <v>6.1849902111969035</v>
      </c>
      <c r="AP26" s="16">
        <f>INDEX('Team forecast'!$B$2:$AO$26,MATCH('Master data'!$B26,'Team forecast'!$B$2:$B$26,0),MATCH('Master data'!AP$1,'Team forecast'!$B$2:$AO$2,0))</f>
        <v>1.9809102100775644</v>
      </c>
      <c r="AQ26" s="5">
        <f t="shared" si="61"/>
        <v>-5000</v>
      </c>
      <c r="AR26" s="5">
        <f>INDEX('Team forecast'!$B$2:$AO$26,MATCH('Master data'!$B26,'Team forecast'!$B$2:$B$26,0),MATCH('Master data'!AR$1,'Team forecast'!$B$2:$AO$2,0))*IF(X26&gt;0,25000,0)</f>
        <v>0</v>
      </c>
      <c r="AS26" s="16">
        <f>INDEX('Team forecast'!$B$2:$AO$26,MATCH('Master data'!$B26,'Team forecast'!$B$2:$B$26,0),MATCH('Master data'!AS$1,'Team forecast'!$B$2:$AO$2,0))*IF(X26&gt;0,5000,0)</f>
        <v>0</v>
      </c>
      <c r="AT26" s="16">
        <f>INDEX('Team forecast'!$B$2:$AO$26,MATCH('Master data'!$B26,'Team forecast'!$B$2:$B$26,0),MATCH('Master data'!AT$1,'Team forecast'!$B$2:$AO$2,0))*IF(X26&gt;0,-15000,0)</f>
        <v>0</v>
      </c>
      <c r="AU26" s="5">
        <f t="shared" si="62"/>
        <v>0</v>
      </c>
      <c r="AV26" s="5">
        <f t="shared" si="63"/>
        <v>0</v>
      </c>
      <c r="AW26" s="5">
        <f t="shared" si="64"/>
        <v>0</v>
      </c>
      <c r="AX26" s="5">
        <f t="shared" si="65"/>
        <v>0</v>
      </c>
      <c r="AY26" s="5">
        <f t="shared" si="66"/>
        <v>0</v>
      </c>
      <c r="AZ26" s="5">
        <f t="shared" si="67"/>
        <v>0</v>
      </c>
      <c r="BA26" s="5">
        <f t="shared" si="68"/>
        <v>0</v>
      </c>
      <c r="BB26" s="5">
        <f t="shared" si="69"/>
        <v>0</v>
      </c>
      <c r="BC26" s="5">
        <f t="shared" si="70"/>
        <v>0</v>
      </c>
      <c r="BD26" s="5">
        <f t="shared" si="71"/>
        <v>-5000</v>
      </c>
      <c r="BE26" s="16">
        <f>INDEX('Team forecast'!$B$2:$AO$26,MATCH('Master data'!$B26,'Team forecast'!$B$2:$B$26,0),MATCH('Master data'!BE$1,'Team forecast'!$B$2:$AO$2,0))</f>
        <v>0</v>
      </c>
      <c r="BF26" s="16">
        <f>INDEX('Team forecast'!$B$2:$AO$26,MATCH('Master data'!$B26,'Team forecast'!$B$2:$B$26,0),MATCH('Master data'!BF$1,'Team forecast'!$B$2:$AO$2,0))</f>
        <v>0</v>
      </c>
      <c r="BG26" s="16">
        <f>INDEX('Team forecast'!$B$2:$AO$26,MATCH('Master data'!$B26,'Team forecast'!$B$2:$B$26,0),MATCH('Master data'!BG$1,'Team forecast'!$B$2:$AO$2,0))</f>
        <v>0</v>
      </c>
      <c r="BH26" s="16">
        <f>INDEX('Team forecast'!$B$2:$AO$26,MATCH('Master data'!$B26,'Team forecast'!$B$2:$B$26,0),MATCH('Master data'!BH$1,'Team forecast'!$B$2:$AO$2,0))</f>
        <v>0</v>
      </c>
      <c r="BI26" s="16">
        <f>INDEX('Team forecast'!$B$2:$AO$26,MATCH('Master data'!$B26,'Team forecast'!$B$2:$B$26,0),MATCH('Master data'!BI$1,'Team forecast'!$B$2:$AO$2,0))</f>
        <v>0</v>
      </c>
      <c r="BJ26" s="5">
        <f t="shared" si="72"/>
        <v>-5000</v>
      </c>
      <c r="BK26" s="5">
        <f>INDEX('Team forecast'!$R$3:$BH$26,MATCH($B26,'Team forecast'!$B$3:$B$26,0),MATCH(BK$1,'Team forecast'!$R$2:$BH$2,0))*IF($X26&gt;0,25000,0)</f>
        <v>0</v>
      </c>
      <c r="BL26" s="5">
        <f>INDEX('Team forecast'!$R$3:$BH$26,MATCH($B26,'Team forecast'!$B$3:$B$26,0),MATCH(BL$1,'Team forecast'!$R$2:$BH$2,0))*IF($X26&gt;0,5000,0)</f>
        <v>0</v>
      </c>
      <c r="BM26" s="5">
        <f>INDEX('Team forecast'!$R$3:$BH$26,MATCH($B26,'Team forecast'!$B$3:$B$26,0),MATCH(BM$1,'Team forecast'!$R$2:$BH$2,0))*IF($X26&gt;0,-15000,0)</f>
        <v>0</v>
      </c>
      <c r="BN26" s="5">
        <f t="shared" si="73"/>
        <v>0</v>
      </c>
      <c r="BO26" s="5">
        <f t="shared" si="74"/>
        <v>0</v>
      </c>
      <c r="BP26" s="5">
        <f t="shared" si="75"/>
        <v>0</v>
      </c>
      <c r="BQ26" s="5">
        <f t="shared" si="76"/>
        <v>0</v>
      </c>
      <c r="BR26" s="5">
        <f t="shared" si="77"/>
        <v>0</v>
      </c>
      <c r="BS26" s="5">
        <f t="shared" si="78"/>
        <v>0</v>
      </c>
      <c r="BT26" s="5">
        <f t="shared" si="79"/>
        <v>0</v>
      </c>
      <c r="BU26" s="5">
        <f t="shared" si="80"/>
        <v>0</v>
      </c>
      <c r="BV26" s="5">
        <f t="shared" si="81"/>
        <v>0</v>
      </c>
      <c r="BW26" s="5">
        <f t="shared" si="40"/>
        <v>0</v>
      </c>
      <c r="BX26" s="5">
        <f t="shared" si="41"/>
        <v>-5000</v>
      </c>
      <c r="BY26" s="5">
        <f t="shared" si="82"/>
        <v>-15000</v>
      </c>
      <c r="BZ26" s="5">
        <f>MAX(INDEX('Team forecast'!$R$3:$BH$26,MATCH($B26,'Team forecast'!$B$3:$B$26,0),MATCH(BZ$1,'Team forecast'!$R$2:$BH$2,0))*($BX26)-(1-INDEX('Team forecast'!$R$3:$BH$26,MATCH($B26,'Team forecast'!$B$3:$B$26,0),MATCH(BZ$1,'Team forecast'!$R$2:$BH$2,0)))*(BY26+CH26)*0.01,-5000)</f>
        <v>-5000</v>
      </c>
      <c r="CA26" s="5">
        <f>MAX(INDEX('Team forecast'!$R$3:$BH$26,MATCH($B26,'Team forecast'!$B$3:$B$26,0),MATCH(CA$1,'Team forecast'!$R$2:$BH$2,0))*$BX26-(1-INDEX('Team forecast'!$R$3:$BH$26,MATCH($B26,'Team forecast'!$B$3:$B$26,0),MATCH(CA$1,'Team forecast'!$R$2:$BH$2,0)))*(BY26+BX26+CH26)*0.01,-5000)</f>
        <v>-5000</v>
      </c>
      <c r="CB26" s="5">
        <f>MAX(INDEX('Team forecast'!$R$3:$BH$26,MATCH($B26,'Team forecast'!$B$3:$B$26,0),MATCH(CB$1,'Team forecast'!$R$2:$BH$2,0))*$BX26-(1-INDEX('Team forecast'!$R$3:$BH$26,MATCH($B26,'Team forecast'!$B$3:$B$26,0),MATCH(CB$1,'Team forecast'!$R$2:$BH$2,0)))*(BY26+BX26*2+CH26)*0.01,0)</f>
        <v>0</v>
      </c>
      <c r="CC26" s="5">
        <v>0</v>
      </c>
      <c r="CD26" s="5">
        <f>+AK26+BD26*Cockpit!$C$3+BW26*Cockpit!$C$3^2+BZ26*Cockpit!$C$3^3+CA26*Cockpit!$C$3^4+CB26*Cockpit!$C$3^5+CC26*Cockpit!$C$3^6</f>
        <v>-10802.469135802468</v>
      </c>
      <c r="CE26" s="5"/>
      <c r="CF26" s="5"/>
      <c r="CG26" s="5">
        <v>0</v>
      </c>
      <c r="CH26" s="5">
        <f t="shared" si="43"/>
        <v>5495000</v>
      </c>
      <c r="CI26" s="5">
        <f t="shared" si="44"/>
        <v>5495000</v>
      </c>
      <c r="CJ26" s="1">
        <f t="shared" si="45"/>
        <v>-2E-3</v>
      </c>
      <c r="CK26" s="5">
        <f>RANK(CD26,$CD$2:$CD$622)+COUNTIF($CD$2:$CD26,$CD26)-1</f>
        <v>418</v>
      </c>
      <c r="CL26" s="5">
        <f>RANK(CJ26,$CJ$2:$CJ$622)+COUNTIF($CJ$2:$CJ26,$CJ26)-1</f>
        <v>415</v>
      </c>
    </row>
    <row r="27" spans="1:90" x14ac:dyDescent="0.3">
      <c r="A27" t="str">
        <f>Players!P28</f>
        <v>Memphis Depay</v>
      </c>
      <c r="B27" t="str">
        <f>Players!G28</f>
        <v>Netherlands</v>
      </c>
      <c r="C27" t="str">
        <f>Players!AB28</f>
        <v>Striker</v>
      </c>
      <c r="D27" s="1"/>
      <c r="F27" t="str">
        <f>IFERROR(INDEX(Lookup!B:B,MATCH(INDEX(Players!C:C,MATCH(E27,Players!A:A,0)),Lookup!D:D,0)),"")</f>
        <v/>
      </c>
      <c r="G27">
        <f>IF(Players!AC28=0,10000000,Players!AC28)</f>
        <v>7556000</v>
      </c>
      <c r="H27" s="16">
        <f>INDEX('Team forecast'!$B$2:$AO$26,MATCH('Master data'!$B27,'Team forecast'!$B$2:$B$26,0),MATCH('Master data'!H$1,'Team forecast'!$B$2:$AO$2,0))</f>
        <v>1.9317940875295669</v>
      </c>
      <c r="I27" s="16">
        <f>INDEX('Team forecast'!$B$2:$AO$26,MATCH('Master data'!$B27,'Team forecast'!$B$2:$B$26,0),MATCH('Master data'!I$1,'Team forecast'!$B$2:$AO$2,0))</f>
        <v>0.87092212684430403</v>
      </c>
      <c r="J27" s="16">
        <f>INDEX('Team forecast'!$B$2:$AO$26,MATCH('Master data'!$B27,'Team forecast'!$B$2:$B$26,0),MATCH('Master data'!J$1,'Team forecast'!$B$2:$AO$2,0))</f>
        <v>0.41856540084388189</v>
      </c>
      <c r="K27" s="16">
        <f>INDEX('Team forecast'!$B$2:$AO$26,MATCH('Master data'!$B27,'Team forecast'!$B$2:$B$26,0),MATCH('Master data'!K$1,'Team forecast'!$B$2:$AO$2,0))</f>
        <v>5.488461706626059</v>
      </c>
      <c r="L27" s="16">
        <f>INDEX('Team forecast'!$B$2:$AO$26,MATCH('Master data'!$B27,'Team forecast'!$B$2:$B$26,0),MATCH('Master data'!L$1,'Team forecast'!$B$2:$AO$2,0))</f>
        <v>2.8590877901454426</v>
      </c>
      <c r="M27">
        <f>IF(Players!BC28=1,95,0)</f>
        <v>95</v>
      </c>
      <c r="N27" s="2">
        <f>Players!BN28</f>
        <v>0.30683819817775126</v>
      </c>
      <c r="O27" s="2">
        <f>Players!BO28</f>
        <v>0.35236537868961726</v>
      </c>
      <c r="P27" s="2">
        <f>Players!BP28</f>
        <v>0.35244083828946066</v>
      </c>
      <c r="Q27" s="2">
        <f>Players!BQ28</f>
        <v>0.24139154160982262</v>
      </c>
      <c r="R27" s="2">
        <f>Players!BR28</f>
        <v>0</v>
      </c>
      <c r="S27" s="2">
        <f t="shared" si="46"/>
        <v>1.9317940875295669</v>
      </c>
      <c r="T27" s="2">
        <f t="shared" si="47"/>
        <v>0.87092212684430403</v>
      </c>
      <c r="U27" s="16">
        <f>INDEX('Team forecast'!$B$2:$AO$26,MATCH('Master data'!$B27,'Team forecast'!$B$2:$B$26,0),MATCH('Master data'!U$1,'Team forecast'!$B$2:$AO$2,0))</f>
        <v>0.60759493670886078</v>
      </c>
      <c r="V27" s="16">
        <f>INDEX('Team forecast'!$B$2:$AO$26,MATCH('Master data'!$B27,'Team forecast'!$B$2:$B$26,0),MATCH('Master data'!V$1,'Team forecast'!$B$2:$AO$2,0))</f>
        <v>0.23544303797468349</v>
      </c>
      <c r="W27" s="16">
        <f>INDEX('Team forecast'!$B$2:$AO$26,MATCH('Master data'!$B27,'Team forecast'!$B$2:$B$26,0),MATCH('Master data'!W$1,'Team forecast'!$B$2:$AO$2,0))</f>
        <v>0.1569620253164557</v>
      </c>
      <c r="X27" s="5">
        <f t="shared" si="48"/>
        <v>7000</v>
      </c>
      <c r="Y27" s="5">
        <f t="shared" si="49"/>
        <v>15189.873417721519</v>
      </c>
      <c r="Z27" s="5">
        <f t="shared" si="50"/>
        <v>1177.2151898734176</v>
      </c>
      <c r="AA27" s="5">
        <f t="shared" si="51"/>
        <v>-2354.4303797468356</v>
      </c>
      <c r="AB27" s="5">
        <f t="shared" si="52"/>
        <v>59274.82170680054</v>
      </c>
      <c r="AC27" s="5">
        <f t="shared" si="53"/>
        <v>34034.867760135974</v>
      </c>
      <c r="AD27" s="5">
        <f t="shared" si="54"/>
        <v>19343.580448028923</v>
      </c>
      <c r="AE27" s="5">
        <f t="shared" si="55"/>
        <v>0</v>
      </c>
      <c r="AF27" s="5">
        <f t="shared" si="56"/>
        <v>0</v>
      </c>
      <c r="AG27" s="5">
        <f t="shared" si="57"/>
        <v>-4827.8308321964523</v>
      </c>
      <c r="AH27" s="5">
        <f t="shared" si="58"/>
        <v>0</v>
      </c>
      <c r="AI27" s="5">
        <f t="shared" si="59"/>
        <v>19317.94087529567</v>
      </c>
      <c r="AJ27" s="5">
        <f t="shared" si="60"/>
        <v>-6967.3770147544319</v>
      </c>
      <c r="AK27" s="5">
        <f>IFERROR(SUM(X27:AJ27),-5000)*((Cockpit!$C$3)^0)</f>
        <v>141188.66117115831</v>
      </c>
      <c r="AL27" s="16">
        <f>INDEX('Team forecast'!$B$2:$AO$26,MATCH('Master data'!$B27,'Team forecast'!$B$2:$B$26,0),MATCH('Master data'!AL$1,'Team forecast'!$B$2:$AO$2,0))</f>
        <v>2.4630934556476545</v>
      </c>
      <c r="AM27" s="16">
        <f>INDEX('Team forecast'!$B$2:$AO$26,MATCH('Master data'!$B27,'Team forecast'!$B$2:$B$26,0),MATCH('Master data'!AM$1,'Team forecast'!$B$2:$AO$2,0))</f>
        <v>0.51627380220950081</v>
      </c>
      <c r="AN27" s="16">
        <f>INDEX('Team forecast'!$B$2:$AO$26,MATCH('Master data'!$B27,'Team forecast'!$B$2:$B$26,0),MATCH('Master data'!AN$1,'Team forecast'!$B$2:$AO$2,0))</f>
        <v>0.59673998157876562</v>
      </c>
      <c r="AO27" s="16">
        <f>INDEX('Team forecast'!$B$2:$AO$26,MATCH('Master data'!$B27,'Team forecast'!$B$2:$B$26,0),MATCH('Master data'!AO$1,'Team forecast'!$B$2:$AO$2,0))</f>
        <v>6.9979477618400647</v>
      </c>
      <c r="AP27" s="16">
        <f>INDEX('Team forecast'!$B$2:$AO$26,MATCH('Master data'!$B27,'Team forecast'!$B$2:$B$26,0),MATCH('Master data'!AP$1,'Team forecast'!$B$2:$AO$2,0))</f>
        <v>1.6948382395766441</v>
      </c>
      <c r="AQ27" s="5">
        <f t="shared" si="61"/>
        <v>7000</v>
      </c>
      <c r="AR27" s="5">
        <f>INDEX('Team forecast'!$B$2:$AO$26,MATCH('Master data'!$B27,'Team forecast'!$B$2:$B$26,0),MATCH('Master data'!AR$1,'Team forecast'!$B$2:$AO$2,0))*IF(X27&gt;0,25000,0)</f>
        <v>20018.841262364575</v>
      </c>
      <c r="AS27" s="16">
        <f>INDEX('Team forecast'!$B$2:$AO$26,MATCH('Master data'!$B27,'Team forecast'!$B$2:$B$26,0),MATCH('Master data'!AS$1,'Team forecast'!$B$2:$AO$2,0))*IF(X27&gt;0,5000,0)</f>
        <v>720.67828544512452</v>
      </c>
      <c r="AT27" s="16">
        <f>INDEX('Team forecast'!$B$2:$AO$26,MATCH('Master data'!$B27,'Team forecast'!$B$2:$B$26,0),MATCH('Master data'!AT$1,'Team forecast'!$B$2:$AO$2,0))*IF(X27&gt;0,-15000,0)</f>
        <v>-826.66038624587839</v>
      </c>
      <c r="AU27" s="5">
        <f t="shared" si="62"/>
        <v>75577.115787433722</v>
      </c>
      <c r="AV27" s="5">
        <f t="shared" si="63"/>
        <v>43395.442912360188</v>
      </c>
      <c r="AW27" s="5">
        <f t="shared" si="64"/>
        <v>24663.625754887675</v>
      </c>
      <c r="AX27" s="5">
        <f t="shared" si="65"/>
        <v>0</v>
      </c>
      <c r="AY27" s="5">
        <f t="shared" si="66"/>
        <v>0</v>
      </c>
      <c r="AZ27" s="5">
        <f t="shared" si="67"/>
        <v>-4827.8308321964523</v>
      </c>
      <c r="BA27" s="5">
        <f t="shared" si="68"/>
        <v>0</v>
      </c>
      <c r="BB27" s="5">
        <f t="shared" si="69"/>
        <v>24630.934556476546</v>
      </c>
      <c r="BC27" s="5">
        <f t="shared" si="70"/>
        <v>-4130.1904176760063</v>
      </c>
      <c r="BD27" s="5">
        <f t="shared" si="71"/>
        <v>186221.95692284949</v>
      </c>
      <c r="BE27" s="16">
        <f>INDEX('Team forecast'!$B$2:$AO$26,MATCH('Master data'!$B27,'Team forecast'!$B$2:$B$26,0),MATCH('Master data'!BE$1,'Team forecast'!$B$2:$AO$2,0))</f>
        <v>0</v>
      </c>
      <c r="BF27" s="16">
        <f>INDEX('Team forecast'!$B$2:$AO$26,MATCH('Master data'!$B27,'Team forecast'!$B$2:$B$26,0),MATCH('Master data'!BF$1,'Team forecast'!$B$2:$AO$2,0))</f>
        <v>0</v>
      </c>
      <c r="BG27" s="16">
        <f>INDEX('Team forecast'!$B$2:$AO$26,MATCH('Master data'!$B27,'Team forecast'!$B$2:$B$26,0),MATCH('Master data'!BG$1,'Team forecast'!$B$2:$AO$2,0))</f>
        <v>0</v>
      </c>
      <c r="BH27" s="16">
        <f>INDEX('Team forecast'!$B$2:$AO$26,MATCH('Master data'!$B27,'Team forecast'!$B$2:$B$26,0),MATCH('Master data'!BH$1,'Team forecast'!$B$2:$AO$2,0))</f>
        <v>0</v>
      </c>
      <c r="BI27" s="16">
        <f>INDEX('Team forecast'!$B$2:$AO$26,MATCH('Master data'!$B27,'Team forecast'!$B$2:$B$26,0),MATCH('Master data'!BI$1,'Team forecast'!$B$2:$AO$2,0))</f>
        <v>0</v>
      </c>
      <c r="BJ27" s="5">
        <f t="shared" si="72"/>
        <v>7000</v>
      </c>
      <c r="BK27" s="5">
        <f>INDEX('Team forecast'!$R$3:$BH$26,MATCH($B27,'Team forecast'!$B$3:$B$26,0),MATCH(BK$1,'Team forecast'!$R$2:$BH$2,0))*IF($X27&gt;0,25000,0)</f>
        <v>0</v>
      </c>
      <c r="BL27" s="5">
        <f>INDEX('Team forecast'!$R$3:$BH$26,MATCH($B27,'Team forecast'!$B$3:$B$26,0),MATCH(BL$1,'Team forecast'!$R$2:$BH$2,0))*IF($X27&gt;0,5000,0)</f>
        <v>0</v>
      </c>
      <c r="BM27" s="5">
        <f>INDEX('Team forecast'!$R$3:$BH$26,MATCH($B27,'Team forecast'!$B$3:$B$26,0),MATCH(BM$1,'Team forecast'!$R$2:$BH$2,0))*IF($X27&gt;0,-15000,0)</f>
        <v>0</v>
      </c>
      <c r="BN27" s="5">
        <f t="shared" si="73"/>
        <v>0</v>
      </c>
      <c r="BO27" s="5">
        <f t="shared" si="74"/>
        <v>0</v>
      </c>
      <c r="BP27" s="5">
        <f t="shared" si="75"/>
        <v>0</v>
      </c>
      <c r="BQ27" s="5">
        <f t="shared" si="76"/>
        <v>0</v>
      </c>
      <c r="BR27" s="5">
        <f t="shared" si="77"/>
        <v>0</v>
      </c>
      <c r="BS27" s="5">
        <f t="shared" si="78"/>
        <v>-4827.8308321964523</v>
      </c>
      <c r="BT27" s="5">
        <f t="shared" si="79"/>
        <v>0</v>
      </c>
      <c r="BU27" s="5">
        <f t="shared" si="80"/>
        <v>0</v>
      </c>
      <c r="BV27" s="5">
        <f t="shared" si="81"/>
        <v>0</v>
      </c>
      <c r="BW27" s="5">
        <f t="shared" si="40"/>
        <v>0</v>
      </c>
      <c r="BX27" s="5">
        <f t="shared" si="41"/>
        <v>163705.30904700392</v>
      </c>
      <c r="BY27" s="5">
        <f t="shared" si="82"/>
        <v>491115.92714101175</v>
      </c>
      <c r="BZ27" s="5">
        <f>MAX(INDEX('Team forecast'!$R$3:$BH$26,MATCH($B27,'Team forecast'!$B$3:$B$26,0),MATCH(BZ$1,'Team forecast'!$R$2:$BH$2,0))*($BX27)-(1-INDEX('Team forecast'!$R$3:$BH$26,MATCH($B27,'Team forecast'!$B$3:$B$26,0),MATCH(BZ$1,'Team forecast'!$R$2:$BH$2,0)))*(BY27+CH27)*0.01,-5000)</f>
        <v>154313.90641937262</v>
      </c>
      <c r="CA27" s="5">
        <f>MAX(INDEX('Team forecast'!$R$3:$BH$26,MATCH($B27,'Team forecast'!$B$3:$B$26,0),MATCH(CA$1,'Team forecast'!$R$2:$BH$2,0))*$BX27-(1-INDEX('Team forecast'!$R$3:$BH$26,MATCH($B27,'Team forecast'!$B$3:$B$26,0),MATCH(CA$1,'Team forecast'!$R$2:$BH$2,0)))*(BY27+BX27+CH27)*0.01,-5000)</f>
        <v>35465.522600375611</v>
      </c>
      <c r="CB27" s="5">
        <f>MAX(INDEX('Team forecast'!$R$3:$BH$26,MATCH($B27,'Team forecast'!$B$3:$B$26,0),MATCH(CB$1,'Team forecast'!$R$2:$BH$2,0))*$BX27-(1-INDEX('Team forecast'!$R$3:$BH$26,MATCH($B27,'Team forecast'!$B$3:$B$26,0),MATCH(CB$1,'Team forecast'!$R$2:$BH$2,0)))*(BY27+BX27*2+CH27)*0.01,0)</f>
        <v>0</v>
      </c>
      <c r="CC27" s="5">
        <v>0</v>
      </c>
      <c r="CD27" s="5">
        <f>+AK27+BD27*Cockpit!$C$3+BW27*Cockpit!$C$3^2+BZ27*Cockpit!$C$3^3+CA27*Cockpit!$C$3^4+CB27*Cockpit!$C$3^5+CC27*Cockpit!$C$3^6</f>
        <v>318064.80672060058</v>
      </c>
      <c r="CE27" s="5"/>
      <c r="CF27" s="5"/>
      <c r="CG27" s="5">
        <v>0</v>
      </c>
      <c r="CH27" s="5">
        <f t="shared" si="43"/>
        <v>7556000</v>
      </c>
      <c r="CI27" s="5">
        <f t="shared" si="44"/>
        <v>7556000</v>
      </c>
      <c r="CJ27" s="1">
        <f t="shared" si="45"/>
        <v>4.2000000000000003E-2</v>
      </c>
      <c r="CK27" s="5">
        <f>RANK(CD27,$CD$2:$CD$622)+COUNTIF($CD$2:$CD27,$CD27)-1</f>
        <v>1</v>
      </c>
      <c r="CL27" s="5">
        <f>RANK(CJ27,$CJ$2:$CJ$622)+COUNTIF($CJ$2:$CJ27,$CJ27)-1</f>
        <v>16</v>
      </c>
    </row>
    <row r="28" spans="1:90" x14ac:dyDescent="0.3">
      <c r="A28" t="str">
        <f>Players!P29</f>
        <v>Leroy Sané</v>
      </c>
      <c r="B28" t="str">
        <f>Players!G29</f>
        <v>Germany</v>
      </c>
      <c r="C28" t="str">
        <f>Players!AB29</f>
        <v>Striker</v>
      </c>
      <c r="D28" s="1"/>
      <c r="F28" t="str">
        <f>IFERROR(INDEX(Lookup!B:B,MATCH(INDEX(Players!C:C,MATCH(E28,Players!A:A,0)),Lookup!D:D,0)),"")</f>
        <v/>
      </c>
      <c r="G28">
        <f>IF(Players!AC29=0,10000000,Players!AC29)</f>
        <v>7492000</v>
      </c>
      <c r="H28" s="16">
        <f>INDEX('Team forecast'!$B$2:$AO$26,MATCH('Master data'!$B28,'Team forecast'!$B$2:$B$26,0),MATCH('Master data'!H$1,'Team forecast'!$B$2:$AO$2,0))</f>
        <v>1.3803959592812078</v>
      </c>
      <c r="I28" s="16">
        <f>INDEX('Team forecast'!$B$2:$AO$26,MATCH('Master data'!$B28,'Team forecast'!$B$2:$B$26,0),MATCH('Master data'!I$1,'Team forecast'!$B$2:$AO$2,0))</f>
        <v>1.1572524079669981</v>
      </c>
      <c r="J28" s="16">
        <f>INDEX('Team forecast'!$B$2:$AO$26,MATCH('Master data'!$B28,'Team forecast'!$B$2:$B$26,0),MATCH('Master data'!J$1,'Team forecast'!$B$2:$AO$2,0))</f>
        <v>0.3143486973947896</v>
      </c>
      <c r="K28" s="16">
        <f>INDEX('Team forecast'!$B$2:$AO$26,MATCH('Master data'!$B28,'Team forecast'!$B$2:$B$26,0),MATCH('Master data'!K$1,'Team forecast'!$B$2:$AO$2,0))</f>
        <v>3.6854590683201627</v>
      </c>
      <c r="L28" s="16">
        <f>INDEX('Team forecast'!$B$2:$AO$26,MATCH('Master data'!$B28,'Team forecast'!$B$2:$B$26,0),MATCH('Master data'!L$1,'Team forecast'!$B$2:$AO$2,0))</f>
        <v>3.418345574302518</v>
      </c>
      <c r="M28">
        <f>IF(Players!BC29=1,95,0)</f>
        <v>0</v>
      </c>
      <c r="N28" s="2">
        <f>Players!BN29</f>
        <v>0</v>
      </c>
      <c r="O28" s="2">
        <f>Players!BO29</f>
        <v>0</v>
      </c>
      <c r="P28" s="2">
        <f>Players!BP29</f>
        <v>0</v>
      </c>
      <c r="Q28" s="2">
        <f>Players!BQ29</f>
        <v>4.9944506104328525E-2</v>
      </c>
      <c r="R28" s="2">
        <f>Players!BR29</f>
        <v>0</v>
      </c>
      <c r="S28" s="2">
        <f t="shared" si="46"/>
        <v>1.3803959592812078</v>
      </c>
      <c r="T28" s="2">
        <f t="shared" si="47"/>
        <v>1.1572524079669981</v>
      </c>
      <c r="U28" s="16">
        <f>INDEX('Team forecast'!$B$2:$AO$26,MATCH('Master data'!$B28,'Team forecast'!$B$2:$B$26,0),MATCH('Master data'!U$1,'Team forecast'!$B$2:$AO$2,0))</f>
        <v>0.41002004008016041</v>
      </c>
      <c r="V28" s="16">
        <f>INDEX('Team forecast'!$B$2:$AO$26,MATCH('Master data'!$B28,'Team forecast'!$B$2:$B$26,0),MATCH('Master data'!V$1,'Team forecast'!$B$2:$AO$2,0))</f>
        <v>0.28577154308617242</v>
      </c>
      <c r="W28" s="16">
        <f>INDEX('Team forecast'!$B$2:$AO$26,MATCH('Master data'!$B28,'Team forecast'!$B$2:$B$26,0),MATCH('Master data'!W$1,'Team forecast'!$B$2:$AO$2,0))</f>
        <v>0.30420841683366728</v>
      </c>
      <c r="X28" s="5">
        <f t="shared" si="48"/>
        <v>-5000</v>
      </c>
      <c r="Y28" s="5">
        <f t="shared" si="49"/>
        <v>0</v>
      </c>
      <c r="Z28" s="5">
        <f t="shared" si="50"/>
        <v>0</v>
      </c>
      <c r="AA28" s="5">
        <f t="shared" si="51"/>
        <v>0</v>
      </c>
      <c r="AB28" s="5">
        <f t="shared" si="52"/>
        <v>0</v>
      </c>
      <c r="AC28" s="5">
        <f t="shared" si="53"/>
        <v>0</v>
      </c>
      <c r="AD28" s="5">
        <f t="shared" si="54"/>
        <v>0</v>
      </c>
      <c r="AE28" s="5">
        <f t="shared" si="55"/>
        <v>0</v>
      </c>
      <c r="AF28" s="5">
        <f t="shared" si="56"/>
        <v>0</v>
      </c>
      <c r="AG28" s="5">
        <f t="shared" si="57"/>
        <v>0</v>
      </c>
      <c r="AH28" s="5">
        <f t="shared" si="58"/>
        <v>0</v>
      </c>
      <c r="AI28" s="5">
        <f t="shared" si="59"/>
        <v>0</v>
      </c>
      <c r="AJ28" s="5">
        <f t="shared" si="60"/>
        <v>0</v>
      </c>
      <c r="AK28" s="5">
        <f>IFERROR(SUM(X28:AJ28),-5000)*((Cockpit!$C$3)^0)</f>
        <v>-5000</v>
      </c>
      <c r="AL28" s="16">
        <f>INDEX('Team forecast'!$B$2:$AO$26,MATCH('Master data'!$B28,'Team forecast'!$B$2:$B$26,0),MATCH('Master data'!AL$1,'Team forecast'!$B$2:$AO$2,0))</f>
        <v>2.6069135565605688</v>
      </c>
      <c r="AM28" s="16">
        <f>INDEX('Team forecast'!$B$2:$AO$26,MATCH('Master data'!$B28,'Team forecast'!$B$2:$B$26,0),MATCH('Master data'!AM$1,'Team forecast'!$B$2:$AO$2,0))</f>
        <v>0.64628016595236182</v>
      </c>
      <c r="AN28" s="16">
        <f>INDEX('Team forecast'!$B$2:$AO$26,MATCH('Master data'!$B28,'Team forecast'!$B$2:$B$26,0),MATCH('Master data'!AN$1,'Team forecast'!$B$2:$AO$2,0))</f>
        <v>0.52399131671532295</v>
      </c>
      <c r="AO28" s="16">
        <f>INDEX('Team forecast'!$B$2:$AO$26,MATCH('Master data'!$B28,'Team forecast'!$B$2:$B$26,0),MATCH('Master data'!AO$1,'Team forecast'!$B$2:$AO$2,0))</f>
        <v>6.9600849978985515</v>
      </c>
      <c r="AP28" s="16">
        <f>INDEX('Team forecast'!$B$2:$AO$26,MATCH('Master data'!$B28,'Team forecast'!$B$2:$B$26,0),MATCH('Master data'!AP$1,'Team forecast'!$B$2:$AO$2,0))</f>
        <v>1.909012182505438</v>
      </c>
      <c r="AQ28" s="5">
        <f t="shared" si="61"/>
        <v>-5000</v>
      </c>
      <c r="AR28" s="5">
        <f>INDEX('Team forecast'!$B$2:$AO$26,MATCH('Master data'!$B28,'Team forecast'!$B$2:$B$26,0),MATCH('Master data'!AR$1,'Team forecast'!$B$2:$AO$2,0))*IF(X28&gt;0,25000,0)</f>
        <v>0</v>
      </c>
      <c r="AS28" s="16">
        <f>INDEX('Team forecast'!$B$2:$AO$26,MATCH('Master data'!$B28,'Team forecast'!$B$2:$B$26,0),MATCH('Master data'!AS$1,'Team forecast'!$B$2:$AO$2,0))*IF(X28&gt;0,5000,0)</f>
        <v>0</v>
      </c>
      <c r="AT28" s="16">
        <f>INDEX('Team forecast'!$B$2:$AO$26,MATCH('Master data'!$B28,'Team forecast'!$B$2:$B$26,0),MATCH('Master data'!AT$1,'Team forecast'!$B$2:$AO$2,0))*IF(X28&gt;0,-15000,0)</f>
        <v>0</v>
      </c>
      <c r="AU28" s="5">
        <f t="shared" si="62"/>
        <v>0</v>
      </c>
      <c r="AV28" s="5">
        <f t="shared" si="63"/>
        <v>0</v>
      </c>
      <c r="AW28" s="5">
        <f t="shared" si="64"/>
        <v>0</v>
      </c>
      <c r="AX28" s="5">
        <f t="shared" si="65"/>
        <v>0</v>
      </c>
      <c r="AY28" s="5">
        <f t="shared" si="66"/>
        <v>0</v>
      </c>
      <c r="AZ28" s="5">
        <f t="shared" si="67"/>
        <v>0</v>
      </c>
      <c r="BA28" s="5">
        <f t="shared" si="68"/>
        <v>0</v>
      </c>
      <c r="BB28" s="5">
        <f t="shared" si="69"/>
        <v>0</v>
      </c>
      <c r="BC28" s="5">
        <f t="shared" si="70"/>
        <v>0</v>
      </c>
      <c r="BD28" s="5">
        <f t="shared" si="71"/>
        <v>-5000</v>
      </c>
      <c r="BE28" s="16">
        <f>INDEX('Team forecast'!$B$2:$AO$26,MATCH('Master data'!$B28,'Team forecast'!$B$2:$B$26,0),MATCH('Master data'!BE$1,'Team forecast'!$B$2:$AO$2,0))</f>
        <v>0</v>
      </c>
      <c r="BF28" s="16">
        <f>INDEX('Team forecast'!$B$2:$AO$26,MATCH('Master data'!$B28,'Team forecast'!$B$2:$B$26,0),MATCH('Master data'!BF$1,'Team forecast'!$B$2:$AO$2,0))</f>
        <v>0</v>
      </c>
      <c r="BG28" s="16">
        <f>INDEX('Team forecast'!$B$2:$AO$26,MATCH('Master data'!$B28,'Team forecast'!$B$2:$B$26,0),MATCH('Master data'!BG$1,'Team forecast'!$B$2:$AO$2,0))</f>
        <v>0</v>
      </c>
      <c r="BH28" s="16">
        <f>INDEX('Team forecast'!$B$2:$AO$26,MATCH('Master data'!$B28,'Team forecast'!$B$2:$B$26,0),MATCH('Master data'!BH$1,'Team forecast'!$B$2:$AO$2,0))</f>
        <v>0</v>
      </c>
      <c r="BI28" s="16">
        <f>INDEX('Team forecast'!$B$2:$AO$26,MATCH('Master data'!$B28,'Team forecast'!$B$2:$B$26,0),MATCH('Master data'!BI$1,'Team forecast'!$B$2:$AO$2,0))</f>
        <v>0</v>
      </c>
      <c r="BJ28" s="5">
        <f t="shared" si="72"/>
        <v>-5000</v>
      </c>
      <c r="BK28" s="5">
        <f>INDEX('Team forecast'!$R$3:$BH$26,MATCH($B28,'Team forecast'!$B$3:$B$26,0),MATCH(BK$1,'Team forecast'!$R$2:$BH$2,0))*IF($X28&gt;0,25000,0)</f>
        <v>0</v>
      </c>
      <c r="BL28" s="5">
        <f>INDEX('Team forecast'!$R$3:$BH$26,MATCH($B28,'Team forecast'!$B$3:$B$26,0),MATCH(BL$1,'Team forecast'!$R$2:$BH$2,0))*IF($X28&gt;0,5000,0)</f>
        <v>0</v>
      </c>
      <c r="BM28" s="5">
        <f>INDEX('Team forecast'!$R$3:$BH$26,MATCH($B28,'Team forecast'!$B$3:$B$26,0),MATCH(BM$1,'Team forecast'!$R$2:$BH$2,0))*IF($X28&gt;0,-15000,0)</f>
        <v>0</v>
      </c>
      <c r="BN28" s="5">
        <f t="shared" si="73"/>
        <v>0</v>
      </c>
      <c r="BO28" s="5">
        <f t="shared" si="74"/>
        <v>0</v>
      </c>
      <c r="BP28" s="5">
        <f t="shared" si="75"/>
        <v>0</v>
      </c>
      <c r="BQ28" s="5">
        <f t="shared" si="76"/>
        <v>0</v>
      </c>
      <c r="BR28" s="5">
        <f t="shared" si="77"/>
        <v>0</v>
      </c>
      <c r="BS28" s="5">
        <f t="shared" si="78"/>
        <v>0</v>
      </c>
      <c r="BT28" s="5">
        <f t="shared" si="79"/>
        <v>0</v>
      </c>
      <c r="BU28" s="5">
        <f t="shared" si="80"/>
        <v>0</v>
      </c>
      <c r="BV28" s="5">
        <f t="shared" si="81"/>
        <v>0</v>
      </c>
      <c r="BW28" s="5">
        <f t="shared" si="40"/>
        <v>0</v>
      </c>
      <c r="BX28" s="5">
        <f t="shared" si="41"/>
        <v>-5000</v>
      </c>
      <c r="BY28" s="5">
        <f t="shared" si="82"/>
        <v>-15000</v>
      </c>
      <c r="BZ28" s="5">
        <f>MAX(INDEX('Team forecast'!$R$3:$BH$26,MATCH($B28,'Team forecast'!$B$3:$B$26,0),MATCH(BZ$1,'Team forecast'!$R$2:$BH$2,0))*($BX28)-(1-INDEX('Team forecast'!$R$3:$BH$26,MATCH($B28,'Team forecast'!$B$3:$B$26,0),MATCH(BZ$1,'Team forecast'!$R$2:$BH$2,0)))*(BY28+CH28)*0.01,-5000)</f>
        <v>-5000</v>
      </c>
      <c r="CA28" s="5">
        <f>MAX(INDEX('Team forecast'!$R$3:$BH$26,MATCH($B28,'Team forecast'!$B$3:$B$26,0),MATCH(CA$1,'Team forecast'!$R$2:$BH$2,0))*$BX28-(1-INDEX('Team forecast'!$R$3:$BH$26,MATCH($B28,'Team forecast'!$B$3:$B$26,0),MATCH(CA$1,'Team forecast'!$R$2:$BH$2,0)))*(BY28+BX28+CH28)*0.01,-5000)</f>
        <v>-5000</v>
      </c>
      <c r="CB28" s="5">
        <f>MAX(INDEX('Team forecast'!$R$3:$BH$26,MATCH($B28,'Team forecast'!$B$3:$B$26,0),MATCH(CB$1,'Team forecast'!$R$2:$BH$2,0))*$BX28-(1-INDEX('Team forecast'!$R$3:$BH$26,MATCH($B28,'Team forecast'!$B$3:$B$26,0),MATCH(CB$1,'Team forecast'!$R$2:$BH$2,0)))*(BY28+BX28*2+CH28)*0.01,0)</f>
        <v>0</v>
      </c>
      <c r="CC28" s="5">
        <v>0</v>
      </c>
      <c r="CD28" s="5">
        <f>+AK28+BD28*Cockpit!$C$3+BW28*Cockpit!$C$3^2+BZ28*Cockpit!$C$3^3+CA28*Cockpit!$C$3^4+CB28*Cockpit!$C$3^5+CC28*Cockpit!$C$3^6</f>
        <v>-10802.469135802468</v>
      </c>
      <c r="CE28" s="5"/>
      <c r="CF28" s="5"/>
      <c r="CG28" s="5">
        <v>0</v>
      </c>
      <c r="CH28" s="5">
        <f t="shared" si="43"/>
        <v>7492000</v>
      </c>
      <c r="CI28" s="5">
        <f t="shared" si="44"/>
        <v>7492000</v>
      </c>
      <c r="CJ28" s="1">
        <f t="shared" si="45"/>
        <v>-1E-3</v>
      </c>
      <c r="CK28" s="5">
        <f>RANK(CD28,$CD$2:$CD$622)+COUNTIF($CD$2:$CD28,$CD28)-1</f>
        <v>419</v>
      </c>
      <c r="CL28" s="5">
        <f>RANK(CJ28,$CJ$2:$CJ$622)+COUNTIF($CJ$2:$CJ28,$CJ28)-1</f>
        <v>402</v>
      </c>
    </row>
    <row r="29" spans="1:90" x14ac:dyDescent="0.3">
      <c r="A29" t="str">
        <f>Players!P30</f>
        <v>Thomas  Muller</v>
      </c>
      <c r="B29" t="str">
        <f>Players!G30</f>
        <v>Germany</v>
      </c>
      <c r="C29" t="str">
        <f>Players!AB30</f>
        <v>Striker</v>
      </c>
      <c r="D29" s="1"/>
      <c r="F29" t="str">
        <f>IFERROR(INDEX(Lookup!B:B,MATCH(INDEX(Players!C:C,MATCH(E29,Players!A:A,0)),Lookup!D:D,0)),"")</f>
        <v/>
      </c>
      <c r="G29">
        <f>IF(Players!AC30=0,10000000,Players!AC30)</f>
        <v>5484000</v>
      </c>
      <c r="H29" s="16">
        <f>INDEX('Team forecast'!$B$2:$AO$26,MATCH('Master data'!$B29,'Team forecast'!$B$2:$B$26,0),MATCH('Master data'!H$1,'Team forecast'!$B$2:$AO$2,0))</f>
        <v>1.3803959592812078</v>
      </c>
      <c r="I29" s="16">
        <f>INDEX('Team forecast'!$B$2:$AO$26,MATCH('Master data'!$B29,'Team forecast'!$B$2:$B$26,0),MATCH('Master data'!I$1,'Team forecast'!$B$2:$AO$2,0))</f>
        <v>1.1572524079669981</v>
      </c>
      <c r="J29" s="16">
        <f>INDEX('Team forecast'!$B$2:$AO$26,MATCH('Master data'!$B29,'Team forecast'!$B$2:$B$26,0),MATCH('Master data'!J$1,'Team forecast'!$B$2:$AO$2,0))</f>
        <v>0.3143486973947896</v>
      </c>
      <c r="K29" s="16">
        <f>INDEX('Team forecast'!$B$2:$AO$26,MATCH('Master data'!$B29,'Team forecast'!$B$2:$B$26,0),MATCH('Master data'!K$1,'Team forecast'!$B$2:$AO$2,0))</f>
        <v>3.6854590683201627</v>
      </c>
      <c r="L29" s="16">
        <f>INDEX('Team forecast'!$B$2:$AO$26,MATCH('Master data'!$B29,'Team forecast'!$B$2:$B$26,0),MATCH('Master data'!L$1,'Team forecast'!$B$2:$AO$2,0))</f>
        <v>3.418345574302518</v>
      </c>
      <c r="M29">
        <f>IF(Players!BC30=1,95,0)</f>
        <v>95</v>
      </c>
      <c r="N29" s="2">
        <f>Players!BN30</f>
        <v>0.16732922660140997</v>
      </c>
      <c r="O29" s="2">
        <f>Players!BO30</f>
        <v>0.19693384109857889</v>
      </c>
      <c r="P29" s="2">
        <f>Players!BP30</f>
        <v>8.6565121508675263E-2</v>
      </c>
      <c r="Q29" s="2">
        <f>Players!BQ30</f>
        <v>0</v>
      </c>
      <c r="R29" s="2">
        <f>Players!BR30</f>
        <v>0</v>
      </c>
      <c r="S29" s="2">
        <f t="shared" si="46"/>
        <v>1.3803959592812078</v>
      </c>
      <c r="T29" s="2">
        <f t="shared" si="47"/>
        <v>1.1572524079669981</v>
      </c>
      <c r="U29" s="16">
        <f>INDEX('Team forecast'!$B$2:$AO$26,MATCH('Master data'!$B29,'Team forecast'!$B$2:$B$26,0),MATCH('Master data'!U$1,'Team forecast'!$B$2:$AO$2,0))</f>
        <v>0.41002004008016041</v>
      </c>
      <c r="V29" s="16">
        <f>INDEX('Team forecast'!$B$2:$AO$26,MATCH('Master data'!$B29,'Team forecast'!$B$2:$B$26,0),MATCH('Master data'!V$1,'Team forecast'!$B$2:$AO$2,0))</f>
        <v>0.28577154308617242</v>
      </c>
      <c r="W29" s="16">
        <f>INDEX('Team forecast'!$B$2:$AO$26,MATCH('Master data'!$B29,'Team forecast'!$B$2:$B$26,0),MATCH('Master data'!W$1,'Team forecast'!$B$2:$AO$2,0))</f>
        <v>0.30420841683366728</v>
      </c>
      <c r="X29" s="5">
        <f t="shared" si="48"/>
        <v>7000</v>
      </c>
      <c r="Y29" s="5">
        <f t="shared" si="49"/>
        <v>10250.50100200401</v>
      </c>
      <c r="Z29" s="5">
        <f t="shared" si="50"/>
        <v>1428.8577154308621</v>
      </c>
      <c r="AA29" s="5">
        <f t="shared" si="51"/>
        <v>-4563.1262525050097</v>
      </c>
      <c r="AB29" s="5">
        <f t="shared" si="52"/>
        <v>23098.058827023593</v>
      </c>
      <c r="AC29" s="5">
        <f t="shared" si="53"/>
        <v>13592.333924910288</v>
      </c>
      <c r="AD29" s="5">
        <f t="shared" si="54"/>
        <v>3190.3221206438402</v>
      </c>
      <c r="AE29" s="5">
        <f t="shared" si="55"/>
        <v>0</v>
      </c>
      <c r="AF29" s="5">
        <f t="shared" si="56"/>
        <v>0</v>
      </c>
      <c r="AG29" s="5">
        <f t="shared" si="57"/>
        <v>0</v>
      </c>
      <c r="AH29" s="5">
        <f t="shared" si="58"/>
        <v>0</v>
      </c>
      <c r="AI29" s="5">
        <f t="shared" si="59"/>
        <v>13803.959592812078</v>
      </c>
      <c r="AJ29" s="5">
        <f t="shared" si="60"/>
        <v>-9258.0192637359851</v>
      </c>
      <c r="AK29" s="5">
        <f>IFERROR(SUM(X29:AJ29),-5000)*((Cockpit!$C$3)^0)</f>
        <v>58542.887666583672</v>
      </c>
      <c r="AL29" s="16">
        <f>INDEX('Team forecast'!$B$2:$AO$26,MATCH('Master data'!$B29,'Team forecast'!$B$2:$B$26,0),MATCH('Master data'!AL$1,'Team forecast'!$B$2:$AO$2,0))</f>
        <v>2.6069135565605688</v>
      </c>
      <c r="AM29" s="16">
        <f>INDEX('Team forecast'!$B$2:$AO$26,MATCH('Master data'!$B29,'Team forecast'!$B$2:$B$26,0),MATCH('Master data'!AM$1,'Team forecast'!$B$2:$AO$2,0))</f>
        <v>0.64628016595236182</v>
      </c>
      <c r="AN29" s="16">
        <f>INDEX('Team forecast'!$B$2:$AO$26,MATCH('Master data'!$B29,'Team forecast'!$B$2:$B$26,0),MATCH('Master data'!AN$1,'Team forecast'!$B$2:$AO$2,0))</f>
        <v>0.52399131671532295</v>
      </c>
      <c r="AO29" s="16">
        <f>INDEX('Team forecast'!$B$2:$AO$26,MATCH('Master data'!$B29,'Team forecast'!$B$2:$B$26,0),MATCH('Master data'!AO$1,'Team forecast'!$B$2:$AO$2,0))</f>
        <v>6.9600849978985515</v>
      </c>
      <c r="AP29" s="16">
        <f>INDEX('Team forecast'!$B$2:$AO$26,MATCH('Master data'!$B29,'Team forecast'!$B$2:$B$26,0),MATCH('Master data'!AP$1,'Team forecast'!$B$2:$AO$2,0))</f>
        <v>1.909012182505438</v>
      </c>
      <c r="AQ29" s="5">
        <f t="shared" si="61"/>
        <v>7000</v>
      </c>
      <c r="AR29" s="5">
        <f>INDEX('Team forecast'!$B$2:$AO$26,MATCH('Master data'!$B29,'Team forecast'!$B$2:$B$26,0),MATCH('Master data'!AR$1,'Team forecast'!$B$2:$AO$2,0))*IF(X29&gt;0,25000,0)</f>
        <v>19977.168949771691</v>
      </c>
      <c r="AS29" s="16">
        <f>INDEX('Team forecast'!$B$2:$AO$26,MATCH('Master data'!$B29,'Team forecast'!$B$2:$B$26,0),MATCH('Master data'!AS$1,'Team forecast'!$B$2:$AO$2,0))*IF(X29&gt;0,5000,0)</f>
        <v>684.93150684931504</v>
      </c>
      <c r="AT29" s="16">
        <f>INDEX('Team forecast'!$B$2:$AO$26,MATCH('Master data'!$B29,'Team forecast'!$B$2:$B$26,0),MATCH('Master data'!AT$1,'Team forecast'!$B$2:$AO$2,0))*IF(X29&gt;0,-15000,0)</f>
        <v>-958.90410958904101</v>
      </c>
      <c r="AU29" s="5">
        <f t="shared" si="62"/>
        <v>43621.282923601102</v>
      </c>
      <c r="AV29" s="5">
        <f t="shared" si="63"/>
        <v>25669.47500527151</v>
      </c>
      <c r="AW29" s="5">
        <f t="shared" si="64"/>
        <v>6025.0060355379601</v>
      </c>
      <c r="AX29" s="5">
        <f t="shared" si="65"/>
        <v>0</v>
      </c>
      <c r="AY29" s="5">
        <f t="shared" si="66"/>
        <v>0</v>
      </c>
      <c r="AZ29" s="5">
        <f t="shared" si="67"/>
        <v>0</v>
      </c>
      <c r="BA29" s="5">
        <f t="shared" si="68"/>
        <v>0</v>
      </c>
      <c r="BB29" s="5">
        <f t="shared" si="69"/>
        <v>26069.135565605688</v>
      </c>
      <c r="BC29" s="5">
        <f t="shared" si="70"/>
        <v>-5170.2413276188945</v>
      </c>
      <c r="BD29" s="5">
        <f t="shared" si="71"/>
        <v>122917.85454942932</v>
      </c>
      <c r="BE29" s="16">
        <f>INDEX('Team forecast'!$B$2:$AO$26,MATCH('Master data'!$B29,'Team forecast'!$B$2:$B$26,0),MATCH('Master data'!BE$1,'Team forecast'!$B$2:$AO$2,0))</f>
        <v>0</v>
      </c>
      <c r="BF29" s="16">
        <f>INDEX('Team forecast'!$B$2:$AO$26,MATCH('Master data'!$B29,'Team forecast'!$B$2:$B$26,0),MATCH('Master data'!BF$1,'Team forecast'!$B$2:$AO$2,0))</f>
        <v>0</v>
      </c>
      <c r="BG29" s="16">
        <f>INDEX('Team forecast'!$B$2:$AO$26,MATCH('Master data'!$B29,'Team forecast'!$B$2:$B$26,0),MATCH('Master data'!BG$1,'Team forecast'!$B$2:$AO$2,0))</f>
        <v>0</v>
      </c>
      <c r="BH29" s="16">
        <f>INDEX('Team forecast'!$B$2:$AO$26,MATCH('Master data'!$B29,'Team forecast'!$B$2:$B$26,0),MATCH('Master data'!BH$1,'Team forecast'!$B$2:$AO$2,0))</f>
        <v>0</v>
      </c>
      <c r="BI29" s="16">
        <f>INDEX('Team forecast'!$B$2:$AO$26,MATCH('Master data'!$B29,'Team forecast'!$B$2:$B$26,0),MATCH('Master data'!BI$1,'Team forecast'!$B$2:$AO$2,0))</f>
        <v>0</v>
      </c>
      <c r="BJ29" s="5">
        <f t="shared" si="72"/>
        <v>7000</v>
      </c>
      <c r="BK29" s="5">
        <f>INDEX('Team forecast'!$R$3:$BH$26,MATCH($B29,'Team forecast'!$B$3:$B$26,0),MATCH(BK$1,'Team forecast'!$R$2:$BH$2,0))*IF($X29&gt;0,25000,0)</f>
        <v>0</v>
      </c>
      <c r="BL29" s="5">
        <f>INDEX('Team forecast'!$R$3:$BH$26,MATCH($B29,'Team forecast'!$B$3:$B$26,0),MATCH(BL$1,'Team forecast'!$R$2:$BH$2,0))*IF($X29&gt;0,5000,0)</f>
        <v>0</v>
      </c>
      <c r="BM29" s="5">
        <f>INDEX('Team forecast'!$R$3:$BH$26,MATCH($B29,'Team forecast'!$B$3:$B$26,0),MATCH(BM$1,'Team forecast'!$R$2:$BH$2,0))*IF($X29&gt;0,-15000,0)</f>
        <v>0</v>
      </c>
      <c r="BN29" s="5">
        <f t="shared" si="73"/>
        <v>0</v>
      </c>
      <c r="BO29" s="5">
        <f t="shared" si="74"/>
        <v>0</v>
      </c>
      <c r="BP29" s="5">
        <f t="shared" si="75"/>
        <v>0</v>
      </c>
      <c r="BQ29" s="5">
        <f t="shared" si="76"/>
        <v>0</v>
      </c>
      <c r="BR29" s="5">
        <f t="shared" si="77"/>
        <v>0</v>
      </c>
      <c r="BS29" s="5">
        <f t="shared" si="78"/>
        <v>0</v>
      </c>
      <c r="BT29" s="5">
        <f t="shared" si="79"/>
        <v>0</v>
      </c>
      <c r="BU29" s="5">
        <f t="shared" si="80"/>
        <v>0</v>
      </c>
      <c r="BV29" s="5">
        <f t="shared" si="81"/>
        <v>0</v>
      </c>
      <c r="BW29" s="5">
        <f t="shared" si="40"/>
        <v>0</v>
      </c>
      <c r="BX29" s="5">
        <f t="shared" si="41"/>
        <v>90730.371108006497</v>
      </c>
      <c r="BY29" s="5">
        <f t="shared" si="82"/>
        <v>272191.11332401948</v>
      </c>
      <c r="BZ29" s="5">
        <f>MAX(INDEX('Team forecast'!$R$3:$BH$26,MATCH($B29,'Team forecast'!$B$3:$B$26,0),MATCH(BZ$1,'Team forecast'!$R$2:$BH$2,0))*($BX29)-(1-INDEX('Team forecast'!$R$3:$BH$26,MATCH($B29,'Team forecast'!$B$3:$B$26,0),MATCH(BZ$1,'Team forecast'!$R$2:$BH$2,0)))*(BY29+CH29)*0.01,-5000)</f>
        <v>71387.899511322161</v>
      </c>
      <c r="CA29" s="5">
        <f>MAX(INDEX('Team forecast'!$R$3:$BH$26,MATCH($B29,'Team forecast'!$B$3:$B$26,0),MATCH(CA$1,'Team forecast'!$R$2:$BH$2,0))*$BX29-(1-INDEX('Team forecast'!$R$3:$BH$26,MATCH($B29,'Team forecast'!$B$3:$B$26,0),MATCH(CA$1,'Team forecast'!$R$2:$BH$2,0)))*(BY29+BX29+CH29)*0.01,-5000)</f>
        <v>7233.2546724209969</v>
      </c>
      <c r="CB29" s="5">
        <f>MAX(INDEX('Team forecast'!$R$3:$BH$26,MATCH($B29,'Team forecast'!$B$3:$B$26,0),MATCH(CB$1,'Team forecast'!$R$2:$BH$2,0))*$BX29-(1-INDEX('Team forecast'!$R$3:$BH$26,MATCH($B29,'Team forecast'!$B$3:$B$26,0),MATCH(CB$1,'Team forecast'!$R$2:$BH$2,0)))*(BY29+BX29*2+CH29)*0.01,0)</f>
        <v>0</v>
      </c>
      <c r="CC29" s="5">
        <v>0</v>
      </c>
      <c r="CD29" s="5">
        <f>+AK29+BD29*Cockpit!$C$3+BW29*Cockpit!$C$3^2+BZ29*Cockpit!$C$3^3+CA29*Cockpit!$C$3^4+CB29*Cockpit!$C$3^5+CC29*Cockpit!$C$3^6</f>
        <v>163068.88530485096</v>
      </c>
      <c r="CE29" s="5"/>
      <c r="CF29" s="5"/>
      <c r="CG29" s="5">
        <v>0</v>
      </c>
      <c r="CH29" s="5">
        <f t="shared" si="43"/>
        <v>5484000</v>
      </c>
      <c r="CI29" s="5">
        <f t="shared" si="44"/>
        <v>5484000</v>
      </c>
      <c r="CJ29" s="1">
        <f t="shared" si="45"/>
        <v>0.03</v>
      </c>
      <c r="CK29" s="5">
        <f>RANK(CD29,$CD$2:$CD$622)+COUNTIF($CD$2:$CD29,$CD29)-1</f>
        <v>29</v>
      </c>
      <c r="CL29" s="5">
        <f>RANK(CJ29,$CJ$2:$CJ$622)+COUNTIF($CJ$2:$CJ29,$CJ29)-1</f>
        <v>57</v>
      </c>
    </row>
    <row r="30" spans="1:90" x14ac:dyDescent="0.3">
      <c r="A30" t="str">
        <f>Players!P31</f>
        <v>Mason Mount</v>
      </c>
      <c r="B30" t="str">
        <f>Players!G31</f>
        <v>England</v>
      </c>
      <c r="C30" t="str">
        <f>Players!AB31</f>
        <v>Midfield</v>
      </c>
      <c r="D30" s="1"/>
      <c r="F30" t="str">
        <f>IFERROR(INDEX(Lookup!B:B,MATCH(INDEX(Players!C:C,MATCH(E30,Players!A:A,0)),Lookup!D:D,0)),"")</f>
        <v/>
      </c>
      <c r="G30">
        <f>IF(Players!AC31=0,10000000,Players!AC31)</f>
        <v>5542000</v>
      </c>
      <c r="H30" s="16">
        <f>INDEX('Team forecast'!$B$2:$AO$26,MATCH('Master data'!$B30,'Team forecast'!$B$2:$B$26,0),MATCH('Master data'!H$1,'Team forecast'!$B$2:$AO$2,0))</f>
        <v>2.0128496317304223</v>
      </c>
      <c r="I30" s="16">
        <f>INDEX('Team forecast'!$B$2:$AO$26,MATCH('Master data'!$B30,'Team forecast'!$B$2:$B$26,0),MATCH('Master data'!I$1,'Team forecast'!$B$2:$AO$2,0))</f>
        <v>0.57976310910377304</v>
      </c>
      <c r="J30" s="16">
        <f>INDEX('Team forecast'!$B$2:$AO$26,MATCH('Master data'!$B30,'Team forecast'!$B$2:$B$26,0),MATCH('Master data'!J$1,'Team forecast'!$B$2:$AO$2,0))</f>
        <v>0.56003101710248571</v>
      </c>
      <c r="K30" s="16">
        <f>INDEX('Team forecast'!$B$2:$AO$26,MATCH('Master data'!$B30,'Team forecast'!$B$2:$B$26,0),MATCH('Master data'!K$1,'Team forecast'!$B$2:$AO$2,0))</f>
        <v>4.946672915714859</v>
      </c>
      <c r="L30" s="16">
        <f>INDEX('Team forecast'!$B$2:$AO$26,MATCH('Master data'!$B30,'Team forecast'!$B$2:$B$26,0),MATCH('Master data'!L$1,'Team forecast'!$B$2:$AO$2,0))</f>
        <v>1.9032627319063258</v>
      </c>
      <c r="M30">
        <f>IF(Players!BC31=1,95,0)</f>
        <v>95</v>
      </c>
      <c r="N30" s="2">
        <f>Players!BN31</f>
        <v>9.1101865934597293E-2</v>
      </c>
      <c r="O30" s="2">
        <f>Players!BO31</f>
        <v>6.5396158689750461E-2</v>
      </c>
      <c r="P30" s="2">
        <f>Players!BP31</f>
        <v>0.1500282149662821</v>
      </c>
      <c r="Q30" s="2">
        <f>Players!BQ31</f>
        <v>3.1120331950207469E-2</v>
      </c>
      <c r="R30" s="2">
        <f>Players!BR31</f>
        <v>0</v>
      </c>
      <c r="S30" s="2">
        <f t="shared" si="46"/>
        <v>2.0128496317304223</v>
      </c>
      <c r="T30" s="2">
        <f t="shared" si="47"/>
        <v>0.57976310910377304</v>
      </c>
      <c r="U30" s="16">
        <f>INDEX('Team forecast'!$B$2:$AO$26,MATCH('Master data'!$B30,'Team forecast'!$B$2:$B$26,0),MATCH('Master data'!U$1,'Team forecast'!$B$2:$AO$2,0))</f>
        <v>0.71942446043165476</v>
      </c>
      <c r="V30" s="16">
        <f>INDEX('Team forecast'!$B$2:$AO$26,MATCH('Master data'!$B30,'Team forecast'!$B$2:$B$26,0),MATCH('Master data'!V$1,'Team forecast'!$B$2:$AO$2,0))</f>
        <v>0.18705035971223019</v>
      </c>
      <c r="W30" s="16">
        <f>INDEX('Team forecast'!$B$2:$AO$26,MATCH('Master data'!$B30,'Team forecast'!$B$2:$B$26,0),MATCH('Master data'!W$1,'Team forecast'!$B$2:$AO$2,0))</f>
        <v>9.3525179856115109E-2</v>
      </c>
      <c r="X30" s="5">
        <f t="shared" si="48"/>
        <v>7000</v>
      </c>
      <c r="Y30" s="5">
        <f t="shared" si="49"/>
        <v>17985.611510791368</v>
      </c>
      <c r="Z30" s="5">
        <f t="shared" si="50"/>
        <v>935.25179856115096</v>
      </c>
      <c r="AA30" s="5">
        <f t="shared" si="51"/>
        <v>-1402.8776978417266</v>
      </c>
      <c r="AB30" s="5">
        <f t="shared" si="52"/>
        <v>22921.794662051059</v>
      </c>
      <c r="AC30" s="5">
        <f t="shared" si="53"/>
        <v>6581.6316967624243</v>
      </c>
      <c r="AD30" s="5">
        <f t="shared" si="54"/>
        <v>7421.4050756675433</v>
      </c>
      <c r="AE30" s="5">
        <f t="shared" si="55"/>
        <v>0</v>
      </c>
      <c r="AF30" s="5">
        <f t="shared" si="56"/>
        <v>0</v>
      </c>
      <c r="AG30" s="5">
        <f t="shared" si="57"/>
        <v>-622.40663900414938</v>
      </c>
      <c r="AH30" s="5">
        <f t="shared" si="58"/>
        <v>0</v>
      </c>
      <c r="AI30" s="5">
        <f t="shared" si="59"/>
        <v>20128.496317304223</v>
      </c>
      <c r="AJ30" s="5">
        <f t="shared" si="60"/>
        <v>-4638.1048728301839</v>
      </c>
      <c r="AK30" s="5">
        <f>IFERROR(SUM(X30:AJ30),-5000)*((Cockpit!$C$3)^0)</f>
        <v>76310.801851461714</v>
      </c>
      <c r="AL30" s="16">
        <f>INDEX('Team forecast'!$B$2:$AO$26,MATCH('Master data'!$B30,'Team forecast'!$B$2:$B$26,0),MATCH('Master data'!AL$1,'Team forecast'!$B$2:$AO$2,0))</f>
        <v>2.1353866977743117</v>
      </c>
      <c r="AM30" s="16">
        <f>INDEX('Team forecast'!$B$2:$AO$26,MATCH('Master data'!$B30,'Team forecast'!$B$2:$B$26,0),MATCH('Master data'!AM$1,'Team forecast'!$B$2:$AO$2,0))</f>
        <v>0.84440251645874609</v>
      </c>
      <c r="AN30" s="16">
        <f>INDEX('Team forecast'!$B$2:$AO$26,MATCH('Master data'!$B30,'Team forecast'!$B$2:$B$26,0),MATCH('Master data'!AN$1,'Team forecast'!$B$2:$AO$2,0))</f>
        <v>0.4298140883506737</v>
      </c>
      <c r="AO30" s="16">
        <f>INDEX('Team forecast'!$B$2:$AO$26,MATCH('Master data'!$B30,'Team forecast'!$B$2:$B$26,0),MATCH('Master data'!AO$1,'Team forecast'!$B$2:$AO$2,0))</f>
        <v>5.2478135355680022</v>
      </c>
      <c r="AP30" s="16">
        <f>INDEX('Team forecast'!$B$2:$AO$26,MATCH('Master data'!$B30,'Team forecast'!$B$2:$B$26,0),MATCH('Master data'!AP$1,'Team forecast'!$B$2:$AO$2,0))</f>
        <v>2.7720284631221461</v>
      </c>
      <c r="AQ30" s="5">
        <f t="shared" si="61"/>
        <v>7000</v>
      </c>
      <c r="AR30" s="5">
        <f>INDEX('Team forecast'!$B$2:$AO$26,MATCH('Master data'!$B30,'Team forecast'!$B$2:$B$26,0),MATCH('Master data'!AR$1,'Team forecast'!$B$2:$AO$2,0))*IF(X30&gt;0,25000,0)</f>
        <v>16416.510318949346</v>
      </c>
      <c r="AS30" s="16">
        <f>INDEX('Team forecast'!$B$2:$AO$26,MATCH('Master data'!$B30,'Team forecast'!$B$2:$B$26,0),MATCH('Master data'!AS$1,'Team forecast'!$B$2:$AO$2,0))*IF(X30&gt;0,5000,0)</f>
        <v>1125.7035647279549</v>
      </c>
      <c r="AT30" s="16">
        <f>INDEX('Team forecast'!$B$2:$AO$26,MATCH('Master data'!$B30,'Team forecast'!$B$2:$B$26,0),MATCH('Master data'!AT$1,'Team forecast'!$B$2:$AO$2,0))*IF(X30&gt;0,-15000,0)</f>
        <v>-1772.9831144465295</v>
      </c>
      <c r="AU30" s="5">
        <f t="shared" si="62"/>
        <v>24317.214082394723</v>
      </c>
      <c r="AV30" s="5">
        <f t="shared" si="63"/>
        <v>6982.3043675815552</v>
      </c>
      <c r="AW30" s="5">
        <f t="shared" si="64"/>
        <v>7873.2009721716113</v>
      </c>
      <c r="AX30" s="5">
        <f t="shared" si="65"/>
        <v>0</v>
      </c>
      <c r="AY30" s="5">
        <f t="shared" si="66"/>
        <v>0</v>
      </c>
      <c r="AZ30" s="5">
        <f t="shared" si="67"/>
        <v>-622.40663900414938</v>
      </c>
      <c r="BA30" s="5">
        <f t="shared" si="68"/>
        <v>0</v>
      </c>
      <c r="BB30" s="5">
        <f t="shared" si="69"/>
        <v>21353.866977743117</v>
      </c>
      <c r="BC30" s="5">
        <f t="shared" si="70"/>
        <v>-6755.2201316699684</v>
      </c>
      <c r="BD30" s="5">
        <f t="shared" si="71"/>
        <v>75918.190398447667</v>
      </c>
      <c r="BE30" s="16">
        <f>INDEX('Team forecast'!$B$2:$AO$26,MATCH('Master data'!$B30,'Team forecast'!$B$2:$B$26,0),MATCH('Master data'!BE$1,'Team forecast'!$B$2:$AO$2,0))</f>
        <v>0</v>
      </c>
      <c r="BF30" s="16">
        <f>INDEX('Team forecast'!$B$2:$AO$26,MATCH('Master data'!$B30,'Team forecast'!$B$2:$B$26,0),MATCH('Master data'!BF$1,'Team forecast'!$B$2:$AO$2,0))</f>
        <v>0</v>
      </c>
      <c r="BG30" s="16">
        <f>INDEX('Team forecast'!$B$2:$AO$26,MATCH('Master data'!$B30,'Team forecast'!$B$2:$B$26,0),MATCH('Master data'!BG$1,'Team forecast'!$B$2:$AO$2,0))</f>
        <v>0</v>
      </c>
      <c r="BH30" s="16">
        <f>INDEX('Team forecast'!$B$2:$AO$26,MATCH('Master data'!$B30,'Team forecast'!$B$2:$B$26,0),MATCH('Master data'!BH$1,'Team forecast'!$B$2:$AO$2,0))</f>
        <v>0</v>
      </c>
      <c r="BI30" s="16">
        <f>INDEX('Team forecast'!$B$2:$AO$26,MATCH('Master data'!$B30,'Team forecast'!$B$2:$B$26,0),MATCH('Master data'!BI$1,'Team forecast'!$B$2:$AO$2,0))</f>
        <v>0</v>
      </c>
      <c r="BJ30" s="5">
        <f t="shared" si="72"/>
        <v>7000</v>
      </c>
      <c r="BK30" s="5">
        <f>INDEX('Team forecast'!$R$3:$BH$26,MATCH($B30,'Team forecast'!$B$3:$B$26,0),MATCH(BK$1,'Team forecast'!$R$2:$BH$2,0))*IF($X30&gt;0,25000,0)</f>
        <v>0</v>
      </c>
      <c r="BL30" s="5">
        <f>INDEX('Team forecast'!$R$3:$BH$26,MATCH($B30,'Team forecast'!$B$3:$B$26,0),MATCH(BL$1,'Team forecast'!$R$2:$BH$2,0))*IF($X30&gt;0,5000,0)</f>
        <v>0</v>
      </c>
      <c r="BM30" s="5">
        <f>INDEX('Team forecast'!$R$3:$BH$26,MATCH($B30,'Team forecast'!$B$3:$B$26,0),MATCH(BM$1,'Team forecast'!$R$2:$BH$2,0))*IF($X30&gt;0,-15000,0)</f>
        <v>0</v>
      </c>
      <c r="BN30" s="5">
        <f t="shared" si="73"/>
        <v>0</v>
      </c>
      <c r="BO30" s="5">
        <f t="shared" si="74"/>
        <v>0</v>
      </c>
      <c r="BP30" s="5">
        <f t="shared" si="75"/>
        <v>0</v>
      </c>
      <c r="BQ30" s="5">
        <f t="shared" si="76"/>
        <v>0</v>
      </c>
      <c r="BR30" s="5">
        <f t="shared" si="77"/>
        <v>0</v>
      </c>
      <c r="BS30" s="5">
        <f t="shared" si="78"/>
        <v>-622.40663900414938</v>
      </c>
      <c r="BT30" s="5">
        <f t="shared" si="79"/>
        <v>0</v>
      </c>
      <c r="BU30" s="5">
        <f t="shared" si="80"/>
        <v>0</v>
      </c>
      <c r="BV30" s="5">
        <f t="shared" si="81"/>
        <v>0</v>
      </c>
      <c r="BW30" s="5">
        <f t="shared" si="40"/>
        <v>0</v>
      </c>
      <c r="BX30" s="5">
        <f t="shared" si="41"/>
        <v>76114.49612495469</v>
      </c>
      <c r="BY30" s="5">
        <f t="shared" si="82"/>
        <v>228343.48837486407</v>
      </c>
      <c r="BZ30" s="5">
        <f>MAX(INDEX('Team forecast'!$R$3:$BH$26,MATCH($B30,'Team forecast'!$B$3:$B$26,0),MATCH(BZ$1,'Team forecast'!$R$2:$BH$2,0))*($BX30)-(1-INDEX('Team forecast'!$R$3:$BH$26,MATCH($B30,'Team forecast'!$B$3:$B$26,0),MATCH(BZ$1,'Team forecast'!$R$2:$BH$2,0)))*(BY30+CH30)*0.01,-5000)</f>
        <v>67360.052040273149</v>
      </c>
      <c r="CA30" s="5">
        <f>MAX(INDEX('Team forecast'!$R$3:$BH$26,MATCH($B30,'Team forecast'!$B$3:$B$26,0),MATCH(CA$1,'Team forecast'!$R$2:$BH$2,0))*$BX30-(1-INDEX('Team forecast'!$R$3:$BH$26,MATCH($B30,'Team forecast'!$B$3:$B$26,0),MATCH(CA$1,'Team forecast'!$R$2:$BH$2,0)))*(BY30+BX30+CH30)*0.01,-5000)</f>
        <v>5858.5305544545663</v>
      </c>
      <c r="CB30" s="5">
        <f>MAX(INDEX('Team forecast'!$R$3:$BH$26,MATCH($B30,'Team forecast'!$B$3:$B$26,0),MATCH(CB$1,'Team forecast'!$R$2:$BH$2,0))*$BX30-(1-INDEX('Team forecast'!$R$3:$BH$26,MATCH($B30,'Team forecast'!$B$3:$B$26,0),MATCH(CB$1,'Team forecast'!$R$2:$BH$2,0)))*(BY30+BX30*2+CH30)*0.01,0)</f>
        <v>0</v>
      </c>
      <c r="CC30" s="5">
        <v>0</v>
      </c>
      <c r="CD30" s="5">
        <f>+AK30+BD30*Cockpit!$C$3+BW30*Cockpit!$C$3^2+BZ30*Cockpit!$C$3^3+CA30*Cockpit!$C$3^4+CB30*Cockpit!$C$3^5+CC30*Cockpit!$C$3^6</f>
        <v>148038.70332496794</v>
      </c>
      <c r="CE30" s="5"/>
      <c r="CF30" s="5"/>
      <c r="CG30" s="5">
        <v>0</v>
      </c>
      <c r="CH30" s="5">
        <f t="shared" si="43"/>
        <v>5542000</v>
      </c>
      <c r="CI30" s="5">
        <f t="shared" si="44"/>
        <v>5542000</v>
      </c>
      <c r="CJ30" s="1">
        <f t="shared" si="45"/>
        <v>2.7E-2</v>
      </c>
      <c r="CK30" s="5">
        <f>RANK(CD30,$CD$2:$CD$622)+COUNTIF($CD$2:$CD30,$CD30)-1</f>
        <v>42</v>
      </c>
      <c r="CL30" s="5">
        <f>RANK(CJ30,$CJ$2:$CJ$622)+COUNTIF($CJ$2:$CJ30,$CJ30)-1</f>
        <v>74</v>
      </c>
    </row>
    <row r="31" spans="1:90" x14ac:dyDescent="0.3">
      <c r="A31" t="str">
        <f>Players!P32</f>
        <v>João Félix</v>
      </c>
      <c r="B31" t="str">
        <f>Players!G32</f>
        <v>Portugal</v>
      </c>
      <c r="C31" t="str">
        <f>Players!AB32</f>
        <v>Striker</v>
      </c>
      <c r="D31" s="1"/>
      <c r="F31" t="str">
        <f>IFERROR(INDEX(Lookup!B:B,MATCH(INDEX(Players!C:C,MATCH(E31,Players!A:A,0)),Lookup!D:D,0)),"")</f>
        <v/>
      </c>
      <c r="G31">
        <f>IF(Players!AC32=0,10000000,Players!AC32)</f>
        <v>5495000</v>
      </c>
      <c r="H31" s="16">
        <f>INDEX('Team forecast'!$B$2:$AO$26,MATCH('Master data'!$B31,'Team forecast'!$B$2:$B$26,0),MATCH('Master data'!H$1,'Team forecast'!$B$2:$AO$2,0))</f>
        <v>1.1572524079669981</v>
      </c>
      <c r="I31" s="16">
        <f>INDEX('Team forecast'!$B$2:$AO$26,MATCH('Master data'!$B31,'Team forecast'!$B$2:$B$26,0),MATCH('Master data'!I$1,'Team forecast'!$B$2:$AO$2,0))</f>
        <v>1.3803959592812078</v>
      </c>
      <c r="J31" s="16">
        <f>INDEX('Team forecast'!$B$2:$AO$26,MATCH('Master data'!$B31,'Team forecast'!$B$2:$B$26,0),MATCH('Master data'!J$1,'Team forecast'!$B$2:$AO$2,0))</f>
        <v>0.25147895791583169</v>
      </c>
      <c r="K31" s="16">
        <f>INDEX('Team forecast'!$B$2:$AO$26,MATCH('Master data'!$B31,'Team forecast'!$B$2:$B$26,0),MATCH('Master data'!K$1,'Team forecast'!$B$2:$AO$2,0))</f>
        <v>3.9411323264330633</v>
      </c>
      <c r="L31" s="16">
        <f>INDEX('Team forecast'!$B$2:$AO$26,MATCH('Master data'!$B31,'Team forecast'!$B$2:$B$26,0),MATCH('Master data'!L$1,'Team forecast'!$B$2:$AO$2,0))</f>
        <v>4.141187877843624</v>
      </c>
      <c r="M31">
        <f>IF(Players!BC32=1,95,0)</f>
        <v>0</v>
      </c>
      <c r="N31" s="2">
        <f>Players!BN32</f>
        <v>0</v>
      </c>
      <c r="O31" s="2">
        <f>Players!BO32</f>
        <v>0</v>
      </c>
      <c r="P31" s="2">
        <f>Players!BP32</f>
        <v>0</v>
      </c>
      <c r="Q31" s="2">
        <f>Players!BQ32</f>
        <v>0.17197452229299362</v>
      </c>
      <c r="R31" s="2">
        <f>Players!BR32</f>
        <v>0</v>
      </c>
      <c r="S31" s="2">
        <f t="shared" si="46"/>
        <v>1.1572524079669981</v>
      </c>
      <c r="T31" s="2">
        <f t="shared" si="47"/>
        <v>1.3803959592812078</v>
      </c>
      <c r="U31" s="16">
        <f>INDEX('Team forecast'!$B$2:$AO$26,MATCH('Master data'!$B31,'Team forecast'!$B$2:$B$26,0),MATCH('Master data'!U$1,'Team forecast'!$B$2:$AO$2,0))</f>
        <v>0.30420841683366728</v>
      </c>
      <c r="V31" s="16">
        <f>INDEX('Team forecast'!$B$2:$AO$26,MATCH('Master data'!$B31,'Team forecast'!$B$2:$B$26,0),MATCH('Master data'!V$1,'Team forecast'!$B$2:$AO$2,0))</f>
        <v>0.28577154308617242</v>
      </c>
      <c r="W31" s="16">
        <f>INDEX('Team forecast'!$B$2:$AO$26,MATCH('Master data'!$B31,'Team forecast'!$B$2:$B$26,0),MATCH('Master data'!W$1,'Team forecast'!$B$2:$AO$2,0))</f>
        <v>0.41002004008016041</v>
      </c>
      <c r="X31" s="5">
        <f t="shared" si="48"/>
        <v>-5000</v>
      </c>
      <c r="Y31" s="5">
        <f t="shared" si="49"/>
        <v>0</v>
      </c>
      <c r="Z31" s="5">
        <f t="shared" si="50"/>
        <v>0</v>
      </c>
      <c r="AA31" s="5">
        <f t="shared" si="51"/>
        <v>0</v>
      </c>
      <c r="AB31" s="5">
        <f t="shared" si="52"/>
        <v>0</v>
      </c>
      <c r="AC31" s="5">
        <f t="shared" si="53"/>
        <v>0</v>
      </c>
      <c r="AD31" s="5">
        <f t="shared" si="54"/>
        <v>0</v>
      </c>
      <c r="AE31" s="5">
        <f t="shared" si="55"/>
        <v>0</v>
      </c>
      <c r="AF31" s="5">
        <f t="shared" si="56"/>
        <v>0</v>
      </c>
      <c r="AG31" s="5">
        <f t="shared" si="57"/>
        <v>0</v>
      </c>
      <c r="AH31" s="5">
        <f t="shared" si="58"/>
        <v>0</v>
      </c>
      <c r="AI31" s="5">
        <f t="shared" si="59"/>
        <v>0</v>
      </c>
      <c r="AJ31" s="5">
        <f t="shared" si="60"/>
        <v>0</v>
      </c>
      <c r="AK31" s="5">
        <f>IFERROR(SUM(X31:AJ31),-5000)*((Cockpit!$C$3)^0)</f>
        <v>-5000</v>
      </c>
      <c r="AL31" s="16">
        <f>INDEX('Team forecast'!$B$2:$AO$26,MATCH('Master data'!$B31,'Team forecast'!$B$2:$B$26,0),MATCH('Master data'!AL$1,'Team forecast'!$B$2:$AO$2,0))</f>
        <v>1.0653773971622162</v>
      </c>
      <c r="AM31" s="16">
        <f>INDEX('Team forecast'!$B$2:$AO$26,MATCH('Master data'!$B31,'Team forecast'!$B$2:$B$26,0),MATCH('Master data'!AM$1,'Team forecast'!$B$2:$AO$2,0))</f>
        <v>1.2775519171058518</v>
      </c>
      <c r="AN31" s="16">
        <f>INDEX('Team forecast'!$B$2:$AO$26,MATCH('Master data'!$B31,'Team forecast'!$B$2:$B$26,0),MATCH('Master data'!AN$1,'Team forecast'!$B$2:$AO$2,0))</f>
        <v>0.27871879264670468</v>
      </c>
      <c r="AO31" s="16">
        <f>INDEX('Team forecast'!$B$2:$AO$26,MATCH('Master data'!$B31,'Team forecast'!$B$2:$B$26,0),MATCH('Master data'!AO$1,'Team forecast'!$B$2:$AO$2,0))</f>
        <v>3.6282433036223725</v>
      </c>
      <c r="AP31" s="16">
        <f>INDEX('Team forecast'!$B$2:$AO$26,MATCH('Master data'!$B31,'Team forecast'!$B$2:$B$26,0),MATCH('Master data'!AP$1,'Team forecast'!$B$2:$AO$2,0))</f>
        <v>3.8326557513175556</v>
      </c>
      <c r="AQ31" s="5">
        <f t="shared" si="61"/>
        <v>-5000</v>
      </c>
      <c r="AR31" s="5">
        <f>INDEX('Team forecast'!$B$2:$AO$26,MATCH('Master data'!$B31,'Team forecast'!$B$2:$B$26,0),MATCH('Master data'!AR$1,'Team forecast'!$B$2:$AO$2,0))*IF(X31&gt;0,25000,0)</f>
        <v>0</v>
      </c>
      <c r="AS31" s="16">
        <f>INDEX('Team forecast'!$B$2:$AO$26,MATCH('Master data'!$B31,'Team forecast'!$B$2:$B$26,0),MATCH('Master data'!AS$1,'Team forecast'!$B$2:$AO$2,0))*IF(X31&gt;0,5000,0)</f>
        <v>0</v>
      </c>
      <c r="AT31" s="16">
        <f>INDEX('Team forecast'!$B$2:$AO$26,MATCH('Master data'!$B31,'Team forecast'!$B$2:$B$26,0),MATCH('Master data'!AT$1,'Team forecast'!$B$2:$AO$2,0))*IF(X31&gt;0,-15000,0)</f>
        <v>0</v>
      </c>
      <c r="AU31" s="5">
        <f t="shared" si="62"/>
        <v>0</v>
      </c>
      <c r="AV31" s="5">
        <f t="shared" si="63"/>
        <v>0</v>
      </c>
      <c r="AW31" s="5">
        <f t="shared" si="64"/>
        <v>0</v>
      </c>
      <c r="AX31" s="5">
        <f t="shared" si="65"/>
        <v>0</v>
      </c>
      <c r="AY31" s="5">
        <f t="shared" si="66"/>
        <v>0</v>
      </c>
      <c r="AZ31" s="5">
        <f t="shared" si="67"/>
        <v>0</v>
      </c>
      <c r="BA31" s="5">
        <f t="shared" si="68"/>
        <v>0</v>
      </c>
      <c r="BB31" s="5">
        <f t="shared" si="69"/>
        <v>0</v>
      </c>
      <c r="BC31" s="5">
        <f t="shared" si="70"/>
        <v>0</v>
      </c>
      <c r="BD31" s="5">
        <f t="shared" si="71"/>
        <v>-5000</v>
      </c>
      <c r="BE31" s="16">
        <f>INDEX('Team forecast'!$B$2:$AO$26,MATCH('Master data'!$B31,'Team forecast'!$B$2:$B$26,0),MATCH('Master data'!BE$1,'Team forecast'!$B$2:$AO$2,0))</f>
        <v>0</v>
      </c>
      <c r="BF31" s="16">
        <f>INDEX('Team forecast'!$B$2:$AO$26,MATCH('Master data'!$B31,'Team forecast'!$B$2:$B$26,0),MATCH('Master data'!BF$1,'Team forecast'!$B$2:$AO$2,0))</f>
        <v>0</v>
      </c>
      <c r="BG31" s="16">
        <f>INDEX('Team forecast'!$B$2:$AO$26,MATCH('Master data'!$B31,'Team forecast'!$B$2:$B$26,0),MATCH('Master data'!BG$1,'Team forecast'!$B$2:$AO$2,0))</f>
        <v>0</v>
      </c>
      <c r="BH31" s="16">
        <f>INDEX('Team forecast'!$B$2:$AO$26,MATCH('Master data'!$B31,'Team forecast'!$B$2:$B$26,0),MATCH('Master data'!BH$1,'Team forecast'!$B$2:$AO$2,0))</f>
        <v>0</v>
      </c>
      <c r="BI31" s="16">
        <f>INDEX('Team forecast'!$B$2:$AO$26,MATCH('Master data'!$B31,'Team forecast'!$B$2:$B$26,0),MATCH('Master data'!BI$1,'Team forecast'!$B$2:$AO$2,0))</f>
        <v>0</v>
      </c>
      <c r="BJ31" s="5">
        <f t="shared" si="72"/>
        <v>-5000</v>
      </c>
      <c r="BK31" s="5">
        <f>INDEX('Team forecast'!$R$3:$BH$26,MATCH($B31,'Team forecast'!$B$3:$B$26,0),MATCH(BK$1,'Team forecast'!$R$2:$BH$2,0))*IF($X31&gt;0,25000,0)</f>
        <v>0</v>
      </c>
      <c r="BL31" s="5">
        <f>INDEX('Team forecast'!$R$3:$BH$26,MATCH($B31,'Team forecast'!$B$3:$B$26,0),MATCH(BL$1,'Team forecast'!$R$2:$BH$2,0))*IF($X31&gt;0,5000,0)</f>
        <v>0</v>
      </c>
      <c r="BM31" s="5">
        <f>INDEX('Team forecast'!$R$3:$BH$26,MATCH($B31,'Team forecast'!$B$3:$B$26,0),MATCH(BM$1,'Team forecast'!$R$2:$BH$2,0))*IF($X31&gt;0,-15000,0)</f>
        <v>0</v>
      </c>
      <c r="BN31" s="5">
        <f t="shared" si="73"/>
        <v>0</v>
      </c>
      <c r="BO31" s="5">
        <f t="shared" si="74"/>
        <v>0</v>
      </c>
      <c r="BP31" s="5">
        <f t="shared" si="75"/>
        <v>0</v>
      </c>
      <c r="BQ31" s="5">
        <f t="shared" si="76"/>
        <v>0</v>
      </c>
      <c r="BR31" s="5">
        <f t="shared" si="77"/>
        <v>0</v>
      </c>
      <c r="BS31" s="5">
        <f t="shared" si="78"/>
        <v>0</v>
      </c>
      <c r="BT31" s="5">
        <f t="shared" si="79"/>
        <v>0</v>
      </c>
      <c r="BU31" s="5">
        <f t="shared" si="80"/>
        <v>0</v>
      </c>
      <c r="BV31" s="5">
        <f t="shared" si="81"/>
        <v>0</v>
      </c>
      <c r="BW31" s="5">
        <f t="shared" si="40"/>
        <v>0</v>
      </c>
      <c r="BX31" s="5">
        <f t="shared" si="41"/>
        <v>-5000</v>
      </c>
      <c r="BY31" s="5">
        <f t="shared" si="82"/>
        <v>-15000</v>
      </c>
      <c r="BZ31" s="5">
        <f>MAX(INDEX('Team forecast'!$R$3:$BH$26,MATCH($B31,'Team forecast'!$B$3:$B$26,0),MATCH(BZ$1,'Team forecast'!$R$2:$BH$2,0))*($BX31)-(1-INDEX('Team forecast'!$R$3:$BH$26,MATCH($B31,'Team forecast'!$B$3:$B$26,0),MATCH(BZ$1,'Team forecast'!$R$2:$BH$2,0)))*(BY31+CH31)*0.01,-5000)</f>
        <v>-5000</v>
      </c>
      <c r="CA31" s="5">
        <f>MAX(INDEX('Team forecast'!$R$3:$BH$26,MATCH($B31,'Team forecast'!$B$3:$B$26,0),MATCH(CA$1,'Team forecast'!$R$2:$BH$2,0))*$BX31-(1-INDEX('Team forecast'!$R$3:$BH$26,MATCH($B31,'Team forecast'!$B$3:$B$26,0),MATCH(CA$1,'Team forecast'!$R$2:$BH$2,0)))*(BY31+BX31+CH31)*0.01,-5000)</f>
        <v>-5000</v>
      </c>
      <c r="CB31" s="5">
        <f>MAX(INDEX('Team forecast'!$R$3:$BH$26,MATCH($B31,'Team forecast'!$B$3:$B$26,0),MATCH(CB$1,'Team forecast'!$R$2:$BH$2,0))*$BX31-(1-INDEX('Team forecast'!$R$3:$BH$26,MATCH($B31,'Team forecast'!$B$3:$B$26,0),MATCH(CB$1,'Team forecast'!$R$2:$BH$2,0)))*(BY31+BX31*2+CH31)*0.01,0)</f>
        <v>0</v>
      </c>
      <c r="CC31" s="5">
        <v>0</v>
      </c>
      <c r="CD31" s="5">
        <f>+AK31+BD31*Cockpit!$C$3+BW31*Cockpit!$C$3^2+BZ31*Cockpit!$C$3^3+CA31*Cockpit!$C$3^4+CB31*Cockpit!$C$3^5+CC31*Cockpit!$C$3^6</f>
        <v>-10802.469135802468</v>
      </c>
      <c r="CE31" s="5"/>
      <c r="CF31" s="5"/>
      <c r="CG31" s="5">
        <v>0</v>
      </c>
      <c r="CH31" s="5">
        <f t="shared" si="43"/>
        <v>5495000</v>
      </c>
      <c r="CI31" s="5">
        <f t="shared" si="44"/>
        <v>5495000</v>
      </c>
      <c r="CJ31" s="1">
        <f t="shared" si="45"/>
        <v>-2E-3</v>
      </c>
      <c r="CK31" s="5">
        <f>RANK(CD31,$CD$2:$CD$622)+COUNTIF($CD$2:$CD31,$CD31)-1</f>
        <v>420</v>
      </c>
      <c r="CL31" s="5">
        <f>RANK(CJ31,$CJ$2:$CJ$622)+COUNTIF($CJ$2:$CJ31,$CJ31)-1</f>
        <v>416</v>
      </c>
    </row>
    <row r="32" spans="1:90" x14ac:dyDescent="0.3">
      <c r="A32" t="str">
        <f>Players!P33</f>
        <v>Mikel Oyarzabal</v>
      </c>
      <c r="B32" t="str">
        <f>Players!G33</f>
        <v>Spain</v>
      </c>
      <c r="C32" t="str">
        <f>Players!AB33</f>
        <v>Striker</v>
      </c>
      <c r="D32" s="1"/>
      <c r="F32" t="str">
        <f>IFERROR(INDEX(Lookup!B:B,MATCH(INDEX(Players!C:C,MATCH(E32,Players!A:A,0)),Lookup!D:D,0)),"")</f>
        <v/>
      </c>
      <c r="G32">
        <f>IF(Players!AC33=0,10000000,Players!AC33)</f>
        <v>3512000</v>
      </c>
      <c r="H32" s="16">
        <f>INDEX('Team forecast'!$B$2:$AO$26,MATCH('Master data'!$B32,'Team forecast'!$B$2:$B$26,0),MATCH('Master data'!H$1,'Team forecast'!$B$2:$AO$2,0))</f>
        <v>1.9979967794622602</v>
      </c>
      <c r="I32" s="16">
        <f>INDEX('Team forecast'!$B$2:$AO$26,MATCH('Master data'!$B32,'Team forecast'!$B$2:$B$26,0),MATCH('Master data'!I$1,'Team forecast'!$B$2:$AO$2,0))</f>
        <v>0.65640259726027606</v>
      </c>
      <c r="J32" s="16">
        <f>INDEX('Team forecast'!$B$2:$AO$26,MATCH('Master data'!$B32,'Team forecast'!$B$2:$B$26,0),MATCH('Master data'!J$1,'Team forecast'!$B$2:$AO$2,0))</f>
        <v>0.51871400527814249</v>
      </c>
      <c r="K32" s="16">
        <f>INDEX('Team forecast'!$B$2:$AO$26,MATCH('Master data'!$B32,'Team forecast'!$B$2:$B$26,0),MATCH('Master data'!K$1,'Team forecast'!$B$2:$AO$2,0))</f>
        <v>5.5104568712109829</v>
      </c>
      <c r="L32" s="16">
        <f>INDEX('Team forecast'!$B$2:$AO$26,MATCH('Master data'!$B32,'Team forecast'!$B$2:$B$26,0),MATCH('Master data'!L$1,'Team forecast'!$B$2:$AO$2,0))</f>
        <v>2.154857011207977</v>
      </c>
      <c r="M32">
        <f>IF(Players!BC33=1,95,0)</f>
        <v>0</v>
      </c>
      <c r="N32" s="2">
        <f>Players!BN33</f>
        <v>0</v>
      </c>
      <c r="O32" s="2">
        <f>Players!BO33</f>
        <v>0</v>
      </c>
      <c r="P32" s="2">
        <f>Players!BP33</f>
        <v>0</v>
      </c>
      <c r="Q32" s="2">
        <f>Players!BQ33</f>
        <v>1.851090086384204E-2</v>
      </c>
      <c r="R32" s="2">
        <f>Players!BR33</f>
        <v>0</v>
      </c>
      <c r="S32" s="2">
        <f t="shared" si="46"/>
        <v>1.9979967794622602</v>
      </c>
      <c r="T32" s="2">
        <f t="shared" si="47"/>
        <v>0.65640259726027606</v>
      </c>
      <c r="U32" s="16">
        <f>INDEX('Team forecast'!$B$2:$AO$26,MATCH('Master data'!$B32,'Team forecast'!$B$2:$B$26,0),MATCH('Master data'!U$1,'Team forecast'!$B$2:$AO$2,0))</f>
        <v>0.71371927042030125</v>
      </c>
      <c r="V32" s="16">
        <f>INDEX('Team forecast'!$B$2:$AO$26,MATCH('Master data'!$B32,'Team forecast'!$B$2:$B$26,0),MATCH('Master data'!V$1,'Team forecast'!$B$2:$AO$2,0))</f>
        <v>0.1808088818398097</v>
      </c>
      <c r="W32" s="16">
        <f>INDEX('Team forecast'!$B$2:$AO$26,MATCH('Master data'!$B32,'Team forecast'!$B$2:$B$26,0),MATCH('Master data'!W$1,'Team forecast'!$B$2:$AO$2,0))</f>
        <v>0.105471847739889</v>
      </c>
      <c r="X32" s="5">
        <f t="shared" si="48"/>
        <v>-5000</v>
      </c>
      <c r="Y32" s="5">
        <f t="shared" si="49"/>
        <v>0</v>
      </c>
      <c r="Z32" s="5">
        <f t="shared" si="50"/>
        <v>0</v>
      </c>
      <c r="AA32" s="5">
        <f t="shared" si="51"/>
        <v>0</v>
      </c>
      <c r="AB32" s="5">
        <f t="shared" si="52"/>
        <v>0</v>
      </c>
      <c r="AC32" s="5">
        <f t="shared" si="53"/>
        <v>0</v>
      </c>
      <c r="AD32" s="5">
        <f t="shared" si="54"/>
        <v>0</v>
      </c>
      <c r="AE32" s="5">
        <f t="shared" si="55"/>
        <v>0</v>
      </c>
      <c r="AF32" s="5">
        <f t="shared" si="56"/>
        <v>0</v>
      </c>
      <c r="AG32" s="5">
        <f t="shared" si="57"/>
        <v>0</v>
      </c>
      <c r="AH32" s="5">
        <f t="shared" si="58"/>
        <v>0</v>
      </c>
      <c r="AI32" s="5">
        <f t="shared" si="59"/>
        <v>0</v>
      </c>
      <c r="AJ32" s="5">
        <f t="shared" si="60"/>
        <v>0</v>
      </c>
      <c r="AK32" s="5">
        <f>IFERROR(SUM(X32:AJ32),-5000)*((Cockpit!$C$3)^0)</f>
        <v>-5000</v>
      </c>
      <c r="AL32" s="16">
        <f>INDEX('Team forecast'!$B$2:$AO$26,MATCH('Master data'!$B32,'Team forecast'!$B$2:$B$26,0),MATCH('Master data'!AL$1,'Team forecast'!$B$2:$AO$2,0))</f>
        <v>2.4503417481709131</v>
      </c>
      <c r="AM32" s="16">
        <f>INDEX('Team forecast'!$B$2:$AO$26,MATCH('Master data'!$B32,'Team forecast'!$B$2:$B$26,0),MATCH('Master data'!AM$1,'Team forecast'!$B$2:$AO$2,0))</f>
        <v>0.60056788388223015</v>
      </c>
      <c r="AN32" s="16">
        <f>INDEX('Team forecast'!$B$2:$AO$26,MATCH('Master data'!$B32,'Team forecast'!$B$2:$B$26,0),MATCH('Master data'!AN$1,'Team forecast'!$B$2:$AO$2,0))</f>
        <v>0.54850006328846879</v>
      </c>
      <c r="AO32" s="16">
        <f>INDEX('Team forecast'!$B$2:$AO$26,MATCH('Master data'!$B32,'Team forecast'!$B$2:$B$26,0),MATCH('Master data'!AO$1,'Team forecast'!$B$2:$AO$2,0))</f>
        <v>6.7580201639051669</v>
      </c>
      <c r="AP32" s="16">
        <f>INDEX('Team forecast'!$B$2:$AO$26,MATCH('Master data'!$B32,'Team forecast'!$B$2:$B$26,0),MATCH('Master data'!AP$1,'Team forecast'!$B$2:$AO$2,0))</f>
        <v>1.9715612349669172</v>
      </c>
      <c r="AQ32" s="5">
        <f t="shared" si="61"/>
        <v>-5000</v>
      </c>
      <c r="AR32" s="5">
        <f>INDEX('Team forecast'!$B$2:$AO$26,MATCH('Master data'!$B32,'Team forecast'!$B$2:$B$26,0),MATCH('Master data'!AR$1,'Team forecast'!$B$2:$AO$2,0))*IF(X32&gt;0,25000,0)</f>
        <v>0</v>
      </c>
      <c r="AS32" s="16">
        <f>INDEX('Team forecast'!$B$2:$AO$26,MATCH('Master data'!$B32,'Team forecast'!$B$2:$B$26,0),MATCH('Master data'!AS$1,'Team forecast'!$B$2:$AO$2,0))*IF(X32&gt;0,5000,0)</f>
        <v>0</v>
      </c>
      <c r="AT32" s="16">
        <f>INDEX('Team forecast'!$B$2:$AO$26,MATCH('Master data'!$B32,'Team forecast'!$B$2:$B$26,0),MATCH('Master data'!AT$1,'Team forecast'!$B$2:$AO$2,0))*IF(X32&gt;0,-15000,0)</f>
        <v>0</v>
      </c>
      <c r="AU32" s="5">
        <f t="shared" si="62"/>
        <v>0</v>
      </c>
      <c r="AV32" s="5">
        <f t="shared" si="63"/>
        <v>0</v>
      </c>
      <c r="AW32" s="5">
        <f t="shared" si="64"/>
        <v>0</v>
      </c>
      <c r="AX32" s="5">
        <f t="shared" si="65"/>
        <v>0</v>
      </c>
      <c r="AY32" s="5">
        <f t="shared" si="66"/>
        <v>0</v>
      </c>
      <c r="AZ32" s="5">
        <f t="shared" si="67"/>
        <v>0</v>
      </c>
      <c r="BA32" s="5">
        <f t="shared" si="68"/>
        <v>0</v>
      </c>
      <c r="BB32" s="5">
        <f t="shared" si="69"/>
        <v>0</v>
      </c>
      <c r="BC32" s="5">
        <f t="shared" si="70"/>
        <v>0</v>
      </c>
      <c r="BD32" s="5">
        <f t="shared" si="71"/>
        <v>-5000</v>
      </c>
      <c r="BE32" s="16">
        <f>INDEX('Team forecast'!$B$2:$AO$26,MATCH('Master data'!$B32,'Team forecast'!$B$2:$B$26,0),MATCH('Master data'!BE$1,'Team forecast'!$B$2:$AO$2,0))</f>
        <v>0</v>
      </c>
      <c r="BF32" s="16">
        <f>INDEX('Team forecast'!$B$2:$AO$26,MATCH('Master data'!$B32,'Team forecast'!$B$2:$B$26,0),MATCH('Master data'!BF$1,'Team forecast'!$B$2:$AO$2,0))</f>
        <v>0</v>
      </c>
      <c r="BG32" s="16">
        <f>INDEX('Team forecast'!$B$2:$AO$26,MATCH('Master data'!$B32,'Team forecast'!$B$2:$B$26,0),MATCH('Master data'!BG$1,'Team forecast'!$B$2:$AO$2,0))</f>
        <v>0</v>
      </c>
      <c r="BH32" s="16">
        <f>INDEX('Team forecast'!$B$2:$AO$26,MATCH('Master data'!$B32,'Team forecast'!$B$2:$B$26,0),MATCH('Master data'!BH$1,'Team forecast'!$B$2:$AO$2,0))</f>
        <v>0</v>
      </c>
      <c r="BI32" s="16">
        <f>INDEX('Team forecast'!$B$2:$AO$26,MATCH('Master data'!$B32,'Team forecast'!$B$2:$B$26,0),MATCH('Master data'!BI$1,'Team forecast'!$B$2:$AO$2,0))</f>
        <v>0</v>
      </c>
      <c r="BJ32" s="5">
        <f t="shared" si="72"/>
        <v>-5000</v>
      </c>
      <c r="BK32" s="5">
        <f>INDEX('Team forecast'!$R$3:$BH$26,MATCH($B32,'Team forecast'!$B$3:$B$26,0),MATCH(BK$1,'Team forecast'!$R$2:$BH$2,0))*IF($X32&gt;0,25000,0)</f>
        <v>0</v>
      </c>
      <c r="BL32" s="5">
        <f>INDEX('Team forecast'!$R$3:$BH$26,MATCH($B32,'Team forecast'!$B$3:$B$26,0),MATCH(BL$1,'Team forecast'!$R$2:$BH$2,0))*IF($X32&gt;0,5000,0)</f>
        <v>0</v>
      </c>
      <c r="BM32" s="5">
        <f>INDEX('Team forecast'!$R$3:$BH$26,MATCH($B32,'Team forecast'!$B$3:$B$26,0),MATCH(BM$1,'Team forecast'!$R$2:$BH$2,0))*IF($X32&gt;0,-15000,0)</f>
        <v>0</v>
      </c>
      <c r="BN32" s="5">
        <f t="shared" si="73"/>
        <v>0</v>
      </c>
      <c r="BO32" s="5">
        <f t="shared" si="74"/>
        <v>0</v>
      </c>
      <c r="BP32" s="5">
        <f t="shared" si="75"/>
        <v>0</v>
      </c>
      <c r="BQ32" s="5">
        <f t="shared" si="76"/>
        <v>0</v>
      </c>
      <c r="BR32" s="5">
        <f t="shared" si="77"/>
        <v>0</v>
      </c>
      <c r="BS32" s="5">
        <f t="shared" si="78"/>
        <v>0</v>
      </c>
      <c r="BT32" s="5">
        <f t="shared" si="79"/>
        <v>0</v>
      </c>
      <c r="BU32" s="5">
        <f t="shared" si="80"/>
        <v>0</v>
      </c>
      <c r="BV32" s="5">
        <f t="shared" si="81"/>
        <v>0</v>
      </c>
      <c r="BW32" s="5">
        <f t="shared" si="40"/>
        <v>0</v>
      </c>
      <c r="BX32" s="5">
        <f t="shared" si="41"/>
        <v>-5000</v>
      </c>
      <c r="BY32" s="5">
        <f t="shared" si="82"/>
        <v>-15000</v>
      </c>
      <c r="BZ32" s="5">
        <f>MAX(INDEX('Team forecast'!$R$3:$BH$26,MATCH($B32,'Team forecast'!$B$3:$B$26,0),MATCH(BZ$1,'Team forecast'!$R$2:$BH$2,0))*($BX32)-(1-INDEX('Team forecast'!$R$3:$BH$26,MATCH($B32,'Team forecast'!$B$3:$B$26,0),MATCH(BZ$1,'Team forecast'!$R$2:$BH$2,0)))*(BY32+CH32)*0.01,-5000)</f>
        <v>-5000</v>
      </c>
      <c r="CA32" s="5">
        <f>MAX(INDEX('Team forecast'!$R$3:$BH$26,MATCH($B32,'Team forecast'!$B$3:$B$26,0),MATCH(CA$1,'Team forecast'!$R$2:$BH$2,0))*$BX32-(1-INDEX('Team forecast'!$R$3:$BH$26,MATCH($B32,'Team forecast'!$B$3:$B$26,0),MATCH(CA$1,'Team forecast'!$R$2:$BH$2,0)))*(BY32+BX32+CH32)*0.01,-5000)</f>
        <v>-5000</v>
      </c>
      <c r="CB32" s="5">
        <f>MAX(INDEX('Team forecast'!$R$3:$BH$26,MATCH($B32,'Team forecast'!$B$3:$B$26,0),MATCH(CB$1,'Team forecast'!$R$2:$BH$2,0))*$BX32-(1-INDEX('Team forecast'!$R$3:$BH$26,MATCH($B32,'Team forecast'!$B$3:$B$26,0),MATCH(CB$1,'Team forecast'!$R$2:$BH$2,0)))*(BY32+BX32*2+CH32)*0.01,0)</f>
        <v>0</v>
      </c>
      <c r="CC32" s="5">
        <v>0</v>
      </c>
      <c r="CD32" s="5">
        <f>+AK32+BD32*Cockpit!$C$3+BW32*Cockpit!$C$3^2+BZ32*Cockpit!$C$3^3+CA32*Cockpit!$C$3^4+CB32*Cockpit!$C$3^5+CC32*Cockpit!$C$3^6</f>
        <v>-10802.469135802468</v>
      </c>
      <c r="CE32" s="5"/>
      <c r="CF32" s="5"/>
      <c r="CG32" s="5">
        <v>0</v>
      </c>
      <c r="CH32" s="5">
        <f t="shared" si="43"/>
        <v>3512000</v>
      </c>
      <c r="CI32" s="5">
        <f t="shared" si="44"/>
        <v>3512000</v>
      </c>
      <c r="CJ32" s="1">
        <f t="shared" si="45"/>
        <v>-3.0000000000000001E-3</v>
      </c>
      <c r="CK32" s="5">
        <f>RANK(CD32,$CD$2:$CD$622)+COUNTIF($CD$2:$CD32,$CD32)-1</f>
        <v>421</v>
      </c>
      <c r="CL32" s="5">
        <f>RANK(CJ32,$CJ$2:$CJ$622)+COUNTIF($CJ$2:$CJ32,$CJ32)-1</f>
        <v>439</v>
      </c>
    </row>
    <row r="33" spans="1:90" x14ac:dyDescent="0.3">
      <c r="A33" t="str">
        <f>Players!P34</f>
        <v>Paul Pogba</v>
      </c>
      <c r="B33" t="str">
        <f>Players!G34</f>
        <v>France</v>
      </c>
      <c r="C33" t="str">
        <f>Players!AB34</f>
        <v>Midfield</v>
      </c>
      <c r="D33" s="1"/>
      <c r="F33" t="str">
        <f>IFERROR(INDEX(Lookup!B:B,MATCH(INDEX(Players!C:C,MATCH(E33,Players!A:A,0)),Lookup!D:D,0)),"")</f>
        <v/>
      </c>
      <c r="G33">
        <f>IF(Players!AC34=0,10000000,Players!AC34)</f>
        <v>5075000</v>
      </c>
      <c r="H33" s="16">
        <f>INDEX('Team forecast'!$B$2:$AO$26,MATCH('Master data'!$B33,'Team forecast'!$B$2:$B$26,0),MATCH('Master data'!H$1,'Team forecast'!$B$2:$AO$2,0))</f>
        <v>2.1377132314488487</v>
      </c>
      <c r="I33" s="16">
        <f>INDEX('Team forecast'!$B$2:$AO$26,MATCH('Master data'!$B33,'Team forecast'!$B$2:$B$26,0),MATCH('Master data'!I$1,'Team forecast'!$B$2:$AO$2,0))</f>
        <v>0.66258765662234231</v>
      </c>
      <c r="J33" s="16">
        <f>INDEX('Team forecast'!$B$2:$AO$26,MATCH('Master data'!$B33,'Team forecast'!$B$2:$B$26,0),MATCH('Master data'!J$1,'Team forecast'!$B$2:$AO$2,0))</f>
        <v>0.51551562963131858</v>
      </c>
      <c r="K33" s="16">
        <f>INDEX('Team forecast'!$B$2:$AO$26,MATCH('Master data'!$B33,'Team forecast'!$B$2:$B$26,0),MATCH('Master data'!K$1,'Team forecast'!$B$2:$AO$2,0))</f>
        <v>5.5927200217364472</v>
      </c>
      <c r="L33" s="16">
        <f>INDEX('Team forecast'!$B$2:$AO$26,MATCH('Master data'!$B33,'Team forecast'!$B$2:$B$26,0),MATCH('Master data'!L$1,'Team forecast'!$B$2:$AO$2,0))</f>
        <v>2.0114268147463963</v>
      </c>
      <c r="M33">
        <f>IF(Players!BC34=1,95,0)</f>
        <v>95</v>
      </c>
      <c r="N33" s="2">
        <f>Players!BN34</f>
        <v>6.6623809411831963E-2</v>
      </c>
      <c r="O33" s="2">
        <f>Players!BO34</f>
        <v>0.10541766932631889</v>
      </c>
      <c r="P33" s="2">
        <f>Players!BP34</f>
        <v>8.3086326774347338E-2</v>
      </c>
      <c r="Q33" s="2">
        <f>Players!BQ34</f>
        <v>0.19620253164556961</v>
      </c>
      <c r="R33" s="2">
        <f>Players!BR34</f>
        <v>0</v>
      </c>
      <c r="S33" s="2">
        <f t="shared" si="46"/>
        <v>2.1377132314488487</v>
      </c>
      <c r="T33" s="2">
        <f t="shared" si="47"/>
        <v>0.66258765662234231</v>
      </c>
      <c r="U33" s="16">
        <f>INDEX('Team forecast'!$B$2:$AO$26,MATCH('Master data'!$B33,'Team forecast'!$B$2:$B$26,0),MATCH('Master data'!U$1,'Team forecast'!$B$2:$AO$2,0))</f>
        <v>0.70931849791376911</v>
      </c>
      <c r="V33" s="16">
        <f>INDEX('Team forecast'!$B$2:$AO$26,MATCH('Master data'!$B33,'Team forecast'!$B$2:$B$26,0),MATCH('Master data'!V$1,'Team forecast'!$B$2:$AO$2,0))</f>
        <v>0.17969401947148819</v>
      </c>
      <c r="W33" s="16">
        <f>INDEX('Team forecast'!$B$2:$AO$26,MATCH('Master data'!$B33,'Team forecast'!$B$2:$B$26,0),MATCH('Master data'!W$1,'Team forecast'!$B$2:$AO$2,0))</f>
        <v>0.1109874826147427</v>
      </c>
      <c r="X33" s="5">
        <f t="shared" si="48"/>
        <v>7000</v>
      </c>
      <c r="Y33" s="5">
        <f t="shared" si="49"/>
        <v>17732.962447844227</v>
      </c>
      <c r="Z33" s="5">
        <f t="shared" si="50"/>
        <v>898.47009735744098</v>
      </c>
      <c r="AA33" s="5">
        <f t="shared" si="51"/>
        <v>-1664.8122392211405</v>
      </c>
      <c r="AB33" s="5">
        <f t="shared" si="52"/>
        <v>17802.824863649937</v>
      </c>
      <c r="AC33" s="5">
        <f t="shared" si="53"/>
        <v>11267.637327368568</v>
      </c>
      <c r="AD33" s="5">
        <f t="shared" si="54"/>
        <v>4646.7856328342941</v>
      </c>
      <c r="AE33" s="5">
        <f t="shared" si="55"/>
        <v>0</v>
      </c>
      <c r="AF33" s="5">
        <f t="shared" si="56"/>
        <v>0</v>
      </c>
      <c r="AG33" s="5">
        <f t="shared" si="57"/>
        <v>-3924.0506329113923</v>
      </c>
      <c r="AH33" s="5">
        <f t="shared" si="58"/>
        <v>0</v>
      </c>
      <c r="AI33" s="5">
        <f t="shared" si="59"/>
        <v>21377.132314488488</v>
      </c>
      <c r="AJ33" s="5">
        <f t="shared" si="60"/>
        <v>-5300.7012529787389</v>
      </c>
      <c r="AK33" s="5">
        <f>IFERROR(SUM(X33:AJ33),-5000)*((Cockpit!$C$3)^0)</f>
        <v>69836.248558431689</v>
      </c>
      <c r="AL33" s="16">
        <f>INDEX('Team forecast'!$B$2:$AO$26,MATCH('Master data'!$B33,'Team forecast'!$B$2:$B$26,0),MATCH('Master data'!AL$1,'Team forecast'!$B$2:$AO$2,0))</f>
        <v>1.2775519171058518</v>
      </c>
      <c r="AM33" s="16">
        <f>INDEX('Team forecast'!$B$2:$AO$26,MATCH('Master data'!$B33,'Team forecast'!$B$2:$B$26,0),MATCH('Master data'!AM$1,'Team forecast'!$B$2:$AO$2,0))</f>
        <v>1.0653773971622162</v>
      </c>
      <c r="AN33" s="16">
        <f>INDEX('Team forecast'!$B$2:$AO$26,MATCH('Master data'!$B33,'Team forecast'!$B$2:$B$26,0),MATCH('Master data'!AN$1,'Team forecast'!$B$2:$AO$2,0))</f>
        <v>0.34459777999956209</v>
      </c>
      <c r="AO33" s="16">
        <f>INDEX('Team forecast'!$B$2:$AO$26,MATCH('Master data'!$B33,'Team forecast'!$B$2:$B$26,0),MATCH('Master data'!AO$1,'Team forecast'!$B$2:$AO$2,0))</f>
        <v>3.3423520425904445</v>
      </c>
      <c r="AP33" s="16">
        <f>INDEX('Team forecast'!$B$2:$AO$26,MATCH('Master data'!$B33,'Team forecast'!$B$2:$B$26,0),MATCH('Master data'!AP$1,'Team forecast'!$B$2:$AO$2,0))</f>
        <v>3.2341813842424418</v>
      </c>
      <c r="AQ33" s="5">
        <f t="shared" si="61"/>
        <v>7000</v>
      </c>
      <c r="AR33" s="5">
        <f>INDEX('Team forecast'!$B$2:$AO$26,MATCH('Master data'!$B33,'Team forecast'!$B$2:$B$26,0),MATCH('Master data'!AR$1,'Team forecast'!$B$2:$AO$2,0))*IF(X33&gt;0,25000,0)</f>
        <v>9954.2425945251671</v>
      </c>
      <c r="AS33" s="16">
        <f>INDEX('Team forecast'!$B$2:$AO$26,MATCH('Master data'!$B33,'Team forecast'!$B$2:$B$26,0),MATCH('Master data'!AS$1,'Team forecast'!$B$2:$AO$2,0))*IF(X33&gt;0,5000,0)</f>
        <v>1480.6935859356186</v>
      </c>
      <c r="AT33" s="16">
        <f>INDEX('Team forecast'!$B$2:$AO$26,MATCH('Master data'!$B33,'Team forecast'!$B$2:$B$26,0),MATCH('Master data'!AT$1,'Team forecast'!$B$2:$AO$2,0))*IF(X33&gt;0,-15000,0)</f>
        <v>-4585.3736854780445</v>
      </c>
      <c r="AU33" s="5">
        <f t="shared" si="62"/>
        <v>10639.421929872602</v>
      </c>
      <c r="AV33" s="5">
        <f t="shared" si="63"/>
        <v>6733.8272772334731</v>
      </c>
      <c r="AW33" s="5">
        <f t="shared" si="64"/>
        <v>2777.0375400557696</v>
      </c>
      <c r="AX33" s="5">
        <f t="shared" si="65"/>
        <v>0</v>
      </c>
      <c r="AY33" s="5">
        <f t="shared" si="66"/>
        <v>0</v>
      </c>
      <c r="AZ33" s="5">
        <f t="shared" si="67"/>
        <v>-3924.0506329113923</v>
      </c>
      <c r="BA33" s="5">
        <f t="shared" si="68"/>
        <v>0</v>
      </c>
      <c r="BB33" s="5">
        <f t="shared" si="69"/>
        <v>12775.519171058519</v>
      </c>
      <c r="BC33" s="5">
        <f t="shared" si="70"/>
        <v>-8523.0191772977305</v>
      </c>
      <c r="BD33" s="5">
        <f t="shared" si="71"/>
        <v>34328.298602993978</v>
      </c>
      <c r="BE33" s="16">
        <f>INDEX('Team forecast'!$B$2:$AO$26,MATCH('Master data'!$B33,'Team forecast'!$B$2:$B$26,0),MATCH('Master data'!BE$1,'Team forecast'!$B$2:$AO$2,0))</f>
        <v>0</v>
      </c>
      <c r="BF33" s="16">
        <f>INDEX('Team forecast'!$B$2:$AO$26,MATCH('Master data'!$B33,'Team forecast'!$B$2:$B$26,0),MATCH('Master data'!BF$1,'Team forecast'!$B$2:$AO$2,0))</f>
        <v>0</v>
      </c>
      <c r="BG33" s="16">
        <f>INDEX('Team forecast'!$B$2:$AO$26,MATCH('Master data'!$B33,'Team forecast'!$B$2:$B$26,0),MATCH('Master data'!BG$1,'Team forecast'!$B$2:$AO$2,0))</f>
        <v>0</v>
      </c>
      <c r="BH33" s="16">
        <f>INDEX('Team forecast'!$B$2:$AO$26,MATCH('Master data'!$B33,'Team forecast'!$B$2:$B$26,0),MATCH('Master data'!BH$1,'Team forecast'!$B$2:$AO$2,0))</f>
        <v>0</v>
      </c>
      <c r="BI33" s="16">
        <f>INDEX('Team forecast'!$B$2:$AO$26,MATCH('Master data'!$B33,'Team forecast'!$B$2:$B$26,0),MATCH('Master data'!BI$1,'Team forecast'!$B$2:$AO$2,0))</f>
        <v>0</v>
      </c>
      <c r="BJ33" s="5">
        <f t="shared" si="72"/>
        <v>7000</v>
      </c>
      <c r="BK33" s="5">
        <f>INDEX('Team forecast'!$R$3:$BH$26,MATCH($B33,'Team forecast'!$B$3:$B$26,0),MATCH(BK$1,'Team forecast'!$R$2:$BH$2,0))*IF($X33&gt;0,25000,0)</f>
        <v>0</v>
      </c>
      <c r="BL33" s="5">
        <f>INDEX('Team forecast'!$R$3:$BH$26,MATCH($B33,'Team forecast'!$B$3:$B$26,0),MATCH(BL$1,'Team forecast'!$R$2:$BH$2,0))*IF($X33&gt;0,5000,0)</f>
        <v>0</v>
      </c>
      <c r="BM33" s="5">
        <f>INDEX('Team forecast'!$R$3:$BH$26,MATCH($B33,'Team forecast'!$B$3:$B$26,0),MATCH(BM$1,'Team forecast'!$R$2:$BH$2,0))*IF($X33&gt;0,-15000,0)</f>
        <v>0</v>
      </c>
      <c r="BN33" s="5">
        <f t="shared" si="73"/>
        <v>0</v>
      </c>
      <c r="BO33" s="5">
        <f t="shared" si="74"/>
        <v>0</v>
      </c>
      <c r="BP33" s="5">
        <f t="shared" si="75"/>
        <v>0</v>
      </c>
      <c r="BQ33" s="5">
        <f t="shared" si="76"/>
        <v>0</v>
      </c>
      <c r="BR33" s="5">
        <f t="shared" si="77"/>
        <v>0</v>
      </c>
      <c r="BS33" s="5">
        <f t="shared" si="78"/>
        <v>-3924.0506329113923</v>
      </c>
      <c r="BT33" s="5">
        <f t="shared" si="79"/>
        <v>0</v>
      </c>
      <c r="BU33" s="5">
        <f t="shared" si="80"/>
        <v>0</v>
      </c>
      <c r="BV33" s="5">
        <f t="shared" si="81"/>
        <v>0</v>
      </c>
      <c r="BW33" s="5">
        <f t="shared" si="40"/>
        <v>0</v>
      </c>
      <c r="BX33" s="5">
        <f t="shared" si="41"/>
        <v>52082.273580712834</v>
      </c>
      <c r="BY33" s="5">
        <f t="shared" si="82"/>
        <v>156246.82074213849</v>
      </c>
      <c r="BZ33" s="5">
        <f>MAX(INDEX('Team forecast'!$R$3:$BH$26,MATCH($B33,'Team forecast'!$B$3:$B$26,0),MATCH(BZ$1,'Team forecast'!$R$2:$BH$2,0))*($BX33)-(1-INDEX('Team forecast'!$R$3:$BH$26,MATCH($B33,'Team forecast'!$B$3:$B$26,0),MATCH(BZ$1,'Team forecast'!$R$2:$BH$2,0)))*(BY33+CH33)*0.01,-5000)</f>
        <v>38465.568130086634</v>
      </c>
      <c r="CA33" s="5">
        <f>MAX(INDEX('Team forecast'!$R$3:$BH$26,MATCH($B33,'Team forecast'!$B$3:$B$26,0),MATCH(CA$1,'Team forecast'!$R$2:$BH$2,0))*$BX33-(1-INDEX('Team forecast'!$R$3:$BH$26,MATCH($B33,'Team forecast'!$B$3:$B$26,0),MATCH(CA$1,'Team forecast'!$R$2:$BH$2,0)))*(BY33+BX33+CH33)*0.01,-5000)</f>
        <v>-5000</v>
      </c>
      <c r="CB33" s="5">
        <f>MAX(INDEX('Team forecast'!$R$3:$BH$26,MATCH($B33,'Team forecast'!$B$3:$B$26,0),MATCH(CB$1,'Team forecast'!$R$2:$BH$2,0))*$BX33-(1-INDEX('Team forecast'!$R$3:$BH$26,MATCH($B33,'Team forecast'!$B$3:$B$26,0),MATCH(CB$1,'Team forecast'!$R$2:$BH$2,0)))*(BY33+BX33*2+CH33)*0.01,0)</f>
        <v>0</v>
      </c>
      <c r="CC33" s="5">
        <v>0</v>
      </c>
      <c r="CD33" s="5">
        <f>+AK33+BD33*Cockpit!$C$3+BW33*Cockpit!$C$3^2+BZ33*Cockpit!$C$3^3+CA33*Cockpit!$C$3^4+CB33*Cockpit!$C$3^5+CC33*Cockpit!$C$3^6</f>
        <v>103131.33201131753</v>
      </c>
      <c r="CE33" s="5"/>
      <c r="CF33" s="5"/>
      <c r="CG33" s="5">
        <v>0</v>
      </c>
      <c r="CH33" s="5">
        <f t="shared" si="43"/>
        <v>5075000</v>
      </c>
      <c r="CI33" s="5">
        <f t="shared" si="44"/>
        <v>5075000</v>
      </c>
      <c r="CJ33" s="1">
        <f t="shared" si="45"/>
        <v>0.02</v>
      </c>
      <c r="CK33" s="5">
        <f>RANK(CD33,$CD$2:$CD$622)+COUNTIF($CD$2:$CD33,$CD33)-1</f>
        <v>87</v>
      </c>
      <c r="CL33" s="5">
        <f>RANK(CJ33,$CJ$2:$CJ$622)+COUNTIF($CJ$2:$CJ33,$CJ33)-1</f>
        <v>119</v>
      </c>
    </row>
    <row r="34" spans="1:90" x14ac:dyDescent="0.3">
      <c r="A34" t="str">
        <f>Players!P35</f>
        <v>Ousmane Dembélé</v>
      </c>
      <c r="B34" t="str">
        <f>Players!G35</f>
        <v>France</v>
      </c>
      <c r="C34" t="str">
        <f>Players!AB35</f>
        <v>Striker</v>
      </c>
      <c r="D34" s="1"/>
      <c r="F34" t="str">
        <f>IFERROR(INDEX(Lookup!B:B,MATCH(INDEX(Players!C:C,MATCH(E34,Players!A:A,0)),Lookup!D:D,0)),"")</f>
        <v/>
      </c>
      <c r="G34">
        <f>IF(Players!AC35=0,10000000,Players!AC35)</f>
        <v>4032000</v>
      </c>
      <c r="H34" s="16">
        <f>INDEX('Team forecast'!$B$2:$AO$26,MATCH('Master data'!$B34,'Team forecast'!$B$2:$B$26,0),MATCH('Master data'!H$1,'Team forecast'!$B$2:$AO$2,0))</f>
        <v>2.1377132314488487</v>
      </c>
      <c r="I34" s="16">
        <f>INDEX('Team forecast'!$B$2:$AO$26,MATCH('Master data'!$B34,'Team forecast'!$B$2:$B$26,0),MATCH('Master data'!I$1,'Team forecast'!$B$2:$AO$2,0))</f>
        <v>0.66258765662234231</v>
      </c>
      <c r="J34" s="16">
        <f>INDEX('Team forecast'!$B$2:$AO$26,MATCH('Master data'!$B34,'Team forecast'!$B$2:$B$26,0),MATCH('Master data'!J$1,'Team forecast'!$B$2:$AO$2,0))</f>
        <v>0.51551562963131858</v>
      </c>
      <c r="K34" s="16">
        <f>INDEX('Team forecast'!$B$2:$AO$26,MATCH('Master data'!$B34,'Team forecast'!$B$2:$B$26,0),MATCH('Master data'!K$1,'Team forecast'!$B$2:$AO$2,0))</f>
        <v>5.5927200217364472</v>
      </c>
      <c r="L34" s="16">
        <f>INDEX('Team forecast'!$B$2:$AO$26,MATCH('Master data'!$B34,'Team forecast'!$B$2:$B$26,0),MATCH('Master data'!L$1,'Team forecast'!$B$2:$AO$2,0))</f>
        <v>2.0114268147463963</v>
      </c>
      <c r="M34">
        <f>IF(Players!BC35=1,95,0)</f>
        <v>0</v>
      </c>
      <c r="N34" s="2">
        <f>Players!BN35</f>
        <v>0</v>
      </c>
      <c r="O34" s="2">
        <f>Players!BO35</f>
        <v>0</v>
      </c>
      <c r="P34" s="2">
        <f>Players!BP35</f>
        <v>0</v>
      </c>
      <c r="Q34" s="2">
        <f>Players!BQ35</f>
        <v>5.0590219224283306E-2</v>
      </c>
      <c r="R34" s="2">
        <f>Players!BR35</f>
        <v>0</v>
      </c>
      <c r="S34" s="2">
        <f t="shared" si="46"/>
        <v>2.1377132314488487</v>
      </c>
      <c r="T34" s="2">
        <f t="shared" si="47"/>
        <v>0.66258765662234231</v>
      </c>
      <c r="U34" s="16">
        <f>INDEX('Team forecast'!$B$2:$AO$26,MATCH('Master data'!$B34,'Team forecast'!$B$2:$B$26,0),MATCH('Master data'!U$1,'Team forecast'!$B$2:$AO$2,0))</f>
        <v>0.70931849791376911</v>
      </c>
      <c r="V34" s="16">
        <f>INDEX('Team forecast'!$B$2:$AO$26,MATCH('Master data'!$B34,'Team forecast'!$B$2:$B$26,0),MATCH('Master data'!V$1,'Team forecast'!$B$2:$AO$2,0))</f>
        <v>0.17969401947148819</v>
      </c>
      <c r="W34" s="16">
        <f>INDEX('Team forecast'!$B$2:$AO$26,MATCH('Master data'!$B34,'Team forecast'!$B$2:$B$26,0),MATCH('Master data'!W$1,'Team forecast'!$B$2:$AO$2,0))</f>
        <v>0.1109874826147427</v>
      </c>
      <c r="X34" s="5">
        <f t="shared" si="48"/>
        <v>-5000</v>
      </c>
      <c r="Y34" s="5">
        <f t="shared" si="49"/>
        <v>0</v>
      </c>
      <c r="Z34" s="5">
        <f t="shared" si="50"/>
        <v>0</v>
      </c>
      <c r="AA34" s="5">
        <f t="shared" si="51"/>
        <v>0</v>
      </c>
      <c r="AB34" s="5">
        <f t="shared" si="52"/>
        <v>0</v>
      </c>
      <c r="AC34" s="5">
        <f t="shared" si="53"/>
        <v>0</v>
      </c>
      <c r="AD34" s="5">
        <f t="shared" si="54"/>
        <v>0</v>
      </c>
      <c r="AE34" s="5">
        <f t="shared" si="55"/>
        <v>0</v>
      </c>
      <c r="AF34" s="5">
        <f t="shared" si="56"/>
        <v>0</v>
      </c>
      <c r="AG34" s="5">
        <f t="shared" si="57"/>
        <v>0</v>
      </c>
      <c r="AH34" s="5">
        <f t="shared" si="58"/>
        <v>0</v>
      </c>
      <c r="AI34" s="5">
        <f t="shared" si="59"/>
        <v>0</v>
      </c>
      <c r="AJ34" s="5">
        <f t="shared" si="60"/>
        <v>0</v>
      </c>
      <c r="AK34" s="5">
        <f>IFERROR(SUM(X34:AJ34),-5000)*((Cockpit!$C$3)^0)</f>
        <v>-5000</v>
      </c>
      <c r="AL34" s="16">
        <f>INDEX('Team forecast'!$B$2:$AO$26,MATCH('Master data'!$B34,'Team forecast'!$B$2:$B$26,0),MATCH('Master data'!AL$1,'Team forecast'!$B$2:$AO$2,0))</f>
        <v>1.2775519171058518</v>
      </c>
      <c r="AM34" s="16">
        <f>INDEX('Team forecast'!$B$2:$AO$26,MATCH('Master data'!$B34,'Team forecast'!$B$2:$B$26,0),MATCH('Master data'!AM$1,'Team forecast'!$B$2:$AO$2,0))</f>
        <v>1.0653773971622162</v>
      </c>
      <c r="AN34" s="16">
        <f>INDEX('Team forecast'!$B$2:$AO$26,MATCH('Master data'!$B34,'Team forecast'!$B$2:$B$26,0),MATCH('Master data'!AN$1,'Team forecast'!$B$2:$AO$2,0))</f>
        <v>0.34459777999956209</v>
      </c>
      <c r="AO34" s="16">
        <f>INDEX('Team forecast'!$B$2:$AO$26,MATCH('Master data'!$B34,'Team forecast'!$B$2:$B$26,0),MATCH('Master data'!AO$1,'Team forecast'!$B$2:$AO$2,0))</f>
        <v>3.3423520425904445</v>
      </c>
      <c r="AP34" s="16">
        <f>INDEX('Team forecast'!$B$2:$AO$26,MATCH('Master data'!$B34,'Team forecast'!$B$2:$B$26,0),MATCH('Master data'!AP$1,'Team forecast'!$B$2:$AO$2,0))</f>
        <v>3.2341813842424418</v>
      </c>
      <c r="AQ34" s="5">
        <f t="shared" si="61"/>
        <v>-5000</v>
      </c>
      <c r="AR34" s="5">
        <f>INDEX('Team forecast'!$B$2:$AO$26,MATCH('Master data'!$B34,'Team forecast'!$B$2:$B$26,0),MATCH('Master data'!AR$1,'Team forecast'!$B$2:$AO$2,0))*IF(X34&gt;0,25000,0)</f>
        <v>0</v>
      </c>
      <c r="AS34" s="16">
        <f>INDEX('Team forecast'!$B$2:$AO$26,MATCH('Master data'!$B34,'Team forecast'!$B$2:$B$26,0),MATCH('Master data'!AS$1,'Team forecast'!$B$2:$AO$2,0))*IF(X34&gt;0,5000,0)</f>
        <v>0</v>
      </c>
      <c r="AT34" s="16">
        <f>INDEX('Team forecast'!$B$2:$AO$26,MATCH('Master data'!$B34,'Team forecast'!$B$2:$B$26,0),MATCH('Master data'!AT$1,'Team forecast'!$B$2:$AO$2,0))*IF(X34&gt;0,-15000,0)</f>
        <v>0</v>
      </c>
      <c r="AU34" s="5">
        <f t="shared" si="62"/>
        <v>0</v>
      </c>
      <c r="AV34" s="5">
        <f t="shared" si="63"/>
        <v>0</v>
      </c>
      <c r="AW34" s="5">
        <f t="shared" si="64"/>
        <v>0</v>
      </c>
      <c r="AX34" s="5">
        <f t="shared" si="65"/>
        <v>0</v>
      </c>
      <c r="AY34" s="5">
        <f t="shared" si="66"/>
        <v>0</v>
      </c>
      <c r="AZ34" s="5">
        <f t="shared" si="67"/>
        <v>0</v>
      </c>
      <c r="BA34" s="5">
        <f t="shared" si="68"/>
        <v>0</v>
      </c>
      <c r="BB34" s="5">
        <f t="shared" si="69"/>
        <v>0</v>
      </c>
      <c r="BC34" s="5">
        <f t="shared" si="70"/>
        <v>0</v>
      </c>
      <c r="BD34" s="5">
        <f t="shared" si="71"/>
        <v>-5000</v>
      </c>
      <c r="BE34" s="16">
        <f>INDEX('Team forecast'!$B$2:$AO$26,MATCH('Master data'!$B34,'Team forecast'!$B$2:$B$26,0),MATCH('Master data'!BE$1,'Team forecast'!$B$2:$AO$2,0))</f>
        <v>0</v>
      </c>
      <c r="BF34" s="16">
        <f>INDEX('Team forecast'!$B$2:$AO$26,MATCH('Master data'!$B34,'Team forecast'!$B$2:$B$26,0),MATCH('Master data'!BF$1,'Team forecast'!$B$2:$AO$2,0))</f>
        <v>0</v>
      </c>
      <c r="BG34" s="16">
        <f>INDEX('Team forecast'!$B$2:$AO$26,MATCH('Master data'!$B34,'Team forecast'!$B$2:$B$26,0),MATCH('Master data'!BG$1,'Team forecast'!$B$2:$AO$2,0))</f>
        <v>0</v>
      </c>
      <c r="BH34" s="16">
        <f>INDEX('Team forecast'!$B$2:$AO$26,MATCH('Master data'!$B34,'Team forecast'!$B$2:$B$26,0),MATCH('Master data'!BH$1,'Team forecast'!$B$2:$AO$2,0))</f>
        <v>0</v>
      </c>
      <c r="BI34" s="16">
        <f>INDEX('Team forecast'!$B$2:$AO$26,MATCH('Master data'!$B34,'Team forecast'!$B$2:$B$26,0),MATCH('Master data'!BI$1,'Team forecast'!$B$2:$AO$2,0))</f>
        <v>0</v>
      </c>
      <c r="BJ34" s="5">
        <f t="shared" si="72"/>
        <v>-5000</v>
      </c>
      <c r="BK34" s="5">
        <f>INDEX('Team forecast'!$R$3:$BH$26,MATCH($B34,'Team forecast'!$B$3:$B$26,0),MATCH(BK$1,'Team forecast'!$R$2:$BH$2,0))*IF($X34&gt;0,25000,0)</f>
        <v>0</v>
      </c>
      <c r="BL34" s="5">
        <f>INDEX('Team forecast'!$R$3:$BH$26,MATCH($B34,'Team forecast'!$B$3:$B$26,0),MATCH(BL$1,'Team forecast'!$R$2:$BH$2,0))*IF($X34&gt;0,5000,0)</f>
        <v>0</v>
      </c>
      <c r="BM34" s="5">
        <f>INDEX('Team forecast'!$R$3:$BH$26,MATCH($B34,'Team forecast'!$B$3:$B$26,0),MATCH(BM$1,'Team forecast'!$R$2:$BH$2,0))*IF($X34&gt;0,-15000,0)</f>
        <v>0</v>
      </c>
      <c r="BN34" s="5">
        <f t="shared" si="73"/>
        <v>0</v>
      </c>
      <c r="BO34" s="5">
        <f t="shared" si="74"/>
        <v>0</v>
      </c>
      <c r="BP34" s="5">
        <f t="shared" si="75"/>
        <v>0</v>
      </c>
      <c r="BQ34" s="5">
        <f t="shared" si="76"/>
        <v>0</v>
      </c>
      <c r="BR34" s="5">
        <f t="shared" si="77"/>
        <v>0</v>
      </c>
      <c r="BS34" s="5">
        <f t="shared" si="78"/>
        <v>0</v>
      </c>
      <c r="BT34" s="5">
        <f t="shared" si="79"/>
        <v>0</v>
      </c>
      <c r="BU34" s="5">
        <f t="shared" si="80"/>
        <v>0</v>
      </c>
      <c r="BV34" s="5">
        <f t="shared" si="81"/>
        <v>0</v>
      </c>
      <c r="BW34" s="5">
        <f t="shared" si="40"/>
        <v>0</v>
      </c>
      <c r="BX34" s="5">
        <f t="shared" si="41"/>
        <v>-5000</v>
      </c>
      <c r="BY34" s="5">
        <f t="shared" si="82"/>
        <v>-15000</v>
      </c>
      <c r="BZ34" s="5">
        <f>MAX(INDEX('Team forecast'!$R$3:$BH$26,MATCH($B34,'Team forecast'!$B$3:$B$26,0),MATCH(BZ$1,'Team forecast'!$R$2:$BH$2,0))*($BX34)-(1-INDEX('Team forecast'!$R$3:$BH$26,MATCH($B34,'Team forecast'!$B$3:$B$26,0),MATCH(BZ$1,'Team forecast'!$R$2:$BH$2,0)))*(BY34+CH34)*0.01,-5000)</f>
        <v>-5000</v>
      </c>
      <c r="CA34" s="5">
        <f>MAX(INDEX('Team forecast'!$R$3:$BH$26,MATCH($B34,'Team forecast'!$B$3:$B$26,0),MATCH(CA$1,'Team forecast'!$R$2:$BH$2,0))*$BX34-(1-INDEX('Team forecast'!$R$3:$BH$26,MATCH($B34,'Team forecast'!$B$3:$B$26,0),MATCH(CA$1,'Team forecast'!$R$2:$BH$2,0)))*(BY34+BX34+CH34)*0.01,-5000)</f>
        <v>-5000</v>
      </c>
      <c r="CB34" s="5">
        <f>MAX(INDEX('Team forecast'!$R$3:$BH$26,MATCH($B34,'Team forecast'!$B$3:$B$26,0),MATCH(CB$1,'Team forecast'!$R$2:$BH$2,0))*$BX34-(1-INDEX('Team forecast'!$R$3:$BH$26,MATCH($B34,'Team forecast'!$B$3:$B$26,0),MATCH(CB$1,'Team forecast'!$R$2:$BH$2,0)))*(BY34+BX34*2+CH34)*0.01,0)</f>
        <v>0</v>
      </c>
      <c r="CC34" s="5">
        <v>0</v>
      </c>
      <c r="CD34" s="5">
        <f>+AK34+BD34*Cockpit!$C$3+BW34*Cockpit!$C$3^2+BZ34*Cockpit!$C$3^3+CA34*Cockpit!$C$3^4+CB34*Cockpit!$C$3^5+CC34*Cockpit!$C$3^6</f>
        <v>-10802.469135802468</v>
      </c>
      <c r="CE34" s="5"/>
      <c r="CF34" s="5"/>
      <c r="CG34" s="5">
        <v>0</v>
      </c>
      <c r="CH34" s="5">
        <f t="shared" si="43"/>
        <v>4032000</v>
      </c>
      <c r="CI34" s="5">
        <f t="shared" si="44"/>
        <v>4032000</v>
      </c>
      <c r="CJ34" s="1">
        <f t="shared" si="45"/>
        <v>-3.0000000000000001E-3</v>
      </c>
      <c r="CK34" s="5">
        <f>RANK(CD34,$CD$2:$CD$622)+COUNTIF($CD$2:$CD34,$CD34)-1</f>
        <v>422</v>
      </c>
      <c r="CL34" s="5">
        <f>RANK(CJ34,$CJ$2:$CJ$622)+COUNTIF($CJ$2:$CJ34,$CJ34)-1</f>
        <v>440</v>
      </c>
    </row>
    <row r="35" spans="1:90" x14ac:dyDescent="0.3">
      <c r="A35" t="str">
        <f>Players!P36</f>
        <v>Lorenzo Insigne</v>
      </c>
      <c r="B35" t="str">
        <f>Players!G36</f>
        <v>Italy</v>
      </c>
      <c r="C35" t="str">
        <f>Players!AB36</f>
        <v>Striker</v>
      </c>
      <c r="D35" s="1"/>
      <c r="F35" t="str">
        <f>IFERROR(INDEX(Lookup!B:B,MATCH(INDEX(Players!C:C,MATCH(E35,Players!A:A,0)),Lookup!D:D,0)),"")</f>
        <v/>
      </c>
      <c r="G35">
        <f>IF(Players!AC36=0,10000000,Players!AC36)</f>
        <v>5172000</v>
      </c>
      <c r="H35" s="16">
        <f>INDEX('Team forecast'!$B$2:$AO$26,MATCH('Master data'!$B35,'Team forecast'!$B$2:$B$26,0),MATCH('Master data'!H$1,'Team forecast'!$B$2:$AO$2,0))</f>
        <v>1.6694298230620759</v>
      </c>
      <c r="I35" s="16">
        <f>INDEX('Team forecast'!$B$2:$AO$26,MATCH('Master data'!$B35,'Team forecast'!$B$2:$B$26,0),MATCH('Master data'!I$1,'Team forecast'!$B$2:$AO$2,0))</f>
        <v>0.66430787748130482</v>
      </c>
      <c r="J35" s="16">
        <f>INDEX('Team forecast'!$B$2:$AO$26,MATCH('Master data'!$B35,'Team forecast'!$B$2:$B$26,0),MATCH('Master data'!J$1,'Team forecast'!$B$2:$AO$2,0))</f>
        <v>0.5146295912014941</v>
      </c>
      <c r="K35" s="16">
        <f>INDEX('Team forecast'!$B$2:$AO$26,MATCH('Master data'!$B35,'Team forecast'!$B$2:$B$26,0),MATCH('Master data'!K$1,'Team forecast'!$B$2:$AO$2,0))</f>
        <v>4.5619178587418219</v>
      </c>
      <c r="L35" s="16">
        <f>INDEX('Team forecast'!$B$2:$AO$26,MATCH('Master data'!$B35,'Team forecast'!$B$2:$B$26,0),MATCH('Master data'!L$1,'Team forecast'!$B$2:$AO$2,0))</f>
        <v>2.1808086887012532</v>
      </c>
      <c r="M35">
        <f>IF(Players!BC36=1,95,0)</f>
        <v>95</v>
      </c>
      <c r="N35" s="2">
        <f>Players!BN36</f>
        <v>0.2301800685207615</v>
      </c>
      <c r="O35" s="2">
        <f>Players!BO36</f>
        <v>0.14127778023637785</v>
      </c>
      <c r="P35" s="2">
        <f>Players!BP36</f>
        <v>0.24105710506209033</v>
      </c>
      <c r="Q35" s="2">
        <f>Players!BQ36</f>
        <v>3.1347962382445145E-2</v>
      </c>
      <c r="R35" s="2">
        <f>Players!BR36</f>
        <v>3.1347962382445145E-2</v>
      </c>
      <c r="S35" s="2">
        <f t="shared" si="46"/>
        <v>1.6694298230620759</v>
      </c>
      <c r="T35" s="2">
        <f t="shared" si="47"/>
        <v>0.66430787748130482</v>
      </c>
      <c r="U35" s="16">
        <f>INDEX('Team forecast'!$B$2:$AO$26,MATCH('Master data'!$B35,'Team forecast'!$B$2:$B$26,0),MATCH('Master data'!U$1,'Team forecast'!$B$2:$AO$2,0))</f>
        <v>0.60759493670886078</v>
      </c>
      <c r="V35" s="16">
        <f>INDEX('Team forecast'!$B$2:$AO$26,MATCH('Master data'!$B35,'Team forecast'!$B$2:$B$26,0),MATCH('Master data'!V$1,'Team forecast'!$B$2:$AO$2,0))</f>
        <v>0.23544303797468349</v>
      </c>
      <c r="W35" s="16">
        <f>INDEX('Team forecast'!$B$2:$AO$26,MATCH('Master data'!$B35,'Team forecast'!$B$2:$B$26,0),MATCH('Master data'!W$1,'Team forecast'!$B$2:$AO$2,0))</f>
        <v>0.1569620253164557</v>
      </c>
      <c r="X35" s="5">
        <f t="shared" si="48"/>
        <v>7000</v>
      </c>
      <c r="Y35" s="5">
        <f t="shared" si="49"/>
        <v>15189.873417721519</v>
      </c>
      <c r="Z35" s="5">
        <f t="shared" si="50"/>
        <v>1177.2151898734176</v>
      </c>
      <c r="AA35" s="5">
        <f t="shared" si="51"/>
        <v>-2354.4303797468356</v>
      </c>
      <c r="AB35" s="5">
        <f t="shared" si="52"/>
        <v>38426.947106303138</v>
      </c>
      <c r="AC35" s="5">
        <f t="shared" si="53"/>
        <v>11792.666983130955</v>
      </c>
      <c r="AD35" s="5">
        <f t="shared" si="54"/>
        <v>10996.827125593536</v>
      </c>
      <c r="AE35" s="5">
        <f t="shared" si="55"/>
        <v>0</v>
      </c>
      <c r="AF35" s="5">
        <f t="shared" si="56"/>
        <v>0</v>
      </c>
      <c r="AG35" s="5">
        <f t="shared" si="57"/>
        <v>-626.95924764890287</v>
      </c>
      <c r="AH35" s="5">
        <f t="shared" si="58"/>
        <v>-1567.3981191222572</v>
      </c>
      <c r="AI35" s="5">
        <f t="shared" si="59"/>
        <v>16694.29823062076</v>
      </c>
      <c r="AJ35" s="5">
        <f t="shared" si="60"/>
        <v>-5314.4630198504383</v>
      </c>
      <c r="AK35" s="5">
        <f>IFERROR(SUM(X35:AJ35),-5000)*((Cockpit!$C$3)^0)</f>
        <v>91414.577286874905</v>
      </c>
      <c r="AL35" s="16">
        <f>INDEX('Team forecast'!$B$2:$AO$26,MATCH('Master data'!$B35,'Team forecast'!$B$2:$B$26,0),MATCH('Master data'!AL$1,'Team forecast'!$B$2:$AO$2,0))</f>
        <v>1.8662925210906216</v>
      </c>
      <c r="AM35" s="16">
        <f>INDEX('Team forecast'!$B$2:$AO$26,MATCH('Master data'!$B35,'Team forecast'!$B$2:$B$26,0),MATCH('Master data'!AM$1,'Team forecast'!$B$2:$AO$2,0))</f>
        <v>0.66231971676468582</v>
      </c>
      <c r="AN35" s="16">
        <f>INDEX('Team forecast'!$B$2:$AO$26,MATCH('Master data'!$B35,'Team forecast'!$B$2:$B$26,0),MATCH('Master data'!AN$1,'Team forecast'!$B$2:$AO$2,0))</f>
        <v>0.51565377532228363</v>
      </c>
      <c r="AO35" s="16">
        <f>INDEX('Team forecast'!$B$2:$AO$26,MATCH('Master data'!$B35,'Team forecast'!$B$2:$B$26,0),MATCH('Master data'!AO$1,'Team forecast'!$B$2:$AO$2,0))</f>
        <v>5.0998688677930888</v>
      </c>
      <c r="AP35" s="16">
        <f>INDEX('Team forecast'!$B$2:$AO$26,MATCH('Master data'!$B35,'Team forecast'!$B$2:$B$26,0),MATCH('Master data'!AP$1,'Team forecast'!$B$2:$AO$2,0))</f>
        <v>2.1742818984699284</v>
      </c>
      <c r="AQ35" s="5">
        <f t="shared" si="61"/>
        <v>7000</v>
      </c>
      <c r="AR35" s="5">
        <f>INDEX('Team forecast'!$B$2:$AO$26,MATCH('Master data'!$B35,'Team forecast'!$B$2:$B$26,0),MATCH('Master data'!AR$1,'Team forecast'!$B$2:$AO$2,0))*IF(X35&gt;0,25000,0)</f>
        <v>16574.585635359119</v>
      </c>
      <c r="AS35" s="16">
        <f>INDEX('Team forecast'!$B$2:$AO$26,MATCH('Master data'!$B35,'Team forecast'!$B$2:$B$26,0),MATCH('Master data'!AS$1,'Team forecast'!$B$2:$AO$2,0))*IF(X35&gt;0,5000,0)</f>
        <v>1104.972375690608</v>
      </c>
      <c r="AT35" s="16">
        <f>INDEX('Team forecast'!$B$2:$AO$26,MATCH('Master data'!$B35,'Team forecast'!$B$2:$B$26,0),MATCH('Master data'!AT$1,'Team forecast'!$B$2:$AO$2,0))*IF(X35&gt;0,-15000,0)</f>
        <v>-1740.3314917127068</v>
      </c>
      <c r="AU35" s="5">
        <f t="shared" si="62"/>
        <v>42958.334038442401</v>
      </c>
      <c r="AV35" s="5">
        <f t="shared" si="63"/>
        <v>13183.283232571821</v>
      </c>
      <c r="AW35" s="5">
        <f t="shared" si="64"/>
        <v>12293.596254664822</v>
      </c>
      <c r="AX35" s="5">
        <f t="shared" si="65"/>
        <v>0</v>
      </c>
      <c r="AY35" s="5">
        <f t="shared" si="66"/>
        <v>0</v>
      </c>
      <c r="AZ35" s="5">
        <f t="shared" si="67"/>
        <v>-626.95924764890287</v>
      </c>
      <c r="BA35" s="5">
        <f t="shared" si="68"/>
        <v>-1567.3981191222572</v>
      </c>
      <c r="BB35" s="5">
        <f t="shared" si="69"/>
        <v>18662.925210906214</v>
      </c>
      <c r="BC35" s="5">
        <f t="shared" si="70"/>
        <v>-5298.5577341174867</v>
      </c>
      <c r="BD35" s="5">
        <f t="shared" si="71"/>
        <v>102544.45015503361</v>
      </c>
      <c r="BE35" s="16">
        <f>INDEX('Team forecast'!$B$2:$AO$26,MATCH('Master data'!$B35,'Team forecast'!$B$2:$B$26,0),MATCH('Master data'!BE$1,'Team forecast'!$B$2:$AO$2,0))</f>
        <v>0</v>
      </c>
      <c r="BF35" s="16">
        <f>INDEX('Team forecast'!$B$2:$AO$26,MATCH('Master data'!$B35,'Team forecast'!$B$2:$B$26,0),MATCH('Master data'!BF$1,'Team forecast'!$B$2:$AO$2,0))</f>
        <v>0</v>
      </c>
      <c r="BG35" s="16">
        <f>INDEX('Team forecast'!$B$2:$AO$26,MATCH('Master data'!$B35,'Team forecast'!$B$2:$B$26,0),MATCH('Master data'!BG$1,'Team forecast'!$B$2:$AO$2,0))</f>
        <v>0</v>
      </c>
      <c r="BH35" s="16">
        <f>INDEX('Team forecast'!$B$2:$AO$26,MATCH('Master data'!$B35,'Team forecast'!$B$2:$B$26,0),MATCH('Master data'!BH$1,'Team forecast'!$B$2:$AO$2,0))</f>
        <v>0</v>
      </c>
      <c r="BI35" s="16">
        <f>INDEX('Team forecast'!$B$2:$AO$26,MATCH('Master data'!$B35,'Team forecast'!$B$2:$B$26,0),MATCH('Master data'!BI$1,'Team forecast'!$B$2:$AO$2,0))</f>
        <v>0</v>
      </c>
      <c r="BJ35" s="5">
        <f t="shared" si="72"/>
        <v>7000</v>
      </c>
      <c r="BK35" s="5">
        <f>INDEX('Team forecast'!$R$3:$BH$26,MATCH($B35,'Team forecast'!$B$3:$B$26,0),MATCH(BK$1,'Team forecast'!$R$2:$BH$2,0))*IF($X35&gt;0,25000,0)</f>
        <v>0</v>
      </c>
      <c r="BL35" s="5">
        <f>INDEX('Team forecast'!$R$3:$BH$26,MATCH($B35,'Team forecast'!$B$3:$B$26,0),MATCH(BL$1,'Team forecast'!$R$2:$BH$2,0))*IF($X35&gt;0,5000,0)</f>
        <v>0</v>
      </c>
      <c r="BM35" s="5">
        <f>INDEX('Team forecast'!$R$3:$BH$26,MATCH($B35,'Team forecast'!$B$3:$B$26,0),MATCH(BM$1,'Team forecast'!$R$2:$BH$2,0))*IF($X35&gt;0,-15000,0)</f>
        <v>0</v>
      </c>
      <c r="BN35" s="5">
        <f t="shared" si="73"/>
        <v>0</v>
      </c>
      <c r="BO35" s="5">
        <f t="shared" si="74"/>
        <v>0</v>
      </c>
      <c r="BP35" s="5">
        <f t="shared" si="75"/>
        <v>0</v>
      </c>
      <c r="BQ35" s="5">
        <f t="shared" si="76"/>
        <v>0</v>
      </c>
      <c r="BR35" s="5">
        <f t="shared" si="77"/>
        <v>0</v>
      </c>
      <c r="BS35" s="5">
        <f t="shared" si="78"/>
        <v>-626.95924764890287</v>
      </c>
      <c r="BT35" s="5">
        <f t="shared" si="79"/>
        <v>-1567.3981191222572</v>
      </c>
      <c r="BU35" s="5">
        <f t="shared" si="80"/>
        <v>0</v>
      </c>
      <c r="BV35" s="5">
        <f t="shared" si="81"/>
        <v>0</v>
      </c>
      <c r="BW35" s="5">
        <f t="shared" si="40"/>
        <v>0</v>
      </c>
      <c r="BX35" s="5">
        <f t="shared" si="41"/>
        <v>96979.513720954259</v>
      </c>
      <c r="BY35" s="5">
        <f t="shared" si="82"/>
        <v>290938.54116286279</v>
      </c>
      <c r="BZ35" s="5">
        <f>MAX(INDEX('Team forecast'!$R$3:$BH$26,MATCH($B35,'Team forecast'!$B$3:$B$26,0),MATCH(BZ$1,'Team forecast'!$R$2:$BH$2,0))*($BX35)-(1-INDEX('Team forecast'!$R$3:$BH$26,MATCH($B35,'Team forecast'!$B$3:$B$26,0),MATCH(BZ$1,'Team forecast'!$R$2:$BH$2,0)))*(BY35+CH35)*0.01,-5000)</f>
        <v>87061.17452536471</v>
      </c>
      <c r="CA35" s="5">
        <f>MAX(INDEX('Team forecast'!$R$3:$BH$26,MATCH($B35,'Team forecast'!$B$3:$B$26,0),MATCH(CA$1,'Team forecast'!$R$2:$BH$2,0))*$BX35-(1-INDEX('Team forecast'!$R$3:$BH$26,MATCH($B35,'Team forecast'!$B$3:$B$26,0),MATCH(CA$1,'Team forecast'!$R$2:$BH$2,0)))*(BY35+BX35+CH35)*0.01,-5000)</f>
        <v>16783.47342625443</v>
      </c>
      <c r="CB35" s="5">
        <f>MAX(INDEX('Team forecast'!$R$3:$BH$26,MATCH($B35,'Team forecast'!$B$3:$B$26,0),MATCH(CB$1,'Team forecast'!$R$2:$BH$2,0))*$BX35-(1-INDEX('Team forecast'!$R$3:$BH$26,MATCH($B35,'Team forecast'!$B$3:$B$26,0),MATCH(CB$1,'Team forecast'!$R$2:$BH$2,0)))*(BY35+BX35*2+CH35)*0.01,0)</f>
        <v>0</v>
      </c>
      <c r="CC35" s="5">
        <v>0</v>
      </c>
      <c r="CD35" s="5">
        <f>+AK35+BD35*Cockpit!$C$3+BW35*Cockpit!$C$3^2+BZ35*Cockpit!$C$3^3+CA35*Cockpit!$C$3^4+CB35*Cockpit!$C$3^5+CC35*Cockpit!$C$3^6</f>
        <v>188888.70163009266</v>
      </c>
      <c r="CE35" s="5"/>
      <c r="CF35" s="5"/>
      <c r="CG35" s="5">
        <v>0</v>
      </c>
      <c r="CH35" s="5">
        <f t="shared" si="43"/>
        <v>5172000</v>
      </c>
      <c r="CI35" s="5">
        <f t="shared" si="44"/>
        <v>5172000</v>
      </c>
      <c r="CJ35" s="1">
        <f t="shared" si="45"/>
        <v>3.6999999999999998E-2</v>
      </c>
      <c r="CK35" s="5">
        <f>RANK(CD35,$CD$2:$CD$622)+COUNTIF($CD$2:$CD35,$CD35)-1</f>
        <v>15</v>
      </c>
      <c r="CL35" s="5">
        <f>RANK(CJ35,$CJ$2:$CJ$622)+COUNTIF($CJ$2:$CJ35,$CJ35)-1</f>
        <v>30</v>
      </c>
    </row>
    <row r="36" spans="1:90" x14ac:dyDescent="0.3">
      <c r="A36" t="str">
        <f>Players!P37</f>
        <v>Federico Chiesa</v>
      </c>
      <c r="B36" t="str">
        <f>Players!G37</f>
        <v>Italy</v>
      </c>
      <c r="C36" t="str">
        <f>Players!AB37</f>
        <v>Midfield</v>
      </c>
      <c r="D36" s="1"/>
      <c r="F36" t="str">
        <f>IFERROR(INDEX(Lookup!B:B,MATCH(INDEX(Players!C:C,MATCH(E36,Players!A:A,0)),Lookup!D:D,0)),"")</f>
        <v/>
      </c>
      <c r="G36">
        <f>IF(Players!AC37=0,10000000,Players!AC37)</f>
        <v>4532000</v>
      </c>
      <c r="H36" s="16">
        <f>INDEX('Team forecast'!$B$2:$AO$26,MATCH('Master data'!$B36,'Team forecast'!$B$2:$B$26,0),MATCH('Master data'!H$1,'Team forecast'!$B$2:$AO$2,0))</f>
        <v>1.6694298230620759</v>
      </c>
      <c r="I36" s="16">
        <f>INDEX('Team forecast'!$B$2:$AO$26,MATCH('Master data'!$B36,'Team forecast'!$B$2:$B$26,0),MATCH('Master data'!I$1,'Team forecast'!$B$2:$AO$2,0))</f>
        <v>0.66430787748130482</v>
      </c>
      <c r="J36" s="16">
        <f>INDEX('Team forecast'!$B$2:$AO$26,MATCH('Master data'!$B36,'Team forecast'!$B$2:$B$26,0),MATCH('Master data'!J$1,'Team forecast'!$B$2:$AO$2,0))</f>
        <v>0.5146295912014941</v>
      </c>
      <c r="K36" s="16">
        <f>INDEX('Team forecast'!$B$2:$AO$26,MATCH('Master data'!$B36,'Team forecast'!$B$2:$B$26,0),MATCH('Master data'!K$1,'Team forecast'!$B$2:$AO$2,0))</f>
        <v>4.5619178587418219</v>
      </c>
      <c r="L36" s="16">
        <f>INDEX('Team forecast'!$B$2:$AO$26,MATCH('Master data'!$B36,'Team forecast'!$B$2:$B$26,0),MATCH('Master data'!L$1,'Team forecast'!$B$2:$AO$2,0))</f>
        <v>2.1808086887012532</v>
      </c>
      <c r="M36">
        <f>IF(Players!BC37=1,95,0)</f>
        <v>0</v>
      </c>
      <c r="N36" s="2">
        <f>Players!BN37</f>
        <v>0</v>
      </c>
      <c r="O36" s="2">
        <f>Players!BO37</f>
        <v>0</v>
      </c>
      <c r="P36" s="2">
        <f>Players!BP37</f>
        <v>0</v>
      </c>
      <c r="Q36" s="2">
        <f>Players!BQ37</f>
        <v>5.4700162074554297E-2</v>
      </c>
      <c r="R36" s="2">
        <f>Players!BR37</f>
        <v>3.6466774716369527E-2</v>
      </c>
      <c r="S36" s="2">
        <f t="shared" si="46"/>
        <v>1.6694298230620759</v>
      </c>
      <c r="T36" s="2">
        <f t="shared" si="47"/>
        <v>0.66430787748130482</v>
      </c>
      <c r="U36" s="16">
        <f>INDEX('Team forecast'!$B$2:$AO$26,MATCH('Master data'!$B36,'Team forecast'!$B$2:$B$26,0),MATCH('Master data'!U$1,'Team forecast'!$B$2:$AO$2,0))</f>
        <v>0.60759493670886078</v>
      </c>
      <c r="V36" s="16">
        <f>INDEX('Team forecast'!$B$2:$AO$26,MATCH('Master data'!$B36,'Team forecast'!$B$2:$B$26,0),MATCH('Master data'!V$1,'Team forecast'!$B$2:$AO$2,0))</f>
        <v>0.23544303797468349</v>
      </c>
      <c r="W36" s="16">
        <f>INDEX('Team forecast'!$B$2:$AO$26,MATCH('Master data'!$B36,'Team forecast'!$B$2:$B$26,0),MATCH('Master data'!W$1,'Team forecast'!$B$2:$AO$2,0))</f>
        <v>0.1569620253164557</v>
      </c>
      <c r="X36" s="5">
        <f t="shared" si="48"/>
        <v>-5000</v>
      </c>
      <c r="Y36" s="5">
        <f t="shared" si="49"/>
        <v>0</v>
      </c>
      <c r="Z36" s="5">
        <f t="shared" si="50"/>
        <v>0</v>
      </c>
      <c r="AA36" s="5">
        <f t="shared" si="51"/>
        <v>0</v>
      </c>
      <c r="AB36" s="5">
        <f t="shared" si="52"/>
        <v>0</v>
      </c>
      <c r="AC36" s="5">
        <f t="shared" si="53"/>
        <v>0</v>
      </c>
      <c r="AD36" s="5">
        <f t="shared" si="54"/>
        <v>0</v>
      </c>
      <c r="AE36" s="5">
        <f t="shared" si="55"/>
        <v>0</v>
      </c>
      <c r="AF36" s="5">
        <f t="shared" si="56"/>
        <v>0</v>
      </c>
      <c r="AG36" s="5">
        <f t="shared" si="57"/>
        <v>0</v>
      </c>
      <c r="AH36" s="5">
        <f t="shared" si="58"/>
        <v>0</v>
      </c>
      <c r="AI36" s="5">
        <f t="shared" si="59"/>
        <v>0</v>
      </c>
      <c r="AJ36" s="5">
        <f t="shared" si="60"/>
        <v>0</v>
      </c>
      <c r="AK36" s="5">
        <f>IFERROR(SUM(X36:AJ36),-5000)*((Cockpit!$C$3)^0)</f>
        <v>-5000</v>
      </c>
      <c r="AL36" s="16">
        <f>INDEX('Team forecast'!$B$2:$AO$26,MATCH('Master data'!$B36,'Team forecast'!$B$2:$B$26,0),MATCH('Master data'!AL$1,'Team forecast'!$B$2:$AO$2,0))</f>
        <v>1.8662925210906216</v>
      </c>
      <c r="AM36" s="16">
        <f>INDEX('Team forecast'!$B$2:$AO$26,MATCH('Master data'!$B36,'Team forecast'!$B$2:$B$26,0),MATCH('Master data'!AM$1,'Team forecast'!$B$2:$AO$2,0))</f>
        <v>0.66231971676468582</v>
      </c>
      <c r="AN36" s="16">
        <f>INDEX('Team forecast'!$B$2:$AO$26,MATCH('Master data'!$B36,'Team forecast'!$B$2:$B$26,0),MATCH('Master data'!AN$1,'Team forecast'!$B$2:$AO$2,0))</f>
        <v>0.51565377532228363</v>
      </c>
      <c r="AO36" s="16">
        <f>INDEX('Team forecast'!$B$2:$AO$26,MATCH('Master data'!$B36,'Team forecast'!$B$2:$B$26,0),MATCH('Master data'!AO$1,'Team forecast'!$B$2:$AO$2,0))</f>
        <v>5.0998688677930888</v>
      </c>
      <c r="AP36" s="16">
        <f>INDEX('Team forecast'!$B$2:$AO$26,MATCH('Master data'!$B36,'Team forecast'!$B$2:$B$26,0),MATCH('Master data'!AP$1,'Team forecast'!$B$2:$AO$2,0))</f>
        <v>2.1742818984699284</v>
      </c>
      <c r="AQ36" s="5">
        <f t="shared" si="61"/>
        <v>-5000</v>
      </c>
      <c r="AR36" s="5">
        <f>INDEX('Team forecast'!$B$2:$AO$26,MATCH('Master data'!$B36,'Team forecast'!$B$2:$B$26,0),MATCH('Master data'!AR$1,'Team forecast'!$B$2:$AO$2,0))*IF(X36&gt;0,25000,0)</f>
        <v>0</v>
      </c>
      <c r="AS36" s="16">
        <f>INDEX('Team forecast'!$B$2:$AO$26,MATCH('Master data'!$B36,'Team forecast'!$B$2:$B$26,0),MATCH('Master data'!AS$1,'Team forecast'!$B$2:$AO$2,0))*IF(X36&gt;0,5000,0)</f>
        <v>0</v>
      </c>
      <c r="AT36" s="16">
        <f>INDEX('Team forecast'!$B$2:$AO$26,MATCH('Master data'!$B36,'Team forecast'!$B$2:$B$26,0),MATCH('Master data'!AT$1,'Team forecast'!$B$2:$AO$2,0))*IF(X36&gt;0,-15000,0)</f>
        <v>0</v>
      </c>
      <c r="AU36" s="5">
        <f t="shared" si="62"/>
        <v>0</v>
      </c>
      <c r="AV36" s="5">
        <f t="shared" si="63"/>
        <v>0</v>
      </c>
      <c r="AW36" s="5">
        <f t="shared" si="64"/>
        <v>0</v>
      </c>
      <c r="AX36" s="5">
        <f t="shared" si="65"/>
        <v>0</v>
      </c>
      <c r="AY36" s="5">
        <f t="shared" si="66"/>
        <v>0</v>
      </c>
      <c r="AZ36" s="5">
        <f t="shared" si="67"/>
        <v>0</v>
      </c>
      <c r="BA36" s="5">
        <f t="shared" si="68"/>
        <v>0</v>
      </c>
      <c r="BB36" s="5">
        <f t="shared" si="69"/>
        <v>0</v>
      </c>
      <c r="BC36" s="5">
        <f t="shared" si="70"/>
        <v>0</v>
      </c>
      <c r="BD36" s="5">
        <f t="shared" si="71"/>
        <v>-5000</v>
      </c>
      <c r="BE36" s="16">
        <f>INDEX('Team forecast'!$B$2:$AO$26,MATCH('Master data'!$B36,'Team forecast'!$B$2:$B$26,0),MATCH('Master data'!BE$1,'Team forecast'!$B$2:$AO$2,0))</f>
        <v>0</v>
      </c>
      <c r="BF36" s="16">
        <f>INDEX('Team forecast'!$B$2:$AO$26,MATCH('Master data'!$B36,'Team forecast'!$B$2:$B$26,0),MATCH('Master data'!BF$1,'Team forecast'!$B$2:$AO$2,0))</f>
        <v>0</v>
      </c>
      <c r="BG36" s="16">
        <f>INDEX('Team forecast'!$B$2:$AO$26,MATCH('Master data'!$B36,'Team forecast'!$B$2:$B$26,0),MATCH('Master data'!BG$1,'Team forecast'!$B$2:$AO$2,0))</f>
        <v>0</v>
      </c>
      <c r="BH36" s="16">
        <f>INDEX('Team forecast'!$B$2:$AO$26,MATCH('Master data'!$B36,'Team forecast'!$B$2:$B$26,0),MATCH('Master data'!BH$1,'Team forecast'!$B$2:$AO$2,0))</f>
        <v>0</v>
      </c>
      <c r="BI36" s="16">
        <f>INDEX('Team forecast'!$B$2:$AO$26,MATCH('Master data'!$B36,'Team forecast'!$B$2:$B$26,0),MATCH('Master data'!BI$1,'Team forecast'!$B$2:$AO$2,0))</f>
        <v>0</v>
      </c>
      <c r="BJ36" s="5">
        <f t="shared" si="72"/>
        <v>-5000</v>
      </c>
      <c r="BK36" s="5">
        <f>INDEX('Team forecast'!$R$3:$BH$26,MATCH($B36,'Team forecast'!$B$3:$B$26,0),MATCH(BK$1,'Team forecast'!$R$2:$BH$2,0))*IF($X36&gt;0,25000,0)</f>
        <v>0</v>
      </c>
      <c r="BL36" s="5">
        <f>INDEX('Team forecast'!$R$3:$BH$26,MATCH($B36,'Team forecast'!$B$3:$B$26,0),MATCH(BL$1,'Team forecast'!$R$2:$BH$2,0))*IF($X36&gt;0,5000,0)</f>
        <v>0</v>
      </c>
      <c r="BM36" s="5">
        <f>INDEX('Team forecast'!$R$3:$BH$26,MATCH($B36,'Team forecast'!$B$3:$B$26,0),MATCH(BM$1,'Team forecast'!$R$2:$BH$2,0))*IF($X36&gt;0,-15000,0)</f>
        <v>0</v>
      </c>
      <c r="BN36" s="5">
        <f t="shared" si="73"/>
        <v>0</v>
      </c>
      <c r="BO36" s="5">
        <f t="shared" si="74"/>
        <v>0</v>
      </c>
      <c r="BP36" s="5">
        <f t="shared" si="75"/>
        <v>0</v>
      </c>
      <c r="BQ36" s="5">
        <f t="shared" si="76"/>
        <v>0</v>
      </c>
      <c r="BR36" s="5">
        <f t="shared" si="77"/>
        <v>0</v>
      </c>
      <c r="BS36" s="5">
        <f t="shared" si="78"/>
        <v>0</v>
      </c>
      <c r="BT36" s="5">
        <f t="shared" si="79"/>
        <v>0</v>
      </c>
      <c r="BU36" s="5">
        <f t="shared" si="80"/>
        <v>0</v>
      </c>
      <c r="BV36" s="5">
        <f t="shared" si="81"/>
        <v>0</v>
      </c>
      <c r="BW36" s="5">
        <f t="shared" si="40"/>
        <v>0</v>
      </c>
      <c r="BX36" s="5">
        <f t="shared" si="41"/>
        <v>-5000</v>
      </c>
      <c r="BY36" s="5">
        <f t="shared" si="82"/>
        <v>-15000</v>
      </c>
      <c r="BZ36" s="5">
        <f>MAX(INDEX('Team forecast'!$R$3:$BH$26,MATCH($B36,'Team forecast'!$B$3:$B$26,0),MATCH(BZ$1,'Team forecast'!$R$2:$BH$2,0))*($BX36)-(1-INDEX('Team forecast'!$R$3:$BH$26,MATCH($B36,'Team forecast'!$B$3:$B$26,0),MATCH(BZ$1,'Team forecast'!$R$2:$BH$2,0)))*(BY36+CH36)*0.01,-5000)</f>
        <v>-5000</v>
      </c>
      <c r="CA36" s="5">
        <f>MAX(INDEX('Team forecast'!$R$3:$BH$26,MATCH($B36,'Team forecast'!$B$3:$B$26,0),MATCH(CA$1,'Team forecast'!$R$2:$BH$2,0))*$BX36-(1-INDEX('Team forecast'!$R$3:$BH$26,MATCH($B36,'Team forecast'!$B$3:$B$26,0),MATCH(CA$1,'Team forecast'!$R$2:$BH$2,0)))*(BY36+BX36+CH36)*0.01,-5000)</f>
        <v>-5000</v>
      </c>
      <c r="CB36" s="5">
        <f>MAX(INDEX('Team forecast'!$R$3:$BH$26,MATCH($B36,'Team forecast'!$B$3:$B$26,0),MATCH(CB$1,'Team forecast'!$R$2:$BH$2,0))*$BX36-(1-INDEX('Team forecast'!$R$3:$BH$26,MATCH($B36,'Team forecast'!$B$3:$B$26,0),MATCH(CB$1,'Team forecast'!$R$2:$BH$2,0)))*(BY36+BX36*2+CH36)*0.01,0)</f>
        <v>0</v>
      </c>
      <c r="CC36" s="5">
        <v>0</v>
      </c>
      <c r="CD36" s="5">
        <f>+AK36+BD36*Cockpit!$C$3+BW36*Cockpit!$C$3^2+BZ36*Cockpit!$C$3^3+CA36*Cockpit!$C$3^4+CB36*Cockpit!$C$3^5+CC36*Cockpit!$C$3^6</f>
        <v>-10802.469135802468</v>
      </c>
      <c r="CE36" s="5"/>
      <c r="CF36" s="5"/>
      <c r="CG36" s="5">
        <v>0</v>
      </c>
      <c r="CH36" s="5">
        <f t="shared" si="43"/>
        <v>4532000</v>
      </c>
      <c r="CI36" s="5">
        <f t="shared" si="44"/>
        <v>4532000</v>
      </c>
      <c r="CJ36" s="1">
        <f t="shared" si="45"/>
        <v>-2E-3</v>
      </c>
      <c r="CK36" s="5">
        <f>RANK(CD36,$CD$2:$CD$622)+COUNTIF($CD$2:$CD36,$CD36)-1</f>
        <v>423</v>
      </c>
      <c r="CL36" s="5">
        <f>RANK(CJ36,$CJ$2:$CJ$622)+COUNTIF($CJ$2:$CJ36,$CJ36)-1</f>
        <v>417</v>
      </c>
    </row>
    <row r="37" spans="1:90" x14ac:dyDescent="0.3">
      <c r="A37" t="str">
        <f>Players!P38</f>
        <v>Christian Benteke</v>
      </c>
      <c r="B37" t="str">
        <f>Players!G38</f>
        <v>Belgium</v>
      </c>
      <c r="C37" t="str">
        <f>Players!AB38</f>
        <v>Striker</v>
      </c>
      <c r="D37" s="1"/>
      <c r="F37" t="str">
        <f>IFERROR(INDEX(Lookup!B:B,MATCH(INDEX(Players!C:C,MATCH(E37,Players!A:A,0)),Lookup!D:D,0)),"")</f>
        <v/>
      </c>
      <c r="G37">
        <f>IF(Players!AC38=0,10000000,Players!AC38)</f>
        <v>4495000</v>
      </c>
      <c r="H37" s="16">
        <f>INDEX('Team forecast'!$B$2:$AO$26,MATCH('Master data'!$B37,'Team forecast'!$B$2:$B$26,0),MATCH('Master data'!H$1,'Team forecast'!$B$2:$AO$2,0))</f>
        <v>1.3904776720313736</v>
      </c>
      <c r="I37" s="16">
        <f>INDEX('Team forecast'!$B$2:$AO$26,MATCH('Master data'!$B37,'Team forecast'!$B$2:$B$26,0),MATCH('Master data'!I$1,'Team forecast'!$B$2:$AO$2,0))</f>
        <v>0.98501256392320902</v>
      </c>
      <c r="J37" s="16">
        <f>INDEX('Team forecast'!$B$2:$AO$26,MATCH('Master data'!$B37,'Team forecast'!$B$2:$B$26,0),MATCH('Master data'!J$1,'Team forecast'!$B$2:$AO$2,0))</f>
        <v>0.37343453510436442</v>
      </c>
      <c r="K37" s="16">
        <f>INDEX('Team forecast'!$B$2:$AO$26,MATCH('Master data'!$B37,'Team forecast'!$B$2:$B$26,0),MATCH('Master data'!K$1,'Team forecast'!$B$2:$AO$2,0))</f>
        <v>3.64738364221295</v>
      </c>
      <c r="L37" s="16">
        <f>INDEX('Team forecast'!$B$2:$AO$26,MATCH('Master data'!$B37,'Team forecast'!$B$2:$B$26,0),MATCH('Master data'!L$1,'Team forecast'!$B$2:$AO$2,0))</f>
        <v>3.2336271037883124</v>
      </c>
      <c r="M37">
        <f>IF(Players!BC38=1,95,0)</f>
        <v>0</v>
      </c>
      <c r="N37" s="2">
        <f>Players!BN38</f>
        <v>0</v>
      </c>
      <c r="O37" s="2">
        <f>Players!BO38</f>
        <v>0</v>
      </c>
      <c r="P37" s="2">
        <f>Players!BP38</f>
        <v>0</v>
      </c>
      <c r="Q37" s="2">
        <f>Players!BQ38</f>
        <v>2.475247524752475E-2</v>
      </c>
      <c r="R37" s="2">
        <f>Players!BR38</f>
        <v>4.95049504950495E-2</v>
      </c>
      <c r="S37" s="2">
        <f t="shared" si="46"/>
        <v>1.3904776720313736</v>
      </c>
      <c r="T37" s="2">
        <f t="shared" si="47"/>
        <v>0.98501256392320902</v>
      </c>
      <c r="U37" s="16">
        <f>INDEX('Team forecast'!$B$2:$AO$26,MATCH('Master data'!$B37,'Team forecast'!$B$2:$B$26,0),MATCH('Master data'!U$1,'Team forecast'!$B$2:$AO$2,0))</f>
        <v>0.45540796963946878</v>
      </c>
      <c r="V37" s="16">
        <f>INDEX('Team forecast'!$B$2:$AO$26,MATCH('Master data'!$B37,'Team forecast'!$B$2:$B$26,0),MATCH('Master data'!V$1,'Team forecast'!$B$2:$AO$2,0))</f>
        <v>0.31119544592030363</v>
      </c>
      <c r="W37" s="16">
        <f>INDEX('Team forecast'!$B$2:$AO$26,MATCH('Master data'!$B37,'Team forecast'!$B$2:$B$26,0),MATCH('Master data'!W$1,'Team forecast'!$B$2:$AO$2,0))</f>
        <v>0.23339658444022771</v>
      </c>
      <c r="X37" s="5">
        <f t="shared" si="48"/>
        <v>-5000</v>
      </c>
      <c r="Y37" s="5">
        <f t="shared" si="49"/>
        <v>0</v>
      </c>
      <c r="Z37" s="5">
        <f t="shared" si="50"/>
        <v>0</v>
      </c>
      <c r="AA37" s="5">
        <f t="shared" si="51"/>
        <v>0</v>
      </c>
      <c r="AB37" s="5">
        <f t="shared" si="52"/>
        <v>0</v>
      </c>
      <c r="AC37" s="5">
        <f t="shared" si="53"/>
        <v>0</v>
      </c>
      <c r="AD37" s="5">
        <f t="shared" si="54"/>
        <v>0</v>
      </c>
      <c r="AE37" s="5">
        <f t="shared" si="55"/>
        <v>0</v>
      </c>
      <c r="AF37" s="5">
        <f t="shared" si="56"/>
        <v>0</v>
      </c>
      <c r="AG37" s="5">
        <f t="shared" si="57"/>
        <v>0</v>
      </c>
      <c r="AH37" s="5">
        <f t="shared" si="58"/>
        <v>0</v>
      </c>
      <c r="AI37" s="5">
        <f t="shared" si="59"/>
        <v>0</v>
      </c>
      <c r="AJ37" s="5">
        <f t="shared" si="60"/>
        <v>0</v>
      </c>
      <c r="AK37" s="5">
        <f>IFERROR(SUM(X37:AJ37),-5000)*((Cockpit!$C$3)^0)</f>
        <v>-5000</v>
      </c>
      <c r="AL37" s="16">
        <f>INDEX('Team forecast'!$B$2:$AO$26,MATCH('Master data'!$B37,'Team forecast'!$B$2:$B$26,0),MATCH('Master data'!AL$1,'Team forecast'!$B$2:$AO$2,0))</f>
        <v>2.3578794100156779</v>
      </c>
      <c r="AM37" s="16">
        <f>INDEX('Team forecast'!$B$2:$AO$26,MATCH('Master data'!$B37,'Team forecast'!$B$2:$B$26,0),MATCH('Master data'!AM$1,'Team forecast'!$B$2:$AO$2,0))</f>
        <v>0.60341572553131961</v>
      </c>
      <c r="AN37" s="16">
        <f>INDEX('Team forecast'!$B$2:$AO$26,MATCH('Master data'!$B37,'Team forecast'!$B$2:$B$26,0),MATCH('Master data'!AN$1,'Team forecast'!$B$2:$AO$2,0))</f>
        <v>0.5469402440769694</v>
      </c>
      <c r="AO37" s="16">
        <f>INDEX('Team forecast'!$B$2:$AO$26,MATCH('Master data'!$B37,'Team forecast'!$B$2:$B$26,0),MATCH('Master data'!AO$1,'Team forecast'!$B$2:$AO$2,0))</f>
        <v>6.1849902111969035</v>
      </c>
      <c r="AP37" s="16">
        <f>INDEX('Team forecast'!$B$2:$AO$26,MATCH('Master data'!$B37,'Team forecast'!$B$2:$B$26,0),MATCH('Master data'!AP$1,'Team forecast'!$B$2:$AO$2,0))</f>
        <v>1.9809102100775644</v>
      </c>
      <c r="AQ37" s="5">
        <f t="shared" si="61"/>
        <v>-5000</v>
      </c>
      <c r="AR37" s="5">
        <f>INDEX('Team forecast'!$B$2:$AO$26,MATCH('Master data'!$B37,'Team forecast'!$B$2:$B$26,0),MATCH('Master data'!AR$1,'Team forecast'!$B$2:$AO$2,0))*IF(X37&gt;0,25000,0)</f>
        <v>0</v>
      </c>
      <c r="AS37" s="16">
        <f>INDEX('Team forecast'!$B$2:$AO$26,MATCH('Master data'!$B37,'Team forecast'!$B$2:$B$26,0),MATCH('Master data'!AS$1,'Team forecast'!$B$2:$AO$2,0))*IF(X37&gt;0,5000,0)</f>
        <v>0</v>
      </c>
      <c r="AT37" s="16">
        <f>INDEX('Team forecast'!$B$2:$AO$26,MATCH('Master data'!$B37,'Team forecast'!$B$2:$B$26,0),MATCH('Master data'!AT$1,'Team forecast'!$B$2:$AO$2,0))*IF(X37&gt;0,-15000,0)</f>
        <v>0</v>
      </c>
      <c r="AU37" s="5">
        <f t="shared" si="62"/>
        <v>0</v>
      </c>
      <c r="AV37" s="5">
        <f t="shared" si="63"/>
        <v>0</v>
      </c>
      <c r="AW37" s="5">
        <f t="shared" si="64"/>
        <v>0</v>
      </c>
      <c r="AX37" s="5">
        <f t="shared" si="65"/>
        <v>0</v>
      </c>
      <c r="AY37" s="5">
        <f t="shared" si="66"/>
        <v>0</v>
      </c>
      <c r="AZ37" s="5">
        <f t="shared" si="67"/>
        <v>0</v>
      </c>
      <c r="BA37" s="5">
        <f t="shared" si="68"/>
        <v>0</v>
      </c>
      <c r="BB37" s="5">
        <f t="shared" si="69"/>
        <v>0</v>
      </c>
      <c r="BC37" s="5">
        <f t="shared" si="70"/>
        <v>0</v>
      </c>
      <c r="BD37" s="5">
        <f t="shared" si="71"/>
        <v>-5000</v>
      </c>
      <c r="BE37" s="16">
        <f>INDEX('Team forecast'!$B$2:$AO$26,MATCH('Master data'!$B37,'Team forecast'!$B$2:$B$26,0),MATCH('Master data'!BE$1,'Team forecast'!$B$2:$AO$2,0))</f>
        <v>0</v>
      </c>
      <c r="BF37" s="16">
        <f>INDEX('Team forecast'!$B$2:$AO$26,MATCH('Master data'!$B37,'Team forecast'!$B$2:$B$26,0),MATCH('Master data'!BF$1,'Team forecast'!$B$2:$AO$2,0))</f>
        <v>0</v>
      </c>
      <c r="BG37" s="16">
        <f>INDEX('Team forecast'!$B$2:$AO$26,MATCH('Master data'!$B37,'Team forecast'!$B$2:$B$26,0),MATCH('Master data'!BG$1,'Team forecast'!$B$2:$AO$2,0))</f>
        <v>0</v>
      </c>
      <c r="BH37" s="16">
        <f>INDEX('Team forecast'!$B$2:$AO$26,MATCH('Master data'!$B37,'Team forecast'!$B$2:$B$26,0),MATCH('Master data'!BH$1,'Team forecast'!$B$2:$AO$2,0))</f>
        <v>0</v>
      </c>
      <c r="BI37" s="16">
        <f>INDEX('Team forecast'!$B$2:$AO$26,MATCH('Master data'!$B37,'Team forecast'!$B$2:$B$26,0),MATCH('Master data'!BI$1,'Team forecast'!$B$2:$AO$2,0))</f>
        <v>0</v>
      </c>
      <c r="BJ37" s="5">
        <f t="shared" si="72"/>
        <v>-5000</v>
      </c>
      <c r="BK37" s="5">
        <f>INDEX('Team forecast'!$R$3:$BH$26,MATCH($B37,'Team forecast'!$B$3:$B$26,0),MATCH(BK$1,'Team forecast'!$R$2:$BH$2,0))*IF($X37&gt;0,25000,0)</f>
        <v>0</v>
      </c>
      <c r="BL37" s="5">
        <f>INDEX('Team forecast'!$R$3:$BH$26,MATCH($B37,'Team forecast'!$B$3:$B$26,0),MATCH(BL$1,'Team forecast'!$R$2:$BH$2,0))*IF($X37&gt;0,5000,0)</f>
        <v>0</v>
      </c>
      <c r="BM37" s="5">
        <f>INDEX('Team forecast'!$R$3:$BH$26,MATCH($B37,'Team forecast'!$B$3:$B$26,0),MATCH(BM$1,'Team forecast'!$R$2:$BH$2,0))*IF($X37&gt;0,-15000,0)</f>
        <v>0</v>
      </c>
      <c r="BN37" s="5">
        <f t="shared" si="73"/>
        <v>0</v>
      </c>
      <c r="BO37" s="5">
        <f t="shared" si="74"/>
        <v>0</v>
      </c>
      <c r="BP37" s="5">
        <f t="shared" si="75"/>
        <v>0</v>
      </c>
      <c r="BQ37" s="5">
        <f t="shared" si="76"/>
        <v>0</v>
      </c>
      <c r="BR37" s="5">
        <f t="shared" si="77"/>
        <v>0</v>
      </c>
      <c r="BS37" s="5">
        <f t="shared" si="78"/>
        <v>0</v>
      </c>
      <c r="BT37" s="5">
        <f t="shared" si="79"/>
        <v>0</v>
      </c>
      <c r="BU37" s="5">
        <f t="shared" si="80"/>
        <v>0</v>
      </c>
      <c r="BV37" s="5">
        <f t="shared" si="81"/>
        <v>0</v>
      </c>
      <c r="BW37" s="5">
        <f t="shared" si="40"/>
        <v>0</v>
      </c>
      <c r="BX37" s="5">
        <f t="shared" si="41"/>
        <v>-5000</v>
      </c>
      <c r="BY37" s="5">
        <f t="shared" si="82"/>
        <v>-15000</v>
      </c>
      <c r="BZ37" s="5">
        <f>MAX(INDEX('Team forecast'!$R$3:$BH$26,MATCH($B37,'Team forecast'!$B$3:$B$26,0),MATCH(BZ$1,'Team forecast'!$R$2:$BH$2,0))*($BX37)-(1-INDEX('Team forecast'!$R$3:$BH$26,MATCH($B37,'Team forecast'!$B$3:$B$26,0),MATCH(BZ$1,'Team forecast'!$R$2:$BH$2,0)))*(BY37+CH37)*0.01,-5000)</f>
        <v>-5000</v>
      </c>
      <c r="CA37" s="5">
        <f>MAX(INDEX('Team forecast'!$R$3:$BH$26,MATCH($B37,'Team forecast'!$B$3:$B$26,0),MATCH(CA$1,'Team forecast'!$R$2:$BH$2,0))*$BX37-(1-INDEX('Team forecast'!$R$3:$BH$26,MATCH($B37,'Team forecast'!$B$3:$B$26,0),MATCH(CA$1,'Team forecast'!$R$2:$BH$2,0)))*(BY37+BX37+CH37)*0.01,-5000)</f>
        <v>-5000</v>
      </c>
      <c r="CB37" s="5">
        <f>MAX(INDEX('Team forecast'!$R$3:$BH$26,MATCH($B37,'Team forecast'!$B$3:$B$26,0),MATCH(CB$1,'Team forecast'!$R$2:$BH$2,0))*$BX37-(1-INDEX('Team forecast'!$R$3:$BH$26,MATCH($B37,'Team forecast'!$B$3:$B$26,0),MATCH(CB$1,'Team forecast'!$R$2:$BH$2,0)))*(BY37+BX37*2+CH37)*0.01,0)</f>
        <v>0</v>
      </c>
      <c r="CC37" s="5">
        <v>0</v>
      </c>
      <c r="CD37" s="5">
        <f>+AK37+BD37*Cockpit!$C$3+BW37*Cockpit!$C$3^2+BZ37*Cockpit!$C$3^3+CA37*Cockpit!$C$3^4+CB37*Cockpit!$C$3^5+CC37*Cockpit!$C$3^6</f>
        <v>-10802.469135802468</v>
      </c>
      <c r="CE37" s="5"/>
      <c r="CF37" s="5"/>
      <c r="CG37" s="5">
        <v>0</v>
      </c>
      <c r="CH37" s="5">
        <f t="shared" si="43"/>
        <v>4495000</v>
      </c>
      <c r="CI37" s="5">
        <f t="shared" si="44"/>
        <v>4495000</v>
      </c>
      <c r="CJ37" s="1">
        <f t="shared" si="45"/>
        <v>-2E-3</v>
      </c>
      <c r="CK37" s="5">
        <f>RANK(CD37,$CD$2:$CD$622)+COUNTIF($CD$2:$CD37,$CD37)-1</f>
        <v>424</v>
      </c>
      <c r="CL37" s="5">
        <f>RANK(CJ37,$CJ$2:$CJ$622)+COUNTIF($CJ$2:$CJ37,$CJ37)-1</f>
        <v>418</v>
      </c>
    </row>
    <row r="38" spans="1:90" x14ac:dyDescent="0.3">
      <c r="A38" t="str">
        <f>Players!P39</f>
        <v>Frenkie de Jong</v>
      </c>
      <c r="B38" t="str">
        <f>Players!G39</f>
        <v>Netherlands</v>
      </c>
      <c r="C38" t="str">
        <f>Players!AB39</f>
        <v>Midfield</v>
      </c>
      <c r="D38" s="1"/>
      <c r="F38" t="str">
        <f>IFERROR(INDEX(Lookup!B:B,MATCH(INDEX(Players!C:C,MATCH(E38,Players!A:A,0)),Lookup!D:D,0)),"")</f>
        <v/>
      </c>
      <c r="G38">
        <f>IF(Players!AC39=0,10000000,Players!AC39)</f>
        <v>4046000</v>
      </c>
      <c r="H38" s="16">
        <f>INDEX('Team forecast'!$B$2:$AO$26,MATCH('Master data'!$B38,'Team forecast'!$B$2:$B$26,0),MATCH('Master data'!H$1,'Team forecast'!$B$2:$AO$2,0))</f>
        <v>1.9317940875295669</v>
      </c>
      <c r="I38" s="16">
        <f>INDEX('Team forecast'!$B$2:$AO$26,MATCH('Master data'!$B38,'Team forecast'!$B$2:$B$26,0),MATCH('Master data'!I$1,'Team forecast'!$B$2:$AO$2,0))</f>
        <v>0.87092212684430403</v>
      </c>
      <c r="J38" s="16">
        <f>INDEX('Team forecast'!$B$2:$AO$26,MATCH('Master data'!$B38,'Team forecast'!$B$2:$B$26,0),MATCH('Master data'!J$1,'Team forecast'!$B$2:$AO$2,0))</f>
        <v>0.41856540084388189</v>
      </c>
      <c r="K38" s="16">
        <f>INDEX('Team forecast'!$B$2:$AO$26,MATCH('Master data'!$B38,'Team forecast'!$B$2:$B$26,0),MATCH('Master data'!K$1,'Team forecast'!$B$2:$AO$2,0))</f>
        <v>5.488461706626059</v>
      </c>
      <c r="L38" s="16">
        <f>INDEX('Team forecast'!$B$2:$AO$26,MATCH('Master data'!$B38,'Team forecast'!$B$2:$B$26,0),MATCH('Master data'!L$1,'Team forecast'!$B$2:$AO$2,0))</f>
        <v>2.8590877901454426</v>
      </c>
      <c r="M38">
        <f>IF(Players!BC39=1,95,0)</f>
        <v>95</v>
      </c>
      <c r="N38" s="2">
        <f>Players!BN39</f>
        <v>5.6414397005440091E-2</v>
      </c>
      <c r="O38" s="2">
        <f>Players!BO39</f>
        <v>0.12114260732223689</v>
      </c>
      <c r="P38" s="2">
        <f>Players!BP39</f>
        <v>4.9600453853298671E-2</v>
      </c>
      <c r="Q38" s="2">
        <f>Players!BQ39</f>
        <v>0.13622507122507121</v>
      </c>
      <c r="R38" s="2">
        <f>Players!BR39</f>
        <v>0</v>
      </c>
      <c r="S38" s="2">
        <f t="shared" si="46"/>
        <v>1.9317940875295669</v>
      </c>
      <c r="T38" s="2">
        <f t="shared" si="47"/>
        <v>0.87092212684430403</v>
      </c>
      <c r="U38" s="16">
        <f>INDEX('Team forecast'!$B$2:$AO$26,MATCH('Master data'!$B38,'Team forecast'!$B$2:$B$26,0),MATCH('Master data'!U$1,'Team forecast'!$B$2:$AO$2,0))</f>
        <v>0.60759493670886078</v>
      </c>
      <c r="V38" s="16">
        <f>INDEX('Team forecast'!$B$2:$AO$26,MATCH('Master data'!$B38,'Team forecast'!$B$2:$B$26,0),MATCH('Master data'!V$1,'Team forecast'!$B$2:$AO$2,0))</f>
        <v>0.23544303797468349</v>
      </c>
      <c r="W38" s="16">
        <f>INDEX('Team forecast'!$B$2:$AO$26,MATCH('Master data'!$B38,'Team forecast'!$B$2:$B$26,0),MATCH('Master data'!W$1,'Team forecast'!$B$2:$AO$2,0))</f>
        <v>0.1569620253164557</v>
      </c>
      <c r="X38" s="5">
        <f t="shared" si="48"/>
        <v>7000</v>
      </c>
      <c r="Y38" s="5">
        <f t="shared" si="49"/>
        <v>15189.873417721519</v>
      </c>
      <c r="Z38" s="5">
        <f t="shared" si="50"/>
        <v>1177.2151898734176</v>
      </c>
      <c r="AA38" s="5">
        <f t="shared" si="51"/>
        <v>-2354.4303797468356</v>
      </c>
      <c r="AB38" s="5">
        <f t="shared" si="52"/>
        <v>13622.62482333186</v>
      </c>
      <c r="AC38" s="5">
        <f t="shared" si="53"/>
        <v>11701.128628650662</v>
      </c>
      <c r="AD38" s="5">
        <f t="shared" si="54"/>
        <v>2722.3019160510271</v>
      </c>
      <c r="AE38" s="5">
        <f t="shared" si="55"/>
        <v>0</v>
      </c>
      <c r="AF38" s="5">
        <f t="shared" si="56"/>
        <v>0</v>
      </c>
      <c r="AG38" s="5">
        <f t="shared" si="57"/>
        <v>-2724.5014245014245</v>
      </c>
      <c r="AH38" s="5">
        <f t="shared" si="58"/>
        <v>0</v>
      </c>
      <c r="AI38" s="5">
        <f t="shared" si="59"/>
        <v>19317.94087529567</v>
      </c>
      <c r="AJ38" s="5">
        <f t="shared" si="60"/>
        <v>-6967.3770147544319</v>
      </c>
      <c r="AK38" s="5">
        <f>IFERROR(SUM(X38:AJ38),-5000)*((Cockpit!$C$3)^0)</f>
        <v>58684.776031921465</v>
      </c>
      <c r="AL38" s="16">
        <f>INDEX('Team forecast'!$B$2:$AO$26,MATCH('Master data'!$B38,'Team forecast'!$B$2:$B$26,0),MATCH('Master data'!AL$1,'Team forecast'!$B$2:$AO$2,0))</f>
        <v>2.4630934556476545</v>
      </c>
      <c r="AM38" s="16">
        <f>INDEX('Team forecast'!$B$2:$AO$26,MATCH('Master data'!$B38,'Team forecast'!$B$2:$B$26,0),MATCH('Master data'!AM$1,'Team forecast'!$B$2:$AO$2,0))</f>
        <v>0.51627380220950081</v>
      </c>
      <c r="AN38" s="16">
        <f>INDEX('Team forecast'!$B$2:$AO$26,MATCH('Master data'!$B38,'Team forecast'!$B$2:$B$26,0),MATCH('Master data'!AN$1,'Team forecast'!$B$2:$AO$2,0))</f>
        <v>0.59673998157876562</v>
      </c>
      <c r="AO38" s="16">
        <f>INDEX('Team forecast'!$B$2:$AO$26,MATCH('Master data'!$B38,'Team forecast'!$B$2:$B$26,0),MATCH('Master data'!AO$1,'Team forecast'!$B$2:$AO$2,0))</f>
        <v>6.9979477618400647</v>
      </c>
      <c r="AP38" s="16">
        <f>INDEX('Team forecast'!$B$2:$AO$26,MATCH('Master data'!$B38,'Team forecast'!$B$2:$B$26,0),MATCH('Master data'!AP$1,'Team forecast'!$B$2:$AO$2,0))</f>
        <v>1.6948382395766441</v>
      </c>
      <c r="AQ38" s="5">
        <f t="shared" si="61"/>
        <v>7000</v>
      </c>
      <c r="AR38" s="5">
        <f>INDEX('Team forecast'!$B$2:$AO$26,MATCH('Master data'!$B38,'Team forecast'!$B$2:$B$26,0),MATCH('Master data'!AR$1,'Team forecast'!$B$2:$AO$2,0))*IF(X38&gt;0,25000,0)</f>
        <v>20018.841262364575</v>
      </c>
      <c r="AS38" s="16">
        <f>INDEX('Team forecast'!$B$2:$AO$26,MATCH('Master data'!$B38,'Team forecast'!$B$2:$B$26,0),MATCH('Master data'!AS$1,'Team forecast'!$B$2:$AO$2,0))*IF(X38&gt;0,5000,0)</f>
        <v>720.67828544512452</v>
      </c>
      <c r="AT38" s="16">
        <f>INDEX('Team forecast'!$B$2:$AO$26,MATCH('Master data'!$B38,'Team forecast'!$B$2:$B$26,0),MATCH('Master data'!AT$1,'Team forecast'!$B$2:$AO$2,0))*IF(X38&gt;0,-15000,0)</f>
        <v>-826.66038624587839</v>
      </c>
      <c r="AU38" s="5">
        <f t="shared" si="62"/>
        <v>17369.241508551015</v>
      </c>
      <c r="AV38" s="5">
        <f t="shared" si="63"/>
        <v>14919.278164774765</v>
      </c>
      <c r="AW38" s="5">
        <f t="shared" si="64"/>
        <v>3471.0138502894283</v>
      </c>
      <c r="AX38" s="5">
        <f t="shared" si="65"/>
        <v>0</v>
      </c>
      <c r="AY38" s="5">
        <f t="shared" si="66"/>
        <v>0</v>
      </c>
      <c r="AZ38" s="5">
        <f t="shared" si="67"/>
        <v>-2724.5014245014245</v>
      </c>
      <c r="BA38" s="5">
        <f t="shared" si="68"/>
        <v>0</v>
      </c>
      <c r="BB38" s="5">
        <f t="shared" si="69"/>
        <v>24630.934556476546</v>
      </c>
      <c r="BC38" s="5">
        <f t="shared" si="70"/>
        <v>-4130.1904176760063</v>
      </c>
      <c r="BD38" s="5">
        <f t="shared" si="71"/>
        <v>80448.635399478138</v>
      </c>
      <c r="BE38" s="16">
        <f>INDEX('Team forecast'!$B$2:$AO$26,MATCH('Master data'!$B38,'Team forecast'!$B$2:$B$26,0),MATCH('Master data'!BE$1,'Team forecast'!$B$2:$AO$2,0))</f>
        <v>0</v>
      </c>
      <c r="BF38" s="16">
        <f>INDEX('Team forecast'!$B$2:$AO$26,MATCH('Master data'!$B38,'Team forecast'!$B$2:$B$26,0),MATCH('Master data'!BF$1,'Team forecast'!$B$2:$AO$2,0))</f>
        <v>0</v>
      </c>
      <c r="BG38" s="16">
        <f>INDEX('Team forecast'!$B$2:$AO$26,MATCH('Master data'!$B38,'Team forecast'!$B$2:$B$26,0),MATCH('Master data'!BG$1,'Team forecast'!$B$2:$AO$2,0))</f>
        <v>0</v>
      </c>
      <c r="BH38" s="16">
        <f>INDEX('Team forecast'!$B$2:$AO$26,MATCH('Master data'!$B38,'Team forecast'!$B$2:$B$26,0),MATCH('Master data'!BH$1,'Team forecast'!$B$2:$AO$2,0))</f>
        <v>0</v>
      </c>
      <c r="BI38" s="16">
        <f>INDEX('Team forecast'!$B$2:$AO$26,MATCH('Master data'!$B38,'Team forecast'!$B$2:$B$26,0),MATCH('Master data'!BI$1,'Team forecast'!$B$2:$AO$2,0))</f>
        <v>0</v>
      </c>
      <c r="BJ38" s="5">
        <f t="shared" si="72"/>
        <v>7000</v>
      </c>
      <c r="BK38" s="5">
        <f>INDEX('Team forecast'!$R$3:$BH$26,MATCH($B38,'Team forecast'!$B$3:$B$26,0),MATCH(BK$1,'Team forecast'!$R$2:$BH$2,0))*IF($X38&gt;0,25000,0)</f>
        <v>0</v>
      </c>
      <c r="BL38" s="5">
        <f>INDEX('Team forecast'!$R$3:$BH$26,MATCH($B38,'Team forecast'!$B$3:$B$26,0),MATCH(BL$1,'Team forecast'!$R$2:$BH$2,0))*IF($X38&gt;0,5000,0)</f>
        <v>0</v>
      </c>
      <c r="BM38" s="5">
        <f>INDEX('Team forecast'!$R$3:$BH$26,MATCH($B38,'Team forecast'!$B$3:$B$26,0),MATCH(BM$1,'Team forecast'!$R$2:$BH$2,0))*IF($X38&gt;0,-15000,0)</f>
        <v>0</v>
      </c>
      <c r="BN38" s="5">
        <f t="shared" si="73"/>
        <v>0</v>
      </c>
      <c r="BO38" s="5">
        <f t="shared" si="74"/>
        <v>0</v>
      </c>
      <c r="BP38" s="5">
        <f t="shared" si="75"/>
        <v>0</v>
      </c>
      <c r="BQ38" s="5">
        <f t="shared" si="76"/>
        <v>0</v>
      </c>
      <c r="BR38" s="5">
        <f t="shared" si="77"/>
        <v>0</v>
      </c>
      <c r="BS38" s="5">
        <f t="shared" si="78"/>
        <v>-2724.5014245014245</v>
      </c>
      <c r="BT38" s="5">
        <f t="shared" si="79"/>
        <v>0</v>
      </c>
      <c r="BU38" s="5">
        <f t="shared" si="80"/>
        <v>0</v>
      </c>
      <c r="BV38" s="5">
        <f t="shared" si="81"/>
        <v>0</v>
      </c>
      <c r="BW38" s="5">
        <f t="shared" si="40"/>
        <v>0</v>
      </c>
      <c r="BX38" s="5">
        <f t="shared" si="41"/>
        <v>69566.705715699805</v>
      </c>
      <c r="BY38" s="5">
        <f t="shared" si="82"/>
        <v>208700.1171470994</v>
      </c>
      <c r="BZ38" s="5">
        <f>MAX(INDEX('Team forecast'!$R$3:$BH$26,MATCH($B38,'Team forecast'!$B$3:$B$26,0),MATCH(BZ$1,'Team forecast'!$R$2:$BH$2,0))*($BX38)-(1-INDEX('Team forecast'!$R$3:$BH$26,MATCH($B38,'Team forecast'!$B$3:$B$26,0),MATCH(BZ$1,'Team forecast'!$R$2:$BH$2,0)))*(BY38+CH38)*0.01,-5000)</f>
        <v>65254.640066193242</v>
      </c>
      <c r="CA38" s="5">
        <f>MAX(INDEX('Team forecast'!$R$3:$BH$26,MATCH($B38,'Team forecast'!$B$3:$B$26,0),MATCH(CA$1,'Team forecast'!$R$2:$BH$2,0))*$BX38-(1-INDEX('Team forecast'!$R$3:$BH$26,MATCH($B38,'Team forecast'!$B$3:$B$26,0),MATCH(CA$1,'Team forecast'!$R$2:$BH$2,0)))*(BY38+BX38+CH38)*0.01,-5000)</f>
        <v>10714.572843258131</v>
      </c>
      <c r="CB38" s="5">
        <f>MAX(INDEX('Team forecast'!$R$3:$BH$26,MATCH($B38,'Team forecast'!$B$3:$B$26,0),MATCH(CB$1,'Team forecast'!$R$2:$BH$2,0))*$BX38-(1-INDEX('Team forecast'!$R$3:$BH$26,MATCH($B38,'Team forecast'!$B$3:$B$26,0),MATCH(CB$1,'Team forecast'!$R$2:$BH$2,0)))*(BY38+BX38*2+CH38)*0.01,0)</f>
        <v>0</v>
      </c>
      <c r="CC38" s="5">
        <v>0</v>
      </c>
      <c r="CD38" s="5">
        <f>+AK38+BD38*Cockpit!$C$3+BW38*Cockpit!$C$3^2+BZ38*Cockpit!$C$3^3+CA38*Cockpit!$C$3^4+CB38*Cockpit!$C$3^5+CC38*Cockpit!$C$3^6</f>
        <v>133768.36663257066</v>
      </c>
      <c r="CE38" s="5"/>
      <c r="CF38" s="5"/>
      <c r="CG38" s="5">
        <v>0</v>
      </c>
      <c r="CH38" s="5">
        <f t="shared" si="43"/>
        <v>4046000</v>
      </c>
      <c r="CI38" s="5">
        <f t="shared" si="44"/>
        <v>4046000</v>
      </c>
      <c r="CJ38" s="1">
        <f t="shared" si="45"/>
        <v>3.3000000000000002E-2</v>
      </c>
      <c r="CK38" s="5">
        <f>RANK(CD38,$CD$2:$CD$622)+COUNTIF($CD$2:$CD38,$CD38)-1</f>
        <v>52</v>
      </c>
      <c r="CL38" s="5">
        <f>RANK(CJ38,$CJ$2:$CJ$622)+COUNTIF($CJ$2:$CJ38,$CJ38)-1</f>
        <v>41</v>
      </c>
    </row>
    <row r="39" spans="1:90" x14ac:dyDescent="0.3">
      <c r="A39" t="str">
        <f>Players!P40</f>
        <v>Luuk de Jong</v>
      </c>
      <c r="B39" t="str">
        <f>Players!G40</f>
        <v>Netherlands</v>
      </c>
      <c r="C39" t="str">
        <f>Players!AB40</f>
        <v>Striker</v>
      </c>
      <c r="D39" s="1"/>
      <c r="F39" t="str">
        <f>IFERROR(INDEX(Lookup!B:B,MATCH(INDEX(Players!C:C,MATCH(E39,Players!A:A,0)),Lookup!D:D,0)),"")</f>
        <v/>
      </c>
      <c r="G39">
        <f>IF(Players!AC40=0,10000000,Players!AC40)</f>
        <v>5532000</v>
      </c>
      <c r="H39" s="16">
        <f>INDEX('Team forecast'!$B$2:$AO$26,MATCH('Master data'!$B39,'Team forecast'!$B$2:$B$26,0),MATCH('Master data'!H$1,'Team forecast'!$B$2:$AO$2,0))</f>
        <v>1.9317940875295669</v>
      </c>
      <c r="I39" s="16">
        <f>INDEX('Team forecast'!$B$2:$AO$26,MATCH('Master data'!$B39,'Team forecast'!$B$2:$B$26,0),MATCH('Master data'!I$1,'Team forecast'!$B$2:$AO$2,0))</f>
        <v>0.87092212684430403</v>
      </c>
      <c r="J39" s="16">
        <f>INDEX('Team forecast'!$B$2:$AO$26,MATCH('Master data'!$B39,'Team forecast'!$B$2:$B$26,0),MATCH('Master data'!J$1,'Team forecast'!$B$2:$AO$2,0))</f>
        <v>0.41856540084388189</v>
      </c>
      <c r="K39" s="16">
        <f>INDEX('Team forecast'!$B$2:$AO$26,MATCH('Master data'!$B39,'Team forecast'!$B$2:$B$26,0),MATCH('Master data'!K$1,'Team forecast'!$B$2:$AO$2,0))</f>
        <v>5.488461706626059</v>
      </c>
      <c r="L39" s="16">
        <f>INDEX('Team forecast'!$B$2:$AO$26,MATCH('Master data'!$B39,'Team forecast'!$B$2:$B$26,0),MATCH('Master data'!L$1,'Team forecast'!$B$2:$AO$2,0))</f>
        <v>2.8590877901454426</v>
      </c>
      <c r="M39">
        <f>IF(Players!BC40=1,95,0)</f>
        <v>0</v>
      </c>
      <c r="N39" s="2">
        <f>Players!BN40</f>
        <v>0</v>
      </c>
      <c r="O39" s="2">
        <f>Players!BO40</f>
        <v>0</v>
      </c>
      <c r="P39" s="2">
        <f>Players!BP40</f>
        <v>0</v>
      </c>
      <c r="Q39" s="2">
        <f>Players!BQ40</f>
        <v>0.10697305863708399</v>
      </c>
      <c r="R39" s="2">
        <f>Players!BR40</f>
        <v>0</v>
      </c>
      <c r="S39" s="2">
        <f t="shared" si="46"/>
        <v>1.9317940875295669</v>
      </c>
      <c r="T39" s="2">
        <f t="shared" si="47"/>
        <v>0.87092212684430403</v>
      </c>
      <c r="U39" s="16">
        <f>INDEX('Team forecast'!$B$2:$AO$26,MATCH('Master data'!$B39,'Team forecast'!$B$2:$B$26,0),MATCH('Master data'!U$1,'Team forecast'!$B$2:$AO$2,0))</f>
        <v>0.60759493670886078</v>
      </c>
      <c r="V39" s="16">
        <f>INDEX('Team forecast'!$B$2:$AO$26,MATCH('Master data'!$B39,'Team forecast'!$B$2:$B$26,0),MATCH('Master data'!V$1,'Team forecast'!$B$2:$AO$2,0))</f>
        <v>0.23544303797468349</v>
      </c>
      <c r="W39" s="16">
        <f>INDEX('Team forecast'!$B$2:$AO$26,MATCH('Master data'!$B39,'Team forecast'!$B$2:$B$26,0),MATCH('Master data'!W$1,'Team forecast'!$B$2:$AO$2,0))</f>
        <v>0.1569620253164557</v>
      </c>
      <c r="X39" s="5">
        <f t="shared" si="48"/>
        <v>-5000</v>
      </c>
      <c r="Y39" s="5">
        <f t="shared" si="49"/>
        <v>0</v>
      </c>
      <c r="Z39" s="5">
        <f t="shared" si="50"/>
        <v>0</v>
      </c>
      <c r="AA39" s="5">
        <f t="shared" si="51"/>
        <v>0</v>
      </c>
      <c r="AB39" s="5">
        <f t="shared" si="52"/>
        <v>0</v>
      </c>
      <c r="AC39" s="5">
        <f t="shared" si="53"/>
        <v>0</v>
      </c>
      <c r="AD39" s="5">
        <f t="shared" si="54"/>
        <v>0</v>
      </c>
      <c r="AE39" s="5">
        <f t="shared" si="55"/>
        <v>0</v>
      </c>
      <c r="AF39" s="5">
        <f t="shared" si="56"/>
        <v>0</v>
      </c>
      <c r="AG39" s="5">
        <f t="shared" si="57"/>
        <v>0</v>
      </c>
      <c r="AH39" s="5">
        <f t="shared" si="58"/>
        <v>0</v>
      </c>
      <c r="AI39" s="5">
        <f t="shared" si="59"/>
        <v>0</v>
      </c>
      <c r="AJ39" s="5">
        <f t="shared" si="60"/>
        <v>0</v>
      </c>
      <c r="AK39" s="5">
        <f>IFERROR(SUM(X39:AJ39),-5000)*((Cockpit!$C$3)^0)</f>
        <v>-5000</v>
      </c>
      <c r="AL39" s="16">
        <f>INDEX('Team forecast'!$B$2:$AO$26,MATCH('Master data'!$B39,'Team forecast'!$B$2:$B$26,0),MATCH('Master data'!AL$1,'Team forecast'!$B$2:$AO$2,0))</f>
        <v>2.4630934556476545</v>
      </c>
      <c r="AM39" s="16">
        <f>INDEX('Team forecast'!$B$2:$AO$26,MATCH('Master data'!$B39,'Team forecast'!$B$2:$B$26,0),MATCH('Master data'!AM$1,'Team forecast'!$B$2:$AO$2,0))</f>
        <v>0.51627380220950081</v>
      </c>
      <c r="AN39" s="16">
        <f>INDEX('Team forecast'!$B$2:$AO$26,MATCH('Master data'!$B39,'Team forecast'!$B$2:$B$26,0),MATCH('Master data'!AN$1,'Team forecast'!$B$2:$AO$2,0))</f>
        <v>0.59673998157876562</v>
      </c>
      <c r="AO39" s="16">
        <f>INDEX('Team forecast'!$B$2:$AO$26,MATCH('Master data'!$B39,'Team forecast'!$B$2:$B$26,0),MATCH('Master data'!AO$1,'Team forecast'!$B$2:$AO$2,0))</f>
        <v>6.9979477618400647</v>
      </c>
      <c r="AP39" s="16">
        <f>INDEX('Team forecast'!$B$2:$AO$26,MATCH('Master data'!$B39,'Team forecast'!$B$2:$B$26,0),MATCH('Master data'!AP$1,'Team forecast'!$B$2:$AO$2,0))</f>
        <v>1.6948382395766441</v>
      </c>
      <c r="AQ39" s="5">
        <f t="shared" si="61"/>
        <v>-5000</v>
      </c>
      <c r="AR39" s="5">
        <f>INDEX('Team forecast'!$B$2:$AO$26,MATCH('Master data'!$B39,'Team forecast'!$B$2:$B$26,0),MATCH('Master data'!AR$1,'Team forecast'!$B$2:$AO$2,0))*IF(X39&gt;0,25000,0)</f>
        <v>0</v>
      </c>
      <c r="AS39" s="16">
        <f>INDEX('Team forecast'!$B$2:$AO$26,MATCH('Master data'!$B39,'Team forecast'!$B$2:$B$26,0),MATCH('Master data'!AS$1,'Team forecast'!$B$2:$AO$2,0))*IF(X39&gt;0,5000,0)</f>
        <v>0</v>
      </c>
      <c r="AT39" s="16">
        <f>INDEX('Team forecast'!$B$2:$AO$26,MATCH('Master data'!$B39,'Team forecast'!$B$2:$B$26,0),MATCH('Master data'!AT$1,'Team forecast'!$B$2:$AO$2,0))*IF(X39&gt;0,-15000,0)</f>
        <v>0</v>
      </c>
      <c r="AU39" s="5">
        <f t="shared" si="62"/>
        <v>0</v>
      </c>
      <c r="AV39" s="5">
        <f t="shared" si="63"/>
        <v>0</v>
      </c>
      <c r="AW39" s="5">
        <f t="shared" si="64"/>
        <v>0</v>
      </c>
      <c r="AX39" s="5">
        <f t="shared" si="65"/>
        <v>0</v>
      </c>
      <c r="AY39" s="5">
        <f t="shared" si="66"/>
        <v>0</v>
      </c>
      <c r="AZ39" s="5">
        <f t="shared" si="67"/>
        <v>0</v>
      </c>
      <c r="BA39" s="5">
        <f t="shared" si="68"/>
        <v>0</v>
      </c>
      <c r="BB39" s="5">
        <f t="shared" si="69"/>
        <v>0</v>
      </c>
      <c r="BC39" s="5">
        <f t="shared" si="70"/>
        <v>0</v>
      </c>
      <c r="BD39" s="5">
        <f t="shared" si="71"/>
        <v>-5000</v>
      </c>
      <c r="BE39" s="16">
        <f>INDEX('Team forecast'!$B$2:$AO$26,MATCH('Master data'!$B39,'Team forecast'!$B$2:$B$26,0),MATCH('Master data'!BE$1,'Team forecast'!$B$2:$AO$2,0))</f>
        <v>0</v>
      </c>
      <c r="BF39" s="16">
        <f>INDEX('Team forecast'!$B$2:$AO$26,MATCH('Master data'!$B39,'Team forecast'!$B$2:$B$26,0),MATCH('Master data'!BF$1,'Team forecast'!$B$2:$AO$2,0))</f>
        <v>0</v>
      </c>
      <c r="BG39" s="16">
        <f>INDEX('Team forecast'!$B$2:$AO$26,MATCH('Master data'!$B39,'Team forecast'!$B$2:$B$26,0),MATCH('Master data'!BG$1,'Team forecast'!$B$2:$AO$2,0))</f>
        <v>0</v>
      </c>
      <c r="BH39" s="16">
        <f>INDEX('Team forecast'!$B$2:$AO$26,MATCH('Master data'!$B39,'Team forecast'!$B$2:$B$26,0),MATCH('Master data'!BH$1,'Team forecast'!$B$2:$AO$2,0))</f>
        <v>0</v>
      </c>
      <c r="BI39" s="16">
        <f>INDEX('Team forecast'!$B$2:$AO$26,MATCH('Master data'!$B39,'Team forecast'!$B$2:$B$26,0),MATCH('Master data'!BI$1,'Team forecast'!$B$2:$AO$2,0))</f>
        <v>0</v>
      </c>
      <c r="BJ39" s="5">
        <f t="shared" si="72"/>
        <v>-5000</v>
      </c>
      <c r="BK39" s="5">
        <f>INDEX('Team forecast'!$R$3:$BH$26,MATCH($B39,'Team forecast'!$B$3:$B$26,0),MATCH(BK$1,'Team forecast'!$R$2:$BH$2,0))*IF($X39&gt;0,25000,0)</f>
        <v>0</v>
      </c>
      <c r="BL39" s="5">
        <f>INDEX('Team forecast'!$R$3:$BH$26,MATCH($B39,'Team forecast'!$B$3:$B$26,0),MATCH(BL$1,'Team forecast'!$R$2:$BH$2,0))*IF($X39&gt;0,5000,0)</f>
        <v>0</v>
      </c>
      <c r="BM39" s="5">
        <f>INDEX('Team forecast'!$R$3:$BH$26,MATCH($B39,'Team forecast'!$B$3:$B$26,0),MATCH(BM$1,'Team forecast'!$R$2:$BH$2,0))*IF($X39&gt;0,-15000,0)</f>
        <v>0</v>
      </c>
      <c r="BN39" s="5">
        <f t="shared" si="73"/>
        <v>0</v>
      </c>
      <c r="BO39" s="5">
        <f t="shared" si="74"/>
        <v>0</v>
      </c>
      <c r="BP39" s="5">
        <f t="shared" si="75"/>
        <v>0</v>
      </c>
      <c r="BQ39" s="5">
        <f t="shared" si="76"/>
        <v>0</v>
      </c>
      <c r="BR39" s="5">
        <f t="shared" si="77"/>
        <v>0</v>
      </c>
      <c r="BS39" s="5">
        <f t="shared" si="78"/>
        <v>0</v>
      </c>
      <c r="BT39" s="5">
        <f t="shared" si="79"/>
        <v>0</v>
      </c>
      <c r="BU39" s="5">
        <f t="shared" si="80"/>
        <v>0</v>
      </c>
      <c r="BV39" s="5">
        <f t="shared" si="81"/>
        <v>0</v>
      </c>
      <c r="BW39" s="5">
        <f t="shared" si="40"/>
        <v>0</v>
      </c>
      <c r="BX39" s="5">
        <f t="shared" si="41"/>
        <v>-5000</v>
      </c>
      <c r="BY39" s="5">
        <f t="shared" si="82"/>
        <v>-15000</v>
      </c>
      <c r="BZ39" s="5">
        <f>MAX(INDEX('Team forecast'!$R$3:$BH$26,MATCH($B39,'Team forecast'!$B$3:$B$26,0),MATCH(BZ$1,'Team forecast'!$R$2:$BH$2,0))*($BX39)-(1-INDEX('Team forecast'!$R$3:$BH$26,MATCH($B39,'Team forecast'!$B$3:$B$26,0),MATCH(BZ$1,'Team forecast'!$R$2:$BH$2,0)))*(BY39+CH39)*0.01,-5000)</f>
        <v>-5000</v>
      </c>
      <c r="CA39" s="5">
        <f>MAX(INDEX('Team forecast'!$R$3:$BH$26,MATCH($B39,'Team forecast'!$B$3:$B$26,0),MATCH(CA$1,'Team forecast'!$R$2:$BH$2,0))*$BX39-(1-INDEX('Team forecast'!$R$3:$BH$26,MATCH($B39,'Team forecast'!$B$3:$B$26,0),MATCH(CA$1,'Team forecast'!$R$2:$BH$2,0)))*(BY39+BX39+CH39)*0.01,-5000)</f>
        <v>-5000</v>
      </c>
      <c r="CB39" s="5">
        <f>MAX(INDEX('Team forecast'!$R$3:$BH$26,MATCH($B39,'Team forecast'!$B$3:$B$26,0),MATCH(CB$1,'Team forecast'!$R$2:$BH$2,0))*$BX39-(1-INDEX('Team forecast'!$R$3:$BH$26,MATCH($B39,'Team forecast'!$B$3:$B$26,0),MATCH(CB$1,'Team forecast'!$R$2:$BH$2,0)))*(BY39+BX39*2+CH39)*0.01,0)</f>
        <v>0</v>
      </c>
      <c r="CC39" s="5">
        <v>0</v>
      </c>
      <c r="CD39" s="5">
        <f>+AK39+BD39*Cockpit!$C$3+BW39*Cockpit!$C$3^2+BZ39*Cockpit!$C$3^3+CA39*Cockpit!$C$3^4+CB39*Cockpit!$C$3^5+CC39*Cockpit!$C$3^6</f>
        <v>-10802.469135802468</v>
      </c>
      <c r="CE39" s="5"/>
      <c r="CF39" s="5"/>
      <c r="CG39" s="5">
        <v>0</v>
      </c>
      <c r="CH39" s="5">
        <f t="shared" si="43"/>
        <v>5532000</v>
      </c>
      <c r="CI39" s="5">
        <f t="shared" si="44"/>
        <v>5532000</v>
      </c>
      <c r="CJ39" s="1">
        <f t="shared" si="45"/>
        <v>-2E-3</v>
      </c>
      <c r="CK39" s="5">
        <f>RANK(CD39,$CD$2:$CD$622)+COUNTIF($CD$2:$CD39,$CD39)-1</f>
        <v>425</v>
      </c>
      <c r="CL39" s="5">
        <f>RANK(CJ39,$CJ$2:$CJ$622)+COUNTIF($CJ$2:$CJ39,$CJ39)-1</f>
        <v>419</v>
      </c>
    </row>
    <row r="40" spans="1:90" x14ac:dyDescent="0.3">
      <c r="A40" t="str">
        <f>Players!P41</f>
        <v>Quincy Promes</v>
      </c>
      <c r="B40" t="str">
        <f>Players!G41</f>
        <v>Netherlands</v>
      </c>
      <c r="C40" t="str">
        <f>Players!AB41</f>
        <v>Striker</v>
      </c>
      <c r="D40" s="1"/>
      <c r="F40" t="str">
        <f>IFERROR(INDEX(Lookup!B:B,MATCH(INDEX(Players!C:C,MATCH(E40,Players!A:A,0)),Lookup!D:D,0)),"")</f>
        <v/>
      </c>
      <c r="G40">
        <f>IF(Players!AC41=0,10000000,Players!AC41)</f>
        <v>3495000</v>
      </c>
      <c r="H40" s="16">
        <f>INDEX('Team forecast'!$B$2:$AO$26,MATCH('Master data'!$B40,'Team forecast'!$B$2:$B$26,0),MATCH('Master data'!H$1,'Team forecast'!$B$2:$AO$2,0))</f>
        <v>1.9317940875295669</v>
      </c>
      <c r="I40" s="16">
        <f>INDEX('Team forecast'!$B$2:$AO$26,MATCH('Master data'!$B40,'Team forecast'!$B$2:$B$26,0),MATCH('Master data'!I$1,'Team forecast'!$B$2:$AO$2,0))</f>
        <v>0.87092212684430403</v>
      </c>
      <c r="J40" s="16">
        <f>INDEX('Team forecast'!$B$2:$AO$26,MATCH('Master data'!$B40,'Team forecast'!$B$2:$B$26,0),MATCH('Master data'!J$1,'Team forecast'!$B$2:$AO$2,0))</f>
        <v>0.41856540084388189</v>
      </c>
      <c r="K40" s="16">
        <f>INDEX('Team forecast'!$B$2:$AO$26,MATCH('Master data'!$B40,'Team forecast'!$B$2:$B$26,0),MATCH('Master data'!K$1,'Team forecast'!$B$2:$AO$2,0))</f>
        <v>5.488461706626059</v>
      </c>
      <c r="L40" s="16">
        <f>INDEX('Team forecast'!$B$2:$AO$26,MATCH('Master data'!$B40,'Team forecast'!$B$2:$B$26,0),MATCH('Master data'!L$1,'Team forecast'!$B$2:$AO$2,0))</f>
        <v>2.8590877901454426</v>
      </c>
      <c r="M40">
        <f>IF(Players!BC41=1,95,0)</f>
        <v>0</v>
      </c>
      <c r="N40" s="2">
        <f>Players!BN41</f>
        <v>0</v>
      </c>
      <c r="O40" s="2">
        <f>Players!BO41</f>
        <v>0</v>
      </c>
      <c r="P40" s="2">
        <f>Players!BP41</f>
        <v>0</v>
      </c>
      <c r="Q40" s="2">
        <f>Players!BQ41</f>
        <v>5.859375E-2</v>
      </c>
      <c r="R40" s="2">
        <f>Players!BR41</f>
        <v>0</v>
      </c>
      <c r="S40" s="2">
        <f t="shared" si="46"/>
        <v>1.9317940875295669</v>
      </c>
      <c r="T40" s="2">
        <f t="shared" si="47"/>
        <v>0.87092212684430403</v>
      </c>
      <c r="U40" s="16">
        <f>INDEX('Team forecast'!$B$2:$AO$26,MATCH('Master data'!$B40,'Team forecast'!$B$2:$B$26,0),MATCH('Master data'!U$1,'Team forecast'!$B$2:$AO$2,0))</f>
        <v>0.60759493670886078</v>
      </c>
      <c r="V40" s="16">
        <f>INDEX('Team forecast'!$B$2:$AO$26,MATCH('Master data'!$B40,'Team forecast'!$B$2:$B$26,0),MATCH('Master data'!V$1,'Team forecast'!$B$2:$AO$2,0))</f>
        <v>0.23544303797468349</v>
      </c>
      <c r="W40" s="16">
        <f>INDEX('Team forecast'!$B$2:$AO$26,MATCH('Master data'!$B40,'Team forecast'!$B$2:$B$26,0),MATCH('Master data'!W$1,'Team forecast'!$B$2:$AO$2,0))</f>
        <v>0.1569620253164557</v>
      </c>
      <c r="X40" s="5">
        <f t="shared" si="48"/>
        <v>-5000</v>
      </c>
      <c r="Y40" s="5">
        <f t="shared" si="49"/>
        <v>0</v>
      </c>
      <c r="Z40" s="5">
        <f t="shared" si="50"/>
        <v>0</v>
      </c>
      <c r="AA40" s="5">
        <f t="shared" si="51"/>
        <v>0</v>
      </c>
      <c r="AB40" s="5">
        <f t="shared" si="52"/>
        <v>0</v>
      </c>
      <c r="AC40" s="5">
        <f t="shared" si="53"/>
        <v>0</v>
      </c>
      <c r="AD40" s="5">
        <f t="shared" si="54"/>
        <v>0</v>
      </c>
      <c r="AE40" s="5">
        <f t="shared" si="55"/>
        <v>0</v>
      </c>
      <c r="AF40" s="5">
        <f t="shared" si="56"/>
        <v>0</v>
      </c>
      <c r="AG40" s="5">
        <f t="shared" si="57"/>
        <v>0</v>
      </c>
      <c r="AH40" s="5">
        <f t="shared" si="58"/>
        <v>0</v>
      </c>
      <c r="AI40" s="5">
        <f t="shared" si="59"/>
        <v>0</v>
      </c>
      <c r="AJ40" s="5">
        <f t="shared" si="60"/>
        <v>0</v>
      </c>
      <c r="AK40" s="5">
        <f>IFERROR(SUM(X40:AJ40),-5000)*((Cockpit!$C$3)^0)</f>
        <v>-5000</v>
      </c>
      <c r="AL40" s="16">
        <f>INDEX('Team forecast'!$B$2:$AO$26,MATCH('Master data'!$B40,'Team forecast'!$B$2:$B$26,0),MATCH('Master data'!AL$1,'Team forecast'!$B$2:$AO$2,0))</f>
        <v>2.4630934556476545</v>
      </c>
      <c r="AM40" s="16">
        <f>INDEX('Team forecast'!$B$2:$AO$26,MATCH('Master data'!$B40,'Team forecast'!$B$2:$B$26,0),MATCH('Master data'!AM$1,'Team forecast'!$B$2:$AO$2,0))</f>
        <v>0.51627380220950081</v>
      </c>
      <c r="AN40" s="16">
        <f>INDEX('Team forecast'!$B$2:$AO$26,MATCH('Master data'!$B40,'Team forecast'!$B$2:$B$26,0),MATCH('Master data'!AN$1,'Team forecast'!$B$2:$AO$2,0))</f>
        <v>0.59673998157876562</v>
      </c>
      <c r="AO40" s="16">
        <f>INDEX('Team forecast'!$B$2:$AO$26,MATCH('Master data'!$B40,'Team forecast'!$B$2:$B$26,0),MATCH('Master data'!AO$1,'Team forecast'!$B$2:$AO$2,0))</f>
        <v>6.9979477618400647</v>
      </c>
      <c r="AP40" s="16">
        <f>INDEX('Team forecast'!$B$2:$AO$26,MATCH('Master data'!$B40,'Team forecast'!$B$2:$B$26,0),MATCH('Master data'!AP$1,'Team forecast'!$B$2:$AO$2,0))</f>
        <v>1.6948382395766441</v>
      </c>
      <c r="AQ40" s="5">
        <f t="shared" si="61"/>
        <v>-5000</v>
      </c>
      <c r="AR40" s="5">
        <f>INDEX('Team forecast'!$B$2:$AO$26,MATCH('Master data'!$B40,'Team forecast'!$B$2:$B$26,0),MATCH('Master data'!AR$1,'Team forecast'!$B$2:$AO$2,0))*IF(X40&gt;0,25000,0)</f>
        <v>0</v>
      </c>
      <c r="AS40" s="16">
        <f>INDEX('Team forecast'!$B$2:$AO$26,MATCH('Master data'!$B40,'Team forecast'!$B$2:$B$26,0),MATCH('Master data'!AS$1,'Team forecast'!$B$2:$AO$2,0))*IF(X40&gt;0,5000,0)</f>
        <v>0</v>
      </c>
      <c r="AT40" s="16">
        <f>INDEX('Team forecast'!$B$2:$AO$26,MATCH('Master data'!$B40,'Team forecast'!$B$2:$B$26,0),MATCH('Master data'!AT$1,'Team forecast'!$B$2:$AO$2,0))*IF(X40&gt;0,-15000,0)</f>
        <v>0</v>
      </c>
      <c r="AU40" s="5">
        <f t="shared" si="62"/>
        <v>0</v>
      </c>
      <c r="AV40" s="5">
        <f t="shared" si="63"/>
        <v>0</v>
      </c>
      <c r="AW40" s="5">
        <f t="shared" si="64"/>
        <v>0</v>
      </c>
      <c r="AX40" s="5">
        <f t="shared" si="65"/>
        <v>0</v>
      </c>
      <c r="AY40" s="5">
        <f t="shared" si="66"/>
        <v>0</v>
      </c>
      <c r="AZ40" s="5">
        <f t="shared" si="67"/>
        <v>0</v>
      </c>
      <c r="BA40" s="5">
        <f t="shared" si="68"/>
        <v>0</v>
      </c>
      <c r="BB40" s="5">
        <f t="shared" si="69"/>
        <v>0</v>
      </c>
      <c r="BC40" s="5">
        <f t="shared" si="70"/>
        <v>0</v>
      </c>
      <c r="BD40" s="5">
        <f t="shared" si="71"/>
        <v>-5000</v>
      </c>
      <c r="BE40" s="16">
        <f>INDEX('Team forecast'!$B$2:$AO$26,MATCH('Master data'!$B40,'Team forecast'!$B$2:$B$26,0),MATCH('Master data'!BE$1,'Team forecast'!$B$2:$AO$2,0))</f>
        <v>0</v>
      </c>
      <c r="BF40" s="16">
        <f>INDEX('Team forecast'!$B$2:$AO$26,MATCH('Master data'!$B40,'Team forecast'!$B$2:$B$26,0),MATCH('Master data'!BF$1,'Team forecast'!$B$2:$AO$2,0))</f>
        <v>0</v>
      </c>
      <c r="BG40" s="16">
        <f>INDEX('Team forecast'!$B$2:$AO$26,MATCH('Master data'!$B40,'Team forecast'!$B$2:$B$26,0),MATCH('Master data'!BG$1,'Team forecast'!$B$2:$AO$2,0))</f>
        <v>0</v>
      </c>
      <c r="BH40" s="16">
        <f>INDEX('Team forecast'!$B$2:$AO$26,MATCH('Master data'!$B40,'Team forecast'!$B$2:$B$26,0),MATCH('Master data'!BH$1,'Team forecast'!$B$2:$AO$2,0))</f>
        <v>0</v>
      </c>
      <c r="BI40" s="16">
        <f>INDEX('Team forecast'!$B$2:$AO$26,MATCH('Master data'!$B40,'Team forecast'!$B$2:$B$26,0),MATCH('Master data'!BI$1,'Team forecast'!$B$2:$AO$2,0))</f>
        <v>0</v>
      </c>
      <c r="BJ40" s="5">
        <f t="shared" si="72"/>
        <v>-5000</v>
      </c>
      <c r="BK40" s="5">
        <f>INDEX('Team forecast'!$R$3:$BH$26,MATCH($B40,'Team forecast'!$B$3:$B$26,0),MATCH(BK$1,'Team forecast'!$R$2:$BH$2,0))*IF($X40&gt;0,25000,0)</f>
        <v>0</v>
      </c>
      <c r="BL40" s="5">
        <f>INDEX('Team forecast'!$R$3:$BH$26,MATCH($B40,'Team forecast'!$B$3:$B$26,0),MATCH(BL$1,'Team forecast'!$R$2:$BH$2,0))*IF($X40&gt;0,5000,0)</f>
        <v>0</v>
      </c>
      <c r="BM40" s="5">
        <f>INDEX('Team forecast'!$R$3:$BH$26,MATCH($B40,'Team forecast'!$B$3:$B$26,0),MATCH(BM$1,'Team forecast'!$R$2:$BH$2,0))*IF($X40&gt;0,-15000,0)</f>
        <v>0</v>
      </c>
      <c r="BN40" s="5">
        <f t="shared" si="73"/>
        <v>0</v>
      </c>
      <c r="BO40" s="5">
        <f t="shared" si="74"/>
        <v>0</v>
      </c>
      <c r="BP40" s="5">
        <f t="shared" si="75"/>
        <v>0</v>
      </c>
      <c r="BQ40" s="5">
        <f t="shared" si="76"/>
        <v>0</v>
      </c>
      <c r="BR40" s="5">
        <f t="shared" si="77"/>
        <v>0</v>
      </c>
      <c r="BS40" s="5">
        <f t="shared" si="78"/>
        <v>0</v>
      </c>
      <c r="BT40" s="5">
        <f t="shared" si="79"/>
        <v>0</v>
      </c>
      <c r="BU40" s="5">
        <f t="shared" si="80"/>
        <v>0</v>
      </c>
      <c r="BV40" s="5">
        <f t="shared" si="81"/>
        <v>0</v>
      </c>
      <c r="BW40" s="5">
        <f t="shared" si="40"/>
        <v>0</v>
      </c>
      <c r="BX40" s="5">
        <f t="shared" si="41"/>
        <v>-5000</v>
      </c>
      <c r="BY40" s="5">
        <f t="shared" si="82"/>
        <v>-15000</v>
      </c>
      <c r="BZ40" s="5">
        <f>MAX(INDEX('Team forecast'!$R$3:$BH$26,MATCH($B40,'Team forecast'!$B$3:$B$26,0),MATCH(BZ$1,'Team forecast'!$R$2:$BH$2,0))*($BX40)-(1-INDEX('Team forecast'!$R$3:$BH$26,MATCH($B40,'Team forecast'!$B$3:$B$26,0),MATCH(BZ$1,'Team forecast'!$R$2:$BH$2,0)))*(BY40+CH40)*0.01,-5000)</f>
        <v>-5000</v>
      </c>
      <c r="CA40" s="5">
        <f>MAX(INDEX('Team forecast'!$R$3:$BH$26,MATCH($B40,'Team forecast'!$B$3:$B$26,0),MATCH(CA$1,'Team forecast'!$R$2:$BH$2,0))*$BX40-(1-INDEX('Team forecast'!$R$3:$BH$26,MATCH($B40,'Team forecast'!$B$3:$B$26,0),MATCH(CA$1,'Team forecast'!$R$2:$BH$2,0)))*(BY40+BX40+CH40)*0.01,-5000)</f>
        <v>-5000</v>
      </c>
      <c r="CB40" s="5">
        <f>MAX(INDEX('Team forecast'!$R$3:$BH$26,MATCH($B40,'Team forecast'!$B$3:$B$26,0),MATCH(CB$1,'Team forecast'!$R$2:$BH$2,0))*$BX40-(1-INDEX('Team forecast'!$R$3:$BH$26,MATCH($B40,'Team forecast'!$B$3:$B$26,0),MATCH(CB$1,'Team forecast'!$R$2:$BH$2,0)))*(BY40+BX40*2+CH40)*0.01,0)</f>
        <v>0</v>
      </c>
      <c r="CC40" s="5">
        <v>0</v>
      </c>
      <c r="CD40" s="5">
        <f>+AK40+BD40*Cockpit!$C$3+BW40*Cockpit!$C$3^2+BZ40*Cockpit!$C$3^3+CA40*Cockpit!$C$3^4+CB40*Cockpit!$C$3^5+CC40*Cockpit!$C$3^6</f>
        <v>-10802.469135802468</v>
      </c>
      <c r="CE40" s="5"/>
      <c r="CF40" s="5"/>
      <c r="CG40" s="5">
        <v>0</v>
      </c>
      <c r="CH40" s="5">
        <f t="shared" si="43"/>
        <v>3495000</v>
      </c>
      <c r="CI40" s="5">
        <f t="shared" si="44"/>
        <v>3495000</v>
      </c>
      <c r="CJ40" s="1">
        <f t="shared" si="45"/>
        <v>-3.0000000000000001E-3</v>
      </c>
      <c r="CK40" s="5">
        <f>RANK(CD40,$CD$2:$CD$622)+COUNTIF($CD$2:$CD40,$CD40)-1</f>
        <v>426</v>
      </c>
      <c r="CL40" s="5">
        <f>RANK(CJ40,$CJ$2:$CJ$622)+COUNTIF($CJ$2:$CJ40,$CJ40)-1</f>
        <v>441</v>
      </c>
    </row>
    <row r="41" spans="1:90" x14ac:dyDescent="0.3">
      <c r="A41" t="str">
        <f>Players!P42</f>
        <v>Kai Havertz</v>
      </c>
      <c r="B41" t="str">
        <f>Players!G42</f>
        <v>Germany</v>
      </c>
      <c r="C41" t="str">
        <f>Players!AB42</f>
        <v>Midfield</v>
      </c>
      <c r="D41" s="1"/>
      <c r="F41" t="str">
        <f>IFERROR(INDEX(Lookup!B:B,MATCH(INDEX(Players!C:C,MATCH(E41,Players!A:A,0)),Lookup!D:D,0)),"")</f>
        <v/>
      </c>
      <c r="G41">
        <f>IF(Players!AC42=0,10000000,Players!AC42)</f>
        <v>6484000</v>
      </c>
      <c r="H41" s="16">
        <f>INDEX('Team forecast'!$B$2:$AO$26,MATCH('Master data'!$B41,'Team forecast'!$B$2:$B$26,0),MATCH('Master data'!H$1,'Team forecast'!$B$2:$AO$2,0))</f>
        <v>1.3803959592812078</v>
      </c>
      <c r="I41" s="16">
        <f>INDEX('Team forecast'!$B$2:$AO$26,MATCH('Master data'!$B41,'Team forecast'!$B$2:$B$26,0),MATCH('Master data'!I$1,'Team forecast'!$B$2:$AO$2,0))</f>
        <v>1.1572524079669981</v>
      </c>
      <c r="J41" s="16">
        <f>INDEX('Team forecast'!$B$2:$AO$26,MATCH('Master data'!$B41,'Team forecast'!$B$2:$B$26,0),MATCH('Master data'!J$1,'Team forecast'!$B$2:$AO$2,0))</f>
        <v>0.3143486973947896</v>
      </c>
      <c r="K41" s="16">
        <f>INDEX('Team forecast'!$B$2:$AO$26,MATCH('Master data'!$B41,'Team forecast'!$B$2:$B$26,0),MATCH('Master data'!K$1,'Team forecast'!$B$2:$AO$2,0))</f>
        <v>3.6854590683201627</v>
      </c>
      <c r="L41" s="16">
        <f>INDEX('Team forecast'!$B$2:$AO$26,MATCH('Master data'!$B41,'Team forecast'!$B$2:$B$26,0),MATCH('Master data'!L$1,'Team forecast'!$B$2:$AO$2,0))</f>
        <v>3.418345574302518</v>
      </c>
      <c r="M41">
        <f>IF(Players!BC42=1,95,0)</f>
        <v>95</v>
      </c>
      <c r="N41" s="2">
        <f>Players!BN42</f>
        <v>7.6246060115130701E-2</v>
      </c>
      <c r="O41" s="2">
        <f>Players!BO42</f>
        <v>0.15388906901968466</v>
      </c>
      <c r="P41" s="2">
        <f>Players!BP42</f>
        <v>0.1356812949879565</v>
      </c>
      <c r="Q41" s="2">
        <f>Players!BQ42</f>
        <v>5.9171597633136098E-2</v>
      </c>
      <c r="R41" s="2">
        <f>Players!BR42</f>
        <v>0</v>
      </c>
      <c r="S41" s="2">
        <f t="shared" si="46"/>
        <v>1.3803959592812078</v>
      </c>
      <c r="T41" s="2">
        <f t="shared" si="47"/>
        <v>1.1572524079669981</v>
      </c>
      <c r="U41" s="16">
        <f>INDEX('Team forecast'!$B$2:$AO$26,MATCH('Master data'!$B41,'Team forecast'!$B$2:$B$26,0),MATCH('Master data'!U$1,'Team forecast'!$B$2:$AO$2,0))</f>
        <v>0.41002004008016041</v>
      </c>
      <c r="V41" s="16">
        <f>INDEX('Team forecast'!$B$2:$AO$26,MATCH('Master data'!$B41,'Team forecast'!$B$2:$B$26,0),MATCH('Master data'!V$1,'Team forecast'!$B$2:$AO$2,0))</f>
        <v>0.28577154308617242</v>
      </c>
      <c r="W41" s="16">
        <f>INDEX('Team forecast'!$B$2:$AO$26,MATCH('Master data'!$B41,'Team forecast'!$B$2:$B$26,0),MATCH('Master data'!W$1,'Team forecast'!$B$2:$AO$2,0))</f>
        <v>0.30420841683366728</v>
      </c>
      <c r="X41" s="5">
        <f t="shared" si="48"/>
        <v>7000</v>
      </c>
      <c r="Y41" s="5">
        <f t="shared" si="49"/>
        <v>10250.50100200401</v>
      </c>
      <c r="Z41" s="5">
        <f t="shared" si="50"/>
        <v>1428.8577154308621</v>
      </c>
      <c r="AA41" s="5">
        <f t="shared" si="51"/>
        <v>-4563.1262525050097</v>
      </c>
      <c r="AB41" s="5">
        <f t="shared" si="52"/>
        <v>13156.219161754811</v>
      </c>
      <c r="AC41" s="5">
        <f t="shared" si="53"/>
        <v>10621.392452615981</v>
      </c>
      <c r="AD41" s="5">
        <f t="shared" si="54"/>
        <v>5000.4785901478735</v>
      </c>
      <c r="AE41" s="5">
        <f t="shared" si="55"/>
        <v>0</v>
      </c>
      <c r="AF41" s="5">
        <f t="shared" si="56"/>
        <v>0</v>
      </c>
      <c r="AG41" s="5">
        <f t="shared" si="57"/>
        <v>-1183.4319526627219</v>
      </c>
      <c r="AH41" s="5">
        <f t="shared" si="58"/>
        <v>0</v>
      </c>
      <c r="AI41" s="5">
        <f t="shared" si="59"/>
        <v>13803.959592812078</v>
      </c>
      <c r="AJ41" s="5">
        <f t="shared" si="60"/>
        <v>-9258.0192637359851</v>
      </c>
      <c r="AK41" s="5">
        <f>IFERROR(SUM(X41:AJ41),-5000)*((Cockpit!$C$3)^0)</f>
        <v>46256.831045861894</v>
      </c>
      <c r="AL41" s="16">
        <f>INDEX('Team forecast'!$B$2:$AO$26,MATCH('Master data'!$B41,'Team forecast'!$B$2:$B$26,0),MATCH('Master data'!AL$1,'Team forecast'!$B$2:$AO$2,0))</f>
        <v>2.6069135565605688</v>
      </c>
      <c r="AM41" s="16">
        <f>INDEX('Team forecast'!$B$2:$AO$26,MATCH('Master data'!$B41,'Team forecast'!$B$2:$B$26,0),MATCH('Master data'!AM$1,'Team forecast'!$B$2:$AO$2,0))</f>
        <v>0.64628016595236182</v>
      </c>
      <c r="AN41" s="16">
        <f>INDEX('Team forecast'!$B$2:$AO$26,MATCH('Master data'!$B41,'Team forecast'!$B$2:$B$26,0),MATCH('Master data'!AN$1,'Team forecast'!$B$2:$AO$2,0))</f>
        <v>0.52399131671532295</v>
      </c>
      <c r="AO41" s="16">
        <f>INDEX('Team forecast'!$B$2:$AO$26,MATCH('Master data'!$B41,'Team forecast'!$B$2:$B$26,0),MATCH('Master data'!AO$1,'Team forecast'!$B$2:$AO$2,0))</f>
        <v>6.9600849978985515</v>
      </c>
      <c r="AP41" s="16">
        <f>INDEX('Team forecast'!$B$2:$AO$26,MATCH('Master data'!$B41,'Team forecast'!$B$2:$B$26,0),MATCH('Master data'!AP$1,'Team forecast'!$B$2:$AO$2,0))</f>
        <v>1.909012182505438</v>
      </c>
      <c r="AQ41" s="5">
        <f t="shared" si="61"/>
        <v>7000</v>
      </c>
      <c r="AR41" s="5">
        <f>INDEX('Team forecast'!$B$2:$AO$26,MATCH('Master data'!$B41,'Team forecast'!$B$2:$B$26,0),MATCH('Master data'!AR$1,'Team forecast'!$B$2:$AO$2,0))*IF(X41&gt;0,25000,0)</f>
        <v>19977.168949771691</v>
      </c>
      <c r="AS41" s="16">
        <f>INDEX('Team forecast'!$B$2:$AO$26,MATCH('Master data'!$B41,'Team forecast'!$B$2:$B$26,0),MATCH('Master data'!AS$1,'Team forecast'!$B$2:$AO$2,0))*IF(X41&gt;0,5000,0)</f>
        <v>684.93150684931504</v>
      </c>
      <c r="AT41" s="16">
        <f>INDEX('Team forecast'!$B$2:$AO$26,MATCH('Master data'!$B41,'Team forecast'!$B$2:$B$26,0),MATCH('Master data'!AT$1,'Team forecast'!$B$2:$AO$2,0))*IF(X41&gt;0,-15000,0)</f>
        <v>-958.90410958904101</v>
      </c>
      <c r="AU41" s="5">
        <f t="shared" si="62"/>
        <v>24845.860968558289</v>
      </c>
      <c r="AV41" s="5">
        <f t="shared" si="63"/>
        <v>20058.775011695048</v>
      </c>
      <c r="AW41" s="5">
        <f t="shared" si="64"/>
        <v>9443.5334574112403</v>
      </c>
      <c r="AX41" s="5">
        <f t="shared" si="65"/>
        <v>0</v>
      </c>
      <c r="AY41" s="5">
        <f t="shared" si="66"/>
        <v>0</v>
      </c>
      <c r="AZ41" s="5">
        <f t="shared" si="67"/>
        <v>-1183.4319526627219</v>
      </c>
      <c r="BA41" s="5">
        <f t="shared" si="68"/>
        <v>0</v>
      </c>
      <c r="BB41" s="5">
        <f t="shared" si="69"/>
        <v>26069.135565605688</v>
      </c>
      <c r="BC41" s="5">
        <f t="shared" si="70"/>
        <v>-5170.2413276188945</v>
      </c>
      <c r="BD41" s="5">
        <f t="shared" si="71"/>
        <v>100766.82807002061</v>
      </c>
      <c r="BE41" s="16">
        <f>INDEX('Team forecast'!$B$2:$AO$26,MATCH('Master data'!$B41,'Team forecast'!$B$2:$B$26,0),MATCH('Master data'!BE$1,'Team forecast'!$B$2:$AO$2,0))</f>
        <v>0</v>
      </c>
      <c r="BF41" s="16">
        <f>INDEX('Team forecast'!$B$2:$AO$26,MATCH('Master data'!$B41,'Team forecast'!$B$2:$B$26,0),MATCH('Master data'!BF$1,'Team forecast'!$B$2:$AO$2,0))</f>
        <v>0</v>
      </c>
      <c r="BG41" s="16">
        <f>INDEX('Team forecast'!$B$2:$AO$26,MATCH('Master data'!$B41,'Team forecast'!$B$2:$B$26,0),MATCH('Master data'!BG$1,'Team forecast'!$B$2:$AO$2,0))</f>
        <v>0</v>
      </c>
      <c r="BH41" s="16">
        <f>INDEX('Team forecast'!$B$2:$AO$26,MATCH('Master data'!$B41,'Team forecast'!$B$2:$B$26,0),MATCH('Master data'!BH$1,'Team forecast'!$B$2:$AO$2,0))</f>
        <v>0</v>
      </c>
      <c r="BI41" s="16">
        <f>INDEX('Team forecast'!$B$2:$AO$26,MATCH('Master data'!$B41,'Team forecast'!$B$2:$B$26,0),MATCH('Master data'!BI$1,'Team forecast'!$B$2:$AO$2,0))</f>
        <v>0</v>
      </c>
      <c r="BJ41" s="5">
        <f t="shared" si="72"/>
        <v>7000</v>
      </c>
      <c r="BK41" s="5">
        <f>INDEX('Team forecast'!$R$3:$BH$26,MATCH($B41,'Team forecast'!$B$3:$B$26,0),MATCH(BK$1,'Team forecast'!$R$2:$BH$2,0))*IF($X41&gt;0,25000,0)</f>
        <v>0</v>
      </c>
      <c r="BL41" s="5">
        <f>INDEX('Team forecast'!$R$3:$BH$26,MATCH($B41,'Team forecast'!$B$3:$B$26,0),MATCH(BL$1,'Team forecast'!$R$2:$BH$2,0))*IF($X41&gt;0,5000,0)</f>
        <v>0</v>
      </c>
      <c r="BM41" s="5">
        <f>INDEX('Team forecast'!$R$3:$BH$26,MATCH($B41,'Team forecast'!$B$3:$B$26,0),MATCH(BM$1,'Team forecast'!$R$2:$BH$2,0))*IF($X41&gt;0,-15000,0)</f>
        <v>0</v>
      </c>
      <c r="BN41" s="5">
        <f t="shared" si="73"/>
        <v>0</v>
      </c>
      <c r="BO41" s="5">
        <f t="shared" si="74"/>
        <v>0</v>
      </c>
      <c r="BP41" s="5">
        <f t="shared" si="75"/>
        <v>0</v>
      </c>
      <c r="BQ41" s="5">
        <f t="shared" si="76"/>
        <v>0</v>
      </c>
      <c r="BR41" s="5">
        <f t="shared" si="77"/>
        <v>0</v>
      </c>
      <c r="BS41" s="5">
        <f t="shared" si="78"/>
        <v>-1183.4319526627219</v>
      </c>
      <c r="BT41" s="5">
        <f t="shared" si="79"/>
        <v>0</v>
      </c>
      <c r="BU41" s="5">
        <f t="shared" si="80"/>
        <v>0</v>
      </c>
      <c r="BV41" s="5">
        <f t="shared" si="81"/>
        <v>0</v>
      </c>
      <c r="BW41" s="5">
        <f t="shared" si="40"/>
        <v>0</v>
      </c>
      <c r="BX41" s="5">
        <f t="shared" si="41"/>
        <v>73511.829557941252</v>
      </c>
      <c r="BY41" s="5">
        <f t="shared" si="82"/>
        <v>220535.48867382377</v>
      </c>
      <c r="BZ41" s="5">
        <f>MAX(INDEX('Team forecast'!$R$3:$BH$26,MATCH($B41,'Team forecast'!$B$3:$B$26,0),MATCH(BZ$1,'Team forecast'!$R$2:$BH$2,0))*($BX41)-(1-INDEX('Team forecast'!$R$3:$BH$26,MATCH($B41,'Team forecast'!$B$3:$B$26,0),MATCH(BZ$1,'Team forecast'!$R$2:$BH$2,0)))*(BY41+CH41)*0.01,-5000)</f>
        <v>55178.28376080915</v>
      </c>
      <c r="CA41" s="5">
        <f>MAX(INDEX('Team forecast'!$R$3:$BH$26,MATCH($B41,'Team forecast'!$B$3:$B$26,0),MATCH(CA$1,'Team forecast'!$R$2:$BH$2,0))*$BX41-(1-INDEX('Team forecast'!$R$3:$BH$26,MATCH($B41,'Team forecast'!$B$3:$B$26,0),MATCH(CA$1,'Team forecast'!$R$2:$BH$2,0)))*(BY41+BX41+CH41)*0.01,-5000)</f>
        <v>-5000</v>
      </c>
      <c r="CB41" s="5">
        <f>MAX(INDEX('Team forecast'!$R$3:$BH$26,MATCH($B41,'Team forecast'!$B$3:$B$26,0),MATCH(CB$1,'Team forecast'!$R$2:$BH$2,0))*$BX41-(1-INDEX('Team forecast'!$R$3:$BH$26,MATCH($B41,'Team forecast'!$B$3:$B$26,0),MATCH(CB$1,'Team forecast'!$R$2:$BH$2,0)))*(BY41+BX41*2+CH41)*0.01,0)</f>
        <v>0</v>
      </c>
      <c r="CC41" s="5">
        <v>0</v>
      </c>
      <c r="CD41" s="5">
        <f>+AK41+BD41*Cockpit!$C$3+BW41*Cockpit!$C$3^2+BZ41*Cockpit!$C$3^3+CA41*Cockpit!$C$3^4+CB41*Cockpit!$C$3^5+CC41*Cockpit!$C$3^6</f>
        <v>128796.18321920179</v>
      </c>
      <c r="CE41" s="5"/>
      <c r="CF41" s="5"/>
      <c r="CG41" s="5">
        <v>0</v>
      </c>
      <c r="CH41" s="5">
        <f t="shared" si="43"/>
        <v>6484000</v>
      </c>
      <c r="CI41" s="5">
        <f t="shared" si="44"/>
        <v>6484000</v>
      </c>
      <c r="CJ41" s="1">
        <f t="shared" si="45"/>
        <v>0.02</v>
      </c>
      <c r="CK41" s="5">
        <f>RANK(CD41,$CD$2:$CD$622)+COUNTIF($CD$2:$CD41,$CD41)-1</f>
        <v>63</v>
      </c>
      <c r="CL41" s="5">
        <f>RANK(CJ41,$CJ$2:$CJ$622)+COUNTIF($CJ$2:$CJ41,$CJ41)-1</f>
        <v>120</v>
      </c>
    </row>
    <row r="42" spans="1:90" x14ac:dyDescent="0.3">
      <c r="A42" t="str">
        <f>Players!P43</f>
        <v>Joshua Kimmich</v>
      </c>
      <c r="B42" t="str">
        <f>Players!G43</f>
        <v>Germany</v>
      </c>
      <c r="C42" t="str">
        <f>Players!AB43</f>
        <v>Midfield</v>
      </c>
      <c r="D42" s="1"/>
      <c r="F42" t="str">
        <f>IFERROR(INDEX(Lookup!B:B,MATCH(INDEX(Players!C:C,MATCH(E42,Players!A:A,0)),Lookup!D:D,0)),"")</f>
        <v/>
      </c>
      <c r="G42">
        <f>IF(Players!AC43=0,10000000,Players!AC43)</f>
        <v>4964000</v>
      </c>
      <c r="H42" s="16">
        <f>INDEX('Team forecast'!$B$2:$AO$26,MATCH('Master data'!$B42,'Team forecast'!$B$2:$B$26,0),MATCH('Master data'!H$1,'Team forecast'!$B$2:$AO$2,0))</f>
        <v>1.3803959592812078</v>
      </c>
      <c r="I42" s="16">
        <f>INDEX('Team forecast'!$B$2:$AO$26,MATCH('Master data'!$B42,'Team forecast'!$B$2:$B$26,0),MATCH('Master data'!I$1,'Team forecast'!$B$2:$AO$2,0))</f>
        <v>1.1572524079669981</v>
      </c>
      <c r="J42" s="16">
        <f>INDEX('Team forecast'!$B$2:$AO$26,MATCH('Master data'!$B42,'Team forecast'!$B$2:$B$26,0),MATCH('Master data'!J$1,'Team forecast'!$B$2:$AO$2,0))</f>
        <v>0.3143486973947896</v>
      </c>
      <c r="K42" s="16">
        <f>INDEX('Team forecast'!$B$2:$AO$26,MATCH('Master data'!$B42,'Team forecast'!$B$2:$B$26,0),MATCH('Master data'!K$1,'Team forecast'!$B$2:$AO$2,0))</f>
        <v>3.6854590683201627</v>
      </c>
      <c r="L42" s="16">
        <f>INDEX('Team forecast'!$B$2:$AO$26,MATCH('Master data'!$B42,'Team forecast'!$B$2:$B$26,0),MATCH('Master data'!L$1,'Team forecast'!$B$2:$AO$2,0))</f>
        <v>3.418345574302518</v>
      </c>
      <c r="M42">
        <f>IF(Players!BC43=1,95,0)</f>
        <v>95</v>
      </c>
      <c r="N42" s="2">
        <f>Players!BN43</f>
        <v>4.494182584175508E-2</v>
      </c>
      <c r="O42" s="2">
        <f>Players!BO43</f>
        <v>0.15687750560322694</v>
      </c>
      <c r="P42" s="2">
        <f>Players!BP43</f>
        <v>8.2191553694627495E-2</v>
      </c>
      <c r="Q42" s="2">
        <f>Players!BQ43</f>
        <v>0.1469299044151115</v>
      </c>
      <c r="R42" s="2">
        <f>Players!BR43</f>
        <v>0</v>
      </c>
      <c r="S42" s="2">
        <f t="shared" si="46"/>
        <v>1.3803959592812078</v>
      </c>
      <c r="T42" s="2">
        <f t="shared" si="47"/>
        <v>1.1572524079669981</v>
      </c>
      <c r="U42" s="16">
        <f>INDEX('Team forecast'!$B$2:$AO$26,MATCH('Master data'!$B42,'Team forecast'!$B$2:$B$26,0),MATCH('Master data'!U$1,'Team forecast'!$B$2:$AO$2,0))</f>
        <v>0.41002004008016041</v>
      </c>
      <c r="V42" s="16">
        <f>INDEX('Team forecast'!$B$2:$AO$26,MATCH('Master data'!$B42,'Team forecast'!$B$2:$B$26,0),MATCH('Master data'!V$1,'Team forecast'!$B$2:$AO$2,0))</f>
        <v>0.28577154308617242</v>
      </c>
      <c r="W42" s="16">
        <f>INDEX('Team forecast'!$B$2:$AO$26,MATCH('Master data'!$B42,'Team forecast'!$B$2:$B$26,0),MATCH('Master data'!W$1,'Team forecast'!$B$2:$AO$2,0))</f>
        <v>0.30420841683366728</v>
      </c>
      <c r="X42" s="5">
        <f t="shared" si="48"/>
        <v>7000</v>
      </c>
      <c r="Y42" s="5">
        <f t="shared" si="49"/>
        <v>10250.50100200401</v>
      </c>
      <c r="Z42" s="5">
        <f t="shared" si="50"/>
        <v>1428.8577154308621</v>
      </c>
      <c r="AA42" s="5">
        <f t="shared" si="51"/>
        <v>-4563.1262525050097</v>
      </c>
      <c r="AB42" s="5">
        <f t="shared" si="52"/>
        <v>7754.6893493348107</v>
      </c>
      <c r="AC42" s="5">
        <f t="shared" si="53"/>
        <v>10827.653741840475</v>
      </c>
      <c r="AD42" s="5">
        <f t="shared" si="54"/>
        <v>3029.1360690318847</v>
      </c>
      <c r="AE42" s="5">
        <f t="shared" si="55"/>
        <v>0</v>
      </c>
      <c r="AF42" s="5">
        <f t="shared" si="56"/>
        <v>0</v>
      </c>
      <c r="AG42" s="5">
        <f t="shared" si="57"/>
        <v>-2938.5980883022298</v>
      </c>
      <c r="AH42" s="5">
        <f t="shared" si="58"/>
        <v>0</v>
      </c>
      <c r="AI42" s="5">
        <f t="shared" si="59"/>
        <v>13803.959592812078</v>
      </c>
      <c r="AJ42" s="5">
        <f t="shared" si="60"/>
        <v>-9258.0192637359851</v>
      </c>
      <c r="AK42" s="5">
        <f>IFERROR(SUM(X42:AJ42),-5000)*((Cockpit!$C$3)^0)</f>
        <v>37335.053865910893</v>
      </c>
      <c r="AL42" s="16">
        <f>INDEX('Team forecast'!$B$2:$AO$26,MATCH('Master data'!$B42,'Team forecast'!$B$2:$B$26,0),MATCH('Master data'!AL$1,'Team forecast'!$B$2:$AO$2,0))</f>
        <v>2.6069135565605688</v>
      </c>
      <c r="AM42" s="16">
        <f>INDEX('Team forecast'!$B$2:$AO$26,MATCH('Master data'!$B42,'Team forecast'!$B$2:$B$26,0),MATCH('Master data'!AM$1,'Team forecast'!$B$2:$AO$2,0))</f>
        <v>0.64628016595236182</v>
      </c>
      <c r="AN42" s="16">
        <f>INDEX('Team forecast'!$B$2:$AO$26,MATCH('Master data'!$B42,'Team forecast'!$B$2:$B$26,0),MATCH('Master data'!AN$1,'Team forecast'!$B$2:$AO$2,0))</f>
        <v>0.52399131671532295</v>
      </c>
      <c r="AO42" s="16">
        <f>INDEX('Team forecast'!$B$2:$AO$26,MATCH('Master data'!$B42,'Team forecast'!$B$2:$B$26,0),MATCH('Master data'!AO$1,'Team forecast'!$B$2:$AO$2,0))</f>
        <v>6.9600849978985515</v>
      </c>
      <c r="AP42" s="16">
        <f>INDEX('Team forecast'!$B$2:$AO$26,MATCH('Master data'!$B42,'Team forecast'!$B$2:$B$26,0),MATCH('Master data'!AP$1,'Team forecast'!$B$2:$AO$2,0))</f>
        <v>1.909012182505438</v>
      </c>
      <c r="AQ42" s="5">
        <f t="shared" si="61"/>
        <v>7000</v>
      </c>
      <c r="AR42" s="5">
        <f>INDEX('Team forecast'!$B$2:$AO$26,MATCH('Master data'!$B42,'Team forecast'!$B$2:$B$26,0),MATCH('Master data'!AR$1,'Team forecast'!$B$2:$AO$2,0))*IF(X42&gt;0,25000,0)</f>
        <v>19977.168949771691</v>
      </c>
      <c r="AS42" s="16">
        <f>INDEX('Team forecast'!$B$2:$AO$26,MATCH('Master data'!$B42,'Team forecast'!$B$2:$B$26,0),MATCH('Master data'!AS$1,'Team forecast'!$B$2:$AO$2,0))*IF(X42&gt;0,5000,0)</f>
        <v>684.93150684931504</v>
      </c>
      <c r="AT42" s="16">
        <f>INDEX('Team forecast'!$B$2:$AO$26,MATCH('Master data'!$B42,'Team forecast'!$B$2:$B$26,0),MATCH('Master data'!AT$1,'Team forecast'!$B$2:$AO$2,0))*IF(X42&gt;0,-15000,0)</f>
        <v>-958.90410958904101</v>
      </c>
      <c r="AU42" s="5">
        <f t="shared" si="62"/>
        <v>14644.931880431928</v>
      </c>
      <c r="AV42" s="5">
        <f t="shared" si="63"/>
        <v>20448.304803822946</v>
      </c>
      <c r="AW42" s="5">
        <f t="shared" si="64"/>
        <v>5720.601998239501</v>
      </c>
      <c r="AX42" s="5">
        <f t="shared" si="65"/>
        <v>0</v>
      </c>
      <c r="AY42" s="5">
        <f t="shared" si="66"/>
        <v>0</v>
      </c>
      <c r="AZ42" s="5">
        <f t="shared" si="67"/>
        <v>-2938.5980883022298</v>
      </c>
      <c r="BA42" s="5">
        <f t="shared" si="68"/>
        <v>0</v>
      </c>
      <c r="BB42" s="5">
        <f t="shared" si="69"/>
        <v>26069.135565605688</v>
      </c>
      <c r="BC42" s="5">
        <f t="shared" si="70"/>
        <v>-5170.2413276188945</v>
      </c>
      <c r="BD42" s="5">
        <f t="shared" si="71"/>
        <v>85477.331179210902</v>
      </c>
      <c r="BE42" s="16">
        <f>INDEX('Team forecast'!$B$2:$AO$26,MATCH('Master data'!$B42,'Team forecast'!$B$2:$B$26,0),MATCH('Master data'!BE$1,'Team forecast'!$B$2:$AO$2,0))</f>
        <v>0</v>
      </c>
      <c r="BF42" s="16">
        <f>INDEX('Team forecast'!$B$2:$AO$26,MATCH('Master data'!$B42,'Team forecast'!$B$2:$B$26,0),MATCH('Master data'!BF$1,'Team forecast'!$B$2:$AO$2,0))</f>
        <v>0</v>
      </c>
      <c r="BG42" s="16">
        <f>INDEX('Team forecast'!$B$2:$AO$26,MATCH('Master data'!$B42,'Team forecast'!$B$2:$B$26,0),MATCH('Master data'!BG$1,'Team forecast'!$B$2:$AO$2,0))</f>
        <v>0</v>
      </c>
      <c r="BH42" s="16">
        <f>INDEX('Team forecast'!$B$2:$AO$26,MATCH('Master data'!$B42,'Team forecast'!$B$2:$B$26,0),MATCH('Master data'!BH$1,'Team forecast'!$B$2:$AO$2,0))</f>
        <v>0</v>
      </c>
      <c r="BI42" s="16">
        <f>INDEX('Team forecast'!$B$2:$AO$26,MATCH('Master data'!$B42,'Team forecast'!$B$2:$B$26,0),MATCH('Master data'!BI$1,'Team forecast'!$B$2:$AO$2,0))</f>
        <v>0</v>
      </c>
      <c r="BJ42" s="5">
        <f t="shared" si="72"/>
        <v>7000</v>
      </c>
      <c r="BK42" s="5">
        <f>INDEX('Team forecast'!$R$3:$BH$26,MATCH($B42,'Team forecast'!$B$3:$B$26,0),MATCH(BK$1,'Team forecast'!$R$2:$BH$2,0))*IF($X42&gt;0,25000,0)</f>
        <v>0</v>
      </c>
      <c r="BL42" s="5">
        <f>INDEX('Team forecast'!$R$3:$BH$26,MATCH($B42,'Team forecast'!$B$3:$B$26,0),MATCH(BL$1,'Team forecast'!$R$2:$BH$2,0))*IF($X42&gt;0,5000,0)</f>
        <v>0</v>
      </c>
      <c r="BM42" s="5">
        <f>INDEX('Team forecast'!$R$3:$BH$26,MATCH($B42,'Team forecast'!$B$3:$B$26,0),MATCH(BM$1,'Team forecast'!$R$2:$BH$2,0))*IF($X42&gt;0,-15000,0)</f>
        <v>0</v>
      </c>
      <c r="BN42" s="5">
        <f t="shared" si="73"/>
        <v>0</v>
      </c>
      <c r="BO42" s="5">
        <f t="shared" si="74"/>
        <v>0</v>
      </c>
      <c r="BP42" s="5">
        <f t="shared" si="75"/>
        <v>0</v>
      </c>
      <c r="BQ42" s="5">
        <f t="shared" si="76"/>
        <v>0</v>
      </c>
      <c r="BR42" s="5">
        <f t="shared" si="77"/>
        <v>0</v>
      </c>
      <c r="BS42" s="5">
        <f t="shared" si="78"/>
        <v>-2938.5980883022298</v>
      </c>
      <c r="BT42" s="5">
        <f t="shared" si="79"/>
        <v>0</v>
      </c>
      <c r="BU42" s="5">
        <f t="shared" si="80"/>
        <v>0</v>
      </c>
      <c r="BV42" s="5">
        <f t="shared" si="81"/>
        <v>0</v>
      </c>
      <c r="BW42" s="5">
        <f t="shared" si="40"/>
        <v>0</v>
      </c>
      <c r="BX42" s="5">
        <f t="shared" si="41"/>
        <v>61406.192522560901</v>
      </c>
      <c r="BY42" s="5">
        <f t="shared" si="82"/>
        <v>184218.57756768272</v>
      </c>
      <c r="BZ42" s="5">
        <f>MAX(INDEX('Team forecast'!$R$3:$BH$26,MATCH($B42,'Team forecast'!$B$3:$B$26,0),MATCH(BZ$1,'Team forecast'!$R$2:$BH$2,0))*($BX42)-(1-INDEX('Team forecast'!$R$3:$BH$26,MATCH($B42,'Team forecast'!$B$3:$B$26,0),MATCH(BZ$1,'Team forecast'!$R$2:$BH$2,0)))*(BY42+CH42)*0.01,-5000)</f>
        <v>46681.621440182076</v>
      </c>
      <c r="CA42" s="5">
        <f>MAX(INDEX('Team forecast'!$R$3:$BH$26,MATCH($B42,'Team forecast'!$B$3:$B$26,0),MATCH(CA$1,'Team forecast'!$R$2:$BH$2,0))*$BX42-(1-INDEX('Team forecast'!$R$3:$BH$26,MATCH($B42,'Team forecast'!$B$3:$B$26,0),MATCH(CA$1,'Team forecast'!$R$2:$BH$2,0)))*(BY42+BX42+CH42)*0.01,-5000)</f>
        <v>-2113.5981428756386</v>
      </c>
      <c r="CB42" s="5">
        <f>MAX(INDEX('Team forecast'!$R$3:$BH$26,MATCH($B42,'Team forecast'!$B$3:$B$26,0),MATCH(CB$1,'Team forecast'!$R$2:$BH$2,0))*$BX42-(1-INDEX('Team forecast'!$R$3:$BH$26,MATCH($B42,'Team forecast'!$B$3:$B$26,0),MATCH(CB$1,'Team forecast'!$R$2:$BH$2,0)))*(BY42+BX42*2+CH42)*0.01,0)</f>
        <v>0</v>
      </c>
      <c r="CC42" s="5">
        <v>0</v>
      </c>
      <c r="CD42" s="5">
        <f>+AK42+BD42*Cockpit!$C$3+BW42*Cockpit!$C$3^2+BZ42*Cockpit!$C$3^3+CA42*Cockpit!$C$3^4+CB42*Cockpit!$C$3^5+CC42*Cockpit!$C$3^6</f>
        <v>107734.03198882137</v>
      </c>
      <c r="CE42" s="5"/>
      <c r="CF42" s="5"/>
      <c r="CG42" s="5">
        <v>0</v>
      </c>
      <c r="CH42" s="5">
        <f t="shared" si="43"/>
        <v>4964000</v>
      </c>
      <c r="CI42" s="5">
        <f t="shared" si="44"/>
        <v>4964000</v>
      </c>
      <c r="CJ42" s="1">
        <f t="shared" si="45"/>
        <v>2.1999999999999999E-2</v>
      </c>
      <c r="CK42" s="5">
        <f>RANK(CD42,$CD$2:$CD$622)+COUNTIF($CD$2:$CD42,$CD42)-1</f>
        <v>83</v>
      </c>
      <c r="CL42" s="5">
        <f>RANK(CJ42,$CJ$2:$CJ$622)+COUNTIF($CJ$2:$CJ42,$CJ42)-1</f>
        <v>107</v>
      </c>
    </row>
    <row r="43" spans="1:90" x14ac:dyDescent="0.3">
      <c r="A43" t="str">
        <f>Players!P44</f>
        <v>İlkay Gündoğan</v>
      </c>
      <c r="B43" t="str">
        <f>Players!G44</f>
        <v>Germany</v>
      </c>
      <c r="C43" t="str">
        <f>Players!AB44</f>
        <v>Midfield</v>
      </c>
      <c r="D43" s="1"/>
      <c r="F43" t="str">
        <f>IFERROR(INDEX(Lookup!B:B,MATCH(INDEX(Players!C:C,MATCH(E43,Players!A:A,0)),Lookup!D:D,0)),"")</f>
        <v/>
      </c>
      <c r="G43">
        <f>IF(Players!AC44=0,10000000,Players!AC44)</f>
        <v>6984000</v>
      </c>
      <c r="H43" s="16">
        <f>INDEX('Team forecast'!$B$2:$AO$26,MATCH('Master data'!$B43,'Team forecast'!$B$2:$B$26,0),MATCH('Master data'!H$1,'Team forecast'!$B$2:$AO$2,0))</f>
        <v>1.3803959592812078</v>
      </c>
      <c r="I43" s="16">
        <f>INDEX('Team forecast'!$B$2:$AO$26,MATCH('Master data'!$B43,'Team forecast'!$B$2:$B$26,0),MATCH('Master data'!I$1,'Team forecast'!$B$2:$AO$2,0))</f>
        <v>1.1572524079669981</v>
      </c>
      <c r="J43" s="16">
        <f>INDEX('Team forecast'!$B$2:$AO$26,MATCH('Master data'!$B43,'Team forecast'!$B$2:$B$26,0),MATCH('Master data'!J$1,'Team forecast'!$B$2:$AO$2,0))</f>
        <v>0.3143486973947896</v>
      </c>
      <c r="K43" s="16">
        <f>INDEX('Team forecast'!$B$2:$AO$26,MATCH('Master data'!$B43,'Team forecast'!$B$2:$B$26,0),MATCH('Master data'!K$1,'Team forecast'!$B$2:$AO$2,0))</f>
        <v>3.6854590683201627</v>
      </c>
      <c r="L43" s="16">
        <f>INDEX('Team forecast'!$B$2:$AO$26,MATCH('Master data'!$B43,'Team forecast'!$B$2:$B$26,0),MATCH('Master data'!L$1,'Team forecast'!$B$2:$AO$2,0))</f>
        <v>3.418345574302518</v>
      </c>
      <c r="M43">
        <f>IF(Players!BC44=1,95,0)</f>
        <v>95</v>
      </c>
      <c r="N43" s="2">
        <f>Players!BN44</f>
        <v>0.13673514519238777</v>
      </c>
      <c r="O43" s="2">
        <f>Players!BO44</f>
        <v>4.8714731664027108E-2</v>
      </c>
      <c r="P43" s="2">
        <f>Players!BP44</f>
        <v>0.13978348192386084</v>
      </c>
      <c r="Q43" s="2">
        <f>Players!BQ44</f>
        <v>2.2167487684729061E-2</v>
      </c>
      <c r="R43" s="2">
        <f>Players!BR44</f>
        <v>0</v>
      </c>
      <c r="S43" s="2">
        <f t="shared" si="46"/>
        <v>1.3803959592812078</v>
      </c>
      <c r="T43" s="2">
        <f t="shared" si="47"/>
        <v>1.1572524079669981</v>
      </c>
      <c r="U43" s="16">
        <f>INDEX('Team forecast'!$B$2:$AO$26,MATCH('Master data'!$B43,'Team forecast'!$B$2:$B$26,0),MATCH('Master data'!U$1,'Team forecast'!$B$2:$AO$2,0))</f>
        <v>0.41002004008016041</v>
      </c>
      <c r="V43" s="16">
        <f>INDEX('Team forecast'!$B$2:$AO$26,MATCH('Master data'!$B43,'Team forecast'!$B$2:$B$26,0),MATCH('Master data'!V$1,'Team forecast'!$B$2:$AO$2,0))</f>
        <v>0.28577154308617242</v>
      </c>
      <c r="W43" s="16">
        <f>INDEX('Team forecast'!$B$2:$AO$26,MATCH('Master data'!$B43,'Team forecast'!$B$2:$B$26,0),MATCH('Master data'!W$1,'Team forecast'!$B$2:$AO$2,0))</f>
        <v>0.30420841683366728</v>
      </c>
      <c r="X43" s="5">
        <f t="shared" si="48"/>
        <v>7000</v>
      </c>
      <c r="Y43" s="5">
        <f t="shared" si="49"/>
        <v>10250.50100200401</v>
      </c>
      <c r="Z43" s="5">
        <f t="shared" si="50"/>
        <v>1428.8577154308621</v>
      </c>
      <c r="AA43" s="5">
        <f t="shared" si="51"/>
        <v>-4563.1262525050097</v>
      </c>
      <c r="AB43" s="5">
        <f t="shared" si="52"/>
        <v>23593.580239412669</v>
      </c>
      <c r="AC43" s="5">
        <f t="shared" si="53"/>
        <v>3362.2809373245664</v>
      </c>
      <c r="AD43" s="5">
        <f t="shared" si="54"/>
        <v>5151.6630105766044</v>
      </c>
      <c r="AE43" s="5">
        <f t="shared" si="55"/>
        <v>0</v>
      </c>
      <c r="AF43" s="5">
        <f t="shared" si="56"/>
        <v>0</v>
      </c>
      <c r="AG43" s="5">
        <f t="shared" si="57"/>
        <v>-443.34975369458124</v>
      </c>
      <c r="AH43" s="5">
        <f t="shared" si="58"/>
        <v>0</v>
      </c>
      <c r="AI43" s="5">
        <f t="shared" si="59"/>
        <v>13803.959592812078</v>
      </c>
      <c r="AJ43" s="5">
        <f t="shared" si="60"/>
        <v>-9258.0192637359851</v>
      </c>
      <c r="AK43" s="5">
        <f>IFERROR(SUM(X43:AJ43),-5000)*((Cockpit!$C$3)^0)</f>
        <v>50326.347227625214</v>
      </c>
      <c r="AL43" s="16">
        <f>INDEX('Team forecast'!$B$2:$AO$26,MATCH('Master data'!$B43,'Team forecast'!$B$2:$B$26,0),MATCH('Master data'!AL$1,'Team forecast'!$B$2:$AO$2,0))</f>
        <v>2.6069135565605688</v>
      </c>
      <c r="AM43" s="16">
        <f>INDEX('Team forecast'!$B$2:$AO$26,MATCH('Master data'!$B43,'Team forecast'!$B$2:$B$26,0),MATCH('Master data'!AM$1,'Team forecast'!$B$2:$AO$2,0))</f>
        <v>0.64628016595236182</v>
      </c>
      <c r="AN43" s="16">
        <f>INDEX('Team forecast'!$B$2:$AO$26,MATCH('Master data'!$B43,'Team forecast'!$B$2:$B$26,0),MATCH('Master data'!AN$1,'Team forecast'!$B$2:$AO$2,0))</f>
        <v>0.52399131671532295</v>
      </c>
      <c r="AO43" s="16">
        <f>INDEX('Team forecast'!$B$2:$AO$26,MATCH('Master data'!$B43,'Team forecast'!$B$2:$B$26,0),MATCH('Master data'!AO$1,'Team forecast'!$B$2:$AO$2,0))</f>
        <v>6.9600849978985515</v>
      </c>
      <c r="AP43" s="16">
        <f>INDEX('Team forecast'!$B$2:$AO$26,MATCH('Master data'!$B43,'Team forecast'!$B$2:$B$26,0),MATCH('Master data'!AP$1,'Team forecast'!$B$2:$AO$2,0))</f>
        <v>1.909012182505438</v>
      </c>
      <c r="AQ43" s="5">
        <f t="shared" si="61"/>
        <v>7000</v>
      </c>
      <c r="AR43" s="5">
        <f>INDEX('Team forecast'!$B$2:$AO$26,MATCH('Master data'!$B43,'Team forecast'!$B$2:$B$26,0),MATCH('Master data'!AR$1,'Team forecast'!$B$2:$AO$2,0))*IF(X43&gt;0,25000,0)</f>
        <v>19977.168949771691</v>
      </c>
      <c r="AS43" s="16">
        <f>INDEX('Team forecast'!$B$2:$AO$26,MATCH('Master data'!$B43,'Team forecast'!$B$2:$B$26,0),MATCH('Master data'!AS$1,'Team forecast'!$B$2:$AO$2,0))*IF(X43&gt;0,5000,0)</f>
        <v>684.93150684931504</v>
      </c>
      <c r="AT43" s="16">
        <f>INDEX('Team forecast'!$B$2:$AO$26,MATCH('Master data'!$B43,'Team forecast'!$B$2:$B$26,0),MATCH('Master data'!AT$1,'Team forecast'!$B$2:$AO$2,0))*IF(X43&gt;0,-15000,0)</f>
        <v>-958.90410958904101</v>
      </c>
      <c r="AU43" s="5">
        <f t="shared" si="62"/>
        <v>44557.087957539174</v>
      </c>
      <c r="AV43" s="5">
        <f t="shared" si="63"/>
        <v>6349.7547189581328</v>
      </c>
      <c r="AW43" s="5">
        <f t="shared" si="64"/>
        <v>9729.0491549228718</v>
      </c>
      <c r="AX43" s="5">
        <f t="shared" si="65"/>
        <v>0</v>
      </c>
      <c r="AY43" s="5">
        <f t="shared" si="66"/>
        <v>0</v>
      </c>
      <c r="AZ43" s="5">
        <f t="shared" si="67"/>
        <v>-443.34975369458124</v>
      </c>
      <c r="BA43" s="5">
        <f t="shared" si="68"/>
        <v>0</v>
      </c>
      <c r="BB43" s="5">
        <f t="shared" si="69"/>
        <v>26069.135565605688</v>
      </c>
      <c r="BC43" s="5">
        <f t="shared" si="70"/>
        <v>-5170.2413276188945</v>
      </c>
      <c r="BD43" s="5">
        <f t="shared" si="71"/>
        <v>107794.63266274436</v>
      </c>
      <c r="BE43" s="16">
        <f>INDEX('Team forecast'!$B$2:$AO$26,MATCH('Master data'!$B43,'Team forecast'!$B$2:$B$26,0),MATCH('Master data'!BE$1,'Team forecast'!$B$2:$AO$2,0))</f>
        <v>0</v>
      </c>
      <c r="BF43" s="16">
        <f>INDEX('Team forecast'!$B$2:$AO$26,MATCH('Master data'!$B43,'Team forecast'!$B$2:$B$26,0),MATCH('Master data'!BF$1,'Team forecast'!$B$2:$AO$2,0))</f>
        <v>0</v>
      </c>
      <c r="BG43" s="16">
        <f>INDEX('Team forecast'!$B$2:$AO$26,MATCH('Master data'!$B43,'Team forecast'!$B$2:$B$26,0),MATCH('Master data'!BG$1,'Team forecast'!$B$2:$AO$2,0))</f>
        <v>0</v>
      </c>
      <c r="BH43" s="16">
        <f>INDEX('Team forecast'!$B$2:$AO$26,MATCH('Master data'!$B43,'Team forecast'!$B$2:$B$26,0),MATCH('Master data'!BH$1,'Team forecast'!$B$2:$AO$2,0))</f>
        <v>0</v>
      </c>
      <c r="BI43" s="16">
        <f>INDEX('Team forecast'!$B$2:$AO$26,MATCH('Master data'!$B43,'Team forecast'!$B$2:$B$26,0),MATCH('Master data'!BI$1,'Team forecast'!$B$2:$AO$2,0))</f>
        <v>0</v>
      </c>
      <c r="BJ43" s="5">
        <f t="shared" si="72"/>
        <v>7000</v>
      </c>
      <c r="BK43" s="5">
        <f>INDEX('Team forecast'!$R$3:$BH$26,MATCH($B43,'Team forecast'!$B$3:$B$26,0),MATCH(BK$1,'Team forecast'!$R$2:$BH$2,0))*IF($X43&gt;0,25000,0)</f>
        <v>0</v>
      </c>
      <c r="BL43" s="5">
        <f>INDEX('Team forecast'!$R$3:$BH$26,MATCH($B43,'Team forecast'!$B$3:$B$26,0),MATCH(BL$1,'Team forecast'!$R$2:$BH$2,0))*IF($X43&gt;0,5000,0)</f>
        <v>0</v>
      </c>
      <c r="BM43" s="5">
        <f>INDEX('Team forecast'!$R$3:$BH$26,MATCH($B43,'Team forecast'!$B$3:$B$26,0),MATCH(BM$1,'Team forecast'!$R$2:$BH$2,0))*IF($X43&gt;0,-15000,0)</f>
        <v>0</v>
      </c>
      <c r="BN43" s="5">
        <f t="shared" si="73"/>
        <v>0</v>
      </c>
      <c r="BO43" s="5">
        <f t="shared" si="74"/>
        <v>0</v>
      </c>
      <c r="BP43" s="5">
        <f t="shared" si="75"/>
        <v>0</v>
      </c>
      <c r="BQ43" s="5">
        <f t="shared" si="76"/>
        <v>0</v>
      </c>
      <c r="BR43" s="5">
        <f t="shared" si="77"/>
        <v>0</v>
      </c>
      <c r="BS43" s="5">
        <f t="shared" si="78"/>
        <v>-443.34975369458124</v>
      </c>
      <c r="BT43" s="5">
        <f t="shared" si="79"/>
        <v>0</v>
      </c>
      <c r="BU43" s="5">
        <f t="shared" si="80"/>
        <v>0</v>
      </c>
      <c r="BV43" s="5">
        <f t="shared" si="81"/>
        <v>0</v>
      </c>
      <c r="BW43" s="5">
        <f t="shared" si="40"/>
        <v>0</v>
      </c>
      <c r="BX43" s="5">
        <f t="shared" si="41"/>
        <v>79060.489945184789</v>
      </c>
      <c r="BY43" s="5">
        <f t="shared" si="82"/>
        <v>237181.46983555437</v>
      </c>
      <c r="BZ43" s="5">
        <f>MAX(INDEX('Team forecast'!$R$3:$BH$26,MATCH($B43,'Team forecast'!$B$3:$B$26,0),MATCH(BZ$1,'Team forecast'!$R$2:$BH$2,0))*($BX43)-(1-INDEX('Team forecast'!$R$3:$BH$26,MATCH($B43,'Team forecast'!$B$3:$B$26,0),MATCH(BZ$1,'Team forecast'!$R$2:$BH$2,0)))*(BY43+CH43)*0.01,-5000)</f>
        <v>59329.31977428824</v>
      </c>
      <c r="CA43" s="5">
        <f>MAX(INDEX('Team forecast'!$R$3:$BH$26,MATCH($B43,'Team forecast'!$B$3:$B$26,0),MATCH(CA$1,'Team forecast'!$R$2:$BH$2,0))*$BX43-(1-INDEX('Team forecast'!$R$3:$BH$26,MATCH($B43,'Team forecast'!$B$3:$B$26,0),MATCH(CA$1,'Team forecast'!$R$2:$BH$2,0)))*(BY43+BX43+CH43)*0.01,-5000)</f>
        <v>-5000</v>
      </c>
      <c r="CB43" s="5">
        <f>MAX(INDEX('Team forecast'!$R$3:$BH$26,MATCH($B43,'Team forecast'!$B$3:$B$26,0),MATCH(CB$1,'Team forecast'!$R$2:$BH$2,0))*$BX43-(1-INDEX('Team forecast'!$R$3:$BH$26,MATCH($B43,'Team forecast'!$B$3:$B$26,0),MATCH(CB$1,'Team forecast'!$R$2:$BH$2,0)))*(BY43+BX43*2+CH43)*0.01,0)</f>
        <v>0</v>
      </c>
      <c r="CC43" s="5">
        <v>0</v>
      </c>
      <c r="CD43" s="5">
        <f>+AK43+BD43*Cockpit!$C$3+BW43*Cockpit!$C$3^2+BZ43*Cockpit!$C$3^3+CA43*Cockpit!$C$3^4+CB43*Cockpit!$C$3^5+CC43*Cockpit!$C$3^6</f>
        <v>138780.83905936737</v>
      </c>
      <c r="CE43" s="5"/>
      <c r="CF43" s="5"/>
      <c r="CG43" s="5">
        <v>0</v>
      </c>
      <c r="CH43" s="5">
        <f t="shared" si="43"/>
        <v>6984000</v>
      </c>
      <c r="CI43" s="5">
        <f t="shared" si="44"/>
        <v>6984000</v>
      </c>
      <c r="CJ43" s="1">
        <f t="shared" si="45"/>
        <v>0.02</v>
      </c>
      <c r="CK43" s="5">
        <f>RANK(CD43,$CD$2:$CD$622)+COUNTIF($CD$2:$CD43,$CD43)-1</f>
        <v>48</v>
      </c>
      <c r="CL43" s="5">
        <f>RANK(CJ43,$CJ$2:$CJ$622)+COUNTIF($CJ$2:$CJ43,$CJ43)-1</f>
        <v>121</v>
      </c>
    </row>
    <row r="44" spans="1:90" x14ac:dyDescent="0.3">
      <c r="A44" t="str">
        <f>Players!P45</f>
        <v>Dominic Calvert-Lewin</v>
      </c>
      <c r="B44" t="str">
        <f>Players!G45</f>
        <v>England</v>
      </c>
      <c r="C44" t="str">
        <f>Players!AB45</f>
        <v>Striker</v>
      </c>
      <c r="D44" s="1"/>
      <c r="F44" t="str">
        <f>IFERROR(INDEX(Lookup!B:B,MATCH(INDEX(Players!C:C,MATCH(E44,Players!A:A,0)),Lookup!D:D,0)),"")</f>
        <v/>
      </c>
      <c r="G44">
        <f>IF(Players!AC45=0,10000000,Players!AC45)</f>
        <v>5032000</v>
      </c>
      <c r="H44" s="16">
        <f>INDEX('Team forecast'!$B$2:$AO$26,MATCH('Master data'!$B44,'Team forecast'!$B$2:$B$26,0),MATCH('Master data'!H$1,'Team forecast'!$B$2:$AO$2,0))</f>
        <v>2.0128496317304223</v>
      </c>
      <c r="I44" s="16">
        <f>INDEX('Team forecast'!$B$2:$AO$26,MATCH('Master data'!$B44,'Team forecast'!$B$2:$B$26,0),MATCH('Master data'!I$1,'Team forecast'!$B$2:$AO$2,0))</f>
        <v>0.57976310910377304</v>
      </c>
      <c r="J44" s="16">
        <f>INDEX('Team forecast'!$B$2:$AO$26,MATCH('Master data'!$B44,'Team forecast'!$B$2:$B$26,0),MATCH('Master data'!J$1,'Team forecast'!$B$2:$AO$2,0))</f>
        <v>0.56003101710248571</v>
      </c>
      <c r="K44" s="16">
        <f>INDEX('Team forecast'!$B$2:$AO$26,MATCH('Master data'!$B44,'Team forecast'!$B$2:$B$26,0),MATCH('Master data'!K$1,'Team forecast'!$B$2:$AO$2,0))</f>
        <v>4.946672915714859</v>
      </c>
      <c r="L44" s="16">
        <f>INDEX('Team forecast'!$B$2:$AO$26,MATCH('Master data'!$B44,'Team forecast'!$B$2:$B$26,0),MATCH('Master data'!L$1,'Team forecast'!$B$2:$AO$2,0))</f>
        <v>1.9032627319063258</v>
      </c>
      <c r="M44">
        <f>IF(Players!BC45=1,95,0)</f>
        <v>0</v>
      </c>
      <c r="N44" s="2">
        <f>Players!BN45</f>
        <v>0</v>
      </c>
      <c r="O44" s="2">
        <f>Players!BO45</f>
        <v>0</v>
      </c>
      <c r="P44" s="2">
        <f>Players!BP45</f>
        <v>0</v>
      </c>
      <c r="Q44" s="2">
        <f>Players!BQ45</f>
        <v>4.6972860125260953E-2</v>
      </c>
      <c r="R44" s="2">
        <f>Players!BR45</f>
        <v>0</v>
      </c>
      <c r="S44" s="2">
        <f t="shared" si="46"/>
        <v>2.0128496317304223</v>
      </c>
      <c r="T44" s="2">
        <f t="shared" si="47"/>
        <v>0.57976310910377304</v>
      </c>
      <c r="U44" s="16">
        <f>INDEX('Team forecast'!$B$2:$AO$26,MATCH('Master data'!$B44,'Team forecast'!$B$2:$B$26,0),MATCH('Master data'!U$1,'Team forecast'!$B$2:$AO$2,0))</f>
        <v>0.71942446043165476</v>
      </c>
      <c r="V44" s="16">
        <f>INDEX('Team forecast'!$B$2:$AO$26,MATCH('Master data'!$B44,'Team forecast'!$B$2:$B$26,0),MATCH('Master data'!V$1,'Team forecast'!$B$2:$AO$2,0))</f>
        <v>0.18705035971223019</v>
      </c>
      <c r="W44" s="16">
        <f>INDEX('Team forecast'!$B$2:$AO$26,MATCH('Master data'!$B44,'Team forecast'!$B$2:$B$26,0),MATCH('Master data'!W$1,'Team forecast'!$B$2:$AO$2,0))</f>
        <v>9.3525179856115109E-2</v>
      </c>
      <c r="X44" s="5">
        <f t="shared" si="48"/>
        <v>-5000</v>
      </c>
      <c r="Y44" s="5">
        <f t="shared" si="49"/>
        <v>0</v>
      </c>
      <c r="Z44" s="5">
        <f t="shared" si="50"/>
        <v>0</v>
      </c>
      <c r="AA44" s="5">
        <f t="shared" si="51"/>
        <v>0</v>
      </c>
      <c r="AB44" s="5">
        <f t="shared" si="52"/>
        <v>0</v>
      </c>
      <c r="AC44" s="5">
        <f t="shared" si="53"/>
        <v>0</v>
      </c>
      <c r="AD44" s="5">
        <f t="shared" si="54"/>
        <v>0</v>
      </c>
      <c r="AE44" s="5">
        <f t="shared" si="55"/>
        <v>0</v>
      </c>
      <c r="AF44" s="5">
        <f t="shared" si="56"/>
        <v>0</v>
      </c>
      <c r="AG44" s="5">
        <f t="shared" si="57"/>
        <v>0</v>
      </c>
      <c r="AH44" s="5">
        <f t="shared" si="58"/>
        <v>0</v>
      </c>
      <c r="AI44" s="5">
        <f t="shared" si="59"/>
        <v>0</v>
      </c>
      <c r="AJ44" s="5">
        <f t="shared" si="60"/>
        <v>0</v>
      </c>
      <c r="AK44" s="5">
        <f>IFERROR(SUM(X44:AJ44),-5000)*((Cockpit!$C$3)^0)</f>
        <v>-5000</v>
      </c>
      <c r="AL44" s="16">
        <f>INDEX('Team forecast'!$B$2:$AO$26,MATCH('Master data'!$B44,'Team forecast'!$B$2:$B$26,0),MATCH('Master data'!AL$1,'Team forecast'!$B$2:$AO$2,0))</f>
        <v>2.1353866977743117</v>
      </c>
      <c r="AM44" s="16">
        <f>INDEX('Team forecast'!$B$2:$AO$26,MATCH('Master data'!$B44,'Team forecast'!$B$2:$B$26,0),MATCH('Master data'!AM$1,'Team forecast'!$B$2:$AO$2,0))</f>
        <v>0.84440251645874609</v>
      </c>
      <c r="AN44" s="16">
        <f>INDEX('Team forecast'!$B$2:$AO$26,MATCH('Master data'!$B44,'Team forecast'!$B$2:$B$26,0),MATCH('Master data'!AN$1,'Team forecast'!$B$2:$AO$2,0))</f>
        <v>0.4298140883506737</v>
      </c>
      <c r="AO44" s="16">
        <f>INDEX('Team forecast'!$B$2:$AO$26,MATCH('Master data'!$B44,'Team forecast'!$B$2:$B$26,0),MATCH('Master data'!AO$1,'Team forecast'!$B$2:$AO$2,0))</f>
        <v>5.2478135355680022</v>
      </c>
      <c r="AP44" s="16">
        <f>INDEX('Team forecast'!$B$2:$AO$26,MATCH('Master data'!$B44,'Team forecast'!$B$2:$B$26,0),MATCH('Master data'!AP$1,'Team forecast'!$B$2:$AO$2,0))</f>
        <v>2.7720284631221461</v>
      </c>
      <c r="AQ44" s="5">
        <f t="shared" si="61"/>
        <v>-5000</v>
      </c>
      <c r="AR44" s="5">
        <f>INDEX('Team forecast'!$B$2:$AO$26,MATCH('Master data'!$B44,'Team forecast'!$B$2:$B$26,0),MATCH('Master data'!AR$1,'Team forecast'!$B$2:$AO$2,0))*IF(X44&gt;0,25000,0)</f>
        <v>0</v>
      </c>
      <c r="AS44" s="16">
        <f>INDEX('Team forecast'!$B$2:$AO$26,MATCH('Master data'!$B44,'Team forecast'!$B$2:$B$26,0),MATCH('Master data'!AS$1,'Team forecast'!$B$2:$AO$2,0))*IF(X44&gt;0,5000,0)</f>
        <v>0</v>
      </c>
      <c r="AT44" s="16">
        <f>INDEX('Team forecast'!$B$2:$AO$26,MATCH('Master data'!$B44,'Team forecast'!$B$2:$B$26,0),MATCH('Master data'!AT$1,'Team forecast'!$B$2:$AO$2,0))*IF(X44&gt;0,-15000,0)</f>
        <v>0</v>
      </c>
      <c r="AU44" s="5">
        <f t="shared" si="62"/>
        <v>0</v>
      </c>
      <c r="AV44" s="5">
        <f t="shared" si="63"/>
        <v>0</v>
      </c>
      <c r="AW44" s="5">
        <f t="shared" si="64"/>
        <v>0</v>
      </c>
      <c r="AX44" s="5">
        <f t="shared" si="65"/>
        <v>0</v>
      </c>
      <c r="AY44" s="5">
        <f t="shared" si="66"/>
        <v>0</v>
      </c>
      <c r="AZ44" s="5">
        <f t="shared" si="67"/>
        <v>0</v>
      </c>
      <c r="BA44" s="5">
        <f t="shared" si="68"/>
        <v>0</v>
      </c>
      <c r="BB44" s="5">
        <f t="shared" si="69"/>
        <v>0</v>
      </c>
      <c r="BC44" s="5">
        <f t="shared" si="70"/>
        <v>0</v>
      </c>
      <c r="BD44" s="5">
        <f t="shared" si="71"/>
        <v>-5000</v>
      </c>
      <c r="BE44" s="16">
        <f>INDEX('Team forecast'!$B$2:$AO$26,MATCH('Master data'!$B44,'Team forecast'!$B$2:$B$26,0),MATCH('Master data'!BE$1,'Team forecast'!$B$2:$AO$2,0))</f>
        <v>0</v>
      </c>
      <c r="BF44" s="16">
        <f>INDEX('Team forecast'!$B$2:$AO$26,MATCH('Master data'!$B44,'Team forecast'!$B$2:$B$26,0),MATCH('Master data'!BF$1,'Team forecast'!$B$2:$AO$2,0))</f>
        <v>0</v>
      </c>
      <c r="BG44" s="16">
        <f>INDEX('Team forecast'!$B$2:$AO$26,MATCH('Master data'!$B44,'Team forecast'!$B$2:$B$26,0),MATCH('Master data'!BG$1,'Team forecast'!$B$2:$AO$2,0))</f>
        <v>0</v>
      </c>
      <c r="BH44" s="16">
        <f>INDEX('Team forecast'!$B$2:$AO$26,MATCH('Master data'!$B44,'Team forecast'!$B$2:$B$26,0),MATCH('Master data'!BH$1,'Team forecast'!$B$2:$AO$2,0))</f>
        <v>0</v>
      </c>
      <c r="BI44" s="16">
        <f>INDEX('Team forecast'!$B$2:$AO$26,MATCH('Master data'!$B44,'Team forecast'!$B$2:$B$26,0),MATCH('Master data'!BI$1,'Team forecast'!$B$2:$AO$2,0))</f>
        <v>0</v>
      </c>
      <c r="BJ44" s="5">
        <f t="shared" si="72"/>
        <v>-5000</v>
      </c>
      <c r="BK44" s="5">
        <f>INDEX('Team forecast'!$R$3:$BH$26,MATCH($B44,'Team forecast'!$B$3:$B$26,0),MATCH(BK$1,'Team forecast'!$R$2:$BH$2,0))*IF($X44&gt;0,25000,0)</f>
        <v>0</v>
      </c>
      <c r="BL44" s="5">
        <f>INDEX('Team forecast'!$R$3:$BH$26,MATCH($B44,'Team forecast'!$B$3:$B$26,0),MATCH(BL$1,'Team forecast'!$R$2:$BH$2,0))*IF($X44&gt;0,5000,0)</f>
        <v>0</v>
      </c>
      <c r="BM44" s="5">
        <f>INDEX('Team forecast'!$R$3:$BH$26,MATCH($B44,'Team forecast'!$B$3:$B$26,0),MATCH(BM$1,'Team forecast'!$R$2:$BH$2,0))*IF($X44&gt;0,-15000,0)</f>
        <v>0</v>
      </c>
      <c r="BN44" s="5">
        <f t="shared" si="73"/>
        <v>0</v>
      </c>
      <c r="BO44" s="5">
        <f t="shared" si="74"/>
        <v>0</v>
      </c>
      <c r="BP44" s="5">
        <f t="shared" si="75"/>
        <v>0</v>
      </c>
      <c r="BQ44" s="5">
        <f t="shared" si="76"/>
        <v>0</v>
      </c>
      <c r="BR44" s="5">
        <f t="shared" si="77"/>
        <v>0</v>
      </c>
      <c r="BS44" s="5">
        <f t="shared" si="78"/>
        <v>0</v>
      </c>
      <c r="BT44" s="5">
        <f t="shared" si="79"/>
        <v>0</v>
      </c>
      <c r="BU44" s="5">
        <f t="shared" si="80"/>
        <v>0</v>
      </c>
      <c r="BV44" s="5">
        <f t="shared" si="81"/>
        <v>0</v>
      </c>
      <c r="BW44" s="5">
        <f t="shared" si="40"/>
        <v>0</v>
      </c>
      <c r="BX44" s="5">
        <f t="shared" si="41"/>
        <v>-5000</v>
      </c>
      <c r="BY44" s="5">
        <f t="shared" si="82"/>
        <v>-15000</v>
      </c>
      <c r="BZ44" s="5">
        <f>MAX(INDEX('Team forecast'!$R$3:$BH$26,MATCH($B44,'Team forecast'!$B$3:$B$26,0),MATCH(BZ$1,'Team forecast'!$R$2:$BH$2,0))*($BX44)-(1-INDEX('Team forecast'!$R$3:$BH$26,MATCH($B44,'Team forecast'!$B$3:$B$26,0),MATCH(BZ$1,'Team forecast'!$R$2:$BH$2,0)))*(BY44+CH44)*0.01,-5000)</f>
        <v>-5000</v>
      </c>
      <c r="CA44" s="5">
        <f>MAX(INDEX('Team forecast'!$R$3:$BH$26,MATCH($B44,'Team forecast'!$B$3:$B$26,0),MATCH(CA$1,'Team forecast'!$R$2:$BH$2,0))*$BX44-(1-INDEX('Team forecast'!$R$3:$BH$26,MATCH($B44,'Team forecast'!$B$3:$B$26,0),MATCH(CA$1,'Team forecast'!$R$2:$BH$2,0)))*(BY44+BX44+CH44)*0.01,-5000)</f>
        <v>-5000</v>
      </c>
      <c r="CB44" s="5">
        <f>MAX(INDEX('Team forecast'!$R$3:$BH$26,MATCH($B44,'Team forecast'!$B$3:$B$26,0),MATCH(CB$1,'Team forecast'!$R$2:$BH$2,0))*$BX44-(1-INDEX('Team forecast'!$R$3:$BH$26,MATCH($B44,'Team forecast'!$B$3:$B$26,0),MATCH(CB$1,'Team forecast'!$R$2:$BH$2,0)))*(BY44+BX44*2+CH44)*0.01,0)</f>
        <v>0</v>
      </c>
      <c r="CC44" s="5">
        <v>0</v>
      </c>
      <c r="CD44" s="5">
        <f>+AK44+BD44*Cockpit!$C$3+BW44*Cockpit!$C$3^2+BZ44*Cockpit!$C$3^3+CA44*Cockpit!$C$3^4+CB44*Cockpit!$C$3^5+CC44*Cockpit!$C$3^6</f>
        <v>-10802.469135802468</v>
      </c>
      <c r="CE44" s="5"/>
      <c r="CF44" s="5"/>
      <c r="CG44" s="5">
        <v>0</v>
      </c>
      <c r="CH44" s="5">
        <f t="shared" si="43"/>
        <v>5032000</v>
      </c>
      <c r="CI44" s="5">
        <f t="shared" si="44"/>
        <v>5032000</v>
      </c>
      <c r="CJ44" s="1">
        <f t="shared" si="45"/>
        <v>-2E-3</v>
      </c>
      <c r="CK44" s="5">
        <f>RANK(CD44,$CD$2:$CD$622)+COUNTIF($CD$2:$CD44,$CD44)-1</f>
        <v>427</v>
      </c>
      <c r="CL44" s="5">
        <f>RANK(CJ44,$CJ$2:$CJ$622)+COUNTIF($CJ$2:$CJ44,$CJ44)-1</f>
        <v>420</v>
      </c>
    </row>
    <row r="45" spans="1:90" x14ac:dyDescent="0.3">
      <c r="A45" t="str">
        <f>Players!P46</f>
        <v xml:space="preserve"> B. Silva</v>
      </c>
      <c r="B45" t="str">
        <f>Players!G46</f>
        <v>Portugal</v>
      </c>
      <c r="C45" t="str">
        <f>Players!AB46</f>
        <v>Goalkeeper</v>
      </c>
      <c r="D45" s="1"/>
      <c r="F45" t="str">
        <f>IFERROR(INDEX(Lookup!B:B,MATCH(INDEX(Players!C:C,MATCH(E45,Players!A:A,0)),Lookup!D:D,0)),"")</f>
        <v/>
      </c>
      <c r="G45">
        <f>IF(Players!AC46=0,10000000,Players!AC46)</f>
        <v>3995000</v>
      </c>
      <c r="H45" s="16">
        <f>INDEX('Team forecast'!$B$2:$AO$26,MATCH('Master data'!$B45,'Team forecast'!$B$2:$B$26,0),MATCH('Master data'!H$1,'Team forecast'!$B$2:$AO$2,0))</f>
        <v>1.1572524079669981</v>
      </c>
      <c r="I45" s="16">
        <f>INDEX('Team forecast'!$B$2:$AO$26,MATCH('Master data'!$B45,'Team forecast'!$B$2:$B$26,0),MATCH('Master data'!I$1,'Team forecast'!$B$2:$AO$2,0))</f>
        <v>1.3803959592812078</v>
      </c>
      <c r="J45" s="16">
        <f>INDEX('Team forecast'!$B$2:$AO$26,MATCH('Master data'!$B45,'Team forecast'!$B$2:$B$26,0),MATCH('Master data'!J$1,'Team forecast'!$B$2:$AO$2,0))</f>
        <v>0.25147895791583169</v>
      </c>
      <c r="K45" s="16">
        <f>INDEX('Team forecast'!$B$2:$AO$26,MATCH('Master data'!$B45,'Team forecast'!$B$2:$B$26,0),MATCH('Master data'!K$1,'Team forecast'!$B$2:$AO$2,0))</f>
        <v>3.9411323264330633</v>
      </c>
      <c r="L45" s="16">
        <f>INDEX('Team forecast'!$B$2:$AO$26,MATCH('Master data'!$B45,'Team forecast'!$B$2:$B$26,0),MATCH('Master data'!L$1,'Team forecast'!$B$2:$AO$2,0))</f>
        <v>4.141187877843624</v>
      </c>
      <c r="M45">
        <f>IF(Players!BC46=1,95,0)</f>
        <v>95</v>
      </c>
      <c r="N45" s="2">
        <f>Players!BN46</f>
        <v>0</v>
      </c>
      <c r="O45" s="2">
        <f>Players!BO46</f>
        <v>0</v>
      </c>
      <c r="P45" s="2">
        <f>Players!BP46</f>
        <v>0</v>
      </c>
      <c r="Q45" s="2">
        <f>Players!BQ46</f>
        <v>1.5625E-2</v>
      </c>
      <c r="R45" s="2">
        <f>Players!BR46</f>
        <v>0</v>
      </c>
      <c r="S45" s="2">
        <f t="shared" ref="S45:S76" si="83">H45</f>
        <v>1.1572524079669981</v>
      </c>
      <c r="T45" s="2">
        <f t="shared" ref="T45:T76" si="84">I45</f>
        <v>1.3803959592812078</v>
      </c>
      <c r="U45" s="16">
        <f>INDEX('Team forecast'!$B$2:$AO$26,MATCH('Master data'!$B45,'Team forecast'!$B$2:$B$26,0),MATCH('Master data'!U$1,'Team forecast'!$B$2:$AO$2,0))</f>
        <v>0.30420841683366728</v>
      </c>
      <c r="V45" s="16">
        <f>INDEX('Team forecast'!$B$2:$AO$26,MATCH('Master data'!$B45,'Team forecast'!$B$2:$B$26,0),MATCH('Master data'!V$1,'Team forecast'!$B$2:$AO$2,0))</f>
        <v>0.28577154308617242</v>
      </c>
      <c r="W45" s="16">
        <f>INDEX('Team forecast'!$B$2:$AO$26,MATCH('Master data'!$B45,'Team forecast'!$B$2:$B$26,0),MATCH('Master data'!W$1,'Team forecast'!$B$2:$AO$2,0))</f>
        <v>0.41002004008016041</v>
      </c>
      <c r="X45" s="5">
        <f t="shared" ref="X45:X76" si="85">IF(M45&gt;95,7000*2,IF(M45&gt;0,7000,-5000))</f>
        <v>7000</v>
      </c>
      <c r="Y45" s="5">
        <f t="shared" ref="Y45:Y76" si="86">IF($X45&gt;0,U45*25000,0)</f>
        <v>7605.2104208416822</v>
      </c>
      <c r="Z45" s="5">
        <f t="shared" ref="Z45:Z76" si="87">IF($X45&gt;0,V45*5000,0)</f>
        <v>1428.8577154308621</v>
      </c>
      <c r="AA45" s="5">
        <f t="shared" ref="AA45:AA76" si="88">IF($X45&gt;0,W45*(-15000),0)</f>
        <v>-6150.3006012024061</v>
      </c>
      <c r="AB45" s="5">
        <f t="shared" ref="AB45:AB76" si="89">IF($C45="Defense",$N45*150000,IF($C45="Midfield",$N45*125000,IF($C45="Striker",$N45*100000,0)))*$H45</f>
        <v>0</v>
      </c>
      <c r="AC45" s="5">
        <f t="shared" ref="AC45:AC76" si="90">$O45*50000*H45</f>
        <v>0</v>
      </c>
      <c r="AD45" s="5">
        <f t="shared" ref="AD45:AD76" si="91">$P45*K45*10000</f>
        <v>0</v>
      </c>
      <c r="AE45" s="5">
        <f t="shared" ref="AE45:AE76" si="92">IF($C45="Goalkeeper",J45*75000,IF($C45="Defense",J45*50000,0))</f>
        <v>18860.921843687378</v>
      </c>
      <c r="AF45" s="5">
        <f t="shared" ref="AF45:AF76" si="93">IF($C45="Goalkeeper",(L45-I45)*5000,0)</f>
        <v>13803.95959281208</v>
      </c>
      <c r="AG45" s="5">
        <f t="shared" ref="AG45:AG76" si="94">IF(M45&gt;0,Q45*(-20000),0)</f>
        <v>-312.5</v>
      </c>
      <c r="AH45" s="5">
        <f t="shared" ref="AH45:AH76" si="95">IF(M45&gt;0,R45*(-50000),0)</f>
        <v>0</v>
      </c>
      <c r="AI45" s="5">
        <f t="shared" ref="AI45:AI76" si="96">IF(M45&gt;0,S45*10000,0)</f>
        <v>11572.524079669982</v>
      </c>
      <c r="AJ45" s="5">
        <f t="shared" ref="AJ45:AJ76" si="97">IF(M45&gt;0,T45*(-8000),0)</f>
        <v>-11043.167674249662</v>
      </c>
      <c r="AK45" s="5">
        <f>IFERROR(SUM(X45:AJ45),-5000)*((Cockpit!$C$3)^0)</f>
        <v>42765.50537698991</v>
      </c>
      <c r="AL45" s="16">
        <f>INDEX('Team forecast'!$B$2:$AO$26,MATCH('Master data'!$B45,'Team forecast'!$B$2:$B$26,0),MATCH('Master data'!AL$1,'Team forecast'!$B$2:$AO$2,0))</f>
        <v>1.0653773971622162</v>
      </c>
      <c r="AM45" s="16">
        <f>INDEX('Team forecast'!$B$2:$AO$26,MATCH('Master data'!$B45,'Team forecast'!$B$2:$B$26,0),MATCH('Master data'!AM$1,'Team forecast'!$B$2:$AO$2,0))</f>
        <v>1.2775519171058518</v>
      </c>
      <c r="AN45" s="16">
        <f>INDEX('Team forecast'!$B$2:$AO$26,MATCH('Master data'!$B45,'Team forecast'!$B$2:$B$26,0),MATCH('Master data'!AN$1,'Team forecast'!$B$2:$AO$2,0))</f>
        <v>0.27871879264670468</v>
      </c>
      <c r="AO45" s="16">
        <f>INDEX('Team forecast'!$B$2:$AO$26,MATCH('Master data'!$B45,'Team forecast'!$B$2:$B$26,0),MATCH('Master data'!AO$1,'Team forecast'!$B$2:$AO$2,0))</f>
        <v>3.6282433036223725</v>
      </c>
      <c r="AP45" s="16">
        <f>INDEX('Team forecast'!$B$2:$AO$26,MATCH('Master data'!$B45,'Team forecast'!$B$2:$B$26,0),MATCH('Master data'!AP$1,'Team forecast'!$B$2:$AO$2,0))</f>
        <v>3.8326557513175556</v>
      </c>
      <c r="AQ45" s="5">
        <f t="shared" ref="AQ45:AQ76" si="98">X45</f>
        <v>7000</v>
      </c>
      <c r="AR45" s="5">
        <f>INDEX('Team forecast'!$B$2:$AO$26,MATCH('Master data'!$B45,'Team forecast'!$B$2:$B$26,0),MATCH('Master data'!AR$1,'Team forecast'!$B$2:$AO$2,0))*IF(X45&gt;0,25000,0)</f>
        <v>7642.2894757967406</v>
      </c>
      <c r="AS45" s="16">
        <f>INDEX('Team forecast'!$B$2:$AO$26,MATCH('Master data'!$B45,'Team forecast'!$B$2:$B$26,0),MATCH('Master data'!AS$1,'Team forecast'!$B$2:$AO$2,0))*IF(X45&gt;0,5000,0)</f>
        <v>1480.6935859356186</v>
      </c>
      <c r="AT45" s="16">
        <f>INDEX('Team forecast'!$B$2:$AO$26,MATCH('Master data'!$B45,'Team forecast'!$B$2:$B$26,0),MATCH('Master data'!AT$1,'Team forecast'!$B$2:$AO$2,0))*IF(X45&gt;0,-15000,0)</f>
        <v>-5972.5455567151002</v>
      </c>
      <c r="AU45" s="5">
        <f t="shared" ref="AU45:AU76" si="99">IF($C45="Defense",$N45*150000,IF($C45="Midfield",$N45*125000,IF($C45="Striker",$N45*100000,0)))*$AL45</f>
        <v>0</v>
      </c>
      <c r="AV45" s="5">
        <f t="shared" ref="AV45:AV76" si="100">$O45*50000*AL45</f>
        <v>0</v>
      </c>
      <c r="AW45" s="5">
        <f t="shared" ref="AW45:AW76" si="101">$P45*AO45*10000</f>
        <v>0</v>
      </c>
      <c r="AX45" s="5">
        <f t="shared" ref="AX45:AX76" si="102">IF($C45="Goalkeeper",AN45*75000,IF($C45="Defense",AN45*50000,0))</f>
        <v>20903.909448502851</v>
      </c>
      <c r="AY45" s="5">
        <f t="shared" ref="AY45:AY76" si="103">IF($C45="Goalkeeper",(AP45-AM45)*5000,0)</f>
        <v>12775.51917105852</v>
      </c>
      <c r="AZ45" s="5">
        <f t="shared" ref="AZ45:AZ76" si="104">$AG45</f>
        <v>-312.5</v>
      </c>
      <c r="BA45" s="5">
        <f t="shared" ref="BA45:BA76" si="105">$AH45</f>
        <v>0</v>
      </c>
      <c r="BB45" s="5">
        <f t="shared" ref="BB45:BB76" si="106">IF(X45&gt;0,AL45*10000,0)</f>
        <v>10653.773971622162</v>
      </c>
      <c r="BC45" s="5">
        <f t="shared" ref="BC45:BC76" si="107">IF(X45&gt;0,AM45*(-8000),0)</f>
        <v>-10220.415336846814</v>
      </c>
      <c r="BD45" s="5">
        <f t="shared" ref="BD45:BD76" si="108">IFERROR(SUM(AQ45:BC45),0)</f>
        <v>43950.72475935398</v>
      </c>
      <c r="BE45" s="16">
        <f>INDEX('Team forecast'!$B$2:$AO$26,MATCH('Master data'!$B45,'Team forecast'!$B$2:$B$26,0),MATCH('Master data'!BE$1,'Team forecast'!$B$2:$AO$2,0))</f>
        <v>0</v>
      </c>
      <c r="BF45" s="16">
        <f>INDEX('Team forecast'!$B$2:$AO$26,MATCH('Master data'!$B45,'Team forecast'!$B$2:$B$26,0),MATCH('Master data'!BF$1,'Team forecast'!$B$2:$AO$2,0))</f>
        <v>0</v>
      </c>
      <c r="BG45" s="16">
        <f>INDEX('Team forecast'!$B$2:$AO$26,MATCH('Master data'!$B45,'Team forecast'!$B$2:$B$26,0),MATCH('Master data'!BG$1,'Team forecast'!$B$2:$AO$2,0))</f>
        <v>0</v>
      </c>
      <c r="BH45" s="16">
        <f>INDEX('Team forecast'!$B$2:$AO$26,MATCH('Master data'!$B45,'Team forecast'!$B$2:$B$26,0),MATCH('Master data'!BH$1,'Team forecast'!$B$2:$AO$2,0))</f>
        <v>0</v>
      </c>
      <c r="BI45" s="16">
        <f>INDEX('Team forecast'!$B$2:$AO$26,MATCH('Master data'!$B45,'Team forecast'!$B$2:$B$26,0),MATCH('Master data'!BI$1,'Team forecast'!$B$2:$AO$2,0))</f>
        <v>0</v>
      </c>
      <c r="BJ45" s="5">
        <f t="shared" ref="BJ45:BJ76" si="109">AQ45</f>
        <v>7000</v>
      </c>
      <c r="BK45" s="5">
        <f>INDEX('Team forecast'!$R$3:$BH$26,MATCH($B45,'Team forecast'!$B$3:$B$26,0),MATCH(BK$1,'Team forecast'!$R$2:$BH$2,0))*IF($X45&gt;0,25000,0)</f>
        <v>0</v>
      </c>
      <c r="BL45" s="5">
        <f>INDEX('Team forecast'!$R$3:$BH$26,MATCH($B45,'Team forecast'!$B$3:$B$26,0),MATCH(BL$1,'Team forecast'!$R$2:$BH$2,0))*IF($X45&gt;0,5000,0)</f>
        <v>0</v>
      </c>
      <c r="BM45" s="5">
        <f>INDEX('Team forecast'!$R$3:$BH$26,MATCH($B45,'Team forecast'!$B$3:$B$26,0),MATCH(BM$1,'Team forecast'!$R$2:$BH$2,0))*IF($X45&gt;0,-15000,0)</f>
        <v>0</v>
      </c>
      <c r="BN45" s="5">
        <f t="shared" ref="BN45:BN76" si="110">IF($C45="Defense",$N45*150000,IF($C45="Midfield",$N45*125000,IF($C45="Striker",$N45*100000,0)))*$BE45</f>
        <v>0</v>
      </c>
      <c r="BO45" s="5">
        <f t="shared" ref="BO45:BO76" si="111">$O45*50000*$BE45</f>
        <v>0</v>
      </c>
      <c r="BP45" s="5">
        <f t="shared" ref="BP45:BP76" si="112">$P45*BH45*10000</f>
        <v>0</v>
      </c>
      <c r="BQ45" s="5">
        <f t="shared" ref="BQ45:BQ76" si="113">IF($C45="Goalkeeper",BG45*75000,IF($C45="Defense",BG45*50000,0))</f>
        <v>0</v>
      </c>
      <c r="BR45" s="5">
        <f t="shared" ref="BR45:BR76" si="114">IF($C45="Goalkeeper",(BI45-BF45)*5000,0)</f>
        <v>0</v>
      </c>
      <c r="BS45" s="5">
        <f t="shared" ref="BS45:BS76" si="115">$AG45</f>
        <v>-312.5</v>
      </c>
      <c r="BT45" s="5">
        <f t="shared" ref="BT45:BT76" si="116">$AH45</f>
        <v>0</v>
      </c>
      <c r="BU45" s="5">
        <f t="shared" ref="BU45:BU76" si="117">IF(AQ45&gt;0,BE45*10000,0)</f>
        <v>0</v>
      </c>
      <c r="BV45" s="5">
        <f t="shared" ref="BV45:BV76" si="118">IF(AQ45&gt;0,BF45*(-8000),0)</f>
        <v>0</v>
      </c>
      <c r="BW45" s="5">
        <f t="shared" si="40"/>
        <v>0</v>
      </c>
      <c r="BX45" s="5">
        <f t="shared" si="41"/>
        <v>43358.115068171945</v>
      </c>
      <c r="BY45" s="5">
        <f t="shared" ref="BY45:BY76" si="119">BX45*3</f>
        <v>130074.34520451583</v>
      </c>
      <c r="BZ45" s="5">
        <f>MAX(INDEX('Team forecast'!$R$3:$BH$26,MATCH($B45,'Team forecast'!$B$3:$B$26,0),MATCH(BZ$1,'Team forecast'!$R$2:$BH$2,0))*($BX45)-(1-INDEX('Team forecast'!$R$3:$BH$26,MATCH($B45,'Team forecast'!$B$3:$B$26,0),MATCH(BZ$1,'Team forecast'!$R$2:$BH$2,0)))*(BY45+CH45)*0.01,-5000)</f>
        <v>22364.939645862436</v>
      </c>
      <c r="CA45" s="5">
        <f>MAX(INDEX('Team forecast'!$R$3:$BH$26,MATCH($B45,'Team forecast'!$B$3:$B$26,0),MATCH(CA$1,'Team forecast'!$R$2:$BH$2,0))*$BX45-(1-INDEX('Team forecast'!$R$3:$BH$26,MATCH($B45,'Team forecast'!$B$3:$B$26,0),MATCH(CA$1,'Team forecast'!$R$2:$BH$2,0)))*(BY45+BX45+CH45)*0.01,-5000)</f>
        <v>-5000</v>
      </c>
      <c r="CB45" s="5">
        <f>MAX(INDEX('Team forecast'!$R$3:$BH$26,MATCH($B45,'Team forecast'!$B$3:$B$26,0),MATCH(CB$1,'Team forecast'!$R$2:$BH$2,0))*$BX45-(1-INDEX('Team forecast'!$R$3:$BH$26,MATCH($B45,'Team forecast'!$B$3:$B$26,0),MATCH(CB$1,'Team forecast'!$R$2:$BH$2,0)))*(BY45+BX45*2+CH45)*0.01,0)</f>
        <v>0</v>
      </c>
      <c r="CC45" s="5">
        <v>0</v>
      </c>
      <c r="CD45" s="5">
        <f>+AK45+BD45*Cockpit!$C$3+BW45*Cockpit!$C$3^2+BZ45*Cockpit!$C$3^3+CA45*Cockpit!$C$3^4+CB45*Cockpit!$C$3^5+CC45*Cockpit!$C$3^6</f>
        <v>77704.983012864148</v>
      </c>
      <c r="CE45" s="5"/>
      <c r="CF45" s="5"/>
      <c r="CG45" s="5">
        <v>0</v>
      </c>
      <c r="CH45" s="5">
        <f t="shared" si="43"/>
        <v>3995000</v>
      </c>
      <c r="CI45" s="5">
        <f t="shared" si="44"/>
        <v>3995000</v>
      </c>
      <c r="CJ45" s="1">
        <f t="shared" si="45"/>
        <v>1.9E-2</v>
      </c>
      <c r="CK45" s="5">
        <f>RANK(CD45,$CD$2:$CD$622)+COUNTIF($CD$2:$CD45,$CD45)-1</f>
        <v>125</v>
      </c>
      <c r="CL45" s="5">
        <f>RANK(CJ45,$CJ$2:$CJ$622)+COUNTIF($CJ$2:$CJ45,$CJ45)-1</f>
        <v>127</v>
      </c>
    </row>
    <row r="46" spans="1:90" x14ac:dyDescent="0.3">
      <c r="A46" t="str">
        <f>Players!P47</f>
        <v>Diogo Jota</v>
      </c>
      <c r="B46" t="str">
        <f>Players!G47</f>
        <v>Portugal</v>
      </c>
      <c r="C46" t="str">
        <f>Players!AB47</f>
        <v>Striker</v>
      </c>
      <c r="D46" s="1"/>
      <c r="F46" t="str">
        <f>IFERROR(INDEX(Lookup!B:B,MATCH(INDEX(Players!C:C,MATCH(E46,Players!A:A,0)),Lookup!D:D,0)),"")</f>
        <v/>
      </c>
      <c r="G46">
        <f>IF(Players!AC47=0,10000000,Players!AC47)</f>
        <v>6552000</v>
      </c>
      <c r="H46" s="16">
        <f>INDEX('Team forecast'!$B$2:$AO$26,MATCH('Master data'!$B46,'Team forecast'!$B$2:$B$26,0),MATCH('Master data'!H$1,'Team forecast'!$B$2:$AO$2,0))</f>
        <v>1.1572524079669981</v>
      </c>
      <c r="I46" s="16">
        <f>INDEX('Team forecast'!$B$2:$AO$26,MATCH('Master data'!$B46,'Team forecast'!$B$2:$B$26,0),MATCH('Master data'!I$1,'Team forecast'!$B$2:$AO$2,0))</f>
        <v>1.3803959592812078</v>
      </c>
      <c r="J46" s="16">
        <f>INDEX('Team forecast'!$B$2:$AO$26,MATCH('Master data'!$B46,'Team forecast'!$B$2:$B$26,0),MATCH('Master data'!J$1,'Team forecast'!$B$2:$AO$2,0))</f>
        <v>0.25147895791583169</v>
      </c>
      <c r="K46" s="16">
        <f>INDEX('Team forecast'!$B$2:$AO$26,MATCH('Master data'!$B46,'Team forecast'!$B$2:$B$26,0),MATCH('Master data'!K$1,'Team forecast'!$B$2:$AO$2,0))</f>
        <v>3.9411323264330633</v>
      </c>
      <c r="L46" s="16">
        <f>INDEX('Team forecast'!$B$2:$AO$26,MATCH('Master data'!$B46,'Team forecast'!$B$2:$B$26,0),MATCH('Master data'!L$1,'Team forecast'!$B$2:$AO$2,0))</f>
        <v>4.141187877843624</v>
      </c>
      <c r="M46">
        <f>IF(Players!BC47=1,95,0)</f>
        <v>95</v>
      </c>
      <c r="N46" s="2">
        <f>Players!BN47</f>
        <v>0.24901782344152432</v>
      </c>
      <c r="O46" s="2">
        <f>Players!BO47</f>
        <v>8.3149963822005277E-2</v>
      </c>
      <c r="P46" s="2">
        <f>Players!BP47</f>
        <v>0.26590026347882822</v>
      </c>
      <c r="Q46" s="2">
        <f>Players!BQ47</f>
        <v>8.086253369272238E-2</v>
      </c>
      <c r="R46" s="2">
        <f>Players!BR47</f>
        <v>0</v>
      </c>
      <c r="S46" s="2">
        <f t="shared" si="83"/>
        <v>1.1572524079669981</v>
      </c>
      <c r="T46" s="2">
        <f t="shared" si="84"/>
        <v>1.3803959592812078</v>
      </c>
      <c r="U46" s="16">
        <f>INDEX('Team forecast'!$B$2:$AO$26,MATCH('Master data'!$B46,'Team forecast'!$B$2:$B$26,0),MATCH('Master data'!U$1,'Team forecast'!$B$2:$AO$2,0))</f>
        <v>0.30420841683366728</v>
      </c>
      <c r="V46" s="16">
        <f>INDEX('Team forecast'!$B$2:$AO$26,MATCH('Master data'!$B46,'Team forecast'!$B$2:$B$26,0),MATCH('Master data'!V$1,'Team forecast'!$B$2:$AO$2,0))</f>
        <v>0.28577154308617242</v>
      </c>
      <c r="W46" s="16">
        <f>INDEX('Team forecast'!$B$2:$AO$26,MATCH('Master data'!$B46,'Team forecast'!$B$2:$B$26,0),MATCH('Master data'!W$1,'Team forecast'!$B$2:$AO$2,0))</f>
        <v>0.41002004008016041</v>
      </c>
      <c r="X46" s="5">
        <f t="shared" si="85"/>
        <v>7000</v>
      </c>
      <c r="Y46" s="5">
        <f t="shared" si="86"/>
        <v>7605.2104208416822</v>
      </c>
      <c r="Z46" s="5">
        <f t="shared" si="87"/>
        <v>1428.8577154308621</v>
      </c>
      <c r="AA46" s="5">
        <f t="shared" si="88"/>
        <v>-6150.3006012024061</v>
      </c>
      <c r="AB46" s="5">
        <f t="shared" si="89"/>
        <v>28817.64758044048</v>
      </c>
      <c r="AC46" s="5">
        <f t="shared" si="90"/>
        <v>4811.2747927692199</v>
      </c>
      <c r="AD46" s="5">
        <f t="shared" si="91"/>
        <v>10479.481240034787</v>
      </c>
      <c r="AE46" s="5">
        <f t="shared" si="92"/>
        <v>0</v>
      </c>
      <c r="AF46" s="5">
        <f t="shared" si="93"/>
        <v>0</v>
      </c>
      <c r="AG46" s="5">
        <f t="shared" si="94"/>
        <v>-1617.2506738544475</v>
      </c>
      <c r="AH46" s="5">
        <f t="shared" si="95"/>
        <v>0</v>
      </c>
      <c r="AI46" s="5">
        <f t="shared" si="96"/>
        <v>11572.524079669982</v>
      </c>
      <c r="AJ46" s="5">
        <f t="shared" si="97"/>
        <v>-11043.167674249662</v>
      </c>
      <c r="AK46" s="5">
        <f>IFERROR(SUM(X46:AJ46),-5000)*((Cockpit!$C$3)^0)</f>
        <v>52904.276879880497</v>
      </c>
      <c r="AL46" s="16">
        <f>INDEX('Team forecast'!$B$2:$AO$26,MATCH('Master data'!$B46,'Team forecast'!$B$2:$B$26,0),MATCH('Master data'!AL$1,'Team forecast'!$B$2:$AO$2,0))</f>
        <v>1.0653773971622162</v>
      </c>
      <c r="AM46" s="16">
        <f>INDEX('Team forecast'!$B$2:$AO$26,MATCH('Master data'!$B46,'Team forecast'!$B$2:$B$26,0),MATCH('Master data'!AM$1,'Team forecast'!$B$2:$AO$2,0))</f>
        <v>1.2775519171058518</v>
      </c>
      <c r="AN46" s="16">
        <f>INDEX('Team forecast'!$B$2:$AO$26,MATCH('Master data'!$B46,'Team forecast'!$B$2:$B$26,0),MATCH('Master data'!AN$1,'Team forecast'!$B$2:$AO$2,0))</f>
        <v>0.27871879264670468</v>
      </c>
      <c r="AO46" s="16">
        <f>INDEX('Team forecast'!$B$2:$AO$26,MATCH('Master data'!$B46,'Team forecast'!$B$2:$B$26,0),MATCH('Master data'!AO$1,'Team forecast'!$B$2:$AO$2,0))</f>
        <v>3.6282433036223725</v>
      </c>
      <c r="AP46" s="16">
        <f>INDEX('Team forecast'!$B$2:$AO$26,MATCH('Master data'!$B46,'Team forecast'!$B$2:$B$26,0),MATCH('Master data'!AP$1,'Team forecast'!$B$2:$AO$2,0))</f>
        <v>3.8326557513175556</v>
      </c>
      <c r="AQ46" s="5">
        <f t="shared" si="98"/>
        <v>7000</v>
      </c>
      <c r="AR46" s="5">
        <f>INDEX('Team forecast'!$B$2:$AO$26,MATCH('Master data'!$B46,'Team forecast'!$B$2:$B$26,0),MATCH('Master data'!AR$1,'Team forecast'!$B$2:$AO$2,0))*IF(X46&gt;0,25000,0)</f>
        <v>7642.2894757967406</v>
      </c>
      <c r="AS46" s="16">
        <f>INDEX('Team forecast'!$B$2:$AO$26,MATCH('Master data'!$B46,'Team forecast'!$B$2:$B$26,0),MATCH('Master data'!AS$1,'Team forecast'!$B$2:$AO$2,0))*IF(X46&gt;0,5000,0)</f>
        <v>1480.6935859356186</v>
      </c>
      <c r="AT46" s="16">
        <f>INDEX('Team forecast'!$B$2:$AO$26,MATCH('Master data'!$B46,'Team forecast'!$B$2:$B$26,0),MATCH('Master data'!AT$1,'Team forecast'!$B$2:$AO$2,0))*IF(X46&gt;0,-15000,0)</f>
        <v>-5972.5455567151002</v>
      </c>
      <c r="AU46" s="5">
        <f t="shared" si="99"/>
        <v>26529.796058513148</v>
      </c>
      <c r="AV46" s="5">
        <f t="shared" si="100"/>
        <v>4429.3046015410218</v>
      </c>
      <c r="AW46" s="5">
        <f t="shared" si="101"/>
        <v>9647.5085039848291</v>
      </c>
      <c r="AX46" s="5">
        <f t="shared" si="102"/>
        <v>0</v>
      </c>
      <c r="AY46" s="5">
        <f t="shared" si="103"/>
        <v>0</v>
      </c>
      <c r="AZ46" s="5">
        <f t="shared" si="104"/>
        <v>-1617.2506738544475</v>
      </c>
      <c r="BA46" s="5">
        <f t="shared" si="105"/>
        <v>0</v>
      </c>
      <c r="BB46" s="5">
        <f t="shared" si="106"/>
        <v>10653.773971622162</v>
      </c>
      <c r="BC46" s="5">
        <f t="shared" si="107"/>
        <v>-10220.415336846814</v>
      </c>
      <c r="BD46" s="5">
        <f t="shared" si="108"/>
        <v>49573.154629977158</v>
      </c>
      <c r="BE46" s="16">
        <f>INDEX('Team forecast'!$B$2:$AO$26,MATCH('Master data'!$B46,'Team forecast'!$B$2:$B$26,0),MATCH('Master data'!BE$1,'Team forecast'!$B$2:$AO$2,0))</f>
        <v>0</v>
      </c>
      <c r="BF46" s="16">
        <f>INDEX('Team forecast'!$B$2:$AO$26,MATCH('Master data'!$B46,'Team forecast'!$B$2:$B$26,0),MATCH('Master data'!BF$1,'Team forecast'!$B$2:$AO$2,0))</f>
        <v>0</v>
      </c>
      <c r="BG46" s="16">
        <f>INDEX('Team forecast'!$B$2:$AO$26,MATCH('Master data'!$B46,'Team forecast'!$B$2:$B$26,0),MATCH('Master data'!BG$1,'Team forecast'!$B$2:$AO$2,0))</f>
        <v>0</v>
      </c>
      <c r="BH46" s="16">
        <f>INDEX('Team forecast'!$B$2:$AO$26,MATCH('Master data'!$B46,'Team forecast'!$B$2:$B$26,0),MATCH('Master data'!BH$1,'Team forecast'!$B$2:$AO$2,0))</f>
        <v>0</v>
      </c>
      <c r="BI46" s="16">
        <f>INDEX('Team forecast'!$B$2:$AO$26,MATCH('Master data'!$B46,'Team forecast'!$B$2:$B$26,0),MATCH('Master data'!BI$1,'Team forecast'!$B$2:$AO$2,0))</f>
        <v>0</v>
      </c>
      <c r="BJ46" s="5">
        <f t="shared" si="109"/>
        <v>7000</v>
      </c>
      <c r="BK46" s="5">
        <f>INDEX('Team forecast'!$R$3:$BH$26,MATCH($B46,'Team forecast'!$B$3:$B$26,0),MATCH(BK$1,'Team forecast'!$R$2:$BH$2,0))*IF($X46&gt;0,25000,0)</f>
        <v>0</v>
      </c>
      <c r="BL46" s="5">
        <f>INDEX('Team forecast'!$R$3:$BH$26,MATCH($B46,'Team forecast'!$B$3:$B$26,0),MATCH(BL$1,'Team forecast'!$R$2:$BH$2,0))*IF($X46&gt;0,5000,0)</f>
        <v>0</v>
      </c>
      <c r="BM46" s="5">
        <f>INDEX('Team forecast'!$R$3:$BH$26,MATCH($B46,'Team forecast'!$B$3:$B$26,0),MATCH(BM$1,'Team forecast'!$R$2:$BH$2,0))*IF($X46&gt;0,-15000,0)</f>
        <v>0</v>
      </c>
      <c r="BN46" s="5">
        <f t="shared" si="110"/>
        <v>0</v>
      </c>
      <c r="BO46" s="5">
        <f t="shared" si="111"/>
        <v>0</v>
      </c>
      <c r="BP46" s="5">
        <f t="shared" si="112"/>
        <v>0</v>
      </c>
      <c r="BQ46" s="5">
        <f t="shared" si="113"/>
        <v>0</v>
      </c>
      <c r="BR46" s="5">
        <f t="shared" si="114"/>
        <v>0</v>
      </c>
      <c r="BS46" s="5">
        <f t="shared" si="115"/>
        <v>-1617.2506738544475</v>
      </c>
      <c r="BT46" s="5">
        <f t="shared" si="116"/>
        <v>0</v>
      </c>
      <c r="BU46" s="5">
        <f t="shared" si="117"/>
        <v>0</v>
      </c>
      <c r="BV46" s="5">
        <f t="shared" si="118"/>
        <v>0</v>
      </c>
      <c r="BW46" s="5">
        <f t="shared" si="40"/>
        <v>0</v>
      </c>
      <c r="BX46" s="5">
        <f t="shared" si="41"/>
        <v>51238.715754928824</v>
      </c>
      <c r="BY46" s="5">
        <f t="shared" si="119"/>
        <v>153716.14726478647</v>
      </c>
      <c r="BZ46" s="5">
        <f>MAX(INDEX('Team forecast'!$R$3:$BH$26,MATCH($B46,'Team forecast'!$B$3:$B$26,0),MATCH(BZ$1,'Team forecast'!$R$2:$BH$2,0))*($BX46)-(1-INDEX('Team forecast'!$R$3:$BH$26,MATCH($B46,'Team forecast'!$B$3:$B$26,0),MATCH(BZ$1,'Team forecast'!$R$2:$BH$2,0)))*(BY46+CH46)*0.01,-5000)</f>
        <v>21887.107119515054</v>
      </c>
      <c r="CA46" s="5">
        <f>MAX(INDEX('Team forecast'!$R$3:$BH$26,MATCH($B46,'Team forecast'!$B$3:$B$26,0),MATCH(CA$1,'Team forecast'!$R$2:$BH$2,0))*$BX46-(1-INDEX('Team forecast'!$R$3:$BH$26,MATCH($B46,'Team forecast'!$B$3:$B$26,0),MATCH(CA$1,'Team forecast'!$R$2:$BH$2,0)))*(BY46+BX46+CH46)*0.01,-5000)</f>
        <v>-5000</v>
      </c>
      <c r="CB46" s="5">
        <f>MAX(INDEX('Team forecast'!$R$3:$BH$26,MATCH($B46,'Team forecast'!$B$3:$B$26,0),MATCH(CB$1,'Team forecast'!$R$2:$BH$2,0))*$BX46-(1-INDEX('Team forecast'!$R$3:$BH$26,MATCH($B46,'Team forecast'!$B$3:$B$26,0),MATCH(CB$1,'Team forecast'!$R$2:$BH$2,0)))*(BY46+BX46*2+CH46)*0.01,0)</f>
        <v>0</v>
      </c>
      <c r="CC46" s="5">
        <v>0</v>
      </c>
      <c r="CD46" s="5">
        <f>+AK46+BD46*Cockpit!$C$3+BW46*Cockpit!$C$3^2+BZ46*Cockpit!$C$3^3+CA46*Cockpit!$C$3^4+CB46*Cockpit!$C$3^5+CC46*Cockpit!$C$3^6</f>
        <v>91450.461088363547</v>
      </c>
      <c r="CE46" s="5"/>
      <c r="CF46" s="5"/>
      <c r="CG46" s="5">
        <v>0</v>
      </c>
      <c r="CH46" s="5">
        <f t="shared" si="43"/>
        <v>6552000</v>
      </c>
      <c r="CI46" s="5">
        <f t="shared" si="44"/>
        <v>6552000</v>
      </c>
      <c r="CJ46" s="1">
        <f t="shared" si="45"/>
        <v>1.4E-2</v>
      </c>
      <c r="CK46" s="5">
        <f>RANK(CD46,$CD$2:$CD$622)+COUNTIF($CD$2:$CD46,$CD46)-1</f>
        <v>98</v>
      </c>
      <c r="CL46" s="5">
        <f>RANK(CJ46,$CJ$2:$CJ$622)+COUNTIF($CJ$2:$CJ46,$CJ46)-1</f>
        <v>173</v>
      </c>
    </row>
    <row r="47" spans="1:90" x14ac:dyDescent="0.3">
      <c r="A47" t="str">
        <f>Players!P48</f>
        <v>Dani Olmo</v>
      </c>
      <c r="B47" t="str">
        <f>Players!G48</f>
        <v>Spain</v>
      </c>
      <c r="C47" t="str">
        <f>Players!AB48</f>
        <v>Striker</v>
      </c>
      <c r="D47" s="1"/>
      <c r="F47" t="str">
        <f>IFERROR(INDEX(Lookup!B:B,MATCH(INDEX(Players!C:C,MATCH(E47,Players!A:A,0)),Lookup!D:D,0)),"")</f>
        <v/>
      </c>
      <c r="G47">
        <f>IF(Players!AC48=0,10000000,Players!AC48)</f>
        <v>5032000</v>
      </c>
      <c r="H47" s="16">
        <f>INDEX('Team forecast'!$B$2:$AO$26,MATCH('Master data'!$B47,'Team forecast'!$B$2:$B$26,0),MATCH('Master data'!H$1,'Team forecast'!$B$2:$AO$2,0))</f>
        <v>1.9979967794622602</v>
      </c>
      <c r="I47" s="16">
        <f>INDEX('Team forecast'!$B$2:$AO$26,MATCH('Master data'!$B47,'Team forecast'!$B$2:$B$26,0),MATCH('Master data'!I$1,'Team forecast'!$B$2:$AO$2,0))</f>
        <v>0.65640259726027606</v>
      </c>
      <c r="J47" s="16">
        <f>INDEX('Team forecast'!$B$2:$AO$26,MATCH('Master data'!$B47,'Team forecast'!$B$2:$B$26,0),MATCH('Master data'!J$1,'Team forecast'!$B$2:$AO$2,0))</f>
        <v>0.51871400527814249</v>
      </c>
      <c r="K47" s="16">
        <f>INDEX('Team forecast'!$B$2:$AO$26,MATCH('Master data'!$B47,'Team forecast'!$B$2:$B$26,0),MATCH('Master data'!K$1,'Team forecast'!$B$2:$AO$2,0))</f>
        <v>5.5104568712109829</v>
      </c>
      <c r="L47" s="16">
        <f>INDEX('Team forecast'!$B$2:$AO$26,MATCH('Master data'!$B47,'Team forecast'!$B$2:$B$26,0),MATCH('Master data'!L$1,'Team forecast'!$B$2:$AO$2,0))</f>
        <v>2.154857011207977</v>
      </c>
      <c r="M47">
        <f>IF(Players!BC48=1,95,0)</f>
        <v>95</v>
      </c>
      <c r="N47" s="2">
        <f>Players!BN48</f>
        <v>0.20517049487274994</v>
      </c>
      <c r="O47" s="2">
        <f>Players!BO48</f>
        <v>0.19612433265258589</v>
      </c>
      <c r="P47" s="2">
        <f>Players!BP48</f>
        <v>0.25751810500830979</v>
      </c>
      <c r="Q47" s="2">
        <f>Players!BQ48</f>
        <v>2.0408163265306124E-2</v>
      </c>
      <c r="R47" s="2">
        <f>Players!BR48</f>
        <v>0</v>
      </c>
      <c r="S47" s="2">
        <f t="shared" si="83"/>
        <v>1.9979967794622602</v>
      </c>
      <c r="T47" s="2">
        <f t="shared" si="84"/>
        <v>0.65640259726027606</v>
      </c>
      <c r="U47" s="16">
        <f>INDEX('Team forecast'!$B$2:$AO$26,MATCH('Master data'!$B47,'Team forecast'!$B$2:$B$26,0),MATCH('Master data'!U$1,'Team forecast'!$B$2:$AO$2,0))</f>
        <v>0.71371927042030125</v>
      </c>
      <c r="V47" s="16">
        <f>INDEX('Team forecast'!$B$2:$AO$26,MATCH('Master data'!$B47,'Team forecast'!$B$2:$B$26,0),MATCH('Master data'!V$1,'Team forecast'!$B$2:$AO$2,0))</f>
        <v>0.1808088818398097</v>
      </c>
      <c r="W47" s="16">
        <f>INDEX('Team forecast'!$B$2:$AO$26,MATCH('Master data'!$B47,'Team forecast'!$B$2:$B$26,0),MATCH('Master data'!W$1,'Team forecast'!$B$2:$AO$2,0))</f>
        <v>0.105471847739889</v>
      </c>
      <c r="X47" s="5">
        <f t="shared" si="85"/>
        <v>7000</v>
      </c>
      <c r="Y47" s="5">
        <f t="shared" si="86"/>
        <v>17842.981760507533</v>
      </c>
      <c r="Z47" s="5">
        <f t="shared" si="87"/>
        <v>904.04440919904846</v>
      </c>
      <c r="AA47" s="5">
        <f t="shared" si="88"/>
        <v>-1582.077716098335</v>
      </c>
      <c r="AB47" s="5">
        <f t="shared" si="89"/>
        <v>40992.998799643254</v>
      </c>
      <c r="AC47" s="5">
        <f t="shared" si="90"/>
        <v>19592.789250702579</v>
      </c>
      <c r="AD47" s="5">
        <f t="shared" si="91"/>
        <v>14190.424112042721</v>
      </c>
      <c r="AE47" s="5">
        <f t="shared" si="92"/>
        <v>0</v>
      </c>
      <c r="AF47" s="5">
        <f t="shared" si="93"/>
        <v>0</v>
      </c>
      <c r="AG47" s="5">
        <f t="shared" si="94"/>
        <v>-408.16326530612247</v>
      </c>
      <c r="AH47" s="5">
        <f t="shared" si="95"/>
        <v>0</v>
      </c>
      <c r="AI47" s="5">
        <f t="shared" si="96"/>
        <v>19979.9677946226</v>
      </c>
      <c r="AJ47" s="5">
        <f t="shared" si="97"/>
        <v>-5251.2207780822082</v>
      </c>
      <c r="AK47" s="5">
        <f>IFERROR(SUM(X47:AJ47),-5000)*((Cockpit!$C$3)^0)</f>
        <v>113261.74436723106</v>
      </c>
      <c r="AL47" s="16">
        <f>INDEX('Team forecast'!$B$2:$AO$26,MATCH('Master data'!$B47,'Team forecast'!$B$2:$B$26,0),MATCH('Master data'!AL$1,'Team forecast'!$B$2:$AO$2,0))</f>
        <v>2.4503417481709131</v>
      </c>
      <c r="AM47" s="16">
        <f>INDEX('Team forecast'!$B$2:$AO$26,MATCH('Master data'!$B47,'Team forecast'!$B$2:$B$26,0),MATCH('Master data'!AM$1,'Team forecast'!$B$2:$AO$2,0))</f>
        <v>0.60056788388223015</v>
      </c>
      <c r="AN47" s="16">
        <f>INDEX('Team forecast'!$B$2:$AO$26,MATCH('Master data'!$B47,'Team forecast'!$B$2:$B$26,0),MATCH('Master data'!AN$1,'Team forecast'!$B$2:$AO$2,0))</f>
        <v>0.54850006328846879</v>
      </c>
      <c r="AO47" s="16">
        <f>INDEX('Team forecast'!$B$2:$AO$26,MATCH('Master data'!$B47,'Team forecast'!$B$2:$B$26,0),MATCH('Master data'!AO$1,'Team forecast'!$B$2:$AO$2,0))</f>
        <v>6.7580201639051669</v>
      </c>
      <c r="AP47" s="16">
        <f>INDEX('Team forecast'!$B$2:$AO$26,MATCH('Master data'!$B47,'Team forecast'!$B$2:$B$26,0),MATCH('Master data'!AP$1,'Team forecast'!$B$2:$AO$2,0))</f>
        <v>1.9715612349669172</v>
      </c>
      <c r="AQ47" s="5">
        <f t="shared" si="98"/>
        <v>7000</v>
      </c>
      <c r="AR47" s="5">
        <f>INDEX('Team forecast'!$B$2:$AO$26,MATCH('Master data'!$B47,'Team forecast'!$B$2:$B$26,0),MATCH('Master data'!AR$1,'Team forecast'!$B$2:$AO$2,0))*IF(X47&gt;0,25000,0)</f>
        <v>19768.856447688566</v>
      </c>
      <c r="AS47" s="16">
        <f>INDEX('Team forecast'!$B$2:$AO$26,MATCH('Master data'!$B47,'Team forecast'!$B$2:$B$26,0),MATCH('Master data'!AS$1,'Team forecast'!$B$2:$AO$2,0))*IF(X47&gt;0,5000,0)</f>
        <v>729.92700729927003</v>
      </c>
      <c r="AT47" s="16">
        <f>INDEX('Team forecast'!$B$2:$AO$26,MATCH('Master data'!$B47,'Team forecast'!$B$2:$B$26,0),MATCH('Master data'!AT$1,'Team forecast'!$B$2:$AO$2,0))*IF(X47&gt;0,-15000,0)</f>
        <v>-948.90510948905103</v>
      </c>
      <c r="AU47" s="5">
        <f t="shared" si="99"/>
        <v>50273.78290795855</v>
      </c>
      <c r="AV47" s="5">
        <f t="shared" si="100"/>
        <v>24028.582006539549</v>
      </c>
      <c r="AW47" s="5">
        <f t="shared" si="101"/>
        <v>17403.125462168056</v>
      </c>
      <c r="AX47" s="5">
        <f t="shared" si="102"/>
        <v>0</v>
      </c>
      <c r="AY47" s="5">
        <f t="shared" si="103"/>
        <v>0</v>
      </c>
      <c r="AZ47" s="5">
        <f t="shared" si="104"/>
        <v>-408.16326530612247</v>
      </c>
      <c r="BA47" s="5">
        <f t="shared" si="105"/>
        <v>0</v>
      </c>
      <c r="BB47" s="5">
        <f t="shared" si="106"/>
        <v>24503.41748170913</v>
      </c>
      <c r="BC47" s="5">
        <f t="shared" si="107"/>
        <v>-4804.5430710578412</v>
      </c>
      <c r="BD47" s="5">
        <f t="shared" si="108"/>
        <v>137546.0798675101</v>
      </c>
      <c r="BE47" s="16">
        <f>INDEX('Team forecast'!$B$2:$AO$26,MATCH('Master data'!$B47,'Team forecast'!$B$2:$B$26,0),MATCH('Master data'!BE$1,'Team forecast'!$B$2:$AO$2,0))</f>
        <v>0</v>
      </c>
      <c r="BF47" s="16">
        <f>INDEX('Team forecast'!$B$2:$AO$26,MATCH('Master data'!$B47,'Team forecast'!$B$2:$B$26,0),MATCH('Master data'!BF$1,'Team forecast'!$B$2:$AO$2,0))</f>
        <v>0</v>
      </c>
      <c r="BG47" s="16">
        <f>INDEX('Team forecast'!$B$2:$AO$26,MATCH('Master data'!$B47,'Team forecast'!$B$2:$B$26,0),MATCH('Master data'!BG$1,'Team forecast'!$B$2:$AO$2,0))</f>
        <v>0</v>
      </c>
      <c r="BH47" s="16">
        <f>INDEX('Team forecast'!$B$2:$AO$26,MATCH('Master data'!$B47,'Team forecast'!$B$2:$B$26,0),MATCH('Master data'!BH$1,'Team forecast'!$B$2:$AO$2,0))</f>
        <v>0</v>
      </c>
      <c r="BI47" s="16">
        <f>INDEX('Team forecast'!$B$2:$AO$26,MATCH('Master data'!$B47,'Team forecast'!$B$2:$B$26,0),MATCH('Master data'!BI$1,'Team forecast'!$B$2:$AO$2,0))</f>
        <v>0</v>
      </c>
      <c r="BJ47" s="5">
        <f t="shared" si="109"/>
        <v>7000</v>
      </c>
      <c r="BK47" s="5">
        <f>INDEX('Team forecast'!$R$3:$BH$26,MATCH($B47,'Team forecast'!$B$3:$B$26,0),MATCH(BK$1,'Team forecast'!$R$2:$BH$2,0))*IF($X47&gt;0,25000,0)</f>
        <v>0</v>
      </c>
      <c r="BL47" s="5">
        <f>INDEX('Team forecast'!$R$3:$BH$26,MATCH($B47,'Team forecast'!$B$3:$B$26,0),MATCH(BL$1,'Team forecast'!$R$2:$BH$2,0))*IF($X47&gt;0,5000,0)</f>
        <v>0</v>
      </c>
      <c r="BM47" s="5">
        <f>INDEX('Team forecast'!$R$3:$BH$26,MATCH($B47,'Team forecast'!$B$3:$B$26,0),MATCH(BM$1,'Team forecast'!$R$2:$BH$2,0))*IF($X47&gt;0,-15000,0)</f>
        <v>0</v>
      </c>
      <c r="BN47" s="5">
        <f t="shared" si="110"/>
        <v>0</v>
      </c>
      <c r="BO47" s="5">
        <f t="shared" si="111"/>
        <v>0</v>
      </c>
      <c r="BP47" s="5">
        <f t="shared" si="112"/>
        <v>0</v>
      </c>
      <c r="BQ47" s="5">
        <f t="shared" si="113"/>
        <v>0</v>
      </c>
      <c r="BR47" s="5">
        <f t="shared" si="114"/>
        <v>0</v>
      </c>
      <c r="BS47" s="5">
        <f t="shared" si="115"/>
        <v>-408.16326530612247</v>
      </c>
      <c r="BT47" s="5">
        <f t="shared" si="116"/>
        <v>0</v>
      </c>
      <c r="BU47" s="5">
        <f t="shared" si="117"/>
        <v>0</v>
      </c>
      <c r="BV47" s="5">
        <f t="shared" si="118"/>
        <v>0</v>
      </c>
      <c r="BW47" s="5">
        <f t="shared" si="40"/>
        <v>0</v>
      </c>
      <c r="BX47" s="5">
        <f t="shared" si="41"/>
        <v>125403.91211737058</v>
      </c>
      <c r="BY47" s="5">
        <f t="shared" si="119"/>
        <v>376211.73635211174</v>
      </c>
      <c r="BZ47" s="5">
        <f>MAX(INDEX('Team forecast'!$R$3:$BH$26,MATCH($B47,'Team forecast'!$B$3:$B$26,0),MATCH(BZ$1,'Team forecast'!$R$2:$BH$2,0))*($BX47)-(1-INDEX('Team forecast'!$R$3:$BH$26,MATCH($B47,'Team forecast'!$B$3:$B$26,0),MATCH(BZ$1,'Team forecast'!$R$2:$BH$2,0)))*(BY47+CH47)*0.01,-5000)</f>
        <v>116856.95833256621</v>
      </c>
      <c r="CA47" s="5">
        <f>MAX(INDEX('Team forecast'!$R$3:$BH$26,MATCH($B47,'Team forecast'!$B$3:$B$26,0),MATCH(CA$1,'Team forecast'!$R$2:$BH$2,0))*$BX47-(1-INDEX('Team forecast'!$R$3:$BH$26,MATCH($B47,'Team forecast'!$B$3:$B$26,0),MATCH(CA$1,'Team forecast'!$R$2:$BH$2,0)))*(BY47+BX47+CH47)*0.01,-5000)</f>
        <v>31849.231697389703</v>
      </c>
      <c r="CB47" s="5">
        <f>MAX(INDEX('Team forecast'!$R$3:$BH$26,MATCH($B47,'Team forecast'!$B$3:$B$26,0),MATCH(CB$1,'Team forecast'!$R$2:$BH$2,0))*$BX47-(1-INDEX('Team forecast'!$R$3:$BH$26,MATCH($B47,'Team forecast'!$B$3:$B$26,0),MATCH(CB$1,'Team forecast'!$R$2:$BH$2,0)))*(BY47+BX47*2+CH47)*0.01,0)</f>
        <v>0</v>
      </c>
      <c r="CC47" s="5">
        <v>0</v>
      </c>
      <c r="CD47" s="5">
        <f>+AK47+BD47*Cockpit!$C$3+BW47*Cockpit!$C$3^2+BZ47*Cockpit!$C$3^3+CA47*Cockpit!$C$3^4+CB47*Cockpit!$C$3^5+CC47*Cockpit!$C$3^6</f>
        <v>245874.62115717391</v>
      </c>
      <c r="CE47" s="5"/>
      <c r="CF47" s="5"/>
      <c r="CG47" s="5">
        <v>0</v>
      </c>
      <c r="CH47" s="5">
        <f t="shared" si="43"/>
        <v>5032000</v>
      </c>
      <c r="CI47" s="5">
        <f t="shared" si="44"/>
        <v>5032000</v>
      </c>
      <c r="CJ47" s="1">
        <f t="shared" si="45"/>
        <v>4.9000000000000002E-2</v>
      </c>
      <c r="CK47" s="5">
        <f>RANK(CD47,$CD$2:$CD$622)+COUNTIF($CD$2:$CD47,$CD47)-1</f>
        <v>5</v>
      </c>
      <c r="CL47" s="5">
        <f>RANK(CJ47,$CJ$2:$CJ$622)+COUNTIF($CJ$2:$CJ47,$CJ47)-1</f>
        <v>9</v>
      </c>
    </row>
    <row r="48" spans="1:90" x14ac:dyDescent="0.3">
      <c r="A48" t="str">
        <f>Players!P49</f>
        <v xml:space="preserve"> M. Llorente</v>
      </c>
      <c r="B48" t="str">
        <f>Players!G49</f>
        <v>Spain</v>
      </c>
      <c r="C48" t="str">
        <f>Players!AB49</f>
        <v>Midfield</v>
      </c>
      <c r="D48" s="1"/>
      <c r="F48" t="str">
        <f>IFERROR(INDEX(Lookup!B:B,MATCH(INDEX(Players!C:C,MATCH(E48,Players!A:A,0)),Lookup!D:D,0)),"")</f>
        <v/>
      </c>
      <c r="G48">
        <f>IF(Players!AC49=0,10000000,Players!AC49)</f>
        <v>4512000</v>
      </c>
      <c r="H48" s="16">
        <f>INDEX('Team forecast'!$B$2:$AO$26,MATCH('Master data'!$B48,'Team forecast'!$B$2:$B$26,0),MATCH('Master data'!H$1,'Team forecast'!$B$2:$AO$2,0))</f>
        <v>1.9979967794622602</v>
      </c>
      <c r="I48" s="16">
        <f>INDEX('Team forecast'!$B$2:$AO$26,MATCH('Master data'!$B48,'Team forecast'!$B$2:$B$26,0),MATCH('Master data'!I$1,'Team forecast'!$B$2:$AO$2,0))</f>
        <v>0.65640259726027606</v>
      </c>
      <c r="J48" s="16">
        <f>INDEX('Team forecast'!$B$2:$AO$26,MATCH('Master data'!$B48,'Team forecast'!$B$2:$B$26,0),MATCH('Master data'!J$1,'Team forecast'!$B$2:$AO$2,0))</f>
        <v>0.51871400527814249</v>
      </c>
      <c r="K48" s="16">
        <f>INDEX('Team forecast'!$B$2:$AO$26,MATCH('Master data'!$B48,'Team forecast'!$B$2:$B$26,0),MATCH('Master data'!K$1,'Team forecast'!$B$2:$AO$2,0))</f>
        <v>5.5104568712109829</v>
      </c>
      <c r="L48" s="16">
        <f>INDEX('Team forecast'!$B$2:$AO$26,MATCH('Master data'!$B48,'Team forecast'!$B$2:$B$26,0),MATCH('Master data'!L$1,'Team forecast'!$B$2:$AO$2,0))</f>
        <v>2.154857011207977</v>
      </c>
      <c r="M48">
        <f>IF(Players!BC49=1,95,0)</f>
        <v>95</v>
      </c>
      <c r="N48" s="2">
        <f>Players!BN49</f>
        <v>0.11666606582487588</v>
      </c>
      <c r="O48" s="2">
        <f>Players!BO49</f>
        <v>0.17520140196813205</v>
      </c>
      <c r="P48" s="2">
        <f>Players!BP49</f>
        <v>0.17584745599596155</v>
      </c>
      <c r="Q48" s="2">
        <f>Players!BQ49</f>
        <v>9.1216216216216228E-2</v>
      </c>
      <c r="R48" s="2">
        <f>Players!BR49</f>
        <v>0</v>
      </c>
      <c r="S48" s="2">
        <f t="shared" si="83"/>
        <v>1.9979967794622602</v>
      </c>
      <c r="T48" s="2">
        <f t="shared" si="84"/>
        <v>0.65640259726027606</v>
      </c>
      <c r="U48" s="16">
        <f>INDEX('Team forecast'!$B$2:$AO$26,MATCH('Master data'!$B48,'Team forecast'!$B$2:$B$26,0),MATCH('Master data'!U$1,'Team forecast'!$B$2:$AO$2,0))</f>
        <v>0.71371927042030125</v>
      </c>
      <c r="V48" s="16">
        <f>INDEX('Team forecast'!$B$2:$AO$26,MATCH('Master data'!$B48,'Team forecast'!$B$2:$B$26,0),MATCH('Master data'!V$1,'Team forecast'!$B$2:$AO$2,0))</f>
        <v>0.1808088818398097</v>
      </c>
      <c r="W48" s="16">
        <f>INDEX('Team forecast'!$B$2:$AO$26,MATCH('Master data'!$B48,'Team forecast'!$B$2:$B$26,0),MATCH('Master data'!W$1,'Team forecast'!$B$2:$AO$2,0))</f>
        <v>0.105471847739889</v>
      </c>
      <c r="X48" s="5">
        <f t="shared" si="85"/>
        <v>7000</v>
      </c>
      <c r="Y48" s="5">
        <f t="shared" si="86"/>
        <v>17842.981760507533</v>
      </c>
      <c r="Z48" s="5">
        <f t="shared" si="87"/>
        <v>904.04440919904846</v>
      </c>
      <c r="AA48" s="5">
        <f t="shared" si="88"/>
        <v>-1582.077716098335</v>
      </c>
      <c r="AB48" s="5">
        <f t="shared" si="89"/>
        <v>29137.302973829257</v>
      </c>
      <c r="AC48" s="5">
        <f t="shared" si="90"/>
        <v>17502.591844480037</v>
      </c>
      <c r="AD48" s="5">
        <f t="shared" si="91"/>
        <v>9689.998221779173</v>
      </c>
      <c r="AE48" s="5">
        <f t="shared" si="92"/>
        <v>0</v>
      </c>
      <c r="AF48" s="5">
        <f t="shared" si="93"/>
        <v>0</v>
      </c>
      <c r="AG48" s="5">
        <f t="shared" si="94"/>
        <v>-1824.3243243243246</v>
      </c>
      <c r="AH48" s="5">
        <f t="shared" si="95"/>
        <v>0</v>
      </c>
      <c r="AI48" s="5">
        <f t="shared" si="96"/>
        <v>19979.9677946226</v>
      </c>
      <c r="AJ48" s="5">
        <f t="shared" si="97"/>
        <v>-5251.2207780822082</v>
      </c>
      <c r="AK48" s="5">
        <f>IFERROR(SUM(X48:AJ48),-5000)*((Cockpit!$C$3)^0)</f>
        <v>93399.264185912776</v>
      </c>
      <c r="AL48" s="16">
        <f>INDEX('Team forecast'!$B$2:$AO$26,MATCH('Master data'!$B48,'Team forecast'!$B$2:$B$26,0),MATCH('Master data'!AL$1,'Team forecast'!$B$2:$AO$2,0))</f>
        <v>2.4503417481709131</v>
      </c>
      <c r="AM48" s="16">
        <f>INDEX('Team forecast'!$B$2:$AO$26,MATCH('Master data'!$B48,'Team forecast'!$B$2:$B$26,0),MATCH('Master data'!AM$1,'Team forecast'!$B$2:$AO$2,0))</f>
        <v>0.60056788388223015</v>
      </c>
      <c r="AN48" s="16">
        <f>INDEX('Team forecast'!$B$2:$AO$26,MATCH('Master data'!$B48,'Team forecast'!$B$2:$B$26,0),MATCH('Master data'!AN$1,'Team forecast'!$B$2:$AO$2,0))</f>
        <v>0.54850006328846879</v>
      </c>
      <c r="AO48" s="16">
        <f>INDEX('Team forecast'!$B$2:$AO$26,MATCH('Master data'!$B48,'Team forecast'!$B$2:$B$26,0),MATCH('Master data'!AO$1,'Team forecast'!$B$2:$AO$2,0))</f>
        <v>6.7580201639051669</v>
      </c>
      <c r="AP48" s="16">
        <f>INDEX('Team forecast'!$B$2:$AO$26,MATCH('Master data'!$B48,'Team forecast'!$B$2:$B$26,0),MATCH('Master data'!AP$1,'Team forecast'!$B$2:$AO$2,0))</f>
        <v>1.9715612349669172</v>
      </c>
      <c r="AQ48" s="5">
        <f t="shared" si="98"/>
        <v>7000</v>
      </c>
      <c r="AR48" s="5">
        <f>INDEX('Team forecast'!$B$2:$AO$26,MATCH('Master data'!$B48,'Team forecast'!$B$2:$B$26,0),MATCH('Master data'!AR$1,'Team forecast'!$B$2:$AO$2,0))*IF(X48&gt;0,25000,0)</f>
        <v>19768.856447688566</v>
      </c>
      <c r="AS48" s="16">
        <f>INDEX('Team forecast'!$B$2:$AO$26,MATCH('Master data'!$B48,'Team forecast'!$B$2:$B$26,0),MATCH('Master data'!AS$1,'Team forecast'!$B$2:$AO$2,0))*IF(X48&gt;0,5000,0)</f>
        <v>729.92700729927003</v>
      </c>
      <c r="AT48" s="16">
        <f>INDEX('Team forecast'!$B$2:$AO$26,MATCH('Master data'!$B48,'Team forecast'!$B$2:$B$26,0),MATCH('Master data'!AT$1,'Team forecast'!$B$2:$AO$2,0))*IF(X48&gt;0,-15000,0)</f>
        <v>-948.90510948905103</v>
      </c>
      <c r="AU48" s="5">
        <f t="shared" si="99"/>
        <v>35733.966460693642</v>
      </c>
      <c r="AV48" s="5">
        <f t="shared" si="100"/>
        <v>21465.165479029376</v>
      </c>
      <c r="AW48" s="5">
        <f t="shared" si="101"/>
        <v>11883.806533921346</v>
      </c>
      <c r="AX48" s="5">
        <f t="shared" si="102"/>
        <v>0</v>
      </c>
      <c r="AY48" s="5">
        <f t="shared" si="103"/>
        <v>0</v>
      </c>
      <c r="AZ48" s="5">
        <f t="shared" si="104"/>
        <v>-1824.3243243243246</v>
      </c>
      <c r="BA48" s="5">
        <f t="shared" si="105"/>
        <v>0</v>
      </c>
      <c r="BB48" s="5">
        <f t="shared" si="106"/>
        <v>24503.41748170913</v>
      </c>
      <c r="BC48" s="5">
        <f t="shared" si="107"/>
        <v>-4804.5430710578412</v>
      </c>
      <c r="BD48" s="5">
        <f t="shared" si="108"/>
        <v>113507.36690547012</v>
      </c>
      <c r="BE48" s="16">
        <f>INDEX('Team forecast'!$B$2:$AO$26,MATCH('Master data'!$B48,'Team forecast'!$B$2:$B$26,0),MATCH('Master data'!BE$1,'Team forecast'!$B$2:$AO$2,0))</f>
        <v>0</v>
      </c>
      <c r="BF48" s="16">
        <f>INDEX('Team forecast'!$B$2:$AO$26,MATCH('Master data'!$B48,'Team forecast'!$B$2:$B$26,0),MATCH('Master data'!BF$1,'Team forecast'!$B$2:$AO$2,0))</f>
        <v>0</v>
      </c>
      <c r="BG48" s="16">
        <f>INDEX('Team forecast'!$B$2:$AO$26,MATCH('Master data'!$B48,'Team forecast'!$B$2:$B$26,0),MATCH('Master data'!BG$1,'Team forecast'!$B$2:$AO$2,0))</f>
        <v>0</v>
      </c>
      <c r="BH48" s="16">
        <f>INDEX('Team forecast'!$B$2:$AO$26,MATCH('Master data'!$B48,'Team forecast'!$B$2:$B$26,0),MATCH('Master data'!BH$1,'Team forecast'!$B$2:$AO$2,0))</f>
        <v>0</v>
      </c>
      <c r="BI48" s="16">
        <f>INDEX('Team forecast'!$B$2:$AO$26,MATCH('Master data'!$B48,'Team forecast'!$B$2:$B$26,0),MATCH('Master data'!BI$1,'Team forecast'!$B$2:$AO$2,0))</f>
        <v>0</v>
      </c>
      <c r="BJ48" s="5">
        <f t="shared" si="109"/>
        <v>7000</v>
      </c>
      <c r="BK48" s="5">
        <f>INDEX('Team forecast'!$R$3:$BH$26,MATCH($B48,'Team forecast'!$B$3:$B$26,0),MATCH(BK$1,'Team forecast'!$R$2:$BH$2,0))*IF($X48&gt;0,25000,0)</f>
        <v>0</v>
      </c>
      <c r="BL48" s="5">
        <f>INDEX('Team forecast'!$R$3:$BH$26,MATCH($B48,'Team forecast'!$B$3:$B$26,0),MATCH(BL$1,'Team forecast'!$R$2:$BH$2,0))*IF($X48&gt;0,5000,0)</f>
        <v>0</v>
      </c>
      <c r="BM48" s="5">
        <f>INDEX('Team forecast'!$R$3:$BH$26,MATCH($B48,'Team forecast'!$B$3:$B$26,0),MATCH(BM$1,'Team forecast'!$R$2:$BH$2,0))*IF($X48&gt;0,-15000,0)</f>
        <v>0</v>
      </c>
      <c r="BN48" s="5">
        <f t="shared" si="110"/>
        <v>0</v>
      </c>
      <c r="BO48" s="5">
        <f t="shared" si="111"/>
        <v>0</v>
      </c>
      <c r="BP48" s="5">
        <f t="shared" si="112"/>
        <v>0</v>
      </c>
      <c r="BQ48" s="5">
        <f t="shared" si="113"/>
        <v>0</v>
      </c>
      <c r="BR48" s="5">
        <f t="shared" si="114"/>
        <v>0</v>
      </c>
      <c r="BS48" s="5">
        <f t="shared" si="115"/>
        <v>-1824.3243243243246</v>
      </c>
      <c r="BT48" s="5">
        <f t="shared" si="116"/>
        <v>0</v>
      </c>
      <c r="BU48" s="5">
        <f t="shared" si="117"/>
        <v>0</v>
      </c>
      <c r="BV48" s="5">
        <f t="shared" si="118"/>
        <v>0</v>
      </c>
      <c r="BW48" s="5">
        <f t="shared" si="40"/>
        <v>0</v>
      </c>
      <c r="BX48" s="5">
        <f t="shared" si="41"/>
        <v>103453.31554569144</v>
      </c>
      <c r="BY48" s="5">
        <f t="shared" si="119"/>
        <v>310359.94663707435</v>
      </c>
      <c r="BZ48" s="5">
        <f>MAX(INDEX('Team forecast'!$R$3:$BH$26,MATCH($B48,'Team forecast'!$B$3:$B$26,0),MATCH(BZ$1,'Team forecast'!$R$2:$BH$2,0))*($BX48)-(1-INDEX('Team forecast'!$R$3:$BH$26,MATCH($B48,'Team forecast'!$B$3:$B$26,0),MATCH(BZ$1,'Team forecast'!$R$2:$BH$2,0)))*(BY48+CH48)*0.01,-5000)</f>
        <v>96230.605307021804</v>
      </c>
      <c r="CA48" s="5">
        <f>MAX(INDEX('Team forecast'!$R$3:$BH$26,MATCH($B48,'Team forecast'!$B$3:$B$26,0),MATCH(CA$1,'Team forecast'!$R$2:$BH$2,0))*$BX48-(1-INDEX('Team forecast'!$R$3:$BH$26,MATCH($B48,'Team forecast'!$B$3:$B$26,0),MATCH(CA$1,'Team forecast'!$R$2:$BH$2,0)))*(BY48+BX48+CH48)*0.01,-5000)</f>
        <v>24406.810582588529</v>
      </c>
      <c r="CB48" s="5">
        <f>MAX(INDEX('Team forecast'!$R$3:$BH$26,MATCH($B48,'Team forecast'!$B$3:$B$26,0),MATCH(CB$1,'Team forecast'!$R$2:$BH$2,0))*$BX48-(1-INDEX('Team forecast'!$R$3:$BH$26,MATCH($B48,'Team forecast'!$B$3:$B$26,0),MATCH(CB$1,'Team forecast'!$R$2:$BH$2,0)))*(BY48+BX48*2+CH48)*0.01,0)</f>
        <v>0</v>
      </c>
      <c r="CC48" s="5">
        <v>0</v>
      </c>
      <c r="CD48" s="5">
        <f>+AK48+BD48*Cockpit!$C$3+BW48*Cockpit!$C$3^2+BZ48*Cockpit!$C$3^3+CA48*Cockpit!$C$3^4+CB48*Cockpit!$C$3^5+CC48*Cockpit!$C$3^6</f>
        <v>202404.71245239826</v>
      </c>
      <c r="CE48" s="5"/>
      <c r="CF48" s="5"/>
      <c r="CG48" s="5">
        <v>0</v>
      </c>
      <c r="CH48" s="5">
        <f t="shared" si="43"/>
        <v>4512000</v>
      </c>
      <c r="CI48" s="5">
        <f t="shared" si="44"/>
        <v>4512000</v>
      </c>
      <c r="CJ48" s="1">
        <f t="shared" si="45"/>
        <v>4.4999999999999998E-2</v>
      </c>
      <c r="CK48" s="5">
        <f>RANK(CD48,$CD$2:$CD$622)+COUNTIF($CD$2:$CD48,$CD48)-1</f>
        <v>10</v>
      </c>
      <c r="CL48" s="5">
        <f>RANK(CJ48,$CJ$2:$CJ$622)+COUNTIF($CJ$2:$CJ48,$CJ48)-1</f>
        <v>10</v>
      </c>
    </row>
    <row r="49" spans="1:90" x14ac:dyDescent="0.3">
      <c r="A49" t="str">
        <f>Players!P50</f>
        <v>Gerard Moreno</v>
      </c>
      <c r="B49" t="str">
        <f>Players!G50</f>
        <v>Spain</v>
      </c>
      <c r="C49" t="str">
        <f>Players!AB50</f>
        <v>Striker</v>
      </c>
      <c r="D49" s="1"/>
      <c r="F49" t="str">
        <f>IFERROR(INDEX(Lookup!B:B,MATCH(INDEX(Players!C:C,MATCH(E49,Players!A:A,0)),Lookup!D:D,0)),"")</f>
        <v/>
      </c>
      <c r="G49">
        <f>IF(Players!AC50=0,10000000,Players!AC50)</f>
        <v>4522000</v>
      </c>
      <c r="H49" s="16">
        <f>INDEX('Team forecast'!$B$2:$AO$26,MATCH('Master data'!$B49,'Team forecast'!$B$2:$B$26,0),MATCH('Master data'!H$1,'Team forecast'!$B$2:$AO$2,0))</f>
        <v>1.9979967794622602</v>
      </c>
      <c r="I49" s="16">
        <f>INDEX('Team forecast'!$B$2:$AO$26,MATCH('Master data'!$B49,'Team forecast'!$B$2:$B$26,0),MATCH('Master data'!I$1,'Team forecast'!$B$2:$AO$2,0))</f>
        <v>0.65640259726027606</v>
      </c>
      <c r="J49" s="16">
        <f>INDEX('Team forecast'!$B$2:$AO$26,MATCH('Master data'!$B49,'Team forecast'!$B$2:$B$26,0),MATCH('Master data'!J$1,'Team forecast'!$B$2:$AO$2,0))</f>
        <v>0.51871400527814249</v>
      </c>
      <c r="K49" s="16">
        <f>INDEX('Team forecast'!$B$2:$AO$26,MATCH('Master data'!$B49,'Team forecast'!$B$2:$B$26,0),MATCH('Master data'!K$1,'Team forecast'!$B$2:$AO$2,0))</f>
        <v>5.5104568712109829</v>
      </c>
      <c r="L49" s="16">
        <f>INDEX('Team forecast'!$B$2:$AO$26,MATCH('Master data'!$B49,'Team forecast'!$B$2:$B$26,0),MATCH('Master data'!L$1,'Team forecast'!$B$2:$AO$2,0))</f>
        <v>2.154857011207977</v>
      </c>
      <c r="M49">
        <f>IF(Players!BC50=1,95,0)</f>
        <v>0</v>
      </c>
      <c r="N49" s="2">
        <f>Players!BN50</f>
        <v>0</v>
      </c>
      <c r="O49" s="2">
        <f>Players!BO50</f>
        <v>0</v>
      </c>
      <c r="P49" s="2">
        <f>Players!BP50</f>
        <v>0</v>
      </c>
      <c r="Q49" s="2">
        <f>Players!BQ50</f>
        <v>5.0335570469798654E-2</v>
      </c>
      <c r="R49" s="2">
        <f>Players!BR50</f>
        <v>0</v>
      </c>
      <c r="S49" s="2">
        <f t="shared" si="83"/>
        <v>1.9979967794622602</v>
      </c>
      <c r="T49" s="2">
        <f t="shared" si="84"/>
        <v>0.65640259726027606</v>
      </c>
      <c r="U49" s="16">
        <f>INDEX('Team forecast'!$B$2:$AO$26,MATCH('Master data'!$B49,'Team forecast'!$B$2:$B$26,0),MATCH('Master data'!U$1,'Team forecast'!$B$2:$AO$2,0))</f>
        <v>0.71371927042030125</v>
      </c>
      <c r="V49" s="16">
        <f>INDEX('Team forecast'!$B$2:$AO$26,MATCH('Master data'!$B49,'Team forecast'!$B$2:$B$26,0),MATCH('Master data'!V$1,'Team forecast'!$B$2:$AO$2,0))</f>
        <v>0.1808088818398097</v>
      </c>
      <c r="W49" s="16">
        <f>INDEX('Team forecast'!$B$2:$AO$26,MATCH('Master data'!$B49,'Team forecast'!$B$2:$B$26,0),MATCH('Master data'!W$1,'Team forecast'!$B$2:$AO$2,0))</f>
        <v>0.105471847739889</v>
      </c>
      <c r="X49" s="5">
        <f t="shared" si="85"/>
        <v>-5000</v>
      </c>
      <c r="Y49" s="5">
        <f t="shared" si="86"/>
        <v>0</v>
      </c>
      <c r="Z49" s="5">
        <f t="shared" si="87"/>
        <v>0</v>
      </c>
      <c r="AA49" s="5">
        <f t="shared" si="88"/>
        <v>0</v>
      </c>
      <c r="AB49" s="5">
        <f t="shared" si="89"/>
        <v>0</v>
      </c>
      <c r="AC49" s="5">
        <f t="shared" si="90"/>
        <v>0</v>
      </c>
      <c r="AD49" s="5">
        <f t="shared" si="91"/>
        <v>0</v>
      </c>
      <c r="AE49" s="5">
        <f t="shared" si="92"/>
        <v>0</v>
      </c>
      <c r="AF49" s="5">
        <f t="shared" si="93"/>
        <v>0</v>
      </c>
      <c r="AG49" s="5">
        <f t="shared" si="94"/>
        <v>0</v>
      </c>
      <c r="AH49" s="5">
        <f t="shared" si="95"/>
        <v>0</v>
      </c>
      <c r="AI49" s="5">
        <f t="shared" si="96"/>
        <v>0</v>
      </c>
      <c r="AJ49" s="5">
        <f t="shared" si="97"/>
        <v>0</v>
      </c>
      <c r="AK49" s="5">
        <f>IFERROR(SUM(X49:AJ49),-5000)*((Cockpit!$C$3)^0)</f>
        <v>-5000</v>
      </c>
      <c r="AL49" s="16">
        <f>INDEX('Team forecast'!$B$2:$AO$26,MATCH('Master data'!$B49,'Team forecast'!$B$2:$B$26,0),MATCH('Master data'!AL$1,'Team forecast'!$B$2:$AO$2,0))</f>
        <v>2.4503417481709131</v>
      </c>
      <c r="AM49" s="16">
        <f>INDEX('Team forecast'!$B$2:$AO$26,MATCH('Master data'!$B49,'Team forecast'!$B$2:$B$26,0),MATCH('Master data'!AM$1,'Team forecast'!$B$2:$AO$2,0))</f>
        <v>0.60056788388223015</v>
      </c>
      <c r="AN49" s="16">
        <f>INDEX('Team forecast'!$B$2:$AO$26,MATCH('Master data'!$B49,'Team forecast'!$B$2:$B$26,0),MATCH('Master data'!AN$1,'Team forecast'!$B$2:$AO$2,0))</f>
        <v>0.54850006328846879</v>
      </c>
      <c r="AO49" s="16">
        <f>INDEX('Team forecast'!$B$2:$AO$26,MATCH('Master data'!$B49,'Team forecast'!$B$2:$B$26,0),MATCH('Master data'!AO$1,'Team forecast'!$B$2:$AO$2,0))</f>
        <v>6.7580201639051669</v>
      </c>
      <c r="AP49" s="16">
        <f>INDEX('Team forecast'!$B$2:$AO$26,MATCH('Master data'!$B49,'Team forecast'!$B$2:$B$26,0),MATCH('Master data'!AP$1,'Team forecast'!$B$2:$AO$2,0))</f>
        <v>1.9715612349669172</v>
      </c>
      <c r="AQ49" s="5">
        <f t="shared" si="98"/>
        <v>-5000</v>
      </c>
      <c r="AR49" s="5">
        <f>INDEX('Team forecast'!$B$2:$AO$26,MATCH('Master data'!$B49,'Team forecast'!$B$2:$B$26,0),MATCH('Master data'!AR$1,'Team forecast'!$B$2:$AO$2,0))*IF(X49&gt;0,25000,0)</f>
        <v>0</v>
      </c>
      <c r="AS49" s="16">
        <f>INDEX('Team forecast'!$B$2:$AO$26,MATCH('Master data'!$B49,'Team forecast'!$B$2:$B$26,0),MATCH('Master data'!AS$1,'Team forecast'!$B$2:$AO$2,0))*IF(X49&gt;0,5000,0)</f>
        <v>0</v>
      </c>
      <c r="AT49" s="16">
        <f>INDEX('Team forecast'!$B$2:$AO$26,MATCH('Master data'!$B49,'Team forecast'!$B$2:$B$26,0),MATCH('Master data'!AT$1,'Team forecast'!$B$2:$AO$2,0))*IF(X49&gt;0,-15000,0)</f>
        <v>0</v>
      </c>
      <c r="AU49" s="5">
        <f t="shared" si="99"/>
        <v>0</v>
      </c>
      <c r="AV49" s="5">
        <f t="shared" si="100"/>
        <v>0</v>
      </c>
      <c r="AW49" s="5">
        <f t="shared" si="101"/>
        <v>0</v>
      </c>
      <c r="AX49" s="5">
        <f t="shared" si="102"/>
        <v>0</v>
      </c>
      <c r="AY49" s="5">
        <f t="shared" si="103"/>
        <v>0</v>
      </c>
      <c r="AZ49" s="5">
        <f t="shared" si="104"/>
        <v>0</v>
      </c>
      <c r="BA49" s="5">
        <f t="shared" si="105"/>
        <v>0</v>
      </c>
      <c r="BB49" s="5">
        <f t="shared" si="106"/>
        <v>0</v>
      </c>
      <c r="BC49" s="5">
        <f t="shared" si="107"/>
        <v>0</v>
      </c>
      <c r="BD49" s="5">
        <f t="shared" si="108"/>
        <v>-5000</v>
      </c>
      <c r="BE49" s="16">
        <f>INDEX('Team forecast'!$B$2:$AO$26,MATCH('Master data'!$B49,'Team forecast'!$B$2:$B$26,0),MATCH('Master data'!BE$1,'Team forecast'!$B$2:$AO$2,0))</f>
        <v>0</v>
      </c>
      <c r="BF49" s="16">
        <f>INDEX('Team forecast'!$B$2:$AO$26,MATCH('Master data'!$B49,'Team forecast'!$B$2:$B$26,0),MATCH('Master data'!BF$1,'Team forecast'!$B$2:$AO$2,0))</f>
        <v>0</v>
      </c>
      <c r="BG49" s="16">
        <f>INDEX('Team forecast'!$B$2:$AO$26,MATCH('Master data'!$B49,'Team forecast'!$B$2:$B$26,0),MATCH('Master data'!BG$1,'Team forecast'!$B$2:$AO$2,0))</f>
        <v>0</v>
      </c>
      <c r="BH49" s="16">
        <f>INDEX('Team forecast'!$B$2:$AO$26,MATCH('Master data'!$B49,'Team forecast'!$B$2:$B$26,0),MATCH('Master data'!BH$1,'Team forecast'!$B$2:$AO$2,0))</f>
        <v>0</v>
      </c>
      <c r="BI49" s="16">
        <f>INDEX('Team forecast'!$B$2:$AO$26,MATCH('Master data'!$B49,'Team forecast'!$B$2:$B$26,0),MATCH('Master data'!BI$1,'Team forecast'!$B$2:$AO$2,0))</f>
        <v>0</v>
      </c>
      <c r="BJ49" s="5">
        <f t="shared" si="109"/>
        <v>-5000</v>
      </c>
      <c r="BK49" s="5">
        <f>INDEX('Team forecast'!$R$3:$BH$26,MATCH($B49,'Team forecast'!$B$3:$B$26,0),MATCH(BK$1,'Team forecast'!$R$2:$BH$2,0))*IF($X49&gt;0,25000,0)</f>
        <v>0</v>
      </c>
      <c r="BL49" s="5">
        <f>INDEX('Team forecast'!$R$3:$BH$26,MATCH($B49,'Team forecast'!$B$3:$B$26,0),MATCH(BL$1,'Team forecast'!$R$2:$BH$2,0))*IF($X49&gt;0,5000,0)</f>
        <v>0</v>
      </c>
      <c r="BM49" s="5">
        <f>INDEX('Team forecast'!$R$3:$BH$26,MATCH($B49,'Team forecast'!$B$3:$B$26,0),MATCH(BM$1,'Team forecast'!$R$2:$BH$2,0))*IF($X49&gt;0,-15000,0)</f>
        <v>0</v>
      </c>
      <c r="BN49" s="5">
        <f t="shared" si="110"/>
        <v>0</v>
      </c>
      <c r="BO49" s="5">
        <f t="shared" si="111"/>
        <v>0</v>
      </c>
      <c r="BP49" s="5">
        <f t="shared" si="112"/>
        <v>0</v>
      </c>
      <c r="BQ49" s="5">
        <f t="shared" si="113"/>
        <v>0</v>
      </c>
      <c r="BR49" s="5">
        <f t="shared" si="114"/>
        <v>0</v>
      </c>
      <c r="BS49" s="5">
        <f t="shared" si="115"/>
        <v>0</v>
      </c>
      <c r="BT49" s="5">
        <f t="shared" si="116"/>
        <v>0</v>
      </c>
      <c r="BU49" s="5">
        <f t="shared" si="117"/>
        <v>0</v>
      </c>
      <c r="BV49" s="5">
        <f t="shared" si="118"/>
        <v>0</v>
      </c>
      <c r="BW49" s="5">
        <f t="shared" si="40"/>
        <v>0</v>
      </c>
      <c r="BX49" s="5">
        <f t="shared" si="41"/>
        <v>-5000</v>
      </c>
      <c r="BY49" s="5">
        <f t="shared" si="119"/>
        <v>-15000</v>
      </c>
      <c r="BZ49" s="5">
        <f>MAX(INDEX('Team forecast'!$R$3:$BH$26,MATCH($B49,'Team forecast'!$B$3:$B$26,0),MATCH(BZ$1,'Team forecast'!$R$2:$BH$2,0))*($BX49)-(1-INDEX('Team forecast'!$R$3:$BH$26,MATCH($B49,'Team forecast'!$B$3:$B$26,0),MATCH(BZ$1,'Team forecast'!$R$2:$BH$2,0)))*(BY49+CH49)*0.01,-5000)</f>
        <v>-5000</v>
      </c>
      <c r="CA49" s="5">
        <f>MAX(INDEX('Team forecast'!$R$3:$BH$26,MATCH($B49,'Team forecast'!$B$3:$B$26,0),MATCH(CA$1,'Team forecast'!$R$2:$BH$2,0))*$BX49-(1-INDEX('Team forecast'!$R$3:$BH$26,MATCH($B49,'Team forecast'!$B$3:$B$26,0),MATCH(CA$1,'Team forecast'!$R$2:$BH$2,0)))*(BY49+BX49+CH49)*0.01,-5000)</f>
        <v>-5000</v>
      </c>
      <c r="CB49" s="5">
        <f>MAX(INDEX('Team forecast'!$R$3:$BH$26,MATCH($B49,'Team forecast'!$B$3:$B$26,0),MATCH(CB$1,'Team forecast'!$R$2:$BH$2,0))*$BX49-(1-INDEX('Team forecast'!$R$3:$BH$26,MATCH($B49,'Team forecast'!$B$3:$B$26,0),MATCH(CB$1,'Team forecast'!$R$2:$BH$2,0)))*(BY49+BX49*2+CH49)*0.01,0)</f>
        <v>0</v>
      </c>
      <c r="CC49" s="5">
        <v>0</v>
      </c>
      <c r="CD49" s="5">
        <f>+AK49+BD49*Cockpit!$C$3+BW49*Cockpit!$C$3^2+BZ49*Cockpit!$C$3^3+CA49*Cockpit!$C$3^4+CB49*Cockpit!$C$3^5+CC49*Cockpit!$C$3^6</f>
        <v>-10802.469135802468</v>
      </c>
      <c r="CE49" s="5"/>
      <c r="CF49" s="5"/>
      <c r="CG49" s="5">
        <v>0</v>
      </c>
      <c r="CH49" s="5">
        <f t="shared" si="43"/>
        <v>4522000</v>
      </c>
      <c r="CI49" s="5">
        <f t="shared" si="44"/>
        <v>4522000</v>
      </c>
      <c r="CJ49" s="1">
        <f t="shared" si="45"/>
        <v>-2E-3</v>
      </c>
      <c r="CK49" s="5">
        <f>RANK(CD49,$CD$2:$CD$622)+COUNTIF($CD$2:$CD49,$CD49)-1</f>
        <v>428</v>
      </c>
      <c r="CL49" s="5">
        <f>RANK(CJ49,$CJ$2:$CJ$622)+COUNTIF($CJ$2:$CJ49,$CJ49)-1</f>
        <v>421</v>
      </c>
    </row>
    <row r="50" spans="1:90" x14ac:dyDescent="0.3">
      <c r="A50" t="str">
        <f>Players!P51</f>
        <v>Marcus Thuram</v>
      </c>
      <c r="B50" t="str">
        <f>Players!G51</f>
        <v>France</v>
      </c>
      <c r="C50" t="str">
        <f>Players!AB51</f>
        <v>Striker</v>
      </c>
      <c r="D50" s="1"/>
      <c r="F50" t="str">
        <f>IFERROR(INDEX(Lookup!B:B,MATCH(INDEX(Players!C:C,MATCH(E50,Players!A:A,0)),Lookup!D:D,0)),"")</f>
        <v/>
      </c>
      <c r="G50">
        <f>IF(Players!AC51=0,10000000,Players!AC51)</f>
        <v>2995000</v>
      </c>
      <c r="H50" s="16">
        <f>INDEX('Team forecast'!$B$2:$AO$26,MATCH('Master data'!$B50,'Team forecast'!$B$2:$B$26,0),MATCH('Master data'!H$1,'Team forecast'!$B$2:$AO$2,0))</f>
        <v>2.1377132314488487</v>
      </c>
      <c r="I50" s="16">
        <f>INDEX('Team forecast'!$B$2:$AO$26,MATCH('Master data'!$B50,'Team forecast'!$B$2:$B$26,0),MATCH('Master data'!I$1,'Team forecast'!$B$2:$AO$2,0))</f>
        <v>0.66258765662234231</v>
      </c>
      <c r="J50" s="16">
        <f>INDEX('Team forecast'!$B$2:$AO$26,MATCH('Master data'!$B50,'Team forecast'!$B$2:$B$26,0),MATCH('Master data'!J$1,'Team forecast'!$B$2:$AO$2,0))</f>
        <v>0.51551562963131858</v>
      </c>
      <c r="K50" s="16">
        <f>INDEX('Team forecast'!$B$2:$AO$26,MATCH('Master data'!$B50,'Team forecast'!$B$2:$B$26,0),MATCH('Master data'!K$1,'Team forecast'!$B$2:$AO$2,0))</f>
        <v>5.5927200217364472</v>
      </c>
      <c r="L50" s="16">
        <f>INDEX('Team forecast'!$B$2:$AO$26,MATCH('Master data'!$B50,'Team forecast'!$B$2:$B$26,0),MATCH('Master data'!L$1,'Team forecast'!$B$2:$AO$2,0))</f>
        <v>2.0114268147463963</v>
      </c>
      <c r="M50">
        <f>IF(Players!BC51=1,95,0)</f>
        <v>0</v>
      </c>
      <c r="N50" s="2">
        <f>Players!BN51</f>
        <v>0</v>
      </c>
      <c r="O50" s="2">
        <f>Players!BO51</f>
        <v>0</v>
      </c>
      <c r="P50" s="2">
        <f>Players!BP51</f>
        <v>0</v>
      </c>
      <c r="Q50" s="2">
        <f>Players!BQ51</f>
        <v>0.14263082231167337</v>
      </c>
      <c r="R50" s="2">
        <f>Players!BR51</f>
        <v>5.1753881541115584E-2</v>
      </c>
      <c r="S50" s="2">
        <f t="shared" si="83"/>
        <v>2.1377132314488487</v>
      </c>
      <c r="T50" s="2">
        <f t="shared" si="84"/>
        <v>0.66258765662234231</v>
      </c>
      <c r="U50" s="16">
        <f>INDEX('Team forecast'!$B$2:$AO$26,MATCH('Master data'!$B50,'Team forecast'!$B$2:$B$26,0),MATCH('Master data'!U$1,'Team forecast'!$B$2:$AO$2,0))</f>
        <v>0.70931849791376911</v>
      </c>
      <c r="V50" s="16">
        <f>INDEX('Team forecast'!$B$2:$AO$26,MATCH('Master data'!$B50,'Team forecast'!$B$2:$B$26,0),MATCH('Master data'!V$1,'Team forecast'!$B$2:$AO$2,0))</f>
        <v>0.17969401947148819</v>
      </c>
      <c r="W50" s="16">
        <f>INDEX('Team forecast'!$B$2:$AO$26,MATCH('Master data'!$B50,'Team forecast'!$B$2:$B$26,0),MATCH('Master data'!W$1,'Team forecast'!$B$2:$AO$2,0))</f>
        <v>0.1109874826147427</v>
      </c>
      <c r="X50" s="5">
        <f t="shared" si="85"/>
        <v>-5000</v>
      </c>
      <c r="Y50" s="5">
        <f t="shared" si="86"/>
        <v>0</v>
      </c>
      <c r="Z50" s="5">
        <f t="shared" si="87"/>
        <v>0</v>
      </c>
      <c r="AA50" s="5">
        <f t="shared" si="88"/>
        <v>0</v>
      </c>
      <c r="AB50" s="5">
        <f t="shared" si="89"/>
        <v>0</v>
      </c>
      <c r="AC50" s="5">
        <f t="shared" si="90"/>
        <v>0</v>
      </c>
      <c r="AD50" s="5">
        <f t="shared" si="91"/>
        <v>0</v>
      </c>
      <c r="AE50" s="5">
        <f t="shared" si="92"/>
        <v>0</v>
      </c>
      <c r="AF50" s="5">
        <f t="shared" si="93"/>
        <v>0</v>
      </c>
      <c r="AG50" s="5">
        <f t="shared" si="94"/>
        <v>0</v>
      </c>
      <c r="AH50" s="5">
        <f t="shared" si="95"/>
        <v>0</v>
      </c>
      <c r="AI50" s="5">
        <f t="shared" si="96"/>
        <v>0</v>
      </c>
      <c r="AJ50" s="5">
        <f t="shared" si="97"/>
        <v>0</v>
      </c>
      <c r="AK50" s="5">
        <f>IFERROR(SUM(X50:AJ50),-5000)*((Cockpit!$C$3)^0)</f>
        <v>-5000</v>
      </c>
      <c r="AL50" s="16">
        <f>INDEX('Team forecast'!$B$2:$AO$26,MATCH('Master data'!$B50,'Team forecast'!$B$2:$B$26,0),MATCH('Master data'!AL$1,'Team forecast'!$B$2:$AO$2,0))</f>
        <v>1.2775519171058518</v>
      </c>
      <c r="AM50" s="16">
        <f>INDEX('Team forecast'!$B$2:$AO$26,MATCH('Master data'!$B50,'Team forecast'!$B$2:$B$26,0),MATCH('Master data'!AM$1,'Team forecast'!$B$2:$AO$2,0))</f>
        <v>1.0653773971622162</v>
      </c>
      <c r="AN50" s="16">
        <f>INDEX('Team forecast'!$B$2:$AO$26,MATCH('Master data'!$B50,'Team forecast'!$B$2:$B$26,0),MATCH('Master data'!AN$1,'Team forecast'!$B$2:$AO$2,0))</f>
        <v>0.34459777999956209</v>
      </c>
      <c r="AO50" s="16">
        <f>INDEX('Team forecast'!$B$2:$AO$26,MATCH('Master data'!$B50,'Team forecast'!$B$2:$B$26,0),MATCH('Master data'!AO$1,'Team forecast'!$B$2:$AO$2,0))</f>
        <v>3.3423520425904445</v>
      </c>
      <c r="AP50" s="16">
        <f>INDEX('Team forecast'!$B$2:$AO$26,MATCH('Master data'!$B50,'Team forecast'!$B$2:$B$26,0),MATCH('Master data'!AP$1,'Team forecast'!$B$2:$AO$2,0))</f>
        <v>3.2341813842424418</v>
      </c>
      <c r="AQ50" s="5">
        <f t="shared" si="98"/>
        <v>-5000</v>
      </c>
      <c r="AR50" s="5">
        <f>INDEX('Team forecast'!$B$2:$AO$26,MATCH('Master data'!$B50,'Team forecast'!$B$2:$B$26,0),MATCH('Master data'!AR$1,'Team forecast'!$B$2:$AO$2,0))*IF(X50&gt;0,25000,0)</f>
        <v>0</v>
      </c>
      <c r="AS50" s="16">
        <f>INDEX('Team forecast'!$B$2:$AO$26,MATCH('Master data'!$B50,'Team forecast'!$B$2:$B$26,0),MATCH('Master data'!AS$1,'Team forecast'!$B$2:$AO$2,0))*IF(X50&gt;0,5000,0)</f>
        <v>0</v>
      </c>
      <c r="AT50" s="16">
        <f>INDEX('Team forecast'!$B$2:$AO$26,MATCH('Master data'!$B50,'Team forecast'!$B$2:$B$26,0),MATCH('Master data'!AT$1,'Team forecast'!$B$2:$AO$2,0))*IF(X50&gt;0,-15000,0)</f>
        <v>0</v>
      </c>
      <c r="AU50" s="5">
        <f t="shared" si="99"/>
        <v>0</v>
      </c>
      <c r="AV50" s="5">
        <f t="shared" si="100"/>
        <v>0</v>
      </c>
      <c r="AW50" s="5">
        <f t="shared" si="101"/>
        <v>0</v>
      </c>
      <c r="AX50" s="5">
        <f t="shared" si="102"/>
        <v>0</v>
      </c>
      <c r="AY50" s="5">
        <f t="shared" si="103"/>
        <v>0</v>
      </c>
      <c r="AZ50" s="5">
        <f t="shared" si="104"/>
        <v>0</v>
      </c>
      <c r="BA50" s="5">
        <f t="shared" si="105"/>
        <v>0</v>
      </c>
      <c r="BB50" s="5">
        <f t="shared" si="106"/>
        <v>0</v>
      </c>
      <c r="BC50" s="5">
        <f t="shared" si="107"/>
        <v>0</v>
      </c>
      <c r="BD50" s="5">
        <f t="shared" si="108"/>
        <v>-5000</v>
      </c>
      <c r="BE50" s="16">
        <f>INDEX('Team forecast'!$B$2:$AO$26,MATCH('Master data'!$B50,'Team forecast'!$B$2:$B$26,0),MATCH('Master data'!BE$1,'Team forecast'!$B$2:$AO$2,0))</f>
        <v>0</v>
      </c>
      <c r="BF50" s="16">
        <f>INDEX('Team forecast'!$B$2:$AO$26,MATCH('Master data'!$B50,'Team forecast'!$B$2:$B$26,0),MATCH('Master data'!BF$1,'Team forecast'!$B$2:$AO$2,0))</f>
        <v>0</v>
      </c>
      <c r="BG50" s="16">
        <f>INDEX('Team forecast'!$B$2:$AO$26,MATCH('Master data'!$B50,'Team forecast'!$B$2:$B$26,0),MATCH('Master data'!BG$1,'Team forecast'!$B$2:$AO$2,0))</f>
        <v>0</v>
      </c>
      <c r="BH50" s="16">
        <f>INDEX('Team forecast'!$B$2:$AO$26,MATCH('Master data'!$B50,'Team forecast'!$B$2:$B$26,0),MATCH('Master data'!BH$1,'Team forecast'!$B$2:$AO$2,0))</f>
        <v>0</v>
      </c>
      <c r="BI50" s="16">
        <f>INDEX('Team forecast'!$B$2:$AO$26,MATCH('Master data'!$B50,'Team forecast'!$B$2:$B$26,0),MATCH('Master data'!BI$1,'Team forecast'!$B$2:$AO$2,0))</f>
        <v>0</v>
      </c>
      <c r="BJ50" s="5">
        <f t="shared" si="109"/>
        <v>-5000</v>
      </c>
      <c r="BK50" s="5">
        <f>INDEX('Team forecast'!$R$3:$BH$26,MATCH($B50,'Team forecast'!$B$3:$B$26,0),MATCH(BK$1,'Team forecast'!$R$2:$BH$2,0))*IF($X50&gt;0,25000,0)</f>
        <v>0</v>
      </c>
      <c r="BL50" s="5">
        <f>INDEX('Team forecast'!$R$3:$BH$26,MATCH($B50,'Team forecast'!$B$3:$B$26,0),MATCH(BL$1,'Team forecast'!$R$2:$BH$2,0))*IF($X50&gt;0,5000,0)</f>
        <v>0</v>
      </c>
      <c r="BM50" s="5">
        <f>INDEX('Team forecast'!$R$3:$BH$26,MATCH($B50,'Team forecast'!$B$3:$B$26,0),MATCH(BM$1,'Team forecast'!$R$2:$BH$2,0))*IF($X50&gt;0,-15000,0)</f>
        <v>0</v>
      </c>
      <c r="BN50" s="5">
        <f t="shared" si="110"/>
        <v>0</v>
      </c>
      <c r="BO50" s="5">
        <f t="shared" si="111"/>
        <v>0</v>
      </c>
      <c r="BP50" s="5">
        <f t="shared" si="112"/>
        <v>0</v>
      </c>
      <c r="BQ50" s="5">
        <f t="shared" si="113"/>
        <v>0</v>
      </c>
      <c r="BR50" s="5">
        <f t="shared" si="114"/>
        <v>0</v>
      </c>
      <c r="BS50" s="5">
        <f t="shared" si="115"/>
        <v>0</v>
      </c>
      <c r="BT50" s="5">
        <f t="shared" si="116"/>
        <v>0</v>
      </c>
      <c r="BU50" s="5">
        <f t="shared" si="117"/>
        <v>0</v>
      </c>
      <c r="BV50" s="5">
        <f t="shared" si="118"/>
        <v>0</v>
      </c>
      <c r="BW50" s="5">
        <f t="shared" si="40"/>
        <v>0</v>
      </c>
      <c r="BX50" s="5">
        <f t="shared" si="41"/>
        <v>-5000</v>
      </c>
      <c r="BY50" s="5">
        <f t="shared" si="119"/>
        <v>-15000</v>
      </c>
      <c r="BZ50" s="5">
        <f>MAX(INDEX('Team forecast'!$R$3:$BH$26,MATCH($B50,'Team forecast'!$B$3:$B$26,0),MATCH(BZ$1,'Team forecast'!$R$2:$BH$2,0))*($BX50)-(1-INDEX('Team forecast'!$R$3:$BH$26,MATCH($B50,'Team forecast'!$B$3:$B$26,0),MATCH(BZ$1,'Team forecast'!$R$2:$BH$2,0)))*(BY50+CH50)*0.01,-5000)</f>
        <v>-5000</v>
      </c>
      <c r="CA50" s="5">
        <f>MAX(INDEX('Team forecast'!$R$3:$BH$26,MATCH($B50,'Team forecast'!$B$3:$B$26,0),MATCH(CA$1,'Team forecast'!$R$2:$BH$2,0))*$BX50-(1-INDEX('Team forecast'!$R$3:$BH$26,MATCH($B50,'Team forecast'!$B$3:$B$26,0),MATCH(CA$1,'Team forecast'!$R$2:$BH$2,0)))*(BY50+BX50+CH50)*0.01,-5000)</f>
        <v>-5000</v>
      </c>
      <c r="CB50" s="5">
        <f>MAX(INDEX('Team forecast'!$R$3:$BH$26,MATCH($B50,'Team forecast'!$B$3:$B$26,0),MATCH(CB$1,'Team forecast'!$R$2:$BH$2,0))*$BX50-(1-INDEX('Team forecast'!$R$3:$BH$26,MATCH($B50,'Team forecast'!$B$3:$B$26,0),MATCH(CB$1,'Team forecast'!$R$2:$BH$2,0)))*(BY50+BX50*2+CH50)*0.01,0)</f>
        <v>0</v>
      </c>
      <c r="CC50" s="5">
        <v>0</v>
      </c>
      <c r="CD50" s="5">
        <f>+AK50+BD50*Cockpit!$C$3+BW50*Cockpit!$C$3^2+BZ50*Cockpit!$C$3^3+CA50*Cockpit!$C$3^4+CB50*Cockpit!$C$3^5+CC50*Cockpit!$C$3^6</f>
        <v>-10802.469135802468</v>
      </c>
      <c r="CE50" s="5"/>
      <c r="CF50" s="5"/>
      <c r="CG50" s="5">
        <v>0</v>
      </c>
      <c r="CH50" s="5">
        <f t="shared" si="43"/>
        <v>2995000</v>
      </c>
      <c r="CI50" s="5">
        <f t="shared" si="44"/>
        <v>2995000</v>
      </c>
      <c r="CJ50" s="1">
        <f t="shared" si="45"/>
        <v>-4.0000000000000001E-3</v>
      </c>
      <c r="CK50" s="5">
        <f>RANK(CD50,$CD$2:$CD$622)+COUNTIF($CD$2:$CD50,$CD50)-1</f>
        <v>429</v>
      </c>
      <c r="CL50" s="5">
        <f>RANK(CJ50,$CJ$2:$CJ$622)+COUNTIF($CJ$2:$CJ50,$CJ50)-1</f>
        <v>480</v>
      </c>
    </row>
    <row r="51" spans="1:90" x14ac:dyDescent="0.3">
      <c r="A51" t="str">
        <f>Players!P52</f>
        <v>Olivier Giroud</v>
      </c>
      <c r="B51" t="str">
        <f>Players!G52</f>
        <v>France</v>
      </c>
      <c r="C51" t="str">
        <f>Players!AB52</f>
        <v>Striker</v>
      </c>
      <c r="D51" s="1"/>
      <c r="F51" t="str">
        <f>IFERROR(INDEX(Lookup!B:B,MATCH(INDEX(Players!C:C,MATCH(E51,Players!A:A,0)),Lookup!D:D,0)),"")</f>
        <v/>
      </c>
      <c r="G51">
        <f>IF(Players!AC52=0,10000000,Players!AC52)</f>
        <v>4495000</v>
      </c>
      <c r="H51" s="16">
        <f>INDEX('Team forecast'!$B$2:$AO$26,MATCH('Master data'!$B51,'Team forecast'!$B$2:$B$26,0),MATCH('Master data'!H$1,'Team forecast'!$B$2:$AO$2,0))</f>
        <v>2.1377132314488487</v>
      </c>
      <c r="I51" s="16">
        <f>INDEX('Team forecast'!$B$2:$AO$26,MATCH('Master data'!$B51,'Team forecast'!$B$2:$B$26,0),MATCH('Master data'!I$1,'Team forecast'!$B$2:$AO$2,0))</f>
        <v>0.66258765662234231</v>
      </c>
      <c r="J51" s="16">
        <f>INDEX('Team forecast'!$B$2:$AO$26,MATCH('Master data'!$B51,'Team forecast'!$B$2:$B$26,0),MATCH('Master data'!J$1,'Team forecast'!$B$2:$AO$2,0))</f>
        <v>0.51551562963131858</v>
      </c>
      <c r="K51" s="16">
        <f>INDEX('Team forecast'!$B$2:$AO$26,MATCH('Master data'!$B51,'Team forecast'!$B$2:$B$26,0),MATCH('Master data'!K$1,'Team forecast'!$B$2:$AO$2,0))</f>
        <v>5.5927200217364472</v>
      </c>
      <c r="L51" s="16">
        <f>INDEX('Team forecast'!$B$2:$AO$26,MATCH('Master data'!$B51,'Team forecast'!$B$2:$B$26,0),MATCH('Master data'!L$1,'Team forecast'!$B$2:$AO$2,0))</f>
        <v>2.0114268147463963</v>
      </c>
      <c r="M51">
        <f>IF(Players!BC52=1,95,0)</f>
        <v>0</v>
      </c>
      <c r="N51" s="2">
        <f>Players!BN52</f>
        <v>0</v>
      </c>
      <c r="O51" s="2">
        <f>Players!BO52</f>
        <v>0</v>
      </c>
      <c r="P51" s="2">
        <f>Players!BP52</f>
        <v>0</v>
      </c>
      <c r="Q51" s="2">
        <f>Players!BQ52</f>
        <v>0.12524096385542169</v>
      </c>
      <c r="R51" s="2">
        <f>Players!BR52</f>
        <v>0</v>
      </c>
      <c r="S51" s="2">
        <f t="shared" si="83"/>
        <v>2.1377132314488487</v>
      </c>
      <c r="T51" s="2">
        <f t="shared" si="84"/>
        <v>0.66258765662234231</v>
      </c>
      <c r="U51" s="16">
        <f>INDEX('Team forecast'!$B$2:$AO$26,MATCH('Master data'!$B51,'Team forecast'!$B$2:$B$26,0),MATCH('Master data'!U$1,'Team forecast'!$B$2:$AO$2,0))</f>
        <v>0.70931849791376911</v>
      </c>
      <c r="V51" s="16">
        <f>INDEX('Team forecast'!$B$2:$AO$26,MATCH('Master data'!$B51,'Team forecast'!$B$2:$B$26,0),MATCH('Master data'!V$1,'Team forecast'!$B$2:$AO$2,0))</f>
        <v>0.17969401947148819</v>
      </c>
      <c r="W51" s="16">
        <f>INDEX('Team forecast'!$B$2:$AO$26,MATCH('Master data'!$B51,'Team forecast'!$B$2:$B$26,0),MATCH('Master data'!W$1,'Team forecast'!$B$2:$AO$2,0))</f>
        <v>0.1109874826147427</v>
      </c>
      <c r="X51" s="5">
        <f t="shared" si="85"/>
        <v>-5000</v>
      </c>
      <c r="Y51" s="5">
        <f t="shared" si="86"/>
        <v>0</v>
      </c>
      <c r="Z51" s="5">
        <f t="shared" si="87"/>
        <v>0</v>
      </c>
      <c r="AA51" s="5">
        <f t="shared" si="88"/>
        <v>0</v>
      </c>
      <c r="AB51" s="5">
        <f t="shared" si="89"/>
        <v>0</v>
      </c>
      <c r="AC51" s="5">
        <f t="shared" si="90"/>
        <v>0</v>
      </c>
      <c r="AD51" s="5">
        <f t="shared" si="91"/>
        <v>0</v>
      </c>
      <c r="AE51" s="5">
        <f t="shared" si="92"/>
        <v>0</v>
      </c>
      <c r="AF51" s="5">
        <f t="shared" si="93"/>
        <v>0</v>
      </c>
      <c r="AG51" s="5">
        <f t="shared" si="94"/>
        <v>0</v>
      </c>
      <c r="AH51" s="5">
        <f t="shared" si="95"/>
        <v>0</v>
      </c>
      <c r="AI51" s="5">
        <f t="shared" si="96"/>
        <v>0</v>
      </c>
      <c r="AJ51" s="5">
        <f t="shared" si="97"/>
        <v>0</v>
      </c>
      <c r="AK51" s="5">
        <f>IFERROR(SUM(X51:AJ51),-5000)*((Cockpit!$C$3)^0)</f>
        <v>-5000</v>
      </c>
      <c r="AL51" s="16">
        <f>INDEX('Team forecast'!$B$2:$AO$26,MATCH('Master data'!$B51,'Team forecast'!$B$2:$B$26,0),MATCH('Master data'!AL$1,'Team forecast'!$B$2:$AO$2,0))</f>
        <v>1.2775519171058518</v>
      </c>
      <c r="AM51" s="16">
        <f>INDEX('Team forecast'!$B$2:$AO$26,MATCH('Master data'!$B51,'Team forecast'!$B$2:$B$26,0),MATCH('Master data'!AM$1,'Team forecast'!$B$2:$AO$2,0))</f>
        <v>1.0653773971622162</v>
      </c>
      <c r="AN51" s="16">
        <f>INDEX('Team forecast'!$B$2:$AO$26,MATCH('Master data'!$B51,'Team forecast'!$B$2:$B$26,0),MATCH('Master data'!AN$1,'Team forecast'!$B$2:$AO$2,0))</f>
        <v>0.34459777999956209</v>
      </c>
      <c r="AO51" s="16">
        <f>INDEX('Team forecast'!$B$2:$AO$26,MATCH('Master data'!$B51,'Team forecast'!$B$2:$B$26,0),MATCH('Master data'!AO$1,'Team forecast'!$B$2:$AO$2,0))</f>
        <v>3.3423520425904445</v>
      </c>
      <c r="AP51" s="16">
        <f>INDEX('Team forecast'!$B$2:$AO$26,MATCH('Master data'!$B51,'Team forecast'!$B$2:$B$26,0),MATCH('Master data'!AP$1,'Team forecast'!$B$2:$AO$2,0))</f>
        <v>3.2341813842424418</v>
      </c>
      <c r="AQ51" s="5">
        <f t="shared" si="98"/>
        <v>-5000</v>
      </c>
      <c r="AR51" s="5">
        <f>INDEX('Team forecast'!$B$2:$AO$26,MATCH('Master data'!$B51,'Team forecast'!$B$2:$B$26,0),MATCH('Master data'!AR$1,'Team forecast'!$B$2:$AO$2,0))*IF(X51&gt;0,25000,0)</f>
        <v>0</v>
      </c>
      <c r="AS51" s="16">
        <f>INDEX('Team forecast'!$B$2:$AO$26,MATCH('Master data'!$B51,'Team forecast'!$B$2:$B$26,0),MATCH('Master data'!AS$1,'Team forecast'!$B$2:$AO$2,0))*IF(X51&gt;0,5000,0)</f>
        <v>0</v>
      </c>
      <c r="AT51" s="16">
        <f>INDEX('Team forecast'!$B$2:$AO$26,MATCH('Master data'!$B51,'Team forecast'!$B$2:$B$26,0),MATCH('Master data'!AT$1,'Team forecast'!$B$2:$AO$2,0))*IF(X51&gt;0,-15000,0)</f>
        <v>0</v>
      </c>
      <c r="AU51" s="5">
        <f t="shared" si="99"/>
        <v>0</v>
      </c>
      <c r="AV51" s="5">
        <f t="shared" si="100"/>
        <v>0</v>
      </c>
      <c r="AW51" s="5">
        <f t="shared" si="101"/>
        <v>0</v>
      </c>
      <c r="AX51" s="5">
        <f t="shared" si="102"/>
        <v>0</v>
      </c>
      <c r="AY51" s="5">
        <f t="shared" si="103"/>
        <v>0</v>
      </c>
      <c r="AZ51" s="5">
        <f t="shared" si="104"/>
        <v>0</v>
      </c>
      <c r="BA51" s="5">
        <f t="shared" si="105"/>
        <v>0</v>
      </c>
      <c r="BB51" s="5">
        <f t="shared" si="106"/>
        <v>0</v>
      </c>
      <c r="BC51" s="5">
        <f t="shared" si="107"/>
        <v>0</v>
      </c>
      <c r="BD51" s="5">
        <f t="shared" si="108"/>
        <v>-5000</v>
      </c>
      <c r="BE51" s="16">
        <f>INDEX('Team forecast'!$B$2:$AO$26,MATCH('Master data'!$B51,'Team forecast'!$B$2:$B$26,0),MATCH('Master data'!BE$1,'Team forecast'!$B$2:$AO$2,0))</f>
        <v>0</v>
      </c>
      <c r="BF51" s="16">
        <f>INDEX('Team forecast'!$B$2:$AO$26,MATCH('Master data'!$B51,'Team forecast'!$B$2:$B$26,0),MATCH('Master data'!BF$1,'Team forecast'!$B$2:$AO$2,0))</f>
        <v>0</v>
      </c>
      <c r="BG51" s="16">
        <f>INDEX('Team forecast'!$B$2:$AO$26,MATCH('Master data'!$B51,'Team forecast'!$B$2:$B$26,0),MATCH('Master data'!BG$1,'Team forecast'!$B$2:$AO$2,0))</f>
        <v>0</v>
      </c>
      <c r="BH51" s="16">
        <f>INDEX('Team forecast'!$B$2:$AO$26,MATCH('Master data'!$B51,'Team forecast'!$B$2:$B$26,0),MATCH('Master data'!BH$1,'Team forecast'!$B$2:$AO$2,0))</f>
        <v>0</v>
      </c>
      <c r="BI51" s="16">
        <f>INDEX('Team forecast'!$B$2:$AO$26,MATCH('Master data'!$B51,'Team forecast'!$B$2:$B$26,0),MATCH('Master data'!BI$1,'Team forecast'!$B$2:$AO$2,0))</f>
        <v>0</v>
      </c>
      <c r="BJ51" s="5">
        <f t="shared" si="109"/>
        <v>-5000</v>
      </c>
      <c r="BK51" s="5">
        <f>INDEX('Team forecast'!$R$3:$BH$26,MATCH($B51,'Team forecast'!$B$3:$B$26,0),MATCH(BK$1,'Team forecast'!$R$2:$BH$2,0))*IF($X51&gt;0,25000,0)</f>
        <v>0</v>
      </c>
      <c r="BL51" s="5">
        <f>INDEX('Team forecast'!$R$3:$BH$26,MATCH($B51,'Team forecast'!$B$3:$B$26,0),MATCH(BL$1,'Team forecast'!$R$2:$BH$2,0))*IF($X51&gt;0,5000,0)</f>
        <v>0</v>
      </c>
      <c r="BM51" s="5">
        <f>INDEX('Team forecast'!$R$3:$BH$26,MATCH($B51,'Team forecast'!$B$3:$B$26,0),MATCH(BM$1,'Team forecast'!$R$2:$BH$2,0))*IF($X51&gt;0,-15000,0)</f>
        <v>0</v>
      </c>
      <c r="BN51" s="5">
        <f t="shared" si="110"/>
        <v>0</v>
      </c>
      <c r="BO51" s="5">
        <f t="shared" si="111"/>
        <v>0</v>
      </c>
      <c r="BP51" s="5">
        <f t="shared" si="112"/>
        <v>0</v>
      </c>
      <c r="BQ51" s="5">
        <f t="shared" si="113"/>
        <v>0</v>
      </c>
      <c r="BR51" s="5">
        <f t="shared" si="114"/>
        <v>0</v>
      </c>
      <c r="BS51" s="5">
        <f t="shared" si="115"/>
        <v>0</v>
      </c>
      <c r="BT51" s="5">
        <f t="shared" si="116"/>
        <v>0</v>
      </c>
      <c r="BU51" s="5">
        <f t="shared" si="117"/>
        <v>0</v>
      </c>
      <c r="BV51" s="5">
        <f t="shared" si="118"/>
        <v>0</v>
      </c>
      <c r="BW51" s="5">
        <f t="shared" si="40"/>
        <v>0</v>
      </c>
      <c r="BX51" s="5">
        <f t="shared" si="41"/>
        <v>-5000</v>
      </c>
      <c r="BY51" s="5">
        <f t="shared" si="119"/>
        <v>-15000</v>
      </c>
      <c r="BZ51" s="5">
        <f>MAX(INDEX('Team forecast'!$R$3:$BH$26,MATCH($B51,'Team forecast'!$B$3:$B$26,0),MATCH(BZ$1,'Team forecast'!$R$2:$BH$2,0))*($BX51)-(1-INDEX('Team forecast'!$R$3:$BH$26,MATCH($B51,'Team forecast'!$B$3:$B$26,0),MATCH(BZ$1,'Team forecast'!$R$2:$BH$2,0)))*(BY51+CH51)*0.01,-5000)</f>
        <v>-5000</v>
      </c>
      <c r="CA51" s="5">
        <f>MAX(INDEX('Team forecast'!$R$3:$BH$26,MATCH($B51,'Team forecast'!$B$3:$B$26,0),MATCH(CA$1,'Team forecast'!$R$2:$BH$2,0))*$BX51-(1-INDEX('Team forecast'!$R$3:$BH$26,MATCH($B51,'Team forecast'!$B$3:$B$26,0),MATCH(CA$1,'Team forecast'!$R$2:$BH$2,0)))*(BY51+BX51+CH51)*0.01,-5000)</f>
        <v>-5000</v>
      </c>
      <c r="CB51" s="5">
        <f>MAX(INDEX('Team forecast'!$R$3:$BH$26,MATCH($B51,'Team forecast'!$B$3:$B$26,0),MATCH(CB$1,'Team forecast'!$R$2:$BH$2,0))*$BX51-(1-INDEX('Team forecast'!$R$3:$BH$26,MATCH($B51,'Team forecast'!$B$3:$B$26,0),MATCH(CB$1,'Team forecast'!$R$2:$BH$2,0)))*(BY51+BX51*2+CH51)*0.01,0)</f>
        <v>0</v>
      </c>
      <c r="CC51" s="5">
        <v>0</v>
      </c>
      <c r="CD51" s="5">
        <f>+AK51+BD51*Cockpit!$C$3+BW51*Cockpit!$C$3^2+BZ51*Cockpit!$C$3^3+CA51*Cockpit!$C$3^4+CB51*Cockpit!$C$3^5+CC51*Cockpit!$C$3^6</f>
        <v>-10802.469135802468</v>
      </c>
      <c r="CE51" s="5"/>
      <c r="CF51" s="5"/>
      <c r="CG51" s="5">
        <v>0</v>
      </c>
      <c r="CH51" s="5">
        <f t="shared" si="43"/>
        <v>4495000</v>
      </c>
      <c r="CI51" s="5">
        <f t="shared" si="44"/>
        <v>4495000</v>
      </c>
      <c r="CJ51" s="1">
        <f t="shared" si="45"/>
        <v>-2E-3</v>
      </c>
      <c r="CK51" s="5">
        <f>RANK(CD51,$CD$2:$CD$622)+COUNTIF($CD$2:$CD51,$CD51)-1</f>
        <v>430</v>
      </c>
      <c r="CL51" s="5">
        <f>RANK(CJ51,$CJ$2:$CJ$622)+COUNTIF($CJ$2:$CJ51,$CJ51)-1</f>
        <v>422</v>
      </c>
    </row>
    <row r="52" spans="1:90" x14ac:dyDescent="0.3">
      <c r="A52" t="str">
        <f>Players!P53</f>
        <v>Mario Pašalić</v>
      </c>
      <c r="B52" t="str">
        <f>Players!G53</f>
        <v>Croatia</v>
      </c>
      <c r="C52" t="str">
        <f>Players!AB53</f>
        <v>Midfield</v>
      </c>
      <c r="D52" s="1"/>
      <c r="F52" t="str">
        <f>IFERROR(INDEX(Lookup!B:B,MATCH(INDEX(Players!C:C,MATCH(E52,Players!A:A,0)),Lookup!D:D,0)),"")</f>
        <v/>
      </c>
      <c r="G52">
        <f>IF(Players!AC53=0,10000000,Players!AC53)</f>
        <v>3492000</v>
      </c>
      <c r="H52" s="16">
        <f>INDEX('Team forecast'!$B$2:$AO$26,MATCH('Master data'!$B52,'Team forecast'!$B$2:$B$26,0),MATCH('Master data'!H$1,'Team forecast'!$B$2:$AO$2,0))</f>
        <v>1.3131656637198186</v>
      </c>
      <c r="I52" s="16">
        <f>INDEX('Team forecast'!$B$2:$AO$26,MATCH('Master data'!$B52,'Team forecast'!$B$2:$B$26,0),MATCH('Master data'!I$1,'Team forecast'!$B$2:$AO$2,0))</f>
        <v>1.0273865414141237</v>
      </c>
      <c r="J52" s="16">
        <f>INDEX('Team forecast'!$B$2:$AO$26,MATCH('Master data'!$B52,'Team forecast'!$B$2:$B$26,0),MATCH('Master data'!J$1,'Team forecast'!$B$2:$AO$2,0))</f>
        <v>0.35794120374663829</v>
      </c>
      <c r="K52" s="16">
        <f>INDEX('Team forecast'!$B$2:$AO$26,MATCH('Master data'!$B52,'Team forecast'!$B$2:$B$26,0),MATCH('Master data'!K$1,'Team forecast'!$B$2:$AO$2,0))</f>
        <v>3.3461992515270076</v>
      </c>
      <c r="L52" s="16">
        <f>INDEX('Team forecast'!$B$2:$AO$26,MATCH('Master data'!$B52,'Team forecast'!$B$2:$B$26,0),MATCH('Master data'!L$1,'Team forecast'!$B$2:$AO$2,0))</f>
        <v>3.339006259595902</v>
      </c>
      <c r="M52">
        <f>IF(Players!BC53=1,95,0)</f>
        <v>0</v>
      </c>
      <c r="N52" s="2">
        <f>Players!BN53</f>
        <v>0</v>
      </c>
      <c r="O52" s="2">
        <f>Players!BO53</f>
        <v>0</v>
      </c>
      <c r="P52" s="2">
        <f>Players!BP53</f>
        <v>0</v>
      </c>
      <c r="Q52" s="2">
        <f>Players!BQ53</f>
        <v>8.086253369272238E-2</v>
      </c>
      <c r="R52" s="2">
        <f>Players!BR53</f>
        <v>0</v>
      </c>
      <c r="S52" s="2">
        <f t="shared" si="83"/>
        <v>1.3131656637198186</v>
      </c>
      <c r="T52" s="2">
        <f t="shared" si="84"/>
        <v>1.0273865414141237</v>
      </c>
      <c r="U52" s="16">
        <f>INDEX('Team forecast'!$B$2:$AO$26,MATCH('Master data'!$B52,'Team forecast'!$B$2:$B$26,0),MATCH('Master data'!U$1,'Team forecast'!$B$2:$AO$2,0))</f>
        <v>0.43785365853658542</v>
      </c>
      <c r="V52" s="16">
        <f>INDEX('Team forecast'!$B$2:$AO$26,MATCH('Master data'!$B52,'Team forecast'!$B$2:$B$26,0),MATCH('Master data'!V$1,'Team forecast'!$B$2:$AO$2,0))</f>
        <v>0.28526829268292692</v>
      </c>
      <c r="W52" s="16">
        <f>INDEX('Team forecast'!$B$2:$AO$26,MATCH('Master data'!$B52,'Team forecast'!$B$2:$B$26,0),MATCH('Master data'!W$1,'Team forecast'!$B$2:$AO$2,0))</f>
        <v>0.27687804878048777</v>
      </c>
      <c r="X52" s="5">
        <f t="shared" si="85"/>
        <v>-5000</v>
      </c>
      <c r="Y52" s="5">
        <f t="shared" si="86"/>
        <v>0</v>
      </c>
      <c r="Z52" s="5">
        <f t="shared" si="87"/>
        <v>0</v>
      </c>
      <c r="AA52" s="5">
        <f t="shared" si="88"/>
        <v>0</v>
      </c>
      <c r="AB52" s="5">
        <f t="shared" si="89"/>
        <v>0</v>
      </c>
      <c r="AC52" s="5">
        <f t="shared" si="90"/>
        <v>0</v>
      </c>
      <c r="AD52" s="5">
        <f t="shared" si="91"/>
        <v>0</v>
      </c>
      <c r="AE52" s="5">
        <f t="shared" si="92"/>
        <v>0</v>
      </c>
      <c r="AF52" s="5">
        <f t="shared" si="93"/>
        <v>0</v>
      </c>
      <c r="AG52" s="5">
        <f t="shared" si="94"/>
        <v>0</v>
      </c>
      <c r="AH52" s="5">
        <f t="shared" si="95"/>
        <v>0</v>
      </c>
      <c r="AI52" s="5">
        <f t="shared" si="96"/>
        <v>0</v>
      </c>
      <c r="AJ52" s="5">
        <f t="shared" si="97"/>
        <v>0</v>
      </c>
      <c r="AK52" s="5">
        <f>IFERROR(SUM(X52:AJ52),-5000)*((Cockpit!$C$3)^0)</f>
        <v>-5000</v>
      </c>
      <c r="AL52" s="16">
        <f>INDEX('Team forecast'!$B$2:$AO$26,MATCH('Master data'!$B52,'Team forecast'!$B$2:$B$26,0),MATCH('Master data'!AL$1,'Team forecast'!$B$2:$AO$2,0))</f>
        <v>1.3771320398413547</v>
      </c>
      <c r="AM52" s="16">
        <f>INDEX('Team forecast'!$B$2:$AO$26,MATCH('Master data'!$B52,'Team forecast'!$B$2:$B$26,0),MATCH('Master data'!AM$1,'Team forecast'!$B$2:$AO$2,0))</f>
        <v>0.97166693173319041</v>
      </c>
      <c r="AN52" s="16">
        <f>INDEX('Team forecast'!$B$2:$AO$26,MATCH('Master data'!$B52,'Team forecast'!$B$2:$B$26,0),MATCH('Master data'!AN$1,'Team forecast'!$B$2:$AO$2,0))</f>
        <v>0.37845165893685329</v>
      </c>
      <c r="AO52" s="16">
        <f>INDEX('Team forecast'!$B$2:$AO$26,MATCH('Master data'!$B52,'Team forecast'!$B$2:$B$26,0),MATCH('Master data'!AO$1,'Team forecast'!$B$2:$AO$2,0))</f>
        <v>3.5091979087523679</v>
      </c>
      <c r="AP52" s="16">
        <f>INDEX('Team forecast'!$B$2:$AO$26,MATCH('Master data'!$B52,'Team forecast'!$B$2:$B$26,0),MATCH('Master data'!AP$1,'Team forecast'!$B$2:$AO$2,0))</f>
        <v>3.1579175281328689</v>
      </c>
      <c r="AQ52" s="5">
        <f t="shared" si="98"/>
        <v>-5000</v>
      </c>
      <c r="AR52" s="5">
        <f>INDEX('Team forecast'!$B$2:$AO$26,MATCH('Master data'!$B52,'Team forecast'!$B$2:$B$26,0),MATCH('Master data'!AR$1,'Team forecast'!$B$2:$AO$2,0))*IF(X52&gt;0,25000,0)</f>
        <v>0</v>
      </c>
      <c r="AS52" s="16">
        <f>INDEX('Team forecast'!$B$2:$AO$26,MATCH('Master data'!$B52,'Team forecast'!$B$2:$B$26,0),MATCH('Master data'!AS$1,'Team forecast'!$B$2:$AO$2,0))*IF(X52&gt;0,5000,0)</f>
        <v>0</v>
      </c>
      <c r="AT52" s="16">
        <f>INDEX('Team forecast'!$B$2:$AO$26,MATCH('Master data'!$B52,'Team forecast'!$B$2:$B$26,0),MATCH('Master data'!AT$1,'Team forecast'!$B$2:$AO$2,0))*IF(X52&gt;0,-15000,0)</f>
        <v>0</v>
      </c>
      <c r="AU52" s="5">
        <f t="shared" si="99"/>
        <v>0</v>
      </c>
      <c r="AV52" s="5">
        <f t="shared" si="100"/>
        <v>0</v>
      </c>
      <c r="AW52" s="5">
        <f t="shared" si="101"/>
        <v>0</v>
      </c>
      <c r="AX52" s="5">
        <f t="shared" si="102"/>
        <v>0</v>
      </c>
      <c r="AY52" s="5">
        <f t="shared" si="103"/>
        <v>0</v>
      </c>
      <c r="AZ52" s="5">
        <f t="shared" si="104"/>
        <v>0</v>
      </c>
      <c r="BA52" s="5">
        <f t="shared" si="105"/>
        <v>0</v>
      </c>
      <c r="BB52" s="5">
        <f t="shared" si="106"/>
        <v>0</v>
      </c>
      <c r="BC52" s="5">
        <f t="shared" si="107"/>
        <v>0</v>
      </c>
      <c r="BD52" s="5">
        <f t="shared" si="108"/>
        <v>-5000</v>
      </c>
      <c r="BE52" s="16">
        <f>INDEX('Team forecast'!$B$2:$AO$26,MATCH('Master data'!$B52,'Team forecast'!$B$2:$B$26,0),MATCH('Master data'!BE$1,'Team forecast'!$B$2:$AO$2,0))</f>
        <v>0</v>
      </c>
      <c r="BF52" s="16">
        <f>INDEX('Team forecast'!$B$2:$AO$26,MATCH('Master data'!$B52,'Team forecast'!$B$2:$B$26,0),MATCH('Master data'!BF$1,'Team forecast'!$B$2:$AO$2,0))</f>
        <v>0</v>
      </c>
      <c r="BG52" s="16">
        <f>INDEX('Team forecast'!$B$2:$AO$26,MATCH('Master data'!$B52,'Team forecast'!$B$2:$B$26,0),MATCH('Master data'!BG$1,'Team forecast'!$B$2:$AO$2,0))</f>
        <v>0</v>
      </c>
      <c r="BH52" s="16">
        <f>INDEX('Team forecast'!$B$2:$AO$26,MATCH('Master data'!$B52,'Team forecast'!$B$2:$B$26,0),MATCH('Master data'!BH$1,'Team forecast'!$B$2:$AO$2,0))</f>
        <v>0</v>
      </c>
      <c r="BI52" s="16">
        <f>INDEX('Team forecast'!$B$2:$AO$26,MATCH('Master data'!$B52,'Team forecast'!$B$2:$B$26,0),MATCH('Master data'!BI$1,'Team forecast'!$B$2:$AO$2,0))</f>
        <v>0</v>
      </c>
      <c r="BJ52" s="5">
        <f t="shared" si="109"/>
        <v>-5000</v>
      </c>
      <c r="BK52" s="5">
        <f>INDEX('Team forecast'!$R$3:$BH$26,MATCH($B52,'Team forecast'!$B$3:$B$26,0),MATCH(BK$1,'Team forecast'!$R$2:$BH$2,0))*IF($X52&gt;0,25000,0)</f>
        <v>0</v>
      </c>
      <c r="BL52" s="5">
        <f>INDEX('Team forecast'!$R$3:$BH$26,MATCH($B52,'Team forecast'!$B$3:$B$26,0),MATCH(BL$1,'Team forecast'!$R$2:$BH$2,0))*IF($X52&gt;0,5000,0)</f>
        <v>0</v>
      </c>
      <c r="BM52" s="5">
        <f>INDEX('Team forecast'!$R$3:$BH$26,MATCH($B52,'Team forecast'!$B$3:$B$26,0),MATCH(BM$1,'Team forecast'!$R$2:$BH$2,0))*IF($X52&gt;0,-15000,0)</f>
        <v>0</v>
      </c>
      <c r="BN52" s="5">
        <f t="shared" si="110"/>
        <v>0</v>
      </c>
      <c r="BO52" s="5">
        <f t="shared" si="111"/>
        <v>0</v>
      </c>
      <c r="BP52" s="5">
        <f t="shared" si="112"/>
        <v>0</v>
      </c>
      <c r="BQ52" s="5">
        <f t="shared" si="113"/>
        <v>0</v>
      </c>
      <c r="BR52" s="5">
        <f t="shared" si="114"/>
        <v>0</v>
      </c>
      <c r="BS52" s="5">
        <f t="shared" si="115"/>
        <v>0</v>
      </c>
      <c r="BT52" s="5">
        <f t="shared" si="116"/>
        <v>0</v>
      </c>
      <c r="BU52" s="5">
        <f t="shared" si="117"/>
        <v>0</v>
      </c>
      <c r="BV52" s="5">
        <f t="shared" si="118"/>
        <v>0</v>
      </c>
      <c r="BW52" s="5">
        <f t="shared" si="40"/>
        <v>0</v>
      </c>
      <c r="BX52" s="5">
        <f t="shared" si="41"/>
        <v>-5000</v>
      </c>
      <c r="BY52" s="5">
        <f t="shared" si="119"/>
        <v>-15000</v>
      </c>
      <c r="BZ52" s="5">
        <f>MAX(INDEX('Team forecast'!$R$3:$BH$26,MATCH($B52,'Team forecast'!$B$3:$B$26,0),MATCH(BZ$1,'Team forecast'!$R$2:$BH$2,0))*($BX52)-(1-INDEX('Team forecast'!$R$3:$BH$26,MATCH($B52,'Team forecast'!$B$3:$B$26,0),MATCH(BZ$1,'Team forecast'!$R$2:$BH$2,0)))*(BY52+CH52)*0.01,-5000)</f>
        <v>-5000</v>
      </c>
      <c r="CA52" s="5">
        <f>MAX(INDEX('Team forecast'!$R$3:$BH$26,MATCH($B52,'Team forecast'!$B$3:$B$26,0),MATCH(CA$1,'Team forecast'!$R$2:$BH$2,0))*$BX52-(1-INDEX('Team forecast'!$R$3:$BH$26,MATCH($B52,'Team forecast'!$B$3:$B$26,0),MATCH(CA$1,'Team forecast'!$R$2:$BH$2,0)))*(BY52+BX52+CH52)*0.01,-5000)</f>
        <v>-5000</v>
      </c>
      <c r="CB52" s="5">
        <f>MAX(INDEX('Team forecast'!$R$3:$BH$26,MATCH($B52,'Team forecast'!$B$3:$B$26,0),MATCH(CB$1,'Team forecast'!$R$2:$BH$2,0))*$BX52-(1-INDEX('Team forecast'!$R$3:$BH$26,MATCH($B52,'Team forecast'!$B$3:$B$26,0),MATCH(CB$1,'Team forecast'!$R$2:$BH$2,0)))*(BY52+BX52*2+CH52)*0.01,0)</f>
        <v>0</v>
      </c>
      <c r="CC52" s="5">
        <v>0</v>
      </c>
      <c r="CD52" s="5">
        <f>+AK52+BD52*Cockpit!$C$3+BW52*Cockpit!$C$3^2+BZ52*Cockpit!$C$3^3+CA52*Cockpit!$C$3^4+CB52*Cockpit!$C$3^5+CC52*Cockpit!$C$3^6</f>
        <v>-10802.469135802468</v>
      </c>
      <c r="CE52" s="5"/>
      <c r="CF52" s="5"/>
      <c r="CG52" s="5">
        <v>0</v>
      </c>
      <c r="CH52" s="5">
        <f t="shared" si="43"/>
        <v>3492000</v>
      </c>
      <c r="CI52" s="5">
        <f t="shared" si="44"/>
        <v>3492000</v>
      </c>
      <c r="CJ52" s="1">
        <f t="shared" si="45"/>
        <v>-3.0000000000000001E-3</v>
      </c>
      <c r="CK52" s="5">
        <f>RANK(CD52,$CD$2:$CD$622)+COUNTIF($CD$2:$CD52,$CD52)-1</f>
        <v>431</v>
      </c>
      <c r="CL52" s="5">
        <f>RANK(CJ52,$CJ$2:$CJ$622)+COUNTIF($CJ$2:$CJ52,$CJ52)-1</f>
        <v>442</v>
      </c>
    </row>
    <row r="53" spans="1:90" x14ac:dyDescent="0.3">
      <c r="A53" t="str">
        <f>Players!P54</f>
        <v>Ivan Perišić</v>
      </c>
      <c r="B53" t="str">
        <f>Players!G54</f>
        <v>Croatia</v>
      </c>
      <c r="C53" t="str">
        <f>Players!AB54</f>
        <v>Striker</v>
      </c>
      <c r="D53" s="1"/>
      <c r="F53" t="str">
        <f>IFERROR(INDEX(Lookup!B:B,MATCH(INDEX(Players!C:C,MATCH(E53,Players!A:A,0)),Lookup!D:D,0)),"")</f>
        <v/>
      </c>
      <c r="G53">
        <f>IF(Players!AC54=0,10000000,Players!AC54)</f>
        <v>4484000</v>
      </c>
      <c r="H53" s="16">
        <f>INDEX('Team forecast'!$B$2:$AO$26,MATCH('Master data'!$B53,'Team forecast'!$B$2:$B$26,0),MATCH('Master data'!H$1,'Team forecast'!$B$2:$AO$2,0))</f>
        <v>1.3131656637198186</v>
      </c>
      <c r="I53" s="16">
        <f>INDEX('Team forecast'!$B$2:$AO$26,MATCH('Master data'!$B53,'Team forecast'!$B$2:$B$26,0),MATCH('Master data'!I$1,'Team forecast'!$B$2:$AO$2,0))</f>
        <v>1.0273865414141237</v>
      </c>
      <c r="J53" s="16">
        <f>INDEX('Team forecast'!$B$2:$AO$26,MATCH('Master data'!$B53,'Team forecast'!$B$2:$B$26,0),MATCH('Master data'!J$1,'Team forecast'!$B$2:$AO$2,0))</f>
        <v>0.35794120374663829</v>
      </c>
      <c r="K53" s="16">
        <f>INDEX('Team forecast'!$B$2:$AO$26,MATCH('Master data'!$B53,'Team forecast'!$B$2:$B$26,0),MATCH('Master data'!K$1,'Team forecast'!$B$2:$AO$2,0))</f>
        <v>3.3461992515270076</v>
      </c>
      <c r="L53" s="16">
        <f>INDEX('Team forecast'!$B$2:$AO$26,MATCH('Master data'!$B53,'Team forecast'!$B$2:$B$26,0),MATCH('Master data'!L$1,'Team forecast'!$B$2:$AO$2,0))</f>
        <v>3.339006259595902</v>
      </c>
      <c r="M53">
        <f>IF(Players!BC54=1,95,0)</f>
        <v>95</v>
      </c>
      <c r="N53" s="2">
        <f>Players!BN54</f>
        <v>0.1499241832339272</v>
      </c>
      <c r="O53" s="2">
        <f>Players!BO54</f>
        <v>0.10908966054751826</v>
      </c>
      <c r="P53" s="2">
        <f>Players!BP54</f>
        <v>0.10571761996808787</v>
      </c>
      <c r="Q53" s="2">
        <f>Players!BQ54</f>
        <v>7.5000000000000011E-2</v>
      </c>
      <c r="R53" s="2">
        <f>Players!BR54</f>
        <v>0</v>
      </c>
      <c r="S53" s="2">
        <f t="shared" si="83"/>
        <v>1.3131656637198186</v>
      </c>
      <c r="T53" s="2">
        <f t="shared" si="84"/>
        <v>1.0273865414141237</v>
      </c>
      <c r="U53" s="16">
        <f>INDEX('Team forecast'!$B$2:$AO$26,MATCH('Master data'!$B53,'Team forecast'!$B$2:$B$26,0),MATCH('Master data'!U$1,'Team forecast'!$B$2:$AO$2,0))</f>
        <v>0.43785365853658542</v>
      </c>
      <c r="V53" s="16">
        <f>INDEX('Team forecast'!$B$2:$AO$26,MATCH('Master data'!$B53,'Team forecast'!$B$2:$B$26,0),MATCH('Master data'!V$1,'Team forecast'!$B$2:$AO$2,0))</f>
        <v>0.28526829268292692</v>
      </c>
      <c r="W53" s="16">
        <f>INDEX('Team forecast'!$B$2:$AO$26,MATCH('Master data'!$B53,'Team forecast'!$B$2:$B$26,0),MATCH('Master data'!W$1,'Team forecast'!$B$2:$AO$2,0))</f>
        <v>0.27687804878048777</v>
      </c>
      <c r="X53" s="5">
        <f t="shared" si="85"/>
        <v>7000</v>
      </c>
      <c r="Y53" s="5">
        <f t="shared" si="86"/>
        <v>10946.341463414636</v>
      </c>
      <c r="Z53" s="5">
        <f t="shared" si="87"/>
        <v>1426.3414634146345</v>
      </c>
      <c r="AA53" s="5">
        <f t="shared" si="88"/>
        <v>-4153.1707317073169</v>
      </c>
      <c r="AB53" s="5">
        <f t="shared" si="89"/>
        <v>19687.528958403171</v>
      </c>
      <c r="AC53" s="5">
        <f t="shared" si="90"/>
        <v>7162.6398248925752</v>
      </c>
      <c r="AD53" s="5">
        <f t="shared" si="91"/>
        <v>3537.522208104323</v>
      </c>
      <c r="AE53" s="5">
        <f t="shared" si="92"/>
        <v>0</v>
      </c>
      <c r="AF53" s="5">
        <f t="shared" si="93"/>
        <v>0</v>
      </c>
      <c r="AG53" s="5">
        <f t="shared" si="94"/>
        <v>-1500.0000000000002</v>
      </c>
      <c r="AH53" s="5">
        <f t="shared" si="95"/>
        <v>0</v>
      </c>
      <c r="AI53" s="5">
        <f t="shared" si="96"/>
        <v>13131.656637198186</v>
      </c>
      <c r="AJ53" s="5">
        <f t="shared" si="97"/>
        <v>-8219.0923313129897</v>
      </c>
      <c r="AK53" s="5">
        <f>IFERROR(SUM(X53:AJ53),-5000)*((Cockpit!$C$3)^0)</f>
        <v>49019.76749240722</v>
      </c>
      <c r="AL53" s="16">
        <f>INDEX('Team forecast'!$B$2:$AO$26,MATCH('Master data'!$B53,'Team forecast'!$B$2:$B$26,0),MATCH('Master data'!AL$1,'Team forecast'!$B$2:$AO$2,0))</f>
        <v>1.3771320398413547</v>
      </c>
      <c r="AM53" s="16">
        <f>INDEX('Team forecast'!$B$2:$AO$26,MATCH('Master data'!$B53,'Team forecast'!$B$2:$B$26,0),MATCH('Master data'!AM$1,'Team forecast'!$B$2:$AO$2,0))</f>
        <v>0.97166693173319041</v>
      </c>
      <c r="AN53" s="16">
        <f>INDEX('Team forecast'!$B$2:$AO$26,MATCH('Master data'!$B53,'Team forecast'!$B$2:$B$26,0),MATCH('Master data'!AN$1,'Team forecast'!$B$2:$AO$2,0))</f>
        <v>0.37845165893685329</v>
      </c>
      <c r="AO53" s="16">
        <f>INDEX('Team forecast'!$B$2:$AO$26,MATCH('Master data'!$B53,'Team forecast'!$B$2:$B$26,0),MATCH('Master data'!AO$1,'Team forecast'!$B$2:$AO$2,0))</f>
        <v>3.5091979087523679</v>
      </c>
      <c r="AP53" s="16">
        <f>INDEX('Team forecast'!$B$2:$AO$26,MATCH('Master data'!$B53,'Team forecast'!$B$2:$B$26,0),MATCH('Master data'!AP$1,'Team forecast'!$B$2:$AO$2,0))</f>
        <v>3.1579175281328689</v>
      </c>
      <c r="AQ53" s="5">
        <f t="shared" si="98"/>
        <v>7000</v>
      </c>
      <c r="AR53" s="5">
        <f>INDEX('Team forecast'!$B$2:$AO$26,MATCH('Master data'!$B53,'Team forecast'!$B$2:$B$26,0),MATCH('Master data'!AR$1,'Team forecast'!$B$2:$AO$2,0))*IF(X53&gt;0,25000,0)</f>
        <v>12129.860863360685</v>
      </c>
      <c r="AS53" s="16">
        <f>INDEX('Team forecast'!$B$2:$AO$26,MATCH('Master data'!$B53,'Team forecast'!$B$2:$B$26,0),MATCH('Master data'!AS$1,'Team forecast'!$B$2:$AO$2,0))*IF(X53&gt;0,5000,0)</f>
        <v>1391.3663931501965</v>
      </c>
      <c r="AT53" s="16">
        <f>INDEX('Team forecast'!$B$2:$AO$26,MATCH('Master data'!$B53,'Team forecast'!$B$2:$B$26,0),MATCH('Master data'!AT$1,'Team forecast'!$B$2:$AO$2,0))*IF(X53&gt;0,-15000,0)</f>
        <v>-3547.9843025329992</v>
      </c>
      <c r="AU53" s="5">
        <f t="shared" si="99"/>
        <v>20646.539627848721</v>
      </c>
      <c r="AV53" s="5">
        <f t="shared" si="100"/>
        <v>7511.5433377702384</v>
      </c>
      <c r="AW53" s="5">
        <f t="shared" si="101"/>
        <v>3709.8405091029153</v>
      </c>
      <c r="AX53" s="5">
        <f t="shared" si="102"/>
        <v>0</v>
      </c>
      <c r="AY53" s="5">
        <f t="shared" si="103"/>
        <v>0</v>
      </c>
      <c r="AZ53" s="5">
        <f t="shared" si="104"/>
        <v>-1500.0000000000002</v>
      </c>
      <c r="BA53" s="5">
        <f t="shared" si="105"/>
        <v>0</v>
      </c>
      <c r="BB53" s="5">
        <f t="shared" si="106"/>
        <v>13771.320398413547</v>
      </c>
      <c r="BC53" s="5">
        <f t="shared" si="107"/>
        <v>-7773.335453865523</v>
      </c>
      <c r="BD53" s="5">
        <f t="shared" si="108"/>
        <v>53339.151373247769</v>
      </c>
      <c r="BE53" s="16">
        <f>INDEX('Team forecast'!$B$2:$AO$26,MATCH('Master data'!$B53,'Team forecast'!$B$2:$B$26,0),MATCH('Master data'!BE$1,'Team forecast'!$B$2:$AO$2,0))</f>
        <v>0</v>
      </c>
      <c r="BF53" s="16">
        <f>INDEX('Team forecast'!$B$2:$AO$26,MATCH('Master data'!$B53,'Team forecast'!$B$2:$B$26,0),MATCH('Master data'!BF$1,'Team forecast'!$B$2:$AO$2,0))</f>
        <v>0</v>
      </c>
      <c r="BG53" s="16">
        <f>INDEX('Team forecast'!$B$2:$AO$26,MATCH('Master data'!$B53,'Team forecast'!$B$2:$B$26,0),MATCH('Master data'!BG$1,'Team forecast'!$B$2:$AO$2,0))</f>
        <v>0</v>
      </c>
      <c r="BH53" s="16">
        <f>INDEX('Team forecast'!$B$2:$AO$26,MATCH('Master data'!$B53,'Team forecast'!$B$2:$B$26,0),MATCH('Master data'!BH$1,'Team forecast'!$B$2:$AO$2,0))</f>
        <v>0</v>
      </c>
      <c r="BI53" s="16">
        <f>INDEX('Team forecast'!$B$2:$AO$26,MATCH('Master data'!$B53,'Team forecast'!$B$2:$B$26,0),MATCH('Master data'!BI$1,'Team forecast'!$B$2:$AO$2,0))</f>
        <v>0</v>
      </c>
      <c r="BJ53" s="5">
        <f t="shared" si="109"/>
        <v>7000</v>
      </c>
      <c r="BK53" s="5">
        <f>INDEX('Team forecast'!$R$3:$BH$26,MATCH($B53,'Team forecast'!$B$3:$B$26,0),MATCH(BK$1,'Team forecast'!$R$2:$BH$2,0))*IF($X53&gt;0,25000,0)</f>
        <v>0</v>
      </c>
      <c r="BL53" s="5">
        <f>INDEX('Team forecast'!$R$3:$BH$26,MATCH($B53,'Team forecast'!$B$3:$B$26,0),MATCH(BL$1,'Team forecast'!$R$2:$BH$2,0))*IF($X53&gt;0,5000,0)</f>
        <v>0</v>
      </c>
      <c r="BM53" s="5">
        <f>INDEX('Team forecast'!$R$3:$BH$26,MATCH($B53,'Team forecast'!$B$3:$B$26,0),MATCH(BM$1,'Team forecast'!$R$2:$BH$2,0))*IF($X53&gt;0,-15000,0)</f>
        <v>0</v>
      </c>
      <c r="BN53" s="5">
        <f t="shared" si="110"/>
        <v>0</v>
      </c>
      <c r="BO53" s="5">
        <f t="shared" si="111"/>
        <v>0</v>
      </c>
      <c r="BP53" s="5">
        <f t="shared" si="112"/>
        <v>0</v>
      </c>
      <c r="BQ53" s="5">
        <f t="shared" si="113"/>
        <v>0</v>
      </c>
      <c r="BR53" s="5">
        <f t="shared" si="114"/>
        <v>0</v>
      </c>
      <c r="BS53" s="5">
        <f t="shared" si="115"/>
        <v>-1500.0000000000002</v>
      </c>
      <c r="BT53" s="5">
        <f t="shared" si="116"/>
        <v>0</v>
      </c>
      <c r="BU53" s="5">
        <f t="shared" si="117"/>
        <v>0</v>
      </c>
      <c r="BV53" s="5">
        <f t="shared" si="118"/>
        <v>0</v>
      </c>
      <c r="BW53" s="5">
        <f t="shared" si="40"/>
        <v>0</v>
      </c>
      <c r="BX53" s="5">
        <f t="shared" si="41"/>
        <v>51179.459432827498</v>
      </c>
      <c r="BY53" s="5">
        <f t="shared" si="119"/>
        <v>153538.37829848251</v>
      </c>
      <c r="BZ53" s="5">
        <f>MAX(INDEX('Team forecast'!$R$3:$BH$26,MATCH($B53,'Team forecast'!$B$3:$B$26,0),MATCH(BZ$1,'Team forecast'!$R$2:$BH$2,0))*($BX53)-(1-INDEX('Team forecast'!$R$3:$BH$26,MATCH($B53,'Team forecast'!$B$3:$B$26,0),MATCH(BZ$1,'Team forecast'!$R$2:$BH$2,0)))*(BY53+CH53)*0.01,-5000)</f>
        <v>17385.951652186624</v>
      </c>
      <c r="CA53" s="5">
        <f>MAX(INDEX('Team forecast'!$R$3:$BH$26,MATCH($B53,'Team forecast'!$B$3:$B$26,0),MATCH(CA$1,'Team forecast'!$R$2:$BH$2,0))*$BX53-(1-INDEX('Team forecast'!$R$3:$BH$26,MATCH($B53,'Team forecast'!$B$3:$B$26,0),MATCH(CA$1,'Team forecast'!$R$2:$BH$2,0)))*(BY53+BX53+CH53)*0.01,-5000)</f>
        <v>-5000</v>
      </c>
      <c r="CB53" s="5">
        <f>MAX(INDEX('Team forecast'!$R$3:$BH$26,MATCH($B53,'Team forecast'!$B$3:$B$26,0),MATCH(CB$1,'Team forecast'!$R$2:$BH$2,0))*$BX53-(1-INDEX('Team forecast'!$R$3:$BH$26,MATCH($B53,'Team forecast'!$B$3:$B$26,0),MATCH(CB$1,'Team forecast'!$R$2:$BH$2,0)))*(BY53+BX53*2+CH53)*0.01,0)</f>
        <v>0</v>
      </c>
      <c r="CC53" s="5">
        <v>0</v>
      </c>
      <c r="CD53" s="5">
        <f>+AK53+BD53*Cockpit!$C$3+BW53*Cockpit!$C$3^2+BZ53*Cockpit!$C$3^3+CA53*Cockpit!$C$3^4+CB53*Cockpit!$C$3^5+CC53*Cockpit!$C$3^6</f>
        <v>88742.940502380778</v>
      </c>
      <c r="CE53" s="5"/>
      <c r="CF53" s="5"/>
      <c r="CG53" s="5">
        <v>0</v>
      </c>
      <c r="CH53" s="5">
        <f t="shared" si="43"/>
        <v>4484000</v>
      </c>
      <c r="CI53" s="5">
        <f t="shared" si="44"/>
        <v>4484000</v>
      </c>
      <c r="CJ53" s="1">
        <f t="shared" si="45"/>
        <v>0.02</v>
      </c>
      <c r="CK53" s="5">
        <f>RANK(CD53,$CD$2:$CD$622)+COUNTIF($CD$2:$CD53,$CD53)-1</f>
        <v>100</v>
      </c>
      <c r="CL53" s="5">
        <f>RANK(CJ53,$CJ$2:$CJ$622)+COUNTIF($CJ$2:$CJ53,$CJ53)-1</f>
        <v>122</v>
      </c>
    </row>
    <row r="54" spans="1:90" x14ac:dyDescent="0.3">
      <c r="A54" t="str">
        <f>Players!P55</f>
        <v>Luka Modrić</v>
      </c>
      <c r="B54" t="str">
        <f>Players!G55</f>
        <v>Croatia</v>
      </c>
      <c r="C54" t="str">
        <f>Players!AB55</f>
        <v>Midfield</v>
      </c>
      <c r="D54" s="1"/>
      <c r="F54" t="str">
        <f>IFERROR(INDEX(Lookup!B:B,MATCH(INDEX(Players!C:C,MATCH(E54,Players!A:A,0)),Lookup!D:D,0)),"")</f>
        <v/>
      </c>
      <c r="G54">
        <f>IF(Players!AC55=0,10000000,Players!AC55)</f>
        <v>4494000</v>
      </c>
      <c r="H54" s="16">
        <f>INDEX('Team forecast'!$B$2:$AO$26,MATCH('Master data'!$B54,'Team forecast'!$B$2:$B$26,0),MATCH('Master data'!H$1,'Team forecast'!$B$2:$AO$2,0))</f>
        <v>1.3131656637198186</v>
      </c>
      <c r="I54" s="16">
        <f>INDEX('Team forecast'!$B$2:$AO$26,MATCH('Master data'!$B54,'Team forecast'!$B$2:$B$26,0),MATCH('Master data'!I$1,'Team forecast'!$B$2:$AO$2,0))</f>
        <v>1.0273865414141237</v>
      </c>
      <c r="J54" s="16">
        <f>INDEX('Team forecast'!$B$2:$AO$26,MATCH('Master data'!$B54,'Team forecast'!$B$2:$B$26,0),MATCH('Master data'!J$1,'Team forecast'!$B$2:$AO$2,0))</f>
        <v>0.35794120374663829</v>
      </c>
      <c r="K54" s="16">
        <f>INDEX('Team forecast'!$B$2:$AO$26,MATCH('Master data'!$B54,'Team forecast'!$B$2:$B$26,0),MATCH('Master data'!K$1,'Team forecast'!$B$2:$AO$2,0))</f>
        <v>3.3461992515270076</v>
      </c>
      <c r="L54" s="16">
        <f>INDEX('Team forecast'!$B$2:$AO$26,MATCH('Master data'!$B54,'Team forecast'!$B$2:$B$26,0),MATCH('Master data'!L$1,'Team forecast'!$B$2:$AO$2,0))</f>
        <v>3.339006259595902</v>
      </c>
      <c r="M54">
        <f>IF(Players!BC55=1,95,0)</f>
        <v>95</v>
      </c>
      <c r="N54" s="2">
        <f>Players!BN55</f>
        <v>0.1050527298547347</v>
      </c>
      <c r="O54" s="2">
        <f>Players!BO55</f>
        <v>8.6240157639389109E-2</v>
      </c>
      <c r="P54" s="2">
        <f>Players!BP55</f>
        <v>0.10406036234554768</v>
      </c>
      <c r="Q54" s="2">
        <f>Players!BQ55</f>
        <v>0.13062158220925993</v>
      </c>
      <c r="R54" s="2">
        <f>Players!BR55</f>
        <v>0</v>
      </c>
      <c r="S54" s="2">
        <f t="shared" si="83"/>
        <v>1.3131656637198186</v>
      </c>
      <c r="T54" s="2">
        <f t="shared" si="84"/>
        <v>1.0273865414141237</v>
      </c>
      <c r="U54" s="16">
        <f>INDEX('Team forecast'!$B$2:$AO$26,MATCH('Master data'!$B54,'Team forecast'!$B$2:$B$26,0),MATCH('Master data'!U$1,'Team forecast'!$B$2:$AO$2,0))</f>
        <v>0.43785365853658542</v>
      </c>
      <c r="V54" s="16">
        <f>INDEX('Team forecast'!$B$2:$AO$26,MATCH('Master data'!$B54,'Team forecast'!$B$2:$B$26,0),MATCH('Master data'!V$1,'Team forecast'!$B$2:$AO$2,0))</f>
        <v>0.28526829268292692</v>
      </c>
      <c r="W54" s="16">
        <f>INDEX('Team forecast'!$B$2:$AO$26,MATCH('Master data'!$B54,'Team forecast'!$B$2:$B$26,0),MATCH('Master data'!W$1,'Team forecast'!$B$2:$AO$2,0))</f>
        <v>0.27687804878048777</v>
      </c>
      <c r="X54" s="5">
        <f t="shared" si="85"/>
        <v>7000</v>
      </c>
      <c r="Y54" s="5">
        <f t="shared" si="86"/>
        <v>10946.341463414636</v>
      </c>
      <c r="Z54" s="5">
        <f t="shared" si="87"/>
        <v>1426.3414634146345</v>
      </c>
      <c r="AA54" s="5">
        <f t="shared" si="88"/>
        <v>-4153.1707317073169</v>
      </c>
      <c r="AB54" s="5">
        <f t="shared" si="89"/>
        <v>17243.954715658936</v>
      </c>
      <c r="AC54" s="5">
        <f t="shared" si="90"/>
        <v>5662.3806922915091</v>
      </c>
      <c r="AD54" s="5">
        <f t="shared" si="91"/>
        <v>3482.0670659430089</v>
      </c>
      <c r="AE54" s="5">
        <f t="shared" si="92"/>
        <v>0</v>
      </c>
      <c r="AF54" s="5">
        <f t="shared" si="93"/>
        <v>0</v>
      </c>
      <c r="AG54" s="5">
        <f t="shared" si="94"/>
        <v>-2612.4316441851984</v>
      </c>
      <c r="AH54" s="5">
        <f t="shared" si="95"/>
        <v>0</v>
      </c>
      <c r="AI54" s="5">
        <f t="shared" si="96"/>
        <v>13131.656637198186</v>
      </c>
      <c r="AJ54" s="5">
        <f t="shared" si="97"/>
        <v>-8219.0923313129897</v>
      </c>
      <c r="AK54" s="5">
        <f>IFERROR(SUM(X54:AJ54),-5000)*((Cockpit!$C$3)^0)</f>
        <v>43908.047330715402</v>
      </c>
      <c r="AL54" s="16">
        <f>INDEX('Team forecast'!$B$2:$AO$26,MATCH('Master data'!$B54,'Team forecast'!$B$2:$B$26,0),MATCH('Master data'!AL$1,'Team forecast'!$B$2:$AO$2,0))</f>
        <v>1.3771320398413547</v>
      </c>
      <c r="AM54" s="16">
        <f>INDEX('Team forecast'!$B$2:$AO$26,MATCH('Master data'!$B54,'Team forecast'!$B$2:$B$26,0),MATCH('Master data'!AM$1,'Team forecast'!$B$2:$AO$2,0))</f>
        <v>0.97166693173319041</v>
      </c>
      <c r="AN54" s="16">
        <f>INDEX('Team forecast'!$B$2:$AO$26,MATCH('Master data'!$B54,'Team forecast'!$B$2:$B$26,0),MATCH('Master data'!AN$1,'Team forecast'!$B$2:$AO$2,0))</f>
        <v>0.37845165893685329</v>
      </c>
      <c r="AO54" s="16">
        <f>INDEX('Team forecast'!$B$2:$AO$26,MATCH('Master data'!$B54,'Team forecast'!$B$2:$B$26,0),MATCH('Master data'!AO$1,'Team forecast'!$B$2:$AO$2,0))</f>
        <v>3.5091979087523679</v>
      </c>
      <c r="AP54" s="16">
        <f>INDEX('Team forecast'!$B$2:$AO$26,MATCH('Master data'!$B54,'Team forecast'!$B$2:$B$26,0),MATCH('Master data'!AP$1,'Team forecast'!$B$2:$AO$2,0))</f>
        <v>3.1579175281328689</v>
      </c>
      <c r="AQ54" s="5">
        <f t="shared" si="98"/>
        <v>7000</v>
      </c>
      <c r="AR54" s="5">
        <f>INDEX('Team forecast'!$B$2:$AO$26,MATCH('Master data'!$B54,'Team forecast'!$B$2:$B$26,0),MATCH('Master data'!AR$1,'Team forecast'!$B$2:$AO$2,0))*IF(X54&gt;0,25000,0)</f>
        <v>12129.860863360685</v>
      </c>
      <c r="AS54" s="16">
        <f>INDEX('Team forecast'!$B$2:$AO$26,MATCH('Master data'!$B54,'Team forecast'!$B$2:$B$26,0),MATCH('Master data'!AS$1,'Team forecast'!$B$2:$AO$2,0))*IF(X54&gt;0,5000,0)</f>
        <v>1391.3663931501965</v>
      </c>
      <c r="AT54" s="16">
        <f>INDEX('Team forecast'!$B$2:$AO$26,MATCH('Master data'!$B54,'Team forecast'!$B$2:$B$26,0),MATCH('Master data'!AT$1,'Team forecast'!$B$2:$AO$2,0))*IF(X54&gt;0,-15000,0)</f>
        <v>-3547.9843025329992</v>
      </c>
      <c r="AU54" s="5">
        <f t="shared" si="99"/>
        <v>18083.935019469198</v>
      </c>
      <c r="AV54" s="5">
        <f t="shared" si="100"/>
        <v>5938.2042103085951</v>
      </c>
      <c r="AW54" s="5">
        <f t="shared" si="101"/>
        <v>3651.6840592700955</v>
      </c>
      <c r="AX54" s="5">
        <f t="shared" si="102"/>
        <v>0</v>
      </c>
      <c r="AY54" s="5">
        <f t="shared" si="103"/>
        <v>0</v>
      </c>
      <c r="AZ54" s="5">
        <f t="shared" si="104"/>
        <v>-2612.4316441851984</v>
      </c>
      <c r="BA54" s="5">
        <f t="shared" si="105"/>
        <v>0</v>
      </c>
      <c r="BB54" s="5">
        <f t="shared" si="106"/>
        <v>13771.320398413547</v>
      </c>
      <c r="BC54" s="5">
        <f t="shared" si="107"/>
        <v>-7773.335453865523</v>
      </c>
      <c r="BD54" s="5">
        <f t="shared" si="108"/>
        <v>48032.619543388595</v>
      </c>
      <c r="BE54" s="16">
        <f>INDEX('Team forecast'!$B$2:$AO$26,MATCH('Master data'!$B54,'Team forecast'!$B$2:$B$26,0),MATCH('Master data'!BE$1,'Team forecast'!$B$2:$AO$2,0))</f>
        <v>0</v>
      </c>
      <c r="BF54" s="16">
        <f>INDEX('Team forecast'!$B$2:$AO$26,MATCH('Master data'!$B54,'Team forecast'!$B$2:$B$26,0),MATCH('Master data'!BF$1,'Team forecast'!$B$2:$AO$2,0))</f>
        <v>0</v>
      </c>
      <c r="BG54" s="16">
        <f>INDEX('Team forecast'!$B$2:$AO$26,MATCH('Master data'!$B54,'Team forecast'!$B$2:$B$26,0),MATCH('Master data'!BG$1,'Team forecast'!$B$2:$AO$2,0))</f>
        <v>0</v>
      </c>
      <c r="BH54" s="16">
        <f>INDEX('Team forecast'!$B$2:$AO$26,MATCH('Master data'!$B54,'Team forecast'!$B$2:$B$26,0),MATCH('Master data'!BH$1,'Team forecast'!$B$2:$AO$2,0))</f>
        <v>0</v>
      </c>
      <c r="BI54" s="16">
        <f>INDEX('Team forecast'!$B$2:$AO$26,MATCH('Master data'!$B54,'Team forecast'!$B$2:$B$26,0),MATCH('Master data'!BI$1,'Team forecast'!$B$2:$AO$2,0))</f>
        <v>0</v>
      </c>
      <c r="BJ54" s="5">
        <f t="shared" si="109"/>
        <v>7000</v>
      </c>
      <c r="BK54" s="5">
        <f>INDEX('Team forecast'!$R$3:$BH$26,MATCH($B54,'Team forecast'!$B$3:$B$26,0),MATCH(BK$1,'Team forecast'!$R$2:$BH$2,0))*IF($X54&gt;0,25000,0)</f>
        <v>0</v>
      </c>
      <c r="BL54" s="5">
        <f>INDEX('Team forecast'!$R$3:$BH$26,MATCH($B54,'Team forecast'!$B$3:$B$26,0),MATCH(BL$1,'Team forecast'!$R$2:$BH$2,0))*IF($X54&gt;0,5000,0)</f>
        <v>0</v>
      </c>
      <c r="BM54" s="5">
        <f>INDEX('Team forecast'!$R$3:$BH$26,MATCH($B54,'Team forecast'!$B$3:$B$26,0),MATCH(BM$1,'Team forecast'!$R$2:$BH$2,0))*IF($X54&gt;0,-15000,0)</f>
        <v>0</v>
      </c>
      <c r="BN54" s="5">
        <f t="shared" si="110"/>
        <v>0</v>
      </c>
      <c r="BO54" s="5">
        <f t="shared" si="111"/>
        <v>0</v>
      </c>
      <c r="BP54" s="5">
        <f t="shared" si="112"/>
        <v>0</v>
      </c>
      <c r="BQ54" s="5">
        <f t="shared" si="113"/>
        <v>0</v>
      </c>
      <c r="BR54" s="5">
        <f t="shared" si="114"/>
        <v>0</v>
      </c>
      <c r="BS54" s="5">
        <f t="shared" si="115"/>
        <v>-2612.4316441851984</v>
      </c>
      <c r="BT54" s="5">
        <f t="shared" si="116"/>
        <v>0</v>
      </c>
      <c r="BU54" s="5">
        <f t="shared" si="117"/>
        <v>0</v>
      </c>
      <c r="BV54" s="5">
        <f t="shared" si="118"/>
        <v>0</v>
      </c>
      <c r="BW54" s="5">
        <f t="shared" si="40"/>
        <v>0</v>
      </c>
      <c r="BX54" s="5">
        <f t="shared" si="41"/>
        <v>45970.333437052002</v>
      </c>
      <c r="BY54" s="5">
        <f t="shared" si="119"/>
        <v>137911.00031115601</v>
      </c>
      <c r="BZ54" s="5">
        <f>MAX(INDEX('Team forecast'!$R$3:$BH$26,MATCH($B54,'Team forecast'!$B$3:$B$26,0),MATCH(BZ$1,'Team forecast'!$R$2:$BH$2,0))*($BX54)-(1-INDEX('Team forecast'!$R$3:$BH$26,MATCH($B54,'Team forecast'!$B$3:$B$26,0),MATCH(BZ$1,'Team forecast'!$R$2:$BH$2,0)))*(BY54+CH54)*0.01,-5000)</f>
        <v>14000.787670197959</v>
      </c>
      <c r="CA54" s="5">
        <f>MAX(INDEX('Team forecast'!$R$3:$BH$26,MATCH($B54,'Team forecast'!$B$3:$B$26,0),MATCH(CA$1,'Team forecast'!$R$2:$BH$2,0))*$BX54-(1-INDEX('Team forecast'!$R$3:$BH$26,MATCH($B54,'Team forecast'!$B$3:$B$26,0),MATCH(CA$1,'Team forecast'!$R$2:$BH$2,0)))*(BY54+BX54+CH54)*0.01,-5000)</f>
        <v>-5000</v>
      </c>
      <c r="CB54" s="5">
        <f>MAX(INDEX('Team forecast'!$R$3:$BH$26,MATCH($B54,'Team forecast'!$B$3:$B$26,0),MATCH(CB$1,'Team forecast'!$R$2:$BH$2,0))*$BX54-(1-INDEX('Team forecast'!$R$3:$BH$26,MATCH($B54,'Team forecast'!$B$3:$B$26,0),MATCH(CB$1,'Team forecast'!$R$2:$BH$2,0)))*(BY54+BX54*2+CH54)*0.01,0)</f>
        <v>0</v>
      </c>
      <c r="CC54" s="5">
        <v>0</v>
      </c>
      <c r="CD54" s="5">
        <f>+AK54+BD54*Cockpit!$C$3+BW54*Cockpit!$C$3^2+BZ54*Cockpit!$C$3^3+CA54*Cockpit!$C$3^4+CB54*Cockpit!$C$3^5+CC54*Cockpit!$C$3^6</f>
        <v>79090.520903897312</v>
      </c>
      <c r="CE54" s="5"/>
      <c r="CF54" s="5"/>
      <c r="CG54" s="5">
        <v>0</v>
      </c>
      <c r="CH54" s="5">
        <f t="shared" si="43"/>
        <v>4494000</v>
      </c>
      <c r="CI54" s="5">
        <f t="shared" si="44"/>
        <v>4494000</v>
      </c>
      <c r="CJ54" s="1">
        <f t="shared" si="45"/>
        <v>1.7999999999999999E-2</v>
      </c>
      <c r="CK54" s="5">
        <f>RANK(CD54,$CD$2:$CD$622)+COUNTIF($CD$2:$CD54,$CD54)-1</f>
        <v>121</v>
      </c>
      <c r="CL54" s="5">
        <f>RANK(CJ54,$CJ$2:$CJ$622)+COUNTIF($CJ$2:$CJ54,$CJ54)-1</f>
        <v>133</v>
      </c>
    </row>
    <row r="55" spans="1:90" x14ac:dyDescent="0.3">
      <c r="A55" t="str">
        <f>Players!P56</f>
        <v>Nikola Vlašić</v>
      </c>
      <c r="B55" t="str">
        <f>Players!G56</f>
        <v>Croatia</v>
      </c>
      <c r="C55" t="str">
        <f>Players!AB56</f>
        <v>Midfield</v>
      </c>
      <c r="D55" s="1"/>
      <c r="F55" t="str">
        <f>IFERROR(INDEX(Lookup!B:B,MATCH(INDEX(Players!C:C,MATCH(E55,Players!A:A,0)),Lookup!D:D,0)),"")</f>
        <v/>
      </c>
      <c r="G55">
        <f>IF(Players!AC56=0,10000000,Players!AC56)</f>
        <v>2992000</v>
      </c>
      <c r="H55" s="16">
        <f>INDEX('Team forecast'!$B$2:$AO$26,MATCH('Master data'!$B55,'Team forecast'!$B$2:$B$26,0),MATCH('Master data'!H$1,'Team forecast'!$B$2:$AO$2,0))</f>
        <v>1.3131656637198186</v>
      </c>
      <c r="I55" s="16">
        <f>INDEX('Team forecast'!$B$2:$AO$26,MATCH('Master data'!$B55,'Team forecast'!$B$2:$B$26,0),MATCH('Master data'!I$1,'Team forecast'!$B$2:$AO$2,0))</f>
        <v>1.0273865414141237</v>
      </c>
      <c r="J55" s="16">
        <f>INDEX('Team forecast'!$B$2:$AO$26,MATCH('Master data'!$B55,'Team forecast'!$B$2:$B$26,0),MATCH('Master data'!J$1,'Team forecast'!$B$2:$AO$2,0))</f>
        <v>0.35794120374663829</v>
      </c>
      <c r="K55" s="16">
        <f>INDEX('Team forecast'!$B$2:$AO$26,MATCH('Master data'!$B55,'Team forecast'!$B$2:$B$26,0),MATCH('Master data'!K$1,'Team forecast'!$B$2:$AO$2,0))</f>
        <v>3.3461992515270076</v>
      </c>
      <c r="L55" s="16">
        <f>INDEX('Team forecast'!$B$2:$AO$26,MATCH('Master data'!$B55,'Team forecast'!$B$2:$B$26,0),MATCH('Master data'!L$1,'Team forecast'!$B$2:$AO$2,0))</f>
        <v>3.339006259595902</v>
      </c>
      <c r="M55">
        <f>IF(Players!BC56=1,95,0)</f>
        <v>0</v>
      </c>
      <c r="N55" s="2">
        <f>Players!BN56</f>
        <v>0</v>
      </c>
      <c r="O55" s="2">
        <f>Players!BO56</f>
        <v>0</v>
      </c>
      <c r="P55" s="2">
        <f>Players!BP56</f>
        <v>0</v>
      </c>
      <c r="Q55" s="2">
        <f>Players!BQ56</f>
        <v>4.3478260869565216E-2</v>
      </c>
      <c r="R55" s="2">
        <f>Players!BR56</f>
        <v>0</v>
      </c>
      <c r="S55" s="2">
        <f t="shared" si="83"/>
        <v>1.3131656637198186</v>
      </c>
      <c r="T55" s="2">
        <f t="shared" si="84"/>
        <v>1.0273865414141237</v>
      </c>
      <c r="U55" s="16">
        <f>INDEX('Team forecast'!$B$2:$AO$26,MATCH('Master data'!$B55,'Team forecast'!$B$2:$B$26,0),MATCH('Master data'!U$1,'Team forecast'!$B$2:$AO$2,0))</f>
        <v>0.43785365853658542</v>
      </c>
      <c r="V55" s="16">
        <f>INDEX('Team forecast'!$B$2:$AO$26,MATCH('Master data'!$B55,'Team forecast'!$B$2:$B$26,0),MATCH('Master data'!V$1,'Team forecast'!$B$2:$AO$2,0))</f>
        <v>0.28526829268292692</v>
      </c>
      <c r="W55" s="16">
        <f>INDEX('Team forecast'!$B$2:$AO$26,MATCH('Master data'!$B55,'Team forecast'!$B$2:$B$26,0),MATCH('Master data'!W$1,'Team forecast'!$B$2:$AO$2,0))</f>
        <v>0.27687804878048777</v>
      </c>
      <c r="X55" s="5">
        <f t="shared" si="85"/>
        <v>-5000</v>
      </c>
      <c r="Y55" s="5">
        <f t="shared" si="86"/>
        <v>0</v>
      </c>
      <c r="Z55" s="5">
        <f t="shared" si="87"/>
        <v>0</v>
      </c>
      <c r="AA55" s="5">
        <f t="shared" si="88"/>
        <v>0</v>
      </c>
      <c r="AB55" s="5">
        <f t="shared" si="89"/>
        <v>0</v>
      </c>
      <c r="AC55" s="5">
        <f t="shared" si="90"/>
        <v>0</v>
      </c>
      <c r="AD55" s="5">
        <f t="shared" si="91"/>
        <v>0</v>
      </c>
      <c r="AE55" s="5">
        <f t="shared" si="92"/>
        <v>0</v>
      </c>
      <c r="AF55" s="5">
        <f t="shared" si="93"/>
        <v>0</v>
      </c>
      <c r="AG55" s="5">
        <f t="shared" si="94"/>
        <v>0</v>
      </c>
      <c r="AH55" s="5">
        <f t="shared" si="95"/>
        <v>0</v>
      </c>
      <c r="AI55" s="5">
        <f t="shared" si="96"/>
        <v>0</v>
      </c>
      <c r="AJ55" s="5">
        <f t="shared" si="97"/>
        <v>0</v>
      </c>
      <c r="AK55" s="5">
        <f>IFERROR(SUM(X55:AJ55),-5000)*((Cockpit!$C$3)^0)</f>
        <v>-5000</v>
      </c>
      <c r="AL55" s="16">
        <f>INDEX('Team forecast'!$B$2:$AO$26,MATCH('Master data'!$B55,'Team forecast'!$B$2:$B$26,0),MATCH('Master data'!AL$1,'Team forecast'!$B$2:$AO$2,0))</f>
        <v>1.3771320398413547</v>
      </c>
      <c r="AM55" s="16">
        <f>INDEX('Team forecast'!$B$2:$AO$26,MATCH('Master data'!$B55,'Team forecast'!$B$2:$B$26,0),MATCH('Master data'!AM$1,'Team forecast'!$B$2:$AO$2,0))</f>
        <v>0.97166693173319041</v>
      </c>
      <c r="AN55" s="16">
        <f>INDEX('Team forecast'!$B$2:$AO$26,MATCH('Master data'!$B55,'Team forecast'!$B$2:$B$26,0),MATCH('Master data'!AN$1,'Team forecast'!$B$2:$AO$2,0))</f>
        <v>0.37845165893685329</v>
      </c>
      <c r="AO55" s="16">
        <f>INDEX('Team forecast'!$B$2:$AO$26,MATCH('Master data'!$B55,'Team forecast'!$B$2:$B$26,0),MATCH('Master data'!AO$1,'Team forecast'!$B$2:$AO$2,0))</f>
        <v>3.5091979087523679</v>
      </c>
      <c r="AP55" s="16">
        <f>INDEX('Team forecast'!$B$2:$AO$26,MATCH('Master data'!$B55,'Team forecast'!$B$2:$B$26,0),MATCH('Master data'!AP$1,'Team forecast'!$B$2:$AO$2,0))</f>
        <v>3.1579175281328689</v>
      </c>
      <c r="AQ55" s="5">
        <f t="shared" si="98"/>
        <v>-5000</v>
      </c>
      <c r="AR55" s="5">
        <f>INDEX('Team forecast'!$B$2:$AO$26,MATCH('Master data'!$B55,'Team forecast'!$B$2:$B$26,0),MATCH('Master data'!AR$1,'Team forecast'!$B$2:$AO$2,0))*IF(X55&gt;0,25000,0)</f>
        <v>0</v>
      </c>
      <c r="AS55" s="16">
        <f>INDEX('Team forecast'!$B$2:$AO$26,MATCH('Master data'!$B55,'Team forecast'!$B$2:$B$26,0),MATCH('Master data'!AS$1,'Team forecast'!$B$2:$AO$2,0))*IF(X55&gt;0,5000,0)</f>
        <v>0</v>
      </c>
      <c r="AT55" s="16">
        <f>INDEX('Team forecast'!$B$2:$AO$26,MATCH('Master data'!$B55,'Team forecast'!$B$2:$B$26,0),MATCH('Master data'!AT$1,'Team forecast'!$B$2:$AO$2,0))*IF(X55&gt;0,-15000,0)</f>
        <v>0</v>
      </c>
      <c r="AU55" s="5">
        <f t="shared" si="99"/>
        <v>0</v>
      </c>
      <c r="AV55" s="5">
        <f t="shared" si="100"/>
        <v>0</v>
      </c>
      <c r="AW55" s="5">
        <f t="shared" si="101"/>
        <v>0</v>
      </c>
      <c r="AX55" s="5">
        <f t="shared" si="102"/>
        <v>0</v>
      </c>
      <c r="AY55" s="5">
        <f t="shared" si="103"/>
        <v>0</v>
      </c>
      <c r="AZ55" s="5">
        <f t="shared" si="104"/>
        <v>0</v>
      </c>
      <c r="BA55" s="5">
        <f t="shared" si="105"/>
        <v>0</v>
      </c>
      <c r="BB55" s="5">
        <f t="shared" si="106"/>
        <v>0</v>
      </c>
      <c r="BC55" s="5">
        <f t="shared" si="107"/>
        <v>0</v>
      </c>
      <c r="BD55" s="5">
        <f t="shared" si="108"/>
        <v>-5000</v>
      </c>
      <c r="BE55" s="16">
        <f>INDEX('Team forecast'!$B$2:$AO$26,MATCH('Master data'!$B55,'Team forecast'!$B$2:$B$26,0),MATCH('Master data'!BE$1,'Team forecast'!$B$2:$AO$2,0))</f>
        <v>0</v>
      </c>
      <c r="BF55" s="16">
        <f>INDEX('Team forecast'!$B$2:$AO$26,MATCH('Master data'!$B55,'Team forecast'!$B$2:$B$26,0),MATCH('Master data'!BF$1,'Team forecast'!$B$2:$AO$2,0))</f>
        <v>0</v>
      </c>
      <c r="BG55" s="16">
        <f>INDEX('Team forecast'!$B$2:$AO$26,MATCH('Master data'!$B55,'Team forecast'!$B$2:$B$26,0),MATCH('Master data'!BG$1,'Team forecast'!$B$2:$AO$2,0))</f>
        <v>0</v>
      </c>
      <c r="BH55" s="16">
        <f>INDEX('Team forecast'!$B$2:$AO$26,MATCH('Master data'!$B55,'Team forecast'!$B$2:$B$26,0),MATCH('Master data'!BH$1,'Team forecast'!$B$2:$AO$2,0))</f>
        <v>0</v>
      </c>
      <c r="BI55" s="16">
        <f>INDEX('Team forecast'!$B$2:$AO$26,MATCH('Master data'!$B55,'Team forecast'!$B$2:$B$26,0),MATCH('Master data'!BI$1,'Team forecast'!$B$2:$AO$2,0))</f>
        <v>0</v>
      </c>
      <c r="BJ55" s="5">
        <f t="shared" si="109"/>
        <v>-5000</v>
      </c>
      <c r="BK55" s="5">
        <f>INDEX('Team forecast'!$R$3:$BH$26,MATCH($B55,'Team forecast'!$B$3:$B$26,0),MATCH(BK$1,'Team forecast'!$R$2:$BH$2,0))*IF($X55&gt;0,25000,0)</f>
        <v>0</v>
      </c>
      <c r="BL55" s="5">
        <f>INDEX('Team forecast'!$R$3:$BH$26,MATCH($B55,'Team forecast'!$B$3:$B$26,0),MATCH(BL$1,'Team forecast'!$R$2:$BH$2,0))*IF($X55&gt;0,5000,0)</f>
        <v>0</v>
      </c>
      <c r="BM55" s="5">
        <f>INDEX('Team forecast'!$R$3:$BH$26,MATCH($B55,'Team forecast'!$B$3:$B$26,0),MATCH(BM$1,'Team forecast'!$R$2:$BH$2,0))*IF($X55&gt;0,-15000,0)</f>
        <v>0</v>
      </c>
      <c r="BN55" s="5">
        <f t="shared" si="110"/>
        <v>0</v>
      </c>
      <c r="BO55" s="5">
        <f t="shared" si="111"/>
        <v>0</v>
      </c>
      <c r="BP55" s="5">
        <f t="shared" si="112"/>
        <v>0</v>
      </c>
      <c r="BQ55" s="5">
        <f t="shared" si="113"/>
        <v>0</v>
      </c>
      <c r="BR55" s="5">
        <f t="shared" si="114"/>
        <v>0</v>
      </c>
      <c r="BS55" s="5">
        <f t="shared" si="115"/>
        <v>0</v>
      </c>
      <c r="BT55" s="5">
        <f t="shared" si="116"/>
        <v>0</v>
      </c>
      <c r="BU55" s="5">
        <f t="shared" si="117"/>
        <v>0</v>
      </c>
      <c r="BV55" s="5">
        <f t="shared" si="118"/>
        <v>0</v>
      </c>
      <c r="BW55" s="5">
        <f t="shared" si="40"/>
        <v>0</v>
      </c>
      <c r="BX55" s="5">
        <f t="shared" si="41"/>
        <v>-5000</v>
      </c>
      <c r="BY55" s="5">
        <f t="shared" si="119"/>
        <v>-15000</v>
      </c>
      <c r="BZ55" s="5">
        <f>MAX(INDEX('Team forecast'!$R$3:$BH$26,MATCH($B55,'Team forecast'!$B$3:$B$26,0),MATCH(BZ$1,'Team forecast'!$R$2:$BH$2,0))*($BX55)-(1-INDEX('Team forecast'!$R$3:$BH$26,MATCH($B55,'Team forecast'!$B$3:$B$26,0),MATCH(BZ$1,'Team forecast'!$R$2:$BH$2,0)))*(BY55+CH55)*0.01,-5000)</f>
        <v>-5000</v>
      </c>
      <c r="CA55" s="5">
        <f>MAX(INDEX('Team forecast'!$R$3:$BH$26,MATCH($B55,'Team forecast'!$B$3:$B$26,0),MATCH(CA$1,'Team forecast'!$R$2:$BH$2,0))*$BX55-(1-INDEX('Team forecast'!$R$3:$BH$26,MATCH($B55,'Team forecast'!$B$3:$B$26,0),MATCH(CA$1,'Team forecast'!$R$2:$BH$2,0)))*(BY55+BX55+CH55)*0.01,-5000)</f>
        <v>-5000</v>
      </c>
      <c r="CB55" s="5">
        <f>MAX(INDEX('Team forecast'!$R$3:$BH$26,MATCH($B55,'Team forecast'!$B$3:$B$26,0),MATCH(CB$1,'Team forecast'!$R$2:$BH$2,0))*$BX55-(1-INDEX('Team forecast'!$R$3:$BH$26,MATCH($B55,'Team forecast'!$B$3:$B$26,0),MATCH(CB$1,'Team forecast'!$R$2:$BH$2,0)))*(BY55+BX55*2+CH55)*0.01,0)</f>
        <v>0</v>
      </c>
      <c r="CC55" s="5">
        <v>0</v>
      </c>
      <c r="CD55" s="5">
        <f>+AK55+BD55*Cockpit!$C$3+BW55*Cockpit!$C$3^2+BZ55*Cockpit!$C$3^3+CA55*Cockpit!$C$3^4+CB55*Cockpit!$C$3^5+CC55*Cockpit!$C$3^6</f>
        <v>-10802.469135802468</v>
      </c>
      <c r="CE55" s="5"/>
      <c r="CF55" s="5"/>
      <c r="CG55" s="5">
        <v>0</v>
      </c>
      <c r="CH55" s="5">
        <f t="shared" si="43"/>
        <v>2992000</v>
      </c>
      <c r="CI55" s="5">
        <f t="shared" si="44"/>
        <v>2992000</v>
      </c>
      <c r="CJ55" s="1">
        <f t="shared" si="45"/>
        <v>-4.0000000000000001E-3</v>
      </c>
      <c r="CK55" s="5">
        <f>RANK(CD55,$CD$2:$CD$622)+COUNTIF($CD$2:$CD55,$CD55)-1</f>
        <v>432</v>
      </c>
      <c r="CL55" s="5">
        <f>RANK(CJ55,$CJ$2:$CJ$622)+COUNTIF($CJ$2:$CJ55,$CJ55)-1</f>
        <v>481</v>
      </c>
    </row>
    <row r="56" spans="1:90" x14ac:dyDescent="0.3">
      <c r="A56" t="str">
        <f>Players!P57</f>
        <v>Ante Rebic</v>
      </c>
      <c r="B56" t="str">
        <f>Players!G57</f>
        <v>Croatia</v>
      </c>
      <c r="C56" t="str">
        <f>Players!AB57</f>
        <v>Striker</v>
      </c>
      <c r="D56" s="1"/>
      <c r="F56" t="str">
        <f>IFERROR(INDEX(Lookup!B:B,MATCH(INDEX(Players!C:C,MATCH(E56,Players!A:A,0)),Lookup!D:D,0)),"")</f>
        <v/>
      </c>
      <c r="G56">
        <f>IF(Players!AC57=0,10000000,Players!AC57)</f>
        <v>2994000</v>
      </c>
      <c r="H56" s="16">
        <f>INDEX('Team forecast'!$B$2:$AO$26,MATCH('Master data'!$B56,'Team forecast'!$B$2:$B$26,0),MATCH('Master data'!H$1,'Team forecast'!$B$2:$AO$2,0))</f>
        <v>1.3131656637198186</v>
      </c>
      <c r="I56" s="16">
        <f>INDEX('Team forecast'!$B$2:$AO$26,MATCH('Master data'!$B56,'Team forecast'!$B$2:$B$26,0),MATCH('Master data'!I$1,'Team forecast'!$B$2:$AO$2,0))</f>
        <v>1.0273865414141237</v>
      </c>
      <c r="J56" s="16">
        <f>INDEX('Team forecast'!$B$2:$AO$26,MATCH('Master data'!$B56,'Team forecast'!$B$2:$B$26,0),MATCH('Master data'!J$1,'Team forecast'!$B$2:$AO$2,0))</f>
        <v>0.35794120374663829</v>
      </c>
      <c r="K56" s="16">
        <f>INDEX('Team forecast'!$B$2:$AO$26,MATCH('Master data'!$B56,'Team forecast'!$B$2:$B$26,0),MATCH('Master data'!K$1,'Team forecast'!$B$2:$AO$2,0))</f>
        <v>3.3461992515270076</v>
      </c>
      <c r="L56" s="16">
        <f>INDEX('Team forecast'!$B$2:$AO$26,MATCH('Master data'!$B56,'Team forecast'!$B$2:$B$26,0),MATCH('Master data'!L$1,'Team forecast'!$B$2:$AO$2,0))</f>
        <v>3.339006259595902</v>
      </c>
      <c r="M56">
        <f>IF(Players!BC57=1,95,0)</f>
        <v>95</v>
      </c>
      <c r="N56" s="2">
        <f>Players!BN57</f>
        <v>0.23466006522332969</v>
      </c>
      <c r="O56" s="2">
        <f>Players!BO57</f>
        <v>0.24085117409947171</v>
      </c>
      <c r="P56" s="2">
        <f>Players!BP57</f>
        <v>0.26726364598673896</v>
      </c>
      <c r="Q56" s="2">
        <f>Players!BQ57</f>
        <v>0.21112359550561799</v>
      </c>
      <c r="R56" s="2">
        <f>Players!BR57</f>
        <v>5.0561797752808994E-2</v>
      </c>
      <c r="S56" s="2">
        <f t="shared" si="83"/>
        <v>1.3131656637198186</v>
      </c>
      <c r="T56" s="2">
        <f t="shared" si="84"/>
        <v>1.0273865414141237</v>
      </c>
      <c r="U56" s="16">
        <f>INDEX('Team forecast'!$B$2:$AO$26,MATCH('Master data'!$B56,'Team forecast'!$B$2:$B$26,0),MATCH('Master data'!U$1,'Team forecast'!$B$2:$AO$2,0))</f>
        <v>0.43785365853658542</v>
      </c>
      <c r="V56" s="16">
        <f>INDEX('Team forecast'!$B$2:$AO$26,MATCH('Master data'!$B56,'Team forecast'!$B$2:$B$26,0),MATCH('Master data'!V$1,'Team forecast'!$B$2:$AO$2,0))</f>
        <v>0.28526829268292692</v>
      </c>
      <c r="W56" s="16">
        <f>INDEX('Team forecast'!$B$2:$AO$26,MATCH('Master data'!$B56,'Team forecast'!$B$2:$B$26,0),MATCH('Master data'!W$1,'Team forecast'!$B$2:$AO$2,0))</f>
        <v>0.27687804878048777</v>
      </c>
      <c r="X56" s="5">
        <f t="shared" si="85"/>
        <v>7000</v>
      </c>
      <c r="Y56" s="5">
        <f t="shared" si="86"/>
        <v>10946.341463414636</v>
      </c>
      <c r="Z56" s="5">
        <f t="shared" si="87"/>
        <v>1426.3414634146345</v>
      </c>
      <c r="AA56" s="5">
        <f t="shared" si="88"/>
        <v>-4153.1707317073169</v>
      </c>
      <c r="AB56" s="5">
        <f t="shared" si="89"/>
        <v>30814.754029752967</v>
      </c>
      <c r="AC56" s="5">
        <f t="shared" si="90"/>
        <v>15813.874594701518</v>
      </c>
      <c r="AD56" s="5">
        <f t="shared" si="91"/>
        <v>8943.1741216120499</v>
      </c>
      <c r="AE56" s="5">
        <f t="shared" si="92"/>
        <v>0</v>
      </c>
      <c r="AF56" s="5">
        <f t="shared" si="93"/>
        <v>0</v>
      </c>
      <c r="AG56" s="5">
        <f t="shared" si="94"/>
        <v>-4222.4719101123601</v>
      </c>
      <c r="AH56" s="5">
        <f t="shared" si="95"/>
        <v>-2528.0898876404499</v>
      </c>
      <c r="AI56" s="5">
        <f t="shared" si="96"/>
        <v>13131.656637198186</v>
      </c>
      <c r="AJ56" s="5">
        <f t="shared" si="97"/>
        <v>-8219.0923313129897</v>
      </c>
      <c r="AK56" s="5">
        <f>IFERROR(SUM(X56:AJ56),-5000)*((Cockpit!$C$3)^0)</f>
        <v>68953.317449320879</v>
      </c>
      <c r="AL56" s="16">
        <f>INDEX('Team forecast'!$B$2:$AO$26,MATCH('Master data'!$B56,'Team forecast'!$B$2:$B$26,0),MATCH('Master data'!AL$1,'Team forecast'!$B$2:$AO$2,0))</f>
        <v>1.3771320398413547</v>
      </c>
      <c r="AM56" s="16">
        <f>INDEX('Team forecast'!$B$2:$AO$26,MATCH('Master data'!$B56,'Team forecast'!$B$2:$B$26,0),MATCH('Master data'!AM$1,'Team forecast'!$B$2:$AO$2,0))</f>
        <v>0.97166693173319041</v>
      </c>
      <c r="AN56" s="16">
        <f>INDEX('Team forecast'!$B$2:$AO$26,MATCH('Master data'!$B56,'Team forecast'!$B$2:$B$26,0),MATCH('Master data'!AN$1,'Team forecast'!$B$2:$AO$2,0))</f>
        <v>0.37845165893685329</v>
      </c>
      <c r="AO56" s="16">
        <f>INDEX('Team forecast'!$B$2:$AO$26,MATCH('Master data'!$B56,'Team forecast'!$B$2:$B$26,0),MATCH('Master data'!AO$1,'Team forecast'!$B$2:$AO$2,0))</f>
        <v>3.5091979087523679</v>
      </c>
      <c r="AP56" s="16">
        <f>INDEX('Team forecast'!$B$2:$AO$26,MATCH('Master data'!$B56,'Team forecast'!$B$2:$B$26,0),MATCH('Master data'!AP$1,'Team forecast'!$B$2:$AO$2,0))</f>
        <v>3.1579175281328689</v>
      </c>
      <c r="AQ56" s="5">
        <f t="shared" si="98"/>
        <v>7000</v>
      </c>
      <c r="AR56" s="5">
        <f>INDEX('Team forecast'!$B$2:$AO$26,MATCH('Master data'!$B56,'Team forecast'!$B$2:$B$26,0),MATCH('Master data'!AR$1,'Team forecast'!$B$2:$AO$2,0))*IF(X56&gt;0,25000,0)</f>
        <v>12129.860863360685</v>
      </c>
      <c r="AS56" s="16">
        <f>INDEX('Team forecast'!$B$2:$AO$26,MATCH('Master data'!$B56,'Team forecast'!$B$2:$B$26,0),MATCH('Master data'!AS$1,'Team forecast'!$B$2:$AO$2,0))*IF(X56&gt;0,5000,0)</f>
        <v>1391.3663931501965</v>
      </c>
      <c r="AT56" s="16">
        <f>INDEX('Team forecast'!$B$2:$AO$26,MATCH('Master data'!$B56,'Team forecast'!$B$2:$B$26,0),MATCH('Master data'!AT$1,'Team forecast'!$B$2:$AO$2,0))*IF(X56&gt;0,-15000,0)</f>
        <v>-3547.9843025329992</v>
      </c>
      <c r="AU56" s="5">
        <f t="shared" si="99"/>
        <v>32315.789429030934</v>
      </c>
      <c r="AV56" s="5">
        <f t="shared" si="100"/>
        <v>16584.193434289537</v>
      </c>
      <c r="AW56" s="5">
        <f t="shared" si="101"/>
        <v>9378.8102758219757</v>
      </c>
      <c r="AX56" s="5">
        <f t="shared" si="102"/>
        <v>0</v>
      </c>
      <c r="AY56" s="5">
        <f t="shared" si="103"/>
        <v>0</v>
      </c>
      <c r="AZ56" s="5">
        <f t="shared" si="104"/>
        <v>-4222.4719101123601</v>
      </c>
      <c r="BA56" s="5">
        <f t="shared" si="105"/>
        <v>-2528.0898876404499</v>
      </c>
      <c r="BB56" s="5">
        <f t="shared" si="106"/>
        <v>13771.320398413547</v>
      </c>
      <c r="BC56" s="5">
        <f t="shared" si="107"/>
        <v>-7773.335453865523</v>
      </c>
      <c r="BD56" s="5">
        <f t="shared" si="108"/>
        <v>74499.459239915537</v>
      </c>
      <c r="BE56" s="16">
        <f>INDEX('Team forecast'!$B$2:$AO$26,MATCH('Master data'!$B56,'Team forecast'!$B$2:$B$26,0),MATCH('Master data'!BE$1,'Team forecast'!$B$2:$AO$2,0))</f>
        <v>0</v>
      </c>
      <c r="BF56" s="16">
        <f>INDEX('Team forecast'!$B$2:$AO$26,MATCH('Master data'!$B56,'Team forecast'!$B$2:$B$26,0),MATCH('Master data'!BF$1,'Team forecast'!$B$2:$AO$2,0))</f>
        <v>0</v>
      </c>
      <c r="BG56" s="16">
        <f>INDEX('Team forecast'!$B$2:$AO$26,MATCH('Master data'!$B56,'Team forecast'!$B$2:$B$26,0),MATCH('Master data'!BG$1,'Team forecast'!$B$2:$AO$2,0))</f>
        <v>0</v>
      </c>
      <c r="BH56" s="16">
        <f>INDEX('Team forecast'!$B$2:$AO$26,MATCH('Master data'!$B56,'Team forecast'!$B$2:$B$26,0),MATCH('Master data'!BH$1,'Team forecast'!$B$2:$AO$2,0))</f>
        <v>0</v>
      </c>
      <c r="BI56" s="16">
        <f>INDEX('Team forecast'!$B$2:$AO$26,MATCH('Master data'!$B56,'Team forecast'!$B$2:$B$26,0),MATCH('Master data'!BI$1,'Team forecast'!$B$2:$AO$2,0))</f>
        <v>0</v>
      </c>
      <c r="BJ56" s="5">
        <f t="shared" si="109"/>
        <v>7000</v>
      </c>
      <c r="BK56" s="5">
        <f>INDEX('Team forecast'!$R$3:$BH$26,MATCH($B56,'Team forecast'!$B$3:$B$26,0),MATCH(BK$1,'Team forecast'!$R$2:$BH$2,0))*IF($X56&gt;0,25000,0)</f>
        <v>0</v>
      </c>
      <c r="BL56" s="5">
        <f>INDEX('Team forecast'!$R$3:$BH$26,MATCH($B56,'Team forecast'!$B$3:$B$26,0),MATCH(BL$1,'Team forecast'!$R$2:$BH$2,0))*IF($X56&gt;0,5000,0)</f>
        <v>0</v>
      </c>
      <c r="BM56" s="5">
        <f>INDEX('Team forecast'!$R$3:$BH$26,MATCH($B56,'Team forecast'!$B$3:$B$26,0),MATCH(BM$1,'Team forecast'!$R$2:$BH$2,0))*IF($X56&gt;0,-15000,0)</f>
        <v>0</v>
      </c>
      <c r="BN56" s="5">
        <f t="shared" si="110"/>
        <v>0</v>
      </c>
      <c r="BO56" s="5">
        <f t="shared" si="111"/>
        <v>0</v>
      </c>
      <c r="BP56" s="5">
        <f t="shared" si="112"/>
        <v>0</v>
      </c>
      <c r="BQ56" s="5">
        <f t="shared" si="113"/>
        <v>0</v>
      </c>
      <c r="BR56" s="5">
        <f t="shared" si="114"/>
        <v>0</v>
      </c>
      <c r="BS56" s="5">
        <f t="shared" si="115"/>
        <v>-4222.4719101123601</v>
      </c>
      <c r="BT56" s="5">
        <f t="shared" si="116"/>
        <v>-2528.0898876404499</v>
      </c>
      <c r="BU56" s="5">
        <f t="shared" si="117"/>
        <v>0</v>
      </c>
      <c r="BV56" s="5">
        <f t="shared" si="118"/>
        <v>0</v>
      </c>
      <c r="BW56" s="5">
        <f t="shared" si="40"/>
        <v>0</v>
      </c>
      <c r="BX56" s="5">
        <f t="shared" si="41"/>
        <v>71726.388344618201</v>
      </c>
      <c r="BY56" s="5">
        <f t="shared" si="119"/>
        <v>215179.1650338546</v>
      </c>
      <c r="BZ56" s="5">
        <f>MAX(INDEX('Team forecast'!$R$3:$BH$26,MATCH($B56,'Team forecast'!$B$3:$B$26,0),MATCH(BZ$1,'Team forecast'!$R$2:$BH$2,0))*($BX56)-(1-INDEX('Team forecast'!$R$3:$BH$26,MATCH($B56,'Team forecast'!$B$3:$B$26,0),MATCH(BZ$1,'Team forecast'!$R$2:$BH$2,0)))*(BY56+CH56)*0.01,-5000)</f>
        <v>35763.227954208349</v>
      </c>
      <c r="CA56" s="5">
        <f>MAX(INDEX('Team forecast'!$R$3:$BH$26,MATCH($B56,'Team forecast'!$B$3:$B$26,0),MATCH(CA$1,'Team forecast'!$R$2:$BH$2,0))*$BX56-(1-INDEX('Team forecast'!$R$3:$BH$26,MATCH($B56,'Team forecast'!$B$3:$B$26,0),MATCH(CA$1,'Team forecast'!$R$2:$BH$2,0)))*(BY56+BX56+CH56)*0.01,-5000)</f>
        <v>895.22457229694191</v>
      </c>
      <c r="CB56" s="5">
        <f>MAX(INDEX('Team forecast'!$R$3:$BH$26,MATCH($B56,'Team forecast'!$B$3:$B$26,0),MATCH(CB$1,'Team forecast'!$R$2:$BH$2,0))*$BX56-(1-INDEX('Team forecast'!$R$3:$BH$26,MATCH($B56,'Team forecast'!$B$3:$B$26,0),MATCH(CB$1,'Team forecast'!$R$2:$BH$2,0)))*(BY56+BX56*2+CH56)*0.01,0)</f>
        <v>0</v>
      </c>
      <c r="CC56" s="5">
        <v>0</v>
      </c>
      <c r="CD56" s="5">
        <f>+AK56+BD56*Cockpit!$C$3+BW56*Cockpit!$C$3^2+BZ56*Cockpit!$C$3^3+CA56*Cockpit!$C$3^4+CB56*Cockpit!$C$3^5+CC56*Cockpit!$C$3^6</f>
        <v>129392.97007911335</v>
      </c>
      <c r="CE56" s="5"/>
      <c r="CF56" s="5"/>
      <c r="CG56" s="5">
        <v>0</v>
      </c>
      <c r="CH56" s="5">
        <f t="shared" si="43"/>
        <v>2994000</v>
      </c>
      <c r="CI56" s="5">
        <f t="shared" si="44"/>
        <v>2994000</v>
      </c>
      <c r="CJ56" s="1">
        <f t="shared" si="45"/>
        <v>4.2999999999999997E-2</v>
      </c>
      <c r="CK56" s="5">
        <f>RANK(CD56,$CD$2:$CD$622)+COUNTIF($CD$2:$CD56,$CD56)-1</f>
        <v>62</v>
      </c>
      <c r="CL56" s="5">
        <f>RANK(CJ56,$CJ$2:$CJ$622)+COUNTIF($CJ$2:$CJ56,$CJ56)-1</f>
        <v>14</v>
      </c>
    </row>
    <row r="57" spans="1:90" x14ac:dyDescent="0.3">
      <c r="A57" t="str">
        <f>Players!P58</f>
        <v>Domenico Berardi</v>
      </c>
      <c r="B57" t="str">
        <f>Players!G58</f>
        <v>Italy</v>
      </c>
      <c r="C57" t="str">
        <f>Players!AB58</f>
        <v>Striker</v>
      </c>
      <c r="D57" s="1"/>
      <c r="F57" t="str">
        <f>IFERROR(INDEX(Lookup!B:B,MATCH(INDEX(Players!C:C,MATCH(E57,Players!A:A,0)),Lookup!D:D,0)),"")</f>
        <v/>
      </c>
      <c r="G57">
        <f>IF(Players!AC58=0,10000000,Players!AC58)</f>
        <v>3562000</v>
      </c>
      <c r="H57" s="16">
        <f>INDEX('Team forecast'!$B$2:$AO$26,MATCH('Master data'!$B57,'Team forecast'!$B$2:$B$26,0),MATCH('Master data'!H$1,'Team forecast'!$B$2:$AO$2,0))</f>
        <v>1.6694298230620759</v>
      </c>
      <c r="I57" s="16">
        <f>INDEX('Team forecast'!$B$2:$AO$26,MATCH('Master data'!$B57,'Team forecast'!$B$2:$B$26,0),MATCH('Master data'!I$1,'Team forecast'!$B$2:$AO$2,0))</f>
        <v>0.66430787748130482</v>
      </c>
      <c r="J57" s="16">
        <f>INDEX('Team forecast'!$B$2:$AO$26,MATCH('Master data'!$B57,'Team forecast'!$B$2:$B$26,0),MATCH('Master data'!J$1,'Team forecast'!$B$2:$AO$2,0))</f>
        <v>0.5146295912014941</v>
      </c>
      <c r="K57" s="16">
        <f>INDEX('Team forecast'!$B$2:$AO$26,MATCH('Master data'!$B57,'Team forecast'!$B$2:$B$26,0),MATCH('Master data'!K$1,'Team forecast'!$B$2:$AO$2,0))</f>
        <v>4.5619178587418219</v>
      </c>
      <c r="L57" s="16">
        <f>INDEX('Team forecast'!$B$2:$AO$26,MATCH('Master data'!$B57,'Team forecast'!$B$2:$B$26,0),MATCH('Master data'!L$1,'Team forecast'!$B$2:$AO$2,0))</f>
        <v>2.1808086887012532</v>
      </c>
      <c r="M57">
        <f>IF(Players!BC58=1,95,0)</f>
        <v>95</v>
      </c>
      <c r="N57" s="2">
        <f>Players!BN58</f>
        <v>0.16850173355216011</v>
      </c>
      <c r="O57" s="2">
        <f>Players!BO58</f>
        <v>0.10355098361623534</v>
      </c>
      <c r="P57" s="2">
        <f>Players!BP58</f>
        <v>0.23788625833302912</v>
      </c>
      <c r="Q57" s="2">
        <f>Players!BQ58</f>
        <v>0.14243460764587526</v>
      </c>
      <c r="R57" s="2">
        <f>Players!BR58</f>
        <v>0</v>
      </c>
      <c r="S57" s="2">
        <f t="shared" si="83"/>
        <v>1.6694298230620759</v>
      </c>
      <c r="T57" s="2">
        <f t="shared" si="84"/>
        <v>0.66430787748130482</v>
      </c>
      <c r="U57" s="16">
        <f>INDEX('Team forecast'!$B$2:$AO$26,MATCH('Master data'!$B57,'Team forecast'!$B$2:$B$26,0),MATCH('Master data'!U$1,'Team forecast'!$B$2:$AO$2,0))</f>
        <v>0.60759493670886078</v>
      </c>
      <c r="V57" s="16">
        <f>INDEX('Team forecast'!$B$2:$AO$26,MATCH('Master data'!$B57,'Team forecast'!$B$2:$B$26,0),MATCH('Master data'!V$1,'Team forecast'!$B$2:$AO$2,0))</f>
        <v>0.23544303797468349</v>
      </c>
      <c r="W57" s="16">
        <f>INDEX('Team forecast'!$B$2:$AO$26,MATCH('Master data'!$B57,'Team forecast'!$B$2:$B$26,0),MATCH('Master data'!W$1,'Team forecast'!$B$2:$AO$2,0))</f>
        <v>0.1569620253164557</v>
      </c>
      <c r="X57" s="5">
        <f t="shared" si="85"/>
        <v>7000</v>
      </c>
      <c r="Y57" s="5">
        <f t="shared" si="86"/>
        <v>15189.873417721519</v>
      </c>
      <c r="Z57" s="5">
        <f t="shared" si="87"/>
        <v>1177.2151898734176</v>
      </c>
      <c r="AA57" s="5">
        <f t="shared" si="88"/>
        <v>-2354.4303797468356</v>
      </c>
      <c r="AB57" s="5">
        <f t="shared" si="89"/>
        <v>28130.181922963569</v>
      </c>
      <c r="AC57" s="5">
        <f t="shared" si="90"/>
        <v>8643.5550128177838</v>
      </c>
      <c r="AD57" s="5">
        <f t="shared" si="91"/>
        <v>10852.175702387161</v>
      </c>
      <c r="AE57" s="5">
        <f t="shared" si="92"/>
        <v>0</v>
      </c>
      <c r="AF57" s="5">
        <f t="shared" si="93"/>
        <v>0</v>
      </c>
      <c r="AG57" s="5">
        <f t="shared" si="94"/>
        <v>-2848.6921529175052</v>
      </c>
      <c r="AH57" s="5">
        <f t="shared" si="95"/>
        <v>0</v>
      </c>
      <c r="AI57" s="5">
        <f t="shared" si="96"/>
        <v>16694.29823062076</v>
      </c>
      <c r="AJ57" s="5">
        <f t="shared" si="97"/>
        <v>-5314.4630198504383</v>
      </c>
      <c r="AK57" s="5">
        <f>IFERROR(SUM(X57:AJ57),-5000)*((Cockpit!$C$3)^0)</f>
        <v>77169.713923869422</v>
      </c>
      <c r="AL57" s="16">
        <f>INDEX('Team forecast'!$B$2:$AO$26,MATCH('Master data'!$B57,'Team forecast'!$B$2:$B$26,0),MATCH('Master data'!AL$1,'Team forecast'!$B$2:$AO$2,0))</f>
        <v>1.8662925210906216</v>
      </c>
      <c r="AM57" s="16">
        <f>INDEX('Team forecast'!$B$2:$AO$26,MATCH('Master data'!$B57,'Team forecast'!$B$2:$B$26,0),MATCH('Master data'!AM$1,'Team forecast'!$B$2:$AO$2,0))</f>
        <v>0.66231971676468582</v>
      </c>
      <c r="AN57" s="16">
        <f>INDEX('Team forecast'!$B$2:$AO$26,MATCH('Master data'!$B57,'Team forecast'!$B$2:$B$26,0),MATCH('Master data'!AN$1,'Team forecast'!$B$2:$AO$2,0))</f>
        <v>0.51565377532228363</v>
      </c>
      <c r="AO57" s="16">
        <f>INDEX('Team forecast'!$B$2:$AO$26,MATCH('Master data'!$B57,'Team forecast'!$B$2:$B$26,0),MATCH('Master data'!AO$1,'Team forecast'!$B$2:$AO$2,0))</f>
        <v>5.0998688677930888</v>
      </c>
      <c r="AP57" s="16">
        <f>INDEX('Team forecast'!$B$2:$AO$26,MATCH('Master data'!$B57,'Team forecast'!$B$2:$B$26,0),MATCH('Master data'!AP$1,'Team forecast'!$B$2:$AO$2,0))</f>
        <v>2.1742818984699284</v>
      </c>
      <c r="AQ57" s="5">
        <f t="shared" si="98"/>
        <v>7000</v>
      </c>
      <c r="AR57" s="5">
        <f>INDEX('Team forecast'!$B$2:$AO$26,MATCH('Master data'!$B57,'Team forecast'!$B$2:$B$26,0),MATCH('Master data'!AR$1,'Team forecast'!$B$2:$AO$2,0))*IF(X57&gt;0,25000,0)</f>
        <v>16574.585635359119</v>
      </c>
      <c r="AS57" s="16">
        <f>INDEX('Team forecast'!$B$2:$AO$26,MATCH('Master data'!$B57,'Team forecast'!$B$2:$B$26,0),MATCH('Master data'!AS$1,'Team forecast'!$B$2:$AO$2,0))*IF(X57&gt;0,5000,0)</f>
        <v>1104.972375690608</v>
      </c>
      <c r="AT57" s="16">
        <f>INDEX('Team forecast'!$B$2:$AO$26,MATCH('Master data'!$B57,'Team forecast'!$B$2:$B$26,0),MATCH('Master data'!AT$1,'Team forecast'!$B$2:$AO$2,0))*IF(X57&gt;0,-15000,0)</f>
        <v>-1740.3314917127068</v>
      </c>
      <c r="AU57" s="5">
        <f t="shared" si="99"/>
        <v>31447.352511920108</v>
      </c>
      <c r="AV57" s="5">
        <f t="shared" si="100"/>
        <v>9662.8213137278744</v>
      </c>
      <c r="AW57" s="5">
        <f t="shared" si="101"/>
        <v>12131.887229483995</v>
      </c>
      <c r="AX57" s="5">
        <f t="shared" si="102"/>
        <v>0</v>
      </c>
      <c r="AY57" s="5">
        <f t="shared" si="103"/>
        <v>0</v>
      </c>
      <c r="AZ57" s="5">
        <f t="shared" si="104"/>
        <v>-2848.6921529175052</v>
      </c>
      <c r="BA57" s="5">
        <f t="shared" si="105"/>
        <v>0</v>
      </c>
      <c r="BB57" s="5">
        <f t="shared" si="106"/>
        <v>18662.925210906214</v>
      </c>
      <c r="BC57" s="5">
        <f t="shared" si="107"/>
        <v>-5298.5577341174867</v>
      </c>
      <c r="BD57" s="5">
        <f t="shared" si="108"/>
        <v>86696.962898340222</v>
      </c>
      <c r="BE57" s="16">
        <f>INDEX('Team forecast'!$B$2:$AO$26,MATCH('Master data'!$B57,'Team forecast'!$B$2:$B$26,0),MATCH('Master data'!BE$1,'Team forecast'!$B$2:$AO$2,0))</f>
        <v>0</v>
      </c>
      <c r="BF57" s="16">
        <f>INDEX('Team forecast'!$B$2:$AO$26,MATCH('Master data'!$B57,'Team forecast'!$B$2:$B$26,0),MATCH('Master data'!BF$1,'Team forecast'!$B$2:$AO$2,0))</f>
        <v>0</v>
      </c>
      <c r="BG57" s="16">
        <f>INDEX('Team forecast'!$B$2:$AO$26,MATCH('Master data'!$B57,'Team forecast'!$B$2:$B$26,0),MATCH('Master data'!BG$1,'Team forecast'!$B$2:$AO$2,0))</f>
        <v>0</v>
      </c>
      <c r="BH57" s="16">
        <f>INDEX('Team forecast'!$B$2:$AO$26,MATCH('Master data'!$B57,'Team forecast'!$B$2:$B$26,0),MATCH('Master data'!BH$1,'Team forecast'!$B$2:$AO$2,0))</f>
        <v>0</v>
      </c>
      <c r="BI57" s="16">
        <f>INDEX('Team forecast'!$B$2:$AO$26,MATCH('Master data'!$B57,'Team forecast'!$B$2:$B$26,0),MATCH('Master data'!BI$1,'Team forecast'!$B$2:$AO$2,0))</f>
        <v>0</v>
      </c>
      <c r="BJ57" s="5">
        <f t="shared" si="109"/>
        <v>7000</v>
      </c>
      <c r="BK57" s="5">
        <f>INDEX('Team forecast'!$R$3:$BH$26,MATCH($B57,'Team forecast'!$B$3:$B$26,0),MATCH(BK$1,'Team forecast'!$R$2:$BH$2,0))*IF($X57&gt;0,25000,0)</f>
        <v>0</v>
      </c>
      <c r="BL57" s="5">
        <f>INDEX('Team forecast'!$R$3:$BH$26,MATCH($B57,'Team forecast'!$B$3:$B$26,0),MATCH(BL$1,'Team forecast'!$R$2:$BH$2,0))*IF($X57&gt;0,5000,0)</f>
        <v>0</v>
      </c>
      <c r="BM57" s="5">
        <f>INDEX('Team forecast'!$R$3:$BH$26,MATCH($B57,'Team forecast'!$B$3:$B$26,0),MATCH(BM$1,'Team forecast'!$R$2:$BH$2,0))*IF($X57&gt;0,-15000,0)</f>
        <v>0</v>
      </c>
      <c r="BN57" s="5">
        <f t="shared" si="110"/>
        <v>0</v>
      </c>
      <c r="BO57" s="5">
        <f t="shared" si="111"/>
        <v>0</v>
      </c>
      <c r="BP57" s="5">
        <f t="shared" si="112"/>
        <v>0</v>
      </c>
      <c r="BQ57" s="5">
        <f t="shared" si="113"/>
        <v>0</v>
      </c>
      <c r="BR57" s="5">
        <f t="shared" si="114"/>
        <v>0</v>
      </c>
      <c r="BS57" s="5">
        <f t="shared" si="115"/>
        <v>-2848.6921529175052</v>
      </c>
      <c r="BT57" s="5">
        <f t="shared" si="116"/>
        <v>0</v>
      </c>
      <c r="BU57" s="5">
        <f t="shared" si="117"/>
        <v>0</v>
      </c>
      <c r="BV57" s="5">
        <f t="shared" si="118"/>
        <v>0</v>
      </c>
      <c r="BW57" s="5">
        <f t="shared" si="40"/>
        <v>0</v>
      </c>
      <c r="BX57" s="5">
        <f t="shared" si="41"/>
        <v>81933.338411104822</v>
      </c>
      <c r="BY57" s="5">
        <f t="shared" si="119"/>
        <v>245800.01523331448</v>
      </c>
      <c r="BZ57" s="5">
        <f>MAX(INDEX('Team forecast'!$R$3:$BH$26,MATCH($B57,'Team forecast'!$B$3:$B$26,0),MATCH(BZ$1,'Team forecast'!$R$2:$BH$2,0))*($BX57)-(1-INDEX('Team forecast'!$R$3:$BH$26,MATCH($B57,'Team forecast'!$B$3:$B$26,0),MATCH(BZ$1,'Team forecast'!$R$2:$BH$2,0)))*(BY57+CH57)*0.01,-5000)</f>
        <v>74082.129346207003</v>
      </c>
      <c r="CA57" s="5">
        <f>MAX(INDEX('Team forecast'!$R$3:$BH$26,MATCH($B57,'Team forecast'!$B$3:$B$26,0),MATCH(CA$1,'Team forecast'!$R$2:$BH$2,0))*$BX57-(1-INDEX('Team forecast'!$R$3:$BH$26,MATCH($B57,'Team forecast'!$B$3:$B$26,0),MATCH(CA$1,'Team forecast'!$R$2:$BH$2,0)))*(BY57+BX57+CH57)*0.01,-5000)</f>
        <v>18424.199846797725</v>
      </c>
      <c r="CB57" s="5">
        <f>MAX(INDEX('Team forecast'!$R$3:$BH$26,MATCH($B57,'Team forecast'!$B$3:$B$26,0),MATCH(CB$1,'Team forecast'!$R$2:$BH$2,0))*$BX57-(1-INDEX('Team forecast'!$R$3:$BH$26,MATCH($B57,'Team forecast'!$B$3:$B$26,0),MATCH(CB$1,'Team forecast'!$R$2:$BH$2,0)))*(BY57+BX57*2+CH57)*0.01,0)</f>
        <v>0</v>
      </c>
      <c r="CC57" s="5">
        <v>0</v>
      </c>
      <c r="CD57" s="5">
        <f>+AK57+BD57*Cockpit!$C$3+BW57*Cockpit!$C$3^2+BZ57*Cockpit!$C$3^3+CA57*Cockpit!$C$3^4+CB57*Cockpit!$C$3^5+CC57*Cockpit!$C$3^6</f>
        <v>160557.29785433982</v>
      </c>
      <c r="CE57" s="5"/>
      <c r="CF57" s="5"/>
      <c r="CG57" s="5">
        <v>0</v>
      </c>
      <c r="CH57" s="5">
        <f t="shared" si="43"/>
        <v>3562000</v>
      </c>
      <c r="CI57" s="5">
        <f t="shared" si="44"/>
        <v>3562000</v>
      </c>
      <c r="CJ57" s="1">
        <f t="shared" si="45"/>
        <v>4.4999999999999998E-2</v>
      </c>
      <c r="CK57" s="5">
        <f>RANK(CD57,$CD$2:$CD$622)+COUNTIF($CD$2:$CD57,$CD57)-1</f>
        <v>30</v>
      </c>
      <c r="CL57" s="5">
        <f>RANK(CJ57,$CJ$2:$CJ$622)+COUNTIF($CJ$2:$CJ57,$CJ57)-1</f>
        <v>11</v>
      </c>
    </row>
    <row r="58" spans="1:90" x14ac:dyDescent="0.3">
      <c r="A58" t="str">
        <f>Players!P59</f>
        <v>Yannick Carrasco</v>
      </c>
      <c r="B58" t="str">
        <f>Players!G59</f>
        <v>Belgium</v>
      </c>
      <c r="C58" t="str">
        <f>Players!AB59</f>
        <v>Midfield</v>
      </c>
      <c r="D58" s="1"/>
      <c r="F58" t="str">
        <f>IFERROR(INDEX(Lookup!B:B,MATCH(INDEX(Players!C:C,MATCH(E58,Players!A:A,0)),Lookup!D:D,0)),"")</f>
        <v/>
      </c>
      <c r="G58">
        <f>IF(Players!AC59=0,10000000,Players!AC59)</f>
        <v>5552000</v>
      </c>
      <c r="H58" s="16">
        <f>INDEX('Team forecast'!$B$2:$AO$26,MATCH('Master data'!$B58,'Team forecast'!$B$2:$B$26,0),MATCH('Master data'!H$1,'Team forecast'!$B$2:$AO$2,0))</f>
        <v>1.3904776720313736</v>
      </c>
      <c r="I58" s="16">
        <f>INDEX('Team forecast'!$B$2:$AO$26,MATCH('Master data'!$B58,'Team forecast'!$B$2:$B$26,0),MATCH('Master data'!I$1,'Team forecast'!$B$2:$AO$2,0))</f>
        <v>0.98501256392320902</v>
      </c>
      <c r="J58" s="16">
        <f>INDEX('Team forecast'!$B$2:$AO$26,MATCH('Master data'!$B58,'Team forecast'!$B$2:$B$26,0),MATCH('Master data'!J$1,'Team forecast'!$B$2:$AO$2,0))</f>
        <v>0.37343453510436442</v>
      </c>
      <c r="K58" s="16">
        <f>INDEX('Team forecast'!$B$2:$AO$26,MATCH('Master data'!$B58,'Team forecast'!$B$2:$B$26,0),MATCH('Master data'!K$1,'Team forecast'!$B$2:$AO$2,0))</f>
        <v>3.64738364221295</v>
      </c>
      <c r="L58" s="16">
        <f>INDEX('Team forecast'!$B$2:$AO$26,MATCH('Master data'!$B58,'Team forecast'!$B$2:$B$26,0),MATCH('Master data'!L$1,'Team forecast'!$B$2:$AO$2,0))</f>
        <v>3.2336271037883124</v>
      </c>
      <c r="M58">
        <f>IF(Players!BC59=1,95,0)</f>
        <v>0</v>
      </c>
      <c r="N58" s="2">
        <f>Players!BN59</f>
        <v>0</v>
      </c>
      <c r="O58" s="2">
        <f>Players!BO59</f>
        <v>0</v>
      </c>
      <c r="P58" s="2">
        <f>Players!BP59</f>
        <v>0</v>
      </c>
      <c r="Q58" s="2">
        <f>Players!BQ59</f>
        <v>0.12351326623970722</v>
      </c>
      <c r="R58" s="2">
        <f>Players!BR59</f>
        <v>0</v>
      </c>
      <c r="S58" s="2">
        <f t="shared" si="83"/>
        <v>1.3904776720313736</v>
      </c>
      <c r="T58" s="2">
        <f t="shared" si="84"/>
        <v>0.98501256392320902</v>
      </c>
      <c r="U58" s="16">
        <f>INDEX('Team forecast'!$B$2:$AO$26,MATCH('Master data'!$B58,'Team forecast'!$B$2:$B$26,0),MATCH('Master data'!U$1,'Team forecast'!$B$2:$AO$2,0))</f>
        <v>0.45540796963946878</v>
      </c>
      <c r="V58" s="16">
        <f>INDEX('Team forecast'!$B$2:$AO$26,MATCH('Master data'!$B58,'Team forecast'!$B$2:$B$26,0),MATCH('Master data'!V$1,'Team forecast'!$B$2:$AO$2,0))</f>
        <v>0.31119544592030363</v>
      </c>
      <c r="W58" s="16">
        <f>INDEX('Team forecast'!$B$2:$AO$26,MATCH('Master data'!$B58,'Team forecast'!$B$2:$B$26,0),MATCH('Master data'!W$1,'Team forecast'!$B$2:$AO$2,0))</f>
        <v>0.23339658444022771</v>
      </c>
      <c r="X58" s="5">
        <f t="shared" si="85"/>
        <v>-5000</v>
      </c>
      <c r="Y58" s="5">
        <f t="shared" si="86"/>
        <v>0</v>
      </c>
      <c r="Z58" s="5">
        <f t="shared" si="87"/>
        <v>0</v>
      </c>
      <c r="AA58" s="5">
        <f t="shared" si="88"/>
        <v>0</v>
      </c>
      <c r="AB58" s="5">
        <f t="shared" si="89"/>
        <v>0</v>
      </c>
      <c r="AC58" s="5">
        <f t="shared" si="90"/>
        <v>0</v>
      </c>
      <c r="AD58" s="5">
        <f t="shared" si="91"/>
        <v>0</v>
      </c>
      <c r="AE58" s="5">
        <f t="shared" si="92"/>
        <v>0</v>
      </c>
      <c r="AF58" s="5">
        <f t="shared" si="93"/>
        <v>0</v>
      </c>
      <c r="AG58" s="5">
        <f t="shared" si="94"/>
        <v>0</v>
      </c>
      <c r="AH58" s="5">
        <f t="shared" si="95"/>
        <v>0</v>
      </c>
      <c r="AI58" s="5">
        <f t="shared" si="96"/>
        <v>0</v>
      </c>
      <c r="AJ58" s="5">
        <f t="shared" si="97"/>
        <v>0</v>
      </c>
      <c r="AK58" s="5">
        <f>IFERROR(SUM(X58:AJ58),-5000)*((Cockpit!$C$3)^0)</f>
        <v>-5000</v>
      </c>
      <c r="AL58" s="16">
        <f>INDEX('Team forecast'!$B$2:$AO$26,MATCH('Master data'!$B58,'Team forecast'!$B$2:$B$26,0),MATCH('Master data'!AL$1,'Team forecast'!$B$2:$AO$2,0))</f>
        <v>2.3578794100156779</v>
      </c>
      <c r="AM58" s="16">
        <f>INDEX('Team forecast'!$B$2:$AO$26,MATCH('Master data'!$B58,'Team forecast'!$B$2:$B$26,0),MATCH('Master data'!AM$1,'Team forecast'!$B$2:$AO$2,0))</f>
        <v>0.60341572553131961</v>
      </c>
      <c r="AN58" s="16">
        <f>INDEX('Team forecast'!$B$2:$AO$26,MATCH('Master data'!$B58,'Team forecast'!$B$2:$B$26,0),MATCH('Master data'!AN$1,'Team forecast'!$B$2:$AO$2,0))</f>
        <v>0.5469402440769694</v>
      </c>
      <c r="AO58" s="16">
        <f>INDEX('Team forecast'!$B$2:$AO$26,MATCH('Master data'!$B58,'Team forecast'!$B$2:$B$26,0),MATCH('Master data'!AO$1,'Team forecast'!$B$2:$AO$2,0))</f>
        <v>6.1849902111969035</v>
      </c>
      <c r="AP58" s="16">
        <f>INDEX('Team forecast'!$B$2:$AO$26,MATCH('Master data'!$B58,'Team forecast'!$B$2:$B$26,0),MATCH('Master data'!AP$1,'Team forecast'!$B$2:$AO$2,0))</f>
        <v>1.9809102100775644</v>
      </c>
      <c r="AQ58" s="5">
        <f t="shared" si="98"/>
        <v>-5000</v>
      </c>
      <c r="AR58" s="5">
        <f>INDEX('Team forecast'!$B$2:$AO$26,MATCH('Master data'!$B58,'Team forecast'!$B$2:$B$26,0),MATCH('Master data'!AR$1,'Team forecast'!$B$2:$AO$2,0))*IF(X58&gt;0,25000,0)</f>
        <v>0</v>
      </c>
      <c r="AS58" s="16">
        <f>INDEX('Team forecast'!$B$2:$AO$26,MATCH('Master data'!$B58,'Team forecast'!$B$2:$B$26,0),MATCH('Master data'!AS$1,'Team forecast'!$B$2:$AO$2,0))*IF(X58&gt;0,5000,0)</f>
        <v>0</v>
      </c>
      <c r="AT58" s="16">
        <f>INDEX('Team forecast'!$B$2:$AO$26,MATCH('Master data'!$B58,'Team forecast'!$B$2:$B$26,0),MATCH('Master data'!AT$1,'Team forecast'!$B$2:$AO$2,0))*IF(X58&gt;0,-15000,0)</f>
        <v>0</v>
      </c>
      <c r="AU58" s="5">
        <f t="shared" si="99"/>
        <v>0</v>
      </c>
      <c r="AV58" s="5">
        <f t="shared" si="100"/>
        <v>0</v>
      </c>
      <c r="AW58" s="5">
        <f t="shared" si="101"/>
        <v>0</v>
      </c>
      <c r="AX58" s="5">
        <f t="shared" si="102"/>
        <v>0</v>
      </c>
      <c r="AY58" s="5">
        <f t="shared" si="103"/>
        <v>0</v>
      </c>
      <c r="AZ58" s="5">
        <f t="shared" si="104"/>
        <v>0</v>
      </c>
      <c r="BA58" s="5">
        <f t="shared" si="105"/>
        <v>0</v>
      </c>
      <c r="BB58" s="5">
        <f t="shared" si="106"/>
        <v>0</v>
      </c>
      <c r="BC58" s="5">
        <f t="shared" si="107"/>
        <v>0</v>
      </c>
      <c r="BD58" s="5">
        <f t="shared" si="108"/>
        <v>-5000</v>
      </c>
      <c r="BE58" s="16">
        <f>INDEX('Team forecast'!$B$2:$AO$26,MATCH('Master data'!$B58,'Team forecast'!$B$2:$B$26,0),MATCH('Master data'!BE$1,'Team forecast'!$B$2:$AO$2,0))</f>
        <v>0</v>
      </c>
      <c r="BF58" s="16">
        <f>INDEX('Team forecast'!$B$2:$AO$26,MATCH('Master data'!$B58,'Team forecast'!$B$2:$B$26,0),MATCH('Master data'!BF$1,'Team forecast'!$B$2:$AO$2,0))</f>
        <v>0</v>
      </c>
      <c r="BG58" s="16">
        <f>INDEX('Team forecast'!$B$2:$AO$26,MATCH('Master data'!$B58,'Team forecast'!$B$2:$B$26,0),MATCH('Master data'!BG$1,'Team forecast'!$B$2:$AO$2,0))</f>
        <v>0</v>
      </c>
      <c r="BH58" s="16">
        <f>INDEX('Team forecast'!$B$2:$AO$26,MATCH('Master data'!$B58,'Team forecast'!$B$2:$B$26,0),MATCH('Master data'!BH$1,'Team forecast'!$B$2:$AO$2,0))</f>
        <v>0</v>
      </c>
      <c r="BI58" s="16">
        <f>INDEX('Team forecast'!$B$2:$AO$26,MATCH('Master data'!$B58,'Team forecast'!$B$2:$B$26,0),MATCH('Master data'!BI$1,'Team forecast'!$B$2:$AO$2,0))</f>
        <v>0</v>
      </c>
      <c r="BJ58" s="5">
        <f t="shared" si="109"/>
        <v>-5000</v>
      </c>
      <c r="BK58" s="5">
        <f>INDEX('Team forecast'!$R$3:$BH$26,MATCH($B58,'Team forecast'!$B$3:$B$26,0),MATCH(BK$1,'Team forecast'!$R$2:$BH$2,0))*IF($X58&gt;0,25000,0)</f>
        <v>0</v>
      </c>
      <c r="BL58" s="5">
        <f>INDEX('Team forecast'!$R$3:$BH$26,MATCH($B58,'Team forecast'!$B$3:$B$26,0),MATCH(BL$1,'Team forecast'!$R$2:$BH$2,0))*IF($X58&gt;0,5000,0)</f>
        <v>0</v>
      </c>
      <c r="BM58" s="5">
        <f>INDEX('Team forecast'!$R$3:$BH$26,MATCH($B58,'Team forecast'!$B$3:$B$26,0),MATCH(BM$1,'Team forecast'!$R$2:$BH$2,0))*IF($X58&gt;0,-15000,0)</f>
        <v>0</v>
      </c>
      <c r="BN58" s="5">
        <f t="shared" si="110"/>
        <v>0</v>
      </c>
      <c r="BO58" s="5">
        <f t="shared" si="111"/>
        <v>0</v>
      </c>
      <c r="BP58" s="5">
        <f t="shared" si="112"/>
        <v>0</v>
      </c>
      <c r="BQ58" s="5">
        <f t="shared" si="113"/>
        <v>0</v>
      </c>
      <c r="BR58" s="5">
        <f t="shared" si="114"/>
        <v>0</v>
      </c>
      <c r="BS58" s="5">
        <f t="shared" si="115"/>
        <v>0</v>
      </c>
      <c r="BT58" s="5">
        <f t="shared" si="116"/>
        <v>0</v>
      </c>
      <c r="BU58" s="5">
        <f t="shared" si="117"/>
        <v>0</v>
      </c>
      <c r="BV58" s="5">
        <f t="shared" si="118"/>
        <v>0</v>
      </c>
      <c r="BW58" s="5">
        <f t="shared" si="40"/>
        <v>0</v>
      </c>
      <c r="BX58" s="5">
        <f t="shared" si="41"/>
        <v>-5000</v>
      </c>
      <c r="BY58" s="5">
        <f t="shared" si="119"/>
        <v>-15000</v>
      </c>
      <c r="BZ58" s="5">
        <f>MAX(INDEX('Team forecast'!$R$3:$BH$26,MATCH($B58,'Team forecast'!$B$3:$B$26,0),MATCH(BZ$1,'Team forecast'!$R$2:$BH$2,0))*($BX58)-(1-INDEX('Team forecast'!$R$3:$BH$26,MATCH($B58,'Team forecast'!$B$3:$B$26,0),MATCH(BZ$1,'Team forecast'!$R$2:$BH$2,0)))*(BY58+CH58)*0.01,-5000)</f>
        <v>-5000</v>
      </c>
      <c r="CA58" s="5">
        <f>MAX(INDEX('Team forecast'!$R$3:$BH$26,MATCH($B58,'Team forecast'!$B$3:$B$26,0),MATCH(CA$1,'Team forecast'!$R$2:$BH$2,0))*$BX58-(1-INDEX('Team forecast'!$R$3:$BH$26,MATCH($B58,'Team forecast'!$B$3:$B$26,0),MATCH(CA$1,'Team forecast'!$R$2:$BH$2,0)))*(BY58+BX58+CH58)*0.01,-5000)</f>
        <v>-5000</v>
      </c>
      <c r="CB58" s="5">
        <f>MAX(INDEX('Team forecast'!$R$3:$BH$26,MATCH($B58,'Team forecast'!$B$3:$B$26,0),MATCH(CB$1,'Team forecast'!$R$2:$BH$2,0))*$BX58-(1-INDEX('Team forecast'!$R$3:$BH$26,MATCH($B58,'Team forecast'!$B$3:$B$26,0),MATCH(CB$1,'Team forecast'!$R$2:$BH$2,0)))*(BY58+BX58*2+CH58)*0.01,0)</f>
        <v>0</v>
      </c>
      <c r="CC58" s="5">
        <v>0</v>
      </c>
      <c r="CD58" s="5">
        <f>+AK58+BD58*Cockpit!$C$3+BW58*Cockpit!$C$3^2+BZ58*Cockpit!$C$3^3+CA58*Cockpit!$C$3^4+CB58*Cockpit!$C$3^5+CC58*Cockpit!$C$3^6</f>
        <v>-10802.469135802468</v>
      </c>
      <c r="CE58" s="5"/>
      <c r="CF58" s="5"/>
      <c r="CG58" s="5">
        <v>0</v>
      </c>
      <c r="CH58" s="5">
        <f t="shared" si="43"/>
        <v>5552000</v>
      </c>
      <c r="CI58" s="5">
        <f t="shared" si="44"/>
        <v>5552000</v>
      </c>
      <c r="CJ58" s="1">
        <f t="shared" si="45"/>
        <v>-2E-3</v>
      </c>
      <c r="CK58" s="5">
        <f>RANK(CD58,$CD$2:$CD$622)+COUNTIF($CD$2:$CD58,$CD58)-1</f>
        <v>433</v>
      </c>
      <c r="CL58" s="5">
        <f>RANK(CJ58,$CJ$2:$CJ$622)+COUNTIF($CJ$2:$CJ58,$CJ58)-1</f>
        <v>423</v>
      </c>
    </row>
    <row r="59" spans="1:90" x14ac:dyDescent="0.3">
      <c r="A59" t="str">
        <f>Players!P60</f>
        <v>Donyell Malen</v>
      </c>
      <c r="B59" t="str">
        <f>Players!G60</f>
        <v>Netherlands</v>
      </c>
      <c r="C59" t="str">
        <f>Players!AB60</f>
        <v>Striker</v>
      </c>
      <c r="D59" s="1"/>
      <c r="F59" t="str">
        <f>IFERROR(INDEX(Lookup!B:B,MATCH(INDEX(Players!C:C,MATCH(E59,Players!A:A,0)),Lookup!D:D,0)),"")</f>
        <v/>
      </c>
      <c r="G59">
        <f>IF(Players!AC60=0,10000000,Players!AC60)</f>
        <v>4032000</v>
      </c>
      <c r="H59" s="16">
        <f>INDEX('Team forecast'!$B$2:$AO$26,MATCH('Master data'!$B59,'Team forecast'!$B$2:$B$26,0),MATCH('Master data'!H$1,'Team forecast'!$B$2:$AO$2,0))</f>
        <v>1.9317940875295669</v>
      </c>
      <c r="I59" s="16">
        <f>INDEX('Team forecast'!$B$2:$AO$26,MATCH('Master data'!$B59,'Team forecast'!$B$2:$B$26,0),MATCH('Master data'!I$1,'Team forecast'!$B$2:$AO$2,0))</f>
        <v>0.87092212684430403</v>
      </c>
      <c r="J59" s="16">
        <f>INDEX('Team forecast'!$B$2:$AO$26,MATCH('Master data'!$B59,'Team forecast'!$B$2:$B$26,0),MATCH('Master data'!J$1,'Team forecast'!$B$2:$AO$2,0))</f>
        <v>0.41856540084388189</v>
      </c>
      <c r="K59" s="16">
        <f>INDEX('Team forecast'!$B$2:$AO$26,MATCH('Master data'!$B59,'Team forecast'!$B$2:$B$26,0),MATCH('Master data'!K$1,'Team forecast'!$B$2:$AO$2,0))</f>
        <v>5.488461706626059</v>
      </c>
      <c r="L59" s="16">
        <f>INDEX('Team forecast'!$B$2:$AO$26,MATCH('Master data'!$B59,'Team forecast'!$B$2:$B$26,0),MATCH('Master data'!L$1,'Team forecast'!$B$2:$AO$2,0))</f>
        <v>2.8590877901454426</v>
      </c>
      <c r="M59">
        <f>IF(Players!BC60=1,95,0)</f>
        <v>0</v>
      </c>
      <c r="N59" s="2">
        <f>Players!BN60</f>
        <v>0</v>
      </c>
      <c r="O59" s="2">
        <f>Players!BO60</f>
        <v>0</v>
      </c>
      <c r="P59" s="2">
        <f>Players!BP60</f>
        <v>0</v>
      </c>
      <c r="Q59" s="2">
        <f>Players!BQ60</f>
        <v>0</v>
      </c>
      <c r="R59" s="2">
        <f>Players!BR60</f>
        <v>0</v>
      </c>
      <c r="S59" s="2">
        <f t="shared" si="83"/>
        <v>1.9317940875295669</v>
      </c>
      <c r="T59" s="2">
        <f t="shared" si="84"/>
        <v>0.87092212684430403</v>
      </c>
      <c r="U59" s="16">
        <f>INDEX('Team forecast'!$B$2:$AO$26,MATCH('Master data'!$B59,'Team forecast'!$B$2:$B$26,0),MATCH('Master data'!U$1,'Team forecast'!$B$2:$AO$2,0))</f>
        <v>0.60759493670886078</v>
      </c>
      <c r="V59" s="16">
        <f>INDEX('Team forecast'!$B$2:$AO$26,MATCH('Master data'!$B59,'Team forecast'!$B$2:$B$26,0),MATCH('Master data'!V$1,'Team forecast'!$B$2:$AO$2,0))</f>
        <v>0.23544303797468349</v>
      </c>
      <c r="W59" s="16">
        <f>INDEX('Team forecast'!$B$2:$AO$26,MATCH('Master data'!$B59,'Team forecast'!$B$2:$B$26,0),MATCH('Master data'!W$1,'Team forecast'!$B$2:$AO$2,0))</f>
        <v>0.1569620253164557</v>
      </c>
      <c r="X59" s="5">
        <f t="shared" si="85"/>
        <v>-5000</v>
      </c>
      <c r="Y59" s="5">
        <f t="shared" si="86"/>
        <v>0</v>
      </c>
      <c r="Z59" s="5">
        <f t="shared" si="87"/>
        <v>0</v>
      </c>
      <c r="AA59" s="5">
        <f t="shared" si="88"/>
        <v>0</v>
      </c>
      <c r="AB59" s="5">
        <f t="shared" si="89"/>
        <v>0</v>
      </c>
      <c r="AC59" s="5">
        <f t="shared" si="90"/>
        <v>0</v>
      </c>
      <c r="AD59" s="5">
        <f t="shared" si="91"/>
        <v>0</v>
      </c>
      <c r="AE59" s="5">
        <f t="shared" si="92"/>
        <v>0</v>
      </c>
      <c r="AF59" s="5">
        <f t="shared" si="93"/>
        <v>0</v>
      </c>
      <c r="AG59" s="5">
        <f t="shared" si="94"/>
        <v>0</v>
      </c>
      <c r="AH59" s="5">
        <f t="shared" si="95"/>
        <v>0</v>
      </c>
      <c r="AI59" s="5">
        <f t="shared" si="96"/>
        <v>0</v>
      </c>
      <c r="AJ59" s="5">
        <f t="shared" si="97"/>
        <v>0</v>
      </c>
      <c r="AK59" s="5">
        <f>IFERROR(SUM(X59:AJ59),-5000)*((Cockpit!$C$3)^0)</f>
        <v>-5000</v>
      </c>
      <c r="AL59" s="16">
        <f>INDEX('Team forecast'!$B$2:$AO$26,MATCH('Master data'!$B59,'Team forecast'!$B$2:$B$26,0),MATCH('Master data'!AL$1,'Team forecast'!$B$2:$AO$2,0))</f>
        <v>2.4630934556476545</v>
      </c>
      <c r="AM59" s="16">
        <f>INDEX('Team forecast'!$B$2:$AO$26,MATCH('Master data'!$B59,'Team forecast'!$B$2:$B$26,0),MATCH('Master data'!AM$1,'Team forecast'!$B$2:$AO$2,0))</f>
        <v>0.51627380220950081</v>
      </c>
      <c r="AN59" s="16">
        <f>INDEX('Team forecast'!$B$2:$AO$26,MATCH('Master data'!$B59,'Team forecast'!$B$2:$B$26,0),MATCH('Master data'!AN$1,'Team forecast'!$B$2:$AO$2,0))</f>
        <v>0.59673998157876562</v>
      </c>
      <c r="AO59" s="16">
        <f>INDEX('Team forecast'!$B$2:$AO$26,MATCH('Master data'!$B59,'Team forecast'!$B$2:$B$26,0),MATCH('Master data'!AO$1,'Team forecast'!$B$2:$AO$2,0))</f>
        <v>6.9979477618400647</v>
      </c>
      <c r="AP59" s="16">
        <f>INDEX('Team forecast'!$B$2:$AO$26,MATCH('Master data'!$B59,'Team forecast'!$B$2:$B$26,0),MATCH('Master data'!AP$1,'Team forecast'!$B$2:$AO$2,0))</f>
        <v>1.6948382395766441</v>
      </c>
      <c r="AQ59" s="5">
        <f t="shared" si="98"/>
        <v>-5000</v>
      </c>
      <c r="AR59" s="5">
        <f>INDEX('Team forecast'!$B$2:$AO$26,MATCH('Master data'!$B59,'Team forecast'!$B$2:$B$26,0),MATCH('Master data'!AR$1,'Team forecast'!$B$2:$AO$2,0))*IF(X59&gt;0,25000,0)</f>
        <v>0</v>
      </c>
      <c r="AS59" s="16">
        <f>INDEX('Team forecast'!$B$2:$AO$26,MATCH('Master data'!$B59,'Team forecast'!$B$2:$B$26,0),MATCH('Master data'!AS$1,'Team forecast'!$B$2:$AO$2,0))*IF(X59&gt;0,5000,0)</f>
        <v>0</v>
      </c>
      <c r="AT59" s="16">
        <f>INDEX('Team forecast'!$B$2:$AO$26,MATCH('Master data'!$B59,'Team forecast'!$B$2:$B$26,0),MATCH('Master data'!AT$1,'Team forecast'!$B$2:$AO$2,0))*IF(X59&gt;0,-15000,0)</f>
        <v>0</v>
      </c>
      <c r="AU59" s="5">
        <f t="shared" si="99"/>
        <v>0</v>
      </c>
      <c r="AV59" s="5">
        <f t="shared" si="100"/>
        <v>0</v>
      </c>
      <c r="AW59" s="5">
        <f t="shared" si="101"/>
        <v>0</v>
      </c>
      <c r="AX59" s="5">
        <f t="shared" si="102"/>
        <v>0</v>
      </c>
      <c r="AY59" s="5">
        <f t="shared" si="103"/>
        <v>0</v>
      </c>
      <c r="AZ59" s="5">
        <f t="shared" si="104"/>
        <v>0</v>
      </c>
      <c r="BA59" s="5">
        <f t="shared" si="105"/>
        <v>0</v>
      </c>
      <c r="BB59" s="5">
        <f t="shared" si="106"/>
        <v>0</v>
      </c>
      <c r="BC59" s="5">
        <f t="shared" si="107"/>
        <v>0</v>
      </c>
      <c r="BD59" s="5">
        <f t="shared" si="108"/>
        <v>-5000</v>
      </c>
      <c r="BE59" s="16">
        <f>INDEX('Team forecast'!$B$2:$AO$26,MATCH('Master data'!$B59,'Team forecast'!$B$2:$B$26,0),MATCH('Master data'!BE$1,'Team forecast'!$B$2:$AO$2,0))</f>
        <v>0</v>
      </c>
      <c r="BF59" s="16">
        <f>INDEX('Team forecast'!$B$2:$AO$26,MATCH('Master data'!$B59,'Team forecast'!$B$2:$B$26,0),MATCH('Master data'!BF$1,'Team forecast'!$B$2:$AO$2,0))</f>
        <v>0</v>
      </c>
      <c r="BG59" s="16">
        <f>INDEX('Team forecast'!$B$2:$AO$26,MATCH('Master data'!$B59,'Team forecast'!$B$2:$B$26,0),MATCH('Master data'!BG$1,'Team forecast'!$B$2:$AO$2,0))</f>
        <v>0</v>
      </c>
      <c r="BH59" s="16">
        <f>INDEX('Team forecast'!$B$2:$AO$26,MATCH('Master data'!$B59,'Team forecast'!$B$2:$B$26,0),MATCH('Master data'!BH$1,'Team forecast'!$B$2:$AO$2,0))</f>
        <v>0</v>
      </c>
      <c r="BI59" s="16">
        <f>INDEX('Team forecast'!$B$2:$AO$26,MATCH('Master data'!$B59,'Team forecast'!$B$2:$B$26,0),MATCH('Master data'!BI$1,'Team forecast'!$B$2:$AO$2,0))</f>
        <v>0</v>
      </c>
      <c r="BJ59" s="5">
        <f t="shared" si="109"/>
        <v>-5000</v>
      </c>
      <c r="BK59" s="5">
        <f>INDEX('Team forecast'!$R$3:$BH$26,MATCH($B59,'Team forecast'!$B$3:$B$26,0),MATCH(BK$1,'Team forecast'!$R$2:$BH$2,0))*IF($X59&gt;0,25000,0)</f>
        <v>0</v>
      </c>
      <c r="BL59" s="5">
        <f>INDEX('Team forecast'!$R$3:$BH$26,MATCH($B59,'Team forecast'!$B$3:$B$26,0),MATCH(BL$1,'Team forecast'!$R$2:$BH$2,0))*IF($X59&gt;0,5000,0)</f>
        <v>0</v>
      </c>
      <c r="BM59" s="5">
        <f>INDEX('Team forecast'!$R$3:$BH$26,MATCH($B59,'Team forecast'!$B$3:$B$26,0),MATCH(BM$1,'Team forecast'!$R$2:$BH$2,0))*IF($X59&gt;0,-15000,0)</f>
        <v>0</v>
      </c>
      <c r="BN59" s="5">
        <f t="shared" si="110"/>
        <v>0</v>
      </c>
      <c r="BO59" s="5">
        <f t="shared" si="111"/>
        <v>0</v>
      </c>
      <c r="BP59" s="5">
        <f t="shared" si="112"/>
        <v>0</v>
      </c>
      <c r="BQ59" s="5">
        <f t="shared" si="113"/>
        <v>0</v>
      </c>
      <c r="BR59" s="5">
        <f t="shared" si="114"/>
        <v>0</v>
      </c>
      <c r="BS59" s="5">
        <f t="shared" si="115"/>
        <v>0</v>
      </c>
      <c r="BT59" s="5">
        <f t="shared" si="116"/>
        <v>0</v>
      </c>
      <c r="BU59" s="5">
        <f t="shared" si="117"/>
        <v>0</v>
      </c>
      <c r="BV59" s="5">
        <f t="shared" si="118"/>
        <v>0</v>
      </c>
      <c r="BW59" s="5">
        <f t="shared" si="40"/>
        <v>0</v>
      </c>
      <c r="BX59" s="5">
        <f t="shared" si="41"/>
        <v>-5000</v>
      </c>
      <c r="BY59" s="5">
        <f t="shared" si="119"/>
        <v>-15000</v>
      </c>
      <c r="BZ59" s="5">
        <f>MAX(INDEX('Team forecast'!$R$3:$BH$26,MATCH($B59,'Team forecast'!$B$3:$B$26,0),MATCH(BZ$1,'Team forecast'!$R$2:$BH$2,0))*($BX59)-(1-INDEX('Team forecast'!$R$3:$BH$26,MATCH($B59,'Team forecast'!$B$3:$B$26,0),MATCH(BZ$1,'Team forecast'!$R$2:$BH$2,0)))*(BY59+CH59)*0.01,-5000)</f>
        <v>-5000</v>
      </c>
      <c r="CA59" s="5">
        <f>MAX(INDEX('Team forecast'!$R$3:$BH$26,MATCH($B59,'Team forecast'!$B$3:$B$26,0),MATCH(CA$1,'Team forecast'!$R$2:$BH$2,0))*$BX59-(1-INDEX('Team forecast'!$R$3:$BH$26,MATCH($B59,'Team forecast'!$B$3:$B$26,0),MATCH(CA$1,'Team forecast'!$R$2:$BH$2,0)))*(BY59+BX59+CH59)*0.01,-5000)</f>
        <v>-5000</v>
      </c>
      <c r="CB59" s="5">
        <f>MAX(INDEX('Team forecast'!$R$3:$BH$26,MATCH($B59,'Team forecast'!$B$3:$B$26,0),MATCH(CB$1,'Team forecast'!$R$2:$BH$2,0))*$BX59-(1-INDEX('Team forecast'!$R$3:$BH$26,MATCH($B59,'Team forecast'!$B$3:$B$26,0),MATCH(CB$1,'Team forecast'!$R$2:$BH$2,0)))*(BY59+BX59*2+CH59)*0.01,0)</f>
        <v>0</v>
      </c>
      <c r="CC59" s="5">
        <v>0</v>
      </c>
      <c r="CD59" s="5">
        <f>+AK59+BD59*Cockpit!$C$3+BW59*Cockpit!$C$3^2+BZ59*Cockpit!$C$3^3+CA59*Cockpit!$C$3^4+CB59*Cockpit!$C$3^5+CC59*Cockpit!$C$3^6</f>
        <v>-10802.469135802468</v>
      </c>
      <c r="CE59" s="5"/>
      <c r="CF59" s="5"/>
      <c r="CG59" s="5">
        <v>0</v>
      </c>
      <c r="CH59" s="5">
        <f t="shared" si="43"/>
        <v>4032000</v>
      </c>
      <c r="CI59" s="5">
        <f t="shared" si="44"/>
        <v>4032000</v>
      </c>
      <c r="CJ59" s="1">
        <f t="shared" si="45"/>
        <v>-3.0000000000000001E-3</v>
      </c>
      <c r="CK59" s="5">
        <f>RANK(CD59,$CD$2:$CD$622)+COUNTIF($CD$2:$CD59,$CD59)-1</f>
        <v>434</v>
      </c>
      <c r="CL59" s="5">
        <f>RANK(CJ59,$CJ$2:$CJ$622)+COUNTIF($CJ$2:$CJ59,$CJ59)-1</f>
        <v>443</v>
      </c>
    </row>
    <row r="60" spans="1:90" x14ac:dyDescent="0.3">
      <c r="A60" t="str">
        <f>Players!P61</f>
        <v>Leon Goretzka</v>
      </c>
      <c r="B60" t="str">
        <f>Players!G61</f>
        <v>Germany</v>
      </c>
      <c r="C60" t="str">
        <f>Players!AB61</f>
        <v>Midfield</v>
      </c>
      <c r="D60" s="1"/>
      <c r="F60" t="str">
        <f>IFERROR(INDEX(Lookup!B:B,MATCH(INDEX(Players!C:C,MATCH(E60,Players!A:A,0)),Lookup!D:D,0)),"")</f>
        <v/>
      </c>
      <c r="G60">
        <f>IF(Players!AC61=0,10000000,Players!AC61)</f>
        <v>5995000</v>
      </c>
      <c r="H60" s="16">
        <f>INDEX('Team forecast'!$B$2:$AO$26,MATCH('Master data'!$B60,'Team forecast'!$B$2:$B$26,0),MATCH('Master data'!H$1,'Team forecast'!$B$2:$AO$2,0))</f>
        <v>1.3803959592812078</v>
      </c>
      <c r="I60" s="16">
        <f>INDEX('Team forecast'!$B$2:$AO$26,MATCH('Master data'!$B60,'Team forecast'!$B$2:$B$26,0),MATCH('Master data'!I$1,'Team forecast'!$B$2:$AO$2,0))</f>
        <v>1.1572524079669981</v>
      </c>
      <c r="J60" s="16">
        <f>INDEX('Team forecast'!$B$2:$AO$26,MATCH('Master data'!$B60,'Team forecast'!$B$2:$B$26,0),MATCH('Master data'!J$1,'Team forecast'!$B$2:$AO$2,0))</f>
        <v>0.3143486973947896</v>
      </c>
      <c r="K60" s="16">
        <f>INDEX('Team forecast'!$B$2:$AO$26,MATCH('Master data'!$B60,'Team forecast'!$B$2:$B$26,0),MATCH('Master data'!K$1,'Team forecast'!$B$2:$AO$2,0))</f>
        <v>3.6854590683201627</v>
      </c>
      <c r="L60" s="16">
        <f>INDEX('Team forecast'!$B$2:$AO$26,MATCH('Master data'!$B60,'Team forecast'!$B$2:$B$26,0),MATCH('Master data'!L$1,'Team forecast'!$B$2:$AO$2,0))</f>
        <v>3.418345574302518</v>
      </c>
      <c r="M60">
        <f>IF(Players!BC61=1,95,0)</f>
        <v>0</v>
      </c>
      <c r="N60" s="2">
        <f>Players!BN61</f>
        <v>0</v>
      </c>
      <c r="O60" s="2">
        <f>Players!BO61</f>
        <v>0</v>
      </c>
      <c r="P60" s="2">
        <f>Players!BP61</f>
        <v>0</v>
      </c>
      <c r="Q60" s="2">
        <f>Players!BQ61</f>
        <v>5.2785923753665691E-2</v>
      </c>
      <c r="R60" s="2">
        <f>Players!BR61</f>
        <v>0</v>
      </c>
      <c r="S60" s="2">
        <f t="shared" si="83"/>
        <v>1.3803959592812078</v>
      </c>
      <c r="T60" s="2">
        <f t="shared" si="84"/>
        <v>1.1572524079669981</v>
      </c>
      <c r="U60" s="16">
        <f>INDEX('Team forecast'!$B$2:$AO$26,MATCH('Master data'!$B60,'Team forecast'!$B$2:$B$26,0),MATCH('Master data'!U$1,'Team forecast'!$B$2:$AO$2,0))</f>
        <v>0.41002004008016041</v>
      </c>
      <c r="V60" s="16">
        <f>INDEX('Team forecast'!$B$2:$AO$26,MATCH('Master data'!$B60,'Team forecast'!$B$2:$B$26,0),MATCH('Master data'!V$1,'Team forecast'!$B$2:$AO$2,0))</f>
        <v>0.28577154308617242</v>
      </c>
      <c r="W60" s="16">
        <f>INDEX('Team forecast'!$B$2:$AO$26,MATCH('Master data'!$B60,'Team forecast'!$B$2:$B$26,0),MATCH('Master data'!W$1,'Team forecast'!$B$2:$AO$2,0))</f>
        <v>0.30420841683366728</v>
      </c>
      <c r="X60" s="5">
        <f t="shared" si="85"/>
        <v>-5000</v>
      </c>
      <c r="Y60" s="5">
        <f t="shared" si="86"/>
        <v>0</v>
      </c>
      <c r="Z60" s="5">
        <f t="shared" si="87"/>
        <v>0</v>
      </c>
      <c r="AA60" s="5">
        <f t="shared" si="88"/>
        <v>0</v>
      </c>
      <c r="AB60" s="5">
        <f t="shared" si="89"/>
        <v>0</v>
      </c>
      <c r="AC60" s="5">
        <f t="shared" si="90"/>
        <v>0</v>
      </c>
      <c r="AD60" s="5">
        <f t="shared" si="91"/>
        <v>0</v>
      </c>
      <c r="AE60" s="5">
        <f t="shared" si="92"/>
        <v>0</v>
      </c>
      <c r="AF60" s="5">
        <f t="shared" si="93"/>
        <v>0</v>
      </c>
      <c r="AG60" s="5">
        <f t="shared" si="94"/>
        <v>0</v>
      </c>
      <c r="AH60" s="5">
        <f t="shared" si="95"/>
        <v>0</v>
      </c>
      <c r="AI60" s="5">
        <f t="shared" si="96"/>
        <v>0</v>
      </c>
      <c r="AJ60" s="5">
        <f t="shared" si="97"/>
        <v>0</v>
      </c>
      <c r="AK60" s="5">
        <f>IFERROR(SUM(X60:AJ60),-5000)*((Cockpit!$C$3)^0)</f>
        <v>-5000</v>
      </c>
      <c r="AL60" s="16">
        <f>INDEX('Team forecast'!$B$2:$AO$26,MATCH('Master data'!$B60,'Team forecast'!$B$2:$B$26,0),MATCH('Master data'!AL$1,'Team forecast'!$B$2:$AO$2,0))</f>
        <v>2.6069135565605688</v>
      </c>
      <c r="AM60" s="16">
        <f>INDEX('Team forecast'!$B$2:$AO$26,MATCH('Master data'!$B60,'Team forecast'!$B$2:$B$26,0),MATCH('Master data'!AM$1,'Team forecast'!$B$2:$AO$2,0))</f>
        <v>0.64628016595236182</v>
      </c>
      <c r="AN60" s="16">
        <f>INDEX('Team forecast'!$B$2:$AO$26,MATCH('Master data'!$B60,'Team forecast'!$B$2:$B$26,0),MATCH('Master data'!AN$1,'Team forecast'!$B$2:$AO$2,0))</f>
        <v>0.52399131671532295</v>
      </c>
      <c r="AO60" s="16">
        <f>INDEX('Team forecast'!$B$2:$AO$26,MATCH('Master data'!$B60,'Team forecast'!$B$2:$B$26,0),MATCH('Master data'!AO$1,'Team forecast'!$B$2:$AO$2,0))</f>
        <v>6.9600849978985515</v>
      </c>
      <c r="AP60" s="16">
        <f>INDEX('Team forecast'!$B$2:$AO$26,MATCH('Master data'!$B60,'Team forecast'!$B$2:$B$26,0),MATCH('Master data'!AP$1,'Team forecast'!$B$2:$AO$2,0))</f>
        <v>1.909012182505438</v>
      </c>
      <c r="AQ60" s="5">
        <f t="shared" si="98"/>
        <v>-5000</v>
      </c>
      <c r="AR60" s="5">
        <f>INDEX('Team forecast'!$B$2:$AO$26,MATCH('Master data'!$B60,'Team forecast'!$B$2:$B$26,0),MATCH('Master data'!AR$1,'Team forecast'!$B$2:$AO$2,0))*IF(X60&gt;0,25000,0)</f>
        <v>0</v>
      </c>
      <c r="AS60" s="16">
        <f>INDEX('Team forecast'!$B$2:$AO$26,MATCH('Master data'!$B60,'Team forecast'!$B$2:$B$26,0),MATCH('Master data'!AS$1,'Team forecast'!$B$2:$AO$2,0))*IF(X60&gt;0,5000,0)</f>
        <v>0</v>
      </c>
      <c r="AT60" s="16">
        <f>INDEX('Team forecast'!$B$2:$AO$26,MATCH('Master data'!$B60,'Team forecast'!$B$2:$B$26,0),MATCH('Master data'!AT$1,'Team forecast'!$B$2:$AO$2,0))*IF(X60&gt;0,-15000,0)</f>
        <v>0</v>
      </c>
      <c r="AU60" s="5">
        <f t="shared" si="99"/>
        <v>0</v>
      </c>
      <c r="AV60" s="5">
        <f t="shared" si="100"/>
        <v>0</v>
      </c>
      <c r="AW60" s="5">
        <f t="shared" si="101"/>
        <v>0</v>
      </c>
      <c r="AX60" s="5">
        <f t="shared" si="102"/>
        <v>0</v>
      </c>
      <c r="AY60" s="5">
        <f t="shared" si="103"/>
        <v>0</v>
      </c>
      <c r="AZ60" s="5">
        <f t="shared" si="104"/>
        <v>0</v>
      </c>
      <c r="BA60" s="5">
        <f t="shared" si="105"/>
        <v>0</v>
      </c>
      <c r="BB60" s="5">
        <f t="shared" si="106"/>
        <v>0</v>
      </c>
      <c r="BC60" s="5">
        <f t="shared" si="107"/>
        <v>0</v>
      </c>
      <c r="BD60" s="5">
        <f t="shared" si="108"/>
        <v>-5000</v>
      </c>
      <c r="BE60" s="16">
        <f>INDEX('Team forecast'!$B$2:$AO$26,MATCH('Master data'!$B60,'Team forecast'!$B$2:$B$26,0),MATCH('Master data'!BE$1,'Team forecast'!$B$2:$AO$2,0))</f>
        <v>0</v>
      </c>
      <c r="BF60" s="16">
        <f>INDEX('Team forecast'!$B$2:$AO$26,MATCH('Master data'!$B60,'Team forecast'!$B$2:$B$26,0),MATCH('Master data'!BF$1,'Team forecast'!$B$2:$AO$2,0))</f>
        <v>0</v>
      </c>
      <c r="BG60" s="16">
        <f>INDEX('Team forecast'!$B$2:$AO$26,MATCH('Master data'!$B60,'Team forecast'!$B$2:$B$26,0),MATCH('Master data'!BG$1,'Team forecast'!$B$2:$AO$2,0))</f>
        <v>0</v>
      </c>
      <c r="BH60" s="16">
        <f>INDEX('Team forecast'!$B$2:$AO$26,MATCH('Master data'!$B60,'Team forecast'!$B$2:$B$26,0),MATCH('Master data'!BH$1,'Team forecast'!$B$2:$AO$2,0))</f>
        <v>0</v>
      </c>
      <c r="BI60" s="16">
        <f>INDEX('Team forecast'!$B$2:$AO$26,MATCH('Master data'!$B60,'Team forecast'!$B$2:$B$26,0),MATCH('Master data'!BI$1,'Team forecast'!$B$2:$AO$2,0))</f>
        <v>0</v>
      </c>
      <c r="BJ60" s="5">
        <f t="shared" si="109"/>
        <v>-5000</v>
      </c>
      <c r="BK60" s="5">
        <f>INDEX('Team forecast'!$R$3:$BH$26,MATCH($B60,'Team forecast'!$B$3:$B$26,0),MATCH(BK$1,'Team forecast'!$R$2:$BH$2,0))*IF($X60&gt;0,25000,0)</f>
        <v>0</v>
      </c>
      <c r="BL60" s="5">
        <f>INDEX('Team forecast'!$R$3:$BH$26,MATCH($B60,'Team forecast'!$B$3:$B$26,0),MATCH(BL$1,'Team forecast'!$R$2:$BH$2,0))*IF($X60&gt;0,5000,0)</f>
        <v>0</v>
      </c>
      <c r="BM60" s="5">
        <f>INDEX('Team forecast'!$R$3:$BH$26,MATCH($B60,'Team forecast'!$B$3:$B$26,0),MATCH(BM$1,'Team forecast'!$R$2:$BH$2,0))*IF($X60&gt;0,-15000,0)</f>
        <v>0</v>
      </c>
      <c r="BN60" s="5">
        <f t="shared" si="110"/>
        <v>0</v>
      </c>
      <c r="BO60" s="5">
        <f t="shared" si="111"/>
        <v>0</v>
      </c>
      <c r="BP60" s="5">
        <f t="shared" si="112"/>
        <v>0</v>
      </c>
      <c r="BQ60" s="5">
        <f t="shared" si="113"/>
        <v>0</v>
      </c>
      <c r="BR60" s="5">
        <f t="shared" si="114"/>
        <v>0</v>
      </c>
      <c r="BS60" s="5">
        <f t="shared" si="115"/>
        <v>0</v>
      </c>
      <c r="BT60" s="5">
        <f t="shared" si="116"/>
        <v>0</v>
      </c>
      <c r="BU60" s="5">
        <f t="shared" si="117"/>
        <v>0</v>
      </c>
      <c r="BV60" s="5">
        <f t="shared" si="118"/>
        <v>0</v>
      </c>
      <c r="BW60" s="5">
        <f t="shared" si="40"/>
        <v>0</v>
      </c>
      <c r="BX60" s="5">
        <f t="shared" si="41"/>
        <v>-5000</v>
      </c>
      <c r="BY60" s="5">
        <f t="shared" si="119"/>
        <v>-15000</v>
      </c>
      <c r="BZ60" s="5">
        <f>MAX(INDEX('Team forecast'!$R$3:$BH$26,MATCH($B60,'Team forecast'!$B$3:$B$26,0),MATCH(BZ$1,'Team forecast'!$R$2:$BH$2,0))*($BX60)-(1-INDEX('Team forecast'!$R$3:$BH$26,MATCH($B60,'Team forecast'!$B$3:$B$26,0),MATCH(BZ$1,'Team forecast'!$R$2:$BH$2,0)))*(BY60+CH60)*0.01,-5000)</f>
        <v>-5000</v>
      </c>
      <c r="CA60" s="5">
        <f>MAX(INDEX('Team forecast'!$R$3:$BH$26,MATCH($B60,'Team forecast'!$B$3:$B$26,0),MATCH(CA$1,'Team forecast'!$R$2:$BH$2,0))*$BX60-(1-INDEX('Team forecast'!$R$3:$BH$26,MATCH($B60,'Team forecast'!$B$3:$B$26,0),MATCH(CA$1,'Team forecast'!$R$2:$BH$2,0)))*(BY60+BX60+CH60)*0.01,-5000)</f>
        <v>-5000</v>
      </c>
      <c r="CB60" s="5">
        <f>MAX(INDEX('Team forecast'!$R$3:$BH$26,MATCH($B60,'Team forecast'!$B$3:$B$26,0),MATCH(CB$1,'Team forecast'!$R$2:$BH$2,0))*$BX60-(1-INDEX('Team forecast'!$R$3:$BH$26,MATCH($B60,'Team forecast'!$B$3:$B$26,0),MATCH(CB$1,'Team forecast'!$R$2:$BH$2,0)))*(BY60+BX60*2+CH60)*0.01,0)</f>
        <v>0</v>
      </c>
      <c r="CC60" s="5">
        <v>0</v>
      </c>
      <c r="CD60" s="5">
        <f>+AK60+BD60*Cockpit!$C$3+BW60*Cockpit!$C$3^2+BZ60*Cockpit!$C$3^3+CA60*Cockpit!$C$3^4+CB60*Cockpit!$C$3^5+CC60*Cockpit!$C$3^6</f>
        <v>-10802.469135802468</v>
      </c>
      <c r="CE60" s="5"/>
      <c r="CF60" s="5"/>
      <c r="CG60" s="5">
        <v>0</v>
      </c>
      <c r="CH60" s="5">
        <f t="shared" si="43"/>
        <v>5995000</v>
      </c>
      <c r="CI60" s="5">
        <f t="shared" si="44"/>
        <v>5995000</v>
      </c>
      <c r="CJ60" s="1">
        <f t="shared" si="45"/>
        <v>-2E-3</v>
      </c>
      <c r="CK60" s="5">
        <f>RANK(CD60,$CD$2:$CD$622)+COUNTIF($CD$2:$CD60,$CD60)-1</f>
        <v>435</v>
      </c>
      <c r="CL60" s="5">
        <f>RANK(CJ60,$CJ$2:$CJ$622)+COUNTIF($CJ$2:$CJ60,$CJ60)-1</f>
        <v>424</v>
      </c>
    </row>
    <row r="61" spans="1:90" x14ac:dyDescent="0.3">
      <c r="A61" t="str">
        <f>Players!P62</f>
        <v>Toni Kroos</v>
      </c>
      <c r="B61" t="str">
        <f>Players!G62</f>
        <v>Germany</v>
      </c>
      <c r="C61" t="str">
        <f>Players!AB62</f>
        <v>Midfield</v>
      </c>
      <c r="D61" s="1"/>
      <c r="F61" t="str">
        <f>IFERROR(INDEX(Lookup!B:B,MATCH(INDEX(Players!C:C,MATCH(E61,Players!A:A,0)),Lookup!D:D,0)),"")</f>
        <v/>
      </c>
      <c r="G61">
        <f>IF(Players!AC62=0,10000000,Players!AC62)</f>
        <v>5984000</v>
      </c>
      <c r="H61" s="16">
        <f>INDEX('Team forecast'!$B$2:$AO$26,MATCH('Master data'!$B61,'Team forecast'!$B$2:$B$26,0),MATCH('Master data'!H$1,'Team forecast'!$B$2:$AO$2,0))</f>
        <v>1.3803959592812078</v>
      </c>
      <c r="I61" s="16">
        <f>INDEX('Team forecast'!$B$2:$AO$26,MATCH('Master data'!$B61,'Team forecast'!$B$2:$B$26,0),MATCH('Master data'!I$1,'Team forecast'!$B$2:$AO$2,0))</f>
        <v>1.1572524079669981</v>
      </c>
      <c r="J61" s="16">
        <f>INDEX('Team forecast'!$B$2:$AO$26,MATCH('Master data'!$B61,'Team forecast'!$B$2:$B$26,0),MATCH('Master data'!J$1,'Team forecast'!$B$2:$AO$2,0))</f>
        <v>0.3143486973947896</v>
      </c>
      <c r="K61" s="16">
        <f>INDEX('Team forecast'!$B$2:$AO$26,MATCH('Master data'!$B61,'Team forecast'!$B$2:$B$26,0),MATCH('Master data'!K$1,'Team forecast'!$B$2:$AO$2,0))</f>
        <v>3.6854590683201627</v>
      </c>
      <c r="L61" s="16">
        <f>INDEX('Team forecast'!$B$2:$AO$26,MATCH('Master data'!$B61,'Team forecast'!$B$2:$B$26,0),MATCH('Master data'!L$1,'Team forecast'!$B$2:$AO$2,0))</f>
        <v>3.418345574302518</v>
      </c>
      <c r="M61">
        <f>IF(Players!BC62=1,95,0)</f>
        <v>95</v>
      </c>
      <c r="N61" s="2">
        <f>Players!BN62</f>
        <v>9.5709792338181346E-2</v>
      </c>
      <c r="O61" s="2">
        <f>Players!BO62</f>
        <v>0.17051896733231489</v>
      </c>
      <c r="P61" s="2">
        <f>Players!BP62</f>
        <v>7.2974274991754545E-2</v>
      </c>
      <c r="Q61" s="2">
        <f>Players!BQ62</f>
        <v>0.12729844413012731</v>
      </c>
      <c r="R61" s="2">
        <f>Players!BR62</f>
        <v>0</v>
      </c>
      <c r="S61" s="2">
        <f t="shared" si="83"/>
        <v>1.3803959592812078</v>
      </c>
      <c r="T61" s="2">
        <f t="shared" si="84"/>
        <v>1.1572524079669981</v>
      </c>
      <c r="U61" s="16">
        <f>INDEX('Team forecast'!$B$2:$AO$26,MATCH('Master data'!$B61,'Team forecast'!$B$2:$B$26,0),MATCH('Master data'!U$1,'Team forecast'!$B$2:$AO$2,0))</f>
        <v>0.41002004008016041</v>
      </c>
      <c r="V61" s="16">
        <f>INDEX('Team forecast'!$B$2:$AO$26,MATCH('Master data'!$B61,'Team forecast'!$B$2:$B$26,0),MATCH('Master data'!V$1,'Team forecast'!$B$2:$AO$2,0))</f>
        <v>0.28577154308617242</v>
      </c>
      <c r="W61" s="16">
        <f>INDEX('Team forecast'!$B$2:$AO$26,MATCH('Master data'!$B61,'Team forecast'!$B$2:$B$26,0),MATCH('Master data'!W$1,'Team forecast'!$B$2:$AO$2,0))</f>
        <v>0.30420841683366728</v>
      </c>
      <c r="X61" s="5">
        <f t="shared" si="85"/>
        <v>7000</v>
      </c>
      <c r="Y61" s="5">
        <f t="shared" si="86"/>
        <v>10250.50100200401</v>
      </c>
      <c r="Z61" s="5">
        <f t="shared" si="87"/>
        <v>1428.8577154308621</v>
      </c>
      <c r="AA61" s="5">
        <f t="shared" si="88"/>
        <v>-4563.1262525050097</v>
      </c>
      <c r="AB61" s="5">
        <f t="shared" si="89"/>
        <v>16514.676325908629</v>
      </c>
      <c r="AC61" s="5">
        <f t="shared" si="90"/>
        <v>11769.184674316588</v>
      </c>
      <c r="AD61" s="5">
        <f t="shared" si="91"/>
        <v>2689.4370352245105</v>
      </c>
      <c r="AE61" s="5">
        <f t="shared" si="92"/>
        <v>0</v>
      </c>
      <c r="AF61" s="5">
        <f t="shared" si="93"/>
        <v>0</v>
      </c>
      <c r="AG61" s="5">
        <f t="shared" si="94"/>
        <v>-2545.9688826025463</v>
      </c>
      <c r="AH61" s="5">
        <f t="shared" si="95"/>
        <v>0</v>
      </c>
      <c r="AI61" s="5">
        <f t="shared" si="96"/>
        <v>13803.959592812078</v>
      </c>
      <c r="AJ61" s="5">
        <f t="shared" si="97"/>
        <v>-9258.0192637359851</v>
      </c>
      <c r="AK61" s="5">
        <f>IFERROR(SUM(X61:AJ61),-5000)*((Cockpit!$C$3)^0)</f>
        <v>47089.501946853132</v>
      </c>
      <c r="AL61" s="16">
        <f>INDEX('Team forecast'!$B$2:$AO$26,MATCH('Master data'!$B61,'Team forecast'!$B$2:$B$26,0),MATCH('Master data'!AL$1,'Team forecast'!$B$2:$AO$2,0))</f>
        <v>2.6069135565605688</v>
      </c>
      <c r="AM61" s="16">
        <f>INDEX('Team forecast'!$B$2:$AO$26,MATCH('Master data'!$B61,'Team forecast'!$B$2:$B$26,0),MATCH('Master data'!AM$1,'Team forecast'!$B$2:$AO$2,0))</f>
        <v>0.64628016595236182</v>
      </c>
      <c r="AN61" s="16">
        <f>INDEX('Team forecast'!$B$2:$AO$26,MATCH('Master data'!$B61,'Team forecast'!$B$2:$B$26,0),MATCH('Master data'!AN$1,'Team forecast'!$B$2:$AO$2,0))</f>
        <v>0.52399131671532295</v>
      </c>
      <c r="AO61" s="16">
        <f>INDEX('Team forecast'!$B$2:$AO$26,MATCH('Master data'!$B61,'Team forecast'!$B$2:$B$26,0),MATCH('Master data'!AO$1,'Team forecast'!$B$2:$AO$2,0))</f>
        <v>6.9600849978985515</v>
      </c>
      <c r="AP61" s="16">
        <f>INDEX('Team forecast'!$B$2:$AO$26,MATCH('Master data'!$B61,'Team forecast'!$B$2:$B$26,0),MATCH('Master data'!AP$1,'Team forecast'!$B$2:$AO$2,0))</f>
        <v>1.909012182505438</v>
      </c>
      <c r="AQ61" s="5">
        <f t="shared" si="98"/>
        <v>7000</v>
      </c>
      <c r="AR61" s="5">
        <f>INDEX('Team forecast'!$B$2:$AO$26,MATCH('Master data'!$B61,'Team forecast'!$B$2:$B$26,0),MATCH('Master data'!AR$1,'Team forecast'!$B$2:$AO$2,0))*IF(X61&gt;0,25000,0)</f>
        <v>19977.168949771691</v>
      </c>
      <c r="AS61" s="16">
        <f>INDEX('Team forecast'!$B$2:$AO$26,MATCH('Master data'!$B61,'Team forecast'!$B$2:$B$26,0),MATCH('Master data'!AS$1,'Team forecast'!$B$2:$AO$2,0))*IF(X61&gt;0,5000,0)</f>
        <v>684.93150684931504</v>
      </c>
      <c r="AT61" s="16">
        <f>INDEX('Team forecast'!$B$2:$AO$26,MATCH('Master data'!$B61,'Team forecast'!$B$2:$B$26,0),MATCH('Master data'!AT$1,'Team forecast'!$B$2:$AO$2,0))*IF(X61&gt;0,-15000,0)</f>
        <v>-958.90410958904101</v>
      </c>
      <c r="AU61" s="5">
        <f t="shared" si="99"/>
        <v>31188.394392750226</v>
      </c>
      <c r="AV61" s="5">
        <f t="shared" si="100"/>
        <v>22226.410379466022</v>
      </c>
      <c r="AW61" s="5">
        <f t="shared" si="101"/>
        <v>5079.0715660263431</v>
      </c>
      <c r="AX61" s="5">
        <f t="shared" si="102"/>
        <v>0</v>
      </c>
      <c r="AY61" s="5">
        <f t="shared" si="103"/>
        <v>0</v>
      </c>
      <c r="AZ61" s="5">
        <f t="shared" si="104"/>
        <v>-2545.9688826025463</v>
      </c>
      <c r="BA61" s="5">
        <f t="shared" si="105"/>
        <v>0</v>
      </c>
      <c r="BB61" s="5">
        <f t="shared" si="106"/>
        <v>26069.135565605688</v>
      </c>
      <c r="BC61" s="5">
        <f t="shared" si="107"/>
        <v>-5170.2413276188945</v>
      </c>
      <c r="BD61" s="5">
        <f t="shared" si="108"/>
        <v>103549.99804065879</v>
      </c>
      <c r="BE61" s="16">
        <f>INDEX('Team forecast'!$B$2:$AO$26,MATCH('Master data'!$B61,'Team forecast'!$B$2:$B$26,0),MATCH('Master data'!BE$1,'Team forecast'!$B$2:$AO$2,0))</f>
        <v>0</v>
      </c>
      <c r="BF61" s="16">
        <f>INDEX('Team forecast'!$B$2:$AO$26,MATCH('Master data'!$B61,'Team forecast'!$B$2:$B$26,0),MATCH('Master data'!BF$1,'Team forecast'!$B$2:$AO$2,0))</f>
        <v>0</v>
      </c>
      <c r="BG61" s="16">
        <f>INDEX('Team forecast'!$B$2:$AO$26,MATCH('Master data'!$B61,'Team forecast'!$B$2:$B$26,0),MATCH('Master data'!BG$1,'Team forecast'!$B$2:$AO$2,0))</f>
        <v>0</v>
      </c>
      <c r="BH61" s="16">
        <f>INDEX('Team forecast'!$B$2:$AO$26,MATCH('Master data'!$B61,'Team forecast'!$B$2:$B$26,0),MATCH('Master data'!BH$1,'Team forecast'!$B$2:$AO$2,0))</f>
        <v>0</v>
      </c>
      <c r="BI61" s="16">
        <f>INDEX('Team forecast'!$B$2:$AO$26,MATCH('Master data'!$B61,'Team forecast'!$B$2:$B$26,0),MATCH('Master data'!BI$1,'Team forecast'!$B$2:$AO$2,0))</f>
        <v>0</v>
      </c>
      <c r="BJ61" s="5">
        <f t="shared" si="109"/>
        <v>7000</v>
      </c>
      <c r="BK61" s="5">
        <f>INDEX('Team forecast'!$R$3:$BH$26,MATCH($B61,'Team forecast'!$B$3:$B$26,0),MATCH(BK$1,'Team forecast'!$R$2:$BH$2,0))*IF($X61&gt;0,25000,0)</f>
        <v>0</v>
      </c>
      <c r="BL61" s="5">
        <f>INDEX('Team forecast'!$R$3:$BH$26,MATCH($B61,'Team forecast'!$B$3:$B$26,0),MATCH(BL$1,'Team forecast'!$R$2:$BH$2,0))*IF($X61&gt;0,5000,0)</f>
        <v>0</v>
      </c>
      <c r="BM61" s="5">
        <f>INDEX('Team forecast'!$R$3:$BH$26,MATCH($B61,'Team forecast'!$B$3:$B$26,0),MATCH(BM$1,'Team forecast'!$R$2:$BH$2,0))*IF($X61&gt;0,-15000,0)</f>
        <v>0</v>
      </c>
      <c r="BN61" s="5">
        <f t="shared" si="110"/>
        <v>0</v>
      </c>
      <c r="BO61" s="5">
        <f t="shared" si="111"/>
        <v>0</v>
      </c>
      <c r="BP61" s="5">
        <f t="shared" si="112"/>
        <v>0</v>
      </c>
      <c r="BQ61" s="5">
        <f t="shared" si="113"/>
        <v>0</v>
      </c>
      <c r="BR61" s="5">
        <f t="shared" si="114"/>
        <v>0</v>
      </c>
      <c r="BS61" s="5">
        <f t="shared" si="115"/>
        <v>-2545.9688826025463</v>
      </c>
      <c r="BT61" s="5">
        <f t="shared" si="116"/>
        <v>0</v>
      </c>
      <c r="BU61" s="5">
        <f t="shared" si="117"/>
        <v>0</v>
      </c>
      <c r="BV61" s="5">
        <f t="shared" si="118"/>
        <v>0</v>
      </c>
      <c r="BW61" s="5">
        <f t="shared" si="40"/>
        <v>0</v>
      </c>
      <c r="BX61" s="5">
        <f t="shared" si="41"/>
        <v>75319.749993755962</v>
      </c>
      <c r="BY61" s="5">
        <f t="shared" si="119"/>
        <v>225959.2499812679</v>
      </c>
      <c r="BZ61" s="5">
        <f>MAX(INDEX('Team forecast'!$R$3:$BH$26,MATCH($B61,'Team forecast'!$B$3:$B$26,0),MATCH(BZ$1,'Team forecast'!$R$2:$BH$2,0))*($BX61)-(1-INDEX('Team forecast'!$R$3:$BH$26,MATCH($B61,'Team forecast'!$B$3:$B$26,0),MATCH(BZ$1,'Team forecast'!$R$2:$BH$2,0)))*(BY61+CH61)*0.01,-5000)</f>
        <v>57395.487929377457</v>
      </c>
      <c r="CA61" s="5">
        <f>MAX(INDEX('Team forecast'!$R$3:$BH$26,MATCH($B61,'Team forecast'!$B$3:$B$26,0),MATCH(CA$1,'Team forecast'!$R$2:$BH$2,0))*$BX61-(1-INDEX('Team forecast'!$R$3:$BH$26,MATCH($B61,'Team forecast'!$B$3:$B$26,0),MATCH(CA$1,'Team forecast'!$R$2:$BH$2,0)))*(BY61+BX61+CH61)*0.01,-5000)</f>
        <v>-2006.2599036492684</v>
      </c>
      <c r="CB61" s="5">
        <f>MAX(INDEX('Team forecast'!$R$3:$BH$26,MATCH($B61,'Team forecast'!$B$3:$B$26,0),MATCH(CB$1,'Team forecast'!$R$2:$BH$2,0))*$BX61-(1-INDEX('Team forecast'!$R$3:$BH$26,MATCH($B61,'Team forecast'!$B$3:$B$26,0),MATCH(CB$1,'Team forecast'!$R$2:$BH$2,0)))*(BY61+BX61*2+CH61)*0.01,0)</f>
        <v>0</v>
      </c>
      <c r="CC61" s="5">
        <v>0</v>
      </c>
      <c r="CD61" s="5">
        <f>+AK61+BD61*Cockpit!$C$3+BW61*Cockpit!$C$3^2+BZ61*Cockpit!$C$3^3+CA61*Cockpit!$C$3^4+CB61*Cockpit!$C$3^5+CC61*Cockpit!$C$3^6</f>
        <v>132732.60621897961</v>
      </c>
      <c r="CE61" s="5"/>
      <c r="CF61" s="5"/>
      <c r="CG61" s="5">
        <v>0</v>
      </c>
      <c r="CH61" s="5">
        <f t="shared" si="43"/>
        <v>5984000</v>
      </c>
      <c r="CI61" s="5">
        <f t="shared" si="44"/>
        <v>5984000</v>
      </c>
      <c r="CJ61" s="1">
        <f t="shared" si="45"/>
        <v>2.1999999999999999E-2</v>
      </c>
      <c r="CK61" s="5">
        <f>RANK(CD61,$CD$2:$CD$622)+COUNTIF($CD$2:$CD61,$CD61)-1</f>
        <v>53</v>
      </c>
      <c r="CL61" s="5">
        <f>RANK(CJ61,$CJ$2:$CJ$622)+COUNTIF($CJ$2:$CJ61,$CJ61)-1</f>
        <v>108</v>
      </c>
    </row>
    <row r="62" spans="1:90" x14ac:dyDescent="0.3">
      <c r="A62" t="str">
        <f>Players!P63</f>
        <v>Bukayo Saka</v>
      </c>
      <c r="B62" t="str">
        <f>Players!G63</f>
        <v>England</v>
      </c>
      <c r="C62" t="str">
        <f>Players!AB63</f>
        <v>Striker</v>
      </c>
      <c r="D62" s="1"/>
      <c r="F62" t="str">
        <f>IFERROR(INDEX(Lookup!B:B,MATCH(INDEX(Players!C:C,MATCH(E62,Players!A:A,0)),Lookup!D:D,0)),"")</f>
        <v/>
      </c>
      <c r="G62">
        <f>IF(Players!AC63=0,10000000,Players!AC63)</f>
        <v>2995000</v>
      </c>
      <c r="H62" s="16">
        <f>INDEX('Team forecast'!$B$2:$AO$26,MATCH('Master data'!$B62,'Team forecast'!$B$2:$B$26,0),MATCH('Master data'!H$1,'Team forecast'!$B$2:$AO$2,0))</f>
        <v>2.0128496317304223</v>
      </c>
      <c r="I62" s="16">
        <f>INDEX('Team forecast'!$B$2:$AO$26,MATCH('Master data'!$B62,'Team forecast'!$B$2:$B$26,0),MATCH('Master data'!I$1,'Team forecast'!$B$2:$AO$2,0))</f>
        <v>0.57976310910377304</v>
      </c>
      <c r="J62" s="16">
        <f>INDEX('Team forecast'!$B$2:$AO$26,MATCH('Master data'!$B62,'Team forecast'!$B$2:$B$26,0),MATCH('Master data'!J$1,'Team forecast'!$B$2:$AO$2,0))</f>
        <v>0.56003101710248571</v>
      </c>
      <c r="K62" s="16">
        <f>INDEX('Team forecast'!$B$2:$AO$26,MATCH('Master data'!$B62,'Team forecast'!$B$2:$B$26,0),MATCH('Master data'!K$1,'Team forecast'!$B$2:$AO$2,0))</f>
        <v>4.946672915714859</v>
      </c>
      <c r="L62" s="16">
        <f>INDEX('Team forecast'!$B$2:$AO$26,MATCH('Master data'!$B62,'Team forecast'!$B$2:$B$26,0),MATCH('Master data'!L$1,'Team forecast'!$B$2:$AO$2,0))</f>
        <v>1.9032627319063258</v>
      </c>
      <c r="M62">
        <f>IF(Players!BC63=1,95,0)</f>
        <v>0</v>
      </c>
      <c r="N62" s="2">
        <f>Players!BN63</f>
        <v>0</v>
      </c>
      <c r="O62" s="2">
        <f>Players!BO63</f>
        <v>0</v>
      </c>
      <c r="P62" s="2">
        <f>Players!BP63</f>
        <v>0</v>
      </c>
      <c r="Q62" s="2">
        <f>Players!BQ63</f>
        <v>1.7578125E-2</v>
      </c>
      <c r="R62" s="2">
        <f>Players!BR63</f>
        <v>0</v>
      </c>
      <c r="S62" s="2">
        <f t="shared" si="83"/>
        <v>2.0128496317304223</v>
      </c>
      <c r="T62" s="2">
        <f t="shared" si="84"/>
        <v>0.57976310910377304</v>
      </c>
      <c r="U62" s="16">
        <f>INDEX('Team forecast'!$B$2:$AO$26,MATCH('Master data'!$B62,'Team forecast'!$B$2:$B$26,0),MATCH('Master data'!U$1,'Team forecast'!$B$2:$AO$2,0))</f>
        <v>0.71942446043165476</v>
      </c>
      <c r="V62" s="16">
        <f>INDEX('Team forecast'!$B$2:$AO$26,MATCH('Master data'!$B62,'Team forecast'!$B$2:$B$26,0),MATCH('Master data'!V$1,'Team forecast'!$B$2:$AO$2,0))</f>
        <v>0.18705035971223019</v>
      </c>
      <c r="W62" s="16">
        <f>INDEX('Team forecast'!$B$2:$AO$26,MATCH('Master data'!$B62,'Team forecast'!$B$2:$B$26,0),MATCH('Master data'!W$1,'Team forecast'!$B$2:$AO$2,0))</f>
        <v>9.3525179856115109E-2</v>
      </c>
      <c r="X62" s="5">
        <f t="shared" si="85"/>
        <v>-5000</v>
      </c>
      <c r="Y62" s="5">
        <f t="shared" si="86"/>
        <v>0</v>
      </c>
      <c r="Z62" s="5">
        <f t="shared" si="87"/>
        <v>0</v>
      </c>
      <c r="AA62" s="5">
        <f t="shared" si="88"/>
        <v>0</v>
      </c>
      <c r="AB62" s="5">
        <f t="shared" si="89"/>
        <v>0</v>
      </c>
      <c r="AC62" s="5">
        <f t="shared" si="90"/>
        <v>0</v>
      </c>
      <c r="AD62" s="5">
        <f t="shared" si="91"/>
        <v>0</v>
      </c>
      <c r="AE62" s="5">
        <f t="shared" si="92"/>
        <v>0</v>
      </c>
      <c r="AF62" s="5">
        <f t="shared" si="93"/>
        <v>0</v>
      </c>
      <c r="AG62" s="5">
        <f t="shared" si="94"/>
        <v>0</v>
      </c>
      <c r="AH62" s="5">
        <f t="shared" si="95"/>
        <v>0</v>
      </c>
      <c r="AI62" s="5">
        <f t="shared" si="96"/>
        <v>0</v>
      </c>
      <c r="AJ62" s="5">
        <f t="shared" si="97"/>
        <v>0</v>
      </c>
      <c r="AK62" s="5">
        <f>IFERROR(SUM(X62:AJ62),-5000)*((Cockpit!$C$3)^0)</f>
        <v>-5000</v>
      </c>
      <c r="AL62" s="16">
        <f>INDEX('Team forecast'!$B$2:$AO$26,MATCH('Master data'!$B62,'Team forecast'!$B$2:$B$26,0),MATCH('Master data'!AL$1,'Team forecast'!$B$2:$AO$2,0))</f>
        <v>2.1353866977743117</v>
      </c>
      <c r="AM62" s="16">
        <f>INDEX('Team forecast'!$B$2:$AO$26,MATCH('Master data'!$B62,'Team forecast'!$B$2:$B$26,0),MATCH('Master data'!AM$1,'Team forecast'!$B$2:$AO$2,0))</f>
        <v>0.84440251645874609</v>
      </c>
      <c r="AN62" s="16">
        <f>INDEX('Team forecast'!$B$2:$AO$26,MATCH('Master data'!$B62,'Team forecast'!$B$2:$B$26,0),MATCH('Master data'!AN$1,'Team forecast'!$B$2:$AO$2,0))</f>
        <v>0.4298140883506737</v>
      </c>
      <c r="AO62" s="16">
        <f>INDEX('Team forecast'!$B$2:$AO$26,MATCH('Master data'!$B62,'Team forecast'!$B$2:$B$26,0),MATCH('Master data'!AO$1,'Team forecast'!$B$2:$AO$2,0))</f>
        <v>5.2478135355680022</v>
      </c>
      <c r="AP62" s="16">
        <f>INDEX('Team forecast'!$B$2:$AO$26,MATCH('Master data'!$B62,'Team forecast'!$B$2:$B$26,0),MATCH('Master data'!AP$1,'Team forecast'!$B$2:$AO$2,0))</f>
        <v>2.7720284631221461</v>
      </c>
      <c r="AQ62" s="5">
        <f t="shared" si="98"/>
        <v>-5000</v>
      </c>
      <c r="AR62" s="5">
        <f>INDEX('Team forecast'!$B$2:$AO$26,MATCH('Master data'!$B62,'Team forecast'!$B$2:$B$26,0),MATCH('Master data'!AR$1,'Team forecast'!$B$2:$AO$2,0))*IF(X62&gt;0,25000,0)</f>
        <v>0</v>
      </c>
      <c r="AS62" s="16">
        <f>INDEX('Team forecast'!$B$2:$AO$26,MATCH('Master data'!$B62,'Team forecast'!$B$2:$B$26,0),MATCH('Master data'!AS$1,'Team forecast'!$B$2:$AO$2,0))*IF(X62&gt;0,5000,0)</f>
        <v>0</v>
      </c>
      <c r="AT62" s="16">
        <f>INDEX('Team forecast'!$B$2:$AO$26,MATCH('Master data'!$B62,'Team forecast'!$B$2:$B$26,0),MATCH('Master data'!AT$1,'Team forecast'!$B$2:$AO$2,0))*IF(X62&gt;0,-15000,0)</f>
        <v>0</v>
      </c>
      <c r="AU62" s="5">
        <f t="shared" si="99"/>
        <v>0</v>
      </c>
      <c r="AV62" s="5">
        <f t="shared" si="100"/>
        <v>0</v>
      </c>
      <c r="AW62" s="5">
        <f t="shared" si="101"/>
        <v>0</v>
      </c>
      <c r="AX62" s="5">
        <f t="shared" si="102"/>
        <v>0</v>
      </c>
      <c r="AY62" s="5">
        <f t="shared" si="103"/>
        <v>0</v>
      </c>
      <c r="AZ62" s="5">
        <f t="shared" si="104"/>
        <v>0</v>
      </c>
      <c r="BA62" s="5">
        <f t="shared" si="105"/>
        <v>0</v>
      </c>
      <c r="BB62" s="5">
        <f t="shared" si="106"/>
        <v>0</v>
      </c>
      <c r="BC62" s="5">
        <f t="shared" si="107"/>
        <v>0</v>
      </c>
      <c r="BD62" s="5">
        <f t="shared" si="108"/>
        <v>-5000</v>
      </c>
      <c r="BE62" s="16">
        <f>INDEX('Team forecast'!$B$2:$AO$26,MATCH('Master data'!$B62,'Team forecast'!$B$2:$B$26,0),MATCH('Master data'!BE$1,'Team forecast'!$B$2:$AO$2,0))</f>
        <v>0</v>
      </c>
      <c r="BF62" s="16">
        <f>INDEX('Team forecast'!$B$2:$AO$26,MATCH('Master data'!$B62,'Team forecast'!$B$2:$B$26,0),MATCH('Master data'!BF$1,'Team forecast'!$B$2:$AO$2,0))</f>
        <v>0</v>
      </c>
      <c r="BG62" s="16">
        <f>INDEX('Team forecast'!$B$2:$AO$26,MATCH('Master data'!$B62,'Team forecast'!$B$2:$B$26,0),MATCH('Master data'!BG$1,'Team forecast'!$B$2:$AO$2,0))</f>
        <v>0</v>
      </c>
      <c r="BH62" s="16">
        <f>INDEX('Team forecast'!$B$2:$AO$26,MATCH('Master data'!$B62,'Team forecast'!$B$2:$B$26,0),MATCH('Master data'!BH$1,'Team forecast'!$B$2:$AO$2,0))</f>
        <v>0</v>
      </c>
      <c r="BI62" s="16">
        <f>INDEX('Team forecast'!$B$2:$AO$26,MATCH('Master data'!$B62,'Team forecast'!$B$2:$B$26,0),MATCH('Master data'!BI$1,'Team forecast'!$B$2:$AO$2,0))</f>
        <v>0</v>
      </c>
      <c r="BJ62" s="5">
        <f t="shared" si="109"/>
        <v>-5000</v>
      </c>
      <c r="BK62" s="5">
        <f>INDEX('Team forecast'!$R$3:$BH$26,MATCH($B62,'Team forecast'!$B$3:$B$26,0),MATCH(BK$1,'Team forecast'!$R$2:$BH$2,0))*IF($X62&gt;0,25000,0)</f>
        <v>0</v>
      </c>
      <c r="BL62" s="5">
        <f>INDEX('Team forecast'!$R$3:$BH$26,MATCH($B62,'Team forecast'!$B$3:$B$26,0),MATCH(BL$1,'Team forecast'!$R$2:$BH$2,0))*IF($X62&gt;0,5000,0)</f>
        <v>0</v>
      </c>
      <c r="BM62" s="5">
        <f>INDEX('Team forecast'!$R$3:$BH$26,MATCH($B62,'Team forecast'!$B$3:$B$26,0),MATCH(BM$1,'Team forecast'!$R$2:$BH$2,0))*IF($X62&gt;0,-15000,0)</f>
        <v>0</v>
      </c>
      <c r="BN62" s="5">
        <f t="shared" si="110"/>
        <v>0</v>
      </c>
      <c r="BO62" s="5">
        <f t="shared" si="111"/>
        <v>0</v>
      </c>
      <c r="BP62" s="5">
        <f t="shared" si="112"/>
        <v>0</v>
      </c>
      <c r="BQ62" s="5">
        <f t="shared" si="113"/>
        <v>0</v>
      </c>
      <c r="BR62" s="5">
        <f t="shared" si="114"/>
        <v>0</v>
      </c>
      <c r="BS62" s="5">
        <f t="shared" si="115"/>
        <v>0</v>
      </c>
      <c r="BT62" s="5">
        <f t="shared" si="116"/>
        <v>0</v>
      </c>
      <c r="BU62" s="5">
        <f t="shared" si="117"/>
        <v>0</v>
      </c>
      <c r="BV62" s="5">
        <f t="shared" si="118"/>
        <v>0</v>
      </c>
      <c r="BW62" s="5">
        <f t="shared" si="40"/>
        <v>0</v>
      </c>
      <c r="BX62" s="5">
        <f t="shared" si="41"/>
        <v>-5000</v>
      </c>
      <c r="BY62" s="5">
        <f t="shared" si="119"/>
        <v>-15000</v>
      </c>
      <c r="BZ62" s="5">
        <f>MAX(INDEX('Team forecast'!$R$3:$BH$26,MATCH($B62,'Team forecast'!$B$3:$B$26,0),MATCH(BZ$1,'Team forecast'!$R$2:$BH$2,0))*($BX62)-(1-INDEX('Team forecast'!$R$3:$BH$26,MATCH($B62,'Team forecast'!$B$3:$B$26,0),MATCH(BZ$1,'Team forecast'!$R$2:$BH$2,0)))*(BY62+CH62)*0.01,-5000)</f>
        <v>-5000</v>
      </c>
      <c r="CA62" s="5">
        <f>MAX(INDEX('Team forecast'!$R$3:$BH$26,MATCH($B62,'Team forecast'!$B$3:$B$26,0),MATCH(CA$1,'Team forecast'!$R$2:$BH$2,0))*$BX62-(1-INDEX('Team forecast'!$R$3:$BH$26,MATCH($B62,'Team forecast'!$B$3:$B$26,0),MATCH(CA$1,'Team forecast'!$R$2:$BH$2,0)))*(BY62+BX62+CH62)*0.01,-5000)</f>
        <v>-5000</v>
      </c>
      <c r="CB62" s="5">
        <f>MAX(INDEX('Team forecast'!$R$3:$BH$26,MATCH($B62,'Team forecast'!$B$3:$B$26,0),MATCH(CB$1,'Team forecast'!$R$2:$BH$2,0))*$BX62-(1-INDEX('Team forecast'!$R$3:$BH$26,MATCH($B62,'Team forecast'!$B$3:$B$26,0),MATCH(CB$1,'Team forecast'!$R$2:$BH$2,0)))*(BY62+BX62*2+CH62)*0.01,0)</f>
        <v>0</v>
      </c>
      <c r="CC62" s="5">
        <v>0</v>
      </c>
      <c r="CD62" s="5">
        <f>+AK62+BD62*Cockpit!$C$3+BW62*Cockpit!$C$3^2+BZ62*Cockpit!$C$3^3+CA62*Cockpit!$C$3^4+CB62*Cockpit!$C$3^5+CC62*Cockpit!$C$3^6</f>
        <v>-10802.469135802468</v>
      </c>
      <c r="CE62" s="5"/>
      <c r="CF62" s="5"/>
      <c r="CG62" s="5">
        <v>0</v>
      </c>
      <c r="CH62" s="5">
        <f t="shared" si="43"/>
        <v>2995000</v>
      </c>
      <c r="CI62" s="5">
        <f t="shared" si="44"/>
        <v>2995000</v>
      </c>
      <c r="CJ62" s="1">
        <f t="shared" si="45"/>
        <v>-4.0000000000000001E-3</v>
      </c>
      <c r="CK62" s="5">
        <f>RANK(CD62,$CD$2:$CD$622)+COUNTIF($CD$2:$CD62,$CD62)-1</f>
        <v>436</v>
      </c>
      <c r="CL62" s="5">
        <f>RANK(CJ62,$CJ$2:$CJ$622)+COUNTIF($CJ$2:$CJ62,$CJ62)-1</f>
        <v>482</v>
      </c>
    </row>
    <row r="63" spans="1:90" x14ac:dyDescent="0.3">
      <c r="A63" t="str">
        <f>Players!P64</f>
        <v>Rúben Neves</v>
      </c>
      <c r="B63" t="str">
        <f>Players!G64</f>
        <v>Portugal</v>
      </c>
      <c r="C63" t="str">
        <f>Players!AB64</f>
        <v>Midfield</v>
      </c>
      <c r="D63" s="1"/>
      <c r="F63" t="str">
        <f>IFERROR(INDEX(Lookup!B:B,MATCH(INDEX(Players!C:C,MATCH(E63,Players!A:A,0)),Lookup!D:D,0)),"")</f>
        <v/>
      </c>
      <c r="G63">
        <f>IF(Players!AC64=0,10000000,Players!AC64)</f>
        <v>3495000</v>
      </c>
      <c r="H63" s="16">
        <f>INDEX('Team forecast'!$B$2:$AO$26,MATCH('Master data'!$B63,'Team forecast'!$B$2:$B$26,0),MATCH('Master data'!H$1,'Team forecast'!$B$2:$AO$2,0))</f>
        <v>1.1572524079669981</v>
      </c>
      <c r="I63" s="16">
        <f>INDEX('Team forecast'!$B$2:$AO$26,MATCH('Master data'!$B63,'Team forecast'!$B$2:$B$26,0),MATCH('Master data'!I$1,'Team forecast'!$B$2:$AO$2,0))</f>
        <v>1.3803959592812078</v>
      </c>
      <c r="J63" s="16">
        <f>INDEX('Team forecast'!$B$2:$AO$26,MATCH('Master data'!$B63,'Team forecast'!$B$2:$B$26,0),MATCH('Master data'!J$1,'Team forecast'!$B$2:$AO$2,0))</f>
        <v>0.25147895791583169</v>
      </c>
      <c r="K63" s="16">
        <f>INDEX('Team forecast'!$B$2:$AO$26,MATCH('Master data'!$B63,'Team forecast'!$B$2:$B$26,0),MATCH('Master data'!K$1,'Team forecast'!$B$2:$AO$2,0))</f>
        <v>3.9411323264330633</v>
      </c>
      <c r="L63" s="16">
        <f>INDEX('Team forecast'!$B$2:$AO$26,MATCH('Master data'!$B63,'Team forecast'!$B$2:$B$26,0),MATCH('Master data'!L$1,'Team forecast'!$B$2:$AO$2,0))</f>
        <v>4.141187877843624</v>
      </c>
      <c r="M63">
        <f>IF(Players!BC64=1,95,0)</f>
        <v>95</v>
      </c>
      <c r="N63" s="2">
        <f>Players!BN64</f>
        <v>6.1990677736562354E-2</v>
      </c>
      <c r="O63" s="2">
        <f>Players!BO64</f>
        <v>6.2332917303523895E-2</v>
      </c>
      <c r="P63" s="2">
        <f>Players!BP64</f>
        <v>6.7981047635899919E-2</v>
      </c>
      <c r="Q63" s="2">
        <f>Players!BQ64</f>
        <v>0.13437849944008959</v>
      </c>
      <c r="R63" s="2">
        <f>Players!BR64</f>
        <v>0</v>
      </c>
      <c r="S63" s="2">
        <f t="shared" si="83"/>
        <v>1.1572524079669981</v>
      </c>
      <c r="T63" s="2">
        <f t="shared" si="84"/>
        <v>1.3803959592812078</v>
      </c>
      <c r="U63" s="16">
        <f>INDEX('Team forecast'!$B$2:$AO$26,MATCH('Master data'!$B63,'Team forecast'!$B$2:$B$26,0),MATCH('Master data'!U$1,'Team forecast'!$B$2:$AO$2,0))</f>
        <v>0.30420841683366728</v>
      </c>
      <c r="V63" s="16">
        <f>INDEX('Team forecast'!$B$2:$AO$26,MATCH('Master data'!$B63,'Team forecast'!$B$2:$B$26,0),MATCH('Master data'!V$1,'Team forecast'!$B$2:$AO$2,0))</f>
        <v>0.28577154308617242</v>
      </c>
      <c r="W63" s="16">
        <f>INDEX('Team forecast'!$B$2:$AO$26,MATCH('Master data'!$B63,'Team forecast'!$B$2:$B$26,0),MATCH('Master data'!W$1,'Team forecast'!$B$2:$AO$2,0))</f>
        <v>0.41002004008016041</v>
      </c>
      <c r="X63" s="5">
        <f t="shared" si="85"/>
        <v>7000</v>
      </c>
      <c r="Y63" s="5">
        <f t="shared" si="86"/>
        <v>7605.2104208416822</v>
      </c>
      <c r="Z63" s="5">
        <f t="shared" si="87"/>
        <v>1428.8577154308621</v>
      </c>
      <c r="AA63" s="5">
        <f t="shared" si="88"/>
        <v>-6150.3006012024061</v>
      </c>
      <c r="AB63" s="5">
        <f t="shared" si="89"/>
        <v>8967.357635267872</v>
      </c>
      <c r="AC63" s="5">
        <f t="shared" si="90"/>
        <v>3606.7459322555392</v>
      </c>
      <c r="AD63" s="5">
        <f t="shared" si="91"/>
        <v>2679.2230442263117</v>
      </c>
      <c r="AE63" s="5">
        <f t="shared" si="92"/>
        <v>0</v>
      </c>
      <c r="AF63" s="5">
        <f t="shared" si="93"/>
        <v>0</v>
      </c>
      <c r="AG63" s="5">
        <f t="shared" si="94"/>
        <v>-2687.5699888017916</v>
      </c>
      <c r="AH63" s="5">
        <f t="shared" si="95"/>
        <v>0</v>
      </c>
      <c r="AI63" s="5">
        <f t="shared" si="96"/>
        <v>11572.524079669982</v>
      </c>
      <c r="AJ63" s="5">
        <f t="shared" si="97"/>
        <v>-11043.167674249662</v>
      </c>
      <c r="AK63" s="5">
        <f>IFERROR(SUM(X63:AJ63),-5000)*((Cockpit!$C$3)^0)</f>
        <v>22978.88056343839</v>
      </c>
      <c r="AL63" s="16">
        <f>INDEX('Team forecast'!$B$2:$AO$26,MATCH('Master data'!$B63,'Team forecast'!$B$2:$B$26,0),MATCH('Master data'!AL$1,'Team forecast'!$B$2:$AO$2,0))</f>
        <v>1.0653773971622162</v>
      </c>
      <c r="AM63" s="16">
        <f>INDEX('Team forecast'!$B$2:$AO$26,MATCH('Master data'!$B63,'Team forecast'!$B$2:$B$26,0),MATCH('Master data'!AM$1,'Team forecast'!$B$2:$AO$2,0))</f>
        <v>1.2775519171058518</v>
      </c>
      <c r="AN63" s="16">
        <f>INDEX('Team forecast'!$B$2:$AO$26,MATCH('Master data'!$B63,'Team forecast'!$B$2:$B$26,0),MATCH('Master data'!AN$1,'Team forecast'!$B$2:$AO$2,0))</f>
        <v>0.27871879264670468</v>
      </c>
      <c r="AO63" s="16">
        <f>INDEX('Team forecast'!$B$2:$AO$26,MATCH('Master data'!$B63,'Team forecast'!$B$2:$B$26,0),MATCH('Master data'!AO$1,'Team forecast'!$B$2:$AO$2,0))</f>
        <v>3.6282433036223725</v>
      </c>
      <c r="AP63" s="16">
        <f>INDEX('Team forecast'!$B$2:$AO$26,MATCH('Master data'!$B63,'Team forecast'!$B$2:$B$26,0),MATCH('Master data'!AP$1,'Team forecast'!$B$2:$AO$2,0))</f>
        <v>3.8326557513175556</v>
      </c>
      <c r="AQ63" s="5">
        <f t="shared" si="98"/>
        <v>7000</v>
      </c>
      <c r="AR63" s="5">
        <f>INDEX('Team forecast'!$B$2:$AO$26,MATCH('Master data'!$B63,'Team forecast'!$B$2:$B$26,0),MATCH('Master data'!AR$1,'Team forecast'!$B$2:$AO$2,0))*IF(X63&gt;0,25000,0)</f>
        <v>7642.2894757967406</v>
      </c>
      <c r="AS63" s="16">
        <f>INDEX('Team forecast'!$B$2:$AO$26,MATCH('Master data'!$B63,'Team forecast'!$B$2:$B$26,0),MATCH('Master data'!AS$1,'Team forecast'!$B$2:$AO$2,0))*IF(X63&gt;0,5000,0)</f>
        <v>1480.6935859356186</v>
      </c>
      <c r="AT63" s="16">
        <f>INDEX('Team forecast'!$B$2:$AO$26,MATCH('Master data'!$B63,'Team forecast'!$B$2:$B$26,0),MATCH('Master data'!AT$1,'Team forecast'!$B$2:$AO$2,0))*IF(X63&gt;0,-15000,0)</f>
        <v>-5972.5455567151002</v>
      </c>
      <c r="AU63" s="5">
        <f t="shared" si="99"/>
        <v>8255.4333619125682</v>
      </c>
      <c r="AV63" s="5">
        <f t="shared" si="100"/>
        <v>3320.4040597177977</v>
      </c>
      <c r="AW63" s="5">
        <f t="shared" si="101"/>
        <v>2466.5178085818739</v>
      </c>
      <c r="AX63" s="5">
        <f t="shared" si="102"/>
        <v>0</v>
      </c>
      <c r="AY63" s="5">
        <f t="shared" si="103"/>
        <v>0</v>
      </c>
      <c r="AZ63" s="5">
        <f t="shared" si="104"/>
        <v>-2687.5699888017916</v>
      </c>
      <c r="BA63" s="5">
        <f t="shared" si="105"/>
        <v>0</v>
      </c>
      <c r="BB63" s="5">
        <f t="shared" si="106"/>
        <v>10653.773971622162</v>
      </c>
      <c r="BC63" s="5">
        <f t="shared" si="107"/>
        <v>-10220.415336846814</v>
      </c>
      <c r="BD63" s="5">
        <f t="shared" si="108"/>
        <v>21938.581381203057</v>
      </c>
      <c r="BE63" s="16">
        <f>INDEX('Team forecast'!$B$2:$AO$26,MATCH('Master data'!$B63,'Team forecast'!$B$2:$B$26,0),MATCH('Master data'!BE$1,'Team forecast'!$B$2:$AO$2,0))</f>
        <v>0</v>
      </c>
      <c r="BF63" s="16">
        <f>INDEX('Team forecast'!$B$2:$AO$26,MATCH('Master data'!$B63,'Team forecast'!$B$2:$B$26,0),MATCH('Master data'!BF$1,'Team forecast'!$B$2:$AO$2,0))</f>
        <v>0</v>
      </c>
      <c r="BG63" s="16">
        <f>INDEX('Team forecast'!$B$2:$AO$26,MATCH('Master data'!$B63,'Team forecast'!$B$2:$B$26,0),MATCH('Master data'!BG$1,'Team forecast'!$B$2:$AO$2,0))</f>
        <v>0</v>
      </c>
      <c r="BH63" s="16">
        <f>INDEX('Team forecast'!$B$2:$AO$26,MATCH('Master data'!$B63,'Team forecast'!$B$2:$B$26,0),MATCH('Master data'!BH$1,'Team forecast'!$B$2:$AO$2,0))</f>
        <v>0</v>
      </c>
      <c r="BI63" s="16">
        <f>INDEX('Team forecast'!$B$2:$AO$26,MATCH('Master data'!$B63,'Team forecast'!$B$2:$B$26,0),MATCH('Master data'!BI$1,'Team forecast'!$B$2:$AO$2,0))</f>
        <v>0</v>
      </c>
      <c r="BJ63" s="5">
        <f t="shared" si="109"/>
        <v>7000</v>
      </c>
      <c r="BK63" s="5">
        <f>INDEX('Team forecast'!$R$3:$BH$26,MATCH($B63,'Team forecast'!$B$3:$B$26,0),MATCH(BK$1,'Team forecast'!$R$2:$BH$2,0))*IF($X63&gt;0,25000,0)</f>
        <v>0</v>
      </c>
      <c r="BL63" s="5">
        <f>INDEX('Team forecast'!$R$3:$BH$26,MATCH($B63,'Team forecast'!$B$3:$B$26,0),MATCH(BL$1,'Team forecast'!$R$2:$BH$2,0))*IF($X63&gt;0,5000,0)</f>
        <v>0</v>
      </c>
      <c r="BM63" s="5">
        <f>INDEX('Team forecast'!$R$3:$BH$26,MATCH($B63,'Team forecast'!$B$3:$B$26,0),MATCH(BM$1,'Team forecast'!$R$2:$BH$2,0))*IF($X63&gt;0,-15000,0)</f>
        <v>0</v>
      </c>
      <c r="BN63" s="5">
        <f t="shared" si="110"/>
        <v>0</v>
      </c>
      <c r="BO63" s="5">
        <f t="shared" si="111"/>
        <v>0</v>
      </c>
      <c r="BP63" s="5">
        <f t="shared" si="112"/>
        <v>0</v>
      </c>
      <c r="BQ63" s="5">
        <f t="shared" si="113"/>
        <v>0</v>
      </c>
      <c r="BR63" s="5">
        <f t="shared" si="114"/>
        <v>0</v>
      </c>
      <c r="BS63" s="5">
        <f t="shared" si="115"/>
        <v>-2687.5699888017916</v>
      </c>
      <c r="BT63" s="5">
        <f t="shared" si="116"/>
        <v>0</v>
      </c>
      <c r="BU63" s="5">
        <f t="shared" si="117"/>
        <v>0</v>
      </c>
      <c r="BV63" s="5">
        <f t="shared" si="118"/>
        <v>0</v>
      </c>
      <c r="BW63" s="5">
        <f t="shared" si="40"/>
        <v>0</v>
      </c>
      <c r="BX63" s="5">
        <f t="shared" si="41"/>
        <v>22458.730972320722</v>
      </c>
      <c r="BY63" s="5">
        <f t="shared" si="119"/>
        <v>67376.192916962173</v>
      </c>
      <c r="BZ63" s="5">
        <f>MAX(INDEX('Team forecast'!$R$3:$BH$26,MATCH($B63,'Team forecast'!$B$3:$B$26,0),MATCH(BZ$1,'Team forecast'!$R$2:$BH$2,0))*($BX63)-(1-INDEX('Team forecast'!$R$3:$BH$26,MATCH($B63,'Team forecast'!$B$3:$B$26,0),MATCH(BZ$1,'Team forecast'!$R$2:$BH$2,0)))*(BY63+CH63)*0.01,-5000)</f>
        <v>8047.2853651840178</v>
      </c>
      <c r="CA63" s="5">
        <f>MAX(INDEX('Team forecast'!$R$3:$BH$26,MATCH($B63,'Team forecast'!$B$3:$B$26,0),MATCH(CA$1,'Team forecast'!$R$2:$BH$2,0))*$BX63-(1-INDEX('Team forecast'!$R$3:$BH$26,MATCH($B63,'Team forecast'!$B$3:$B$26,0),MATCH(CA$1,'Team forecast'!$R$2:$BH$2,0)))*(BY63+BX63+CH63)*0.01,-5000)</f>
        <v>-5000</v>
      </c>
      <c r="CB63" s="5">
        <f>MAX(INDEX('Team forecast'!$R$3:$BH$26,MATCH($B63,'Team forecast'!$B$3:$B$26,0),MATCH(CB$1,'Team forecast'!$R$2:$BH$2,0))*$BX63-(1-INDEX('Team forecast'!$R$3:$BH$26,MATCH($B63,'Team forecast'!$B$3:$B$26,0),MATCH(CB$1,'Team forecast'!$R$2:$BH$2,0)))*(BY63+BX63*2+CH63)*0.01,0)</f>
        <v>0</v>
      </c>
      <c r="CC63" s="5">
        <v>0</v>
      </c>
      <c r="CD63" s="5">
        <f>+AK63+BD63*Cockpit!$C$3+BW63*Cockpit!$C$3^2+BZ63*Cockpit!$C$3^3+CA63*Cockpit!$C$3^4+CB63*Cockpit!$C$3^5+CC63*Cockpit!$C$3^6</f>
        <v>39001.328012196187</v>
      </c>
      <c r="CE63" s="5"/>
      <c r="CF63" s="5"/>
      <c r="CG63" s="5">
        <v>0</v>
      </c>
      <c r="CH63" s="5">
        <f t="shared" si="43"/>
        <v>3495000</v>
      </c>
      <c r="CI63" s="5">
        <f t="shared" si="44"/>
        <v>3495000</v>
      </c>
      <c r="CJ63" s="1">
        <f t="shared" si="45"/>
        <v>1.0999999999999999E-2</v>
      </c>
      <c r="CK63" s="5">
        <f>RANK(CD63,$CD$2:$CD$622)+COUNTIF($CD$2:$CD63,$CD63)-1</f>
        <v>208</v>
      </c>
      <c r="CL63" s="5">
        <f>RANK(CJ63,$CJ$2:$CJ$622)+COUNTIF($CJ$2:$CJ63,$CJ63)-1</f>
        <v>221</v>
      </c>
    </row>
    <row r="64" spans="1:90" x14ac:dyDescent="0.3">
      <c r="A64" t="str">
        <f>Players!P65</f>
        <v>Pablo Sarabia</v>
      </c>
      <c r="B64" t="str">
        <f>Players!G65</f>
        <v>Spain</v>
      </c>
      <c r="C64" t="str">
        <f>Players!AB65</f>
        <v>Midfield</v>
      </c>
      <c r="D64" s="1"/>
      <c r="F64" t="str">
        <f>IFERROR(INDEX(Lookup!B:B,MATCH(INDEX(Players!C:C,MATCH(E64,Players!A:A,0)),Lookup!D:D,0)),"")</f>
        <v/>
      </c>
      <c r="G64">
        <f>IF(Players!AC65=0,10000000,Players!AC65)</f>
        <v>3022000</v>
      </c>
      <c r="H64" s="16">
        <f>INDEX('Team forecast'!$B$2:$AO$26,MATCH('Master data'!$B64,'Team forecast'!$B$2:$B$26,0),MATCH('Master data'!H$1,'Team forecast'!$B$2:$AO$2,0))</f>
        <v>1.9979967794622602</v>
      </c>
      <c r="I64" s="16">
        <f>INDEX('Team forecast'!$B$2:$AO$26,MATCH('Master data'!$B64,'Team forecast'!$B$2:$B$26,0),MATCH('Master data'!I$1,'Team forecast'!$B$2:$AO$2,0))</f>
        <v>0.65640259726027606</v>
      </c>
      <c r="J64" s="16">
        <f>INDEX('Team forecast'!$B$2:$AO$26,MATCH('Master data'!$B64,'Team forecast'!$B$2:$B$26,0),MATCH('Master data'!J$1,'Team forecast'!$B$2:$AO$2,0))</f>
        <v>0.51871400527814249</v>
      </c>
      <c r="K64" s="16">
        <f>INDEX('Team forecast'!$B$2:$AO$26,MATCH('Master data'!$B64,'Team forecast'!$B$2:$B$26,0),MATCH('Master data'!K$1,'Team forecast'!$B$2:$AO$2,0))</f>
        <v>5.5104568712109829</v>
      </c>
      <c r="L64" s="16">
        <f>INDEX('Team forecast'!$B$2:$AO$26,MATCH('Master data'!$B64,'Team forecast'!$B$2:$B$26,0),MATCH('Master data'!L$1,'Team forecast'!$B$2:$AO$2,0))</f>
        <v>2.154857011207977</v>
      </c>
      <c r="M64">
        <f>IF(Players!BC65=1,95,0)</f>
        <v>0</v>
      </c>
      <c r="N64" s="2">
        <f>Players!BN65</f>
        <v>0</v>
      </c>
      <c r="O64" s="2">
        <f>Players!BO65</f>
        <v>0</v>
      </c>
      <c r="P64" s="2">
        <f>Players!BP65</f>
        <v>0</v>
      </c>
      <c r="Q64" s="2">
        <f>Players!BQ65</f>
        <v>6.8545316070068543E-2</v>
      </c>
      <c r="R64" s="2">
        <f>Players!BR65</f>
        <v>0</v>
      </c>
      <c r="S64" s="2">
        <f t="shared" si="83"/>
        <v>1.9979967794622602</v>
      </c>
      <c r="T64" s="2">
        <f t="shared" si="84"/>
        <v>0.65640259726027606</v>
      </c>
      <c r="U64" s="16">
        <f>INDEX('Team forecast'!$B$2:$AO$26,MATCH('Master data'!$B64,'Team forecast'!$B$2:$B$26,0),MATCH('Master data'!U$1,'Team forecast'!$B$2:$AO$2,0))</f>
        <v>0.71371927042030125</v>
      </c>
      <c r="V64" s="16">
        <f>INDEX('Team forecast'!$B$2:$AO$26,MATCH('Master data'!$B64,'Team forecast'!$B$2:$B$26,0),MATCH('Master data'!V$1,'Team forecast'!$B$2:$AO$2,0))</f>
        <v>0.1808088818398097</v>
      </c>
      <c r="W64" s="16">
        <f>INDEX('Team forecast'!$B$2:$AO$26,MATCH('Master data'!$B64,'Team forecast'!$B$2:$B$26,0),MATCH('Master data'!W$1,'Team forecast'!$B$2:$AO$2,0))</f>
        <v>0.105471847739889</v>
      </c>
      <c r="X64" s="5">
        <f t="shared" si="85"/>
        <v>-5000</v>
      </c>
      <c r="Y64" s="5">
        <f t="shared" si="86"/>
        <v>0</v>
      </c>
      <c r="Z64" s="5">
        <f t="shared" si="87"/>
        <v>0</v>
      </c>
      <c r="AA64" s="5">
        <f t="shared" si="88"/>
        <v>0</v>
      </c>
      <c r="AB64" s="5">
        <f t="shared" si="89"/>
        <v>0</v>
      </c>
      <c r="AC64" s="5">
        <f t="shared" si="90"/>
        <v>0</v>
      </c>
      <c r="AD64" s="5">
        <f t="shared" si="91"/>
        <v>0</v>
      </c>
      <c r="AE64" s="5">
        <f t="shared" si="92"/>
        <v>0</v>
      </c>
      <c r="AF64" s="5">
        <f t="shared" si="93"/>
        <v>0</v>
      </c>
      <c r="AG64" s="5">
        <f t="shared" si="94"/>
        <v>0</v>
      </c>
      <c r="AH64" s="5">
        <f t="shared" si="95"/>
        <v>0</v>
      </c>
      <c r="AI64" s="5">
        <f t="shared" si="96"/>
        <v>0</v>
      </c>
      <c r="AJ64" s="5">
        <f t="shared" si="97"/>
        <v>0</v>
      </c>
      <c r="AK64" s="5">
        <f>IFERROR(SUM(X64:AJ64),-5000)*((Cockpit!$C$3)^0)</f>
        <v>-5000</v>
      </c>
      <c r="AL64" s="16">
        <f>INDEX('Team forecast'!$B$2:$AO$26,MATCH('Master data'!$B64,'Team forecast'!$B$2:$B$26,0),MATCH('Master data'!AL$1,'Team forecast'!$B$2:$AO$2,0))</f>
        <v>2.4503417481709131</v>
      </c>
      <c r="AM64" s="16">
        <f>INDEX('Team forecast'!$B$2:$AO$26,MATCH('Master data'!$B64,'Team forecast'!$B$2:$B$26,0),MATCH('Master data'!AM$1,'Team forecast'!$B$2:$AO$2,0))</f>
        <v>0.60056788388223015</v>
      </c>
      <c r="AN64" s="16">
        <f>INDEX('Team forecast'!$B$2:$AO$26,MATCH('Master data'!$B64,'Team forecast'!$B$2:$B$26,0),MATCH('Master data'!AN$1,'Team forecast'!$B$2:$AO$2,0))</f>
        <v>0.54850006328846879</v>
      </c>
      <c r="AO64" s="16">
        <f>INDEX('Team forecast'!$B$2:$AO$26,MATCH('Master data'!$B64,'Team forecast'!$B$2:$B$26,0),MATCH('Master data'!AO$1,'Team forecast'!$B$2:$AO$2,0))</f>
        <v>6.7580201639051669</v>
      </c>
      <c r="AP64" s="16">
        <f>INDEX('Team forecast'!$B$2:$AO$26,MATCH('Master data'!$B64,'Team forecast'!$B$2:$B$26,0),MATCH('Master data'!AP$1,'Team forecast'!$B$2:$AO$2,0))</f>
        <v>1.9715612349669172</v>
      </c>
      <c r="AQ64" s="5">
        <f t="shared" si="98"/>
        <v>-5000</v>
      </c>
      <c r="AR64" s="5">
        <f>INDEX('Team forecast'!$B$2:$AO$26,MATCH('Master data'!$B64,'Team forecast'!$B$2:$B$26,0),MATCH('Master data'!AR$1,'Team forecast'!$B$2:$AO$2,0))*IF(X64&gt;0,25000,0)</f>
        <v>0</v>
      </c>
      <c r="AS64" s="16">
        <f>INDEX('Team forecast'!$B$2:$AO$26,MATCH('Master data'!$B64,'Team forecast'!$B$2:$B$26,0),MATCH('Master data'!AS$1,'Team forecast'!$B$2:$AO$2,0))*IF(X64&gt;0,5000,0)</f>
        <v>0</v>
      </c>
      <c r="AT64" s="16">
        <f>INDEX('Team forecast'!$B$2:$AO$26,MATCH('Master data'!$B64,'Team forecast'!$B$2:$B$26,0),MATCH('Master data'!AT$1,'Team forecast'!$B$2:$AO$2,0))*IF(X64&gt;0,-15000,0)</f>
        <v>0</v>
      </c>
      <c r="AU64" s="5">
        <f t="shared" si="99"/>
        <v>0</v>
      </c>
      <c r="AV64" s="5">
        <f t="shared" si="100"/>
        <v>0</v>
      </c>
      <c r="AW64" s="5">
        <f t="shared" si="101"/>
        <v>0</v>
      </c>
      <c r="AX64" s="5">
        <f t="shared" si="102"/>
        <v>0</v>
      </c>
      <c r="AY64" s="5">
        <f t="shared" si="103"/>
        <v>0</v>
      </c>
      <c r="AZ64" s="5">
        <f t="shared" si="104"/>
        <v>0</v>
      </c>
      <c r="BA64" s="5">
        <f t="shared" si="105"/>
        <v>0</v>
      </c>
      <c r="BB64" s="5">
        <f t="shared" si="106"/>
        <v>0</v>
      </c>
      <c r="BC64" s="5">
        <f t="shared" si="107"/>
        <v>0</v>
      </c>
      <c r="BD64" s="5">
        <f t="shared" si="108"/>
        <v>-5000</v>
      </c>
      <c r="BE64" s="16">
        <f>INDEX('Team forecast'!$B$2:$AO$26,MATCH('Master data'!$B64,'Team forecast'!$B$2:$B$26,0),MATCH('Master data'!BE$1,'Team forecast'!$B$2:$AO$2,0))</f>
        <v>0</v>
      </c>
      <c r="BF64" s="16">
        <f>INDEX('Team forecast'!$B$2:$AO$26,MATCH('Master data'!$B64,'Team forecast'!$B$2:$B$26,0),MATCH('Master data'!BF$1,'Team forecast'!$B$2:$AO$2,0))</f>
        <v>0</v>
      </c>
      <c r="BG64" s="16">
        <f>INDEX('Team forecast'!$B$2:$AO$26,MATCH('Master data'!$B64,'Team forecast'!$B$2:$B$26,0),MATCH('Master data'!BG$1,'Team forecast'!$B$2:$AO$2,0))</f>
        <v>0</v>
      </c>
      <c r="BH64" s="16">
        <f>INDEX('Team forecast'!$B$2:$AO$26,MATCH('Master data'!$B64,'Team forecast'!$B$2:$B$26,0),MATCH('Master data'!BH$1,'Team forecast'!$B$2:$AO$2,0))</f>
        <v>0</v>
      </c>
      <c r="BI64" s="16">
        <f>INDEX('Team forecast'!$B$2:$AO$26,MATCH('Master data'!$B64,'Team forecast'!$B$2:$B$26,0),MATCH('Master data'!BI$1,'Team forecast'!$B$2:$AO$2,0))</f>
        <v>0</v>
      </c>
      <c r="BJ64" s="5">
        <f t="shared" si="109"/>
        <v>-5000</v>
      </c>
      <c r="BK64" s="5">
        <f>INDEX('Team forecast'!$R$3:$BH$26,MATCH($B64,'Team forecast'!$B$3:$B$26,0),MATCH(BK$1,'Team forecast'!$R$2:$BH$2,0))*IF($X64&gt;0,25000,0)</f>
        <v>0</v>
      </c>
      <c r="BL64" s="5">
        <f>INDEX('Team forecast'!$R$3:$BH$26,MATCH($B64,'Team forecast'!$B$3:$B$26,0),MATCH(BL$1,'Team forecast'!$R$2:$BH$2,0))*IF($X64&gt;0,5000,0)</f>
        <v>0</v>
      </c>
      <c r="BM64" s="5">
        <f>INDEX('Team forecast'!$R$3:$BH$26,MATCH($B64,'Team forecast'!$B$3:$B$26,0),MATCH(BM$1,'Team forecast'!$R$2:$BH$2,0))*IF($X64&gt;0,-15000,0)</f>
        <v>0</v>
      </c>
      <c r="BN64" s="5">
        <f t="shared" si="110"/>
        <v>0</v>
      </c>
      <c r="BO64" s="5">
        <f t="shared" si="111"/>
        <v>0</v>
      </c>
      <c r="BP64" s="5">
        <f t="shared" si="112"/>
        <v>0</v>
      </c>
      <c r="BQ64" s="5">
        <f t="shared" si="113"/>
        <v>0</v>
      </c>
      <c r="BR64" s="5">
        <f t="shared" si="114"/>
        <v>0</v>
      </c>
      <c r="BS64" s="5">
        <f t="shared" si="115"/>
        <v>0</v>
      </c>
      <c r="BT64" s="5">
        <f t="shared" si="116"/>
        <v>0</v>
      </c>
      <c r="BU64" s="5">
        <f t="shared" si="117"/>
        <v>0</v>
      </c>
      <c r="BV64" s="5">
        <f t="shared" si="118"/>
        <v>0</v>
      </c>
      <c r="BW64" s="5">
        <f t="shared" si="40"/>
        <v>0</v>
      </c>
      <c r="BX64" s="5">
        <f t="shared" si="41"/>
        <v>-5000</v>
      </c>
      <c r="BY64" s="5">
        <f t="shared" si="119"/>
        <v>-15000</v>
      </c>
      <c r="BZ64" s="5">
        <f>MAX(INDEX('Team forecast'!$R$3:$BH$26,MATCH($B64,'Team forecast'!$B$3:$B$26,0),MATCH(BZ$1,'Team forecast'!$R$2:$BH$2,0))*($BX64)-(1-INDEX('Team forecast'!$R$3:$BH$26,MATCH($B64,'Team forecast'!$B$3:$B$26,0),MATCH(BZ$1,'Team forecast'!$R$2:$BH$2,0)))*(BY64+CH64)*0.01,-5000)</f>
        <v>-5000</v>
      </c>
      <c r="CA64" s="5">
        <f>MAX(INDEX('Team forecast'!$R$3:$BH$26,MATCH($B64,'Team forecast'!$B$3:$B$26,0),MATCH(CA$1,'Team forecast'!$R$2:$BH$2,0))*$BX64-(1-INDEX('Team forecast'!$R$3:$BH$26,MATCH($B64,'Team forecast'!$B$3:$B$26,0),MATCH(CA$1,'Team forecast'!$R$2:$BH$2,0)))*(BY64+BX64+CH64)*0.01,-5000)</f>
        <v>-5000</v>
      </c>
      <c r="CB64" s="5">
        <f>MAX(INDEX('Team forecast'!$R$3:$BH$26,MATCH($B64,'Team forecast'!$B$3:$B$26,0),MATCH(CB$1,'Team forecast'!$R$2:$BH$2,0))*$BX64-(1-INDEX('Team forecast'!$R$3:$BH$26,MATCH($B64,'Team forecast'!$B$3:$B$26,0),MATCH(CB$1,'Team forecast'!$R$2:$BH$2,0)))*(BY64+BX64*2+CH64)*0.01,0)</f>
        <v>0</v>
      </c>
      <c r="CC64" s="5">
        <v>0</v>
      </c>
      <c r="CD64" s="5">
        <f>+AK64+BD64*Cockpit!$C$3+BW64*Cockpit!$C$3^2+BZ64*Cockpit!$C$3^3+CA64*Cockpit!$C$3^4+CB64*Cockpit!$C$3^5+CC64*Cockpit!$C$3^6</f>
        <v>-10802.469135802468</v>
      </c>
      <c r="CE64" s="5"/>
      <c r="CF64" s="5"/>
      <c r="CG64" s="5">
        <v>0</v>
      </c>
      <c r="CH64" s="5">
        <f t="shared" si="43"/>
        <v>3022000</v>
      </c>
      <c r="CI64" s="5">
        <f t="shared" si="44"/>
        <v>3022000</v>
      </c>
      <c r="CJ64" s="1">
        <f t="shared" si="45"/>
        <v>-4.0000000000000001E-3</v>
      </c>
      <c r="CK64" s="5">
        <f>RANK(CD64,$CD$2:$CD$622)+COUNTIF($CD$2:$CD64,$CD64)-1</f>
        <v>437</v>
      </c>
      <c r="CL64" s="5">
        <f>RANK(CJ64,$CJ$2:$CJ$622)+COUNTIF($CJ$2:$CJ64,$CJ64)-1</f>
        <v>483</v>
      </c>
    </row>
    <row r="65" spans="1:90" x14ac:dyDescent="0.3">
      <c r="A65" t="str">
        <f>Players!P66</f>
        <v>Koke</v>
      </c>
      <c r="B65" t="str">
        <f>Players!G66</f>
        <v>Spain</v>
      </c>
      <c r="C65" t="str">
        <f>Players!AB66</f>
        <v>Midfield</v>
      </c>
      <c r="D65" s="1"/>
      <c r="F65" t="str">
        <f>IFERROR(INDEX(Lookup!B:B,MATCH(INDEX(Players!C:C,MATCH(E65,Players!A:A,0)),Lookup!D:D,0)),"")</f>
        <v/>
      </c>
      <c r="G65">
        <f>IF(Players!AC66=0,10000000,Players!AC66)</f>
        <v>4012000</v>
      </c>
      <c r="H65" s="16">
        <f>INDEX('Team forecast'!$B$2:$AO$26,MATCH('Master data'!$B65,'Team forecast'!$B$2:$B$26,0),MATCH('Master data'!H$1,'Team forecast'!$B$2:$AO$2,0))</f>
        <v>1.9979967794622602</v>
      </c>
      <c r="I65" s="16">
        <f>INDEX('Team forecast'!$B$2:$AO$26,MATCH('Master data'!$B65,'Team forecast'!$B$2:$B$26,0),MATCH('Master data'!I$1,'Team forecast'!$B$2:$AO$2,0))</f>
        <v>0.65640259726027606</v>
      </c>
      <c r="J65" s="16">
        <f>INDEX('Team forecast'!$B$2:$AO$26,MATCH('Master data'!$B65,'Team forecast'!$B$2:$B$26,0),MATCH('Master data'!J$1,'Team forecast'!$B$2:$AO$2,0))</f>
        <v>0.51871400527814249</v>
      </c>
      <c r="K65" s="16">
        <f>INDEX('Team forecast'!$B$2:$AO$26,MATCH('Master data'!$B65,'Team forecast'!$B$2:$B$26,0),MATCH('Master data'!K$1,'Team forecast'!$B$2:$AO$2,0))</f>
        <v>5.5104568712109829</v>
      </c>
      <c r="L65" s="16">
        <f>INDEX('Team forecast'!$B$2:$AO$26,MATCH('Master data'!$B65,'Team forecast'!$B$2:$B$26,0),MATCH('Master data'!L$1,'Team forecast'!$B$2:$AO$2,0))</f>
        <v>2.154857011207977</v>
      </c>
      <c r="M65">
        <f>IF(Players!BC66=1,95,0)</f>
        <v>95</v>
      </c>
      <c r="N65" s="2">
        <f>Players!BN66</f>
        <v>5.0094377285053261E-2</v>
      </c>
      <c r="O65" s="2">
        <f>Players!BO66</f>
        <v>7.7233222601763588E-2</v>
      </c>
      <c r="P65" s="2">
        <f>Players!BP66</f>
        <v>5.3167361567726883E-2</v>
      </c>
      <c r="Q65" s="2">
        <f>Players!BQ66</f>
        <v>0.14446227929373998</v>
      </c>
      <c r="R65" s="2">
        <f>Players!BR66</f>
        <v>0</v>
      </c>
      <c r="S65" s="2">
        <f t="shared" si="83"/>
        <v>1.9979967794622602</v>
      </c>
      <c r="T65" s="2">
        <f t="shared" si="84"/>
        <v>0.65640259726027606</v>
      </c>
      <c r="U65" s="16">
        <f>INDEX('Team forecast'!$B$2:$AO$26,MATCH('Master data'!$B65,'Team forecast'!$B$2:$B$26,0),MATCH('Master data'!U$1,'Team forecast'!$B$2:$AO$2,0))</f>
        <v>0.71371927042030125</v>
      </c>
      <c r="V65" s="16">
        <f>INDEX('Team forecast'!$B$2:$AO$26,MATCH('Master data'!$B65,'Team forecast'!$B$2:$B$26,0),MATCH('Master data'!V$1,'Team forecast'!$B$2:$AO$2,0))</f>
        <v>0.1808088818398097</v>
      </c>
      <c r="W65" s="16">
        <f>INDEX('Team forecast'!$B$2:$AO$26,MATCH('Master data'!$B65,'Team forecast'!$B$2:$B$26,0),MATCH('Master data'!W$1,'Team forecast'!$B$2:$AO$2,0))</f>
        <v>0.105471847739889</v>
      </c>
      <c r="X65" s="5">
        <f t="shared" si="85"/>
        <v>7000</v>
      </c>
      <c r="Y65" s="5">
        <f t="shared" si="86"/>
        <v>17842.981760507533</v>
      </c>
      <c r="Z65" s="5">
        <f t="shared" si="87"/>
        <v>904.04440919904846</v>
      </c>
      <c r="AA65" s="5">
        <f t="shared" si="88"/>
        <v>-1582.077716098335</v>
      </c>
      <c r="AB65" s="5">
        <f t="shared" si="89"/>
        <v>12511.050560587977</v>
      </c>
      <c r="AC65" s="5">
        <f t="shared" si="90"/>
        <v>7715.5865012907752</v>
      </c>
      <c r="AD65" s="5">
        <f t="shared" si="91"/>
        <v>2929.7645287503933</v>
      </c>
      <c r="AE65" s="5">
        <f t="shared" si="92"/>
        <v>0</v>
      </c>
      <c r="AF65" s="5">
        <f t="shared" si="93"/>
        <v>0</v>
      </c>
      <c r="AG65" s="5">
        <f t="shared" si="94"/>
        <v>-2889.2455858747994</v>
      </c>
      <c r="AH65" s="5">
        <f t="shared" si="95"/>
        <v>0</v>
      </c>
      <c r="AI65" s="5">
        <f t="shared" si="96"/>
        <v>19979.9677946226</v>
      </c>
      <c r="AJ65" s="5">
        <f t="shared" si="97"/>
        <v>-5251.2207780822082</v>
      </c>
      <c r="AK65" s="5">
        <f>IFERROR(SUM(X65:AJ65),-5000)*((Cockpit!$C$3)^0)</f>
        <v>59160.851474902978</v>
      </c>
      <c r="AL65" s="16">
        <f>INDEX('Team forecast'!$B$2:$AO$26,MATCH('Master data'!$B65,'Team forecast'!$B$2:$B$26,0),MATCH('Master data'!AL$1,'Team forecast'!$B$2:$AO$2,0))</f>
        <v>2.4503417481709131</v>
      </c>
      <c r="AM65" s="16">
        <f>INDEX('Team forecast'!$B$2:$AO$26,MATCH('Master data'!$B65,'Team forecast'!$B$2:$B$26,0),MATCH('Master data'!AM$1,'Team forecast'!$B$2:$AO$2,0))</f>
        <v>0.60056788388223015</v>
      </c>
      <c r="AN65" s="16">
        <f>INDEX('Team forecast'!$B$2:$AO$26,MATCH('Master data'!$B65,'Team forecast'!$B$2:$B$26,0),MATCH('Master data'!AN$1,'Team forecast'!$B$2:$AO$2,0))</f>
        <v>0.54850006328846879</v>
      </c>
      <c r="AO65" s="16">
        <f>INDEX('Team forecast'!$B$2:$AO$26,MATCH('Master data'!$B65,'Team forecast'!$B$2:$B$26,0),MATCH('Master data'!AO$1,'Team forecast'!$B$2:$AO$2,0))</f>
        <v>6.7580201639051669</v>
      </c>
      <c r="AP65" s="16">
        <f>INDEX('Team forecast'!$B$2:$AO$26,MATCH('Master data'!$B65,'Team forecast'!$B$2:$B$26,0),MATCH('Master data'!AP$1,'Team forecast'!$B$2:$AO$2,0))</f>
        <v>1.9715612349669172</v>
      </c>
      <c r="AQ65" s="5">
        <f t="shared" si="98"/>
        <v>7000</v>
      </c>
      <c r="AR65" s="5">
        <f>INDEX('Team forecast'!$B$2:$AO$26,MATCH('Master data'!$B65,'Team forecast'!$B$2:$B$26,0),MATCH('Master data'!AR$1,'Team forecast'!$B$2:$AO$2,0))*IF(X65&gt;0,25000,0)</f>
        <v>19768.856447688566</v>
      </c>
      <c r="AS65" s="16">
        <f>INDEX('Team forecast'!$B$2:$AO$26,MATCH('Master data'!$B65,'Team forecast'!$B$2:$B$26,0),MATCH('Master data'!AS$1,'Team forecast'!$B$2:$AO$2,0))*IF(X65&gt;0,5000,0)</f>
        <v>729.92700729927003</v>
      </c>
      <c r="AT65" s="16">
        <f>INDEX('Team forecast'!$B$2:$AO$26,MATCH('Master data'!$B65,'Team forecast'!$B$2:$B$26,0),MATCH('Master data'!AT$1,'Team forecast'!$B$2:$AO$2,0))*IF(X65&gt;0,-15000,0)</f>
        <v>-948.90510948905103</v>
      </c>
      <c r="AU65" s="5">
        <f t="shared" si="99"/>
        <v>15343.543001273836</v>
      </c>
      <c r="AV65" s="5">
        <f t="shared" si="100"/>
        <v>9462.3894843439339</v>
      </c>
      <c r="AW65" s="5">
        <f t="shared" si="101"/>
        <v>3593.0610153633493</v>
      </c>
      <c r="AX65" s="5">
        <f t="shared" si="102"/>
        <v>0</v>
      </c>
      <c r="AY65" s="5">
        <f t="shared" si="103"/>
        <v>0</v>
      </c>
      <c r="AZ65" s="5">
        <f t="shared" si="104"/>
        <v>-2889.2455858747994</v>
      </c>
      <c r="BA65" s="5">
        <f t="shared" si="105"/>
        <v>0</v>
      </c>
      <c r="BB65" s="5">
        <f t="shared" si="106"/>
        <v>24503.41748170913</v>
      </c>
      <c r="BC65" s="5">
        <f t="shared" si="107"/>
        <v>-4804.5430710578412</v>
      </c>
      <c r="BD65" s="5">
        <f t="shared" si="108"/>
        <v>71758.500671256392</v>
      </c>
      <c r="BE65" s="16">
        <f>INDEX('Team forecast'!$B$2:$AO$26,MATCH('Master data'!$B65,'Team forecast'!$B$2:$B$26,0),MATCH('Master data'!BE$1,'Team forecast'!$B$2:$AO$2,0))</f>
        <v>0</v>
      </c>
      <c r="BF65" s="16">
        <f>INDEX('Team forecast'!$B$2:$AO$26,MATCH('Master data'!$B65,'Team forecast'!$B$2:$B$26,0),MATCH('Master data'!BF$1,'Team forecast'!$B$2:$AO$2,0))</f>
        <v>0</v>
      </c>
      <c r="BG65" s="16">
        <f>INDEX('Team forecast'!$B$2:$AO$26,MATCH('Master data'!$B65,'Team forecast'!$B$2:$B$26,0),MATCH('Master data'!BG$1,'Team forecast'!$B$2:$AO$2,0))</f>
        <v>0</v>
      </c>
      <c r="BH65" s="16">
        <f>INDEX('Team forecast'!$B$2:$AO$26,MATCH('Master data'!$B65,'Team forecast'!$B$2:$B$26,0),MATCH('Master data'!BH$1,'Team forecast'!$B$2:$AO$2,0))</f>
        <v>0</v>
      </c>
      <c r="BI65" s="16">
        <f>INDEX('Team forecast'!$B$2:$AO$26,MATCH('Master data'!$B65,'Team forecast'!$B$2:$B$26,0),MATCH('Master data'!BI$1,'Team forecast'!$B$2:$AO$2,0))</f>
        <v>0</v>
      </c>
      <c r="BJ65" s="5">
        <f t="shared" si="109"/>
        <v>7000</v>
      </c>
      <c r="BK65" s="5">
        <f>INDEX('Team forecast'!$R$3:$BH$26,MATCH($B65,'Team forecast'!$B$3:$B$26,0),MATCH(BK$1,'Team forecast'!$R$2:$BH$2,0))*IF($X65&gt;0,25000,0)</f>
        <v>0</v>
      </c>
      <c r="BL65" s="5">
        <f>INDEX('Team forecast'!$R$3:$BH$26,MATCH($B65,'Team forecast'!$B$3:$B$26,0),MATCH(BL$1,'Team forecast'!$R$2:$BH$2,0))*IF($X65&gt;0,5000,0)</f>
        <v>0</v>
      </c>
      <c r="BM65" s="5">
        <f>INDEX('Team forecast'!$R$3:$BH$26,MATCH($B65,'Team forecast'!$B$3:$B$26,0),MATCH(BM$1,'Team forecast'!$R$2:$BH$2,0))*IF($X65&gt;0,-15000,0)</f>
        <v>0</v>
      </c>
      <c r="BN65" s="5">
        <f t="shared" si="110"/>
        <v>0</v>
      </c>
      <c r="BO65" s="5">
        <f t="shared" si="111"/>
        <v>0</v>
      </c>
      <c r="BP65" s="5">
        <f t="shared" si="112"/>
        <v>0</v>
      </c>
      <c r="BQ65" s="5">
        <f t="shared" si="113"/>
        <v>0</v>
      </c>
      <c r="BR65" s="5">
        <f t="shared" si="114"/>
        <v>0</v>
      </c>
      <c r="BS65" s="5">
        <f t="shared" si="115"/>
        <v>-2889.2455858747994</v>
      </c>
      <c r="BT65" s="5">
        <f t="shared" si="116"/>
        <v>0</v>
      </c>
      <c r="BU65" s="5">
        <f t="shared" si="117"/>
        <v>0</v>
      </c>
      <c r="BV65" s="5">
        <f t="shared" si="118"/>
        <v>0</v>
      </c>
      <c r="BW65" s="5">
        <f t="shared" si="40"/>
        <v>0</v>
      </c>
      <c r="BX65" s="5">
        <f t="shared" si="41"/>
        <v>65459.676073079681</v>
      </c>
      <c r="BY65" s="5">
        <f t="shared" si="119"/>
        <v>196379.02821923903</v>
      </c>
      <c r="BZ65" s="5">
        <f>MAX(INDEX('Team forecast'!$R$3:$BH$26,MATCH($B65,'Team forecast'!$B$3:$B$26,0),MATCH(BZ$1,'Team forecast'!$R$2:$BH$2,0))*($BX65)-(1-INDEX('Team forecast'!$R$3:$BH$26,MATCH($B65,'Team forecast'!$B$3:$B$26,0),MATCH(BZ$1,'Team forecast'!$R$2:$BH$2,0)))*(BY65+CH65)*0.01,-5000)</f>
        <v>60338.558627590523</v>
      </c>
      <c r="CA65" s="5">
        <f>MAX(INDEX('Team forecast'!$R$3:$BH$26,MATCH($B65,'Team forecast'!$B$3:$B$26,0),MATCH(CA$1,'Team forecast'!$R$2:$BH$2,0))*$BX65-(1-INDEX('Team forecast'!$R$3:$BH$26,MATCH($B65,'Team forecast'!$B$3:$B$26,0),MATCH(CA$1,'Team forecast'!$R$2:$BH$2,0)))*(BY65+BX65+CH65)*0.01,-5000)</f>
        <v>9454.1909851820528</v>
      </c>
      <c r="CB65" s="5">
        <f>MAX(INDEX('Team forecast'!$R$3:$BH$26,MATCH($B65,'Team forecast'!$B$3:$B$26,0),MATCH(CB$1,'Team forecast'!$R$2:$BH$2,0))*$BX65-(1-INDEX('Team forecast'!$R$3:$BH$26,MATCH($B65,'Team forecast'!$B$3:$B$26,0),MATCH(CB$1,'Team forecast'!$R$2:$BH$2,0)))*(BY65+BX65*2+CH65)*0.01,0)</f>
        <v>0</v>
      </c>
      <c r="CC65" s="5">
        <v>0</v>
      </c>
      <c r="CD65" s="5">
        <f>+AK65+BD65*Cockpit!$C$3+BW65*Cockpit!$C$3^2+BZ65*Cockpit!$C$3^3+CA65*Cockpit!$C$3^4+CB65*Cockpit!$C$3^5+CC65*Cockpit!$C$3^6</f>
        <v>126745.43788321076</v>
      </c>
      <c r="CE65" s="5"/>
      <c r="CF65" s="5"/>
      <c r="CG65" s="5">
        <v>0</v>
      </c>
      <c r="CH65" s="5">
        <f t="shared" si="43"/>
        <v>4012000</v>
      </c>
      <c r="CI65" s="5">
        <f t="shared" si="44"/>
        <v>4012000</v>
      </c>
      <c r="CJ65" s="1">
        <f t="shared" si="45"/>
        <v>3.2000000000000001E-2</v>
      </c>
      <c r="CK65" s="5">
        <f>RANK(CD65,$CD$2:$CD$622)+COUNTIF($CD$2:$CD65,$CD65)-1</f>
        <v>66</v>
      </c>
      <c r="CL65" s="5">
        <f>RANK(CJ65,$CJ$2:$CJ$622)+COUNTIF($CJ$2:$CJ65,$CJ65)-1</f>
        <v>48</v>
      </c>
    </row>
    <row r="66" spans="1:90" x14ac:dyDescent="0.3">
      <c r="A66" t="str">
        <f>Players!P67</f>
        <v>Adama Traoré</v>
      </c>
      <c r="B66" t="str">
        <f>Players!G67</f>
        <v>Spain</v>
      </c>
      <c r="C66" t="str">
        <f>Players!AB67</f>
        <v>Striker</v>
      </c>
      <c r="D66" s="1"/>
      <c r="F66" t="str">
        <f>IFERROR(INDEX(Lookup!B:B,MATCH(INDEX(Players!C:C,MATCH(E66,Players!A:A,0)),Lookup!D:D,0)),"")</f>
        <v/>
      </c>
      <c r="G66">
        <f>IF(Players!AC67=0,10000000,Players!AC67)</f>
        <v>2495000</v>
      </c>
      <c r="H66" s="16">
        <f>INDEX('Team forecast'!$B$2:$AO$26,MATCH('Master data'!$B66,'Team forecast'!$B$2:$B$26,0),MATCH('Master data'!H$1,'Team forecast'!$B$2:$AO$2,0))</f>
        <v>1.9979967794622602</v>
      </c>
      <c r="I66" s="16">
        <f>INDEX('Team forecast'!$B$2:$AO$26,MATCH('Master data'!$B66,'Team forecast'!$B$2:$B$26,0),MATCH('Master data'!I$1,'Team forecast'!$B$2:$AO$2,0))</f>
        <v>0.65640259726027606</v>
      </c>
      <c r="J66" s="16">
        <f>INDEX('Team forecast'!$B$2:$AO$26,MATCH('Master data'!$B66,'Team forecast'!$B$2:$B$26,0),MATCH('Master data'!J$1,'Team forecast'!$B$2:$AO$2,0))</f>
        <v>0.51871400527814249</v>
      </c>
      <c r="K66" s="16">
        <f>INDEX('Team forecast'!$B$2:$AO$26,MATCH('Master data'!$B66,'Team forecast'!$B$2:$B$26,0),MATCH('Master data'!K$1,'Team forecast'!$B$2:$AO$2,0))</f>
        <v>5.5104568712109829</v>
      </c>
      <c r="L66" s="16">
        <f>INDEX('Team forecast'!$B$2:$AO$26,MATCH('Master data'!$B66,'Team forecast'!$B$2:$B$26,0),MATCH('Master data'!L$1,'Team forecast'!$B$2:$AO$2,0))</f>
        <v>2.154857011207977</v>
      </c>
      <c r="M66">
        <f>IF(Players!BC67=1,95,0)</f>
        <v>0</v>
      </c>
      <c r="N66" s="2">
        <f>Players!BN67</f>
        <v>0</v>
      </c>
      <c r="O66" s="2">
        <f>Players!BO67</f>
        <v>0</v>
      </c>
      <c r="P66" s="2">
        <f>Players!BP67</f>
        <v>0</v>
      </c>
      <c r="Q66" s="2">
        <f>Players!BQ67</f>
        <v>6.8130204390613167E-2</v>
      </c>
      <c r="R66" s="2">
        <f>Players!BR67</f>
        <v>0</v>
      </c>
      <c r="S66" s="2">
        <f t="shared" si="83"/>
        <v>1.9979967794622602</v>
      </c>
      <c r="T66" s="2">
        <f t="shared" si="84"/>
        <v>0.65640259726027606</v>
      </c>
      <c r="U66" s="16">
        <f>INDEX('Team forecast'!$B$2:$AO$26,MATCH('Master data'!$B66,'Team forecast'!$B$2:$B$26,0),MATCH('Master data'!U$1,'Team forecast'!$B$2:$AO$2,0))</f>
        <v>0.71371927042030125</v>
      </c>
      <c r="V66" s="16">
        <f>INDEX('Team forecast'!$B$2:$AO$26,MATCH('Master data'!$B66,'Team forecast'!$B$2:$B$26,0),MATCH('Master data'!V$1,'Team forecast'!$B$2:$AO$2,0))</f>
        <v>0.1808088818398097</v>
      </c>
      <c r="W66" s="16">
        <f>INDEX('Team forecast'!$B$2:$AO$26,MATCH('Master data'!$B66,'Team forecast'!$B$2:$B$26,0),MATCH('Master data'!W$1,'Team forecast'!$B$2:$AO$2,0))</f>
        <v>0.105471847739889</v>
      </c>
      <c r="X66" s="5">
        <f t="shared" si="85"/>
        <v>-5000</v>
      </c>
      <c r="Y66" s="5">
        <f t="shared" si="86"/>
        <v>0</v>
      </c>
      <c r="Z66" s="5">
        <f t="shared" si="87"/>
        <v>0</v>
      </c>
      <c r="AA66" s="5">
        <f t="shared" si="88"/>
        <v>0</v>
      </c>
      <c r="AB66" s="5">
        <f t="shared" si="89"/>
        <v>0</v>
      </c>
      <c r="AC66" s="5">
        <f t="shared" si="90"/>
        <v>0</v>
      </c>
      <c r="AD66" s="5">
        <f t="shared" si="91"/>
        <v>0</v>
      </c>
      <c r="AE66" s="5">
        <f t="shared" si="92"/>
        <v>0</v>
      </c>
      <c r="AF66" s="5">
        <f t="shared" si="93"/>
        <v>0</v>
      </c>
      <c r="AG66" s="5">
        <f t="shared" si="94"/>
        <v>0</v>
      </c>
      <c r="AH66" s="5">
        <f t="shared" si="95"/>
        <v>0</v>
      </c>
      <c r="AI66" s="5">
        <f t="shared" si="96"/>
        <v>0</v>
      </c>
      <c r="AJ66" s="5">
        <f t="shared" si="97"/>
        <v>0</v>
      </c>
      <c r="AK66" s="5">
        <f>IFERROR(SUM(X66:AJ66),-5000)*((Cockpit!$C$3)^0)</f>
        <v>-5000</v>
      </c>
      <c r="AL66" s="16">
        <f>INDEX('Team forecast'!$B$2:$AO$26,MATCH('Master data'!$B66,'Team forecast'!$B$2:$B$26,0),MATCH('Master data'!AL$1,'Team forecast'!$B$2:$AO$2,0))</f>
        <v>2.4503417481709131</v>
      </c>
      <c r="AM66" s="16">
        <f>INDEX('Team forecast'!$B$2:$AO$26,MATCH('Master data'!$B66,'Team forecast'!$B$2:$B$26,0),MATCH('Master data'!AM$1,'Team forecast'!$B$2:$AO$2,0))</f>
        <v>0.60056788388223015</v>
      </c>
      <c r="AN66" s="16">
        <f>INDEX('Team forecast'!$B$2:$AO$26,MATCH('Master data'!$B66,'Team forecast'!$B$2:$B$26,0),MATCH('Master data'!AN$1,'Team forecast'!$B$2:$AO$2,0))</f>
        <v>0.54850006328846879</v>
      </c>
      <c r="AO66" s="16">
        <f>INDEX('Team forecast'!$B$2:$AO$26,MATCH('Master data'!$B66,'Team forecast'!$B$2:$B$26,0),MATCH('Master data'!AO$1,'Team forecast'!$B$2:$AO$2,0))</f>
        <v>6.7580201639051669</v>
      </c>
      <c r="AP66" s="16">
        <f>INDEX('Team forecast'!$B$2:$AO$26,MATCH('Master data'!$B66,'Team forecast'!$B$2:$B$26,0),MATCH('Master data'!AP$1,'Team forecast'!$B$2:$AO$2,0))</f>
        <v>1.9715612349669172</v>
      </c>
      <c r="AQ66" s="5">
        <f t="shared" si="98"/>
        <v>-5000</v>
      </c>
      <c r="AR66" s="5">
        <f>INDEX('Team forecast'!$B$2:$AO$26,MATCH('Master data'!$B66,'Team forecast'!$B$2:$B$26,0),MATCH('Master data'!AR$1,'Team forecast'!$B$2:$AO$2,0))*IF(X66&gt;0,25000,0)</f>
        <v>0</v>
      </c>
      <c r="AS66" s="16">
        <f>INDEX('Team forecast'!$B$2:$AO$26,MATCH('Master data'!$B66,'Team forecast'!$B$2:$B$26,0),MATCH('Master data'!AS$1,'Team forecast'!$B$2:$AO$2,0))*IF(X66&gt;0,5000,0)</f>
        <v>0</v>
      </c>
      <c r="AT66" s="16">
        <f>INDEX('Team forecast'!$B$2:$AO$26,MATCH('Master data'!$B66,'Team forecast'!$B$2:$B$26,0),MATCH('Master data'!AT$1,'Team forecast'!$B$2:$AO$2,0))*IF(X66&gt;0,-15000,0)</f>
        <v>0</v>
      </c>
      <c r="AU66" s="5">
        <f t="shared" si="99"/>
        <v>0</v>
      </c>
      <c r="AV66" s="5">
        <f t="shared" si="100"/>
        <v>0</v>
      </c>
      <c r="AW66" s="5">
        <f t="shared" si="101"/>
        <v>0</v>
      </c>
      <c r="AX66" s="5">
        <f t="shared" si="102"/>
        <v>0</v>
      </c>
      <c r="AY66" s="5">
        <f t="shared" si="103"/>
        <v>0</v>
      </c>
      <c r="AZ66" s="5">
        <f t="shared" si="104"/>
        <v>0</v>
      </c>
      <c r="BA66" s="5">
        <f t="shared" si="105"/>
        <v>0</v>
      </c>
      <c r="BB66" s="5">
        <f t="shared" si="106"/>
        <v>0</v>
      </c>
      <c r="BC66" s="5">
        <f t="shared" si="107"/>
        <v>0</v>
      </c>
      <c r="BD66" s="5">
        <f t="shared" si="108"/>
        <v>-5000</v>
      </c>
      <c r="BE66" s="16">
        <f>INDEX('Team forecast'!$B$2:$AO$26,MATCH('Master data'!$B66,'Team forecast'!$B$2:$B$26,0),MATCH('Master data'!BE$1,'Team forecast'!$B$2:$AO$2,0))</f>
        <v>0</v>
      </c>
      <c r="BF66" s="16">
        <f>INDEX('Team forecast'!$B$2:$AO$26,MATCH('Master data'!$B66,'Team forecast'!$B$2:$B$26,0),MATCH('Master data'!BF$1,'Team forecast'!$B$2:$AO$2,0))</f>
        <v>0</v>
      </c>
      <c r="BG66" s="16">
        <f>INDEX('Team forecast'!$B$2:$AO$26,MATCH('Master data'!$B66,'Team forecast'!$B$2:$B$26,0),MATCH('Master data'!BG$1,'Team forecast'!$B$2:$AO$2,0))</f>
        <v>0</v>
      </c>
      <c r="BH66" s="16">
        <f>INDEX('Team forecast'!$B$2:$AO$26,MATCH('Master data'!$B66,'Team forecast'!$B$2:$B$26,0),MATCH('Master data'!BH$1,'Team forecast'!$B$2:$AO$2,0))</f>
        <v>0</v>
      </c>
      <c r="BI66" s="16">
        <f>INDEX('Team forecast'!$B$2:$AO$26,MATCH('Master data'!$B66,'Team forecast'!$B$2:$B$26,0),MATCH('Master data'!BI$1,'Team forecast'!$B$2:$AO$2,0))</f>
        <v>0</v>
      </c>
      <c r="BJ66" s="5">
        <f t="shared" si="109"/>
        <v>-5000</v>
      </c>
      <c r="BK66" s="5">
        <f>INDEX('Team forecast'!$R$3:$BH$26,MATCH($B66,'Team forecast'!$B$3:$B$26,0),MATCH(BK$1,'Team forecast'!$R$2:$BH$2,0))*IF($X66&gt;0,25000,0)</f>
        <v>0</v>
      </c>
      <c r="BL66" s="5">
        <f>INDEX('Team forecast'!$R$3:$BH$26,MATCH($B66,'Team forecast'!$B$3:$B$26,0),MATCH(BL$1,'Team forecast'!$R$2:$BH$2,0))*IF($X66&gt;0,5000,0)</f>
        <v>0</v>
      </c>
      <c r="BM66" s="5">
        <f>INDEX('Team forecast'!$R$3:$BH$26,MATCH($B66,'Team forecast'!$B$3:$B$26,0),MATCH(BM$1,'Team forecast'!$R$2:$BH$2,0))*IF($X66&gt;0,-15000,0)</f>
        <v>0</v>
      </c>
      <c r="BN66" s="5">
        <f t="shared" si="110"/>
        <v>0</v>
      </c>
      <c r="BO66" s="5">
        <f t="shared" si="111"/>
        <v>0</v>
      </c>
      <c r="BP66" s="5">
        <f t="shared" si="112"/>
        <v>0</v>
      </c>
      <c r="BQ66" s="5">
        <f t="shared" si="113"/>
        <v>0</v>
      </c>
      <c r="BR66" s="5">
        <f t="shared" si="114"/>
        <v>0</v>
      </c>
      <c r="BS66" s="5">
        <f t="shared" si="115"/>
        <v>0</v>
      </c>
      <c r="BT66" s="5">
        <f t="shared" si="116"/>
        <v>0</v>
      </c>
      <c r="BU66" s="5">
        <f t="shared" si="117"/>
        <v>0</v>
      </c>
      <c r="BV66" s="5">
        <f t="shared" si="118"/>
        <v>0</v>
      </c>
      <c r="BW66" s="5">
        <f t="shared" si="40"/>
        <v>0</v>
      </c>
      <c r="BX66" s="5">
        <f t="shared" si="41"/>
        <v>-5000</v>
      </c>
      <c r="BY66" s="5">
        <f t="shared" si="119"/>
        <v>-15000</v>
      </c>
      <c r="BZ66" s="5">
        <f>MAX(INDEX('Team forecast'!$R$3:$BH$26,MATCH($B66,'Team forecast'!$B$3:$B$26,0),MATCH(BZ$1,'Team forecast'!$R$2:$BH$2,0))*($BX66)-(1-INDEX('Team forecast'!$R$3:$BH$26,MATCH($B66,'Team forecast'!$B$3:$B$26,0),MATCH(BZ$1,'Team forecast'!$R$2:$BH$2,0)))*(BY66+CH66)*0.01,-5000)</f>
        <v>-5000</v>
      </c>
      <c r="CA66" s="5">
        <f>MAX(INDEX('Team forecast'!$R$3:$BH$26,MATCH($B66,'Team forecast'!$B$3:$B$26,0),MATCH(CA$1,'Team forecast'!$R$2:$BH$2,0))*$BX66-(1-INDEX('Team forecast'!$R$3:$BH$26,MATCH($B66,'Team forecast'!$B$3:$B$26,0),MATCH(CA$1,'Team forecast'!$R$2:$BH$2,0)))*(BY66+BX66+CH66)*0.01,-5000)</f>
        <v>-5000</v>
      </c>
      <c r="CB66" s="5">
        <f>MAX(INDEX('Team forecast'!$R$3:$BH$26,MATCH($B66,'Team forecast'!$B$3:$B$26,0),MATCH(CB$1,'Team forecast'!$R$2:$BH$2,0))*$BX66-(1-INDEX('Team forecast'!$R$3:$BH$26,MATCH($B66,'Team forecast'!$B$3:$B$26,0),MATCH(CB$1,'Team forecast'!$R$2:$BH$2,0)))*(BY66+BX66*2+CH66)*0.01,0)</f>
        <v>0</v>
      </c>
      <c r="CC66" s="5">
        <v>0</v>
      </c>
      <c r="CD66" s="5">
        <f>+AK66+BD66*Cockpit!$C$3+BW66*Cockpit!$C$3^2+BZ66*Cockpit!$C$3^3+CA66*Cockpit!$C$3^4+CB66*Cockpit!$C$3^5+CC66*Cockpit!$C$3^6</f>
        <v>-10802.469135802468</v>
      </c>
      <c r="CE66" s="5"/>
      <c r="CF66" s="5"/>
      <c r="CG66" s="5">
        <v>0</v>
      </c>
      <c r="CH66" s="5">
        <f t="shared" si="43"/>
        <v>2495000</v>
      </c>
      <c r="CI66" s="5">
        <f t="shared" si="44"/>
        <v>2495000</v>
      </c>
      <c r="CJ66" s="1">
        <f t="shared" si="45"/>
        <v>-4.0000000000000001E-3</v>
      </c>
      <c r="CK66" s="5">
        <f>RANK(CD66,$CD$2:$CD$622)+COUNTIF($CD$2:$CD66,$CD66)-1</f>
        <v>438</v>
      </c>
      <c r="CL66" s="5">
        <f>RANK(CJ66,$CJ$2:$CJ$622)+COUNTIF($CJ$2:$CJ66,$CJ66)-1</f>
        <v>484</v>
      </c>
    </row>
    <row r="67" spans="1:90" x14ac:dyDescent="0.3">
      <c r="A67" t="str">
        <f>Players!P68</f>
        <v>Wissam Ben Yedder</v>
      </c>
      <c r="B67" t="str">
        <f>Players!G68</f>
        <v>France</v>
      </c>
      <c r="C67" t="str">
        <f>Players!AB68</f>
        <v>Striker</v>
      </c>
      <c r="D67" s="1"/>
      <c r="F67" t="str">
        <f>IFERROR(INDEX(Lookup!B:B,MATCH(INDEX(Players!C:C,MATCH(E67,Players!A:A,0)),Lookup!D:D,0)),"")</f>
        <v/>
      </c>
      <c r="G67">
        <f>IF(Players!AC68=0,10000000,Players!AC68)</f>
        <v>4495000</v>
      </c>
      <c r="H67" s="16">
        <f>INDEX('Team forecast'!$B$2:$AO$26,MATCH('Master data'!$B67,'Team forecast'!$B$2:$B$26,0),MATCH('Master data'!H$1,'Team forecast'!$B$2:$AO$2,0))</f>
        <v>2.1377132314488487</v>
      </c>
      <c r="I67" s="16">
        <f>INDEX('Team forecast'!$B$2:$AO$26,MATCH('Master data'!$B67,'Team forecast'!$B$2:$B$26,0),MATCH('Master data'!I$1,'Team forecast'!$B$2:$AO$2,0))</f>
        <v>0.66258765662234231</v>
      </c>
      <c r="J67" s="16">
        <f>INDEX('Team forecast'!$B$2:$AO$26,MATCH('Master data'!$B67,'Team forecast'!$B$2:$B$26,0),MATCH('Master data'!J$1,'Team forecast'!$B$2:$AO$2,0))</f>
        <v>0.51551562963131858</v>
      </c>
      <c r="K67" s="16">
        <f>INDEX('Team forecast'!$B$2:$AO$26,MATCH('Master data'!$B67,'Team forecast'!$B$2:$B$26,0),MATCH('Master data'!K$1,'Team forecast'!$B$2:$AO$2,0))</f>
        <v>5.5927200217364472</v>
      </c>
      <c r="L67" s="16">
        <f>INDEX('Team forecast'!$B$2:$AO$26,MATCH('Master data'!$B67,'Team forecast'!$B$2:$B$26,0),MATCH('Master data'!L$1,'Team forecast'!$B$2:$AO$2,0))</f>
        <v>2.0114268147463963</v>
      </c>
      <c r="M67">
        <f>IF(Players!BC68=1,95,0)</f>
        <v>0</v>
      </c>
      <c r="N67" s="2">
        <f>Players!BN68</f>
        <v>0</v>
      </c>
      <c r="O67" s="2">
        <f>Players!BO68</f>
        <v>0</v>
      </c>
      <c r="P67" s="2">
        <f>Players!BP68</f>
        <v>0</v>
      </c>
      <c r="Q67" s="2">
        <f>Players!BQ68</f>
        <v>5.1448170731707314E-2</v>
      </c>
      <c r="R67" s="2">
        <f>Players!BR68</f>
        <v>0</v>
      </c>
      <c r="S67" s="2">
        <f t="shared" si="83"/>
        <v>2.1377132314488487</v>
      </c>
      <c r="T67" s="2">
        <f t="shared" si="84"/>
        <v>0.66258765662234231</v>
      </c>
      <c r="U67" s="16">
        <f>INDEX('Team forecast'!$B$2:$AO$26,MATCH('Master data'!$B67,'Team forecast'!$B$2:$B$26,0),MATCH('Master data'!U$1,'Team forecast'!$B$2:$AO$2,0))</f>
        <v>0.70931849791376911</v>
      </c>
      <c r="V67" s="16">
        <f>INDEX('Team forecast'!$B$2:$AO$26,MATCH('Master data'!$B67,'Team forecast'!$B$2:$B$26,0),MATCH('Master data'!V$1,'Team forecast'!$B$2:$AO$2,0))</f>
        <v>0.17969401947148819</v>
      </c>
      <c r="W67" s="16">
        <f>INDEX('Team forecast'!$B$2:$AO$26,MATCH('Master data'!$B67,'Team forecast'!$B$2:$B$26,0),MATCH('Master data'!W$1,'Team forecast'!$B$2:$AO$2,0))</f>
        <v>0.1109874826147427</v>
      </c>
      <c r="X67" s="5">
        <f t="shared" si="85"/>
        <v>-5000</v>
      </c>
      <c r="Y67" s="5">
        <f t="shared" si="86"/>
        <v>0</v>
      </c>
      <c r="Z67" s="5">
        <f t="shared" si="87"/>
        <v>0</v>
      </c>
      <c r="AA67" s="5">
        <f t="shared" si="88"/>
        <v>0</v>
      </c>
      <c r="AB67" s="5">
        <f t="shared" si="89"/>
        <v>0</v>
      </c>
      <c r="AC67" s="5">
        <f t="shared" si="90"/>
        <v>0</v>
      </c>
      <c r="AD67" s="5">
        <f t="shared" si="91"/>
        <v>0</v>
      </c>
      <c r="AE67" s="5">
        <f t="shared" si="92"/>
        <v>0</v>
      </c>
      <c r="AF67" s="5">
        <f t="shared" si="93"/>
        <v>0</v>
      </c>
      <c r="AG67" s="5">
        <f t="shared" si="94"/>
        <v>0</v>
      </c>
      <c r="AH67" s="5">
        <f t="shared" si="95"/>
        <v>0</v>
      </c>
      <c r="AI67" s="5">
        <f t="shared" si="96"/>
        <v>0</v>
      </c>
      <c r="AJ67" s="5">
        <f t="shared" si="97"/>
        <v>0</v>
      </c>
      <c r="AK67" s="5">
        <f>IFERROR(SUM(X67:AJ67),-5000)*((Cockpit!$C$3)^0)</f>
        <v>-5000</v>
      </c>
      <c r="AL67" s="16">
        <f>INDEX('Team forecast'!$B$2:$AO$26,MATCH('Master data'!$B67,'Team forecast'!$B$2:$B$26,0),MATCH('Master data'!AL$1,'Team forecast'!$B$2:$AO$2,0))</f>
        <v>1.2775519171058518</v>
      </c>
      <c r="AM67" s="16">
        <f>INDEX('Team forecast'!$B$2:$AO$26,MATCH('Master data'!$B67,'Team forecast'!$B$2:$B$26,0),MATCH('Master data'!AM$1,'Team forecast'!$B$2:$AO$2,0))</f>
        <v>1.0653773971622162</v>
      </c>
      <c r="AN67" s="16">
        <f>INDEX('Team forecast'!$B$2:$AO$26,MATCH('Master data'!$B67,'Team forecast'!$B$2:$B$26,0),MATCH('Master data'!AN$1,'Team forecast'!$B$2:$AO$2,0))</f>
        <v>0.34459777999956209</v>
      </c>
      <c r="AO67" s="16">
        <f>INDEX('Team forecast'!$B$2:$AO$26,MATCH('Master data'!$B67,'Team forecast'!$B$2:$B$26,0),MATCH('Master data'!AO$1,'Team forecast'!$B$2:$AO$2,0))</f>
        <v>3.3423520425904445</v>
      </c>
      <c r="AP67" s="16">
        <f>INDEX('Team forecast'!$B$2:$AO$26,MATCH('Master data'!$B67,'Team forecast'!$B$2:$B$26,0),MATCH('Master data'!AP$1,'Team forecast'!$B$2:$AO$2,0))</f>
        <v>3.2341813842424418</v>
      </c>
      <c r="AQ67" s="5">
        <f t="shared" si="98"/>
        <v>-5000</v>
      </c>
      <c r="AR67" s="5">
        <f>INDEX('Team forecast'!$B$2:$AO$26,MATCH('Master data'!$B67,'Team forecast'!$B$2:$B$26,0),MATCH('Master data'!AR$1,'Team forecast'!$B$2:$AO$2,0))*IF(X67&gt;0,25000,0)</f>
        <v>0</v>
      </c>
      <c r="AS67" s="16">
        <f>INDEX('Team forecast'!$B$2:$AO$26,MATCH('Master data'!$B67,'Team forecast'!$B$2:$B$26,0),MATCH('Master data'!AS$1,'Team forecast'!$B$2:$AO$2,0))*IF(X67&gt;0,5000,0)</f>
        <v>0</v>
      </c>
      <c r="AT67" s="16">
        <f>INDEX('Team forecast'!$B$2:$AO$26,MATCH('Master data'!$B67,'Team forecast'!$B$2:$B$26,0),MATCH('Master data'!AT$1,'Team forecast'!$B$2:$AO$2,0))*IF(X67&gt;0,-15000,0)</f>
        <v>0</v>
      </c>
      <c r="AU67" s="5">
        <f t="shared" si="99"/>
        <v>0</v>
      </c>
      <c r="AV67" s="5">
        <f t="shared" si="100"/>
        <v>0</v>
      </c>
      <c r="AW67" s="5">
        <f t="shared" si="101"/>
        <v>0</v>
      </c>
      <c r="AX67" s="5">
        <f t="shared" si="102"/>
        <v>0</v>
      </c>
      <c r="AY67" s="5">
        <f t="shared" si="103"/>
        <v>0</v>
      </c>
      <c r="AZ67" s="5">
        <f t="shared" si="104"/>
        <v>0</v>
      </c>
      <c r="BA67" s="5">
        <f t="shared" si="105"/>
        <v>0</v>
      </c>
      <c r="BB67" s="5">
        <f t="shared" si="106"/>
        <v>0</v>
      </c>
      <c r="BC67" s="5">
        <f t="shared" si="107"/>
        <v>0</v>
      </c>
      <c r="BD67" s="5">
        <f t="shared" si="108"/>
        <v>-5000</v>
      </c>
      <c r="BE67" s="16">
        <f>INDEX('Team forecast'!$B$2:$AO$26,MATCH('Master data'!$B67,'Team forecast'!$B$2:$B$26,0),MATCH('Master data'!BE$1,'Team forecast'!$B$2:$AO$2,0))</f>
        <v>0</v>
      </c>
      <c r="BF67" s="16">
        <f>INDEX('Team forecast'!$B$2:$AO$26,MATCH('Master data'!$B67,'Team forecast'!$B$2:$B$26,0),MATCH('Master data'!BF$1,'Team forecast'!$B$2:$AO$2,0))</f>
        <v>0</v>
      </c>
      <c r="BG67" s="16">
        <f>INDEX('Team forecast'!$B$2:$AO$26,MATCH('Master data'!$B67,'Team forecast'!$B$2:$B$26,0),MATCH('Master data'!BG$1,'Team forecast'!$B$2:$AO$2,0))</f>
        <v>0</v>
      </c>
      <c r="BH67" s="16">
        <f>INDEX('Team forecast'!$B$2:$AO$26,MATCH('Master data'!$B67,'Team forecast'!$B$2:$B$26,0),MATCH('Master data'!BH$1,'Team forecast'!$B$2:$AO$2,0))</f>
        <v>0</v>
      </c>
      <c r="BI67" s="16">
        <f>INDEX('Team forecast'!$B$2:$AO$26,MATCH('Master data'!$B67,'Team forecast'!$B$2:$B$26,0),MATCH('Master data'!BI$1,'Team forecast'!$B$2:$AO$2,0))</f>
        <v>0</v>
      </c>
      <c r="BJ67" s="5">
        <f t="shared" si="109"/>
        <v>-5000</v>
      </c>
      <c r="BK67" s="5">
        <f>INDEX('Team forecast'!$R$3:$BH$26,MATCH($B67,'Team forecast'!$B$3:$B$26,0),MATCH(BK$1,'Team forecast'!$R$2:$BH$2,0))*IF($X67&gt;0,25000,0)</f>
        <v>0</v>
      </c>
      <c r="BL67" s="5">
        <f>INDEX('Team forecast'!$R$3:$BH$26,MATCH($B67,'Team forecast'!$B$3:$B$26,0),MATCH(BL$1,'Team forecast'!$R$2:$BH$2,0))*IF($X67&gt;0,5000,0)</f>
        <v>0</v>
      </c>
      <c r="BM67" s="5">
        <f>INDEX('Team forecast'!$R$3:$BH$26,MATCH($B67,'Team forecast'!$B$3:$B$26,0),MATCH(BM$1,'Team forecast'!$R$2:$BH$2,0))*IF($X67&gt;0,-15000,0)</f>
        <v>0</v>
      </c>
      <c r="BN67" s="5">
        <f t="shared" si="110"/>
        <v>0</v>
      </c>
      <c r="BO67" s="5">
        <f t="shared" si="111"/>
        <v>0</v>
      </c>
      <c r="BP67" s="5">
        <f t="shared" si="112"/>
        <v>0</v>
      </c>
      <c r="BQ67" s="5">
        <f t="shared" si="113"/>
        <v>0</v>
      </c>
      <c r="BR67" s="5">
        <f t="shared" si="114"/>
        <v>0</v>
      </c>
      <c r="BS67" s="5">
        <f t="shared" si="115"/>
        <v>0</v>
      </c>
      <c r="BT67" s="5">
        <f t="shared" si="116"/>
        <v>0</v>
      </c>
      <c r="BU67" s="5">
        <f t="shared" si="117"/>
        <v>0</v>
      </c>
      <c r="BV67" s="5">
        <f t="shared" si="118"/>
        <v>0</v>
      </c>
      <c r="BW67" s="5">
        <f t="shared" ref="BW67:BW130" si="120">IFERROR(0,0)</f>
        <v>0</v>
      </c>
      <c r="BX67" s="5">
        <f t="shared" ref="BX67:BX130" si="121">AVERAGE(AK67,BD67)</f>
        <v>-5000</v>
      </c>
      <c r="BY67" s="5">
        <f t="shared" si="119"/>
        <v>-15000</v>
      </c>
      <c r="BZ67" s="5">
        <f>MAX(INDEX('Team forecast'!$R$3:$BH$26,MATCH($B67,'Team forecast'!$B$3:$B$26,0),MATCH(BZ$1,'Team forecast'!$R$2:$BH$2,0))*($BX67)-(1-INDEX('Team forecast'!$R$3:$BH$26,MATCH($B67,'Team forecast'!$B$3:$B$26,0),MATCH(BZ$1,'Team forecast'!$R$2:$BH$2,0)))*(BY67+CH67)*0.01,-5000)</f>
        <v>-5000</v>
      </c>
      <c r="CA67" s="5">
        <f>MAX(INDEX('Team forecast'!$R$3:$BH$26,MATCH($B67,'Team forecast'!$B$3:$B$26,0),MATCH(CA$1,'Team forecast'!$R$2:$BH$2,0))*$BX67-(1-INDEX('Team forecast'!$R$3:$BH$26,MATCH($B67,'Team forecast'!$B$3:$B$26,0),MATCH(CA$1,'Team forecast'!$R$2:$BH$2,0)))*(BY67+BX67+CH67)*0.01,-5000)</f>
        <v>-5000</v>
      </c>
      <c r="CB67" s="5">
        <f>MAX(INDEX('Team forecast'!$R$3:$BH$26,MATCH($B67,'Team forecast'!$B$3:$B$26,0),MATCH(CB$1,'Team forecast'!$R$2:$BH$2,0))*$BX67-(1-INDEX('Team forecast'!$R$3:$BH$26,MATCH($B67,'Team forecast'!$B$3:$B$26,0),MATCH(CB$1,'Team forecast'!$R$2:$BH$2,0)))*(BY67+BX67*2+CH67)*0.01,0)</f>
        <v>0</v>
      </c>
      <c r="CC67" s="5">
        <v>0</v>
      </c>
      <c r="CD67" s="5">
        <f>+AK67+BD67*Cockpit!$C$3+BW67*Cockpit!$C$3^2+BZ67*Cockpit!$C$3^3+CA67*Cockpit!$C$3^4+CB67*Cockpit!$C$3^5+CC67*Cockpit!$C$3^6</f>
        <v>-10802.469135802468</v>
      </c>
      <c r="CE67" s="5"/>
      <c r="CF67" s="5"/>
      <c r="CG67" s="5">
        <v>0</v>
      </c>
      <c r="CH67" s="5">
        <f t="shared" ref="CH67:CH130" si="122">+G67+CG67</f>
        <v>4495000</v>
      </c>
      <c r="CI67" s="5">
        <f t="shared" ref="CI67:CI130" si="123">CH67</f>
        <v>4495000</v>
      </c>
      <c r="CJ67" s="1">
        <f t="shared" ref="CJ67:CJ130" si="124">ROUND(IFERROR(CD67/CI67,-100%),3)</f>
        <v>-2E-3</v>
      </c>
      <c r="CK67" s="5">
        <f>RANK(CD67,$CD$2:$CD$622)+COUNTIF($CD$2:$CD67,$CD67)-1</f>
        <v>439</v>
      </c>
      <c r="CL67" s="5">
        <f>RANK(CJ67,$CJ$2:$CJ$622)+COUNTIF($CJ$2:$CJ67,$CJ67)-1</f>
        <v>425</v>
      </c>
    </row>
    <row r="68" spans="1:90" x14ac:dyDescent="0.3">
      <c r="A68" t="str">
        <f>Players!P69</f>
        <v>Martin Braithwaite</v>
      </c>
      <c r="B68" t="str">
        <f>Players!G69</f>
        <v>Denmark</v>
      </c>
      <c r="C68" t="str">
        <f>Players!AB69</f>
        <v>Striker</v>
      </c>
      <c r="D68" s="1"/>
      <c r="F68" t="str">
        <f>IFERROR(INDEX(Lookup!B:B,MATCH(INDEX(Players!C:C,MATCH(E68,Players!A:A,0)),Lookup!D:D,0)),"")</f>
        <v/>
      </c>
      <c r="G68">
        <f>IF(Players!AC69=0,10000000,Players!AC69)</f>
        <v>4484000</v>
      </c>
      <c r="H68" s="16">
        <f>INDEX('Team forecast'!$B$2:$AO$26,MATCH('Master data'!$B68,'Team forecast'!$B$2:$B$26,0),MATCH('Master data'!H$1,'Team forecast'!$B$2:$AO$2,0))</f>
        <v>0.98501256392320902</v>
      </c>
      <c r="I68" s="16">
        <f>INDEX('Team forecast'!$B$2:$AO$26,MATCH('Master data'!$B68,'Team forecast'!$B$2:$B$26,0),MATCH('Master data'!I$1,'Team forecast'!$B$2:$AO$2,0))</f>
        <v>1.3904776720313736</v>
      </c>
      <c r="J68" s="16">
        <f>INDEX('Team forecast'!$B$2:$AO$26,MATCH('Master data'!$B68,'Team forecast'!$B$2:$B$26,0),MATCH('Master data'!J$1,'Team forecast'!$B$2:$AO$2,0))</f>
        <v>0.24895635673624289</v>
      </c>
      <c r="K68" s="16">
        <f>INDEX('Team forecast'!$B$2:$AO$26,MATCH('Master data'!$B68,'Team forecast'!$B$2:$B$26,0),MATCH('Master data'!K$1,'Team forecast'!$B$2:$AO$2,0))</f>
        <v>2.97447872921548</v>
      </c>
      <c r="L68" s="16">
        <f>INDEX('Team forecast'!$B$2:$AO$26,MATCH('Master data'!$B68,'Team forecast'!$B$2:$B$26,0),MATCH('Master data'!L$1,'Team forecast'!$B$2:$AO$2,0))</f>
        <v>3.7580477622469557</v>
      </c>
      <c r="M68">
        <f>IF(Players!BC69=1,95,0)</f>
        <v>95</v>
      </c>
      <c r="N68" s="2">
        <f>Players!BN69</f>
        <v>0.19964150884070145</v>
      </c>
      <c r="O68" s="2">
        <f>Players!BO69</f>
        <v>9.6786499593562114E-2</v>
      </c>
      <c r="P68" s="2">
        <f>Players!BP69</f>
        <v>0.13561299132824417</v>
      </c>
      <c r="Q68" s="2">
        <f>Players!BQ69</f>
        <v>0.11617900172117041</v>
      </c>
      <c r="R68" s="2">
        <f>Players!BR69</f>
        <v>0</v>
      </c>
      <c r="S68" s="2">
        <f t="shared" si="83"/>
        <v>0.98501256392320902</v>
      </c>
      <c r="T68" s="2">
        <f t="shared" si="84"/>
        <v>1.3904776720313736</v>
      </c>
      <c r="U68" s="16">
        <f>INDEX('Team forecast'!$B$2:$AO$26,MATCH('Master data'!$B68,'Team forecast'!$B$2:$B$26,0),MATCH('Master data'!U$1,'Team forecast'!$B$2:$AO$2,0))</f>
        <v>0.23339658444022771</v>
      </c>
      <c r="V68" s="16">
        <f>INDEX('Team forecast'!$B$2:$AO$26,MATCH('Master data'!$B68,'Team forecast'!$B$2:$B$26,0),MATCH('Master data'!V$1,'Team forecast'!$B$2:$AO$2,0))</f>
        <v>0.31119544592030363</v>
      </c>
      <c r="W68" s="16">
        <f>INDEX('Team forecast'!$B$2:$AO$26,MATCH('Master data'!$B68,'Team forecast'!$B$2:$B$26,0),MATCH('Master data'!W$1,'Team forecast'!$B$2:$AO$2,0))</f>
        <v>0.45540796963946878</v>
      </c>
      <c r="X68" s="5">
        <f t="shared" si="85"/>
        <v>7000</v>
      </c>
      <c r="Y68" s="5">
        <f t="shared" si="86"/>
        <v>5834.9146110056927</v>
      </c>
      <c r="Z68" s="5">
        <f t="shared" si="87"/>
        <v>1555.977229601518</v>
      </c>
      <c r="AA68" s="5">
        <f t="shared" si="88"/>
        <v>-6831.1195445920321</v>
      </c>
      <c r="AB68" s="5">
        <f t="shared" si="89"/>
        <v>19664.939448867735</v>
      </c>
      <c r="AC68" s="5">
        <f t="shared" si="90"/>
        <v>4766.7959058903625</v>
      </c>
      <c r="AD68" s="5">
        <f t="shared" si="91"/>
        <v>4033.7795811114561</v>
      </c>
      <c r="AE68" s="5">
        <f t="shared" si="92"/>
        <v>0</v>
      </c>
      <c r="AF68" s="5">
        <f t="shared" si="93"/>
        <v>0</v>
      </c>
      <c r="AG68" s="5">
        <f t="shared" si="94"/>
        <v>-2323.5800344234081</v>
      </c>
      <c r="AH68" s="5">
        <f t="shared" si="95"/>
        <v>0</v>
      </c>
      <c r="AI68" s="5">
        <f t="shared" si="96"/>
        <v>9850.1256392320902</v>
      </c>
      <c r="AJ68" s="5">
        <f t="shared" si="97"/>
        <v>-11123.821376250989</v>
      </c>
      <c r="AK68" s="5">
        <f>IFERROR(SUM(X68:AJ68),-5000)*((Cockpit!$C$3)^0)</f>
        <v>32428.011460442423</v>
      </c>
      <c r="AL68" s="16">
        <f>INDEX('Team forecast'!$B$2:$AO$26,MATCH('Master data'!$B68,'Team forecast'!$B$2:$B$26,0),MATCH('Master data'!AL$1,'Team forecast'!$B$2:$AO$2,0))</f>
        <v>1.4540427762338861</v>
      </c>
      <c r="AM68" s="16">
        <f>INDEX('Team forecast'!$B$2:$AO$26,MATCH('Master data'!$B68,'Team forecast'!$B$2:$B$26,0),MATCH('Master data'!AM$1,'Team forecast'!$B$2:$AO$2,0))</f>
        <v>0.9840391469881502</v>
      </c>
      <c r="AN68" s="16">
        <f>INDEX('Team forecast'!$B$2:$AO$26,MATCH('Master data'!$B68,'Team forecast'!$B$2:$B$26,0),MATCH('Master data'!AN$1,'Team forecast'!$B$2:$AO$2,0))</f>
        <v>0.37379821958456971</v>
      </c>
      <c r="AO68" s="16">
        <f>INDEX('Team forecast'!$B$2:$AO$26,MATCH('Master data'!$B68,'Team forecast'!$B$2:$B$26,0),MATCH('Master data'!AO$1,'Team forecast'!$B$2:$AO$2,0))</f>
        <v>4.390826541390485</v>
      </c>
      <c r="AP68" s="16">
        <f>INDEX('Team forecast'!$B$2:$AO$26,MATCH('Master data'!$B68,'Team forecast'!$B$2:$B$26,0),MATCH('Master data'!AP$1,'Team forecast'!$B$2:$AO$2,0))</f>
        <v>2.6595652621301356</v>
      </c>
      <c r="AQ68" s="5">
        <f t="shared" si="98"/>
        <v>7000</v>
      </c>
      <c r="AR68" s="5">
        <f>INDEX('Team forecast'!$B$2:$AO$26,MATCH('Master data'!$B68,'Team forecast'!$B$2:$B$26,0),MATCH('Master data'!AR$1,'Team forecast'!$B$2:$AO$2,0))*IF(X68&gt;0,25000,0)</f>
        <v>11980.712166172105</v>
      </c>
      <c r="AS68" s="16">
        <f>INDEX('Team forecast'!$B$2:$AO$26,MATCH('Master data'!$B68,'Team forecast'!$B$2:$B$26,0),MATCH('Master data'!AS$1,'Team forecast'!$B$2:$AO$2,0))*IF(X68&gt;0,5000,0)</f>
        <v>1374.2581602373884</v>
      </c>
      <c r="AT68" s="16">
        <f>INDEX('Team forecast'!$B$2:$AO$26,MATCH('Master data'!$B68,'Team forecast'!$B$2:$B$26,0),MATCH('Master data'!AT$1,'Team forecast'!$B$2:$AO$2,0))*IF(X68&gt;0,-15000,0)</f>
        <v>-3688.7982195845689</v>
      </c>
      <c r="AU68" s="5">
        <f t="shared" si="99"/>
        <v>29028.729376625546</v>
      </c>
      <c r="AV68" s="5">
        <f t="shared" si="100"/>
        <v>7036.5855285491471</v>
      </c>
      <c r="AW68" s="5">
        <f t="shared" si="101"/>
        <v>5954.5312168141218</v>
      </c>
      <c r="AX68" s="5">
        <f t="shared" si="102"/>
        <v>0</v>
      </c>
      <c r="AY68" s="5">
        <f t="shared" si="103"/>
        <v>0</v>
      </c>
      <c r="AZ68" s="5">
        <f t="shared" si="104"/>
        <v>-2323.5800344234081</v>
      </c>
      <c r="BA68" s="5">
        <f t="shared" si="105"/>
        <v>0</v>
      </c>
      <c r="BB68" s="5">
        <f t="shared" si="106"/>
        <v>14540.427762338861</v>
      </c>
      <c r="BC68" s="5">
        <f t="shared" si="107"/>
        <v>-7872.3131759052012</v>
      </c>
      <c r="BD68" s="5">
        <f t="shared" si="108"/>
        <v>63030.552780823986</v>
      </c>
      <c r="BE68" s="16">
        <f>INDEX('Team forecast'!$B$2:$AO$26,MATCH('Master data'!$B68,'Team forecast'!$B$2:$B$26,0),MATCH('Master data'!BE$1,'Team forecast'!$B$2:$AO$2,0))</f>
        <v>0</v>
      </c>
      <c r="BF68" s="16">
        <f>INDEX('Team forecast'!$B$2:$AO$26,MATCH('Master data'!$B68,'Team forecast'!$B$2:$B$26,0),MATCH('Master data'!BF$1,'Team forecast'!$B$2:$AO$2,0))</f>
        <v>0</v>
      </c>
      <c r="BG68" s="16">
        <f>INDEX('Team forecast'!$B$2:$AO$26,MATCH('Master data'!$B68,'Team forecast'!$B$2:$B$26,0),MATCH('Master data'!BG$1,'Team forecast'!$B$2:$AO$2,0))</f>
        <v>0</v>
      </c>
      <c r="BH68" s="16">
        <f>INDEX('Team forecast'!$B$2:$AO$26,MATCH('Master data'!$B68,'Team forecast'!$B$2:$B$26,0),MATCH('Master data'!BH$1,'Team forecast'!$B$2:$AO$2,0))</f>
        <v>0</v>
      </c>
      <c r="BI68" s="16">
        <f>INDEX('Team forecast'!$B$2:$AO$26,MATCH('Master data'!$B68,'Team forecast'!$B$2:$B$26,0),MATCH('Master data'!BI$1,'Team forecast'!$B$2:$AO$2,0))</f>
        <v>0</v>
      </c>
      <c r="BJ68" s="5">
        <f t="shared" si="109"/>
        <v>7000</v>
      </c>
      <c r="BK68" s="5">
        <f>INDEX('Team forecast'!$R$3:$BH$26,MATCH($B68,'Team forecast'!$B$3:$B$26,0),MATCH(BK$1,'Team forecast'!$R$2:$BH$2,0))*IF($X68&gt;0,25000,0)</f>
        <v>0</v>
      </c>
      <c r="BL68" s="5">
        <f>INDEX('Team forecast'!$R$3:$BH$26,MATCH($B68,'Team forecast'!$B$3:$B$26,0),MATCH(BL$1,'Team forecast'!$R$2:$BH$2,0))*IF($X68&gt;0,5000,0)</f>
        <v>0</v>
      </c>
      <c r="BM68" s="5">
        <f>INDEX('Team forecast'!$R$3:$BH$26,MATCH($B68,'Team forecast'!$B$3:$B$26,0),MATCH(BM$1,'Team forecast'!$R$2:$BH$2,0))*IF($X68&gt;0,-15000,0)</f>
        <v>0</v>
      </c>
      <c r="BN68" s="5">
        <f t="shared" si="110"/>
        <v>0</v>
      </c>
      <c r="BO68" s="5">
        <f t="shared" si="111"/>
        <v>0</v>
      </c>
      <c r="BP68" s="5">
        <f t="shared" si="112"/>
        <v>0</v>
      </c>
      <c r="BQ68" s="5">
        <f t="shared" si="113"/>
        <v>0</v>
      </c>
      <c r="BR68" s="5">
        <f t="shared" si="114"/>
        <v>0</v>
      </c>
      <c r="BS68" s="5">
        <f t="shared" si="115"/>
        <v>-2323.5800344234081</v>
      </c>
      <c r="BT68" s="5">
        <f t="shared" si="116"/>
        <v>0</v>
      </c>
      <c r="BU68" s="5">
        <f t="shared" si="117"/>
        <v>0</v>
      </c>
      <c r="BV68" s="5">
        <f t="shared" si="118"/>
        <v>0</v>
      </c>
      <c r="BW68" s="5">
        <f t="shared" si="120"/>
        <v>0</v>
      </c>
      <c r="BX68" s="5">
        <f t="shared" si="121"/>
        <v>47729.282120633201</v>
      </c>
      <c r="BY68" s="5">
        <f t="shared" si="119"/>
        <v>143187.8463618996</v>
      </c>
      <c r="BZ68" s="5">
        <f>MAX(INDEX('Team forecast'!$R$3:$BH$26,MATCH($B68,'Team forecast'!$B$3:$B$26,0),MATCH(BZ$1,'Team forecast'!$R$2:$BH$2,0))*($BX68)-(1-INDEX('Team forecast'!$R$3:$BH$26,MATCH($B68,'Team forecast'!$B$3:$B$26,0),MATCH(BZ$1,'Team forecast'!$R$2:$BH$2,0)))*(BY68+CH68)*0.01,-5000)</f>
        <v>3202.4165807242607</v>
      </c>
      <c r="CA68" s="5">
        <f>MAX(INDEX('Team forecast'!$R$3:$BH$26,MATCH($B68,'Team forecast'!$B$3:$B$26,0),MATCH(CA$1,'Team forecast'!$R$2:$BH$2,0))*$BX68-(1-INDEX('Team forecast'!$R$3:$BH$26,MATCH($B68,'Team forecast'!$B$3:$B$26,0),MATCH(CA$1,'Team forecast'!$R$2:$BH$2,0)))*(BY68+BX68+CH68)*0.01,-5000)</f>
        <v>-5000</v>
      </c>
      <c r="CB68" s="5">
        <f>MAX(INDEX('Team forecast'!$R$3:$BH$26,MATCH($B68,'Team forecast'!$B$3:$B$26,0),MATCH(CB$1,'Team forecast'!$R$2:$BH$2,0))*$BX68-(1-INDEX('Team forecast'!$R$3:$BH$26,MATCH($B68,'Team forecast'!$B$3:$B$26,0),MATCH(CB$1,'Team forecast'!$R$2:$BH$2,0)))*(BY68+BX68*2+CH68)*0.01,0)</f>
        <v>0</v>
      </c>
      <c r="CC68" s="5">
        <v>0</v>
      </c>
      <c r="CD68" s="5">
        <f>+AK68+BD68*Cockpit!$C$3+BW68*Cockpit!$C$3^2+BZ68*Cockpit!$C$3^3+CA68*Cockpit!$C$3^4+CB68*Cockpit!$C$3^5+CC68*Cockpit!$C$3^6</f>
        <v>74409.589832070531</v>
      </c>
      <c r="CE68" s="5"/>
      <c r="CF68" s="5"/>
      <c r="CG68" s="5">
        <v>0</v>
      </c>
      <c r="CH68" s="5">
        <f t="shared" si="122"/>
        <v>4484000</v>
      </c>
      <c r="CI68" s="5">
        <f t="shared" si="123"/>
        <v>4484000</v>
      </c>
      <c r="CJ68" s="1">
        <f t="shared" si="124"/>
        <v>1.7000000000000001E-2</v>
      </c>
      <c r="CK68" s="5">
        <f>RANK(CD68,$CD$2:$CD$622)+COUNTIF($CD$2:$CD68,$CD68)-1</f>
        <v>131</v>
      </c>
      <c r="CL68" s="5">
        <f>RANK(CJ68,$CJ$2:$CJ$622)+COUNTIF($CJ$2:$CJ68,$CJ68)-1</f>
        <v>138</v>
      </c>
    </row>
    <row r="69" spans="1:90" x14ac:dyDescent="0.3">
      <c r="A69" t="str">
        <f>Players!P70</f>
        <v>Georginio Wijnaldum</v>
      </c>
      <c r="B69" t="str">
        <f>Players!G70</f>
        <v>Netherlands</v>
      </c>
      <c r="C69" t="str">
        <f>Players!AB70</f>
        <v>Midfield</v>
      </c>
      <c r="D69" s="1"/>
      <c r="F69" t="str">
        <f>IFERROR(INDEX(Lookup!B:B,MATCH(INDEX(Players!C:C,MATCH(E69,Players!A:A,0)),Lookup!D:D,0)),"")</f>
        <v/>
      </c>
      <c r="G69">
        <f>IF(Players!AC70=0,10000000,Players!AC70)</f>
        <v>5681000</v>
      </c>
      <c r="H69" s="16">
        <f>INDEX('Team forecast'!$B$2:$AO$26,MATCH('Master data'!$B69,'Team forecast'!$B$2:$B$26,0),MATCH('Master data'!H$1,'Team forecast'!$B$2:$AO$2,0))</f>
        <v>1.9317940875295669</v>
      </c>
      <c r="I69" s="16">
        <f>INDEX('Team forecast'!$B$2:$AO$26,MATCH('Master data'!$B69,'Team forecast'!$B$2:$B$26,0),MATCH('Master data'!I$1,'Team forecast'!$B$2:$AO$2,0))</f>
        <v>0.87092212684430403</v>
      </c>
      <c r="J69" s="16">
        <f>INDEX('Team forecast'!$B$2:$AO$26,MATCH('Master data'!$B69,'Team forecast'!$B$2:$B$26,0),MATCH('Master data'!J$1,'Team forecast'!$B$2:$AO$2,0))</f>
        <v>0.41856540084388189</v>
      </c>
      <c r="K69" s="16">
        <f>INDEX('Team forecast'!$B$2:$AO$26,MATCH('Master data'!$B69,'Team forecast'!$B$2:$B$26,0),MATCH('Master data'!K$1,'Team forecast'!$B$2:$AO$2,0))</f>
        <v>5.488461706626059</v>
      </c>
      <c r="L69" s="16">
        <f>INDEX('Team forecast'!$B$2:$AO$26,MATCH('Master data'!$B69,'Team forecast'!$B$2:$B$26,0),MATCH('Master data'!L$1,'Team forecast'!$B$2:$AO$2,0))</f>
        <v>2.8590877901454426</v>
      </c>
      <c r="M69">
        <f>IF(Players!BC70=1,95,0)</f>
        <v>95</v>
      </c>
      <c r="N69" s="2">
        <f>Players!BN70</f>
        <v>0.18731372440302591</v>
      </c>
      <c r="O69" s="2">
        <f>Players!BO70</f>
        <v>0.11251280564511493</v>
      </c>
      <c r="P69" s="2">
        <f>Players!BP70</f>
        <v>7.9752884487226242E-2</v>
      </c>
      <c r="Q69" s="2">
        <f>Players!BQ70</f>
        <v>1.5269765863590093E-2</v>
      </c>
      <c r="R69" s="2">
        <f>Players!BR70</f>
        <v>0</v>
      </c>
      <c r="S69" s="2">
        <f t="shared" si="83"/>
        <v>1.9317940875295669</v>
      </c>
      <c r="T69" s="2">
        <f t="shared" si="84"/>
        <v>0.87092212684430403</v>
      </c>
      <c r="U69" s="16">
        <f>INDEX('Team forecast'!$B$2:$AO$26,MATCH('Master data'!$B69,'Team forecast'!$B$2:$B$26,0),MATCH('Master data'!U$1,'Team forecast'!$B$2:$AO$2,0))</f>
        <v>0.60759493670886078</v>
      </c>
      <c r="V69" s="16">
        <f>INDEX('Team forecast'!$B$2:$AO$26,MATCH('Master data'!$B69,'Team forecast'!$B$2:$B$26,0),MATCH('Master data'!V$1,'Team forecast'!$B$2:$AO$2,0))</f>
        <v>0.23544303797468349</v>
      </c>
      <c r="W69" s="16">
        <f>INDEX('Team forecast'!$B$2:$AO$26,MATCH('Master data'!$B69,'Team forecast'!$B$2:$B$26,0),MATCH('Master data'!W$1,'Team forecast'!$B$2:$AO$2,0))</f>
        <v>0.1569620253164557</v>
      </c>
      <c r="X69" s="5">
        <f t="shared" si="85"/>
        <v>7000</v>
      </c>
      <c r="Y69" s="5">
        <f t="shared" si="86"/>
        <v>15189.873417721519</v>
      </c>
      <c r="Z69" s="5">
        <f t="shared" si="87"/>
        <v>1177.2151898734176</v>
      </c>
      <c r="AA69" s="5">
        <f t="shared" si="88"/>
        <v>-2354.4303797468356</v>
      </c>
      <c r="AB69" s="5">
        <f t="shared" si="89"/>
        <v>45231.443164363525</v>
      </c>
      <c r="AC69" s="5">
        <f t="shared" si="90"/>
        <v>10867.578635829816</v>
      </c>
      <c r="AD69" s="5">
        <f t="shared" si="91"/>
        <v>4377.2065250111273</v>
      </c>
      <c r="AE69" s="5">
        <f t="shared" si="92"/>
        <v>0</v>
      </c>
      <c r="AF69" s="5">
        <f t="shared" si="93"/>
        <v>0</v>
      </c>
      <c r="AG69" s="5">
        <f t="shared" si="94"/>
        <v>-305.39531727180184</v>
      </c>
      <c r="AH69" s="5">
        <f t="shared" si="95"/>
        <v>0</v>
      </c>
      <c r="AI69" s="5">
        <f t="shared" si="96"/>
        <v>19317.94087529567</v>
      </c>
      <c r="AJ69" s="5">
        <f t="shared" si="97"/>
        <v>-6967.3770147544319</v>
      </c>
      <c r="AK69" s="5">
        <f>IFERROR(SUM(X69:AJ69),-5000)*((Cockpit!$C$3)^0)</f>
        <v>93534.055096322016</v>
      </c>
      <c r="AL69" s="16">
        <f>INDEX('Team forecast'!$B$2:$AO$26,MATCH('Master data'!$B69,'Team forecast'!$B$2:$B$26,0),MATCH('Master data'!AL$1,'Team forecast'!$B$2:$AO$2,0))</f>
        <v>2.4630934556476545</v>
      </c>
      <c r="AM69" s="16">
        <f>INDEX('Team forecast'!$B$2:$AO$26,MATCH('Master data'!$B69,'Team forecast'!$B$2:$B$26,0),MATCH('Master data'!AM$1,'Team forecast'!$B$2:$AO$2,0))</f>
        <v>0.51627380220950081</v>
      </c>
      <c r="AN69" s="16">
        <f>INDEX('Team forecast'!$B$2:$AO$26,MATCH('Master data'!$B69,'Team forecast'!$B$2:$B$26,0),MATCH('Master data'!AN$1,'Team forecast'!$B$2:$AO$2,0))</f>
        <v>0.59673998157876562</v>
      </c>
      <c r="AO69" s="16">
        <f>INDEX('Team forecast'!$B$2:$AO$26,MATCH('Master data'!$B69,'Team forecast'!$B$2:$B$26,0),MATCH('Master data'!AO$1,'Team forecast'!$B$2:$AO$2,0))</f>
        <v>6.9979477618400647</v>
      </c>
      <c r="AP69" s="16">
        <f>INDEX('Team forecast'!$B$2:$AO$26,MATCH('Master data'!$B69,'Team forecast'!$B$2:$B$26,0),MATCH('Master data'!AP$1,'Team forecast'!$B$2:$AO$2,0))</f>
        <v>1.6948382395766441</v>
      </c>
      <c r="AQ69" s="5">
        <f t="shared" si="98"/>
        <v>7000</v>
      </c>
      <c r="AR69" s="5">
        <f>INDEX('Team forecast'!$B$2:$AO$26,MATCH('Master data'!$B69,'Team forecast'!$B$2:$B$26,0),MATCH('Master data'!AR$1,'Team forecast'!$B$2:$AO$2,0))*IF(X69&gt;0,25000,0)</f>
        <v>20018.841262364575</v>
      </c>
      <c r="AS69" s="16">
        <f>INDEX('Team forecast'!$B$2:$AO$26,MATCH('Master data'!$B69,'Team forecast'!$B$2:$B$26,0),MATCH('Master data'!AS$1,'Team forecast'!$B$2:$AO$2,0))*IF(X69&gt;0,5000,0)</f>
        <v>720.67828544512452</v>
      </c>
      <c r="AT69" s="16">
        <f>INDEX('Team forecast'!$B$2:$AO$26,MATCH('Master data'!$B69,'Team forecast'!$B$2:$B$26,0),MATCH('Master data'!AT$1,'Team forecast'!$B$2:$AO$2,0))*IF(X69&gt;0,-15000,0)</f>
        <v>-826.66038624587839</v>
      </c>
      <c r="AU69" s="5">
        <f t="shared" si="99"/>
        <v>57671.401091260181</v>
      </c>
      <c r="AV69" s="5">
        <f t="shared" si="100"/>
        <v>13856.477763051953</v>
      </c>
      <c r="AW69" s="5">
        <f t="shared" si="101"/>
        <v>5581.0651949767407</v>
      </c>
      <c r="AX69" s="5">
        <f t="shared" si="102"/>
        <v>0</v>
      </c>
      <c r="AY69" s="5">
        <f t="shared" si="103"/>
        <v>0</v>
      </c>
      <c r="AZ69" s="5">
        <f t="shared" si="104"/>
        <v>-305.39531727180184</v>
      </c>
      <c r="BA69" s="5">
        <f t="shared" si="105"/>
        <v>0</v>
      </c>
      <c r="BB69" s="5">
        <f t="shared" si="106"/>
        <v>24630.934556476546</v>
      </c>
      <c r="BC69" s="5">
        <f t="shared" si="107"/>
        <v>-4130.1904176760063</v>
      </c>
      <c r="BD69" s="5">
        <f t="shared" si="108"/>
        <v>124217.15203238142</v>
      </c>
      <c r="BE69" s="16">
        <f>INDEX('Team forecast'!$B$2:$AO$26,MATCH('Master data'!$B69,'Team forecast'!$B$2:$B$26,0),MATCH('Master data'!BE$1,'Team forecast'!$B$2:$AO$2,0))</f>
        <v>0</v>
      </c>
      <c r="BF69" s="16">
        <f>INDEX('Team forecast'!$B$2:$AO$26,MATCH('Master data'!$B69,'Team forecast'!$B$2:$B$26,0),MATCH('Master data'!BF$1,'Team forecast'!$B$2:$AO$2,0))</f>
        <v>0</v>
      </c>
      <c r="BG69" s="16">
        <f>INDEX('Team forecast'!$B$2:$AO$26,MATCH('Master data'!$B69,'Team forecast'!$B$2:$B$26,0),MATCH('Master data'!BG$1,'Team forecast'!$B$2:$AO$2,0))</f>
        <v>0</v>
      </c>
      <c r="BH69" s="16">
        <f>INDEX('Team forecast'!$B$2:$AO$26,MATCH('Master data'!$B69,'Team forecast'!$B$2:$B$26,0),MATCH('Master data'!BH$1,'Team forecast'!$B$2:$AO$2,0))</f>
        <v>0</v>
      </c>
      <c r="BI69" s="16">
        <f>INDEX('Team forecast'!$B$2:$AO$26,MATCH('Master data'!$B69,'Team forecast'!$B$2:$B$26,0),MATCH('Master data'!BI$1,'Team forecast'!$B$2:$AO$2,0))</f>
        <v>0</v>
      </c>
      <c r="BJ69" s="5">
        <f t="shared" si="109"/>
        <v>7000</v>
      </c>
      <c r="BK69" s="5">
        <f>INDEX('Team forecast'!$R$3:$BH$26,MATCH($B69,'Team forecast'!$B$3:$B$26,0),MATCH(BK$1,'Team forecast'!$R$2:$BH$2,0))*IF($X69&gt;0,25000,0)</f>
        <v>0</v>
      </c>
      <c r="BL69" s="5">
        <f>INDEX('Team forecast'!$R$3:$BH$26,MATCH($B69,'Team forecast'!$B$3:$B$26,0),MATCH(BL$1,'Team forecast'!$R$2:$BH$2,0))*IF($X69&gt;0,5000,0)</f>
        <v>0</v>
      </c>
      <c r="BM69" s="5">
        <f>INDEX('Team forecast'!$R$3:$BH$26,MATCH($B69,'Team forecast'!$B$3:$B$26,0),MATCH(BM$1,'Team forecast'!$R$2:$BH$2,0))*IF($X69&gt;0,-15000,0)</f>
        <v>0</v>
      </c>
      <c r="BN69" s="5">
        <f t="shared" si="110"/>
        <v>0</v>
      </c>
      <c r="BO69" s="5">
        <f t="shared" si="111"/>
        <v>0</v>
      </c>
      <c r="BP69" s="5">
        <f t="shared" si="112"/>
        <v>0</v>
      </c>
      <c r="BQ69" s="5">
        <f t="shared" si="113"/>
        <v>0</v>
      </c>
      <c r="BR69" s="5">
        <f t="shared" si="114"/>
        <v>0</v>
      </c>
      <c r="BS69" s="5">
        <f t="shared" si="115"/>
        <v>-305.39531727180184</v>
      </c>
      <c r="BT69" s="5">
        <f t="shared" si="116"/>
        <v>0</v>
      </c>
      <c r="BU69" s="5">
        <f t="shared" si="117"/>
        <v>0</v>
      </c>
      <c r="BV69" s="5">
        <f t="shared" si="118"/>
        <v>0</v>
      </c>
      <c r="BW69" s="5">
        <f t="shared" si="120"/>
        <v>0</v>
      </c>
      <c r="BX69" s="5">
        <f t="shared" si="121"/>
        <v>108875.60356435171</v>
      </c>
      <c r="BY69" s="5">
        <f t="shared" si="119"/>
        <v>326626.81069305516</v>
      </c>
      <c r="BZ69" s="5">
        <f>MAX(INDEX('Team forecast'!$R$3:$BH$26,MATCH($B69,'Team forecast'!$B$3:$B$26,0),MATCH(BZ$1,'Team forecast'!$R$2:$BH$2,0))*($BX69)-(1-INDEX('Team forecast'!$R$3:$BH$26,MATCH($B69,'Team forecast'!$B$3:$B$26,0),MATCH(BZ$1,'Team forecast'!$R$2:$BH$2,0)))*(BY69+CH69)*0.01,-5000)</f>
        <v>102377.45465391778</v>
      </c>
      <c r="CA69" s="5">
        <f>MAX(INDEX('Team forecast'!$R$3:$BH$26,MATCH($B69,'Team forecast'!$B$3:$B$26,0),MATCH(CA$1,'Team forecast'!$R$2:$BH$2,0))*$BX69-(1-INDEX('Team forecast'!$R$3:$BH$26,MATCH($B69,'Team forecast'!$B$3:$B$26,0),MATCH(CA$1,'Team forecast'!$R$2:$BH$2,0)))*(BY69+BX69+CH69)*0.01,-5000)</f>
        <v>20166.188153004496</v>
      </c>
      <c r="CB69" s="5">
        <f>MAX(INDEX('Team forecast'!$R$3:$BH$26,MATCH($B69,'Team forecast'!$B$3:$B$26,0),MATCH(CB$1,'Team forecast'!$R$2:$BH$2,0))*$BX69-(1-INDEX('Team forecast'!$R$3:$BH$26,MATCH($B69,'Team forecast'!$B$3:$B$26,0),MATCH(CB$1,'Team forecast'!$R$2:$BH$2,0)))*(BY69+BX69*2+CH69)*0.01,0)</f>
        <v>0</v>
      </c>
      <c r="CC69" s="5">
        <v>0</v>
      </c>
      <c r="CD69" s="5">
        <f>+AK69+BD69*Cockpit!$C$3+BW69*Cockpit!$C$3^2+BZ69*Cockpit!$C$3^3+CA69*Cockpit!$C$3^4+CB69*Cockpit!$C$3^5+CC69*Cockpit!$C$3^6</f>
        <v>210662.99499620716</v>
      </c>
      <c r="CE69" s="5"/>
      <c r="CF69" s="5"/>
      <c r="CG69" s="5">
        <v>0</v>
      </c>
      <c r="CH69" s="5">
        <f t="shared" si="122"/>
        <v>5681000</v>
      </c>
      <c r="CI69" s="5">
        <f t="shared" si="123"/>
        <v>5681000</v>
      </c>
      <c r="CJ69" s="1">
        <f t="shared" si="124"/>
        <v>3.6999999999999998E-2</v>
      </c>
      <c r="CK69" s="5">
        <f>RANK(CD69,$CD$2:$CD$622)+COUNTIF($CD$2:$CD69,$CD69)-1</f>
        <v>9</v>
      </c>
      <c r="CL69" s="5">
        <f>RANK(CJ69,$CJ$2:$CJ$622)+COUNTIF($CJ$2:$CJ69,$CJ69)-1</f>
        <v>31</v>
      </c>
    </row>
    <row r="70" spans="1:90" x14ac:dyDescent="0.3">
      <c r="A70" t="str">
        <f>Players!P71</f>
        <v>Mateo Kovačić</v>
      </c>
      <c r="B70" t="str">
        <f>Players!G71</f>
        <v>Croatia</v>
      </c>
      <c r="C70" t="str">
        <f>Players!AB71</f>
        <v>Midfield</v>
      </c>
      <c r="D70" s="1"/>
      <c r="F70" t="str">
        <f>IFERROR(INDEX(Lookup!B:B,MATCH(INDEX(Players!C:C,MATCH(E70,Players!A:A,0)),Lookup!D:D,0)),"")</f>
        <v/>
      </c>
      <c r="G70">
        <f>IF(Players!AC71=0,10000000,Players!AC71)</f>
        <v>2964000</v>
      </c>
      <c r="H70" s="16">
        <f>INDEX('Team forecast'!$B$2:$AO$26,MATCH('Master data'!$B70,'Team forecast'!$B$2:$B$26,0),MATCH('Master data'!H$1,'Team forecast'!$B$2:$AO$2,0))</f>
        <v>1.3131656637198186</v>
      </c>
      <c r="I70" s="16">
        <f>INDEX('Team forecast'!$B$2:$AO$26,MATCH('Master data'!$B70,'Team forecast'!$B$2:$B$26,0),MATCH('Master data'!I$1,'Team forecast'!$B$2:$AO$2,0))</f>
        <v>1.0273865414141237</v>
      </c>
      <c r="J70" s="16">
        <f>INDEX('Team forecast'!$B$2:$AO$26,MATCH('Master data'!$B70,'Team forecast'!$B$2:$B$26,0),MATCH('Master data'!J$1,'Team forecast'!$B$2:$AO$2,0))</f>
        <v>0.35794120374663829</v>
      </c>
      <c r="K70" s="16">
        <f>INDEX('Team forecast'!$B$2:$AO$26,MATCH('Master data'!$B70,'Team forecast'!$B$2:$B$26,0),MATCH('Master data'!K$1,'Team forecast'!$B$2:$AO$2,0))</f>
        <v>3.3461992515270076</v>
      </c>
      <c r="L70" s="16">
        <f>INDEX('Team forecast'!$B$2:$AO$26,MATCH('Master data'!$B70,'Team forecast'!$B$2:$B$26,0),MATCH('Master data'!L$1,'Team forecast'!$B$2:$AO$2,0))</f>
        <v>3.339006259595902</v>
      </c>
      <c r="M70">
        <f>IF(Players!BC71=1,95,0)</f>
        <v>95</v>
      </c>
      <c r="N70" s="2">
        <f>Players!BN71</f>
        <v>3.3303912185760627E-2</v>
      </c>
      <c r="O70" s="2">
        <f>Players!BO71</f>
        <v>5.1710086154996907E-2</v>
      </c>
      <c r="P70" s="2">
        <f>Players!BP71</f>
        <v>4.1868364343797176E-2</v>
      </c>
      <c r="Q70" s="2">
        <f>Players!BQ71</f>
        <v>9.9009900990099001E-2</v>
      </c>
      <c r="R70" s="2">
        <f>Players!BR71</f>
        <v>0</v>
      </c>
      <c r="S70" s="2">
        <f t="shared" si="83"/>
        <v>1.3131656637198186</v>
      </c>
      <c r="T70" s="2">
        <f t="shared" si="84"/>
        <v>1.0273865414141237</v>
      </c>
      <c r="U70" s="16">
        <f>INDEX('Team forecast'!$B$2:$AO$26,MATCH('Master data'!$B70,'Team forecast'!$B$2:$B$26,0),MATCH('Master data'!U$1,'Team forecast'!$B$2:$AO$2,0))</f>
        <v>0.43785365853658542</v>
      </c>
      <c r="V70" s="16">
        <f>INDEX('Team forecast'!$B$2:$AO$26,MATCH('Master data'!$B70,'Team forecast'!$B$2:$B$26,0),MATCH('Master data'!V$1,'Team forecast'!$B$2:$AO$2,0))</f>
        <v>0.28526829268292692</v>
      </c>
      <c r="W70" s="16">
        <f>INDEX('Team forecast'!$B$2:$AO$26,MATCH('Master data'!$B70,'Team forecast'!$B$2:$B$26,0),MATCH('Master data'!W$1,'Team forecast'!$B$2:$AO$2,0))</f>
        <v>0.27687804878048777</v>
      </c>
      <c r="X70" s="5">
        <f t="shared" si="85"/>
        <v>7000</v>
      </c>
      <c r="Y70" s="5">
        <f t="shared" si="86"/>
        <v>10946.341463414636</v>
      </c>
      <c r="Z70" s="5">
        <f t="shared" si="87"/>
        <v>1426.3414634146345</v>
      </c>
      <c r="AA70" s="5">
        <f t="shared" si="88"/>
        <v>-4153.1707317073169</v>
      </c>
      <c r="AB70" s="5">
        <f t="shared" si="89"/>
        <v>5466.6942437351136</v>
      </c>
      <c r="AC70" s="5">
        <f t="shared" si="90"/>
        <v>3395.1954803367757</v>
      </c>
      <c r="AD70" s="5">
        <f t="shared" si="91"/>
        <v>1400.9988942987418</v>
      </c>
      <c r="AE70" s="5">
        <f t="shared" si="92"/>
        <v>0</v>
      </c>
      <c r="AF70" s="5">
        <f t="shared" si="93"/>
        <v>0</v>
      </c>
      <c r="AG70" s="5">
        <f t="shared" si="94"/>
        <v>-1980.1980198019801</v>
      </c>
      <c r="AH70" s="5">
        <f t="shared" si="95"/>
        <v>0</v>
      </c>
      <c r="AI70" s="5">
        <f t="shared" si="96"/>
        <v>13131.656637198186</v>
      </c>
      <c r="AJ70" s="5">
        <f t="shared" si="97"/>
        <v>-8219.0923313129897</v>
      </c>
      <c r="AK70" s="5">
        <f>IFERROR(SUM(X70:AJ70),-5000)*((Cockpit!$C$3)^0)</f>
        <v>28414.767099575802</v>
      </c>
      <c r="AL70" s="16">
        <f>INDEX('Team forecast'!$B$2:$AO$26,MATCH('Master data'!$B70,'Team forecast'!$B$2:$B$26,0),MATCH('Master data'!AL$1,'Team forecast'!$B$2:$AO$2,0))</f>
        <v>1.3771320398413547</v>
      </c>
      <c r="AM70" s="16">
        <f>INDEX('Team forecast'!$B$2:$AO$26,MATCH('Master data'!$B70,'Team forecast'!$B$2:$B$26,0),MATCH('Master data'!AM$1,'Team forecast'!$B$2:$AO$2,0))</f>
        <v>0.97166693173319041</v>
      </c>
      <c r="AN70" s="16">
        <f>INDEX('Team forecast'!$B$2:$AO$26,MATCH('Master data'!$B70,'Team forecast'!$B$2:$B$26,0),MATCH('Master data'!AN$1,'Team forecast'!$B$2:$AO$2,0))</f>
        <v>0.37845165893685329</v>
      </c>
      <c r="AO70" s="16">
        <f>INDEX('Team forecast'!$B$2:$AO$26,MATCH('Master data'!$B70,'Team forecast'!$B$2:$B$26,0),MATCH('Master data'!AO$1,'Team forecast'!$B$2:$AO$2,0))</f>
        <v>3.5091979087523679</v>
      </c>
      <c r="AP70" s="16">
        <f>INDEX('Team forecast'!$B$2:$AO$26,MATCH('Master data'!$B70,'Team forecast'!$B$2:$B$26,0),MATCH('Master data'!AP$1,'Team forecast'!$B$2:$AO$2,0))</f>
        <v>3.1579175281328689</v>
      </c>
      <c r="AQ70" s="5">
        <f t="shared" si="98"/>
        <v>7000</v>
      </c>
      <c r="AR70" s="5">
        <f>INDEX('Team forecast'!$B$2:$AO$26,MATCH('Master data'!$B70,'Team forecast'!$B$2:$B$26,0),MATCH('Master data'!AR$1,'Team forecast'!$B$2:$AO$2,0))*IF(X70&gt;0,25000,0)</f>
        <v>12129.860863360685</v>
      </c>
      <c r="AS70" s="16">
        <f>INDEX('Team forecast'!$B$2:$AO$26,MATCH('Master data'!$B70,'Team forecast'!$B$2:$B$26,0),MATCH('Master data'!AS$1,'Team forecast'!$B$2:$AO$2,0))*IF(X70&gt;0,5000,0)</f>
        <v>1391.3663931501965</v>
      </c>
      <c r="AT70" s="16">
        <f>INDEX('Team forecast'!$B$2:$AO$26,MATCH('Master data'!$B70,'Team forecast'!$B$2:$B$26,0),MATCH('Master data'!AT$1,'Team forecast'!$B$2:$AO$2,0))*IF(X70&gt;0,-15000,0)</f>
        <v>-3547.9843025329992</v>
      </c>
      <c r="AU70" s="5">
        <f t="shared" si="99"/>
        <v>5732.985565384236</v>
      </c>
      <c r="AV70" s="5">
        <f t="shared" si="100"/>
        <v>3560.5808213501541</v>
      </c>
      <c r="AW70" s="5">
        <f t="shared" si="101"/>
        <v>1469.2437659813527</v>
      </c>
      <c r="AX70" s="5">
        <f t="shared" si="102"/>
        <v>0</v>
      </c>
      <c r="AY70" s="5">
        <f t="shared" si="103"/>
        <v>0</v>
      </c>
      <c r="AZ70" s="5">
        <f t="shared" si="104"/>
        <v>-1980.1980198019801</v>
      </c>
      <c r="BA70" s="5">
        <f t="shared" si="105"/>
        <v>0</v>
      </c>
      <c r="BB70" s="5">
        <f t="shared" si="106"/>
        <v>13771.320398413547</v>
      </c>
      <c r="BC70" s="5">
        <f t="shared" si="107"/>
        <v>-7773.335453865523</v>
      </c>
      <c r="BD70" s="5">
        <f t="shared" si="108"/>
        <v>31753.840031439668</v>
      </c>
      <c r="BE70" s="16">
        <f>INDEX('Team forecast'!$B$2:$AO$26,MATCH('Master data'!$B70,'Team forecast'!$B$2:$B$26,0),MATCH('Master data'!BE$1,'Team forecast'!$B$2:$AO$2,0))</f>
        <v>0</v>
      </c>
      <c r="BF70" s="16">
        <f>INDEX('Team forecast'!$B$2:$AO$26,MATCH('Master data'!$B70,'Team forecast'!$B$2:$B$26,0),MATCH('Master data'!BF$1,'Team forecast'!$B$2:$AO$2,0))</f>
        <v>0</v>
      </c>
      <c r="BG70" s="16">
        <f>INDEX('Team forecast'!$B$2:$AO$26,MATCH('Master data'!$B70,'Team forecast'!$B$2:$B$26,0),MATCH('Master data'!BG$1,'Team forecast'!$B$2:$AO$2,0))</f>
        <v>0</v>
      </c>
      <c r="BH70" s="16">
        <f>INDEX('Team forecast'!$B$2:$AO$26,MATCH('Master data'!$B70,'Team forecast'!$B$2:$B$26,0),MATCH('Master data'!BH$1,'Team forecast'!$B$2:$AO$2,0))</f>
        <v>0</v>
      </c>
      <c r="BI70" s="16">
        <f>INDEX('Team forecast'!$B$2:$AO$26,MATCH('Master data'!$B70,'Team forecast'!$B$2:$B$26,0),MATCH('Master data'!BI$1,'Team forecast'!$B$2:$AO$2,0))</f>
        <v>0</v>
      </c>
      <c r="BJ70" s="5">
        <f t="shared" si="109"/>
        <v>7000</v>
      </c>
      <c r="BK70" s="5">
        <f>INDEX('Team forecast'!$R$3:$BH$26,MATCH($B70,'Team forecast'!$B$3:$B$26,0),MATCH(BK$1,'Team forecast'!$R$2:$BH$2,0))*IF($X70&gt;0,25000,0)</f>
        <v>0</v>
      </c>
      <c r="BL70" s="5">
        <f>INDEX('Team forecast'!$R$3:$BH$26,MATCH($B70,'Team forecast'!$B$3:$B$26,0),MATCH(BL$1,'Team forecast'!$R$2:$BH$2,0))*IF($X70&gt;0,5000,0)</f>
        <v>0</v>
      </c>
      <c r="BM70" s="5">
        <f>INDEX('Team forecast'!$R$3:$BH$26,MATCH($B70,'Team forecast'!$B$3:$B$26,0),MATCH(BM$1,'Team forecast'!$R$2:$BH$2,0))*IF($X70&gt;0,-15000,0)</f>
        <v>0</v>
      </c>
      <c r="BN70" s="5">
        <f t="shared" si="110"/>
        <v>0</v>
      </c>
      <c r="BO70" s="5">
        <f t="shared" si="111"/>
        <v>0</v>
      </c>
      <c r="BP70" s="5">
        <f t="shared" si="112"/>
        <v>0</v>
      </c>
      <c r="BQ70" s="5">
        <f t="shared" si="113"/>
        <v>0</v>
      </c>
      <c r="BR70" s="5">
        <f t="shared" si="114"/>
        <v>0</v>
      </c>
      <c r="BS70" s="5">
        <f t="shared" si="115"/>
        <v>-1980.1980198019801</v>
      </c>
      <c r="BT70" s="5">
        <f t="shared" si="116"/>
        <v>0</v>
      </c>
      <c r="BU70" s="5">
        <f t="shared" si="117"/>
        <v>0</v>
      </c>
      <c r="BV70" s="5">
        <f t="shared" si="118"/>
        <v>0</v>
      </c>
      <c r="BW70" s="5">
        <f t="shared" si="120"/>
        <v>0</v>
      </c>
      <c r="BX70" s="5">
        <f t="shared" si="121"/>
        <v>30084.303565507733</v>
      </c>
      <c r="BY70" s="5">
        <f t="shared" si="119"/>
        <v>90252.910696523206</v>
      </c>
      <c r="BZ70" s="5">
        <f>MAX(INDEX('Team forecast'!$R$3:$BH$26,MATCH($B70,'Team forecast'!$B$3:$B$26,0),MATCH(BZ$1,'Team forecast'!$R$2:$BH$2,0))*($BX70)-(1-INDEX('Team forecast'!$R$3:$BH$26,MATCH($B70,'Team forecast'!$B$3:$B$26,0),MATCH(BZ$1,'Team forecast'!$R$2:$BH$2,0)))*(BY70+CH70)*0.01,-5000)</f>
        <v>9082.8517247164436</v>
      </c>
      <c r="CA70" s="5">
        <f>MAX(INDEX('Team forecast'!$R$3:$BH$26,MATCH($B70,'Team forecast'!$B$3:$B$26,0),MATCH(CA$1,'Team forecast'!$R$2:$BH$2,0))*$BX70-(1-INDEX('Team forecast'!$R$3:$BH$26,MATCH($B70,'Team forecast'!$B$3:$B$26,0),MATCH(CA$1,'Team forecast'!$R$2:$BH$2,0)))*(BY70+BX70+CH70)*0.01,-5000)</f>
        <v>-5000</v>
      </c>
      <c r="CB70" s="5">
        <f>MAX(INDEX('Team forecast'!$R$3:$BH$26,MATCH($B70,'Team forecast'!$B$3:$B$26,0),MATCH(CB$1,'Team forecast'!$R$2:$BH$2,0))*$BX70-(1-INDEX('Team forecast'!$R$3:$BH$26,MATCH($B70,'Team forecast'!$B$3:$B$26,0),MATCH(CB$1,'Team forecast'!$R$2:$BH$2,0)))*(BY70+BX70*2+CH70)*0.01,0)</f>
        <v>0</v>
      </c>
      <c r="CC70" s="5">
        <v>0</v>
      </c>
      <c r="CD70" s="5">
        <f>+AK70+BD70*Cockpit!$C$3+BW70*Cockpit!$C$3^2+BZ70*Cockpit!$C$3^3+CA70*Cockpit!$C$3^4+CB70*Cockpit!$C$3^5+CC70*Cockpit!$C$3^6</f>
        <v>51287.554792056493</v>
      </c>
      <c r="CE70" s="5"/>
      <c r="CF70" s="5"/>
      <c r="CG70" s="5">
        <v>0</v>
      </c>
      <c r="CH70" s="5">
        <f t="shared" si="122"/>
        <v>2964000</v>
      </c>
      <c r="CI70" s="5">
        <f t="shared" si="123"/>
        <v>2964000</v>
      </c>
      <c r="CJ70" s="1">
        <f t="shared" si="124"/>
        <v>1.7000000000000001E-2</v>
      </c>
      <c r="CK70" s="5">
        <f>RANK(CD70,$CD$2:$CD$622)+COUNTIF($CD$2:$CD70,$CD70)-1</f>
        <v>173</v>
      </c>
      <c r="CL70" s="5">
        <f>RANK(CJ70,$CJ$2:$CJ$622)+COUNTIF($CJ$2:$CJ70,$CJ70)-1</f>
        <v>139</v>
      </c>
    </row>
    <row r="71" spans="1:90" x14ac:dyDescent="0.3">
      <c r="A71" t="str">
        <f>Players!P72</f>
        <v>Marco Verratti</v>
      </c>
      <c r="B71" t="str">
        <f>Players!G72</f>
        <v>Italy</v>
      </c>
      <c r="C71" t="str">
        <f>Players!AB72</f>
        <v>Midfield</v>
      </c>
      <c r="D71" s="1"/>
      <c r="F71" t="str">
        <f>IFERROR(INDEX(Lookup!B:B,MATCH(INDEX(Players!C:C,MATCH(E71,Players!A:A,0)),Lookup!D:D,0)),"")</f>
        <v/>
      </c>
      <c r="G71">
        <f>IF(Players!AC72=0,10000000,Players!AC72)</f>
        <v>4495000</v>
      </c>
      <c r="H71" s="16">
        <f>INDEX('Team forecast'!$B$2:$AO$26,MATCH('Master data'!$B71,'Team forecast'!$B$2:$B$26,0),MATCH('Master data'!H$1,'Team forecast'!$B$2:$AO$2,0))</f>
        <v>1.6694298230620759</v>
      </c>
      <c r="I71" s="16">
        <f>INDEX('Team forecast'!$B$2:$AO$26,MATCH('Master data'!$B71,'Team forecast'!$B$2:$B$26,0),MATCH('Master data'!I$1,'Team forecast'!$B$2:$AO$2,0))</f>
        <v>0.66430787748130482</v>
      </c>
      <c r="J71" s="16">
        <f>INDEX('Team forecast'!$B$2:$AO$26,MATCH('Master data'!$B71,'Team forecast'!$B$2:$B$26,0),MATCH('Master data'!J$1,'Team forecast'!$B$2:$AO$2,0))</f>
        <v>0.5146295912014941</v>
      </c>
      <c r="K71" s="16">
        <f>INDEX('Team forecast'!$B$2:$AO$26,MATCH('Master data'!$B71,'Team forecast'!$B$2:$B$26,0),MATCH('Master data'!K$1,'Team forecast'!$B$2:$AO$2,0))</f>
        <v>4.5619178587418219</v>
      </c>
      <c r="L71" s="16">
        <f>INDEX('Team forecast'!$B$2:$AO$26,MATCH('Master data'!$B71,'Team forecast'!$B$2:$B$26,0),MATCH('Master data'!L$1,'Team forecast'!$B$2:$AO$2,0))</f>
        <v>2.1808086887012532</v>
      </c>
      <c r="M71">
        <f>IF(Players!BC72=1,95,0)</f>
        <v>0</v>
      </c>
      <c r="N71" s="2">
        <f>Players!BN72</f>
        <v>0</v>
      </c>
      <c r="O71" s="2">
        <f>Players!BO72</f>
        <v>0</v>
      </c>
      <c r="P71" s="2">
        <f>Players!BP72</f>
        <v>0</v>
      </c>
      <c r="Q71" s="2">
        <f>Players!BQ72</f>
        <v>0.43140939597315431</v>
      </c>
      <c r="R71" s="2">
        <f>Players!BR72</f>
        <v>0</v>
      </c>
      <c r="S71" s="2">
        <f t="shared" si="83"/>
        <v>1.6694298230620759</v>
      </c>
      <c r="T71" s="2">
        <f t="shared" si="84"/>
        <v>0.66430787748130482</v>
      </c>
      <c r="U71" s="16">
        <f>INDEX('Team forecast'!$B$2:$AO$26,MATCH('Master data'!$B71,'Team forecast'!$B$2:$B$26,0),MATCH('Master data'!U$1,'Team forecast'!$B$2:$AO$2,0))</f>
        <v>0.60759493670886078</v>
      </c>
      <c r="V71" s="16">
        <f>INDEX('Team forecast'!$B$2:$AO$26,MATCH('Master data'!$B71,'Team forecast'!$B$2:$B$26,0),MATCH('Master data'!V$1,'Team forecast'!$B$2:$AO$2,0))</f>
        <v>0.23544303797468349</v>
      </c>
      <c r="W71" s="16">
        <f>INDEX('Team forecast'!$B$2:$AO$26,MATCH('Master data'!$B71,'Team forecast'!$B$2:$B$26,0),MATCH('Master data'!W$1,'Team forecast'!$B$2:$AO$2,0))</f>
        <v>0.1569620253164557</v>
      </c>
      <c r="X71" s="5">
        <f t="shared" si="85"/>
        <v>-5000</v>
      </c>
      <c r="Y71" s="5">
        <f t="shared" si="86"/>
        <v>0</v>
      </c>
      <c r="Z71" s="5">
        <f t="shared" si="87"/>
        <v>0</v>
      </c>
      <c r="AA71" s="5">
        <f t="shared" si="88"/>
        <v>0</v>
      </c>
      <c r="AB71" s="5">
        <f t="shared" si="89"/>
        <v>0</v>
      </c>
      <c r="AC71" s="5">
        <f t="shared" si="90"/>
        <v>0</v>
      </c>
      <c r="AD71" s="5">
        <f t="shared" si="91"/>
        <v>0</v>
      </c>
      <c r="AE71" s="5">
        <f t="shared" si="92"/>
        <v>0</v>
      </c>
      <c r="AF71" s="5">
        <f t="shared" si="93"/>
        <v>0</v>
      </c>
      <c r="AG71" s="5">
        <f t="shared" si="94"/>
        <v>0</v>
      </c>
      <c r="AH71" s="5">
        <f t="shared" si="95"/>
        <v>0</v>
      </c>
      <c r="AI71" s="5">
        <f t="shared" si="96"/>
        <v>0</v>
      </c>
      <c r="AJ71" s="5">
        <f t="shared" si="97"/>
        <v>0</v>
      </c>
      <c r="AK71" s="5">
        <f>IFERROR(SUM(X71:AJ71),-5000)*((Cockpit!$C$3)^0)</f>
        <v>-5000</v>
      </c>
      <c r="AL71" s="16">
        <f>INDEX('Team forecast'!$B$2:$AO$26,MATCH('Master data'!$B71,'Team forecast'!$B$2:$B$26,0),MATCH('Master data'!AL$1,'Team forecast'!$B$2:$AO$2,0))</f>
        <v>1.8662925210906216</v>
      </c>
      <c r="AM71" s="16">
        <f>INDEX('Team forecast'!$B$2:$AO$26,MATCH('Master data'!$B71,'Team forecast'!$B$2:$B$26,0),MATCH('Master data'!AM$1,'Team forecast'!$B$2:$AO$2,0))</f>
        <v>0.66231971676468582</v>
      </c>
      <c r="AN71" s="16">
        <f>INDEX('Team forecast'!$B$2:$AO$26,MATCH('Master data'!$B71,'Team forecast'!$B$2:$B$26,0),MATCH('Master data'!AN$1,'Team forecast'!$B$2:$AO$2,0))</f>
        <v>0.51565377532228363</v>
      </c>
      <c r="AO71" s="16">
        <f>INDEX('Team forecast'!$B$2:$AO$26,MATCH('Master data'!$B71,'Team forecast'!$B$2:$B$26,0),MATCH('Master data'!AO$1,'Team forecast'!$B$2:$AO$2,0))</f>
        <v>5.0998688677930888</v>
      </c>
      <c r="AP71" s="16">
        <f>INDEX('Team forecast'!$B$2:$AO$26,MATCH('Master data'!$B71,'Team forecast'!$B$2:$B$26,0),MATCH('Master data'!AP$1,'Team forecast'!$B$2:$AO$2,0))</f>
        <v>2.1742818984699284</v>
      </c>
      <c r="AQ71" s="5">
        <f t="shared" si="98"/>
        <v>-5000</v>
      </c>
      <c r="AR71" s="5">
        <f>INDEX('Team forecast'!$B$2:$AO$26,MATCH('Master data'!$B71,'Team forecast'!$B$2:$B$26,0),MATCH('Master data'!AR$1,'Team forecast'!$B$2:$AO$2,0))*IF(X71&gt;0,25000,0)</f>
        <v>0</v>
      </c>
      <c r="AS71" s="16">
        <f>INDEX('Team forecast'!$B$2:$AO$26,MATCH('Master data'!$B71,'Team forecast'!$B$2:$B$26,0),MATCH('Master data'!AS$1,'Team forecast'!$B$2:$AO$2,0))*IF(X71&gt;0,5000,0)</f>
        <v>0</v>
      </c>
      <c r="AT71" s="16">
        <f>INDEX('Team forecast'!$B$2:$AO$26,MATCH('Master data'!$B71,'Team forecast'!$B$2:$B$26,0),MATCH('Master data'!AT$1,'Team forecast'!$B$2:$AO$2,0))*IF(X71&gt;0,-15000,0)</f>
        <v>0</v>
      </c>
      <c r="AU71" s="5">
        <f t="shared" si="99"/>
        <v>0</v>
      </c>
      <c r="AV71" s="5">
        <f t="shared" si="100"/>
        <v>0</v>
      </c>
      <c r="AW71" s="5">
        <f t="shared" si="101"/>
        <v>0</v>
      </c>
      <c r="AX71" s="5">
        <f t="shared" si="102"/>
        <v>0</v>
      </c>
      <c r="AY71" s="5">
        <f t="shared" si="103"/>
        <v>0</v>
      </c>
      <c r="AZ71" s="5">
        <f t="shared" si="104"/>
        <v>0</v>
      </c>
      <c r="BA71" s="5">
        <f t="shared" si="105"/>
        <v>0</v>
      </c>
      <c r="BB71" s="5">
        <f t="shared" si="106"/>
        <v>0</v>
      </c>
      <c r="BC71" s="5">
        <f t="shared" si="107"/>
        <v>0</v>
      </c>
      <c r="BD71" s="5">
        <f t="shared" si="108"/>
        <v>-5000</v>
      </c>
      <c r="BE71" s="16">
        <f>INDEX('Team forecast'!$B$2:$AO$26,MATCH('Master data'!$B71,'Team forecast'!$B$2:$B$26,0),MATCH('Master data'!BE$1,'Team forecast'!$B$2:$AO$2,0))</f>
        <v>0</v>
      </c>
      <c r="BF71" s="16">
        <f>INDEX('Team forecast'!$B$2:$AO$26,MATCH('Master data'!$B71,'Team forecast'!$B$2:$B$26,0),MATCH('Master data'!BF$1,'Team forecast'!$B$2:$AO$2,0))</f>
        <v>0</v>
      </c>
      <c r="BG71" s="16">
        <f>INDEX('Team forecast'!$B$2:$AO$26,MATCH('Master data'!$B71,'Team forecast'!$B$2:$B$26,0),MATCH('Master data'!BG$1,'Team forecast'!$B$2:$AO$2,0))</f>
        <v>0</v>
      </c>
      <c r="BH71" s="16">
        <f>INDEX('Team forecast'!$B$2:$AO$26,MATCH('Master data'!$B71,'Team forecast'!$B$2:$B$26,0),MATCH('Master data'!BH$1,'Team forecast'!$B$2:$AO$2,0))</f>
        <v>0</v>
      </c>
      <c r="BI71" s="16">
        <f>INDEX('Team forecast'!$B$2:$AO$26,MATCH('Master data'!$B71,'Team forecast'!$B$2:$B$26,0),MATCH('Master data'!BI$1,'Team forecast'!$B$2:$AO$2,0))</f>
        <v>0</v>
      </c>
      <c r="BJ71" s="5">
        <f t="shared" si="109"/>
        <v>-5000</v>
      </c>
      <c r="BK71" s="5">
        <f>INDEX('Team forecast'!$R$3:$BH$26,MATCH($B71,'Team forecast'!$B$3:$B$26,0),MATCH(BK$1,'Team forecast'!$R$2:$BH$2,0))*IF($X71&gt;0,25000,0)</f>
        <v>0</v>
      </c>
      <c r="BL71" s="5">
        <f>INDEX('Team forecast'!$R$3:$BH$26,MATCH($B71,'Team forecast'!$B$3:$B$26,0),MATCH(BL$1,'Team forecast'!$R$2:$BH$2,0))*IF($X71&gt;0,5000,0)</f>
        <v>0</v>
      </c>
      <c r="BM71" s="5">
        <f>INDEX('Team forecast'!$R$3:$BH$26,MATCH($B71,'Team forecast'!$B$3:$B$26,0),MATCH(BM$1,'Team forecast'!$R$2:$BH$2,0))*IF($X71&gt;0,-15000,0)</f>
        <v>0</v>
      </c>
      <c r="BN71" s="5">
        <f t="shared" si="110"/>
        <v>0</v>
      </c>
      <c r="BO71" s="5">
        <f t="shared" si="111"/>
        <v>0</v>
      </c>
      <c r="BP71" s="5">
        <f t="shared" si="112"/>
        <v>0</v>
      </c>
      <c r="BQ71" s="5">
        <f t="shared" si="113"/>
        <v>0</v>
      </c>
      <c r="BR71" s="5">
        <f t="shared" si="114"/>
        <v>0</v>
      </c>
      <c r="BS71" s="5">
        <f t="shared" si="115"/>
        <v>0</v>
      </c>
      <c r="BT71" s="5">
        <f t="shared" si="116"/>
        <v>0</v>
      </c>
      <c r="BU71" s="5">
        <f t="shared" si="117"/>
        <v>0</v>
      </c>
      <c r="BV71" s="5">
        <f t="shared" si="118"/>
        <v>0</v>
      </c>
      <c r="BW71" s="5">
        <f t="shared" si="120"/>
        <v>0</v>
      </c>
      <c r="BX71" s="5">
        <f t="shared" si="121"/>
        <v>-5000</v>
      </c>
      <c r="BY71" s="5">
        <f t="shared" si="119"/>
        <v>-15000</v>
      </c>
      <c r="BZ71" s="5">
        <f>MAX(INDEX('Team forecast'!$R$3:$BH$26,MATCH($B71,'Team forecast'!$B$3:$B$26,0),MATCH(BZ$1,'Team forecast'!$R$2:$BH$2,0))*($BX71)-(1-INDEX('Team forecast'!$R$3:$BH$26,MATCH($B71,'Team forecast'!$B$3:$B$26,0),MATCH(BZ$1,'Team forecast'!$R$2:$BH$2,0)))*(BY71+CH71)*0.01,-5000)</f>
        <v>-5000</v>
      </c>
      <c r="CA71" s="5">
        <f>MAX(INDEX('Team forecast'!$R$3:$BH$26,MATCH($B71,'Team forecast'!$B$3:$B$26,0),MATCH(CA$1,'Team forecast'!$R$2:$BH$2,0))*$BX71-(1-INDEX('Team forecast'!$R$3:$BH$26,MATCH($B71,'Team forecast'!$B$3:$B$26,0),MATCH(CA$1,'Team forecast'!$R$2:$BH$2,0)))*(BY71+BX71+CH71)*0.01,-5000)</f>
        <v>-5000</v>
      </c>
      <c r="CB71" s="5">
        <f>MAX(INDEX('Team forecast'!$R$3:$BH$26,MATCH($B71,'Team forecast'!$B$3:$B$26,0),MATCH(CB$1,'Team forecast'!$R$2:$BH$2,0))*$BX71-(1-INDEX('Team forecast'!$R$3:$BH$26,MATCH($B71,'Team forecast'!$B$3:$B$26,0),MATCH(CB$1,'Team forecast'!$R$2:$BH$2,0)))*(BY71+BX71*2+CH71)*0.01,0)</f>
        <v>0</v>
      </c>
      <c r="CC71" s="5">
        <v>0</v>
      </c>
      <c r="CD71" s="5">
        <f>+AK71+BD71*Cockpit!$C$3+BW71*Cockpit!$C$3^2+BZ71*Cockpit!$C$3^3+CA71*Cockpit!$C$3^4+CB71*Cockpit!$C$3^5+CC71*Cockpit!$C$3^6</f>
        <v>-10802.469135802468</v>
      </c>
      <c r="CE71" s="5"/>
      <c r="CF71" s="5"/>
      <c r="CG71" s="5">
        <v>0</v>
      </c>
      <c r="CH71" s="5">
        <f t="shared" si="122"/>
        <v>4495000</v>
      </c>
      <c r="CI71" s="5">
        <f t="shared" si="123"/>
        <v>4495000</v>
      </c>
      <c r="CJ71" s="1">
        <f t="shared" si="124"/>
        <v>-2E-3</v>
      </c>
      <c r="CK71" s="5">
        <f>RANK(CD71,$CD$2:$CD$622)+COUNTIF($CD$2:$CD71,$CD71)-1</f>
        <v>440</v>
      </c>
      <c r="CL71" s="5">
        <f>RANK(CJ71,$CJ$2:$CJ$622)+COUNTIF($CJ$2:$CJ71,$CJ71)-1</f>
        <v>426</v>
      </c>
    </row>
    <row r="72" spans="1:90" x14ac:dyDescent="0.3">
      <c r="A72" t="str">
        <f>Players!P73</f>
        <v>Federico Bernardeschi</v>
      </c>
      <c r="B72" t="str">
        <f>Players!G73</f>
        <v>Italy</v>
      </c>
      <c r="C72" t="str">
        <f>Players!AB73</f>
        <v>Midfield</v>
      </c>
      <c r="D72" s="1"/>
      <c r="F72" t="str">
        <f>IFERROR(INDEX(Lookup!B:B,MATCH(INDEX(Players!C:C,MATCH(E72,Players!A:A,0)),Lookup!D:D,0)),"")</f>
        <v/>
      </c>
      <c r="G72">
        <f>IF(Players!AC73=0,10000000,Players!AC73)</f>
        <v>4032000</v>
      </c>
      <c r="H72" s="16">
        <f>INDEX('Team forecast'!$B$2:$AO$26,MATCH('Master data'!$B72,'Team forecast'!$B$2:$B$26,0),MATCH('Master data'!H$1,'Team forecast'!$B$2:$AO$2,0))</f>
        <v>1.6694298230620759</v>
      </c>
      <c r="I72" s="16">
        <f>INDEX('Team forecast'!$B$2:$AO$26,MATCH('Master data'!$B72,'Team forecast'!$B$2:$B$26,0),MATCH('Master data'!I$1,'Team forecast'!$B$2:$AO$2,0))</f>
        <v>0.66430787748130482</v>
      </c>
      <c r="J72" s="16">
        <f>INDEX('Team forecast'!$B$2:$AO$26,MATCH('Master data'!$B72,'Team forecast'!$B$2:$B$26,0),MATCH('Master data'!J$1,'Team forecast'!$B$2:$AO$2,0))</f>
        <v>0.5146295912014941</v>
      </c>
      <c r="K72" s="16">
        <f>INDEX('Team forecast'!$B$2:$AO$26,MATCH('Master data'!$B72,'Team forecast'!$B$2:$B$26,0),MATCH('Master data'!K$1,'Team forecast'!$B$2:$AO$2,0))</f>
        <v>4.5619178587418219</v>
      </c>
      <c r="L72" s="16">
        <f>INDEX('Team forecast'!$B$2:$AO$26,MATCH('Master data'!$B72,'Team forecast'!$B$2:$B$26,0),MATCH('Master data'!L$1,'Team forecast'!$B$2:$AO$2,0))</f>
        <v>2.1808086887012532</v>
      </c>
      <c r="M72">
        <f>IF(Players!BC73=1,95,0)</f>
        <v>0</v>
      </c>
      <c r="N72" s="2">
        <f>Players!BN73</f>
        <v>0</v>
      </c>
      <c r="O72" s="2">
        <f>Players!BO73</f>
        <v>0</v>
      </c>
      <c r="P72" s="2">
        <f>Players!BP73</f>
        <v>0</v>
      </c>
      <c r="Q72" s="2">
        <f>Players!BQ73</f>
        <v>0.2354786680541103</v>
      </c>
      <c r="R72" s="2">
        <f>Players!BR73</f>
        <v>0</v>
      </c>
      <c r="S72" s="2">
        <f t="shared" si="83"/>
        <v>1.6694298230620759</v>
      </c>
      <c r="T72" s="2">
        <f t="shared" si="84"/>
        <v>0.66430787748130482</v>
      </c>
      <c r="U72" s="16">
        <f>INDEX('Team forecast'!$B$2:$AO$26,MATCH('Master data'!$B72,'Team forecast'!$B$2:$B$26,0),MATCH('Master data'!U$1,'Team forecast'!$B$2:$AO$2,0))</f>
        <v>0.60759493670886078</v>
      </c>
      <c r="V72" s="16">
        <f>INDEX('Team forecast'!$B$2:$AO$26,MATCH('Master data'!$B72,'Team forecast'!$B$2:$B$26,0),MATCH('Master data'!V$1,'Team forecast'!$B$2:$AO$2,0))</f>
        <v>0.23544303797468349</v>
      </c>
      <c r="W72" s="16">
        <f>INDEX('Team forecast'!$B$2:$AO$26,MATCH('Master data'!$B72,'Team forecast'!$B$2:$B$26,0),MATCH('Master data'!W$1,'Team forecast'!$B$2:$AO$2,0))</f>
        <v>0.1569620253164557</v>
      </c>
      <c r="X72" s="5">
        <f t="shared" si="85"/>
        <v>-5000</v>
      </c>
      <c r="Y72" s="5">
        <f t="shared" si="86"/>
        <v>0</v>
      </c>
      <c r="Z72" s="5">
        <f t="shared" si="87"/>
        <v>0</v>
      </c>
      <c r="AA72" s="5">
        <f t="shared" si="88"/>
        <v>0</v>
      </c>
      <c r="AB72" s="5">
        <f t="shared" si="89"/>
        <v>0</v>
      </c>
      <c r="AC72" s="5">
        <f t="shared" si="90"/>
        <v>0</v>
      </c>
      <c r="AD72" s="5">
        <f t="shared" si="91"/>
        <v>0</v>
      </c>
      <c r="AE72" s="5">
        <f t="shared" si="92"/>
        <v>0</v>
      </c>
      <c r="AF72" s="5">
        <f t="shared" si="93"/>
        <v>0</v>
      </c>
      <c r="AG72" s="5">
        <f t="shared" si="94"/>
        <v>0</v>
      </c>
      <c r="AH72" s="5">
        <f t="shared" si="95"/>
        <v>0</v>
      </c>
      <c r="AI72" s="5">
        <f t="shared" si="96"/>
        <v>0</v>
      </c>
      <c r="AJ72" s="5">
        <f t="shared" si="97"/>
        <v>0</v>
      </c>
      <c r="AK72" s="5">
        <f>IFERROR(SUM(X72:AJ72),-5000)*((Cockpit!$C$3)^0)</f>
        <v>-5000</v>
      </c>
      <c r="AL72" s="16">
        <f>INDEX('Team forecast'!$B$2:$AO$26,MATCH('Master data'!$B72,'Team forecast'!$B$2:$B$26,0),MATCH('Master data'!AL$1,'Team forecast'!$B$2:$AO$2,0))</f>
        <v>1.8662925210906216</v>
      </c>
      <c r="AM72" s="16">
        <f>INDEX('Team forecast'!$B$2:$AO$26,MATCH('Master data'!$B72,'Team forecast'!$B$2:$B$26,0),MATCH('Master data'!AM$1,'Team forecast'!$B$2:$AO$2,0))</f>
        <v>0.66231971676468582</v>
      </c>
      <c r="AN72" s="16">
        <f>INDEX('Team forecast'!$B$2:$AO$26,MATCH('Master data'!$B72,'Team forecast'!$B$2:$B$26,0),MATCH('Master data'!AN$1,'Team forecast'!$B$2:$AO$2,0))</f>
        <v>0.51565377532228363</v>
      </c>
      <c r="AO72" s="16">
        <f>INDEX('Team forecast'!$B$2:$AO$26,MATCH('Master data'!$B72,'Team forecast'!$B$2:$B$26,0),MATCH('Master data'!AO$1,'Team forecast'!$B$2:$AO$2,0))</f>
        <v>5.0998688677930888</v>
      </c>
      <c r="AP72" s="16">
        <f>INDEX('Team forecast'!$B$2:$AO$26,MATCH('Master data'!$B72,'Team forecast'!$B$2:$B$26,0),MATCH('Master data'!AP$1,'Team forecast'!$B$2:$AO$2,0))</f>
        <v>2.1742818984699284</v>
      </c>
      <c r="AQ72" s="5">
        <f t="shared" si="98"/>
        <v>-5000</v>
      </c>
      <c r="AR72" s="5">
        <f>INDEX('Team forecast'!$B$2:$AO$26,MATCH('Master data'!$B72,'Team forecast'!$B$2:$B$26,0),MATCH('Master data'!AR$1,'Team forecast'!$B$2:$AO$2,0))*IF(X72&gt;0,25000,0)</f>
        <v>0</v>
      </c>
      <c r="AS72" s="16">
        <f>INDEX('Team forecast'!$B$2:$AO$26,MATCH('Master data'!$B72,'Team forecast'!$B$2:$B$26,0),MATCH('Master data'!AS$1,'Team forecast'!$B$2:$AO$2,0))*IF(X72&gt;0,5000,0)</f>
        <v>0</v>
      </c>
      <c r="AT72" s="16">
        <f>INDEX('Team forecast'!$B$2:$AO$26,MATCH('Master data'!$B72,'Team forecast'!$B$2:$B$26,0),MATCH('Master data'!AT$1,'Team forecast'!$B$2:$AO$2,0))*IF(X72&gt;0,-15000,0)</f>
        <v>0</v>
      </c>
      <c r="AU72" s="5">
        <f t="shared" si="99"/>
        <v>0</v>
      </c>
      <c r="AV72" s="5">
        <f t="shared" si="100"/>
        <v>0</v>
      </c>
      <c r="AW72" s="5">
        <f t="shared" si="101"/>
        <v>0</v>
      </c>
      <c r="AX72" s="5">
        <f t="shared" si="102"/>
        <v>0</v>
      </c>
      <c r="AY72" s="5">
        <f t="shared" si="103"/>
        <v>0</v>
      </c>
      <c r="AZ72" s="5">
        <f t="shared" si="104"/>
        <v>0</v>
      </c>
      <c r="BA72" s="5">
        <f t="shared" si="105"/>
        <v>0</v>
      </c>
      <c r="BB72" s="5">
        <f t="shared" si="106"/>
        <v>0</v>
      </c>
      <c r="BC72" s="5">
        <f t="shared" si="107"/>
        <v>0</v>
      </c>
      <c r="BD72" s="5">
        <f t="shared" si="108"/>
        <v>-5000</v>
      </c>
      <c r="BE72" s="16">
        <f>INDEX('Team forecast'!$B$2:$AO$26,MATCH('Master data'!$B72,'Team forecast'!$B$2:$B$26,0),MATCH('Master data'!BE$1,'Team forecast'!$B$2:$AO$2,0))</f>
        <v>0</v>
      </c>
      <c r="BF72" s="16">
        <f>INDEX('Team forecast'!$B$2:$AO$26,MATCH('Master data'!$B72,'Team forecast'!$B$2:$B$26,0),MATCH('Master data'!BF$1,'Team forecast'!$B$2:$AO$2,0))</f>
        <v>0</v>
      </c>
      <c r="BG72" s="16">
        <f>INDEX('Team forecast'!$B$2:$AO$26,MATCH('Master data'!$B72,'Team forecast'!$B$2:$B$26,0),MATCH('Master data'!BG$1,'Team forecast'!$B$2:$AO$2,0))</f>
        <v>0</v>
      </c>
      <c r="BH72" s="16">
        <f>INDEX('Team forecast'!$B$2:$AO$26,MATCH('Master data'!$B72,'Team forecast'!$B$2:$B$26,0),MATCH('Master data'!BH$1,'Team forecast'!$B$2:$AO$2,0))</f>
        <v>0</v>
      </c>
      <c r="BI72" s="16">
        <f>INDEX('Team forecast'!$B$2:$AO$26,MATCH('Master data'!$B72,'Team forecast'!$B$2:$B$26,0),MATCH('Master data'!BI$1,'Team forecast'!$B$2:$AO$2,0))</f>
        <v>0</v>
      </c>
      <c r="BJ72" s="5">
        <f t="shared" si="109"/>
        <v>-5000</v>
      </c>
      <c r="BK72" s="5">
        <f>INDEX('Team forecast'!$R$3:$BH$26,MATCH($B72,'Team forecast'!$B$3:$B$26,0),MATCH(BK$1,'Team forecast'!$R$2:$BH$2,0))*IF($X72&gt;0,25000,0)</f>
        <v>0</v>
      </c>
      <c r="BL72" s="5">
        <f>INDEX('Team forecast'!$R$3:$BH$26,MATCH($B72,'Team forecast'!$B$3:$B$26,0),MATCH(BL$1,'Team forecast'!$R$2:$BH$2,0))*IF($X72&gt;0,5000,0)</f>
        <v>0</v>
      </c>
      <c r="BM72" s="5">
        <f>INDEX('Team forecast'!$R$3:$BH$26,MATCH($B72,'Team forecast'!$B$3:$B$26,0),MATCH(BM$1,'Team forecast'!$R$2:$BH$2,0))*IF($X72&gt;0,-15000,0)</f>
        <v>0</v>
      </c>
      <c r="BN72" s="5">
        <f t="shared" si="110"/>
        <v>0</v>
      </c>
      <c r="BO72" s="5">
        <f t="shared" si="111"/>
        <v>0</v>
      </c>
      <c r="BP72" s="5">
        <f t="shared" si="112"/>
        <v>0</v>
      </c>
      <c r="BQ72" s="5">
        <f t="shared" si="113"/>
        <v>0</v>
      </c>
      <c r="BR72" s="5">
        <f t="shared" si="114"/>
        <v>0</v>
      </c>
      <c r="BS72" s="5">
        <f t="shared" si="115"/>
        <v>0</v>
      </c>
      <c r="BT72" s="5">
        <f t="shared" si="116"/>
        <v>0</v>
      </c>
      <c r="BU72" s="5">
        <f t="shared" si="117"/>
        <v>0</v>
      </c>
      <c r="BV72" s="5">
        <f t="shared" si="118"/>
        <v>0</v>
      </c>
      <c r="BW72" s="5">
        <f t="shared" si="120"/>
        <v>0</v>
      </c>
      <c r="BX72" s="5">
        <f t="shared" si="121"/>
        <v>-5000</v>
      </c>
      <c r="BY72" s="5">
        <f t="shared" si="119"/>
        <v>-15000</v>
      </c>
      <c r="BZ72" s="5">
        <f>MAX(INDEX('Team forecast'!$R$3:$BH$26,MATCH($B72,'Team forecast'!$B$3:$B$26,0),MATCH(BZ$1,'Team forecast'!$R$2:$BH$2,0))*($BX72)-(1-INDEX('Team forecast'!$R$3:$BH$26,MATCH($B72,'Team forecast'!$B$3:$B$26,0),MATCH(BZ$1,'Team forecast'!$R$2:$BH$2,0)))*(BY72+CH72)*0.01,-5000)</f>
        <v>-5000</v>
      </c>
      <c r="CA72" s="5">
        <f>MAX(INDEX('Team forecast'!$R$3:$BH$26,MATCH($B72,'Team forecast'!$B$3:$B$26,0),MATCH(CA$1,'Team forecast'!$R$2:$BH$2,0))*$BX72-(1-INDEX('Team forecast'!$R$3:$BH$26,MATCH($B72,'Team forecast'!$B$3:$B$26,0),MATCH(CA$1,'Team forecast'!$R$2:$BH$2,0)))*(BY72+BX72+CH72)*0.01,-5000)</f>
        <v>-5000</v>
      </c>
      <c r="CB72" s="5">
        <f>MAX(INDEX('Team forecast'!$R$3:$BH$26,MATCH($B72,'Team forecast'!$B$3:$B$26,0),MATCH(CB$1,'Team forecast'!$R$2:$BH$2,0))*$BX72-(1-INDEX('Team forecast'!$R$3:$BH$26,MATCH($B72,'Team forecast'!$B$3:$B$26,0),MATCH(CB$1,'Team forecast'!$R$2:$BH$2,0)))*(BY72+BX72*2+CH72)*0.01,0)</f>
        <v>0</v>
      </c>
      <c r="CC72" s="5">
        <v>0</v>
      </c>
      <c r="CD72" s="5">
        <f>+AK72+BD72*Cockpit!$C$3+BW72*Cockpit!$C$3^2+BZ72*Cockpit!$C$3^3+CA72*Cockpit!$C$3^4+CB72*Cockpit!$C$3^5+CC72*Cockpit!$C$3^6</f>
        <v>-10802.469135802468</v>
      </c>
      <c r="CE72" s="5"/>
      <c r="CF72" s="5"/>
      <c r="CG72" s="5">
        <v>0</v>
      </c>
      <c r="CH72" s="5">
        <f t="shared" si="122"/>
        <v>4032000</v>
      </c>
      <c r="CI72" s="5">
        <f t="shared" si="123"/>
        <v>4032000</v>
      </c>
      <c r="CJ72" s="1">
        <f t="shared" si="124"/>
        <v>-3.0000000000000001E-3</v>
      </c>
      <c r="CK72" s="5">
        <f>RANK(CD72,$CD$2:$CD$622)+COUNTIF($CD$2:$CD72,$CD72)-1</f>
        <v>441</v>
      </c>
      <c r="CL72" s="5">
        <f>RANK(CJ72,$CJ$2:$CJ$622)+COUNTIF($CJ$2:$CJ72,$CJ72)-1</f>
        <v>444</v>
      </c>
    </row>
    <row r="73" spans="1:90" x14ac:dyDescent="0.3">
      <c r="A73" t="str">
        <f>Players!P74</f>
        <v>Jorginho</v>
      </c>
      <c r="B73" t="str">
        <f>Players!G74</f>
        <v>Italy</v>
      </c>
      <c r="C73" t="str">
        <f>Players!AB74</f>
        <v>Midfield</v>
      </c>
      <c r="D73" s="1"/>
      <c r="F73" t="str">
        <f>IFERROR(INDEX(Lookup!B:B,MATCH(INDEX(Players!C:C,MATCH(E73,Players!A:A,0)),Lookup!D:D,0)),"")</f>
        <v/>
      </c>
      <c r="G73">
        <f>IF(Players!AC74=0,10000000,Players!AC74)</f>
        <v>4062000</v>
      </c>
      <c r="H73" s="16">
        <f>INDEX('Team forecast'!$B$2:$AO$26,MATCH('Master data'!$B73,'Team forecast'!$B$2:$B$26,0),MATCH('Master data'!H$1,'Team forecast'!$B$2:$AO$2,0))</f>
        <v>1.6694298230620759</v>
      </c>
      <c r="I73" s="16">
        <f>INDEX('Team forecast'!$B$2:$AO$26,MATCH('Master data'!$B73,'Team forecast'!$B$2:$B$26,0),MATCH('Master data'!I$1,'Team forecast'!$B$2:$AO$2,0))</f>
        <v>0.66430787748130482</v>
      </c>
      <c r="J73" s="16">
        <f>INDEX('Team forecast'!$B$2:$AO$26,MATCH('Master data'!$B73,'Team forecast'!$B$2:$B$26,0),MATCH('Master data'!J$1,'Team forecast'!$B$2:$AO$2,0))</f>
        <v>0.5146295912014941</v>
      </c>
      <c r="K73" s="16">
        <f>INDEX('Team forecast'!$B$2:$AO$26,MATCH('Master data'!$B73,'Team forecast'!$B$2:$B$26,0),MATCH('Master data'!K$1,'Team forecast'!$B$2:$AO$2,0))</f>
        <v>4.5619178587418219</v>
      </c>
      <c r="L73" s="16">
        <f>INDEX('Team forecast'!$B$2:$AO$26,MATCH('Master data'!$B73,'Team forecast'!$B$2:$B$26,0),MATCH('Master data'!L$1,'Team forecast'!$B$2:$AO$2,0))</f>
        <v>2.1808086887012532</v>
      </c>
      <c r="M73">
        <f>IF(Players!BC74=1,95,0)</f>
        <v>95</v>
      </c>
      <c r="N73" s="2">
        <f>Players!BN74</f>
        <v>0.11849485042265745</v>
      </c>
      <c r="O73" s="2">
        <f>Players!BO74</f>
        <v>5.6317217386152509E-2</v>
      </c>
      <c r="P73" s="2">
        <f>Players!BP74</f>
        <v>6.4431009368786749E-2</v>
      </c>
      <c r="Q73" s="2">
        <f>Players!BQ74</f>
        <v>0.15968718967229395</v>
      </c>
      <c r="R73" s="2">
        <f>Players!BR74</f>
        <v>0</v>
      </c>
      <c r="S73" s="2">
        <f t="shared" si="83"/>
        <v>1.6694298230620759</v>
      </c>
      <c r="T73" s="2">
        <f t="shared" si="84"/>
        <v>0.66430787748130482</v>
      </c>
      <c r="U73" s="16">
        <f>INDEX('Team forecast'!$B$2:$AO$26,MATCH('Master data'!$B73,'Team forecast'!$B$2:$B$26,0),MATCH('Master data'!U$1,'Team forecast'!$B$2:$AO$2,0))</f>
        <v>0.60759493670886078</v>
      </c>
      <c r="V73" s="16">
        <f>INDEX('Team forecast'!$B$2:$AO$26,MATCH('Master data'!$B73,'Team forecast'!$B$2:$B$26,0),MATCH('Master data'!V$1,'Team forecast'!$B$2:$AO$2,0))</f>
        <v>0.23544303797468349</v>
      </c>
      <c r="W73" s="16">
        <f>INDEX('Team forecast'!$B$2:$AO$26,MATCH('Master data'!$B73,'Team forecast'!$B$2:$B$26,0),MATCH('Master data'!W$1,'Team forecast'!$B$2:$AO$2,0))</f>
        <v>0.1569620253164557</v>
      </c>
      <c r="X73" s="5">
        <f t="shared" si="85"/>
        <v>7000</v>
      </c>
      <c r="Y73" s="5">
        <f t="shared" si="86"/>
        <v>15189.873417721519</v>
      </c>
      <c r="Z73" s="5">
        <f t="shared" si="87"/>
        <v>1177.2151898734176</v>
      </c>
      <c r="AA73" s="5">
        <f t="shared" si="88"/>
        <v>-2354.4303797468356</v>
      </c>
      <c r="AB73" s="5">
        <f t="shared" si="89"/>
        <v>24727.354646858021</v>
      </c>
      <c r="AC73" s="5">
        <f t="shared" si="90"/>
        <v>4700.8821128156524</v>
      </c>
      <c r="AD73" s="5">
        <f t="shared" si="91"/>
        <v>2939.289722962299</v>
      </c>
      <c r="AE73" s="5">
        <f t="shared" si="92"/>
        <v>0</v>
      </c>
      <c r="AF73" s="5">
        <f t="shared" si="93"/>
        <v>0</v>
      </c>
      <c r="AG73" s="5">
        <f t="shared" si="94"/>
        <v>-3193.743793445879</v>
      </c>
      <c r="AH73" s="5">
        <f t="shared" si="95"/>
        <v>0</v>
      </c>
      <c r="AI73" s="5">
        <f t="shared" si="96"/>
        <v>16694.29823062076</v>
      </c>
      <c r="AJ73" s="5">
        <f t="shared" si="97"/>
        <v>-5314.4630198504383</v>
      </c>
      <c r="AK73" s="5">
        <f>IFERROR(SUM(X73:AJ73),-5000)*((Cockpit!$C$3)^0)</f>
        <v>61566.276127808516</v>
      </c>
      <c r="AL73" s="16">
        <f>INDEX('Team forecast'!$B$2:$AO$26,MATCH('Master data'!$B73,'Team forecast'!$B$2:$B$26,0),MATCH('Master data'!AL$1,'Team forecast'!$B$2:$AO$2,0))</f>
        <v>1.8662925210906216</v>
      </c>
      <c r="AM73" s="16">
        <f>INDEX('Team forecast'!$B$2:$AO$26,MATCH('Master data'!$B73,'Team forecast'!$B$2:$B$26,0),MATCH('Master data'!AM$1,'Team forecast'!$B$2:$AO$2,0))</f>
        <v>0.66231971676468582</v>
      </c>
      <c r="AN73" s="16">
        <f>INDEX('Team forecast'!$B$2:$AO$26,MATCH('Master data'!$B73,'Team forecast'!$B$2:$B$26,0),MATCH('Master data'!AN$1,'Team forecast'!$B$2:$AO$2,0))</f>
        <v>0.51565377532228363</v>
      </c>
      <c r="AO73" s="16">
        <f>INDEX('Team forecast'!$B$2:$AO$26,MATCH('Master data'!$B73,'Team forecast'!$B$2:$B$26,0),MATCH('Master data'!AO$1,'Team forecast'!$B$2:$AO$2,0))</f>
        <v>5.0998688677930888</v>
      </c>
      <c r="AP73" s="16">
        <f>INDEX('Team forecast'!$B$2:$AO$26,MATCH('Master data'!$B73,'Team forecast'!$B$2:$B$26,0),MATCH('Master data'!AP$1,'Team forecast'!$B$2:$AO$2,0))</f>
        <v>2.1742818984699284</v>
      </c>
      <c r="AQ73" s="5">
        <f t="shared" si="98"/>
        <v>7000</v>
      </c>
      <c r="AR73" s="5">
        <f>INDEX('Team forecast'!$B$2:$AO$26,MATCH('Master data'!$B73,'Team forecast'!$B$2:$B$26,0),MATCH('Master data'!AR$1,'Team forecast'!$B$2:$AO$2,0))*IF(X73&gt;0,25000,0)</f>
        <v>16574.585635359119</v>
      </c>
      <c r="AS73" s="16">
        <f>INDEX('Team forecast'!$B$2:$AO$26,MATCH('Master data'!$B73,'Team forecast'!$B$2:$B$26,0),MATCH('Master data'!AS$1,'Team forecast'!$B$2:$AO$2,0))*IF(X73&gt;0,5000,0)</f>
        <v>1104.972375690608</v>
      </c>
      <c r="AT73" s="16">
        <f>INDEX('Team forecast'!$B$2:$AO$26,MATCH('Master data'!$B73,'Team forecast'!$B$2:$B$26,0),MATCH('Master data'!AT$1,'Team forecast'!$B$2:$AO$2,0))*IF(X73&gt;0,-15000,0)</f>
        <v>-1740.3314917127068</v>
      </c>
      <c r="AU73" s="5">
        <f t="shared" si="99"/>
        <v>27643.256641444685</v>
      </c>
      <c r="AV73" s="5">
        <f t="shared" si="100"/>
        <v>5255.2200808205571</v>
      </c>
      <c r="AW73" s="5">
        <f t="shared" si="101"/>
        <v>3285.8969880036038</v>
      </c>
      <c r="AX73" s="5">
        <f t="shared" si="102"/>
        <v>0</v>
      </c>
      <c r="AY73" s="5">
        <f t="shared" si="103"/>
        <v>0</v>
      </c>
      <c r="AZ73" s="5">
        <f t="shared" si="104"/>
        <v>-3193.743793445879</v>
      </c>
      <c r="BA73" s="5">
        <f t="shared" si="105"/>
        <v>0</v>
      </c>
      <c r="BB73" s="5">
        <f t="shared" si="106"/>
        <v>18662.925210906214</v>
      </c>
      <c r="BC73" s="5">
        <f t="shared" si="107"/>
        <v>-5298.5577341174867</v>
      </c>
      <c r="BD73" s="5">
        <f t="shared" si="108"/>
        <v>69294.223912948713</v>
      </c>
      <c r="BE73" s="16">
        <f>INDEX('Team forecast'!$B$2:$AO$26,MATCH('Master data'!$B73,'Team forecast'!$B$2:$B$26,0),MATCH('Master data'!BE$1,'Team forecast'!$B$2:$AO$2,0))</f>
        <v>0</v>
      </c>
      <c r="BF73" s="16">
        <f>INDEX('Team forecast'!$B$2:$AO$26,MATCH('Master data'!$B73,'Team forecast'!$B$2:$B$26,0),MATCH('Master data'!BF$1,'Team forecast'!$B$2:$AO$2,0))</f>
        <v>0</v>
      </c>
      <c r="BG73" s="16">
        <f>INDEX('Team forecast'!$B$2:$AO$26,MATCH('Master data'!$B73,'Team forecast'!$B$2:$B$26,0),MATCH('Master data'!BG$1,'Team forecast'!$B$2:$AO$2,0))</f>
        <v>0</v>
      </c>
      <c r="BH73" s="16">
        <f>INDEX('Team forecast'!$B$2:$AO$26,MATCH('Master data'!$B73,'Team forecast'!$B$2:$B$26,0),MATCH('Master data'!BH$1,'Team forecast'!$B$2:$AO$2,0))</f>
        <v>0</v>
      </c>
      <c r="BI73" s="16">
        <f>INDEX('Team forecast'!$B$2:$AO$26,MATCH('Master data'!$B73,'Team forecast'!$B$2:$B$26,0),MATCH('Master data'!BI$1,'Team forecast'!$B$2:$AO$2,0))</f>
        <v>0</v>
      </c>
      <c r="BJ73" s="5">
        <f t="shared" si="109"/>
        <v>7000</v>
      </c>
      <c r="BK73" s="5">
        <f>INDEX('Team forecast'!$R$3:$BH$26,MATCH($B73,'Team forecast'!$B$3:$B$26,0),MATCH(BK$1,'Team forecast'!$R$2:$BH$2,0))*IF($X73&gt;0,25000,0)</f>
        <v>0</v>
      </c>
      <c r="BL73" s="5">
        <f>INDEX('Team forecast'!$R$3:$BH$26,MATCH($B73,'Team forecast'!$B$3:$B$26,0),MATCH(BL$1,'Team forecast'!$R$2:$BH$2,0))*IF($X73&gt;0,5000,0)</f>
        <v>0</v>
      </c>
      <c r="BM73" s="5">
        <f>INDEX('Team forecast'!$R$3:$BH$26,MATCH($B73,'Team forecast'!$B$3:$B$26,0),MATCH(BM$1,'Team forecast'!$R$2:$BH$2,0))*IF($X73&gt;0,-15000,0)</f>
        <v>0</v>
      </c>
      <c r="BN73" s="5">
        <f t="shared" si="110"/>
        <v>0</v>
      </c>
      <c r="BO73" s="5">
        <f t="shared" si="111"/>
        <v>0</v>
      </c>
      <c r="BP73" s="5">
        <f t="shared" si="112"/>
        <v>0</v>
      </c>
      <c r="BQ73" s="5">
        <f t="shared" si="113"/>
        <v>0</v>
      </c>
      <c r="BR73" s="5">
        <f t="shared" si="114"/>
        <v>0</v>
      </c>
      <c r="BS73" s="5">
        <f t="shared" si="115"/>
        <v>-3193.743793445879</v>
      </c>
      <c r="BT73" s="5">
        <f t="shared" si="116"/>
        <v>0</v>
      </c>
      <c r="BU73" s="5">
        <f t="shared" si="117"/>
        <v>0</v>
      </c>
      <c r="BV73" s="5">
        <f t="shared" si="118"/>
        <v>0</v>
      </c>
      <c r="BW73" s="5">
        <f t="shared" si="120"/>
        <v>0</v>
      </c>
      <c r="BX73" s="5">
        <f t="shared" si="121"/>
        <v>65430.250020378619</v>
      </c>
      <c r="BY73" s="5">
        <f t="shared" si="119"/>
        <v>196290.75006113586</v>
      </c>
      <c r="BZ73" s="5">
        <f>MAX(INDEX('Team forecast'!$R$3:$BH$26,MATCH($B73,'Team forecast'!$B$3:$B$26,0),MATCH(BZ$1,'Team forecast'!$R$2:$BH$2,0))*($BX73)-(1-INDEX('Team forecast'!$R$3:$BH$26,MATCH($B73,'Team forecast'!$B$3:$B$26,0),MATCH(BZ$1,'Team forecast'!$R$2:$BH$2,0)))*(BY73+CH73)*0.01,-5000)</f>
        <v>58363.968687229732</v>
      </c>
      <c r="CA73" s="5">
        <f>MAX(INDEX('Team forecast'!$R$3:$BH$26,MATCH($B73,'Team forecast'!$B$3:$B$26,0),MATCH(CA$1,'Team forecast'!$R$2:$BH$2,0))*$BX73-(1-INDEX('Team forecast'!$R$3:$BH$26,MATCH($B73,'Team forecast'!$B$3:$B$26,0),MATCH(CA$1,'Team forecast'!$R$2:$BH$2,0)))*(BY73+BX73+CH73)*0.01,-5000)</f>
        <v>8314.14973987126</v>
      </c>
      <c r="CB73" s="5">
        <f>MAX(INDEX('Team forecast'!$R$3:$BH$26,MATCH($B73,'Team forecast'!$B$3:$B$26,0),MATCH(CB$1,'Team forecast'!$R$2:$BH$2,0))*$BX73-(1-INDEX('Team forecast'!$R$3:$BH$26,MATCH($B73,'Team forecast'!$B$3:$B$26,0),MATCH(CB$1,'Team forecast'!$R$2:$BH$2,0)))*(BY73+BX73*2+CH73)*0.01,0)</f>
        <v>0</v>
      </c>
      <c r="CC73" s="5">
        <v>0</v>
      </c>
      <c r="CD73" s="5">
        <f>+AK73+BD73*Cockpit!$C$3+BW73*Cockpit!$C$3^2+BZ73*Cockpit!$C$3^3+CA73*Cockpit!$C$3^4+CB73*Cockpit!$C$3^5+CC73*Cockpit!$C$3^6</f>
        <v>126697.75434547129</v>
      </c>
      <c r="CE73" s="5"/>
      <c r="CF73" s="5"/>
      <c r="CG73" s="5">
        <v>0</v>
      </c>
      <c r="CH73" s="5">
        <f t="shared" si="122"/>
        <v>4062000</v>
      </c>
      <c r="CI73" s="5">
        <f t="shared" si="123"/>
        <v>4062000</v>
      </c>
      <c r="CJ73" s="1">
        <f t="shared" si="124"/>
        <v>3.1E-2</v>
      </c>
      <c r="CK73" s="5">
        <f>RANK(CD73,$CD$2:$CD$622)+COUNTIF($CD$2:$CD73,$CD73)-1</f>
        <v>67</v>
      </c>
      <c r="CL73" s="5">
        <f>RANK(CJ73,$CJ$2:$CJ$622)+COUNTIF($CJ$2:$CJ73,$CJ73)-1</f>
        <v>51</v>
      </c>
    </row>
    <row r="74" spans="1:90" x14ac:dyDescent="0.3">
      <c r="A74" t="str">
        <f>Players!P75</f>
        <v>Nicolò Barella</v>
      </c>
      <c r="B74" t="str">
        <f>Players!G75</f>
        <v>Italy</v>
      </c>
      <c r="C74" t="str">
        <f>Players!AB75</f>
        <v>Midfield</v>
      </c>
      <c r="D74" s="1"/>
      <c r="F74" t="str">
        <f>IFERROR(INDEX(Lookup!B:B,MATCH(INDEX(Players!C:C,MATCH(E74,Players!A:A,0)),Lookup!D:D,0)),"")</f>
        <v/>
      </c>
      <c r="G74">
        <f>IF(Players!AC75=0,10000000,Players!AC75)</f>
        <v>4062000</v>
      </c>
      <c r="H74" s="16">
        <f>INDEX('Team forecast'!$B$2:$AO$26,MATCH('Master data'!$B74,'Team forecast'!$B$2:$B$26,0),MATCH('Master data'!H$1,'Team forecast'!$B$2:$AO$2,0))</f>
        <v>1.6694298230620759</v>
      </c>
      <c r="I74" s="16">
        <f>INDEX('Team forecast'!$B$2:$AO$26,MATCH('Master data'!$B74,'Team forecast'!$B$2:$B$26,0),MATCH('Master data'!I$1,'Team forecast'!$B$2:$AO$2,0))</f>
        <v>0.66430787748130482</v>
      </c>
      <c r="J74" s="16">
        <f>INDEX('Team forecast'!$B$2:$AO$26,MATCH('Master data'!$B74,'Team forecast'!$B$2:$B$26,0),MATCH('Master data'!J$1,'Team forecast'!$B$2:$AO$2,0))</f>
        <v>0.5146295912014941</v>
      </c>
      <c r="K74" s="16">
        <f>INDEX('Team forecast'!$B$2:$AO$26,MATCH('Master data'!$B74,'Team forecast'!$B$2:$B$26,0),MATCH('Master data'!K$1,'Team forecast'!$B$2:$AO$2,0))</f>
        <v>4.5619178587418219</v>
      </c>
      <c r="L74" s="16">
        <f>INDEX('Team forecast'!$B$2:$AO$26,MATCH('Master data'!$B74,'Team forecast'!$B$2:$B$26,0),MATCH('Master data'!L$1,'Team forecast'!$B$2:$AO$2,0))</f>
        <v>2.1808086887012532</v>
      </c>
      <c r="M74">
        <f>IF(Players!BC75=1,95,0)</f>
        <v>95</v>
      </c>
      <c r="N74" s="2">
        <f>Players!BN75</f>
        <v>8.2791347855977859E-2</v>
      </c>
      <c r="O74" s="2">
        <f>Players!BO75</f>
        <v>0.14737526936975689</v>
      </c>
      <c r="P74" s="2">
        <f>Players!BP75</f>
        <v>3.9774422335244898E-2</v>
      </c>
      <c r="Q74" s="2">
        <f>Players!BQ75</f>
        <v>0.14758620689655172</v>
      </c>
      <c r="R74" s="2">
        <f>Players!BR75</f>
        <v>0</v>
      </c>
      <c r="S74" s="2">
        <f t="shared" si="83"/>
        <v>1.6694298230620759</v>
      </c>
      <c r="T74" s="2">
        <f t="shared" si="84"/>
        <v>0.66430787748130482</v>
      </c>
      <c r="U74" s="16">
        <f>INDEX('Team forecast'!$B$2:$AO$26,MATCH('Master data'!$B74,'Team forecast'!$B$2:$B$26,0),MATCH('Master data'!U$1,'Team forecast'!$B$2:$AO$2,0))</f>
        <v>0.60759493670886078</v>
      </c>
      <c r="V74" s="16">
        <f>INDEX('Team forecast'!$B$2:$AO$26,MATCH('Master data'!$B74,'Team forecast'!$B$2:$B$26,0),MATCH('Master data'!V$1,'Team forecast'!$B$2:$AO$2,0))</f>
        <v>0.23544303797468349</v>
      </c>
      <c r="W74" s="16">
        <f>INDEX('Team forecast'!$B$2:$AO$26,MATCH('Master data'!$B74,'Team forecast'!$B$2:$B$26,0),MATCH('Master data'!W$1,'Team forecast'!$B$2:$AO$2,0))</f>
        <v>0.1569620253164557</v>
      </c>
      <c r="X74" s="5">
        <f t="shared" si="85"/>
        <v>7000</v>
      </c>
      <c r="Y74" s="5">
        <f t="shared" si="86"/>
        <v>15189.873417721519</v>
      </c>
      <c r="Z74" s="5">
        <f t="shared" si="87"/>
        <v>1177.2151898734176</v>
      </c>
      <c r="AA74" s="5">
        <f t="shared" si="88"/>
        <v>-2354.4303797468356</v>
      </c>
      <c r="AB74" s="5">
        <f t="shared" si="89"/>
        <v>17276.793150284488</v>
      </c>
      <c r="AC74" s="5">
        <f t="shared" si="90"/>
        <v>12301.633493383952</v>
      </c>
      <c r="AD74" s="5">
        <f t="shared" si="91"/>
        <v>1814.4764757229332</v>
      </c>
      <c r="AE74" s="5">
        <f t="shared" si="92"/>
        <v>0</v>
      </c>
      <c r="AF74" s="5">
        <f t="shared" si="93"/>
        <v>0</v>
      </c>
      <c r="AG74" s="5">
        <f t="shared" si="94"/>
        <v>-2951.7241379310344</v>
      </c>
      <c r="AH74" s="5">
        <f t="shared" si="95"/>
        <v>0</v>
      </c>
      <c r="AI74" s="5">
        <f t="shared" si="96"/>
        <v>16694.29823062076</v>
      </c>
      <c r="AJ74" s="5">
        <f t="shared" si="97"/>
        <v>-5314.4630198504383</v>
      </c>
      <c r="AK74" s="5">
        <f>IFERROR(SUM(X74:AJ74),-5000)*((Cockpit!$C$3)^0)</f>
        <v>60833.672420078765</v>
      </c>
      <c r="AL74" s="16">
        <f>INDEX('Team forecast'!$B$2:$AO$26,MATCH('Master data'!$B74,'Team forecast'!$B$2:$B$26,0),MATCH('Master data'!AL$1,'Team forecast'!$B$2:$AO$2,0))</f>
        <v>1.8662925210906216</v>
      </c>
      <c r="AM74" s="16">
        <f>INDEX('Team forecast'!$B$2:$AO$26,MATCH('Master data'!$B74,'Team forecast'!$B$2:$B$26,0),MATCH('Master data'!AM$1,'Team forecast'!$B$2:$AO$2,0))</f>
        <v>0.66231971676468582</v>
      </c>
      <c r="AN74" s="16">
        <f>INDEX('Team forecast'!$B$2:$AO$26,MATCH('Master data'!$B74,'Team forecast'!$B$2:$B$26,0),MATCH('Master data'!AN$1,'Team forecast'!$B$2:$AO$2,0))</f>
        <v>0.51565377532228363</v>
      </c>
      <c r="AO74" s="16">
        <f>INDEX('Team forecast'!$B$2:$AO$26,MATCH('Master data'!$B74,'Team forecast'!$B$2:$B$26,0),MATCH('Master data'!AO$1,'Team forecast'!$B$2:$AO$2,0))</f>
        <v>5.0998688677930888</v>
      </c>
      <c r="AP74" s="16">
        <f>INDEX('Team forecast'!$B$2:$AO$26,MATCH('Master data'!$B74,'Team forecast'!$B$2:$B$26,0),MATCH('Master data'!AP$1,'Team forecast'!$B$2:$AO$2,0))</f>
        <v>2.1742818984699284</v>
      </c>
      <c r="AQ74" s="5">
        <f t="shared" si="98"/>
        <v>7000</v>
      </c>
      <c r="AR74" s="5">
        <f>INDEX('Team forecast'!$B$2:$AO$26,MATCH('Master data'!$B74,'Team forecast'!$B$2:$B$26,0),MATCH('Master data'!AR$1,'Team forecast'!$B$2:$AO$2,0))*IF(X74&gt;0,25000,0)</f>
        <v>16574.585635359119</v>
      </c>
      <c r="AS74" s="16">
        <f>INDEX('Team forecast'!$B$2:$AO$26,MATCH('Master data'!$B74,'Team forecast'!$B$2:$B$26,0),MATCH('Master data'!AS$1,'Team forecast'!$B$2:$AO$2,0))*IF(X74&gt;0,5000,0)</f>
        <v>1104.972375690608</v>
      </c>
      <c r="AT74" s="16">
        <f>INDEX('Team forecast'!$B$2:$AO$26,MATCH('Master data'!$B74,'Team forecast'!$B$2:$B$26,0),MATCH('Master data'!AT$1,'Team forecast'!$B$2:$AO$2,0))*IF(X74&gt;0,-15000,0)</f>
        <v>-1740.3314917127068</v>
      </c>
      <c r="AU74" s="5">
        <f t="shared" si="99"/>
        <v>19314.109164327943</v>
      </c>
      <c r="AV74" s="5">
        <f t="shared" si="100"/>
        <v>13752.268150924654</v>
      </c>
      <c r="AW74" s="5">
        <f t="shared" si="101"/>
        <v>2028.4433820196953</v>
      </c>
      <c r="AX74" s="5">
        <f t="shared" si="102"/>
        <v>0</v>
      </c>
      <c r="AY74" s="5">
        <f t="shared" si="103"/>
        <v>0</v>
      </c>
      <c r="AZ74" s="5">
        <f t="shared" si="104"/>
        <v>-2951.7241379310344</v>
      </c>
      <c r="BA74" s="5">
        <f t="shared" si="105"/>
        <v>0</v>
      </c>
      <c r="BB74" s="5">
        <f t="shared" si="106"/>
        <v>18662.925210906214</v>
      </c>
      <c r="BC74" s="5">
        <f t="shared" si="107"/>
        <v>-5298.5577341174867</v>
      </c>
      <c r="BD74" s="5">
        <f t="shared" si="108"/>
        <v>68446.690555467008</v>
      </c>
      <c r="BE74" s="16">
        <f>INDEX('Team forecast'!$B$2:$AO$26,MATCH('Master data'!$B74,'Team forecast'!$B$2:$B$26,0),MATCH('Master data'!BE$1,'Team forecast'!$B$2:$AO$2,0))</f>
        <v>0</v>
      </c>
      <c r="BF74" s="16">
        <f>INDEX('Team forecast'!$B$2:$AO$26,MATCH('Master data'!$B74,'Team forecast'!$B$2:$B$26,0),MATCH('Master data'!BF$1,'Team forecast'!$B$2:$AO$2,0))</f>
        <v>0</v>
      </c>
      <c r="BG74" s="16">
        <f>INDEX('Team forecast'!$B$2:$AO$26,MATCH('Master data'!$B74,'Team forecast'!$B$2:$B$26,0),MATCH('Master data'!BG$1,'Team forecast'!$B$2:$AO$2,0))</f>
        <v>0</v>
      </c>
      <c r="BH74" s="16">
        <f>INDEX('Team forecast'!$B$2:$AO$26,MATCH('Master data'!$B74,'Team forecast'!$B$2:$B$26,0),MATCH('Master data'!BH$1,'Team forecast'!$B$2:$AO$2,0))</f>
        <v>0</v>
      </c>
      <c r="BI74" s="16">
        <f>INDEX('Team forecast'!$B$2:$AO$26,MATCH('Master data'!$B74,'Team forecast'!$B$2:$B$26,0),MATCH('Master data'!BI$1,'Team forecast'!$B$2:$AO$2,0))</f>
        <v>0</v>
      </c>
      <c r="BJ74" s="5">
        <f t="shared" si="109"/>
        <v>7000</v>
      </c>
      <c r="BK74" s="5">
        <f>INDEX('Team forecast'!$R$3:$BH$26,MATCH($B74,'Team forecast'!$B$3:$B$26,0),MATCH(BK$1,'Team forecast'!$R$2:$BH$2,0))*IF($X74&gt;0,25000,0)</f>
        <v>0</v>
      </c>
      <c r="BL74" s="5">
        <f>INDEX('Team forecast'!$R$3:$BH$26,MATCH($B74,'Team forecast'!$B$3:$B$26,0),MATCH(BL$1,'Team forecast'!$R$2:$BH$2,0))*IF($X74&gt;0,5000,0)</f>
        <v>0</v>
      </c>
      <c r="BM74" s="5">
        <f>INDEX('Team forecast'!$R$3:$BH$26,MATCH($B74,'Team forecast'!$B$3:$B$26,0),MATCH(BM$1,'Team forecast'!$R$2:$BH$2,0))*IF($X74&gt;0,-15000,0)</f>
        <v>0</v>
      </c>
      <c r="BN74" s="5">
        <f t="shared" si="110"/>
        <v>0</v>
      </c>
      <c r="BO74" s="5">
        <f t="shared" si="111"/>
        <v>0</v>
      </c>
      <c r="BP74" s="5">
        <f t="shared" si="112"/>
        <v>0</v>
      </c>
      <c r="BQ74" s="5">
        <f t="shared" si="113"/>
        <v>0</v>
      </c>
      <c r="BR74" s="5">
        <f t="shared" si="114"/>
        <v>0</v>
      </c>
      <c r="BS74" s="5">
        <f t="shared" si="115"/>
        <v>-2951.7241379310344</v>
      </c>
      <c r="BT74" s="5">
        <f t="shared" si="116"/>
        <v>0</v>
      </c>
      <c r="BU74" s="5">
        <f t="shared" si="117"/>
        <v>0</v>
      </c>
      <c r="BV74" s="5">
        <f t="shared" si="118"/>
        <v>0</v>
      </c>
      <c r="BW74" s="5">
        <f t="shared" si="120"/>
        <v>0</v>
      </c>
      <c r="BX74" s="5">
        <f t="shared" si="121"/>
        <v>64640.18148777289</v>
      </c>
      <c r="BY74" s="5">
        <f t="shared" si="119"/>
        <v>193920.54446331866</v>
      </c>
      <c r="BZ74" s="5">
        <f>MAX(INDEX('Team forecast'!$R$3:$BH$26,MATCH($B74,'Team forecast'!$B$3:$B$26,0),MATCH(BZ$1,'Team forecast'!$R$2:$BH$2,0))*($BX74)-(1-INDEX('Team forecast'!$R$3:$BH$26,MATCH($B74,'Team forecast'!$B$3:$B$26,0),MATCH(BZ$1,'Team forecast'!$R$2:$BH$2,0)))*(BY74+CH74)*0.01,-5000)</f>
        <v>57627.13748284911</v>
      </c>
      <c r="CA74" s="5">
        <f>MAX(INDEX('Team forecast'!$R$3:$BH$26,MATCH($B74,'Team forecast'!$B$3:$B$26,0),MATCH(CA$1,'Team forecast'!$R$2:$BH$2,0))*$BX74-(1-INDEX('Team forecast'!$R$3:$BH$26,MATCH($B74,'Team forecast'!$B$3:$B$26,0),MATCH(CA$1,'Team forecast'!$R$2:$BH$2,0)))*(BY74+BX74+CH74)*0.01,-5000)</f>
        <v>7955.9552831765759</v>
      </c>
      <c r="CB74" s="5">
        <f>MAX(INDEX('Team forecast'!$R$3:$BH$26,MATCH($B74,'Team forecast'!$B$3:$B$26,0),MATCH(CB$1,'Team forecast'!$R$2:$BH$2,0))*$BX74-(1-INDEX('Team forecast'!$R$3:$BH$26,MATCH($B74,'Team forecast'!$B$3:$B$26,0),MATCH(CB$1,'Team forecast'!$R$2:$BH$2,0)))*(BY74+BX74*2+CH74)*0.01,0)</f>
        <v>0</v>
      </c>
      <c r="CC74" s="5">
        <v>0</v>
      </c>
      <c r="CD74" s="5">
        <f>+AK74+BD74*Cockpit!$C$3+BW74*Cockpit!$C$3^2+BZ74*Cockpit!$C$3^3+CA74*Cockpit!$C$3^4+CB74*Cockpit!$C$3^5+CC74*Cockpit!$C$3^6</f>
        <v>125111.05358198521</v>
      </c>
      <c r="CE74" s="5"/>
      <c r="CF74" s="5"/>
      <c r="CG74" s="5">
        <v>0</v>
      </c>
      <c r="CH74" s="5">
        <f t="shared" si="122"/>
        <v>4062000</v>
      </c>
      <c r="CI74" s="5">
        <f t="shared" si="123"/>
        <v>4062000</v>
      </c>
      <c r="CJ74" s="1">
        <f t="shared" si="124"/>
        <v>3.1E-2</v>
      </c>
      <c r="CK74" s="5">
        <f>RANK(CD74,$CD$2:$CD$622)+COUNTIF($CD$2:$CD74,$CD74)-1</f>
        <v>69</v>
      </c>
      <c r="CL74" s="5">
        <f>RANK(CJ74,$CJ$2:$CJ$622)+COUNTIF($CJ$2:$CJ74,$CJ74)-1</f>
        <v>52</v>
      </c>
    </row>
    <row r="75" spans="1:90" x14ac:dyDescent="0.3">
      <c r="A75" t="str">
        <f>Players!P76</f>
        <v>Thibaut Courtois</v>
      </c>
      <c r="B75" t="str">
        <f>Players!G76</f>
        <v>Belgium</v>
      </c>
      <c r="C75" t="str">
        <f>Players!AB76</f>
        <v>Goalkeeper</v>
      </c>
      <c r="G75">
        <f>IF(Players!AC76=0,10000000,Players!AC76)</f>
        <v>6142000</v>
      </c>
      <c r="H75" s="16">
        <f>INDEX('Team forecast'!$B$2:$AO$26,MATCH('Master data'!$B75,'Team forecast'!$B$2:$B$26,0),MATCH('Master data'!H$1,'Team forecast'!$B$2:$AO$2,0))</f>
        <v>1.3904776720313736</v>
      </c>
      <c r="I75" s="16">
        <f>INDEX('Team forecast'!$B$2:$AO$26,MATCH('Master data'!$B75,'Team forecast'!$B$2:$B$26,0),MATCH('Master data'!I$1,'Team forecast'!$B$2:$AO$2,0))</f>
        <v>0.98501256392320902</v>
      </c>
      <c r="J75" s="16">
        <f>INDEX('Team forecast'!$B$2:$AO$26,MATCH('Master data'!$B75,'Team forecast'!$B$2:$B$26,0),MATCH('Master data'!J$1,'Team forecast'!$B$2:$AO$2,0))</f>
        <v>0.37343453510436442</v>
      </c>
      <c r="K75" s="16">
        <f>INDEX('Team forecast'!$B$2:$AO$26,MATCH('Master data'!$B75,'Team forecast'!$B$2:$B$26,0),MATCH('Master data'!K$1,'Team forecast'!$B$2:$AO$2,0))</f>
        <v>3.64738364221295</v>
      </c>
      <c r="L75" s="16">
        <f>INDEX('Team forecast'!$B$2:$AO$26,MATCH('Master data'!$B75,'Team forecast'!$B$2:$B$26,0),MATCH('Master data'!L$1,'Team forecast'!$B$2:$AO$2,0))</f>
        <v>3.2336271037883124</v>
      </c>
      <c r="M75">
        <f>IF(Players!BC76=1,95,0)</f>
        <v>95</v>
      </c>
      <c r="N75" s="2">
        <f>Players!BN76</f>
        <v>0</v>
      </c>
      <c r="O75" s="2">
        <f>Players!BO76</f>
        <v>0</v>
      </c>
      <c r="P75" s="2">
        <f>Players!BP76</f>
        <v>0</v>
      </c>
      <c r="Q75" s="2">
        <f>Players!BQ76</f>
        <v>0</v>
      </c>
      <c r="R75" s="2">
        <f>Players!BR76</f>
        <v>0</v>
      </c>
      <c r="S75" s="2">
        <f t="shared" si="83"/>
        <v>1.3904776720313736</v>
      </c>
      <c r="T75" s="2">
        <f t="shared" si="84"/>
        <v>0.98501256392320902</v>
      </c>
      <c r="U75" s="16">
        <f>INDEX('Team forecast'!$B$2:$AO$26,MATCH('Master data'!$B75,'Team forecast'!$B$2:$B$26,0),MATCH('Master data'!U$1,'Team forecast'!$B$2:$AO$2,0))</f>
        <v>0.45540796963946878</v>
      </c>
      <c r="V75" s="16">
        <f>INDEX('Team forecast'!$B$2:$AO$26,MATCH('Master data'!$B75,'Team forecast'!$B$2:$B$26,0),MATCH('Master data'!V$1,'Team forecast'!$B$2:$AO$2,0))</f>
        <v>0.31119544592030363</v>
      </c>
      <c r="W75" s="16">
        <f>INDEX('Team forecast'!$B$2:$AO$26,MATCH('Master data'!$B75,'Team forecast'!$B$2:$B$26,0),MATCH('Master data'!W$1,'Team forecast'!$B$2:$AO$2,0))</f>
        <v>0.23339658444022771</v>
      </c>
      <c r="X75" s="5">
        <f t="shared" si="85"/>
        <v>7000</v>
      </c>
      <c r="Y75" s="5">
        <f t="shared" si="86"/>
        <v>11385.19924098672</v>
      </c>
      <c r="Z75" s="5">
        <f t="shared" si="87"/>
        <v>1555.977229601518</v>
      </c>
      <c r="AA75" s="5">
        <f t="shared" si="88"/>
        <v>-3500.9487666034156</v>
      </c>
      <c r="AB75" s="5">
        <f t="shared" si="89"/>
        <v>0</v>
      </c>
      <c r="AC75" s="5">
        <f t="shared" si="90"/>
        <v>0</v>
      </c>
      <c r="AD75" s="5">
        <f t="shared" si="91"/>
        <v>0</v>
      </c>
      <c r="AE75" s="5">
        <f t="shared" si="92"/>
        <v>28007.590132827332</v>
      </c>
      <c r="AF75" s="5">
        <f t="shared" si="93"/>
        <v>11243.072699325518</v>
      </c>
      <c r="AG75" s="5">
        <f t="shared" si="94"/>
        <v>0</v>
      </c>
      <c r="AH75" s="5">
        <f t="shared" si="95"/>
        <v>0</v>
      </c>
      <c r="AI75" s="5">
        <f t="shared" si="96"/>
        <v>13904.776720313735</v>
      </c>
      <c r="AJ75" s="5">
        <f t="shared" si="97"/>
        <v>-7880.1005113856718</v>
      </c>
      <c r="AK75" s="5">
        <f>IFERROR(SUM(X75:AJ75),-5000)*((Cockpit!$C$3)^0)</f>
        <v>61715.566745065742</v>
      </c>
      <c r="AL75" s="16">
        <f>INDEX('Team forecast'!$B$2:$AO$26,MATCH('Master data'!$B75,'Team forecast'!$B$2:$B$26,0),MATCH('Master data'!AL$1,'Team forecast'!$B$2:$AO$2,0))</f>
        <v>2.3578794100156779</v>
      </c>
      <c r="AM75" s="16">
        <f>INDEX('Team forecast'!$B$2:$AO$26,MATCH('Master data'!$B75,'Team forecast'!$B$2:$B$26,0),MATCH('Master data'!AM$1,'Team forecast'!$B$2:$AO$2,0))</f>
        <v>0.60341572553131961</v>
      </c>
      <c r="AN75" s="16">
        <f>INDEX('Team forecast'!$B$2:$AO$26,MATCH('Master data'!$B75,'Team forecast'!$B$2:$B$26,0),MATCH('Master data'!AN$1,'Team forecast'!$B$2:$AO$2,0))</f>
        <v>0.5469402440769694</v>
      </c>
      <c r="AO75" s="16">
        <f>INDEX('Team forecast'!$B$2:$AO$26,MATCH('Master data'!$B75,'Team forecast'!$B$2:$B$26,0),MATCH('Master data'!AO$1,'Team forecast'!$B$2:$AO$2,0))</f>
        <v>6.1849902111969035</v>
      </c>
      <c r="AP75" s="16">
        <f>INDEX('Team forecast'!$B$2:$AO$26,MATCH('Master data'!$B75,'Team forecast'!$B$2:$B$26,0),MATCH('Master data'!AP$1,'Team forecast'!$B$2:$AO$2,0))</f>
        <v>1.9809102100775644</v>
      </c>
      <c r="AQ75" s="5">
        <f t="shared" si="98"/>
        <v>7000</v>
      </c>
      <c r="AR75" s="5">
        <f>INDEX('Team forecast'!$B$2:$AO$26,MATCH('Master data'!$B75,'Team forecast'!$B$2:$B$26,0),MATCH('Master data'!AR$1,'Team forecast'!$B$2:$AO$2,0))*IF(X75&gt;0,25000,0)</f>
        <v>19389.479964204038</v>
      </c>
      <c r="AS75" s="16">
        <f>INDEX('Team forecast'!$B$2:$AO$26,MATCH('Master data'!$B75,'Team forecast'!$B$2:$B$26,0),MATCH('Master data'!AS$1,'Team forecast'!$B$2:$AO$2,0))*IF(X75&gt;0,5000,0)</f>
        <v>727.851247887044</v>
      </c>
      <c r="AT75" s="16">
        <f>INDEX('Team forecast'!$B$2:$AO$26,MATCH('Master data'!$B75,'Team forecast'!$B$2:$B$26,0),MATCH('Master data'!AT$1,'Team forecast'!$B$2:$AO$2,0))*IF(X75&gt;0,-15000,0)</f>
        <v>-1182.7582778164463</v>
      </c>
      <c r="AU75" s="5">
        <f t="shared" si="99"/>
        <v>0</v>
      </c>
      <c r="AV75" s="5">
        <f t="shared" si="100"/>
        <v>0</v>
      </c>
      <c r="AW75" s="5">
        <f t="shared" si="101"/>
        <v>0</v>
      </c>
      <c r="AX75" s="5">
        <f t="shared" si="102"/>
        <v>41020.518305772704</v>
      </c>
      <c r="AY75" s="5">
        <f t="shared" si="103"/>
        <v>6887.4724227312245</v>
      </c>
      <c r="AZ75" s="5">
        <f t="shared" si="104"/>
        <v>0</v>
      </c>
      <c r="BA75" s="5">
        <f t="shared" si="105"/>
        <v>0</v>
      </c>
      <c r="BB75" s="5">
        <f t="shared" si="106"/>
        <v>23578.794100156778</v>
      </c>
      <c r="BC75" s="5">
        <f t="shared" si="107"/>
        <v>-4827.3258042505568</v>
      </c>
      <c r="BD75" s="5">
        <f t="shared" si="108"/>
        <v>92594.031958684776</v>
      </c>
      <c r="BE75" s="16">
        <f>INDEX('Team forecast'!$B$2:$AO$26,MATCH('Master data'!$B75,'Team forecast'!$B$2:$B$26,0),MATCH('Master data'!BE$1,'Team forecast'!$B$2:$AO$2,0))</f>
        <v>0</v>
      </c>
      <c r="BF75" s="16">
        <f>INDEX('Team forecast'!$B$2:$AO$26,MATCH('Master data'!$B75,'Team forecast'!$B$2:$B$26,0),MATCH('Master data'!BF$1,'Team forecast'!$B$2:$AO$2,0))</f>
        <v>0</v>
      </c>
      <c r="BG75" s="16">
        <f>INDEX('Team forecast'!$B$2:$AO$26,MATCH('Master data'!$B75,'Team forecast'!$B$2:$B$26,0),MATCH('Master data'!BG$1,'Team forecast'!$B$2:$AO$2,0))</f>
        <v>0</v>
      </c>
      <c r="BH75" s="16">
        <f>INDEX('Team forecast'!$B$2:$AO$26,MATCH('Master data'!$B75,'Team forecast'!$B$2:$B$26,0),MATCH('Master data'!BH$1,'Team forecast'!$B$2:$AO$2,0))</f>
        <v>0</v>
      </c>
      <c r="BI75" s="16">
        <f>INDEX('Team forecast'!$B$2:$AO$26,MATCH('Master data'!$B75,'Team forecast'!$B$2:$B$26,0),MATCH('Master data'!BI$1,'Team forecast'!$B$2:$AO$2,0))</f>
        <v>0</v>
      </c>
      <c r="BJ75" s="5">
        <f t="shared" si="109"/>
        <v>7000</v>
      </c>
      <c r="BK75" s="5">
        <f>INDEX('Team forecast'!$R$3:$BH$26,MATCH($B75,'Team forecast'!$B$3:$B$26,0),MATCH(BK$1,'Team forecast'!$R$2:$BH$2,0))*IF($X75&gt;0,25000,0)</f>
        <v>0</v>
      </c>
      <c r="BL75" s="5">
        <f>INDEX('Team forecast'!$R$3:$BH$26,MATCH($B75,'Team forecast'!$B$3:$B$26,0),MATCH(BL$1,'Team forecast'!$R$2:$BH$2,0))*IF($X75&gt;0,5000,0)</f>
        <v>0</v>
      </c>
      <c r="BM75" s="5">
        <f>INDEX('Team forecast'!$R$3:$BH$26,MATCH($B75,'Team forecast'!$B$3:$B$26,0),MATCH(BM$1,'Team forecast'!$R$2:$BH$2,0))*IF($X75&gt;0,-15000,0)</f>
        <v>0</v>
      </c>
      <c r="BN75" s="5">
        <f t="shared" si="110"/>
        <v>0</v>
      </c>
      <c r="BO75" s="5">
        <f t="shared" si="111"/>
        <v>0</v>
      </c>
      <c r="BP75" s="5">
        <f t="shared" si="112"/>
        <v>0</v>
      </c>
      <c r="BQ75" s="5">
        <f t="shared" si="113"/>
        <v>0</v>
      </c>
      <c r="BR75" s="5">
        <f t="shared" si="114"/>
        <v>0</v>
      </c>
      <c r="BS75" s="5">
        <f t="shared" si="115"/>
        <v>0</v>
      </c>
      <c r="BT75" s="5">
        <f t="shared" si="116"/>
        <v>0</v>
      </c>
      <c r="BU75" s="5">
        <f t="shared" si="117"/>
        <v>0</v>
      </c>
      <c r="BV75" s="5">
        <f t="shared" si="118"/>
        <v>0</v>
      </c>
      <c r="BW75" s="5">
        <f t="shared" si="120"/>
        <v>0</v>
      </c>
      <c r="BX75" s="5">
        <f t="shared" si="121"/>
        <v>77154.799351875263</v>
      </c>
      <c r="BY75" s="5">
        <f t="shared" si="119"/>
        <v>231464.39805562579</v>
      </c>
      <c r="BZ75" s="5">
        <f>MAX(INDEX('Team forecast'!$R$3:$BH$26,MATCH($B75,'Team forecast'!$B$3:$B$26,0),MATCH(BZ$1,'Team forecast'!$R$2:$BH$2,0))*($BX75)-(1-INDEX('Team forecast'!$R$3:$BH$26,MATCH($B75,'Team forecast'!$B$3:$B$26,0),MATCH(BZ$1,'Team forecast'!$R$2:$BH$2,0)))*(BY75+CH75)*0.01,-5000)</f>
        <v>66718.544290213656</v>
      </c>
      <c r="CA75" s="5">
        <f>MAX(INDEX('Team forecast'!$R$3:$BH$26,MATCH($B75,'Team forecast'!$B$3:$B$26,0),MATCH(CA$1,'Team forecast'!$R$2:$BH$2,0))*$BX75-(1-INDEX('Team forecast'!$R$3:$BH$26,MATCH($B75,'Team forecast'!$B$3:$B$26,0),MATCH(CA$1,'Team forecast'!$R$2:$BH$2,0)))*(BY75+BX75+CH75)*0.01,-5000)</f>
        <v>2529.0364350522432</v>
      </c>
      <c r="CB75" s="5">
        <f>MAX(INDEX('Team forecast'!$R$3:$BH$26,MATCH($B75,'Team forecast'!$B$3:$B$26,0),MATCH(CB$1,'Team forecast'!$R$2:$BH$2,0))*$BX75-(1-INDEX('Team forecast'!$R$3:$BH$26,MATCH($B75,'Team forecast'!$B$3:$B$26,0),MATCH(CB$1,'Team forecast'!$R$2:$BH$2,0)))*(BY75+BX75*2+CH75)*0.01,0)</f>
        <v>0</v>
      </c>
      <c r="CC75" s="5">
        <v>0</v>
      </c>
      <c r="CD75" s="5">
        <f>+AK75+BD75*Cockpit!$C$3+BW75*Cockpit!$C$3^2+BZ75*Cockpit!$C$3^3+CA75*Cockpit!$C$3^4+CB75*Cockpit!$C$3^5+CC75*Cockpit!$C$3^6</f>
        <v>143712.94170426254</v>
      </c>
      <c r="CE75" s="5"/>
      <c r="CF75" s="5"/>
      <c r="CG75" s="5">
        <v>0</v>
      </c>
      <c r="CH75" s="5">
        <f t="shared" si="122"/>
        <v>6142000</v>
      </c>
      <c r="CI75" s="5">
        <f t="shared" si="123"/>
        <v>6142000</v>
      </c>
      <c r="CJ75" s="1">
        <f t="shared" si="124"/>
        <v>2.3E-2</v>
      </c>
      <c r="CK75" s="5">
        <f>RANK(CD75,$CD$2:$CD$622)+COUNTIF($CD$2:$CD75,$CD75)-1</f>
        <v>44</v>
      </c>
      <c r="CL75" s="5">
        <f>RANK(CJ75,$CJ$2:$CJ$622)+COUNTIF($CJ$2:$CJ75,$CJ75)-1</f>
        <v>102</v>
      </c>
    </row>
    <row r="76" spans="1:90" x14ac:dyDescent="0.3">
      <c r="A76" t="str">
        <f>Players!P77</f>
        <v>Axel Witsel</v>
      </c>
      <c r="B76" t="str">
        <f>Players!G77</f>
        <v>Belgium</v>
      </c>
      <c r="C76" t="str">
        <f>Players!AB77</f>
        <v>Midfield</v>
      </c>
      <c r="D76" s="1"/>
      <c r="F76" t="str">
        <f>IFERROR(INDEX(Lookup!B:B,MATCH(INDEX(Players!C:C,MATCH(E76,Players!A:A,0)),Lookup!D:D,0)),"")</f>
        <v/>
      </c>
      <c r="G76">
        <f>IF(Players!AC77=0,10000000,Players!AC77)</f>
        <v>2495000</v>
      </c>
      <c r="H76" s="16">
        <f>INDEX('Team forecast'!$B$2:$AO$26,MATCH('Master data'!$B76,'Team forecast'!$B$2:$B$26,0),MATCH('Master data'!H$1,'Team forecast'!$B$2:$AO$2,0))</f>
        <v>1.3904776720313736</v>
      </c>
      <c r="I76" s="16">
        <f>INDEX('Team forecast'!$B$2:$AO$26,MATCH('Master data'!$B76,'Team forecast'!$B$2:$B$26,0),MATCH('Master data'!I$1,'Team forecast'!$B$2:$AO$2,0))</f>
        <v>0.98501256392320902</v>
      </c>
      <c r="J76" s="16">
        <f>INDEX('Team forecast'!$B$2:$AO$26,MATCH('Master data'!$B76,'Team forecast'!$B$2:$B$26,0),MATCH('Master data'!J$1,'Team forecast'!$B$2:$AO$2,0))</f>
        <v>0.37343453510436442</v>
      </c>
      <c r="K76" s="16">
        <f>INDEX('Team forecast'!$B$2:$AO$26,MATCH('Master data'!$B76,'Team forecast'!$B$2:$B$26,0),MATCH('Master data'!K$1,'Team forecast'!$B$2:$AO$2,0))</f>
        <v>3.64738364221295</v>
      </c>
      <c r="L76" s="16">
        <f>INDEX('Team forecast'!$B$2:$AO$26,MATCH('Master data'!$B76,'Team forecast'!$B$2:$B$26,0),MATCH('Master data'!L$1,'Team forecast'!$B$2:$AO$2,0))</f>
        <v>3.2336271037883124</v>
      </c>
      <c r="M76">
        <f>IF(Players!BC77=1,95,0)</f>
        <v>0</v>
      </c>
      <c r="N76" s="2">
        <f>Players!BN77</f>
        <v>0</v>
      </c>
      <c r="O76" s="2">
        <f>Players!BO77</f>
        <v>0</v>
      </c>
      <c r="P76" s="2">
        <f>Players!BP77</f>
        <v>0</v>
      </c>
      <c r="Q76" s="2">
        <f>Players!BQ77</f>
        <v>0.28429203539823011</v>
      </c>
      <c r="R76" s="2">
        <f>Players!BR77</f>
        <v>0</v>
      </c>
      <c r="S76" s="2">
        <f t="shared" si="83"/>
        <v>1.3904776720313736</v>
      </c>
      <c r="T76" s="2">
        <f t="shared" si="84"/>
        <v>0.98501256392320902</v>
      </c>
      <c r="U76" s="16">
        <f>INDEX('Team forecast'!$B$2:$AO$26,MATCH('Master data'!$B76,'Team forecast'!$B$2:$B$26,0),MATCH('Master data'!U$1,'Team forecast'!$B$2:$AO$2,0))</f>
        <v>0.45540796963946878</v>
      </c>
      <c r="V76" s="16">
        <f>INDEX('Team forecast'!$B$2:$AO$26,MATCH('Master data'!$B76,'Team forecast'!$B$2:$B$26,0),MATCH('Master data'!V$1,'Team forecast'!$B$2:$AO$2,0))</f>
        <v>0.31119544592030363</v>
      </c>
      <c r="W76" s="16">
        <f>INDEX('Team forecast'!$B$2:$AO$26,MATCH('Master data'!$B76,'Team forecast'!$B$2:$B$26,0),MATCH('Master data'!W$1,'Team forecast'!$B$2:$AO$2,0))</f>
        <v>0.23339658444022771</v>
      </c>
      <c r="X76" s="5">
        <f t="shared" si="85"/>
        <v>-5000</v>
      </c>
      <c r="Y76" s="5">
        <f t="shared" si="86"/>
        <v>0</v>
      </c>
      <c r="Z76" s="5">
        <f t="shared" si="87"/>
        <v>0</v>
      </c>
      <c r="AA76" s="5">
        <f t="shared" si="88"/>
        <v>0</v>
      </c>
      <c r="AB76" s="5">
        <f t="shared" si="89"/>
        <v>0</v>
      </c>
      <c r="AC76" s="5">
        <f t="shared" si="90"/>
        <v>0</v>
      </c>
      <c r="AD76" s="5">
        <f t="shared" si="91"/>
        <v>0</v>
      </c>
      <c r="AE76" s="5">
        <f t="shared" si="92"/>
        <v>0</v>
      </c>
      <c r="AF76" s="5">
        <f t="shared" si="93"/>
        <v>0</v>
      </c>
      <c r="AG76" s="5">
        <f t="shared" si="94"/>
        <v>0</v>
      </c>
      <c r="AH76" s="5">
        <f t="shared" si="95"/>
        <v>0</v>
      </c>
      <c r="AI76" s="5">
        <f t="shared" si="96"/>
        <v>0</v>
      </c>
      <c r="AJ76" s="5">
        <f t="shared" si="97"/>
        <v>0</v>
      </c>
      <c r="AK76" s="5">
        <f>IFERROR(SUM(X76:AJ76),-5000)*((Cockpit!$C$3)^0)</f>
        <v>-5000</v>
      </c>
      <c r="AL76" s="16">
        <f>INDEX('Team forecast'!$B$2:$AO$26,MATCH('Master data'!$B76,'Team forecast'!$B$2:$B$26,0),MATCH('Master data'!AL$1,'Team forecast'!$B$2:$AO$2,0))</f>
        <v>2.3578794100156779</v>
      </c>
      <c r="AM76" s="16">
        <f>INDEX('Team forecast'!$B$2:$AO$26,MATCH('Master data'!$B76,'Team forecast'!$B$2:$B$26,0),MATCH('Master data'!AM$1,'Team forecast'!$B$2:$AO$2,0))</f>
        <v>0.60341572553131961</v>
      </c>
      <c r="AN76" s="16">
        <f>INDEX('Team forecast'!$B$2:$AO$26,MATCH('Master data'!$B76,'Team forecast'!$B$2:$B$26,0),MATCH('Master data'!AN$1,'Team forecast'!$B$2:$AO$2,0))</f>
        <v>0.5469402440769694</v>
      </c>
      <c r="AO76" s="16">
        <f>INDEX('Team forecast'!$B$2:$AO$26,MATCH('Master data'!$B76,'Team forecast'!$B$2:$B$26,0),MATCH('Master data'!AO$1,'Team forecast'!$B$2:$AO$2,0))</f>
        <v>6.1849902111969035</v>
      </c>
      <c r="AP76" s="16">
        <f>INDEX('Team forecast'!$B$2:$AO$26,MATCH('Master data'!$B76,'Team forecast'!$B$2:$B$26,0),MATCH('Master data'!AP$1,'Team forecast'!$B$2:$AO$2,0))</f>
        <v>1.9809102100775644</v>
      </c>
      <c r="AQ76" s="5">
        <f t="shared" si="98"/>
        <v>-5000</v>
      </c>
      <c r="AR76" s="5">
        <f>INDEX('Team forecast'!$B$2:$AO$26,MATCH('Master data'!$B76,'Team forecast'!$B$2:$B$26,0),MATCH('Master data'!AR$1,'Team forecast'!$B$2:$AO$2,0))*IF(X76&gt;0,25000,0)</f>
        <v>0</v>
      </c>
      <c r="AS76" s="16">
        <f>INDEX('Team forecast'!$B$2:$AO$26,MATCH('Master data'!$B76,'Team forecast'!$B$2:$B$26,0),MATCH('Master data'!AS$1,'Team forecast'!$B$2:$AO$2,0))*IF(X76&gt;0,5000,0)</f>
        <v>0</v>
      </c>
      <c r="AT76" s="16">
        <f>INDEX('Team forecast'!$B$2:$AO$26,MATCH('Master data'!$B76,'Team forecast'!$B$2:$B$26,0),MATCH('Master data'!AT$1,'Team forecast'!$B$2:$AO$2,0))*IF(X76&gt;0,-15000,0)</f>
        <v>0</v>
      </c>
      <c r="AU76" s="5">
        <f t="shared" si="99"/>
        <v>0</v>
      </c>
      <c r="AV76" s="5">
        <f t="shared" si="100"/>
        <v>0</v>
      </c>
      <c r="AW76" s="5">
        <f t="shared" si="101"/>
        <v>0</v>
      </c>
      <c r="AX76" s="5">
        <f t="shared" si="102"/>
        <v>0</v>
      </c>
      <c r="AY76" s="5">
        <f t="shared" si="103"/>
        <v>0</v>
      </c>
      <c r="AZ76" s="5">
        <f t="shared" si="104"/>
        <v>0</v>
      </c>
      <c r="BA76" s="5">
        <f t="shared" si="105"/>
        <v>0</v>
      </c>
      <c r="BB76" s="5">
        <f t="shared" si="106"/>
        <v>0</v>
      </c>
      <c r="BC76" s="5">
        <f t="shared" si="107"/>
        <v>0</v>
      </c>
      <c r="BD76" s="5">
        <f t="shared" si="108"/>
        <v>-5000</v>
      </c>
      <c r="BE76" s="16">
        <f>INDEX('Team forecast'!$B$2:$AO$26,MATCH('Master data'!$B76,'Team forecast'!$B$2:$B$26,0),MATCH('Master data'!BE$1,'Team forecast'!$B$2:$AO$2,0))</f>
        <v>0</v>
      </c>
      <c r="BF76" s="16">
        <f>INDEX('Team forecast'!$B$2:$AO$26,MATCH('Master data'!$B76,'Team forecast'!$B$2:$B$26,0),MATCH('Master data'!BF$1,'Team forecast'!$B$2:$AO$2,0))</f>
        <v>0</v>
      </c>
      <c r="BG76" s="16">
        <f>INDEX('Team forecast'!$B$2:$AO$26,MATCH('Master data'!$B76,'Team forecast'!$B$2:$B$26,0),MATCH('Master data'!BG$1,'Team forecast'!$B$2:$AO$2,0))</f>
        <v>0</v>
      </c>
      <c r="BH76" s="16">
        <f>INDEX('Team forecast'!$B$2:$AO$26,MATCH('Master data'!$B76,'Team forecast'!$B$2:$B$26,0),MATCH('Master data'!BH$1,'Team forecast'!$B$2:$AO$2,0))</f>
        <v>0</v>
      </c>
      <c r="BI76" s="16">
        <f>INDEX('Team forecast'!$B$2:$AO$26,MATCH('Master data'!$B76,'Team forecast'!$B$2:$B$26,0),MATCH('Master data'!BI$1,'Team forecast'!$B$2:$AO$2,0))</f>
        <v>0</v>
      </c>
      <c r="BJ76" s="5">
        <f t="shared" si="109"/>
        <v>-5000</v>
      </c>
      <c r="BK76" s="5">
        <f>INDEX('Team forecast'!$R$3:$BH$26,MATCH($B76,'Team forecast'!$B$3:$B$26,0),MATCH(BK$1,'Team forecast'!$R$2:$BH$2,0))*IF($X76&gt;0,25000,0)</f>
        <v>0</v>
      </c>
      <c r="BL76" s="5">
        <f>INDEX('Team forecast'!$R$3:$BH$26,MATCH($B76,'Team forecast'!$B$3:$B$26,0),MATCH(BL$1,'Team forecast'!$R$2:$BH$2,0))*IF($X76&gt;0,5000,0)</f>
        <v>0</v>
      </c>
      <c r="BM76" s="5">
        <f>INDEX('Team forecast'!$R$3:$BH$26,MATCH($B76,'Team forecast'!$B$3:$B$26,0),MATCH(BM$1,'Team forecast'!$R$2:$BH$2,0))*IF($X76&gt;0,-15000,0)</f>
        <v>0</v>
      </c>
      <c r="BN76" s="5">
        <f t="shared" si="110"/>
        <v>0</v>
      </c>
      <c r="BO76" s="5">
        <f t="shared" si="111"/>
        <v>0</v>
      </c>
      <c r="BP76" s="5">
        <f t="shared" si="112"/>
        <v>0</v>
      </c>
      <c r="BQ76" s="5">
        <f t="shared" si="113"/>
        <v>0</v>
      </c>
      <c r="BR76" s="5">
        <f t="shared" si="114"/>
        <v>0</v>
      </c>
      <c r="BS76" s="5">
        <f t="shared" si="115"/>
        <v>0</v>
      </c>
      <c r="BT76" s="5">
        <f t="shared" si="116"/>
        <v>0</v>
      </c>
      <c r="BU76" s="5">
        <f t="shared" si="117"/>
        <v>0</v>
      </c>
      <c r="BV76" s="5">
        <f t="shared" si="118"/>
        <v>0</v>
      </c>
      <c r="BW76" s="5">
        <f t="shared" si="120"/>
        <v>0</v>
      </c>
      <c r="BX76" s="5">
        <f t="shared" si="121"/>
        <v>-5000</v>
      </c>
      <c r="BY76" s="5">
        <f t="shared" si="119"/>
        <v>-15000</v>
      </c>
      <c r="BZ76" s="5">
        <f>MAX(INDEX('Team forecast'!$R$3:$BH$26,MATCH($B76,'Team forecast'!$B$3:$B$26,0),MATCH(BZ$1,'Team forecast'!$R$2:$BH$2,0))*($BX76)-(1-INDEX('Team forecast'!$R$3:$BH$26,MATCH($B76,'Team forecast'!$B$3:$B$26,0),MATCH(BZ$1,'Team forecast'!$R$2:$BH$2,0)))*(BY76+CH76)*0.01,-5000)</f>
        <v>-5000</v>
      </c>
      <c r="CA76" s="5">
        <f>MAX(INDEX('Team forecast'!$R$3:$BH$26,MATCH($B76,'Team forecast'!$B$3:$B$26,0),MATCH(CA$1,'Team forecast'!$R$2:$BH$2,0))*$BX76-(1-INDEX('Team forecast'!$R$3:$BH$26,MATCH($B76,'Team forecast'!$B$3:$B$26,0),MATCH(CA$1,'Team forecast'!$R$2:$BH$2,0)))*(BY76+BX76+CH76)*0.01,-5000)</f>
        <v>-5000</v>
      </c>
      <c r="CB76" s="5">
        <f>MAX(INDEX('Team forecast'!$R$3:$BH$26,MATCH($B76,'Team forecast'!$B$3:$B$26,0),MATCH(CB$1,'Team forecast'!$R$2:$BH$2,0))*$BX76-(1-INDEX('Team forecast'!$R$3:$BH$26,MATCH($B76,'Team forecast'!$B$3:$B$26,0),MATCH(CB$1,'Team forecast'!$R$2:$BH$2,0)))*(BY76+BX76*2+CH76)*0.01,0)</f>
        <v>0</v>
      </c>
      <c r="CC76" s="5">
        <v>0</v>
      </c>
      <c r="CD76" s="5">
        <f>+AK76+BD76*Cockpit!$C$3+BW76*Cockpit!$C$3^2+BZ76*Cockpit!$C$3^3+CA76*Cockpit!$C$3^4+CB76*Cockpit!$C$3^5+CC76*Cockpit!$C$3^6</f>
        <v>-10802.469135802468</v>
      </c>
      <c r="CE76" s="5"/>
      <c r="CF76" s="5"/>
      <c r="CG76" s="5">
        <v>0</v>
      </c>
      <c r="CH76" s="5">
        <f t="shared" si="122"/>
        <v>2495000</v>
      </c>
      <c r="CI76" s="5">
        <f t="shared" si="123"/>
        <v>2495000</v>
      </c>
      <c r="CJ76" s="1">
        <f t="shared" si="124"/>
        <v>-4.0000000000000001E-3</v>
      </c>
      <c r="CK76" s="5">
        <f>RANK(CD76,$CD$2:$CD$622)+COUNTIF($CD$2:$CD76,$CD76)-1</f>
        <v>442</v>
      </c>
      <c r="CL76" s="5">
        <f>RANK(CJ76,$CJ$2:$CJ$622)+COUNTIF($CJ$2:$CJ76,$CJ76)-1</f>
        <v>485</v>
      </c>
    </row>
    <row r="77" spans="1:90" x14ac:dyDescent="0.3">
      <c r="A77" t="str">
        <f>Players!P78</f>
        <v>Youri Tielemans</v>
      </c>
      <c r="B77" t="str">
        <f>Players!G78</f>
        <v>Belgium</v>
      </c>
      <c r="C77" t="str">
        <f>Players!AB78</f>
        <v>Midfield</v>
      </c>
      <c r="D77" s="1"/>
      <c r="F77" t="str">
        <f>IFERROR(INDEX(Lookup!B:B,MATCH(INDEX(Players!C:C,MATCH(E77,Players!A:A,0)),Lookup!D:D,0)),"")</f>
        <v/>
      </c>
      <c r="G77">
        <f>IF(Players!AC78=0,10000000,Players!AC78)</f>
        <v>5062000</v>
      </c>
      <c r="H77" s="16">
        <f>INDEX('Team forecast'!$B$2:$AO$26,MATCH('Master data'!$B77,'Team forecast'!$B$2:$B$26,0),MATCH('Master data'!H$1,'Team forecast'!$B$2:$AO$2,0))</f>
        <v>1.3904776720313736</v>
      </c>
      <c r="I77" s="16">
        <f>INDEX('Team forecast'!$B$2:$AO$26,MATCH('Master data'!$B77,'Team forecast'!$B$2:$B$26,0),MATCH('Master data'!I$1,'Team forecast'!$B$2:$AO$2,0))</f>
        <v>0.98501256392320902</v>
      </c>
      <c r="J77" s="16">
        <f>INDEX('Team forecast'!$B$2:$AO$26,MATCH('Master data'!$B77,'Team forecast'!$B$2:$B$26,0),MATCH('Master data'!J$1,'Team forecast'!$B$2:$AO$2,0))</f>
        <v>0.37343453510436442</v>
      </c>
      <c r="K77" s="16">
        <f>INDEX('Team forecast'!$B$2:$AO$26,MATCH('Master data'!$B77,'Team forecast'!$B$2:$B$26,0),MATCH('Master data'!K$1,'Team forecast'!$B$2:$AO$2,0))</f>
        <v>3.64738364221295</v>
      </c>
      <c r="L77" s="16">
        <f>INDEX('Team forecast'!$B$2:$AO$26,MATCH('Master data'!$B77,'Team forecast'!$B$2:$B$26,0),MATCH('Master data'!L$1,'Team forecast'!$B$2:$AO$2,0))</f>
        <v>3.2336271037883124</v>
      </c>
      <c r="M77">
        <f>IF(Players!BC78=1,95,0)</f>
        <v>95</v>
      </c>
      <c r="N77" s="2">
        <f>Players!BN78</f>
        <v>7.7135215086493639E-2</v>
      </c>
      <c r="O77" s="2">
        <f>Players!BO78</f>
        <v>7.080564591556622E-2</v>
      </c>
      <c r="P77" s="2">
        <f>Players!BP78</f>
        <v>8.9789210823443877E-2</v>
      </c>
      <c r="Q77" s="2">
        <f>Players!BQ78</f>
        <v>8.0405002977963075E-2</v>
      </c>
      <c r="R77" s="2">
        <f>Players!BR78</f>
        <v>0</v>
      </c>
      <c r="S77" s="2">
        <f t="shared" ref="S77:S108" si="125">H77</f>
        <v>1.3904776720313736</v>
      </c>
      <c r="T77" s="2">
        <f t="shared" ref="T77:T108" si="126">I77</f>
        <v>0.98501256392320902</v>
      </c>
      <c r="U77" s="16">
        <f>INDEX('Team forecast'!$B$2:$AO$26,MATCH('Master data'!$B77,'Team forecast'!$B$2:$B$26,0),MATCH('Master data'!U$1,'Team forecast'!$B$2:$AO$2,0))</f>
        <v>0.45540796963946878</v>
      </c>
      <c r="V77" s="16">
        <f>INDEX('Team forecast'!$B$2:$AO$26,MATCH('Master data'!$B77,'Team forecast'!$B$2:$B$26,0),MATCH('Master data'!V$1,'Team forecast'!$B$2:$AO$2,0))</f>
        <v>0.31119544592030363</v>
      </c>
      <c r="W77" s="16">
        <f>INDEX('Team forecast'!$B$2:$AO$26,MATCH('Master data'!$B77,'Team forecast'!$B$2:$B$26,0),MATCH('Master data'!W$1,'Team forecast'!$B$2:$AO$2,0))</f>
        <v>0.23339658444022771</v>
      </c>
      <c r="X77" s="5">
        <f t="shared" ref="X77:X108" si="127">IF(M77&gt;95,7000*2,IF(M77&gt;0,7000,-5000))</f>
        <v>7000</v>
      </c>
      <c r="Y77" s="5">
        <f t="shared" ref="Y77:Y108" si="128">IF($X77&gt;0,U77*25000,0)</f>
        <v>11385.19924098672</v>
      </c>
      <c r="Z77" s="5">
        <f t="shared" ref="Z77:Z108" si="129">IF($X77&gt;0,V77*5000,0)</f>
        <v>1555.977229601518</v>
      </c>
      <c r="AA77" s="5">
        <f t="shared" ref="AA77:AA108" si="130">IF($X77&gt;0,W77*(-15000),0)</f>
        <v>-3500.9487666034156</v>
      </c>
      <c r="AB77" s="5">
        <f t="shared" ref="AB77:AB108" si="131">IF($C77="Defense",$N77*150000,IF($C77="Midfield",$N77*125000,IF($C77="Striker",$N77*100000,0)))*$H77</f>
        <v>13406.849288138372</v>
      </c>
      <c r="AC77" s="5">
        <f t="shared" ref="AC77:AC108" si="132">$O77*50000*H77</f>
        <v>4922.6834849677125</v>
      </c>
      <c r="AD77" s="5">
        <f t="shared" ref="AD77:AD108" si="133">$P77*K77*10000</f>
        <v>3274.9569880463914</v>
      </c>
      <c r="AE77" s="5">
        <f t="shared" ref="AE77:AE108" si="134">IF($C77="Goalkeeper",J77*75000,IF($C77="Defense",J77*50000,0))</f>
        <v>0</v>
      </c>
      <c r="AF77" s="5">
        <f t="shared" ref="AF77:AF108" si="135">IF($C77="Goalkeeper",(L77-I77)*5000,0)</f>
        <v>0</v>
      </c>
      <c r="AG77" s="5">
        <f t="shared" ref="AG77:AG108" si="136">IF(M77&gt;0,Q77*(-20000),0)</f>
        <v>-1608.1000595592616</v>
      </c>
      <c r="AH77" s="5">
        <f t="shared" ref="AH77:AH108" si="137">IF(M77&gt;0,R77*(-50000),0)</f>
        <v>0</v>
      </c>
      <c r="AI77" s="5">
        <f t="shared" ref="AI77:AI108" si="138">IF(M77&gt;0,S77*10000,0)</f>
        <v>13904.776720313735</v>
      </c>
      <c r="AJ77" s="5">
        <f t="shared" ref="AJ77:AJ108" si="139">IF(M77&gt;0,T77*(-8000),0)</f>
        <v>-7880.1005113856718</v>
      </c>
      <c r="AK77" s="5">
        <f>IFERROR(SUM(X77:AJ77),-5000)*((Cockpit!$C$3)^0)</f>
        <v>42461.293614506096</v>
      </c>
      <c r="AL77" s="16">
        <f>INDEX('Team forecast'!$B$2:$AO$26,MATCH('Master data'!$B77,'Team forecast'!$B$2:$B$26,0),MATCH('Master data'!AL$1,'Team forecast'!$B$2:$AO$2,0))</f>
        <v>2.3578794100156779</v>
      </c>
      <c r="AM77" s="16">
        <f>INDEX('Team forecast'!$B$2:$AO$26,MATCH('Master data'!$B77,'Team forecast'!$B$2:$B$26,0),MATCH('Master data'!AM$1,'Team forecast'!$B$2:$AO$2,0))</f>
        <v>0.60341572553131961</v>
      </c>
      <c r="AN77" s="16">
        <f>INDEX('Team forecast'!$B$2:$AO$26,MATCH('Master data'!$B77,'Team forecast'!$B$2:$B$26,0),MATCH('Master data'!AN$1,'Team forecast'!$B$2:$AO$2,0))</f>
        <v>0.5469402440769694</v>
      </c>
      <c r="AO77" s="16">
        <f>INDEX('Team forecast'!$B$2:$AO$26,MATCH('Master data'!$B77,'Team forecast'!$B$2:$B$26,0),MATCH('Master data'!AO$1,'Team forecast'!$B$2:$AO$2,0))</f>
        <v>6.1849902111969035</v>
      </c>
      <c r="AP77" s="16">
        <f>INDEX('Team forecast'!$B$2:$AO$26,MATCH('Master data'!$B77,'Team forecast'!$B$2:$B$26,0),MATCH('Master data'!AP$1,'Team forecast'!$B$2:$AO$2,0))</f>
        <v>1.9809102100775644</v>
      </c>
      <c r="AQ77" s="5">
        <f t="shared" ref="AQ77:AQ108" si="140">X77</f>
        <v>7000</v>
      </c>
      <c r="AR77" s="5">
        <f>INDEX('Team forecast'!$B$2:$AO$26,MATCH('Master data'!$B77,'Team forecast'!$B$2:$B$26,0),MATCH('Master data'!AR$1,'Team forecast'!$B$2:$AO$2,0))*IF(X77&gt;0,25000,0)</f>
        <v>19389.479964204038</v>
      </c>
      <c r="AS77" s="16">
        <f>INDEX('Team forecast'!$B$2:$AO$26,MATCH('Master data'!$B77,'Team forecast'!$B$2:$B$26,0),MATCH('Master data'!AS$1,'Team forecast'!$B$2:$AO$2,0))*IF(X77&gt;0,5000,0)</f>
        <v>727.851247887044</v>
      </c>
      <c r="AT77" s="16">
        <f>INDEX('Team forecast'!$B$2:$AO$26,MATCH('Master data'!$B77,'Team forecast'!$B$2:$B$26,0),MATCH('Master data'!AT$1,'Team forecast'!$B$2:$AO$2,0))*IF(X77&gt;0,-15000,0)</f>
        <v>-1182.7582778164463</v>
      </c>
      <c r="AU77" s="5">
        <f t="shared" ref="AU77:AU108" si="141">IF($C77="Defense",$N77*150000,IF($C77="Midfield",$N77*125000,IF($C77="Striker",$N77*100000,0)))*$AL77</f>
        <v>22734.441929946755</v>
      </c>
      <c r="AV77" s="5">
        <f t="shared" ref="AV77:AV108" si="142">$O77*50000*AL77</f>
        <v>8347.5587308587128</v>
      </c>
      <c r="AW77" s="5">
        <f t="shared" ref="AW77:AW108" si="143">$P77*AO77*10000</f>
        <v>5553.4539001409548</v>
      </c>
      <c r="AX77" s="5">
        <f t="shared" ref="AX77:AX108" si="144">IF($C77="Goalkeeper",AN77*75000,IF($C77="Defense",AN77*50000,0))</f>
        <v>0</v>
      </c>
      <c r="AY77" s="5">
        <f t="shared" ref="AY77:AY108" si="145">IF($C77="Goalkeeper",(AP77-AM77)*5000,0)</f>
        <v>0</v>
      </c>
      <c r="AZ77" s="5">
        <f t="shared" ref="AZ77:AZ108" si="146">$AG77</f>
        <v>-1608.1000595592616</v>
      </c>
      <c r="BA77" s="5">
        <f t="shared" ref="BA77:BA108" si="147">$AH77</f>
        <v>0</v>
      </c>
      <c r="BB77" s="5">
        <f t="shared" ref="BB77:BB108" si="148">IF(X77&gt;0,AL77*10000,0)</f>
        <v>23578.794100156778</v>
      </c>
      <c r="BC77" s="5">
        <f t="shared" ref="BC77:BC108" si="149">IF(X77&gt;0,AM77*(-8000),0)</f>
        <v>-4827.3258042505568</v>
      </c>
      <c r="BD77" s="5">
        <f t="shared" ref="BD77:BD108" si="150">IFERROR(SUM(AQ77:BC77),0)</f>
        <v>79713.395731568016</v>
      </c>
      <c r="BE77" s="16">
        <f>INDEX('Team forecast'!$B$2:$AO$26,MATCH('Master data'!$B77,'Team forecast'!$B$2:$B$26,0),MATCH('Master data'!BE$1,'Team forecast'!$B$2:$AO$2,0))</f>
        <v>0</v>
      </c>
      <c r="BF77" s="16">
        <f>INDEX('Team forecast'!$B$2:$AO$26,MATCH('Master data'!$B77,'Team forecast'!$B$2:$B$26,0),MATCH('Master data'!BF$1,'Team forecast'!$B$2:$AO$2,0))</f>
        <v>0</v>
      </c>
      <c r="BG77" s="16">
        <f>INDEX('Team forecast'!$B$2:$AO$26,MATCH('Master data'!$B77,'Team forecast'!$B$2:$B$26,0),MATCH('Master data'!BG$1,'Team forecast'!$B$2:$AO$2,0))</f>
        <v>0</v>
      </c>
      <c r="BH77" s="16">
        <f>INDEX('Team forecast'!$B$2:$AO$26,MATCH('Master data'!$B77,'Team forecast'!$B$2:$B$26,0),MATCH('Master data'!BH$1,'Team forecast'!$B$2:$AO$2,0))</f>
        <v>0</v>
      </c>
      <c r="BI77" s="16">
        <f>INDEX('Team forecast'!$B$2:$AO$26,MATCH('Master data'!$B77,'Team forecast'!$B$2:$B$26,0),MATCH('Master data'!BI$1,'Team forecast'!$B$2:$AO$2,0))</f>
        <v>0</v>
      </c>
      <c r="BJ77" s="5">
        <f t="shared" ref="BJ77:BJ108" si="151">AQ77</f>
        <v>7000</v>
      </c>
      <c r="BK77" s="5">
        <f>INDEX('Team forecast'!$R$3:$BH$26,MATCH($B77,'Team forecast'!$B$3:$B$26,0),MATCH(BK$1,'Team forecast'!$R$2:$BH$2,0))*IF($X77&gt;0,25000,0)</f>
        <v>0</v>
      </c>
      <c r="BL77" s="5">
        <f>INDEX('Team forecast'!$R$3:$BH$26,MATCH($B77,'Team forecast'!$B$3:$B$26,0),MATCH(BL$1,'Team forecast'!$R$2:$BH$2,0))*IF($X77&gt;0,5000,0)</f>
        <v>0</v>
      </c>
      <c r="BM77" s="5">
        <f>INDEX('Team forecast'!$R$3:$BH$26,MATCH($B77,'Team forecast'!$B$3:$B$26,0),MATCH(BM$1,'Team forecast'!$R$2:$BH$2,0))*IF($X77&gt;0,-15000,0)</f>
        <v>0</v>
      </c>
      <c r="BN77" s="5">
        <f t="shared" ref="BN77:BN108" si="152">IF($C77="Defense",$N77*150000,IF($C77="Midfield",$N77*125000,IF($C77="Striker",$N77*100000,0)))*$BE77</f>
        <v>0</v>
      </c>
      <c r="BO77" s="5">
        <f t="shared" ref="BO77:BO108" si="153">$O77*50000*$BE77</f>
        <v>0</v>
      </c>
      <c r="BP77" s="5">
        <f t="shared" ref="BP77:BP108" si="154">$P77*BH77*10000</f>
        <v>0</v>
      </c>
      <c r="BQ77" s="5">
        <f t="shared" ref="BQ77:BQ108" si="155">IF($C77="Goalkeeper",BG77*75000,IF($C77="Defense",BG77*50000,0))</f>
        <v>0</v>
      </c>
      <c r="BR77" s="5">
        <f t="shared" ref="BR77:BR108" si="156">IF($C77="Goalkeeper",(BI77-BF77)*5000,0)</f>
        <v>0</v>
      </c>
      <c r="BS77" s="5">
        <f t="shared" ref="BS77:BS108" si="157">$AG77</f>
        <v>-1608.1000595592616</v>
      </c>
      <c r="BT77" s="5">
        <f t="shared" ref="BT77:BT108" si="158">$AH77</f>
        <v>0</v>
      </c>
      <c r="BU77" s="5">
        <f t="shared" ref="BU77:BU108" si="159">IF(AQ77&gt;0,BE77*10000,0)</f>
        <v>0</v>
      </c>
      <c r="BV77" s="5">
        <f t="shared" ref="BV77:BV108" si="160">IF(AQ77&gt;0,BF77*(-8000),0)</f>
        <v>0</v>
      </c>
      <c r="BW77" s="5">
        <f t="shared" si="120"/>
        <v>0</v>
      </c>
      <c r="BX77" s="5">
        <f t="shared" si="121"/>
        <v>61087.344673037056</v>
      </c>
      <c r="BY77" s="5">
        <f t="shared" ref="BY77:BY108" si="161">BX77*3</f>
        <v>183262.03401911116</v>
      </c>
      <c r="BZ77" s="5">
        <f>MAX(INDEX('Team forecast'!$R$3:$BH$26,MATCH($B77,'Team forecast'!$B$3:$B$26,0),MATCH(BZ$1,'Team forecast'!$R$2:$BH$2,0))*($BX77)-(1-INDEX('Team forecast'!$R$3:$BH$26,MATCH($B77,'Team forecast'!$B$3:$B$26,0),MATCH(BZ$1,'Team forecast'!$R$2:$BH$2,0)))*(BY77+CH77)*0.01,-5000)</f>
        <v>52676.976894279403</v>
      </c>
      <c r="CA77" s="5">
        <f>MAX(INDEX('Team forecast'!$R$3:$BH$26,MATCH($B77,'Team forecast'!$B$3:$B$26,0),MATCH(CA$1,'Team forecast'!$R$2:$BH$2,0))*$BX77-(1-INDEX('Team forecast'!$R$3:$BH$26,MATCH($B77,'Team forecast'!$B$3:$B$26,0),MATCH(CA$1,'Team forecast'!$R$2:$BH$2,0)))*(BY77+BX77+CH77)*0.01,-5000)</f>
        <v>953.6880613248868</v>
      </c>
      <c r="CB77" s="5">
        <f>MAX(INDEX('Team forecast'!$R$3:$BH$26,MATCH($B77,'Team forecast'!$B$3:$B$26,0),MATCH(CB$1,'Team forecast'!$R$2:$BH$2,0))*$BX77-(1-INDEX('Team forecast'!$R$3:$BH$26,MATCH($B77,'Team forecast'!$B$3:$B$26,0),MATCH(CB$1,'Team forecast'!$R$2:$BH$2,0)))*(BY77+BX77*2+CH77)*0.01,0)</f>
        <v>0</v>
      </c>
      <c r="CC77" s="5">
        <v>0</v>
      </c>
      <c r="CD77" s="5">
        <f>+AK77+BD77*Cockpit!$C$3+BW77*Cockpit!$C$3^2+BZ77*Cockpit!$C$3^3+CA77*Cockpit!$C$3^4+CB77*Cockpit!$C$3^5+CC77*Cockpit!$C$3^6</f>
        <v>111399.93341634037</v>
      </c>
      <c r="CE77" s="5"/>
      <c r="CF77" s="5"/>
      <c r="CG77" s="5">
        <v>0</v>
      </c>
      <c r="CH77" s="5">
        <f t="shared" si="122"/>
        <v>5062000</v>
      </c>
      <c r="CI77" s="5">
        <f t="shared" si="123"/>
        <v>5062000</v>
      </c>
      <c r="CJ77" s="1">
        <f t="shared" si="124"/>
        <v>2.1999999999999999E-2</v>
      </c>
      <c r="CK77" s="5">
        <f>RANK(CD77,$CD$2:$CD$622)+COUNTIF($CD$2:$CD77,$CD77)-1</f>
        <v>79</v>
      </c>
      <c r="CL77" s="5">
        <f>RANK(CJ77,$CJ$2:$CJ$622)+COUNTIF($CJ$2:$CJ77,$CJ77)-1</f>
        <v>109</v>
      </c>
    </row>
    <row r="78" spans="1:90" x14ac:dyDescent="0.3">
      <c r="A78" t="str">
        <f>Players!P79</f>
        <v>Ryan Gravenberch</v>
      </c>
      <c r="B78" t="str">
        <f>Players!G79</f>
        <v>Netherlands</v>
      </c>
      <c r="C78" t="str">
        <f>Players!AB79</f>
        <v>Midfield</v>
      </c>
      <c r="D78" s="1"/>
      <c r="F78" t="str">
        <f>IFERROR(INDEX(Lookup!B:B,MATCH(INDEX(Players!C:C,MATCH(E78,Players!A:A,0)),Lookup!D:D,0)),"")</f>
        <v/>
      </c>
      <c r="G78">
        <f>IF(Players!AC79=0,10000000,Players!AC79)</f>
        <v>2995000</v>
      </c>
      <c r="H78" s="16">
        <f>INDEX('Team forecast'!$B$2:$AO$26,MATCH('Master data'!$B78,'Team forecast'!$B$2:$B$26,0),MATCH('Master data'!H$1,'Team forecast'!$B$2:$AO$2,0))</f>
        <v>1.9317940875295669</v>
      </c>
      <c r="I78" s="16">
        <f>INDEX('Team forecast'!$B$2:$AO$26,MATCH('Master data'!$B78,'Team forecast'!$B$2:$B$26,0),MATCH('Master data'!I$1,'Team forecast'!$B$2:$AO$2,0))</f>
        <v>0.87092212684430403</v>
      </c>
      <c r="J78" s="16">
        <f>INDEX('Team forecast'!$B$2:$AO$26,MATCH('Master data'!$B78,'Team forecast'!$B$2:$B$26,0),MATCH('Master data'!J$1,'Team forecast'!$B$2:$AO$2,0))</f>
        <v>0.41856540084388189</v>
      </c>
      <c r="K78" s="16">
        <f>INDEX('Team forecast'!$B$2:$AO$26,MATCH('Master data'!$B78,'Team forecast'!$B$2:$B$26,0),MATCH('Master data'!K$1,'Team forecast'!$B$2:$AO$2,0))</f>
        <v>5.488461706626059</v>
      </c>
      <c r="L78" s="16">
        <f>INDEX('Team forecast'!$B$2:$AO$26,MATCH('Master data'!$B78,'Team forecast'!$B$2:$B$26,0),MATCH('Master data'!L$1,'Team forecast'!$B$2:$AO$2,0))</f>
        <v>2.8590877901454426</v>
      </c>
      <c r="M78">
        <f>IF(Players!BC79=1,95,0)</f>
        <v>0</v>
      </c>
      <c r="N78" s="2">
        <f>Players!BN79</f>
        <v>0</v>
      </c>
      <c r="O78" s="2">
        <f>Players!BO79</f>
        <v>0</v>
      </c>
      <c r="P78" s="2">
        <f>Players!BP79</f>
        <v>0</v>
      </c>
      <c r="Q78" s="2">
        <f>Players!BQ79</f>
        <v>0</v>
      </c>
      <c r="R78" s="2">
        <f>Players!BR79</f>
        <v>0.06</v>
      </c>
      <c r="S78" s="2">
        <f t="shared" si="125"/>
        <v>1.9317940875295669</v>
      </c>
      <c r="T78" s="2">
        <f t="shared" si="126"/>
        <v>0.87092212684430403</v>
      </c>
      <c r="U78" s="16">
        <f>INDEX('Team forecast'!$B$2:$AO$26,MATCH('Master data'!$B78,'Team forecast'!$B$2:$B$26,0),MATCH('Master data'!U$1,'Team forecast'!$B$2:$AO$2,0))</f>
        <v>0.60759493670886078</v>
      </c>
      <c r="V78" s="16">
        <f>INDEX('Team forecast'!$B$2:$AO$26,MATCH('Master data'!$B78,'Team forecast'!$B$2:$B$26,0),MATCH('Master data'!V$1,'Team forecast'!$B$2:$AO$2,0))</f>
        <v>0.23544303797468349</v>
      </c>
      <c r="W78" s="16">
        <f>INDEX('Team forecast'!$B$2:$AO$26,MATCH('Master data'!$B78,'Team forecast'!$B$2:$B$26,0),MATCH('Master data'!W$1,'Team forecast'!$B$2:$AO$2,0))</f>
        <v>0.1569620253164557</v>
      </c>
      <c r="X78" s="5">
        <f t="shared" si="127"/>
        <v>-5000</v>
      </c>
      <c r="Y78" s="5">
        <f t="shared" si="128"/>
        <v>0</v>
      </c>
      <c r="Z78" s="5">
        <f t="shared" si="129"/>
        <v>0</v>
      </c>
      <c r="AA78" s="5">
        <f t="shared" si="130"/>
        <v>0</v>
      </c>
      <c r="AB78" s="5">
        <f t="shared" si="131"/>
        <v>0</v>
      </c>
      <c r="AC78" s="5">
        <f t="shared" si="132"/>
        <v>0</v>
      </c>
      <c r="AD78" s="5">
        <f t="shared" si="133"/>
        <v>0</v>
      </c>
      <c r="AE78" s="5">
        <f t="shared" si="134"/>
        <v>0</v>
      </c>
      <c r="AF78" s="5">
        <f t="shared" si="135"/>
        <v>0</v>
      </c>
      <c r="AG78" s="5">
        <f t="shared" si="136"/>
        <v>0</v>
      </c>
      <c r="AH78" s="5">
        <f t="shared" si="137"/>
        <v>0</v>
      </c>
      <c r="AI78" s="5">
        <f t="shared" si="138"/>
        <v>0</v>
      </c>
      <c r="AJ78" s="5">
        <f t="shared" si="139"/>
        <v>0</v>
      </c>
      <c r="AK78" s="5">
        <f>IFERROR(SUM(X78:AJ78),-5000)*((Cockpit!$C$3)^0)</f>
        <v>-5000</v>
      </c>
      <c r="AL78" s="16">
        <f>INDEX('Team forecast'!$B$2:$AO$26,MATCH('Master data'!$B78,'Team forecast'!$B$2:$B$26,0),MATCH('Master data'!AL$1,'Team forecast'!$B$2:$AO$2,0))</f>
        <v>2.4630934556476545</v>
      </c>
      <c r="AM78" s="16">
        <f>INDEX('Team forecast'!$B$2:$AO$26,MATCH('Master data'!$B78,'Team forecast'!$B$2:$B$26,0),MATCH('Master data'!AM$1,'Team forecast'!$B$2:$AO$2,0))</f>
        <v>0.51627380220950081</v>
      </c>
      <c r="AN78" s="16">
        <f>INDEX('Team forecast'!$B$2:$AO$26,MATCH('Master data'!$B78,'Team forecast'!$B$2:$B$26,0),MATCH('Master data'!AN$1,'Team forecast'!$B$2:$AO$2,0))</f>
        <v>0.59673998157876562</v>
      </c>
      <c r="AO78" s="16">
        <f>INDEX('Team forecast'!$B$2:$AO$26,MATCH('Master data'!$B78,'Team forecast'!$B$2:$B$26,0),MATCH('Master data'!AO$1,'Team forecast'!$B$2:$AO$2,0))</f>
        <v>6.9979477618400647</v>
      </c>
      <c r="AP78" s="16">
        <f>INDEX('Team forecast'!$B$2:$AO$26,MATCH('Master data'!$B78,'Team forecast'!$B$2:$B$26,0),MATCH('Master data'!AP$1,'Team forecast'!$B$2:$AO$2,0))</f>
        <v>1.6948382395766441</v>
      </c>
      <c r="AQ78" s="5">
        <f t="shared" si="140"/>
        <v>-5000</v>
      </c>
      <c r="AR78" s="5">
        <f>INDEX('Team forecast'!$B$2:$AO$26,MATCH('Master data'!$B78,'Team forecast'!$B$2:$B$26,0),MATCH('Master data'!AR$1,'Team forecast'!$B$2:$AO$2,0))*IF(X78&gt;0,25000,0)</f>
        <v>0</v>
      </c>
      <c r="AS78" s="16">
        <f>INDEX('Team forecast'!$B$2:$AO$26,MATCH('Master data'!$B78,'Team forecast'!$B$2:$B$26,0),MATCH('Master data'!AS$1,'Team forecast'!$B$2:$AO$2,0))*IF(X78&gt;0,5000,0)</f>
        <v>0</v>
      </c>
      <c r="AT78" s="16">
        <f>INDEX('Team forecast'!$B$2:$AO$26,MATCH('Master data'!$B78,'Team forecast'!$B$2:$B$26,0),MATCH('Master data'!AT$1,'Team forecast'!$B$2:$AO$2,0))*IF(X78&gt;0,-15000,0)</f>
        <v>0</v>
      </c>
      <c r="AU78" s="5">
        <f t="shared" si="141"/>
        <v>0</v>
      </c>
      <c r="AV78" s="5">
        <f t="shared" si="142"/>
        <v>0</v>
      </c>
      <c r="AW78" s="5">
        <f t="shared" si="143"/>
        <v>0</v>
      </c>
      <c r="AX78" s="5">
        <f t="shared" si="144"/>
        <v>0</v>
      </c>
      <c r="AY78" s="5">
        <f t="shared" si="145"/>
        <v>0</v>
      </c>
      <c r="AZ78" s="5">
        <f t="shared" si="146"/>
        <v>0</v>
      </c>
      <c r="BA78" s="5">
        <f t="shared" si="147"/>
        <v>0</v>
      </c>
      <c r="BB78" s="5">
        <f t="shared" si="148"/>
        <v>0</v>
      </c>
      <c r="BC78" s="5">
        <f t="shared" si="149"/>
        <v>0</v>
      </c>
      <c r="BD78" s="5">
        <f t="shared" si="150"/>
        <v>-5000</v>
      </c>
      <c r="BE78" s="16">
        <f>INDEX('Team forecast'!$B$2:$AO$26,MATCH('Master data'!$B78,'Team forecast'!$B$2:$B$26,0),MATCH('Master data'!BE$1,'Team forecast'!$B$2:$AO$2,0))</f>
        <v>0</v>
      </c>
      <c r="BF78" s="16">
        <f>INDEX('Team forecast'!$B$2:$AO$26,MATCH('Master data'!$B78,'Team forecast'!$B$2:$B$26,0),MATCH('Master data'!BF$1,'Team forecast'!$B$2:$AO$2,0))</f>
        <v>0</v>
      </c>
      <c r="BG78" s="16">
        <f>INDEX('Team forecast'!$B$2:$AO$26,MATCH('Master data'!$B78,'Team forecast'!$B$2:$B$26,0),MATCH('Master data'!BG$1,'Team forecast'!$B$2:$AO$2,0))</f>
        <v>0</v>
      </c>
      <c r="BH78" s="16">
        <f>INDEX('Team forecast'!$B$2:$AO$26,MATCH('Master data'!$B78,'Team forecast'!$B$2:$B$26,0),MATCH('Master data'!BH$1,'Team forecast'!$B$2:$AO$2,0))</f>
        <v>0</v>
      </c>
      <c r="BI78" s="16">
        <f>INDEX('Team forecast'!$B$2:$AO$26,MATCH('Master data'!$B78,'Team forecast'!$B$2:$B$26,0),MATCH('Master data'!BI$1,'Team forecast'!$B$2:$AO$2,0))</f>
        <v>0</v>
      </c>
      <c r="BJ78" s="5">
        <f t="shared" si="151"/>
        <v>-5000</v>
      </c>
      <c r="BK78" s="5">
        <f>INDEX('Team forecast'!$R$3:$BH$26,MATCH($B78,'Team forecast'!$B$3:$B$26,0),MATCH(BK$1,'Team forecast'!$R$2:$BH$2,0))*IF($X78&gt;0,25000,0)</f>
        <v>0</v>
      </c>
      <c r="BL78" s="5">
        <f>INDEX('Team forecast'!$R$3:$BH$26,MATCH($B78,'Team forecast'!$B$3:$B$26,0),MATCH(BL$1,'Team forecast'!$R$2:$BH$2,0))*IF($X78&gt;0,5000,0)</f>
        <v>0</v>
      </c>
      <c r="BM78" s="5">
        <f>INDEX('Team forecast'!$R$3:$BH$26,MATCH($B78,'Team forecast'!$B$3:$B$26,0),MATCH(BM$1,'Team forecast'!$R$2:$BH$2,0))*IF($X78&gt;0,-15000,0)</f>
        <v>0</v>
      </c>
      <c r="BN78" s="5">
        <f t="shared" si="152"/>
        <v>0</v>
      </c>
      <c r="BO78" s="5">
        <f t="shared" si="153"/>
        <v>0</v>
      </c>
      <c r="BP78" s="5">
        <f t="shared" si="154"/>
        <v>0</v>
      </c>
      <c r="BQ78" s="5">
        <f t="shared" si="155"/>
        <v>0</v>
      </c>
      <c r="BR78" s="5">
        <f t="shared" si="156"/>
        <v>0</v>
      </c>
      <c r="BS78" s="5">
        <f t="shared" si="157"/>
        <v>0</v>
      </c>
      <c r="BT78" s="5">
        <f t="shared" si="158"/>
        <v>0</v>
      </c>
      <c r="BU78" s="5">
        <f t="shared" si="159"/>
        <v>0</v>
      </c>
      <c r="BV78" s="5">
        <f t="shared" si="160"/>
        <v>0</v>
      </c>
      <c r="BW78" s="5">
        <f t="shared" si="120"/>
        <v>0</v>
      </c>
      <c r="BX78" s="5">
        <f t="shared" si="121"/>
        <v>-5000</v>
      </c>
      <c r="BY78" s="5">
        <f t="shared" si="161"/>
        <v>-15000</v>
      </c>
      <c r="BZ78" s="5">
        <f>MAX(INDEX('Team forecast'!$R$3:$BH$26,MATCH($B78,'Team forecast'!$B$3:$B$26,0),MATCH(BZ$1,'Team forecast'!$R$2:$BH$2,0))*($BX78)-(1-INDEX('Team forecast'!$R$3:$BH$26,MATCH($B78,'Team forecast'!$B$3:$B$26,0),MATCH(BZ$1,'Team forecast'!$R$2:$BH$2,0)))*(BY78+CH78)*0.01,-5000)</f>
        <v>-5000</v>
      </c>
      <c r="CA78" s="5">
        <f>MAX(INDEX('Team forecast'!$R$3:$BH$26,MATCH($B78,'Team forecast'!$B$3:$B$26,0),MATCH(CA$1,'Team forecast'!$R$2:$BH$2,0))*$BX78-(1-INDEX('Team forecast'!$R$3:$BH$26,MATCH($B78,'Team forecast'!$B$3:$B$26,0),MATCH(CA$1,'Team forecast'!$R$2:$BH$2,0)))*(BY78+BX78+CH78)*0.01,-5000)</f>
        <v>-5000</v>
      </c>
      <c r="CB78" s="5">
        <f>MAX(INDEX('Team forecast'!$R$3:$BH$26,MATCH($B78,'Team forecast'!$B$3:$B$26,0),MATCH(CB$1,'Team forecast'!$R$2:$BH$2,0))*$BX78-(1-INDEX('Team forecast'!$R$3:$BH$26,MATCH($B78,'Team forecast'!$B$3:$B$26,0),MATCH(CB$1,'Team forecast'!$R$2:$BH$2,0)))*(BY78+BX78*2+CH78)*0.01,0)</f>
        <v>0</v>
      </c>
      <c r="CC78" s="5">
        <v>0</v>
      </c>
      <c r="CD78" s="5">
        <f>+AK78+BD78*Cockpit!$C$3+BW78*Cockpit!$C$3^2+BZ78*Cockpit!$C$3^3+CA78*Cockpit!$C$3^4+CB78*Cockpit!$C$3^5+CC78*Cockpit!$C$3^6</f>
        <v>-10802.469135802468</v>
      </c>
      <c r="CE78" s="5"/>
      <c r="CF78" s="5"/>
      <c r="CG78" s="5">
        <v>0</v>
      </c>
      <c r="CH78" s="5">
        <f t="shared" si="122"/>
        <v>2995000</v>
      </c>
      <c r="CI78" s="5">
        <f t="shared" si="123"/>
        <v>2995000</v>
      </c>
      <c r="CJ78" s="1">
        <f t="shared" si="124"/>
        <v>-4.0000000000000001E-3</v>
      </c>
      <c r="CK78" s="5">
        <f>RANK(CD78,$CD$2:$CD$622)+COUNTIF($CD$2:$CD78,$CD78)-1</f>
        <v>443</v>
      </c>
      <c r="CL78" s="5">
        <f>RANK(CJ78,$CJ$2:$CJ$622)+COUNTIF($CJ$2:$CJ78,$CJ78)-1</f>
        <v>486</v>
      </c>
    </row>
    <row r="79" spans="1:90" x14ac:dyDescent="0.3">
      <c r="A79" t="str">
        <f>Players!P80</f>
        <v>Kevin  Volland</v>
      </c>
      <c r="B79" t="str">
        <f>Players!G80</f>
        <v>Germany</v>
      </c>
      <c r="C79" t="str">
        <f>Players!AB80</f>
        <v>Striker</v>
      </c>
      <c r="D79" s="1"/>
      <c r="F79" t="str">
        <f>IFERROR(INDEX(Lookup!B:B,MATCH(INDEX(Players!C:C,MATCH(E79,Players!A:A,0)),Lookup!D:D,0)),"")</f>
        <v/>
      </c>
      <c r="G79">
        <f>IF(Players!AC80=0,10000000,Players!AC80)</f>
        <v>3992000</v>
      </c>
      <c r="H79" s="16">
        <f>INDEX('Team forecast'!$B$2:$AO$26,MATCH('Master data'!$B79,'Team forecast'!$B$2:$B$26,0),MATCH('Master data'!H$1,'Team forecast'!$B$2:$AO$2,0))</f>
        <v>1.3803959592812078</v>
      </c>
      <c r="I79" s="16">
        <f>INDEX('Team forecast'!$B$2:$AO$26,MATCH('Master data'!$B79,'Team forecast'!$B$2:$B$26,0),MATCH('Master data'!I$1,'Team forecast'!$B$2:$AO$2,0))</f>
        <v>1.1572524079669981</v>
      </c>
      <c r="J79" s="16">
        <f>INDEX('Team forecast'!$B$2:$AO$26,MATCH('Master data'!$B79,'Team forecast'!$B$2:$B$26,0),MATCH('Master data'!J$1,'Team forecast'!$B$2:$AO$2,0))</f>
        <v>0.3143486973947896</v>
      </c>
      <c r="K79" s="16">
        <f>INDEX('Team forecast'!$B$2:$AO$26,MATCH('Master data'!$B79,'Team forecast'!$B$2:$B$26,0),MATCH('Master data'!K$1,'Team forecast'!$B$2:$AO$2,0))</f>
        <v>3.6854590683201627</v>
      </c>
      <c r="L79" s="16">
        <f>INDEX('Team forecast'!$B$2:$AO$26,MATCH('Master data'!$B79,'Team forecast'!$B$2:$B$26,0),MATCH('Master data'!L$1,'Team forecast'!$B$2:$AO$2,0))</f>
        <v>3.418345574302518</v>
      </c>
      <c r="M79">
        <f>IF(Players!BC80=1,95,0)</f>
        <v>0</v>
      </c>
      <c r="N79" s="2">
        <f>Players!BN80</f>
        <v>0</v>
      </c>
      <c r="O79" s="2">
        <f>Players!BO80</f>
        <v>0</v>
      </c>
      <c r="P79" s="2">
        <f>Players!BP80</f>
        <v>0</v>
      </c>
      <c r="Q79" s="2">
        <f>Players!BQ80</f>
        <v>6.4724919093851127E-2</v>
      </c>
      <c r="R79" s="2">
        <f>Players!BR80</f>
        <v>0</v>
      </c>
      <c r="S79" s="2">
        <f t="shared" si="125"/>
        <v>1.3803959592812078</v>
      </c>
      <c r="T79" s="2">
        <f t="shared" si="126"/>
        <v>1.1572524079669981</v>
      </c>
      <c r="U79" s="16">
        <f>INDEX('Team forecast'!$B$2:$AO$26,MATCH('Master data'!$B79,'Team forecast'!$B$2:$B$26,0),MATCH('Master data'!U$1,'Team forecast'!$B$2:$AO$2,0))</f>
        <v>0.41002004008016041</v>
      </c>
      <c r="V79" s="16">
        <f>INDEX('Team forecast'!$B$2:$AO$26,MATCH('Master data'!$B79,'Team forecast'!$B$2:$B$26,0),MATCH('Master data'!V$1,'Team forecast'!$B$2:$AO$2,0))</f>
        <v>0.28577154308617242</v>
      </c>
      <c r="W79" s="16">
        <f>INDEX('Team forecast'!$B$2:$AO$26,MATCH('Master data'!$B79,'Team forecast'!$B$2:$B$26,0),MATCH('Master data'!W$1,'Team forecast'!$B$2:$AO$2,0))</f>
        <v>0.30420841683366728</v>
      </c>
      <c r="X79" s="5">
        <f t="shared" si="127"/>
        <v>-5000</v>
      </c>
      <c r="Y79" s="5">
        <f t="shared" si="128"/>
        <v>0</v>
      </c>
      <c r="Z79" s="5">
        <f t="shared" si="129"/>
        <v>0</v>
      </c>
      <c r="AA79" s="5">
        <f t="shared" si="130"/>
        <v>0</v>
      </c>
      <c r="AB79" s="5">
        <f t="shared" si="131"/>
        <v>0</v>
      </c>
      <c r="AC79" s="5">
        <f t="shared" si="132"/>
        <v>0</v>
      </c>
      <c r="AD79" s="5">
        <f t="shared" si="133"/>
        <v>0</v>
      </c>
      <c r="AE79" s="5">
        <f t="shared" si="134"/>
        <v>0</v>
      </c>
      <c r="AF79" s="5">
        <f t="shared" si="135"/>
        <v>0</v>
      </c>
      <c r="AG79" s="5">
        <f t="shared" si="136"/>
        <v>0</v>
      </c>
      <c r="AH79" s="5">
        <f t="shared" si="137"/>
        <v>0</v>
      </c>
      <c r="AI79" s="5">
        <f t="shared" si="138"/>
        <v>0</v>
      </c>
      <c r="AJ79" s="5">
        <f t="shared" si="139"/>
        <v>0</v>
      </c>
      <c r="AK79" s="5">
        <f>IFERROR(SUM(X79:AJ79),-5000)*((Cockpit!$C$3)^0)</f>
        <v>-5000</v>
      </c>
      <c r="AL79" s="16">
        <f>INDEX('Team forecast'!$B$2:$AO$26,MATCH('Master data'!$B79,'Team forecast'!$B$2:$B$26,0),MATCH('Master data'!AL$1,'Team forecast'!$B$2:$AO$2,0))</f>
        <v>2.6069135565605688</v>
      </c>
      <c r="AM79" s="16">
        <f>INDEX('Team forecast'!$B$2:$AO$26,MATCH('Master data'!$B79,'Team forecast'!$B$2:$B$26,0),MATCH('Master data'!AM$1,'Team forecast'!$B$2:$AO$2,0))</f>
        <v>0.64628016595236182</v>
      </c>
      <c r="AN79" s="16">
        <f>INDEX('Team forecast'!$B$2:$AO$26,MATCH('Master data'!$B79,'Team forecast'!$B$2:$B$26,0),MATCH('Master data'!AN$1,'Team forecast'!$B$2:$AO$2,0))</f>
        <v>0.52399131671532295</v>
      </c>
      <c r="AO79" s="16">
        <f>INDEX('Team forecast'!$B$2:$AO$26,MATCH('Master data'!$B79,'Team forecast'!$B$2:$B$26,0),MATCH('Master data'!AO$1,'Team forecast'!$B$2:$AO$2,0))</f>
        <v>6.9600849978985515</v>
      </c>
      <c r="AP79" s="16">
        <f>INDEX('Team forecast'!$B$2:$AO$26,MATCH('Master data'!$B79,'Team forecast'!$B$2:$B$26,0),MATCH('Master data'!AP$1,'Team forecast'!$B$2:$AO$2,0))</f>
        <v>1.909012182505438</v>
      </c>
      <c r="AQ79" s="5">
        <f t="shared" si="140"/>
        <v>-5000</v>
      </c>
      <c r="AR79" s="5">
        <f>INDEX('Team forecast'!$B$2:$AO$26,MATCH('Master data'!$B79,'Team forecast'!$B$2:$B$26,0),MATCH('Master data'!AR$1,'Team forecast'!$B$2:$AO$2,0))*IF(X79&gt;0,25000,0)</f>
        <v>0</v>
      </c>
      <c r="AS79" s="16">
        <f>INDEX('Team forecast'!$B$2:$AO$26,MATCH('Master data'!$B79,'Team forecast'!$B$2:$B$26,0),MATCH('Master data'!AS$1,'Team forecast'!$B$2:$AO$2,0))*IF(X79&gt;0,5000,0)</f>
        <v>0</v>
      </c>
      <c r="AT79" s="16">
        <f>INDEX('Team forecast'!$B$2:$AO$26,MATCH('Master data'!$B79,'Team forecast'!$B$2:$B$26,0),MATCH('Master data'!AT$1,'Team forecast'!$B$2:$AO$2,0))*IF(X79&gt;0,-15000,0)</f>
        <v>0</v>
      </c>
      <c r="AU79" s="5">
        <f t="shared" si="141"/>
        <v>0</v>
      </c>
      <c r="AV79" s="5">
        <f t="shared" si="142"/>
        <v>0</v>
      </c>
      <c r="AW79" s="5">
        <f t="shared" si="143"/>
        <v>0</v>
      </c>
      <c r="AX79" s="5">
        <f t="shared" si="144"/>
        <v>0</v>
      </c>
      <c r="AY79" s="5">
        <f t="shared" si="145"/>
        <v>0</v>
      </c>
      <c r="AZ79" s="5">
        <f t="shared" si="146"/>
        <v>0</v>
      </c>
      <c r="BA79" s="5">
        <f t="shared" si="147"/>
        <v>0</v>
      </c>
      <c r="BB79" s="5">
        <f t="shared" si="148"/>
        <v>0</v>
      </c>
      <c r="BC79" s="5">
        <f t="shared" si="149"/>
        <v>0</v>
      </c>
      <c r="BD79" s="5">
        <f t="shared" si="150"/>
        <v>-5000</v>
      </c>
      <c r="BE79" s="16">
        <f>INDEX('Team forecast'!$B$2:$AO$26,MATCH('Master data'!$B79,'Team forecast'!$B$2:$B$26,0),MATCH('Master data'!BE$1,'Team forecast'!$B$2:$AO$2,0))</f>
        <v>0</v>
      </c>
      <c r="BF79" s="16">
        <f>INDEX('Team forecast'!$B$2:$AO$26,MATCH('Master data'!$B79,'Team forecast'!$B$2:$B$26,0),MATCH('Master data'!BF$1,'Team forecast'!$B$2:$AO$2,0))</f>
        <v>0</v>
      </c>
      <c r="BG79" s="16">
        <f>INDEX('Team forecast'!$B$2:$AO$26,MATCH('Master data'!$B79,'Team forecast'!$B$2:$B$26,0),MATCH('Master data'!BG$1,'Team forecast'!$B$2:$AO$2,0))</f>
        <v>0</v>
      </c>
      <c r="BH79" s="16">
        <f>INDEX('Team forecast'!$B$2:$AO$26,MATCH('Master data'!$B79,'Team forecast'!$B$2:$B$26,0),MATCH('Master data'!BH$1,'Team forecast'!$B$2:$AO$2,0))</f>
        <v>0</v>
      </c>
      <c r="BI79" s="16">
        <f>INDEX('Team forecast'!$B$2:$AO$26,MATCH('Master data'!$B79,'Team forecast'!$B$2:$B$26,0),MATCH('Master data'!BI$1,'Team forecast'!$B$2:$AO$2,0))</f>
        <v>0</v>
      </c>
      <c r="BJ79" s="5">
        <f t="shared" si="151"/>
        <v>-5000</v>
      </c>
      <c r="BK79" s="5">
        <f>INDEX('Team forecast'!$R$3:$BH$26,MATCH($B79,'Team forecast'!$B$3:$B$26,0),MATCH(BK$1,'Team forecast'!$R$2:$BH$2,0))*IF($X79&gt;0,25000,0)</f>
        <v>0</v>
      </c>
      <c r="BL79" s="5">
        <f>INDEX('Team forecast'!$R$3:$BH$26,MATCH($B79,'Team forecast'!$B$3:$B$26,0),MATCH(BL$1,'Team forecast'!$R$2:$BH$2,0))*IF($X79&gt;0,5000,0)</f>
        <v>0</v>
      </c>
      <c r="BM79" s="5">
        <f>INDEX('Team forecast'!$R$3:$BH$26,MATCH($B79,'Team forecast'!$B$3:$B$26,0),MATCH(BM$1,'Team forecast'!$R$2:$BH$2,0))*IF($X79&gt;0,-15000,0)</f>
        <v>0</v>
      </c>
      <c r="BN79" s="5">
        <f t="shared" si="152"/>
        <v>0</v>
      </c>
      <c r="BO79" s="5">
        <f t="shared" si="153"/>
        <v>0</v>
      </c>
      <c r="BP79" s="5">
        <f t="shared" si="154"/>
        <v>0</v>
      </c>
      <c r="BQ79" s="5">
        <f t="shared" si="155"/>
        <v>0</v>
      </c>
      <c r="BR79" s="5">
        <f t="shared" si="156"/>
        <v>0</v>
      </c>
      <c r="BS79" s="5">
        <f t="shared" si="157"/>
        <v>0</v>
      </c>
      <c r="BT79" s="5">
        <f t="shared" si="158"/>
        <v>0</v>
      </c>
      <c r="BU79" s="5">
        <f t="shared" si="159"/>
        <v>0</v>
      </c>
      <c r="BV79" s="5">
        <f t="shared" si="160"/>
        <v>0</v>
      </c>
      <c r="BW79" s="5">
        <f t="shared" si="120"/>
        <v>0</v>
      </c>
      <c r="BX79" s="5">
        <f t="shared" si="121"/>
        <v>-5000</v>
      </c>
      <c r="BY79" s="5">
        <f t="shared" si="161"/>
        <v>-15000</v>
      </c>
      <c r="BZ79" s="5">
        <f>MAX(INDEX('Team forecast'!$R$3:$BH$26,MATCH($B79,'Team forecast'!$B$3:$B$26,0),MATCH(BZ$1,'Team forecast'!$R$2:$BH$2,0))*($BX79)-(1-INDEX('Team forecast'!$R$3:$BH$26,MATCH($B79,'Team forecast'!$B$3:$B$26,0),MATCH(BZ$1,'Team forecast'!$R$2:$BH$2,0)))*(BY79+CH79)*0.01,-5000)</f>
        <v>-5000</v>
      </c>
      <c r="CA79" s="5">
        <f>MAX(INDEX('Team forecast'!$R$3:$BH$26,MATCH($B79,'Team forecast'!$B$3:$B$26,0),MATCH(CA$1,'Team forecast'!$R$2:$BH$2,0))*$BX79-(1-INDEX('Team forecast'!$R$3:$BH$26,MATCH($B79,'Team forecast'!$B$3:$B$26,0),MATCH(CA$1,'Team forecast'!$R$2:$BH$2,0)))*(BY79+BX79+CH79)*0.01,-5000)</f>
        <v>-5000</v>
      </c>
      <c r="CB79" s="5">
        <f>MAX(INDEX('Team forecast'!$R$3:$BH$26,MATCH($B79,'Team forecast'!$B$3:$B$26,0),MATCH(CB$1,'Team forecast'!$R$2:$BH$2,0))*$BX79-(1-INDEX('Team forecast'!$R$3:$BH$26,MATCH($B79,'Team forecast'!$B$3:$B$26,0),MATCH(CB$1,'Team forecast'!$R$2:$BH$2,0)))*(BY79+BX79*2+CH79)*0.01,0)</f>
        <v>0</v>
      </c>
      <c r="CC79" s="5">
        <v>0</v>
      </c>
      <c r="CD79" s="5">
        <f>+AK79+BD79*Cockpit!$C$3+BW79*Cockpit!$C$3^2+BZ79*Cockpit!$C$3^3+CA79*Cockpit!$C$3^4+CB79*Cockpit!$C$3^5+CC79*Cockpit!$C$3^6</f>
        <v>-10802.469135802468</v>
      </c>
      <c r="CE79" s="5"/>
      <c r="CF79" s="5"/>
      <c r="CG79" s="5">
        <v>0</v>
      </c>
      <c r="CH79" s="5">
        <f t="shared" si="122"/>
        <v>3992000</v>
      </c>
      <c r="CI79" s="5">
        <f t="shared" si="123"/>
        <v>3992000</v>
      </c>
      <c r="CJ79" s="1">
        <f t="shared" si="124"/>
        <v>-3.0000000000000001E-3</v>
      </c>
      <c r="CK79" s="5">
        <f>RANK(CD79,$CD$2:$CD$622)+COUNTIF($CD$2:$CD79,$CD79)-1</f>
        <v>444</v>
      </c>
      <c r="CL79" s="5">
        <f>RANK(CJ79,$CJ$2:$CJ$622)+COUNTIF($CJ$2:$CJ79,$CJ79)-1</f>
        <v>445</v>
      </c>
    </row>
    <row r="80" spans="1:90" x14ac:dyDescent="0.3">
      <c r="A80" t="str">
        <f>Players!P81</f>
        <v>Jordan Pickford</v>
      </c>
      <c r="B80" t="str">
        <f>Players!G81</f>
        <v>England</v>
      </c>
      <c r="C80" t="str">
        <f>Players!AB81</f>
        <v>Goalkeeper</v>
      </c>
      <c r="D80" s="1"/>
      <c r="F80" t="str">
        <f>IFERROR(INDEX(Lookup!B:B,MATCH(INDEX(Players!C:C,MATCH(E80,Players!A:A,0)),Lookup!D:D,0)),"")</f>
        <v/>
      </c>
      <c r="G80">
        <f>IF(Players!AC81=0,10000000,Players!AC81)</f>
        <v>6132000</v>
      </c>
      <c r="H80" s="16">
        <f>INDEX('Team forecast'!$B$2:$AO$26,MATCH('Master data'!$B80,'Team forecast'!$B$2:$B$26,0),MATCH('Master data'!H$1,'Team forecast'!$B$2:$AO$2,0))</f>
        <v>2.0128496317304223</v>
      </c>
      <c r="I80" s="16">
        <f>INDEX('Team forecast'!$B$2:$AO$26,MATCH('Master data'!$B80,'Team forecast'!$B$2:$B$26,0),MATCH('Master data'!I$1,'Team forecast'!$B$2:$AO$2,0))</f>
        <v>0.57976310910377304</v>
      </c>
      <c r="J80" s="16">
        <f>INDEX('Team forecast'!$B$2:$AO$26,MATCH('Master data'!$B80,'Team forecast'!$B$2:$B$26,0),MATCH('Master data'!J$1,'Team forecast'!$B$2:$AO$2,0))</f>
        <v>0.56003101710248571</v>
      </c>
      <c r="K80" s="16">
        <f>INDEX('Team forecast'!$B$2:$AO$26,MATCH('Master data'!$B80,'Team forecast'!$B$2:$B$26,0),MATCH('Master data'!K$1,'Team forecast'!$B$2:$AO$2,0))</f>
        <v>4.946672915714859</v>
      </c>
      <c r="L80" s="16">
        <f>INDEX('Team forecast'!$B$2:$AO$26,MATCH('Master data'!$B80,'Team forecast'!$B$2:$B$26,0),MATCH('Master data'!L$1,'Team forecast'!$B$2:$AO$2,0))</f>
        <v>1.9032627319063258</v>
      </c>
      <c r="M80">
        <f>IF(Players!BC81=1,95,0)</f>
        <v>95</v>
      </c>
      <c r="N80" s="2">
        <f>Players!BN81</f>
        <v>0</v>
      </c>
      <c r="O80" s="2">
        <f>Players!BO81</f>
        <v>0</v>
      </c>
      <c r="P80" s="2">
        <f>Players!BP81</f>
        <v>0</v>
      </c>
      <c r="Q80" s="2">
        <f>Players!BQ81</f>
        <v>1.6405395552314982E-2</v>
      </c>
      <c r="R80" s="2">
        <f>Players!BR81</f>
        <v>0</v>
      </c>
      <c r="S80" s="2">
        <f t="shared" si="125"/>
        <v>2.0128496317304223</v>
      </c>
      <c r="T80" s="2">
        <f t="shared" si="126"/>
        <v>0.57976310910377304</v>
      </c>
      <c r="U80" s="16">
        <f>INDEX('Team forecast'!$B$2:$AO$26,MATCH('Master data'!$B80,'Team forecast'!$B$2:$B$26,0),MATCH('Master data'!U$1,'Team forecast'!$B$2:$AO$2,0))</f>
        <v>0.71942446043165476</v>
      </c>
      <c r="V80" s="16">
        <f>INDEX('Team forecast'!$B$2:$AO$26,MATCH('Master data'!$B80,'Team forecast'!$B$2:$B$26,0),MATCH('Master data'!V$1,'Team forecast'!$B$2:$AO$2,0))</f>
        <v>0.18705035971223019</v>
      </c>
      <c r="W80" s="16">
        <f>INDEX('Team forecast'!$B$2:$AO$26,MATCH('Master data'!$B80,'Team forecast'!$B$2:$B$26,0),MATCH('Master data'!W$1,'Team forecast'!$B$2:$AO$2,0))</f>
        <v>9.3525179856115109E-2</v>
      </c>
      <c r="X80" s="5">
        <f t="shared" si="127"/>
        <v>7000</v>
      </c>
      <c r="Y80" s="5">
        <f t="shared" si="128"/>
        <v>17985.611510791368</v>
      </c>
      <c r="Z80" s="5">
        <f t="shared" si="129"/>
        <v>935.25179856115096</v>
      </c>
      <c r="AA80" s="5">
        <f t="shared" si="130"/>
        <v>-1402.8776978417266</v>
      </c>
      <c r="AB80" s="5">
        <f t="shared" si="131"/>
        <v>0</v>
      </c>
      <c r="AC80" s="5">
        <f t="shared" si="132"/>
        <v>0</v>
      </c>
      <c r="AD80" s="5">
        <f t="shared" si="133"/>
        <v>0</v>
      </c>
      <c r="AE80" s="5">
        <f t="shared" si="134"/>
        <v>42002.32628268643</v>
      </c>
      <c r="AF80" s="5">
        <f t="shared" si="135"/>
        <v>6617.4981140127629</v>
      </c>
      <c r="AG80" s="5">
        <f t="shared" si="136"/>
        <v>-328.10791104629965</v>
      </c>
      <c r="AH80" s="5">
        <f t="shared" si="137"/>
        <v>0</v>
      </c>
      <c r="AI80" s="5">
        <f t="shared" si="138"/>
        <v>20128.496317304223</v>
      </c>
      <c r="AJ80" s="5">
        <f t="shared" si="139"/>
        <v>-4638.1048728301839</v>
      </c>
      <c r="AK80" s="5">
        <f>IFERROR(SUM(X80:AJ80),-5000)*((Cockpit!$C$3)^0)</f>
        <v>88300.093541637718</v>
      </c>
      <c r="AL80" s="16">
        <f>INDEX('Team forecast'!$B$2:$AO$26,MATCH('Master data'!$B80,'Team forecast'!$B$2:$B$26,0),MATCH('Master data'!AL$1,'Team forecast'!$B$2:$AO$2,0))</f>
        <v>2.1353866977743117</v>
      </c>
      <c r="AM80" s="16">
        <f>INDEX('Team forecast'!$B$2:$AO$26,MATCH('Master data'!$B80,'Team forecast'!$B$2:$B$26,0),MATCH('Master data'!AM$1,'Team forecast'!$B$2:$AO$2,0))</f>
        <v>0.84440251645874609</v>
      </c>
      <c r="AN80" s="16">
        <f>INDEX('Team forecast'!$B$2:$AO$26,MATCH('Master data'!$B80,'Team forecast'!$B$2:$B$26,0),MATCH('Master data'!AN$1,'Team forecast'!$B$2:$AO$2,0))</f>
        <v>0.4298140883506737</v>
      </c>
      <c r="AO80" s="16">
        <f>INDEX('Team forecast'!$B$2:$AO$26,MATCH('Master data'!$B80,'Team forecast'!$B$2:$B$26,0),MATCH('Master data'!AO$1,'Team forecast'!$B$2:$AO$2,0))</f>
        <v>5.2478135355680022</v>
      </c>
      <c r="AP80" s="16">
        <f>INDEX('Team forecast'!$B$2:$AO$26,MATCH('Master data'!$B80,'Team forecast'!$B$2:$B$26,0),MATCH('Master data'!AP$1,'Team forecast'!$B$2:$AO$2,0))</f>
        <v>2.7720284631221461</v>
      </c>
      <c r="AQ80" s="5">
        <f t="shared" si="140"/>
        <v>7000</v>
      </c>
      <c r="AR80" s="5">
        <f>INDEX('Team forecast'!$B$2:$AO$26,MATCH('Master data'!$B80,'Team forecast'!$B$2:$B$26,0),MATCH('Master data'!AR$1,'Team forecast'!$B$2:$AO$2,0))*IF(X80&gt;0,25000,0)</f>
        <v>16416.510318949346</v>
      </c>
      <c r="AS80" s="16">
        <f>INDEX('Team forecast'!$B$2:$AO$26,MATCH('Master data'!$B80,'Team forecast'!$B$2:$B$26,0),MATCH('Master data'!AS$1,'Team forecast'!$B$2:$AO$2,0))*IF(X80&gt;0,5000,0)</f>
        <v>1125.7035647279549</v>
      </c>
      <c r="AT80" s="16">
        <f>INDEX('Team forecast'!$B$2:$AO$26,MATCH('Master data'!$B80,'Team forecast'!$B$2:$B$26,0),MATCH('Master data'!AT$1,'Team forecast'!$B$2:$AO$2,0))*IF(X80&gt;0,-15000,0)</f>
        <v>-1772.9831144465295</v>
      </c>
      <c r="AU80" s="5">
        <f t="shared" si="141"/>
        <v>0</v>
      </c>
      <c r="AV80" s="5">
        <f t="shared" si="142"/>
        <v>0</v>
      </c>
      <c r="AW80" s="5">
        <f t="shared" si="143"/>
        <v>0</v>
      </c>
      <c r="AX80" s="5">
        <f t="shared" si="144"/>
        <v>32236.056626300528</v>
      </c>
      <c r="AY80" s="5">
        <f t="shared" si="145"/>
        <v>9638.1297333170005</v>
      </c>
      <c r="AZ80" s="5">
        <f t="shared" si="146"/>
        <v>-328.10791104629965</v>
      </c>
      <c r="BA80" s="5">
        <f t="shared" si="147"/>
        <v>0</v>
      </c>
      <c r="BB80" s="5">
        <f t="shared" si="148"/>
        <v>21353.866977743117</v>
      </c>
      <c r="BC80" s="5">
        <f t="shared" si="149"/>
        <v>-6755.2201316699684</v>
      </c>
      <c r="BD80" s="5">
        <f t="shared" si="150"/>
        <v>78913.956063875157</v>
      </c>
      <c r="BE80" s="16">
        <f>INDEX('Team forecast'!$B$2:$AO$26,MATCH('Master data'!$B80,'Team forecast'!$B$2:$B$26,0),MATCH('Master data'!BE$1,'Team forecast'!$B$2:$AO$2,0))</f>
        <v>0</v>
      </c>
      <c r="BF80" s="16">
        <f>INDEX('Team forecast'!$B$2:$AO$26,MATCH('Master data'!$B80,'Team forecast'!$B$2:$B$26,0),MATCH('Master data'!BF$1,'Team forecast'!$B$2:$AO$2,0))</f>
        <v>0</v>
      </c>
      <c r="BG80" s="16">
        <f>INDEX('Team forecast'!$B$2:$AO$26,MATCH('Master data'!$B80,'Team forecast'!$B$2:$B$26,0),MATCH('Master data'!BG$1,'Team forecast'!$B$2:$AO$2,0))</f>
        <v>0</v>
      </c>
      <c r="BH80" s="16">
        <f>INDEX('Team forecast'!$B$2:$AO$26,MATCH('Master data'!$B80,'Team forecast'!$B$2:$B$26,0),MATCH('Master data'!BH$1,'Team forecast'!$B$2:$AO$2,0))</f>
        <v>0</v>
      </c>
      <c r="BI80" s="16">
        <f>INDEX('Team forecast'!$B$2:$AO$26,MATCH('Master data'!$B80,'Team forecast'!$B$2:$B$26,0),MATCH('Master data'!BI$1,'Team forecast'!$B$2:$AO$2,0))</f>
        <v>0</v>
      </c>
      <c r="BJ80" s="5">
        <f t="shared" si="151"/>
        <v>7000</v>
      </c>
      <c r="BK80" s="5">
        <f>INDEX('Team forecast'!$R$3:$BH$26,MATCH($B80,'Team forecast'!$B$3:$B$26,0),MATCH(BK$1,'Team forecast'!$R$2:$BH$2,0))*IF($X80&gt;0,25000,0)</f>
        <v>0</v>
      </c>
      <c r="BL80" s="5">
        <f>INDEX('Team forecast'!$R$3:$BH$26,MATCH($B80,'Team forecast'!$B$3:$B$26,0),MATCH(BL$1,'Team forecast'!$R$2:$BH$2,0))*IF($X80&gt;0,5000,0)</f>
        <v>0</v>
      </c>
      <c r="BM80" s="5">
        <f>INDEX('Team forecast'!$R$3:$BH$26,MATCH($B80,'Team forecast'!$B$3:$B$26,0),MATCH(BM$1,'Team forecast'!$R$2:$BH$2,0))*IF($X80&gt;0,-15000,0)</f>
        <v>0</v>
      </c>
      <c r="BN80" s="5">
        <f t="shared" si="152"/>
        <v>0</v>
      </c>
      <c r="BO80" s="5">
        <f t="shared" si="153"/>
        <v>0</v>
      </c>
      <c r="BP80" s="5">
        <f t="shared" si="154"/>
        <v>0</v>
      </c>
      <c r="BQ80" s="5">
        <f t="shared" si="155"/>
        <v>0</v>
      </c>
      <c r="BR80" s="5">
        <f t="shared" si="156"/>
        <v>0</v>
      </c>
      <c r="BS80" s="5">
        <f t="shared" si="157"/>
        <v>-328.10791104629965</v>
      </c>
      <c r="BT80" s="5">
        <f t="shared" si="158"/>
        <v>0</v>
      </c>
      <c r="BU80" s="5">
        <f t="shared" si="159"/>
        <v>0</v>
      </c>
      <c r="BV80" s="5">
        <f t="shared" si="160"/>
        <v>0</v>
      </c>
      <c r="BW80" s="5">
        <f t="shared" si="120"/>
        <v>0</v>
      </c>
      <c r="BX80" s="5">
        <f t="shared" si="121"/>
        <v>83607.024802756438</v>
      </c>
      <c r="BY80" s="5">
        <f t="shared" si="161"/>
        <v>250821.07440826931</v>
      </c>
      <c r="BZ80" s="5">
        <f>MAX(INDEX('Team forecast'!$R$3:$BH$26,MATCH($B80,'Team forecast'!$B$3:$B$26,0),MATCH(BZ$1,'Team forecast'!$R$2:$BH$2,0))*($BX80)-(1-INDEX('Team forecast'!$R$3:$BH$26,MATCH($B80,'Team forecast'!$B$3:$B$26,0),MATCH(BZ$1,'Team forecast'!$R$2:$BH$2,0)))*(BY80+CH80)*0.01,-5000)</f>
        <v>73961.729019318343</v>
      </c>
      <c r="CA80" s="5">
        <f>MAX(INDEX('Team forecast'!$R$3:$BH$26,MATCH($B80,'Team forecast'!$B$3:$B$26,0),MATCH(CA$1,'Team forecast'!$R$2:$BH$2,0))*$BX80-(1-INDEX('Team forecast'!$R$3:$BH$26,MATCH($B80,'Team forecast'!$B$3:$B$26,0),MATCH(CA$1,'Team forecast'!$R$2:$BH$2,0)))*(BY80+BX80+CH80)*0.01,-5000)</f>
        <v>6203.1365687265497</v>
      </c>
      <c r="CB80" s="5">
        <f>MAX(INDEX('Team forecast'!$R$3:$BH$26,MATCH($B80,'Team forecast'!$B$3:$B$26,0),MATCH(CB$1,'Team forecast'!$R$2:$BH$2,0))*$BX80-(1-INDEX('Team forecast'!$R$3:$BH$26,MATCH($B80,'Team forecast'!$B$3:$B$26,0),MATCH(CB$1,'Team forecast'!$R$2:$BH$2,0)))*(BY80+BX80*2+CH80)*0.01,0)</f>
        <v>0</v>
      </c>
      <c r="CC80" s="5">
        <v>0</v>
      </c>
      <c r="CD80" s="5">
        <f>+AK80+BD80*Cockpit!$C$3+BW80*Cockpit!$C$3^2+BZ80*Cockpit!$C$3^3+CA80*Cockpit!$C$3^4+CB80*Cockpit!$C$3^5+CC80*Cockpit!$C$3^6</f>
        <v>164049.29488747133</v>
      </c>
      <c r="CE80" s="5"/>
      <c r="CF80" s="5"/>
      <c r="CG80" s="5">
        <v>0</v>
      </c>
      <c r="CH80" s="5">
        <f t="shared" si="122"/>
        <v>6132000</v>
      </c>
      <c r="CI80" s="5">
        <f t="shared" si="123"/>
        <v>6132000</v>
      </c>
      <c r="CJ80" s="1">
        <f t="shared" si="124"/>
        <v>2.7E-2</v>
      </c>
      <c r="CK80" s="5">
        <f>RANK(CD80,$CD$2:$CD$622)+COUNTIF($CD$2:$CD80,$CD80)-1</f>
        <v>27</v>
      </c>
      <c r="CL80" s="5">
        <f>RANK(CJ80,$CJ$2:$CJ$622)+COUNTIF($CJ$2:$CJ80,$CJ80)-1</f>
        <v>75</v>
      </c>
    </row>
    <row r="81" spans="1:90" x14ac:dyDescent="0.3">
      <c r="A81" t="str">
        <f>Players!P82</f>
        <v>Kyle Walker</v>
      </c>
      <c r="B81" t="str">
        <f>Players!G82</f>
        <v>England</v>
      </c>
      <c r="C81" t="str">
        <f>Players!AB82</f>
        <v>Defense</v>
      </c>
      <c r="D81" s="1"/>
      <c r="F81" t="str">
        <f>IFERROR(INDEX(Lookup!B:B,MATCH(INDEX(Players!C:C,MATCH(E81,Players!A:A,0)),Lookup!D:D,0)),"")</f>
        <v/>
      </c>
      <c r="G81">
        <f>IF(Players!AC82=0,10000000,Players!AC82)</f>
        <v>4592000</v>
      </c>
      <c r="H81" s="16">
        <f>INDEX('Team forecast'!$B$2:$AO$26,MATCH('Master data'!$B81,'Team forecast'!$B$2:$B$26,0),MATCH('Master data'!H$1,'Team forecast'!$B$2:$AO$2,0))</f>
        <v>2.0128496317304223</v>
      </c>
      <c r="I81" s="16">
        <f>INDEX('Team forecast'!$B$2:$AO$26,MATCH('Master data'!$B81,'Team forecast'!$B$2:$B$26,0),MATCH('Master data'!I$1,'Team forecast'!$B$2:$AO$2,0))</f>
        <v>0.57976310910377304</v>
      </c>
      <c r="J81" s="16">
        <f>INDEX('Team forecast'!$B$2:$AO$26,MATCH('Master data'!$B81,'Team forecast'!$B$2:$B$26,0),MATCH('Master data'!J$1,'Team forecast'!$B$2:$AO$2,0))</f>
        <v>0.56003101710248571</v>
      </c>
      <c r="K81" s="16">
        <f>INDEX('Team forecast'!$B$2:$AO$26,MATCH('Master data'!$B81,'Team forecast'!$B$2:$B$26,0),MATCH('Master data'!K$1,'Team forecast'!$B$2:$AO$2,0))</f>
        <v>4.946672915714859</v>
      </c>
      <c r="L81" s="16">
        <f>INDEX('Team forecast'!$B$2:$AO$26,MATCH('Master data'!$B81,'Team forecast'!$B$2:$B$26,0),MATCH('Master data'!L$1,'Team forecast'!$B$2:$AO$2,0))</f>
        <v>1.9032627319063258</v>
      </c>
      <c r="M81">
        <f>IF(Players!BC82=1,95,0)</f>
        <v>0</v>
      </c>
      <c r="N81" s="2">
        <f>Players!BN82</f>
        <v>0</v>
      </c>
      <c r="O81" s="2">
        <f>Players!BO82</f>
        <v>0</v>
      </c>
      <c r="P81" s="2">
        <f>Players!BP82</f>
        <v>0</v>
      </c>
      <c r="Q81" s="2">
        <f>Players!BQ82</f>
        <v>2.3124357656731757E-2</v>
      </c>
      <c r="R81" s="2">
        <f>Players!BR82</f>
        <v>0</v>
      </c>
      <c r="S81" s="2">
        <f t="shared" si="125"/>
        <v>2.0128496317304223</v>
      </c>
      <c r="T81" s="2">
        <f t="shared" si="126"/>
        <v>0.57976310910377304</v>
      </c>
      <c r="U81" s="16">
        <f>INDEX('Team forecast'!$B$2:$AO$26,MATCH('Master data'!$B81,'Team forecast'!$B$2:$B$26,0),MATCH('Master data'!U$1,'Team forecast'!$B$2:$AO$2,0))</f>
        <v>0.71942446043165476</v>
      </c>
      <c r="V81" s="16">
        <f>INDEX('Team forecast'!$B$2:$AO$26,MATCH('Master data'!$B81,'Team forecast'!$B$2:$B$26,0),MATCH('Master data'!V$1,'Team forecast'!$B$2:$AO$2,0))</f>
        <v>0.18705035971223019</v>
      </c>
      <c r="W81" s="16">
        <f>INDEX('Team forecast'!$B$2:$AO$26,MATCH('Master data'!$B81,'Team forecast'!$B$2:$B$26,0),MATCH('Master data'!W$1,'Team forecast'!$B$2:$AO$2,0))</f>
        <v>9.3525179856115109E-2</v>
      </c>
      <c r="X81" s="5">
        <f t="shared" si="127"/>
        <v>-5000</v>
      </c>
      <c r="Y81" s="5">
        <f t="shared" si="128"/>
        <v>0</v>
      </c>
      <c r="Z81" s="5">
        <f t="shared" si="129"/>
        <v>0</v>
      </c>
      <c r="AA81" s="5">
        <f t="shared" si="130"/>
        <v>0</v>
      </c>
      <c r="AB81" s="5">
        <f t="shared" si="131"/>
        <v>0</v>
      </c>
      <c r="AC81" s="5">
        <f t="shared" si="132"/>
        <v>0</v>
      </c>
      <c r="AD81" s="5">
        <f t="shared" si="133"/>
        <v>0</v>
      </c>
      <c r="AE81" s="5">
        <f t="shared" si="134"/>
        <v>28001.550855124286</v>
      </c>
      <c r="AF81" s="5">
        <f t="shared" si="135"/>
        <v>0</v>
      </c>
      <c r="AG81" s="5">
        <f t="shared" si="136"/>
        <v>0</v>
      </c>
      <c r="AH81" s="5">
        <f t="shared" si="137"/>
        <v>0</v>
      </c>
      <c r="AI81" s="5">
        <f t="shared" si="138"/>
        <v>0</v>
      </c>
      <c r="AJ81" s="5">
        <f t="shared" si="139"/>
        <v>0</v>
      </c>
      <c r="AK81" s="5">
        <f>IFERROR(SUM(X81:AJ81),-5000)*((Cockpit!$C$3)^0)</f>
        <v>23001.550855124286</v>
      </c>
      <c r="AL81" s="16">
        <f>INDEX('Team forecast'!$B$2:$AO$26,MATCH('Master data'!$B81,'Team forecast'!$B$2:$B$26,0),MATCH('Master data'!AL$1,'Team forecast'!$B$2:$AO$2,0))</f>
        <v>2.1353866977743117</v>
      </c>
      <c r="AM81" s="16">
        <f>INDEX('Team forecast'!$B$2:$AO$26,MATCH('Master data'!$B81,'Team forecast'!$B$2:$B$26,0),MATCH('Master data'!AM$1,'Team forecast'!$B$2:$AO$2,0))</f>
        <v>0.84440251645874609</v>
      </c>
      <c r="AN81" s="16">
        <f>INDEX('Team forecast'!$B$2:$AO$26,MATCH('Master data'!$B81,'Team forecast'!$B$2:$B$26,0),MATCH('Master data'!AN$1,'Team forecast'!$B$2:$AO$2,0))</f>
        <v>0.4298140883506737</v>
      </c>
      <c r="AO81" s="16">
        <f>INDEX('Team forecast'!$B$2:$AO$26,MATCH('Master data'!$B81,'Team forecast'!$B$2:$B$26,0),MATCH('Master data'!AO$1,'Team forecast'!$B$2:$AO$2,0))</f>
        <v>5.2478135355680022</v>
      </c>
      <c r="AP81" s="16">
        <f>INDEX('Team forecast'!$B$2:$AO$26,MATCH('Master data'!$B81,'Team forecast'!$B$2:$B$26,0),MATCH('Master data'!AP$1,'Team forecast'!$B$2:$AO$2,0))</f>
        <v>2.7720284631221461</v>
      </c>
      <c r="AQ81" s="5">
        <f t="shared" si="140"/>
        <v>-5000</v>
      </c>
      <c r="AR81" s="5">
        <f>INDEX('Team forecast'!$B$2:$AO$26,MATCH('Master data'!$B81,'Team forecast'!$B$2:$B$26,0),MATCH('Master data'!AR$1,'Team forecast'!$B$2:$AO$2,0))*IF(X81&gt;0,25000,0)</f>
        <v>0</v>
      </c>
      <c r="AS81" s="16">
        <f>INDEX('Team forecast'!$B$2:$AO$26,MATCH('Master data'!$B81,'Team forecast'!$B$2:$B$26,0),MATCH('Master data'!AS$1,'Team forecast'!$B$2:$AO$2,0))*IF(X81&gt;0,5000,0)</f>
        <v>0</v>
      </c>
      <c r="AT81" s="16">
        <f>INDEX('Team forecast'!$B$2:$AO$26,MATCH('Master data'!$B81,'Team forecast'!$B$2:$B$26,0),MATCH('Master data'!AT$1,'Team forecast'!$B$2:$AO$2,0))*IF(X81&gt;0,-15000,0)</f>
        <v>0</v>
      </c>
      <c r="AU81" s="5">
        <f t="shared" si="141"/>
        <v>0</v>
      </c>
      <c r="AV81" s="5">
        <f t="shared" si="142"/>
        <v>0</v>
      </c>
      <c r="AW81" s="5">
        <f t="shared" si="143"/>
        <v>0</v>
      </c>
      <c r="AX81" s="5">
        <f t="shared" si="144"/>
        <v>21490.704417533685</v>
      </c>
      <c r="AY81" s="5">
        <f t="shared" si="145"/>
        <v>0</v>
      </c>
      <c r="AZ81" s="5">
        <f t="shared" si="146"/>
        <v>0</v>
      </c>
      <c r="BA81" s="5">
        <f t="shared" si="147"/>
        <v>0</v>
      </c>
      <c r="BB81" s="5">
        <f t="shared" si="148"/>
        <v>0</v>
      </c>
      <c r="BC81" s="5">
        <f t="shared" si="149"/>
        <v>0</v>
      </c>
      <c r="BD81" s="5">
        <f t="shared" si="150"/>
        <v>16490.704417533685</v>
      </c>
      <c r="BE81" s="16">
        <f>INDEX('Team forecast'!$B$2:$AO$26,MATCH('Master data'!$B81,'Team forecast'!$B$2:$B$26,0),MATCH('Master data'!BE$1,'Team forecast'!$B$2:$AO$2,0))</f>
        <v>0</v>
      </c>
      <c r="BF81" s="16">
        <f>INDEX('Team forecast'!$B$2:$AO$26,MATCH('Master data'!$B81,'Team forecast'!$B$2:$B$26,0),MATCH('Master data'!BF$1,'Team forecast'!$B$2:$AO$2,0))</f>
        <v>0</v>
      </c>
      <c r="BG81" s="16">
        <f>INDEX('Team forecast'!$B$2:$AO$26,MATCH('Master data'!$B81,'Team forecast'!$B$2:$B$26,0),MATCH('Master data'!BG$1,'Team forecast'!$B$2:$AO$2,0))</f>
        <v>0</v>
      </c>
      <c r="BH81" s="16">
        <f>INDEX('Team forecast'!$B$2:$AO$26,MATCH('Master data'!$B81,'Team forecast'!$B$2:$B$26,0),MATCH('Master data'!BH$1,'Team forecast'!$B$2:$AO$2,0))</f>
        <v>0</v>
      </c>
      <c r="BI81" s="16">
        <f>INDEX('Team forecast'!$B$2:$AO$26,MATCH('Master data'!$B81,'Team forecast'!$B$2:$B$26,0),MATCH('Master data'!BI$1,'Team forecast'!$B$2:$AO$2,0))</f>
        <v>0</v>
      </c>
      <c r="BJ81" s="5">
        <f t="shared" si="151"/>
        <v>-5000</v>
      </c>
      <c r="BK81" s="5">
        <f>INDEX('Team forecast'!$R$3:$BH$26,MATCH($B81,'Team forecast'!$B$3:$B$26,0),MATCH(BK$1,'Team forecast'!$R$2:$BH$2,0))*IF($X81&gt;0,25000,0)</f>
        <v>0</v>
      </c>
      <c r="BL81" s="5">
        <f>INDEX('Team forecast'!$R$3:$BH$26,MATCH($B81,'Team forecast'!$B$3:$B$26,0),MATCH(BL$1,'Team forecast'!$R$2:$BH$2,0))*IF($X81&gt;0,5000,0)</f>
        <v>0</v>
      </c>
      <c r="BM81" s="5">
        <f>INDEX('Team forecast'!$R$3:$BH$26,MATCH($B81,'Team forecast'!$B$3:$B$26,0),MATCH(BM$1,'Team forecast'!$R$2:$BH$2,0))*IF($X81&gt;0,-15000,0)</f>
        <v>0</v>
      </c>
      <c r="BN81" s="5">
        <f t="shared" si="152"/>
        <v>0</v>
      </c>
      <c r="BO81" s="5">
        <f t="shared" si="153"/>
        <v>0</v>
      </c>
      <c r="BP81" s="5">
        <f t="shared" si="154"/>
        <v>0</v>
      </c>
      <c r="BQ81" s="5">
        <f t="shared" si="155"/>
        <v>0</v>
      </c>
      <c r="BR81" s="5">
        <f t="shared" si="156"/>
        <v>0</v>
      </c>
      <c r="BS81" s="5">
        <f t="shared" si="157"/>
        <v>0</v>
      </c>
      <c r="BT81" s="5">
        <f t="shared" si="158"/>
        <v>0</v>
      </c>
      <c r="BU81" s="5">
        <f t="shared" si="159"/>
        <v>0</v>
      </c>
      <c r="BV81" s="5">
        <f t="shared" si="160"/>
        <v>0</v>
      </c>
      <c r="BW81" s="5">
        <f t="shared" si="120"/>
        <v>0</v>
      </c>
      <c r="BX81" s="5">
        <f t="shared" si="121"/>
        <v>19746.127636328987</v>
      </c>
      <c r="BY81" s="5">
        <f t="shared" si="161"/>
        <v>59238.382908986961</v>
      </c>
      <c r="BZ81" s="5">
        <f>MAX(INDEX('Team forecast'!$R$3:$BH$26,MATCH($B81,'Team forecast'!$B$3:$B$26,0),MATCH(BZ$1,'Team forecast'!$R$2:$BH$2,0))*($BX81)-(1-INDEX('Team forecast'!$R$3:$BH$26,MATCH($B81,'Team forecast'!$B$3:$B$26,0),MATCH(BZ$1,'Team forecast'!$R$2:$BH$2,0)))*(BY81+CH81)*0.01,-5000)</f>
        <v>15411.458661955783</v>
      </c>
      <c r="CA81" s="5">
        <f>MAX(INDEX('Team forecast'!$R$3:$BH$26,MATCH($B81,'Team forecast'!$B$3:$B$26,0),MATCH(CA$1,'Team forecast'!$R$2:$BH$2,0))*$BX81-(1-INDEX('Team forecast'!$R$3:$BH$26,MATCH($B81,'Team forecast'!$B$3:$B$26,0),MATCH(CA$1,'Team forecast'!$R$2:$BH$2,0)))*(BY81+BX81+CH81)*0.01,-5000)</f>
        <v>-5000</v>
      </c>
      <c r="CB81" s="5">
        <f>MAX(INDEX('Team forecast'!$R$3:$BH$26,MATCH($B81,'Team forecast'!$B$3:$B$26,0),MATCH(CB$1,'Team forecast'!$R$2:$BH$2,0))*$BX81-(1-INDEX('Team forecast'!$R$3:$BH$26,MATCH($B81,'Team forecast'!$B$3:$B$26,0),MATCH(CB$1,'Team forecast'!$R$2:$BH$2,0)))*(BY81+BX81*2+CH81)*0.01,0)</f>
        <v>0</v>
      </c>
      <c r="CC81" s="5">
        <v>0</v>
      </c>
      <c r="CD81" s="5">
        <f>+AK81+BD81*Cockpit!$C$3+BW81*Cockpit!$C$3^2+BZ81*Cockpit!$C$3^3+CA81*Cockpit!$C$3^4+CB81*Cockpit!$C$3^5+CC81*Cockpit!$C$3^6</f>
        <v>37574.057601220054</v>
      </c>
      <c r="CE81" s="5"/>
      <c r="CF81" s="5"/>
      <c r="CG81" s="5">
        <v>0</v>
      </c>
      <c r="CH81" s="5">
        <f t="shared" si="122"/>
        <v>4592000</v>
      </c>
      <c r="CI81" s="5">
        <f t="shared" si="123"/>
        <v>4592000</v>
      </c>
      <c r="CJ81" s="1">
        <f t="shared" si="124"/>
        <v>8.0000000000000002E-3</v>
      </c>
      <c r="CK81" s="5">
        <f>RANK(CD81,$CD$2:$CD$622)+COUNTIF($CD$2:$CD81,$CD81)-1</f>
        <v>226</v>
      </c>
      <c r="CL81" s="5">
        <f>RANK(CJ81,$CJ$2:$CJ$622)+COUNTIF($CJ$2:$CJ81,$CJ81)-1</f>
        <v>278</v>
      </c>
    </row>
    <row r="82" spans="1:90" x14ac:dyDescent="0.3">
      <c r="A82" t="str">
        <f>Players!P83</f>
        <v>Jordan Henderson</v>
      </c>
      <c r="B82" t="str">
        <f>Players!G83</f>
        <v>England</v>
      </c>
      <c r="C82" t="str">
        <f>Players!AB83</f>
        <v>Midfield</v>
      </c>
      <c r="D82" s="1"/>
      <c r="F82" t="str">
        <f>IFERROR(INDEX(Lookup!B:B,MATCH(INDEX(Players!C:C,MATCH(E82,Players!A:A,0)),Lookup!D:D,0)),"")</f>
        <v/>
      </c>
      <c r="G82">
        <f>IF(Players!AC83=0,10000000,Players!AC83)</f>
        <v>3495000</v>
      </c>
      <c r="H82" s="16">
        <f>INDEX('Team forecast'!$B$2:$AO$26,MATCH('Master data'!$B82,'Team forecast'!$B$2:$B$26,0),MATCH('Master data'!H$1,'Team forecast'!$B$2:$AO$2,0))</f>
        <v>2.0128496317304223</v>
      </c>
      <c r="I82" s="16">
        <f>INDEX('Team forecast'!$B$2:$AO$26,MATCH('Master data'!$B82,'Team forecast'!$B$2:$B$26,0),MATCH('Master data'!I$1,'Team forecast'!$B$2:$AO$2,0))</f>
        <v>0.57976310910377304</v>
      </c>
      <c r="J82" s="16">
        <f>INDEX('Team forecast'!$B$2:$AO$26,MATCH('Master data'!$B82,'Team forecast'!$B$2:$B$26,0),MATCH('Master data'!J$1,'Team forecast'!$B$2:$AO$2,0))</f>
        <v>0.56003101710248571</v>
      </c>
      <c r="K82" s="16">
        <f>INDEX('Team forecast'!$B$2:$AO$26,MATCH('Master data'!$B82,'Team forecast'!$B$2:$B$26,0),MATCH('Master data'!K$1,'Team forecast'!$B$2:$AO$2,0))</f>
        <v>4.946672915714859</v>
      </c>
      <c r="L82" s="16">
        <f>INDEX('Team forecast'!$B$2:$AO$26,MATCH('Master data'!$B82,'Team forecast'!$B$2:$B$26,0),MATCH('Master data'!L$1,'Team forecast'!$B$2:$AO$2,0))</f>
        <v>1.9032627319063258</v>
      </c>
      <c r="M82">
        <f>IF(Players!BC83=1,95,0)</f>
        <v>0</v>
      </c>
      <c r="N82" s="2">
        <f>Players!BN83</f>
        <v>0</v>
      </c>
      <c r="O82" s="2">
        <f>Players!BO83</f>
        <v>0</v>
      </c>
      <c r="P82" s="2">
        <f>Players!BP83</f>
        <v>0</v>
      </c>
      <c r="Q82" s="2">
        <f>Players!BQ83</f>
        <v>0.3</v>
      </c>
      <c r="R82" s="2">
        <f>Players!BR83</f>
        <v>0</v>
      </c>
      <c r="S82" s="2">
        <f t="shared" si="125"/>
        <v>2.0128496317304223</v>
      </c>
      <c r="T82" s="2">
        <f t="shared" si="126"/>
        <v>0.57976310910377304</v>
      </c>
      <c r="U82" s="16">
        <f>INDEX('Team forecast'!$B$2:$AO$26,MATCH('Master data'!$B82,'Team forecast'!$B$2:$B$26,0),MATCH('Master data'!U$1,'Team forecast'!$B$2:$AO$2,0))</f>
        <v>0.71942446043165476</v>
      </c>
      <c r="V82" s="16">
        <f>INDEX('Team forecast'!$B$2:$AO$26,MATCH('Master data'!$B82,'Team forecast'!$B$2:$B$26,0),MATCH('Master data'!V$1,'Team forecast'!$B$2:$AO$2,0))</f>
        <v>0.18705035971223019</v>
      </c>
      <c r="W82" s="16">
        <f>INDEX('Team forecast'!$B$2:$AO$26,MATCH('Master data'!$B82,'Team forecast'!$B$2:$B$26,0),MATCH('Master data'!W$1,'Team forecast'!$B$2:$AO$2,0))</f>
        <v>9.3525179856115109E-2</v>
      </c>
      <c r="X82" s="5">
        <f t="shared" si="127"/>
        <v>-5000</v>
      </c>
      <c r="Y82" s="5">
        <f t="shared" si="128"/>
        <v>0</v>
      </c>
      <c r="Z82" s="5">
        <f t="shared" si="129"/>
        <v>0</v>
      </c>
      <c r="AA82" s="5">
        <f t="shared" si="130"/>
        <v>0</v>
      </c>
      <c r="AB82" s="5">
        <f t="shared" si="131"/>
        <v>0</v>
      </c>
      <c r="AC82" s="5">
        <f t="shared" si="132"/>
        <v>0</v>
      </c>
      <c r="AD82" s="5">
        <f t="shared" si="133"/>
        <v>0</v>
      </c>
      <c r="AE82" s="5">
        <f t="shared" si="134"/>
        <v>0</v>
      </c>
      <c r="AF82" s="5">
        <f t="shared" si="135"/>
        <v>0</v>
      </c>
      <c r="AG82" s="5">
        <f t="shared" si="136"/>
        <v>0</v>
      </c>
      <c r="AH82" s="5">
        <f t="shared" si="137"/>
        <v>0</v>
      </c>
      <c r="AI82" s="5">
        <f t="shared" si="138"/>
        <v>0</v>
      </c>
      <c r="AJ82" s="5">
        <f t="shared" si="139"/>
        <v>0</v>
      </c>
      <c r="AK82" s="5">
        <f>IFERROR(SUM(X82:AJ82),-5000)*((Cockpit!$C$3)^0)</f>
        <v>-5000</v>
      </c>
      <c r="AL82" s="16">
        <f>INDEX('Team forecast'!$B$2:$AO$26,MATCH('Master data'!$B82,'Team forecast'!$B$2:$B$26,0),MATCH('Master data'!AL$1,'Team forecast'!$B$2:$AO$2,0))</f>
        <v>2.1353866977743117</v>
      </c>
      <c r="AM82" s="16">
        <f>INDEX('Team forecast'!$B$2:$AO$26,MATCH('Master data'!$B82,'Team forecast'!$B$2:$B$26,0),MATCH('Master data'!AM$1,'Team forecast'!$B$2:$AO$2,0))</f>
        <v>0.84440251645874609</v>
      </c>
      <c r="AN82" s="16">
        <f>INDEX('Team forecast'!$B$2:$AO$26,MATCH('Master data'!$B82,'Team forecast'!$B$2:$B$26,0),MATCH('Master data'!AN$1,'Team forecast'!$B$2:$AO$2,0))</f>
        <v>0.4298140883506737</v>
      </c>
      <c r="AO82" s="16">
        <f>INDEX('Team forecast'!$B$2:$AO$26,MATCH('Master data'!$B82,'Team forecast'!$B$2:$B$26,0),MATCH('Master data'!AO$1,'Team forecast'!$B$2:$AO$2,0))</f>
        <v>5.2478135355680022</v>
      </c>
      <c r="AP82" s="16">
        <f>INDEX('Team forecast'!$B$2:$AO$26,MATCH('Master data'!$B82,'Team forecast'!$B$2:$B$26,0),MATCH('Master data'!AP$1,'Team forecast'!$B$2:$AO$2,0))</f>
        <v>2.7720284631221461</v>
      </c>
      <c r="AQ82" s="5">
        <f t="shared" si="140"/>
        <v>-5000</v>
      </c>
      <c r="AR82" s="5">
        <f>INDEX('Team forecast'!$B$2:$AO$26,MATCH('Master data'!$B82,'Team forecast'!$B$2:$B$26,0),MATCH('Master data'!AR$1,'Team forecast'!$B$2:$AO$2,0))*IF(X82&gt;0,25000,0)</f>
        <v>0</v>
      </c>
      <c r="AS82" s="16">
        <f>INDEX('Team forecast'!$B$2:$AO$26,MATCH('Master data'!$B82,'Team forecast'!$B$2:$B$26,0),MATCH('Master data'!AS$1,'Team forecast'!$B$2:$AO$2,0))*IF(X82&gt;0,5000,0)</f>
        <v>0</v>
      </c>
      <c r="AT82" s="16">
        <f>INDEX('Team forecast'!$B$2:$AO$26,MATCH('Master data'!$B82,'Team forecast'!$B$2:$B$26,0),MATCH('Master data'!AT$1,'Team forecast'!$B$2:$AO$2,0))*IF(X82&gt;0,-15000,0)</f>
        <v>0</v>
      </c>
      <c r="AU82" s="5">
        <f t="shared" si="141"/>
        <v>0</v>
      </c>
      <c r="AV82" s="5">
        <f t="shared" si="142"/>
        <v>0</v>
      </c>
      <c r="AW82" s="5">
        <f t="shared" si="143"/>
        <v>0</v>
      </c>
      <c r="AX82" s="5">
        <f t="shared" si="144"/>
        <v>0</v>
      </c>
      <c r="AY82" s="5">
        <f t="shared" si="145"/>
        <v>0</v>
      </c>
      <c r="AZ82" s="5">
        <f t="shared" si="146"/>
        <v>0</v>
      </c>
      <c r="BA82" s="5">
        <f t="shared" si="147"/>
        <v>0</v>
      </c>
      <c r="BB82" s="5">
        <f t="shared" si="148"/>
        <v>0</v>
      </c>
      <c r="BC82" s="5">
        <f t="shared" si="149"/>
        <v>0</v>
      </c>
      <c r="BD82" s="5">
        <f t="shared" si="150"/>
        <v>-5000</v>
      </c>
      <c r="BE82" s="16">
        <f>INDEX('Team forecast'!$B$2:$AO$26,MATCH('Master data'!$B82,'Team forecast'!$B$2:$B$26,0),MATCH('Master data'!BE$1,'Team forecast'!$B$2:$AO$2,0))</f>
        <v>0</v>
      </c>
      <c r="BF82" s="16">
        <f>INDEX('Team forecast'!$B$2:$AO$26,MATCH('Master data'!$B82,'Team forecast'!$B$2:$B$26,0),MATCH('Master data'!BF$1,'Team forecast'!$B$2:$AO$2,0))</f>
        <v>0</v>
      </c>
      <c r="BG82" s="16">
        <f>INDEX('Team forecast'!$B$2:$AO$26,MATCH('Master data'!$B82,'Team forecast'!$B$2:$B$26,0),MATCH('Master data'!BG$1,'Team forecast'!$B$2:$AO$2,0))</f>
        <v>0</v>
      </c>
      <c r="BH82" s="16">
        <f>INDEX('Team forecast'!$B$2:$AO$26,MATCH('Master data'!$B82,'Team forecast'!$B$2:$B$26,0),MATCH('Master data'!BH$1,'Team forecast'!$B$2:$AO$2,0))</f>
        <v>0</v>
      </c>
      <c r="BI82" s="16">
        <f>INDEX('Team forecast'!$B$2:$AO$26,MATCH('Master data'!$B82,'Team forecast'!$B$2:$B$26,0),MATCH('Master data'!BI$1,'Team forecast'!$B$2:$AO$2,0))</f>
        <v>0</v>
      </c>
      <c r="BJ82" s="5">
        <f t="shared" si="151"/>
        <v>-5000</v>
      </c>
      <c r="BK82" s="5">
        <f>INDEX('Team forecast'!$R$3:$BH$26,MATCH($B82,'Team forecast'!$B$3:$B$26,0),MATCH(BK$1,'Team forecast'!$R$2:$BH$2,0))*IF($X82&gt;0,25000,0)</f>
        <v>0</v>
      </c>
      <c r="BL82" s="5">
        <f>INDEX('Team forecast'!$R$3:$BH$26,MATCH($B82,'Team forecast'!$B$3:$B$26,0),MATCH(BL$1,'Team forecast'!$R$2:$BH$2,0))*IF($X82&gt;0,5000,0)</f>
        <v>0</v>
      </c>
      <c r="BM82" s="5">
        <f>INDEX('Team forecast'!$R$3:$BH$26,MATCH($B82,'Team forecast'!$B$3:$B$26,0),MATCH(BM$1,'Team forecast'!$R$2:$BH$2,0))*IF($X82&gt;0,-15000,0)</f>
        <v>0</v>
      </c>
      <c r="BN82" s="5">
        <f t="shared" si="152"/>
        <v>0</v>
      </c>
      <c r="BO82" s="5">
        <f t="shared" si="153"/>
        <v>0</v>
      </c>
      <c r="BP82" s="5">
        <f t="shared" si="154"/>
        <v>0</v>
      </c>
      <c r="BQ82" s="5">
        <f t="shared" si="155"/>
        <v>0</v>
      </c>
      <c r="BR82" s="5">
        <f t="shared" si="156"/>
        <v>0</v>
      </c>
      <c r="BS82" s="5">
        <f t="shared" si="157"/>
        <v>0</v>
      </c>
      <c r="BT82" s="5">
        <f t="shared" si="158"/>
        <v>0</v>
      </c>
      <c r="BU82" s="5">
        <f t="shared" si="159"/>
        <v>0</v>
      </c>
      <c r="BV82" s="5">
        <f t="shared" si="160"/>
        <v>0</v>
      </c>
      <c r="BW82" s="5">
        <f t="shared" si="120"/>
        <v>0</v>
      </c>
      <c r="BX82" s="5">
        <f t="shared" si="121"/>
        <v>-5000</v>
      </c>
      <c r="BY82" s="5">
        <f t="shared" si="161"/>
        <v>-15000</v>
      </c>
      <c r="BZ82" s="5">
        <f>MAX(INDEX('Team forecast'!$R$3:$BH$26,MATCH($B82,'Team forecast'!$B$3:$B$26,0),MATCH(BZ$1,'Team forecast'!$R$2:$BH$2,0))*($BX82)-(1-INDEX('Team forecast'!$R$3:$BH$26,MATCH($B82,'Team forecast'!$B$3:$B$26,0),MATCH(BZ$1,'Team forecast'!$R$2:$BH$2,0)))*(BY82+CH82)*0.01,-5000)</f>
        <v>-5000</v>
      </c>
      <c r="CA82" s="5">
        <f>MAX(INDEX('Team forecast'!$R$3:$BH$26,MATCH($B82,'Team forecast'!$B$3:$B$26,0),MATCH(CA$1,'Team forecast'!$R$2:$BH$2,0))*$BX82-(1-INDEX('Team forecast'!$R$3:$BH$26,MATCH($B82,'Team forecast'!$B$3:$B$26,0),MATCH(CA$1,'Team forecast'!$R$2:$BH$2,0)))*(BY82+BX82+CH82)*0.01,-5000)</f>
        <v>-5000</v>
      </c>
      <c r="CB82" s="5">
        <f>MAX(INDEX('Team forecast'!$R$3:$BH$26,MATCH($B82,'Team forecast'!$B$3:$B$26,0),MATCH(CB$1,'Team forecast'!$R$2:$BH$2,0))*$BX82-(1-INDEX('Team forecast'!$R$3:$BH$26,MATCH($B82,'Team forecast'!$B$3:$B$26,0),MATCH(CB$1,'Team forecast'!$R$2:$BH$2,0)))*(BY82+BX82*2+CH82)*0.01,0)</f>
        <v>0</v>
      </c>
      <c r="CC82" s="5">
        <v>0</v>
      </c>
      <c r="CD82" s="5">
        <f>+AK82+BD82*Cockpit!$C$3+BW82*Cockpit!$C$3^2+BZ82*Cockpit!$C$3^3+CA82*Cockpit!$C$3^4+CB82*Cockpit!$C$3^5+CC82*Cockpit!$C$3^6</f>
        <v>-10802.469135802468</v>
      </c>
      <c r="CE82" s="5"/>
      <c r="CF82" s="5"/>
      <c r="CG82" s="5">
        <v>0</v>
      </c>
      <c r="CH82" s="5">
        <f t="shared" si="122"/>
        <v>3495000</v>
      </c>
      <c r="CI82" s="5">
        <f t="shared" si="123"/>
        <v>3495000</v>
      </c>
      <c r="CJ82" s="1">
        <f t="shared" si="124"/>
        <v>-3.0000000000000001E-3</v>
      </c>
      <c r="CK82" s="5">
        <f>RANK(CD82,$CD$2:$CD$622)+COUNTIF($CD$2:$CD82,$CD82)-1</f>
        <v>445</v>
      </c>
      <c r="CL82" s="5">
        <f>RANK(CJ82,$CJ$2:$CJ$622)+COUNTIF($CJ$2:$CJ82,$CJ82)-1</f>
        <v>446</v>
      </c>
    </row>
    <row r="83" spans="1:90" x14ac:dyDescent="0.3">
      <c r="A83" t="str">
        <f>Players!P84</f>
        <v>João Moutinho</v>
      </c>
      <c r="B83" t="str">
        <f>Players!G84</f>
        <v>Portugal</v>
      </c>
      <c r="C83" t="str">
        <f>Players!AB84</f>
        <v>Midfield</v>
      </c>
      <c r="D83" s="1"/>
      <c r="F83" t="str">
        <f>IFERROR(INDEX(Lookup!B:B,MATCH(INDEX(Players!C:C,MATCH(E83,Players!A:A,0)),Lookup!D:D,0)),"")</f>
        <v/>
      </c>
      <c r="G83">
        <f>IF(Players!AC84=0,10000000,Players!AC84)</f>
        <v>3042000</v>
      </c>
      <c r="H83" s="16">
        <f>INDEX('Team forecast'!$B$2:$AO$26,MATCH('Master data'!$B83,'Team forecast'!$B$2:$B$26,0),MATCH('Master data'!H$1,'Team forecast'!$B$2:$AO$2,0))</f>
        <v>1.1572524079669981</v>
      </c>
      <c r="I83" s="16">
        <f>INDEX('Team forecast'!$B$2:$AO$26,MATCH('Master data'!$B83,'Team forecast'!$B$2:$B$26,0),MATCH('Master data'!I$1,'Team forecast'!$B$2:$AO$2,0))</f>
        <v>1.3803959592812078</v>
      </c>
      <c r="J83" s="16">
        <f>INDEX('Team forecast'!$B$2:$AO$26,MATCH('Master data'!$B83,'Team forecast'!$B$2:$B$26,0),MATCH('Master data'!J$1,'Team forecast'!$B$2:$AO$2,0))</f>
        <v>0.25147895791583169</v>
      </c>
      <c r="K83" s="16">
        <f>INDEX('Team forecast'!$B$2:$AO$26,MATCH('Master data'!$B83,'Team forecast'!$B$2:$B$26,0),MATCH('Master data'!K$1,'Team forecast'!$B$2:$AO$2,0))</f>
        <v>3.9411323264330633</v>
      </c>
      <c r="L83" s="16">
        <f>INDEX('Team forecast'!$B$2:$AO$26,MATCH('Master data'!$B83,'Team forecast'!$B$2:$B$26,0),MATCH('Master data'!L$1,'Team forecast'!$B$2:$AO$2,0))</f>
        <v>4.141187877843624</v>
      </c>
      <c r="M83">
        <f>IF(Players!BC84=1,95,0)</f>
        <v>0</v>
      </c>
      <c r="N83" s="2">
        <f>Players!BN84</f>
        <v>0</v>
      </c>
      <c r="O83" s="2">
        <f>Players!BO84</f>
        <v>0</v>
      </c>
      <c r="P83" s="2">
        <f>Players!BP84</f>
        <v>0</v>
      </c>
      <c r="Q83" s="2">
        <f>Players!BQ84</f>
        <v>0.11319172722191169</v>
      </c>
      <c r="R83" s="2">
        <f>Players!BR84</f>
        <v>2.5153717160424818E-2</v>
      </c>
      <c r="S83" s="2">
        <f t="shared" si="125"/>
        <v>1.1572524079669981</v>
      </c>
      <c r="T83" s="2">
        <f t="shared" si="126"/>
        <v>1.3803959592812078</v>
      </c>
      <c r="U83" s="16">
        <f>INDEX('Team forecast'!$B$2:$AO$26,MATCH('Master data'!$B83,'Team forecast'!$B$2:$B$26,0),MATCH('Master data'!U$1,'Team forecast'!$B$2:$AO$2,0))</f>
        <v>0.30420841683366728</v>
      </c>
      <c r="V83" s="16">
        <f>INDEX('Team forecast'!$B$2:$AO$26,MATCH('Master data'!$B83,'Team forecast'!$B$2:$B$26,0),MATCH('Master data'!V$1,'Team forecast'!$B$2:$AO$2,0))</f>
        <v>0.28577154308617242</v>
      </c>
      <c r="W83" s="16">
        <f>INDEX('Team forecast'!$B$2:$AO$26,MATCH('Master data'!$B83,'Team forecast'!$B$2:$B$26,0),MATCH('Master data'!W$1,'Team forecast'!$B$2:$AO$2,0))</f>
        <v>0.41002004008016041</v>
      </c>
      <c r="X83" s="5">
        <f t="shared" si="127"/>
        <v>-5000</v>
      </c>
      <c r="Y83" s="5">
        <f t="shared" si="128"/>
        <v>0</v>
      </c>
      <c r="Z83" s="5">
        <f t="shared" si="129"/>
        <v>0</v>
      </c>
      <c r="AA83" s="5">
        <f t="shared" si="130"/>
        <v>0</v>
      </c>
      <c r="AB83" s="5">
        <f t="shared" si="131"/>
        <v>0</v>
      </c>
      <c r="AC83" s="5">
        <f t="shared" si="132"/>
        <v>0</v>
      </c>
      <c r="AD83" s="5">
        <f t="shared" si="133"/>
        <v>0</v>
      </c>
      <c r="AE83" s="5">
        <f t="shared" si="134"/>
        <v>0</v>
      </c>
      <c r="AF83" s="5">
        <f t="shared" si="135"/>
        <v>0</v>
      </c>
      <c r="AG83" s="5">
        <f t="shared" si="136"/>
        <v>0</v>
      </c>
      <c r="AH83" s="5">
        <f t="shared" si="137"/>
        <v>0</v>
      </c>
      <c r="AI83" s="5">
        <f t="shared" si="138"/>
        <v>0</v>
      </c>
      <c r="AJ83" s="5">
        <f t="shared" si="139"/>
        <v>0</v>
      </c>
      <c r="AK83" s="5">
        <f>IFERROR(SUM(X83:AJ83),-5000)*((Cockpit!$C$3)^0)</f>
        <v>-5000</v>
      </c>
      <c r="AL83" s="16">
        <f>INDEX('Team forecast'!$B$2:$AO$26,MATCH('Master data'!$B83,'Team forecast'!$B$2:$B$26,0),MATCH('Master data'!AL$1,'Team forecast'!$B$2:$AO$2,0))</f>
        <v>1.0653773971622162</v>
      </c>
      <c r="AM83" s="16">
        <f>INDEX('Team forecast'!$B$2:$AO$26,MATCH('Master data'!$B83,'Team forecast'!$B$2:$B$26,0),MATCH('Master data'!AM$1,'Team forecast'!$B$2:$AO$2,0))</f>
        <v>1.2775519171058518</v>
      </c>
      <c r="AN83" s="16">
        <f>INDEX('Team forecast'!$B$2:$AO$26,MATCH('Master data'!$B83,'Team forecast'!$B$2:$B$26,0),MATCH('Master data'!AN$1,'Team forecast'!$B$2:$AO$2,0))</f>
        <v>0.27871879264670468</v>
      </c>
      <c r="AO83" s="16">
        <f>INDEX('Team forecast'!$B$2:$AO$26,MATCH('Master data'!$B83,'Team forecast'!$B$2:$B$26,0),MATCH('Master data'!AO$1,'Team forecast'!$B$2:$AO$2,0))</f>
        <v>3.6282433036223725</v>
      </c>
      <c r="AP83" s="16">
        <f>INDEX('Team forecast'!$B$2:$AO$26,MATCH('Master data'!$B83,'Team forecast'!$B$2:$B$26,0),MATCH('Master data'!AP$1,'Team forecast'!$B$2:$AO$2,0))</f>
        <v>3.8326557513175556</v>
      </c>
      <c r="AQ83" s="5">
        <f t="shared" si="140"/>
        <v>-5000</v>
      </c>
      <c r="AR83" s="5">
        <f>INDEX('Team forecast'!$B$2:$AO$26,MATCH('Master data'!$B83,'Team forecast'!$B$2:$B$26,0),MATCH('Master data'!AR$1,'Team forecast'!$B$2:$AO$2,0))*IF(X83&gt;0,25000,0)</f>
        <v>0</v>
      </c>
      <c r="AS83" s="16">
        <f>INDEX('Team forecast'!$B$2:$AO$26,MATCH('Master data'!$B83,'Team forecast'!$B$2:$B$26,0),MATCH('Master data'!AS$1,'Team forecast'!$B$2:$AO$2,0))*IF(X83&gt;0,5000,0)</f>
        <v>0</v>
      </c>
      <c r="AT83" s="16">
        <f>INDEX('Team forecast'!$B$2:$AO$26,MATCH('Master data'!$B83,'Team forecast'!$B$2:$B$26,0),MATCH('Master data'!AT$1,'Team forecast'!$B$2:$AO$2,0))*IF(X83&gt;0,-15000,0)</f>
        <v>0</v>
      </c>
      <c r="AU83" s="5">
        <f t="shared" si="141"/>
        <v>0</v>
      </c>
      <c r="AV83" s="5">
        <f t="shared" si="142"/>
        <v>0</v>
      </c>
      <c r="AW83" s="5">
        <f t="shared" si="143"/>
        <v>0</v>
      </c>
      <c r="AX83" s="5">
        <f t="shared" si="144"/>
        <v>0</v>
      </c>
      <c r="AY83" s="5">
        <f t="shared" si="145"/>
        <v>0</v>
      </c>
      <c r="AZ83" s="5">
        <f t="shared" si="146"/>
        <v>0</v>
      </c>
      <c r="BA83" s="5">
        <f t="shared" si="147"/>
        <v>0</v>
      </c>
      <c r="BB83" s="5">
        <f t="shared" si="148"/>
        <v>0</v>
      </c>
      <c r="BC83" s="5">
        <f t="shared" si="149"/>
        <v>0</v>
      </c>
      <c r="BD83" s="5">
        <f t="shared" si="150"/>
        <v>-5000</v>
      </c>
      <c r="BE83" s="16">
        <f>INDEX('Team forecast'!$B$2:$AO$26,MATCH('Master data'!$B83,'Team forecast'!$B$2:$B$26,0),MATCH('Master data'!BE$1,'Team forecast'!$B$2:$AO$2,0))</f>
        <v>0</v>
      </c>
      <c r="BF83" s="16">
        <f>INDEX('Team forecast'!$B$2:$AO$26,MATCH('Master data'!$B83,'Team forecast'!$B$2:$B$26,0),MATCH('Master data'!BF$1,'Team forecast'!$B$2:$AO$2,0))</f>
        <v>0</v>
      </c>
      <c r="BG83" s="16">
        <f>INDEX('Team forecast'!$B$2:$AO$26,MATCH('Master data'!$B83,'Team forecast'!$B$2:$B$26,0),MATCH('Master data'!BG$1,'Team forecast'!$B$2:$AO$2,0))</f>
        <v>0</v>
      </c>
      <c r="BH83" s="16">
        <f>INDEX('Team forecast'!$B$2:$AO$26,MATCH('Master data'!$B83,'Team forecast'!$B$2:$B$26,0),MATCH('Master data'!BH$1,'Team forecast'!$B$2:$AO$2,0))</f>
        <v>0</v>
      </c>
      <c r="BI83" s="16">
        <f>INDEX('Team forecast'!$B$2:$AO$26,MATCH('Master data'!$B83,'Team forecast'!$B$2:$B$26,0),MATCH('Master data'!BI$1,'Team forecast'!$B$2:$AO$2,0))</f>
        <v>0</v>
      </c>
      <c r="BJ83" s="5">
        <f t="shared" si="151"/>
        <v>-5000</v>
      </c>
      <c r="BK83" s="5">
        <f>INDEX('Team forecast'!$R$3:$BH$26,MATCH($B83,'Team forecast'!$B$3:$B$26,0),MATCH(BK$1,'Team forecast'!$R$2:$BH$2,0))*IF($X83&gt;0,25000,0)</f>
        <v>0</v>
      </c>
      <c r="BL83" s="5">
        <f>INDEX('Team forecast'!$R$3:$BH$26,MATCH($B83,'Team forecast'!$B$3:$B$26,0),MATCH(BL$1,'Team forecast'!$R$2:$BH$2,0))*IF($X83&gt;0,5000,0)</f>
        <v>0</v>
      </c>
      <c r="BM83" s="5">
        <f>INDEX('Team forecast'!$R$3:$BH$26,MATCH($B83,'Team forecast'!$B$3:$B$26,0),MATCH(BM$1,'Team forecast'!$R$2:$BH$2,0))*IF($X83&gt;0,-15000,0)</f>
        <v>0</v>
      </c>
      <c r="BN83" s="5">
        <f t="shared" si="152"/>
        <v>0</v>
      </c>
      <c r="BO83" s="5">
        <f t="shared" si="153"/>
        <v>0</v>
      </c>
      <c r="BP83" s="5">
        <f t="shared" si="154"/>
        <v>0</v>
      </c>
      <c r="BQ83" s="5">
        <f t="shared" si="155"/>
        <v>0</v>
      </c>
      <c r="BR83" s="5">
        <f t="shared" si="156"/>
        <v>0</v>
      </c>
      <c r="BS83" s="5">
        <f t="shared" si="157"/>
        <v>0</v>
      </c>
      <c r="BT83" s="5">
        <f t="shared" si="158"/>
        <v>0</v>
      </c>
      <c r="BU83" s="5">
        <f t="shared" si="159"/>
        <v>0</v>
      </c>
      <c r="BV83" s="5">
        <f t="shared" si="160"/>
        <v>0</v>
      </c>
      <c r="BW83" s="5">
        <f t="shared" si="120"/>
        <v>0</v>
      </c>
      <c r="BX83" s="5">
        <f t="shared" si="121"/>
        <v>-5000</v>
      </c>
      <c r="BY83" s="5">
        <f t="shared" si="161"/>
        <v>-15000</v>
      </c>
      <c r="BZ83" s="5">
        <f>MAX(INDEX('Team forecast'!$R$3:$BH$26,MATCH($B83,'Team forecast'!$B$3:$B$26,0),MATCH(BZ$1,'Team forecast'!$R$2:$BH$2,0))*($BX83)-(1-INDEX('Team forecast'!$R$3:$BH$26,MATCH($B83,'Team forecast'!$B$3:$B$26,0),MATCH(BZ$1,'Team forecast'!$R$2:$BH$2,0)))*(BY83+CH83)*0.01,-5000)</f>
        <v>-5000</v>
      </c>
      <c r="CA83" s="5">
        <f>MAX(INDEX('Team forecast'!$R$3:$BH$26,MATCH($B83,'Team forecast'!$B$3:$B$26,0),MATCH(CA$1,'Team forecast'!$R$2:$BH$2,0))*$BX83-(1-INDEX('Team forecast'!$R$3:$BH$26,MATCH($B83,'Team forecast'!$B$3:$B$26,0),MATCH(CA$1,'Team forecast'!$R$2:$BH$2,0)))*(BY83+BX83+CH83)*0.01,-5000)</f>
        <v>-5000</v>
      </c>
      <c r="CB83" s="5">
        <f>MAX(INDEX('Team forecast'!$R$3:$BH$26,MATCH($B83,'Team forecast'!$B$3:$B$26,0),MATCH(CB$1,'Team forecast'!$R$2:$BH$2,0))*$BX83-(1-INDEX('Team forecast'!$R$3:$BH$26,MATCH($B83,'Team forecast'!$B$3:$B$26,0),MATCH(CB$1,'Team forecast'!$R$2:$BH$2,0)))*(BY83+BX83*2+CH83)*0.01,0)</f>
        <v>0</v>
      </c>
      <c r="CC83" s="5">
        <v>0</v>
      </c>
      <c r="CD83" s="5">
        <f>+AK83+BD83*Cockpit!$C$3+BW83*Cockpit!$C$3^2+BZ83*Cockpit!$C$3^3+CA83*Cockpit!$C$3^4+CB83*Cockpit!$C$3^5+CC83*Cockpit!$C$3^6</f>
        <v>-10802.469135802468</v>
      </c>
      <c r="CE83" s="5"/>
      <c r="CF83" s="5"/>
      <c r="CG83" s="5">
        <v>0</v>
      </c>
      <c r="CH83" s="5">
        <f t="shared" si="122"/>
        <v>3042000</v>
      </c>
      <c r="CI83" s="5">
        <f t="shared" si="123"/>
        <v>3042000</v>
      </c>
      <c r="CJ83" s="1">
        <f t="shared" si="124"/>
        <v>-4.0000000000000001E-3</v>
      </c>
      <c r="CK83" s="5">
        <f>RANK(CD83,$CD$2:$CD$622)+COUNTIF($CD$2:$CD83,$CD83)-1</f>
        <v>446</v>
      </c>
      <c r="CL83" s="5">
        <f>RANK(CJ83,$CJ$2:$CJ$622)+COUNTIF($CJ$2:$CJ83,$CJ83)-1</f>
        <v>487</v>
      </c>
    </row>
    <row r="84" spans="1:90" x14ac:dyDescent="0.3">
      <c r="A84" t="str">
        <f>Players!P85</f>
        <v>Thiago Alcantara</v>
      </c>
      <c r="B84" t="str">
        <f>Players!G85</f>
        <v>Spain</v>
      </c>
      <c r="C84" t="str">
        <f>Players!AB85</f>
        <v>Midfield</v>
      </c>
      <c r="D84" s="1"/>
      <c r="F84" t="str">
        <f>IFERROR(INDEX(Lookup!B:B,MATCH(INDEX(Players!C:C,MATCH(E84,Players!A:A,0)),Lookup!D:D,0)),"")</f>
        <v/>
      </c>
      <c r="G84">
        <f>IF(Players!AC85=0,10000000,Players!AC85)</f>
        <v>4512000</v>
      </c>
      <c r="H84" s="16">
        <f>INDEX('Team forecast'!$B$2:$AO$26,MATCH('Master data'!$B84,'Team forecast'!$B$2:$B$26,0),MATCH('Master data'!H$1,'Team forecast'!$B$2:$AO$2,0))</f>
        <v>1.9979967794622602</v>
      </c>
      <c r="I84" s="16">
        <f>INDEX('Team forecast'!$B$2:$AO$26,MATCH('Master data'!$B84,'Team forecast'!$B$2:$B$26,0),MATCH('Master data'!I$1,'Team forecast'!$B$2:$AO$2,0))</f>
        <v>0.65640259726027606</v>
      </c>
      <c r="J84" s="16">
        <f>INDEX('Team forecast'!$B$2:$AO$26,MATCH('Master data'!$B84,'Team forecast'!$B$2:$B$26,0),MATCH('Master data'!J$1,'Team forecast'!$B$2:$AO$2,0))</f>
        <v>0.51871400527814249</v>
      </c>
      <c r="K84" s="16">
        <f>INDEX('Team forecast'!$B$2:$AO$26,MATCH('Master data'!$B84,'Team forecast'!$B$2:$B$26,0),MATCH('Master data'!K$1,'Team forecast'!$B$2:$AO$2,0))</f>
        <v>5.5104568712109829</v>
      </c>
      <c r="L84" s="16">
        <f>INDEX('Team forecast'!$B$2:$AO$26,MATCH('Master data'!$B84,'Team forecast'!$B$2:$B$26,0),MATCH('Master data'!L$1,'Team forecast'!$B$2:$AO$2,0))</f>
        <v>2.154857011207977</v>
      </c>
      <c r="M84">
        <f>IF(Players!BC85=1,95,0)</f>
        <v>0</v>
      </c>
      <c r="N84" s="2">
        <f>Players!BN85</f>
        <v>0</v>
      </c>
      <c r="O84" s="2">
        <f>Players!BO85</f>
        <v>0</v>
      </c>
      <c r="P84" s="2">
        <f>Players!BP85</f>
        <v>0</v>
      </c>
      <c r="Q84" s="2">
        <f>Players!BQ85</f>
        <v>0.28187836383207748</v>
      </c>
      <c r="R84" s="2">
        <f>Players!BR85</f>
        <v>0</v>
      </c>
      <c r="S84" s="2">
        <f t="shared" si="125"/>
        <v>1.9979967794622602</v>
      </c>
      <c r="T84" s="2">
        <f t="shared" si="126"/>
        <v>0.65640259726027606</v>
      </c>
      <c r="U84" s="16">
        <f>INDEX('Team forecast'!$B$2:$AO$26,MATCH('Master data'!$B84,'Team forecast'!$B$2:$B$26,0),MATCH('Master data'!U$1,'Team forecast'!$B$2:$AO$2,0))</f>
        <v>0.71371927042030125</v>
      </c>
      <c r="V84" s="16">
        <f>INDEX('Team forecast'!$B$2:$AO$26,MATCH('Master data'!$B84,'Team forecast'!$B$2:$B$26,0),MATCH('Master data'!V$1,'Team forecast'!$B$2:$AO$2,0))</f>
        <v>0.1808088818398097</v>
      </c>
      <c r="W84" s="16">
        <f>INDEX('Team forecast'!$B$2:$AO$26,MATCH('Master data'!$B84,'Team forecast'!$B$2:$B$26,0),MATCH('Master data'!W$1,'Team forecast'!$B$2:$AO$2,0))</f>
        <v>0.105471847739889</v>
      </c>
      <c r="X84" s="5">
        <f t="shared" si="127"/>
        <v>-5000</v>
      </c>
      <c r="Y84" s="5">
        <f t="shared" si="128"/>
        <v>0</v>
      </c>
      <c r="Z84" s="5">
        <f t="shared" si="129"/>
        <v>0</v>
      </c>
      <c r="AA84" s="5">
        <f t="shared" si="130"/>
        <v>0</v>
      </c>
      <c r="AB84" s="5">
        <f t="shared" si="131"/>
        <v>0</v>
      </c>
      <c r="AC84" s="5">
        <f t="shared" si="132"/>
        <v>0</v>
      </c>
      <c r="AD84" s="5">
        <f t="shared" si="133"/>
        <v>0</v>
      </c>
      <c r="AE84" s="5">
        <f t="shared" si="134"/>
        <v>0</v>
      </c>
      <c r="AF84" s="5">
        <f t="shared" si="135"/>
        <v>0</v>
      </c>
      <c r="AG84" s="5">
        <f t="shared" si="136"/>
        <v>0</v>
      </c>
      <c r="AH84" s="5">
        <f t="shared" si="137"/>
        <v>0</v>
      </c>
      <c r="AI84" s="5">
        <f t="shared" si="138"/>
        <v>0</v>
      </c>
      <c r="AJ84" s="5">
        <f t="shared" si="139"/>
        <v>0</v>
      </c>
      <c r="AK84" s="5">
        <f>IFERROR(SUM(X84:AJ84),-5000)*((Cockpit!$C$3)^0)</f>
        <v>-5000</v>
      </c>
      <c r="AL84" s="16">
        <f>INDEX('Team forecast'!$B$2:$AO$26,MATCH('Master data'!$B84,'Team forecast'!$B$2:$B$26,0),MATCH('Master data'!AL$1,'Team forecast'!$B$2:$AO$2,0))</f>
        <v>2.4503417481709131</v>
      </c>
      <c r="AM84" s="16">
        <f>INDEX('Team forecast'!$B$2:$AO$26,MATCH('Master data'!$B84,'Team forecast'!$B$2:$B$26,0),MATCH('Master data'!AM$1,'Team forecast'!$B$2:$AO$2,0))</f>
        <v>0.60056788388223015</v>
      </c>
      <c r="AN84" s="16">
        <f>INDEX('Team forecast'!$B$2:$AO$26,MATCH('Master data'!$B84,'Team forecast'!$B$2:$B$26,0),MATCH('Master data'!AN$1,'Team forecast'!$B$2:$AO$2,0))</f>
        <v>0.54850006328846879</v>
      </c>
      <c r="AO84" s="16">
        <f>INDEX('Team forecast'!$B$2:$AO$26,MATCH('Master data'!$B84,'Team forecast'!$B$2:$B$26,0),MATCH('Master data'!AO$1,'Team forecast'!$B$2:$AO$2,0))</f>
        <v>6.7580201639051669</v>
      </c>
      <c r="AP84" s="16">
        <f>INDEX('Team forecast'!$B$2:$AO$26,MATCH('Master data'!$B84,'Team forecast'!$B$2:$B$26,0),MATCH('Master data'!AP$1,'Team forecast'!$B$2:$AO$2,0))</f>
        <v>1.9715612349669172</v>
      </c>
      <c r="AQ84" s="5">
        <f t="shared" si="140"/>
        <v>-5000</v>
      </c>
      <c r="AR84" s="5">
        <f>INDEX('Team forecast'!$B$2:$AO$26,MATCH('Master data'!$B84,'Team forecast'!$B$2:$B$26,0),MATCH('Master data'!AR$1,'Team forecast'!$B$2:$AO$2,0))*IF(X84&gt;0,25000,0)</f>
        <v>0</v>
      </c>
      <c r="AS84" s="16">
        <f>INDEX('Team forecast'!$B$2:$AO$26,MATCH('Master data'!$B84,'Team forecast'!$B$2:$B$26,0),MATCH('Master data'!AS$1,'Team forecast'!$B$2:$AO$2,0))*IF(X84&gt;0,5000,0)</f>
        <v>0</v>
      </c>
      <c r="AT84" s="16">
        <f>INDEX('Team forecast'!$B$2:$AO$26,MATCH('Master data'!$B84,'Team forecast'!$B$2:$B$26,0),MATCH('Master data'!AT$1,'Team forecast'!$B$2:$AO$2,0))*IF(X84&gt;0,-15000,0)</f>
        <v>0</v>
      </c>
      <c r="AU84" s="5">
        <f t="shared" si="141"/>
        <v>0</v>
      </c>
      <c r="AV84" s="5">
        <f t="shared" si="142"/>
        <v>0</v>
      </c>
      <c r="AW84" s="5">
        <f t="shared" si="143"/>
        <v>0</v>
      </c>
      <c r="AX84" s="5">
        <f t="shared" si="144"/>
        <v>0</v>
      </c>
      <c r="AY84" s="5">
        <f t="shared" si="145"/>
        <v>0</v>
      </c>
      <c r="AZ84" s="5">
        <f t="shared" si="146"/>
        <v>0</v>
      </c>
      <c r="BA84" s="5">
        <f t="shared" si="147"/>
        <v>0</v>
      </c>
      <c r="BB84" s="5">
        <f t="shared" si="148"/>
        <v>0</v>
      </c>
      <c r="BC84" s="5">
        <f t="shared" si="149"/>
        <v>0</v>
      </c>
      <c r="BD84" s="5">
        <f t="shared" si="150"/>
        <v>-5000</v>
      </c>
      <c r="BE84" s="16">
        <f>INDEX('Team forecast'!$B$2:$AO$26,MATCH('Master data'!$B84,'Team forecast'!$B$2:$B$26,0),MATCH('Master data'!BE$1,'Team forecast'!$B$2:$AO$2,0))</f>
        <v>0</v>
      </c>
      <c r="BF84" s="16">
        <f>INDEX('Team forecast'!$B$2:$AO$26,MATCH('Master data'!$B84,'Team forecast'!$B$2:$B$26,0),MATCH('Master data'!BF$1,'Team forecast'!$B$2:$AO$2,0))</f>
        <v>0</v>
      </c>
      <c r="BG84" s="16">
        <f>INDEX('Team forecast'!$B$2:$AO$26,MATCH('Master data'!$B84,'Team forecast'!$B$2:$B$26,0),MATCH('Master data'!BG$1,'Team forecast'!$B$2:$AO$2,0))</f>
        <v>0</v>
      </c>
      <c r="BH84" s="16">
        <f>INDEX('Team forecast'!$B$2:$AO$26,MATCH('Master data'!$B84,'Team forecast'!$B$2:$B$26,0),MATCH('Master data'!BH$1,'Team forecast'!$B$2:$AO$2,0))</f>
        <v>0</v>
      </c>
      <c r="BI84" s="16">
        <f>INDEX('Team forecast'!$B$2:$AO$26,MATCH('Master data'!$B84,'Team forecast'!$B$2:$B$26,0),MATCH('Master data'!BI$1,'Team forecast'!$B$2:$AO$2,0))</f>
        <v>0</v>
      </c>
      <c r="BJ84" s="5">
        <f t="shared" si="151"/>
        <v>-5000</v>
      </c>
      <c r="BK84" s="5">
        <f>INDEX('Team forecast'!$R$3:$BH$26,MATCH($B84,'Team forecast'!$B$3:$B$26,0),MATCH(BK$1,'Team forecast'!$R$2:$BH$2,0))*IF($X84&gt;0,25000,0)</f>
        <v>0</v>
      </c>
      <c r="BL84" s="5">
        <f>INDEX('Team forecast'!$R$3:$BH$26,MATCH($B84,'Team forecast'!$B$3:$B$26,0),MATCH(BL$1,'Team forecast'!$R$2:$BH$2,0))*IF($X84&gt;0,5000,0)</f>
        <v>0</v>
      </c>
      <c r="BM84" s="5">
        <f>INDEX('Team forecast'!$R$3:$BH$26,MATCH($B84,'Team forecast'!$B$3:$B$26,0),MATCH(BM$1,'Team forecast'!$R$2:$BH$2,0))*IF($X84&gt;0,-15000,0)</f>
        <v>0</v>
      </c>
      <c r="BN84" s="5">
        <f t="shared" si="152"/>
        <v>0</v>
      </c>
      <c r="BO84" s="5">
        <f t="shared" si="153"/>
        <v>0</v>
      </c>
      <c r="BP84" s="5">
        <f t="shared" si="154"/>
        <v>0</v>
      </c>
      <c r="BQ84" s="5">
        <f t="shared" si="155"/>
        <v>0</v>
      </c>
      <c r="BR84" s="5">
        <f t="shared" si="156"/>
        <v>0</v>
      </c>
      <c r="BS84" s="5">
        <f t="shared" si="157"/>
        <v>0</v>
      </c>
      <c r="BT84" s="5">
        <f t="shared" si="158"/>
        <v>0</v>
      </c>
      <c r="BU84" s="5">
        <f t="shared" si="159"/>
        <v>0</v>
      </c>
      <c r="BV84" s="5">
        <f t="shared" si="160"/>
        <v>0</v>
      </c>
      <c r="BW84" s="5">
        <f t="shared" si="120"/>
        <v>0</v>
      </c>
      <c r="BX84" s="5">
        <f t="shared" si="121"/>
        <v>-5000</v>
      </c>
      <c r="BY84" s="5">
        <f t="shared" si="161"/>
        <v>-15000</v>
      </c>
      <c r="BZ84" s="5">
        <f>MAX(INDEX('Team forecast'!$R$3:$BH$26,MATCH($B84,'Team forecast'!$B$3:$B$26,0),MATCH(BZ$1,'Team forecast'!$R$2:$BH$2,0))*($BX84)-(1-INDEX('Team forecast'!$R$3:$BH$26,MATCH($B84,'Team forecast'!$B$3:$B$26,0),MATCH(BZ$1,'Team forecast'!$R$2:$BH$2,0)))*(BY84+CH84)*0.01,-5000)</f>
        <v>-5000</v>
      </c>
      <c r="CA84" s="5">
        <f>MAX(INDEX('Team forecast'!$R$3:$BH$26,MATCH($B84,'Team forecast'!$B$3:$B$26,0),MATCH(CA$1,'Team forecast'!$R$2:$BH$2,0))*$BX84-(1-INDEX('Team forecast'!$R$3:$BH$26,MATCH($B84,'Team forecast'!$B$3:$B$26,0),MATCH(CA$1,'Team forecast'!$R$2:$BH$2,0)))*(BY84+BX84+CH84)*0.01,-5000)</f>
        <v>-5000</v>
      </c>
      <c r="CB84" s="5">
        <f>MAX(INDEX('Team forecast'!$R$3:$BH$26,MATCH($B84,'Team forecast'!$B$3:$B$26,0),MATCH(CB$1,'Team forecast'!$R$2:$BH$2,0))*$BX84-(1-INDEX('Team forecast'!$R$3:$BH$26,MATCH($B84,'Team forecast'!$B$3:$B$26,0),MATCH(CB$1,'Team forecast'!$R$2:$BH$2,0)))*(BY84+BX84*2+CH84)*0.01,0)</f>
        <v>0</v>
      </c>
      <c r="CC84" s="5">
        <v>0</v>
      </c>
      <c r="CD84" s="5">
        <f>+AK84+BD84*Cockpit!$C$3+BW84*Cockpit!$C$3^2+BZ84*Cockpit!$C$3^3+CA84*Cockpit!$C$3^4+CB84*Cockpit!$C$3^5+CC84*Cockpit!$C$3^6</f>
        <v>-10802.469135802468</v>
      </c>
      <c r="CE84" s="5"/>
      <c r="CF84" s="5"/>
      <c r="CG84" s="5">
        <v>0</v>
      </c>
      <c r="CH84" s="5">
        <f t="shared" si="122"/>
        <v>4512000</v>
      </c>
      <c r="CI84" s="5">
        <f t="shared" si="123"/>
        <v>4512000</v>
      </c>
      <c r="CJ84" s="1">
        <f t="shared" si="124"/>
        <v>-2E-3</v>
      </c>
      <c r="CK84" s="5">
        <f>RANK(CD84,$CD$2:$CD$622)+COUNTIF($CD$2:$CD84,$CD84)-1</f>
        <v>447</v>
      </c>
      <c r="CL84" s="5">
        <f>RANK(CJ84,$CJ$2:$CJ$622)+COUNTIF($CJ$2:$CJ84,$CJ84)-1</f>
        <v>427</v>
      </c>
    </row>
    <row r="85" spans="1:90" x14ac:dyDescent="0.3">
      <c r="A85" t="str">
        <f>Players!P86</f>
        <v>Rodrigo Hernandez</v>
      </c>
      <c r="B85" t="str">
        <f>Players!G86</f>
        <v>Spain</v>
      </c>
      <c r="C85" t="str">
        <f>Players!AB86</f>
        <v>Midfield</v>
      </c>
      <c r="D85" s="1"/>
      <c r="F85" t="str">
        <f>IFERROR(INDEX(Lookup!B:B,MATCH(INDEX(Players!C:C,MATCH(E85,Players!A:A,0)),Lookup!D:D,0)),"")</f>
        <v/>
      </c>
      <c r="G85">
        <f>IF(Players!AC86=0,10000000,Players!AC86)</f>
        <v>4012000</v>
      </c>
      <c r="H85" s="16">
        <f>INDEX('Team forecast'!$B$2:$AO$26,MATCH('Master data'!$B85,'Team forecast'!$B$2:$B$26,0),MATCH('Master data'!H$1,'Team forecast'!$B$2:$AO$2,0))</f>
        <v>1.9979967794622602</v>
      </c>
      <c r="I85" s="16">
        <f>INDEX('Team forecast'!$B$2:$AO$26,MATCH('Master data'!$B85,'Team forecast'!$B$2:$B$26,0),MATCH('Master data'!I$1,'Team forecast'!$B$2:$AO$2,0))</f>
        <v>0.65640259726027606</v>
      </c>
      <c r="J85" s="16">
        <f>INDEX('Team forecast'!$B$2:$AO$26,MATCH('Master data'!$B85,'Team forecast'!$B$2:$B$26,0),MATCH('Master data'!J$1,'Team forecast'!$B$2:$AO$2,0))</f>
        <v>0.51871400527814249</v>
      </c>
      <c r="K85" s="16">
        <f>INDEX('Team forecast'!$B$2:$AO$26,MATCH('Master data'!$B85,'Team forecast'!$B$2:$B$26,0),MATCH('Master data'!K$1,'Team forecast'!$B$2:$AO$2,0))</f>
        <v>5.5104568712109829</v>
      </c>
      <c r="L85" s="16">
        <f>INDEX('Team forecast'!$B$2:$AO$26,MATCH('Master data'!$B85,'Team forecast'!$B$2:$B$26,0),MATCH('Master data'!L$1,'Team forecast'!$B$2:$AO$2,0))</f>
        <v>2.154857011207977</v>
      </c>
      <c r="M85">
        <f>IF(Players!BC86=1,95,0)</f>
        <v>95</v>
      </c>
      <c r="N85" s="2">
        <f>Players!BN86</f>
        <v>0.11095554005809492</v>
      </c>
      <c r="O85" s="2">
        <f>Players!BO86</f>
        <v>2.3655025471836417E-2</v>
      </c>
      <c r="P85" s="2">
        <f>Players!BP86</f>
        <v>2.2727642552966824E-2</v>
      </c>
      <c r="Q85" s="2">
        <f>Players!BQ86</f>
        <v>0.18645533141210374</v>
      </c>
      <c r="R85" s="2">
        <f>Players!BR86</f>
        <v>0</v>
      </c>
      <c r="S85" s="2">
        <f t="shared" si="125"/>
        <v>1.9979967794622602</v>
      </c>
      <c r="T85" s="2">
        <f t="shared" si="126"/>
        <v>0.65640259726027606</v>
      </c>
      <c r="U85" s="16">
        <f>INDEX('Team forecast'!$B$2:$AO$26,MATCH('Master data'!$B85,'Team forecast'!$B$2:$B$26,0),MATCH('Master data'!U$1,'Team forecast'!$B$2:$AO$2,0))</f>
        <v>0.71371927042030125</v>
      </c>
      <c r="V85" s="16">
        <f>INDEX('Team forecast'!$B$2:$AO$26,MATCH('Master data'!$B85,'Team forecast'!$B$2:$B$26,0),MATCH('Master data'!V$1,'Team forecast'!$B$2:$AO$2,0))</f>
        <v>0.1808088818398097</v>
      </c>
      <c r="W85" s="16">
        <f>INDEX('Team forecast'!$B$2:$AO$26,MATCH('Master data'!$B85,'Team forecast'!$B$2:$B$26,0),MATCH('Master data'!W$1,'Team forecast'!$B$2:$AO$2,0))</f>
        <v>0.105471847739889</v>
      </c>
      <c r="X85" s="5">
        <f t="shared" si="127"/>
        <v>7000</v>
      </c>
      <c r="Y85" s="5">
        <f t="shared" si="128"/>
        <v>17842.981760507533</v>
      </c>
      <c r="Z85" s="5">
        <f t="shared" si="129"/>
        <v>904.04440919904846</v>
      </c>
      <c r="AA85" s="5">
        <f t="shared" si="130"/>
        <v>-1582.077716098335</v>
      </c>
      <c r="AB85" s="5">
        <f t="shared" si="131"/>
        <v>27711.101462446182</v>
      </c>
      <c r="AC85" s="5">
        <f t="shared" si="132"/>
        <v>2363.1332355413447</v>
      </c>
      <c r="AD85" s="5">
        <f t="shared" si="133"/>
        <v>1252.3969407242316</v>
      </c>
      <c r="AE85" s="5">
        <f t="shared" si="134"/>
        <v>0</v>
      </c>
      <c r="AF85" s="5">
        <f t="shared" si="135"/>
        <v>0</v>
      </c>
      <c r="AG85" s="5">
        <f t="shared" si="136"/>
        <v>-3729.1066282420747</v>
      </c>
      <c r="AH85" s="5">
        <f t="shared" si="137"/>
        <v>0</v>
      </c>
      <c r="AI85" s="5">
        <f t="shared" si="138"/>
        <v>19979.9677946226</v>
      </c>
      <c r="AJ85" s="5">
        <f t="shared" si="139"/>
        <v>-5251.2207780822082</v>
      </c>
      <c r="AK85" s="5">
        <f>IFERROR(SUM(X85:AJ85),-5000)*((Cockpit!$C$3)^0)</f>
        <v>66491.220480618329</v>
      </c>
      <c r="AL85" s="16">
        <f>INDEX('Team forecast'!$B$2:$AO$26,MATCH('Master data'!$B85,'Team forecast'!$B$2:$B$26,0),MATCH('Master data'!AL$1,'Team forecast'!$B$2:$AO$2,0))</f>
        <v>2.4503417481709131</v>
      </c>
      <c r="AM85" s="16">
        <f>INDEX('Team forecast'!$B$2:$AO$26,MATCH('Master data'!$B85,'Team forecast'!$B$2:$B$26,0),MATCH('Master data'!AM$1,'Team forecast'!$B$2:$AO$2,0))</f>
        <v>0.60056788388223015</v>
      </c>
      <c r="AN85" s="16">
        <f>INDEX('Team forecast'!$B$2:$AO$26,MATCH('Master data'!$B85,'Team forecast'!$B$2:$B$26,0),MATCH('Master data'!AN$1,'Team forecast'!$B$2:$AO$2,0))</f>
        <v>0.54850006328846879</v>
      </c>
      <c r="AO85" s="16">
        <f>INDEX('Team forecast'!$B$2:$AO$26,MATCH('Master data'!$B85,'Team forecast'!$B$2:$B$26,0),MATCH('Master data'!AO$1,'Team forecast'!$B$2:$AO$2,0))</f>
        <v>6.7580201639051669</v>
      </c>
      <c r="AP85" s="16">
        <f>INDEX('Team forecast'!$B$2:$AO$26,MATCH('Master data'!$B85,'Team forecast'!$B$2:$B$26,0),MATCH('Master data'!AP$1,'Team forecast'!$B$2:$AO$2,0))</f>
        <v>1.9715612349669172</v>
      </c>
      <c r="AQ85" s="5">
        <f t="shared" si="140"/>
        <v>7000</v>
      </c>
      <c r="AR85" s="5">
        <f>INDEX('Team forecast'!$B$2:$AO$26,MATCH('Master data'!$B85,'Team forecast'!$B$2:$B$26,0),MATCH('Master data'!AR$1,'Team forecast'!$B$2:$AO$2,0))*IF(X85&gt;0,25000,0)</f>
        <v>19768.856447688566</v>
      </c>
      <c r="AS85" s="16">
        <f>INDEX('Team forecast'!$B$2:$AO$26,MATCH('Master data'!$B85,'Team forecast'!$B$2:$B$26,0),MATCH('Master data'!AS$1,'Team forecast'!$B$2:$AO$2,0))*IF(X85&gt;0,5000,0)</f>
        <v>729.92700729927003</v>
      </c>
      <c r="AT85" s="16">
        <f>INDEX('Team forecast'!$B$2:$AO$26,MATCH('Master data'!$B85,'Team forecast'!$B$2:$B$26,0),MATCH('Master data'!AT$1,'Team forecast'!$B$2:$AO$2,0))*IF(X85&gt;0,-15000,0)</f>
        <v>-948.90510948905103</v>
      </c>
      <c r="AU85" s="5">
        <f t="shared" si="141"/>
        <v>33984.873999400013</v>
      </c>
      <c r="AV85" s="5">
        <f t="shared" si="142"/>
        <v>2898.1448233843562</v>
      </c>
      <c r="AW85" s="5">
        <f t="shared" si="143"/>
        <v>1535.9386665097891</v>
      </c>
      <c r="AX85" s="5">
        <f t="shared" si="144"/>
        <v>0</v>
      </c>
      <c r="AY85" s="5">
        <f t="shared" si="145"/>
        <v>0</v>
      </c>
      <c r="AZ85" s="5">
        <f t="shared" si="146"/>
        <v>-3729.1066282420747</v>
      </c>
      <c r="BA85" s="5">
        <f t="shared" si="147"/>
        <v>0</v>
      </c>
      <c r="BB85" s="5">
        <f t="shared" si="148"/>
        <v>24503.41748170913</v>
      </c>
      <c r="BC85" s="5">
        <f t="shared" si="149"/>
        <v>-4804.5430710578412</v>
      </c>
      <c r="BD85" s="5">
        <f t="shared" si="150"/>
        <v>80938.60361720217</v>
      </c>
      <c r="BE85" s="16">
        <f>INDEX('Team forecast'!$B$2:$AO$26,MATCH('Master data'!$B85,'Team forecast'!$B$2:$B$26,0),MATCH('Master data'!BE$1,'Team forecast'!$B$2:$AO$2,0))</f>
        <v>0</v>
      </c>
      <c r="BF85" s="16">
        <f>INDEX('Team forecast'!$B$2:$AO$26,MATCH('Master data'!$B85,'Team forecast'!$B$2:$B$26,0),MATCH('Master data'!BF$1,'Team forecast'!$B$2:$AO$2,0))</f>
        <v>0</v>
      </c>
      <c r="BG85" s="16">
        <f>INDEX('Team forecast'!$B$2:$AO$26,MATCH('Master data'!$B85,'Team forecast'!$B$2:$B$26,0),MATCH('Master data'!BG$1,'Team forecast'!$B$2:$AO$2,0))</f>
        <v>0</v>
      </c>
      <c r="BH85" s="16">
        <f>INDEX('Team forecast'!$B$2:$AO$26,MATCH('Master data'!$B85,'Team forecast'!$B$2:$B$26,0),MATCH('Master data'!BH$1,'Team forecast'!$B$2:$AO$2,0))</f>
        <v>0</v>
      </c>
      <c r="BI85" s="16">
        <f>INDEX('Team forecast'!$B$2:$AO$26,MATCH('Master data'!$B85,'Team forecast'!$B$2:$B$26,0),MATCH('Master data'!BI$1,'Team forecast'!$B$2:$AO$2,0))</f>
        <v>0</v>
      </c>
      <c r="BJ85" s="5">
        <f t="shared" si="151"/>
        <v>7000</v>
      </c>
      <c r="BK85" s="5">
        <f>INDEX('Team forecast'!$R$3:$BH$26,MATCH($B85,'Team forecast'!$B$3:$B$26,0),MATCH(BK$1,'Team forecast'!$R$2:$BH$2,0))*IF($X85&gt;0,25000,0)</f>
        <v>0</v>
      </c>
      <c r="BL85" s="5">
        <f>INDEX('Team forecast'!$R$3:$BH$26,MATCH($B85,'Team forecast'!$B$3:$B$26,0),MATCH(BL$1,'Team forecast'!$R$2:$BH$2,0))*IF($X85&gt;0,5000,0)</f>
        <v>0</v>
      </c>
      <c r="BM85" s="5">
        <f>INDEX('Team forecast'!$R$3:$BH$26,MATCH($B85,'Team forecast'!$B$3:$B$26,0),MATCH(BM$1,'Team forecast'!$R$2:$BH$2,0))*IF($X85&gt;0,-15000,0)</f>
        <v>0</v>
      </c>
      <c r="BN85" s="5">
        <f t="shared" si="152"/>
        <v>0</v>
      </c>
      <c r="BO85" s="5">
        <f t="shared" si="153"/>
        <v>0</v>
      </c>
      <c r="BP85" s="5">
        <f t="shared" si="154"/>
        <v>0</v>
      </c>
      <c r="BQ85" s="5">
        <f t="shared" si="155"/>
        <v>0</v>
      </c>
      <c r="BR85" s="5">
        <f t="shared" si="156"/>
        <v>0</v>
      </c>
      <c r="BS85" s="5">
        <f t="shared" si="157"/>
        <v>-3729.1066282420747</v>
      </c>
      <c r="BT85" s="5">
        <f t="shared" si="158"/>
        <v>0</v>
      </c>
      <c r="BU85" s="5">
        <f t="shared" si="159"/>
        <v>0</v>
      </c>
      <c r="BV85" s="5">
        <f t="shared" si="160"/>
        <v>0</v>
      </c>
      <c r="BW85" s="5">
        <f t="shared" si="120"/>
        <v>0</v>
      </c>
      <c r="BX85" s="5">
        <f t="shared" si="121"/>
        <v>73714.91204891025</v>
      </c>
      <c r="BY85" s="5">
        <f t="shared" si="161"/>
        <v>221144.73614673075</v>
      </c>
      <c r="BZ85" s="5">
        <f>MAX(INDEX('Team forecast'!$R$3:$BH$26,MATCH($B85,'Team forecast'!$B$3:$B$26,0),MATCH(BZ$1,'Team forecast'!$R$2:$BH$2,0))*($BX85)-(1-INDEX('Team forecast'!$R$3:$BH$26,MATCH($B85,'Team forecast'!$B$3:$B$26,0),MATCH(BZ$1,'Team forecast'!$R$2:$BH$2,0)))*(BY85+CH85)*0.01,-5000)</f>
        <v>68188.894934130367</v>
      </c>
      <c r="CA85" s="5">
        <f>MAX(INDEX('Team forecast'!$R$3:$BH$26,MATCH($B85,'Team forecast'!$B$3:$B$26,0),MATCH(CA$1,'Team forecast'!$R$2:$BH$2,0))*$BX85-(1-INDEX('Team forecast'!$R$3:$BH$26,MATCH($B85,'Team forecast'!$B$3:$B$26,0),MATCH(CA$1,'Team forecast'!$R$2:$BH$2,0)))*(BY85+BX85+CH85)*0.01,-5000)</f>
        <v>13265.428415127408</v>
      </c>
      <c r="CB85" s="5">
        <f>MAX(INDEX('Team forecast'!$R$3:$BH$26,MATCH($B85,'Team forecast'!$B$3:$B$26,0),MATCH(CB$1,'Team forecast'!$R$2:$BH$2,0))*$BX85-(1-INDEX('Team forecast'!$R$3:$BH$26,MATCH($B85,'Team forecast'!$B$3:$B$26,0),MATCH(CB$1,'Team forecast'!$R$2:$BH$2,0)))*(BY85+BX85*2+CH85)*0.01,0)</f>
        <v>0</v>
      </c>
      <c r="CC85" s="5">
        <v>0</v>
      </c>
      <c r="CD85" s="5">
        <f>+AK85+BD85*Cockpit!$C$3+BW85*Cockpit!$C$3^2+BZ85*Cockpit!$C$3^3+CA85*Cockpit!$C$3^4+CB85*Cockpit!$C$3^5+CC85*Cockpit!$C$3^6</f>
        <v>143274.73811506381</v>
      </c>
      <c r="CE85" s="5"/>
      <c r="CF85" s="5"/>
      <c r="CG85" s="5">
        <v>0</v>
      </c>
      <c r="CH85" s="5">
        <f t="shared" si="122"/>
        <v>4012000</v>
      </c>
      <c r="CI85" s="5">
        <f t="shared" si="123"/>
        <v>4012000</v>
      </c>
      <c r="CJ85" s="1">
        <f t="shared" si="124"/>
        <v>3.5999999999999997E-2</v>
      </c>
      <c r="CK85" s="5">
        <f>RANK(CD85,$CD$2:$CD$622)+COUNTIF($CD$2:$CD85,$CD85)-1</f>
        <v>45</v>
      </c>
      <c r="CL85" s="5">
        <f>RANK(CJ85,$CJ$2:$CJ$622)+COUNTIF($CJ$2:$CJ85,$CJ85)-1</f>
        <v>36</v>
      </c>
    </row>
    <row r="86" spans="1:90" x14ac:dyDescent="0.3">
      <c r="A86" t="str">
        <f>Players!P87</f>
        <v>Hugo Lloris</v>
      </c>
      <c r="B86" t="str">
        <f>Players!G87</f>
        <v>France</v>
      </c>
      <c r="C86" t="str">
        <f>Players!AB87</f>
        <v>Goalkeeper</v>
      </c>
      <c r="D86" s="1"/>
      <c r="F86" t="str">
        <f>IFERROR(INDEX(Lookup!B:B,MATCH(INDEX(Players!C:C,MATCH(E86,Players!A:A,0)),Lookup!D:D,0)),"")</f>
        <v/>
      </c>
      <c r="G86">
        <f>IF(Players!AC87=0,10000000,Players!AC87)</f>
        <v>6122000</v>
      </c>
      <c r="H86" s="16">
        <f>INDEX('Team forecast'!$B$2:$AO$26,MATCH('Master data'!$B86,'Team forecast'!$B$2:$B$26,0),MATCH('Master data'!H$1,'Team forecast'!$B$2:$AO$2,0))</f>
        <v>2.1377132314488487</v>
      </c>
      <c r="I86" s="16">
        <f>INDEX('Team forecast'!$B$2:$AO$26,MATCH('Master data'!$B86,'Team forecast'!$B$2:$B$26,0),MATCH('Master data'!I$1,'Team forecast'!$B$2:$AO$2,0))</f>
        <v>0.66258765662234231</v>
      </c>
      <c r="J86" s="16">
        <f>INDEX('Team forecast'!$B$2:$AO$26,MATCH('Master data'!$B86,'Team forecast'!$B$2:$B$26,0),MATCH('Master data'!J$1,'Team forecast'!$B$2:$AO$2,0))</f>
        <v>0.51551562963131858</v>
      </c>
      <c r="K86" s="16">
        <f>INDEX('Team forecast'!$B$2:$AO$26,MATCH('Master data'!$B86,'Team forecast'!$B$2:$B$26,0),MATCH('Master data'!K$1,'Team forecast'!$B$2:$AO$2,0))</f>
        <v>5.5927200217364472</v>
      </c>
      <c r="L86" s="16">
        <f>INDEX('Team forecast'!$B$2:$AO$26,MATCH('Master data'!$B86,'Team forecast'!$B$2:$B$26,0),MATCH('Master data'!L$1,'Team forecast'!$B$2:$AO$2,0))</f>
        <v>2.0114268147463963</v>
      </c>
      <c r="M86">
        <f>IF(Players!BC87=1,95,0)</f>
        <v>95</v>
      </c>
      <c r="N86" s="2">
        <f>Players!BN87</f>
        <v>0</v>
      </c>
      <c r="O86" s="2">
        <f>Players!BO87</f>
        <v>0</v>
      </c>
      <c r="P86" s="2">
        <f>Players!BP87</f>
        <v>0</v>
      </c>
      <c r="Q86" s="2">
        <f>Players!BQ87</f>
        <v>0</v>
      </c>
      <c r="R86" s="2">
        <f>Players!BR87</f>
        <v>0</v>
      </c>
      <c r="S86" s="2">
        <f t="shared" si="125"/>
        <v>2.1377132314488487</v>
      </c>
      <c r="T86" s="2">
        <f t="shared" si="126"/>
        <v>0.66258765662234231</v>
      </c>
      <c r="U86" s="16">
        <f>INDEX('Team forecast'!$B$2:$AO$26,MATCH('Master data'!$B86,'Team forecast'!$B$2:$B$26,0),MATCH('Master data'!U$1,'Team forecast'!$B$2:$AO$2,0))</f>
        <v>0.70931849791376911</v>
      </c>
      <c r="V86" s="16">
        <f>INDEX('Team forecast'!$B$2:$AO$26,MATCH('Master data'!$B86,'Team forecast'!$B$2:$B$26,0),MATCH('Master data'!V$1,'Team forecast'!$B$2:$AO$2,0))</f>
        <v>0.17969401947148819</v>
      </c>
      <c r="W86" s="16">
        <f>INDEX('Team forecast'!$B$2:$AO$26,MATCH('Master data'!$B86,'Team forecast'!$B$2:$B$26,0),MATCH('Master data'!W$1,'Team forecast'!$B$2:$AO$2,0))</f>
        <v>0.1109874826147427</v>
      </c>
      <c r="X86" s="5">
        <f t="shared" si="127"/>
        <v>7000</v>
      </c>
      <c r="Y86" s="5">
        <f t="shared" si="128"/>
        <v>17732.962447844227</v>
      </c>
      <c r="Z86" s="5">
        <f t="shared" si="129"/>
        <v>898.47009735744098</v>
      </c>
      <c r="AA86" s="5">
        <f t="shared" si="130"/>
        <v>-1664.8122392211405</v>
      </c>
      <c r="AB86" s="5">
        <f t="shared" si="131"/>
        <v>0</v>
      </c>
      <c r="AC86" s="5">
        <f t="shared" si="132"/>
        <v>0</v>
      </c>
      <c r="AD86" s="5">
        <f t="shared" si="133"/>
        <v>0</v>
      </c>
      <c r="AE86" s="5">
        <f t="shared" si="134"/>
        <v>38663.672222348891</v>
      </c>
      <c r="AF86" s="5">
        <f t="shared" si="135"/>
        <v>6744.1957906202697</v>
      </c>
      <c r="AG86" s="5">
        <f t="shared" si="136"/>
        <v>0</v>
      </c>
      <c r="AH86" s="5">
        <f t="shared" si="137"/>
        <v>0</v>
      </c>
      <c r="AI86" s="5">
        <f t="shared" si="138"/>
        <v>21377.132314488488</v>
      </c>
      <c r="AJ86" s="5">
        <f t="shared" si="139"/>
        <v>-5300.7012529787389</v>
      </c>
      <c r="AK86" s="5">
        <f>IFERROR(SUM(X86:AJ86),-5000)*((Cockpit!$C$3)^0)</f>
        <v>85450.91938045944</v>
      </c>
      <c r="AL86" s="16">
        <f>INDEX('Team forecast'!$B$2:$AO$26,MATCH('Master data'!$B86,'Team forecast'!$B$2:$B$26,0),MATCH('Master data'!AL$1,'Team forecast'!$B$2:$AO$2,0))</f>
        <v>1.2775519171058518</v>
      </c>
      <c r="AM86" s="16">
        <f>INDEX('Team forecast'!$B$2:$AO$26,MATCH('Master data'!$B86,'Team forecast'!$B$2:$B$26,0),MATCH('Master data'!AM$1,'Team forecast'!$B$2:$AO$2,0))</f>
        <v>1.0653773971622162</v>
      </c>
      <c r="AN86" s="16">
        <f>INDEX('Team forecast'!$B$2:$AO$26,MATCH('Master data'!$B86,'Team forecast'!$B$2:$B$26,0),MATCH('Master data'!AN$1,'Team forecast'!$B$2:$AO$2,0))</f>
        <v>0.34459777999956209</v>
      </c>
      <c r="AO86" s="16">
        <f>INDEX('Team forecast'!$B$2:$AO$26,MATCH('Master data'!$B86,'Team forecast'!$B$2:$B$26,0),MATCH('Master data'!AO$1,'Team forecast'!$B$2:$AO$2,0))</f>
        <v>3.3423520425904445</v>
      </c>
      <c r="AP86" s="16">
        <f>INDEX('Team forecast'!$B$2:$AO$26,MATCH('Master data'!$B86,'Team forecast'!$B$2:$B$26,0),MATCH('Master data'!AP$1,'Team forecast'!$B$2:$AO$2,0))</f>
        <v>3.2341813842424418</v>
      </c>
      <c r="AQ86" s="5">
        <f t="shared" si="140"/>
        <v>7000</v>
      </c>
      <c r="AR86" s="5">
        <f>INDEX('Team forecast'!$B$2:$AO$26,MATCH('Master data'!$B86,'Team forecast'!$B$2:$B$26,0),MATCH('Master data'!AR$1,'Team forecast'!$B$2:$AO$2,0))*IF(X86&gt;0,25000,0)</f>
        <v>9954.2425945251671</v>
      </c>
      <c r="AS86" s="16">
        <f>INDEX('Team forecast'!$B$2:$AO$26,MATCH('Master data'!$B86,'Team forecast'!$B$2:$B$26,0),MATCH('Master data'!AS$1,'Team forecast'!$B$2:$AO$2,0))*IF(X86&gt;0,5000,0)</f>
        <v>1480.6935859356186</v>
      </c>
      <c r="AT86" s="16">
        <f>INDEX('Team forecast'!$B$2:$AO$26,MATCH('Master data'!$B86,'Team forecast'!$B$2:$B$26,0),MATCH('Master data'!AT$1,'Team forecast'!$B$2:$AO$2,0))*IF(X86&gt;0,-15000,0)</f>
        <v>-4585.3736854780445</v>
      </c>
      <c r="AU86" s="5">
        <f t="shared" si="141"/>
        <v>0</v>
      </c>
      <c r="AV86" s="5">
        <f t="shared" si="142"/>
        <v>0</v>
      </c>
      <c r="AW86" s="5">
        <f t="shared" si="143"/>
        <v>0</v>
      </c>
      <c r="AX86" s="5">
        <f t="shared" si="144"/>
        <v>25844.833499967157</v>
      </c>
      <c r="AY86" s="5">
        <f t="shared" si="145"/>
        <v>10844.019935401127</v>
      </c>
      <c r="AZ86" s="5">
        <f t="shared" si="146"/>
        <v>0</v>
      </c>
      <c r="BA86" s="5">
        <f t="shared" si="147"/>
        <v>0</v>
      </c>
      <c r="BB86" s="5">
        <f t="shared" si="148"/>
        <v>12775.519171058519</v>
      </c>
      <c r="BC86" s="5">
        <f t="shared" si="149"/>
        <v>-8523.0191772977305</v>
      </c>
      <c r="BD86" s="5">
        <f t="shared" si="150"/>
        <v>54790.915924111818</v>
      </c>
      <c r="BE86" s="16">
        <f>INDEX('Team forecast'!$B$2:$AO$26,MATCH('Master data'!$B86,'Team forecast'!$B$2:$B$26,0),MATCH('Master data'!BE$1,'Team forecast'!$B$2:$AO$2,0))</f>
        <v>0</v>
      </c>
      <c r="BF86" s="16">
        <f>INDEX('Team forecast'!$B$2:$AO$26,MATCH('Master data'!$B86,'Team forecast'!$B$2:$B$26,0),MATCH('Master data'!BF$1,'Team forecast'!$B$2:$AO$2,0))</f>
        <v>0</v>
      </c>
      <c r="BG86" s="16">
        <f>INDEX('Team forecast'!$B$2:$AO$26,MATCH('Master data'!$B86,'Team forecast'!$B$2:$B$26,0),MATCH('Master data'!BG$1,'Team forecast'!$B$2:$AO$2,0))</f>
        <v>0</v>
      </c>
      <c r="BH86" s="16">
        <f>INDEX('Team forecast'!$B$2:$AO$26,MATCH('Master data'!$B86,'Team forecast'!$B$2:$B$26,0),MATCH('Master data'!BH$1,'Team forecast'!$B$2:$AO$2,0))</f>
        <v>0</v>
      </c>
      <c r="BI86" s="16">
        <f>INDEX('Team forecast'!$B$2:$AO$26,MATCH('Master data'!$B86,'Team forecast'!$B$2:$B$26,0),MATCH('Master data'!BI$1,'Team forecast'!$B$2:$AO$2,0))</f>
        <v>0</v>
      </c>
      <c r="BJ86" s="5">
        <f t="shared" si="151"/>
        <v>7000</v>
      </c>
      <c r="BK86" s="5">
        <f>INDEX('Team forecast'!$R$3:$BH$26,MATCH($B86,'Team forecast'!$B$3:$B$26,0),MATCH(BK$1,'Team forecast'!$R$2:$BH$2,0))*IF($X86&gt;0,25000,0)</f>
        <v>0</v>
      </c>
      <c r="BL86" s="5">
        <f>INDEX('Team forecast'!$R$3:$BH$26,MATCH($B86,'Team forecast'!$B$3:$B$26,0),MATCH(BL$1,'Team forecast'!$R$2:$BH$2,0))*IF($X86&gt;0,5000,0)</f>
        <v>0</v>
      </c>
      <c r="BM86" s="5">
        <f>INDEX('Team forecast'!$R$3:$BH$26,MATCH($B86,'Team forecast'!$B$3:$B$26,0),MATCH(BM$1,'Team forecast'!$R$2:$BH$2,0))*IF($X86&gt;0,-15000,0)</f>
        <v>0</v>
      </c>
      <c r="BN86" s="5">
        <f t="shared" si="152"/>
        <v>0</v>
      </c>
      <c r="BO86" s="5">
        <f t="shared" si="153"/>
        <v>0</v>
      </c>
      <c r="BP86" s="5">
        <f t="shared" si="154"/>
        <v>0</v>
      </c>
      <c r="BQ86" s="5">
        <f t="shared" si="155"/>
        <v>0</v>
      </c>
      <c r="BR86" s="5">
        <f t="shared" si="156"/>
        <v>0</v>
      </c>
      <c r="BS86" s="5">
        <f t="shared" si="157"/>
        <v>0</v>
      </c>
      <c r="BT86" s="5">
        <f t="shared" si="158"/>
        <v>0</v>
      </c>
      <c r="BU86" s="5">
        <f t="shared" si="159"/>
        <v>0</v>
      </c>
      <c r="BV86" s="5">
        <f t="shared" si="160"/>
        <v>0</v>
      </c>
      <c r="BW86" s="5">
        <f t="shared" si="120"/>
        <v>0</v>
      </c>
      <c r="BX86" s="5">
        <f t="shared" si="121"/>
        <v>70120.917652285629</v>
      </c>
      <c r="BY86" s="5">
        <f t="shared" si="161"/>
        <v>210362.75295685689</v>
      </c>
      <c r="BZ86" s="5">
        <f>MAX(INDEX('Team forecast'!$R$3:$BH$26,MATCH($B86,'Team forecast'!$B$3:$B$26,0),MATCH(BZ$1,'Team forecast'!$R$2:$BH$2,0))*($BX86)-(1-INDEX('Team forecast'!$R$3:$BH$26,MATCH($B86,'Team forecast'!$B$3:$B$26,0),MATCH(BZ$1,'Team forecast'!$R$2:$BH$2,0)))*(BY86+CH86)*0.01,-5000)</f>
        <v>52715.10741117422</v>
      </c>
      <c r="CA86" s="5">
        <f>MAX(INDEX('Team forecast'!$R$3:$BH$26,MATCH($B86,'Team forecast'!$B$3:$B$26,0),MATCH(CA$1,'Team forecast'!$R$2:$BH$2,0))*$BX86-(1-INDEX('Team forecast'!$R$3:$BH$26,MATCH($B86,'Team forecast'!$B$3:$B$26,0),MATCH(CA$1,'Team forecast'!$R$2:$BH$2,0)))*(BY86+BX86+CH86)*0.01,-5000)</f>
        <v>-3452.8505320532822</v>
      </c>
      <c r="CB86" s="5">
        <f>MAX(INDEX('Team forecast'!$R$3:$BH$26,MATCH($B86,'Team forecast'!$B$3:$B$26,0),MATCH(CB$1,'Team forecast'!$R$2:$BH$2,0))*$BX86-(1-INDEX('Team forecast'!$R$3:$BH$26,MATCH($B86,'Team forecast'!$B$3:$B$26,0),MATCH(CB$1,'Team forecast'!$R$2:$BH$2,0)))*(BY86+BX86*2+CH86)*0.01,0)</f>
        <v>0</v>
      </c>
      <c r="CC86" s="5">
        <v>0</v>
      </c>
      <c r="CD86" s="5">
        <f>+AK86+BD86*Cockpit!$C$3+BW86*Cockpit!$C$3^2+BZ86*Cockpit!$C$3^3+CA86*Cockpit!$C$3^4+CB86*Cockpit!$C$3^5+CC86*Cockpit!$C$3^6</f>
        <v>136915.4431984516</v>
      </c>
      <c r="CE86" s="5"/>
      <c r="CF86" s="5"/>
      <c r="CG86" s="5">
        <v>0</v>
      </c>
      <c r="CH86" s="5">
        <f t="shared" si="122"/>
        <v>6122000</v>
      </c>
      <c r="CI86" s="5">
        <f t="shared" si="123"/>
        <v>6122000</v>
      </c>
      <c r="CJ86" s="1">
        <f t="shared" si="124"/>
        <v>2.1999999999999999E-2</v>
      </c>
      <c r="CK86" s="5">
        <f>RANK(CD86,$CD$2:$CD$622)+COUNTIF($CD$2:$CD86,$CD86)-1</f>
        <v>50</v>
      </c>
      <c r="CL86" s="5">
        <f>RANK(CJ86,$CJ$2:$CJ$622)+COUNTIF($CJ$2:$CJ86,$CJ86)-1</f>
        <v>110</v>
      </c>
    </row>
    <row r="87" spans="1:90" x14ac:dyDescent="0.3">
      <c r="A87" t="str">
        <f>Players!P88</f>
        <v>Corentin Tolisso</v>
      </c>
      <c r="B87" t="str">
        <f>Players!G88</f>
        <v>France</v>
      </c>
      <c r="C87" t="str">
        <f>Players!AB88</f>
        <v>Midfield</v>
      </c>
      <c r="D87" s="1"/>
      <c r="F87" t="str">
        <f>IFERROR(INDEX(Lookup!B:B,MATCH(INDEX(Players!C:C,MATCH(E87,Players!A:A,0)),Lookup!D:D,0)),"")</f>
        <v/>
      </c>
      <c r="G87">
        <f>IF(Players!AC88=0,10000000,Players!AC88)</f>
        <v>4032000</v>
      </c>
      <c r="H87" s="16">
        <f>INDEX('Team forecast'!$B$2:$AO$26,MATCH('Master data'!$B87,'Team forecast'!$B$2:$B$26,0),MATCH('Master data'!H$1,'Team forecast'!$B$2:$AO$2,0))</f>
        <v>2.1377132314488487</v>
      </c>
      <c r="I87" s="16">
        <f>INDEX('Team forecast'!$B$2:$AO$26,MATCH('Master data'!$B87,'Team forecast'!$B$2:$B$26,0),MATCH('Master data'!I$1,'Team forecast'!$B$2:$AO$2,0))</f>
        <v>0.66258765662234231</v>
      </c>
      <c r="J87" s="16">
        <f>INDEX('Team forecast'!$B$2:$AO$26,MATCH('Master data'!$B87,'Team forecast'!$B$2:$B$26,0),MATCH('Master data'!J$1,'Team forecast'!$B$2:$AO$2,0))</f>
        <v>0.51551562963131858</v>
      </c>
      <c r="K87" s="16">
        <f>INDEX('Team forecast'!$B$2:$AO$26,MATCH('Master data'!$B87,'Team forecast'!$B$2:$B$26,0),MATCH('Master data'!K$1,'Team forecast'!$B$2:$AO$2,0))</f>
        <v>5.5927200217364472</v>
      </c>
      <c r="L87" s="16">
        <f>INDEX('Team forecast'!$B$2:$AO$26,MATCH('Master data'!$B87,'Team forecast'!$B$2:$B$26,0),MATCH('Master data'!L$1,'Team forecast'!$B$2:$AO$2,0))</f>
        <v>2.0114268147463963</v>
      </c>
      <c r="M87">
        <f>IF(Players!BC88=1,95,0)</f>
        <v>0</v>
      </c>
      <c r="N87" s="2">
        <f>Players!BN88</f>
        <v>0</v>
      </c>
      <c r="O87" s="2">
        <f>Players!BO88</f>
        <v>0</v>
      </c>
      <c r="P87" s="2">
        <f>Players!BP88</f>
        <v>0</v>
      </c>
      <c r="Q87" s="2">
        <f>Players!BQ88</f>
        <v>0.14284061696658099</v>
      </c>
      <c r="R87" s="2">
        <f>Players!BR88</f>
        <v>0.06</v>
      </c>
      <c r="S87" s="2">
        <f t="shared" si="125"/>
        <v>2.1377132314488487</v>
      </c>
      <c r="T87" s="2">
        <f t="shared" si="126"/>
        <v>0.66258765662234231</v>
      </c>
      <c r="U87" s="16">
        <f>INDEX('Team forecast'!$B$2:$AO$26,MATCH('Master data'!$B87,'Team forecast'!$B$2:$B$26,0),MATCH('Master data'!U$1,'Team forecast'!$B$2:$AO$2,0))</f>
        <v>0.70931849791376911</v>
      </c>
      <c r="V87" s="16">
        <f>INDEX('Team forecast'!$B$2:$AO$26,MATCH('Master data'!$B87,'Team forecast'!$B$2:$B$26,0),MATCH('Master data'!V$1,'Team forecast'!$B$2:$AO$2,0))</f>
        <v>0.17969401947148819</v>
      </c>
      <c r="W87" s="16">
        <f>INDEX('Team forecast'!$B$2:$AO$26,MATCH('Master data'!$B87,'Team forecast'!$B$2:$B$26,0),MATCH('Master data'!W$1,'Team forecast'!$B$2:$AO$2,0))</f>
        <v>0.1109874826147427</v>
      </c>
      <c r="X87" s="5">
        <f t="shared" si="127"/>
        <v>-5000</v>
      </c>
      <c r="Y87" s="5">
        <f t="shared" si="128"/>
        <v>0</v>
      </c>
      <c r="Z87" s="5">
        <f t="shared" si="129"/>
        <v>0</v>
      </c>
      <c r="AA87" s="5">
        <f t="shared" si="130"/>
        <v>0</v>
      </c>
      <c r="AB87" s="5">
        <f t="shared" si="131"/>
        <v>0</v>
      </c>
      <c r="AC87" s="5">
        <f t="shared" si="132"/>
        <v>0</v>
      </c>
      <c r="AD87" s="5">
        <f t="shared" si="133"/>
        <v>0</v>
      </c>
      <c r="AE87" s="5">
        <f t="shared" si="134"/>
        <v>0</v>
      </c>
      <c r="AF87" s="5">
        <f t="shared" si="135"/>
        <v>0</v>
      </c>
      <c r="AG87" s="5">
        <f t="shared" si="136"/>
        <v>0</v>
      </c>
      <c r="AH87" s="5">
        <f t="shared" si="137"/>
        <v>0</v>
      </c>
      <c r="AI87" s="5">
        <f t="shared" si="138"/>
        <v>0</v>
      </c>
      <c r="AJ87" s="5">
        <f t="shared" si="139"/>
        <v>0</v>
      </c>
      <c r="AK87" s="5">
        <f>IFERROR(SUM(X87:AJ87),-5000)*((Cockpit!$C$3)^0)</f>
        <v>-5000</v>
      </c>
      <c r="AL87" s="16">
        <f>INDEX('Team forecast'!$B$2:$AO$26,MATCH('Master data'!$B87,'Team forecast'!$B$2:$B$26,0),MATCH('Master data'!AL$1,'Team forecast'!$B$2:$AO$2,0))</f>
        <v>1.2775519171058518</v>
      </c>
      <c r="AM87" s="16">
        <f>INDEX('Team forecast'!$B$2:$AO$26,MATCH('Master data'!$B87,'Team forecast'!$B$2:$B$26,0),MATCH('Master data'!AM$1,'Team forecast'!$B$2:$AO$2,0))</f>
        <v>1.0653773971622162</v>
      </c>
      <c r="AN87" s="16">
        <f>INDEX('Team forecast'!$B$2:$AO$26,MATCH('Master data'!$B87,'Team forecast'!$B$2:$B$26,0),MATCH('Master data'!AN$1,'Team forecast'!$B$2:$AO$2,0))</f>
        <v>0.34459777999956209</v>
      </c>
      <c r="AO87" s="16">
        <f>INDEX('Team forecast'!$B$2:$AO$26,MATCH('Master data'!$B87,'Team forecast'!$B$2:$B$26,0),MATCH('Master data'!AO$1,'Team forecast'!$B$2:$AO$2,0))</f>
        <v>3.3423520425904445</v>
      </c>
      <c r="AP87" s="16">
        <f>INDEX('Team forecast'!$B$2:$AO$26,MATCH('Master data'!$B87,'Team forecast'!$B$2:$B$26,0),MATCH('Master data'!AP$1,'Team forecast'!$B$2:$AO$2,0))</f>
        <v>3.2341813842424418</v>
      </c>
      <c r="AQ87" s="5">
        <f t="shared" si="140"/>
        <v>-5000</v>
      </c>
      <c r="AR87" s="5">
        <f>INDEX('Team forecast'!$B$2:$AO$26,MATCH('Master data'!$B87,'Team forecast'!$B$2:$B$26,0),MATCH('Master data'!AR$1,'Team forecast'!$B$2:$AO$2,0))*IF(X87&gt;0,25000,0)</f>
        <v>0</v>
      </c>
      <c r="AS87" s="16">
        <f>INDEX('Team forecast'!$B$2:$AO$26,MATCH('Master data'!$B87,'Team forecast'!$B$2:$B$26,0),MATCH('Master data'!AS$1,'Team forecast'!$B$2:$AO$2,0))*IF(X87&gt;0,5000,0)</f>
        <v>0</v>
      </c>
      <c r="AT87" s="16">
        <f>INDEX('Team forecast'!$B$2:$AO$26,MATCH('Master data'!$B87,'Team forecast'!$B$2:$B$26,0),MATCH('Master data'!AT$1,'Team forecast'!$B$2:$AO$2,0))*IF(X87&gt;0,-15000,0)</f>
        <v>0</v>
      </c>
      <c r="AU87" s="5">
        <f t="shared" si="141"/>
        <v>0</v>
      </c>
      <c r="AV87" s="5">
        <f t="shared" si="142"/>
        <v>0</v>
      </c>
      <c r="AW87" s="5">
        <f t="shared" si="143"/>
        <v>0</v>
      </c>
      <c r="AX87" s="5">
        <f t="shared" si="144"/>
        <v>0</v>
      </c>
      <c r="AY87" s="5">
        <f t="shared" si="145"/>
        <v>0</v>
      </c>
      <c r="AZ87" s="5">
        <f t="shared" si="146"/>
        <v>0</v>
      </c>
      <c r="BA87" s="5">
        <f t="shared" si="147"/>
        <v>0</v>
      </c>
      <c r="BB87" s="5">
        <f t="shared" si="148"/>
        <v>0</v>
      </c>
      <c r="BC87" s="5">
        <f t="shared" si="149"/>
        <v>0</v>
      </c>
      <c r="BD87" s="5">
        <f t="shared" si="150"/>
        <v>-5000</v>
      </c>
      <c r="BE87" s="16">
        <f>INDEX('Team forecast'!$B$2:$AO$26,MATCH('Master data'!$B87,'Team forecast'!$B$2:$B$26,0),MATCH('Master data'!BE$1,'Team forecast'!$B$2:$AO$2,0))</f>
        <v>0</v>
      </c>
      <c r="BF87" s="16">
        <f>INDEX('Team forecast'!$B$2:$AO$26,MATCH('Master data'!$B87,'Team forecast'!$B$2:$B$26,0),MATCH('Master data'!BF$1,'Team forecast'!$B$2:$AO$2,0))</f>
        <v>0</v>
      </c>
      <c r="BG87" s="16">
        <f>INDEX('Team forecast'!$B$2:$AO$26,MATCH('Master data'!$B87,'Team forecast'!$B$2:$B$26,0),MATCH('Master data'!BG$1,'Team forecast'!$B$2:$AO$2,0))</f>
        <v>0</v>
      </c>
      <c r="BH87" s="16">
        <f>INDEX('Team forecast'!$B$2:$AO$26,MATCH('Master data'!$B87,'Team forecast'!$B$2:$B$26,0),MATCH('Master data'!BH$1,'Team forecast'!$B$2:$AO$2,0))</f>
        <v>0</v>
      </c>
      <c r="BI87" s="16">
        <f>INDEX('Team forecast'!$B$2:$AO$26,MATCH('Master data'!$B87,'Team forecast'!$B$2:$B$26,0),MATCH('Master data'!BI$1,'Team forecast'!$B$2:$AO$2,0))</f>
        <v>0</v>
      </c>
      <c r="BJ87" s="5">
        <f t="shared" si="151"/>
        <v>-5000</v>
      </c>
      <c r="BK87" s="5">
        <f>INDEX('Team forecast'!$R$3:$BH$26,MATCH($B87,'Team forecast'!$B$3:$B$26,0),MATCH(BK$1,'Team forecast'!$R$2:$BH$2,0))*IF($X87&gt;0,25000,0)</f>
        <v>0</v>
      </c>
      <c r="BL87" s="5">
        <f>INDEX('Team forecast'!$R$3:$BH$26,MATCH($B87,'Team forecast'!$B$3:$B$26,0),MATCH(BL$1,'Team forecast'!$R$2:$BH$2,0))*IF($X87&gt;0,5000,0)</f>
        <v>0</v>
      </c>
      <c r="BM87" s="5">
        <f>INDEX('Team forecast'!$R$3:$BH$26,MATCH($B87,'Team forecast'!$B$3:$B$26,0),MATCH(BM$1,'Team forecast'!$R$2:$BH$2,0))*IF($X87&gt;0,-15000,0)</f>
        <v>0</v>
      </c>
      <c r="BN87" s="5">
        <f t="shared" si="152"/>
        <v>0</v>
      </c>
      <c r="BO87" s="5">
        <f t="shared" si="153"/>
        <v>0</v>
      </c>
      <c r="BP87" s="5">
        <f t="shared" si="154"/>
        <v>0</v>
      </c>
      <c r="BQ87" s="5">
        <f t="shared" si="155"/>
        <v>0</v>
      </c>
      <c r="BR87" s="5">
        <f t="shared" si="156"/>
        <v>0</v>
      </c>
      <c r="BS87" s="5">
        <f t="shared" si="157"/>
        <v>0</v>
      </c>
      <c r="BT87" s="5">
        <f t="shared" si="158"/>
        <v>0</v>
      </c>
      <c r="BU87" s="5">
        <f t="shared" si="159"/>
        <v>0</v>
      </c>
      <c r="BV87" s="5">
        <f t="shared" si="160"/>
        <v>0</v>
      </c>
      <c r="BW87" s="5">
        <f t="shared" si="120"/>
        <v>0</v>
      </c>
      <c r="BX87" s="5">
        <f t="shared" si="121"/>
        <v>-5000</v>
      </c>
      <c r="BY87" s="5">
        <f t="shared" si="161"/>
        <v>-15000</v>
      </c>
      <c r="BZ87" s="5">
        <f>MAX(INDEX('Team forecast'!$R$3:$BH$26,MATCH($B87,'Team forecast'!$B$3:$B$26,0),MATCH(BZ$1,'Team forecast'!$R$2:$BH$2,0))*($BX87)-(1-INDEX('Team forecast'!$R$3:$BH$26,MATCH($B87,'Team forecast'!$B$3:$B$26,0),MATCH(BZ$1,'Team forecast'!$R$2:$BH$2,0)))*(BY87+CH87)*0.01,-5000)</f>
        <v>-5000</v>
      </c>
      <c r="CA87" s="5">
        <f>MAX(INDEX('Team forecast'!$R$3:$BH$26,MATCH($B87,'Team forecast'!$B$3:$B$26,0),MATCH(CA$1,'Team forecast'!$R$2:$BH$2,0))*$BX87-(1-INDEX('Team forecast'!$R$3:$BH$26,MATCH($B87,'Team forecast'!$B$3:$B$26,0),MATCH(CA$1,'Team forecast'!$R$2:$BH$2,0)))*(BY87+BX87+CH87)*0.01,-5000)</f>
        <v>-5000</v>
      </c>
      <c r="CB87" s="5">
        <f>MAX(INDEX('Team forecast'!$R$3:$BH$26,MATCH($B87,'Team forecast'!$B$3:$B$26,0),MATCH(CB$1,'Team forecast'!$R$2:$BH$2,0))*$BX87-(1-INDEX('Team forecast'!$R$3:$BH$26,MATCH($B87,'Team forecast'!$B$3:$B$26,0),MATCH(CB$1,'Team forecast'!$R$2:$BH$2,0)))*(BY87+BX87*2+CH87)*0.01,0)</f>
        <v>0</v>
      </c>
      <c r="CC87" s="5">
        <v>0</v>
      </c>
      <c r="CD87" s="5">
        <f>+AK87+BD87*Cockpit!$C$3+BW87*Cockpit!$C$3^2+BZ87*Cockpit!$C$3^3+CA87*Cockpit!$C$3^4+CB87*Cockpit!$C$3^5+CC87*Cockpit!$C$3^6</f>
        <v>-10802.469135802468</v>
      </c>
      <c r="CE87" s="5"/>
      <c r="CF87" s="5"/>
      <c r="CG87" s="5">
        <v>0</v>
      </c>
      <c r="CH87" s="5">
        <f t="shared" si="122"/>
        <v>4032000</v>
      </c>
      <c r="CI87" s="5">
        <f t="shared" si="123"/>
        <v>4032000</v>
      </c>
      <c r="CJ87" s="1">
        <f t="shared" si="124"/>
        <v>-3.0000000000000001E-3</v>
      </c>
      <c r="CK87" s="5">
        <f>RANK(CD87,$CD$2:$CD$622)+COUNTIF($CD$2:$CD87,$CD87)-1</f>
        <v>448</v>
      </c>
      <c r="CL87" s="5">
        <f>RANK(CJ87,$CJ$2:$CJ$622)+COUNTIF($CJ$2:$CJ87,$CJ87)-1</f>
        <v>447</v>
      </c>
    </row>
    <row r="88" spans="1:90" x14ac:dyDescent="0.3">
      <c r="A88" t="str">
        <f>Players!P89</f>
        <v>N'Golo Kanté</v>
      </c>
      <c r="B88" t="str">
        <f>Players!G89</f>
        <v>France</v>
      </c>
      <c r="C88" t="str">
        <f>Players!AB89</f>
        <v>Midfield</v>
      </c>
      <c r="D88" s="1"/>
      <c r="F88" t="str">
        <f>IFERROR(INDEX(Lookup!B:B,MATCH(INDEX(Players!C:C,MATCH(E88,Players!A:A,0)),Lookup!D:D,0)),"")</f>
        <v/>
      </c>
      <c r="G88">
        <f>IF(Players!AC89=0,10000000,Players!AC89)</f>
        <v>3542000</v>
      </c>
      <c r="H88" s="16">
        <f>INDEX('Team forecast'!$B$2:$AO$26,MATCH('Master data'!$B88,'Team forecast'!$B$2:$B$26,0),MATCH('Master data'!H$1,'Team forecast'!$B$2:$AO$2,0))</f>
        <v>2.1377132314488487</v>
      </c>
      <c r="I88" s="16">
        <f>INDEX('Team forecast'!$B$2:$AO$26,MATCH('Master data'!$B88,'Team forecast'!$B$2:$B$26,0),MATCH('Master data'!I$1,'Team forecast'!$B$2:$AO$2,0))</f>
        <v>0.66258765662234231</v>
      </c>
      <c r="J88" s="16">
        <f>INDEX('Team forecast'!$B$2:$AO$26,MATCH('Master data'!$B88,'Team forecast'!$B$2:$B$26,0),MATCH('Master data'!J$1,'Team forecast'!$B$2:$AO$2,0))</f>
        <v>0.51551562963131858</v>
      </c>
      <c r="K88" s="16">
        <f>INDEX('Team forecast'!$B$2:$AO$26,MATCH('Master data'!$B88,'Team forecast'!$B$2:$B$26,0),MATCH('Master data'!K$1,'Team forecast'!$B$2:$AO$2,0))</f>
        <v>5.5927200217364472</v>
      </c>
      <c r="L88" s="16">
        <f>INDEX('Team forecast'!$B$2:$AO$26,MATCH('Master data'!$B88,'Team forecast'!$B$2:$B$26,0),MATCH('Master data'!L$1,'Team forecast'!$B$2:$AO$2,0))</f>
        <v>2.0114268147463963</v>
      </c>
      <c r="M88">
        <f>IF(Players!BC89=1,95,0)</f>
        <v>95</v>
      </c>
      <c r="N88" s="2">
        <f>Players!BN89</f>
        <v>3.8359411071920174E-2</v>
      </c>
      <c r="O88" s="2">
        <f>Players!BO89</f>
        <v>6.4704994136456334E-2</v>
      </c>
      <c r="P88" s="2">
        <f>Players!BP89</f>
        <v>2.0029456524369049E-2</v>
      </c>
      <c r="Q88" s="2">
        <f>Players!BQ89</f>
        <v>0.14685314685314685</v>
      </c>
      <c r="R88" s="2">
        <f>Players!BR89</f>
        <v>0</v>
      </c>
      <c r="S88" s="2">
        <f t="shared" si="125"/>
        <v>2.1377132314488487</v>
      </c>
      <c r="T88" s="2">
        <f t="shared" si="126"/>
        <v>0.66258765662234231</v>
      </c>
      <c r="U88" s="16">
        <f>INDEX('Team forecast'!$B$2:$AO$26,MATCH('Master data'!$B88,'Team forecast'!$B$2:$B$26,0),MATCH('Master data'!U$1,'Team forecast'!$B$2:$AO$2,0))</f>
        <v>0.70931849791376911</v>
      </c>
      <c r="V88" s="16">
        <f>INDEX('Team forecast'!$B$2:$AO$26,MATCH('Master data'!$B88,'Team forecast'!$B$2:$B$26,0),MATCH('Master data'!V$1,'Team forecast'!$B$2:$AO$2,0))</f>
        <v>0.17969401947148819</v>
      </c>
      <c r="W88" s="16">
        <f>INDEX('Team forecast'!$B$2:$AO$26,MATCH('Master data'!$B88,'Team forecast'!$B$2:$B$26,0),MATCH('Master data'!W$1,'Team forecast'!$B$2:$AO$2,0))</f>
        <v>0.1109874826147427</v>
      </c>
      <c r="X88" s="5">
        <f t="shared" si="127"/>
        <v>7000</v>
      </c>
      <c r="Y88" s="5">
        <f t="shared" si="128"/>
        <v>17732.962447844227</v>
      </c>
      <c r="Z88" s="5">
        <f t="shared" si="129"/>
        <v>898.47009735744098</v>
      </c>
      <c r="AA88" s="5">
        <f t="shared" si="130"/>
        <v>-1664.8122392211405</v>
      </c>
      <c r="AB88" s="5">
        <f t="shared" si="131"/>
        <v>10250.177574878651</v>
      </c>
      <c r="AC88" s="5">
        <f t="shared" si="132"/>
        <v>6916.0361053161441</v>
      </c>
      <c r="AD88" s="5">
        <f t="shared" si="133"/>
        <v>1120.1914252833849</v>
      </c>
      <c r="AE88" s="5">
        <f t="shared" si="134"/>
        <v>0</v>
      </c>
      <c r="AF88" s="5">
        <f t="shared" si="135"/>
        <v>0</v>
      </c>
      <c r="AG88" s="5">
        <f t="shared" si="136"/>
        <v>-2937.0629370629372</v>
      </c>
      <c r="AH88" s="5">
        <f t="shared" si="137"/>
        <v>0</v>
      </c>
      <c r="AI88" s="5">
        <f t="shared" si="138"/>
        <v>21377.132314488488</v>
      </c>
      <c r="AJ88" s="5">
        <f t="shared" si="139"/>
        <v>-5300.7012529787389</v>
      </c>
      <c r="AK88" s="5">
        <f>IFERROR(SUM(X88:AJ88),-5000)*((Cockpit!$C$3)^0)</f>
        <v>55392.393535905525</v>
      </c>
      <c r="AL88" s="16">
        <f>INDEX('Team forecast'!$B$2:$AO$26,MATCH('Master data'!$B88,'Team forecast'!$B$2:$B$26,0),MATCH('Master data'!AL$1,'Team forecast'!$B$2:$AO$2,0))</f>
        <v>1.2775519171058518</v>
      </c>
      <c r="AM88" s="16">
        <f>INDEX('Team forecast'!$B$2:$AO$26,MATCH('Master data'!$B88,'Team forecast'!$B$2:$B$26,0),MATCH('Master data'!AM$1,'Team forecast'!$B$2:$AO$2,0))</f>
        <v>1.0653773971622162</v>
      </c>
      <c r="AN88" s="16">
        <f>INDEX('Team forecast'!$B$2:$AO$26,MATCH('Master data'!$B88,'Team forecast'!$B$2:$B$26,0),MATCH('Master data'!AN$1,'Team forecast'!$B$2:$AO$2,0))</f>
        <v>0.34459777999956209</v>
      </c>
      <c r="AO88" s="16">
        <f>INDEX('Team forecast'!$B$2:$AO$26,MATCH('Master data'!$B88,'Team forecast'!$B$2:$B$26,0),MATCH('Master data'!AO$1,'Team forecast'!$B$2:$AO$2,0))</f>
        <v>3.3423520425904445</v>
      </c>
      <c r="AP88" s="16">
        <f>INDEX('Team forecast'!$B$2:$AO$26,MATCH('Master data'!$B88,'Team forecast'!$B$2:$B$26,0),MATCH('Master data'!AP$1,'Team forecast'!$B$2:$AO$2,0))</f>
        <v>3.2341813842424418</v>
      </c>
      <c r="AQ88" s="5">
        <f t="shared" si="140"/>
        <v>7000</v>
      </c>
      <c r="AR88" s="5">
        <f>INDEX('Team forecast'!$B$2:$AO$26,MATCH('Master data'!$B88,'Team forecast'!$B$2:$B$26,0),MATCH('Master data'!AR$1,'Team forecast'!$B$2:$AO$2,0))*IF(X88&gt;0,25000,0)</f>
        <v>9954.2425945251671</v>
      </c>
      <c r="AS88" s="16">
        <f>INDEX('Team forecast'!$B$2:$AO$26,MATCH('Master data'!$B88,'Team forecast'!$B$2:$B$26,0),MATCH('Master data'!AS$1,'Team forecast'!$B$2:$AO$2,0))*IF(X88&gt;0,5000,0)</f>
        <v>1480.6935859356186</v>
      </c>
      <c r="AT88" s="16">
        <f>INDEX('Team forecast'!$B$2:$AO$26,MATCH('Master data'!$B88,'Team forecast'!$B$2:$B$26,0),MATCH('Master data'!AT$1,'Team forecast'!$B$2:$AO$2,0))*IF(X88&gt;0,-15000,0)</f>
        <v>-4585.3736854780445</v>
      </c>
      <c r="AU88" s="5">
        <f t="shared" si="141"/>
        <v>6125.7673942478814</v>
      </c>
      <c r="AV88" s="5">
        <f t="shared" si="142"/>
        <v>4133.1994652676349</v>
      </c>
      <c r="AW88" s="5">
        <f t="shared" si="143"/>
        <v>669.454949262014</v>
      </c>
      <c r="AX88" s="5">
        <f t="shared" si="144"/>
        <v>0</v>
      </c>
      <c r="AY88" s="5">
        <f t="shared" si="145"/>
        <v>0</v>
      </c>
      <c r="AZ88" s="5">
        <f t="shared" si="146"/>
        <v>-2937.0629370629372</v>
      </c>
      <c r="BA88" s="5">
        <f t="shared" si="147"/>
        <v>0</v>
      </c>
      <c r="BB88" s="5">
        <f t="shared" si="148"/>
        <v>12775.519171058519</v>
      </c>
      <c r="BC88" s="5">
        <f t="shared" si="149"/>
        <v>-8523.0191772977305</v>
      </c>
      <c r="BD88" s="5">
        <f t="shared" si="150"/>
        <v>26093.421360458127</v>
      </c>
      <c r="BE88" s="16">
        <f>INDEX('Team forecast'!$B$2:$AO$26,MATCH('Master data'!$B88,'Team forecast'!$B$2:$B$26,0),MATCH('Master data'!BE$1,'Team forecast'!$B$2:$AO$2,0))</f>
        <v>0</v>
      </c>
      <c r="BF88" s="16">
        <f>INDEX('Team forecast'!$B$2:$AO$26,MATCH('Master data'!$B88,'Team forecast'!$B$2:$B$26,0),MATCH('Master data'!BF$1,'Team forecast'!$B$2:$AO$2,0))</f>
        <v>0</v>
      </c>
      <c r="BG88" s="16">
        <f>INDEX('Team forecast'!$B$2:$AO$26,MATCH('Master data'!$B88,'Team forecast'!$B$2:$B$26,0),MATCH('Master data'!BG$1,'Team forecast'!$B$2:$AO$2,0))</f>
        <v>0</v>
      </c>
      <c r="BH88" s="16">
        <f>INDEX('Team forecast'!$B$2:$AO$26,MATCH('Master data'!$B88,'Team forecast'!$B$2:$B$26,0),MATCH('Master data'!BH$1,'Team forecast'!$B$2:$AO$2,0))</f>
        <v>0</v>
      </c>
      <c r="BI88" s="16">
        <f>INDEX('Team forecast'!$B$2:$AO$26,MATCH('Master data'!$B88,'Team forecast'!$B$2:$B$26,0),MATCH('Master data'!BI$1,'Team forecast'!$B$2:$AO$2,0))</f>
        <v>0</v>
      </c>
      <c r="BJ88" s="5">
        <f t="shared" si="151"/>
        <v>7000</v>
      </c>
      <c r="BK88" s="5">
        <f>INDEX('Team forecast'!$R$3:$BH$26,MATCH($B88,'Team forecast'!$B$3:$B$26,0),MATCH(BK$1,'Team forecast'!$R$2:$BH$2,0))*IF($X88&gt;0,25000,0)</f>
        <v>0</v>
      </c>
      <c r="BL88" s="5">
        <f>INDEX('Team forecast'!$R$3:$BH$26,MATCH($B88,'Team forecast'!$B$3:$B$26,0),MATCH(BL$1,'Team forecast'!$R$2:$BH$2,0))*IF($X88&gt;0,5000,0)</f>
        <v>0</v>
      </c>
      <c r="BM88" s="5">
        <f>INDEX('Team forecast'!$R$3:$BH$26,MATCH($B88,'Team forecast'!$B$3:$B$26,0),MATCH(BM$1,'Team forecast'!$R$2:$BH$2,0))*IF($X88&gt;0,-15000,0)</f>
        <v>0</v>
      </c>
      <c r="BN88" s="5">
        <f t="shared" si="152"/>
        <v>0</v>
      </c>
      <c r="BO88" s="5">
        <f t="shared" si="153"/>
        <v>0</v>
      </c>
      <c r="BP88" s="5">
        <f t="shared" si="154"/>
        <v>0</v>
      </c>
      <c r="BQ88" s="5">
        <f t="shared" si="155"/>
        <v>0</v>
      </c>
      <c r="BR88" s="5">
        <f t="shared" si="156"/>
        <v>0</v>
      </c>
      <c r="BS88" s="5">
        <f t="shared" si="157"/>
        <v>-2937.0629370629372</v>
      </c>
      <c r="BT88" s="5">
        <f t="shared" si="158"/>
        <v>0</v>
      </c>
      <c r="BU88" s="5">
        <f t="shared" si="159"/>
        <v>0</v>
      </c>
      <c r="BV88" s="5">
        <f t="shared" si="160"/>
        <v>0</v>
      </c>
      <c r="BW88" s="5">
        <f t="shared" si="120"/>
        <v>0</v>
      </c>
      <c r="BX88" s="5">
        <f t="shared" si="121"/>
        <v>40742.907448181824</v>
      </c>
      <c r="BY88" s="5">
        <f t="shared" si="161"/>
        <v>122228.72234454547</v>
      </c>
      <c r="BZ88" s="5">
        <f>MAX(INDEX('Team forecast'!$R$3:$BH$26,MATCH($B88,'Team forecast'!$B$3:$B$26,0),MATCH(BZ$1,'Team forecast'!$R$2:$BH$2,0))*($BX88)-(1-INDEX('Team forecast'!$R$3:$BH$26,MATCH($B88,'Team forecast'!$B$3:$B$26,0),MATCH(BZ$1,'Team forecast'!$R$2:$BH$2,0)))*(BY88+CH88)*0.01,-5000)</f>
        <v>30649.186404056531</v>
      </c>
      <c r="CA88" s="5">
        <f>MAX(INDEX('Team forecast'!$R$3:$BH$26,MATCH($B88,'Team forecast'!$B$3:$B$26,0),MATCH(CA$1,'Team forecast'!$R$2:$BH$2,0))*$BX88-(1-INDEX('Team forecast'!$R$3:$BH$26,MATCH($B88,'Team forecast'!$B$3:$B$26,0),MATCH(CA$1,'Team forecast'!$R$2:$BH$2,0)))*(BY88+BX88+CH88)*0.01,-5000)</f>
        <v>-1923.3438493219655</v>
      </c>
      <c r="CB88" s="5">
        <f>MAX(INDEX('Team forecast'!$R$3:$BH$26,MATCH($B88,'Team forecast'!$B$3:$B$26,0),MATCH(CB$1,'Team forecast'!$R$2:$BH$2,0))*$BX88-(1-INDEX('Team forecast'!$R$3:$BH$26,MATCH($B88,'Team forecast'!$B$3:$B$26,0),MATCH(CB$1,'Team forecast'!$R$2:$BH$2,0)))*(BY88+BX88*2+CH88)*0.01,0)</f>
        <v>0</v>
      </c>
      <c r="CC88" s="5">
        <v>0</v>
      </c>
      <c r="CD88" s="5">
        <f>+AK88+BD88*Cockpit!$C$3+BW88*Cockpit!$C$3^2+BZ88*Cockpit!$C$3^3+CA88*Cockpit!$C$3^4+CB88*Cockpit!$C$3^5+CC88*Cockpit!$C$3^6</f>
        <v>81489.32841952212</v>
      </c>
      <c r="CE88" s="5"/>
      <c r="CF88" s="5"/>
      <c r="CG88" s="5">
        <v>0</v>
      </c>
      <c r="CH88" s="5">
        <f t="shared" si="122"/>
        <v>3542000</v>
      </c>
      <c r="CI88" s="5">
        <f t="shared" si="123"/>
        <v>3542000</v>
      </c>
      <c r="CJ88" s="1">
        <f t="shared" si="124"/>
        <v>2.3E-2</v>
      </c>
      <c r="CK88" s="5">
        <f>RANK(CD88,$CD$2:$CD$622)+COUNTIF($CD$2:$CD88,$CD88)-1</f>
        <v>114</v>
      </c>
      <c r="CL88" s="5">
        <f>RANK(CJ88,$CJ$2:$CJ$622)+COUNTIF($CJ$2:$CJ88,$CJ88)-1</f>
        <v>103</v>
      </c>
    </row>
    <row r="89" spans="1:90" x14ac:dyDescent="0.3">
      <c r="A89" t="str">
        <f>Players!P90</f>
        <v>Xherdan Shaqiri</v>
      </c>
      <c r="B89" t="str">
        <f>Players!G90</f>
        <v>Switzerland</v>
      </c>
      <c r="C89" t="str">
        <f>Players!AB90</f>
        <v>Midfield</v>
      </c>
      <c r="D89" s="1"/>
      <c r="F89" t="str">
        <f>IFERROR(INDEX(Lookup!B:B,MATCH(INDEX(Players!C:C,MATCH(E89,Players!A:A,0)),Lookup!D:D,0)),"")</f>
        <v/>
      </c>
      <c r="G89">
        <f>IF(Players!AC90=0,10000000,Players!AC90)</f>
        <v>4072000</v>
      </c>
      <c r="H89" s="16">
        <f>INDEX('Team forecast'!$B$2:$AO$26,MATCH('Master data'!$B89,'Team forecast'!$B$2:$B$26,0),MATCH('Master data'!H$1,'Team forecast'!$B$2:$AO$2,0))</f>
        <v>0.66430787748130482</v>
      </c>
      <c r="I89" s="16">
        <f>INDEX('Team forecast'!$B$2:$AO$26,MATCH('Master data'!$B89,'Team forecast'!$B$2:$B$26,0),MATCH('Master data'!I$1,'Team forecast'!$B$2:$AO$2,0))</f>
        <v>1.6694298230620759</v>
      </c>
      <c r="J89" s="16">
        <f>INDEX('Team forecast'!$B$2:$AO$26,MATCH('Master data'!$B89,'Team forecast'!$B$2:$B$26,0),MATCH('Master data'!J$1,'Team forecast'!$B$2:$AO$2,0))</f>
        <v>0.18835443037974681</v>
      </c>
      <c r="K89" s="16">
        <f>INDEX('Team forecast'!$B$2:$AO$26,MATCH('Master data'!$B89,'Team forecast'!$B$2:$B$26,0),MATCH('Master data'!K$1,'Team forecast'!$B$2:$AO$2,0))</f>
        <v>1.8572551222540705</v>
      </c>
      <c r="L89" s="16">
        <f>INDEX('Team forecast'!$B$2:$AO$26,MATCH('Master data'!$B89,'Team forecast'!$B$2:$B$26,0),MATCH('Master data'!L$1,'Team forecast'!$B$2:$AO$2,0))</f>
        <v>4.7351100435942515</v>
      </c>
      <c r="M89">
        <f>IF(Players!BC90=1,95,0)</f>
        <v>95</v>
      </c>
      <c r="N89" s="2">
        <f>Players!BN90</f>
        <v>5.156277363060361E-2</v>
      </c>
      <c r="O89" s="2">
        <f>Players!BO90</f>
        <v>0.22600091631047189</v>
      </c>
      <c r="P89" s="2">
        <f>Players!BP90</f>
        <v>0</v>
      </c>
      <c r="Q89" s="2">
        <f>Players!BQ90</f>
        <v>0.16274864376130199</v>
      </c>
      <c r="R89" s="2">
        <f>Players!BR90</f>
        <v>0</v>
      </c>
      <c r="S89" s="2">
        <f t="shared" si="125"/>
        <v>0.66430787748130482</v>
      </c>
      <c r="T89" s="2">
        <f t="shared" si="126"/>
        <v>1.6694298230620759</v>
      </c>
      <c r="U89" s="16">
        <f>INDEX('Team forecast'!$B$2:$AO$26,MATCH('Master data'!$B89,'Team forecast'!$B$2:$B$26,0),MATCH('Master data'!U$1,'Team forecast'!$B$2:$AO$2,0))</f>
        <v>0.1569620253164557</v>
      </c>
      <c r="V89" s="16">
        <f>INDEX('Team forecast'!$B$2:$AO$26,MATCH('Master data'!$B89,'Team forecast'!$B$2:$B$26,0),MATCH('Master data'!V$1,'Team forecast'!$B$2:$AO$2,0))</f>
        <v>0.23544303797468349</v>
      </c>
      <c r="W89" s="16">
        <f>INDEX('Team forecast'!$B$2:$AO$26,MATCH('Master data'!$B89,'Team forecast'!$B$2:$B$26,0),MATCH('Master data'!W$1,'Team forecast'!$B$2:$AO$2,0))</f>
        <v>0.60759493670886078</v>
      </c>
      <c r="X89" s="5">
        <f t="shared" si="127"/>
        <v>7000</v>
      </c>
      <c r="Y89" s="5">
        <f t="shared" si="128"/>
        <v>3924.0506329113923</v>
      </c>
      <c r="Z89" s="5">
        <f t="shared" si="129"/>
        <v>1177.2151898734176</v>
      </c>
      <c r="AA89" s="5">
        <f t="shared" si="130"/>
        <v>-9113.9240506329115</v>
      </c>
      <c r="AB89" s="5">
        <f t="shared" si="131"/>
        <v>4281.6945884494098</v>
      </c>
      <c r="AC89" s="5">
        <f t="shared" si="132"/>
        <v>7506.7094511519799</v>
      </c>
      <c r="AD89" s="5">
        <f t="shared" si="133"/>
        <v>0</v>
      </c>
      <c r="AE89" s="5">
        <f t="shared" si="134"/>
        <v>0</v>
      </c>
      <c r="AF89" s="5">
        <f t="shared" si="135"/>
        <v>0</v>
      </c>
      <c r="AG89" s="5">
        <f t="shared" si="136"/>
        <v>-3254.9728752260398</v>
      </c>
      <c r="AH89" s="5">
        <f t="shared" si="137"/>
        <v>0</v>
      </c>
      <c r="AI89" s="5">
        <f t="shared" si="138"/>
        <v>6643.0787748130479</v>
      </c>
      <c r="AJ89" s="5">
        <f t="shared" si="139"/>
        <v>-13355.438584496607</v>
      </c>
      <c r="AK89" s="5">
        <f>IFERROR(SUM(X89:AJ89),-5000)*((Cockpit!$C$3)^0)</f>
        <v>4808.4131268436886</v>
      </c>
      <c r="AL89" s="16">
        <f>INDEX('Team forecast'!$B$2:$AO$26,MATCH('Master data'!$B89,'Team forecast'!$B$2:$B$26,0),MATCH('Master data'!AL$1,'Team forecast'!$B$2:$AO$2,0))</f>
        <v>1.4540238085600701</v>
      </c>
      <c r="AM89" s="16">
        <f>INDEX('Team forecast'!$B$2:$AO$26,MATCH('Master data'!$B89,'Team forecast'!$B$2:$B$26,0),MATCH('Master data'!AM$1,'Team forecast'!$B$2:$AO$2,0))</f>
        <v>1.1663417361082891</v>
      </c>
      <c r="AN89" s="16">
        <f>INDEX('Team forecast'!$B$2:$AO$26,MATCH('Master data'!$B89,'Team forecast'!$B$2:$B$26,0),MATCH('Master data'!AN$1,'Team forecast'!$B$2:$AO$2,0))</f>
        <v>0.31150442477876111</v>
      </c>
      <c r="AO89" s="16">
        <f>INDEX('Team forecast'!$B$2:$AO$26,MATCH('Master data'!$B89,'Team forecast'!$B$2:$B$26,0),MATCH('Master data'!AO$1,'Team forecast'!$B$2:$AO$2,0))</f>
        <v>4.0651229013968155</v>
      </c>
      <c r="AP89" s="16">
        <f>INDEX('Team forecast'!$B$2:$AO$26,MATCH('Master data'!$B89,'Team forecast'!$B$2:$B$26,0),MATCH('Master data'!AP$1,'Team forecast'!$B$2:$AO$2,0))</f>
        <v>3.3081692878707836</v>
      </c>
      <c r="AQ89" s="5">
        <f t="shared" si="140"/>
        <v>7000</v>
      </c>
      <c r="AR89" s="5">
        <f>INDEX('Team forecast'!$B$2:$AO$26,MATCH('Master data'!$B89,'Team forecast'!$B$2:$B$26,0),MATCH('Master data'!AR$1,'Team forecast'!$B$2:$AO$2,0))*IF(X89&gt;0,25000,0)</f>
        <v>10619.46902654867</v>
      </c>
      <c r="AS89" s="16">
        <f>INDEX('Team forecast'!$B$2:$AO$26,MATCH('Master data'!$B89,'Team forecast'!$B$2:$B$26,0),MATCH('Master data'!AS$1,'Team forecast'!$B$2:$AO$2,0))*IF(X89&gt;0,5000,0)</f>
        <v>1460.1769911504421</v>
      </c>
      <c r="AT89" s="16">
        <f>INDEX('Team forecast'!$B$2:$AO$26,MATCH('Master data'!$B89,'Team forecast'!$B$2:$B$26,0),MATCH('Master data'!AT$1,'Team forecast'!$B$2:$AO$2,0))*IF(X89&gt;0,-15000,0)</f>
        <v>-4247.787610619469</v>
      </c>
      <c r="AU89" s="5">
        <f t="shared" si="141"/>
        <v>9371.687561786377</v>
      </c>
      <c r="AV89" s="5">
        <f t="shared" si="142"/>
        <v>16430.535653590901</v>
      </c>
      <c r="AW89" s="5">
        <f t="shared" si="143"/>
        <v>0</v>
      </c>
      <c r="AX89" s="5">
        <f t="shared" si="144"/>
        <v>0</v>
      </c>
      <c r="AY89" s="5">
        <f t="shared" si="145"/>
        <v>0</v>
      </c>
      <c r="AZ89" s="5">
        <f t="shared" si="146"/>
        <v>-3254.9728752260398</v>
      </c>
      <c r="BA89" s="5">
        <f t="shared" si="147"/>
        <v>0</v>
      </c>
      <c r="BB89" s="5">
        <f t="shared" si="148"/>
        <v>14540.2380856007</v>
      </c>
      <c r="BC89" s="5">
        <f t="shared" si="149"/>
        <v>-9330.7338888663126</v>
      </c>
      <c r="BD89" s="5">
        <f t="shared" si="150"/>
        <v>42588.612943965265</v>
      </c>
      <c r="BE89" s="16">
        <f>INDEX('Team forecast'!$B$2:$AO$26,MATCH('Master data'!$B89,'Team forecast'!$B$2:$B$26,0),MATCH('Master data'!BE$1,'Team forecast'!$B$2:$AO$2,0))</f>
        <v>0</v>
      </c>
      <c r="BF89" s="16">
        <f>INDEX('Team forecast'!$B$2:$AO$26,MATCH('Master data'!$B89,'Team forecast'!$B$2:$B$26,0),MATCH('Master data'!BF$1,'Team forecast'!$B$2:$AO$2,0))</f>
        <v>0</v>
      </c>
      <c r="BG89" s="16">
        <f>INDEX('Team forecast'!$B$2:$AO$26,MATCH('Master data'!$B89,'Team forecast'!$B$2:$B$26,0),MATCH('Master data'!BG$1,'Team forecast'!$B$2:$AO$2,0))</f>
        <v>0</v>
      </c>
      <c r="BH89" s="16">
        <f>INDEX('Team forecast'!$B$2:$AO$26,MATCH('Master data'!$B89,'Team forecast'!$B$2:$B$26,0),MATCH('Master data'!BH$1,'Team forecast'!$B$2:$AO$2,0))</f>
        <v>0</v>
      </c>
      <c r="BI89" s="16">
        <f>INDEX('Team forecast'!$B$2:$AO$26,MATCH('Master data'!$B89,'Team forecast'!$B$2:$B$26,0),MATCH('Master data'!BI$1,'Team forecast'!$B$2:$AO$2,0))</f>
        <v>0</v>
      </c>
      <c r="BJ89" s="5">
        <f t="shared" si="151"/>
        <v>7000</v>
      </c>
      <c r="BK89" s="5">
        <f>INDEX('Team forecast'!$R$3:$BH$26,MATCH($B89,'Team forecast'!$B$3:$B$26,0),MATCH(BK$1,'Team forecast'!$R$2:$BH$2,0))*IF($X89&gt;0,25000,0)</f>
        <v>0</v>
      </c>
      <c r="BL89" s="5">
        <f>INDEX('Team forecast'!$R$3:$BH$26,MATCH($B89,'Team forecast'!$B$3:$B$26,0),MATCH(BL$1,'Team forecast'!$R$2:$BH$2,0))*IF($X89&gt;0,5000,0)</f>
        <v>0</v>
      </c>
      <c r="BM89" s="5">
        <f>INDEX('Team forecast'!$R$3:$BH$26,MATCH($B89,'Team forecast'!$B$3:$B$26,0),MATCH(BM$1,'Team forecast'!$R$2:$BH$2,0))*IF($X89&gt;0,-15000,0)</f>
        <v>0</v>
      </c>
      <c r="BN89" s="5">
        <f t="shared" si="152"/>
        <v>0</v>
      </c>
      <c r="BO89" s="5">
        <f t="shared" si="153"/>
        <v>0</v>
      </c>
      <c r="BP89" s="5">
        <f t="shared" si="154"/>
        <v>0</v>
      </c>
      <c r="BQ89" s="5">
        <f t="shared" si="155"/>
        <v>0</v>
      </c>
      <c r="BR89" s="5">
        <f t="shared" si="156"/>
        <v>0</v>
      </c>
      <c r="BS89" s="5">
        <f t="shared" si="157"/>
        <v>-3254.9728752260398</v>
      </c>
      <c r="BT89" s="5">
        <f t="shared" si="158"/>
        <v>0</v>
      </c>
      <c r="BU89" s="5">
        <f t="shared" si="159"/>
        <v>0</v>
      </c>
      <c r="BV89" s="5">
        <f t="shared" si="160"/>
        <v>0</v>
      </c>
      <c r="BW89" s="5">
        <f t="shared" si="120"/>
        <v>0</v>
      </c>
      <c r="BX89" s="5">
        <f t="shared" si="121"/>
        <v>23698.513035404478</v>
      </c>
      <c r="BY89" s="5">
        <f t="shared" si="161"/>
        <v>71095.539106213429</v>
      </c>
      <c r="BZ89" s="5">
        <f>MAX(INDEX('Team forecast'!$R$3:$BH$26,MATCH($B89,'Team forecast'!$B$3:$B$26,0),MATCH(BZ$1,'Team forecast'!$R$2:$BH$2,0))*($BX89)-(1-INDEX('Team forecast'!$R$3:$BH$26,MATCH($B89,'Team forecast'!$B$3:$B$26,0),MATCH(BZ$1,'Team forecast'!$R$2:$BH$2,0)))*(BY89+CH89)*0.01,-5000)</f>
        <v>-2663.4146610224834</v>
      </c>
      <c r="CA89" s="5">
        <f>MAX(INDEX('Team forecast'!$R$3:$BH$26,MATCH($B89,'Team forecast'!$B$3:$B$26,0),MATCH(CA$1,'Team forecast'!$R$2:$BH$2,0))*$BX89-(1-INDEX('Team forecast'!$R$3:$BH$26,MATCH($B89,'Team forecast'!$B$3:$B$26,0),MATCH(CA$1,'Team forecast'!$R$2:$BH$2,0)))*(BY89+BX89+CH89)*0.01,-5000)</f>
        <v>-5000</v>
      </c>
      <c r="CB89" s="5">
        <f>MAX(INDEX('Team forecast'!$R$3:$BH$26,MATCH($B89,'Team forecast'!$B$3:$B$26,0),MATCH(CB$1,'Team forecast'!$R$2:$BH$2,0))*$BX89-(1-INDEX('Team forecast'!$R$3:$BH$26,MATCH($B89,'Team forecast'!$B$3:$B$26,0),MATCH(CB$1,'Team forecast'!$R$2:$BH$2,0)))*(BY89+BX89*2+CH89)*0.01,0)</f>
        <v>0</v>
      </c>
      <c r="CC89" s="5">
        <v>0</v>
      </c>
      <c r="CD89" s="5">
        <f>+AK89+BD89*Cockpit!$C$3+BW89*Cockpit!$C$3^2+BZ89*Cockpit!$C$3^3+CA89*Cockpit!$C$3^4+CB89*Cockpit!$C$3^5+CC89*Cockpit!$C$3^6</f>
        <v>31424.007535603989</v>
      </c>
      <c r="CE89" s="5"/>
      <c r="CF89" s="5"/>
      <c r="CG89" s="5">
        <v>0</v>
      </c>
      <c r="CH89" s="5">
        <f t="shared" si="122"/>
        <v>4072000</v>
      </c>
      <c r="CI89" s="5">
        <f t="shared" si="123"/>
        <v>4072000</v>
      </c>
      <c r="CJ89" s="1">
        <f t="shared" si="124"/>
        <v>8.0000000000000002E-3</v>
      </c>
      <c r="CK89" s="5">
        <f>RANK(CD89,$CD$2:$CD$622)+COUNTIF($CD$2:$CD89,$CD89)-1</f>
        <v>257</v>
      </c>
      <c r="CL89" s="5">
        <f>RANK(CJ89,$CJ$2:$CJ$622)+COUNTIF($CJ$2:$CJ89,$CJ89)-1</f>
        <v>279</v>
      </c>
    </row>
    <row r="90" spans="1:90" x14ac:dyDescent="0.3">
      <c r="A90" t="str">
        <f>Players!P91</f>
        <v>Christian Eriksen</v>
      </c>
      <c r="B90" t="str">
        <f>Players!G91</f>
        <v>Denmark</v>
      </c>
      <c r="C90" t="str">
        <f>Players!AB91</f>
        <v>Midfield</v>
      </c>
      <c r="D90" s="1"/>
      <c r="F90" t="str">
        <f>IFERROR(INDEX(Lookup!B:B,MATCH(INDEX(Players!C:C,MATCH(E90,Players!A:A,0)),Lookup!D:D,0)),"")</f>
        <v/>
      </c>
      <c r="G90">
        <f>IF(Players!AC91=0,10000000,Players!AC91)</f>
        <v>6035000</v>
      </c>
      <c r="H90" s="16">
        <f>INDEX('Team forecast'!$B$2:$AO$26,MATCH('Master data'!$B90,'Team forecast'!$B$2:$B$26,0),MATCH('Master data'!H$1,'Team forecast'!$B$2:$AO$2,0))</f>
        <v>0.98501256392320902</v>
      </c>
      <c r="I90" s="16">
        <f>INDEX('Team forecast'!$B$2:$AO$26,MATCH('Master data'!$B90,'Team forecast'!$B$2:$B$26,0),MATCH('Master data'!I$1,'Team forecast'!$B$2:$AO$2,0))</f>
        <v>1.3904776720313736</v>
      </c>
      <c r="J90" s="16">
        <f>INDEX('Team forecast'!$B$2:$AO$26,MATCH('Master data'!$B90,'Team forecast'!$B$2:$B$26,0),MATCH('Master data'!J$1,'Team forecast'!$B$2:$AO$2,0))</f>
        <v>0.24895635673624289</v>
      </c>
      <c r="K90" s="16">
        <f>INDEX('Team forecast'!$B$2:$AO$26,MATCH('Master data'!$B90,'Team forecast'!$B$2:$B$26,0),MATCH('Master data'!K$1,'Team forecast'!$B$2:$AO$2,0))</f>
        <v>2.97447872921548</v>
      </c>
      <c r="L90" s="16">
        <f>INDEX('Team forecast'!$B$2:$AO$26,MATCH('Master data'!$B90,'Team forecast'!$B$2:$B$26,0),MATCH('Master data'!L$1,'Team forecast'!$B$2:$AO$2,0))</f>
        <v>3.7580477622469557</v>
      </c>
      <c r="M90">
        <f>IF(Players!BC91=1,95,0)</f>
        <v>0</v>
      </c>
      <c r="N90" s="2">
        <f>Players!BN91</f>
        <v>0</v>
      </c>
      <c r="O90" s="2">
        <f>Players!BO91</f>
        <v>0</v>
      </c>
      <c r="P90" s="2">
        <f>Players!BP91</f>
        <v>0</v>
      </c>
      <c r="Q90" s="2">
        <f>Players!BQ91</f>
        <v>3.2327586206896554E-2</v>
      </c>
      <c r="R90" s="2">
        <f>Players!BR91</f>
        <v>0</v>
      </c>
      <c r="S90" s="2">
        <f t="shared" si="125"/>
        <v>0.98501256392320902</v>
      </c>
      <c r="T90" s="2">
        <f t="shared" si="126"/>
        <v>1.3904776720313736</v>
      </c>
      <c r="U90" s="16">
        <f>INDEX('Team forecast'!$B$2:$AO$26,MATCH('Master data'!$B90,'Team forecast'!$B$2:$B$26,0),MATCH('Master data'!U$1,'Team forecast'!$B$2:$AO$2,0))</f>
        <v>0.23339658444022771</v>
      </c>
      <c r="V90" s="16">
        <f>INDEX('Team forecast'!$B$2:$AO$26,MATCH('Master data'!$B90,'Team forecast'!$B$2:$B$26,0),MATCH('Master data'!V$1,'Team forecast'!$B$2:$AO$2,0))</f>
        <v>0.31119544592030363</v>
      </c>
      <c r="W90" s="16">
        <f>INDEX('Team forecast'!$B$2:$AO$26,MATCH('Master data'!$B90,'Team forecast'!$B$2:$B$26,0),MATCH('Master data'!W$1,'Team forecast'!$B$2:$AO$2,0))</f>
        <v>0.45540796963946878</v>
      </c>
      <c r="X90" s="5">
        <f t="shared" si="127"/>
        <v>-5000</v>
      </c>
      <c r="Y90" s="5">
        <f t="shared" si="128"/>
        <v>0</v>
      </c>
      <c r="Z90" s="5">
        <f t="shared" si="129"/>
        <v>0</v>
      </c>
      <c r="AA90" s="5">
        <f t="shared" si="130"/>
        <v>0</v>
      </c>
      <c r="AB90" s="5">
        <f t="shared" si="131"/>
        <v>0</v>
      </c>
      <c r="AC90" s="5">
        <f t="shared" si="132"/>
        <v>0</v>
      </c>
      <c r="AD90" s="5">
        <f t="shared" si="133"/>
        <v>0</v>
      </c>
      <c r="AE90" s="5">
        <f t="shared" si="134"/>
        <v>0</v>
      </c>
      <c r="AF90" s="5">
        <f t="shared" si="135"/>
        <v>0</v>
      </c>
      <c r="AG90" s="5">
        <f t="shared" si="136"/>
        <v>0</v>
      </c>
      <c r="AH90" s="5">
        <f t="shared" si="137"/>
        <v>0</v>
      </c>
      <c r="AI90" s="5">
        <f t="shared" si="138"/>
        <v>0</v>
      </c>
      <c r="AJ90" s="5">
        <f t="shared" si="139"/>
        <v>0</v>
      </c>
      <c r="AK90" s="5">
        <f>IFERROR(SUM(X90:AJ90),-5000)*((Cockpit!$C$3)^0)</f>
        <v>-5000</v>
      </c>
      <c r="AL90" s="16">
        <f>INDEX('Team forecast'!$B$2:$AO$26,MATCH('Master data'!$B90,'Team forecast'!$B$2:$B$26,0),MATCH('Master data'!AL$1,'Team forecast'!$B$2:$AO$2,0))</f>
        <v>1.4540427762338861</v>
      </c>
      <c r="AM90" s="16">
        <f>INDEX('Team forecast'!$B$2:$AO$26,MATCH('Master data'!$B90,'Team forecast'!$B$2:$B$26,0),MATCH('Master data'!AM$1,'Team forecast'!$B$2:$AO$2,0))</f>
        <v>0.9840391469881502</v>
      </c>
      <c r="AN90" s="16">
        <f>INDEX('Team forecast'!$B$2:$AO$26,MATCH('Master data'!$B90,'Team forecast'!$B$2:$B$26,0),MATCH('Master data'!AN$1,'Team forecast'!$B$2:$AO$2,0))</f>
        <v>0.37379821958456971</v>
      </c>
      <c r="AO90" s="16">
        <f>INDEX('Team forecast'!$B$2:$AO$26,MATCH('Master data'!$B90,'Team forecast'!$B$2:$B$26,0),MATCH('Master data'!AO$1,'Team forecast'!$B$2:$AO$2,0))</f>
        <v>4.390826541390485</v>
      </c>
      <c r="AP90" s="16">
        <f>INDEX('Team forecast'!$B$2:$AO$26,MATCH('Master data'!$B90,'Team forecast'!$B$2:$B$26,0),MATCH('Master data'!AP$1,'Team forecast'!$B$2:$AO$2,0))</f>
        <v>2.6595652621301356</v>
      </c>
      <c r="AQ90" s="5">
        <f t="shared" si="140"/>
        <v>-5000</v>
      </c>
      <c r="AR90" s="5">
        <f>INDEX('Team forecast'!$B$2:$AO$26,MATCH('Master data'!$B90,'Team forecast'!$B$2:$B$26,0),MATCH('Master data'!AR$1,'Team forecast'!$B$2:$AO$2,0))*IF(X90&gt;0,25000,0)</f>
        <v>0</v>
      </c>
      <c r="AS90" s="16">
        <f>INDEX('Team forecast'!$B$2:$AO$26,MATCH('Master data'!$B90,'Team forecast'!$B$2:$B$26,0),MATCH('Master data'!AS$1,'Team forecast'!$B$2:$AO$2,0))*IF(X90&gt;0,5000,0)</f>
        <v>0</v>
      </c>
      <c r="AT90" s="16">
        <f>INDEX('Team forecast'!$B$2:$AO$26,MATCH('Master data'!$B90,'Team forecast'!$B$2:$B$26,0),MATCH('Master data'!AT$1,'Team forecast'!$B$2:$AO$2,0))*IF(X90&gt;0,-15000,0)</f>
        <v>0</v>
      </c>
      <c r="AU90" s="5">
        <f t="shared" si="141"/>
        <v>0</v>
      </c>
      <c r="AV90" s="5">
        <f t="shared" si="142"/>
        <v>0</v>
      </c>
      <c r="AW90" s="5">
        <f t="shared" si="143"/>
        <v>0</v>
      </c>
      <c r="AX90" s="5">
        <f t="shared" si="144"/>
        <v>0</v>
      </c>
      <c r="AY90" s="5">
        <f t="shared" si="145"/>
        <v>0</v>
      </c>
      <c r="AZ90" s="5">
        <f t="shared" si="146"/>
        <v>0</v>
      </c>
      <c r="BA90" s="5">
        <f t="shared" si="147"/>
        <v>0</v>
      </c>
      <c r="BB90" s="5">
        <f t="shared" si="148"/>
        <v>0</v>
      </c>
      <c r="BC90" s="5">
        <f t="shared" si="149"/>
        <v>0</v>
      </c>
      <c r="BD90" s="5">
        <f t="shared" si="150"/>
        <v>-5000</v>
      </c>
      <c r="BE90" s="16">
        <f>INDEX('Team forecast'!$B$2:$AO$26,MATCH('Master data'!$B90,'Team forecast'!$B$2:$B$26,0),MATCH('Master data'!BE$1,'Team forecast'!$B$2:$AO$2,0))</f>
        <v>0</v>
      </c>
      <c r="BF90" s="16">
        <f>INDEX('Team forecast'!$B$2:$AO$26,MATCH('Master data'!$B90,'Team forecast'!$B$2:$B$26,0),MATCH('Master data'!BF$1,'Team forecast'!$B$2:$AO$2,0))</f>
        <v>0</v>
      </c>
      <c r="BG90" s="16">
        <f>INDEX('Team forecast'!$B$2:$AO$26,MATCH('Master data'!$B90,'Team forecast'!$B$2:$B$26,0),MATCH('Master data'!BG$1,'Team forecast'!$B$2:$AO$2,0))</f>
        <v>0</v>
      </c>
      <c r="BH90" s="16">
        <f>INDEX('Team forecast'!$B$2:$AO$26,MATCH('Master data'!$B90,'Team forecast'!$B$2:$B$26,0),MATCH('Master data'!BH$1,'Team forecast'!$B$2:$AO$2,0))</f>
        <v>0</v>
      </c>
      <c r="BI90" s="16">
        <f>INDEX('Team forecast'!$B$2:$AO$26,MATCH('Master data'!$B90,'Team forecast'!$B$2:$B$26,0),MATCH('Master data'!BI$1,'Team forecast'!$B$2:$AO$2,0))</f>
        <v>0</v>
      </c>
      <c r="BJ90" s="5">
        <f t="shared" si="151"/>
        <v>-5000</v>
      </c>
      <c r="BK90" s="5">
        <f>INDEX('Team forecast'!$R$3:$BH$26,MATCH($B90,'Team forecast'!$B$3:$B$26,0),MATCH(BK$1,'Team forecast'!$R$2:$BH$2,0))*IF($X90&gt;0,25000,0)</f>
        <v>0</v>
      </c>
      <c r="BL90" s="5">
        <f>INDEX('Team forecast'!$R$3:$BH$26,MATCH($B90,'Team forecast'!$B$3:$B$26,0),MATCH(BL$1,'Team forecast'!$R$2:$BH$2,0))*IF($X90&gt;0,5000,0)</f>
        <v>0</v>
      </c>
      <c r="BM90" s="5">
        <f>INDEX('Team forecast'!$R$3:$BH$26,MATCH($B90,'Team forecast'!$B$3:$B$26,0),MATCH(BM$1,'Team forecast'!$R$2:$BH$2,0))*IF($X90&gt;0,-15000,0)</f>
        <v>0</v>
      </c>
      <c r="BN90" s="5">
        <f t="shared" si="152"/>
        <v>0</v>
      </c>
      <c r="BO90" s="5">
        <f t="shared" si="153"/>
        <v>0</v>
      </c>
      <c r="BP90" s="5">
        <f t="shared" si="154"/>
        <v>0</v>
      </c>
      <c r="BQ90" s="5">
        <f t="shared" si="155"/>
        <v>0</v>
      </c>
      <c r="BR90" s="5">
        <f t="shared" si="156"/>
        <v>0</v>
      </c>
      <c r="BS90" s="5">
        <f t="shared" si="157"/>
        <v>0</v>
      </c>
      <c r="BT90" s="5">
        <f t="shared" si="158"/>
        <v>0</v>
      </c>
      <c r="BU90" s="5">
        <f t="shared" si="159"/>
        <v>0</v>
      </c>
      <c r="BV90" s="5">
        <f t="shared" si="160"/>
        <v>0</v>
      </c>
      <c r="BW90" s="5">
        <f t="shared" si="120"/>
        <v>0</v>
      </c>
      <c r="BX90" s="5">
        <f t="shared" si="121"/>
        <v>-5000</v>
      </c>
      <c r="BY90" s="5">
        <f t="shared" si="161"/>
        <v>-15000</v>
      </c>
      <c r="BZ90" s="5">
        <f>MAX(INDEX('Team forecast'!$R$3:$BH$26,MATCH($B90,'Team forecast'!$B$3:$B$26,0),MATCH(BZ$1,'Team forecast'!$R$2:$BH$2,0))*($BX90)-(1-INDEX('Team forecast'!$R$3:$BH$26,MATCH($B90,'Team forecast'!$B$3:$B$26,0),MATCH(BZ$1,'Team forecast'!$R$2:$BH$2,0)))*(BY90+CH90)*0.01,-5000)</f>
        <v>-5000</v>
      </c>
      <c r="CA90" s="5">
        <f>MAX(INDEX('Team forecast'!$R$3:$BH$26,MATCH($B90,'Team forecast'!$B$3:$B$26,0),MATCH(CA$1,'Team forecast'!$R$2:$BH$2,0))*$BX90-(1-INDEX('Team forecast'!$R$3:$BH$26,MATCH($B90,'Team forecast'!$B$3:$B$26,0),MATCH(CA$1,'Team forecast'!$R$2:$BH$2,0)))*(BY90+BX90+CH90)*0.01,-5000)</f>
        <v>-5000</v>
      </c>
      <c r="CB90" s="5">
        <f>MAX(INDEX('Team forecast'!$R$3:$BH$26,MATCH($B90,'Team forecast'!$B$3:$B$26,0),MATCH(CB$1,'Team forecast'!$R$2:$BH$2,0))*$BX90-(1-INDEX('Team forecast'!$R$3:$BH$26,MATCH($B90,'Team forecast'!$B$3:$B$26,0),MATCH(CB$1,'Team forecast'!$R$2:$BH$2,0)))*(BY90+BX90*2+CH90)*0.01,0)</f>
        <v>0</v>
      </c>
      <c r="CC90" s="5">
        <v>0</v>
      </c>
      <c r="CD90" s="5">
        <f>+AK90+BD90*Cockpit!$C$3+BW90*Cockpit!$C$3^2+BZ90*Cockpit!$C$3^3+CA90*Cockpit!$C$3^4+CB90*Cockpit!$C$3^5+CC90*Cockpit!$C$3^6</f>
        <v>-10802.469135802468</v>
      </c>
      <c r="CE90" s="5"/>
      <c r="CF90" s="5"/>
      <c r="CG90" s="5">
        <v>0</v>
      </c>
      <c r="CH90" s="5">
        <f t="shared" si="122"/>
        <v>6035000</v>
      </c>
      <c r="CI90" s="5">
        <f t="shared" si="123"/>
        <v>6035000</v>
      </c>
      <c r="CJ90" s="1">
        <f t="shared" si="124"/>
        <v>-2E-3</v>
      </c>
      <c r="CK90" s="5">
        <f>RANK(CD90,$CD$2:$CD$622)+COUNTIF($CD$2:$CD90,$CD90)-1</f>
        <v>449</v>
      </c>
      <c r="CL90" s="5">
        <f>RANK(CJ90,$CJ$2:$CJ$622)+COUNTIF($CJ$2:$CJ90,$CJ90)-1</f>
        <v>428</v>
      </c>
    </row>
    <row r="91" spans="1:90" x14ac:dyDescent="0.3">
      <c r="A91" t="str">
        <f>Players!P92</f>
        <v>Marcelo Brozović</v>
      </c>
      <c r="B91" t="str">
        <f>Players!G92</f>
        <v>Croatia</v>
      </c>
      <c r="C91" t="str">
        <f>Players!AB92</f>
        <v>Midfield</v>
      </c>
      <c r="D91" s="1"/>
      <c r="F91" t="str">
        <f>IFERROR(INDEX(Lookup!B:B,MATCH(INDEX(Players!C:C,MATCH(E91,Players!A:A,0)),Lookup!D:D,0)),"")</f>
        <v/>
      </c>
      <c r="G91">
        <f>IF(Players!AC92=0,10000000,Players!AC92)</f>
        <v>2964000</v>
      </c>
      <c r="H91" s="16">
        <f>INDEX('Team forecast'!$B$2:$AO$26,MATCH('Master data'!$B91,'Team forecast'!$B$2:$B$26,0),MATCH('Master data'!H$1,'Team forecast'!$B$2:$AO$2,0))</f>
        <v>1.3131656637198186</v>
      </c>
      <c r="I91" s="16">
        <f>INDEX('Team forecast'!$B$2:$AO$26,MATCH('Master data'!$B91,'Team forecast'!$B$2:$B$26,0),MATCH('Master data'!I$1,'Team forecast'!$B$2:$AO$2,0))</f>
        <v>1.0273865414141237</v>
      </c>
      <c r="J91" s="16">
        <f>INDEX('Team forecast'!$B$2:$AO$26,MATCH('Master data'!$B91,'Team forecast'!$B$2:$B$26,0),MATCH('Master data'!J$1,'Team forecast'!$B$2:$AO$2,0))</f>
        <v>0.35794120374663829</v>
      </c>
      <c r="K91" s="16">
        <f>INDEX('Team forecast'!$B$2:$AO$26,MATCH('Master data'!$B91,'Team forecast'!$B$2:$B$26,0),MATCH('Master data'!K$1,'Team forecast'!$B$2:$AO$2,0))</f>
        <v>3.3461992515270076</v>
      </c>
      <c r="L91" s="16">
        <f>INDEX('Team forecast'!$B$2:$AO$26,MATCH('Master data'!$B91,'Team forecast'!$B$2:$B$26,0),MATCH('Master data'!L$1,'Team forecast'!$B$2:$AO$2,0))</f>
        <v>3.339006259595902</v>
      </c>
      <c r="M91">
        <f>IF(Players!BC92=1,95,0)</f>
        <v>95</v>
      </c>
      <c r="N91" s="2">
        <f>Players!BN92</f>
        <v>4.6300053958347659E-2</v>
      </c>
      <c r="O91" s="2">
        <f>Players!BO92</f>
        <v>0.16415701110375946</v>
      </c>
      <c r="P91" s="2">
        <f>Players!BP92</f>
        <v>2.9445526644883275E-2</v>
      </c>
      <c r="Q91" s="2">
        <f>Players!BQ92</f>
        <v>0.3718568665377176</v>
      </c>
      <c r="R91" s="2">
        <f>Players!BR92</f>
        <v>3.4816247582205029E-2</v>
      </c>
      <c r="S91" s="2">
        <f t="shared" si="125"/>
        <v>1.3131656637198186</v>
      </c>
      <c r="T91" s="2">
        <f t="shared" si="126"/>
        <v>1.0273865414141237</v>
      </c>
      <c r="U91" s="16">
        <f>INDEX('Team forecast'!$B$2:$AO$26,MATCH('Master data'!$B91,'Team forecast'!$B$2:$B$26,0),MATCH('Master data'!U$1,'Team forecast'!$B$2:$AO$2,0))</f>
        <v>0.43785365853658542</v>
      </c>
      <c r="V91" s="16">
        <f>INDEX('Team forecast'!$B$2:$AO$26,MATCH('Master data'!$B91,'Team forecast'!$B$2:$B$26,0),MATCH('Master data'!V$1,'Team forecast'!$B$2:$AO$2,0))</f>
        <v>0.28526829268292692</v>
      </c>
      <c r="W91" s="16">
        <f>INDEX('Team forecast'!$B$2:$AO$26,MATCH('Master data'!$B91,'Team forecast'!$B$2:$B$26,0),MATCH('Master data'!W$1,'Team forecast'!$B$2:$AO$2,0))</f>
        <v>0.27687804878048777</v>
      </c>
      <c r="X91" s="5">
        <f t="shared" si="127"/>
        <v>7000</v>
      </c>
      <c r="Y91" s="5">
        <f t="shared" si="128"/>
        <v>10946.341463414636</v>
      </c>
      <c r="Z91" s="5">
        <f t="shared" si="129"/>
        <v>1426.3414634146345</v>
      </c>
      <c r="AA91" s="5">
        <f t="shared" si="130"/>
        <v>-4153.1707317073169</v>
      </c>
      <c r="AB91" s="5">
        <f t="shared" si="131"/>
        <v>7599.9551358096269</v>
      </c>
      <c r="AC91" s="5">
        <f t="shared" si="132"/>
        <v>10778.267522016497</v>
      </c>
      <c r="AD91" s="5">
        <f t="shared" si="133"/>
        <v>985.30599219926978</v>
      </c>
      <c r="AE91" s="5">
        <f t="shared" si="134"/>
        <v>0</v>
      </c>
      <c r="AF91" s="5">
        <f t="shared" si="135"/>
        <v>0</v>
      </c>
      <c r="AG91" s="5">
        <f t="shared" si="136"/>
        <v>-7437.1373307543518</v>
      </c>
      <c r="AH91" s="5">
        <f t="shared" si="137"/>
        <v>-1740.8123791102514</v>
      </c>
      <c r="AI91" s="5">
        <f t="shared" si="138"/>
        <v>13131.656637198186</v>
      </c>
      <c r="AJ91" s="5">
        <f t="shared" si="139"/>
        <v>-8219.0923313129897</v>
      </c>
      <c r="AK91" s="5">
        <f>IFERROR(SUM(X91:AJ91),-5000)*((Cockpit!$C$3)^0)</f>
        <v>30317.655441167939</v>
      </c>
      <c r="AL91" s="16">
        <f>INDEX('Team forecast'!$B$2:$AO$26,MATCH('Master data'!$B91,'Team forecast'!$B$2:$B$26,0),MATCH('Master data'!AL$1,'Team forecast'!$B$2:$AO$2,0))</f>
        <v>1.3771320398413547</v>
      </c>
      <c r="AM91" s="16">
        <f>INDEX('Team forecast'!$B$2:$AO$26,MATCH('Master data'!$B91,'Team forecast'!$B$2:$B$26,0),MATCH('Master data'!AM$1,'Team forecast'!$B$2:$AO$2,0))</f>
        <v>0.97166693173319041</v>
      </c>
      <c r="AN91" s="16">
        <f>INDEX('Team forecast'!$B$2:$AO$26,MATCH('Master data'!$B91,'Team forecast'!$B$2:$B$26,0),MATCH('Master data'!AN$1,'Team forecast'!$B$2:$AO$2,0))</f>
        <v>0.37845165893685329</v>
      </c>
      <c r="AO91" s="16">
        <f>INDEX('Team forecast'!$B$2:$AO$26,MATCH('Master data'!$B91,'Team forecast'!$B$2:$B$26,0),MATCH('Master data'!AO$1,'Team forecast'!$B$2:$AO$2,0))</f>
        <v>3.5091979087523679</v>
      </c>
      <c r="AP91" s="16">
        <f>INDEX('Team forecast'!$B$2:$AO$26,MATCH('Master data'!$B91,'Team forecast'!$B$2:$B$26,0),MATCH('Master data'!AP$1,'Team forecast'!$B$2:$AO$2,0))</f>
        <v>3.1579175281328689</v>
      </c>
      <c r="AQ91" s="5">
        <f t="shared" si="140"/>
        <v>7000</v>
      </c>
      <c r="AR91" s="5">
        <f>INDEX('Team forecast'!$B$2:$AO$26,MATCH('Master data'!$B91,'Team forecast'!$B$2:$B$26,0),MATCH('Master data'!AR$1,'Team forecast'!$B$2:$AO$2,0))*IF(X91&gt;0,25000,0)</f>
        <v>12129.860863360685</v>
      </c>
      <c r="AS91" s="16">
        <f>INDEX('Team forecast'!$B$2:$AO$26,MATCH('Master data'!$B91,'Team forecast'!$B$2:$B$26,0),MATCH('Master data'!AS$1,'Team forecast'!$B$2:$AO$2,0))*IF(X91&gt;0,5000,0)</f>
        <v>1391.3663931501965</v>
      </c>
      <c r="AT91" s="16">
        <f>INDEX('Team forecast'!$B$2:$AO$26,MATCH('Master data'!$B91,'Team forecast'!$B$2:$B$26,0),MATCH('Master data'!AT$1,'Team forecast'!$B$2:$AO$2,0))*IF(X91&gt;0,-15000,0)</f>
        <v>-3547.9843025329992</v>
      </c>
      <c r="AU91" s="5">
        <f t="shared" si="141"/>
        <v>7970.1609690530122</v>
      </c>
      <c r="AV91" s="5">
        <f t="shared" si="142"/>
        <v>11303.293977779009</v>
      </c>
      <c r="AW91" s="5">
        <f t="shared" si="143"/>
        <v>1033.3018052433652</v>
      </c>
      <c r="AX91" s="5">
        <f t="shared" si="144"/>
        <v>0</v>
      </c>
      <c r="AY91" s="5">
        <f t="shared" si="145"/>
        <v>0</v>
      </c>
      <c r="AZ91" s="5">
        <f t="shared" si="146"/>
        <v>-7437.1373307543518</v>
      </c>
      <c r="BA91" s="5">
        <f t="shared" si="147"/>
        <v>-1740.8123791102514</v>
      </c>
      <c r="BB91" s="5">
        <f t="shared" si="148"/>
        <v>13771.320398413547</v>
      </c>
      <c r="BC91" s="5">
        <f t="shared" si="149"/>
        <v>-7773.335453865523</v>
      </c>
      <c r="BD91" s="5">
        <f t="shared" si="150"/>
        <v>34100.034940736681</v>
      </c>
      <c r="BE91" s="16">
        <f>INDEX('Team forecast'!$B$2:$AO$26,MATCH('Master data'!$B91,'Team forecast'!$B$2:$B$26,0),MATCH('Master data'!BE$1,'Team forecast'!$B$2:$AO$2,0))</f>
        <v>0</v>
      </c>
      <c r="BF91" s="16">
        <f>INDEX('Team forecast'!$B$2:$AO$26,MATCH('Master data'!$B91,'Team forecast'!$B$2:$B$26,0),MATCH('Master data'!BF$1,'Team forecast'!$B$2:$AO$2,0))</f>
        <v>0</v>
      </c>
      <c r="BG91" s="16">
        <f>INDEX('Team forecast'!$B$2:$AO$26,MATCH('Master data'!$B91,'Team forecast'!$B$2:$B$26,0),MATCH('Master data'!BG$1,'Team forecast'!$B$2:$AO$2,0))</f>
        <v>0</v>
      </c>
      <c r="BH91" s="16">
        <f>INDEX('Team forecast'!$B$2:$AO$26,MATCH('Master data'!$B91,'Team forecast'!$B$2:$B$26,0),MATCH('Master data'!BH$1,'Team forecast'!$B$2:$AO$2,0))</f>
        <v>0</v>
      </c>
      <c r="BI91" s="16">
        <f>INDEX('Team forecast'!$B$2:$AO$26,MATCH('Master data'!$B91,'Team forecast'!$B$2:$B$26,0),MATCH('Master data'!BI$1,'Team forecast'!$B$2:$AO$2,0))</f>
        <v>0</v>
      </c>
      <c r="BJ91" s="5">
        <f t="shared" si="151"/>
        <v>7000</v>
      </c>
      <c r="BK91" s="5">
        <f>INDEX('Team forecast'!$R$3:$BH$26,MATCH($B91,'Team forecast'!$B$3:$B$26,0),MATCH(BK$1,'Team forecast'!$R$2:$BH$2,0))*IF($X91&gt;0,25000,0)</f>
        <v>0</v>
      </c>
      <c r="BL91" s="5">
        <f>INDEX('Team forecast'!$R$3:$BH$26,MATCH($B91,'Team forecast'!$B$3:$B$26,0),MATCH(BL$1,'Team forecast'!$R$2:$BH$2,0))*IF($X91&gt;0,5000,0)</f>
        <v>0</v>
      </c>
      <c r="BM91" s="5">
        <f>INDEX('Team forecast'!$R$3:$BH$26,MATCH($B91,'Team forecast'!$B$3:$B$26,0),MATCH(BM$1,'Team forecast'!$R$2:$BH$2,0))*IF($X91&gt;0,-15000,0)</f>
        <v>0</v>
      </c>
      <c r="BN91" s="5">
        <f t="shared" si="152"/>
        <v>0</v>
      </c>
      <c r="BO91" s="5">
        <f t="shared" si="153"/>
        <v>0</v>
      </c>
      <c r="BP91" s="5">
        <f t="shared" si="154"/>
        <v>0</v>
      </c>
      <c r="BQ91" s="5">
        <f t="shared" si="155"/>
        <v>0</v>
      </c>
      <c r="BR91" s="5">
        <f t="shared" si="156"/>
        <v>0</v>
      </c>
      <c r="BS91" s="5">
        <f t="shared" si="157"/>
        <v>-7437.1373307543518</v>
      </c>
      <c r="BT91" s="5">
        <f t="shared" si="158"/>
        <v>-1740.8123791102514</v>
      </c>
      <c r="BU91" s="5">
        <f t="shared" si="159"/>
        <v>0</v>
      </c>
      <c r="BV91" s="5">
        <f t="shared" si="160"/>
        <v>0</v>
      </c>
      <c r="BW91" s="5">
        <f t="shared" si="120"/>
        <v>0</v>
      </c>
      <c r="BX91" s="5">
        <f t="shared" si="121"/>
        <v>32208.84519095231</v>
      </c>
      <c r="BY91" s="5">
        <f t="shared" si="161"/>
        <v>96626.535572856927</v>
      </c>
      <c r="BZ91" s="5">
        <f>MAX(INDEX('Team forecast'!$R$3:$BH$26,MATCH($B91,'Team forecast'!$B$3:$B$26,0),MATCH(BZ$1,'Team forecast'!$R$2:$BH$2,0))*($BX91)-(1-INDEX('Team forecast'!$R$3:$BH$26,MATCH($B91,'Team forecast'!$B$3:$B$26,0),MATCH(BZ$1,'Team forecast'!$R$2:$BH$2,0)))*(BY91+CH91)*0.01,-5000)</f>
        <v>10449.362452559584</v>
      </c>
      <c r="CA91" s="5">
        <f>MAX(INDEX('Team forecast'!$R$3:$BH$26,MATCH($B91,'Team forecast'!$B$3:$B$26,0),MATCH(CA$1,'Team forecast'!$R$2:$BH$2,0))*$BX91-(1-INDEX('Team forecast'!$R$3:$BH$26,MATCH($B91,'Team forecast'!$B$3:$B$26,0),MATCH(CA$1,'Team forecast'!$R$2:$BH$2,0)))*(BY91+BX91+CH91)*0.01,-5000)</f>
        <v>-5000</v>
      </c>
      <c r="CB91" s="5">
        <f>MAX(INDEX('Team forecast'!$R$3:$BH$26,MATCH($B91,'Team forecast'!$B$3:$B$26,0),MATCH(CB$1,'Team forecast'!$R$2:$BH$2,0))*$BX91-(1-INDEX('Team forecast'!$R$3:$BH$26,MATCH($B91,'Team forecast'!$B$3:$B$26,0),MATCH(CB$1,'Team forecast'!$R$2:$BH$2,0)))*(BY91+BX91*2+CH91)*0.01,0)</f>
        <v>0</v>
      </c>
      <c r="CC91" s="5">
        <v>0</v>
      </c>
      <c r="CD91" s="5">
        <f>+AK91+BD91*Cockpit!$C$3+BW91*Cockpit!$C$3^2+BZ91*Cockpit!$C$3^3+CA91*Cockpit!$C$3^4+CB91*Cockpit!$C$3^5+CC91*Cockpit!$C$3^6</f>
        <v>55159.465140689063</v>
      </c>
      <c r="CE91" s="5"/>
      <c r="CF91" s="5"/>
      <c r="CG91" s="5">
        <v>0</v>
      </c>
      <c r="CH91" s="5">
        <f t="shared" si="122"/>
        <v>2964000</v>
      </c>
      <c r="CI91" s="5">
        <f t="shared" si="123"/>
        <v>2964000</v>
      </c>
      <c r="CJ91" s="1">
        <f t="shared" si="124"/>
        <v>1.9E-2</v>
      </c>
      <c r="CK91" s="5">
        <f>RANK(CD91,$CD$2:$CD$622)+COUNTIF($CD$2:$CD91,$CD91)-1</f>
        <v>168</v>
      </c>
      <c r="CL91" s="5">
        <f>RANK(CJ91,$CJ$2:$CJ$622)+COUNTIF($CJ$2:$CJ91,$CJ91)-1</f>
        <v>128</v>
      </c>
    </row>
    <row r="92" spans="1:90" x14ac:dyDescent="0.3">
      <c r="A92" t="str">
        <f>Players!P93</f>
        <v>Josip Brekalo</v>
      </c>
      <c r="B92" t="str">
        <f>Players!G93</f>
        <v>Croatia</v>
      </c>
      <c r="C92" t="str">
        <f>Players!AB93</f>
        <v>Striker</v>
      </c>
      <c r="D92" s="1"/>
      <c r="F92" t="str">
        <f>IFERROR(INDEX(Lookup!B:B,MATCH(INDEX(Players!C:C,MATCH(E92,Players!A:A,0)),Lookup!D:D,0)),"")</f>
        <v/>
      </c>
      <c r="G92">
        <f>IF(Players!AC93=0,10000000,Players!AC93)</f>
        <v>3992000</v>
      </c>
      <c r="H92" s="16">
        <f>INDEX('Team forecast'!$B$2:$AO$26,MATCH('Master data'!$B92,'Team forecast'!$B$2:$B$26,0),MATCH('Master data'!H$1,'Team forecast'!$B$2:$AO$2,0))</f>
        <v>1.3131656637198186</v>
      </c>
      <c r="I92" s="16">
        <f>INDEX('Team forecast'!$B$2:$AO$26,MATCH('Master data'!$B92,'Team forecast'!$B$2:$B$26,0),MATCH('Master data'!I$1,'Team forecast'!$B$2:$AO$2,0))</f>
        <v>1.0273865414141237</v>
      </c>
      <c r="J92" s="16">
        <f>INDEX('Team forecast'!$B$2:$AO$26,MATCH('Master data'!$B92,'Team forecast'!$B$2:$B$26,0),MATCH('Master data'!J$1,'Team forecast'!$B$2:$AO$2,0))</f>
        <v>0.35794120374663829</v>
      </c>
      <c r="K92" s="16">
        <f>INDEX('Team forecast'!$B$2:$AO$26,MATCH('Master data'!$B92,'Team forecast'!$B$2:$B$26,0),MATCH('Master data'!K$1,'Team forecast'!$B$2:$AO$2,0))</f>
        <v>3.3461992515270076</v>
      </c>
      <c r="L92" s="16">
        <f>INDEX('Team forecast'!$B$2:$AO$26,MATCH('Master data'!$B92,'Team forecast'!$B$2:$B$26,0),MATCH('Master data'!L$1,'Team forecast'!$B$2:$AO$2,0))</f>
        <v>3.339006259595902</v>
      </c>
      <c r="M92">
        <f>IF(Players!BC93=1,95,0)</f>
        <v>0</v>
      </c>
      <c r="N92" s="2">
        <f>Players!BN93</f>
        <v>0</v>
      </c>
      <c r="O92" s="2">
        <f>Players!BO93</f>
        <v>0</v>
      </c>
      <c r="P92" s="2">
        <f>Players!BP93</f>
        <v>0</v>
      </c>
      <c r="Q92" s="2">
        <f>Players!BQ93</f>
        <v>0.1446845858475041</v>
      </c>
      <c r="R92" s="2">
        <f>Players!BR93</f>
        <v>0</v>
      </c>
      <c r="S92" s="2">
        <f t="shared" si="125"/>
        <v>1.3131656637198186</v>
      </c>
      <c r="T92" s="2">
        <f t="shared" si="126"/>
        <v>1.0273865414141237</v>
      </c>
      <c r="U92" s="16">
        <f>INDEX('Team forecast'!$B$2:$AO$26,MATCH('Master data'!$B92,'Team forecast'!$B$2:$B$26,0),MATCH('Master data'!U$1,'Team forecast'!$B$2:$AO$2,0))</f>
        <v>0.43785365853658542</v>
      </c>
      <c r="V92" s="16">
        <f>INDEX('Team forecast'!$B$2:$AO$26,MATCH('Master data'!$B92,'Team forecast'!$B$2:$B$26,0),MATCH('Master data'!V$1,'Team forecast'!$B$2:$AO$2,0))</f>
        <v>0.28526829268292692</v>
      </c>
      <c r="W92" s="16">
        <f>INDEX('Team forecast'!$B$2:$AO$26,MATCH('Master data'!$B92,'Team forecast'!$B$2:$B$26,0),MATCH('Master data'!W$1,'Team forecast'!$B$2:$AO$2,0))</f>
        <v>0.27687804878048777</v>
      </c>
      <c r="X92" s="5">
        <f t="shared" si="127"/>
        <v>-5000</v>
      </c>
      <c r="Y92" s="5">
        <f t="shared" si="128"/>
        <v>0</v>
      </c>
      <c r="Z92" s="5">
        <f t="shared" si="129"/>
        <v>0</v>
      </c>
      <c r="AA92" s="5">
        <f t="shared" si="130"/>
        <v>0</v>
      </c>
      <c r="AB92" s="5">
        <f t="shared" si="131"/>
        <v>0</v>
      </c>
      <c r="AC92" s="5">
        <f t="shared" si="132"/>
        <v>0</v>
      </c>
      <c r="AD92" s="5">
        <f t="shared" si="133"/>
        <v>0</v>
      </c>
      <c r="AE92" s="5">
        <f t="shared" si="134"/>
        <v>0</v>
      </c>
      <c r="AF92" s="5">
        <f t="shared" si="135"/>
        <v>0</v>
      </c>
      <c r="AG92" s="5">
        <f t="shared" si="136"/>
        <v>0</v>
      </c>
      <c r="AH92" s="5">
        <f t="shared" si="137"/>
        <v>0</v>
      </c>
      <c r="AI92" s="5">
        <f t="shared" si="138"/>
        <v>0</v>
      </c>
      <c r="AJ92" s="5">
        <f t="shared" si="139"/>
        <v>0</v>
      </c>
      <c r="AK92" s="5">
        <f>IFERROR(SUM(X92:AJ92),-5000)*((Cockpit!$C$3)^0)</f>
        <v>-5000</v>
      </c>
      <c r="AL92" s="16">
        <f>INDEX('Team forecast'!$B$2:$AO$26,MATCH('Master data'!$B92,'Team forecast'!$B$2:$B$26,0),MATCH('Master data'!AL$1,'Team forecast'!$B$2:$AO$2,0))</f>
        <v>1.3771320398413547</v>
      </c>
      <c r="AM92" s="16">
        <f>INDEX('Team forecast'!$B$2:$AO$26,MATCH('Master data'!$B92,'Team forecast'!$B$2:$B$26,0),MATCH('Master data'!AM$1,'Team forecast'!$B$2:$AO$2,0))</f>
        <v>0.97166693173319041</v>
      </c>
      <c r="AN92" s="16">
        <f>INDEX('Team forecast'!$B$2:$AO$26,MATCH('Master data'!$B92,'Team forecast'!$B$2:$B$26,0),MATCH('Master data'!AN$1,'Team forecast'!$B$2:$AO$2,0))</f>
        <v>0.37845165893685329</v>
      </c>
      <c r="AO92" s="16">
        <f>INDEX('Team forecast'!$B$2:$AO$26,MATCH('Master data'!$B92,'Team forecast'!$B$2:$B$26,0),MATCH('Master data'!AO$1,'Team forecast'!$B$2:$AO$2,0))</f>
        <v>3.5091979087523679</v>
      </c>
      <c r="AP92" s="16">
        <f>INDEX('Team forecast'!$B$2:$AO$26,MATCH('Master data'!$B92,'Team forecast'!$B$2:$B$26,0),MATCH('Master data'!AP$1,'Team forecast'!$B$2:$AO$2,0))</f>
        <v>3.1579175281328689</v>
      </c>
      <c r="AQ92" s="5">
        <f t="shared" si="140"/>
        <v>-5000</v>
      </c>
      <c r="AR92" s="5">
        <f>INDEX('Team forecast'!$B$2:$AO$26,MATCH('Master data'!$B92,'Team forecast'!$B$2:$B$26,0),MATCH('Master data'!AR$1,'Team forecast'!$B$2:$AO$2,0))*IF(X92&gt;0,25000,0)</f>
        <v>0</v>
      </c>
      <c r="AS92" s="16">
        <f>INDEX('Team forecast'!$B$2:$AO$26,MATCH('Master data'!$B92,'Team forecast'!$B$2:$B$26,0),MATCH('Master data'!AS$1,'Team forecast'!$B$2:$AO$2,0))*IF(X92&gt;0,5000,0)</f>
        <v>0</v>
      </c>
      <c r="AT92" s="16">
        <f>INDEX('Team forecast'!$B$2:$AO$26,MATCH('Master data'!$B92,'Team forecast'!$B$2:$B$26,0),MATCH('Master data'!AT$1,'Team forecast'!$B$2:$AO$2,0))*IF(X92&gt;0,-15000,0)</f>
        <v>0</v>
      </c>
      <c r="AU92" s="5">
        <f t="shared" si="141"/>
        <v>0</v>
      </c>
      <c r="AV92" s="5">
        <f t="shared" si="142"/>
        <v>0</v>
      </c>
      <c r="AW92" s="5">
        <f t="shared" si="143"/>
        <v>0</v>
      </c>
      <c r="AX92" s="5">
        <f t="shared" si="144"/>
        <v>0</v>
      </c>
      <c r="AY92" s="5">
        <f t="shared" si="145"/>
        <v>0</v>
      </c>
      <c r="AZ92" s="5">
        <f t="shared" si="146"/>
        <v>0</v>
      </c>
      <c r="BA92" s="5">
        <f t="shared" si="147"/>
        <v>0</v>
      </c>
      <c r="BB92" s="5">
        <f t="shared" si="148"/>
        <v>0</v>
      </c>
      <c r="BC92" s="5">
        <f t="shared" si="149"/>
        <v>0</v>
      </c>
      <c r="BD92" s="5">
        <f t="shared" si="150"/>
        <v>-5000</v>
      </c>
      <c r="BE92" s="16">
        <f>INDEX('Team forecast'!$B$2:$AO$26,MATCH('Master data'!$B92,'Team forecast'!$B$2:$B$26,0),MATCH('Master data'!BE$1,'Team forecast'!$B$2:$AO$2,0))</f>
        <v>0</v>
      </c>
      <c r="BF92" s="16">
        <f>INDEX('Team forecast'!$B$2:$AO$26,MATCH('Master data'!$B92,'Team forecast'!$B$2:$B$26,0),MATCH('Master data'!BF$1,'Team forecast'!$B$2:$AO$2,0))</f>
        <v>0</v>
      </c>
      <c r="BG92" s="16">
        <f>INDEX('Team forecast'!$B$2:$AO$26,MATCH('Master data'!$B92,'Team forecast'!$B$2:$B$26,0),MATCH('Master data'!BG$1,'Team forecast'!$B$2:$AO$2,0))</f>
        <v>0</v>
      </c>
      <c r="BH92" s="16">
        <f>INDEX('Team forecast'!$B$2:$AO$26,MATCH('Master data'!$B92,'Team forecast'!$B$2:$B$26,0),MATCH('Master data'!BH$1,'Team forecast'!$B$2:$AO$2,0))</f>
        <v>0</v>
      </c>
      <c r="BI92" s="16">
        <f>INDEX('Team forecast'!$B$2:$AO$26,MATCH('Master data'!$B92,'Team forecast'!$B$2:$B$26,0),MATCH('Master data'!BI$1,'Team forecast'!$B$2:$AO$2,0))</f>
        <v>0</v>
      </c>
      <c r="BJ92" s="5">
        <f t="shared" si="151"/>
        <v>-5000</v>
      </c>
      <c r="BK92" s="5">
        <f>INDEX('Team forecast'!$R$3:$BH$26,MATCH($B92,'Team forecast'!$B$3:$B$26,0),MATCH(BK$1,'Team forecast'!$R$2:$BH$2,0))*IF($X92&gt;0,25000,0)</f>
        <v>0</v>
      </c>
      <c r="BL92" s="5">
        <f>INDEX('Team forecast'!$R$3:$BH$26,MATCH($B92,'Team forecast'!$B$3:$B$26,0),MATCH(BL$1,'Team forecast'!$R$2:$BH$2,0))*IF($X92&gt;0,5000,0)</f>
        <v>0</v>
      </c>
      <c r="BM92" s="5">
        <f>INDEX('Team forecast'!$R$3:$BH$26,MATCH($B92,'Team forecast'!$B$3:$B$26,0),MATCH(BM$1,'Team forecast'!$R$2:$BH$2,0))*IF($X92&gt;0,-15000,0)</f>
        <v>0</v>
      </c>
      <c r="BN92" s="5">
        <f t="shared" si="152"/>
        <v>0</v>
      </c>
      <c r="BO92" s="5">
        <f t="shared" si="153"/>
        <v>0</v>
      </c>
      <c r="BP92" s="5">
        <f t="shared" si="154"/>
        <v>0</v>
      </c>
      <c r="BQ92" s="5">
        <f t="shared" si="155"/>
        <v>0</v>
      </c>
      <c r="BR92" s="5">
        <f t="shared" si="156"/>
        <v>0</v>
      </c>
      <c r="BS92" s="5">
        <f t="shared" si="157"/>
        <v>0</v>
      </c>
      <c r="BT92" s="5">
        <f t="shared" si="158"/>
        <v>0</v>
      </c>
      <c r="BU92" s="5">
        <f t="shared" si="159"/>
        <v>0</v>
      </c>
      <c r="BV92" s="5">
        <f t="shared" si="160"/>
        <v>0</v>
      </c>
      <c r="BW92" s="5">
        <f t="shared" si="120"/>
        <v>0</v>
      </c>
      <c r="BX92" s="5">
        <f t="shared" si="121"/>
        <v>-5000</v>
      </c>
      <c r="BY92" s="5">
        <f t="shared" si="161"/>
        <v>-15000</v>
      </c>
      <c r="BZ92" s="5">
        <f>MAX(INDEX('Team forecast'!$R$3:$BH$26,MATCH($B92,'Team forecast'!$B$3:$B$26,0),MATCH(BZ$1,'Team forecast'!$R$2:$BH$2,0))*($BX92)-(1-INDEX('Team forecast'!$R$3:$BH$26,MATCH($B92,'Team forecast'!$B$3:$B$26,0),MATCH(BZ$1,'Team forecast'!$R$2:$BH$2,0)))*(BY92+CH92)*0.01,-5000)</f>
        <v>-5000</v>
      </c>
      <c r="CA92" s="5">
        <f>MAX(INDEX('Team forecast'!$R$3:$BH$26,MATCH($B92,'Team forecast'!$B$3:$B$26,0),MATCH(CA$1,'Team forecast'!$R$2:$BH$2,0))*$BX92-(1-INDEX('Team forecast'!$R$3:$BH$26,MATCH($B92,'Team forecast'!$B$3:$B$26,0),MATCH(CA$1,'Team forecast'!$R$2:$BH$2,0)))*(BY92+BX92+CH92)*0.01,-5000)</f>
        <v>-5000</v>
      </c>
      <c r="CB92" s="5">
        <f>MAX(INDEX('Team forecast'!$R$3:$BH$26,MATCH($B92,'Team forecast'!$B$3:$B$26,0),MATCH(CB$1,'Team forecast'!$R$2:$BH$2,0))*$BX92-(1-INDEX('Team forecast'!$R$3:$BH$26,MATCH($B92,'Team forecast'!$B$3:$B$26,0),MATCH(CB$1,'Team forecast'!$R$2:$BH$2,0)))*(BY92+BX92*2+CH92)*0.01,0)</f>
        <v>0</v>
      </c>
      <c r="CC92" s="5">
        <v>0</v>
      </c>
      <c r="CD92" s="5">
        <f>+AK92+BD92*Cockpit!$C$3+BW92*Cockpit!$C$3^2+BZ92*Cockpit!$C$3^3+CA92*Cockpit!$C$3^4+CB92*Cockpit!$C$3^5+CC92*Cockpit!$C$3^6</f>
        <v>-10802.469135802468</v>
      </c>
      <c r="CE92" s="5"/>
      <c r="CF92" s="5"/>
      <c r="CG92" s="5">
        <v>0</v>
      </c>
      <c r="CH92" s="5">
        <f t="shared" si="122"/>
        <v>3992000</v>
      </c>
      <c r="CI92" s="5">
        <f t="shared" si="123"/>
        <v>3992000</v>
      </c>
      <c r="CJ92" s="1">
        <f t="shared" si="124"/>
        <v>-3.0000000000000001E-3</v>
      </c>
      <c r="CK92" s="5">
        <f>RANK(CD92,$CD$2:$CD$622)+COUNTIF($CD$2:$CD92,$CD92)-1</f>
        <v>450</v>
      </c>
      <c r="CL92" s="5">
        <f>RANK(CJ92,$CJ$2:$CJ$622)+COUNTIF($CJ$2:$CJ92,$CJ92)-1</f>
        <v>448</v>
      </c>
    </row>
    <row r="93" spans="1:90" x14ac:dyDescent="0.3">
      <c r="A93" t="str">
        <f>Players!P94</f>
        <v>Alessandro Florenzi</v>
      </c>
      <c r="B93" t="str">
        <f>Players!G94</f>
        <v>Italy</v>
      </c>
      <c r="C93" t="str">
        <f>Players!AB94</f>
        <v>Defense</v>
      </c>
      <c r="D93" s="1"/>
      <c r="F93" t="str">
        <f>IFERROR(INDEX(Lookup!B:B,MATCH(INDEX(Players!C:C,MATCH(E93,Players!A:A,0)),Lookup!D:D,0)),"")</f>
        <v/>
      </c>
      <c r="G93">
        <f>IF(Players!AC94=0,10000000,Players!AC94)</f>
        <v>4532000</v>
      </c>
      <c r="H93" s="16">
        <f>INDEX('Team forecast'!$B$2:$AO$26,MATCH('Master data'!$B93,'Team forecast'!$B$2:$B$26,0),MATCH('Master data'!H$1,'Team forecast'!$B$2:$AO$2,0))</f>
        <v>1.6694298230620759</v>
      </c>
      <c r="I93" s="16">
        <f>INDEX('Team forecast'!$B$2:$AO$26,MATCH('Master data'!$B93,'Team forecast'!$B$2:$B$26,0),MATCH('Master data'!I$1,'Team forecast'!$B$2:$AO$2,0))</f>
        <v>0.66430787748130482</v>
      </c>
      <c r="J93" s="16">
        <f>INDEX('Team forecast'!$B$2:$AO$26,MATCH('Master data'!$B93,'Team forecast'!$B$2:$B$26,0),MATCH('Master data'!J$1,'Team forecast'!$B$2:$AO$2,0))</f>
        <v>0.5146295912014941</v>
      </c>
      <c r="K93" s="16">
        <f>INDEX('Team forecast'!$B$2:$AO$26,MATCH('Master data'!$B93,'Team forecast'!$B$2:$B$26,0),MATCH('Master data'!K$1,'Team forecast'!$B$2:$AO$2,0))</f>
        <v>4.5619178587418219</v>
      </c>
      <c r="L93" s="16">
        <f>INDEX('Team forecast'!$B$2:$AO$26,MATCH('Master data'!$B93,'Team forecast'!$B$2:$B$26,0),MATCH('Master data'!L$1,'Team forecast'!$B$2:$AO$2,0))</f>
        <v>2.1808086887012532</v>
      </c>
      <c r="M93">
        <f>IF(Players!BC94=1,95,0)</f>
        <v>0</v>
      </c>
      <c r="N93" s="2">
        <f>Players!BN94</f>
        <v>0</v>
      </c>
      <c r="O93" s="2">
        <f>Players!BO94</f>
        <v>0</v>
      </c>
      <c r="P93" s="2">
        <f>Players!BP94</f>
        <v>0</v>
      </c>
      <c r="Q93" s="2">
        <f>Players!BQ94</f>
        <v>2.9182879377431907E-2</v>
      </c>
      <c r="R93" s="2">
        <f>Players!BR94</f>
        <v>0</v>
      </c>
      <c r="S93" s="2">
        <f t="shared" si="125"/>
        <v>1.6694298230620759</v>
      </c>
      <c r="T93" s="2">
        <f t="shared" si="126"/>
        <v>0.66430787748130482</v>
      </c>
      <c r="U93" s="16">
        <f>INDEX('Team forecast'!$B$2:$AO$26,MATCH('Master data'!$B93,'Team forecast'!$B$2:$B$26,0),MATCH('Master data'!U$1,'Team forecast'!$B$2:$AO$2,0))</f>
        <v>0.60759493670886078</v>
      </c>
      <c r="V93" s="16">
        <f>INDEX('Team forecast'!$B$2:$AO$26,MATCH('Master data'!$B93,'Team forecast'!$B$2:$B$26,0),MATCH('Master data'!V$1,'Team forecast'!$B$2:$AO$2,0))</f>
        <v>0.23544303797468349</v>
      </c>
      <c r="W93" s="16">
        <f>INDEX('Team forecast'!$B$2:$AO$26,MATCH('Master data'!$B93,'Team forecast'!$B$2:$B$26,0),MATCH('Master data'!W$1,'Team forecast'!$B$2:$AO$2,0))</f>
        <v>0.1569620253164557</v>
      </c>
      <c r="X93" s="5">
        <f t="shared" si="127"/>
        <v>-5000</v>
      </c>
      <c r="Y93" s="5">
        <f t="shared" si="128"/>
        <v>0</v>
      </c>
      <c r="Z93" s="5">
        <f t="shared" si="129"/>
        <v>0</v>
      </c>
      <c r="AA93" s="5">
        <f t="shared" si="130"/>
        <v>0</v>
      </c>
      <c r="AB93" s="5">
        <f t="shared" si="131"/>
        <v>0</v>
      </c>
      <c r="AC93" s="5">
        <f t="shared" si="132"/>
        <v>0</v>
      </c>
      <c r="AD93" s="5">
        <f t="shared" si="133"/>
        <v>0</v>
      </c>
      <c r="AE93" s="5">
        <f t="shared" si="134"/>
        <v>25731.479560074706</v>
      </c>
      <c r="AF93" s="5">
        <f t="shared" si="135"/>
        <v>0</v>
      </c>
      <c r="AG93" s="5">
        <f t="shared" si="136"/>
        <v>0</v>
      </c>
      <c r="AH93" s="5">
        <f t="shared" si="137"/>
        <v>0</v>
      </c>
      <c r="AI93" s="5">
        <f t="shared" si="138"/>
        <v>0</v>
      </c>
      <c r="AJ93" s="5">
        <f t="shared" si="139"/>
        <v>0</v>
      </c>
      <c r="AK93" s="5">
        <f>IFERROR(SUM(X93:AJ93),-5000)*((Cockpit!$C$3)^0)</f>
        <v>20731.479560074706</v>
      </c>
      <c r="AL93" s="16">
        <f>INDEX('Team forecast'!$B$2:$AO$26,MATCH('Master data'!$B93,'Team forecast'!$B$2:$B$26,0),MATCH('Master data'!AL$1,'Team forecast'!$B$2:$AO$2,0))</f>
        <v>1.8662925210906216</v>
      </c>
      <c r="AM93" s="16">
        <f>INDEX('Team forecast'!$B$2:$AO$26,MATCH('Master data'!$B93,'Team forecast'!$B$2:$B$26,0),MATCH('Master data'!AM$1,'Team forecast'!$B$2:$AO$2,0))</f>
        <v>0.66231971676468582</v>
      </c>
      <c r="AN93" s="16">
        <f>INDEX('Team forecast'!$B$2:$AO$26,MATCH('Master data'!$B93,'Team forecast'!$B$2:$B$26,0),MATCH('Master data'!AN$1,'Team forecast'!$B$2:$AO$2,0))</f>
        <v>0.51565377532228363</v>
      </c>
      <c r="AO93" s="16">
        <f>INDEX('Team forecast'!$B$2:$AO$26,MATCH('Master data'!$B93,'Team forecast'!$B$2:$B$26,0),MATCH('Master data'!AO$1,'Team forecast'!$B$2:$AO$2,0))</f>
        <v>5.0998688677930888</v>
      </c>
      <c r="AP93" s="16">
        <f>INDEX('Team forecast'!$B$2:$AO$26,MATCH('Master data'!$B93,'Team forecast'!$B$2:$B$26,0),MATCH('Master data'!AP$1,'Team forecast'!$B$2:$AO$2,0))</f>
        <v>2.1742818984699284</v>
      </c>
      <c r="AQ93" s="5">
        <f t="shared" si="140"/>
        <v>-5000</v>
      </c>
      <c r="AR93" s="5">
        <f>INDEX('Team forecast'!$B$2:$AO$26,MATCH('Master data'!$B93,'Team forecast'!$B$2:$B$26,0),MATCH('Master data'!AR$1,'Team forecast'!$B$2:$AO$2,0))*IF(X93&gt;0,25000,0)</f>
        <v>0</v>
      </c>
      <c r="AS93" s="16">
        <f>INDEX('Team forecast'!$B$2:$AO$26,MATCH('Master data'!$B93,'Team forecast'!$B$2:$B$26,0),MATCH('Master data'!AS$1,'Team forecast'!$B$2:$AO$2,0))*IF(X93&gt;0,5000,0)</f>
        <v>0</v>
      </c>
      <c r="AT93" s="16">
        <f>INDEX('Team forecast'!$B$2:$AO$26,MATCH('Master data'!$B93,'Team forecast'!$B$2:$B$26,0),MATCH('Master data'!AT$1,'Team forecast'!$B$2:$AO$2,0))*IF(X93&gt;0,-15000,0)</f>
        <v>0</v>
      </c>
      <c r="AU93" s="5">
        <f t="shared" si="141"/>
        <v>0</v>
      </c>
      <c r="AV93" s="5">
        <f t="shared" si="142"/>
        <v>0</v>
      </c>
      <c r="AW93" s="5">
        <f t="shared" si="143"/>
        <v>0</v>
      </c>
      <c r="AX93" s="5">
        <f t="shared" si="144"/>
        <v>25782.688766114181</v>
      </c>
      <c r="AY93" s="5">
        <f t="shared" si="145"/>
        <v>0</v>
      </c>
      <c r="AZ93" s="5">
        <f t="shared" si="146"/>
        <v>0</v>
      </c>
      <c r="BA93" s="5">
        <f t="shared" si="147"/>
        <v>0</v>
      </c>
      <c r="BB93" s="5">
        <f t="shared" si="148"/>
        <v>0</v>
      </c>
      <c r="BC93" s="5">
        <f t="shared" si="149"/>
        <v>0</v>
      </c>
      <c r="BD93" s="5">
        <f t="shared" si="150"/>
        <v>20782.688766114181</v>
      </c>
      <c r="BE93" s="16">
        <f>INDEX('Team forecast'!$B$2:$AO$26,MATCH('Master data'!$B93,'Team forecast'!$B$2:$B$26,0),MATCH('Master data'!BE$1,'Team forecast'!$B$2:$AO$2,0))</f>
        <v>0</v>
      </c>
      <c r="BF93" s="16">
        <f>INDEX('Team forecast'!$B$2:$AO$26,MATCH('Master data'!$B93,'Team forecast'!$B$2:$B$26,0),MATCH('Master data'!BF$1,'Team forecast'!$B$2:$AO$2,0))</f>
        <v>0</v>
      </c>
      <c r="BG93" s="16">
        <f>INDEX('Team forecast'!$B$2:$AO$26,MATCH('Master data'!$B93,'Team forecast'!$B$2:$B$26,0),MATCH('Master data'!BG$1,'Team forecast'!$B$2:$AO$2,0))</f>
        <v>0</v>
      </c>
      <c r="BH93" s="16">
        <f>INDEX('Team forecast'!$B$2:$AO$26,MATCH('Master data'!$B93,'Team forecast'!$B$2:$B$26,0),MATCH('Master data'!BH$1,'Team forecast'!$B$2:$AO$2,0))</f>
        <v>0</v>
      </c>
      <c r="BI93" s="16">
        <f>INDEX('Team forecast'!$B$2:$AO$26,MATCH('Master data'!$B93,'Team forecast'!$B$2:$B$26,0),MATCH('Master data'!BI$1,'Team forecast'!$B$2:$AO$2,0))</f>
        <v>0</v>
      </c>
      <c r="BJ93" s="5">
        <f t="shared" si="151"/>
        <v>-5000</v>
      </c>
      <c r="BK93" s="5">
        <f>INDEX('Team forecast'!$R$3:$BH$26,MATCH($B93,'Team forecast'!$B$3:$B$26,0),MATCH(BK$1,'Team forecast'!$R$2:$BH$2,0))*IF($X93&gt;0,25000,0)</f>
        <v>0</v>
      </c>
      <c r="BL93" s="5">
        <f>INDEX('Team forecast'!$R$3:$BH$26,MATCH($B93,'Team forecast'!$B$3:$B$26,0),MATCH(BL$1,'Team forecast'!$R$2:$BH$2,0))*IF($X93&gt;0,5000,0)</f>
        <v>0</v>
      </c>
      <c r="BM93" s="5">
        <f>INDEX('Team forecast'!$R$3:$BH$26,MATCH($B93,'Team forecast'!$B$3:$B$26,0),MATCH(BM$1,'Team forecast'!$R$2:$BH$2,0))*IF($X93&gt;0,-15000,0)</f>
        <v>0</v>
      </c>
      <c r="BN93" s="5">
        <f t="shared" si="152"/>
        <v>0</v>
      </c>
      <c r="BO93" s="5">
        <f t="shared" si="153"/>
        <v>0</v>
      </c>
      <c r="BP93" s="5">
        <f t="shared" si="154"/>
        <v>0</v>
      </c>
      <c r="BQ93" s="5">
        <f t="shared" si="155"/>
        <v>0</v>
      </c>
      <c r="BR93" s="5">
        <f t="shared" si="156"/>
        <v>0</v>
      </c>
      <c r="BS93" s="5">
        <f t="shared" si="157"/>
        <v>0</v>
      </c>
      <c r="BT93" s="5">
        <f t="shared" si="158"/>
        <v>0</v>
      </c>
      <c r="BU93" s="5">
        <f t="shared" si="159"/>
        <v>0</v>
      </c>
      <c r="BV93" s="5">
        <f t="shared" si="160"/>
        <v>0</v>
      </c>
      <c r="BW93" s="5">
        <f t="shared" si="120"/>
        <v>0</v>
      </c>
      <c r="BX93" s="5">
        <f t="shared" si="121"/>
        <v>20757.084163094441</v>
      </c>
      <c r="BY93" s="5">
        <f t="shared" si="161"/>
        <v>62271.252489283324</v>
      </c>
      <c r="BZ93" s="5">
        <f>MAX(INDEX('Team forecast'!$R$3:$BH$26,MATCH($B93,'Team forecast'!$B$3:$B$26,0),MATCH(BZ$1,'Team forecast'!$R$2:$BH$2,0))*($BX93)-(1-INDEX('Team forecast'!$R$3:$BH$26,MATCH($B93,'Team forecast'!$B$3:$B$26,0),MATCH(BZ$1,'Team forecast'!$R$2:$BH$2,0)))*(BY93+CH93)*0.01,-5000)</f>
        <v>16393.546062011155</v>
      </c>
      <c r="CA93" s="5">
        <f>MAX(INDEX('Team forecast'!$R$3:$BH$26,MATCH($B93,'Team forecast'!$B$3:$B$26,0),MATCH(CA$1,'Team forecast'!$R$2:$BH$2,0))*$BX93-(1-INDEX('Team forecast'!$R$3:$BH$26,MATCH($B93,'Team forecast'!$B$3:$B$26,0),MATCH(CA$1,'Team forecast'!$R$2:$BH$2,0)))*(BY93+BX93+CH93)*0.01,-5000)</f>
        <v>-5000</v>
      </c>
      <c r="CB93" s="5">
        <f>MAX(INDEX('Team forecast'!$R$3:$BH$26,MATCH($B93,'Team forecast'!$B$3:$B$26,0),MATCH(CB$1,'Team forecast'!$R$2:$BH$2,0))*$BX93-(1-INDEX('Team forecast'!$R$3:$BH$26,MATCH($B93,'Team forecast'!$B$3:$B$26,0),MATCH(CB$1,'Team forecast'!$R$2:$BH$2,0)))*(BY93+BX93*2+CH93)*0.01,0)</f>
        <v>0</v>
      </c>
      <c r="CC93" s="5">
        <v>0</v>
      </c>
      <c r="CD93" s="5">
        <f>+AK93+BD93*Cockpit!$C$3+BW93*Cockpit!$C$3^2+BZ93*Cockpit!$C$3^3+CA93*Cockpit!$C$3^4+CB93*Cockpit!$C$3^5+CC93*Cockpit!$C$3^6</f>
        <v>38456.29806449981</v>
      </c>
      <c r="CE93" s="5"/>
      <c r="CF93" s="5"/>
      <c r="CG93" s="5">
        <v>0</v>
      </c>
      <c r="CH93" s="5">
        <f t="shared" si="122"/>
        <v>4532000</v>
      </c>
      <c r="CI93" s="5">
        <f t="shared" si="123"/>
        <v>4532000</v>
      </c>
      <c r="CJ93" s="1">
        <f t="shared" si="124"/>
        <v>8.0000000000000002E-3</v>
      </c>
      <c r="CK93" s="5">
        <f>RANK(CD93,$CD$2:$CD$622)+COUNTIF($CD$2:$CD93,$CD93)-1</f>
        <v>212</v>
      </c>
      <c r="CL93" s="5">
        <f>RANK(CJ93,$CJ$2:$CJ$622)+COUNTIF($CJ$2:$CJ93,$CJ93)-1</f>
        <v>280</v>
      </c>
    </row>
    <row r="94" spans="1:90" x14ac:dyDescent="0.3">
      <c r="A94" t="str">
        <f>Players!P95</f>
        <v>Manuel Locatelli</v>
      </c>
      <c r="B94" t="str">
        <f>Players!G95</f>
        <v>Italy</v>
      </c>
      <c r="C94" t="str">
        <f>Players!AB95</f>
        <v>Midfield</v>
      </c>
      <c r="D94" s="1"/>
      <c r="F94" t="str">
        <f>IFERROR(INDEX(Lookup!B:B,MATCH(INDEX(Players!C:C,MATCH(E94,Players!A:A,0)),Lookup!D:D,0)),"")</f>
        <v/>
      </c>
      <c r="G94">
        <f>IF(Players!AC95=0,10000000,Players!AC95)</f>
        <v>3062000</v>
      </c>
      <c r="H94" s="16">
        <f>INDEX('Team forecast'!$B$2:$AO$26,MATCH('Master data'!$B94,'Team forecast'!$B$2:$B$26,0),MATCH('Master data'!H$1,'Team forecast'!$B$2:$AO$2,0))</f>
        <v>1.6694298230620759</v>
      </c>
      <c r="I94" s="16">
        <f>INDEX('Team forecast'!$B$2:$AO$26,MATCH('Master data'!$B94,'Team forecast'!$B$2:$B$26,0),MATCH('Master data'!I$1,'Team forecast'!$B$2:$AO$2,0))</f>
        <v>0.66430787748130482</v>
      </c>
      <c r="J94" s="16">
        <f>INDEX('Team forecast'!$B$2:$AO$26,MATCH('Master data'!$B94,'Team forecast'!$B$2:$B$26,0),MATCH('Master data'!J$1,'Team forecast'!$B$2:$AO$2,0))</f>
        <v>0.5146295912014941</v>
      </c>
      <c r="K94" s="16">
        <f>INDEX('Team forecast'!$B$2:$AO$26,MATCH('Master data'!$B94,'Team forecast'!$B$2:$B$26,0),MATCH('Master data'!K$1,'Team forecast'!$B$2:$AO$2,0))</f>
        <v>4.5619178587418219</v>
      </c>
      <c r="L94" s="16">
        <f>INDEX('Team forecast'!$B$2:$AO$26,MATCH('Master data'!$B94,'Team forecast'!$B$2:$B$26,0),MATCH('Master data'!L$1,'Team forecast'!$B$2:$AO$2,0))</f>
        <v>2.1808086887012532</v>
      </c>
      <c r="M94">
        <f>IF(Players!BC95=1,95,0)</f>
        <v>95</v>
      </c>
      <c r="N94" s="2">
        <f>Players!BN95</f>
        <v>3.3929846051961365E-2</v>
      </c>
      <c r="O94" s="2">
        <f>Players!BO95</f>
        <v>3.3020997134183196E-2</v>
      </c>
      <c r="P94" s="2">
        <f>Players!BP95</f>
        <v>4.4978874477898265E-2</v>
      </c>
      <c r="Q94" s="2">
        <f>Players!BQ95</f>
        <v>0.20538128249566726</v>
      </c>
      <c r="R94" s="2">
        <f>Players!BR95</f>
        <v>0</v>
      </c>
      <c r="S94" s="2">
        <f t="shared" si="125"/>
        <v>1.6694298230620759</v>
      </c>
      <c r="T94" s="2">
        <f t="shared" si="126"/>
        <v>0.66430787748130482</v>
      </c>
      <c r="U94" s="16">
        <f>INDEX('Team forecast'!$B$2:$AO$26,MATCH('Master data'!$B94,'Team forecast'!$B$2:$B$26,0),MATCH('Master data'!U$1,'Team forecast'!$B$2:$AO$2,0))</f>
        <v>0.60759493670886078</v>
      </c>
      <c r="V94" s="16">
        <f>INDEX('Team forecast'!$B$2:$AO$26,MATCH('Master data'!$B94,'Team forecast'!$B$2:$B$26,0),MATCH('Master data'!V$1,'Team forecast'!$B$2:$AO$2,0))</f>
        <v>0.23544303797468349</v>
      </c>
      <c r="W94" s="16">
        <f>INDEX('Team forecast'!$B$2:$AO$26,MATCH('Master data'!$B94,'Team forecast'!$B$2:$B$26,0),MATCH('Master data'!W$1,'Team forecast'!$B$2:$AO$2,0))</f>
        <v>0.1569620253164557</v>
      </c>
      <c r="X94" s="5">
        <f t="shared" si="127"/>
        <v>7000</v>
      </c>
      <c r="Y94" s="5">
        <f t="shared" si="128"/>
        <v>15189.873417721519</v>
      </c>
      <c r="Z94" s="5">
        <f t="shared" si="129"/>
        <v>1177.2151898734176</v>
      </c>
      <c r="AA94" s="5">
        <f t="shared" si="130"/>
        <v>-2354.4303797468356</v>
      </c>
      <c r="AB94" s="5">
        <f t="shared" si="131"/>
        <v>7080.4371113811667</v>
      </c>
      <c r="AC94" s="5">
        <f t="shared" si="132"/>
        <v>2756.3118701526382</v>
      </c>
      <c r="AD94" s="5">
        <f t="shared" si="133"/>
        <v>2051.8993074683085</v>
      </c>
      <c r="AE94" s="5">
        <f t="shared" si="134"/>
        <v>0</v>
      </c>
      <c r="AF94" s="5">
        <f t="shared" si="135"/>
        <v>0</v>
      </c>
      <c r="AG94" s="5">
        <f t="shared" si="136"/>
        <v>-4107.6256499133451</v>
      </c>
      <c r="AH94" s="5">
        <f t="shared" si="137"/>
        <v>0</v>
      </c>
      <c r="AI94" s="5">
        <f t="shared" si="138"/>
        <v>16694.29823062076</v>
      </c>
      <c r="AJ94" s="5">
        <f t="shared" si="139"/>
        <v>-5314.4630198504383</v>
      </c>
      <c r="AK94" s="5">
        <f>IFERROR(SUM(X94:AJ94),-5000)*((Cockpit!$C$3)^0)</f>
        <v>40173.516077707194</v>
      </c>
      <c r="AL94" s="16">
        <f>INDEX('Team forecast'!$B$2:$AO$26,MATCH('Master data'!$B94,'Team forecast'!$B$2:$B$26,0),MATCH('Master data'!AL$1,'Team forecast'!$B$2:$AO$2,0))</f>
        <v>1.8662925210906216</v>
      </c>
      <c r="AM94" s="16">
        <f>INDEX('Team forecast'!$B$2:$AO$26,MATCH('Master data'!$B94,'Team forecast'!$B$2:$B$26,0),MATCH('Master data'!AM$1,'Team forecast'!$B$2:$AO$2,0))</f>
        <v>0.66231971676468582</v>
      </c>
      <c r="AN94" s="16">
        <f>INDEX('Team forecast'!$B$2:$AO$26,MATCH('Master data'!$B94,'Team forecast'!$B$2:$B$26,0),MATCH('Master data'!AN$1,'Team forecast'!$B$2:$AO$2,0))</f>
        <v>0.51565377532228363</v>
      </c>
      <c r="AO94" s="16">
        <f>INDEX('Team forecast'!$B$2:$AO$26,MATCH('Master data'!$B94,'Team forecast'!$B$2:$B$26,0),MATCH('Master data'!AO$1,'Team forecast'!$B$2:$AO$2,0))</f>
        <v>5.0998688677930888</v>
      </c>
      <c r="AP94" s="16">
        <f>INDEX('Team forecast'!$B$2:$AO$26,MATCH('Master data'!$B94,'Team forecast'!$B$2:$B$26,0),MATCH('Master data'!AP$1,'Team forecast'!$B$2:$AO$2,0))</f>
        <v>2.1742818984699284</v>
      </c>
      <c r="AQ94" s="5">
        <f t="shared" si="140"/>
        <v>7000</v>
      </c>
      <c r="AR94" s="5">
        <f>INDEX('Team forecast'!$B$2:$AO$26,MATCH('Master data'!$B94,'Team forecast'!$B$2:$B$26,0),MATCH('Master data'!AR$1,'Team forecast'!$B$2:$AO$2,0))*IF(X94&gt;0,25000,0)</f>
        <v>16574.585635359119</v>
      </c>
      <c r="AS94" s="16">
        <f>INDEX('Team forecast'!$B$2:$AO$26,MATCH('Master data'!$B94,'Team forecast'!$B$2:$B$26,0),MATCH('Master data'!AS$1,'Team forecast'!$B$2:$AO$2,0))*IF(X94&gt;0,5000,0)</f>
        <v>1104.972375690608</v>
      </c>
      <c r="AT94" s="16">
        <f>INDEX('Team forecast'!$B$2:$AO$26,MATCH('Master data'!$B94,'Team forecast'!$B$2:$B$26,0),MATCH('Master data'!AT$1,'Team forecast'!$B$2:$AO$2,0))*IF(X94&gt;0,-15000,0)</f>
        <v>-1740.3314917127068</v>
      </c>
      <c r="AU94" s="5">
        <f t="shared" si="141"/>
        <v>7915.377241066456</v>
      </c>
      <c r="AV94" s="5">
        <f t="shared" si="142"/>
        <v>3081.3419995240474</v>
      </c>
      <c r="AW94" s="5">
        <f t="shared" si="143"/>
        <v>2293.8636165820649</v>
      </c>
      <c r="AX94" s="5">
        <f t="shared" si="144"/>
        <v>0</v>
      </c>
      <c r="AY94" s="5">
        <f t="shared" si="145"/>
        <v>0</v>
      </c>
      <c r="AZ94" s="5">
        <f t="shared" si="146"/>
        <v>-4107.6256499133451</v>
      </c>
      <c r="BA94" s="5">
        <f t="shared" si="147"/>
        <v>0</v>
      </c>
      <c r="BB94" s="5">
        <f t="shared" si="148"/>
        <v>18662.925210906214</v>
      </c>
      <c r="BC94" s="5">
        <f t="shared" si="149"/>
        <v>-5298.5577341174867</v>
      </c>
      <c r="BD94" s="5">
        <f t="shared" si="150"/>
        <v>45486.551203384974</v>
      </c>
      <c r="BE94" s="16">
        <f>INDEX('Team forecast'!$B$2:$AO$26,MATCH('Master data'!$B94,'Team forecast'!$B$2:$B$26,0),MATCH('Master data'!BE$1,'Team forecast'!$B$2:$AO$2,0))</f>
        <v>0</v>
      </c>
      <c r="BF94" s="16">
        <f>INDEX('Team forecast'!$B$2:$AO$26,MATCH('Master data'!$B94,'Team forecast'!$B$2:$B$26,0),MATCH('Master data'!BF$1,'Team forecast'!$B$2:$AO$2,0))</f>
        <v>0</v>
      </c>
      <c r="BG94" s="16">
        <f>INDEX('Team forecast'!$B$2:$AO$26,MATCH('Master data'!$B94,'Team forecast'!$B$2:$B$26,0),MATCH('Master data'!BG$1,'Team forecast'!$B$2:$AO$2,0))</f>
        <v>0</v>
      </c>
      <c r="BH94" s="16">
        <f>INDEX('Team forecast'!$B$2:$AO$26,MATCH('Master data'!$B94,'Team forecast'!$B$2:$B$26,0),MATCH('Master data'!BH$1,'Team forecast'!$B$2:$AO$2,0))</f>
        <v>0</v>
      </c>
      <c r="BI94" s="16">
        <f>INDEX('Team forecast'!$B$2:$AO$26,MATCH('Master data'!$B94,'Team forecast'!$B$2:$B$26,0),MATCH('Master data'!BI$1,'Team forecast'!$B$2:$AO$2,0))</f>
        <v>0</v>
      </c>
      <c r="BJ94" s="5">
        <f t="shared" si="151"/>
        <v>7000</v>
      </c>
      <c r="BK94" s="5">
        <f>INDEX('Team forecast'!$R$3:$BH$26,MATCH($B94,'Team forecast'!$B$3:$B$26,0),MATCH(BK$1,'Team forecast'!$R$2:$BH$2,0))*IF($X94&gt;0,25000,0)</f>
        <v>0</v>
      </c>
      <c r="BL94" s="5">
        <f>INDEX('Team forecast'!$R$3:$BH$26,MATCH($B94,'Team forecast'!$B$3:$B$26,0),MATCH(BL$1,'Team forecast'!$R$2:$BH$2,0))*IF($X94&gt;0,5000,0)</f>
        <v>0</v>
      </c>
      <c r="BM94" s="5">
        <f>INDEX('Team forecast'!$R$3:$BH$26,MATCH($B94,'Team forecast'!$B$3:$B$26,0),MATCH(BM$1,'Team forecast'!$R$2:$BH$2,0))*IF($X94&gt;0,-15000,0)</f>
        <v>0</v>
      </c>
      <c r="BN94" s="5">
        <f t="shared" si="152"/>
        <v>0</v>
      </c>
      <c r="BO94" s="5">
        <f t="shared" si="153"/>
        <v>0</v>
      </c>
      <c r="BP94" s="5">
        <f t="shared" si="154"/>
        <v>0</v>
      </c>
      <c r="BQ94" s="5">
        <f t="shared" si="155"/>
        <v>0</v>
      </c>
      <c r="BR94" s="5">
        <f t="shared" si="156"/>
        <v>0</v>
      </c>
      <c r="BS94" s="5">
        <f t="shared" si="157"/>
        <v>-4107.6256499133451</v>
      </c>
      <c r="BT94" s="5">
        <f t="shared" si="158"/>
        <v>0</v>
      </c>
      <c r="BU94" s="5">
        <f t="shared" si="159"/>
        <v>0</v>
      </c>
      <c r="BV94" s="5">
        <f t="shared" si="160"/>
        <v>0</v>
      </c>
      <c r="BW94" s="5">
        <f t="shared" si="120"/>
        <v>0</v>
      </c>
      <c r="BX94" s="5">
        <f t="shared" si="121"/>
        <v>42830.033640546084</v>
      </c>
      <c r="BY94" s="5">
        <f t="shared" si="161"/>
        <v>128490.10092163825</v>
      </c>
      <c r="BZ94" s="5">
        <f>MAX(INDEX('Team forecast'!$R$3:$BH$26,MATCH($B94,'Team forecast'!$B$3:$B$26,0),MATCH(BZ$1,'Team forecast'!$R$2:$BH$2,0))*($BX94)-(1-INDEX('Team forecast'!$R$3:$BH$26,MATCH($B94,'Team forecast'!$B$3:$B$26,0),MATCH(BZ$1,'Team forecast'!$R$2:$BH$2,0)))*(BY94+CH94)*0.01,-5000)</f>
        <v>37940.832308318626</v>
      </c>
      <c r="CA94" s="5">
        <f>MAX(INDEX('Team forecast'!$R$3:$BH$26,MATCH($B94,'Team forecast'!$B$3:$B$26,0),MATCH(CA$1,'Team forecast'!$R$2:$BH$2,0))*$BX94-(1-INDEX('Team forecast'!$R$3:$BH$26,MATCH($B94,'Team forecast'!$B$3:$B$26,0),MATCH(CA$1,'Team forecast'!$R$2:$BH$2,0)))*(BY94+BX94+CH94)*0.01,-5000)</f>
        <v>3323.9030468980636</v>
      </c>
      <c r="CB94" s="5">
        <f>MAX(INDEX('Team forecast'!$R$3:$BH$26,MATCH($B94,'Team forecast'!$B$3:$B$26,0),MATCH(CB$1,'Team forecast'!$R$2:$BH$2,0))*$BX94-(1-INDEX('Team forecast'!$R$3:$BH$26,MATCH($B94,'Team forecast'!$B$3:$B$26,0),MATCH(CB$1,'Team forecast'!$R$2:$BH$2,0)))*(BY94+BX94*2+CH94)*0.01,0)</f>
        <v>0</v>
      </c>
      <c r="CC94" s="5">
        <v>0</v>
      </c>
      <c r="CD94" s="5">
        <f>+AK94+BD94*Cockpit!$C$3+BW94*Cockpit!$C$3^2+BZ94*Cockpit!$C$3^3+CA94*Cockpit!$C$3^4+CB94*Cockpit!$C$3^5+CC94*Cockpit!$C$3^6</f>
        <v>82396.185079346746</v>
      </c>
      <c r="CE94" s="5"/>
      <c r="CF94" s="5"/>
      <c r="CG94" s="5">
        <v>0</v>
      </c>
      <c r="CH94" s="5">
        <f t="shared" si="122"/>
        <v>3062000</v>
      </c>
      <c r="CI94" s="5">
        <f t="shared" si="123"/>
        <v>3062000</v>
      </c>
      <c r="CJ94" s="1">
        <f t="shared" si="124"/>
        <v>2.7E-2</v>
      </c>
      <c r="CK94" s="5">
        <f>RANK(CD94,$CD$2:$CD$622)+COUNTIF($CD$2:$CD94,$CD94)-1</f>
        <v>109</v>
      </c>
      <c r="CL94" s="5">
        <f>RANK(CJ94,$CJ$2:$CJ$622)+COUNTIF($CJ$2:$CJ94,$CJ94)-1</f>
        <v>76</v>
      </c>
    </row>
    <row r="95" spans="1:90" x14ac:dyDescent="0.3">
      <c r="A95" t="str">
        <f>Players!P96</f>
        <v>Matteo Pessina</v>
      </c>
      <c r="B95" t="str">
        <f>Players!G96</f>
        <v>Italy</v>
      </c>
      <c r="C95" t="str">
        <f>Players!AB96</f>
        <v>Midfield</v>
      </c>
      <c r="D95" s="1"/>
      <c r="F95" t="str">
        <f>IFERROR(INDEX(Lookup!B:B,MATCH(INDEX(Players!C:C,MATCH(E95,Players!A:A,0)),Lookup!D:D,0)),"")</f>
        <v/>
      </c>
      <c r="G95">
        <f>IF(Players!AC96=0,10000000,Players!AC96)</f>
        <v>2495000</v>
      </c>
      <c r="H95" s="16">
        <f>INDEX('Team forecast'!$B$2:$AO$26,MATCH('Master data'!$B95,'Team forecast'!$B$2:$B$26,0),MATCH('Master data'!H$1,'Team forecast'!$B$2:$AO$2,0))</f>
        <v>1.6694298230620759</v>
      </c>
      <c r="I95" s="16">
        <f>INDEX('Team forecast'!$B$2:$AO$26,MATCH('Master data'!$B95,'Team forecast'!$B$2:$B$26,0),MATCH('Master data'!I$1,'Team forecast'!$B$2:$AO$2,0))</f>
        <v>0.66430787748130482</v>
      </c>
      <c r="J95" s="16">
        <f>INDEX('Team forecast'!$B$2:$AO$26,MATCH('Master data'!$B95,'Team forecast'!$B$2:$B$26,0),MATCH('Master data'!J$1,'Team forecast'!$B$2:$AO$2,0))</f>
        <v>0.5146295912014941</v>
      </c>
      <c r="K95" s="16">
        <f>INDEX('Team forecast'!$B$2:$AO$26,MATCH('Master data'!$B95,'Team forecast'!$B$2:$B$26,0),MATCH('Master data'!K$1,'Team forecast'!$B$2:$AO$2,0))</f>
        <v>4.5619178587418219</v>
      </c>
      <c r="L95" s="16">
        <f>INDEX('Team forecast'!$B$2:$AO$26,MATCH('Master data'!$B95,'Team forecast'!$B$2:$B$26,0),MATCH('Master data'!L$1,'Team forecast'!$B$2:$AO$2,0))</f>
        <v>2.1808086887012532</v>
      </c>
      <c r="M95">
        <f>IF(Players!BC96=1,95,0)</f>
        <v>0</v>
      </c>
      <c r="N95" s="2">
        <f>Players!BN96</f>
        <v>0</v>
      </c>
      <c r="O95" s="2">
        <f>Players!BO96</f>
        <v>0</v>
      </c>
      <c r="P95" s="2">
        <f>Players!BP96</f>
        <v>0</v>
      </c>
      <c r="Q95" s="2">
        <f>Players!BQ96</f>
        <v>5.4479418886198547E-2</v>
      </c>
      <c r="R95" s="2">
        <f>Players!BR96</f>
        <v>0</v>
      </c>
      <c r="S95" s="2">
        <f t="shared" si="125"/>
        <v>1.6694298230620759</v>
      </c>
      <c r="T95" s="2">
        <f t="shared" si="126"/>
        <v>0.66430787748130482</v>
      </c>
      <c r="U95" s="16">
        <f>INDEX('Team forecast'!$B$2:$AO$26,MATCH('Master data'!$B95,'Team forecast'!$B$2:$B$26,0),MATCH('Master data'!U$1,'Team forecast'!$B$2:$AO$2,0))</f>
        <v>0.60759493670886078</v>
      </c>
      <c r="V95" s="16">
        <f>INDEX('Team forecast'!$B$2:$AO$26,MATCH('Master data'!$B95,'Team forecast'!$B$2:$B$26,0),MATCH('Master data'!V$1,'Team forecast'!$B$2:$AO$2,0))</f>
        <v>0.23544303797468349</v>
      </c>
      <c r="W95" s="16">
        <f>INDEX('Team forecast'!$B$2:$AO$26,MATCH('Master data'!$B95,'Team forecast'!$B$2:$B$26,0),MATCH('Master data'!W$1,'Team forecast'!$B$2:$AO$2,0))</f>
        <v>0.1569620253164557</v>
      </c>
      <c r="X95" s="5">
        <f t="shared" si="127"/>
        <v>-5000</v>
      </c>
      <c r="Y95" s="5">
        <f t="shared" si="128"/>
        <v>0</v>
      </c>
      <c r="Z95" s="5">
        <f t="shared" si="129"/>
        <v>0</v>
      </c>
      <c r="AA95" s="5">
        <f t="shared" si="130"/>
        <v>0</v>
      </c>
      <c r="AB95" s="5">
        <f t="shared" si="131"/>
        <v>0</v>
      </c>
      <c r="AC95" s="5">
        <f t="shared" si="132"/>
        <v>0</v>
      </c>
      <c r="AD95" s="5">
        <f t="shared" si="133"/>
        <v>0</v>
      </c>
      <c r="AE95" s="5">
        <f t="shared" si="134"/>
        <v>0</v>
      </c>
      <c r="AF95" s="5">
        <f t="shared" si="135"/>
        <v>0</v>
      </c>
      <c r="AG95" s="5">
        <f t="shared" si="136"/>
        <v>0</v>
      </c>
      <c r="AH95" s="5">
        <f t="shared" si="137"/>
        <v>0</v>
      </c>
      <c r="AI95" s="5">
        <f t="shared" si="138"/>
        <v>0</v>
      </c>
      <c r="AJ95" s="5">
        <f t="shared" si="139"/>
        <v>0</v>
      </c>
      <c r="AK95" s="5">
        <f>IFERROR(SUM(X95:AJ95),-5000)*((Cockpit!$C$3)^0)</f>
        <v>-5000</v>
      </c>
      <c r="AL95" s="16">
        <f>INDEX('Team forecast'!$B$2:$AO$26,MATCH('Master data'!$B95,'Team forecast'!$B$2:$B$26,0),MATCH('Master data'!AL$1,'Team forecast'!$B$2:$AO$2,0))</f>
        <v>1.8662925210906216</v>
      </c>
      <c r="AM95" s="16">
        <f>INDEX('Team forecast'!$B$2:$AO$26,MATCH('Master data'!$B95,'Team forecast'!$B$2:$B$26,0),MATCH('Master data'!AM$1,'Team forecast'!$B$2:$AO$2,0))</f>
        <v>0.66231971676468582</v>
      </c>
      <c r="AN95" s="16">
        <f>INDEX('Team forecast'!$B$2:$AO$26,MATCH('Master data'!$B95,'Team forecast'!$B$2:$B$26,0),MATCH('Master data'!AN$1,'Team forecast'!$B$2:$AO$2,0))</f>
        <v>0.51565377532228363</v>
      </c>
      <c r="AO95" s="16">
        <f>INDEX('Team forecast'!$B$2:$AO$26,MATCH('Master data'!$B95,'Team forecast'!$B$2:$B$26,0),MATCH('Master data'!AO$1,'Team forecast'!$B$2:$AO$2,0))</f>
        <v>5.0998688677930888</v>
      </c>
      <c r="AP95" s="16">
        <f>INDEX('Team forecast'!$B$2:$AO$26,MATCH('Master data'!$B95,'Team forecast'!$B$2:$B$26,0),MATCH('Master data'!AP$1,'Team forecast'!$B$2:$AO$2,0))</f>
        <v>2.1742818984699284</v>
      </c>
      <c r="AQ95" s="5">
        <f t="shared" si="140"/>
        <v>-5000</v>
      </c>
      <c r="AR95" s="5">
        <f>INDEX('Team forecast'!$B$2:$AO$26,MATCH('Master data'!$B95,'Team forecast'!$B$2:$B$26,0),MATCH('Master data'!AR$1,'Team forecast'!$B$2:$AO$2,0))*IF(X95&gt;0,25000,0)</f>
        <v>0</v>
      </c>
      <c r="AS95" s="16">
        <f>INDEX('Team forecast'!$B$2:$AO$26,MATCH('Master data'!$B95,'Team forecast'!$B$2:$B$26,0),MATCH('Master data'!AS$1,'Team forecast'!$B$2:$AO$2,0))*IF(X95&gt;0,5000,0)</f>
        <v>0</v>
      </c>
      <c r="AT95" s="16">
        <f>INDEX('Team forecast'!$B$2:$AO$26,MATCH('Master data'!$B95,'Team forecast'!$B$2:$B$26,0),MATCH('Master data'!AT$1,'Team forecast'!$B$2:$AO$2,0))*IF(X95&gt;0,-15000,0)</f>
        <v>0</v>
      </c>
      <c r="AU95" s="5">
        <f t="shared" si="141"/>
        <v>0</v>
      </c>
      <c r="AV95" s="5">
        <f t="shared" si="142"/>
        <v>0</v>
      </c>
      <c r="AW95" s="5">
        <f t="shared" si="143"/>
        <v>0</v>
      </c>
      <c r="AX95" s="5">
        <f t="shared" si="144"/>
        <v>0</v>
      </c>
      <c r="AY95" s="5">
        <f t="shared" si="145"/>
        <v>0</v>
      </c>
      <c r="AZ95" s="5">
        <f t="shared" si="146"/>
        <v>0</v>
      </c>
      <c r="BA95" s="5">
        <f t="shared" si="147"/>
        <v>0</v>
      </c>
      <c r="BB95" s="5">
        <f t="shared" si="148"/>
        <v>0</v>
      </c>
      <c r="BC95" s="5">
        <f t="shared" si="149"/>
        <v>0</v>
      </c>
      <c r="BD95" s="5">
        <f t="shared" si="150"/>
        <v>-5000</v>
      </c>
      <c r="BE95" s="16">
        <f>INDEX('Team forecast'!$B$2:$AO$26,MATCH('Master data'!$B95,'Team forecast'!$B$2:$B$26,0),MATCH('Master data'!BE$1,'Team forecast'!$B$2:$AO$2,0))</f>
        <v>0</v>
      </c>
      <c r="BF95" s="16">
        <f>INDEX('Team forecast'!$B$2:$AO$26,MATCH('Master data'!$B95,'Team forecast'!$B$2:$B$26,0),MATCH('Master data'!BF$1,'Team forecast'!$B$2:$AO$2,0))</f>
        <v>0</v>
      </c>
      <c r="BG95" s="16">
        <f>INDEX('Team forecast'!$B$2:$AO$26,MATCH('Master data'!$B95,'Team forecast'!$B$2:$B$26,0),MATCH('Master data'!BG$1,'Team forecast'!$B$2:$AO$2,0))</f>
        <v>0</v>
      </c>
      <c r="BH95" s="16">
        <f>INDEX('Team forecast'!$B$2:$AO$26,MATCH('Master data'!$B95,'Team forecast'!$B$2:$B$26,0),MATCH('Master data'!BH$1,'Team forecast'!$B$2:$AO$2,0))</f>
        <v>0</v>
      </c>
      <c r="BI95" s="16">
        <f>INDEX('Team forecast'!$B$2:$AO$26,MATCH('Master data'!$B95,'Team forecast'!$B$2:$B$26,0),MATCH('Master data'!BI$1,'Team forecast'!$B$2:$AO$2,0))</f>
        <v>0</v>
      </c>
      <c r="BJ95" s="5">
        <f t="shared" si="151"/>
        <v>-5000</v>
      </c>
      <c r="BK95" s="5">
        <f>INDEX('Team forecast'!$R$3:$BH$26,MATCH($B95,'Team forecast'!$B$3:$B$26,0),MATCH(BK$1,'Team forecast'!$R$2:$BH$2,0))*IF($X95&gt;0,25000,0)</f>
        <v>0</v>
      </c>
      <c r="BL95" s="5">
        <f>INDEX('Team forecast'!$R$3:$BH$26,MATCH($B95,'Team forecast'!$B$3:$B$26,0),MATCH(BL$1,'Team forecast'!$R$2:$BH$2,0))*IF($X95&gt;0,5000,0)</f>
        <v>0</v>
      </c>
      <c r="BM95" s="5">
        <f>INDEX('Team forecast'!$R$3:$BH$26,MATCH($B95,'Team forecast'!$B$3:$B$26,0),MATCH(BM$1,'Team forecast'!$R$2:$BH$2,0))*IF($X95&gt;0,-15000,0)</f>
        <v>0</v>
      </c>
      <c r="BN95" s="5">
        <f t="shared" si="152"/>
        <v>0</v>
      </c>
      <c r="BO95" s="5">
        <f t="shared" si="153"/>
        <v>0</v>
      </c>
      <c r="BP95" s="5">
        <f t="shared" si="154"/>
        <v>0</v>
      </c>
      <c r="BQ95" s="5">
        <f t="shared" si="155"/>
        <v>0</v>
      </c>
      <c r="BR95" s="5">
        <f t="shared" si="156"/>
        <v>0</v>
      </c>
      <c r="BS95" s="5">
        <f t="shared" si="157"/>
        <v>0</v>
      </c>
      <c r="BT95" s="5">
        <f t="shared" si="158"/>
        <v>0</v>
      </c>
      <c r="BU95" s="5">
        <f t="shared" si="159"/>
        <v>0</v>
      </c>
      <c r="BV95" s="5">
        <f t="shared" si="160"/>
        <v>0</v>
      </c>
      <c r="BW95" s="5">
        <f t="shared" si="120"/>
        <v>0</v>
      </c>
      <c r="BX95" s="5">
        <f t="shared" si="121"/>
        <v>-5000</v>
      </c>
      <c r="BY95" s="5">
        <f t="shared" si="161"/>
        <v>-15000</v>
      </c>
      <c r="BZ95" s="5">
        <f>MAX(INDEX('Team forecast'!$R$3:$BH$26,MATCH($B95,'Team forecast'!$B$3:$B$26,0),MATCH(BZ$1,'Team forecast'!$R$2:$BH$2,0))*($BX95)-(1-INDEX('Team forecast'!$R$3:$BH$26,MATCH($B95,'Team forecast'!$B$3:$B$26,0),MATCH(BZ$1,'Team forecast'!$R$2:$BH$2,0)))*(BY95+CH95)*0.01,-5000)</f>
        <v>-5000</v>
      </c>
      <c r="CA95" s="5">
        <f>MAX(INDEX('Team forecast'!$R$3:$BH$26,MATCH($B95,'Team forecast'!$B$3:$B$26,0),MATCH(CA$1,'Team forecast'!$R$2:$BH$2,0))*$BX95-(1-INDEX('Team forecast'!$R$3:$BH$26,MATCH($B95,'Team forecast'!$B$3:$B$26,0),MATCH(CA$1,'Team forecast'!$R$2:$BH$2,0)))*(BY95+BX95+CH95)*0.01,-5000)</f>
        <v>-5000</v>
      </c>
      <c r="CB95" s="5">
        <f>MAX(INDEX('Team forecast'!$R$3:$BH$26,MATCH($B95,'Team forecast'!$B$3:$B$26,0),MATCH(CB$1,'Team forecast'!$R$2:$BH$2,0))*$BX95-(1-INDEX('Team forecast'!$R$3:$BH$26,MATCH($B95,'Team forecast'!$B$3:$B$26,0),MATCH(CB$1,'Team forecast'!$R$2:$BH$2,0)))*(BY95+BX95*2+CH95)*0.01,0)</f>
        <v>0</v>
      </c>
      <c r="CC95" s="5">
        <v>0</v>
      </c>
      <c r="CD95" s="5">
        <f>+AK95+BD95*Cockpit!$C$3+BW95*Cockpit!$C$3^2+BZ95*Cockpit!$C$3^3+CA95*Cockpit!$C$3^4+CB95*Cockpit!$C$3^5+CC95*Cockpit!$C$3^6</f>
        <v>-10802.469135802468</v>
      </c>
      <c r="CE95" s="5"/>
      <c r="CF95" s="5"/>
      <c r="CG95" s="5">
        <v>0</v>
      </c>
      <c r="CH95" s="5">
        <f t="shared" si="122"/>
        <v>2495000</v>
      </c>
      <c r="CI95" s="5">
        <f t="shared" si="123"/>
        <v>2495000</v>
      </c>
      <c r="CJ95" s="1">
        <f t="shared" si="124"/>
        <v>-4.0000000000000001E-3</v>
      </c>
      <c r="CK95" s="5">
        <f>RANK(CD95,$CD$2:$CD$622)+COUNTIF($CD$2:$CD95,$CD95)-1</f>
        <v>451</v>
      </c>
      <c r="CL95" s="5">
        <f>RANK(CJ95,$CJ$2:$CJ$622)+COUNTIF($CJ$2:$CJ95,$CJ95)-1</f>
        <v>488</v>
      </c>
    </row>
    <row r="96" spans="1:90" x14ac:dyDescent="0.3">
      <c r="A96" t="str">
        <f>Players!P97</f>
        <v>Toby Alderweireld</v>
      </c>
      <c r="B96" t="str">
        <f>Players!G97</f>
        <v>Belgium</v>
      </c>
      <c r="C96" t="str">
        <f>Players!AB97</f>
        <v>Defense</v>
      </c>
      <c r="D96" s="1"/>
      <c r="F96" t="str">
        <f>IFERROR(INDEX(Lookup!B:B,MATCH(INDEX(Players!C:C,MATCH(E96,Players!A:A,0)),Lookup!D:D,0)),"")</f>
        <v/>
      </c>
      <c r="G96">
        <f>IF(Players!AC97=0,10000000,Players!AC97)</f>
        <v>4612000</v>
      </c>
      <c r="H96" s="16">
        <f>INDEX('Team forecast'!$B$2:$AO$26,MATCH('Master data'!$B96,'Team forecast'!$B$2:$B$26,0),MATCH('Master data'!H$1,'Team forecast'!$B$2:$AO$2,0))</f>
        <v>1.3904776720313736</v>
      </c>
      <c r="I96" s="16">
        <f>INDEX('Team forecast'!$B$2:$AO$26,MATCH('Master data'!$B96,'Team forecast'!$B$2:$B$26,0),MATCH('Master data'!I$1,'Team forecast'!$B$2:$AO$2,0))</f>
        <v>0.98501256392320902</v>
      </c>
      <c r="J96" s="16">
        <f>INDEX('Team forecast'!$B$2:$AO$26,MATCH('Master data'!$B96,'Team forecast'!$B$2:$B$26,0),MATCH('Master data'!J$1,'Team forecast'!$B$2:$AO$2,0))</f>
        <v>0.37343453510436442</v>
      </c>
      <c r="K96" s="16">
        <f>INDEX('Team forecast'!$B$2:$AO$26,MATCH('Master data'!$B96,'Team forecast'!$B$2:$B$26,0),MATCH('Master data'!K$1,'Team forecast'!$B$2:$AO$2,0))</f>
        <v>3.64738364221295</v>
      </c>
      <c r="L96" s="16">
        <f>INDEX('Team forecast'!$B$2:$AO$26,MATCH('Master data'!$B96,'Team forecast'!$B$2:$B$26,0),MATCH('Master data'!L$1,'Team forecast'!$B$2:$AO$2,0))</f>
        <v>3.2336271037883124</v>
      </c>
      <c r="M96">
        <f>IF(Players!BC97=1,95,0)</f>
        <v>95</v>
      </c>
      <c r="N96" s="2">
        <f>Players!BN97</f>
        <v>4.0863104163380765E-2</v>
      </c>
      <c r="O96" s="2">
        <f>Players!BO97</f>
        <v>4.5099210716121616E-3</v>
      </c>
      <c r="P96" s="2">
        <f>Players!BP97</f>
        <v>2.018153747959334E-2</v>
      </c>
      <c r="Q96" s="2">
        <f>Players!BQ97</f>
        <v>4.0160642570281124E-2</v>
      </c>
      <c r="R96" s="2">
        <f>Players!BR97</f>
        <v>0</v>
      </c>
      <c r="S96" s="2">
        <f t="shared" si="125"/>
        <v>1.3904776720313736</v>
      </c>
      <c r="T96" s="2">
        <f t="shared" si="126"/>
        <v>0.98501256392320902</v>
      </c>
      <c r="U96" s="16">
        <f>INDEX('Team forecast'!$B$2:$AO$26,MATCH('Master data'!$B96,'Team forecast'!$B$2:$B$26,0),MATCH('Master data'!U$1,'Team forecast'!$B$2:$AO$2,0))</f>
        <v>0.45540796963946878</v>
      </c>
      <c r="V96" s="16">
        <f>INDEX('Team forecast'!$B$2:$AO$26,MATCH('Master data'!$B96,'Team forecast'!$B$2:$B$26,0),MATCH('Master data'!V$1,'Team forecast'!$B$2:$AO$2,0))</f>
        <v>0.31119544592030363</v>
      </c>
      <c r="W96" s="16">
        <f>INDEX('Team forecast'!$B$2:$AO$26,MATCH('Master data'!$B96,'Team forecast'!$B$2:$B$26,0),MATCH('Master data'!W$1,'Team forecast'!$B$2:$AO$2,0))</f>
        <v>0.23339658444022771</v>
      </c>
      <c r="X96" s="5">
        <f t="shared" si="127"/>
        <v>7000</v>
      </c>
      <c r="Y96" s="5">
        <f t="shared" si="128"/>
        <v>11385.19924098672</v>
      </c>
      <c r="Z96" s="5">
        <f t="shared" si="129"/>
        <v>1555.977229601518</v>
      </c>
      <c r="AA96" s="5">
        <f t="shared" si="130"/>
        <v>-3500.9487666034156</v>
      </c>
      <c r="AB96" s="5">
        <f t="shared" si="131"/>
        <v>8522.8850923609825</v>
      </c>
      <c r="AC96" s="5">
        <f t="shared" si="132"/>
        <v>313.54722763502582</v>
      </c>
      <c r="AD96" s="5">
        <f t="shared" si="133"/>
        <v>736.0980967777632</v>
      </c>
      <c r="AE96" s="5">
        <f t="shared" si="134"/>
        <v>18671.72675521822</v>
      </c>
      <c r="AF96" s="5">
        <f t="shared" si="135"/>
        <v>0</v>
      </c>
      <c r="AG96" s="5">
        <f t="shared" si="136"/>
        <v>-803.21285140562247</v>
      </c>
      <c r="AH96" s="5">
        <f t="shared" si="137"/>
        <v>0</v>
      </c>
      <c r="AI96" s="5">
        <f t="shared" si="138"/>
        <v>13904.776720313735</v>
      </c>
      <c r="AJ96" s="5">
        <f t="shared" si="139"/>
        <v>-7880.1005113856718</v>
      </c>
      <c r="AK96" s="5">
        <f>IFERROR(SUM(X96:AJ96),-5000)*((Cockpit!$C$3)^0)</f>
        <v>49905.948233499257</v>
      </c>
      <c r="AL96" s="16">
        <f>INDEX('Team forecast'!$B$2:$AO$26,MATCH('Master data'!$B96,'Team forecast'!$B$2:$B$26,0),MATCH('Master data'!AL$1,'Team forecast'!$B$2:$AO$2,0))</f>
        <v>2.3578794100156779</v>
      </c>
      <c r="AM96" s="16">
        <f>INDEX('Team forecast'!$B$2:$AO$26,MATCH('Master data'!$B96,'Team forecast'!$B$2:$B$26,0),MATCH('Master data'!AM$1,'Team forecast'!$B$2:$AO$2,0))</f>
        <v>0.60341572553131961</v>
      </c>
      <c r="AN96" s="16">
        <f>INDEX('Team forecast'!$B$2:$AO$26,MATCH('Master data'!$B96,'Team forecast'!$B$2:$B$26,0),MATCH('Master data'!AN$1,'Team forecast'!$B$2:$AO$2,0))</f>
        <v>0.5469402440769694</v>
      </c>
      <c r="AO96" s="16">
        <f>INDEX('Team forecast'!$B$2:$AO$26,MATCH('Master data'!$B96,'Team forecast'!$B$2:$B$26,0),MATCH('Master data'!AO$1,'Team forecast'!$B$2:$AO$2,0))</f>
        <v>6.1849902111969035</v>
      </c>
      <c r="AP96" s="16">
        <f>INDEX('Team forecast'!$B$2:$AO$26,MATCH('Master data'!$B96,'Team forecast'!$B$2:$B$26,0),MATCH('Master data'!AP$1,'Team forecast'!$B$2:$AO$2,0))</f>
        <v>1.9809102100775644</v>
      </c>
      <c r="AQ96" s="5">
        <f t="shared" si="140"/>
        <v>7000</v>
      </c>
      <c r="AR96" s="5">
        <f>INDEX('Team forecast'!$B$2:$AO$26,MATCH('Master data'!$B96,'Team forecast'!$B$2:$B$26,0),MATCH('Master data'!AR$1,'Team forecast'!$B$2:$AO$2,0))*IF(X96&gt;0,25000,0)</f>
        <v>19389.479964204038</v>
      </c>
      <c r="AS96" s="16">
        <f>INDEX('Team forecast'!$B$2:$AO$26,MATCH('Master data'!$B96,'Team forecast'!$B$2:$B$26,0),MATCH('Master data'!AS$1,'Team forecast'!$B$2:$AO$2,0))*IF(X96&gt;0,5000,0)</f>
        <v>727.851247887044</v>
      </c>
      <c r="AT96" s="16">
        <f>INDEX('Team forecast'!$B$2:$AO$26,MATCH('Master data'!$B96,'Team forecast'!$B$2:$B$26,0),MATCH('Master data'!AT$1,'Team forecast'!$B$2:$AO$2,0))*IF(X96&gt;0,-15000,0)</f>
        <v>-1182.7582778164463</v>
      </c>
      <c r="AU96" s="5">
        <f t="shared" si="141"/>
        <v>14452.540790424215</v>
      </c>
      <c r="AV96" s="5">
        <f t="shared" si="142"/>
        <v>531.69250177750791</v>
      </c>
      <c r="AW96" s="5">
        <f t="shared" si="143"/>
        <v>1248.2261175818824</v>
      </c>
      <c r="AX96" s="5">
        <f t="shared" si="144"/>
        <v>27347.01220384847</v>
      </c>
      <c r="AY96" s="5">
        <f t="shared" si="145"/>
        <v>0</v>
      </c>
      <c r="AZ96" s="5">
        <f t="shared" si="146"/>
        <v>-803.21285140562247</v>
      </c>
      <c r="BA96" s="5">
        <f t="shared" si="147"/>
        <v>0</v>
      </c>
      <c r="BB96" s="5">
        <f t="shared" si="148"/>
        <v>23578.794100156778</v>
      </c>
      <c r="BC96" s="5">
        <f t="shared" si="149"/>
        <v>-4827.3258042505568</v>
      </c>
      <c r="BD96" s="5">
        <f t="shared" si="150"/>
        <v>87462.299992407308</v>
      </c>
      <c r="BE96" s="16">
        <f>INDEX('Team forecast'!$B$2:$AO$26,MATCH('Master data'!$B96,'Team forecast'!$B$2:$B$26,0),MATCH('Master data'!BE$1,'Team forecast'!$B$2:$AO$2,0))</f>
        <v>0</v>
      </c>
      <c r="BF96" s="16">
        <f>INDEX('Team forecast'!$B$2:$AO$26,MATCH('Master data'!$B96,'Team forecast'!$B$2:$B$26,0),MATCH('Master data'!BF$1,'Team forecast'!$B$2:$AO$2,0))</f>
        <v>0</v>
      </c>
      <c r="BG96" s="16">
        <f>INDEX('Team forecast'!$B$2:$AO$26,MATCH('Master data'!$B96,'Team forecast'!$B$2:$B$26,0),MATCH('Master data'!BG$1,'Team forecast'!$B$2:$AO$2,0))</f>
        <v>0</v>
      </c>
      <c r="BH96" s="16">
        <f>INDEX('Team forecast'!$B$2:$AO$26,MATCH('Master data'!$B96,'Team forecast'!$B$2:$B$26,0),MATCH('Master data'!BH$1,'Team forecast'!$B$2:$AO$2,0))</f>
        <v>0</v>
      </c>
      <c r="BI96" s="16">
        <f>INDEX('Team forecast'!$B$2:$AO$26,MATCH('Master data'!$B96,'Team forecast'!$B$2:$B$26,0),MATCH('Master data'!BI$1,'Team forecast'!$B$2:$AO$2,0))</f>
        <v>0</v>
      </c>
      <c r="BJ96" s="5">
        <f t="shared" si="151"/>
        <v>7000</v>
      </c>
      <c r="BK96" s="5">
        <f>INDEX('Team forecast'!$R$3:$BH$26,MATCH($B96,'Team forecast'!$B$3:$B$26,0),MATCH(BK$1,'Team forecast'!$R$2:$BH$2,0))*IF($X96&gt;0,25000,0)</f>
        <v>0</v>
      </c>
      <c r="BL96" s="5">
        <f>INDEX('Team forecast'!$R$3:$BH$26,MATCH($B96,'Team forecast'!$B$3:$B$26,0),MATCH(BL$1,'Team forecast'!$R$2:$BH$2,0))*IF($X96&gt;0,5000,0)</f>
        <v>0</v>
      </c>
      <c r="BM96" s="5">
        <f>INDEX('Team forecast'!$R$3:$BH$26,MATCH($B96,'Team forecast'!$B$3:$B$26,0),MATCH(BM$1,'Team forecast'!$R$2:$BH$2,0))*IF($X96&gt;0,-15000,0)</f>
        <v>0</v>
      </c>
      <c r="BN96" s="5">
        <f t="shared" si="152"/>
        <v>0</v>
      </c>
      <c r="BO96" s="5">
        <f t="shared" si="153"/>
        <v>0</v>
      </c>
      <c r="BP96" s="5">
        <f t="shared" si="154"/>
        <v>0</v>
      </c>
      <c r="BQ96" s="5">
        <f t="shared" si="155"/>
        <v>0</v>
      </c>
      <c r="BR96" s="5">
        <f t="shared" si="156"/>
        <v>0</v>
      </c>
      <c r="BS96" s="5">
        <f t="shared" si="157"/>
        <v>-803.21285140562247</v>
      </c>
      <c r="BT96" s="5">
        <f t="shared" si="158"/>
        <v>0</v>
      </c>
      <c r="BU96" s="5">
        <f t="shared" si="159"/>
        <v>0</v>
      </c>
      <c r="BV96" s="5">
        <f t="shared" si="160"/>
        <v>0</v>
      </c>
      <c r="BW96" s="5">
        <f t="shared" si="120"/>
        <v>0</v>
      </c>
      <c r="BX96" s="5">
        <f t="shared" si="121"/>
        <v>68684.124112953286</v>
      </c>
      <c r="BY96" s="5">
        <f t="shared" si="161"/>
        <v>206052.37233885986</v>
      </c>
      <c r="BZ96" s="5">
        <f>MAX(INDEX('Team forecast'!$R$3:$BH$26,MATCH($B96,'Team forecast'!$B$3:$B$26,0),MATCH(BZ$1,'Team forecast'!$R$2:$BH$2,0))*($BX96)-(1-INDEX('Team forecast'!$R$3:$BH$26,MATCH($B96,'Team forecast'!$B$3:$B$26,0),MATCH(BZ$1,'Team forecast'!$R$2:$BH$2,0)))*(BY96+CH96)*0.01,-5000)</f>
        <v>60027.483532483508</v>
      </c>
      <c r="CA96" s="5">
        <f>MAX(INDEX('Team forecast'!$R$3:$BH$26,MATCH($B96,'Team forecast'!$B$3:$B$26,0),MATCH(CA$1,'Team forecast'!$R$2:$BH$2,0))*$BX96-(1-INDEX('Team forecast'!$R$3:$BH$26,MATCH($B96,'Team forecast'!$B$3:$B$26,0),MATCH(CA$1,'Team forecast'!$R$2:$BH$2,0)))*(BY96+BX96+CH96)*0.01,-5000)</f>
        <v>6759.0346983917771</v>
      </c>
      <c r="CB96" s="5">
        <f>MAX(INDEX('Team forecast'!$R$3:$BH$26,MATCH($B96,'Team forecast'!$B$3:$B$26,0),MATCH(CB$1,'Team forecast'!$R$2:$BH$2,0))*$BX96-(1-INDEX('Team forecast'!$R$3:$BH$26,MATCH($B96,'Team forecast'!$B$3:$B$26,0),MATCH(CB$1,'Team forecast'!$R$2:$BH$2,0)))*(BY96+BX96*2+CH96)*0.01,0)</f>
        <v>0</v>
      </c>
      <c r="CC96" s="5">
        <v>0</v>
      </c>
      <c r="CD96" s="5">
        <f>+AK96+BD96*Cockpit!$C$3+BW96*Cockpit!$C$3^2+BZ96*Cockpit!$C$3^3+CA96*Cockpit!$C$3^4+CB96*Cockpit!$C$3^5+CC96*Cockpit!$C$3^6</f>
        <v>127335.18724021367</v>
      </c>
      <c r="CE96" s="5"/>
      <c r="CF96" s="5"/>
      <c r="CG96" s="5">
        <v>0</v>
      </c>
      <c r="CH96" s="5">
        <f t="shared" si="122"/>
        <v>4612000</v>
      </c>
      <c r="CI96" s="5">
        <f t="shared" si="123"/>
        <v>4612000</v>
      </c>
      <c r="CJ96" s="1">
        <f t="shared" si="124"/>
        <v>2.8000000000000001E-2</v>
      </c>
      <c r="CK96" s="5">
        <f>RANK(CD96,$CD$2:$CD$622)+COUNTIF($CD$2:$CD96,$CD96)-1</f>
        <v>64</v>
      </c>
      <c r="CL96" s="5">
        <f>RANK(CJ96,$CJ$2:$CJ$622)+COUNTIF($CJ$2:$CJ96,$CJ96)-1</f>
        <v>70</v>
      </c>
    </row>
    <row r="97" spans="1:90" x14ac:dyDescent="0.3">
      <c r="A97" t="str">
        <f>Players!P98</f>
        <v>Hans Vanaken</v>
      </c>
      <c r="B97" t="str">
        <f>Players!G98</f>
        <v>Belgium</v>
      </c>
      <c r="C97" t="str">
        <f>Players!AB98</f>
        <v>Midfield</v>
      </c>
      <c r="D97" s="1"/>
      <c r="F97" t="str">
        <f>IFERROR(INDEX(Lookup!B:B,MATCH(INDEX(Players!C:C,MATCH(E97,Players!A:A,0)),Lookup!D:D,0)),"")</f>
        <v/>
      </c>
      <c r="G97">
        <f>IF(Players!AC98=0,10000000,Players!AC98)</f>
        <v>3495000</v>
      </c>
      <c r="H97" s="16">
        <f>INDEX('Team forecast'!$B$2:$AO$26,MATCH('Master data'!$B97,'Team forecast'!$B$2:$B$26,0),MATCH('Master data'!H$1,'Team forecast'!$B$2:$AO$2,0))</f>
        <v>1.3904776720313736</v>
      </c>
      <c r="I97" s="16">
        <f>INDEX('Team forecast'!$B$2:$AO$26,MATCH('Master data'!$B97,'Team forecast'!$B$2:$B$26,0),MATCH('Master data'!I$1,'Team forecast'!$B$2:$AO$2,0))</f>
        <v>0.98501256392320902</v>
      </c>
      <c r="J97" s="16">
        <f>INDEX('Team forecast'!$B$2:$AO$26,MATCH('Master data'!$B97,'Team forecast'!$B$2:$B$26,0),MATCH('Master data'!J$1,'Team forecast'!$B$2:$AO$2,0))</f>
        <v>0.37343453510436442</v>
      </c>
      <c r="K97" s="16">
        <f>INDEX('Team forecast'!$B$2:$AO$26,MATCH('Master data'!$B97,'Team forecast'!$B$2:$B$26,0),MATCH('Master data'!K$1,'Team forecast'!$B$2:$AO$2,0))</f>
        <v>3.64738364221295</v>
      </c>
      <c r="L97" s="16">
        <f>INDEX('Team forecast'!$B$2:$AO$26,MATCH('Master data'!$B97,'Team forecast'!$B$2:$B$26,0),MATCH('Master data'!L$1,'Team forecast'!$B$2:$AO$2,0))</f>
        <v>3.2336271037883124</v>
      </c>
      <c r="M97">
        <f>IF(Players!BC98=1,95,0)</f>
        <v>0</v>
      </c>
      <c r="N97" s="2">
        <f>Players!BN98</f>
        <v>0</v>
      </c>
      <c r="O97" s="2">
        <f>Players!BO98</f>
        <v>0</v>
      </c>
      <c r="P97" s="2">
        <f>Players!BP98</f>
        <v>0</v>
      </c>
      <c r="Q97" s="2">
        <f>Players!BQ98</f>
        <v>8.1929904415111512E-2</v>
      </c>
      <c r="R97" s="2">
        <f>Players!BR98</f>
        <v>0</v>
      </c>
      <c r="S97" s="2">
        <f t="shared" si="125"/>
        <v>1.3904776720313736</v>
      </c>
      <c r="T97" s="2">
        <f t="shared" si="126"/>
        <v>0.98501256392320902</v>
      </c>
      <c r="U97" s="16">
        <f>INDEX('Team forecast'!$B$2:$AO$26,MATCH('Master data'!$B97,'Team forecast'!$B$2:$B$26,0),MATCH('Master data'!U$1,'Team forecast'!$B$2:$AO$2,0))</f>
        <v>0.45540796963946878</v>
      </c>
      <c r="V97" s="16">
        <f>INDEX('Team forecast'!$B$2:$AO$26,MATCH('Master data'!$B97,'Team forecast'!$B$2:$B$26,0),MATCH('Master data'!V$1,'Team forecast'!$B$2:$AO$2,0))</f>
        <v>0.31119544592030363</v>
      </c>
      <c r="W97" s="16">
        <f>INDEX('Team forecast'!$B$2:$AO$26,MATCH('Master data'!$B97,'Team forecast'!$B$2:$B$26,0),MATCH('Master data'!W$1,'Team forecast'!$B$2:$AO$2,0))</f>
        <v>0.23339658444022771</v>
      </c>
      <c r="X97" s="5">
        <f t="shared" si="127"/>
        <v>-5000</v>
      </c>
      <c r="Y97" s="5">
        <f t="shared" si="128"/>
        <v>0</v>
      </c>
      <c r="Z97" s="5">
        <f t="shared" si="129"/>
        <v>0</v>
      </c>
      <c r="AA97" s="5">
        <f t="shared" si="130"/>
        <v>0</v>
      </c>
      <c r="AB97" s="5">
        <f t="shared" si="131"/>
        <v>0</v>
      </c>
      <c r="AC97" s="5">
        <f t="shared" si="132"/>
        <v>0</v>
      </c>
      <c r="AD97" s="5">
        <f t="shared" si="133"/>
        <v>0</v>
      </c>
      <c r="AE97" s="5">
        <f t="shared" si="134"/>
        <v>0</v>
      </c>
      <c r="AF97" s="5">
        <f t="shared" si="135"/>
        <v>0</v>
      </c>
      <c r="AG97" s="5">
        <f t="shared" si="136"/>
        <v>0</v>
      </c>
      <c r="AH97" s="5">
        <f t="shared" si="137"/>
        <v>0</v>
      </c>
      <c r="AI97" s="5">
        <f t="shared" si="138"/>
        <v>0</v>
      </c>
      <c r="AJ97" s="5">
        <f t="shared" si="139"/>
        <v>0</v>
      </c>
      <c r="AK97" s="5">
        <f>IFERROR(SUM(X97:AJ97),-5000)*((Cockpit!$C$3)^0)</f>
        <v>-5000</v>
      </c>
      <c r="AL97" s="16">
        <f>INDEX('Team forecast'!$B$2:$AO$26,MATCH('Master data'!$B97,'Team forecast'!$B$2:$B$26,0),MATCH('Master data'!AL$1,'Team forecast'!$B$2:$AO$2,0))</f>
        <v>2.3578794100156779</v>
      </c>
      <c r="AM97" s="16">
        <f>INDEX('Team forecast'!$B$2:$AO$26,MATCH('Master data'!$B97,'Team forecast'!$B$2:$B$26,0),MATCH('Master data'!AM$1,'Team forecast'!$B$2:$AO$2,0))</f>
        <v>0.60341572553131961</v>
      </c>
      <c r="AN97" s="16">
        <f>INDEX('Team forecast'!$B$2:$AO$26,MATCH('Master data'!$B97,'Team forecast'!$B$2:$B$26,0),MATCH('Master data'!AN$1,'Team forecast'!$B$2:$AO$2,0))</f>
        <v>0.5469402440769694</v>
      </c>
      <c r="AO97" s="16">
        <f>INDEX('Team forecast'!$B$2:$AO$26,MATCH('Master data'!$B97,'Team forecast'!$B$2:$B$26,0),MATCH('Master data'!AO$1,'Team forecast'!$B$2:$AO$2,0))</f>
        <v>6.1849902111969035</v>
      </c>
      <c r="AP97" s="16">
        <f>INDEX('Team forecast'!$B$2:$AO$26,MATCH('Master data'!$B97,'Team forecast'!$B$2:$B$26,0),MATCH('Master data'!AP$1,'Team forecast'!$B$2:$AO$2,0))</f>
        <v>1.9809102100775644</v>
      </c>
      <c r="AQ97" s="5">
        <f t="shared" si="140"/>
        <v>-5000</v>
      </c>
      <c r="AR97" s="5">
        <f>INDEX('Team forecast'!$B$2:$AO$26,MATCH('Master data'!$B97,'Team forecast'!$B$2:$B$26,0),MATCH('Master data'!AR$1,'Team forecast'!$B$2:$AO$2,0))*IF(X97&gt;0,25000,0)</f>
        <v>0</v>
      </c>
      <c r="AS97" s="16">
        <f>INDEX('Team forecast'!$B$2:$AO$26,MATCH('Master data'!$B97,'Team forecast'!$B$2:$B$26,0),MATCH('Master data'!AS$1,'Team forecast'!$B$2:$AO$2,0))*IF(X97&gt;0,5000,0)</f>
        <v>0</v>
      </c>
      <c r="AT97" s="16">
        <f>INDEX('Team forecast'!$B$2:$AO$26,MATCH('Master data'!$B97,'Team forecast'!$B$2:$B$26,0),MATCH('Master data'!AT$1,'Team forecast'!$B$2:$AO$2,0))*IF(X97&gt;0,-15000,0)</f>
        <v>0</v>
      </c>
      <c r="AU97" s="5">
        <f t="shared" si="141"/>
        <v>0</v>
      </c>
      <c r="AV97" s="5">
        <f t="shared" si="142"/>
        <v>0</v>
      </c>
      <c r="AW97" s="5">
        <f t="shared" si="143"/>
        <v>0</v>
      </c>
      <c r="AX97" s="5">
        <f t="shared" si="144"/>
        <v>0</v>
      </c>
      <c r="AY97" s="5">
        <f t="shared" si="145"/>
        <v>0</v>
      </c>
      <c r="AZ97" s="5">
        <f t="shared" si="146"/>
        <v>0</v>
      </c>
      <c r="BA97" s="5">
        <f t="shared" si="147"/>
        <v>0</v>
      </c>
      <c r="BB97" s="5">
        <f t="shared" si="148"/>
        <v>0</v>
      </c>
      <c r="BC97" s="5">
        <f t="shared" si="149"/>
        <v>0</v>
      </c>
      <c r="BD97" s="5">
        <f t="shared" si="150"/>
        <v>-5000</v>
      </c>
      <c r="BE97" s="16">
        <f>INDEX('Team forecast'!$B$2:$AO$26,MATCH('Master data'!$B97,'Team forecast'!$B$2:$B$26,0),MATCH('Master data'!BE$1,'Team forecast'!$B$2:$AO$2,0))</f>
        <v>0</v>
      </c>
      <c r="BF97" s="16">
        <f>INDEX('Team forecast'!$B$2:$AO$26,MATCH('Master data'!$B97,'Team forecast'!$B$2:$B$26,0),MATCH('Master data'!BF$1,'Team forecast'!$B$2:$AO$2,0))</f>
        <v>0</v>
      </c>
      <c r="BG97" s="16">
        <f>INDEX('Team forecast'!$B$2:$AO$26,MATCH('Master data'!$B97,'Team forecast'!$B$2:$B$26,0),MATCH('Master data'!BG$1,'Team forecast'!$B$2:$AO$2,0))</f>
        <v>0</v>
      </c>
      <c r="BH97" s="16">
        <f>INDEX('Team forecast'!$B$2:$AO$26,MATCH('Master data'!$B97,'Team forecast'!$B$2:$B$26,0),MATCH('Master data'!BH$1,'Team forecast'!$B$2:$AO$2,0))</f>
        <v>0</v>
      </c>
      <c r="BI97" s="16">
        <f>INDEX('Team forecast'!$B$2:$AO$26,MATCH('Master data'!$B97,'Team forecast'!$B$2:$B$26,0),MATCH('Master data'!BI$1,'Team forecast'!$B$2:$AO$2,0))</f>
        <v>0</v>
      </c>
      <c r="BJ97" s="5">
        <f t="shared" si="151"/>
        <v>-5000</v>
      </c>
      <c r="BK97" s="5">
        <f>INDEX('Team forecast'!$R$3:$BH$26,MATCH($B97,'Team forecast'!$B$3:$B$26,0),MATCH(BK$1,'Team forecast'!$R$2:$BH$2,0))*IF($X97&gt;0,25000,0)</f>
        <v>0</v>
      </c>
      <c r="BL97" s="5">
        <f>INDEX('Team forecast'!$R$3:$BH$26,MATCH($B97,'Team forecast'!$B$3:$B$26,0),MATCH(BL$1,'Team forecast'!$R$2:$BH$2,0))*IF($X97&gt;0,5000,0)</f>
        <v>0</v>
      </c>
      <c r="BM97" s="5">
        <f>INDEX('Team forecast'!$R$3:$BH$26,MATCH($B97,'Team forecast'!$B$3:$B$26,0),MATCH(BM$1,'Team forecast'!$R$2:$BH$2,0))*IF($X97&gt;0,-15000,0)</f>
        <v>0</v>
      </c>
      <c r="BN97" s="5">
        <f t="shared" si="152"/>
        <v>0</v>
      </c>
      <c r="BO97" s="5">
        <f t="shared" si="153"/>
        <v>0</v>
      </c>
      <c r="BP97" s="5">
        <f t="shared" si="154"/>
        <v>0</v>
      </c>
      <c r="BQ97" s="5">
        <f t="shared" si="155"/>
        <v>0</v>
      </c>
      <c r="BR97" s="5">
        <f t="shared" si="156"/>
        <v>0</v>
      </c>
      <c r="BS97" s="5">
        <f t="shared" si="157"/>
        <v>0</v>
      </c>
      <c r="BT97" s="5">
        <f t="shared" si="158"/>
        <v>0</v>
      </c>
      <c r="BU97" s="5">
        <f t="shared" si="159"/>
        <v>0</v>
      </c>
      <c r="BV97" s="5">
        <f t="shared" si="160"/>
        <v>0</v>
      </c>
      <c r="BW97" s="5">
        <f t="shared" si="120"/>
        <v>0</v>
      </c>
      <c r="BX97" s="5">
        <f t="shared" si="121"/>
        <v>-5000</v>
      </c>
      <c r="BY97" s="5">
        <f t="shared" si="161"/>
        <v>-15000</v>
      </c>
      <c r="BZ97" s="5">
        <f>MAX(INDEX('Team forecast'!$R$3:$BH$26,MATCH($B97,'Team forecast'!$B$3:$B$26,0),MATCH(BZ$1,'Team forecast'!$R$2:$BH$2,0))*($BX97)-(1-INDEX('Team forecast'!$R$3:$BH$26,MATCH($B97,'Team forecast'!$B$3:$B$26,0),MATCH(BZ$1,'Team forecast'!$R$2:$BH$2,0)))*(BY97+CH97)*0.01,-5000)</f>
        <v>-5000</v>
      </c>
      <c r="CA97" s="5">
        <f>MAX(INDEX('Team forecast'!$R$3:$BH$26,MATCH($B97,'Team forecast'!$B$3:$B$26,0),MATCH(CA$1,'Team forecast'!$R$2:$BH$2,0))*$BX97-(1-INDEX('Team forecast'!$R$3:$BH$26,MATCH($B97,'Team forecast'!$B$3:$B$26,0),MATCH(CA$1,'Team forecast'!$R$2:$BH$2,0)))*(BY97+BX97+CH97)*0.01,-5000)</f>
        <v>-5000</v>
      </c>
      <c r="CB97" s="5">
        <f>MAX(INDEX('Team forecast'!$R$3:$BH$26,MATCH($B97,'Team forecast'!$B$3:$B$26,0),MATCH(CB$1,'Team forecast'!$R$2:$BH$2,0))*$BX97-(1-INDEX('Team forecast'!$R$3:$BH$26,MATCH($B97,'Team forecast'!$B$3:$B$26,0),MATCH(CB$1,'Team forecast'!$R$2:$BH$2,0)))*(BY97+BX97*2+CH97)*0.01,0)</f>
        <v>0</v>
      </c>
      <c r="CC97" s="5">
        <v>0</v>
      </c>
      <c r="CD97" s="5">
        <f>+AK97+BD97*Cockpit!$C$3+BW97*Cockpit!$C$3^2+BZ97*Cockpit!$C$3^3+CA97*Cockpit!$C$3^4+CB97*Cockpit!$C$3^5+CC97*Cockpit!$C$3^6</f>
        <v>-10802.469135802468</v>
      </c>
      <c r="CE97" s="5"/>
      <c r="CF97" s="5"/>
      <c r="CG97" s="5">
        <v>0</v>
      </c>
      <c r="CH97" s="5">
        <f t="shared" si="122"/>
        <v>3495000</v>
      </c>
      <c r="CI97" s="5">
        <f t="shared" si="123"/>
        <v>3495000</v>
      </c>
      <c r="CJ97" s="1">
        <f t="shared" si="124"/>
        <v>-3.0000000000000001E-3</v>
      </c>
      <c r="CK97" s="5">
        <f>RANK(CD97,$CD$2:$CD$622)+COUNTIF($CD$2:$CD97,$CD97)-1</f>
        <v>452</v>
      </c>
      <c r="CL97" s="5">
        <f>RANK(CJ97,$CJ$2:$CJ$622)+COUNTIF($CJ$2:$CJ97,$CJ97)-1</f>
        <v>449</v>
      </c>
    </row>
    <row r="98" spans="1:90" x14ac:dyDescent="0.3">
      <c r="A98" t="str">
        <f>Players!P99</f>
        <v>Nacer Chadli</v>
      </c>
      <c r="B98" t="str">
        <f>Players!G99</f>
        <v>Belgium</v>
      </c>
      <c r="C98" t="str">
        <f>Players!AB99</f>
        <v>Midfield</v>
      </c>
      <c r="D98" s="1"/>
      <c r="F98" t="str">
        <f>IFERROR(INDEX(Lookup!B:B,MATCH(INDEX(Players!C:C,MATCH(E98,Players!A:A,0)),Lookup!D:D,0)),"")</f>
        <v/>
      </c>
      <c r="G98">
        <f>IF(Players!AC99=0,10000000,Players!AC99)</f>
        <v>3995000</v>
      </c>
      <c r="H98" s="16">
        <f>INDEX('Team forecast'!$B$2:$AO$26,MATCH('Master data'!$B98,'Team forecast'!$B$2:$B$26,0),MATCH('Master data'!H$1,'Team forecast'!$B$2:$AO$2,0))</f>
        <v>1.3904776720313736</v>
      </c>
      <c r="I98" s="16">
        <f>INDEX('Team forecast'!$B$2:$AO$26,MATCH('Master data'!$B98,'Team forecast'!$B$2:$B$26,0),MATCH('Master data'!I$1,'Team forecast'!$B$2:$AO$2,0))</f>
        <v>0.98501256392320902</v>
      </c>
      <c r="J98" s="16">
        <f>INDEX('Team forecast'!$B$2:$AO$26,MATCH('Master data'!$B98,'Team forecast'!$B$2:$B$26,0),MATCH('Master data'!J$1,'Team forecast'!$B$2:$AO$2,0))</f>
        <v>0.37343453510436442</v>
      </c>
      <c r="K98" s="16">
        <f>INDEX('Team forecast'!$B$2:$AO$26,MATCH('Master data'!$B98,'Team forecast'!$B$2:$B$26,0),MATCH('Master data'!K$1,'Team forecast'!$B$2:$AO$2,0))</f>
        <v>3.64738364221295</v>
      </c>
      <c r="L98" s="16">
        <f>INDEX('Team forecast'!$B$2:$AO$26,MATCH('Master data'!$B98,'Team forecast'!$B$2:$B$26,0),MATCH('Master data'!L$1,'Team forecast'!$B$2:$AO$2,0))</f>
        <v>3.2336271037883124</v>
      </c>
      <c r="M98">
        <f>IF(Players!BC99=1,95,0)</f>
        <v>0</v>
      </c>
      <c r="N98" s="2">
        <f>Players!BN99</f>
        <v>0</v>
      </c>
      <c r="O98" s="2">
        <f>Players!BO99</f>
        <v>0</v>
      </c>
      <c r="P98" s="2">
        <f>Players!BP99</f>
        <v>0</v>
      </c>
      <c r="Q98" s="2">
        <f>Players!BQ99</f>
        <v>0</v>
      </c>
      <c r="R98" s="2">
        <f>Players!BR99</f>
        <v>0</v>
      </c>
      <c r="S98" s="2">
        <f t="shared" si="125"/>
        <v>1.3904776720313736</v>
      </c>
      <c r="T98" s="2">
        <f t="shared" si="126"/>
        <v>0.98501256392320902</v>
      </c>
      <c r="U98" s="16">
        <f>INDEX('Team forecast'!$B$2:$AO$26,MATCH('Master data'!$B98,'Team forecast'!$B$2:$B$26,0),MATCH('Master data'!U$1,'Team forecast'!$B$2:$AO$2,0))</f>
        <v>0.45540796963946878</v>
      </c>
      <c r="V98" s="16">
        <f>INDEX('Team forecast'!$B$2:$AO$26,MATCH('Master data'!$B98,'Team forecast'!$B$2:$B$26,0),MATCH('Master data'!V$1,'Team forecast'!$B$2:$AO$2,0))</f>
        <v>0.31119544592030363</v>
      </c>
      <c r="W98" s="16">
        <f>INDEX('Team forecast'!$B$2:$AO$26,MATCH('Master data'!$B98,'Team forecast'!$B$2:$B$26,0),MATCH('Master data'!W$1,'Team forecast'!$B$2:$AO$2,0))</f>
        <v>0.23339658444022771</v>
      </c>
      <c r="X98" s="5">
        <f t="shared" si="127"/>
        <v>-5000</v>
      </c>
      <c r="Y98" s="5">
        <f t="shared" si="128"/>
        <v>0</v>
      </c>
      <c r="Z98" s="5">
        <f t="shared" si="129"/>
        <v>0</v>
      </c>
      <c r="AA98" s="5">
        <f t="shared" si="130"/>
        <v>0</v>
      </c>
      <c r="AB98" s="5">
        <f t="shared" si="131"/>
        <v>0</v>
      </c>
      <c r="AC98" s="5">
        <f t="shared" si="132"/>
        <v>0</v>
      </c>
      <c r="AD98" s="5">
        <f t="shared" si="133"/>
        <v>0</v>
      </c>
      <c r="AE98" s="5">
        <f t="shared" si="134"/>
        <v>0</v>
      </c>
      <c r="AF98" s="5">
        <f t="shared" si="135"/>
        <v>0</v>
      </c>
      <c r="AG98" s="5">
        <f t="shared" si="136"/>
        <v>0</v>
      </c>
      <c r="AH98" s="5">
        <f t="shared" si="137"/>
        <v>0</v>
      </c>
      <c r="AI98" s="5">
        <f t="shared" si="138"/>
        <v>0</v>
      </c>
      <c r="AJ98" s="5">
        <f t="shared" si="139"/>
        <v>0</v>
      </c>
      <c r="AK98" s="5">
        <f>IFERROR(SUM(X98:AJ98),-5000)*((Cockpit!$C$3)^0)</f>
        <v>-5000</v>
      </c>
      <c r="AL98" s="16">
        <f>INDEX('Team forecast'!$B$2:$AO$26,MATCH('Master data'!$B98,'Team forecast'!$B$2:$B$26,0),MATCH('Master data'!AL$1,'Team forecast'!$B$2:$AO$2,0))</f>
        <v>2.3578794100156779</v>
      </c>
      <c r="AM98" s="16">
        <f>INDEX('Team forecast'!$B$2:$AO$26,MATCH('Master data'!$B98,'Team forecast'!$B$2:$B$26,0),MATCH('Master data'!AM$1,'Team forecast'!$B$2:$AO$2,0))</f>
        <v>0.60341572553131961</v>
      </c>
      <c r="AN98" s="16">
        <f>INDEX('Team forecast'!$B$2:$AO$26,MATCH('Master data'!$B98,'Team forecast'!$B$2:$B$26,0),MATCH('Master data'!AN$1,'Team forecast'!$B$2:$AO$2,0))</f>
        <v>0.5469402440769694</v>
      </c>
      <c r="AO98" s="16">
        <f>INDEX('Team forecast'!$B$2:$AO$26,MATCH('Master data'!$B98,'Team forecast'!$B$2:$B$26,0),MATCH('Master data'!AO$1,'Team forecast'!$B$2:$AO$2,0))</f>
        <v>6.1849902111969035</v>
      </c>
      <c r="AP98" s="16">
        <f>INDEX('Team forecast'!$B$2:$AO$26,MATCH('Master data'!$B98,'Team forecast'!$B$2:$B$26,0),MATCH('Master data'!AP$1,'Team forecast'!$B$2:$AO$2,0))</f>
        <v>1.9809102100775644</v>
      </c>
      <c r="AQ98" s="5">
        <f t="shared" si="140"/>
        <v>-5000</v>
      </c>
      <c r="AR98" s="5">
        <f>INDEX('Team forecast'!$B$2:$AO$26,MATCH('Master data'!$B98,'Team forecast'!$B$2:$B$26,0),MATCH('Master data'!AR$1,'Team forecast'!$B$2:$AO$2,0))*IF(X98&gt;0,25000,0)</f>
        <v>0</v>
      </c>
      <c r="AS98" s="16">
        <f>INDEX('Team forecast'!$B$2:$AO$26,MATCH('Master data'!$B98,'Team forecast'!$B$2:$B$26,0),MATCH('Master data'!AS$1,'Team forecast'!$B$2:$AO$2,0))*IF(X98&gt;0,5000,0)</f>
        <v>0</v>
      </c>
      <c r="AT98" s="16">
        <f>INDEX('Team forecast'!$B$2:$AO$26,MATCH('Master data'!$B98,'Team forecast'!$B$2:$B$26,0),MATCH('Master data'!AT$1,'Team forecast'!$B$2:$AO$2,0))*IF(X98&gt;0,-15000,0)</f>
        <v>0</v>
      </c>
      <c r="AU98" s="5">
        <f t="shared" si="141"/>
        <v>0</v>
      </c>
      <c r="AV98" s="5">
        <f t="shared" si="142"/>
        <v>0</v>
      </c>
      <c r="AW98" s="5">
        <f t="shared" si="143"/>
        <v>0</v>
      </c>
      <c r="AX98" s="5">
        <f t="shared" si="144"/>
        <v>0</v>
      </c>
      <c r="AY98" s="5">
        <f t="shared" si="145"/>
        <v>0</v>
      </c>
      <c r="AZ98" s="5">
        <f t="shared" si="146"/>
        <v>0</v>
      </c>
      <c r="BA98" s="5">
        <f t="shared" si="147"/>
        <v>0</v>
      </c>
      <c r="BB98" s="5">
        <f t="shared" si="148"/>
        <v>0</v>
      </c>
      <c r="BC98" s="5">
        <f t="shared" si="149"/>
        <v>0</v>
      </c>
      <c r="BD98" s="5">
        <f t="shared" si="150"/>
        <v>-5000</v>
      </c>
      <c r="BE98" s="16">
        <f>INDEX('Team forecast'!$B$2:$AO$26,MATCH('Master data'!$B98,'Team forecast'!$B$2:$B$26,0),MATCH('Master data'!BE$1,'Team forecast'!$B$2:$AO$2,0))</f>
        <v>0</v>
      </c>
      <c r="BF98" s="16">
        <f>INDEX('Team forecast'!$B$2:$AO$26,MATCH('Master data'!$B98,'Team forecast'!$B$2:$B$26,0),MATCH('Master data'!BF$1,'Team forecast'!$B$2:$AO$2,0))</f>
        <v>0</v>
      </c>
      <c r="BG98" s="16">
        <f>INDEX('Team forecast'!$B$2:$AO$26,MATCH('Master data'!$B98,'Team forecast'!$B$2:$B$26,0),MATCH('Master data'!BG$1,'Team forecast'!$B$2:$AO$2,0))</f>
        <v>0</v>
      </c>
      <c r="BH98" s="16">
        <f>INDEX('Team forecast'!$B$2:$AO$26,MATCH('Master data'!$B98,'Team forecast'!$B$2:$B$26,0),MATCH('Master data'!BH$1,'Team forecast'!$B$2:$AO$2,0))</f>
        <v>0</v>
      </c>
      <c r="BI98" s="16">
        <f>INDEX('Team forecast'!$B$2:$AO$26,MATCH('Master data'!$B98,'Team forecast'!$B$2:$B$26,0),MATCH('Master data'!BI$1,'Team forecast'!$B$2:$AO$2,0))</f>
        <v>0</v>
      </c>
      <c r="BJ98" s="5">
        <f t="shared" si="151"/>
        <v>-5000</v>
      </c>
      <c r="BK98" s="5">
        <f>INDEX('Team forecast'!$R$3:$BH$26,MATCH($B98,'Team forecast'!$B$3:$B$26,0),MATCH(BK$1,'Team forecast'!$R$2:$BH$2,0))*IF($X98&gt;0,25000,0)</f>
        <v>0</v>
      </c>
      <c r="BL98" s="5">
        <f>INDEX('Team forecast'!$R$3:$BH$26,MATCH($B98,'Team forecast'!$B$3:$B$26,0),MATCH(BL$1,'Team forecast'!$R$2:$BH$2,0))*IF($X98&gt;0,5000,0)</f>
        <v>0</v>
      </c>
      <c r="BM98" s="5">
        <f>INDEX('Team forecast'!$R$3:$BH$26,MATCH($B98,'Team forecast'!$B$3:$B$26,0),MATCH(BM$1,'Team forecast'!$R$2:$BH$2,0))*IF($X98&gt;0,-15000,0)</f>
        <v>0</v>
      </c>
      <c r="BN98" s="5">
        <f t="shared" si="152"/>
        <v>0</v>
      </c>
      <c r="BO98" s="5">
        <f t="shared" si="153"/>
        <v>0</v>
      </c>
      <c r="BP98" s="5">
        <f t="shared" si="154"/>
        <v>0</v>
      </c>
      <c r="BQ98" s="5">
        <f t="shared" si="155"/>
        <v>0</v>
      </c>
      <c r="BR98" s="5">
        <f t="shared" si="156"/>
        <v>0</v>
      </c>
      <c r="BS98" s="5">
        <f t="shared" si="157"/>
        <v>0</v>
      </c>
      <c r="BT98" s="5">
        <f t="shared" si="158"/>
        <v>0</v>
      </c>
      <c r="BU98" s="5">
        <f t="shared" si="159"/>
        <v>0</v>
      </c>
      <c r="BV98" s="5">
        <f t="shared" si="160"/>
        <v>0</v>
      </c>
      <c r="BW98" s="5">
        <f t="shared" si="120"/>
        <v>0</v>
      </c>
      <c r="BX98" s="5">
        <f t="shared" si="121"/>
        <v>-5000</v>
      </c>
      <c r="BY98" s="5">
        <f t="shared" si="161"/>
        <v>-15000</v>
      </c>
      <c r="BZ98" s="5">
        <f>MAX(INDEX('Team forecast'!$R$3:$BH$26,MATCH($B98,'Team forecast'!$B$3:$B$26,0),MATCH(BZ$1,'Team forecast'!$R$2:$BH$2,0))*($BX98)-(1-INDEX('Team forecast'!$R$3:$BH$26,MATCH($B98,'Team forecast'!$B$3:$B$26,0),MATCH(BZ$1,'Team forecast'!$R$2:$BH$2,0)))*(BY98+CH98)*0.01,-5000)</f>
        <v>-5000</v>
      </c>
      <c r="CA98" s="5">
        <f>MAX(INDEX('Team forecast'!$R$3:$BH$26,MATCH($B98,'Team forecast'!$B$3:$B$26,0),MATCH(CA$1,'Team forecast'!$R$2:$BH$2,0))*$BX98-(1-INDEX('Team forecast'!$R$3:$BH$26,MATCH($B98,'Team forecast'!$B$3:$B$26,0),MATCH(CA$1,'Team forecast'!$R$2:$BH$2,0)))*(BY98+BX98+CH98)*0.01,-5000)</f>
        <v>-5000</v>
      </c>
      <c r="CB98" s="5">
        <f>MAX(INDEX('Team forecast'!$R$3:$BH$26,MATCH($B98,'Team forecast'!$B$3:$B$26,0),MATCH(CB$1,'Team forecast'!$R$2:$BH$2,0))*$BX98-(1-INDEX('Team forecast'!$R$3:$BH$26,MATCH($B98,'Team forecast'!$B$3:$B$26,0),MATCH(CB$1,'Team forecast'!$R$2:$BH$2,0)))*(BY98+BX98*2+CH98)*0.01,0)</f>
        <v>0</v>
      </c>
      <c r="CC98" s="5">
        <v>0</v>
      </c>
      <c r="CD98" s="5">
        <f>+AK98+BD98*Cockpit!$C$3+BW98*Cockpit!$C$3^2+BZ98*Cockpit!$C$3^3+CA98*Cockpit!$C$3^4+CB98*Cockpit!$C$3^5+CC98*Cockpit!$C$3^6</f>
        <v>-10802.469135802468</v>
      </c>
      <c r="CE98" s="5"/>
      <c r="CF98" s="5"/>
      <c r="CG98" s="5">
        <v>0</v>
      </c>
      <c r="CH98" s="5">
        <f t="shared" si="122"/>
        <v>3995000</v>
      </c>
      <c r="CI98" s="5">
        <f t="shared" si="123"/>
        <v>3995000</v>
      </c>
      <c r="CJ98" s="1">
        <f t="shared" si="124"/>
        <v>-3.0000000000000001E-3</v>
      </c>
      <c r="CK98" s="5">
        <f>RANK(CD98,$CD$2:$CD$622)+COUNTIF($CD$2:$CD98,$CD98)-1</f>
        <v>453</v>
      </c>
      <c r="CL98" s="5">
        <f>RANK(CJ98,$CJ$2:$CJ$622)+COUNTIF($CJ$2:$CJ98,$CJ98)-1</f>
        <v>450</v>
      </c>
    </row>
    <row r="99" spans="1:90" x14ac:dyDescent="0.3">
      <c r="A99" t="str">
        <f>Players!P100</f>
        <v>Dennis Praet</v>
      </c>
      <c r="B99" t="str">
        <f>Players!G100</f>
        <v>Belgium</v>
      </c>
      <c r="C99" t="str">
        <f>Players!AB100</f>
        <v>Midfield</v>
      </c>
      <c r="D99" s="1"/>
      <c r="F99" t="str">
        <f>IFERROR(INDEX(Lookup!B:B,MATCH(INDEX(Players!C:C,MATCH(E99,Players!A:A,0)),Lookup!D:D,0)),"")</f>
        <v/>
      </c>
      <c r="G99">
        <f>IF(Players!AC100=0,10000000,Players!AC100)</f>
        <v>3542000</v>
      </c>
      <c r="H99" s="16">
        <f>INDEX('Team forecast'!$B$2:$AO$26,MATCH('Master data'!$B99,'Team forecast'!$B$2:$B$26,0),MATCH('Master data'!H$1,'Team forecast'!$B$2:$AO$2,0))</f>
        <v>1.3904776720313736</v>
      </c>
      <c r="I99" s="16">
        <f>INDEX('Team forecast'!$B$2:$AO$26,MATCH('Master data'!$B99,'Team forecast'!$B$2:$B$26,0),MATCH('Master data'!I$1,'Team forecast'!$B$2:$AO$2,0))</f>
        <v>0.98501256392320902</v>
      </c>
      <c r="J99" s="16">
        <f>INDEX('Team forecast'!$B$2:$AO$26,MATCH('Master data'!$B99,'Team forecast'!$B$2:$B$26,0),MATCH('Master data'!J$1,'Team forecast'!$B$2:$AO$2,0))</f>
        <v>0.37343453510436442</v>
      </c>
      <c r="K99" s="16">
        <f>INDEX('Team forecast'!$B$2:$AO$26,MATCH('Master data'!$B99,'Team forecast'!$B$2:$B$26,0),MATCH('Master data'!K$1,'Team forecast'!$B$2:$AO$2,0))</f>
        <v>3.64738364221295</v>
      </c>
      <c r="L99" s="16">
        <f>INDEX('Team forecast'!$B$2:$AO$26,MATCH('Master data'!$B99,'Team forecast'!$B$2:$B$26,0),MATCH('Master data'!L$1,'Team forecast'!$B$2:$AO$2,0))</f>
        <v>3.2336271037883124</v>
      </c>
      <c r="M99">
        <f>IF(Players!BC100=1,95,0)</f>
        <v>0</v>
      </c>
      <c r="N99" s="2">
        <f>Players!BN100</f>
        <v>0</v>
      </c>
      <c r="O99" s="2">
        <f>Players!BO100</f>
        <v>0</v>
      </c>
      <c r="P99" s="2">
        <f>Players!BP100</f>
        <v>0</v>
      </c>
      <c r="Q99" s="2">
        <f>Players!BQ100</f>
        <v>0</v>
      </c>
      <c r="R99" s="2">
        <f>Players!BR100</f>
        <v>0</v>
      </c>
      <c r="S99" s="2">
        <f t="shared" si="125"/>
        <v>1.3904776720313736</v>
      </c>
      <c r="T99" s="2">
        <f t="shared" si="126"/>
        <v>0.98501256392320902</v>
      </c>
      <c r="U99" s="16">
        <f>INDEX('Team forecast'!$B$2:$AO$26,MATCH('Master data'!$B99,'Team forecast'!$B$2:$B$26,0),MATCH('Master data'!U$1,'Team forecast'!$B$2:$AO$2,0))</f>
        <v>0.45540796963946878</v>
      </c>
      <c r="V99" s="16">
        <f>INDEX('Team forecast'!$B$2:$AO$26,MATCH('Master data'!$B99,'Team forecast'!$B$2:$B$26,0),MATCH('Master data'!V$1,'Team forecast'!$B$2:$AO$2,0))</f>
        <v>0.31119544592030363</v>
      </c>
      <c r="W99" s="16">
        <f>INDEX('Team forecast'!$B$2:$AO$26,MATCH('Master data'!$B99,'Team forecast'!$B$2:$B$26,0),MATCH('Master data'!W$1,'Team forecast'!$B$2:$AO$2,0))</f>
        <v>0.23339658444022771</v>
      </c>
      <c r="X99" s="5">
        <f t="shared" si="127"/>
        <v>-5000</v>
      </c>
      <c r="Y99" s="5">
        <f t="shared" si="128"/>
        <v>0</v>
      </c>
      <c r="Z99" s="5">
        <f t="shared" si="129"/>
        <v>0</v>
      </c>
      <c r="AA99" s="5">
        <f t="shared" si="130"/>
        <v>0</v>
      </c>
      <c r="AB99" s="5">
        <f t="shared" si="131"/>
        <v>0</v>
      </c>
      <c r="AC99" s="5">
        <f t="shared" si="132"/>
        <v>0</v>
      </c>
      <c r="AD99" s="5">
        <f t="shared" si="133"/>
        <v>0</v>
      </c>
      <c r="AE99" s="5">
        <f t="shared" si="134"/>
        <v>0</v>
      </c>
      <c r="AF99" s="5">
        <f t="shared" si="135"/>
        <v>0</v>
      </c>
      <c r="AG99" s="5">
        <f t="shared" si="136"/>
        <v>0</v>
      </c>
      <c r="AH99" s="5">
        <f t="shared" si="137"/>
        <v>0</v>
      </c>
      <c r="AI99" s="5">
        <f t="shared" si="138"/>
        <v>0</v>
      </c>
      <c r="AJ99" s="5">
        <f t="shared" si="139"/>
        <v>0</v>
      </c>
      <c r="AK99" s="5">
        <f>IFERROR(SUM(X99:AJ99),-5000)*((Cockpit!$C$3)^0)</f>
        <v>-5000</v>
      </c>
      <c r="AL99" s="16">
        <f>INDEX('Team forecast'!$B$2:$AO$26,MATCH('Master data'!$B99,'Team forecast'!$B$2:$B$26,0),MATCH('Master data'!AL$1,'Team forecast'!$B$2:$AO$2,0))</f>
        <v>2.3578794100156779</v>
      </c>
      <c r="AM99" s="16">
        <f>INDEX('Team forecast'!$B$2:$AO$26,MATCH('Master data'!$B99,'Team forecast'!$B$2:$B$26,0),MATCH('Master data'!AM$1,'Team forecast'!$B$2:$AO$2,0))</f>
        <v>0.60341572553131961</v>
      </c>
      <c r="AN99" s="16">
        <f>INDEX('Team forecast'!$B$2:$AO$26,MATCH('Master data'!$B99,'Team forecast'!$B$2:$B$26,0),MATCH('Master data'!AN$1,'Team forecast'!$B$2:$AO$2,0))</f>
        <v>0.5469402440769694</v>
      </c>
      <c r="AO99" s="16">
        <f>INDEX('Team forecast'!$B$2:$AO$26,MATCH('Master data'!$B99,'Team forecast'!$B$2:$B$26,0),MATCH('Master data'!AO$1,'Team forecast'!$B$2:$AO$2,0))</f>
        <v>6.1849902111969035</v>
      </c>
      <c r="AP99" s="16">
        <f>INDEX('Team forecast'!$B$2:$AO$26,MATCH('Master data'!$B99,'Team forecast'!$B$2:$B$26,0),MATCH('Master data'!AP$1,'Team forecast'!$B$2:$AO$2,0))</f>
        <v>1.9809102100775644</v>
      </c>
      <c r="AQ99" s="5">
        <f t="shared" si="140"/>
        <v>-5000</v>
      </c>
      <c r="AR99" s="5">
        <f>INDEX('Team forecast'!$B$2:$AO$26,MATCH('Master data'!$B99,'Team forecast'!$B$2:$B$26,0),MATCH('Master data'!AR$1,'Team forecast'!$B$2:$AO$2,0))*IF(X99&gt;0,25000,0)</f>
        <v>0</v>
      </c>
      <c r="AS99" s="16">
        <f>INDEX('Team forecast'!$B$2:$AO$26,MATCH('Master data'!$B99,'Team forecast'!$B$2:$B$26,0),MATCH('Master data'!AS$1,'Team forecast'!$B$2:$AO$2,0))*IF(X99&gt;0,5000,0)</f>
        <v>0</v>
      </c>
      <c r="AT99" s="16">
        <f>INDEX('Team forecast'!$B$2:$AO$26,MATCH('Master data'!$B99,'Team forecast'!$B$2:$B$26,0),MATCH('Master data'!AT$1,'Team forecast'!$B$2:$AO$2,0))*IF(X99&gt;0,-15000,0)</f>
        <v>0</v>
      </c>
      <c r="AU99" s="5">
        <f t="shared" si="141"/>
        <v>0</v>
      </c>
      <c r="AV99" s="5">
        <f t="shared" si="142"/>
        <v>0</v>
      </c>
      <c r="AW99" s="5">
        <f t="shared" si="143"/>
        <v>0</v>
      </c>
      <c r="AX99" s="5">
        <f t="shared" si="144"/>
        <v>0</v>
      </c>
      <c r="AY99" s="5">
        <f t="shared" si="145"/>
        <v>0</v>
      </c>
      <c r="AZ99" s="5">
        <f t="shared" si="146"/>
        <v>0</v>
      </c>
      <c r="BA99" s="5">
        <f t="shared" si="147"/>
        <v>0</v>
      </c>
      <c r="BB99" s="5">
        <f t="shared" si="148"/>
        <v>0</v>
      </c>
      <c r="BC99" s="5">
        <f t="shared" si="149"/>
        <v>0</v>
      </c>
      <c r="BD99" s="5">
        <f t="shared" si="150"/>
        <v>-5000</v>
      </c>
      <c r="BE99" s="16">
        <f>INDEX('Team forecast'!$B$2:$AO$26,MATCH('Master data'!$B99,'Team forecast'!$B$2:$B$26,0),MATCH('Master data'!BE$1,'Team forecast'!$B$2:$AO$2,0))</f>
        <v>0</v>
      </c>
      <c r="BF99" s="16">
        <f>INDEX('Team forecast'!$B$2:$AO$26,MATCH('Master data'!$B99,'Team forecast'!$B$2:$B$26,0),MATCH('Master data'!BF$1,'Team forecast'!$B$2:$AO$2,0))</f>
        <v>0</v>
      </c>
      <c r="BG99" s="16">
        <f>INDEX('Team forecast'!$B$2:$AO$26,MATCH('Master data'!$B99,'Team forecast'!$B$2:$B$26,0),MATCH('Master data'!BG$1,'Team forecast'!$B$2:$AO$2,0))</f>
        <v>0</v>
      </c>
      <c r="BH99" s="16">
        <f>INDEX('Team forecast'!$B$2:$AO$26,MATCH('Master data'!$B99,'Team forecast'!$B$2:$B$26,0),MATCH('Master data'!BH$1,'Team forecast'!$B$2:$AO$2,0))</f>
        <v>0</v>
      </c>
      <c r="BI99" s="16">
        <f>INDEX('Team forecast'!$B$2:$AO$26,MATCH('Master data'!$B99,'Team forecast'!$B$2:$B$26,0),MATCH('Master data'!BI$1,'Team forecast'!$B$2:$AO$2,0))</f>
        <v>0</v>
      </c>
      <c r="BJ99" s="5">
        <f t="shared" si="151"/>
        <v>-5000</v>
      </c>
      <c r="BK99" s="5">
        <f>INDEX('Team forecast'!$R$3:$BH$26,MATCH($B99,'Team forecast'!$B$3:$B$26,0),MATCH(BK$1,'Team forecast'!$R$2:$BH$2,0))*IF($X99&gt;0,25000,0)</f>
        <v>0</v>
      </c>
      <c r="BL99" s="5">
        <f>INDEX('Team forecast'!$R$3:$BH$26,MATCH($B99,'Team forecast'!$B$3:$B$26,0),MATCH(BL$1,'Team forecast'!$R$2:$BH$2,0))*IF($X99&gt;0,5000,0)</f>
        <v>0</v>
      </c>
      <c r="BM99" s="5">
        <f>INDEX('Team forecast'!$R$3:$BH$26,MATCH($B99,'Team forecast'!$B$3:$B$26,0),MATCH(BM$1,'Team forecast'!$R$2:$BH$2,0))*IF($X99&gt;0,-15000,0)</f>
        <v>0</v>
      </c>
      <c r="BN99" s="5">
        <f t="shared" si="152"/>
        <v>0</v>
      </c>
      <c r="BO99" s="5">
        <f t="shared" si="153"/>
        <v>0</v>
      </c>
      <c r="BP99" s="5">
        <f t="shared" si="154"/>
        <v>0</v>
      </c>
      <c r="BQ99" s="5">
        <f t="shared" si="155"/>
        <v>0</v>
      </c>
      <c r="BR99" s="5">
        <f t="shared" si="156"/>
        <v>0</v>
      </c>
      <c r="BS99" s="5">
        <f t="shared" si="157"/>
        <v>0</v>
      </c>
      <c r="BT99" s="5">
        <f t="shared" si="158"/>
        <v>0</v>
      </c>
      <c r="BU99" s="5">
        <f t="shared" si="159"/>
        <v>0</v>
      </c>
      <c r="BV99" s="5">
        <f t="shared" si="160"/>
        <v>0</v>
      </c>
      <c r="BW99" s="5">
        <f t="shared" si="120"/>
        <v>0</v>
      </c>
      <c r="BX99" s="5">
        <f t="shared" si="121"/>
        <v>-5000</v>
      </c>
      <c r="BY99" s="5">
        <f t="shared" si="161"/>
        <v>-15000</v>
      </c>
      <c r="BZ99" s="5">
        <f>MAX(INDEX('Team forecast'!$R$3:$BH$26,MATCH($B99,'Team forecast'!$B$3:$B$26,0),MATCH(BZ$1,'Team forecast'!$R$2:$BH$2,0))*($BX99)-(1-INDEX('Team forecast'!$R$3:$BH$26,MATCH($B99,'Team forecast'!$B$3:$B$26,0),MATCH(BZ$1,'Team forecast'!$R$2:$BH$2,0)))*(BY99+CH99)*0.01,-5000)</f>
        <v>-5000</v>
      </c>
      <c r="CA99" s="5">
        <f>MAX(INDEX('Team forecast'!$R$3:$BH$26,MATCH($B99,'Team forecast'!$B$3:$B$26,0),MATCH(CA$1,'Team forecast'!$R$2:$BH$2,0))*$BX99-(1-INDEX('Team forecast'!$R$3:$BH$26,MATCH($B99,'Team forecast'!$B$3:$B$26,0),MATCH(CA$1,'Team forecast'!$R$2:$BH$2,0)))*(BY99+BX99+CH99)*0.01,-5000)</f>
        <v>-5000</v>
      </c>
      <c r="CB99" s="5">
        <f>MAX(INDEX('Team forecast'!$R$3:$BH$26,MATCH($B99,'Team forecast'!$B$3:$B$26,0),MATCH(CB$1,'Team forecast'!$R$2:$BH$2,0))*$BX99-(1-INDEX('Team forecast'!$R$3:$BH$26,MATCH($B99,'Team forecast'!$B$3:$B$26,0),MATCH(CB$1,'Team forecast'!$R$2:$BH$2,0)))*(BY99+BX99*2+CH99)*0.01,0)</f>
        <v>0</v>
      </c>
      <c r="CC99" s="5">
        <v>0</v>
      </c>
      <c r="CD99" s="5">
        <f>+AK99+BD99*Cockpit!$C$3+BW99*Cockpit!$C$3^2+BZ99*Cockpit!$C$3^3+CA99*Cockpit!$C$3^4+CB99*Cockpit!$C$3^5+CC99*Cockpit!$C$3^6</f>
        <v>-10802.469135802468</v>
      </c>
      <c r="CE99" s="5"/>
      <c r="CF99" s="5"/>
      <c r="CG99" s="5">
        <v>0</v>
      </c>
      <c r="CH99" s="5">
        <f t="shared" si="122"/>
        <v>3542000</v>
      </c>
      <c r="CI99" s="5">
        <f t="shared" si="123"/>
        <v>3542000</v>
      </c>
      <c r="CJ99" s="1">
        <f t="shared" si="124"/>
        <v>-3.0000000000000001E-3</v>
      </c>
      <c r="CK99" s="5">
        <f>RANK(CD99,$CD$2:$CD$622)+COUNTIF($CD$2:$CD99,$CD99)-1</f>
        <v>454</v>
      </c>
      <c r="CL99" s="5">
        <f>RANK(CJ99,$CJ$2:$CJ$622)+COUNTIF($CJ$2:$CJ99,$CJ99)-1</f>
        <v>451</v>
      </c>
    </row>
    <row r="100" spans="1:90" x14ac:dyDescent="0.3">
      <c r="A100" t="str">
        <f>Players!P101</f>
        <v>Leander Dendoncker</v>
      </c>
      <c r="B100" t="str">
        <f>Players!G101</f>
        <v>Belgium</v>
      </c>
      <c r="C100" t="str">
        <f>Players!AB101</f>
        <v>Midfield</v>
      </c>
      <c r="D100" s="1"/>
      <c r="F100" t="str">
        <f>IFERROR(INDEX(Lookup!B:B,MATCH(INDEX(Players!C:C,MATCH(E100,Players!A:A,0)),Lookup!D:D,0)),"")</f>
        <v/>
      </c>
      <c r="G100">
        <f>IF(Players!AC101=0,10000000,Players!AC101)</f>
        <v>3562000</v>
      </c>
      <c r="H100" s="16">
        <f>INDEX('Team forecast'!$B$2:$AO$26,MATCH('Master data'!$B100,'Team forecast'!$B$2:$B$26,0),MATCH('Master data'!H$1,'Team forecast'!$B$2:$AO$2,0))</f>
        <v>1.3904776720313736</v>
      </c>
      <c r="I100" s="16">
        <f>INDEX('Team forecast'!$B$2:$AO$26,MATCH('Master data'!$B100,'Team forecast'!$B$2:$B$26,0),MATCH('Master data'!I$1,'Team forecast'!$B$2:$AO$2,0))</f>
        <v>0.98501256392320902</v>
      </c>
      <c r="J100" s="16">
        <f>INDEX('Team forecast'!$B$2:$AO$26,MATCH('Master data'!$B100,'Team forecast'!$B$2:$B$26,0),MATCH('Master data'!J$1,'Team forecast'!$B$2:$AO$2,0))</f>
        <v>0.37343453510436442</v>
      </c>
      <c r="K100" s="16">
        <f>INDEX('Team forecast'!$B$2:$AO$26,MATCH('Master data'!$B100,'Team forecast'!$B$2:$B$26,0),MATCH('Master data'!K$1,'Team forecast'!$B$2:$AO$2,0))</f>
        <v>3.64738364221295</v>
      </c>
      <c r="L100" s="16">
        <f>INDEX('Team forecast'!$B$2:$AO$26,MATCH('Master data'!$B100,'Team forecast'!$B$2:$B$26,0),MATCH('Master data'!L$1,'Team forecast'!$B$2:$AO$2,0))</f>
        <v>3.2336271037883124</v>
      </c>
      <c r="M100">
        <f>IF(Players!BC101=1,95,0)</f>
        <v>95</v>
      </c>
      <c r="N100" s="2">
        <f>Players!BN101</f>
        <v>3.751838604622585E-2</v>
      </c>
      <c r="O100" s="2">
        <f>Players!BO101</f>
        <v>3.4782045832021005E-2</v>
      </c>
      <c r="P100" s="2">
        <f>Players!BP101</f>
        <v>4.8241947191219929E-2</v>
      </c>
      <c r="Q100" s="2">
        <f>Players!BQ101</f>
        <v>7.2000000000000008E-2</v>
      </c>
      <c r="R100" s="2">
        <f>Players!BR101</f>
        <v>0</v>
      </c>
      <c r="S100" s="2">
        <f t="shared" si="125"/>
        <v>1.3904776720313736</v>
      </c>
      <c r="T100" s="2">
        <f t="shared" si="126"/>
        <v>0.98501256392320902</v>
      </c>
      <c r="U100" s="16">
        <f>INDEX('Team forecast'!$B$2:$AO$26,MATCH('Master data'!$B100,'Team forecast'!$B$2:$B$26,0),MATCH('Master data'!U$1,'Team forecast'!$B$2:$AO$2,0))</f>
        <v>0.45540796963946878</v>
      </c>
      <c r="V100" s="16">
        <f>INDEX('Team forecast'!$B$2:$AO$26,MATCH('Master data'!$B100,'Team forecast'!$B$2:$B$26,0),MATCH('Master data'!V$1,'Team forecast'!$B$2:$AO$2,0))</f>
        <v>0.31119544592030363</v>
      </c>
      <c r="W100" s="16">
        <f>INDEX('Team forecast'!$B$2:$AO$26,MATCH('Master data'!$B100,'Team forecast'!$B$2:$B$26,0),MATCH('Master data'!W$1,'Team forecast'!$B$2:$AO$2,0))</f>
        <v>0.23339658444022771</v>
      </c>
      <c r="X100" s="5">
        <f t="shared" si="127"/>
        <v>7000</v>
      </c>
      <c r="Y100" s="5">
        <f t="shared" si="128"/>
        <v>11385.19924098672</v>
      </c>
      <c r="Z100" s="5">
        <f t="shared" si="129"/>
        <v>1555.977229601518</v>
      </c>
      <c r="AA100" s="5">
        <f t="shared" si="130"/>
        <v>-3500.9487666034156</v>
      </c>
      <c r="AB100" s="5">
        <f t="shared" si="131"/>
        <v>6521.059760991312</v>
      </c>
      <c r="AC100" s="5">
        <f t="shared" si="132"/>
        <v>2418.1829058498552</v>
      </c>
      <c r="AD100" s="5">
        <f t="shared" si="133"/>
        <v>1759.5688905375653</v>
      </c>
      <c r="AE100" s="5">
        <f t="shared" si="134"/>
        <v>0</v>
      </c>
      <c r="AF100" s="5">
        <f t="shared" si="135"/>
        <v>0</v>
      </c>
      <c r="AG100" s="5">
        <f t="shared" si="136"/>
        <v>-1440.0000000000002</v>
      </c>
      <c r="AH100" s="5">
        <f t="shared" si="137"/>
        <v>0</v>
      </c>
      <c r="AI100" s="5">
        <f t="shared" si="138"/>
        <v>13904.776720313735</v>
      </c>
      <c r="AJ100" s="5">
        <f t="shared" si="139"/>
        <v>-7880.1005113856718</v>
      </c>
      <c r="AK100" s="5">
        <f>IFERROR(SUM(X100:AJ100),-5000)*((Cockpit!$C$3)^0)</f>
        <v>31723.715470291616</v>
      </c>
      <c r="AL100" s="16">
        <f>INDEX('Team forecast'!$B$2:$AO$26,MATCH('Master data'!$B100,'Team forecast'!$B$2:$B$26,0),MATCH('Master data'!AL$1,'Team forecast'!$B$2:$AO$2,0))</f>
        <v>2.3578794100156779</v>
      </c>
      <c r="AM100" s="16">
        <f>INDEX('Team forecast'!$B$2:$AO$26,MATCH('Master data'!$B100,'Team forecast'!$B$2:$B$26,0),MATCH('Master data'!AM$1,'Team forecast'!$B$2:$AO$2,0))</f>
        <v>0.60341572553131961</v>
      </c>
      <c r="AN100" s="16">
        <f>INDEX('Team forecast'!$B$2:$AO$26,MATCH('Master data'!$B100,'Team forecast'!$B$2:$B$26,0),MATCH('Master data'!AN$1,'Team forecast'!$B$2:$AO$2,0))</f>
        <v>0.5469402440769694</v>
      </c>
      <c r="AO100" s="16">
        <f>INDEX('Team forecast'!$B$2:$AO$26,MATCH('Master data'!$B100,'Team forecast'!$B$2:$B$26,0),MATCH('Master data'!AO$1,'Team forecast'!$B$2:$AO$2,0))</f>
        <v>6.1849902111969035</v>
      </c>
      <c r="AP100" s="16">
        <f>INDEX('Team forecast'!$B$2:$AO$26,MATCH('Master data'!$B100,'Team forecast'!$B$2:$B$26,0),MATCH('Master data'!AP$1,'Team forecast'!$B$2:$AO$2,0))</f>
        <v>1.9809102100775644</v>
      </c>
      <c r="AQ100" s="5">
        <f t="shared" si="140"/>
        <v>7000</v>
      </c>
      <c r="AR100" s="5">
        <f>INDEX('Team forecast'!$B$2:$AO$26,MATCH('Master data'!$B100,'Team forecast'!$B$2:$B$26,0),MATCH('Master data'!AR$1,'Team forecast'!$B$2:$AO$2,0))*IF(X100&gt;0,25000,0)</f>
        <v>19389.479964204038</v>
      </c>
      <c r="AS100" s="16">
        <f>INDEX('Team forecast'!$B$2:$AO$26,MATCH('Master data'!$B100,'Team forecast'!$B$2:$B$26,0),MATCH('Master data'!AS$1,'Team forecast'!$B$2:$AO$2,0))*IF(X100&gt;0,5000,0)</f>
        <v>727.851247887044</v>
      </c>
      <c r="AT100" s="16">
        <f>INDEX('Team forecast'!$B$2:$AO$26,MATCH('Master data'!$B100,'Team forecast'!$B$2:$B$26,0),MATCH('Master data'!AT$1,'Team forecast'!$B$2:$AO$2,0))*IF(X100&gt;0,-15000,0)</f>
        <v>-1182.7582778164463</v>
      </c>
      <c r="AU100" s="5">
        <f t="shared" si="141"/>
        <v>11057.978744426931</v>
      </c>
      <c r="AV100" s="5">
        <f t="shared" si="142"/>
        <v>4100.5934852771979</v>
      </c>
      <c r="AW100" s="5">
        <f t="shared" si="143"/>
        <v>2983.7597114677324</v>
      </c>
      <c r="AX100" s="5">
        <f t="shared" si="144"/>
        <v>0</v>
      </c>
      <c r="AY100" s="5">
        <f t="shared" si="145"/>
        <v>0</v>
      </c>
      <c r="AZ100" s="5">
        <f t="shared" si="146"/>
        <v>-1440.0000000000002</v>
      </c>
      <c r="BA100" s="5">
        <f t="shared" si="147"/>
        <v>0</v>
      </c>
      <c r="BB100" s="5">
        <f t="shared" si="148"/>
        <v>23578.794100156778</v>
      </c>
      <c r="BC100" s="5">
        <f t="shared" si="149"/>
        <v>-4827.3258042505568</v>
      </c>
      <c r="BD100" s="5">
        <f t="shared" si="150"/>
        <v>61388.373171352716</v>
      </c>
      <c r="BE100" s="16">
        <f>INDEX('Team forecast'!$B$2:$AO$26,MATCH('Master data'!$B100,'Team forecast'!$B$2:$B$26,0),MATCH('Master data'!BE$1,'Team forecast'!$B$2:$AO$2,0))</f>
        <v>0</v>
      </c>
      <c r="BF100" s="16">
        <f>INDEX('Team forecast'!$B$2:$AO$26,MATCH('Master data'!$B100,'Team forecast'!$B$2:$B$26,0),MATCH('Master data'!BF$1,'Team forecast'!$B$2:$AO$2,0))</f>
        <v>0</v>
      </c>
      <c r="BG100" s="16">
        <f>INDEX('Team forecast'!$B$2:$AO$26,MATCH('Master data'!$B100,'Team forecast'!$B$2:$B$26,0),MATCH('Master data'!BG$1,'Team forecast'!$B$2:$AO$2,0))</f>
        <v>0</v>
      </c>
      <c r="BH100" s="16">
        <f>INDEX('Team forecast'!$B$2:$AO$26,MATCH('Master data'!$B100,'Team forecast'!$B$2:$B$26,0),MATCH('Master data'!BH$1,'Team forecast'!$B$2:$AO$2,0))</f>
        <v>0</v>
      </c>
      <c r="BI100" s="16">
        <f>INDEX('Team forecast'!$B$2:$AO$26,MATCH('Master data'!$B100,'Team forecast'!$B$2:$B$26,0),MATCH('Master data'!BI$1,'Team forecast'!$B$2:$AO$2,0))</f>
        <v>0</v>
      </c>
      <c r="BJ100" s="5">
        <f t="shared" si="151"/>
        <v>7000</v>
      </c>
      <c r="BK100" s="5">
        <f>INDEX('Team forecast'!$R$3:$BH$26,MATCH($B100,'Team forecast'!$B$3:$B$26,0),MATCH(BK$1,'Team forecast'!$R$2:$BH$2,0))*IF($X100&gt;0,25000,0)</f>
        <v>0</v>
      </c>
      <c r="BL100" s="5">
        <f>INDEX('Team forecast'!$R$3:$BH$26,MATCH($B100,'Team forecast'!$B$3:$B$26,0),MATCH(BL$1,'Team forecast'!$R$2:$BH$2,0))*IF($X100&gt;0,5000,0)</f>
        <v>0</v>
      </c>
      <c r="BM100" s="5">
        <f>INDEX('Team forecast'!$R$3:$BH$26,MATCH($B100,'Team forecast'!$B$3:$B$26,0),MATCH(BM$1,'Team forecast'!$R$2:$BH$2,0))*IF($X100&gt;0,-15000,0)</f>
        <v>0</v>
      </c>
      <c r="BN100" s="5">
        <f t="shared" si="152"/>
        <v>0</v>
      </c>
      <c r="BO100" s="5">
        <f t="shared" si="153"/>
        <v>0</v>
      </c>
      <c r="BP100" s="5">
        <f t="shared" si="154"/>
        <v>0</v>
      </c>
      <c r="BQ100" s="5">
        <f t="shared" si="155"/>
        <v>0</v>
      </c>
      <c r="BR100" s="5">
        <f t="shared" si="156"/>
        <v>0</v>
      </c>
      <c r="BS100" s="5">
        <f t="shared" si="157"/>
        <v>-1440.0000000000002</v>
      </c>
      <c r="BT100" s="5">
        <f t="shared" si="158"/>
        <v>0</v>
      </c>
      <c r="BU100" s="5">
        <f t="shared" si="159"/>
        <v>0</v>
      </c>
      <c r="BV100" s="5">
        <f t="shared" si="160"/>
        <v>0</v>
      </c>
      <c r="BW100" s="5">
        <f t="shared" si="120"/>
        <v>0</v>
      </c>
      <c r="BX100" s="5">
        <f t="shared" si="121"/>
        <v>46556.04432082217</v>
      </c>
      <c r="BY100" s="5">
        <f t="shared" si="161"/>
        <v>139668.13296246651</v>
      </c>
      <c r="BZ100" s="5">
        <f>MAX(INDEX('Team forecast'!$R$3:$BH$26,MATCH($B100,'Team forecast'!$B$3:$B$26,0),MATCH(BZ$1,'Team forecast'!$R$2:$BH$2,0))*($BX100)-(1-INDEX('Team forecast'!$R$3:$BH$26,MATCH($B100,'Team forecast'!$B$3:$B$26,0),MATCH(BZ$1,'Team forecast'!$R$2:$BH$2,0)))*(BY100+CH100)*0.01,-5000)</f>
        <v>40365.472050418692</v>
      </c>
      <c r="CA100" s="5">
        <f>MAX(INDEX('Team forecast'!$R$3:$BH$26,MATCH($B100,'Team forecast'!$B$3:$B$26,0),MATCH(CA$1,'Team forecast'!$R$2:$BH$2,0))*$BX100-(1-INDEX('Team forecast'!$R$3:$BH$26,MATCH($B100,'Team forecast'!$B$3:$B$26,0),MATCH(CA$1,'Team forecast'!$R$2:$BH$2,0)))*(BY100+BX100+CH100)*0.01,-5000)</f>
        <v>2285.4151570658287</v>
      </c>
      <c r="CB100" s="5">
        <f>MAX(INDEX('Team forecast'!$R$3:$BH$26,MATCH($B100,'Team forecast'!$B$3:$B$26,0),MATCH(CB$1,'Team forecast'!$R$2:$BH$2,0))*$BX100-(1-INDEX('Team forecast'!$R$3:$BH$26,MATCH($B100,'Team forecast'!$B$3:$B$26,0),MATCH(CB$1,'Team forecast'!$R$2:$BH$2,0)))*(BY100+BX100*2+CH100)*0.01,0)</f>
        <v>0</v>
      </c>
      <c r="CC100" s="5">
        <v>0</v>
      </c>
      <c r="CD100" s="5">
        <f>+AK100+BD100*Cockpit!$C$3+BW100*Cockpit!$C$3^2+BZ100*Cockpit!$C$3^3+CA100*Cockpit!$C$3^4+CB100*Cockpit!$C$3^5+CC100*Cockpit!$C$3^6</f>
        <v>85060.877482342839</v>
      </c>
      <c r="CE100" s="5"/>
      <c r="CF100" s="5"/>
      <c r="CG100" s="5">
        <v>0</v>
      </c>
      <c r="CH100" s="5">
        <f t="shared" si="122"/>
        <v>3562000</v>
      </c>
      <c r="CI100" s="5">
        <f t="shared" si="123"/>
        <v>3562000</v>
      </c>
      <c r="CJ100" s="1">
        <f t="shared" si="124"/>
        <v>2.4E-2</v>
      </c>
      <c r="CK100" s="5">
        <f>RANK(CD100,$CD$2:$CD$622)+COUNTIF($CD$2:$CD100,$CD100)-1</f>
        <v>104</v>
      </c>
      <c r="CL100" s="5">
        <f>RANK(CJ100,$CJ$2:$CJ$622)+COUNTIF($CJ$2:$CJ100,$CJ100)-1</f>
        <v>93</v>
      </c>
    </row>
    <row r="101" spans="1:90" x14ac:dyDescent="0.3">
      <c r="A101" t="str">
        <f>Players!P102</f>
        <v>Leandro Trossard</v>
      </c>
      <c r="B101" t="str">
        <f>Players!G102</f>
        <v>Belgium</v>
      </c>
      <c r="C101" t="str">
        <f>Players!AB102</f>
        <v>Striker</v>
      </c>
      <c r="D101" s="1"/>
      <c r="F101" t="str">
        <f>IFERROR(INDEX(Lookup!B:B,MATCH(INDEX(Players!C:C,MATCH(E101,Players!A:A,0)),Lookup!D:D,0)),"")</f>
        <v/>
      </c>
      <c r="G101">
        <f>IF(Players!AC102=0,10000000,Players!AC102)</f>
        <v>4495000</v>
      </c>
      <c r="H101" s="16">
        <f>INDEX('Team forecast'!$B$2:$AO$26,MATCH('Master data'!$B101,'Team forecast'!$B$2:$B$26,0),MATCH('Master data'!H$1,'Team forecast'!$B$2:$AO$2,0))</f>
        <v>1.3904776720313736</v>
      </c>
      <c r="I101" s="16">
        <f>INDEX('Team forecast'!$B$2:$AO$26,MATCH('Master data'!$B101,'Team forecast'!$B$2:$B$26,0),MATCH('Master data'!I$1,'Team forecast'!$B$2:$AO$2,0))</f>
        <v>0.98501256392320902</v>
      </c>
      <c r="J101" s="16">
        <f>INDEX('Team forecast'!$B$2:$AO$26,MATCH('Master data'!$B101,'Team forecast'!$B$2:$B$26,0),MATCH('Master data'!J$1,'Team forecast'!$B$2:$AO$2,0))</f>
        <v>0.37343453510436442</v>
      </c>
      <c r="K101" s="16">
        <f>INDEX('Team forecast'!$B$2:$AO$26,MATCH('Master data'!$B101,'Team forecast'!$B$2:$B$26,0),MATCH('Master data'!K$1,'Team forecast'!$B$2:$AO$2,0))</f>
        <v>3.64738364221295</v>
      </c>
      <c r="L101" s="16">
        <f>INDEX('Team forecast'!$B$2:$AO$26,MATCH('Master data'!$B101,'Team forecast'!$B$2:$B$26,0),MATCH('Master data'!L$1,'Team forecast'!$B$2:$AO$2,0))</f>
        <v>3.2336271037883124</v>
      </c>
      <c r="M101">
        <f>IF(Players!BC102=1,95,0)</f>
        <v>0</v>
      </c>
      <c r="N101" s="2">
        <f>Players!BN102</f>
        <v>0</v>
      </c>
      <c r="O101" s="2">
        <f>Players!BO102</f>
        <v>0</v>
      </c>
      <c r="P101" s="2">
        <f>Players!BP102</f>
        <v>0</v>
      </c>
      <c r="Q101" s="2">
        <f>Players!BQ102</f>
        <v>3.4351145038167941E-2</v>
      </c>
      <c r="R101" s="2">
        <f>Players!BR102</f>
        <v>0</v>
      </c>
      <c r="S101" s="2">
        <f t="shared" si="125"/>
        <v>1.3904776720313736</v>
      </c>
      <c r="T101" s="2">
        <f t="shared" si="126"/>
        <v>0.98501256392320902</v>
      </c>
      <c r="U101" s="16">
        <f>INDEX('Team forecast'!$B$2:$AO$26,MATCH('Master data'!$B101,'Team forecast'!$B$2:$B$26,0),MATCH('Master data'!U$1,'Team forecast'!$B$2:$AO$2,0))</f>
        <v>0.45540796963946878</v>
      </c>
      <c r="V101" s="16">
        <f>INDEX('Team forecast'!$B$2:$AO$26,MATCH('Master data'!$B101,'Team forecast'!$B$2:$B$26,0),MATCH('Master data'!V$1,'Team forecast'!$B$2:$AO$2,0))</f>
        <v>0.31119544592030363</v>
      </c>
      <c r="W101" s="16">
        <f>INDEX('Team forecast'!$B$2:$AO$26,MATCH('Master data'!$B101,'Team forecast'!$B$2:$B$26,0),MATCH('Master data'!W$1,'Team forecast'!$B$2:$AO$2,0))</f>
        <v>0.23339658444022771</v>
      </c>
      <c r="X101" s="5">
        <f t="shared" si="127"/>
        <v>-5000</v>
      </c>
      <c r="Y101" s="5">
        <f t="shared" si="128"/>
        <v>0</v>
      </c>
      <c r="Z101" s="5">
        <f t="shared" si="129"/>
        <v>0</v>
      </c>
      <c r="AA101" s="5">
        <f t="shared" si="130"/>
        <v>0</v>
      </c>
      <c r="AB101" s="5">
        <f t="shared" si="131"/>
        <v>0</v>
      </c>
      <c r="AC101" s="5">
        <f t="shared" si="132"/>
        <v>0</v>
      </c>
      <c r="AD101" s="5">
        <f t="shared" si="133"/>
        <v>0</v>
      </c>
      <c r="AE101" s="5">
        <f t="shared" si="134"/>
        <v>0</v>
      </c>
      <c r="AF101" s="5">
        <f t="shared" si="135"/>
        <v>0</v>
      </c>
      <c r="AG101" s="5">
        <f t="shared" si="136"/>
        <v>0</v>
      </c>
      <c r="AH101" s="5">
        <f t="shared" si="137"/>
        <v>0</v>
      </c>
      <c r="AI101" s="5">
        <f t="shared" si="138"/>
        <v>0</v>
      </c>
      <c r="AJ101" s="5">
        <f t="shared" si="139"/>
        <v>0</v>
      </c>
      <c r="AK101" s="5">
        <f>IFERROR(SUM(X101:AJ101),-5000)*((Cockpit!$C$3)^0)</f>
        <v>-5000</v>
      </c>
      <c r="AL101" s="16">
        <f>INDEX('Team forecast'!$B$2:$AO$26,MATCH('Master data'!$B101,'Team forecast'!$B$2:$B$26,0),MATCH('Master data'!AL$1,'Team forecast'!$B$2:$AO$2,0))</f>
        <v>2.3578794100156779</v>
      </c>
      <c r="AM101" s="16">
        <f>INDEX('Team forecast'!$B$2:$AO$26,MATCH('Master data'!$B101,'Team forecast'!$B$2:$B$26,0),MATCH('Master data'!AM$1,'Team forecast'!$B$2:$AO$2,0))</f>
        <v>0.60341572553131961</v>
      </c>
      <c r="AN101" s="16">
        <f>INDEX('Team forecast'!$B$2:$AO$26,MATCH('Master data'!$B101,'Team forecast'!$B$2:$B$26,0),MATCH('Master data'!AN$1,'Team forecast'!$B$2:$AO$2,0))</f>
        <v>0.5469402440769694</v>
      </c>
      <c r="AO101" s="16">
        <f>INDEX('Team forecast'!$B$2:$AO$26,MATCH('Master data'!$B101,'Team forecast'!$B$2:$B$26,0),MATCH('Master data'!AO$1,'Team forecast'!$B$2:$AO$2,0))</f>
        <v>6.1849902111969035</v>
      </c>
      <c r="AP101" s="16">
        <f>INDEX('Team forecast'!$B$2:$AO$26,MATCH('Master data'!$B101,'Team forecast'!$B$2:$B$26,0),MATCH('Master data'!AP$1,'Team forecast'!$B$2:$AO$2,0))</f>
        <v>1.9809102100775644</v>
      </c>
      <c r="AQ101" s="5">
        <f t="shared" si="140"/>
        <v>-5000</v>
      </c>
      <c r="AR101" s="5">
        <f>INDEX('Team forecast'!$B$2:$AO$26,MATCH('Master data'!$B101,'Team forecast'!$B$2:$B$26,0),MATCH('Master data'!AR$1,'Team forecast'!$B$2:$AO$2,0))*IF(X101&gt;0,25000,0)</f>
        <v>0</v>
      </c>
      <c r="AS101" s="16">
        <f>INDEX('Team forecast'!$B$2:$AO$26,MATCH('Master data'!$B101,'Team forecast'!$B$2:$B$26,0),MATCH('Master data'!AS$1,'Team forecast'!$B$2:$AO$2,0))*IF(X101&gt;0,5000,0)</f>
        <v>0</v>
      </c>
      <c r="AT101" s="16">
        <f>INDEX('Team forecast'!$B$2:$AO$26,MATCH('Master data'!$B101,'Team forecast'!$B$2:$B$26,0),MATCH('Master data'!AT$1,'Team forecast'!$B$2:$AO$2,0))*IF(X101&gt;0,-15000,0)</f>
        <v>0</v>
      </c>
      <c r="AU101" s="5">
        <f t="shared" si="141"/>
        <v>0</v>
      </c>
      <c r="AV101" s="5">
        <f t="shared" si="142"/>
        <v>0</v>
      </c>
      <c r="AW101" s="5">
        <f t="shared" si="143"/>
        <v>0</v>
      </c>
      <c r="AX101" s="5">
        <f t="shared" si="144"/>
        <v>0</v>
      </c>
      <c r="AY101" s="5">
        <f t="shared" si="145"/>
        <v>0</v>
      </c>
      <c r="AZ101" s="5">
        <f t="shared" si="146"/>
        <v>0</v>
      </c>
      <c r="BA101" s="5">
        <f t="shared" si="147"/>
        <v>0</v>
      </c>
      <c r="BB101" s="5">
        <f t="shared" si="148"/>
        <v>0</v>
      </c>
      <c r="BC101" s="5">
        <f t="shared" si="149"/>
        <v>0</v>
      </c>
      <c r="BD101" s="5">
        <f t="shared" si="150"/>
        <v>-5000</v>
      </c>
      <c r="BE101" s="16">
        <f>INDEX('Team forecast'!$B$2:$AO$26,MATCH('Master data'!$B101,'Team forecast'!$B$2:$B$26,0),MATCH('Master data'!BE$1,'Team forecast'!$B$2:$AO$2,0))</f>
        <v>0</v>
      </c>
      <c r="BF101" s="16">
        <f>INDEX('Team forecast'!$B$2:$AO$26,MATCH('Master data'!$B101,'Team forecast'!$B$2:$B$26,0),MATCH('Master data'!BF$1,'Team forecast'!$B$2:$AO$2,0))</f>
        <v>0</v>
      </c>
      <c r="BG101" s="16">
        <f>INDEX('Team forecast'!$B$2:$AO$26,MATCH('Master data'!$B101,'Team forecast'!$B$2:$B$26,0),MATCH('Master data'!BG$1,'Team forecast'!$B$2:$AO$2,0))</f>
        <v>0</v>
      </c>
      <c r="BH101" s="16">
        <f>INDEX('Team forecast'!$B$2:$AO$26,MATCH('Master data'!$B101,'Team forecast'!$B$2:$B$26,0),MATCH('Master data'!BH$1,'Team forecast'!$B$2:$AO$2,0))</f>
        <v>0</v>
      </c>
      <c r="BI101" s="16">
        <f>INDEX('Team forecast'!$B$2:$AO$26,MATCH('Master data'!$B101,'Team forecast'!$B$2:$B$26,0),MATCH('Master data'!BI$1,'Team forecast'!$B$2:$AO$2,0))</f>
        <v>0</v>
      </c>
      <c r="BJ101" s="5">
        <f t="shared" si="151"/>
        <v>-5000</v>
      </c>
      <c r="BK101" s="5">
        <f>INDEX('Team forecast'!$R$3:$BH$26,MATCH($B101,'Team forecast'!$B$3:$B$26,0),MATCH(BK$1,'Team forecast'!$R$2:$BH$2,0))*IF($X101&gt;0,25000,0)</f>
        <v>0</v>
      </c>
      <c r="BL101" s="5">
        <f>INDEX('Team forecast'!$R$3:$BH$26,MATCH($B101,'Team forecast'!$B$3:$B$26,0),MATCH(BL$1,'Team forecast'!$R$2:$BH$2,0))*IF($X101&gt;0,5000,0)</f>
        <v>0</v>
      </c>
      <c r="BM101" s="5">
        <f>INDEX('Team forecast'!$R$3:$BH$26,MATCH($B101,'Team forecast'!$B$3:$B$26,0),MATCH(BM$1,'Team forecast'!$R$2:$BH$2,0))*IF($X101&gt;0,-15000,0)</f>
        <v>0</v>
      </c>
      <c r="BN101" s="5">
        <f t="shared" si="152"/>
        <v>0</v>
      </c>
      <c r="BO101" s="5">
        <f t="shared" si="153"/>
        <v>0</v>
      </c>
      <c r="BP101" s="5">
        <f t="shared" si="154"/>
        <v>0</v>
      </c>
      <c r="BQ101" s="5">
        <f t="shared" si="155"/>
        <v>0</v>
      </c>
      <c r="BR101" s="5">
        <f t="shared" si="156"/>
        <v>0</v>
      </c>
      <c r="BS101" s="5">
        <f t="shared" si="157"/>
        <v>0</v>
      </c>
      <c r="BT101" s="5">
        <f t="shared" si="158"/>
        <v>0</v>
      </c>
      <c r="BU101" s="5">
        <f t="shared" si="159"/>
        <v>0</v>
      </c>
      <c r="BV101" s="5">
        <f t="shared" si="160"/>
        <v>0</v>
      </c>
      <c r="BW101" s="5">
        <f t="shared" si="120"/>
        <v>0</v>
      </c>
      <c r="BX101" s="5">
        <f t="shared" si="121"/>
        <v>-5000</v>
      </c>
      <c r="BY101" s="5">
        <f t="shared" si="161"/>
        <v>-15000</v>
      </c>
      <c r="BZ101" s="5">
        <f>MAX(INDEX('Team forecast'!$R$3:$BH$26,MATCH($B101,'Team forecast'!$B$3:$B$26,0),MATCH(BZ$1,'Team forecast'!$R$2:$BH$2,0))*($BX101)-(1-INDEX('Team forecast'!$R$3:$BH$26,MATCH($B101,'Team forecast'!$B$3:$B$26,0),MATCH(BZ$1,'Team forecast'!$R$2:$BH$2,0)))*(BY101+CH101)*0.01,-5000)</f>
        <v>-5000</v>
      </c>
      <c r="CA101" s="5">
        <f>MAX(INDEX('Team forecast'!$R$3:$BH$26,MATCH($B101,'Team forecast'!$B$3:$B$26,0),MATCH(CA$1,'Team forecast'!$R$2:$BH$2,0))*$BX101-(1-INDEX('Team forecast'!$R$3:$BH$26,MATCH($B101,'Team forecast'!$B$3:$B$26,0),MATCH(CA$1,'Team forecast'!$R$2:$BH$2,0)))*(BY101+BX101+CH101)*0.01,-5000)</f>
        <v>-5000</v>
      </c>
      <c r="CB101" s="5">
        <f>MAX(INDEX('Team forecast'!$R$3:$BH$26,MATCH($B101,'Team forecast'!$B$3:$B$26,0),MATCH(CB$1,'Team forecast'!$R$2:$BH$2,0))*$BX101-(1-INDEX('Team forecast'!$R$3:$BH$26,MATCH($B101,'Team forecast'!$B$3:$B$26,0),MATCH(CB$1,'Team forecast'!$R$2:$BH$2,0)))*(BY101+BX101*2+CH101)*0.01,0)</f>
        <v>0</v>
      </c>
      <c r="CC101" s="5">
        <v>0</v>
      </c>
      <c r="CD101" s="5">
        <f>+AK101+BD101*Cockpit!$C$3+BW101*Cockpit!$C$3^2+BZ101*Cockpit!$C$3^3+CA101*Cockpit!$C$3^4+CB101*Cockpit!$C$3^5+CC101*Cockpit!$C$3^6</f>
        <v>-10802.469135802468</v>
      </c>
      <c r="CE101" s="5"/>
      <c r="CF101" s="5"/>
      <c r="CG101" s="5">
        <v>0</v>
      </c>
      <c r="CH101" s="5">
        <f t="shared" si="122"/>
        <v>4495000</v>
      </c>
      <c r="CI101" s="5">
        <f t="shared" si="123"/>
        <v>4495000</v>
      </c>
      <c r="CJ101" s="1">
        <f t="shared" si="124"/>
        <v>-2E-3</v>
      </c>
      <c r="CK101" s="5">
        <f>RANK(CD101,$CD$2:$CD$622)+COUNTIF($CD$2:$CD101,$CD101)-1</f>
        <v>455</v>
      </c>
      <c r="CL101" s="5">
        <f>RANK(CJ101,$CJ$2:$CJ$622)+COUNTIF($CJ$2:$CJ101,$CJ101)-1</f>
        <v>429</v>
      </c>
    </row>
    <row r="102" spans="1:90" x14ac:dyDescent="0.3">
      <c r="A102" t="str">
        <f>Players!P103</f>
        <v>Patrick van Aanholt</v>
      </c>
      <c r="B102" t="str">
        <f>Players!G103</f>
        <v>Netherlands</v>
      </c>
      <c r="C102" t="str">
        <f>Players!AB103</f>
        <v>Defense</v>
      </c>
      <c r="D102" s="1"/>
      <c r="F102" t="str">
        <f>IFERROR(INDEX(Lookup!B:B,MATCH(INDEX(Players!C:C,MATCH(E102,Players!A:A,0)),Lookup!D:D,0)),"")</f>
        <v/>
      </c>
      <c r="G102">
        <f>IF(Players!AC103=0,10000000,Players!AC103)</f>
        <v>3052000</v>
      </c>
      <c r="H102" s="16">
        <f>INDEX('Team forecast'!$B$2:$AO$26,MATCH('Master data'!$B102,'Team forecast'!$B$2:$B$26,0),MATCH('Master data'!H$1,'Team forecast'!$B$2:$AO$2,0))</f>
        <v>1.9317940875295669</v>
      </c>
      <c r="I102" s="16">
        <f>INDEX('Team forecast'!$B$2:$AO$26,MATCH('Master data'!$B102,'Team forecast'!$B$2:$B$26,0),MATCH('Master data'!I$1,'Team forecast'!$B$2:$AO$2,0))</f>
        <v>0.87092212684430403</v>
      </c>
      <c r="J102" s="16">
        <f>INDEX('Team forecast'!$B$2:$AO$26,MATCH('Master data'!$B102,'Team forecast'!$B$2:$B$26,0),MATCH('Master data'!J$1,'Team forecast'!$B$2:$AO$2,0))</f>
        <v>0.41856540084388189</v>
      </c>
      <c r="K102" s="16">
        <f>INDEX('Team forecast'!$B$2:$AO$26,MATCH('Master data'!$B102,'Team forecast'!$B$2:$B$26,0),MATCH('Master data'!K$1,'Team forecast'!$B$2:$AO$2,0))</f>
        <v>5.488461706626059</v>
      </c>
      <c r="L102" s="16">
        <f>INDEX('Team forecast'!$B$2:$AO$26,MATCH('Master data'!$B102,'Team forecast'!$B$2:$B$26,0),MATCH('Master data'!L$1,'Team forecast'!$B$2:$AO$2,0))</f>
        <v>2.8590877901454426</v>
      </c>
      <c r="M102">
        <f>IF(Players!BC103=1,95,0)</f>
        <v>0</v>
      </c>
      <c r="N102" s="2">
        <f>Players!BN103</f>
        <v>0</v>
      </c>
      <c r="O102" s="2">
        <f>Players!BO103</f>
        <v>0</v>
      </c>
      <c r="P102" s="2">
        <f>Players!BP103</f>
        <v>0</v>
      </c>
      <c r="Q102" s="2">
        <f>Players!BQ103</f>
        <v>5.0704225352112678E-2</v>
      </c>
      <c r="R102" s="2">
        <f>Players!BR103</f>
        <v>0</v>
      </c>
      <c r="S102" s="2">
        <f t="shared" si="125"/>
        <v>1.9317940875295669</v>
      </c>
      <c r="T102" s="2">
        <f t="shared" si="126"/>
        <v>0.87092212684430403</v>
      </c>
      <c r="U102" s="16">
        <f>INDEX('Team forecast'!$B$2:$AO$26,MATCH('Master data'!$B102,'Team forecast'!$B$2:$B$26,0),MATCH('Master data'!U$1,'Team forecast'!$B$2:$AO$2,0))</f>
        <v>0.60759493670886078</v>
      </c>
      <c r="V102" s="16">
        <f>INDEX('Team forecast'!$B$2:$AO$26,MATCH('Master data'!$B102,'Team forecast'!$B$2:$B$26,0),MATCH('Master data'!V$1,'Team forecast'!$B$2:$AO$2,0))</f>
        <v>0.23544303797468349</v>
      </c>
      <c r="W102" s="16">
        <f>INDEX('Team forecast'!$B$2:$AO$26,MATCH('Master data'!$B102,'Team forecast'!$B$2:$B$26,0),MATCH('Master data'!W$1,'Team forecast'!$B$2:$AO$2,0))</f>
        <v>0.1569620253164557</v>
      </c>
      <c r="X102" s="5">
        <f t="shared" si="127"/>
        <v>-5000</v>
      </c>
      <c r="Y102" s="5">
        <f t="shared" si="128"/>
        <v>0</v>
      </c>
      <c r="Z102" s="5">
        <f t="shared" si="129"/>
        <v>0</v>
      </c>
      <c r="AA102" s="5">
        <f t="shared" si="130"/>
        <v>0</v>
      </c>
      <c r="AB102" s="5">
        <f t="shared" si="131"/>
        <v>0</v>
      </c>
      <c r="AC102" s="5">
        <f t="shared" si="132"/>
        <v>0</v>
      </c>
      <c r="AD102" s="5">
        <f t="shared" si="133"/>
        <v>0</v>
      </c>
      <c r="AE102" s="5">
        <f t="shared" si="134"/>
        <v>20928.270042194094</v>
      </c>
      <c r="AF102" s="5">
        <f t="shared" si="135"/>
        <v>0</v>
      </c>
      <c r="AG102" s="5">
        <f t="shared" si="136"/>
        <v>0</v>
      </c>
      <c r="AH102" s="5">
        <f t="shared" si="137"/>
        <v>0</v>
      </c>
      <c r="AI102" s="5">
        <f t="shared" si="138"/>
        <v>0</v>
      </c>
      <c r="AJ102" s="5">
        <f t="shared" si="139"/>
        <v>0</v>
      </c>
      <c r="AK102" s="5">
        <f>IFERROR(SUM(X102:AJ102),-5000)*((Cockpit!$C$3)^0)</f>
        <v>15928.270042194094</v>
      </c>
      <c r="AL102" s="16">
        <f>INDEX('Team forecast'!$B$2:$AO$26,MATCH('Master data'!$B102,'Team forecast'!$B$2:$B$26,0),MATCH('Master data'!AL$1,'Team forecast'!$B$2:$AO$2,0))</f>
        <v>2.4630934556476545</v>
      </c>
      <c r="AM102" s="16">
        <f>INDEX('Team forecast'!$B$2:$AO$26,MATCH('Master data'!$B102,'Team forecast'!$B$2:$B$26,0),MATCH('Master data'!AM$1,'Team forecast'!$B$2:$AO$2,0))</f>
        <v>0.51627380220950081</v>
      </c>
      <c r="AN102" s="16">
        <f>INDEX('Team forecast'!$B$2:$AO$26,MATCH('Master data'!$B102,'Team forecast'!$B$2:$B$26,0),MATCH('Master data'!AN$1,'Team forecast'!$B$2:$AO$2,0))</f>
        <v>0.59673998157876562</v>
      </c>
      <c r="AO102" s="16">
        <f>INDEX('Team forecast'!$B$2:$AO$26,MATCH('Master data'!$B102,'Team forecast'!$B$2:$B$26,0),MATCH('Master data'!AO$1,'Team forecast'!$B$2:$AO$2,0))</f>
        <v>6.9979477618400647</v>
      </c>
      <c r="AP102" s="16">
        <f>INDEX('Team forecast'!$B$2:$AO$26,MATCH('Master data'!$B102,'Team forecast'!$B$2:$B$26,0),MATCH('Master data'!AP$1,'Team forecast'!$B$2:$AO$2,0))</f>
        <v>1.6948382395766441</v>
      </c>
      <c r="AQ102" s="5">
        <f t="shared" si="140"/>
        <v>-5000</v>
      </c>
      <c r="AR102" s="5">
        <f>INDEX('Team forecast'!$B$2:$AO$26,MATCH('Master data'!$B102,'Team forecast'!$B$2:$B$26,0),MATCH('Master data'!AR$1,'Team forecast'!$B$2:$AO$2,0))*IF(X102&gt;0,25000,0)</f>
        <v>0</v>
      </c>
      <c r="AS102" s="16">
        <f>INDEX('Team forecast'!$B$2:$AO$26,MATCH('Master data'!$B102,'Team forecast'!$B$2:$B$26,0),MATCH('Master data'!AS$1,'Team forecast'!$B$2:$AO$2,0))*IF(X102&gt;0,5000,0)</f>
        <v>0</v>
      </c>
      <c r="AT102" s="16">
        <f>INDEX('Team forecast'!$B$2:$AO$26,MATCH('Master data'!$B102,'Team forecast'!$B$2:$B$26,0),MATCH('Master data'!AT$1,'Team forecast'!$B$2:$AO$2,0))*IF(X102&gt;0,-15000,0)</f>
        <v>0</v>
      </c>
      <c r="AU102" s="5">
        <f t="shared" si="141"/>
        <v>0</v>
      </c>
      <c r="AV102" s="5">
        <f t="shared" si="142"/>
        <v>0</v>
      </c>
      <c r="AW102" s="5">
        <f t="shared" si="143"/>
        <v>0</v>
      </c>
      <c r="AX102" s="5">
        <f t="shared" si="144"/>
        <v>29836.999078938283</v>
      </c>
      <c r="AY102" s="5">
        <f t="shared" si="145"/>
        <v>0</v>
      </c>
      <c r="AZ102" s="5">
        <f t="shared" si="146"/>
        <v>0</v>
      </c>
      <c r="BA102" s="5">
        <f t="shared" si="147"/>
        <v>0</v>
      </c>
      <c r="BB102" s="5">
        <f t="shared" si="148"/>
        <v>0</v>
      </c>
      <c r="BC102" s="5">
        <f t="shared" si="149"/>
        <v>0</v>
      </c>
      <c r="BD102" s="5">
        <f t="shared" si="150"/>
        <v>24836.999078938283</v>
      </c>
      <c r="BE102" s="16">
        <f>INDEX('Team forecast'!$B$2:$AO$26,MATCH('Master data'!$B102,'Team forecast'!$B$2:$B$26,0),MATCH('Master data'!BE$1,'Team forecast'!$B$2:$AO$2,0))</f>
        <v>0</v>
      </c>
      <c r="BF102" s="16">
        <f>INDEX('Team forecast'!$B$2:$AO$26,MATCH('Master data'!$B102,'Team forecast'!$B$2:$B$26,0),MATCH('Master data'!BF$1,'Team forecast'!$B$2:$AO$2,0))</f>
        <v>0</v>
      </c>
      <c r="BG102" s="16">
        <f>INDEX('Team forecast'!$B$2:$AO$26,MATCH('Master data'!$B102,'Team forecast'!$B$2:$B$26,0),MATCH('Master data'!BG$1,'Team forecast'!$B$2:$AO$2,0))</f>
        <v>0</v>
      </c>
      <c r="BH102" s="16">
        <f>INDEX('Team forecast'!$B$2:$AO$26,MATCH('Master data'!$B102,'Team forecast'!$B$2:$B$26,0),MATCH('Master data'!BH$1,'Team forecast'!$B$2:$AO$2,0))</f>
        <v>0</v>
      </c>
      <c r="BI102" s="16">
        <f>INDEX('Team forecast'!$B$2:$AO$26,MATCH('Master data'!$B102,'Team forecast'!$B$2:$B$26,0),MATCH('Master data'!BI$1,'Team forecast'!$B$2:$AO$2,0))</f>
        <v>0</v>
      </c>
      <c r="BJ102" s="5">
        <f t="shared" si="151"/>
        <v>-5000</v>
      </c>
      <c r="BK102" s="5">
        <f>INDEX('Team forecast'!$R$3:$BH$26,MATCH($B102,'Team forecast'!$B$3:$B$26,0),MATCH(BK$1,'Team forecast'!$R$2:$BH$2,0))*IF($X102&gt;0,25000,0)</f>
        <v>0</v>
      </c>
      <c r="BL102" s="5">
        <f>INDEX('Team forecast'!$R$3:$BH$26,MATCH($B102,'Team forecast'!$B$3:$B$26,0),MATCH(BL$1,'Team forecast'!$R$2:$BH$2,0))*IF($X102&gt;0,5000,0)</f>
        <v>0</v>
      </c>
      <c r="BM102" s="5">
        <f>INDEX('Team forecast'!$R$3:$BH$26,MATCH($B102,'Team forecast'!$B$3:$B$26,0),MATCH(BM$1,'Team forecast'!$R$2:$BH$2,0))*IF($X102&gt;0,-15000,0)</f>
        <v>0</v>
      </c>
      <c r="BN102" s="5">
        <f t="shared" si="152"/>
        <v>0</v>
      </c>
      <c r="BO102" s="5">
        <f t="shared" si="153"/>
        <v>0</v>
      </c>
      <c r="BP102" s="5">
        <f t="shared" si="154"/>
        <v>0</v>
      </c>
      <c r="BQ102" s="5">
        <f t="shared" si="155"/>
        <v>0</v>
      </c>
      <c r="BR102" s="5">
        <f t="shared" si="156"/>
        <v>0</v>
      </c>
      <c r="BS102" s="5">
        <f t="shared" si="157"/>
        <v>0</v>
      </c>
      <c r="BT102" s="5">
        <f t="shared" si="158"/>
        <v>0</v>
      </c>
      <c r="BU102" s="5">
        <f t="shared" si="159"/>
        <v>0</v>
      </c>
      <c r="BV102" s="5">
        <f t="shared" si="160"/>
        <v>0</v>
      </c>
      <c r="BW102" s="5">
        <f t="shared" si="120"/>
        <v>0</v>
      </c>
      <c r="BX102" s="5">
        <f t="shared" si="121"/>
        <v>20382.634560566188</v>
      </c>
      <c r="BY102" s="5">
        <f t="shared" si="161"/>
        <v>61147.903681698561</v>
      </c>
      <c r="BZ102" s="5">
        <f>MAX(INDEX('Team forecast'!$R$3:$BH$26,MATCH($B102,'Team forecast'!$B$3:$B$26,0),MATCH(BZ$1,'Team forecast'!$R$2:$BH$2,0))*($BX102)-(1-INDEX('Team forecast'!$R$3:$BH$26,MATCH($B102,'Team forecast'!$B$3:$B$26,0),MATCH(BZ$1,'Team forecast'!$R$2:$BH$2,0)))*(BY102+CH102)*0.01,-5000)</f>
        <v>18401.322499128375</v>
      </c>
      <c r="CA102" s="5">
        <f>MAX(INDEX('Team forecast'!$R$3:$BH$26,MATCH($B102,'Team forecast'!$B$3:$B$26,0),MATCH(CA$1,'Team forecast'!$R$2:$BH$2,0))*$BX102-(1-INDEX('Team forecast'!$R$3:$BH$26,MATCH($B102,'Team forecast'!$B$3:$B$26,0),MATCH(CA$1,'Team forecast'!$R$2:$BH$2,0)))*(BY102+BX102+CH102)*0.01,-5000)</f>
        <v>-5000</v>
      </c>
      <c r="CB102" s="5">
        <f>MAX(INDEX('Team forecast'!$R$3:$BH$26,MATCH($B102,'Team forecast'!$B$3:$B$26,0),MATCH(CB$1,'Team forecast'!$R$2:$BH$2,0))*$BX102-(1-INDEX('Team forecast'!$R$3:$BH$26,MATCH($B102,'Team forecast'!$B$3:$B$26,0),MATCH(CB$1,'Team forecast'!$R$2:$BH$2,0)))*(BY102+BX102*2+CH102)*0.01,0)</f>
        <v>0</v>
      </c>
      <c r="CC102" s="5">
        <v>0</v>
      </c>
      <c r="CD102" s="5">
        <f>+AK102+BD102*Cockpit!$C$3+BW102*Cockpit!$C$3^2+BZ102*Cockpit!$C$3^3+CA102*Cockpit!$C$3^4+CB102*Cockpit!$C$3^5+CC102*Cockpit!$C$3^6</f>
        <v>36950.858810610735</v>
      </c>
      <c r="CE102" s="5"/>
      <c r="CF102" s="5"/>
      <c r="CG102" s="5">
        <v>0</v>
      </c>
      <c r="CH102" s="5">
        <f t="shared" si="122"/>
        <v>3052000</v>
      </c>
      <c r="CI102" s="5">
        <f t="shared" si="123"/>
        <v>3052000</v>
      </c>
      <c r="CJ102" s="1">
        <f t="shared" si="124"/>
        <v>1.2E-2</v>
      </c>
      <c r="CK102" s="5">
        <f>RANK(CD102,$CD$2:$CD$622)+COUNTIF($CD$2:$CD102,$CD102)-1</f>
        <v>235</v>
      </c>
      <c r="CL102" s="5">
        <f>RANK(CJ102,$CJ$2:$CJ$622)+COUNTIF($CJ$2:$CJ102,$CJ102)-1</f>
        <v>197</v>
      </c>
    </row>
    <row r="103" spans="1:90" x14ac:dyDescent="0.3">
      <c r="A103" t="str">
        <f>Players!P104</f>
        <v>Marten de Roon</v>
      </c>
      <c r="B103" t="str">
        <f>Players!G104</f>
        <v>Netherlands</v>
      </c>
      <c r="C103" t="str">
        <f>Players!AB104</f>
        <v>Midfield</v>
      </c>
      <c r="D103" s="1"/>
      <c r="F103" t="str">
        <f>IFERROR(INDEX(Lookup!B:B,MATCH(INDEX(Players!C:C,MATCH(E103,Players!A:A,0)),Lookup!D:D,0)),"")</f>
        <v/>
      </c>
      <c r="G103">
        <f>IF(Players!AC104=0,10000000,Players!AC104)</f>
        <v>3546000</v>
      </c>
      <c r="H103" s="16">
        <f>INDEX('Team forecast'!$B$2:$AO$26,MATCH('Master data'!$B103,'Team forecast'!$B$2:$B$26,0),MATCH('Master data'!H$1,'Team forecast'!$B$2:$AO$2,0))</f>
        <v>1.9317940875295669</v>
      </c>
      <c r="I103" s="16">
        <f>INDEX('Team forecast'!$B$2:$AO$26,MATCH('Master data'!$B103,'Team forecast'!$B$2:$B$26,0),MATCH('Master data'!I$1,'Team forecast'!$B$2:$AO$2,0))</f>
        <v>0.87092212684430403</v>
      </c>
      <c r="J103" s="16">
        <f>INDEX('Team forecast'!$B$2:$AO$26,MATCH('Master data'!$B103,'Team forecast'!$B$2:$B$26,0),MATCH('Master data'!J$1,'Team forecast'!$B$2:$AO$2,0))</f>
        <v>0.41856540084388189</v>
      </c>
      <c r="K103" s="16">
        <f>INDEX('Team forecast'!$B$2:$AO$26,MATCH('Master data'!$B103,'Team forecast'!$B$2:$B$26,0),MATCH('Master data'!K$1,'Team forecast'!$B$2:$AO$2,0))</f>
        <v>5.488461706626059</v>
      </c>
      <c r="L103" s="16">
        <f>INDEX('Team forecast'!$B$2:$AO$26,MATCH('Master data'!$B103,'Team forecast'!$B$2:$B$26,0),MATCH('Master data'!L$1,'Team forecast'!$B$2:$AO$2,0))</f>
        <v>2.8590877901454426</v>
      </c>
      <c r="M103">
        <f>IF(Players!BC104=1,95,0)</f>
        <v>95</v>
      </c>
      <c r="N103" s="2">
        <f>Players!BN104</f>
        <v>3.2405278118965597E-2</v>
      </c>
      <c r="O103" s="2">
        <f>Players!BO104</f>
        <v>5.2428348647047186E-2</v>
      </c>
      <c r="P103" s="2">
        <f>Players!BP104</f>
        <v>2.5933107203338381E-2</v>
      </c>
      <c r="Q103" s="2">
        <f>Players!BQ104</f>
        <v>0.54416583912611716</v>
      </c>
      <c r="R103" s="2">
        <f>Players!BR104</f>
        <v>2.9791459781529295E-2</v>
      </c>
      <c r="S103" s="2">
        <f t="shared" si="125"/>
        <v>1.9317940875295669</v>
      </c>
      <c r="T103" s="2">
        <f t="shared" si="126"/>
        <v>0.87092212684430403</v>
      </c>
      <c r="U103" s="16">
        <f>INDEX('Team forecast'!$B$2:$AO$26,MATCH('Master data'!$B103,'Team forecast'!$B$2:$B$26,0),MATCH('Master data'!U$1,'Team forecast'!$B$2:$AO$2,0))</f>
        <v>0.60759493670886078</v>
      </c>
      <c r="V103" s="16">
        <f>INDEX('Team forecast'!$B$2:$AO$26,MATCH('Master data'!$B103,'Team forecast'!$B$2:$B$26,0),MATCH('Master data'!V$1,'Team forecast'!$B$2:$AO$2,0))</f>
        <v>0.23544303797468349</v>
      </c>
      <c r="W103" s="16">
        <f>INDEX('Team forecast'!$B$2:$AO$26,MATCH('Master data'!$B103,'Team forecast'!$B$2:$B$26,0),MATCH('Master data'!W$1,'Team forecast'!$B$2:$AO$2,0))</f>
        <v>0.1569620253164557</v>
      </c>
      <c r="X103" s="5">
        <f t="shared" si="127"/>
        <v>7000</v>
      </c>
      <c r="Y103" s="5">
        <f t="shared" si="128"/>
        <v>15189.873417721519</v>
      </c>
      <c r="Z103" s="5">
        <f t="shared" si="129"/>
        <v>1177.2151898734176</v>
      </c>
      <c r="AA103" s="5">
        <f t="shared" si="130"/>
        <v>-2354.4303797468356</v>
      </c>
      <c r="AB103" s="5">
        <f t="shared" si="131"/>
        <v>7825.0405843711233</v>
      </c>
      <c r="AC103" s="5">
        <f t="shared" si="132"/>
        <v>5064.0386967652266</v>
      </c>
      <c r="AD103" s="5">
        <f t="shared" si="133"/>
        <v>1423.3286581935113</v>
      </c>
      <c r="AE103" s="5">
        <f t="shared" si="134"/>
        <v>0</v>
      </c>
      <c r="AF103" s="5">
        <f t="shared" si="135"/>
        <v>0</v>
      </c>
      <c r="AG103" s="5">
        <f t="shared" si="136"/>
        <v>-10883.316782522343</v>
      </c>
      <c r="AH103" s="5">
        <f t="shared" si="137"/>
        <v>-1489.5729890764649</v>
      </c>
      <c r="AI103" s="5">
        <f t="shared" si="138"/>
        <v>19317.94087529567</v>
      </c>
      <c r="AJ103" s="5">
        <f t="shared" si="139"/>
        <v>-6967.3770147544319</v>
      </c>
      <c r="AK103" s="5">
        <f>IFERROR(SUM(X103:AJ103),-5000)*((Cockpit!$C$3)^0)</f>
        <v>35302.7402561204</v>
      </c>
      <c r="AL103" s="16">
        <f>INDEX('Team forecast'!$B$2:$AO$26,MATCH('Master data'!$B103,'Team forecast'!$B$2:$B$26,0),MATCH('Master data'!AL$1,'Team forecast'!$B$2:$AO$2,0))</f>
        <v>2.4630934556476545</v>
      </c>
      <c r="AM103" s="16">
        <f>INDEX('Team forecast'!$B$2:$AO$26,MATCH('Master data'!$B103,'Team forecast'!$B$2:$B$26,0),MATCH('Master data'!AM$1,'Team forecast'!$B$2:$AO$2,0))</f>
        <v>0.51627380220950081</v>
      </c>
      <c r="AN103" s="16">
        <f>INDEX('Team forecast'!$B$2:$AO$26,MATCH('Master data'!$B103,'Team forecast'!$B$2:$B$26,0),MATCH('Master data'!AN$1,'Team forecast'!$B$2:$AO$2,0))</f>
        <v>0.59673998157876562</v>
      </c>
      <c r="AO103" s="16">
        <f>INDEX('Team forecast'!$B$2:$AO$26,MATCH('Master data'!$B103,'Team forecast'!$B$2:$B$26,0),MATCH('Master data'!AO$1,'Team forecast'!$B$2:$AO$2,0))</f>
        <v>6.9979477618400647</v>
      </c>
      <c r="AP103" s="16">
        <f>INDEX('Team forecast'!$B$2:$AO$26,MATCH('Master data'!$B103,'Team forecast'!$B$2:$B$26,0),MATCH('Master data'!AP$1,'Team forecast'!$B$2:$AO$2,0))</f>
        <v>1.6948382395766441</v>
      </c>
      <c r="AQ103" s="5">
        <f t="shared" si="140"/>
        <v>7000</v>
      </c>
      <c r="AR103" s="5">
        <f>INDEX('Team forecast'!$B$2:$AO$26,MATCH('Master data'!$B103,'Team forecast'!$B$2:$B$26,0),MATCH('Master data'!AR$1,'Team forecast'!$B$2:$AO$2,0))*IF(X103&gt;0,25000,0)</f>
        <v>20018.841262364575</v>
      </c>
      <c r="AS103" s="16">
        <f>INDEX('Team forecast'!$B$2:$AO$26,MATCH('Master data'!$B103,'Team forecast'!$B$2:$B$26,0),MATCH('Master data'!AS$1,'Team forecast'!$B$2:$AO$2,0))*IF(X103&gt;0,5000,0)</f>
        <v>720.67828544512452</v>
      </c>
      <c r="AT103" s="16">
        <f>INDEX('Team forecast'!$B$2:$AO$26,MATCH('Master data'!$B103,'Team forecast'!$B$2:$B$26,0),MATCH('Master data'!AT$1,'Team forecast'!$B$2:$AO$2,0))*IF(X103&gt;0,-15000,0)</f>
        <v>-826.66038624587839</v>
      </c>
      <c r="AU103" s="5">
        <f t="shared" si="141"/>
        <v>9977.1535579082865</v>
      </c>
      <c r="AV103" s="5">
        <f t="shared" si="142"/>
        <v>6456.7961221477744</v>
      </c>
      <c r="AW103" s="5">
        <f t="shared" si="143"/>
        <v>1814.7852951116029</v>
      </c>
      <c r="AX103" s="5">
        <f t="shared" si="144"/>
        <v>0</v>
      </c>
      <c r="AY103" s="5">
        <f t="shared" si="145"/>
        <v>0</v>
      </c>
      <c r="AZ103" s="5">
        <f t="shared" si="146"/>
        <v>-10883.316782522343</v>
      </c>
      <c r="BA103" s="5">
        <f t="shared" si="147"/>
        <v>-1489.5729890764649</v>
      </c>
      <c r="BB103" s="5">
        <f t="shared" si="148"/>
        <v>24630.934556476546</v>
      </c>
      <c r="BC103" s="5">
        <f t="shared" si="149"/>
        <v>-4130.1904176760063</v>
      </c>
      <c r="BD103" s="5">
        <f t="shared" si="150"/>
        <v>53289.448503933214</v>
      </c>
      <c r="BE103" s="16">
        <f>INDEX('Team forecast'!$B$2:$AO$26,MATCH('Master data'!$B103,'Team forecast'!$B$2:$B$26,0),MATCH('Master data'!BE$1,'Team forecast'!$B$2:$AO$2,0))</f>
        <v>0</v>
      </c>
      <c r="BF103" s="16">
        <f>INDEX('Team forecast'!$B$2:$AO$26,MATCH('Master data'!$B103,'Team forecast'!$B$2:$B$26,0),MATCH('Master data'!BF$1,'Team forecast'!$B$2:$AO$2,0))</f>
        <v>0</v>
      </c>
      <c r="BG103" s="16">
        <f>INDEX('Team forecast'!$B$2:$AO$26,MATCH('Master data'!$B103,'Team forecast'!$B$2:$B$26,0),MATCH('Master data'!BG$1,'Team forecast'!$B$2:$AO$2,0))</f>
        <v>0</v>
      </c>
      <c r="BH103" s="16">
        <f>INDEX('Team forecast'!$B$2:$AO$26,MATCH('Master data'!$B103,'Team forecast'!$B$2:$B$26,0),MATCH('Master data'!BH$1,'Team forecast'!$B$2:$AO$2,0))</f>
        <v>0</v>
      </c>
      <c r="BI103" s="16">
        <f>INDEX('Team forecast'!$B$2:$AO$26,MATCH('Master data'!$B103,'Team forecast'!$B$2:$B$26,0),MATCH('Master data'!BI$1,'Team forecast'!$B$2:$AO$2,0))</f>
        <v>0</v>
      </c>
      <c r="BJ103" s="5">
        <f t="shared" si="151"/>
        <v>7000</v>
      </c>
      <c r="BK103" s="5">
        <f>INDEX('Team forecast'!$R$3:$BH$26,MATCH($B103,'Team forecast'!$B$3:$B$26,0),MATCH(BK$1,'Team forecast'!$R$2:$BH$2,0))*IF($X103&gt;0,25000,0)</f>
        <v>0</v>
      </c>
      <c r="BL103" s="5">
        <f>INDEX('Team forecast'!$R$3:$BH$26,MATCH($B103,'Team forecast'!$B$3:$B$26,0),MATCH(BL$1,'Team forecast'!$R$2:$BH$2,0))*IF($X103&gt;0,5000,0)</f>
        <v>0</v>
      </c>
      <c r="BM103" s="5">
        <f>INDEX('Team forecast'!$R$3:$BH$26,MATCH($B103,'Team forecast'!$B$3:$B$26,0),MATCH(BM$1,'Team forecast'!$R$2:$BH$2,0))*IF($X103&gt;0,-15000,0)</f>
        <v>0</v>
      </c>
      <c r="BN103" s="5">
        <f t="shared" si="152"/>
        <v>0</v>
      </c>
      <c r="BO103" s="5">
        <f t="shared" si="153"/>
        <v>0</v>
      </c>
      <c r="BP103" s="5">
        <f t="shared" si="154"/>
        <v>0</v>
      </c>
      <c r="BQ103" s="5">
        <f t="shared" si="155"/>
        <v>0</v>
      </c>
      <c r="BR103" s="5">
        <f t="shared" si="156"/>
        <v>0</v>
      </c>
      <c r="BS103" s="5">
        <f t="shared" si="157"/>
        <v>-10883.316782522343</v>
      </c>
      <c r="BT103" s="5">
        <f t="shared" si="158"/>
        <v>-1489.5729890764649</v>
      </c>
      <c r="BU103" s="5">
        <f t="shared" si="159"/>
        <v>0</v>
      </c>
      <c r="BV103" s="5">
        <f t="shared" si="160"/>
        <v>0</v>
      </c>
      <c r="BW103" s="5">
        <f t="shared" si="120"/>
        <v>0</v>
      </c>
      <c r="BX103" s="5">
        <f t="shared" si="121"/>
        <v>44296.094380026807</v>
      </c>
      <c r="BY103" s="5">
        <f t="shared" si="161"/>
        <v>132888.28314008043</v>
      </c>
      <c r="BZ103" s="5">
        <f>MAX(INDEX('Team forecast'!$R$3:$BH$26,MATCH($B103,'Team forecast'!$B$3:$B$26,0),MATCH(BZ$1,'Team forecast'!$R$2:$BH$2,0))*($BX103)-(1-INDEX('Team forecast'!$R$3:$BH$26,MATCH($B103,'Team forecast'!$B$3:$B$26,0),MATCH(BZ$1,'Team forecast'!$R$2:$BH$2,0)))*(BY103+CH103)*0.01,-5000)</f>
        <v>41177.441410356514</v>
      </c>
      <c r="CA103" s="5">
        <f>MAX(INDEX('Team forecast'!$R$3:$BH$26,MATCH($B103,'Team forecast'!$B$3:$B$26,0),MATCH(CA$1,'Team forecast'!$R$2:$BH$2,0))*$BX103-(1-INDEX('Team forecast'!$R$3:$BH$26,MATCH($B103,'Team forecast'!$B$3:$B$26,0),MATCH(CA$1,'Team forecast'!$R$2:$BH$2,0)))*(BY103+BX103+CH103)*0.01,-5000)</f>
        <v>1763.3430548082943</v>
      </c>
      <c r="CB103" s="5">
        <f>MAX(INDEX('Team forecast'!$R$3:$BH$26,MATCH($B103,'Team forecast'!$B$3:$B$26,0),MATCH(CB$1,'Team forecast'!$R$2:$BH$2,0))*$BX103-(1-INDEX('Team forecast'!$R$3:$BH$26,MATCH($B103,'Team forecast'!$B$3:$B$26,0),MATCH(CB$1,'Team forecast'!$R$2:$BH$2,0)))*(BY103+BX103*2+CH103)*0.01,0)</f>
        <v>0</v>
      </c>
      <c r="CC103" s="5">
        <v>0</v>
      </c>
      <c r="CD103" s="5">
        <f>+AK103+BD103*Cockpit!$C$3+BW103*Cockpit!$C$3^2+BZ103*Cockpit!$C$3^3+CA103*Cockpit!$C$3^4+CB103*Cockpit!$C$3^5+CC103*Cockpit!$C$3^6</f>
        <v>83378.077317081901</v>
      </c>
      <c r="CE103" s="5"/>
      <c r="CF103" s="5"/>
      <c r="CG103" s="5">
        <v>0</v>
      </c>
      <c r="CH103" s="5">
        <f t="shared" si="122"/>
        <v>3546000</v>
      </c>
      <c r="CI103" s="5">
        <f t="shared" si="123"/>
        <v>3546000</v>
      </c>
      <c r="CJ103" s="1">
        <f t="shared" si="124"/>
        <v>2.4E-2</v>
      </c>
      <c r="CK103" s="5">
        <f>RANK(CD103,$CD$2:$CD$622)+COUNTIF($CD$2:$CD103,$CD103)-1</f>
        <v>107</v>
      </c>
      <c r="CL103" s="5">
        <f>RANK(CJ103,$CJ$2:$CJ$622)+COUNTIF($CJ$2:$CJ103,$CJ103)-1</f>
        <v>94</v>
      </c>
    </row>
    <row r="104" spans="1:90" x14ac:dyDescent="0.3">
      <c r="A104" t="str">
        <f>Players!P105</f>
        <v>Steven Berghuis</v>
      </c>
      <c r="B104" t="str">
        <f>Players!G105</f>
        <v>Netherlands</v>
      </c>
      <c r="C104" t="str">
        <f>Players!AB105</f>
        <v>Striker</v>
      </c>
      <c r="D104" s="1"/>
      <c r="F104" t="str">
        <f>IFERROR(INDEX(Lookup!B:B,MATCH(INDEX(Players!C:C,MATCH(E104,Players!A:A,0)),Lookup!D:D,0)),"")</f>
        <v/>
      </c>
      <c r="G104">
        <f>IF(Players!AC105=0,10000000,Players!AC105)</f>
        <v>4495000</v>
      </c>
      <c r="H104" s="16">
        <f>INDEX('Team forecast'!$B$2:$AO$26,MATCH('Master data'!$B104,'Team forecast'!$B$2:$B$26,0),MATCH('Master data'!H$1,'Team forecast'!$B$2:$AO$2,0))</f>
        <v>1.9317940875295669</v>
      </c>
      <c r="I104" s="16">
        <f>INDEX('Team forecast'!$B$2:$AO$26,MATCH('Master data'!$B104,'Team forecast'!$B$2:$B$26,0),MATCH('Master data'!I$1,'Team forecast'!$B$2:$AO$2,0))</f>
        <v>0.87092212684430403</v>
      </c>
      <c r="J104" s="16">
        <f>INDEX('Team forecast'!$B$2:$AO$26,MATCH('Master data'!$B104,'Team forecast'!$B$2:$B$26,0),MATCH('Master data'!J$1,'Team forecast'!$B$2:$AO$2,0))</f>
        <v>0.41856540084388189</v>
      </c>
      <c r="K104" s="16">
        <f>INDEX('Team forecast'!$B$2:$AO$26,MATCH('Master data'!$B104,'Team forecast'!$B$2:$B$26,0),MATCH('Master data'!K$1,'Team forecast'!$B$2:$AO$2,0))</f>
        <v>5.488461706626059</v>
      </c>
      <c r="L104" s="16">
        <f>INDEX('Team forecast'!$B$2:$AO$26,MATCH('Master data'!$B104,'Team forecast'!$B$2:$B$26,0),MATCH('Master data'!L$1,'Team forecast'!$B$2:$AO$2,0))</f>
        <v>2.8590877901454426</v>
      </c>
      <c r="M104">
        <f>IF(Players!BC105=1,95,0)</f>
        <v>0</v>
      </c>
      <c r="N104" s="2">
        <f>Players!BN105</f>
        <v>0</v>
      </c>
      <c r="O104" s="2">
        <f>Players!BO105</f>
        <v>0</v>
      </c>
      <c r="P104" s="2">
        <f>Players!BP105</f>
        <v>0</v>
      </c>
      <c r="Q104" s="2">
        <f>Players!BQ105</f>
        <v>0.11147811725846407</v>
      </c>
      <c r="R104" s="2">
        <f>Players!BR105</f>
        <v>0</v>
      </c>
      <c r="S104" s="2">
        <f t="shared" si="125"/>
        <v>1.9317940875295669</v>
      </c>
      <c r="T104" s="2">
        <f t="shared" si="126"/>
        <v>0.87092212684430403</v>
      </c>
      <c r="U104" s="16">
        <f>INDEX('Team forecast'!$B$2:$AO$26,MATCH('Master data'!$B104,'Team forecast'!$B$2:$B$26,0),MATCH('Master data'!U$1,'Team forecast'!$B$2:$AO$2,0))</f>
        <v>0.60759493670886078</v>
      </c>
      <c r="V104" s="16">
        <f>INDEX('Team forecast'!$B$2:$AO$26,MATCH('Master data'!$B104,'Team forecast'!$B$2:$B$26,0),MATCH('Master data'!V$1,'Team forecast'!$B$2:$AO$2,0))</f>
        <v>0.23544303797468349</v>
      </c>
      <c r="W104" s="16">
        <f>INDEX('Team forecast'!$B$2:$AO$26,MATCH('Master data'!$B104,'Team forecast'!$B$2:$B$26,0),MATCH('Master data'!W$1,'Team forecast'!$B$2:$AO$2,0))</f>
        <v>0.1569620253164557</v>
      </c>
      <c r="X104" s="5">
        <f t="shared" si="127"/>
        <v>-5000</v>
      </c>
      <c r="Y104" s="5">
        <f t="shared" si="128"/>
        <v>0</v>
      </c>
      <c r="Z104" s="5">
        <f t="shared" si="129"/>
        <v>0</v>
      </c>
      <c r="AA104" s="5">
        <f t="shared" si="130"/>
        <v>0</v>
      </c>
      <c r="AB104" s="5">
        <f t="shared" si="131"/>
        <v>0</v>
      </c>
      <c r="AC104" s="5">
        <f t="shared" si="132"/>
        <v>0</v>
      </c>
      <c r="AD104" s="5">
        <f t="shared" si="133"/>
        <v>0</v>
      </c>
      <c r="AE104" s="5">
        <f t="shared" si="134"/>
        <v>0</v>
      </c>
      <c r="AF104" s="5">
        <f t="shared" si="135"/>
        <v>0</v>
      </c>
      <c r="AG104" s="5">
        <f t="shared" si="136"/>
        <v>0</v>
      </c>
      <c r="AH104" s="5">
        <f t="shared" si="137"/>
        <v>0</v>
      </c>
      <c r="AI104" s="5">
        <f t="shared" si="138"/>
        <v>0</v>
      </c>
      <c r="AJ104" s="5">
        <f t="shared" si="139"/>
        <v>0</v>
      </c>
      <c r="AK104" s="5">
        <f>IFERROR(SUM(X104:AJ104),-5000)*((Cockpit!$C$3)^0)</f>
        <v>-5000</v>
      </c>
      <c r="AL104" s="16">
        <f>INDEX('Team forecast'!$B$2:$AO$26,MATCH('Master data'!$B104,'Team forecast'!$B$2:$B$26,0),MATCH('Master data'!AL$1,'Team forecast'!$B$2:$AO$2,0))</f>
        <v>2.4630934556476545</v>
      </c>
      <c r="AM104" s="16">
        <f>INDEX('Team forecast'!$B$2:$AO$26,MATCH('Master data'!$B104,'Team forecast'!$B$2:$B$26,0),MATCH('Master data'!AM$1,'Team forecast'!$B$2:$AO$2,0))</f>
        <v>0.51627380220950081</v>
      </c>
      <c r="AN104" s="16">
        <f>INDEX('Team forecast'!$B$2:$AO$26,MATCH('Master data'!$B104,'Team forecast'!$B$2:$B$26,0),MATCH('Master data'!AN$1,'Team forecast'!$B$2:$AO$2,0))</f>
        <v>0.59673998157876562</v>
      </c>
      <c r="AO104" s="16">
        <f>INDEX('Team forecast'!$B$2:$AO$26,MATCH('Master data'!$B104,'Team forecast'!$B$2:$B$26,0),MATCH('Master data'!AO$1,'Team forecast'!$B$2:$AO$2,0))</f>
        <v>6.9979477618400647</v>
      </c>
      <c r="AP104" s="16">
        <f>INDEX('Team forecast'!$B$2:$AO$26,MATCH('Master data'!$B104,'Team forecast'!$B$2:$B$26,0),MATCH('Master data'!AP$1,'Team forecast'!$B$2:$AO$2,0))</f>
        <v>1.6948382395766441</v>
      </c>
      <c r="AQ104" s="5">
        <f t="shared" si="140"/>
        <v>-5000</v>
      </c>
      <c r="AR104" s="5">
        <f>INDEX('Team forecast'!$B$2:$AO$26,MATCH('Master data'!$B104,'Team forecast'!$B$2:$B$26,0),MATCH('Master data'!AR$1,'Team forecast'!$B$2:$AO$2,0))*IF(X104&gt;0,25000,0)</f>
        <v>0</v>
      </c>
      <c r="AS104" s="16">
        <f>INDEX('Team forecast'!$B$2:$AO$26,MATCH('Master data'!$B104,'Team forecast'!$B$2:$B$26,0),MATCH('Master data'!AS$1,'Team forecast'!$B$2:$AO$2,0))*IF(X104&gt;0,5000,0)</f>
        <v>0</v>
      </c>
      <c r="AT104" s="16">
        <f>INDEX('Team forecast'!$B$2:$AO$26,MATCH('Master data'!$B104,'Team forecast'!$B$2:$B$26,0),MATCH('Master data'!AT$1,'Team forecast'!$B$2:$AO$2,0))*IF(X104&gt;0,-15000,0)</f>
        <v>0</v>
      </c>
      <c r="AU104" s="5">
        <f t="shared" si="141"/>
        <v>0</v>
      </c>
      <c r="AV104" s="5">
        <f t="shared" si="142"/>
        <v>0</v>
      </c>
      <c r="AW104" s="5">
        <f t="shared" si="143"/>
        <v>0</v>
      </c>
      <c r="AX104" s="5">
        <f t="shared" si="144"/>
        <v>0</v>
      </c>
      <c r="AY104" s="5">
        <f t="shared" si="145"/>
        <v>0</v>
      </c>
      <c r="AZ104" s="5">
        <f t="shared" si="146"/>
        <v>0</v>
      </c>
      <c r="BA104" s="5">
        <f t="shared" si="147"/>
        <v>0</v>
      </c>
      <c r="BB104" s="5">
        <f t="shared" si="148"/>
        <v>0</v>
      </c>
      <c r="BC104" s="5">
        <f t="shared" si="149"/>
        <v>0</v>
      </c>
      <c r="BD104" s="5">
        <f t="shared" si="150"/>
        <v>-5000</v>
      </c>
      <c r="BE104" s="16">
        <f>INDEX('Team forecast'!$B$2:$AO$26,MATCH('Master data'!$B104,'Team forecast'!$B$2:$B$26,0),MATCH('Master data'!BE$1,'Team forecast'!$B$2:$AO$2,0))</f>
        <v>0</v>
      </c>
      <c r="BF104" s="16">
        <f>INDEX('Team forecast'!$B$2:$AO$26,MATCH('Master data'!$B104,'Team forecast'!$B$2:$B$26,0),MATCH('Master data'!BF$1,'Team forecast'!$B$2:$AO$2,0))</f>
        <v>0</v>
      </c>
      <c r="BG104" s="16">
        <f>INDEX('Team forecast'!$B$2:$AO$26,MATCH('Master data'!$B104,'Team forecast'!$B$2:$B$26,0),MATCH('Master data'!BG$1,'Team forecast'!$B$2:$AO$2,0))</f>
        <v>0</v>
      </c>
      <c r="BH104" s="16">
        <f>INDEX('Team forecast'!$B$2:$AO$26,MATCH('Master data'!$B104,'Team forecast'!$B$2:$B$26,0),MATCH('Master data'!BH$1,'Team forecast'!$B$2:$AO$2,0))</f>
        <v>0</v>
      </c>
      <c r="BI104" s="16">
        <f>INDEX('Team forecast'!$B$2:$AO$26,MATCH('Master data'!$B104,'Team forecast'!$B$2:$B$26,0),MATCH('Master data'!BI$1,'Team forecast'!$B$2:$AO$2,0))</f>
        <v>0</v>
      </c>
      <c r="BJ104" s="5">
        <f t="shared" si="151"/>
        <v>-5000</v>
      </c>
      <c r="BK104" s="5">
        <f>INDEX('Team forecast'!$R$3:$BH$26,MATCH($B104,'Team forecast'!$B$3:$B$26,0),MATCH(BK$1,'Team forecast'!$R$2:$BH$2,0))*IF($X104&gt;0,25000,0)</f>
        <v>0</v>
      </c>
      <c r="BL104" s="5">
        <f>INDEX('Team forecast'!$R$3:$BH$26,MATCH($B104,'Team forecast'!$B$3:$B$26,0),MATCH(BL$1,'Team forecast'!$R$2:$BH$2,0))*IF($X104&gt;0,5000,0)</f>
        <v>0</v>
      </c>
      <c r="BM104" s="5">
        <f>INDEX('Team forecast'!$R$3:$BH$26,MATCH($B104,'Team forecast'!$B$3:$B$26,0),MATCH(BM$1,'Team forecast'!$R$2:$BH$2,0))*IF($X104&gt;0,-15000,0)</f>
        <v>0</v>
      </c>
      <c r="BN104" s="5">
        <f t="shared" si="152"/>
        <v>0</v>
      </c>
      <c r="BO104" s="5">
        <f t="shared" si="153"/>
        <v>0</v>
      </c>
      <c r="BP104" s="5">
        <f t="shared" si="154"/>
        <v>0</v>
      </c>
      <c r="BQ104" s="5">
        <f t="shared" si="155"/>
        <v>0</v>
      </c>
      <c r="BR104" s="5">
        <f t="shared" si="156"/>
        <v>0</v>
      </c>
      <c r="BS104" s="5">
        <f t="shared" si="157"/>
        <v>0</v>
      </c>
      <c r="BT104" s="5">
        <f t="shared" si="158"/>
        <v>0</v>
      </c>
      <c r="BU104" s="5">
        <f t="shared" si="159"/>
        <v>0</v>
      </c>
      <c r="BV104" s="5">
        <f t="shared" si="160"/>
        <v>0</v>
      </c>
      <c r="BW104" s="5">
        <f t="shared" si="120"/>
        <v>0</v>
      </c>
      <c r="BX104" s="5">
        <f t="shared" si="121"/>
        <v>-5000</v>
      </c>
      <c r="BY104" s="5">
        <f t="shared" si="161"/>
        <v>-15000</v>
      </c>
      <c r="BZ104" s="5">
        <f>MAX(INDEX('Team forecast'!$R$3:$BH$26,MATCH($B104,'Team forecast'!$B$3:$B$26,0),MATCH(BZ$1,'Team forecast'!$R$2:$BH$2,0))*($BX104)-(1-INDEX('Team forecast'!$R$3:$BH$26,MATCH($B104,'Team forecast'!$B$3:$B$26,0),MATCH(BZ$1,'Team forecast'!$R$2:$BH$2,0)))*(BY104+CH104)*0.01,-5000)</f>
        <v>-5000</v>
      </c>
      <c r="CA104" s="5">
        <f>MAX(INDEX('Team forecast'!$R$3:$BH$26,MATCH($B104,'Team forecast'!$B$3:$B$26,0),MATCH(CA$1,'Team forecast'!$R$2:$BH$2,0))*$BX104-(1-INDEX('Team forecast'!$R$3:$BH$26,MATCH($B104,'Team forecast'!$B$3:$B$26,0),MATCH(CA$1,'Team forecast'!$R$2:$BH$2,0)))*(BY104+BX104+CH104)*0.01,-5000)</f>
        <v>-5000</v>
      </c>
      <c r="CB104" s="5">
        <f>MAX(INDEX('Team forecast'!$R$3:$BH$26,MATCH($B104,'Team forecast'!$B$3:$B$26,0),MATCH(CB$1,'Team forecast'!$R$2:$BH$2,0))*$BX104-(1-INDEX('Team forecast'!$R$3:$BH$26,MATCH($B104,'Team forecast'!$B$3:$B$26,0),MATCH(CB$1,'Team forecast'!$R$2:$BH$2,0)))*(BY104+BX104*2+CH104)*0.01,0)</f>
        <v>0</v>
      </c>
      <c r="CC104" s="5">
        <v>0</v>
      </c>
      <c r="CD104" s="5">
        <f>+AK104+BD104*Cockpit!$C$3+BW104*Cockpit!$C$3^2+BZ104*Cockpit!$C$3^3+CA104*Cockpit!$C$3^4+CB104*Cockpit!$C$3^5+CC104*Cockpit!$C$3^6</f>
        <v>-10802.469135802468</v>
      </c>
      <c r="CE104" s="5"/>
      <c r="CF104" s="5"/>
      <c r="CG104" s="5">
        <v>0</v>
      </c>
      <c r="CH104" s="5">
        <f t="shared" si="122"/>
        <v>4495000</v>
      </c>
      <c r="CI104" s="5">
        <f t="shared" si="123"/>
        <v>4495000</v>
      </c>
      <c r="CJ104" s="1">
        <f t="shared" si="124"/>
        <v>-2E-3</v>
      </c>
      <c r="CK104" s="5">
        <f>RANK(CD104,$CD$2:$CD$622)+COUNTIF($CD$2:$CD104,$CD104)-1</f>
        <v>456</v>
      </c>
      <c r="CL104" s="5">
        <f>RANK(CJ104,$CJ$2:$CJ$622)+COUNTIF($CJ$2:$CJ104,$CJ104)-1</f>
        <v>430</v>
      </c>
    </row>
    <row r="105" spans="1:90" x14ac:dyDescent="0.3">
      <c r="A105" t="str">
        <f>Players!P106</f>
        <v>Davy Klaassen</v>
      </c>
      <c r="B105" t="str">
        <f>Players!G106</f>
        <v>Netherlands</v>
      </c>
      <c r="C105" t="str">
        <f>Players!AB106</f>
        <v>Midfield</v>
      </c>
      <c r="D105" s="1"/>
      <c r="F105" t="str">
        <f>IFERROR(INDEX(Lookup!B:B,MATCH(INDEX(Players!C:C,MATCH(E105,Players!A:A,0)),Lookup!D:D,0)),"")</f>
        <v/>
      </c>
      <c r="G105">
        <f>IF(Players!AC106=0,10000000,Players!AC106)</f>
        <v>3995000</v>
      </c>
      <c r="H105" s="16">
        <f>INDEX('Team forecast'!$B$2:$AO$26,MATCH('Master data'!$B105,'Team forecast'!$B$2:$B$26,0),MATCH('Master data'!H$1,'Team forecast'!$B$2:$AO$2,0))</f>
        <v>1.9317940875295669</v>
      </c>
      <c r="I105" s="16">
        <f>INDEX('Team forecast'!$B$2:$AO$26,MATCH('Master data'!$B105,'Team forecast'!$B$2:$B$26,0),MATCH('Master data'!I$1,'Team forecast'!$B$2:$AO$2,0))</f>
        <v>0.87092212684430403</v>
      </c>
      <c r="J105" s="16">
        <f>INDEX('Team forecast'!$B$2:$AO$26,MATCH('Master data'!$B105,'Team forecast'!$B$2:$B$26,0),MATCH('Master data'!J$1,'Team forecast'!$B$2:$AO$2,0))</f>
        <v>0.41856540084388189</v>
      </c>
      <c r="K105" s="16">
        <f>INDEX('Team forecast'!$B$2:$AO$26,MATCH('Master data'!$B105,'Team forecast'!$B$2:$B$26,0),MATCH('Master data'!K$1,'Team forecast'!$B$2:$AO$2,0))</f>
        <v>5.488461706626059</v>
      </c>
      <c r="L105" s="16">
        <f>INDEX('Team forecast'!$B$2:$AO$26,MATCH('Master data'!$B105,'Team forecast'!$B$2:$B$26,0),MATCH('Master data'!L$1,'Team forecast'!$B$2:$AO$2,0))</f>
        <v>2.8590877901454426</v>
      </c>
      <c r="M105">
        <f>IF(Players!BC106=1,95,0)</f>
        <v>0</v>
      </c>
      <c r="N105" s="2">
        <f>Players!BN106</f>
        <v>0</v>
      </c>
      <c r="O105" s="2">
        <f>Players!BO106</f>
        <v>0</v>
      </c>
      <c r="P105" s="2">
        <f>Players!BP106</f>
        <v>0</v>
      </c>
      <c r="Q105" s="2">
        <f>Players!BQ106</f>
        <v>0.2</v>
      </c>
      <c r="R105" s="2">
        <f>Players!BR106</f>
        <v>0</v>
      </c>
      <c r="S105" s="2">
        <f t="shared" si="125"/>
        <v>1.9317940875295669</v>
      </c>
      <c r="T105" s="2">
        <f t="shared" si="126"/>
        <v>0.87092212684430403</v>
      </c>
      <c r="U105" s="16">
        <f>INDEX('Team forecast'!$B$2:$AO$26,MATCH('Master data'!$B105,'Team forecast'!$B$2:$B$26,0),MATCH('Master data'!U$1,'Team forecast'!$B$2:$AO$2,0))</f>
        <v>0.60759493670886078</v>
      </c>
      <c r="V105" s="16">
        <f>INDEX('Team forecast'!$B$2:$AO$26,MATCH('Master data'!$B105,'Team forecast'!$B$2:$B$26,0),MATCH('Master data'!V$1,'Team forecast'!$B$2:$AO$2,0))</f>
        <v>0.23544303797468349</v>
      </c>
      <c r="W105" s="16">
        <f>INDEX('Team forecast'!$B$2:$AO$26,MATCH('Master data'!$B105,'Team forecast'!$B$2:$B$26,0),MATCH('Master data'!W$1,'Team forecast'!$B$2:$AO$2,0))</f>
        <v>0.1569620253164557</v>
      </c>
      <c r="X105" s="5">
        <f t="shared" si="127"/>
        <v>-5000</v>
      </c>
      <c r="Y105" s="5">
        <f t="shared" si="128"/>
        <v>0</v>
      </c>
      <c r="Z105" s="5">
        <f t="shared" si="129"/>
        <v>0</v>
      </c>
      <c r="AA105" s="5">
        <f t="shared" si="130"/>
        <v>0</v>
      </c>
      <c r="AB105" s="5">
        <f t="shared" si="131"/>
        <v>0</v>
      </c>
      <c r="AC105" s="5">
        <f t="shared" si="132"/>
        <v>0</v>
      </c>
      <c r="AD105" s="5">
        <f t="shared" si="133"/>
        <v>0</v>
      </c>
      <c r="AE105" s="5">
        <f t="shared" si="134"/>
        <v>0</v>
      </c>
      <c r="AF105" s="5">
        <f t="shared" si="135"/>
        <v>0</v>
      </c>
      <c r="AG105" s="5">
        <f t="shared" si="136"/>
        <v>0</v>
      </c>
      <c r="AH105" s="5">
        <f t="shared" si="137"/>
        <v>0</v>
      </c>
      <c r="AI105" s="5">
        <f t="shared" si="138"/>
        <v>0</v>
      </c>
      <c r="AJ105" s="5">
        <f t="shared" si="139"/>
        <v>0</v>
      </c>
      <c r="AK105" s="5">
        <f>IFERROR(SUM(X105:AJ105),-5000)*((Cockpit!$C$3)^0)</f>
        <v>-5000</v>
      </c>
      <c r="AL105" s="16">
        <f>INDEX('Team forecast'!$B$2:$AO$26,MATCH('Master data'!$B105,'Team forecast'!$B$2:$B$26,0),MATCH('Master data'!AL$1,'Team forecast'!$B$2:$AO$2,0))</f>
        <v>2.4630934556476545</v>
      </c>
      <c r="AM105" s="16">
        <f>INDEX('Team forecast'!$B$2:$AO$26,MATCH('Master data'!$B105,'Team forecast'!$B$2:$B$26,0),MATCH('Master data'!AM$1,'Team forecast'!$B$2:$AO$2,0))</f>
        <v>0.51627380220950081</v>
      </c>
      <c r="AN105" s="16">
        <f>INDEX('Team forecast'!$B$2:$AO$26,MATCH('Master data'!$B105,'Team forecast'!$B$2:$B$26,0),MATCH('Master data'!AN$1,'Team forecast'!$B$2:$AO$2,0))</f>
        <v>0.59673998157876562</v>
      </c>
      <c r="AO105" s="16">
        <f>INDEX('Team forecast'!$B$2:$AO$26,MATCH('Master data'!$B105,'Team forecast'!$B$2:$B$26,0),MATCH('Master data'!AO$1,'Team forecast'!$B$2:$AO$2,0))</f>
        <v>6.9979477618400647</v>
      </c>
      <c r="AP105" s="16">
        <f>INDEX('Team forecast'!$B$2:$AO$26,MATCH('Master data'!$B105,'Team forecast'!$B$2:$B$26,0),MATCH('Master data'!AP$1,'Team forecast'!$B$2:$AO$2,0))</f>
        <v>1.6948382395766441</v>
      </c>
      <c r="AQ105" s="5">
        <f t="shared" si="140"/>
        <v>-5000</v>
      </c>
      <c r="AR105" s="5">
        <f>INDEX('Team forecast'!$B$2:$AO$26,MATCH('Master data'!$B105,'Team forecast'!$B$2:$B$26,0),MATCH('Master data'!AR$1,'Team forecast'!$B$2:$AO$2,0))*IF(X105&gt;0,25000,0)</f>
        <v>0</v>
      </c>
      <c r="AS105" s="16">
        <f>INDEX('Team forecast'!$B$2:$AO$26,MATCH('Master data'!$B105,'Team forecast'!$B$2:$B$26,0),MATCH('Master data'!AS$1,'Team forecast'!$B$2:$AO$2,0))*IF(X105&gt;0,5000,0)</f>
        <v>0</v>
      </c>
      <c r="AT105" s="16">
        <f>INDEX('Team forecast'!$B$2:$AO$26,MATCH('Master data'!$B105,'Team forecast'!$B$2:$B$26,0),MATCH('Master data'!AT$1,'Team forecast'!$B$2:$AO$2,0))*IF(X105&gt;0,-15000,0)</f>
        <v>0</v>
      </c>
      <c r="AU105" s="5">
        <f t="shared" si="141"/>
        <v>0</v>
      </c>
      <c r="AV105" s="5">
        <f t="shared" si="142"/>
        <v>0</v>
      </c>
      <c r="AW105" s="5">
        <f t="shared" si="143"/>
        <v>0</v>
      </c>
      <c r="AX105" s="5">
        <f t="shared" si="144"/>
        <v>0</v>
      </c>
      <c r="AY105" s="5">
        <f t="shared" si="145"/>
        <v>0</v>
      </c>
      <c r="AZ105" s="5">
        <f t="shared" si="146"/>
        <v>0</v>
      </c>
      <c r="BA105" s="5">
        <f t="shared" si="147"/>
        <v>0</v>
      </c>
      <c r="BB105" s="5">
        <f t="shared" si="148"/>
        <v>0</v>
      </c>
      <c r="BC105" s="5">
        <f t="shared" si="149"/>
        <v>0</v>
      </c>
      <c r="BD105" s="5">
        <f t="shared" si="150"/>
        <v>-5000</v>
      </c>
      <c r="BE105" s="16">
        <f>INDEX('Team forecast'!$B$2:$AO$26,MATCH('Master data'!$B105,'Team forecast'!$B$2:$B$26,0),MATCH('Master data'!BE$1,'Team forecast'!$B$2:$AO$2,0))</f>
        <v>0</v>
      </c>
      <c r="BF105" s="16">
        <f>INDEX('Team forecast'!$B$2:$AO$26,MATCH('Master data'!$B105,'Team forecast'!$B$2:$B$26,0),MATCH('Master data'!BF$1,'Team forecast'!$B$2:$AO$2,0))</f>
        <v>0</v>
      </c>
      <c r="BG105" s="16">
        <f>INDEX('Team forecast'!$B$2:$AO$26,MATCH('Master data'!$B105,'Team forecast'!$B$2:$B$26,0),MATCH('Master data'!BG$1,'Team forecast'!$B$2:$AO$2,0))</f>
        <v>0</v>
      </c>
      <c r="BH105" s="16">
        <f>INDEX('Team forecast'!$B$2:$AO$26,MATCH('Master data'!$B105,'Team forecast'!$B$2:$B$26,0),MATCH('Master data'!BH$1,'Team forecast'!$B$2:$AO$2,0))</f>
        <v>0</v>
      </c>
      <c r="BI105" s="16">
        <f>INDEX('Team forecast'!$B$2:$AO$26,MATCH('Master data'!$B105,'Team forecast'!$B$2:$B$26,0),MATCH('Master data'!BI$1,'Team forecast'!$B$2:$AO$2,0))</f>
        <v>0</v>
      </c>
      <c r="BJ105" s="5">
        <f t="shared" si="151"/>
        <v>-5000</v>
      </c>
      <c r="BK105" s="5">
        <f>INDEX('Team forecast'!$R$3:$BH$26,MATCH($B105,'Team forecast'!$B$3:$B$26,0),MATCH(BK$1,'Team forecast'!$R$2:$BH$2,0))*IF($X105&gt;0,25000,0)</f>
        <v>0</v>
      </c>
      <c r="BL105" s="5">
        <f>INDEX('Team forecast'!$R$3:$BH$26,MATCH($B105,'Team forecast'!$B$3:$B$26,0),MATCH(BL$1,'Team forecast'!$R$2:$BH$2,0))*IF($X105&gt;0,5000,0)</f>
        <v>0</v>
      </c>
      <c r="BM105" s="5">
        <f>INDEX('Team forecast'!$R$3:$BH$26,MATCH($B105,'Team forecast'!$B$3:$B$26,0),MATCH(BM$1,'Team forecast'!$R$2:$BH$2,0))*IF($X105&gt;0,-15000,0)</f>
        <v>0</v>
      </c>
      <c r="BN105" s="5">
        <f t="shared" si="152"/>
        <v>0</v>
      </c>
      <c r="BO105" s="5">
        <f t="shared" si="153"/>
        <v>0</v>
      </c>
      <c r="BP105" s="5">
        <f t="shared" si="154"/>
        <v>0</v>
      </c>
      <c r="BQ105" s="5">
        <f t="shared" si="155"/>
        <v>0</v>
      </c>
      <c r="BR105" s="5">
        <f t="shared" si="156"/>
        <v>0</v>
      </c>
      <c r="BS105" s="5">
        <f t="shared" si="157"/>
        <v>0</v>
      </c>
      <c r="BT105" s="5">
        <f t="shared" si="158"/>
        <v>0</v>
      </c>
      <c r="BU105" s="5">
        <f t="shared" si="159"/>
        <v>0</v>
      </c>
      <c r="BV105" s="5">
        <f t="shared" si="160"/>
        <v>0</v>
      </c>
      <c r="BW105" s="5">
        <f t="shared" si="120"/>
        <v>0</v>
      </c>
      <c r="BX105" s="5">
        <f t="shared" si="121"/>
        <v>-5000</v>
      </c>
      <c r="BY105" s="5">
        <f t="shared" si="161"/>
        <v>-15000</v>
      </c>
      <c r="BZ105" s="5">
        <f>MAX(INDEX('Team forecast'!$R$3:$BH$26,MATCH($B105,'Team forecast'!$B$3:$B$26,0),MATCH(BZ$1,'Team forecast'!$R$2:$BH$2,0))*($BX105)-(1-INDEX('Team forecast'!$R$3:$BH$26,MATCH($B105,'Team forecast'!$B$3:$B$26,0),MATCH(BZ$1,'Team forecast'!$R$2:$BH$2,0)))*(BY105+CH105)*0.01,-5000)</f>
        <v>-5000</v>
      </c>
      <c r="CA105" s="5">
        <f>MAX(INDEX('Team forecast'!$R$3:$BH$26,MATCH($B105,'Team forecast'!$B$3:$B$26,0),MATCH(CA$1,'Team forecast'!$R$2:$BH$2,0))*$BX105-(1-INDEX('Team forecast'!$R$3:$BH$26,MATCH($B105,'Team forecast'!$B$3:$B$26,0),MATCH(CA$1,'Team forecast'!$R$2:$BH$2,0)))*(BY105+BX105+CH105)*0.01,-5000)</f>
        <v>-5000</v>
      </c>
      <c r="CB105" s="5">
        <f>MAX(INDEX('Team forecast'!$R$3:$BH$26,MATCH($B105,'Team forecast'!$B$3:$B$26,0),MATCH(CB$1,'Team forecast'!$R$2:$BH$2,0))*$BX105-(1-INDEX('Team forecast'!$R$3:$BH$26,MATCH($B105,'Team forecast'!$B$3:$B$26,0),MATCH(CB$1,'Team forecast'!$R$2:$BH$2,0)))*(BY105+BX105*2+CH105)*0.01,0)</f>
        <v>0</v>
      </c>
      <c r="CC105" s="5">
        <v>0</v>
      </c>
      <c r="CD105" s="5">
        <f>+AK105+BD105*Cockpit!$C$3+BW105*Cockpit!$C$3^2+BZ105*Cockpit!$C$3^3+CA105*Cockpit!$C$3^4+CB105*Cockpit!$C$3^5+CC105*Cockpit!$C$3^6</f>
        <v>-10802.469135802468</v>
      </c>
      <c r="CE105" s="5"/>
      <c r="CF105" s="5"/>
      <c r="CG105" s="5">
        <v>0</v>
      </c>
      <c r="CH105" s="5">
        <f t="shared" si="122"/>
        <v>3995000</v>
      </c>
      <c r="CI105" s="5">
        <f t="shared" si="123"/>
        <v>3995000</v>
      </c>
      <c r="CJ105" s="1">
        <f t="shared" si="124"/>
        <v>-3.0000000000000001E-3</v>
      </c>
      <c r="CK105" s="5">
        <f>RANK(CD105,$CD$2:$CD$622)+COUNTIF($CD$2:$CD105,$CD105)-1</f>
        <v>457</v>
      </c>
      <c r="CL105" s="5">
        <f>RANK(CJ105,$CJ$2:$CJ$622)+COUNTIF($CJ$2:$CJ105,$CJ105)-1</f>
        <v>452</v>
      </c>
    </row>
    <row r="106" spans="1:90" x14ac:dyDescent="0.3">
      <c r="A106" t="str">
        <f>Players!P107</f>
        <v>Manuel Neuer</v>
      </c>
      <c r="B106" t="str">
        <f>Players!G107</f>
        <v>Germany</v>
      </c>
      <c r="C106" t="str">
        <f>Players!AB107</f>
        <v>Goalkeeper</v>
      </c>
      <c r="D106" s="1"/>
      <c r="F106" t="str">
        <f>IFERROR(INDEX(Lookup!B:B,MATCH(INDEX(Players!C:C,MATCH(E106,Players!A:A,0)),Lookup!D:D,0)),"")</f>
        <v/>
      </c>
      <c r="G106">
        <f>IF(Players!AC107=0,10000000,Players!AC107)</f>
        <v>5489000</v>
      </c>
      <c r="H106" s="16">
        <f>INDEX('Team forecast'!$B$2:$AO$26,MATCH('Master data'!$B106,'Team forecast'!$B$2:$B$26,0),MATCH('Master data'!H$1,'Team forecast'!$B$2:$AO$2,0))</f>
        <v>1.3803959592812078</v>
      </c>
      <c r="I106" s="16">
        <f>INDEX('Team forecast'!$B$2:$AO$26,MATCH('Master data'!$B106,'Team forecast'!$B$2:$B$26,0),MATCH('Master data'!I$1,'Team forecast'!$B$2:$AO$2,0))</f>
        <v>1.1572524079669981</v>
      </c>
      <c r="J106" s="16">
        <f>INDEX('Team forecast'!$B$2:$AO$26,MATCH('Master data'!$B106,'Team forecast'!$B$2:$B$26,0),MATCH('Master data'!J$1,'Team forecast'!$B$2:$AO$2,0))</f>
        <v>0.3143486973947896</v>
      </c>
      <c r="K106" s="16">
        <f>INDEX('Team forecast'!$B$2:$AO$26,MATCH('Master data'!$B106,'Team forecast'!$B$2:$B$26,0),MATCH('Master data'!K$1,'Team forecast'!$B$2:$AO$2,0))</f>
        <v>3.6854590683201627</v>
      </c>
      <c r="L106" s="16">
        <f>INDEX('Team forecast'!$B$2:$AO$26,MATCH('Master data'!$B106,'Team forecast'!$B$2:$B$26,0),MATCH('Master data'!L$1,'Team forecast'!$B$2:$AO$2,0))</f>
        <v>3.418345574302518</v>
      </c>
      <c r="M106">
        <f>IF(Players!BC107=1,95,0)</f>
        <v>95</v>
      </c>
      <c r="N106" s="2">
        <f>Players!BN107</f>
        <v>0</v>
      </c>
      <c r="O106" s="2">
        <f>Players!BO107</f>
        <v>0</v>
      </c>
      <c r="P106" s="2">
        <f>Players!BP107</f>
        <v>0</v>
      </c>
      <c r="Q106" s="2">
        <f>Players!BQ107</f>
        <v>1.5151515151515152E-2</v>
      </c>
      <c r="R106" s="2">
        <f>Players!BR107</f>
        <v>0</v>
      </c>
      <c r="S106" s="2">
        <f t="shared" si="125"/>
        <v>1.3803959592812078</v>
      </c>
      <c r="T106" s="2">
        <f t="shared" si="126"/>
        <v>1.1572524079669981</v>
      </c>
      <c r="U106" s="16">
        <f>INDEX('Team forecast'!$B$2:$AO$26,MATCH('Master data'!$B106,'Team forecast'!$B$2:$B$26,0),MATCH('Master data'!U$1,'Team forecast'!$B$2:$AO$2,0))</f>
        <v>0.41002004008016041</v>
      </c>
      <c r="V106" s="16">
        <f>INDEX('Team forecast'!$B$2:$AO$26,MATCH('Master data'!$B106,'Team forecast'!$B$2:$B$26,0),MATCH('Master data'!V$1,'Team forecast'!$B$2:$AO$2,0))</f>
        <v>0.28577154308617242</v>
      </c>
      <c r="W106" s="16">
        <f>INDEX('Team forecast'!$B$2:$AO$26,MATCH('Master data'!$B106,'Team forecast'!$B$2:$B$26,0),MATCH('Master data'!W$1,'Team forecast'!$B$2:$AO$2,0))</f>
        <v>0.30420841683366728</v>
      </c>
      <c r="X106" s="5">
        <f t="shared" si="127"/>
        <v>7000</v>
      </c>
      <c r="Y106" s="5">
        <f t="shared" si="128"/>
        <v>10250.50100200401</v>
      </c>
      <c r="Z106" s="5">
        <f t="shared" si="129"/>
        <v>1428.8577154308621</v>
      </c>
      <c r="AA106" s="5">
        <f t="shared" si="130"/>
        <v>-4563.1262525050097</v>
      </c>
      <c r="AB106" s="5">
        <f t="shared" si="131"/>
        <v>0</v>
      </c>
      <c r="AC106" s="5">
        <f t="shared" si="132"/>
        <v>0</v>
      </c>
      <c r="AD106" s="5">
        <f t="shared" si="133"/>
        <v>0</v>
      </c>
      <c r="AE106" s="5">
        <f t="shared" si="134"/>
        <v>23576.152304609219</v>
      </c>
      <c r="AF106" s="5">
        <f t="shared" si="135"/>
        <v>11305.465831677599</v>
      </c>
      <c r="AG106" s="5">
        <f t="shared" si="136"/>
        <v>-303.03030303030306</v>
      </c>
      <c r="AH106" s="5">
        <f t="shared" si="137"/>
        <v>0</v>
      </c>
      <c r="AI106" s="5">
        <f t="shared" si="138"/>
        <v>13803.959592812078</v>
      </c>
      <c r="AJ106" s="5">
        <f t="shared" si="139"/>
        <v>-9258.0192637359851</v>
      </c>
      <c r="AK106" s="5">
        <f>IFERROR(SUM(X106:AJ106),-5000)*((Cockpit!$C$3)^0)</f>
        <v>53240.760627262462</v>
      </c>
      <c r="AL106" s="16">
        <f>INDEX('Team forecast'!$B$2:$AO$26,MATCH('Master data'!$B106,'Team forecast'!$B$2:$B$26,0),MATCH('Master data'!AL$1,'Team forecast'!$B$2:$AO$2,0))</f>
        <v>2.6069135565605688</v>
      </c>
      <c r="AM106" s="16">
        <f>INDEX('Team forecast'!$B$2:$AO$26,MATCH('Master data'!$B106,'Team forecast'!$B$2:$B$26,0),MATCH('Master data'!AM$1,'Team forecast'!$B$2:$AO$2,0))</f>
        <v>0.64628016595236182</v>
      </c>
      <c r="AN106" s="16">
        <f>INDEX('Team forecast'!$B$2:$AO$26,MATCH('Master data'!$B106,'Team forecast'!$B$2:$B$26,0),MATCH('Master data'!AN$1,'Team forecast'!$B$2:$AO$2,0))</f>
        <v>0.52399131671532295</v>
      </c>
      <c r="AO106" s="16">
        <f>INDEX('Team forecast'!$B$2:$AO$26,MATCH('Master data'!$B106,'Team forecast'!$B$2:$B$26,0),MATCH('Master data'!AO$1,'Team forecast'!$B$2:$AO$2,0))</f>
        <v>6.9600849978985515</v>
      </c>
      <c r="AP106" s="16">
        <f>INDEX('Team forecast'!$B$2:$AO$26,MATCH('Master data'!$B106,'Team forecast'!$B$2:$B$26,0),MATCH('Master data'!AP$1,'Team forecast'!$B$2:$AO$2,0))</f>
        <v>1.909012182505438</v>
      </c>
      <c r="AQ106" s="5">
        <f t="shared" si="140"/>
        <v>7000</v>
      </c>
      <c r="AR106" s="5">
        <f>INDEX('Team forecast'!$B$2:$AO$26,MATCH('Master data'!$B106,'Team forecast'!$B$2:$B$26,0),MATCH('Master data'!AR$1,'Team forecast'!$B$2:$AO$2,0))*IF(X106&gt;0,25000,0)</f>
        <v>19977.168949771691</v>
      </c>
      <c r="AS106" s="16">
        <f>INDEX('Team forecast'!$B$2:$AO$26,MATCH('Master data'!$B106,'Team forecast'!$B$2:$B$26,0),MATCH('Master data'!AS$1,'Team forecast'!$B$2:$AO$2,0))*IF(X106&gt;0,5000,0)</f>
        <v>684.93150684931504</v>
      </c>
      <c r="AT106" s="16">
        <f>INDEX('Team forecast'!$B$2:$AO$26,MATCH('Master data'!$B106,'Team forecast'!$B$2:$B$26,0),MATCH('Master data'!AT$1,'Team forecast'!$B$2:$AO$2,0))*IF(X106&gt;0,-15000,0)</f>
        <v>-958.90410958904101</v>
      </c>
      <c r="AU106" s="5">
        <f t="shared" si="141"/>
        <v>0</v>
      </c>
      <c r="AV106" s="5">
        <f t="shared" si="142"/>
        <v>0</v>
      </c>
      <c r="AW106" s="5">
        <f t="shared" si="143"/>
        <v>0</v>
      </c>
      <c r="AX106" s="5">
        <f t="shared" si="144"/>
        <v>39299.348753649225</v>
      </c>
      <c r="AY106" s="5">
        <f t="shared" si="145"/>
        <v>6313.660082765381</v>
      </c>
      <c r="AZ106" s="5">
        <f t="shared" si="146"/>
        <v>-303.03030303030306</v>
      </c>
      <c r="BA106" s="5">
        <f t="shared" si="147"/>
        <v>0</v>
      </c>
      <c r="BB106" s="5">
        <f t="shared" si="148"/>
        <v>26069.135565605688</v>
      </c>
      <c r="BC106" s="5">
        <f t="shared" si="149"/>
        <v>-5170.2413276188945</v>
      </c>
      <c r="BD106" s="5">
        <f t="shared" si="150"/>
        <v>92912.069118403058</v>
      </c>
      <c r="BE106" s="16">
        <f>INDEX('Team forecast'!$B$2:$AO$26,MATCH('Master data'!$B106,'Team forecast'!$B$2:$B$26,0),MATCH('Master data'!BE$1,'Team forecast'!$B$2:$AO$2,0))</f>
        <v>0</v>
      </c>
      <c r="BF106" s="16">
        <f>INDEX('Team forecast'!$B$2:$AO$26,MATCH('Master data'!$B106,'Team forecast'!$B$2:$B$26,0),MATCH('Master data'!BF$1,'Team forecast'!$B$2:$AO$2,0))</f>
        <v>0</v>
      </c>
      <c r="BG106" s="16">
        <f>INDEX('Team forecast'!$B$2:$AO$26,MATCH('Master data'!$B106,'Team forecast'!$B$2:$B$26,0),MATCH('Master data'!BG$1,'Team forecast'!$B$2:$AO$2,0))</f>
        <v>0</v>
      </c>
      <c r="BH106" s="16">
        <f>INDEX('Team forecast'!$B$2:$AO$26,MATCH('Master data'!$B106,'Team forecast'!$B$2:$B$26,0),MATCH('Master data'!BH$1,'Team forecast'!$B$2:$AO$2,0))</f>
        <v>0</v>
      </c>
      <c r="BI106" s="16">
        <f>INDEX('Team forecast'!$B$2:$AO$26,MATCH('Master data'!$B106,'Team forecast'!$B$2:$B$26,0),MATCH('Master data'!BI$1,'Team forecast'!$B$2:$AO$2,0))</f>
        <v>0</v>
      </c>
      <c r="BJ106" s="5">
        <f t="shared" si="151"/>
        <v>7000</v>
      </c>
      <c r="BK106" s="5">
        <f>INDEX('Team forecast'!$R$3:$BH$26,MATCH($B106,'Team forecast'!$B$3:$B$26,0),MATCH(BK$1,'Team forecast'!$R$2:$BH$2,0))*IF($X106&gt;0,25000,0)</f>
        <v>0</v>
      </c>
      <c r="BL106" s="5">
        <f>INDEX('Team forecast'!$R$3:$BH$26,MATCH($B106,'Team forecast'!$B$3:$B$26,0),MATCH(BL$1,'Team forecast'!$R$2:$BH$2,0))*IF($X106&gt;0,5000,0)</f>
        <v>0</v>
      </c>
      <c r="BM106" s="5">
        <f>INDEX('Team forecast'!$R$3:$BH$26,MATCH($B106,'Team forecast'!$B$3:$B$26,0),MATCH(BM$1,'Team forecast'!$R$2:$BH$2,0))*IF($X106&gt;0,-15000,0)</f>
        <v>0</v>
      </c>
      <c r="BN106" s="5">
        <f t="shared" si="152"/>
        <v>0</v>
      </c>
      <c r="BO106" s="5">
        <f t="shared" si="153"/>
        <v>0</v>
      </c>
      <c r="BP106" s="5">
        <f t="shared" si="154"/>
        <v>0</v>
      </c>
      <c r="BQ106" s="5">
        <f t="shared" si="155"/>
        <v>0</v>
      </c>
      <c r="BR106" s="5">
        <f t="shared" si="156"/>
        <v>0</v>
      </c>
      <c r="BS106" s="5">
        <f t="shared" si="157"/>
        <v>-303.03030303030306</v>
      </c>
      <c r="BT106" s="5">
        <f t="shared" si="158"/>
        <v>0</v>
      </c>
      <c r="BU106" s="5">
        <f t="shared" si="159"/>
        <v>0</v>
      </c>
      <c r="BV106" s="5">
        <f t="shared" si="160"/>
        <v>0</v>
      </c>
      <c r="BW106" s="5">
        <f t="shared" si="120"/>
        <v>0</v>
      </c>
      <c r="BX106" s="5">
        <f t="shared" si="121"/>
        <v>73076.414872832756</v>
      </c>
      <c r="BY106" s="5">
        <f t="shared" si="161"/>
        <v>219229.24461849825</v>
      </c>
      <c r="BZ106" s="5">
        <f>MAX(INDEX('Team forecast'!$R$3:$BH$26,MATCH($B106,'Team forecast'!$B$3:$B$26,0),MATCH(BZ$1,'Team forecast'!$R$2:$BH$2,0))*($BX106)-(1-INDEX('Team forecast'!$R$3:$BH$26,MATCH($B106,'Team forecast'!$B$3:$B$26,0),MATCH(BZ$1,'Team forecast'!$R$2:$BH$2,0)))*(BY106+CH106)*0.01,-5000)</f>
        <v>56099.192179047845</v>
      </c>
      <c r="CA106" s="5">
        <f>MAX(INDEX('Team forecast'!$R$3:$BH$26,MATCH($B106,'Team forecast'!$B$3:$B$26,0),MATCH(CA$1,'Team forecast'!$R$2:$BH$2,0))*$BX106-(1-INDEX('Team forecast'!$R$3:$BH$26,MATCH($B106,'Team forecast'!$B$3:$B$26,0),MATCH(CA$1,'Team forecast'!$R$2:$BH$2,0)))*(BY106+BX106+CH106)*0.01,-5000)</f>
        <v>-173.74443274810983</v>
      </c>
      <c r="CB106" s="5">
        <f>MAX(INDEX('Team forecast'!$R$3:$BH$26,MATCH($B106,'Team forecast'!$B$3:$B$26,0),MATCH(CB$1,'Team forecast'!$R$2:$BH$2,0))*$BX106-(1-INDEX('Team forecast'!$R$3:$BH$26,MATCH($B106,'Team forecast'!$B$3:$B$26,0),MATCH(CB$1,'Team forecast'!$R$2:$BH$2,0)))*(BY106+BX106*2+CH106)*0.01,0)</f>
        <v>0</v>
      </c>
      <c r="CC106" s="5">
        <v>0</v>
      </c>
      <c r="CD106" s="5">
        <f>+AK106+BD106*Cockpit!$C$3+BW106*Cockpit!$C$3^2+BZ106*Cockpit!$C$3^3+CA106*Cockpit!$C$3^4+CB106*Cockpit!$C$3^5+CC106*Cockpit!$C$3^6</f>
        <v>131769.80301944696</v>
      </c>
      <c r="CE106" s="5"/>
      <c r="CF106" s="5"/>
      <c r="CG106" s="5">
        <v>0</v>
      </c>
      <c r="CH106" s="5">
        <f t="shared" si="122"/>
        <v>5489000</v>
      </c>
      <c r="CI106" s="5">
        <f t="shared" si="123"/>
        <v>5489000</v>
      </c>
      <c r="CJ106" s="1">
        <f t="shared" si="124"/>
        <v>2.4E-2</v>
      </c>
      <c r="CK106" s="5">
        <f>RANK(CD106,$CD$2:$CD$622)+COUNTIF($CD$2:$CD106,$CD106)-1</f>
        <v>56</v>
      </c>
      <c r="CL106" s="5">
        <f>RANK(CJ106,$CJ$2:$CJ$622)+COUNTIF($CJ$2:$CJ106,$CJ106)-1</f>
        <v>95</v>
      </c>
    </row>
    <row r="107" spans="1:90" x14ac:dyDescent="0.3">
      <c r="A107" t="str">
        <f>Players!P108</f>
        <v>Matthias Ginter</v>
      </c>
      <c r="B107" t="str">
        <f>Players!G108</f>
        <v>Germany</v>
      </c>
      <c r="C107" t="str">
        <f>Players!AB108</f>
        <v>Defense</v>
      </c>
      <c r="D107" s="1"/>
      <c r="F107" t="str">
        <f>IFERROR(INDEX(Lookup!B:B,MATCH(INDEX(Players!C:C,MATCH(E107,Players!A:A,0)),Lookup!D:D,0)),"")</f>
        <v/>
      </c>
      <c r="G107">
        <f>IF(Players!AC108=0,10000000,Players!AC108)</f>
        <v>3984000</v>
      </c>
      <c r="H107" s="16">
        <f>INDEX('Team forecast'!$B$2:$AO$26,MATCH('Master data'!$B107,'Team forecast'!$B$2:$B$26,0),MATCH('Master data'!H$1,'Team forecast'!$B$2:$AO$2,0))</f>
        <v>1.3803959592812078</v>
      </c>
      <c r="I107" s="16">
        <f>INDEX('Team forecast'!$B$2:$AO$26,MATCH('Master data'!$B107,'Team forecast'!$B$2:$B$26,0),MATCH('Master data'!I$1,'Team forecast'!$B$2:$AO$2,0))</f>
        <v>1.1572524079669981</v>
      </c>
      <c r="J107" s="16">
        <f>INDEX('Team forecast'!$B$2:$AO$26,MATCH('Master data'!$B107,'Team forecast'!$B$2:$B$26,0),MATCH('Master data'!J$1,'Team forecast'!$B$2:$AO$2,0))</f>
        <v>0.3143486973947896</v>
      </c>
      <c r="K107" s="16">
        <f>INDEX('Team forecast'!$B$2:$AO$26,MATCH('Master data'!$B107,'Team forecast'!$B$2:$B$26,0),MATCH('Master data'!K$1,'Team forecast'!$B$2:$AO$2,0))</f>
        <v>3.6854590683201627</v>
      </c>
      <c r="L107" s="16">
        <f>INDEX('Team forecast'!$B$2:$AO$26,MATCH('Master data'!$B107,'Team forecast'!$B$2:$B$26,0),MATCH('Master data'!L$1,'Team forecast'!$B$2:$AO$2,0))</f>
        <v>3.418345574302518</v>
      </c>
      <c r="M107">
        <f>IF(Players!BC108=1,95,0)</f>
        <v>95</v>
      </c>
      <c r="N107" s="2">
        <f>Players!BN108</f>
        <v>3.7632518048161367E-2</v>
      </c>
      <c r="O107" s="2">
        <f>Players!BO108</f>
        <v>6.5063437013765532E-2</v>
      </c>
      <c r="P107" s="2">
        <f>Players!BP108</f>
        <v>3.3720792430830364E-2</v>
      </c>
      <c r="Q107" s="2">
        <f>Players!BQ108</f>
        <v>2.9411764705882353E-2</v>
      </c>
      <c r="R107" s="2">
        <f>Players!BR108</f>
        <v>0</v>
      </c>
      <c r="S107" s="2">
        <f t="shared" si="125"/>
        <v>1.3803959592812078</v>
      </c>
      <c r="T107" s="2">
        <f t="shared" si="126"/>
        <v>1.1572524079669981</v>
      </c>
      <c r="U107" s="16">
        <f>INDEX('Team forecast'!$B$2:$AO$26,MATCH('Master data'!$B107,'Team forecast'!$B$2:$B$26,0),MATCH('Master data'!U$1,'Team forecast'!$B$2:$AO$2,0))</f>
        <v>0.41002004008016041</v>
      </c>
      <c r="V107" s="16">
        <f>INDEX('Team forecast'!$B$2:$AO$26,MATCH('Master data'!$B107,'Team forecast'!$B$2:$B$26,0),MATCH('Master data'!V$1,'Team forecast'!$B$2:$AO$2,0))</f>
        <v>0.28577154308617242</v>
      </c>
      <c r="W107" s="16">
        <f>INDEX('Team forecast'!$B$2:$AO$26,MATCH('Master data'!$B107,'Team forecast'!$B$2:$B$26,0),MATCH('Master data'!W$1,'Team forecast'!$B$2:$AO$2,0))</f>
        <v>0.30420841683366728</v>
      </c>
      <c r="X107" s="5">
        <f t="shared" si="127"/>
        <v>7000</v>
      </c>
      <c r="Y107" s="5">
        <f t="shared" si="128"/>
        <v>10250.50100200401</v>
      </c>
      <c r="Z107" s="5">
        <f t="shared" si="129"/>
        <v>1428.8577154308621</v>
      </c>
      <c r="AA107" s="5">
        <f t="shared" si="130"/>
        <v>-4563.1262525050097</v>
      </c>
      <c r="AB107" s="5">
        <f t="shared" si="131"/>
        <v>7792.1663776888627</v>
      </c>
      <c r="AC107" s="5">
        <f t="shared" si="132"/>
        <v>4490.665277537466</v>
      </c>
      <c r="AD107" s="5">
        <f t="shared" si="133"/>
        <v>1242.7660025514567</v>
      </c>
      <c r="AE107" s="5">
        <f t="shared" si="134"/>
        <v>15717.43486973948</v>
      </c>
      <c r="AF107" s="5">
        <f t="shared" si="135"/>
        <v>0</v>
      </c>
      <c r="AG107" s="5">
        <f t="shared" si="136"/>
        <v>-588.23529411764707</v>
      </c>
      <c r="AH107" s="5">
        <f t="shared" si="137"/>
        <v>0</v>
      </c>
      <c r="AI107" s="5">
        <f t="shared" si="138"/>
        <v>13803.959592812078</v>
      </c>
      <c r="AJ107" s="5">
        <f t="shared" si="139"/>
        <v>-9258.0192637359851</v>
      </c>
      <c r="AK107" s="5">
        <f>IFERROR(SUM(X107:AJ107),-5000)*((Cockpit!$C$3)^0)</f>
        <v>47316.970027405565</v>
      </c>
      <c r="AL107" s="16">
        <f>INDEX('Team forecast'!$B$2:$AO$26,MATCH('Master data'!$B107,'Team forecast'!$B$2:$B$26,0),MATCH('Master data'!AL$1,'Team forecast'!$B$2:$AO$2,0))</f>
        <v>2.6069135565605688</v>
      </c>
      <c r="AM107" s="16">
        <f>INDEX('Team forecast'!$B$2:$AO$26,MATCH('Master data'!$B107,'Team forecast'!$B$2:$B$26,0),MATCH('Master data'!AM$1,'Team forecast'!$B$2:$AO$2,0))</f>
        <v>0.64628016595236182</v>
      </c>
      <c r="AN107" s="16">
        <f>INDEX('Team forecast'!$B$2:$AO$26,MATCH('Master data'!$B107,'Team forecast'!$B$2:$B$26,0),MATCH('Master data'!AN$1,'Team forecast'!$B$2:$AO$2,0))</f>
        <v>0.52399131671532295</v>
      </c>
      <c r="AO107" s="16">
        <f>INDEX('Team forecast'!$B$2:$AO$26,MATCH('Master data'!$B107,'Team forecast'!$B$2:$B$26,0),MATCH('Master data'!AO$1,'Team forecast'!$B$2:$AO$2,0))</f>
        <v>6.9600849978985515</v>
      </c>
      <c r="AP107" s="16">
        <f>INDEX('Team forecast'!$B$2:$AO$26,MATCH('Master data'!$B107,'Team forecast'!$B$2:$B$26,0),MATCH('Master data'!AP$1,'Team forecast'!$B$2:$AO$2,0))</f>
        <v>1.909012182505438</v>
      </c>
      <c r="AQ107" s="5">
        <f t="shared" si="140"/>
        <v>7000</v>
      </c>
      <c r="AR107" s="5">
        <f>INDEX('Team forecast'!$B$2:$AO$26,MATCH('Master data'!$B107,'Team forecast'!$B$2:$B$26,0),MATCH('Master data'!AR$1,'Team forecast'!$B$2:$AO$2,0))*IF(X107&gt;0,25000,0)</f>
        <v>19977.168949771691</v>
      </c>
      <c r="AS107" s="16">
        <f>INDEX('Team forecast'!$B$2:$AO$26,MATCH('Master data'!$B107,'Team forecast'!$B$2:$B$26,0),MATCH('Master data'!AS$1,'Team forecast'!$B$2:$AO$2,0))*IF(X107&gt;0,5000,0)</f>
        <v>684.93150684931504</v>
      </c>
      <c r="AT107" s="16">
        <f>INDEX('Team forecast'!$B$2:$AO$26,MATCH('Master data'!$B107,'Team forecast'!$B$2:$B$26,0),MATCH('Master data'!AT$1,'Team forecast'!$B$2:$AO$2,0))*IF(X107&gt;0,-15000,0)</f>
        <v>-958.90410958904101</v>
      </c>
      <c r="AU107" s="5">
        <f t="shared" si="141"/>
        <v>14715.708220089322</v>
      </c>
      <c r="AV107" s="5">
        <f t="shared" si="142"/>
        <v>8480.7377993805021</v>
      </c>
      <c r="AW107" s="5">
        <f t="shared" si="143"/>
        <v>2346.9958151507344</v>
      </c>
      <c r="AX107" s="5">
        <f t="shared" si="144"/>
        <v>26199.565835766149</v>
      </c>
      <c r="AY107" s="5">
        <f t="shared" si="145"/>
        <v>0</v>
      </c>
      <c r="AZ107" s="5">
        <f t="shared" si="146"/>
        <v>-588.23529411764707</v>
      </c>
      <c r="BA107" s="5">
        <f t="shared" si="147"/>
        <v>0</v>
      </c>
      <c r="BB107" s="5">
        <f t="shared" si="148"/>
        <v>26069.135565605688</v>
      </c>
      <c r="BC107" s="5">
        <f t="shared" si="149"/>
        <v>-5170.2413276188945</v>
      </c>
      <c r="BD107" s="5">
        <f t="shared" si="150"/>
        <v>98756.862961287814</v>
      </c>
      <c r="BE107" s="16">
        <f>INDEX('Team forecast'!$B$2:$AO$26,MATCH('Master data'!$B107,'Team forecast'!$B$2:$B$26,0),MATCH('Master data'!BE$1,'Team forecast'!$B$2:$AO$2,0))</f>
        <v>0</v>
      </c>
      <c r="BF107" s="16">
        <f>INDEX('Team forecast'!$B$2:$AO$26,MATCH('Master data'!$B107,'Team forecast'!$B$2:$B$26,0),MATCH('Master data'!BF$1,'Team forecast'!$B$2:$AO$2,0))</f>
        <v>0</v>
      </c>
      <c r="BG107" s="16">
        <f>INDEX('Team forecast'!$B$2:$AO$26,MATCH('Master data'!$B107,'Team forecast'!$B$2:$B$26,0),MATCH('Master data'!BG$1,'Team forecast'!$B$2:$AO$2,0))</f>
        <v>0</v>
      </c>
      <c r="BH107" s="16">
        <f>INDEX('Team forecast'!$B$2:$AO$26,MATCH('Master data'!$B107,'Team forecast'!$B$2:$B$26,0),MATCH('Master data'!BH$1,'Team forecast'!$B$2:$AO$2,0))</f>
        <v>0</v>
      </c>
      <c r="BI107" s="16">
        <f>INDEX('Team forecast'!$B$2:$AO$26,MATCH('Master data'!$B107,'Team forecast'!$B$2:$B$26,0),MATCH('Master data'!BI$1,'Team forecast'!$B$2:$AO$2,0))</f>
        <v>0</v>
      </c>
      <c r="BJ107" s="5">
        <f t="shared" si="151"/>
        <v>7000</v>
      </c>
      <c r="BK107" s="5">
        <f>INDEX('Team forecast'!$R$3:$BH$26,MATCH($B107,'Team forecast'!$B$3:$B$26,0),MATCH(BK$1,'Team forecast'!$R$2:$BH$2,0))*IF($X107&gt;0,25000,0)</f>
        <v>0</v>
      </c>
      <c r="BL107" s="5">
        <f>INDEX('Team forecast'!$R$3:$BH$26,MATCH($B107,'Team forecast'!$B$3:$B$26,0),MATCH(BL$1,'Team forecast'!$R$2:$BH$2,0))*IF($X107&gt;0,5000,0)</f>
        <v>0</v>
      </c>
      <c r="BM107" s="5">
        <f>INDEX('Team forecast'!$R$3:$BH$26,MATCH($B107,'Team forecast'!$B$3:$B$26,0),MATCH(BM$1,'Team forecast'!$R$2:$BH$2,0))*IF($X107&gt;0,-15000,0)</f>
        <v>0</v>
      </c>
      <c r="BN107" s="5">
        <f t="shared" si="152"/>
        <v>0</v>
      </c>
      <c r="BO107" s="5">
        <f t="shared" si="153"/>
        <v>0</v>
      </c>
      <c r="BP107" s="5">
        <f t="shared" si="154"/>
        <v>0</v>
      </c>
      <c r="BQ107" s="5">
        <f t="shared" si="155"/>
        <v>0</v>
      </c>
      <c r="BR107" s="5">
        <f t="shared" si="156"/>
        <v>0</v>
      </c>
      <c r="BS107" s="5">
        <f t="shared" si="157"/>
        <v>-588.23529411764707</v>
      </c>
      <c r="BT107" s="5">
        <f t="shared" si="158"/>
        <v>0</v>
      </c>
      <c r="BU107" s="5">
        <f t="shared" si="159"/>
        <v>0</v>
      </c>
      <c r="BV107" s="5">
        <f t="shared" si="160"/>
        <v>0</v>
      </c>
      <c r="BW107" s="5">
        <f t="shared" si="120"/>
        <v>0</v>
      </c>
      <c r="BX107" s="5">
        <f t="shared" si="121"/>
        <v>73036.916494346689</v>
      </c>
      <c r="BY107" s="5">
        <f t="shared" si="161"/>
        <v>219110.74948304007</v>
      </c>
      <c r="BZ107" s="5">
        <f>MAX(INDEX('Team forecast'!$R$3:$BH$26,MATCH($B107,'Team forecast'!$B$3:$B$26,0),MATCH(BZ$1,'Team forecast'!$R$2:$BH$2,0))*($BX107)-(1-INDEX('Team forecast'!$R$3:$BH$26,MATCH($B107,'Team forecast'!$B$3:$B$26,0),MATCH(BZ$1,'Team forecast'!$R$2:$BH$2,0)))*(BY107+CH107)*0.01,-5000)</f>
        <v>58028.043800106207</v>
      </c>
      <c r="CA107" s="5">
        <f>MAX(INDEX('Team forecast'!$R$3:$BH$26,MATCH($B107,'Team forecast'!$B$3:$B$26,0),MATCH(CA$1,'Team forecast'!$R$2:$BH$2,0))*$BX107-(1-INDEX('Team forecast'!$R$3:$BH$26,MATCH($B107,'Team forecast'!$B$3:$B$26,0),MATCH(CA$1,'Team forecast'!$R$2:$BH$2,0)))*(BY107+BX107+CH107)*0.01,-5000)</f>
        <v>8232.2331935983857</v>
      </c>
      <c r="CB107" s="5">
        <f>MAX(INDEX('Team forecast'!$R$3:$BH$26,MATCH($B107,'Team forecast'!$B$3:$B$26,0),MATCH(CB$1,'Team forecast'!$R$2:$BH$2,0))*$BX107-(1-INDEX('Team forecast'!$R$3:$BH$26,MATCH($B107,'Team forecast'!$B$3:$B$26,0),MATCH(CB$1,'Team forecast'!$R$2:$BH$2,0)))*(BY107+BX107*2+CH107)*0.01,0)</f>
        <v>0</v>
      </c>
      <c r="CC107" s="5">
        <v>0</v>
      </c>
      <c r="CD107" s="5">
        <f>+AK107+BD107*Cockpit!$C$3+BW107*Cockpit!$C$3^2+BZ107*Cockpit!$C$3^3+CA107*Cockpit!$C$3^4+CB107*Cockpit!$C$3^5+CC107*Cockpit!$C$3^6</f>
        <v>131974.49326456193</v>
      </c>
      <c r="CE107" s="5"/>
      <c r="CF107" s="5"/>
      <c r="CG107" s="5">
        <v>0</v>
      </c>
      <c r="CH107" s="5">
        <f t="shared" si="122"/>
        <v>3984000</v>
      </c>
      <c r="CI107" s="5">
        <f t="shared" si="123"/>
        <v>3984000</v>
      </c>
      <c r="CJ107" s="1">
        <f t="shared" si="124"/>
        <v>3.3000000000000002E-2</v>
      </c>
      <c r="CK107" s="5">
        <f>RANK(CD107,$CD$2:$CD$622)+COUNTIF($CD$2:$CD107,$CD107)-1</f>
        <v>55</v>
      </c>
      <c r="CL107" s="5">
        <f>RANK(CJ107,$CJ$2:$CJ$622)+COUNTIF($CJ$2:$CJ107,$CJ107)-1</f>
        <v>42</v>
      </c>
    </row>
    <row r="108" spans="1:90" x14ac:dyDescent="0.3">
      <c r="A108" t="str">
        <f>Players!P109</f>
        <v>Florian Neuhaus</v>
      </c>
      <c r="B108" t="str">
        <f>Players!G109</f>
        <v>Germany</v>
      </c>
      <c r="C108" t="str">
        <f>Players!AB109</f>
        <v>Midfield</v>
      </c>
      <c r="D108" s="1"/>
      <c r="F108" t="str">
        <f>IFERROR(INDEX(Lookup!B:B,MATCH(INDEX(Players!C:C,MATCH(E108,Players!A:A,0)),Lookup!D:D,0)),"")</f>
        <v/>
      </c>
      <c r="G108">
        <f>IF(Players!AC109=0,10000000,Players!AC109)</f>
        <v>3495000</v>
      </c>
      <c r="H108" s="16">
        <f>INDEX('Team forecast'!$B$2:$AO$26,MATCH('Master data'!$B108,'Team forecast'!$B$2:$B$26,0),MATCH('Master data'!H$1,'Team forecast'!$B$2:$AO$2,0))</f>
        <v>1.3803959592812078</v>
      </c>
      <c r="I108" s="16">
        <f>INDEX('Team forecast'!$B$2:$AO$26,MATCH('Master data'!$B108,'Team forecast'!$B$2:$B$26,0),MATCH('Master data'!I$1,'Team forecast'!$B$2:$AO$2,0))</f>
        <v>1.1572524079669981</v>
      </c>
      <c r="J108" s="16">
        <f>INDEX('Team forecast'!$B$2:$AO$26,MATCH('Master data'!$B108,'Team forecast'!$B$2:$B$26,0),MATCH('Master data'!J$1,'Team forecast'!$B$2:$AO$2,0))</f>
        <v>0.3143486973947896</v>
      </c>
      <c r="K108" s="16">
        <f>INDEX('Team forecast'!$B$2:$AO$26,MATCH('Master data'!$B108,'Team forecast'!$B$2:$B$26,0),MATCH('Master data'!K$1,'Team forecast'!$B$2:$AO$2,0))</f>
        <v>3.6854590683201627</v>
      </c>
      <c r="L108" s="16">
        <f>INDEX('Team forecast'!$B$2:$AO$26,MATCH('Master data'!$B108,'Team forecast'!$B$2:$B$26,0),MATCH('Master data'!L$1,'Team forecast'!$B$2:$AO$2,0))</f>
        <v>3.418345574302518</v>
      </c>
      <c r="M108">
        <f>IF(Players!BC109=1,95,0)</f>
        <v>0</v>
      </c>
      <c r="N108" s="2">
        <f>Players!BN109</f>
        <v>0</v>
      </c>
      <c r="O108" s="2">
        <f>Players!BO109</f>
        <v>0</v>
      </c>
      <c r="P108" s="2">
        <f>Players!BP109</f>
        <v>0</v>
      </c>
      <c r="Q108" s="2">
        <f>Players!BQ109</f>
        <v>0.15399239543726237</v>
      </c>
      <c r="R108" s="2">
        <f>Players!BR109</f>
        <v>0</v>
      </c>
      <c r="S108" s="2">
        <f t="shared" si="125"/>
        <v>1.3803959592812078</v>
      </c>
      <c r="T108" s="2">
        <f t="shared" si="126"/>
        <v>1.1572524079669981</v>
      </c>
      <c r="U108" s="16">
        <f>INDEX('Team forecast'!$B$2:$AO$26,MATCH('Master data'!$B108,'Team forecast'!$B$2:$B$26,0),MATCH('Master data'!U$1,'Team forecast'!$B$2:$AO$2,0))</f>
        <v>0.41002004008016041</v>
      </c>
      <c r="V108" s="16">
        <f>INDEX('Team forecast'!$B$2:$AO$26,MATCH('Master data'!$B108,'Team forecast'!$B$2:$B$26,0),MATCH('Master data'!V$1,'Team forecast'!$B$2:$AO$2,0))</f>
        <v>0.28577154308617242</v>
      </c>
      <c r="W108" s="16">
        <f>INDEX('Team forecast'!$B$2:$AO$26,MATCH('Master data'!$B108,'Team forecast'!$B$2:$B$26,0),MATCH('Master data'!W$1,'Team forecast'!$B$2:$AO$2,0))</f>
        <v>0.30420841683366728</v>
      </c>
      <c r="X108" s="5">
        <f t="shared" si="127"/>
        <v>-5000</v>
      </c>
      <c r="Y108" s="5">
        <f t="shared" si="128"/>
        <v>0</v>
      </c>
      <c r="Z108" s="5">
        <f t="shared" si="129"/>
        <v>0</v>
      </c>
      <c r="AA108" s="5">
        <f t="shared" si="130"/>
        <v>0</v>
      </c>
      <c r="AB108" s="5">
        <f t="shared" si="131"/>
        <v>0</v>
      </c>
      <c r="AC108" s="5">
        <f t="shared" si="132"/>
        <v>0</v>
      </c>
      <c r="AD108" s="5">
        <f t="shared" si="133"/>
        <v>0</v>
      </c>
      <c r="AE108" s="5">
        <f t="shared" si="134"/>
        <v>0</v>
      </c>
      <c r="AF108" s="5">
        <f t="shared" si="135"/>
        <v>0</v>
      </c>
      <c r="AG108" s="5">
        <f t="shared" si="136"/>
        <v>0</v>
      </c>
      <c r="AH108" s="5">
        <f t="shared" si="137"/>
        <v>0</v>
      </c>
      <c r="AI108" s="5">
        <f t="shared" si="138"/>
        <v>0</v>
      </c>
      <c r="AJ108" s="5">
        <f t="shared" si="139"/>
        <v>0</v>
      </c>
      <c r="AK108" s="5">
        <f>IFERROR(SUM(X108:AJ108),-5000)*((Cockpit!$C$3)^0)</f>
        <v>-5000</v>
      </c>
      <c r="AL108" s="16">
        <f>INDEX('Team forecast'!$B$2:$AO$26,MATCH('Master data'!$B108,'Team forecast'!$B$2:$B$26,0),MATCH('Master data'!AL$1,'Team forecast'!$B$2:$AO$2,0))</f>
        <v>2.6069135565605688</v>
      </c>
      <c r="AM108" s="16">
        <f>INDEX('Team forecast'!$B$2:$AO$26,MATCH('Master data'!$B108,'Team forecast'!$B$2:$B$26,0),MATCH('Master data'!AM$1,'Team forecast'!$B$2:$AO$2,0))</f>
        <v>0.64628016595236182</v>
      </c>
      <c r="AN108" s="16">
        <f>INDEX('Team forecast'!$B$2:$AO$26,MATCH('Master data'!$B108,'Team forecast'!$B$2:$B$26,0),MATCH('Master data'!AN$1,'Team forecast'!$B$2:$AO$2,0))</f>
        <v>0.52399131671532295</v>
      </c>
      <c r="AO108" s="16">
        <f>INDEX('Team forecast'!$B$2:$AO$26,MATCH('Master data'!$B108,'Team forecast'!$B$2:$B$26,0),MATCH('Master data'!AO$1,'Team forecast'!$B$2:$AO$2,0))</f>
        <v>6.9600849978985515</v>
      </c>
      <c r="AP108" s="16">
        <f>INDEX('Team forecast'!$B$2:$AO$26,MATCH('Master data'!$B108,'Team forecast'!$B$2:$B$26,0),MATCH('Master data'!AP$1,'Team forecast'!$B$2:$AO$2,0))</f>
        <v>1.909012182505438</v>
      </c>
      <c r="AQ108" s="5">
        <f t="shared" si="140"/>
        <v>-5000</v>
      </c>
      <c r="AR108" s="5">
        <f>INDEX('Team forecast'!$B$2:$AO$26,MATCH('Master data'!$B108,'Team forecast'!$B$2:$B$26,0),MATCH('Master data'!AR$1,'Team forecast'!$B$2:$AO$2,0))*IF(X108&gt;0,25000,0)</f>
        <v>0</v>
      </c>
      <c r="AS108" s="16">
        <f>INDEX('Team forecast'!$B$2:$AO$26,MATCH('Master data'!$B108,'Team forecast'!$B$2:$B$26,0),MATCH('Master data'!AS$1,'Team forecast'!$B$2:$AO$2,0))*IF(X108&gt;0,5000,0)</f>
        <v>0</v>
      </c>
      <c r="AT108" s="16">
        <f>INDEX('Team forecast'!$B$2:$AO$26,MATCH('Master data'!$B108,'Team forecast'!$B$2:$B$26,0),MATCH('Master data'!AT$1,'Team forecast'!$B$2:$AO$2,0))*IF(X108&gt;0,-15000,0)</f>
        <v>0</v>
      </c>
      <c r="AU108" s="5">
        <f t="shared" si="141"/>
        <v>0</v>
      </c>
      <c r="AV108" s="5">
        <f t="shared" si="142"/>
        <v>0</v>
      </c>
      <c r="AW108" s="5">
        <f t="shared" si="143"/>
        <v>0</v>
      </c>
      <c r="AX108" s="5">
        <f t="shared" si="144"/>
        <v>0</v>
      </c>
      <c r="AY108" s="5">
        <f t="shared" si="145"/>
        <v>0</v>
      </c>
      <c r="AZ108" s="5">
        <f t="shared" si="146"/>
        <v>0</v>
      </c>
      <c r="BA108" s="5">
        <f t="shared" si="147"/>
        <v>0</v>
      </c>
      <c r="BB108" s="5">
        <f t="shared" si="148"/>
        <v>0</v>
      </c>
      <c r="BC108" s="5">
        <f t="shared" si="149"/>
        <v>0</v>
      </c>
      <c r="BD108" s="5">
        <f t="shared" si="150"/>
        <v>-5000</v>
      </c>
      <c r="BE108" s="16">
        <f>INDEX('Team forecast'!$B$2:$AO$26,MATCH('Master data'!$B108,'Team forecast'!$B$2:$B$26,0),MATCH('Master data'!BE$1,'Team forecast'!$B$2:$AO$2,0))</f>
        <v>0</v>
      </c>
      <c r="BF108" s="16">
        <f>INDEX('Team forecast'!$B$2:$AO$26,MATCH('Master data'!$B108,'Team forecast'!$B$2:$B$26,0),MATCH('Master data'!BF$1,'Team forecast'!$B$2:$AO$2,0))</f>
        <v>0</v>
      </c>
      <c r="BG108" s="16">
        <f>INDEX('Team forecast'!$B$2:$AO$26,MATCH('Master data'!$B108,'Team forecast'!$B$2:$B$26,0),MATCH('Master data'!BG$1,'Team forecast'!$B$2:$AO$2,0))</f>
        <v>0</v>
      </c>
      <c r="BH108" s="16">
        <f>INDEX('Team forecast'!$B$2:$AO$26,MATCH('Master data'!$B108,'Team forecast'!$B$2:$B$26,0),MATCH('Master data'!BH$1,'Team forecast'!$B$2:$AO$2,0))</f>
        <v>0</v>
      </c>
      <c r="BI108" s="16">
        <f>INDEX('Team forecast'!$B$2:$AO$26,MATCH('Master data'!$B108,'Team forecast'!$B$2:$B$26,0),MATCH('Master data'!BI$1,'Team forecast'!$B$2:$AO$2,0))</f>
        <v>0</v>
      </c>
      <c r="BJ108" s="5">
        <f t="shared" si="151"/>
        <v>-5000</v>
      </c>
      <c r="BK108" s="5">
        <f>INDEX('Team forecast'!$R$3:$BH$26,MATCH($B108,'Team forecast'!$B$3:$B$26,0),MATCH(BK$1,'Team forecast'!$R$2:$BH$2,0))*IF($X108&gt;0,25000,0)</f>
        <v>0</v>
      </c>
      <c r="BL108" s="5">
        <f>INDEX('Team forecast'!$R$3:$BH$26,MATCH($B108,'Team forecast'!$B$3:$B$26,0),MATCH(BL$1,'Team forecast'!$R$2:$BH$2,0))*IF($X108&gt;0,5000,0)</f>
        <v>0</v>
      </c>
      <c r="BM108" s="5">
        <f>INDEX('Team forecast'!$R$3:$BH$26,MATCH($B108,'Team forecast'!$B$3:$B$26,0),MATCH(BM$1,'Team forecast'!$R$2:$BH$2,0))*IF($X108&gt;0,-15000,0)</f>
        <v>0</v>
      </c>
      <c r="BN108" s="5">
        <f t="shared" si="152"/>
        <v>0</v>
      </c>
      <c r="BO108" s="5">
        <f t="shared" si="153"/>
        <v>0</v>
      </c>
      <c r="BP108" s="5">
        <f t="shared" si="154"/>
        <v>0</v>
      </c>
      <c r="BQ108" s="5">
        <f t="shared" si="155"/>
        <v>0</v>
      </c>
      <c r="BR108" s="5">
        <f t="shared" si="156"/>
        <v>0</v>
      </c>
      <c r="BS108" s="5">
        <f t="shared" si="157"/>
        <v>0</v>
      </c>
      <c r="BT108" s="5">
        <f t="shared" si="158"/>
        <v>0</v>
      </c>
      <c r="BU108" s="5">
        <f t="shared" si="159"/>
        <v>0</v>
      </c>
      <c r="BV108" s="5">
        <f t="shared" si="160"/>
        <v>0</v>
      </c>
      <c r="BW108" s="5">
        <f t="shared" si="120"/>
        <v>0</v>
      </c>
      <c r="BX108" s="5">
        <f t="shared" si="121"/>
        <v>-5000</v>
      </c>
      <c r="BY108" s="5">
        <f t="shared" si="161"/>
        <v>-15000</v>
      </c>
      <c r="BZ108" s="5">
        <f>MAX(INDEX('Team forecast'!$R$3:$BH$26,MATCH($B108,'Team forecast'!$B$3:$B$26,0),MATCH(BZ$1,'Team forecast'!$R$2:$BH$2,0))*($BX108)-(1-INDEX('Team forecast'!$R$3:$BH$26,MATCH($B108,'Team forecast'!$B$3:$B$26,0),MATCH(BZ$1,'Team forecast'!$R$2:$BH$2,0)))*(BY108+CH108)*0.01,-5000)</f>
        <v>-5000</v>
      </c>
      <c r="CA108" s="5">
        <f>MAX(INDEX('Team forecast'!$R$3:$BH$26,MATCH($B108,'Team forecast'!$B$3:$B$26,0),MATCH(CA$1,'Team forecast'!$R$2:$BH$2,0))*$BX108-(1-INDEX('Team forecast'!$R$3:$BH$26,MATCH($B108,'Team forecast'!$B$3:$B$26,0),MATCH(CA$1,'Team forecast'!$R$2:$BH$2,0)))*(BY108+BX108+CH108)*0.01,-5000)</f>
        <v>-5000</v>
      </c>
      <c r="CB108" s="5">
        <f>MAX(INDEX('Team forecast'!$R$3:$BH$26,MATCH($B108,'Team forecast'!$B$3:$B$26,0),MATCH(CB$1,'Team forecast'!$R$2:$BH$2,0))*$BX108-(1-INDEX('Team forecast'!$R$3:$BH$26,MATCH($B108,'Team forecast'!$B$3:$B$26,0),MATCH(CB$1,'Team forecast'!$R$2:$BH$2,0)))*(BY108+BX108*2+CH108)*0.01,0)</f>
        <v>0</v>
      </c>
      <c r="CC108" s="5">
        <v>0</v>
      </c>
      <c r="CD108" s="5">
        <f>+AK108+BD108*Cockpit!$C$3+BW108*Cockpit!$C$3^2+BZ108*Cockpit!$C$3^3+CA108*Cockpit!$C$3^4+CB108*Cockpit!$C$3^5+CC108*Cockpit!$C$3^6</f>
        <v>-10802.469135802468</v>
      </c>
      <c r="CE108" s="5"/>
      <c r="CF108" s="5"/>
      <c r="CG108" s="5">
        <v>0</v>
      </c>
      <c r="CH108" s="5">
        <f t="shared" si="122"/>
        <v>3495000</v>
      </c>
      <c r="CI108" s="5">
        <f t="shared" si="123"/>
        <v>3495000</v>
      </c>
      <c r="CJ108" s="1">
        <f t="shared" si="124"/>
        <v>-3.0000000000000001E-3</v>
      </c>
      <c r="CK108" s="5">
        <f>RANK(CD108,$CD$2:$CD$622)+COUNTIF($CD$2:$CD108,$CD108)-1</f>
        <v>458</v>
      </c>
      <c r="CL108" s="5">
        <f>RANK(CJ108,$CJ$2:$CJ$622)+COUNTIF($CJ$2:$CJ108,$CJ108)-1</f>
        <v>453</v>
      </c>
    </row>
    <row r="109" spans="1:90" x14ac:dyDescent="0.3">
      <c r="A109" t="str">
        <f>Players!P110</f>
        <v>Luke Shaw</v>
      </c>
      <c r="B109" t="str">
        <f>Players!G110</f>
        <v>England</v>
      </c>
      <c r="C109" t="str">
        <f>Players!AB110</f>
        <v>Defense</v>
      </c>
      <c r="D109" s="1"/>
      <c r="F109" t="str">
        <f>IFERROR(INDEX(Lookup!B:B,MATCH(INDEX(Players!C:C,MATCH(E109,Players!A:A,0)),Lookup!D:D,0)),"")</f>
        <v/>
      </c>
      <c r="G109">
        <f>IF(Players!AC110=0,10000000,Players!AC110)</f>
        <v>3495000</v>
      </c>
      <c r="H109" s="16">
        <f>INDEX('Team forecast'!$B$2:$AO$26,MATCH('Master data'!$B109,'Team forecast'!$B$2:$B$26,0),MATCH('Master data'!H$1,'Team forecast'!$B$2:$AO$2,0))</f>
        <v>2.0128496317304223</v>
      </c>
      <c r="I109" s="16">
        <f>INDEX('Team forecast'!$B$2:$AO$26,MATCH('Master data'!$B109,'Team forecast'!$B$2:$B$26,0),MATCH('Master data'!I$1,'Team forecast'!$B$2:$AO$2,0))</f>
        <v>0.57976310910377304</v>
      </c>
      <c r="J109" s="16">
        <f>INDEX('Team forecast'!$B$2:$AO$26,MATCH('Master data'!$B109,'Team forecast'!$B$2:$B$26,0),MATCH('Master data'!J$1,'Team forecast'!$B$2:$AO$2,0))</f>
        <v>0.56003101710248571</v>
      </c>
      <c r="K109" s="16">
        <f>INDEX('Team forecast'!$B$2:$AO$26,MATCH('Master data'!$B109,'Team forecast'!$B$2:$B$26,0),MATCH('Master data'!K$1,'Team forecast'!$B$2:$AO$2,0))</f>
        <v>4.946672915714859</v>
      </c>
      <c r="L109" s="16">
        <f>INDEX('Team forecast'!$B$2:$AO$26,MATCH('Master data'!$B109,'Team forecast'!$B$2:$B$26,0),MATCH('Master data'!L$1,'Team forecast'!$B$2:$AO$2,0))</f>
        <v>1.9032627319063258</v>
      </c>
      <c r="M109">
        <f>IF(Players!BC110=1,95,0)</f>
        <v>95</v>
      </c>
      <c r="N109" s="2">
        <f>Players!BN110</f>
        <v>2.0931856449826855E-2</v>
      </c>
      <c r="O109" s="2">
        <f>Players!BO110</f>
        <v>7.0799038049643062E-2</v>
      </c>
      <c r="P109" s="2">
        <f>Players!BP110</f>
        <v>3.6315680910858995E-2</v>
      </c>
      <c r="Q109" s="2">
        <f>Players!BQ110</f>
        <v>0.63559322033898302</v>
      </c>
      <c r="R109" s="2">
        <f>Players!BR110</f>
        <v>0</v>
      </c>
      <c r="S109" s="2">
        <f t="shared" ref="S109:S140" si="162">H109</f>
        <v>2.0128496317304223</v>
      </c>
      <c r="T109" s="2">
        <f t="shared" ref="T109:T140" si="163">I109</f>
        <v>0.57976310910377304</v>
      </c>
      <c r="U109" s="16">
        <f>INDEX('Team forecast'!$B$2:$AO$26,MATCH('Master data'!$B109,'Team forecast'!$B$2:$B$26,0),MATCH('Master data'!U$1,'Team forecast'!$B$2:$AO$2,0))</f>
        <v>0.71942446043165476</v>
      </c>
      <c r="V109" s="16">
        <f>INDEX('Team forecast'!$B$2:$AO$26,MATCH('Master data'!$B109,'Team forecast'!$B$2:$B$26,0),MATCH('Master data'!V$1,'Team forecast'!$B$2:$AO$2,0))</f>
        <v>0.18705035971223019</v>
      </c>
      <c r="W109" s="16">
        <f>INDEX('Team forecast'!$B$2:$AO$26,MATCH('Master data'!$B109,'Team forecast'!$B$2:$B$26,0),MATCH('Master data'!W$1,'Team forecast'!$B$2:$AO$2,0))</f>
        <v>9.3525179856115109E-2</v>
      </c>
      <c r="X109" s="5">
        <f t="shared" ref="X109:X140" si="164">IF(M109&gt;95,7000*2,IF(M109&gt;0,7000,-5000))</f>
        <v>7000</v>
      </c>
      <c r="Y109" s="5">
        <f t="shared" ref="Y109:Y140" si="165">IF($X109&gt;0,U109*25000,0)</f>
        <v>17985.611510791368</v>
      </c>
      <c r="Z109" s="5">
        <f t="shared" ref="Z109:Z140" si="166">IF($X109&gt;0,V109*5000,0)</f>
        <v>935.25179856115096</v>
      </c>
      <c r="AA109" s="5">
        <f t="shared" ref="AA109:AA140" si="167">IF($X109&gt;0,W109*(-15000),0)</f>
        <v>-1402.8776978417266</v>
      </c>
      <c r="AB109" s="5">
        <f t="shared" ref="AB109:AB140" si="168">IF($C109="Defense",$N109*150000,IF($C109="Midfield",$N109*125000,IF($C109="Striker",$N109*100000,0)))*$H109</f>
        <v>6319.9019319702074</v>
      </c>
      <c r="AC109" s="5">
        <f t="shared" ref="AC109:AC140" si="169">$O109*50000*H109</f>
        <v>7125.3908832546094</v>
      </c>
      <c r="AD109" s="5">
        <f t="shared" ref="AD109:AD140" si="170">$P109*K109*10000</f>
        <v>1796.4179517748933</v>
      </c>
      <c r="AE109" s="5">
        <f t="shared" ref="AE109:AE140" si="171">IF($C109="Goalkeeper",J109*75000,IF($C109="Defense",J109*50000,0))</f>
        <v>28001.550855124286</v>
      </c>
      <c r="AF109" s="5">
        <f t="shared" ref="AF109:AF140" si="172">IF($C109="Goalkeeper",(L109-I109)*5000,0)</f>
        <v>0</v>
      </c>
      <c r="AG109" s="5">
        <f t="shared" ref="AG109:AG140" si="173">IF(M109&gt;0,Q109*(-20000),0)</f>
        <v>-12711.864406779661</v>
      </c>
      <c r="AH109" s="5">
        <f t="shared" ref="AH109:AH140" si="174">IF(M109&gt;0,R109*(-50000),0)</f>
        <v>0</v>
      </c>
      <c r="AI109" s="5">
        <f t="shared" ref="AI109:AI140" si="175">IF(M109&gt;0,S109*10000,0)</f>
        <v>20128.496317304223</v>
      </c>
      <c r="AJ109" s="5">
        <f t="shared" ref="AJ109:AJ140" si="176">IF(M109&gt;0,T109*(-8000),0)</f>
        <v>-4638.1048728301839</v>
      </c>
      <c r="AK109" s="5">
        <f>IFERROR(SUM(X109:AJ109),-5000)*((Cockpit!$C$3)^0)</f>
        <v>70539.774271329166</v>
      </c>
      <c r="AL109" s="16">
        <f>INDEX('Team forecast'!$B$2:$AO$26,MATCH('Master data'!$B109,'Team forecast'!$B$2:$B$26,0),MATCH('Master data'!AL$1,'Team forecast'!$B$2:$AO$2,0))</f>
        <v>2.1353866977743117</v>
      </c>
      <c r="AM109" s="16">
        <f>INDEX('Team forecast'!$B$2:$AO$26,MATCH('Master data'!$B109,'Team forecast'!$B$2:$B$26,0),MATCH('Master data'!AM$1,'Team forecast'!$B$2:$AO$2,0))</f>
        <v>0.84440251645874609</v>
      </c>
      <c r="AN109" s="16">
        <f>INDEX('Team forecast'!$B$2:$AO$26,MATCH('Master data'!$B109,'Team forecast'!$B$2:$B$26,0),MATCH('Master data'!AN$1,'Team forecast'!$B$2:$AO$2,0))</f>
        <v>0.4298140883506737</v>
      </c>
      <c r="AO109" s="16">
        <f>INDEX('Team forecast'!$B$2:$AO$26,MATCH('Master data'!$B109,'Team forecast'!$B$2:$B$26,0),MATCH('Master data'!AO$1,'Team forecast'!$B$2:$AO$2,0))</f>
        <v>5.2478135355680022</v>
      </c>
      <c r="AP109" s="16">
        <f>INDEX('Team forecast'!$B$2:$AO$26,MATCH('Master data'!$B109,'Team forecast'!$B$2:$B$26,0),MATCH('Master data'!AP$1,'Team forecast'!$B$2:$AO$2,0))</f>
        <v>2.7720284631221461</v>
      </c>
      <c r="AQ109" s="5">
        <f t="shared" ref="AQ109:AQ140" si="177">X109</f>
        <v>7000</v>
      </c>
      <c r="AR109" s="5">
        <f>INDEX('Team forecast'!$B$2:$AO$26,MATCH('Master data'!$B109,'Team forecast'!$B$2:$B$26,0),MATCH('Master data'!AR$1,'Team forecast'!$B$2:$AO$2,0))*IF(X109&gt;0,25000,0)</f>
        <v>16416.510318949346</v>
      </c>
      <c r="AS109" s="16">
        <f>INDEX('Team forecast'!$B$2:$AO$26,MATCH('Master data'!$B109,'Team forecast'!$B$2:$B$26,0),MATCH('Master data'!AS$1,'Team forecast'!$B$2:$AO$2,0))*IF(X109&gt;0,5000,0)</f>
        <v>1125.7035647279549</v>
      </c>
      <c r="AT109" s="16">
        <f>INDEX('Team forecast'!$B$2:$AO$26,MATCH('Master data'!$B109,'Team forecast'!$B$2:$B$26,0),MATCH('Master data'!AT$1,'Team forecast'!$B$2:$AO$2,0))*IF(X109&gt;0,-15000,0)</f>
        <v>-1772.9831144465295</v>
      </c>
      <c r="AU109" s="5">
        <f t="shared" ref="AU109:AU140" si="178">IF($C109="Defense",$N109*150000,IF($C109="Midfield",$N109*125000,IF($C109="Striker",$N109*100000,0)))*$AL109</f>
        <v>6704.641173402254</v>
      </c>
      <c r="AV109" s="5">
        <f t="shared" ref="AV109:AV140" si="179">$O109*50000*AL109</f>
        <v>7559.1662033212569</v>
      </c>
      <c r="AW109" s="5">
        <f t="shared" ref="AW109:AW140" si="180">$P109*AO109*10000</f>
        <v>1905.7792183737436</v>
      </c>
      <c r="AX109" s="5">
        <f t="shared" ref="AX109:AX140" si="181">IF($C109="Goalkeeper",AN109*75000,IF($C109="Defense",AN109*50000,0))</f>
        <v>21490.704417533685</v>
      </c>
      <c r="AY109" s="5">
        <f t="shared" ref="AY109:AY140" si="182">IF($C109="Goalkeeper",(AP109-AM109)*5000,0)</f>
        <v>0</v>
      </c>
      <c r="AZ109" s="5">
        <f t="shared" ref="AZ109:AZ140" si="183">$AG109</f>
        <v>-12711.864406779661</v>
      </c>
      <c r="BA109" s="5">
        <f t="shared" ref="BA109:BA140" si="184">$AH109</f>
        <v>0</v>
      </c>
      <c r="BB109" s="5">
        <f t="shared" ref="BB109:BB140" si="185">IF(X109&gt;0,AL109*10000,0)</f>
        <v>21353.866977743117</v>
      </c>
      <c r="BC109" s="5">
        <f t="shared" ref="BC109:BC140" si="186">IF(X109&gt;0,AM109*(-8000),0)</f>
        <v>-6755.2201316699684</v>
      </c>
      <c r="BD109" s="5">
        <f t="shared" ref="BD109:BD140" si="187">IFERROR(SUM(AQ109:BC109),0)</f>
        <v>62316.304221155195</v>
      </c>
      <c r="BE109" s="16">
        <f>INDEX('Team forecast'!$B$2:$AO$26,MATCH('Master data'!$B109,'Team forecast'!$B$2:$B$26,0),MATCH('Master data'!BE$1,'Team forecast'!$B$2:$AO$2,0))</f>
        <v>0</v>
      </c>
      <c r="BF109" s="16">
        <f>INDEX('Team forecast'!$B$2:$AO$26,MATCH('Master data'!$B109,'Team forecast'!$B$2:$B$26,0),MATCH('Master data'!BF$1,'Team forecast'!$B$2:$AO$2,0))</f>
        <v>0</v>
      </c>
      <c r="BG109" s="16">
        <f>INDEX('Team forecast'!$B$2:$AO$26,MATCH('Master data'!$B109,'Team forecast'!$B$2:$B$26,0),MATCH('Master data'!BG$1,'Team forecast'!$B$2:$AO$2,0))</f>
        <v>0</v>
      </c>
      <c r="BH109" s="16">
        <f>INDEX('Team forecast'!$B$2:$AO$26,MATCH('Master data'!$B109,'Team forecast'!$B$2:$B$26,0),MATCH('Master data'!BH$1,'Team forecast'!$B$2:$AO$2,0))</f>
        <v>0</v>
      </c>
      <c r="BI109" s="16">
        <f>INDEX('Team forecast'!$B$2:$AO$26,MATCH('Master data'!$B109,'Team forecast'!$B$2:$B$26,0),MATCH('Master data'!BI$1,'Team forecast'!$B$2:$AO$2,0))</f>
        <v>0</v>
      </c>
      <c r="BJ109" s="5">
        <f t="shared" ref="BJ109:BJ140" si="188">AQ109</f>
        <v>7000</v>
      </c>
      <c r="BK109" s="5">
        <f>INDEX('Team forecast'!$R$3:$BH$26,MATCH($B109,'Team forecast'!$B$3:$B$26,0),MATCH(BK$1,'Team forecast'!$R$2:$BH$2,0))*IF($X109&gt;0,25000,0)</f>
        <v>0</v>
      </c>
      <c r="BL109" s="5">
        <f>INDEX('Team forecast'!$R$3:$BH$26,MATCH($B109,'Team forecast'!$B$3:$B$26,0),MATCH(BL$1,'Team forecast'!$R$2:$BH$2,0))*IF($X109&gt;0,5000,0)</f>
        <v>0</v>
      </c>
      <c r="BM109" s="5">
        <f>INDEX('Team forecast'!$R$3:$BH$26,MATCH($B109,'Team forecast'!$B$3:$B$26,0),MATCH(BM$1,'Team forecast'!$R$2:$BH$2,0))*IF($X109&gt;0,-15000,0)</f>
        <v>0</v>
      </c>
      <c r="BN109" s="5">
        <f t="shared" ref="BN109:BN140" si="189">IF($C109="Defense",$N109*150000,IF($C109="Midfield",$N109*125000,IF($C109="Striker",$N109*100000,0)))*$BE109</f>
        <v>0</v>
      </c>
      <c r="BO109" s="5">
        <f t="shared" ref="BO109:BO140" si="190">$O109*50000*$BE109</f>
        <v>0</v>
      </c>
      <c r="BP109" s="5">
        <f t="shared" ref="BP109:BP140" si="191">$P109*BH109*10000</f>
        <v>0</v>
      </c>
      <c r="BQ109" s="5">
        <f t="shared" ref="BQ109:BQ140" si="192">IF($C109="Goalkeeper",BG109*75000,IF($C109="Defense",BG109*50000,0))</f>
        <v>0</v>
      </c>
      <c r="BR109" s="5">
        <f t="shared" ref="BR109:BR140" si="193">IF($C109="Goalkeeper",(BI109-BF109)*5000,0)</f>
        <v>0</v>
      </c>
      <c r="BS109" s="5">
        <f t="shared" ref="BS109:BS140" si="194">$AG109</f>
        <v>-12711.864406779661</v>
      </c>
      <c r="BT109" s="5">
        <f t="shared" ref="BT109:BT140" si="195">$AH109</f>
        <v>0</v>
      </c>
      <c r="BU109" s="5">
        <f t="shared" ref="BU109:BU140" si="196">IF(AQ109&gt;0,BE109*10000,0)</f>
        <v>0</v>
      </c>
      <c r="BV109" s="5">
        <f t="shared" ref="BV109:BV140" si="197">IF(AQ109&gt;0,BF109*(-8000),0)</f>
        <v>0</v>
      </c>
      <c r="BW109" s="5">
        <f t="shared" si="120"/>
        <v>0</v>
      </c>
      <c r="BX109" s="5">
        <f t="shared" si="121"/>
        <v>66428.039246242173</v>
      </c>
      <c r="BY109" s="5">
        <f t="shared" ref="BY109:BY140" si="198">BX109*3</f>
        <v>199284.11773872652</v>
      </c>
      <c r="BZ109" s="5">
        <f>MAX(INDEX('Team forecast'!$R$3:$BH$26,MATCH($B109,'Team forecast'!$B$3:$B$26,0),MATCH(BZ$1,'Team forecast'!$R$2:$BH$2,0))*($BX109)-(1-INDEX('Team forecast'!$R$3:$BH$26,MATCH($B109,'Team forecast'!$B$3:$B$26,0),MATCH(BZ$1,'Team forecast'!$R$2:$BH$2,0)))*(BY109+CH109)*0.01,-5000)</f>
        <v>59665.458283948647</v>
      </c>
      <c r="CA109" s="5">
        <f>MAX(INDEX('Team forecast'!$R$3:$BH$26,MATCH($B109,'Team forecast'!$B$3:$B$26,0),MATCH(CA$1,'Team forecast'!$R$2:$BH$2,0))*$BX109-(1-INDEX('Team forecast'!$R$3:$BH$26,MATCH($B109,'Team forecast'!$B$3:$B$26,0),MATCH(CA$1,'Team forecast'!$R$2:$BH$2,0)))*(BY109+BX109+CH109)*0.01,-5000)</f>
        <v>12117.288308639698</v>
      </c>
      <c r="CB109" s="5">
        <f>MAX(INDEX('Team forecast'!$R$3:$BH$26,MATCH($B109,'Team forecast'!$B$3:$B$26,0),MATCH(CB$1,'Team forecast'!$R$2:$BH$2,0))*$BX109-(1-INDEX('Team forecast'!$R$3:$BH$26,MATCH($B109,'Team forecast'!$B$3:$B$26,0),MATCH(CB$1,'Team forecast'!$R$2:$BH$2,0)))*(BY109+BX109*2+CH109)*0.01,0)</f>
        <v>0</v>
      </c>
      <c r="CC109" s="5">
        <v>0</v>
      </c>
      <c r="CD109" s="5">
        <f>+AK109+BD109*Cockpit!$C$3+BW109*Cockpit!$C$3^2+BZ109*Cockpit!$C$3^3+CA109*Cockpit!$C$3^4+CB109*Cockpit!$C$3^5+CC109*Cockpit!$C$3^6</f>
        <v>132156.16982312402</v>
      </c>
      <c r="CE109" s="5"/>
      <c r="CF109" s="5"/>
      <c r="CG109" s="5">
        <v>0</v>
      </c>
      <c r="CH109" s="5">
        <f t="shared" si="122"/>
        <v>3495000</v>
      </c>
      <c r="CI109" s="5">
        <f t="shared" si="123"/>
        <v>3495000</v>
      </c>
      <c r="CJ109" s="1">
        <f t="shared" si="124"/>
        <v>3.7999999999999999E-2</v>
      </c>
      <c r="CK109" s="5">
        <f>RANK(CD109,$CD$2:$CD$622)+COUNTIF($CD$2:$CD109,$CD109)-1</f>
        <v>54</v>
      </c>
      <c r="CL109" s="5">
        <f>RANK(CJ109,$CJ$2:$CJ$622)+COUNTIF($CJ$2:$CJ109,$CJ109)-1</f>
        <v>26</v>
      </c>
    </row>
    <row r="110" spans="1:90" x14ac:dyDescent="0.3">
      <c r="A110" t="str">
        <f>Players!P111</f>
        <v>Harry Maguire</v>
      </c>
      <c r="B110" t="str">
        <f>Players!G111</f>
        <v>England</v>
      </c>
      <c r="C110" t="str">
        <f>Players!AB111</f>
        <v>Defense</v>
      </c>
      <c r="D110" s="1"/>
      <c r="F110" t="str">
        <f>IFERROR(INDEX(Lookup!B:B,MATCH(INDEX(Players!C:C,MATCH(E110,Players!A:A,0)),Lookup!D:D,0)),"")</f>
        <v/>
      </c>
      <c r="G110">
        <f>IF(Players!AC111=0,10000000,Players!AC111)</f>
        <v>4495000</v>
      </c>
      <c r="H110" s="16">
        <f>INDEX('Team forecast'!$B$2:$AO$26,MATCH('Master data'!$B110,'Team forecast'!$B$2:$B$26,0),MATCH('Master data'!H$1,'Team forecast'!$B$2:$AO$2,0))</f>
        <v>2.0128496317304223</v>
      </c>
      <c r="I110" s="16">
        <f>INDEX('Team forecast'!$B$2:$AO$26,MATCH('Master data'!$B110,'Team forecast'!$B$2:$B$26,0),MATCH('Master data'!I$1,'Team forecast'!$B$2:$AO$2,0))</f>
        <v>0.57976310910377304</v>
      </c>
      <c r="J110" s="16">
        <f>INDEX('Team forecast'!$B$2:$AO$26,MATCH('Master data'!$B110,'Team forecast'!$B$2:$B$26,0),MATCH('Master data'!J$1,'Team forecast'!$B$2:$AO$2,0))</f>
        <v>0.56003101710248571</v>
      </c>
      <c r="K110" s="16">
        <f>INDEX('Team forecast'!$B$2:$AO$26,MATCH('Master data'!$B110,'Team forecast'!$B$2:$B$26,0),MATCH('Master data'!K$1,'Team forecast'!$B$2:$AO$2,0))</f>
        <v>4.946672915714859</v>
      </c>
      <c r="L110" s="16">
        <f>INDEX('Team forecast'!$B$2:$AO$26,MATCH('Master data'!$B110,'Team forecast'!$B$2:$B$26,0),MATCH('Master data'!L$1,'Team forecast'!$B$2:$AO$2,0))</f>
        <v>1.9032627319063258</v>
      </c>
      <c r="M110">
        <f>IF(Players!BC111=1,95,0)</f>
        <v>0</v>
      </c>
      <c r="N110" s="2">
        <f>Players!BN111</f>
        <v>0</v>
      </c>
      <c r="O110" s="2">
        <f>Players!BO111</f>
        <v>0</v>
      </c>
      <c r="P110" s="2">
        <f>Players!BP111</f>
        <v>0</v>
      </c>
      <c r="Q110" s="2">
        <f>Players!BQ111</f>
        <v>0.1624015748031496</v>
      </c>
      <c r="R110" s="2">
        <f>Players!BR111</f>
        <v>0</v>
      </c>
      <c r="S110" s="2">
        <f t="shared" si="162"/>
        <v>2.0128496317304223</v>
      </c>
      <c r="T110" s="2">
        <f t="shared" si="163"/>
        <v>0.57976310910377304</v>
      </c>
      <c r="U110" s="16">
        <f>INDEX('Team forecast'!$B$2:$AO$26,MATCH('Master data'!$B110,'Team forecast'!$B$2:$B$26,0),MATCH('Master data'!U$1,'Team forecast'!$B$2:$AO$2,0))</f>
        <v>0.71942446043165476</v>
      </c>
      <c r="V110" s="16">
        <f>INDEX('Team forecast'!$B$2:$AO$26,MATCH('Master data'!$B110,'Team forecast'!$B$2:$B$26,0),MATCH('Master data'!V$1,'Team forecast'!$B$2:$AO$2,0))</f>
        <v>0.18705035971223019</v>
      </c>
      <c r="W110" s="16">
        <f>INDEX('Team forecast'!$B$2:$AO$26,MATCH('Master data'!$B110,'Team forecast'!$B$2:$B$26,0),MATCH('Master data'!W$1,'Team forecast'!$B$2:$AO$2,0))</f>
        <v>9.3525179856115109E-2</v>
      </c>
      <c r="X110" s="5">
        <f t="shared" si="164"/>
        <v>-5000</v>
      </c>
      <c r="Y110" s="5">
        <f t="shared" si="165"/>
        <v>0</v>
      </c>
      <c r="Z110" s="5">
        <f t="shared" si="166"/>
        <v>0</v>
      </c>
      <c r="AA110" s="5">
        <f t="shared" si="167"/>
        <v>0</v>
      </c>
      <c r="AB110" s="5">
        <f t="shared" si="168"/>
        <v>0</v>
      </c>
      <c r="AC110" s="5">
        <f t="shared" si="169"/>
        <v>0</v>
      </c>
      <c r="AD110" s="5">
        <f t="shared" si="170"/>
        <v>0</v>
      </c>
      <c r="AE110" s="5">
        <f t="shared" si="171"/>
        <v>28001.550855124286</v>
      </c>
      <c r="AF110" s="5">
        <f t="shared" si="172"/>
        <v>0</v>
      </c>
      <c r="AG110" s="5">
        <f t="shared" si="173"/>
        <v>0</v>
      </c>
      <c r="AH110" s="5">
        <f t="shared" si="174"/>
        <v>0</v>
      </c>
      <c r="AI110" s="5">
        <f t="shared" si="175"/>
        <v>0</v>
      </c>
      <c r="AJ110" s="5">
        <f t="shared" si="176"/>
        <v>0</v>
      </c>
      <c r="AK110" s="5">
        <f>IFERROR(SUM(X110:AJ110),-5000)*((Cockpit!$C$3)^0)</f>
        <v>23001.550855124286</v>
      </c>
      <c r="AL110" s="16">
        <f>INDEX('Team forecast'!$B$2:$AO$26,MATCH('Master data'!$B110,'Team forecast'!$B$2:$B$26,0),MATCH('Master data'!AL$1,'Team forecast'!$B$2:$AO$2,0))</f>
        <v>2.1353866977743117</v>
      </c>
      <c r="AM110" s="16">
        <f>INDEX('Team forecast'!$B$2:$AO$26,MATCH('Master data'!$B110,'Team forecast'!$B$2:$B$26,0),MATCH('Master data'!AM$1,'Team forecast'!$B$2:$AO$2,0))</f>
        <v>0.84440251645874609</v>
      </c>
      <c r="AN110" s="16">
        <f>INDEX('Team forecast'!$B$2:$AO$26,MATCH('Master data'!$B110,'Team forecast'!$B$2:$B$26,0),MATCH('Master data'!AN$1,'Team forecast'!$B$2:$AO$2,0))</f>
        <v>0.4298140883506737</v>
      </c>
      <c r="AO110" s="16">
        <f>INDEX('Team forecast'!$B$2:$AO$26,MATCH('Master data'!$B110,'Team forecast'!$B$2:$B$26,0),MATCH('Master data'!AO$1,'Team forecast'!$B$2:$AO$2,0))</f>
        <v>5.2478135355680022</v>
      </c>
      <c r="AP110" s="16">
        <f>INDEX('Team forecast'!$B$2:$AO$26,MATCH('Master data'!$B110,'Team forecast'!$B$2:$B$26,0),MATCH('Master data'!AP$1,'Team forecast'!$B$2:$AO$2,0))</f>
        <v>2.7720284631221461</v>
      </c>
      <c r="AQ110" s="5">
        <f t="shared" si="177"/>
        <v>-5000</v>
      </c>
      <c r="AR110" s="5">
        <f>INDEX('Team forecast'!$B$2:$AO$26,MATCH('Master data'!$B110,'Team forecast'!$B$2:$B$26,0),MATCH('Master data'!AR$1,'Team forecast'!$B$2:$AO$2,0))*IF(X110&gt;0,25000,0)</f>
        <v>0</v>
      </c>
      <c r="AS110" s="16">
        <f>INDEX('Team forecast'!$B$2:$AO$26,MATCH('Master data'!$B110,'Team forecast'!$B$2:$B$26,0),MATCH('Master data'!AS$1,'Team forecast'!$B$2:$AO$2,0))*IF(X110&gt;0,5000,0)</f>
        <v>0</v>
      </c>
      <c r="AT110" s="16">
        <f>INDEX('Team forecast'!$B$2:$AO$26,MATCH('Master data'!$B110,'Team forecast'!$B$2:$B$26,0),MATCH('Master data'!AT$1,'Team forecast'!$B$2:$AO$2,0))*IF(X110&gt;0,-15000,0)</f>
        <v>0</v>
      </c>
      <c r="AU110" s="5">
        <f t="shared" si="178"/>
        <v>0</v>
      </c>
      <c r="AV110" s="5">
        <f t="shared" si="179"/>
        <v>0</v>
      </c>
      <c r="AW110" s="5">
        <f t="shared" si="180"/>
        <v>0</v>
      </c>
      <c r="AX110" s="5">
        <f t="shared" si="181"/>
        <v>21490.704417533685</v>
      </c>
      <c r="AY110" s="5">
        <f t="shared" si="182"/>
        <v>0</v>
      </c>
      <c r="AZ110" s="5">
        <f t="shared" si="183"/>
        <v>0</v>
      </c>
      <c r="BA110" s="5">
        <f t="shared" si="184"/>
        <v>0</v>
      </c>
      <c r="BB110" s="5">
        <f t="shared" si="185"/>
        <v>0</v>
      </c>
      <c r="BC110" s="5">
        <f t="shared" si="186"/>
        <v>0</v>
      </c>
      <c r="BD110" s="5">
        <f t="shared" si="187"/>
        <v>16490.704417533685</v>
      </c>
      <c r="BE110" s="16">
        <f>INDEX('Team forecast'!$B$2:$AO$26,MATCH('Master data'!$B110,'Team forecast'!$B$2:$B$26,0),MATCH('Master data'!BE$1,'Team forecast'!$B$2:$AO$2,0))</f>
        <v>0</v>
      </c>
      <c r="BF110" s="16">
        <f>INDEX('Team forecast'!$B$2:$AO$26,MATCH('Master data'!$B110,'Team forecast'!$B$2:$B$26,0),MATCH('Master data'!BF$1,'Team forecast'!$B$2:$AO$2,0))</f>
        <v>0</v>
      </c>
      <c r="BG110" s="16">
        <f>INDEX('Team forecast'!$B$2:$AO$26,MATCH('Master data'!$B110,'Team forecast'!$B$2:$B$26,0),MATCH('Master data'!BG$1,'Team forecast'!$B$2:$AO$2,0))</f>
        <v>0</v>
      </c>
      <c r="BH110" s="16">
        <f>INDEX('Team forecast'!$B$2:$AO$26,MATCH('Master data'!$B110,'Team forecast'!$B$2:$B$26,0),MATCH('Master data'!BH$1,'Team forecast'!$B$2:$AO$2,0))</f>
        <v>0</v>
      </c>
      <c r="BI110" s="16">
        <f>INDEX('Team forecast'!$B$2:$AO$26,MATCH('Master data'!$B110,'Team forecast'!$B$2:$B$26,0),MATCH('Master data'!BI$1,'Team forecast'!$B$2:$AO$2,0))</f>
        <v>0</v>
      </c>
      <c r="BJ110" s="5">
        <f t="shared" si="188"/>
        <v>-5000</v>
      </c>
      <c r="BK110" s="5">
        <f>INDEX('Team forecast'!$R$3:$BH$26,MATCH($B110,'Team forecast'!$B$3:$B$26,0),MATCH(BK$1,'Team forecast'!$R$2:$BH$2,0))*IF($X110&gt;0,25000,0)</f>
        <v>0</v>
      </c>
      <c r="BL110" s="5">
        <f>INDEX('Team forecast'!$R$3:$BH$26,MATCH($B110,'Team forecast'!$B$3:$B$26,0),MATCH(BL$1,'Team forecast'!$R$2:$BH$2,0))*IF($X110&gt;0,5000,0)</f>
        <v>0</v>
      </c>
      <c r="BM110" s="5">
        <f>INDEX('Team forecast'!$R$3:$BH$26,MATCH($B110,'Team forecast'!$B$3:$B$26,0),MATCH(BM$1,'Team forecast'!$R$2:$BH$2,0))*IF($X110&gt;0,-15000,0)</f>
        <v>0</v>
      </c>
      <c r="BN110" s="5">
        <f t="shared" si="189"/>
        <v>0</v>
      </c>
      <c r="BO110" s="5">
        <f t="shared" si="190"/>
        <v>0</v>
      </c>
      <c r="BP110" s="5">
        <f t="shared" si="191"/>
        <v>0</v>
      </c>
      <c r="BQ110" s="5">
        <f t="shared" si="192"/>
        <v>0</v>
      </c>
      <c r="BR110" s="5">
        <f t="shared" si="193"/>
        <v>0</v>
      </c>
      <c r="BS110" s="5">
        <f t="shared" si="194"/>
        <v>0</v>
      </c>
      <c r="BT110" s="5">
        <f t="shared" si="195"/>
        <v>0</v>
      </c>
      <c r="BU110" s="5">
        <f t="shared" si="196"/>
        <v>0</v>
      </c>
      <c r="BV110" s="5">
        <f t="shared" si="197"/>
        <v>0</v>
      </c>
      <c r="BW110" s="5">
        <f t="shared" si="120"/>
        <v>0</v>
      </c>
      <c r="BX110" s="5">
        <f t="shared" si="121"/>
        <v>19746.127636328987</v>
      </c>
      <c r="BY110" s="5">
        <f t="shared" si="198"/>
        <v>59238.382908986961</v>
      </c>
      <c r="BZ110" s="5">
        <f>MAX(INDEX('Team forecast'!$R$3:$BH$26,MATCH($B110,'Team forecast'!$B$3:$B$26,0),MATCH(BZ$1,'Team forecast'!$R$2:$BH$2,0))*($BX110)-(1-INDEX('Team forecast'!$R$3:$BH$26,MATCH($B110,'Team forecast'!$B$3:$B$26,0),MATCH(BZ$1,'Team forecast'!$R$2:$BH$2,0)))*(BY110+CH110)*0.01,-5000)</f>
        <v>15474.916605881017</v>
      </c>
      <c r="CA110" s="5">
        <f>MAX(INDEX('Team forecast'!$R$3:$BH$26,MATCH($B110,'Team forecast'!$B$3:$B$26,0),MATCH(CA$1,'Team forecast'!$R$2:$BH$2,0))*$BX110-(1-INDEX('Team forecast'!$R$3:$BH$26,MATCH($B110,'Team forecast'!$B$3:$B$26,0),MATCH(CA$1,'Team forecast'!$R$2:$BH$2,0)))*(BY110+BX110+CH110)*0.01,-5000)</f>
        <v>-5000</v>
      </c>
      <c r="CB110" s="5">
        <f>MAX(INDEX('Team forecast'!$R$3:$BH$26,MATCH($B110,'Team forecast'!$B$3:$B$26,0),MATCH(CB$1,'Team forecast'!$R$2:$BH$2,0))*$BX110-(1-INDEX('Team forecast'!$R$3:$BH$26,MATCH($B110,'Team forecast'!$B$3:$B$26,0),MATCH(CB$1,'Team forecast'!$R$2:$BH$2,0)))*(BY110+BX110*2+CH110)*0.01,0)</f>
        <v>0</v>
      </c>
      <c r="CC110" s="5">
        <v>0</v>
      </c>
      <c r="CD110" s="5">
        <f>+AK110+BD110*Cockpit!$C$3+BW110*Cockpit!$C$3^2+BZ110*Cockpit!$C$3^3+CA110*Cockpit!$C$3^4+CB110*Cockpit!$C$3^5+CC110*Cockpit!$C$3^6</f>
        <v>37592.859954975684</v>
      </c>
      <c r="CE110" s="5"/>
      <c r="CF110" s="5"/>
      <c r="CG110" s="5">
        <v>0</v>
      </c>
      <c r="CH110" s="5">
        <f t="shared" si="122"/>
        <v>4495000</v>
      </c>
      <c r="CI110" s="5">
        <f t="shared" si="123"/>
        <v>4495000</v>
      </c>
      <c r="CJ110" s="1">
        <f t="shared" si="124"/>
        <v>8.0000000000000002E-3</v>
      </c>
      <c r="CK110" s="5">
        <f>RANK(CD110,$CD$2:$CD$622)+COUNTIF($CD$2:$CD110,$CD110)-1</f>
        <v>224</v>
      </c>
      <c r="CL110" s="5">
        <f>RANK(CJ110,$CJ$2:$CJ$622)+COUNTIF($CJ$2:$CJ110,$CJ110)-1</f>
        <v>281</v>
      </c>
    </row>
    <row r="111" spans="1:90" x14ac:dyDescent="0.3">
      <c r="A111" t="str">
        <f>Players!P112</f>
        <v>Ben Chilwell</v>
      </c>
      <c r="B111" t="str">
        <f>Players!G112</f>
        <v>England</v>
      </c>
      <c r="C111" t="str">
        <f>Players!AB112</f>
        <v>Defense</v>
      </c>
      <c r="D111" s="1"/>
      <c r="F111" t="str">
        <f>IFERROR(INDEX(Lookup!B:B,MATCH(INDEX(Players!C:C,MATCH(E111,Players!A:A,0)),Lookup!D:D,0)),"")</f>
        <v/>
      </c>
      <c r="G111">
        <f>IF(Players!AC112=0,10000000,Players!AC112)</f>
        <v>4495000</v>
      </c>
      <c r="H111" s="16">
        <f>INDEX('Team forecast'!$B$2:$AO$26,MATCH('Master data'!$B111,'Team forecast'!$B$2:$B$26,0),MATCH('Master data'!H$1,'Team forecast'!$B$2:$AO$2,0))</f>
        <v>2.0128496317304223</v>
      </c>
      <c r="I111" s="16">
        <f>INDEX('Team forecast'!$B$2:$AO$26,MATCH('Master data'!$B111,'Team forecast'!$B$2:$B$26,0),MATCH('Master data'!I$1,'Team forecast'!$B$2:$AO$2,0))</f>
        <v>0.57976310910377304</v>
      </c>
      <c r="J111" s="16">
        <f>INDEX('Team forecast'!$B$2:$AO$26,MATCH('Master data'!$B111,'Team forecast'!$B$2:$B$26,0),MATCH('Master data'!J$1,'Team forecast'!$B$2:$AO$2,0))</f>
        <v>0.56003101710248571</v>
      </c>
      <c r="K111" s="16">
        <f>INDEX('Team forecast'!$B$2:$AO$26,MATCH('Master data'!$B111,'Team forecast'!$B$2:$B$26,0),MATCH('Master data'!K$1,'Team forecast'!$B$2:$AO$2,0))</f>
        <v>4.946672915714859</v>
      </c>
      <c r="L111" s="16">
        <f>INDEX('Team forecast'!$B$2:$AO$26,MATCH('Master data'!$B111,'Team forecast'!$B$2:$B$26,0),MATCH('Master data'!L$1,'Team forecast'!$B$2:$AO$2,0))</f>
        <v>1.9032627319063258</v>
      </c>
      <c r="M111">
        <f>IF(Players!BC112=1,95,0)</f>
        <v>0</v>
      </c>
      <c r="N111" s="2">
        <f>Players!BN112</f>
        <v>0</v>
      </c>
      <c r="O111" s="2">
        <f>Players!BO112</f>
        <v>0</v>
      </c>
      <c r="P111" s="2">
        <f>Players!BP112</f>
        <v>0</v>
      </c>
      <c r="Q111" s="2">
        <f>Players!BQ112</f>
        <v>5.8951965065502182E-2</v>
      </c>
      <c r="R111" s="2">
        <f>Players!BR112</f>
        <v>0</v>
      </c>
      <c r="S111" s="2">
        <f t="shared" si="162"/>
        <v>2.0128496317304223</v>
      </c>
      <c r="T111" s="2">
        <f t="shared" si="163"/>
        <v>0.57976310910377304</v>
      </c>
      <c r="U111" s="16">
        <f>INDEX('Team forecast'!$B$2:$AO$26,MATCH('Master data'!$B111,'Team forecast'!$B$2:$B$26,0),MATCH('Master data'!U$1,'Team forecast'!$B$2:$AO$2,0))</f>
        <v>0.71942446043165476</v>
      </c>
      <c r="V111" s="16">
        <f>INDEX('Team forecast'!$B$2:$AO$26,MATCH('Master data'!$B111,'Team forecast'!$B$2:$B$26,0),MATCH('Master data'!V$1,'Team forecast'!$B$2:$AO$2,0))</f>
        <v>0.18705035971223019</v>
      </c>
      <c r="W111" s="16">
        <f>INDEX('Team forecast'!$B$2:$AO$26,MATCH('Master data'!$B111,'Team forecast'!$B$2:$B$26,0),MATCH('Master data'!W$1,'Team forecast'!$B$2:$AO$2,0))</f>
        <v>9.3525179856115109E-2</v>
      </c>
      <c r="X111" s="5">
        <f t="shared" si="164"/>
        <v>-5000</v>
      </c>
      <c r="Y111" s="5">
        <f t="shared" si="165"/>
        <v>0</v>
      </c>
      <c r="Z111" s="5">
        <f t="shared" si="166"/>
        <v>0</v>
      </c>
      <c r="AA111" s="5">
        <f t="shared" si="167"/>
        <v>0</v>
      </c>
      <c r="AB111" s="5">
        <f t="shared" si="168"/>
        <v>0</v>
      </c>
      <c r="AC111" s="5">
        <f t="shared" si="169"/>
        <v>0</v>
      </c>
      <c r="AD111" s="5">
        <f t="shared" si="170"/>
        <v>0</v>
      </c>
      <c r="AE111" s="5">
        <f t="shared" si="171"/>
        <v>28001.550855124286</v>
      </c>
      <c r="AF111" s="5">
        <f t="shared" si="172"/>
        <v>0</v>
      </c>
      <c r="AG111" s="5">
        <f t="shared" si="173"/>
        <v>0</v>
      </c>
      <c r="AH111" s="5">
        <f t="shared" si="174"/>
        <v>0</v>
      </c>
      <c r="AI111" s="5">
        <f t="shared" si="175"/>
        <v>0</v>
      </c>
      <c r="AJ111" s="5">
        <f t="shared" si="176"/>
        <v>0</v>
      </c>
      <c r="AK111" s="5">
        <f>IFERROR(SUM(X111:AJ111),-5000)*((Cockpit!$C$3)^0)</f>
        <v>23001.550855124286</v>
      </c>
      <c r="AL111" s="16">
        <f>INDEX('Team forecast'!$B$2:$AO$26,MATCH('Master data'!$B111,'Team forecast'!$B$2:$B$26,0),MATCH('Master data'!AL$1,'Team forecast'!$B$2:$AO$2,0))</f>
        <v>2.1353866977743117</v>
      </c>
      <c r="AM111" s="16">
        <f>INDEX('Team forecast'!$B$2:$AO$26,MATCH('Master data'!$B111,'Team forecast'!$B$2:$B$26,0),MATCH('Master data'!AM$1,'Team forecast'!$B$2:$AO$2,0))</f>
        <v>0.84440251645874609</v>
      </c>
      <c r="AN111" s="16">
        <f>INDEX('Team forecast'!$B$2:$AO$26,MATCH('Master data'!$B111,'Team forecast'!$B$2:$B$26,0),MATCH('Master data'!AN$1,'Team forecast'!$B$2:$AO$2,0))</f>
        <v>0.4298140883506737</v>
      </c>
      <c r="AO111" s="16">
        <f>INDEX('Team forecast'!$B$2:$AO$26,MATCH('Master data'!$B111,'Team forecast'!$B$2:$B$26,0),MATCH('Master data'!AO$1,'Team forecast'!$B$2:$AO$2,0))</f>
        <v>5.2478135355680022</v>
      </c>
      <c r="AP111" s="16">
        <f>INDEX('Team forecast'!$B$2:$AO$26,MATCH('Master data'!$B111,'Team forecast'!$B$2:$B$26,0),MATCH('Master data'!AP$1,'Team forecast'!$B$2:$AO$2,0))</f>
        <v>2.7720284631221461</v>
      </c>
      <c r="AQ111" s="5">
        <f t="shared" si="177"/>
        <v>-5000</v>
      </c>
      <c r="AR111" s="5">
        <f>INDEX('Team forecast'!$B$2:$AO$26,MATCH('Master data'!$B111,'Team forecast'!$B$2:$B$26,0),MATCH('Master data'!AR$1,'Team forecast'!$B$2:$AO$2,0))*IF(X111&gt;0,25000,0)</f>
        <v>0</v>
      </c>
      <c r="AS111" s="16">
        <f>INDEX('Team forecast'!$B$2:$AO$26,MATCH('Master data'!$B111,'Team forecast'!$B$2:$B$26,0),MATCH('Master data'!AS$1,'Team forecast'!$B$2:$AO$2,0))*IF(X111&gt;0,5000,0)</f>
        <v>0</v>
      </c>
      <c r="AT111" s="16">
        <f>INDEX('Team forecast'!$B$2:$AO$26,MATCH('Master data'!$B111,'Team forecast'!$B$2:$B$26,0),MATCH('Master data'!AT$1,'Team forecast'!$B$2:$AO$2,0))*IF(X111&gt;0,-15000,0)</f>
        <v>0</v>
      </c>
      <c r="AU111" s="5">
        <f t="shared" si="178"/>
        <v>0</v>
      </c>
      <c r="AV111" s="5">
        <f t="shared" si="179"/>
        <v>0</v>
      </c>
      <c r="AW111" s="5">
        <f t="shared" si="180"/>
        <v>0</v>
      </c>
      <c r="AX111" s="5">
        <f t="shared" si="181"/>
        <v>21490.704417533685</v>
      </c>
      <c r="AY111" s="5">
        <f t="shared" si="182"/>
        <v>0</v>
      </c>
      <c r="AZ111" s="5">
        <f t="shared" si="183"/>
        <v>0</v>
      </c>
      <c r="BA111" s="5">
        <f t="shared" si="184"/>
        <v>0</v>
      </c>
      <c r="BB111" s="5">
        <f t="shared" si="185"/>
        <v>0</v>
      </c>
      <c r="BC111" s="5">
        <f t="shared" si="186"/>
        <v>0</v>
      </c>
      <c r="BD111" s="5">
        <f t="shared" si="187"/>
        <v>16490.704417533685</v>
      </c>
      <c r="BE111" s="16">
        <f>INDEX('Team forecast'!$B$2:$AO$26,MATCH('Master data'!$B111,'Team forecast'!$B$2:$B$26,0),MATCH('Master data'!BE$1,'Team forecast'!$B$2:$AO$2,0))</f>
        <v>0</v>
      </c>
      <c r="BF111" s="16">
        <f>INDEX('Team forecast'!$B$2:$AO$26,MATCH('Master data'!$B111,'Team forecast'!$B$2:$B$26,0),MATCH('Master data'!BF$1,'Team forecast'!$B$2:$AO$2,0))</f>
        <v>0</v>
      </c>
      <c r="BG111" s="16">
        <f>INDEX('Team forecast'!$B$2:$AO$26,MATCH('Master data'!$B111,'Team forecast'!$B$2:$B$26,0),MATCH('Master data'!BG$1,'Team forecast'!$B$2:$AO$2,0))</f>
        <v>0</v>
      </c>
      <c r="BH111" s="16">
        <f>INDEX('Team forecast'!$B$2:$AO$26,MATCH('Master data'!$B111,'Team forecast'!$B$2:$B$26,0),MATCH('Master data'!BH$1,'Team forecast'!$B$2:$AO$2,0))</f>
        <v>0</v>
      </c>
      <c r="BI111" s="16">
        <f>INDEX('Team forecast'!$B$2:$AO$26,MATCH('Master data'!$B111,'Team forecast'!$B$2:$B$26,0),MATCH('Master data'!BI$1,'Team forecast'!$B$2:$AO$2,0))</f>
        <v>0</v>
      </c>
      <c r="BJ111" s="5">
        <f t="shared" si="188"/>
        <v>-5000</v>
      </c>
      <c r="BK111" s="5">
        <f>INDEX('Team forecast'!$R$3:$BH$26,MATCH($B111,'Team forecast'!$B$3:$B$26,0),MATCH(BK$1,'Team forecast'!$R$2:$BH$2,0))*IF($X111&gt;0,25000,0)</f>
        <v>0</v>
      </c>
      <c r="BL111" s="5">
        <f>INDEX('Team forecast'!$R$3:$BH$26,MATCH($B111,'Team forecast'!$B$3:$B$26,0),MATCH(BL$1,'Team forecast'!$R$2:$BH$2,0))*IF($X111&gt;0,5000,0)</f>
        <v>0</v>
      </c>
      <c r="BM111" s="5">
        <f>INDEX('Team forecast'!$R$3:$BH$26,MATCH($B111,'Team forecast'!$B$3:$B$26,0),MATCH(BM$1,'Team forecast'!$R$2:$BH$2,0))*IF($X111&gt;0,-15000,0)</f>
        <v>0</v>
      </c>
      <c r="BN111" s="5">
        <f t="shared" si="189"/>
        <v>0</v>
      </c>
      <c r="BO111" s="5">
        <f t="shared" si="190"/>
        <v>0</v>
      </c>
      <c r="BP111" s="5">
        <f t="shared" si="191"/>
        <v>0</v>
      </c>
      <c r="BQ111" s="5">
        <f t="shared" si="192"/>
        <v>0</v>
      </c>
      <c r="BR111" s="5">
        <f t="shared" si="193"/>
        <v>0</v>
      </c>
      <c r="BS111" s="5">
        <f t="shared" si="194"/>
        <v>0</v>
      </c>
      <c r="BT111" s="5">
        <f t="shared" si="195"/>
        <v>0</v>
      </c>
      <c r="BU111" s="5">
        <f t="shared" si="196"/>
        <v>0</v>
      </c>
      <c r="BV111" s="5">
        <f t="shared" si="197"/>
        <v>0</v>
      </c>
      <c r="BW111" s="5">
        <f t="shared" si="120"/>
        <v>0</v>
      </c>
      <c r="BX111" s="5">
        <f t="shared" si="121"/>
        <v>19746.127636328987</v>
      </c>
      <c r="BY111" s="5">
        <f t="shared" si="198"/>
        <v>59238.382908986961</v>
      </c>
      <c r="BZ111" s="5">
        <f>MAX(INDEX('Team forecast'!$R$3:$BH$26,MATCH($B111,'Team forecast'!$B$3:$B$26,0),MATCH(BZ$1,'Team forecast'!$R$2:$BH$2,0))*($BX111)-(1-INDEX('Team forecast'!$R$3:$BH$26,MATCH($B111,'Team forecast'!$B$3:$B$26,0),MATCH(BZ$1,'Team forecast'!$R$2:$BH$2,0)))*(BY111+CH111)*0.01,-5000)</f>
        <v>15474.916605881017</v>
      </c>
      <c r="CA111" s="5">
        <f>MAX(INDEX('Team forecast'!$R$3:$BH$26,MATCH($B111,'Team forecast'!$B$3:$B$26,0),MATCH(CA$1,'Team forecast'!$R$2:$BH$2,0))*$BX111-(1-INDEX('Team forecast'!$R$3:$BH$26,MATCH($B111,'Team forecast'!$B$3:$B$26,0),MATCH(CA$1,'Team forecast'!$R$2:$BH$2,0)))*(BY111+BX111+CH111)*0.01,-5000)</f>
        <v>-5000</v>
      </c>
      <c r="CB111" s="5">
        <f>MAX(INDEX('Team forecast'!$R$3:$BH$26,MATCH($B111,'Team forecast'!$B$3:$B$26,0),MATCH(CB$1,'Team forecast'!$R$2:$BH$2,0))*$BX111-(1-INDEX('Team forecast'!$R$3:$BH$26,MATCH($B111,'Team forecast'!$B$3:$B$26,0),MATCH(CB$1,'Team forecast'!$R$2:$BH$2,0)))*(BY111+BX111*2+CH111)*0.01,0)</f>
        <v>0</v>
      </c>
      <c r="CC111" s="5">
        <v>0</v>
      </c>
      <c r="CD111" s="5">
        <f>+AK111+BD111*Cockpit!$C$3+BW111*Cockpit!$C$3^2+BZ111*Cockpit!$C$3^3+CA111*Cockpit!$C$3^4+CB111*Cockpit!$C$3^5+CC111*Cockpit!$C$3^6</f>
        <v>37592.859954975684</v>
      </c>
      <c r="CE111" s="5"/>
      <c r="CF111" s="5"/>
      <c r="CG111" s="5">
        <v>0</v>
      </c>
      <c r="CH111" s="5">
        <f t="shared" si="122"/>
        <v>4495000</v>
      </c>
      <c r="CI111" s="5">
        <f t="shared" si="123"/>
        <v>4495000</v>
      </c>
      <c r="CJ111" s="1">
        <f t="shared" si="124"/>
        <v>8.0000000000000002E-3</v>
      </c>
      <c r="CK111" s="5">
        <f>RANK(CD111,$CD$2:$CD$622)+COUNTIF($CD$2:$CD111,$CD111)-1</f>
        <v>225</v>
      </c>
      <c r="CL111" s="5">
        <f>RANK(CJ111,$CJ$2:$CJ$622)+COUNTIF($CJ$2:$CJ111,$CJ111)-1</f>
        <v>282</v>
      </c>
    </row>
    <row r="112" spans="1:90" x14ac:dyDescent="0.3">
      <c r="A112" t="str">
        <f>Players!P113</f>
        <v>Kieran Trippier</v>
      </c>
      <c r="B112" t="str">
        <f>Players!G113</f>
        <v>England</v>
      </c>
      <c r="C112" t="str">
        <f>Players!AB113</f>
        <v>Defense</v>
      </c>
      <c r="D112" s="1"/>
      <c r="F112" t="str">
        <f>IFERROR(INDEX(Lookup!B:B,MATCH(INDEX(Players!C:C,MATCH(E112,Players!A:A,0)),Lookup!D:D,0)),"")</f>
        <v/>
      </c>
      <c r="G112">
        <f>IF(Players!AC113=0,10000000,Players!AC113)</f>
        <v>3592000</v>
      </c>
      <c r="H112" s="16">
        <f>INDEX('Team forecast'!$B$2:$AO$26,MATCH('Master data'!$B112,'Team forecast'!$B$2:$B$26,0),MATCH('Master data'!H$1,'Team forecast'!$B$2:$AO$2,0))</f>
        <v>2.0128496317304223</v>
      </c>
      <c r="I112" s="16">
        <f>INDEX('Team forecast'!$B$2:$AO$26,MATCH('Master data'!$B112,'Team forecast'!$B$2:$B$26,0),MATCH('Master data'!I$1,'Team forecast'!$B$2:$AO$2,0))</f>
        <v>0.57976310910377304</v>
      </c>
      <c r="J112" s="16">
        <f>INDEX('Team forecast'!$B$2:$AO$26,MATCH('Master data'!$B112,'Team forecast'!$B$2:$B$26,0),MATCH('Master data'!J$1,'Team forecast'!$B$2:$AO$2,0))</f>
        <v>0.56003101710248571</v>
      </c>
      <c r="K112" s="16">
        <f>INDEX('Team forecast'!$B$2:$AO$26,MATCH('Master data'!$B112,'Team forecast'!$B$2:$B$26,0),MATCH('Master data'!K$1,'Team forecast'!$B$2:$AO$2,0))</f>
        <v>4.946672915714859</v>
      </c>
      <c r="L112" s="16">
        <f>INDEX('Team forecast'!$B$2:$AO$26,MATCH('Master data'!$B112,'Team forecast'!$B$2:$B$26,0),MATCH('Master data'!L$1,'Team forecast'!$B$2:$AO$2,0))</f>
        <v>1.9032627319063258</v>
      </c>
      <c r="M112">
        <f>IF(Players!BC113=1,95,0)</f>
        <v>95</v>
      </c>
      <c r="N112" s="2">
        <f>Players!BN113</f>
        <v>1.2207259222535105E-2</v>
      </c>
      <c r="O112" s="2">
        <f>Players!BO113</f>
        <v>7.9930916064717125E-2</v>
      </c>
      <c r="P112" s="2">
        <f>Players!BP113</f>
        <v>6.4875610831873643E-3</v>
      </c>
      <c r="Q112" s="2">
        <f>Players!BQ113</f>
        <v>0</v>
      </c>
      <c r="R112" s="2">
        <f>Players!BR113</f>
        <v>0</v>
      </c>
      <c r="S112" s="2">
        <f t="shared" si="162"/>
        <v>2.0128496317304223</v>
      </c>
      <c r="T112" s="2">
        <f t="shared" si="163"/>
        <v>0.57976310910377304</v>
      </c>
      <c r="U112" s="16">
        <f>INDEX('Team forecast'!$B$2:$AO$26,MATCH('Master data'!$B112,'Team forecast'!$B$2:$B$26,0),MATCH('Master data'!U$1,'Team forecast'!$B$2:$AO$2,0))</f>
        <v>0.71942446043165476</v>
      </c>
      <c r="V112" s="16">
        <f>INDEX('Team forecast'!$B$2:$AO$26,MATCH('Master data'!$B112,'Team forecast'!$B$2:$B$26,0),MATCH('Master data'!V$1,'Team forecast'!$B$2:$AO$2,0))</f>
        <v>0.18705035971223019</v>
      </c>
      <c r="W112" s="16">
        <f>INDEX('Team forecast'!$B$2:$AO$26,MATCH('Master data'!$B112,'Team forecast'!$B$2:$B$26,0),MATCH('Master data'!W$1,'Team forecast'!$B$2:$AO$2,0))</f>
        <v>9.3525179856115109E-2</v>
      </c>
      <c r="X112" s="5">
        <f t="shared" si="164"/>
        <v>7000</v>
      </c>
      <c r="Y112" s="5">
        <f t="shared" si="165"/>
        <v>17985.611510791368</v>
      </c>
      <c r="Z112" s="5">
        <f t="shared" si="166"/>
        <v>935.25179856115096</v>
      </c>
      <c r="AA112" s="5">
        <f t="shared" si="167"/>
        <v>-1402.8776978417266</v>
      </c>
      <c r="AB112" s="5">
        <f t="shared" si="168"/>
        <v>3685.7065845776383</v>
      </c>
      <c r="AC112" s="5">
        <f t="shared" si="169"/>
        <v>8044.4457482370581</v>
      </c>
      <c r="AD112" s="5">
        <f t="shared" si="170"/>
        <v>320.9184269924869</v>
      </c>
      <c r="AE112" s="5">
        <f t="shared" si="171"/>
        <v>28001.550855124286</v>
      </c>
      <c r="AF112" s="5">
        <f t="shared" si="172"/>
        <v>0</v>
      </c>
      <c r="AG112" s="5">
        <f t="shared" si="173"/>
        <v>0</v>
      </c>
      <c r="AH112" s="5">
        <f t="shared" si="174"/>
        <v>0</v>
      </c>
      <c r="AI112" s="5">
        <f t="shared" si="175"/>
        <v>20128.496317304223</v>
      </c>
      <c r="AJ112" s="5">
        <f t="shared" si="176"/>
        <v>-4638.1048728301839</v>
      </c>
      <c r="AK112" s="5">
        <f>IFERROR(SUM(X112:AJ112),-5000)*((Cockpit!$C$3)^0)</f>
        <v>80060.998670916306</v>
      </c>
      <c r="AL112" s="16">
        <f>INDEX('Team forecast'!$B$2:$AO$26,MATCH('Master data'!$B112,'Team forecast'!$B$2:$B$26,0),MATCH('Master data'!AL$1,'Team forecast'!$B$2:$AO$2,0))</f>
        <v>2.1353866977743117</v>
      </c>
      <c r="AM112" s="16">
        <f>INDEX('Team forecast'!$B$2:$AO$26,MATCH('Master data'!$B112,'Team forecast'!$B$2:$B$26,0),MATCH('Master data'!AM$1,'Team forecast'!$B$2:$AO$2,0))</f>
        <v>0.84440251645874609</v>
      </c>
      <c r="AN112" s="16">
        <f>INDEX('Team forecast'!$B$2:$AO$26,MATCH('Master data'!$B112,'Team forecast'!$B$2:$B$26,0),MATCH('Master data'!AN$1,'Team forecast'!$B$2:$AO$2,0))</f>
        <v>0.4298140883506737</v>
      </c>
      <c r="AO112" s="16">
        <f>INDEX('Team forecast'!$B$2:$AO$26,MATCH('Master data'!$B112,'Team forecast'!$B$2:$B$26,0),MATCH('Master data'!AO$1,'Team forecast'!$B$2:$AO$2,0))</f>
        <v>5.2478135355680022</v>
      </c>
      <c r="AP112" s="16">
        <f>INDEX('Team forecast'!$B$2:$AO$26,MATCH('Master data'!$B112,'Team forecast'!$B$2:$B$26,0),MATCH('Master data'!AP$1,'Team forecast'!$B$2:$AO$2,0))</f>
        <v>2.7720284631221461</v>
      </c>
      <c r="AQ112" s="5">
        <f t="shared" si="177"/>
        <v>7000</v>
      </c>
      <c r="AR112" s="5">
        <f>INDEX('Team forecast'!$B$2:$AO$26,MATCH('Master data'!$B112,'Team forecast'!$B$2:$B$26,0),MATCH('Master data'!AR$1,'Team forecast'!$B$2:$AO$2,0))*IF(X112&gt;0,25000,0)</f>
        <v>16416.510318949346</v>
      </c>
      <c r="AS112" s="16">
        <f>INDEX('Team forecast'!$B$2:$AO$26,MATCH('Master data'!$B112,'Team forecast'!$B$2:$B$26,0),MATCH('Master data'!AS$1,'Team forecast'!$B$2:$AO$2,0))*IF(X112&gt;0,5000,0)</f>
        <v>1125.7035647279549</v>
      </c>
      <c r="AT112" s="16">
        <f>INDEX('Team forecast'!$B$2:$AO$26,MATCH('Master data'!$B112,'Team forecast'!$B$2:$B$26,0),MATCH('Master data'!AT$1,'Team forecast'!$B$2:$AO$2,0))*IF(X112&gt;0,-15000,0)</f>
        <v>-1772.9831144465295</v>
      </c>
      <c r="AU112" s="5">
        <f t="shared" si="178"/>
        <v>3910.0828440126375</v>
      </c>
      <c r="AV112" s="5">
        <f t="shared" si="179"/>
        <v>8534.1707452755982</v>
      </c>
      <c r="AW112" s="5">
        <f t="shared" si="180"/>
        <v>340.45510865174862</v>
      </c>
      <c r="AX112" s="5">
        <f t="shared" si="181"/>
        <v>21490.704417533685</v>
      </c>
      <c r="AY112" s="5">
        <f t="shared" si="182"/>
        <v>0</v>
      </c>
      <c r="AZ112" s="5">
        <f t="shared" si="183"/>
        <v>0</v>
      </c>
      <c r="BA112" s="5">
        <f t="shared" si="184"/>
        <v>0</v>
      </c>
      <c r="BB112" s="5">
        <f t="shared" si="185"/>
        <v>21353.866977743117</v>
      </c>
      <c r="BC112" s="5">
        <f t="shared" si="186"/>
        <v>-6755.2201316699684</v>
      </c>
      <c r="BD112" s="5">
        <f t="shared" si="187"/>
        <v>71643.290730777589</v>
      </c>
      <c r="BE112" s="16">
        <f>INDEX('Team forecast'!$B$2:$AO$26,MATCH('Master data'!$B112,'Team forecast'!$B$2:$B$26,0),MATCH('Master data'!BE$1,'Team forecast'!$B$2:$AO$2,0))</f>
        <v>0</v>
      </c>
      <c r="BF112" s="16">
        <f>INDEX('Team forecast'!$B$2:$AO$26,MATCH('Master data'!$B112,'Team forecast'!$B$2:$B$26,0),MATCH('Master data'!BF$1,'Team forecast'!$B$2:$AO$2,0))</f>
        <v>0</v>
      </c>
      <c r="BG112" s="16">
        <f>INDEX('Team forecast'!$B$2:$AO$26,MATCH('Master data'!$B112,'Team forecast'!$B$2:$B$26,0),MATCH('Master data'!BG$1,'Team forecast'!$B$2:$AO$2,0))</f>
        <v>0</v>
      </c>
      <c r="BH112" s="16">
        <f>INDEX('Team forecast'!$B$2:$AO$26,MATCH('Master data'!$B112,'Team forecast'!$B$2:$B$26,0),MATCH('Master data'!BH$1,'Team forecast'!$B$2:$AO$2,0))</f>
        <v>0</v>
      </c>
      <c r="BI112" s="16">
        <f>INDEX('Team forecast'!$B$2:$AO$26,MATCH('Master data'!$B112,'Team forecast'!$B$2:$B$26,0),MATCH('Master data'!BI$1,'Team forecast'!$B$2:$AO$2,0))</f>
        <v>0</v>
      </c>
      <c r="BJ112" s="5">
        <f t="shared" si="188"/>
        <v>7000</v>
      </c>
      <c r="BK112" s="5">
        <f>INDEX('Team forecast'!$R$3:$BH$26,MATCH($B112,'Team forecast'!$B$3:$B$26,0),MATCH(BK$1,'Team forecast'!$R$2:$BH$2,0))*IF($X112&gt;0,25000,0)</f>
        <v>0</v>
      </c>
      <c r="BL112" s="5">
        <f>INDEX('Team forecast'!$R$3:$BH$26,MATCH($B112,'Team forecast'!$B$3:$B$26,0),MATCH(BL$1,'Team forecast'!$R$2:$BH$2,0))*IF($X112&gt;0,5000,0)</f>
        <v>0</v>
      </c>
      <c r="BM112" s="5">
        <f>INDEX('Team forecast'!$R$3:$BH$26,MATCH($B112,'Team forecast'!$B$3:$B$26,0),MATCH(BM$1,'Team forecast'!$R$2:$BH$2,0))*IF($X112&gt;0,-15000,0)</f>
        <v>0</v>
      </c>
      <c r="BN112" s="5">
        <f t="shared" si="189"/>
        <v>0</v>
      </c>
      <c r="BO112" s="5">
        <f t="shared" si="190"/>
        <v>0</v>
      </c>
      <c r="BP112" s="5">
        <f t="shared" si="191"/>
        <v>0</v>
      </c>
      <c r="BQ112" s="5">
        <f t="shared" si="192"/>
        <v>0</v>
      </c>
      <c r="BR112" s="5">
        <f t="shared" si="193"/>
        <v>0</v>
      </c>
      <c r="BS112" s="5">
        <f t="shared" si="194"/>
        <v>0</v>
      </c>
      <c r="BT112" s="5">
        <f t="shared" si="195"/>
        <v>0</v>
      </c>
      <c r="BU112" s="5">
        <f t="shared" si="196"/>
        <v>0</v>
      </c>
      <c r="BV112" s="5">
        <f t="shared" si="197"/>
        <v>0</v>
      </c>
      <c r="BW112" s="5">
        <f t="shared" si="120"/>
        <v>0</v>
      </c>
      <c r="BX112" s="5">
        <f t="shared" si="121"/>
        <v>75852.144700846955</v>
      </c>
      <c r="BY112" s="5">
        <f t="shared" si="198"/>
        <v>227556.43410254086</v>
      </c>
      <c r="BZ112" s="5">
        <f>MAX(INDEX('Team forecast'!$R$3:$BH$26,MATCH($B112,'Team forecast'!$B$3:$B$26,0),MATCH(BZ$1,'Team forecast'!$R$2:$BH$2,0))*($BX112)-(1-INDEX('Team forecast'!$R$3:$BH$26,MATCH($B112,'Team forecast'!$B$3:$B$26,0),MATCH(BZ$1,'Team forecast'!$R$2:$BH$2,0)))*(BY112+CH112)*0.01,-5000)</f>
        <v>68391.079623341269</v>
      </c>
      <c r="CA112" s="5">
        <f>MAX(INDEX('Team forecast'!$R$3:$BH$26,MATCH($B112,'Team forecast'!$B$3:$B$26,0),MATCH(CA$1,'Team forecast'!$R$2:$BH$2,0))*$BX112-(1-INDEX('Team forecast'!$R$3:$BH$26,MATCH($B112,'Team forecast'!$B$3:$B$26,0),MATCH(CA$1,'Team forecast'!$R$2:$BH$2,0)))*(BY112+BX112+CH112)*0.01,-5000)</f>
        <v>15918.440160428287</v>
      </c>
      <c r="CB112" s="5">
        <f>MAX(INDEX('Team forecast'!$R$3:$BH$26,MATCH($B112,'Team forecast'!$B$3:$B$26,0),MATCH(CB$1,'Team forecast'!$R$2:$BH$2,0))*$BX112-(1-INDEX('Team forecast'!$R$3:$BH$26,MATCH($B112,'Team forecast'!$B$3:$B$26,0),MATCH(CB$1,'Team forecast'!$R$2:$BH$2,0)))*(BY112+BX112*2+CH112)*0.01,0)</f>
        <v>0</v>
      </c>
      <c r="CC112" s="5">
        <v>0</v>
      </c>
      <c r="CD112" s="5">
        <f>+AK112+BD112*Cockpit!$C$3+BW112*Cockpit!$C$3^2+BZ112*Cockpit!$C$3^3+CA112*Cockpit!$C$3^4+CB112*Cockpit!$C$3^5+CC112*Cockpit!$C$3^6</f>
        <v>151231.59932510188</v>
      </c>
      <c r="CE112" s="5"/>
      <c r="CF112" s="5"/>
      <c r="CG112" s="5">
        <v>0</v>
      </c>
      <c r="CH112" s="5">
        <f t="shared" si="122"/>
        <v>3592000</v>
      </c>
      <c r="CI112" s="5">
        <f t="shared" si="123"/>
        <v>3592000</v>
      </c>
      <c r="CJ112" s="1">
        <f t="shared" si="124"/>
        <v>4.2000000000000003E-2</v>
      </c>
      <c r="CK112" s="5">
        <f>RANK(CD112,$CD$2:$CD$622)+COUNTIF($CD$2:$CD112,$CD112)-1</f>
        <v>38</v>
      </c>
      <c r="CL112" s="5">
        <f>RANK(CJ112,$CJ$2:$CJ$622)+COUNTIF($CJ$2:$CJ112,$CJ112)-1</f>
        <v>17</v>
      </c>
    </row>
    <row r="113" spans="1:90" x14ac:dyDescent="0.3">
      <c r="A113" t="str">
        <f>Players!P114</f>
        <v xml:space="preserve"> Bellingham</v>
      </c>
      <c r="B113" t="str">
        <f>Players!G114</f>
        <v>England</v>
      </c>
      <c r="C113" t="str">
        <f>Players!AB114</f>
        <v>Midfield</v>
      </c>
      <c r="D113" s="1"/>
      <c r="F113" t="str">
        <f>IFERROR(INDEX(Lookup!B:B,MATCH(INDEX(Players!C:C,MATCH(E113,Players!A:A,0)),Lookup!D:D,0)),"")</f>
        <v/>
      </c>
      <c r="G113">
        <f>IF(Players!AC114=0,10000000,Players!AC114)</f>
        <v>3032000</v>
      </c>
      <c r="H113" s="16">
        <f>INDEX('Team forecast'!$B$2:$AO$26,MATCH('Master data'!$B113,'Team forecast'!$B$2:$B$26,0),MATCH('Master data'!H$1,'Team forecast'!$B$2:$AO$2,0))</f>
        <v>2.0128496317304223</v>
      </c>
      <c r="I113" s="16">
        <f>INDEX('Team forecast'!$B$2:$AO$26,MATCH('Master data'!$B113,'Team forecast'!$B$2:$B$26,0),MATCH('Master data'!I$1,'Team forecast'!$B$2:$AO$2,0))</f>
        <v>0.57976310910377304</v>
      </c>
      <c r="J113" s="16">
        <f>INDEX('Team forecast'!$B$2:$AO$26,MATCH('Master data'!$B113,'Team forecast'!$B$2:$B$26,0),MATCH('Master data'!J$1,'Team forecast'!$B$2:$AO$2,0))</f>
        <v>0.56003101710248571</v>
      </c>
      <c r="K113" s="16">
        <f>INDEX('Team forecast'!$B$2:$AO$26,MATCH('Master data'!$B113,'Team forecast'!$B$2:$B$26,0),MATCH('Master data'!K$1,'Team forecast'!$B$2:$AO$2,0))</f>
        <v>4.946672915714859</v>
      </c>
      <c r="L113" s="16">
        <f>INDEX('Team forecast'!$B$2:$AO$26,MATCH('Master data'!$B113,'Team forecast'!$B$2:$B$26,0),MATCH('Master data'!L$1,'Team forecast'!$B$2:$AO$2,0))</f>
        <v>1.9032627319063258</v>
      </c>
      <c r="M113">
        <f>IF(Players!BC114=1,95,0)</f>
        <v>0</v>
      </c>
      <c r="N113" s="2">
        <f>Players!BN114</f>
        <v>0</v>
      </c>
      <c r="O113" s="2">
        <f>Players!BO114</f>
        <v>0</v>
      </c>
      <c r="P113" s="2">
        <f>Players!BP114</f>
        <v>0</v>
      </c>
      <c r="Q113" s="2">
        <f>Players!BQ114</f>
        <v>0.10582010582010581</v>
      </c>
      <c r="R113" s="2">
        <f>Players!BR114</f>
        <v>5.2910052910052907E-2</v>
      </c>
      <c r="S113" s="2">
        <f t="shared" si="162"/>
        <v>2.0128496317304223</v>
      </c>
      <c r="T113" s="2">
        <f t="shared" si="163"/>
        <v>0.57976310910377304</v>
      </c>
      <c r="U113" s="16">
        <f>INDEX('Team forecast'!$B$2:$AO$26,MATCH('Master data'!$B113,'Team forecast'!$B$2:$B$26,0),MATCH('Master data'!U$1,'Team forecast'!$B$2:$AO$2,0))</f>
        <v>0.71942446043165476</v>
      </c>
      <c r="V113" s="16">
        <f>INDEX('Team forecast'!$B$2:$AO$26,MATCH('Master data'!$B113,'Team forecast'!$B$2:$B$26,0),MATCH('Master data'!V$1,'Team forecast'!$B$2:$AO$2,0))</f>
        <v>0.18705035971223019</v>
      </c>
      <c r="W113" s="16">
        <f>INDEX('Team forecast'!$B$2:$AO$26,MATCH('Master data'!$B113,'Team forecast'!$B$2:$B$26,0),MATCH('Master data'!W$1,'Team forecast'!$B$2:$AO$2,0))</f>
        <v>9.3525179856115109E-2</v>
      </c>
      <c r="X113" s="5">
        <f t="shared" si="164"/>
        <v>-5000</v>
      </c>
      <c r="Y113" s="5">
        <f t="shared" si="165"/>
        <v>0</v>
      </c>
      <c r="Z113" s="5">
        <f t="shared" si="166"/>
        <v>0</v>
      </c>
      <c r="AA113" s="5">
        <f t="shared" si="167"/>
        <v>0</v>
      </c>
      <c r="AB113" s="5">
        <f t="shared" si="168"/>
        <v>0</v>
      </c>
      <c r="AC113" s="5">
        <f t="shared" si="169"/>
        <v>0</v>
      </c>
      <c r="AD113" s="5">
        <f t="shared" si="170"/>
        <v>0</v>
      </c>
      <c r="AE113" s="5">
        <f t="shared" si="171"/>
        <v>0</v>
      </c>
      <c r="AF113" s="5">
        <f t="shared" si="172"/>
        <v>0</v>
      </c>
      <c r="AG113" s="5">
        <f t="shared" si="173"/>
        <v>0</v>
      </c>
      <c r="AH113" s="5">
        <f t="shared" si="174"/>
        <v>0</v>
      </c>
      <c r="AI113" s="5">
        <f t="shared" si="175"/>
        <v>0</v>
      </c>
      <c r="AJ113" s="5">
        <f t="shared" si="176"/>
        <v>0</v>
      </c>
      <c r="AK113" s="5">
        <f>IFERROR(SUM(X113:AJ113),-5000)*((Cockpit!$C$3)^0)</f>
        <v>-5000</v>
      </c>
      <c r="AL113" s="16">
        <f>INDEX('Team forecast'!$B$2:$AO$26,MATCH('Master data'!$B113,'Team forecast'!$B$2:$B$26,0),MATCH('Master data'!AL$1,'Team forecast'!$B$2:$AO$2,0))</f>
        <v>2.1353866977743117</v>
      </c>
      <c r="AM113" s="16">
        <f>INDEX('Team forecast'!$B$2:$AO$26,MATCH('Master data'!$B113,'Team forecast'!$B$2:$B$26,0),MATCH('Master data'!AM$1,'Team forecast'!$B$2:$AO$2,0))</f>
        <v>0.84440251645874609</v>
      </c>
      <c r="AN113" s="16">
        <f>INDEX('Team forecast'!$B$2:$AO$26,MATCH('Master data'!$B113,'Team forecast'!$B$2:$B$26,0),MATCH('Master data'!AN$1,'Team forecast'!$B$2:$AO$2,0))</f>
        <v>0.4298140883506737</v>
      </c>
      <c r="AO113" s="16">
        <f>INDEX('Team forecast'!$B$2:$AO$26,MATCH('Master data'!$B113,'Team forecast'!$B$2:$B$26,0),MATCH('Master data'!AO$1,'Team forecast'!$B$2:$AO$2,0))</f>
        <v>5.2478135355680022</v>
      </c>
      <c r="AP113" s="16">
        <f>INDEX('Team forecast'!$B$2:$AO$26,MATCH('Master data'!$B113,'Team forecast'!$B$2:$B$26,0),MATCH('Master data'!AP$1,'Team forecast'!$B$2:$AO$2,0))</f>
        <v>2.7720284631221461</v>
      </c>
      <c r="AQ113" s="5">
        <f t="shared" si="177"/>
        <v>-5000</v>
      </c>
      <c r="AR113" s="5">
        <f>INDEX('Team forecast'!$B$2:$AO$26,MATCH('Master data'!$B113,'Team forecast'!$B$2:$B$26,0),MATCH('Master data'!AR$1,'Team forecast'!$B$2:$AO$2,0))*IF(X113&gt;0,25000,0)</f>
        <v>0</v>
      </c>
      <c r="AS113" s="16">
        <f>INDEX('Team forecast'!$B$2:$AO$26,MATCH('Master data'!$B113,'Team forecast'!$B$2:$B$26,0),MATCH('Master data'!AS$1,'Team forecast'!$B$2:$AO$2,0))*IF(X113&gt;0,5000,0)</f>
        <v>0</v>
      </c>
      <c r="AT113" s="16">
        <f>INDEX('Team forecast'!$B$2:$AO$26,MATCH('Master data'!$B113,'Team forecast'!$B$2:$B$26,0),MATCH('Master data'!AT$1,'Team forecast'!$B$2:$AO$2,0))*IF(X113&gt;0,-15000,0)</f>
        <v>0</v>
      </c>
      <c r="AU113" s="5">
        <f t="shared" si="178"/>
        <v>0</v>
      </c>
      <c r="AV113" s="5">
        <f t="shared" si="179"/>
        <v>0</v>
      </c>
      <c r="AW113" s="5">
        <f t="shared" si="180"/>
        <v>0</v>
      </c>
      <c r="AX113" s="5">
        <f t="shared" si="181"/>
        <v>0</v>
      </c>
      <c r="AY113" s="5">
        <f t="shared" si="182"/>
        <v>0</v>
      </c>
      <c r="AZ113" s="5">
        <f t="shared" si="183"/>
        <v>0</v>
      </c>
      <c r="BA113" s="5">
        <f t="shared" si="184"/>
        <v>0</v>
      </c>
      <c r="BB113" s="5">
        <f t="shared" si="185"/>
        <v>0</v>
      </c>
      <c r="BC113" s="5">
        <f t="shared" si="186"/>
        <v>0</v>
      </c>
      <c r="BD113" s="5">
        <f t="shared" si="187"/>
        <v>-5000</v>
      </c>
      <c r="BE113" s="16">
        <f>INDEX('Team forecast'!$B$2:$AO$26,MATCH('Master data'!$B113,'Team forecast'!$B$2:$B$26,0),MATCH('Master data'!BE$1,'Team forecast'!$B$2:$AO$2,0))</f>
        <v>0</v>
      </c>
      <c r="BF113" s="16">
        <f>INDEX('Team forecast'!$B$2:$AO$26,MATCH('Master data'!$B113,'Team forecast'!$B$2:$B$26,0),MATCH('Master data'!BF$1,'Team forecast'!$B$2:$AO$2,0))</f>
        <v>0</v>
      </c>
      <c r="BG113" s="16">
        <f>INDEX('Team forecast'!$B$2:$AO$26,MATCH('Master data'!$B113,'Team forecast'!$B$2:$B$26,0),MATCH('Master data'!BG$1,'Team forecast'!$B$2:$AO$2,0))</f>
        <v>0</v>
      </c>
      <c r="BH113" s="16">
        <f>INDEX('Team forecast'!$B$2:$AO$26,MATCH('Master data'!$B113,'Team forecast'!$B$2:$B$26,0),MATCH('Master data'!BH$1,'Team forecast'!$B$2:$AO$2,0))</f>
        <v>0</v>
      </c>
      <c r="BI113" s="16">
        <f>INDEX('Team forecast'!$B$2:$AO$26,MATCH('Master data'!$B113,'Team forecast'!$B$2:$B$26,0),MATCH('Master data'!BI$1,'Team forecast'!$B$2:$AO$2,0))</f>
        <v>0</v>
      </c>
      <c r="BJ113" s="5">
        <f t="shared" si="188"/>
        <v>-5000</v>
      </c>
      <c r="BK113" s="5">
        <f>INDEX('Team forecast'!$R$3:$BH$26,MATCH($B113,'Team forecast'!$B$3:$B$26,0),MATCH(BK$1,'Team forecast'!$R$2:$BH$2,0))*IF($X113&gt;0,25000,0)</f>
        <v>0</v>
      </c>
      <c r="BL113" s="5">
        <f>INDEX('Team forecast'!$R$3:$BH$26,MATCH($B113,'Team forecast'!$B$3:$B$26,0),MATCH(BL$1,'Team forecast'!$R$2:$BH$2,0))*IF($X113&gt;0,5000,0)</f>
        <v>0</v>
      </c>
      <c r="BM113" s="5">
        <f>INDEX('Team forecast'!$R$3:$BH$26,MATCH($B113,'Team forecast'!$B$3:$B$26,0),MATCH(BM$1,'Team forecast'!$R$2:$BH$2,0))*IF($X113&gt;0,-15000,0)</f>
        <v>0</v>
      </c>
      <c r="BN113" s="5">
        <f t="shared" si="189"/>
        <v>0</v>
      </c>
      <c r="BO113" s="5">
        <f t="shared" si="190"/>
        <v>0</v>
      </c>
      <c r="BP113" s="5">
        <f t="shared" si="191"/>
        <v>0</v>
      </c>
      <c r="BQ113" s="5">
        <f t="shared" si="192"/>
        <v>0</v>
      </c>
      <c r="BR113" s="5">
        <f t="shared" si="193"/>
        <v>0</v>
      </c>
      <c r="BS113" s="5">
        <f t="shared" si="194"/>
        <v>0</v>
      </c>
      <c r="BT113" s="5">
        <f t="shared" si="195"/>
        <v>0</v>
      </c>
      <c r="BU113" s="5">
        <f t="shared" si="196"/>
        <v>0</v>
      </c>
      <c r="BV113" s="5">
        <f t="shared" si="197"/>
        <v>0</v>
      </c>
      <c r="BW113" s="5">
        <f t="shared" si="120"/>
        <v>0</v>
      </c>
      <c r="BX113" s="5">
        <f t="shared" si="121"/>
        <v>-5000</v>
      </c>
      <c r="BY113" s="5">
        <f t="shared" si="198"/>
        <v>-15000</v>
      </c>
      <c r="BZ113" s="5">
        <f>MAX(INDEX('Team forecast'!$R$3:$BH$26,MATCH($B113,'Team forecast'!$B$3:$B$26,0),MATCH(BZ$1,'Team forecast'!$R$2:$BH$2,0))*($BX113)-(1-INDEX('Team forecast'!$R$3:$BH$26,MATCH($B113,'Team forecast'!$B$3:$B$26,0),MATCH(BZ$1,'Team forecast'!$R$2:$BH$2,0)))*(BY113+CH113)*0.01,-5000)</f>
        <v>-5000</v>
      </c>
      <c r="CA113" s="5">
        <f>MAX(INDEX('Team forecast'!$R$3:$BH$26,MATCH($B113,'Team forecast'!$B$3:$B$26,0),MATCH(CA$1,'Team forecast'!$R$2:$BH$2,0))*$BX113-(1-INDEX('Team forecast'!$R$3:$BH$26,MATCH($B113,'Team forecast'!$B$3:$B$26,0),MATCH(CA$1,'Team forecast'!$R$2:$BH$2,0)))*(BY113+BX113+CH113)*0.01,-5000)</f>
        <v>-5000</v>
      </c>
      <c r="CB113" s="5">
        <f>MAX(INDEX('Team forecast'!$R$3:$BH$26,MATCH($B113,'Team forecast'!$B$3:$B$26,0),MATCH(CB$1,'Team forecast'!$R$2:$BH$2,0))*$BX113-(1-INDEX('Team forecast'!$R$3:$BH$26,MATCH($B113,'Team forecast'!$B$3:$B$26,0),MATCH(CB$1,'Team forecast'!$R$2:$BH$2,0)))*(BY113+BX113*2+CH113)*0.01,0)</f>
        <v>0</v>
      </c>
      <c r="CC113" s="5">
        <v>0</v>
      </c>
      <c r="CD113" s="5">
        <f>+AK113+BD113*Cockpit!$C$3+BW113*Cockpit!$C$3^2+BZ113*Cockpit!$C$3^3+CA113*Cockpit!$C$3^4+CB113*Cockpit!$C$3^5+CC113*Cockpit!$C$3^6</f>
        <v>-10802.469135802468</v>
      </c>
      <c r="CE113" s="5"/>
      <c r="CF113" s="5"/>
      <c r="CG113" s="5">
        <v>0</v>
      </c>
      <c r="CH113" s="5">
        <f t="shared" si="122"/>
        <v>3032000</v>
      </c>
      <c r="CI113" s="5">
        <f t="shared" si="123"/>
        <v>3032000</v>
      </c>
      <c r="CJ113" s="1">
        <f t="shared" si="124"/>
        <v>-4.0000000000000001E-3</v>
      </c>
      <c r="CK113" s="5">
        <f>RANK(CD113,$CD$2:$CD$622)+COUNTIF($CD$2:$CD113,$CD113)-1</f>
        <v>459</v>
      </c>
      <c r="CL113" s="5">
        <f>RANK(CJ113,$CJ$2:$CJ$622)+COUNTIF($CJ$2:$CJ113,$CJ113)-1</f>
        <v>489</v>
      </c>
    </row>
    <row r="114" spans="1:90" x14ac:dyDescent="0.3">
      <c r="A114" t="str">
        <f>Players!P115</f>
        <v>Declan Rice</v>
      </c>
      <c r="B114" t="str">
        <f>Players!G115</f>
        <v>England</v>
      </c>
      <c r="C114" t="str">
        <f>Players!AB115</f>
        <v>Midfield</v>
      </c>
      <c r="D114" s="1"/>
      <c r="F114" t="str">
        <f>IFERROR(INDEX(Lookup!B:B,MATCH(INDEX(Players!C:C,MATCH(E114,Players!A:A,0)),Lookup!D:D,0)),"")</f>
        <v/>
      </c>
      <c r="G114">
        <f>IF(Players!AC115=0,10000000,Players!AC115)</f>
        <v>3542000</v>
      </c>
      <c r="H114" s="16">
        <f>INDEX('Team forecast'!$B$2:$AO$26,MATCH('Master data'!$B114,'Team forecast'!$B$2:$B$26,0),MATCH('Master data'!H$1,'Team forecast'!$B$2:$AO$2,0))</f>
        <v>2.0128496317304223</v>
      </c>
      <c r="I114" s="16">
        <f>INDEX('Team forecast'!$B$2:$AO$26,MATCH('Master data'!$B114,'Team forecast'!$B$2:$B$26,0),MATCH('Master data'!I$1,'Team forecast'!$B$2:$AO$2,0))</f>
        <v>0.57976310910377304</v>
      </c>
      <c r="J114" s="16">
        <f>INDEX('Team forecast'!$B$2:$AO$26,MATCH('Master data'!$B114,'Team forecast'!$B$2:$B$26,0),MATCH('Master data'!J$1,'Team forecast'!$B$2:$AO$2,0))</f>
        <v>0.56003101710248571</v>
      </c>
      <c r="K114" s="16">
        <f>INDEX('Team forecast'!$B$2:$AO$26,MATCH('Master data'!$B114,'Team forecast'!$B$2:$B$26,0),MATCH('Master data'!K$1,'Team forecast'!$B$2:$AO$2,0))</f>
        <v>4.946672915714859</v>
      </c>
      <c r="L114" s="16">
        <f>INDEX('Team forecast'!$B$2:$AO$26,MATCH('Master data'!$B114,'Team forecast'!$B$2:$B$26,0),MATCH('Master data'!L$1,'Team forecast'!$B$2:$AO$2,0))</f>
        <v>1.9032627319063258</v>
      </c>
      <c r="M114">
        <f>IF(Players!BC115=1,95,0)</f>
        <v>95</v>
      </c>
      <c r="N114" s="2">
        <f>Players!BN115</f>
        <v>3.0944610241373561E-2</v>
      </c>
      <c r="O114" s="2">
        <f>Players!BO115</f>
        <v>3.0907035762617101E-2</v>
      </c>
      <c r="P114" s="2">
        <f>Players!BP115</f>
        <v>4.4653529150552568E-2</v>
      </c>
      <c r="Q114" s="2">
        <f>Players!BQ115</f>
        <v>3.1260854463355331E-2</v>
      </c>
      <c r="R114" s="2">
        <f>Players!BR115</f>
        <v>0</v>
      </c>
      <c r="S114" s="2">
        <f t="shared" si="162"/>
        <v>2.0128496317304223</v>
      </c>
      <c r="T114" s="2">
        <f t="shared" si="163"/>
        <v>0.57976310910377304</v>
      </c>
      <c r="U114" s="16">
        <f>INDEX('Team forecast'!$B$2:$AO$26,MATCH('Master data'!$B114,'Team forecast'!$B$2:$B$26,0),MATCH('Master data'!U$1,'Team forecast'!$B$2:$AO$2,0))</f>
        <v>0.71942446043165476</v>
      </c>
      <c r="V114" s="16">
        <f>INDEX('Team forecast'!$B$2:$AO$26,MATCH('Master data'!$B114,'Team forecast'!$B$2:$B$26,0),MATCH('Master data'!V$1,'Team forecast'!$B$2:$AO$2,0))</f>
        <v>0.18705035971223019</v>
      </c>
      <c r="W114" s="16">
        <f>INDEX('Team forecast'!$B$2:$AO$26,MATCH('Master data'!$B114,'Team forecast'!$B$2:$B$26,0),MATCH('Master data'!W$1,'Team forecast'!$B$2:$AO$2,0))</f>
        <v>9.3525179856115109E-2</v>
      </c>
      <c r="X114" s="5">
        <f t="shared" si="164"/>
        <v>7000</v>
      </c>
      <c r="Y114" s="5">
        <f t="shared" si="165"/>
        <v>17985.611510791368</v>
      </c>
      <c r="Z114" s="5">
        <f t="shared" si="166"/>
        <v>935.25179856115096</v>
      </c>
      <c r="AA114" s="5">
        <f t="shared" si="167"/>
        <v>-1402.8776978417266</v>
      </c>
      <c r="AB114" s="5">
        <f t="shared" si="168"/>
        <v>7785.8559160487785</v>
      </c>
      <c r="AC114" s="5">
        <f t="shared" si="169"/>
        <v>3110.5607776331412</v>
      </c>
      <c r="AD114" s="5">
        <f t="shared" si="170"/>
        <v>2208.8640324012231</v>
      </c>
      <c r="AE114" s="5">
        <f t="shared" si="171"/>
        <v>0</v>
      </c>
      <c r="AF114" s="5">
        <f t="shared" si="172"/>
        <v>0</v>
      </c>
      <c r="AG114" s="5">
        <f t="shared" si="173"/>
        <v>-625.21708926710664</v>
      </c>
      <c r="AH114" s="5">
        <f t="shared" si="174"/>
        <v>0</v>
      </c>
      <c r="AI114" s="5">
        <f t="shared" si="175"/>
        <v>20128.496317304223</v>
      </c>
      <c r="AJ114" s="5">
        <f t="shared" si="176"/>
        <v>-4638.1048728301839</v>
      </c>
      <c r="AK114" s="5">
        <f>IFERROR(SUM(X114:AJ114),-5000)*((Cockpit!$C$3)^0)</f>
        <v>52488.440692800868</v>
      </c>
      <c r="AL114" s="16">
        <f>INDEX('Team forecast'!$B$2:$AO$26,MATCH('Master data'!$B114,'Team forecast'!$B$2:$B$26,0),MATCH('Master data'!AL$1,'Team forecast'!$B$2:$AO$2,0))</f>
        <v>2.1353866977743117</v>
      </c>
      <c r="AM114" s="16">
        <f>INDEX('Team forecast'!$B$2:$AO$26,MATCH('Master data'!$B114,'Team forecast'!$B$2:$B$26,0),MATCH('Master data'!AM$1,'Team forecast'!$B$2:$AO$2,0))</f>
        <v>0.84440251645874609</v>
      </c>
      <c r="AN114" s="16">
        <f>INDEX('Team forecast'!$B$2:$AO$26,MATCH('Master data'!$B114,'Team forecast'!$B$2:$B$26,0),MATCH('Master data'!AN$1,'Team forecast'!$B$2:$AO$2,0))</f>
        <v>0.4298140883506737</v>
      </c>
      <c r="AO114" s="16">
        <f>INDEX('Team forecast'!$B$2:$AO$26,MATCH('Master data'!$B114,'Team forecast'!$B$2:$B$26,0),MATCH('Master data'!AO$1,'Team forecast'!$B$2:$AO$2,0))</f>
        <v>5.2478135355680022</v>
      </c>
      <c r="AP114" s="16">
        <f>INDEX('Team forecast'!$B$2:$AO$26,MATCH('Master data'!$B114,'Team forecast'!$B$2:$B$26,0),MATCH('Master data'!AP$1,'Team forecast'!$B$2:$AO$2,0))</f>
        <v>2.7720284631221461</v>
      </c>
      <c r="AQ114" s="5">
        <f t="shared" si="177"/>
        <v>7000</v>
      </c>
      <c r="AR114" s="5">
        <f>INDEX('Team forecast'!$B$2:$AO$26,MATCH('Master data'!$B114,'Team forecast'!$B$2:$B$26,0),MATCH('Master data'!AR$1,'Team forecast'!$B$2:$AO$2,0))*IF(X114&gt;0,25000,0)</f>
        <v>16416.510318949346</v>
      </c>
      <c r="AS114" s="16">
        <f>INDEX('Team forecast'!$B$2:$AO$26,MATCH('Master data'!$B114,'Team forecast'!$B$2:$B$26,0),MATCH('Master data'!AS$1,'Team forecast'!$B$2:$AO$2,0))*IF(X114&gt;0,5000,0)</f>
        <v>1125.7035647279549</v>
      </c>
      <c r="AT114" s="16">
        <f>INDEX('Team forecast'!$B$2:$AO$26,MATCH('Master data'!$B114,'Team forecast'!$B$2:$B$26,0),MATCH('Master data'!AT$1,'Team forecast'!$B$2:$AO$2,0))*IF(X114&gt;0,-15000,0)</f>
        <v>-1772.9831144465295</v>
      </c>
      <c r="AU114" s="5">
        <f t="shared" si="178"/>
        <v>8259.8386346549796</v>
      </c>
      <c r="AV114" s="5">
        <f t="shared" si="179"/>
        <v>3299.9236517563745</v>
      </c>
      <c r="AW114" s="5">
        <f t="shared" si="180"/>
        <v>2343.3339468715012</v>
      </c>
      <c r="AX114" s="5">
        <f t="shared" si="181"/>
        <v>0</v>
      </c>
      <c r="AY114" s="5">
        <f t="shared" si="182"/>
        <v>0</v>
      </c>
      <c r="AZ114" s="5">
        <f t="shared" si="183"/>
        <v>-625.21708926710664</v>
      </c>
      <c r="BA114" s="5">
        <f t="shared" si="184"/>
        <v>0</v>
      </c>
      <c r="BB114" s="5">
        <f t="shared" si="185"/>
        <v>21353.866977743117</v>
      </c>
      <c r="BC114" s="5">
        <f t="shared" si="186"/>
        <v>-6755.2201316699684</v>
      </c>
      <c r="BD114" s="5">
        <f t="shared" si="187"/>
        <v>50645.756759319673</v>
      </c>
      <c r="BE114" s="16">
        <f>INDEX('Team forecast'!$B$2:$AO$26,MATCH('Master data'!$B114,'Team forecast'!$B$2:$B$26,0),MATCH('Master data'!BE$1,'Team forecast'!$B$2:$AO$2,0))</f>
        <v>0</v>
      </c>
      <c r="BF114" s="16">
        <f>INDEX('Team forecast'!$B$2:$AO$26,MATCH('Master data'!$B114,'Team forecast'!$B$2:$B$26,0),MATCH('Master data'!BF$1,'Team forecast'!$B$2:$AO$2,0))</f>
        <v>0</v>
      </c>
      <c r="BG114" s="16">
        <f>INDEX('Team forecast'!$B$2:$AO$26,MATCH('Master data'!$B114,'Team forecast'!$B$2:$B$26,0),MATCH('Master data'!BG$1,'Team forecast'!$B$2:$AO$2,0))</f>
        <v>0</v>
      </c>
      <c r="BH114" s="16">
        <f>INDEX('Team forecast'!$B$2:$AO$26,MATCH('Master data'!$B114,'Team forecast'!$B$2:$B$26,0),MATCH('Master data'!BH$1,'Team forecast'!$B$2:$AO$2,0))</f>
        <v>0</v>
      </c>
      <c r="BI114" s="16">
        <f>INDEX('Team forecast'!$B$2:$AO$26,MATCH('Master data'!$B114,'Team forecast'!$B$2:$B$26,0),MATCH('Master data'!BI$1,'Team forecast'!$B$2:$AO$2,0))</f>
        <v>0</v>
      </c>
      <c r="BJ114" s="5">
        <f t="shared" si="188"/>
        <v>7000</v>
      </c>
      <c r="BK114" s="5">
        <f>INDEX('Team forecast'!$R$3:$BH$26,MATCH($B114,'Team forecast'!$B$3:$B$26,0),MATCH(BK$1,'Team forecast'!$R$2:$BH$2,0))*IF($X114&gt;0,25000,0)</f>
        <v>0</v>
      </c>
      <c r="BL114" s="5">
        <f>INDEX('Team forecast'!$R$3:$BH$26,MATCH($B114,'Team forecast'!$B$3:$B$26,0),MATCH(BL$1,'Team forecast'!$R$2:$BH$2,0))*IF($X114&gt;0,5000,0)</f>
        <v>0</v>
      </c>
      <c r="BM114" s="5">
        <f>INDEX('Team forecast'!$R$3:$BH$26,MATCH($B114,'Team forecast'!$B$3:$B$26,0),MATCH(BM$1,'Team forecast'!$R$2:$BH$2,0))*IF($X114&gt;0,-15000,0)</f>
        <v>0</v>
      </c>
      <c r="BN114" s="5">
        <f t="shared" si="189"/>
        <v>0</v>
      </c>
      <c r="BO114" s="5">
        <f t="shared" si="190"/>
        <v>0</v>
      </c>
      <c r="BP114" s="5">
        <f t="shared" si="191"/>
        <v>0</v>
      </c>
      <c r="BQ114" s="5">
        <f t="shared" si="192"/>
        <v>0</v>
      </c>
      <c r="BR114" s="5">
        <f t="shared" si="193"/>
        <v>0</v>
      </c>
      <c r="BS114" s="5">
        <f t="shared" si="194"/>
        <v>-625.21708926710664</v>
      </c>
      <c r="BT114" s="5">
        <f t="shared" si="195"/>
        <v>0</v>
      </c>
      <c r="BU114" s="5">
        <f t="shared" si="196"/>
        <v>0</v>
      </c>
      <c r="BV114" s="5">
        <f t="shared" si="197"/>
        <v>0</v>
      </c>
      <c r="BW114" s="5">
        <f t="shared" si="120"/>
        <v>0</v>
      </c>
      <c r="BX114" s="5">
        <f t="shared" si="121"/>
        <v>51567.098726060271</v>
      </c>
      <c r="BY114" s="5">
        <f t="shared" si="198"/>
        <v>154701.29617818081</v>
      </c>
      <c r="BZ114" s="5">
        <f>MAX(INDEX('Team forecast'!$R$3:$BH$26,MATCH($B114,'Team forecast'!$B$3:$B$26,0),MATCH(BZ$1,'Team forecast'!$R$2:$BH$2,0))*($BX114)-(1-INDEX('Team forecast'!$R$3:$BH$26,MATCH($B114,'Team forecast'!$B$3:$B$26,0),MATCH(BZ$1,'Team forecast'!$R$2:$BH$2,0)))*(BY114+CH114)*0.01,-5000)</f>
        <v>45775.147494145363</v>
      </c>
      <c r="CA114" s="5">
        <f>MAX(INDEX('Team forecast'!$R$3:$BH$26,MATCH($B114,'Team forecast'!$B$3:$B$26,0),MATCH(CA$1,'Team forecast'!$R$2:$BH$2,0))*$BX114-(1-INDEX('Team forecast'!$R$3:$BH$26,MATCH($B114,'Team forecast'!$B$3:$B$26,0),MATCH(CA$1,'Team forecast'!$R$2:$BH$2,0)))*(BY114+BX114+CH114)*0.01,-5000)</f>
        <v>5079.3485272154285</v>
      </c>
      <c r="CB114" s="5">
        <f>MAX(INDEX('Team forecast'!$R$3:$BH$26,MATCH($B114,'Team forecast'!$B$3:$B$26,0),MATCH(CB$1,'Team forecast'!$R$2:$BH$2,0))*$BX114-(1-INDEX('Team forecast'!$R$3:$BH$26,MATCH($B114,'Team forecast'!$B$3:$B$26,0),MATCH(CB$1,'Team forecast'!$R$2:$BH$2,0)))*(BY114+BX114*2+CH114)*0.01,0)</f>
        <v>0</v>
      </c>
      <c r="CC114" s="5">
        <v>0</v>
      </c>
      <c r="CD114" s="5">
        <f>+AK114+BD114*Cockpit!$C$3+BW114*Cockpit!$C$3^2+BZ114*Cockpit!$C$3^3+CA114*Cockpit!$C$3^4+CB114*Cockpit!$C$3^5+CC114*Cockpit!$C$3^6</f>
        <v>100818.6133014206</v>
      </c>
      <c r="CE114" s="5"/>
      <c r="CF114" s="5"/>
      <c r="CG114" s="5">
        <v>0</v>
      </c>
      <c r="CH114" s="5">
        <f t="shared" si="122"/>
        <v>3542000</v>
      </c>
      <c r="CI114" s="5">
        <f t="shared" si="123"/>
        <v>3542000</v>
      </c>
      <c r="CJ114" s="1">
        <f t="shared" si="124"/>
        <v>2.8000000000000001E-2</v>
      </c>
      <c r="CK114" s="5">
        <f>RANK(CD114,$CD$2:$CD$622)+COUNTIF($CD$2:$CD114,$CD114)-1</f>
        <v>90</v>
      </c>
      <c r="CL114" s="5">
        <f>RANK(CJ114,$CJ$2:$CJ$622)+COUNTIF($CJ$2:$CJ114,$CJ114)-1</f>
        <v>71</v>
      </c>
    </row>
    <row r="115" spans="1:90" x14ac:dyDescent="0.3">
      <c r="A115" t="str">
        <f>Players!P116</f>
        <v xml:space="preserve"> N. Semedo</v>
      </c>
      <c r="B115" t="str">
        <f>Players!G116</f>
        <v>Portugal</v>
      </c>
      <c r="C115" t="str">
        <f>Players!AB116</f>
        <v>Defense</v>
      </c>
      <c r="D115" s="1"/>
      <c r="F115" t="str">
        <f>IFERROR(INDEX(Lookup!B:B,MATCH(INDEX(Players!C:C,MATCH(E115,Players!A:A,0)),Lookup!D:D,0)),"")</f>
        <v/>
      </c>
      <c r="G115">
        <f>IF(Players!AC116=0,10000000,Players!AC116)</f>
        <v>2612000</v>
      </c>
      <c r="H115" s="16">
        <f>INDEX('Team forecast'!$B$2:$AO$26,MATCH('Master data'!$B115,'Team forecast'!$B$2:$B$26,0),MATCH('Master data'!H$1,'Team forecast'!$B$2:$AO$2,0))</f>
        <v>1.1572524079669981</v>
      </c>
      <c r="I115" s="16">
        <f>INDEX('Team forecast'!$B$2:$AO$26,MATCH('Master data'!$B115,'Team forecast'!$B$2:$B$26,0),MATCH('Master data'!I$1,'Team forecast'!$B$2:$AO$2,0))</f>
        <v>1.3803959592812078</v>
      </c>
      <c r="J115" s="16">
        <f>INDEX('Team forecast'!$B$2:$AO$26,MATCH('Master data'!$B115,'Team forecast'!$B$2:$B$26,0),MATCH('Master data'!J$1,'Team forecast'!$B$2:$AO$2,0))</f>
        <v>0.25147895791583169</v>
      </c>
      <c r="K115" s="16">
        <f>INDEX('Team forecast'!$B$2:$AO$26,MATCH('Master data'!$B115,'Team forecast'!$B$2:$B$26,0),MATCH('Master data'!K$1,'Team forecast'!$B$2:$AO$2,0))</f>
        <v>3.9411323264330633</v>
      </c>
      <c r="L115" s="16">
        <f>INDEX('Team forecast'!$B$2:$AO$26,MATCH('Master data'!$B115,'Team forecast'!$B$2:$B$26,0),MATCH('Master data'!L$1,'Team forecast'!$B$2:$AO$2,0))</f>
        <v>4.141187877843624</v>
      </c>
      <c r="M115">
        <f>IF(Players!BC116=1,95,0)</f>
        <v>95</v>
      </c>
      <c r="N115" s="2">
        <f>Players!BN116</f>
        <v>2.5306522303360859E-2</v>
      </c>
      <c r="O115" s="2">
        <f>Players!BO116</f>
        <v>6.064096768090866E-2</v>
      </c>
      <c r="P115" s="2">
        <f>Players!BP116</f>
        <v>4.1903729350366764E-2</v>
      </c>
      <c r="Q115" s="2">
        <f>Players!BQ116</f>
        <v>7.5301204819277101E-2</v>
      </c>
      <c r="R115" s="2">
        <f>Players!BR116</f>
        <v>0</v>
      </c>
      <c r="S115" s="2">
        <f t="shared" si="162"/>
        <v>1.1572524079669981</v>
      </c>
      <c r="T115" s="2">
        <f t="shared" si="163"/>
        <v>1.3803959592812078</v>
      </c>
      <c r="U115" s="16">
        <f>INDEX('Team forecast'!$B$2:$AO$26,MATCH('Master data'!$B115,'Team forecast'!$B$2:$B$26,0),MATCH('Master data'!U$1,'Team forecast'!$B$2:$AO$2,0))</f>
        <v>0.30420841683366728</v>
      </c>
      <c r="V115" s="16">
        <f>INDEX('Team forecast'!$B$2:$AO$26,MATCH('Master data'!$B115,'Team forecast'!$B$2:$B$26,0),MATCH('Master data'!V$1,'Team forecast'!$B$2:$AO$2,0))</f>
        <v>0.28577154308617242</v>
      </c>
      <c r="W115" s="16">
        <f>INDEX('Team forecast'!$B$2:$AO$26,MATCH('Master data'!$B115,'Team forecast'!$B$2:$B$26,0),MATCH('Master data'!W$1,'Team forecast'!$B$2:$AO$2,0))</f>
        <v>0.41002004008016041</v>
      </c>
      <c r="X115" s="5">
        <f t="shared" si="164"/>
        <v>7000</v>
      </c>
      <c r="Y115" s="5">
        <f t="shared" si="165"/>
        <v>7605.2104208416822</v>
      </c>
      <c r="Z115" s="5">
        <f t="shared" si="166"/>
        <v>1428.8577154308621</v>
      </c>
      <c r="AA115" s="5">
        <f t="shared" si="167"/>
        <v>-6150.3006012024061</v>
      </c>
      <c r="AB115" s="5">
        <f t="shared" si="168"/>
        <v>4392.9050809252349</v>
      </c>
      <c r="AC115" s="5">
        <f t="shared" si="169"/>
        <v>3508.8452935090231</v>
      </c>
      <c r="AD115" s="5">
        <f t="shared" si="170"/>
        <v>1651.4814234083242</v>
      </c>
      <c r="AE115" s="5">
        <f t="shared" si="171"/>
        <v>12573.947895791585</v>
      </c>
      <c r="AF115" s="5">
        <f t="shared" si="172"/>
        <v>0</v>
      </c>
      <c r="AG115" s="5">
        <f t="shared" si="173"/>
        <v>-1506.024096385542</v>
      </c>
      <c r="AH115" s="5">
        <f t="shared" si="174"/>
        <v>0</v>
      </c>
      <c r="AI115" s="5">
        <f t="shared" si="175"/>
        <v>11572.524079669982</v>
      </c>
      <c r="AJ115" s="5">
        <f t="shared" si="176"/>
        <v>-11043.167674249662</v>
      </c>
      <c r="AK115" s="5">
        <f>IFERROR(SUM(X115:AJ115),-5000)*((Cockpit!$C$3)^0)</f>
        <v>31034.279537739079</v>
      </c>
      <c r="AL115" s="16">
        <f>INDEX('Team forecast'!$B$2:$AO$26,MATCH('Master data'!$B115,'Team forecast'!$B$2:$B$26,0),MATCH('Master data'!AL$1,'Team forecast'!$B$2:$AO$2,0))</f>
        <v>1.0653773971622162</v>
      </c>
      <c r="AM115" s="16">
        <f>INDEX('Team forecast'!$B$2:$AO$26,MATCH('Master data'!$B115,'Team forecast'!$B$2:$B$26,0),MATCH('Master data'!AM$1,'Team forecast'!$B$2:$AO$2,0))</f>
        <v>1.2775519171058518</v>
      </c>
      <c r="AN115" s="16">
        <f>INDEX('Team forecast'!$B$2:$AO$26,MATCH('Master data'!$B115,'Team forecast'!$B$2:$B$26,0),MATCH('Master data'!AN$1,'Team forecast'!$B$2:$AO$2,0))</f>
        <v>0.27871879264670468</v>
      </c>
      <c r="AO115" s="16">
        <f>INDEX('Team forecast'!$B$2:$AO$26,MATCH('Master data'!$B115,'Team forecast'!$B$2:$B$26,0),MATCH('Master data'!AO$1,'Team forecast'!$B$2:$AO$2,0))</f>
        <v>3.6282433036223725</v>
      </c>
      <c r="AP115" s="16">
        <f>INDEX('Team forecast'!$B$2:$AO$26,MATCH('Master data'!$B115,'Team forecast'!$B$2:$B$26,0),MATCH('Master data'!AP$1,'Team forecast'!$B$2:$AO$2,0))</f>
        <v>3.8326557513175556</v>
      </c>
      <c r="AQ115" s="5">
        <f t="shared" si="177"/>
        <v>7000</v>
      </c>
      <c r="AR115" s="5">
        <f>INDEX('Team forecast'!$B$2:$AO$26,MATCH('Master data'!$B115,'Team forecast'!$B$2:$B$26,0),MATCH('Master data'!AR$1,'Team forecast'!$B$2:$AO$2,0))*IF(X115&gt;0,25000,0)</f>
        <v>7642.2894757967406</v>
      </c>
      <c r="AS115" s="16">
        <f>INDEX('Team forecast'!$B$2:$AO$26,MATCH('Master data'!$B115,'Team forecast'!$B$2:$B$26,0),MATCH('Master data'!AS$1,'Team forecast'!$B$2:$AO$2,0))*IF(X115&gt;0,5000,0)</f>
        <v>1480.6935859356186</v>
      </c>
      <c r="AT115" s="16">
        <f>INDEX('Team forecast'!$B$2:$AO$26,MATCH('Master data'!$B115,'Team forecast'!$B$2:$B$26,0),MATCH('Master data'!AT$1,'Team forecast'!$B$2:$AO$2,0))*IF(X115&gt;0,-15000,0)</f>
        <v>-5972.5455567151002</v>
      </c>
      <c r="AU115" s="5">
        <f t="shared" si="178"/>
        <v>4044.1495294173246</v>
      </c>
      <c r="AV115" s="5">
        <f t="shared" si="179"/>
        <v>3230.2758154642274</v>
      </c>
      <c r="AW115" s="5">
        <f t="shared" si="180"/>
        <v>1520.3692541227249</v>
      </c>
      <c r="AX115" s="5">
        <f t="shared" si="181"/>
        <v>13935.939632335234</v>
      </c>
      <c r="AY115" s="5">
        <f t="shared" si="182"/>
        <v>0</v>
      </c>
      <c r="AZ115" s="5">
        <f t="shared" si="183"/>
        <v>-1506.024096385542</v>
      </c>
      <c r="BA115" s="5">
        <f t="shared" si="184"/>
        <v>0</v>
      </c>
      <c r="BB115" s="5">
        <f t="shared" si="185"/>
        <v>10653.773971622162</v>
      </c>
      <c r="BC115" s="5">
        <f t="shared" si="186"/>
        <v>-10220.415336846814</v>
      </c>
      <c r="BD115" s="5">
        <f t="shared" si="187"/>
        <v>31808.506274746582</v>
      </c>
      <c r="BE115" s="16">
        <f>INDEX('Team forecast'!$B$2:$AO$26,MATCH('Master data'!$B115,'Team forecast'!$B$2:$B$26,0),MATCH('Master data'!BE$1,'Team forecast'!$B$2:$AO$2,0))</f>
        <v>0</v>
      </c>
      <c r="BF115" s="16">
        <f>INDEX('Team forecast'!$B$2:$AO$26,MATCH('Master data'!$B115,'Team forecast'!$B$2:$B$26,0),MATCH('Master data'!BF$1,'Team forecast'!$B$2:$AO$2,0))</f>
        <v>0</v>
      </c>
      <c r="BG115" s="16">
        <f>INDEX('Team forecast'!$B$2:$AO$26,MATCH('Master data'!$B115,'Team forecast'!$B$2:$B$26,0),MATCH('Master data'!BG$1,'Team forecast'!$B$2:$AO$2,0))</f>
        <v>0</v>
      </c>
      <c r="BH115" s="16">
        <f>INDEX('Team forecast'!$B$2:$AO$26,MATCH('Master data'!$B115,'Team forecast'!$B$2:$B$26,0),MATCH('Master data'!BH$1,'Team forecast'!$B$2:$AO$2,0))</f>
        <v>0</v>
      </c>
      <c r="BI115" s="16">
        <f>INDEX('Team forecast'!$B$2:$AO$26,MATCH('Master data'!$B115,'Team forecast'!$B$2:$B$26,0),MATCH('Master data'!BI$1,'Team forecast'!$B$2:$AO$2,0))</f>
        <v>0</v>
      </c>
      <c r="BJ115" s="5">
        <f t="shared" si="188"/>
        <v>7000</v>
      </c>
      <c r="BK115" s="5">
        <f>INDEX('Team forecast'!$R$3:$BH$26,MATCH($B115,'Team forecast'!$B$3:$B$26,0),MATCH(BK$1,'Team forecast'!$R$2:$BH$2,0))*IF($X115&gt;0,25000,0)</f>
        <v>0</v>
      </c>
      <c r="BL115" s="5">
        <f>INDEX('Team forecast'!$R$3:$BH$26,MATCH($B115,'Team forecast'!$B$3:$B$26,0),MATCH(BL$1,'Team forecast'!$R$2:$BH$2,0))*IF($X115&gt;0,5000,0)</f>
        <v>0</v>
      </c>
      <c r="BM115" s="5">
        <f>INDEX('Team forecast'!$R$3:$BH$26,MATCH($B115,'Team forecast'!$B$3:$B$26,0),MATCH(BM$1,'Team forecast'!$R$2:$BH$2,0))*IF($X115&gt;0,-15000,0)</f>
        <v>0</v>
      </c>
      <c r="BN115" s="5">
        <f t="shared" si="189"/>
        <v>0</v>
      </c>
      <c r="BO115" s="5">
        <f t="shared" si="190"/>
        <v>0</v>
      </c>
      <c r="BP115" s="5">
        <f t="shared" si="191"/>
        <v>0</v>
      </c>
      <c r="BQ115" s="5">
        <f t="shared" si="192"/>
        <v>0</v>
      </c>
      <c r="BR115" s="5">
        <f t="shared" si="193"/>
        <v>0</v>
      </c>
      <c r="BS115" s="5">
        <f t="shared" si="194"/>
        <v>-1506.024096385542</v>
      </c>
      <c r="BT115" s="5">
        <f t="shared" si="195"/>
        <v>0</v>
      </c>
      <c r="BU115" s="5">
        <f t="shared" si="196"/>
        <v>0</v>
      </c>
      <c r="BV115" s="5">
        <f t="shared" si="197"/>
        <v>0</v>
      </c>
      <c r="BW115" s="5">
        <f t="shared" si="120"/>
        <v>0</v>
      </c>
      <c r="BX115" s="5">
        <f t="shared" si="121"/>
        <v>31421.392906242829</v>
      </c>
      <c r="BY115" s="5">
        <f t="shared" si="198"/>
        <v>94264.178718728479</v>
      </c>
      <c r="BZ115" s="5">
        <f>MAX(INDEX('Team forecast'!$R$3:$BH$26,MATCH($B115,'Team forecast'!$B$3:$B$26,0),MATCH(BZ$1,'Team forecast'!$R$2:$BH$2,0))*($BX115)-(1-INDEX('Team forecast'!$R$3:$BH$26,MATCH($B115,'Team forecast'!$B$3:$B$26,0),MATCH(BZ$1,'Team forecast'!$R$2:$BH$2,0)))*(BY115+CH115)*0.01,-5000)</f>
        <v>16910.316628925582</v>
      </c>
      <c r="CA115" s="5">
        <f>MAX(INDEX('Team forecast'!$R$3:$BH$26,MATCH($B115,'Team forecast'!$B$3:$B$26,0),MATCH(CA$1,'Team forecast'!$R$2:$BH$2,0))*$BX115-(1-INDEX('Team forecast'!$R$3:$BH$26,MATCH($B115,'Team forecast'!$B$3:$B$26,0),MATCH(CA$1,'Team forecast'!$R$2:$BH$2,0)))*(BY115+BX115+CH115)*0.01,-5000)</f>
        <v>-4731.3920053290112</v>
      </c>
      <c r="CB115" s="5">
        <f>MAX(INDEX('Team forecast'!$R$3:$BH$26,MATCH($B115,'Team forecast'!$B$3:$B$26,0),MATCH(CB$1,'Team forecast'!$R$2:$BH$2,0))*$BX115-(1-INDEX('Team forecast'!$R$3:$BH$26,MATCH($B115,'Team forecast'!$B$3:$B$26,0),MATCH(CB$1,'Team forecast'!$R$2:$BH$2,0)))*(BY115+BX115*2+CH115)*0.01,0)</f>
        <v>0</v>
      </c>
      <c r="CC115" s="5">
        <v>0</v>
      </c>
      <c r="CD115" s="5">
        <f>+AK115+BD115*Cockpit!$C$3+BW115*Cockpit!$C$3^2+BZ115*Cockpit!$C$3^3+CA115*Cockpit!$C$3^4+CB115*Cockpit!$C$3^5+CC115*Cockpit!$C$3^6</f>
        <v>56315.818622248524</v>
      </c>
      <c r="CE115" s="5"/>
      <c r="CF115" s="5"/>
      <c r="CG115" s="5">
        <v>0</v>
      </c>
      <c r="CH115" s="5">
        <f t="shared" si="122"/>
        <v>2612000</v>
      </c>
      <c r="CI115" s="5">
        <f t="shared" si="123"/>
        <v>2612000</v>
      </c>
      <c r="CJ115" s="1">
        <f t="shared" si="124"/>
        <v>2.1999999999999999E-2</v>
      </c>
      <c r="CK115" s="5">
        <f>RANK(CD115,$CD$2:$CD$622)+COUNTIF($CD$2:$CD115,$CD115)-1</f>
        <v>164</v>
      </c>
      <c r="CL115" s="5">
        <f>RANK(CJ115,$CJ$2:$CJ$622)+COUNTIF($CJ$2:$CJ115,$CJ115)-1</f>
        <v>111</v>
      </c>
    </row>
    <row r="116" spans="1:90" x14ac:dyDescent="0.3">
      <c r="A116" t="str">
        <f>Players!P117</f>
        <v>Gonçalo  Guedes</v>
      </c>
      <c r="B116" t="str">
        <f>Players!G117</f>
        <v>Portugal</v>
      </c>
      <c r="C116" t="str">
        <f>Players!AB117</f>
        <v>Striker</v>
      </c>
      <c r="D116" s="1"/>
      <c r="F116" t="str">
        <f>IFERROR(INDEX(Lookup!B:B,MATCH(INDEX(Players!C:C,MATCH(E116,Players!A:A,0)),Lookup!D:D,0)),"")</f>
        <v/>
      </c>
      <c r="G116">
        <f>IF(Players!AC117=0,10000000,Players!AC117)</f>
        <v>2995000</v>
      </c>
      <c r="H116" s="16">
        <f>INDEX('Team forecast'!$B$2:$AO$26,MATCH('Master data'!$B116,'Team forecast'!$B$2:$B$26,0),MATCH('Master data'!H$1,'Team forecast'!$B$2:$AO$2,0))</f>
        <v>1.1572524079669981</v>
      </c>
      <c r="I116" s="16">
        <f>INDEX('Team forecast'!$B$2:$AO$26,MATCH('Master data'!$B116,'Team forecast'!$B$2:$B$26,0),MATCH('Master data'!I$1,'Team forecast'!$B$2:$AO$2,0))</f>
        <v>1.3803959592812078</v>
      </c>
      <c r="J116" s="16">
        <f>INDEX('Team forecast'!$B$2:$AO$26,MATCH('Master data'!$B116,'Team forecast'!$B$2:$B$26,0),MATCH('Master data'!J$1,'Team forecast'!$B$2:$AO$2,0))</f>
        <v>0.25147895791583169</v>
      </c>
      <c r="K116" s="16">
        <f>INDEX('Team forecast'!$B$2:$AO$26,MATCH('Master data'!$B116,'Team forecast'!$B$2:$B$26,0),MATCH('Master data'!K$1,'Team forecast'!$B$2:$AO$2,0))</f>
        <v>3.9411323264330633</v>
      </c>
      <c r="L116" s="16">
        <f>INDEX('Team forecast'!$B$2:$AO$26,MATCH('Master data'!$B116,'Team forecast'!$B$2:$B$26,0),MATCH('Master data'!L$1,'Team forecast'!$B$2:$AO$2,0))</f>
        <v>4.141187877843624</v>
      </c>
      <c r="M116">
        <f>IF(Players!BC117=1,95,0)</f>
        <v>0</v>
      </c>
      <c r="N116" s="2">
        <f>Players!BN117</f>
        <v>0</v>
      </c>
      <c r="O116" s="2">
        <f>Players!BO117</f>
        <v>0</v>
      </c>
      <c r="P116" s="2">
        <f>Players!BP117</f>
        <v>0</v>
      </c>
      <c r="Q116" s="2">
        <f>Players!BQ117</f>
        <v>5.8772311710927297E-2</v>
      </c>
      <c r="R116" s="2">
        <f>Players!BR117</f>
        <v>3.9181541140618198E-2</v>
      </c>
      <c r="S116" s="2">
        <f t="shared" si="162"/>
        <v>1.1572524079669981</v>
      </c>
      <c r="T116" s="2">
        <f t="shared" si="163"/>
        <v>1.3803959592812078</v>
      </c>
      <c r="U116" s="16">
        <f>INDEX('Team forecast'!$B$2:$AO$26,MATCH('Master data'!$B116,'Team forecast'!$B$2:$B$26,0),MATCH('Master data'!U$1,'Team forecast'!$B$2:$AO$2,0))</f>
        <v>0.30420841683366728</v>
      </c>
      <c r="V116" s="16">
        <f>INDEX('Team forecast'!$B$2:$AO$26,MATCH('Master data'!$B116,'Team forecast'!$B$2:$B$26,0),MATCH('Master data'!V$1,'Team forecast'!$B$2:$AO$2,0))</f>
        <v>0.28577154308617242</v>
      </c>
      <c r="W116" s="16">
        <f>INDEX('Team forecast'!$B$2:$AO$26,MATCH('Master data'!$B116,'Team forecast'!$B$2:$B$26,0),MATCH('Master data'!W$1,'Team forecast'!$B$2:$AO$2,0))</f>
        <v>0.41002004008016041</v>
      </c>
      <c r="X116" s="5">
        <f t="shared" si="164"/>
        <v>-5000</v>
      </c>
      <c r="Y116" s="5">
        <f t="shared" si="165"/>
        <v>0</v>
      </c>
      <c r="Z116" s="5">
        <f t="shared" si="166"/>
        <v>0</v>
      </c>
      <c r="AA116" s="5">
        <f t="shared" si="167"/>
        <v>0</v>
      </c>
      <c r="AB116" s="5">
        <f t="shared" si="168"/>
        <v>0</v>
      </c>
      <c r="AC116" s="5">
        <f t="shared" si="169"/>
        <v>0</v>
      </c>
      <c r="AD116" s="5">
        <f t="shared" si="170"/>
        <v>0</v>
      </c>
      <c r="AE116" s="5">
        <f t="shared" si="171"/>
        <v>0</v>
      </c>
      <c r="AF116" s="5">
        <f t="shared" si="172"/>
        <v>0</v>
      </c>
      <c r="AG116" s="5">
        <f t="shared" si="173"/>
        <v>0</v>
      </c>
      <c r="AH116" s="5">
        <f t="shared" si="174"/>
        <v>0</v>
      </c>
      <c r="AI116" s="5">
        <f t="shared" si="175"/>
        <v>0</v>
      </c>
      <c r="AJ116" s="5">
        <f t="shared" si="176"/>
        <v>0</v>
      </c>
      <c r="AK116" s="5">
        <f>IFERROR(SUM(X116:AJ116),-5000)*((Cockpit!$C$3)^0)</f>
        <v>-5000</v>
      </c>
      <c r="AL116" s="16">
        <f>INDEX('Team forecast'!$B$2:$AO$26,MATCH('Master data'!$B116,'Team forecast'!$B$2:$B$26,0),MATCH('Master data'!AL$1,'Team forecast'!$B$2:$AO$2,0))</f>
        <v>1.0653773971622162</v>
      </c>
      <c r="AM116" s="16">
        <f>INDEX('Team forecast'!$B$2:$AO$26,MATCH('Master data'!$B116,'Team forecast'!$B$2:$B$26,0),MATCH('Master data'!AM$1,'Team forecast'!$B$2:$AO$2,0))</f>
        <v>1.2775519171058518</v>
      </c>
      <c r="AN116" s="16">
        <f>INDEX('Team forecast'!$B$2:$AO$26,MATCH('Master data'!$B116,'Team forecast'!$B$2:$B$26,0),MATCH('Master data'!AN$1,'Team forecast'!$B$2:$AO$2,0))</f>
        <v>0.27871879264670468</v>
      </c>
      <c r="AO116" s="16">
        <f>INDEX('Team forecast'!$B$2:$AO$26,MATCH('Master data'!$B116,'Team forecast'!$B$2:$B$26,0),MATCH('Master data'!AO$1,'Team forecast'!$B$2:$AO$2,0))</f>
        <v>3.6282433036223725</v>
      </c>
      <c r="AP116" s="16">
        <f>INDEX('Team forecast'!$B$2:$AO$26,MATCH('Master data'!$B116,'Team forecast'!$B$2:$B$26,0),MATCH('Master data'!AP$1,'Team forecast'!$B$2:$AO$2,0))</f>
        <v>3.8326557513175556</v>
      </c>
      <c r="AQ116" s="5">
        <f t="shared" si="177"/>
        <v>-5000</v>
      </c>
      <c r="AR116" s="5">
        <f>INDEX('Team forecast'!$B$2:$AO$26,MATCH('Master data'!$B116,'Team forecast'!$B$2:$B$26,0),MATCH('Master data'!AR$1,'Team forecast'!$B$2:$AO$2,0))*IF(X116&gt;0,25000,0)</f>
        <v>0</v>
      </c>
      <c r="AS116" s="16">
        <f>INDEX('Team forecast'!$B$2:$AO$26,MATCH('Master data'!$B116,'Team forecast'!$B$2:$B$26,0),MATCH('Master data'!AS$1,'Team forecast'!$B$2:$AO$2,0))*IF(X116&gt;0,5000,0)</f>
        <v>0</v>
      </c>
      <c r="AT116" s="16">
        <f>INDEX('Team forecast'!$B$2:$AO$26,MATCH('Master data'!$B116,'Team forecast'!$B$2:$B$26,0),MATCH('Master data'!AT$1,'Team forecast'!$B$2:$AO$2,0))*IF(X116&gt;0,-15000,0)</f>
        <v>0</v>
      </c>
      <c r="AU116" s="5">
        <f t="shared" si="178"/>
        <v>0</v>
      </c>
      <c r="AV116" s="5">
        <f t="shared" si="179"/>
        <v>0</v>
      </c>
      <c r="AW116" s="5">
        <f t="shared" si="180"/>
        <v>0</v>
      </c>
      <c r="AX116" s="5">
        <f t="shared" si="181"/>
        <v>0</v>
      </c>
      <c r="AY116" s="5">
        <f t="shared" si="182"/>
        <v>0</v>
      </c>
      <c r="AZ116" s="5">
        <f t="shared" si="183"/>
        <v>0</v>
      </c>
      <c r="BA116" s="5">
        <f t="shared" si="184"/>
        <v>0</v>
      </c>
      <c r="BB116" s="5">
        <f t="shared" si="185"/>
        <v>0</v>
      </c>
      <c r="BC116" s="5">
        <f t="shared" si="186"/>
        <v>0</v>
      </c>
      <c r="BD116" s="5">
        <f t="shared" si="187"/>
        <v>-5000</v>
      </c>
      <c r="BE116" s="16">
        <f>INDEX('Team forecast'!$B$2:$AO$26,MATCH('Master data'!$B116,'Team forecast'!$B$2:$B$26,0),MATCH('Master data'!BE$1,'Team forecast'!$B$2:$AO$2,0))</f>
        <v>0</v>
      </c>
      <c r="BF116" s="16">
        <f>INDEX('Team forecast'!$B$2:$AO$26,MATCH('Master data'!$B116,'Team forecast'!$B$2:$B$26,0),MATCH('Master data'!BF$1,'Team forecast'!$B$2:$AO$2,0))</f>
        <v>0</v>
      </c>
      <c r="BG116" s="16">
        <f>INDEX('Team forecast'!$B$2:$AO$26,MATCH('Master data'!$B116,'Team forecast'!$B$2:$B$26,0),MATCH('Master data'!BG$1,'Team forecast'!$B$2:$AO$2,0))</f>
        <v>0</v>
      </c>
      <c r="BH116" s="16">
        <f>INDEX('Team forecast'!$B$2:$AO$26,MATCH('Master data'!$B116,'Team forecast'!$B$2:$B$26,0),MATCH('Master data'!BH$1,'Team forecast'!$B$2:$AO$2,0))</f>
        <v>0</v>
      </c>
      <c r="BI116" s="16">
        <f>INDEX('Team forecast'!$B$2:$AO$26,MATCH('Master data'!$B116,'Team forecast'!$B$2:$B$26,0),MATCH('Master data'!BI$1,'Team forecast'!$B$2:$AO$2,0))</f>
        <v>0</v>
      </c>
      <c r="BJ116" s="5">
        <f t="shared" si="188"/>
        <v>-5000</v>
      </c>
      <c r="BK116" s="5">
        <f>INDEX('Team forecast'!$R$3:$BH$26,MATCH($B116,'Team forecast'!$B$3:$B$26,0),MATCH(BK$1,'Team forecast'!$R$2:$BH$2,0))*IF($X116&gt;0,25000,0)</f>
        <v>0</v>
      </c>
      <c r="BL116" s="5">
        <f>INDEX('Team forecast'!$R$3:$BH$26,MATCH($B116,'Team forecast'!$B$3:$B$26,0),MATCH(BL$1,'Team forecast'!$R$2:$BH$2,0))*IF($X116&gt;0,5000,0)</f>
        <v>0</v>
      </c>
      <c r="BM116" s="5">
        <f>INDEX('Team forecast'!$R$3:$BH$26,MATCH($B116,'Team forecast'!$B$3:$B$26,0),MATCH(BM$1,'Team forecast'!$R$2:$BH$2,0))*IF($X116&gt;0,-15000,0)</f>
        <v>0</v>
      </c>
      <c r="BN116" s="5">
        <f t="shared" si="189"/>
        <v>0</v>
      </c>
      <c r="BO116" s="5">
        <f t="shared" si="190"/>
        <v>0</v>
      </c>
      <c r="BP116" s="5">
        <f t="shared" si="191"/>
        <v>0</v>
      </c>
      <c r="BQ116" s="5">
        <f t="shared" si="192"/>
        <v>0</v>
      </c>
      <c r="BR116" s="5">
        <f t="shared" si="193"/>
        <v>0</v>
      </c>
      <c r="BS116" s="5">
        <f t="shared" si="194"/>
        <v>0</v>
      </c>
      <c r="BT116" s="5">
        <f t="shared" si="195"/>
        <v>0</v>
      </c>
      <c r="BU116" s="5">
        <f t="shared" si="196"/>
        <v>0</v>
      </c>
      <c r="BV116" s="5">
        <f t="shared" si="197"/>
        <v>0</v>
      </c>
      <c r="BW116" s="5">
        <f t="shared" si="120"/>
        <v>0</v>
      </c>
      <c r="BX116" s="5">
        <f t="shared" si="121"/>
        <v>-5000</v>
      </c>
      <c r="BY116" s="5">
        <f t="shared" si="198"/>
        <v>-15000</v>
      </c>
      <c r="BZ116" s="5">
        <f>MAX(INDEX('Team forecast'!$R$3:$BH$26,MATCH($B116,'Team forecast'!$B$3:$B$26,0),MATCH(BZ$1,'Team forecast'!$R$2:$BH$2,0))*($BX116)-(1-INDEX('Team forecast'!$R$3:$BH$26,MATCH($B116,'Team forecast'!$B$3:$B$26,0),MATCH(BZ$1,'Team forecast'!$R$2:$BH$2,0)))*(BY116+CH116)*0.01,-5000)</f>
        <v>-5000</v>
      </c>
      <c r="CA116" s="5">
        <f>MAX(INDEX('Team forecast'!$R$3:$BH$26,MATCH($B116,'Team forecast'!$B$3:$B$26,0),MATCH(CA$1,'Team forecast'!$R$2:$BH$2,0))*$BX116-(1-INDEX('Team forecast'!$R$3:$BH$26,MATCH($B116,'Team forecast'!$B$3:$B$26,0),MATCH(CA$1,'Team forecast'!$R$2:$BH$2,0)))*(BY116+BX116+CH116)*0.01,-5000)</f>
        <v>-5000</v>
      </c>
      <c r="CB116" s="5">
        <f>MAX(INDEX('Team forecast'!$R$3:$BH$26,MATCH($B116,'Team forecast'!$B$3:$B$26,0),MATCH(CB$1,'Team forecast'!$R$2:$BH$2,0))*$BX116-(1-INDEX('Team forecast'!$R$3:$BH$26,MATCH($B116,'Team forecast'!$B$3:$B$26,0),MATCH(CB$1,'Team forecast'!$R$2:$BH$2,0)))*(BY116+BX116*2+CH116)*0.01,0)</f>
        <v>0</v>
      </c>
      <c r="CC116" s="5">
        <v>0</v>
      </c>
      <c r="CD116" s="5">
        <f>+AK116+BD116*Cockpit!$C$3+BW116*Cockpit!$C$3^2+BZ116*Cockpit!$C$3^3+CA116*Cockpit!$C$3^4+CB116*Cockpit!$C$3^5+CC116*Cockpit!$C$3^6</f>
        <v>-10802.469135802468</v>
      </c>
      <c r="CE116" s="5"/>
      <c r="CF116" s="5"/>
      <c r="CG116" s="5">
        <v>0</v>
      </c>
      <c r="CH116" s="5">
        <f t="shared" si="122"/>
        <v>2995000</v>
      </c>
      <c r="CI116" s="5">
        <f t="shared" si="123"/>
        <v>2995000</v>
      </c>
      <c r="CJ116" s="1">
        <f t="shared" si="124"/>
        <v>-4.0000000000000001E-3</v>
      </c>
      <c r="CK116" s="5">
        <f>RANK(CD116,$CD$2:$CD$622)+COUNTIF($CD$2:$CD116,$CD116)-1</f>
        <v>460</v>
      </c>
      <c r="CL116" s="5">
        <f>RANK(CJ116,$CJ$2:$CJ$622)+COUNTIF($CJ$2:$CJ116,$CJ116)-1</f>
        <v>490</v>
      </c>
    </row>
    <row r="117" spans="1:90" x14ac:dyDescent="0.3">
      <c r="A117" t="str">
        <f>Players!P118</f>
        <v>Pedro  Gonçalves</v>
      </c>
      <c r="B117" t="str">
        <f>Players!G118</f>
        <v>Portugal</v>
      </c>
      <c r="C117" t="str">
        <f>Players!AB118</f>
        <v>Striker</v>
      </c>
      <c r="D117" s="1"/>
      <c r="F117" t="str">
        <f>IFERROR(INDEX(Lookup!B:B,MATCH(INDEX(Players!C:C,MATCH(E117,Players!A:A,0)),Lookup!D:D,0)),"")</f>
        <v/>
      </c>
      <c r="G117">
        <f>IF(Players!AC118=0,10000000,Players!AC118)</f>
        <v>2995000</v>
      </c>
      <c r="H117" s="16">
        <f>INDEX('Team forecast'!$B$2:$AO$26,MATCH('Master data'!$B117,'Team forecast'!$B$2:$B$26,0),MATCH('Master data'!H$1,'Team forecast'!$B$2:$AO$2,0))</f>
        <v>1.1572524079669981</v>
      </c>
      <c r="I117" s="16">
        <f>INDEX('Team forecast'!$B$2:$AO$26,MATCH('Master data'!$B117,'Team forecast'!$B$2:$B$26,0),MATCH('Master data'!I$1,'Team forecast'!$B$2:$AO$2,0))</f>
        <v>1.3803959592812078</v>
      </c>
      <c r="J117" s="16">
        <f>INDEX('Team forecast'!$B$2:$AO$26,MATCH('Master data'!$B117,'Team forecast'!$B$2:$B$26,0),MATCH('Master data'!J$1,'Team forecast'!$B$2:$AO$2,0))</f>
        <v>0.25147895791583169</v>
      </c>
      <c r="K117" s="16">
        <f>INDEX('Team forecast'!$B$2:$AO$26,MATCH('Master data'!$B117,'Team forecast'!$B$2:$B$26,0),MATCH('Master data'!K$1,'Team forecast'!$B$2:$AO$2,0))</f>
        <v>3.9411323264330633</v>
      </c>
      <c r="L117" s="16">
        <f>INDEX('Team forecast'!$B$2:$AO$26,MATCH('Master data'!$B117,'Team forecast'!$B$2:$B$26,0),MATCH('Master data'!L$1,'Team forecast'!$B$2:$AO$2,0))</f>
        <v>4.141187877843624</v>
      </c>
      <c r="M117">
        <f>IF(Players!BC118=1,95,0)</f>
        <v>0</v>
      </c>
      <c r="N117" s="2">
        <f>Players!BN118</f>
        <v>0</v>
      </c>
      <c r="O117" s="2">
        <f>Players!BO118</f>
        <v>0</v>
      </c>
      <c r="P117" s="2">
        <f>Players!BP118</f>
        <v>0</v>
      </c>
      <c r="Q117" s="2">
        <f>Players!BQ118</f>
        <v>6.1391541609822645E-2</v>
      </c>
      <c r="R117" s="2">
        <f>Players!BR118</f>
        <v>4.0927694406548427E-2</v>
      </c>
      <c r="S117" s="2">
        <f t="shared" si="162"/>
        <v>1.1572524079669981</v>
      </c>
      <c r="T117" s="2">
        <f t="shared" si="163"/>
        <v>1.3803959592812078</v>
      </c>
      <c r="U117" s="16">
        <f>INDEX('Team forecast'!$B$2:$AO$26,MATCH('Master data'!$B117,'Team forecast'!$B$2:$B$26,0),MATCH('Master data'!U$1,'Team forecast'!$B$2:$AO$2,0))</f>
        <v>0.30420841683366728</v>
      </c>
      <c r="V117" s="16">
        <f>INDEX('Team forecast'!$B$2:$AO$26,MATCH('Master data'!$B117,'Team forecast'!$B$2:$B$26,0),MATCH('Master data'!V$1,'Team forecast'!$B$2:$AO$2,0))</f>
        <v>0.28577154308617242</v>
      </c>
      <c r="W117" s="16">
        <f>INDEX('Team forecast'!$B$2:$AO$26,MATCH('Master data'!$B117,'Team forecast'!$B$2:$B$26,0),MATCH('Master data'!W$1,'Team forecast'!$B$2:$AO$2,0))</f>
        <v>0.41002004008016041</v>
      </c>
      <c r="X117" s="5">
        <f t="shared" si="164"/>
        <v>-5000</v>
      </c>
      <c r="Y117" s="5">
        <f t="shared" si="165"/>
        <v>0</v>
      </c>
      <c r="Z117" s="5">
        <f t="shared" si="166"/>
        <v>0</v>
      </c>
      <c r="AA117" s="5">
        <f t="shared" si="167"/>
        <v>0</v>
      </c>
      <c r="AB117" s="5">
        <f t="shared" si="168"/>
        <v>0</v>
      </c>
      <c r="AC117" s="5">
        <f t="shared" si="169"/>
        <v>0</v>
      </c>
      <c r="AD117" s="5">
        <f t="shared" si="170"/>
        <v>0</v>
      </c>
      <c r="AE117" s="5">
        <f t="shared" si="171"/>
        <v>0</v>
      </c>
      <c r="AF117" s="5">
        <f t="shared" si="172"/>
        <v>0</v>
      </c>
      <c r="AG117" s="5">
        <f t="shared" si="173"/>
        <v>0</v>
      </c>
      <c r="AH117" s="5">
        <f t="shared" si="174"/>
        <v>0</v>
      </c>
      <c r="AI117" s="5">
        <f t="shared" si="175"/>
        <v>0</v>
      </c>
      <c r="AJ117" s="5">
        <f t="shared" si="176"/>
        <v>0</v>
      </c>
      <c r="AK117" s="5">
        <f>IFERROR(SUM(X117:AJ117),-5000)*((Cockpit!$C$3)^0)</f>
        <v>-5000</v>
      </c>
      <c r="AL117" s="16">
        <f>INDEX('Team forecast'!$B$2:$AO$26,MATCH('Master data'!$B117,'Team forecast'!$B$2:$B$26,0),MATCH('Master data'!AL$1,'Team forecast'!$B$2:$AO$2,0))</f>
        <v>1.0653773971622162</v>
      </c>
      <c r="AM117" s="16">
        <f>INDEX('Team forecast'!$B$2:$AO$26,MATCH('Master data'!$B117,'Team forecast'!$B$2:$B$26,0),MATCH('Master data'!AM$1,'Team forecast'!$B$2:$AO$2,0))</f>
        <v>1.2775519171058518</v>
      </c>
      <c r="AN117" s="16">
        <f>INDEX('Team forecast'!$B$2:$AO$26,MATCH('Master data'!$B117,'Team forecast'!$B$2:$B$26,0),MATCH('Master data'!AN$1,'Team forecast'!$B$2:$AO$2,0))</f>
        <v>0.27871879264670468</v>
      </c>
      <c r="AO117" s="16">
        <f>INDEX('Team forecast'!$B$2:$AO$26,MATCH('Master data'!$B117,'Team forecast'!$B$2:$B$26,0),MATCH('Master data'!AO$1,'Team forecast'!$B$2:$AO$2,0))</f>
        <v>3.6282433036223725</v>
      </c>
      <c r="AP117" s="16">
        <f>INDEX('Team forecast'!$B$2:$AO$26,MATCH('Master data'!$B117,'Team forecast'!$B$2:$B$26,0),MATCH('Master data'!AP$1,'Team forecast'!$B$2:$AO$2,0))</f>
        <v>3.8326557513175556</v>
      </c>
      <c r="AQ117" s="5">
        <f t="shared" si="177"/>
        <v>-5000</v>
      </c>
      <c r="AR117" s="5">
        <f>INDEX('Team forecast'!$B$2:$AO$26,MATCH('Master data'!$B117,'Team forecast'!$B$2:$B$26,0),MATCH('Master data'!AR$1,'Team forecast'!$B$2:$AO$2,0))*IF(X117&gt;0,25000,0)</f>
        <v>0</v>
      </c>
      <c r="AS117" s="16">
        <f>INDEX('Team forecast'!$B$2:$AO$26,MATCH('Master data'!$B117,'Team forecast'!$B$2:$B$26,0),MATCH('Master data'!AS$1,'Team forecast'!$B$2:$AO$2,0))*IF(X117&gt;0,5000,0)</f>
        <v>0</v>
      </c>
      <c r="AT117" s="16">
        <f>INDEX('Team forecast'!$B$2:$AO$26,MATCH('Master data'!$B117,'Team forecast'!$B$2:$B$26,0),MATCH('Master data'!AT$1,'Team forecast'!$B$2:$AO$2,0))*IF(X117&gt;0,-15000,0)</f>
        <v>0</v>
      </c>
      <c r="AU117" s="5">
        <f t="shared" si="178"/>
        <v>0</v>
      </c>
      <c r="AV117" s="5">
        <f t="shared" si="179"/>
        <v>0</v>
      </c>
      <c r="AW117" s="5">
        <f t="shared" si="180"/>
        <v>0</v>
      </c>
      <c r="AX117" s="5">
        <f t="shared" si="181"/>
        <v>0</v>
      </c>
      <c r="AY117" s="5">
        <f t="shared" si="182"/>
        <v>0</v>
      </c>
      <c r="AZ117" s="5">
        <f t="shared" si="183"/>
        <v>0</v>
      </c>
      <c r="BA117" s="5">
        <f t="shared" si="184"/>
        <v>0</v>
      </c>
      <c r="BB117" s="5">
        <f t="shared" si="185"/>
        <v>0</v>
      </c>
      <c r="BC117" s="5">
        <f t="shared" si="186"/>
        <v>0</v>
      </c>
      <c r="BD117" s="5">
        <f t="shared" si="187"/>
        <v>-5000</v>
      </c>
      <c r="BE117" s="16">
        <f>INDEX('Team forecast'!$B$2:$AO$26,MATCH('Master data'!$B117,'Team forecast'!$B$2:$B$26,0),MATCH('Master data'!BE$1,'Team forecast'!$B$2:$AO$2,0))</f>
        <v>0</v>
      </c>
      <c r="BF117" s="16">
        <f>INDEX('Team forecast'!$B$2:$AO$26,MATCH('Master data'!$B117,'Team forecast'!$B$2:$B$26,0),MATCH('Master data'!BF$1,'Team forecast'!$B$2:$AO$2,0))</f>
        <v>0</v>
      </c>
      <c r="BG117" s="16">
        <f>INDEX('Team forecast'!$B$2:$AO$26,MATCH('Master data'!$B117,'Team forecast'!$B$2:$B$26,0),MATCH('Master data'!BG$1,'Team forecast'!$B$2:$AO$2,0))</f>
        <v>0</v>
      </c>
      <c r="BH117" s="16">
        <f>INDEX('Team forecast'!$B$2:$AO$26,MATCH('Master data'!$B117,'Team forecast'!$B$2:$B$26,0),MATCH('Master data'!BH$1,'Team forecast'!$B$2:$AO$2,0))</f>
        <v>0</v>
      </c>
      <c r="BI117" s="16">
        <f>INDEX('Team forecast'!$B$2:$AO$26,MATCH('Master data'!$B117,'Team forecast'!$B$2:$B$26,0),MATCH('Master data'!BI$1,'Team forecast'!$B$2:$AO$2,0))</f>
        <v>0</v>
      </c>
      <c r="BJ117" s="5">
        <f t="shared" si="188"/>
        <v>-5000</v>
      </c>
      <c r="BK117" s="5">
        <f>INDEX('Team forecast'!$R$3:$BH$26,MATCH($B117,'Team forecast'!$B$3:$B$26,0),MATCH(BK$1,'Team forecast'!$R$2:$BH$2,0))*IF($X117&gt;0,25000,0)</f>
        <v>0</v>
      </c>
      <c r="BL117" s="5">
        <f>INDEX('Team forecast'!$R$3:$BH$26,MATCH($B117,'Team forecast'!$B$3:$B$26,0),MATCH(BL$1,'Team forecast'!$R$2:$BH$2,0))*IF($X117&gt;0,5000,0)</f>
        <v>0</v>
      </c>
      <c r="BM117" s="5">
        <f>INDEX('Team forecast'!$R$3:$BH$26,MATCH($B117,'Team forecast'!$B$3:$B$26,0),MATCH(BM$1,'Team forecast'!$R$2:$BH$2,0))*IF($X117&gt;0,-15000,0)</f>
        <v>0</v>
      </c>
      <c r="BN117" s="5">
        <f t="shared" si="189"/>
        <v>0</v>
      </c>
      <c r="BO117" s="5">
        <f t="shared" si="190"/>
        <v>0</v>
      </c>
      <c r="BP117" s="5">
        <f t="shared" si="191"/>
        <v>0</v>
      </c>
      <c r="BQ117" s="5">
        <f t="shared" si="192"/>
        <v>0</v>
      </c>
      <c r="BR117" s="5">
        <f t="shared" si="193"/>
        <v>0</v>
      </c>
      <c r="BS117" s="5">
        <f t="shared" si="194"/>
        <v>0</v>
      </c>
      <c r="BT117" s="5">
        <f t="shared" si="195"/>
        <v>0</v>
      </c>
      <c r="BU117" s="5">
        <f t="shared" si="196"/>
        <v>0</v>
      </c>
      <c r="BV117" s="5">
        <f t="shared" si="197"/>
        <v>0</v>
      </c>
      <c r="BW117" s="5">
        <f t="shared" si="120"/>
        <v>0</v>
      </c>
      <c r="BX117" s="5">
        <f t="shared" si="121"/>
        <v>-5000</v>
      </c>
      <c r="BY117" s="5">
        <f t="shared" si="198"/>
        <v>-15000</v>
      </c>
      <c r="BZ117" s="5">
        <f>MAX(INDEX('Team forecast'!$R$3:$BH$26,MATCH($B117,'Team forecast'!$B$3:$B$26,0),MATCH(BZ$1,'Team forecast'!$R$2:$BH$2,0))*($BX117)-(1-INDEX('Team forecast'!$R$3:$BH$26,MATCH($B117,'Team forecast'!$B$3:$B$26,0),MATCH(BZ$1,'Team forecast'!$R$2:$BH$2,0)))*(BY117+CH117)*0.01,-5000)</f>
        <v>-5000</v>
      </c>
      <c r="CA117" s="5">
        <f>MAX(INDEX('Team forecast'!$R$3:$BH$26,MATCH($B117,'Team forecast'!$B$3:$B$26,0),MATCH(CA$1,'Team forecast'!$R$2:$BH$2,0))*$BX117-(1-INDEX('Team forecast'!$R$3:$BH$26,MATCH($B117,'Team forecast'!$B$3:$B$26,0),MATCH(CA$1,'Team forecast'!$R$2:$BH$2,0)))*(BY117+BX117+CH117)*0.01,-5000)</f>
        <v>-5000</v>
      </c>
      <c r="CB117" s="5">
        <f>MAX(INDEX('Team forecast'!$R$3:$BH$26,MATCH($B117,'Team forecast'!$B$3:$B$26,0),MATCH(CB$1,'Team forecast'!$R$2:$BH$2,0))*$BX117-(1-INDEX('Team forecast'!$R$3:$BH$26,MATCH($B117,'Team forecast'!$B$3:$B$26,0),MATCH(CB$1,'Team forecast'!$R$2:$BH$2,0)))*(BY117+BX117*2+CH117)*0.01,0)</f>
        <v>0</v>
      </c>
      <c r="CC117" s="5">
        <v>0</v>
      </c>
      <c r="CD117" s="5">
        <f>+AK117+BD117*Cockpit!$C$3+BW117*Cockpit!$C$3^2+BZ117*Cockpit!$C$3^3+CA117*Cockpit!$C$3^4+CB117*Cockpit!$C$3^5+CC117*Cockpit!$C$3^6</f>
        <v>-10802.469135802468</v>
      </c>
      <c r="CE117" s="5"/>
      <c r="CF117" s="5"/>
      <c r="CG117" s="5">
        <v>0</v>
      </c>
      <c r="CH117" s="5">
        <f t="shared" si="122"/>
        <v>2995000</v>
      </c>
      <c r="CI117" s="5">
        <f t="shared" si="123"/>
        <v>2995000</v>
      </c>
      <c r="CJ117" s="1">
        <f t="shared" si="124"/>
        <v>-4.0000000000000001E-3</v>
      </c>
      <c r="CK117" s="5">
        <f>RANK(CD117,$CD$2:$CD$622)+COUNTIF($CD$2:$CD117,$CD117)-1</f>
        <v>461</v>
      </c>
      <c r="CL117" s="5">
        <f>RANK(CJ117,$CJ$2:$CJ$622)+COUNTIF($CJ$2:$CJ117,$CJ117)-1</f>
        <v>491</v>
      </c>
    </row>
    <row r="118" spans="1:90" x14ac:dyDescent="0.3">
      <c r="A118" t="str">
        <f>Players!P119</f>
        <v>Sergio Oliveira</v>
      </c>
      <c r="B118" t="str">
        <f>Players!G119</f>
        <v>Portugal</v>
      </c>
      <c r="C118" t="str">
        <f>Players!AB119</f>
        <v>Midfield</v>
      </c>
      <c r="D118" s="1"/>
      <c r="F118" t="str">
        <f>IFERROR(INDEX(Lookup!B:B,MATCH(INDEX(Players!C:C,MATCH(E118,Players!A:A,0)),Lookup!D:D,0)),"")</f>
        <v/>
      </c>
      <c r="G118">
        <f>IF(Players!AC119=0,10000000,Players!AC119)</f>
        <v>3995000</v>
      </c>
      <c r="H118" s="16">
        <f>INDEX('Team forecast'!$B$2:$AO$26,MATCH('Master data'!$B118,'Team forecast'!$B$2:$B$26,0),MATCH('Master data'!H$1,'Team forecast'!$B$2:$AO$2,0))</f>
        <v>1.1572524079669981</v>
      </c>
      <c r="I118" s="16">
        <f>INDEX('Team forecast'!$B$2:$AO$26,MATCH('Master data'!$B118,'Team forecast'!$B$2:$B$26,0),MATCH('Master data'!I$1,'Team forecast'!$B$2:$AO$2,0))</f>
        <v>1.3803959592812078</v>
      </c>
      <c r="J118" s="16">
        <f>INDEX('Team forecast'!$B$2:$AO$26,MATCH('Master data'!$B118,'Team forecast'!$B$2:$B$26,0),MATCH('Master data'!J$1,'Team forecast'!$B$2:$AO$2,0))</f>
        <v>0.25147895791583169</v>
      </c>
      <c r="K118" s="16">
        <f>INDEX('Team forecast'!$B$2:$AO$26,MATCH('Master data'!$B118,'Team forecast'!$B$2:$B$26,0),MATCH('Master data'!K$1,'Team forecast'!$B$2:$AO$2,0))</f>
        <v>3.9411323264330633</v>
      </c>
      <c r="L118" s="16">
        <f>INDEX('Team forecast'!$B$2:$AO$26,MATCH('Master data'!$B118,'Team forecast'!$B$2:$B$26,0),MATCH('Master data'!L$1,'Team forecast'!$B$2:$AO$2,0))</f>
        <v>4.141187877843624</v>
      </c>
      <c r="M118">
        <f>IF(Players!BC119=1,95,0)</f>
        <v>0</v>
      </c>
      <c r="N118" s="2">
        <f>Players!BN119</f>
        <v>0</v>
      </c>
      <c r="O118" s="2">
        <f>Players!BO119</f>
        <v>0</v>
      </c>
      <c r="P118" s="2">
        <f>Players!BP119</f>
        <v>0</v>
      </c>
      <c r="Q118" s="2">
        <f>Players!BQ119</f>
        <v>9.5000000000000001E-2</v>
      </c>
      <c r="R118" s="2">
        <f>Players!BR119</f>
        <v>0</v>
      </c>
      <c r="S118" s="2">
        <f t="shared" si="162"/>
        <v>1.1572524079669981</v>
      </c>
      <c r="T118" s="2">
        <f t="shared" si="163"/>
        <v>1.3803959592812078</v>
      </c>
      <c r="U118" s="16">
        <f>INDEX('Team forecast'!$B$2:$AO$26,MATCH('Master data'!$B118,'Team forecast'!$B$2:$B$26,0),MATCH('Master data'!U$1,'Team forecast'!$B$2:$AO$2,0))</f>
        <v>0.30420841683366728</v>
      </c>
      <c r="V118" s="16">
        <f>INDEX('Team forecast'!$B$2:$AO$26,MATCH('Master data'!$B118,'Team forecast'!$B$2:$B$26,0),MATCH('Master data'!V$1,'Team forecast'!$B$2:$AO$2,0))</f>
        <v>0.28577154308617242</v>
      </c>
      <c r="W118" s="16">
        <f>INDEX('Team forecast'!$B$2:$AO$26,MATCH('Master data'!$B118,'Team forecast'!$B$2:$B$26,0),MATCH('Master data'!W$1,'Team forecast'!$B$2:$AO$2,0))</f>
        <v>0.41002004008016041</v>
      </c>
      <c r="X118" s="5">
        <f t="shared" si="164"/>
        <v>-5000</v>
      </c>
      <c r="Y118" s="5">
        <f t="shared" si="165"/>
        <v>0</v>
      </c>
      <c r="Z118" s="5">
        <f t="shared" si="166"/>
        <v>0</v>
      </c>
      <c r="AA118" s="5">
        <f t="shared" si="167"/>
        <v>0</v>
      </c>
      <c r="AB118" s="5">
        <f t="shared" si="168"/>
        <v>0</v>
      </c>
      <c r="AC118" s="5">
        <f t="shared" si="169"/>
        <v>0</v>
      </c>
      <c r="AD118" s="5">
        <f t="shared" si="170"/>
        <v>0</v>
      </c>
      <c r="AE118" s="5">
        <f t="shared" si="171"/>
        <v>0</v>
      </c>
      <c r="AF118" s="5">
        <f t="shared" si="172"/>
        <v>0</v>
      </c>
      <c r="AG118" s="5">
        <f t="shared" si="173"/>
        <v>0</v>
      </c>
      <c r="AH118" s="5">
        <f t="shared" si="174"/>
        <v>0</v>
      </c>
      <c r="AI118" s="5">
        <f t="shared" si="175"/>
        <v>0</v>
      </c>
      <c r="AJ118" s="5">
        <f t="shared" si="176"/>
        <v>0</v>
      </c>
      <c r="AK118" s="5">
        <f>IFERROR(SUM(X118:AJ118),-5000)*((Cockpit!$C$3)^0)</f>
        <v>-5000</v>
      </c>
      <c r="AL118" s="16">
        <f>INDEX('Team forecast'!$B$2:$AO$26,MATCH('Master data'!$B118,'Team forecast'!$B$2:$B$26,0),MATCH('Master data'!AL$1,'Team forecast'!$B$2:$AO$2,0))</f>
        <v>1.0653773971622162</v>
      </c>
      <c r="AM118" s="16">
        <f>INDEX('Team forecast'!$B$2:$AO$26,MATCH('Master data'!$B118,'Team forecast'!$B$2:$B$26,0),MATCH('Master data'!AM$1,'Team forecast'!$B$2:$AO$2,0))</f>
        <v>1.2775519171058518</v>
      </c>
      <c r="AN118" s="16">
        <f>INDEX('Team forecast'!$B$2:$AO$26,MATCH('Master data'!$B118,'Team forecast'!$B$2:$B$26,0),MATCH('Master data'!AN$1,'Team forecast'!$B$2:$AO$2,0))</f>
        <v>0.27871879264670468</v>
      </c>
      <c r="AO118" s="16">
        <f>INDEX('Team forecast'!$B$2:$AO$26,MATCH('Master data'!$B118,'Team forecast'!$B$2:$B$26,0),MATCH('Master data'!AO$1,'Team forecast'!$B$2:$AO$2,0))</f>
        <v>3.6282433036223725</v>
      </c>
      <c r="AP118" s="16">
        <f>INDEX('Team forecast'!$B$2:$AO$26,MATCH('Master data'!$B118,'Team forecast'!$B$2:$B$26,0),MATCH('Master data'!AP$1,'Team forecast'!$B$2:$AO$2,0))</f>
        <v>3.8326557513175556</v>
      </c>
      <c r="AQ118" s="5">
        <f t="shared" si="177"/>
        <v>-5000</v>
      </c>
      <c r="AR118" s="5">
        <f>INDEX('Team forecast'!$B$2:$AO$26,MATCH('Master data'!$B118,'Team forecast'!$B$2:$B$26,0),MATCH('Master data'!AR$1,'Team forecast'!$B$2:$AO$2,0))*IF(X118&gt;0,25000,0)</f>
        <v>0</v>
      </c>
      <c r="AS118" s="16">
        <f>INDEX('Team forecast'!$B$2:$AO$26,MATCH('Master data'!$B118,'Team forecast'!$B$2:$B$26,0),MATCH('Master data'!AS$1,'Team forecast'!$B$2:$AO$2,0))*IF(X118&gt;0,5000,0)</f>
        <v>0</v>
      </c>
      <c r="AT118" s="16">
        <f>INDEX('Team forecast'!$B$2:$AO$26,MATCH('Master data'!$B118,'Team forecast'!$B$2:$B$26,0),MATCH('Master data'!AT$1,'Team forecast'!$B$2:$AO$2,0))*IF(X118&gt;0,-15000,0)</f>
        <v>0</v>
      </c>
      <c r="AU118" s="5">
        <f t="shared" si="178"/>
        <v>0</v>
      </c>
      <c r="AV118" s="5">
        <f t="shared" si="179"/>
        <v>0</v>
      </c>
      <c r="AW118" s="5">
        <f t="shared" si="180"/>
        <v>0</v>
      </c>
      <c r="AX118" s="5">
        <f t="shared" si="181"/>
        <v>0</v>
      </c>
      <c r="AY118" s="5">
        <f t="shared" si="182"/>
        <v>0</v>
      </c>
      <c r="AZ118" s="5">
        <f t="shared" si="183"/>
        <v>0</v>
      </c>
      <c r="BA118" s="5">
        <f t="shared" si="184"/>
        <v>0</v>
      </c>
      <c r="BB118" s="5">
        <f t="shared" si="185"/>
        <v>0</v>
      </c>
      <c r="BC118" s="5">
        <f t="shared" si="186"/>
        <v>0</v>
      </c>
      <c r="BD118" s="5">
        <f t="shared" si="187"/>
        <v>-5000</v>
      </c>
      <c r="BE118" s="16">
        <f>INDEX('Team forecast'!$B$2:$AO$26,MATCH('Master data'!$B118,'Team forecast'!$B$2:$B$26,0),MATCH('Master data'!BE$1,'Team forecast'!$B$2:$AO$2,0))</f>
        <v>0</v>
      </c>
      <c r="BF118" s="16">
        <f>INDEX('Team forecast'!$B$2:$AO$26,MATCH('Master data'!$B118,'Team forecast'!$B$2:$B$26,0),MATCH('Master data'!BF$1,'Team forecast'!$B$2:$AO$2,0))</f>
        <v>0</v>
      </c>
      <c r="BG118" s="16">
        <f>INDEX('Team forecast'!$B$2:$AO$26,MATCH('Master data'!$B118,'Team forecast'!$B$2:$B$26,0),MATCH('Master data'!BG$1,'Team forecast'!$B$2:$AO$2,0))</f>
        <v>0</v>
      </c>
      <c r="BH118" s="16">
        <f>INDEX('Team forecast'!$B$2:$AO$26,MATCH('Master data'!$B118,'Team forecast'!$B$2:$B$26,0),MATCH('Master data'!BH$1,'Team forecast'!$B$2:$AO$2,0))</f>
        <v>0</v>
      </c>
      <c r="BI118" s="16">
        <f>INDEX('Team forecast'!$B$2:$AO$26,MATCH('Master data'!$B118,'Team forecast'!$B$2:$B$26,0),MATCH('Master data'!BI$1,'Team forecast'!$B$2:$AO$2,0))</f>
        <v>0</v>
      </c>
      <c r="BJ118" s="5">
        <f t="shared" si="188"/>
        <v>-5000</v>
      </c>
      <c r="BK118" s="5">
        <f>INDEX('Team forecast'!$R$3:$BH$26,MATCH($B118,'Team forecast'!$B$3:$B$26,0),MATCH(BK$1,'Team forecast'!$R$2:$BH$2,0))*IF($X118&gt;0,25000,0)</f>
        <v>0</v>
      </c>
      <c r="BL118" s="5">
        <f>INDEX('Team forecast'!$R$3:$BH$26,MATCH($B118,'Team forecast'!$B$3:$B$26,0),MATCH(BL$1,'Team forecast'!$R$2:$BH$2,0))*IF($X118&gt;0,5000,0)</f>
        <v>0</v>
      </c>
      <c r="BM118" s="5">
        <f>INDEX('Team forecast'!$R$3:$BH$26,MATCH($B118,'Team forecast'!$B$3:$B$26,0),MATCH(BM$1,'Team forecast'!$R$2:$BH$2,0))*IF($X118&gt;0,-15000,0)</f>
        <v>0</v>
      </c>
      <c r="BN118" s="5">
        <f t="shared" si="189"/>
        <v>0</v>
      </c>
      <c r="BO118" s="5">
        <f t="shared" si="190"/>
        <v>0</v>
      </c>
      <c r="BP118" s="5">
        <f t="shared" si="191"/>
        <v>0</v>
      </c>
      <c r="BQ118" s="5">
        <f t="shared" si="192"/>
        <v>0</v>
      </c>
      <c r="BR118" s="5">
        <f t="shared" si="193"/>
        <v>0</v>
      </c>
      <c r="BS118" s="5">
        <f t="shared" si="194"/>
        <v>0</v>
      </c>
      <c r="BT118" s="5">
        <f t="shared" si="195"/>
        <v>0</v>
      </c>
      <c r="BU118" s="5">
        <f t="shared" si="196"/>
        <v>0</v>
      </c>
      <c r="BV118" s="5">
        <f t="shared" si="197"/>
        <v>0</v>
      </c>
      <c r="BW118" s="5">
        <f t="shared" si="120"/>
        <v>0</v>
      </c>
      <c r="BX118" s="5">
        <f t="shared" si="121"/>
        <v>-5000</v>
      </c>
      <c r="BY118" s="5">
        <f t="shared" si="198"/>
        <v>-15000</v>
      </c>
      <c r="BZ118" s="5">
        <f>MAX(INDEX('Team forecast'!$R$3:$BH$26,MATCH($B118,'Team forecast'!$B$3:$B$26,0),MATCH(BZ$1,'Team forecast'!$R$2:$BH$2,0))*($BX118)-(1-INDEX('Team forecast'!$R$3:$BH$26,MATCH($B118,'Team forecast'!$B$3:$B$26,0),MATCH(BZ$1,'Team forecast'!$R$2:$BH$2,0)))*(BY118+CH118)*0.01,-5000)</f>
        <v>-5000</v>
      </c>
      <c r="CA118" s="5">
        <f>MAX(INDEX('Team forecast'!$R$3:$BH$26,MATCH($B118,'Team forecast'!$B$3:$B$26,0),MATCH(CA$1,'Team forecast'!$R$2:$BH$2,0))*$BX118-(1-INDEX('Team forecast'!$R$3:$BH$26,MATCH($B118,'Team forecast'!$B$3:$B$26,0),MATCH(CA$1,'Team forecast'!$R$2:$BH$2,0)))*(BY118+BX118+CH118)*0.01,-5000)</f>
        <v>-5000</v>
      </c>
      <c r="CB118" s="5">
        <f>MAX(INDEX('Team forecast'!$R$3:$BH$26,MATCH($B118,'Team forecast'!$B$3:$B$26,0),MATCH(CB$1,'Team forecast'!$R$2:$BH$2,0))*$BX118-(1-INDEX('Team forecast'!$R$3:$BH$26,MATCH($B118,'Team forecast'!$B$3:$B$26,0),MATCH(CB$1,'Team forecast'!$R$2:$BH$2,0)))*(BY118+BX118*2+CH118)*0.01,0)</f>
        <v>0</v>
      </c>
      <c r="CC118" s="5">
        <v>0</v>
      </c>
      <c r="CD118" s="5">
        <f>+AK118+BD118*Cockpit!$C$3+BW118*Cockpit!$C$3^2+BZ118*Cockpit!$C$3^3+CA118*Cockpit!$C$3^4+CB118*Cockpit!$C$3^5+CC118*Cockpit!$C$3^6</f>
        <v>-10802.469135802468</v>
      </c>
      <c r="CE118" s="5"/>
      <c r="CF118" s="5"/>
      <c r="CG118" s="5">
        <v>0</v>
      </c>
      <c r="CH118" s="5">
        <f t="shared" si="122"/>
        <v>3995000</v>
      </c>
      <c r="CI118" s="5">
        <f t="shared" si="123"/>
        <v>3995000</v>
      </c>
      <c r="CJ118" s="1">
        <f t="shared" si="124"/>
        <v>-3.0000000000000001E-3</v>
      </c>
      <c r="CK118" s="5">
        <f>RANK(CD118,$CD$2:$CD$622)+COUNTIF($CD$2:$CD118,$CD118)-1</f>
        <v>462</v>
      </c>
      <c r="CL118" s="5">
        <f>RANK(CJ118,$CJ$2:$CJ$622)+COUNTIF($CJ$2:$CJ118,$CJ118)-1</f>
        <v>454</v>
      </c>
    </row>
    <row r="119" spans="1:90" x14ac:dyDescent="0.3">
      <c r="A119" t="str">
        <f>Players!P120</f>
        <v>Raphaël Guerreiro</v>
      </c>
      <c r="B119" t="str">
        <f>Players!G120</f>
        <v>Portugal</v>
      </c>
      <c r="C119" t="str">
        <f>Players!AB120</f>
        <v>Defense</v>
      </c>
      <c r="D119" s="1"/>
      <c r="F119" t="str">
        <f>IFERROR(INDEX(Lookup!B:B,MATCH(INDEX(Players!C:C,MATCH(E119,Players!A:A,0)),Lookup!D:D,0)),"")</f>
        <v/>
      </c>
      <c r="G119">
        <f>IF(Players!AC120=0,10000000,Players!AC120)</f>
        <v>4292000</v>
      </c>
      <c r="H119" s="16">
        <f>INDEX('Team forecast'!$B$2:$AO$26,MATCH('Master data'!$B119,'Team forecast'!$B$2:$B$26,0),MATCH('Master data'!H$1,'Team forecast'!$B$2:$AO$2,0))</f>
        <v>1.1572524079669981</v>
      </c>
      <c r="I119" s="16">
        <f>INDEX('Team forecast'!$B$2:$AO$26,MATCH('Master data'!$B119,'Team forecast'!$B$2:$B$26,0),MATCH('Master data'!I$1,'Team forecast'!$B$2:$AO$2,0))</f>
        <v>1.3803959592812078</v>
      </c>
      <c r="J119" s="16">
        <f>INDEX('Team forecast'!$B$2:$AO$26,MATCH('Master data'!$B119,'Team forecast'!$B$2:$B$26,0),MATCH('Master data'!J$1,'Team forecast'!$B$2:$AO$2,0))</f>
        <v>0.25147895791583169</v>
      </c>
      <c r="K119" s="16">
        <f>INDEX('Team forecast'!$B$2:$AO$26,MATCH('Master data'!$B119,'Team forecast'!$B$2:$B$26,0),MATCH('Master data'!K$1,'Team forecast'!$B$2:$AO$2,0))</f>
        <v>3.9411323264330633</v>
      </c>
      <c r="L119" s="16">
        <f>INDEX('Team forecast'!$B$2:$AO$26,MATCH('Master data'!$B119,'Team forecast'!$B$2:$B$26,0),MATCH('Master data'!L$1,'Team forecast'!$B$2:$AO$2,0))</f>
        <v>4.141187877843624</v>
      </c>
      <c r="M119">
        <f>IF(Players!BC120=1,95,0)</f>
        <v>95</v>
      </c>
      <c r="N119" s="2">
        <f>Players!BN120</f>
        <v>4.9983709097995196E-2</v>
      </c>
      <c r="O119" s="2">
        <f>Players!BO120</f>
        <v>0.30067103166085513</v>
      </c>
      <c r="P119" s="2">
        <f>Players!BP120</f>
        <v>7.6840076486516598E-2</v>
      </c>
      <c r="Q119" s="2">
        <f>Players!BQ120</f>
        <v>2.025202520252025E-2</v>
      </c>
      <c r="R119" s="2">
        <f>Players!BR120</f>
        <v>0</v>
      </c>
      <c r="S119" s="2">
        <f t="shared" si="162"/>
        <v>1.1572524079669981</v>
      </c>
      <c r="T119" s="2">
        <f t="shared" si="163"/>
        <v>1.3803959592812078</v>
      </c>
      <c r="U119" s="16">
        <f>INDEX('Team forecast'!$B$2:$AO$26,MATCH('Master data'!$B119,'Team forecast'!$B$2:$B$26,0),MATCH('Master data'!U$1,'Team forecast'!$B$2:$AO$2,0))</f>
        <v>0.30420841683366728</v>
      </c>
      <c r="V119" s="16">
        <f>INDEX('Team forecast'!$B$2:$AO$26,MATCH('Master data'!$B119,'Team forecast'!$B$2:$B$26,0),MATCH('Master data'!V$1,'Team forecast'!$B$2:$AO$2,0))</f>
        <v>0.28577154308617242</v>
      </c>
      <c r="W119" s="16">
        <f>INDEX('Team forecast'!$B$2:$AO$26,MATCH('Master data'!$B119,'Team forecast'!$B$2:$B$26,0),MATCH('Master data'!W$1,'Team forecast'!$B$2:$AO$2,0))</f>
        <v>0.41002004008016041</v>
      </c>
      <c r="X119" s="5">
        <f t="shared" si="164"/>
        <v>7000</v>
      </c>
      <c r="Y119" s="5">
        <f t="shared" si="165"/>
        <v>7605.2104208416822</v>
      </c>
      <c r="Z119" s="5">
        <f t="shared" si="166"/>
        <v>1428.8577154308621</v>
      </c>
      <c r="AA119" s="5">
        <f t="shared" si="167"/>
        <v>-6150.3006012024061</v>
      </c>
      <c r="AB119" s="5">
        <f t="shared" si="168"/>
        <v>8676.5651569165348</v>
      </c>
      <c r="AC119" s="5">
        <f t="shared" si="169"/>
        <v>17397.613769772306</v>
      </c>
      <c r="AD119" s="5">
        <f t="shared" si="170"/>
        <v>3028.3690940659967</v>
      </c>
      <c r="AE119" s="5">
        <f t="shared" si="171"/>
        <v>12573.947895791585</v>
      </c>
      <c r="AF119" s="5">
        <f t="shared" si="172"/>
        <v>0</v>
      </c>
      <c r="AG119" s="5">
        <f t="shared" si="173"/>
        <v>-405.04050405040499</v>
      </c>
      <c r="AH119" s="5">
        <f t="shared" si="174"/>
        <v>0</v>
      </c>
      <c r="AI119" s="5">
        <f t="shared" si="175"/>
        <v>11572.524079669982</v>
      </c>
      <c r="AJ119" s="5">
        <f t="shared" si="176"/>
        <v>-11043.167674249662</v>
      </c>
      <c r="AK119" s="5">
        <f>IFERROR(SUM(X119:AJ119),-5000)*((Cockpit!$C$3)^0)</f>
        <v>51684.579352986475</v>
      </c>
      <c r="AL119" s="16">
        <f>INDEX('Team forecast'!$B$2:$AO$26,MATCH('Master data'!$B119,'Team forecast'!$B$2:$B$26,0),MATCH('Master data'!AL$1,'Team forecast'!$B$2:$AO$2,0))</f>
        <v>1.0653773971622162</v>
      </c>
      <c r="AM119" s="16">
        <f>INDEX('Team forecast'!$B$2:$AO$26,MATCH('Master data'!$B119,'Team forecast'!$B$2:$B$26,0),MATCH('Master data'!AM$1,'Team forecast'!$B$2:$AO$2,0))</f>
        <v>1.2775519171058518</v>
      </c>
      <c r="AN119" s="16">
        <f>INDEX('Team forecast'!$B$2:$AO$26,MATCH('Master data'!$B119,'Team forecast'!$B$2:$B$26,0),MATCH('Master data'!AN$1,'Team forecast'!$B$2:$AO$2,0))</f>
        <v>0.27871879264670468</v>
      </c>
      <c r="AO119" s="16">
        <f>INDEX('Team forecast'!$B$2:$AO$26,MATCH('Master data'!$B119,'Team forecast'!$B$2:$B$26,0),MATCH('Master data'!AO$1,'Team forecast'!$B$2:$AO$2,0))</f>
        <v>3.6282433036223725</v>
      </c>
      <c r="AP119" s="16">
        <f>INDEX('Team forecast'!$B$2:$AO$26,MATCH('Master data'!$B119,'Team forecast'!$B$2:$B$26,0),MATCH('Master data'!AP$1,'Team forecast'!$B$2:$AO$2,0))</f>
        <v>3.8326557513175556</v>
      </c>
      <c r="AQ119" s="5">
        <f t="shared" si="177"/>
        <v>7000</v>
      </c>
      <c r="AR119" s="5">
        <f>INDEX('Team forecast'!$B$2:$AO$26,MATCH('Master data'!$B119,'Team forecast'!$B$2:$B$26,0),MATCH('Master data'!AR$1,'Team forecast'!$B$2:$AO$2,0))*IF(X119&gt;0,25000,0)</f>
        <v>7642.2894757967406</v>
      </c>
      <c r="AS119" s="16">
        <f>INDEX('Team forecast'!$B$2:$AO$26,MATCH('Master data'!$B119,'Team forecast'!$B$2:$B$26,0),MATCH('Master data'!AS$1,'Team forecast'!$B$2:$AO$2,0))*IF(X119&gt;0,5000,0)</f>
        <v>1480.6935859356186</v>
      </c>
      <c r="AT119" s="16">
        <f>INDEX('Team forecast'!$B$2:$AO$26,MATCH('Master data'!$B119,'Team forecast'!$B$2:$B$26,0),MATCH('Master data'!AT$1,'Team forecast'!$B$2:$AO$2,0))*IF(X119&gt;0,-15000,0)</f>
        <v>-5972.5455567151002</v>
      </c>
      <c r="AU119" s="5">
        <f t="shared" si="178"/>
        <v>7987.7270849003262</v>
      </c>
      <c r="AV119" s="5">
        <f t="shared" si="179"/>
        <v>16016.406055646006</v>
      </c>
      <c r="AW119" s="5">
        <f t="shared" si="180"/>
        <v>2787.9449296203479</v>
      </c>
      <c r="AX119" s="5">
        <f t="shared" si="181"/>
        <v>13935.939632335234</v>
      </c>
      <c r="AY119" s="5">
        <f t="shared" si="182"/>
        <v>0</v>
      </c>
      <c r="AZ119" s="5">
        <f t="shared" si="183"/>
        <v>-405.04050405040499</v>
      </c>
      <c r="BA119" s="5">
        <f t="shared" si="184"/>
        <v>0</v>
      </c>
      <c r="BB119" s="5">
        <f t="shared" si="185"/>
        <v>10653.773971622162</v>
      </c>
      <c r="BC119" s="5">
        <f t="shared" si="186"/>
        <v>-10220.415336846814</v>
      </c>
      <c r="BD119" s="5">
        <f t="shared" si="187"/>
        <v>50906.773338244122</v>
      </c>
      <c r="BE119" s="16">
        <f>INDEX('Team forecast'!$B$2:$AO$26,MATCH('Master data'!$B119,'Team forecast'!$B$2:$B$26,0),MATCH('Master data'!BE$1,'Team forecast'!$B$2:$AO$2,0))</f>
        <v>0</v>
      </c>
      <c r="BF119" s="16">
        <f>INDEX('Team forecast'!$B$2:$AO$26,MATCH('Master data'!$B119,'Team forecast'!$B$2:$B$26,0),MATCH('Master data'!BF$1,'Team forecast'!$B$2:$AO$2,0))</f>
        <v>0</v>
      </c>
      <c r="BG119" s="16">
        <f>INDEX('Team forecast'!$B$2:$AO$26,MATCH('Master data'!$B119,'Team forecast'!$B$2:$B$26,0),MATCH('Master data'!BG$1,'Team forecast'!$B$2:$AO$2,0))</f>
        <v>0</v>
      </c>
      <c r="BH119" s="16">
        <f>INDEX('Team forecast'!$B$2:$AO$26,MATCH('Master data'!$B119,'Team forecast'!$B$2:$B$26,0),MATCH('Master data'!BH$1,'Team forecast'!$B$2:$AO$2,0))</f>
        <v>0</v>
      </c>
      <c r="BI119" s="16">
        <f>INDEX('Team forecast'!$B$2:$AO$26,MATCH('Master data'!$B119,'Team forecast'!$B$2:$B$26,0),MATCH('Master data'!BI$1,'Team forecast'!$B$2:$AO$2,0))</f>
        <v>0</v>
      </c>
      <c r="BJ119" s="5">
        <f t="shared" si="188"/>
        <v>7000</v>
      </c>
      <c r="BK119" s="5">
        <f>INDEX('Team forecast'!$R$3:$BH$26,MATCH($B119,'Team forecast'!$B$3:$B$26,0),MATCH(BK$1,'Team forecast'!$R$2:$BH$2,0))*IF($X119&gt;0,25000,0)</f>
        <v>0</v>
      </c>
      <c r="BL119" s="5">
        <f>INDEX('Team forecast'!$R$3:$BH$26,MATCH($B119,'Team forecast'!$B$3:$B$26,0),MATCH(BL$1,'Team forecast'!$R$2:$BH$2,0))*IF($X119&gt;0,5000,0)</f>
        <v>0</v>
      </c>
      <c r="BM119" s="5">
        <f>INDEX('Team forecast'!$R$3:$BH$26,MATCH($B119,'Team forecast'!$B$3:$B$26,0),MATCH(BM$1,'Team forecast'!$R$2:$BH$2,0))*IF($X119&gt;0,-15000,0)</f>
        <v>0</v>
      </c>
      <c r="BN119" s="5">
        <f t="shared" si="189"/>
        <v>0</v>
      </c>
      <c r="BO119" s="5">
        <f t="shared" si="190"/>
        <v>0</v>
      </c>
      <c r="BP119" s="5">
        <f t="shared" si="191"/>
        <v>0</v>
      </c>
      <c r="BQ119" s="5">
        <f t="shared" si="192"/>
        <v>0</v>
      </c>
      <c r="BR119" s="5">
        <f t="shared" si="193"/>
        <v>0</v>
      </c>
      <c r="BS119" s="5">
        <f t="shared" si="194"/>
        <v>-405.04050405040499</v>
      </c>
      <c r="BT119" s="5">
        <f t="shared" si="195"/>
        <v>0</v>
      </c>
      <c r="BU119" s="5">
        <f t="shared" si="196"/>
        <v>0</v>
      </c>
      <c r="BV119" s="5">
        <f t="shared" si="197"/>
        <v>0</v>
      </c>
      <c r="BW119" s="5">
        <f t="shared" si="120"/>
        <v>0</v>
      </c>
      <c r="BX119" s="5">
        <f t="shared" si="121"/>
        <v>51295.676345615298</v>
      </c>
      <c r="BY119" s="5">
        <f t="shared" si="198"/>
        <v>153887.0290368459</v>
      </c>
      <c r="BZ119" s="5">
        <f>MAX(INDEX('Team forecast'!$R$3:$BH$26,MATCH($B119,'Team forecast'!$B$3:$B$26,0),MATCH(BZ$1,'Team forecast'!$R$2:$BH$2,0))*($BX119)-(1-INDEX('Team forecast'!$R$3:$BH$26,MATCH($B119,'Team forecast'!$B$3:$B$26,0),MATCH(BZ$1,'Team forecast'!$R$2:$BH$2,0)))*(BY119+CH119)*0.01,-5000)</f>
        <v>27537.02943593511</v>
      </c>
      <c r="CA119" s="5">
        <f>MAX(INDEX('Team forecast'!$R$3:$BH$26,MATCH($B119,'Team forecast'!$B$3:$B$26,0),MATCH(CA$1,'Team forecast'!$R$2:$BH$2,0))*$BX119-(1-INDEX('Team forecast'!$R$3:$BH$26,MATCH($B119,'Team forecast'!$B$3:$B$26,0),MATCH(CA$1,'Team forecast'!$R$2:$BH$2,0)))*(BY119+BX119+CH119)*0.01,-5000)</f>
        <v>-5000</v>
      </c>
      <c r="CB119" s="5">
        <f>MAX(INDEX('Team forecast'!$R$3:$BH$26,MATCH($B119,'Team forecast'!$B$3:$B$26,0),MATCH(CB$1,'Team forecast'!$R$2:$BH$2,0))*$BX119-(1-INDEX('Team forecast'!$R$3:$BH$26,MATCH($B119,'Team forecast'!$B$3:$B$26,0),MATCH(CB$1,'Team forecast'!$R$2:$BH$2,0)))*(BY119+BX119*2+CH119)*0.01,0)</f>
        <v>0</v>
      </c>
      <c r="CC119" s="5">
        <v>0</v>
      </c>
      <c r="CD119" s="5">
        <f>+AK119+BD119*Cockpit!$C$3+BW119*Cockpit!$C$3^2+BZ119*Cockpit!$C$3^3+CA119*Cockpit!$C$3^4+CB119*Cockpit!$C$3^5+CC119*Cockpit!$C$3^6</f>
        <v>92793.893757031226</v>
      </c>
      <c r="CE119" s="5"/>
      <c r="CF119" s="5"/>
      <c r="CG119" s="5">
        <v>0</v>
      </c>
      <c r="CH119" s="5">
        <f t="shared" si="122"/>
        <v>4292000</v>
      </c>
      <c r="CI119" s="5">
        <f t="shared" si="123"/>
        <v>4292000</v>
      </c>
      <c r="CJ119" s="1">
        <f t="shared" si="124"/>
        <v>2.1999999999999999E-2</v>
      </c>
      <c r="CK119" s="5">
        <f>RANK(CD119,$CD$2:$CD$622)+COUNTIF($CD$2:$CD119,$CD119)-1</f>
        <v>97</v>
      </c>
      <c r="CL119" s="5">
        <f>RANK(CJ119,$CJ$2:$CJ$622)+COUNTIF($CJ$2:$CJ119,$CJ119)-1</f>
        <v>112</v>
      </c>
    </row>
    <row r="120" spans="1:90" x14ac:dyDescent="0.3">
      <c r="A120" t="str">
        <f>Players!P121</f>
        <v xml:space="preserve"> A. Silva</v>
      </c>
      <c r="B120" t="str">
        <f>Players!G121</f>
        <v>Portugal</v>
      </c>
      <c r="C120" t="str">
        <f>Players!AB121</f>
        <v>Striker</v>
      </c>
      <c r="D120" s="1"/>
      <c r="F120" t="str">
        <f>IFERROR(INDEX(Lookup!B:B,MATCH(INDEX(Players!C:C,MATCH(E120,Players!A:A,0)),Lookup!D:D,0)),"")</f>
        <v/>
      </c>
      <c r="G120">
        <f>IF(Players!AC121=0,10000000,Players!AC121)</f>
        <v>5062000</v>
      </c>
      <c r="H120" s="16">
        <f>INDEX('Team forecast'!$B$2:$AO$26,MATCH('Master data'!$B120,'Team forecast'!$B$2:$B$26,0),MATCH('Master data'!H$1,'Team forecast'!$B$2:$AO$2,0))</f>
        <v>1.1572524079669981</v>
      </c>
      <c r="I120" s="16">
        <f>INDEX('Team forecast'!$B$2:$AO$26,MATCH('Master data'!$B120,'Team forecast'!$B$2:$B$26,0),MATCH('Master data'!I$1,'Team forecast'!$B$2:$AO$2,0))</f>
        <v>1.3803959592812078</v>
      </c>
      <c r="J120" s="16">
        <f>INDEX('Team forecast'!$B$2:$AO$26,MATCH('Master data'!$B120,'Team forecast'!$B$2:$B$26,0),MATCH('Master data'!J$1,'Team forecast'!$B$2:$AO$2,0))</f>
        <v>0.25147895791583169</v>
      </c>
      <c r="K120" s="16">
        <f>INDEX('Team forecast'!$B$2:$AO$26,MATCH('Master data'!$B120,'Team forecast'!$B$2:$B$26,0),MATCH('Master data'!K$1,'Team forecast'!$B$2:$AO$2,0))</f>
        <v>3.9411323264330633</v>
      </c>
      <c r="L120" s="16">
        <f>INDEX('Team forecast'!$B$2:$AO$26,MATCH('Master data'!$B120,'Team forecast'!$B$2:$B$26,0),MATCH('Master data'!L$1,'Team forecast'!$B$2:$AO$2,0))</f>
        <v>4.141187877843624</v>
      </c>
      <c r="M120">
        <f>IF(Players!BC121=1,95,0)</f>
        <v>0</v>
      </c>
      <c r="N120" s="2">
        <f>Players!BN121</f>
        <v>0</v>
      </c>
      <c r="O120" s="2">
        <f>Players!BO121</f>
        <v>0</v>
      </c>
      <c r="P120" s="2">
        <f>Players!BP121</f>
        <v>0</v>
      </c>
      <c r="Q120" s="2">
        <f>Players!BQ121</f>
        <v>1.6245487364620937E-2</v>
      </c>
      <c r="R120" s="2">
        <f>Players!BR121</f>
        <v>0</v>
      </c>
      <c r="S120" s="2">
        <f t="shared" si="162"/>
        <v>1.1572524079669981</v>
      </c>
      <c r="T120" s="2">
        <f t="shared" si="163"/>
        <v>1.3803959592812078</v>
      </c>
      <c r="U120" s="16">
        <f>INDEX('Team forecast'!$B$2:$AO$26,MATCH('Master data'!$B120,'Team forecast'!$B$2:$B$26,0),MATCH('Master data'!U$1,'Team forecast'!$B$2:$AO$2,0))</f>
        <v>0.30420841683366728</v>
      </c>
      <c r="V120" s="16">
        <f>INDEX('Team forecast'!$B$2:$AO$26,MATCH('Master data'!$B120,'Team forecast'!$B$2:$B$26,0),MATCH('Master data'!V$1,'Team forecast'!$B$2:$AO$2,0))</f>
        <v>0.28577154308617242</v>
      </c>
      <c r="W120" s="16">
        <f>INDEX('Team forecast'!$B$2:$AO$26,MATCH('Master data'!$B120,'Team forecast'!$B$2:$B$26,0),MATCH('Master data'!W$1,'Team forecast'!$B$2:$AO$2,0))</f>
        <v>0.41002004008016041</v>
      </c>
      <c r="X120" s="5">
        <f t="shared" si="164"/>
        <v>-5000</v>
      </c>
      <c r="Y120" s="5">
        <f t="shared" si="165"/>
        <v>0</v>
      </c>
      <c r="Z120" s="5">
        <f t="shared" si="166"/>
        <v>0</v>
      </c>
      <c r="AA120" s="5">
        <f t="shared" si="167"/>
        <v>0</v>
      </c>
      <c r="AB120" s="5">
        <f t="shared" si="168"/>
        <v>0</v>
      </c>
      <c r="AC120" s="5">
        <f t="shared" si="169"/>
        <v>0</v>
      </c>
      <c r="AD120" s="5">
        <f t="shared" si="170"/>
        <v>0</v>
      </c>
      <c r="AE120" s="5">
        <f t="shared" si="171"/>
        <v>0</v>
      </c>
      <c r="AF120" s="5">
        <f t="shared" si="172"/>
        <v>0</v>
      </c>
      <c r="AG120" s="5">
        <f t="shared" si="173"/>
        <v>0</v>
      </c>
      <c r="AH120" s="5">
        <f t="shared" si="174"/>
        <v>0</v>
      </c>
      <c r="AI120" s="5">
        <f t="shared" si="175"/>
        <v>0</v>
      </c>
      <c r="AJ120" s="5">
        <f t="shared" si="176"/>
        <v>0</v>
      </c>
      <c r="AK120" s="5">
        <f>IFERROR(SUM(X120:AJ120),-5000)*((Cockpit!$C$3)^0)</f>
        <v>-5000</v>
      </c>
      <c r="AL120" s="16">
        <f>INDEX('Team forecast'!$B$2:$AO$26,MATCH('Master data'!$B120,'Team forecast'!$B$2:$B$26,0),MATCH('Master data'!AL$1,'Team forecast'!$B$2:$AO$2,0))</f>
        <v>1.0653773971622162</v>
      </c>
      <c r="AM120" s="16">
        <f>INDEX('Team forecast'!$B$2:$AO$26,MATCH('Master data'!$B120,'Team forecast'!$B$2:$B$26,0),MATCH('Master data'!AM$1,'Team forecast'!$B$2:$AO$2,0))</f>
        <v>1.2775519171058518</v>
      </c>
      <c r="AN120" s="16">
        <f>INDEX('Team forecast'!$B$2:$AO$26,MATCH('Master data'!$B120,'Team forecast'!$B$2:$B$26,0),MATCH('Master data'!AN$1,'Team forecast'!$B$2:$AO$2,0))</f>
        <v>0.27871879264670468</v>
      </c>
      <c r="AO120" s="16">
        <f>INDEX('Team forecast'!$B$2:$AO$26,MATCH('Master data'!$B120,'Team forecast'!$B$2:$B$26,0),MATCH('Master data'!AO$1,'Team forecast'!$B$2:$AO$2,0))</f>
        <v>3.6282433036223725</v>
      </c>
      <c r="AP120" s="16">
        <f>INDEX('Team forecast'!$B$2:$AO$26,MATCH('Master data'!$B120,'Team forecast'!$B$2:$B$26,0),MATCH('Master data'!AP$1,'Team forecast'!$B$2:$AO$2,0))</f>
        <v>3.8326557513175556</v>
      </c>
      <c r="AQ120" s="5">
        <f t="shared" si="177"/>
        <v>-5000</v>
      </c>
      <c r="AR120" s="5">
        <f>INDEX('Team forecast'!$B$2:$AO$26,MATCH('Master data'!$B120,'Team forecast'!$B$2:$B$26,0),MATCH('Master data'!AR$1,'Team forecast'!$B$2:$AO$2,0))*IF(X120&gt;0,25000,0)</f>
        <v>0</v>
      </c>
      <c r="AS120" s="16">
        <f>INDEX('Team forecast'!$B$2:$AO$26,MATCH('Master data'!$B120,'Team forecast'!$B$2:$B$26,0),MATCH('Master data'!AS$1,'Team forecast'!$B$2:$AO$2,0))*IF(X120&gt;0,5000,0)</f>
        <v>0</v>
      </c>
      <c r="AT120" s="16">
        <f>INDEX('Team forecast'!$B$2:$AO$26,MATCH('Master data'!$B120,'Team forecast'!$B$2:$B$26,0),MATCH('Master data'!AT$1,'Team forecast'!$B$2:$AO$2,0))*IF(X120&gt;0,-15000,0)</f>
        <v>0</v>
      </c>
      <c r="AU120" s="5">
        <f t="shared" si="178"/>
        <v>0</v>
      </c>
      <c r="AV120" s="5">
        <f t="shared" si="179"/>
        <v>0</v>
      </c>
      <c r="AW120" s="5">
        <f t="shared" si="180"/>
        <v>0</v>
      </c>
      <c r="AX120" s="5">
        <f t="shared" si="181"/>
        <v>0</v>
      </c>
      <c r="AY120" s="5">
        <f t="shared" si="182"/>
        <v>0</v>
      </c>
      <c r="AZ120" s="5">
        <f t="shared" si="183"/>
        <v>0</v>
      </c>
      <c r="BA120" s="5">
        <f t="shared" si="184"/>
        <v>0</v>
      </c>
      <c r="BB120" s="5">
        <f t="shared" si="185"/>
        <v>0</v>
      </c>
      <c r="BC120" s="5">
        <f t="shared" si="186"/>
        <v>0</v>
      </c>
      <c r="BD120" s="5">
        <f t="shared" si="187"/>
        <v>-5000</v>
      </c>
      <c r="BE120" s="16">
        <f>INDEX('Team forecast'!$B$2:$AO$26,MATCH('Master data'!$B120,'Team forecast'!$B$2:$B$26,0),MATCH('Master data'!BE$1,'Team forecast'!$B$2:$AO$2,0))</f>
        <v>0</v>
      </c>
      <c r="BF120" s="16">
        <f>INDEX('Team forecast'!$B$2:$AO$26,MATCH('Master data'!$B120,'Team forecast'!$B$2:$B$26,0),MATCH('Master data'!BF$1,'Team forecast'!$B$2:$AO$2,0))</f>
        <v>0</v>
      </c>
      <c r="BG120" s="16">
        <f>INDEX('Team forecast'!$B$2:$AO$26,MATCH('Master data'!$B120,'Team forecast'!$B$2:$B$26,0),MATCH('Master data'!BG$1,'Team forecast'!$B$2:$AO$2,0))</f>
        <v>0</v>
      </c>
      <c r="BH120" s="16">
        <f>INDEX('Team forecast'!$B$2:$AO$26,MATCH('Master data'!$B120,'Team forecast'!$B$2:$B$26,0),MATCH('Master data'!BH$1,'Team forecast'!$B$2:$AO$2,0))</f>
        <v>0</v>
      </c>
      <c r="BI120" s="16">
        <f>INDEX('Team forecast'!$B$2:$AO$26,MATCH('Master data'!$B120,'Team forecast'!$B$2:$B$26,0),MATCH('Master data'!BI$1,'Team forecast'!$B$2:$AO$2,0))</f>
        <v>0</v>
      </c>
      <c r="BJ120" s="5">
        <f t="shared" si="188"/>
        <v>-5000</v>
      </c>
      <c r="BK120" s="5">
        <f>INDEX('Team forecast'!$R$3:$BH$26,MATCH($B120,'Team forecast'!$B$3:$B$26,0),MATCH(BK$1,'Team forecast'!$R$2:$BH$2,0))*IF($X120&gt;0,25000,0)</f>
        <v>0</v>
      </c>
      <c r="BL120" s="5">
        <f>INDEX('Team forecast'!$R$3:$BH$26,MATCH($B120,'Team forecast'!$B$3:$B$26,0),MATCH(BL$1,'Team forecast'!$R$2:$BH$2,0))*IF($X120&gt;0,5000,0)</f>
        <v>0</v>
      </c>
      <c r="BM120" s="5">
        <f>INDEX('Team forecast'!$R$3:$BH$26,MATCH($B120,'Team forecast'!$B$3:$B$26,0),MATCH(BM$1,'Team forecast'!$R$2:$BH$2,0))*IF($X120&gt;0,-15000,0)</f>
        <v>0</v>
      </c>
      <c r="BN120" s="5">
        <f t="shared" si="189"/>
        <v>0</v>
      </c>
      <c r="BO120" s="5">
        <f t="shared" si="190"/>
        <v>0</v>
      </c>
      <c r="BP120" s="5">
        <f t="shared" si="191"/>
        <v>0</v>
      </c>
      <c r="BQ120" s="5">
        <f t="shared" si="192"/>
        <v>0</v>
      </c>
      <c r="BR120" s="5">
        <f t="shared" si="193"/>
        <v>0</v>
      </c>
      <c r="BS120" s="5">
        <f t="shared" si="194"/>
        <v>0</v>
      </c>
      <c r="BT120" s="5">
        <f t="shared" si="195"/>
        <v>0</v>
      </c>
      <c r="BU120" s="5">
        <f t="shared" si="196"/>
        <v>0</v>
      </c>
      <c r="BV120" s="5">
        <f t="shared" si="197"/>
        <v>0</v>
      </c>
      <c r="BW120" s="5">
        <f t="shared" si="120"/>
        <v>0</v>
      </c>
      <c r="BX120" s="5">
        <f t="shared" si="121"/>
        <v>-5000</v>
      </c>
      <c r="BY120" s="5">
        <f t="shared" si="198"/>
        <v>-15000</v>
      </c>
      <c r="BZ120" s="5">
        <f>MAX(INDEX('Team forecast'!$R$3:$BH$26,MATCH($B120,'Team forecast'!$B$3:$B$26,0),MATCH(BZ$1,'Team forecast'!$R$2:$BH$2,0))*($BX120)-(1-INDEX('Team forecast'!$R$3:$BH$26,MATCH($B120,'Team forecast'!$B$3:$B$26,0),MATCH(BZ$1,'Team forecast'!$R$2:$BH$2,0)))*(BY120+CH120)*0.01,-5000)</f>
        <v>-5000</v>
      </c>
      <c r="CA120" s="5">
        <f>MAX(INDEX('Team forecast'!$R$3:$BH$26,MATCH($B120,'Team forecast'!$B$3:$B$26,0),MATCH(CA$1,'Team forecast'!$R$2:$BH$2,0))*$BX120-(1-INDEX('Team forecast'!$R$3:$BH$26,MATCH($B120,'Team forecast'!$B$3:$B$26,0),MATCH(CA$1,'Team forecast'!$R$2:$BH$2,0)))*(BY120+BX120+CH120)*0.01,-5000)</f>
        <v>-5000</v>
      </c>
      <c r="CB120" s="5">
        <f>MAX(INDEX('Team forecast'!$R$3:$BH$26,MATCH($B120,'Team forecast'!$B$3:$B$26,0),MATCH(CB$1,'Team forecast'!$R$2:$BH$2,0))*$BX120-(1-INDEX('Team forecast'!$R$3:$BH$26,MATCH($B120,'Team forecast'!$B$3:$B$26,0),MATCH(CB$1,'Team forecast'!$R$2:$BH$2,0)))*(BY120+BX120*2+CH120)*0.01,0)</f>
        <v>0</v>
      </c>
      <c r="CC120" s="5">
        <v>0</v>
      </c>
      <c r="CD120" s="5">
        <f>+AK120+BD120*Cockpit!$C$3+BW120*Cockpit!$C$3^2+BZ120*Cockpit!$C$3^3+CA120*Cockpit!$C$3^4+CB120*Cockpit!$C$3^5+CC120*Cockpit!$C$3^6</f>
        <v>-10802.469135802468</v>
      </c>
      <c r="CE120" s="5"/>
      <c r="CF120" s="5"/>
      <c r="CG120" s="5">
        <v>0</v>
      </c>
      <c r="CH120" s="5">
        <f t="shared" si="122"/>
        <v>5062000</v>
      </c>
      <c r="CI120" s="5">
        <f t="shared" si="123"/>
        <v>5062000</v>
      </c>
      <c r="CJ120" s="1">
        <f t="shared" si="124"/>
        <v>-2E-3</v>
      </c>
      <c r="CK120" s="5">
        <f>RANK(CD120,$CD$2:$CD$622)+COUNTIF($CD$2:$CD120,$CD120)-1</f>
        <v>463</v>
      </c>
      <c r="CL120" s="5">
        <f>RANK(CJ120,$CJ$2:$CJ$622)+COUNTIF($CJ$2:$CJ120,$CJ120)-1</f>
        <v>431</v>
      </c>
    </row>
    <row r="121" spans="1:90" x14ac:dyDescent="0.3">
      <c r="A121" t="str">
        <f>Players!P122</f>
        <v>David de Gea</v>
      </c>
      <c r="B121" t="str">
        <f>Players!G122</f>
        <v>Spain</v>
      </c>
      <c r="C121" t="str">
        <f>Players!AB122</f>
        <v>Goalkeeper</v>
      </c>
      <c r="D121" s="1"/>
      <c r="F121" t="str">
        <f>IFERROR(INDEX(Lookup!B:B,MATCH(INDEX(Players!C:C,MATCH(E121,Players!A:A,0)),Lookup!D:D,0)),"")</f>
        <v/>
      </c>
      <c r="G121">
        <f>IF(Players!AC122=0,10000000,Players!AC122)</f>
        <v>4995000</v>
      </c>
      <c r="H121" s="16">
        <f>INDEX('Team forecast'!$B$2:$AO$26,MATCH('Master data'!$B121,'Team forecast'!$B$2:$B$26,0),MATCH('Master data'!H$1,'Team forecast'!$B$2:$AO$2,0))</f>
        <v>1.9979967794622602</v>
      </c>
      <c r="I121" s="16">
        <f>INDEX('Team forecast'!$B$2:$AO$26,MATCH('Master data'!$B121,'Team forecast'!$B$2:$B$26,0),MATCH('Master data'!I$1,'Team forecast'!$B$2:$AO$2,0))</f>
        <v>0.65640259726027606</v>
      </c>
      <c r="J121" s="16">
        <f>INDEX('Team forecast'!$B$2:$AO$26,MATCH('Master data'!$B121,'Team forecast'!$B$2:$B$26,0),MATCH('Master data'!J$1,'Team forecast'!$B$2:$AO$2,0))</f>
        <v>0.51871400527814249</v>
      </c>
      <c r="K121" s="16">
        <f>INDEX('Team forecast'!$B$2:$AO$26,MATCH('Master data'!$B121,'Team forecast'!$B$2:$B$26,0),MATCH('Master data'!K$1,'Team forecast'!$B$2:$AO$2,0))</f>
        <v>5.5104568712109829</v>
      </c>
      <c r="L121" s="16">
        <f>INDEX('Team forecast'!$B$2:$AO$26,MATCH('Master data'!$B121,'Team forecast'!$B$2:$B$26,0),MATCH('Master data'!L$1,'Team forecast'!$B$2:$AO$2,0))</f>
        <v>2.154857011207977</v>
      </c>
      <c r="M121">
        <f>IF(Players!BC122=1,95,0)</f>
        <v>0</v>
      </c>
      <c r="N121" s="2">
        <f>Players!BN122</f>
        <v>0</v>
      </c>
      <c r="O121" s="2">
        <f>Players!BO122</f>
        <v>0</v>
      </c>
      <c r="P121" s="2">
        <f>Players!BP122</f>
        <v>0</v>
      </c>
      <c r="Q121" s="2">
        <f>Players!BQ122</f>
        <v>0</v>
      </c>
      <c r="R121" s="2">
        <f>Players!BR122</f>
        <v>0</v>
      </c>
      <c r="S121" s="2">
        <f t="shared" si="162"/>
        <v>1.9979967794622602</v>
      </c>
      <c r="T121" s="2">
        <f t="shared" si="163"/>
        <v>0.65640259726027606</v>
      </c>
      <c r="U121" s="16">
        <f>INDEX('Team forecast'!$B$2:$AO$26,MATCH('Master data'!$B121,'Team forecast'!$B$2:$B$26,0),MATCH('Master data'!U$1,'Team forecast'!$B$2:$AO$2,0))</f>
        <v>0.71371927042030125</v>
      </c>
      <c r="V121" s="16">
        <f>INDEX('Team forecast'!$B$2:$AO$26,MATCH('Master data'!$B121,'Team forecast'!$B$2:$B$26,0),MATCH('Master data'!V$1,'Team forecast'!$B$2:$AO$2,0))</f>
        <v>0.1808088818398097</v>
      </c>
      <c r="W121" s="16">
        <f>INDEX('Team forecast'!$B$2:$AO$26,MATCH('Master data'!$B121,'Team forecast'!$B$2:$B$26,0),MATCH('Master data'!W$1,'Team forecast'!$B$2:$AO$2,0))</f>
        <v>0.105471847739889</v>
      </c>
      <c r="X121" s="5">
        <f t="shared" si="164"/>
        <v>-5000</v>
      </c>
      <c r="Y121" s="5">
        <f t="shared" si="165"/>
        <v>0</v>
      </c>
      <c r="Z121" s="5">
        <f t="shared" si="166"/>
        <v>0</v>
      </c>
      <c r="AA121" s="5">
        <f t="shared" si="167"/>
        <v>0</v>
      </c>
      <c r="AB121" s="5">
        <f t="shared" si="168"/>
        <v>0</v>
      </c>
      <c r="AC121" s="5">
        <f t="shared" si="169"/>
        <v>0</v>
      </c>
      <c r="AD121" s="5">
        <f t="shared" si="170"/>
        <v>0</v>
      </c>
      <c r="AE121" s="5">
        <f t="shared" si="171"/>
        <v>38903.550395860686</v>
      </c>
      <c r="AF121" s="5">
        <f t="shared" si="172"/>
        <v>7492.2720697385048</v>
      </c>
      <c r="AG121" s="5">
        <f t="shared" si="173"/>
        <v>0</v>
      </c>
      <c r="AH121" s="5">
        <f t="shared" si="174"/>
        <v>0</v>
      </c>
      <c r="AI121" s="5">
        <f t="shared" si="175"/>
        <v>0</v>
      </c>
      <c r="AJ121" s="5">
        <f t="shared" si="176"/>
        <v>0</v>
      </c>
      <c r="AK121" s="5">
        <f>IFERROR(SUM(X121:AJ121),-5000)*((Cockpit!$C$3)^0)</f>
        <v>41395.822465599194</v>
      </c>
      <c r="AL121" s="16">
        <f>INDEX('Team forecast'!$B$2:$AO$26,MATCH('Master data'!$B121,'Team forecast'!$B$2:$B$26,0),MATCH('Master data'!AL$1,'Team forecast'!$B$2:$AO$2,0))</f>
        <v>2.4503417481709131</v>
      </c>
      <c r="AM121" s="16">
        <f>INDEX('Team forecast'!$B$2:$AO$26,MATCH('Master data'!$B121,'Team forecast'!$B$2:$B$26,0),MATCH('Master data'!AM$1,'Team forecast'!$B$2:$AO$2,0))</f>
        <v>0.60056788388223015</v>
      </c>
      <c r="AN121" s="16">
        <f>INDEX('Team forecast'!$B$2:$AO$26,MATCH('Master data'!$B121,'Team forecast'!$B$2:$B$26,0),MATCH('Master data'!AN$1,'Team forecast'!$B$2:$AO$2,0))</f>
        <v>0.54850006328846879</v>
      </c>
      <c r="AO121" s="16">
        <f>INDEX('Team forecast'!$B$2:$AO$26,MATCH('Master data'!$B121,'Team forecast'!$B$2:$B$26,0),MATCH('Master data'!AO$1,'Team forecast'!$B$2:$AO$2,0))</f>
        <v>6.7580201639051669</v>
      </c>
      <c r="AP121" s="16">
        <f>INDEX('Team forecast'!$B$2:$AO$26,MATCH('Master data'!$B121,'Team forecast'!$B$2:$B$26,0),MATCH('Master data'!AP$1,'Team forecast'!$B$2:$AO$2,0))</f>
        <v>1.9715612349669172</v>
      </c>
      <c r="AQ121" s="5">
        <f t="shared" si="177"/>
        <v>-5000</v>
      </c>
      <c r="AR121" s="5">
        <f>INDEX('Team forecast'!$B$2:$AO$26,MATCH('Master data'!$B121,'Team forecast'!$B$2:$B$26,0),MATCH('Master data'!AR$1,'Team forecast'!$B$2:$AO$2,0))*IF(X121&gt;0,25000,0)</f>
        <v>0</v>
      </c>
      <c r="AS121" s="16">
        <f>INDEX('Team forecast'!$B$2:$AO$26,MATCH('Master data'!$B121,'Team forecast'!$B$2:$B$26,0),MATCH('Master data'!AS$1,'Team forecast'!$B$2:$AO$2,0))*IF(X121&gt;0,5000,0)</f>
        <v>0</v>
      </c>
      <c r="AT121" s="16">
        <f>INDEX('Team forecast'!$B$2:$AO$26,MATCH('Master data'!$B121,'Team forecast'!$B$2:$B$26,0),MATCH('Master data'!AT$1,'Team forecast'!$B$2:$AO$2,0))*IF(X121&gt;0,-15000,0)</f>
        <v>0</v>
      </c>
      <c r="AU121" s="5">
        <f t="shared" si="178"/>
        <v>0</v>
      </c>
      <c r="AV121" s="5">
        <f t="shared" si="179"/>
        <v>0</v>
      </c>
      <c r="AW121" s="5">
        <f t="shared" si="180"/>
        <v>0</v>
      </c>
      <c r="AX121" s="5">
        <f t="shared" si="181"/>
        <v>41137.504746635161</v>
      </c>
      <c r="AY121" s="5">
        <f t="shared" si="182"/>
        <v>6854.9667554234347</v>
      </c>
      <c r="AZ121" s="5">
        <f t="shared" si="183"/>
        <v>0</v>
      </c>
      <c r="BA121" s="5">
        <f t="shared" si="184"/>
        <v>0</v>
      </c>
      <c r="BB121" s="5">
        <f t="shared" si="185"/>
        <v>0</v>
      </c>
      <c r="BC121" s="5">
        <f t="shared" si="186"/>
        <v>0</v>
      </c>
      <c r="BD121" s="5">
        <f t="shared" si="187"/>
        <v>42992.471502058594</v>
      </c>
      <c r="BE121" s="16">
        <f>INDEX('Team forecast'!$B$2:$AO$26,MATCH('Master data'!$B121,'Team forecast'!$B$2:$B$26,0),MATCH('Master data'!BE$1,'Team forecast'!$B$2:$AO$2,0))</f>
        <v>0</v>
      </c>
      <c r="BF121" s="16">
        <f>INDEX('Team forecast'!$B$2:$AO$26,MATCH('Master data'!$B121,'Team forecast'!$B$2:$B$26,0),MATCH('Master data'!BF$1,'Team forecast'!$B$2:$AO$2,0))</f>
        <v>0</v>
      </c>
      <c r="BG121" s="16">
        <f>INDEX('Team forecast'!$B$2:$AO$26,MATCH('Master data'!$B121,'Team forecast'!$B$2:$B$26,0),MATCH('Master data'!BG$1,'Team forecast'!$B$2:$AO$2,0))</f>
        <v>0</v>
      </c>
      <c r="BH121" s="16">
        <f>INDEX('Team forecast'!$B$2:$AO$26,MATCH('Master data'!$B121,'Team forecast'!$B$2:$B$26,0),MATCH('Master data'!BH$1,'Team forecast'!$B$2:$AO$2,0))</f>
        <v>0</v>
      </c>
      <c r="BI121" s="16">
        <f>INDEX('Team forecast'!$B$2:$AO$26,MATCH('Master data'!$B121,'Team forecast'!$B$2:$B$26,0),MATCH('Master data'!BI$1,'Team forecast'!$B$2:$AO$2,0))</f>
        <v>0</v>
      </c>
      <c r="BJ121" s="5">
        <f t="shared" si="188"/>
        <v>-5000</v>
      </c>
      <c r="BK121" s="5">
        <f>INDEX('Team forecast'!$R$3:$BH$26,MATCH($B121,'Team forecast'!$B$3:$B$26,0),MATCH(BK$1,'Team forecast'!$R$2:$BH$2,0))*IF($X121&gt;0,25000,0)</f>
        <v>0</v>
      </c>
      <c r="BL121" s="5">
        <f>INDEX('Team forecast'!$R$3:$BH$26,MATCH($B121,'Team forecast'!$B$3:$B$26,0),MATCH(BL$1,'Team forecast'!$R$2:$BH$2,0))*IF($X121&gt;0,5000,0)</f>
        <v>0</v>
      </c>
      <c r="BM121" s="5">
        <f>INDEX('Team forecast'!$R$3:$BH$26,MATCH($B121,'Team forecast'!$B$3:$B$26,0),MATCH(BM$1,'Team forecast'!$R$2:$BH$2,0))*IF($X121&gt;0,-15000,0)</f>
        <v>0</v>
      </c>
      <c r="BN121" s="5">
        <f t="shared" si="189"/>
        <v>0</v>
      </c>
      <c r="BO121" s="5">
        <f t="shared" si="190"/>
        <v>0</v>
      </c>
      <c r="BP121" s="5">
        <f t="shared" si="191"/>
        <v>0</v>
      </c>
      <c r="BQ121" s="5">
        <f t="shared" si="192"/>
        <v>0</v>
      </c>
      <c r="BR121" s="5">
        <f t="shared" si="193"/>
        <v>0</v>
      </c>
      <c r="BS121" s="5">
        <f t="shared" si="194"/>
        <v>0</v>
      </c>
      <c r="BT121" s="5">
        <f t="shared" si="195"/>
        <v>0</v>
      </c>
      <c r="BU121" s="5">
        <f t="shared" si="196"/>
        <v>0</v>
      </c>
      <c r="BV121" s="5">
        <f t="shared" si="197"/>
        <v>0</v>
      </c>
      <c r="BW121" s="5">
        <f t="shared" si="120"/>
        <v>0</v>
      </c>
      <c r="BX121" s="5">
        <f t="shared" si="121"/>
        <v>42194.14698382889</v>
      </c>
      <c r="BY121" s="5">
        <f t="shared" si="198"/>
        <v>126582.44095148667</v>
      </c>
      <c r="BZ121" s="5">
        <f>MAX(INDEX('Team forecast'!$R$3:$BH$26,MATCH($B121,'Team forecast'!$B$3:$B$26,0),MATCH(BZ$1,'Team forecast'!$R$2:$BH$2,0))*($BX121)-(1-INDEX('Team forecast'!$R$3:$BH$26,MATCH($B121,'Team forecast'!$B$3:$B$26,0),MATCH(BZ$1,'Team forecast'!$R$2:$BH$2,0)))*(BY121+CH121)*0.01,-5000)</f>
        <v>37746.053107955369</v>
      </c>
      <c r="CA121" s="5">
        <f>MAX(INDEX('Team forecast'!$R$3:$BH$26,MATCH($B121,'Team forecast'!$B$3:$B$26,0),MATCH(CA$1,'Team forecast'!$R$2:$BH$2,0))*$BX121-(1-INDEX('Team forecast'!$R$3:$BH$26,MATCH($B121,'Team forecast'!$B$3:$B$26,0),MATCH(CA$1,'Team forecast'!$R$2:$BH$2,0)))*(BY121+BX121+CH121)*0.01,-5000)</f>
        <v>-5000</v>
      </c>
      <c r="CB121" s="5">
        <f>MAX(INDEX('Team forecast'!$R$3:$BH$26,MATCH($B121,'Team forecast'!$B$3:$B$26,0),MATCH(CB$1,'Team forecast'!$R$2:$BH$2,0))*$BX121-(1-INDEX('Team forecast'!$R$3:$BH$26,MATCH($B121,'Team forecast'!$B$3:$B$26,0),MATCH(CB$1,'Team forecast'!$R$2:$BH$2,0)))*(BY121+BX121*2+CH121)*0.01,0)</f>
        <v>0</v>
      </c>
      <c r="CC121" s="5">
        <v>0</v>
      </c>
      <c r="CD121" s="5">
        <f>+AK121+BD121*Cockpit!$C$3+BW121*Cockpit!$C$3^2+BZ121*Cockpit!$C$3^3+CA121*Cockpit!$C$3^4+CB121*Cockpit!$C$3^5+CC121*Cockpit!$C$3^6</f>
        <v>80253.831548341084</v>
      </c>
      <c r="CE121" s="5"/>
      <c r="CF121" s="5"/>
      <c r="CG121" s="5">
        <v>0</v>
      </c>
      <c r="CH121" s="5">
        <f t="shared" si="122"/>
        <v>4995000</v>
      </c>
      <c r="CI121" s="5">
        <f t="shared" si="123"/>
        <v>4995000</v>
      </c>
      <c r="CJ121" s="1">
        <f t="shared" si="124"/>
        <v>1.6E-2</v>
      </c>
      <c r="CK121" s="5">
        <f>RANK(CD121,$CD$2:$CD$622)+COUNTIF($CD$2:$CD121,$CD121)-1</f>
        <v>119</v>
      </c>
      <c r="CL121" s="5">
        <f>RANK(CJ121,$CJ$2:$CJ$622)+COUNTIF($CJ$2:$CJ121,$CJ121)-1</f>
        <v>149</v>
      </c>
    </row>
    <row r="122" spans="1:90" x14ac:dyDescent="0.3">
      <c r="A122" t="str">
        <f>Players!P123</f>
        <v>César Azpilicueta</v>
      </c>
      <c r="B122" t="str">
        <f>Players!G123</f>
        <v>Spain</v>
      </c>
      <c r="C122" t="str">
        <f>Players!AB123</f>
        <v>Defense</v>
      </c>
      <c r="D122" s="1"/>
      <c r="F122" t="str">
        <f>IFERROR(INDEX(Lookup!B:B,MATCH(INDEX(Players!C:C,MATCH(E122,Players!A:A,0)),Lookup!D:D,0)),"")</f>
        <v/>
      </c>
      <c r="G122">
        <f>IF(Players!AC123=0,10000000,Players!AC123)</f>
        <v>3495000</v>
      </c>
      <c r="H122" s="16">
        <f>INDEX('Team forecast'!$B$2:$AO$26,MATCH('Master data'!$B122,'Team forecast'!$B$2:$B$26,0),MATCH('Master data'!H$1,'Team forecast'!$B$2:$AO$2,0))</f>
        <v>1.9979967794622602</v>
      </c>
      <c r="I122" s="16">
        <f>INDEX('Team forecast'!$B$2:$AO$26,MATCH('Master data'!$B122,'Team forecast'!$B$2:$B$26,0),MATCH('Master data'!I$1,'Team forecast'!$B$2:$AO$2,0))</f>
        <v>0.65640259726027606</v>
      </c>
      <c r="J122" s="16">
        <f>INDEX('Team forecast'!$B$2:$AO$26,MATCH('Master data'!$B122,'Team forecast'!$B$2:$B$26,0),MATCH('Master data'!J$1,'Team forecast'!$B$2:$AO$2,0))</f>
        <v>0.51871400527814249</v>
      </c>
      <c r="K122" s="16">
        <f>INDEX('Team forecast'!$B$2:$AO$26,MATCH('Master data'!$B122,'Team forecast'!$B$2:$B$26,0),MATCH('Master data'!K$1,'Team forecast'!$B$2:$AO$2,0))</f>
        <v>5.5104568712109829</v>
      </c>
      <c r="L122" s="16">
        <f>INDEX('Team forecast'!$B$2:$AO$26,MATCH('Master data'!$B122,'Team forecast'!$B$2:$B$26,0),MATCH('Master data'!L$1,'Team forecast'!$B$2:$AO$2,0))</f>
        <v>2.154857011207977</v>
      </c>
      <c r="M122">
        <f>IF(Players!BC123=1,95,0)</f>
        <v>0</v>
      </c>
      <c r="N122" s="2">
        <f>Players!BN123</f>
        <v>0</v>
      </c>
      <c r="O122" s="2">
        <f>Players!BO123</f>
        <v>0</v>
      </c>
      <c r="P122" s="2">
        <f>Players!BP123</f>
        <v>0</v>
      </c>
      <c r="Q122" s="2">
        <f>Players!BQ123</f>
        <v>0.3976928343222273</v>
      </c>
      <c r="R122" s="2">
        <f>Players!BR123</f>
        <v>4.1077133728890915E-2</v>
      </c>
      <c r="S122" s="2">
        <f t="shared" si="162"/>
        <v>1.9979967794622602</v>
      </c>
      <c r="T122" s="2">
        <f t="shared" si="163"/>
        <v>0.65640259726027606</v>
      </c>
      <c r="U122" s="16">
        <f>INDEX('Team forecast'!$B$2:$AO$26,MATCH('Master data'!$B122,'Team forecast'!$B$2:$B$26,0),MATCH('Master data'!U$1,'Team forecast'!$B$2:$AO$2,0))</f>
        <v>0.71371927042030125</v>
      </c>
      <c r="V122" s="16">
        <f>INDEX('Team forecast'!$B$2:$AO$26,MATCH('Master data'!$B122,'Team forecast'!$B$2:$B$26,0),MATCH('Master data'!V$1,'Team forecast'!$B$2:$AO$2,0))</f>
        <v>0.1808088818398097</v>
      </c>
      <c r="W122" s="16">
        <f>INDEX('Team forecast'!$B$2:$AO$26,MATCH('Master data'!$B122,'Team forecast'!$B$2:$B$26,0),MATCH('Master data'!W$1,'Team forecast'!$B$2:$AO$2,0))</f>
        <v>0.105471847739889</v>
      </c>
      <c r="X122" s="5">
        <f t="shared" si="164"/>
        <v>-5000</v>
      </c>
      <c r="Y122" s="5">
        <f t="shared" si="165"/>
        <v>0</v>
      </c>
      <c r="Z122" s="5">
        <f t="shared" si="166"/>
        <v>0</v>
      </c>
      <c r="AA122" s="5">
        <f t="shared" si="167"/>
        <v>0</v>
      </c>
      <c r="AB122" s="5">
        <f t="shared" si="168"/>
        <v>0</v>
      </c>
      <c r="AC122" s="5">
        <f t="shared" si="169"/>
        <v>0</v>
      </c>
      <c r="AD122" s="5">
        <f t="shared" si="170"/>
        <v>0</v>
      </c>
      <c r="AE122" s="5">
        <f t="shared" si="171"/>
        <v>25935.700263907125</v>
      </c>
      <c r="AF122" s="5">
        <f t="shared" si="172"/>
        <v>0</v>
      </c>
      <c r="AG122" s="5">
        <f t="shared" si="173"/>
        <v>0</v>
      </c>
      <c r="AH122" s="5">
        <f t="shared" si="174"/>
        <v>0</v>
      </c>
      <c r="AI122" s="5">
        <f t="shared" si="175"/>
        <v>0</v>
      </c>
      <c r="AJ122" s="5">
        <f t="shared" si="176"/>
        <v>0</v>
      </c>
      <c r="AK122" s="5">
        <f>IFERROR(SUM(X122:AJ122),-5000)*((Cockpit!$C$3)^0)</f>
        <v>20935.700263907125</v>
      </c>
      <c r="AL122" s="16">
        <f>INDEX('Team forecast'!$B$2:$AO$26,MATCH('Master data'!$B122,'Team forecast'!$B$2:$B$26,0),MATCH('Master data'!AL$1,'Team forecast'!$B$2:$AO$2,0))</f>
        <v>2.4503417481709131</v>
      </c>
      <c r="AM122" s="16">
        <f>INDEX('Team forecast'!$B$2:$AO$26,MATCH('Master data'!$B122,'Team forecast'!$B$2:$B$26,0),MATCH('Master data'!AM$1,'Team forecast'!$B$2:$AO$2,0))</f>
        <v>0.60056788388223015</v>
      </c>
      <c r="AN122" s="16">
        <f>INDEX('Team forecast'!$B$2:$AO$26,MATCH('Master data'!$B122,'Team forecast'!$B$2:$B$26,0),MATCH('Master data'!AN$1,'Team forecast'!$B$2:$AO$2,0))</f>
        <v>0.54850006328846879</v>
      </c>
      <c r="AO122" s="16">
        <f>INDEX('Team forecast'!$B$2:$AO$26,MATCH('Master data'!$B122,'Team forecast'!$B$2:$B$26,0),MATCH('Master data'!AO$1,'Team forecast'!$B$2:$AO$2,0))</f>
        <v>6.7580201639051669</v>
      </c>
      <c r="AP122" s="16">
        <f>INDEX('Team forecast'!$B$2:$AO$26,MATCH('Master data'!$B122,'Team forecast'!$B$2:$B$26,0),MATCH('Master data'!AP$1,'Team forecast'!$B$2:$AO$2,0))</f>
        <v>1.9715612349669172</v>
      </c>
      <c r="AQ122" s="5">
        <f t="shared" si="177"/>
        <v>-5000</v>
      </c>
      <c r="AR122" s="5">
        <f>INDEX('Team forecast'!$B$2:$AO$26,MATCH('Master data'!$B122,'Team forecast'!$B$2:$B$26,0),MATCH('Master data'!AR$1,'Team forecast'!$B$2:$AO$2,0))*IF(X122&gt;0,25000,0)</f>
        <v>0</v>
      </c>
      <c r="AS122" s="16">
        <f>INDEX('Team forecast'!$B$2:$AO$26,MATCH('Master data'!$B122,'Team forecast'!$B$2:$B$26,0),MATCH('Master data'!AS$1,'Team forecast'!$B$2:$AO$2,0))*IF(X122&gt;0,5000,0)</f>
        <v>0</v>
      </c>
      <c r="AT122" s="16">
        <f>INDEX('Team forecast'!$B$2:$AO$26,MATCH('Master data'!$B122,'Team forecast'!$B$2:$B$26,0),MATCH('Master data'!AT$1,'Team forecast'!$B$2:$AO$2,0))*IF(X122&gt;0,-15000,0)</f>
        <v>0</v>
      </c>
      <c r="AU122" s="5">
        <f t="shared" si="178"/>
        <v>0</v>
      </c>
      <c r="AV122" s="5">
        <f t="shared" si="179"/>
        <v>0</v>
      </c>
      <c r="AW122" s="5">
        <f t="shared" si="180"/>
        <v>0</v>
      </c>
      <c r="AX122" s="5">
        <f t="shared" si="181"/>
        <v>27425.00316442344</v>
      </c>
      <c r="AY122" s="5">
        <f t="shared" si="182"/>
        <v>0</v>
      </c>
      <c r="AZ122" s="5">
        <f t="shared" si="183"/>
        <v>0</v>
      </c>
      <c r="BA122" s="5">
        <f t="shared" si="184"/>
        <v>0</v>
      </c>
      <c r="BB122" s="5">
        <f t="shared" si="185"/>
        <v>0</v>
      </c>
      <c r="BC122" s="5">
        <f t="shared" si="186"/>
        <v>0</v>
      </c>
      <c r="BD122" s="5">
        <f t="shared" si="187"/>
        <v>22425.00316442344</v>
      </c>
      <c r="BE122" s="16">
        <f>INDEX('Team forecast'!$B$2:$AO$26,MATCH('Master data'!$B122,'Team forecast'!$B$2:$B$26,0),MATCH('Master data'!BE$1,'Team forecast'!$B$2:$AO$2,0))</f>
        <v>0</v>
      </c>
      <c r="BF122" s="16">
        <f>INDEX('Team forecast'!$B$2:$AO$26,MATCH('Master data'!$B122,'Team forecast'!$B$2:$B$26,0),MATCH('Master data'!BF$1,'Team forecast'!$B$2:$AO$2,0))</f>
        <v>0</v>
      </c>
      <c r="BG122" s="16">
        <f>INDEX('Team forecast'!$B$2:$AO$26,MATCH('Master data'!$B122,'Team forecast'!$B$2:$B$26,0),MATCH('Master data'!BG$1,'Team forecast'!$B$2:$AO$2,0))</f>
        <v>0</v>
      </c>
      <c r="BH122" s="16">
        <f>INDEX('Team forecast'!$B$2:$AO$26,MATCH('Master data'!$B122,'Team forecast'!$B$2:$B$26,0),MATCH('Master data'!BH$1,'Team forecast'!$B$2:$AO$2,0))</f>
        <v>0</v>
      </c>
      <c r="BI122" s="16">
        <f>INDEX('Team forecast'!$B$2:$AO$26,MATCH('Master data'!$B122,'Team forecast'!$B$2:$B$26,0),MATCH('Master data'!BI$1,'Team forecast'!$B$2:$AO$2,0))</f>
        <v>0</v>
      </c>
      <c r="BJ122" s="5">
        <f t="shared" si="188"/>
        <v>-5000</v>
      </c>
      <c r="BK122" s="5">
        <f>INDEX('Team forecast'!$R$3:$BH$26,MATCH($B122,'Team forecast'!$B$3:$B$26,0),MATCH(BK$1,'Team forecast'!$R$2:$BH$2,0))*IF($X122&gt;0,25000,0)</f>
        <v>0</v>
      </c>
      <c r="BL122" s="5">
        <f>INDEX('Team forecast'!$R$3:$BH$26,MATCH($B122,'Team forecast'!$B$3:$B$26,0),MATCH(BL$1,'Team forecast'!$R$2:$BH$2,0))*IF($X122&gt;0,5000,0)</f>
        <v>0</v>
      </c>
      <c r="BM122" s="5">
        <f>INDEX('Team forecast'!$R$3:$BH$26,MATCH($B122,'Team forecast'!$B$3:$B$26,0),MATCH(BM$1,'Team forecast'!$R$2:$BH$2,0))*IF($X122&gt;0,-15000,0)</f>
        <v>0</v>
      </c>
      <c r="BN122" s="5">
        <f t="shared" si="189"/>
        <v>0</v>
      </c>
      <c r="BO122" s="5">
        <f t="shared" si="190"/>
        <v>0</v>
      </c>
      <c r="BP122" s="5">
        <f t="shared" si="191"/>
        <v>0</v>
      </c>
      <c r="BQ122" s="5">
        <f t="shared" si="192"/>
        <v>0</v>
      </c>
      <c r="BR122" s="5">
        <f t="shared" si="193"/>
        <v>0</v>
      </c>
      <c r="BS122" s="5">
        <f t="shared" si="194"/>
        <v>0</v>
      </c>
      <c r="BT122" s="5">
        <f t="shared" si="195"/>
        <v>0</v>
      </c>
      <c r="BU122" s="5">
        <f t="shared" si="196"/>
        <v>0</v>
      </c>
      <c r="BV122" s="5">
        <f t="shared" si="197"/>
        <v>0</v>
      </c>
      <c r="BW122" s="5">
        <f t="shared" si="120"/>
        <v>0</v>
      </c>
      <c r="BX122" s="5">
        <f t="shared" si="121"/>
        <v>21680.351714165285</v>
      </c>
      <c r="BY122" s="5">
        <f t="shared" si="198"/>
        <v>65041.055142495854</v>
      </c>
      <c r="BZ122" s="5">
        <f>MAX(INDEX('Team forecast'!$R$3:$BH$26,MATCH($B122,'Team forecast'!$B$3:$B$26,0),MATCH(BZ$1,'Team forecast'!$R$2:$BH$2,0))*($BX122)-(1-INDEX('Team forecast'!$R$3:$BH$26,MATCH($B122,'Team forecast'!$B$3:$B$26,0),MATCH(BZ$1,'Team forecast'!$R$2:$BH$2,0)))*(BY122+CH122)*0.01,-5000)</f>
        <v>18952.696368184796</v>
      </c>
      <c r="CA122" s="5">
        <f>MAX(INDEX('Team forecast'!$R$3:$BH$26,MATCH($B122,'Team forecast'!$B$3:$B$26,0),MATCH(CA$1,'Team forecast'!$R$2:$BH$2,0))*$BX122-(1-INDEX('Team forecast'!$R$3:$BH$26,MATCH($B122,'Team forecast'!$B$3:$B$26,0),MATCH(CA$1,'Team forecast'!$R$2:$BH$2,0)))*(BY122+BX122+CH122)*0.01,-5000)</f>
        <v>-5000</v>
      </c>
      <c r="CB122" s="5">
        <f>MAX(INDEX('Team forecast'!$R$3:$BH$26,MATCH($B122,'Team forecast'!$B$3:$B$26,0),MATCH(CB$1,'Team forecast'!$R$2:$BH$2,0))*$BX122-(1-INDEX('Team forecast'!$R$3:$BH$26,MATCH($B122,'Team forecast'!$B$3:$B$26,0),MATCH(CB$1,'Team forecast'!$R$2:$BH$2,0)))*(BY122+BX122*2+CH122)*0.01,0)</f>
        <v>0</v>
      </c>
      <c r="CC122" s="5">
        <v>0</v>
      </c>
      <c r="CD122" s="5">
        <f>+AK122+BD122*Cockpit!$C$3+BW122*Cockpit!$C$3^2+BZ122*Cockpit!$C$3^3+CA122*Cockpit!$C$3^4+CB122*Cockpit!$C$3^5+CC122*Cockpit!$C$3^6</f>
        <v>40513.66179125652</v>
      </c>
      <c r="CE122" s="5"/>
      <c r="CF122" s="5"/>
      <c r="CG122" s="5">
        <v>0</v>
      </c>
      <c r="CH122" s="5">
        <f t="shared" si="122"/>
        <v>3495000</v>
      </c>
      <c r="CI122" s="5">
        <f t="shared" si="123"/>
        <v>3495000</v>
      </c>
      <c r="CJ122" s="1">
        <f t="shared" si="124"/>
        <v>1.2E-2</v>
      </c>
      <c r="CK122" s="5">
        <f>RANK(CD122,$CD$2:$CD$622)+COUNTIF($CD$2:$CD122,$CD122)-1</f>
        <v>200</v>
      </c>
      <c r="CL122" s="5">
        <f>RANK(CJ122,$CJ$2:$CJ$622)+COUNTIF($CJ$2:$CJ122,$CJ122)-1</f>
        <v>198</v>
      </c>
    </row>
    <row r="123" spans="1:90" x14ac:dyDescent="0.3">
      <c r="A123" t="str">
        <f>Players!P124</f>
        <v>Jordi Alba</v>
      </c>
      <c r="B123" t="str">
        <f>Players!G124</f>
        <v>Spain</v>
      </c>
      <c r="C123" t="str">
        <f>Players!AB124</f>
        <v>Defense</v>
      </c>
      <c r="D123" s="1"/>
      <c r="F123" t="str">
        <f>IFERROR(INDEX(Lookup!B:B,MATCH(INDEX(Players!C:C,MATCH(E123,Players!A:A,0)),Lookup!D:D,0)),"")</f>
        <v/>
      </c>
      <c r="G123">
        <f>IF(Players!AC124=0,10000000,Players!AC124)</f>
        <v>4562000</v>
      </c>
      <c r="H123" s="16">
        <f>INDEX('Team forecast'!$B$2:$AO$26,MATCH('Master data'!$B123,'Team forecast'!$B$2:$B$26,0),MATCH('Master data'!H$1,'Team forecast'!$B$2:$AO$2,0))</f>
        <v>1.9979967794622602</v>
      </c>
      <c r="I123" s="16">
        <f>INDEX('Team forecast'!$B$2:$AO$26,MATCH('Master data'!$B123,'Team forecast'!$B$2:$B$26,0),MATCH('Master data'!I$1,'Team forecast'!$B$2:$AO$2,0))</f>
        <v>0.65640259726027606</v>
      </c>
      <c r="J123" s="16">
        <f>INDEX('Team forecast'!$B$2:$AO$26,MATCH('Master data'!$B123,'Team forecast'!$B$2:$B$26,0),MATCH('Master data'!J$1,'Team forecast'!$B$2:$AO$2,0))</f>
        <v>0.51871400527814249</v>
      </c>
      <c r="K123" s="16">
        <f>INDEX('Team forecast'!$B$2:$AO$26,MATCH('Master data'!$B123,'Team forecast'!$B$2:$B$26,0),MATCH('Master data'!K$1,'Team forecast'!$B$2:$AO$2,0))</f>
        <v>5.5104568712109829</v>
      </c>
      <c r="L123" s="16">
        <f>INDEX('Team forecast'!$B$2:$AO$26,MATCH('Master data'!$B123,'Team forecast'!$B$2:$B$26,0),MATCH('Master data'!L$1,'Team forecast'!$B$2:$AO$2,0))</f>
        <v>2.154857011207977</v>
      </c>
      <c r="M123">
        <f>IF(Players!BC124=1,95,0)</f>
        <v>95</v>
      </c>
      <c r="N123" s="2">
        <f>Players!BN124</f>
        <v>3.1295279918333467E-2</v>
      </c>
      <c r="O123" s="2">
        <f>Players!BO124</f>
        <v>0.13674229915543948</v>
      </c>
      <c r="P123" s="2">
        <f>Players!BP124</f>
        <v>7.8084078870093929E-2</v>
      </c>
      <c r="Q123" s="2">
        <f>Players!BQ124</f>
        <v>0.29866336633663371</v>
      </c>
      <c r="R123" s="2">
        <f>Players!BR124</f>
        <v>0</v>
      </c>
      <c r="S123" s="2">
        <f t="shared" si="162"/>
        <v>1.9979967794622602</v>
      </c>
      <c r="T123" s="2">
        <f t="shared" si="163"/>
        <v>0.65640259726027606</v>
      </c>
      <c r="U123" s="16">
        <f>INDEX('Team forecast'!$B$2:$AO$26,MATCH('Master data'!$B123,'Team forecast'!$B$2:$B$26,0),MATCH('Master data'!U$1,'Team forecast'!$B$2:$AO$2,0))</f>
        <v>0.71371927042030125</v>
      </c>
      <c r="V123" s="16">
        <f>INDEX('Team forecast'!$B$2:$AO$26,MATCH('Master data'!$B123,'Team forecast'!$B$2:$B$26,0),MATCH('Master data'!V$1,'Team forecast'!$B$2:$AO$2,0))</f>
        <v>0.1808088818398097</v>
      </c>
      <c r="W123" s="16">
        <f>INDEX('Team forecast'!$B$2:$AO$26,MATCH('Master data'!$B123,'Team forecast'!$B$2:$B$26,0),MATCH('Master data'!W$1,'Team forecast'!$B$2:$AO$2,0))</f>
        <v>0.105471847739889</v>
      </c>
      <c r="X123" s="5">
        <f t="shared" si="164"/>
        <v>7000</v>
      </c>
      <c r="Y123" s="5">
        <f t="shared" si="165"/>
        <v>17842.981760507533</v>
      </c>
      <c r="Z123" s="5">
        <f t="shared" si="166"/>
        <v>904.04440919904846</v>
      </c>
      <c r="AA123" s="5">
        <f t="shared" si="167"/>
        <v>-1582.077716098335</v>
      </c>
      <c r="AB123" s="5">
        <f t="shared" si="168"/>
        <v>9379.1802733800323</v>
      </c>
      <c r="AC123" s="5">
        <f t="shared" si="169"/>
        <v>13660.533666441652</v>
      </c>
      <c r="AD123" s="5">
        <f t="shared" si="170"/>
        <v>4302.7894894188939</v>
      </c>
      <c r="AE123" s="5">
        <f t="shared" si="171"/>
        <v>25935.700263907125</v>
      </c>
      <c r="AF123" s="5">
        <f t="shared" si="172"/>
        <v>0</v>
      </c>
      <c r="AG123" s="5">
        <f t="shared" si="173"/>
        <v>-5973.2673267326745</v>
      </c>
      <c r="AH123" s="5">
        <f t="shared" si="174"/>
        <v>0</v>
      </c>
      <c r="AI123" s="5">
        <f t="shared" si="175"/>
        <v>19979.9677946226</v>
      </c>
      <c r="AJ123" s="5">
        <f t="shared" si="176"/>
        <v>-5251.2207780822082</v>
      </c>
      <c r="AK123" s="5">
        <f>IFERROR(SUM(X123:AJ123),-5000)*((Cockpit!$C$3)^0)</f>
        <v>86198.631836563669</v>
      </c>
      <c r="AL123" s="16">
        <f>INDEX('Team forecast'!$B$2:$AO$26,MATCH('Master data'!$B123,'Team forecast'!$B$2:$B$26,0),MATCH('Master data'!AL$1,'Team forecast'!$B$2:$AO$2,0))</f>
        <v>2.4503417481709131</v>
      </c>
      <c r="AM123" s="16">
        <f>INDEX('Team forecast'!$B$2:$AO$26,MATCH('Master data'!$B123,'Team forecast'!$B$2:$B$26,0),MATCH('Master data'!AM$1,'Team forecast'!$B$2:$AO$2,0))</f>
        <v>0.60056788388223015</v>
      </c>
      <c r="AN123" s="16">
        <f>INDEX('Team forecast'!$B$2:$AO$26,MATCH('Master data'!$B123,'Team forecast'!$B$2:$B$26,0),MATCH('Master data'!AN$1,'Team forecast'!$B$2:$AO$2,0))</f>
        <v>0.54850006328846879</v>
      </c>
      <c r="AO123" s="16">
        <f>INDEX('Team forecast'!$B$2:$AO$26,MATCH('Master data'!$B123,'Team forecast'!$B$2:$B$26,0),MATCH('Master data'!AO$1,'Team forecast'!$B$2:$AO$2,0))</f>
        <v>6.7580201639051669</v>
      </c>
      <c r="AP123" s="16">
        <f>INDEX('Team forecast'!$B$2:$AO$26,MATCH('Master data'!$B123,'Team forecast'!$B$2:$B$26,0),MATCH('Master data'!AP$1,'Team forecast'!$B$2:$AO$2,0))</f>
        <v>1.9715612349669172</v>
      </c>
      <c r="AQ123" s="5">
        <f t="shared" si="177"/>
        <v>7000</v>
      </c>
      <c r="AR123" s="5">
        <f>INDEX('Team forecast'!$B$2:$AO$26,MATCH('Master data'!$B123,'Team forecast'!$B$2:$B$26,0),MATCH('Master data'!AR$1,'Team forecast'!$B$2:$AO$2,0))*IF(X123&gt;0,25000,0)</f>
        <v>19768.856447688566</v>
      </c>
      <c r="AS123" s="16">
        <f>INDEX('Team forecast'!$B$2:$AO$26,MATCH('Master data'!$B123,'Team forecast'!$B$2:$B$26,0),MATCH('Master data'!AS$1,'Team forecast'!$B$2:$AO$2,0))*IF(X123&gt;0,5000,0)</f>
        <v>729.92700729927003</v>
      </c>
      <c r="AT123" s="16">
        <f>INDEX('Team forecast'!$B$2:$AO$26,MATCH('Master data'!$B123,'Team forecast'!$B$2:$B$26,0),MATCH('Master data'!AT$1,'Team forecast'!$B$2:$AO$2,0))*IF(X123&gt;0,-15000,0)</f>
        <v>-948.90510948905103</v>
      </c>
      <c r="AU123" s="5">
        <f t="shared" si="178"/>
        <v>11502.619635688094</v>
      </c>
      <c r="AV123" s="5">
        <f t="shared" si="179"/>
        <v>16753.268218072477</v>
      </c>
      <c r="AW123" s="5">
        <f t="shared" si="180"/>
        <v>5276.9377948405618</v>
      </c>
      <c r="AX123" s="5">
        <f t="shared" si="181"/>
        <v>27425.00316442344</v>
      </c>
      <c r="AY123" s="5">
        <f t="shared" si="182"/>
        <v>0</v>
      </c>
      <c r="AZ123" s="5">
        <f t="shared" si="183"/>
        <v>-5973.2673267326745</v>
      </c>
      <c r="BA123" s="5">
        <f t="shared" si="184"/>
        <v>0</v>
      </c>
      <c r="BB123" s="5">
        <f t="shared" si="185"/>
        <v>24503.41748170913</v>
      </c>
      <c r="BC123" s="5">
        <f t="shared" si="186"/>
        <v>-4804.5430710578412</v>
      </c>
      <c r="BD123" s="5">
        <f t="shared" si="187"/>
        <v>101233.31424244198</v>
      </c>
      <c r="BE123" s="16">
        <f>INDEX('Team forecast'!$B$2:$AO$26,MATCH('Master data'!$B123,'Team forecast'!$B$2:$B$26,0),MATCH('Master data'!BE$1,'Team forecast'!$B$2:$AO$2,0))</f>
        <v>0</v>
      </c>
      <c r="BF123" s="16">
        <f>INDEX('Team forecast'!$B$2:$AO$26,MATCH('Master data'!$B123,'Team forecast'!$B$2:$B$26,0),MATCH('Master data'!BF$1,'Team forecast'!$B$2:$AO$2,0))</f>
        <v>0</v>
      </c>
      <c r="BG123" s="16">
        <f>INDEX('Team forecast'!$B$2:$AO$26,MATCH('Master data'!$B123,'Team forecast'!$B$2:$B$26,0),MATCH('Master data'!BG$1,'Team forecast'!$B$2:$AO$2,0))</f>
        <v>0</v>
      </c>
      <c r="BH123" s="16">
        <f>INDEX('Team forecast'!$B$2:$AO$26,MATCH('Master data'!$B123,'Team forecast'!$B$2:$B$26,0),MATCH('Master data'!BH$1,'Team forecast'!$B$2:$AO$2,0))</f>
        <v>0</v>
      </c>
      <c r="BI123" s="16">
        <f>INDEX('Team forecast'!$B$2:$AO$26,MATCH('Master data'!$B123,'Team forecast'!$B$2:$B$26,0),MATCH('Master data'!BI$1,'Team forecast'!$B$2:$AO$2,0))</f>
        <v>0</v>
      </c>
      <c r="BJ123" s="5">
        <f t="shared" si="188"/>
        <v>7000</v>
      </c>
      <c r="BK123" s="5">
        <f>INDEX('Team forecast'!$R$3:$BH$26,MATCH($B123,'Team forecast'!$B$3:$B$26,0),MATCH(BK$1,'Team forecast'!$R$2:$BH$2,0))*IF($X123&gt;0,25000,0)</f>
        <v>0</v>
      </c>
      <c r="BL123" s="5">
        <f>INDEX('Team forecast'!$R$3:$BH$26,MATCH($B123,'Team forecast'!$B$3:$B$26,0),MATCH(BL$1,'Team forecast'!$R$2:$BH$2,0))*IF($X123&gt;0,5000,0)</f>
        <v>0</v>
      </c>
      <c r="BM123" s="5">
        <f>INDEX('Team forecast'!$R$3:$BH$26,MATCH($B123,'Team forecast'!$B$3:$B$26,0),MATCH(BM$1,'Team forecast'!$R$2:$BH$2,0))*IF($X123&gt;0,-15000,0)</f>
        <v>0</v>
      </c>
      <c r="BN123" s="5">
        <f t="shared" si="189"/>
        <v>0</v>
      </c>
      <c r="BO123" s="5">
        <f t="shared" si="190"/>
        <v>0</v>
      </c>
      <c r="BP123" s="5">
        <f t="shared" si="191"/>
        <v>0</v>
      </c>
      <c r="BQ123" s="5">
        <f t="shared" si="192"/>
        <v>0</v>
      </c>
      <c r="BR123" s="5">
        <f t="shared" si="193"/>
        <v>0</v>
      </c>
      <c r="BS123" s="5">
        <f t="shared" si="194"/>
        <v>-5973.2673267326745</v>
      </c>
      <c r="BT123" s="5">
        <f t="shared" si="195"/>
        <v>0</v>
      </c>
      <c r="BU123" s="5">
        <f t="shared" si="196"/>
        <v>0</v>
      </c>
      <c r="BV123" s="5">
        <f t="shared" si="197"/>
        <v>0</v>
      </c>
      <c r="BW123" s="5">
        <f t="shared" si="120"/>
        <v>0</v>
      </c>
      <c r="BX123" s="5">
        <f t="shared" si="121"/>
        <v>93715.973039502831</v>
      </c>
      <c r="BY123" s="5">
        <f t="shared" si="198"/>
        <v>281147.91911850846</v>
      </c>
      <c r="BZ123" s="5">
        <f>MAX(INDEX('Team forecast'!$R$3:$BH$26,MATCH($B123,'Team forecast'!$B$3:$B$26,0),MATCH(BZ$1,'Team forecast'!$R$2:$BH$2,0))*($BX123)-(1-INDEX('Team forecast'!$R$3:$BH$26,MATCH($B123,'Team forecast'!$B$3:$B$26,0),MATCH(BZ$1,'Team forecast'!$R$2:$BH$2,0)))*(BY123+CH123)*0.01,-5000)</f>
        <v>86947.046742803403</v>
      </c>
      <c r="CA123" s="5">
        <f>MAX(INDEX('Team forecast'!$R$3:$BH$26,MATCH($B123,'Team forecast'!$B$3:$B$26,0),MATCH(CA$1,'Team forecast'!$R$2:$BH$2,0))*$BX123-(1-INDEX('Team forecast'!$R$3:$BH$26,MATCH($B123,'Team forecast'!$B$3:$B$26,0),MATCH(CA$1,'Team forecast'!$R$2:$BH$2,0)))*(BY123+BX123+CH123)*0.01,-5000)</f>
        <v>19652.511359024549</v>
      </c>
      <c r="CB123" s="5">
        <f>MAX(INDEX('Team forecast'!$R$3:$BH$26,MATCH($B123,'Team forecast'!$B$3:$B$26,0),MATCH(CB$1,'Team forecast'!$R$2:$BH$2,0))*$BX123-(1-INDEX('Team forecast'!$R$3:$BH$26,MATCH($B123,'Team forecast'!$B$3:$B$26,0),MATCH(CB$1,'Team forecast'!$R$2:$BH$2,0)))*(BY123+BX123*2+CH123)*0.01,0)</f>
        <v>0</v>
      </c>
      <c r="CC123" s="5">
        <v>0</v>
      </c>
      <c r="CD123" s="5">
        <f>+AK123+BD123*Cockpit!$C$3+BW123*Cockpit!$C$3^2+BZ123*Cockpit!$C$3^3+CA123*Cockpit!$C$3^4+CB123*Cockpit!$C$3^5+CC123*Cockpit!$C$3^6</f>
        <v>183331.57347438514</v>
      </c>
      <c r="CE123" s="5"/>
      <c r="CF123" s="5"/>
      <c r="CG123" s="5">
        <v>0</v>
      </c>
      <c r="CH123" s="5">
        <f t="shared" si="122"/>
        <v>4562000</v>
      </c>
      <c r="CI123" s="5">
        <f t="shared" si="123"/>
        <v>4562000</v>
      </c>
      <c r="CJ123" s="1">
        <f t="shared" si="124"/>
        <v>0.04</v>
      </c>
      <c r="CK123" s="5">
        <f>RANK(CD123,$CD$2:$CD$622)+COUNTIF($CD$2:$CD123,$CD123)-1</f>
        <v>17</v>
      </c>
      <c r="CL123" s="5">
        <f>RANK(CJ123,$CJ$2:$CJ$622)+COUNTIF($CJ$2:$CJ123,$CJ123)-1</f>
        <v>20</v>
      </c>
    </row>
    <row r="124" spans="1:90" x14ac:dyDescent="0.3">
      <c r="A124" t="str">
        <f>Players!P125</f>
        <v>José Gayà</v>
      </c>
      <c r="B124" t="str">
        <f>Players!G125</f>
        <v>Spain</v>
      </c>
      <c r="C124" t="str">
        <f>Players!AB125</f>
        <v>Defense</v>
      </c>
      <c r="D124" s="1"/>
      <c r="F124" t="str">
        <f>IFERROR(INDEX(Lookup!B:B,MATCH(INDEX(Players!C:C,MATCH(E124,Players!A:A,0)),Lookup!D:D,0)),"")</f>
        <v/>
      </c>
      <c r="G124">
        <f>IF(Players!AC125=0,10000000,Players!AC125)</f>
        <v>3995000</v>
      </c>
      <c r="H124" s="16">
        <f>INDEX('Team forecast'!$B$2:$AO$26,MATCH('Master data'!$B124,'Team forecast'!$B$2:$B$26,0),MATCH('Master data'!H$1,'Team forecast'!$B$2:$AO$2,0))</f>
        <v>1.9979967794622602</v>
      </c>
      <c r="I124" s="16">
        <f>INDEX('Team forecast'!$B$2:$AO$26,MATCH('Master data'!$B124,'Team forecast'!$B$2:$B$26,0),MATCH('Master data'!I$1,'Team forecast'!$B$2:$AO$2,0))</f>
        <v>0.65640259726027606</v>
      </c>
      <c r="J124" s="16">
        <f>INDEX('Team forecast'!$B$2:$AO$26,MATCH('Master data'!$B124,'Team forecast'!$B$2:$B$26,0),MATCH('Master data'!J$1,'Team forecast'!$B$2:$AO$2,0))</f>
        <v>0.51871400527814249</v>
      </c>
      <c r="K124" s="16">
        <f>INDEX('Team forecast'!$B$2:$AO$26,MATCH('Master data'!$B124,'Team forecast'!$B$2:$B$26,0),MATCH('Master data'!K$1,'Team forecast'!$B$2:$AO$2,0))</f>
        <v>5.5104568712109829</v>
      </c>
      <c r="L124" s="16">
        <f>INDEX('Team forecast'!$B$2:$AO$26,MATCH('Master data'!$B124,'Team forecast'!$B$2:$B$26,0),MATCH('Master data'!L$1,'Team forecast'!$B$2:$AO$2,0))</f>
        <v>2.154857011207977</v>
      </c>
      <c r="M124">
        <f>IF(Players!BC125=1,95,0)</f>
        <v>0</v>
      </c>
      <c r="N124" s="2">
        <f>Players!BN125</f>
        <v>0</v>
      </c>
      <c r="O124" s="2">
        <f>Players!BO125</f>
        <v>0</v>
      </c>
      <c r="P124" s="2">
        <f>Players!BP125</f>
        <v>0</v>
      </c>
      <c r="Q124" s="2">
        <f>Players!BQ125</f>
        <v>9.4836670179135926E-2</v>
      </c>
      <c r="R124" s="2">
        <f>Players!BR125</f>
        <v>0</v>
      </c>
      <c r="S124" s="2">
        <f t="shared" si="162"/>
        <v>1.9979967794622602</v>
      </c>
      <c r="T124" s="2">
        <f t="shared" si="163"/>
        <v>0.65640259726027606</v>
      </c>
      <c r="U124" s="16">
        <f>INDEX('Team forecast'!$B$2:$AO$26,MATCH('Master data'!$B124,'Team forecast'!$B$2:$B$26,0),MATCH('Master data'!U$1,'Team forecast'!$B$2:$AO$2,0))</f>
        <v>0.71371927042030125</v>
      </c>
      <c r="V124" s="16">
        <f>INDEX('Team forecast'!$B$2:$AO$26,MATCH('Master data'!$B124,'Team forecast'!$B$2:$B$26,0),MATCH('Master data'!V$1,'Team forecast'!$B$2:$AO$2,0))</f>
        <v>0.1808088818398097</v>
      </c>
      <c r="W124" s="16">
        <f>INDEX('Team forecast'!$B$2:$AO$26,MATCH('Master data'!$B124,'Team forecast'!$B$2:$B$26,0),MATCH('Master data'!W$1,'Team forecast'!$B$2:$AO$2,0))</f>
        <v>0.105471847739889</v>
      </c>
      <c r="X124" s="5">
        <f t="shared" si="164"/>
        <v>-5000</v>
      </c>
      <c r="Y124" s="5">
        <f t="shared" si="165"/>
        <v>0</v>
      </c>
      <c r="Z124" s="5">
        <f t="shared" si="166"/>
        <v>0</v>
      </c>
      <c r="AA124" s="5">
        <f t="shared" si="167"/>
        <v>0</v>
      </c>
      <c r="AB124" s="5">
        <f t="shared" si="168"/>
        <v>0</v>
      </c>
      <c r="AC124" s="5">
        <f t="shared" si="169"/>
        <v>0</v>
      </c>
      <c r="AD124" s="5">
        <f t="shared" si="170"/>
        <v>0</v>
      </c>
      <c r="AE124" s="5">
        <f t="shared" si="171"/>
        <v>25935.700263907125</v>
      </c>
      <c r="AF124" s="5">
        <f t="shared" si="172"/>
        <v>0</v>
      </c>
      <c r="AG124" s="5">
        <f t="shared" si="173"/>
        <v>0</v>
      </c>
      <c r="AH124" s="5">
        <f t="shared" si="174"/>
        <v>0</v>
      </c>
      <c r="AI124" s="5">
        <f t="shared" si="175"/>
        <v>0</v>
      </c>
      <c r="AJ124" s="5">
        <f t="shared" si="176"/>
        <v>0</v>
      </c>
      <c r="AK124" s="5">
        <f>IFERROR(SUM(X124:AJ124),-5000)*((Cockpit!$C$3)^0)</f>
        <v>20935.700263907125</v>
      </c>
      <c r="AL124" s="16">
        <f>INDEX('Team forecast'!$B$2:$AO$26,MATCH('Master data'!$B124,'Team forecast'!$B$2:$B$26,0),MATCH('Master data'!AL$1,'Team forecast'!$B$2:$AO$2,0))</f>
        <v>2.4503417481709131</v>
      </c>
      <c r="AM124" s="16">
        <f>INDEX('Team forecast'!$B$2:$AO$26,MATCH('Master data'!$B124,'Team forecast'!$B$2:$B$26,0),MATCH('Master data'!AM$1,'Team forecast'!$B$2:$AO$2,0))</f>
        <v>0.60056788388223015</v>
      </c>
      <c r="AN124" s="16">
        <f>INDEX('Team forecast'!$B$2:$AO$26,MATCH('Master data'!$B124,'Team forecast'!$B$2:$B$26,0),MATCH('Master data'!AN$1,'Team forecast'!$B$2:$AO$2,0))</f>
        <v>0.54850006328846879</v>
      </c>
      <c r="AO124" s="16">
        <f>INDEX('Team forecast'!$B$2:$AO$26,MATCH('Master data'!$B124,'Team forecast'!$B$2:$B$26,0),MATCH('Master data'!AO$1,'Team forecast'!$B$2:$AO$2,0))</f>
        <v>6.7580201639051669</v>
      </c>
      <c r="AP124" s="16">
        <f>INDEX('Team forecast'!$B$2:$AO$26,MATCH('Master data'!$B124,'Team forecast'!$B$2:$B$26,0),MATCH('Master data'!AP$1,'Team forecast'!$B$2:$AO$2,0))</f>
        <v>1.9715612349669172</v>
      </c>
      <c r="AQ124" s="5">
        <f t="shared" si="177"/>
        <v>-5000</v>
      </c>
      <c r="AR124" s="5">
        <f>INDEX('Team forecast'!$B$2:$AO$26,MATCH('Master data'!$B124,'Team forecast'!$B$2:$B$26,0),MATCH('Master data'!AR$1,'Team forecast'!$B$2:$AO$2,0))*IF(X124&gt;0,25000,0)</f>
        <v>0</v>
      </c>
      <c r="AS124" s="16">
        <f>INDEX('Team forecast'!$B$2:$AO$26,MATCH('Master data'!$B124,'Team forecast'!$B$2:$B$26,0),MATCH('Master data'!AS$1,'Team forecast'!$B$2:$AO$2,0))*IF(X124&gt;0,5000,0)</f>
        <v>0</v>
      </c>
      <c r="AT124" s="16">
        <f>INDEX('Team forecast'!$B$2:$AO$26,MATCH('Master data'!$B124,'Team forecast'!$B$2:$B$26,0),MATCH('Master data'!AT$1,'Team forecast'!$B$2:$AO$2,0))*IF(X124&gt;0,-15000,0)</f>
        <v>0</v>
      </c>
      <c r="AU124" s="5">
        <f t="shared" si="178"/>
        <v>0</v>
      </c>
      <c r="AV124" s="5">
        <f t="shared" si="179"/>
        <v>0</v>
      </c>
      <c r="AW124" s="5">
        <f t="shared" si="180"/>
        <v>0</v>
      </c>
      <c r="AX124" s="5">
        <f t="shared" si="181"/>
        <v>27425.00316442344</v>
      </c>
      <c r="AY124" s="5">
        <f t="shared" si="182"/>
        <v>0</v>
      </c>
      <c r="AZ124" s="5">
        <f t="shared" si="183"/>
        <v>0</v>
      </c>
      <c r="BA124" s="5">
        <f t="shared" si="184"/>
        <v>0</v>
      </c>
      <c r="BB124" s="5">
        <f t="shared" si="185"/>
        <v>0</v>
      </c>
      <c r="BC124" s="5">
        <f t="shared" si="186"/>
        <v>0</v>
      </c>
      <c r="BD124" s="5">
        <f t="shared" si="187"/>
        <v>22425.00316442344</v>
      </c>
      <c r="BE124" s="16">
        <f>INDEX('Team forecast'!$B$2:$AO$26,MATCH('Master data'!$B124,'Team forecast'!$B$2:$B$26,0),MATCH('Master data'!BE$1,'Team forecast'!$B$2:$AO$2,0))</f>
        <v>0</v>
      </c>
      <c r="BF124" s="16">
        <f>INDEX('Team forecast'!$B$2:$AO$26,MATCH('Master data'!$B124,'Team forecast'!$B$2:$B$26,0),MATCH('Master data'!BF$1,'Team forecast'!$B$2:$AO$2,0))</f>
        <v>0</v>
      </c>
      <c r="BG124" s="16">
        <f>INDEX('Team forecast'!$B$2:$AO$26,MATCH('Master data'!$B124,'Team forecast'!$B$2:$B$26,0),MATCH('Master data'!BG$1,'Team forecast'!$B$2:$AO$2,0))</f>
        <v>0</v>
      </c>
      <c r="BH124" s="16">
        <f>INDEX('Team forecast'!$B$2:$AO$26,MATCH('Master data'!$B124,'Team forecast'!$B$2:$B$26,0),MATCH('Master data'!BH$1,'Team forecast'!$B$2:$AO$2,0))</f>
        <v>0</v>
      </c>
      <c r="BI124" s="16">
        <f>INDEX('Team forecast'!$B$2:$AO$26,MATCH('Master data'!$B124,'Team forecast'!$B$2:$B$26,0),MATCH('Master data'!BI$1,'Team forecast'!$B$2:$AO$2,0))</f>
        <v>0</v>
      </c>
      <c r="BJ124" s="5">
        <f t="shared" si="188"/>
        <v>-5000</v>
      </c>
      <c r="BK124" s="5">
        <f>INDEX('Team forecast'!$R$3:$BH$26,MATCH($B124,'Team forecast'!$B$3:$B$26,0),MATCH(BK$1,'Team forecast'!$R$2:$BH$2,0))*IF($X124&gt;0,25000,0)</f>
        <v>0</v>
      </c>
      <c r="BL124" s="5">
        <f>INDEX('Team forecast'!$R$3:$BH$26,MATCH($B124,'Team forecast'!$B$3:$B$26,0),MATCH(BL$1,'Team forecast'!$R$2:$BH$2,0))*IF($X124&gt;0,5000,0)</f>
        <v>0</v>
      </c>
      <c r="BM124" s="5">
        <f>INDEX('Team forecast'!$R$3:$BH$26,MATCH($B124,'Team forecast'!$B$3:$B$26,0),MATCH(BM$1,'Team forecast'!$R$2:$BH$2,0))*IF($X124&gt;0,-15000,0)</f>
        <v>0</v>
      </c>
      <c r="BN124" s="5">
        <f t="shared" si="189"/>
        <v>0</v>
      </c>
      <c r="BO124" s="5">
        <f t="shared" si="190"/>
        <v>0</v>
      </c>
      <c r="BP124" s="5">
        <f t="shared" si="191"/>
        <v>0</v>
      </c>
      <c r="BQ124" s="5">
        <f t="shared" si="192"/>
        <v>0</v>
      </c>
      <c r="BR124" s="5">
        <f t="shared" si="193"/>
        <v>0</v>
      </c>
      <c r="BS124" s="5">
        <f t="shared" si="194"/>
        <v>0</v>
      </c>
      <c r="BT124" s="5">
        <f t="shared" si="195"/>
        <v>0</v>
      </c>
      <c r="BU124" s="5">
        <f t="shared" si="196"/>
        <v>0</v>
      </c>
      <c r="BV124" s="5">
        <f t="shared" si="197"/>
        <v>0</v>
      </c>
      <c r="BW124" s="5">
        <f t="shared" si="120"/>
        <v>0</v>
      </c>
      <c r="BX124" s="5">
        <f t="shared" si="121"/>
        <v>21680.351714165285</v>
      </c>
      <c r="BY124" s="5">
        <f t="shared" si="198"/>
        <v>65041.055142495854</v>
      </c>
      <c r="BZ124" s="5">
        <f>MAX(INDEX('Team forecast'!$R$3:$BH$26,MATCH($B124,'Team forecast'!$B$3:$B$26,0),MATCH(BZ$1,'Team forecast'!$R$2:$BH$2,0))*($BX124)-(1-INDEX('Team forecast'!$R$3:$BH$26,MATCH($B124,'Team forecast'!$B$3:$B$26,0),MATCH(BZ$1,'Team forecast'!$R$2:$BH$2,0)))*(BY124+CH124)*0.01,-5000)</f>
        <v>18714.601130089555</v>
      </c>
      <c r="CA124" s="5">
        <f>MAX(INDEX('Team forecast'!$R$3:$BH$26,MATCH($B124,'Team forecast'!$B$3:$B$26,0),MATCH(CA$1,'Team forecast'!$R$2:$BH$2,0))*$BX124-(1-INDEX('Team forecast'!$R$3:$BH$26,MATCH($B124,'Team forecast'!$B$3:$B$26,0),MATCH(CA$1,'Team forecast'!$R$2:$BH$2,0)))*(BY124+BX124+CH124)*0.01,-5000)</f>
        <v>-5000</v>
      </c>
      <c r="CB124" s="5">
        <f>MAX(INDEX('Team forecast'!$R$3:$BH$26,MATCH($B124,'Team forecast'!$B$3:$B$26,0),MATCH(CB$1,'Team forecast'!$R$2:$BH$2,0))*$BX124-(1-INDEX('Team forecast'!$R$3:$BH$26,MATCH($B124,'Team forecast'!$B$3:$B$26,0),MATCH(CB$1,'Team forecast'!$R$2:$BH$2,0)))*(BY124+BX124*2+CH124)*0.01,0)</f>
        <v>0</v>
      </c>
      <c r="CC124" s="5">
        <v>0</v>
      </c>
      <c r="CD124" s="5">
        <f>+AK124+BD124*Cockpit!$C$3+BW124*Cockpit!$C$3^2+BZ124*Cockpit!$C$3^3+CA124*Cockpit!$C$3^4+CB124*Cockpit!$C$3^5+CC124*Cockpit!$C$3^6</f>
        <v>40443.115054043119</v>
      </c>
      <c r="CE124" s="5"/>
      <c r="CF124" s="5"/>
      <c r="CG124" s="5">
        <v>0</v>
      </c>
      <c r="CH124" s="5">
        <f t="shared" si="122"/>
        <v>3995000</v>
      </c>
      <c r="CI124" s="5">
        <f t="shared" si="123"/>
        <v>3995000</v>
      </c>
      <c r="CJ124" s="1">
        <f t="shared" si="124"/>
        <v>0.01</v>
      </c>
      <c r="CK124" s="5">
        <f>RANK(CD124,$CD$2:$CD$622)+COUNTIF($CD$2:$CD124,$CD124)-1</f>
        <v>201</v>
      </c>
      <c r="CL124" s="5">
        <f>RANK(CJ124,$CJ$2:$CJ$622)+COUNTIF($CJ$2:$CJ124,$CJ124)-1</f>
        <v>241</v>
      </c>
    </row>
    <row r="125" spans="1:90" x14ac:dyDescent="0.3">
      <c r="A125" t="str">
        <f>Players!P126</f>
        <v>Fabián Ruiz</v>
      </c>
      <c r="B125" t="str">
        <f>Players!G126</f>
        <v>Spain</v>
      </c>
      <c r="C125" t="str">
        <f>Players!AB126</f>
        <v>Midfield</v>
      </c>
      <c r="D125" s="1"/>
      <c r="F125" t="str">
        <f>IFERROR(INDEX(Lookup!B:B,MATCH(INDEX(Players!C:C,MATCH(E125,Players!A:A,0)),Lookup!D:D,0)),"")</f>
        <v/>
      </c>
      <c r="G125">
        <f>IF(Players!AC126=0,10000000,Players!AC126)</f>
        <v>3012000</v>
      </c>
      <c r="H125" s="16">
        <f>INDEX('Team forecast'!$B$2:$AO$26,MATCH('Master data'!$B125,'Team forecast'!$B$2:$B$26,0),MATCH('Master data'!H$1,'Team forecast'!$B$2:$AO$2,0))</f>
        <v>1.9979967794622602</v>
      </c>
      <c r="I125" s="16">
        <f>INDEX('Team forecast'!$B$2:$AO$26,MATCH('Master data'!$B125,'Team forecast'!$B$2:$B$26,0),MATCH('Master data'!I$1,'Team forecast'!$B$2:$AO$2,0))</f>
        <v>0.65640259726027606</v>
      </c>
      <c r="J125" s="16">
        <f>INDEX('Team forecast'!$B$2:$AO$26,MATCH('Master data'!$B125,'Team forecast'!$B$2:$B$26,0),MATCH('Master data'!J$1,'Team forecast'!$B$2:$AO$2,0))</f>
        <v>0.51871400527814249</v>
      </c>
      <c r="K125" s="16">
        <f>INDEX('Team forecast'!$B$2:$AO$26,MATCH('Master data'!$B125,'Team forecast'!$B$2:$B$26,0),MATCH('Master data'!K$1,'Team forecast'!$B$2:$AO$2,0))</f>
        <v>5.5104568712109829</v>
      </c>
      <c r="L125" s="16">
        <f>INDEX('Team forecast'!$B$2:$AO$26,MATCH('Master data'!$B125,'Team forecast'!$B$2:$B$26,0),MATCH('Master data'!L$1,'Team forecast'!$B$2:$AO$2,0))</f>
        <v>2.154857011207977</v>
      </c>
      <c r="M125">
        <f>IF(Players!BC126=1,95,0)</f>
        <v>0</v>
      </c>
      <c r="N125" s="2">
        <f>Players!BN126</f>
        <v>0</v>
      </c>
      <c r="O125" s="2">
        <f>Players!BO126</f>
        <v>0</v>
      </c>
      <c r="P125" s="2">
        <f>Players!BP126</f>
        <v>0</v>
      </c>
      <c r="Q125" s="2">
        <f>Players!BQ126</f>
        <v>0.21249611197511664</v>
      </c>
      <c r="R125" s="2">
        <f>Players!BR126</f>
        <v>0</v>
      </c>
      <c r="S125" s="2">
        <f t="shared" si="162"/>
        <v>1.9979967794622602</v>
      </c>
      <c r="T125" s="2">
        <f t="shared" si="163"/>
        <v>0.65640259726027606</v>
      </c>
      <c r="U125" s="16">
        <f>INDEX('Team forecast'!$B$2:$AO$26,MATCH('Master data'!$B125,'Team forecast'!$B$2:$B$26,0),MATCH('Master data'!U$1,'Team forecast'!$B$2:$AO$2,0))</f>
        <v>0.71371927042030125</v>
      </c>
      <c r="V125" s="16">
        <f>INDEX('Team forecast'!$B$2:$AO$26,MATCH('Master data'!$B125,'Team forecast'!$B$2:$B$26,0),MATCH('Master data'!V$1,'Team forecast'!$B$2:$AO$2,0))</f>
        <v>0.1808088818398097</v>
      </c>
      <c r="W125" s="16">
        <f>INDEX('Team forecast'!$B$2:$AO$26,MATCH('Master data'!$B125,'Team forecast'!$B$2:$B$26,0),MATCH('Master data'!W$1,'Team forecast'!$B$2:$AO$2,0))</f>
        <v>0.105471847739889</v>
      </c>
      <c r="X125" s="5">
        <f t="shared" si="164"/>
        <v>-5000</v>
      </c>
      <c r="Y125" s="5">
        <f t="shared" si="165"/>
        <v>0</v>
      </c>
      <c r="Z125" s="5">
        <f t="shared" si="166"/>
        <v>0</v>
      </c>
      <c r="AA125" s="5">
        <f t="shared" si="167"/>
        <v>0</v>
      </c>
      <c r="AB125" s="5">
        <f t="shared" si="168"/>
        <v>0</v>
      </c>
      <c r="AC125" s="5">
        <f t="shared" si="169"/>
        <v>0</v>
      </c>
      <c r="AD125" s="5">
        <f t="shared" si="170"/>
        <v>0</v>
      </c>
      <c r="AE125" s="5">
        <f t="shared" si="171"/>
        <v>0</v>
      </c>
      <c r="AF125" s="5">
        <f t="shared" si="172"/>
        <v>0</v>
      </c>
      <c r="AG125" s="5">
        <f t="shared" si="173"/>
        <v>0</v>
      </c>
      <c r="AH125" s="5">
        <f t="shared" si="174"/>
        <v>0</v>
      </c>
      <c r="AI125" s="5">
        <f t="shared" si="175"/>
        <v>0</v>
      </c>
      <c r="AJ125" s="5">
        <f t="shared" si="176"/>
        <v>0</v>
      </c>
      <c r="AK125" s="5">
        <f>IFERROR(SUM(X125:AJ125),-5000)*((Cockpit!$C$3)^0)</f>
        <v>-5000</v>
      </c>
      <c r="AL125" s="16">
        <f>INDEX('Team forecast'!$B$2:$AO$26,MATCH('Master data'!$B125,'Team forecast'!$B$2:$B$26,0),MATCH('Master data'!AL$1,'Team forecast'!$B$2:$AO$2,0))</f>
        <v>2.4503417481709131</v>
      </c>
      <c r="AM125" s="16">
        <f>INDEX('Team forecast'!$B$2:$AO$26,MATCH('Master data'!$B125,'Team forecast'!$B$2:$B$26,0),MATCH('Master data'!AM$1,'Team forecast'!$B$2:$AO$2,0))</f>
        <v>0.60056788388223015</v>
      </c>
      <c r="AN125" s="16">
        <f>INDEX('Team forecast'!$B$2:$AO$26,MATCH('Master data'!$B125,'Team forecast'!$B$2:$B$26,0),MATCH('Master data'!AN$1,'Team forecast'!$B$2:$AO$2,0))</f>
        <v>0.54850006328846879</v>
      </c>
      <c r="AO125" s="16">
        <f>INDEX('Team forecast'!$B$2:$AO$26,MATCH('Master data'!$B125,'Team forecast'!$B$2:$B$26,0),MATCH('Master data'!AO$1,'Team forecast'!$B$2:$AO$2,0))</f>
        <v>6.7580201639051669</v>
      </c>
      <c r="AP125" s="16">
        <f>INDEX('Team forecast'!$B$2:$AO$26,MATCH('Master data'!$B125,'Team forecast'!$B$2:$B$26,0),MATCH('Master data'!AP$1,'Team forecast'!$B$2:$AO$2,0))</f>
        <v>1.9715612349669172</v>
      </c>
      <c r="AQ125" s="5">
        <f t="shared" si="177"/>
        <v>-5000</v>
      </c>
      <c r="AR125" s="5">
        <f>INDEX('Team forecast'!$B$2:$AO$26,MATCH('Master data'!$B125,'Team forecast'!$B$2:$B$26,0),MATCH('Master data'!AR$1,'Team forecast'!$B$2:$AO$2,0))*IF(X125&gt;0,25000,0)</f>
        <v>0</v>
      </c>
      <c r="AS125" s="16">
        <f>INDEX('Team forecast'!$B$2:$AO$26,MATCH('Master data'!$B125,'Team forecast'!$B$2:$B$26,0),MATCH('Master data'!AS$1,'Team forecast'!$B$2:$AO$2,0))*IF(X125&gt;0,5000,0)</f>
        <v>0</v>
      </c>
      <c r="AT125" s="16">
        <f>INDEX('Team forecast'!$B$2:$AO$26,MATCH('Master data'!$B125,'Team forecast'!$B$2:$B$26,0),MATCH('Master data'!AT$1,'Team forecast'!$B$2:$AO$2,0))*IF(X125&gt;0,-15000,0)</f>
        <v>0</v>
      </c>
      <c r="AU125" s="5">
        <f t="shared" si="178"/>
        <v>0</v>
      </c>
      <c r="AV125" s="5">
        <f t="shared" si="179"/>
        <v>0</v>
      </c>
      <c r="AW125" s="5">
        <f t="shared" si="180"/>
        <v>0</v>
      </c>
      <c r="AX125" s="5">
        <f t="shared" si="181"/>
        <v>0</v>
      </c>
      <c r="AY125" s="5">
        <f t="shared" si="182"/>
        <v>0</v>
      </c>
      <c r="AZ125" s="5">
        <f t="shared" si="183"/>
        <v>0</v>
      </c>
      <c r="BA125" s="5">
        <f t="shared" si="184"/>
        <v>0</v>
      </c>
      <c r="BB125" s="5">
        <f t="shared" si="185"/>
        <v>0</v>
      </c>
      <c r="BC125" s="5">
        <f t="shared" si="186"/>
        <v>0</v>
      </c>
      <c r="BD125" s="5">
        <f t="shared" si="187"/>
        <v>-5000</v>
      </c>
      <c r="BE125" s="16">
        <f>INDEX('Team forecast'!$B$2:$AO$26,MATCH('Master data'!$B125,'Team forecast'!$B$2:$B$26,0),MATCH('Master data'!BE$1,'Team forecast'!$B$2:$AO$2,0))</f>
        <v>0</v>
      </c>
      <c r="BF125" s="16">
        <f>INDEX('Team forecast'!$B$2:$AO$26,MATCH('Master data'!$B125,'Team forecast'!$B$2:$B$26,0),MATCH('Master data'!BF$1,'Team forecast'!$B$2:$AO$2,0))</f>
        <v>0</v>
      </c>
      <c r="BG125" s="16">
        <f>INDEX('Team forecast'!$B$2:$AO$26,MATCH('Master data'!$B125,'Team forecast'!$B$2:$B$26,0),MATCH('Master data'!BG$1,'Team forecast'!$B$2:$AO$2,0))</f>
        <v>0</v>
      </c>
      <c r="BH125" s="16">
        <f>INDEX('Team forecast'!$B$2:$AO$26,MATCH('Master data'!$B125,'Team forecast'!$B$2:$B$26,0),MATCH('Master data'!BH$1,'Team forecast'!$B$2:$AO$2,0))</f>
        <v>0</v>
      </c>
      <c r="BI125" s="16">
        <f>INDEX('Team forecast'!$B$2:$AO$26,MATCH('Master data'!$B125,'Team forecast'!$B$2:$B$26,0),MATCH('Master data'!BI$1,'Team forecast'!$B$2:$AO$2,0))</f>
        <v>0</v>
      </c>
      <c r="BJ125" s="5">
        <f t="shared" si="188"/>
        <v>-5000</v>
      </c>
      <c r="BK125" s="5">
        <f>INDEX('Team forecast'!$R$3:$BH$26,MATCH($B125,'Team forecast'!$B$3:$B$26,0),MATCH(BK$1,'Team forecast'!$R$2:$BH$2,0))*IF($X125&gt;0,25000,0)</f>
        <v>0</v>
      </c>
      <c r="BL125" s="5">
        <f>INDEX('Team forecast'!$R$3:$BH$26,MATCH($B125,'Team forecast'!$B$3:$B$26,0),MATCH(BL$1,'Team forecast'!$R$2:$BH$2,0))*IF($X125&gt;0,5000,0)</f>
        <v>0</v>
      </c>
      <c r="BM125" s="5">
        <f>INDEX('Team forecast'!$R$3:$BH$26,MATCH($B125,'Team forecast'!$B$3:$B$26,0),MATCH(BM$1,'Team forecast'!$R$2:$BH$2,0))*IF($X125&gt;0,-15000,0)</f>
        <v>0</v>
      </c>
      <c r="BN125" s="5">
        <f t="shared" si="189"/>
        <v>0</v>
      </c>
      <c r="BO125" s="5">
        <f t="shared" si="190"/>
        <v>0</v>
      </c>
      <c r="BP125" s="5">
        <f t="shared" si="191"/>
        <v>0</v>
      </c>
      <c r="BQ125" s="5">
        <f t="shared" si="192"/>
        <v>0</v>
      </c>
      <c r="BR125" s="5">
        <f t="shared" si="193"/>
        <v>0</v>
      </c>
      <c r="BS125" s="5">
        <f t="shared" si="194"/>
        <v>0</v>
      </c>
      <c r="BT125" s="5">
        <f t="shared" si="195"/>
        <v>0</v>
      </c>
      <c r="BU125" s="5">
        <f t="shared" si="196"/>
        <v>0</v>
      </c>
      <c r="BV125" s="5">
        <f t="shared" si="197"/>
        <v>0</v>
      </c>
      <c r="BW125" s="5">
        <f t="shared" si="120"/>
        <v>0</v>
      </c>
      <c r="BX125" s="5">
        <f t="shared" si="121"/>
        <v>-5000</v>
      </c>
      <c r="BY125" s="5">
        <f t="shared" si="198"/>
        <v>-15000</v>
      </c>
      <c r="BZ125" s="5">
        <f>MAX(INDEX('Team forecast'!$R$3:$BH$26,MATCH($B125,'Team forecast'!$B$3:$B$26,0),MATCH(BZ$1,'Team forecast'!$R$2:$BH$2,0))*($BX125)-(1-INDEX('Team forecast'!$R$3:$BH$26,MATCH($B125,'Team forecast'!$B$3:$B$26,0),MATCH(BZ$1,'Team forecast'!$R$2:$BH$2,0)))*(BY125+CH125)*0.01,-5000)</f>
        <v>-5000</v>
      </c>
      <c r="CA125" s="5">
        <f>MAX(INDEX('Team forecast'!$R$3:$BH$26,MATCH($B125,'Team forecast'!$B$3:$B$26,0),MATCH(CA$1,'Team forecast'!$R$2:$BH$2,0))*$BX125-(1-INDEX('Team forecast'!$R$3:$BH$26,MATCH($B125,'Team forecast'!$B$3:$B$26,0),MATCH(CA$1,'Team forecast'!$R$2:$BH$2,0)))*(BY125+BX125+CH125)*0.01,-5000)</f>
        <v>-5000</v>
      </c>
      <c r="CB125" s="5">
        <f>MAX(INDEX('Team forecast'!$R$3:$BH$26,MATCH($B125,'Team forecast'!$B$3:$B$26,0),MATCH(CB$1,'Team forecast'!$R$2:$BH$2,0))*$BX125-(1-INDEX('Team forecast'!$R$3:$BH$26,MATCH($B125,'Team forecast'!$B$3:$B$26,0),MATCH(CB$1,'Team forecast'!$R$2:$BH$2,0)))*(BY125+BX125*2+CH125)*0.01,0)</f>
        <v>0</v>
      </c>
      <c r="CC125" s="5">
        <v>0</v>
      </c>
      <c r="CD125" s="5">
        <f>+AK125+BD125*Cockpit!$C$3+BW125*Cockpit!$C$3^2+BZ125*Cockpit!$C$3^3+CA125*Cockpit!$C$3^4+CB125*Cockpit!$C$3^5+CC125*Cockpit!$C$3^6</f>
        <v>-10802.469135802468</v>
      </c>
      <c r="CE125" s="5"/>
      <c r="CF125" s="5"/>
      <c r="CG125" s="5">
        <v>0</v>
      </c>
      <c r="CH125" s="5">
        <f t="shared" si="122"/>
        <v>3012000</v>
      </c>
      <c r="CI125" s="5">
        <f t="shared" si="123"/>
        <v>3012000</v>
      </c>
      <c r="CJ125" s="1">
        <f t="shared" si="124"/>
        <v>-4.0000000000000001E-3</v>
      </c>
      <c r="CK125" s="5">
        <f>RANK(CD125,$CD$2:$CD$622)+COUNTIF($CD$2:$CD125,$CD125)-1</f>
        <v>464</v>
      </c>
      <c r="CL125" s="5">
        <f>RANK(CJ125,$CJ$2:$CJ$622)+COUNTIF($CJ$2:$CJ125,$CJ125)-1</f>
        <v>492</v>
      </c>
    </row>
    <row r="126" spans="1:90" x14ac:dyDescent="0.3">
      <c r="A126" t="str">
        <f>Players!P127</f>
        <v>Steve Mandanda</v>
      </c>
      <c r="B126" t="str">
        <f>Players!G127</f>
        <v>France</v>
      </c>
      <c r="C126" t="str">
        <f>Players!AB127</f>
        <v>Goalkeeper</v>
      </c>
      <c r="D126" s="1"/>
      <c r="F126" t="str">
        <f>IFERROR(INDEX(Lookup!B:B,MATCH(INDEX(Players!C:C,MATCH(E126,Players!A:A,0)),Lookup!D:D,0)),"")</f>
        <v/>
      </c>
      <c r="G126">
        <f>IF(Players!AC127=0,10000000,Players!AC127)</f>
        <v>5495000</v>
      </c>
      <c r="H126" s="16">
        <f>INDEX('Team forecast'!$B$2:$AO$26,MATCH('Master data'!$B126,'Team forecast'!$B$2:$B$26,0),MATCH('Master data'!H$1,'Team forecast'!$B$2:$AO$2,0))</f>
        <v>2.1377132314488487</v>
      </c>
      <c r="I126" s="16">
        <f>INDEX('Team forecast'!$B$2:$AO$26,MATCH('Master data'!$B126,'Team forecast'!$B$2:$B$26,0),MATCH('Master data'!I$1,'Team forecast'!$B$2:$AO$2,0))</f>
        <v>0.66258765662234231</v>
      </c>
      <c r="J126" s="16">
        <f>INDEX('Team forecast'!$B$2:$AO$26,MATCH('Master data'!$B126,'Team forecast'!$B$2:$B$26,0),MATCH('Master data'!J$1,'Team forecast'!$B$2:$AO$2,0))</f>
        <v>0.51551562963131858</v>
      </c>
      <c r="K126" s="16">
        <f>INDEX('Team forecast'!$B$2:$AO$26,MATCH('Master data'!$B126,'Team forecast'!$B$2:$B$26,0),MATCH('Master data'!K$1,'Team forecast'!$B$2:$AO$2,0))</f>
        <v>5.5927200217364472</v>
      </c>
      <c r="L126" s="16">
        <f>INDEX('Team forecast'!$B$2:$AO$26,MATCH('Master data'!$B126,'Team forecast'!$B$2:$B$26,0),MATCH('Master data'!L$1,'Team forecast'!$B$2:$AO$2,0))</f>
        <v>2.0114268147463963</v>
      </c>
      <c r="M126">
        <f>IF(Players!BC127=1,95,0)</f>
        <v>0</v>
      </c>
      <c r="N126" s="2">
        <f>Players!BN127</f>
        <v>0</v>
      </c>
      <c r="O126" s="2">
        <f>Players!BO127</f>
        <v>0</v>
      </c>
      <c r="P126" s="2">
        <f>Players!BP127</f>
        <v>0</v>
      </c>
      <c r="Q126" s="2">
        <f>Players!BQ127</f>
        <v>1.3513513513513513E-2</v>
      </c>
      <c r="R126" s="2">
        <f>Players!BR127</f>
        <v>0</v>
      </c>
      <c r="S126" s="2">
        <f t="shared" si="162"/>
        <v>2.1377132314488487</v>
      </c>
      <c r="T126" s="2">
        <f t="shared" si="163"/>
        <v>0.66258765662234231</v>
      </c>
      <c r="U126" s="16">
        <f>INDEX('Team forecast'!$B$2:$AO$26,MATCH('Master data'!$B126,'Team forecast'!$B$2:$B$26,0),MATCH('Master data'!U$1,'Team forecast'!$B$2:$AO$2,0))</f>
        <v>0.70931849791376911</v>
      </c>
      <c r="V126" s="16">
        <f>INDEX('Team forecast'!$B$2:$AO$26,MATCH('Master data'!$B126,'Team forecast'!$B$2:$B$26,0),MATCH('Master data'!V$1,'Team forecast'!$B$2:$AO$2,0))</f>
        <v>0.17969401947148819</v>
      </c>
      <c r="W126" s="16">
        <f>INDEX('Team forecast'!$B$2:$AO$26,MATCH('Master data'!$B126,'Team forecast'!$B$2:$B$26,0),MATCH('Master data'!W$1,'Team forecast'!$B$2:$AO$2,0))</f>
        <v>0.1109874826147427</v>
      </c>
      <c r="X126" s="5">
        <f t="shared" si="164"/>
        <v>-5000</v>
      </c>
      <c r="Y126" s="5">
        <f t="shared" si="165"/>
        <v>0</v>
      </c>
      <c r="Z126" s="5">
        <f t="shared" si="166"/>
        <v>0</v>
      </c>
      <c r="AA126" s="5">
        <f t="shared" si="167"/>
        <v>0</v>
      </c>
      <c r="AB126" s="5">
        <f t="shared" si="168"/>
        <v>0</v>
      </c>
      <c r="AC126" s="5">
        <f t="shared" si="169"/>
        <v>0</v>
      </c>
      <c r="AD126" s="5">
        <f t="shared" si="170"/>
        <v>0</v>
      </c>
      <c r="AE126" s="5">
        <f t="shared" si="171"/>
        <v>38663.672222348891</v>
      </c>
      <c r="AF126" s="5">
        <f t="shared" si="172"/>
        <v>6744.1957906202697</v>
      </c>
      <c r="AG126" s="5">
        <f t="shared" si="173"/>
        <v>0</v>
      </c>
      <c r="AH126" s="5">
        <f t="shared" si="174"/>
        <v>0</v>
      </c>
      <c r="AI126" s="5">
        <f t="shared" si="175"/>
        <v>0</v>
      </c>
      <c r="AJ126" s="5">
        <f t="shared" si="176"/>
        <v>0</v>
      </c>
      <c r="AK126" s="5">
        <f>IFERROR(SUM(X126:AJ126),-5000)*((Cockpit!$C$3)^0)</f>
        <v>40407.868012969164</v>
      </c>
      <c r="AL126" s="16">
        <f>INDEX('Team forecast'!$B$2:$AO$26,MATCH('Master data'!$B126,'Team forecast'!$B$2:$B$26,0),MATCH('Master data'!AL$1,'Team forecast'!$B$2:$AO$2,0))</f>
        <v>1.2775519171058518</v>
      </c>
      <c r="AM126" s="16">
        <f>INDEX('Team forecast'!$B$2:$AO$26,MATCH('Master data'!$B126,'Team forecast'!$B$2:$B$26,0),MATCH('Master data'!AM$1,'Team forecast'!$B$2:$AO$2,0))</f>
        <v>1.0653773971622162</v>
      </c>
      <c r="AN126" s="16">
        <f>INDEX('Team forecast'!$B$2:$AO$26,MATCH('Master data'!$B126,'Team forecast'!$B$2:$B$26,0),MATCH('Master data'!AN$1,'Team forecast'!$B$2:$AO$2,0))</f>
        <v>0.34459777999956209</v>
      </c>
      <c r="AO126" s="16">
        <f>INDEX('Team forecast'!$B$2:$AO$26,MATCH('Master data'!$B126,'Team forecast'!$B$2:$B$26,0),MATCH('Master data'!AO$1,'Team forecast'!$B$2:$AO$2,0))</f>
        <v>3.3423520425904445</v>
      </c>
      <c r="AP126" s="16">
        <f>INDEX('Team forecast'!$B$2:$AO$26,MATCH('Master data'!$B126,'Team forecast'!$B$2:$B$26,0),MATCH('Master data'!AP$1,'Team forecast'!$B$2:$AO$2,0))</f>
        <v>3.2341813842424418</v>
      </c>
      <c r="AQ126" s="5">
        <f t="shared" si="177"/>
        <v>-5000</v>
      </c>
      <c r="AR126" s="5">
        <f>INDEX('Team forecast'!$B$2:$AO$26,MATCH('Master data'!$B126,'Team forecast'!$B$2:$B$26,0),MATCH('Master data'!AR$1,'Team forecast'!$B$2:$AO$2,0))*IF(X126&gt;0,25000,0)</f>
        <v>0</v>
      </c>
      <c r="AS126" s="16">
        <f>INDEX('Team forecast'!$B$2:$AO$26,MATCH('Master data'!$B126,'Team forecast'!$B$2:$B$26,0),MATCH('Master data'!AS$1,'Team forecast'!$B$2:$AO$2,0))*IF(X126&gt;0,5000,0)</f>
        <v>0</v>
      </c>
      <c r="AT126" s="16">
        <f>INDEX('Team forecast'!$B$2:$AO$26,MATCH('Master data'!$B126,'Team forecast'!$B$2:$B$26,0),MATCH('Master data'!AT$1,'Team forecast'!$B$2:$AO$2,0))*IF(X126&gt;0,-15000,0)</f>
        <v>0</v>
      </c>
      <c r="AU126" s="5">
        <f t="shared" si="178"/>
        <v>0</v>
      </c>
      <c r="AV126" s="5">
        <f t="shared" si="179"/>
        <v>0</v>
      </c>
      <c r="AW126" s="5">
        <f t="shared" si="180"/>
        <v>0</v>
      </c>
      <c r="AX126" s="5">
        <f t="shared" si="181"/>
        <v>25844.833499967157</v>
      </c>
      <c r="AY126" s="5">
        <f t="shared" si="182"/>
        <v>10844.019935401127</v>
      </c>
      <c r="AZ126" s="5">
        <f t="shared" si="183"/>
        <v>0</v>
      </c>
      <c r="BA126" s="5">
        <f t="shared" si="184"/>
        <v>0</v>
      </c>
      <c r="BB126" s="5">
        <f t="shared" si="185"/>
        <v>0</v>
      </c>
      <c r="BC126" s="5">
        <f t="shared" si="186"/>
        <v>0</v>
      </c>
      <c r="BD126" s="5">
        <f t="shared" si="187"/>
        <v>31688.853435368284</v>
      </c>
      <c r="BE126" s="16">
        <f>INDEX('Team forecast'!$B$2:$AO$26,MATCH('Master data'!$B126,'Team forecast'!$B$2:$B$26,0),MATCH('Master data'!BE$1,'Team forecast'!$B$2:$AO$2,0))</f>
        <v>0</v>
      </c>
      <c r="BF126" s="16">
        <f>INDEX('Team forecast'!$B$2:$AO$26,MATCH('Master data'!$B126,'Team forecast'!$B$2:$B$26,0),MATCH('Master data'!BF$1,'Team forecast'!$B$2:$AO$2,0))</f>
        <v>0</v>
      </c>
      <c r="BG126" s="16">
        <f>INDEX('Team forecast'!$B$2:$AO$26,MATCH('Master data'!$B126,'Team forecast'!$B$2:$B$26,0),MATCH('Master data'!BG$1,'Team forecast'!$B$2:$AO$2,0))</f>
        <v>0</v>
      </c>
      <c r="BH126" s="16">
        <f>INDEX('Team forecast'!$B$2:$AO$26,MATCH('Master data'!$B126,'Team forecast'!$B$2:$B$26,0),MATCH('Master data'!BH$1,'Team forecast'!$B$2:$AO$2,0))</f>
        <v>0</v>
      </c>
      <c r="BI126" s="16">
        <f>INDEX('Team forecast'!$B$2:$AO$26,MATCH('Master data'!$B126,'Team forecast'!$B$2:$B$26,0),MATCH('Master data'!BI$1,'Team forecast'!$B$2:$AO$2,0))</f>
        <v>0</v>
      </c>
      <c r="BJ126" s="5">
        <f t="shared" si="188"/>
        <v>-5000</v>
      </c>
      <c r="BK126" s="5">
        <f>INDEX('Team forecast'!$R$3:$BH$26,MATCH($B126,'Team forecast'!$B$3:$B$26,0),MATCH(BK$1,'Team forecast'!$R$2:$BH$2,0))*IF($X126&gt;0,25000,0)</f>
        <v>0</v>
      </c>
      <c r="BL126" s="5">
        <f>INDEX('Team forecast'!$R$3:$BH$26,MATCH($B126,'Team forecast'!$B$3:$B$26,0),MATCH(BL$1,'Team forecast'!$R$2:$BH$2,0))*IF($X126&gt;0,5000,0)</f>
        <v>0</v>
      </c>
      <c r="BM126" s="5">
        <f>INDEX('Team forecast'!$R$3:$BH$26,MATCH($B126,'Team forecast'!$B$3:$B$26,0),MATCH(BM$1,'Team forecast'!$R$2:$BH$2,0))*IF($X126&gt;0,-15000,0)</f>
        <v>0</v>
      </c>
      <c r="BN126" s="5">
        <f t="shared" si="189"/>
        <v>0</v>
      </c>
      <c r="BO126" s="5">
        <f t="shared" si="190"/>
        <v>0</v>
      </c>
      <c r="BP126" s="5">
        <f t="shared" si="191"/>
        <v>0</v>
      </c>
      <c r="BQ126" s="5">
        <f t="shared" si="192"/>
        <v>0</v>
      </c>
      <c r="BR126" s="5">
        <f t="shared" si="193"/>
        <v>0</v>
      </c>
      <c r="BS126" s="5">
        <f t="shared" si="194"/>
        <v>0</v>
      </c>
      <c r="BT126" s="5">
        <f t="shared" si="195"/>
        <v>0</v>
      </c>
      <c r="BU126" s="5">
        <f t="shared" si="196"/>
        <v>0</v>
      </c>
      <c r="BV126" s="5">
        <f t="shared" si="197"/>
        <v>0</v>
      </c>
      <c r="BW126" s="5">
        <f t="shared" si="120"/>
        <v>0</v>
      </c>
      <c r="BX126" s="5">
        <f t="shared" si="121"/>
        <v>36048.360724168728</v>
      </c>
      <c r="BY126" s="5">
        <f t="shared" si="198"/>
        <v>108145.08217250618</v>
      </c>
      <c r="BZ126" s="5">
        <f>MAX(INDEX('Team forecast'!$R$3:$BH$26,MATCH($B126,'Team forecast'!$B$3:$B$26,0),MATCH(BZ$1,'Team forecast'!$R$2:$BH$2,0))*($BX126)-(1-INDEX('Team forecast'!$R$3:$BH$26,MATCH($B126,'Team forecast'!$B$3:$B$26,0),MATCH(BZ$1,'Team forecast'!$R$2:$BH$2,0)))*(BY126+CH126)*0.01,-5000)</f>
        <v>24037.950522530416</v>
      </c>
      <c r="CA126" s="5">
        <f>MAX(INDEX('Team forecast'!$R$3:$BH$26,MATCH($B126,'Team forecast'!$B$3:$B$26,0),MATCH(CA$1,'Team forecast'!$R$2:$BH$2,0))*$BX126-(1-INDEX('Team forecast'!$R$3:$BH$26,MATCH($B126,'Team forecast'!$B$3:$B$26,0),MATCH(CA$1,'Team forecast'!$R$2:$BH$2,0)))*(BY126+BX126+CH126)*0.01,-5000)</f>
        <v>-5000</v>
      </c>
      <c r="CB126" s="5">
        <f>MAX(INDEX('Team forecast'!$R$3:$BH$26,MATCH($B126,'Team forecast'!$B$3:$B$26,0),MATCH(CB$1,'Team forecast'!$R$2:$BH$2,0))*$BX126-(1-INDEX('Team forecast'!$R$3:$BH$26,MATCH($B126,'Team forecast'!$B$3:$B$26,0),MATCH(CB$1,'Team forecast'!$R$2:$BH$2,0)))*(BY126+BX126*2+CH126)*0.01,0)</f>
        <v>0</v>
      </c>
      <c r="CC126" s="5">
        <v>0</v>
      </c>
      <c r="CD126" s="5">
        <f>+AK126+BD126*Cockpit!$C$3+BW126*Cockpit!$C$3^2+BZ126*Cockpit!$C$3^3+CA126*Cockpit!$C$3^4+CB126*Cockpit!$C$3^5+CC126*Cockpit!$C$3^6</f>
        <v>67668.471692606414</v>
      </c>
      <c r="CE126" s="5"/>
      <c r="CF126" s="5"/>
      <c r="CG126" s="5">
        <v>0</v>
      </c>
      <c r="CH126" s="5">
        <f t="shared" si="122"/>
        <v>5495000</v>
      </c>
      <c r="CI126" s="5">
        <f t="shared" si="123"/>
        <v>5495000</v>
      </c>
      <c r="CJ126" s="1">
        <f t="shared" si="124"/>
        <v>1.2E-2</v>
      </c>
      <c r="CK126" s="5">
        <f>RANK(CD126,$CD$2:$CD$622)+COUNTIF($CD$2:$CD126,$CD126)-1</f>
        <v>142</v>
      </c>
      <c r="CL126" s="5">
        <f>RANK(CJ126,$CJ$2:$CJ$622)+COUNTIF($CJ$2:$CJ126,$CJ126)-1</f>
        <v>199</v>
      </c>
    </row>
    <row r="127" spans="1:90" x14ac:dyDescent="0.3">
      <c r="A127" t="str">
        <f>Players!P128</f>
        <v>Benjamin Pavard</v>
      </c>
      <c r="B127" t="str">
        <f>Players!G128</f>
        <v>France</v>
      </c>
      <c r="C127" t="str">
        <f>Players!AB128</f>
        <v>Defense</v>
      </c>
      <c r="D127" s="1"/>
      <c r="F127" t="str">
        <f>IFERROR(INDEX(Lookup!B:B,MATCH(INDEX(Players!C:C,MATCH(E127,Players!A:A,0)),Lookup!D:D,0)),"")</f>
        <v/>
      </c>
      <c r="G127">
        <f>IF(Players!AC128=0,10000000,Players!AC128)</f>
        <v>4092000</v>
      </c>
      <c r="H127" s="16">
        <f>INDEX('Team forecast'!$B$2:$AO$26,MATCH('Master data'!$B127,'Team forecast'!$B$2:$B$26,0),MATCH('Master data'!H$1,'Team forecast'!$B$2:$AO$2,0))</f>
        <v>2.1377132314488487</v>
      </c>
      <c r="I127" s="16">
        <f>INDEX('Team forecast'!$B$2:$AO$26,MATCH('Master data'!$B127,'Team forecast'!$B$2:$B$26,0),MATCH('Master data'!I$1,'Team forecast'!$B$2:$AO$2,0))</f>
        <v>0.66258765662234231</v>
      </c>
      <c r="J127" s="16">
        <f>INDEX('Team forecast'!$B$2:$AO$26,MATCH('Master data'!$B127,'Team forecast'!$B$2:$B$26,0),MATCH('Master data'!J$1,'Team forecast'!$B$2:$AO$2,0))</f>
        <v>0.51551562963131858</v>
      </c>
      <c r="K127" s="16">
        <f>INDEX('Team forecast'!$B$2:$AO$26,MATCH('Master data'!$B127,'Team forecast'!$B$2:$B$26,0),MATCH('Master data'!K$1,'Team forecast'!$B$2:$AO$2,0))</f>
        <v>5.5927200217364472</v>
      </c>
      <c r="L127" s="16">
        <f>INDEX('Team forecast'!$B$2:$AO$26,MATCH('Master data'!$B127,'Team forecast'!$B$2:$B$26,0),MATCH('Master data'!L$1,'Team forecast'!$B$2:$AO$2,0))</f>
        <v>2.0114268147463963</v>
      </c>
      <c r="M127">
        <f>IF(Players!BC128=1,95,0)</f>
        <v>95</v>
      </c>
      <c r="N127" s="2">
        <f>Players!BN128</f>
        <v>6.9874140223441256E-3</v>
      </c>
      <c r="O127" s="2">
        <f>Players!BO128</f>
        <v>3.9462534224318897E-2</v>
      </c>
      <c r="P127" s="2">
        <f>Players!BP128</f>
        <v>2.2111777789383228E-2</v>
      </c>
      <c r="Q127" s="2">
        <f>Players!BQ128</f>
        <v>0.13948018528049411</v>
      </c>
      <c r="R127" s="2">
        <f>Players!BR128</f>
        <v>0</v>
      </c>
      <c r="S127" s="2">
        <f t="shared" si="162"/>
        <v>2.1377132314488487</v>
      </c>
      <c r="T127" s="2">
        <f t="shared" si="163"/>
        <v>0.66258765662234231</v>
      </c>
      <c r="U127" s="16">
        <f>INDEX('Team forecast'!$B$2:$AO$26,MATCH('Master data'!$B127,'Team forecast'!$B$2:$B$26,0),MATCH('Master data'!U$1,'Team forecast'!$B$2:$AO$2,0))</f>
        <v>0.70931849791376911</v>
      </c>
      <c r="V127" s="16">
        <f>INDEX('Team forecast'!$B$2:$AO$26,MATCH('Master data'!$B127,'Team forecast'!$B$2:$B$26,0),MATCH('Master data'!V$1,'Team forecast'!$B$2:$AO$2,0))</f>
        <v>0.17969401947148819</v>
      </c>
      <c r="W127" s="16">
        <f>INDEX('Team forecast'!$B$2:$AO$26,MATCH('Master data'!$B127,'Team forecast'!$B$2:$B$26,0),MATCH('Master data'!W$1,'Team forecast'!$B$2:$AO$2,0))</f>
        <v>0.1109874826147427</v>
      </c>
      <c r="X127" s="5">
        <f t="shared" si="164"/>
        <v>7000</v>
      </c>
      <c r="Y127" s="5">
        <f t="shared" si="165"/>
        <v>17732.962447844227</v>
      </c>
      <c r="Z127" s="5">
        <f t="shared" si="166"/>
        <v>898.47009735744098</v>
      </c>
      <c r="AA127" s="5">
        <f t="shared" si="167"/>
        <v>-1664.8122392211405</v>
      </c>
      <c r="AB127" s="5">
        <f t="shared" si="168"/>
        <v>2240.5631113764389</v>
      </c>
      <c r="AC127" s="5">
        <f t="shared" si="169"/>
        <v>4217.9790778914767</v>
      </c>
      <c r="AD127" s="5">
        <f t="shared" si="170"/>
        <v>1236.6498235887086</v>
      </c>
      <c r="AE127" s="5">
        <f t="shared" si="171"/>
        <v>25775.781481565929</v>
      </c>
      <c r="AF127" s="5">
        <f t="shared" si="172"/>
        <v>0</v>
      </c>
      <c r="AG127" s="5">
        <f t="shared" si="173"/>
        <v>-2789.6037056098821</v>
      </c>
      <c r="AH127" s="5">
        <f t="shared" si="174"/>
        <v>0</v>
      </c>
      <c r="AI127" s="5">
        <f t="shared" si="175"/>
        <v>21377.132314488488</v>
      </c>
      <c r="AJ127" s="5">
        <f t="shared" si="176"/>
        <v>-5300.7012529787389</v>
      </c>
      <c r="AK127" s="5">
        <f>IFERROR(SUM(X127:AJ127),-5000)*((Cockpit!$C$3)^0)</f>
        <v>70724.421156302938</v>
      </c>
      <c r="AL127" s="16">
        <f>INDEX('Team forecast'!$B$2:$AO$26,MATCH('Master data'!$B127,'Team forecast'!$B$2:$B$26,0),MATCH('Master data'!AL$1,'Team forecast'!$B$2:$AO$2,0))</f>
        <v>1.2775519171058518</v>
      </c>
      <c r="AM127" s="16">
        <f>INDEX('Team forecast'!$B$2:$AO$26,MATCH('Master data'!$B127,'Team forecast'!$B$2:$B$26,0),MATCH('Master data'!AM$1,'Team forecast'!$B$2:$AO$2,0))</f>
        <v>1.0653773971622162</v>
      </c>
      <c r="AN127" s="16">
        <f>INDEX('Team forecast'!$B$2:$AO$26,MATCH('Master data'!$B127,'Team forecast'!$B$2:$B$26,0),MATCH('Master data'!AN$1,'Team forecast'!$B$2:$AO$2,0))</f>
        <v>0.34459777999956209</v>
      </c>
      <c r="AO127" s="16">
        <f>INDEX('Team forecast'!$B$2:$AO$26,MATCH('Master data'!$B127,'Team forecast'!$B$2:$B$26,0),MATCH('Master data'!AO$1,'Team forecast'!$B$2:$AO$2,0))</f>
        <v>3.3423520425904445</v>
      </c>
      <c r="AP127" s="16">
        <f>INDEX('Team forecast'!$B$2:$AO$26,MATCH('Master data'!$B127,'Team forecast'!$B$2:$B$26,0),MATCH('Master data'!AP$1,'Team forecast'!$B$2:$AO$2,0))</f>
        <v>3.2341813842424418</v>
      </c>
      <c r="AQ127" s="5">
        <f t="shared" si="177"/>
        <v>7000</v>
      </c>
      <c r="AR127" s="5">
        <f>INDEX('Team forecast'!$B$2:$AO$26,MATCH('Master data'!$B127,'Team forecast'!$B$2:$B$26,0),MATCH('Master data'!AR$1,'Team forecast'!$B$2:$AO$2,0))*IF(X127&gt;0,25000,0)</f>
        <v>9954.2425945251671</v>
      </c>
      <c r="AS127" s="16">
        <f>INDEX('Team forecast'!$B$2:$AO$26,MATCH('Master data'!$B127,'Team forecast'!$B$2:$B$26,0),MATCH('Master data'!AS$1,'Team forecast'!$B$2:$AO$2,0))*IF(X127&gt;0,5000,0)</f>
        <v>1480.6935859356186</v>
      </c>
      <c r="AT127" s="16">
        <f>INDEX('Team forecast'!$B$2:$AO$26,MATCH('Master data'!$B127,'Team forecast'!$B$2:$B$26,0),MATCH('Master data'!AT$1,'Team forecast'!$B$2:$AO$2,0))*IF(X127&gt;0,-15000,0)</f>
        <v>-4585.3736854780445</v>
      </c>
      <c r="AU127" s="5">
        <f t="shared" si="178"/>
        <v>1339.0176269787073</v>
      </c>
      <c r="AV127" s="5">
        <f t="shared" si="179"/>
        <v>2520.7718126066948</v>
      </c>
      <c r="AW127" s="5">
        <f t="shared" si="180"/>
        <v>739.0534565965105</v>
      </c>
      <c r="AX127" s="5">
        <f t="shared" si="181"/>
        <v>17229.888999978106</v>
      </c>
      <c r="AY127" s="5">
        <f t="shared" si="182"/>
        <v>0</v>
      </c>
      <c r="AZ127" s="5">
        <f t="shared" si="183"/>
        <v>-2789.6037056098821</v>
      </c>
      <c r="BA127" s="5">
        <f t="shared" si="184"/>
        <v>0</v>
      </c>
      <c r="BB127" s="5">
        <f t="shared" si="185"/>
        <v>12775.519171058519</v>
      </c>
      <c r="BC127" s="5">
        <f t="shared" si="186"/>
        <v>-8523.0191772977305</v>
      </c>
      <c r="BD127" s="5">
        <f t="shared" si="187"/>
        <v>37141.190679293664</v>
      </c>
      <c r="BE127" s="16">
        <f>INDEX('Team forecast'!$B$2:$AO$26,MATCH('Master data'!$B127,'Team forecast'!$B$2:$B$26,0),MATCH('Master data'!BE$1,'Team forecast'!$B$2:$AO$2,0))</f>
        <v>0</v>
      </c>
      <c r="BF127" s="16">
        <f>INDEX('Team forecast'!$B$2:$AO$26,MATCH('Master data'!$B127,'Team forecast'!$B$2:$B$26,0),MATCH('Master data'!BF$1,'Team forecast'!$B$2:$AO$2,0))</f>
        <v>0</v>
      </c>
      <c r="BG127" s="16">
        <f>INDEX('Team forecast'!$B$2:$AO$26,MATCH('Master data'!$B127,'Team forecast'!$B$2:$B$26,0),MATCH('Master data'!BG$1,'Team forecast'!$B$2:$AO$2,0))</f>
        <v>0</v>
      </c>
      <c r="BH127" s="16">
        <f>INDEX('Team forecast'!$B$2:$AO$26,MATCH('Master data'!$B127,'Team forecast'!$B$2:$B$26,0),MATCH('Master data'!BH$1,'Team forecast'!$B$2:$AO$2,0))</f>
        <v>0</v>
      </c>
      <c r="BI127" s="16">
        <f>INDEX('Team forecast'!$B$2:$AO$26,MATCH('Master data'!$B127,'Team forecast'!$B$2:$B$26,0),MATCH('Master data'!BI$1,'Team forecast'!$B$2:$AO$2,0))</f>
        <v>0</v>
      </c>
      <c r="BJ127" s="5">
        <f t="shared" si="188"/>
        <v>7000</v>
      </c>
      <c r="BK127" s="5">
        <f>INDEX('Team forecast'!$R$3:$BH$26,MATCH($B127,'Team forecast'!$B$3:$B$26,0),MATCH(BK$1,'Team forecast'!$R$2:$BH$2,0))*IF($X127&gt;0,25000,0)</f>
        <v>0</v>
      </c>
      <c r="BL127" s="5">
        <f>INDEX('Team forecast'!$R$3:$BH$26,MATCH($B127,'Team forecast'!$B$3:$B$26,0),MATCH(BL$1,'Team forecast'!$R$2:$BH$2,0))*IF($X127&gt;0,5000,0)</f>
        <v>0</v>
      </c>
      <c r="BM127" s="5">
        <f>INDEX('Team forecast'!$R$3:$BH$26,MATCH($B127,'Team forecast'!$B$3:$B$26,0),MATCH(BM$1,'Team forecast'!$R$2:$BH$2,0))*IF($X127&gt;0,-15000,0)</f>
        <v>0</v>
      </c>
      <c r="BN127" s="5">
        <f t="shared" si="189"/>
        <v>0</v>
      </c>
      <c r="BO127" s="5">
        <f t="shared" si="190"/>
        <v>0</v>
      </c>
      <c r="BP127" s="5">
        <f t="shared" si="191"/>
        <v>0</v>
      </c>
      <c r="BQ127" s="5">
        <f t="shared" si="192"/>
        <v>0</v>
      </c>
      <c r="BR127" s="5">
        <f t="shared" si="193"/>
        <v>0</v>
      </c>
      <c r="BS127" s="5">
        <f t="shared" si="194"/>
        <v>-2789.6037056098821</v>
      </c>
      <c r="BT127" s="5">
        <f t="shared" si="195"/>
        <v>0</v>
      </c>
      <c r="BU127" s="5">
        <f t="shared" si="196"/>
        <v>0</v>
      </c>
      <c r="BV127" s="5">
        <f t="shared" si="197"/>
        <v>0</v>
      </c>
      <c r="BW127" s="5">
        <f t="shared" si="120"/>
        <v>0</v>
      </c>
      <c r="BX127" s="5">
        <f t="shared" si="121"/>
        <v>53932.805917798301</v>
      </c>
      <c r="BY127" s="5">
        <f t="shared" si="198"/>
        <v>161798.4177533949</v>
      </c>
      <c r="BZ127" s="5">
        <f>MAX(INDEX('Team forecast'!$R$3:$BH$26,MATCH($B127,'Team forecast'!$B$3:$B$26,0),MATCH(BZ$1,'Team forecast'!$R$2:$BH$2,0))*($BX127)-(1-INDEX('Team forecast'!$R$3:$BH$26,MATCH($B127,'Team forecast'!$B$3:$B$26,0),MATCH(BZ$1,'Team forecast'!$R$2:$BH$2,0)))*(BY127+CH127)*0.01,-5000)</f>
        <v>41349.659383624537</v>
      </c>
      <c r="CA127" s="5">
        <f>MAX(INDEX('Team forecast'!$R$3:$BH$26,MATCH($B127,'Team forecast'!$B$3:$B$26,0),MATCH(CA$1,'Team forecast'!$R$2:$BH$2,0))*$BX127-(1-INDEX('Team forecast'!$R$3:$BH$26,MATCH($B127,'Team forecast'!$B$3:$B$26,0),MATCH(CA$1,'Team forecast'!$R$2:$BH$2,0)))*(BY127+BX127+CH127)*0.01,-5000)</f>
        <v>726.50074046600275</v>
      </c>
      <c r="CB127" s="5">
        <f>MAX(INDEX('Team forecast'!$R$3:$BH$26,MATCH($B127,'Team forecast'!$B$3:$B$26,0),MATCH(CB$1,'Team forecast'!$R$2:$BH$2,0))*$BX127-(1-INDEX('Team forecast'!$R$3:$BH$26,MATCH($B127,'Team forecast'!$B$3:$B$26,0),MATCH(CB$1,'Team forecast'!$R$2:$BH$2,0)))*(BY127+BX127*2+CH127)*0.01,0)</f>
        <v>0</v>
      </c>
      <c r="CC127" s="5">
        <v>0</v>
      </c>
      <c r="CD127" s="5">
        <f>+AK127+BD127*Cockpit!$C$3+BW127*Cockpit!$C$3^2+BZ127*Cockpit!$C$3^3+CA127*Cockpit!$C$3^4+CB127*Cockpit!$C$3^5+CC127*Cockpit!$C$3^6</f>
        <v>107880.47219008446</v>
      </c>
      <c r="CE127" s="5"/>
      <c r="CF127" s="5"/>
      <c r="CG127" s="5">
        <v>0</v>
      </c>
      <c r="CH127" s="5">
        <f t="shared" si="122"/>
        <v>4092000</v>
      </c>
      <c r="CI127" s="5">
        <f t="shared" si="123"/>
        <v>4092000</v>
      </c>
      <c r="CJ127" s="1">
        <f t="shared" si="124"/>
        <v>2.5999999999999999E-2</v>
      </c>
      <c r="CK127" s="5">
        <f>RANK(CD127,$CD$2:$CD$622)+COUNTIF($CD$2:$CD127,$CD127)-1</f>
        <v>82</v>
      </c>
      <c r="CL127" s="5">
        <f>RANK(CJ127,$CJ$2:$CJ$622)+COUNTIF($CJ$2:$CJ127,$CJ127)-1</f>
        <v>81</v>
      </c>
    </row>
    <row r="128" spans="1:90" x14ac:dyDescent="0.3">
      <c r="A128" t="str">
        <f>Players!P129</f>
        <v>Clément Lenglet</v>
      </c>
      <c r="B128" t="str">
        <f>Players!G129</f>
        <v>France</v>
      </c>
      <c r="C128" t="str">
        <f>Players!AB129</f>
        <v>Defense</v>
      </c>
      <c r="D128" s="1"/>
      <c r="F128" t="str">
        <f>IFERROR(INDEX(Lookup!B:B,MATCH(INDEX(Players!C:C,MATCH(E128,Players!A:A,0)),Lookup!D:D,0)),"")</f>
        <v/>
      </c>
      <c r="G128">
        <f>IF(Players!AC129=0,10000000,Players!AC129)</f>
        <v>3495000</v>
      </c>
      <c r="H128" s="16">
        <f>INDEX('Team forecast'!$B$2:$AO$26,MATCH('Master data'!$B128,'Team forecast'!$B$2:$B$26,0),MATCH('Master data'!H$1,'Team forecast'!$B$2:$AO$2,0))</f>
        <v>2.1377132314488487</v>
      </c>
      <c r="I128" s="16">
        <f>INDEX('Team forecast'!$B$2:$AO$26,MATCH('Master data'!$B128,'Team forecast'!$B$2:$B$26,0),MATCH('Master data'!I$1,'Team forecast'!$B$2:$AO$2,0))</f>
        <v>0.66258765662234231</v>
      </c>
      <c r="J128" s="16">
        <f>INDEX('Team forecast'!$B$2:$AO$26,MATCH('Master data'!$B128,'Team forecast'!$B$2:$B$26,0),MATCH('Master data'!J$1,'Team forecast'!$B$2:$AO$2,0))</f>
        <v>0.51551562963131858</v>
      </c>
      <c r="K128" s="16">
        <f>INDEX('Team forecast'!$B$2:$AO$26,MATCH('Master data'!$B128,'Team forecast'!$B$2:$B$26,0),MATCH('Master data'!K$1,'Team forecast'!$B$2:$AO$2,0))</f>
        <v>5.5927200217364472</v>
      </c>
      <c r="L128" s="16">
        <f>INDEX('Team forecast'!$B$2:$AO$26,MATCH('Master data'!$B128,'Team forecast'!$B$2:$B$26,0),MATCH('Master data'!L$1,'Team forecast'!$B$2:$AO$2,0))</f>
        <v>2.0114268147463963</v>
      </c>
      <c r="M128">
        <f>IF(Players!BC129=1,95,0)</f>
        <v>0</v>
      </c>
      <c r="N128" s="2">
        <f>Players!BN129</f>
        <v>0</v>
      </c>
      <c r="O128" s="2">
        <f>Players!BO129</f>
        <v>0</v>
      </c>
      <c r="P128" s="2">
        <f>Players!BP129</f>
        <v>0</v>
      </c>
      <c r="Q128" s="2">
        <f>Players!BQ129</f>
        <v>0.19722132471728596</v>
      </c>
      <c r="R128" s="2">
        <f>Players!BR129</f>
        <v>0.06</v>
      </c>
      <c r="S128" s="2">
        <f t="shared" si="162"/>
        <v>2.1377132314488487</v>
      </c>
      <c r="T128" s="2">
        <f t="shared" si="163"/>
        <v>0.66258765662234231</v>
      </c>
      <c r="U128" s="16">
        <f>INDEX('Team forecast'!$B$2:$AO$26,MATCH('Master data'!$B128,'Team forecast'!$B$2:$B$26,0),MATCH('Master data'!U$1,'Team forecast'!$B$2:$AO$2,0))</f>
        <v>0.70931849791376911</v>
      </c>
      <c r="V128" s="16">
        <f>INDEX('Team forecast'!$B$2:$AO$26,MATCH('Master data'!$B128,'Team forecast'!$B$2:$B$26,0),MATCH('Master data'!V$1,'Team forecast'!$B$2:$AO$2,0))</f>
        <v>0.17969401947148819</v>
      </c>
      <c r="W128" s="16">
        <f>INDEX('Team forecast'!$B$2:$AO$26,MATCH('Master data'!$B128,'Team forecast'!$B$2:$B$26,0),MATCH('Master data'!W$1,'Team forecast'!$B$2:$AO$2,0))</f>
        <v>0.1109874826147427</v>
      </c>
      <c r="X128" s="5">
        <f t="shared" si="164"/>
        <v>-5000</v>
      </c>
      <c r="Y128" s="5">
        <f t="shared" si="165"/>
        <v>0</v>
      </c>
      <c r="Z128" s="5">
        <f t="shared" si="166"/>
        <v>0</v>
      </c>
      <c r="AA128" s="5">
        <f t="shared" si="167"/>
        <v>0</v>
      </c>
      <c r="AB128" s="5">
        <f t="shared" si="168"/>
        <v>0</v>
      </c>
      <c r="AC128" s="5">
        <f t="shared" si="169"/>
        <v>0</v>
      </c>
      <c r="AD128" s="5">
        <f t="shared" si="170"/>
        <v>0</v>
      </c>
      <c r="AE128" s="5">
        <f t="shared" si="171"/>
        <v>25775.781481565929</v>
      </c>
      <c r="AF128" s="5">
        <f t="shared" si="172"/>
        <v>0</v>
      </c>
      <c r="AG128" s="5">
        <f t="shared" si="173"/>
        <v>0</v>
      </c>
      <c r="AH128" s="5">
        <f t="shared" si="174"/>
        <v>0</v>
      </c>
      <c r="AI128" s="5">
        <f t="shared" si="175"/>
        <v>0</v>
      </c>
      <c r="AJ128" s="5">
        <f t="shared" si="176"/>
        <v>0</v>
      </c>
      <c r="AK128" s="5">
        <f>IFERROR(SUM(X128:AJ128),-5000)*((Cockpit!$C$3)^0)</f>
        <v>20775.781481565929</v>
      </c>
      <c r="AL128" s="16">
        <f>INDEX('Team forecast'!$B$2:$AO$26,MATCH('Master data'!$B128,'Team forecast'!$B$2:$B$26,0),MATCH('Master data'!AL$1,'Team forecast'!$B$2:$AO$2,0))</f>
        <v>1.2775519171058518</v>
      </c>
      <c r="AM128" s="16">
        <f>INDEX('Team forecast'!$B$2:$AO$26,MATCH('Master data'!$B128,'Team forecast'!$B$2:$B$26,0),MATCH('Master data'!AM$1,'Team forecast'!$B$2:$AO$2,0))</f>
        <v>1.0653773971622162</v>
      </c>
      <c r="AN128" s="16">
        <f>INDEX('Team forecast'!$B$2:$AO$26,MATCH('Master data'!$B128,'Team forecast'!$B$2:$B$26,0),MATCH('Master data'!AN$1,'Team forecast'!$B$2:$AO$2,0))</f>
        <v>0.34459777999956209</v>
      </c>
      <c r="AO128" s="16">
        <f>INDEX('Team forecast'!$B$2:$AO$26,MATCH('Master data'!$B128,'Team forecast'!$B$2:$B$26,0),MATCH('Master data'!AO$1,'Team forecast'!$B$2:$AO$2,0))</f>
        <v>3.3423520425904445</v>
      </c>
      <c r="AP128" s="16">
        <f>INDEX('Team forecast'!$B$2:$AO$26,MATCH('Master data'!$B128,'Team forecast'!$B$2:$B$26,0),MATCH('Master data'!AP$1,'Team forecast'!$B$2:$AO$2,0))</f>
        <v>3.2341813842424418</v>
      </c>
      <c r="AQ128" s="5">
        <f t="shared" si="177"/>
        <v>-5000</v>
      </c>
      <c r="AR128" s="5">
        <f>INDEX('Team forecast'!$B$2:$AO$26,MATCH('Master data'!$B128,'Team forecast'!$B$2:$B$26,0),MATCH('Master data'!AR$1,'Team forecast'!$B$2:$AO$2,0))*IF(X128&gt;0,25000,0)</f>
        <v>0</v>
      </c>
      <c r="AS128" s="16">
        <f>INDEX('Team forecast'!$B$2:$AO$26,MATCH('Master data'!$B128,'Team forecast'!$B$2:$B$26,0),MATCH('Master data'!AS$1,'Team forecast'!$B$2:$AO$2,0))*IF(X128&gt;0,5000,0)</f>
        <v>0</v>
      </c>
      <c r="AT128" s="16">
        <f>INDEX('Team forecast'!$B$2:$AO$26,MATCH('Master data'!$B128,'Team forecast'!$B$2:$B$26,0),MATCH('Master data'!AT$1,'Team forecast'!$B$2:$AO$2,0))*IF(X128&gt;0,-15000,0)</f>
        <v>0</v>
      </c>
      <c r="AU128" s="5">
        <f t="shared" si="178"/>
        <v>0</v>
      </c>
      <c r="AV128" s="5">
        <f t="shared" si="179"/>
        <v>0</v>
      </c>
      <c r="AW128" s="5">
        <f t="shared" si="180"/>
        <v>0</v>
      </c>
      <c r="AX128" s="5">
        <f t="shared" si="181"/>
        <v>17229.888999978106</v>
      </c>
      <c r="AY128" s="5">
        <f t="shared" si="182"/>
        <v>0</v>
      </c>
      <c r="AZ128" s="5">
        <f t="shared" si="183"/>
        <v>0</v>
      </c>
      <c r="BA128" s="5">
        <f t="shared" si="184"/>
        <v>0</v>
      </c>
      <c r="BB128" s="5">
        <f t="shared" si="185"/>
        <v>0</v>
      </c>
      <c r="BC128" s="5">
        <f t="shared" si="186"/>
        <v>0</v>
      </c>
      <c r="BD128" s="5">
        <f t="shared" si="187"/>
        <v>12229.888999978106</v>
      </c>
      <c r="BE128" s="16">
        <f>INDEX('Team forecast'!$B$2:$AO$26,MATCH('Master data'!$B128,'Team forecast'!$B$2:$B$26,0),MATCH('Master data'!BE$1,'Team forecast'!$B$2:$AO$2,0))</f>
        <v>0</v>
      </c>
      <c r="BF128" s="16">
        <f>INDEX('Team forecast'!$B$2:$AO$26,MATCH('Master data'!$B128,'Team forecast'!$B$2:$B$26,0),MATCH('Master data'!BF$1,'Team forecast'!$B$2:$AO$2,0))</f>
        <v>0</v>
      </c>
      <c r="BG128" s="16">
        <f>INDEX('Team forecast'!$B$2:$AO$26,MATCH('Master data'!$B128,'Team forecast'!$B$2:$B$26,0),MATCH('Master data'!BG$1,'Team forecast'!$B$2:$AO$2,0))</f>
        <v>0</v>
      </c>
      <c r="BH128" s="16">
        <f>INDEX('Team forecast'!$B$2:$AO$26,MATCH('Master data'!$B128,'Team forecast'!$B$2:$B$26,0),MATCH('Master data'!BH$1,'Team forecast'!$B$2:$AO$2,0))</f>
        <v>0</v>
      </c>
      <c r="BI128" s="16">
        <f>INDEX('Team forecast'!$B$2:$AO$26,MATCH('Master data'!$B128,'Team forecast'!$B$2:$B$26,0),MATCH('Master data'!BI$1,'Team forecast'!$B$2:$AO$2,0))</f>
        <v>0</v>
      </c>
      <c r="BJ128" s="5">
        <f t="shared" si="188"/>
        <v>-5000</v>
      </c>
      <c r="BK128" s="5">
        <f>INDEX('Team forecast'!$R$3:$BH$26,MATCH($B128,'Team forecast'!$B$3:$B$26,0),MATCH(BK$1,'Team forecast'!$R$2:$BH$2,0))*IF($X128&gt;0,25000,0)</f>
        <v>0</v>
      </c>
      <c r="BL128" s="5">
        <f>INDEX('Team forecast'!$R$3:$BH$26,MATCH($B128,'Team forecast'!$B$3:$B$26,0),MATCH(BL$1,'Team forecast'!$R$2:$BH$2,0))*IF($X128&gt;0,5000,0)</f>
        <v>0</v>
      </c>
      <c r="BM128" s="5">
        <f>INDEX('Team forecast'!$R$3:$BH$26,MATCH($B128,'Team forecast'!$B$3:$B$26,0),MATCH(BM$1,'Team forecast'!$R$2:$BH$2,0))*IF($X128&gt;0,-15000,0)</f>
        <v>0</v>
      </c>
      <c r="BN128" s="5">
        <f t="shared" si="189"/>
        <v>0</v>
      </c>
      <c r="BO128" s="5">
        <f t="shared" si="190"/>
        <v>0</v>
      </c>
      <c r="BP128" s="5">
        <f t="shared" si="191"/>
        <v>0</v>
      </c>
      <c r="BQ128" s="5">
        <f t="shared" si="192"/>
        <v>0</v>
      </c>
      <c r="BR128" s="5">
        <f t="shared" si="193"/>
        <v>0</v>
      </c>
      <c r="BS128" s="5">
        <f t="shared" si="194"/>
        <v>0</v>
      </c>
      <c r="BT128" s="5">
        <f t="shared" si="195"/>
        <v>0</v>
      </c>
      <c r="BU128" s="5">
        <f t="shared" si="196"/>
        <v>0</v>
      </c>
      <c r="BV128" s="5">
        <f t="shared" si="197"/>
        <v>0</v>
      </c>
      <c r="BW128" s="5">
        <f t="shared" si="120"/>
        <v>0</v>
      </c>
      <c r="BX128" s="5">
        <f t="shared" si="121"/>
        <v>16502.835240772016</v>
      </c>
      <c r="BY128" s="5">
        <f t="shared" si="198"/>
        <v>49508.505722316047</v>
      </c>
      <c r="BZ128" s="5">
        <f>MAX(INDEX('Team forecast'!$R$3:$BH$26,MATCH($B128,'Team forecast'!$B$3:$B$26,0),MATCH(BZ$1,'Team forecast'!$R$2:$BH$2,0))*($BX128)-(1-INDEX('Team forecast'!$R$3:$BH$26,MATCH($B128,'Team forecast'!$B$3:$B$26,0),MATCH(BZ$1,'Team forecast'!$R$2:$BH$2,0)))*(BY128+CH128)*0.01,-5000)</f>
        <v>9727.0195497291716</v>
      </c>
      <c r="CA128" s="5">
        <f>MAX(INDEX('Team forecast'!$R$3:$BH$26,MATCH($B128,'Team forecast'!$B$3:$B$26,0),MATCH(CA$1,'Team forecast'!$R$2:$BH$2,0))*$BX128-(1-INDEX('Team forecast'!$R$3:$BH$26,MATCH($B128,'Team forecast'!$B$3:$B$26,0),MATCH(CA$1,'Team forecast'!$R$2:$BH$2,0)))*(BY128+BX128+CH128)*0.01,-5000)</f>
        <v>-5000</v>
      </c>
      <c r="CB128" s="5">
        <f>MAX(INDEX('Team forecast'!$R$3:$BH$26,MATCH($B128,'Team forecast'!$B$3:$B$26,0),MATCH(CB$1,'Team forecast'!$R$2:$BH$2,0))*$BX128-(1-INDEX('Team forecast'!$R$3:$BH$26,MATCH($B128,'Team forecast'!$B$3:$B$26,0),MATCH(CB$1,'Team forecast'!$R$2:$BH$2,0)))*(BY128+BX128*2+CH128)*0.01,0)</f>
        <v>0</v>
      </c>
      <c r="CC128" s="5">
        <v>0</v>
      </c>
      <c r="CD128" s="5">
        <f>+AK128+BD128*Cockpit!$C$3+BW128*Cockpit!$C$3^2+BZ128*Cockpit!$C$3^3+CA128*Cockpit!$C$3^4+CB128*Cockpit!$C$3^5+CC128*Cockpit!$C$3^6</f>
        <v>30823.466360483431</v>
      </c>
      <c r="CE128" s="5"/>
      <c r="CF128" s="5"/>
      <c r="CG128" s="5">
        <v>0</v>
      </c>
      <c r="CH128" s="5">
        <f t="shared" si="122"/>
        <v>3495000</v>
      </c>
      <c r="CI128" s="5">
        <f t="shared" si="123"/>
        <v>3495000</v>
      </c>
      <c r="CJ128" s="1">
        <f t="shared" si="124"/>
        <v>8.9999999999999993E-3</v>
      </c>
      <c r="CK128" s="5">
        <f>RANK(CD128,$CD$2:$CD$622)+COUNTIF($CD$2:$CD128,$CD128)-1</f>
        <v>261</v>
      </c>
      <c r="CL128" s="5">
        <f>RANK(CJ128,$CJ$2:$CJ$622)+COUNTIF($CJ$2:$CJ128,$CJ128)-1</f>
        <v>254</v>
      </c>
    </row>
    <row r="129" spans="1:90" x14ac:dyDescent="0.3">
      <c r="A129" t="str">
        <f>Players!P130</f>
        <v>Lucas Digne</v>
      </c>
      <c r="B129" t="str">
        <f>Players!G130</f>
        <v>France</v>
      </c>
      <c r="C129" t="str">
        <f>Players!AB130</f>
        <v>Defense</v>
      </c>
      <c r="D129" s="1"/>
      <c r="F129" t="str">
        <f>IFERROR(INDEX(Lookup!B:B,MATCH(INDEX(Players!C:C,MATCH(E129,Players!A:A,0)),Lookup!D:D,0)),"")</f>
        <v/>
      </c>
      <c r="G129">
        <f>IF(Players!AC130=0,10000000,Players!AC130)</f>
        <v>3495000</v>
      </c>
      <c r="H129" s="16">
        <f>INDEX('Team forecast'!$B$2:$AO$26,MATCH('Master data'!$B129,'Team forecast'!$B$2:$B$26,0),MATCH('Master data'!H$1,'Team forecast'!$B$2:$AO$2,0))</f>
        <v>2.1377132314488487</v>
      </c>
      <c r="I129" s="16">
        <f>INDEX('Team forecast'!$B$2:$AO$26,MATCH('Master data'!$B129,'Team forecast'!$B$2:$B$26,0),MATCH('Master data'!I$1,'Team forecast'!$B$2:$AO$2,0))</f>
        <v>0.66258765662234231</v>
      </c>
      <c r="J129" s="16">
        <f>INDEX('Team forecast'!$B$2:$AO$26,MATCH('Master data'!$B129,'Team forecast'!$B$2:$B$26,0),MATCH('Master data'!J$1,'Team forecast'!$B$2:$AO$2,0))</f>
        <v>0.51551562963131858</v>
      </c>
      <c r="K129" s="16">
        <f>INDEX('Team forecast'!$B$2:$AO$26,MATCH('Master data'!$B129,'Team forecast'!$B$2:$B$26,0),MATCH('Master data'!K$1,'Team forecast'!$B$2:$AO$2,0))</f>
        <v>5.5927200217364472</v>
      </c>
      <c r="L129" s="16">
        <f>INDEX('Team forecast'!$B$2:$AO$26,MATCH('Master data'!$B129,'Team forecast'!$B$2:$B$26,0),MATCH('Master data'!L$1,'Team forecast'!$B$2:$AO$2,0))</f>
        <v>2.0114268147463963</v>
      </c>
      <c r="M129">
        <f>IF(Players!BC130=1,95,0)</f>
        <v>0</v>
      </c>
      <c r="N129" s="2">
        <f>Players!BN130</f>
        <v>0</v>
      </c>
      <c r="O129" s="2">
        <f>Players!BO130</f>
        <v>0</v>
      </c>
      <c r="P129" s="2">
        <f>Players!BP130</f>
        <v>0</v>
      </c>
      <c r="Q129" s="2">
        <f>Players!BQ130</f>
        <v>0.16355704697986578</v>
      </c>
      <c r="R129" s="2">
        <f>Players!BR130</f>
        <v>3.3557046979865772E-2</v>
      </c>
      <c r="S129" s="2">
        <f t="shared" si="162"/>
        <v>2.1377132314488487</v>
      </c>
      <c r="T129" s="2">
        <f t="shared" si="163"/>
        <v>0.66258765662234231</v>
      </c>
      <c r="U129" s="16">
        <f>INDEX('Team forecast'!$B$2:$AO$26,MATCH('Master data'!$B129,'Team forecast'!$B$2:$B$26,0),MATCH('Master data'!U$1,'Team forecast'!$B$2:$AO$2,0))</f>
        <v>0.70931849791376911</v>
      </c>
      <c r="V129" s="16">
        <f>INDEX('Team forecast'!$B$2:$AO$26,MATCH('Master data'!$B129,'Team forecast'!$B$2:$B$26,0),MATCH('Master data'!V$1,'Team forecast'!$B$2:$AO$2,0))</f>
        <v>0.17969401947148819</v>
      </c>
      <c r="W129" s="16">
        <f>INDEX('Team forecast'!$B$2:$AO$26,MATCH('Master data'!$B129,'Team forecast'!$B$2:$B$26,0),MATCH('Master data'!W$1,'Team forecast'!$B$2:$AO$2,0))</f>
        <v>0.1109874826147427</v>
      </c>
      <c r="X129" s="5">
        <f t="shared" si="164"/>
        <v>-5000</v>
      </c>
      <c r="Y129" s="5">
        <f t="shared" si="165"/>
        <v>0</v>
      </c>
      <c r="Z129" s="5">
        <f t="shared" si="166"/>
        <v>0</v>
      </c>
      <c r="AA129" s="5">
        <f t="shared" si="167"/>
        <v>0</v>
      </c>
      <c r="AB129" s="5">
        <f t="shared" si="168"/>
        <v>0</v>
      </c>
      <c r="AC129" s="5">
        <f t="shared" si="169"/>
        <v>0</v>
      </c>
      <c r="AD129" s="5">
        <f t="shared" si="170"/>
        <v>0</v>
      </c>
      <c r="AE129" s="5">
        <f t="shared" si="171"/>
        <v>25775.781481565929</v>
      </c>
      <c r="AF129" s="5">
        <f t="shared" si="172"/>
        <v>0</v>
      </c>
      <c r="AG129" s="5">
        <f t="shared" si="173"/>
        <v>0</v>
      </c>
      <c r="AH129" s="5">
        <f t="shared" si="174"/>
        <v>0</v>
      </c>
      <c r="AI129" s="5">
        <f t="shared" si="175"/>
        <v>0</v>
      </c>
      <c r="AJ129" s="5">
        <f t="shared" si="176"/>
        <v>0</v>
      </c>
      <c r="AK129" s="5">
        <f>IFERROR(SUM(X129:AJ129),-5000)*((Cockpit!$C$3)^0)</f>
        <v>20775.781481565929</v>
      </c>
      <c r="AL129" s="16">
        <f>INDEX('Team forecast'!$B$2:$AO$26,MATCH('Master data'!$B129,'Team forecast'!$B$2:$B$26,0),MATCH('Master data'!AL$1,'Team forecast'!$B$2:$AO$2,0))</f>
        <v>1.2775519171058518</v>
      </c>
      <c r="AM129" s="16">
        <f>INDEX('Team forecast'!$B$2:$AO$26,MATCH('Master data'!$B129,'Team forecast'!$B$2:$B$26,0),MATCH('Master data'!AM$1,'Team forecast'!$B$2:$AO$2,0))</f>
        <v>1.0653773971622162</v>
      </c>
      <c r="AN129" s="16">
        <f>INDEX('Team forecast'!$B$2:$AO$26,MATCH('Master data'!$B129,'Team forecast'!$B$2:$B$26,0),MATCH('Master data'!AN$1,'Team forecast'!$B$2:$AO$2,0))</f>
        <v>0.34459777999956209</v>
      </c>
      <c r="AO129" s="16">
        <f>INDEX('Team forecast'!$B$2:$AO$26,MATCH('Master data'!$B129,'Team forecast'!$B$2:$B$26,0),MATCH('Master data'!AO$1,'Team forecast'!$B$2:$AO$2,0))</f>
        <v>3.3423520425904445</v>
      </c>
      <c r="AP129" s="16">
        <f>INDEX('Team forecast'!$B$2:$AO$26,MATCH('Master data'!$B129,'Team forecast'!$B$2:$B$26,0),MATCH('Master data'!AP$1,'Team forecast'!$B$2:$AO$2,0))</f>
        <v>3.2341813842424418</v>
      </c>
      <c r="AQ129" s="5">
        <f t="shared" si="177"/>
        <v>-5000</v>
      </c>
      <c r="AR129" s="5">
        <f>INDEX('Team forecast'!$B$2:$AO$26,MATCH('Master data'!$B129,'Team forecast'!$B$2:$B$26,0),MATCH('Master data'!AR$1,'Team forecast'!$B$2:$AO$2,0))*IF(X129&gt;0,25000,0)</f>
        <v>0</v>
      </c>
      <c r="AS129" s="16">
        <f>INDEX('Team forecast'!$B$2:$AO$26,MATCH('Master data'!$B129,'Team forecast'!$B$2:$B$26,0),MATCH('Master data'!AS$1,'Team forecast'!$B$2:$AO$2,0))*IF(X129&gt;0,5000,0)</f>
        <v>0</v>
      </c>
      <c r="AT129" s="16">
        <f>INDEX('Team forecast'!$B$2:$AO$26,MATCH('Master data'!$B129,'Team forecast'!$B$2:$B$26,0),MATCH('Master data'!AT$1,'Team forecast'!$B$2:$AO$2,0))*IF(X129&gt;0,-15000,0)</f>
        <v>0</v>
      </c>
      <c r="AU129" s="5">
        <f t="shared" si="178"/>
        <v>0</v>
      </c>
      <c r="AV129" s="5">
        <f t="shared" si="179"/>
        <v>0</v>
      </c>
      <c r="AW129" s="5">
        <f t="shared" si="180"/>
        <v>0</v>
      </c>
      <c r="AX129" s="5">
        <f t="shared" si="181"/>
        <v>17229.888999978106</v>
      </c>
      <c r="AY129" s="5">
        <f t="shared" si="182"/>
        <v>0</v>
      </c>
      <c r="AZ129" s="5">
        <f t="shared" si="183"/>
        <v>0</v>
      </c>
      <c r="BA129" s="5">
        <f t="shared" si="184"/>
        <v>0</v>
      </c>
      <c r="BB129" s="5">
        <f t="shared" si="185"/>
        <v>0</v>
      </c>
      <c r="BC129" s="5">
        <f t="shared" si="186"/>
        <v>0</v>
      </c>
      <c r="BD129" s="5">
        <f t="shared" si="187"/>
        <v>12229.888999978106</v>
      </c>
      <c r="BE129" s="16">
        <f>INDEX('Team forecast'!$B$2:$AO$26,MATCH('Master data'!$B129,'Team forecast'!$B$2:$B$26,0),MATCH('Master data'!BE$1,'Team forecast'!$B$2:$AO$2,0))</f>
        <v>0</v>
      </c>
      <c r="BF129" s="16">
        <f>INDEX('Team forecast'!$B$2:$AO$26,MATCH('Master data'!$B129,'Team forecast'!$B$2:$B$26,0),MATCH('Master data'!BF$1,'Team forecast'!$B$2:$AO$2,0))</f>
        <v>0</v>
      </c>
      <c r="BG129" s="16">
        <f>INDEX('Team forecast'!$B$2:$AO$26,MATCH('Master data'!$B129,'Team forecast'!$B$2:$B$26,0),MATCH('Master data'!BG$1,'Team forecast'!$B$2:$AO$2,0))</f>
        <v>0</v>
      </c>
      <c r="BH129" s="16">
        <f>INDEX('Team forecast'!$B$2:$AO$26,MATCH('Master data'!$B129,'Team forecast'!$B$2:$B$26,0),MATCH('Master data'!BH$1,'Team forecast'!$B$2:$AO$2,0))</f>
        <v>0</v>
      </c>
      <c r="BI129" s="16">
        <f>INDEX('Team forecast'!$B$2:$AO$26,MATCH('Master data'!$B129,'Team forecast'!$B$2:$B$26,0),MATCH('Master data'!BI$1,'Team forecast'!$B$2:$AO$2,0))</f>
        <v>0</v>
      </c>
      <c r="BJ129" s="5">
        <f t="shared" si="188"/>
        <v>-5000</v>
      </c>
      <c r="BK129" s="5">
        <f>INDEX('Team forecast'!$R$3:$BH$26,MATCH($B129,'Team forecast'!$B$3:$B$26,0),MATCH(BK$1,'Team forecast'!$R$2:$BH$2,0))*IF($X129&gt;0,25000,0)</f>
        <v>0</v>
      </c>
      <c r="BL129" s="5">
        <f>INDEX('Team forecast'!$R$3:$BH$26,MATCH($B129,'Team forecast'!$B$3:$B$26,0),MATCH(BL$1,'Team forecast'!$R$2:$BH$2,0))*IF($X129&gt;0,5000,0)</f>
        <v>0</v>
      </c>
      <c r="BM129" s="5">
        <f>INDEX('Team forecast'!$R$3:$BH$26,MATCH($B129,'Team forecast'!$B$3:$B$26,0),MATCH(BM$1,'Team forecast'!$R$2:$BH$2,0))*IF($X129&gt;0,-15000,0)</f>
        <v>0</v>
      </c>
      <c r="BN129" s="5">
        <f t="shared" si="189"/>
        <v>0</v>
      </c>
      <c r="BO129" s="5">
        <f t="shared" si="190"/>
        <v>0</v>
      </c>
      <c r="BP129" s="5">
        <f t="shared" si="191"/>
        <v>0</v>
      </c>
      <c r="BQ129" s="5">
        <f t="shared" si="192"/>
        <v>0</v>
      </c>
      <c r="BR129" s="5">
        <f t="shared" si="193"/>
        <v>0</v>
      </c>
      <c r="BS129" s="5">
        <f t="shared" si="194"/>
        <v>0</v>
      </c>
      <c r="BT129" s="5">
        <f t="shared" si="195"/>
        <v>0</v>
      </c>
      <c r="BU129" s="5">
        <f t="shared" si="196"/>
        <v>0</v>
      </c>
      <c r="BV129" s="5">
        <f t="shared" si="197"/>
        <v>0</v>
      </c>
      <c r="BW129" s="5">
        <f t="shared" si="120"/>
        <v>0</v>
      </c>
      <c r="BX129" s="5">
        <f t="shared" si="121"/>
        <v>16502.835240772016</v>
      </c>
      <c r="BY129" s="5">
        <f t="shared" si="198"/>
        <v>49508.505722316047</v>
      </c>
      <c r="BZ129" s="5">
        <f>MAX(INDEX('Team forecast'!$R$3:$BH$26,MATCH($B129,'Team forecast'!$B$3:$B$26,0),MATCH(BZ$1,'Team forecast'!$R$2:$BH$2,0))*($BX129)-(1-INDEX('Team forecast'!$R$3:$BH$26,MATCH($B129,'Team forecast'!$B$3:$B$26,0),MATCH(BZ$1,'Team forecast'!$R$2:$BH$2,0)))*(BY129+CH129)*0.01,-5000)</f>
        <v>9727.0195497291716</v>
      </c>
      <c r="CA129" s="5">
        <f>MAX(INDEX('Team forecast'!$R$3:$BH$26,MATCH($B129,'Team forecast'!$B$3:$B$26,0),MATCH(CA$1,'Team forecast'!$R$2:$BH$2,0))*$BX129-(1-INDEX('Team forecast'!$R$3:$BH$26,MATCH($B129,'Team forecast'!$B$3:$B$26,0),MATCH(CA$1,'Team forecast'!$R$2:$BH$2,0)))*(BY129+BX129+CH129)*0.01,-5000)</f>
        <v>-5000</v>
      </c>
      <c r="CB129" s="5">
        <f>MAX(INDEX('Team forecast'!$R$3:$BH$26,MATCH($B129,'Team forecast'!$B$3:$B$26,0),MATCH(CB$1,'Team forecast'!$R$2:$BH$2,0))*$BX129-(1-INDEX('Team forecast'!$R$3:$BH$26,MATCH($B129,'Team forecast'!$B$3:$B$26,0),MATCH(CB$1,'Team forecast'!$R$2:$BH$2,0)))*(BY129+BX129*2+CH129)*0.01,0)</f>
        <v>0</v>
      </c>
      <c r="CC129" s="5">
        <v>0</v>
      </c>
      <c r="CD129" s="5">
        <f>+AK129+BD129*Cockpit!$C$3+BW129*Cockpit!$C$3^2+BZ129*Cockpit!$C$3^3+CA129*Cockpit!$C$3^4+CB129*Cockpit!$C$3^5+CC129*Cockpit!$C$3^6</f>
        <v>30823.466360483431</v>
      </c>
      <c r="CE129" s="5"/>
      <c r="CF129" s="5"/>
      <c r="CG129" s="5">
        <v>0</v>
      </c>
      <c r="CH129" s="5">
        <f t="shared" si="122"/>
        <v>3495000</v>
      </c>
      <c r="CI129" s="5">
        <f t="shared" si="123"/>
        <v>3495000</v>
      </c>
      <c r="CJ129" s="1">
        <f t="shared" si="124"/>
        <v>8.9999999999999993E-3</v>
      </c>
      <c r="CK129" s="5">
        <f>RANK(CD129,$CD$2:$CD$622)+COUNTIF($CD$2:$CD129,$CD129)-1</f>
        <v>262</v>
      </c>
      <c r="CL129" s="5">
        <f>RANK(CJ129,$CJ$2:$CJ$622)+COUNTIF($CJ$2:$CJ129,$CJ129)-1</f>
        <v>255</v>
      </c>
    </row>
    <row r="130" spans="1:90" x14ac:dyDescent="0.3">
      <c r="A130" t="str">
        <f>Players!P131</f>
        <v>Lucas Hernández</v>
      </c>
      <c r="B130" t="str">
        <f>Players!G131</f>
        <v>France</v>
      </c>
      <c r="C130" t="str">
        <f>Players!AB131</f>
        <v>Defense</v>
      </c>
      <c r="D130" s="1"/>
      <c r="F130" t="str">
        <f>IFERROR(INDEX(Lookup!B:B,MATCH(INDEX(Players!C:C,MATCH(E130,Players!A:A,0)),Lookup!D:D,0)),"")</f>
        <v/>
      </c>
      <c r="G130">
        <f>IF(Players!AC131=0,10000000,Players!AC131)</f>
        <v>4092000</v>
      </c>
      <c r="H130" s="16">
        <f>INDEX('Team forecast'!$B$2:$AO$26,MATCH('Master data'!$B130,'Team forecast'!$B$2:$B$26,0),MATCH('Master data'!H$1,'Team forecast'!$B$2:$AO$2,0))</f>
        <v>2.1377132314488487</v>
      </c>
      <c r="I130" s="16">
        <f>INDEX('Team forecast'!$B$2:$AO$26,MATCH('Master data'!$B130,'Team forecast'!$B$2:$B$26,0),MATCH('Master data'!I$1,'Team forecast'!$B$2:$AO$2,0))</f>
        <v>0.66258765662234231</v>
      </c>
      <c r="J130" s="16">
        <f>INDEX('Team forecast'!$B$2:$AO$26,MATCH('Master data'!$B130,'Team forecast'!$B$2:$B$26,0),MATCH('Master data'!J$1,'Team forecast'!$B$2:$AO$2,0))</f>
        <v>0.51551562963131858</v>
      </c>
      <c r="K130" s="16">
        <f>INDEX('Team forecast'!$B$2:$AO$26,MATCH('Master data'!$B130,'Team forecast'!$B$2:$B$26,0),MATCH('Master data'!K$1,'Team forecast'!$B$2:$AO$2,0))</f>
        <v>5.5927200217364472</v>
      </c>
      <c r="L130" s="16">
        <f>INDEX('Team forecast'!$B$2:$AO$26,MATCH('Master data'!$B130,'Team forecast'!$B$2:$B$26,0),MATCH('Master data'!L$1,'Team forecast'!$B$2:$AO$2,0))</f>
        <v>2.0114268147463963</v>
      </c>
      <c r="M130">
        <f>IF(Players!BC131=1,95,0)</f>
        <v>95</v>
      </c>
      <c r="N130" s="2">
        <f>Players!BN131</f>
        <v>1.7468535055860313E-2</v>
      </c>
      <c r="O130" s="2">
        <f>Players!BO131</f>
        <v>8.8400881244853222E-2</v>
      </c>
      <c r="P130" s="2">
        <f>Players!BP131</f>
        <v>8.9618657164730088E-3</v>
      </c>
      <c r="Q130" s="2">
        <f>Players!BQ131</f>
        <v>0.37764080100125158</v>
      </c>
      <c r="R130" s="2">
        <f>Players!BR131</f>
        <v>0</v>
      </c>
      <c r="S130" s="2">
        <f t="shared" si="162"/>
        <v>2.1377132314488487</v>
      </c>
      <c r="T130" s="2">
        <f t="shared" si="163"/>
        <v>0.66258765662234231</v>
      </c>
      <c r="U130" s="16">
        <f>INDEX('Team forecast'!$B$2:$AO$26,MATCH('Master data'!$B130,'Team forecast'!$B$2:$B$26,0),MATCH('Master data'!U$1,'Team forecast'!$B$2:$AO$2,0))</f>
        <v>0.70931849791376911</v>
      </c>
      <c r="V130" s="16">
        <f>INDEX('Team forecast'!$B$2:$AO$26,MATCH('Master data'!$B130,'Team forecast'!$B$2:$B$26,0),MATCH('Master data'!V$1,'Team forecast'!$B$2:$AO$2,0))</f>
        <v>0.17969401947148819</v>
      </c>
      <c r="W130" s="16">
        <f>INDEX('Team forecast'!$B$2:$AO$26,MATCH('Master data'!$B130,'Team forecast'!$B$2:$B$26,0),MATCH('Master data'!W$1,'Team forecast'!$B$2:$AO$2,0))</f>
        <v>0.1109874826147427</v>
      </c>
      <c r="X130" s="5">
        <f t="shared" si="164"/>
        <v>7000</v>
      </c>
      <c r="Y130" s="5">
        <f t="shared" si="165"/>
        <v>17732.962447844227</v>
      </c>
      <c r="Z130" s="5">
        <f t="shared" si="166"/>
        <v>898.47009735744098</v>
      </c>
      <c r="AA130" s="5">
        <f t="shared" si="167"/>
        <v>-1664.8122392211405</v>
      </c>
      <c r="AB130" s="5">
        <f t="shared" si="168"/>
        <v>5601.4077784410974</v>
      </c>
      <c r="AC130" s="5">
        <f t="shared" si="169"/>
        <v>9448.7866754430561</v>
      </c>
      <c r="AD130" s="5">
        <f t="shared" si="170"/>
        <v>501.21205824632045</v>
      </c>
      <c r="AE130" s="5">
        <f t="shared" si="171"/>
        <v>25775.781481565929</v>
      </c>
      <c r="AF130" s="5">
        <f t="shared" si="172"/>
        <v>0</v>
      </c>
      <c r="AG130" s="5">
        <f t="shared" si="173"/>
        <v>-7552.8160200250313</v>
      </c>
      <c r="AH130" s="5">
        <f t="shared" si="174"/>
        <v>0</v>
      </c>
      <c r="AI130" s="5">
        <f t="shared" si="175"/>
        <v>21377.132314488488</v>
      </c>
      <c r="AJ130" s="5">
        <f t="shared" si="176"/>
        <v>-5300.7012529787389</v>
      </c>
      <c r="AK130" s="5">
        <f>IFERROR(SUM(X130:AJ130),-5000)*((Cockpit!$C$3)^0)</f>
        <v>73817.423341161659</v>
      </c>
      <c r="AL130" s="16">
        <f>INDEX('Team forecast'!$B$2:$AO$26,MATCH('Master data'!$B130,'Team forecast'!$B$2:$B$26,0),MATCH('Master data'!AL$1,'Team forecast'!$B$2:$AO$2,0))</f>
        <v>1.2775519171058518</v>
      </c>
      <c r="AM130" s="16">
        <f>INDEX('Team forecast'!$B$2:$AO$26,MATCH('Master data'!$B130,'Team forecast'!$B$2:$B$26,0),MATCH('Master data'!AM$1,'Team forecast'!$B$2:$AO$2,0))</f>
        <v>1.0653773971622162</v>
      </c>
      <c r="AN130" s="16">
        <f>INDEX('Team forecast'!$B$2:$AO$26,MATCH('Master data'!$B130,'Team forecast'!$B$2:$B$26,0),MATCH('Master data'!AN$1,'Team forecast'!$B$2:$AO$2,0))</f>
        <v>0.34459777999956209</v>
      </c>
      <c r="AO130" s="16">
        <f>INDEX('Team forecast'!$B$2:$AO$26,MATCH('Master data'!$B130,'Team forecast'!$B$2:$B$26,0),MATCH('Master data'!AO$1,'Team forecast'!$B$2:$AO$2,0))</f>
        <v>3.3423520425904445</v>
      </c>
      <c r="AP130" s="16">
        <f>INDEX('Team forecast'!$B$2:$AO$26,MATCH('Master data'!$B130,'Team forecast'!$B$2:$B$26,0),MATCH('Master data'!AP$1,'Team forecast'!$B$2:$AO$2,0))</f>
        <v>3.2341813842424418</v>
      </c>
      <c r="AQ130" s="5">
        <f t="shared" si="177"/>
        <v>7000</v>
      </c>
      <c r="AR130" s="5">
        <f>INDEX('Team forecast'!$B$2:$AO$26,MATCH('Master data'!$B130,'Team forecast'!$B$2:$B$26,0),MATCH('Master data'!AR$1,'Team forecast'!$B$2:$AO$2,0))*IF(X130&gt;0,25000,0)</f>
        <v>9954.2425945251671</v>
      </c>
      <c r="AS130" s="16">
        <f>INDEX('Team forecast'!$B$2:$AO$26,MATCH('Master data'!$B130,'Team forecast'!$B$2:$B$26,0),MATCH('Master data'!AS$1,'Team forecast'!$B$2:$AO$2,0))*IF(X130&gt;0,5000,0)</f>
        <v>1480.6935859356186</v>
      </c>
      <c r="AT130" s="16">
        <f>INDEX('Team forecast'!$B$2:$AO$26,MATCH('Master data'!$B130,'Team forecast'!$B$2:$B$26,0),MATCH('Master data'!AT$1,'Team forecast'!$B$2:$AO$2,0))*IF(X130&gt;0,-15000,0)</f>
        <v>-4585.3736854780445</v>
      </c>
      <c r="AU130" s="5">
        <f t="shared" si="178"/>
        <v>3347.5440674467686</v>
      </c>
      <c r="AV130" s="5">
        <f t="shared" si="179"/>
        <v>5646.8357654104493</v>
      </c>
      <c r="AW130" s="5">
        <f t="shared" si="180"/>
        <v>299.5371018287484</v>
      </c>
      <c r="AX130" s="5">
        <f t="shared" si="181"/>
        <v>17229.888999978106</v>
      </c>
      <c r="AY130" s="5">
        <f t="shared" si="182"/>
        <v>0</v>
      </c>
      <c r="AZ130" s="5">
        <f t="shared" si="183"/>
        <v>-7552.8160200250313</v>
      </c>
      <c r="BA130" s="5">
        <f t="shared" si="184"/>
        <v>0</v>
      </c>
      <c r="BB130" s="5">
        <f t="shared" si="185"/>
        <v>12775.519171058519</v>
      </c>
      <c r="BC130" s="5">
        <f t="shared" si="186"/>
        <v>-8523.0191772977305</v>
      </c>
      <c r="BD130" s="5">
        <f t="shared" si="187"/>
        <v>37073.052403382579</v>
      </c>
      <c r="BE130" s="16">
        <f>INDEX('Team forecast'!$B$2:$AO$26,MATCH('Master data'!$B130,'Team forecast'!$B$2:$B$26,0),MATCH('Master data'!BE$1,'Team forecast'!$B$2:$AO$2,0))</f>
        <v>0</v>
      </c>
      <c r="BF130" s="16">
        <f>INDEX('Team forecast'!$B$2:$AO$26,MATCH('Master data'!$B130,'Team forecast'!$B$2:$B$26,0),MATCH('Master data'!BF$1,'Team forecast'!$B$2:$AO$2,0))</f>
        <v>0</v>
      </c>
      <c r="BG130" s="16">
        <f>INDEX('Team forecast'!$B$2:$AO$26,MATCH('Master data'!$B130,'Team forecast'!$B$2:$B$26,0),MATCH('Master data'!BG$1,'Team forecast'!$B$2:$AO$2,0))</f>
        <v>0</v>
      </c>
      <c r="BH130" s="16">
        <f>INDEX('Team forecast'!$B$2:$AO$26,MATCH('Master data'!$B130,'Team forecast'!$B$2:$B$26,0),MATCH('Master data'!BH$1,'Team forecast'!$B$2:$AO$2,0))</f>
        <v>0</v>
      </c>
      <c r="BI130" s="16">
        <f>INDEX('Team forecast'!$B$2:$AO$26,MATCH('Master data'!$B130,'Team forecast'!$B$2:$B$26,0),MATCH('Master data'!BI$1,'Team forecast'!$B$2:$AO$2,0))</f>
        <v>0</v>
      </c>
      <c r="BJ130" s="5">
        <f t="shared" si="188"/>
        <v>7000</v>
      </c>
      <c r="BK130" s="5">
        <f>INDEX('Team forecast'!$R$3:$BH$26,MATCH($B130,'Team forecast'!$B$3:$B$26,0),MATCH(BK$1,'Team forecast'!$R$2:$BH$2,0))*IF($X130&gt;0,25000,0)</f>
        <v>0</v>
      </c>
      <c r="BL130" s="5">
        <f>INDEX('Team forecast'!$R$3:$BH$26,MATCH($B130,'Team forecast'!$B$3:$B$26,0),MATCH(BL$1,'Team forecast'!$R$2:$BH$2,0))*IF($X130&gt;0,5000,0)</f>
        <v>0</v>
      </c>
      <c r="BM130" s="5">
        <f>INDEX('Team forecast'!$R$3:$BH$26,MATCH($B130,'Team forecast'!$B$3:$B$26,0),MATCH(BM$1,'Team forecast'!$R$2:$BH$2,0))*IF($X130&gt;0,-15000,0)</f>
        <v>0</v>
      </c>
      <c r="BN130" s="5">
        <f t="shared" si="189"/>
        <v>0</v>
      </c>
      <c r="BO130" s="5">
        <f t="shared" si="190"/>
        <v>0</v>
      </c>
      <c r="BP130" s="5">
        <f t="shared" si="191"/>
        <v>0</v>
      </c>
      <c r="BQ130" s="5">
        <f t="shared" si="192"/>
        <v>0</v>
      </c>
      <c r="BR130" s="5">
        <f t="shared" si="193"/>
        <v>0</v>
      </c>
      <c r="BS130" s="5">
        <f t="shared" si="194"/>
        <v>-7552.8160200250313</v>
      </c>
      <c r="BT130" s="5">
        <f t="shared" si="195"/>
        <v>0</v>
      </c>
      <c r="BU130" s="5">
        <f t="shared" si="196"/>
        <v>0</v>
      </c>
      <c r="BV130" s="5">
        <f t="shared" si="197"/>
        <v>0</v>
      </c>
      <c r="BW130" s="5">
        <f t="shared" si="120"/>
        <v>0</v>
      </c>
      <c r="BX130" s="5">
        <f t="shared" si="121"/>
        <v>55445.237872272119</v>
      </c>
      <c r="BY130" s="5">
        <f t="shared" si="198"/>
        <v>166335.71361681636</v>
      </c>
      <c r="BZ130" s="5">
        <f>MAX(INDEX('Team forecast'!$R$3:$BH$26,MATCH($B130,'Team forecast'!$B$3:$B$26,0),MATCH(BZ$1,'Team forecast'!$R$2:$BH$2,0))*($BX130)-(1-INDEX('Team forecast'!$R$3:$BH$26,MATCH($B130,'Team forecast'!$B$3:$B$26,0),MATCH(BZ$1,'Team forecast'!$R$2:$BH$2,0)))*(BY130+CH130)*0.01,-5000)</f>
        <v>42658.899392910353</v>
      </c>
      <c r="CA130" s="5">
        <f>MAX(INDEX('Team forecast'!$R$3:$BH$26,MATCH($B130,'Team forecast'!$B$3:$B$26,0),MATCH(CA$1,'Team forecast'!$R$2:$BH$2,0))*$BX130-(1-INDEX('Team forecast'!$R$3:$BH$26,MATCH($B130,'Team forecast'!$B$3:$B$26,0),MATCH(CA$1,'Team forecast'!$R$2:$BH$2,0)))*(BY130+BX130+CH130)*0.01,-5000)</f>
        <v>1376.2417265443873</v>
      </c>
      <c r="CB130" s="5">
        <f>MAX(INDEX('Team forecast'!$R$3:$BH$26,MATCH($B130,'Team forecast'!$B$3:$B$26,0),MATCH(CB$1,'Team forecast'!$R$2:$BH$2,0))*$BX130-(1-INDEX('Team forecast'!$R$3:$BH$26,MATCH($B130,'Team forecast'!$B$3:$B$26,0),MATCH(CB$1,'Team forecast'!$R$2:$BH$2,0)))*(BY130+BX130*2+CH130)*0.01,0)</f>
        <v>0</v>
      </c>
      <c r="CC130" s="5">
        <v>0</v>
      </c>
      <c r="CD130" s="5">
        <f>+AK130+BD130*Cockpit!$C$3+BW130*Cockpit!$C$3^2+BZ130*Cockpit!$C$3^3+CA130*Cockpit!$C$3^4+CB130*Cockpit!$C$3^5+CC130*Cockpit!$C$3^6</f>
        <v>111444.31572186804</v>
      </c>
      <c r="CE130" s="5"/>
      <c r="CF130" s="5"/>
      <c r="CG130" s="5">
        <v>0</v>
      </c>
      <c r="CH130" s="5">
        <f t="shared" si="122"/>
        <v>4092000</v>
      </c>
      <c r="CI130" s="5">
        <f t="shared" si="123"/>
        <v>4092000</v>
      </c>
      <c r="CJ130" s="1">
        <f t="shared" si="124"/>
        <v>2.7E-2</v>
      </c>
      <c r="CK130" s="5">
        <f>RANK(CD130,$CD$2:$CD$622)+COUNTIF($CD$2:$CD130,$CD130)-1</f>
        <v>78</v>
      </c>
      <c r="CL130" s="5">
        <f>RANK(CJ130,$CJ$2:$CJ$622)+COUNTIF($CJ$2:$CJ130,$CJ130)-1</f>
        <v>77</v>
      </c>
    </row>
    <row r="131" spans="1:90" x14ac:dyDescent="0.3">
      <c r="A131" t="str">
        <f>Players!P132</f>
        <v>Raphaël Varane</v>
      </c>
      <c r="B131" t="str">
        <f>Players!G132</f>
        <v>France</v>
      </c>
      <c r="C131" t="str">
        <f>Players!AB132</f>
        <v>Defense</v>
      </c>
      <c r="D131" s="1"/>
      <c r="F131" t="str">
        <f>IFERROR(INDEX(Lookup!B:B,MATCH(INDEX(Players!C:C,MATCH(E131,Players!A:A,0)),Lookup!D:D,0)),"")</f>
        <v/>
      </c>
      <c r="G131">
        <f>IF(Players!AC132=0,10000000,Players!AC132)</f>
        <v>4592000</v>
      </c>
      <c r="H131" s="16">
        <f>INDEX('Team forecast'!$B$2:$AO$26,MATCH('Master data'!$B131,'Team forecast'!$B$2:$B$26,0),MATCH('Master data'!H$1,'Team forecast'!$B$2:$AO$2,0))</f>
        <v>2.1377132314488487</v>
      </c>
      <c r="I131" s="16">
        <f>INDEX('Team forecast'!$B$2:$AO$26,MATCH('Master data'!$B131,'Team forecast'!$B$2:$B$26,0),MATCH('Master data'!I$1,'Team forecast'!$B$2:$AO$2,0))</f>
        <v>0.66258765662234231</v>
      </c>
      <c r="J131" s="16">
        <f>INDEX('Team forecast'!$B$2:$AO$26,MATCH('Master data'!$B131,'Team forecast'!$B$2:$B$26,0),MATCH('Master data'!J$1,'Team forecast'!$B$2:$AO$2,0))</f>
        <v>0.51551562963131858</v>
      </c>
      <c r="K131" s="16">
        <f>INDEX('Team forecast'!$B$2:$AO$26,MATCH('Master data'!$B131,'Team forecast'!$B$2:$B$26,0),MATCH('Master data'!K$1,'Team forecast'!$B$2:$AO$2,0))</f>
        <v>5.5927200217364472</v>
      </c>
      <c r="L131" s="16">
        <f>INDEX('Team forecast'!$B$2:$AO$26,MATCH('Master data'!$B131,'Team forecast'!$B$2:$B$26,0),MATCH('Master data'!L$1,'Team forecast'!$B$2:$AO$2,0))</f>
        <v>2.0114268147463963</v>
      </c>
      <c r="M131">
        <f>IF(Players!BC132=1,95,0)</f>
        <v>95</v>
      </c>
      <c r="N131" s="2">
        <f>Players!BN132</f>
        <v>5.8065538314007667E-2</v>
      </c>
      <c r="O131" s="2">
        <f>Players!BO132</f>
        <v>3.355846902950356E-2</v>
      </c>
      <c r="P131" s="2">
        <f>Players!BP132</f>
        <v>2.1091401200182429E-2</v>
      </c>
      <c r="Q131" s="2">
        <f>Players!BQ132</f>
        <v>8.8136966126656849E-2</v>
      </c>
      <c r="R131" s="2">
        <f>Players!BR132</f>
        <v>0</v>
      </c>
      <c r="S131" s="2">
        <f t="shared" si="162"/>
        <v>2.1377132314488487</v>
      </c>
      <c r="T131" s="2">
        <f t="shared" si="163"/>
        <v>0.66258765662234231</v>
      </c>
      <c r="U131" s="16">
        <f>INDEX('Team forecast'!$B$2:$AO$26,MATCH('Master data'!$B131,'Team forecast'!$B$2:$B$26,0),MATCH('Master data'!U$1,'Team forecast'!$B$2:$AO$2,0))</f>
        <v>0.70931849791376911</v>
      </c>
      <c r="V131" s="16">
        <f>INDEX('Team forecast'!$B$2:$AO$26,MATCH('Master data'!$B131,'Team forecast'!$B$2:$B$26,0),MATCH('Master data'!V$1,'Team forecast'!$B$2:$AO$2,0))</f>
        <v>0.17969401947148819</v>
      </c>
      <c r="W131" s="16">
        <f>INDEX('Team forecast'!$B$2:$AO$26,MATCH('Master data'!$B131,'Team forecast'!$B$2:$B$26,0),MATCH('Master data'!W$1,'Team forecast'!$B$2:$AO$2,0))</f>
        <v>0.1109874826147427</v>
      </c>
      <c r="X131" s="5">
        <f t="shared" si="164"/>
        <v>7000</v>
      </c>
      <c r="Y131" s="5">
        <f t="shared" si="165"/>
        <v>17732.962447844227</v>
      </c>
      <c r="Z131" s="5">
        <f t="shared" si="166"/>
        <v>898.47009735744098</v>
      </c>
      <c r="AA131" s="5">
        <f t="shared" si="167"/>
        <v>-1664.8122392211405</v>
      </c>
      <c r="AB131" s="5">
        <f t="shared" si="168"/>
        <v>18619.12043175814</v>
      </c>
      <c r="AC131" s="5">
        <f t="shared" si="169"/>
        <v>3586.9191635768079</v>
      </c>
      <c r="AD131" s="5">
        <f t="shared" si="170"/>
        <v>1179.583017787364</v>
      </c>
      <c r="AE131" s="5">
        <f t="shared" si="171"/>
        <v>25775.781481565929</v>
      </c>
      <c r="AF131" s="5">
        <f t="shared" si="172"/>
        <v>0</v>
      </c>
      <c r="AG131" s="5">
        <f t="shared" si="173"/>
        <v>-1762.7393225331371</v>
      </c>
      <c r="AH131" s="5">
        <f t="shared" si="174"/>
        <v>0</v>
      </c>
      <c r="AI131" s="5">
        <f t="shared" si="175"/>
        <v>21377.132314488488</v>
      </c>
      <c r="AJ131" s="5">
        <f t="shared" si="176"/>
        <v>-5300.7012529787389</v>
      </c>
      <c r="AK131" s="5">
        <f>IFERROR(SUM(X131:AJ131),-5000)*((Cockpit!$C$3)^0)</f>
        <v>87441.716139645403</v>
      </c>
      <c r="AL131" s="16">
        <f>INDEX('Team forecast'!$B$2:$AO$26,MATCH('Master data'!$B131,'Team forecast'!$B$2:$B$26,0),MATCH('Master data'!AL$1,'Team forecast'!$B$2:$AO$2,0))</f>
        <v>1.2775519171058518</v>
      </c>
      <c r="AM131" s="16">
        <f>INDEX('Team forecast'!$B$2:$AO$26,MATCH('Master data'!$B131,'Team forecast'!$B$2:$B$26,0),MATCH('Master data'!AM$1,'Team forecast'!$B$2:$AO$2,0))</f>
        <v>1.0653773971622162</v>
      </c>
      <c r="AN131" s="16">
        <f>INDEX('Team forecast'!$B$2:$AO$26,MATCH('Master data'!$B131,'Team forecast'!$B$2:$B$26,0),MATCH('Master data'!AN$1,'Team forecast'!$B$2:$AO$2,0))</f>
        <v>0.34459777999956209</v>
      </c>
      <c r="AO131" s="16">
        <f>INDEX('Team forecast'!$B$2:$AO$26,MATCH('Master data'!$B131,'Team forecast'!$B$2:$B$26,0),MATCH('Master data'!AO$1,'Team forecast'!$B$2:$AO$2,0))</f>
        <v>3.3423520425904445</v>
      </c>
      <c r="AP131" s="16">
        <f>INDEX('Team forecast'!$B$2:$AO$26,MATCH('Master data'!$B131,'Team forecast'!$B$2:$B$26,0),MATCH('Master data'!AP$1,'Team forecast'!$B$2:$AO$2,0))</f>
        <v>3.2341813842424418</v>
      </c>
      <c r="AQ131" s="5">
        <f t="shared" si="177"/>
        <v>7000</v>
      </c>
      <c r="AR131" s="5">
        <f>INDEX('Team forecast'!$B$2:$AO$26,MATCH('Master data'!$B131,'Team forecast'!$B$2:$B$26,0),MATCH('Master data'!AR$1,'Team forecast'!$B$2:$AO$2,0))*IF(X131&gt;0,25000,0)</f>
        <v>9954.2425945251671</v>
      </c>
      <c r="AS131" s="16">
        <f>INDEX('Team forecast'!$B$2:$AO$26,MATCH('Master data'!$B131,'Team forecast'!$B$2:$B$26,0),MATCH('Master data'!AS$1,'Team forecast'!$B$2:$AO$2,0))*IF(X131&gt;0,5000,0)</f>
        <v>1480.6935859356186</v>
      </c>
      <c r="AT131" s="16">
        <f>INDEX('Team forecast'!$B$2:$AO$26,MATCH('Master data'!$B131,'Team forecast'!$B$2:$B$26,0),MATCH('Master data'!AT$1,'Team forecast'!$B$2:$AO$2,0))*IF(X131&gt;0,-15000,0)</f>
        <v>-4585.3736854780445</v>
      </c>
      <c r="AU131" s="5">
        <f t="shared" si="178"/>
        <v>11127.260968626568</v>
      </c>
      <c r="AV131" s="5">
        <f t="shared" si="179"/>
        <v>2143.6343221889811</v>
      </c>
      <c r="AW131" s="5">
        <f t="shared" si="180"/>
        <v>704.94887882524301</v>
      </c>
      <c r="AX131" s="5">
        <f t="shared" si="181"/>
        <v>17229.888999978106</v>
      </c>
      <c r="AY131" s="5">
        <f t="shared" si="182"/>
        <v>0</v>
      </c>
      <c r="AZ131" s="5">
        <f t="shared" si="183"/>
        <v>-1762.7393225331371</v>
      </c>
      <c r="BA131" s="5">
        <f t="shared" si="184"/>
        <v>0</v>
      </c>
      <c r="BB131" s="5">
        <f t="shared" si="185"/>
        <v>12775.519171058519</v>
      </c>
      <c r="BC131" s="5">
        <f t="shared" si="186"/>
        <v>-8523.0191772977305</v>
      </c>
      <c r="BD131" s="5">
        <f t="shared" si="187"/>
        <v>47545.056335829286</v>
      </c>
      <c r="BE131" s="16">
        <f>INDEX('Team forecast'!$B$2:$AO$26,MATCH('Master data'!$B131,'Team forecast'!$B$2:$B$26,0),MATCH('Master data'!BE$1,'Team forecast'!$B$2:$AO$2,0))</f>
        <v>0</v>
      </c>
      <c r="BF131" s="16">
        <f>INDEX('Team forecast'!$B$2:$AO$26,MATCH('Master data'!$B131,'Team forecast'!$B$2:$B$26,0),MATCH('Master data'!BF$1,'Team forecast'!$B$2:$AO$2,0))</f>
        <v>0</v>
      </c>
      <c r="BG131" s="16">
        <f>INDEX('Team forecast'!$B$2:$AO$26,MATCH('Master data'!$B131,'Team forecast'!$B$2:$B$26,0),MATCH('Master data'!BG$1,'Team forecast'!$B$2:$AO$2,0))</f>
        <v>0</v>
      </c>
      <c r="BH131" s="16">
        <f>INDEX('Team forecast'!$B$2:$AO$26,MATCH('Master data'!$B131,'Team forecast'!$B$2:$B$26,0),MATCH('Master data'!BH$1,'Team forecast'!$B$2:$AO$2,0))</f>
        <v>0</v>
      </c>
      <c r="BI131" s="16">
        <f>INDEX('Team forecast'!$B$2:$AO$26,MATCH('Master data'!$B131,'Team forecast'!$B$2:$B$26,0),MATCH('Master data'!BI$1,'Team forecast'!$B$2:$AO$2,0))</f>
        <v>0</v>
      </c>
      <c r="BJ131" s="5">
        <f t="shared" si="188"/>
        <v>7000</v>
      </c>
      <c r="BK131" s="5">
        <f>INDEX('Team forecast'!$R$3:$BH$26,MATCH($B131,'Team forecast'!$B$3:$B$26,0),MATCH(BK$1,'Team forecast'!$R$2:$BH$2,0))*IF($X131&gt;0,25000,0)</f>
        <v>0</v>
      </c>
      <c r="BL131" s="5">
        <f>INDEX('Team forecast'!$R$3:$BH$26,MATCH($B131,'Team forecast'!$B$3:$B$26,0),MATCH(BL$1,'Team forecast'!$R$2:$BH$2,0))*IF($X131&gt;0,5000,0)</f>
        <v>0</v>
      </c>
      <c r="BM131" s="5">
        <f>INDEX('Team forecast'!$R$3:$BH$26,MATCH($B131,'Team forecast'!$B$3:$B$26,0),MATCH(BM$1,'Team forecast'!$R$2:$BH$2,0))*IF($X131&gt;0,-15000,0)</f>
        <v>0</v>
      </c>
      <c r="BN131" s="5">
        <f t="shared" si="189"/>
        <v>0</v>
      </c>
      <c r="BO131" s="5">
        <f t="shared" si="190"/>
        <v>0</v>
      </c>
      <c r="BP131" s="5">
        <f t="shared" si="191"/>
        <v>0</v>
      </c>
      <c r="BQ131" s="5">
        <f t="shared" si="192"/>
        <v>0</v>
      </c>
      <c r="BR131" s="5">
        <f t="shared" si="193"/>
        <v>0</v>
      </c>
      <c r="BS131" s="5">
        <f t="shared" si="194"/>
        <v>-1762.7393225331371</v>
      </c>
      <c r="BT131" s="5">
        <f t="shared" si="195"/>
        <v>0</v>
      </c>
      <c r="BU131" s="5">
        <f t="shared" si="196"/>
        <v>0</v>
      </c>
      <c r="BV131" s="5">
        <f t="shared" si="197"/>
        <v>0</v>
      </c>
      <c r="BW131" s="5">
        <f t="shared" ref="BW131:BW194" si="199">IFERROR(0,0)</f>
        <v>0</v>
      </c>
      <c r="BX131" s="5">
        <f t="shared" ref="BX131:BX194" si="200">AVERAGE(AK131,BD131)</f>
        <v>67493.386237737344</v>
      </c>
      <c r="BY131" s="5">
        <f t="shared" si="198"/>
        <v>202480.15871321203</v>
      </c>
      <c r="BZ131" s="5">
        <f>MAX(INDEX('Team forecast'!$R$3:$BH$26,MATCH($B131,'Team forecast'!$B$3:$B$26,0),MATCH(BZ$1,'Team forecast'!$R$2:$BH$2,0))*($BX131)-(1-INDEX('Team forecast'!$R$3:$BH$26,MATCH($B131,'Team forecast'!$B$3:$B$26,0),MATCH(BZ$1,'Team forecast'!$R$2:$BH$2,0)))*(BY131+CH131)*0.01,-5000)</f>
        <v>52436.231304058725</v>
      </c>
      <c r="CA131" s="5">
        <f>MAX(INDEX('Team forecast'!$R$3:$BH$26,MATCH($B131,'Team forecast'!$B$3:$B$26,0),MATCH(CA$1,'Team forecast'!$R$2:$BH$2,0))*$BX131-(1-INDEX('Team forecast'!$R$3:$BH$26,MATCH($B131,'Team forecast'!$B$3:$B$26,0),MATCH(CA$1,'Team forecast'!$R$2:$BH$2,0)))*(BY131+BX131+CH131)*0.01,-5000)</f>
        <v>3809.8210064836931</v>
      </c>
      <c r="CB131" s="5">
        <f>MAX(INDEX('Team forecast'!$R$3:$BH$26,MATCH($B131,'Team forecast'!$B$3:$B$26,0),MATCH(CB$1,'Team forecast'!$R$2:$BH$2,0))*$BX131-(1-INDEX('Team forecast'!$R$3:$BH$26,MATCH($B131,'Team forecast'!$B$3:$B$26,0),MATCH(CB$1,'Team forecast'!$R$2:$BH$2,0)))*(BY131+BX131*2+CH131)*0.01,0)</f>
        <v>0</v>
      </c>
      <c r="CC131" s="5">
        <v>0</v>
      </c>
      <c r="CD131" s="5">
        <f>+AK131+BD131*Cockpit!$C$3+BW131*Cockpit!$C$3^2+BZ131*Cockpit!$C$3^3+CA131*Cockpit!$C$3^4+CB131*Cockpit!$C$3^5+CC131*Cockpit!$C$3^6</f>
        <v>135427.63872650874</v>
      </c>
      <c r="CE131" s="5"/>
      <c r="CF131" s="5"/>
      <c r="CG131" s="5">
        <v>0</v>
      </c>
      <c r="CH131" s="5">
        <f t="shared" ref="CH131:CH194" si="201">+G131+CG131</f>
        <v>4592000</v>
      </c>
      <c r="CI131" s="5">
        <f t="shared" ref="CI131:CI194" si="202">CH131</f>
        <v>4592000</v>
      </c>
      <c r="CJ131" s="1">
        <f t="shared" ref="CJ131:CJ194" si="203">ROUND(IFERROR(CD131/CI131,-100%),3)</f>
        <v>2.9000000000000001E-2</v>
      </c>
      <c r="CK131" s="5">
        <f>RANK(CD131,$CD$2:$CD$622)+COUNTIF($CD$2:$CD131,$CD131)-1</f>
        <v>51</v>
      </c>
      <c r="CL131" s="5">
        <f>RANK(CJ131,$CJ$2:$CJ$622)+COUNTIF($CJ$2:$CJ131,$CJ131)-1</f>
        <v>63</v>
      </c>
    </row>
    <row r="132" spans="1:90" x14ac:dyDescent="0.3">
      <c r="A132" t="str">
        <f>Players!P133</f>
        <v>Thomas Lemar</v>
      </c>
      <c r="B132" t="str">
        <f>Players!G133</f>
        <v>France</v>
      </c>
      <c r="C132" t="str">
        <f>Players!AB133</f>
        <v>Striker</v>
      </c>
      <c r="D132" s="1"/>
      <c r="F132" t="str">
        <f>IFERROR(INDEX(Lookup!B:B,MATCH(INDEX(Players!C:C,MATCH(E132,Players!A:A,0)),Lookup!D:D,0)),"")</f>
        <v/>
      </c>
      <c r="G132">
        <f>IF(Players!AC133=0,10000000,Players!AC133)</f>
        <v>3495000</v>
      </c>
      <c r="H132" s="16">
        <f>INDEX('Team forecast'!$B$2:$AO$26,MATCH('Master data'!$B132,'Team forecast'!$B$2:$B$26,0),MATCH('Master data'!H$1,'Team forecast'!$B$2:$AO$2,0))</f>
        <v>2.1377132314488487</v>
      </c>
      <c r="I132" s="16">
        <f>INDEX('Team forecast'!$B$2:$AO$26,MATCH('Master data'!$B132,'Team forecast'!$B$2:$B$26,0),MATCH('Master data'!I$1,'Team forecast'!$B$2:$AO$2,0))</f>
        <v>0.66258765662234231</v>
      </c>
      <c r="J132" s="16">
        <f>INDEX('Team forecast'!$B$2:$AO$26,MATCH('Master data'!$B132,'Team forecast'!$B$2:$B$26,0),MATCH('Master data'!J$1,'Team forecast'!$B$2:$AO$2,0))</f>
        <v>0.51551562963131858</v>
      </c>
      <c r="K132" s="16">
        <f>INDEX('Team forecast'!$B$2:$AO$26,MATCH('Master data'!$B132,'Team forecast'!$B$2:$B$26,0),MATCH('Master data'!K$1,'Team forecast'!$B$2:$AO$2,0))</f>
        <v>5.5927200217364472</v>
      </c>
      <c r="L132" s="16">
        <f>INDEX('Team forecast'!$B$2:$AO$26,MATCH('Master data'!$B132,'Team forecast'!$B$2:$B$26,0),MATCH('Master data'!L$1,'Team forecast'!$B$2:$AO$2,0))</f>
        <v>2.0114268147463963</v>
      </c>
      <c r="M132">
        <f>IF(Players!BC133=1,95,0)</f>
        <v>0</v>
      </c>
      <c r="N132" s="2">
        <f>Players!BN133</f>
        <v>0</v>
      </c>
      <c r="O132" s="2">
        <f>Players!BO133</f>
        <v>0</v>
      </c>
      <c r="P132" s="2">
        <f>Players!BP133</f>
        <v>0</v>
      </c>
      <c r="Q132" s="2">
        <f>Players!BQ133</f>
        <v>0.13109978150036417</v>
      </c>
      <c r="R132" s="2">
        <f>Players!BR133</f>
        <v>0</v>
      </c>
      <c r="S132" s="2">
        <f t="shared" si="162"/>
        <v>2.1377132314488487</v>
      </c>
      <c r="T132" s="2">
        <f t="shared" si="163"/>
        <v>0.66258765662234231</v>
      </c>
      <c r="U132" s="16">
        <f>INDEX('Team forecast'!$B$2:$AO$26,MATCH('Master data'!$B132,'Team forecast'!$B$2:$B$26,0),MATCH('Master data'!U$1,'Team forecast'!$B$2:$AO$2,0))</f>
        <v>0.70931849791376911</v>
      </c>
      <c r="V132" s="16">
        <f>INDEX('Team forecast'!$B$2:$AO$26,MATCH('Master data'!$B132,'Team forecast'!$B$2:$B$26,0),MATCH('Master data'!V$1,'Team forecast'!$B$2:$AO$2,0))</f>
        <v>0.17969401947148819</v>
      </c>
      <c r="W132" s="16">
        <f>INDEX('Team forecast'!$B$2:$AO$26,MATCH('Master data'!$B132,'Team forecast'!$B$2:$B$26,0),MATCH('Master data'!W$1,'Team forecast'!$B$2:$AO$2,0))</f>
        <v>0.1109874826147427</v>
      </c>
      <c r="X132" s="5">
        <f t="shared" si="164"/>
        <v>-5000</v>
      </c>
      <c r="Y132" s="5">
        <f t="shared" si="165"/>
        <v>0</v>
      </c>
      <c r="Z132" s="5">
        <f t="shared" si="166"/>
        <v>0</v>
      </c>
      <c r="AA132" s="5">
        <f t="shared" si="167"/>
        <v>0</v>
      </c>
      <c r="AB132" s="5">
        <f t="shared" si="168"/>
        <v>0</v>
      </c>
      <c r="AC132" s="5">
        <f t="shared" si="169"/>
        <v>0</v>
      </c>
      <c r="AD132" s="5">
        <f t="shared" si="170"/>
        <v>0</v>
      </c>
      <c r="AE132" s="5">
        <f t="shared" si="171"/>
        <v>0</v>
      </c>
      <c r="AF132" s="5">
        <f t="shared" si="172"/>
        <v>0</v>
      </c>
      <c r="AG132" s="5">
        <f t="shared" si="173"/>
        <v>0</v>
      </c>
      <c r="AH132" s="5">
        <f t="shared" si="174"/>
        <v>0</v>
      </c>
      <c r="AI132" s="5">
        <f t="shared" si="175"/>
        <v>0</v>
      </c>
      <c r="AJ132" s="5">
        <f t="shared" si="176"/>
        <v>0</v>
      </c>
      <c r="AK132" s="5">
        <f>IFERROR(SUM(X132:AJ132),-5000)*((Cockpit!$C$3)^0)</f>
        <v>-5000</v>
      </c>
      <c r="AL132" s="16">
        <f>INDEX('Team forecast'!$B$2:$AO$26,MATCH('Master data'!$B132,'Team forecast'!$B$2:$B$26,0),MATCH('Master data'!AL$1,'Team forecast'!$B$2:$AO$2,0))</f>
        <v>1.2775519171058518</v>
      </c>
      <c r="AM132" s="16">
        <f>INDEX('Team forecast'!$B$2:$AO$26,MATCH('Master data'!$B132,'Team forecast'!$B$2:$B$26,0),MATCH('Master data'!AM$1,'Team forecast'!$B$2:$AO$2,0))</f>
        <v>1.0653773971622162</v>
      </c>
      <c r="AN132" s="16">
        <f>INDEX('Team forecast'!$B$2:$AO$26,MATCH('Master data'!$B132,'Team forecast'!$B$2:$B$26,0),MATCH('Master data'!AN$1,'Team forecast'!$B$2:$AO$2,0))</f>
        <v>0.34459777999956209</v>
      </c>
      <c r="AO132" s="16">
        <f>INDEX('Team forecast'!$B$2:$AO$26,MATCH('Master data'!$B132,'Team forecast'!$B$2:$B$26,0),MATCH('Master data'!AO$1,'Team forecast'!$B$2:$AO$2,0))</f>
        <v>3.3423520425904445</v>
      </c>
      <c r="AP132" s="16">
        <f>INDEX('Team forecast'!$B$2:$AO$26,MATCH('Master data'!$B132,'Team forecast'!$B$2:$B$26,0),MATCH('Master data'!AP$1,'Team forecast'!$B$2:$AO$2,0))</f>
        <v>3.2341813842424418</v>
      </c>
      <c r="AQ132" s="5">
        <f t="shared" si="177"/>
        <v>-5000</v>
      </c>
      <c r="AR132" s="5">
        <f>INDEX('Team forecast'!$B$2:$AO$26,MATCH('Master data'!$B132,'Team forecast'!$B$2:$B$26,0),MATCH('Master data'!AR$1,'Team forecast'!$B$2:$AO$2,0))*IF(X132&gt;0,25000,0)</f>
        <v>0</v>
      </c>
      <c r="AS132" s="16">
        <f>INDEX('Team forecast'!$B$2:$AO$26,MATCH('Master data'!$B132,'Team forecast'!$B$2:$B$26,0),MATCH('Master data'!AS$1,'Team forecast'!$B$2:$AO$2,0))*IF(X132&gt;0,5000,0)</f>
        <v>0</v>
      </c>
      <c r="AT132" s="16">
        <f>INDEX('Team forecast'!$B$2:$AO$26,MATCH('Master data'!$B132,'Team forecast'!$B$2:$B$26,0),MATCH('Master data'!AT$1,'Team forecast'!$B$2:$AO$2,0))*IF(X132&gt;0,-15000,0)</f>
        <v>0</v>
      </c>
      <c r="AU132" s="5">
        <f t="shared" si="178"/>
        <v>0</v>
      </c>
      <c r="AV132" s="5">
        <f t="shared" si="179"/>
        <v>0</v>
      </c>
      <c r="AW132" s="5">
        <f t="shared" si="180"/>
        <v>0</v>
      </c>
      <c r="AX132" s="5">
        <f t="shared" si="181"/>
        <v>0</v>
      </c>
      <c r="AY132" s="5">
        <f t="shared" si="182"/>
        <v>0</v>
      </c>
      <c r="AZ132" s="5">
        <f t="shared" si="183"/>
        <v>0</v>
      </c>
      <c r="BA132" s="5">
        <f t="shared" si="184"/>
        <v>0</v>
      </c>
      <c r="BB132" s="5">
        <f t="shared" si="185"/>
        <v>0</v>
      </c>
      <c r="BC132" s="5">
        <f t="shared" si="186"/>
        <v>0</v>
      </c>
      <c r="BD132" s="5">
        <f t="shared" si="187"/>
        <v>-5000</v>
      </c>
      <c r="BE132" s="16">
        <f>INDEX('Team forecast'!$B$2:$AO$26,MATCH('Master data'!$B132,'Team forecast'!$B$2:$B$26,0),MATCH('Master data'!BE$1,'Team forecast'!$B$2:$AO$2,0))</f>
        <v>0</v>
      </c>
      <c r="BF132" s="16">
        <f>INDEX('Team forecast'!$B$2:$AO$26,MATCH('Master data'!$B132,'Team forecast'!$B$2:$B$26,0),MATCH('Master data'!BF$1,'Team forecast'!$B$2:$AO$2,0))</f>
        <v>0</v>
      </c>
      <c r="BG132" s="16">
        <f>INDEX('Team forecast'!$B$2:$AO$26,MATCH('Master data'!$B132,'Team forecast'!$B$2:$B$26,0),MATCH('Master data'!BG$1,'Team forecast'!$B$2:$AO$2,0))</f>
        <v>0</v>
      </c>
      <c r="BH132" s="16">
        <f>INDEX('Team forecast'!$B$2:$AO$26,MATCH('Master data'!$B132,'Team forecast'!$B$2:$B$26,0),MATCH('Master data'!BH$1,'Team forecast'!$B$2:$AO$2,0))</f>
        <v>0</v>
      </c>
      <c r="BI132" s="16">
        <f>INDEX('Team forecast'!$B$2:$AO$26,MATCH('Master data'!$B132,'Team forecast'!$B$2:$B$26,0),MATCH('Master data'!BI$1,'Team forecast'!$B$2:$AO$2,0))</f>
        <v>0</v>
      </c>
      <c r="BJ132" s="5">
        <f t="shared" si="188"/>
        <v>-5000</v>
      </c>
      <c r="BK132" s="5">
        <f>INDEX('Team forecast'!$R$3:$BH$26,MATCH($B132,'Team forecast'!$B$3:$B$26,0),MATCH(BK$1,'Team forecast'!$R$2:$BH$2,0))*IF($X132&gt;0,25000,0)</f>
        <v>0</v>
      </c>
      <c r="BL132" s="5">
        <f>INDEX('Team forecast'!$R$3:$BH$26,MATCH($B132,'Team forecast'!$B$3:$B$26,0),MATCH(BL$1,'Team forecast'!$R$2:$BH$2,0))*IF($X132&gt;0,5000,0)</f>
        <v>0</v>
      </c>
      <c r="BM132" s="5">
        <f>INDEX('Team forecast'!$R$3:$BH$26,MATCH($B132,'Team forecast'!$B$3:$B$26,0),MATCH(BM$1,'Team forecast'!$R$2:$BH$2,0))*IF($X132&gt;0,-15000,0)</f>
        <v>0</v>
      </c>
      <c r="BN132" s="5">
        <f t="shared" si="189"/>
        <v>0</v>
      </c>
      <c r="BO132" s="5">
        <f t="shared" si="190"/>
        <v>0</v>
      </c>
      <c r="BP132" s="5">
        <f t="shared" si="191"/>
        <v>0</v>
      </c>
      <c r="BQ132" s="5">
        <f t="shared" si="192"/>
        <v>0</v>
      </c>
      <c r="BR132" s="5">
        <f t="shared" si="193"/>
        <v>0</v>
      </c>
      <c r="BS132" s="5">
        <f t="shared" si="194"/>
        <v>0</v>
      </c>
      <c r="BT132" s="5">
        <f t="shared" si="195"/>
        <v>0</v>
      </c>
      <c r="BU132" s="5">
        <f t="shared" si="196"/>
        <v>0</v>
      </c>
      <c r="BV132" s="5">
        <f t="shared" si="197"/>
        <v>0</v>
      </c>
      <c r="BW132" s="5">
        <f t="shared" si="199"/>
        <v>0</v>
      </c>
      <c r="BX132" s="5">
        <f t="shared" si="200"/>
        <v>-5000</v>
      </c>
      <c r="BY132" s="5">
        <f t="shared" si="198"/>
        <v>-15000</v>
      </c>
      <c r="BZ132" s="5">
        <f>MAX(INDEX('Team forecast'!$R$3:$BH$26,MATCH($B132,'Team forecast'!$B$3:$B$26,0),MATCH(BZ$1,'Team forecast'!$R$2:$BH$2,0))*($BX132)-(1-INDEX('Team forecast'!$R$3:$BH$26,MATCH($B132,'Team forecast'!$B$3:$B$26,0),MATCH(BZ$1,'Team forecast'!$R$2:$BH$2,0)))*(BY132+CH132)*0.01,-5000)</f>
        <v>-5000</v>
      </c>
      <c r="CA132" s="5">
        <f>MAX(INDEX('Team forecast'!$R$3:$BH$26,MATCH($B132,'Team forecast'!$B$3:$B$26,0),MATCH(CA$1,'Team forecast'!$R$2:$BH$2,0))*$BX132-(1-INDEX('Team forecast'!$R$3:$BH$26,MATCH($B132,'Team forecast'!$B$3:$B$26,0),MATCH(CA$1,'Team forecast'!$R$2:$BH$2,0)))*(BY132+BX132+CH132)*0.01,-5000)</f>
        <v>-5000</v>
      </c>
      <c r="CB132" s="5">
        <f>MAX(INDEX('Team forecast'!$R$3:$BH$26,MATCH($B132,'Team forecast'!$B$3:$B$26,0),MATCH(CB$1,'Team forecast'!$R$2:$BH$2,0))*$BX132-(1-INDEX('Team forecast'!$R$3:$BH$26,MATCH($B132,'Team forecast'!$B$3:$B$26,0),MATCH(CB$1,'Team forecast'!$R$2:$BH$2,0)))*(BY132+BX132*2+CH132)*0.01,0)</f>
        <v>0</v>
      </c>
      <c r="CC132" s="5">
        <v>0</v>
      </c>
      <c r="CD132" s="5">
        <f>+AK132+BD132*Cockpit!$C$3+BW132*Cockpit!$C$3^2+BZ132*Cockpit!$C$3^3+CA132*Cockpit!$C$3^4+CB132*Cockpit!$C$3^5+CC132*Cockpit!$C$3^6</f>
        <v>-10802.469135802468</v>
      </c>
      <c r="CE132" s="5"/>
      <c r="CF132" s="5"/>
      <c r="CG132" s="5">
        <v>0</v>
      </c>
      <c r="CH132" s="5">
        <f t="shared" si="201"/>
        <v>3495000</v>
      </c>
      <c r="CI132" s="5">
        <f t="shared" si="202"/>
        <v>3495000</v>
      </c>
      <c r="CJ132" s="1">
        <f t="shared" si="203"/>
        <v>-3.0000000000000001E-3</v>
      </c>
      <c r="CK132" s="5">
        <f>RANK(CD132,$CD$2:$CD$622)+COUNTIF($CD$2:$CD132,$CD132)-1</f>
        <v>465</v>
      </c>
      <c r="CL132" s="5">
        <f>RANK(CJ132,$CJ$2:$CJ$622)+COUNTIF($CJ$2:$CJ132,$CJ132)-1</f>
        <v>455</v>
      </c>
    </row>
    <row r="133" spans="1:90" x14ac:dyDescent="0.3">
      <c r="A133" t="str">
        <f>Players!P134</f>
        <v>Moussa Sissoko</v>
      </c>
      <c r="B133" t="str">
        <f>Players!G134</f>
        <v>France</v>
      </c>
      <c r="C133" t="str">
        <f>Players!AB134</f>
        <v>Midfield</v>
      </c>
      <c r="D133" s="1"/>
      <c r="F133" t="str">
        <f>IFERROR(INDEX(Lookup!B:B,MATCH(INDEX(Players!C:C,MATCH(E133,Players!A:A,0)),Lookup!D:D,0)),"")</f>
        <v/>
      </c>
      <c r="G133">
        <f>IF(Players!AC134=0,10000000,Players!AC134)</f>
        <v>2995000</v>
      </c>
      <c r="H133" s="16">
        <f>INDEX('Team forecast'!$B$2:$AO$26,MATCH('Master data'!$B133,'Team forecast'!$B$2:$B$26,0),MATCH('Master data'!H$1,'Team forecast'!$B$2:$AO$2,0))</f>
        <v>2.1377132314488487</v>
      </c>
      <c r="I133" s="16">
        <f>INDEX('Team forecast'!$B$2:$AO$26,MATCH('Master data'!$B133,'Team forecast'!$B$2:$B$26,0),MATCH('Master data'!I$1,'Team forecast'!$B$2:$AO$2,0))</f>
        <v>0.66258765662234231</v>
      </c>
      <c r="J133" s="16">
        <f>INDEX('Team forecast'!$B$2:$AO$26,MATCH('Master data'!$B133,'Team forecast'!$B$2:$B$26,0),MATCH('Master data'!J$1,'Team forecast'!$B$2:$AO$2,0))</f>
        <v>0.51551562963131858</v>
      </c>
      <c r="K133" s="16">
        <f>INDEX('Team forecast'!$B$2:$AO$26,MATCH('Master data'!$B133,'Team forecast'!$B$2:$B$26,0),MATCH('Master data'!K$1,'Team forecast'!$B$2:$AO$2,0))</f>
        <v>5.5927200217364472</v>
      </c>
      <c r="L133" s="16">
        <f>INDEX('Team forecast'!$B$2:$AO$26,MATCH('Master data'!$B133,'Team forecast'!$B$2:$B$26,0),MATCH('Master data'!L$1,'Team forecast'!$B$2:$AO$2,0))</f>
        <v>2.0114268147463963</v>
      </c>
      <c r="M133">
        <f>IF(Players!BC134=1,95,0)</f>
        <v>0</v>
      </c>
      <c r="N133" s="2">
        <f>Players!BN134</f>
        <v>0</v>
      </c>
      <c r="O133" s="2">
        <f>Players!BO134</f>
        <v>0</v>
      </c>
      <c r="P133" s="2">
        <f>Players!BP134</f>
        <v>0</v>
      </c>
      <c r="Q133" s="2">
        <f>Players!BQ134</f>
        <v>8.5605580215599233E-2</v>
      </c>
      <c r="R133" s="2">
        <f>Players!BR134</f>
        <v>0</v>
      </c>
      <c r="S133" s="2">
        <f t="shared" si="162"/>
        <v>2.1377132314488487</v>
      </c>
      <c r="T133" s="2">
        <f t="shared" si="163"/>
        <v>0.66258765662234231</v>
      </c>
      <c r="U133" s="16">
        <f>INDEX('Team forecast'!$B$2:$AO$26,MATCH('Master data'!$B133,'Team forecast'!$B$2:$B$26,0),MATCH('Master data'!U$1,'Team forecast'!$B$2:$AO$2,0))</f>
        <v>0.70931849791376911</v>
      </c>
      <c r="V133" s="16">
        <f>INDEX('Team forecast'!$B$2:$AO$26,MATCH('Master data'!$B133,'Team forecast'!$B$2:$B$26,0),MATCH('Master data'!V$1,'Team forecast'!$B$2:$AO$2,0))</f>
        <v>0.17969401947148819</v>
      </c>
      <c r="W133" s="16">
        <f>INDEX('Team forecast'!$B$2:$AO$26,MATCH('Master data'!$B133,'Team forecast'!$B$2:$B$26,0),MATCH('Master data'!W$1,'Team forecast'!$B$2:$AO$2,0))</f>
        <v>0.1109874826147427</v>
      </c>
      <c r="X133" s="5">
        <f t="shared" si="164"/>
        <v>-5000</v>
      </c>
      <c r="Y133" s="5">
        <f t="shared" si="165"/>
        <v>0</v>
      </c>
      <c r="Z133" s="5">
        <f t="shared" si="166"/>
        <v>0</v>
      </c>
      <c r="AA133" s="5">
        <f t="shared" si="167"/>
        <v>0</v>
      </c>
      <c r="AB133" s="5">
        <f t="shared" si="168"/>
        <v>0</v>
      </c>
      <c r="AC133" s="5">
        <f t="shared" si="169"/>
        <v>0</v>
      </c>
      <c r="AD133" s="5">
        <f t="shared" si="170"/>
        <v>0</v>
      </c>
      <c r="AE133" s="5">
        <f t="shared" si="171"/>
        <v>0</v>
      </c>
      <c r="AF133" s="5">
        <f t="shared" si="172"/>
        <v>0</v>
      </c>
      <c r="AG133" s="5">
        <f t="shared" si="173"/>
        <v>0</v>
      </c>
      <c r="AH133" s="5">
        <f t="shared" si="174"/>
        <v>0</v>
      </c>
      <c r="AI133" s="5">
        <f t="shared" si="175"/>
        <v>0</v>
      </c>
      <c r="AJ133" s="5">
        <f t="shared" si="176"/>
        <v>0</v>
      </c>
      <c r="AK133" s="5">
        <f>IFERROR(SUM(X133:AJ133),-5000)*((Cockpit!$C$3)^0)</f>
        <v>-5000</v>
      </c>
      <c r="AL133" s="16">
        <f>INDEX('Team forecast'!$B$2:$AO$26,MATCH('Master data'!$B133,'Team forecast'!$B$2:$B$26,0),MATCH('Master data'!AL$1,'Team forecast'!$B$2:$AO$2,0))</f>
        <v>1.2775519171058518</v>
      </c>
      <c r="AM133" s="16">
        <f>INDEX('Team forecast'!$B$2:$AO$26,MATCH('Master data'!$B133,'Team forecast'!$B$2:$B$26,0),MATCH('Master data'!AM$1,'Team forecast'!$B$2:$AO$2,0))</f>
        <v>1.0653773971622162</v>
      </c>
      <c r="AN133" s="16">
        <f>INDEX('Team forecast'!$B$2:$AO$26,MATCH('Master data'!$B133,'Team forecast'!$B$2:$B$26,0),MATCH('Master data'!AN$1,'Team forecast'!$B$2:$AO$2,0))</f>
        <v>0.34459777999956209</v>
      </c>
      <c r="AO133" s="16">
        <f>INDEX('Team forecast'!$B$2:$AO$26,MATCH('Master data'!$B133,'Team forecast'!$B$2:$B$26,0),MATCH('Master data'!AO$1,'Team forecast'!$B$2:$AO$2,0))</f>
        <v>3.3423520425904445</v>
      </c>
      <c r="AP133" s="16">
        <f>INDEX('Team forecast'!$B$2:$AO$26,MATCH('Master data'!$B133,'Team forecast'!$B$2:$B$26,0),MATCH('Master data'!AP$1,'Team forecast'!$B$2:$AO$2,0))</f>
        <v>3.2341813842424418</v>
      </c>
      <c r="AQ133" s="5">
        <f t="shared" si="177"/>
        <v>-5000</v>
      </c>
      <c r="AR133" s="5">
        <f>INDEX('Team forecast'!$B$2:$AO$26,MATCH('Master data'!$B133,'Team forecast'!$B$2:$B$26,0),MATCH('Master data'!AR$1,'Team forecast'!$B$2:$AO$2,0))*IF(X133&gt;0,25000,0)</f>
        <v>0</v>
      </c>
      <c r="AS133" s="16">
        <f>INDEX('Team forecast'!$B$2:$AO$26,MATCH('Master data'!$B133,'Team forecast'!$B$2:$B$26,0),MATCH('Master data'!AS$1,'Team forecast'!$B$2:$AO$2,0))*IF(X133&gt;0,5000,0)</f>
        <v>0</v>
      </c>
      <c r="AT133" s="16">
        <f>INDEX('Team forecast'!$B$2:$AO$26,MATCH('Master data'!$B133,'Team forecast'!$B$2:$B$26,0),MATCH('Master data'!AT$1,'Team forecast'!$B$2:$AO$2,0))*IF(X133&gt;0,-15000,0)</f>
        <v>0</v>
      </c>
      <c r="AU133" s="5">
        <f t="shared" si="178"/>
        <v>0</v>
      </c>
      <c r="AV133" s="5">
        <f t="shared" si="179"/>
        <v>0</v>
      </c>
      <c r="AW133" s="5">
        <f t="shared" si="180"/>
        <v>0</v>
      </c>
      <c r="AX133" s="5">
        <f t="shared" si="181"/>
        <v>0</v>
      </c>
      <c r="AY133" s="5">
        <f t="shared" si="182"/>
        <v>0</v>
      </c>
      <c r="AZ133" s="5">
        <f t="shared" si="183"/>
        <v>0</v>
      </c>
      <c r="BA133" s="5">
        <f t="shared" si="184"/>
        <v>0</v>
      </c>
      <c r="BB133" s="5">
        <f t="shared" si="185"/>
        <v>0</v>
      </c>
      <c r="BC133" s="5">
        <f t="shared" si="186"/>
        <v>0</v>
      </c>
      <c r="BD133" s="5">
        <f t="shared" si="187"/>
        <v>-5000</v>
      </c>
      <c r="BE133" s="16">
        <f>INDEX('Team forecast'!$B$2:$AO$26,MATCH('Master data'!$B133,'Team forecast'!$B$2:$B$26,0),MATCH('Master data'!BE$1,'Team forecast'!$B$2:$AO$2,0))</f>
        <v>0</v>
      </c>
      <c r="BF133" s="16">
        <f>INDEX('Team forecast'!$B$2:$AO$26,MATCH('Master data'!$B133,'Team forecast'!$B$2:$B$26,0),MATCH('Master data'!BF$1,'Team forecast'!$B$2:$AO$2,0))</f>
        <v>0</v>
      </c>
      <c r="BG133" s="16">
        <f>INDEX('Team forecast'!$B$2:$AO$26,MATCH('Master data'!$B133,'Team forecast'!$B$2:$B$26,0),MATCH('Master data'!BG$1,'Team forecast'!$B$2:$AO$2,0))</f>
        <v>0</v>
      </c>
      <c r="BH133" s="16">
        <f>INDEX('Team forecast'!$B$2:$AO$26,MATCH('Master data'!$B133,'Team forecast'!$B$2:$B$26,0),MATCH('Master data'!BH$1,'Team forecast'!$B$2:$AO$2,0))</f>
        <v>0</v>
      </c>
      <c r="BI133" s="16">
        <f>INDEX('Team forecast'!$B$2:$AO$26,MATCH('Master data'!$B133,'Team forecast'!$B$2:$B$26,0),MATCH('Master data'!BI$1,'Team forecast'!$B$2:$AO$2,0))</f>
        <v>0</v>
      </c>
      <c r="BJ133" s="5">
        <f t="shared" si="188"/>
        <v>-5000</v>
      </c>
      <c r="BK133" s="5">
        <f>INDEX('Team forecast'!$R$3:$BH$26,MATCH($B133,'Team forecast'!$B$3:$B$26,0),MATCH(BK$1,'Team forecast'!$R$2:$BH$2,0))*IF($X133&gt;0,25000,0)</f>
        <v>0</v>
      </c>
      <c r="BL133" s="5">
        <f>INDEX('Team forecast'!$R$3:$BH$26,MATCH($B133,'Team forecast'!$B$3:$B$26,0),MATCH(BL$1,'Team forecast'!$R$2:$BH$2,0))*IF($X133&gt;0,5000,0)</f>
        <v>0</v>
      </c>
      <c r="BM133" s="5">
        <f>INDEX('Team forecast'!$R$3:$BH$26,MATCH($B133,'Team forecast'!$B$3:$B$26,0),MATCH(BM$1,'Team forecast'!$R$2:$BH$2,0))*IF($X133&gt;0,-15000,0)</f>
        <v>0</v>
      </c>
      <c r="BN133" s="5">
        <f t="shared" si="189"/>
        <v>0</v>
      </c>
      <c r="BO133" s="5">
        <f t="shared" si="190"/>
        <v>0</v>
      </c>
      <c r="BP133" s="5">
        <f t="shared" si="191"/>
        <v>0</v>
      </c>
      <c r="BQ133" s="5">
        <f t="shared" si="192"/>
        <v>0</v>
      </c>
      <c r="BR133" s="5">
        <f t="shared" si="193"/>
        <v>0</v>
      </c>
      <c r="BS133" s="5">
        <f t="shared" si="194"/>
        <v>0</v>
      </c>
      <c r="BT133" s="5">
        <f t="shared" si="195"/>
        <v>0</v>
      </c>
      <c r="BU133" s="5">
        <f t="shared" si="196"/>
        <v>0</v>
      </c>
      <c r="BV133" s="5">
        <f t="shared" si="197"/>
        <v>0</v>
      </c>
      <c r="BW133" s="5">
        <f t="shared" si="199"/>
        <v>0</v>
      </c>
      <c r="BX133" s="5">
        <f t="shared" si="200"/>
        <v>-5000</v>
      </c>
      <c r="BY133" s="5">
        <f t="shared" si="198"/>
        <v>-15000</v>
      </c>
      <c r="BZ133" s="5">
        <f>MAX(INDEX('Team forecast'!$R$3:$BH$26,MATCH($B133,'Team forecast'!$B$3:$B$26,0),MATCH(BZ$1,'Team forecast'!$R$2:$BH$2,0))*($BX133)-(1-INDEX('Team forecast'!$R$3:$BH$26,MATCH($B133,'Team forecast'!$B$3:$B$26,0),MATCH(BZ$1,'Team forecast'!$R$2:$BH$2,0)))*(BY133+CH133)*0.01,-5000)</f>
        <v>-5000</v>
      </c>
      <c r="CA133" s="5">
        <f>MAX(INDEX('Team forecast'!$R$3:$BH$26,MATCH($B133,'Team forecast'!$B$3:$B$26,0),MATCH(CA$1,'Team forecast'!$R$2:$BH$2,0))*$BX133-(1-INDEX('Team forecast'!$R$3:$BH$26,MATCH($B133,'Team forecast'!$B$3:$B$26,0),MATCH(CA$1,'Team forecast'!$R$2:$BH$2,0)))*(BY133+BX133+CH133)*0.01,-5000)</f>
        <v>-5000</v>
      </c>
      <c r="CB133" s="5">
        <f>MAX(INDEX('Team forecast'!$R$3:$BH$26,MATCH($B133,'Team forecast'!$B$3:$B$26,0),MATCH(CB$1,'Team forecast'!$R$2:$BH$2,0))*$BX133-(1-INDEX('Team forecast'!$R$3:$BH$26,MATCH($B133,'Team forecast'!$B$3:$B$26,0),MATCH(CB$1,'Team forecast'!$R$2:$BH$2,0)))*(BY133+BX133*2+CH133)*0.01,0)</f>
        <v>0</v>
      </c>
      <c r="CC133" s="5">
        <v>0</v>
      </c>
      <c r="CD133" s="5">
        <f>+AK133+BD133*Cockpit!$C$3+BW133*Cockpit!$C$3^2+BZ133*Cockpit!$C$3^3+CA133*Cockpit!$C$3^4+CB133*Cockpit!$C$3^5+CC133*Cockpit!$C$3^6</f>
        <v>-10802.469135802468</v>
      </c>
      <c r="CE133" s="5"/>
      <c r="CF133" s="5"/>
      <c r="CG133" s="5">
        <v>0</v>
      </c>
      <c r="CH133" s="5">
        <f t="shared" si="201"/>
        <v>2995000</v>
      </c>
      <c r="CI133" s="5">
        <f t="shared" si="202"/>
        <v>2995000</v>
      </c>
      <c r="CJ133" s="1">
        <f t="shared" si="203"/>
        <v>-4.0000000000000001E-3</v>
      </c>
      <c r="CK133" s="5">
        <f>RANK(CD133,$CD$2:$CD$622)+COUNTIF($CD$2:$CD133,$CD133)-1</f>
        <v>466</v>
      </c>
      <c r="CL133" s="5">
        <f>RANK(CJ133,$CJ$2:$CJ$622)+COUNTIF($CJ$2:$CJ133,$CJ133)-1</f>
        <v>493</v>
      </c>
    </row>
    <row r="134" spans="1:90" x14ac:dyDescent="0.3">
      <c r="A134" t="str">
        <f>Players!P135</f>
        <v>Haris Seferovic</v>
      </c>
      <c r="B134" t="str">
        <f>Players!G135</f>
        <v>Switzerland</v>
      </c>
      <c r="C134" t="str">
        <f>Players!AB135</f>
        <v>Striker</v>
      </c>
      <c r="D134" s="1"/>
      <c r="F134" t="str">
        <f>IFERROR(INDEX(Lookup!B:B,MATCH(INDEX(Players!C:C,MATCH(E134,Players!A:A,0)),Lookup!D:D,0)),"")</f>
        <v/>
      </c>
      <c r="G134">
        <f>IF(Players!AC135=0,10000000,Players!AC135)</f>
        <v>4014000</v>
      </c>
      <c r="H134" s="16">
        <f>INDEX('Team forecast'!$B$2:$AO$26,MATCH('Master data'!$B134,'Team forecast'!$B$2:$B$26,0),MATCH('Master data'!H$1,'Team forecast'!$B$2:$AO$2,0))</f>
        <v>0.66430787748130482</v>
      </c>
      <c r="I134" s="16">
        <f>INDEX('Team forecast'!$B$2:$AO$26,MATCH('Master data'!$B134,'Team forecast'!$B$2:$B$26,0),MATCH('Master data'!I$1,'Team forecast'!$B$2:$AO$2,0))</f>
        <v>1.6694298230620759</v>
      </c>
      <c r="J134" s="16">
        <f>INDEX('Team forecast'!$B$2:$AO$26,MATCH('Master data'!$B134,'Team forecast'!$B$2:$B$26,0),MATCH('Master data'!J$1,'Team forecast'!$B$2:$AO$2,0))</f>
        <v>0.18835443037974681</v>
      </c>
      <c r="K134" s="16">
        <f>INDEX('Team forecast'!$B$2:$AO$26,MATCH('Master data'!$B134,'Team forecast'!$B$2:$B$26,0),MATCH('Master data'!K$1,'Team forecast'!$B$2:$AO$2,0))</f>
        <v>1.8572551222540705</v>
      </c>
      <c r="L134" s="16">
        <f>INDEX('Team forecast'!$B$2:$AO$26,MATCH('Master data'!$B134,'Team forecast'!$B$2:$B$26,0),MATCH('Master data'!L$1,'Team forecast'!$B$2:$AO$2,0))</f>
        <v>4.7351100435942515</v>
      </c>
      <c r="M134">
        <f>IF(Players!BC135=1,95,0)</f>
        <v>95</v>
      </c>
      <c r="N134" s="2">
        <f>Players!BN135</f>
        <v>0.2001491037480867</v>
      </c>
      <c r="O134" s="2">
        <f>Players!BO135</f>
        <v>0.17410068751631638</v>
      </c>
      <c r="P134" s="2">
        <f>Players!BP135</f>
        <v>0.18391525874561809</v>
      </c>
      <c r="Q134" s="2">
        <f>Players!BQ135</f>
        <v>5.859375E-2</v>
      </c>
      <c r="R134" s="2">
        <f>Players!BR135</f>
        <v>0</v>
      </c>
      <c r="S134" s="2">
        <f t="shared" si="162"/>
        <v>0.66430787748130482</v>
      </c>
      <c r="T134" s="2">
        <f t="shared" si="163"/>
        <v>1.6694298230620759</v>
      </c>
      <c r="U134" s="16">
        <f>INDEX('Team forecast'!$B$2:$AO$26,MATCH('Master data'!$B134,'Team forecast'!$B$2:$B$26,0),MATCH('Master data'!U$1,'Team forecast'!$B$2:$AO$2,0))</f>
        <v>0.1569620253164557</v>
      </c>
      <c r="V134" s="16">
        <f>INDEX('Team forecast'!$B$2:$AO$26,MATCH('Master data'!$B134,'Team forecast'!$B$2:$B$26,0),MATCH('Master data'!V$1,'Team forecast'!$B$2:$AO$2,0))</f>
        <v>0.23544303797468349</v>
      </c>
      <c r="W134" s="16">
        <f>INDEX('Team forecast'!$B$2:$AO$26,MATCH('Master data'!$B134,'Team forecast'!$B$2:$B$26,0),MATCH('Master data'!W$1,'Team forecast'!$B$2:$AO$2,0))</f>
        <v>0.60759493670886078</v>
      </c>
      <c r="X134" s="5">
        <f t="shared" si="164"/>
        <v>7000</v>
      </c>
      <c r="Y134" s="5">
        <f t="shared" si="165"/>
        <v>3924.0506329113923</v>
      </c>
      <c r="Z134" s="5">
        <f t="shared" si="166"/>
        <v>1177.2151898734176</v>
      </c>
      <c r="AA134" s="5">
        <f t="shared" si="167"/>
        <v>-9113.9240506329115</v>
      </c>
      <c r="AB134" s="5">
        <f t="shared" si="168"/>
        <v>13296.062629067696</v>
      </c>
      <c r="AC134" s="5">
        <f t="shared" si="169"/>
        <v>5782.8229096000023</v>
      </c>
      <c r="AD134" s="5">
        <f t="shared" si="170"/>
        <v>3415.7755636598199</v>
      </c>
      <c r="AE134" s="5">
        <f t="shared" si="171"/>
        <v>0</v>
      </c>
      <c r="AF134" s="5">
        <f t="shared" si="172"/>
        <v>0</v>
      </c>
      <c r="AG134" s="5">
        <f t="shared" si="173"/>
        <v>-1171.875</v>
      </c>
      <c r="AH134" s="5">
        <f t="shared" si="174"/>
        <v>0</v>
      </c>
      <c r="AI134" s="5">
        <f t="shared" si="175"/>
        <v>6643.0787748130479</v>
      </c>
      <c r="AJ134" s="5">
        <f t="shared" si="176"/>
        <v>-13355.438584496607</v>
      </c>
      <c r="AK134" s="5">
        <f>IFERROR(SUM(X134:AJ134),-5000)*((Cockpit!$C$3)^0)</f>
        <v>17597.768064795855</v>
      </c>
      <c r="AL134" s="16">
        <f>INDEX('Team forecast'!$B$2:$AO$26,MATCH('Master data'!$B134,'Team forecast'!$B$2:$B$26,0),MATCH('Master data'!AL$1,'Team forecast'!$B$2:$AO$2,0))</f>
        <v>1.4540238085600701</v>
      </c>
      <c r="AM134" s="16">
        <f>INDEX('Team forecast'!$B$2:$AO$26,MATCH('Master data'!$B134,'Team forecast'!$B$2:$B$26,0),MATCH('Master data'!AM$1,'Team forecast'!$B$2:$AO$2,0))</f>
        <v>1.1663417361082891</v>
      </c>
      <c r="AN134" s="16">
        <f>INDEX('Team forecast'!$B$2:$AO$26,MATCH('Master data'!$B134,'Team forecast'!$B$2:$B$26,0),MATCH('Master data'!AN$1,'Team forecast'!$B$2:$AO$2,0))</f>
        <v>0.31150442477876111</v>
      </c>
      <c r="AO134" s="16">
        <f>INDEX('Team forecast'!$B$2:$AO$26,MATCH('Master data'!$B134,'Team forecast'!$B$2:$B$26,0),MATCH('Master data'!AO$1,'Team forecast'!$B$2:$AO$2,0))</f>
        <v>4.0651229013968155</v>
      </c>
      <c r="AP134" s="16">
        <f>INDEX('Team forecast'!$B$2:$AO$26,MATCH('Master data'!$B134,'Team forecast'!$B$2:$B$26,0),MATCH('Master data'!AP$1,'Team forecast'!$B$2:$AO$2,0))</f>
        <v>3.3081692878707836</v>
      </c>
      <c r="AQ134" s="5">
        <f t="shared" si="177"/>
        <v>7000</v>
      </c>
      <c r="AR134" s="5">
        <f>INDEX('Team forecast'!$B$2:$AO$26,MATCH('Master data'!$B134,'Team forecast'!$B$2:$B$26,0),MATCH('Master data'!AR$1,'Team forecast'!$B$2:$AO$2,0))*IF(X134&gt;0,25000,0)</f>
        <v>10619.46902654867</v>
      </c>
      <c r="AS134" s="16">
        <f>INDEX('Team forecast'!$B$2:$AO$26,MATCH('Master data'!$B134,'Team forecast'!$B$2:$B$26,0),MATCH('Master data'!AS$1,'Team forecast'!$B$2:$AO$2,0))*IF(X134&gt;0,5000,0)</f>
        <v>1460.1769911504421</v>
      </c>
      <c r="AT134" s="16">
        <f>INDEX('Team forecast'!$B$2:$AO$26,MATCH('Master data'!$B134,'Team forecast'!$B$2:$B$26,0),MATCH('Master data'!AT$1,'Team forecast'!$B$2:$AO$2,0))*IF(X134&gt;0,-15000,0)</f>
        <v>-4247.787610619469</v>
      </c>
      <c r="AU134" s="5">
        <f t="shared" si="178"/>
        <v>29102.156211167763</v>
      </c>
      <c r="AV134" s="5">
        <f t="shared" si="179"/>
        <v>12657.32723677005</v>
      </c>
      <c r="AW134" s="5">
        <f t="shared" si="180"/>
        <v>7476.3813024313304</v>
      </c>
      <c r="AX134" s="5">
        <f t="shared" si="181"/>
        <v>0</v>
      </c>
      <c r="AY134" s="5">
        <f t="shared" si="182"/>
        <v>0</v>
      </c>
      <c r="AZ134" s="5">
        <f t="shared" si="183"/>
        <v>-1171.875</v>
      </c>
      <c r="BA134" s="5">
        <f t="shared" si="184"/>
        <v>0</v>
      </c>
      <c r="BB134" s="5">
        <f t="shared" si="185"/>
        <v>14540.2380856007</v>
      </c>
      <c r="BC134" s="5">
        <f t="shared" si="186"/>
        <v>-9330.7338888663126</v>
      </c>
      <c r="BD134" s="5">
        <f t="shared" si="187"/>
        <v>68105.352354183167</v>
      </c>
      <c r="BE134" s="16">
        <f>INDEX('Team forecast'!$B$2:$AO$26,MATCH('Master data'!$B134,'Team forecast'!$B$2:$B$26,0),MATCH('Master data'!BE$1,'Team forecast'!$B$2:$AO$2,0))</f>
        <v>0</v>
      </c>
      <c r="BF134" s="16">
        <f>INDEX('Team forecast'!$B$2:$AO$26,MATCH('Master data'!$B134,'Team forecast'!$B$2:$B$26,0),MATCH('Master data'!BF$1,'Team forecast'!$B$2:$AO$2,0))</f>
        <v>0</v>
      </c>
      <c r="BG134" s="16">
        <f>INDEX('Team forecast'!$B$2:$AO$26,MATCH('Master data'!$B134,'Team forecast'!$B$2:$B$26,0),MATCH('Master data'!BG$1,'Team forecast'!$B$2:$AO$2,0))</f>
        <v>0</v>
      </c>
      <c r="BH134" s="16">
        <f>INDEX('Team forecast'!$B$2:$AO$26,MATCH('Master data'!$B134,'Team forecast'!$B$2:$B$26,0),MATCH('Master data'!BH$1,'Team forecast'!$B$2:$AO$2,0))</f>
        <v>0</v>
      </c>
      <c r="BI134" s="16">
        <f>INDEX('Team forecast'!$B$2:$AO$26,MATCH('Master data'!$B134,'Team forecast'!$B$2:$B$26,0),MATCH('Master data'!BI$1,'Team forecast'!$B$2:$AO$2,0))</f>
        <v>0</v>
      </c>
      <c r="BJ134" s="5">
        <f t="shared" si="188"/>
        <v>7000</v>
      </c>
      <c r="BK134" s="5">
        <f>INDEX('Team forecast'!$R$3:$BH$26,MATCH($B134,'Team forecast'!$B$3:$B$26,0),MATCH(BK$1,'Team forecast'!$R$2:$BH$2,0))*IF($X134&gt;0,25000,0)</f>
        <v>0</v>
      </c>
      <c r="BL134" s="5">
        <f>INDEX('Team forecast'!$R$3:$BH$26,MATCH($B134,'Team forecast'!$B$3:$B$26,0),MATCH(BL$1,'Team forecast'!$R$2:$BH$2,0))*IF($X134&gt;0,5000,0)</f>
        <v>0</v>
      </c>
      <c r="BM134" s="5">
        <f>INDEX('Team forecast'!$R$3:$BH$26,MATCH($B134,'Team forecast'!$B$3:$B$26,0),MATCH(BM$1,'Team forecast'!$R$2:$BH$2,0))*IF($X134&gt;0,-15000,0)</f>
        <v>0</v>
      </c>
      <c r="BN134" s="5">
        <f t="shared" si="189"/>
        <v>0</v>
      </c>
      <c r="BO134" s="5">
        <f t="shared" si="190"/>
        <v>0</v>
      </c>
      <c r="BP134" s="5">
        <f t="shared" si="191"/>
        <v>0</v>
      </c>
      <c r="BQ134" s="5">
        <f t="shared" si="192"/>
        <v>0</v>
      </c>
      <c r="BR134" s="5">
        <f t="shared" si="193"/>
        <v>0</v>
      </c>
      <c r="BS134" s="5">
        <f t="shared" si="194"/>
        <v>-1171.875</v>
      </c>
      <c r="BT134" s="5">
        <f t="shared" si="195"/>
        <v>0</v>
      </c>
      <c r="BU134" s="5">
        <f t="shared" si="196"/>
        <v>0</v>
      </c>
      <c r="BV134" s="5">
        <f t="shared" si="197"/>
        <v>0</v>
      </c>
      <c r="BW134" s="5">
        <f t="shared" si="199"/>
        <v>0</v>
      </c>
      <c r="BX134" s="5">
        <f t="shared" si="200"/>
        <v>42851.560209489515</v>
      </c>
      <c r="BY134" s="5">
        <f t="shared" si="198"/>
        <v>128554.68062846854</v>
      </c>
      <c r="BZ134" s="5">
        <f>MAX(INDEX('Team forecast'!$R$3:$BH$26,MATCH($B134,'Team forecast'!$B$3:$B$26,0),MATCH(BZ$1,'Team forecast'!$R$2:$BH$2,0))*($BX134)-(1-INDEX('Team forecast'!$R$3:$BH$26,MATCH($B134,'Team forecast'!$B$3:$B$26,0),MATCH(BZ$1,'Team forecast'!$R$2:$BH$2,0)))*(BY134+CH134)*0.01,-5000)</f>
        <v>8739.3978459618593</v>
      </c>
      <c r="CA134" s="5">
        <f>MAX(INDEX('Team forecast'!$R$3:$BH$26,MATCH($B134,'Team forecast'!$B$3:$B$26,0),MATCH(CA$1,'Team forecast'!$R$2:$BH$2,0))*$BX134-(1-INDEX('Team forecast'!$R$3:$BH$26,MATCH($B134,'Team forecast'!$B$3:$B$26,0),MATCH(CA$1,'Team forecast'!$R$2:$BH$2,0)))*(BY134+BX134+CH134)*0.01,-5000)</f>
        <v>-5000</v>
      </c>
      <c r="CB134" s="5">
        <f>MAX(INDEX('Team forecast'!$R$3:$BH$26,MATCH($B134,'Team forecast'!$B$3:$B$26,0),MATCH(CB$1,'Team forecast'!$R$2:$BH$2,0))*$BX134-(1-INDEX('Team forecast'!$R$3:$BH$26,MATCH($B134,'Team forecast'!$B$3:$B$26,0),MATCH(CB$1,'Team forecast'!$R$2:$BH$2,0)))*(BY134+BX134*2+CH134)*0.01,0)</f>
        <v>0</v>
      </c>
      <c r="CC134" s="5">
        <v>0</v>
      </c>
      <c r="CD134" s="5">
        <f>+AK134+BD134*Cockpit!$C$3+BW134*Cockpit!$C$3^2+BZ134*Cockpit!$C$3^3+CA134*Cockpit!$C$3^4+CB134*Cockpit!$C$3^5+CC134*Cockpit!$C$3^6</f>
        <v>64603.133193548638</v>
      </c>
      <c r="CE134" s="5"/>
      <c r="CF134" s="5"/>
      <c r="CG134" s="5">
        <v>0</v>
      </c>
      <c r="CH134" s="5">
        <f t="shared" si="201"/>
        <v>4014000</v>
      </c>
      <c r="CI134" s="5">
        <f t="shared" si="202"/>
        <v>4014000</v>
      </c>
      <c r="CJ134" s="1">
        <f t="shared" si="203"/>
        <v>1.6E-2</v>
      </c>
      <c r="CK134" s="5">
        <f>RANK(CD134,$CD$2:$CD$622)+COUNTIF($CD$2:$CD134,$CD134)-1</f>
        <v>144</v>
      </c>
      <c r="CL134" s="5">
        <f>RANK(CJ134,$CJ$2:$CJ$622)+COUNTIF($CJ$2:$CJ134,$CJ134)-1</f>
        <v>150</v>
      </c>
    </row>
    <row r="135" spans="1:90" x14ac:dyDescent="0.3">
      <c r="A135" t="str">
        <f>Players!P136</f>
        <v>Pierre-Emile Höjbjerg</v>
      </c>
      <c r="B135" t="str">
        <f>Players!G136</f>
        <v>Denmark</v>
      </c>
      <c r="C135" t="str">
        <f>Players!AB136</f>
        <v>Midfield</v>
      </c>
      <c r="D135" s="1"/>
      <c r="F135" t="str">
        <f>IFERROR(INDEX(Lookup!B:B,MATCH(INDEX(Players!C:C,MATCH(E135,Players!A:A,0)),Lookup!D:D,0)),"")</f>
        <v/>
      </c>
      <c r="G135">
        <f>IF(Players!AC136=0,10000000,Players!AC136)</f>
        <v>3964000</v>
      </c>
      <c r="H135" s="16">
        <f>INDEX('Team forecast'!$B$2:$AO$26,MATCH('Master data'!$B135,'Team forecast'!$B$2:$B$26,0),MATCH('Master data'!H$1,'Team forecast'!$B$2:$AO$2,0))</f>
        <v>0.98501256392320902</v>
      </c>
      <c r="I135" s="16">
        <f>INDEX('Team forecast'!$B$2:$AO$26,MATCH('Master data'!$B135,'Team forecast'!$B$2:$B$26,0),MATCH('Master data'!I$1,'Team forecast'!$B$2:$AO$2,0))</f>
        <v>1.3904776720313736</v>
      </c>
      <c r="J135" s="16">
        <f>INDEX('Team forecast'!$B$2:$AO$26,MATCH('Master data'!$B135,'Team forecast'!$B$2:$B$26,0),MATCH('Master data'!J$1,'Team forecast'!$B$2:$AO$2,0))</f>
        <v>0.24895635673624289</v>
      </c>
      <c r="K135" s="16">
        <f>INDEX('Team forecast'!$B$2:$AO$26,MATCH('Master data'!$B135,'Team forecast'!$B$2:$B$26,0),MATCH('Master data'!K$1,'Team forecast'!$B$2:$AO$2,0))</f>
        <v>2.97447872921548</v>
      </c>
      <c r="L135" s="16">
        <f>INDEX('Team forecast'!$B$2:$AO$26,MATCH('Master data'!$B135,'Team forecast'!$B$2:$B$26,0),MATCH('Master data'!L$1,'Team forecast'!$B$2:$AO$2,0))</f>
        <v>3.7580477622469557</v>
      </c>
      <c r="M135">
        <f>IF(Players!BC136=1,95,0)</f>
        <v>95</v>
      </c>
      <c r="N135" s="2">
        <f>Players!BN136</f>
        <v>7.7303268856385846E-2</v>
      </c>
      <c r="O135" s="2">
        <f>Players!BO136</f>
        <v>6.8963825695898331E-2</v>
      </c>
      <c r="P135" s="2">
        <f>Players!BP136</f>
        <v>4.6076694714450209E-2</v>
      </c>
      <c r="Q135" s="2">
        <f>Players!BQ136</f>
        <v>0.11842105263157894</v>
      </c>
      <c r="R135" s="2">
        <f>Players!BR136</f>
        <v>0</v>
      </c>
      <c r="S135" s="2">
        <f t="shared" si="162"/>
        <v>0.98501256392320902</v>
      </c>
      <c r="T135" s="2">
        <f t="shared" si="163"/>
        <v>1.3904776720313736</v>
      </c>
      <c r="U135" s="16">
        <f>INDEX('Team forecast'!$B$2:$AO$26,MATCH('Master data'!$B135,'Team forecast'!$B$2:$B$26,0),MATCH('Master data'!U$1,'Team forecast'!$B$2:$AO$2,0))</f>
        <v>0.23339658444022771</v>
      </c>
      <c r="V135" s="16">
        <f>INDEX('Team forecast'!$B$2:$AO$26,MATCH('Master data'!$B135,'Team forecast'!$B$2:$B$26,0),MATCH('Master data'!V$1,'Team forecast'!$B$2:$AO$2,0))</f>
        <v>0.31119544592030363</v>
      </c>
      <c r="W135" s="16">
        <f>INDEX('Team forecast'!$B$2:$AO$26,MATCH('Master data'!$B135,'Team forecast'!$B$2:$B$26,0),MATCH('Master data'!W$1,'Team forecast'!$B$2:$AO$2,0))</f>
        <v>0.45540796963946878</v>
      </c>
      <c r="X135" s="5">
        <f t="shared" si="164"/>
        <v>7000</v>
      </c>
      <c r="Y135" s="5">
        <f t="shared" si="165"/>
        <v>5834.9146110056927</v>
      </c>
      <c r="Z135" s="5">
        <f t="shared" si="166"/>
        <v>1555.977229601518</v>
      </c>
      <c r="AA135" s="5">
        <f t="shared" si="167"/>
        <v>-6831.1195445920321</v>
      </c>
      <c r="AB135" s="5">
        <f t="shared" si="168"/>
        <v>9518.0863819842216</v>
      </c>
      <c r="AC135" s="5">
        <f t="shared" si="169"/>
        <v>3396.511738333505</v>
      </c>
      <c r="AD135" s="5">
        <f t="shared" si="170"/>
        <v>1370.5414834068747</v>
      </c>
      <c r="AE135" s="5">
        <f t="shared" si="171"/>
        <v>0</v>
      </c>
      <c r="AF135" s="5">
        <f t="shared" si="172"/>
        <v>0</v>
      </c>
      <c r="AG135" s="5">
        <f t="shared" si="173"/>
        <v>-2368.4210526315787</v>
      </c>
      <c r="AH135" s="5">
        <f t="shared" si="174"/>
        <v>0</v>
      </c>
      <c r="AI135" s="5">
        <f t="shared" si="175"/>
        <v>9850.1256392320902</v>
      </c>
      <c r="AJ135" s="5">
        <f t="shared" si="176"/>
        <v>-11123.821376250989</v>
      </c>
      <c r="AK135" s="5">
        <f>IFERROR(SUM(X135:AJ135),-5000)*((Cockpit!$C$3)^0)</f>
        <v>18202.795110089304</v>
      </c>
      <c r="AL135" s="16">
        <f>INDEX('Team forecast'!$B$2:$AO$26,MATCH('Master data'!$B135,'Team forecast'!$B$2:$B$26,0),MATCH('Master data'!AL$1,'Team forecast'!$B$2:$AO$2,0))</f>
        <v>1.4540427762338861</v>
      </c>
      <c r="AM135" s="16">
        <f>INDEX('Team forecast'!$B$2:$AO$26,MATCH('Master data'!$B135,'Team forecast'!$B$2:$B$26,0),MATCH('Master data'!AM$1,'Team forecast'!$B$2:$AO$2,0))</f>
        <v>0.9840391469881502</v>
      </c>
      <c r="AN135" s="16">
        <f>INDEX('Team forecast'!$B$2:$AO$26,MATCH('Master data'!$B135,'Team forecast'!$B$2:$B$26,0),MATCH('Master data'!AN$1,'Team forecast'!$B$2:$AO$2,0))</f>
        <v>0.37379821958456971</v>
      </c>
      <c r="AO135" s="16">
        <f>INDEX('Team forecast'!$B$2:$AO$26,MATCH('Master data'!$B135,'Team forecast'!$B$2:$B$26,0),MATCH('Master data'!AO$1,'Team forecast'!$B$2:$AO$2,0))</f>
        <v>4.390826541390485</v>
      </c>
      <c r="AP135" s="16">
        <f>INDEX('Team forecast'!$B$2:$AO$26,MATCH('Master data'!$B135,'Team forecast'!$B$2:$B$26,0),MATCH('Master data'!AP$1,'Team forecast'!$B$2:$AO$2,0))</f>
        <v>2.6595652621301356</v>
      </c>
      <c r="AQ135" s="5">
        <f t="shared" si="177"/>
        <v>7000</v>
      </c>
      <c r="AR135" s="5">
        <f>INDEX('Team forecast'!$B$2:$AO$26,MATCH('Master data'!$B135,'Team forecast'!$B$2:$B$26,0),MATCH('Master data'!AR$1,'Team forecast'!$B$2:$AO$2,0))*IF(X135&gt;0,25000,0)</f>
        <v>11980.712166172105</v>
      </c>
      <c r="AS135" s="16">
        <f>INDEX('Team forecast'!$B$2:$AO$26,MATCH('Master data'!$B135,'Team forecast'!$B$2:$B$26,0),MATCH('Master data'!AS$1,'Team forecast'!$B$2:$AO$2,0))*IF(X135&gt;0,5000,0)</f>
        <v>1374.2581602373884</v>
      </c>
      <c r="AT135" s="16">
        <f>INDEX('Team forecast'!$B$2:$AO$26,MATCH('Master data'!$B135,'Team forecast'!$B$2:$B$26,0),MATCH('Master data'!AT$1,'Team forecast'!$B$2:$AO$2,0))*IF(X135&gt;0,-15000,0)</f>
        <v>-3688.7982195845689</v>
      </c>
      <c r="AU135" s="5">
        <f t="shared" si="178"/>
        <v>14050.282457486721</v>
      </c>
      <c r="AV135" s="5">
        <f t="shared" si="179"/>
        <v>5013.8176287286915</v>
      </c>
      <c r="AW135" s="5">
        <f t="shared" si="180"/>
        <v>2023.1477409175466</v>
      </c>
      <c r="AX135" s="5">
        <f t="shared" si="181"/>
        <v>0</v>
      </c>
      <c r="AY135" s="5">
        <f t="shared" si="182"/>
        <v>0</v>
      </c>
      <c r="AZ135" s="5">
        <f t="shared" si="183"/>
        <v>-2368.4210526315787</v>
      </c>
      <c r="BA135" s="5">
        <f t="shared" si="184"/>
        <v>0</v>
      </c>
      <c r="BB135" s="5">
        <f t="shared" si="185"/>
        <v>14540.427762338861</v>
      </c>
      <c r="BC135" s="5">
        <f t="shared" si="186"/>
        <v>-7872.3131759052012</v>
      </c>
      <c r="BD135" s="5">
        <f t="shared" si="187"/>
        <v>42053.113467759962</v>
      </c>
      <c r="BE135" s="16">
        <f>INDEX('Team forecast'!$B$2:$AO$26,MATCH('Master data'!$B135,'Team forecast'!$B$2:$B$26,0),MATCH('Master data'!BE$1,'Team forecast'!$B$2:$AO$2,0))</f>
        <v>0</v>
      </c>
      <c r="BF135" s="16">
        <f>INDEX('Team forecast'!$B$2:$AO$26,MATCH('Master data'!$B135,'Team forecast'!$B$2:$B$26,0),MATCH('Master data'!BF$1,'Team forecast'!$B$2:$AO$2,0))</f>
        <v>0</v>
      </c>
      <c r="BG135" s="16">
        <f>INDEX('Team forecast'!$B$2:$AO$26,MATCH('Master data'!$B135,'Team forecast'!$B$2:$B$26,0),MATCH('Master data'!BG$1,'Team forecast'!$B$2:$AO$2,0))</f>
        <v>0</v>
      </c>
      <c r="BH135" s="16">
        <f>INDEX('Team forecast'!$B$2:$AO$26,MATCH('Master data'!$B135,'Team forecast'!$B$2:$B$26,0),MATCH('Master data'!BH$1,'Team forecast'!$B$2:$AO$2,0))</f>
        <v>0</v>
      </c>
      <c r="BI135" s="16">
        <f>INDEX('Team forecast'!$B$2:$AO$26,MATCH('Master data'!$B135,'Team forecast'!$B$2:$B$26,0),MATCH('Master data'!BI$1,'Team forecast'!$B$2:$AO$2,0))</f>
        <v>0</v>
      </c>
      <c r="BJ135" s="5">
        <f t="shared" si="188"/>
        <v>7000</v>
      </c>
      <c r="BK135" s="5">
        <f>INDEX('Team forecast'!$R$3:$BH$26,MATCH($B135,'Team forecast'!$B$3:$B$26,0),MATCH(BK$1,'Team forecast'!$R$2:$BH$2,0))*IF($X135&gt;0,25000,0)</f>
        <v>0</v>
      </c>
      <c r="BL135" s="5">
        <f>INDEX('Team forecast'!$R$3:$BH$26,MATCH($B135,'Team forecast'!$B$3:$B$26,0),MATCH(BL$1,'Team forecast'!$R$2:$BH$2,0))*IF($X135&gt;0,5000,0)</f>
        <v>0</v>
      </c>
      <c r="BM135" s="5">
        <f>INDEX('Team forecast'!$R$3:$BH$26,MATCH($B135,'Team forecast'!$B$3:$B$26,0),MATCH(BM$1,'Team forecast'!$R$2:$BH$2,0))*IF($X135&gt;0,-15000,0)</f>
        <v>0</v>
      </c>
      <c r="BN135" s="5">
        <f t="shared" si="189"/>
        <v>0</v>
      </c>
      <c r="BO135" s="5">
        <f t="shared" si="190"/>
        <v>0</v>
      </c>
      <c r="BP135" s="5">
        <f t="shared" si="191"/>
        <v>0</v>
      </c>
      <c r="BQ135" s="5">
        <f t="shared" si="192"/>
        <v>0</v>
      </c>
      <c r="BR135" s="5">
        <f t="shared" si="193"/>
        <v>0</v>
      </c>
      <c r="BS135" s="5">
        <f t="shared" si="194"/>
        <v>-2368.4210526315787</v>
      </c>
      <c r="BT135" s="5">
        <f t="shared" si="195"/>
        <v>0</v>
      </c>
      <c r="BU135" s="5">
        <f t="shared" si="196"/>
        <v>0</v>
      </c>
      <c r="BV135" s="5">
        <f t="shared" si="197"/>
        <v>0</v>
      </c>
      <c r="BW135" s="5">
        <f t="shared" si="199"/>
        <v>0</v>
      </c>
      <c r="BX135" s="5">
        <f t="shared" si="200"/>
        <v>30127.954288924633</v>
      </c>
      <c r="BY135" s="5">
        <f t="shared" si="198"/>
        <v>90383.862866773896</v>
      </c>
      <c r="BZ135" s="5">
        <f>MAX(INDEX('Team forecast'!$R$3:$BH$26,MATCH($B135,'Team forecast'!$B$3:$B$26,0),MATCH(BZ$1,'Team forecast'!$R$2:$BH$2,0))*($BX135)-(1-INDEX('Team forecast'!$R$3:$BH$26,MATCH($B135,'Team forecast'!$B$3:$B$26,0),MATCH(BZ$1,'Team forecast'!$R$2:$BH$2,0)))*(BY135+CH135)*0.01,-5000)</f>
        <v>-3348.1581457243865</v>
      </c>
      <c r="CA135" s="5">
        <f>MAX(INDEX('Team forecast'!$R$3:$BH$26,MATCH($B135,'Team forecast'!$B$3:$B$26,0),MATCH(CA$1,'Team forecast'!$R$2:$BH$2,0))*$BX135-(1-INDEX('Team forecast'!$R$3:$BH$26,MATCH($B135,'Team forecast'!$B$3:$B$26,0),MATCH(CA$1,'Team forecast'!$R$2:$BH$2,0)))*(BY135+BX135+CH135)*0.01,-5000)</f>
        <v>-5000</v>
      </c>
      <c r="CB135" s="5">
        <f>MAX(INDEX('Team forecast'!$R$3:$BH$26,MATCH($B135,'Team forecast'!$B$3:$B$26,0),MATCH(CB$1,'Team forecast'!$R$2:$BH$2,0))*$BX135-(1-INDEX('Team forecast'!$R$3:$BH$26,MATCH($B135,'Team forecast'!$B$3:$B$26,0),MATCH(CB$1,'Team forecast'!$R$2:$BH$2,0)))*(BY135+BX135*2+CH135)*0.01,0)</f>
        <v>0</v>
      </c>
      <c r="CC135" s="5">
        <v>0</v>
      </c>
      <c r="CD135" s="5">
        <f>+AK135+BD135*Cockpit!$C$3+BW135*Cockpit!$C$3^2+BZ135*Cockpit!$C$3^3+CA135*Cockpit!$C$3^4+CB135*Cockpit!$C$3^5+CC135*Cockpit!$C$3^6</f>
        <v>44258.502909615876</v>
      </c>
      <c r="CE135" s="5"/>
      <c r="CF135" s="5"/>
      <c r="CG135" s="5">
        <v>0</v>
      </c>
      <c r="CH135" s="5">
        <f t="shared" si="201"/>
        <v>3964000</v>
      </c>
      <c r="CI135" s="5">
        <f t="shared" si="202"/>
        <v>3964000</v>
      </c>
      <c r="CJ135" s="1">
        <f t="shared" si="203"/>
        <v>1.0999999999999999E-2</v>
      </c>
      <c r="CK135" s="5">
        <f>RANK(CD135,$CD$2:$CD$622)+COUNTIF($CD$2:$CD135,$CD135)-1</f>
        <v>188</v>
      </c>
      <c r="CL135" s="5">
        <f>RANK(CJ135,$CJ$2:$CJ$622)+COUNTIF($CJ$2:$CJ135,$CJ135)-1</f>
        <v>222</v>
      </c>
    </row>
    <row r="136" spans="1:90" x14ac:dyDescent="0.3">
      <c r="A136" t="str">
        <f>Players!P137</f>
        <v>Thomas Delaney</v>
      </c>
      <c r="B136" t="str">
        <f>Players!G137</f>
        <v>Denmark</v>
      </c>
      <c r="C136" t="str">
        <f>Players!AB137</f>
        <v>Midfield</v>
      </c>
      <c r="D136" s="1"/>
      <c r="F136" t="str">
        <f>IFERROR(INDEX(Lookup!B:B,MATCH(INDEX(Players!C:C,MATCH(E136,Players!A:A,0)),Lookup!D:D,0)),"")</f>
        <v/>
      </c>
      <c r="G136">
        <f>IF(Players!AC137=0,10000000,Players!AC137)</f>
        <v>3984000</v>
      </c>
      <c r="H136" s="16">
        <f>INDEX('Team forecast'!$B$2:$AO$26,MATCH('Master data'!$B136,'Team forecast'!$B$2:$B$26,0),MATCH('Master data'!H$1,'Team forecast'!$B$2:$AO$2,0))</f>
        <v>0.98501256392320902</v>
      </c>
      <c r="I136" s="16">
        <f>INDEX('Team forecast'!$B$2:$AO$26,MATCH('Master data'!$B136,'Team forecast'!$B$2:$B$26,0),MATCH('Master data'!I$1,'Team forecast'!$B$2:$AO$2,0))</f>
        <v>1.3904776720313736</v>
      </c>
      <c r="J136" s="16">
        <f>INDEX('Team forecast'!$B$2:$AO$26,MATCH('Master data'!$B136,'Team forecast'!$B$2:$B$26,0),MATCH('Master data'!J$1,'Team forecast'!$B$2:$AO$2,0))</f>
        <v>0.24895635673624289</v>
      </c>
      <c r="K136" s="16">
        <f>INDEX('Team forecast'!$B$2:$AO$26,MATCH('Master data'!$B136,'Team forecast'!$B$2:$B$26,0),MATCH('Master data'!K$1,'Team forecast'!$B$2:$AO$2,0))</f>
        <v>2.97447872921548</v>
      </c>
      <c r="L136" s="16">
        <f>INDEX('Team forecast'!$B$2:$AO$26,MATCH('Master data'!$B136,'Team forecast'!$B$2:$B$26,0),MATCH('Master data'!L$1,'Team forecast'!$B$2:$AO$2,0))</f>
        <v>3.7580477622469557</v>
      </c>
      <c r="M136">
        <f>IF(Players!BC137=1,95,0)</f>
        <v>95</v>
      </c>
      <c r="N136" s="2">
        <f>Players!BN137</f>
        <v>6.880910542528855E-2</v>
      </c>
      <c r="O136" s="2">
        <f>Players!BO137</f>
        <v>5.3610343513097729E-2</v>
      </c>
      <c r="P136" s="2">
        <f>Players!BP137</f>
        <v>5.2474957017455776E-2</v>
      </c>
      <c r="Q136" s="2">
        <f>Players!BQ137</f>
        <v>0.20979020979020979</v>
      </c>
      <c r="R136" s="2">
        <f>Players!BR137</f>
        <v>0</v>
      </c>
      <c r="S136" s="2">
        <f t="shared" si="162"/>
        <v>0.98501256392320902</v>
      </c>
      <c r="T136" s="2">
        <f t="shared" si="163"/>
        <v>1.3904776720313736</v>
      </c>
      <c r="U136" s="16">
        <f>INDEX('Team forecast'!$B$2:$AO$26,MATCH('Master data'!$B136,'Team forecast'!$B$2:$B$26,0),MATCH('Master data'!U$1,'Team forecast'!$B$2:$AO$2,0))</f>
        <v>0.23339658444022771</v>
      </c>
      <c r="V136" s="16">
        <f>INDEX('Team forecast'!$B$2:$AO$26,MATCH('Master data'!$B136,'Team forecast'!$B$2:$B$26,0),MATCH('Master data'!V$1,'Team forecast'!$B$2:$AO$2,0))</f>
        <v>0.31119544592030363</v>
      </c>
      <c r="W136" s="16">
        <f>INDEX('Team forecast'!$B$2:$AO$26,MATCH('Master data'!$B136,'Team forecast'!$B$2:$B$26,0),MATCH('Master data'!W$1,'Team forecast'!$B$2:$AO$2,0))</f>
        <v>0.45540796963946878</v>
      </c>
      <c r="X136" s="5">
        <f t="shared" si="164"/>
        <v>7000</v>
      </c>
      <c r="Y136" s="5">
        <f t="shared" si="165"/>
        <v>5834.9146110056927</v>
      </c>
      <c r="Z136" s="5">
        <f t="shared" si="166"/>
        <v>1555.977229601518</v>
      </c>
      <c r="AA136" s="5">
        <f t="shared" si="167"/>
        <v>-6831.1195445920321</v>
      </c>
      <c r="AB136" s="5">
        <f t="shared" si="168"/>
        <v>8472.2291695282329</v>
      </c>
      <c r="AC136" s="5">
        <f t="shared" si="169"/>
        <v>2640.3430958320187</v>
      </c>
      <c r="AD136" s="5">
        <f t="shared" si="170"/>
        <v>1560.856434649188</v>
      </c>
      <c r="AE136" s="5">
        <f t="shared" si="171"/>
        <v>0</v>
      </c>
      <c r="AF136" s="5">
        <f t="shared" si="172"/>
        <v>0</v>
      </c>
      <c r="AG136" s="5">
        <f t="shared" si="173"/>
        <v>-4195.8041958041958</v>
      </c>
      <c r="AH136" s="5">
        <f t="shared" si="174"/>
        <v>0</v>
      </c>
      <c r="AI136" s="5">
        <f t="shared" si="175"/>
        <v>9850.1256392320902</v>
      </c>
      <c r="AJ136" s="5">
        <f t="shared" si="176"/>
        <v>-11123.821376250989</v>
      </c>
      <c r="AK136" s="5">
        <f>IFERROR(SUM(X136:AJ136),-5000)*((Cockpit!$C$3)^0)</f>
        <v>14763.701063201524</v>
      </c>
      <c r="AL136" s="16">
        <f>INDEX('Team forecast'!$B$2:$AO$26,MATCH('Master data'!$B136,'Team forecast'!$B$2:$B$26,0),MATCH('Master data'!AL$1,'Team forecast'!$B$2:$AO$2,0))</f>
        <v>1.4540427762338861</v>
      </c>
      <c r="AM136" s="16">
        <f>INDEX('Team forecast'!$B$2:$AO$26,MATCH('Master data'!$B136,'Team forecast'!$B$2:$B$26,0),MATCH('Master data'!AM$1,'Team forecast'!$B$2:$AO$2,0))</f>
        <v>0.9840391469881502</v>
      </c>
      <c r="AN136" s="16">
        <f>INDEX('Team forecast'!$B$2:$AO$26,MATCH('Master data'!$B136,'Team forecast'!$B$2:$B$26,0),MATCH('Master data'!AN$1,'Team forecast'!$B$2:$AO$2,0))</f>
        <v>0.37379821958456971</v>
      </c>
      <c r="AO136" s="16">
        <f>INDEX('Team forecast'!$B$2:$AO$26,MATCH('Master data'!$B136,'Team forecast'!$B$2:$B$26,0),MATCH('Master data'!AO$1,'Team forecast'!$B$2:$AO$2,0))</f>
        <v>4.390826541390485</v>
      </c>
      <c r="AP136" s="16">
        <f>INDEX('Team forecast'!$B$2:$AO$26,MATCH('Master data'!$B136,'Team forecast'!$B$2:$B$26,0),MATCH('Master data'!AP$1,'Team forecast'!$B$2:$AO$2,0))</f>
        <v>2.6595652621301356</v>
      </c>
      <c r="AQ136" s="5">
        <f t="shared" si="177"/>
        <v>7000</v>
      </c>
      <c r="AR136" s="5">
        <f>INDEX('Team forecast'!$B$2:$AO$26,MATCH('Master data'!$B136,'Team forecast'!$B$2:$B$26,0),MATCH('Master data'!AR$1,'Team forecast'!$B$2:$AO$2,0))*IF(X136&gt;0,25000,0)</f>
        <v>11980.712166172105</v>
      </c>
      <c r="AS136" s="16">
        <f>INDEX('Team forecast'!$B$2:$AO$26,MATCH('Master data'!$B136,'Team forecast'!$B$2:$B$26,0),MATCH('Master data'!AS$1,'Team forecast'!$B$2:$AO$2,0))*IF(X136&gt;0,5000,0)</f>
        <v>1374.2581602373884</v>
      </c>
      <c r="AT136" s="16">
        <f>INDEX('Team forecast'!$B$2:$AO$26,MATCH('Master data'!$B136,'Team forecast'!$B$2:$B$26,0),MATCH('Master data'!AT$1,'Team forecast'!$B$2:$AO$2,0))*IF(X136&gt;0,-15000,0)</f>
        <v>-3688.7982195845689</v>
      </c>
      <c r="AU136" s="5">
        <f t="shared" si="178"/>
        <v>12506.422835344591</v>
      </c>
      <c r="AV136" s="5">
        <f t="shared" si="179"/>
        <v>3897.5866358318467</v>
      </c>
      <c r="AW136" s="5">
        <f t="shared" si="180"/>
        <v>2304.084340305697</v>
      </c>
      <c r="AX136" s="5">
        <f t="shared" si="181"/>
        <v>0</v>
      </c>
      <c r="AY136" s="5">
        <f t="shared" si="182"/>
        <v>0</v>
      </c>
      <c r="AZ136" s="5">
        <f t="shared" si="183"/>
        <v>-4195.8041958041958</v>
      </c>
      <c r="BA136" s="5">
        <f t="shared" si="184"/>
        <v>0</v>
      </c>
      <c r="BB136" s="5">
        <f t="shared" si="185"/>
        <v>14540.427762338861</v>
      </c>
      <c r="BC136" s="5">
        <f t="shared" si="186"/>
        <v>-7872.3131759052012</v>
      </c>
      <c r="BD136" s="5">
        <f t="shared" si="187"/>
        <v>37846.576308936535</v>
      </c>
      <c r="BE136" s="16">
        <f>INDEX('Team forecast'!$B$2:$AO$26,MATCH('Master data'!$B136,'Team forecast'!$B$2:$B$26,0),MATCH('Master data'!BE$1,'Team forecast'!$B$2:$AO$2,0))</f>
        <v>0</v>
      </c>
      <c r="BF136" s="16">
        <f>INDEX('Team forecast'!$B$2:$AO$26,MATCH('Master data'!$B136,'Team forecast'!$B$2:$B$26,0),MATCH('Master data'!BF$1,'Team forecast'!$B$2:$AO$2,0))</f>
        <v>0</v>
      </c>
      <c r="BG136" s="16">
        <f>INDEX('Team forecast'!$B$2:$AO$26,MATCH('Master data'!$B136,'Team forecast'!$B$2:$B$26,0),MATCH('Master data'!BG$1,'Team forecast'!$B$2:$AO$2,0))</f>
        <v>0</v>
      </c>
      <c r="BH136" s="16">
        <f>INDEX('Team forecast'!$B$2:$AO$26,MATCH('Master data'!$B136,'Team forecast'!$B$2:$B$26,0),MATCH('Master data'!BH$1,'Team forecast'!$B$2:$AO$2,0))</f>
        <v>0</v>
      </c>
      <c r="BI136" s="16">
        <f>INDEX('Team forecast'!$B$2:$AO$26,MATCH('Master data'!$B136,'Team forecast'!$B$2:$B$26,0),MATCH('Master data'!BI$1,'Team forecast'!$B$2:$AO$2,0))</f>
        <v>0</v>
      </c>
      <c r="BJ136" s="5">
        <f t="shared" si="188"/>
        <v>7000</v>
      </c>
      <c r="BK136" s="5">
        <f>INDEX('Team forecast'!$R$3:$BH$26,MATCH($B136,'Team forecast'!$B$3:$B$26,0),MATCH(BK$1,'Team forecast'!$R$2:$BH$2,0))*IF($X136&gt;0,25000,0)</f>
        <v>0</v>
      </c>
      <c r="BL136" s="5">
        <f>INDEX('Team forecast'!$R$3:$BH$26,MATCH($B136,'Team forecast'!$B$3:$B$26,0),MATCH(BL$1,'Team forecast'!$R$2:$BH$2,0))*IF($X136&gt;0,5000,0)</f>
        <v>0</v>
      </c>
      <c r="BM136" s="5">
        <f>INDEX('Team forecast'!$R$3:$BH$26,MATCH($B136,'Team forecast'!$B$3:$B$26,0),MATCH(BM$1,'Team forecast'!$R$2:$BH$2,0))*IF($X136&gt;0,-15000,0)</f>
        <v>0</v>
      </c>
      <c r="BN136" s="5">
        <f t="shared" si="189"/>
        <v>0</v>
      </c>
      <c r="BO136" s="5">
        <f t="shared" si="190"/>
        <v>0</v>
      </c>
      <c r="BP136" s="5">
        <f t="shared" si="191"/>
        <v>0</v>
      </c>
      <c r="BQ136" s="5">
        <f t="shared" si="192"/>
        <v>0</v>
      </c>
      <c r="BR136" s="5">
        <f t="shared" si="193"/>
        <v>0</v>
      </c>
      <c r="BS136" s="5">
        <f t="shared" si="194"/>
        <v>-4195.8041958041958</v>
      </c>
      <c r="BT136" s="5">
        <f t="shared" si="195"/>
        <v>0</v>
      </c>
      <c r="BU136" s="5">
        <f t="shared" si="196"/>
        <v>0</v>
      </c>
      <c r="BV136" s="5">
        <f t="shared" si="197"/>
        <v>0</v>
      </c>
      <c r="BW136" s="5">
        <f t="shared" si="199"/>
        <v>0</v>
      </c>
      <c r="BX136" s="5">
        <f t="shared" si="200"/>
        <v>26305.138686069029</v>
      </c>
      <c r="BY136" s="5">
        <f t="shared" si="198"/>
        <v>78915.416058207091</v>
      </c>
      <c r="BZ136" s="5">
        <f>MAX(INDEX('Team forecast'!$R$3:$BH$26,MATCH($B136,'Team forecast'!$B$3:$B$26,0),MATCH(BZ$1,'Team forecast'!$R$2:$BH$2,0))*($BX136)-(1-INDEX('Team forecast'!$R$3:$BH$26,MATCH($B136,'Team forecast'!$B$3:$B$26,0),MATCH(BZ$1,'Team forecast'!$R$2:$BH$2,0)))*(BY136+CH136)*0.01,-5000)</f>
        <v>-5000</v>
      </c>
      <c r="CA136" s="5">
        <f>MAX(INDEX('Team forecast'!$R$3:$BH$26,MATCH($B136,'Team forecast'!$B$3:$B$26,0),MATCH(CA$1,'Team forecast'!$R$2:$BH$2,0))*$BX136-(1-INDEX('Team forecast'!$R$3:$BH$26,MATCH($B136,'Team forecast'!$B$3:$B$26,0),MATCH(CA$1,'Team forecast'!$R$2:$BH$2,0)))*(BY136+BX136+CH136)*0.01,-5000)</f>
        <v>-5000</v>
      </c>
      <c r="CB136" s="5">
        <f>MAX(INDEX('Team forecast'!$R$3:$BH$26,MATCH($B136,'Team forecast'!$B$3:$B$26,0),MATCH(CB$1,'Team forecast'!$R$2:$BH$2,0))*$BX136-(1-INDEX('Team forecast'!$R$3:$BH$26,MATCH($B136,'Team forecast'!$B$3:$B$26,0),MATCH(CB$1,'Team forecast'!$R$2:$BH$2,0)))*(BY136+BX136*2+CH136)*0.01,0)</f>
        <v>0</v>
      </c>
      <c r="CC136" s="5">
        <v>0</v>
      </c>
      <c r="CD136" s="5">
        <f>+AK136+BD136*Cockpit!$C$3+BW136*Cockpit!$C$3^2+BZ136*Cockpit!$C$3^3+CA136*Cockpit!$C$3^4+CB136*Cockpit!$C$3^5+CC136*Cockpit!$C$3^6</f>
        <v>37525.616133356743</v>
      </c>
      <c r="CE136" s="5"/>
      <c r="CF136" s="5"/>
      <c r="CG136" s="5">
        <v>0</v>
      </c>
      <c r="CH136" s="5">
        <f t="shared" si="201"/>
        <v>3984000</v>
      </c>
      <c r="CI136" s="5">
        <f t="shared" si="202"/>
        <v>3984000</v>
      </c>
      <c r="CJ136" s="1">
        <f t="shared" si="203"/>
        <v>8.9999999999999993E-3</v>
      </c>
      <c r="CK136" s="5">
        <f>RANK(CD136,$CD$2:$CD$622)+COUNTIF($CD$2:$CD136,$CD136)-1</f>
        <v>229</v>
      </c>
      <c r="CL136" s="5">
        <f>RANK(CJ136,$CJ$2:$CJ$622)+COUNTIF($CJ$2:$CJ136,$CJ136)-1</f>
        <v>256</v>
      </c>
    </row>
    <row r="137" spans="1:90" x14ac:dyDescent="0.3">
      <c r="A137" t="str">
        <f>Players!P138</f>
        <v>Jonas Wind</v>
      </c>
      <c r="B137" t="str">
        <f>Players!G138</f>
        <v>Denmark</v>
      </c>
      <c r="C137" t="str">
        <f>Players!AB138</f>
        <v>Striker</v>
      </c>
      <c r="D137" s="1"/>
      <c r="F137" t="str">
        <f>IFERROR(INDEX(Lookup!B:B,MATCH(INDEX(Players!C:C,MATCH(E137,Players!A:A,0)),Lookup!D:D,0)),"")</f>
        <v/>
      </c>
      <c r="G137">
        <f>IF(Players!AC138=0,10000000,Players!AC138)</f>
        <v>3494000</v>
      </c>
      <c r="H137" s="16">
        <f>INDEX('Team forecast'!$B$2:$AO$26,MATCH('Master data'!$B137,'Team forecast'!$B$2:$B$26,0),MATCH('Master data'!H$1,'Team forecast'!$B$2:$AO$2,0))</f>
        <v>0.98501256392320902</v>
      </c>
      <c r="I137" s="16">
        <f>INDEX('Team forecast'!$B$2:$AO$26,MATCH('Master data'!$B137,'Team forecast'!$B$2:$B$26,0),MATCH('Master data'!I$1,'Team forecast'!$B$2:$AO$2,0))</f>
        <v>1.3904776720313736</v>
      </c>
      <c r="J137" s="16">
        <f>INDEX('Team forecast'!$B$2:$AO$26,MATCH('Master data'!$B137,'Team forecast'!$B$2:$B$26,0),MATCH('Master data'!J$1,'Team forecast'!$B$2:$AO$2,0))</f>
        <v>0.24895635673624289</v>
      </c>
      <c r="K137" s="16">
        <f>INDEX('Team forecast'!$B$2:$AO$26,MATCH('Master data'!$B137,'Team forecast'!$B$2:$B$26,0),MATCH('Master data'!K$1,'Team forecast'!$B$2:$AO$2,0))</f>
        <v>2.97447872921548</v>
      </c>
      <c r="L137" s="16">
        <f>INDEX('Team forecast'!$B$2:$AO$26,MATCH('Master data'!$B137,'Team forecast'!$B$2:$B$26,0),MATCH('Master data'!L$1,'Team forecast'!$B$2:$AO$2,0))</f>
        <v>3.7580477622469557</v>
      </c>
      <c r="M137">
        <f>IF(Players!BC138=1,95,0)</f>
        <v>0</v>
      </c>
      <c r="N137" s="2">
        <f>Players!BN138</f>
        <v>0</v>
      </c>
      <c r="O137" s="2">
        <f>Players!BO138</f>
        <v>0</v>
      </c>
      <c r="P137" s="2">
        <f>Players!BP138</f>
        <v>0</v>
      </c>
      <c r="Q137" s="2">
        <f>Players!BQ138</f>
        <v>0</v>
      </c>
      <c r="R137" s="2">
        <f>Players!BR138</f>
        <v>3.3657442034405384E-2</v>
      </c>
      <c r="S137" s="2">
        <f t="shared" si="162"/>
        <v>0.98501256392320902</v>
      </c>
      <c r="T137" s="2">
        <f t="shared" si="163"/>
        <v>1.3904776720313736</v>
      </c>
      <c r="U137" s="16">
        <f>INDEX('Team forecast'!$B$2:$AO$26,MATCH('Master data'!$B137,'Team forecast'!$B$2:$B$26,0),MATCH('Master data'!U$1,'Team forecast'!$B$2:$AO$2,0))</f>
        <v>0.23339658444022771</v>
      </c>
      <c r="V137" s="16">
        <f>INDEX('Team forecast'!$B$2:$AO$26,MATCH('Master data'!$B137,'Team forecast'!$B$2:$B$26,0),MATCH('Master data'!V$1,'Team forecast'!$B$2:$AO$2,0))</f>
        <v>0.31119544592030363</v>
      </c>
      <c r="W137" s="16">
        <f>INDEX('Team forecast'!$B$2:$AO$26,MATCH('Master data'!$B137,'Team forecast'!$B$2:$B$26,0),MATCH('Master data'!W$1,'Team forecast'!$B$2:$AO$2,0))</f>
        <v>0.45540796963946878</v>
      </c>
      <c r="X137" s="5">
        <f t="shared" si="164"/>
        <v>-5000</v>
      </c>
      <c r="Y137" s="5">
        <f t="shared" si="165"/>
        <v>0</v>
      </c>
      <c r="Z137" s="5">
        <f t="shared" si="166"/>
        <v>0</v>
      </c>
      <c r="AA137" s="5">
        <f t="shared" si="167"/>
        <v>0</v>
      </c>
      <c r="AB137" s="5">
        <f t="shared" si="168"/>
        <v>0</v>
      </c>
      <c r="AC137" s="5">
        <f t="shared" si="169"/>
        <v>0</v>
      </c>
      <c r="AD137" s="5">
        <f t="shared" si="170"/>
        <v>0</v>
      </c>
      <c r="AE137" s="5">
        <f t="shared" si="171"/>
        <v>0</v>
      </c>
      <c r="AF137" s="5">
        <f t="shared" si="172"/>
        <v>0</v>
      </c>
      <c r="AG137" s="5">
        <f t="shared" si="173"/>
        <v>0</v>
      </c>
      <c r="AH137" s="5">
        <f t="shared" si="174"/>
        <v>0</v>
      </c>
      <c r="AI137" s="5">
        <f t="shared" si="175"/>
        <v>0</v>
      </c>
      <c r="AJ137" s="5">
        <f t="shared" si="176"/>
        <v>0</v>
      </c>
      <c r="AK137" s="5">
        <f>IFERROR(SUM(X137:AJ137),-5000)*((Cockpit!$C$3)^0)</f>
        <v>-5000</v>
      </c>
      <c r="AL137" s="16">
        <f>INDEX('Team forecast'!$B$2:$AO$26,MATCH('Master data'!$B137,'Team forecast'!$B$2:$B$26,0),MATCH('Master data'!AL$1,'Team forecast'!$B$2:$AO$2,0))</f>
        <v>1.4540427762338861</v>
      </c>
      <c r="AM137" s="16">
        <f>INDEX('Team forecast'!$B$2:$AO$26,MATCH('Master data'!$B137,'Team forecast'!$B$2:$B$26,0),MATCH('Master data'!AM$1,'Team forecast'!$B$2:$AO$2,0))</f>
        <v>0.9840391469881502</v>
      </c>
      <c r="AN137" s="16">
        <f>INDEX('Team forecast'!$B$2:$AO$26,MATCH('Master data'!$B137,'Team forecast'!$B$2:$B$26,0),MATCH('Master data'!AN$1,'Team forecast'!$B$2:$AO$2,0))</f>
        <v>0.37379821958456971</v>
      </c>
      <c r="AO137" s="16">
        <f>INDEX('Team forecast'!$B$2:$AO$26,MATCH('Master data'!$B137,'Team forecast'!$B$2:$B$26,0),MATCH('Master data'!AO$1,'Team forecast'!$B$2:$AO$2,0))</f>
        <v>4.390826541390485</v>
      </c>
      <c r="AP137" s="16">
        <f>INDEX('Team forecast'!$B$2:$AO$26,MATCH('Master data'!$B137,'Team forecast'!$B$2:$B$26,0),MATCH('Master data'!AP$1,'Team forecast'!$B$2:$AO$2,0))</f>
        <v>2.6595652621301356</v>
      </c>
      <c r="AQ137" s="5">
        <f t="shared" si="177"/>
        <v>-5000</v>
      </c>
      <c r="AR137" s="5">
        <f>INDEX('Team forecast'!$B$2:$AO$26,MATCH('Master data'!$B137,'Team forecast'!$B$2:$B$26,0),MATCH('Master data'!AR$1,'Team forecast'!$B$2:$AO$2,0))*IF(X137&gt;0,25000,0)</f>
        <v>0</v>
      </c>
      <c r="AS137" s="16">
        <f>INDEX('Team forecast'!$B$2:$AO$26,MATCH('Master data'!$B137,'Team forecast'!$B$2:$B$26,0),MATCH('Master data'!AS$1,'Team forecast'!$B$2:$AO$2,0))*IF(X137&gt;0,5000,0)</f>
        <v>0</v>
      </c>
      <c r="AT137" s="16">
        <f>INDEX('Team forecast'!$B$2:$AO$26,MATCH('Master data'!$B137,'Team forecast'!$B$2:$B$26,0),MATCH('Master data'!AT$1,'Team forecast'!$B$2:$AO$2,0))*IF(X137&gt;0,-15000,0)</f>
        <v>0</v>
      </c>
      <c r="AU137" s="5">
        <f t="shared" si="178"/>
        <v>0</v>
      </c>
      <c r="AV137" s="5">
        <f t="shared" si="179"/>
        <v>0</v>
      </c>
      <c r="AW137" s="5">
        <f t="shared" si="180"/>
        <v>0</v>
      </c>
      <c r="AX137" s="5">
        <f t="shared" si="181"/>
        <v>0</v>
      </c>
      <c r="AY137" s="5">
        <f t="shared" si="182"/>
        <v>0</v>
      </c>
      <c r="AZ137" s="5">
        <f t="shared" si="183"/>
        <v>0</v>
      </c>
      <c r="BA137" s="5">
        <f t="shared" si="184"/>
        <v>0</v>
      </c>
      <c r="BB137" s="5">
        <f t="shared" si="185"/>
        <v>0</v>
      </c>
      <c r="BC137" s="5">
        <f t="shared" si="186"/>
        <v>0</v>
      </c>
      <c r="BD137" s="5">
        <f t="shared" si="187"/>
        <v>-5000</v>
      </c>
      <c r="BE137" s="16">
        <f>INDEX('Team forecast'!$B$2:$AO$26,MATCH('Master data'!$B137,'Team forecast'!$B$2:$B$26,0),MATCH('Master data'!BE$1,'Team forecast'!$B$2:$AO$2,0))</f>
        <v>0</v>
      </c>
      <c r="BF137" s="16">
        <f>INDEX('Team forecast'!$B$2:$AO$26,MATCH('Master data'!$B137,'Team forecast'!$B$2:$B$26,0),MATCH('Master data'!BF$1,'Team forecast'!$B$2:$AO$2,0))</f>
        <v>0</v>
      </c>
      <c r="BG137" s="16">
        <f>INDEX('Team forecast'!$B$2:$AO$26,MATCH('Master data'!$B137,'Team forecast'!$B$2:$B$26,0),MATCH('Master data'!BG$1,'Team forecast'!$B$2:$AO$2,0))</f>
        <v>0</v>
      </c>
      <c r="BH137" s="16">
        <f>INDEX('Team forecast'!$B$2:$AO$26,MATCH('Master data'!$B137,'Team forecast'!$B$2:$B$26,0),MATCH('Master data'!BH$1,'Team forecast'!$B$2:$AO$2,0))</f>
        <v>0</v>
      </c>
      <c r="BI137" s="16">
        <f>INDEX('Team forecast'!$B$2:$AO$26,MATCH('Master data'!$B137,'Team forecast'!$B$2:$B$26,0),MATCH('Master data'!BI$1,'Team forecast'!$B$2:$AO$2,0))</f>
        <v>0</v>
      </c>
      <c r="BJ137" s="5">
        <f t="shared" si="188"/>
        <v>-5000</v>
      </c>
      <c r="BK137" s="5">
        <f>INDEX('Team forecast'!$R$3:$BH$26,MATCH($B137,'Team forecast'!$B$3:$B$26,0),MATCH(BK$1,'Team forecast'!$R$2:$BH$2,0))*IF($X137&gt;0,25000,0)</f>
        <v>0</v>
      </c>
      <c r="BL137" s="5">
        <f>INDEX('Team forecast'!$R$3:$BH$26,MATCH($B137,'Team forecast'!$B$3:$B$26,0),MATCH(BL$1,'Team forecast'!$R$2:$BH$2,0))*IF($X137&gt;0,5000,0)</f>
        <v>0</v>
      </c>
      <c r="BM137" s="5">
        <f>INDEX('Team forecast'!$R$3:$BH$26,MATCH($B137,'Team forecast'!$B$3:$B$26,0),MATCH(BM$1,'Team forecast'!$R$2:$BH$2,0))*IF($X137&gt;0,-15000,0)</f>
        <v>0</v>
      </c>
      <c r="BN137" s="5">
        <f t="shared" si="189"/>
        <v>0</v>
      </c>
      <c r="BO137" s="5">
        <f t="shared" si="190"/>
        <v>0</v>
      </c>
      <c r="BP137" s="5">
        <f t="shared" si="191"/>
        <v>0</v>
      </c>
      <c r="BQ137" s="5">
        <f t="shared" si="192"/>
        <v>0</v>
      </c>
      <c r="BR137" s="5">
        <f t="shared" si="193"/>
        <v>0</v>
      </c>
      <c r="BS137" s="5">
        <f t="shared" si="194"/>
        <v>0</v>
      </c>
      <c r="BT137" s="5">
        <f t="shared" si="195"/>
        <v>0</v>
      </c>
      <c r="BU137" s="5">
        <f t="shared" si="196"/>
        <v>0</v>
      </c>
      <c r="BV137" s="5">
        <f t="shared" si="197"/>
        <v>0</v>
      </c>
      <c r="BW137" s="5">
        <f t="shared" si="199"/>
        <v>0</v>
      </c>
      <c r="BX137" s="5">
        <f t="shared" si="200"/>
        <v>-5000</v>
      </c>
      <c r="BY137" s="5">
        <f t="shared" si="198"/>
        <v>-15000</v>
      </c>
      <c r="BZ137" s="5">
        <f>MAX(INDEX('Team forecast'!$R$3:$BH$26,MATCH($B137,'Team forecast'!$B$3:$B$26,0),MATCH(BZ$1,'Team forecast'!$R$2:$BH$2,0))*($BX137)-(1-INDEX('Team forecast'!$R$3:$BH$26,MATCH($B137,'Team forecast'!$B$3:$B$26,0),MATCH(BZ$1,'Team forecast'!$R$2:$BH$2,0)))*(BY137+CH137)*0.01,-5000)</f>
        <v>-5000</v>
      </c>
      <c r="CA137" s="5">
        <f>MAX(INDEX('Team forecast'!$R$3:$BH$26,MATCH($B137,'Team forecast'!$B$3:$B$26,0),MATCH(CA$1,'Team forecast'!$R$2:$BH$2,0))*$BX137-(1-INDEX('Team forecast'!$R$3:$BH$26,MATCH($B137,'Team forecast'!$B$3:$B$26,0),MATCH(CA$1,'Team forecast'!$R$2:$BH$2,0)))*(BY137+BX137+CH137)*0.01,-5000)</f>
        <v>-5000</v>
      </c>
      <c r="CB137" s="5">
        <f>MAX(INDEX('Team forecast'!$R$3:$BH$26,MATCH($B137,'Team forecast'!$B$3:$B$26,0),MATCH(CB$1,'Team forecast'!$R$2:$BH$2,0))*$BX137-(1-INDEX('Team forecast'!$R$3:$BH$26,MATCH($B137,'Team forecast'!$B$3:$B$26,0),MATCH(CB$1,'Team forecast'!$R$2:$BH$2,0)))*(BY137+BX137*2+CH137)*0.01,0)</f>
        <v>0</v>
      </c>
      <c r="CC137" s="5">
        <v>0</v>
      </c>
      <c r="CD137" s="5">
        <f>+AK137+BD137*Cockpit!$C$3+BW137*Cockpit!$C$3^2+BZ137*Cockpit!$C$3^3+CA137*Cockpit!$C$3^4+CB137*Cockpit!$C$3^5+CC137*Cockpit!$C$3^6</f>
        <v>-10802.469135802468</v>
      </c>
      <c r="CE137" s="5"/>
      <c r="CF137" s="5"/>
      <c r="CG137" s="5">
        <v>0</v>
      </c>
      <c r="CH137" s="5">
        <f t="shared" si="201"/>
        <v>3494000</v>
      </c>
      <c r="CI137" s="5">
        <f t="shared" si="202"/>
        <v>3494000</v>
      </c>
      <c r="CJ137" s="1">
        <f t="shared" si="203"/>
        <v>-3.0000000000000001E-3</v>
      </c>
      <c r="CK137" s="5">
        <f>RANK(CD137,$CD$2:$CD$622)+COUNTIF($CD$2:$CD137,$CD137)-1</f>
        <v>467</v>
      </c>
      <c r="CL137" s="5">
        <f>RANK(CJ137,$CJ$2:$CJ$622)+COUNTIF($CJ$2:$CJ137,$CJ137)-1</f>
        <v>456</v>
      </c>
    </row>
    <row r="138" spans="1:90" x14ac:dyDescent="0.3">
      <c r="A138" t="str">
        <f>Players!P139</f>
        <v>Yussuf Poulsen</v>
      </c>
      <c r="B138" t="str">
        <f>Players!G139</f>
        <v>Denmark</v>
      </c>
      <c r="C138" t="str">
        <f>Players!AB139</f>
        <v>Striker</v>
      </c>
      <c r="D138" s="1"/>
      <c r="F138" t="str">
        <f>IFERROR(INDEX(Lookup!B:B,MATCH(INDEX(Players!C:C,MATCH(E138,Players!A:A,0)),Lookup!D:D,0)),"")</f>
        <v/>
      </c>
      <c r="G138">
        <f>IF(Players!AC139=0,10000000,Players!AC139)</f>
        <v>4484000</v>
      </c>
      <c r="H138" s="16">
        <f>INDEX('Team forecast'!$B$2:$AO$26,MATCH('Master data'!$B138,'Team forecast'!$B$2:$B$26,0),MATCH('Master data'!H$1,'Team forecast'!$B$2:$AO$2,0))</f>
        <v>0.98501256392320902</v>
      </c>
      <c r="I138" s="16">
        <f>INDEX('Team forecast'!$B$2:$AO$26,MATCH('Master data'!$B138,'Team forecast'!$B$2:$B$26,0),MATCH('Master data'!I$1,'Team forecast'!$B$2:$AO$2,0))</f>
        <v>1.3904776720313736</v>
      </c>
      <c r="J138" s="16">
        <f>INDEX('Team forecast'!$B$2:$AO$26,MATCH('Master data'!$B138,'Team forecast'!$B$2:$B$26,0),MATCH('Master data'!J$1,'Team forecast'!$B$2:$AO$2,0))</f>
        <v>0.24895635673624289</v>
      </c>
      <c r="K138" s="16">
        <f>INDEX('Team forecast'!$B$2:$AO$26,MATCH('Master data'!$B138,'Team forecast'!$B$2:$B$26,0),MATCH('Master data'!K$1,'Team forecast'!$B$2:$AO$2,0))</f>
        <v>2.97447872921548</v>
      </c>
      <c r="L138" s="16">
        <f>INDEX('Team forecast'!$B$2:$AO$26,MATCH('Master data'!$B138,'Team forecast'!$B$2:$B$26,0),MATCH('Master data'!L$1,'Team forecast'!$B$2:$AO$2,0))</f>
        <v>3.7580477622469557</v>
      </c>
      <c r="M138">
        <f>IF(Players!BC139=1,95,0)</f>
        <v>95</v>
      </c>
      <c r="N138" s="2">
        <f>Players!BN139</f>
        <v>0.21685583830624741</v>
      </c>
      <c r="O138" s="2">
        <f>Players!BO139</f>
        <v>0.19065551426088836</v>
      </c>
      <c r="P138" s="2">
        <f>Players!BP139</f>
        <v>0.24994548364717095</v>
      </c>
      <c r="Q138" s="2">
        <f>Players!BQ139</f>
        <v>0.10830866025166543</v>
      </c>
      <c r="R138" s="2">
        <f>Players!BR139</f>
        <v>0</v>
      </c>
      <c r="S138" s="2">
        <f t="shared" si="162"/>
        <v>0.98501256392320902</v>
      </c>
      <c r="T138" s="2">
        <f t="shared" si="163"/>
        <v>1.3904776720313736</v>
      </c>
      <c r="U138" s="16">
        <f>INDEX('Team forecast'!$B$2:$AO$26,MATCH('Master data'!$B138,'Team forecast'!$B$2:$B$26,0),MATCH('Master data'!U$1,'Team forecast'!$B$2:$AO$2,0))</f>
        <v>0.23339658444022771</v>
      </c>
      <c r="V138" s="16">
        <f>INDEX('Team forecast'!$B$2:$AO$26,MATCH('Master data'!$B138,'Team forecast'!$B$2:$B$26,0),MATCH('Master data'!V$1,'Team forecast'!$B$2:$AO$2,0))</f>
        <v>0.31119544592030363</v>
      </c>
      <c r="W138" s="16">
        <f>INDEX('Team forecast'!$B$2:$AO$26,MATCH('Master data'!$B138,'Team forecast'!$B$2:$B$26,0),MATCH('Master data'!W$1,'Team forecast'!$B$2:$AO$2,0))</f>
        <v>0.45540796963946878</v>
      </c>
      <c r="X138" s="5">
        <f t="shared" si="164"/>
        <v>7000</v>
      </c>
      <c r="Y138" s="5">
        <f t="shared" si="165"/>
        <v>5834.9146110056927</v>
      </c>
      <c r="Z138" s="5">
        <f t="shared" si="166"/>
        <v>1555.977229601518</v>
      </c>
      <c r="AA138" s="5">
        <f t="shared" si="167"/>
        <v>-6831.1195445920321</v>
      </c>
      <c r="AB138" s="5">
        <f t="shared" si="168"/>
        <v>21360.572529175362</v>
      </c>
      <c r="AC138" s="5">
        <f t="shared" si="169"/>
        <v>9389.9038464107798</v>
      </c>
      <c r="AD138" s="5">
        <f t="shared" si="170"/>
        <v>7434.575245719856</v>
      </c>
      <c r="AE138" s="5">
        <f t="shared" si="171"/>
        <v>0</v>
      </c>
      <c r="AF138" s="5">
        <f t="shared" si="172"/>
        <v>0</v>
      </c>
      <c r="AG138" s="5">
        <f t="shared" si="173"/>
        <v>-2166.1732050333085</v>
      </c>
      <c r="AH138" s="5">
        <f t="shared" si="174"/>
        <v>0</v>
      </c>
      <c r="AI138" s="5">
        <f t="shared" si="175"/>
        <v>9850.1256392320902</v>
      </c>
      <c r="AJ138" s="5">
        <f t="shared" si="176"/>
        <v>-11123.821376250989</v>
      </c>
      <c r="AK138" s="5">
        <f>IFERROR(SUM(X138:AJ138),-5000)*((Cockpit!$C$3)^0)</f>
        <v>42304.954975268971</v>
      </c>
      <c r="AL138" s="16">
        <f>INDEX('Team forecast'!$B$2:$AO$26,MATCH('Master data'!$B138,'Team forecast'!$B$2:$B$26,0),MATCH('Master data'!AL$1,'Team forecast'!$B$2:$AO$2,0))</f>
        <v>1.4540427762338861</v>
      </c>
      <c r="AM138" s="16">
        <f>INDEX('Team forecast'!$B$2:$AO$26,MATCH('Master data'!$B138,'Team forecast'!$B$2:$B$26,0),MATCH('Master data'!AM$1,'Team forecast'!$B$2:$AO$2,0))</f>
        <v>0.9840391469881502</v>
      </c>
      <c r="AN138" s="16">
        <f>INDEX('Team forecast'!$B$2:$AO$26,MATCH('Master data'!$B138,'Team forecast'!$B$2:$B$26,0),MATCH('Master data'!AN$1,'Team forecast'!$B$2:$AO$2,0))</f>
        <v>0.37379821958456971</v>
      </c>
      <c r="AO138" s="16">
        <f>INDEX('Team forecast'!$B$2:$AO$26,MATCH('Master data'!$B138,'Team forecast'!$B$2:$B$26,0),MATCH('Master data'!AO$1,'Team forecast'!$B$2:$AO$2,0))</f>
        <v>4.390826541390485</v>
      </c>
      <c r="AP138" s="16">
        <f>INDEX('Team forecast'!$B$2:$AO$26,MATCH('Master data'!$B138,'Team forecast'!$B$2:$B$26,0),MATCH('Master data'!AP$1,'Team forecast'!$B$2:$AO$2,0))</f>
        <v>2.6595652621301356</v>
      </c>
      <c r="AQ138" s="5">
        <f t="shared" si="177"/>
        <v>7000</v>
      </c>
      <c r="AR138" s="5">
        <f>INDEX('Team forecast'!$B$2:$AO$26,MATCH('Master data'!$B138,'Team forecast'!$B$2:$B$26,0),MATCH('Master data'!AR$1,'Team forecast'!$B$2:$AO$2,0))*IF(X138&gt;0,25000,0)</f>
        <v>11980.712166172105</v>
      </c>
      <c r="AS138" s="16">
        <f>INDEX('Team forecast'!$B$2:$AO$26,MATCH('Master data'!$B138,'Team forecast'!$B$2:$B$26,0),MATCH('Master data'!AS$1,'Team forecast'!$B$2:$AO$2,0))*IF(X138&gt;0,5000,0)</f>
        <v>1374.2581602373884</v>
      </c>
      <c r="AT138" s="16">
        <f>INDEX('Team forecast'!$B$2:$AO$26,MATCH('Master data'!$B138,'Team forecast'!$B$2:$B$26,0),MATCH('Master data'!AT$1,'Team forecast'!$B$2:$AO$2,0))*IF(X138&gt;0,-15000,0)</f>
        <v>-3688.7982195845689</v>
      </c>
      <c r="AU138" s="5">
        <f t="shared" si="178"/>
        <v>31531.766517334272</v>
      </c>
      <c r="AV138" s="5">
        <f t="shared" si="179"/>
        <v>13861.063663010071</v>
      </c>
      <c r="AW138" s="5">
        <f t="shared" si="180"/>
        <v>10974.672634986797</v>
      </c>
      <c r="AX138" s="5">
        <f t="shared" si="181"/>
        <v>0</v>
      </c>
      <c r="AY138" s="5">
        <f t="shared" si="182"/>
        <v>0</v>
      </c>
      <c r="AZ138" s="5">
        <f t="shared" si="183"/>
        <v>-2166.1732050333085</v>
      </c>
      <c r="BA138" s="5">
        <f t="shared" si="184"/>
        <v>0</v>
      </c>
      <c r="BB138" s="5">
        <f t="shared" si="185"/>
        <v>14540.427762338861</v>
      </c>
      <c r="BC138" s="5">
        <f t="shared" si="186"/>
        <v>-7872.3131759052012</v>
      </c>
      <c r="BD138" s="5">
        <f t="shared" si="187"/>
        <v>77535.61630355641</v>
      </c>
      <c r="BE138" s="16">
        <f>INDEX('Team forecast'!$B$2:$AO$26,MATCH('Master data'!$B138,'Team forecast'!$B$2:$B$26,0),MATCH('Master data'!BE$1,'Team forecast'!$B$2:$AO$2,0))</f>
        <v>0</v>
      </c>
      <c r="BF138" s="16">
        <f>INDEX('Team forecast'!$B$2:$AO$26,MATCH('Master data'!$B138,'Team forecast'!$B$2:$B$26,0),MATCH('Master data'!BF$1,'Team forecast'!$B$2:$AO$2,0))</f>
        <v>0</v>
      </c>
      <c r="BG138" s="16">
        <f>INDEX('Team forecast'!$B$2:$AO$26,MATCH('Master data'!$B138,'Team forecast'!$B$2:$B$26,0),MATCH('Master data'!BG$1,'Team forecast'!$B$2:$AO$2,0))</f>
        <v>0</v>
      </c>
      <c r="BH138" s="16">
        <f>INDEX('Team forecast'!$B$2:$AO$26,MATCH('Master data'!$B138,'Team forecast'!$B$2:$B$26,0),MATCH('Master data'!BH$1,'Team forecast'!$B$2:$AO$2,0))</f>
        <v>0</v>
      </c>
      <c r="BI138" s="16">
        <f>INDEX('Team forecast'!$B$2:$AO$26,MATCH('Master data'!$B138,'Team forecast'!$B$2:$B$26,0),MATCH('Master data'!BI$1,'Team forecast'!$B$2:$AO$2,0))</f>
        <v>0</v>
      </c>
      <c r="BJ138" s="5">
        <f t="shared" si="188"/>
        <v>7000</v>
      </c>
      <c r="BK138" s="5">
        <f>INDEX('Team forecast'!$R$3:$BH$26,MATCH($B138,'Team forecast'!$B$3:$B$26,0),MATCH(BK$1,'Team forecast'!$R$2:$BH$2,0))*IF($X138&gt;0,25000,0)</f>
        <v>0</v>
      </c>
      <c r="BL138" s="5">
        <f>INDEX('Team forecast'!$R$3:$BH$26,MATCH($B138,'Team forecast'!$B$3:$B$26,0),MATCH(BL$1,'Team forecast'!$R$2:$BH$2,0))*IF($X138&gt;0,5000,0)</f>
        <v>0</v>
      </c>
      <c r="BM138" s="5">
        <f>INDEX('Team forecast'!$R$3:$BH$26,MATCH($B138,'Team forecast'!$B$3:$B$26,0),MATCH(BM$1,'Team forecast'!$R$2:$BH$2,0))*IF($X138&gt;0,-15000,0)</f>
        <v>0</v>
      </c>
      <c r="BN138" s="5">
        <f t="shared" si="189"/>
        <v>0</v>
      </c>
      <c r="BO138" s="5">
        <f t="shared" si="190"/>
        <v>0</v>
      </c>
      <c r="BP138" s="5">
        <f t="shared" si="191"/>
        <v>0</v>
      </c>
      <c r="BQ138" s="5">
        <f t="shared" si="192"/>
        <v>0</v>
      </c>
      <c r="BR138" s="5">
        <f t="shared" si="193"/>
        <v>0</v>
      </c>
      <c r="BS138" s="5">
        <f t="shared" si="194"/>
        <v>-2166.1732050333085</v>
      </c>
      <c r="BT138" s="5">
        <f t="shared" si="195"/>
        <v>0</v>
      </c>
      <c r="BU138" s="5">
        <f t="shared" si="196"/>
        <v>0</v>
      </c>
      <c r="BV138" s="5">
        <f t="shared" si="197"/>
        <v>0</v>
      </c>
      <c r="BW138" s="5">
        <f t="shared" si="199"/>
        <v>0</v>
      </c>
      <c r="BX138" s="5">
        <f t="shared" si="200"/>
        <v>59920.285639412687</v>
      </c>
      <c r="BY138" s="5">
        <f t="shared" si="198"/>
        <v>179760.85691823805</v>
      </c>
      <c r="BZ138" s="5">
        <f>MAX(INDEX('Team forecast'!$R$3:$BH$26,MATCH($B138,'Team forecast'!$B$3:$B$26,0),MATCH(BZ$1,'Team forecast'!$R$2:$BH$2,0))*($BX138)-(1-INDEX('Team forecast'!$R$3:$BH$26,MATCH($B138,'Team forecast'!$B$3:$B$26,0),MATCH(BZ$1,'Team forecast'!$R$2:$BH$2,0)))*(BY138+CH138)*0.01,-5000)</f>
        <v>9445.4936458676493</v>
      </c>
      <c r="CA138" s="5">
        <f>MAX(INDEX('Team forecast'!$R$3:$BH$26,MATCH($B138,'Team forecast'!$B$3:$B$26,0),MATCH(CA$1,'Team forecast'!$R$2:$BH$2,0))*$BX138-(1-INDEX('Team forecast'!$R$3:$BH$26,MATCH($B138,'Team forecast'!$B$3:$B$26,0),MATCH(CA$1,'Team forecast'!$R$2:$BH$2,0)))*(BY138+BX138+CH138)*0.01,-5000)</f>
        <v>-5000</v>
      </c>
      <c r="CB138" s="5">
        <f>MAX(INDEX('Team forecast'!$R$3:$BH$26,MATCH($B138,'Team forecast'!$B$3:$B$26,0),MATCH(CB$1,'Team forecast'!$R$2:$BH$2,0))*$BX138-(1-INDEX('Team forecast'!$R$3:$BH$26,MATCH($B138,'Team forecast'!$B$3:$B$26,0),MATCH(CB$1,'Team forecast'!$R$2:$BH$2,0)))*(BY138+BX138*2+CH138)*0.01,0)</f>
        <v>0</v>
      </c>
      <c r="CC138" s="5">
        <v>0</v>
      </c>
      <c r="CD138" s="5">
        <f>+AK138+BD138*Cockpit!$C$3+BW138*Cockpit!$C$3^2+BZ138*Cockpit!$C$3^3+CA138*Cockpit!$C$3^4+CB138*Cockpit!$C$3^5+CC138*Cockpit!$C$3^6</f>
        <v>95806.376307279701</v>
      </c>
      <c r="CE138" s="5"/>
      <c r="CF138" s="5"/>
      <c r="CG138" s="5">
        <v>0</v>
      </c>
      <c r="CH138" s="5">
        <f t="shared" si="201"/>
        <v>4484000</v>
      </c>
      <c r="CI138" s="5">
        <f t="shared" si="202"/>
        <v>4484000</v>
      </c>
      <c r="CJ138" s="1">
        <f t="shared" si="203"/>
        <v>2.1000000000000001E-2</v>
      </c>
      <c r="CK138" s="5">
        <f>RANK(CD138,$CD$2:$CD$622)+COUNTIF($CD$2:$CD138,$CD138)-1</f>
        <v>95</v>
      </c>
      <c r="CL138" s="5">
        <f>RANK(CJ138,$CJ$2:$CJ$622)+COUNTIF($CJ$2:$CJ138,$CJ138)-1</f>
        <v>114</v>
      </c>
    </row>
    <row r="139" spans="1:90" x14ac:dyDescent="0.3">
      <c r="A139" t="str">
        <f>Players!P140</f>
        <v>Kalvin Phillips</v>
      </c>
      <c r="B139" t="str">
        <f>Players!G140</f>
        <v>England</v>
      </c>
      <c r="C139" t="str">
        <f>Players!AB140</f>
        <v>Midfield</v>
      </c>
      <c r="D139" s="1"/>
      <c r="F139" t="str">
        <f>IFERROR(INDEX(Lookup!B:B,MATCH(INDEX(Players!C:C,MATCH(E139,Players!A:A,0)),Lookup!D:D,0)),"")</f>
        <v/>
      </c>
      <c r="G139">
        <f>IF(Players!AC140=0,10000000,Players!AC140)</f>
        <v>3602000</v>
      </c>
      <c r="H139" s="16">
        <f>INDEX('Team forecast'!$B$2:$AO$26,MATCH('Master data'!$B139,'Team forecast'!$B$2:$B$26,0),MATCH('Master data'!H$1,'Team forecast'!$B$2:$AO$2,0))</f>
        <v>2.0128496317304223</v>
      </c>
      <c r="I139" s="16">
        <f>INDEX('Team forecast'!$B$2:$AO$26,MATCH('Master data'!$B139,'Team forecast'!$B$2:$B$26,0),MATCH('Master data'!I$1,'Team forecast'!$B$2:$AO$2,0))</f>
        <v>0.57976310910377304</v>
      </c>
      <c r="J139" s="16">
        <f>INDEX('Team forecast'!$B$2:$AO$26,MATCH('Master data'!$B139,'Team forecast'!$B$2:$B$26,0),MATCH('Master data'!J$1,'Team forecast'!$B$2:$AO$2,0))</f>
        <v>0.56003101710248571</v>
      </c>
      <c r="K139" s="16">
        <f>INDEX('Team forecast'!$B$2:$AO$26,MATCH('Master data'!$B139,'Team forecast'!$B$2:$B$26,0),MATCH('Master data'!K$1,'Team forecast'!$B$2:$AO$2,0))</f>
        <v>4.946672915714859</v>
      </c>
      <c r="L139" s="16">
        <f>INDEX('Team forecast'!$B$2:$AO$26,MATCH('Master data'!$B139,'Team forecast'!$B$2:$B$26,0),MATCH('Master data'!L$1,'Team forecast'!$B$2:$AO$2,0))</f>
        <v>1.9032627319063258</v>
      </c>
      <c r="M139">
        <f>IF(Players!BC140=1,95,0)</f>
        <v>95</v>
      </c>
      <c r="N139" s="2">
        <f>Players!BN140</f>
        <v>3.9665181062688876E-2</v>
      </c>
      <c r="O139" s="2">
        <f>Players!BO140</f>
        <v>5.7614865093836509E-2</v>
      </c>
      <c r="P139" s="2">
        <f>Players!BP140</f>
        <v>3.3078815979940522E-2</v>
      </c>
      <c r="Q139" s="2">
        <f>Players!BQ140</f>
        <v>0.18526142445450802</v>
      </c>
      <c r="R139" s="2">
        <f>Players!BR140</f>
        <v>0</v>
      </c>
      <c r="S139" s="2">
        <f t="shared" si="162"/>
        <v>2.0128496317304223</v>
      </c>
      <c r="T139" s="2">
        <f t="shared" si="163"/>
        <v>0.57976310910377304</v>
      </c>
      <c r="U139" s="16">
        <f>INDEX('Team forecast'!$B$2:$AO$26,MATCH('Master data'!$B139,'Team forecast'!$B$2:$B$26,0),MATCH('Master data'!U$1,'Team forecast'!$B$2:$AO$2,0))</f>
        <v>0.71942446043165476</v>
      </c>
      <c r="V139" s="16">
        <f>INDEX('Team forecast'!$B$2:$AO$26,MATCH('Master data'!$B139,'Team forecast'!$B$2:$B$26,0),MATCH('Master data'!V$1,'Team forecast'!$B$2:$AO$2,0))</f>
        <v>0.18705035971223019</v>
      </c>
      <c r="W139" s="16">
        <f>INDEX('Team forecast'!$B$2:$AO$26,MATCH('Master data'!$B139,'Team forecast'!$B$2:$B$26,0),MATCH('Master data'!W$1,'Team forecast'!$B$2:$AO$2,0))</f>
        <v>9.3525179856115109E-2</v>
      </c>
      <c r="X139" s="5">
        <f t="shared" si="164"/>
        <v>7000</v>
      </c>
      <c r="Y139" s="5">
        <f t="shared" si="165"/>
        <v>17985.611510791368</v>
      </c>
      <c r="Z139" s="5">
        <f t="shared" si="166"/>
        <v>935.25179856115096</v>
      </c>
      <c r="AA139" s="5">
        <f t="shared" si="167"/>
        <v>-1402.8776978417266</v>
      </c>
      <c r="AB139" s="5">
        <f t="shared" si="168"/>
        <v>9980.005636819229</v>
      </c>
      <c r="AC139" s="5">
        <f t="shared" si="169"/>
        <v>5798.5029993163389</v>
      </c>
      <c r="AD139" s="5">
        <f t="shared" si="170"/>
        <v>1636.3008309188765</v>
      </c>
      <c r="AE139" s="5">
        <f t="shared" si="171"/>
        <v>0</v>
      </c>
      <c r="AF139" s="5">
        <f t="shared" si="172"/>
        <v>0</v>
      </c>
      <c r="AG139" s="5">
        <f t="shared" si="173"/>
        <v>-3705.2284890901606</v>
      </c>
      <c r="AH139" s="5">
        <f t="shared" si="174"/>
        <v>0</v>
      </c>
      <c r="AI139" s="5">
        <f t="shared" si="175"/>
        <v>20128.496317304223</v>
      </c>
      <c r="AJ139" s="5">
        <f t="shared" si="176"/>
        <v>-4638.1048728301839</v>
      </c>
      <c r="AK139" s="5">
        <f>IFERROR(SUM(X139:AJ139),-5000)*((Cockpit!$C$3)^0)</f>
        <v>53717.958033949122</v>
      </c>
      <c r="AL139" s="16">
        <f>INDEX('Team forecast'!$B$2:$AO$26,MATCH('Master data'!$B139,'Team forecast'!$B$2:$B$26,0),MATCH('Master data'!AL$1,'Team forecast'!$B$2:$AO$2,0))</f>
        <v>2.1353866977743117</v>
      </c>
      <c r="AM139" s="16">
        <f>INDEX('Team forecast'!$B$2:$AO$26,MATCH('Master data'!$B139,'Team forecast'!$B$2:$B$26,0),MATCH('Master data'!AM$1,'Team forecast'!$B$2:$AO$2,0))</f>
        <v>0.84440251645874609</v>
      </c>
      <c r="AN139" s="16">
        <f>INDEX('Team forecast'!$B$2:$AO$26,MATCH('Master data'!$B139,'Team forecast'!$B$2:$B$26,0),MATCH('Master data'!AN$1,'Team forecast'!$B$2:$AO$2,0))</f>
        <v>0.4298140883506737</v>
      </c>
      <c r="AO139" s="16">
        <f>INDEX('Team forecast'!$B$2:$AO$26,MATCH('Master data'!$B139,'Team forecast'!$B$2:$B$26,0),MATCH('Master data'!AO$1,'Team forecast'!$B$2:$AO$2,0))</f>
        <v>5.2478135355680022</v>
      </c>
      <c r="AP139" s="16">
        <f>INDEX('Team forecast'!$B$2:$AO$26,MATCH('Master data'!$B139,'Team forecast'!$B$2:$B$26,0),MATCH('Master data'!AP$1,'Team forecast'!$B$2:$AO$2,0))</f>
        <v>2.7720284631221461</v>
      </c>
      <c r="AQ139" s="5">
        <f t="shared" si="177"/>
        <v>7000</v>
      </c>
      <c r="AR139" s="5">
        <f>INDEX('Team forecast'!$B$2:$AO$26,MATCH('Master data'!$B139,'Team forecast'!$B$2:$B$26,0),MATCH('Master data'!AR$1,'Team forecast'!$B$2:$AO$2,0))*IF(X139&gt;0,25000,0)</f>
        <v>16416.510318949346</v>
      </c>
      <c r="AS139" s="16">
        <f>INDEX('Team forecast'!$B$2:$AO$26,MATCH('Master data'!$B139,'Team forecast'!$B$2:$B$26,0),MATCH('Master data'!AS$1,'Team forecast'!$B$2:$AO$2,0))*IF(X139&gt;0,5000,0)</f>
        <v>1125.7035647279549</v>
      </c>
      <c r="AT139" s="16">
        <f>INDEX('Team forecast'!$B$2:$AO$26,MATCH('Master data'!$B139,'Team forecast'!$B$2:$B$26,0),MATCH('Master data'!AT$1,'Team forecast'!$B$2:$AO$2,0))*IF(X139&gt;0,-15000,0)</f>
        <v>-1772.9831144465295</v>
      </c>
      <c r="AU139" s="5">
        <f t="shared" si="178"/>
        <v>10587.562500759421</v>
      </c>
      <c r="AV139" s="5">
        <f t="shared" si="179"/>
        <v>6151.5008257720001</v>
      </c>
      <c r="AW139" s="5">
        <f t="shared" si="180"/>
        <v>1735.9145824009499</v>
      </c>
      <c r="AX139" s="5">
        <f t="shared" si="181"/>
        <v>0</v>
      </c>
      <c r="AY139" s="5">
        <f t="shared" si="182"/>
        <v>0</v>
      </c>
      <c r="AZ139" s="5">
        <f t="shared" si="183"/>
        <v>-3705.2284890901606</v>
      </c>
      <c r="BA139" s="5">
        <f t="shared" si="184"/>
        <v>0</v>
      </c>
      <c r="BB139" s="5">
        <f t="shared" si="185"/>
        <v>21353.866977743117</v>
      </c>
      <c r="BC139" s="5">
        <f t="shared" si="186"/>
        <v>-6755.2201316699684</v>
      </c>
      <c r="BD139" s="5">
        <f t="shared" si="187"/>
        <v>52137.627035146128</v>
      </c>
      <c r="BE139" s="16">
        <f>INDEX('Team forecast'!$B$2:$AO$26,MATCH('Master data'!$B139,'Team forecast'!$B$2:$B$26,0),MATCH('Master data'!BE$1,'Team forecast'!$B$2:$AO$2,0))</f>
        <v>0</v>
      </c>
      <c r="BF139" s="16">
        <f>INDEX('Team forecast'!$B$2:$AO$26,MATCH('Master data'!$B139,'Team forecast'!$B$2:$B$26,0),MATCH('Master data'!BF$1,'Team forecast'!$B$2:$AO$2,0))</f>
        <v>0</v>
      </c>
      <c r="BG139" s="16">
        <f>INDEX('Team forecast'!$B$2:$AO$26,MATCH('Master data'!$B139,'Team forecast'!$B$2:$B$26,0),MATCH('Master data'!BG$1,'Team forecast'!$B$2:$AO$2,0))</f>
        <v>0</v>
      </c>
      <c r="BH139" s="16">
        <f>INDEX('Team forecast'!$B$2:$AO$26,MATCH('Master data'!$B139,'Team forecast'!$B$2:$B$26,0),MATCH('Master data'!BH$1,'Team forecast'!$B$2:$AO$2,0))</f>
        <v>0</v>
      </c>
      <c r="BI139" s="16">
        <f>INDEX('Team forecast'!$B$2:$AO$26,MATCH('Master data'!$B139,'Team forecast'!$B$2:$B$26,0),MATCH('Master data'!BI$1,'Team forecast'!$B$2:$AO$2,0))</f>
        <v>0</v>
      </c>
      <c r="BJ139" s="5">
        <f t="shared" si="188"/>
        <v>7000</v>
      </c>
      <c r="BK139" s="5">
        <f>INDEX('Team forecast'!$R$3:$BH$26,MATCH($B139,'Team forecast'!$B$3:$B$26,0),MATCH(BK$1,'Team forecast'!$R$2:$BH$2,0))*IF($X139&gt;0,25000,0)</f>
        <v>0</v>
      </c>
      <c r="BL139" s="5">
        <f>INDEX('Team forecast'!$R$3:$BH$26,MATCH($B139,'Team forecast'!$B$3:$B$26,0),MATCH(BL$1,'Team forecast'!$R$2:$BH$2,0))*IF($X139&gt;0,5000,0)</f>
        <v>0</v>
      </c>
      <c r="BM139" s="5">
        <f>INDEX('Team forecast'!$R$3:$BH$26,MATCH($B139,'Team forecast'!$B$3:$B$26,0),MATCH(BM$1,'Team forecast'!$R$2:$BH$2,0))*IF($X139&gt;0,-15000,0)</f>
        <v>0</v>
      </c>
      <c r="BN139" s="5">
        <f t="shared" si="189"/>
        <v>0</v>
      </c>
      <c r="BO139" s="5">
        <f t="shared" si="190"/>
        <v>0</v>
      </c>
      <c r="BP139" s="5">
        <f t="shared" si="191"/>
        <v>0</v>
      </c>
      <c r="BQ139" s="5">
        <f t="shared" si="192"/>
        <v>0</v>
      </c>
      <c r="BR139" s="5">
        <f t="shared" si="193"/>
        <v>0</v>
      </c>
      <c r="BS139" s="5">
        <f t="shared" si="194"/>
        <v>-3705.2284890901606</v>
      </c>
      <c r="BT139" s="5">
        <f t="shared" si="195"/>
        <v>0</v>
      </c>
      <c r="BU139" s="5">
        <f t="shared" si="196"/>
        <v>0</v>
      </c>
      <c r="BV139" s="5">
        <f t="shared" si="197"/>
        <v>0</v>
      </c>
      <c r="BW139" s="5">
        <f t="shared" si="199"/>
        <v>0</v>
      </c>
      <c r="BX139" s="5">
        <f t="shared" si="200"/>
        <v>52927.792534547625</v>
      </c>
      <c r="BY139" s="5">
        <f t="shared" si="198"/>
        <v>158783.37760364288</v>
      </c>
      <c r="BZ139" s="5">
        <f>MAX(INDEX('Team forecast'!$R$3:$BH$26,MATCH($B139,'Team forecast'!$B$3:$B$26,0),MATCH(BZ$1,'Team forecast'!$R$2:$BH$2,0))*($BX139)-(1-INDEX('Team forecast'!$R$3:$BH$26,MATCH($B139,'Team forecast'!$B$3:$B$26,0),MATCH(BZ$1,'Team forecast'!$R$2:$BH$2,0)))*(BY139+CH139)*0.01,-5000)</f>
        <v>47004.90109366829</v>
      </c>
      <c r="CA139" s="5">
        <f>MAX(INDEX('Team forecast'!$R$3:$BH$26,MATCH($B139,'Team forecast'!$B$3:$B$26,0),MATCH(CA$1,'Team forecast'!$R$2:$BH$2,0))*$BX139-(1-INDEX('Team forecast'!$R$3:$BH$26,MATCH($B139,'Team forecast'!$B$3:$B$26,0),MATCH(CA$1,'Team forecast'!$R$2:$BH$2,0)))*(BY139+BX139+CH139)*0.01,-5000)</f>
        <v>5388.0637128934504</v>
      </c>
      <c r="CB139" s="5">
        <f>MAX(INDEX('Team forecast'!$R$3:$BH$26,MATCH($B139,'Team forecast'!$B$3:$B$26,0),MATCH(CB$1,'Team forecast'!$R$2:$BH$2,0))*$BX139-(1-INDEX('Team forecast'!$R$3:$BH$26,MATCH($B139,'Team forecast'!$B$3:$B$26,0),MATCH(CB$1,'Team forecast'!$R$2:$BH$2,0)))*(BY139+BX139*2+CH139)*0.01,0)</f>
        <v>0</v>
      </c>
      <c r="CC139" s="5">
        <v>0</v>
      </c>
      <c r="CD139" s="5">
        <f>+AK139+BD139*Cockpit!$C$3+BW139*Cockpit!$C$3^2+BZ139*Cockpit!$C$3^3+CA139*Cockpit!$C$3^4+CB139*Cockpit!$C$3^5+CC139*Cockpit!$C$3^6</f>
        <v>103468.06304076672</v>
      </c>
      <c r="CE139" s="5"/>
      <c r="CF139" s="5"/>
      <c r="CG139" s="5">
        <v>0</v>
      </c>
      <c r="CH139" s="5">
        <f t="shared" si="201"/>
        <v>3602000</v>
      </c>
      <c r="CI139" s="5">
        <f t="shared" si="202"/>
        <v>3602000</v>
      </c>
      <c r="CJ139" s="1">
        <f t="shared" si="203"/>
        <v>2.9000000000000001E-2</v>
      </c>
      <c r="CK139" s="5">
        <f>RANK(CD139,$CD$2:$CD$622)+COUNTIF($CD$2:$CD139,$CD139)-1</f>
        <v>86</v>
      </c>
      <c r="CL139" s="5">
        <f>RANK(CJ139,$CJ$2:$CJ$622)+COUNTIF($CJ$2:$CJ139,$CJ139)-1</f>
        <v>64</v>
      </c>
    </row>
    <row r="140" spans="1:90" x14ac:dyDescent="0.3">
      <c r="A140" t="str">
        <f>Players!P141</f>
        <v>Andriy Yarmolenko</v>
      </c>
      <c r="B140" t="str">
        <f>Players!G141</f>
        <v>Ukraine</v>
      </c>
      <c r="C140" t="str">
        <f>Players!AB141</f>
        <v>Midfield</v>
      </c>
      <c r="D140" s="1"/>
      <c r="F140" t="str">
        <f>IFERROR(INDEX(Lookup!B:B,MATCH(INDEX(Players!C:C,MATCH(E140,Players!A:A,0)),Lookup!D:D,0)),"")</f>
        <v/>
      </c>
      <c r="G140">
        <f>IF(Players!AC141=0,10000000,Players!AC141)</f>
        <v>4623000</v>
      </c>
      <c r="H140" s="16">
        <f>INDEX('Team forecast'!$B$2:$AO$26,MATCH('Master data'!$B140,'Team forecast'!$B$2:$B$26,0),MATCH('Master data'!H$1,'Team forecast'!$B$2:$AO$2,0))</f>
        <v>1.6656893725023201</v>
      </c>
      <c r="I140" s="16">
        <f>INDEX('Team forecast'!$B$2:$AO$26,MATCH('Master data'!$B140,'Team forecast'!$B$2:$B$26,0),MATCH('Master data'!I$1,'Team forecast'!$B$2:$AO$2,0))</f>
        <v>0.7981888047975968</v>
      </c>
      <c r="J140" s="16">
        <f>INDEX('Team forecast'!$B$2:$AO$26,MATCH('Master data'!$B140,'Team forecast'!$B$2:$B$26,0),MATCH('Master data'!J$1,'Team forecast'!$B$2:$AO$2,0))</f>
        <v>0.45014352402215202</v>
      </c>
      <c r="K140" s="16">
        <f>INDEX('Team forecast'!$B$2:$AO$26,MATCH('Master data'!$B140,'Team forecast'!$B$2:$B$26,0),MATCH('Master data'!K$1,'Team forecast'!$B$2:$AO$2,0))</f>
        <v>4.2020800079035805</v>
      </c>
      <c r="L140" s="16">
        <f>INDEX('Team forecast'!$B$2:$AO$26,MATCH('Master data'!$B140,'Team forecast'!$B$2:$B$26,0),MATCH('Master data'!L$1,'Team forecast'!$B$2:$AO$2,0))</f>
        <v>2.1264724646897806</v>
      </c>
      <c r="M140">
        <f>IF(Players!BC141=1,95,0)</f>
        <v>95</v>
      </c>
      <c r="N140" s="2">
        <f>Players!BN141</f>
        <v>8.8313356269193469E-2</v>
      </c>
      <c r="O140" s="2">
        <f>Players!BO141</f>
        <v>0.12752148012715495</v>
      </c>
      <c r="P140" s="2">
        <f>Players!BP141</f>
        <v>0.12938957608120555</v>
      </c>
      <c r="Q140" s="2">
        <f>Players!BQ141</f>
        <v>0.521900826446281</v>
      </c>
      <c r="R140" s="2">
        <f>Players!BR141</f>
        <v>0</v>
      </c>
      <c r="S140" s="2">
        <f t="shared" si="162"/>
        <v>1.6656893725023201</v>
      </c>
      <c r="T140" s="2">
        <f t="shared" si="163"/>
        <v>0.7981888047975968</v>
      </c>
      <c r="U140" s="16">
        <f>INDEX('Team forecast'!$B$2:$AO$26,MATCH('Master data'!$B140,'Team forecast'!$B$2:$B$26,0),MATCH('Master data'!U$1,'Team forecast'!$B$2:$AO$2,0))</f>
        <v>0.58351938299167849</v>
      </c>
      <c r="V140" s="16">
        <f>INDEX('Team forecast'!$B$2:$AO$26,MATCH('Master data'!$B140,'Team forecast'!$B$2:$B$26,0),MATCH('Master data'!V$1,'Team forecast'!$B$2:$AO$2,0))</f>
        <v>0.25208037345240508</v>
      </c>
      <c r="W140" s="16">
        <f>INDEX('Team forecast'!$B$2:$AO$26,MATCH('Master data'!$B140,'Team forecast'!$B$2:$B$26,0),MATCH('Master data'!W$1,'Team forecast'!$B$2:$AO$2,0))</f>
        <v>0.1644002435559164</v>
      </c>
      <c r="X140" s="5">
        <f t="shared" si="164"/>
        <v>7000</v>
      </c>
      <c r="Y140" s="5">
        <f t="shared" si="165"/>
        <v>14587.984574791963</v>
      </c>
      <c r="Z140" s="5">
        <f t="shared" si="166"/>
        <v>1260.4018672620255</v>
      </c>
      <c r="AA140" s="5">
        <f t="shared" si="167"/>
        <v>-2466.0036533387461</v>
      </c>
      <c r="AB140" s="5">
        <f t="shared" si="168"/>
        <v>18387.827373450837</v>
      </c>
      <c r="AC140" s="5">
        <f t="shared" si="169"/>
        <v>10620.55871067839</v>
      </c>
      <c r="AD140" s="5">
        <f t="shared" si="170"/>
        <v>5437.0535088195311</v>
      </c>
      <c r="AE140" s="5">
        <f t="shared" si="171"/>
        <v>0</v>
      </c>
      <c r="AF140" s="5">
        <f t="shared" si="172"/>
        <v>0</v>
      </c>
      <c r="AG140" s="5">
        <f t="shared" si="173"/>
        <v>-10438.01652892562</v>
      </c>
      <c r="AH140" s="5">
        <f t="shared" si="174"/>
        <v>0</v>
      </c>
      <c r="AI140" s="5">
        <f t="shared" si="175"/>
        <v>16656.893725023201</v>
      </c>
      <c r="AJ140" s="5">
        <f t="shared" si="176"/>
        <v>-6385.5104383807748</v>
      </c>
      <c r="AK140" s="5">
        <f>IFERROR(SUM(X140:AJ140),-5000)*((Cockpit!$C$3)^0)</f>
        <v>54661.189139380804</v>
      </c>
      <c r="AL140" s="16">
        <f>INDEX('Team forecast'!$B$2:$AO$26,MATCH('Master data'!$B140,'Team forecast'!$B$2:$B$26,0),MATCH('Master data'!AL$1,'Team forecast'!$B$2:$AO$2,0))</f>
        <v>1.2844000534385505</v>
      </c>
      <c r="AM140" s="16">
        <f>INDEX('Team forecast'!$B$2:$AO$26,MATCH('Master data'!$B140,'Team forecast'!$B$2:$B$26,0),MATCH('Master data'!AM$1,'Team forecast'!$B$2:$AO$2,0))</f>
        <v>1.1592369104845446</v>
      </c>
      <c r="AN140" s="16">
        <f>INDEX('Team forecast'!$B$2:$AO$26,MATCH('Master data'!$B140,'Team forecast'!$B$2:$B$26,0),MATCH('Master data'!AN$1,'Team forecast'!$B$2:$AO$2,0))</f>
        <v>0.31372549019607843</v>
      </c>
      <c r="AO140" s="16">
        <f>INDEX('Team forecast'!$B$2:$AO$26,MATCH('Master data'!$B140,'Team forecast'!$B$2:$B$26,0),MATCH('Master data'!AO$1,'Team forecast'!$B$2:$AO$2,0))</f>
        <v>3.240191043901798</v>
      </c>
      <c r="AP140" s="16">
        <f>INDEX('Team forecast'!$B$2:$AO$26,MATCH('Master data'!$B140,'Team forecast'!$B$2:$B$26,0),MATCH('Master data'!AP$1,'Team forecast'!$B$2:$AO$2,0))</f>
        <v>3.0883487157183667</v>
      </c>
      <c r="AQ140" s="5">
        <f t="shared" si="177"/>
        <v>7000</v>
      </c>
      <c r="AR140" s="5">
        <f>INDEX('Team forecast'!$B$2:$AO$26,MATCH('Master data'!$B140,'Team forecast'!$B$2:$B$26,0),MATCH('Master data'!AR$1,'Team forecast'!$B$2:$AO$2,0))*IF(X140&gt;0,25000,0)</f>
        <v>9803.9215686274492</v>
      </c>
      <c r="AS140" s="16">
        <f>INDEX('Team forecast'!$B$2:$AO$26,MATCH('Master data'!$B140,'Team forecast'!$B$2:$B$26,0),MATCH('Master data'!AS$1,'Team forecast'!$B$2:$AO$2,0))*IF(X140&gt;0,5000,0)</f>
        <v>1470.5882352941173</v>
      </c>
      <c r="AT140" s="16">
        <f>INDEX('Team forecast'!$B$2:$AO$26,MATCH('Master data'!$B140,'Team forecast'!$B$2:$B$26,0),MATCH('Master data'!AT$1,'Team forecast'!$B$2:$AO$2,0))*IF(X140&gt;0,-15000,0)</f>
        <v>-4705.8823529411766</v>
      </c>
      <c r="AU140" s="5">
        <f t="shared" si="178"/>
        <v>14178.709938936228</v>
      </c>
      <c r="AV140" s="5">
        <f t="shared" si="179"/>
        <v>8189.4297944940427</v>
      </c>
      <c r="AW140" s="5">
        <f t="shared" si="180"/>
        <v>4192.469455925725</v>
      </c>
      <c r="AX140" s="5">
        <f t="shared" si="181"/>
        <v>0</v>
      </c>
      <c r="AY140" s="5">
        <f t="shared" si="182"/>
        <v>0</v>
      </c>
      <c r="AZ140" s="5">
        <f t="shared" si="183"/>
        <v>-10438.01652892562</v>
      </c>
      <c r="BA140" s="5">
        <f t="shared" si="184"/>
        <v>0</v>
      </c>
      <c r="BB140" s="5">
        <f t="shared" si="185"/>
        <v>12844.000534385505</v>
      </c>
      <c r="BC140" s="5">
        <f t="shared" si="186"/>
        <v>-9273.8952838763562</v>
      </c>
      <c r="BD140" s="5">
        <f t="shared" si="187"/>
        <v>33261.325361919917</v>
      </c>
      <c r="BE140" s="16">
        <f>INDEX('Team forecast'!$B$2:$AO$26,MATCH('Master data'!$B140,'Team forecast'!$B$2:$B$26,0),MATCH('Master data'!BE$1,'Team forecast'!$B$2:$AO$2,0))</f>
        <v>0</v>
      </c>
      <c r="BF140" s="16">
        <f>INDEX('Team forecast'!$B$2:$AO$26,MATCH('Master data'!$B140,'Team forecast'!$B$2:$B$26,0),MATCH('Master data'!BF$1,'Team forecast'!$B$2:$AO$2,0))</f>
        <v>0</v>
      </c>
      <c r="BG140" s="16">
        <f>INDEX('Team forecast'!$B$2:$AO$26,MATCH('Master data'!$B140,'Team forecast'!$B$2:$B$26,0),MATCH('Master data'!BG$1,'Team forecast'!$B$2:$AO$2,0))</f>
        <v>0</v>
      </c>
      <c r="BH140" s="16">
        <f>INDEX('Team forecast'!$B$2:$AO$26,MATCH('Master data'!$B140,'Team forecast'!$B$2:$B$26,0),MATCH('Master data'!BH$1,'Team forecast'!$B$2:$AO$2,0))</f>
        <v>0</v>
      </c>
      <c r="BI140" s="16">
        <f>INDEX('Team forecast'!$B$2:$AO$26,MATCH('Master data'!$B140,'Team forecast'!$B$2:$B$26,0),MATCH('Master data'!BI$1,'Team forecast'!$B$2:$AO$2,0))</f>
        <v>0</v>
      </c>
      <c r="BJ140" s="5">
        <f t="shared" si="188"/>
        <v>7000</v>
      </c>
      <c r="BK140" s="5">
        <f>INDEX('Team forecast'!$R$3:$BH$26,MATCH($B140,'Team forecast'!$B$3:$B$26,0),MATCH(BK$1,'Team forecast'!$R$2:$BH$2,0))*IF($X140&gt;0,25000,0)</f>
        <v>0</v>
      </c>
      <c r="BL140" s="5">
        <f>INDEX('Team forecast'!$R$3:$BH$26,MATCH($B140,'Team forecast'!$B$3:$B$26,0),MATCH(BL$1,'Team forecast'!$R$2:$BH$2,0))*IF($X140&gt;0,5000,0)</f>
        <v>0</v>
      </c>
      <c r="BM140" s="5">
        <f>INDEX('Team forecast'!$R$3:$BH$26,MATCH($B140,'Team forecast'!$B$3:$B$26,0),MATCH(BM$1,'Team forecast'!$R$2:$BH$2,0))*IF($X140&gt;0,-15000,0)</f>
        <v>0</v>
      </c>
      <c r="BN140" s="5">
        <f t="shared" si="189"/>
        <v>0</v>
      </c>
      <c r="BO140" s="5">
        <f t="shared" si="190"/>
        <v>0</v>
      </c>
      <c r="BP140" s="5">
        <f t="shared" si="191"/>
        <v>0</v>
      </c>
      <c r="BQ140" s="5">
        <f t="shared" si="192"/>
        <v>0</v>
      </c>
      <c r="BR140" s="5">
        <f t="shared" si="193"/>
        <v>0</v>
      </c>
      <c r="BS140" s="5">
        <f t="shared" si="194"/>
        <v>-10438.01652892562</v>
      </c>
      <c r="BT140" s="5">
        <f t="shared" si="195"/>
        <v>0</v>
      </c>
      <c r="BU140" s="5">
        <f t="shared" si="196"/>
        <v>0</v>
      </c>
      <c r="BV140" s="5">
        <f t="shared" si="197"/>
        <v>0</v>
      </c>
      <c r="BW140" s="5">
        <f t="shared" si="199"/>
        <v>0</v>
      </c>
      <c r="BX140" s="5">
        <f t="shared" si="200"/>
        <v>43961.257250650364</v>
      </c>
      <c r="BY140" s="5">
        <f t="shared" si="198"/>
        <v>131883.77175195108</v>
      </c>
      <c r="BZ140" s="5">
        <f>MAX(INDEX('Team forecast'!$R$3:$BH$26,MATCH($B140,'Team forecast'!$B$3:$B$26,0),MATCH(BZ$1,'Team forecast'!$R$2:$BH$2,0))*($BX140)-(1-INDEX('Team forecast'!$R$3:$BH$26,MATCH($B140,'Team forecast'!$B$3:$B$26,0),MATCH(BZ$1,'Team forecast'!$R$2:$BH$2,0)))*(BY140+CH140)*0.01,-5000)</f>
        <v>17815.515831173256</v>
      </c>
      <c r="CA140" s="5">
        <f>MAX(INDEX('Team forecast'!$R$3:$BH$26,MATCH($B140,'Team forecast'!$B$3:$B$26,0),MATCH(CA$1,'Team forecast'!$R$2:$BH$2,0))*$BX140-(1-INDEX('Team forecast'!$R$3:$BH$26,MATCH($B140,'Team forecast'!$B$3:$B$26,0),MATCH(CA$1,'Team forecast'!$R$2:$BH$2,0)))*(BY140+BX140+CH140)*0.01,-5000)</f>
        <v>-5000</v>
      </c>
      <c r="CB140" s="5">
        <f>MAX(INDEX('Team forecast'!$R$3:$BH$26,MATCH($B140,'Team forecast'!$B$3:$B$26,0),MATCH(CB$1,'Team forecast'!$R$2:$BH$2,0))*$BX140-(1-INDEX('Team forecast'!$R$3:$BH$26,MATCH($B140,'Team forecast'!$B$3:$B$26,0),MATCH(CB$1,'Team forecast'!$R$2:$BH$2,0)))*(BY140+BX140*2+CH140)*0.01,0)</f>
        <v>0</v>
      </c>
      <c r="CC140" s="5">
        <v>0</v>
      </c>
      <c r="CD140" s="5">
        <f>+AK140+BD140*Cockpit!$C$3+BW140*Cockpit!$C$3^2+BZ140*Cockpit!$C$3^3+CA140*Cockpit!$C$3^4+CB140*Cockpit!$C$3^5+CC140*Cockpit!$C$3^6</f>
        <v>81126.423083724425</v>
      </c>
      <c r="CE140" s="5"/>
      <c r="CF140" s="5"/>
      <c r="CG140" s="5">
        <v>0</v>
      </c>
      <c r="CH140" s="5">
        <f t="shared" si="201"/>
        <v>4623000</v>
      </c>
      <c r="CI140" s="5">
        <f t="shared" si="202"/>
        <v>4623000</v>
      </c>
      <c r="CJ140" s="1">
        <f t="shared" si="203"/>
        <v>1.7999999999999999E-2</v>
      </c>
      <c r="CK140" s="5">
        <f>RANK(CD140,$CD$2:$CD$622)+COUNTIF($CD$2:$CD140,$CD140)-1</f>
        <v>116</v>
      </c>
      <c r="CL140" s="5">
        <f>RANK(CJ140,$CJ$2:$CJ$622)+COUNTIF($CJ$2:$CJ140,$CJ140)-1</f>
        <v>134</v>
      </c>
    </row>
    <row r="141" spans="1:90" x14ac:dyDescent="0.3">
      <c r="A141" t="str">
        <f>Players!P142</f>
        <v>Breel Embolo</v>
      </c>
      <c r="B141" t="str">
        <f>Players!G142</f>
        <v>Switzerland</v>
      </c>
      <c r="C141" t="str">
        <f>Players!AB142</f>
        <v>Striker</v>
      </c>
      <c r="D141" s="1"/>
      <c r="F141" t="str">
        <f>IFERROR(INDEX(Lookup!B:B,MATCH(INDEX(Players!C:C,MATCH(E141,Players!A:A,0)),Lookup!D:D,0)),"")</f>
        <v/>
      </c>
      <c r="G141">
        <f>IF(Players!AC142=0,10000000,Players!AC142)</f>
        <v>4167000</v>
      </c>
      <c r="H141" s="16">
        <f>INDEX('Team forecast'!$B$2:$AO$26,MATCH('Master data'!$B141,'Team forecast'!$B$2:$B$26,0),MATCH('Master data'!H$1,'Team forecast'!$B$2:$AO$2,0))</f>
        <v>0.66430787748130482</v>
      </c>
      <c r="I141" s="16">
        <f>INDEX('Team forecast'!$B$2:$AO$26,MATCH('Master data'!$B141,'Team forecast'!$B$2:$B$26,0),MATCH('Master data'!I$1,'Team forecast'!$B$2:$AO$2,0))</f>
        <v>1.6694298230620759</v>
      </c>
      <c r="J141" s="16">
        <f>INDEX('Team forecast'!$B$2:$AO$26,MATCH('Master data'!$B141,'Team forecast'!$B$2:$B$26,0),MATCH('Master data'!J$1,'Team forecast'!$B$2:$AO$2,0))</f>
        <v>0.18835443037974681</v>
      </c>
      <c r="K141" s="16">
        <f>INDEX('Team forecast'!$B$2:$AO$26,MATCH('Master data'!$B141,'Team forecast'!$B$2:$B$26,0),MATCH('Master data'!K$1,'Team forecast'!$B$2:$AO$2,0))</f>
        <v>1.8572551222540705</v>
      </c>
      <c r="L141" s="16">
        <f>INDEX('Team forecast'!$B$2:$AO$26,MATCH('Master data'!$B141,'Team forecast'!$B$2:$B$26,0),MATCH('Master data'!L$1,'Team forecast'!$B$2:$AO$2,0))</f>
        <v>4.7351100435942515</v>
      </c>
      <c r="M141">
        <f>IF(Players!BC142=1,95,0)</f>
        <v>95</v>
      </c>
      <c r="N141" s="2">
        <f>Players!BN142</f>
        <v>0.27103796551906528</v>
      </c>
      <c r="O141" s="2">
        <f>Players!BO142</f>
        <v>0.18543223953829777</v>
      </c>
      <c r="P141" s="2">
        <f>Players!BP142</f>
        <v>0.32617052671292401</v>
      </c>
      <c r="Q141" s="2">
        <f>Players!BQ142</f>
        <v>0.2154355400696864</v>
      </c>
      <c r="R141" s="2">
        <f>Players!BR142</f>
        <v>0</v>
      </c>
      <c r="S141" s="2">
        <f t="shared" ref="S141:S173" si="204">H141</f>
        <v>0.66430787748130482</v>
      </c>
      <c r="T141" s="2">
        <f t="shared" ref="T141:T173" si="205">I141</f>
        <v>1.6694298230620759</v>
      </c>
      <c r="U141" s="16">
        <f>INDEX('Team forecast'!$B$2:$AO$26,MATCH('Master data'!$B141,'Team forecast'!$B$2:$B$26,0),MATCH('Master data'!U$1,'Team forecast'!$B$2:$AO$2,0))</f>
        <v>0.1569620253164557</v>
      </c>
      <c r="V141" s="16">
        <f>INDEX('Team forecast'!$B$2:$AO$26,MATCH('Master data'!$B141,'Team forecast'!$B$2:$B$26,0),MATCH('Master data'!V$1,'Team forecast'!$B$2:$AO$2,0))</f>
        <v>0.23544303797468349</v>
      </c>
      <c r="W141" s="16">
        <f>INDEX('Team forecast'!$B$2:$AO$26,MATCH('Master data'!$B141,'Team forecast'!$B$2:$B$26,0),MATCH('Master data'!W$1,'Team forecast'!$B$2:$AO$2,0))</f>
        <v>0.60759493670886078</v>
      </c>
      <c r="X141" s="5">
        <f t="shared" ref="X141:X173" si="206">IF(M141&gt;95,7000*2,IF(M141&gt;0,7000,-5000))</f>
        <v>7000</v>
      </c>
      <c r="Y141" s="5">
        <f t="shared" ref="Y141:Y173" si="207">IF($X141&gt;0,U141*25000,0)</f>
        <v>3924.0506329113923</v>
      </c>
      <c r="Z141" s="5">
        <f t="shared" ref="Z141:Z173" si="208">IF($X141&gt;0,V141*5000,0)</f>
        <v>1177.2151898734176</v>
      </c>
      <c r="AA141" s="5">
        <f t="shared" ref="AA141:AA173" si="209">IF($X141&gt;0,W141*(-15000),0)</f>
        <v>-9113.9240506329115</v>
      </c>
      <c r="AB141" s="5">
        <f t="shared" ref="AB141:AB173" si="210">IF($C141="Defense",$N141*150000,IF($C141="Midfield",$N141*125000,IF($C141="Striker",$N141*100000,0)))*$H141</f>
        <v>18005.265559082134</v>
      </c>
      <c r="AC141" s="5">
        <f t="shared" ref="AC141:AC173" si="211">$O141*50000*H141</f>
        <v>6159.204873214574</v>
      </c>
      <c r="AD141" s="5">
        <f t="shared" ref="AD141:AD173" si="212">$P141*K141*10000</f>
        <v>6057.8188146588627</v>
      </c>
      <c r="AE141" s="5">
        <f t="shared" ref="AE141:AE173" si="213">IF($C141="Goalkeeper",J141*75000,IF($C141="Defense",J141*50000,0))</f>
        <v>0</v>
      </c>
      <c r="AF141" s="5">
        <f t="shared" ref="AF141:AF173" si="214">IF($C141="Goalkeeper",(L141-I141)*5000,0)</f>
        <v>0</v>
      </c>
      <c r="AG141" s="5">
        <f t="shared" ref="AG141:AG173" si="215">IF(M141&gt;0,Q141*(-20000),0)</f>
        <v>-4308.7108013937277</v>
      </c>
      <c r="AH141" s="5">
        <f t="shared" ref="AH141:AH173" si="216">IF(M141&gt;0,R141*(-50000),0)</f>
        <v>0</v>
      </c>
      <c r="AI141" s="5">
        <f t="shared" ref="AI141:AI173" si="217">IF(M141&gt;0,S141*10000,0)</f>
        <v>6643.0787748130479</v>
      </c>
      <c r="AJ141" s="5">
        <f t="shared" ref="AJ141:AJ173" si="218">IF(M141&gt;0,T141*(-8000),0)</f>
        <v>-13355.438584496607</v>
      </c>
      <c r="AK141" s="5">
        <f>IFERROR(SUM(X141:AJ141),-5000)*((Cockpit!$C$3)^0)</f>
        <v>22188.560408030178</v>
      </c>
      <c r="AL141" s="16">
        <f>INDEX('Team forecast'!$B$2:$AO$26,MATCH('Master data'!$B141,'Team forecast'!$B$2:$B$26,0),MATCH('Master data'!AL$1,'Team forecast'!$B$2:$AO$2,0))</f>
        <v>1.4540238085600701</v>
      </c>
      <c r="AM141" s="16">
        <f>INDEX('Team forecast'!$B$2:$AO$26,MATCH('Master data'!$B141,'Team forecast'!$B$2:$B$26,0),MATCH('Master data'!AM$1,'Team forecast'!$B$2:$AO$2,0))</f>
        <v>1.1663417361082891</v>
      </c>
      <c r="AN141" s="16">
        <f>INDEX('Team forecast'!$B$2:$AO$26,MATCH('Master data'!$B141,'Team forecast'!$B$2:$B$26,0),MATCH('Master data'!AN$1,'Team forecast'!$B$2:$AO$2,0))</f>
        <v>0.31150442477876111</v>
      </c>
      <c r="AO141" s="16">
        <f>INDEX('Team forecast'!$B$2:$AO$26,MATCH('Master data'!$B141,'Team forecast'!$B$2:$B$26,0),MATCH('Master data'!AO$1,'Team forecast'!$B$2:$AO$2,0))</f>
        <v>4.0651229013968155</v>
      </c>
      <c r="AP141" s="16">
        <f>INDEX('Team forecast'!$B$2:$AO$26,MATCH('Master data'!$B141,'Team forecast'!$B$2:$B$26,0),MATCH('Master data'!AP$1,'Team forecast'!$B$2:$AO$2,0))</f>
        <v>3.3081692878707836</v>
      </c>
      <c r="AQ141" s="5">
        <f t="shared" ref="AQ141:AQ173" si="219">X141</f>
        <v>7000</v>
      </c>
      <c r="AR141" s="5">
        <f>INDEX('Team forecast'!$B$2:$AO$26,MATCH('Master data'!$B141,'Team forecast'!$B$2:$B$26,0),MATCH('Master data'!AR$1,'Team forecast'!$B$2:$AO$2,0))*IF(X141&gt;0,25000,0)</f>
        <v>10619.46902654867</v>
      </c>
      <c r="AS141" s="16">
        <f>INDEX('Team forecast'!$B$2:$AO$26,MATCH('Master data'!$B141,'Team forecast'!$B$2:$B$26,0),MATCH('Master data'!AS$1,'Team forecast'!$B$2:$AO$2,0))*IF(X141&gt;0,5000,0)</f>
        <v>1460.1769911504421</v>
      </c>
      <c r="AT141" s="16">
        <f>INDEX('Team forecast'!$B$2:$AO$26,MATCH('Master data'!$B141,'Team forecast'!$B$2:$B$26,0),MATCH('Master data'!AT$1,'Team forecast'!$B$2:$AO$2,0))*IF(X141&gt;0,-15000,0)</f>
        <v>-4247.787610619469</v>
      </c>
      <c r="AU141" s="5">
        <f t="shared" ref="AU141:AU173" si="220">IF($C141="Defense",$N141*150000,IF($C141="Midfield",$N141*125000,IF($C141="Striker",$N141*100000,0)))*$AL141</f>
        <v>39409.565488840424</v>
      </c>
      <c r="AV141" s="5">
        <f t="shared" ref="AV141:AV173" si="221">$O141*50000*AL141</f>
        <v>13481.144558164946</v>
      </c>
      <c r="AW141" s="5">
        <f t="shared" ref="AW141:AW173" si="222">$P141*AO141*10000</f>
        <v>13259.232779013691</v>
      </c>
      <c r="AX141" s="5">
        <f t="shared" ref="AX141:AX173" si="223">IF($C141="Goalkeeper",AN141*75000,IF($C141="Defense",AN141*50000,0))</f>
        <v>0</v>
      </c>
      <c r="AY141" s="5">
        <f t="shared" ref="AY141:AY173" si="224">IF($C141="Goalkeeper",(AP141-AM141)*5000,0)</f>
        <v>0</v>
      </c>
      <c r="AZ141" s="5">
        <f t="shared" ref="AZ141:AZ173" si="225">$AG141</f>
        <v>-4308.7108013937277</v>
      </c>
      <c r="BA141" s="5">
        <f t="shared" ref="BA141:BA173" si="226">$AH141</f>
        <v>0</v>
      </c>
      <c r="BB141" s="5">
        <f t="shared" ref="BB141:BB173" si="227">IF(X141&gt;0,AL141*10000,0)</f>
        <v>14540.2380856007</v>
      </c>
      <c r="BC141" s="5">
        <f t="shared" ref="BC141:BC173" si="228">IF(X141&gt;0,AM141*(-8000),0)</f>
        <v>-9330.7338888663126</v>
      </c>
      <c r="BD141" s="5">
        <f t="shared" ref="BD141:BD172" si="229">IFERROR(SUM(AQ141:BC141),0)</f>
        <v>81882.594628439358</v>
      </c>
      <c r="BE141" s="16">
        <f>INDEX('Team forecast'!$B$2:$AO$26,MATCH('Master data'!$B141,'Team forecast'!$B$2:$B$26,0),MATCH('Master data'!BE$1,'Team forecast'!$B$2:$AO$2,0))</f>
        <v>0</v>
      </c>
      <c r="BF141" s="16">
        <f>INDEX('Team forecast'!$B$2:$AO$26,MATCH('Master data'!$B141,'Team forecast'!$B$2:$B$26,0),MATCH('Master data'!BF$1,'Team forecast'!$B$2:$AO$2,0))</f>
        <v>0</v>
      </c>
      <c r="BG141" s="16">
        <f>INDEX('Team forecast'!$B$2:$AO$26,MATCH('Master data'!$B141,'Team forecast'!$B$2:$B$26,0),MATCH('Master data'!BG$1,'Team forecast'!$B$2:$AO$2,0))</f>
        <v>0</v>
      </c>
      <c r="BH141" s="16">
        <f>INDEX('Team forecast'!$B$2:$AO$26,MATCH('Master data'!$B141,'Team forecast'!$B$2:$B$26,0),MATCH('Master data'!BH$1,'Team forecast'!$B$2:$AO$2,0))</f>
        <v>0</v>
      </c>
      <c r="BI141" s="16">
        <f>INDEX('Team forecast'!$B$2:$AO$26,MATCH('Master data'!$B141,'Team forecast'!$B$2:$B$26,0),MATCH('Master data'!BI$1,'Team forecast'!$B$2:$AO$2,0))</f>
        <v>0</v>
      </c>
      <c r="BJ141" s="5">
        <f t="shared" ref="BJ141:BJ173" si="230">AQ141</f>
        <v>7000</v>
      </c>
      <c r="BK141" s="5">
        <f>INDEX('Team forecast'!$R$3:$BH$26,MATCH($B141,'Team forecast'!$B$3:$B$26,0),MATCH(BK$1,'Team forecast'!$R$2:$BH$2,0))*IF($X141&gt;0,25000,0)</f>
        <v>0</v>
      </c>
      <c r="BL141" s="5">
        <f>INDEX('Team forecast'!$R$3:$BH$26,MATCH($B141,'Team forecast'!$B$3:$B$26,0),MATCH(BL$1,'Team forecast'!$R$2:$BH$2,0))*IF($X141&gt;0,5000,0)</f>
        <v>0</v>
      </c>
      <c r="BM141" s="5">
        <f>INDEX('Team forecast'!$R$3:$BH$26,MATCH($B141,'Team forecast'!$B$3:$B$26,0),MATCH(BM$1,'Team forecast'!$R$2:$BH$2,0))*IF($X141&gt;0,-15000,0)</f>
        <v>0</v>
      </c>
      <c r="BN141" s="5">
        <f t="shared" ref="BN141:BN173" si="231">IF($C141="Defense",$N141*150000,IF($C141="Midfield",$N141*125000,IF($C141="Striker",$N141*100000,0)))*$BE141</f>
        <v>0</v>
      </c>
      <c r="BO141" s="5">
        <f t="shared" ref="BO141:BO173" si="232">$O141*50000*$BE141</f>
        <v>0</v>
      </c>
      <c r="BP141" s="5">
        <f t="shared" ref="BP141:BP173" si="233">$P141*BH141*10000</f>
        <v>0</v>
      </c>
      <c r="BQ141" s="5">
        <f t="shared" ref="BQ141:BQ173" si="234">IF($C141="Goalkeeper",BG141*75000,IF($C141="Defense",BG141*50000,0))</f>
        <v>0</v>
      </c>
      <c r="BR141" s="5">
        <f t="shared" ref="BR141:BR173" si="235">IF($C141="Goalkeeper",(BI141-BF141)*5000,0)</f>
        <v>0</v>
      </c>
      <c r="BS141" s="5">
        <f t="shared" ref="BS141:BS173" si="236">$AG141</f>
        <v>-4308.7108013937277</v>
      </c>
      <c r="BT141" s="5">
        <f t="shared" ref="BT141:BT173" si="237">$AH141</f>
        <v>0</v>
      </c>
      <c r="BU141" s="5">
        <f t="shared" ref="BU141:BU173" si="238">IF(AQ141&gt;0,BE141*10000,0)</f>
        <v>0</v>
      </c>
      <c r="BV141" s="5">
        <f t="shared" ref="BV141:BV173" si="239">IF(AQ141&gt;0,BF141*(-8000),0)</f>
        <v>0</v>
      </c>
      <c r="BW141" s="5">
        <f t="shared" si="199"/>
        <v>0</v>
      </c>
      <c r="BX141" s="5">
        <f t="shared" si="200"/>
        <v>52035.577518234772</v>
      </c>
      <c r="BY141" s="5">
        <f t="shared" ref="BY141:BY172" si="240">BX141*3</f>
        <v>156106.7325547043</v>
      </c>
      <c r="BZ141" s="5">
        <f>MAX(INDEX('Team forecast'!$R$3:$BH$26,MATCH($B141,'Team forecast'!$B$3:$B$26,0),MATCH(BZ$1,'Team forecast'!$R$2:$BH$2,0))*($BX141)-(1-INDEX('Team forecast'!$R$3:$BH$26,MATCH($B141,'Team forecast'!$B$3:$B$26,0),MATCH(BZ$1,'Team forecast'!$R$2:$BH$2,0)))*(BY141+CH141)*0.01,-5000)</f>
        <v>13475.268890989752</v>
      </c>
      <c r="CA141" s="5">
        <f>MAX(INDEX('Team forecast'!$R$3:$BH$26,MATCH($B141,'Team forecast'!$B$3:$B$26,0),MATCH(CA$1,'Team forecast'!$R$2:$BH$2,0))*$BX141-(1-INDEX('Team forecast'!$R$3:$BH$26,MATCH($B141,'Team forecast'!$B$3:$B$26,0),MATCH(CA$1,'Team forecast'!$R$2:$BH$2,0)))*(BY141+BX141+CH141)*0.01,-5000)</f>
        <v>-5000</v>
      </c>
      <c r="CB141" s="5">
        <f>MAX(INDEX('Team forecast'!$R$3:$BH$26,MATCH($B141,'Team forecast'!$B$3:$B$26,0),MATCH(CB$1,'Team forecast'!$R$2:$BH$2,0))*$BX141-(1-INDEX('Team forecast'!$R$3:$BH$26,MATCH($B141,'Team forecast'!$B$3:$B$26,0),MATCH(CB$1,'Team forecast'!$R$2:$BH$2,0)))*(BY141+BX141*2+CH141)*0.01,0)</f>
        <v>0</v>
      </c>
      <c r="CC141" s="5">
        <v>0</v>
      </c>
      <c r="CD141" s="5">
        <f>+AK141+BD141*Cockpit!$C$3+BW141*Cockpit!$C$3^2+BZ141*Cockpit!$C$3^3+CA141*Cockpit!$C$3^4+CB141*Cockpit!$C$3^5+CC141*Cockpit!$C$3^6</f>
        <v>79781.974769999055</v>
      </c>
      <c r="CE141" s="5"/>
      <c r="CF141" s="5"/>
      <c r="CG141" s="5">
        <v>0</v>
      </c>
      <c r="CH141" s="5">
        <f t="shared" si="201"/>
        <v>4167000</v>
      </c>
      <c r="CI141" s="5">
        <f t="shared" si="202"/>
        <v>4167000</v>
      </c>
      <c r="CJ141" s="1">
        <f t="shared" si="203"/>
        <v>1.9E-2</v>
      </c>
      <c r="CK141" s="5">
        <f>RANK(CD141,$CD$2:$CD$622)+COUNTIF($CD$2:$CD141,$CD141)-1</f>
        <v>120</v>
      </c>
      <c r="CL141" s="5">
        <f>RANK(CJ141,$CJ$2:$CJ$622)+COUNTIF($CJ$2:$CJ141,$CJ141)-1</f>
        <v>129</v>
      </c>
    </row>
    <row r="142" spans="1:90" x14ac:dyDescent="0.3">
      <c r="A142" t="str">
        <f>Players!P143</f>
        <v>Bruno Petković</v>
      </c>
      <c r="B142" t="str">
        <f>Players!G143</f>
        <v>Croatia</v>
      </c>
      <c r="C142" t="str">
        <f>Players!AB143</f>
        <v>Striker</v>
      </c>
      <c r="D142" s="1"/>
      <c r="F142" t="str">
        <f>IFERROR(INDEX(Lookup!B:B,MATCH(INDEX(Players!C:C,MATCH(E142,Players!A:A,0)),Lookup!D:D,0)),"")</f>
        <v/>
      </c>
      <c r="G142">
        <f>IF(Players!AC143=0,10000000,Players!AC143)</f>
        <v>3492000</v>
      </c>
      <c r="H142" s="16">
        <f>INDEX('Team forecast'!$B$2:$AO$26,MATCH('Master data'!$B142,'Team forecast'!$B$2:$B$26,0),MATCH('Master data'!H$1,'Team forecast'!$B$2:$AO$2,0))</f>
        <v>1.3131656637198186</v>
      </c>
      <c r="I142" s="16">
        <f>INDEX('Team forecast'!$B$2:$AO$26,MATCH('Master data'!$B142,'Team forecast'!$B$2:$B$26,0),MATCH('Master data'!I$1,'Team forecast'!$B$2:$AO$2,0))</f>
        <v>1.0273865414141237</v>
      </c>
      <c r="J142" s="16">
        <f>INDEX('Team forecast'!$B$2:$AO$26,MATCH('Master data'!$B142,'Team forecast'!$B$2:$B$26,0),MATCH('Master data'!J$1,'Team forecast'!$B$2:$AO$2,0))</f>
        <v>0.35794120374663829</v>
      </c>
      <c r="K142" s="16">
        <f>INDEX('Team forecast'!$B$2:$AO$26,MATCH('Master data'!$B142,'Team forecast'!$B$2:$B$26,0),MATCH('Master data'!K$1,'Team forecast'!$B$2:$AO$2,0))</f>
        <v>3.3461992515270076</v>
      </c>
      <c r="L142" s="16">
        <f>INDEX('Team forecast'!$B$2:$AO$26,MATCH('Master data'!$B142,'Team forecast'!$B$2:$B$26,0),MATCH('Master data'!L$1,'Team forecast'!$B$2:$AO$2,0))</f>
        <v>3.339006259595902</v>
      </c>
      <c r="M142">
        <f>IF(Players!BC143=1,95,0)</f>
        <v>0</v>
      </c>
      <c r="N142" s="2">
        <f>Players!BN143</f>
        <v>0</v>
      </c>
      <c r="O142" s="2">
        <f>Players!BO143</f>
        <v>0</v>
      </c>
      <c r="P142" s="2">
        <f>Players!BP143</f>
        <v>0</v>
      </c>
      <c r="Q142" s="2">
        <f>Players!BQ143</f>
        <v>0.28081272084805653</v>
      </c>
      <c r="R142" s="2">
        <f>Players!BR143</f>
        <v>0</v>
      </c>
      <c r="S142" s="2">
        <f t="shared" si="204"/>
        <v>1.3131656637198186</v>
      </c>
      <c r="T142" s="2">
        <f t="shared" si="205"/>
        <v>1.0273865414141237</v>
      </c>
      <c r="U142" s="16">
        <f>INDEX('Team forecast'!$B$2:$AO$26,MATCH('Master data'!$B142,'Team forecast'!$B$2:$B$26,0),MATCH('Master data'!U$1,'Team forecast'!$B$2:$AO$2,0))</f>
        <v>0.43785365853658542</v>
      </c>
      <c r="V142" s="16">
        <f>INDEX('Team forecast'!$B$2:$AO$26,MATCH('Master data'!$B142,'Team forecast'!$B$2:$B$26,0),MATCH('Master data'!V$1,'Team forecast'!$B$2:$AO$2,0))</f>
        <v>0.28526829268292692</v>
      </c>
      <c r="W142" s="16">
        <f>INDEX('Team forecast'!$B$2:$AO$26,MATCH('Master data'!$B142,'Team forecast'!$B$2:$B$26,0),MATCH('Master data'!W$1,'Team forecast'!$B$2:$AO$2,0))</f>
        <v>0.27687804878048777</v>
      </c>
      <c r="X142" s="5">
        <f t="shared" si="206"/>
        <v>-5000</v>
      </c>
      <c r="Y142" s="5">
        <f t="shared" si="207"/>
        <v>0</v>
      </c>
      <c r="Z142" s="5">
        <f t="shared" si="208"/>
        <v>0</v>
      </c>
      <c r="AA142" s="5">
        <f t="shared" si="209"/>
        <v>0</v>
      </c>
      <c r="AB142" s="5">
        <f t="shared" si="210"/>
        <v>0</v>
      </c>
      <c r="AC142" s="5">
        <f t="shared" si="211"/>
        <v>0</v>
      </c>
      <c r="AD142" s="5">
        <f t="shared" si="212"/>
        <v>0</v>
      </c>
      <c r="AE142" s="5">
        <f t="shared" si="213"/>
        <v>0</v>
      </c>
      <c r="AF142" s="5">
        <f t="shared" si="214"/>
        <v>0</v>
      </c>
      <c r="AG142" s="5">
        <f t="shared" si="215"/>
        <v>0</v>
      </c>
      <c r="AH142" s="5">
        <f t="shared" si="216"/>
        <v>0</v>
      </c>
      <c r="AI142" s="5">
        <f t="shared" si="217"/>
        <v>0</v>
      </c>
      <c r="AJ142" s="5">
        <f t="shared" si="218"/>
        <v>0</v>
      </c>
      <c r="AK142" s="5">
        <f>IFERROR(SUM(X142:AJ142),-5000)*((Cockpit!$C$3)^0)</f>
        <v>-5000</v>
      </c>
      <c r="AL142" s="16">
        <f>INDEX('Team forecast'!$B$2:$AO$26,MATCH('Master data'!$B142,'Team forecast'!$B$2:$B$26,0),MATCH('Master data'!AL$1,'Team forecast'!$B$2:$AO$2,0))</f>
        <v>1.3771320398413547</v>
      </c>
      <c r="AM142" s="16">
        <f>INDEX('Team forecast'!$B$2:$AO$26,MATCH('Master data'!$B142,'Team forecast'!$B$2:$B$26,0),MATCH('Master data'!AM$1,'Team forecast'!$B$2:$AO$2,0))</f>
        <v>0.97166693173319041</v>
      </c>
      <c r="AN142" s="16">
        <f>INDEX('Team forecast'!$B$2:$AO$26,MATCH('Master data'!$B142,'Team forecast'!$B$2:$B$26,0),MATCH('Master data'!AN$1,'Team forecast'!$B$2:$AO$2,0))</f>
        <v>0.37845165893685329</v>
      </c>
      <c r="AO142" s="16">
        <f>INDEX('Team forecast'!$B$2:$AO$26,MATCH('Master data'!$B142,'Team forecast'!$B$2:$B$26,0),MATCH('Master data'!AO$1,'Team forecast'!$B$2:$AO$2,0))</f>
        <v>3.5091979087523679</v>
      </c>
      <c r="AP142" s="16">
        <f>INDEX('Team forecast'!$B$2:$AO$26,MATCH('Master data'!$B142,'Team forecast'!$B$2:$B$26,0),MATCH('Master data'!AP$1,'Team forecast'!$B$2:$AO$2,0))</f>
        <v>3.1579175281328689</v>
      </c>
      <c r="AQ142" s="5">
        <f t="shared" si="219"/>
        <v>-5000</v>
      </c>
      <c r="AR142" s="5">
        <f>INDEX('Team forecast'!$B$2:$AO$26,MATCH('Master data'!$B142,'Team forecast'!$B$2:$B$26,0),MATCH('Master data'!AR$1,'Team forecast'!$B$2:$AO$2,0))*IF(X142&gt;0,25000,0)</f>
        <v>0</v>
      </c>
      <c r="AS142" s="16">
        <f>INDEX('Team forecast'!$B$2:$AO$26,MATCH('Master data'!$B142,'Team forecast'!$B$2:$B$26,0),MATCH('Master data'!AS$1,'Team forecast'!$B$2:$AO$2,0))*IF(X142&gt;0,5000,0)</f>
        <v>0</v>
      </c>
      <c r="AT142" s="16">
        <f>INDEX('Team forecast'!$B$2:$AO$26,MATCH('Master data'!$B142,'Team forecast'!$B$2:$B$26,0),MATCH('Master data'!AT$1,'Team forecast'!$B$2:$AO$2,0))*IF(X142&gt;0,-15000,0)</f>
        <v>0</v>
      </c>
      <c r="AU142" s="5">
        <f t="shared" si="220"/>
        <v>0</v>
      </c>
      <c r="AV142" s="5">
        <f t="shared" si="221"/>
        <v>0</v>
      </c>
      <c r="AW142" s="5">
        <f t="shared" si="222"/>
        <v>0</v>
      </c>
      <c r="AX142" s="5">
        <f t="shared" si="223"/>
        <v>0</v>
      </c>
      <c r="AY142" s="5">
        <f t="shared" si="224"/>
        <v>0</v>
      </c>
      <c r="AZ142" s="5">
        <f t="shared" si="225"/>
        <v>0</v>
      </c>
      <c r="BA142" s="5">
        <f t="shared" si="226"/>
        <v>0</v>
      </c>
      <c r="BB142" s="5">
        <f t="shared" si="227"/>
        <v>0</v>
      </c>
      <c r="BC142" s="5">
        <f t="shared" si="228"/>
        <v>0</v>
      </c>
      <c r="BD142" s="5">
        <f t="shared" si="229"/>
        <v>-5000</v>
      </c>
      <c r="BE142" s="16">
        <f>INDEX('Team forecast'!$B$2:$AO$26,MATCH('Master data'!$B142,'Team forecast'!$B$2:$B$26,0),MATCH('Master data'!BE$1,'Team forecast'!$B$2:$AO$2,0))</f>
        <v>0</v>
      </c>
      <c r="BF142" s="16">
        <f>INDEX('Team forecast'!$B$2:$AO$26,MATCH('Master data'!$B142,'Team forecast'!$B$2:$B$26,0),MATCH('Master data'!BF$1,'Team forecast'!$B$2:$AO$2,0))</f>
        <v>0</v>
      </c>
      <c r="BG142" s="16">
        <f>INDEX('Team forecast'!$B$2:$AO$26,MATCH('Master data'!$B142,'Team forecast'!$B$2:$B$26,0),MATCH('Master data'!BG$1,'Team forecast'!$B$2:$AO$2,0))</f>
        <v>0</v>
      </c>
      <c r="BH142" s="16">
        <f>INDEX('Team forecast'!$B$2:$AO$26,MATCH('Master data'!$B142,'Team forecast'!$B$2:$B$26,0),MATCH('Master data'!BH$1,'Team forecast'!$B$2:$AO$2,0))</f>
        <v>0</v>
      </c>
      <c r="BI142" s="16">
        <f>INDEX('Team forecast'!$B$2:$AO$26,MATCH('Master data'!$B142,'Team forecast'!$B$2:$B$26,0),MATCH('Master data'!BI$1,'Team forecast'!$B$2:$AO$2,0))</f>
        <v>0</v>
      </c>
      <c r="BJ142" s="5">
        <f t="shared" si="230"/>
        <v>-5000</v>
      </c>
      <c r="BK142" s="5">
        <f>INDEX('Team forecast'!$R$3:$BH$26,MATCH($B142,'Team forecast'!$B$3:$B$26,0),MATCH(BK$1,'Team forecast'!$R$2:$BH$2,0))*IF($X142&gt;0,25000,0)</f>
        <v>0</v>
      </c>
      <c r="BL142" s="5">
        <f>INDEX('Team forecast'!$R$3:$BH$26,MATCH($B142,'Team forecast'!$B$3:$B$26,0),MATCH(BL$1,'Team forecast'!$R$2:$BH$2,0))*IF($X142&gt;0,5000,0)</f>
        <v>0</v>
      </c>
      <c r="BM142" s="5">
        <f>INDEX('Team forecast'!$R$3:$BH$26,MATCH($B142,'Team forecast'!$B$3:$B$26,0),MATCH(BM$1,'Team forecast'!$R$2:$BH$2,0))*IF($X142&gt;0,-15000,0)</f>
        <v>0</v>
      </c>
      <c r="BN142" s="5">
        <f t="shared" si="231"/>
        <v>0</v>
      </c>
      <c r="BO142" s="5">
        <f t="shared" si="232"/>
        <v>0</v>
      </c>
      <c r="BP142" s="5">
        <f t="shared" si="233"/>
        <v>0</v>
      </c>
      <c r="BQ142" s="5">
        <f t="shared" si="234"/>
        <v>0</v>
      </c>
      <c r="BR142" s="5">
        <f t="shared" si="235"/>
        <v>0</v>
      </c>
      <c r="BS142" s="5">
        <f t="shared" si="236"/>
        <v>0</v>
      </c>
      <c r="BT142" s="5">
        <f t="shared" si="237"/>
        <v>0</v>
      </c>
      <c r="BU142" s="5">
        <f t="shared" si="238"/>
        <v>0</v>
      </c>
      <c r="BV142" s="5">
        <f t="shared" si="239"/>
        <v>0</v>
      </c>
      <c r="BW142" s="5">
        <f t="shared" si="199"/>
        <v>0</v>
      </c>
      <c r="BX142" s="5">
        <f t="shared" si="200"/>
        <v>-5000</v>
      </c>
      <c r="BY142" s="5">
        <f t="shared" si="240"/>
        <v>-15000</v>
      </c>
      <c r="BZ142" s="5">
        <f>MAX(INDEX('Team forecast'!$R$3:$BH$26,MATCH($B142,'Team forecast'!$B$3:$B$26,0),MATCH(BZ$1,'Team forecast'!$R$2:$BH$2,0))*($BX142)-(1-INDEX('Team forecast'!$R$3:$BH$26,MATCH($B142,'Team forecast'!$B$3:$B$26,0),MATCH(BZ$1,'Team forecast'!$R$2:$BH$2,0)))*(BY142+CH142)*0.01,-5000)</f>
        <v>-5000</v>
      </c>
      <c r="CA142" s="5">
        <f>MAX(INDEX('Team forecast'!$R$3:$BH$26,MATCH($B142,'Team forecast'!$B$3:$B$26,0),MATCH(CA$1,'Team forecast'!$R$2:$BH$2,0))*$BX142-(1-INDEX('Team forecast'!$R$3:$BH$26,MATCH($B142,'Team forecast'!$B$3:$B$26,0),MATCH(CA$1,'Team forecast'!$R$2:$BH$2,0)))*(BY142+BX142+CH142)*0.01,-5000)</f>
        <v>-5000</v>
      </c>
      <c r="CB142" s="5">
        <f>MAX(INDEX('Team forecast'!$R$3:$BH$26,MATCH($B142,'Team forecast'!$B$3:$B$26,0),MATCH(CB$1,'Team forecast'!$R$2:$BH$2,0))*$BX142-(1-INDEX('Team forecast'!$R$3:$BH$26,MATCH($B142,'Team forecast'!$B$3:$B$26,0),MATCH(CB$1,'Team forecast'!$R$2:$BH$2,0)))*(BY142+BX142*2+CH142)*0.01,0)</f>
        <v>0</v>
      </c>
      <c r="CC142" s="5">
        <v>0</v>
      </c>
      <c r="CD142" s="5">
        <f>+AK142+BD142*Cockpit!$C$3+BW142*Cockpit!$C$3^2+BZ142*Cockpit!$C$3^3+CA142*Cockpit!$C$3^4+CB142*Cockpit!$C$3^5+CC142*Cockpit!$C$3^6</f>
        <v>-10802.469135802468</v>
      </c>
      <c r="CE142" s="5"/>
      <c r="CF142" s="5"/>
      <c r="CG142" s="5">
        <v>0</v>
      </c>
      <c r="CH142" s="5">
        <f t="shared" si="201"/>
        <v>3492000</v>
      </c>
      <c r="CI142" s="5">
        <f t="shared" si="202"/>
        <v>3492000</v>
      </c>
      <c r="CJ142" s="1">
        <f t="shared" si="203"/>
        <v>-3.0000000000000001E-3</v>
      </c>
      <c r="CK142" s="5">
        <f>RANK(CD142,$CD$2:$CD$622)+COUNTIF($CD$2:$CD142,$CD142)-1</f>
        <v>468</v>
      </c>
      <c r="CL142" s="5">
        <f>RANK(CJ142,$CJ$2:$CJ$622)+COUNTIF($CJ$2:$CJ142,$CJ142)-1</f>
        <v>457</v>
      </c>
    </row>
    <row r="143" spans="1:90" x14ac:dyDescent="0.3">
      <c r="A143" t="str">
        <f>Players!P144</f>
        <v>Ante Budimir</v>
      </c>
      <c r="B143" t="str">
        <f>Players!G144</f>
        <v>Croatia</v>
      </c>
      <c r="C143" t="str">
        <f>Players!AB144</f>
        <v>Striker</v>
      </c>
      <c r="D143" s="1"/>
      <c r="F143" t="str">
        <f>IFERROR(INDEX(Lookup!B:B,MATCH(INDEX(Players!C:C,MATCH(E143,Players!A:A,0)),Lookup!D:D,0)),"")</f>
        <v/>
      </c>
      <c r="G143">
        <f>IF(Players!AC144=0,10000000,Players!AC144)</f>
        <v>2995000</v>
      </c>
      <c r="H143" s="16">
        <f>INDEX('Team forecast'!$B$2:$AO$26,MATCH('Master data'!$B143,'Team forecast'!$B$2:$B$26,0),MATCH('Master data'!H$1,'Team forecast'!$B$2:$AO$2,0))</f>
        <v>1.3131656637198186</v>
      </c>
      <c r="I143" s="16">
        <f>INDEX('Team forecast'!$B$2:$AO$26,MATCH('Master data'!$B143,'Team forecast'!$B$2:$B$26,0),MATCH('Master data'!I$1,'Team forecast'!$B$2:$AO$2,0))</f>
        <v>1.0273865414141237</v>
      </c>
      <c r="J143" s="16">
        <f>INDEX('Team forecast'!$B$2:$AO$26,MATCH('Master data'!$B143,'Team forecast'!$B$2:$B$26,0),MATCH('Master data'!J$1,'Team forecast'!$B$2:$AO$2,0))</f>
        <v>0.35794120374663829</v>
      </c>
      <c r="K143" s="16">
        <f>INDEX('Team forecast'!$B$2:$AO$26,MATCH('Master data'!$B143,'Team forecast'!$B$2:$B$26,0),MATCH('Master data'!K$1,'Team forecast'!$B$2:$AO$2,0))</f>
        <v>3.3461992515270076</v>
      </c>
      <c r="L143" s="16">
        <f>INDEX('Team forecast'!$B$2:$AO$26,MATCH('Master data'!$B143,'Team forecast'!$B$2:$B$26,0),MATCH('Master data'!L$1,'Team forecast'!$B$2:$AO$2,0))</f>
        <v>3.339006259595902</v>
      </c>
      <c r="M143">
        <f>IF(Players!BC144=1,95,0)</f>
        <v>0</v>
      </c>
      <c r="N143" s="2">
        <f>Players!BN144</f>
        <v>0</v>
      </c>
      <c r="O143" s="2">
        <f>Players!BO144</f>
        <v>0</v>
      </c>
      <c r="P143" s="2">
        <f>Players!BP144</f>
        <v>0</v>
      </c>
      <c r="Q143" s="2">
        <f>Players!BQ144</f>
        <v>0.19333333333333336</v>
      </c>
      <c r="R143" s="2">
        <f>Players!BR144</f>
        <v>0</v>
      </c>
      <c r="S143" s="2">
        <f t="shared" si="204"/>
        <v>1.3131656637198186</v>
      </c>
      <c r="T143" s="2">
        <f t="shared" si="205"/>
        <v>1.0273865414141237</v>
      </c>
      <c r="U143" s="16">
        <f>INDEX('Team forecast'!$B$2:$AO$26,MATCH('Master data'!$B143,'Team forecast'!$B$2:$B$26,0),MATCH('Master data'!U$1,'Team forecast'!$B$2:$AO$2,0))</f>
        <v>0.43785365853658542</v>
      </c>
      <c r="V143" s="16">
        <f>INDEX('Team forecast'!$B$2:$AO$26,MATCH('Master data'!$B143,'Team forecast'!$B$2:$B$26,0),MATCH('Master data'!V$1,'Team forecast'!$B$2:$AO$2,0))</f>
        <v>0.28526829268292692</v>
      </c>
      <c r="W143" s="16">
        <f>INDEX('Team forecast'!$B$2:$AO$26,MATCH('Master data'!$B143,'Team forecast'!$B$2:$B$26,0),MATCH('Master data'!W$1,'Team forecast'!$B$2:$AO$2,0))</f>
        <v>0.27687804878048777</v>
      </c>
      <c r="X143" s="5">
        <f t="shared" si="206"/>
        <v>-5000</v>
      </c>
      <c r="Y143" s="5">
        <f t="shared" si="207"/>
        <v>0</v>
      </c>
      <c r="Z143" s="5">
        <f t="shared" si="208"/>
        <v>0</v>
      </c>
      <c r="AA143" s="5">
        <f t="shared" si="209"/>
        <v>0</v>
      </c>
      <c r="AB143" s="5">
        <f t="shared" si="210"/>
        <v>0</v>
      </c>
      <c r="AC143" s="5">
        <f t="shared" si="211"/>
        <v>0</v>
      </c>
      <c r="AD143" s="5">
        <f t="shared" si="212"/>
        <v>0</v>
      </c>
      <c r="AE143" s="5">
        <f t="shared" si="213"/>
        <v>0</v>
      </c>
      <c r="AF143" s="5">
        <f t="shared" si="214"/>
        <v>0</v>
      </c>
      <c r="AG143" s="5">
        <f t="shared" si="215"/>
        <v>0</v>
      </c>
      <c r="AH143" s="5">
        <f t="shared" si="216"/>
        <v>0</v>
      </c>
      <c r="AI143" s="5">
        <f t="shared" si="217"/>
        <v>0</v>
      </c>
      <c r="AJ143" s="5">
        <f t="shared" si="218"/>
        <v>0</v>
      </c>
      <c r="AK143" s="5">
        <f>IFERROR(SUM(X143:AJ143),-5000)*((Cockpit!$C$3)^0)</f>
        <v>-5000</v>
      </c>
      <c r="AL143" s="16">
        <f>INDEX('Team forecast'!$B$2:$AO$26,MATCH('Master data'!$B143,'Team forecast'!$B$2:$B$26,0),MATCH('Master data'!AL$1,'Team forecast'!$B$2:$AO$2,0))</f>
        <v>1.3771320398413547</v>
      </c>
      <c r="AM143" s="16">
        <f>INDEX('Team forecast'!$B$2:$AO$26,MATCH('Master data'!$B143,'Team forecast'!$B$2:$B$26,0),MATCH('Master data'!AM$1,'Team forecast'!$B$2:$AO$2,0))</f>
        <v>0.97166693173319041</v>
      </c>
      <c r="AN143" s="16">
        <f>INDEX('Team forecast'!$B$2:$AO$26,MATCH('Master data'!$B143,'Team forecast'!$B$2:$B$26,0),MATCH('Master data'!AN$1,'Team forecast'!$B$2:$AO$2,0))</f>
        <v>0.37845165893685329</v>
      </c>
      <c r="AO143" s="16">
        <f>INDEX('Team forecast'!$B$2:$AO$26,MATCH('Master data'!$B143,'Team forecast'!$B$2:$B$26,0),MATCH('Master data'!AO$1,'Team forecast'!$B$2:$AO$2,0))</f>
        <v>3.5091979087523679</v>
      </c>
      <c r="AP143" s="16">
        <f>INDEX('Team forecast'!$B$2:$AO$26,MATCH('Master data'!$B143,'Team forecast'!$B$2:$B$26,0),MATCH('Master data'!AP$1,'Team forecast'!$B$2:$AO$2,0))</f>
        <v>3.1579175281328689</v>
      </c>
      <c r="AQ143" s="5">
        <f t="shared" si="219"/>
        <v>-5000</v>
      </c>
      <c r="AR143" s="5">
        <f>INDEX('Team forecast'!$B$2:$AO$26,MATCH('Master data'!$B143,'Team forecast'!$B$2:$B$26,0),MATCH('Master data'!AR$1,'Team forecast'!$B$2:$AO$2,0))*IF(X143&gt;0,25000,0)</f>
        <v>0</v>
      </c>
      <c r="AS143" s="16">
        <f>INDEX('Team forecast'!$B$2:$AO$26,MATCH('Master data'!$B143,'Team forecast'!$B$2:$B$26,0),MATCH('Master data'!AS$1,'Team forecast'!$B$2:$AO$2,0))*IF(X143&gt;0,5000,0)</f>
        <v>0</v>
      </c>
      <c r="AT143" s="16">
        <f>INDEX('Team forecast'!$B$2:$AO$26,MATCH('Master data'!$B143,'Team forecast'!$B$2:$B$26,0),MATCH('Master data'!AT$1,'Team forecast'!$B$2:$AO$2,0))*IF(X143&gt;0,-15000,0)</f>
        <v>0</v>
      </c>
      <c r="AU143" s="5">
        <f t="shared" si="220"/>
        <v>0</v>
      </c>
      <c r="AV143" s="5">
        <f t="shared" si="221"/>
        <v>0</v>
      </c>
      <c r="AW143" s="5">
        <f t="shared" si="222"/>
        <v>0</v>
      </c>
      <c r="AX143" s="5">
        <f t="shared" si="223"/>
        <v>0</v>
      </c>
      <c r="AY143" s="5">
        <f t="shared" si="224"/>
        <v>0</v>
      </c>
      <c r="AZ143" s="5">
        <f t="shared" si="225"/>
        <v>0</v>
      </c>
      <c r="BA143" s="5">
        <f t="shared" si="226"/>
        <v>0</v>
      </c>
      <c r="BB143" s="5">
        <f t="shared" si="227"/>
        <v>0</v>
      </c>
      <c r="BC143" s="5">
        <f t="shared" si="228"/>
        <v>0</v>
      </c>
      <c r="BD143" s="5">
        <f t="shared" si="229"/>
        <v>-5000</v>
      </c>
      <c r="BE143" s="16">
        <f>INDEX('Team forecast'!$B$2:$AO$26,MATCH('Master data'!$B143,'Team forecast'!$B$2:$B$26,0),MATCH('Master data'!BE$1,'Team forecast'!$B$2:$AO$2,0))</f>
        <v>0</v>
      </c>
      <c r="BF143" s="16">
        <f>INDEX('Team forecast'!$B$2:$AO$26,MATCH('Master data'!$B143,'Team forecast'!$B$2:$B$26,0),MATCH('Master data'!BF$1,'Team forecast'!$B$2:$AO$2,0))</f>
        <v>0</v>
      </c>
      <c r="BG143" s="16">
        <f>INDEX('Team forecast'!$B$2:$AO$26,MATCH('Master data'!$B143,'Team forecast'!$B$2:$B$26,0),MATCH('Master data'!BG$1,'Team forecast'!$B$2:$AO$2,0))</f>
        <v>0</v>
      </c>
      <c r="BH143" s="16">
        <f>INDEX('Team forecast'!$B$2:$AO$26,MATCH('Master data'!$B143,'Team forecast'!$B$2:$B$26,0),MATCH('Master data'!BH$1,'Team forecast'!$B$2:$AO$2,0))</f>
        <v>0</v>
      </c>
      <c r="BI143" s="16">
        <f>INDEX('Team forecast'!$B$2:$AO$26,MATCH('Master data'!$B143,'Team forecast'!$B$2:$B$26,0),MATCH('Master data'!BI$1,'Team forecast'!$B$2:$AO$2,0))</f>
        <v>0</v>
      </c>
      <c r="BJ143" s="5">
        <f t="shared" si="230"/>
        <v>-5000</v>
      </c>
      <c r="BK143" s="5">
        <f>INDEX('Team forecast'!$R$3:$BH$26,MATCH($B143,'Team forecast'!$B$3:$B$26,0),MATCH(BK$1,'Team forecast'!$R$2:$BH$2,0))*IF($X143&gt;0,25000,0)</f>
        <v>0</v>
      </c>
      <c r="BL143" s="5">
        <f>INDEX('Team forecast'!$R$3:$BH$26,MATCH($B143,'Team forecast'!$B$3:$B$26,0),MATCH(BL$1,'Team forecast'!$R$2:$BH$2,0))*IF($X143&gt;0,5000,0)</f>
        <v>0</v>
      </c>
      <c r="BM143" s="5">
        <f>INDEX('Team forecast'!$R$3:$BH$26,MATCH($B143,'Team forecast'!$B$3:$B$26,0),MATCH(BM$1,'Team forecast'!$R$2:$BH$2,0))*IF($X143&gt;0,-15000,0)</f>
        <v>0</v>
      </c>
      <c r="BN143" s="5">
        <f t="shared" si="231"/>
        <v>0</v>
      </c>
      <c r="BO143" s="5">
        <f t="shared" si="232"/>
        <v>0</v>
      </c>
      <c r="BP143" s="5">
        <f t="shared" si="233"/>
        <v>0</v>
      </c>
      <c r="BQ143" s="5">
        <f t="shared" si="234"/>
        <v>0</v>
      </c>
      <c r="BR143" s="5">
        <f t="shared" si="235"/>
        <v>0</v>
      </c>
      <c r="BS143" s="5">
        <f t="shared" si="236"/>
        <v>0</v>
      </c>
      <c r="BT143" s="5">
        <f t="shared" si="237"/>
        <v>0</v>
      </c>
      <c r="BU143" s="5">
        <f t="shared" si="238"/>
        <v>0</v>
      </c>
      <c r="BV143" s="5">
        <f t="shared" si="239"/>
        <v>0</v>
      </c>
      <c r="BW143" s="5">
        <f t="shared" si="199"/>
        <v>0</v>
      </c>
      <c r="BX143" s="5">
        <f t="shared" si="200"/>
        <v>-5000</v>
      </c>
      <c r="BY143" s="5">
        <f t="shared" si="240"/>
        <v>-15000</v>
      </c>
      <c r="BZ143" s="5">
        <f>MAX(INDEX('Team forecast'!$R$3:$BH$26,MATCH($B143,'Team forecast'!$B$3:$B$26,0),MATCH(BZ$1,'Team forecast'!$R$2:$BH$2,0))*($BX143)-(1-INDEX('Team forecast'!$R$3:$BH$26,MATCH($B143,'Team forecast'!$B$3:$B$26,0),MATCH(BZ$1,'Team forecast'!$R$2:$BH$2,0)))*(BY143+CH143)*0.01,-5000)</f>
        <v>-5000</v>
      </c>
      <c r="CA143" s="5">
        <f>MAX(INDEX('Team forecast'!$R$3:$BH$26,MATCH($B143,'Team forecast'!$B$3:$B$26,0),MATCH(CA$1,'Team forecast'!$R$2:$BH$2,0))*$BX143-(1-INDEX('Team forecast'!$R$3:$BH$26,MATCH($B143,'Team forecast'!$B$3:$B$26,0),MATCH(CA$1,'Team forecast'!$R$2:$BH$2,0)))*(BY143+BX143+CH143)*0.01,-5000)</f>
        <v>-5000</v>
      </c>
      <c r="CB143" s="5">
        <f>MAX(INDEX('Team forecast'!$R$3:$BH$26,MATCH($B143,'Team forecast'!$B$3:$B$26,0),MATCH(CB$1,'Team forecast'!$R$2:$BH$2,0))*$BX143-(1-INDEX('Team forecast'!$R$3:$BH$26,MATCH($B143,'Team forecast'!$B$3:$B$26,0),MATCH(CB$1,'Team forecast'!$R$2:$BH$2,0)))*(BY143+BX143*2+CH143)*0.01,0)</f>
        <v>0</v>
      </c>
      <c r="CC143" s="5">
        <v>0</v>
      </c>
      <c r="CD143" s="5">
        <f>+AK143+BD143*Cockpit!$C$3+BW143*Cockpit!$C$3^2+BZ143*Cockpit!$C$3^3+CA143*Cockpit!$C$3^4+CB143*Cockpit!$C$3^5+CC143*Cockpit!$C$3^6</f>
        <v>-10802.469135802468</v>
      </c>
      <c r="CE143" s="5"/>
      <c r="CF143" s="5"/>
      <c r="CG143" s="5">
        <v>0</v>
      </c>
      <c r="CH143" s="5">
        <f t="shared" si="201"/>
        <v>2995000</v>
      </c>
      <c r="CI143" s="5">
        <f t="shared" si="202"/>
        <v>2995000</v>
      </c>
      <c r="CJ143" s="1">
        <f t="shared" si="203"/>
        <v>-4.0000000000000001E-3</v>
      </c>
      <c r="CK143" s="5">
        <f>RANK(CD143,$CD$2:$CD$622)+COUNTIF($CD$2:$CD143,$CD143)-1</f>
        <v>469</v>
      </c>
      <c r="CL143" s="5">
        <f>RANK(CJ143,$CJ$2:$CJ$622)+COUNTIF($CJ$2:$CJ143,$CJ143)-1</f>
        <v>494</v>
      </c>
    </row>
    <row r="144" spans="1:90" x14ac:dyDescent="0.3">
      <c r="A144" t="str">
        <f>Players!P145</f>
        <v>Gianluigi Donnarumma</v>
      </c>
      <c r="B144" t="str">
        <f>Players!G145</f>
        <v>Italy</v>
      </c>
      <c r="C144" t="str">
        <f>Players!AB145</f>
        <v>Goalkeeper</v>
      </c>
      <c r="D144" s="1"/>
      <c r="F144" t="str">
        <f>IFERROR(INDEX(Lookup!B:B,MATCH(INDEX(Players!C:C,MATCH(E144,Players!A:A,0)),Lookup!D:D,0)),"")</f>
        <v/>
      </c>
      <c r="G144">
        <f>IF(Players!AC145=0,10000000,Players!AC145)</f>
        <v>5137000</v>
      </c>
      <c r="H144" s="16">
        <f>INDEX('Team forecast'!$B$2:$AO$26,MATCH('Master data'!$B144,'Team forecast'!$B$2:$B$26,0),MATCH('Master data'!H$1,'Team forecast'!$B$2:$AO$2,0))</f>
        <v>1.6694298230620759</v>
      </c>
      <c r="I144" s="16">
        <f>INDEX('Team forecast'!$B$2:$AO$26,MATCH('Master data'!$B144,'Team forecast'!$B$2:$B$26,0),MATCH('Master data'!I$1,'Team forecast'!$B$2:$AO$2,0))</f>
        <v>0.66430787748130482</v>
      </c>
      <c r="J144" s="16">
        <f>INDEX('Team forecast'!$B$2:$AO$26,MATCH('Master data'!$B144,'Team forecast'!$B$2:$B$26,0),MATCH('Master data'!J$1,'Team forecast'!$B$2:$AO$2,0))</f>
        <v>0.5146295912014941</v>
      </c>
      <c r="K144" s="16">
        <f>INDEX('Team forecast'!$B$2:$AO$26,MATCH('Master data'!$B144,'Team forecast'!$B$2:$B$26,0),MATCH('Master data'!K$1,'Team forecast'!$B$2:$AO$2,0))</f>
        <v>4.5619178587418219</v>
      </c>
      <c r="L144" s="16">
        <f>INDEX('Team forecast'!$B$2:$AO$26,MATCH('Master data'!$B144,'Team forecast'!$B$2:$B$26,0),MATCH('Master data'!L$1,'Team forecast'!$B$2:$AO$2,0))</f>
        <v>2.1808086887012532</v>
      </c>
      <c r="M144">
        <f>IF(Players!BC145=1,95,0)</f>
        <v>95</v>
      </c>
      <c r="N144" s="2">
        <f>Players!BN145</f>
        <v>0</v>
      </c>
      <c r="O144" s="2">
        <f>Players!BO145</f>
        <v>0</v>
      </c>
      <c r="P144" s="2">
        <f>Players!BP145</f>
        <v>0</v>
      </c>
      <c r="Q144" s="2">
        <f>Players!BQ145</f>
        <v>0.11351351351351352</v>
      </c>
      <c r="R144" s="2">
        <f>Players!BR145</f>
        <v>0</v>
      </c>
      <c r="S144" s="2">
        <f t="shared" si="204"/>
        <v>1.6694298230620759</v>
      </c>
      <c r="T144" s="2">
        <f t="shared" si="205"/>
        <v>0.66430787748130482</v>
      </c>
      <c r="U144" s="16">
        <f>INDEX('Team forecast'!$B$2:$AO$26,MATCH('Master data'!$B144,'Team forecast'!$B$2:$B$26,0),MATCH('Master data'!U$1,'Team forecast'!$B$2:$AO$2,0))</f>
        <v>0.60759493670886078</v>
      </c>
      <c r="V144" s="16">
        <f>INDEX('Team forecast'!$B$2:$AO$26,MATCH('Master data'!$B144,'Team forecast'!$B$2:$B$26,0),MATCH('Master data'!V$1,'Team forecast'!$B$2:$AO$2,0))</f>
        <v>0.23544303797468349</v>
      </c>
      <c r="W144" s="16">
        <f>INDEX('Team forecast'!$B$2:$AO$26,MATCH('Master data'!$B144,'Team forecast'!$B$2:$B$26,0),MATCH('Master data'!W$1,'Team forecast'!$B$2:$AO$2,0))</f>
        <v>0.1569620253164557</v>
      </c>
      <c r="X144" s="5">
        <f t="shared" si="206"/>
        <v>7000</v>
      </c>
      <c r="Y144" s="5">
        <f t="shared" si="207"/>
        <v>15189.873417721519</v>
      </c>
      <c r="Z144" s="5">
        <f t="shared" si="208"/>
        <v>1177.2151898734176</v>
      </c>
      <c r="AA144" s="5">
        <f t="shared" si="209"/>
        <v>-2354.4303797468356</v>
      </c>
      <c r="AB144" s="5">
        <f t="shared" si="210"/>
        <v>0</v>
      </c>
      <c r="AC144" s="5">
        <f t="shared" si="211"/>
        <v>0</v>
      </c>
      <c r="AD144" s="5">
        <f t="shared" si="212"/>
        <v>0</v>
      </c>
      <c r="AE144" s="5">
        <f t="shared" si="213"/>
        <v>38597.21934011206</v>
      </c>
      <c r="AF144" s="5">
        <f t="shared" si="214"/>
        <v>7582.5040560997413</v>
      </c>
      <c r="AG144" s="5">
        <f t="shared" si="215"/>
        <v>-2270.2702702702704</v>
      </c>
      <c r="AH144" s="5">
        <f t="shared" si="216"/>
        <v>0</v>
      </c>
      <c r="AI144" s="5">
        <f t="shared" si="217"/>
        <v>16694.29823062076</v>
      </c>
      <c r="AJ144" s="5">
        <f t="shared" si="218"/>
        <v>-5314.4630198504383</v>
      </c>
      <c r="AK144" s="5">
        <f>IFERROR(SUM(X144:AJ144),-5000)*((Cockpit!$C$3)^0)</f>
        <v>76301.94656455997</v>
      </c>
      <c r="AL144" s="16">
        <f>INDEX('Team forecast'!$B$2:$AO$26,MATCH('Master data'!$B144,'Team forecast'!$B$2:$B$26,0),MATCH('Master data'!AL$1,'Team forecast'!$B$2:$AO$2,0))</f>
        <v>1.8662925210906216</v>
      </c>
      <c r="AM144" s="16">
        <f>INDEX('Team forecast'!$B$2:$AO$26,MATCH('Master data'!$B144,'Team forecast'!$B$2:$B$26,0),MATCH('Master data'!AM$1,'Team forecast'!$B$2:$AO$2,0))</f>
        <v>0.66231971676468582</v>
      </c>
      <c r="AN144" s="16">
        <f>INDEX('Team forecast'!$B$2:$AO$26,MATCH('Master data'!$B144,'Team forecast'!$B$2:$B$26,0),MATCH('Master data'!AN$1,'Team forecast'!$B$2:$AO$2,0))</f>
        <v>0.51565377532228363</v>
      </c>
      <c r="AO144" s="16">
        <f>INDEX('Team forecast'!$B$2:$AO$26,MATCH('Master data'!$B144,'Team forecast'!$B$2:$B$26,0),MATCH('Master data'!AO$1,'Team forecast'!$B$2:$AO$2,0))</f>
        <v>5.0998688677930888</v>
      </c>
      <c r="AP144" s="16">
        <f>INDEX('Team forecast'!$B$2:$AO$26,MATCH('Master data'!$B144,'Team forecast'!$B$2:$B$26,0),MATCH('Master data'!AP$1,'Team forecast'!$B$2:$AO$2,0))</f>
        <v>2.1742818984699284</v>
      </c>
      <c r="AQ144" s="5">
        <f t="shared" si="219"/>
        <v>7000</v>
      </c>
      <c r="AR144" s="5">
        <f>INDEX('Team forecast'!$B$2:$AO$26,MATCH('Master data'!$B144,'Team forecast'!$B$2:$B$26,0),MATCH('Master data'!AR$1,'Team forecast'!$B$2:$AO$2,0))*IF(X144&gt;0,25000,0)</f>
        <v>16574.585635359119</v>
      </c>
      <c r="AS144" s="16">
        <f>INDEX('Team forecast'!$B$2:$AO$26,MATCH('Master data'!$B144,'Team forecast'!$B$2:$B$26,0),MATCH('Master data'!AS$1,'Team forecast'!$B$2:$AO$2,0))*IF(X144&gt;0,5000,0)</f>
        <v>1104.972375690608</v>
      </c>
      <c r="AT144" s="16">
        <f>INDEX('Team forecast'!$B$2:$AO$26,MATCH('Master data'!$B144,'Team forecast'!$B$2:$B$26,0),MATCH('Master data'!AT$1,'Team forecast'!$B$2:$AO$2,0))*IF(X144&gt;0,-15000,0)</f>
        <v>-1740.3314917127068</v>
      </c>
      <c r="AU144" s="5">
        <f t="shared" si="220"/>
        <v>0</v>
      </c>
      <c r="AV144" s="5">
        <f t="shared" si="221"/>
        <v>0</v>
      </c>
      <c r="AW144" s="5">
        <f t="shared" si="222"/>
        <v>0</v>
      </c>
      <c r="AX144" s="5">
        <f t="shared" si="223"/>
        <v>38674.033149171271</v>
      </c>
      <c r="AY144" s="5">
        <f t="shared" si="224"/>
        <v>7559.8109085262122</v>
      </c>
      <c r="AZ144" s="5">
        <f t="shared" si="225"/>
        <v>-2270.2702702702704</v>
      </c>
      <c r="BA144" s="5">
        <f t="shared" si="226"/>
        <v>0</v>
      </c>
      <c r="BB144" s="5">
        <f t="shared" si="227"/>
        <v>18662.925210906214</v>
      </c>
      <c r="BC144" s="5">
        <f t="shared" si="228"/>
        <v>-5298.5577341174867</v>
      </c>
      <c r="BD144" s="5">
        <f t="shared" si="229"/>
        <v>80267.167783552955</v>
      </c>
      <c r="BE144" s="16">
        <f>INDEX('Team forecast'!$B$2:$AO$26,MATCH('Master data'!$B144,'Team forecast'!$B$2:$B$26,0),MATCH('Master data'!BE$1,'Team forecast'!$B$2:$AO$2,0))</f>
        <v>0</v>
      </c>
      <c r="BF144" s="16">
        <f>INDEX('Team forecast'!$B$2:$AO$26,MATCH('Master data'!$B144,'Team forecast'!$B$2:$B$26,0),MATCH('Master data'!BF$1,'Team forecast'!$B$2:$AO$2,0))</f>
        <v>0</v>
      </c>
      <c r="BG144" s="16">
        <f>INDEX('Team forecast'!$B$2:$AO$26,MATCH('Master data'!$B144,'Team forecast'!$B$2:$B$26,0),MATCH('Master data'!BG$1,'Team forecast'!$B$2:$AO$2,0))</f>
        <v>0</v>
      </c>
      <c r="BH144" s="16">
        <f>INDEX('Team forecast'!$B$2:$AO$26,MATCH('Master data'!$B144,'Team forecast'!$B$2:$B$26,0),MATCH('Master data'!BH$1,'Team forecast'!$B$2:$AO$2,0))</f>
        <v>0</v>
      </c>
      <c r="BI144" s="16">
        <f>INDEX('Team forecast'!$B$2:$AO$26,MATCH('Master data'!$B144,'Team forecast'!$B$2:$B$26,0),MATCH('Master data'!BI$1,'Team forecast'!$B$2:$AO$2,0))</f>
        <v>0</v>
      </c>
      <c r="BJ144" s="5">
        <f t="shared" si="230"/>
        <v>7000</v>
      </c>
      <c r="BK144" s="5">
        <f>INDEX('Team forecast'!$R$3:$BH$26,MATCH($B144,'Team forecast'!$B$3:$B$26,0),MATCH(BK$1,'Team forecast'!$R$2:$BH$2,0))*IF($X144&gt;0,25000,0)</f>
        <v>0</v>
      </c>
      <c r="BL144" s="5">
        <f>INDEX('Team forecast'!$R$3:$BH$26,MATCH($B144,'Team forecast'!$B$3:$B$26,0),MATCH(BL$1,'Team forecast'!$R$2:$BH$2,0))*IF($X144&gt;0,5000,0)</f>
        <v>0</v>
      </c>
      <c r="BM144" s="5">
        <f>INDEX('Team forecast'!$R$3:$BH$26,MATCH($B144,'Team forecast'!$B$3:$B$26,0),MATCH(BM$1,'Team forecast'!$R$2:$BH$2,0))*IF($X144&gt;0,-15000,0)</f>
        <v>0</v>
      </c>
      <c r="BN144" s="5">
        <f t="shared" si="231"/>
        <v>0</v>
      </c>
      <c r="BO144" s="5">
        <f t="shared" si="232"/>
        <v>0</v>
      </c>
      <c r="BP144" s="5">
        <f t="shared" si="233"/>
        <v>0</v>
      </c>
      <c r="BQ144" s="5">
        <f t="shared" si="234"/>
        <v>0</v>
      </c>
      <c r="BR144" s="5">
        <f t="shared" si="235"/>
        <v>0</v>
      </c>
      <c r="BS144" s="5">
        <f t="shared" si="236"/>
        <v>-2270.2702702702704</v>
      </c>
      <c r="BT144" s="5">
        <f t="shared" si="237"/>
        <v>0</v>
      </c>
      <c r="BU144" s="5">
        <f t="shared" si="238"/>
        <v>0</v>
      </c>
      <c r="BV144" s="5">
        <f t="shared" si="239"/>
        <v>0</v>
      </c>
      <c r="BW144" s="5">
        <f t="shared" si="199"/>
        <v>0</v>
      </c>
      <c r="BX144" s="5">
        <f t="shared" si="200"/>
        <v>78284.557174056463</v>
      </c>
      <c r="BY144" s="5">
        <f t="shared" si="240"/>
        <v>234853.67152216937</v>
      </c>
      <c r="BZ144" s="5">
        <f>MAX(INDEX('Team forecast'!$R$3:$BH$26,MATCH($B144,'Team forecast'!$B$3:$B$26,0),MATCH(BZ$1,'Team forecast'!$R$2:$BH$2,0))*($BX144)-(1-INDEX('Team forecast'!$R$3:$BH$26,MATCH($B144,'Team forecast'!$B$3:$B$26,0),MATCH(BZ$1,'Team forecast'!$R$2:$BH$2,0)))*(BY144+CH144)*0.01,-5000)</f>
        <v>69648.840751393393</v>
      </c>
      <c r="CA144" s="5">
        <f>MAX(INDEX('Team forecast'!$R$3:$BH$26,MATCH($B144,'Team forecast'!$B$3:$B$26,0),MATCH(CA$1,'Team forecast'!$R$2:$BH$2,0))*$BX144-(1-INDEX('Team forecast'!$R$3:$BH$26,MATCH($B144,'Team forecast'!$B$3:$B$26,0),MATCH(CA$1,'Team forecast'!$R$2:$BH$2,0)))*(BY144+BX144+CH144)*0.01,-5000)</f>
        <v>8491.6768341851675</v>
      </c>
      <c r="CB144" s="5">
        <f>MAX(INDEX('Team forecast'!$R$3:$BH$26,MATCH($B144,'Team forecast'!$B$3:$B$26,0),MATCH(CB$1,'Team forecast'!$R$2:$BH$2,0))*$BX144-(1-INDEX('Team forecast'!$R$3:$BH$26,MATCH($B144,'Team forecast'!$B$3:$B$26,0),MATCH(CB$1,'Team forecast'!$R$2:$BH$2,0)))*(BY144+BX144*2+CH144)*0.01,0)</f>
        <v>0</v>
      </c>
      <c r="CC144" s="5">
        <v>0</v>
      </c>
      <c r="CD144" s="5">
        <f>+AK144+BD144*Cockpit!$C$3+BW144*Cockpit!$C$3^2+BZ144*Cockpit!$C$3^3+CA144*Cockpit!$C$3^4+CB144*Cockpit!$C$3^5+CC144*Cockpit!$C$3^6</f>
        <v>152127.45357310641</v>
      </c>
      <c r="CE144" s="5"/>
      <c r="CF144" s="5"/>
      <c r="CG144" s="5">
        <v>0</v>
      </c>
      <c r="CH144" s="5">
        <f t="shared" si="201"/>
        <v>5137000</v>
      </c>
      <c r="CI144" s="5">
        <f t="shared" si="202"/>
        <v>5137000</v>
      </c>
      <c r="CJ144" s="1">
        <f t="shared" si="203"/>
        <v>0.03</v>
      </c>
      <c r="CK144" s="5">
        <f>RANK(CD144,$CD$2:$CD$622)+COUNTIF($CD$2:$CD144,$CD144)-1</f>
        <v>37</v>
      </c>
      <c r="CL144" s="5">
        <f>RANK(CJ144,$CJ$2:$CJ$622)+COUNTIF($CJ$2:$CJ144,$CJ144)-1</f>
        <v>58</v>
      </c>
    </row>
    <row r="145" spans="1:90" x14ac:dyDescent="0.3">
      <c r="A145" t="str">
        <f>Players!P146</f>
        <v>Emerson</v>
      </c>
      <c r="B145" t="str">
        <f>Players!G146</f>
        <v>Italy</v>
      </c>
      <c r="C145" t="str">
        <f>Players!AB146</f>
        <v>Defense</v>
      </c>
      <c r="D145" s="1"/>
      <c r="F145" t="str">
        <f>IFERROR(INDEX(Lookup!B:B,MATCH(INDEX(Players!C:C,MATCH(E145,Players!A:A,0)),Lookup!D:D,0)),"")</f>
        <v/>
      </c>
      <c r="G145">
        <f>IF(Players!AC146=0,10000000,Players!AC146)</f>
        <v>3995000</v>
      </c>
      <c r="H145" s="16">
        <f>INDEX('Team forecast'!$B$2:$AO$26,MATCH('Master data'!$B145,'Team forecast'!$B$2:$B$26,0),MATCH('Master data'!H$1,'Team forecast'!$B$2:$AO$2,0))</f>
        <v>1.6694298230620759</v>
      </c>
      <c r="I145" s="16">
        <f>INDEX('Team forecast'!$B$2:$AO$26,MATCH('Master data'!$B145,'Team forecast'!$B$2:$B$26,0),MATCH('Master data'!I$1,'Team forecast'!$B$2:$AO$2,0))</f>
        <v>0.66430787748130482</v>
      </c>
      <c r="J145" s="16">
        <f>INDEX('Team forecast'!$B$2:$AO$26,MATCH('Master data'!$B145,'Team forecast'!$B$2:$B$26,0),MATCH('Master data'!J$1,'Team forecast'!$B$2:$AO$2,0))</f>
        <v>0.5146295912014941</v>
      </c>
      <c r="K145" s="16">
        <f>INDEX('Team forecast'!$B$2:$AO$26,MATCH('Master data'!$B145,'Team forecast'!$B$2:$B$26,0),MATCH('Master data'!K$1,'Team forecast'!$B$2:$AO$2,0))</f>
        <v>4.5619178587418219</v>
      </c>
      <c r="L145" s="16">
        <f>INDEX('Team forecast'!$B$2:$AO$26,MATCH('Master data'!$B145,'Team forecast'!$B$2:$B$26,0),MATCH('Master data'!L$1,'Team forecast'!$B$2:$AO$2,0))</f>
        <v>2.1808086887012532</v>
      </c>
      <c r="M145">
        <f>IF(Players!BC146=1,95,0)</f>
        <v>0</v>
      </c>
      <c r="N145" s="2">
        <f>Players!BN146</f>
        <v>0</v>
      </c>
      <c r="O145" s="2">
        <f>Players!BO146</f>
        <v>0</v>
      </c>
      <c r="P145" s="2">
        <f>Players!BP146</f>
        <v>0</v>
      </c>
      <c r="Q145" s="2">
        <f>Players!BQ146</f>
        <v>0.13536096256684491</v>
      </c>
      <c r="R145" s="2">
        <f>Players!BR146</f>
        <v>3.0080213903743314E-2</v>
      </c>
      <c r="S145" s="2">
        <f t="shared" si="204"/>
        <v>1.6694298230620759</v>
      </c>
      <c r="T145" s="2">
        <f t="shared" si="205"/>
        <v>0.66430787748130482</v>
      </c>
      <c r="U145" s="16">
        <f>INDEX('Team forecast'!$B$2:$AO$26,MATCH('Master data'!$B145,'Team forecast'!$B$2:$B$26,0),MATCH('Master data'!U$1,'Team forecast'!$B$2:$AO$2,0))</f>
        <v>0.60759493670886078</v>
      </c>
      <c r="V145" s="16">
        <f>INDEX('Team forecast'!$B$2:$AO$26,MATCH('Master data'!$B145,'Team forecast'!$B$2:$B$26,0),MATCH('Master data'!V$1,'Team forecast'!$B$2:$AO$2,0))</f>
        <v>0.23544303797468349</v>
      </c>
      <c r="W145" s="16">
        <f>INDEX('Team forecast'!$B$2:$AO$26,MATCH('Master data'!$B145,'Team forecast'!$B$2:$B$26,0),MATCH('Master data'!W$1,'Team forecast'!$B$2:$AO$2,0))</f>
        <v>0.1569620253164557</v>
      </c>
      <c r="X145" s="5">
        <f t="shared" si="206"/>
        <v>-5000</v>
      </c>
      <c r="Y145" s="5">
        <f t="shared" si="207"/>
        <v>0</v>
      </c>
      <c r="Z145" s="5">
        <f t="shared" si="208"/>
        <v>0</v>
      </c>
      <c r="AA145" s="5">
        <f t="shared" si="209"/>
        <v>0</v>
      </c>
      <c r="AB145" s="5">
        <f t="shared" si="210"/>
        <v>0</v>
      </c>
      <c r="AC145" s="5">
        <f t="shared" si="211"/>
        <v>0</v>
      </c>
      <c r="AD145" s="5">
        <f t="shared" si="212"/>
        <v>0</v>
      </c>
      <c r="AE145" s="5">
        <f t="shared" si="213"/>
        <v>25731.479560074706</v>
      </c>
      <c r="AF145" s="5">
        <f t="shared" si="214"/>
        <v>0</v>
      </c>
      <c r="AG145" s="5">
        <f t="shared" si="215"/>
        <v>0</v>
      </c>
      <c r="AH145" s="5">
        <f t="shared" si="216"/>
        <v>0</v>
      </c>
      <c r="AI145" s="5">
        <f t="shared" si="217"/>
        <v>0</v>
      </c>
      <c r="AJ145" s="5">
        <f t="shared" si="218"/>
        <v>0</v>
      </c>
      <c r="AK145" s="5">
        <f>IFERROR(SUM(X145:AJ145),-5000)*((Cockpit!$C$3)^0)</f>
        <v>20731.479560074706</v>
      </c>
      <c r="AL145" s="16">
        <f>INDEX('Team forecast'!$B$2:$AO$26,MATCH('Master data'!$B145,'Team forecast'!$B$2:$B$26,0),MATCH('Master data'!AL$1,'Team forecast'!$B$2:$AO$2,0))</f>
        <v>1.8662925210906216</v>
      </c>
      <c r="AM145" s="16">
        <f>INDEX('Team forecast'!$B$2:$AO$26,MATCH('Master data'!$B145,'Team forecast'!$B$2:$B$26,0),MATCH('Master data'!AM$1,'Team forecast'!$B$2:$AO$2,0))</f>
        <v>0.66231971676468582</v>
      </c>
      <c r="AN145" s="16">
        <f>INDEX('Team forecast'!$B$2:$AO$26,MATCH('Master data'!$B145,'Team forecast'!$B$2:$B$26,0),MATCH('Master data'!AN$1,'Team forecast'!$B$2:$AO$2,0))</f>
        <v>0.51565377532228363</v>
      </c>
      <c r="AO145" s="16">
        <f>INDEX('Team forecast'!$B$2:$AO$26,MATCH('Master data'!$B145,'Team forecast'!$B$2:$B$26,0),MATCH('Master data'!AO$1,'Team forecast'!$B$2:$AO$2,0))</f>
        <v>5.0998688677930888</v>
      </c>
      <c r="AP145" s="16">
        <f>INDEX('Team forecast'!$B$2:$AO$26,MATCH('Master data'!$B145,'Team forecast'!$B$2:$B$26,0),MATCH('Master data'!AP$1,'Team forecast'!$B$2:$AO$2,0))</f>
        <v>2.1742818984699284</v>
      </c>
      <c r="AQ145" s="5">
        <f t="shared" si="219"/>
        <v>-5000</v>
      </c>
      <c r="AR145" s="5">
        <f>INDEX('Team forecast'!$B$2:$AO$26,MATCH('Master data'!$B145,'Team forecast'!$B$2:$B$26,0),MATCH('Master data'!AR$1,'Team forecast'!$B$2:$AO$2,0))*IF(X145&gt;0,25000,0)</f>
        <v>0</v>
      </c>
      <c r="AS145" s="16">
        <f>INDEX('Team forecast'!$B$2:$AO$26,MATCH('Master data'!$B145,'Team forecast'!$B$2:$B$26,0),MATCH('Master data'!AS$1,'Team forecast'!$B$2:$AO$2,0))*IF(X145&gt;0,5000,0)</f>
        <v>0</v>
      </c>
      <c r="AT145" s="16">
        <f>INDEX('Team forecast'!$B$2:$AO$26,MATCH('Master data'!$B145,'Team forecast'!$B$2:$B$26,0),MATCH('Master data'!AT$1,'Team forecast'!$B$2:$AO$2,0))*IF(X145&gt;0,-15000,0)</f>
        <v>0</v>
      </c>
      <c r="AU145" s="5">
        <f t="shared" si="220"/>
        <v>0</v>
      </c>
      <c r="AV145" s="5">
        <f t="shared" si="221"/>
        <v>0</v>
      </c>
      <c r="AW145" s="5">
        <f t="shared" si="222"/>
        <v>0</v>
      </c>
      <c r="AX145" s="5">
        <f t="shared" si="223"/>
        <v>25782.688766114181</v>
      </c>
      <c r="AY145" s="5">
        <f t="shared" si="224"/>
        <v>0</v>
      </c>
      <c r="AZ145" s="5">
        <f t="shared" si="225"/>
        <v>0</v>
      </c>
      <c r="BA145" s="5">
        <f t="shared" si="226"/>
        <v>0</v>
      </c>
      <c r="BB145" s="5">
        <f t="shared" si="227"/>
        <v>0</v>
      </c>
      <c r="BC145" s="5">
        <f t="shared" si="228"/>
        <v>0</v>
      </c>
      <c r="BD145" s="5">
        <f t="shared" si="229"/>
        <v>20782.688766114181</v>
      </c>
      <c r="BE145" s="16">
        <f>INDEX('Team forecast'!$B$2:$AO$26,MATCH('Master data'!$B145,'Team forecast'!$B$2:$B$26,0),MATCH('Master data'!BE$1,'Team forecast'!$B$2:$AO$2,0))</f>
        <v>0</v>
      </c>
      <c r="BF145" s="16">
        <f>INDEX('Team forecast'!$B$2:$AO$26,MATCH('Master data'!$B145,'Team forecast'!$B$2:$B$26,0),MATCH('Master data'!BF$1,'Team forecast'!$B$2:$AO$2,0))</f>
        <v>0</v>
      </c>
      <c r="BG145" s="16">
        <f>INDEX('Team forecast'!$B$2:$AO$26,MATCH('Master data'!$B145,'Team forecast'!$B$2:$B$26,0),MATCH('Master data'!BG$1,'Team forecast'!$B$2:$AO$2,0))</f>
        <v>0</v>
      </c>
      <c r="BH145" s="16">
        <f>INDEX('Team forecast'!$B$2:$AO$26,MATCH('Master data'!$B145,'Team forecast'!$B$2:$B$26,0),MATCH('Master data'!BH$1,'Team forecast'!$B$2:$AO$2,0))</f>
        <v>0</v>
      </c>
      <c r="BI145" s="16">
        <f>INDEX('Team forecast'!$B$2:$AO$26,MATCH('Master data'!$B145,'Team forecast'!$B$2:$B$26,0),MATCH('Master data'!BI$1,'Team forecast'!$B$2:$AO$2,0))</f>
        <v>0</v>
      </c>
      <c r="BJ145" s="5">
        <f t="shared" si="230"/>
        <v>-5000</v>
      </c>
      <c r="BK145" s="5">
        <f>INDEX('Team forecast'!$R$3:$BH$26,MATCH($B145,'Team forecast'!$B$3:$B$26,0),MATCH(BK$1,'Team forecast'!$R$2:$BH$2,0))*IF($X145&gt;0,25000,0)</f>
        <v>0</v>
      </c>
      <c r="BL145" s="5">
        <f>INDEX('Team forecast'!$R$3:$BH$26,MATCH($B145,'Team forecast'!$B$3:$B$26,0),MATCH(BL$1,'Team forecast'!$R$2:$BH$2,0))*IF($X145&gt;0,5000,0)</f>
        <v>0</v>
      </c>
      <c r="BM145" s="5">
        <f>INDEX('Team forecast'!$R$3:$BH$26,MATCH($B145,'Team forecast'!$B$3:$B$26,0),MATCH(BM$1,'Team forecast'!$R$2:$BH$2,0))*IF($X145&gt;0,-15000,0)</f>
        <v>0</v>
      </c>
      <c r="BN145" s="5">
        <f t="shared" si="231"/>
        <v>0</v>
      </c>
      <c r="BO145" s="5">
        <f t="shared" si="232"/>
        <v>0</v>
      </c>
      <c r="BP145" s="5">
        <f t="shared" si="233"/>
        <v>0</v>
      </c>
      <c r="BQ145" s="5">
        <f t="shared" si="234"/>
        <v>0</v>
      </c>
      <c r="BR145" s="5">
        <f t="shared" si="235"/>
        <v>0</v>
      </c>
      <c r="BS145" s="5">
        <f t="shared" si="236"/>
        <v>0</v>
      </c>
      <c r="BT145" s="5">
        <f t="shared" si="237"/>
        <v>0</v>
      </c>
      <c r="BU145" s="5">
        <f t="shared" si="238"/>
        <v>0</v>
      </c>
      <c r="BV145" s="5">
        <f t="shared" si="239"/>
        <v>0</v>
      </c>
      <c r="BW145" s="5">
        <f t="shared" si="199"/>
        <v>0</v>
      </c>
      <c r="BX145" s="5">
        <f t="shared" si="200"/>
        <v>20757.084163094441</v>
      </c>
      <c r="BY145" s="5">
        <f t="shared" si="240"/>
        <v>62271.252489283324</v>
      </c>
      <c r="BZ145" s="5">
        <f>MAX(INDEX('Team forecast'!$R$3:$BH$26,MATCH($B145,'Team forecast'!$B$3:$B$26,0),MATCH(BZ$1,'Team forecast'!$R$2:$BH$2,0))*($BX145)-(1-INDEX('Team forecast'!$R$3:$BH$26,MATCH($B145,'Team forecast'!$B$3:$B$26,0),MATCH(BZ$1,'Team forecast'!$R$2:$BH$2,0)))*(BY145+CH145)*0.01,-5000)</f>
        <v>16744.854473226107</v>
      </c>
      <c r="CA145" s="5">
        <f>MAX(INDEX('Team forecast'!$R$3:$BH$26,MATCH($B145,'Team forecast'!$B$3:$B$26,0),MATCH(CA$1,'Team forecast'!$R$2:$BH$2,0))*$BX145-(1-INDEX('Team forecast'!$R$3:$BH$26,MATCH($B145,'Team forecast'!$B$3:$B$26,0),MATCH(CA$1,'Team forecast'!$R$2:$BH$2,0)))*(BY145+BX145+CH145)*0.01,-5000)</f>
        <v>-5000</v>
      </c>
      <c r="CB145" s="5">
        <f>MAX(INDEX('Team forecast'!$R$3:$BH$26,MATCH($B145,'Team forecast'!$B$3:$B$26,0),MATCH(CB$1,'Team forecast'!$R$2:$BH$2,0))*$BX145-(1-INDEX('Team forecast'!$R$3:$BH$26,MATCH($B145,'Team forecast'!$B$3:$B$26,0),MATCH(CB$1,'Team forecast'!$R$2:$BH$2,0)))*(BY145+BX145*2+CH145)*0.01,0)</f>
        <v>0</v>
      </c>
      <c r="CC145" s="5">
        <v>0</v>
      </c>
      <c r="CD145" s="5">
        <f>+AK145+BD145*Cockpit!$C$3+BW145*Cockpit!$C$3^2+BZ145*Cockpit!$C$3^3+CA145*Cockpit!$C$3^4+CB145*Cockpit!$C$3^5+CC145*Cockpit!$C$3^6</f>
        <v>38560.389445600536</v>
      </c>
      <c r="CE145" s="5"/>
      <c r="CF145" s="5"/>
      <c r="CG145" s="5">
        <v>0</v>
      </c>
      <c r="CH145" s="5">
        <f t="shared" si="201"/>
        <v>3995000</v>
      </c>
      <c r="CI145" s="5">
        <f t="shared" si="202"/>
        <v>3995000</v>
      </c>
      <c r="CJ145" s="1">
        <f t="shared" si="203"/>
        <v>0.01</v>
      </c>
      <c r="CK145" s="5">
        <f>RANK(CD145,$CD$2:$CD$622)+COUNTIF($CD$2:$CD145,$CD145)-1</f>
        <v>211</v>
      </c>
      <c r="CL145" s="5">
        <f>RANK(CJ145,$CJ$2:$CJ$622)+COUNTIF($CJ$2:$CJ145,$CJ145)-1</f>
        <v>242</v>
      </c>
    </row>
    <row r="146" spans="1:90" x14ac:dyDescent="0.3">
      <c r="A146" t="str">
        <f>Players!P147</f>
        <v>Dedryck Boyata</v>
      </c>
      <c r="B146" t="str">
        <f>Players!G147</f>
        <v>Belgium</v>
      </c>
      <c r="C146" t="str">
        <f>Players!AB147</f>
        <v>Defense</v>
      </c>
      <c r="D146" s="1"/>
      <c r="F146" t="str">
        <f>IFERROR(INDEX(Lookup!B:B,MATCH(INDEX(Players!C:C,MATCH(E146,Players!A:A,0)),Lookup!D:D,0)),"")</f>
        <v/>
      </c>
      <c r="G146">
        <f>IF(Players!AC147=0,10000000,Players!AC147)</f>
        <v>3612000</v>
      </c>
      <c r="H146" s="16">
        <f>INDEX('Team forecast'!$B$2:$AO$26,MATCH('Master data'!$B146,'Team forecast'!$B$2:$B$26,0),MATCH('Master data'!H$1,'Team forecast'!$B$2:$AO$2,0))</f>
        <v>1.3904776720313736</v>
      </c>
      <c r="I146" s="16">
        <f>INDEX('Team forecast'!$B$2:$AO$26,MATCH('Master data'!$B146,'Team forecast'!$B$2:$B$26,0),MATCH('Master data'!I$1,'Team forecast'!$B$2:$AO$2,0))</f>
        <v>0.98501256392320902</v>
      </c>
      <c r="J146" s="16">
        <f>INDEX('Team forecast'!$B$2:$AO$26,MATCH('Master data'!$B146,'Team forecast'!$B$2:$B$26,0),MATCH('Master data'!J$1,'Team forecast'!$B$2:$AO$2,0))</f>
        <v>0.37343453510436442</v>
      </c>
      <c r="K146" s="16">
        <f>INDEX('Team forecast'!$B$2:$AO$26,MATCH('Master data'!$B146,'Team forecast'!$B$2:$B$26,0),MATCH('Master data'!K$1,'Team forecast'!$B$2:$AO$2,0))</f>
        <v>3.64738364221295</v>
      </c>
      <c r="L146" s="16">
        <f>INDEX('Team forecast'!$B$2:$AO$26,MATCH('Master data'!$B146,'Team forecast'!$B$2:$B$26,0),MATCH('Master data'!L$1,'Team forecast'!$B$2:$AO$2,0))</f>
        <v>3.2336271037883124</v>
      </c>
      <c r="M146">
        <f>IF(Players!BC147=1,95,0)</f>
        <v>95</v>
      </c>
      <c r="N146" s="2">
        <f>Players!BN147</f>
        <v>2.4792991894778568E-2</v>
      </c>
      <c r="O146" s="2">
        <f>Players!BO147</f>
        <v>2.2549605358060811E-2</v>
      </c>
      <c r="P146" s="2">
        <f>Players!BP147</f>
        <v>9.7639951407099898E-3</v>
      </c>
      <c r="Q146" s="2">
        <f>Players!BQ147</f>
        <v>8.7435233160621767E-2</v>
      </c>
      <c r="R146" s="2">
        <f>Players!BR147</f>
        <v>0</v>
      </c>
      <c r="S146" s="2">
        <f t="shared" si="204"/>
        <v>1.3904776720313736</v>
      </c>
      <c r="T146" s="2">
        <f t="shared" si="205"/>
        <v>0.98501256392320902</v>
      </c>
      <c r="U146" s="16">
        <f>INDEX('Team forecast'!$B$2:$AO$26,MATCH('Master data'!$B146,'Team forecast'!$B$2:$B$26,0),MATCH('Master data'!U$1,'Team forecast'!$B$2:$AO$2,0))</f>
        <v>0.45540796963946878</v>
      </c>
      <c r="V146" s="16">
        <f>INDEX('Team forecast'!$B$2:$AO$26,MATCH('Master data'!$B146,'Team forecast'!$B$2:$B$26,0),MATCH('Master data'!V$1,'Team forecast'!$B$2:$AO$2,0))</f>
        <v>0.31119544592030363</v>
      </c>
      <c r="W146" s="16">
        <f>INDEX('Team forecast'!$B$2:$AO$26,MATCH('Master data'!$B146,'Team forecast'!$B$2:$B$26,0),MATCH('Master data'!W$1,'Team forecast'!$B$2:$AO$2,0))</f>
        <v>0.23339658444022771</v>
      </c>
      <c r="X146" s="5">
        <f t="shared" si="206"/>
        <v>7000</v>
      </c>
      <c r="Y146" s="5">
        <f t="shared" si="207"/>
        <v>11385.19924098672</v>
      </c>
      <c r="Z146" s="5">
        <f t="shared" si="208"/>
        <v>1555.977229601518</v>
      </c>
      <c r="AA146" s="5">
        <f t="shared" si="209"/>
        <v>-3500.9487666034156</v>
      </c>
      <c r="AB146" s="5">
        <f t="shared" si="210"/>
        <v>5171.1152478816621</v>
      </c>
      <c r="AC146" s="5">
        <f t="shared" si="211"/>
        <v>1567.7361381751293</v>
      </c>
      <c r="AD146" s="5">
        <f t="shared" si="212"/>
        <v>356.13036158872347</v>
      </c>
      <c r="AE146" s="5">
        <f t="shared" si="213"/>
        <v>18671.72675521822</v>
      </c>
      <c r="AF146" s="5">
        <f t="shared" si="214"/>
        <v>0</v>
      </c>
      <c r="AG146" s="5">
        <f t="shared" si="215"/>
        <v>-1748.7046632124354</v>
      </c>
      <c r="AH146" s="5">
        <f t="shared" si="216"/>
        <v>0</v>
      </c>
      <c r="AI146" s="5">
        <f t="shared" si="217"/>
        <v>13904.776720313735</v>
      </c>
      <c r="AJ146" s="5">
        <f t="shared" si="218"/>
        <v>-7880.1005113856718</v>
      </c>
      <c r="AK146" s="5">
        <f>IFERROR(SUM(X146:AJ146),-5000)*((Cockpit!$C$3)^0)</f>
        <v>46482.907752564184</v>
      </c>
      <c r="AL146" s="16">
        <f>INDEX('Team forecast'!$B$2:$AO$26,MATCH('Master data'!$B146,'Team forecast'!$B$2:$B$26,0),MATCH('Master data'!AL$1,'Team forecast'!$B$2:$AO$2,0))</f>
        <v>2.3578794100156779</v>
      </c>
      <c r="AM146" s="16">
        <f>INDEX('Team forecast'!$B$2:$AO$26,MATCH('Master data'!$B146,'Team forecast'!$B$2:$B$26,0),MATCH('Master data'!AM$1,'Team forecast'!$B$2:$AO$2,0))</f>
        <v>0.60341572553131961</v>
      </c>
      <c r="AN146" s="16">
        <f>INDEX('Team forecast'!$B$2:$AO$26,MATCH('Master data'!$B146,'Team forecast'!$B$2:$B$26,0),MATCH('Master data'!AN$1,'Team forecast'!$B$2:$AO$2,0))</f>
        <v>0.5469402440769694</v>
      </c>
      <c r="AO146" s="16">
        <f>INDEX('Team forecast'!$B$2:$AO$26,MATCH('Master data'!$B146,'Team forecast'!$B$2:$B$26,0),MATCH('Master data'!AO$1,'Team forecast'!$B$2:$AO$2,0))</f>
        <v>6.1849902111969035</v>
      </c>
      <c r="AP146" s="16">
        <f>INDEX('Team forecast'!$B$2:$AO$26,MATCH('Master data'!$B146,'Team forecast'!$B$2:$B$26,0),MATCH('Master data'!AP$1,'Team forecast'!$B$2:$AO$2,0))</f>
        <v>1.9809102100775644</v>
      </c>
      <c r="AQ146" s="5">
        <f t="shared" si="219"/>
        <v>7000</v>
      </c>
      <c r="AR146" s="5">
        <f>INDEX('Team forecast'!$B$2:$AO$26,MATCH('Master data'!$B146,'Team forecast'!$B$2:$B$26,0),MATCH('Master data'!AR$1,'Team forecast'!$B$2:$AO$2,0))*IF(X146&gt;0,25000,0)</f>
        <v>19389.479964204038</v>
      </c>
      <c r="AS146" s="16">
        <f>INDEX('Team forecast'!$B$2:$AO$26,MATCH('Master data'!$B146,'Team forecast'!$B$2:$B$26,0),MATCH('Master data'!AS$1,'Team forecast'!$B$2:$AO$2,0))*IF(X146&gt;0,5000,0)</f>
        <v>727.851247887044</v>
      </c>
      <c r="AT146" s="16">
        <f>INDEX('Team forecast'!$B$2:$AO$26,MATCH('Master data'!$B146,'Team forecast'!$B$2:$B$26,0),MATCH('Master data'!AT$1,'Team forecast'!$B$2:$AO$2,0))*IF(X146&gt;0,-15000,0)</f>
        <v>-1182.7582778164463</v>
      </c>
      <c r="AU146" s="5">
        <f t="shared" si="220"/>
        <v>8768.832765207595</v>
      </c>
      <c r="AV146" s="5">
        <f t="shared" si="221"/>
        <v>2658.46250888754</v>
      </c>
      <c r="AW146" s="5">
        <f t="shared" si="222"/>
        <v>603.90214367465421</v>
      </c>
      <c r="AX146" s="5">
        <f t="shared" si="223"/>
        <v>27347.01220384847</v>
      </c>
      <c r="AY146" s="5">
        <f t="shared" si="224"/>
        <v>0</v>
      </c>
      <c r="AZ146" s="5">
        <f t="shared" si="225"/>
        <v>-1748.7046632124354</v>
      </c>
      <c r="BA146" s="5">
        <f t="shared" si="226"/>
        <v>0</v>
      </c>
      <c r="BB146" s="5">
        <f t="shared" si="227"/>
        <v>23578.794100156778</v>
      </c>
      <c r="BC146" s="5">
        <f t="shared" si="228"/>
        <v>-4827.3258042505568</v>
      </c>
      <c r="BD146" s="5">
        <f t="shared" si="229"/>
        <v>82315.546188586683</v>
      </c>
      <c r="BE146" s="16">
        <f>INDEX('Team forecast'!$B$2:$AO$26,MATCH('Master data'!$B146,'Team forecast'!$B$2:$B$26,0),MATCH('Master data'!BE$1,'Team forecast'!$B$2:$AO$2,0))</f>
        <v>0</v>
      </c>
      <c r="BF146" s="16">
        <f>INDEX('Team forecast'!$B$2:$AO$26,MATCH('Master data'!$B146,'Team forecast'!$B$2:$B$26,0),MATCH('Master data'!BF$1,'Team forecast'!$B$2:$AO$2,0))</f>
        <v>0</v>
      </c>
      <c r="BG146" s="16">
        <f>INDEX('Team forecast'!$B$2:$AO$26,MATCH('Master data'!$B146,'Team forecast'!$B$2:$B$26,0),MATCH('Master data'!BG$1,'Team forecast'!$B$2:$AO$2,0))</f>
        <v>0</v>
      </c>
      <c r="BH146" s="16">
        <f>INDEX('Team forecast'!$B$2:$AO$26,MATCH('Master data'!$B146,'Team forecast'!$B$2:$B$26,0),MATCH('Master data'!BH$1,'Team forecast'!$B$2:$AO$2,0))</f>
        <v>0</v>
      </c>
      <c r="BI146" s="16">
        <f>INDEX('Team forecast'!$B$2:$AO$26,MATCH('Master data'!$B146,'Team forecast'!$B$2:$B$26,0),MATCH('Master data'!BI$1,'Team forecast'!$B$2:$AO$2,0))</f>
        <v>0</v>
      </c>
      <c r="BJ146" s="5">
        <f t="shared" si="230"/>
        <v>7000</v>
      </c>
      <c r="BK146" s="5">
        <f>INDEX('Team forecast'!$R$3:$BH$26,MATCH($B146,'Team forecast'!$B$3:$B$26,0),MATCH(BK$1,'Team forecast'!$R$2:$BH$2,0))*IF($X146&gt;0,25000,0)</f>
        <v>0</v>
      </c>
      <c r="BL146" s="5">
        <f>INDEX('Team forecast'!$R$3:$BH$26,MATCH($B146,'Team forecast'!$B$3:$B$26,0),MATCH(BL$1,'Team forecast'!$R$2:$BH$2,0))*IF($X146&gt;0,5000,0)</f>
        <v>0</v>
      </c>
      <c r="BM146" s="5">
        <f>INDEX('Team forecast'!$R$3:$BH$26,MATCH($B146,'Team forecast'!$B$3:$B$26,0),MATCH(BM$1,'Team forecast'!$R$2:$BH$2,0))*IF($X146&gt;0,-15000,0)</f>
        <v>0</v>
      </c>
      <c r="BN146" s="5">
        <f t="shared" si="231"/>
        <v>0</v>
      </c>
      <c r="BO146" s="5">
        <f t="shared" si="232"/>
        <v>0</v>
      </c>
      <c r="BP146" s="5">
        <f t="shared" si="233"/>
        <v>0</v>
      </c>
      <c r="BQ146" s="5">
        <f t="shared" si="234"/>
        <v>0</v>
      </c>
      <c r="BR146" s="5">
        <f t="shared" si="235"/>
        <v>0</v>
      </c>
      <c r="BS146" s="5">
        <f t="shared" si="236"/>
        <v>-1748.7046632124354</v>
      </c>
      <c r="BT146" s="5">
        <f t="shared" si="237"/>
        <v>0</v>
      </c>
      <c r="BU146" s="5">
        <f t="shared" si="238"/>
        <v>0</v>
      </c>
      <c r="BV146" s="5">
        <f t="shared" si="239"/>
        <v>0</v>
      </c>
      <c r="BW146" s="5">
        <f t="shared" si="199"/>
        <v>0</v>
      </c>
      <c r="BX146" s="5">
        <f t="shared" si="200"/>
        <v>64399.22697057543</v>
      </c>
      <c r="BY146" s="5">
        <f t="shared" si="240"/>
        <v>193197.68091172629</v>
      </c>
      <c r="BZ146" s="5">
        <f>MAX(INDEX('Team forecast'!$R$3:$BH$26,MATCH($B146,'Team forecast'!$B$3:$B$26,0),MATCH(BZ$1,'Team forecast'!$R$2:$BH$2,0))*($BX146)-(1-INDEX('Team forecast'!$R$3:$BH$26,MATCH($B146,'Team forecast'!$B$3:$B$26,0),MATCH(BZ$1,'Team forecast'!$R$2:$BH$2,0)))*(BY146+CH146)*0.01,-5000)</f>
        <v>56810.248912820403</v>
      </c>
      <c r="CA146" s="5">
        <f>MAX(INDEX('Team forecast'!$R$3:$BH$26,MATCH($B146,'Team forecast'!$B$3:$B$26,0),MATCH(CA$1,'Team forecast'!$R$2:$BH$2,0))*$BX146-(1-INDEX('Team forecast'!$R$3:$BH$26,MATCH($B146,'Team forecast'!$B$3:$B$26,0),MATCH(CA$1,'Team forecast'!$R$2:$BH$2,0)))*(BY146+BX146+CH146)*0.01,-5000)</f>
        <v>10089.585436699981</v>
      </c>
      <c r="CB146" s="5">
        <f>MAX(INDEX('Team forecast'!$R$3:$BH$26,MATCH($B146,'Team forecast'!$B$3:$B$26,0),MATCH(CB$1,'Team forecast'!$R$2:$BH$2,0))*$BX146-(1-INDEX('Team forecast'!$R$3:$BH$26,MATCH($B146,'Team forecast'!$B$3:$B$26,0),MATCH(CB$1,'Team forecast'!$R$2:$BH$2,0)))*(BY146+BX146*2+CH146)*0.01,0)</f>
        <v>0</v>
      </c>
      <c r="CC146" s="5">
        <v>0</v>
      </c>
      <c r="CD146" s="5">
        <f>+AK146+BD146*Cockpit!$C$3+BW146*Cockpit!$C$3^2+BZ146*Cockpit!$C$3^3+CA146*Cockpit!$C$3^4+CB146*Cockpit!$C$3^5+CC146*Cockpit!$C$3^6</f>
        <v>120185.60942020085</v>
      </c>
      <c r="CE146" s="5"/>
      <c r="CF146" s="5"/>
      <c r="CG146" s="5">
        <v>0</v>
      </c>
      <c r="CH146" s="5">
        <f t="shared" si="201"/>
        <v>3612000</v>
      </c>
      <c r="CI146" s="5">
        <f t="shared" si="202"/>
        <v>3612000</v>
      </c>
      <c r="CJ146" s="1">
        <f t="shared" si="203"/>
        <v>3.3000000000000002E-2</v>
      </c>
      <c r="CK146" s="5">
        <f>RANK(CD146,$CD$2:$CD$622)+COUNTIF($CD$2:$CD146,$CD146)-1</f>
        <v>73</v>
      </c>
      <c r="CL146" s="5">
        <f>RANK(CJ146,$CJ$2:$CJ$622)+COUNTIF($CJ$2:$CJ146,$CJ146)-1</f>
        <v>43</v>
      </c>
    </row>
    <row r="147" spans="1:90" x14ac:dyDescent="0.3">
      <c r="A147" t="str">
        <f>Players!P148</f>
        <v>Jason Denayer</v>
      </c>
      <c r="B147" t="str">
        <f>Players!G148</f>
        <v>Belgium</v>
      </c>
      <c r="C147" t="str">
        <f>Players!AB148</f>
        <v>Defense</v>
      </c>
      <c r="D147" s="1"/>
      <c r="F147" t="str">
        <f>IFERROR(INDEX(Lookup!B:B,MATCH(INDEX(Players!C:C,MATCH(E147,Players!A:A,0)),Lookup!D:D,0)),"")</f>
        <v/>
      </c>
      <c r="G147">
        <f>IF(Players!AC148=0,10000000,Players!AC148)</f>
        <v>3995000</v>
      </c>
      <c r="H147" s="16">
        <f>INDEX('Team forecast'!$B$2:$AO$26,MATCH('Master data'!$B147,'Team forecast'!$B$2:$B$26,0),MATCH('Master data'!H$1,'Team forecast'!$B$2:$AO$2,0))</f>
        <v>1.3904776720313736</v>
      </c>
      <c r="I147" s="16">
        <f>INDEX('Team forecast'!$B$2:$AO$26,MATCH('Master data'!$B147,'Team forecast'!$B$2:$B$26,0),MATCH('Master data'!I$1,'Team forecast'!$B$2:$AO$2,0))</f>
        <v>0.98501256392320902</v>
      </c>
      <c r="J147" s="16">
        <f>INDEX('Team forecast'!$B$2:$AO$26,MATCH('Master data'!$B147,'Team forecast'!$B$2:$B$26,0),MATCH('Master data'!J$1,'Team forecast'!$B$2:$AO$2,0))</f>
        <v>0.37343453510436442</v>
      </c>
      <c r="K147" s="16">
        <f>INDEX('Team forecast'!$B$2:$AO$26,MATCH('Master data'!$B147,'Team forecast'!$B$2:$B$26,0),MATCH('Master data'!K$1,'Team forecast'!$B$2:$AO$2,0))</f>
        <v>3.64738364221295</v>
      </c>
      <c r="L147" s="16">
        <f>INDEX('Team forecast'!$B$2:$AO$26,MATCH('Master data'!$B147,'Team forecast'!$B$2:$B$26,0),MATCH('Master data'!L$1,'Team forecast'!$B$2:$AO$2,0))</f>
        <v>3.2336271037883124</v>
      </c>
      <c r="M147">
        <f>IF(Players!BC148=1,95,0)</f>
        <v>0</v>
      </c>
      <c r="N147" s="2">
        <f>Players!BN148</f>
        <v>0</v>
      </c>
      <c r="O147" s="2">
        <f>Players!BO148</f>
        <v>0</v>
      </c>
      <c r="P147" s="2">
        <f>Players!BP148</f>
        <v>0</v>
      </c>
      <c r="Q147" s="2">
        <f>Players!BQ148</f>
        <v>1.7182130584192441E-2</v>
      </c>
      <c r="R147" s="2">
        <f>Players!BR148</f>
        <v>0</v>
      </c>
      <c r="S147" s="2">
        <f t="shared" si="204"/>
        <v>1.3904776720313736</v>
      </c>
      <c r="T147" s="2">
        <f t="shared" si="205"/>
        <v>0.98501256392320902</v>
      </c>
      <c r="U147" s="16">
        <f>INDEX('Team forecast'!$B$2:$AO$26,MATCH('Master data'!$B147,'Team forecast'!$B$2:$B$26,0),MATCH('Master data'!U$1,'Team forecast'!$B$2:$AO$2,0))</f>
        <v>0.45540796963946878</v>
      </c>
      <c r="V147" s="16">
        <f>INDEX('Team forecast'!$B$2:$AO$26,MATCH('Master data'!$B147,'Team forecast'!$B$2:$B$26,0),MATCH('Master data'!V$1,'Team forecast'!$B$2:$AO$2,0))</f>
        <v>0.31119544592030363</v>
      </c>
      <c r="W147" s="16">
        <f>INDEX('Team forecast'!$B$2:$AO$26,MATCH('Master data'!$B147,'Team forecast'!$B$2:$B$26,0),MATCH('Master data'!W$1,'Team forecast'!$B$2:$AO$2,0))</f>
        <v>0.23339658444022771</v>
      </c>
      <c r="X147" s="5">
        <f t="shared" si="206"/>
        <v>-5000</v>
      </c>
      <c r="Y147" s="5">
        <f t="shared" si="207"/>
        <v>0</v>
      </c>
      <c r="Z147" s="5">
        <f t="shared" si="208"/>
        <v>0</v>
      </c>
      <c r="AA147" s="5">
        <f t="shared" si="209"/>
        <v>0</v>
      </c>
      <c r="AB147" s="5">
        <f t="shared" si="210"/>
        <v>0</v>
      </c>
      <c r="AC147" s="5">
        <f t="shared" si="211"/>
        <v>0</v>
      </c>
      <c r="AD147" s="5">
        <f t="shared" si="212"/>
        <v>0</v>
      </c>
      <c r="AE147" s="5">
        <f t="shared" si="213"/>
        <v>18671.72675521822</v>
      </c>
      <c r="AF147" s="5">
        <f t="shared" si="214"/>
        <v>0</v>
      </c>
      <c r="AG147" s="5">
        <f t="shared" si="215"/>
        <v>0</v>
      </c>
      <c r="AH147" s="5">
        <f t="shared" si="216"/>
        <v>0</v>
      </c>
      <c r="AI147" s="5">
        <f t="shared" si="217"/>
        <v>0</v>
      </c>
      <c r="AJ147" s="5">
        <f t="shared" si="218"/>
        <v>0</v>
      </c>
      <c r="AK147" s="5">
        <f>IFERROR(SUM(X147:AJ147),-5000)*((Cockpit!$C$3)^0)</f>
        <v>13671.72675521822</v>
      </c>
      <c r="AL147" s="16">
        <f>INDEX('Team forecast'!$B$2:$AO$26,MATCH('Master data'!$B147,'Team forecast'!$B$2:$B$26,0),MATCH('Master data'!AL$1,'Team forecast'!$B$2:$AO$2,0))</f>
        <v>2.3578794100156779</v>
      </c>
      <c r="AM147" s="16">
        <f>INDEX('Team forecast'!$B$2:$AO$26,MATCH('Master data'!$B147,'Team forecast'!$B$2:$B$26,0),MATCH('Master data'!AM$1,'Team forecast'!$B$2:$AO$2,0))</f>
        <v>0.60341572553131961</v>
      </c>
      <c r="AN147" s="16">
        <f>INDEX('Team forecast'!$B$2:$AO$26,MATCH('Master data'!$B147,'Team forecast'!$B$2:$B$26,0),MATCH('Master data'!AN$1,'Team forecast'!$B$2:$AO$2,0))</f>
        <v>0.5469402440769694</v>
      </c>
      <c r="AO147" s="16">
        <f>INDEX('Team forecast'!$B$2:$AO$26,MATCH('Master data'!$B147,'Team forecast'!$B$2:$B$26,0),MATCH('Master data'!AO$1,'Team forecast'!$B$2:$AO$2,0))</f>
        <v>6.1849902111969035</v>
      </c>
      <c r="AP147" s="16">
        <f>INDEX('Team forecast'!$B$2:$AO$26,MATCH('Master data'!$B147,'Team forecast'!$B$2:$B$26,0),MATCH('Master data'!AP$1,'Team forecast'!$B$2:$AO$2,0))</f>
        <v>1.9809102100775644</v>
      </c>
      <c r="AQ147" s="5">
        <f t="shared" si="219"/>
        <v>-5000</v>
      </c>
      <c r="AR147" s="5">
        <f>INDEX('Team forecast'!$B$2:$AO$26,MATCH('Master data'!$B147,'Team forecast'!$B$2:$B$26,0),MATCH('Master data'!AR$1,'Team forecast'!$B$2:$AO$2,0))*IF(X147&gt;0,25000,0)</f>
        <v>0</v>
      </c>
      <c r="AS147" s="16">
        <f>INDEX('Team forecast'!$B$2:$AO$26,MATCH('Master data'!$B147,'Team forecast'!$B$2:$B$26,0),MATCH('Master data'!AS$1,'Team forecast'!$B$2:$AO$2,0))*IF(X147&gt;0,5000,0)</f>
        <v>0</v>
      </c>
      <c r="AT147" s="16">
        <f>INDEX('Team forecast'!$B$2:$AO$26,MATCH('Master data'!$B147,'Team forecast'!$B$2:$B$26,0),MATCH('Master data'!AT$1,'Team forecast'!$B$2:$AO$2,0))*IF(X147&gt;0,-15000,0)</f>
        <v>0</v>
      </c>
      <c r="AU147" s="5">
        <f t="shared" si="220"/>
        <v>0</v>
      </c>
      <c r="AV147" s="5">
        <f t="shared" si="221"/>
        <v>0</v>
      </c>
      <c r="AW147" s="5">
        <f t="shared" si="222"/>
        <v>0</v>
      </c>
      <c r="AX147" s="5">
        <f t="shared" si="223"/>
        <v>27347.01220384847</v>
      </c>
      <c r="AY147" s="5">
        <f t="shared" si="224"/>
        <v>0</v>
      </c>
      <c r="AZ147" s="5">
        <f t="shared" si="225"/>
        <v>0</v>
      </c>
      <c r="BA147" s="5">
        <f t="shared" si="226"/>
        <v>0</v>
      </c>
      <c r="BB147" s="5">
        <f t="shared" si="227"/>
        <v>0</v>
      </c>
      <c r="BC147" s="5">
        <f t="shared" si="228"/>
        <v>0</v>
      </c>
      <c r="BD147" s="5">
        <f t="shared" si="229"/>
        <v>22347.01220384847</v>
      </c>
      <c r="BE147" s="16">
        <f>INDEX('Team forecast'!$B$2:$AO$26,MATCH('Master data'!$B147,'Team forecast'!$B$2:$B$26,0),MATCH('Master data'!BE$1,'Team forecast'!$B$2:$AO$2,0))</f>
        <v>0</v>
      </c>
      <c r="BF147" s="16">
        <f>INDEX('Team forecast'!$B$2:$AO$26,MATCH('Master data'!$B147,'Team forecast'!$B$2:$B$26,0),MATCH('Master data'!BF$1,'Team forecast'!$B$2:$AO$2,0))</f>
        <v>0</v>
      </c>
      <c r="BG147" s="16">
        <f>INDEX('Team forecast'!$B$2:$AO$26,MATCH('Master data'!$B147,'Team forecast'!$B$2:$B$26,0),MATCH('Master data'!BG$1,'Team forecast'!$B$2:$AO$2,0))</f>
        <v>0</v>
      </c>
      <c r="BH147" s="16">
        <f>INDEX('Team forecast'!$B$2:$AO$26,MATCH('Master data'!$B147,'Team forecast'!$B$2:$B$26,0),MATCH('Master data'!BH$1,'Team forecast'!$B$2:$AO$2,0))</f>
        <v>0</v>
      </c>
      <c r="BI147" s="16">
        <f>INDEX('Team forecast'!$B$2:$AO$26,MATCH('Master data'!$B147,'Team forecast'!$B$2:$B$26,0),MATCH('Master data'!BI$1,'Team forecast'!$B$2:$AO$2,0))</f>
        <v>0</v>
      </c>
      <c r="BJ147" s="5">
        <f t="shared" si="230"/>
        <v>-5000</v>
      </c>
      <c r="BK147" s="5">
        <f>INDEX('Team forecast'!$R$3:$BH$26,MATCH($B147,'Team forecast'!$B$3:$B$26,0),MATCH(BK$1,'Team forecast'!$R$2:$BH$2,0))*IF($X147&gt;0,25000,0)</f>
        <v>0</v>
      </c>
      <c r="BL147" s="5">
        <f>INDEX('Team forecast'!$R$3:$BH$26,MATCH($B147,'Team forecast'!$B$3:$B$26,0),MATCH(BL$1,'Team forecast'!$R$2:$BH$2,0))*IF($X147&gt;0,5000,0)</f>
        <v>0</v>
      </c>
      <c r="BM147" s="5">
        <f>INDEX('Team forecast'!$R$3:$BH$26,MATCH($B147,'Team forecast'!$B$3:$B$26,0),MATCH(BM$1,'Team forecast'!$R$2:$BH$2,0))*IF($X147&gt;0,-15000,0)</f>
        <v>0</v>
      </c>
      <c r="BN147" s="5">
        <f t="shared" si="231"/>
        <v>0</v>
      </c>
      <c r="BO147" s="5">
        <f t="shared" si="232"/>
        <v>0</v>
      </c>
      <c r="BP147" s="5">
        <f t="shared" si="233"/>
        <v>0</v>
      </c>
      <c r="BQ147" s="5">
        <f t="shared" si="234"/>
        <v>0</v>
      </c>
      <c r="BR147" s="5">
        <f t="shared" si="235"/>
        <v>0</v>
      </c>
      <c r="BS147" s="5">
        <f t="shared" si="236"/>
        <v>0</v>
      </c>
      <c r="BT147" s="5">
        <f t="shared" si="237"/>
        <v>0</v>
      </c>
      <c r="BU147" s="5">
        <f t="shared" si="238"/>
        <v>0</v>
      </c>
      <c r="BV147" s="5">
        <f t="shared" si="239"/>
        <v>0</v>
      </c>
      <c r="BW147" s="5">
        <f t="shared" si="199"/>
        <v>0</v>
      </c>
      <c r="BX147" s="5">
        <f t="shared" si="200"/>
        <v>18009.369479533343</v>
      </c>
      <c r="BY147" s="5">
        <f t="shared" si="240"/>
        <v>54028.108438600029</v>
      </c>
      <c r="BZ147" s="5">
        <f>MAX(INDEX('Team forecast'!$R$3:$BH$26,MATCH($B147,'Team forecast'!$B$3:$B$26,0),MATCH(BZ$1,'Team forecast'!$R$2:$BH$2,0))*($BX147)-(1-INDEX('Team forecast'!$R$3:$BH$26,MATCH($B147,'Team forecast'!$B$3:$B$26,0),MATCH(BZ$1,'Team forecast'!$R$2:$BH$2,0)))*(BY147+CH147)*0.01,-5000)</f>
        <v>13676.062030354125</v>
      </c>
      <c r="CA147" s="5">
        <f>MAX(INDEX('Team forecast'!$R$3:$BH$26,MATCH($B147,'Team forecast'!$B$3:$B$26,0),MATCH(CA$1,'Team forecast'!$R$2:$BH$2,0))*$BX147-(1-INDEX('Team forecast'!$R$3:$BH$26,MATCH($B147,'Team forecast'!$B$3:$B$26,0),MATCH(CA$1,'Team forecast'!$R$2:$BH$2,0)))*(BY147+BX147+CH147)*0.01,-5000)</f>
        <v>-5000</v>
      </c>
      <c r="CB147" s="5">
        <f>MAX(INDEX('Team forecast'!$R$3:$BH$26,MATCH($B147,'Team forecast'!$B$3:$B$26,0),MATCH(CB$1,'Team forecast'!$R$2:$BH$2,0))*$BX147-(1-INDEX('Team forecast'!$R$3:$BH$26,MATCH($B147,'Team forecast'!$B$3:$B$26,0),MATCH(CB$1,'Team forecast'!$R$2:$BH$2,0)))*(BY147+BX147*2+CH147)*0.01,0)</f>
        <v>0</v>
      </c>
      <c r="CC147" s="5">
        <v>0</v>
      </c>
      <c r="CD147" s="5">
        <f>+AK147+BD147*Cockpit!$C$3+BW147*Cockpit!$C$3^2+BZ147*Cockpit!$C$3^3+CA147*Cockpit!$C$3^4+CB147*Cockpit!$C$3^5+CC147*Cockpit!$C$3^6</f>
        <v>31634.247097641881</v>
      </c>
      <c r="CE147" s="5"/>
      <c r="CF147" s="5"/>
      <c r="CG147" s="5">
        <v>0</v>
      </c>
      <c r="CH147" s="5">
        <f t="shared" si="201"/>
        <v>3995000</v>
      </c>
      <c r="CI147" s="5">
        <f t="shared" si="202"/>
        <v>3995000</v>
      </c>
      <c r="CJ147" s="1">
        <f t="shared" si="203"/>
        <v>8.0000000000000002E-3</v>
      </c>
      <c r="CK147" s="5">
        <f>RANK(CD147,$CD$2:$CD$622)+COUNTIF($CD$2:$CD147,$CD147)-1</f>
        <v>254</v>
      </c>
      <c r="CL147" s="5">
        <f>RANK(CJ147,$CJ$2:$CJ$622)+COUNTIF($CJ$2:$CJ147,$CJ147)-1</f>
        <v>283</v>
      </c>
    </row>
    <row r="148" spans="1:90" x14ac:dyDescent="0.3">
      <c r="A148" t="str">
        <f>Players!P149</f>
        <v>Nathan Aké</v>
      </c>
      <c r="B148" t="str">
        <f>Players!G149</f>
        <v>Netherlands</v>
      </c>
      <c r="C148" t="str">
        <f>Players!AB149</f>
        <v>Defense</v>
      </c>
      <c r="D148" s="1"/>
      <c r="F148" t="str">
        <f>IFERROR(INDEX(Lookup!B:B,MATCH(INDEX(Players!C:C,MATCH(E148,Players!A:A,0)),Lookup!D:D,0)),"")</f>
        <v/>
      </c>
      <c r="G148">
        <f>IF(Players!AC149=0,10000000,Players!AC149)</f>
        <v>3576000</v>
      </c>
      <c r="H148" s="16">
        <f>INDEX('Team forecast'!$B$2:$AO$26,MATCH('Master data'!$B148,'Team forecast'!$B$2:$B$26,0),MATCH('Master data'!H$1,'Team forecast'!$B$2:$AO$2,0))</f>
        <v>1.9317940875295669</v>
      </c>
      <c r="I148" s="16">
        <f>INDEX('Team forecast'!$B$2:$AO$26,MATCH('Master data'!$B148,'Team forecast'!$B$2:$B$26,0),MATCH('Master data'!I$1,'Team forecast'!$B$2:$AO$2,0))</f>
        <v>0.87092212684430403</v>
      </c>
      <c r="J148" s="16">
        <f>INDEX('Team forecast'!$B$2:$AO$26,MATCH('Master data'!$B148,'Team forecast'!$B$2:$B$26,0),MATCH('Master data'!J$1,'Team forecast'!$B$2:$AO$2,0))</f>
        <v>0.41856540084388189</v>
      </c>
      <c r="K148" s="16">
        <f>INDEX('Team forecast'!$B$2:$AO$26,MATCH('Master data'!$B148,'Team forecast'!$B$2:$B$26,0),MATCH('Master data'!K$1,'Team forecast'!$B$2:$AO$2,0))</f>
        <v>5.488461706626059</v>
      </c>
      <c r="L148" s="16">
        <f>INDEX('Team forecast'!$B$2:$AO$26,MATCH('Master data'!$B148,'Team forecast'!$B$2:$B$26,0),MATCH('Master data'!L$1,'Team forecast'!$B$2:$AO$2,0))</f>
        <v>2.8590877901454426</v>
      </c>
      <c r="M148">
        <f>IF(Players!BC149=1,95,0)</f>
        <v>95</v>
      </c>
      <c r="N148" s="2">
        <f>Players!BN149</f>
        <v>9.3557359885796054E-2</v>
      </c>
      <c r="O148" s="2">
        <f>Players!BO149</f>
        <v>3.3454066280767934E-2</v>
      </c>
      <c r="P148" s="2">
        <f>Players!BP149</f>
        <v>3.2766171836589399E-2</v>
      </c>
      <c r="Q148" s="2">
        <f>Players!BQ149</f>
        <v>0.22584692597239647</v>
      </c>
      <c r="R148" s="2">
        <f>Players!BR149</f>
        <v>0</v>
      </c>
      <c r="S148" s="2">
        <f t="shared" si="204"/>
        <v>1.9317940875295669</v>
      </c>
      <c r="T148" s="2">
        <f t="shared" si="205"/>
        <v>0.87092212684430403</v>
      </c>
      <c r="U148" s="16">
        <f>INDEX('Team forecast'!$B$2:$AO$26,MATCH('Master data'!$B148,'Team forecast'!$B$2:$B$26,0),MATCH('Master data'!U$1,'Team forecast'!$B$2:$AO$2,0))</f>
        <v>0.60759493670886078</v>
      </c>
      <c r="V148" s="16">
        <f>INDEX('Team forecast'!$B$2:$AO$26,MATCH('Master data'!$B148,'Team forecast'!$B$2:$B$26,0),MATCH('Master data'!V$1,'Team forecast'!$B$2:$AO$2,0))</f>
        <v>0.23544303797468349</v>
      </c>
      <c r="W148" s="16">
        <f>INDEX('Team forecast'!$B$2:$AO$26,MATCH('Master data'!$B148,'Team forecast'!$B$2:$B$26,0),MATCH('Master data'!W$1,'Team forecast'!$B$2:$AO$2,0))</f>
        <v>0.1569620253164557</v>
      </c>
      <c r="X148" s="5">
        <f t="shared" si="206"/>
        <v>7000</v>
      </c>
      <c r="Y148" s="5">
        <f t="shared" si="207"/>
        <v>15189.873417721519</v>
      </c>
      <c r="Z148" s="5">
        <f t="shared" si="208"/>
        <v>1177.2151898734176</v>
      </c>
      <c r="AA148" s="5">
        <f t="shared" si="209"/>
        <v>-2354.4303797468356</v>
      </c>
      <c r="AB148" s="5">
        <f t="shared" si="210"/>
        <v>27110.033200838505</v>
      </c>
      <c r="AC148" s="5">
        <f t="shared" si="211"/>
        <v>3231.3183722504873</v>
      </c>
      <c r="AD148" s="5">
        <f t="shared" si="212"/>
        <v>1798.3587939785018</v>
      </c>
      <c r="AE148" s="5">
        <f t="shared" si="213"/>
        <v>20928.270042194094</v>
      </c>
      <c r="AF148" s="5">
        <f t="shared" si="214"/>
        <v>0</v>
      </c>
      <c r="AG148" s="5">
        <f t="shared" si="215"/>
        <v>-4516.9385194479291</v>
      </c>
      <c r="AH148" s="5">
        <f t="shared" si="216"/>
        <v>0</v>
      </c>
      <c r="AI148" s="5">
        <f t="shared" si="217"/>
        <v>19317.94087529567</v>
      </c>
      <c r="AJ148" s="5">
        <f t="shared" si="218"/>
        <v>-6967.3770147544319</v>
      </c>
      <c r="AK148" s="5">
        <f>IFERROR(SUM(X148:AJ148),-5000)*((Cockpit!$C$3)^0)</f>
        <v>81914.263978203002</v>
      </c>
      <c r="AL148" s="16">
        <f>INDEX('Team forecast'!$B$2:$AO$26,MATCH('Master data'!$B148,'Team forecast'!$B$2:$B$26,0),MATCH('Master data'!AL$1,'Team forecast'!$B$2:$AO$2,0))</f>
        <v>2.4630934556476545</v>
      </c>
      <c r="AM148" s="16">
        <f>INDEX('Team forecast'!$B$2:$AO$26,MATCH('Master data'!$B148,'Team forecast'!$B$2:$B$26,0),MATCH('Master data'!AM$1,'Team forecast'!$B$2:$AO$2,0))</f>
        <v>0.51627380220950081</v>
      </c>
      <c r="AN148" s="16">
        <f>INDEX('Team forecast'!$B$2:$AO$26,MATCH('Master data'!$B148,'Team forecast'!$B$2:$B$26,0),MATCH('Master data'!AN$1,'Team forecast'!$B$2:$AO$2,0))</f>
        <v>0.59673998157876562</v>
      </c>
      <c r="AO148" s="16">
        <f>INDEX('Team forecast'!$B$2:$AO$26,MATCH('Master data'!$B148,'Team forecast'!$B$2:$B$26,0),MATCH('Master data'!AO$1,'Team forecast'!$B$2:$AO$2,0))</f>
        <v>6.9979477618400647</v>
      </c>
      <c r="AP148" s="16">
        <f>INDEX('Team forecast'!$B$2:$AO$26,MATCH('Master data'!$B148,'Team forecast'!$B$2:$B$26,0),MATCH('Master data'!AP$1,'Team forecast'!$B$2:$AO$2,0))</f>
        <v>1.6948382395766441</v>
      </c>
      <c r="AQ148" s="5">
        <f t="shared" si="219"/>
        <v>7000</v>
      </c>
      <c r="AR148" s="5">
        <f>INDEX('Team forecast'!$B$2:$AO$26,MATCH('Master data'!$B148,'Team forecast'!$B$2:$B$26,0),MATCH('Master data'!AR$1,'Team forecast'!$B$2:$AO$2,0))*IF(X148&gt;0,25000,0)</f>
        <v>20018.841262364575</v>
      </c>
      <c r="AS148" s="16">
        <f>INDEX('Team forecast'!$B$2:$AO$26,MATCH('Master data'!$B148,'Team forecast'!$B$2:$B$26,0),MATCH('Master data'!AS$1,'Team forecast'!$B$2:$AO$2,0))*IF(X148&gt;0,5000,0)</f>
        <v>720.67828544512452</v>
      </c>
      <c r="AT148" s="16">
        <f>INDEX('Team forecast'!$B$2:$AO$26,MATCH('Master data'!$B148,'Team forecast'!$B$2:$B$26,0),MATCH('Master data'!AT$1,'Team forecast'!$B$2:$AO$2,0))*IF(X148&gt;0,-15000,0)</f>
        <v>-826.66038624587839</v>
      </c>
      <c r="AU148" s="5">
        <f t="shared" si="220"/>
        <v>34566.078129356501</v>
      </c>
      <c r="AV148" s="5">
        <f t="shared" si="221"/>
        <v>4120.0245860481182</v>
      </c>
      <c r="AW148" s="5">
        <f t="shared" si="222"/>
        <v>2292.9595886792777</v>
      </c>
      <c r="AX148" s="5">
        <f t="shared" si="223"/>
        <v>29836.999078938283</v>
      </c>
      <c r="AY148" s="5">
        <f t="shared" si="224"/>
        <v>0</v>
      </c>
      <c r="AZ148" s="5">
        <f t="shared" si="225"/>
        <v>-4516.9385194479291</v>
      </c>
      <c r="BA148" s="5">
        <f t="shared" si="226"/>
        <v>0</v>
      </c>
      <c r="BB148" s="5">
        <f t="shared" si="227"/>
        <v>24630.934556476546</v>
      </c>
      <c r="BC148" s="5">
        <f t="shared" si="228"/>
        <v>-4130.1904176760063</v>
      </c>
      <c r="BD148" s="5">
        <f t="shared" si="229"/>
        <v>113712.72616393864</v>
      </c>
      <c r="BE148" s="16">
        <f>INDEX('Team forecast'!$B$2:$AO$26,MATCH('Master data'!$B148,'Team forecast'!$B$2:$B$26,0),MATCH('Master data'!BE$1,'Team forecast'!$B$2:$AO$2,0))</f>
        <v>0</v>
      </c>
      <c r="BF148" s="16">
        <f>INDEX('Team forecast'!$B$2:$AO$26,MATCH('Master data'!$B148,'Team forecast'!$B$2:$B$26,0),MATCH('Master data'!BF$1,'Team forecast'!$B$2:$AO$2,0))</f>
        <v>0</v>
      </c>
      <c r="BG148" s="16">
        <f>INDEX('Team forecast'!$B$2:$AO$26,MATCH('Master data'!$B148,'Team forecast'!$B$2:$B$26,0),MATCH('Master data'!BG$1,'Team forecast'!$B$2:$AO$2,0))</f>
        <v>0</v>
      </c>
      <c r="BH148" s="16">
        <f>INDEX('Team forecast'!$B$2:$AO$26,MATCH('Master data'!$B148,'Team forecast'!$B$2:$B$26,0),MATCH('Master data'!BH$1,'Team forecast'!$B$2:$AO$2,0))</f>
        <v>0</v>
      </c>
      <c r="BI148" s="16">
        <f>INDEX('Team forecast'!$B$2:$AO$26,MATCH('Master data'!$B148,'Team forecast'!$B$2:$B$26,0),MATCH('Master data'!BI$1,'Team forecast'!$B$2:$AO$2,0))</f>
        <v>0</v>
      </c>
      <c r="BJ148" s="5">
        <f t="shared" si="230"/>
        <v>7000</v>
      </c>
      <c r="BK148" s="5">
        <f>INDEX('Team forecast'!$R$3:$BH$26,MATCH($B148,'Team forecast'!$B$3:$B$26,0),MATCH(BK$1,'Team forecast'!$R$2:$BH$2,0))*IF($X148&gt;0,25000,0)</f>
        <v>0</v>
      </c>
      <c r="BL148" s="5">
        <f>INDEX('Team forecast'!$R$3:$BH$26,MATCH($B148,'Team forecast'!$B$3:$B$26,0),MATCH(BL$1,'Team forecast'!$R$2:$BH$2,0))*IF($X148&gt;0,5000,0)</f>
        <v>0</v>
      </c>
      <c r="BM148" s="5">
        <f>INDEX('Team forecast'!$R$3:$BH$26,MATCH($B148,'Team forecast'!$B$3:$B$26,0),MATCH(BM$1,'Team forecast'!$R$2:$BH$2,0))*IF($X148&gt;0,-15000,0)</f>
        <v>0</v>
      </c>
      <c r="BN148" s="5">
        <f t="shared" si="231"/>
        <v>0</v>
      </c>
      <c r="BO148" s="5">
        <f t="shared" si="232"/>
        <v>0</v>
      </c>
      <c r="BP148" s="5">
        <f t="shared" si="233"/>
        <v>0</v>
      </c>
      <c r="BQ148" s="5">
        <f t="shared" si="234"/>
        <v>0</v>
      </c>
      <c r="BR148" s="5">
        <f t="shared" si="235"/>
        <v>0</v>
      </c>
      <c r="BS148" s="5">
        <f t="shared" si="236"/>
        <v>-4516.9385194479291</v>
      </c>
      <c r="BT148" s="5">
        <f t="shared" si="237"/>
        <v>0</v>
      </c>
      <c r="BU148" s="5">
        <f t="shared" si="238"/>
        <v>0</v>
      </c>
      <c r="BV148" s="5">
        <f t="shared" si="239"/>
        <v>0</v>
      </c>
      <c r="BW148" s="5">
        <f t="shared" si="199"/>
        <v>0</v>
      </c>
      <c r="BX148" s="5">
        <f t="shared" si="200"/>
        <v>97813.495071070822</v>
      </c>
      <c r="BY148" s="5">
        <f t="shared" si="240"/>
        <v>293440.48521321244</v>
      </c>
      <c r="BZ148" s="5">
        <f>MAX(INDEX('Team forecast'!$R$3:$BH$26,MATCH($B148,'Team forecast'!$B$3:$B$26,0),MATCH(BZ$1,'Team forecast'!$R$2:$BH$2,0))*($BX148)-(1-INDEX('Team forecast'!$R$3:$BH$26,MATCH($B148,'Team forecast'!$B$3:$B$26,0),MATCH(BZ$1,'Team forecast'!$R$2:$BH$2,0)))*(BY148+CH148)*0.01,-5000)</f>
        <v>92563.191227870717</v>
      </c>
      <c r="CA148" s="5">
        <f>MAX(INDEX('Team forecast'!$R$3:$BH$26,MATCH($B148,'Team forecast'!$B$3:$B$26,0),MATCH(CA$1,'Team forecast'!$R$2:$BH$2,0))*$BX148-(1-INDEX('Team forecast'!$R$3:$BH$26,MATCH($B148,'Team forecast'!$B$3:$B$26,0),MATCH(CA$1,'Team forecast'!$R$2:$BH$2,0)))*(BY148+BX148+CH148)*0.01,-5000)</f>
        <v>26087.661396133029</v>
      </c>
      <c r="CB148" s="5">
        <f>MAX(INDEX('Team forecast'!$R$3:$BH$26,MATCH($B148,'Team forecast'!$B$3:$B$26,0),MATCH(CB$1,'Team forecast'!$R$2:$BH$2,0))*$BX148-(1-INDEX('Team forecast'!$R$3:$BH$26,MATCH($B148,'Team forecast'!$B$3:$B$26,0),MATCH(CB$1,'Team forecast'!$R$2:$BH$2,0)))*(BY148+BX148*2+CH148)*0.01,0)</f>
        <v>0</v>
      </c>
      <c r="CC148" s="5">
        <v>0</v>
      </c>
      <c r="CD148" s="5">
        <f>+AK148+BD148*Cockpit!$C$3+BW148*Cockpit!$C$3^2+BZ148*Cockpit!$C$3^3+CA148*Cockpit!$C$3^4+CB148*Cockpit!$C$3^5+CC148*Cockpit!$C$3^6</f>
        <v>190301.99712215006</v>
      </c>
      <c r="CE148" s="5"/>
      <c r="CF148" s="5"/>
      <c r="CG148" s="5">
        <v>0</v>
      </c>
      <c r="CH148" s="5">
        <f t="shared" si="201"/>
        <v>3576000</v>
      </c>
      <c r="CI148" s="5">
        <f t="shared" si="202"/>
        <v>3576000</v>
      </c>
      <c r="CJ148" s="1">
        <f t="shared" si="203"/>
        <v>5.2999999999999999E-2</v>
      </c>
      <c r="CK148" s="5">
        <f>RANK(CD148,$CD$2:$CD$622)+COUNTIF($CD$2:$CD148,$CD148)-1</f>
        <v>14</v>
      </c>
      <c r="CL148" s="5">
        <f>RANK(CJ148,$CJ$2:$CJ$622)+COUNTIF($CJ$2:$CJ148,$CJ148)-1</f>
        <v>7</v>
      </c>
    </row>
    <row r="149" spans="1:90" x14ac:dyDescent="0.3">
      <c r="A149" t="str">
        <f>Players!P150</f>
        <v>Matthijs de Ligt</v>
      </c>
      <c r="B149" t="str">
        <f>Players!G150</f>
        <v>Netherlands</v>
      </c>
      <c r="C149" t="str">
        <f>Players!AB150</f>
        <v>Defense</v>
      </c>
      <c r="D149" s="1"/>
      <c r="F149" t="str">
        <f>IFERROR(INDEX(Lookup!B:B,MATCH(INDEX(Players!C:C,MATCH(E149,Players!A:A,0)),Lookup!D:D,0)),"")</f>
        <v/>
      </c>
      <c r="G149">
        <f>IF(Players!AC150=0,10000000,Players!AC150)</f>
        <v>3995000</v>
      </c>
      <c r="H149" s="16">
        <f>INDEX('Team forecast'!$B$2:$AO$26,MATCH('Master data'!$B149,'Team forecast'!$B$2:$B$26,0),MATCH('Master data'!H$1,'Team forecast'!$B$2:$AO$2,0))</f>
        <v>1.9317940875295669</v>
      </c>
      <c r="I149" s="16">
        <f>INDEX('Team forecast'!$B$2:$AO$26,MATCH('Master data'!$B149,'Team forecast'!$B$2:$B$26,0),MATCH('Master data'!I$1,'Team forecast'!$B$2:$AO$2,0))</f>
        <v>0.87092212684430403</v>
      </c>
      <c r="J149" s="16">
        <f>INDEX('Team forecast'!$B$2:$AO$26,MATCH('Master data'!$B149,'Team forecast'!$B$2:$B$26,0),MATCH('Master data'!J$1,'Team forecast'!$B$2:$AO$2,0))</f>
        <v>0.41856540084388189</v>
      </c>
      <c r="K149" s="16">
        <f>INDEX('Team forecast'!$B$2:$AO$26,MATCH('Master data'!$B149,'Team forecast'!$B$2:$B$26,0),MATCH('Master data'!K$1,'Team forecast'!$B$2:$AO$2,0))</f>
        <v>5.488461706626059</v>
      </c>
      <c r="L149" s="16">
        <f>INDEX('Team forecast'!$B$2:$AO$26,MATCH('Master data'!$B149,'Team forecast'!$B$2:$B$26,0),MATCH('Master data'!L$1,'Team forecast'!$B$2:$AO$2,0))</f>
        <v>2.8590877901454426</v>
      </c>
      <c r="M149">
        <f>IF(Players!BC150=1,95,0)</f>
        <v>0</v>
      </c>
      <c r="N149" s="2">
        <f>Players!BN150</f>
        <v>0</v>
      </c>
      <c r="O149" s="2">
        <f>Players!BO150</f>
        <v>0</v>
      </c>
      <c r="P149" s="2">
        <f>Players!BP150</f>
        <v>0</v>
      </c>
      <c r="Q149" s="2">
        <f>Players!BQ150</f>
        <v>8.1117620549797209E-2</v>
      </c>
      <c r="R149" s="2">
        <f>Players!BR150</f>
        <v>0</v>
      </c>
      <c r="S149" s="2">
        <f t="shared" si="204"/>
        <v>1.9317940875295669</v>
      </c>
      <c r="T149" s="2">
        <f t="shared" si="205"/>
        <v>0.87092212684430403</v>
      </c>
      <c r="U149" s="16">
        <f>INDEX('Team forecast'!$B$2:$AO$26,MATCH('Master data'!$B149,'Team forecast'!$B$2:$B$26,0),MATCH('Master data'!U$1,'Team forecast'!$B$2:$AO$2,0))</f>
        <v>0.60759493670886078</v>
      </c>
      <c r="V149" s="16">
        <f>INDEX('Team forecast'!$B$2:$AO$26,MATCH('Master data'!$B149,'Team forecast'!$B$2:$B$26,0),MATCH('Master data'!V$1,'Team forecast'!$B$2:$AO$2,0))</f>
        <v>0.23544303797468349</v>
      </c>
      <c r="W149" s="16">
        <f>INDEX('Team forecast'!$B$2:$AO$26,MATCH('Master data'!$B149,'Team forecast'!$B$2:$B$26,0),MATCH('Master data'!W$1,'Team forecast'!$B$2:$AO$2,0))</f>
        <v>0.1569620253164557</v>
      </c>
      <c r="X149" s="5">
        <f t="shared" si="206"/>
        <v>-5000</v>
      </c>
      <c r="Y149" s="5">
        <f t="shared" si="207"/>
        <v>0</v>
      </c>
      <c r="Z149" s="5">
        <f t="shared" si="208"/>
        <v>0</v>
      </c>
      <c r="AA149" s="5">
        <f t="shared" si="209"/>
        <v>0</v>
      </c>
      <c r="AB149" s="5">
        <f t="shared" si="210"/>
        <v>0</v>
      </c>
      <c r="AC149" s="5">
        <f t="shared" si="211"/>
        <v>0</v>
      </c>
      <c r="AD149" s="5">
        <f t="shared" si="212"/>
        <v>0</v>
      </c>
      <c r="AE149" s="5">
        <f t="shared" si="213"/>
        <v>20928.270042194094</v>
      </c>
      <c r="AF149" s="5">
        <f t="shared" si="214"/>
        <v>0</v>
      </c>
      <c r="AG149" s="5">
        <f t="shared" si="215"/>
        <v>0</v>
      </c>
      <c r="AH149" s="5">
        <f t="shared" si="216"/>
        <v>0</v>
      </c>
      <c r="AI149" s="5">
        <f t="shared" si="217"/>
        <v>0</v>
      </c>
      <c r="AJ149" s="5">
        <f t="shared" si="218"/>
        <v>0</v>
      </c>
      <c r="AK149" s="5">
        <f>IFERROR(SUM(X149:AJ149),-5000)*((Cockpit!$C$3)^0)</f>
        <v>15928.270042194094</v>
      </c>
      <c r="AL149" s="16">
        <f>INDEX('Team forecast'!$B$2:$AO$26,MATCH('Master data'!$B149,'Team forecast'!$B$2:$B$26,0),MATCH('Master data'!AL$1,'Team forecast'!$B$2:$AO$2,0))</f>
        <v>2.4630934556476545</v>
      </c>
      <c r="AM149" s="16">
        <f>INDEX('Team forecast'!$B$2:$AO$26,MATCH('Master data'!$B149,'Team forecast'!$B$2:$B$26,0),MATCH('Master data'!AM$1,'Team forecast'!$B$2:$AO$2,0))</f>
        <v>0.51627380220950081</v>
      </c>
      <c r="AN149" s="16">
        <f>INDEX('Team forecast'!$B$2:$AO$26,MATCH('Master data'!$B149,'Team forecast'!$B$2:$B$26,0),MATCH('Master data'!AN$1,'Team forecast'!$B$2:$AO$2,0))</f>
        <v>0.59673998157876562</v>
      </c>
      <c r="AO149" s="16">
        <f>INDEX('Team forecast'!$B$2:$AO$26,MATCH('Master data'!$B149,'Team forecast'!$B$2:$B$26,0),MATCH('Master data'!AO$1,'Team forecast'!$B$2:$AO$2,0))</f>
        <v>6.9979477618400647</v>
      </c>
      <c r="AP149" s="16">
        <f>INDEX('Team forecast'!$B$2:$AO$26,MATCH('Master data'!$B149,'Team forecast'!$B$2:$B$26,0),MATCH('Master data'!AP$1,'Team forecast'!$B$2:$AO$2,0))</f>
        <v>1.6948382395766441</v>
      </c>
      <c r="AQ149" s="5">
        <f t="shared" si="219"/>
        <v>-5000</v>
      </c>
      <c r="AR149" s="5">
        <f>INDEX('Team forecast'!$B$2:$AO$26,MATCH('Master data'!$B149,'Team forecast'!$B$2:$B$26,0),MATCH('Master data'!AR$1,'Team forecast'!$B$2:$AO$2,0))*IF(X149&gt;0,25000,0)</f>
        <v>0</v>
      </c>
      <c r="AS149" s="16">
        <f>INDEX('Team forecast'!$B$2:$AO$26,MATCH('Master data'!$B149,'Team forecast'!$B$2:$B$26,0),MATCH('Master data'!AS$1,'Team forecast'!$B$2:$AO$2,0))*IF(X149&gt;0,5000,0)</f>
        <v>0</v>
      </c>
      <c r="AT149" s="16">
        <f>INDEX('Team forecast'!$B$2:$AO$26,MATCH('Master data'!$B149,'Team forecast'!$B$2:$B$26,0),MATCH('Master data'!AT$1,'Team forecast'!$B$2:$AO$2,0))*IF(X149&gt;0,-15000,0)</f>
        <v>0</v>
      </c>
      <c r="AU149" s="5">
        <f t="shared" si="220"/>
        <v>0</v>
      </c>
      <c r="AV149" s="5">
        <f t="shared" si="221"/>
        <v>0</v>
      </c>
      <c r="AW149" s="5">
        <f t="shared" si="222"/>
        <v>0</v>
      </c>
      <c r="AX149" s="5">
        <f t="shared" si="223"/>
        <v>29836.999078938283</v>
      </c>
      <c r="AY149" s="5">
        <f t="shared" si="224"/>
        <v>0</v>
      </c>
      <c r="AZ149" s="5">
        <f t="shared" si="225"/>
        <v>0</v>
      </c>
      <c r="BA149" s="5">
        <f t="shared" si="226"/>
        <v>0</v>
      </c>
      <c r="BB149" s="5">
        <f t="shared" si="227"/>
        <v>0</v>
      </c>
      <c r="BC149" s="5">
        <f t="shared" si="228"/>
        <v>0</v>
      </c>
      <c r="BD149" s="5">
        <f t="shared" si="229"/>
        <v>24836.999078938283</v>
      </c>
      <c r="BE149" s="16">
        <f>INDEX('Team forecast'!$B$2:$AO$26,MATCH('Master data'!$B149,'Team forecast'!$B$2:$B$26,0),MATCH('Master data'!BE$1,'Team forecast'!$B$2:$AO$2,0))</f>
        <v>0</v>
      </c>
      <c r="BF149" s="16">
        <f>INDEX('Team forecast'!$B$2:$AO$26,MATCH('Master data'!$B149,'Team forecast'!$B$2:$B$26,0),MATCH('Master data'!BF$1,'Team forecast'!$B$2:$AO$2,0))</f>
        <v>0</v>
      </c>
      <c r="BG149" s="16">
        <f>INDEX('Team forecast'!$B$2:$AO$26,MATCH('Master data'!$B149,'Team forecast'!$B$2:$B$26,0),MATCH('Master data'!BG$1,'Team forecast'!$B$2:$AO$2,0))</f>
        <v>0</v>
      </c>
      <c r="BH149" s="16">
        <f>INDEX('Team forecast'!$B$2:$AO$26,MATCH('Master data'!$B149,'Team forecast'!$B$2:$B$26,0),MATCH('Master data'!BH$1,'Team forecast'!$B$2:$AO$2,0))</f>
        <v>0</v>
      </c>
      <c r="BI149" s="16">
        <f>INDEX('Team forecast'!$B$2:$AO$26,MATCH('Master data'!$B149,'Team forecast'!$B$2:$B$26,0),MATCH('Master data'!BI$1,'Team forecast'!$B$2:$AO$2,0))</f>
        <v>0</v>
      </c>
      <c r="BJ149" s="5">
        <f t="shared" si="230"/>
        <v>-5000</v>
      </c>
      <c r="BK149" s="5">
        <f>INDEX('Team forecast'!$R$3:$BH$26,MATCH($B149,'Team forecast'!$B$3:$B$26,0),MATCH(BK$1,'Team forecast'!$R$2:$BH$2,0))*IF($X149&gt;0,25000,0)</f>
        <v>0</v>
      </c>
      <c r="BL149" s="5">
        <f>INDEX('Team forecast'!$R$3:$BH$26,MATCH($B149,'Team forecast'!$B$3:$B$26,0),MATCH(BL$1,'Team forecast'!$R$2:$BH$2,0))*IF($X149&gt;0,5000,0)</f>
        <v>0</v>
      </c>
      <c r="BM149" s="5">
        <f>INDEX('Team forecast'!$R$3:$BH$26,MATCH($B149,'Team forecast'!$B$3:$B$26,0),MATCH(BM$1,'Team forecast'!$R$2:$BH$2,0))*IF($X149&gt;0,-15000,0)</f>
        <v>0</v>
      </c>
      <c r="BN149" s="5">
        <f t="shared" si="231"/>
        <v>0</v>
      </c>
      <c r="BO149" s="5">
        <f t="shared" si="232"/>
        <v>0</v>
      </c>
      <c r="BP149" s="5">
        <f t="shared" si="233"/>
        <v>0</v>
      </c>
      <c r="BQ149" s="5">
        <f t="shared" si="234"/>
        <v>0</v>
      </c>
      <c r="BR149" s="5">
        <f t="shared" si="235"/>
        <v>0</v>
      </c>
      <c r="BS149" s="5">
        <f t="shared" si="236"/>
        <v>0</v>
      </c>
      <c r="BT149" s="5">
        <f t="shared" si="237"/>
        <v>0</v>
      </c>
      <c r="BU149" s="5">
        <f t="shared" si="238"/>
        <v>0</v>
      </c>
      <c r="BV149" s="5">
        <f t="shared" si="239"/>
        <v>0</v>
      </c>
      <c r="BW149" s="5">
        <f t="shared" si="199"/>
        <v>0</v>
      </c>
      <c r="BX149" s="5">
        <f t="shared" si="200"/>
        <v>20382.634560566188</v>
      </c>
      <c r="BY149" s="5">
        <f t="shared" si="240"/>
        <v>61147.903681698561</v>
      </c>
      <c r="BZ149" s="5">
        <f>MAX(INDEX('Team forecast'!$R$3:$BH$26,MATCH($B149,'Team forecast'!$B$3:$B$26,0),MATCH(BZ$1,'Team forecast'!$R$2:$BH$2,0))*($BX149)-(1-INDEX('Team forecast'!$R$3:$BH$26,MATCH($B149,'Team forecast'!$B$3:$B$26,0),MATCH(BZ$1,'Team forecast'!$R$2:$BH$2,0)))*(BY149+CH149)*0.01,-5000)</f>
        <v>18038.630191436067</v>
      </c>
      <c r="CA149" s="5">
        <f>MAX(INDEX('Team forecast'!$R$3:$BH$26,MATCH($B149,'Team forecast'!$B$3:$B$26,0),MATCH(CA$1,'Team forecast'!$R$2:$BH$2,0))*$BX149-(1-INDEX('Team forecast'!$R$3:$BH$26,MATCH($B149,'Team forecast'!$B$3:$B$26,0),MATCH(CA$1,'Team forecast'!$R$2:$BH$2,0)))*(BY149+BX149+CH149)*0.01,-5000)</f>
        <v>-5000</v>
      </c>
      <c r="CB149" s="5">
        <f>MAX(INDEX('Team forecast'!$R$3:$BH$26,MATCH($B149,'Team forecast'!$B$3:$B$26,0),MATCH(CB$1,'Team forecast'!$R$2:$BH$2,0))*$BX149-(1-INDEX('Team forecast'!$R$3:$BH$26,MATCH($B149,'Team forecast'!$B$3:$B$26,0),MATCH(CB$1,'Team forecast'!$R$2:$BH$2,0)))*(BY149+BX149*2+CH149)*0.01,0)</f>
        <v>0</v>
      </c>
      <c r="CC149" s="5">
        <v>0</v>
      </c>
      <c r="CD149" s="5">
        <f>+AK149+BD149*Cockpit!$C$3+BW149*Cockpit!$C$3^2+BZ149*Cockpit!$C$3^3+CA149*Cockpit!$C$3^4+CB149*Cockpit!$C$3^5+CC149*Cockpit!$C$3^6</f>
        <v>36843.394423146347</v>
      </c>
      <c r="CE149" s="5"/>
      <c r="CF149" s="5"/>
      <c r="CG149" s="5">
        <v>0</v>
      </c>
      <c r="CH149" s="5">
        <f t="shared" si="201"/>
        <v>3995000</v>
      </c>
      <c r="CI149" s="5">
        <f t="shared" si="202"/>
        <v>3995000</v>
      </c>
      <c r="CJ149" s="1">
        <f t="shared" si="203"/>
        <v>8.9999999999999993E-3</v>
      </c>
      <c r="CK149" s="5">
        <f>RANK(CD149,$CD$2:$CD$622)+COUNTIF($CD$2:$CD149,$CD149)-1</f>
        <v>236</v>
      </c>
      <c r="CL149" s="5">
        <f>RANK(CJ149,$CJ$2:$CJ$622)+COUNTIF($CJ$2:$CJ149,$CJ149)-1</f>
        <v>257</v>
      </c>
    </row>
    <row r="150" spans="1:90" x14ac:dyDescent="0.3">
      <c r="A150" t="str">
        <f>Players!P151</f>
        <v>Stefan de Vrij</v>
      </c>
      <c r="B150" t="str">
        <f>Players!G151</f>
        <v>Netherlands</v>
      </c>
      <c r="C150" t="str">
        <f>Players!AB151</f>
        <v>Defense</v>
      </c>
      <c r="D150" s="1"/>
      <c r="F150" t="str">
        <f>IFERROR(INDEX(Lookup!B:B,MATCH(INDEX(Players!C:C,MATCH(E150,Players!A:A,0)),Lookup!D:D,0)),"")</f>
        <v/>
      </c>
      <c r="G150">
        <f>IF(Players!AC151=0,10000000,Players!AC151)</f>
        <v>3546000</v>
      </c>
      <c r="H150" s="16">
        <f>INDEX('Team forecast'!$B$2:$AO$26,MATCH('Master data'!$B150,'Team forecast'!$B$2:$B$26,0),MATCH('Master data'!H$1,'Team forecast'!$B$2:$AO$2,0))</f>
        <v>1.9317940875295669</v>
      </c>
      <c r="I150" s="16">
        <f>INDEX('Team forecast'!$B$2:$AO$26,MATCH('Master data'!$B150,'Team forecast'!$B$2:$B$26,0),MATCH('Master data'!I$1,'Team forecast'!$B$2:$AO$2,0))</f>
        <v>0.87092212684430403</v>
      </c>
      <c r="J150" s="16">
        <f>INDEX('Team forecast'!$B$2:$AO$26,MATCH('Master data'!$B150,'Team forecast'!$B$2:$B$26,0),MATCH('Master data'!J$1,'Team forecast'!$B$2:$AO$2,0))</f>
        <v>0.41856540084388189</v>
      </c>
      <c r="K150" s="16">
        <f>INDEX('Team forecast'!$B$2:$AO$26,MATCH('Master data'!$B150,'Team forecast'!$B$2:$B$26,0),MATCH('Master data'!K$1,'Team forecast'!$B$2:$AO$2,0))</f>
        <v>5.488461706626059</v>
      </c>
      <c r="L150" s="16">
        <f>INDEX('Team forecast'!$B$2:$AO$26,MATCH('Master data'!$B150,'Team forecast'!$B$2:$B$26,0),MATCH('Master data'!L$1,'Team forecast'!$B$2:$AO$2,0))</f>
        <v>2.8590877901454426</v>
      </c>
      <c r="M150">
        <f>IF(Players!BC151=1,95,0)</f>
        <v>95</v>
      </c>
      <c r="N150" s="2">
        <f>Players!BN151</f>
        <v>2.8511065761738421E-2</v>
      </c>
      <c r="O150" s="2">
        <f>Players!BO151</f>
        <v>4.4605421707690579E-2</v>
      </c>
      <c r="P150" s="2">
        <f>Players!BP151</f>
        <v>3.8235196125566258E-2</v>
      </c>
      <c r="Q150" s="2">
        <f>Players!BQ151</f>
        <v>3.2942898975109811E-2</v>
      </c>
      <c r="R150" s="2">
        <f>Players!BR151</f>
        <v>0</v>
      </c>
      <c r="S150" s="2">
        <f t="shared" si="204"/>
        <v>1.9317940875295669</v>
      </c>
      <c r="T150" s="2">
        <f t="shared" si="205"/>
        <v>0.87092212684430403</v>
      </c>
      <c r="U150" s="16">
        <f>INDEX('Team forecast'!$B$2:$AO$26,MATCH('Master data'!$B150,'Team forecast'!$B$2:$B$26,0),MATCH('Master data'!U$1,'Team forecast'!$B$2:$AO$2,0))</f>
        <v>0.60759493670886078</v>
      </c>
      <c r="V150" s="16">
        <f>INDEX('Team forecast'!$B$2:$AO$26,MATCH('Master data'!$B150,'Team forecast'!$B$2:$B$26,0),MATCH('Master data'!V$1,'Team forecast'!$B$2:$AO$2,0))</f>
        <v>0.23544303797468349</v>
      </c>
      <c r="W150" s="16">
        <f>INDEX('Team forecast'!$B$2:$AO$26,MATCH('Master data'!$B150,'Team forecast'!$B$2:$B$26,0),MATCH('Master data'!W$1,'Team forecast'!$B$2:$AO$2,0))</f>
        <v>0.1569620253164557</v>
      </c>
      <c r="X150" s="5">
        <f t="shared" si="206"/>
        <v>7000</v>
      </c>
      <c r="Y150" s="5">
        <f t="shared" si="207"/>
        <v>15189.873417721519</v>
      </c>
      <c r="Z150" s="5">
        <f t="shared" si="208"/>
        <v>1177.2151898734176</v>
      </c>
      <c r="AA150" s="5">
        <f t="shared" si="209"/>
        <v>-2354.4303797468356</v>
      </c>
      <c r="AB150" s="5">
        <f t="shared" si="210"/>
        <v>8261.6262401539425</v>
      </c>
      <c r="AC150" s="5">
        <f t="shared" si="211"/>
        <v>4308.4244963339825</v>
      </c>
      <c r="AD150" s="5">
        <f t="shared" si="212"/>
        <v>2098.5240978050747</v>
      </c>
      <c r="AE150" s="5">
        <f t="shared" si="213"/>
        <v>20928.270042194094</v>
      </c>
      <c r="AF150" s="5">
        <f t="shared" si="214"/>
        <v>0</v>
      </c>
      <c r="AG150" s="5">
        <f t="shared" si="215"/>
        <v>-658.85797950219626</v>
      </c>
      <c r="AH150" s="5">
        <f t="shared" si="216"/>
        <v>0</v>
      </c>
      <c r="AI150" s="5">
        <f t="shared" si="217"/>
        <v>19317.94087529567</v>
      </c>
      <c r="AJ150" s="5">
        <f t="shared" si="218"/>
        <v>-6967.3770147544319</v>
      </c>
      <c r="AK150" s="5">
        <f>IFERROR(SUM(X150:AJ150),-5000)*((Cockpit!$C$3)^0)</f>
        <v>68301.208985374236</v>
      </c>
      <c r="AL150" s="16">
        <f>INDEX('Team forecast'!$B$2:$AO$26,MATCH('Master data'!$B150,'Team forecast'!$B$2:$B$26,0),MATCH('Master data'!AL$1,'Team forecast'!$B$2:$AO$2,0))</f>
        <v>2.4630934556476545</v>
      </c>
      <c r="AM150" s="16">
        <f>INDEX('Team forecast'!$B$2:$AO$26,MATCH('Master data'!$B150,'Team forecast'!$B$2:$B$26,0),MATCH('Master data'!AM$1,'Team forecast'!$B$2:$AO$2,0))</f>
        <v>0.51627380220950081</v>
      </c>
      <c r="AN150" s="16">
        <f>INDEX('Team forecast'!$B$2:$AO$26,MATCH('Master data'!$B150,'Team forecast'!$B$2:$B$26,0),MATCH('Master data'!AN$1,'Team forecast'!$B$2:$AO$2,0))</f>
        <v>0.59673998157876562</v>
      </c>
      <c r="AO150" s="16">
        <f>INDEX('Team forecast'!$B$2:$AO$26,MATCH('Master data'!$B150,'Team forecast'!$B$2:$B$26,0),MATCH('Master data'!AO$1,'Team forecast'!$B$2:$AO$2,0))</f>
        <v>6.9979477618400647</v>
      </c>
      <c r="AP150" s="16">
        <f>INDEX('Team forecast'!$B$2:$AO$26,MATCH('Master data'!$B150,'Team forecast'!$B$2:$B$26,0),MATCH('Master data'!AP$1,'Team forecast'!$B$2:$AO$2,0))</f>
        <v>1.6948382395766441</v>
      </c>
      <c r="AQ150" s="5">
        <f t="shared" si="219"/>
        <v>7000</v>
      </c>
      <c r="AR150" s="5">
        <f>INDEX('Team forecast'!$B$2:$AO$26,MATCH('Master data'!$B150,'Team forecast'!$B$2:$B$26,0),MATCH('Master data'!AR$1,'Team forecast'!$B$2:$AO$2,0))*IF(X150&gt;0,25000,0)</f>
        <v>20018.841262364575</v>
      </c>
      <c r="AS150" s="16">
        <f>INDEX('Team forecast'!$B$2:$AO$26,MATCH('Master data'!$B150,'Team forecast'!$B$2:$B$26,0),MATCH('Master data'!AS$1,'Team forecast'!$B$2:$AO$2,0))*IF(X150&gt;0,5000,0)</f>
        <v>720.67828544512452</v>
      </c>
      <c r="AT150" s="16">
        <f>INDEX('Team forecast'!$B$2:$AO$26,MATCH('Master data'!$B150,'Team forecast'!$B$2:$B$26,0),MATCH('Master data'!AT$1,'Team forecast'!$B$2:$AO$2,0))*IF(X150&gt;0,-15000,0)</f>
        <v>-826.66038624587839</v>
      </c>
      <c r="AU150" s="5">
        <f t="shared" si="220"/>
        <v>10533.812923691672</v>
      </c>
      <c r="AV150" s="5">
        <f t="shared" si="221"/>
        <v>5493.3661147308239</v>
      </c>
      <c r="AW150" s="5">
        <f t="shared" si="222"/>
        <v>2675.6790515042235</v>
      </c>
      <c r="AX150" s="5">
        <f t="shared" si="223"/>
        <v>29836.999078938283</v>
      </c>
      <c r="AY150" s="5">
        <f t="shared" si="224"/>
        <v>0</v>
      </c>
      <c r="AZ150" s="5">
        <f t="shared" si="225"/>
        <v>-658.85797950219626</v>
      </c>
      <c r="BA150" s="5">
        <f t="shared" si="226"/>
        <v>0</v>
      </c>
      <c r="BB150" s="5">
        <f t="shared" si="227"/>
        <v>24630.934556476546</v>
      </c>
      <c r="BC150" s="5">
        <f t="shared" si="228"/>
        <v>-4130.1904176760063</v>
      </c>
      <c r="BD150" s="5">
        <f t="shared" si="229"/>
        <v>95294.602489727171</v>
      </c>
      <c r="BE150" s="16">
        <f>INDEX('Team forecast'!$B$2:$AO$26,MATCH('Master data'!$B150,'Team forecast'!$B$2:$B$26,0),MATCH('Master data'!BE$1,'Team forecast'!$B$2:$AO$2,0))</f>
        <v>0</v>
      </c>
      <c r="BF150" s="16">
        <f>INDEX('Team forecast'!$B$2:$AO$26,MATCH('Master data'!$B150,'Team forecast'!$B$2:$B$26,0),MATCH('Master data'!BF$1,'Team forecast'!$B$2:$AO$2,0))</f>
        <v>0</v>
      </c>
      <c r="BG150" s="16">
        <f>INDEX('Team forecast'!$B$2:$AO$26,MATCH('Master data'!$B150,'Team forecast'!$B$2:$B$26,0),MATCH('Master data'!BG$1,'Team forecast'!$B$2:$AO$2,0))</f>
        <v>0</v>
      </c>
      <c r="BH150" s="16">
        <f>INDEX('Team forecast'!$B$2:$AO$26,MATCH('Master data'!$B150,'Team forecast'!$B$2:$B$26,0),MATCH('Master data'!BH$1,'Team forecast'!$B$2:$AO$2,0))</f>
        <v>0</v>
      </c>
      <c r="BI150" s="16">
        <f>INDEX('Team forecast'!$B$2:$AO$26,MATCH('Master data'!$B150,'Team forecast'!$B$2:$B$26,0),MATCH('Master data'!BI$1,'Team forecast'!$B$2:$AO$2,0))</f>
        <v>0</v>
      </c>
      <c r="BJ150" s="5">
        <f t="shared" si="230"/>
        <v>7000</v>
      </c>
      <c r="BK150" s="5">
        <f>INDEX('Team forecast'!$R$3:$BH$26,MATCH($B150,'Team forecast'!$B$3:$B$26,0),MATCH(BK$1,'Team forecast'!$R$2:$BH$2,0))*IF($X150&gt;0,25000,0)</f>
        <v>0</v>
      </c>
      <c r="BL150" s="5">
        <f>INDEX('Team forecast'!$R$3:$BH$26,MATCH($B150,'Team forecast'!$B$3:$B$26,0),MATCH(BL$1,'Team forecast'!$R$2:$BH$2,0))*IF($X150&gt;0,5000,0)</f>
        <v>0</v>
      </c>
      <c r="BM150" s="5">
        <f>INDEX('Team forecast'!$R$3:$BH$26,MATCH($B150,'Team forecast'!$B$3:$B$26,0),MATCH(BM$1,'Team forecast'!$R$2:$BH$2,0))*IF($X150&gt;0,-15000,0)</f>
        <v>0</v>
      </c>
      <c r="BN150" s="5">
        <f t="shared" si="231"/>
        <v>0</v>
      </c>
      <c r="BO150" s="5">
        <f t="shared" si="232"/>
        <v>0</v>
      </c>
      <c r="BP150" s="5">
        <f t="shared" si="233"/>
        <v>0</v>
      </c>
      <c r="BQ150" s="5">
        <f t="shared" si="234"/>
        <v>0</v>
      </c>
      <c r="BR150" s="5">
        <f t="shared" si="235"/>
        <v>0</v>
      </c>
      <c r="BS150" s="5">
        <f t="shared" si="236"/>
        <v>-658.85797950219626</v>
      </c>
      <c r="BT150" s="5">
        <f t="shared" si="237"/>
        <v>0</v>
      </c>
      <c r="BU150" s="5">
        <f t="shared" si="238"/>
        <v>0</v>
      </c>
      <c r="BV150" s="5">
        <f t="shared" si="239"/>
        <v>0</v>
      </c>
      <c r="BW150" s="5">
        <f t="shared" si="199"/>
        <v>0</v>
      </c>
      <c r="BX150" s="5">
        <f t="shared" si="200"/>
        <v>81797.905737550696</v>
      </c>
      <c r="BY150" s="5">
        <f t="shared" si="240"/>
        <v>245393.71721265209</v>
      </c>
      <c r="BZ150" s="5">
        <f>MAX(INDEX('Team forecast'!$R$3:$BH$26,MATCH($B150,'Team forecast'!$B$3:$B$26,0),MATCH(BZ$1,'Team forecast'!$R$2:$BH$2,0))*($BX150)-(1-INDEX('Team forecast'!$R$3:$BH$26,MATCH($B150,'Team forecast'!$B$3:$B$26,0),MATCH(BZ$1,'Team forecast'!$R$2:$BH$2,0)))*(BY150+CH150)*0.01,-5000)</f>
        <v>77193.604087178494</v>
      </c>
      <c r="CA150" s="5">
        <f>MAX(INDEX('Team forecast'!$R$3:$BH$26,MATCH($B150,'Team forecast'!$B$3:$B$26,0),MATCH(CA$1,'Team forecast'!$R$2:$BH$2,0))*$BX150-(1-INDEX('Team forecast'!$R$3:$BH$26,MATCH($B150,'Team forecast'!$B$3:$B$26,0),MATCH(CA$1,'Team forecast'!$R$2:$BH$2,0)))*(BY150+BX150+CH150)*0.01,-5000)</f>
        <v>18918.050549298463</v>
      </c>
      <c r="CB150" s="5">
        <f>MAX(INDEX('Team forecast'!$R$3:$BH$26,MATCH($B150,'Team forecast'!$B$3:$B$26,0),MATCH(CB$1,'Team forecast'!$R$2:$BH$2,0))*$BX150-(1-INDEX('Team forecast'!$R$3:$BH$26,MATCH($B150,'Team forecast'!$B$3:$B$26,0),MATCH(CB$1,'Team forecast'!$R$2:$BH$2,0)))*(BY150+BX150*2+CH150)*0.01,0)</f>
        <v>0</v>
      </c>
      <c r="CC150" s="5">
        <v>0</v>
      </c>
      <c r="CD150" s="5">
        <f>+AK150+BD150*Cockpit!$C$3+BW150*Cockpit!$C$3^2+BZ150*Cockpit!$C$3^3+CA150*Cockpit!$C$3^4+CB150*Cockpit!$C$3^5+CC150*Cockpit!$C$3^6</f>
        <v>158440.02184125484</v>
      </c>
      <c r="CE150" s="5"/>
      <c r="CF150" s="5"/>
      <c r="CG150" s="5">
        <v>0</v>
      </c>
      <c r="CH150" s="5">
        <f t="shared" si="201"/>
        <v>3546000</v>
      </c>
      <c r="CI150" s="5">
        <f t="shared" si="202"/>
        <v>3546000</v>
      </c>
      <c r="CJ150" s="1">
        <f t="shared" si="203"/>
        <v>4.4999999999999998E-2</v>
      </c>
      <c r="CK150" s="5">
        <f>RANK(CD150,$CD$2:$CD$622)+COUNTIF($CD$2:$CD150,$CD150)-1</f>
        <v>33</v>
      </c>
      <c r="CL150" s="5">
        <f>RANK(CJ150,$CJ$2:$CJ$622)+COUNTIF($CJ$2:$CJ150,$CJ150)-1</f>
        <v>12</v>
      </c>
    </row>
    <row r="151" spans="1:90" x14ac:dyDescent="0.3">
      <c r="A151" t="str">
        <f>Players!P152</f>
        <v>Joël Veltman</v>
      </c>
      <c r="B151" t="str">
        <f>Players!G152</f>
        <v>Netherlands</v>
      </c>
      <c r="C151" t="str">
        <f>Players!AB152</f>
        <v>Defense</v>
      </c>
      <c r="D151" s="1"/>
      <c r="F151" t="str">
        <f>IFERROR(INDEX(Lookup!B:B,MATCH(INDEX(Players!C:C,MATCH(E151,Players!A:A,0)),Lookup!D:D,0)),"")</f>
        <v/>
      </c>
      <c r="G151">
        <f>IF(Players!AC152=0,10000000,Players!AC152)</f>
        <v>3032000</v>
      </c>
      <c r="H151" s="16">
        <f>INDEX('Team forecast'!$B$2:$AO$26,MATCH('Master data'!$B151,'Team forecast'!$B$2:$B$26,0),MATCH('Master data'!H$1,'Team forecast'!$B$2:$AO$2,0))</f>
        <v>1.9317940875295669</v>
      </c>
      <c r="I151" s="16">
        <f>INDEX('Team forecast'!$B$2:$AO$26,MATCH('Master data'!$B151,'Team forecast'!$B$2:$B$26,0),MATCH('Master data'!I$1,'Team forecast'!$B$2:$AO$2,0))</f>
        <v>0.87092212684430403</v>
      </c>
      <c r="J151" s="16">
        <f>INDEX('Team forecast'!$B$2:$AO$26,MATCH('Master data'!$B151,'Team forecast'!$B$2:$B$26,0),MATCH('Master data'!J$1,'Team forecast'!$B$2:$AO$2,0))</f>
        <v>0.41856540084388189</v>
      </c>
      <c r="K151" s="16">
        <f>INDEX('Team forecast'!$B$2:$AO$26,MATCH('Master data'!$B151,'Team forecast'!$B$2:$B$26,0),MATCH('Master data'!K$1,'Team forecast'!$B$2:$AO$2,0))</f>
        <v>5.488461706626059</v>
      </c>
      <c r="L151" s="16">
        <f>INDEX('Team forecast'!$B$2:$AO$26,MATCH('Master data'!$B151,'Team forecast'!$B$2:$B$26,0),MATCH('Master data'!L$1,'Team forecast'!$B$2:$AO$2,0))</f>
        <v>2.8590877901454426</v>
      </c>
      <c r="M151">
        <f>IF(Players!BC152=1,95,0)</f>
        <v>0</v>
      </c>
      <c r="N151" s="2">
        <f>Players!BN152</f>
        <v>0</v>
      </c>
      <c r="O151" s="2">
        <f>Players!BO152</f>
        <v>0</v>
      </c>
      <c r="P151" s="2">
        <f>Players!BP152</f>
        <v>0</v>
      </c>
      <c r="Q151" s="2">
        <f>Players!BQ152</f>
        <v>5.9158632778264685E-2</v>
      </c>
      <c r="R151" s="2">
        <f>Players!BR152</f>
        <v>0</v>
      </c>
      <c r="S151" s="2">
        <f t="shared" si="204"/>
        <v>1.9317940875295669</v>
      </c>
      <c r="T151" s="2">
        <f t="shared" si="205"/>
        <v>0.87092212684430403</v>
      </c>
      <c r="U151" s="16">
        <f>INDEX('Team forecast'!$B$2:$AO$26,MATCH('Master data'!$B151,'Team forecast'!$B$2:$B$26,0),MATCH('Master data'!U$1,'Team forecast'!$B$2:$AO$2,0))</f>
        <v>0.60759493670886078</v>
      </c>
      <c r="V151" s="16">
        <f>INDEX('Team forecast'!$B$2:$AO$26,MATCH('Master data'!$B151,'Team forecast'!$B$2:$B$26,0),MATCH('Master data'!V$1,'Team forecast'!$B$2:$AO$2,0))</f>
        <v>0.23544303797468349</v>
      </c>
      <c r="W151" s="16">
        <f>INDEX('Team forecast'!$B$2:$AO$26,MATCH('Master data'!$B151,'Team forecast'!$B$2:$B$26,0),MATCH('Master data'!W$1,'Team forecast'!$B$2:$AO$2,0))</f>
        <v>0.1569620253164557</v>
      </c>
      <c r="X151" s="5">
        <f t="shared" si="206"/>
        <v>-5000</v>
      </c>
      <c r="Y151" s="5">
        <f t="shared" si="207"/>
        <v>0</v>
      </c>
      <c r="Z151" s="5">
        <f t="shared" si="208"/>
        <v>0</v>
      </c>
      <c r="AA151" s="5">
        <f t="shared" si="209"/>
        <v>0</v>
      </c>
      <c r="AB151" s="5">
        <f t="shared" si="210"/>
        <v>0</v>
      </c>
      <c r="AC151" s="5">
        <f t="shared" si="211"/>
        <v>0</v>
      </c>
      <c r="AD151" s="5">
        <f t="shared" si="212"/>
        <v>0</v>
      </c>
      <c r="AE151" s="5">
        <f t="shared" si="213"/>
        <v>20928.270042194094</v>
      </c>
      <c r="AF151" s="5">
        <f t="shared" si="214"/>
        <v>0</v>
      </c>
      <c r="AG151" s="5">
        <f t="shared" si="215"/>
        <v>0</v>
      </c>
      <c r="AH151" s="5">
        <f t="shared" si="216"/>
        <v>0</v>
      </c>
      <c r="AI151" s="5">
        <f t="shared" si="217"/>
        <v>0</v>
      </c>
      <c r="AJ151" s="5">
        <f t="shared" si="218"/>
        <v>0</v>
      </c>
      <c r="AK151" s="5">
        <f>IFERROR(SUM(X151:AJ151),-5000)*((Cockpit!$C$3)^0)</f>
        <v>15928.270042194094</v>
      </c>
      <c r="AL151" s="16">
        <f>INDEX('Team forecast'!$B$2:$AO$26,MATCH('Master data'!$B151,'Team forecast'!$B$2:$B$26,0),MATCH('Master data'!AL$1,'Team forecast'!$B$2:$AO$2,0))</f>
        <v>2.4630934556476545</v>
      </c>
      <c r="AM151" s="16">
        <f>INDEX('Team forecast'!$B$2:$AO$26,MATCH('Master data'!$B151,'Team forecast'!$B$2:$B$26,0),MATCH('Master data'!AM$1,'Team forecast'!$B$2:$AO$2,0))</f>
        <v>0.51627380220950081</v>
      </c>
      <c r="AN151" s="16">
        <f>INDEX('Team forecast'!$B$2:$AO$26,MATCH('Master data'!$B151,'Team forecast'!$B$2:$B$26,0),MATCH('Master data'!AN$1,'Team forecast'!$B$2:$AO$2,0))</f>
        <v>0.59673998157876562</v>
      </c>
      <c r="AO151" s="16">
        <f>INDEX('Team forecast'!$B$2:$AO$26,MATCH('Master data'!$B151,'Team forecast'!$B$2:$B$26,0),MATCH('Master data'!AO$1,'Team forecast'!$B$2:$AO$2,0))</f>
        <v>6.9979477618400647</v>
      </c>
      <c r="AP151" s="16">
        <f>INDEX('Team forecast'!$B$2:$AO$26,MATCH('Master data'!$B151,'Team forecast'!$B$2:$B$26,0),MATCH('Master data'!AP$1,'Team forecast'!$B$2:$AO$2,0))</f>
        <v>1.6948382395766441</v>
      </c>
      <c r="AQ151" s="5">
        <f t="shared" si="219"/>
        <v>-5000</v>
      </c>
      <c r="AR151" s="5">
        <f>INDEX('Team forecast'!$B$2:$AO$26,MATCH('Master data'!$B151,'Team forecast'!$B$2:$B$26,0),MATCH('Master data'!AR$1,'Team forecast'!$B$2:$AO$2,0))*IF(X151&gt;0,25000,0)</f>
        <v>0</v>
      </c>
      <c r="AS151" s="16">
        <f>INDEX('Team forecast'!$B$2:$AO$26,MATCH('Master data'!$B151,'Team forecast'!$B$2:$B$26,0),MATCH('Master data'!AS$1,'Team forecast'!$B$2:$AO$2,0))*IF(X151&gt;0,5000,0)</f>
        <v>0</v>
      </c>
      <c r="AT151" s="16">
        <f>INDEX('Team forecast'!$B$2:$AO$26,MATCH('Master data'!$B151,'Team forecast'!$B$2:$B$26,0),MATCH('Master data'!AT$1,'Team forecast'!$B$2:$AO$2,0))*IF(X151&gt;0,-15000,0)</f>
        <v>0</v>
      </c>
      <c r="AU151" s="5">
        <f t="shared" si="220"/>
        <v>0</v>
      </c>
      <c r="AV151" s="5">
        <f t="shared" si="221"/>
        <v>0</v>
      </c>
      <c r="AW151" s="5">
        <f t="shared" si="222"/>
        <v>0</v>
      </c>
      <c r="AX151" s="5">
        <f t="shared" si="223"/>
        <v>29836.999078938283</v>
      </c>
      <c r="AY151" s="5">
        <f t="shared" si="224"/>
        <v>0</v>
      </c>
      <c r="AZ151" s="5">
        <f t="shared" si="225"/>
        <v>0</v>
      </c>
      <c r="BA151" s="5">
        <f t="shared" si="226"/>
        <v>0</v>
      </c>
      <c r="BB151" s="5">
        <f t="shared" si="227"/>
        <v>0</v>
      </c>
      <c r="BC151" s="5">
        <f t="shared" si="228"/>
        <v>0</v>
      </c>
      <c r="BD151" s="5">
        <f t="shared" si="229"/>
        <v>24836.999078938283</v>
      </c>
      <c r="BE151" s="16">
        <f>INDEX('Team forecast'!$B$2:$AO$26,MATCH('Master data'!$B151,'Team forecast'!$B$2:$B$26,0),MATCH('Master data'!BE$1,'Team forecast'!$B$2:$AO$2,0))</f>
        <v>0</v>
      </c>
      <c r="BF151" s="16">
        <f>INDEX('Team forecast'!$B$2:$AO$26,MATCH('Master data'!$B151,'Team forecast'!$B$2:$B$26,0),MATCH('Master data'!BF$1,'Team forecast'!$B$2:$AO$2,0))</f>
        <v>0</v>
      </c>
      <c r="BG151" s="16">
        <f>INDEX('Team forecast'!$B$2:$AO$26,MATCH('Master data'!$B151,'Team forecast'!$B$2:$B$26,0),MATCH('Master data'!BG$1,'Team forecast'!$B$2:$AO$2,0))</f>
        <v>0</v>
      </c>
      <c r="BH151" s="16">
        <f>INDEX('Team forecast'!$B$2:$AO$26,MATCH('Master data'!$B151,'Team forecast'!$B$2:$B$26,0),MATCH('Master data'!BH$1,'Team forecast'!$B$2:$AO$2,0))</f>
        <v>0</v>
      </c>
      <c r="BI151" s="16">
        <f>INDEX('Team forecast'!$B$2:$AO$26,MATCH('Master data'!$B151,'Team forecast'!$B$2:$B$26,0),MATCH('Master data'!BI$1,'Team forecast'!$B$2:$AO$2,0))</f>
        <v>0</v>
      </c>
      <c r="BJ151" s="5">
        <f t="shared" si="230"/>
        <v>-5000</v>
      </c>
      <c r="BK151" s="5">
        <f>INDEX('Team forecast'!$R$3:$BH$26,MATCH($B151,'Team forecast'!$B$3:$B$26,0),MATCH(BK$1,'Team forecast'!$R$2:$BH$2,0))*IF($X151&gt;0,25000,0)</f>
        <v>0</v>
      </c>
      <c r="BL151" s="5">
        <f>INDEX('Team forecast'!$R$3:$BH$26,MATCH($B151,'Team forecast'!$B$3:$B$26,0),MATCH(BL$1,'Team forecast'!$R$2:$BH$2,0))*IF($X151&gt;0,5000,0)</f>
        <v>0</v>
      </c>
      <c r="BM151" s="5">
        <f>INDEX('Team forecast'!$R$3:$BH$26,MATCH($B151,'Team forecast'!$B$3:$B$26,0),MATCH(BM$1,'Team forecast'!$R$2:$BH$2,0))*IF($X151&gt;0,-15000,0)</f>
        <v>0</v>
      </c>
      <c r="BN151" s="5">
        <f t="shared" si="231"/>
        <v>0</v>
      </c>
      <c r="BO151" s="5">
        <f t="shared" si="232"/>
        <v>0</v>
      </c>
      <c r="BP151" s="5">
        <f t="shared" si="233"/>
        <v>0</v>
      </c>
      <c r="BQ151" s="5">
        <f t="shared" si="234"/>
        <v>0</v>
      </c>
      <c r="BR151" s="5">
        <f t="shared" si="235"/>
        <v>0</v>
      </c>
      <c r="BS151" s="5">
        <f t="shared" si="236"/>
        <v>0</v>
      </c>
      <c r="BT151" s="5">
        <f t="shared" si="237"/>
        <v>0</v>
      </c>
      <c r="BU151" s="5">
        <f t="shared" si="238"/>
        <v>0</v>
      </c>
      <c r="BV151" s="5">
        <f t="shared" si="239"/>
        <v>0</v>
      </c>
      <c r="BW151" s="5">
        <f t="shared" si="199"/>
        <v>0</v>
      </c>
      <c r="BX151" s="5">
        <f t="shared" si="200"/>
        <v>20382.634560566188</v>
      </c>
      <c r="BY151" s="5">
        <f t="shared" si="240"/>
        <v>61147.903681698561</v>
      </c>
      <c r="BZ151" s="5">
        <f>MAX(INDEX('Team forecast'!$R$3:$BH$26,MATCH($B151,'Team forecast'!$B$3:$B$26,0),MATCH(BZ$1,'Team forecast'!$R$2:$BH$2,0))*($BX151)-(1-INDEX('Team forecast'!$R$3:$BH$26,MATCH($B151,'Team forecast'!$B$3:$B$26,0),MATCH(BZ$1,'Team forecast'!$R$2:$BH$2,0)))*(BY151+CH151)*0.01,-5000)</f>
        <v>18409.014806820684</v>
      </c>
      <c r="CA151" s="5">
        <f>MAX(INDEX('Team forecast'!$R$3:$BH$26,MATCH($B151,'Team forecast'!$B$3:$B$26,0),MATCH(CA$1,'Team forecast'!$R$2:$BH$2,0))*$BX151-(1-INDEX('Team forecast'!$R$3:$BH$26,MATCH($B151,'Team forecast'!$B$3:$B$26,0),MATCH(CA$1,'Team forecast'!$R$2:$BH$2,0)))*(BY151+BX151+CH151)*0.01,-5000)</f>
        <v>-5000</v>
      </c>
      <c r="CB151" s="5">
        <f>MAX(INDEX('Team forecast'!$R$3:$BH$26,MATCH($B151,'Team forecast'!$B$3:$B$26,0),MATCH(CB$1,'Team forecast'!$R$2:$BH$2,0))*$BX151-(1-INDEX('Team forecast'!$R$3:$BH$26,MATCH($B151,'Team forecast'!$B$3:$B$26,0),MATCH(CB$1,'Team forecast'!$R$2:$BH$2,0)))*(BY151+BX151*2+CH151)*0.01,0)</f>
        <v>0</v>
      </c>
      <c r="CC151" s="5">
        <v>0</v>
      </c>
      <c r="CD151" s="5">
        <f>+AK151+BD151*Cockpit!$C$3+BW151*Cockpit!$C$3^2+BZ151*Cockpit!$C$3^3+CA151*Cockpit!$C$3^4+CB151*Cockpit!$C$3^5+CC151*Cockpit!$C$3^6</f>
        <v>36953.13801288994</v>
      </c>
      <c r="CE151" s="5"/>
      <c r="CF151" s="5"/>
      <c r="CG151" s="5">
        <v>0</v>
      </c>
      <c r="CH151" s="5">
        <f t="shared" si="201"/>
        <v>3032000</v>
      </c>
      <c r="CI151" s="5">
        <f t="shared" si="202"/>
        <v>3032000</v>
      </c>
      <c r="CJ151" s="1">
        <f t="shared" si="203"/>
        <v>1.2E-2</v>
      </c>
      <c r="CK151" s="5">
        <f>RANK(CD151,$CD$2:$CD$622)+COUNTIF($CD$2:$CD151,$CD151)-1</f>
        <v>234</v>
      </c>
      <c r="CL151" s="5">
        <f>RANK(CJ151,$CJ$2:$CJ$622)+COUNTIF($CJ$2:$CJ151,$CJ151)-1</f>
        <v>200</v>
      </c>
    </row>
    <row r="152" spans="1:90" x14ac:dyDescent="0.3">
      <c r="A152" t="str">
        <f>Players!P153</f>
        <v>Daley Blind</v>
      </c>
      <c r="B152" t="str">
        <f>Players!G153</f>
        <v>Netherlands</v>
      </c>
      <c r="C152" t="str">
        <f>Players!AB153</f>
        <v>Defense</v>
      </c>
      <c r="D152" s="1"/>
      <c r="F152" t="str">
        <f>IFERROR(INDEX(Lookup!B:B,MATCH(INDEX(Players!C:C,MATCH(E152,Players!A:A,0)),Lookup!D:D,0)),"")</f>
        <v/>
      </c>
      <c r="G152">
        <f>IF(Players!AC153=0,10000000,Players!AC153)</f>
        <v>4052000</v>
      </c>
      <c r="H152" s="16">
        <f>INDEX('Team forecast'!$B$2:$AO$26,MATCH('Master data'!$B152,'Team forecast'!$B$2:$B$26,0),MATCH('Master data'!H$1,'Team forecast'!$B$2:$AO$2,0))</f>
        <v>1.9317940875295669</v>
      </c>
      <c r="I152" s="16">
        <f>INDEX('Team forecast'!$B$2:$AO$26,MATCH('Master data'!$B152,'Team forecast'!$B$2:$B$26,0),MATCH('Master data'!I$1,'Team forecast'!$B$2:$AO$2,0))</f>
        <v>0.87092212684430403</v>
      </c>
      <c r="J152" s="16">
        <f>INDEX('Team forecast'!$B$2:$AO$26,MATCH('Master data'!$B152,'Team forecast'!$B$2:$B$26,0),MATCH('Master data'!J$1,'Team forecast'!$B$2:$AO$2,0))</f>
        <v>0.41856540084388189</v>
      </c>
      <c r="K152" s="16">
        <f>INDEX('Team forecast'!$B$2:$AO$26,MATCH('Master data'!$B152,'Team forecast'!$B$2:$B$26,0),MATCH('Master data'!K$1,'Team forecast'!$B$2:$AO$2,0))</f>
        <v>5.488461706626059</v>
      </c>
      <c r="L152" s="16">
        <f>INDEX('Team forecast'!$B$2:$AO$26,MATCH('Master data'!$B152,'Team forecast'!$B$2:$B$26,0),MATCH('Master data'!L$1,'Team forecast'!$B$2:$AO$2,0))</f>
        <v>2.8590877901454426</v>
      </c>
      <c r="M152">
        <f>IF(Players!BC153=1,95,0)</f>
        <v>0</v>
      </c>
      <c r="N152" s="2">
        <f>Players!BN153</f>
        <v>0</v>
      </c>
      <c r="O152" s="2">
        <f>Players!BO153</f>
        <v>0</v>
      </c>
      <c r="P152" s="2">
        <f>Players!BP153</f>
        <v>0</v>
      </c>
      <c r="Q152" s="2">
        <f>Players!BQ153</f>
        <v>0.13837237963576274</v>
      </c>
      <c r="R152" s="2">
        <f>Players!BR153</f>
        <v>0</v>
      </c>
      <c r="S152" s="2">
        <f t="shared" si="204"/>
        <v>1.9317940875295669</v>
      </c>
      <c r="T152" s="2">
        <f t="shared" si="205"/>
        <v>0.87092212684430403</v>
      </c>
      <c r="U152" s="16">
        <f>INDEX('Team forecast'!$B$2:$AO$26,MATCH('Master data'!$B152,'Team forecast'!$B$2:$B$26,0),MATCH('Master data'!U$1,'Team forecast'!$B$2:$AO$2,0))</f>
        <v>0.60759493670886078</v>
      </c>
      <c r="V152" s="16">
        <f>INDEX('Team forecast'!$B$2:$AO$26,MATCH('Master data'!$B152,'Team forecast'!$B$2:$B$26,0),MATCH('Master data'!V$1,'Team forecast'!$B$2:$AO$2,0))</f>
        <v>0.23544303797468349</v>
      </c>
      <c r="W152" s="16">
        <f>INDEX('Team forecast'!$B$2:$AO$26,MATCH('Master data'!$B152,'Team forecast'!$B$2:$B$26,0),MATCH('Master data'!W$1,'Team forecast'!$B$2:$AO$2,0))</f>
        <v>0.1569620253164557</v>
      </c>
      <c r="X152" s="5">
        <f t="shared" si="206"/>
        <v>-5000</v>
      </c>
      <c r="Y152" s="5">
        <f t="shared" si="207"/>
        <v>0</v>
      </c>
      <c r="Z152" s="5">
        <f t="shared" si="208"/>
        <v>0</v>
      </c>
      <c r="AA152" s="5">
        <f t="shared" si="209"/>
        <v>0</v>
      </c>
      <c r="AB152" s="5">
        <f t="shared" si="210"/>
        <v>0</v>
      </c>
      <c r="AC152" s="5">
        <f t="shared" si="211"/>
        <v>0</v>
      </c>
      <c r="AD152" s="5">
        <f t="shared" si="212"/>
        <v>0</v>
      </c>
      <c r="AE152" s="5">
        <f t="shared" si="213"/>
        <v>20928.270042194094</v>
      </c>
      <c r="AF152" s="5">
        <f t="shared" si="214"/>
        <v>0</v>
      </c>
      <c r="AG152" s="5">
        <f t="shared" si="215"/>
        <v>0</v>
      </c>
      <c r="AH152" s="5">
        <f t="shared" si="216"/>
        <v>0</v>
      </c>
      <c r="AI152" s="5">
        <f t="shared" si="217"/>
        <v>0</v>
      </c>
      <c r="AJ152" s="5">
        <f t="shared" si="218"/>
        <v>0</v>
      </c>
      <c r="AK152" s="5">
        <f>IFERROR(SUM(X152:AJ152),-5000)*((Cockpit!$C$3)^0)</f>
        <v>15928.270042194094</v>
      </c>
      <c r="AL152" s="16">
        <f>INDEX('Team forecast'!$B$2:$AO$26,MATCH('Master data'!$B152,'Team forecast'!$B$2:$B$26,0),MATCH('Master data'!AL$1,'Team forecast'!$B$2:$AO$2,0))</f>
        <v>2.4630934556476545</v>
      </c>
      <c r="AM152" s="16">
        <f>INDEX('Team forecast'!$B$2:$AO$26,MATCH('Master data'!$B152,'Team forecast'!$B$2:$B$26,0),MATCH('Master data'!AM$1,'Team forecast'!$B$2:$AO$2,0))</f>
        <v>0.51627380220950081</v>
      </c>
      <c r="AN152" s="16">
        <f>INDEX('Team forecast'!$B$2:$AO$26,MATCH('Master data'!$B152,'Team forecast'!$B$2:$B$26,0),MATCH('Master data'!AN$1,'Team forecast'!$B$2:$AO$2,0))</f>
        <v>0.59673998157876562</v>
      </c>
      <c r="AO152" s="16">
        <f>INDEX('Team forecast'!$B$2:$AO$26,MATCH('Master data'!$B152,'Team forecast'!$B$2:$B$26,0),MATCH('Master data'!AO$1,'Team forecast'!$B$2:$AO$2,0))</f>
        <v>6.9979477618400647</v>
      </c>
      <c r="AP152" s="16">
        <f>INDEX('Team forecast'!$B$2:$AO$26,MATCH('Master data'!$B152,'Team forecast'!$B$2:$B$26,0),MATCH('Master data'!AP$1,'Team forecast'!$B$2:$AO$2,0))</f>
        <v>1.6948382395766441</v>
      </c>
      <c r="AQ152" s="5">
        <f t="shared" si="219"/>
        <v>-5000</v>
      </c>
      <c r="AR152" s="5">
        <f>INDEX('Team forecast'!$B$2:$AO$26,MATCH('Master data'!$B152,'Team forecast'!$B$2:$B$26,0),MATCH('Master data'!AR$1,'Team forecast'!$B$2:$AO$2,0))*IF(X152&gt;0,25000,0)</f>
        <v>0</v>
      </c>
      <c r="AS152" s="16">
        <f>INDEX('Team forecast'!$B$2:$AO$26,MATCH('Master data'!$B152,'Team forecast'!$B$2:$B$26,0),MATCH('Master data'!AS$1,'Team forecast'!$B$2:$AO$2,0))*IF(X152&gt;0,5000,0)</f>
        <v>0</v>
      </c>
      <c r="AT152" s="16">
        <f>INDEX('Team forecast'!$B$2:$AO$26,MATCH('Master data'!$B152,'Team forecast'!$B$2:$B$26,0),MATCH('Master data'!AT$1,'Team forecast'!$B$2:$AO$2,0))*IF(X152&gt;0,-15000,0)</f>
        <v>0</v>
      </c>
      <c r="AU152" s="5">
        <f t="shared" si="220"/>
        <v>0</v>
      </c>
      <c r="AV152" s="5">
        <f t="shared" si="221"/>
        <v>0</v>
      </c>
      <c r="AW152" s="5">
        <f t="shared" si="222"/>
        <v>0</v>
      </c>
      <c r="AX152" s="5">
        <f t="shared" si="223"/>
        <v>29836.999078938283</v>
      </c>
      <c r="AY152" s="5">
        <f t="shared" si="224"/>
        <v>0</v>
      </c>
      <c r="AZ152" s="5">
        <f t="shared" si="225"/>
        <v>0</v>
      </c>
      <c r="BA152" s="5">
        <f t="shared" si="226"/>
        <v>0</v>
      </c>
      <c r="BB152" s="5">
        <f t="shared" si="227"/>
        <v>0</v>
      </c>
      <c r="BC152" s="5">
        <f t="shared" si="228"/>
        <v>0</v>
      </c>
      <c r="BD152" s="5">
        <f t="shared" si="229"/>
        <v>24836.999078938283</v>
      </c>
      <c r="BE152" s="16">
        <f>INDEX('Team forecast'!$B$2:$AO$26,MATCH('Master data'!$B152,'Team forecast'!$B$2:$B$26,0),MATCH('Master data'!BE$1,'Team forecast'!$B$2:$AO$2,0))</f>
        <v>0</v>
      </c>
      <c r="BF152" s="16">
        <f>INDEX('Team forecast'!$B$2:$AO$26,MATCH('Master data'!$B152,'Team forecast'!$B$2:$B$26,0),MATCH('Master data'!BF$1,'Team forecast'!$B$2:$AO$2,0))</f>
        <v>0</v>
      </c>
      <c r="BG152" s="16">
        <f>INDEX('Team forecast'!$B$2:$AO$26,MATCH('Master data'!$B152,'Team forecast'!$B$2:$B$26,0),MATCH('Master data'!BG$1,'Team forecast'!$B$2:$AO$2,0))</f>
        <v>0</v>
      </c>
      <c r="BH152" s="16">
        <f>INDEX('Team forecast'!$B$2:$AO$26,MATCH('Master data'!$B152,'Team forecast'!$B$2:$B$26,0),MATCH('Master data'!BH$1,'Team forecast'!$B$2:$AO$2,0))</f>
        <v>0</v>
      </c>
      <c r="BI152" s="16">
        <f>INDEX('Team forecast'!$B$2:$AO$26,MATCH('Master data'!$B152,'Team forecast'!$B$2:$B$26,0),MATCH('Master data'!BI$1,'Team forecast'!$B$2:$AO$2,0))</f>
        <v>0</v>
      </c>
      <c r="BJ152" s="5">
        <f t="shared" si="230"/>
        <v>-5000</v>
      </c>
      <c r="BK152" s="5">
        <f>INDEX('Team forecast'!$R$3:$BH$26,MATCH($B152,'Team forecast'!$B$3:$B$26,0),MATCH(BK$1,'Team forecast'!$R$2:$BH$2,0))*IF($X152&gt;0,25000,0)</f>
        <v>0</v>
      </c>
      <c r="BL152" s="5">
        <f>INDEX('Team forecast'!$R$3:$BH$26,MATCH($B152,'Team forecast'!$B$3:$B$26,0),MATCH(BL$1,'Team forecast'!$R$2:$BH$2,0))*IF($X152&gt;0,5000,0)</f>
        <v>0</v>
      </c>
      <c r="BM152" s="5">
        <f>INDEX('Team forecast'!$R$3:$BH$26,MATCH($B152,'Team forecast'!$B$3:$B$26,0),MATCH(BM$1,'Team forecast'!$R$2:$BH$2,0))*IF($X152&gt;0,-15000,0)</f>
        <v>0</v>
      </c>
      <c r="BN152" s="5">
        <f t="shared" si="231"/>
        <v>0</v>
      </c>
      <c r="BO152" s="5">
        <f t="shared" si="232"/>
        <v>0</v>
      </c>
      <c r="BP152" s="5">
        <f t="shared" si="233"/>
        <v>0</v>
      </c>
      <c r="BQ152" s="5">
        <f t="shared" si="234"/>
        <v>0</v>
      </c>
      <c r="BR152" s="5">
        <f t="shared" si="235"/>
        <v>0</v>
      </c>
      <c r="BS152" s="5">
        <f t="shared" si="236"/>
        <v>0</v>
      </c>
      <c r="BT152" s="5">
        <f t="shared" si="237"/>
        <v>0</v>
      </c>
      <c r="BU152" s="5">
        <f t="shared" si="238"/>
        <v>0</v>
      </c>
      <c r="BV152" s="5">
        <f t="shared" si="239"/>
        <v>0</v>
      </c>
      <c r="BW152" s="5">
        <f t="shared" si="199"/>
        <v>0</v>
      </c>
      <c r="BX152" s="5">
        <f t="shared" si="200"/>
        <v>20382.634560566188</v>
      </c>
      <c r="BY152" s="5">
        <f t="shared" si="240"/>
        <v>61147.903681698561</v>
      </c>
      <c r="BZ152" s="5">
        <f>MAX(INDEX('Team forecast'!$R$3:$BH$26,MATCH($B152,'Team forecast'!$B$3:$B$26,0),MATCH(BZ$1,'Team forecast'!$R$2:$BH$2,0))*($BX152)-(1-INDEX('Team forecast'!$R$3:$BH$26,MATCH($B152,'Team forecast'!$B$3:$B$26,0),MATCH(BZ$1,'Team forecast'!$R$2:$BH$2,0)))*(BY152+CH152)*0.01,-5000)</f>
        <v>18016.707114512992</v>
      </c>
      <c r="CA152" s="5">
        <f>MAX(INDEX('Team forecast'!$R$3:$BH$26,MATCH($B152,'Team forecast'!$B$3:$B$26,0),MATCH(CA$1,'Team forecast'!$R$2:$BH$2,0))*$BX152-(1-INDEX('Team forecast'!$R$3:$BH$26,MATCH($B152,'Team forecast'!$B$3:$B$26,0),MATCH(CA$1,'Team forecast'!$R$2:$BH$2,0)))*(BY152+BX152+CH152)*0.01,-5000)</f>
        <v>-5000</v>
      </c>
      <c r="CB152" s="5">
        <f>MAX(INDEX('Team forecast'!$R$3:$BH$26,MATCH($B152,'Team forecast'!$B$3:$B$26,0),MATCH(CB$1,'Team forecast'!$R$2:$BH$2,0))*$BX152-(1-INDEX('Team forecast'!$R$3:$BH$26,MATCH($B152,'Team forecast'!$B$3:$B$26,0),MATCH(CB$1,'Team forecast'!$R$2:$BH$2,0)))*(BY152+BX152*2+CH152)*0.01,0)</f>
        <v>0</v>
      </c>
      <c r="CC152" s="5">
        <v>0</v>
      </c>
      <c r="CD152" s="5">
        <f>+AK152+BD152*Cockpit!$C$3+BW152*Cockpit!$C$3^2+BZ152*Cockpit!$C$3^3+CA152*Cockpit!$C$3^4+CB152*Cockpit!$C$3^5+CC152*Cockpit!$C$3^6</f>
        <v>36836.89869665062</v>
      </c>
      <c r="CE152" s="5"/>
      <c r="CF152" s="5"/>
      <c r="CG152" s="5">
        <v>0</v>
      </c>
      <c r="CH152" s="5">
        <f t="shared" si="201"/>
        <v>4052000</v>
      </c>
      <c r="CI152" s="5">
        <f t="shared" si="202"/>
        <v>4052000</v>
      </c>
      <c r="CJ152" s="1">
        <f t="shared" si="203"/>
        <v>8.9999999999999993E-3</v>
      </c>
      <c r="CK152" s="5">
        <f>RANK(CD152,$CD$2:$CD$622)+COUNTIF($CD$2:$CD152,$CD152)-1</f>
        <v>237</v>
      </c>
      <c r="CL152" s="5">
        <f>RANK(CJ152,$CJ$2:$CJ$622)+COUNTIF($CJ$2:$CJ152,$CJ152)-1</f>
        <v>258</v>
      </c>
    </row>
    <row r="153" spans="1:90" x14ac:dyDescent="0.3">
      <c r="A153" t="str">
        <f>Players!P154</f>
        <v>Bernd Leno</v>
      </c>
      <c r="B153" t="str">
        <f>Players!G154</f>
        <v>Germany</v>
      </c>
      <c r="C153" t="str">
        <f>Players!AB154</f>
        <v>Goalkeeper</v>
      </c>
      <c r="D153" s="1"/>
      <c r="F153" t="str">
        <f>IFERROR(INDEX(Lookup!B:B,MATCH(INDEX(Players!C:C,MATCH(E153,Players!A:A,0)),Lookup!D:D,0)),"")</f>
        <v/>
      </c>
      <c r="G153">
        <f>IF(Players!AC154=0,10000000,Players!AC154)</f>
        <v>4495000</v>
      </c>
      <c r="H153" s="16">
        <f>INDEX('Team forecast'!$B$2:$AO$26,MATCH('Master data'!$B153,'Team forecast'!$B$2:$B$26,0),MATCH('Master data'!H$1,'Team forecast'!$B$2:$AO$2,0))</f>
        <v>1.3803959592812078</v>
      </c>
      <c r="I153" s="16">
        <f>INDEX('Team forecast'!$B$2:$AO$26,MATCH('Master data'!$B153,'Team forecast'!$B$2:$B$26,0),MATCH('Master data'!I$1,'Team forecast'!$B$2:$AO$2,0))</f>
        <v>1.1572524079669981</v>
      </c>
      <c r="J153" s="16">
        <f>INDEX('Team forecast'!$B$2:$AO$26,MATCH('Master data'!$B153,'Team forecast'!$B$2:$B$26,0),MATCH('Master data'!J$1,'Team forecast'!$B$2:$AO$2,0))</f>
        <v>0.3143486973947896</v>
      </c>
      <c r="K153" s="16">
        <f>INDEX('Team forecast'!$B$2:$AO$26,MATCH('Master data'!$B153,'Team forecast'!$B$2:$B$26,0),MATCH('Master data'!K$1,'Team forecast'!$B$2:$AO$2,0))</f>
        <v>3.6854590683201627</v>
      </c>
      <c r="L153" s="16">
        <f>INDEX('Team forecast'!$B$2:$AO$26,MATCH('Master data'!$B153,'Team forecast'!$B$2:$B$26,0),MATCH('Master data'!L$1,'Team forecast'!$B$2:$AO$2,0))</f>
        <v>3.418345574302518</v>
      </c>
      <c r="M153">
        <f>IF(Players!BC154=1,95,0)</f>
        <v>0</v>
      </c>
      <c r="N153" s="2">
        <f>Players!BN154</f>
        <v>0</v>
      </c>
      <c r="O153" s="2">
        <f>Players!BO154</f>
        <v>0</v>
      </c>
      <c r="P153" s="2">
        <f>Players!BP154</f>
        <v>0</v>
      </c>
      <c r="Q153" s="2">
        <f>Players!BQ154</f>
        <v>0</v>
      </c>
      <c r="R153" s="2">
        <f>Players!BR154</f>
        <v>2.8735632183908049E-2</v>
      </c>
      <c r="S153" s="2">
        <f t="shared" si="204"/>
        <v>1.3803959592812078</v>
      </c>
      <c r="T153" s="2">
        <f t="shared" si="205"/>
        <v>1.1572524079669981</v>
      </c>
      <c r="U153" s="16">
        <f>INDEX('Team forecast'!$B$2:$AO$26,MATCH('Master data'!$B153,'Team forecast'!$B$2:$B$26,0),MATCH('Master data'!U$1,'Team forecast'!$B$2:$AO$2,0))</f>
        <v>0.41002004008016041</v>
      </c>
      <c r="V153" s="16">
        <f>INDEX('Team forecast'!$B$2:$AO$26,MATCH('Master data'!$B153,'Team forecast'!$B$2:$B$26,0),MATCH('Master data'!V$1,'Team forecast'!$B$2:$AO$2,0))</f>
        <v>0.28577154308617242</v>
      </c>
      <c r="W153" s="16">
        <f>INDEX('Team forecast'!$B$2:$AO$26,MATCH('Master data'!$B153,'Team forecast'!$B$2:$B$26,0),MATCH('Master data'!W$1,'Team forecast'!$B$2:$AO$2,0))</f>
        <v>0.30420841683366728</v>
      </c>
      <c r="X153" s="5">
        <f t="shared" si="206"/>
        <v>-5000</v>
      </c>
      <c r="Y153" s="5">
        <f t="shared" si="207"/>
        <v>0</v>
      </c>
      <c r="Z153" s="5">
        <f t="shared" si="208"/>
        <v>0</v>
      </c>
      <c r="AA153" s="5">
        <f t="shared" si="209"/>
        <v>0</v>
      </c>
      <c r="AB153" s="5">
        <f t="shared" si="210"/>
        <v>0</v>
      </c>
      <c r="AC153" s="5">
        <f t="shared" si="211"/>
        <v>0</v>
      </c>
      <c r="AD153" s="5">
        <f t="shared" si="212"/>
        <v>0</v>
      </c>
      <c r="AE153" s="5">
        <f t="shared" si="213"/>
        <v>23576.152304609219</v>
      </c>
      <c r="AF153" s="5">
        <f t="shared" si="214"/>
        <v>11305.465831677599</v>
      </c>
      <c r="AG153" s="5">
        <f t="shared" si="215"/>
        <v>0</v>
      </c>
      <c r="AH153" s="5">
        <f t="shared" si="216"/>
        <v>0</v>
      </c>
      <c r="AI153" s="5">
        <f t="shared" si="217"/>
        <v>0</v>
      </c>
      <c r="AJ153" s="5">
        <f t="shared" si="218"/>
        <v>0</v>
      </c>
      <c r="AK153" s="5">
        <f>IFERROR(SUM(X153:AJ153),-5000)*((Cockpit!$C$3)^0)</f>
        <v>29881.618136286816</v>
      </c>
      <c r="AL153" s="16">
        <f>INDEX('Team forecast'!$B$2:$AO$26,MATCH('Master data'!$B153,'Team forecast'!$B$2:$B$26,0),MATCH('Master data'!AL$1,'Team forecast'!$B$2:$AO$2,0))</f>
        <v>2.6069135565605688</v>
      </c>
      <c r="AM153" s="16">
        <f>INDEX('Team forecast'!$B$2:$AO$26,MATCH('Master data'!$B153,'Team forecast'!$B$2:$B$26,0),MATCH('Master data'!AM$1,'Team forecast'!$B$2:$AO$2,0))</f>
        <v>0.64628016595236182</v>
      </c>
      <c r="AN153" s="16">
        <f>INDEX('Team forecast'!$B$2:$AO$26,MATCH('Master data'!$B153,'Team forecast'!$B$2:$B$26,0),MATCH('Master data'!AN$1,'Team forecast'!$B$2:$AO$2,0))</f>
        <v>0.52399131671532295</v>
      </c>
      <c r="AO153" s="16">
        <f>INDEX('Team forecast'!$B$2:$AO$26,MATCH('Master data'!$B153,'Team forecast'!$B$2:$B$26,0),MATCH('Master data'!AO$1,'Team forecast'!$B$2:$AO$2,0))</f>
        <v>6.9600849978985515</v>
      </c>
      <c r="AP153" s="16">
        <f>INDEX('Team forecast'!$B$2:$AO$26,MATCH('Master data'!$B153,'Team forecast'!$B$2:$B$26,0),MATCH('Master data'!AP$1,'Team forecast'!$B$2:$AO$2,0))</f>
        <v>1.909012182505438</v>
      </c>
      <c r="AQ153" s="5">
        <f t="shared" si="219"/>
        <v>-5000</v>
      </c>
      <c r="AR153" s="5">
        <f>INDEX('Team forecast'!$B$2:$AO$26,MATCH('Master data'!$B153,'Team forecast'!$B$2:$B$26,0),MATCH('Master data'!AR$1,'Team forecast'!$B$2:$AO$2,0))*IF(X153&gt;0,25000,0)</f>
        <v>0</v>
      </c>
      <c r="AS153" s="16">
        <f>INDEX('Team forecast'!$B$2:$AO$26,MATCH('Master data'!$B153,'Team forecast'!$B$2:$B$26,0),MATCH('Master data'!AS$1,'Team forecast'!$B$2:$AO$2,0))*IF(X153&gt;0,5000,0)</f>
        <v>0</v>
      </c>
      <c r="AT153" s="16">
        <f>INDEX('Team forecast'!$B$2:$AO$26,MATCH('Master data'!$B153,'Team forecast'!$B$2:$B$26,0),MATCH('Master data'!AT$1,'Team forecast'!$B$2:$AO$2,0))*IF(X153&gt;0,-15000,0)</f>
        <v>0</v>
      </c>
      <c r="AU153" s="5">
        <f t="shared" si="220"/>
        <v>0</v>
      </c>
      <c r="AV153" s="5">
        <f t="shared" si="221"/>
        <v>0</v>
      </c>
      <c r="AW153" s="5">
        <f t="shared" si="222"/>
        <v>0</v>
      </c>
      <c r="AX153" s="5">
        <f t="shared" si="223"/>
        <v>39299.348753649225</v>
      </c>
      <c r="AY153" s="5">
        <f t="shared" si="224"/>
        <v>6313.660082765381</v>
      </c>
      <c r="AZ153" s="5">
        <f t="shared" si="225"/>
        <v>0</v>
      </c>
      <c r="BA153" s="5">
        <f t="shared" si="226"/>
        <v>0</v>
      </c>
      <c r="BB153" s="5">
        <f t="shared" si="227"/>
        <v>0</v>
      </c>
      <c r="BC153" s="5">
        <f t="shared" si="228"/>
        <v>0</v>
      </c>
      <c r="BD153" s="5">
        <f t="shared" si="229"/>
        <v>40613.008836414607</v>
      </c>
      <c r="BE153" s="16">
        <f>INDEX('Team forecast'!$B$2:$AO$26,MATCH('Master data'!$B153,'Team forecast'!$B$2:$B$26,0),MATCH('Master data'!BE$1,'Team forecast'!$B$2:$AO$2,0))</f>
        <v>0</v>
      </c>
      <c r="BF153" s="16">
        <f>INDEX('Team forecast'!$B$2:$AO$26,MATCH('Master data'!$B153,'Team forecast'!$B$2:$B$26,0),MATCH('Master data'!BF$1,'Team forecast'!$B$2:$AO$2,0))</f>
        <v>0</v>
      </c>
      <c r="BG153" s="16">
        <f>INDEX('Team forecast'!$B$2:$AO$26,MATCH('Master data'!$B153,'Team forecast'!$B$2:$B$26,0),MATCH('Master data'!BG$1,'Team forecast'!$B$2:$AO$2,0))</f>
        <v>0</v>
      </c>
      <c r="BH153" s="16">
        <f>INDEX('Team forecast'!$B$2:$AO$26,MATCH('Master data'!$B153,'Team forecast'!$B$2:$B$26,0),MATCH('Master data'!BH$1,'Team forecast'!$B$2:$AO$2,0))</f>
        <v>0</v>
      </c>
      <c r="BI153" s="16">
        <f>INDEX('Team forecast'!$B$2:$AO$26,MATCH('Master data'!$B153,'Team forecast'!$B$2:$B$26,0),MATCH('Master data'!BI$1,'Team forecast'!$B$2:$AO$2,0))</f>
        <v>0</v>
      </c>
      <c r="BJ153" s="5">
        <f t="shared" si="230"/>
        <v>-5000</v>
      </c>
      <c r="BK153" s="5">
        <f>INDEX('Team forecast'!$R$3:$BH$26,MATCH($B153,'Team forecast'!$B$3:$B$26,0),MATCH(BK$1,'Team forecast'!$R$2:$BH$2,0))*IF($X153&gt;0,25000,0)</f>
        <v>0</v>
      </c>
      <c r="BL153" s="5">
        <f>INDEX('Team forecast'!$R$3:$BH$26,MATCH($B153,'Team forecast'!$B$3:$B$26,0),MATCH(BL$1,'Team forecast'!$R$2:$BH$2,0))*IF($X153&gt;0,5000,0)</f>
        <v>0</v>
      </c>
      <c r="BM153" s="5">
        <f>INDEX('Team forecast'!$R$3:$BH$26,MATCH($B153,'Team forecast'!$B$3:$B$26,0),MATCH(BM$1,'Team forecast'!$R$2:$BH$2,0))*IF($X153&gt;0,-15000,0)</f>
        <v>0</v>
      </c>
      <c r="BN153" s="5">
        <f t="shared" si="231"/>
        <v>0</v>
      </c>
      <c r="BO153" s="5">
        <f t="shared" si="232"/>
        <v>0</v>
      </c>
      <c r="BP153" s="5">
        <f t="shared" si="233"/>
        <v>0</v>
      </c>
      <c r="BQ153" s="5">
        <f t="shared" si="234"/>
        <v>0</v>
      </c>
      <c r="BR153" s="5">
        <f t="shared" si="235"/>
        <v>0</v>
      </c>
      <c r="BS153" s="5">
        <f t="shared" si="236"/>
        <v>0</v>
      </c>
      <c r="BT153" s="5">
        <f t="shared" si="237"/>
        <v>0</v>
      </c>
      <c r="BU153" s="5">
        <f t="shared" si="238"/>
        <v>0</v>
      </c>
      <c r="BV153" s="5">
        <f t="shared" si="239"/>
        <v>0</v>
      </c>
      <c r="BW153" s="5">
        <f t="shared" si="199"/>
        <v>0</v>
      </c>
      <c r="BX153" s="5">
        <f t="shared" si="200"/>
        <v>35247.313486350715</v>
      </c>
      <c r="BY153" s="5">
        <f t="shared" si="240"/>
        <v>105741.94045905214</v>
      </c>
      <c r="BZ153" s="5">
        <f>MAX(INDEX('Team forecast'!$R$3:$BH$26,MATCH($B153,'Team forecast'!$B$3:$B$26,0),MATCH(BZ$1,'Team forecast'!$R$2:$BH$2,0))*($BX153)-(1-INDEX('Team forecast'!$R$3:$BH$26,MATCH($B153,'Team forecast'!$B$3:$B$26,0),MATCH(BZ$1,'Team forecast'!$R$2:$BH$2,0)))*(BY153+CH153)*0.01,-5000)</f>
        <v>24648.870065793169</v>
      </c>
      <c r="CA153" s="5">
        <f>MAX(INDEX('Team forecast'!$R$3:$BH$26,MATCH($B153,'Team forecast'!$B$3:$B$26,0),MATCH(CA$1,'Team forecast'!$R$2:$BH$2,0))*$BX153-(1-INDEX('Team forecast'!$R$3:$BH$26,MATCH($B153,'Team forecast'!$B$3:$B$26,0),MATCH(CA$1,'Team forecast'!$R$2:$BH$2,0)))*(BY153+BX153+CH153)*0.01,-5000)</f>
        <v>-5000</v>
      </c>
      <c r="CB153" s="5">
        <f>MAX(INDEX('Team forecast'!$R$3:$BH$26,MATCH($B153,'Team forecast'!$B$3:$B$26,0),MATCH(CB$1,'Team forecast'!$R$2:$BH$2,0))*$BX153-(1-INDEX('Team forecast'!$R$3:$BH$26,MATCH($B153,'Team forecast'!$B$3:$B$26,0),MATCH(CB$1,'Team forecast'!$R$2:$BH$2,0)))*(BY153+BX153*2+CH153)*0.01,0)</f>
        <v>0</v>
      </c>
      <c r="CC153" s="5">
        <v>0</v>
      </c>
      <c r="CD153" s="5">
        <f>+AK153+BD153*Cockpit!$C$3+BW153*Cockpit!$C$3^2+BZ153*Cockpit!$C$3^3+CA153*Cockpit!$C$3^4+CB153*Cockpit!$C$3^5+CC153*Cockpit!$C$3^6</f>
        <v>63272.671947958726</v>
      </c>
      <c r="CE153" s="5"/>
      <c r="CF153" s="5"/>
      <c r="CG153" s="5">
        <v>0</v>
      </c>
      <c r="CH153" s="5">
        <f t="shared" si="201"/>
        <v>4495000</v>
      </c>
      <c r="CI153" s="5">
        <f t="shared" si="202"/>
        <v>4495000</v>
      </c>
      <c r="CJ153" s="1">
        <f t="shared" si="203"/>
        <v>1.4E-2</v>
      </c>
      <c r="CK153" s="5">
        <f>RANK(CD153,$CD$2:$CD$622)+COUNTIF($CD$2:$CD153,$CD153)-1</f>
        <v>146</v>
      </c>
      <c r="CL153" s="5">
        <f>RANK(CJ153,$CJ$2:$CJ$622)+COUNTIF($CJ$2:$CJ153,$CJ153)-1</f>
        <v>174</v>
      </c>
    </row>
    <row r="154" spans="1:90" x14ac:dyDescent="0.3">
      <c r="A154" t="str">
        <f>Players!P155</f>
        <v>Mats  Hummels</v>
      </c>
      <c r="B154" t="str">
        <f>Players!G155</f>
        <v>Germany</v>
      </c>
      <c r="C154" t="str">
        <f>Players!AB155</f>
        <v>Defense</v>
      </c>
      <c r="D154" s="1"/>
      <c r="F154" t="str">
        <f>IFERROR(INDEX(Lookup!B:B,MATCH(INDEX(Players!C:C,MATCH(E154,Players!A:A,0)),Lookup!D:D,0)),"")</f>
        <v/>
      </c>
      <c r="G154">
        <f>IF(Players!AC155=0,10000000,Players!AC155)</f>
        <v>3409000</v>
      </c>
      <c r="H154" s="16">
        <f>INDEX('Team forecast'!$B$2:$AO$26,MATCH('Master data'!$B154,'Team forecast'!$B$2:$B$26,0),MATCH('Master data'!H$1,'Team forecast'!$B$2:$AO$2,0))</f>
        <v>1.3803959592812078</v>
      </c>
      <c r="I154" s="16">
        <f>INDEX('Team forecast'!$B$2:$AO$26,MATCH('Master data'!$B154,'Team forecast'!$B$2:$B$26,0),MATCH('Master data'!I$1,'Team forecast'!$B$2:$AO$2,0))</f>
        <v>1.1572524079669981</v>
      </c>
      <c r="J154" s="16">
        <f>INDEX('Team forecast'!$B$2:$AO$26,MATCH('Master data'!$B154,'Team forecast'!$B$2:$B$26,0),MATCH('Master data'!J$1,'Team forecast'!$B$2:$AO$2,0))</f>
        <v>0.3143486973947896</v>
      </c>
      <c r="K154" s="16">
        <f>INDEX('Team forecast'!$B$2:$AO$26,MATCH('Master data'!$B154,'Team forecast'!$B$2:$B$26,0),MATCH('Master data'!K$1,'Team forecast'!$B$2:$AO$2,0))</f>
        <v>3.6854590683201627</v>
      </c>
      <c r="L154" s="16">
        <f>INDEX('Team forecast'!$B$2:$AO$26,MATCH('Master data'!$B154,'Team forecast'!$B$2:$B$26,0),MATCH('Master data'!L$1,'Team forecast'!$B$2:$AO$2,0))</f>
        <v>3.418345574302518</v>
      </c>
      <c r="M154">
        <f>IF(Players!BC155=1,95,0)</f>
        <v>95</v>
      </c>
      <c r="N154" s="2">
        <f>Players!BN155</f>
        <v>4.4523450409152066E-2</v>
      </c>
      <c r="O154" s="2">
        <f>Players!BO155</f>
        <v>1.9420012666957365E-2</v>
      </c>
      <c r="P154" s="2">
        <f>Players!BP155</f>
        <v>7.3285244913594394E-2</v>
      </c>
      <c r="Q154" s="2">
        <f>Players!BQ155</f>
        <v>9.5880681818181809E-2</v>
      </c>
      <c r="R154" s="2">
        <f>Players!BR155</f>
        <v>0</v>
      </c>
      <c r="S154" s="2">
        <f t="shared" si="204"/>
        <v>1.3803959592812078</v>
      </c>
      <c r="T154" s="2">
        <f t="shared" si="205"/>
        <v>1.1572524079669981</v>
      </c>
      <c r="U154" s="16">
        <f>INDEX('Team forecast'!$B$2:$AO$26,MATCH('Master data'!$B154,'Team forecast'!$B$2:$B$26,0),MATCH('Master data'!U$1,'Team forecast'!$B$2:$AO$2,0))</f>
        <v>0.41002004008016041</v>
      </c>
      <c r="V154" s="16">
        <f>INDEX('Team forecast'!$B$2:$AO$26,MATCH('Master data'!$B154,'Team forecast'!$B$2:$B$26,0),MATCH('Master data'!V$1,'Team forecast'!$B$2:$AO$2,0))</f>
        <v>0.28577154308617242</v>
      </c>
      <c r="W154" s="16">
        <f>INDEX('Team forecast'!$B$2:$AO$26,MATCH('Master data'!$B154,'Team forecast'!$B$2:$B$26,0),MATCH('Master data'!W$1,'Team forecast'!$B$2:$AO$2,0))</f>
        <v>0.30420841683366728</v>
      </c>
      <c r="X154" s="5">
        <f t="shared" si="206"/>
        <v>7000</v>
      </c>
      <c r="Y154" s="5">
        <f t="shared" si="207"/>
        <v>10250.50100200401</v>
      </c>
      <c r="Z154" s="5">
        <f t="shared" si="208"/>
        <v>1428.8577154308621</v>
      </c>
      <c r="AA154" s="5">
        <f t="shared" si="209"/>
        <v>-4563.1262525050097</v>
      </c>
      <c r="AB154" s="5">
        <f t="shared" si="210"/>
        <v>9218.9986557076118</v>
      </c>
      <c r="AC154" s="5">
        <f t="shared" si="211"/>
        <v>1340.3653507328909</v>
      </c>
      <c r="AD154" s="5">
        <f t="shared" si="212"/>
        <v>2700.8977044087051</v>
      </c>
      <c r="AE154" s="5">
        <f t="shared" si="213"/>
        <v>15717.43486973948</v>
      </c>
      <c r="AF154" s="5">
        <f t="shared" si="214"/>
        <v>0</v>
      </c>
      <c r="AG154" s="5">
        <f t="shared" si="215"/>
        <v>-1917.6136363636363</v>
      </c>
      <c r="AH154" s="5">
        <f t="shared" si="216"/>
        <v>0</v>
      </c>
      <c r="AI154" s="5">
        <f t="shared" si="217"/>
        <v>13803.959592812078</v>
      </c>
      <c r="AJ154" s="5">
        <f t="shared" si="218"/>
        <v>-9258.0192637359851</v>
      </c>
      <c r="AK154" s="5">
        <f>IFERROR(SUM(X154:AJ154),-5000)*((Cockpit!$C$3)^0)</f>
        <v>45722.255738230997</v>
      </c>
      <c r="AL154" s="16">
        <f>INDEX('Team forecast'!$B$2:$AO$26,MATCH('Master data'!$B154,'Team forecast'!$B$2:$B$26,0),MATCH('Master data'!AL$1,'Team forecast'!$B$2:$AO$2,0))</f>
        <v>2.6069135565605688</v>
      </c>
      <c r="AM154" s="16">
        <f>INDEX('Team forecast'!$B$2:$AO$26,MATCH('Master data'!$B154,'Team forecast'!$B$2:$B$26,0),MATCH('Master data'!AM$1,'Team forecast'!$B$2:$AO$2,0))</f>
        <v>0.64628016595236182</v>
      </c>
      <c r="AN154" s="16">
        <f>INDEX('Team forecast'!$B$2:$AO$26,MATCH('Master data'!$B154,'Team forecast'!$B$2:$B$26,0),MATCH('Master data'!AN$1,'Team forecast'!$B$2:$AO$2,0))</f>
        <v>0.52399131671532295</v>
      </c>
      <c r="AO154" s="16">
        <f>INDEX('Team forecast'!$B$2:$AO$26,MATCH('Master data'!$B154,'Team forecast'!$B$2:$B$26,0),MATCH('Master data'!AO$1,'Team forecast'!$B$2:$AO$2,0))</f>
        <v>6.9600849978985515</v>
      </c>
      <c r="AP154" s="16">
        <f>INDEX('Team forecast'!$B$2:$AO$26,MATCH('Master data'!$B154,'Team forecast'!$B$2:$B$26,0),MATCH('Master data'!AP$1,'Team forecast'!$B$2:$AO$2,0))</f>
        <v>1.909012182505438</v>
      </c>
      <c r="AQ154" s="5">
        <f t="shared" si="219"/>
        <v>7000</v>
      </c>
      <c r="AR154" s="5">
        <f>INDEX('Team forecast'!$B$2:$AO$26,MATCH('Master data'!$B154,'Team forecast'!$B$2:$B$26,0),MATCH('Master data'!AR$1,'Team forecast'!$B$2:$AO$2,0))*IF(X154&gt;0,25000,0)</f>
        <v>19977.168949771691</v>
      </c>
      <c r="AS154" s="16">
        <f>INDEX('Team forecast'!$B$2:$AO$26,MATCH('Master data'!$B154,'Team forecast'!$B$2:$B$26,0),MATCH('Master data'!AS$1,'Team forecast'!$B$2:$AO$2,0))*IF(X154&gt;0,5000,0)</f>
        <v>684.93150684931504</v>
      </c>
      <c r="AT154" s="16">
        <f>INDEX('Team forecast'!$B$2:$AO$26,MATCH('Master data'!$B154,'Team forecast'!$B$2:$B$26,0),MATCH('Master data'!AT$1,'Team forecast'!$B$2:$AO$2,0))*IF(X154&gt;0,-15000,0)</f>
        <v>-958.90410958904101</v>
      </c>
      <c r="AU154" s="5">
        <f t="shared" si="220"/>
        <v>17410.317968470608</v>
      </c>
      <c r="AV154" s="5">
        <f t="shared" si="221"/>
        <v>2531.3147145034559</v>
      </c>
      <c r="AW154" s="5">
        <f t="shared" si="222"/>
        <v>5100.7153369042944</v>
      </c>
      <c r="AX154" s="5">
        <f t="shared" si="223"/>
        <v>26199.565835766149</v>
      </c>
      <c r="AY154" s="5">
        <f t="shared" si="224"/>
        <v>0</v>
      </c>
      <c r="AZ154" s="5">
        <f t="shared" si="225"/>
        <v>-1917.6136363636363</v>
      </c>
      <c r="BA154" s="5">
        <f t="shared" si="226"/>
        <v>0</v>
      </c>
      <c r="BB154" s="5">
        <f t="shared" si="227"/>
        <v>26069.135565605688</v>
      </c>
      <c r="BC154" s="5">
        <f t="shared" si="228"/>
        <v>-5170.2413276188945</v>
      </c>
      <c r="BD154" s="5">
        <f t="shared" si="229"/>
        <v>96926.390804299634</v>
      </c>
      <c r="BE154" s="16">
        <f>INDEX('Team forecast'!$B$2:$AO$26,MATCH('Master data'!$B154,'Team forecast'!$B$2:$B$26,0),MATCH('Master data'!BE$1,'Team forecast'!$B$2:$AO$2,0))</f>
        <v>0</v>
      </c>
      <c r="BF154" s="16">
        <f>INDEX('Team forecast'!$B$2:$AO$26,MATCH('Master data'!$B154,'Team forecast'!$B$2:$B$26,0),MATCH('Master data'!BF$1,'Team forecast'!$B$2:$AO$2,0))</f>
        <v>0</v>
      </c>
      <c r="BG154" s="16">
        <f>INDEX('Team forecast'!$B$2:$AO$26,MATCH('Master data'!$B154,'Team forecast'!$B$2:$B$26,0),MATCH('Master data'!BG$1,'Team forecast'!$B$2:$AO$2,0))</f>
        <v>0</v>
      </c>
      <c r="BH154" s="16">
        <f>INDEX('Team forecast'!$B$2:$AO$26,MATCH('Master data'!$B154,'Team forecast'!$B$2:$B$26,0),MATCH('Master data'!BH$1,'Team forecast'!$B$2:$AO$2,0))</f>
        <v>0</v>
      </c>
      <c r="BI154" s="16">
        <f>INDEX('Team forecast'!$B$2:$AO$26,MATCH('Master data'!$B154,'Team forecast'!$B$2:$B$26,0),MATCH('Master data'!BI$1,'Team forecast'!$B$2:$AO$2,0))</f>
        <v>0</v>
      </c>
      <c r="BJ154" s="5">
        <f t="shared" si="230"/>
        <v>7000</v>
      </c>
      <c r="BK154" s="5">
        <f>INDEX('Team forecast'!$R$3:$BH$26,MATCH($B154,'Team forecast'!$B$3:$B$26,0),MATCH(BK$1,'Team forecast'!$R$2:$BH$2,0))*IF($X154&gt;0,25000,0)</f>
        <v>0</v>
      </c>
      <c r="BL154" s="5">
        <f>INDEX('Team forecast'!$R$3:$BH$26,MATCH($B154,'Team forecast'!$B$3:$B$26,0),MATCH(BL$1,'Team forecast'!$R$2:$BH$2,0))*IF($X154&gt;0,5000,0)</f>
        <v>0</v>
      </c>
      <c r="BM154" s="5">
        <f>INDEX('Team forecast'!$R$3:$BH$26,MATCH($B154,'Team forecast'!$B$3:$B$26,0),MATCH(BM$1,'Team forecast'!$R$2:$BH$2,0))*IF($X154&gt;0,-15000,0)</f>
        <v>0</v>
      </c>
      <c r="BN154" s="5">
        <f t="shared" si="231"/>
        <v>0</v>
      </c>
      <c r="BO154" s="5">
        <f t="shared" si="232"/>
        <v>0</v>
      </c>
      <c r="BP154" s="5">
        <f t="shared" si="233"/>
        <v>0</v>
      </c>
      <c r="BQ154" s="5">
        <f t="shared" si="234"/>
        <v>0</v>
      </c>
      <c r="BR154" s="5">
        <f t="shared" si="235"/>
        <v>0</v>
      </c>
      <c r="BS154" s="5">
        <f t="shared" si="236"/>
        <v>-1917.6136363636363</v>
      </c>
      <c r="BT154" s="5">
        <f t="shared" si="237"/>
        <v>0</v>
      </c>
      <c r="BU154" s="5">
        <f t="shared" si="238"/>
        <v>0</v>
      </c>
      <c r="BV154" s="5">
        <f t="shared" si="239"/>
        <v>0</v>
      </c>
      <c r="BW154" s="5">
        <f t="shared" si="199"/>
        <v>0</v>
      </c>
      <c r="BX154" s="5">
        <f t="shared" si="200"/>
        <v>71324.323271265312</v>
      </c>
      <c r="BY154" s="5">
        <f t="shared" si="240"/>
        <v>213972.96981379593</v>
      </c>
      <c r="BZ154" s="5">
        <f>MAX(INDEX('Team forecast'!$R$3:$BH$26,MATCH($B154,'Team forecast'!$B$3:$B$26,0),MATCH(BZ$1,'Team forecast'!$R$2:$BH$2,0))*($BX154)-(1-INDEX('Team forecast'!$R$3:$BH$26,MATCH($B154,'Team forecast'!$B$3:$B$26,0),MATCH(BZ$1,'Team forecast'!$R$2:$BH$2,0)))*(BY154+CH154)*0.01,-5000)</f>
        <v>57295.533753517069</v>
      </c>
      <c r="CA154" s="5">
        <f>MAX(INDEX('Team forecast'!$R$3:$BH$26,MATCH($B154,'Team forecast'!$B$3:$B$26,0),MATCH(CA$1,'Team forecast'!$R$2:$BH$2,0))*$BX154-(1-INDEX('Team forecast'!$R$3:$BH$26,MATCH($B154,'Team forecast'!$B$3:$B$26,0),MATCH(CA$1,'Team forecast'!$R$2:$BH$2,0)))*(BY154+BX154+CH154)*0.01,-5000)</f>
        <v>10734.295628409654</v>
      </c>
      <c r="CB154" s="5">
        <f>MAX(INDEX('Team forecast'!$R$3:$BH$26,MATCH($B154,'Team forecast'!$B$3:$B$26,0),MATCH(CB$1,'Team forecast'!$R$2:$BH$2,0))*$BX154-(1-INDEX('Team forecast'!$R$3:$BH$26,MATCH($B154,'Team forecast'!$B$3:$B$26,0),MATCH(CB$1,'Team forecast'!$R$2:$BH$2,0)))*(BY154+BX154*2+CH154)*0.01,0)</f>
        <v>0</v>
      </c>
      <c r="CC154" s="5">
        <v>0</v>
      </c>
      <c r="CD154" s="5">
        <f>+AK154+BD154*Cockpit!$C$3+BW154*Cockpit!$C$3^2+BZ154*Cockpit!$C$3^3+CA154*Cockpit!$C$3^4+CB154*Cockpit!$C$3^5+CC154*Cockpit!$C$3^6</f>
        <v>129436.65874528215</v>
      </c>
      <c r="CE154" s="5"/>
      <c r="CF154" s="5"/>
      <c r="CG154" s="5">
        <v>0</v>
      </c>
      <c r="CH154" s="5">
        <f t="shared" si="201"/>
        <v>3409000</v>
      </c>
      <c r="CI154" s="5">
        <f t="shared" si="202"/>
        <v>3409000</v>
      </c>
      <c r="CJ154" s="1">
        <f t="shared" si="203"/>
        <v>3.7999999999999999E-2</v>
      </c>
      <c r="CK154" s="5">
        <f>RANK(CD154,$CD$2:$CD$622)+COUNTIF($CD$2:$CD154,$CD154)-1</f>
        <v>60</v>
      </c>
      <c r="CL154" s="5">
        <f>RANK(CJ154,$CJ$2:$CJ$622)+COUNTIF($CJ$2:$CJ154,$CJ154)-1</f>
        <v>27</v>
      </c>
    </row>
    <row r="155" spans="1:90" x14ac:dyDescent="0.3">
      <c r="A155" t="str">
        <f>Players!P156</f>
        <v>Antonio Rüdiger</v>
      </c>
      <c r="B155" t="str">
        <f>Players!G156</f>
        <v>Germany</v>
      </c>
      <c r="C155" t="str">
        <f>Players!AB156</f>
        <v>Defense</v>
      </c>
      <c r="D155" s="1"/>
      <c r="F155" t="str">
        <f>IFERROR(INDEX(Lookup!B:B,MATCH(INDEX(Players!C:C,MATCH(E155,Players!A:A,0)),Lookup!D:D,0)),"")</f>
        <v/>
      </c>
      <c r="G155">
        <f>IF(Players!AC156=0,10000000,Players!AC156)</f>
        <v>3994000</v>
      </c>
      <c r="H155" s="16">
        <f>INDEX('Team forecast'!$B$2:$AO$26,MATCH('Master data'!$B155,'Team forecast'!$B$2:$B$26,0),MATCH('Master data'!H$1,'Team forecast'!$B$2:$AO$2,0))</f>
        <v>1.3803959592812078</v>
      </c>
      <c r="I155" s="16">
        <f>INDEX('Team forecast'!$B$2:$AO$26,MATCH('Master data'!$B155,'Team forecast'!$B$2:$B$26,0),MATCH('Master data'!I$1,'Team forecast'!$B$2:$AO$2,0))</f>
        <v>1.1572524079669981</v>
      </c>
      <c r="J155" s="16">
        <f>INDEX('Team forecast'!$B$2:$AO$26,MATCH('Master data'!$B155,'Team forecast'!$B$2:$B$26,0),MATCH('Master data'!J$1,'Team forecast'!$B$2:$AO$2,0))</f>
        <v>0.3143486973947896</v>
      </c>
      <c r="K155" s="16">
        <f>INDEX('Team forecast'!$B$2:$AO$26,MATCH('Master data'!$B155,'Team forecast'!$B$2:$B$26,0),MATCH('Master data'!K$1,'Team forecast'!$B$2:$AO$2,0))</f>
        <v>3.6854590683201627</v>
      </c>
      <c r="L155" s="16">
        <f>INDEX('Team forecast'!$B$2:$AO$26,MATCH('Master data'!$B155,'Team forecast'!$B$2:$B$26,0),MATCH('Master data'!L$1,'Team forecast'!$B$2:$AO$2,0))</f>
        <v>3.418345574302518</v>
      </c>
      <c r="M155">
        <f>IF(Players!BC156=1,95,0)</f>
        <v>95</v>
      </c>
      <c r="N155" s="2">
        <f>Players!BN156</f>
        <v>2.5770114142594436E-2</v>
      </c>
      <c r="O155" s="2">
        <f>Players!BO156</f>
        <v>4.2120914254436106E-2</v>
      </c>
      <c r="P155" s="2">
        <f>Players!BP156</f>
        <v>5.2799661832484385E-2</v>
      </c>
      <c r="Q155" s="2">
        <f>Players!BQ156</f>
        <v>0</v>
      </c>
      <c r="R155" s="2">
        <f>Players!BR156</f>
        <v>0</v>
      </c>
      <c r="S155" s="2">
        <f t="shared" si="204"/>
        <v>1.3803959592812078</v>
      </c>
      <c r="T155" s="2">
        <f t="shared" si="205"/>
        <v>1.1572524079669981</v>
      </c>
      <c r="U155" s="16">
        <f>INDEX('Team forecast'!$B$2:$AO$26,MATCH('Master data'!$B155,'Team forecast'!$B$2:$B$26,0),MATCH('Master data'!U$1,'Team forecast'!$B$2:$AO$2,0))</f>
        <v>0.41002004008016041</v>
      </c>
      <c r="V155" s="16">
        <f>INDEX('Team forecast'!$B$2:$AO$26,MATCH('Master data'!$B155,'Team forecast'!$B$2:$B$26,0),MATCH('Master data'!V$1,'Team forecast'!$B$2:$AO$2,0))</f>
        <v>0.28577154308617242</v>
      </c>
      <c r="W155" s="16">
        <f>INDEX('Team forecast'!$B$2:$AO$26,MATCH('Master data'!$B155,'Team forecast'!$B$2:$B$26,0),MATCH('Master data'!W$1,'Team forecast'!$B$2:$AO$2,0))</f>
        <v>0.30420841683366728</v>
      </c>
      <c r="X155" s="5">
        <f t="shared" si="206"/>
        <v>7000</v>
      </c>
      <c r="Y155" s="5">
        <f t="shared" si="207"/>
        <v>10250.50100200401</v>
      </c>
      <c r="Z155" s="5">
        <f t="shared" si="208"/>
        <v>1428.8577154308621</v>
      </c>
      <c r="AA155" s="5">
        <f t="shared" si="209"/>
        <v>-4563.1262525050097</v>
      </c>
      <c r="AB155" s="5">
        <f t="shared" si="210"/>
        <v>5335.9442148979297</v>
      </c>
      <c r="AC155" s="5">
        <f t="shared" si="211"/>
        <v>2907.176991902691</v>
      </c>
      <c r="AD155" s="5">
        <f t="shared" si="212"/>
        <v>1945.9099250476754</v>
      </c>
      <c r="AE155" s="5">
        <f t="shared" si="213"/>
        <v>15717.43486973948</v>
      </c>
      <c r="AF155" s="5">
        <f t="shared" si="214"/>
        <v>0</v>
      </c>
      <c r="AG155" s="5">
        <f t="shared" si="215"/>
        <v>0</v>
      </c>
      <c r="AH155" s="5">
        <f t="shared" si="216"/>
        <v>0</v>
      </c>
      <c r="AI155" s="5">
        <f t="shared" si="217"/>
        <v>13803.959592812078</v>
      </c>
      <c r="AJ155" s="5">
        <f t="shared" si="218"/>
        <v>-9258.0192637359851</v>
      </c>
      <c r="AK155" s="5">
        <f>IFERROR(SUM(X155:AJ155),-5000)*((Cockpit!$C$3)^0)</f>
        <v>44568.638795593732</v>
      </c>
      <c r="AL155" s="16">
        <f>INDEX('Team forecast'!$B$2:$AO$26,MATCH('Master data'!$B155,'Team forecast'!$B$2:$B$26,0),MATCH('Master data'!AL$1,'Team forecast'!$B$2:$AO$2,0))</f>
        <v>2.6069135565605688</v>
      </c>
      <c r="AM155" s="16">
        <f>INDEX('Team forecast'!$B$2:$AO$26,MATCH('Master data'!$B155,'Team forecast'!$B$2:$B$26,0),MATCH('Master data'!AM$1,'Team forecast'!$B$2:$AO$2,0))</f>
        <v>0.64628016595236182</v>
      </c>
      <c r="AN155" s="16">
        <f>INDEX('Team forecast'!$B$2:$AO$26,MATCH('Master data'!$B155,'Team forecast'!$B$2:$B$26,0),MATCH('Master data'!AN$1,'Team forecast'!$B$2:$AO$2,0))</f>
        <v>0.52399131671532295</v>
      </c>
      <c r="AO155" s="16">
        <f>INDEX('Team forecast'!$B$2:$AO$26,MATCH('Master data'!$B155,'Team forecast'!$B$2:$B$26,0),MATCH('Master data'!AO$1,'Team forecast'!$B$2:$AO$2,0))</f>
        <v>6.9600849978985515</v>
      </c>
      <c r="AP155" s="16">
        <f>INDEX('Team forecast'!$B$2:$AO$26,MATCH('Master data'!$B155,'Team forecast'!$B$2:$B$26,0),MATCH('Master data'!AP$1,'Team forecast'!$B$2:$AO$2,0))</f>
        <v>1.909012182505438</v>
      </c>
      <c r="AQ155" s="5">
        <f t="shared" si="219"/>
        <v>7000</v>
      </c>
      <c r="AR155" s="5">
        <f>INDEX('Team forecast'!$B$2:$AO$26,MATCH('Master data'!$B155,'Team forecast'!$B$2:$B$26,0),MATCH('Master data'!AR$1,'Team forecast'!$B$2:$AO$2,0))*IF(X155&gt;0,25000,0)</f>
        <v>19977.168949771691</v>
      </c>
      <c r="AS155" s="16">
        <f>INDEX('Team forecast'!$B$2:$AO$26,MATCH('Master data'!$B155,'Team forecast'!$B$2:$B$26,0),MATCH('Master data'!AS$1,'Team forecast'!$B$2:$AO$2,0))*IF(X155&gt;0,5000,0)</f>
        <v>684.93150684931504</v>
      </c>
      <c r="AT155" s="16">
        <f>INDEX('Team forecast'!$B$2:$AO$26,MATCH('Master data'!$B155,'Team forecast'!$B$2:$B$26,0),MATCH('Master data'!AT$1,'Team forecast'!$B$2:$AO$2,0))*IF(X155&gt;0,-15000,0)</f>
        <v>-958.90410958904101</v>
      </c>
      <c r="AU155" s="5">
        <f t="shared" si="220"/>
        <v>10077.068986866401</v>
      </c>
      <c r="AV155" s="5">
        <f t="shared" si="221"/>
        <v>5490.2791192307386</v>
      </c>
      <c r="AW155" s="5">
        <f t="shared" si="222"/>
        <v>3674.9013421439131</v>
      </c>
      <c r="AX155" s="5">
        <f t="shared" si="223"/>
        <v>26199.565835766149</v>
      </c>
      <c r="AY155" s="5">
        <f t="shared" si="224"/>
        <v>0</v>
      </c>
      <c r="AZ155" s="5">
        <f t="shared" si="225"/>
        <v>0</v>
      </c>
      <c r="BA155" s="5">
        <f t="shared" si="226"/>
        <v>0</v>
      </c>
      <c r="BB155" s="5">
        <f t="shared" si="227"/>
        <v>26069.135565605688</v>
      </c>
      <c r="BC155" s="5">
        <f t="shared" si="228"/>
        <v>-5170.2413276188945</v>
      </c>
      <c r="BD155" s="5">
        <f t="shared" si="229"/>
        <v>93043.90586902597</v>
      </c>
      <c r="BE155" s="16">
        <f>INDEX('Team forecast'!$B$2:$AO$26,MATCH('Master data'!$B155,'Team forecast'!$B$2:$B$26,0),MATCH('Master data'!BE$1,'Team forecast'!$B$2:$AO$2,0))</f>
        <v>0</v>
      </c>
      <c r="BF155" s="16">
        <f>INDEX('Team forecast'!$B$2:$AO$26,MATCH('Master data'!$B155,'Team forecast'!$B$2:$B$26,0),MATCH('Master data'!BF$1,'Team forecast'!$B$2:$AO$2,0))</f>
        <v>0</v>
      </c>
      <c r="BG155" s="16">
        <f>INDEX('Team forecast'!$B$2:$AO$26,MATCH('Master data'!$B155,'Team forecast'!$B$2:$B$26,0),MATCH('Master data'!BG$1,'Team forecast'!$B$2:$AO$2,0))</f>
        <v>0</v>
      </c>
      <c r="BH155" s="16">
        <f>INDEX('Team forecast'!$B$2:$AO$26,MATCH('Master data'!$B155,'Team forecast'!$B$2:$B$26,0),MATCH('Master data'!BH$1,'Team forecast'!$B$2:$AO$2,0))</f>
        <v>0</v>
      </c>
      <c r="BI155" s="16">
        <f>INDEX('Team forecast'!$B$2:$AO$26,MATCH('Master data'!$B155,'Team forecast'!$B$2:$B$26,0),MATCH('Master data'!BI$1,'Team forecast'!$B$2:$AO$2,0))</f>
        <v>0</v>
      </c>
      <c r="BJ155" s="5">
        <f t="shared" si="230"/>
        <v>7000</v>
      </c>
      <c r="BK155" s="5">
        <f>INDEX('Team forecast'!$R$3:$BH$26,MATCH($B155,'Team forecast'!$B$3:$B$26,0),MATCH(BK$1,'Team forecast'!$R$2:$BH$2,0))*IF($X155&gt;0,25000,0)</f>
        <v>0</v>
      </c>
      <c r="BL155" s="5">
        <f>INDEX('Team forecast'!$R$3:$BH$26,MATCH($B155,'Team forecast'!$B$3:$B$26,0),MATCH(BL$1,'Team forecast'!$R$2:$BH$2,0))*IF($X155&gt;0,5000,0)</f>
        <v>0</v>
      </c>
      <c r="BM155" s="5">
        <f>INDEX('Team forecast'!$R$3:$BH$26,MATCH($B155,'Team forecast'!$B$3:$B$26,0),MATCH(BM$1,'Team forecast'!$R$2:$BH$2,0))*IF($X155&gt;0,-15000,0)</f>
        <v>0</v>
      </c>
      <c r="BN155" s="5">
        <f t="shared" si="231"/>
        <v>0</v>
      </c>
      <c r="BO155" s="5">
        <f t="shared" si="232"/>
        <v>0</v>
      </c>
      <c r="BP155" s="5">
        <f t="shared" si="233"/>
        <v>0</v>
      </c>
      <c r="BQ155" s="5">
        <f t="shared" si="234"/>
        <v>0</v>
      </c>
      <c r="BR155" s="5">
        <f t="shared" si="235"/>
        <v>0</v>
      </c>
      <c r="BS155" s="5">
        <f t="shared" si="236"/>
        <v>0</v>
      </c>
      <c r="BT155" s="5">
        <f t="shared" si="237"/>
        <v>0</v>
      </c>
      <c r="BU155" s="5">
        <f t="shared" si="238"/>
        <v>0</v>
      </c>
      <c r="BV155" s="5">
        <f t="shared" si="239"/>
        <v>0</v>
      </c>
      <c r="BW155" s="5">
        <f t="shared" si="199"/>
        <v>0</v>
      </c>
      <c r="BX155" s="5">
        <f t="shared" si="200"/>
        <v>68806.272332309847</v>
      </c>
      <c r="BY155" s="5">
        <f t="shared" si="240"/>
        <v>206418.81699692953</v>
      </c>
      <c r="BZ155" s="5">
        <f>MAX(INDEX('Team forecast'!$R$3:$BH$26,MATCH($B155,'Team forecast'!$B$3:$B$26,0),MATCH(BZ$1,'Team forecast'!$R$2:$BH$2,0))*($BX155)-(1-INDEX('Team forecast'!$R$3:$BH$26,MATCH($B155,'Team forecast'!$B$3:$B$26,0),MATCH(BZ$1,'Team forecast'!$R$2:$BH$2,0)))*(BY155+CH155)*0.01,-5000)</f>
        <v>54352.734005925624</v>
      </c>
      <c r="CA155" s="5">
        <f>MAX(INDEX('Team forecast'!$R$3:$BH$26,MATCH($B155,'Team forecast'!$B$3:$B$26,0),MATCH(CA$1,'Team forecast'!$R$2:$BH$2,0))*$BX155-(1-INDEX('Team forecast'!$R$3:$BH$26,MATCH($B155,'Team forecast'!$B$3:$B$26,0),MATCH(CA$1,'Team forecast'!$R$2:$BH$2,0)))*(BY155+BX155+CH155)*0.01,-5000)</f>
        <v>6407.9411523649178</v>
      </c>
      <c r="CB155" s="5">
        <f>MAX(INDEX('Team forecast'!$R$3:$BH$26,MATCH($B155,'Team forecast'!$B$3:$B$26,0),MATCH(CB$1,'Team forecast'!$R$2:$BH$2,0))*$BX155-(1-INDEX('Team forecast'!$R$3:$BH$26,MATCH($B155,'Team forecast'!$B$3:$B$26,0),MATCH(CB$1,'Team forecast'!$R$2:$BH$2,0)))*(BY155+BX155*2+CH155)*0.01,0)</f>
        <v>0</v>
      </c>
      <c r="CC155" s="5">
        <v>0</v>
      </c>
      <c r="CD155" s="5">
        <f>+AK155+BD155*Cockpit!$C$3+BW155*Cockpit!$C$3^2+BZ155*Cockpit!$C$3^3+CA155*Cockpit!$C$3^4+CB155*Cockpit!$C$3^5+CC155*Cockpit!$C$3^6</f>
        <v>123968.18930803145</v>
      </c>
      <c r="CE155" s="5"/>
      <c r="CF155" s="5"/>
      <c r="CG155" s="5">
        <v>0</v>
      </c>
      <c r="CH155" s="5">
        <f t="shared" si="201"/>
        <v>3994000</v>
      </c>
      <c r="CI155" s="5">
        <f t="shared" si="202"/>
        <v>3994000</v>
      </c>
      <c r="CJ155" s="1">
        <f t="shared" si="203"/>
        <v>3.1E-2</v>
      </c>
      <c r="CK155" s="5">
        <f>RANK(CD155,$CD$2:$CD$622)+COUNTIF($CD$2:$CD155,$CD155)-1</f>
        <v>70</v>
      </c>
      <c r="CL155" s="5">
        <f>RANK(CJ155,$CJ$2:$CJ$622)+COUNTIF($CJ$2:$CJ155,$CJ155)-1</f>
        <v>53</v>
      </c>
    </row>
    <row r="156" spans="1:90" x14ac:dyDescent="0.3">
      <c r="A156" t="str">
        <f>Players!P157</f>
        <v>Niklas Süle</v>
      </c>
      <c r="B156" t="str">
        <f>Players!G157</f>
        <v>Germany</v>
      </c>
      <c r="C156" t="str">
        <f>Players!AB157</f>
        <v>Defense</v>
      </c>
      <c r="D156" s="1"/>
      <c r="F156" t="str">
        <f>IFERROR(INDEX(Lookup!B:B,MATCH(INDEX(Players!C:C,MATCH(E156,Players!A:A,0)),Lookup!D:D,0)),"")</f>
        <v/>
      </c>
      <c r="G156">
        <f>IF(Players!AC157=0,10000000,Players!AC157)</f>
        <v>3495000</v>
      </c>
      <c r="H156" s="16">
        <f>INDEX('Team forecast'!$B$2:$AO$26,MATCH('Master data'!$B156,'Team forecast'!$B$2:$B$26,0),MATCH('Master data'!H$1,'Team forecast'!$B$2:$AO$2,0))</f>
        <v>1.3803959592812078</v>
      </c>
      <c r="I156" s="16">
        <f>INDEX('Team forecast'!$B$2:$AO$26,MATCH('Master data'!$B156,'Team forecast'!$B$2:$B$26,0),MATCH('Master data'!I$1,'Team forecast'!$B$2:$AO$2,0))</f>
        <v>1.1572524079669981</v>
      </c>
      <c r="J156" s="16">
        <f>INDEX('Team forecast'!$B$2:$AO$26,MATCH('Master data'!$B156,'Team forecast'!$B$2:$B$26,0),MATCH('Master data'!J$1,'Team forecast'!$B$2:$AO$2,0))</f>
        <v>0.3143486973947896</v>
      </c>
      <c r="K156" s="16">
        <f>INDEX('Team forecast'!$B$2:$AO$26,MATCH('Master data'!$B156,'Team forecast'!$B$2:$B$26,0),MATCH('Master data'!K$1,'Team forecast'!$B$2:$AO$2,0))</f>
        <v>3.6854590683201627</v>
      </c>
      <c r="L156" s="16">
        <f>INDEX('Team forecast'!$B$2:$AO$26,MATCH('Master data'!$B156,'Team forecast'!$B$2:$B$26,0),MATCH('Master data'!L$1,'Team forecast'!$B$2:$AO$2,0))</f>
        <v>3.418345574302518</v>
      </c>
      <c r="M156">
        <f>IF(Players!BC157=1,95,0)</f>
        <v>0</v>
      </c>
      <c r="N156" s="2">
        <f>Players!BN157</f>
        <v>0</v>
      </c>
      <c r="O156" s="2">
        <f>Players!BO157</f>
        <v>0</v>
      </c>
      <c r="P156" s="2">
        <f>Players!BP157</f>
        <v>0</v>
      </c>
      <c r="Q156" s="2">
        <f>Players!BQ157</f>
        <v>2.9940119760479042E-2</v>
      </c>
      <c r="R156" s="2">
        <f>Players!BR157</f>
        <v>0</v>
      </c>
      <c r="S156" s="2">
        <f t="shared" si="204"/>
        <v>1.3803959592812078</v>
      </c>
      <c r="T156" s="2">
        <f t="shared" si="205"/>
        <v>1.1572524079669981</v>
      </c>
      <c r="U156" s="16">
        <f>INDEX('Team forecast'!$B$2:$AO$26,MATCH('Master data'!$B156,'Team forecast'!$B$2:$B$26,0),MATCH('Master data'!U$1,'Team forecast'!$B$2:$AO$2,0))</f>
        <v>0.41002004008016041</v>
      </c>
      <c r="V156" s="16">
        <f>INDEX('Team forecast'!$B$2:$AO$26,MATCH('Master data'!$B156,'Team forecast'!$B$2:$B$26,0),MATCH('Master data'!V$1,'Team forecast'!$B$2:$AO$2,0))</f>
        <v>0.28577154308617242</v>
      </c>
      <c r="W156" s="16">
        <f>INDEX('Team forecast'!$B$2:$AO$26,MATCH('Master data'!$B156,'Team forecast'!$B$2:$B$26,0),MATCH('Master data'!W$1,'Team forecast'!$B$2:$AO$2,0))</f>
        <v>0.30420841683366728</v>
      </c>
      <c r="X156" s="5">
        <f t="shared" si="206"/>
        <v>-5000</v>
      </c>
      <c r="Y156" s="5">
        <f t="shared" si="207"/>
        <v>0</v>
      </c>
      <c r="Z156" s="5">
        <f t="shared" si="208"/>
        <v>0</v>
      </c>
      <c r="AA156" s="5">
        <f t="shared" si="209"/>
        <v>0</v>
      </c>
      <c r="AB156" s="5">
        <f t="shared" si="210"/>
        <v>0</v>
      </c>
      <c r="AC156" s="5">
        <f t="shared" si="211"/>
        <v>0</v>
      </c>
      <c r="AD156" s="5">
        <f t="shared" si="212"/>
        <v>0</v>
      </c>
      <c r="AE156" s="5">
        <f t="shared" si="213"/>
        <v>15717.43486973948</v>
      </c>
      <c r="AF156" s="5">
        <f t="shared" si="214"/>
        <v>0</v>
      </c>
      <c r="AG156" s="5">
        <f t="shared" si="215"/>
        <v>0</v>
      </c>
      <c r="AH156" s="5">
        <f t="shared" si="216"/>
        <v>0</v>
      </c>
      <c r="AI156" s="5">
        <f t="shared" si="217"/>
        <v>0</v>
      </c>
      <c r="AJ156" s="5">
        <f t="shared" si="218"/>
        <v>0</v>
      </c>
      <c r="AK156" s="5">
        <f>IFERROR(SUM(X156:AJ156),-5000)*((Cockpit!$C$3)^0)</f>
        <v>10717.43486973948</v>
      </c>
      <c r="AL156" s="16">
        <f>INDEX('Team forecast'!$B$2:$AO$26,MATCH('Master data'!$B156,'Team forecast'!$B$2:$B$26,0),MATCH('Master data'!AL$1,'Team forecast'!$B$2:$AO$2,0))</f>
        <v>2.6069135565605688</v>
      </c>
      <c r="AM156" s="16">
        <f>INDEX('Team forecast'!$B$2:$AO$26,MATCH('Master data'!$B156,'Team forecast'!$B$2:$B$26,0),MATCH('Master data'!AM$1,'Team forecast'!$B$2:$AO$2,0))</f>
        <v>0.64628016595236182</v>
      </c>
      <c r="AN156" s="16">
        <f>INDEX('Team forecast'!$B$2:$AO$26,MATCH('Master data'!$B156,'Team forecast'!$B$2:$B$26,0),MATCH('Master data'!AN$1,'Team forecast'!$B$2:$AO$2,0))</f>
        <v>0.52399131671532295</v>
      </c>
      <c r="AO156" s="16">
        <f>INDEX('Team forecast'!$B$2:$AO$26,MATCH('Master data'!$B156,'Team forecast'!$B$2:$B$26,0),MATCH('Master data'!AO$1,'Team forecast'!$B$2:$AO$2,0))</f>
        <v>6.9600849978985515</v>
      </c>
      <c r="AP156" s="16">
        <f>INDEX('Team forecast'!$B$2:$AO$26,MATCH('Master data'!$B156,'Team forecast'!$B$2:$B$26,0),MATCH('Master data'!AP$1,'Team forecast'!$B$2:$AO$2,0))</f>
        <v>1.909012182505438</v>
      </c>
      <c r="AQ156" s="5">
        <f t="shared" si="219"/>
        <v>-5000</v>
      </c>
      <c r="AR156" s="5">
        <f>INDEX('Team forecast'!$B$2:$AO$26,MATCH('Master data'!$B156,'Team forecast'!$B$2:$B$26,0),MATCH('Master data'!AR$1,'Team forecast'!$B$2:$AO$2,0))*IF(X156&gt;0,25000,0)</f>
        <v>0</v>
      </c>
      <c r="AS156" s="16">
        <f>INDEX('Team forecast'!$B$2:$AO$26,MATCH('Master data'!$B156,'Team forecast'!$B$2:$B$26,0),MATCH('Master data'!AS$1,'Team forecast'!$B$2:$AO$2,0))*IF(X156&gt;0,5000,0)</f>
        <v>0</v>
      </c>
      <c r="AT156" s="16">
        <f>INDEX('Team forecast'!$B$2:$AO$26,MATCH('Master data'!$B156,'Team forecast'!$B$2:$B$26,0),MATCH('Master data'!AT$1,'Team forecast'!$B$2:$AO$2,0))*IF(X156&gt;0,-15000,0)</f>
        <v>0</v>
      </c>
      <c r="AU156" s="5">
        <f t="shared" si="220"/>
        <v>0</v>
      </c>
      <c r="AV156" s="5">
        <f t="shared" si="221"/>
        <v>0</v>
      </c>
      <c r="AW156" s="5">
        <f t="shared" si="222"/>
        <v>0</v>
      </c>
      <c r="AX156" s="5">
        <f t="shared" si="223"/>
        <v>26199.565835766149</v>
      </c>
      <c r="AY156" s="5">
        <f t="shared" si="224"/>
        <v>0</v>
      </c>
      <c r="AZ156" s="5">
        <f t="shared" si="225"/>
        <v>0</v>
      </c>
      <c r="BA156" s="5">
        <f t="shared" si="226"/>
        <v>0</v>
      </c>
      <c r="BB156" s="5">
        <f t="shared" si="227"/>
        <v>0</v>
      </c>
      <c r="BC156" s="5">
        <f t="shared" si="228"/>
        <v>0</v>
      </c>
      <c r="BD156" s="5">
        <f t="shared" si="229"/>
        <v>21199.565835766149</v>
      </c>
      <c r="BE156" s="16">
        <f>INDEX('Team forecast'!$B$2:$AO$26,MATCH('Master data'!$B156,'Team forecast'!$B$2:$B$26,0),MATCH('Master data'!BE$1,'Team forecast'!$B$2:$AO$2,0))</f>
        <v>0</v>
      </c>
      <c r="BF156" s="16">
        <f>INDEX('Team forecast'!$B$2:$AO$26,MATCH('Master data'!$B156,'Team forecast'!$B$2:$B$26,0),MATCH('Master data'!BF$1,'Team forecast'!$B$2:$AO$2,0))</f>
        <v>0</v>
      </c>
      <c r="BG156" s="16">
        <f>INDEX('Team forecast'!$B$2:$AO$26,MATCH('Master data'!$B156,'Team forecast'!$B$2:$B$26,0),MATCH('Master data'!BG$1,'Team forecast'!$B$2:$AO$2,0))</f>
        <v>0</v>
      </c>
      <c r="BH156" s="16">
        <f>INDEX('Team forecast'!$B$2:$AO$26,MATCH('Master data'!$B156,'Team forecast'!$B$2:$B$26,0),MATCH('Master data'!BH$1,'Team forecast'!$B$2:$AO$2,0))</f>
        <v>0</v>
      </c>
      <c r="BI156" s="16">
        <f>INDEX('Team forecast'!$B$2:$AO$26,MATCH('Master data'!$B156,'Team forecast'!$B$2:$B$26,0),MATCH('Master data'!BI$1,'Team forecast'!$B$2:$AO$2,0))</f>
        <v>0</v>
      </c>
      <c r="BJ156" s="5">
        <f t="shared" si="230"/>
        <v>-5000</v>
      </c>
      <c r="BK156" s="5">
        <f>INDEX('Team forecast'!$R$3:$BH$26,MATCH($B156,'Team forecast'!$B$3:$B$26,0),MATCH(BK$1,'Team forecast'!$R$2:$BH$2,0))*IF($X156&gt;0,25000,0)</f>
        <v>0</v>
      </c>
      <c r="BL156" s="5">
        <f>INDEX('Team forecast'!$R$3:$BH$26,MATCH($B156,'Team forecast'!$B$3:$B$26,0),MATCH(BL$1,'Team forecast'!$R$2:$BH$2,0))*IF($X156&gt;0,5000,0)</f>
        <v>0</v>
      </c>
      <c r="BM156" s="5">
        <f>INDEX('Team forecast'!$R$3:$BH$26,MATCH($B156,'Team forecast'!$B$3:$B$26,0),MATCH(BM$1,'Team forecast'!$R$2:$BH$2,0))*IF($X156&gt;0,-15000,0)</f>
        <v>0</v>
      </c>
      <c r="BN156" s="5">
        <f t="shared" si="231"/>
        <v>0</v>
      </c>
      <c r="BO156" s="5">
        <f t="shared" si="232"/>
        <v>0</v>
      </c>
      <c r="BP156" s="5">
        <f t="shared" si="233"/>
        <v>0</v>
      </c>
      <c r="BQ156" s="5">
        <f t="shared" si="234"/>
        <v>0</v>
      </c>
      <c r="BR156" s="5">
        <f t="shared" si="235"/>
        <v>0</v>
      </c>
      <c r="BS156" s="5">
        <f t="shared" si="236"/>
        <v>0</v>
      </c>
      <c r="BT156" s="5">
        <f t="shared" si="237"/>
        <v>0</v>
      </c>
      <c r="BU156" s="5">
        <f t="shared" si="238"/>
        <v>0</v>
      </c>
      <c r="BV156" s="5">
        <f t="shared" si="239"/>
        <v>0</v>
      </c>
      <c r="BW156" s="5">
        <f t="shared" si="199"/>
        <v>0</v>
      </c>
      <c r="BX156" s="5">
        <f t="shared" si="200"/>
        <v>15958.500352752813</v>
      </c>
      <c r="BY156" s="5">
        <f t="shared" si="240"/>
        <v>47875.501058258436</v>
      </c>
      <c r="BZ156" s="5">
        <f>MAX(INDEX('Team forecast'!$R$3:$BH$26,MATCH($B156,'Team forecast'!$B$3:$B$26,0),MATCH(BZ$1,'Team forecast'!$R$2:$BH$2,0))*($BX156)-(1-INDEX('Team forecast'!$R$3:$BH$26,MATCH($B156,'Team forecast'!$B$3:$B$26,0),MATCH(BZ$1,'Team forecast'!$R$2:$BH$2,0)))*(BY156+CH156)*0.01,-5000)</f>
        <v>9255.8148705786352</v>
      </c>
      <c r="CA156" s="5">
        <f>MAX(INDEX('Team forecast'!$R$3:$BH$26,MATCH($B156,'Team forecast'!$B$3:$B$26,0),MATCH(CA$1,'Team forecast'!$R$2:$BH$2,0))*$BX156-(1-INDEX('Team forecast'!$R$3:$BH$26,MATCH($B156,'Team forecast'!$B$3:$B$26,0),MATCH(CA$1,'Team forecast'!$R$2:$BH$2,0)))*(BY156+BX156+CH156)*0.01,-5000)</f>
        <v>-5000</v>
      </c>
      <c r="CB156" s="5">
        <f>MAX(INDEX('Team forecast'!$R$3:$BH$26,MATCH($B156,'Team forecast'!$B$3:$B$26,0),MATCH(CB$1,'Team forecast'!$R$2:$BH$2,0))*$BX156-(1-INDEX('Team forecast'!$R$3:$BH$26,MATCH($B156,'Team forecast'!$B$3:$B$26,0),MATCH(CB$1,'Team forecast'!$R$2:$BH$2,0)))*(BY156+BX156*2+CH156)*0.01,0)</f>
        <v>0</v>
      </c>
      <c r="CC156" s="5">
        <v>0</v>
      </c>
      <c r="CD156" s="5">
        <f>+AK156+BD156*Cockpit!$C$3+BW156*Cockpit!$C$3^2+BZ156*Cockpit!$C$3^3+CA156*Cockpit!$C$3^4+CB156*Cockpit!$C$3^5+CC156*Cockpit!$C$3^6</f>
        <v>26605.288104619227</v>
      </c>
      <c r="CE156" s="5"/>
      <c r="CF156" s="5"/>
      <c r="CG156" s="5">
        <v>0</v>
      </c>
      <c r="CH156" s="5">
        <f t="shared" si="201"/>
        <v>3495000</v>
      </c>
      <c r="CI156" s="5">
        <f t="shared" si="202"/>
        <v>3495000</v>
      </c>
      <c r="CJ156" s="1">
        <f t="shared" si="203"/>
        <v>8.0000000000000002E-3</v>
      </c>
      <c r="CK156" s="5">
        <f>RANK(CD156,$CD$2:$CD$622)+COUNTIF($CD$2:$CD156,$CD156)-1</f>
        <v>278</v>
      </c>
      <c r="CL156" s="5">
        <f>RANK(CJ156,$CJ$2:$CJ$622)+COUNTIF($CJ$2:$CJ156,$CJ156)-1</f>
        <v>284</v>
      </c>
    </row>
    <row r="157" spans="1:90" x14ac:dyDescent="0.3">
      <c r="A157" t="str">
        <f>Players!P158</f>
        <v>Jonas  Hofmann</v>
      </c>
      <c r="B157" t="str">
        <f>Players!G158</f>
        <v>Germany</v>
      </c>
      <c r="C157" t="str">
        <f>Players!AB158</f>
        <v>Midfield</v>
      </c>
      <c r="D157" s="1"/>
      <c r="F157" t="str">
        <f>IFERROR(INDEX(Lookup!B:B,MATCH(INDEX(Players!C:C,MATCH(E157,Players!A:A,0)),Lookup!D:D,0)),"")</f>
        <v/>
      </c>
      <c r="G157">
        <f>IF(Players!AC158=0,10000000,Players!AC158)</f>
        <v>2995000</v>
      </c>
      <c r="H157" s="16">
        <f>INDEX('Team forecast'!$B$2:$AO$26,MATCH('Master data'!$B157,'Team forecast'!$B$2:$B$26,0),MATCH('Master data'!H$1,'Team forecast'!$B$2:$AO$2,0))</f>
        <v>1.3803959592812078</v>
      </c>
      <c r="I157" s="16">
        <f>INDEX('Team forecast'!$B$2:$AO$26,MATCH('Master data'!$B157,'Team forecast'!$B$2:$B$26,0),MATCH('Master data'!I$1,'Team forecast'!$B$2:$AO$2,0))</f>
        <v>1.1572524079669981</v>
      </c>
      <c r="J157" s="16">
        <f>INDEX('Team forecast'!$B$2:$AO$26,MATCH('Master data'!$B157,'Team forecast'!$B$2:$B$26,0),MATCH('Master data'!J$1,'Team forecast'!$B$2:$AO$2,0))</f>
        <v>0.3143486973947896</v>
      </c>
      <c r="K157" s="16">
        <f>INDEX('Team forecast'!$B$2:$AO$26,MATCH('Master data'!$B157,'Team forecast'!$B$2:$B$26,0),MATCH('Master data'!K$1,'Team forecast'!$B$2:$AO$2,0))</f>
        <v>3.6854590683201627</v>
      </c>
      <c r="L157" s="16">
        <f>INDEX('Team forecast'!$B$2:$AO$26,MATCH('Master data'!$B157,'Team forecast'!$B$2:$B$26,0),MATCH('Master data'!L$1,'Team forecast'!$B$2:$AO$2,0))</f>
        <v>3.418345574302518</v>
      </c>
      <c r="M157">
        <f>IF(Players!BC158=1,95,0)</f>
        <v>0</v>
      </c>
      <c r="N157" s="2">
        <f>Players!BN158</f>
        <v>0</v>
      </c>
      <c r="O157" s="2">
        <f>Players!BO158</f>
        <v>0</v>
      </c>
      <c r="P157" s="2">
        <f>Players!BP158</f>
        <v>0</v>
      </c>
      <c r="Q157" s="2">
        <f>Players!BQ158</f>
        <v>2.4671052631578948E-2</v>
      </c>
      <c r="R157" s="2">
        <f>Players!BR158</f>
        <v>0</v>
      </c>
      <c r="S157" s="2">
        <f t="shared" si="204"/>
        <v>1.3803959592812078</v>
      </c>
      <c r="T157" s="2">
        <f t="shared" si="205"/>
        <v>1.1572524079669981</v>
      </c>
      <c r="U157" s="16">
        <f>INDEX('Team forecast'!$B$2:$AO$26,MATCH('Master data'!$B157,'Team forecast'!$B$2:$B$26,0),MATCH('Master data'!U$1,'Team forecast'!$B$2:$AO$2,0))</f>
        <v>0.41002004008016041</v>
      </c>
      <c r="V157" s="16">
        <f>INDEX('Team forecast'!$B$2:$AO$26,MATCH('Master data'!$B157,'Team forecast'!$B$2:$B$26,0),MATCH('Master data'!V$1,'Team forecast'!$B$2:$AO$2,0))</f>
        <v>0.28577154308617242</v>
      </c>
      <c r="W157" s="16">
        <f>INDEX('Team forecast'!$B$2:$AO$26,MATCH('Master data'!$B157,'Team forecast'!$B$2:$B$26,0),MATCH('Master data'!W$1,'Team forecast'!$B$2:$AO$2,0))</f>
        <v>0.30420841683366728</v>
      </c>
      <c r="X157" s="5">
        <f t="shared" si="206"/>
        <v>-5000</v>
      </c>
      <c r="Y157" s="5">
        <f t="shared" si="207"/>
        <v>0</v>
      </c>
      <c r="Z157" s="5">
        <f t="shared" si="208"/>
        <v>0</v>
      </c>
      <c r="AA157" s="5">
        <f t="shared" si="209"/>
        <v>0</v>
      </c>
      <c r="AB157" s="5">
        <f t="shared" si="210"/>
        <v>0</v>
      </c>
      <c r="AC157" s="5">
        <f t="shared" si="211"/>
        <v>0</v>
      </c>
      <c r="AD157" s="5">
        <f t="shared" si="212"/>
        <v>0</v>
      </c>
      <c r="AE157" s="5">
        <f t="shared" si="213"/>
        <v>0</v>
      </c>
      <c r="AF157" s="5">
        <f t="shared" si="214"/>
        <v>0</v>
      </c>
      <c r="AG157" s="5">
        <f t="shared" si="215"/>
        <v>0</v>
      </c>
      <c r="AH157" s="5">
        <f t="shared" si="216"/>
        <v>0</v>
      </c>
      <c r="AI157" s="5">
        <f t="shared" si="217"/>
        <v>0</v>
      </c>
      <c r="AJ157" s="5">
        <f t="shared" si="218"/>
        <v>0</v>
      </c>
      <c r="AK157" s="5">
        <f>IFERROR(SUM(X157:AJ157),-5000)*((Cockpit!$C$3)^0)</f>
        <v>-5000</v>
      </c>
      <c r="AL157" s="16">
        <f>INDEX('Team forecast'!$B$2:$AO$26,MATCH('Master data'!$B157,'Team forecast'!$B$2:$B$26,0),MATCH('Master data'!AL$1,'Team forecast'!$B$2:$AO$2,0))</f>
        <v>2.6069135565605688</v>
      </c>
      <c r="AM157" s="16">
        <f>INDEX('Team forecast'!$B$2:$AO$26,MATCH('Master data'!$B157,'Team forecast'!$B$2:$B$26,0),MATCH('Master data'!AM$1,'Team forecast'!$B$2:$AO$2,0))</f>
        <v>0.64628016595236182</v>
      </c>
      <c r="AN157" s="16">
        <f>INDEX('Team forecast'!$B$2:$AO$26,MATCH('Master data'!$B157,'Team forecast'!$B$2:$B$26,0),MATCH('Master data'!AN$1,'Team forecast'!$B$2:$AO$2,0))</f>
        <v>0.52399131671532295</v>
      </c>
      <c r="AO157" s="16">
        <f>INDEX('Team forecast'!$B$2:$AO$26,MATCH('Master data'!$B157,'Team forecast'!$B$2:$B$26,0),MATCH('Master data'!AO$1,'Team forecast'!$B$2:$AO$2,0))</f>
        <v>6.9600849978985515</v>
      </c>
      <c r="AP157" s="16">
        <f>INDEX('Team forecast'!$B$2:$AO$26,MATCH('Master data'!$B157,'Team forecast'!$B$2:$B$26,0),MATCH('Master data'!AP$1,'Team forecast'!$B$2:$AO$2,0))</f>
        <v>1.909012182505438</v>
      </c>
      <c r="AQ157" s="5">
        <f t="shared" si="219"/>
        <v>-5000</v>
      </c>
      <c r="AR157" s="5">
        <f>INDEX('Team forecast'!$B$2:$AO$26,MATCH('Master data'!$B157,'Team forecast'!$B$2:$B$26,0),MATCH('Master data'!AR$1,'Team forecast'!$B$2:$AO$2,0))*IF(X157&gt;0,25000,0)</f>
        <v>0</v>
      </c>
      <c r="AS157" s="16">
        <f>INDEX('Team forecast'!$B$2:$AO$26,MATCH('Master data'!$B157,'Team forecast'!$B$2:$B$26,0),MATCH('Master data'!AS$1,'Team forecast'!$B$2:$AO$2,0))*IF(X157&gt;0,5000,0)</f>
        <v>0</v>
      </c>
      <c r="AT157" s="16">
        <f>INDEX('Team forecast'!$B$2:$AO$26,MATCH('Master data'!$B157,'Team forecast'!$B$2:$B$26,0),MATCH('Master data'!AT$1,'Team forecast'!$B$2:$AO$2,0))*IF(X157&gt;0,-15000,0)</f>
        <v>0</v>
      </c>
      <c r="AU157" s="5">
        <f t="shared" si="220"/>
        <v>0</v>
      </c>
      <c r="AV157" s="5">
        <f t="shared" si="221"/>
        <v>0</v>
      </c>
      <c r="AW157" s="5">
        <f t="shared" si="222"/>
        <v>0</v>
      </c>
      <c r="AX157" s="5">
        <f t="shared" si="223"/>
        <v>0</v>
      </c>
      <c r="AY157" s="5">
        <f t="shared" si="224"/>
        <v>0</v>
      </c>
      <c r="AZ157" s="5">
        <f t="shared" si="225"/>
        <v>0</v>
      </c>
      <c r="BA157" s="5">
        <f t="shared" si="226"/>
        <v>0</v>
      </c>
      <c r="BB157" s="5">
        <f t="shared" si="227"/>
        <v>0</v>
      </c>
      <c r="BC157" s="5">
        <f t="shared" si="228"/>
        <v>0</v>
      </c>
      <c r="BD157" s="5">
        <f t="shared" si="229"/>
        <v>-5000</v>
      </c>
      <c r="BE157" s="16">
        <f>INDEX('Team forecast'!$B$2:$AO$26,MATCH('Master data'!$B157,'Team forecast'!$B$2:$B$26,0),MATCH('Master data'!BE$1,'Team forecast'!$B$2:$AO$2,0))</f>
        <v>0</v>
      </c>
      <c r="BF157" s="16">
        <f>INDEX('Team forecast'!$B$2:$AO$26,MATCH('Master data'!$B157,'Team forecast'!$B$2:$B$26,0),MATCH('Master data'!BF$1,'Team forecast'!$B$2:$AO$2,0))</f>
        <v>0</v>
      </c>
      <c r="BG157" s="16">
        <f>INDEX('Team forecast'!$B$2:$AO$26,MATCH('Master data'!$B157,'Team forecast'!$B$2:$B$26,0),MATCH('Master data'!BG$1,'Team forecast'!$B$2:$AO$2,0))</f>
        <v>0</v>
      </c>
      <c r="BH157" s="16">
        <f>INDEX('Team forecast'!$B$2:$AO$26,MATCH('Master data'!$B157,'Team forecast'!$B$2:$B$26,0),MATCH('Master data'!BH$1,'Team forecast'!$B$2:$AO$2,0))</f>
        <v>0</v>
      </c>
      <c r="BI157" s="16">
        <f>INDEX('Team forecast'!$B$2:$AO$26,MATCH('Master data'!$B157,'Team forecast'!$B$2:$B$26,0),MATCH('Master data'!BI$1,'Team forecast'!$B$2:$AO$2,0))</f>
        <v>0</v>
      </c>
      <c r="BJ157" s="5">
        <f t="shared" si="230"/>
        <v>-5000</v>
      </c>
      <c r="BK157" s="5">
        <f>INDEX('Team forecast'!$R$3:$BH$26,MATCH($B157,'Team forecast'!$B$3:$B$26,0),MATCH(BK$1,'Team forecast'!$R$2:$BH$2,0))*IF($X157&gt;0,25000,0)</f>
        <v>0</v>
      </c>
      <c r="BL157" s="5">
        <f>INDEX('Team forecast'!$R$3:$BH$26,MATCH($B157,'Team forecast'!$B$3:$B$26,0),MATCH(BL$1,'Team forecast'!$R$2:$BH$2,0))*IF($X157&gt;0,5000,0)</f>
        <v>0</v>
      </c>
      <c r="BM157" s="5">
        <f>INDEX('Team forecast'!$R$3:$BH$26,MATCH($B157,'Team forecast'!$B$3:$B$26,0),MATCH(BM$1,'Team forecast'!$R$2:$BH$2,0))*IF($X157&gt;0,-15000,0)</f>
        <v>0</v>
      </c>
      <c r="BN157" s="5">
        <f t="shared" si="231"/>
        <v>0</v>
      </c>
      <c r="BO157" s="5">
        <f t="shared" si="232"/>
        <v>0</v>
      </c>
      <c r="BP157" s="5">
        <f t="shared" si="233"/>
        <v>0</v>
      </c>
      <c r="BQ157" s="5">
        <f t="shared" si="234"/>
        <v>0</v>
      </c>
      <c r="BR157" s="5">
        <f t="shared" si="235"/>
        <v>0</v>
      </c>
      <c r="BS157" s="5">
        <f t="shared" si="236"/>
        <v>0</v>
      </c>
      <c r="BT157" s="5">
        <f t="shared" si="237"/>
        <v>0</v>
      </c>
      <c r="BU157" s="5">
        <f t="shared" si="238"/>
        <v>0</v>
      </c>
      <c r="BV157" s="5">
        <f t="shared" si="239"/>
        <v>0</v>
      </c>
      <c r="BW157" s="5">
        <f t="shared" si="199"/>
        <v>0</v>
      </c>
      <c r="BX157" s="5">
        <f t="shared" si="200"/>
        <v>-5000</v>
      </c>
      <c r="BY157" s="5">
        <f t="shared" si="240"/>
        <v>-15000</v>
      </c>
      <c r="BZ157" s="5">
        <f>MAX(INDEX('Team forecast'!$R$3:$BH$26,MATCH($B157,'Team forecast'!$B$3:$B$26,0),MATCH(BZ$1,'Team forecast'!$R$2:$BH$2,0))*($BX157)-(1-INDEX('Team forecast'!$R$3:$BH$26,MATCH($B157,'Team forecast'!$B$3:$B$26,0),MATCH(BZ$1,'Team forecast'!$R$2:$BH$2,0)))*(BY157+CH157)*0.01,-5000)</f>
        <v>-5000</v>
      </c>
      <c r="CA157" s="5">
        <f>MAX(INDEX('Team forecast'!$R$3:$BH$26,MATCH($B157,'Team forecast'!$B$3:$B$26,0),MATCH(CA$1,'Team forecast'!$R$2:$BH$2,0))*$BX157-(1-INDEX('Team forecast'!$R$3:$BH$26,MATCH($B157,'Team forecast'!$B$3:$B$26,0),MATCH(CA$1,'Team forecast'!$R$2:$BH$2,0)))*(BY157+BX157+CH157)*0.01,-5000)</f>
        <v>-5000</v>
      </c>
      <c r="CB157" s="5">
        <f>MAX(INDEX('Team forecast'!$R$3:$BH$26,MATCH($B157,'Team forecast'!$B$3:$B$26,0),MATCH(CB$1,'Team forecast'!$R$2:$BH$2,0))*$BX157-(1-INDEX('Team forecast'!$R$3:$BH$26,MATCH($B157,'Team forecast'!$B$3:$B$26,0),MATCH(CB$1,'Team forecast'!$R$2:$BH$2,0)))*(BY157+BX157*2+CH157)*0.01,0)</f>
        <v>0</v>
      </c>
      <c r="CC157" s="5">
        <v>0</v>
      </c>
      <c r="CD157" s="5">
        <f>+AK157+BD157*Cockpit!$C$3+BW157*Cockpit!$C$3^2+BZ157*Cockpit!$C$3^3+CA157*Cockpit!$C$3^4+CB157*Cockpit!$C$3^5+CC157*Cockpit!$C$3^6</f>
        <v>-10802.469135802468</v>
      </c>
      <c r="CE157" s="5"/>
      <c r="CF157" s="5"/>
      <c r="CG157" s="5">
        <v>0</v>
      </c>
      <c r="CH157" s="5">
        <f t="shared" si="201"/>
        <v>2995000</v>
      </c>
      <c r="CI157" s="5">
        <f t="shared" si="202"/>
        <v>2995000</v>
      </c>
      <c r="CJ157" s="1">
        <f t="shared" si="203"/>
        <v>-4.0000000000000001E-3</v>
      </c>
      <c r="CK157" s="5">
        <f>RANK(CD157,$CD$2:$CD$622)+COUNTIF($CD$2:$CD157,$CD157)-1</f>
        <v>470</v>
      </c>
      <c r="CL157" s="5">
        <f>RANK(CJ157,$CJ$2:$CJ$622)+COUNTIF($CJ$2:$CJ157,$CJ157)-1</f>
        <v>495</v>
      </c>
    </row>
    <row r="158" spans="1:90" x14ac:dyDescent="0.3">
      <c r="A158" t="str">
        <f>Players!P159</f>
        <v>Jamal Musiala</v>
      </c>
      <c r="B158" t="str">
        <f>Players!G159</f>
        <v>Germany</v>
      </c>
      <c r="C158" t="str">
        <f>Players!AB159</f>
        <v>Midfield</v>
      </c>
      <c r="D158" s="1"/>
      <c r="F158" t="str">
        <f>IFERROR(INDEX(Lookup!B:B,MATCH(INDEX(Players!C:C,MATCH(E158,Players!A:A,0)),Lookup!D:D,0)),"")</f>
        <v/>
      </c>
      <c r="G158">
        <f>IF(Players!AC159=0,10000000,Players!AC159)</f>
        <v>3495000</v>
      </c>
      <c r="H158" s="16">
        <f>INDEX('Team forecast'!$B$2:$AO$26,MATCH('Master data'!$B158,'Team forecast'!$B$2:$B$26,0),MATCH('Master data'!H$1,'Team forecast'!$B$2:$AO$2,0))</f>
        <v>1.3803959592812078</v>
      </c>
      <c r="I158" s="16">
        <f>INDEX('Team forecast'!$B$2:$AO$26,MATCH('Master data'!$B158,'Team forecast'!$B$2:$B$26,0),MATCH('Master data'!I$1,'Team forecast'!$B$2:$AO$2,0))</f>
        <v>1.1572524079669981</v>
      </c>
      <c r="J158" s="16">
        <f>INDEX('Team forecast'!$B$2:$AO$26,MATCH('Master data'!$B158,'Team forecast'!$B$2:$B$26,0),MATCH('Master data'!J$1,'Team forecast'!$B$2:$AO$2,0))</f>
        <v>0.3143486973947896</v>
      </c>
      <c r="K158" s="16">
        <f>INDEX('Team forecast'!$B$2:$AO$26,MATCH('Master data'!$B158,'Team forecast'!$B$2:$B$26,0),MATCH('Master data'!K$1,'Team forecast'!$B$2:$AO$2,0))</f>
        <v>3.6854590683201627</v>
      </c>
      <c r="L158" s="16">
        <f>INDEX('Team forecast'!$B$2:$AO$26,MATCH('Master data'!$B158,'Team forecast'!$B$2:$B$26,0),MATCH('Master data'!L$1,'Team forecast'!$B$2:$AO$2,0))</f>
        <v>3.418345574302518</v>
      </c>
      <c r="M158">
        <f>IF(Players!BC159=1,95,0)</f>
        <v>0</v>
      </c>
      <c r="N158" s="2">
        <f>Players!BN159</f>
        <v>0</v>
      </c>
      <c r="O158" s="2">
        <f>Players!BO159</f>
        <v>0</v>
      </c>
      <c r="P158" s="2">
        <f>Players!BP159</f>
        <v>0</v>
      </c>
      <c r="Q158" s="2">
        <f>Players!BQ159</f>
        <v>6.5000000000000002E-2</v>
      </c>
      <c r="R158" s="2">
        <f>Players!BR159</f>
        <v>0</v>
      </c>
      <c r="S158" s="2">
        <f t="shared" si="204"/>
        <v>1.3803959592812078</v>
      </c>
      <c r="T158" s="2">
        <f t="shared" si="205"/>
        <v>1.1572524079669981</v>
      </c>
      <c r="U158" s="16">
        <f>INDEX('Team forecast'!$B$2:$AO$26,MATCH('Master data'!$B158,'Team forecast'!$B$2:$B$26,0),MATCH('Master data'!U$1,'Team forecast'!$B$2:$AO$2,0))</f>
        <v>0.41002004008016041</v>
      </c>
      <c r="V158" s="16">
        <f>INDEX('Team forecast'!$B$2:$AO$26,MATCH('Master data'!$B158,'Team forecast'!$B$2:$B$26,0),MATCH('Master data'!V$1,'Team forecast'!$B$2:$AO$2,0))</f>
        <v>0.28577154308617242</v>
      </c>
      <c r="W158" s="16">
        <f>INDEX('Team forecast'!$B$2:$AO$26,MATCH('Master data'!$B158,'Team forecast'!$B$2:$B$26,0),MATCH('Master data'!W$1,'Team forecast'!$B$2:$AO$2,0))</f>
        <v>0.30420841683366728</v>
      </c>
      <c r="X158" s="5">
        <f t="shared" si="206"/>
        <v>-5000</v>
      </c>
      <c r="Y158" s="5">
        <f t="shared" si="207"/>
        <v>0</v>
      </c>
      <c r="Z158" s="5">
        <f t="shared" si="208"/>
        <v>0</v>
      </c>
      <c r="AA158" s="5">
        <f t="shared" si="209"/>
        <v>0</v>
      </c>
      <c r="AB158" s="5">
        <f t="shared" si="210"/>
        <v>0</v>
      </c>
      <c r="AC158" s="5">
        <f t="shared" si="211"/>
        <v>0</v>
      </c>
      <c r="AD158" s="5">
        <f t="shared" si="212"/>
        <v>0</v>
      </c>
      <c r="AE158" s="5">
        <f t="shared" si="213"/>
        <v>0</v>
      </c>
      <c r="AF158" s="5">
        <f t="shared" si="214"/>
        <v>0</v>
      </c>
      <c r="AG158" s="5">
        <f t="shared" si="215"/>
        <v>0</v>
      </c>
      <c r="AH158" s="5">
        <f t="shared" si="216"/>
        <v>0</v>
      </c>
      <c r="AI158" s="5">
        <f t="shared" si="217"/>
        <v>0</v>
      </c>
      <c r="AJ158" s="5">
        <f t="shared" si="218"/>
        <v>0</v>
      </c>
      <c r="AK158" s="5">
        <f>IFERROR(SUM(X158:AJ158),-5000)*((Cockpit!$C$3)^0)</f>
        <v>-5000</v>
      </c>
      <c r="AL158" s="16">
        <f>INDEX('Team forecast'!$B$2:$AO$26,MATCH('Master data'!$B158,'Team forecast'!$B$2:$B$26,0),MATCH('Master data'!AL$1,'Team forecast'!$B$2:$AO$2,0))</f>
        <v>2.6069135565605688</v>
      </c>
      <c r="AM158" s="16">
        <f>INDEX('Team forecast'!$B$2:$AO$26,MATCH('Master data'!$B158,'Team forecast'!$B$2:$B$26,0),MATCH('Master data'!AM$1,'Team forecast'!$B$2:$AO$2,0))</f>
        <v>0.64628016595236182</v>
      </c>
      <c r="AN158" s="16">
        <f>INDEX('Team forecast'!$B$2:$AO$26,MATCH('Master data'!$B158,'Team forecast'!$B$2:$B$26,0),MATCH('Master data'!AN$1,'Team forecast'!$B$2:$AO$2,0))</f>
        <v>0.52399131671532295</v>
      </c>
      <c r="AO158" s="16">
        <f>INDEX('Team forecast'!$B$2:$AO$26,MATCH('Master data'!$B158,'Team forecast'!$B$2:$B$26,0),MATCH('Master data'!AO$1,'Team forecast'!$B$2:$AO$2,0))</f>
        <v>6.9600849978985515</v>
      </c>
      <c r="AP158" s="16">
        <f>INDEX('Team forecast'!$B$2:$AO$26,MATCH('Master data'!$B158,'Team forecast'!$B$2:$B$26,0),MATCH('Master data'!AP$1,'Team forecast'!$B$2:$AO$2,0))</f>
        <v>1.909012182505438</v>
      </c>
      <c r="AQ158" s="5">
        <f t="shared" si="219"/>
        <v>-5000</v>
      </c>
      <c r="AR158" s="5">
        <f>INDEX('Team forecast'!$B$2:$AO$26,MATCH('Master data'!$B158,'Team forecast'!$B$2:$B$26,0),MATCH('Master data'!AR$1,'Team forecast'!$B$2:$AO$2,0))*IF(X158&gt;0,25000,0)</f>
        <v>0</v>
      </c>
      <c r="AS158" s="16">
        <f>INDEX('Team forecast'!$B$2:$AO$26,MATCH('Master data'!$B158,'Team forecast'!$B$2:$B$26,0),MATCH('Master data'!AS$1,'Team forecast'!$B$2:$AO$2,0))*IF(X158&gt;0,5000,0)</f>
        <v>0</v>
      </c>
      <c r="AT158" s="16">
        <f>INDEX('Team forecast'!$B$2:$AO$26,MATCH('Master data'!$B158,'Team forecast'!$B$2:$B$26,0),MATCH('Master data'!AT$1,'Team forecast'!$B$2:$AO$2,0))*IF(X158&gt;0,-15000,0)</f>
        <v>0</v>
      </c>
      <c r="AU158" s="5">
        <f t="shared" si="220"/>
        <v>0</v>
      </c>
      <c r="AV158" s="5">
        <f t="shared" si="221"/>
        <v>0</v>
      </c>
      <c r="AW158" s="5">
        <f t="shared" si="222"/>
        <v>0</v>
      </c>
      <c r="AX158" s="5">
        <f t="shared" si="223"/>
        <v>0</v>
      </c>
      <c r="AY158" s="5">
        <f t="shared" si="224"/>
        <v>0</v>
      </c>
      <c r="AZ158" s="5">
        <f t="shared" si="225"/>
        <v>0</v>
      </c>
      <c r="BA158" s="5">
        <f t="shared" si="226"/>
        <v>0</v>
      </c>
      <c r="BB158" s="5">
        <f t="shared" si="227"/>
        <v>0</v>
      </c>
      <c r="BC158" s="5">
        <f t="shared" si="228"/>
        <v>0</v>
      </c>
      <c r="BD158" s="5">
        <f t="shared" si="229"/>
        <v>-5000</v>
      </c>
      <c r="BE158" s="16">
        <f>INDEX('Team forecast'!$B$2:$AO$26,MATCH('Master data'!$B158,'Team forecast'!$B$2:$B$26,0),MATCH('Master data'!BE$1,'Team forecast'!$B$2:$AO$2,0))</f>
        <v>0</v>
      </c>
      <c r="BF158" s="16">
        <f>INDEX('Team forecast'!$B$2:$AO$26,MATCH('Master data'!$B158,'Team forecast'!$B$2:$B$26,0),MATCH('Master data'!BF$1,'Team forecast'!$B$2:$AO$2,0))</f>
        <v>0</v>
      </c>
      <c r="BG158" s="16">
        <f>INDEX('Team forecast'!$B$2:$AO$26,MATCH('Master data'!$B158,'Team forecast'!$B$2:$B$26,0),MATCH('Master data'!BG$1,'Team forecast'!$B$2:$AO$2,0))</f>
        <v>0</v>
      </c>
      <c r="BH158" s="16">
        <f>INDEX('Team forecast'!$B$2:$AO$26,MATCH('Master data'!$B158,'Team forecast'!$B$2:$B$26,0),MATCH('Master data'!BH$1,'Team forecast'!$B$2:$AO$2,0))</f>
        <v>0</v>
      </c>
      <c r="BI158" s="16">
        <f>INDEX('Team forecast'!$B$2:$AO$26,MATCH('Master data'!$B158,'Team forecast'!$B$2:$B$26,0),MATCH('Master data'!BI$1,'Team forecast'!$B$2:$AO$2,0))</f>
        <v>0</v>
      </c>
      <c r="BJ158" s="5">
        <f t="shared" si="230"/>
        <v>-5000</v>
      </c>
      <c r="BK158" s="5">
        <f>INDEX('Team forecast'!$R$3:$BH$26,MATCH($B158,'Team forecast'!$B$3:$B$26,0),MATCH(BK$1,'Team forecast'!$R$2:$BH$2,0))*IF($X158&gt;0,25000,0)</f>
        <v>0</v>
      </c>
      <c r="BL158" s="5">
        <f>INDEX('Team forecast'!$R$3:$BH$26,MATCH($B158,'Team forecast'!$B$3:$B$26,0),MATCH(BL$1,'Team forecast'!$R$2:$BH$2,0))*IF($X158&gt;0,5000,0)</f>
        <v>0</v>
      </c>
      <c r="BM158" s="5">
        <f>INDEX('Team forecast'!$R$3:$BH$26,MATCH($B158,'Team forecast'!$B$3:$B$26,0),MATCH(BM$1,'Team forecast'!$R$2:$BH$2,0))*IF($X158&gt;0,-15000,0)</f>
        <v>0</v>
      </c>
      <c r="BN158" s="5">
        <f t="shared" si="231"/>
        <v>0</v>
      </c>
      <c r="BO158" s="5">
        <f t="shared" si="232"/>
        <v>0</v>
      </c>
      <c r="BP158" s="5">
        <f t="shared" si="233"/>
        <v>0</v>
      </c>
      <c r="BQ158" s="5">
        <f t="shared" si="234"/>
        <v>0</v>
      </c>
      <c r="BR158" s="5">
        <f t="shared" si="235"/>
        <v>0</v>
      </c>
      <c r="BS158" s="5">
        <f t="shared" si="236"/>
        <v>0</v>
      </c>
      <c r="BT158" s="5">
        <f t="shared" si="237"/>
        <v>0</v>
      </c>
      <c r="BU158" s="5">
        <f t="shared" si="238"/>
        <v>0</v>
      </c>
      <c r="BV158" s="5">
        <f t="shared" si="239"/>
        <v>0</v>
      </c>
      <c r="BW158" s="5">
        <f t="shared" si="199"/>
        <v>0</v>
      </c>
      <c r="BX158" s="5">
        <f t="shared" si="200"/>
        <v>-5000</v>
      </c>
      <c r="BY158" s="5">
        <f t="shared" si="240"/>
        <v>-15000</v>
      </c>
      <c r="BZ158" s="5">
        <f>MAX(INDEX('Team forecast'!$R$3:$BH$26,MATCH($B158,'Team forecast'!$B$3:$B$26,0),MATCH(BZ$1,'Team forecast'!$R$2:$BH$2,0))*($BX158)-(1-INDEX('Team forecast'!$R$3:$BH$26,MATCH($B158,'Team forecast'!$B$3:$B$26,0),MATCH(BZ$1,'Team forecast'!$R$2:$BH$2,0)))*(BY158+CH158)*0.01,-5000)</f>
        <v>-5000</v>
      </c>
      <c r="CA158" s="5">
        <f>MAX(INDEX('Team forecast'!$R$3:$BH$26,MATCH($B158,'Team forecast'!$B$3:$B$26,0),MATCH(CA$1,'Team forecast'!$R$2:$BH$2,0))*$BX158-(1-INDEX('Team forecast'!$R$3:$BH$26,MATCH($B158,'Team forecast'!$B$3:$B$26,0),MATCH(CA$1,'Team forecast'!$R$2:$BH$2,0)))*(BY158+BX158+CH158)*0.01,-5000)</f>
        <v>-5000</v>
      </c>
      <c r="CB158" s="5">
        <f>MAX(INDEX('Team forecast'!$R$3:$BH$26,MATCH($B158,'Team forecast'!$B$3:$B$26,0),MATCH(CB$1,'Team forecast'!$R$2:$BH$2,0))*$BX158-(1-INDEX('Team forecast'!$R$3:$BH$26,MATCH($B158,'Team forecast'!$B$3:$B$26,0),MATCH(CB$1,'Team forecast'!$R$2:$BH$2,0)))*(BY158+BX158*2+CH158)*0.01,0)</f>
        <v>0</v>
      </c>
      <c r="CC158" s="5">
        <v>0</v>
      </c>
      <c r="CD158" s="5">
        <f>+AK158+BD158*Cockpit!$C$3+BW158*Cockpit!$C$3^2+BZ158*Cockpit!$C$3^3+CA158*Cockpit!$C$3^4+CB158*Cockpit!$C$3^5+CC158*Cockpit!$C$3^6</f>
        <v>-10802.469135802468</v>
      </c>
      <c r="CE158" s="5"/>
      <c r="CF158" s="5"/>
      <c r="CG158" s="5">
        <v>0</v>
      </c>
      <c r="CH158" s="5">
        <f t="shared" si="201"/>
        <v>3495000</v>
      </c>
      <c r="CI158" s="5">
        <f t="shared" si="202"/>
        <v>3495000</v>
      </c>
      <c r="CJ158" s="1">
        <f t="shared" si="203"/>
        <v>-3.0000000000000001E-3</v>
      </c>
      <c r="CK158" s="5">
        <f>RANK(CD158,$CD$2:$CD$622)+COUNTIF($CD$2:$CD158,$CD158)-1</f>
        <v>471</v>
      </c>
      <c r="CL158" s="5">
        <f>RANK(CJ158,$CJ$2:$CJ$622)+COUNTIF($CJ$2:$CJ158,$CJ158)-1</f>
        <v>458</v>
      </c>
    </row>
    <row r="159" spans="1:90" x14ac:dyDescent="0.3">
      <c r="A159" t="str">
        <f>Players!P160</f>
        <v>Ben White</v>
      </c>
      <c r="B159" t="str">
        <f>Players!G160</f>
        <v>England</v>
      </c>
      <c r="C159" t="str">
        <f>Players!AB160</f>
        <v>Defense</v>
      </c>
      <c r="D159" s="1"/>
      <c r="F159" t="str">
        <f>IFERROR(INDEX(Lookup!B:B,MATCH(INDEX(Players!C:C,MATCH(E159,Players!A:A,0)),Lookup!D:D,0)),"")</f>
        <v/>
      </c>
      <c r="G159">
        <f>IF(Players!AC160=0,10000000,Players!AC160)</f>
        <v>2495000</v>
      </c>
      <c r="H159" s="16">
        <f>INDEX('Team forecast'!$B$2:$AO$26,MATCH('Master data'!$B159,'Team forecast'!$B$2:$B$26,0),MATCH('Master data'!H$1,'Team forecast'!$B$2:$AO$2,0))</f>
        <v>2.0128496317304223</v>
      </c>
      <c r="I159" s="16">
        <f>INDEX('Team forecast'!$B$2:$AO$26,MATCH('Master data'!$B159,'Team forecast'!$B$2:$B$26,0),MATCH('Master data'!I$1,'Team forecast'!$B$2:$AO$2,0))</f>
        <v>0.57976310910377304</v>
      </c>
      <c r="J159" s="16">
        <f>INDEX('Team forecast'!$B$2:$AO$26,MATCH('Master data'!$B159,'Team forecast'!$B$2:$B$26,0),MATCH('Master data'!J$1,'Team forecast'!$B$2:$AO$2,0))</f>
        <v>0.56003101710248571</v>
      </c>
      <c r="K159" s="16">
        <f>INDEX('Team forecast'!$B$2:$AO$26,MATCH('Master data'!$B159,'Team forecast'!$B$2:$B$26,0),MATCH('Master data'!K$1,'Team forecast'!$B$2:$AO$2,0))</f>
        <v>4.946672915714859</v>
      </c>
      <c r="L159" s="16">
        <f>INDEX('Team forecast'!$B$2:$AO$26,MATCH('Master data'!$B159,'Team forecast'!$B$2:$B$26,0),MATCH('Master data'!L$1,'Team forecast'!$B$2:$AO$2,0))</f>
        <v>1.9032627319063258</v>
      </c>
      <c r="M159">
        <f>IF(Players!BC160=1,95,0)</f>
        <v>0</v>
      </c>
      <c r="N159" s="2">
        <f>Players!BN160</f>
        <v>0</v>
      </c>
      <c r="O159" s="2">
        <f>Players!BO160</f>
        <v>0</v>
      </c>
      <c r="P159" s="2">
        <f>Players!BP160</f>
        <v>0</v>
      </c>
      <c r="Q159" s="2">
        <f>Players!BQ160</f>
        <v>4.226675015654352E-2</v>
      </c>
      <c r="R159" s="2">
        <f>Players!BR160</f>
        <v>2.8177833437695678E-2</v>
      </c>
      <c r="S159" s="2">
        <f t="shared" si="204"/>
        <v>2.0128496317304223</v>
      </c>
      <c r="T159" s="2">
        <f t="shared" si="205"/>
        <v>0.57976310910377304</v>
      </c>
      <c r="U159" s="16">
        <f>INDEX('Team forecast'!$B$2:$AO$26,MATCH('Master data'!$B159,'Team forecast'!$B$2:$B$26,0),MATCH('Master data'!U$1,'Team forecast'!$B$2:$AO$2,0))</f>
        <v>0.71942446043165476</v>
      </c>
      <c r="V159" s="16">
        <f>INDEX('Team forecast'!$B$2:$AO$26,MATCH('Master data'!$B159,'Team forecast'!$B$2:$B$26,0),MATCH('Master data'!V$1,'Team forecast'!$B$2:$AO$2,0))</f>
        <v>0.18705035971223019</v>
      </c>
      <c r="W159" s="16">
        <f>INDEX('Team forecast'!$B$2:$AO$26,MATCH('Master data'!$B159,'Team forecast'!$B$2:$B$26,0),MATCH('Master data'!W$1,'Team forecast'!$B$2:$AO$2,0))</f>
        <v>9.3525179856115109E-2</v>
      </c>
      <c r="X159" s="5">
        <f t="shared" si="206"/>
        <v>-5000</v>
      </c>
      <c r="Y159" s="5">
        <f t="shared" si="207"/>
        <v>0</v>
      </c>
      <c r="Z159" s="5">
        <f t="shared" si="208"/>
        <v>0</v>
      </c>
      <c r="AA159" s="5">
        <f t="shared" si="209"/>
        <v>0</v>
      </c>
      <c r="AB159" s="5">
        <f t="shared" si="210"/>
        <v>0</v>
      </c>
      <c r="AC159" s="5">
        <f t="shared" si="211"/>
        <v>0</v>
      </c>
      <c r="AD159" s="5">
        <f t="shared" si="212"/>
        <v>0</v>
      </c>
      <c r="AE159" s="5">
        <f t="shared" si="213"/>
        <v>28001.550855124286</v>
      </c>
      <c r="AF159" s="5">
        <f t="shared" si="214"/>
        <v>0</v>
      </c>
      <c r="AG159" s="5">
        <f t="shared" si="215"/>
        <v>0</v>
      </c>
      <c r="AH159" s="5">
        <f t="shared" si="216"/>
        <v>0</v>
      </c>
      <c r="AI159" s="5">
        <f t="shared" si="217"/>
        <v>0</v>
      </c>
      <c r="AJ159" s="5">
        <f t="shared" si="218"/>
        <v>0</v>
      </c>
      <c r="AK159" s="5">
        <f>IFERROR(SUM(X159:AJ159),-5000)*((Cockpit!$C$3)^0)</f>
        <v>23001.550855124286</v>
      </c>
      <c r="AL159" s="16">
        <f>INDEX('Team forecast'!$B$2:$AO$26,MATCH('Master data'!$B159,'Team forecast'!$B$2:$B$26,0),MATCH('Master data'!AL$1,'Team forecast'!$B$2:$AO$2,0))</f>
        <v>2.1353866977743117</v>
      </c>
      <c r="AM159" s="16">
        <f>INDEX('Team forecast'!$B$2:$AO$26,MATCH('Master data'!$B159,'Team forecast'!$B$2:$B$26,0),MATCH('Master data'!AM$1,'Team forecast'!$B$2:$AO$2,0))</f>
        <v>0.84440251645874609</v>
      </c>
      <c r="AN159" s="16">
        <f>INDEX('Team forecast'!$B$2:$AO$26,MATCH('Master data'!$B159,'Team forecast'!$B$2:$B$26,0),MATCH('Master data'!AN$1,'Team forecast'!$B$2:$AO$2,0))</f>
        <v>0.4298140883506737</v>
      </c>
      <c r="AO159" s="16">
        <f>INDEX('Team forecast'!$B$2:$AO$26,MATCH('Master data'!$B159,'Team forecast'!$B$2:$B$26,0),MATCH('Master data'!AO$1,'Team forecast'!$B$2:$AO$2,0))</f>
        <v>5.2478135355680022</v>
      </c>
      <c r="AP159" s="16">
        <f>INDEX('Team forecast'!$B$2:$AO$26,MATCH('Master data'!$B159,'Team forecast'!$B$2:$B$26,0),MATCH('Master data'!AP$1,'Team forecast'!$B$2:$AO$2,0))</f>
        <v>2.7720284631221461</v>
      </c>
      <c r="AQ159" s="5">
        <f t="shared" si="219"/>
        <v>-5000</v>
      </c>
      <c r="AR159" s="5">
        <f>INDEX('Team forecast'!$B$2:$AO$26,MATCH('Master data'!$B159,'Team forecast'!$B$2:$B$26,0),MATCH('Master data'!AR$1,'Team forecast'!$B$2:$AO$2,0))*IF(X159&gt;0,25000,0)</f>
        <v>0</v>
      </c>
      <c r="AS159" s="16">
        <f>INDEX('Team forecast'!$B$2:$AO$26,MATCH('Master data'!$B159,'Team forecast'!$B$2:$B$26,0),MATCH('Master data'!AS$1,'Team forecast'!$B$2:$AO$2,0))*IF(X159&gt;0,5000,0)</f>
        <v>0</v>
      </c>
      <c r="AT159" s="16">
        <f>INDEX('Team forecast'!$B$2:$AO$26,MATCH('Master data'!$B159,'Team forecast'!$B$2:$B$26,0),MATCH('Master data'!AT$1,'Team forecast'!$B$2:$AO$2,0))*IF(X159&gt;0,-15000,0)</f>
        <v>0</v>
      </c>
      <c r="AU159" s="5">
        <f t="shared" si="220"/>
        <v>0</v>
      </c>
      <c r="AV159" s="5">
        <f t="shared" si="221"/>
        <v>0</v>
      </c>
      <c r="AW159" s="5">
        <f t="shared" si="222"/>
        <v>0</v>
      </c>
      <c r="AX159" s="5">
        <f t="shared" si="223"/>
        <v>21490.704417533685</v>
      </c>
      <c r="AY159" s="5">
        <f t="shared" si="224"/>
        <v>0</v>
      </c>
      <c r="AZ159" s="5">
        <f t="shared" si="225"/>
        <v>0</v>
      </c>
      <c r="BA159" s="5">
        <f t="shared" si="226"/>
        <v>0</v>
      </c>
      <c r="BB159" s="5">
        <f t="shared" si="227"/>
        <v>0</v>
      </c>
      <c r="BC159" s="5">
        <f t="shared" si="228"/>
        <v>0</v>
      </c>
      <c r="BD159" s="5">
        <f t="shared" si="229"/>
        <v>16490.704417533685</v>
      </c>
      <c r="BE159" s="16">
        <f>INDEX('Team forecast'!$B$2:$AO$26,MATCH('Master data'!$B159,'Team forecast'!$B$2:$B$26,0),MATCH('Master data'!BE$1,'Team forecast'!$B$2:$AO$2,0))</f>
        <v>0</v>
      </c>
      <c r="BF159" s="16">
        <f>INDEX('Team forecast'!$B$2:$AO$26,MATCH('Master data'!$B159,'Team forecast'!$B$2:$B$26,0),MATCH('Master data'!BF$1,'Team forecast'!$B$2:$AO$2,0))</f>
        <v>0</v>
      </c>
      <c r="BG159" s="16">
        <f>INDEX('Team forecast'!$B$2:$AO$26,MATCH('Master data'!$B159,'Team forecast'!$B$2:$B$26,0),MATCH('Master data'!BG$1,'Team forecast'!$B$2:$AO$2,0))</f>
        <v>0</v>
      </c>
      <c r="BH159" s="16">
        <f>INDEX('Team forecast'!$B$2:$AO$26,MATCH('Master data'!$B159,'Team forecast'!$B$2:$B$26,0),MATCH('Master data'!BH$1,'Team forecast'!$B$2:$AO$2,0))</f>
        <v>0</v>
      </c>
      <c r="BI159" s="16">
        <f>INDEX('Team forecast'!$B$2:$AO$26,MATCH('Master data'!$B159,'Team forecast'!$B$2:$B$26,0),MATCH('Master data'!BI$1,'Team forecast'!$B$2:$AO$2,0))</f>
        <v>0</v>
      </c>
      <c r="BJ159" s="5">
        <f t="shared" si="230"/>
        <v>-5000</v>
      </c>
      <c r="BK159" s="5">
        <f>INDEX('Team forecast'!$R$3:$BH$26,MATCH($B159,'Team forecast'!$B$3:$B$26,0),MATCH(BK$1,'Team forecast'!$R$2:$BH$2,0))*IF($X159&gt;0,25000,0)</f>
        <v>0</v>
      </c>
      <c r="BL159" s="5">
        <f>INDEX('Team forecast'!$R$3:$BH$26,MATCH($B159,'Team forecast'!$B$3:$B$26,0),MATCH(BL$1,'Team forecast'!$R$2:$BH$2,0))*IF($X159&gt;0,5000,0)</f>
        <v>0</v>
      </c>
      <c r="BM159" s="5">
        <f>INDEX('Team forecast'!$R$3:$BH$26,MATCH($B159,'Team forecast'!$B$3:$B$26,0),MATCH(BM$1,'Team forecast'!$R$2:$BH$2,0))*IF($X159&gt;0,-15000,0)</f>
        <v>0</v>
      </c>
      <c r="BN159" s="5">
        <f t="shared" si="231"/>
        <v>0</v>
      </c>
      <c r="BO159" s="5">
        <f t="shared" si="232"/>
        <v>0</v>
      </c>
      <c r="BP159" s="5">
        <f t="shared" si="233"/>
        <v>0</v>
      </c>
      <c r="BQ159" s="5">
        <f t="shared" si="234"/>
        <v>0</v>
      </c>
      <c r="BR159" s="5">
        <f t="shared" si="235"/>
        <v>0</v>
      </c>
      <c r="BS159" s="5">
        <f t="shared" si="236"/>
        <v>0</v>
      </c>
      <c r="BT159" s="5">
        <f t="shared" si="237"/>
        <v>0</v>
      </c>
      <c r="BU159" s="5">
        <f t="shared" si="238"/>
        <v>0</v>
      </c>
      <c r="BV159" s="5">
        <f t="shared" si="239"/>
        <v>0</v>
      </c>
      <c r="BW159" s="5">
        <f t="shared" si="199"/>
        <v>0</v>
      </c>
      <c r="BX159" s="5">
        <f t="shared" si="200"/>
        <v>19746.127636328987</v>
      </c>
      <c r="BY159" s="5">
        <f t="shared" si="240"/>
        <v>59238.382908986961</v>
      </c>
      <c r="BZ159" s="5">
        <f>MAX(INDEX('Team forecast'!$R$3:$BH$26,MATCH($B159,'Team forecast'!$B$3:$B$26,0),MATCH(BZ$1,'Team forecast'!$R$2:$BH$2,0))*($BX159)-(1-INDEX('Team forecast'!$R$3:$BH$26,MATCH($B159,'Team forecast'!$B$3:$B$26,0),MATCH(BZ$1,'Team forecast'!$R$2:$BH$2,0)))*(BY159+CH159)*0.01,-5000)</f>
        <v>16783.327820834289</v>
      </c>
      <c r="CA159" s="5">
        <f>MAX(INDEX('Team forecast'!$R$3:$BH$26,MATCH($B159,'Team forecast'!$B$3:$B$26,0),MATCH(CA$1,'Team forecast'!$R$2:$BH$2,0))*$BX159-(1-INDEX('Team forecast'!$R$3:$BH$26,MATCH($B159,'Team forecast'!$B$3:$B$26,0),MATCH(CA$1,'Team forecast'!$R$2:$BH$2,0)))*(BY159+BX159+CH159)*0.01,-5000)</f>
        <v>-3999.4725757042761</v>
      </c>
      <c r="CB159" s="5">
        <f>MAX(INDEX('Team forecast'!$R$3:$BH$26,MATCH($B159,'Team forecast'!$B$3:$B$26,0),MATCH(CB$1,'Team forecast'!$R$2:$BH$2,0))*$BX159-(1-INDEX('Team forecast'!$R$3:$BH$26,MATCH($B159,'Team forecast'!$B$3:$B$26,0),MATCH(CB$1,'Team forecast'!$R$2:$BH$2,0)))*(BY159+BX159*2+CH159)*0.01,0)</f>
        <v>0</v>
      </c>
      <c r="CC159" s="5">
        <v>0</v>
      </c>
      <c r="CD159" s="5">
        <f>+AK159+BD159*Cockpit!$C$3+BW159*Cockpit!$C$3^2+BZ159*Cockpit!$C$3^3+CA159*Cockpit!$C$3^4+CB159*Cockpit!$C$3^5+CC159*Cockpit!$C$3^6</f>
        <v>38178.172398773335</v>
      </c>
      <c r="CE159" s="5"/>
      <c r="CF159" s="5"/>
      <c r="CG159" s="5">
        <v>0</v>
      </c>
      <c r="CH159" s="5">
        <f t="shared" si="201"/>
        <v>2495000</v>
      </c>
      <c r="CI159" s="5">
        <f t="shared" si="202"/>
        <v>2495000</v>
      </c>
      <c r="CJ159" s="1">
        <f t="shared" si="203"/>
        <v>1.4999999999999999E-2</v>
      </c>
      <c r="CK159" s="5">
        <f>RANK(CD159,$CD$2:$CD$622)+COUNTIF($CD$2:$CD159,$CD159)-1</f>
        <v>215</v>
      </c>
      <c r="CL159" s="5">
        <f>RANK(CJ159,$CJ$2:$CJ$622)+COUNTIF($CJ$2:$CJ159,$CJ159)-1</f>
        <v>159</v>
      </c>
    </row>
    <row r="160" spans="1:90" x14ac:dyDescent="0.3">
      <c r="A160" t="str">
        <f>Players!P161</f>
        <v>Tyrone Mings</v>
      </c>
      <c r="B160" t="str">
        <f>Players!G161</f>
        <v>England</v>
      </c>
      <c r="C160" t="str">
        <f>Players!AB161</f>
        <v>Defense</v>
      </c>
      <c r="D160" s="1"/>
      <c r="F160" t="str">
        <f>IFERROR(INDEX(Lookup!B:B,MATCH(INDEX(Players!C:C,MATCH(E160,Players!A:A,0)),Lookup!D:D,0)),"")</f>
        <v/>
      </c>
      <c r="G160">
        <f>IF(Players!AC161=0,10000000,Players!AC161)</f>
        <v>2592000</v>
      </c>
      <c r="H160" s="16">
        <f>INDEX('Team forecast'!$B$2:$AO$26,MATCH('Master data'!$B160,'Team forecast'!$B$2:$B$26,0),MATCH('Master data'!H$1,'Team forecast'!$B$2:$AO$2,0))</f>
        <v>2.0128496317304223</v>
      </c>
      <c r="I160" s="16">
        <f>INDEX('Team forecast'!$B$2:$AO$26,MATCH('Master data'!$B160,'Team forecast'!$B$2:$B$26,0),MATCH('Master data'!I$1,'Team forecast'!$B$2:$AO$2,0))</f>
        <v>0.57976310910377304</v>
      </c>
      <c r="J160" s="16">
        <f>INDEX('Team forecast'!$B$2:$AO$26,MATCH('Master data'!$B160,'Team forecast'!$B$2:$B$26,0),MATCH('Master data'!J$1,'Team forecast'!$B$2:$AO$2,0))</f>
        <v>0.56003101710248571</v>
      </c>
      <c r="K160" s="16">
        <f>INDEX('Team forecast'!$B$2:$AO$26,MATCH('Master data'!$B160,'Team forecast'!$B$2:$B$26,0),MATCH('Master data'!K$1,'Team forecast'!$B$2:$AO$2,0))</f>
        <v>4.946672915714859</v>
      </c>
      <c r="L160" s="16">
        <f>INDEX('Team forecast'!$B$2:$AO$26,MATCH('Master data'!$B160,'Team forecast'!$B$2:$B$26,0),MATCH('Master data'!L$1,'Team forecast'!$B$2:$AO$2,0))</f>
        <v>1.9032627319063258</v>
      </c>
      <c r="M160">
        <f>IF(Players!BC161=1,95,0)</f>
        <v>95</v>
      </c>
      <c r="N160" s="2">
        <f>Players!BN161</f>
        <v>2.3555184862074297E-2</v>
      </c>
      <c r="O160" s="2">
        <f>Players!BO161</f>
        <v>3.7250621089676084E-2</v>
      </c>
      <c r="P160" s="2">
        <f>Players!BP161</f>
        <v>3.5207455906537004E-2</v>
      </c>
      <c r="Q160" s="2">
        <f>Players!BQ161</f>
        <v>5.6338028169014079E-2</v>
      </c>
      <c r="R160" s="2">
        <f>Players!BR161</f>
        <v>2.8169014084507039E-2</v>
      </c>
      <c r="S160" s="2">
        <f t="shared" si="204"/>
        <v>2.0128496317304223</v>
      </c>
      <c r="T160" s="2">
        <f t="shared" si="205"/>
        <v>0.57976310910377304</v>
      </c>
      <c r="U160" s="16">
        <f>INDEX('Team forecast'!$B$2:$AO$26,MATCH('Master data'!$B160,'Team forecast'!$B$2:$B$26,0),MATCH('Master data'!U$1,'Team forecast'!$B$2:$AO$2,0))</f>
        <v>0.71942446043165476</v>
      </c>
      <c r="V160" s="16">
        <f>INDEX('Team forecast'!$B$2:$AO$26,MATCH('Master data'!$B160,'Team forecast'!$B$2:$B$26,0),MATCH('Master data'!V$1,'Team forecast'!$B$2:$AO$2,0))</f>
        <v>0.18705035971223019</v>
      </c>
      <c r="W160" s="16">
        <f>INDEX('Team forecast'!$B$2:$AO$26,MATCH('Master data'!$B160,'Team forecast'!$B$2:$B$26,0),MATCH('Master data'!W$1,'Team forecast'!$B$2:$AO$2,0))</f>
        <v>9.3525179856115109E-2</v>
      </c>
      <c r="X160" s="5">
        <f t="shared" si="206"/>
        <v>7000</v>
      </c>
      <c r="Y160" s="5">
        <f t="shared" si="207"/>
        <v>17985.611510791368</v>
      </c>
      <c r="Z160" s="5">
        <f t="shared" si="208"/>
        <v>935.25179856115096</v>
      </c>
      <c r="AA160" s="5">
        <f t="shared" si="209"/>
        <v>-1402.8776978417266</v>
      </c>
      <c r="AB160" s="5">
        <f t="shared" si="210"/>
        <v>7111.9567762452398</v>
      </c>
      <c r="AC160" s="5">
        <f t="shared" si="211"/>
        <v>3748.9949471042005</v>
      </c>
      <c r="AD160" s="5">
        <f t="shared" si="212"/>
        <v>1741.5976856409175</v>
      </c>
      <c r="AE160" s="5">
        <f t="shared" si="213"/>
        <v>28001.550855124286</v>
      </c>
      <c r="AF160" s="5">
        <f t="shared" si="214"/>
        <v>0</v>
      </c>
      <c r="AG160" s="5">
        <f t="shared" si="215"/>
        <v>-1126.7605633802816</v>
      </c>
      <c r="AH160" s="5">
        <f t="shared" si="216"/>
        <v>-1408.450704225352</v>
      </c>
      <c r="AI160" s="5">
        <f t="shared" si="217"/>
        <v>20128.496317304223</v>
      </c>
      <c r="AJ160" s="5">
        <f t="shared" si="218"/>
        <v>-4638.1048728301839</v>
      </c>
      <c r="AK160" s="5">
        <f>IFERROR(SUM(X160:AJ160),-5000)*((Cockpit!$C$3)^0)</f>
        <v>78077.26605249384</v>
      </c>
      <c r="AL160" s="16">
        <f>INDEX('Team forecast'!$B$2:$AO$26,MATCH('Master data'!$B160,'Team forecast'!$B$2:$B$26,0),MATCH('Master data'!AL$1,'Team forecast'!$B$2:$AO$2,0))</f>
        <v>2.1353866977743117</v>
      </c>
      <c r="AM160" s="16">
        <f>INDEX('Team forecast'!$B$2:$AO$26,MATCH('Master data'!$B160,'Team forecast'!$B$2:$B$26,0),MATCH('Master data'!AM$1,'Team forecast'!$B$2:$AO$2,0))</f>
        <v>0.84440251645874609</v>
      </c>
      <c r="AN160" s="16">
        <f>INDEX('Team forecast'!$B$2:$AO$26,MATCH('Master data'!$B160,'Team forecast'!$B$2:$B$26,0),MATCH('Master data'!AN$1,'Team forecast'!$B$2:$AO$2,0))</f>
        <v>0.4298140883506737</v>
      </c>
      <c r="AO160" s="16">
        <f>INDEX('Team forecast'!$B$2:$AO$26,MATCH('Master data'!$B160,'Team forecast'!$B$2:$B$26,0),MATCH('Master data'!AO$1,'Team forecast'!$B$2:$AO$2,0))</f>
        <v>5.2478135355680022</v>
      </c>
      <c r="AP160" s="16">
        <f>INDEX('Team forecast'!$B$2:$AO$26,MATCH('Master data'!$B160,'Team forecast'!$B$2:$B$26,0),MATCH('Master data'!AP$1,'Team forecast'!$B$2:$AO$2,0))</f>
        <v>2.7720284631221461</v>
      </c>
      <c r="AQ160" s="5">
        <f t="shared" si="219"/>
        <v>7000</v>
      </c>
      <c r="AR160" s="5">
        <f>INDEX('Team forecast'!$B$2:$AO$26,MATCH('Master data'!$B160,'Team forecast'!$B$2:$B$26,0),MATCH('Master data'!AR$1,'Team forecast'!$B$2:$AO$2,0))*IF(X160&gt;0,25000,0)</f>
        <v>16416.510318949346</v>
      </c>
      <c r="AS160" s="16">
        <f>INDEX('Team forecast'!$B$2:$AO$26,MATCH('Master data'!$B160,'Team forecast'!$B$2:$B$26,0),MATCH('Master data'!AS$1,'Team forecast'!$B$2:$AO$2,0))*IF(X160&gt;0,5000,0)</f>
        <v>1125.7035647279549</v>
      </c>
      <c r="AT160" s="16">
        <f>INDEX('Team forecast'!$B$2:$AO$26,MATCH('Master data'!$B160,'Team forecast'!$B$2:$B$26,0),MATCH('Master data'!AT$1,'Team forecast'!$B$2:$AO$2,0))*IF(X160&gt;0,-15000,0)</f>
        <v>-1772.9831144465295</v>
      </c>
      <c r="AU160" s="5">
        <f t="shared" si="220"/>
        <v>7544.9142627132433</v>
      </c>
      <c r="AV160" s="5">
        <f t="shared" si="221"/>
        <v>3977.224037936277</v>
      </c>
      <c r="AW160" s="5">
        <f t="shared" si="222"/>
        <v>1847.6216365923851</v>
      </c>
      <c r="AX160" s="5">
        <f t="shared" si="223"/>
        <v>21490.704417533685</v>
      </c>
      <c r="AY160" s="5">
        <f t="shared" si="224"/>
        <v>0</v>
      </c>
      <c r="AZ160" s="5">
        <f t="shared" si="225"/>
        <v>-1126.7605633802816</v>
      </c>
      <c r="BA160" s="5">
        <f t="shared" si="226"/>
        <v>-1408.450704225352</v>
      </c>
      <c r="BB160" s="5">
        <f t="shared" si="227"/>
        <v>21353.866977743117</v>
      </c>
      <c r="BC160" s="5">
        <f t="shared" si="228"/>
        <v>-6755.2201316699684</v>
      </c>
      <c r="BD160" s="5">
        <f t="shared" si="229"/>
        <v>69693.130702473878</v>
      </c>
      <c r="BE160" s="16">
        <f>INDEX('Team forecast'!$B$2:$AO$26,MATCH('Master data'!$B160,'Team forecast'!$B$2:$B$26,0),MATCH('Master data'!BE$1,'Team forecast'!$B$2:$AO$2,0))</f>
        <v>0</v>
      </c>
      <c r="BF160" s="16">
        <f>INDEX('Team forecast'!$B$2:$AO$26,MATCH('Master data'!$B160,'Team forecast'!$B$2:$B$26,0),MATCH('Master data'!BF$1,'Team forecast'!$B$2:$AO$2,0))</f>
        <v>0</v>
      </c>
      <c r="BG160" s="16">
        <f>INDEX('Team forecast'!$B$2:$AO$26,MATCH('Master data'!$B160,'Team forecast'!$B$2:$B$26,0),MATCH('Master data'!BG$1,'Team forecast'!$B$2:$AO$2,0))</f>
        <v>0</v>
      </c>
      <c r="BH160" s="16">
        <f>INDEX('Team forecast'!$B$2:$AO$26,MATCH('Master data'!$B160,'Team forecast'!$B$2:$B$26,0),MATCH('Master data'!BH$1,'Team forecast'!$B$2:$AO$2,0))</f>
        <v>0</v>
      </c>
      <c r="BI160" s="16">
        <f>INDEX('Team forecast'!$B$2:$AO$26,MATCH('Master data'!$B160,'Team forecast'!$B$2:$B$26,0),MATCH('Master data'!BI$1,'Team forecast'!$B$2:$AO$2,0))</f>
        <v>0</v>
      </c>
      <c r="BJ160" s="5">
        <f t="shared" si="230"/>
        <v>7000</v>
      </c>
      <c r="BK160" s="5">
        <f>INDEX('Team forecast'!$R$3:$BH$26,MATCH($B160,'Team forecast'!$B$3:$B$26,0),MATCH(BK$1,'Team forecast'!$R$2:$BH$2,0))*IF($X160&gt;0,25000,0)</f>
        <v>0</v>
      </c>
      <c r="BL160" s="5">
        <f>INDEX('Team forecast'!$R$3:$BH$26,MATCH($B160,'Team forecast'!$B$3:$B$26,0),MATCH(BL$1,'Team forecast'!$R$2:$BH$2,0))*IF($X160&gt;0,5000,0)</f>
        <v>0</v>
      </c>
      <c r="BM160" s="5">
        <f>INDEX('Team forecast'!$R$3:$BH$26,MATCH($B160,'Team forecast'!$B$3:$B$26,0),MATCH(BM$1,'Team forecast'!$R$2:$BH$2,0))*IF($X160&gt;0,-15000,0)</f>
        <v>0</v>
      </c>
      <c r="BN160" s="5">
        <f t="shared" si="231"/>
        <v>0</v>
      </c>
      <c r="BO160" s="5">
        <f t="shared" si="232"/>
        <v>0</v>
      </c>
      <c r="BP160" s="5">
        <f t="shared" si="233"/>
        <v>0</v>
      </c>
      <c r="BQ160" s="5">
        <f t="shared" si="234"/>
        <v>0</v>
      </c>
      <c r="BR160" s="5">
        <f t="shared" si="235"/>
        <v>0</v>
      </c>
      <c r="BS160" s="5">
        <f t="shared" si="236"/>
        <v>-1126.7605633802816</v>
      </c>
      <c r="BT160" s="5">
        <f t="shared" si="237"/>
        <v>-1408.450704225352</v>
      </c>
      <c r="BU160" s="5">
        <f t="shared" si="238"/>
        <v>0</v>
      </c>
      <c r="BV160" s="5">
        <f t="shared" si="239"/>
        <v>0</v>
      </c>
      <c r="BW160" s="5">
        <f t="shared" si="199"/>
        <v>0</v>
      </c>
      <c r="BX160" s="5">
        <f t="shared" si="200"/>
        <v>73885.198377483859</v>
      </c>
      <c r="BY160" s="5">
        <f t="shared" si="240"/>
        <v>221655.59513245156</v>
      </c>
      <c r="BZ160" s="5">
        <f>MAX(INDEX('Team forecast'!$R$3:$BH$26,MATCH($B160,'Team forecast'!$B$3:$B$26,0),MATCH(BZ$1,'Team forecast'!$R$2:$BH$2,0))*($BX160)-(1-INDEX('Team forecast'!$R$3:$BH$26,MATCH($B160,'Team forecast'!$B$3:$B$26,0),MATCH(BZ$1,'Team forecast'!$R$2:$BH$2,0)))*(BY160+CH160)*0.01,-5000)</f>
        <v>67210.878000832832</v>
      </c>
      <c r="CA160" s="5">
        <f>MAX(INDEX('Team forecast'!$R$3:$BH$26,MATCH($B160,'Team forecast'!$B$3:$B$26,0),MATCH(CA$1,'Team forecast'!$R$2:$BH$2,0))*$BX160-(1-INDEX('Team forecast'!$R$3:$BH$26,MATCH($B160,'Team forecast'!$B$3:$B$26,0),MATCH(CA$1,'Team forecast'!$R$2:$BH$2,0)))*(BY160+BX160+CH160)*0.01,-5000)</f>
        <v>20239.818759091675</v>
      </c>
      <c r="CB160" s="5">
        <f>MAX(INDEX('Team forecast'!$R$3:$BH$26,MATCH($B160,'Team forecast'!$B$3:$B$26,0),MATCH(CB$1,'Team forecast'!$R$2:$BH$2,0))*$BX160-(1-INDEX('Team forecast'!$R$3:$BH$26,MATCH($B160,'Team forecast'!$B$3:$B$26,0),MATCH(CB$1,'Team forecast'!$R$2:$BH$2,0)))*(BY160+BX160*2+CH160)*0.01,0)</f>
        <v>0</v>
      </c>
      <c r="CC160" s="5">
        <v>0</v>
      </c>
      <c r="CD160" s="5">
        <f>+AK160+BD160*Cockpit!$C$3+BW160*Cockpit!$C$3^2+BZ160*Cockpit!$C$3^3+CA160*Cockpit!$C$3^4+CB160*Cockpit!$C$3^5+CC160*Cockpit!$C$3^6</f>
        <v>148451.67630063018</v>
      </c>
      <c r="CE160" s="5"/>
      <c r="CF160" s="5"/>
      <c r="CG160" s="5">
        <v>0</v>
      </c>
      <c r="CH160" s="5">
        <f t="shared" si="201"/>
        <v>2592000</v>
      </c>
      <c r="CI160" s="5">
        <f t="shared" si="202"/>
        <v>2592000</v>
      </c>
      <c r="CJ160" s="1">
        <f t="shared" si="203"/>
        <v>5.7000000000000002E-2</v>
      </c>
      <c r="CK160" s="5">
        <f>RANK(CD160,$CD$2:$CD$622)+COUNTIF($CD$2:$CD160,$CD160)-1</f>
        <v>41</v>
      </c>
      <c r="CL160" s="5">
        <f>RANK(CJ160,$CJ$2:$CJ$622)+COUNTIF($CJ$2:$CJ160,$CJ160)-1</f>
        <v>4</v>
      </c>
    </row>
    <row r="161" spans="1:90" x14ac:dyDescent="0.3">
      <c r="A161" t="str">
        <f>Players!P162</f>
        <v>Conor  Coady</v>
      </c>
      <c r="B161" t="str">
        <f>Players!G162</f>
        <v>England</v>
      </c>
      <c r="C161" t="str">
        <f>Players!AB162</f>
        <v>Defense</v>
      </c>
      <c r="D161" s="1"/>
      <c r="F161" t="str">
        <f>IFERROR(INDEX(Lookup!B:B,MATCH(INDEX(Players!C:C,MATCH(E161,Players!A:A,0)),Lookup!D:D,0)),"")</f>
        <v/>
      </c>
      <c r="G161">
        <f>IF(Players!AC162=0,10000000,Players!AC162)</f>
        <v>2995000</v>
      </c>
      <c r="H161" s="16">
        <f>INDEX('Team forecast'!$B$2:$AO$26,MATCH('Master data'!$B161,'Team forecast'!$B$2:$B$26,0),MATCH('Master data'!H$1,'Team forecast'!$B$2:$AO$2,0))</f>
        <v>2.0128496317304223</v>
      </c>
      <c r="I161" s="16">
        <f>INDEX('Team forecast'!$B$2:$AO$26,MATCH('Master data'!$B161,'Team forecast'!$B$2:$B$26,0),MATCH('Master data'!I$1,'Team forecast'!$B$2:$AO$2,0))</f>
        <v>0.57976310910377304</v>
      </c>
      <c r="J161" s="16">
        <f>INDEX('Team forecast'!$B$2:$AO$26,MATCH('Master data'!$B161,'Team forecast'!$B$2:$B$26,0),MATCH('Master data'!J$1,'Team forecast'!$B$2:$AO$2,0))</f>
        <v>0.56003101710248571</v>
      </c>
      <c r="K161" s="16">
        <f>INDEX('Team forecast'!$B$2:$AO$26,MATCH('Master data'!$B161,'Team forecast'!$B$2:$B$26,0),MATCH('Master data'!K$1,'Team forecast'!$B$2:$AO$2,0))</f>
        <v>4.946672915714859</v>
      </c>
      <c r="L161" s="16">
        <f>INDEX('Team forecast'!$B$2:$AO$26,MATCH('Master data'!$B161,'Team forecast'!$B$2:$B$26,0),MATCH('Master data'!L$1,'Team forecast'!$B$2:$AO$2,0))</f>
        <v>1.9032627319063258</v>
      </c>
      <c r="M161">
        <f>IF(Players!BC162=1,95,0)</f>
        <v>0</v>
      </c>
      <c r="N161" s="2">
        <f>Players!BN162</f>
        <v>0</v>
      </c>
      <c r="O161" s="2">
        <f>Players!BO162</f>
        <v>0</v>
      </c>
      <c r="P161" s="2">
        <f>Players!BP162</f>
        <v>0</v>
      </c>
      <c r="Q161" s="2">
        <f>Players!BQ162</f>
        <v>6.8099273607748187E-2</v>
      </c>
      <c r="R161" s="2">
        <f>Players!BR162</f>
        <v>0</v>
      </c>
      <c r="S161" s="2">
        <f t="shared" si="204"/>
        <v>2.0128496317304223</v>
      </c>
      <c r="T161" s="2">
        <f t="shared" si="205"/>
        <v>0.57976310910377304</v>
      </c>
      <c r="U161" s="16">
        <f>INDEX('Team forecast'!$B$2:$AO$26,MATCH('Master data'!$B161,'Team forecast'!$B$2:$B$26,0),MATCH('Master data'!U$1,'Team forecast'!$B$2:$AO$2,0))</f>
        <v>0.71942446043165476</v>
      </c>
      <c r="V161" s="16">
        <f>INDEX('Team forecast'!$B$2:$AO$26,MATCH('Master data'!$B161,'Team forecast'!$B$2:$B$26,0),MATCH('Master data'!V$1,'Team forecast'!$B$2:$AO$2,0))</f>
        <v>0.18705035971223019</v>
      </c>
      <c r="W161" s="16">
        <f>INDEX('Team forecast'!$B$2:$AO$26,MATCH('Master data'!$B161,'Team forecast'!$B$2:$B$26,0),MATCH('Master data'!W$1,'Team forecast'!$B$2:$AO$2,0))</f>
        <v>9.3525179856115109E-2</v>
      </c>
      <c r="X161" s="5">
        <f t="shared" si="206"/>
        <v>-5000</v>
      </c>
      <c r="Y161" s="5">
        <f t="shared" si="207"/>
        <v>0</v>
      </c>
      <c r="Z161" s="5">
        <f t="shared" si="208"/>
        <v>0</v>
      </c>
      <c r="AA161" s="5">
        <f t="shared" si="209"/>
        <v>0</v>
      </c>
      <c r="AB161" s="5">
        <f t="shared" si="210"/>
        <v>0</v>
      </c>
      <c r="AC161" s="5">
        <f t="shared" si="211"/>
        <v>0</v>
      </c>
      <c r="AD161" s="5">
        <f t="shared" si="212"/>
        <v>0</v>
      </c>
      <c r="AE161" s="5">
        <f t="shared" si="213"/>
        <v>28001.550855124286</v>
      </c>
      <c r="AF161" s="5">
        <f t="shared" si="214"/>
        <v>0</v>
      </c>
      <c r="AG161" s="5">
        <f t="shared" si="215"/>
        <v>0</v>
      </c>
      <c r="AH161" s="5">
        <f t="shared" si="216"/>
        <v>0</v>
      </c>
      <c r="AI161" s="5">
        <f t="shared" si="217"/>
        <v>0</v>
      </c>
      <c r="AJ161" s="5">
        <f t="shared" si="218"/>
        <v>0</v>
      </c>
      <c r="AK161" s="5">
        <f>IFERROR(SUM(X161:AJ161),-5000)*((Cockpit!$C$3)^0)</f>
        <v>23001.550855124286</v>
      </c>
      <c r="AL161" s="16">
        <f>INDEX('Team forecast'!$B$2:$AO$26,MATCH('Master data'!$B161,'Team forecast'!$B$2:$B$26,0),MATCH('Master data'!AL$1,'Team forecast'!$B$2:$AO$2,0))</f>
        <v>2.1353866977743117</v>
      </c>
      <c r="AM161" s="16">
        <f>INDEX('Team forecast'!$B$2:$AO$26,MATCH('Master data'!$B161,'Team forecast'!$B$2:$B$26,0),MATCH('Master data'!AM$1,'Team forecast'!$B$2:$AO$2,0))</f>
        <v>0.84440251645874609</v>
      </c>
      <c r="AN161" s="16">
        <f>INDEX('Team forecast'!$B$2:$AO$26,MATCH('Master data'!$B161,'Team forecast'!$B$2:$B$26,0),MATCH('Master data'!AN$1,'Team forecast'!$B$2:$AO$2,0))</f>
        <v>0.4298140883506737</v>
      </c>
      <c r="AO161" s="16">
        <f>INDEX('Team forecast'!$B$2:$AO$26,MATCH('Master data'!$B161,'Team forecast'!$B$2:$B$26,0),MATCH('Master data'!AO$1,'Team forecast'!$B$2:$AO$2,0))</f>
        <v>5.2478135355680022</v>
      </c>
      <c r="AP161" s="16">
        <f>INDEX('Team forecast'!$B$2:$AO$26,MATCH('Master data'!$B161,'Team forecast'!$B$2:$B$26,0),MATCH('Master data'!AP$1,'Team forecast'!$B$2:$AO$2,0))</f>
        <v>2.7720284631221461</v>
      </c>
      <c r="AQ161" s="5">
        <f t="shared" si="219"/>
        <v>-5000</v>
      </c>
      <c r="AR161" s="5">
        <f>INDEX('Team forecast'!$B$2:$AO$26,MATCH('Master data'!$B161,'Team forecast'!$B$2:$B$26,0),MATCH('Master data'!AR$1,'Team forecast'!$B$2:$AO$2,0))*IF(X161&gt;0,25000,0)</f>
        <v>0</v>
      </c>
      <c r="AS161" s="16">
        <f>INDEX('Team forecast'!$B$2:$AO$26,MATCH('Master data'!$B161,'Team forecast'!$B$2:$B$26,0),MATCH('Master data'!AS$1,'Team forecast'!$B$2:$AO$2,0))*IF(X161&gt;0,5000,0)</f>
        <v>0</v>
      </c>
      <c r="AT161" s="16">
        <f>INDEX('Team forecast'!$B$2:$AO$26,MATCH('Master data'!$B161,'Team forecast'!$B$2:$B$26,0),MATCH('Master data'!AT$1,'Team forecast'!$B$2:$AO$2,0))*IF(X161&gt;0,-15000,0)</f>
        <v>0</v>
      </c>
      <c r="AU161" s="5">
        <f t="shared" si="220"/>
        <v>0</v>
      </c>
      <c r="AV161" s="5">
        <f t="shared" si="221"/>
        <v>0</v>
      </c>
      <c r="AW161" s="5">
        <f t="shared" si="222"/>
        <v>0</v>
      </c>
      <c r="AX161" s="5">
        <f t="shared" si="223"/>
        <v>21490.704417533685</v>
      </c>
      <c r="AY161" s="5">
        <f t="shared" si="224"/>
        <v>0</v>
      </c>
      <c r="AZ161" s="5">
        <f t="shared" si="225"/>
        <v>0</v>
      </c>
      <c r="BA161" s="5">
        <f t="shared" si="226"/>
        <v>0</v>
      </c>
      <c r="BB161" s="5">
        <f t="shared" si="227"/>
        <v>0</v>
      </c>
      <c r="BC161" s="5">
        <f t="shared" si="228"/>
        <v>0</v>
      </c>
      <c r="BD161" s="5">
        <f t="shared" si="229"/>
        <v>16490.704417533685</v>
      </c>
      <c r="BE161" s="16">
        <f>INDEX('Team forecast'!$B$2:$AO$26,MATCH('Master data'!$B161,'Team forecast'!$B$2:$B$26,0),MATCH('Master data'!BE$1,'Team forecast'!$B$2:$AO$2,0))</f>
        <v>0</v>
      </c>
      <c r="BF161" s="16">
        <f>INDEX('Team forecast'!$B$2:$AO$26,MATCH('Master data'!$B161,'Team forecast'!$B$2:$B$26,0),MATCH('Master data'!BF$1,'Team forecast'!$B$2:$AO$2,0))</f>
        <v>0</v>
      </c>
      <c r="BG161" s="16">
        <f>INDEX('Team forecast'!$B$2:$AO$26,MATCH('Master data'!$B161,'Team forecast'!$B$2:$B$26,0),MATCH('Master data'!BG$1,'Team forecast'!$B$2:$AO$2,0))</f>
        <v>0</v>
      </c>
      <c r="BH161" s="16">
        <f>INDEX('Team forecast'!$B$2:$AO$26,MATCH('Master data'!$B161,'Team forecast'!$B$2:$B$26,0),MATCH('Master data'!BH$1,'Team forecast'!$B$2:$AO$2,0))</f>
        <v>0</v>
      </c>
      <c r="BI161" s="16">
        <f>INDEX('Team forecast'!$B$2:$AO$26,MATCH('Master data'!$B161,'Team forecast'!$B$2:$B$26,0),MATCH('Master data'!BI$1,'Team forecast'!$B$2:$AO$2,0))</f>
        <v>0</v>
      </c>
      <c r="BJ161" s="5">
        <f t="shared" si="230"/>
        <v>-5000</v>
      </c>
      <c r="BK161" s="5">
        <f>INDEX('Team forecast'!$R$3:$BH$26,MATCH($B161,'Team forecast'!$B$3:$B$26,0),MATCH(BK$1,'Team forecast'!$R$2:$BH$2,0))*IF($X161&gt;0,25000,0)</f>
        <v>0</v>
      </c>
      <c r="BL161" s="5">
        <f>INDEX('Team forecast'!$R$3:$BH$26,MATCH($B161,'Team forecast'!$B$3:$B$26,0),MATCH(BL$1,'Team forecast'!$R$2:$BH$2,0))*IF($X161&gt;0,5000,0)</f>
        <v>0</v>
      </c>
      <c r="BM161" s="5">
        <f>INDEX('Team forecast'!$R$3:$BH$26,MATCH($B161,'Team forecast'!$B$3:$B$26,0),MATCH(BM$1,'Team forecast'!$R$2:$BH$2,0))*IF($X161&gt;0,-15000,0)</f>
        <v>0</v>
      </c>
      <c r="BN161" s="5">
        <f t="shared" si="231"/>
        <v>0</v>
      </c>
      <c r="BO161" s="5">
        <f t="shared" si="232"/>
        <v>0</v>
      </c>
      <c r="BP161" s="5">
        <f t="shared" si="233"/>
        <v>0</v>
      </c>
      <c r="BQ161" s="5">
        <f t="shared" si="234"/>
        <v>0</v>
      </c>
      <c r="BR161" s="5">
        <f t="shared" si="235"/>
        <v>0</v>
      </c>
      <c r="BS161" s="5">
        <f t="shared" si="236"/>
        <v>0</v>
      </c>
      <c r="BT161" s="5">
        <f t="shared" si="237"/>
        <v>0</v>
      </c>
      <c r="BU161" s="5">
        <f t="shared" si="238"/>
        <v>0</v>
      </c>
      <c r="BV161" s="5">
        <f t="shared" si="239"/>
        <v>0</v>
      </c>
      <c r="BW161" s="5">
        <f t="shared" si="199"/>
        <v>0</v>
      </c>
      <c r="BX161" s="5">
        <f t="shared" si="200"/>
        <v>19746.127636328987</v>
      </c>
      <c r="BY161" s="5">
        <f t="shared" si="240"/>
        <v>59238.382908986961</v>
      </c>
      <c r="BZ161" s="5">
        <f>MAX(INDEX('Team forecast'!$R$3:$BH$26,MATCH($B161,'Team forecast'!$B$3:$B$26,0),MATCH(BZ$1,'Team forecast'!$R$2:$BH$2,0))*($BX161)-(1-INDEX('Team forecast'!$R$3:$BH$26,MATCH($B161,'Team forecast'!$B$3:$B$26,0),MATCH(BZ$1,'Team forecast'!$R$2:$BH$2,0)))*(BY161+CH161)*0.01,-5000)</f>
        <v>16456.225017095971</v>
      </c>
      <c r="CA161" s="5">
        <f>MAX(INDEX('Team forecast'!$R$3:$BH$26,MATCH($B161,'Team forecast'!$B$3:$B$26,0),MATCH(CA$1,'Team forecast'!$R$2:$BH$2,0))*$BX161-(1-INDEX('Team forecast'!$R$3:$BH$26,MATCH($B161,'Team forecast'!$B$3:$B$26,0),MATCH(CA$1,'Team forecast'!$R$2:$BH$2,0)))*(BY161+BX161+CH161)*0.01,-5000)</f>
        <v>-5000</v>
      </c>
      <c r="CB161" s="5">
        <f>MAX(INDEX('Team forecast'!$R$3:$BH$26,MATCH($B161,'Team forecast'!$B$3:$B$26,0),MATCH(CB$1,'Team forecast'!$R$2:$BH$2,0))*$BX161-(1-INDEX('Team forecast'!$R$3:$BH$26,MATCH($B161,'Team forecast'!$B$3:$B$26,0),MATCH(CB$1,'Team forecast'!$R$2:$BH$2,0)))*(BY161+BX161*2+CH161)*0.01,0)</f>
        <v>0</v>
      </c>
      <c r="CC161" s="5">
        <v>0</v>
      </c>
      <c r="CD161" s="5">
        <f>+AK161+BD161*Cockpit!$C$3+BW161*Cockpit!$C$3^2+BZ161*Cockpit!$C$3^3+CA161*Cockpit!$C$3^4+CB161*Cockpit!$C$3^5+CC161*Cockpit!$C$3^6</f>
        <v>37883.618002743075</v>
      </c>
      <c r="CE161" s="5"/>
      <c r="CF161" s="5"/>
      <c r="CG161" s="5">
        <v>0</v>
      </c>
      <c r="CH161" s="5">
        <f t="shared" si="201"/>
        <v>2995000</v>
      </c>
      <c r="CI161" s="5">
        <f t="shared" si="202"/>
        <v>2995000</v>
      </c>
      <c r="CJ161" s="1">
        <f t="shared" si="203"/>
        <v>1.2999999999999999E-2</v>
      </c>
      <c r="CK161" s="5">
        <f>RANK(CD161,$CD$2:$CD$622)+COUNTIF($CD$2:$CD161,$CD161)-1</f>
        <v>221</v>
      </c>
      <c r="CL161" s="5">
        <f>RANK(CJ161,$CJ$2:$CJ$622)+COUNTIF($CJ$2:$CJ161,$CJ161)-1</f>
        <v>187</v>
      </c>
    </row>
    <row r="162" spans="1:90" x14ac:dyDescent="0.3">
      <c r="A162" t="str">
        <f>Players!P163</f>
        <v>Reece James</v>
      </c>
      <c r="B162" t="str">
        <f>Players!G163</f>
        <v>England</v>
      </c>
      <c r="C162" t="str">
        <f>Players!AB163</f>
        <v>Defense</v>
      </c>
      <c r="D162" s="1"/>
      <c r="F162" t="str">
        <f>IFERROR(INDEX(Lookup!B:B,MATCH(INDEX(Players!C:C,MATCH(E162,Players!A:A,0)),Lookup!D:D,0)),"")</f>
        <v/>
      </c>
      <c r="G162">
        <f>IF(Players!AC163=0,10000000,Players!AC163)</f>
        <v>3495000</v>
      </c>
      <c r="H162" s="16">
        <f>INDEX('Team forecast'!$B$2:$AO$26,MATCH('Master data'!$B162,'Team forecast'!$B$2:$B$26,0),MATCH('Master data'!H$1,'Team forecast'!$B$2:$AO$2,0))</f>
        <v>2.0128496317304223</v>
      </c>
      <c r="I162" s="16">
        <f>INDEX('Team forecast'!$B$2:$AO$26,MATCH('Master data'!$B162,'Team forecast'!$B$2:$B$26,0),MATCH('Master data'!I$1,'Team forecast'!$B$2:$AO$2,0))</f>
        <v>0.57976310910377304</v>
      </c>
      <c r="J162" s="16">
        <f>INDEX('Team forecast'!$B$2:$AO$26,MATCH('Master data'!$B162,'Team forecast'!$B$2:$B$26,0),MATCH('Master data'!J$1,'Team forecast'!$B$2:$AO$2,0))</f>
        <v>0.56003101710248571</v>
      </c>
      <c r="K162" s="16">
        <f>INDEX('Team forecast'!$B$2:$AO$26,MATCH('Master data'!$B162,'Team forecast'!$B$2:$B$26,0),MATCH('Master data'!K$1,'Team forecast'!$B$2:$AO$2,0))</f>
        <v>4.946672915714859</v>
      </c>
      <c r="L162" s="16">
        <f>INDEX('Team forecast'!$B$2:$AO$26,MATCH('Master data'!$B162,'Team forecast'!$B$2:$B$26,0),MATCH('Master data'!L$1,'Team forecast'!$B$2:$AO$2,0))</f>
        <v>1.9032627319063258</v>
      </c>
      <c r="M162">
        <f>IF(Players!BC163=1,95,0)</f>
        <v>0</v>
      </c>
      <c r="N162" s="2">
        <f>Players!BN163</f>
        <v>0</v>
      </c>
      <c r="O162" s="2">
        <f>Players!BO163</f>
        <v>0</v>
      </c>
      <c r="P162" s="2">
        <f>Players!BP163</f>
        <v>0</v>
      </c>
      <c r="Q162" s="2">
        <f>Players!BQ163</f>
        <v>1.0370342205323193</v>
      </c>
      <c r="R162" s="2">
        <f>Players!BR163</f>
        <v>0</v>
      </c>
      <c r="S162" s="2">
        <f t="shared" si="204"/>
        <v>2.0128496317304223</v>
      </c>
      <c r="T162" s="2">
        <f t="shared" si="205"/>
        <v>0.57976310910377304</v>
      </c>
      <c r="U162" s="16">
        <f>INDEX('Team forecast'!$B$2:$AO$26,MATCH('Master data'!$B162,'Team forecast'!$B$2:$B$26,0),MATCH('Master data'!U$1,'Team forecast'!$B$2:$AO$2,0))</f>
        <v>0.71942446043165476</v>
      </c>
      <c r="V162" s="16">
        <f>INDEX('Team forecast'!$B$2:$AO$26,MATCH('Master data'!$B162,'Team forecast'!$B$2:$B$26,0),MATCH('Master data'!V$1,'Team forecast'!$B$2:$AO$2,0))</f>
        <v>0.18705035971223019</v>
      </c>
      <c r="W162" s="16">
        <f>INDEX('Team forecast'!$B$2:$AO$26,MATCH('Master data'!$B162,'Team forecast'!$B$2:$B$26,0),MATCH('Master data'!W$1,'Team forecast'!$B$2:$AO$2,0))</f>
        <v>9.3525179856115109E-2</v>
      </c>
      <c r="X162" s="5">
        <f t="shared" si="206"/>
        <v>-5000</v>
      </c>
      <c r="Y162" s="5">
        <f t="shared" si="207"/>
        <v>0</v>
      </c>
      <c r="Z162" s="5">
        <f t="shared" si="208"/>
        <v>0</v>
      </c>
      <c r="AA162" s="5">
        <f t="shared" si="209"/>
        <v>0</v>
      </c>
      <c r="AB162" s="5">
        <f t="shared" si="210"/>
        <v>0</v>
      </c>
      <c r="AC162" s="5">
        <f t="shared" si="211"/>
        <v>0</v>
      </c>
      <c r="AD162" s="5">
        <f t="shared" si="212"/>
        <v>0</v>
      </c>
      <c r="AE162" s="5">
        <f t="shared" si="213"/>
        <v>28001.550855124286</v>
      </c>
      <c r="AF162" s="5">
        <f t="shared" si="214"/>
        <v>0</v>
      </c>
      <c r="AG162" s="5">
        <f t="shared" si="215"/>
        <v>0</v>
      </c>
      <c r="AH162" s="5">
        <f t="shared" si="216"/>
        <v>0</v>
      </c>
      <c r="AI162" s="5">
        <f t="shared" si="217"/>
        <v>0</v>
      </c>
      <c r="AJ162" s="5">
        <f t="shared" si="218"/>
        <v>0</v>
      </c>
      <c r="AK162" s="5">
        <f>IFERROR(SUM(X162:AJ162),-5000)*((Cockpit!$C$3)^0)</f>
        <v>23001.550855124286</v>
      </c>
      <c r="AL162" s="16">
        <f>INDEX('Team forecast'!$B$2:$AO$26,MATCH('Master data'!$B162,'Team forecast'!$B$2:$B$26,0),MATCH('Master data'!AL$1,'Team forecast'!$B$2:$AO$2,0))</f>
        <v>2.1353866977743117</v>
      </c>
      <c r="AM162" s="16">
        <f>INDEX('Team forecast'!$B$2:$AO$26,MATCH('Master data'!$B162,'Team forecast'!$B$2:$B$26,0),MATCH('Master data'!AM$1,'Team forecast'!$B$2:$AO$2,0))</f>
        <v>0.84440251645874609</v>
      </c>
      <c r="AN162" s="16">
        <f>INDEX('Team forecast'!$B$2:$AO$26,MATCH('Master data'!$B162,'Team forecast'!$B$2:$B$26,0),MATCH('Master data'!AN$1,'Team forecast'!$B$2:$AO$2,0))</f>
        <v>0.4298140883506737</v>
      </c>
      <c r="AO162" s="16">
        <f>INDEX('Team forecast'!$B$2:$AO$26,MATCH('Master data'!$B162,'Team forecast'!$B$2:$B$26,0),MATCH('Master data'!AO$1,'Team forecast'!$B$2:$AO$2,0))</f>
        <v>5.2478135355680022</v>
      </c>
      <c r="AP162" s="16">
        <f>INDEX('Team forecast'!$B$2:$AO$26,MATCH('Master data'!$B162,'Team forecast'!$B$2:$B$26,0),MATCH('Master data'!AP$1,'Team forecast'!$B$2:$AO$2,0))</f>
        <v>2.7720284631221461</v>
      </c>
      <c r="AQ162" s="5">
        <f t="shared" si="219"/>
        <v>-5000</v>
      </c>
      <c r="AR162" s="5">
        <f>INDEX('Team forecast'!$B$2:$AO$26,MATCH('Master data'!$B162,'Team forecast'!$B$2:$B$26,0),MATCH('Master data'!AR$1,'Team forecast'!$B$2:$AO$2,0))*IF(X162&gt;0,25000,0)</f>
        <v>0</v>
      </c>
      <c r="AS162" s="16">
        <f>INDEX('Team forecast'!$B$2:$AO$26,MATCH('Master data'!$B162,'Team forecast'!$B$2:$B$26,0),MATCH('Master data'!AS$1,'Team forecast'!$B$2:$AO$2,0))*IF(X162&gt;0,5000,0)</f>
        <v>0</v>
      </c>
      <c r="AT162" s="16">
        <f>INDEX('Team forecast'!$B$2:$AO$26,MATCH('Master data'!$B162,'Team forecast'!$B$2:$B$26,0),MATCH('Master data'!AT$1,'Team forecast'!$B$2:$AO$2,0))*IF(X162&gt;0,-15000,0)</f>
        <v>0</v>
      </c>
      <c r="AU162" s="5">
        <f t="shared" si="220"/>
        <v>0</v>
      </c>
      <c r="AV162" s="5">
        <f t="shared" si="221"/>
        <v>0</v>
      </c>
      <c r="AW162" s="5">
        <f t="shared" si="222"/>
        <v>0</v>
      </c>
      <c r="AX162" s="5">
        <f t="shared" si="223"/>
        <v>21490.704417533685</v>
      </c>
      <c r="AY162" s="5">
        <f t="shared" si="224"/>
        <v>0</v>
      </c>
      <c r="AZ162" s="5">
        <f t="shared" si="225"/>
        <v>0</v>
      </c>
      <c r="BA162" s="5">
        <f t="shared" si="226"/>
        <v>0</v>
      </c>
      <c r="BB162" s="5">
        <f t="shared" si="227"/>
        <v>0</v>
      </c>
      <c r="BC162" s="5">
        <f t="shared" si="228"/>
        <v>0</v>
      </c>
      <c r="BD162" s="5">
        <f t="shared" si="229"/>
        <v>16490.704417533685</v>
      </c>
      <c r="BE162" s="16">
        <f>INDEX('Team forecast'!$B$2:$AO$26,MATCH('Master data'!$B162,'Team forecast'!$B$2:$B$26,0),MATCH('Master data'!BE$1,'Team forecast'!$B$2:$AO$2,0))</f>
        <v>0</v>
      </c>
      <c r="BF162" s="16">
        <f>INDEX('Team forecast'!$B$2:$AO$26,MATCH('Master data'!$B162,'Team forecast'!$B$2:$B$26,0),MATCH('Master data'!BF$1,'Team forecast'!$B$2:$AO$2,0))</f>
        <v>0</v>
      </c>
      <c r="BG162" s="16">
        <f>INDEX('Team forecast'!$B$2:$AO$26,MATCH('Master data'!$B162,'Team forecast'!$B$2:$B$26,0),MATCH('Master data'!BG$1,'Team forecast'!$B$2:$AO$2,0))</f>
        <v>0</v>
      </c>
      <c r="BH162" s="16">
        <f>INDEX('Team forecast'!$B$2:$AO$26,MATCH('Master data'!$B162,'Team forecast'!$B$2:$B$26,0),MATCH('Master data'!BH$1,'Team forecast'!$B$2:$AO$2,0))</f>
        <v>0</v>
      </c>
      <c r="BI162" s="16">
        <f>INDEX('Team forecast'!$B$2:$AO$26,MATCH('Master data'!$B162,'Team forecast'!$B$2:$B$26,0),MATCH('Master data'!BI$1,'Team forecast'!$B$2:$AO$2,0))</f>
        <v>0</v>
      </c>
      <c r="BJ162" s="5">
        <f t="shared" si="230"/>
        <v>-5000</v>
      </c>
      <c r="BK162" s="5">
        <f>INDEX('Team forecast'!$R$3:$BH$26,MATCH($B162,'Team forecast'!$B$3:$B$26,0),MATCH(BK$1,'Team forecast'!$R$2:$BH$2,0))*IF($X162&gt;0,25000,0)</f>
        <v>0</v>
      </c>
      <c r="BL162" s="5">
        <f>INDEX('Team forecast'!$R$3:$BH$26,MATCH($B162,'Team forecast'!$B$3:$B$26,0),MATCH(BL$1,'Team forecast'!$R$2:$BH$2,0))*IF($X162&gt;0,5000,0)</f>
        <v>0</v>
      </c>
      <c r="BM162" s="5">
        <f>INDEX('Team forecast'!$R$3:$BH$26,MATCH($B162,'Team forecast'!$B$3:$B$26,0),MATCH(BM$1,'Team forecast'!$R$2:$BH$2,0))*IF($X162&gt;0,-15000,0)</f>
        <v>0</v>
      </c>
      <c r="BN162" s="5">
        <f t="shared" si="231"/>
        <v>0</v>
      </c>
      <c r="BO162" s="5">
        <f t="shared" si="232"/>
        <v>0</v>
      </c>
      <c r="BP162" s="5">
        <f t="shared" si="233"/>
        <v>0</v>
      </c>
      <c r="BQ162" s="5">
        <f t="shared" si="234"/>
        <v>0</v>
      </c>
      <c r="BR162" s="5">
        <f t="shared" si="235"/>
        <v>0</v>
      </c>
      <c r="BS162" s="5">
        <f t="shared" si="236"/>
        <v>0</v>
      </c>
      <c r="BT162" s="5">
        <f t="shared" si="237"/>
        <v>0</v>
      </c>
      <c r="BU162" s="5">
        <f t="shared" si="238"/>
        <v>0</v>
      </c>
      <c r="BV162" s="5">
        <f t="shared" si="239"/>
        <v>0</v>
      </c>
      <c r="BW162" s="5">
        <f t="shared" si="199"/>
        <v>0</v>
      </c>
      <c r="BX162" s="5">
        <f t="shared" si="200"/>
        <v>19746.127636328987</v>
      </c>
      <c r="BY162" s="5">
        <f t="shared" si="240"/>
        <v>59238.382908986961</v>
      </c>
      <c r="BZ162" s="5">
        <f>MAX(INDEX('Team forecast'!$R$3:$BH$26,MATCH($B162,'Team forecast'!$B$3:$B$26,0),MATCH(BZ$1,'Team forecast'!$R$2:$BH$2,0))*($BX162)-(1-INDEX('Team forecast'!$R$3:$BH$26,MATCH($B162,'Team forecast'!$B$3:$B$26,0),MATCH(BZ$1,'Team forecast'!$R$2:$BH$2,0)))*(BY162+CH162)*0.01,-5000)</f>
        <v>16129.122213357654</v>
      </c>
      <c r="CA162" s="5">
        <f>MAX(INDEX('Team forecast'!$R$3:$BH$26,MATCH($B162,'Team forecast'!$B$3:$B$26,0),MATCH(CA$1,'Team forecast'!$R$2:$BH$2,0))*$BX162-(1-INDEX('Team forecast'!$R$3:$BH$26,MATCH($B162,'Team forecast'!$B$3:$B$26,0),MATCH(CA$1,'Team forecast'!$R$2:$BH$2,0)))*(BY162+BX162+CH162)*0.01,-5000)</f>
        <v>-5000</v>
      </c>
      <c r="CB162" s="5">
        <f>MAX(INDEX('Team forecast'!$R$3:$BH$26,MATCH($B162,'Team forecast'!$B$3:$B$26,0),MATCH(CB$1,'Team forecast'!$R$2:$BH$2,0))*$BX162-(1-INDEX('Team forecast'!$R$3:$BH$26,MATCH($B162,'Team forecast'!$B$3:$B$26,0),MATCH(CB$1,'Team forecast'!$R$2:$BH$2,0)))*(BY162+BX162*2+CH162)*0.01,0)</f>
        <v>0</v>
      </c>
      <c r="CC162" s="5">
        <v>0</v>
      </c>
      <c r="CD162" s="5">
        <f>+AK162+BD162*Cockpit!$C$3+BW162*Cockpit!$C$3^2+BZ162*Cockpit!$C$3^3+CA162*Cockpit!$C$3^4+CB162*Cockpit!$C$3^5+CC162*Cockpit!$C$3^6</f>
        <v>37786.698653487278</v>
      </c>
      <c r="CE162" s="5"/>
      <c r="CF162" s="5"/>
      <c r="CG162" s="5">
        <v>0</v>
      </c>
      <c r="CH162" s="5">
        <f t="shared" si="201"/>
        <v>3495000</v>
      </c>
      <c r="CI162" s="5">
        <f t="shared" si="202"/>
        <v>3495000</v>
      </c>
      <c r="CJ162" s="1">
        <f t="shared" si="203"/>
        <v>1.0999999999999999E-2</v>
      </c>
      <c r="CK162" s="5">
        <f>RANK(CD162,$CD$2:$CD$622)+COUNTIF($CD$2:$CD162,$CD162)-1</f>
        <v>223</v>
      </c>
      <c r="CL162" s="5">
        <f>RANK(CJ162,$CJ$2:$CJ$622)+COUNTIF($CJ$2:$CJ162,$CJ162)-1</f>
        <v>223</v>
      </c>
    </row>
    <row r="163" spans="1:90" x14ac:dyDescent="0.3">
      <c r="A163" t="str">
        <f>Players!P164</f>
        <v>John Stones</v>
      </c>
      <c r="B163" t="str">
        <f>Players!G164</f>
        <v>England</v>
      </c>
      <c r="C163" t="str">
        <f>Players!AB164</f>
        <v>Defense</v>
      </c>
      <c r="D163" s="1"/>
      <c r="F163" t="str">
        <f>IFERROR(INDEX(Lookup!B:B,MATCH(INDEX(Players!C:C,MATCH(E163,Players!A:A,0)),Lookup!D:D,0)),"")</f>
        <v/>
      </c>
      <c r="G163">
        <f>IF(Players!AC164=0,10000000,Players!AC164)</f>
        <v>4092000</v>
      </c>
      <c r="H163" s="16">
        <f>INDEX('Team forecast'!$B$2:$AO$26,MATCH('Master data'!$B163,'Team forecast'!$B$2:$B$26,0),MATCH('Master data'!H$1,'Team forecast'!$B$2:$AO$2,0))</f>
        <v>2.0128496317304223</v>
      </c>
      <c r="I163" s="16">
        <f>INDEX('Team forecast'!$B$2:$AO$26,MATCH('Master data'!$B163,'Team forecast'!$B$2:$B$26,0),MATCH('Master data'!I$1,'Team forecast'!$B$2:$AO$2,0))</f>
        <v>0.57976310910377304</v>
      </c>
      <c r="J163" s="16">
        <f>INDEX('Team forecast'!$B$2:$AO$26,MATCH('Master data'!$B163,'Team forecast'!$B$2:$B$26,0),MATCH('Master data'!J$1,'Team forecast'!$B$2:$AO$2,0))</f>
        <v>0.56003101710248571</v>
      </c>
      <c r="K163" s="16">
        <f>INDEX('Team forecast'!$B$2:$AO$26,MATCH('Master data'!$B163,'Team forecast'!$B$2:$B$26,0),MATCH('Master data'!K$1,'Team forecast'!$B$2:$AO$2,0))</f>
        <v>4.946672915714859</v>
      </c>
      <c r="L163" s="16">
        <f>INDEX('Team forecast'!$B$2:$AO$26,MATCH('Master data'!$B163,'Team forecast'!$B$2:$B$26,0),MATCH('Master data'!L$1,'Team forecast'!$B$2:$AO$2,0))</f>
        <v>1.9032627319063258</v>
      </c>
      <c r="M163">
        <f>IF(Players!BC164=1,95,0)</f>
        <v>95</v>
      </c>
      <c r="N163" s="2">
        <f>Players!BN164</f>
        <v>4.7932439951632301E-2</v>
      </c>
      <c r="O163" s="2">
        <f>Players!BO164</f>
        <v>2.3786200695714212E-2</v>
      </c>
      <c r="P163" s="2">
        <f>Players!BP164</f>
        <v>4.1545214072014232E-2</v>
      </c>
      <c r="Q163" s="2">
        <f>Players!BQ164</f>
        <v>0</v>
      </c>
      <c r="R163" s="2">
        <f>Players!BR164</f>
        <v>4.6535677352637028E-2</v>
      </c>
      <c r="S163" s="2">
        <f t="shared" si="204"/>
        <v>2.0128496317304223</v>
      </c>
      <c r="T163" s="2">
        <f t="shared" si="205"/>
        <v>0.57976310910377304</v>
      </c>
      <c r="U163" s="16">
        <f>INDEX('Team forecast'!$B$2:$AO$26,MATCH('Master data'!$B163,'Team forecast'!$B$2:$B$26,0),MATCH('Master data'!U$1,'Team forecast'!$B$2:$AO$2,0))</f>
        <v>0.71942446043165476</v>
      </c>
      <c r="V163" s="16">
        <f>INDEX('Team forecast'!$B$2:$AO$26,MATCH('Master data'!$B163,'Team forecast'!$B$2:$B$26,0),MATCH('Master data'!V$1,'Team forecast'!$B$2:$AO$2,0))</f>
        <v>0.18705035971223019</v>
      </c>
      <c r="W163" s="16">
        <f>INDEX('Team forecast'!$B$2:$AO$26,MATCH('Master data'!$B163,'Team forecast'!$B$2:$B$26,0),MATCH('Master data'!W$1,'Team forecast'!$B$2:$AO$2,0))</f>
        <v>9.3525179856115109E-2</v>
      </c>
      <c r="X163" s="5">
        <f t="shared" si="206"/>
        <v>7000</v>
      </c>
      <c r="Y163" s="5">
        <f t="shared" si="207"/>
        <v>17985.611510791368</v>
      </c>
      <c r="Z163" s="5">
        <f t="shared" si="208"/>
        <v>935.25179856115096</v>
      </c>
      <c r="AA163" s="5">
        <f t="shared" si="209"/>
        <v>-1402.8776978417266</v>
      </c>
      <c r="AB163" s="5">
        <f t="shared" si="210"/>
        <v>14472.119115687548</v>
      </c>
      <c r="AC163" s="5">
        <f t="shared" si="211"/>
        <v>2393.9022655317131</v>
      </c>
      <c r="AD163" s="5">
        <f t="shared" si="212"/>
        <v>2055.1058522760864</v>
      </c>
      <c r="AE163" s="5">
        <f t="shared" si="213"/>
        <v>28001.550855124286</v>
      </c>
      <c r="AF163" s="5">
        <f t="shared" si="214"/>
        <v>0</v>
      </c>
      <c r="AG163" s="5">
        <f t="shared" si="215"/>
        <v>0</v>
      </c>
      <c r="AH163" s="5">
        <f t="shared" si="216"/>
        <v>-2326.7838676318515</v>
      </c>
      <c r="AI163" s="5">
        <f t="shared" si="217"/>
        <v>20128.496317304223</v>
      </c>
      <c r="AJ163" s="5">
        <f t="shared" si="218"/>
        <v>-4638.1048728301839</v>
      </c>
      <c r="AK163" s="5">
        <f>IFERROR(SUM(X163:AJ163),-5000)*((Cockpit!$C$3)^0)</f>
        <v>84604.271276972606</v>
      </c>
      <c r="AL163" s="16">
        <f>INDEX('Team forecast'!$B$2:$AO$26,MATCH('Master data'!$B163,'Team forecast'!$B$2:$B$26,0),MATCH('Master data'!AL$1,'Team forecast'!$B$2:$AO$2,0))</f>
        <v>2.1353866977743117</v>
      </c>
      <c r="AM163" s="16">
        <f>INDEX('Team forecast'!$B$2:$AO$26,MATCH('Master data'!$B163,'Team forecast'!$B$2:$B$26,0),MATCH('Master data'!AM$1,'Team forecast'!$B$2:$AO$2,0))</f>
        <v>0.84440251645874609</v>
      </c>
      <c r="AN163" s="16">
        <f>INDEX('Team forecast'!$B$2:$AO$26,MATCH('Master data'!$B163,'Team forecast'!$B$2:$B$26,0),MATCH('Master data'!AN$1,'Team forecast'!$B$2:$AO$2,0))</f>
        <v>0.4298140883506737</v>
      </c>
      <c r="AO163" s="16">
        <f>INDEX('Team forecast'!$B$2:$AO$26,MATCH('Master data'!$B163,'Team forecast'!$B$2:$B$26,0),MATCH('Master data'!AO$1,'Team forecast'!$B$2:$AO$2,0))</f>
        <v>5.2478135355680022</v>
      </c>
      <c r="AP163" s="16">
        <f>INDEX('Team forecast'!$B$2:$AO$26,MATCH('Master data'!$B163,'Team forecast'!$B$2:$B$26,0),MATCH('Master data'!AP$1,'Team forecast'!$B$2:$AO$2,0))</f>
        <v>2.7720284631221461</v>
      </c>
      <c r="AQ163" s="5">
        <f t="shared" si="219"/>
        <v>7000</v>
      </c>
      <c r="AR163" s="5">
        <f>INDEX('Team forecast'!$B$2:$AO$26,MATCH('Master data'!$B163,'Team forecast'!$B$2:$B$26,0),MATCH('Master data'!AR$1,'Team forecast'!$B$2:$AO$2,0))*IF(X163&gt;0,25000,0)</f>
        <v>16416.510318949346</v>
      </c>
      <c r="AS163" s="16">
        <f>INDEX('Team forecast'!$B$2:$AO$26,MATCH('Master data'!$B163,'Team forecast'!$B$2:$B$26,0),MATCH('Master data'!AS$1,'Team forecast'!$B$2:$AO$2,0))*IF(X163&gt;0,5000,0)</f>
        <v>1125.7035647279549</v>
      </c>
      <c r="AT163" s="16">
        <f>INDEX('Team forecast'!$B$2:$AO$26,MATCH('Master data'!$B163,'Team forecast'!$B$2:$B$26,0),MATCH('Master data'!AT$1,'Team forecast'!$B$2:$AO$2,0))*IF(X163&gt;0,-15000,0)</f>
        <v>-1772.9831144465295</v>
      </c>
      <c r="AU163" s="5">
        <f t="shared" si="220"/>
        <v>15353.144199687238</v>
      </c>
      <c r="AV163" s="5">
        <f t="shared" si="221"/>
        <v>2539.6368278109103</v>
      </c>
      <c r="AW163" s="5">
        <f t="shared" si="222"/>
        <v>2180.2153674518649</v>
      </c>
      <c r="AX163" s="5">
        <f t="shared" si="223"/>
        <v>21490.704417533685</v>
      </c>
      <c r="AY163" s="5">
        <f t="shared" si="224"/>
        <v>0</v>
      </c>
      <c r="AZ163" s="5">
        <f t="shared" si="225"/>
        <v>0</v>
      </c>
      <c r="BA163" s="5">
        <f t="shared" si="226"/>
        <v>-2326.7838676318515</v>
      </c>
      <c r="BB163" s="5">
        <f t="shared" si="227"/>
        <v>21353.866977743117</v>
      </c>
      <c r="BC163" s="5">
        <f t="shared" si="228"/>
        <v>-6755.2201316699684</v>
      </c>
      <c r="BD163" s="5">
        <f t="shared" si="229"/>
        <v>76604.794560155773</v>
      </c>
      <c r="BE163" s="16">
        <f>INDEX('Team forecast'!$B$2:$AO$26,MATCH('Master data'!$B163,'Team forecast'!$B$2:$B$26,0),MATCH('Master data'!BE$1,'Team forecast'!$B$2:$AO$2,0))</f>
        <v>0</v>
      </c>
      <c r="BF163" s="16">
        <f>INDEX('Team forecast'!$B$2:$AO$26,MATCH('Master data'!$B163,'Team forecast'!$B$2:$B$26,0),MATCH('Master data'!BF$1,'Team forecast'!$B$2:$AO$2,0))</f>
        <v>0</v>
      </c>
      <c r="BG163" s="16">
        <f>INDEX('Team forecast'!$B$2:$AO$26,MATCH('Master data'!$B163,'Team forecast'!$B$2:$B$26,0),MATCH('Master data'!BG$1,'Team forecast'!$B$2:$AO$2,0))</f>
        <v>0</v>
      </c>
      <c r="BH163" s="16">
        <f>INDEX('Team forecast'!$B$2:$AO$26,MATCH('Master data'!$B163,'Team forecast'!$B$2:$B$26,0),MATCH('Master data'!BH$1,'Team forecast'!$B$2:$AO$2,0))</f>
        <v>0</v>
      </c>
      <c r="BI163" s="16">
        <f>INDEX('Team forecast'!$B$2:$AO$26,MATCH('Master data'!$B163,'Team forecast'!$B$2:$B$26,0),MATCH('Master data'!BI$1,'Team forecast'!$B$2:$AO$2,0))</f>
        <v>0</v>
      </c>
      <c r="BJ163" s="5">
        <f t="shared" si="230"/>
        <v>7000</v>
      </c>
      <c r="BK163" s="5">
        <f>INDEX('Team forecast'!$R$3:$BH$26,MATCH($B163,'Team forecast'!$B$3:$B$26,0),MATCH(BK$1,'Team forecast'!$R$2:$BH$2,0))*IF($X163&gt;0,25000,0)</f>
        <v>0</v>
      </c>
      <c r="BL163" s="5">
        <f>INDEX('Team forecast'!$R$3:$BH$26,MATCH($B163,'Team forecast'!$B$3:$B$26,0),MATCH(BL$1,'Team forecast'!$R$2:$BH$2,0))*IF($X163&gt;0,5000,0)</f>
        <v>0</v>
      </c>
      <c r="BM163" s="5">
        <f>INDEX('Team forecast'!$R$3:$BH$26,MATCH($B163,'Team forecast'!$B$3:$B$26,0),MATCH(BM$1,'Team forecast'!$R$2:$BH$2,0))*IF($X163&gt;0,-15000,0)</f>
        <v>0</v>
      </c>
      <c r="BN163" s="5">
        <f t="shared" si="231"/>
        <v>0</v>
      </c>
      <c r="BO163" s="5">
        <f t="shared" si="232"/>
        <v>0</v>
      </c>
      <c r="BP163" s="5">
        <f t="shared" si="233"/>
        <v>0</v>
      </c>
      <c r="BQ163" s="5">
        <f t="shared" si="234"/>
        <v>0</v>
      </c>
      <c r="BR163" s="5">
        <f t="shared" si="235"/>
        <v>0</v>
      </c>
      <c r="BS163" s="5">
        <f t="shared" si="236"/>
        <v>0</v>
      </c>
      <c r="BT163" s="5">
        <f t="shared" si="237"/>
        <v>-2326.7838676318515</v>
      </c>
      <c r="BU163" s="5">
        <f t="shared" si="238"/>
        <v>0</v>
      </c>
      <c r="BV163" s="5">
        <f t="shared" si="239"/>
        <v>0</v>
      </c>
      <c r="BW163" s="5">
        <f t="shared" si="199"/>
        <v>0</v>
      </c>
      <c r="BX163" s="5">
        <f t="shared" si="200"/>
        <v>80604.532918564189</v>
      </c>
      <c r="BY163" s="5">
        <f t="shared" si="240"/>
        <v>241813.59875569257</v>
      </c>
      <c r="BZ163" s="5">
        <f>MAX(INDEX('Team forecast'!$R$3:$BH$26,MATCH($B163,'Team forecast'!$B$3:$B$26,0),MATCH(BZ$1,'Team forecast'!$R$2:$BH$2,0))*($BX163)-(1-INDEX('Team forecast'!$R$3:$BH$26,MATCH($B163,'Team forecast'!$B$3:$B$26,0),MATCH(BZ$1,'Team forecast'!$R$2:$BH$2,0)))*(BY163+CH163)*0.01,-5000)</f>
        <v>72496.134018163735</v>
      </c>
      <c r="CA163" s="5">
        <f>MAX(INDEX('Team forecast'!$R$3:$BH$26,MATCH($B163,'Team forecast'!$B$3:$B$26,0),MATCH(CA$1,'Team forecast'!$R$2:$BH$2,0))*$BX163-(1-INDEX('Team forecast'!$R$3:$BH$26,MATCH($B163,'Team forecast'!$B$3:$B$26,0),MATCH(CA$1,'Team forecast'!$R$2:$BH$2,0)))*(BY163+BX163+CH163)*0.01,-5000)</f>
        <v>15480.431648641203</v>
      </c>
      <c r="CB163" s="5">
        <f>MAX(INDEX('Team forecast'!$R$3:$BH$26,MATCH($B163,'Team forecast'!$B$3:$B$26,0),MATCH(CB$1,'Team forecast'!$R$2:$BH$2,0))*$BX163-(1-INDEX('Team forecast'!$R$3:$BH$26,MATCH($B163,'Team forecast'!$B$3:$B$26,0),MATCH(CB$1,'Team forecast'!$R$2:$BH$2,0)))*(BY163+BX163*2+CH163)*0.01,0)</f>
        <v>0</v>
      </c>
      <c r="CC163" s="5">
        <v>0</v>
      </c>
      <c r="CD163" s="5">
        <f>+AK163+BD163*Cockpit!$C$3+BW163*Cockpit!$C$3^2+BZ163*Cockpit!$C$3^3+CA163*Cockpit!$C$3^4+CB163*Cockpit!$C$3^5+CC163*Cockpit!$C$3^6</f>
        <v>160212.33336416521</v>
      </c>
      <c r="CE163" s="5"/>
      <c r="CF163" s="5"/>
      <c r="CG163" s="5">
        <v>0</v>
      </c>
      <c r="CH163" s="5">
        <f t="shared" si="201"/>
        <v>4092000</v>
      </c>
      <c r="CI163" s="5">
        <f t="shared" si="202"/>
        <v>4092000</v>
      </c>
      <c r="CJ163" s="1">
        <f t="shared" si="203"/>
        <v>3.9E-2</v>
      </c>
      <c r="CK163" s="5">
        <f>RANK(CD163,$CD$2:$CD$622)+COUNTIF($CD$2:$CD163,$CD163)-1</f>
        <v>31</v>
      </c>
      <c r="CL163" s="5">
        <f>RANK(CJ163,$CJ$2:$CJ$622)+COUNTIF($CJ$2:$CJ163,$CJ163)-1</f>
        <v>21</v>
      </c>
    </row>
    <row r="164" spans="1:90" x14ac:dyDescent="0.3">
      <c r="A164" t="str">
        <f>Players!P165</f>
        <v>Rui Patrício</v>
      </c>
      <c r="B164" t="str">
        <f>Players!G165</f>
        <v>Portugal</v>
      </c>
      <c r="C164" t="str">
        <f>Players!AB165</f>
        <v>Goalkeeper</v>
      </c>
      <c r="D164" s="1"/>
      <c r="F164" t="str">
        <f>IFERROR(INDEX(Lookup!B:B,MATCH(INDEX(Players!C:C,MATCH(E164,Players!A:A,0)),Lookup!D:D,0)),"")</f>
        <v/>
      </c>
      <c r="G164">
        <f>IF(Players!AC165=0,10000000,Players!AC165)</f>
        <v>4652000</v>
      </c>
      <c r="H164" s="16">
        <f>INDEX('Team forecast'!$B$2:$AO$26,MATCH('Master data'!$B164,'Team forecast'!$B$2:$B$26,0),MATCH('Master data'!H$1,'Team forecast'!$B$2:$AO$2,0))</f>
        <v>1.1572524079669981</v>
      </c>
      <c r="I164" s="16">
        <f>INDEX('Team forecast'!$B$2:$AO$26,MATCH('Master data'!$B164,'Team forecast'!$B$2:$B$26,0),MATCH('Master data'!I$1,'Team forecast'!$B$2:$AO$2,0))</f>
        <v>1.3803959592812078</v>
      </c>
      <c r="J164" s="16">
        <f>INDEX('Team forecast'!$B$2:$AO$26,MATCH('Master data'!$B164,'Team forecast'!$B$2:$B$26,0),MATCH('Master data'!J$1,'Team forecast'!$B$2:$AO$2,0))</f>
        <v>0.25147895791583169</v>
      </c>
      <c r="K164" s="16">
        <f>INDEX('Team forecast'!$B$2:$AO$26,MATCH('Master data'!$B164,'Team forecast'!$B$2:$B$26,0),MATCH('Master data'!K$1,'Team forecast'!$B$2:$AO$2,0))</f>
        <v>3.9411323264330633</v>
      </c>
      <c r="L164" s="16">
        <f>INDEX('Team forecast'!$B$2:$AO$26,MATCH('Master data'!$B164,'Team forecast'!$B$2:$B$26,0),MATCH('Master data'!L$1,'Team forecast'!$B$2:$AO$2,0))</f>
        <v>4.141187877843624</v>
      </c>
      <c r="M164">
        <f>IF(Players!BC165=1,95,0)</f>
        <v>95</v>
      </c>
      <c r="N164" s="2">
        <f>Players!BN165</f>
        <v>0</v>
      </c>
      <c r="O164" s="2">
        <f>Players!BO165</f>
        <v>0</v>
      </c>
      <c r="P164" s="2">
        <f>Players!BP165</f>
        <v>0</v>
      </c>
      <c r="Q164" s="2">
        <f>Players!BQ165</f>
        <v>1.3517572844698109E-2</v>
      </c>
      <c r="R164" s="2">
        <f>Players!BR165</f>
        <v>0</v>
      </c>
      <c r="S164" s="2">
        <f t="shared" si="204"/>
        <v>1.1572524079669981</v>
      </c>
      <c r="T164" s="2">
        <f t="shared" si="205"/>
        <v>1.3803959592812078</v>
      </c>
      <c r="U164" s="16">
        <f>INDEX('Team forecast'!$B$2:$AO$26,MATCH('Master data'!$B164,'Team forecast'!$B$2:$B$26,0),MATCH('Master data'!U$1,'Team forecast'!$B$2:$AO$2,0))</f>
        <v>0.30420841683366728</v>
      </c>
      <c r="V164" s="16">
        <f>INDEX('Team forecast'!$B$2:$AO$26,MATCH('Master data'!$B164,'Team forecast'!$B$2:$B$26,0),MATCH('Master data'!V$1,'Team forecast'!$B$2:$AO$2,0))</f>
        <v>0.28577154308617242</v>
      </c>
      <c r="W164" s="16">
        <f>INDEX('Team forecast'!$B$2:$AO$26,MATCH('Master data'!$B164,'Team forecast'!$B$2:$B$26,0),MATCH('Master data'!W$1,'Team forecast'!$B$2:$AO$2,0))</f>
        <v>0.41002004008016041</v>
      </c>
      <c r="X164" s="5">
        <f t="shared" si="206"/>
        <v>7000</v>
      </c>
      <c r="Y164" s="5">
        <f t="shared" si="207"/>
        <v>7605.2104208416822</v>
      </c>
      <c r="Z164" s="5">
        <f t="shared" si="208"/>
        <v>1428.8577154308621</v>
      </c>
      <c r="AA164" s="5">
        <f t="shared" si="209"/>
        <v>-6150.3006012024061</v>
      </c>
      <c r="AB164" s="5">
        <f t="shared" si="210"/>
        <v>0</v>
      </c>
      <c r="AC164" s="5">
        <f t="shared" si="211"/>
        <v>0</v>
      </c>
      <c r="AD164" s="5">
        <f t="shared" si="212"/>
        <v>0</v>
      </c>
      <c r="AE164" s="5">
        <f t="shared" si="213"/>
        <v>18860.921843687378</v>
      </c>
      <c r="AF164" s="5">
        <f t="shared" si="214"/>
        <v>13803.95959281208</v>
      </c>
      <c r="AG164" s="5">
        <f t="shared" si="215"/>
        <v>-270.35145689396217</v>
      </c>
      <c r="AH164" s="5">
        <f t="shared" si="216"/>
        <v>0</v>
      </c>
      <c r="AI164" s="5">
        <f t="shared" si="217"/>
        <v>11572.524079669982</v>
      </c>
      <c r="AJ164" s="5">
        <f t="shared" si="218"/>
        <v>-11043.167674249662</v>
      </c>
      <c r="AK164" s="5">
        <f>IFERROR(SUM(X164:AJ164),-5000)*((Cockpit!$C$3)^0)</f>
        <v>42807.653920095945</v>
      </c>
      <c r="AL164" s="16">
        <f>INDEX('Team forecast'!$B$2:$AO$26,MATCH('Master data'!$B164,'Team forecast'!$B$2:$B$26,0),MATCH('Master data'!AL$1,'Team forecast'!$B$2:$AO$2,0))</f>
        <v>1.0653773971622162</v>
      </c>
      <c r="AM164" s="16">
        <f>INDEX('Team forecast'!$B$2:$AO$26,MATCH('Master data'!$B164,'Team forecast'!$B$2:$B$26,0),MATCH('Master data'!AM$1,'Team forecast'!$B$2:$AO$2,0))</f>
        <v>1.2775519171058518</v>
      </c>
      <c r="AN164" s="16">
        <f>INDEX('Team forecast'!$B$2:$AO$26,MATCH('Master data'!$B164,'Team forecast'!$B$2:$B$26,0),MATCH('Master data'!AN$1,'Team forecast'!$B$2:$AO$2,0))</f>
        <v>0.27871879264670468</v>
      </c>
      <c r="AO164" s="16">
        <f>INDEX('Team forecast'!$B$2:$AO$26,MATCH('Master data'!$B164,'Team forecast'!$B$2:$B$26,0),MATCH('Master data'!AO$1,'Team forecast'!$B$2:$AO$2,0))</f>
        <v>3.6282433036223725</v>
      </c>
      <c r="AP164" s="16">
        <f>INDEX('Team forecast'!$B$2:$AO$26,MATCH('Master data'!$B164,'Team forecast'!$B$2:$B$26,0),MATCH('Master data'!AP$1,'Team forecast'!$B$2:$AO$2,0))</f>
        <v>3.8326557513175556</v>
      </c>
      <c r="AQ164" s="5">
        <f t="shared" si="219"/>
        <v>7000</v>
      </c>
      <c r="AR164" s="5">
        <f>INDEX('Team forecast'!$B$2:$AO$26,MATCH('Master data'!$B164,'Team forecast'!$B$2:$B$26,0),MATCH('Master data'!AR$1,'Team forecast'!$B$2:$AO$2,0))*IF(X164&gt;0,25000,0)</f>
        <v>7642.2894757967406</v>
      </c>
      <c r="AS164" s="16">
        <f>INDEX('Team forecast'!$B$2:$AO$26,MATCH('Master data'!$B164,'Team forecast'!$B$2:$B$26,0),MATCH('Master data'!AS$1,'Team forecast'!$B$2:$AO$2,0))*IF(X164&gt;0,5000,0)</f>
        <v>1480.6935859356186</v>
      </c>
      <c r="AT164" s="16">
        <f>INDEX('Team forecast'!$B$2:$AO$26,MATCH('Master data'!$B164,'Team forecast'!$B$2:$B$26,0),MATCH('Master data'!AT$1,'Team forecast'!$B$2:$AO$2,0))*IF(X164&gt;0,-15000,0)</f>
        <v>-5972.5455567151002</v>
      </c>
      <c r="AU164" s="5">
        <f t="shared" si="220"/>
        <v>0</v>
      </c>
      <c r="AV164" s="5">
        <f t="shared" si="221"/>
        <v>0</v>
      </c>
      <c r="AW164" s="5">
        <f t="shared" si="222"/>
        <v>0</v>
      </c>
      <c r="AX164" s="5">
        <f t="shared" si="223"/>
        <v>20903.909448502851</v>
      </c>
      <c r="AY164" s="5">
        <f t="shared" si="224"/>
        <v>12775.51917105852</v>
      </c>
      <c r="AZ164" s="5">
        <f t="shared" si="225"/>
        <v>-270.35145689396217</v>
      </c>
      <c r="BA164" s="5">
        <f t="shared" si="226"/>
        <v>0</v>
      </c>
      <c r="BB164" s="5">
        <f t="shared" si="227"/>
        <v>10653.773971622162</v>
      </c>
      <c r="BC164" s="5">
        <f t="shared" si="228"/>
        <v>-10220.415336846814</v>
      </c>
      <c r="BD164" s="5">
        <f t="shared" si="229"/>
        <v>43992.873302460008</v>
      </c>
      <c r="BE164" s="16">
        <f>INDEX('Team forecast'!$B$2:$AO$26,MATCH('Master data'!$B164,'Team forecast'!$B$2:$B$26,0),MATCH('Master data'!BE$1,'Team forecast'!$B$2:$AO$2,0))</f>
        <v>0</v>
      </c>
      <c r="BF164" s="16">
        <f>INDEX('Team forecast'!$B$2:$AO$26,MATCH('Master data'!$B164,'Team forecast'!$B$2:$B$26,0),MATCH('Master data'!BF$1,'Team forecast'!$B$2:$AO$2,0))</f>
        <v>0</v>
      </c>
      <c r="BG164" s="16">
        <f>INDEX('Team forecast'!$B$2:$AO$26,MATCH('Master data'!$B164,'Team forecast'!$B$2:$B$26,0),MATCH('Master data'!BG$1,'Team forecast'!$B$2:$AO$2,0))</f>
        <v>0</v>
      </c>
      <c r="BH164" s="16">
        <f>INDEX('Team forecast'!$B$2:$AO$26,MATCH('Master data'!$B164,'Team forecast'!$B$2:$B$26,0),MATCH('Master data'!BH$1,'Team forecast'!$B$2:$AO$2,0))</f>
        <v>0</v>
      </c>
      <c r="BI164" s="16">
        <f>INDEX('Team forecast'!$B$2:$AO$26,MATCH('Master data'!$B164,'Team forecast'!$B$2:$B$26,0),MATCH('Master data'!BI$1,'Team forecast'!$B$2:$AO$2,0))</f>
        <v>0</v>
      </c>
      <c r="BJ164" s="5">
        <f t="shared" si="230"/>
        <v>7000</v>
      </c>
      <c r="BK164" s="5">
        <f>INDEX('Team forecast'!$R$3:$BH$26,MATCH($B164,'Team forecast'!$B$3:$B$26,0),MATCH(BK$1,'Team forecast'!$R$2:$BH$2,0))*IF($X164&gt;0,25000,0)</f>
        <v>0</v>
      </c>
      <c r="BL164" s="5">
        <f>INDEX('Team forecast'!$R$3:$BH$26,MATCH($B164,'Team forecast'!$B$3:$B$26,0),MATCH(BL$1,'Team forecast'!$R$2:$BH$2,0))*IF($X164&gt;0,5000,0)</f>
        <v>0</v>
      </c>
      <c r="BM164" s="5">
        <f>INDEX('Team forecast'!$R$3:$BH$26,MATCH($B164,'Team forecast'!$B$3:$B$26,0),MATCH(BM$1,'Team forecast'!$R$2:$BH$2,0))*IF($X164&gt;0,-15000,0)</f>
        <v>0</v>
      </c>
      <c r="BN164" s="5">
        <f t="shared" si="231"/>
        <v>0</v>
      </c>
      <c r="BO164" s="5">
        <f t="shared" si="232"/>
        <v>0</v>
      </c>
      <c r="BP164" s="5">
        <f t="shared" si="233"/>
        <v>0</v>
      </c>
      <c r="BQ164" s="5">
        <f t="shared" si="234"/>
        <v>0</v>
      </c>
      <c r="BR164" s="5">
        <f t="shared" si="235"/>
        <v>0</v>
      </c>
      <c r="BS164" s="5">
        <f t="shared" si="236"/>
        <v>-270.35145689396217</v>
      </c>
      <c r="BT164" s="5">
        <f t="shared" si="237"/>
        <v>0</v>
      </c>
      <c r="BU164" s="5">
        <f t="shared" si="238"/>
        <v>0</v>
      </c>
      <c r="BV164" s="5">
        <f t="shared" si="239"/>
        <v>0</v>
      </c>
      <c r="BW164" s="5">
        <f t="shared" si="199"/>
        <v>0</v>
      </c>
      <c r="BX164" s="5">
        <f t="shared" si="200"/>
        <v>43400.263611277973</v>
      </c>
      <c r="BY164" s="5">
        <f t="shared" si="240"/>
        <v>130200.79083383392</v>
      </c>
      <c r="BZ164" s="5">
        <f>MAX(INDEX('Team forecast'!$R$3:$BH$26,MATCH($B164,'Team forecast'!$B$3:$B$26,0),MATCH(BZ$1,'Team forecast'!$R$2:$BH$2,0))*($BX164)-(1-INDEX('Team forecast'!$R$3:$BH$26,MATCH($B164,'Team forecast'!$B$3:$B$26,0),MATCH(BZ$1,'Team forecast'!$R$2:$BH$2,0)))*(BY164+CH164)*0.01,-5000)</f>
        <v>20766.166166561139</v>
      </c>
      <c r="CA164" s="5">
        <f>MAX(INDEX('Team forecast'!$R$3:$BH$26,MATCH($B164,'Team forecast'!$B$3:$B$26,0),MATCH(CA$1,'Team forecast'!$R$2:$BH$2,0))*$BX164-(1-INDEX('Team forecast'!$R$3:$BH$26,MATCH($B164,'Team forecast'!$B$3:$B$26,0),MATCH(CA$1,'Team forecast'!$R$2:$BH$2,0)))*(BY164+BX164+CH164)*0.01,-5000)</f>
        <v>-5000</v>
      </c>
      <c r="CB164" s="5">
        <f>MAX(INDEX('Team forecast'!$R$3:$BH$26,MATCH($B164,'Team forecast'!$B$3:$B$26,0),MATCH(CB$1,'Team forecast'!$R$2:$BH$2,0))*$BX164-(1-INDEX('Team forecast'!$R$3:$BH$26,MATCH($B164,'Team forecast'!$B$3:$B$26,0),MATCH(CB$1,'Team forecast'!$R$2:$BH$2,0)))*(BY164+BX164*2+CH164)*0.01,0)</f>
        <v>0</v>
      </c>
      <c r="CC164" s="5">
        <v>0</v>
      </c>
      <c r="CD164" s="5">
        <f>+AK164+BD164*Cockpit!$C$3+BW164*Cockpit!$C$3^2+BZ164*Cockpit!$C$3^3+CA164*Cockpit!$C$3^4+CB164*Cockpit!$C$3^5+CC164*Cockpit!$C$3^6</f>
        <v>77301.519924173816</v>
      </c>
      <c r="CE164" s="5"/>
      <c r="CF164" s="5"/>
      <c r="CG164" s="5">
        <v>0</v>
      </c>
      <c r="CH164" s="5">
        <f t="shared" si="201"/>
        <v>4652000</v>
      </c>
      <c r="CI164" s="5">
        <f t="shared" si="202"/>
        <v>4652000</v>
      </c>
      <c r="CJ164" s="1">
        <f t="shared" si="203"/>
        <v>1.7000000000000001E-2</v>
      </c>
      <c r="CK164" s="5">
        <f>RANK(CD164,$CD$2:$CD$622)+COUNTIF($CD$2:$CD164,$CD164)-1</f>
        <v>127</v>
      </c>
      <c r="CL164" s="5">
        <f>RANK(CJ164,$CJ$2:$CJ$622)+COUNTIF($CJ$2:$CJ164,$CJ164)-1</f>
        <v>140</v>
      </c>
    </row>
    <row r="165" spans="1:90" x14ac:dyDescent="0.3">
      <c r="A165" t="str">
        <f>Players!P166</f>
        <v>Rúben Dias</v>
      </c>
      <c r="B165" t="str">
        <f>Players!G166</f>
        <v>Portugal</v>
      </c>
      <c r="C165" t="str">
        <f>Players!AB166</f>
        <v>Defense</v>
      </c>
      <c r="D165" s="1"/>
      <c r="F165" t="str">
        <f>IFERROR(INDEX(Lookup!B:B,MATCH(INDEX(Players!C:C,MATCH(E165,Players!A:A,0)),Lookup!D:D,0)),"")</f>
        <v/>
      </c>
      <c r="G165">
        <f>IF(Players!AC166=0,10000000,Players!AC166)</f>
        <v>4592000</v>
      </c>
      <c r="H165" s="16">
        <f>INDEX('Team forecast'!$B$2:$AO$26,MATCH('Master data'!$B165,'Team forecast'!$B$2:$B$26,0),MATCH('Master data'!H$1,'Team forecast'!$B$2:$AO$2,0))</f>
        <v>1.1572524079669981</v>
      </c>
      <c r="I165" s="16">
        <f>INDEX('Team forecast'!$B$2:$AO$26,MATCH('Master data'!$B165,'Team forecast'!$B$2:$B$26,0),MATCH('Master data'!I$1,'Team forecast'!$B$2:$AO$2,0))</f>
        <v>1.3803959592812078</v>
      </c>
      <c r="J165" s="16">
        <f>INDEX('Team forecast'!$B$2:$AO$26,MATCH('Master data'!$B165,'Team forecast'!$B$2:$B$26,0),MATCH('Master data'!J$1,'Team forecast'!$B$2:$AO$2,0))</f>
        <v>0.25147895791583169</v>
      </c>
      <c r="K165" s="16">
        <f>INDEX('Team forecast'!$B$2:$AO$26,MATCH('Master data'!$B165,'Team forecast'!$B$2:$B$26,0),MATCH('Master data'!K$1,'Team forecast'!$B$2:$AO$2,0))</f>
        <v>3.9411323264330633</v>
      </c>
      <c r="L165" s="16">
        <f>INDEX('Team forecast'!$B$2:$AO$26,MATCH('Master data'!$B165,'Team forecast'!$B$2:$B$26,0),MATCH('Master data'!L$1,'Team forecast'!$B$2:$AO$2,0))</f>
        <v>4.141187877843624</v>
      </c>
      <c r="M165">
        <f>IF(Players!BC166=1,95,0)</f>
        <v>95</v>
      </c>
      <c r="N165" s="2">
        <f>Players!BN166</f>
        <v>1.2918656458883742E-2</v>
      </c>
      <c r="O165" s="2">
        <f>Players!BO166</f>
        <v>1.5290544161515773E-2</v>
      </c>
      <c r="P165" s="2">
        <f>Players!BP166</f>
        <v>2.4005434088300862E-2</v>
      </c>
      <c r="Q165" s="2">
        <f>Players!BQ166</f>
        <v>0.18826889279437609</v>
      </c>
      <c r="R165" s="2">
        <f>Players!BR166</f>
        <v>0</v>
      </c>
      <c r="S165" s="2">
        <f t="shared" si="204"/>
        <v>1.1572524079669981</v>
      </c>
      <c r="T165" s="2">
        <f t="shared" si="205"/>
        <v>1.3803959592812078</v>
      </c>
      <c r="U165" s="16">
        <f>INDEX('Team forecast'!$B$2:$AO$26,MATCH('Master data'!$B165,'Team forecast'!$B$2:$B$26,0),MATCH('Master data'!U$1,'Team forecast'!$B$2:$AO$2,0))</f>
        <v>0.30420841683366728</v>
      </c>
      <c r="V165" s="16">
        <f>INDEX('Team forecast'!$B$2:$AO$26,MATCH('Master data'!$B165,'Team forecast'!$B$2:$B$26,0),MATCH('Master data'!V$1,'Team forecast'!$B$2:$AO$2,0))</f>
        <v>0.28577154308617242</v>
      </c>
      <c r="W165" s="16">
        <f>INDEX('Team forecast'!$B$2:$AO$26,MATCH('Master data'!$B165,'Team forecast'!$B$2:$B$26,0),MATCH('Master data'!W$1,'Team forecast'!$B$2:$AO$2,0))</f>
        <v>0.41002004008016041</v>
      </c>
      <c r="X165" s="5">
        <f t="shared" si="206"/>
        <v>7000</v>
      </c>
      <c r="Y165" s="5">
        <f t="shared" si="207"/>
        <v>7605.2104208416822</v>
      </c>
      <c r="Z165" s="5">
        <f t="shared" si="208"/>
        <v>1428.8577154308621</v>
      </c>
      <c r="AA165" s="5">
        <f t="shared" si="209"/>
        <v>-6150.3006012024061</v>
      </c>
      <c r="AB165" s="5">
        <f t="shared" si="210"/>
        <v>2242.5219442112439</v>
      </c>
      <c r="AC165" s="5">
        <f t="shared" si="211"/>
        <v>884.75095250199263</v>
      </c>
      <c r="AD165" s="5">
        <f t="shared" si="212"/>
        <v>946.08592295460744</v>
      </c>
      <c r="AE165" s="5">
        <f t="shared" si="213"/>
        <v>12573.947895791585</v>
      </c>
      <c r="AF165" s="5">
        <f t="shared" si="214"/>
        <v>0</v>
      </c>
      <c r="AG165" s="5">
        <f t="shared" si="215"/>
        <v>-3765.3778558875219</v>
      </c>
      <c r="AH165" s="5">
        <f t="shared" si="216"/>
        <v>0</v>
      </c>
      <c r="AI165" s="5">
        <f t="shared" si="217"/>
        <v>11572.524079669982</v>
      </c>
      <c r="AJ165" s="5">
        <f t="shared" si="218"/>
        <v>-11043.167674249662</v>
      </c>
      <c r="AK165" s="5">
        <f>IFERROR(SUM(X165:AJ165),-5000)*((Cockpit!$C$3)^0)</f>
        <v>23295.05280006236</v>
      </c>
      <c r="AL165" s="16">
        <f>INDEX('Team forecast'!$B$2:$AO$26,MATCH('Master data'!$B165,'Team forecast'!$B$2:$B$26,0),MATCH('Master data'!AL$1,'Team forecast'!$B$2:$AO$2,0))</f>
        <v>1.0653773971622162</v>
      </c>
      <c r="AM165" s="16">
        <f>INDEX('Team forecast'!$B$2:$AO$26,MATCH('Master data'!$B165,'Team forecast'!$B$2:$B$26,0),MATCH('Master data'!AM$1,'Team forecast'!$B$2:$AO$2,0))</f>
        <v>1.2775519171058518</v>
      </c>
      <c r="AN165" s="16">
        <f>INDEX('Team forecast'!$B$2:$AO$26,MATCH('Master data'!$B165,'Team forecast'!$B$2:$B$26,0),MATCH('Master data'!AN$1,'Team forecast'!$B$2:$AO$2,0))</f>
        <v>0.27871879264670468</v>
      </c>
      <c r="AO165" s="16">
        <f>INDEX('Team forecast'!$B$2:$AO$26,MATCH('Master data'!$B165,'Team forecast'!$B$2:$B$26,0),MATCH('Master data'!AO$1,'Team forecast'!$B$2:$AO$2,0))</f>
        <v>3.6282433036223725</v>
      </c>
      <c r="AP165" s="16">
        <f>INDEX('Team forecast'!$B$2:$AO$26,MATCH('Master data'!$B165,'Team forecast'!$B$2:$B$26,0),MATCH('Master data'!AP$1,'Team forecast'!$B$2:$AO$2,0))</f>
        <v>3.8326557513175556</v>
      </c>
      <c r="AQ165" s="5">
        <f t="shared" si="219"/>
        <v>7000</v>
      </c>
      <c r="AR165" s="5">
        <f>INDEX('Team forecast'!$B$2:$AO$26,MATCH('Master data'!$B165,'Team forecast'!$B$2:$B$26,0),MATCH('Master data'!AR$1,'Team forecast'!$B$2:$AO$2,0))*IF(X165&gt;0,25000,0)</f>
        <v>7642.2894757967406</v>
      </c>
      <c r="AS165" s="16">
        <f>INDEX('Team forecast'!$B$2:$AO$26,MATCH('Master data'!$B165,'Team forecast'!$B$2:$B$26,0),MATCH('Master data'!AS$1,'Team forecast'!$B$2:$AO$2,0))*IF(X165&gt;0,5000,0)</f>
        <v>1480.6935859356186</v>
      </c>
      <c r="AT165" s="16">
        <f>INDEX('Team forecast'!$B$2:$AO$26,MATCH('Master data'!$B165,'Team forecast'!$B$2:$B$26,0),MATCH('Master data'!AT$1,'Team forecast'!$B$2:$AO$2,0))*IF(X165&gt;0,-15000,0)</f>
        <v>-5972.5455567151002</v>
      </c>
      <c r="AU165" s="5">
        <f t="shared" si="220"/>
        <v>2064.4866889497621</v>
      </c>
      <c r="AV165" s="5">
        <f t="shared" si="221"/>
        <v>814.51000699947974</v>
      </c>
      <c r="AW165" s="5">
        <f t="shared" si="222"/>
        <v>870.97555481425832</v>
      </c>
      <c r="AX165" s="5">
        <f t="shared" si="223"/>
        <v>13935.939632335234</v>
      </c>
      <c r="AY165" s="5">
        <f t="shared" si="224"/>
        <v>0</v>
      </c>
      <c r="AZ165" s="5">
        <f t="shared" si="225"/>
        <v>-3765.3778558875219</v>
      </c>
      <c r="BA165" s="5">
        <f t="shared" si="226"/>
        <v>0</v>
      </c>
      <c r="BB165" s="5">
        <f t="shared" si="227"/>
        <v>10653.773971622162</v>
      </c>
      <c r="BC165" s="5">
        <f t="shared" si="228"/>
        <v>-10220.415336846814</v>
      </c>
      <c r="BD165" s="5">
        <f t="shared" si="229"/>
        <v>24504.330167003824</v>
      </c>
      <c r="BE165" s="16">
        <f>INDEX('Team forecast'!$B$2:$AO$26,MATCH('Master data'!$B165,'Team forecast'!$B$2:$B$26,0),MATCH('Master data'!BE$1,'Team forecast'!$B$2:$AO$2,0))</f>
        <v>0</v>
      </c>
      <c r="BF165" s="16">
        <f>INDEX('Team forecast'!$B$2:$AO$26,MATCH('Master data'!$B165,'Team forecast'!$B$2:$B$26,0),MATCH('Master data'!BF$1,'Team forecast'!$B$2:$AO$2,0))</f>
        <v>0</v>
      </c>
      <c r="BG165" s="16">
        <f>INDEX('Team forecast'!$B$2:$AO$26,MATCH('Master data'!$B165,'Team forecast'!$B$2:$B$26,0),MATCH('Master data'!BG$1,'Team forecast'!$B$2:$AO$2,0))</f>
        <v>0</v>
      </c>
      <c r="BH165" s="16">
        <f>INDEX('Team forecast'!$B$2:$AO$26,MATCH('Master data'!$B165,'Team forecast'!$B$2:$B$26,0),MATCH('Master data'!BH$1,'Team forecast'!$B$2:$AO$2,0))</f>
        <v>0</v>
      </c>
      <c r="BI165" s="16">
        <f>INDEX('Team forecast'!$B$2:$AO$26,MATCH('Master data'!$B165,'Team forecast'!$B$2:$B$26,0),MATCH('Master data'!BI$1,'Team forecast'!$B$2:$AO$2,0))</f>
        <v>0</v>
      </c>
      <c r="BJ165" s="5">
        <f t="shared" si="230"/>
        <v>7000</v>
      </c>
      <c r="BK165" s="5">
        <f>INDEX('Team forecast'!$R$3:$BH$26,MATCH($B165,'Team forecast'!$B$3:$B$26,0),MATCH(BK$1,'Team forecast'!$R$2:$BH$2,0))*IF($X165&gt;0,25000,0)</f>
        <v>0</v>
      </c>
      <c r="BL165" s="5">
        <f>INDEX('Team forecast'!$R$3:$BH$26,MATCH($B165,'Team forecast'!$B$3:$B$26,0),MATCH(BL$1,'Team forecast'!$R$2:$BH$2,0))*IF($X165&gt;0,5000,0)</f>
        <v>0</v>
      </c>
      <c r="BM165" s="5">
        <f>INDEX('Team forecast'!$R$3:$BH$26,MATCH($B165,'Team forecast'!$B$3:$B$26,0),MATCH(BM$1,'Team forecast'!$R$2:$BH$2,0))*IF($X165&gt;0,-15000,0)</f>
        <v>0</v>
      </c>
      <c r="BN165" s="5">
        <f t="shared" si="231"/>
        <v>0</v>
      </c>
      <c r="BO165" s="5">
        <f t="shared" si="232"/>
        <v>0</v>
      </c>
      <c r="BP165" s="5">
        <f t="shared" si="233"/>
        <v>0</v>
      </c>
      <c r="BQ165" s="5">
        <f t="shared" si="234"/>
        <v>0</v>
      </c>
      <c r="BR165" s="5">
        <f t="shared" si="235"/>
        <v>0</v>
      </c>
      <c r="BS165" s="5">
        <f t="shared" si="236"/>
        <v>-3765.3778558875219</v>
      </c>
      <c r="BT165" s="5">
        <f t="shared" si="237"/>
        <v>0</v>
      </c>
      <c r="BU165" s="5">
        <f t="shared" si="238"/>
        <v>0</v>
      </c>
      <c r="BV165" s="5">
        <f t="shared" si="239"/>
        <v>0</v>
      </c>
      <c r="BW165" s="5">
        <f t="shared" si="199"/>
        <v>0</v>
      </c>
      <c r="BX165" s="5">
        <f t="shared" si="200"/>
        <v>23899.69148353309</v>
      </c>
      <c r="BY165" s="5">
        <f t="shared" si="240"/>
        <v>71699.074450599262</v>
      </c>
      <c r="BZ165" s="5">
        <f>MAX(INDEX('Team forecast'!$R$3:$BH$26,MATCH($B165,'Team forecast'!$B$3:$B$26,0),MATCH(BZ$1,'Team forecast'!$R$2:$BH$2,0))*($BX165)-(1-INDEX('Team forecast'!$R$3:$BH$26,MATCH($B165,'Team forecast'!$B$3:$B$26,0),MATCH(BZ$1,'Team forecast'!$R$2:$BH$2,0)))*(BY165+CH165)*0.01,-5000)</f>
        <v>6398.1086750722625</v>
      </c>
      <c r="CA165" s="5">
        <f>MAX(INDEX('Team forecast'!$R$3:$BH$26,MATCH($B165,'Team forecast'!$B$3:$B$26,0),MATCH(CA$1,'Team forecast'!$R$2:$BH$2,0))*$BX165-(1-INDEX('Team forecast'!$R$3:$BH$26,MATCH($B165,'Team forecast'!$B$3:$B$26,0),MATCH(CA$1,'Team forecast'!$R$2:$BH$2,0)))*(BY165+BX165+CH165)*0.01,-5000)</f>
        <v>-5000</v>
      </c>
      <c r="CB165" s="5">
        <f>MAX(INDEX('Team forecast'!$R$3:$BH$26,MATCH($B165,'Team forecast'!$B$3:$B$26,0),MATCH(CB$1,'Team forecast'!$R$2:$BH$2,0))*$BX165-(1-INDEX('Team forecast'!$R$3:$BH$26,MATCH($B165,'Team forecast'!$B$3:$B$26,0),MATCH(CB$1,'Team forecast'!$R$2:$BH$2,0)))*(BY165+BX165*2+CH165)*0.01,0)</f>
        <v>0</v>
      </c>
      <c r="CC165" s="5">
        <v>0</v>
      </c>
      <c r="CD165" s="5">
        <f>+AK165+BD165*Cockpit!$C$3+BW165*Cockpit!$C$3^2+BZ165*Cockpit!$C$3^3+CA165*Cockpit!$C$3^4+CB165*Cockpit!$C$3^5+CC165*Cockpit!$C$3^6</f>
        <v>40539.354494135703</v>
      </c>
      <c r="CE165" s="5"/>
      <c r="CF165" s="5"/>
      <c r="CG165" s="5">
        <v>0</v>
      </c>
      <c r="CH165" s="5">
        <f t="shared" si="201"/>
        <v>4592000</v>
      </c>
      <c r="CI165" s="5">
        <f t="shared" si="202"/>
        <v>4592000</v>
      </c>
      <c r="CJ165" s="1">
        <f t="shared" si="203"/>
        <v>8.9999999999999993E-3</v>
      </c>
      <c r="CK165" s="5">
        <f>RANK(CD165,$CD$2:$CD$622)+COUNTIF($CD$2:$CD165,$CD165)-1</f>
        <v>199</v>
      </c>
      <c r="CL165" s="5">
        <f>RANK(CJ165,$CJ$2:$CJ$622)+COUNTIF($CJ$2:$CJ165,$CJ165)-1</f>
        <v>259</v>
      </c>
    </row>
    <row r="166" spans="1:90" x14ac:dyDescent="0.3">
      <c r="A166" t="str">
        <f>Players!P167</f>
        <v>William Carvalho</v>
      </c>
      <c r="B166" t="str">
        <f>Players!G167</f>
        <v>Portugal</v>
      </c>
      <c r="C166" t="str">
        <f>Players!AB167</f>
        <v>Midfield</v>
      </c>
      <c r="D166" s="1"/>
      <c r="F166" t="str">
        <f>IFERROR(INDEX(Lookup!B:B,MATCH(INDEX(Players!C:C,MATCH(E166,Players!A:A,0)),Lookup!D:D,0)),"")</f>
        <v/>
      </c>
      <c r="G166">
        <f>IF(Players!AC167=0,10000000,Players!AC167)</f>
        <v>2532000</v>
      </c>
      <c r="H166" s="16">
        <f>INDEX('Team forecast'!$B$2:$AO$26,MATCH('Master data'!$B166,'Team forecast'!$B$2:$B$26,0),MATCH('Master data'!H$1,'Team forecast'!$B$2:$AO$2,0))</f>
        <v>1.1572524079669981</v>
      </c>
      <c r="I166" s="16">
        <f>INDEX('Team forecast'!$B$2:$AO$26,MATCH('Master data'!$B166,'Team forecast'!$B$2:$B$26,0),MATCH('Master data'!I$1,'Team forecast'!$B$2:$AO$2,0))</f>
        <v>1.3803959592812078</v>
      </c>
      <c r="J166" s="16">
        <f>INDEX('Team forecast'!$B$2:$AO$26,MATCH('Master data'!$B166,'Team forecast'!$B$2:$B$26,0),MATCH('Master data'!J$1,'Team forecast'!$B$2:$AO$2,0))</f>
        <v>0.25147895791583169</v>
      </c>
      <c r="K166" s="16">
        <f>INDEX('Team forecast'!$B$2:$AO$26,MATCH('Master data'!$B166,'Team forecast'!$B$2:$B$26,0),MATCH('Master data'!K$1,'Team forecast'!$B$2:$AO$2,0))</f>
        <v>3.9411323264330633</v>
      </c>
      <c r="L166" s="16">
        <f>INDEX('Team forecast'!$B$2:$AO$26,MATCH('Master data'!$B166,'Team forecast'!$B$2:$B$26,0),MATCH('Master data'!L$1,'Team forecast'!$B$2:$AO$2,0))</f>
        <v>4.141187877843624</v>
      </c>
      <c r="M166">
        <f>IF(Players!BC167=1,95,0)</f>
        <v>95</v>
      </c>
      <c r="N166" s="2">
        <f>Players!BN167</f>
        <v>9.6350218105478114E-2</v>
      </c>
      <c r="O166" s="2">
        <f>Players!BO167</f>
        <v>5.2411501899178939E-2</v>
      </c>
      <c r="P166" s="2">
        <f>Players!BP167</f>
        <v>5.6210255128572799E-2</v>
      </c>
      <c r="Q166" s="2">
        <f>Players!BQ167</f>
        <v>0.27314814814814814</v>
      </c>
      <c r="R166" s="2">
        <f>Players!BR167</f>
        <v>0.06</v>
      </c>
      <c r="S166" s="2">
        <f t="shared" si="204"/>
        <v>1.1572524079669981</v>
      </c>
      <c r="T166" s="2">
        <f t="shared" si="205"/>
        <v>1.3803959592812078</v>
      </c>
      <c r="U166" s="16">
        <f>INDEX('Team forecast'!$B$2:$AO$26,MATCH('Master data'!$B166,'Team forecast'!$B$2:$B$26,0),MATCH('Master data'!U$1,'Team forecast'!$B$2:$AO$2,0))</f>
        <v>0.30420841683366728</v>
      </c>
      <c r="V166" s="16">
        <f>INDEX('Team forecast'!$B$2:$AO$26,MATCH('Master data'!$B166,'Team forecast'!$B$2:$B$26,0),MATCH('Master data'!V$1,'Team forecast'!$B$2:$AO$2,0))</f>
        <v>0.28577154308617242</v>
      </c>
      <c r="W166" s="16">
        <f>INDEX('Team forecast'!$B$2:$AO$26,MATCH('Master data'!$B166,'Team forecast'!$B$2:$B$26,0),MATCH('Master data'!W$1,'Team forecast'!$B$2:$AO$2,0))</f>
        <v>0.41002004008016041</v>
      </c>
      <c r="X166" s="5">
        <f t="shared" si="206"/>
        <v>7000</v>
      </c>
      <c r="Y166" s="5">
        <f t="shared" si="207"/>
        <v>7605.2104208416822</v>
      </c>
      <c r="Z166" s="5">
        <f t="shared" si="208"/>
        <v>1428.8577154308621</v>
      </c>
      <c r="AA166" s="5">
        <f t="shared" si="209"/>
        <v>-6150.3006012024061</v>
      </c>
      <c r="AB166" s="5">
        <f t="shared" si="210"/>
        <v>13937.69023883875</v>
      </c>
      <c r="AC166" s="5">
        <f t="shared" si="211"/>
        <v>3032.6668388995863</v>
      </c>
      <c r="AD166" s="5">
        <f t="shared" si="212"/>
        <v>2215.3205356426815</v>
      </c>
      <c r="AE166" s="5">
        <f t="shared" si="213"/>
        <v>0</v>
      </c>
      <c r="AF166" s="5">
        <f t="shared" si="214"/>
        <v>0</v>
      </c>
      <c r="AG166" s="5">
        <f t="shared" si="215"/>
        <v>-5462.9629629629626</v>
      </c>
      <c r="AH166" s="5">
        <f t="shared" si="216"/>
        <v>-3000</v>
      </c>
      <c r="AI166" s="5">
        <f t="shared" si="217"/>
        <v>11572.524079669982</v>
      </c>
      <c r="AJ166" s="5">
        <f t="shared" si="218"/>
        <v>-11043.167674249662</v>
      </c>
      <c r="AK166" s="5">
        <f>IFERROR(SUM(X166:AJ166),-5000)*((Cockpit!$C$3)^0)</f>
        <v>21135.838590908512</v>
      </c>
      <c r="AL166" s="16">
        <f>INDEX('Team forecast'!$B$2:$AO$26,MATCH('Master data'!$B166,'Team forecast'!$B$2:$B$26,0),MATCH('Master data'!AL$1,'Team forecast'!$B$2:$AO$2,0))</f>
        <v>1.0653773971622162</v>
      </c>
      <c r="AM166" s="16">
        <f>INDEX('Team forecast'!$B$2:$AO$26,MATCH('Master data'!$B166,'Team forecast'!$B$2:$B$26,0),MATCH('Master data'!AM$1,'Team forecast'!$B$2:$AO$2,0))</f>
        <v>1.2775519171058518</v>
      </c>
      <c r="AN166" s="16">
        <f>INDEX('Team forecast'!$B$2:$AO$26,MATCH('Master data'!$B166,'Team forecast'!$B$2:$B$26,0),MATCH('Master data'!AN$1,'Team forecast'!$B$2:$AO$2,0))</f>
        <v>0.27871879264670468</v>
      </c>
      <c r="AO166" s="16">
        <f>INDEX('Team forecast'!$B$2:$AO$26,MATCH('Master data'!$B166,'Team forecast'!$B$2:$B$26,0),MATCH('Master data'!AO$1,'Team forecast'!$B$2:$AO$2,0))</f>
        <v>3.6282433036223725</v>
      </c>
      <c r="AP166" s="16">
        <f>INDEX('Team forecast'!$B$2:$AO$26,MATCH('Master data'!$B166,'Team forecast'!$B$2:$B$26,0),MATCH('Master data'!AP$1,'Team forecast'!$B$2:$AO$2,0))</f>
        <v>3.8326557513175556</v>
      </c>
      <c r="AQ166" s="5">
        <f t="shared" si="219"/>
        <v>7000</v>
      </c>
      <c r="AR166" s="5">
        <f>INDEX('Team forecast'!$B$2:$AO$26,MATCH('Master data'!$B166,'Team forecast'!$B$2:$B$26,0),MATCH('Master data'!AR$1,'Team forecast'!$B$2:$AO$2,0))*IF(X166&gt;0,25000,0)</f>
        <v>7642.2894757967406</v>
      </c>
      <c r="AS166" s="16">
        <f>INDEX('Team forecast'!$B$2:$AO$26,MATCH('Master data'!$B166,'Team forecast'!$B$2:$B$26,0),MATCH('Master data'!AS$1,'Team forecast'!$B$2:$AO$2,0))*IF(X166&gt;0,5000,0)</f>
        <v>1480.6935859356186</v>
      </c>
      <c r="AT166" s="16">
        <f>INDEX('Team forecast'!$B$2:$AO$26,MATCH('Master data'!$B166,'Team forecast'!$B$2:$B$26,0),MATCH('Master data'!AT$1,'Team forecast'!$B$2:$AO$2,0))*IF(X166&gt;0,-15000,0)</f>
        <v>-5972.5455567151002</v>
      </c>
      <c r="AU166" s="5">
        <f t="shared" si="220"/>
        <v>12831.168072653263</v>
      </c>
      <c r="AV166" s="5">
        <f t="shared" si="221"/>
        <v>2791.9014737354905</v>
      </c>
      <c r="AW166" s="5">
        <f t="shared" si="222"/>
        <v>2039.4448176514936</v>
      </c>
      <c r="AX166" s="5">
        <f t="shared" si="223"/>
        <v>0</v>
      </c>
      <c r="AY166" s="5">
        <f t="shared" si="224"/>
        <v>0</v>
      </c>
      <c r="AZ166" s="5">
        <f t="shared" si="225"/>
        <v>-5462.9629629629626</v>
      </c>
      <c r="BA166" s="5">
        <f t="shared" si="226"/>
        <v>-3000</v>
      </c>
      <c r="BB166" s="5">
        <f t="shared" si="227"/>
        <v>10653.773971622162</v>
      </c>
      <c r="BC166" s="5">
        <f t="shared" si="228"/>
        <v>-10220.415336846814</v>
      </c>
      <c r="BD166" s="5">
        <f t="shared" si="229"/>
        <v>19783.347540869891</v>
      </c>
      <c r="BE166" s="16">
        <f>INDEX('Team forecast'!$B$2:$AO$26,MATCH('Master data'!$B166,'Team forecast'!$B$2:$B$26,0),MATCH('Master data'!BE$1,'Team forecast'!$B$2:$AO$2,0))</f>
        <v>0</v>
      </c>
      <c r="BF166" s="16">
        <f>INDEX('Team forecast'!$B$2:$AO$26,MATCH('Master data'!$B166,'Team forecast'!$B$2:$B$26,0),MATCH('Master data'!BF$1,'Team forecast'!$B$2:$AO$2,0))</f>
        <v>0</v>
      </c>
      <c r="BG166" s="16">
        <f>INDEX('Team forecast'!$B$2:$AO$26,MATCH('Master data'!$B166,'Team forecast'!$B$2:$B$26,0),MATCH('Master data'!BG$1,'Team forecast'!$B$2:$AO$2,0))</f>
        <v>0</v>
      </c>
      <c r="BH166" s="16">
        <f>INDEX('Team forecast'!$B$2:$AO$26,MATCH('Master data'!$B166,'Team forecast'!$B$2:$B$26,0),MATCH('Master data'!BH$1,'Team forecast'!$B$2:$AO$2,0))</f>
        <v>0</v>
      </c>
      <c r="BI166" s="16">
        <f>INDEX('Team forecast'!$B$2:$AO$26,MATCH('Master data'!$B166,'Team forecast'!$B$2:$B$26,0),MATCH('Master data'!BI$1,'Team forecast'!$B$2:$AO$2,0))</f>
        <v>0</v>
      </c>
      <c r="BJ166" s="5">
        <f t="shared" si="230"/>
        <v>7000</v>
      </c>
      <c r="BK166" s="5">
        <f>INDEX('Team forecast'!$R$3:$BH$26,MATCH($B166,'Team forecast'!$B$3:$B$26,0),MATCH(BK$1,'Team forecast'!$R$2:$BH$2,0))*IF($X166&gt;0,25000,0)</f>
        <v>0</v>
      </c>
      <c r="BL166" s="5">
        <f>INDEX('Team forecast'!$R$3:$BH$26,MATCH($B166,'Team forecast'!$B$3:$B$26,0),MATCH(BL$1,'Team forecast'!$R$2:$BH$2,0))*IF($X166&gt;0,5000,0)</f>
        <v>0</v>
      </c>
      <c r="BM166" s="5">
        <f>INDEX('Team forecast'!$R$3:$BH$26,MATCH($B166,'Team forecast'!$B$3:$B$26,0),MATCH(BM$1,'Team forecast'!$R$2:$BH$2,0))*IF($X166&gt;0,-15000,0)</f>
        <v>0</v>
      </c>
      <c r="BN166" s="5">
        <f t="shared" si="231"/>
        <v>0</v>
      </c>
      <c r="BO166" s="5">
        <f t="shared" si="232"/>
        <v>0</v>
      </c>
      <c r="BP166" s="5">
        <f t="shared" si="233"/>
        <v>0</v>
      </c>
      <c r="BQ166" s="5">
        <f t="shared" si="234"/>
        <v>0</v>
      </c>
      <c r="BR166" s="5">
        <f t="shared" si="235"/>
        <v>0</v>
      </c>
      <c r="BS166" s="5">
        <f t="shared" si="236"/>
        <v>-5462.9629629629626</v>
      </c>
      <c r="BT166" s="5">
        <f t="shared" si="237"/>
        <v>-3000</v>
      </c>
      <c r="BU166" s="5">
        <f t="shared" si="238"/>
        <v>0</v>
      </c>
      <c r="BV166" s="5">
        <f t="shared" si="239"/>
        <v>0</v>
      </c>
      <c r="BW166" s="5">
        <f t="shared" si="199"/>
        <v>0</v>
      </c>
      <c r="BX166" s="5">
        <f t="shared" si="200"/>
        <v>20459.593065889203</v>
      </c>
      <c r="BY166" s="5">
        <f t="shared" si="240"/>
        <v>61378.779197667609</v>
      </c>
      <c r="BZ166" s="5">
        <f>MAX(INDEX('Team forecast'!$R$3:$BH$26,MATCH($B166,'Team forecast'!$B$3:$B$26,0),MATCH(BZ$1,'Team forecast'!$R$2:$BH$2,0))*($BX166)-(1-INDEX('Team forecast'!$R$3:$BH$26,MATCH($B166,'Team forecast'!$B$3:$B$26,0),MATCH(BZ$1,'Team forecast'!$R$2:$BH$2,0)))*(BY166+CH166)*0.01,-5000)</f>
        <v>8948.4534545390197</v>
      </c>
      <c r="CA166" s="5">
        <f>MAX(INDEX('Team forecast'!$R$3:$BH$26,MATCH($B166,'Team forecast'!$B$3:$B$26,0),MATCH(CA$1,'Team forecast'!$R$2:$BH$2,0))*$BX166-(1-INDEX('Team forecast'!$R$3:$BH$26,MATCH($B166,'Team forecast'!$B$3:$B$26,0),MATCH(CA$1,'Team forecast'!$R$2:$BH$2,0)))*(BY166+BX166+CH166)*0.01,-5000)</f>
        <v>-5000</v>
      </c>
      <c r="CB166" s="5">
        <f>MAX(INDEX('Team forecast'!$R$3:$BH$26,MATCH($B166,'Team forecast'!$B$3:$B$26,0),MATCH(CB$1,'Team forecast'!$R$2:$BH$2,0))*$BX166-(1-INDEX('Team forecast'!$R$3:$BH$26,MATCH($B166,'Team forecast'!$B$3:$B$26,0),MATCH(CB$1,'Team forecast'!$R$2:$BH$2,0)))*(BY166+BX166*2+CH166)*0.01,0)</f>
        <v>0</v>
      </c>
      <c r="CC166" s="5">
        <v>0</v>
      </c>
      <c r="CD166" s="5">
        <f>+AK166+BD166*Cockpit!$C$3+BW166*Cockpit!$C$3^2+BZ166*Cockpit!$C$3^3+CA166*Cockpit!$C$3^4+CB166*Cockpit!$C$3^5+CC166*Cockpit!$C$3^6</f>
        <v>35988.476246660488</v>
      </c>
      <c r="CE166" s="5"/>
      <c r="CF166" s="5"/>
      <c r="CG166" s="5">
        <v>0</v>
      </c>
      <c r="CH166" s="5">
        <f t="shared" si="201"/>
        <v>2532000</v>
      </c>
      <c r="CI166" s="5">
        <f t="shared" si="202"/>
        <v>2532000</v>
      </c>
      <c r="CJ166" s="1">
        <f t="shared" si="203"/>
        <v>1.4E-2</v>
      </c>
      <c r="CK166" s="5">
        <f>RANK(CD166,$CD$2:$CD$622)+COUNTIF($CD$2:$CD166,$CD166)-1</f>
        <v>241</v>
      </c>
      <c r="CL166" s="5">
        <f>RANK(CJ166,$CJ$2:$CJ$622)+COUNTIF($CJ$2:$CJ166,$CJ166)-1</f>
        <v>175</v>
      </c>
    </row>
    <row r="167" spans="1:90" x14ac:dyDescent="0.3">
      <c r="A167" t="str">
        <f>Players!P168</f>
        <v xml:space="preserve"> Ra. Silva</v>
      </c>
      <c r="B167" t="str">
        <f>Players!G168</f>
        <v>Portugal</v>
      </c>
      <c r="C167" t="str">
        <f>Players!AB168</f>
        <v>Striker</v>
      </c>
      <c r="D167" s="1"/>
      <c r="F167" t="str">
        <f>IFERROR(INDEX(Lookup!B:B,MATCH(INDEX(Players!C:C,MATCH(E167,Players!A:A,0)),Lookup!D:D,0)),"")</f>
        <v/>
      </c>
      <c r="G167">
        <f>IF(Players!AC168=0,10000000,Players!AC168)</f>
        <v>3612000</v>
      </c>
      <c r="H167" s="16">
        <f>INDEX('Team forecast'!$B$2:$AO$26,MATCH('Master data'!$B167,'Team forecast'!$B$2:$B$26,0),MATCH('Master data'!H$1,'Team forecast'!$B$2:$AO$2,0))</f>
        <v>1.1572524079669981</v>
      </c>
      <c r="I167" s="16">
        <f>INDEX('Team forecast'!$B$2:$AO$26,MATCH('Master data'!$B167,'Team forecast'!$B$2:$B$26,0),MATCH('Master data'!I$1,'Team forecast'!$B$2:$AO$2,0))</f>
        <v>1.3803959592812078</v>
      </c>
      <c r="J167" s="16">
        <f>INDEX('Team forecast'!$B$2:$AO$26,MATCH('Master data'!$B167,'Team forecast'!$B$2:$B$26,0),MATCH('Master data'!J$1,'Team forecast'!$B$2:$AO$2,0))</f>
        <v>0.25147895791583169</v>
      </c>
      <c r="K167" s="16">
        <f>INDEX('Team forecast'!$B$2:$AO$26,MATCH('Master data'!$B167,'Team forecast'!$B$2:$B$26,0),MATCH('Master data'!K$1,'Team forecast'!$B$2:$AO$2,0))</f>
        <v>3.9411323264330633</v>
      </c>
      <c r="L167" s="16">
        <f>INDEX('Team forecast'!$B$2:$AO$26,MATCH('Master data'!$B167,'Team forecast'!$B$2:$B$26,0),MATCH('Master data'!L$1,'Team forecast'!$B$2:$AO$2,0))</f>
        <v>4.141187877843624</v>
      </c>
      <c r="M167">
        <f>IF(Players!BC168=1,95,0)</f>
        <v>0</v>
      </c>
      <c r="N167" s="2">
        <f>Players!BN168</f>
        <v>0</v>
      </c>
      <c r="O167" s="2">
        <f>Players!BO168</f>
        <v>0</v>
      </c>
      <c r="P167" s="2">
        <f>Players!BP168</f>
        <v>0</v>
      </c>
      <c r="Q167" s="2">
        <f>Players!BQ168</f>
        <v>1.5625E-2</v>
      </c>
      <c r="R167" s="2">
        <f>Players!BR168</f>
        <v>0</v>
      </c>
      <c r="S167" s="2">
        <f t="shared" si="204"/>
        <v>1.1572524079669981</v>
      </c>
      <c r="T167" s="2">
        <f t="shared" si="205"/>
        <v>1.3803959592812078</v>
      </c>
      <c r="U167" s="16">
        <f>INDEX('Team forecast'!$B$2:$AO$26,MATCH('Master data'!$B167,'Team forecast'!$B$2:$B$26,0),MATCH('Master data'!U$1,'Team forecast'!$B$2:$AO$2,0))</f>
        <v>0.30420841683366728</v>
      </c>
      <c r="V167" s="16">
        <f>INDEX('Team forecast'!$B$2:$AO$26,MATCH('Master data'!$B167,'Team forecast'!$B$2:$B$26,0),MATCH('Master data'!V$1,'Team forecast'!$B$2:$AO$2,0))</f>
        <v>0.28577154308617242</v>
      </c>
      <c r="W167" s="16">
        <f>INDEX('Team forecast'!$B$2:$AO$26,MATCH('Master data'!$B167,'Team forecast'!$B$2:$B$26,0),MATCH('Master data'!W$1,'Team forecast'!$B$2:$AO$2,0))</f>
        <v>0.41002004008016041</v>
      </c>
      <c r="X167" s="5">
        <f t="shared" si="206"/>
        <v>-5000</v>
      </c>
      <c r="Y167" s="5">
        <f t="shared" si="207"/>
        <v>0</v>
      </c>
      <c r="Z167" s="5">
        <f t="shared" si="208"/>
        <v>0</v>
      </c>
      <c r="AA167" s="5">
        <f t="shared" si="209"/>
        <v>0</v>
      </c>
      <c r="AB167" s="5">
        <f t="shared" si="210"/>
        <v>0</v>
      </c>
      <c r="AC167" s="5">
        <f t="shared" si="211"/>
        <v>0</v>
      </c>
      <c r="AD167" s="5">
        <f t="shared" si="212"/>
        <v>0</v>
      </c>
      <c r="AE167" s="5">
        <f t="shared" si="213"/>
        <v>0</v>
      </c>
      <c r="AF167" s="5">
        <f t="shared" si="214"/>
        <v>0</v>
      </c>
      <c r="AG167" s="5">
        <f t="shared" si="215"/>
        <v>0</v>
      </c>
      <c r="AH167" s="5">
        <f t="shared" si="216"/>
        <v>0</v>
      </c>
      <c r="AI167" s="5">
        <f t="shared" si="217"/>
        <v>0</v>
      </c>
      <c r="AJ167" s="5">
        <f t="shared" si="218"/>
        <v>0</v>
      </c>
      <c r="AK167" s="5">
        <f>IFERROR(SUM(X167:AJ167),-5000)*((Cockpit!$C$3)^0)</f>
        <v>-5000</v>
      </c>
      <c r="AL167" s="16">
        <f>INDEX('Team forecast'!$B$2:$AO$26,MATCH('Master data'!$B167,'Team forecast'!$B$2:$B$26,0),MATCH('Master data'!AL$1,'Team forecast'!$B$2:$AO$2,0))</f>
        <v>1.0653773971622162</v>
      </c>
      <c r="AM167" s="16">
        <f>INDEX('Team forecast'!$B$2:$AO$26,MATCH('Master data'!$B167,'Team forecast'!$B$2:$B$26,0),MATCH('Master data'!AM$1,'Team forecast'!$B$2:$AO$2,0))</f>
        <v>1.2775519171058518</v>
      </c>
      <c r="AN167" s="16">
        <f>INDEX('Team forecast'!$B$2:$AO$26,MATCH('Master data'!$B167,'Team forecast'!$B$2:$B$26,0),MATCH('Master data'!AN$1,'Team forecast'!$B$2:$AO$2,0))</f>
        <v>0.27871879264670468</v>
      </c>
      <c r="AO167" s="16">
        <f>INDEX('Team forecast'!$B$2:$AO$26,MATCH('Master data'!$B167,'Team forecast'!$B$2:$B$26,0),MATCH('Master data'!AO$1,'Team forecast'!$B$2:$AO$2,0))</f>
        <v>3.6282433036223725</v>
      </c>
      <c r="AP167" s="16">
        <f>INDEX('Team forecast'!$B$2:$AO$26,MATCH('Master data'!$B167,'Team forecast'!$B$2:$B$26,0),MATCH('Master data'!AP$1,'Team forecast'!$B$2:$AO$2,0))</f>
        <v>3.8326557513175556</v>
      </c>
      <c r="AQ167" s="5">
        <f t="shared" si="219"/>
        <v>-5000</v>
      </c>
      <c r="AR167" s="5">
        <f>INDEX('Team forecast'!$B$2:$AO$26,MATCH('Master data'!$B167,'Team forecast'!$B$2:$B$26,0),MATCH('Master data'!AR$1,'Team forecast'!$B$2:$AO$2,0))*IF(X167&gt;0,25000,0)</f>
        <v>0</v>
      </c>
      <c r="AS167" s="16">
        <f>INDEX('Team forecast'!$B$2:$AO$26,MATCH('Master data'!$B167,'Team forecast'!$B$2:$B$26,0),MATCH('Master data'!AS$1,'Team forecast'!$B$2:$AO$2,0))*IF(X167&gt;0,5000,0)</f>
        <v>0</v>
      </c>
      <c r="AT167" s="16">
        <f>INDEX('Team forecast'!$B$2:$AO$26,MATCH('Master data'!$B167,'Team forecast'!$B$2:$B$26,0),MATCH('Master data'!AT$1,'Team forecast'!$B$2:$AO$2,0))*IF(X167&gt;0,-15000,0)</f>
        <v>0</v>
      </c>
      <c r="AU167" s="5">
        <f t="shared" si="220"/>
        <v>0</v>
      </c>
      <c r="AV167" s="5">
        <f t="shared" si="221"/>
        <v>0</v>
      </c>
      <c r="AW167" s="5">
        <f t="shared" si="222"/>
        <v>0</v>
      </c>
      <c r="AX167" s="5">
        <f t="shared" si="223"/>
        <v>0</v>
      </c>
      <c r="AY167" s="5">
        <f t="shared" si="224"/>
        <v>0</v>
      </c>
      <c r="AZ167" s="5">
        <f t="shared" si="225"/>
        <v>0</v>
      </c>
      <c r="BA167" s="5">
        <f t="shared" si="226"/>
        <v>0</v>
      </c>
      <c r="BB167" s="5">
        <f t="shared" si="227"/>
        <v>0</v>
      </c>
      <c r="BC167" s="5">
        <f t="shared" si="228"/>
        <v>0</v>
      </c>
      <c r="BD167" s="5">
        <f t="shared" si="229"/>
        <v>-5000</v>
      </c>
      <c r="BE167" s="16">
        <f>INDEX('Team forecast'!$B$2:$AO$26,MATCH('Master data'!$B167,'Team forecast'!$B$2:$B$26,0),MATCH('Master data'!BE$1,'Team forecast'!$B$2:$AO$2,0))</f>
        <v>0</v>
      </c>
      <c r="BF167" s="16">
        <f>INDEX('Team forecast'!$B$2:$AO$26,MATCH('Master data'!$B167,'Team forecast'!$B$2:$B$26,0),MATCH('Master data'!BF$1,'Team forecast'!$B$2:$AO$2,0))</f>
        <v>0</v>
      </c>
      <c r="BG167" s="16">
        <f>INDEX('Team forecast'!$B$2:$AO$26,MATCH('Master data'!$B167,'Team forecast'!$B$2:$B$26,0),MATCH('Master data'!BG$1,'Team forecast'!$B$2:$AO$2,0))</f>
        <v>0</v>
      </c>
      <c r="BH167" s="16">
        <f>INDEX('Team forecast'!$B$2:$AO$26,MATCH('Master data'!$B167,'Team forecast'!$B$2:$B$26,0),MATCH('Master data'!BH$1,'Team forecast'!$B$2:$AO$2,0))</f>
        <v>0</v>
      </c>
      <c r="BI167" s="16">
        <f>INDEX('Team forecast'!$B$2:$AO$26,MATCH('Master data'!$B167,'Team forecast'!$B$2:$B$26,0),MATCH('Master data'!BI$1,'Team forecast'!$B$2:$AO$2,0))</f>
        <v>0</v>
      </c>
      <c r="BJ167" s="5">
        <f t="shared" si="230"/>
        <v>-5000</v>
      </c>
      <c r="BK167" s="5">
        <f>INDEX('Team forecast'!$R$3:$BH$26,MATCH($B167,'Team forecast'!$B$3:$B$26,0),MATCH(BK$1,'Team forecast'!$R$2:$BH$2,0))*IF($X167&gt;0,25000,0)</f>
        <v>0</v>
      </c>
      <c r="BL167" s="5">
        <f>INDEX('Team forecast'!$R$3:$BH$26,MATCH($B167,'Team forecast'!$B$3:$B$26,0),MATCH(BL$1,'Team forecast'!$R$2:$BH$2,0))*IF($X167&gt;0,5000,0)</f>
        <v>0</v>
      </c>
      <c r="BM167" s="5">
        <f>INDEX('Team forecast'!$R$3:$BH$26,MATCH($B167,'Team forecast'!$B$3:$B$26,0),MATCH(BM$1,'Team forecast'!$R$2:$BH$2,0))*IF($X167&gt;0,-15000,0)</f>
        <v>0</v>
      </c>
      <c r="BN167" s="5">
        <f t="shared" si="231"/>
        <v>0</v>
      </c>
      <c r="BO167" s="5">
        <f t="shared" si="232"/>
        <v>0</v>
      </c>
      <c r="BP167" s="5">
        <f t="shared" si="233"/>
        <v>0</v>
      </c>
      <c r="BQ167" s="5">
        <f t="shared" si="234"/>
        <v>0</v>
      </c>
      <c r="BR167" s="5">
        <f t="shared" si="235"/>
        <v>0</v>
      </c>
      <c r="BS167" s="5">
        <f t="shared" si="236"/>
        <v>0</v>
      </c>
      <c r="BT167" s="5">
        <f t="shared" si="237"/>
        <v>0</v>
      </c>
      <c r="BU167" s="5">
        <f t="shared" si="238"/>
        <v>0</v>
      </c>
      <c r="BV167" s="5">
        <f t="shared" si="239"/>
        <v>0</v>
      </c>
      <c r="BW167" s="5">
        <f t="shared" si="199"/>
        <v>0</v>
      </c>
      <c r="BX167" s="5">
        <f t="shared" si="200"/>
        <v>-5000</v>
      </c>
      <c r="BY167" s="5">
        <f t="shared" si="240"/>
        <v>-15000</v>
      </c>
      <c r="BZ167" s="5">
        <f>MAX(INDEX('Team forecast'!$R$3:$BH$26,MATCH($B167,'Team forecast'!$B$3:$B$26,0),MATCH(BZ$1,'Team forecast'!$R$2:$BH$2,0))*($BX167)-(1-INDEX('Team forecast'!$R$3:$BH$26,MATCH($B167,'Team forecast'!$B$3:$B$26,0),MATCH(BZ$1,'Team forecast'!$R$2:$BH$2,0)))*(BY167+CH167)*0.01,-5000)</f>
        <v>-5000</v>
      </c>
      <c r="CA167" s="5">
        <f>MAX(INDEX('Team forecast'!$R$3:$BH$26,MATCH($B167,'Team forecast'!$B$3:$B$26,0),MATCH(CA$1,'Team forecast'!$R$2:$BH$2,0))*$BX167-(1-INDEX('Team forecast'!$R$3:$BH$26,MATCH($B167,'Team forecast'!$B$3:$B$26,0),MATCH(CA$1,'Team forecast'!$R$2:$BH$2,0)))*(BY167+BX167+CH167)*0.01,-5000)</f>
        <v>-5000</v>
      </c>
      <c r="CB167" s="5">
        <f>MAX(INDEX('Team forecast'!$R$3:$BH$26,MATCH($B167,'Team forecast'!$B$3:$B$26,0),MATCH(CB$1,'Team forecast'!$R$2:$BH$2,0))*$BX167-(1-INDEX('Team forecast'!$R$3:$BH$26,MATCH($B167,'Team forecast'!$B$3:$B$26,0),MATCH(CB$1,'Team forecast'!$R$2:$BH$2,0)))*(BY167+BX167*2+CH167)*0.01,0)</f>
        <v>0</v>
      </c>
      <c r="CC167" s="5">
        <v>0</v>
      </c>
      <c r="CD167" s="5">
        <f>+AK167+BD167*Cockpit!$C$3+BW167*Cockpit!$C$3^2+BZ167*Cockpit!$C$3^3+CA167*Cockpit!$C$3^4+CB167*Cockpit!$C$3^5+CC167*Cockpit!$C$3^6</f>
        <v>-10802.469135802468</v>
      </c>
      <c r="CE167" s="5"/>
      <c r="CF167" s="5"/>
      <c r="CG167" s="5">
        <v>0</v>
      </c>
      <c r="CH167" s="5">
        <f t="shared" si="201"/>
        <v>3612000</v>
      </c>
      <c r="CI167" s="5">
        <f t="shared" si="202"/>
        <v>3612000</v>
      </c>
      <c r="CJ167" s="1">
        <f t="shared" si="203"/>
        <v>-3.0000000000000001E-3</v>
      </c>
      <c r="CK167" s="5">
        <f>RANK(CD167,$CD$2:$CD$622)+COUNTIF($CD$2:$CD167,$CD167)-1</f>
        <v>472</v>
      </c>
      <c r="CL167" s="5">
        <f>RANK(CJ167,$CJ$2:$CJ$622)+COUNTIF($CJ$2:$CJ167,$CJ167)-1</f>
        <v>459</v>
      </c>
    </row>
    <row r="168" spans="1:90" x14ac:dyDescent="0.3">
      <c r="A168" t="str">
        <f>Players!P169</f>
        <v>Unai Simón</v>
      </c>
      <c r="B168" t="str">
        <f>Players!G169</f>
        <v>Spain</v>
      </c>
      <c r="C168" t="str">
        <f>Players!AB169</f>
        <v>Goalkeeper</v>
      </c>
      <c r="D168" s="1"/>
      <c r="F168" t="str">
        <f>IFERROR(INDEX(Lookup!B:B,MATCH(INDEX(Players!C:C,MATCH(E168,Players!A:A,0)),Lookup!D:D,0)),"")</f>
        <v/>
      </c>
      <c r="G168">
        <f>IF(Players!AC169=0,10000000,Players!AC169)</f>
        <v>5592000</v>
      </c>
      <c r="H168" s="16">
        <f>INDEX('Team forecast'!$B$2:$AO$26,MATCH('Master data'!$B168,'Team forecast'!$B$2:$B$26,0),MATCH('Master data'!H$1,'Team forecast'!$B$2:$AO$2,0))</f>
        <v>1.9979967794622602</v>
      </c>
      <c r="I168" s="16">
        <f>INDEX('Team forecast'!$B$2:$AO$26,MATCH('Master data'!$B168,'Team forecast'!$B$2:$B$26,0),MATCH('Master data'!I$1,'Team forecast'!$B$2:$AO$2,0))</f>
        <v>0.65640259726027606</v>
      </c>
      <c r="J168" s="16">
        <f>INDEX('Team forecast'!$B$2:$AO$26,MATCH('Master data'!$B168,'Team forecast'!$B$2:$B$26,0),MATCH('Master data'!J$1,'Team forecast'!$B$2:$AO$2,0))</f>
        <v>0.51871400527814249</v>
      </c>
      <c r="K168" s="16">
        <f>INDEX('Team forecast'!$B$2:$AO$26,MATCH('Master data'!$B168,'Team forecast'!$B$2:$B$26,0),MATCH('Master data'!K$1,'Team forecast'!$B$2:$AO$2,0))</f>
        <v>5.5104568712109829</v>
      </c>
      <c r="L168" s="16">
        <f>INDEX('Team forecast'!$B$2:$AO$26,MATCH('Master data'!$B168,'Team forecast'!$B$2:$B$26,0),MATCH('Master data'!L$1,'Team forecast'!$B$2:$AO$2,0))</f>
        <v>2.154857011207977</v>
      </c>
      <c r="M168">
        <f>IF(Players!BC169=1,95,0)</f>
        <v>95</v>
      </c>
      <c r="N168" s="2">
        <f>Players!BN169</f>
        <v>0</v>
      </c>
      <c r="O168" s="2">
        <f>Players!BO169</f>
        <v>0</v>
      </c>
      <c r="P168" s="2">
        <f>Players!BP169</f>
        <v>0</v>
      </c>
      <c r="Q168" s="2">
        <f>Players!BQ169</f>
        <v>1.3513513513513513E-2</v>
      </c>
      <c r="R168" s="2">
        <f>Players!BR169</f>
        <v>0</v>
      </c>
      <c r="S168" s="2">
        <f t="shared" si="204"/>
        <v>1.9979967794622602</v>
      </c>
      <c r="T168" s="2">
        <f t="shared" si="205"/>
        <v>0.65640259726027606</v>
      </c>
      <c r="U168" s="16">
        <f>INDEX('Team forecast'!$B$2:$AO$26,MATCH('Master data'!$B168,'Team forecast'!$B$2:$B$26,0),MATCH('Master data'!U$1,'Team forecast'!$B$2:$AO$2,0))</f>
        <v>0.71371927042030125</v>
      </c>
      <c r="V168" s="16">
        <f>INDEX('Team forecast'!$B$2:$AO$26,MATCH('Master data'!$B168,'Team forecast'!$B$2:$B$26,0),MATCH('Master data'!V$1,'Team forecast'!$B$2:$AO$2,0))</f>
        <v>0.1808088818398097</v>
      </c>
      <c r="W168" s="16">
        <f>INDEX('Team forecast'!$B$2:$AO$26,MATCH('Master data'!$B168,'Team forecast'!$B$2:$B$26,0),MATCH('Master data'!W$1,'Team forecast'!$B$2:$AO$2,0))</f>
        <v>0.105471847739889</v>
      </c>
      <c r="X168" s="5">
        <f t="shared" si="206"/>
        <v>7000</v>
      </c>
      <c r="Y168" s="5">
        <f t="shared" si="207"/>
        <v>17842.981760507533</v>
      </c>
      <c r="Z168" s="5">
        <f t="shared" si="208"/>
        <v>904.04440919904846</v>
      </c>
      <c r="AA168" s="5">
        <f t="shared" si="209"/>
        <v>-1582.077716098335</v>
      </c>
      <c r="AB168" s="5">
        <f t="shared" si="210"/>
        <v>0</v>
      </c>
      <c r="AC168" s="5">
        <f t="shared" si="211"/>
        <v>0</v>
      </c>
      <c r="AD168" s="5">
        <f t="shared" si="212"/>
        <v>0</v>
      </c>
      <c r="AE168" s="5">
        <f t="shared" si="213"/>
        <v>38903.550395860686</v>
      </c>
      <c r="AF168" s="5">
        <f t="shared" si="214"/>
        <v>7492.2720697385048</v>
      </c>
      <c r="AG168" s="5">
        <f t="shared" si="215"/>
        <v>-270.27027027027026</v>
      </c>
      <c r="AH168" s="5">
        <f t="shared" si="216"/>
        <v>0</v>
      </c>
      <c r="AI168" s="5">
        <f t="shared" si="217"/>
        <v>19979.9677946226</v>
      </c>
      <c r="AJ168" s="5">
        <f t="shared" si="218"/>
        <v>-5251.2207780822082</v>
      </c>
      <c r="AK168" s="5">
        <f>IFERROR(SUM(X168:AJ168),-5000)*((Cockpit!$C$3)^0)</f>
        <v>85019.247665477567</v>
      </c>
      <c r="AL168" s="16">
        <f>INDEX('Team forecast'!$B$2:$AO$26,MATCH('Master data'!$B168,'Team forecast'!$B$2:$B$26,0),MATCH('Master data'!AL$1,'Team forecast'!$B$2:$AO$2,0))</f>
        <v>2.4503417481709131</v>
      </c>
      <c r="AM168" s="16">
        <f>INDEX('Team forecast'!$B$2:$AO$26,MATCH('Master data'!$B168,'Team forecast'!$B$2:$B$26,0),MATCH('Master data'!AM$1,'Team forecast'!$B$2:$AO$2,0))</f>
        <v>0.60056788388223015</v>
      </c>
      <c r="AN168" s="16">
        <f>INDEX('Team forecast'!$B$2:$AO$26,MATCH('Master data'!$B168,'Team forecast'!$B$2:$B$26,0),MATCH('Master data'!AN$1,'Team forecast'!$B$2:$AO$2,0))</f>
        <v>0.54850006328846879</v>
      </c>
      <c r="AO168" s="16">
        <f>INDEX('Team forecast'!$B$2:$AO$26,MATCH('Master data'!$B168,'Team forecast'!$B$2:$B$26,0),MATCH('Master data'!AO$1,'Team forecast'!$B$2:$AO$2,0))</f>
        <v>6.7580201639051669</v>
      </c>
      <c r="AP168" s="16">
        <f>INDEX('Team forecast'!$B$2:$AO$26,MATCH('Master data'!$B168,'Team forecast'!$B$2:$B$26,0),MATCH('Master data'!AP$1,'Team forecast'!$B$2:$AO$2,0))</f>
        <v>1.9715612349669172</v>
      </c>
      <c r="AQ168" s="5">
        <f t="shared" si="219"/>
        <v>7000</v>
      </c>
      <c r="AR168" s="5">
        <f>INDEX('Team forecast'!$B$2:$AO$26,MATCH('Master data'!$B168,'Team forecast'!$B$2:$B$26,0),MATCH('Master data'!AR$1,'Team forecast'!$B$2:$AO$2,0))*IF(X168&gt;0,25000,0)</f>
        <v>19768.856447688566</v>
      </c>
      <c r="AS168" s="16">
        <f>INDEX('Team forecast'!$B$2:$AO$26,MATCH('Master data'!$B168,'Team forecast'!$B$2:$B$26,0),MATCH('Master data'!AS$1,'Team forecast'!$B$2:$AO$2,0))*IF(X168&gt;0,5000,0)</f>
        <v>729.92700729927003</v>
      </c>
      <c r="AT168" s="16">
        <f>INDEX('Team forecast'!$B$2:$AO$26,MATCH('Master data'!$B168,'Team forecast'!$B$2:$B$26,0),MATCH('Master data'!AT$1,'Team forecast'!$B$2:$AO$2,0))*IF(X168&gt;0,-15000,0)</f>
        <v>-948.90510948905103</v>
      </c>
      <c r="AU168" s="5">
        <f t="shared" si="220"/>
        <v>0</v>
      </c>
      <c r="AV168" s="5">
        <f t="shared" si="221"/>
        <v>0</v>
      </c>
      <c r="AW168" s="5">
        <f t="shared" si="222"/>
        <v>0</v>
      </c>
      <c r="AX168" s="5">
        <f t="shared" si="223"/>
        <v>41137.504746635161</v>
      </c>
      <c r="AY168" s="5">
        <f t="shared" si="224"/>
        <v>6854.9667554234347</v>
      </c>
      <c r="AZ168" s="5">
        <f t="shared" si="225"/>
        <v>-270.27027027027026</v>
      </c>
      <c r="BA168" s="5">
        <f t="shared" si="226"/>
        <v>0</v>
      </c>
      <c r="BB168" s="5">
        <f t="shared" si="227"/>
        <v>24503.41748170913</v>
      </c>
      <c r="BC168" s="5">
        <f t="shared" si="228"/>
        <v>-4804.5430710578412</v>
      </c>
      <c r="BD168" s="5">
        <f t="shared" si="229"/>
        <v>93970.953987938396</v>
      </c>
      <c r="BE168" s="16">
        <f>INDEX('Team forecast'!$B$2:$AO$26,MATCH('Master data'!$B168,'Team forecast'!$B$2:$B$26,0),MATCH('Master data'!BE$1,'Team forecast'!$B$2:$AO$2,0))</f>
        <v>0</v>
      </c>
      <c r="BF168" s="16">
        <f>INDEX('Team forecast'!$B$2:$AO$26,MATCH('Master data'!$B168,'Team forecast'!$B$2:$B$26,0),MATCH('Master data'!BF$1,'Team forecast'!$B$2:$AO$2,0))</f>
        <v>0</v>
      </c>
      <c r="BG168" s="16">
        <f>INDEX('Team forecast'!$B$2:$AO$26,MATCH('Master data'!$B168,'Team forecast'!$B$2:$B$26,0),MATCH('Master data'!BG$1,'Team forecast'!$B$2:$AO$2,0))</f>
        <v>0</v>
      </c>
      <c r="BH168" s="16">
        <f>INDEX('Team forecast'!$B$2:$AO$26,MATCH('Master data'!$B168,'Team forecast'!$B$2:$B$26,0),MATCH('Master data'!BH$1,'Team forecast'!$B$2:$AO$2,0))</f>
        <v>0</v>
      </c>
      <c r="BI168" s="16">
        <f>INDEX('Team forecast'!$B$2:$AO$26,MATCH('Master data'!$B168,'Team forecast'!$B$2:$B$26,0),MATCH('Master data'!BI$1,'Team forecast'!$B$2:$AO$2,0))</f>
        <v>0</v>
      </c>
      <c r="BJ168" s="5">
        <f t="shared" si="230"/>
        <v>7000</v>
      </c>
      <c r="BK168" s="5">
        <f>INDEX('Team forecast'!$R$3:$BH$26,MATCH($B168,'Team forecast'!$B$3:$B$26,0),MATCH(BK$1,'Team forecast'!$R$2:$BH$2,0))*IF($X168&gt;0,25000,0)</f>
        <v>0</v>
      </c>
      <c r="BL168" s="5">
        <f>INDEX('Team forecast'!$R$3:$BH$26,MATCH($B168,'Team forecast'!$B$3:$B$26,0),MATCH(BL$1,'Team forecast'!$R$2:$BH$2,0))*IF($X168&gt;0,5000,0)</f>
        <v>0</v>
      </c>
      <c r="BM168" s="5">
        <f>INDEX('Team forecast'!$R$3:$BH$26,MATCH($B168,'Team forecast'!$B$3:$B$26,0),MATCH(BM$1,'Team forecast'!$R$2:$BH$2,0))*IF($X168&gt;0,-15000,0)</f>
        <v>0</v>
      </c>
      <c r="BN168" s="5">
        <f t="shared" si="231"/>
        <v>0</v>
      </c>
      <c r="BO168" s="5">
        <f t="shared" si="232"/>
        <v>0</v>
      </c>
      <c r="BP168" s="5">
        <f t="shared" si="233"/>
        <v>0</v>
      </c>
      <c r="BQ168" s="5">
        <f t="shared" si="234"/>
        <v>0</v>
      </c>
      <c r="BR168" s="5">
        <f t="shared" si="235"/>
        <v>0</v>
      </c>
      <c r="BS168" s="5">
        <f t="shared" si="236"/>
        <v>-270.27027027027026</v>
      </c>
      <c r="BT168" s="5">
        <f t="shared" si="237"/>
        <v>0</v>
      </c>
      <c r="BU168" s="5">
        <f t="shared" si="238"/>
        <v>0</v>
      </c>
      <c r="BV168" s="5">
        <f t="shared" si="239"/>
        <v>0</v>
      </c>
      <c r="BW168" s="5">
        <f t="shared" si="199"/>
        <v>0</v>
      </c>
      <c r="BX168" s="5">
        <f t="shared" si="200"/>
        <v>89495.100826707989</v>
      </c>
      <c r="BY168" s="5">
        <f t="shared" si="240"/>
        <v>268485.30248012394</v>
      </c>
      <c r="BZ168" s="5">
        <f>MAX(INDEX('Team forecast'!$R$3:$BH$26,MATCH($B168,'Team forecast'!$B$3:$B$26,0),MATCH(BZ$1,'Team forecast'!$R$2:$BH$2,0))*($BX168)-(1-INDEX('Team forecast'!$R$3:$BH$26,MATCH($B168,'Team forecast'!$B$3:$B$26,0),MATCH(BZ$1,'Team forecast'!$R$2:$BH$2,0)))*(BY168+CH168)*0.01,-5000)</f>
        <v>82442.722071874217</v>
      </c>
      <c r="CA168" s="5">
        <f>MAX(INDEX('Team forecast'!$R$3:$BH$26,MATCH($B168,'Team forecast'!$B$3:$B$26,0),MATCH(CA$1,'Team forecast'!$R$2:$BH$2,0))*$BX168-(1-INDEX('Team forecast'!$R$3:$BH$26,MATCH($B168,'Team forecast'!$B$3:$B$26,0),MATCH(CA$1,'Team forecast'!$R$2:$BH$2,0)))*(BY168+BX168+CH168)*0.01,-5000)</f>
        <v>12372.353136202033</v>
      </c>
      <c r="CB168" s="5">
        <f>MAX(INDEX('Team forecast'!$R$3:$BH$26,MATCH($B168,'Team forecast'!$B$3:$B$26,0),MATCH(CB$1,'Team forecast'!$R$2:$BH$2,0))*$BX168-(1-INDEX('Team forecast'!$R$3:$BH$26,MATCH($B168,'Team forecast'!$B$3:$B$26,0),MATCH(CB$1,'Team forecast'!$R$2:$BH$2,0)))*(BY168+BX168*2+CH168)*0.01,0)</f>
        <v>0</v>
      </c>
      <c r="CC168" s="5">
        <v>0</v>
      </c>
      <c r="CD168" s="5">
        <f>+AK168+BD168*Cockpit!$C$3+BW168*Cockpit!$C$3^2+BZ168*Cockpit!$C$3^3+CA168*Cockpit!$C$3^4+CB168*Cockpit!$C$3^5+CC168*Cockpit!$C$3^6</f>
        <v>174537.94513773543</v>
      </c>
      <c r="CE168" s="5"/>
      <c r="CF168" s="5"/>
      <c r="CG168" s="5">
        <v>0</v>
      </c>
      <c r="CH168" s="5">
        <f t="shared" si="201"/>
        <v>5592000</v>
      </c>
      <c r="CI168" s="5">
        <f t="shared" si="202"/>
        <v>5592000</v>
      </c>
      <c r="CJ168" s="1">
        <f t="shared" si="203"/>
        <v>3.1E-2</v>
      </c>
      <c r="CK168" s="5">
        <f>RANK(CD168,$CD$2:$CD$622)+COUNTIF($CD$2:$CD168,$CD168)-1</f>
        <v>19</v>
      </c>
      <c r="CL168" s="5">
        <f>RANK(CJ168,$CJ$2:$CJ$622)+COUNTIF($CJ$2:$CJ168,$CJ168)-1</f>
        <v>54</v>
      </c>
    </row>
    <row r="169" spans="1:90" x14ac:dyDescent="0.3">
      <c r="A169" t="str">
        <f>Players!P170</f>
        <v>Aymeric Laporte</v>
      </c>
      <c r="B169" t="str">
        <f>Players!G170</f>
        <v>Spain</v>
      </c>
      <c r="C169" t="str">
        <f>Players!AB170</f>
        <v>Defense</v>
      </c>
      <c r="D169" s="1"/>
      <c r="F169" t="str">
        <f>IFERROR(INDEX(Lookup!B:B,MATCH(INDEX(Players!C:C,MATCH(E169,Players!A:A,0)),Lookup!D:D,0)),"")</f>
        <v/>
      </c>
      <c r="G169">
        <f>IF(Players!AC170=0,10000000,Players!AC170)</f>
        <v>3562000</v>
      </c>
      <c r="H169" s="16">
        <f>INDEX('Team forecast'!$B$2:$AO$26,MATCH('Master data'!$B169,'Team forecast'!$B$2:$B$26,0),MATCH('Master data'!H$1,'Team forecast'!$B$2:$AO$2,0))</f>
        <v>1.9979967794622602</v>
      </c>
      <c r="I169" s="16">
        <f>INDEX('Team forecast'!$B$2:$AO$26,MATCH('Master data'!$B169,'Team forecast'!$B$2:$B$26,0),MATCH('Master data'!I$1,'Team forecast'!$B$2:$AO$2,0))</f>
        <v>0.65640259726027606</v>
      </c>
      <c r="J169" s="16">
        <f>INDEX('Team forecast'!$B$2:$AO$26,MATCH('Master data'!$B169,'Team forecast'!$B$2:$B$26,0),MATCH('Master data'!J$1,'Team forecast'!$B$2:$AO$2,0))</f>
        <v>0.51871400527814249</v>
      </c>
      <c r="K169" s="16">
        <f>INDEX('Team forecast'!$B$2:$AO$26,MATCH('Master data'!$B169,'Team forecast'!$B$2:$B$26,0),MATCH('Master data'!K$1,'Team forecast'!$B$2:$AO$2,0))</f>
        <v>5.5104568712109829</v>
      </c>
      <c r="L169" s="16">
        <f>INDEX('Team forecast'!$B$2:$AO$26,MATCH('Master data'!$B169,'Team forecast'!$B$2:$B$26,0),MATCH('Master data'!L$1,'Team forecast'!$B$2:$AO$2,0))</f>
        <v>2.154857011207977</v>
      </c>
      <c r="M169">
        <f>IF(Players!BC170=1,95,0)</f>
        <v>95</v>
      </c>
      <c r="N169" s="2">
        <f>Players!BN170</f>
        <v>1.81849056644229E-2</v>
      </c>
      <c r="O169" s="2">
        <f>Players!BO170</f>
        <v>3.3125389520613883E-2</v>
      </c>
      <c r="P169" s="2">
        <f>Players!BP170</f>
        <v>1.7616884510527522E-2</v>
      </c>
      <c r="Q169" s="2">
        <f>Players!BQ170</f>
        <v>3.3507073715562177E-2</v>
      </c>
      <c r="R169" s="2">
        <f>Players!BR170</f>
        <v>0</v>
      </c>
      <c r="S169" s="2">
        <f t="shared" si="204"/>
        <v>1.9979967794622602</v>
      </c>
      <c r="T169" s="2">
        <f t="shared" si="205"/>
        <v>0.65640259726027606</v>
      </c>
      <c r="U169" s="16">
        <f>INDEX('Team forecast'!$B$2:$AO$26,MATCH('Master data'!$B169,'Team forecast'!$B$2:$B$26,0),MATCH('Master data'!U$1,'Team forecast'!$B$2:$AO$2,0))</f>
        <v>0.71371927042030125</v>
      </c>
      <c r="V169" s="16">
        <f>INDEX('Team forecast'!$B$2:$AO$26,MATCH('Master data'!$B169,'Team forecast'!$B$2:$B$26,0),MATCH('Master data'!V$1,'Team forecast'!$B$2:$AO$2,0))</f>
        <v>0.1808088818398097</v>
      </c>
      <c r="W169" s="16">
        <f>INDEX('Team forecast'!$B$2:$AO$26,MATCH('Master data'!$B169,'Team forecast'!$B$2:$B$26,0),MATCH('Master data'!W$1,'Team forecast'!$B$2:$AO$2,0))</f>
        <v>0.105471847739889</v>
      </c>
      <c r="X169" s="5">
        <f t="shared" si="206"/>
        <v>7000</v>
      </c>
      <c r="Y169" s="5">
        <f t="shared" si="207"/>
        <v>17842.981760507533</v>
      </c>
      <c r="Z169" s="5">
        <f t="shared" si="208"/>
        <v>904.04440919904846</v>
      </c>
      <c r="AA169" s="5">
        <f t="shared" si="209"/>
        <v>-1582.077716098335</v>
      </c>
      <c r="AB169" s="5">
        <f t="shared" si="210"/>
        <v>5450.0074428512953</v>
      </c>
      <c r="AC169" s="5">
        <f t="shared" si="211"/>
        <v>3309.2210790309723</v>
      </c>
      <c r="AD169" s="5">
        <f t="shared" si="212"/>
        <v>970.77082300366715</v>
      </c>
      <c r="AE169" s="5">
        <f t="shared" si="213"/>
        <v>25935.700263907125</v>
      </c>
      <c r="AF169" s="5">
        <f t="shared" si="214"/>
        <v>0</v>
      </c>
      <c r="AG169" s="5">
        <f t="shared" si="215"/>
        <v>-670.14147431124354</v>
      </c>
      <c r="AH169" s="5">
        <f t="shared" si="216"/>
        <v>0</v>
      </c>
      <c r="AI169" s="5">
        <f t="shared" si="217"/>
        <v>19979.9677946226</v>
      </c>
      <c r="AJ169" s="5">
        <f t="shared" si="218"/>
        <v>-5251.2207780822082</v>
      </c>
      <c r="AK169" s="5">
        <f>IFERROR(SUM(X169:AJ169),-5000)*((Cockpit!$C$3)^0)</f>
        <v>73889.253604630459</v>
      </c>
      <c r="AL169" s="16">
        <f>INDEX('Team forecast'!$B$2:$AO$26,MATCH('Master data'!$B169,'Team forecast'!$B$2:$B$26,0),MATCH('Master data'!AL$1,'Team forecast'!$B$2:$AO$2,0))</f>
        <v>2.4503417481709131</v>
      </c>
      <c r="AM169" s="16">
        <f>INDEX('Team forecast'!$B$2:$AO$26,MATCH('Master data'!$B169,'Team forecast'!$B$2:$B$26,0),MATCH('Master data'!AM$1,'Team forecast'!$B$2:$AO$2,0))</f>
        <v>0.60056788388223015</v>
      </c>
      <c r="AN169" s="16">
        <f>INDEX('Team forecast'!$B$2:$AO$26,MATCH('Master data'!$B169,'Team forecast'!$B$2:$B$26,0),MATCH('Master data'!AN$1,'Team forecast'!$B$2:$AO$2,0))</f>
        <v>0.54850006328846879</v>
      </c>
      <c r="AO169" s="16">
        <f>INDEX('Team forecast'!$B$2:$AO$26,MATCH('Master data'!$B169,'Team forecast'!$B$2:$B$26,0),MATCH('Master data'!AO$1,'Team forecast'!$B$2:$AO$2,0))</f>
        <v>6.7580201639051669</v>
      </c>
      <c r="AP169" s="16">
        <f>INDEX('Team forecast'!$B$2:$AO$26,MATCH('Master data'!$B169,'Team forecast'!$B$2:$B$26,0),MATCH('Master data'!AP$1,'Team forecast'!$B$2:$AO$2,0))</f>
        <v>1.9715612349669172</v>
      </c>
      <c r="AQ169" s="5">
        <f t="shared" si="219"/>
        <v>7000</v>
      </c>
      <c r="AR169" s="5">
        <f>INDEX('Team forecast'!$B$2:$AO$26,MATCH('Master data'!$B169,'Team forecast'!$B$2:$B$26,0),MATCH('Master data'!AR$1,'Team forecast'!$B$2:$AO$2,0))*IF(X169&gt;0,25000,0)</f>
        <v>19768.856447688566</v>
      </c>
      <c r="AS169" s="16">
        <f>INDEX('Team forecast'!$B$2:$AO$26,MATCH('Master data'!$B169,'Team forecast'!$B$2:$B$26,0),MATCH('Master data'!AS$1,'Team forecast'!$B$2:$AO$2,0))*IF(X169&gt;0,5000,0)</f>
        <v>729.92700729927003</v>
      </c>
      <c r="AT169" s="16">
        <f>INDEX('Team forecast'!$B$2:$AO$26,MATCH('Master data'!$B169,'Team forecast'!$B$2:$B$26,0),MATCH('Master data'!AT$1,'Team forecast'!$B$2:$AO$2,0))*IF(X169&gt;0,-15000,0)</f>
        <v>-948.90510948905103</v>
      </c>
      <c r="AU169" s="5">
        <f t="shared" si="220"/>
        <v>6683.8850304127727</v>
      </c>
      <c r="AV169" s="5">
        <f t="shared" si="221"/>
        <v>4058.4262433391737</v>
      </c>
      <c r="AW169" s="5">
        <f t="shared" si="222"/>
        <v>1190.5526074733361</v>
      </c>
      <c r="AX169" s="5">
        <f t="shared" si="223"/>
        <v>27425.00316442344</v>
      </c>
      <c r="AY169" s="5">
        <f t="shared" si="224"/>
        <v>0</v>
      </c>
      <c r="AZ169" s="5">
        <f t="shared" si="225"/>
        <v>-670.14147431124354</v>
      </c>
      <c r="BA169" s="5">
        <f t="shared" si="226"/>
        <v>0</v>
      </c>
      <c r="BB169" s="5">
        <f t="shared" si="227"/>
        <v>24503.41748170913</v>
      </c>
      <c r="BC169" s="5">
        <f t="shared" si="228"/>
        <v>-4804.5430710578412</v>
      </c>
      <c r="BD169" s="5">
        <f t="shared" si="229"/>
        <v>84936.478327487552</v>
      </c>
      <c r="BE169" s="16">
        <f>INDEX('Team forecast'!$B$2:$AO$26,MATCH('Master data'!$B169,'Team forecast'!$B$2:$B$26,0),MATCH('Master data'!BE$1,'Team forecast'!$B$2:$AO$2,0))</f>
        <v>0</v>
      </c>
      <c r="BF169" s="16">
        <f>INDEX('Team forecast'!$B$2:$AO$26,MATCH('Master data'!$B169,'Team forecast'!$B$2:$B$26,0),MATCH('Master data'!BF$1,'Team forecast'!$B$2:$AO$2,0))</f>
        <v>0</v>
      </c>
      <c r="BG169" s="16">
        <f>INDEX('Team forecast'!$B$2:$AO$26,MATCH('Master data'!$B169,'Team forecast'!$B$2:$B$26,0),MATCH('Master data'!BG$1,'Team forecast'!$B$2:$AO$2,0))</f>
        <v>0</v>
      </c>
      <c r="BH169" s="16">
        <f>INDEX('Team forecast'!$B$2:$AO$26,MATCH('Master data'!$B169,'Team forecast'!$B$2:$B$26,0),MATCH('Master data'!BH$1,'Team forecast'!$B$2:$AO$2,0))</f>
        <v>0</v>
      </c>
      <c r="BI169" s="16">
        <f>INDEX('Team forecast'!$B$2:$AO$26,MATCH('Master data'!$B169,'Team forecast'!$B$2:$B$26,0),MATCH('Master data'!BI$1,'Team forecast'!$B$2:$AO$2,0))</f>
        <v>0</v>
      </c>
      <c r="BJ169" s="5">
        <f t="shared" si="230"/>
        <v>7000</v>
      </c>
      <c r="BK169" s="5">
        <f>INDEX('Team forecast'!$R$3:$BH$26,MATCH($B169,'Team forecast'!$B$3:$B$26,0),MATCH(BK$1,'Team forecast'!$R$2:$BH$2,0))*IF($X169&gt;0,25000,0)</f>
        <v>0</v>
      </c>
      <c r="BL169" s="5">
        <f>INDEX('Team forecast'!$R$3:$BH$26,MATCH($B169,'Team forecast'!$B$3:$B$26,0),MATCH(BL$1,'Team forecast'!$R$2:$BH$2,0))*IF($X169&gt;0,5000,0)</f>
        <v>0</v>
      </c>
      <c r="BM169" s="5">
        <f>INDEX('Team forecast'!$R$3:$BH$26,MATCH($B169,'Team forecast'!$B$3:$B$26,0),MATCH(BM$1,'Team forecast'!$R$2:$BH$2,0))*IF($X169&gt;0,-15000,0)</f>
        <v>0</v>
      </c>
      <c r="BN169" s="5">
        <f t="shared" si="231"/>
        <v>0</v>
      </c>
      <c r="BO169" s="5">
        <f t="shared" si="232"/>
        <v>0</v>
      </c>
      <c r="BP169" s="5">
        <f t="shared" si="233"/>
        <v>0</v>
      </c>
      <c r="BQ169" s="5">
        <f t="shared" si="234"/>
        <v>0</v>
      </c>
      <c r="BR169" s="5">
        <f t="shared" si="235"/>
        <v>0</v>
      </c>
      <c r="BS169" s="5">
        <f t="shared" si="236"/>
        <v>-670.14147431124354</v>
      </c>
      <c r="BT169" s="5">
        <f t="shared" si="237"/>
        <v>0</v>
      </c>
      <c r="BU169" s="5">
        <f t="shared" si="238"/>
        <v>0</v>
      </c>
      <c r="BV169" s="5">
        <f t="shared" si="239"/>
        <v>0</v>
      </c>
      <c r="BW169" s="5">
        <f t="shared" si="199"/>
        <v>0</v>
      </c>
      <c r="BX169" s="5">
        <f t="shared" si="200"/>
        <v>79412.865966059006</v>
      </c>
      <c r="BY169" s="5">
        <f t="shared" si="240"/>
        <v>238238.59789817702</v>
      </c>
      <c r="BZ169" s="5">
        <f>MAX(INDEX('Team forecast'!$R$3:$BH$26,MATCH($B169,'Team forecast'!$B$3:$B$26,0),MATCH(BZ$1,'Team forecast'!$R$2:$BH$2,0))*($BX169)-(1-INDEX('Team forecast'!$R$3:$BH$26,MATCH($B169,'Team forecast'!$B$3:$B$26,0),MATCH(BZ$1,'Team forecast'!$R$2:$BH$2,0)))*(BY169+CH169)*0.01,-5000)</f>
        <v>73821.663492485633</v>
      </c>
      <c r="CA169" s="5">
        <f>MAX(INDEX('Team forecast'!$R$3:$BH$26,MATCH($B169,'Team forecast'!$B$3:$B$26,0),MATCH(CA$1,'Team forecast'!$R$2:$BH$2,0))*$BX169-(1-INDEX('Team forecast'!$R$3:$BH$26,MATCH($B169,'Team forecast'!$B$3:$B$26,0),MATCH(CA$1,'Team forecast'!$R$2:$BH$2,0)))*(BY169+BX169+CH169)*0.01,-5000)</f>
        <v>18225.32238121417</v>
      </c>
      <c r="CB169" s="5">
        <f>MAX(INDEX('Team forecast'!$R$3:$BH$26,MATCH($B169,'Team forecast'!$B$3:$B$26,0),MATCH(CB$1,'Team forecast'!$R$2:$BH$2,0))*$BX169-(1-INDEX('Team forecast'!$R$3:$BH$26,MATCH($B169,'Team forecast'!$B$3:$B$26,0),MATCH(CB$1,'Team forecast'!$R$2:$BH$2,0)))*(BY169+BX169*2+CH169)*0.01,0)</f>
        <v>0</v>
      </c>
      <c r="CC169" s="5">
        <v>0</v>
      </c>
      <c r="CD169" s="5">
        <f>+AK169+BD169*Cockpit!$C$3+BW169*Cockpit!$C$3^2+BZ169*Cockpit!$C$3^3+CA169*Cockpit!$C$3^4+CB169*Cockpit!$C$3^5+CC169*Cockpit!$C$3^6</f>
        <v>155986.72164911701</v>
      </c>
      <c r="CE169" s="5"/>
      <c r="CF169" s="5"/>
      <c r="CG169" s="5">
        <v>0</v>
      </c>
      <c r="CH169" s="5">
        <f t="shared" si="201"/>
        <v>3562000</v>
      </c>
      <c r="CI169" s="5">
        <f t="shared" si="202"/>
        <v>3562000</v>
      </c>
      <c r="CJ169" s="1">
        <f t="shared" si="203"/>
        <v>4.3999999999999997E-2</v>
      </c>
      <c r="CK169" s="5">
        <f>RANK(CD169,$CD$2:$CD$622)+COUNTIF($CD$2:$CD169,$CD169)-1</f>
        <v>35</v>
      </c>
      <c r="CL169" s="5">
        <f>RANK(CJ169,$CJ$2:$CJ$622)+COUNTIF($CJ$2:$CJ169,$CJ169)-1</f>
        <v>13</v>
      </c>
    </row>
    <row r="170" spans="1:90" x14ac:dyDescent="0.3">
      <c r="A170" t="str">
        <f>Players!P171</f>
        <v xml:space="preserve"> D. Llorente</v>
      </c>
      <c r="B170" t="str">
        <f>Players!G171</f>
        <v>Spain</v>
      </c>
      <c r="C170" t="str">
        <f>Players!AB171</f>
        <v>Midfield</v>
      </c>
      <c r="D170" s="1"/>
      <c r="F170" t="str">
        <f>IFERROR(INDEX(Lookup!B:B,MATCH(INDEX(Players!C:C,MATCH(E170,Players!A:A,0)),Lookup!D:D,0)),"")</f>
        <v/>
      </c>
      <c r="G170">
        <f>IF(Players!AC171=0,10000000,Players!AC171)</f>
        <v>4512000</v>
      </c>
      <c r="H170" s="16">
        <f>INDEX('Team forecast'!$B$2:$AO$26,MATCH('Master data'!$B170,'Team forecast'!$B$2:$B$26,0),MATCH('Master data'!H$1,'Team forecast'!$B$2:$AO$2,0))</f>
        <v>1.9979967794622602</v>
      </c>
      <c r="I170" s="16">
        <f>INDEX('Team forecast'!$B$2:$AO$26,MATCH('Master data'!$B170,'Team forecast'!$B$2:$B$26,0),MATCH('Master data'!I$1,'Team forecast'!$B$2:$AO$2,0))</f>
        <v>0.65640259726027606</v>
      </c>
      <c r="J170" s="16">
        <f>INDEX('Team forecast'!$B$2:$AO$26,MATCH('Master data'!$B170,'Team forecast'!$B$2:$B$26,0),MATCH('Master data'!J$1,'Team forecast'!$B$2:$AO$2,0))</f>
        <v>0.51871400527814249</v>
      </c>
      <c r="K170" s="16">
        <f>INDEX('Team forecast'!$B$2:$AO$26,MATCH('Master data'!$B170,'Team forecast'!$B$2:$B$26,0),MATCH('Master data'!K$1,'Team forecast'!$B$2:$AO$2,0))</f>
        <v>5.5104568712109829</v>
      </c>
      <c r="L170" s="16">
        <f>INDEX('Team forecast'!$B$2:$AO$26,MATCH('Master data'!$B170,'Team forecast'!$B$2:$B$26,0),MATCH('Master data'!L$1,'Team forecast'!$B$2:$AO$2,0))</f>
        <v>2.154857011207977</v>
      </c>
      <c r="M170">
        <f>IF(Players!BC171=1,95,0)</f>
        <v>0</v>
      </c>
      <c r="N170" s="2">
        <f>Players!BN171</f>
        <v>0</v>
      </c>
      <c r="O170" s="2">
        <f>Players!BO171</f>
        <v>0</v>
      </c>
      <c r="P170" s="2">
        <f>Players!BP171</f>
        <v>0</v>
      </c>
      <c r="Q170" s="2">
        <f>Players!BQ171</f>
        <v>3.4749034749034749E-2</v>
      </c>
      <c r="R170" s="2">
        <f>Players!BR171</f>
        <v>0</v>
      </c>
      <c r="S170" s="2">
        <f t="shared" si="204"/>
        <v>1.9979967794622602</v>
      </c>
      <c r="T170" s="2">
        <f t="shared" si="205"/>
        <v>0.65640259726027606</v>
      </c>
      <c r="U170" s="16">
        <f>INDEX('Team forecast'!$B$2:$AO$26,MATCH('Master data'!$B170,'Team forecast'!$B$2:$B$26,0),MATCH('Master data'!U$1,'Team forecast'!$B$2:$AO$2,0))</f>
        <v>0.71371927042030125</v>
      </c>
      <c r="V170" s="16">
        <f>INDEX('Team forecast'!$B$2:$AO$26,MATCH('Master data'!$B170,'Team forecast'!$B$2:$B$26,0),MATCH('Master data'!V$1,'Team forecast'!$B$2:$AO$2,0))</f>
        <v>0.1808088818398097</v>
      </c>
      <c r="W170" s="16">
        <f>INDEX('Team forecast'!$B$2:$AO$26,MATCH('Master data'!$B170,'Team forecast'!$B$2:$B$26,0),MATCH('Master data'!W$1,'Team forecast'!$B$2:$AO$2,0))</f>
        <v>0.105471847739889</v>
      </c>
      <c r="X170" s="5">
        <f t="shared" si="206"/>
        <v>-5000</v>
      </c>
      <c r="Y170" s="5">
        <f t="shared" si="207"/>
        <v>0</v>
      </c>
      <c r="Z170" s="5">
        <f t="shared" si="208"/>
        <v>0</v>
      </c>
      <c r="AA170" s="5">
        <f t="shared" si="209"/>
        <v>0</v>
      </c>
      <c r="AB170" s="5">
        <f t="shared" si="210"/>
        <v>0</v>
      </c>
      <c r="AC170" s="5">
        <f t="shared" si="211"/>
        <v>0</v>
      </c>
      <c r="AD170" s="5">
        <f t="shared" si="212"/>
        <v>0</v>
      </c>
      <c r="AE170" s="5">
        <f t="shared" si="213"/>
        <v>0</v>
      </c>
      <c r="AF170" s="5">
        <f t="shared" si="214"/>
        <v>0</v>
      </c>
      <c r="AG170" s="5">
        <f t="shared" si="215"/>
        <v>0</v>
      </c>
      <c r="AH170" s="5">
        <f t="shared" si="216"/>
        <v>0</v>
      </c>
      <c r="AI170" s="5">
        <f t="shared" si="217"/>
        <v>0</v>
      </c>
      <c r="AJ170" s="5">
        <f t="shared" si="218"/>
        <v>0</v>
      </c>
      <c r="AK170" s="5">
        <f>IFERROR(SUM(X170:AJ170),-5000)*((Cockpit!$C$3)^0)</f>
        <v>-5000</v>
      </c>
      <c r="AL170" s="16">
        <f>INDEX('Team forecast'!$B$2:$AO$26,MATCH('Master data'!$B170,'Team forecast'!$B$2:$B$26,0),MATCH('Master data'!AL$1,'Team forecast'!$B$2:$AO$2,0))</f>
        <v>2.4503417481709131</v>
      </c>
      <c r="AM170" s="16">
        <f>INDEX('Team forecast'!$B$2:$AO$26,MATCH('Master data'!$B170,'Team forecast'!$B$2:$B$26,0),MATCH('Master data'!AM$1,'Team forecast'!$B$2:$AO$2,0))</f>
        <v>0.60056788388223015</v>
      </c>
      <c r="AN170" s="16">
        <f>INDEX('Team forecast'!$B$2:$AO$26,MATCH('Master data'!$B170,'Team forecast'!$B$2:$B$26,0),MATCH('Master data'!AN$1,'Team forecast'!$B$2:$AO$2,0))</f>
        <v>0.54850006328846879</v>
      </c>
      <c r="AO170" s="16">
        <f>INDEX('Team forecast'!$B$2:$AO$26,MATCH('Master data'!$B170,'Team forecast'!$B$2:$B$26,0),MATCH('Master data'!AO$1,'Team forecast'!$B$2:$AO$2,0))</f>
        <v>6.7580201639051669</v>
      </c>
      <c r="AP170" s="16">
        <f>INDEX('Team forecast'!$B$2:$AO$26,MATCH('Master data'!$B170,'Team forecast'!$B$2:$B$26,0),MATCH('Master data'!AP$1,'Team forecast'!$B$2:$AO$2,0))</f>
        <v>1.9715612349669172</v>
      </c>
      <c r="AQ170" s="5">
        <f t="shared" si="219"/>
        <v>-5000</v>
      </c>
      <c r="AR170" s="5">
        <f>INDEX('Team forecast'!$B$2:$AO$26,MATCH('Master data'!$B170,'Team forecast'!$B$2:$B$26,0),MATCH('Master data'!AR$1,'Team forecast'!$B$2:$AO$2,0))*IF(X170&gt;0,25000,0)</f>
        <v>0</v>
      </c>
      <c r="AS170" s="16">
        <f>INDEX('Team forecast'!$B$2:$AO$26,MATCH('Master data'!$B170,'Team forecast'!$B$2:$B$26,0),MATCH('Master data'!AS$1,'Team forecast'!$B$2:$AO$2,0))*IF(X170&gt;0,5000,0)</f>
        <v>0</v>
      </c>
      <c r="AT170" s="16">
        <f>INDEX('Team forecast'!$B$2:$AO$26,MATCH('Master data'!$B170,'Team forecast'!$B$2:$B$26,0),MATCH('Master data'!AT$1,'Team forecast'!$B$2:$AO$2,0))*IF(X170&gt;0,-15000,0)</f>
        <v>0</v>
      </c>
      <c r="AU170" s="5">
        <f t="shared" si="220"/>
        <v>0</v>
      </c>
      <c r="AV170" s="5">
        <f t="shared" si="221"/>
        <v>0</v>
      </c>
      <c r="AW170" s="5">
        <f t="shared" si="222"/>
        <v>0</v>
      </c>
      <c r="AX170" s="5">
        <f t="shared" si="223"/>
        <v>0</v>
      </c>
      <c r="AY170" s="5">
        <f t="shared" si="224"/>
        <v>0</v>
      </c>
      <c r="AZ170" s="5">
        <f t="shared" si="225"/>
        <v>0</v>
      </c>
      <c r="BA170" s="5">
        <f t="shared" si="226"/>
        <v>0</v>
      </c>
      <c r="BB170" s="5">
        <f t="shared" si="227"/>
        <v>0</v>
      </c>
      <c r="BC170" s="5">
        <f t="shared" si="228"/>
        <v>0</v>
      </c>
      <c r="BD170" s="5">
        <f t="shared" si="229"/>
        <v>-5000</v>
      </c>
      <c r="BE170" s="16">
        <f>INDEX('Team forecast'!$B$2:$AO$26,MATCH('Master data'!$B170,'Team forecast'!$B$2:$B$26,0),MATCH('Master data'!BE$1,'Team forecast'!$B$2:$AO$2,0))</f>
        <v>0</v>
      </c>
      <c r="BF170" s="16">
        <f>INDEX('Team forecast'!$B$2:$AO$26,MATCH('Master data'!$B170,'Team forecast'!$B$2:$B$26,0),MATCH('Master data'!BF$1,'Team forecast'!$B$2:$AO$2,0))</f>
        <v>0</v>
      </c>
      <c r="BG170" s="16">
        <f>INDEX('Team forecast'!$B$2:$AO$26,MATCH('Master data'!$B170,'Team forecast'!$B$2:$B$26,0),MATCH('Master data'!BG$1,'Team forecast'!$B$2:$AO$2,0))</f>
        <v>0</v>
      </c>
      <c r="BH170" s="16">
        <f>INDEX('Team forecast'!$B$2:$AO$26,MATCH('Master data'!$B170,'Team forecast'!$B$2:$B$26,0),MATCH('Master data'!BH$1,'Team forecast'!$B$2:$AO$2,0))</f>
        <v>0</v>
      </c>
      <c r="BI170" s="16">
        <f>INDEX('Team forecast'!$B$2:$AO$26,MATCH('Master data'!$B170,'Team forecast'!$B$2:$B$26,0),MATCH('Master data'!BI$1,'Team forecast'!$B$2:$AO$2,0))</f>
        <v>0</v>
      </c>
      <c r="BJ170" s="5">
        <f t="shared" si="230"/>
        <v>-5000</v>
      </c>
      <c r="BK170" s="5">
        <f>INDEX('Team forecast'!$R$3:$BH$26,MATCH($B170,'Team forecast'!$B$3:$B$26,0),MATCH(BK$1,'Team forecast'!$R$2:$BH$2,0))*IF($X170&gt;0,25000,0)</f>
        <v>0</v>
      </c>
      <c r="BL170" s="5">
        <f>INDEX('Team forecast'!$R$3:$BH$26,MATCH($B170,'Team forecast'!$B$3:$B$26,0),MATCH(BL$1,'Team forecast'!$R$2:$BH$2,0))*IF($X170&gt;0,5000,0)</f>
        <v>0</v>
      </c>
      <c r="BM170" s="5">
        <f>INDEX('Team forecast'!$R$3:$BH$26,MATCH($B170,'Team forecast'!$B$3:$B$26,0),MATCH(BM$1,'Team forecast'!$R$2:$BH$2,0))*IF($X170&gt;0,-15000,0)</f>
        <v>0</v>
      </c>
      <c r="BN170" s="5">
        <f t="shared" si="231"/>
        <v>0</v>
      </c>
      <c r="BO170" s="5">
        <f t="shared" si="232"/>
        <v>0</v>
      </c>
      <c r="BP170" s="5">
        <f t="shared" si="233"/>
        <v>0</v>
      </c>
      <c r="BQ170" s="5">
        <f t="shared" si="234"/>
        <v>0</v>
      </c>
      <c r="BR170" s="5">
        <f t="shared" si="235"/>
        <v>0</v>
      </c>
      <c r="BS170" s="5">
        <f t="shared" si="236"/>
        <v>0</v>
      </c>
      <c r="BT170" s="5">
        <f t="shared" si="237"/>
        <v>0</v>
      </c>
      <c r="BU170" s="5">
        <f t="shared" si="238"/>
        <v>0</v>
      </c>
      <c r="BV170" s="5">
        <f t="shared" si="239"/>
        <v>0</v>
      </c>
      <c r="BW170" s="5">
        <f t="shared" si="199"/>
        <v>0</v>
      </c>
      <c r="BX170" s="5">
        <f t="shared" si="200"/>
        <v>-5000</v>
      </c>
      <c r="BY170" s="5">
        <f t="shared" si="240"/>
        <v>-15000</v>
      </c>
      <c r="BZ170" s="5">
        <f>MAX(INDEX('Team forecast'!$R$3:$BH$26,MATCH($B170,'Team forecast'!$B$3:$B$26,0),MATCH(BZ$1,'Team forecast'!$R$2:$BH$2,0))*($BX170)-(1-INDEX('Team forecast'!$R$3:$BH$26,MATCH($B170,'Team forecast'!$B$3:$B$26,0),MATCH(BZ$1,'Team forecast'!$R$2:$BH$2,0)))*(BY170+CH170)*0.01,-5000)</f>
        <v>-5000</v>
      </c>
      <c r="CA170" s="5">
        <f>MAX(INDEX('Team forecast'!$R$3:$BH$26,MATCH($B170,'Team forecast'!$B$3:$B$26,0),MATCH(CA$1,'Team forecast'!$R$2:$BH$2,0))*$BX170-(1-INDEX('Team forecast'!$R$3:$BH$26,MATCH($B170,'Team forecast'!$B$3:$B$26,0),MATCH(CA$1,'Team forecast'!$R$2:$BH$2,0)))*(BY170+BX170+CH170)*0.01,-5000)</f>
        <v>-5000</v>
      </c>
      <c r="CB170" s="5">
        <f>MAX(INDEX('Team forecast'!$R$3:$BH$26,MATCH($B170,'Team forecast'!$B$3:$B$26,0),MATCH(CB$1,'Team forecast'!$R$2:$BH$2,0))*$BX170-(1-INDEX('Team forecast'!$R$3:$BH$26,MATCH($B170,'Team forecast'!$B$3:$B$26,0),MATCH(CB$1,'Team forecast'!$R$2:$BH$2,0)))*(BY170+BX170*2+CH170)*0.01,0)</f>
        <v>0</v>
      </c>
      <c r="CC170" s="5">
        <v>0</v>
      </c>
      <c r="CD170" s="5">
        <f>+AK170+BD170*Cockpit!$C$3+BW170*Cockpit!$C$3^2+BZ170*Cockpit!$C$3^3+CA170*Cockpit!$C$3^4+CB170*Cockpit!$C$3^5+CC170*Cockpit!$C$3^6</f>
        <v>-10802.469135802468</v>
      </c>
      <c r="CE170" s="5"/>
      <c r="CF170" s="5"/>
      <c r="CG170" s="5">
        <v>0</v>
      </c>
      <c r="CH170" s="5">
        <f t="shared" si="201"/>
        <v>4512000</v>
      </c>
      <c r="CI170" s="5">
        <f t="shared" si="202"/>
        <v>4512000</v>
      </c>
      <c r="CJ170" s="1">
        <f t="shared" si="203"/>
        <v>-2E-3</v>
      </c>
      <c r="CK170" s="5">
        <f>RANK(CD170,$CD$2:$CD$622)+COUNTIF($CD$2:$CD170,$CD170)-1</f>
        <v>473</v>
      </c>
      <c r="CL170" s="5">
        <f>RANK(CJ170,$CJ$2:$CJ$622)+COUNTIF($CJ$2:$CJ170,$CJ170)-1</f>
        <v>432</v>
      </c>
    </row>
    <row r="171" spans="1:90" x14ac:dyDescent="0.3">
      <c r="A171" t="str">
        <f>Players!P172</f>
        <v>Eric García</v>
      </c>
      <c r="B171" t="str">
        <f>Players!G172</f>
        <v>Spain</v>
      </c>
      <c r="C171" t="str">
        <f>Players!AB172</f>
        <v>Defense</v>
      </c>
      <c r="D171" s="1"/>
      <c r="F171" t="str">
        <f>IFERROR(INDEX(Lookup!B:B,MATCH(INDEX(Players!C:C,MATCH(E171,Players!A:A,0)),Lookup!D:D,0)),"")</f>
        <v/>
      </c>
      <c r="G171">
        <f>IF(Players!AC172=0,10000000,Players!AC172)</f>
        <v>3995000</v>
      </c>
      <c r="H171" s="16">
        <f>INDEX('Team forecast'!$B$2:$AO$26,MATCH('Master data'!$B171,'Team forecast'!$B$2:$B$26,0),MATCH('Master data'!H$1,'Team forecast'!$B$2:$AO$2,0))</f>
        <v>1.9979967794622602</v>
      </c>
      <c r="I171" s="16">
        <f>INDEX('Team forecast'!$B$2:$AO$26,MATCH('Master data'!$B171,'Team forecast'!$B$2:$B$26,0),MATCH('Master data'!I$1,'Team forecast'!$B$2:$AO$2,0))</f>
        <v>0.65640259726027606</v>
      </c>
      <c r="J171" s="16">
        <f>INDEX('Team forecast'!$B$2:$AO$26,MATCH('Master data'!$B171,'Team forecast'!$B$2:$B$26,0),MATCH('Master data'!J$1,'Team forecast'!$B$2:$AO$2,0))</f>
        <v>0.51871400527814249</v>
      </c>
      <c r="K171" s="16">
        <f>INDEX('Team forecast'!$B$2:$AO$26,MATCH('Master data'!$B171,'Team forecast'!$B$2:$B$26,0),MATCH('Master data'!K$1,'Team forecast'!$B$2:$AO$2,0))</f>
        <v>5.5104568712109829</v>
      </c>
      <c r="L171" s="16">
        <f>INDEX('Team forecast'!$B$2:$AO$26,MATCH('Master data'!$B171,'Team forecast'!$B$2:$B$26,0),MATCH('Master data'!L$1,'Team forecast'!$B$2:$AO$2,0))</f>
        <v>2.154857011207977</v>
      </c>
      <c r="M171">
        <f>IF(Players!BC172=1,95,0)</f>
        <v>0</v>
      </c>
      <c r="N171" s="2">
        <f>Players!BN172</f>
        <v>0</v>
      </c>
      <c r="O171" s="2">
        <f>Players!BO172</f>
        <v>0</v>
      </c>
      <c r="P171" s="2">
        <f>Players!BP172</f>
        <v>0</v>
      </c>
      <c r="Q171" s="2">
        <f>Players!BQ172</f>
        <v>0</v>
      </c>
      <c r="R171" s="2">
        <f>Players!BR172</f>
        <v>0</v>
      </c>
      <c r="S171" s="2">
        <f t="shared" si="204"/>
        <v>1.9979967794622602</v>
      </c>
      <c r="T171" s="2">
        <f t="shared" si="205"/>
        <v>0.65640259726027606</v>
      </c>
      <c r="U171" s="16">
        <f>INDEX('Team forecast'!$B$2:$AO$26,MATCH('Master data'!$B171,'Team forecast'!$B$2:$B$26,0),MATCH('Master data'!U$1,'Team forecast'!$B$2:$AO$2,0))</f>
        <v>0.71371927042030125</v>
      </c>
      <c r="V171" s="16">
        <f>INDEX('Team forecast'!$B$2:$AO$26,MATCH('Master data'!$B171,'Team forecast'!$B$2:$B$26,0),MATCH('Master data'!V$1,'Team forecast'!$B$2:$AO$2,0))</f>
        <v>0.1808088818398097</v>
      </c>
      <c r="W171" s="16">
        <f>INDEX('Team forecast'!$B$2:$AO$26,MATCH('Master data'!$B171,'Team forecast'!$B$2:$B$26,0),MATCH('Master data'!W$1,'Team forecast'!$B$2:$AO$2,0))</f>
        <v>0.105471847739889</v>
      </c>
      <c r="X171" s="5">
        <f t="shared" si="206"/>
        <v>-5000</v>
      </c>
      <c r="Y171" s="5">
        <f t="shared" si="207"/>
        <v>0</v>
      </c>
      <c r="Z171" s="5">
        <f t="shared" si="208"/>
        <v>0</v>
      </c>
      <c r="AA171" s="5">
        <f t="shared" si="209"/>
        <v>0</v>
      </c>
      <c r="AB171" s="5">
        <f t="shared" si="210"/>
        <v>0</v>
      </c>
      <c r="AC171" s="5">
        <f t="shared" si="211"/>
        <v>0</v>
      </c>
      <c r="AD171" s="5">
        <f t="shared" si="212"/>
        <v>0</v>
      </c>
      <c r="AE171" s="5">
        <f t="shared" si="213"/>
        <v>25935.700263907125</v>
      </c>
      <c r="AF171" s="5">
        <f t="shared" si="214"/>
        <v>0</v>
      </c>
      <c r="AG171" s="5">
        <f t="shared" si="215"/>
        <v>0</v>
      </c>
      <c r="AH171" s="5">
        <f t="shared" si="216"/>
        <v>0</v>
      </c>
      <c r="AI171" s="5">
        <f t="shared" si="217"/>
        <v>0</v>
      </c>
      <c r="AJ171" s="5">
        <f t="shared" si="218"/>
        <v>0</v>
      </c>
      <c r="AK171" s="5">
        <f>IFERROR(SUM(X171:AJ171),-5000)*((Cockpit!$C$3)^0)</f>
        <v>20935.700263907125</v>
      </c>
      <c r="AL171" s="16">
        <f>INDEX('Team forecast'!$B$2:$AO$26,MATCH('Master data'!$B171,'Team forecast'!$B$2:$B$26,0),MATCH('Master data'!AL$1,'Team forecast'!$B$2:$AO$2,0))</f>
        <v>2.4503417481709131</v>
      </c>
      <c r="AM171" s="16">
        <f>INDEX('Team forecast'!$B$2:$AO$26,MATCH('Master data'!$B171,'Team forecast'!$B$2:$B$26,0),MATCH('Master data'!AM$1,'Team forecast'!$B$2:$AO$2,0))</f>
        <v>0.60056788388223015</v>
      </c>
      <c r="AN171" s="16">
        <f>INDEX('Team forecast'!$B$2:$AO$26,MATCH('Master data'!$B171,'Team forecast'!$B$2:$B$26,0),MATCH('Master data'!AN$1,'Team forecast'!$B$2:$AO$2,0))</f>
        <v>0.54850006328846879</v>
      </c>
      <c r="AO171" s="16">
        <f>INDEX('Team forecast'!$B$2:$AO$26,MATCH('Master data'!$B171,'Team forecast'!$B$2:$B$26,0),MATCH('Master data'!AO$1,'Team forecast'!$B$2:$AO$2,0))</f>
        <v>6.7580201639051669</v>
      </c>
      <c r="AP171" s="16">
        <f>INDEX('Team forecast'!$B$2:$AO$26,MATCH('Master data'!$B171,'Team forecast'!$B$2:$B$26,0),MATCH('Master data'!AP$1,'Team forecast'!$B$2:$AO$2,0))</f>
        <v>1.9715612349669172</v>
      </c>
      <c r="AQ171" s="5">
        <f t="shared" si="219"/>
        <v>-5000</v>
      </c>
      <c r="AR171" s="5">
        <f>INDEX('Team forecast'!$B$2:$AO$26,MATCH('Master data'!$B171,'Team forecast'!$B$2:$B$26,0),MATCH('Master data'!AR$1,'Team forecast'!$B$2:$AO$2,0))*IF(X171&gt;0,25000,0)</f>
        <v>0</v>
      </c>
      <c r="AS171" s="16">
        <f>INDEX('Team forecast'!$B$2:$AO$26,MATCH('Master data'!$B171,'Team forecast'!$B$2:$B$26,0),MATCH('Master data'!AS$1,'Team forecast'!$B$2:$AO$2,0))*IF(X171&gt;0,5000,0)</f>
        <v>0</v>
      </c>
      <c r="AT171" s="16">
        <f>INDEX('Team forecast'!$B$2:$AO$26,MATCH('Master data'!$B171,'Team forecast'!$B$2:$B$26,0),MATCH('Master data'!AT$1,'Team forecast'!$B$2:$AO$2,0))*IF(X171&gt;0,-15000,0)</f>
        <v>0</v>
      </c>
      <c r="AU171" s="5">
        <f t="shared" si="220"/>
        <v>0</v>
      </c>
      <c r="AV171" s="5">
        <f t="shared" si="221"/>
        <v>0</v>
      </c>
      <c r="AW171" s="5">
        <f t="shared" si="222"/>
        <v>0</v>
      </c>
      <c r="AX171" s="5">
        <f t="shared" si="223"/>
        <v>27425.00316442344</v>
      </c>
      <c r="AY171" s="5">
        <f t="shared" si="224"/>
        <v>0</v>
      </c>
      <c r="AZ171" s="5">
        <f t="shared" si="225"/>
        <v>0</v>
      </c>
      <c r="BA171" s="5">
        <f t="shared" si="226"/>
        <v>0</v>
      </c>
      <c r="BB171" s="5">
        <f t="shared" si="227"/>
        <v>0</v>
      </c>
      <c r="BC171" s="5">
        <f t="shared" si="228"/>
        <v>0</v>
      </c>
      <c r="BD171" s="5">
        <f t="shared" si="229"/>
        <v>22425.00316442344</v>
      </c>
      <c r="BE171" s="16">
        <f>INDEX('Team forecast'!$B$2:$AO$26,MATCH('Master data'!$B171,'Team forecast'!$B$2:$B$26,0),MATCH('Master data'!BE$1,'Team forecast'!$B$2:$AO$2,0))</f>
        <v>0</v>
      </c>
      <c r="BF171" s="16">
        <f>INDEX('Team forecast'!$B$2:$AO$26,MATCH('Master data'!$B171,'Team forecast'!$B$2:$B$26,0),MATCH('Master data'!BF$1,'Team forecast'!$B$2:$AO$2,0))</f>
        <v>0</v>
      </c>
      <c r="BG171" s="16">
        <f>INDEX('Team forecast'!$B$2:$AO$26,MATCH('Master data'!$B171,'Team forecast'!$B$2:$B$26,0),MATCH('Master data'!BG$1,'Team forecast'!$B$2:$AO$2,0))</f>
        <v>0</v>
      </c>
      <c r="BH171" s="16">
        <f>INDEX('Team forecast'!$B$2:$AO$26,MATCH('Master data'!$B171,'Team forecast'!$B$2:$B$26,0),MATCH('Master data'!BH$1,'Team forecast'!$B$2:$AO$2,0))</f>
        <v>0</v>
      </c>
      <c r="BI171" s="16">
        <f>INDEX('Team forecast'!$B$2:$AO$26,MATCH('Master data'!$B171,'Team forecast'!$B$2:$B$26,0),MATCH('Master data'!BI$1,'Team forecast'!$B$2:$AO$2,0))</f>
        <v>0</v>
      </c>
      <c r="BJ171" s="5">
        <f t="shared" si="230"/>
        <v>-5000</v>
      </c>
      <c r="BK171" s="5">
        <f>INDEX('Team forecast'!$R$3:$BH$26,MATCH($B171,'Team forecast'!$B$3:$B$26,0),MATCH(BK$1,'Team forecast'!$R$2:$BH$2,0))*IF($X171&gt;0,25000,0)</f>
        <v>0</v>
      </c>
      <c r="BL171" s="5">
        <f>INDEX('Team forecast'!$R$3:$BH$26,MATCH($B171,'Team forecast'!$B$3:$B$26,0),MATCH(BL$1,'Team forecast'!$R$2:$BH$2,0))*IF($X171&gt;0,5000,0)</f>
        <v>0</v>
      </c>
      <c r="BM171" s="5">
        <f>INDEX('Team forecast'!$R$3:$BH$26,MATCH($B171,'Team forecast'!$B$3:$B$26,0),MATCH(BM$1,'Team forecast'!$R$2:$BH$2,0))*IF($X171&gt;0,-15000,0)</f>
        <v>0</v>
      </c>
      <c r="BN171" s="5">
        <f t="shared" si="231"/>
        <v>0</v>
      </c>
      <c r="BO171" s="5">
        <f t="shared" si="232"/>
        <v>0</v>
      </c>
      <c r="BP171" s="5">
        <f t="shared" si="233"/>
        <v>0</v>
      </c>
      <c r="BQ171" s="5">
        <f t="shared" si="234"/>
        <v>0</v>
      </c>
      <c r="BR171" s="5">
        <f t="shared" si="235"/>
        <v>0</v>
      </c>
      <c r="BS171" s="5">
        <f t="shared" si="236"/>
        <v>0</v>
      </c>
      <c r="BT171" s="5">
        <f t="shared" si="237"/>
        <v>0</v>
      </c>
      <c r="BU171" s="5">
        <f t="shared" si="238"/>
        <v>0</v>
      </c>
      <c r="BV171" s="5">
        <f t="shared" si="239"/>
        <v>0</v>
      </c>
      <c r="BW171" s="5">
        <f t="shared" si="199"/>
        <v>0</v>
      </c>
      <c r="BX171" s="5">
        <f t="shared" si="200"/>
        <v>21680.351714165285</v>
      </c>
      <c r="BY171" s="5">
        <f t="shared" si="240"/>
        <v>65041.055142495854</v>
      </c>
      <c r="BZ171" s="5">
        <f>MAX(INDEX('Team forecast'!$R$3:$BH$26,MATCH($B171,'Team forecast'!$B$3:$B$26,0),MATCH(BZ$1,'Team forecast'!$R$2:$BH$2,0))*($BX171)-(1-INDEX('Team forecast'!$R$3:$BH$26,MATCH($B171,'Team forecast'!$B$3:$B$26,0),MATCH(BZ$1,'Team forecast'!$R$2:$BH$2,0)))*(BY171+CH171)*0.01,-5000)</f>
        <v>18714.601130089555</v>
      </c>
      <c r="CA171" s="5">
        <f>MAX(INDEX('Team forecast'!$R$3:$BH$26,MATCH($B171,'Team forecast'!$B$3:$B$26,0),MATCH(CA$1,'Team forecast'!$R$2:$BH$2,0))*$BX171-(1-INDEX('Team forecast'!$R$3:$BH$26,MATCH($B171,'Team forecast'!$B$3:$B$26,0),MATCH(CA$1,'Team forecast'!$R$2:$BH$2,0)))*(BY171+BX171+CH171)*0.01,-5000)</f>
        <v>-5000</v>
      </c>
      <c r="CB171" s="5">
        <f>MAX(INDEX('Team forecast'!$R$3:$BH$26,MATCH($B171,'Team forecast'!$B$3:$B$26,0),MATCH(CB$1,'Team forecast'!$R$2:$BH$2,0))*$BX171-(1-INDEX('Team forecast'!$R$3:$BH$26,MATCH($B171,'Team forecast'!$B$3:$B$26,0),MATCH(CB$1,'Team forecast'!$R$2:$BH$2,0)))*(BY171+BX171*2+CH171)*0.01,0)</f>
        <v>0</v>
      </c>
      <c r="CC171" s="5">
        <v>0</v>
      </c>
      <c r="CD171" s="5">
        <f>+AK171+BD171*Cockpit!$C$3+BW171*Cockpit!$C$3^2+BZ171*Cockpit!$C$3^3+CA171*Cockpit!$C$3^4+CB171*Cockpit!$C$3^5+CC171*Cockpit!$C$3^6</f>
        <v>40443.115054043119</v>
      </c>
      <c r="CE171" s="5"/>
      <c r="CF171" s="5"/>
      <c r="CG171" s="5">
        <v>0</v>
      </c>
      <c r="CH171" s="5">
        <f t="shared" si="201"/>
        <v>3995000</v>
      </c>
      <c r="CI171" s="5">
        <f t="shared" si="202"/>
        <v>3995000</v>
      </c>
      <c r="CJ171" s="1">
        <f t="shared" si="203"/>
        <v>0.01</v>
      </c>
      <c r="CK171" s="5">
        <f>RANK(CD171,$CD$2:$CD$622)+COUNTIF($CD$2:$CD171,$CD171)-1</f>
        <v>202</v>
      </c>
      <c r="CL171" s="5">
        <f>RANK(CJ171,$CJ$2:$CJ$622)+COUNTIF($CJ$2:$CJ171,$CJ171)-1</f>
        <v>243</v>
      </c>
    </row>
    <row r="172" spans="1:90" x14ac:dyDescent="0.3">
      <c r="A172" t="str">
        <f>Players!P173</f>
        <v xml:space="preserve"> P. Torres</v>
      </c>
      <c r="B172" t="str">
        <f>Players!G173</f>
        <v>Spain</v>
      </c>
      <c r="C172" t="str">
        <f>Players!AB173</f>
        <v>Defense</v>
      </c>
      <c r="D172" s="1"/>
      <c r="F172" t="str">
        <f>IFERROR(INDEX(Lookup!B:B,MATCH(INDEX(Players!C:C,MATCH(E172,Players!A:A,0)),Lookup!D:D,0)),"")</f>
        <v/>
      </c>
      <c r="G172">
        <f>IF(Players!AC173=0,10000000,Players!AC173)</f>
        <v>3062000</v>
      </c>
      <c r="H172" s="16">
        <f>INDEX('Team forecast'!$B$2:$AO$26,MATCH('Master data'!$B172,'Team forecast'!$B$2:$B$26,0),MATCH('Master data'!H$1,'Team forecast'!$B$2:$AO$2,0))</f>
        <v>1.9979967794622602</v>
      </c>
      <c r="I172" s="16">
        <f>INDEX('Team forecast'!$B$2:$AO$26,MATCH('Master data'!$B172,'Team forecast'!$B$2:$B$26,0),MATCH('Master data'!I$1,'Team forecast'!$B$2:$AO$2,0))</f>
        <v>0.65640259726027606</v>
      </c>
      <c r="J172" s="16">
        <f>INDEX('Team forecast'!$B$2:$AO$26,MATCH('Master data'!$B172,'Team forecast'!$B$2:$B$26,0),MATCH('Master data'!J$1,'Team forecast'!$B$2:$AO$2,0))</f>
        <v>0.51871400527814249</v>
      </c>
      <c r="K172" s="16">
        <f>INDEX('Team forecast'!$B$2:$AO$26,MATCH('Master data'!$B172,'Team forecast'!$B$2:$B$26,0),MATCH('Master data'!K$1,'Team forecast'!$B$2:$AO$2,0))</f>
        <v>5.5104568712109829</v>
      </c>
      <c r="L172" s="16">
        <f>INDEX('Team forecast'!$B$2:$AO$26,MATCH('Master data'!$B172,'Team forecast'!$B$2:$B$26,0),MATCH('Master data'!L$1,'Team forecast'!$B$2:$AO$2,0))</f>
        <v>2.154857011207977</v>
      </c>
      <c r="M172">
        <f>IF(Players!BC173=1,95,0)</f>
        <v>95</v>
      </c>
      <c r="N172" s="2">
        <f>Players!BN173</f>
        <v>3.0193772113390215E-2</v>
      </c>
      <c r="O172" s="2">
        <f>Players!BO173</f>
        <v>5.458549658359186E-2</v>
      </c>
      <c r="P172" s="2">
        <f>Players!BP173</f>
        <v>2.3898460502665111E-2</v>
      </c>
      <c r="Q172" s="2">
        <f>Players!BQ173</f>
        <v>3.0303030303030304E-2</v>
      </c>
      <c r="R172" s="2">
        <f>Players!BR173</f>
        <v>0</v>
      </c>
      <c r="S172" s="2">
        <f t="shared" si="204"/>
        <v>1.9979967794622602</v>
      </c>
      <c r="T172" s="2">
        <f t="shared" si="205"/>
        <v>0.65640259726027606</v>
      </c>
      <c r="U172" s="16">
        <f>INDEX('Team forecast'!$B$2:$AO$26,MATCH('Master data'!$B172,'Team forecast'!$B$2:$B$26,0),MATCH('Master data'!U$1,'Team forecast'!$B$2:$AO$2,0))</f>
        <v>0.71371927042030125</v>
      </c>
      <c r="V172" s="16">
        <f>INDEX('Team forecast'!$B$2:$AO$26,MATCH('Master data'!$B172,'Team forecast'!$B$2:$B$26,0),MATCH('Master data'!V$1,'Team forecast'!$B$2:$AO$2,0))</f>
        <v>0.1808088818398097</v>
      </c>
      <c r="W172" s="16">
        <f>INDEX('Team forecast'!$B$2:$AO$26,MATCH('Master data'!$B172,'Team forecast'!$B$2:$B$26,0),MATCH('Master data'!W$1,'Team forecast'!$B$2:$AO$2,0))</f>
        <v>0.105471847739889</v>
      </c>
      <c r="X172" s="5">
        <f t="shared" si="206"/>
        <v>7000</v>
      </c>
      <c r="Y172" s="5">
        <f t="shared" si="207"/>
        <v>17842.981760507533</v>
      </c>
      <c r="Z172" s="5">
        <f t="shared" si="208"/>
        <v>904.04440919904846</v>
      </c>
      <c r="AA172" s="5">
        <f t="shared" si="209"/>
        <v>-1582.077716098335</v>
      </c>
      <c r="AB172" s="5">
        <f t="shared" si="210"/>
        <v>9049.0589163556579</v>
      </c>
      <c r="AC172" s="5">
        <f t="shared" si="211"/>
        <v>5453.0823189682369</v>
      </c>
      <c r="AD172" s="5">
        <f t="shared" si="212"/>
        <v>1316.9143588827526</v>
      </c>
      <c r="AE172" s="5">
        <f t="shared" si="213"/>
        <v>25935.700263907125</v>
      </c>
      <c r="AF172" s="5">
        <f t="shared" si="214"/>
        <v>0</v>
      </c>
      <c r="AG172" s="5">
        <f t="shared" si="215"/>
        <v>-606.06060606060612</v>
      </c>
      <c r="AH172" s="5">
        <f t="shared" si="216"/>
        <v>0</v>
      </c>
      <c r="AI172" s="5">
        <f t="shared" si="217"/>
        <v>19979.9677946226</v>
      </c>
      <c r="AJ172" s="5">
        <f t="shared" si="218"/>
        <v>-5251.2207780822082</v>
      </c>
      <c r="AK172" s="5">
        <f>IFERROR(SUM(X172:AJ172),-5000)*((Cockpit!$C$3)^0)</f>
        <v>80042.390722201802</v>
      </c>
      <c r="AL172" s="16">
        <f>INDEX('Team forecast'!$B$2:$AO$26,MATCH('Master data'!$B172,'Team forecast'!$B$2:$B$26,0),MATCH('Master data'!AL$1,'Team forecast'!$B$2:$AO$2,0))</f>
        <v>2.4503417481709131</v>
      </c>
      <c r="AM172" s="16">
        <f>INDEX('Team forecast'!$B$2:$AO$26,MATCH('Master data'!$B172,'Team forecast'!$B$2:$B$26,0),MATCH('Master data'!AM$1,'Team forecast'!$B$2:$AO$2,0))</f>
        <v>0.60056788388223015</v>
      </c>
      <c r="AN172" s="16">
        <f>INDEX('Team forecast'!$B$2:$AO$26,MATCH('Master data'!$B172,'Team forecast'!$B$2:$B$26,0),MATCH('Master data'!AN$1,'Team forecast'!$B$2:$AO$2,0))</f>
        <v>0.54850006328846879</v>
      </c>
      <c r="AO172" s="16">
        <f>INDEX('Team forecast'!$B$2:$AO$26,MATCH('Master data'!$B172,'Team forecast'!$B$2:$B$26,0),MATCH('Master data'!AO$1,'Team forecast'!$B$2:$AO$2,0))</f>
        <v>6.7580201639051669</v>
      </c>
      <c r="AP172" s="16">
        <f>INDEX('Team forecast'!$B$2:$AO$26,MATCH('Master data'!$B172,'Team forecast'!$B$2:$B$26,0),MATCH('Master data'!AP$1,'Team forecast'!$B$2:$AO$2,0))</f>
        <v>1.9715612349669172</v>
      </c>
      <c r="AQ172" s="5">
        <f t="shared" si="219"/>
        <v>7000</v>
      </c>
      <c r="AR172" s="5">
        <f>INDEX('Team forecast'!$B$2:$AO$26,MATCH('Master data'!$B172,'Team forecast'!$B$2:$B$26,0),MATCH('Master data'!AR$1,'Team forecast'!$B$2:$AO$2,0))*IF(X172&gt;0,25000,0)</f>
        <v>19768.856447688566</v>
      </c>
      <c r="AS172" s="16">
        <f>INDEX('Team forecast'!$B$2:$AO$26,MATCH('Master data'!$B172,'Team forecast'!$B$2:$B$26,0),MATCH('Master data'!AS$1,'Team forecast'!$B$2:$AO$2,0))*IF(X172&gt;0,5000,0)</f>
        <v>729.92700729927003</v>
      </c>
      <c r="AT172" s="16">
        <f>INDEX('Team forecast'!$B$2:$AO$26,MATCH('Master data'!$B172,'Team forecast'!$B$2:$B$26,0),MATCH('Master data'!AT$1,'Team forecast'!$B$2:$AO$2,0))*IF(X172&gt;0,-15000,0)</f>
        <v>-948.90510948905103</v>
      </c>
      <c r="AU172" s="5">
        <f t="shared" si="220"/>
        <v>11097.759051629813</v>
      </c>
      <c r="AV172" s="5">
        <f t="shared" si="221"/>
        <v>6687.6560561707938</v>
      </c>
      <c r="AW172" s="5">
        <f t="shared" si="222"/>
        <v>1615.0627796330202</v>
      </c>
      <c r="AX172" s="5">
        <f t="shared" si="223"/>
        <v>27425.00316442344</v>
      </c>
      <c r="AY172" s="5">
        <f t="shared" si="224"/>
        <v>0</v>
      </c>
      <c r="AZ172" s="5">
        <f t="shared" si="225"/>
        <v>-606.06060606060612</v>
      </c>
      <c r="BA172" s="5">
        <f t="shared" si="226"/>
        <v>0</v>
      </c>
      <c r="BB172" s="5">
        <f t="shared" si="227"/>
        <v>24503.41748170913</v>
      </c>
      <c r="BC172" s="5">
        <f t="shared" si="228"/>
        <v>-4804.5430710578412</v>
      </c>
      <c r="BD172" s="5">
        <f t="shared" si="229"/>
        <v>92468.173201946542</v>
      </c>
      <c r="BE172" s="16">
        <f>INDEX('Team forecast'!$B$2:$AO$26,MATCH('Master data'!$B172,'Team forecast'!$B$2:$B$26,0),MATCH('Master data'!BE$1,'Team forecast'!$B$2:$AO$2,0))</f>
        <v>0</v>
      </c>
      <c r="BF172" s="16">
        <f>INDEX('Team forecast'!$B$2:$AO$26,MATCH('Master data'!$B172,'Team forecast'!$B$2:$B$26,0),MATCH('Master data'!BF$1,'Team forecast'!$B$2:$AO$2,0))</f>
        <v>0</v>
      </c>
      <c r="BG172" s="16">
        <f>INDEX('Team forecast'!$B$2:$AO$26,MATCH('Master data'!$B172,'Team forecast'!$B$2:$B$26,0),MATCH('Master data'!BG$1,'Team forecast'!$B$2:$AO$2,0))</f>
        <v>0</v>
      </c>
      <c r="BH172" s="16">
        <f>INDEX('Team forecast'!$B$2:$AO$26,MATCH('Master data'!$B172,'Team forecast'!$B$2:$B$26,0),MATCH('Master data'!BH$1,'Team forecast'!$B$2:$AO$2,0))</f>
        <v>0</v>
      </c>
      <c r="BI172" s="16">
        <f>INDEX('Team forecast'!$B$2:$AO$26,MATCH('Master data'!$B172,'Team forecast'!$B$2:$B$26,0),MATCH('Master data'!BI$1,'Team forecast'!$B$2:$AO$2,0))</f>
        <v>0</v>
      </c>
      <c r="BJ172" s="5">
        <f t="shared" si="230"/>
        <v>7000</v>
      </c>
      <c r="BK172" s="5">
        <f>INDEX('Team forecast'!$R$3:$BH$26,MATCH($B172,'Team forecast'!$B$3:$B$26,0),MATCH(BK$1,'Team forecast'!$R$2:$BH$2,0))*IF($X172&gt;0,25000,0)</f>
        <v>0</v>
      </c>
      <c r="BL172" s="5">
        <f>INDEX('Team forecast'!$R$3:$BH$26,MATCH($B172,'Team forecast'!$B$3:$B$26,0),MATCH(BL$1,'Team forecast'!$R$2:$BH$2,0))*IF($X172&gt;0,5000,0)</f>
        <v>0</v>
      </c>
      <c r="BM172" s="5">
        <f>INDEX('Team forecast'!$R$3:$BH$26,MATCH($B172,'Team forecast'!$B$3:$B$26,0),MATCH(BM$1,'Team forecast'!$R$2:$BH$2,0))*IF($X172&gt;0,-15000,0)</f>
        <v>0</v>
      </c>
      <c r="BN172" s="5">
        <f t="shared" si="231"/>
        <v>0</v>
      </c>
      <c r="BO172" s="5">
        <f t="shared" si="232"/>
        <v>0</v>
      </c>
      <c r="BP172" s="5">
        <f t="shared" si="233"/>
        <v>0</v>
      </c>
      <c r="BQ172" s="5">
        <f t="shared" si="234"/>
        <v>0</v>
      </c>
      <c r="BR172" s="5">
        <f t="shared" si="235"/>
        <v>0</v>
      </c>
      <c r="BS172" s="5">
        <f t="shared" si="236"/>
        <v>-606.06060606060612</v>
      </c>
      <c r="BT172" s="5">
        <f t="shared" si="237"/>
        <v>0</v>
      </c>
      <c r="BU172" s="5">
        <f t="shared" si="238"/>
        <v>0</v>
      </c>
      <c r="BV172" s="5">
        <f t="shared" si="239"/>
        <v>0</v>
      </c>
      <c r="BW172" s="5">
        <f t="shared" si="199"/>
        <v>0</v>
      </c>
      <c r="BX172" s="5">
        <f t="shared" si="200"/>
        <v>86255.281962074165</v>
      </c>
      <c r="BY172" s="5">
        <f t="shared" si="240"/>
        <v>258765.84588622249</v>
      </c>
      <c r="BZ172" s="5">
        <f>MAX(INDEX('Team forecast'!$R$3:$BH$26,MATCH($B172,'Team forecast'!$B$3:$B$26,0),MATCH(BZ$1,'Team forecast'!$R$2:$BH$2,0))*($BX172)-(1-INDEX('Team forecast'!$R$3:$BH$26,MATCH($B172,'Team forecast'!$B$3:$B$26,0),MATCH(BZ$1,'Team forecast'!$R$2:$BH$2,0)))*(BY172+CH172)*0.01,-5000)</f>
        <v>80566.570513458137</v>
      </c>
      <c r="CA172" s="5">
        <f>MAX(INDEX('Team forecast'!$R$3:$BH$26,MATCH($B172,'Team forecast'!$B$3:$B$26,0),MATCH(CA$1,'Team forecast'!$R$2:$BH$2,0))*$BX172-(1-INDEX('Team forecast'!$R$3:$BH$26,MATCH($B172,'Team forecast'!$B$3:$B$26,0),MATCH(CA$1,'Team forecast'!$R$2:$BH$2,0)))*(BY172+BX172+CH172)*0.01,-5000)</f>
        <v>23972.39608311942</v>
      </c>
      <c r="CB172" s="5">
        <f>MAX(INDEX('Team forecast'!$R$3:$BH$26,MATCH($B172,'Team forecast'!$B$3:$B$26,0),MATCH(CB$1,'Team forecast'!$R$2:$BH$2,0))*$BX172-(1-INDEX('Team forecast'!$R$3:$BH$26,MATCH($B172,'Team forecast'!$B$3:$B$26,0),MATCH(CB$1,'Team forecast'!$R$2:$BH$2,0)))*(BY172+BX172*2+CH172)*0.01,0)</f>
        <v>0</v>
      </c>
      <c r="CC172" s="5">
        <v>0</v>
      </c>
      <c r="CD172" s="5">
        <f>+AK172+BD172*Cockpit!$C$3+BW172*Cockpit!$C$3^2+BZ172*Cockpit!$C$3^3+CA172*Cockpit!$C$3^4+CB172*Cockpit!$C$3^5+CC172*Cockpit!$C$3^6</f>
        <v>170294.70408711562</v>
      </c>
      <c r="CE172" s="5"/>
      <c r="CF172" s="5"/>
      <c r="CG172" s="5">
        <v>0</v>
      </c>
      <c r="CH172" s="5">
        <f t="shared" si="201"/>
        <v>3062000</v>
      </c>
      <c r="CI172" s="5">
        <f t="shared" si="202"/>
        <v>3062000</v>
      </c>
      <c r="CJ172" s="1">
        <f t="shared" si="203"/>
        <v>5.6000000000000001E-2</v>
      </c>
      <c r="CK172" s="5">
        <f>RANK(CD172,$CD$2:$CD$622)+COUNTIF($CD$2:$CD172,$CD172)-1</f>
        <v>21</v>
      </c>
      <c r="CL172" s="5">
        <f>RANK(CJ172,$CJ$2:$CJ$622)+COUNTIF($CJ$2:$CJ172,$CJ172)-1</f>
        <v>5</v>
      </c>
    </row>
    <row r="173" spans="1:90" x14ac:dyDescent="0.3">
      <c r="A173" t="str">
        <f>Players!P174</f>
        <v>Pedri Gonzalez Lopez</v>
      </c>
      <c r="B173" t="str">
        <f>Players!G174</f>
        <v>Spain</v>
      </c>
      <c r="C173" t="str">
        <f>Players!AB174</f>
        <v>Midfield</v>
      </c>
      <c r="D173" s="1"/>
      <c r="F173" t="str">
        <f>IFERROR(INDEX(Lookup!B:B,MATCH(INDEX(Players!C:C,MATCH(E173,Players!A:A,0)),Lookup!D:D,0)),"")</f>
        <v/>
      </c>
      <c r="G173">
        <f>IF(Players!AC174=0,10000000,Players!AC174)</f>
        <v>3512000</v>
      </c>
      <c r="H173" s="16">
        <f>INDEX('Team forecast'!$B$2:$AO$26,MATCH('Master data'!$B173,'Team forecast'!$B$2:$B$26,0),MATCH('Master data'!H$1,'Team forecast'!$B$2:$AO$2,0))</f>
        <v>1.9979967794622602</v>
      </c>
      <c r="I173" s="16">
        <f>INDEX('Team forecast'!$B$2:$AO$26,MATCH('Master data'!$B173,'Team forecast'!$B$2:$B$26,0),MATCH('Master data'!I$1,'Team forecast'!$B$2:$AO$2,0))</f>
        <v>0.65640259726027606</v>
      </c>
      <c r="J173" s="16">
        <f>INDEX('Team forecast'!$B$2:$AO$26,MATCH('Master data'!$B173,'Team forecast'!$B$2:$B$26,0),MATCH('Master data'!J$1,'Team forecast'!$B$2:$AO$2,0))</f>
        <v>0.51871400527814249</v>
      </c>
      <c r="K173" s="16">
        <f>INDEX('Team forecast'!$B$2:$AO$26,MATCH('Master data'!$B173,'Team forecast'!$B$2:$B$26,0),MATCH('Master data'!K$1,'Team forecast'!$B$2:$AO$2,0))</f>
        <v>5.5104568712109829</v>
      </c>
      <c r="L173" s="16">
        <f>INDEX('Team forecast'!$B$2:$AO$26,MATCH('Master data'!$B173,'Team forecast'!$B$2:$B$26,0),MATCH('Master data'!L$1,'Team forecast'!$B$2:$AO$2,0))</f>
        <v>2.154857011207977</v>
      </c>
      <c r="M173">
        <f>IF(Players!BC174=1,95,0)</f>
        <v>95</v>
      </c>
      <c r="N173" s="2">
        <f>Players!BN174</f>
        <v>4.8675385778743779E-2</v>
      </c>
      <c r="O173" s="2">
        <f>Players!BO174</f>
        <v>3.159274559743059E-2</v>
      </c>
      <c r="P173" s="2">
        <f>Players!BP174</f>
        <v>6.5720766382329057E-2</v>
      </c>
      <c r="Q173" s="2">
        <f>Players!BQ174</f>
        <v>0.35</v>
      </c>
      <c r="R173" s="2">
        <f>Players!BR174</f>
        <v>0</v>
      </c>
      <c r="S173" s="2">
        <f t="shared" si="204"/>
        <v>1.9979967794622602</v>
      </c>
      <c r="T173" s="2">
        <f t="shared" si="205"/>
        <v>0.65640259726027606</v>
      </c>
      <c r="U173" s="16">
        <f>INDEX('Team forecast'!$B$2:$AO$26,MATCH('Master data'!$B173,'Team forecast'!$B$2:$B$26,0),MATCH('Master data'!U$1,'Team forecast'!$B$2:$AO$2,0))</f>
        <v>0.71371927042030125</v>
      </c>
      <c r="V173" s="16">
        <f>INDEX('Team forecast'!$B$2:$AO$26,MATCH('Master data'!$B173,'Team forecast'!$B$2:$B$26,0),MATCH('Master data'!V$1,'Team forecast'!$B$2:$AO$2,0))</f>
        <v>0.1808088818398097</v>
      </c>
      <c r="W173" s="16">
        <f>INDEX('Team forecast'!$B$2:$AO$26,MATCH('Master data'!$B173,'Team forecast'!$B$2:$B$26,0),MATCH('Master data'!W$1,'Team forecast'!$B$2:$AO$2,0))</f>
        <v>0.105471847739889</v>
      </c>
      <c r="X173" s="5">
        <f t="shared" si="206"/>
        <v>7000</v>
      </c>
      <c r="Y173" s="5">
        <f t="shared" si="207"/>
        <v>17842.981760507533</v>
      </c>
      <c r="Z173" s="5">
        <f t="shared" si="208"/>
        <v>904.04440919904846</v>
      </c>
      <c r="AA173" s="5">
        <f t="shared" si="209"/>
        <v>-1582.077716098335</v>
      </c>
      <c r="AB173" s="5">
        <f t="shared" si="210"/>
        <v>12156.658003126646</v>
      </c>
      <c r="AC173" s="5">
        <f t="shared" si="211"/>
        <v>3156.1101979018408</v>
      </c>
      <c r="AD173" s="5">
        <f t="shared" si="212"/>
        <v>3621.5144869275696</v>
      </c>
      <c r="AE173" s="5">
        <f t="shared" si="213"/>
        <v>0</v>
      </c>
      <c r="AF173" s="5">
        <f t="shared" si="214"/>
        <v>0</v>
      </c>
      <c r="AG173" s="5">
        <f t="shared" si="215"/>
        <v>-7000</v>
      </c>
      <c r="AH173" s="5">
        <f t="shared" si="216"/>
        <v>0</v>
      </c>
      <c r="AI173" s="5">
        <f t="shared" si="217"/>
        <v>19979.9677946226</v>
      </c>
      <c r="AJ173" s="5">
        <f t="shared" si="218"/>
        <v>-5251.2207780822082</v>
      </c>
      <c r="AK173" s="5">
        <f>IFERROR(SUM(X173:AJ173),-5000)*((Cockpit!$C$3)^0)</f>
        <v>50827.978158104699</v>
      </c>
      <c r="AL173" s="16">
        <f>INDEX('Team forecast'!$B$2:$AO$26,MATCH('Master data'!$B173,'Team forecast'!$B$2:$B$26,0),MATCH('Master data'!AL$1,'Team forecast'!$B$2:$AO$2,0))</f>
        <v>2.4503417481709131</v>
      </c>
      <c r="AM173" s="16">
        <f>INDEX('Team forecast'!$B$2:$AO$26,MATCH('Master data'!$B173,'Team forecast'!$B$2:$B$26,0),MATCH('Master data'!AM$1,'Team forecast'!$B$2:$AO$2,0))</f>
        <v>0.60056788388223015</v>
      </c>
      <c r="AN173" s="16">
        <f>INDEX('Team forecast'!$B$2:$AO$26,MATCH('Master data'!$B173,'Team forecast'!$B$2:$B$26,0),MATCH('Master data'!AN$1,'Team forecast'!$B$2:$AO$2,0))</f>
        <v>0.54850006328846879</v>
      </c>
      <c r="AO173" s="16">
        <f>INDEX('Team forecast'!$B$2:$AO$26,MATCH('Master data'!$B173,'Team forecast'!$B$2:$B$26,0),MATCH('Master data'!AO$1,'Team forecast'!$B$2:$AO$2,0))</f>
        <v>6.7580201639051669</v>
      </c>
      <c r="AP173" s="16">
        <f>INDEX('Team forecast'!$B$2:$AO$26,MATCH('Master data'!$B173,'Team forecast'!$B$2:$B$26,0),MATCH('Master data'!AP$1,'Team forecast'!$B$2:$AO$2,0))</f>
        <v>1.9715612349669172</v>
      </c>
      <c r="AQ173" s="5">
        <f t="shared" si="219"/>
        <v>7000</v>
      </c>
      <c r="AR173" s="5">
        <f>INDEX('Team forecast'!$B$2:$AO$26,MATCH('Master data'!$B173,'Team forecast'!$B$2:$B$26,0),MATCH('Master data'!AR$1,'Team forecast'!$B$2:$AO$2,0))*IF(X173&gt;0,25000,0)</f>
        <v>19768.856447688566</v>
      </c>
      <c r="AS173" s="16">
        <f>INDEX('Team forecast'!$B$2:$AO$26,MATCH('Master data'!$B173,'Team forecast'!$B$2:$B$26,0),MATCH('Master data'!AS$1,'Team forecast'!$B$2:$AO$2,0))*IF(X173&gt;0,5000,0)</f>
        <v>729.92700729927003</v>
      </c>
      <c r="AT173" s="16">
        <f>INDEX('Team forecast'!$B$2:$AO$26,MATCH('Master data'!$B173,'Team forecast'!$B$2:$B$26,0),MATCH('Master data'!AT$1,'Team forecast'!$B$2:$AO$2,0))*IF(X173&gt;0,-15000,0)</f>
        <v>-948.90510948905103</v>
      </c>
      <c r="AU173" s="5">
        <f t="shared" si="220"/>
        <v>14908.91623524758</v>
      </c>
      <c r="AV173" s="5">
        <f t="shared" si="221"/>
        <v>3870.6511738363492</v>
      </c>
      <c r="AW173" s="5">
        <f t="shared" si="222"/>
        <v>4441.4226439908061</v>
      </c>
      <c r="AX173" s="5">
        <f t="shared" si="223"/>
        <v>0</v>
      </c>
      <c r="AY173" s="5">
        <f t="shared" si="224"/>
        <v>0</v>
      </c>
      <c r="AZ173" s="5">
        <f t="shared" si="225"/>
        <v>-7000</v>
      </c>
      <c r="BA173" s="5">
        <f t="shared" si="226"/>
        <v>0</v>
      </c>
      <c r="BB173" s="5">
        <f t="shared" si="227"/>
        <v>24503.41748170913</v>
      </c>
      <c r="BC173" s="5">
        <f t="shared" si="228"/>
        <v>-4804.5430710578412</v>
      </c>
      <c r="BD173" s="5">
        <f t="shared" ref="BD173" si="241">IFERROR(SUM(AQ173:BC173),0)</f>
        <v>62469.742809224808</v>
      </c>
      <c r="BE173" s="16">
        <f>INDEX('Team forecast'!$B$2:$AO$26,MATCH('Master data'!$B173,'Team forecast'!$B$2:$B$26,0),MATCH('Master data'!BE$1,'Team forecast'!$B$2:$AO$2,0))</f>
        <v>0</v>
      </c>
      <c r="BF173" s="16">
        <f>INDEX('Team forecast'!$B$2:$AO$26,MATCH('Master data'!$B173,'Team forecast'!$B$2:$B$26,0),MATCH('Master data'!BF$1,'Team forecast'!$B$2:$AO$2,0))</f>
        <v>0</v>
      </c>
      <c r="BG173" s="16">
        <f>INDEX('Team forecast'!$B$2:$AO$26,MATCH('Master data'!$B173,'Team forecast'!$B$2:$B$26,0),MATCH('Master data'!BG$1,'Team forecast'!$B$2:$AO$2,0))</f>
        <v>0</v>
      </c>
      <c r="BH173" s="16">
        <f>INDEX('Team forecast'!$B$2:$AO$26,MATCH('Master data'!$B173,'Team forecast'!$B$2:$B$26,0),MATCH('Master data'!BH$1,'Team forecast'!$B$2:$AO$2,0))</f>
        <v>0</v>
      </c>
      <c r="BI173" s="16">
        <f>INDEX('Team forecast'!$B$2:$AO$26,MATCH('Master data'!$B173,'Team forecast'!$B$2:$B$26,0),MATCH('Master data'!BI$1,'Team forecast'!$B$2:$AO$2,0))</f>
        <v>0</v>
      </c>
      <c r="BJ173" s="5">
        <f t="shared" si="230"/>
        <v>7000</v>
      </c>
      <c r="BK173" s="5">
        <f>INDEX('Team forecast'!$R$3:$BH$26,MATCH($B173,'Team forecast'!$B$3:$B$26,0),MATCH(BK$1,'Team forecast'!$R$2:$BH$2,0))*IF($X173&gt;0,25000,0)</f>
        <v>0</v>
      </c>
      <c r="BL173" s="5">
        <f>INDEX('Team forecast'!$R$3:$BH$26,MATCH($B173,'Team forecast'!$B$3:$B$26,0),MATCH(BL$1,'Team forecast'!$R$2:$BH$2,0))*IF($X173&gt;0,5000,0)</f>
        <v>0</v>
      </c>
      <c r="BM173" s="5">
        <f>INDEX('Team forecast'!$R$3:$BH$26,MATCH($B173,'Team forecast'!$B$3:$B$26,0),MATCH(BM$1,'Team forecast'!$R$2:$BH$2,0))*IF($X173&gt;0,-15000,0)</f>
        <v>0</v>
      </c>
      <c r="BN173" s="5">
        <f t="shared" si="231"/>
        <v>0</v>
      </c>
      <c r="BO173" s="5">
        <f t="shared" si="232"/>
        <v>0</v>
      </c>
      <c r="BP173" s="5">
        <f t="shared" si="233"/>
        <v>0</v>
      </c>
      <c r="BQ173" s="5">
        <f t="shared" si="234"/>
        <v>0</v>
      </c>
      <c r="BR173" s="5">
        <f t="shared" si="235"/>
        <v>0</v>
      </c>
      <c r="BS173" s="5">
        <f t="shared" si="236"/>
        <v>-7000</v>
      </c>
      <c r="BT173" s="5">
        <f t="shared" si="237"/>
        <v>0</v>
      </c>
      <c r="BU173" s="5">
        <f t="shared" si="238"/>
        <v>0</v>
      </c>
      <c r="BV173" s="5">
        <f t="shared" si="239"/>
        <v>0</v>
      </c>
      <c r="BW173" s="5">
        <f t="shared" si="199"/>
        <v>0</v>
      </c>
      <c r="BX173" s="5">
        <f t="shared" si="200"/>
        <v>56648.860483664757</v>
      </c>
      <c r="BY173" s="5">
        <f t="shared" ref="BY173" si="242">BX173*3</f>
        <v>169946.58145099427</v>
      </c>
      <c r="BZ173" s="5">
        <f>MAX(INDEX('Team forecast'!$R$3:$BH$26,MATCH($B173,'Team forecast'!$B$3:$B$26,0),MATCH(BZ$1,'Team forecast'!$R$2:$BH$2,0))*($BX173)-(1-INDEX('Team forecast'!$R$3:$BH$26,MATCH($B173,'Team forecast'!$B$3:$B$26,0),MATCH(BZ$1,'Team forecast'!$R$2:$BH$2,0)))*(BY173+CH173)*0.01,-5000)</f>
        <v>52197.987802799296</v>
      </c>
      <c r="CA173" s="5">
        <f>MAX(INDEX('Team forecast'!$R$3:$BH$26,MATCH($B173,'Team forecast'!$B$3:$B$26,0),MATCH(CA$1,'Team forecast'!$R$2:$BH$2,0))*$BX173-(1-INDEX('Team forecast'!$R$3:$BH$26,MATCH($B173,'Team forecast'!$B$3:$B$26,0),MATCH(CA$1,'Team forecast'!$R$2:$BH$2,0)))*(BY173+BX173+CH173)*0.01,-5000)</f>
        <v>7974.5564145849166</v>
      </c>
      <c r="CB173" s="5">
        <f>MAX(INDEX('Team forecast'!$R$3:$BH$26,MATCH($B173,'Team forecast'!$B$3:$B$26,0),MATCH(CB$1,'Team forecast'!$R$2:$BH$2,0))*$BX173-(1-INDEX('Team forecast'!$R$3:$BH$26,MATCH($B173,'Team forecast'!$B$3:$B$26,0),MATCH(CB$1,'Team forecast'!$R$2:$BH$2,0)))*(BY173+BX173*2+CH173)*0.01,0)</f>
        <v>0</v>
      </c>
      <c r="CC173" s="5">
        <v>0</v>
      </c>
      <c r="CD173" s="5">
        <f>+AK173+BD173*Cockpit!$C$3+BW173*Cockpit!$C$3^2+BZ173*Cockpit!$C$3^3+CA173*Cockpit!$C$3^4+CB173*Cockpit!$C$3^5+CC173*Cockpit!$C$3^6</f>
        <v>109515.76484450819</v>
      </c>
      <c r="CE173" s="5"/>
      <c r="CF173" s="5"/>
      <c r="CG173" s="5">
        <v>0</v>
      </c>
      <c r="CH173" s="5">
        <f t="shared" si="201"/>
        <v>3512000</v>
      </c>
      <c r="CI173" s="5">
        <f t="shared" si="202"/>
        <v>3512000</v>
      </c>
      <c r="CJ173" s="1">
        <f t="shared" si="203"/>
        <v>3.1E-2</v>
      </c>
      <c r="CK173" s="5">
        <f>RANK(CD173,$CD$2:$CD$622)+COUNTIF($CD$2:$CD173,$CD173)-1</f>
        <v>81</v>
      </c>
      <c r="CL173" s="5">
        <f>RANK(CJ173,$CJ$2:$CJ$622)+COUNTIF($CJ$2:$CJ173,$CJ173)-1</f>
        <v>55</v>
      </c>
    </row>
    <row r="174" spans="1:90" x14ac:dyDescent="0.3">
      <c r="A174" t="str">
        <f>Players!P175</f>
        <v>Sergio Busquets</v>
      </c>
      <c r="B174" t="str">
        <f>Players!G175</f>
        <v>Spain</v>
      </c>
      <c r="C174" t="str">
        <f>Players!AB175</f>
        <v>Midfield</v>
      </c>
      <c r="D174" s="1"/>
      <c r="F174" t="str">
        <f>IFERROR(INDEX(Lookup!B:B,MATCH(INDEX(Players!C:C,MATCH(E174,Players!A:A,0)),Lookup!D:D,0)),"")</f>
        <v/>
      </c>
      <c r="G174">
        <f>IF(Players!AC175=0,10000000,Players!AC175)</f>
        <v>4495000</v>
      </c>
      <c r="H174" s="16">
        <f>INDEX('Team forecast'!$B$2:$AO$26,MATCH('Master data'!$B174,'Team forecast'!$B$2:$B$26,0),MATCH('Master data'!H$1,'Team forecast'!$B$2:$AO$2,0))</f>
        <v>1.9979967794622602</v>
      </c>
      <c r="I174" s="16">
        <f>INDEX('Team forecast'!$B$2:$AO$26,MATCH('Master data'!$B174,'Team forecast'!$B$2:$B$26,0),MATCH('Master data'!I$1,'Team forecast'!$B$2:$AO$2,0))</f>
        <v>0.65640259726027606</v>
      </c>
      <c r="J174" s="16">
        <f>INDEX('Team forecast'!$B$2:$AO$26,MATCH('Master data'!$B174,'Team forecast'!$B$2:$B$26,0),MATCH('Master data'!J$1,'Team forecast'!$B$2:$AO$2,0))</f>
        <v>0.51871400527814249</v>
      </c>
      <c r="K174" s="16">
        <f>INDEX('Team forecast'!$B$2:$AO$26,MATCH('Master data'!$B174,'Team forecast'!$B$2:$B$26,0),MATCH('Master data'!K$1,'Team forecast'!$B$2:$AO$2,0))</f>
        <v>5.5104568712109829</v>
      </c>
      <c r="L174" s="16">
        <f>INDEX('Team forecast'!$B$2:$AO$26,MATCH('Master data'!$B174,'Team forecast'!$B$2:$B$26,0),MATCH('Master data'!L$1,'Team forecast'!$B$2:$AO$2,0))</f>
        <v>2.154857011207977</v>
      </c>
      <c r="M174">
        <f>IF(Players!BC175=1,95,0)</f>
        <v>0</v>
      </c>
      <c r="N174" s="2">
        <f>Players!BN175</f>
        <v>0</v>
      </c>
      <c r="O174" s="2">
        <f>Players!BO175</f>
        <v>0</v>
      </c>
      <c r="P174" s="2">
        <f>Players!BP175</f>
        <v>0</v>
      </c>
      <c r="Q174" s="2">
        <f>Players!BQ175</f>
        <v>0.36026909378709937</v>
      </c>
      <c r="R174" s="2">
        <f>Players!BR175</f>
        <v>0</v>
      </c>
      <c r="S174" s="2">
        <f t="shared" ref="S174:S194" si="243">H174</f>
        <v>1.9979967794622602</v>
      </c>
      <c r="T174" s="2">
        <f t="shared" ref="T174:T194" si="244">I174</f>
        <v>0.65640259726027606</v>
      </c>
      <c r="U174" s="16">
        <f>INDEX('Team forecast'!$B$2:$AO$26,MATCH('Master data'!$B174,'Team forecast'!$B$2:$B$26,0),MATCH('Master data'!U$1,'Team forecast'!$B$2:$AO$2,0))</f>
        <v>0.71371927042030125</v>
      </c>
      <c r="V174" s="16">
        <f>INDEX('Team forecast'!$B$2:$AO$26,MATCH('Master data'!$B174,'Team forecast'!$B$2:$B$26,0),MATCH('Master data'!V$1,'Team forecast'!$B$2:$AO$2,0))</f>
        <v>0.1808088818398097</v>
      </c>
      <c r="W174" s="16">
        <f>INDEX('Team forecast'!$B$2:$AO$26,MATCH('Master data'!$B174,'Team forecast'!$B$2:$B$26,0),MATCH('Master data'!W$1,'Team forecast'!$B$2:$AO$2,0))</f>
        <v>0.105471847739889</v>
      </c>
      <c r="X174" s="5">
        <f t="shared" ref="X174:X194" si="245">IF(M174&gt;95,7000*2,IF(M174&gt;0,7000,-5000))</f>
        <v>-5000</v>
      </c>
      <c r="Y174" s="5">
        <f t="shared" ref="Y174:Y194" si="246">IF($X174&gt;0,U174*25000,0)</f>
        <v>0</v>
      </c>
      <c r="Z174" s="5">
        <f t="shared" ref="Z174:Z194" si="247">IF($X174&gt;0,V174*5000,0)</f>
        <v>0</v>
      </c>
      <c r="AA174" s="5">
        <f t="shared" ref="AA174:AA194" si="248">IF($X174&gt;0,W174*(-15000),0)</f>
        <v>0</v>
      </c>
      <c r="AB174" s="5">
        <f t="shared" ref="AB174:AB194" si="249">IF($C174="Defense",$N174*150000,IF($C174="Midfield",$N174*125000,IF($C174="Striker",$N174*100000,0)))*$H174</f>
        <v>0</v>
      </c>
      <c r="AC174" s="5">
        <f t="shared" ref="AC174:AC194" si="250">$O174*50000*H174</f>
        <v>0</v>
      </c>
      <c r="AD174" s="5">
        <f t="shared" ref="AD174:AD194" si="251">$P174*K174*10000</f>
        <v>0</v>
      </c>
      <c r="AE174" s="5">
        <f t="shared" ref="AE174:AE194" si="252">IF($C174="Goalkeeper",J174*75000,IF($C174="Defense",J174*50000,0))</f>
        <v>0</v>
      </c>
      <c r="AF174" s="5">
        <f t="shared" ref="AF174:AF194" si="253">IF($C174="Goalkeeper",(L174-I174)*5000,0)</f>
        <v>0</v>
      </c>
      <c r="AG174" s="5">
        <f t="shared" ref="AG174:AG194" si="254">IF(M174&gt;0,Q174*(-20000),0)</f>
        <v>0</v>
      </c>
      <c r="AH174" s="5">
        <f t="shared" ref="AH174:AH194" si="255">IF(M174&gt;0,R174*(-50000),0)</f>
        <v>0</v>
      </c>
      <c r="AI174" s="5">
        <f t="shared" ref="AI174:AI194" si="256">IF(M174&gt;0,S174*10000,0)</f>
        <v>0</v>
      </c>
      <c r="AJ174" s="5">
        <f t="shared" ref="AJ174:AJ194" si="257">IF(M174&gt;0,T174*(-8000),0)</f>
        <v>0</v>
      </c>
      <c r="AK174" s="5">
        <f>IFERROR(SUM(X174:AJ174),-5000)*((Cockpit!$C$3)^0)</f>
        <v>-5000</v>
      </c>
      <c r="AL174" s="16">
        <f>INDEX('Team forecast'!$B$2:$AO$26,MATCH('Master data'!$B174,'Team forecast'!$B$2:$B$26,0),MATCH('Master data'!AL$1,'Team forecast'!$B$2:$AO$2,0))</f>
        <v>2.4503417481709131</v>
      </c>
      <c r="AM174" s="16">
        <f>INDEX('Team forecast'!$B$2:$AO$26,MATCH('Master data'!$B174,'Team forecast'!$B$2:$B$26,0),MATCH('Master data'!AM$1,'Team forecast'!$B$2:$AO$2,0))</f>
        <v>0.60056788388223015</v>
      </c>
      <c r="AN174" s="16">
        <f>INDEX('Team forecast'!$B$2:$AO$26,MATCH('Master data'!$B174,'Team forecast'!$B$2:$B$26,0),MATCH('Master data'!AN$1,'Team forecast'!$B$2:$AO$2,0))</f>
        <v>0.54850006328846879</v>
      </c>
      <c r="AO174" s="16">
        <f>INDEX('Team forecast'!$B$2:$AO$26,MATCH('Master data'!$B174,'Team forecast'!$B$2:$B$26,0),MATCH('Master data'!AO$1,'Team forecast'!$B$2:$AO$2,0))</f>
        <v>6.7580201639051669</v>
      </c>
      <c r="AP174" s="16">
        <f>INDEX('Team forecast'!$B$2:$AO$26,MATCH('Master data'!$B174,'Team forecast'!$B$2:$B$26,0),MATCH('Master data'!AP$1,'Team forecast'!$B$2:$AO$2,0))</f>
        <v>1.9715612349669172</v>
      </c>
      <c r="AQ174" s="5">
        <f t="shared" ref="AQ174:AQ194" si="258">X174</f>
        <v>-5000</v>
      </c>
      <c r="AR174" s="5">
        <f>INDEX('Team forecast'!$B$2:$AO$26,MATCH('Master data'!$B174,'Team forecast'!$B$2:$B$26,0),MATCH('Master data'!AR$1,'Team forecast'!$B$2:$AO$2,0))*IF(X174&gt;0,25000,0)</f>
        <v>0</v>
      </c>
      <c r="AS174" s="16">
        <f>INDEX('Team forecast'!$B$2:$AO$26,MATCH('Master data'!$B174,'Team forecast'!$B$2:$B$26,0),MATCH('Master data'!AS$1,'Team forecast'!$B$2:$AO$2,0))*IF(X174&gt;0,5000,0)</f>
        <v>0</v>
      </c>
      <c r="AT174" s="16">
        <f>INDEX('Team forecast'!$B$2:$AO$26,MATCH('Master data'!$B174,'Team forecast'!$B$2:$B$26,0),MATCH('Master data'!AT$1,'Team forecast'!$B$2:$AO$2,0))*IF(X174&gt;0,-15000,0)</f>
        <v>0</v>
      </c>
      <c r="AU174" s="5">
        <f t="shared" ref="AU174:AU194" si="259">IF($C174="Defense",$N174*150000,IF($C174="Midfield",$N174*125000,IF($C174="Striker",$N174*100000,0)))*$AL174</f>
        <v>0</v>
      </c>
      <c r="AV174" s="5">
        <f t="shared" ref="AV174:AV194" si="260">$O174*50000*AL174</f>
        <v>0</v>
      </c>
      <c r="AW174" s="5">
        <f t="shared" ref="AW174:AW194" si="261">$P174*AO174*10000</f>
        <v>0</v>
      </c>
      <c r="AX174" s="5">
        <f t="shared" ref="AX174:AX194" si="262">IF($C174="Goalkeeper",AN174*75000,IF($C174="Defense",AN174*50000,0))</f>
        <v>0</v>
      </c>
      <c r="AY174" s="5">
        <f t="shared" ref="AY174:AY194" si="263">IF($C174="Goalkeeper",(AP174-AM174)*5000,0)</f>
        <v>0</v>
      </c>
      <c r="AZ174" s="5">
        <f t="shared" ref="AZ174:AZ194" si="264">$AG174</f>
        <v>0</v>
      </c>
      <c r="BA174" s="5">
        <f t="shared" ref="BA174:BA194" si="265">$AH174</f>
        <v>0</v>
      </c>
      <c r="BB174" s="5">
        <f t="shared" ref="BB174:BB194" si="266">IF(X174&gt;0,AL174*10000,0)</f>
        <v>0</v>
      </c>
      <c r="BC174" s="5">
        <f t="shared" ref="BC174:BC194" si="267">IF(X174&gt;0,AM174*(-8000),0)</f>
        <v>0</v>
      </c>
      <c r="BD174" s="5">
        <f t="shared" ref="BD174:BD194" si="268">IFERROR(SUM(AQ174:BC174),0)</f>
        <v>-5000</v>
      </c>
      <c r="BE174" s="16">
        <f>INDEX('Team forecast'!$B$2:$AO$26,MATCH('Master data'!$B174,'Team forecast'!$B$2:$B$26,0),MATCH('Master data'!BE$1,'Team forecast'!$B$2:$AO$2,0))</f>
        <v>0</v>
      </c>
      <c r="BF174" s="16">
        <f>INDEX('Team forecast'!$B$2:$AO$26,MATCH('Master data'!$B174,'Team forecast'!$B$2:$B$26,0),MATCH('Master data'!BF$1,'Team forecast'!$B$2:$AO$2,0))</f>
        <v>0</v>
      </c>
      <c r="BG174" s="16">
        <f>INDEX('Team forecast'!$B$2:$AO$26,MATCH('Master data'!$B174,'Team forecast'!$B$2:$B$26,0),MATCH('Master data'!BG$1,'Team forecast'!$B$2:$AO$2,0))</f>
        <v>0</v>
      </c>
      <c r="BH174" s="16">
        <f>INDEX('Team forecast'!$B$2:$AO$26,MATCH('Master data'!$B174,'Team forecast'!$B$2:$B$26,0),MATCH('Master data'!BH$1,'Team forecast'!$B$2:$AO$2,0))</f>
        <v>0</v>
      </c>
      <c r="BI174" s="16">
        <f>INDEX('Team forecast'!$B$2:$AO$26,MATCH('Master data'!$B174,'Team forecast'!$B$2:$B$26,0),MATCH('Master data'!BI$1,'Team forecast'!$B$2:$AO$2,0))</f>
        <v>0</v>
      </c>
      <c r="BJ174" s="5">
        <f t="shared" ref="BJ174:BJ194" si="269">AQ174</f>
        <v>-5000</v>
      </c>
      <c r="BK174" s="5">
        <f>INDEX('Team forecast'!$R$3:$BH$26,MATCH($B174,'Team forecast'!$B$3:$B$26,0),MATCH(BK$1,'Team forecast'!$R$2:$BH$2,0))*IF($X174&gt;0,25000,0)</f>
        <v>0</v>
      </c>
      <c r="BL174" s="5">
        <f>INDEX('Team forecast'!$R$3:$BH$26,MATCH($B174,'Team forecast'!$B$3:$B$26,0),MATCH(BL$1,'Team forecast'!$R$2:$BH$2,0))*IF($X174&gt;0,5000,0)</f>
        <v>0</v>
      </c>
      <c r="BM174" s="5">
        <f>INDEX('Team forecast'!$R$3:$BH$26,MATCH($B174,'Team forecast'!$B$3:$B$26,0),MATCH(BM$1,'Team forecast'!$R$2:$BH$2,0))*IF($X174&gt;0,-15000,0)</f>
        <v>0</v>
      </c>
      <c r="BN174" s="5">
        <f t="shared" ref="BN174:BN194" si="270">IF($C174="Defense",$N174*150000,IF($C174="Midfield",$N174*125000,IF($C174="Striker",$N174*100000,0)))*$BE174</f>
        <v>0</v>
      </c>
      <c r="BO174" s="5">
        <f t="shared" ref="BO174:BO194" si="271">$O174*50000*$BE174</f>
        <v>0</v>
      </c>
      <c r="BP174" s="5">
        <f t="shared" ref="BP174:BP194" si="272">$P174*BH174*10000</f>
        <v>0</v>
      </c>
      <c r="BQ174" s="5">
        <f t="shared" ref="BQ174:BQ194" si="273">IF($C174="Goalkeeper",BG174*75000,IF($C174="Defense",BG174*50000,0))</f>
        <v>0</v>
      </c>
      <c r="BR174" s="5">
        <f t="shared" ref="BR174:BR194" si="274">IF($C174="Goalkeeper",(BI174-BF174)*5000,0)</f>
        <v>0</v>
      </c>
      <c r="BS174" s="5">
        <f t="shared" ref="BS174:BS194" si="275">$AG174</f>
        <v>0</v>
      </c>
      <c r="BT174" s="5">
        <f t="shared" ref="BT174:BT194" si="276">$AH174</f>
        <v>0</v>
      </c>
      <c r="BU174" s="5">
        <f t="shared" ref="BU174:BU194" si="277">IF(AQ174&gt;0,BE174*10000,0)</f>
        <v>0</v>
      </c>
      <c r="BV174" s="5">
        <f t="shared" ref="BV174:BV194" si="278">IF(AQ174&gt;0,BF174*(-8000),0)</f>
        <v>0</v>
      </c>
      <c r="BW174" s="5">
        <f t="shared" si="199"/>
        <v>0</v>
      </c>
      <c r="BX174" s="5">
        <f t="shared" si="200"/>
        <v>-5000</v>
      </c>
      <c r="BY174" s="5">
        <f t="shared" ref="BY174:BY194" si="279">BX174*3</f>
        <v>-15000</v>
      </c>
      <c r="BZ174" s="5">
        <f>MAX(INDEX('Team forecast'!$R$3:$BH$26,MATCH($B174,'Team forecast'!$B$3:$B$26,0),MATCH(BZ$1,'Team forecast'!$R$2:$BH$2,0))*($BX174)-(1-INDEX('Team forecast'!$R$3:$BH$26,MATCH($B174,'Team forecast'!$B$3:$B$26,0),MATCH(BZ$1,'Team forecast'!$R$2:$BH$2,0)))*(BY174+CH174)*0.01,-5000)</f>
        <v>-5000</v>
      </c>
      <c r="CA174" s="5">
        <f>MAX(INDEX('Team forecast'!$R$3:$BH$26,MATCH($B174,'Team forecast'!$B$3:$B$26,0),MATCH(CA$1,'Team forecast'!$R$2:$BH$2,0))*$BX174-(1-INDEX('Team forecast'!$R$3:$BH$26,MATCH($B174,'Team forecast'!$B$3:$B$26,0),MATCH(CA$1,'Team forecast'!$R$2:$BH$2,0)))*(BY174+BX174+CH174)*0.01,-5000)</f>
        <v>-5000</v>
      </c>
      <c r="CB174" s="5">
        <f>MAX(INDEX('Team forecast'!$R$3:$BH$26,MATCH($B174,'Team forecast'!$B$3:$B$26,0),MATCH(CB$1,'Team forecast'!$R$2:$BH$2,0))*$BX174-(1-INDEX('Team forecast'!$R$3:$BH$26,MATCH($B174,'Team forecast'!$B$3:$B$26,0),MATCH(CB$1,'Team forecast'!$R$2:$BH$2,0)))*(BY174+BX174*2+CH174)*0.01,0)</f>
        <v>0</v>
      </c>
      <c r="CC174" s="5">
        <v>0</v>
      </c>
      <c r="CD174" s="5">
        <f>+AK174+BD174*Cockpit!$C$3+BW174*Cockpit!$C$3^2+BZ174*Cockpit!$C$3^3+CA174*Cockpit!$C$3^4+CB174*Cockpit!$C$3^5+CC174*Cockpit!$C$3^6</f>
        <v>-10802.469135802468</v>
      </c>
      <c r="CE174" s="5"/>
      <c r="CF174" s="5"/>
      <c r="CG174" s="5">
        <v>0</v>
      </c>
      <c r="CH174" s="5">
        <f t="shared" si="201"/>
        <v>4495000</v>
      </c>
      <c r="CI174" s="5">
        <f t="shared" si="202"/>
        <v>4495000</v>
      </c>
      <c r="CJ174" s="1">
        <f t="shared" si="203"/>
        <v>-2E-3</v>
      </c>
      <c r="CK174" s="5">
        <f>RANK(CD174,$CD$2:$CD$622)+COUNTIF($CD$2:$CD174,$CD174)-1</f>
        <v>474</v>
      </c>
      <c r="CL174" s="5">
        <f>RANK(CJ174,$CJ$2:$CJ$622)+COUNTIF($CJ$2:$CJ174,$CJ174)-1</f>
        <v>433</v>
      </c>
    </row>
    <row r="175" spans="1:90" x14ac:dyDescent="0.3">
      <c r="A175" t="str">
        <f>Players!P176</f>
        <v>Oleksandr Zinchenko</v>
      </c>
      <c r="B175" t="str">
        <f>Players!G176</f>
        <v>Ukraine</v>
      </c>
      <c r="C175" t="str">
        <f>Players!AB176</f>
        <v>Midfield</v>
      </c>
      <c r="D175" s="1"/>
      <c r="F175" t="str">
        <f>IFERROR(INDEX(Lookup!B:B,MATCH(INDEX(Players!C:C,MATCH(E175,Players!A:A,0)),Lookup!D:D,0)),"")</f>
        <v/>
      </c>
      <c r="G175">
        <f>IF(Players!AC176=0,10000000,Players!AC176)</f>
        <v>3488000</v>
      </c>
      <c r="H175" s="16">
        <f>INDEX('Team forecast'!$B$2:$AO$26,MATCH('Master data'!$B175,'Team forecast'!$B$2:$B$26,0),MATCH('Master data'!H$1,'Team forecast'!$B$2:$AO$2,0))</f>
        <v>1.6656893725023201</v>
      </c>
      <c r="I175" s="16">
        <f>INDEX('Team forecast'!$B$2:$AO$26,MATCH('Master data'!$B175,'Team forecast'!$B$2:$B$26,0),MATCH('Master data'!I$1,'Team forecast'!$B$2:$AO$2,0))</f>
        <v>0.7981888047975968</v>
      </c>
      <c r="J175" s="16">
        <f>INDEX('Team forecast'!$B$2:$AO$26,MATCH('Master data'!$B175,'Team forecast'!$B$2:$B$26,0),MATCH('Master data'!J$1,'Team forecast'!$B$2:$AO$2,0))</f>
        <v>0.45014352402215202</v>
      </c>
      <c r="K175" s="16">
        <f>INDEX('Team forecast'!$B$2:$AO$26,MATCH('Master data'!$B175,'Team forecast'!$B$2:$B$26,0),MATCH('Master data'!K$1,'Team forecast'!$B$2:$AO$2,0))</f>
        <v>4.2020800079035805</v>
      </c>
      <c r="L175" s="16">
        <f>INDEX('Team forecast'!$B$2:$AO$26,MATCH('Master data'!$B175,'Team forecast'!$B$2:$B$26,0),MATCH('Master data'!L$1,'Team forecast'!$B$2:$AO$2,0))</f>
        <v>2.1264724646897806</v>
      </c>
      <c r="M175">
        <f>IF(Players!BC176=1,95,0)</f>
        <v>95</v>
      </c>
      <c r="N175" s="2">
        <f>Players!BN176</f>
        <v>6.1986046067859041E-2</v>
      </c>
      <c r="O175" s="2">
        <f>Players!BO176</f>
        <v>5.3360062054644532E-2</v>
      </c>
      <c r="P175" s="2">
        <f>Players!BP176</f>
        <v>6.3729194189250479E-2</v>
      </c>
      <c r="Q175" s="2">
        <f>Players!BQ176</f>
        <v>0.14499999999999999</v>
      </c>
      <c r="R175" s="2">
        <f>Players!BR176</f>
        <v>0</v>
      </c>
      <c r="S175" s="2">
        <f t="shared" si="243"/>
        <v>1.6656893725023201</v>
      </c>
      <c r="T175" s="2">
        <f t="shared" si="244"/>
        <v>0.7981888047975968</v>
      </c>
      <c r="U175" s="16">
        <f>INDEX('Team forecast'!$B$2:$AO$26,MATCH('Master data'!$B175,'Team forecast'!$B$2:$B$26,0),MATCH('Master data'!U$1,'Team forecast'!$B$2:$AO$2,0))</f>
        <v>0.58351938299167849</v>
      </c>
      <c r="V175" s="16">
        <f>INDEX('Team forecast'!$B$2:$AO$26,MATCH('Master data'!$B175,'Team forecast'!$B$2:$B$26,0),MATCH('Master data'!V$1,'Team forecast'!$B$2:$AO$2,0))</f>
        <v>0.25208037345240508</v>
      </c>
      <c r="W175" s="16">
        <f>INDEX('Team forecast'!$B$2:$AO$26,MATCH('Master data'!$B175,'Team forecast'!$B$2:$B$26,0),MATCH('Master data'!W$1,'Team forecast'!$B$2:$AO$2,0))</f>
        <v>0.1644002435559164</v>
      </c>
      <c r="X175" s="5">
        <f t="shared" si="245"/>
        <v>7000</v>
      </c>
      <c r="Y175" s="5">
        <f t="shared" si="246"/>
        <v>14587.984574791963</v>
      </c>
      <c r="Z175" s="5">
        <f t="shared" si="247"/>
        <v>1260.4018672620255</v>
      </c>
      <c r="AA175" s="5">
        <f t="shared" si="248"/>
        <v>-2466.0036533387461</v>
      </c>
      <c r="AB175" s="5">
        <f t="shared" si="249"/>
        <v>12906.187272334004</v>
      </c>
      <c r="AC175" s="5">
        <f t="shared" si="250"/>
        <v>4444.0644140242857</v>
      </c>
      <c r="AD175" s="5">
        <f t="shared" si="251"/>
        <v>2677.9517282245447</v>
      </c>
      <c r="AE175" s="5">
        <f t="shared" si="252"/>
        <v>0</v>
      </c>
      <c r="AF175" s="5">
        <f t="shared" si="253"/>
        <v>0</v>
      </c>
      <c r="AG175" s="5">
        <f t="shared" si="254"/>
        <v>-2900</v>
      </c>
      <c r="AH175" s="5">
        <f t="shared" si="255"/>
        <v>0</v>
      </c>
      <c r="AI175" s="5">
        <f t="shared" si="256"/>
        <v>16656.893725023201</v>
      </c>
      <c r="AJ175" s="5">
        <f t="shared" si="257"/>
        <v>-6385.5104383807748</v>
      </c>
      <c r="AK175" s="5">
        <f>IFERROR(SUM(X175:AJ175),-5000)*((Cockpit!$C$3)^0)</f>
        <v>47781.9694899405</v>
      </c>
      <c r="AL175" s="16">
        <f>INDEX('Team forecast'!$B$2:$AO$26,MATCH('Master data'!$B175,'Team forecast'!$B$2:$B$26,0),MATCH('Master data'!AL$1,'Team forecast'!$B$2:$AO$2,0))</f>
        <v>1.2844000534385505</v>
      </c>
      <c r="AM175" s="16">
        <f>INDEX('Team forecast'!$B$2:$AO$26,MATCH('Master data'!$B175,'Team forecast'!$B$2:$B$26,0),MATCH('Master data'!AM$1,'Team forecast'!$B$2:$AO$2,0))</f>
        <v>1.1592369104845446</v>
      </c>
      <c r="AN175" s="16">
        <f>INDEX('Team forecast'!$B$2:$AO$26,MATCH('Master data'!$B175,'Team forecast'!$B$2:$B$26,0),MATCH('Master data'!AN$1,'Team forecast'!$B$2:$AO$2,0))</f>
        <v>0.31372549019607843</v>
      </c>
      <c r="AO175" s="16">
        <f>INDEX('Team forecast'!$B$2:$AO$26,MATCH('Master data'!$B175,'Team forecast'!$B$2:$B$26,0),MATCH('Master data'!AO$1,'Team forecast'!$B$2:$AO$2,0))</f>
        <v>3.240191043901798</v>
      </c>
      <c r="AP175" s="16">
        <f>INDEX('Team forecast'!$B$2:$AO$26,MATCH('Master data'!$B175,'Team forecast'!$B$2:$B$26,0),MATCH('Master data'!AP$1,'Team forecast'!$B$2:$AO$2,0))</f>
        <v>3.0883487157183667</v>
      </c>
      <c r="AQ175" s="5">
        <f t="shared" si="258"/>
        <v>7000</v>
      </c>
      <c r="AR175" s="5">
        <f>INDEX('Team forecast'!$B$2:$AO$26,MATCH('Master data'!$B175,'Team forecast'!$B$2:$B$26,0),MATCH('Master data'!AR$1,'Team forecast'!$B$2:$AO$2,0))*IF(X175&gt;0,25000,0)</f>
        <v>9803.9215686274492</v>
      </c>
      <c r="AS175" s="16">
        <f>INDEX('Team forecast'!$B$2:$AO$26,MATCH('Master data'!$B175,'Team forecast'!$B$2:$B$26,0),MATCH('Master data'!AS$1,'Team forecast'!$B$2:$AO$2,0))*IF(X175&gt;0,5000,0)</f>
        <v>1470.5882352941173</v>
      </c>
      <c r="AT175" s="16">
        <f>INDEX('Team forecast'!$B$2:$AO$26,MATCH('Master data'!$B175,'Team forecast'!$B$2:$B$26,0),MATCH('Master data'!AT$1,'Team forecast'!$B$2:$AO$2,0))*IF(X175&gt;0,-15000,0)</f>
        <v>-4705.8823529411766</v>
      </c>
      <c r="AU175" s="5">
        <f t="shared" si="259"/>
        <v>9951.8601102503253</v>
      </c>
      <c r="AV175" s="5">
        <f t="shared" si="260"/>
        <v>3426.7833277234904</v>
      </c>
      <c r="AW175" s="5">
        <f t="shared" si="261"/>
        <v>2064.9476424708791</v>
      </c>
      <c r="AX175" s="5">
        <f t="shared" si="262"/>
        <v>0</v>
      </c>
      <c r="AY175" s="5">
        <f t="shared" si="263"/>
        <v>0</v>
      </c>
      <c r="AZ175" s="5">
        <f t="shared" si="264"/>
        <v>-2900</v>
      </c>
      <c r="BA175" s="5">
        <f t="shared" si="265"/>
        <v>0</v>
      </c>
      <c r="BB175" s="5">
        <f t="shared" si="266"/>
        <v>12844.000534385505</v>
      </c>
      <c r="BC175" s="5">
        <f t="shared" si="267"/>
        <v>-9273.8952838763562</v>
      </c>
      <c r="BD175" s="5">
        <f t="shared" si="268"/>
        <v>29682.323781934225</v>
      </c>
      <c r="BE175" s="16">
        <f>INDEX('Team forecast'!$B$2:$AO$26,MATCH('Master data'!$B175,'Team forecast'!$B$2:$B$26,0),MATCH('Master data'!BE$1,'Team forecast'!$B$2:$AO$2,0))</f>
        <v>0</v>
      </c>
      <c r="BF175" s="16">
        <f>INDEX('Team forecast'!$B$2:$AO$26,MATCH('Master data'!$B175,'Team forecast'!$B$2:$B$26,0),MATCH('Master data'!BF$1,'Team forecast'!$B$2:$AO$2,0))</f>
        <v>0</v>
      </c>
      <c r="BG175" s="16">
        <f>INDEX('Team forecast'!$B$2:$AO$26,MATCH('Master data'!$B175,'Team forecast'!$B$2:$B$26,0),MATCH('Master data'!BG$1,'Team forecast'!$B$2:$AO$2,0))</f>
        <v>0</v>
      </c>
      <c r="BH175" s="16">
        <f>INDEX('Team forecast'!$B$2:$AO$26,MATCH('Master data'!$B175,'Team forecast'!$B$2:$B$26,0),MATCH('Master data'!BH$1,'Team forecast'!$B$2:$AO$2,0))</f>
        <v>0</v>
      </c>
      <c r="BI175" s="16">
        <f>INDEX('Team forecast'!$B$2:$AO$26,MATCH('Master data'!$B175,'Team forecast'!$B$2:$B$26,0),MATCH('Master data'!BI$1,'Team forecast'!$B$2:$AO$2,0))</f>
        <v>0</v>
      </c>
      <c r="BJ175" s="5">
        <f t="shared" si="269"/>
        <v>7000</v>
      </c>
      <c r="BK175" s="5">
        <f>INDEX('Team forecast'!$R$3:$BH$26,MATCH($B175,'Team forecast'!$B$3:$B$26,0),MATCH(BK$1,'Team forecast'!$R$2:$BH$2,0))*IF($X175&gt;0,25000,0)</f>
        <v>0</v>
      </c>
      <c r="BL175" s="5">
        <f>INDEX('Team forecast'!$R$3:$BH$26,MATCH($B175,'Team forecast'!$B$3:$B$26,0),MATCH(BL$1,'Team forecast'!$R$2:$BH$2,0))*IF($X175&gt;0,5000,0)</f>
        <v>0</v>
      </c>
      <c r="BM175" s="5">
        <f>INDEX('Team forecast'!$R$3:$BH$26,MATCH($B175,'Team forecast'!$B$3:$B$26,0),MATCH(BM$1,'Team forecast'!$R$2:$BH$2,0))*IF($X175&gt;0,-15000,0)</f>
        <v>0</v>
      </c>
      <c r="BN175" s="5">
        <f t="shared" si="270"/>
        <v>0</v>
      </c>
      <c r="BO175" s="5">
        <f t="shared" si="271"/>
        <v>0</v>
      </c>
      <c r="BP175" s="5">
        <f t="shared" si="272"/>
        <v>0</v>
      </c>
      <c r="BQ175" s="5">
        <f t="shared" si="273"/>
        <v>0</v>
      </c>
      <c r="BR175" s="5">
        <f t="shared" si="274"/>
        <v>0</v>
      </c>
      <c r="BS175" s="5">
        <f t="shared" si="275"/>
        <v>-2900</v>
      </c>
      <c r="BT175" s="5">
        <f t="shared" si="276"/>
        <v>0</v>
      </c>
      <c r="BU175" s="5">
        <f t="shared" si="277"/>
        <v>0</v>
      </c>
      <c r="BV175" s="5">
        <f t="shared" si="278"/>
        <v>0</v>
      </c>
      <c r="BW175" s="5">
        <f t="shared" si="199"/>
        <v>0</v>
      </c>
      <c r="BX175" s="5">
        <f t="shared" si="200"/>
        <v>38732.146635937359</v>
      </c>
      <c r="BY175" s="5">
        <f t="shared" si="279"/>
        <v>116196.43990781208</v>
      </c>
      <c r="BZ175" s="5">
        <f>MAX(INDEX('Team forecast'!$R$3:$BH$26,MATCH($B175,'Team forecast'!$B$3:$B$26,0),MATCH(BZ$1,'Team forecast'!$R$2:$BH$2,0))*($BX175)-(1-INDEX('Team forecast'!$R$3:$BH$26,MATCH($B175,'Team forecast'!$B$3:$B$26,0),MATCH(BZ$1,'Team forecast'!$R$2:$BH$2,0)))*(BY175+CH175)*0.01,-5000)</f>
        <v>17368.114911647222</v>
      </c>
      <c r="CA175" s="5">
        <f>MAX(INDEX('Team forecast'!$R$3:$BH$26,MATCH($B175,'Team forecast'!$B$3:$B$26,0),MATCH(CA$1,'Team forecast'!$R$2:$BH$2,0))*$BX175-(1-INDEX('Team forecast'!$R$3:$BH$26,MATCH($B175,'Team forecast'!$B$3:$B$26,0),MATCH(CA$1,'Team forecast'!$R$2:$BH$2,0)))*(BY175+BX175+CH175)*0.01,-5000)</f>
        <v>-5000</v>
      </c>
      <c r="CB175" s="5">
        <f>MAX(INDEX('Team forecast'!$R$3:$BH$26,MATCH($B175,'Team forecast'!$B$3:$B$26,0),MATCH(CB$1,'Team forecast'!$R$2:$BH$2,0))*$BX175-(1-INDEX('Team forecast'!$R$3:$BH$26,MATCH($B175,'Team forecast'!$B$3:$B$26,0),MATCH(CB$1,'Team forecast'!$R$2:$BH$2,0)))*(BY175+BX175*2+CH175)*0.01,0)</f>
        <v>0</v>
      </c>
      <c r="CC175" s="5">
        <v>0</v>
      </c>
      <c r="CD175" s="5">
        <f>+AK175+BD175*Cockpit!$C$3+BW175*Cockpit!$C$3^2+BZ175*Cockpit!$C$3^3+CA175*Cockpit!$C$3^4+CB175*Cockpit!$C$3^5+CC175*Cockpit!$C$3^6</f>
        <v>71728.63914554521</v>
      </c>
      <c r="CE175" s="5"/>
      <c r="CF175" s="5"/>
      <c r="CG175" s="5">
        <v>0</v>
      </c>
      <c r="CH175" s="5">
        <f t="shared" si="201"/>
        <v>3488000</v>
      </c>
      <c r="CI175" s="5">
        <f t="shared" si="202"/>
        <v>3488000</v>
      </c>
      <c r="CJ175" s="1">
        <f t="shared" si="203"/>
        <v>2.1000000000000001E-2</v>
      </c>
      <c r="CK175" s="5">
        <f>RANK(CD175,$CD$2:$CD$622)+COUNTIF($CD$2:$CD175,$CD175)-1</f>
        <v>138</v>
      </c>
      <c r="CL175" s="5">
        <f>RANK(CJ175,$CJ$2:$CJ$622)+COUNTIF($CJ$2:$CJ175,$CJ175)-1</f>
        <v>115</v>
      </c>
    </row>
    <row r="176" spans="1:90" x14ac:dyDescent="0.3">
      <c r="A176" t="str">
        <f>Players!P177</f>
        <v>Aleksandr Golovin</v>
      </c>
      <c r="B176" t="str">
        <f>Players!G177</f>
        <v>Russia</v>
      </c>
      <c r="C176" t="str">
        <f>Players!AB177</f>
        <v>Midfield</v>
      </c>
      <c r="D176" s="1"/>
      <c r="F176" t="str">
        <f>IFERROR(INDEX(Lookup!B:B,MATCH(INDEX(Players!C:C,MATCH(E176,Players!A:A,0)),Lookup!D:D,0)),"")</f>
        <v/>
      </c>
      <c r="G176">
        <f>IF(Players!AC177=0,10000000,Players!AC177)</f>
        <v>3968000</v>
      </c>
      <c r="H176" s="16">
        <f>INDEX('Team forecast'!$B$2:$AO$26,MATCH('Master data'!$B176,'Team forecast'!$B$2:$B$26,0),MATCH('Master data'!H$1,'Team forecast'!$B$2:$AO$2,0))</f>
        <v>1.5209364700383743</v>
      </c>
      <c r="I176" s="16">
        <f>INDEX('Team forecast'!$B$2:$AO$26,MATCH('Master data'!$B176,'Team forecast'!$B$2:$B$26,0),MATCH('Master data'!I$1,'Team forecast'!$B$2:$AO$2,0))</f>
        <v>0.70247217008251406</v>
      </c>
      <c r="J176" s="16">
        <f>INDEX('Team forecast'!$B$2:$AO$26,MATCH('Master data'!$B176,'Team forecast'!$B$2:$B$26,0),MATCH('Master data'!J$1,'Team forecast'!$B$2:$AO$2,0))</f>
        <v>0.49535917668180812</v>
      </c>
      <c r="K176" s="16">
        <f>INDEX('Team forecast'!$B$2:$AO$26,MATCH('Master data'!$B176,'Team forecast'!$B$2:$B$26,0),MATCH('Master data'!K$1,'Team forecast'!$B$2:$AO$2,0))</f>
        <v>4.5628094101151229</v>
      </c>
      <c r="L176" s="16">
        <f>INDEX('Team forecast'!$B$2:$AO$26,MATCH('Master data'!$B176,'Team forecast'!$B$2:$B$26,0),MATCH('Master data'!L$1,'Team forecast'!$B$2:$AO$2,0))</f>
        <v>2.3923352925187715</v>
      </c>
      <c r="M176">
        <f>IF(Players!BC177=1,95,0)</f>
        <v>95</v>
      </c>
      <c r="N176" s="2">
        <f>Players!BN177</f>
        <v>0.17938281244203452</v>
      </c>
      <c r="O176" s="2">
        <f>Players!BO177</f>
        <v>0.32385918559222915</v>
      </c>
      <c r="P176" s="2">
        <f>Players!BP177</f>
        <v>0.24652701401002522</v>
      </c>
      <c r="Q176" s="2">
        <f>Players!BQ177</f>
        <v>0.28895522388059702</v>
      </c>
      <c r="R176" s="2">
        <f>Players!BR177</f>
        <v>0</v>
      </c>
      <c r="S176" s="2">
        <f t="shared" si="243"/>
        <v>1.5209364700383743</v>
      </c>
      <c r="T176" s="2">
        <f t="shared" si="244"/>
        <v>0.70247217008251406</v>
      </c>
      <c r="U176" s="16">
        <f>INDEX('Team forecast'!$B$2:$AO$26,MATCH('Master data'!$B176,'Team forecast'!$B$2:$B$26,0),MATCH('Master data'!U$1,'Team forecast'!$B$2:$AO$2,0))</f>
        <v>0.56654851943847506</v>
      </c>
      <c r="V176" s="16">
        <f>INDEX('Team forecast'!$B$2:$AO$26,MATCH('Master data'!$B176,'Team forecast'!$B$2:$B$26,0),MATCH('Master data'!V$1,'Team forecast'!$B$2:$AO$2,0))</f>
        <v>0.27032457927492948</v>
      </c>
      <c r="W176" s="16">
        <f>INDEX('Team forecast'!$B$2:$AO$26,MATCH('Master data'!$B176,'Team forecast'!$B$2:$B$26,0),MATCH('Master data'!W$1,'Team forecast'!$B$2:$AO$2,0))</f>
        <v>0.1631269012865954</v>
      </c>
      <c r="X176" s="5">
        <f t="shared" si="245"/>
        <v>7000</v>
      </c>
      <c r="Y176" s="5">
        <f t="shared" si="246"/>
        <v>14163.712985961876</v>
      </c>
      <c r="Z176" s="5">
        <f t="shared" si="247"/>
        <v>1351.6228963746473</v>
      </c>
      <c r="AA176" s="5">
        <f t="shared" si="248"/>
        <v>-2446.9035192989309</v>
      </c>
      <c r="AB176" s="5">
        <f t="shared" si="249"/>
        <v>34103.732692642967</v>
      </c>
      <c r="AC176" s="5">
        <f t="shared" si="250"/>
        <v>24628.462326207387</v>
      </c>
      <c r="AD176" s="5">
        <f t="shared" si="251"/>
        <v>11248.557793725258</v>
      </c>
      <c r="AE176" s="5">
        <f t="shared" si="252"/>
        <v>0</v>
      </c>
      <c r="AF176" s="5">
        <f t="shared" si="253"/>
        <v>0</v>
      </c>
      <c r="AG176" s="5">
        <f t="shared" si="254"/>
        <v>-5779.1044776119406</v>
      </c>
      <c r="AH176" s="5">
        <f t="shared" si="255"/>
        <v>0</v>
      </c>
      <c r="AI176" s="5">
        <f t="shared" si="256"/>
        <v>15209.364700383743</v>
      </c>
      <c r="AJ176" s="5">
        <f t="shared" si="257"/>
        <v>-5619.7773606601122</v>
      </c>
      <c r="AK176" s="5">
        <f>IFERROR(SUM(X176:AJ176),-5000)*((Cockpit!$C$3)^0)</f>
        <v>93859.668037724885</v>
      </c>
      <c r="AL176" s="16">
        <f>INDEX('Team forecast'!$B$2:$AO$26,MATCH('Master data'!$B176,'Team forecast'!$B$2:$B$26,0),MATCH('Master data'!AL$1,'Team forecast'!$B$2:$AO$2,0))</f>
        <v>0.9840391469881502</v>
      </c>
      <c r="AM176" s="16">
        <f>INDEX('Team forecast'!$B$2:$AO$26,MATCH('Master data'!$B176,'Team forecast'!$B$2:$B$26,0),MATCH('Master data'!AM$1,'Team forecast'!$B$2:$AO$2,0))</f>
        <v>1.4540427762338861</v>
      </c>
      <c r="AN176" s="16">
        <f>INDEX('Team forecast'!$B$2:$AO$26,MATCH('Master data'!$B176,'Team forecast'!$B$2:$B$26,0),MATCH('Master data'!AN$1,'Team forecast'!$B$2:$AO$2,0))</f>
        <v>0.23362388724035599</v>
      </c>
      <c r="AO176" s="16">
        <f>INDEX('Team forecast'!$B$2:$AO$26,MATCH('Master data'!$B176,'Team forecast'!$B$2:$B$26,0),MATCH('Master data'!AO$1,'Team forecast'!$B$2:$AO$2,0))</f>
        <v>2.9521174409644506</v>
      </c>
      <c r="AP176" s="16">
        <f>INDEX('Team forecast'!$B$2:$AO$26,MATCH('Master data'!$B176,'Team forecast'!$B$2:$B$26,0),MATCH('Master data'!AP$1,'Team forecast'!$B$2:$AO$2,0))</f>
        <v>4.9518799442370804</v>
      </c>
      <c r="AQ176" s="5">
        <f t="shared" si="258"/>
        <v>7000</v>
      </c>
      <c r="AR176" s="5">
        <f>INDEX('Team forecast'!$B$2:$AO$26,MATCH('Master data'!$B176,'Team forecast'!$B$2:$B$26,0),MATCH('Master data'!AR$1,'Team forecast'!$B$2:$AO$2,0))*IF(X176&gt;0,25000,0)</f>
        <v>6147.9970326409475</v>
      </c>
      <c r="AS176" s="16">
        <f>INDEX('Team forecast'!$B$2:$AO$26,MATCH('Master data'!$B176,'Team forecast'!$B$2:$B$26,0),MATCH('Master data'!AS$1,'Team forecast'!$B$2:$AO$2,0))*IF(X176&gt;0,5000,0)</f>
        <v>1374.2581602373884</v>
      </c>
      <c r="AT176" s="16">
        <f>INDEX('Team forecast'!$B$2:$AO$26,MATCH('Master data'!$B176,'Team forecast'!$B$2:$B$26,0),MATCH('Master data'!AT$1,'Team forecast'!$B$2:$AO$2,0))*IF(X176&gt;0,-15000,0)</f>
        <v>-7188.4272997032631</v>
      </c>
      <c r="AU176" s="5">
        <f t="shared" si="259"/>
        <v>22064.963717474373</v>
      </c>
      <c r="AV176" s="5">
        <f t="shared" si="260"/>
        <v>15934.50583672271</v>
      </c>
      <c r="AW176" s="5">
        <f t="shared" si="261"/>
        <v>7277.7669772788286</v>
      </c>
      <c r="AX176" s="5">
        <f t="shared" si="262"/>
        <v>0</v>
      </c>
      <c r="AY176" s="5">
        <f t="shared" si="263"/>
        <v>0</v>
      </c>
      <c r="AZ176" s="5">
        <f t="shared" si="264"/>
        <v>-5779.1044776119406</v>
      </c>
      <c r="BA176" s="5">
        <f t="shared" si="265"/>
        <v>0</v>
      </c>
      <c r="BB176" s="5">
        <f t="shared" si="266"/>
        <v>9840.3914698815024</v>
      </c>
      <c r="BC176" s="5">
        <f t="shared" si="267"/>
        <v>-11632.342209871089</v>
      </c>
      <c r="BD176" s="5">
        <f t="shared" si="268"/>
        <v>45040.009207049457</v>
      </c>
      <c r="BE176" s="16">
        <f>INDEX('Team forecast'!$B$2:$AO$26,MATCH('Master data'!$B176,'Team forecast'!$B$2:$B$26,0),MATCH('Master data'!BE$1,'Team forecast'!$B$2:$AO$2,0))</f>
        <v>0</v>
      </c>
      <c r="BF176" s="16">
        <f>INDEX('Team forecast'!$B$2:$AO$26,MATCH('Master data'!$B176,'Team forecast'!$B$2:$B$26,0),MATCH('Master data'!BF$1,'Team forecast'!$B$2:$AO$2,0))</f>
        <v>0</v>
      </c>
      <c r="BG176" s="16">
        <f>INDEX('Team forecast'!$B$2:$AO$26,MATCH('Master data'!$B176,'Team forecast'!$B$2:$B$26,0),MATCH('Master data'!BG$1,'Team forecast'!$B$2:$AO$2,0))</f>
        <v>0</v>
      </c>
      <c r="BH176" s="16">
        <f>INDEX('Team forecast'!$B$2:$AO$26,MATCH('Master data'!$B176,'Team forecast'!$B$2:$B$26,0),MATCH('Master data'!BH$1,'Team forecast'!$B$2:$AO$2,0))</f>
        <v>0</v>
      </c>
      <c r="BI176" s="16">
        <f>INDEX('Team forecast'!$B$2:$AO$26,MATCH('Master data'!$B176,'Team forecast'!$B$2:$B$26,0),MATCH('Master data'!BI$1,'Team forecast'!$B$2:$AO$2,0))</f>
        <v>0</v>
      </c>
      <c r="BJ176" s="5">
        <f t="shared" si="269"/>
        <v>7000</v>
      </c>
      <c r="BK176" s="5">
        <f>INDEX('Team forecast'!$R$3:$BH$26,MATCH($B176,'Team forecast'!$B$3:$B$26,0),MATCH(BK$1,'Team forecast'!$R$2:$BH$2,0))*IF($X176&gt;0,25000,0)</f>
        <v>0</v>
      </c>
      <c r="BL176" s="5">
        <f>INDEX('Team forecast'!$R$3:$BH$26,MATCH($B176,'Team forecast'!$B$3:$B$26,0),MATCH(BL$1,'Team forecast'!$R$2:$BH$2,0))*IF($X176&gt;0,5000,0)</f>
        <v>0</v>
      </c>
      <c r="BM176" s="5">
        <f>INDEX('Team forecast'!$R$3:$BH$26,MATCH($B176,'Team forecast'!$B$3:$B$26,0),MATCH(BM$1,'Team forecast'!$R$2:$BH$2,0))*IF($X176&gt;0,-15000,0)</f>
        <v>0</v>
      </c>
      <c r="BN176" s="5">
        <f t="shared" si="270"/>
        <v>0</v>
      </c>
      <c r="BO176" s="5">
        <f t="shared" si="271"/>
        <v>0</v>
      </c>
      <c r="BP176" s="5">
        <f t="shared" si="272"/>
        <v>0</v>
      </c>
      <c r="BQ176" s="5">
        <f t="shared" si="273"/>
        <v>0</v>
      </c>
      <c r="BR176" s="5">
        <f t="shared" si="274"/>
        <v>0</v>
      </c>
      <c r="BS176" s="5">
        <f t="shared" si="275"/>
        <v>-5779.1044776119406</v>
      </c>
      <c r="BT176" s="5">
        <f t="shared" si="276"/>
        <v>0</v>
      </c>
      <c r="BU176" s="5">
        <f t="shared" si="277"/>
        <v>0</v>
      </c>
      <c r="BV176" s="5">
        <f t="shared" si="278"/>
        <v>0</v>
      </c>
      <c r="BW176" s="5">
        <f t="shared" si="199"/>
        <v>0</v>
      </c>
      <c r="BX176" s="5">
        <f t="shared" si="200"/>
        <v>69449.838622387178</v>
      </c>
      <c r="BY176" s="5">
        <f t="shared" si="279"/>
        <v>208349.51586716154</v>
      </c>
      <c r="BZ176" s="5">
        <f>MAX(INDEX('Team forecast'!$R$3:$BH$26,MATCH($B176,'Team forecast'!$B$3:$B$26,0),MATCH(BZ$1,'Team forecast'!$R$2:$BH$2,0))*($BX176)-(1-INDEX('Team forecast'!$R$3:$BH$26,MATCH($B176,'Team forecast'!$B$3:$B$26,0),MATCH(BZ$1,'Team forecast'!$R$2:$BH$2,0)))*(BY176+CH176)*0.01,-5000)</f>
        <v>11195.23521326113</v>
      </c>
      <c r="CA176" s="5">
        <f>MAX(INDEX('Team forecast'!$R$3:$BH$26,MATCH($B176,'Team forecast'!$B$3:$B$26,0),MATCH(CA$1,'Team forecast'!$R$2:$BH$2,0))*$BX176-(1-INDEX('Team forecast'!$R$3:$BH$26,MATCH($B176,'Team forecast'!$B$3:$B$26,0),MATCH(CA$1,'Team forecast'!$R$2:$BH$2,0)))*(BY176+BX176+CH176)*0.01,-5000)</f>
        <v>-5000</v>
      </c>
      <c r="CB176" s="5">
        <f>MAX(INDEX('Team forecast'!$R$3:$BH$26,MATCH($B176,'Team forecast'!$B$3:$B$26,0),MATCH(CB$1,'Team forecast'!$R$2:$BH$2,0))*$BX176-(1-INDEX('Team forecast'!$R$3:$BH$26,MATCH($B176,'Team forecast'!$B$3:$B$26,0),MATCH(CB$1,'Team forecast'!$R$2:$BH$2,0)))*(BY176+BX176*2+CH176)*0.01,0)</f>
        <v>0</v>
      </c>
      <c r="CC176" s="5">
        <v>0</v>
      </c>
      <c r="CD176" s="5">
        <f>+AK176+BD176*Cockpit!$C$3+BW176*Cockpit!$C$3^2+BZ176*Cockpit!$C$3^3+CA176*Cockpit!$C$3^4+CB176*Cockpit!$C$3^5+CC176*Cockpit!$C$3^6</f>
        <v>126215.79325129201</v>
      </c>
      <c r="CE176" s="5"/>
      <c r="CF176" s="5"/>
      <c r="CG176" s="5">
        <v>0</v>
      </c>
      <c r="CH176" s="5">
        <f t="shared" si="201"/>
        <v>3968000</v>
      </c>
      <c r="CI176" s="5">
        <f t="shared" si="202"/>
        <v>3968000</v>
      </c>
      <c r="CJ176" s="1">
        <f t="shared" si="203"/>
        <v>3.2000000000000001E-2</v>
      </c>
      <c r="CK176" s="5">
        <f>RANK(CD176,$CD$2:$CD$622)+COUNTIF($CD$2:$CD176,$CD176)-1</f>
        <v>68</v>
      </c>
      <c r="CL176" s="5">
        <f>RANK(CJ176,$CJ$2:$CJ$622)+COUNTIF($CJ$2:$CJ176,$CJ176)-1</f>
        <v>49</v>
      </c>
    </row>
    <row r="177" spans="1:90" x14ac:dyDescent="0.3">
      <c r="A177" t="str">
        <f>Players!P178</f>
        <v>Jules Kounde</v>
      </c>
      <c r="B177" t="str">
        <f>Players!G178</f>
        <v>France</v>
      </c>
      <c r="C177" t="str">
        <f>Players!AB178</f>
        <v>Defense</v>
      </c>
      <c r="D177" s="1"/>
      <c r="F177" t="str">
        <f>IFERROR(INDEX(Lookup!B:B,MATCH(INDEX(Players!C:C,MATCH(E177,Players!A:A,0)),Lookup!D:D,0)),"")</f>
        <v/>
      </c>
      <c r="G177">
        <f>IF(Players!AC178=0,10000000,Players!AC178)</f>
        <v>2995000</v>
      </c>
      <c r="H177" s="16">
        <f>INDEX('Team forecast'!$B$2:$AO$26,MATCH('Master data'!$B177,'Team forecast'!$B$2:$B$26,0),MATCH('Master data'!H$1,'Team forecast'!$B$2:$AO$2,0))</f>
        <v>2.1377132314488487</v>
      </c>
      <c r="I177" s="16">
        <f>INDEX('Team forecast'!$B$2:$AO$26,MATCH('Master data'!$B177,'Team forecast'!$B$2:$B$26,0),MATCH('Master data'!I$1,'Team forecast'!$B$2:$AO$2,0))</f>
        <v>0.66258765662234231</v>
      </c>
      <c r="J177" s="16">
        <f>INDEX('Team forecast'!$B$2:$AO$26,MATCH('Master data'!$B177,'Team forecast'!$B$2:$B$26,0),MATCH('Master data'!J$1,'Team forecast'!$B$2:$AO$2,0))</f>
        <v>0.51551562963131858</v>
      </c>
      <c r="K177" s="16">
        <f>INDEX('Team forecast'!$B$2:$AO$26,MATCH('Master data'!$B177,'Team forecast'!$B$2:$B$26,0),MATCH('Master data'!K$1,'Team forecast'!$B$2:$AO$2,0))</f>
        <v>5.5927200217364472</v>
      </c>
      <c r="L177" s="16">
        <f>INDEX('Team forecast'!$B$2:$AO$26,MATCH('Master data'!$B177,'Team forecast'!$B$2:$B$26,0),MATCH('Master data'!L$1,'Team forecast'!$B$2:$AO$2,0))</f>
        <v>2.0114268147463963</v>
      </c>
      <c r="M177">
        <f>IF(Players!BC178=1,95,0)</f>
        <v>0</v>
      </c>
      <c r="N177" s="2">
        <f>Players!BN178</f>
        <v>0</v>
      </c>
      <c r="O177" s="2">
        <f>Players!BO178</f>
        <v>0</v>
      </c>
      <c r="P177" s="2">
        <f>Players!BP178</f>
        <v>0</v>
      </c>
      <c r="Q177" s="2">
        <f>Players!BQ178</f>
        <v>6.0483870967741937E-2</v>
      </c>
      <c r="R177" s="2">
        <f>Players!BR178</f>
        <v>0</v>
      </c>
      <c r="S177" s="2">
        <f t="shared" si="243"/>
        <v>2.1377132314488487</v>
      </c>
      <c r="T177" s="2">
        <f t="shared" si="244"/>
        <v>0.66258765662234231</v>
      </c>
      <c r="U177" s="16">
        <f>INDEX('Team forecast'!$B$2:$AO$26,MATCH('Master data'!$B177,'Team forecast'!$B$2:$B$26,0),MATCH('Master data'!U$1,'Team forecast'!$B$2:$AO$2,0))</f>
        <v>0.70931849791376911</v>
      </c>
      <c r="V177" s="16">
        <f>INDEX('Team forecast'!$B$2:$AO$26,MATCH('Master data'!$B177,'Team forecast'!$B$2:$B$26,0),MATCH('Master data'!V$1,'Team forecast'!$B$2:$AO$2,0))</f>
        <v>0.17969401947148819</v>
      </c>
      <c r="W177" s="16">
        <f>INDEX('Team forecast'!$B$2:$AO$26,MATCH('Master data'!$B177,'Team forecast'!$B$2:$B$26,0),MATCH('Master data'!W$1,'Team forecast'!$B$2:$AO$2,0))</f>
        <v>0.1109874826147427</v>
      </c>
      <c r="X177" s="5">
        <f t="shared" si="245"/>
        <v>-5000</v>
      </c>
      <c r="Y177" s="5">
        <f t="shared" si="246"/>
        <v>0</v>
      </c>
      <c r="Z177" s="5">
        <f t="shared" si="247"/>
        <v>0</v>
      </c>
      <c r="AA177" s="5">
        <f t="shared" si="248"/>
        <v>0</v>
      </c>
      <c r="AB177" s="5">
        <f t="shared" si="249"/>
        <v>0</v>
      </c>
      <c r="AC177" s="5">
        <f t="shared" si="250"/>
        <v>0</v>
      </c>
      <c r="AD177" s="5">
        <f t="shared" si="251"/>
        <v>0</v>
      </c>
      <c r="AE177" s="5">
        <f t="shared" si="252"/>
        <v>25775.781481565929</v>
      </c>
      <c r="AF177" s="5">
        <f t="shared" si="253"/>
        <v>0</v>
      </c>
      <c r="AG177" s="5">
        <f t="shared" si="254"/>
        <v>0</v>
      </c>
      <c r="AH177" s="5">
        <f t="shared" si="255"/>
        <v>0</v>
      </c>
      <c r="AI177" s="5">
        <f t="shared" si="256"/>
        <v>0</v>
      </c>
      <c r="AJ177" s="5">
        <f t="shared" si="257"/>
        <v>0</v>
      </c>
      <c r="AK177" s="5">
        <f>IFERROR(SUM(X177:AJ177),-5000)*((Cockpit!$C$3)^0)</f>
        <v>20775.781481565929</v>
      </c>
      <c r="AL177" s="16">
        <f>INDEX('Team forecast'!$B$2:$AO$26,MATCH('Master data'!$B177,'Team forecast'!$B$2:$B$26,0),MATCH('Master data'!AL$1,'Team forecast'!$B$2:$AO$2,0))</f>
        <v>1.2775519171058518</v>
      </c>
      <c r="AM177" s="16">
        <f>INDEX('Team forecast'!$B$2:$AO$26,MATCH('Master data'!$B177,'Team forecast'!$B$2:$B$26,0),MATCH('Master data'!AM$1,'Team forecast'!$B$2:$AO$2,0))</f>
        <v>1.0653773971622162</v>
      </c>
      <c r="AN177" s="16">
        <f>INDEX('Team forecast'!$B$2:$AO$26,MATCH('Master data'!$B177,'Team forecast'!$B$2:$B$26,0),MATCH('Master data'!AN$1,'Team forecast'!$B$2:$AO$2,0))</f>
        <v>0.34459777999956209</v>
      </c>
      <c r="AO177" s="16">
        <f>INDEX('Team forecast'!$B$2:$AO$26,MATCH('Master data'!$B177,'Team forecast'!$B$2:$B$26,0),MATCH('Master data'!AO$1,'Team forecast'!$B$2:$AO$2,0))</f>
        <v>3.3423520425904445</v>
      </c>
      <c r="AP177" s="16">
        <f>INDEX('Team forecast'!$B$2:$AO$26,MATCH('Master data'!$B177,'Team forecast'!$B$2:$B$26,0),MATCH('Master data'!AP$1,'Team forecast'!$B$2:$AO$2,0))</f>
        <v>3.2341813842424418</v>
      </c>
      <c r="AQ177" s="5">
        <f t="shared" si="258"/>
        <v>-5000</v>
      </c>
      <c r="AR177" s="5">
        <f>INDEX('Team forecast'!$B$2:$AO$26,MATCH('Master data'!$B177,'Team forecast'!$B$2:$B$26,0),MATCH('Master data'!AR$1,'Team forecast'!$B$2:$AO$2,0))*IF(X177&gt;0,25000,0)</f>
        <v>0</v>
      </c>
      <c r="AS177" s="16">
        <f>INDEX('Team forecast'!$B$2:$AO$26,MATCH('Master data'!$B177,'Team forecast'!$B$2:$B$26,0),MATCH('Master data'!AS$1,'Team forecast'!$B$2:$AO$2,0))*IF(X177&gt;0,5000,0)</f>
        <v>0</v>
      </c>
      <c r="AT177" s="16">
        <f>INDEX('Team forecast'!$B$2:$AO$26,MATCH('Master data'!$B177,'Team forecast'!$B$2:$B$26,0),MATCH('Master data'!AT$1,'Team forecast'!$B$2:$AO$2,0))*IF(X177&gt;0,-15000,0)</f>
        <v>0</v>
      </c>
      <c r="AU177" s="5">
        <f t="shared" si="259"/>
        <v>0</v>
      </c>
      <c r="AV177" s="5">
        <f t="shared" si="260"/>
        <v>0</v>
      </c>
      <c r="AW177" s="5">
        <f t="shared" si="261"/>
        <v>0</v>
      </c>
      <c r="AX177" s="5">
        <f t="shared" si="262"/>
        <v>17229.888999978106</v>
      </c>
      <c r="AY177" s="5">
        <f t="shared" si="263"/>
        <v>0</v>
      </c>
      <c r="AZ177" s="5">
        <f t="shared" si="264"/>
        <v>0</v>
      </c>
      <c r="BA177" s="5">
        <f t="shared" si="265"/>
        <v>0</v>
      </c>
      <c r="BB177" s="5">
        <f t="shared" si="266"/>
        <v>0</v>
      </c>
      <c r="BC177" s="5">
        <f t="shared" si="267"/>
        <v>0</v>
      </c>
      <c r="BD177" s="5">
        <f t="shared" si="268"/>
        <v>12229.888999978106</v>
      </c>
      <c r="BE177" s="16">
        <f>INDEX('Team forecast'!$B$2:$AO$26,MATCH('Master data'!$B177,'Team forecast'!$B$2:$B$26,0),MATCH('Master data'!BE$1,'Team forecast'!$B$2:$AO$2,0))</f>
        <v>0</v>
      </c>
      <c r="BF177" s="16">
        <f>INDEX('Team forecast'!$B$2:$AO$26,MATCH('Master data'!$B177,'Team forecast'!$B$2:$B$26,0),MATCH('Master data'!BF$1,'Team forecast'!$B$2:$AO$2,0))</f>
        <v>0</v>
      </c>
      <c r="BG177" s="16">
        <f>INDEX('Team forecast'!$B$2:$AO$26,MATCH('Master data'!$B177,'Team forecast'!$B$2:$B$26,0),MATCH('Master data'!BG$1,'Team forecast'!$B$2:$AO$2,0))</f>
        <v>0</v>
      </c>
      <c r="BH177" s="16">
        <f>INDEX('Team forecast'!$B$2:$AO$26,MATCH('Master data'!$B177,'Team forecast'!$B$2:$B$26,0),MATCH('Master data'!BH$1,'Team forecast'!$B$2:$AO$2,0))</f>
        <v>0</v>
      </c>
      <c r="BI177" s="16">
        <f>INDEX('Team forecast'!$B$2:$AO$26,MATCH('Master data'!$B177,'Team forecast'!$B$2:$B$26,0),MATCH('Master data'!BI$1,'Team forecast'!$B$2:$AO$2,0))</f>
        <v>0</v>
      </c>
      <c r="BJ177" s="5">
        <f t="shared" si="269"/>
        <v>-5000</v>
      </c>
      <c r="BK177" s="5">
        <f>INDEX('Team forecast'!$R$3:$BH$26,MATCH($B177,'Team forecast'!$B$3:$B$26,0),MATCH(BK$1,'Team forecast'!$R$2:$BH$2,0))*IF($X177&gt;0,25000,0)</f>
        <v>0</v>
      </c>
      <c r="BL177" s="5">
        <f>INDEX('Team forecast'!$R$3:$BH$26,MATCH($B177,'Team forecast'!$B$3:$B$26,0),MATCH(BL$1,'Team forecast'!$R$2:$BH$2,0))*IF($X177&gt;0,5000,0)</f>
        <v>0</v>
      </c>
      <c r="BM177" s="5">
        <f>INDEX('Team forecast'!$R$3:$BH$26,MATCH($B177,'Team forecast'!$B$3:$B$26,0),MATCH(BM$1,'Team forecast'!$R$2:$BH$2,0))*IF($X177&gt;0,-15000,0)</f>
        <v>0</v>
      </c>
      <c r="BN177" s="5">
        <f t="shared" si="270"/>
        <v>0</v>
      </c>
      <c r="BO177" s="5">
        <f t="shared" si="271"/>
        <v>0</v>
      </c>
      <c r="BP177" s="5">
        <f t="shared" si="272"/>
        <v>0</v>
      </c>
      <c r="BQ177" s="5">
        <f t="shared" si="273"/>
        <v>0</v>
      </c>
      <c r="BR177" s="5">
        <f t="shared" si="274"/>
        <v>0</v>
      </c>
      <c r="BS177" s="5">
        <f t="shared" si="275"/>
        <v>0</v>
      </c>
      <c r="BT177" s="5">
        <f t="shared" si="276"/>
        <v>0</v>
      </c>
      <c r="BU177" s="5">
        <f t="shared" si="277"/>
        <v>0</v>
      </c>
      <c r="BV177" s="5">
        <f t="shared" si="278"/>
        <v>0</v>
      </c>
      <c r="BW177" s="5">
        <f t="shared" si="199"/>
        <v>0</v>
      </c>
      <c r="BX177" s="5">
        <f t="shared" si="200"/>
        <v>16502.835240772016</v>
      </c>
      <c r="BY177" s="5">
        <f t="shared" si="279"/>
        <v>49508.505722316047</v>
      </c>
      <c r="BZ177" s="5">
        <f>MAX(INDEX('Team forecast'!$R$3:$BH$26,MATCH($B177,'Team forecast'!$B$3:$B$26,0),MATCH(BZ$1,'Team forecast'!$R$2:$BH$2,0))*($BX177)-(1-INDEX('Team forecast'!$R$3:$BH$26,MATCH($B177,'Team forecast'!$B$3:$B$26,0),MATCH(BZ$1,'Team forecast'!$R$2:$BH$2,0)))*(BY177+CH177)*0.01,-5000)</f>
        <v>10379.193462772648</v>
      </c>
      <c r="CA177" s="5">
        <f>MAX(INDEX('Team forecast'!$R$3:$BH$26,MATCH($B177,'Team forecast'!$B$3:$B$26,0),MATCH(CA$1,'Team forecast'!$R$2:$BH$2,0))*$BX177-(1-INDEX('Team forecast'!$R$3:$BH$26,MATCH($B177,'Team forecast'!$B$3:$B$26,0),MATCH(CA$1,'Team forecast'!$R$2:$BH$2,0)))*(BY177+BX177+CH177)*0.01,-5000)</f>
        <v>-5000</v>
      </c>
      <c r="CB177" s="5">
        <f>MAX(INDEX('Team forecast'!$R$3:$BH$26,MATCH($B177,'Team forecast'!$B$3:$B$26,0),MATCH(CB$1,'Team forecast'!$R$2:$BH$2,0))*$BX177-(1-INDEX('Team forecast'!$R$3:$BH$26,MATCH($B177,'Team forecast'!$B$3:$B$26,0),MATCH(CB$1,'Team forecast'!$R$2:$BH$2,0)))*(BY177+BX177*2+CH177)*0.01,0)</f>
        <v>0</v>
      </c>
      <c r="CC177" s="5">
        <v>0</v>
      </c>
      <c r="CD177" s="5">
        <f>+AK177+BD177*Cockpit!$C$3+BW177*Cockpit!$C$3^2+BZ177*Cockpit!$C$3^3+CA177*Cockpit!$C$3^4+CB177*Cockpit!$C$3^5+CC177*Cockpit!$C$3^6</f>
        <v>31016.703075459278</v>
      </c>
      <c r="CE177" s="5"/>
      <c r="CF177" s="5"/>
      <c r="CG177" s="5">
        <v>0</v>
      </c>
      <c r="CH177" s="5">
        <f t="shared" si="201"/>
        <v>2995000</v>
      </c>
      <c r="CI177" s="5">
        <f t="shared" si="202"/>
        <v>2995000</v>
      </c>
      <c r="CJ177" s="1">
        <f t="shared" si="203"/>
        <v>0.01</v>
      </c>
      <c r="CK177" s="5">
        <f>RANK(CD177,$CD$2:$CD$622)+COUNTIF($CD$2:$CD177,$CD177)-1</f>
        <v>260</v>
      </c>
      <c r="CL177" s="5">
        <f>RANK(CJ177,$CJ$2:$CJ$622)+COUNTIF($CJ$2:$CJ177,$CJ177)-1</f>
        <v>244</v>
      </c>
    </row>
    <row r="178" spans="1:90" x14ac:dyDescent="0.3">
      <c r="A178" t="str">
        <f>Players!P179</f>
        <v>Kurt Zouma</v>
      </c>
      <c r="B178" t="str">
        <f>Players!G179</f>
        <v>France</v>
      </c>
      <c r="C178" t="str">
        <f>Players!AB179</f>
        <v>Defense</v>
      </c>
      <c r="D178" s="1"/>
      <c r="F178" t="str">
        <f>IFERROR(INDEX(Lookup!B:B,MATCH(INDEX(Players!C:C,MATCH(E178,Players!A:A,0)),Lookup!D:D,0)),"")</f>
        <v/>
      </c>
      <c r="G178">
        <f>IF(Players!AC179=0,10000000,Players!AC179)</f>
        <v>3495000</v>
      </c>
      <c r="H178" s="16">
        <f>INDEX('Team forecast'!$B$2:$AO$26,MATCH('Master data'!$B178,'Team forecast'!$B$2:$B$26,0),MATCH('Master data'!H$1,'Team forecast'!$B$2:$AO$2,0))</f>
        <v>2.1377132314488487</v>
      </c>
      <c r="I178" s="16">
        <f>INDEX('Team forecast'!$B$2:$AO$26,MATCH('Master data'!$B178,'Team forecast'!$B$2:$B$26,0),MATCH('Master data'!I$1,'Team forecast'!$B$2:$AO$2,0))</f>
        <v>0.66258765662234231</v>
      </c>
      <c r="J178" s="16">
        <f>INDEX('Team forecast'!$B$2:$AO$26,MATCH('Master data'!$B178,'Team forecast'!$B$2:$B$26,0),MATCH('Master data'!J$1,'Team forecast'!$B$2:$AO$2,0))</f>
        <v>0.51551562963131858</v>
      </c>
      <c r="K178" s="16">
        <f>INDEX('Team forecast'!$B$2:$AO$26,MATCH('Master data'!$B178,'Team forecast'!$B$2:$B$26,0),MATCH('Master data'!K$1,'Team forecast'!$B$2:$AO$2,0))</f>
        <v>5.5927200217364472</v>
      </c>
      <c r="L178" s="16">
        <f>INDEX('Team forecast'!$B$2:$AO$26,MATCH('Master data'!$B178,'Team forecast'!$B$2:$B$26,0),MATCH('Master data'!L$1,'Team forecast'!$B$2:$AO$2,0))</f>
        <v>2.0114268147463963</v>
      </c>
      <c r="M178">
        <f>IF(Players!BC179=1,95,0)</f>
        <v>0</v>
      </c>
      <c r="N178" s="2">
        <f>Players!BN179</f>
        <v>0</v>
      </c>
      <c r="O178" s="2">
        <f>Players!BO179</f>
        <v>0</v>
      </c>
      <c r="P178" s="2">
        <f>Players!BP179</f>
        <v>0</v>
      </c>
      <c r="Q178" s="2">
        <f>Players!BQ179</f>
        <v>0.56660088801184016</v>
      </c>
      <c r="R178" s="2">
        <f>Players!BR179</f>
        <v>0</v>
      </c>
      <c r="S178" s="2">
        <f t="shared" si="243"/>
        <v>2.1377132314488487</v>
      </c>
      <c r="T178" s="2">
        <f t="shared" si="244"/>
        <v>0.66258765662234231</v>
      </c>
      <c r="U178" s="16">
        <f>INDEX('Team forecast'!$B$2:$AO$26,MATCH('Master data'!$B178,'Team forecast'!$B$2:$B$26,0),MATCH('Master data'!U$1,'Team forecast'!$B$2:$AO$2,0))</f>
        <v>0.70931849791376911</v>
      </c>
      <c r="V178" s="16">
        <f>INDEX('Team forecast'!$B$2:$AO$26,MATCH('Master data'!$B178,'Team forecast'!$B$2:$B$26,0),MATCH('Master data'!V$1,'Team forecast'!$B$2:$AO$2,0))</f>
        <v>0.17969401947148819</v>
      </c>
      <c r="W178" s="16">
        <f>INDEX('Team forecast'!$B$2:$AO$26,MATCH('Master data'!$B178,'Team forecast'!$B$2:$B$26,0),MATCH('Master data'!W$1,'Team forecast'!$B$2:$AO$2,0))</f>
        <v>0.1109874826147427</v>
      </c>
      <c r="X178" s="5">
        <f t="shared" si="245"/>
        <v>-5000</v>
      </c>
      <c r="Y178" s="5">
        <f t="shared" si="246"/>
        <v>0</v>
      </c>
      <c r="Z178" s="5">
        <f t="shared" si="247"/>
        <v>0</v>
      </c>
      <c r="AA178" s="5">
        <f t="shared" si="248"/>
        <v>0</v>
      </c>
      <c r="AB178" s="5">
        <f t="shared" si="249"/>
        <v>0</v>
      </c>
      <c r="AC178" s="5">
        <f t="shared" si="250"/>
        <v>0</v>
      </c>
      <c r="AD178" s="5">
        <f t="shared" si="251"/>
        <v>0</v>
      </c>
      <c r="AE178" s="5">
        <f t="shared" si="252"/>
        <v>25775.781481565929</v>
      </c>
      <c r="AF178" s="5">
        <f t="shared" si="253"/>
        <v>0</v>
      </c>
      <c r="AG178" s="5">
        <f t="shared" si="254"/>
        <v>0</v>
      </c>
      <c r="AH178" s="5">
        <f t="shared" si="255"/>
        <v>0</v>
      </c>
      <c r="AI178" s="5">
        <f t="shared" si="256"/>
        <v>0</v>
      </c>
      <c r="AJ178" s="5">
        <f t="shared" si="257"/>
        <v>0</v>
      </c>
      <c r="AK178" s="5">
        <f>IFERROR(SUM(X178:AJ178),-5000)*((Cockpit!$C$3)^0)</f>
        <v>20775.781481565929</v>
      </c>
      <c r="AL178" s="16">
        <f>INDEX('Team forecast'!$B$2:$AO$26,MATCH('Master data'!$B178,'Team forecast'!$B$2:$B$26,0),MATCH('Master data'!AL$1,'Team forecast'!$B$2:$AO$2,0))</f>
        <v>1.2775519171058518</v>
      </c>
      <c r="AM178" s="16">
        <f>INDEX('Team forecast'!$B$2:$AO$26,MATCH('Master data'!$B178,'Team forecast'!$B$2:$B$26,0),MATCH('Master data'!AM$1,'Team forecast'!$B$2:$AO$2,0))</f>
        <v>1.0653773971622162</v>
      </c>
      <c r="AN178" s="16">
        <f>INDEX('Team forecast'!$B$2:$AO$26,MATCH('Master data'!$B178,'Team forecast'!$B$2:$B$26,0),MATCH('Master data'!AN$1,'Team forecast'!$B$2:$AO$2,0))</f>
        <v>0.34459777999956209</v>
      </c>
      <c r="AO178" s="16">
        <f>INDEX('Team forecast'!$B$2:$AO$26,MATCH('Master data'!$B178,'Team forecast'!$B$2:$B$26,0),MATCH('Master data'!AO$1,'Team forecast'!$B$2:$AO$2,0))</f>
        <v>3.3423520425904445</v>
      </c>
      <c r="AP178" s="16">
        <f>INDEX('Team forecast'!$B$2:$AO$26,MATCH('Master data'!$B178,'Team forecast'!$B$2:$B$26,0),MATCH('Master data'!AP$1,'Team forecast'!$B$2:$AO$2,0))</f>
        <v>3.2341813842424418</v>
      </c>
      <c r="AQ178" s="5">
        <f t="shared" si="258"/>
        <v>-5000</v>
      </c>
      <c r="AR178" s="5">
        <f>INDEX('Team forecast'!$B$2:$AO$26,MATCH('Master data'!$B178,'Team forecast'!$B$2:$B$26,0),MATCH('Master data'!AR$1,'Team forecast'!$B$2:$AO$2,0))*IF(X178&gt;0,25000,0)</f>
        <v>0</v>
      </c>
      <c r="AS178" s="16">
        <f>INDEX('Team forecast'!$B$2:$AO$26,MATCH('Master data'!$B178,'Team forecast'!$B$2:$B$26,0),MATCH('Master data'!AS$1,'Team forecast'!$B$2:$AO$2,0))*IF(X178&gt;0,5000,0)</f>
        <v>0</v>
      </c>
      <c r="AT178" s="16">
        <f>INDEX('Team forecast'!$B$2:$AO$26,MATCH('Master data'!$B178,'Team forecast'!$B$2:$B$26,0),MATCH('Master data'!AT$1,'Team forecast'!$B$2:$AO$2,0))*IF(X178&gt;0,-15000,0)</f>
        <v>0</v>
      </c>
      <c r="AU178" s="5">
        <f t="shared" si="259"/>
        <v>0</v>
      </c>
      <c r="AV178" s="5">
        <f t="shared" si="260"/>
        <v>0</v>
      </c>
      <c r="AW178" s="5">
        <f t="shared" si="261"/>
        <v>0</v>
      </c>
      <c r="AX178" s="5">
        <f t="shared" si="262"/>
        <v>17229.888999978106</v>
      </c>
      <c r="AY178" s="5">
        <f t="shared" si="263"/>
        <v>0</v>
      </c>
      <c r="AZ178" s="5">
        <f t="shared" si="264"/>
        <v>0</v>
      </c>
      <c r="BA178" s="5">
        <f t="shared" si="265"/>
        <v>0</v>
      </c>
      <c r="BB178" s="5">
        <f t="shared" si="266"/>
        <v>0</v>
      </c>
      <c r="BC178" s="5">
        <f t="shared" si="267"/>
        <v>0</v>
      </c>
      <c r="BD178" s="5">
        <f t="shared" si="268"/>
        <v>12229.888999978106</v>
      </c>
      <c r="BE178" s="16">
        <f>INDEX('Team forecast'!$B$2:$AO$26,MATCH('Master data'!$B178,'Team forecast'!$B$2:$B$26,0),MATCH('Master data'!BE$1,'Team forecast'!$B$2:$AO$2,0))</f>
        <v>0</v>
      </c>
      <c r="BF178" s="16">
        <f>INDEX('Team forecast'!$B$2:$AO$26,MATCH('Master data'!$B178,'Team forecast'!$B$2:$B$26,0),MATCH('Master data'!BF$1,'Team forecast'!$B$2:$AO$2,0))</f>
        <v>0</v>
      </c>
      <c r="BG178" s="16">
        <f>INDEX('Team forecast'!$B$2:$AO$26,MATCH('Master data'!$B178,'Team forecast'!$B$2:$B$26,0),MATCH('Master data'!BG$1,'Team forecast'!$B$2:$AO$2,0))</f>
        <v>0</v>
      </c>
      <c r="BH178" s="16">
        <f>INDEX('Team forecast'!$B$2:$AO$26,MATCH('Master data'!$B178,'Team forecast'!$B$2:$B$26,0),MATCH('Master data'!BH$1,'Team forecast'!$B$2:$AO$2,0))</f>
        <v>0</v>
      </c>
      <c r="BI178" s="16">
        <f>INDEX('Team forecast'!$B$2:$AO$26,MATCH('Master data'!$B178,'Team forecast'!$B$2:$B$26,0),MATCH('Master data'!BI$1,'Team forecast'!$B$2:$AO$2,0))</f>
        <v>0</v>
      </c>
      <c r="BJ178" s="5">
        <f t="shared" si="269"/>
        <v>-5000</v>
      </c>
      <c r="BK178" s="5">
        <f>INDEX('Team forecast'!$R$3:$BH$26,MATCH($B178,'Team forecast'!$B$3:$B$26,0),MATCH(BK$1,'Team forecast'!$R$2:$BH$2,0))*IF($X178&gt;0,25000,0)</f>
        <v>0</v>
      </c>
      <c r="BL178" s="5">
        <f>INDEX('Team forecast'!$R$3:$BH$26,MATCH($B178,'Team forecast'!$B$3:$B$26,0),MATCH(BL$1,'Team forecast'!$R$2:$BH$2,0))*IF($X178&gt;0,5000,0)</f>
        <v>0</v>
      </c>
      <c r="BM178" s="5">
        <f>INDEX('Team forecast'!$R$3:$BH$26,MATCH($B178,'Team forecast'!$B$3:$B$26,0),MATCH(BM$1,'Team forecast'!$R$2:$BH$2,0))*IF($X178&gt;0,-15000,0)</f>
        <v>0</v>
      </c>
      <c r="BN178" s="5">
        <f t="shared" si="270"/>
        <v>0</v>
      </c>
      <c r="BO178" s="5">
        <f t="shared" si="271"/>
        <v>0</v>
      </c>
      <c r="BP178" s="5">
        <f t="shared" si="272"/>
        <v>0</v>
      </c>
      <c r="BQ178" s="5">
        <f t="shared" si="273"/>
        <v>0</v>
      </c>
      <c r="BR178" s="5">
        <f t="shared" si="274"/>
        <v>0</v>
      </c>
      <c r="BS178" s="5">
        <f t="shared" si="275"/>
        <v>0</v>
      </c>
      <c r="BT178" s="5">
        <f t="shared" si="276"/>
        <v>0</v>
      </c>
      <c r="BU178" s="5">
        <f t="shared" si="277"/>
        <v>0</v>
      </c>
      <c r="BV178" s="5">
        <f t="shared" si="278"/>
        <v>0</v>
      </c>
      <c r="BW178" s="5">
        <f t="shared" si="199"/>
        <v>0</v>
      </c>
      <c r="BX178" s="5">
        <f t="shared" si="200"/>
        <v>16502.835240772016</v>
      </c>
      <c r="BY178" s="5">
        <f t="shared" si="279"/>
        <v>49508.505722316047</v>
      </c>
      <c r="BZ178" s="5">
        <f>MAX(INDEX('Team forecast'!$R$3:$BH$26,MATCH($B178,'Team forecast'!$B$3:$B$26,0),MATCH(BZ$1,'Team forecast'!$R$2:$BH$2,0))*($BX178)-(1-INDEX('Team forecast'!$R$3:$BH$26,MATCH($B178,'Team forecast'!$B$3:$B$26,0),MATCH(BZ$1,'Team forecast'!$R$2:$BH$2,0)))*(BY178+CH178)*0.01,-5000)</f>
        <v>9727.0195497291716</v>
      </c>
      <c r="CA178" s="5">
        <f>MAX(INDEX('Team forecast'!$R$3:$BH$26,MATCH($B178,'Team forecast'!$B$3:$B$26,0),MATCH(CA$1,'Team forecast'!$R$2:$BH$2,0))*$BX178-(1-INDEX('Team forecast'!$R$3:$BH$26,MATCH($B178,'Team forecast'!$B$3:$B$26,0),MATCH(CA$1,'Team forecast'!$R$2:$BH$2,0)))*(BY178+BX178+CH178)*0.01,-5000)</f>
        <v>-5000</v>
      </c>
      <c r="CB178" s="5">
        <f>MAX(INDEX('Team forecast'!$R$3:$BH$26,MATCH($B178,'Team forecast'!$B$3:$B$26,0),MATCH(CB$1,'Team forecast'!$R$2:$BH$2,0))*$BX178-(1-INDEX('Team forecast'!$R$3:$BH$26,MATCH($B178,'Team forecast'!$B$3:$B$26,0),MATCH(CB$1,'Team forecast'!$R$2:$BH$2,0)))*(BY178+BX178*2+CH178)*0.01,0)</f>
        <v>0</v>
      </c>
      <c r="CC178" s="5">
        <v>0</v>
      </c>
      <c r="CD178" s="5">
        <f>+AK178+BD178*Cockpit!$C$3+BW178*Cockpit!$C$3^2+BZ178*Cockpit!$C$3^3+CA178*Cockpit!$C$3^4+CB178*Cockpit!$C$3^5+CC178*Cockpit!$C$3^6</f>
        <v>30823.466360483431</v>
      </c>
      <c r="CE178" s="5"/>
      <c r="CF178" s="5"/>
      <c r="CG178" s="5">
        <v>0</v>
      </c>
      <c r="CH178" s="5">
        <f t="shared" si="201"/>
        <v>3495000</v>
      </c>
      <c r="CI178" s="5">
        <f t="shared" si="202"/>
        <v>3495000</v>
      </c>
      <c r="CJ178" s="1">
        <f t="shared" si="203"/>
        <v>8.9999999999999993E-3</v>
      </c>
      <c r="CK178" s="5">
        <f>RANK(CD178,$CD$2:$CD$622)+COUNTIF($CD$2:$CD178,$CD178)-1</f>
        <v>263</v>
      </c>
      <c r="CL178" s="5">
        <f>RANK(CJ178,$CJ$2:$CJ$622)+COUNTIF($CJ$2:$CJ178,$CJ178)-1</f>
        <v>260</v>
      </c>
    </row>
    <row r="179" spans="1:90" x14ac:dyDescent="0.3">
      <c r="A179" t="str">
        <f>Players!P180</f>
        <v>Léo Dubois</v>
      </c>
      <c r="B179" t="str">
        <f>Players!G180</f>
        <v>France</v>
      </c>
      <c r="C179" t="str">
        <f>Players!AB180</f>
        <v>Defense</v>
      </c>
      <c r="D179" s="1"/>
      <c r="F179" t="str">
        <f>IFERROR(INDEX(Lookup!B:B,MATCH(INDEX(Players!C:C,MATCH(E179,Players!A:A,0)),Lookup!D:D,0)),"")</f>
        <v/>
      </c>
      <c r="G179">
        <f>IF(Players!AC180=0,10000000,Players!AC180)</f>
        <v>3495000</v>
      </c>
      <c r="H179" s="16">
        <f>INDEX('Team forecast'!$B$2:$AO$26,MATCH('Master data'!$B179,'Team forecast'!$B$2:$B$26,0),MATCH('Master data'!H$1,'Team forecast'!$B$2:$AO$2,0))</f>
        <v>2.1377132314488487</v>
      </c>
      <c r="I179" s="16">
        <f>INDEX('Team forecast'!$B$2:$AO$26,MATCH('Master data'!$B179,'Team forecast'!$B$2:$B$26,0),MATCH('Master data'!I$1,'Team forecast'!$B$2:$AO$2,0))</f>
        <v>0.66258765662234231</v>
      </c>
      <c r="J179" s="16">
        <f>INDEX('Team forecast'!$B$2:$AO$26,MATCH('Master data'!$B179,'Team forecast'!$B$2:$B$26,0),MATCH('Master data'!J$1,'Team forecast'!$B$2:$AO$2,0))</f>
        <v>0.51551562963131858</v>
      </c>
      <c r="K179" s="16">
        <f>INDEX('Team forecast'!$B$2:$AO$26,MATCH('Master data'!$B179,'Team forecast'!$B$2:$B$26,0),MATCH('Master data'!K$1,'Team forecast'!$B$2:$AO$2,0))</f>
        <v>5.5927200217364472</v>
      </c>
      <c r="L179" s="16">
        <f>INDEX('Team forecast'!$B$2:$AO$26,MATCH('Master data'!$B179,'Team forecast'!$B$2:$B$26,0),MATCH('Master data'!L$1,'Team forecast'!$B$2:$AO$2,0))</f>
        <v>2.0114268147463963</v>
      </c>
      <c r="M179">
        <f>IF(Players!BC180=1,95,0)</f>
        <v>0</v>
      </c>
      <c r="N179" s="2">
        <f>Players!BN180</f>
        <v>0</v>
      </c>
      <c r="O179" s="2">
        <f>Players!BO180</f>
        <v>0</v>
      </c>
      <c r="P179" s="2">
        <f>Players!BP180</f>
        <v>0</v>
      </c>
      <c r="Q179" s="2">
        <f>Players!BQ180</f>
        <v>4.6296296296296301E-2</v>
      </c>
      <c r="R179" s="2">
        <f>Players!BR180</f>
        <v>0</v>
      </c>
      <c r="S179" s="2">
        <f t="shared" si="243"/>
        <v>2.1377132314488487</v>
      </c>
      <c r="T179" s="2">
        <f t="shared" si="244"/>
        <v>0.66258765662234231</v>
      </c>
      <c r="U179" s="16">
        <f>INDEX('Team forecast'!$B$2:$AO$26,MATCH('Master data'!$B179,'Team forecast'!$B$2:$B$26,0),MATCH('Master data'!U$1,'Team forecast'!$B$2:$AO$2,0))</f>
        <v>0.70931849791376911</v>
      </c>
      <c r="V179" s="16">
        <f>INDEX('Team forecast'!$B$2:$AO$26,MATCH('Master data'!$B179,'Team forecast'!$B$2:$B$26,0),MATCH('Master data'!V$1,'Team forecast'!$B$2:$AO$2,0))</f>
        <v>0.17969401947148819</v>
      </c>
      <c r="W179" s="16">
        <f>INDEX('Team forecast'!$B$2:$AO$26,MATCH('Master data'!$B179,'Team forecast'!$B$2:$B$26,0),MATCH('Master data'!W$1,'Team forecast'!$B$2:$AO$2,0))</f>
        <v>0.1109874826147427</v>
      </c>
      <c r="X179" s="5">
        <f t="shared" si="245"/>
        <v>-5000</v>
      </c>
      <c r="Y179" s="5">
        <f t="shared" si="246"/>
        <v>0</v>
      </c>
      <c r="Z179" s="5">
        <f t="shared" si="247"/>
        <v>0</v>
      </c>
      <c r="AA179" s="5">
        <f t="shared" si="248"/>
        <v>0</v>
      </c>
      <c r="AB179" s="5">
        <f t="shared" si="249"/>
        <v>0</v>
      </c>
      <c r="AC179" s="5">
        <f t="shared" si="250"/>
        <v>0</v>
      </c>
      <c r="AD179" s="5">
        <f t="shared" si="251"/>
        <v>0</v>
      </c>
      <c r="AE179" s="5">
        <f t="shared" si="252"/>
        <v>25775.781481565929</v>
      </c>
      <c r="AF179" s="5">
        <f t="shared" si="253"/>
        <v>0</v>
      </c>
      <c r="AG179" s="5">
        <f t="shared" si="254"/>
        <v>0</v>
      </c>
      <c r="AH179" s="5">
        <f t="shared" si="255"/>
        <v>0</v>
      </c>
      <c r="AI179" s="5">
        <f t="shared" si="256"/>
        <v>0</v>
      </c>
      <c r="AJ179" s="5">
        <f t="shared" si="257"/>
        <v>0</v>
      </c>
      <c r="AK179" s="5">
        <f>IFERROR(SUM(X179:AJ179),-5000)*((Cockpit!$C$3)^0)</f>
        <v>20775.781481565929</v>
      </c>
      <c r="AL179" s="16">
        <f>INDEX('Team forecast'!$B$2:$AO$26,MATCH('Master data'!$B179,'Team forecast'!$B$2:$B$26,0),MATCH('Master data'!AL$1,'Team forecast'!$B$2:$AO$2,0))</f>
        <v>1.2775519171058518</v>
      </c>
      <c r="AM179" s="16">
        <f>INDEX('Team forecast'!$B$2:$AO$26,MATCH('Master data'!$B179,'Team forecast'!$B$2:$B$26,0),MATCH('Master data'!AM$1,'Team forecast'!$B$2:$AO$2,0))</f>
        <v>1.0653773971622162</v>
      </c>
      <c r="AN179" s="16">
        <f>INDEX('Team forecast'!$B$2:$AO$26,MATCH('Master data'!$B179,'Team forecast'!$B$2:$B$26,0),MATCH('Master data'!AN$1,'Team forecast'!$B$2:$AO$2,0))</f>
        <v>0.34459777999956209</v>
      </c>
      <c r="AO179" s="16">
        <f>INDEX('Team forecast'!$B$2:$AO$26,MATCH('Master data'!$B179,'Team forecast'!$B$2:$B$26,0),MATCH('Master data'!AO$1,'Team forecast'!$B$2:$AO$2,0))</f>
        <v>3.3423520425904445</v>
      </c>
      <c r="AP179" s="16">
        <f>INDEX('Team forecast'!$B$2:$AO$26,MATCH('Master data'!$B179,'Team forecast'!$B$2:$B$26,0),MATCH('Master data'!AP$1,'Team forecast'!$B$2:$AO$2,0))</f>
        <v>3.2341813842424418</v>
      </c>
      <c r="AQ179" s="5">
        <f t="shared" si="258"/>
        <v>-5000</v>
      </c>
      <c r="AR179" s="5">
        <f>INDEX('Team forecast'!$B$2:$AO$26,MATCH('Master data'!$B179,'Team forecast'!$B$2:$B$26,0),MATCH('Master data'!AR$1,'Team forecast'!$B$2:$AO$2,0))*IF(X179&gt;0,25000,0)</f>
        <v>0</v>
      </c>
      <c r="AS179" s="16">
        <f>INDEX('Team forecast'!$B$2:$AO$26,MATCH('Master data'!$B179,'Team forecast'!$B$2:$B$26,0),MATCH('Master data'!AS$1,'Team forecast'!$B$2:$AO$2,0))*IF(X179&gt;0,5000,0)</f>
        <v>0</v>
      </c>
      <c r="AT179" s="16">
        <f>INDEX('Team forecast'!$B$2:$AO$26,MATCH('Master data'!$B179,'Team forecast'!$B$2:$B$26,0),MATCH('Master data'!AT$1,'Team forecast'!$B$2:$AO$2,0))*IF(X179&gt;0,-15000,0)</f>
        <v>0</v>
      </c>
      <c r="AU179" s="5">
        <f t="shared" si="259"/>
        <v>0</v>
      </c>
      <c r="AV179" s="5">
        <f t="shared" si="260"/>
        <v>0</v>
      </c>
      <c r="AW179" s="5">
        <f t="shared" si="261"/>
        <v>0</v>
      </c>
      <c r="AX179" s="5">
        <f t="shared" si="262"/>
        <v>17229.888999978106</v>
      </c>
      <c r="AY179" s="5">
        <f t="shared" si="263"/>
        <v>0</v>
      </c>
      <c r="AZ179" s="5">
        <f t="shared" si="264"/>
        <v>0</v>
      </c>
      <c r="BA179" s="5">
        <f t="shared" si="265"/>
        <v>0</v>
      </c>
      <c r="BB179" s="5">
        <f t="shared" si="266"/>
        <v>0</v>
      </c>
      <c r="BC179" s="5">
        <f t="shared" si="267"/>
        <v>0</v>
      </c>
      <c r="BD179" s="5">
        <f t="shared" si="268"/>
        <v>12229.888999978106</v>
      </c>
      <c r="BE179" s="16">
        <f>INDEX('Team forecast'!$B$2:$AO$26,MATCH('Master data'!$B179,'Team forecast'!$B$2:$B$26,0),MATCH('Master data'!BE$1,'Team forecast'!$B$2:$AO$2,0))</f>
        <v>0</v>
      </c>
      <c r="BF179" s="16">
        <f>INDEX('Team forecast'!$B$2:$AO$26,MATCH('Master data'!$B179,'Team forecast'!$B$2:$B$26,0),MATCH('Master data'!BF$1,'Team forecast'!$B$2:$AO$2,0))</f>
        <v>0</v>
      </c>
      <c r="BG179" s="16">
        <f>INDEX('Team forecast'!$B$2:$AO$26,MATCH('Master data'!$B179,'Team forecast'!$B$2:$B$26,0),MATCH('Master data'!BG$1,'Team forecast'!$B$2:$AO$2,0))</f>
        <v>0</v>
      </c>
      <c r="BH179" s="16">
        <f>INDEX('Team forecast'!$B$2:$AO$26,MATCH('Master data'!$B179,'Team forecast'!$B$2:$B$26,0),MATCH('Master data'!BH$1,'Team forecast'!$B$2:$AO$2,0))</f>
        <v>0</v>
      </c>
      <c r="BI179" s="16">
        <f>INDEX('Team forecast'!$B$2:$AO$26,MATCH('Master data'!$B179,'Team forecast'!$B$2:$B$26,0),MATCH('Master data'!BI$1,'Team forecast'!$B$2:$AO$2,0))</f>
        <v>0</v>
      </c>
      <c r="BJ179" s="5">
        <f t="shared" si="269"/>
        <v>-5000</v>
      </c>
      <c r="BK179" s="5">
        <f>INDEX('Team forecast'!$R$3:$BH$26,MATCH($B179,'Team forecast'!$B$3:$B$26,0),MATCH(BK$1,'Team forecast'!$R$2:$BH$2,0))*IF($X179&gt;0,25000,0)</f>
        <v>0</v>
      </c>
      <c r="BL179" s="5">
        <f>INDEX('Team forecast'!$R$3:$BH$26,MATCH($B179,'Team forecast'!$B$3:$B$26,0),MATCH(BL$1,'Team forecast'!$R$2:$BH$2,0))*IF($X179&gt;0,5000,0)</f>
        <v>0</v>
      </c>
      <c r="BM179" s="5">
        <f>INDEX('Team forecast'!$R$3:$BH$26,MATCH($B179,'Team forecast'!$B$3:$B$26,0),MATCH(BM$1,'Team forecast'!$R$2:$BH$2,0))*IF($X179&gt;0,-15000,0)</f>
        <v>0</v>
      </c>
      <c r="BN179" s="5">
        <f t="shared" si="270"/>
        <v>0</v>
      </c>
      <c r="BO179" s="5">
        <f t="shared" si="271"/>
        <v>0</v>
      </c>
      <c r="BP179" s="5">
        <f t="shared" si="272"/>
        <v>0</v>
      </c>
      <c r="BQ179" s="5">
        <f t="shared" si="273"/>
        <v>0</v>
      </c>
      <c r="BR179" s="5">
        <f t="shared" si="274"/>
        <v>0</v>
      </c>
      <c r="BS179" s="5">
        <f t="shared" si="275"/>
        <v>0</v>
      </c>
      <c r="BT179" s="5">
        <f t="shared" si="276"/>
        <v>0</v>
      </c>
      <c r="BU179" s="5">
        <f t="shared" si="277"/>
        <v>0</v>
      </c>
      <c r="BV179" s="5">
        <f t="shared" si="278"/>
        <v>0</v>
      </c>
      <c r="BW179" s="5">
        <f t="shared" si="199"/>
        <v>0</v>
      </c>
      <c r="BX179" s="5">
        <f t="shared" si="200"/>
        <v>16502.835240772016</v>
      </c>
      <c r="BY179" s="5">
        <f t="shared" si="279"/>
        <v>49508.505722316047</v>
      </c>
      <c r="BZ179" s="5">
        <f>MAX(INDEX('Team forecast'!$R$3:$BH$26,MATCH($B179,'Team forecast'!$B$3:$B$26,0),MATCH(BZ$1,'Team forecast'!$R$2:$BH$2,0))*($BX179)-(1-INDEX('Team forecast'!$R$3:$BH$26,MATCH($B179,'Team forecast'!$B$3:$B$26,0),MATCH(BZ$1,'Team forecast'!$R$2:$BH$2,0)))*(BY179+CH179)*0.01,-5000)</f>
        <v>9727.0195497291716</v>
      </c>
      <c r="CA179" s="5">
        <f>MAX(INDEX('Team forecast'!$R$3:$BH$26,MATCH($B179,'Team forecast'!$B$3:$B$26,0),MATCH(CA$1,'Team forecast'!$R$2:$BH$2,0))*$BX179-(1-INDEX('Team forecast'!$R$3:$BH$26,MATCH($B179,'Team forecast'!$B$3:$B$26,0),MATCH(CA$1,'Team forecast'!$R$2:$BH$2,0)))*(BY179+BX179+CH179)*0.01,-5000)</f>
        <v>-5000</v>
      </c>
      <c r="CB179" s="5">
        <f>MAX(INDEX('Team forecast'!$R$3:$BH$26,MATCH($B179,'Team forecast'!$B$3:$B$26,0),MATCH(CB$1,'Team forecast'!$R$2:$BH$2,0))*$BX179-(1-INDEX('Team forecast'!$R$3:$BH$26,MATCH($B179,'Team forecast'!$B$3:$B$26,0),MATCH(CB$1,'Team forecast'!$R$2:$BH$2,0)))*(BY179+BX179*2+CH179)*0.01,0)</f>
        <v>0</v>
      </c>
      <c r="CC179" s="5">
        <v>0</v>
      </c>
      <c r="CD179" s="5">
        <f>+AK179+BD179*Cockpit!$C$3+BW179*Cockpit!$C$3^2+BZ179*Cockpit!$C$3^3+CA179*Cockpit!$C$3^4+CB179*Cockpit!$C$3^5+CC179*Cockpit!$C$3^6</f>
        <v>30823.466360483431</v>
      </c>
      <c r="CE179" s="5"/>
      <c r="CF179" s="5"/>
      <c r="CG179" s="5">
        <v>0</v>
      </c>
      <c r="CH179" s="5">
        <f t="shared" si="201"/>
        <v>3495000</v>
      </c>
      <c r="CI179" s="5">
        <f t="shared" si="202"/>
        <v>3495000</v>
      </c>
      <c r="CJ179" s="1">
        <f t="shared" si="203"/>
        <v>8.9999999999999993E-3</v>
      </c>
      <c r="CK179" s="5">
        <f>RANK(CD179,$CD$2:$CD$622)+COUNTIF($CD$2:$CD179,$CD179)-1</f>
        <v>264</v>
      </c>
      <c r="CL179" s="5">
        <f>RANK(CJ179,$CJ$2:$CJ$622)+COUNTIF($CJ$2:$CJ179,$CJ179)-1</f>
        <v>261</v>
      </c>
    </row>
    <row r="180" spans="1:90" x14ac:dyDescent="0.3">
      <c r="A180" t="str">
        <f>Players!P181</f>
        <v>Presnel Kimpembe</v>
      </c>
      <c r="B180" t="str">
        <f>Players!G181</f>
        <v>France</v>
      </c>
      <c r="C180" t="str">
        <f>Players!AB181</f>
        <v>Defense</v>
      </c>
      <c r="D180" s="1"/>
      <c r="F180" t="str">
        <f>IFERROR(INDEX(Lookup!B:B,MATCH(INDEX(Players!C:C,MATCH(E180,Players!A:A,0)),Lookup!D:D,0)),"")</f>
        <v/>
      </c>
      <c r="G180">
        <f>IF(Players!AC181=0,10000000,Players!AC181)</f>
        <v>4092000</v>
      </c>
      <c r="H180" s="16">
        <f>INDEX('Team forecast'!$B$2:$AO$26,MATCH('Master data'!$B180,'Team forecast'!$B$2:$B$26,0),MATCH('Master data'!H$1,'Team forecast'!$B$2:$AO$2,0))</f>
        <v>2.1377132314488487</v>
      </c>
      <c r="I180" s="16">
        <f>INDEX('Team forecast'!$B$2:$AO$26,MATCH('Master data'!$B180,'Team forecast'!$B$2:$B$26,0),MATCH('Master data'!I$1,'Team forecast'!$B$2:$AO$2,0))</f>
        <v>0.66258765662234231</v>
      </c>
      <c r="J180" s="16">
        <f>INDEX('Team forecast'!$B$2:$AO$26,MATCH('Master data'!$B180,'Team forecast'!$B$2:$B$26,0),MATCH('Master data'!J$1,'Team forecast'!$B$2:$AO$2,0))</f>
        <v>0.51551562963131858</v>
      </c>
      <c r="K180" s="16">
        <f>INDEX('Team forecast'!$B$2:$AO$26,MATCH('Master data'!$B180,'Team forecast'!$B$2:$B$26,0),MATCH('Master data'!K$1,'Team forecast'!$B$2:$AO$2,0))</f>
        <v>5.5927200217364472</v>
      </c>
      <c r="L180" s="16">
        <f>INDEX('Team forecast'!$B$2:$AO$26,MATCH('Master data'!$B180,'Team forecast'!$B$2:$B$26,0),MATCH('Master data'!L$1,'Team forecast'!$B$2:$AO$2,0))</f>
        <v>2.0114268147463963</v>
      </c>
      <c r="M180">
        <f>IF(Players!BC181=1,95,0)</f>
        <v>95</v>
      </c>
      <c r="N180" s="2">
        <f>Players!BN181</f>
        <v>1.7468535055860313E-2</v>
      </c>
      <c r="O180" s="2">
        <f>Players!BO181</f>
        <v>2.4707059483861944E-2</v>
      </c>
      <c r="P180" s="2">
        <f>Players!BP181</f>
        <v>6.2076555764732843E-3</v>
      </c>
      <c r="Q180" s="2">
        <f>Players!BQ181</f>
        <v>0.11703511053315994</v>
      </c>
      <c r="R180" s="2">
        <f>Players!BR181</f>
        <v>3.9011703511053313E-2</v>
      </c>
      <c r="S180" s="2">
        <f t="shared" si="243"/>
        <v>2.1377132314488487</v>
      </c>
      <c r="T180" s="2">
        <f t="shared" si="244"/>
        <v>0.66258765662234231</v>
      </c>
      <c r="U180" s="16">
        <f>INDEX('Team forecast'!$B$2:$AO$26,MATCH('Master data'!$B180,'Team forecast'!$B$2:$B$26,0),MATCH('Master data'!U$1,'Team forecast'!$B$2:$AO$2,0))</f>
        <v>0.70931849791376911</v>
      </c>
      <c r="V180" s="16">
        <f>INDEX('Team forecast'!$B$2:$AO$26,MATCH('Master data'!$B180,'Team forecast'!$B$2:$B$26,0),MATCH('Master data'!V$1,'Team forecast'!$B$2:$AO$2,0))</f>
        <v>0.17969401947148819</v>
      </c>
      <c r="W180" s="16">
        <f>INDEX('Team forecast'!$B$2:$AO$26,MATCH('Master data'!$B180,'Team forecast'!$B$2:$B$26,0),MATCH('Master data'!W$1,'Team forecast'!$B$2:$AO$2,0))</f>
        <v>0.1109874826147427</v>
      </c>
      <c r="X180" s="5">
        <f t="shared" si="245"/>
        <v>7000</v>
      </c>
      <c r="Y180" s="5">
        <f t="shared" si="246"/>
        <v>17732.962447844227</v>
      </c>
      <c r="Z180" s="5">
        <f t="shared" si="247"/>
        <v>898.47009735744098</v>
      </c>
      <c r="AA180" s="5">
        <f t="shared" si="248"/>
        <v>-1664.8122392211405</v>
      </c>
      <c r="AB180" s="5">
        <f t="shared" si="249"/>
        <v>5601.4077784410974</v>
      </c>
      <c r="AC180" s="5">
        <f t="shared" si="250"/>
        <v>2640.8303984422719</v>
      </c>
      <c r="AD180" s="5">
        <f t="shared" si="251"/>
        <v>347.17679630586042</v>
      </c>
      <c r="AE180" s="5">
        <f t="shared" si="252"/>
        <v>25775.781481565929</v>
      </c>
      <c r="AF180" s="5">
        <f t="shared" si="253"/>
        <v>0</v>
      </c>
      <c r="AG180" s="5">
        <f t="shared" si="254"/>
        <v>-2340.7022106631989</v>
      </c>
      <c r="AH180" s="5">
        <f t="shared" si="255"/>
        <v>-1950.5851755526655</v>
      </c>
      <c r="AI180" s="5">
        <f t="shared" si="256"/>
        <v>21377.132314488488</v>
      </c>
      <c r="AJ180" s="5">
        <f t="shared" si="257"/>
        <v>-5300.7012529787389</v>
      </c>
      <c r="AK180" s="5">
        <f>IFERROR(SUM(X180:AJ180),-5000)*((Cockpit!$C$3)^0)</f>
        <v>70116.960436029563</v>
      </c>
      <c r="AL180" s="16">
        <f>INDEX('Team forecast'!$B$2:$AO$26,MATCH('Master data'!$B180,'Team forecast'!$B$2:$B$26,0),MATCH('Master data'!AL$1,'Team forecast'!$B$2:$AO$2,0))</f>
        <v>1.2775519171058518</v>
      </c>
      <c r="AM180" s="16">
        <f>INDEX('Team forecast'!$B$2:$AO$26,MATCH('Master data'!$B180,'Team forecast'!$B$2:$B$26,0),MATCH('Master data'!AM$1,'Team forecast'!$B$2:$AO$2,0))</f>
        <v>1.0653773971622162</v>
      </c>
      <c r="AN180" s="16">
        <f>INDEX('Team forecast'!$B$2:$AO$26,MATCH('Master data'!$B180,'Team forecast'!$B$2:$B$26,0),MATCH('Master data'!AN$1,'Team forecast'!$B$2:$AO$2,0))</f>
        <v>0.34459777999956209</v>
      </c>
      <c r="AO180" s="16">
        <f>INDEX('Team forecast'!$B$2:$AO$26,MATCH('Master data'!$B180,'Team forecast'!$B$2:$B$26,0),MATCH('Master data'!AO$1,'Team forecast'!$B$2:$AO$2,0))</f>
        <v>3.3423520425904445</v>
      </c>
      <c r="AP180" s="16">
        <f>INDEX('Team forecast'!$B$2:$AO$26,MATCH('Master data'!$B180,'Team forecast'!$B$2:$B$26,0),MATCH('Master data'!AP$1,'Team forecast'!$B$2:$AO$2,0))</f>
        <v>3.2341813842424418</v>
      </c>
      <c r="AQ180" s="5">
        <f t="shared" si="258"/>
        <v>7000</v>
      </c>
      <c r="AR180" s="5">
        <f>INDEX('Team forecast'!$B$2:$AO$26,MATCH('Master data'!$B180,'Team forecast'!$B$2:$B$26,0),MATCH('Master data'!AR$1,'Team forecast'!$B$2:$AO$2,0))*IF(X180&gt;0,25000,0)</f>
        <v>9954.2425945251671</v>
      </c>
      <c r="AS180" s="16">
        <f>INDEX('Team forecast'!$B$2:$AO$26,MATCH('Master data'!$B180,'Team forecast'!$B$2:$B$26,0),MATCH('Master data'!AS$1,'Team forecast'!$B$2:$AO$2,0))*IF(X180&gt;0,5000,0)</f>
        <v>1480.6935859356186</v>
      </c>
      <c r="AT180" s="16">
        <f>INDEX('Team forecast'!$B$2:$AO$26,MATCH('Master data'!$B180,'Team forecast'!$B$2:$B$26,0),MATCH('Master data'!AT$1,'Team forecast'!$B$2:$AO$2,0))*IF(X180&gt;0,-15000,0)</f>
        <v>-4585.3736854780445</v>
      </c>
      <c r="AU180" s="5">
        <f t="shared" si="259"/>
        <v>3347.5440674467686</v>
      </c>
      <c r="AV180" s="5">
        <f t="shared" si="260"/>
        <v>1578.2275604828073</v>
      </c>
      <c r="AW180" s="5">
        <f t="shared" si="261"/>
        <v>207.48170295723446</v>
      </c>
      <c r="AX180" s="5">
        <f t="shared" si="262"/>
        <v>17229.888999978106</v>
      </c>
      <c r="AY180" s="5">
        <f t="shared" si="263"/>
        <v>0</v>
      </c>
      <c r="AZ180" s="5">
        <f t="shared" si="264"/>
        <v>-2340.7022106631989</v>
      </c>
      <c r="BA180" s="5">
        <f t="shared" si="265"/>
        <v>-1950.5851755526655</v>
      </c>
      <c r="BB180" s="5">
        <f t="shared" si="266"/>
        <v>12775.519171058519</v>
      </c>
      <c r="BC180" s="5">
        <f t="shared" si="267"/>
        <v>-8523.0191772977305</v>
      </c>
      <c r="BD180" s="5">
        <f t="shared" si="268"/>
        <v>36173.917433392577</v>
      </c>
      <c r="BE180" s="16">
        <f>INDEX('Team forecast'!$B$2:$AO$26,MATCH('Master data'!$B180,'Team forecast'!$B$2:$B$26,0),MATCH('Master data'!BE$1,'Team forecast'!$B$2:$AO$2,0))</f>
        <v>0</v>
      </c>
      <c r="BF180" s="16">
        <f>INDEX('Team forecast'!$B$2:$AO$26,MATCH('Master data'!$B180,'Team forecast'!$B$2:$B$26,0),MATCH('Master data'!BF$1,'Team forecast'!$B$2:$AO$2,0))</f>
        <v>0</v>
      </c>
      <c r="BG180" s="16">
        <f>INDEX('Team forecast'!$B$2:$AO$26,MATCH('Master data'!$B180,'Team forecast'!$B$2:$B$26,0),MATCH('Master data'!BG$1,'Team forecast'!$B$2:$AO$2,0))</f>
        <v>0</v>
      </c>
      <c r="BH180" s="16">
        <f>INDEX('Team forecast'!$B$2:$AO$26,MATCH('Master data'!$B180,'Team forecast'!$B$2:$B$26,0),MATCH('Master data'!BH$1,'Team forecast'!$B$2:$AO$2,0))</f>
        <v>0</v>
      </c>
      <c r="BI180" s="16">
        <f>INDEX('Team forecast'!$B$2:$AO$26,MATCH('Master data'!$B180,'Team forecast'!$B$2:$B$26,0),MATCH('Master data'!BI$1,'Team forecast'!$B$2:$AO$2,0))</f>
        <v>0</v>
      </c>
      <c r="BJ180" s="5">
        <f t="shared" si="269"/>
        <v>7000</v>
      </c>
      <c r="BK180" s="5">
        <f>INDEX('Team forecast'!$R$3:$BH$26,MATCH($B180,'Team forecast'!$B$3:$B$26,0),MATCH(BK$1,'Team forecast'!$R$2:$BH$2,0))*IF($X180&gt;0,25000,0)</f>
        <v>0</v>
      </c>
      <c r="BL180" s="5">
        <f>INDEX('Team forecast'!$R$3:$BH$26,MATCH($B180,'Team forecast'!$B$3:$B$26,0),MATCH(BL$1,'Team forecast'!$R$2:$BH$2,0))*IF($X180&gt;0,5000,0)</f>
        <v>0</v>
      </c>
      <c r="BM180" s="5">
        <f>INDEX('Team forecast'!$R$3:$BH$26,MATCH($B180,'Team forecast'!$B$3:$B$26,0),MATCH(BM$1,'Team forecast'!$R$2:$BH$2,0))*IF($X180&gt;0,-15000,0)</f>
        <v>0</v>
      </c>
      <c r="BN180" s="5">
        <f t="shared" si="270"/>
        <v>0</v>
      </c>
      <c r="BO180" s="5">
        <f t="shared" si="271"/>
        <v>0</v>
      </c>
      <c r="BP180" s="5">
        <f t="shared" si="272"/>
        <v>0</v>
      </c>
      <c r="BQ180" s="5">
        <f t="shared" si="273"/>
        <v>0</v>
      </c>
      <c r="BR180" s="5">
        <f t="shared" si="274"/>
        <v>0</v>
      </c>
      <c r="BS180" s="5">
        <f t="shared" si="275"/>
        <v>-2340.7022106631989</v>
      </c>
      <c r="BT180" s="5">
        <f t="shared" si="276"/>
        <v>-1950.5851755526655</v>
      </c>
      <c r="BU180" s="5">
        <f t="shared" si="277"/>
        <v>0</v>
      </c>
      <c r="BV180" s="5">
        <f t="shared" si="278"/>
        <v>0</v>
      </c>
      <c r="BW180" s="5">
        <f t="shared" si="199"/>
        <v>0</v>
      </c>
      <c r="BX180" s="5">
        <f t="shared" si="200"/>
        <v>53145.43893471107</v>
      </c>
      <c r="BY180" s="5">
        <f t="shared" si="279"/>
        <v>159436.31680413321</v>
      </c>
      <c r="BZ180" s="5">
        <f>MAX(INDEX('Team forecast'!$R$3:$BH$26,MATCH($B180,'Team forecast'!$B$3:$B$26,0),MATCH(BZ$1,'Team forecast'!$R$2:$BH$2,0))*($BX180)-(1-INDEX('Team forecast'!$R$3:$BH$26,MATCH($B180,'Team forecast'!$B$3:$B$26,0),MATCH(BZ$1,'Team forecast'!$R$2:$BH$2,0)))*(BY180+CH180)*0.01,-5000)</f>
        <v>40668.073443047717</v>
      </c>
      <c r="CA180" s="5">
        <f>MAX(INDEX('Team forecast'!$R$3:$BH$26,MATCH($B180,'Team forecast'!$B$3:$B$26,0),MATCH(CA$1,'Team forecast'!$R$2:$BH$2,0))*$BX180-(1-INDEX('Team forecast'!$R$3:$BH$26,MATCH($B180,'Team forecast'!$B$3:$B$26,0),MATCH(CA$1,'Team forecast'!$R$2:$BH$2,0)))*(BY180+BX180+CH180)*0.01,-5000)</f>
        <v>388.24777081446155</v>
      </c>
      <c r="CB180" s="5">
        <f>MAX(INDEX('Team forecast'!$R$3:$BH$26,MATCH($B180,'Team forecast'!$B$3:$B$26,0),MATCH(CB$1,'Team forecast'!$R$2:$BH$2,0))*$BX180-(1-INDEX('Team forecast'!$R$3:$BH$26,MATCH($B180,'Team forecast'!$B$3:$B$26,0),MATCH(CB$1,'Team forecast'!$R$2:$BH$2,0)))*(BY180+BX180*2+CH180)*0.01,0)</f>
        <v>0</v>
      </c>
      <c r="CC180" s="5">
        <v>0</v>
      </c>
      <c r="CD180" s="5">
        <f>+AK180+BD180*Cockpit!$C$3+BW180*Cockpit!$C$3^2+BZ180*Cockpit!$C$3^3+CA180*Cockpit!$C$3^4+CB180*Cockpit!$C$3^5+CC180*Cockpit!$C$3^6</f>
        <v>106359.39584799715</v>
      </c>
      <c r="CE180" s="5"/>
      <c r="CF180" s="5"/>
      <c r="CG180" s="5">
        <v>0</v>
      </c>
      <c r="CH180" s="5">
        <f t="shared" si="201"/>
        <v>4092000</v>
      </c>
      <c r="CI180" s="5">
        <f t="shared" si="202"/>
        <v>4092000</v>
      </c>
      <c r="CJ180" s="1">
        <f t="shared" si="203"/>
        <v>2.5999999999999999E-2</v>
      </c>
      <c r="CK180" s="5">
        <f>RANK(CD180,$CD$2:$CD$622)+COUNTIF($CD$2:$CD180,$CD180)-1</f>
        <v>85</v>
      </c>
      <c r="CL180" s="5">
        <f>RANK(CJ180,$CJ$2:$CJ$622)+COUNTIF($CJ$2:$CJ180,$CJ180)-1</f>
        <v>82</v>
      </c>
    </row>
    <row r="181" spans="1:90" x14ac:dyDescent="0.3">
      <c r="A181" t="str">
        <f>Players!P182</f>
        <v>Adrien Rabiot</v>
      </c>
      <c r="B181" t="str">
        <f>Players!G182</f>
        <v>France</v>
      </c>
      <c r="C181" t="str">
        <f>Players!AB182</f>
        <v>Midfield</v>
      </c>
      <c r="D181" s="1"/>
      <c r="F181" t="str">
        <f>IFERROR(INDEX(Lookup!B:B,MATCH(INDEX(Players!C:C,MATCH(E181,Players!A:A,0)),Lookup!D:D,0)),"")</f>
        <v/>
      </c>
      <c r="G181">
        <f>IF(Players!AC182=0,10000000,Players!AC182)</f>
        <v>4042000</v>
      </c>
      <c r="H181" s="16">
        <f>INDEX('Team forecast'!$B$2:$AO$26,MATCH('Master data'!$B181,'Team forecast'!$B$2:$B$26,0),MATCH('Master data'!H$1,'Team forecast'!$B$2:$AO$2,0))</f>
        <v>2.1377132314488487</v>
      </c>
      <c r="I181" s="16">
        <f>INDEX('Team forecast'!$B$2:$AO$26,MATCH('Master data'!$B181,'Team forecast'!$B$2:$B$26,0),MATCH('Master data'!I$1,'Team forecast'!$B$2:$AO$2,0))</f>
        <v>0.66258765662234231</v>
      </c>
      <c r="J181" s="16">
        <f>INDEX('Team forecast'!$B$2:$AO$26,MATCH('Master data'!$B181,'Team forecast'!$B$2:$B$26,0),MATCH('Master data'!J$1,'Team forecast'!$B$2:$AO$2,0))</f>
        <v>0.51551562963131858</v>
      </c>
      <c r="K181" s="16">
        <f>INDEX('Team forecast'!$B$2:$AO$26,MATCH('Master data'!$B181,'Team forecast'!$B$2:$B$26,0),MATCH('Master data'!K$1,'Team forecast'!$B$2:$AO$2,0))</f>
        <v>5.5927200217364472</v>
      </c>
      <c r="L181" s="16">
        <f>INDEX('Team forecast'!$B$2:$AO$26,MATCH('Master data'!$B181,'Team forecast'!$B$2:$B$26,0),MATCH('Master data'!L$1,'Team forecast'!$B$2:$AO$2,0))</f>
        <v>2.0114268147463963</v>
      </c>
      <c r="M181">
        <f>IF(Players!BC182=1,95,0)</f>
        <v>95</v>
      </c>
      <c r="N181" s="2">
        <f>Players!BN182</f>
        <v>4.8336462297523232E-2</v>
      </c>
      <c r="O181" s="2">
        <f>Players!BO182</f>
        <v>3.7366743912543278E-2</v>
      </c>
      <c r="P181" s="2">
        <f>Players!BP182</f>
        <v>7.4298632502847572E-2</v>
      </c>
      <c r="Q181" s="2">
        <f>Players!BQ182</f>
        <v>0.1522762645914397</v>
      </c>
      <c r="R181" s="2">
        <f>Players!BR182</f>
        <v>3.8910505836575876E-2</v>
      </c>
      <c r="S181" s="2">
        <f t="shared" si="243"/>
        <v>2.1377132314488487</v>
      </c>
      <c r="T181" s="2">
        <f t="shared" si="244"/>
        <v>0.66258765662234231</v>
      </c>
      <c r="U181" s="16">
        <f>INDEX('Team forecast'!$B$2:$AO$26,MATCH('Master data'!$B181,'Team forecast'!$B$2:$B$26,0),MATCH('Master data'!U$1,'Team forecast'!$B$2:$AO$2,0))</f>
        <v>0.70931849791376911</v>
      </c>
      <c r="V181" s="16">
        <f>INDEX('Team forecast'!$B$2:$AO$26,MATCH('Master data'!$B181,'Team forecast'!$B$2:$B$26,0),MATCH('Master data'!V$1,'Team forecast'!$B$2:$AO$2,0))</f>
        <v>0.17969401947148819</v>
      </c>
      <c r="W181" s="16">
        <f>INDEX('Team forecast'!$B$2:$AO$26,MATCH('Master data'!$B181,'Team forecast'!$B$2:$B$26,0),MATCH('Master data'!W$1,'Team forecast'!$B$2:$AO$2,0))</f>
        <v>0.1109874826147427</v>
      </c>
      <c r="X181" s="5">
        <f t="shared" si="245"/>
        <v>7000</v>
      </c>
      <c r="Y181" s="5">
        <f t="shared" si="246"/>
        <v>17732.962447844227</v>
      </c>
      <c r="Z181" s="5">
        <f t="shared" si="247"/>
        <v>898.47009735744098</v>
      </c>
      <c r="AA181" s="5">
        <f t="shared" si="248"/>
        <v>-1664.8122392211405</v>
      </c>
      <c r="AB181" s="5">
        <f t="shared" si="249"/>
        <v>12916.18687685548</v>
      </c>
      <c r="AC181" s="5">
        <f t="shared" si="250"/>
        <v>3993.9691439002245</v>
      </c>
      <c r="AD181" s="5">
        <f t="shared" si="251"/>
        <v>4155.3144958631401</v>
      </c>
      <c r="AE181" s="5">
        <f t="shared" si="252"/>
        <v>0</v>
      </c>
      <c r="AF181" s="5">
        <f t="shared" si="253"/>
        <v>0</v>
      </c>
      <c r="AG181" s="5">
        <f t="shared" si="254"/>
        <v>-3045.5252918287938</v>
      </c>
      <c r="AH181" s="5">
        <f t="shared" si="255"/>
        <v>-1945.5252918287938</v>
      </c>
      <c r="AI181" s="5">
        <f t="shared" si="256"/>
        <v>21377.132314488488</v>
      </c>
      <c r="AJ181" s="5">
        <f t="shared" si="257"/>
        <v>-5300.7012529787389</v>
      </c>
      <c r="AK181" s="5">
        <f>IFERROR(SUM(X181:AJ181),-5000)*((Cockpit!$C$3)^0)</f>
        <v>56117.471300451529</v>
      </c>
      <c r="AL181" s="16">
        <f>INDEX('Team forecast'!$B$2:$AO$26,MATCH('Master data'!$B181,'Team forecast'!$B$2:$B$26,0),MATCH('Master data'!AL$1,'Team forecast'!$B$2:$AO$2,0))</f>
        <v>1.2775519171058518</v>
      </c>
      <c r="AM181" s="16">
        <f>INDEX('Team forecast'!$B$2:$AO$26,MATCH('Master data'!$B181,'Team forecast'!$B$2:$B$26,0),MATCH('Master data'!AM$1,'Team forecast'!$B$2:$AO$2,0))</f>
        <v>1.0653773971622162</v>
      </c>
      <c r="AN181" s="16">
        <f>INDEX('Team forecast'!$B$2:$AO$26,MATCH('Master data'!$B181,'Team forecast'!$B$2:$B$26,0),MATCH('Master data'!AN$1,'Team forecast'!$B$2:$AO$2,0))</f>
        <v>0.34459777999956209</v>
      </c>
      <c r="AO181" s="16">
        <f>INDEX('Team forecast'!$B$2:$AO$26,MATCH('Master data'!$B181,'Team forecast'!$B$2:$B$26,0),MATCH('Master data'!AO$1,'Team forecast'!$B$2:$AO$2,0))</f>
        <v>3.3423520425904445</v>
      </c>
      <c r="AP181" s="16">
        <f>INDEX('Team forecast'!$B$2:$AO$26,MATCH('Master data'!$B181,'Team forecast'!$B$2:$B$26,0),MATCH('Master data'!AP$1,'Team forecast'!$B$2:$AO$2,0))</f>
        <v>3.2341813842424418</v>
      </c>
      <c r="AQ181" s="5">
        <f t="shared" si="258"/>
        <v>7000</v>
      </c>
      <c r="AR181" s="5">
        <f>INDEX('Team forecast'!$B$2:$AO$26,MATCH('Master data'!$B181,'Team forecast'!$B$2:$B$26,0),MATCH('Master data'!AR$1,'Team forecast'!$B$2:$AO$2,0))*IF(X181&gt;0,25000,0)</f>
        <v>9954.2425945251671</v>
      </c>
      <c r="AS181" s="16">
        <f>INDEX('Team forecast'!$B$2:$AO$26,MATCH('Master data'!$B181,'Team forecast'!$B$2:$B$26,0),MATCH('Master data'!AS$1,'Team forecast'!$B$2:$AO$2,0))*IF(X181&gt;0,5000,0)</f>
        <v>1480.6935859356186</v>
      </c>
      <c r="AT181" s="16">
        <f>INDEX('Team forecast'!$B$2:$AO$26,MATCH('Master data'!$B181,'Team forecast'!$B$2:$B$26,0),MATCH('Master data'!AT$1,'Team forecast'!$B$2:$AO$2,0))*IF(X181&gt;0,-15000,0)</f>
        <v>-4585.3736854780445</v>
      </c>
      <c r="AU181" s="5">
        <f t="shared" si="259"/>
        <v>7719.042509289442</v>
      </c>
      <c r="AV181" s="5">
        <f t="shared" si="260"/>
        <v>2386.8977660736541</v>
      </c>
      <c r="AW181" s="5">
        <f t="shared" si="261"/>
        <v>2483.321861075694</v>
      </c>
      <c r="AX181" s="5">
        <f t="shared" si="262"/>
        <v>0</v>
      </c>
      <c r="AY181" s="5">
        <f t="shared" si="263"/>
        <v>0</v>
      </c>
      <c r="AZ181" s="5">
        <f t="shared" si="264"/>
        <v>-3045.5252918287938</v>
      </c>
      <c r="BA181" s="5">
        <f t="shared" si="265"/>
        <v>-1945.5252918287938</v>
      </c>
      <c r="BB181" s="5">
        <f t="shared" si="266"/>
        <v>12775.519171058519</v>
      </c>
      <c r="BC181" s="5">
        <f t="shared" si="267"/>
        <v>-8523.0191772977305</v>
      </c>
      <c r="BD181" s="5">
        <f t="shared" si="268"/>
        <v>25700.274041524728</v>
      </c>
      <c r="BE181" s="16">
        <f>INDEX('Team forecast'!$B$2:$AO$26,MATCH('Master data'!$B181,'Team forecast'!$B$2:$B$26,0),MATCH('Master data'!BE$1,'Team forecast'!$B$2:$AO$2,0))</f>
        <v>0</v>
      </c>
      <c r="BF181" s="16">
        <f>INDEX('Team forecast'!$B$2:$AO$26,MATCH('Master data'!$B181,'Team forecast'!$B$2:$B$26,0),MATCH('Master data'!BF$1,'Team forecast'!$B$2:$AO$2,0))</f>
        <v>0</v>
      </c>
      <c r="BG181" s="16">
        <f>INDEX('Team forecast'!$B$2:$AO$26,MATCH('Master data'!$B181,'Team forecast'!$B$2:$B$26,0),MATCH('Master data'!BG$1,'Team forecast'!$B$2:$AO$2,0))</f>
        <v>0</v>
      </c>
      <c r="BH181" s="16">
        <f>INDEX('Team forecast'!$B$2:$AO$26,MATCH('Master data'!$B181,'Team forecast'!$B$2:$B$26,0),MATCH('Master data'!BH$1,'Team forecast'!$B$2:$AO$2,0))</f>
        <v>0</v>
      </c>
      <c r="BI181" s="16">
        <f>INDEX('Team forecast'!$B$2:$AO$26,MATCH('Master data'!$B181,'Team forecast'!$B$2:$B$26,0),MATCH('Master data'!BI$1,'Team forecast'!$B$2:$AO$2,0))</f>
        <v>0</v>
      </c>
      <c r="BJ181" s="5">
        <f t="shared" si="269"/>
        <v>7000</v>
      </c>
      <c r="BK181" s="5">
        <f>INDEX('Team forecast'!$R$3:$BH$26,MATCH($B181,'Team forecast'!$B$3:$B$26,0),MATCH(BK$1,'Team forecast'!$R$2:$BH$2,0))*IF($X181&gt;0,25000,0)</f>
        <v>0</v>
      </c>
      <c r="BL181" s="5">
        <f>INDEX('Team forecast'!$R$3:$BH$26,MATCH($B181,'Team forecast'!$B$3:$B$26,0),MATCH(BL$1,'Team forecast'!$R$2:$BH$2,0))*IF($X181&gt;0,5000,0)</f>
        <v>0</v>
      </c>
      <c r="BM181" s="5">
        <f>INDEX('Team forecast'!$R$3:$BH$26,MATCH($B181,'Team forecast'!$B$3:$B$26,0),MATCH(BM$1,'Team forecast'!$R$2:$BH$2,0))*IF($X181&gt;0,-15000,0)</f>
        <v>0</v>
      </c>
      <c r="BN181" s="5">
        <f t="shared" si="270"/>
        <v>0</v>
      </c>
      <c r="BO181" s="5">
        <f t="shared" si="271"/>
        <v>0</v>
      </c>
      <c r="BP181" s="5">
        <f t="shared" si="272"/>
        <v>0</v>
      </c>
      <c r="BQ181" s="5">
        <f t="shared" si="273"/>
        <v>0</v>
      </c>
      <c r="BR181" s="5">
        <f t="shared" si="274"/>
        <v>0</v>
      </c>
      <c r="BS181" s="5">
        <f t="shared" si="275"/>
        <v>-3045.5252918287938</v>
      </c>
      <c r="BT181" s="5">
        <f t="shared" si="276"/>
        <v>-1945.5252918287938</v>
      </c>
      <c r="BU181" s="5">
        <f t="shared" si="277"/>
        <v>0</v>
      </c>
      <c r="BV181" s="5">
        <f t="shared" si="278"/>
        <v>0</v>
      </c>
      <c r="BW181" s="5">
        <f t="shared" si="199"/>
        <v>0</v>
      </c>
      <c r="BX181" s="5">
        <f t="shared" si="200"/>
        <v>40908.87267098813</v>
      </c>
      <c r="BY181" s="5">
        <f t="shared" si="279"/>
        <v>122726.61801296439</v>
      </c>
      <c r="BZ181" s="5">
        <f>MAX(INDEX('Team forecast'!$R$3:$BH$26,MATCH($B181,'Team forecast'!$B$3:$B$26,0),MATCH(BZ$1,'Team forecast'!$R$2:$BH$2,0))*($BX181)-(1-INDEX('Team forecast'!$R$3:$BH$26,MATCH($B181,'Team forecast'!$B$3:$B$26,0),MATCH(BZ$1,'Team forecast'!$R$2:$BH$2,0)))*(BY181+CH181)*0.01,-5000)</f>
        <v>30140.680646929297</v>
      </c>
      <c r="CA181" s="5">
        <f>MAX(INDEX('Team forecast'!$R$3:$BH$26,MATCH($B181,'Team forecast'!$B$3:$B$26,0),MATCH(CA$1,'Team forecast'!$R$2:$BH$2,0))*$BX181-(1-INDEX('Team forecast'!$R$3:$BH$26,MATCH($B181,'Team forecast'!$B$3:$B$26,0),MATCH(CA$1,'Team forecast'!$R$2:$BH$2,0)))*(BY181+BX181+CH181)*0.01,-5000)</f>
        <v>-4594.3521635802608</v>
      </c>
      <c r="CB181" s="5">
        <f>MAX(INDEX('Team forecast'!$R$3:$BH$26,MATCH($B181,'Team forecast'!$B$3:$B$26,0),MATCH(CB$1,'Team forecast'!$R$2:$BH$2,0))*$BX181-(1-INDEX('Team forecast'!$R$3:$BH$26,MATCH($B181,'Team forecast'!$B$3:$B$26,0),MATCH(CB$1,'Team forecast'!$R$2:$BH$2,0)))*(BY181+BX181*2+CH181)*0.01,0)</f>
        <v>0</v>
      </c>
      <c r="CC181" s="5">
        <v>0</v>
      </c>
      <c r="CD181" s="5">
        <f>+AK181+BD181*Cockpit!$C$3+BW181*Cockpit!$C$3^2+BZ181*Cockpit!$C$3^3+CA181*Cockpit!$C$3^4+CB181*Cockpit!$C$3^5+CC181*Cockpit!$C$3^6</f>
        <v>81274.033018369475</v>
      </c>
      <c r="CE181" s="5"/>
      <c r="CF181" s="5"/>
      <c r="CG181" s="5">
        <v>0</v>
      </c>
      <c r="CH181" s="5">
        <f t="shared" si="201"/>
        <v>4042000</v>
      </c>
      <c r="CI181" s="5">
        <f t="shared" si="202"/>
        <v>4042000</v>
      </c>
      <c r="CJ181" s="1">
        <f t="shared" si="203"/>
        <v>0.02</v>
      </c>
      <c r="CK181" s="5">
        <f>RANK(CD181,$CD$2:$CD$622)+COUNTIF($CD$2:$CD181,$CD181)-1</f>
        <v>115</v>
      </c>
      <c r="CL181" s="5">
        <f>RANK(CJ181,$CJ$2:$CJ$622)+COUNTIF($CJ$2:$CJ181,$CJ181)-1</f>
        <v>123</v>
      </c>
    </row>
    <row r="182" spans="1:90" x14ac:dyDescent="0.3">
      <c r="A182" t="str">
        <f>Players!P183</f>
        <v>Gareth Bale</v>
      </c>
      <c r="B182" t="str">
        <f>Players!G183</f>
        <v>Wales</v>
      </c>
      <c r="C182" t="str">
        <f>Players!AB183</f>
        <v>Striker</v>
      </c>
      <c r="D182" s="1"/>
      <c r="F182" t="str">
        <f>IFERROR(INDEX(Lookup!B:B,MATCH(INDEX(Players!C:C,MATCH(E182,Players!A:A,0)),Lookup!D:D,0)),"")</f>
        <v/>
      </c>
      <c r="G182">
        <f>IF(Players!AC183=0,10000000,Players!AC183)</f>
        <v>5014000</v>
      </c>
      <c r="H182" s="16">
        <f>INDEX('Team forecast'!$B$2:$AO$26,MATCH('Master data'!$B182,'Team forecast'!$B$2:$B$26,0),MATCH('Master data'!H$1,'Team forecast'!$B$2:$AO$2,0))</f>
        <v>0.92709239831135859</v>
      </c>
      <c r="I182" s="16">
        <f>INDEX('Team forecast'!$B$2:$AO$26,MATCH('Master data'!$B182,'Team forecast'!$B$2:$B$26,0),MATCH('Master data'!I$1,'Team forecast'!$B$2:$AO$2,0))</f>
        <v>1.1586041992960849</v>
      </c>
      <c r="J182" s="16">
        <f>INDEX('Team forecast'!$B$2:$AO$26,MATCH('Master data'!$B182,'Team forecast'!$B$2:$B$26,0),MATCH('Master data'!J$1,'Team forecast'!$B$2:$AO$2,0))</f>
        <v>0.3139240506329114</v>
      </c>
      <c r="K182" s="16">
        <f>INDEX('Team forecast'!$B$2:$AO$26,MATCH('Master data'!$B182,'Team forecast'!$B$2:$B$26,0),MATCH('Master data'!K$1,'Team forecast'!$B$2:$AO$2,0))</f>
        <v>2.8143876377309098</v>
      </c>
      <c r="L182" s="16">
        <f>INDEX('Team forecast'!$B$2:$AO$26,MATCH('Master data'!$B182,'Team forecast'!$B$2:$B$26,0),MATCH('Master data'!L$1,'Team forecast'!$B$2:$AO$2,0))</f>
        <v>2.9523468451942407</v>
      </c>
      <c r="M182">
        <f>IF(Players!BC183=1,95,0)</f>
        <v>95</v>
      </c>
      <c r="N182" s="2">
        <f>Players!BN183</f>
        <v>0.31763845672868651</v>
      </c>
      <c r="O182" s="2">
        <f>Players!BO183</f>
        <v>0.15817194896214096</v>
      </c>
      <c r="P182" s="2">
        <f>Players!BP183</f>
        <v>0.3128398271783166</v>
      </c>
      <c r="Q182" s="2">
        <f>Players!BQ183</f>
        <v>0.17875406283856987</v>
      </c>
      <c r="R182" s="2">
        <f>Players!BR183</f>
        <v>0</v>
      </c>
      <c r="S182" s="2">
        <f t="shared" si="243"/>
        <v>0.92709239831135859</v>
      </c>
      <c r="T182" s="2">
        <f t="shared" si="244"/>
        <v>1.1586041992960849</v>
      </c>
      <c r="U182" s="16">
        <f>INDEX('Team forecast'!$B$2:$AO$26,MATCH('Master data'!$B182,'Team forecast'!$B$2:$B$26,0),MATCH('Master data'!U$1,'Team forecast'!$B$2:$AO$2,0))</f>
        <v>0.30379746835443039</v>
      </c>
      <c r="V182" s="16">
        <f>INDEX('Team forecast'!$B$2:$AO$26,MATCH('Master data'!$B182,'Team forecast'!$B$2:$B$26,0),MATCH('Master data'!V$1,'Team forecast'!$B$2:$AO$2,0))</f>
        <v>0.30379746835443039</v>
      </c>
      <c r="W182" s="16">
        <f>INDEX('Team forecast'!$B$2:$AO$26,MATCH('Master data'!$B182,'Team forecast'!$B$2:$B$26,0),MATCH('Master data'!W$1,'Team forecast'!$B$2:$AO$2,0))</f>
        <v>0.39240506329113928</v>
      </c>
      <c r="X182" s="5">
        <f t="shared" si="245"/>
        <v>7000</v>
      </c>
      <c r="Y182" s="5">
        <f t="shared" si="246"/>
        <v>7594.9367088607596</v>
      </c>
      <c r="Z182" s="5">
        <f t="shared" si="247"/>
        <v>1518.9873417721519</v>
      </c>
      <c r="AA182" s="5">
        <f t="shared" si="248"/>
        <v>-5886.0759493670894</v>
      </c>
      <c r="AB182" s="5">
        <f t="shared" si="249"/>
        <v>29448.019864451668</v>
      </c>
      <c r="AC182" s="5">
        <f t="shared" si="250"/>
        <v>7332.0005754446538</v>
      </c>
      <c r="AD182" s="5">
        <f t="shared" si="251"/>
        <v>8804.5254220052848</v>
      </c>
      <c r="AE182" s="5">
        <f t="shared" si="252"/>
        <v>0</v>
      </c>
      <c r="AF182" s="5">
        <f t="shared" si="253"/>
        <v>0</v>
      </c>
      <c r="AG182" s="5">
        <f t="shared" si="254"/>
        <v>-3575.0812567713974</v>
      </c>
      <c r="AH182" s="5">
        <f t="shared" si="255"/>
        <v>0</v>
      </c>
      <c r="AI182" s="5">
        <f t="shared" si="256"/>
        <v>9270.9239831135856</v>
      </c>
      <c r="AJ182" s="5">
        <f t="shared" si="257"/>
        <v>-9268.8335943686798</v>
      </c>
      <c r="AK182" s="5">
        <f>IFERROR(SUM(X182:AJ182),-5000)*((Cockpit!$C$3)^0)</f>
        <v>52239.403095140937</v>
      </c>
      <c r="AL182" s="16">
        <f>INDEX('Team forecast'!$B$2:$AO$26,MATCH('Master data'!$B182,'Team forecast'!$B$2:$B$26,0),MATCH('Master data'!AL$1,'Team forecast'!$B$2:$AO$2,0))</f>
        <v>0.66231971676468582</v>
      </c>
      <c r="AM182" s="16">
        <f>INDEX('Team forecast'!$B$2:$AO$26,MATCH('Master data'!$B182,'Team forecast'!$B$2:$B$26,0),MATCH('Master data'!AM$1,'Team forecast'!$B$2:$AO$2,0))</f>
        <v>1.8662925210906216</v>
      </c>
      <c r="AN182" s="16">
        <f>INDEX('Team forecast'!$B$2:$AO$26,MATCH('Master data'!$B182,'Team forecast'!$B$2:$B$26,0),MATCH('Master data'!AN$1,'Team forecast'!$B$2:$AO$2,0))</f>
        <v>0.1546961325966851</v>
      </c>
      <c r="AO182" s="16">
        <f>INDEX('Team forecast'!$B$2:$AO$26,MATCH('Master data'!$B182,'Team forecast'!$B$2:$B$26,0),MATCH('Master data'!AO$1,'Team forecast'!$B$2:$AO$2,0))</f>
        <v>2.0106134258927963</v>
      </c>
      <c r="AP182" s="16">
        <f>INDEX('Team forecast'!$B$2:$AO$26,MATCH('Master data'!$B182,'Team forecast'!$B$2:$B$26,0),MATCH('Master data'!AP$1,'Team forecast'!$B$2:$AO$2,0))</f>
        <v>4.7556731109718857</v>
      </c>
      <c r="AQ182" s="5">
        <f t="shared" si="258"/>
        <v>7000</v>
      </c>
      <c r="AR182" s="5">
        <f>INDEX('Team forecast'!$B$2:$AO$26,MATCH('Master data'!$B182,'Team forecast'!$B$2:$B$26,0),MATCH('Master data'!AR$1,'Team forecast'!$B$2:$AO$2,0))*IF(X182&gt;0,25000,0)</f>
        <v>2900.5524861878448</v>
      </c>
      <c r="AS182" s="16">
        <f>INDEX('Team forecast'!$B$2:$AO$26,MATCH('Master data'!$B182,'Team forecast'!$B$2:$B$26,0),MATCH('Master data'!AS$1,'Team forecast'!$B$2:$AO$2,0))*IF(X182&gt;0,5000,0)</f>
        <v>1104.972375690608</v>
      </c>
      <c r="AT182" s="16">
        <f>INDEX('Team forecast'!$B$2:$AO$26,MATCH('Master data'!$B182,'Team forecast'!$B$2:$B$26,0),MATCH('Master data'!AT$1,'Team forecast'!$B$2:$AO$2,0))*IF(X182&gt;0,-15000,0)</f>
        <v>-9944.7513812154702</v>
      </c>
      <c r="AU182" s="5">
        <f t="shared" si="259"/>
        <v>21037.821269411557</v>
      </c>
      <c r="AV182" s="5">
        <f t="shared" si="260"/>
        <v>5238.020021836177</v>
      </c>
      <c r="AW182" s="5">
        <f t="shared" si="261"/>
        <v>6289.9995667870544</v>
      </c>
      <c r="AX182" s="5">
        <f t="shared" si="262"/>
        <v>0</v>
      </c>
      <c r="AY182" s="5">
        <f t="shared" si="263"/>
        <v>0</v>
      </c>
      <c r="AZ182" s="5">
        <f t="shared" si="264"/>
        <v>-3575.0812567713974</v>
      </c>
      <c r="BA182" s="5">
        <f t="shared" si="265"/>
        <v>0</v>
      </c>
      <c r="BB182" s="5">
        <f t="shared" si="266"/>
        <v>6623.1971676468584</v>
      </c>
      <c r="BC182" s="5">
        <f t="shared" si="267"/>
        <v>-14930.340168724973</v>
      </c>
      <c r="BD182" s="5">
        <f t="shared" si="268"/>
        <v>21744.390080848258</v>
      </c>
      <c r="BE182" s="16">
        <f>INDEX('Team forecast'!$B$2:$AO$26,MATCH('Master data'!$B182,'Team forecast'!$B$2:$B$26,0),MATCH('Master data'!BE$1,'Team forecast'!$B$2:$AO$2,0))</f>
        <v>0</v>
      </c>
      <c r="BF182" s="16">
        <f>INDEX('Team forecast'!$B$2:$AO$26,MATCH('Master data'!$B182,'Team forecast'!$B$2:$B$26,0),MATCH('Master data'!BF$1,'Team forecast'!$B$2:$AO$2,0))</f>
        <v>0</v>
      </c>
      <c r="BG182" s="16">
        <f>INDEX('Team forecast'!$B$2:$AO$26,MATCH('Master data'!$B182,'Team forecast'!$B$2:$B$26,0),MATCH('Master data'!BG$1,'Team forecast'!$B$2:$AO$2,0))</f>
        <v>0</v>
      </c>
      <c r="BH182" s="16">
        <f>INDEX('Team forecast'!$B$2:$AO$26,MATCH('Master data'!$B182,'Team forecast'!$B$2:$B$26,0),MATCH('Master data'!BH$1,'Team forecast'!$B$2:$AO$2,0))</f>
        <v>0</v>
      </c>
      <c r="BI182" s="16">
        <f>INDEX('Team forecast'!$B$2:$AO$26,MATCH('Master data'!$B182,'Team forecast'!$B$2:$B$26,0),MATCH('Master data'!BI$1,'Team forecast'!$B$2:$AO$2,0))</f>
        <v>0</v>
      </c>
      <c r="BJ182" s="5">
        <f t="shared" si="269"/>
        <v>7000</v>
      </c>
      <c r="BK182" s="5">
        <f>INDEX('Team forecast'!$R$3:$BH$26,MATCH($B182,'Team forecast'!$B$3:$B$26,0),MATCH(BK$1,'Team forecast'!$R$2:$BH$2,0))*IF($X182&gt;0,25000,0)</f>
        <v>0</v>
      </c>
      <c r="BL182" s="5">
        <f>INDEX('Team forecast'!$R$3:$BH$26,MATCH($B182,'Team forecast'!$B$3:$B$26,0),MATCH(BL$1,'Team forecast'!$R$2:$BH$2,0))*IF($X182&gt;0,5000,0)</f>
        <v>0</v>
      </c>
      <c r="BM182" s="5">
        <f>INDEX('Team forecast'!$R$3:$BH$26,MATCH($B182,'Team forecast'!$B$3:$B$26,0),MATCH(BM$1,'Team forecast'!$R$2:$BH$2,0))*IF($X182&gt;0,-15000,0)</f>
        <v>0</v>
      </c>
      <c r="BN182" s="5">
        <f t="shared" si="270"/>
        <v>0</v>
      </c>
      <c r="BO182" s="5">
        <f t="shared" si="271"/>
        <v>0</v>
      </c>
      <c r="BP182" s="5">
        <f t="shared" si="272"/>
        <v>0</v>
      </c>
      <c r="BQ182" s="5">
        <f t="shared" si="273"/>
        <v>0</v>
      </c>
      <c r="BR182" s="5">
        <f t="shared" si="274"/>
        <v>0</v>
      </c>
      <c r="BS182" s="5">
        <f t="shared" si="275"/>
        <v>-3575.0812567713974</v>
      </c>
      <c r="BT182" s="5">
        <f t="shared" si="276"/>
        <v>0</v>
      </c>
      <c r="BU182" s="5">
        <f t="shared" si="277"/>
        <v>0</v>
      </c>
      <c r="BV182" s="5">
        <f t="shared" si="278"/>
        <v>0</v>
      </c>
      <c r="BW182" s="5">
        <f t="shared" si="199"/>
        <v>0</v>
      </c>
      <c r="BX182" s="5">
        <f t="shared" si="200"/>
        <v>36991.896587994597</v>
      </c>
      <c r="BY182" s="5">
        <f t="shared" si="279"/>
        <v>110975.6897639838</v>
      </c>
      <c r="BZ182" s="5">
        <f>MAX(INDEX('Team forecast'!$R$3:$BH$26,MATCH($B182,'Team forecast'!$B$3:$B$26,0),MATCH(BZ$1,'Team forecast'!$R$2:$BH$2,0))*($BX182)-(1-INDEX('Team forecast'!$R$3:$BH$26,MATCH($B182,'Team forecast'!$B$3:$B$26,0),MATCH(BZ$1,'Team forecast'!$R$2:$BH$2,0)))*(BY182+CH182)*0.01,-5000)</f>
        <v>-5000</v>
      </c>
      <c r="CA182" s="5">
        <f>MAX(INDEX('Team forecast'!$R$3:$BH$26,MATCH($B182,'Team forecast'!$B$3:$B$26,0),MATCH(CA$1,'Team forecast'!$R$2:$BH$2,0))*$BX182-(1-INDEX('Team forecast'!$R$3:$BH$26,MATCH($B182,'Team forecast'!$B$3:$B$26,0),MATCH(CA$1,'Team forecast'!$R$2:$BH$2,0)))*(BY182+BX182+CH182)*0.01,-5000)</f>
        <v>-5000</v>
      </c>
      <c r="CB182" s="5">
        <f>MAX(INDEX('Team forecast'!$R$3:$BH$26,MATCH($B182,'Team forecast'!$B$3:$B$26,0),MATCH(CB$1,'Team forecast'!$R$2:$BH$2,0))*$BX182-(1-INDEX('Team forecast'!$R$3:$BH$26,MATCH($B182,'Team forecast'!$B$3:$B$26,0),MATCH(CB$1,'Team forecast'!$R$2:$BH$2,0)))*(BY182+BX182*2+CH182)*0.01,0)</f>
        <v>0</v>
      </c>
      <c r="CC182" s="5">
        <v>0</v>
      </c>
      <c r="CD182" s="5">
        <f>+AK182+BD182*Cockpit!$C$3+BW182*Cockpit!$C$3^2+BZ182*Cockpit!$C$3^3+CA182*Cockpit!$C$3^4+CB182*Cockpit!$C$3^5+CC182*Cockpit!$C$3^6</f>
        <v>64266.527346570634</v>
      </c>
      <c r="CE182" s="5"/>
      <c r="CF182" s="5"/>
      <c r="CG182" s="5">
        <v>0</v>
      </c>
      <c r="CH182" s="5">
        <f t="shared" si="201"/>
        <v>5014000</v>
      </c>
      <c r="CI182" s="5">
        <f t="shared" si="202"/>
        <v>5014000</v>
      </c>
      <c r="CJ182" s="1">
        <f t="shared" si="203"/>
        <v>1.2999999999999999E-2</v>
      </c>
      <c r="CK182" s="5">
        <f>RANK(CD182,$CD$2:$CD$622)+COUNTIF($CD$2:$CD182,$CD182)-1</f>
        <v>145</v>
      </c>
      <c r="CL182" s="5">
        <f>RANK(CJ182,$CJ$2:$CJ$622)+COUNTIF($CJ$2:$CJ182,$CJ182)-1</f>
        <v>188</v>
      </c>
    </row>
    <row r="183" spans="1:90" x14ac:dyDescent="0.3">
      <c r="A183" t="str">
        <f>Players!P184</f>
        <v>Dejan Kulusevski</v>
      </c>
      <c r="B183" t="str">
        <f>Players!G184</f>
        <v>Sweden</v>
      </c>
      <c r="C183" t="str">
        <f>Players!AB184</f>
        <v>Midfield</v>
      </c>
      <c r="D183" s="1"/>
      <c r="F183" t="str">
        <f>IFERROR(INDEX(Lookup!B:B,MATCH(INDEX(Players!C:C,MATCH(E183,Players!A:A,0)),Lookup!D:D,0)),"")</f>
        <v/>
      </c>
      <c r="G183">
        <f>IF(Players!AC184=0,10000000,Players!AC184)</f>
        <v>3995000</v>
      </c>
      <c r="H183" s="16">
        <f>INDEX('Team forecast'!$B$2:$AO$26,MATCH('Master data'!$B183,'Team forecast'!$B$2:$B$26,0),MATCH('Master data'!H$1,'Team forecast'!$B$2:$AO$2,0))</f>
        <v>1.3802129553035047</v>
      </c>
      <c r="I183" s="16">
        <f>INDEX('Team forecast'!$B$2:$AO$26,MATCH('Master data'!$B183,'Team forecast'!$B$2:$B$26,0),MATCH('Master data'!I$1,'Team forecast'!$B$2:$AO$2,0))</f>
        <v>0.80039446005056258</v>
      </c>
      <c r="J183" s="16">
        <f>INDEX('Team forecast'!$B$2:$AO$26,MATCH('Master data'!$B183,'Team forecast'!$B$2:$B$26,0),MATCH('Master data'!J$1,'Team forecast'!$B$2:$AO$2,0))</f>
        <v>0.44915175674422908</v>
      </c>
      <c r="K183" s="16">
        <f>INDEX('Team forecast'!$B$2:$AO$26,MATCH('Master data'!$B183,'Team forecast'!$B$2:$B$26,0),MATCH('Master data'!K$1,'Team forecast'!$B$2:$AO$2,0))</f>
        <v>3.9147858368608497</v>
      </c>
      <c r="L183" s="16">
        <f>INDEX('Team forecast'!$B$2:$AO$26,MATCH('Master data'!$B183,'Team forecast'!$B$2:$B$26,0),MATCH('Master data'!L$1,'Team forecast'!$B$2:$AO$2,0))</f>
        <v>2.2377225397188263</v>
      </c>
      <c r="M183">
        <f>IF(Players!BC184=1,95,0)</f>
        <v>0</v>
      </c>
      <c r="N183" s="2">
        <f>Players!BN184</f>
        <v>0</v>
      </c>
      <c r="O183" s="2">
        <f>Players!BO184</f>
        <v>0</v>
      </c>
      <c r="P183" s="2">
        <f>Players!BP184</f>
        <v>0</v>
      </c>
      <c r="Q183" s="2">
        <f>Players!BQ184</f>
        <v>0.16423357664233576</v>
      </c>
      <c r="R183" s="2">
        <f>Players!BR184</f>
        <v>0</v>
      </c>
      <c r="S183" s="2">
        <f t="shared" si="243"/>
        <v>1.3802129553035047</v>
      </c>
      <c r="T183" s="2">
        <f t="shared" si="244"/>
        <v>0.80039446005056258</v>
      </c>
      <c r="U183" s="16">
        <f>INDEX('Team forecast'!$B$2:$AO$26,MATCH('Master data'!$B183,'Team forecast'!$B$2:$B$26,0),MATCH('Master data'!U$1,'Team forecast'!$B$2:$AO$2,0))</f>
        <v>0.52401038286826729</v>
      </c>
      <c r="V183" s="16">
        <f>INDEX('Team forecast'!$B$2:$AO$26,MATCH('Master data'!$B183,'Team forecast'!$B$2:$B$26,0),MATCH('Master data'!V$1,'Team forecast'!$B$2:$AO$2,0))</f>
        <v>0.2774172615184945</v>
      </c>
      <c r="W183" s="16">
        <f>INDEX('Team forecast'!$B$2:$AO$26,MATCH('Master data'!$B183,'Team forecast'!$B$2:$B$26,0),MATCH('Master data'!W$1,'Team forecast'!$B$2:$AO$2,0))</f>
        <v>0.19857235561323819</v>
      </c>
      <c r="X183" s="5">
        <f t="shared" si="245"/>
        <v>-5000</v>
      </c>
      <c r="Y183" s="5">
        <f t="shared" si="246"/>
        <v>0</v>
      </c>
      <c r="Z183" s="5">
        <f t="shared" si="247"/>
        <v>0</v>
      </c>
      <c r="AA183" s="5">
        <f t="shared" si="248"/>
        <v>0</v>
      </c>
      <c r="AB183" s="5">
        <f t="shared" si="249"/>
        <v>0</v>
      </c>
      <c r="AC183" s="5">
        <f t="shared" si="250"/>
        <v>0</v>
      </c>
      <c r="AD183" s="5">
        <f t="shared" si="251"/>
        <v>0</v>
      </c>
      <c r="AE183" s="5">
        <f t="shared" si="252"/>
        <v>0</v>
      </c>
      <c r="AF183" s="5">
        <f t="shared" si="253"/>
        <v>0</v>
      </c>
      <c r="AG183" s="5">
        <f t="shared" si="254"/>
        <v>0</v>
      </c>
      <c r="AH183" s="5">
        <f t="shared" si="255"/>
        <v>0</v>
      </c>
      <c r="AI183" s="5">
        <f t="shared" si="256"/>
        <v>0</v>
      </c>
      <c r="AJ183" s="5">
        <f t="shared" si="257"/>
        <v>0</v>
      </c>
      <c r="AK183" s="5">
        <f>IFERROR(SUM(X183:AJ183),-5000)*((Cockpit!$C$3)^0)</f>
        <v>-5000</v>
      </c>
      <c r="AL183" s="16">
        <f>INDEX('Team forecast'!$B$2:$AO$26,MATCH('Master data'!$B183,'Team forecast'!$B$2:$B$26,0),MATCH('Master data'!AL$1,'Team forecast'!$B$2:$AO$2,0))</f>
        <v>1.2865954440019862</v>
      </c>
      <c r="AM183" s="16">
        <f>INDEX('Team forecast'!$B$2:$AO$26,MATCH('Master data'!$B183,'Team forecast'!$B$2:$B$26,0),MATCH('Master data'!AM$1,'Team forecast'!$B$2:$AO$2,0))</f>
        <v>1.2414750087215167</v>
      </c>
      <c r="AN183" s="16">
        <f>INDEX('Team forecast'!$B$2:$AO$26,MATCH('Master data'!$B183,'Team forecast'!$B$2:$B$26,0),MATCH('Master data'!AN$1,'Team forecast'!$B$2:$AO$2,0))</f>
        <v>0.28895768833849328</v>
      </c>
      <c r="AO183" s="16">
        <f>INDEX('Team forecast'!$B$2:$AO$26,MATCH('Master data'!$B183,'Team forecast'!$B$2:$B$26,0),MATCH('Master data'!AO$1,'Team forecast'!$B$2:$AO$2,0))</f>
        <v>3.6492525320783611</v>
      </c>
      <c r="AP183" s="16">
        <f>INDEX('Team forecast'!$B$2:$AO$26,MATCH('Master data'!$B183,'Team forecast'!$B$2:$B$26,0),MATCH('Master data'!AP$1,'Team forecast'!$B$2:$AO$2,0))</f>
        <v>3.4708843553693107</v>
      </c>
      <c r="AQ183" s="5">
        <f t="shared" si="258"/>
        <v>-5000</v>
      </c>
      <c r="AR183" s="5">
        <f>INDEX('Team forecast'!$B$2:$AO$26,MATCH('Master data'!$B183,'Team forecast'!$B$2:$B$26,0),MATCH('Master data'!AR$1,'Team forecast'!$B$2:$AO$2,0))*IF(X183&gt;0,25000,0)</f>
        <v>0</v>
      </c>
      <c r="AS183" s="16">
        <f>INDEX('Team forecast'!$B$2:$AO$26,MATCH('Master data'!$B183,'Team forecast'!$B$2:$B$26,0),MATCH('Master data'!AS$1,'Team forecast'!$B$2:$AO$2,0))*IF(X183&gt;0,5000,0)</f>
        <v>0</v>
      </c>
      <c r="AT183" s="16">
        <f>INDEX('Team forecast'!$B$2:$AO$26,MATCH('Master data'!$B183,'Team forecast'!$B$2:$B$26,0),MATCH('Master data'!AT$1,'Team forecast'!$B$2:$AO$2,0))*IF(X183&gt;0,-15000,0)</f>
        <v>0</v>
      </c>
      <c r="AU183" s="5">
        <f t="shared" si="259"/>
        <v>0</v>
      </c>
      <c r="AV183" s="5">
        <f t="shared" si="260"/>
        <v>0</v>
      </c>
      <c r="AW183" s="5">
        <f t="shared" si="261"/>
        <v>0</v>
      </c>
      <c r="AX183" s="5">
        <f t="shared" si="262"/>
        <v>0</v>
      </c>
      <c r="AY183" s="5">
        <f t="shared" si="263"/>
        <v>0</v>
      </c>
      <c r="AZ183" s="5">
        <f t="shared" si="264"/>
        <v>0</v>
      </c>
      <c r="BA183" s="5">
        <f t="shared" si="265"/>
        <v>0</v>
      </c>
      <c r="BB183" s="5">
        <f t="shared" si="266"/>
        <v>0</v>
      </c>
      <c r="BC183" s="5">
        <f t="shared" si="267"/>
        <v>0</v>
      </c>
      <c r="BD183" s="5">
        <f t="shared" si="268"/>
        <v>-5000</v>
      </c>
      <c r="BE183" s="16">
        <f>INDEX('Team forecast'!$B$2:$AO$26,MATCH('Master data'!$B183,'Team forecast'!$B$2:$B$26,0),MATCH('Master data'!BE$1,'Team forecast'!$B$2:$AO$2,0))</f>
        <v>0</v>
      </c>
      <c r="BF183" s="16">
        <f>INDEX('Team forecast'!$B$2:$AO$26,MATCH('Master data'!$B183,'Team forecast'!$B$2:$B$26,0),MATCH('Master data'!BF$1,'Team forecast'!$B$2:$AO$2,0))</f>
        <v>0</v>
      </c>
      <c r="BG183" s="16">
        <f>INDEX('Team forecast'!$B$2:$AO$26,MATCH('Master data'!$B183,'Team forecast'!$B$2:$B$26,0),MATCH('Master data'!BG$1,'Team forecast'!$B$2:$AO$2,0))</f>
        <v>0</v>
      </c>
      <c r="BH183" s="16">
        <f>INDEX('Team forecast'!$B$2:$AO$26,MATCH('Master data'!$B183,'Team forecast'!$B$2:$B$26,0),MATCH('Master data'!BH$1,'Team forecast'!$B$2:$AO$2,0))</f>
        <v>0</v>
      </c>
      <c r="BI183" s="16">
        <f>INDEX('Team forecast'!$B$2:$AO$26,MATCH('Master data'!$B183,'Team forecast'!$B$2:$B$26,0),MATCH('Master data'!BI$1,'Team forecast'!$B$2:$AO$2,0))</f>
        <v>0</v>
      </c>
      <c r="BJ183" s="5">
        <f t="shared" si="269"/>
        <v>-5000</v>
      </c>
      <c r="BK183" s="5">
        <f>INDEX('Team forecast'!$R$3:$BH$26,MATCH($B183,'Team forecast'!$B$3:$B$26,0),MATCH(BK$1,'Team forecast'!$R$2:$BH$2,0))*IF($X183&gt;0,25000,0)</f>
        <v>0</v>
      </c>
      <c r="BL183" s="5">
        <f>INDEX('Team forecast'!$R$3:$BH$26,MATCH($B183,'Team forecast'!$B$3:$B$26,0),MATCH(BL$1,'Team forecast'!$R$2:$BH$2,0))*IF($X183&gt;0,5000,0)</f>
        <v>0</v>
      </c>
      <c r="BM183" s="5">
        <f>INDEX('Team forecast'!$R$3:$BH$26,MATCH($B183,'Team forecast'!$B$3:$B$26,0),MATCH(BM$1,'Team forecast'!$R$2:$BH$2,0))*IF($X183&gt;0,-15000,0)</f>
        <v>0</v>
      </c>
      <c r="BN183" s="5">
        <f t="shared" si="270"/>
        <v>0</v>
      </c>
      <c r="BO183" s="5">
        <f t="shared" si="271"/>
        <v>0</v>
      </c>
      <c r="BP183" s="5">
        <f t="shared" si="272"/>
        <v>0</v>
      </c>
      <c r="BQ183" s="5">
        <f t="shared" si="273"/>
        <v>0</v>
      </c>
      <c r="BR183" s="5">
        <f t="shared" si="274"/>
        <v>0</v>
      </c>
      <c r="BS183" s="5">
        <f t="shared" si="275"/>
        <v>0</v>
      </c>
      <c r="BT183" s="5">
        <f t="shared" si="276"/>
        <v>0</v>
      </c>
      <c r="BU183" s="5">
        <f t="shared" si="277"/>
        <v>0</v>
      </c>
      <c r="BV183" s="5">
        <f t="shared" si="278"/>
        <v>0</v>
      </c>
      <c r="BW183" s="5">
        <f t="shared" si="199"/>
        <v>0</v>
      </c>
      <c r="BX183" s="5">
        <f t="shared" si="200"/>
        <v>-5000</v>
      </c>
      <c r="BY183" s="5">
        <f t="shared" si="279"/>
        <v>-15000</v>
      </c>
      <c r="BZ183" s="5">
        <f>MAX(INDEX('Team forecast'!$R$3:$BH$26,MATCH($B183,'Team forecast'!$B$3:$B$26,0),MATCH(BZ$1,'Team forecast'!$R$2:$BH$2,0))*($BX183)-(1-INDEX('Team forecast'!$R$3:$BH$26,MATCH($B183,'Team forecast'!$B$3:$B$26,0),MATCH(BZ$1,'Team forecast'!$R$2:$BH$2,0)))*(BY183+CH183)*0.01,-5000)</f>
        <v>-5000</v>
      </c>
      <c r="CA183" s="5">
        <f>MAX(INDEX('Team forecast'!$R$3:$BH$26,MATCH($B183,'Team forecast'!$B$3:$B$26,0),MATCH(CA$1,'Team forecast'!$R$2:$BH$2,0))*$BX183-(1-INDEX('Team forecast'!$R$3:$BH$26,MATCH($B183,'Team forecast'!$B$3:$B$26,0),MATCH(CA$1,'Team forecast'!$R$2:$BH$2,0)))*(BY183+BX183+CH183)*0.01,-5000)</f>
        <v>-5000</v>
      </c>
      <c r="CB183" s="5">
        <f>MAX(INDEX('Team forecast'!$R$3:$BH$26,MATCH($B183,'Team forecast'!$B$3:$B$26,0),MATCH(CB$1,'Team forecast'!$R$2:$BH$2,0))*$BX183-(1-INDEX('Team forecast'!$R$3:$BH$26,MATCH($B183,'Team forecast'!$B$3:$B$26,0),MATCH(CB$1,'Team forecast'!$R$2:$BH$2,0)))*(BY183+BX183*2+CH183)*0.01,0)</f>
        <v>0</v>
      </c>
      <c r="CC183" s="5">
        <v>0</v>
      </c>
      <c r="CD183" s="5">
        <f>+AK183+BD183*Cockpit!$C$3+BW183*Cockpit!$C$3^2+BZ183*Cockpit!$C$3^3+CA183*Cockpit!$C$3^4+CB183*Cockpit!$C$3^5+CC183*Cockpit!$C$3^6</f>
        <v>-10802.469135802468</v>
      </c>
      <c r="CE183" s="5"/>
      <c r="CF183" s="5"/>
      <c r="CG183" s="5">
        <v>0</v>
      </c>
      <c r="CH183" s="5">
        <f t="shared" si="201"/>
        <v>3995000</v>
      </c>
      <c r="CI183" s="5">
        <f t="shared" si="202"/>
        <v>3995000</v>
      </c>
      <c r="CJ183" s="1">
        <f t="shared" si="203"/>
        <v>-3.0000000000000001E-3</v>
      </c>
      <c r="CK183" s="5">
        <f>RANK(CD183,$CD$2:$CD$622)+COUNTIF($CD$2:$CD183,$CD183)-1</f>
        <v>475</v>
      </c>
      <c r="CL183" s="5">
        <f>RANK(CJ183,$CJ$2:$CJ$622)+COUNTIF($CJ$2:$CJ183,$CJ183)-1</f>
        <v>460</v>
      </c>
    </row>
    <row r="184" spans="1:90" x14ac:dyDescent="0.3">
      <c r="A184" t="str">
        <f>Players!P185</f>
        <v>Granit Xhaka</v>
      </c>
      <c r="B184" t="str">
        <f>Players!G185</f>
        <v>Switzerland</v>
      </c>
      <c r="C184" t="str">
        <f>Players!AB185</f>
        <v>Midfield</v>
      </c>
      <c r="D184" s="1"/>
      <c r="F184" t="str">
        <f>IFERROR(INDEX(Lookup!B:B,MATCH(INDEX(Players!C:C,MATCH(E184,Players!A:A,0)),Lookup!D:D,0)),"")</f>
        <v/>
      </c>
      <c r="G184">
        <f>IF(Players!AC185=0,10000000,Players!AC185)</f>
        <v>3514000</v>
      </c>
      <c r="H184" s="16">
        <f>INDEX('Team forecast'!$B$2:$AO$26,MATCH('Master data'!$B184,'Team forecast'!$B$2:$B$26,0),MATCH('Master data'!H$1,'Team forecast'!$B$2:$AO$2,0))</f>
        <v>0.66430787748130482</v>
      </c>
      <c r="I184" s="16">
        <f>INDEX('Team forecast'!$B$2:$AO$26,MATCH('Master data'!$B184,'Team forecast'!$B$2:$B$26,0),MATCH('Master data'!I$1,'Team forecast'!$B$2:$AO$2,0))</f>
        <v>1.6694298230620759</v>
      </c>
      <c r="J184" s="16">
        <f>INDEX('Team forecast'!$B$2:$AO$26,MATCH('Master data'!$B184,'Team forecast'!$B$2:$B$26,0),MATCH('Master data'!J$1,'Team forecast'!$B$2:$AO$2,0))</f>
        <v>0.18835443037974681</v>
      </c>
      <c r="K184" s="16">
        <f>INDEX('Team forecast'!$B$2:$AO$26,MATCH('Master data'!$B184,'Team forecast'!$B$2:$B$26,0),MATCH('Master data'!K$1,'Team forecast'!$B$2:$AO$2,0))</f>
        <v>1.8572551222540705</v>
      </c>
      <c r="L184" s="16">
        <f>INDEX('Team forecast'!$B$2:$AO$26,MATCH('Master data'!$B184,'Team forecast'!$B$2:$B$26,0),MATCH('Master data'!L$1,'Team forecast'!$B$2:$AO$2,0))</f>
        <v>4.7351100435942515</v>
      </c>
      <c r="M184">
        <f>IF(Players!BC185=1,95,0)</f>
        <v>95</v>
      </c>
      <c r="N184" s="2">
        <f>Players!BN185</f>
        <v>0.11197467824048851</v>
      </c>
      <c r="O184" s="2">
        <f>Players!BO185</f>
        <v>9.5141882786549087E-2</v>
      </c>
      <c r="P184" s="2">
        <f>Players!BP185</f>
        <v>7.8408281603207203E-2</v>
      </c>
      <c r="Q184" s="2">
        <f>Players!BQ185</f>
        <v>0.25490087232355274</v>
      </c>
      <c r="R184" s="2">
        <f>Players!BR185</f>
        <v>3.5685963521015066E-2</v>
      </c>
      <c r="S184" s="2">
        <f t="shared" si="243"/>
        <v>0.66430787748130482</v>
      </c>
      <c r="T184" s="2">
        <f t="shared" si="244"/>
        <v>1.6694298230620759</v>
      </c>
      <c r="U184" s="16">
        <f>INDEX('Team forecast'!$B$2:$AO$26,MATCH('Master data'!$B184,'Team forecast'!$B$2:$B$26,0),MATCH('Master data'!U$1,'Team forecast'!$B$2:$AO$2,0))</f>
        <v>0.1569620253164557</v>
      </c>
      <c r="V184" s="16">
        <f>INDEX('Team forecast'!$B$2:$AO$26,MATCH('Master data'!$B184,'Team forecast'!$B$2:$B$26,0),MATCH('Master data'!V$1,'Team forecast'!$B$2:$AO$2,0))</f>
        <v>0.23544303797468349</v>
      </c>
      <c r="W184" s="16">
        <f>INDEX('Team forecast'!$B$2:$AO$26,MATCH('Master data'!$B184,'Team forecast'!$B$2:$B$26,0),MATCH('Master data'!W$1,'Team forecast'!$B$2:$AO$2,0))</f>
        <v>0.60759493670886078</v>
      </c>
      <c r="X184" s="5">
        <f t="shared" si="245"/>
        <v>7000</v>
      </c>
      <c r="Y184" s="5">
        <f t="shared" si="246"/>
        <v>3924.0506329113923</v>
      </c>
      <c r="Z184" s="5">
        <f t="shared" si="247"/>
        <v>1177.2151898734176</v>
      </c>
      <c r="AA184" s="5">
        <f t="shared" si="248"/>
        <v>-9113.9240506329115</v>
      </c>
      <c r="AB184" s="5">
        <f t="shared" si="249"/>
        <v>9298.2076041988712</v>
      </c>
      <c r="AC184" s="5">
        <f t="shared" si="250"/>
        <v>3160.1751106753759</v>
      </c>
      <c r="AD184" s="5">
        <f t="shared" si="251"/>
        <v>1456.2418263469617</v>
      </c>
      <c r="AE184" s="5">
        <f t="shared" si="252"/>
        <v>0</v>
      </c>
      <c r="AF184" s="5">
        <f t="shared" si="253"/>
        <v>0</v>
      </c>
      <c r="AG184" s="5">
        <f t="shared" si="254"/>
        <v>-5098.0174464710544</v>
      </c>
      <c r="AH184" s="5">
        <f t="shared" si="255"/>
        <v>-1784.2981760507532</v>
      </c>
      <c r="AI184" s="5">
        <f t="shared" si="256"/>
        <v>6643.0787748130479</v>
      </c>
      <c r="AJ184" s="5">
        <f t="shared" si="257"/>
        <v>-13355.438584496607</v>
      </c>
      <c r="AK184" s="5">
        <f>IFERROR(SUM(X184:AJ184),-5000)*((Cockpit!$C$3)^0)</f>
        <v>3307.2908811677426</v>
      </c>
      <c r="AL184" s="16">
        <f>INDEX('Team forecast'!$B$2:$AO$26,MATCH('Master data'!$B184,'Team forecast'!$B$2:$B$26,0),MATCH('Master data'!AL$1,'Team forecast'!$B$2:$AO$2,0))</f>
        <v>1.4540238085600701</v>
      </c>
      <c r="AM184" s="16">
        <f>INDEX('Team forecast'!$B$2:$AO$26,MATCH('Master data'!$B184,'Team forecast'!$B$2:$B$26,0),MATCH('Master data'!AM$1,'Team forecast'!$B$2:$AO$2,0))</f>
        <v>1.1663417361082891</v>
      </c>
      <c r="AN184" s="16">
        <f>INDEX('Team forecast'!$B$2:$AO$26,MATCH('Master data'!$B184,'Team forecast'!$B$2:$B$26,0),MATCH('Master data'!AN$1,'Team forecast'!$B$2:$AO$2,0))</f>
        <v>0.31150442477876111</v>
      </c>
      <c r="AO184" s="16">
        <f>INDEX('Team forecast'!$B$2:$AO$26,MATCH('Master data'!$B184,'Team forecast'!$B$2:$B$26,0),MATCH('Master data'!AO$1,'Team forecast'!$B$2:$AO$2,0))</f>
        <v>4.0651229013968155</v>
      </c>
      <c r="AP184" s="16">
        <f>INDEX('Team forecast'!$B$2:$AO$26,MATCH('Master data'!$B184,'Team forecast'!$B$2:$B$26,0),MATCH('Master data'!AP$1,'Team forecast'!$B$2:$AO$2,0))</f>
        <v>3.3081692878707836</v>
      </c>
      <c r="AQ184" s="5">
        <f t="shared" si="258"/>
        <v>7000</v>
      </c>
      <c r="AR184" s="5">
        <f>INDEX('Team forecast'!$B$2:$AO$26,MATCH('Master data'!$B184,'Team forecast'!$B$2:$B$26,0),MATCH('Master data'!AR$1,'Team forecast'!$B$2:$AO$2,0))*IF(X184&gt;0,25000,0)</f>
        <v>10619.46902654867</v>
      </c>
      <c r="AS184" s="16">
        <f>INDEX('Team forecast'!$B$2:$AO$26,MATCH('Master data'!$B184,'Team forecast'!$B$2:$B$26,0),MATCH('Master data'!AS$1,'Team forecast'!$B$2:$AO$2,0))*IF(X184&gt;0,5000,0)</f>
        <v>1460.1769911504421</v>
      </c>
      <c r="AT184" s="16">
        <f>INDEX('Team forecast'!$B$2:$AO$26,MATCH('Master data'!$B184,'Team forecast'!$B$2:$B$26,0),MATCH('Master data'!AT$1,'Team forecast'!$B$2:$AO$2,0))*IF(X184&gt;0,-15000,0)</f>
        <v>-4247.787610619469</v>
      </c>
      <c r="AU184" s="5">
        <f t="shared" si="259"/>
        <v>20351.731014690438</v>
      </c>
      <c r="AV184" s="5">
        <f t="shared" si="260"/>
        <v>6916.928138143694</v>
      </c>
      <c r="AW184" s="5">
        <f t="shared" si="261"/>
        <v>3187.3930120436821</v>
      </c>
      <c r="AX184" s="5">
        <f t="shared" si="262"/>
        <v>0</v>
      </c>
      <c r="AY184" s="5">
        <f t="shared" si="263"/>
        <v>0</v>
      </c>
      <c r="AZ184" s="5">
        <f t="shared" si="264"/>
        <v>-5098.0174464710544</v>
      </c>
      <c r="BA184" s="5">
        <f t="shared" si="265"/>
        <v>-1784.2981760507532</v>
      </c>
      <c r="BB184" s="5">
        <f t="shared" si="266"/>
        <v>14540.2380856007</v>
      </c>
      <c r="BC184" s="5">
        <f t="shared" si="267"/>
        <v>-9330.7338888663126</v>
      </c>
      <c r="BD184" s="5">
        <f t="shared" si="268"/>
        <v>43615.099146170047</v>
      </c>
      <c r="BE184" s="16">
        <f>INDEX('Team forecast'!$B$2:$AO$26,MATCH('Master data'!$B184,'Team forecast'!$B$2:$B$26,0),MATCH('Master data'!BE$1,'Team forecast'!$B$2:$AO$2,0))</f>
        <v>0</v>
      </c>
      <c r="BF184" s="16">
        <f>INDEX('Team forecast'!$B$2:$AO$26,MATCH('Master data'!$B184,'Team forecast'!$B$2:$B$26,0),MATCH('Master data'!BF$1,'Team forecast'!$B$2:$AO$2,0))</f>
        <v>0</v>
      </c>
      <c r="BG184" s="16">
        <f>INDEX('Team forecast'!$B$2:$AO$26,MATCH('Master data'!$B184,'Team forecast'!$B$2:$B$26,0),MATCH('Master data'!BG$1,'Team forecast'!$B$2:$AO$2,0))</f>
        <v>0</v>
      </c>
      <c r="BH184" s="16">
        <f>INDEX('Team forecast'!$B$2:$AO$26,MATCH('Master data'!$B184,'Team forecast'!$B$2:$B$26,0),MATCH('Master data'!BH$1,'Team forecast'!$B$2:$AO$2,0))</f>
        <v>0</v>
      </c>
      <c r="BI184" s="16">
        <f>INDEX('Team forecast'!$B$2:$AO$26,MATCH('Master data'!$B184,'Team forecast'!$B$2:$B$26,0),MATCH('Master data'!BI$1,'Team forecast'!$B$2:$AO$2,0))</f>
        <v>0</v>
      </c>
      <c r="BJ184" s="5">
        <f t="shared" si="269"/>
        <v>7000</v>
      </c>
      <c r="BK184" s="5">
        <f>INDEX('Team forecast'!$R$3:$BH$26,MATCH($B184,'Team forecast'!$B$3:$B$26,0),MATCH(BK$1,'Team forecast'!$R$2:$BH$2,0))*IF($X184&gt;0,25000,0)</f>
        <v>0</v>
      </c>
      <c r="BL184" s="5">
        <f>INDEX('Team forecast'!$R$3:$BH$26,MATCH($B184,'Team forecast'!$B$3:$B$26,0),MATCH(BL$1,'Team forecast'!$R$2:$BH$2,0))*IF($X184&gt;0,5000,0)</f>
        <v>0</v>
      </c>
      <c r="BM184" s="5">
        <f>INDEX('Team forecast'!$R$3:$BH$26,MATCH($B184,'Team forecast'!$B$3:$B$26,0),MATCH(BM$1,'Team forecast'!$R$2:$BH$2,0))*IF($X184&gt;0,-15000,0)</f>
        <v>0</v>
      </c>
      <c r="BN184" s="5">
        <f t="shared" si="270"/>
        <v>0</v>
      </c>
      <c r="BO184" s="5">
        <f t="shared" si="271"/>
        <v>0</v>
      </c>
      <c r="BP184" s="5">
        <f t="shared" si="272"/>
        <v>0</v>
      </c>
      <c r="BQ184" s="5">
        <f t="shared" si="273"/>
        <v>0</v>
      </c>
      <c r="BR184" s="5">
        <f t="shared" si="274"/>
        <v>0</v>
      </c>
      <c r="BS184" s="5">
        <f t="shared" si="275"/>
        <v>-5098.0174464710544</v>
      </c>
      <c r="BT184" s="5">
        <f t="shared" si="276"/>
        <v>-1784.2981760507532</v>
      </c>
      <c r="BU184" s="5">
        <f t="shared" si="277"/>
        <v>0</v>
      </c>
      <c r="BV184" s="5">
        <f t="shared" si="278"/>
        <v>0</v>
      </c>
      <c r="BW184" s="5">
        <f t="shared" si="199"/>
        <v>0</v>
      </c>
      <c r="BX184" s="5">
        <f t="shared" si="200"/>
        <v>23461.195013668894</v>
      </c>
      <c r="BY184" s="5">
        <f t="shared" si="279"/>
        <v>70383.585041006678</v>
      </c>
      <c r="BZ184" s="5">
        <f>MAX(INDEX('Team forecast'!$R$3:$BH$26,MATCH($B184,'Team forecast'!$B$3:$B$26,0),MATCH(BZ$1,'Team forecast'!$R$2:$BH$2,0))*($BX184)-(1-INDEX('Team forecast'!$R$3:$BH$26,MATCH($B184,'Team forecast'!$B$3:$B$26,0),MATCH(BZ$1,'Team forecast'!$R$2:$BH$2,0)))*(BY184+CH184)*0.01,-5000)</f>
        <v>-543.22224083925721</v>
      </c>
      <c r="CA184" s="5">
        <f>MAX(INDEX('Team forecast'!$R$3:$BH$26,MATCH($B184,'Team forecast'!$B$3:$B$26,0),MATCH(CA$1,'Team forecast'!$R$2:$BH$2,0))*$BX184-(1-INDEX('Team forecast'!$R$3:$BH$26,MATCH($B184,'Team forecast'!$B$3:$B$26,0),MATCH(CA$1,'Team forecast'!$R$2:$BH$2,0)))*(BY184+BX184+CH184)*0.01,-5000)</f>
        <v>-5000</v>
      </c>
      <c r="CB184" s="5">
        <f>MAX(INDEX('Team forecast'!$R$3:$BH$26,MATCH($B184,'Team forecast'!$B$3:$B$26,0),MATCH(CB$1,'Team forecast'!$R$2:$BH$2,0))*$BX184-(1-INDEX('Team forecast'!$R$3:$BH$26,MATCH($B184,'Team forecast'!$B$3:$B$26,0),MATCH(CB$1,'Team forecast'!$R$2:$BH$2,0)))*(BY184+BX184*2+CH184)*0.01,0)</f>
        <v>0</v>
      </c>
      <c r="CC184" s="5">
        <v>0</v>
      </c>
      <c r="CD184" s="5">
        <f>+AK184+BD184*Cockpit!$C$3+BW184*Cockpit!$C$3^2+BZ184*Cockpit!$C$3^3+CA184*Cockpit!$C$3^4+CB184*Cockpit!$C$3^5+CC184*Cockpit!$C$3^6</f>
        <v>31235.414586267008</v>
      </c>
      <c r="CE184" s="5"/>
      <c r="CF184" s="5"/>
      <c r="CG184" s="5">
        <v>0</v>
      </c>
      <c r="CH184" s="5">
        <f t="shared" si="201"/>
        <v>3514000</v>
      </c>
      <c r="CI184" s="5">
        <f t="shared" si="202"/>
        <v>3514000</v>
      </c>
      <c r="CJ184" s="1">
        <f t="shared" si="203"/>
        <v>8.9999999999999993E-3</v>
      </c>
      <c r="CK184" s="5">
        <f>RANK(CD184,$CD$2:$CD$622)+COUNTIF($CD$2:$CD184,$CD184)-1</f>
        <v>259</v>
      </c>
      <c r="CL184" s="5">
        <f>RANK(CJ184,$CJ$2:$CJ$622)+COUNTIF($CJ$2:$CJ184,$CJ184)-1</f>
        <v>262</v>
      </c>
    </row>
    <row r="185" spans="1:90" x14ac:dyDescent="0.3">
      <c r="A185" t="str">
        <f>Players!P186</f>
        <v>Sasa  Kalajdzic</v>
      </c>
      <c r="B185" t="str">
        <f>Players!G186</f>
        <v>Austria</v>
      </c>
      <c r="C185" t="str">
        <f>Players!AB186</f>
        <v>Striker</v>
      </c>
      <c r="D185" s="1"/>
      <c r="F185" t="str">
        <f>IFERROR(INDEX(Lookup!B:B,MATCH(INDEX(Players!C:C,MATCH(E185,Players!A:A,0)),Lookup!D:D,0)),"")</f>
        <v/>
      </c>
      <c r="G185">
        <f>IF(Players!AC186=0,10000000,Players!AC186)</f>
        <v>4044000</v>
      </c>
      <c r="H185" s="16">
        <f>INDEX('Team forecast'!$B$2:$AO$26,MATCH('Master data'!$B185,'Team forecast'!$B$2:$B$26,0),MATCH('Master data'!H$1,'Team forecast'!$B$2:$AO$2,0))</f>
        <v>0.87092212684430403</v>
      </c>
      <c r="I185" s="16">
        <f>INDEX('Team forecast'!$B$2:$AO$26,MATCH('Master data'!$B185,'Team forecast'!$B$2:$B$26,0),MATCH('Master data'!I$1,'Team forecast'!$B$2:$AO$2,0))</f>
        <v>1.9317940875295669</v>
      </c>
      <c r="J185" s="16">
        <f>INDEX('Team forecast'!$B$2:$AO$26,MATCH('Master data'!$B185,'Team forecast'!$B$2:$B$26,0),MATCH('Master data'!J$1,'Team forecast'!$B$2:$AO$2,0))</f>
        <v>0.144888023369036</v>
      </c>
      <c r="K185" s="16">
        <f>INDEX('Team forecast'!$B$2:$AO$26,MATCH('Master data'!$B185,'Team forecast'!$B$2:$B$26,0),MATCH('Master data'!K$1,'Team forecast'!$B$2:$AO$2,0))</f>
        <v>2.830496912243988</v>
      </c>
      <c r="L185" s="16">
        <f>INDEX('Team forecast'!$B$2:$AO$26,MATCH('Master data'!$B185,'Team forecast'!$B$2:$B$26,0),MATCH('Master data'!L$1,'Team forecast'!$B$2:$AO$2,0))</f>
        <v>4.8733896299041355</v>
      </c>
      <c r="M185">
        <f>IF(Players!BC186=1,95,0)</f>
        <v>95</v>
      </c>
      <c r="N185" s="2">
        <f>Players!BN186</f>
        <v>0.3114451030394389</v>
      </c>
      <c r="O185" s="2">
        <f>Players!BO186</f>
        <v>0.18992940752514087</v>
      </c>
      <c r="P185" s="2">
        <f>Players!BP186</f>
        <v>0.1504598175589025</v>
      </c>
      <c r="Q185" s="2">
        <f>Players!BQ186</f>
        <v>2.1037868162692847E-2</v>
      </c>
      <c r="R185" s="2">
        <f>Players!BR186</f>
        <v>0</v>
      </c>
      <c r="S185" s="2">
        <f t="shared" si="243"/>
        <v>0.87092212684430403</v>
      </c>
      <c r="T185" s="2">
        <f t="shared" si="244"/>
        <v>1.9317940875295669</v>
      </c>
      <c r="U185" s="16">
        <f>INDEX('Team forecast'!$B$2:$AO$26,MATCH('Master data'!$B185,'Team forecast'!$B$2:$B$26,0),MATCH('Master data'!U$1,'Team forecast'!$B$2:$AO$2,0))</f>
        <v>0.1569620253164557</v>
      </c>
      <c r="V185" s="16">
        <f>INDEX('Team forecast'!$B$2:$AO$26,MATCH('Master data'!$B185,'Team forecast'!$B$2:$B$26,0),MATCH('Master data'!V$1,'Team forecast'!$B$2:$AO$2,0))</f>
        <v>0.23544303797468349</v>
      </c>
      <c r="W185" s="16">
        <f>INDEX('Team forecast'!$B$2:$AO$26,MATCH('Master data'!$B185,'Team forecast'!$B$2:$B$26,0),MATCH('Master data'!W$1,'Team forecast'!$B$2:$AO$2,0))</f>
        <v>0.60759493670886078</v>
      </c>
      <c r="X185" s="5">
        <f t="shared" si="245"/>
        <v>7000</v>
      </c>
      <c r="Y185" s="5">
        <f t="shared" si="246"/>
        <v>3924.0506329113923</v>
      </c>
      <c r="Z185" s="5">
        <f t="shared" si="247"/>
        <v>1177.2151898734176</v>
      </c>
      <c r="AA185" s="5">
        <f t="shared" si="248"/>
        <v>-9113.9240506329115</v>
      </c>
      <c r="AB185" s="5">
        <f t="shared" si="249"/>
        <v>27124.443153435157</v>
      </c>
      <c r="AC185" s="5">
        <f t="shared" si="250"/>
        <v>8270.6861776037131</v>
      </c>
      <c r="AD185" s="5">
        <f t="shared" si="251"/>
        <v>4258.7604901726736</v>
      </c>
      <c r="AE185" s="5">
        <f t="shared" si="252"/>
        <v>0</v>
      </c>
      <c r="AF185" s="5">
        <f t="shared" si="253"/>
        <v>0</v>
      </c>
      <c r="AG185" s="5">
        <f t="shared" si="254"/>
        <v>-420.75736325385691</v>
      </c>
      <c r="AH185" s="5">
        <f t="shared" si="255"/>
        <v>0</v>
      </c>
      <c r="AI185" s="5">
        <f t="shared" si="256"/>
        <v>8709.2212684430397</v>
      </c>
      <c r="AJ185" s="5">
        <f t="shared" si="257"/>
        <v>-15454.352700236535</v>
      </c>
      <c r="AK185" s="5">
        <f>IFERROR(SUM(X185:AJ185),-5000)*((Cockpit!$C$3)^0)</f>
        <v>35475.342798316087</v>
      </c>
      <c r="AL185" s="16">
        <f>INDEX('Team forecast'!$B$2:$AO$26,MATCH('Master data'!$B185,'Team forecast'!$B$2:$B$26,0),MATCH('Master data'!AL$1,'Team forecast'!$B$2:$AO$2,0))</f>
        <v>1.1592369104845446</v>
      </c>
      <c r="AM185" s="16">
        <f>INDEX('Team forecast'!$B$2:$AO$26,MATCH('Master data'!$B185,'Team forecast'!$B$2:$B$26,0),MATCH('Master data'!AM$1,'Team forecast'!$B$2:$AO$2,0))</f>
        <v>1.2844000534385505</v>
      </c>
      <c r="AN185" s="16">
        <f>INDEX('Team forecast'!$B$2:$AO$26,MATCH('Master data'!$B185,'Team forecast'!$B$2:$B$26,0),MATCH('Master data'!AN$1,'Team forecast'!$B$2:$AO$2,0))</f>
        <v>0.27681660899653981</v>
      </c>
      <c r="AO185" s="16">
        <f>INDEX('Team forecast'!$B$2:$AO$26,MATCH('Master data'!$B185,'Team forecast'!$B$2:$B$26,0),MATCH('Master data'!AO$1,'Team forecast'!$B$2:$AO$2,0))</f>
        <v>3.7675199590747699</v>
      </c>
      <c r="AP185" s="16">
        <f>INDEX('Team forecast'!$B$2:$AO$26,MATCH('Master data'!$B185,'Team forecast'!$B$2:$B$26,0),MATCH('Master data'!AP$1,'Team forecast'!$B$2:$AO$2,0))</f>
        <v>3.240191043901798</v>
      </c>
      <c r="AQ185" s="5">
        <f t="shared" si="258"/>
        <v>7000</v>
      </c>
      <c r="AR185" s="5">
        <f>INDEX('Team forecast'!$B$2:$AO$26,MATCH('Master data'!$B185,'Team forecast'!$B$2:$B$26,0),MATCH('Master data'!AR$1,'Team forecast'!$B$2:$AO$2,0))*IF(X185&gt;0,25000,0)</f>
        <v>7843.1372549019607</v>
      </c>
      <c r="AS185" s="16">
        <f>INDEX('Team forecast'!$B$2:$AO$26,MATCH('Master data'!$B185,'Team forecast'!$B$2:$B$26,0),MATCH('Master data'!AS$1,'Team forecast'!$B$2:$AO$2,0))*IF(X185&gt;0,5000,0)</f>
        <v>1470.5882352941173</v>
      </c>
      <c r="AT185" s="16">
        <f>INDEX('Team forecast'!$B$2:$AO$26,MATCH('Master data'!$B185,'Team forecast'!$B$2:$B$26,0),MATCH('Master data'!AT$1,'Team forecast'!$B$2:$AO$2,0))*IF(X185&gt;0,-15000,0)</f>
        <v>-5882.3529411764694</v>
      </c>
      <c r="AU185" s="5">
        <f t="shared" si="259"/>
        <v>36103.865903297978</v>
      </c>
      <c r="AV185" s="5">
        <f t="shared" si="260"/>
        <v>11008.658979480217</v>
      </c>
      <c r="AW185" s="5">
        <f t="shared" si="261"/>
        <v>5668.6036569191365</v>
      </c>
      <c r="AX185" s="5">
        <f t="shared" si="262"/>
        <v>0</v>
      </c>
      <c r="AY185" s="5">
        <f t="shared" si="263"/>
        <v>0</v>
      </c>
      <c r="AZ185" s="5">
        <f t="shared" si="264"/>
        <v>-420.75736325385691</v>
      </c>
      <c r="BA185" s="5">
        <f t="shared" si="265"/>
        <v>0</v>
      </c>
      <c r="BB185" s="5">
        <f t="shared" si="266"/>
        <v>11592.369104845446</v>
      </c>
      <c r="BC185" s="5">
        <f t="shared" si="267"/>
        <v>-10275.200427508404</v>
      </c>
      <c r="BD185" s="5">
        <f t="shared" si="268"/>
        <v>64108.912402800124</v>
      </c>
      <c r="BE185" s="16">
        <f>INDEX('Team forecast'!$B$2:$AO$26,MATCH('Master data'!$B185,'Team forecast'!$B$2:$B$26,0),MATCH('Master data'!BE$1,'Team forecast'!$B$2:$AO$2,0))</f>
        <v>0</v>
      </c>
      <c r="BF185" s="16">
        <f>INDEX('Team forecast'!$B$2:$AO$26,MATCH('Master data'!$B185,'Team forecast'!$B$2:$B$26,0),MATCH('Master data'!BF$1,'Team forecast'!$B$2:$AO$2,0))</f>
        <v>0</v>
      </c>
      <c r="BG185" s="16">
        <f>INDEX('Team forecast'!$B$2:$AO$26,MATCH('Master data'!$B185,'Team forecast'!$B$2:$B$26,0),MATCH('Master data'!BG$1,'Team forecast'!$B$2:$AO$2,0))</f>
        <v>0</v>
      </c>
      <c r="BH185" s="16">
        <f>INDEX('Team forecast'!$B$2:$AO$26,MATCH('Master data'!$B185,'Team forecast'!$B$2:$B$26,0),MATCH('Master data'!BH$1,'Team forecast'!$B$2:$AO$2,0))</f>
        <v>0</v>
      </c>
      <c r="BI185" s="16">
        <f>INDEX('Team forecast'!$B$2:$AO$26,MATCH('Master data'!$B185,'Team forecast'!$B$2:$B$26,0),MATCH('Master data'!BI$1,'Team forecast'!$B$2:$AO$2,0))</f>
        <v>0</v>
      </c>
      <c r="BJ185" s="5">
        <f t="shared" si="269"/>
        <v>7000</v>
      </c>
      <c r="BK185" s="5">
        <f>INDEX('Team forecast'!$R$3:$BH$26,MATCH($B185,'Team forecast'!$B$3:$B$26,0),MATCH(BK$1,'Team forecast'!$R$2:$BH$2,0))*IF($X185&gt;0,25000,0)</f>
        <v>0</v>
      </c>
      <c r="BL185" s="5">
        <f>INDEX('Team forecast'!$R$3:$BH$26,MATCH($B185,'Team forecast'!$B$3:$B$26,0),MATCH(BL$1,'Team forecast'!$R$2:$BH$2,0))*IF($X185&gt;0,5000,0)</f>
        <v>0</v>
      </c>
      <c r="BM185" s="5">
        <f>INDEX('Team forecast'!$R$3:$BH$26,MATCH($B185,'Team forecast'!$B$3:$B$26,0),MATCH(BM$1,'Team forecast'!$R$2:$BH$2,0))*IF($X185&gt;0,-15000,0)</f>
        <v>0</v>
      </c>
      <c r="BN185" s="5">
        <f t="shared" si="270"/>
        <v>0</v>
      </c>
      <c r="BO185" s="5">
        <f t="shared" si="271"/>
        <v>0</v>
      </c>
      <c r="BP185" s="5">
        <f t="shared" si="272"/>
        <v>0</v>
      </c>
      <c r="BQ185" s="5">
        <f t="shared" si="273"/>
        <v>0</v>
      </c>
      <c r="BR185" s="5">
        <f t="shared" si="274"/>
        <v>0</v>
      </c>
      <c r="BS185" s="5">
        <f t="shared" si="275"/>
        <v>-420.75736325385691</v>
      </c>
      <c r="BT185" s="5">
        <f t="shared" si="276"/>
        <v>0</v>
      </c>
      <c r="BU185" s="5">
        <f t="shared" si="277"/>
        <v>0</v>
      </c>
      <c r="BV185" s="5">
        <f t="shared" si="278"/>
        <v>0</v>
      </c>
      <c r="BW185" s="5">
        <f t="shared" si="199"/>
        <v>0</v>
      </c>
      <c r="BX185" s="5">
        <f t="shared" si="200"/>
        <v>49792.127600558102</v>
      </c>
      <c r="BY185" s="5">
        <f t="shared" si="279"/>
        <v>149376.38280167431</v>
      </c>
      <c r="BZ185" s="5">
        <f>MAX(INDEX('Team forecast'!$R$3:$BH$26,MATCH($B185,'Team forecast'!$B$3:$B$26,0),MATCH(BZ$1,'Team forecast'!$R$2:$BH$2,0))*($BX185)-(1-INDEX('Team forecast'!$R$3:$BH$26,MATCH($B185,'Team forecast'!$B$3:$B$26,0),MATCH(BZ$1,'Team forecast'!$R$2:$BH$2,0)))*(BY185+CH185)*0.01,-5000)</f>
        <v>24534.273439066488</v>
      </c>
      <c r="CA185" s="5">
        <f>MAX(INDEX('Team forecast'!$R$3:$BH$26,MATCH($B185,'Team forecast'!$B$3:$B$26,0),MATCH(CA$1,'Team forecast'!$R$2:$BH$2,0))*$BX185-(1-INDEX('Team forecast'!$R$3:$BH$26,MATCH($B185,'Team forecast'!$B$3:$B$26,0),MATCH(CA$1,'Team forecast'!$R$2:$BH$2,0)))*(BY185+BX185+CH185)*0.01,-5000)</f>
        <v>-5000</v>
      </c>
      <c r="CB185" s="5">
        <f>MAX(INDEX('Team forecast'!$R$3:$BH$26,MATCH($B185,'Team forecast'!$B$3:$B$26,0),MATCH(CB$1,'Team forecast'!$R$2:$BH$2,0))*$BX185-(1-INDEX('Team forecast'!$R$3:$BH$26,MATCH($B185,'Team forecast'!$B$3:$B$26,0),MATCH(CB$1,'Team forecast'!$R$2:$BH$2,0)))*(BY185+BX185*2+CH185)*0.01,0)</f>
        <v>0</v>
      </c>
      <c r="CC185" s="5">
        <v>0</v>
      </c>
      <c r="CD185" s="5">
        <f>+AK185+BD185*Cockpit!$C$3+BW185*Cockpit!$C$3^2+BZ185*Cockpit!$C$3^3+CA185*Cockpit!$C$3^4+CB185*Cockpit!$C$3^5+CC185*Cockpit!$C$3^6</f>
        <v>84496.377764844525</v>
      </c>
      <c r="CE185" s="5"/>
      <c r="CF185" s="5"/>
      <c r="CG185" s="5">
        <v>0</v>
      </c>
      <c r="CH185" s="5">
        <f t="shared" si="201"/>
        <v>4044000</v>
      </c>
      <c r="CI185" s="5">
        <f t="shared" si="202"/>
        <v>4044000</v>
      </c>
      <c r="CJ185" s="1">
        <f t="shared" si="203"/>
        <v>2.1000000000000001E-2</v>
      </c>
      <c r="CK185" s="5">
        <f>RANK(CD185,$CD$2:$CD$622)+COUNTIF($CD$2:$CD185,$CD185)-1</f>
        <v>105</v>
      </c>
      <c r="CL185" s="5">
        <f>RANK(CJ185,$CJ$2:$CJ$622)+COUNTIF($CJ$2:$CJ185,$CJ185)-1</f>
        <v>116</v>
      </c>
    </row>
    <row r="186" spans="1:90" x14ac:dyDescent="0.3">
      <c r="A186" t="str">
        <f>Players!P187</f>
        <v>Andreas  Skov Olsen</v>
      </c>
      <c r="B186" t="str">
        <f>Players!G187</f>
        <v>Denmark</v>
      </c>
      <c r="C186" t="str">
        <f>Players!AB187</f>
        <v>Striker</v>
      </c>
      <c r="D186" s="1"/>
      <c r="F186" t="str">
        <f>IFERROR(INDEX(Lookup!B:B,MATCH(INDEX(Players!C:C,MATCH(E186,Players!A:A,0)),Lookup!D:D,0)),"")</f>
        <v/>
      </c>
      <c r="G186">
        <f>IF(Players!AC187=0,10000000,Players!AC187)</f>
        <v>3992000</v>
      </c>
      <c r="H186" s="16">
        <f>INDEX('Team forecast'!$B$2:$AO$26,MATCH('Master data'!$B186,'Team forecast'!$B$2:$B$26,0),MATCH('Master data'!H$1,'Team forecast'!$B$2:$AO$2,0))</f>
        <v>0.98501256392320902</v>
      </c>
      <c r="I186" s="16">
        <f>INDEX('Team forecast'!$B$2:$AO$26,MATCH('Master data'!$B186,'Team forecast'!$B$2:$B$26,0),MATCH('Master data'!I$1,'Team forecast'!$B$2:$AO$2,0))</f>
        <v>1.3904776720313736</v>
      </c>
      <c r="J186" s="16">
        <f>INDEX('Team forecast'!$B$2:$AO$26,MATCH('Master data'!$B186,'Team forecast'!$B$2:$B$26,0),MATCH('Master data'!J$1,'Team forecast'!$B$2:$AO$2,0))</f>
        <v>0.24895635673624289</v>
      </c>
      <c r="K186" s="16">
        <f>INDEX('Team forecast'!$B$2:$AO$26,MATCH('Master data'!$B186,'Team forecast'!$B$2:$B$26,0),MATCH('Master data'!K$1,'Team forecast'!$B$2:$AO$2,0))</f>
        <v>2.97447872921548</v>
      </c>
      <c r="L186" s="16">
        <f>INDEX('Team forecast'!$B$2:$AO$26,MATCH('Master data'!$B186,'Team forecast'!$B$2:$B$26,0),MATCH('Master data'!L$1,'Team forecast'!$B$2:$AO$2,0))</f>
        <v>3.7580477622469557</v>
      </c>
      <c r="M186">
        <f>IF(Players!BC187=1,95,0)</f>
        <v>0</v>
      </c>
      <c r="N186" s="2">
        <f>Players!BN187</f>
        <v>0</v>
      </c>
      <c r="O186" s="2">
        <f>Players!BO187</f>
        <v>0</v>
      </c>
      <c r="P186" s="2">
        <f>Players!BP187</f>
        <v>0</v>
      </c>
      <c r="Q186" s="2">
        <f>Players!BQ187</f>
        <v>3.826530612244898E-2</v>
      </c>
      <c r="R186" s="2">
        <f>Players!BR187</f>
        <v>0</v>
      </c>
      <c r="S186" s="2">
        <f t="shared" si="243"/>
        <v>0.98501256392320902</v>
      </c>
      <c r="T186" s="2">
        <f t="shared" si="244"/>
        <v>1.3904776720313736</v>
      </c>
      <c r="U186" s="16">
        <f>INDEX('Team forecast'!$B$2:$AO$26,MATCH('Master data'!$B186,'Team forecast'!$B$2:$B$26,0),MATCH('Master data'!U$1,'Team forecast'!$B$2:$AO$2,0))</f>
        <v>0.23339658444022771</v>
      </c>
      <c r="V186" s="16">
        <f>INDEX('Team forecast'!$B$2:$AO$26,MATCH('Master data'!$B186,'Team forecast'!$B$2:$B$26,0),MATCH('Master data'!V$1,'Team forecast'!$B$2:$AO$2,0))</f>
        <v>0.31119544592030363</v>
      </c>
      <c r="W186" s="16">
        <f>INDEX('Team forecast'!$B$2:$AO$26,MATCH('Master data'!$B186,'Team forecast'!$B$2:$B$26,0),MATCH('Master data'!W$1,'Team forecast'!$B$2:$AO$2,0))</f>
        <v>0.45540796963946878</v>
      </c>
      <c r="X186" s="5">
        <f t="shared" si="245"/>
        <v>-5000</v>
      </c>
      <c r="Y186" s="5">
        <f t="shared" si="246"/>
        <v>0</v>
      </c>
      <c r="Z186" s="5">
        <f t="shared" si="247"/>
        <v>0</v>
      </c>
      <c r="AA186" s="5">
        <f t="shared" si="248"/>
        <v>0</v>
      </c>
      <c r="AB186" s="5">
        <f t="shared" si="249"/>
        <v>0</v>
      </c>
      <c r="AC186" s="5">
        <f t="shared" si="250"/>
        <v>0</v>
      </c>
      <c r="AD186" s="5">
        <f t="shared" si="251"/>
        <v>0</v>
      </c>
      <c r="AE186" s="5">
        <f t="shared" si="252"/>
        <v>0</v>
      </c>
      <c r="AF186" s="5">
        <f t="shared" si="253"/>
        <v>0</v>
      </c>
      <c r="AG186" s="5">
        <f t="shared" si="254"/>
        <v>0</v>
      </c>
      <c r="AH186" s="5">
        <f t="shared" si="255"/>
        <v>0</v>
      </c>
      <c r="AI186" s="5">
        <f t="shared" si="256"/>
        <v>0</v>
      </c>
      <c r="AJ186" s="5">
        <f t="shared" si="257"/>
        <v>0</v>
      </c>
      <c r="AK186" s="5">
        <f>IFERROR(SUM(X186:AJ186),-5000)*((Cockpit!$C$3)^0)</f>
        <v>-5000</v>
      </c>
      <c r="AL186" s="16">
        <f>INDEX('Team forecast'!$B$2:$AO$26,MATCH('Master data'!$B186,'Team forecast'!$B$2:$B$26,0),MATCH('Master data'!AL$1,'Team forecast'!$B$2:$AO$2,0))</f>
        <v>1.4540427762338861</v>
      </c>
      <c r="AM186" s="16">
        <f>INDEX('Team forecast'!$B$2:$AO$26,MATCH('Master data'!$B186,'Team forecast'!$B$2:$B$26,0),MATCH('Master data'!AM$1,'Team forecast'!$B$2:$AO$2,0))</f>
        <v>0.9840391469881502</v>
      </c>
      <c r="AN186" s="16">
        <f>INDEX('Team forecast'!$B$2:$AO$26,MATCH('Master data'!$B186,'Team forecast'!$B$2:$B$26,0),MATCH('Master data'!AN$1,'Team forecast'!$B$2:$AO$2,0))</f>
        <v>0.37379821958456971</v>
      </c>
      <c r="AO186" s="16">
        <f>INDEX('Team forecast'!$B$2:$AO$26,MATCH('Master data'!$B186,'Team forecast'!$B$2:$B$26,0),MATCH('Master data'!AO$1,'Team forecast'!$B$2:$AO$2,0))</f>
        <v>4.390826541390485</v>
      </c>
      <c r="AP186" s="16">
        <f>INDEX('Team forecast'!$B$2:$AO$26,MATCH('Master data'!$B186,'Team forecast'!$B$2:$B$26,0),MATCH('Master data'!AP$1,'Team forecast'!$B$2:$AO$2,0))</f>
        <v>2.6595652621301356</v>
      </c>
      <c r="AQ186" s="5">
        <f t="shared" si="258"/>
        <v>-5000</v>
      </c>
      <c r="AR186" s="5">
        <f>INDEX('Team forecast'!$B$2:$AO$26,MATCH('Master data'!$B186,'Team forecast'!$B$2:$B$26,0),MATCH('Master data'!AR$1,'Team forecast'!$B$2:$AO$2,0))*IF(X186&gt;0,25000,0)</f>
        <v>0</v>
      </c>
      <c r="AS186" s="16">
        <f>INDEX('Team forecast'!$B$2:$AO$26,MATCH('Master data'!$B186,'Team forecast'!$B$2:$B$26,0),MATCH('Master data'!AS$1,'Team forecast'!$B$2:$AO$2,0))*IF(X186&gt;0,5000,0)</f>
        <v>0</v>
      </c>
      <c r="AT186" s="16">
        <f>INDEX('Team forecast'!$B$2:$AO$26,MATCH('Master data'!$B186,'Team forecast'!$B$2:$B$26,0),MATCH('Master data'!AT$1,'Team forecast'!$B$2:$AO$2,0))*IF(X186&gt;0,-15000,0)</f>
        <v>0</v>
      </c>
      <c r="AU186" s="5">
        <f t="shared" si="259"/>
        <v>0</v>
      </c>
      <c r="AV186" s="5">
        <f t="shared" si="260"/>
        <v>0</v>
      </c>
      <c r="AW186" s="5">
        <f t="shared" si="261"/>
        <v>0</v>
      </c>
      <c r="AX186" s="5">
        <f t="shared" si="262"/>
        <v>0</v>
      </c>
      <c r="AY186" s="5">
        <f t="shared" si="263"/>
        <v>0</v>
      </c>
      <c r="AZ186" s="5">
        <f t="shared" si="264"/>
        <v>0</v>
      </c>
      <c r="BA186" s="5">
        <f t="shared" si="265"/>
        <v>0</v>
      </c>
      <c r="BB186" s="5">
        <f t="shared" si="266"/>
        <v>0</v>
      </c>
      <c r="BC186" s="5">
        <f t="shared" si="267"/>
        <v>0</v>
      </c>
      <c r="BD186" s="5">
        <f t="shared" si="268"/>
        <v>-5000</v>
      </c>
      <c r="BE186" s="16">
        <f>INDEX('Team forecast'!$B$2:$AO$26,MATCH('Master data'!$B186,'Team forecast'!$B$2:$B$26,0),MATCH('Master data'!BE$1,'Team forecast'!$B$2:$AO$2,0))</f>
        <v>0</v>
      </c>
      <c r="BF186" s="16">
        <f>INDEX('Team forecast'!$B$2:$AO$26,MATCH('Master data'!$B186,'Team forecast'!$B$2:$B$26,0),MATCH('Master data'!BF$1,'Team forecast'!$B$2:$AO$2,0))</f>
        <v>0</v>
      </c>
      <c r="BG186" s="16">
        <f>INDEX('Team forecast'!$B$2:$AO$26,MATCH('Master data'!$B186,'Team forecast'!$B$2:$B$26,0),MATCH('Master data'!BG$1,'Team forecast'!$B$2:$AO$2,0))</f>
        <v>0</v>
      </c>
      <c r="BH186" s="16">
        <f>INDEX('Team forecast'!$B$2:$AO$26,MATCH('Master data'!$B186,'Team forecast'!$B$2:$B$26,0),MATCH('Master data'!BH$1,'Team forecast'!$B$2:$AO$2,0))</f>
        <v>0</v>
      </c>
      <c r="BI186" s="16">
        <f>INDEX('Team forecast'!$B$2:$AO$26,MATCH('Master data'!$B186,'Team forecast'!$B$2:$B$26,0),MATCH('Master data'!BI$1,'Team forecast'!$B$2:$AO$2,0))</f>
        <v>0</v>
      </c>
      <c r="BJ186" s="5">
        <f t="shared" si="269"/>
        <v>-5000</v>
      </c>
      <c r="BK186" s="5">
        <f>INDEX('Team forecast'!$R$3:$BH$26,MATCH($B186,'Team forecast'!$B$3:$B$26,0),MATCH(BK$1,'Team forecast'!$R$2:$BH$2,0))*IF($X186&gt;0,25000,0)</f>
        <v>0</v>
      </c>
      <c r="BL186" s="5">
        <f>INDEX('Team forecast'!$R$3:$BH$26,MATCH($B186,'Team forecast'!$B$3:$B$26,0),MATCH(BL$1,'Team forecast'!$R$2:$BH$2,0))*IF($X186&gt;0,5000,0)</f>
        <v>0</v>
      </c>
      <c r="BM186" s="5">
        <f>INDEX('Team forecast'!$R$3:$BH$26,MATCH($B186,'Team forecast'!$B$3:$B$26,0),MATCH(BM$1,'Team forecast'!$R$2:$BH$2,0))*IF($X186&gt;0,-15000,0)</f>
        <v>0</v>
      </c>
      <c r="BN186" s="5">
        <f t="shared" si="270"/>
        <v>0</v>
      </c>
      <c r="BO186" s="5">
        <f t="shared" si="271"/>
        <v>0</v>
      </c>
      <c r="BP186" s="5">
        <f t="shared" si="272"/>
        <v>0</v>
      </c>
      <c r="BQ186" s="5">
        <f t="shared" si="273"/>
        <v>0</v>
      </c>
      <c r="BR186" s="5">
        <f t="shared" si="274"/>
        <v>0</v>
      </c>
      <c r="BS186" s="5">
        <f t="shared" si="275"/>
        <v>0</v>
      </c>
      <c r="BT186" s="5">
        <f t="shared" si="276"/>
        <v>0</v>
      </c>
      <c r="BU186" s="5">
        <f t="shared" si="277"/>
        <v>0</v>
      </c>
      <c r="BV186" s="5">
        <f t="shared" si="278"/>
        <v>0</v>
      </c>
      <c r="BW186" s="5">
        <f t="shared" si="199"/>
        <v>0</v>
      </c>
      <c r="BX186" s="5">
        <f t="shared" si="200"/>
        <v>-5000</v>
      </c>
      <c r="BY186" s="5">
        <f t="shared" si="279"/>
        <v>-15000</v>
      </c>
      <c r="BZ186" s="5">
        <f>MAX(INDEX('Team forecast'!$R$3:$BH$26,MATCH($B186,'Team forecast'!$B$3:$B$26,0),MATCH(BZ$1,'Team forecast'!$R$2:$BH$2,0))*($BX186)-(1-INDEX('Team forecast'!$R$3:$BH$26,MATCH($B186,'Team forecast'!$B$3:$B$26,0),MATCH(BZ$1,'Team forecast'!$R$2:$BH$2,0)))*(BY186+CH186)*0.01,-5000)</f>
        <v>-5000</v>
      </c>
      <c r="CA186" s="5">
        <f>MAX(INDEX('Team forecast'!$R$3:$BH$26,MATCH($B186,'Team forecast'!$B$3:$B$26,0),MATCH(CA$1,'Team forecast'!$R$2:$BH$2,0))*$BX186-(1-INDEX('Team forecast'!$R$3:$BH$26,MATCH($B186,'Team forecast'!$B$3:$B$26,0),MATCH(CA$1,'Team forecast'!$R$2:$BH$2,0)))*(BY186+BX186+CH186)*0.01,-5000)</f>
        <v>-5000</v>
      </c>
      <c r="CB186" s="5">
        <f>MAX(INDEX('Team forecast'!$R$3:$BH$26,MATCH($B186,'Team forecast'!$B$3:$B$26,0),MATCH(CB$1,'Team forecast'!$R$2:$BH$2,0))*$BX186-(1-INDEX('Team forecast'!$R$3:$BH$26,MATCH($B186,'Team forecast'!$B$3:$B$26,0),MATCH(CB$1,'Team forecast'!$R$2:$BH$2,0)))*(BY186+BX186*2+CH186)*0.01,0)</f>
        <v>0</v>
      </c>
      <c r="CC186" s="5">
        <v>0</v>
      </c>
      <c r="CD186" s="5">
        <f>+AK186+BD186*Cockpit!$C$3+BW186*Cockpit!$C$3^2+BZ186*Cockpit!$C$3^3+CA186*Cockpit!$C$3^4+CB186*Cockpit!$C$3^5+CC186*Cockpit!$C$3^6</f>
        <v>-10802.469135802468</v>
      </c>
      <c r="CE186" s="5"/>
      <c r="CF186" s="5"/>
      <c r="CG186" s="5">
        <v>0</v>
      </c>
      <c r="CH186" s="5">
        <f t="shared" si="201"/>
        <v>3992000</v>
      </c>
      <c r="CI186" s="5">
        <f t="shared" si="202"/>
        <v>3992000</v>
      </c>
      <c r="CJ186" s="1">
        <f t="shared" si="203"/>
        <v>-3.0000000000000001E-3</v>
      </c>
      <c r="CK186" s="5">
        <f>RANK(CD186,$CD$2:$CD$622)+COUNTIF($CD$2:$CD186,$CD186)-1</f>
        <v>476</v>
      </c>
      <c r="CL186" s="5">
        <f>RANK(CJ186,$CJ$2:$CJ$622)+COUNTIF($CJ$2:$CJ186,$CJ186)-1</f>
        <v>461</v>
      </c>
    </row>
    <row r="187" spans="1:90" x14ac:dyDescent="0.3">
      <c r="A187" t="str">
        <f>Players!P188</f>
        <v>Mathias Jensen</v>
      </c>
      <c r="B187" t="str">
        <f>Players!G188</f>
        <v>Denmark</v>
      </c>
      <c r="C187" t="str">
        <f>Players!AB188</f>
        <v>Midfield</v>
      </c>
      <c r="D187" s="1"/>
      <c r="F187" t="str">
        <f>IFERROR(INDEX(Lookup!B:B,MATCH(INDEX(Players!C:C,MATCH(E187,Players!A:A,0)),Lookup!D:D,0)),"")</f>
        <v/>
      </c>
      <c r="G187">
        <f>IF(Players!AC188=0,10000000,Players!AC188)</f>
        <v>2984000</v>
      </c>
      <c r="H187" s="16">
        <f>INDEX('Team forecast'!$B$2:$AO$26,MATCH('Master data'!$B187,'Team forecast'!$B$2:$B$26,0),MATCH('Master data'!H$1,'Team forecast'!$B$2:$AO$2,0))</f>
        <v>0.98501256392320902</v>
      </c>
      <c r="I187" s="16">
        <f>INDEX('Team forecast'!$B$2:$AO$26,MATCH('Master data'!$B187,'Team forecast'!$B$2:$B$26,0),MATCH('Master data'!I$1,'Team forecast'!$B$2:$AO$2,0))</f>
        <v>1.3904776720313736</v>
      </c>
      <c r="J187" s="16">
        <f>INDEX('Team forecast'!$B$2:$AO$26,MATCH('Master data'!$B187,'Team forecast'!$B$2:$B$26,0),MATCH('Master data'!J$1,'Team forecast'!$B$2:$AO$2,0))</f>
        <v>0.24895635673624289</v>
      </c>
      <c r="K187" s="16">
        <f>INDEX('Team forecast'!$B$2:$AO$26,MATCH('Master data'!$B187,'Team forecast'!$B$2:$B$26,0),MATCH('Master data'!K$1,'Team forecast'!$B$2:$AO$2,0))</f>
        <v>2.97447872921548</v>
      </c>
      <c r="L187" s="16">
        <f>INDEX('Team forecast'!$B$2:$AO$26,MATCH('Master data'!$B187,'Team forecast'!$B$2:$B$26,0),MATCH('Master data'!L$1,'Team forecast'!$B$2:$AO$2,0))</f>
        <v>3.7580477622469557</v>
      </c>
      <c r="M187">
        <f>IF(Players!BC188=1,95,0)</f>
        <v>95</v>
      </c>
      <c r="N187" s="2">
        <f>Players!BN188</f>
        <v>6.4765194199246118E-2</v>
      </c>
      <c r="O187" s="2">
        <f>Players!BO188</f>
        <v>6.9669730078914652E-2</v>
      </c>
      <c r="P187" s="2">
        <f>Players!BP188</f>
        <v>8.495002475656048E-2</v>
      </c>
      <c r="Q187" s="2">
        <f>Players!BQ188</f>
        <v>0</v>
      </c>
      <c r="R187" s="2">
        <f>Players!BR188</f>
        <v>0</v>
      </c>
      <c r="S187" s="2">
        <f t="shared" si="243"/>
        <v>0.98501256392320902</v>
      </c>
      <c r="T187" s="2">
        <f t="shared" si="244"/>
        <v>1.3904776720313736</v>
      </c>
      <c r="U187" s="16">
        <f>INDEX('Team forecast'!$B$2:$AO$26,MATCH('Master data'!$B187,'Team forecast'!$B$2:$B$26,0),MATCH('Master data'!U$1,'Team forecast'!$B$2:$AO$2,0))</f>
        <v>0.23339658444022771</v>
      </c>
      <c r="V187" s="16">
        <f>INDEX('Team forecast'!$B$2:$AO$26,MATCH('Master data'!$B187,'Team forecast'!$B$2:$B$26,0),MATCH('Master data'!V$1,'Team forecast'!$B$2:$AO$2,0))</f>
        <v>0.31119544592030363</v>
      </c>
      <c r="W187" s="16">
        <f>INDEX('Team forecast'!$B$2:$AO$26,MATCH('Master data'!$B187,'Team forecast'!$B$2:$B$26,0),MATCH('Master data'!W$1,'Team forecast'!$B$2:$AO$2,0))</f>
        <v>0.45540796963946878</v>
      </c>
      <c r="X187" s="5">
        <f t="shared" si="245"/>
        <v>7000</v>
      </c>
      <c r="Y187" s="5">
        <f t="shared" si="246"/>
        <v>5834.9146110056927</v>
      </c>
      <c r="Z187" s="5">
        <f t="shared" si="247"/>
        <v>1555.977229601518</v>
      </c>
      <c r="AA187" s="5">
        <f t="shared" si="248"/>
        <v>-6831.1195445920321</v>
      </c>
      <c r="AB187" s="5">
        <f t="shared" si="249"/>
        <v>7974.3162488979951</v>
      </c>
      <c r="AC187" s="5">
        <f t="shared" si="250"/>
        <v>3431.2779726434819</v>
      </c>
      <c r="AD187" s="5">
        <f t="shared" si="251"/>
        <v>2526.8204168471757</v>
      </c>
      <c r="AE187" s="5">
        <f t="shared" si="252"/>
        <v>0</v>
      </c>
      <c r="AF187" s="5">
        <f t="shared" si="253"/>
        <v>0</v>
      </c>
      <c r="AG187" s="5">
        <f t="shared" si="254"/>
        <v>0</v>
      </c>
      <c r="AH187" s="5">
        <f t="shared" si="255"/>
        <v>0</v>
      </c>
      <c r="AI187" s="5">
        <f t="shared" si="256"/>
        <v>9850.1256392320902</v>
      </c>
      <c r="AJ187" s="5">
        <f t="shared" si="257"/>
        <v>-11123.821376250989</v>
      </c>
      <c r="AK187" s="5">
        <f>IFERROR(SUM(X187:AJ187),-5000)*((Cockpit!$C$3)^0)</f>
        <v>20218.49119738493</v>
      </c>
      <c r="AL187" s="16">
        <f>INDEX('Team forecast'!$B$2:$AO$26,MATCH('Master data'!$B187,'Team forecast'!$B$2:$B$26,0),MATCH('Master data'!AL$1,'Team forecast'!$B$2:$AO$2,0))</f>
        <v>1.4540427762338861</v>
      </c>
      <c r="AM187" s="16">
        <f>INDEX('Team forecast'!$B$2:$AO$26,MATCH('Master data'!$B187,'Team forecast'!$B$2:$B$26,0),MATCH('Master data'!AM$1,'Team forecast'!$B$2:$AO$2,0))</f>
        <v>0.9840391469881502</v>
      </c>
      <c r="AN187" s="16">
        <f>INDEX('Team forecast'!$B$2:$AO$26,MATCH('Master data'!$B187,'Team forecast'!$B$2:$B$26,0),MATCH('Master data'!AN$1,'Team forecast'!$B$2:$AO$2,0))</f>
        <v>0.37379821958456971</v>
      </c>
      <c r="AO187" s="16">
        <f>INDEX('Team forecast'!$B$2:$AO$26,MATCH('Master data'!$B187,'Team forecast'!$B$2:$B$26,0),MATCH('Master data'!AO$1,'Team forecast'!$B$2:$AO$2,0))</f>
        <v>4.390826541390485</v>
      </c>
      <c r="AP187" s="16">
        <f>INDEX('Team forecast'!$B$2:$AO$26,MATCH('Master data'!$B187,'Team forecast'!$B$2:$B$26,0),MATCH('Master data'!AP$1,'Team forecast'!$B$2:$AO$2,0))</f>
        <v>2.6595652621301356</v>
      </c>
      <c r="AQ187" s="5">
        <f t="shared" si="258"/>
        <v>7000</v>
      </c>
      <c r="AR187" s="5">
        <f>INDEX('Team forecast'!$B$2:$AO$26,MATCH('Master data'!$B187,'Team forecast'!$B$2:$B$26,0),MATCH('Master data'!AR$1,'Team forecast'!$B$2:$AO$2,0))*IF(X187&gt;0,25000,0)</f>
        <v>11980.712166172105</v>
      </c>
      <c r="AS187" s="16">
        <f>INDEX('Team forecast'!$B$2:$AO$26,MATCH('Master data'!$B187,'Team forecast'!$B$2:$B$26,0),MATCH('Master data'!AS$1,'Team forecast'!$B$2:$AO$2,0))*IF(X187&gt;0,5000,0)</f>
        <v>1374.2581602373884</v>
      </c>
      <c r="AT187" s="16">
        <f>INDEX('Team forecast'!$B$2:$AO$26,MATCH('Master data'!$B187,'Team forecast'!$B$2:$B$26,0),MATCH('Master data'!AT$1,'Team forecast'!$B$2:$AO$2,0))*IF(X187&gt;0,-15000,0)</f>
        <v>-3688.7982195845689</v>
      </c>
      <c r="AU187" s="5">
        <f t="shared" si="259"/>
        <v>11771.420347099825</v>
      </c>
      <c r="AV187" s="5">
        <f t="shared" si="260"/>
        <v>5065.1383871705275</v>
      </c>
      <c r="AW187" s="5">
        <f t="shared" si="261"/>
        <v>3730.0082339288456</v>
      </c>
      <c r="AX187" s="5">
        <f t="shared" si="262"/>
        <v>0</v>
      </c>
      <c r="AY187" s="5">
        <f t="shared" si="263"/>
        <v>0</v>
      </c>
      <c r="AZ187" s="5">
        <f t="shared" si="264"/>
        <v>0</v>
      </c>
      <c r="BA187" s="5">
        <f t="shared" si="265"/>
        <v>0</v>
      </c>
      <c r="BB187" s="5">
        <f t="shared" si="266"/>
        <v>14540.427762338861</v>
      </c>
      <c r="BC187" s="5">
        <f t="shared" si="267"/>
        <v>-7872.3131759052012</v>
      </c>
      <c r="BD187" s="5">
        <f t="shared" si="268"/>
        <v>43900.853661457775</v>
      </c>
      <c r="BE187" s="16">
        <f>INDEX('Team forecast'!$B$2:$AO$26,MATCH('Master data'!$B187,'Team forecast'!$B$2:$B$26,0),MATCH('Master data'!BE$1,'Team forecast'!$B$2:$AO$2,0))</f>
        <v>0</v>
      </c>
      <c r="BF187" s="16">
        <f>INDEX('Team forecast'!$B$2:$AO$26,MATCH('Master data'!$B187,'Team forecast'!$B$2:$B$26,0),MATCH('Master data'!BF$1,'Team forecast'!$B$2:$AO$2,0))</f>
        <v>0</v>
      </c>
      <c r="BG187" s="16">
        <f>INDEX('Team forecast'!$B$2:$AO$26,MATCH('Master data'!$B187,'Team forecast'!$B$2:$B$26,0),MATCH('Master data'!BG$1,'Team forecast'!$B$2:$AO$2,0))</f>
        <v>0</v>
      </c>
      <c r="BH187" s="16">
        <f>INDEX('Team forecast'!$B$2:$AO$26,MATCH('Master data'!$B187,'Team forecast'!$B$2:$B$26,0),MATCH('Master data'!BH$1,'Team forecast'!$B$2:$AO$2,0))</f>
        <v>0</v>
      </c>
      <c r="BI187" s="16">
        <f>INDEX('Team forecast'!$B$2:$AO$26,MATCH('Master data'!$B187,'Team forecast'!$B$2:$B$26,0),MATCH('Master data'!BI$1,'Team forecast'!$B$2:$AO$2,0))</f>
        <v>0</v>
      </c>
      <c r="BJ187" s="5">
        <f t="shared" si="269"/>
        <v>7000</v>
      </c>
      <c r="BK187" s="5">
        <f>INDEX('Team forecast'!$R$3:$BH$26,MATCH($B187,'Team forecast'!$B$3:$B$26,0),MATCH(BK$1,'Team forecast'!$R$2:$BH$2,0))*IF($X187&gt;0,25000,0)</f>
        <v>0</v>
      </c>
      <c r="BL187" s="5">
        <f>INDEX('Team forecast'!$R$3:$BH$26,MATCH($B187,'Team forecast'!$B$3:$B$26,0),MATCH(BL$1,'Team forecast'!$R$2:$BH$2,0))*IF($X187&gt;0,5000,0)</f>
        <v>0</v>
      </c>
      <c r="BM187" s="5">
        <f>INDEX('Team forecast'!$R$3:$BH$26,MATCH($B187,'Team forecast'!$B$3:$B$26,0),MATCH(BM$1,'Team forecast'!$R$2:$BH$2,0))*IF($X187&gt;0,-15000,0)</f>
        <v>0</v>
      </c>
      <c r="BN187" s="5">
        <f t="shared" si="270"/>
        <v>0</v>
      </c>
      <c r="BO187" s="5">
        <f t="shared" si="271"/>
        <v>0</v>
      </c>
      <c r="BP187" s="5">
        <f t="shared" si="272"/>
        <v>0</v>
      </c>
      <c r="BQ187" s="5">
        <f t="shared" si="273"/>
        <v>0</v>
      </c>
      <c r="BR187" s="5">
        <f t="shared" si="274"/>
        <v>0</v>
      </c>
      <c r="BS187" s="5">
        <f t="shared" si="275"/>
        <v>0</v>
      </c>
      <c r="BT187" s="5">
        <f t="shared" si="276"/>
        <v>0</v>
      </c>
      <c r="BU187" s="5">
        <f t="shared" si="277"/>
        <v>0</v>
      </c>
      <c r="BV187" s="5">
        <f t="shared" si="278"/>
        <v>0</v>
      </c>
      <c r="BW187" s="5">
        <f t="shared" si="199"/>
        <v>0</v>
      </c>
      <c r="BX187" s="5">
        <f t="shared" si="200"/>
        <v>32059.672429421353</v>
      </c>
      <c r="BY187" s="5">
        <f t="shared" si="279"/>
        <v>96179.017288264062</v>
      </c>
      <c r="BZ187" s="5">
        <f>MAX(INDEX('Team forecast'!$R$3:$BH$26,MATCH($B187,'Team forecast'!$B$3:$B$26,0),MATCH(BZ$1,'Team forecast'!$R$2:$BH$2,0))*($BX187)-(1-INDEX('Team forecast'!$R$3:$BH$26,MATCH($B187,'Team forecast'!$B$3:$B$26,0),MATCH(BZ$1,'Team forecast'!$R$2:$BH$2,0)))*(BY187+CH187)*0.01,-5000)</f>
        <v>2283.1901441194605</v>
      </c>
      <c r="CA187" s="5">
        <f>MAX(INDEX('Team forecast'!$R$3:$BH$26,MATCH($B187,'Team forecast'!$B$3:$B$26,0),MATCH(CA$1,'Team forecast'!$R$2:$BH$2,0))*$BX187-(1-INDEX('Team forecast'!$R$3:$BH$26,MATCH($B187,'Team forecast'!$B$3:$B$26,0),MATCH(CA$1,'Team forecast'!$R$2:$BH$2,0)))*(BY187+BX187+CH187)*0.01,-5000)</f>
        <v>-5000</v>
      </c>
      <c r="CB187" s="5">
        <f>MAX(INDEX('Team forecast'!$R$3:$BH$26,MATCH($B187,'Team forecast'!$B$3:$B$26,0),MATCH(CB$1,'Team forecast'!$R$2:$BH$2,0))*$BX187-(1-INDEX('Team forecast'!$R$3:$BH$26,MATCH($B187,'Team forecast'!$B$3:$B$26,0),MATCH(CB$1,'Team forecast'!$R$2:$BH$2,0)))*(BY187+BX187*2+CH187)*0.01,0)</f>
        <v>0</v>
      </c>
      <c r="CC187" s="5">
        <v>0</v>
      </c>
      <c r="CD187" s="5">
        <f>+AK187+BD187*Cockpit!$C$3+BW187*Cockpit!$C$3^2+BZ187*Cockpit!$C$3^3+CA187*Cockpit!$C$3^4+CB187*Cockpit!$C$3^5+CC187*Cockpit!$C$3^6</f>
        <v>49174.573434145263</v>
      </c>
      <c r="CE187" s="5"/>
      <c r="CF187" s="5"/>
      <c r="CG187" s="5">
        <v>0</v>
      </c>
      <c r="CH187" s="5">
        <f t="shared" si="201"/>
        <v>2984000</v>
      </c>
      <c r="CI187" s="5">
        <f t="shared" si="202"/>
        <v>2984000</v>
      </c>
      <c r="CJ187" s="1">
        <f t="shared" si="203"/>
        <v>1.6E-2</v>
      </c>
      <c r="CK187" s="5">
        <f>RANK(CD187,$CD$2:$CD$622)+COUNTIF($CD$2:$CD187,$CD187)-1</f>
        <v>177</v>
      </c>
      <c r="CL187" s="5">
        <f>RANK(CJ187,$CJ$2:$CJ$622)+COUNTIF($CJ$2:$CJ187,$CJ187)-1</f>
        <v>151</v>
      </c>
    </row>
    <row r="188" spans="1:90" x14ac:dyDescent="0.3">
      <c r="A188" t="str">
        <f>Players!P189</f>
        <v xml:space="preserve">Andreas  Cornelius </v>
      </c>
      <c r="B188" t="str">
        <f>Players!G189</f>
        <v>Denmark</v>
      </c>
      <c r="C188" t="str">
        <f>Players!AB189</f>
        <v>Striker</v>
      </c>
      <c r="D188" s="1"/>
      <c r="F188" t="str">
        <f>IFERROR(INDEX(Lookup!B:B,MATCH(INDEX(Players!C:C,MATCH(E188,Players!A:A,0)),Lookup!D:D,0)),"")</f>
        <v/>
      </c>
      <c r="G188">
        <f>IF(Players!AC189=0,10000000,Players!AC189)</f>
        <v>2492000</v>
      </c>
      <c r="H188" s="16">
        <f>INDEX('Team forecast'!$B$2:$AO$26,MATCH('Master data'!$B188,'Team forecast'!$B$2:$B$26,0),MATCH('Master data'!H$1,'Team forecast'!$B$2:$AO$2,0))</f>
        <v>0.98501256392320902</v>
      </c>
      <c r="I188" s="16">
        <f>INDEX('Team forecast'!$B$2:$AO$26,MATCH('Master data'!$B188,'Team forecast'!$B$2:$B$26,0),MATCH('Master data'!I$1,'Team forecast'!$B$2:$AO$2,0))</f>
        <v>1.3904776720313736</v>
      </c>
      <c r="J188" s="16">
        <f>INDEX('Team forecast'!$B$2:$AO$26,MATCH('Master data'!$B188,'Team forecast'!$B$2:$B$26,0),MATCH('Master data'!J$1,'Team forecast'!$B$2:$AO$2,0))</f>
        <v>0.24895635673624289</v>
      </c>
      <c r="K188" s="16">
        <f>INDEX('Team forecast'!$B$2:$AO$26,MATCH('Master data'!$B188,'Team forecast'!$B$2:$B$26,0),MATCH('Master data'!K$1,'Team forecast'!$B$2:$AO$2,0))</f>
        <v>2.97447872921548</v>
      </c>
      <c r="L188" s="16">
        <f>INDEX('Team forecast'!$B$2:$AO$26,MATCH('Master data'!$B188,'Team forecast'!$B$2:$B$26,0),MATCH('Master data'!L$1,'Team forecast'!$B$2:$AO$2,0))</f>
        <v>3.7580477622469557</v>
      </c>
      <c r="M188">
        <f>IF(Players!BC189=1,95,0)</f>
        <v>0</v>
      </c>
      <c r="N188" s="2">
        <f>Players!BN189</f>
        <v>0</v>
      </c>
      <c r="O188" s="2">
        <f>Players!BO189</f>
        <v>0</v>
      </c>
      <c r="P188" s="2">
        <f>Players!BP189</f>
        <v>0</v>
      </c>
      <c r="Q188" s="2">
        <f>Players!BQ189</f>
        <v>9.4637223974763401E-2</v>
      </c>
      <c r="R188" s="2">
        <f>Players!BR189</f>
        <v>0</v>
      </c>
      <c r="S188" s="2">
        <f t="shared" si="243"/>
        <v>0.98501256392320902</v>
      </c>
      <c r="T188" s="2">
        <f t="shared" si="244"/>
        <v>1.3904776720313736</v>
      </c>
      <c r="U188" s="16">
        <f>INDEX('Team forecast'!$B$2:$AO$26,MATCH('Master data'!$B188,'Team forecast'!$B$2:$B$26,0),MATCH('Master data'!U$1,'Team forecast'!$B$2:$AO$2,0))</f>
        <v>0.23339658444022771</v>
      </c>
      <c r="V188" s="16">
        <f>INDEX('Team forecast'!$B$2:$AO$26,MATCH('Master data'!$B188,'Team forecast'!$B$2:$B$26,0),MATCH('Master data'!V$1,'Team forecast'!$B$2:$AO$2,0))</f>
        <v>0.31119544592030363</v>
      </c>
      <c r="W188" s="16">
        <f>INDEX('Team forecast'!$B$2:$AO$26,MATCH('Master data'!$B188,'Team forecast'!$B$2:$B$26,0),MATCH('Master data'!W$1,'Team forecast'!$B$2:$AO$2,0))</f>
        <v>0.45540796963946878</v>
      </c>
      <c r="X188" s="5">
        <f t="shared" si="245"/>
        <v>-5000</v>
      </c>
      <c r="Y188" s="5">
        <f t="shared" si="246"/>
        <v>0</v>
      </c>
      <c r="Z188" s="5">
        <f t="shared" si="247"/>
        <v>0</v>
      </c>
      <c r="AA188" s="5">
        <f t="shared" si="248"/>
        <v>0</v>
      </c>
      <c r="AB188" s="5">
        <f t="shared" si="249"/>
        <v>0</v>
      </c>
      <c r="AC188" s="5">
        <f t="shared" si="250"/>
        <v>0</v>
      </c>
      <c r="AD188" s="5">
        <f t="shared" si="251"/>
        <v>0</v>
      </c>
      <c r="AE188" s="5">
        <f t="shared" si="252"/>
        <v>0</v>
      </c>
      <c r="AF188" s="5">
        <f t="shared" si="253"/>
        <v>0</v>
      </c>
      <c r="AG188" s="5">
        <f t="shared" si="254"/>
        <v>0</v>
      </c>
      <c r="AH188" s="5">
        <f t="shared" si="255"/>
        <v>0</v>
      </c>
      <c r="AI188" s="5">
        <f t="shared" si="256"/>
        <v>0</v>
      </c>
      <c r="AJ188" s="5">
        <f t="shared" si="257"/>
        <v>0</v>
      </c>
      <c r="AK188" s="5">
        <f>IFERROR(SUM(X188:AJ188),-5000)*((Cockpit!$C$3)^0)</f>
        <v>-5000</v>
      </c>
      <c r="AL188" s="16">
        <f>INDEX('Team forecast'!$B$2:$AO$26,MATCH('Master data'!$B188,'Team forecast'!$B$2:$B$26,0),MATCH('Master data'!AL$1,'Team forecast'!$B$2:$AO$2,0))</f>
        <v>1.4540427762338861</v>
      </c>
      <c r="AM188" s="16">
        <f>INDEX('Team forecast'!$B$2:$AO$26,MATCH('Master data'!$B188,'Team forecast'!$B$2:$B$26,0),MATCH('Master data'!AM$1,'Team forecast'!$B$2:$AO$2,0))</f>
        <v>0.9840391469881502</v>
      </c>
      <c r="AN188" s="16">
        <f>INDEX('Team forecast'!$B$2:$AO$26,MATCH('Master data'!$B188,'Team forecast'!$B$2:$B$26,0),MATCH('Master data'!AN$1,'Team forecast'!$B$2:$AO$2,0))</f>
        <v>0.37379821958456971</v>
      </c>
      <c r="AO188" s="16">
        <f>INDEX('Team forecast'!$B$2:$AO$26,MATCH('Master data'!$B188,'Team forecast'!$B$2:$B$26,0),MATCH('Master data'!AO$1,'Team forecast'!$B$2:$AO$2,0))</f>
        <v>4.390826541390485</v>
      </c>
      <c r="AP188" s="16">
        <f>INDEX('Team forecast'!$B$2:$AO$26,MATCH('Master data'!$B188,'Team forecast'!$B$2:$B$26,0),MATCH('Master data'!AP$1,'Team forecast'!$B$2:$AO$2,0))</f>
        <v>2.6595652621301356</v>
      </c>
      <c r="AQ188" s="5">
        <f t="shared" si="258"/>
        <v>-5000</v>
      </c>
      <c r="AR188" s="5">
        <f>INDEX('Team forecast'!$B$2:$AO$26,MATCH('Master data'!$B188,'Team forecast'!$B$2:$B$26,0),MATCH('Master data'!AR$1,'Team forecast'!$B$2:$AO$2,0))*IF(X188&gt;0,25000,0)</f>
        <v>0</v>
      </c>
      <c r="AS188" s="16">
        <f>INDEX('Team forecast'!$B$2:$AO$26,MATCH('Master data'!$B188,'Team forecast'!$B$2:$B$26,0),MATCH('Master data'!AS$1,'Team forecast'!$B$2:$AO$2,0))*IF(X188&gt;0,5000,0)</f>
        <v>0</v>
      </c>
      <c r="AT188" s="16">
        <f>INDEX('Team forecast'!$B$2:$AO$26,MATCH('Master data'!$B188,'Team forecast'!$B$2:$B$26,0),MATCH('Master data'!AT$1,'Team forecast'!$B$2:$AO$2,0))*IF(X188&gt;0,-15000,0)</f>
        <v>0</v>
      </c>
      <c r="AU188" s="5">
        <f t="shared" si="259"/>
        <v>0</v>
      </c>
      <c r="AV188" s="5">
        <f t="shared" si="260"/>
        <v>0</v>
      </c>
      <c r="AW188" s="5">
        <f t="shared" si="261"/>
        <v>0</v>
      </c>
      <c r="AX188" s="5">
        <f t="shared" si="262"/>
        <v>0</v>
      </c>
      <c r="AY188" s="5">
        <f t="shared" si="263"/>
        <v>0</v>
      </c>
      <c r="AZ188" s="5">
        <f t="shared" si="264"/>
        <v>0</v>
      </c>
      <c r="BA188" s="5">
        <f t="shared" si="265"/>
        <v>0</v>
      </c>
      <c r="BB188" s="5">
        <f t="shared" si="266"/>
        <v>0</v>
      </c>
      <c r="BC188" s="5">
        <f t="shared" si="267"/>
        <v>0</v>
      </c>
      <c r="BD188" s="5">
        <f t="shared" si="268"/>
        <v>-5000</v>
      </c>
      <c r="BE188" s="16">
        <f>INDEX('Team forecast'!$B$2:$AO$26,MATCH('Master data'!$B188,'Team forecast'!$B$2:$B$26,0),MATCH('Master data'!BE$1,'Team forecast'!$B$2:$AO$2,0))</f>
        <v>0</v>
      </c>
      <c r="BF188" s="16">
        <f>INDEX('Team forecast'!$B$2:$AO$26,MATCH('Master data'!$B188,'Team forecast'!$B$2:$B$26,0),MATCH('Master data'!BF$1,'Team forecast'!$B$2:$AO$2,0))</f>
        <v>0</v>
      </c>
      <c r="BG188" s="16">
        <f>INDEX('Team forecast'!$B$2:$AO$26,MATCH('Master data'!$B188,'Team forecast'!$B$2:$B$26,0),MATCH('Master data'!BG$1,'Team forecast'!$B$2:$AO$2,0))</f>
        <v>0</v>
      </c>
      <c r="BH188" s="16">
        <f>INDEX('Team forecast'!$B$2:$AO$26,MATCH('Master data'!$B188,'Team forecast'!$B$2:$B$26,0),MATCH('Master data'!BH$1,'Team forecast'!$B$2:$AO$2,0))</f>
        <v>0</v>
      </c>
      <c r="BI188" s="16">
        <f>INDEX('Team forecast'!$B$2:$AO$26,MATCH('Master data'!$B188,'Team forecast'!$B$2:$B$26,0),MATCH('Master data'!BI$1,'Team forecast'!$B$2:$AO$2,0))</f>
        <v>0</v>
      </c>
      <c r="BJ188" s="5">
        <f t="shared" si="269"/>
        <v>-5000</v>
      </c>
      <c r="BK188" s="5">
        <f>INDEX('Team forecast'!$R$3:$BH$26,MATCH($B188,'Team forecast'!$B$3:$B$26,0),MATCH(BK$1,'Team forecast'!$R$2:$BH$2,0))*IF($X188&gt;0,25000,0)</f>
        <v>0</v>
      </c>
      <c r="BL188" s="5">
        <f>INDEX('Team forecast'!$R$3:$BH$26,MATCH($B188,'Team forecast'!$B$3:$B$26,0),MATCH(BL$1,'Team forecast'!$R$2:$BH$2,0))*IF($X188&gt;0,5000,0)</f>
        <v>0</v>
      </c>
      <c r="BM188" s="5">
        <f>INDEX('Team forecast'!$R$3:$BH$26,MATCH($B188,'Team forecast'!$B$3:$B$26,0),MATCH(BM$1,'Team forecast'!$R$2:$BH$2,0))*IF($X188&gt;0,-15000,0)</f>
        <v>0</v>
      </c>
      <c r="BN188" s="5">
        <f t="shared" si="270"/>
        <v>0</v>
      </c>
      <c r="BO188" s="5">
        <f t="shared" si="271"/>
        <v>0</v>
      </c>
      <c r="BP188" s="5">
        <f t="shared" si="272"/>
        <v>0</v>
      </c>
      <c r="BQ188" s="5">
        <f t="shared" si="273"/>
        <v>0</v>
      </c>
      <c r="BR188" s="5">
        <f t="shared" si="274"/>
        <v>0</v>
      </c>
      <c r="BS188" s="5">
        <f t="shared" si="275"/>
        <v>0</v>
      </c>
      <c r="BT188" s="5">
        <f t="shared" si="276"/>
        <v>0</v>
      </c>
      <c r="BU188" s="5">
        <f t="shared" si="277"/>
        <v>0</v>
      </c>
      <c r="BV188" s="5">
        <f t="shared" si="278"/>
        <v>0</v>
      </c>
      <c r="BW188" s="5">
        <f t="shared" si="199"/>
        <v>0</v>
      </c>
      <c r="BX188" s="5">
        <f t="shared" si="200"/>
        <v>-5000</v>
      </c>
      <c r="BY188" s="5">
        <f t="shared" si="279"/>
        <v>-15000</v>
      </c>
      <c r="BZ188" s="5">
        <f>MAX(INDEX('Team forecast'!$R$3:$BH$26,MATCH($B188,'Team forecast'!$B$3:$B$26,0),MATCH(BZ$1,'Team forecast'!$R$2:$BH$2,0))*($BX188)-(1-INDEX('Team forecast'!$R$3:$BH$26,MATCH($B188,'Team forecast'!$B$3:$B$26,0),MATCH(BZ$1,'Team forecast'!$R$2:$BH$2,0)))*(BY188+CH188)*0.01,-5000)</f>
        <v>-5000</v>
      </c>
      <c r="CA188" s="5">
        <f>MAX(INDEX('Team forecast'!$R$3:$BH$26,MATCH($B188,'Team forecast'!$B$3:$B$26,0),MATCH(CA$1,'Team forecast'!$R$2:$BH$2,0))*$BX188-(1-INDEX('Team forecast'!$R$3:$BH$26,MATCH($B188,'Team forecast'!$B$3:$B$26,0),MATCH(CA$1,'Team forecast'!$R$2:$BH$2,0)))*(BY188+BX188+CH188)*0.01,-5000)</f>
        <v>-5000</v>
      </c>
      <c r="CB188" s="5">
        <f>MAX(INDEX('Team forecast'!$R$3:$BH$26,MATCH($B188,'Team forecast'!$B$3:$B$26,0),MATCH(CB$1,'Team forecast'!$R$2:$BH$2,0))*$BX188-(1-INDEX('Team forecast'!$R$3:$BH$26,MATCH($B188,'Team forecast'!$B$3:$B$26,0),MATCH(CB$1,'Team forecast'!$R$2:$BH$2,0)))*(BY188+BX188*2+CH188)*0.01,0)</f>
        <v>0</v>
      </c>
      <c r="CC188" s="5">
        <v>0</v>
      </c>
      <c r="CD188" s="5">
        <f>+AK188+BD188*Cockpit!$C$3+BW188*Cockpit!$C$3^2+BZ188*Cockpit!$C$3^3+CA188*Cockpit!$C$3^4+CB188*Cockpit!$C$3^5+CC188*Cockpit!$C$3^6</f>
        <v>-10802.469135802468</v>
      </c>
      <c r="CE188" s="5"/>
      <c r="CF188" s="5"/>
      <c r="CG188" s="5">
        <v>0</v>
      </c>
      <c r="CH188" s="5">
        <f t="shared" si="201"/>
        <v>2492000</v>
      </c>
      <c r="CI188" s="5">
        <f t="shared" si="202"/>
        <v>2492000</v>
      </c>
      <c r="CJ188" s="1">
        <f t="shared" si="203"/>
        <v>-4.0000000000000001E-3</v>
      </c>
      <c r="CK188" s="5">
        <f>RANK(CD188,$CD$2:$CD$622)+COUNTIF($CD$2:$CD188,$CD188)-1</f>
        <v>477</v>
      </c>
      <c r="CL188" s="5">
        <f>RANK(CJ188,$CJ$2:$CJ$622)+COUNTIF($CJ$2:$CJ188,$CJ188)-1</f>
        <v>496</v>
      </c>
    </row>
    <row r="189" spans="1:90" x14ac:dyDescent="0.3">
      <c r="A189" t="str">
        <f>Players!P190</f>
        <v>Kasper Dolberg</v>
      </c>
      <c r="B189" t="str">
        <f>Players!G190</f>
        <v>Denmark</v>
      </c>
      <c r="C189" t="str">
        <f>Players!AB190</f>
        <v>Striker</v>
      </c>
      <c r="D189" s="1"/>
      <c r="F189" t="str">
        <f>IFERROR(INDEX(Lookup!B:B,MATCH(INDEX(Players!C:C,MATCH(E189,Players!A:A,0)),Lookup!D:D,0)),"")</f>
        <v/>
      </c>
      <c r="G189">
        <f>IF(Players!AC190=0,10000000,Players!AC190)</f>
        <v>3995000</v>
      </c>
      <c r="H189" s="16">
        <f>INDEX('Team forecast'!$B$2:$AO$26,MATCH('Master data'!$B189,'Team forecast'!$B$2:$B$26,0),MATCH('Master data'!H$1,'Team forecast'!$B$2:$AO$2,0))</f>
        <v>0.98501256392320902</v>
      </c>
      <c r="I189" s="16">
        <f>INDEX('Team forecast'!$B$2:$AO$26,MATCH('Master data'!$B189,'Team forecast'!$B$2:$B$26,0),MATCH('Master data'!I$1,'Team forecast'!$B$2:$AO$2,0))</f>
        <v>1.3904776720313736</v>
      </c>
      <c r="J189" s="16">
        <f>INDEX('Team forecast'!$B$2:$AO$26,MATCH('Master data'!$B189,'Team forecast'!$B$2:$B$26,0),MATCH('Master data'!J$1,'Team forecast'!$B$2:$AO$2,0))</f>
        <v>0.24895635673624289</v>
      </c>
      <c r="K189" s="16">
        <f>INDEX('Team forecast'!$B$2:$AO$26,MATCH('Master data'!$B189,'Team forecast'!$B$2:$B$26,0),MATCH('Master data'!K$1,'Team forecast'!$B$2:$AO$2,0))</f>
        <v>2.97447872921548</v>
      </c>
      <c r="L189" s="16">
        <f>INDEX('Team forecast'!$B$2:$AO$26,MATCH('Master data'!$B189,'Team forecast'!$B$2:$B$26,0),MATCH('Master data'!L$1,'Team forecast'!$B$2:$AO$2,0))</f>
        <v>3.7580477622469557</v>
      </c>
      <c r="M189">
        <f>IF(Players!BC190=1,95,0)</f>
        <v>95</v>
      </c>
      <c r="N189" s="2">
        <f>Players!BN190</f>
        <v>0.25604730438876383</v>
      </c>
      <c r="O189" s="2">
        <f>Players!BO190</f>
        <v>9.2149267507183691E-2</v>
      </c>
      <c r="P189" s="2">
        <f>Players!BP190</f>
        <v>0.21017200108339912</v>
      </c>
      <c r="Q189" s="2">
        <f>Players!BQ190</f>
        <v>4.6680497925311204E-2</v>
      </c>
      <c r="R189" s="2">
        <f>Players!BR190</f>
        <v>0</v>
      </c>
      <c r="S189" s="2">
        <f t="shared" si="243"/>
        <v>0.98501256392320902</v>
      </c>
      <c r="T189" s="2">
        <f t="shared" si="244"/>
        <v>1.3904776720313736</v>
      </c>
      <c r="U189" s="16">
        <f>INDEX('Team forecast'!$B$2:$AO$26,MATCH('Master data'!$B189,'Team forecast'!$B$2:$B$26,0),MATCH('Master data'!U$1,'Team forecast'!$B$2:$AO$2,0))</f>
        <v>0.23339658444022771</v>
      </c>
      <c r="V189" s="16">
        <f>INDEX('Team forecast'!$B$2:$AO$26,MATCH('Master data'!$B189,'Team forecast'!$B$2:$B$26,0),MATCH('Master data'!V$1,'Team forecast'!$B$2:$AO$2,0))</f>
        <v>0.31119544592030363</v>
      </c>
      <c r="W189" s="16">
        <f>INDEX('Team forecast'!$B$2:$AO$26,MATCH('Master data'!$B189,'Team forecast'!$B$2:$B$26,0),MATCH('Master data'!W$1,'Team forecast'!$B$2:$AO$2,0))</f>
        <v>0.45540796963946878</v>
      </c>
      <c r="X189" s="5">
        <f t="shared" si="245"/>
        <v>7000</v>
      </c>
      <c r="Y189" s="5">
        <f t="shared" si="246"/>
        <v>5834.9146110056927</v>
      </c>
      <c r="Z189" s="5">
        <f t="shared" si="247"/>
        <v>1555.977229601518</v>
      </c>
      <c r="AA189" s="5">
        <f t="shared" si="248"/>
        <v>-6831.1195445920321</v>
      </c>
      <c r="AB189" s="5">
        <f t="shared" si="249"/>
        <v>25220.981178160258</v>
      </c>
      <c r="AC189" s="5">
        <f t="shared" si="250"/>
        <v>4538.4093125448326</v>
      </c>
      <c r="AD189" s="5">
        <f t="shared" si="251"/>
        <v>6251.5214669922352</v>
      </c>
      <c r="AE189" s="5">
        <f t="shared" si="252"/>
        <v>0</v>
      </c>
      <c r="AF189" s="5">
        <f t="shared" si="253"/>
        <v>0</v>
      </c>
      <c r="AG189" s="5">
        <f t="shared" si="254"/>
        <v>-933.60995850622407</v>
      </c>
      <c r="AH189" s="5">
        <f t="shared" si="255"/>
        <v>0</v>
      </c>
      <c r="AI189" s="5">
        <f t="shared" si="256"/>
        <v>9850.1256392320902</v>
      </c>
      <c r="AJ189" s="5">
        <f t="shared" si="257"/>
        <v>-11123.821376250989</v>
      </c>
      <c r="AK189" s="5">
        <f>IFERROR(SUM(X189:AJ189),-5000)*((Cockpit!$C$3)^0)</f>
        <v>41363.378558187374</v>
      </c>
      <c r="AL189" s="16">
        <f>INDEX('Team forecast'!$B$2:$AO$26,MATCH('Master data'!$B189,'Team forecast'!$B$2:$B$26,0),MATCH('Master data'!AL$1,'Team forecast'!$B$2:$AO$2,0))</f>
        <v>1.4540427762338861</v>
      </c>
      <c r="AM189" s="16">
        <f>INDEX('Team forecast'!$B$2:$AO$26,MATCH('Master data'!$B189,'Team forecast'!$B$2:$B$26,0),MATCH('Master data'!AM$1,'Team forecast'!$B$2:$AO$2,0))</f>
        <v>0.9840391469881502</v>
      </c>
      <c r="AN189" s="16">
        <f>INDEX('Team forecast'!$B$2:$AO$26,MATCH('Master data'!$B189,'Team forecast'!$B$2:$B$26,0),MATCH('Master data'!AN$1,'Team forecast'!$B$2:$AO$2,0))</f>
        <v>0.37379821958456971</v>
      </c>
      <c r="AO189" s="16">
        <f>INDEX('Team forecast'!$B$2:$AO$26,MATCH('Master data'!$B189,'Team forecast'!$B$2:$B$26,0),MATCH('Master data'!AO$1,'Team forecast'!$B$2:$AO$2,0))</f>
        <v>4.390826541390485</v>
      </c>
      <c r="AP189" s="16">
        <f>INDEX('Team forecast'!$B$2:$AO$26,MATCH('Master data'!$B189,'Team forecast'!$B$2:$B$26,0),MATCH('Master data'!AP$1,'Team forecast'!$B$2:$AO$2,0))</f>
        <v>2.6595652621301356</v>
      </c>
      <c r="AQ189" s="5">
        <f t="shared" si="258"/>
        <v>7000</v>
      </c>
      <c r="AR189" s="5">
        <f>INDEX('Team forecast'!$B$2:$AO$26,MATCH('Master data'!$B189,'Team forecast'!$B$2:$B$26,0),MATCH('Master data'!AR$1,'Team forecast'!$B$2:$AO$2,0))*IF(X189&gt;0,25000,0)</f>
        <v>11980.712166172105</v>
      </c>
      <c r="AS189" s="16">
        <f>INDEX('Team forecast'!$B$2:$AO$26,MATCH('Master data'!$B189,'Team forecast'!$B$2:$B$26,0),MATCH('Master data'!AS$1,'Team forecast'!$B$2:$AO$2,0))*IF(X189&gt;0,5000,0)</f>
        <v>1374.2581602373884</v>
      </c>
      <c r="AT189" s="16">
        <f>INDEX('Team forecast'!$B$2:$AO$26,MATCH('Master data'!$B189,'Team forecast'!$B$2:$B$26,0),MATCH('Master data'!AT$1,'Team forecast'!$B$2:$AO$2,0))*IF(X189&gt;0,-15000,0)</f>
        <v>-3688.7982195845689</v>
      </c>
      <c r="AU189" s="5">
        <f t="shared" si="259"/>
        <v>37230.373332064104</v>
      </c>
      <c r="AV189" s="5">
        <f t="shared" si="260"/>
        <v>6699.4488377032203</v>
      </c>
      <c r="AW189" s="5">
        <f t="shared" si="261"/>
        <v>9228.2880061413871</v>
      </c>
      <c r="AX189" s="5">
        <f t="shared" si="262"/>
        <v>0</v>
      </c>
      <c r="AY189" s="5">
        <f t="shared" si="263"/>
        <v>0</v>
      </c>
      <c r="AZ189" s="5">
        <f t="shared" si="264"/>
        <v>-933.60995850622407</v>
      </c>
      <c r="BA189" s="5">
        <f t="shared" si="265"/>
        <v>0</v>
      </c>
      <c r="BB189" s="5">
        <f t="shared" si="266"/>
        <v>14540.427762338861</v>
      </c>
      <c r="BC189" s="5">
        <f t="shared" si="267"/>
        <v>-7872.3131759052012</v>
      </c>
      <c r="BD189" s="5">
        <f t="shared" si="268"/>
        <v>75558.786910661074</v>
      </c>
      <c r="BE189" s="16">
        <f>INDEX('Team forecast'!$B$2:$AO$26,MATCH('Master data'!$B189,'Team forecast'!$B$2:$B$26,0),MATCH('Master data'!BE$1,'Team forecast'!$B$2:$AO$2,0))</f>
        <v>0</v>
      </c>
      <c r="BF189" s="16">
        <f>INDEX('Team forecast'!$B$2:$AO$26,MATCH('Master data'!$B189,'Team forecast'!$B$2:$B$26,0),MATCH('Master data'!BF$1,'Team forecast'!$B$2:$AO$2,0))</f>
        <v>0</v>
      </c>
      <c r="BG189" s="16">
        <f>INDEX('Team forecast'!$B$2:$AO$26,MATCH('Master data'!$B189,'Team forecast'!$B$2:$B$26,0),MATCH('Master data'!BG$1,'Team forecast'!$B$2:$AO$2,0))</f>
        <v>0</v>
      </c>
      <c r="BH189" s="16">
        <f>INDEX('Team forecast'!$B$2:$AO$26,MATCH('Master data'!$B189,'Team forecast'!$B$2:$B$26,0),MATCH('Master data'!BH$1,'Team forecast'!$B$2:$AO$2,0))</f>
        <v>0</v>
      </c>
      <c r="BI189" s="16">
        <f>INDEX('Team forecast'!$B$2:$AO$26,MATCH('Master data'!$B189,'Team forecast'!$B$2:$B$26,0),MATCH('Master data'!BI$1,'Team forecast'!$B$2:$AO$2,0))</f>
        <v>0</v>
      </c>
      <c r="BJ189" s="5">
        <f t="shared" si="269"/>
        <v>7000</v>
      </c>
      <c r="BK189" s="5">
        <f>INDEX('Team forecast'!$R$3:$BH$26,MATCH($B189,'Team forecast'!$B$3:$B$26,0),MATCH(BK$1,'Team forecast'!$R$2:$BH$2,0))*IF($X189&gt;0,25000,0)</f>
        <v>0</v>
      </c>
      <c r="BL189" s="5">
        <f>INDEX('Team forecast'!$R$3:$BH$26,MATCH($B189,'Team forecast'!$B$3:$B$26,0),MATCH(BL$1,'Team forecast'!$R$2:$BH$2,0))*IF($X189&gt;0,5000,0)</f>
        <v>0</v>
      </c>
      <c r="BM189" s="5">
        <f>INDEX('Team forecast'!$R$3:$BH$26,MATCH($B189,'Team forecast'!$B$3:$B$26,0),MATCH(BM$1,'Team forecast'!$R$2:$BH$2,0))*IF($X189&gt;0,-15000,0)</f>
        <v>0</v>
      </c>
      <c r="BN189" s="5">
        <f t="shared" si="270"/>
        <v>0</v>
      </c>
      <c r="BO189" s="5">
        <f t="shared" si="271"/>
        <v>0</v>
      </c>
      <c r="BP189" s="5">
        <f t="shared" si="272"/>
        <v>0</v>
      </c>
      <c r="BQ189" s="5">
        <f t="shared" si="273"/>
        <v>0</v>
      </c>
      <c r="BR189" s="5">
        <f t="shared" si="274"/>
        <v>0</v>
      </c>
      <c r="BS189" s="5">
        <f t="shared" si="275"/>
        <v>-933.60995850622407</v>
      </c>
      <c r="BT189" s="5">
        <f t="shared" si="276"/>
        <v>0</v>
      </c>
      <c r="BU189" s="5">
        <f t="shared" si="277"/>
        <v>0</v>
      </c>
      <c r="BV189" s="5">
        <f t="shared" si="278"/>
        <v>0</v>
      </c>
      <c r="BW189" s="5">
        <f t="shared" si="199"/>
        <v>0</v>
      </c>
      <c r="BX189" s="5">
        <f t="shared" si="200"/>
        <v>58461.082734424228</v>
      </c>
      <c r="BY189" s="5">
        <f t="shared" si="279"/>
        <v>175383.2482032727</v>
      </c>
      <c r="BZ189" s="5">
        <f>MAX(INDEX('Team forecast'!$R$3:$BH$26,MATCH($B189,'Team forecast'!$B$3:$B$26,0),MATCH(BZ$1,'Team forecast'!$R$2:$BH$2,0))*($BX189)-(1-INDEX('Team forecast'!$R$3:$BH$26,MATCH($B189,'Team forecast'!$B$3:$B$26,0),MATCH(BZ$1,'Team forecast'!$R$2:$BH$2,0)))*(BY189+CH189)*0.01,-5000)</f>
        <v>11014.543947681454</v>
      </c>
      <c r="CA189" s="5">
        <f>MAX(INDEX('Team forecast'!$R$3:$BH$26,MATCH($B189,'Team forecast'!$B$3:$B$26,0),MATCH(CA$1,'Team forecast'!$R$2:$BH$2,0))*$BX189-(1-INDEX('Team forecast'!$R$3:$BH$26,MATCH($B189,'Team forecast'!$B$3:$B$26,0),MATCH(CA$1,'Team forecast'!$R$2:$BH$2,0)))*(BY189+BX189+CH189)*0.01,-5000)</f>
        <v>-5000</v>
      </c>
      <c r="CB189" s="5">
        <f>MAX(INDEX('Team forecast'!$R$3:$BH$26,MATCH($B189,'Team forecast'!$B$3:$B$26,0),MATCH(CB$1,'Team forecast'!$R$2:$BH$2,0))*$BX189-(1-INDEX('Team forecast'!$R$3:$BH$26,MATCH($B189,'Team forecast'!$B$3:$B$26,0),MATCH(CB$1,'Team forecast'!$R$2:$BH$2,0)))*(BY189+BX189*2+CH189)*0.01,0)</f>
        <v>0</v>
      </c>
      <c r="CC189" s="5">
        <v>0</v>
      </c>
      <c r="CD189" s="5">
        <f>+AK189+BD189*Cockpit!$C$3+BW189*Cockpit!$C$3^2+BZ189*Cockpit!$C$3^3+CA189*Cockpit!$C$3^4+CB189*Cockpit!$C$3^5+CC189*Cockpit!$C$3^6</f>
        <v>94011.817421397907</v>
      </c>
      <c r="CE189" s="5"/>
      <c r="CF189" s="5"/>
      <c r="CG189" s="5">
        <v>0</v>
      </c>
      <c r="CH189" s="5">
        <f t="shared" si="201"/>
        <v>3995000</v>
      </c>
      <c r="CI189" s="5">
        <f t="shared" si="202"/>
        <v>3995000</v>
      </c>
      <c r="CJ189" s="1">
        <f t="shared" si="203"/>
        <v>2.4E-2</v>
      </c>
      <c r="CK189" s="5">
        <f>RANK(CD189,$CD$2:$CD$622)+COUNTIF($CD$2:$CD189,$CD189)-1</f>
        <v>96</v>
      </c>
      <c r="CL189" s="5">
        <f>RANK(CJ189,$CJ$2:$CJ$622)+COUNTIF($CJ$2:$CJ189,$CJ189)-1</f>
        <v>96</v>
      </c>
    </row>
    <row r="190" spans="1:90" x14ac:dyDescent="0.3">
      <c r="A190" t="str">
        <f>Players!P191</f>
        <v>Tim Krul</v>
      </c>
      <c r="B190" t="str">
        <f>Players!G191</f>
        <v>Netherlands</v>
      </c>
      <c r="C190" t="str">
        <f>Players!AB191</f>
        <v>Goalkeeper</v>
      </c>
      <c r="D190" s="1"/>
      <c r="F190" t="str">
        <f>IFERROR(INDEX(Lookup!B:B,MATCH(INDEX(Players!C:C,MATCH(E190,Players!A:A,0)),Lookup!D:D,0)),"")</f>
        <v/>
      </c>
      <c r="G190">
        <f>IF(Players!AC191=0,10000000,Players!AC191)</f>
        <v>4995000</v>
      </c>
      <c r="H190" s="16">
        <f>INDEX('Team forecast'!$B$2:$AO$26,MATCH('Master data'!$B190,'Team forecast'!$B$2:$B$26,0),MATCH('Master data'!H$1,'Team forecast'!$B$2:$AO$2,0))</f>
        <v>1.9317940875295669</v>
      </c>
      <c r="I190" s="16">
        <f>INDEX('Team forecast'!$B$2:$AO$26,MATCH('Master data'!$B190,'Team forecast'!$B$2:$B$26,0),MATCH('Master data'!I$1,'Team forecast'!$B$2:$AO$2,0))</f>
        <v>0.87092212684430403</v>
      </c>
      <c r="J190" s="16">
        <f>INDEX('Team forecast'!$B$2:$AO$26,MATCH('Master data'!$B190,'Team forecast'!$B$2:$B$26,0),MATCH('Master data'!J$1,'Team forecast'!$B$2:$AO$2,0))</f>
        <v>0.41856540084388189</v>
      </c>
      <c r="K190" s="16">
        <f>INDEX('Team forecast'!$B$2:$AO$26,MATCH('Master data'!$B190,'Team forecast'!$B$2:$B$26,0),MATCH('Master data'!K$1,'Team forecast'!$B$2:$AO$2,0))</f>
        <v>5.488461706626059</v>
      </c>
      <c r="L190" s="16">
        <f>INDEX('Team forecast'!$B$2:$AO$26,MATCH('Master data'!$B190,'Team forecast'!$B$2:$B$26,0),MATCH('Master data'!L$1,'Team forecast'!$B$2:$AO$2,0))</f>
        <v>2.8590877901454426</v>
      </c>
      <c r="M190">
        <f>IF(Players!BC191=1,95,0)</f>
        <v>0</v>
      </c>
      <c r="N190" s="2">
        <f>Players!BN191</f>
        <v>0</v>
      </c>
      <c r="O190" s="2">
        <f>Players!BO191</f>
        <v>0</v>
      </c>
      <c r="P190" s="2">
        <f>Players!BP191</f>
        <v>0</v>
      </c>
      <c r="Q190" s="2">
        <f>Players!BQ191</f>
        <v>0.16245487364620939</v>
      </c>
      <c r="R190" s="2">
        <f>Players!BR191</f>
        <v>0.06</v>
      </c>
      <c r="S190" s="2">
        <f t="shared" si="243"/>
        <v>1.9317940875295669</v>
      </c>
      <c r="T190" s="2">
        <f t="shared" si="244"/>
        <v>0.87092212684430403</v>
      </c>
      <c r="U190" s="16">
        <f>INDEX('Team forecast'!$B$2:$AO$26,MATCH('Master data'!$B190,'Team forecast'!$B$2:$B$26,0),MATCH('Master data'!U$1,'Team forecast'!$B$2:$AO$2,0))</f>
        <v>0.60759493670886078</v>
      </c>
      <c r="V190" s="16">
        <f>INDEX('Team forecast'!$B$2:$AO$26,MATCH('Master data'!$B190,'Team forecast'!$B$2:$B$26,0),MATCH('Master data'!V$1,'Team forecast'!$B$2:$AO$2,0))</f>
        <v>0.23544303797468349</v>
      </c>
      <c r="W190" s="16">
        <f>INDEX('Team forecast'!$B$2:$AO$26,MATCH('Master data'!$B190,'Team forecast'!$B$2:$B$26,0),MATCH('Master data'!W$1,'Team forecast'!$B$2:$AO$2,0))</f>
        <v>0.1569620253164557</v>
      </c>
      <c r="X190" s="5">
        <f t="shared" si="245"/>
        <v>-5000</v>
      </c>
      <c r="Y190" s="5">
        <f t="shared" si="246"/>
        <v>0</v>
      </c>
      <c r="Z190" s="5">
        <f t="shared" si="247"/>
        <v>0</v>
      </c>
      <c r="AA190" s="5">
        <f t="shared" si="248"/>
        <v>0</v>
      </c>
      <c r="AB190" s="5">
        <f t="shared" si="249"/>
        <v>0</v>
      </c>
      <c r="AC190" s="5">
        <f t="shared" si="250"/>
        <v>0</v>
      </c>
      <c r="AD190" s="5">
        <f t="shared" si="251"/>
        <v>0</v>
      </c>
      <c r="AE190" s="5">
        <f t="shared" si="252"/>
        <v>31392.405063291142</v>
      </c>
      <c r="AF190" s="5">
        <f t="shared" si="253"/>
        <v>9940.8283165056928</v>
      </c>
      <c r="AG190" s="5">
        <f t="shared" si="254"/>
        <v>0</v>
      </c>
      <c r="AH190" s="5">
        <f t="shared" si="255"/>
        <v>0</v>
      </c>
      <c r="AI190" s="5">
        <f t="shared" si="256"/>
        <v>0</v>
      </c>
      <c r="AJ190" s="5">
        <f t="shared" si="257"/>
        <v>0</v>
      </c>
      <c r="AK190" s="5">
        <f>IFERROR(SUM(X190:AJ190),-5000)*((Cockpit!$C$3)^0)</f>
        <v>36333.233379796831</v>
      </c>
      <c r="AL190" s="16">
        <f>INDEX('Team forecast'!$B$2:$AO$26,MATCH('Master data'!$B190,'Team forecast'!$B$2:$B$26,0),MATCH('Master data'!AL$1,'Team forecast'!$B$2:$AO$2,0))</f>
        <v>2.4630934556476545</v>
      </c>
      <c r="AM190" s="16">
        <f>INDEX('Team forecast'!$B$2:$AO$26,MATCH('Master data'!$B190,'Team forecast'!$B$2:$B$26,0),MATCH('Master data'!AM$1,'Team forecast'!$B$2:$AO$2,0))</f>
        <v>0.51627380220950081</v>
      </c>
      <c r="AN190" s="16">
        <f>INDEX('Team forecast'!$B$2:$AO$26,MATCH('Master data'!$B190,'Team forecast'!$B$2:$B$26,0),MATCH('Master data'!AN$1,'Team forecast'!$B$2:$AO$2,0))</f>
        <v>0.59673998157876562</v>
      </c>
      <c r="AO190" s="16">
        <f>INDEX('Team forecast'!$B$2:$AO$26,MATCH('Master data'!$B190,'Team forecast'!$B$2:$B$26,0),MATCH('Master data'!AO$1,'Team forecast'!$B$2:$AO$2,0))</f>
        <v>6.9979477618400647</v>
      </c>
      <c r="AP190" s="16">
        <f>INDEX('Team forecast'!$B$2:$AO$26,MATCH('Master data'!$B190,'Team forecast'!$B$2:$B$26,0),MATCH('Master data'!AP$1,'Team forecast'!$B$2:$AO$2,0))</f>
        <v>1.6948382395766441</v>
      </c>
      <c r="AQ190" s="5">
        <f t="shared" si="258"/>
        <v>-5000</v>
      </c>
      <c r="AR190" s="5">
        <f>INDEX('Team forecast'!$B$2:$AO$26,MATCH('Master data'!$B190,'Team forecast'!$B$2:$B$26,0),MATCH('Master data'!AR$1,'Team forecast'!$B$2:$AO$2,0))*IF(X190&gt;0,25000,0)</f>
        <v>0</v>
      </c>
      <c r="AS190" s="16">
        <f>INDEX('Team forecast'!$B$2:$AO$26,MATCH('Master data'!$B190,'Team forecast'!$B$2:$B$26,0),MATCH('Master data'!AS$1,'Team forecast'!$B$2:$AO$2,0))*IF(X190&gt;0,5000,0)</f>
        <v>0</v>
      </c>
      <c r="AT190" s="16">
        <f>INDEX('Team forecast'!$B$2:$AO$26,MATCH('Master data'!$B190,'Team forecast'!$B$2:$B$26,0),MATCH('Master data'!AT$1,'Team forecast'!$B$2:$AO$2,0))*IF(X190&gt;0,-15000,0)</f>
        <v>0</v>
      </c>
      <c r="AU190" s="5">
        <f t="shared" si="259"/>
        <v>0</v>
      </c>
      <c r="AV190" s="5">
        <f t="shared" si="260"/>
        <v>0</v>
      </c>
      <c r="AW190" s="5">
        <f t="shared" si="261"/>
        <v>0</v>
      </c>
      <c r="AX190" s="5">
        <f t="shared" si="262"/>
        <v>44755.498618407422</v>
      </c>
      <c r="AY190" s="5">
        <f t="shared" si="263"/>
        <v>5892.8221868357168</v>
      </c>
      <c r="AZ190" s="5">
        <f t="shared" si="264"/>
        <v>0</v>
      </c>
      <c r="BA190" s="5">
        <f t="shared" si="265"/>
        <v>0</v>
      </c>
      <c r="BB190" s="5">
        <f t="shared" si="266"/>
        <v>0</v>
      </c>
      <c r="BC190" s="5">
        <f t="shared" si="267"/>
        <v>0</v>
      </c>
      <c r="BD190" s="5">
        <f t="shared" si="268"/>
        <v>45648.320805243136</v>
      </c>
      <c r="BE190" s="16">
        <f>INDEX('Team forecast'!$B$2:$AO$26,MATCH('Master data'!$B190,'Team forecast'!$B$2:$B$26,0),MATCH('Master data'!BE$1,'Team forecast'!$B$2:$AO$2,0))</f>
        <v>0</v>
      </c>
      <c r="BF190" s="16">
        <f>INDEX('Team forecast'!$B$2:$AO$26,MATCH('Master data'!$B190,'Team forecast'!$B$2:$B$26,0),MATCH('Master data'!BF$1,'Team forecast'!$B$2:$AO$2,0))</f>
        <v>0</v>
      </c>
      <c r="BG190" s="16">
        <f>INDEX('Team forecast'!$B$2:$AO$26,MATCH('Master data'!$B190,'Team forecast'!$B$2:$B$26,0),MATCH('Master data'!BG$1,'Team forecast'!$B$2:$AO$2,0))</f>
        <v>0</v>
      </c>
      <c r="BH190" s="16">
        <f>INDEX('Team forecast'!$B$2:$AO$26,MATCH('Master data'!$B190,'Team forecast'!$B$2:$B$26,0),MATCH('Master data'!BH$1,'Team forecast'!$B$2:$AO$2,0))</f>
        <v>0</v>
      </c>
      <c r="BI190" s="16">
        <f>INDEX('Team forecast'!$B$2:$AO$26,MATCH('Master data'!$B190,'Team forecast'!$B$2:$B$26,0),MATCH('Master data'!BI$1,'Team forecast'!$B$2:$AO$2,0))</f>
        <v>0</v>
      </c>
      <c r="BJ190" s="5">
        <f t="shared" si="269"/>
        <v>-5000</v>
      </c>
      <c r="BK190" s="5">
        <f>INDEX('Team forecast'!$R$3:$BH$26,MATCH($B190,'Team forecast'!$B$3:$B$26,0),MATCH(BK$1,'Team forecast'!$R$2:$BH$2,0))*IF($X190&gt;0,25000,0)</f>
        <v>0</v>
      </c>
      <c r="BL190" s="5">
        <f>INDEX('Team forecast'!$R$3:$BH$26,MATCH($B190,'Team forecast'!$B$3:$B$26,0),MATCH(BL$1,'Team forecast'!$R$2:$BH$2,0))*IF($X190&gt;0,5000,0)</f>
        <v>0</v>
      </c>
      <c r="BM190" s="5">
        <f>INDEX('Team forecast'!$R$3:$BH$26,MATCH($B190,'Team forecast'!$B$3:$B$26,0),MATCH(BM$1,'Team forecast'!$R$2:$BH$2,0))*IF($X190&gt;0,-15000,0)</f>
        <v>0</v>
      </c>
      <c r="BN190" s="5">
        <f t="shared" si="270"/>
        <v>0</v>
      </c>
      <c r="BO190" s="5">
        <f t="shared" si="271"/>
        <v>0</v>
      </c>
      <c r="BP190" s="5">
        <f t="shared" si="272"/>
        <v>0</v>
      </c>
      <c r="BQ190" s="5">
        <f t="shared" si="273"/>
        <v>0</v>
      </c>
      <c r="BR190" s="5">
        <f t="shared" si="274"/>
        <v>0</v>
      </c>
      <c r="BS190" s="5">
        <f t="shared" si="275"/>
        <v>0</v>
      </c>
      <c r="BT190" s="5">
        <f t="shared" si="276"/>
        <v>0</v>
      </c>
      <c r="BU190" s="5">
        <f t="shared" si="277"/>
        <v>0</v>
      </c>
      <c r="BV190" s="5">
        <f t="shared" si="278"/>
        <v>0</v>
      </c>
      <c r="BW190" s="5">
        <f t="shared" si="199"/>
        <v>0</v>
      </c>
      <c r="BX190" s="5">
        <f t="shared" si="200"/>
        <v>40990.777092519987</v>
      </c>
      <c r="BY190" s="5">
        <f t="shared" si="279"/>
        <v>122972.33127755996</v>
      </c>
      <c r="BZ190" s="5">
        <f>MAX(INDEX('Team forecast'!$R$3:$BH$26,MATCH($B190,'Team forecast'!$B$3:$B$26,0),MATCH(BZ$1,'Team forecast'!$R$2:$BH$2,0))*($BX190)-(1-INDEX('Team forecast'!$R$3:$BH$26,MATCH($B190,'Team forecast'!$B$3:$B$26,0),MATCH(BZ$1,'Team forecast'!$R$2:$BH$2,0)))*(BY190+CH190)*0.01,-5000)</f>
        <v>37445.757846162473</v>
      </c>
      <c r="CA190" s="5">
        <f>MAX(INDEX('Team forecast'!$R$3:$BH$26,MATCH($B190,'Team forecast'!$B$3:$B$26,0),MATCH(CA$1,'Team forecast'!$R$2:$BH$2,0))*$BX190-(1-INDEX('Team forecast'!$R$3:$BH$26,MATCH($B190,'Team forecast'!$B$3:$B$26,0),MATCH(CA$1,'Team forecast'!$R$2:$BH$2,0)))*(BY190+BX190+CH190)*0.01,-5000)</f>
        <v>-5000</v>
      </c>
      <c r="CB190" s="5">
        <f>MAX(INDEX('Team forecast'!$R$3:$BH$26,MATCH($B190,'Team forecast'!$B$3:$B$26,0),MATCH(CB$1,'Team forecast'!$R$2:$BH$2,0))*$BX190-(1-INDEX('Team forecast'!$R$3:$BH$26,MATCH($B190,'Team forecast'!$B$3:$B$26,0),MATCH(CB$1,'Team forecast'!$R$2:$BH$2,0)))*(BY190+BX190*2+CH190)*0.01,0)</f>
        <v>0</v>
      </c>
      <c r="CC190" s="5">
        <v>0</v>
      </c>
      <c r="CD190" s="5">
        <f>+AK190+BD190*Cockpit!$C$3+BW190*Cockpit!$C$3^2+BZ190*Cockpit!$C$3^3+CA190*Cockpit!$C$3^4+CB190*Cockpit!$C$3^5+CC190*Cockpit!$C$3^6</f>
        <v>76872.832290797174</v>
      </c>
      <c r="CE190" s="5"/>
      <c r="CF190" s="5"/>
      <c r="CG190" s="5">
        <v>0</v>
      </c>
      <c r="CH190" s="5">
        <f t="shared" si="201"/>
        <v>4995000</v>
      </c>
      <c r="CI190" s="5">
        <f t="shared" si="202"/>
        <v>4995000</v>
      </c>
      <c r="CJ190" s="1">
        <f t="shared" si="203"/>
        <v>1.4999999999999999E-2</v>
      </c>
      <c r="CK190" s="5">
        <f>RANK(CD190,$CD$2:$CD$622)+COUNTIF($CD$2:$CD190,$CD190)-1</f>
        <v>129</v>
      </c>
      <c r="CL190" s="5">
        <f>RANK(CJ190,$CJ$2:$CJ$622)+COUNTIF($CJ$2:$CJ190,$CJ190)-1</f>
        <v>160</v>
      </c>
    </row>
    <row r="191" spans="1:90" x14ac:dyDescent="0.3">
      <c r="A191" t="str">
        <f>Players!P192</f>
        <v>Daniel Wass</v>
      </c>
      <c r="B191" t="str">
        <f>Players!G192</f>
        <v>Denmark</v>
      </c>
      <c r="C191" t="str">
        <f>Players!AB192</f>
        <v>Midfield</v>
      </c>
      <c r="D191" s="1"/>
      <c r="F191" t="str">
        <f>IFERROR(INDEX(Lookup!B:B,MATCH(INDEX(Players!C:C,MATCH(E191,Players!A:A,0)),Lookup!D:D,0)),"")</f>
        <v/>
      </c>
      <c r="G191">
        <f>IF(Players!AC192=0,10000000,Players!AC192)</f>
        <v>3994000</v>
      </c>
      <c r="H191" s="16">
        <f>INDEX('Team forecast'!$B$2:$AO$26,MATCH('Master data'!$B191,'Team forecast'!$B$2:$B$26,0),MATCH('Master data'!H$1,'Team forecast'!$B$2:$AO$2,0))</f>
        <v>0.98501256392320902</v>
      </c>
      <c r="I191" s="16">
        <f>INDEX('Team forecast'!$B$2:$AO$26,MATCH('Master data'!$B191,'Team forecast'!$B$2:$B$26,0),MATCH('Master data'!I$1,'Team forecast'!$B$2:$AO$2,0))</f>
        <v>1.3904776720313736</v>
      </c>
      <c r="J191" s="16">
        <f>INDEX('Team forecast'!$B$2:$AO$26,MATCH('Master data'!$B191,'Team forecast'!$B$2:$B$26,0),MATCH('Master data'!J$1,'Team forecast'!$B$2:$AO$2,0))</f>
        <v>0.24895635673624289</v>
      </c>
      <c r="K191" s="16">
        <f>INDEX('Team forecast'!$B$2:$AO$26,MATCH('Master data'!$B191,'Team forecast'!$B$2:$B$26,0),MATCH('Master data'!K$1,'Team forecast'!$B$2:$AO$2,0))</f>
        <v>2.97447872921548</v>
      </c>
      <c r="L191" s="16">
        <f>INDEX('Team forecast'!$B$2:$AO$26,MATCH('Master data'!$B191,'Team forecast'!$B$2:$B$26,0),MATCH('Master data'!L$1,'Team forecast'!$B$2:$AO$2,0))</f>
        <v>3.7580477622469557</v>
      </c>
      <c r="M191">
        <f>IF(Players!BC192=1,95,0)</f>
        <v>95</v>
      </c>
      <c r="N191" s="2">
        <f>Players!BN192</f>
        <v>8.3397599087433563E-2</v>
      </c>
      <c r="O191" s="2">
        <f>Players!BO192</f>
        <v>0.15984344066014644</v>
      </c>
      <c r="P191" s="2">
        <f>Players!BP192</f>
        <v>9.0348186864836894E-2</v>
      </c>
      <c r="Q191" s="2">
        <f>Players!BQ192</f>
        <v>0.12040133779264213</v>
      </c>
      <c r="R191" s="2">
        <f>Players!BR192</f>
        <v>0</v>
      </c>
      <c r="S191" s="2">
        <f t="shared" si="243"/>
        <v>0.98501256392320902</v>
      </c>
      <c r="T191" s="2">
        <f t="shared" si="244"/>
        <v>1.3904776720313736</v>
      </c>
      <c r="U191" s="16">
        <f>INDEX('Team forecast'!$B$2:$AO$26,MATCH('Master data'!$B191,'Team forecast'!$B$2:$B$26,0),MATCH('Master data'!U$1,'Team forecast'!$B$2:$AO$2,0))</f>
        <v>0.23339658444022771</v>
      </c>
      <c r="V191" s="16">
        <f>INDEX('Team forecast'!$B$2:$AO$26,MATCH('Master data'!$B191,'Team forecast'!$B$2:$B$26,0),MATCH('Master data'!V$1,'Team forecast'!$B$2:$AO$2,0))</f>
        <v>0.31119544592030363</v>
      </c>
      <c r="W191" s="16">
        <f>INDEX('Team forecast'!$B$2:$AO$26,MATCH('Master data'!$B191,'Team forecast'!$B$2:$B$26,0),MATCH('Master data'!W$1,'Team forecast'!$B$2:$AO$2,0))</f>
        <v>0.45540796963946878</v>
      </c>
      <c r="X191" s="5">
        <f t="shared" si="245"/>
        <v>7000</v>
      </c>
      <c r="Y191" s="5">
        <f t="shared" si="246"/>
        <v>5834.9146110056927</v>
      </c>
      <c r="Z191" s="5">
        <f t="shared" si="247"/>
        <v>1555.977229601518</v>
      </c>
      <c r="AA191" s="5">
        <f t="shared" si="248"/>
        <v>-6831.1195445920321</v>
      </c>
      <c r="AB191" s="5">
        <f t="shared" si="249"/>
        <v>10268.460362769101</v>
      </c>
      <c r="AC191" s="5">
        <f t="shared" si="250"/>
        <v>7872.3898655479079</v>
      </c>
      <c r="AD191" s="5">
        <f t="shared" si="251"/>
        <v>2687.3876005264274</v>
      </c>
      <c r="AE191" s="5">
        <f t="shared" si="252"/>
        <v>0</v>
      </c>
      <c r="AF191" s="5">
        <f t="shared" si="253"/>
        <v>0</v>
      </c>
      <c r="AG191" s="5">
        <f t="shared" si="254"/>
        <v>-2408.0267558528426</v>
      </c>
      <c r="AH191" s="5">
        <f t="shared" si="255"/>
        <v>0</v>
      </c>
      <c r="AI191" s="5">
        <f t="shared" si="256"/>
        <v>9850.1256392320902</v>
      </c>
      <c r="AJ191" s="5">
        <f t="shared" si="257"/>
        <v>-11123.821376250989</v>
      </c>
      <c r="AK191" s="5">
        <f>IFERROR(SUM(X191:AJ191),-5000)*((Cockpit!$C$3)^0)</f>
        <v>24706.287631986874</v>
      </c>
      <c r="AL191" s="16">
        <f>INDEX('Team forecast'!$B$2:$AO$26,MATCH('Master data'!$B191,'Team forecast'!$B$2:$B$26,0),MATCH('Master data'!AL$1,'Team forecast'!$B$2:$AO$2,0))</f>
        <v>1.4540427762338861</v>
      </c>
      <c r="AM191" s="16">
        <f>INDEX('Team forecast'!$B$2:$AO$26,MATCH('Master data'!$B191,'Team forecast'!$B$2:$B$26,0),MATCH('Master data'!AM$1,'Team forecast'!$B$2:$AO$2,0))</f>
        <v>0.9840391469881502</v>
      </c>
      <c r="AN191" s="16">
        <f>INDEX('Team forecast'!$B$2:$AO$26,MATCH('Master data'!$B191,'Team forecast'!$B$2:$B$26,0),MATCH('Master data'!AN$1,'Team forecast'!$B$2:$AO$2,0))</f>
        <v>0.37379821958456971</v>
      </c>
      <c r="AO191" s="16">
        <f>INDEX('Team forecast'!$B$2:$AO$26,MATCH('Master data'!$B191,'Team forecast'!$B$2:$B$26,0),MATCH('Master data'!AO$1,'Team forecast'!$B$2:$AO$2,0))</f>
        <v>4.390826541390485</v>
      </c>
      <c r="AP191" s="16">
        <f>INDEX('Team forecast'!$B$2:$AO$26,MATCH('Master data'!$B191,'Team forecast'!$B$2:$B$26,0),MATCH('Master data'!AP$1,'Team forecast'!$B$2:$AO$2,0))</f>
        <v>2.6595652621301356</v>
      </c>
      <c r="AQ191" s="5">
        <f t="shared" si="258"/>
        <v>7000</v>
      </c>
      <c r="AR191" s="5">
        <f>INDEX('Team forecast'!$B$2:$AO$26,MATCH('Master data'!$B191,'Team forecast'!$B$2:$B$26,0),MATCH('Master data'!AR$1,'Team forecast'!$B$2:$AO$2,0))*IF(X191&gt;0,25000,0)</f>
        <v>11980.712166172105</v>
      </c>
      <c r="AS191" s="16">
        <f>INDEX('Team forecast'!$B$2:$AO$26,MATCH('Master data'!$B191,'Team forecast'!$B$2:$B$26,0),MATCH('Master data'!AS$1,'Team forecast'!$B$2:$AO$2,0))*IF(X191&gt;0,5000,0)</f>
        <v>1374.2581602373884</v>
      </c>
      <c r="AT191" s="16">
        <f>INDEX('Team forecast'!$B$2:$AO$26,MATCH('Master data'!$B191,'Team forecast'!$B$2:$B$26,0),MATCH('Master data'!AT$1,'Team forecast'!$B$2:$AO$2,0))*IF(X191&gt;0,-15000,0)</f>
        <v>-3688.7982195845689</v>
      </c>
      <c r="AU191" s="5">
        <f t="shared" si="259"/>
        <v>15157.959563541564</v>
      </c>
      <c r="AV191" s="5">
        <f t="shared" si="260"/>
        <v>11620.960011012789</v>
      </c>
      <c r="AW191" s="5">
        <f t="shared" si="261"/>
        <v>3967.0321685263302</v>
      </c>
      <c r="AX191" s="5">
        <f t="shared" si="262"/>
        <v>0</v>
      </c>
      <c r="AY191" s="5">
        <f t="shared" si="263"/>
        <v>0</v>
      </c>
      <c r="AZ191" s="5">
        <f t="shared" si="264"/>
        <v>-2408.0267558528426</v>
      </c>
      <c r="BA191" s="5">
        <f t="shared" si="265"/>
        <v>0</v>
      </c>
      <c r="BB191" s="5">
        <f t="shared" si="266"/>
        <v>14540.427762338861</v>
      </c>
      <c r="BC191" s="5">
        <f t="shared" si="267"/>
        <v>-7872.3131759052012</v>
      </c>
      <c r="BD191" s="5">
        <f t="shared" si="268"/>
        <v>51672.211680486434</v>
      </c>
      <c r="BE191" s="16">
        <f>INDEX('Team forecast'!$B$2:$AO$26,MATCH('Master data'!$B191,'Team forecast'!$B$2:$B$26,0),MATCH('Master data'!BE$1,'Team forecast'!$B$2:$AO$2,0))</f>
        <v>0</v>
      </c>
      <c r="BF191" s="16">
        <f>INDEX('Team forecast'!$B$2:$AO$26,MATCH('Master data'!$B191,'Team forecast'!$B$2:$B$26,0),MATCH('Master data'!BF$1,'Team forecast'!$B$2:$AO$2,0))</f>
        <v>0</v>
      </c>
      <c r="BG191" s="16">
        <f>INDEX('Team forecast'!$B$2:$AO$26,MATCH('Master data'!$B191,'Team forecast'!$B$2:$B$26,0),MATCH('Master data'!BG$1,'Team forecast'!$B$2:$AO$2,0))</f>
        <v>0</v>
      </c>
      <c r="BH191" s="16">
        <f>INDEX('Team forecast'!$B$2:$AO$26,MATCH('Master data'!$B191,'Team forecast'!$B$2:$B$26,0),MATCH('Master data'!BH$1,'Team forecast'!$B$2:$AO$2,0))</f>
        <v>0</v>
      </c>
      <c r="BI191" s="16">
        <f>INDEX('Team forecast'!$B$2:$AO$26,MATCH('Master data'!$B191,'Team forecast'!$B$2:$B$26,0),MATCH('Master data'!BI$1,'Team forecast'!$B$2:$AO$2,0))</f>
        <v>0</v>
      </c>
      <c r="BJ191" s="5">
        <f t="shared" si="269"/>
        <v>7000</v>
      </c>
      <c r="BK191" s="5">
        <f>INDEX('Team forecast'!$R$3:$BH$26,MATCH($B191,'Team forecast'!$B$3:$B$26,0),MATCH(BK$1,'Team forecast'!$R$2:$BH$2,0))*IF($X191&gt;0,25000,0)</f>
        <v>0</v>
      </c>
      <c r="BL191" s="5">
        <f>INDEX('Team forecast'!$R$3:$BH$26,MATCH($B191,'Team forecast'!$B$3:$B$26,0),MATCH(BL$1,'Team forecast'!$R$2:$BH$2,0))*IF($X191&gt;0,5000,0)</f>
        <v>0</v>
      </c>
      <c r="BM191" s="5">
        <f>INDEX('Team forecast'!$R$3:$BH$26,MATCH($B191,'Team forecast'!$B$3:$B$26,0),MATCH(BM$1,'Team forecast'!$R$2:$BH$2,0))*IF($X191&gt;0,-15000,0)</f>
        <v>0</v>
      </c>
      <c r="BN191" s="5">
        <f t="shared" si="270"/>
        <v>0</v>
      </c>
      <c r="BO191" s="5">
        <f t="shared" si="271"/>
        <v>0</v>
      </c>
      <c r="BP191" s="5">
        <f t="shared" si="272"/>
        <v>0</v>
      </c>
      <c r="BQ191" s="5">
        <f t="shared" si="273"/>
        <v>0</v>
      </c>
      <c r="BR191" s="5">
        <f t="shared" si="274"/>
        <v>0</v>
      </c>
      <c r="BS191" s="5">
        <f t="shared" si="275"/>
        <v>-2408.0267558528426</v>
      </c>
      <c r="BT191" s="5">
        <f t="shared" si="276"/>
        <v>0</v>
      </c>
      <c r="BU191" s="5">
        <f t="shared" si="277"/>
        <v>0</v>
      </c>
      <c r="BV191" s="5">
        <f t="shared" si="278"/>
        <v>0</v>
      </c>
      <c r="BW191" s="5">
        <f t="shared" si="199"/>
        <v>0</v>
      </c>
      <c r="BX191" s="5">
        <f t="shared" si="200"/>
        <v>38189.249656236658</v>
      </c>
      <c r="BY191" s="5">
        <f t="shared" si="279"/>
        <v>114567.74896870997</v>
      </c>
      <c r="BZ191" s="5">
        <f>MAX(INDEX('Team forecast'!$R$3:$BH$26,MATCH($B191,'Team forecast'!$B$3:$B$26,0),MATCH(BZ$1,'Team forecast'!$R$2:$BH$2,0))*($BX191)-(1-INDEX('Team forecast'!$R$3:$BH$26,MATCH($B191,'Team forecast'!$B$3:$B$26,0),MATCH(BZ$1,'Team forecast'!$R$2:$BH$2,0)))*(BY191+CH191)*0.01,-5000)</f>
        <v>637.9683765885602</v>
      </c>
      <c r="CA191" s="5">
        <f>MAX(INDEX('Team forecast'!$R$3:$BH$26,MATCH($B191,'Team forecast'!$B$3:$B$26,0),MATCH(CA$1,'Team forecast'!$R$2:$BH$2,0))*$BX191-(1-INDEX('Team forecast'!$R$3:$BH$26,MATCH($B191,'Team forecast'!$B$3:$B$26,0),MATCH(CA$1,'Team forecast'!$R$2:$BH$2,0)))*(BY191+BX191+CH191)*0.01,-5000)</f>
        <v>-5000</v>
      </c>
      <c r="CB191" s="5">
        <f>MAX(INDEX('Team forecast'!$R$3:$BH$26,MATCH($B191,'Team forecast'!$B$3:$B$26,0),MATCH(CB$1,'Team forecast'!$R$2:$BH$2,0))*$BX191-(1-INDEX('Team forecast'!$R$3:$BH$26,MATCH($B191,'Team forecast'!$B$3:$B$26,0),MATCH(CB$1,'Team forecast'!$R$2:$BH$2,0)))*(BY191+BX191*2+CH191)*0.01,0)</f>
        <v>0</v>
      </c>
      <c r="CC191" s="5">
        <v>0</v>
      </c>
      <c r="CD191" s="5">
        <f>+AK191+BD191*Cockpit!$C$3+BW191*Cockpit!$C$3^2+BZ191*Cockpit!$C$3^3+CA191*Cockpit!$C$3^4+CB191*Cockpit!$C$3^5+CC191*Cockpit!$C$3^6</f>
        <v>58355.802098460859</v>
      </c>
      <c r="CE191" s="5"/>
      <c r="CF191" s="5"/>
      <c r="CG191" s="5">
        <v>0</v>
      </c>
      <c r="CH191" s="5">
        <f t="shared" si="201"/>
        <v>3994000</v>
      </c>
      <c r="CI191" s="5">
        <f t="shared" si="202"/>
        <v>3994000</v>
      </c>
      <c r="CJ191" s="1">
        <f t="shared" si="203"/>
        <v>1.4999999999999999E-2</v>
      </c>
      <c r="CK191" s="5">
        <f>RANK(CD191,$CD$2:$CD$622)+COUNTIF($CD$2:$CD191,$CD191)-1</f>
        <v>155</v>
      </c>
      <c r="CL191" s="5">
        <f>RANK(CJ191,$CJ$2:$CJ$622)+COUNTIF($CJ$2:$CJ191,$CJ191)-1</f>
        <v>161</v>
      </c>
    </row>
    <row r="192" spans="1:90" x14ac:dyDescent="0.3">
      <c r="A192" t="str">
        <f>Players!P193</f>
        <v>Thomas Meunier</v>
      </c>
      <c r="B192" t="str">
        <f>Players!G193</f>
        <v>Belgium</v>
      </c>
      <c r="C192" t="str">
        <f>Players!AB193</f>
        <v>Defense</v>
      </c>
      <c r="D192" s="1"/>
      <c r="F192" t="str">
        <f>IFERROR(INDEX(Lookup!B:B,MATCH(INDEX(Players!C:C,MATCH(E192,Players!A:A,0)),Lookup!D:D,0)),"")</f>
        <v/>
      </c>
      <c r="G192">
        <f>IF(Players!AC193=0,10000000,Players!AC193)</f>
        <v>5302000</v>
      </c>
      <c r="H192" s="16">
        <f>INDEX('Team forecast'!$B$2:$AO$26,MATCH('Master data'!$B192,'Team forecast'!$B$2:$B$26,0),MATCH('Master data'!H$1,'Team forecast'!$B$2:$AO$2,0))</f>
        <v>1.3904776720313736</v>
      </c>
      <c r="I192" s="16">
        <f>INDEX('Team forecast'!$B$2:$AO$26,MATCH('Master data'!$B192,'Team forecast'!$B$2:$B$26,0),MATCH('Master data'!I$1,'Team forecast'!$B$2:$AO$2,0))</f>
        <v>0.98501256392320902</v>
      </c>
      <c r="J192" s="16">
        <f>INDEX('Team forecast'!$B$2:$AO$26,MATCH('Master data'!$B192,'Team forecast'!$B$2:$B$26,0),MATCH('Master data'!J$1,'Team forecast'!$B$2:$AO$2,0))</f>
        <v>0.37343453510436442</v>
      </c>
      <c r="K192" s="16">
        <f>INDEX('Team forecast'!$B$2:$AO$26,MATCH('Master data'!$B192,'Team forecast'!$B$2:$B$26,0),MATCH('Master data'!K$1,'Team forecast'!$B$2:$AO$2,0))</f>
        <v>3.64738364221295</v>
      </c>
      <c r="L192" s="16">
        <f>INDEX('Team forecast'!$B$2:$AO$26,MATCH('Master data'!$B192,'Team forecast'!$B$2:$B$26,0),MATCH('Master data'!L$1,'Team forecast'!$B$2:$AO$2,0))</f>
        <v>3.2336271037883124</v>
      </c>
      <c r="M192">
        <f>IF(Players!BC193=1,95,0)</f>
        <v>95</v>
      </c>
      <c r="N192" s="2">
        <f>Players!BN193</f>
        <v>3.7818824732535179E-2</v>
      </c>
      <c r="O192" s="2">
        <f>Players!BO193</f>
        <v>3.5700877929898026E-2</v>
      </c>
      <c r="P192" s="2">
        <f>Players!BP193</f>
        <v>3.0683056642990959E-2</v>
      </c>
      <c r="Q192" s="2">
        <f>Players!BQ193</f>
        <v>9.1587516960651288E-2</v>
      </c>
      <c r="R192" s="2">
        <f>Players!BR193</f>
        <v>0</v>
      </c>
      <c r="S192" s="2">
        <f t="shared" si="243"/>
        <v>1.3904776720313736</v>
      </c>
      <c r="T192" s="2">
        <f t="shared" si="244"/>
        <v>0.98501256392320902</v>
      </c>
      <c r="U192" s="16">
        <f>INDEX('Team forecast'!$B$2:$AO$26,MATCH('Master data'!$B192,'Team forecast'!$B$2:$B$26,0),MATCH('Master data'!U$1,'Team forecast'!$B$2:$AO$2,0))</f>
        <v>0.45540796963946878</v>
      </c>
      <c r="V192" s="16">
        <f>INDEX('Team forecast'!$B$2:$AO$26,MATCH('Master data'!$B192,'Team forecast'!$B$2:$B$26,0),MATCH('Master data'!V$1,'Team forecast'!$B$2:$AO$2,0))</f>
        <v>0.31119544592030363</v>
      </c>
      <c r="W192" s="16">
        <f>INDEX('Team forecast'!$B$2:$AO$26,MATCH('Master data'!$B192,'Team forecast'!$B$2:$B$26,0),MATCH('Master data'!W$1,'Team forecast'!$B$2:$AO$2,0))</f>
        <v>0.23339658444022771</v>
      </c>
      <c r="X192" s="5">
        <f t="shared" si="245"/>
        <v>7000</v>
      </c>
      <c r="Y192" s="5">
        <f t="shared" si="246"/>
        <v>11385.19924098672</v>
      </c>
      <c r="Z192" s="5">
        <f t="shared" si="247"/>
        <v>1555.977229601518</v>
      </c>
      <c r="AA192" s="5">
        <f t="shared" si="248"/>
        <v>-3500.9487666034156</v>
      </c>
      <c r="AB192" s="5">
        <f t="shared" si="249"/>
        <v>7887.9347059587071</v>
      </c>
      <c r="AC192" s="5">
        <f t="shared" si="250"/>
        <v>2482.0636816720425</v>
      </c>
      <c r="AD192" s="5">
        <f t="shared" si="251"/>
        <v>1119.128788927386</v>
      </c>
      <c r="AE192" s="5">
        <f t="shared" si="252"/>
        <v>18671.72675521822</v>
      </c>
      <c r="AF192" s="5">
        <f t="shared" si="253"/>
        <v>0</v>
      </c>
      <c r="AG192" s="5">
        <f t="shared" si="254"/>
        <v>-1831.7503392130259</v>
      </c>
      <c r="AH192" s="5">
        <f t="shared" si="255"/>
        <v>0</v>
      </c>
      <c r="AI192" s="5">
        <f t="shared" si="256"/>
        <v>13904.776720313735</v>
      </c>
      <c r="AJ192" s="5">
        <f t="shared" si="257"/>
        <v>-7880.1005113856718</v>
      </c>
      <c r="AK192" s="5">
        <f>IFERROR(SUM(X192:AJ192),-5000)*((Cockpit!$C$3)^0)</f>
        <v>50794.007505476213</v>
      </c>
      <c r="AL192" s="16">
        <f>INDEX('Team forecast'!$B$2:$AO$26,MATCH('Master data'!$B192,'Team forecast'!$B$2:$B$26,0),MATCH('Master data'!AL$1,'Team forecast'!$B$2:$AO$2,0))</f>
        <v>2.3578794100156779</v>
      </c>
      <c r="AM192" s="16">
        <f>INDEX('Team forecast'!$B$2:$AO$26,MATCH('Master data'!$B192,'Team forecast'!$B$2:$B$26,0),MATCH('Master data'!AM$1,'Team forecast'!$B$2:$AO$2,0))</f>
        <v>0.60341572553131961</v>
      </c>
      <c r="AN192" s="16">
        <f>INDEX('Team forecast'!$B$2:$AO$26,MATCH('Master data'!$B192,'Team forecast'!$B$2:$B$26,0),MATCH('Master data'!AN$1,'Team forecast'!$B$2:$AO$2,0))</f>
        <v>0.5469402440769694</v>
      </c>
      <c r="AO192" s="16">
        <f>INDEX('Team forecast'!$B$2:$AO$26,MATCH('Master data'!$B192,'Team forecast'!$B$2:$B$26,0),MATCH('Master data'!AO$1,'Team forecast'!$B$2:$AO$2,0))</f>
        <v>6.1849902111969035</v>
      </c>
      <c r="AP192" s="16">
        <f>INDEX('Team forecast'!$B$2:$AO$26,MATCH('Master data'!$B192,'Team forecast'!$B$2:$B$26,0),MATCH('Master data'!AP$1,'Team forecast'!$B$2:$AO$2,0))</f>
        <v>1.9809102100775644</v>
      </c>
      <c r="AQ192" s="5">
        <f t="shared" si="258"/>
        <v>7000</v>
      </c>
      <c r="AR192" s="5">
        <f>INDEX('Team forecast'!$B$2:$AO$26,MATCH('Master data'!$B192,'Team forecast'!$B$2:$B$26,0),MATCH('Master data'!AR$1,'Team forecast'!$B$2:$AO$2,0))*IF(X192&gt;0,25000,0)</f>
        <v>19389.479964204038</v>
      </c>
      <c r="AS192" s="16">
        <f>INDEX('Team forecast'!$B$2:$AO$26,MATCH('Master data'!$B192,'Team forecast'!$B$2:$B$26,0),MATCH('Master data'!AS$1,'Team forecast'!$B$2:$AO$2,0))*IF(X192&gt;0,5000,0)</f>
        <v>727.851247887044</v>
      </c>
      <c r="AT192" s="16">
        <f>INDEX('Team forecast'!$B$2:$AO$26,MATCH('Master data'!$B192,'Team forecast'!$B$2:$B$26,0),MATCH('Master data'!AT$1,'Team forecast'!$B$2:$AO$2,0))*IF(X192&gt;0,-15000,0)</f>
        <v>-1182.7582778164463</v>
      </c>
      <c r="AU192" s="5">
        <f t="shared" si="259"/>
        <v>13375.834222175456</v>
      </c>
      <c r="AV192" s="5">
        <f t="shared" si="260"/>
        <v>4208.9182495194846</v>
      </c>
      <c r="AW192" s="5">
        <f t="shared" si="261"/>
        <v>1897.7440498649919</v>
      </c>
      <c r="AX192" s="5">
        <f t="shared" si="262"/>
        <v>27347.01220384847</v>
      </c>
      <c r="AY192" s="5">
        <f t="shared" si="263"/>
        <v>0</v>
      </c>
      <c r="AZ192" s="5">
        <f t="shared" si="264"/>
        <v>-1831.7503392130259</v>
      </c>
      <c r="BA192" s="5">
        <f t="shared" si="265"/>
        <v>0</v>
      </c>
      <c r="BB192" s="5">
        <f t="shared" si="266"/>
        <v>23578.794100156778</v>
      </c>
      <c r="BC192" s="5">
        <f t="shared" si="267"/>
        <v>-4827.3258042505568</v>
      </c>
      <c r="BD192" s="5">
        <f t="shared" si="268"/>
        <v>89683.799616376215</v>
      </c>
      <c r="BE192" s="16">
        <f>INDEX('Team forecast'!$B$2:$AO$26,MATCH('Master data'!$B192,'Team forecast'!$B$2:$B$26,0),MATCH('Master data'!BE$1,'Team forecast'!$B$2:$AO$2,0))</f>
        <v>0</v>
      </c>
      <c r="BF192" s="16">
        <f>INDEX('Team forecast'!$B$2:$AO$26,MATCH('Master data'!$B192,'Team forecast'!$B$2:$B$26,0),MATCH('Master data'!BF$1,'Team forecast'!$B$2:$AO$2,0))</f>
        <v>0</v>
      </c>
      <c r="BG192" s="16">
        <f>INDEX('Team forecast'!$B$2:$AO$26,MATCH('Master data'!$B192,'Team forecast'!$B$2:$B$26,0),MATCH('Master data'!BG$1,'Team forecast'!$B$2:$AO$2,0))</f>
        <v>0</v>
      </c>
      <c r="BH192" s="16">
        <f>INDEX('Team forecast'!$B$2:$AO$26,MATCH('Master data'!$B192,'Team forecast'!$B$2:$B$26,0),MATCH('Master data'!BH$1,'Team forecast'!$B$2:$AO$2,0))</f>
        <v>0</v>
      </c>
      <c r="BI192" s="16">
        <f>INDEX('Team forecast'!$B$2:$AO$26,MATCH('Master data'!$B192,'Team forecast'!$B$2:$B$26,0),MATCH('Master data'!BI$1,'Team forecast'!$B$2:$AO$2,0))</f>
        <v>0</v>
      </c>
      <c r="BJ192" s="5">
        <f t="shared" si="269"/>
        <v>7000</v>
      </c>
      <c r="BK192" s="5">
        <f>INDEX('Team forecast'!$R$3:$BH$26,MATCH($B192,'Team forecast'!$B$3:$B$26,0),MATCH(BK$1,'Team forecast'!$R$2:$BH$2,0))*IF($X192&gt;0,25000,0)</f>
        <v>0</v>
      </c>
      <c r="BL192" s="5">
        <f>INDEX('Team forecast'!$R$3:$BH$26,MATCH($B192,'Team forecast'!$B$3:$B$26,0),MATCH(BL$1,'Team forecast'!$R$2:$BH$2,0))*IF($X192&gt;0,5000,0)</f>
        <v>0</v>
      </c>
      <c r="BM192" s="5">
        <f>INDEX('Team forecast'!$R$3:$BH$26,MATCH($B192,'Team forecast'!$B$3:$B$26,0),MATCH(BM$1,'Team forecast'!$R$2:$BH$2,0))*IF($X192&gt;0,-15000,0)</f>
        <v>0</v>
      </c>
      <c r="BN192" s="5">
        <f t="shared" si="270"/>
        <v>0</v>
      </c>
      <c r="BO192" s="5">
        <f t="shared" si="271"/>
        <v>0</v>
      </c>
      <c r="BP192" s="5">
        <f t="shared" si="272"/>
        <v>0</v>
      </c>
      <c r="BQ192" s="5">
        <f t="shared" si="273"/>
        <v>0</v>
      </c>
      <c r="BR192" s="5">
        <f t="shared" si="274"/>
        <v>0</v>
      </c>
      <c r="BS192" s="5">
        <f t="shared" si="275"/>
        <v>-1831.7503392130259</v>
      </c>
      <c r="BT192" s="5">
        <f t="shared" si="276"/>
        <v>0</v>
      </c>
      <c r="BU192" s="5">
        <f t="shared" si="277"/>
        <v>0</v>
      </c>
      <c r="BV192" s="5">
        <f t="shared" si="278"/>
        <v>0</v>
      </c>
      <c r="BW192" s="5">
        <f t="shared" si="199"/>
        <v>0</v>
      </c>
      <c r="BX192" s="5">
        <f t="shared" si="200"/>
        <v>70238.903560926206</v>
      </c>
      <c r="BY192" s="5">
        <f t="shared" si="279"/>
        <v>210716.71068277862</v>
      </c>
      <c r="BZ192" s="5">
        <f>MAX(INDEX('Team forecast'!$R$3:$BH$26,MATCH($B192,'Team forecast'!$B$3:$B$26,0),MATCH(BZ$1,'Team forecast'!$R$2:$BH$2,0))*($BX192)-(1-INDEX('Team forecast'!$R$3:$BH$26,MATCH($B192,'Team forecast'!$B$3:$B$26,0),MATCH(BZ$1,'Team forecast'!$R$2:$BH$2,0)))*(BY192+CH192)*0.01,-5000)</f>
        <v>60952.527955907382</v>
      </c>
      <c r="CA192" s="5">
        <f>MAX(INDEX('Team forecast'!$R$3:$BH$26,MATCH($B192,'Team forecast'!$B$3:$B$26,0),MATCH(CA$1,'Team forecast'!$R$2:$BH$2,0))*$BX192-(1-INDEX('Team forecast'!$R$3:$BH$26,MATCH($B192,'Team forecast'!$B$3:$B$26,0),MATCH(CA$1,'Team forecast'!$R$2:$BH$2,0)))*(BY192+BX192+CH192)*0.01,-5000)</f>
        <v>3827.1490118893853</v>
      </c>
      <c r="CB192" s="5">
        <f>MAX(INDEX('Team forecast'!$R$3:$BH$26,MATCH($B192,'Team forecast'!$B$3:$B$26,0),MATCH(CB$1,'Team forecast'!$R$2:$BH$2,0))*$BX192-(1-INDEX('Team forecast'!$R$3:$BH$26,MATCH($B192,'Team forecast'!$B$3:$B$26,0),MATCH(CB$1,'Team forecast'!$R$2:$BH$2,0)))*(BY192+BX192*2+CH192)*0.01,0)</f>
        <v>0</v>
      </c>
      <c r="CC192" s="5">
        <v>0</v>
      </c>
      <c r="CD192" s="5">
        <f>+AK192+BD192*Cockpit!$C$3+BW192*Cockpit!$C$3^2+BZ192*Cockpit!$C$3^3+CA192*Cockpit!$C$3^4+CB192*Cockpit!$C$3^5+CC192*Cockpit!$C$3^6</f>
        <v>129399.19558469007</v>
      </c>
      <c r="CE192" s="5"/>
      <c r="CF192" s="5"/>
      <c r="CG192" s="5">
        <v>0</v>
      </c>
      <c r="CH192" s="5">
        <f t="shared" si="201"/>
        <v>5302000</v>
      </c>
      <c r="CI192" s="5">
        <f t="shared" si="202"/>
        <v>5302000</v>
      </c>
      <c r="CJ192" s="1">
        <f t="shared" si="203"/>
        <v>2.4E-2</v>
      </c>
      <c r="CK192" s="5">
        <f>RANK(CD192,$CD$2:$CD$622)+COUNTIF($CD$2:$CD192,$CD192)-1</f>
        <v>61</v>
      </c>
      <c r="CL192" s="5">
        <f>RANK(CJ192,$CJ$2:$CJ$622)+COUNTIF($CJ$2:$CJ192,$CJ192)-1</f>
        <v>97</v>
      </c>
    </row>
    <row r="193" spans="1:90" x14ac:dyDescent="0.3">
      <c r="A193" t="str">
        <f>Players!P194</f>
        <v>Denzel Dumfries</v>
      </c>
      <c r="B193" t="str">
        <f>Players!G194</f>
        <v>Netherlands</v>
      </c>
      <c r="C193" t="str">
        <f>Players!AB194</f>
        <v>Defense</v>
      </c>
      <c r="D193" s="1"/>
      <c r="F193" t="str">
        <f>IFERROR(INDEX(Lookup!B:B,MATCH(INDEX(Players!C:C,MATCH(E193,Players!A:A,0)),Lookup!D:D,0)),"")</f>
        <v/>
      </c>
      <c r="G193">
        <f>IF(Players!AC194=0,10000000,Players!AC194)</f>
        <v>3769000</v>
      </c>
      <c r="H193" s="16">
        <f>INDEX('Team forecast'!$B$2:$AO$26,MATCH('Master data'!$B193,'Team forecast'!$B$2:$B$26,0),MATCH('Master data'!H$1,'Team forecast'!$B$2:$AO$2,0))</f>
        <v>1.9317940875295669</v>
      </c>
      <c r="I193" s="16">
        <f>INDEX('Team forecast'!$B$2:$AO$26,MATCH('Master data'!$B193,'Team forecast'!$B$2:$B$26,0),MATCH('Master data'!I$1,'Team forecast'!$B$2:$AO$2,0))</f>
        <v>0.87092212684430403</v>
      </c>
      <c r="J193" s="16">
        <f>INDEX('Team forecast'!$B$2:$AO$26,MATCH('Master data'!$B193,'Team forecast'!$B$2:$B$26,0),MATCH('Master data'!J$1,'Team forecast'!$B$2:$AO$2,0))</f>
        <v>0.41856540084388189</v>
      </c>
      <c r="K193" s="16">
        <f>INDEX('Team forecast'!$B$2:$AO$26,MATCH('Master data'!$B193,'Team forecast'!$B$2:$B$26,0),MATCH('Master data'!K$1,'Team forecast'!$B$2:$AO$2,0))</f>
        <v>5.488461706626059</v>
      </c>
      <c r="L193" s="16">
        <f>INDEX('Team forecast'!$B$2:$AO$26,MATCH('Master data'!$B193,'Team forecast'!$B$2:$B$26,0),MATCH('Master data'!L$1,'Team forecast'!$B$2:$AO$2,0))</f>
        <v>2.8590877901454426</v>
      </c>
      <c r="M193">
        <f>IF(Players!BC194=1,95,0)</f>
        <v>95</v>
      </c>
      <c r="N193" s="2">
        <f>Players!BN194</f>
        <v>1.3986787760335063E-2</v>
      </c>
      <c r="O193" s="2">
        <f>Players!BO194</f>
        <v>2.9736947805127055E-2</v>
      </c>
      <c r="P193" s="2">
        <f>Players!BP194</f>
        <v>2.2943503305019937E-2</v>
      </c>
      <c r="Q193" s="2">
        <f>Players!BQ194</f>
        <v>6.8372379635762731E-2</v>
      </c>
      <c r="R193" s="2">
        <f>Players!BR194</f>
        <v>0</v>
      </c>
      <c r="S193" s="2">
        <f t="shared" si="243"/>
        <v>1.9317940875295669</v>
      </c>
      <c r="T193" s="2">
        <f t="shared" si="244"/>
        <v>0.87092212684430403</v>
      </c>
      <c r="U193" s="16">
        <f>INDEX('Team forecast'!$B$2:$AO$26,MATCH('Master data'!$B193,'Team forecast'!$B$2:$B$26,0),MATCH('Master data'!U$1,'Team forecast'!$B$2:$AO$2,0))</f>
        <v>0.60759493670886078</v>
      </c>
      <c r="V193" s="16">
        <f>INDEX('Team forecast'!$B$2:$AO$26,MATCH('Master data'!$B193,'Team forecast'!$B$2:$B$26,0),MATCH('Master data'!V$1,'Team forecast'!$B$2:$AO$2,0))</f>
        <v>0.23544303797468349</v>
      </c>
      <c r="W193" s="16">
        <f>INDEX('Team forecast'!$B$2:$AO$26,MATCH('Master data'!$B193,'Team forecast'!$B$2:$B$26,0),MATCH('Master data'!W$1,'Team forecast'!$B$2:$AO$2,0))</f>
        <v>0.1569620253164557</v>
      </c>
      <c r="X193" s="5">
        <f t="shared" si="245"/>
        <v>7000</v>
      </c>
      <c r="Y193" s="5">
        <f t="shared" si="246"/>
        <v>15189.873417721519</v>
      </c>
      <c r="Z193" s="5">
        <f t="shared" si="247"/>
        <v>1177.2151898734176</v>
      </c>
      <c r="AA193" s="5">
        <f t="shared" si="248"/>
        <v>-2354.4303797468356</v>
      </c>
      <c r="AB193" s="5">
        <f t="shared" si="249"/>
        <v>4052.939084841928</v>
      </c>
      <c r="AC193" s="5">
        <f t="shared" si="250"/>
        <v>2872.2829975559889</v>
      </c>
      <c r="AD193" s="5">
        <f t="shared" si="251"/>
        <v>1259.2453930545037</v>
      </c>
      <c r="AE193" s="5">
        <f t="shared" si="252"/>
        <v>20928.270042194094</v>
      </c>
      <c r="AF193" s="5">
        <f t="shared" si="253"/>
        <v>0</v>
      </c>
      <c r="AG193" s="5">
        <f t="shared" si="254"/>
        <v>-1367.4475927152546</v>
      </c>
      <c r="AH193" s="5">
        <f t="shared" si="255"/>
        <v>0</v>
      </c>
      <c r="AI193" s="5">
        <f t="shared" si="256"/>
        <v>19317.94087529567</v>
      </c>
      <c r="AJ193" s="5">
        <f t="shared" si="257"/>
        <v>-6967.3770147544319</v>
      </c>
      <c r="AK193" s="5">
        <f>IFERROR(SUM(X193:AJ193),-5000)*((Cockpit!$C$3)^0)</f>
        <v>61108.5120133206</v>
      </c>
      <c r="AL193" s="16">
        <f>INDEX('Team forecast'!$B$2:$AO$26,MATCH('Master data'!$B193,'Team forecast'!$B$2:$B$26,0),MATCH('Master data'!AL$1,'Team forecast'!$B$2:$AO$2,0))</f>
        <v>2.4630934556476545</v>
      </c>
      <c r="AM193" s="16">
        <f>INDEX('Team forecast'!$B$2:$AO$26,MATCH('Master data'!$B193,'Team forecast'!$B$2:$B$26,0),MATCH('Master data'!AM$1,'Team forecast'!$B$2:$AO$2,0))</f>
        <v>0.51627380220950081</v>
      </c>
      <c r="AN193" s="16">
        <f>INDEX('Team forecast'!$B$2:$AO$26,MATCH('Master data'!$B193,'Team forecast'!$B$2:$B$26,0),MATCH('Master data'!AN$1,'Team forecast'!$B$2:$AO$2,0))</f>
        <v>0.59673998157876562</v>
      </c>
      <c r="AO193" s="16">
        <f>INDEX('Team forecast'!$B$2:$AO$26,MATCH('Master data'!$B193,'Team forecast'!$B$2:$B$26,0),MATCH('Master data'!AO$1,'Team forecast'!$B$2:$AO$2,0))</f>
        <v>6.9979477618400647</v>
      </c>
      <c r="AP193" s="16">
        <f>INDEX('Team forecast'!$B$2:$AO$26,MATCH('Master data'!$B193,'Team forecast'!$B$2:$B$26,0),MATCH('Master data'!AP$1,'Team forecast'!$B$2:$AO$2,0))</f>
        <v>1.6948382395766441</v>
      </c>
      <c r="AQ193" s="5">
        <f t="shared" si="258"/>
        <v>7000</v>
      </c>
      <c r="AR193" s="5">
        <f>INDEX('Team forecast'!$B$2:$AO$26,MATCH('Master data'!$B193,'Team forecast'!$B$2:$B$26,0),MATCH('Master data'!AR$1,'Team forecast'!$B$2:$AO$2,0))*IF(X193&gt;0,25000,0)</f>
        <v>20018.841262364575</v>
      </c>
      <c r="AS193" s="16">
        <f>INDEX('Team forecast'!$B$2:$AO$26,MATCH('Master data'!$B193,'Team forecast'!$B$2:$B$26,0),MATCH('Master data'!AS$1,'Team forecast'!$B$2:$AO$2,0))*IF(X193&gt;0,5000,0)</f>
        <v>720.67828544512452</v>
      </c>
      <c r="AT193" s="16">
        <f>INDEX('Team forecast'!$B$2:$AO$26,MATCH('Master data'!$B193,'Team forecast'!$B$2:$B$26,0),MATCH('Master data'!AT$1,'Team forecast'!$B$2:$AO$2,0))*IF(X193&gt;0,-15000,0)</f>
        <v>-826.66038624587839</v>
      </c>
      <c r="AU193" s="5">
        <f t="shared" si="259"/>
        <v>5167.6148097021005</v>
      </c>
      <c r="AV193" s="5">
        <f t="shared" si="260"/>
        <v>3662.2440764872167</v>
      </c>
      <c r="AW193" s="5">
        <f t="shared" si="261"/>
        <v>1605.5743760213441</v>
      </c>
      <c r="AX193" s="5">
        <f t="shared" si="262"/>
        <v>29836.999078938283</v>
      </c>
      <c r="AY193" s="5">
        <f t="shared" si="263"/>
        <v>0</v>
      </c>
      <c r="AZ193" s="5">
        <f t="shared" si="264"/>
        <v>-1367.4475927152546</v>
      </c>
      <c r="BA193" s="5">
        <f t="shared" si="265"/>
        <v>0</v>
      </c>
      <c r="BB193" s="5">
        <f t="shared" si="266"/>
        <v>24630.934556476546</v>
      </c>
      <c r="BC193" s="5">
        <f t="shared" si="267"/>
        <v>-4130.1904176760063</v>
      </c>
      <c r="BD193" s="5">
        <f t="shared" si="268"/>
        <v>86318.588048798061</v>
      </c>
      <c r="BE193" s="16">
        <f>INDEX('Team forecast'!$B$2:$AO$26,MATCH('Master data'!$B193,'Team forecast'!$B$2:$B$26,0),MATCH('Master data'!BE$1,'Team forecast'!$B$2:$AO$2,0))</f>
        <v>0</v>
      </c>
      <c r="BF193" s="16">
        <f>INDEX('Team forecast'!$B$2:$AO$26,MATCH('Master data'!$B193,'Team forecast'!$B$2:$B$26,0),MATCH('Master data'!BF$1,'Team forecast'!$B$2:$AO$2,0))</f>
        <v>0</v>
      </c>
      <c r="BG193" s="16">
        <f>INDEX('Team forecast'!$B$2:$AO$26,MATCH('Master data'!$B193,'Team forecast'!$B$2:$B$26,0),MATCH('Master data'!BG$1,'Team forecast'!$B$2:$AO$2,0))</f>
        <v>0</v>
      </c>
      <c r="BH193" s="16">
        <f>INDEX('Team forecast'!$B$2:$AO$26,MATCH('Master data'!$B193,'Team forecast'!$B$2:$B$26,0),MATCH('Master data'!BH$1,'Team forecast'!$B$2:$AO$2,0))</f>
        <v>0</v>
      </c>
      <c r="BI193" s="16">
        <f>INDEX('Team forecast'!$B$2:$AO$26,MATCH('Master data'!$B193,'Team forecast'!$B$2:$B$26,0),MATCH('Master data'!BI$1,'Team forecast'!$B$2:$AO$2,0))</f>
        <v>0</v>
      </c>
      <c r="BJ193" s="5">
        <f t="shared" si="269"/>
        <v>7000</v>
      </c>
      <c r="BK193" s="5">
        <f>INDEX('Team forecast'!$R$3:$BH$26,MATCH($B193,'Team forecast'!$B$3:$B$26,0),MATCH(BK$1,'Team forecast'!$R$2:$BH$2,0))*IF($X193&gt;0,25000,0)</f>
        <v>0</v>
      </c>
      <c r="BL193" s="5">
        <f>INDEX('Team forecast'!$R$3:$BH$26,MATCH($B193,'Team forecast'!$B$3:$B$26,0),MATCH(BL$1,'Team forecast'!$R$2:$BH$2,0))*IF($X193&gt;0,5000,0)</f>
        <v>0</v>
      </c>
      <c r="BM193" s="5">
        <f>INDEX('Team forecast'!$R$3:$BH$26,MATCH($B193,'Team forecast'!$B$3:$B$26,0),MATCH(BM$1,'Team forecast'!$R$2:$BH$2,0))*IF($X193&gt;0,-15000,0)</f>
        <v>0</v>
      </c>
      <c r="BN193" s="5">
        <f t="shared" si="270"/>
        <v>0</v>
      </c>
      <c r="BO193" s="5">
        <f t="shared" si="271"/>
        <v>0</v>
      </c>
      <c r="BP193" s="5">
        <f t="shared" si="272"/>
        <v>0</v>
      </c>
      <c r="BQ193" s="5">
        <f t="shared" si="273"/>
        <v>0</v>
      </c>
      <c r="BR193" s="5">
        <f t="shared" si="274"/>
        <v>0</v>
      </c>
      <c r="BS193" s="5">
        <f t="shared" si="275"/>
        <v>-1367.4475927152546</v>
      </c>
      <c r="BT193" s="5">
        <f t="shared" si="276"/>
        <v>0</v>
      </c>
      <c r="BU193" s="5">
        <f t="shared" si="277"/>
        <v>0</v>
      </c>
      <c r="BV193" s="5">
        <f t="shared" si="278"/>
        <v>0</v>
      </c>
      <c r="BW193" s="5">
        <f t="shared" si="199"/>
        <v>0</v>
      </c>
      <c r="BX193" s="5">
        <f t="shared" si="200"/>
        <v>73713.550031059334</v>
      </c>
      <c r="BY193" s="5">
        <f t="shared" si="279"/>
        <v>221140.650093178</v>
      </c>
      <c r="BZ193" s="5">
        <f>MAX(INDEX('Team forecast'!$R$3:$BH$26,MATCH($B193,'Team forecast'!$B$3:$B$26,0),MATCH(BZ$1,'Team forecast'!$R$2:$BH$2,0))*($BX193)-(1-INDEX('Team forecast'!$R$3:$BH$26,MATCH($B193,'Team forecast'!$B$3:$B$26,0),MATCH(BZ$1,'Team forecast'!$R$2:$BH$2,0)))*(BY193+CH193)*0.01,-5000)</f>
        <v>69343.744010598137</v>
      </c>
      <c r="CA193" s="5">
        <f>MAX(INDEX('Team forecast'!$R$3:$BH$26,MATCH($B193,'Team forecast'!$B$3:$B$26,0),MATCH(CA$1,'Team forecast'!$R$2:$BH$2,0))*$BX193-(1-INDEX('Team forecast'!$R$3:$BH$26,MATCH($B193,'Team forecast'!$B$3:$B$26,0),MATCH(CA$1,'Team forecast'!$R$2:$BH$2,0)))*(BY193+BX193+CH193)*0.01,-5000)</f>
        <v>14056.588209358826</v>
      </c>
      <c r="CB193" s="5">
        <f>MAX(INDEX('Team forecast'!$R$3:$BH$26,MATCH($B193,'Team forecast'!$B$3:$B$26,0),MATCH(CB$1,'Team forecast'!$R$2:$BH$2,0))*$BX193-(1-INDEX('Team forecast'!$R$3:$BH$26,MATCH($B193,'Team forecast'!$B$3:$B$26,0),MATCH(CB$1,'Team forecast'!$R$2:$BH$2,0)))*(BY193+BX193*2+CH193)*0.01,0)</f>
        <v>0</v>
      </c>
      <c r="CC193" s="5">
        <v>0</v>
      </c>
      <c r="CD193" s="5">
        <f>+AK193+BD193*Cockpit!$C$3+BW193*Cockpit!$C$3^2+BZ193*Cockpit!$C$3^3+CA193*Cockpit!$C$3^4+CB193*Cockpit!$C$3^5+CC193*Cockpit!$C$3^6</f>
        <v>141977.14191750815</v>
      </c>
      <c r="CE193" s="5"/>
      <c r="CF193" s="5"/>
      <c r="CG193" s="5">
        <v>0</v>
      </c>
      <c r="CH193" s="5">
        <f t="shared" si="201"/>
        <v>3769000</v>
      </c>
      <c r="CI193" s="5">
        <f t="shared" si="202"/>
        <v>3769000</v>
      </c>
      <c r="CJ193" s="1">
        <f t="shared" si="203"/>
        <v>3.7999999999999999E-2</v>
      </c>
      <c r="CK193" s="5">
        <f>RANK(CD193,$CD$2:$CD$622)+COUNTIF($CD$2:$CD193,$CD193)-1</f>
        <v>46</v>
      </c>
      <c r="CL193" s="5">
        <f>RANK(CJ193,$CJ$2:$CJ$622)+COUNTIF($CJ$2:$CJ193,$CJ193)-1</f>
        <v>28</v>
      </c>
    </row>
    <row r="194" spans="1:90" x14ac:dyDescent="0.3">
      <c r="A194" t="str">
        <f>Players!P195</f>
        <v>Roman Yaremchuk</v>
      </c>
      <c r="B194" t="str">
        <f>Players!G195</f>
        <v>Ukraine</v>
      </c>
      <c r="C194" t="str">
        <f>Players!AB195</f>
        <v>Striker</v>
      </c>
      <c r="D194" s="1"/>
      <c r="F194" t="str">
        <f>IFERROR(INDEX(Lookup!B:B,MATCH(INDEX(Players!C:C,MATCH(E194,Players!A:A,0)),Lookup!D:D,0)),"")</f>
        <v/>
      </c>
      <c r="G194">
        <f>IF(Players!AC195=0,10000000,Players!AC195)</f>
        <v>4158000</v>
      </c>
      <c r="H194" s="16">
        <f>INDEX('Team forecast'!$B$2:$AO$26,MATCH('Master data'!$B194,'Team forecast'!$B$2:$B$26,0),MATCH('Master data'!H$1,'Team forecast'!$B$2:$AO$2,0))</f>
        <v>1.6656893725023201</v>
      </c>
      <c r="I194" s="16">
        <f>INDEX('Team forecast'!$B$2:$AO$26,MATCH('Master data'!$B194,'Team forecast'!$B$2:$B$26,0),MATCH('Master data'!I$1,'Team forecast'!$B$2:$AO$2,0))</f>
        <v>0.7981888047975968</v>
      </c>
      <c r="J194" s="16">
        <f>INDEX('Team forecast'!$B$2:$AO$26,MATCH('Master data'!$B194,'Team forecast'!$B$2:$B$26,0),MATCH('Master data'!J$1,'Team forecast'!$B$2:$AO$2,0))</f>
        <v>0.45014352402215202</v>
      </c>
      <c r="K194" s="16">
        <f>INDEX('Team forecast'!$B$2:$AO$26,MATCH('Master data'!$B194,'Team forecast'!$B$2:$B$26,0),MATCH('Master data'!K$1,'Team forecast'!$B$2:$AO$2,0))</f>
        <v>4.2020800079035805</v>
      </c>
      <c r="L194" s="16">
        <f>INDEX('Team forecast'!$B$2:$AO$26,MATCH('Master data'!$B194,'Team forecast'!$B$2:$B$26,0),MATCH('Master data'!L$1,'Team forecast'!$B$2:$AO$2,0))</f>
        <v>2.1264724646897806</v>
      </c>
      <c r="M194">
        <f>IF(Players!BC195=1,95,0)</f>
        <v>95</v>
      </c>
      <c r="N194" s="2">
        <f>Players!BN195</f>
        <v>0.30057574181189967</v>
      </c>
      <c r="O194" s="2">
        <f>Players!BO195</f>
        <v>0.12401582040460338</v>
      </c>
      <c r="P194" s="2">
        <f>Players!BP195</f>
        <v>0.18638260364078413</v>
      </c>
      <c r="Q194" s="2">
        <f>Players!BQ195</f>
        <v>0</v>
      </c>
      <c r="R194" s="2">
        <f>Players!BR195</f>
        <v>0</v>
      </c>
      <c r="S194" s="2">
        <f t="shared" si="243"/>
        <v>1.6656893725023201</v>
      </c>
      <c r="T194" s="2">
        <f t="shared" si="244"/>
        <v>0.7981888047975968</v>
      </c>
      <c r="U194" s="16">
        <f>INDEX('Team forecast'!$B$2:$AO$26,MATCH('Master data'!$B194,'Team forecast'!$B$2:$B$26,0),MATCH('Master data'!U$1,'Team forecast'!$B$2:$AO$2,0))</f>
        <v>0.58351938299167849</v>
      </c>
      <c r="V194" s="16">
        <f>INDEX('Team forecast'!$B$2:$AO$26,MATCH('Master data'!$B194,'Team forecast'!$B$2:$B$26,0),MATCH('Master data'!V$1,'Team forecast'!$B$2:$AO$2,0))</f>
        <v>0.25208037345240508</v>
      </c>
      <c r="W194" s="16">
        <f>INDEX('Team forecast'!$B$2:$AO$26,MATCH('Master data'!$B194,'Team forecast'!$B$2:$B$26,0),MATCH('Master data'!W$1,'Team forecast'!$B$2:$AO$2,0))</f>
        <v>0.1644002435559164</v>
      </c>
      <c r="X194" s="5">
        <f t="shared" si="245"/>
        <v>7000</v>
      </c>
      <c r="Y194" s="5">
        <f t="shared" si="246"/>
        <v>14587.984574791963</v>
      </c>
      <c r="Z194" s="5">
        <f t="shared" si="247"/>
        <v>1260.4018672620255</v>
      </c>
      <c r="AA194" s="5">
        <f t="shared" si="248"/>
        <v>-2466.0036533387461</v>
      </c>
      <c r="AB194" s="5">
        <f t="shared" si="249"/>
        <v>50066.581876808254</v>
      </c>
      <c r="AC194" s="5">
        <f t="shared" si="250"/>
        <v>10328.591703505212</v>
      </c>
      <c r="AD194" s="5">
        <f t="shared" si="251"/>
        <v>7831.9461257995608</v>
      </c>
      <c r="AE194" s="5">
        <f t="shared" si="252"/>
        <v>0</v>
      </c>
      <c r="AF194" s="5">
        <f t="shared" si="253"/>
        <v>0</v>
      </c>
      <c r="AG194" s="5">
        <f t="shared" si="254"/>
        <v>0</v>
      </c>
      <c r="AH194" s="5">
        <f t="shared" si="255"/>
        <v>0</v>
      </c>
      <c r="AI194" s="5">
        <f t="shared" si="256"/>
        <v>16656.893725023201</v>
      </c>
      <c r="AJ194" s="5">
        <f t="shared" si="257"/>
        <v>-6385.5104383807748</v>
      </c>
      <c r="AK194" s="5">
        <f>IFERROR(SUM(X194:AJ194),-5000)*((Cockpit!$C$3)^0)</f>
        <v>98880.885781470686</v>
      </c>
      <c r="AL194" s="16">
        <f>INDEX('Team forecast'!$B$2:$AO$26,MATCH('Master data'!$B194,'Team forecast'!$B$2:$B$26,0),MATCH('Master data'!AL$1,'Team forecast'!$B$2:$AO$2,0))</f>
        <v>1.2844000534385505</v>
      </c>
      <c r="AM194" s="16">
        <f>INDEX('Team forecast'!$B$2:$AO$26,MATCH('Master data'!$B194,'Team forecast'!$B$2:$B$26,0),MATCH('Master data'!AM$1,'Team forecast'!$B$2:$AO$2,0))</f>
        <v>1.1592369104845446</v>
      </c>
      <c r="AN194" s="16">
        <f>INDEX('Team forecast'!$B$2:$AO$26,MATCH('Master data'!$B194,'Team forecast'!$B$2:$B$26,0),MATCH('Master data'!AN$1,'Team forecast'!$B$2:$AO$2,0))</f>
        <v>0.31372549019607843</v>
      </c>
      <c r="AO194" s="16">
        <f>INDEX('Team forecast'!$B$2:$AO$26,MATCH('Master data'!$B194,'Team forecast'!$B$2:$B$26,0),MATCH('Master data'!AO$1,'Team forecast'!$B$2:$AO$2,0))</f>
        <v>3.240191043901798</v>
      </c>
      <c r="AP194" s="16">
        <f>INDEX('Team forecast'!$B$2:$AO$26,MATCH('Master data'!$B194,'Team forecast'!$B$2:$B$26,0),MATCH('Master data'!AP$1,'Team forecast'!$B$2:$AO$2,0))</f>
        <v>3.0883487157183667</v>
      </c>
      <c r="AQ194" s="5">
        <f t="shared" si="258"/>
        <v>7000</v>
      </c>
      <c r="AR194" s="5">
        <f>INDEX('Team forecast'!$B$2:$AO$26,MATCH('Master data'!$B194,'Team forecast'!$B$2:$B$26,0),MATCH('Master data'!AR$1,'Team forecast'!$B$2:$AO$2,0))*IF(X194&gt;0,25000,0)</f>
        <v>9803.9215686274492</v>
      </c>
      <c r="AS194" s="16">
        <f>INDEX('Team forecast'!$B$2:$AO$26,MATCH('Master data'!$B194,'Team forecast'!$B$2:$B$26,0),MATCH('Master data'!AS$1,'Team forecast'!$B$2:$AO$2,0))*IF(X194&gt;0,5000,0)</f>
        <v>1470.5882352941173</v>
      </c>
      <c r="AT194" s="16">
        <f>INDEX('Team forecast'!$B$2:$AO$26,MATCH('Master data'!$B194,'Team forecast'!$B$2:$B$26,0),MATCH('Master data'!AT$1,'Team forecast'!$B$2:$AO$2,0))*IF(X194&gt;0,-15000,0)</f>
        <v>-4705.8823529411766</v>
      </c>
      <c r="AU194" s="5">
        <f t="shared" si="259"/>
        <v>38605.949884553593</v>
      </c>
      <c r="AV194" s="5">
        <f t="shared" si="260"/>
        <v>7964.2963177449128</v>
      </c>
      <c r="AW194" s="5">
        <f t="shared" si="261"/>
        <v>6039.1524305596731</v>
      </c>
      <c r="AX194" s="5">
        <f t="shared" si="262"/>
        <v>0</v>
      </c>
      <c r="AY194" s="5">
        <f t="shared" si="263"/>
        <v>0</v>
      </c>
      <c r="AZ194" s="5">
        <f t="shared" si="264"/>
        <v>0</v>
      </c>
      <c r="BA194" s="5">
        <f t="shared" si="265"/>
        <v>0</v>
      </c>
      <c r="BB194" s="5">
        <f t="shared" si="266"/>
        <v>12844.000534385505</v>
      </c>
      <c r="BC194" s="5">
        <f t="shared" si="267"/>
        <v>-9273.8952838763562</v>
      </c>
      <c r="BD194" s="5">
        <f t="shared" si="268"/>
        <v>69748.131334347723</v>
      </c>
      <c r="BE194" s="16">
        <f>INDEX('Team forecast'!$B$2:$AO$26,MATCH('Master data'!$B194,'Team forecast'!$B$2:$B$26,0),MATCH('Master data'!BE$1,'Team forecast'!$B$2:$AO$2,0))</f>
        <v>0</v>
      </c>
      <c r="BF194" s="16">
        <f>INDEX('Team forecast'!$B$2:$AO$26,MATCH('Master data'!$B194,'Team forecast'!$B$2:$B$26,0),MATCH('Master data'!BF$1,'Team forecast'!$B$2:$AO$2,0))</f>
        <v>0</v>
      </c>
      <c r="BG194" s="16">
        <f>INDEX('Team forecast'!$B$2:$AO$26,MATCH('Master data'!$B194,'Team forecast'!$B$2:$B$26,0),MATCH('Master data'!BG$1,'Team forecast'!$B$2:$AO$2,0))</f>
        <v>0</v>
      </c>
      <c r="BH194" s="16">
        <f>INDEX('Team forecast'!$B$2:$AO$26,MATCH('Master data'!$B194,'Team forecast'!$B$2:$B$26,0),MATCH('Master data'!BH$1,'Team forecast'!$B$2:$AO$2,0))</f>
        <v>0</v>
      </c>
      <c r="BI194" s="16">
        <f>INDEX('Team forecast'!$B$2:$AO$26,MATCH('Master data'!$B194,'Team forecast'!$B$2:$B$26,0),MATCH('Master data'!BI$1,'Team forecast'!$B$2:$AO$2,0))</f>
        <v>0</v>
      </c>
      <c r="BJ194" s="5">
        <f t="shared" si="269"/>
        <v>7000</v>
      </c>
      <c r="BK194" s="5">
        <f>INDEX('Team forecast'!$R$3:$BH$26,MATCH($B194,'Team forecast'!$B$3:$B$26,0),MATCH(BK$1,'Team forecast'!$R$2:$BH$2,0))*IF($X194&gt;0,25000,0)</f>
        <v>0</v>
      </c>
      <c r="BL194" s="5">
        <f>INDEX('Team forecast'!$R$3:$BH$26,MATCH($B194,'Team forecast'!$B$3:$B$26,0),MATCH(BL$1,'Team forecast'!$R$2:$BH$2,0))*IF($X194&gt;0,5000,0)</f>
        <v>0</v>
      </c>
      <c r="BM194" s="5">
        <f>INDEX('Team forecast'!$R$3:$BH$26,MATCH($B194,'Team forecast'!$B$3:$B$26,0),MATCH(BM$1,'Team forecast'!$R$2:$BH$2,0))*IF($X194&gt;0,-15000,0)</f>
        <v>0</v>
      </c>
      <c r="BN194" s="5">
        <f t="shared" si="270"/>
        <v>0</v>
      </c>
      <c r="BO194" s="5">
        <f t="shared" si="271"/>
        <v>0</v>
      </c>
      <c r="BP194" s="5">
        <f t="shared" si="272"/>
        <v>0</v>
      </c>
      <c r="BQ194" s="5">
        <f t="shared" si="273"/>
        <v>0</v>
      </c>
      <c r="BR194" s="5">
        <f t="shared" si="274"/>
        <v>0</v>
      </c>
      <c r="BS194" s="5">
        <f t="shared" si="275"/>
        <v>0</v>
      </c>
      <c r="BT194" s="5">
        <f t="shared" si="276"/>
        <v>0</v>
      </c>
      <c r="BU194" s="5">
        <f t="shared" si="277"/>
        <v>0</v>
      </c>
      <c r="BV194" s="5">
        <f t="shared" si="278"/>
        <v>0</v>
      </c>
      <c r="BW194" s="5">
        <f t="shared" si="199"/>
        <v>0</v>
      </c>
      <c r="BX194" s="5">
        <f t="shared" si="200"/>
        <v>84314.508557909197</v>
      </c>
      <c r="BY194" s="5">
        <f t="shared" si="279"/>
        <v>252943.52567372759</v>
      </c>
      <c r="BZ194" s="5">
        <f>MAX(INDEX('Team forecast'!$R$3:$BH$26,MATCH($B194,'Team forecast'!$B$3:$B$26,0),MATCH(BZ$1,'Team forecast'!$R$2:$BH$2,0))*($BX194)-(1-INDEX('Team forecast'!$R$3:$BH$26,MATCH($B194,'Team forecast'!$B$3:$B$26,0),MATCH(BZ$1,'Team forecast'!$R$2:$BH$2,0)))*(BY194+CH194)*0.01,-5000)</f>
        <v>47621.953182295925</v>
      </c>
      <c r="CA194" s="5">
        <f>MAX(INDEX('Team forecast'!$R$3:$BH$26,MATCH($B194,'Team forecast'!$B$3:$B$26,0),MATCH(CA$1,'Team forecast'!$R$2:$BH$2,0))*$BX194-(1-INDEX('Team forecast'!$R$3:$BH$26,MATCH($B194,'Team forecast'!$B$3:$B$26,0),MATCH(CA$1,'Team forecast'!$R$2:$BH$2,0)))*(BY194+BX194+CH194)*0.01,-5000)</f>
        <v>375.44591810357088</v>
      </c>
      <c r="CB194" s="5">
        <f>MAX(INDEX('Team forecast'!$R$3:$BH$26,MATCH($B194,'Team forecast'!$B$3:$B$26,0),MATCH(CB$1,'Team forecast'!$R$2:$BH$2,0))*$BX194-(1-INDEX('Team forecast'!$R$3:$BH$26,MATCH($B194,'Team forecast'!$B$3:$B$26,0),MATCH(CB$1,'Team forecast'!$R$2:$BH$2,0)))*(BY194+BX194*2+CH194)*0.01,0)</f>
        <v>0</v>
      </c>
      <c r="CC194" s="5">
        <v>0</v>
      </c>
      <c r="CD194" s="5">
        <f>+AK194+BD194*Cockpit!$C$3+BW194*Cockpit!$C$3^2+BZ194*Cockpit!$C$3^3+CA194*Cockpit!$C$3^4+CB194*Cockpit!$C$3^5+CC194*Cockpit!$C$3^6</f>
        <v>159564.0105113415</v>
      </c>
      <c r="CE194" s="5"/>
      <c r="CF194" s="5"/>
      <c r="CG194" s="5">
        <v>0</v>
      </c>
      <c r="CH194" s="5">
        <f t="shared" si="201"/>
        <v>4158000</v>
      </c>
      <c r="CI194" s="5">
        <f t="shared" si="202"/>
        <v>4158000</v>
      </c>
      <c r="CJ194" s="1">
        <f t="shared" si="203"/>
        <v>3.7999999999999999E-2</v>
      </c>
      <c r="CK194" s="5">
        <f>RANK(CD194,$CD$2:$CD$622)+COUNTIF($CD$2:$CD194,$CD194)-1</f>
        <v>32</v>
      </c>
      <c r="CL194" s="5">
        <f>RANK(CJ194,$CJ$2:$CJ$622)+COUNTIF($CJ$2:$CJ194,$CJ194)-1</f>
        <v>29</v>
      </c>
    </row>
    <row r="195" spans="1:90" x14ac:dyDescent="0.3">
      <c r="A195" t="str">
        <f>Players!P196</f>
        <v>Leonardo Spinazzola</v>
      </c>
      <c r="B195" t="str">
        <f>Players!G196</f>
        <v>Italy</v>
      </c>
      <c r="C195" t="str">
        <f>Players!AB196</f>
        <v>Defense</v>
      </c>
      <c r="D195" s="1"/>
      <c r="F195" t="str">
        <f>IFERROR(INDEX(Lookup!B:B,MATCH(INDEX(Players!C:C,MATCH(E195,Players!A:A,0)),Lookup!D:D,0)),"")</f>
        <v/>
      </c>
      <c r="G195">
        <f>IF(Players!AC196=0,10000000,Players!AC196)</f>
        <v>3665000</v>
      </c>
      <c r="H195" s="16">
        <f>INDEX('Team forecast'!$B$2:$AO$26,MATCH('Master data'!$B195,'Team forecast'!$B$2:$B$26,0),MATCH('Master data'!H$1,'Team forecast'!$B$2:$AO$2,0))</f>
        <v>1.6694298230620759</v>
      </c>
      <c r="I195" s="16">
        <f>INDEX('Team forecast'!$B$2:$AO$26,MATCH('Master data'!$B195,'Team forecast'!$B$2:$B$26,0),MATCH('Master data'!I$1,'Team forecast'!$B$2:$AO$2,0))</f>
        <v>0.66430787748130482</v>
      </c>
      <c r="J195" s="16">
        <f>INDEX('Team forecast'!$B$2:$AO$26,MATCH('Master data'!$B195,'Team forecast'!$B$2:$B$26,0),MATCH('Master data'!J$1,'Team forecast'!$B$2:$AO$2,0))</f>
        <v>0.5146295912014941</v>
      </c>
      <c r="K195" s="16">
        <f>INDEX('Team forecast'!$B$2:$AO$26,MATCH('Master data'!$B195,'Team forecast'!$B$2:$B$26,0),MATCH('Master data'!K$1,'Team forecast'!$B$2:$AO$2,0))</f>
        <v>4.5619178587418219</v>
      </c>
      <c r="L195" s="16">
        <f>INDEX('Team forecast'!$B$2:$AO$26,MATCH('Master data'!$B195,'Team forecast'!$B$2:$B$26,0),MATCH('Master data'!L$1,'Team forecast'!$B$2:$AO$2,0))</f>
        <v>2.1808086887012532</v>
      </c>
      <c r="M195">
        <f>IF(Players!BC196=1,95,0)</f>
        <v>95</v>
      </c>
      <c r="N195" s="2">
        <f>Players!BN196</f>
        <v>2.8781990269526971E-2</v>
      </c>
      <c r="O195" s="2">
        <f>Players!BO196</f>
        <v>0.117350901337941</v>
      </c>
      <c r="P195" s="2">
        <f>Players!BP196</f>
        <v>4.0614727032468385E-2</v>
      </c>
      <c r="Q195" s="2">
        <f>Players!BQ196</f>
        <v>0</v>
      </c>
      <c r="R195" s="2">
        <f>Players!BR196</f>
        <v>0</v>
      </c>
      <c r="S195" s="2">
        <f t="shared" ref="S195:S258" si="280">H195</f>
        <v>1.6694298230620759</v>
      </c>
      <c r="T195" s="2">
        <f t="shared" ref="T195:T258" si="281">I195</f>
        <v>0.66430787748130482</v>
      </c>
      <c r="U195" s="16">
        <f>INDEX('Team forecast'!$B$2:$AO$26,MATCH('Master data'!$B195,'Team forecast'!$B$2:$B$26,0),MATCH('Master data'!U$1,'Team forecast'!$B$2:$AO$2,0))</f>
        <v>0.60759493670886078</v>
      </c>
      <c r="V195" s="16">
        <f>INDEX('Team forecast'!$B$2:$AO$26,MATCH('Master data'!$B195,'Team forecast'!$B$2:$B$26,0),MATCH('Master data'!V$1,'Team forecast'!$B$2:$AO$2,0))</f>
        <v>0.23544303797468349</v>
      </c>
      <c r="W195" s="16">
        <f>INDEX('Team forecast'!$B$2:$AO$26,MATCH('Master data'!$B195,'Team forecast'!$B$2:$B$26,0),MATCH('Master data'!W$1,'Team forecast'!$B$2:$AO$2,0))</f>
        <v>0.1569620253164557</v>
      </c>
      <c r="X195" s="5">
        <f t="shared" ref="X195:X258" si="282">IF(M195&gt;95,7000*2,IF(M195&gt;0,7000,-5000))</f>
        <v>7000</v>
      </c>
      <c r="Y195" s="5">
        <f t="shared" ref="Y195:Y258" si="283">IF($X195&gt;0,U195*25000,0)</f>
        <v>15189.873417721519</v>
      </c>
      <c r="Z195" s="5">
        <f t="shared" ref="Z195:Z258" si="284">IF($X195&gt;0,V195*5000,0)</f>
        <v>1177.2151898734176</v>
      </c>
      <c r="AA195" s="5">
        <f t="shared" ref="AA195:AA258" si="285">IF($X195&gt;0,W195*(-15000),0)</f>
        <v>-2354.4303797468356</v>
      </c>
      <c r="AB195" s="5">
        <f t="shared" ref="AB195:AB258" si="286">IF($C195="Defense",$N195*150000,IF($C195="Midfield",$N195*125000,IF($C195="Striker",$N195*100000,0)))*$H195</f>
        <v>7207.4269384546205</v>
      </c>
      <c r="AC195" s="5">
        <f t="shared" ref="AC195:AC258" si="287">$O195*50000*H195</f>
        <v>9795.4547228386982</v>
      </c>
      <c r="AD195" s="5">
        <f t="shared" ref="AD195:AD258" si="288">$P195*K195*10000</f>
        <v>1852.8104857734177</v>
      </c>
      <c r="AE195" s="5">
        <f t="shared" ref="AE195:AE258" si="289">IF($C195="Goalkeeper",J195*75000,IF($C195="Defense",J195*50000,0))</f>
        <v>25731.479560074706</v>
      </c>
      <c r="AF195" s="5">
        <f t="shared" ref="AF195:AF258" si="290">IF($C195="Goalkeeper",(L195-I195)*5000,0)</f>
        <v>0</v>
      </c>
      <c r="AG195" s="5">
        <f t="shared" ref="AG195:AG258" si="291">IF(M195&gt;0,Q195*(-20000),0)</f>
        <v>0</v>
      </c>
      <c r="AH195" s="5">
        <f t="shared" ref="AH195:AH258" si="292">IF(M195&gt;0,R195*(-50000),0)</f>
        <v>0</v>
      </c>
      <c r="AI195" s="5">
        <f t="shared" ref="AI195:AI258" si="293">IF(M195&gt;0,S195*10000,0)</f>
        <v>16694.29823062076</v>
      </c>
      <c r="AJ195" s="5">
        <f t="shared" ref="AJ195:AJ258" si="294">IF(M195&gt;0,T195*(-8000),0)</f>
        <v>-5314.4630198504383</v>
      </c>
      <c r="AK195" s="5">
        <f>IFERROR(SUM(X195:AJ195),-5000)*((Cockpit!$C$3)^0)</f>
        <v>76979.665145759849</v>
      </c>
      <c r="AL195" s="16">
        <f>INDEX('Team forecast'!$B$2:$AO$26,MATCH('Master data'!$B195,'Team forecast'!$B$2:$B$26,0),MATCH('Master data'!AL$1,'Team forecast'!$B$2:$AO$2,0))</f>
        <v>1.8662925210906216</v>
      </c>
      <c r="AM195" s="16">
        <f>INDEX('Team forecast'!$B$2:$AO$26,MATCH('Master data'!$B195,'Team forecast'!$B$2:$B$26,0),MATCH('Master data'!AM$1,'Team forecast'!$B$2:$AO$2,0))</f>
        <v>0.66231971676468582</v>
      </c>
      <c r="AN195" s="16">
        <f>INDEX('Team forecast'!$B$2:$AO$26,MATCH('Master data'!$B195,'Team forecast'!$B$2:$B$26,0),MATCH('Master data'!AN$1,'Team forecast'!$B$2:$AO$2,0))</f>
        <v>0.51565377532228363</v>
      </c>
      <c r="AO195" s="16">
        <f>INDEX('Team forecast'!$B$2:$AO$26,MATCH('Master data'!$B195,'Team forecast'!$B$2:$B$26,0),MATCH('Master data'!AO$1,'Team forecast'!$B$2:$AO$2,0))</f>
        <v>5.0998688677930888</v>
      </c>
      <c r="AP195" s="16">
        <f>INDEX('Team forecast'!$B$2:$AO$26,MATCH('Master data'!$B195,'Team forecast'!$B$2:$B$26,0),MATCH('Master data'!AP$1,'Team forecast'!$B$2:$AO$2,0))</f>
        <v>2.1742818984699284</v>
      </c>
      <c r="AQ195" s="5">
        <f t="shared" ref="AQ195:AQ258" si="295">X195</f>
        <v>7000</v>
      </c>
      <c r="AR195" s="5">
        <f>INDEX('Team forecast'!$B$2:$AO$26,MATCH('Master data'!$B195,'Team forecast'!$B$2:$B$26,0),MATCH('Master data'!AR$1,'Team forecast'!$B$2:$AO$2,0))*IF(X195&gt;0,25000,0)</f>
        <v>16574.585635359119</v>
      </c>
      <c r="AS195" s="16">
        <f>INDEX('Team forecast'!$B$2:$AO$26,MATCH('Master data'!$B195,'Team forecast'!$B$2:$B$26,0),MATCH('Master data'!AS$1,'Team forecast'!$B$2:$AO$2,0))*IF(X195&gt;0,5000,0)</f>
        <v>1104.972375690608</v>
      </c>
      <c r="AT195" s="16">
        <f>INDEX('Team forecast'!$B$2:$AO$26,MATCH('Master data'!$B195,'Team forecast'!$B$2:$B$26,0),MATCH('Master data'!AT$1,'Team forecast'!$B$2:$AO$2,0))*IF(X195&gt;0,-15000,0)</f>
        <v>-1740.3314917127068</v>
      </c>
      <c r="AU195" s="5">
        <f t="shared" ref="AU195:AU258" si="296">IF($C195="Defense",$N195*150000,IF($C195="Midfield",$N195*125000,IF($C195="Striker",$N195*100000,0)))*$AL195</f>
        <v>8057.3419773181849</v>
      </c>
      <c r="AV195" s="5">
        <f t="shared" ref="AV195:AV258" si="297">$O195*50000*AL195</f>
        <v>10950.555475512136</v>
      </c>
      <c r="AW195" s="5">
        <f t="shared" ref="AW195:AW258" si="298">$P195*AO195*10000</f>
        <v>2071.2978196679992</v>
      </c>
      <c r="AX195" s="5">
        <f t="shared" ref="AX195:AX258" si="299">IF($C195="Goalkeeper",AN195*75000,IF($C195="Defense",AN195*50000,0))</f>
        <v>25782.688766114181</v>
      </c>
      <c r="AY195" s="5">
        <f t="shared" ref="AY195:AY258" si="300">IF($C195="Goalkeeper",(AP195-AM195)*5000,0)</f>
        <v>0</v>
      </c>
      <c r="AZ195" s="5">
        <f t="shared" ref="AZ195:AZ258" si="301">$AG195</f>
        <v>0</v>
      </c>
      <c r="BA195" s="5">
        <f t="shared" ref="BA195:BA258" si="302">$AH195</f>
        <v>0</v>
      </c>
      <c r="BB195" s="5">
        <f t="shared" ref="BB195:BB258" si="303">IF(X195&gt;0,AL195*10000,0)</f>
        <v>18662.925210906214</v>
      </c>
      <c r="BC195" s="5">
        <f t="shared" ref="BC195:BC258" si="304">IF(X195&gt;0,AM195*(-8000),0)</f>
        <v>-5298.5577341174867</v>
      </c>
      <c r="BD195" s="5">
        <f t="shared" ref="BD195:BD258" si="305">IFERROR(SUM(AQ195:BC195),0)</f>
        <v>83165.478034738248</v>
      </c>
      <c r="BE195" s="16">
        <f>INDEX('Team forecast'!$B$2:$AO$26,MATCH('Master data'!$B195,'Team forecast'!$B$2:$B$26,0),MATCH('Master data'!BE$1,'Team forecast'!$B$2:$AO$2,0))</f>
        <v>0</v>
      </c>
      <c r="BF195" s="16">
        <f>INDEX('Team forecast'!$B$2:$AO$26,MATCH('Master data'!$B195,'Team forecast'!$B$2:$B$26,0),MATCH('Master data'!BF$1,'Team forecast'!$B$2:$AO$2,0))</f>
        <v>0</v>
      </c>
      <c r="BG195" s="16">
        <f>INDEX('Team forecast'!$B$2:$AO$26,MATCH('Master data'!$B195,'Team forecast'!$B$2:$B$26,0),MATCH('Master data'!BG$1,'Team forecast'!$B$2:$AO$2,0))</f>
        <v>0</v>
      </c>
      <c r="BH195" s="16">
        <f>INDEX('Team forecast'!$B$2:$AO$26,MATCH('Master data'!$B195,'Team forecast'!$B$2:$B$26,0),MATCH('Master data'!BH$1,'Team forecast'!$B$2:$AO$2,0))</f>
        <v>0</v>
      </c>
      <c r="BI195" s="16">
        <f>INDEX('Team forecast'!$B$2:$AO$26,MATCH('Master data'!$B195,'Team forecast'!$B$2:$B$26,0),MATCH('Master data'!BI$1,'Team forecast'!$B$2:$AO$2,0))</f>
        <v>0</v>
      </c>
      <c r="BJ195" s="5">
        <f t="shared" ref="BJ195:BJ258" si="306">AQ195</f>
        <v>7000</v>
      </c>
      <c r="BK195" s="5">
        <f>INDEX('Team forecast'!$R$3:$BH$26,MATCH($B195,'Team forecast'!$B$3:$B$26,0),MATCH(BK$1,'Team forecast'!$R$2:$BH$2,0))*IF($X195&gt;0,25000,0)</f>
        <v>0</v>
      </c>
      <c r="BL195" s="5">
        <f>INDEX('Team forecast'!$R$3:$BH$26,MATCH($B195,'Team forecast'!$B$3:$B$26,0),MATCH(BL$1,'Team forecast'!$R$2:$BH$2,0))*IF($X195&gt;0,5000,0)</f>
        <v>0</v>
      </c>
      <c r="BM195" s="5">
        <f>INDEX('Team forecast'!$R$3:$BH$26,MATCH($B195,'Team forecast'!$B$3:$B$26,0),MATCH(BM$1,'Team forecast'!$R$2:$BH$2,0))*IF($X195&gt;0,-15000,0)</f>
        <v>0</v>
      </c>
      <c r="BN195" s="5">
        <f t="shared" ref="BN195:BN258" si="307">IF($C195="Defense",$N195*150000,IF($C195="Midfield",$N195*125000,IF($C195="Striker",$N195*100000,0)))*$BE195</f>
        <v>0</v>
      </c>
      <c r="BO195" s="5">
        <f t="shared" ref="BO195:BO258" si="308">$O195*50000*$BE195</f>
        <v>0</v>
      </c>
      <c r="BP195" s="5">
        <f t="shared" ref="BP195:BP258" si="309">$P195*BH195*10000</f>
        <v>0</v>
      </c>
      <c r="BQ195" s="5">
        <f t="shared" ref="BQ195:BQ258" si="310">IF($C195="Goalkeeper",BG195*75000,IF($C195="Defense",BG195*50000,0))</f>
        <v>0</v>
      </c>
      <c r="BR195" s="5">
        <f t="shared" ref="BR195:BR258" si="311">IF($C195="Goalkeeper",(BI195-BF195)*5000,0)</f>
        <v>0</v>
      </c>
      <c r="BS195" s="5">
        <f t="shared" ref="BS195:BS258" si="312">$AG195</f>
        <v>0</v>
      </c>
      <c r="BT195" s="5">
        <f t="shared" ref="BT195:BT258" si="313">$AH195</f>
        <v>0</v>
      </c>
      <c r="BU195" s="5">
        <f t="shared" ref="BU195:BU258" si="314">IF(AQ195&gt;0,BE195*10000,0)</f>
        <v>0</v>
      </c>
      <c r="BV195" s="5">
        <f t="shared" ref="BV195:BV258" si="315">IF(AQ195&gt;0,BF195*(-8000),0)</f>
        <v>0</v>
      </c>
      <c r="BW195" s="5">
        <f t="shared" ref="BW195:BW258" si="316">IFERROR(0,0)</f>
        <v>0</v>
      </c>
      <c r="BX195" s="5">
        <f t="shared" ref="BX195:BX258" si="317">AVERAGE(AK195,BD195)</f>
        <v>80072.571590249048</v>
      </c>
      <c r="BY195" s="5">
        <f t="shared" ref="BY195:BY258" si="318">BX195*3</f>
        <v>240217.71477074714</v>
      </c>
      <c r="BZ195" s="5">
        <f>MAX(INDEX('Team forecast'!$R$3:$BH$26,MATCH($B195,'Team forecast'!$B$3:$B$26,0),MATCH(BZ$1,'Team forecast'!$R$2:$BH$2,0))*($BX195)-(1-INDEX('Team forecast'!$R$3:$BH$26,MATCH($B195,'Team forecast'!$B$3:$B$26,0),MATCH(BZ$1,'Team forecast'!$R$2:$BH$2,0)))*(BY195+CH195)*0.01,-5000)</f>
        <v>72279.363728887402</v>
      </c>
      <c r="CA195" s="5">
        <f>MAX(INDEX('Team forecast'!$R$3:$BH$26,MATCH($B195,'Team forecast'!$B$3:$B$26,0),MATCH(CA$1,'Team forecast'!$R$2:$BH$2,0))*$BX195-(1-INDEX('Team forecast'!$R$3:$BH$26,MATCH($B195,'Team forecast'!$B$3:$B$26,0),MATCH(CA$1,'Team forecast'!$R$2:$BH$2,0)))*(BY195+BX195+CH195)*0.01,-5000)</f>
        <v>17039.208854448279</v>
      </c>
      <c r="CB195" s="5">
        <f>MAX(INDEX('Team forecast'!$R$3:$BH$26,MATCH($B195,'Team forecast'!$B$3:$B$26,0),MATCH(CB$1,'Team forecast'!$R$2:$BH$2,0))*$BX195-(1-INDEX('Team forecast'!$R$3:$BH$26,MATCH($B195,'Team forecast'!$B$3:$B$26,0),MATCH(CB$1,'Team forecast'!$R$2:$BH$2,0)))*(BY195+BX195*2+CH195)*0.01,0)</f>
        <v>0</v>
      </c>
      <c r="CC195" s="5">
        <v>0</v>
      </c>
      <c r="CD195" s="5">
        <f>+AK195+BD195*Cockpit!$C$3+BW195*Cockpit!$C$3^2+BZ195*Cockpit!$C$3^3+CA195*Cockpit!$C$3^4+CB195*Cockpit!$C$3^5+CC195*Cockpit!$C$3^6</f>
        <v>157205.19459070225</v>
      </c>
      <c r="CE195" s="5"/>
      <c r="CF195" s="5"/>
      <c r="CG195" s="5">
        <v>0</v>
      </c>
      <c r="CH195" s="5">
        <f t="shared" ref="CH195:CH258" si="319">+G195+CG195</f>
        <v>3665000</v>
      </c>
      <c r="CI195" s="5">
        <f t="shared" ref="CI195:CI258" si="320">CH195</f>
        <v>3665000</v>
      </c>
      <c r="CJ195" s="1">
        <f t="shared" ref="CJ195:CJ258" si="321">ROUND(IFERROR(CD195/CI195,-100%),3)</f>
        <v>4.2999999999999997E-2</v>
      </c>
      <c r="CK195" s="5">
        <f>RANK(CD195,$CD$2:$CD$622)+COUNTIF($CD$2:$CD195,$CD195)-1</f>
        <v>34</v>
      </c>
      <c r="CL195" s="5">
        <f>RANK(CJ195,$CJ$2:$CJ$622)+COUNTIF($CJ$2:$CJ195,$CJ195)-1</f>
        <v>15</v>
      </c>
    </row>
    <row r="196" spans="1:90" x14ac:dyDescent="0.3">
      <c r="A196" t="str">
        <f>Players!P197</f>
        <v>Wout Weghorst</v>
      </c>
      <c r="B196" t="str">
        <f>Players!G197</f>
        <v>Netherlands</v>
      </c>
      <c r="C196" t="str">
        <f>Players!AB197</f>
        <v>Striker</v>
      </c>
      <c r="D196" s="1"/>
      <c r="F196" t="str">
        <f>IFERROR(INDEX(Lookup!B:B,MATCH(INDEX(Players!C:C,MATCH(E196,Players!A:A,0)),Lookup!D:D,0)),"")</f>
        <v/>
      </c>
      <c r="G196">
        <f>IF(Players!AC197=0,10000000,Players!AC197)</f>
        <v>5156000</v>
      </c>
      <c r="H196" s="16">
        <f>INDEX('Team forecast'!$B$2:$AO$26,MATCH('Master data'!$B196,'Team forecast'!$B$2:$B$26,0),MATCH('Master data'!H$1,'Team forecast'!$B$2:$AO$2,0))</f>
        <v>1.9317940875295669</v>
      </c>
      <c r="I196" s="16">
        <f>INDEX('Team forecast'!$B$2:$AO$26,MATCH('Master data'!$B196,'Team forecast'!$B$2:$B$26,0),MATCH('Master data'!I$1,'Team forecast'!$B$2:$AO$2,0))</f>
        <v>0.87092212684430403</v>
      </c>
      <c r="J196" s="16">
        <f>INDEX('Team forecast'!$B$2:$AO$26,MATCH('Master data'!$B196,'Team forecast'!$B$2:$B$26,0),MATCH('Master data'!J$1,'Team forecast'!$B$2:$AO$2,0))</f>
        <v>0.41856540084388189</v>
      </c>
      <c r="K196" s="16">
        <f>INDEX('Team forecast'!$B$2:$AO$26,MATCH('Master data'!$B196,'Team forecast'!$B$2:$B$26,0),MATCH('Master data'!K$1,'Team forecast'!$B$2:$AO$2,0))</f>
        <v>5.488461706626059</v>
      </c>
      <c r="L196" s="16">
        <f>INDEX('Team forecast'!$B$2:$AO$26,MATCH('Master data'!$B196,'Team forecast'!$B$2:$B$26,0),MATCH('Master data'!L$1,'Team forecast'!$B$2:$AO$2,0))</f>
        <v>2.8590877901454426</v>
      </c>
      <c r="M196">
        <f>IF(Players!BC197=1,95,0)</f>
        <v>95</v>
      </c>
      <c r="N196" s="2">
        <f>Players!BN197</f>
        <v>0.25824465877640312</v>
      </c>
      <c r="O196" s="2">
        <f>Players!BO197</f>
        <v>0.20543188371906684</v>
      </c>
      <c r="P196" s="2">
        <f>Players!BP197</f>
        <v>0.35244083828946066</v>
      </c>
      <c r="Q196" s="2">
        <f>Players!BQ197</f>
        <v>4.5809297590770279E-2</v>
      </c>
      <c r="R196" s="2">
        <f>Players!BR197</f>
        <v>0</v>
      </c>
      <c r="S196" s="2">
        <f t="shared" si="280"/>
        <v>1.9317940875295669</v>
      </c>
      <c r="T196" s="2">
        <f t="shared" si="281"/>
        <v>0.87092212684430403</v>
      </c>
      <c r="U196" s="16">
        <f>INDEX('Team forecast'!$B$2:$AO$26,MATCH('Master data'!$B196,'Team forecast'!$B$2:$B$26,0),MATCH('Master data'!U$1,'Team forecast'!$B$2:$AO$2,0))</f>
        <v>0.60759493670886078</v>
      </c>
      <c r="V196" s="16">
        <f>INDEX('Team forecast'!$B$2:$AO$26,MATCH('Master data'!$B196,'Team forecast'!$B$2:$B$26,0),MATCH('Master data'!V$1,'Team forecast'!$B$2:$AO$2,0))</f>
        <v>0.23544303797468349</v>
      </c>
      <c r="W196" s="16">
        <f>INDEX('Team forecast'!$B$2:$AO$26,MATCH('Master data'!$B196,'Team forecast'!$B$2:$B$26,0),MATCH('Master data'!W$1,'Team forecast'!$B$2:$AO$2,0))</f>
        <v>0.1569620253164557</v>
      </c>
      <c r="X196" s="5">
        <f t="shared" si="282"/>
        <v>7000</v>
      </c>
      <c r="Y196" s="5">
        <f t="shared" si="283"/>
        <v>15189.873417721519</v>
      </c>
      <c r="Z196" s="5">
        <f t="shared" si="284"/>
        <v>1177.2151898734176</v>
      </c>
      <c r="AA196" s="5">
        <f t="shared" si="285"/>
        <v>-2354.4303797468356</v>
      </c>
      <c r="AB196" s="5">
        <f t="shared" si="286"/>
        <v>49887.550496034601</v>
      </c>
      <c r="AC196" s="5">
        <f t="shared" si="287"/>
        <v>19842.60491792774</v>
      </c>
      <c r="AD196" s="5">
        <f t="shared" si="288"/>
        <v>19343.580448028923</v>
      </c>
      <c r="AE196" s="5">
        <f t="shared" si="289"/>
        <v>0</v>
      </c>
      <c r="AF196" s="5">
        <f t="shared" si="290"/>
        <v>0</v>
      </c>
      <c r="AG196" s="5">
        <f t="shared" si="291"/>
        <v>-916.18595181540559</v>
      </c>
      <c r="AH196" s="5">
        <f t="shared" si="292"/>
        <v>0</v>
      </c>
      <c r="AI196" s="5">
        <f t="shared" si="293"/>
        <v>19317.94087529567</v>
      </c>
      <c r="AJ196" s="5">
        <f t="shared" si="294"/>
        <v>-6967.3770147544319</v>
      </c>
      <c r="AK196" s="5">
        <f>IFERROR(SUM(X196:AJ196),-5000)*((Cockpit!$C$3)^0)</f>
        <v>121520.77199856519</v>
      </c>
      <c r="AL196" s="16">
        <f>INDEX('Team forecast'!$B$2:$AO$26,MATCH('Master data'!$B196,'Team forecast'!$B$2:$B$26,0),MATCH('Master data'!AL$1,'Team forecast'!$B$2:$AO$2,0))</f>
        <v>2.4630934556476545</v>
      </c>
      <c r="AM196" s="16">
        <f>INDEX('Team forecast'!$B$2:$AO$26,MATCH('Master data'!$B196,'Team forecast'!$B$2:$B$26,0),MATCH('Master data'!AM$1,'Team forecast'!$B$2:$AO$2,0))</f>
        <v>0.51627380220950081</v>
      </c>
      <c r="AN196" s="16">
        <f>INDEX('Team forecast'!$B$2:$AO$26,MATCH('Master data'!$B196,'Team forecast'!$B$2:$B$26,0),MATCH('Master data'!AN$1,'Team forecast'!$B$2:$AO$2,0))</f>
        <v>0.59673998157876562</v>
      </c>
      <c r="AO196" s="16">
        <f>INDEX('Team forecast'!$B$2:$AO$26,MATCH('Master data'!$B196,'Team forecast'!$B$2:$B$26,0),MATCH('Master data'!AO$1,'Team forecast'!$B$2:$AO$2,0))</f>
        <v>6.9979477618400647</v>
      </c>
      <c r="AP196" s="16">
        <f>INDEX('Team forecast'!$B$2:$AO$26,MATCH('Master data'!$B196,'Team forecast'!$B$2:$B$26,0),MATCH('Master data'!AP$1,'Team forecast'!$B$2:$AO$2,0))</f>
        <v>1.6948382395766441</v>
      </c>
      <c r="AQ196" s="5">
        <f t="shared" si="295"/>
        <v>7000</v>
      </c>
      <c r="AR196" s="5">
        <f>INDEX('Team forecast'!$B$2:$AO$26,MATCH('Master data'!$B196,'Team forecast'!$B$2:$B$26,0),MATCH('Master data'!AR$1,'Team forecast'!$B$2:$AO$2,0))*IF(X196&gt;0,25000,0)</f>
        <v>20018.841262364575</v>
      </c>
      <c r="AS196" s="16">
        <f>INDEX('Team forecast'!$B$2:$AO$26,MATCH('Master data'!$B196,'Team forecast'!$B$2:$B$26,0),MATCH('Master data'!AS$1,'Team forecast'!$B$2:$AO$2,0))*IF(X196&gt;0,5000,0)</f>
        <v>720.67828544512452</v>
      </c>
      <c r="AT196" s="16">
        <f>INDEX('Team forecast'!$B$2:$AO$26,MATCH('Master data'!$B196,'Team forecast'!$B$2:$B$26,0),MATCH('Master data'!AT$1,'Team forecast'!$B$2:$AO$2,0))*IF(X196&gt;0,-15000,0)</f>
        <v>-826.66038624587839</v>
      </c>
      <c r="AU196" s="5">
        <f t="shared" si="296"/>
        <v>63608.072898812017</v>
      </c>
      <c r="AV196" s="5">
        <f t="shared" si="297"/>
        <v>25299.896418490171</v>
      </c>
      <c r="AW196" s="5">
        <f t="shared" si="298"/>
        <v>24663.625754887675</v>
      </c>
      <c r="AX196" s="5">
        <f t="shared" si="299"/>
        <v>0</v>
      </c>
      <c r="AY196" s="5">
        <f t="shared" si="300"/>
        <v>0</v>
      </c>
      <c r="AZ196" s="5">
        <f t="shared" si="301"/>
        <v>-916.18595181540559</v>
      </c>
      <c r="BA196" s="5">
        <f t="shared" si="302"/>
        <v>0</v>
      </c>
      <c r="BB196" s="5">
        <f t="shared" si="303"/>
        <v>24630.934556476546</v>
      </c>
      <c r="BC196" s="5">
        <f t="shared" si="304"/>
        <v>-4130.1904176760063</v>
      </c>
      <c r="BD196" s="5">
        <f t="shared" si="305"/>
        <v>160069.01242073881</v>
      </c>
      <c r="BE196" s="16">
        <f>INDEX('Team forecast'!$B$2:$AO$26,MATCH('Master data'!$B196,'Team forecast'!$B$2:$B$26,0),MATCH('Master data'!BE$1,'Team forecast'!$B$2:$AO$2,0))</f>
        <v>0</v>
      </c>
      <c r="BF196" s="16">
        <f>INDEX('Team forecast'!$B$2:$AO$26,MATCH('Master data'!$B196,'Team forecast'!$B$2:$B$26,0),MATCH('Master data'!BF$1,'Team forecast'!$B$2:$AO$2,0))</f>
        <v>0</v>
      </c>
      <c r="BG196" s="16">
        <f>INDEX('Team forecast'!$B$2:$AO$26,MATCH('Master data'!$B196,'Team forecast'!$B$2:$B$26,0),MATCH('Master data'!BG$1,'Team forecast'!$B$2:$AO$2,0))</f>
        <v>0</v>
      </c>
      <c r="BH196" s="16">
        <f>INDEX('Team forecast'!$B$2:$AO$26,MATCH('Master data'!$B196,'Team forecast'!$B$2:$B$26,0),MATCH('Master data'!BH$1,'Team forecast'!$B$2:$AO$2,0))</f>
        <v>0</v>
      </c>
      <c r="BI196" s="16">
        <f>INDEX('Team forecast'!$B$2:$AO$26,MATCH('Master data'!$B196,'Team forecast'!$B$2:$B$26,0),MATCH('Master data'!BI$1,'Team forecast'!$B$2:$AO$2,0))</f>
        <v>0</v>
      </c>
      <c r="BJ196" s="5">
        <f t="shared" si="306"/>
        <v>7000</v>
      </c>
      <c r="BK196" s="5">
        <f>INDEX('Team forecast'!$R$3:$BH$26,MATCH($B196,'Team forecast'!$B$3:$B$26,0),MATCH(BK$1,'Team forecast'!$R$2:$BH$2,0))*IF($X196&gt;0,25000,0)</f>
        <v>0</v>
      </c>
      <c r="BL196" s="5">
        <f>INDEX('Team forecast'!$R$3:$BH$26,MATCH($B196,'Team forecast'!$B$3:$B$26,0),MATCH(BL$1,'Team forecast'!$R$2:$BH$2,0))*IF($X196&gt;0,5000,0)</f>
        <v>0</v>
      </c>
      <c r="BM196" s="5">
        <f>INDEX('Team forecast'!$R$3:$BH$26,MATCH($B196,'Team forecast'!$B$3:$B$26,0),MATCH(BM$1,'Team forecast'!$R$2:$BH$2,0))*IF($X196&gt;0,-15000,0)</f>
        <v>0</v>
      </c>
      <c r="BN196" s="5">
        <f t="shared" si="307"/>
        <v>0</v>
      </c>
      <c r="BO196" s="5">
        <f t="shared" si="308"/>
        <v>0</v>
      </c>
      <c r="BP196" s="5">
        <f t="shared" si="309"/>
        <v>0</v>
      </c>
      <c r="BQ196" s="5">
        <f t="shared" si="310"/>
        <v>0</v>
      </c>
      <c r="BR196" s="5">
        <f t="shared" si="311"/>
        <v>0</v>
      </c>
      <c r="BS196" s="5">
        <f t="shared" si="312"/>
        <v>-916.18595181540559</v>
      </c>
      <c r="BT196" s="5">
        <f t="shared" si="313"/>
        <v>0</v>
      </c>
      <c r="BU196" s="5">
        <f t="shared" si="314"/>
        <v>0</v>
      </c>
      <c r="BV196" s="5">
        <f t="shared" si="315"/>
        <v>0</v>
      </c>
      <c r="BW196" s="5">
        <f t="shared" si="316"/>
        <v>0</v>
      </c>
      <c r="BX196" s="5">
        <f t="shared" si="317"/>
        <v>140794.892209652</v>
      </c>
      <c r="BY196" s="5">
        <f t="shared" si="318"/>
        <v>422384.67662895599</v>
      </c>
      <c r="BZ196" s="5">
        <f>MAX(INDEX('Team forecast'!$R$3:$BH$26,MATCH($B196,'Team forecast'!$B$3:$B$26,0),MATCH(BZ$1,'Team forecast'!$R$2:$BH$2,0))*($BX196)-(1-INDEX('Team forecast'!$R$3:$BH$26,MATCH($B196,'Team forecast'!$B$3:$B$26,0),MATCH(BZ$1,'Team forecast'!$R$2:$BH$2,0)))*(BY196+CH196)*0.01,-5000)</f>
        <v>133234.17147980808</v>
      </c>
      <c r="CA196" s="5">
        <f>MAX(INDEX('Team forecast'!$R$3:$BH$26,MATCH($B196,'Team forecast'!$B$3:$B$26,0),MATCH(CA$1,'Team forecast'!$R$2:$BH$2,0))*$BX196-(1-INDEX('Team forecast'!$R$3:$BH$26,MATCH($B196,'Team forecast'!$B$3:$B$26,0),MATCH(CA$1,'Team forecast'!$R$2:$BH$2,0)))*(BY196+BX196+CH196)*0.01,-5000)</f>
        <v>37506.145399477435</v>
      </c>
      <c r="CB196" s="5">
        <f>MAX(INDEX('Team forecast'!$R$3:$BH$26,MATCH($B196,'Team forecast'!$B$3:$B$26,0),MATCH(CB$1,'Team forecast'!$R$2:$BH$2,0))*$BX196-(1-INDEX('Team forecast'!$R$3:$BH$26,MATCH($B196,'Team forecast'!$B$3:$B$26,0),MATCH(CB$1,'Team forecast'!$R$2:$BH$2,0)))*(BY196+BX196*2+CH196)*0.01,0)</f>
        <v>0</v>
      </c>
      <c r="CC196" s="5">
        <v>0</v>
      </c>
      <c r="CD196" s="5">
        <f>+AK196+BD196*Cockpit!$C$3+BW196*Cockpit!$C$3^2+BZ196*Cockpit!$C$3^3+CA196*Cockpit!$C$3^4+CB196*Cockpit!$C$3^5+CC196*Cockpit!$C$3^6</f>
        <v>275118.8598087742</v>
      </c>
      <c r="CE196" s="5"/>
      <c r="CF196" s="5"/>
      <c r="CG196" s="5">
        <v>0</v>
      </c>
      <c r="CH196" s="5">
        <f t="shared" si="319"/>
        <v>5156000</v>
      </c>
      <c r="CI196" s="5">
        <f t="shared" si="320"/>
        <v>5156000</v>
      </c>
      <c r="CJ196" s="1">
        <f t="shared" si="321"/>
        <v>5.2999999999999999E-2</v>
      </c>
      <c r="CK196" s="5">
        <f>RANK(CD196,$CD$2:$CD$622)+COUNTIF($CD$2:$CD196,$CD196)-1</f>
        <v>3</v>
      </c>
      <c r="CL196" s="5">
        <f>RANK(CJ196,$CJ$2:$CJ$622)+COUNTIF($CJ$2:$CJ196,$CJ196)-1</f>
        <v>8</v>
      </c>
    </row>
    <row r="197" spans="1:90" x14ac:dyDescent="0.3">
      <c r="A197" t="str">
        <f>Players!P198</f>
        <v>Ruslan Malinovskyi</v>
      </c>
      <c r="B197" t="str">
        <f>Players!G198</f>
        <v>Ukraine</v>
      </c>
      <c r="C197" t="str">
        <f>Players!AB198</f>
        <v>Midfield</v>
      </c>
      <c r="D197" s="1"/>
      <c r="F197" t="str">
        <f>IFERROR(INDEX(Lookup!B:B,MATCH(INDEX(Players!C:C,MATCH(E197,Players!A:A,0)),Lookup!D:D,0)),"")</f>
        <v/>
      </c>
      <c r="G197">
        <f>IF(Players!AC198=0,10000000,Players!AC198)</f>
        <v>3538000</v>
      </c>
      <c r="H197" s="16">
        <f>INDEX('Team forecast'!$B$2:$AO$26,MATCH('Master data'!$B197,'Team forecast'!$B$2:$B$26,0),MATCH('Master data'!H$1,'Team forecast'!$B$2:$AO$2,0))</f>
        <v>1.6656893725023201</v>
      </c>
      <c r="I197" s="16">
        <f>INDEX('Team forecast'!$B$2:$AO$26,MATCH('Master data'!$B197,'Team forecast'!$B$2:$B$26,0),MATCH('Master data'!I$1,'Team forecast'!$B$2:$AO$2,0))</f>
        <v>0.7981888047975968</v>
      </c>
      <c r="J197" s="16">
        <f>INDEX('Team forecast'!$B$2:$AO$26,MATCH('Master data'!$B197,'Team forecast'!$B$2:$B$26,0),MATCH('Master data'!J$1,'Team forecast'!$B$2:$AO$2,0))</f>
        <v>0.45014352402215202</v>
      </c>
      <c r="K197" s="16">
        <f>INDEX('Team forecast'!$B$2:$AO$26,MATCH('Master data'!$B197,'Team forecast'!$B$2:$B$26,0),MATCH('Master data'!K$1,'Team forecast'!$B$2:$AO$2,0))</f>
        <v>4.2020800079035805</v>
      </c>
      <c r="L197" s="16">
        <f>INDEX('Team forecast'!$B$2:$AO$26,MATCH('Master data'!$B197,'Team forecast'!$B$2:$B$26,0),MATCH('Master data'!L$1,'Team forecast'!$B$2:$AO$2,0))</f>
        <v>2.1264724646897806</v>
      </c>
      <c r="M197">
        <f>IF(Players!BC198=1,95,0)</f>
        <v>95</v>
      </c>
      <c r="N197" s="2">
        <f>Players!BN198</f>
        <v>0.25172598100285126</v>
      </c>
      <c r="O197" s="2">
        <f>Players!BO198</f>
        <v>0.30380693083896587</v>
      </c>
      <c r="P197" s="2">
        <f>Players!BP198</f>
        <v>0.26204482956084746</v>
      </c>
      <c r="Q197" s="2">
        <f>Players!BQ198</f>
        <v>7.1732199787460149E-2</v>
      </c>
      <c r="R197" s="2">
        <f>Players!BR198</f>
        <v>0</v>
      </c>
      <c r="S197" s="2">
        <f t="shared" si="280"/>
        <v>1.6656893725023201</v>
      </c>
      <c r="T197" s="2">
        <f t="shared" si="281"/>
        <v>0.7981888047975968</v>
      </c>
      <c r="U197" s="16">
        <f>INDEX('Team forecast'!$B$2:$AO$26,MATCH('Master data'!$B197,'Team forecast'!$B$2:$B$26,0),MATCH('Master data'!U$1,'Team forecast'!$B$2:$AO$2,0))</f>
        <v>0.58351938299167849</v>
      </c>
      <c r="V197" s="16">
        <f>INDEX('Team forecast'!$B$2:$AO$26,MATCH('Master data'!$B197,'Team forecast'!$B$2:$B$26,0),MATCH('Master data'!V$1,'Team forecast'!$B$2:$AO$2,0))</f>
        <v>0.25208037345240508</v>
      </c>
      <c r="W197" s="16">
        <f>INDEX('Team forecast'!$B$2:$AO$26,MATCH('Master data'!$B197,'Team forecast'!$B$2:$B$26,0),MATCH('Master data'!W$1,'Team forecast'!$B$2:$AO$2,0))</f>
        <v>0.1644002435559164</v>
      </c>
      <c r="X197" s="5">
        <f t="shared" si="282"/>
        <v>7000</v>
      </c>
      <c r="Y197" s="5">
        <f t="shared" si="283"/>
        <v>14587.984574791963</v>
      </c>
      <c r="Z197" s="5">
        <f t="shared" si="284"/>
        <v>1260.4018672620255</v>
      </c>
      <c r="AA197" s="5">
        <f t="shared" si="285"/>
        <v>-2466.0036533387461</v>
      </c>
      <c r="AB197" s="5">
        <f t="shared" si="286"/>
        <v>52412.161417396288</v>
      </c>
      <c r="AC197" s="5">
        <f t="shared" si="287"/>
        <v>25302.39879955064</v>
      </c>
      <c r="AD197" s="5">
        <f t="shared" si="288"/>
        <v>11011.333394721383</v>
      </c>
      <c r="AE197" s="5">
        <f t="shared" si="289"/>
        <v>0</v>
      </c>
      <c r="AF197" s="5">
        <f t="shared" si="290"/>
        <v>0</v>
      </c>
      <c r="AG197" s="5">
        <f t="shared" si="291"/>
        <v>-1434.643995749203</v>
      </c>
      <c r="AH197" s="5">
        <f t="shared" si="292"/>
        <v>0</v>
      </c>
      <c r="AI197" s="5">
        <f t="shared" si="293"/>
        <v>16656.893725023201</v>
      </c>
      <c r="AJ197" s="5">
        <f t="shared" si="294"/>
        <v>-6385.5104383807748</v>
      </c>
      <c r="AK197" s="5">
        <f>IFERROR(SUM(X197:AJ197),-5000)*((Cockpit!$C$3)^0)</f>
        <v>117945.01569127679</v>
      </c>
      <c r="AL197" s="16">
        <f>INDEX('Team forecast'!$B$2:$AO$26,MATCH('Master data'!$B197,'Team forecast'!$B$2:$B$26,0),MATCH('Master data'!AL$1,'Team forecast'!$B$2:$AO$2,0))</f>
        <v>1.2844000534385505</v>
      </c>
      <c r="AM197" s="16">
        <f>INDEX('Team forecast'!$B$2:$AO$26,MATCH('Master data'!$B197,'Team forecast'!$B$2:$B$26,0),MATCH('Master data'!AM$1,'Team forecast'!$B$2:$AO$2,0))</f>
        <v>1.1592369104845446</v>
      </c>
      <c r="AN197" s="16">
        <f>INDEX('Team forecast'!$B$2:$AO$26,MATCH('Master data'!$B197,'Team forecast'!$B$2:$B$26,0),MATCH('Master data'!AN$1,'Team forecast'!$B$2:$AO$2,0))</f>
        <v>0.31372549019607843</v>
      </c>
      <c r="AO197" s="16">
        <f>INDEX('Team forecast'!$B$2:$AO$26,MATCH('Master data'!$B197,'Team forecast'!$B$2:$B$26,0),MATCH('Master data'!AO$1,'Team forecast'!$B$2:$AO$2,0))</f>
        <v>3.240191043901798</v>
      </c>
      <c r="AP197" s="16">
        <f>INDEX('Team forecast'!$B$2:$AO$26,MATCH('Master data'!$B197,'Team forecast'!$B$2:$B$26,0),MATCH('Master data'!AP$1,'Team forecast'!$B$2:$AO$2,0))</f>
        <v>3.0883487157183667</v>
      </c>
      <c r="AQ197" s="5">
        <f t="shared" si="295"/>
        <v>7000</v>
      </c>
      <c r="AR197" s="5">
        <f>INDEX('Team forecast'!$B$2:$AO$26,MATCH('Master data'!$B197,'Team forecast'!$B$2:$B$26,0),MATCH('Master data'!AR$1,'Team forecast'!$B$2:$AO$2,0))*IF(X197&gt;0,25000,0)</f>
        <v>9803.9215686274492</v>
      </c>
      <c r="AS197" s="16">
        <f>INDEX('Team forecast'!$B$2:$AO$26,MATCH('Master data'!$B197,'Team forecast'!$B$2:$B$26,0),MATCH('Master data'!AS$1,'Team forecast'!$B$2:$AO$2,0))*IF(X197&gt;0,5000,0)</f>
        <v>1470.5882352941173</v>
      </c>
      <c r="AT197" s="16">
        <f>INDEX('Team forecast'!$B$2:$AO$26,MATCH('Master data'!$B197,'Team forecast'!$B$2:$B$26,0),MATCH('Master data'!AT$1,'Team forecast'!$B$2:$AO$2,0))*IF(X197&gt;0,-15000,0)</f>
        <v>-4705.8823529411766</v>
      </c>
      <c r="AU197" s="5">
        <f t="shared" si="296"/>
        <v>40414.607931491715</v>
      </c>
      <c r="AV197" s="5">
        <f t="shared" si="297"/>
        <v>19510.481910228489</v>
      </c>
      <c r="AW197" s="5">
        <f t="shared" si="298"/>
        <v>8490.7530984383102</v>
      </c>
      <c r="AX197" s="5">
        <f t="shared" si="299"/>
        <v>0</v>
      </c>
      <c r="AY197" s="5">
        <f t="shared" si="300"/>
        <v>0</v>
      </c>
      <c r="AZ197" s="5">
        <f t="shared" si="301"/>
        <v>-1434.643995749203</v>
      </c>
      <c r="BA197" s="5">
        <f t="shared" si="302"/>
        <v>0</v>
      </c>
      <c r="BB197" s="5">
        <f t="shared" si="303"/>
        <v>12844.000534385505</v>
      </c>
      <c r="BC197" s="5">
        <f t="shared" si="304"/>
        <v>-9273.8952838763562</v>
      </c>
      <c r="BD197" s="5">
        <f t="shared" si="305"/>
        <v>84119.931645898861</v>
      </c>
      <c r="BE197" s="16">
        <f>INDEX('Team forecast'!$B$2:$AO$26,MATCH('Master data'!$B197,'Team forecast'!$B$2:$B$26,0),MATCH('Master data'!BE$1,'Team forecast'!$B$2:$AO$2,0))</f>
        <v>0</v>
      </c>
      <c r="BF197" s="16">
        <f>INDEX('Team forecast'!$B$2:$AO$26,MATCH('Master data'!$B197,'Team forecast'!$B$2:$B$26,0),MATCH('Master data'!BF$1,'Team forecast'!$B$2:$AO$2,0))</f>
        <v>0</v>
      </c>
      <c r="BG197" s="16">
        <f>INDEX('Team forecast'!$B$2:$AO$26,MATCH('Master data'!$B197,'Team forecast'!$B$2:$B$26,0),MATCH('Master data'!BG$1,'Team forecast'!$B$2:$AO$2,0))</f>
        <v>0</v>
      </c>
      <c r="BH197" s="16">
        <f>INDEX('Team forecast'!$B$2:$AO$26,MATCH('Master data'!$B197,'Team forecast'!$B$2:$B$26,0),MATCH('Master data'!BH$1,'Team forecast'!$B$2:$AO$2,0))</f>
        <v>0</v>
      </c>
      <c r="BI197" s="16">
        <f>INDEX('Team forecast'!$B$2:$AO$26,MATCH('Master data'!$B197,'Team forecast'!$B$2:$B$26,0),MATCH('Master data'!BI$1,'Team forecast'!$B$2:$AO$2,0))</f>
        <v>0</v>
      </c>
      <c r="BJ197" s="5">
        <f t="shared" si="306"/>
        <v>7000</v>
      </c>
      <c r="BK197" s="5">
        <f>INDEX('Team forecast'!$R$3:$BH$26,MATCH($B197,'Team forecast'!$B$3:$B$26,0),MATCH(BK$1,'Team forecast'!$R$2:$BH$2,0))*IF($X197&gt;0,25000,0)</f>
        <v>0</v>
      </c>
      <c r="BL197" s="5">
        <f>INDEX('Team forecast'!$R$3:$BH$26,MATCH($B197,'Team forecast'!$B$3:$B$26,0),MATCH(BL$1,'Team forecast'!$R$2:$BH$2,0))*IF($X197&gt;0,5000,0)</f>
        <v>0</v>
      </c>
      <c r="BM197" s="5">
        <f>INDEX('Team forecast'!$R$3:$BH$26,MATCH($B197,'Team forecast'!$B$3:$B$26,0),MATCH(BM$1,'Team forecast'!$R$2:$BH$2,0))*IF($X197&gt;0,-15000,0)</f>
        <v>0</v>
      </c>
      <c r="BN197" s="5">
        <f t="shared" si="307"/>
        <v>0</v>
      </c>
      <c r="BO197" s="5">
        <f t="shared" si="308"/>
        <v>0</v>
      </c>
      <c r="BP197" s="5">
        <f t="shared" si="309"/>
        <v>0</v>
      </c>
      <c r="BQ197" s="5">
        <f t="shared" si="310"/>
        <v>0</v>
      </c>
      <c r="BR197" s="5">
        <f t="shared" si="311"/>
        <v>0</v>
      </c>
      <c r="BS197" s="5">
        <f t="shared" si="312"/>
        <v>-1434.643995749203</v>
      </c>
      <c r="BT197" s="5">
        <f t="shared" si="313"/>
        <v>0</v>
      </c>
      <c r="BU197" s="5">
        <f t="shared" si="314"/>
        <v>0</v>
      </c>
      <c r="BV197" s="5">
        <f t="shared" si="315"/>
        <v>0</v>
      </c>
      <c r="BW197" s="5">
        <f t="shared" si="316"/>
        <v>0</v>
      </c>
      <c r="BX197" s="5">
        <f t="shared" si="317"/>
        <v>101032.47366858783</v>
      </c>
      <c r="BY197" s="5">
        <f t="shared" si="318"/>
        <v>303097.42100576346</v>
      </c>
      <c r="BZ197" s="5">
        <f>MAX(INDEX('Team forecast'!$R$3:$BH$26,MATCH($B197,'Team forecast'!$B$3:$B$26,0),MATCH(BZ$1,'Team forecast'!$R$2:$BH$2,0))*($BX197)-(1-INDEX('Team forecast'!$R$3:$BH$26,MATCH($B197,'Team forecast'!$B$3:$B$26,0),MATCH(BZ$1,'Team forecast'!$R$2:$BH$2,0)))*(BY197+CH197)*0.01,-5000)</f>
        <v>61191.488560403413</v>
      </c>
      <c r="CA197" s="5">
        <f>MAX(INDEX('Team forecast'!$R$3:$BH$26,MATCH($B197,'Team forecast'!$B$3:$B$26,0),MATCH(CA$1,'Team forecast'!$R$2:$BH$2,0))*$BX197-(1-INDEX('Team forecast'!$R$3:$BH$26,MATCH($B197,'Team forecast'!$B$3:$B$26,0),MATCH(CA$1,'Team forecast'!$R$2:$BH$2,0)))*(BY197+BX197+CH197)*0.01,-5000)</f>
        <v>9829.3830918745953</v>
      </c>
      <c r="CB197" s="5">
        <f>MAX(INDEX('Team forecast'!$R$3:$BH$26,MATCH($B197,'Team forecast'!$B$3:$B$26,0),MATCH(CB$1,'Team forecast'!$R$2:$BH$2,0))*$BX197-(1-INDEX('Team forecast'!$R$3:$BH$26,MATCH($B197,'Team forecast'!$B$3:$B$26,0),MATCH(CB$1,'Team forecast'!$R$2:$BH$2,0)))*(BY197+BX197*2+CH197)*0.01,0)</f>
        <v>0</v>
      </c>
      <c r="CC197" s="5">
        <v>0</v>
      </c>
      <c r="CD197" s="5">
        <f>+AK197+BD197*Cockpit!$C$3+BW197*Cockpit!$C$3^2+BZ197*Cockpit!$C$3^3+CA197*Cockpit!$C$3^4+CB197*Cockpit!$C$3^5+CC197*Cockpit!$C$3^6</f>
        <v>194097.38808384733</v>
      </c>
      <c r="CE197" s="5"/>
      <c r="CF197" s="5"/>
      <c r="CG197" s="5">
        <v>0</v>
      </c>
      <c r="CH197" s="5">
        <f t="shared" si="319"/>
        <v>3538000</v>
      </c>
      <c r="CI197" s="5">
        <f t="shared" si="320"/>
        <v>3538000</v>
      </c>
      <c r="CJ197" s="1">
        <f t="shared" si="321"/>
        <v>5.5E-2</v>
      </c>
      <c r="CK197" s="5">
        <f>RANK(CD197,$CD$2:$CD$622)+COUNTIF($CD$2:$CD197,$CD197)-1</f>
        <v>13</v>
      </c>
      <c r="CL197" s="5">
        <f>RANK(CJ197,$CJ$2:$CJ$622)+COUNTIF($CJ$2:$CJ197,$CJ197)-1</f>
        <v>6</v>
      </c>
    </row>
    <row r="198" spans="1:90" x14ac:dyDescent="0.3">
      <c r="A198" t="str">
        <f>Players!P199</f>
        <v>Marcel Sabitzer</v>
      </c>
      <c r="B198" t="str">
        <f>Players!G199</f>
        <v>Austria</v>
      </c>
      <c r="C198" t="str">
        <f>Players!AB199</f>
        <v>Striker</v>
      </c>
      <c r="D198" s="1"/>
      <c r="F198" t="str">
        <f>IFERROR(INDEX(Lookup!B:B,MATCH(INDEX(Players!C:C,MATCH(E198,Players!A:A,0)),Lookup!D:D,0)),"")</f>
        <v/>
      </c>
      <c r="G198">
        <f>IF(Players!AC199=0,10000000,Players!AC199)</f>
        <v>4104000</v>
      </c>
      <c r="H198" s="16">
        <f>INDEX('Team forecast'!$B$2:$AO$26,MATCH('Master data'!$B198,'Team forecast'!$B$2:$B$26,0),MATCH('Master data'!H$1,'Team forecast'!$B$2:$AO$2,0))</f>
        <v>0.87092212684430403</v>
      </c>
      <c r="I198" s="16">
        <f>INDEX('Team forecast'!$B$2:$AO$26,MATCH('Master data'!$B198,'Team forecast'!$B$2:$B$26,0),MATCH('Master data'!I$1,'Team forecast'!$B$2:$AO$2,0))</f>
        <v>1.9317940875295669</v>
      </c>
      <c r="J198" s="16">
        <f>INDEX('Team forecast'!$B$2:$AO$26,MATCH('Master data'!$B198,'Team forecast'!$B$2:$B$26,0),MATCH('Master data'!J$1,'Team forecast'!$B$2:$AO$2,0))</f>
        <v>0.144888023369036</v>
      </c>
      <c r="K198" s="16">
        <f>INDEX('Team forecast'!$B$2:$AO$26,MATCH('Master data'!$B198,'Team forecast'!$B$2:$B$26,0),MATCH('Master data'!K$1,'Team forecast'!$B$2:$AO$2,0))</f>
        <v>2.830496912243988</v>
      </c>
      <c r="L198" s="16">
        <f>INDEX('Team forecast'!$B$2:$AO$26,MATCH('Master data'!$B198,'Team forecast'!$B$2:$B$26,0),MATCH('Master data'!L$1,'Team forecast'!$B$2:$AO$2,0))</f>
        <v>4.8733896299041355</v>
      </c>
      <c r="M198">
        <f>IF(Players!BC199=1,95,0)</f>
        <v>95</v>
      </c>
      <c r="N198" s="2">
        <f>Players!BN199</f>
        <v>0.17349919795158475</v>
      </c>
      <c r="O198" s="2">
        <f>Players!BO199</f>
        <v>0.11359319721250988</v>
      </c>
      <c r="P198" s="2">
        <f>Players!BP199</f>
        <v>0.14220819315988517</v>
      </c>
      <c r="Q198" s="2">
        <f>Players!BQ199</f>
        <v>0.29242730409068507</v>
      </c>
      <c r="R198" s="2">
        <f>Players!BR199</f>
        <v>0</v>
      </c>
      <c r="S198" s="2">
        <f t="shared" si="280"/>
        <v>0.87092212684430403</v>
      </c>
      <c r="T198" s="2">
        <f t="shared" si="281"/>
        <v>1.9317940875295669</v>
      </c>
      <c r="U198" s="16">
        <f>INDEX('Team forecast'!$B$2:$AO$26,MATCH('Master data'!$B198,'Team forecast'!$B$2:$B$26,0),MATCH('Master data'!U$1,'Team forecast'!$B$2:$AO$2,0))</f>
        <v>0.1569620253164557</v>
      </c>
      <c r="V198" s="16">
        <f>INDEX('Team forecast'!$B$2:$AO$26,MATCH('Master data'!$B198,'Team forecast'!$B$2:$B$26,0),MATCH('Master data'!V$1,'Team forecast'!$B$2:$AO$2,0))</f>
        <v>0.23544303797468349</v>
      </c>
      <c r="W198" s="16">
        <f>INDEX('Team forecast'!$B$2:$AO$26,MATCH('Master data'!$B198,'Team forecast'!$B$2:$B$26,0),MATCH('Master data'!W$1,'Team forecast'!$B$2:$AO$2,0))</f>
        <v>0.60759493670886078</v>
      </c>
      <c r="X198" s="5">
        <f t="shared" si="282"/>
        <v>7000</v>
      </c>
      <c r="Y198" s="5">
        <f t="shared" si="283"/>
        <v>3924.0506329113923</v>
      </c>
      <c r="Z198" s="5">
        <f t="shared" si="284"/>
        <v>1177.2151898734176</v>
      </c>
      <c r="AA198" s="5">
        <f t="shared" si="285"/>
        <v>-9113.9240506329115</v>
      </c>
      <c r="AB198" s="5">
        <f t="shared" si="286"/>
        <v>15110.429048577511</v>
      </c>
      <c r="AC198" s="5">
        <f t="shared" si="287"/>
        <v>4946.5414455681785</v>
      </c>
      <c r="AD198" s="5">
        <f t="shared" si="288"/>
        <v>4025.198516348516</v>
      </c>
      <c r="AE198" s="5">
        <f t="shared" si="289"/>
        <v>0</v>
      </c>
      <c r="AF198" s="5">
        <f t="shared" si="290"/>
        <v>0</v>
      </c>
      <c r="AG198" s="5">
        <f t="shared" si="291"/>
        <v>-5848.5460818137017</v>
      </c>
      <c r="AH198" s="5">
        <f t="shared" si="292"/>
        <v>0</v>
      </c>
      <c r="AI198" s="5">
        <f t="shared" si="293"/>
        <v>8709.2212684430397</v>
      </c>
      <c r="AJ198" s="5">
        <f t="shared" si="294"/>
        <v>-15454.352700236535</v>
      </c>
      <c r="AK198" s="5">
        <f>IFERROR(SUM(X198:AJ198),-5000)*((Cockpit!$C$3)^0)</f>
        <v>14475.833269038909</v>
      </c>
      <c r="AL198" s="16">
        <f>INDEX('Team forecast'!$B$2:$AO$26,MATCH('Master data'!$B198,'Team forecast'!$B$2:$B$26,0),MATCH('Master data'!AL$1,'Team forecast'!$B$2:$AO$2,0))</f>
        <v>1.1592369104845446</v>
      </c>
      <c r="AM198" s="16">
        <f>INDEX('Team forecast'!$B$2:$AO$26,MATCH('Master data'!$B198,'Team forecast'!$B$2:$B$26,0),MATCH('Master data'!AM$1,'Team forecast'!$B$2:$AO$2,0))</f>
        <v>1.2844000534385505</v>
      </c>
      <c r="AN198" s="16">
        <f>INDEX('Team forecast'!$B$2:$AO$26,MATCH('Master data'!$B198,'Team forecast'!$B$2:$B$26,0),MATCH('Master data'!AN$1,'Team forecast'!$B$2:$AO$2,0))</f>
        <v>0.27681660899653981</v>
      </c>
      <c r="AO198" s="16">
        <f>INDEX('Team forecast'!$B$2:$AO$26,MATCH('Master data'!$B198,'Team forecast'!$B$2:$B$26,0),MATCH('Master data'!AO$1,'Team forecast'!$B$2:$AO$2,0))</f>
        <v>3.7675199590747699</v>
      </c>
      <c r="AP198" s="16">
        <f>INDEX('Team forecast'!$B$2:$AO$26,MATCH('Master data'!$B198,'Team forecast'!$B$2:$B$26,0),MATCH('Master data'!AP$1,'Team forecast'!$B$2:$AO$2,0))</f>
        <v>3.240191043901798</v>
      </c>
      <c r="AQ198" s="5">
        <f t="shared" si="295"/>
        <v>7000</v>
      </c>
      <c r="AR198" s="5">
        <f>INDEX('Team forecast'!$B$2:$AO$26,MATCH('Master data'!$B198,'Team forecast'!$B$2:$B$26,0),MATCH('Master data'!AR$1,'Team forecast'!$B$2:$AO$2,0))*IF(X198&gt;0,25000,0)</f>
        <v>7843.1372549019607</v>
      </c>
      <c r="AS198" s="16">
        <f>INDEX('Team forecast'!$B$2:$AO$26,MATCH('Master data'!$B198,'Team forecast'!$B$2:$B$26,0),MATCH('Master data'!AS$1,'Team forecast'!$B$2:$AO$2,0))*IF(X198&gt;0,5000,0)</f>
        <v>1470.5882352941173</v>
      </c>
      <c r="AT198" s="16">
        <f>INDEX('Team forecast'!$B$2:$AO$26,MATCH('Master data'!$B198,'Team forecast'!$B$2:$B$26,0),MATCH('Master data'!AT$1,'Team forecast'!$B$2:$AO$2,0))*IF(X198&gt;0,-15000,0)</f>
        <v>-5882.3529411764694</v>
      </c>
      <c r="AU198" s="5">
        <f t="shared" si="296"/>
        <v>20112.667420494156</v>
      </c>
      <c r="AV198" s="5">
        <f t="shared" si="297"/>
        <v>6584.0713494345764</v>
      </c>
      <c r="AW198" s="5">
        <f t="shared" si="298"/>
        <v>5357.722060738276</v>
      </c>
      <c r="AX198" s="5">
        <f t="shared" si="299"/>
        <v>0</v>
      </c>
      <c r="AY198" s="5">
        <f t="shared" si="300"/>
        <v>0</v>
      </c>
      <c r="AZ198" s="5">
        <f t="shared" si="301"/>
        <v>-5848.5460818137017</v>
      </c>
      <c r="BA198" s="5">
        <f t="shared" si="302"/>
        <v>0</v>
      </c>
      <c r="BB198" s="5">
        <f t="shared" si="303"/>
        <v>11592.369104845446</v>
      </c>
      <c r="BC198" s="5">
        <f t="shared" si="304"/>
        <v>-10275.200427508404</v>
      </c>
      <c r="BD198" s="5">
        <f t="shared" si="305"/>
        <v>37954.455975209959</v>
      </c>
      <c r="BE198" s="16">
        <f>INDEX('Team forecast'!$B$2:$AO$26,MATCH('Master data'!$B198,'Team forecast'!$B$2:$B$26,0),MATCH('Master data'!BE$1,'Team forecast'!$B$2:$AO$2,0))</f>
        <v>0</v>
      </c>
      <c r="BF198" s="16">
        <f>INDEX('Team forecast'!$B$2:$AO$26,MATCH('Master data'!$B198,'Team forecast'!$B$2:$B$26,0),MATCH('Master data'!BF$1,'Team forecast'!$B$2:$AO$2,0))</f>
        <v>0</v>
      </c>
      <c r="BG198" s="16">
        <f>INDEX('Team forecast'!$B$2:$AO$26,MATCH('Master data'!$B198,'Team forecast'!$B$2:$B$26,0),MATCH('Master data'!BG$1,'Team forecast'!$B$2:$AO$2,0))</f>
        <v>0</v>
      </c>
      <c r="BH198" s="16">
        <f>INDEX('Team forecast'!$B$2:$AO$26,MATCH('Master data'!$B198,'Team forecast'!$B$2:$B$26,0),MATCH('Master data'!BH$1,'Team forecast'!$B$2:$AO$2,0))</f>
        <v>0</v>
      </c>
      <c r="BI198" s="16">
        <f>INDEX('Team forecast'!$B$2:$AO$26,MATCH('Master data'!$B198,'Team forecast'!$B$2:$B$26,0),MATCH('Master data'!BI$1,'Team forecast'!$B$2:$AO$2,0))</f>
        <v>0</v>
      </c>
      <c r="BJ198" s="5">
        <f t="shared" si="306"/>
        <v>7000</v>
      </c>
      <c r="BK198" s="5">
        <f>INDEX('Team forecast'!$R$3:$BH$26,MATCH($B198,'Team forecast'!$B$3:$B$26,0),MATCH(BK$1,'Team forecast'!$R$2:$BH$2,0))*IF($X198&gt;0,25000,0)</f>
        <v>0</v>
      </c>
      <c r="BL198" s="5">
        <f>INDEX('Team forecast'!$R$3:$BH$26,MATCH($B198,'Team forecast'!$B$3:$B$26,0),MATCH(BL$1,'Team forecast'!$R$2:$BH$2,0))*IF($X198&gt;0,5000,0)</f>
        <v>0</v>
      </c>
      <c r="BM198" s="5">
        <f>INDEX('Team forecast'!$R$3:$BH$26,MATCH($B198,'Team forecast'!$B$3:$B$26,0),MATCH(BM$1,'Team forecast'!$R$2:$BH$2,0))*IF($X198&gt;0,-15000,0)</f>
        <v>0</v>
      </c>
      <c r="BN198" s="5">
        <f t="shared" si="307"/>
        <v>0</v>
      </c>
      <c r="BO198" s="5">
        <f t="shared" si="308"/>
        <v>0</v>
      </c>
      <c r="BP198" s="5">
        <f t="shared" si="309"/>
        <v>0</v>
      </c>
      <c r="BQ198" s="5">
        <f t="shared" si="310"/>
        <v>0</v>
      </c>
      <c r="BR198" s="5">
        <f t="shared" si="311"/>
        <v>0</v>
      </c>
      <c r="BS198" s="5">
        <f t="shared" si="312"/>
        <v>-5848.5460818137017</v>
      </c>
      <c r="BT198" s="5">
        <f t="shared" si="313"/>
        <v>0</v>
      </c>
      <c r="BU198" s="5">
        <f t="shared" si="314"/>
        <v>0</v>
      </c>
      <c r="BV198" s="5">
        <f t="shared" si="315"/>
        <v>0</v>
      </c>
      <c r="BW198" s="5">
        <f t="shared" si="316"/>
        <v>0</v>
      </c>
      <c r="BX198" s="5">
        <f t="shared" si="317"/>
        <v>26215.144622124433</v>
      </c>
      <c r="BY198" s="5">
        <f t="shared" si="318"/>
        <v>78645.433866373292</v>
      </c>
      <c r="BZ198" s="5">
        <f>MAX(INDEX('Team forecast'!$R$3:$BH$26,MATCH($B198,'Team forecast'!$B$3:$B$26,0),MATCH(BZ$1,'Team forecast'!$R$2:$BH$2,0))*($BX198)-(1-INDEX('Team forecast'!$R$3:$BH$26,MATCH($B198,'Team forecast'!$B$3:$B$26,0),MATCH(BZ$1,'Team forecast'!$R$2:$BH$2,0)))*(BY198+CH198)*0.01,-5000)</f>
        <v>7479.0521546610325</v>
      </c>
      <c r="CA198" s="5">
        <f>MAX(INDEX('Team forecast'!$R$3:$BH$26,MATCH($B198,'Team forecast'!$B$3:$B$26,0),MATCH(CA$1,'Team forecast'!$R$2:$BH$2,0))*$BX198-(1-INDEX('Team forecast'!$R$3:$BH$26,MATCH($B198,'Team forecast'!$B$3:$B$26,0),MATCH(CA$1,'Team forecast'!$R$2:$BH$2,0)))*(BY198+BX198+CH198)*0.01,-5000)</f>
        <v>-5000</v>
      </c>
      <c r="CB198" s="5">
        <f>MAX(INDEX('Team forecast'!$R$3:$BH$26,MATCH($B198,'Team forecast'!$B$3:$B$26,0),MATCH(CB$1,'Team forecast'!$R$2:$BH$2,0))*$BX198-(1-INDEX('Team forecast'!$R$3:$BH$26,MATCH($B198,'Team forecast'!$B$3:$B$26,0),MATCH(CB$1,'Team forecast'!$R$2:$BH$2,0)))*(BY198+BX198*2+CH198)*0.01,0)</f>
        <v>0</v>
      </c>
      <c r="CC198" s="5">
        <v>0</v>
      </c>
      <c r="CD198" s="5">
        <f>+AK198+BD198*Cockpit!$C$3+BW198*Cockpit!$C$3^2+BZ198*Cockpit!$C$3^3+CA198*Cockpit!$C$3^4+CB198*Cockpit!$C$3^5+CC198*Cockpit!$C$3^6</f>
        <v>41007.165051424119</v>
      </c>
      <c r="CE198" s="5"/>
      <c r="CF198" s="5"/>
      <c r="CG198" s="5">
        <v>0</v>
      </c>
      <c r="CH198" s="5">
        <f t="shared" si="319"/>
        <v>4104000</v>
      </c>
      <c r="CI198" s="5">
        <f t="shared" si="320"/>
        <v>4104000</v>
      </c>
      <c r="CJ198" s="1">
        <f t="shared" si="321"/>
        <v>0.01</v>
      </c>
      <c r="CK198" s="5">
        <f>RANK(CD198,$CD$2:$CD$622)+COUNTIF($CD$2:$CD198,$CD198)-1</f>
        <v>197</v>
      </c>
      <c r="CL198" s="5">
        <f>RANK(CJ198,$CJ$2:$CJ$622)+COUNTIF($CJ$2:$CJ198,$CJ198)-1</f>
        <v>245</v>
      </c>
    </row>
    <row r="199" spans="1:90" x14ac:dyDescent="0.3">
      <c r="A199" t="str">
        <f>Players!P200</f>
        <v>Marko Arnautovic</v>
      </c>
      <c r="B199" t="str">
        <f>Players!G200</f>
        <v>Austria</v>
      </c>
      <c r="C199" t="str">
        <f>Players!AB200</f>
        <v>Striker</v>
      </c>
      <c r="D199" s="1"/>
      <c r="F199" t="str">
        <f>IFERROR(INDEX(Lookup!B:B,MATCH(INDEX(Players!C:C,MATCH(E199,Players!A:A,0)),Lookup!D:D,0)),"")</f>
        <v/>
      </c>
      <c r="G199">
        <f>IF(Players!AC200=0,10000000,Players!AC200)</f>
        <v>4652000</v>
      </c>
      <c r="H199" s="16">
        <f>INDEX('Team forecast'!$B$2:$AO$26,MATCH('Master data'!$B199,'Team forecast'!$B$2:$B$26,0),MATCH('Master data'!H$1,'Team forecast'!$B$2:$AO$2,0))</f>
        <v>0.87092212684430403</v>
      </c>
      <c r="I199" s="16">
        <f>INDEX('Team forecast'!$B$2:$AO$26,MATCH('Master data'!$B199,'Team forecast'!$B$2:$B$26,0),MATCH('Master data'!I$1,'Team forecast'!$B$2:$AO$2,0))</f>
        <v>1.9317940875295669</v>
      </c>
      <c r="J199" s="16">
        <f>INDEX('Team forecast'!$B$2:$AO$26,MATCH('Master data'!$B199,'Team forecast'!$B$2:$B$26,0),MATCH('Master data'!J$1,'Team forecast'!$B$2:$AO$2,0))</f>
        <v>0.144888023369036</v>
      </c>
      <c r="K199" s="16">
        <f>INDEX('Team forecast'!$B$2:$AO$26,MATCH('Master data'!$B199,'Team forecast'!$B$2:$B$26,0),MATCH('Master data'!K$1,'Team forecast'!$B$2:$AO$2,0))</f>
        <v>2.830496912243988</v>
      </c>
      <c r="L199" s="16">
        <f>INDEX('Team forecast'!$B$2:$AO$26,MATCH('Master data'!$B199,'Team forecast'!$B$2:$B$26,0),MATCH('Master data'!L$1,'Team forecast'!$B$2:$AO$2,0))</f>
        <v>4.8733896299041355</v>
      </c>
      <c r="M199">
        <f>IF(Players!BC200=1,95,0)</f>
        <v>0</v>
      </c>
      <c r="N199" s="2">
        <f>Players!BN200</f>
        <v>0</v>
      </c>
      <c r="O199" s="2">
        <f>Players!BO200</f>
        <v>0</v>
      </c>
      <c r="P199" s="2">
        <f>Players!BP200</f>
        <v>0</v>
      </c>
      <c r="Q199" s="2">
        <f>Players!BQ200</f>
        <v>0.125</v>
      </c>
      <c r="R199" s="2">
        <f>Players!BR200</f>
        <v>0</v>
      </c>
      <c r="S199" s="2">
        <f t="shared" si="280"/>
        <v>0.87092212684430403</v>
      </c>
      <c r="T199" s="2">
        <f t="shared" si="281"/>
        <v>1.9317940875295669</v>
      </c>
      <c r="U199" s="16">
        <f>INDEX('Team forecast'!$B$2:$AO$26,MATCH('Master data'!$B199,'Team forecast'!$B$2:$B$26,0),MATCH('Master data'!U$1,'Team forecast'!$B$2:$AO$2,0))</f>
        <v>0.1569620253164557</v>
      </c>
      <c r="V199" s="16">
        <f>INDEX('Team forecast'!$B$2:$AO$26,MATCH('Master data'!$B199,'Team forecast'!$B$2:$B$26,0),MATCH('Master data'!V$1,'Team forecast'!$B$2:$AO$2,0))</f>
        <v>0.23544303797468349</v>
      </c>
      <c r="W199" s="16">
        <f>INDEX('Team forecast'!$B$2:$AO$26,MATCH('Master data'!$B199,'Team forecast'!$B$2:$B$26,0),MATCH('Master data'!W$1,'Team forecast'!$B$2:$AO$2,0))</f>
        <v>0.60759493670886078</v>
      </c>
      <c r="X199" s="5">
        <f t="shared" si="282"/>
        <v>-5000</v>
      </c>
      <c r="Y199" s="5">
        <f t="shared" si="283"/>
        <v>0</v>
      </c>
      <c r="Z199" s="5">
        <f t="shared" si="284"/>
        <v>0</v>
      </c>
      <c r="AA199" s="5">
        <f t="shared" si="285"/>
        <v>0</v>
      </c>
      <c r="AB199" s="5">
        <f t="shared" si="286"/>
        <v>0</v>
      </c>
      <c r="AC199" s="5">
        <f t="shared" si="287"/>
        <v>0</v>
      </c>
      <c r="AD199" s="5">
        <f t="shared" si="288"/>
        <v>0</v>
      </c>
      <c r="AE199" s="5">
        <f t="shared" si="289"/>
        <v>0</v>
      </c>
      <c r="AF199" s="5">
        <f t="shared" si="290"/>
        <v>0</v>
      </c>
      <c r="AG199" s="5">
        <f t="shared" si="291"/>
        <v>0</v>
      </c>
      <c r="AH199" s="5">
        <f t="shared" si="292"/>
        <v>0</v>
      </c>
      <c r="AI199" s="5">
        <f t="shared" si="293"/>
        <v>0</v>
      </c>
      <c r="AJ199" s="5">
        <f t="shared" si="294"/>
        <v>0</v>
      </c>
      <c r="AK199" s="5">
        <f>IFERROR(SUM(X199:AJ199),-5000)*((Cockpit!$C$3)^0)</f>
        <v>-5000</v>
      </c>
      <c r="AL199" s="16">
        <f>INDEX('Team forecast'!$B$2:$AO$26,MATCH('Master data'!$B199,'Team forecast'!$B$2:$B$26,0),MATCH('Master data'!AL$1,'Team forecast'!$B$2:$AO$2,0))</f>
        <v>1.1592369104845446</v>
      </c>
      <c r="AM199" s="16">
        <f>INDEX('Team forecast'!$B$2:$AO$26,MATCH('Master data'!$B199,'Team forecast'!$B$2:$B$26,0),MATCH('Master data'!AM$1,'Team forecast'!$B$2:$AO$2,0))</f>
        <v>1.2844000534385505</v>
      </c>
      <c r="AN199" s="16">
        <f>INDEX('Team forecast'!$B$2:$AO$26,MATCH('Master data'!$B199,'Team forecast'!$B$2:$B$26,0),MATCH('Master data'!AN$1,'Team forecast'!$B$2:$AO$2,0))</f>
        <v>0.27681660899653981</v>
      </c>
      <c r="AO199" s="16">
        <f>INDEX('Team forecast'!$B$2:$AO$26,MATCH('Master data'!$B199,'Team forecast'!$B$2:$B$26,0),MATCH('Master data'!AO$1,'Team forecast'!$B$2:$AO$2,0))</f>
        <v>3.7675199590747699</v>
      </c>
      <c r="AP199" s="16">
        <f>INDEX('Team forecast'!$B$2:$AO$26,MATCH('Master data'!$B199,'Team forecast'!$B$2:$B$26,0),MATCH('Master data'!AP$1,'Team forecast'!$B$2:$AO$2,0))</f>
        <v>3.240191043901798</v>
      </c>
      <c r="AQ199" s="5">
        <f t="shared" si="295"/>
        <v>-5000</v>
      </c>
      <c r="AR199" s="5">
        <f>INDEX('Team forecast'!$B$2:$AO$26,MATCH('Master data'!$B199,'Team forecast'!$B$2:$B$26,0),MATCH('Master data'!AR$1,'Team forecast'!$B$2:$AO$2,0))*IF(X199&gt;0,25000,0)</f>
        <v>0</v>
      </c>
      <c r="AS199" s="16">
        <f>INDEX('Team forecast'!$B$2:$AO$26,MATCH('Master data'!$B199,'Team forecast'!$B$2:$B$26,0),MATCH('Master data'!AS$1,'Team forecast'!$B$2:$AO$2,0))*IF(X199&gt;0,5000,0)</f>
        <v>0</v>
      </c>
      <c r="AT199" s="16">
        <f>INDEX('Team forecast'!$B$2:$AO$26,MATCH('Master data'!$B199,'Team forecast'!$B$2:$B$26,0),MATCH('Master data'!AT$1,'Team forecast'!$B$2:$AO$2,0))*IF(X199&gt;0,-15000,0)</f>
        <v>0</v>
      </c>
      <c r="AU199" s="5">
        <f t="shared" si="296"/>
        <v>0</v>
      </c>
      <c r="AV199" s="5">
        <f t="shared" si="297"/>
        <v>0</v>
      </c>
      <c r="AW199" s="5">
        <f t="shared" si="298"/>
        <v>0</v>
      </c>
      <c r="AX199" s="5">
        <f t="shared" si="299"/>
        <v>0</v>
      </c>
      <c r="AY199" s="5">
        <f t="shared" si="300"/>
        <v>0</v>
      </c>
      <c r="AZ199" s="5">
        <f t="shared" si="301"/>
        <v>0</v>
      </c>
      <c r="BA199" s="5">
        <f t="shared" si="302"/>
        <v>0</v>
      </c>
      <c r="BB199" s="5">
        <f t="shared" si="303"/>
        <v>0</v>
      </c>
      <c r="BC199" s="5">
        <f t="shared" si="304"/>
        <v>0</v>
      </c>
      <c r="BD199" s="5">
        <f t="shared" si="305"/>
        <v>-5000</v>
      </c>
      <c r="BE199" s="16">
        <f>INDEX('Team forecast'!$B$2:$AO$26,MATCH('Master data'!$B199,'Team forecast'!$B$2:$B$26,0),MATCH('Master data'!BE$1,'Team forecast'!$B$2:$AO$2,0))</f>
        <v>0</v>
      </c>
      <c r="BF199" s="16">
        <f>INDEX('Team forecast'!$B$2:$AO$26,MATCH('Master data'!$B199,'Team forecast'!$B$2:$B$26,0),MATCH('Master data'!BF$1,'Team forecast'!$B$2:$AO$2,0))</f>
        <v>0</v>
      </c>
      <c r="BG199" s="16">
        <f>INDEX('Team forecast'!$B$2:$AO$26,MATCH('Master data'!$B199,'Team forecast'!$B$2:$B$26,0),MATCH('Master data'!BG$1,'Team forecast'!$B$2:$AO$2,0))</f>
        <v>0</v>
      </c>
      <c r="BH199" s="16">
        <f>INDEX('Team forecast'!$B$2:$AO$26,MATCH('Master data'!$B199,'Team forecast'!$B$2:$B$26,0),MATCH('Master data'!BH$1,'Team forecast'!$B$2:$AO$2,0))</f>
        <v>0</v>
      </c>
      <c r="BI199" s="16">
        <f>INDEX('Team forecast'!$B$2:$AO$26,MATCH('Master data'!$B199,'Team forecast'!$B$2:$B$26,0),MATCH('Master data'!BI$1,'Team forecast'!$B$2:$AO$2,0))</f>
        <v>0</v>
      </c>
      <c r="BJ199" s="5">
        <f t="shared" si="306"/>
        <v>-5000</v>
      </c>
      <c r="BK199" s="5">
        <f>INDEX('Team forecast'!$R$3:$BH$26,MATCH($B199,'Team forecast'!$B$3:$B$26,0),MATCH(BK$1,'Team forecast'!$R$2:$BH$2,0))*IF($X199&gt;0,25000,0)</f>
        <v>0</v>
      </c>
      <c r="BL199" s="5">
        <f>INDEX('Team forecast'!$R$3:$BH$26,MATCH($B199,'Team forecast'!$B$3:$B$26,0),MATCH(BL$1,'Team forecast'!$R$2:$BH$2,0))*IF($X199&gt;0,5000,0)</f>
        <v>0</v>
      </c>
      <c r="BM199" s="5">
        <f>INDEX('Team forecast'!$R$3:$BH$26,MATCH($B199,'Team forecast'!$B$3:$B$26,0),MATCH(BM$1,'Team forecast'!$R$2:$BH$2,0))*IF($X199&gt;0,-15000,0)</f>
        <v>0</v>
      </c>
      <c r="BN199" s="5">
        <f t="shared" si="307"/>
        <v>0</v>
      </c>
      <c r="BO199" s="5">
        <f t="shared" si="308"/>
        <v>0</v>
      </c>
      <c r="BP199" s="5">
        <f t="shared" si="309"/>
        <v>0</v>
      </c>
      <c r="BQ199" s="5">
        <f t="shared" si="310"/>
        <v>0</v>
      </c>
      <c r="BR199" s="5">
        <f t="shared" si="311"/>
        <v>0</v>
      </c>
      <c r="BS199" s="5">
        <f t="shared" si="312"/>
        <v>0</v>
      </c>
      <c r="BT199" s="5">
        <f t="shared" si="313"/>
        <v>0</v>
      </c>
      <c r="BU199" s="5">
        <f t="shared" si="314"/>
        <v>0</v>
      </c>
      <c r="BV199" s="5">
        <f t="shared" si="315"/>
        <v>0</v>
      </c>
      <c r="BW199" s="5">
        <f t="shared" si="316"/>
        <v>0</v>
      </c>
      <c r="BX199" s="5">
        <f t="shared" si="317"/>
        <v>-5000</v>
      </c>
      <c r="BY199" s="5">
        <f t="shared" si="318"/>
        <v>-15000</v>
      </c>
      <c r="BZ199" s="5">
        <f>MAX(INDEX('Team forecast'!$R$3:$BH$26,MATCH($B199,'Team forecast'!$B$3:$B$26,0),MATCH(BZ$1,'Team forecast'!$R$2:$BH$2,0))*($BX199)-(1-INDEX('Team forecast'!$R$3:$BH$26,MATCH($B199,'Team forecast'!$B$3:$B$26,0),MATCH(BZ$1,'Team forecast'!$R$2:$BH$2,0)))*(BY199+CH199)*0.01,-5000)</f>
        <v>-5000</v>
      </c>
      <c r="CA199" s="5">
        <f>MAX(INDEX('Team forecast'!$R$3:$BH$26,MATCH($B199,'Team forecast'!$B$3:$B$26,0),MATCH(CA$1,'Team forecast'!$R$2:$BH$2,0))*$BX199-(1-INDEX('Team forecast'!$R$3:$BH$26,MATCH($B199,'Team forecast'!$B$3:$B$26,0),MATCH(CA$1,'Team forecast'!$R$2:$BH$2,0)))*(BY199+BX199+CH199)*0.01,-5000)</f>
        <v>-5000</v>
      </c>
      <c r="CB199" s="5">
        <f>MAX(INDEX('Team forecast'!$R$3:$BH$26,MATCH($B199,'Team forecast'!$B$3:$B$26,0),MATCH(CB$1,'Team forecast'!$R$2:$BH$2,0))*$BX199-(1-INDEX('Team forecast'!$R$3:$BH$26,MATCH($B199,'Team forecast'!$B$3:$B$26,0),MATCH(CB$1,'Team forecast'!$R$2:$BH$2,0)))*(BY199+BX199*2+CH199)*0.01,0)</f>
        <v>0</v>
      </c>
      <c r="CC199" s="5">
        <v>0</v>
      </c>
      <c r="CD199" s="5">
        <f>+AK199+BD199*Cockpit!$C$3+BW199*Cockpit!$C$3^2+BZ199*Cockpit!$C$3^3+CA199*Cockpit!$C$3^4+CB199*Cockpit!$C$3^5+CC199*Cockpit!$C$3^6</f>
        <v>-10802.469135802468</v>
      </c>
      <c r="CE199" s="5"/>
      <c r="CF199" s="5"/>
      <c r="CG199" s="5">
        <v>0</v>
      </c>
      <c r="CH199" s="5">
        <f t="shared" si="319"/>
        <v>4652000</v>
      </c>
      <c r="CI199" s="5">
        <f t="shared" si="320"/>
        <v>4652000</v>
      </c>
      <c r="CJ199" s="1">
        <f t="shared" si="321"/>
        <v>-2E-3</v>
      </c>
      <c r="CK199" s="5">
        <f>RANK(CD199,$CD$2:$CD$622)+COUNTIF($CD$2:$CD199,$CD199)-1</f>
        <v>478</v>
      </c>
      <c r="CL199" s="5">
        <f>RANK(CJ199,$CJ$2:$CJ$622)+COUNTIF($CJ$2:$CJ199,$CJ199)-1</f>
        <v>434</v>
      </c>
    </row>
    <row r="200" spans="1:90" x14ac:dyDescent="0.3">
      <c r="A200" t="str">
        <f>Players!P201</f>
        <v>Domagoj Bradarić</v>
      </c>
      <c r="B200" t="str">
        <f>Players!G201</f>
        <v>Croatia</v>
      </c>
      <c r="C200" t="str">
        <f>Players!AB201</f>
        <v>Defense</v>
      </c>
      <c r="D200" s="1"/>
      <c r="F200" t="str">
        <f>IFERROR(INDEX(Lookup!B:B,MATCH(INDEX(Players!C:C,MATCH(E200,Players!A:A,0)),Lookup!D:D,0)),"")</f>
        <v/>
      </c>
      <c r="G200">
        <f>IF(Players!AC201=0,10000000,Players!AC201)</f>
        <v>1995000</v>
      </c>
      <c r="H200" s="16">
        <f>INDEX('Team forecast'!$B$2:$AO$26,MATCH('Master data'!$B200,'Team forecast'!$B$2:$B$26,0),MATCH('Master data'!H$1,'Team forecast'!$B$2:$AO$2,0))</f>
        <v>1.3131656637198186</v>
      </c>
      <c r="I200" s="16">
        <f>INDEX('Team forecast'!$B$2:$AO$26,MATCH('Master data'!$B200,'Team forecast'!$B$2:$B$26,0),MATCH('Master data'!I$1,'Team forecast'!$B$2:$AO$2,0))</f>
        <v>1.0273865414141237</v>
      </c>
      <c r="J200" s="16">
        <f>INDEX('Team forecast'!$B$2:$AO$26,MATCH('Master data'!$B200,'Team forecast'!$B$2:$B$26,0),MATCH('Master data'!J$1,'Team forecast'!$B$2:$AO$2,0))</f>
        <v>0.35794120374663829</v>
      </c>
      <c r="K200" s="16">
        <f>INDEX('Team forecast'!$B$2:$AO$26,MATCH('Master data'!$B200,'Team forecast'!$B$2:$B$26,0),MATCH('Master data'!K$1,'Team forecast'!$B$2:$AO$2,0))</f>
        <v>3.3461992515270076</v>
      </c>
      <c r="L200" s="16">
        <f>INDEX('Team forecast'!$B$2:$AO$26,MATCH('Master data'!$B200,'Team forecast'!$B$2:$B$26,0),MATCH('Master data'!L$1,'Team forecast'!$B$2:$AO$2,0))</f>
        <v>3.339006259595902</v>
      </c>
      <c r="M200">
        <f>IF(Players!BC201=1,95,0)</f>
        <v>0</v>
      </c>
      <c r="N200" s="2">
        <f>Players!BN201</f>
        <v>0</v>
      </c>
      <c r="O200" s="2">
        <f>Players!BO201</f>
        <v>0</v>
      </c>
      <c r="P200" s="2">
        <f>Players!BP201</f>
        <v>0</v>
      </c>
      <c r="Q200" s="2">
        <f>Players!BQ201</f>
        <v>0.3581980906921241</v>
      </c>
      <c r="R200" s="2">
        <f>Players!BR201</f>
        <v>0</v>
      </c>
      <c r="S200" s="2">
        <f t="shared" si="280"/>
        <v>1.3131656637198186</v>
      </c>
      <c r="T200" s="2">
        <f t="shared" si="281"/>
        <v>1.0273865414141237</v>
      </c>
      <c r="U200" s="16">
        <f>INDEX('Team forecast'!$B$2:$AO$26,MATCH('Master data'!$B200,'Team forecast'!$B$2:$B$26,0),MATCH('Master data'!U$1,'Team forecast'!$B$2:$AO$2,0))</f>
        <v>0.43785365853658542</v>
      </c>
      <c r="V200" s="16">
        <f>INDEX('Team forecast'!$B$2:$AO$26,MATCH('Master data'!$B200,'Team forecast'!$B$2:$B$26,0),MATCH('Master data'!V$1,'Team forecast'!$B$2:$AO$2,0))</f>
        <v>0.28526829268292692</v>
      </c>
      <c r="W200" s="16">
        <f>INDEX('Team forecast'!$B$2:$AO$26,MATCH('Master data'!$B200,'Team forecast'!$B$2:$B$26,0),MATCH('Master data'!W$1,'Team forecast'!$B$2:$AO$2,0))</f>
        <v>0.27687804878048777</v>
      </c>
      <c r="X200" s="5">
        <f t="shared" si="282"/>
        <v>-5000</v>
      </c>
      <c r="Y200" s="5">
        <f t="shared" si="283"/>
        <v>0</v>
      </c>
      <c r="Z200" s="5">
        <f t="shared" si="284"/>
        <v>0</v>
      </c>
      <c r="AA200" s="5">
        <f t="shared" si="285"/>
        <v>0</v>
      </c>
      <c r="AB200" s="5">
        <f t="shared" si="286"/>
        <v>0</v>
      </c>
      <c r="AC200" s="5">
        <f t="shared" si="287"/>
        <v>0</v>
      </c>
      <c r="AD200" s="5">
        <f t="shared" si="288"/>
        <v>0</v>
      </c>
      <c r="AE200" s="5">
        <f t="shared" si="289"/>
        <v>17897.060187331914</v>
      </c>
      <c r="AF200" s="5">
        <f t="shared" si="290"/>
        <v>0</v>
      </c>
      <c r="AG200" s="5">
        <f t="shared" si="291"/>
        <v>0</v>
      </c>
      <c r="AH200" s="5">
        <f t="shared" si="292"/>
        <v>0</v>
      </c>
      <c r="AI200" s="5">
        <f t="shared" si="293"/>
        <v>0</v>
      </c>
      <c r="AJ200" s="5">
        <f t="shared" si="294"/>
        <v>0</v>
      </c>
      <c r="AK200" s="5">
        <f>IFERROR(SUM(X200:AJ200),-5000)*((Cockpit!$C$3)^0)</f>
        <v>12897.060187331914</v>
      </c>
      <c r="AL200" s="16">
        <f>INDEX('Team forecast'!$B$2:$AO$26,MATCH('Master data'!$B200,'Team forecast'!$B$2:$B$26,0),MATCH('Master data'!AL$1,'Team forecast'!$B$2:$AO$2,0))</f>
        <v>1.3771320398413547</v>
      </c>
      <c r="AM200" s="16">
        <f>INDEX('Team forecast'!$B$2:$AO$26,MATCH('Master data'!$B200,'Team forecast'!$B$2:$B$26,0),MATCH('Master data'!AM$1,'Team forecast'!$B$2:$AO$2,0))</f>
        <v>0.97166693173319041</v>
      </c>
      <c r="AN200" s="16">
        <f>INDEX('Team forecast'!$B$2:$AO$26,MATCH('Master data'!$B200,'Team forecast'!$B$2:$B$26,0),MATCH('Master data'!AN$1,'Team forecast'!$B$2:$AO$2,0))</f>
        <v>0.37845165893685329</v>
      </c>
      <c r="AO200" s="16">
        <f>INDEX('Team forecast'!$B$2:$AO$26,MATCH('Master data'!$B200,'Team forecast'!$B$2:$B$26,0),MATCH('Master data'!AO$1,'Team forecast'!$B$2:$AO$2,0))</f>
        <v>3.5091979087523679</v>
      </c>
      <c r="AP200" s="16">
        <f>INDEX('Team forecast'!$B$2:$AO$26,MATCH('Master data'!$B200,'Team forecast'!$B$2:$B$26,0),MATCH('Master data'!AP$1,'Team forecast'!$B$2:$AO$2,0))</f>
        <v>3.1579175281328689</v>
      </c>
      <c r="AQ200" s="5">
        <f t="shared" si="295"/>
        <v>-5000</v>
      </c>
      <c r="AR200" s="5">
        <f>INDEX('Team forecast'!$B$2:$AO$26,MATCH('Master data'!$B200,'Team forecast'!$B$2:$B$26,0),MATCH('Master data'!AR$1,'Team forecast'!$B$2:$AO$2,0))*IF(X200&gt;0,25000,0)</f>
        <v>0</v>
      </c>
      <c r="AS200" s="16">
        <f>INDEX('Team forecast'!$B$2:$AO$26,MATCH('Master data'!$B200,'Team forecast'!$B$2:$B$26,0),MATCH('Master data'!AS$1,'Team forecast'!$B$2:$AO$2,0))*IF(X200&gt;0,5000,0)</f>
        <v>0</v>
      </c>
      <c r="AT200" s="16">
        <f>INDEX('Team forecast'!$B$2:$AO$26,MATCH('Master data'!$B200,'Team forecast'!$B$2:$B$26,0),MATCH('Master data'!AT$1,'Team forecast'!$B$2:$AO$2,0))*IF(X200&gt;0,-15000,0)</f>
        <v>0</v>
      </c>
      <c r="AU200" s="5">
        <f t="shared" si="296"/>
        <v>0</v>
      </c>
      <c r="AV200" s="5">
        <f t="shared" si="297"/>
        <v>0</v>
      </c>
      <c r="AW200" s="5">
        <f t="shared" si="298"/>
        <v>0</v>
      </c>
      <c r="AX200" s="5">
        <f t="shared" si="299"/>
        <v>18922.582946842664</v>
      </c>
      <c r="AY200" s="5">
        <f t="shared" si="300"/>
        <v>0</v>
      </c>
      <c r="AZ200" s="5">
        <f t="shared" si="301"/>
        <v>0</v>
      </c>
      <c r="BA200" s="5">
        <f t="shared" si="302"/>
        <v>0</v>
      </c>
      <c r="BB200" s="5">
        <f t="shared" si="303"/>
        <v>0</v>
      </c>
      <c r="BC200" s="5">
        <f t="shared" si="304"/>
        <v>0</v>
      </c>
      <c r="BD200" s="5">
        <f t="shared" si="305"/>
        <v>13922.582946842664</v>
      </c>
      <c r="BE200" s="16">
        <f>INDEX('Team forecast'!$B$2:$AO$26,MATCH('Master data'!$B200,'Team forecast'!$B$2:$B$26,0),MATCH('Master data'!BE$1,'Team forecast'!$B$2:$AO$2,0))</f>
        <v>0</v>
      </c>
      <c r="BF200" s="16">
        <f>INDEX('Team forecast'!$B$2:$AO$26,MATCH('Master data'!$B200,'Team forecast'!$B$2:$B$26,0),MATCH('Master data'!BF$1,'Team forecast'!$B$2:$AO$2,0))</f>
        <v>0</v>
      </c>
      <c r="BG200" s="16">
        <f>INDEX('Team forecast'!$B$2:$AO$26,MATCH('Master data'!$B200,'Team forecast'!$B$2:$B$26,0),MATCH('Master data'!BG$1,'Team forecast'!$B$2:$AO$2,0))</f>
        <v>0</v>
      </c>
      <c r="BH200" s="16">
        <f>INDEX('Team forecast'!$B$2:$AO$26,MATCH('Master data'!$B200,'Team forecast'!$B$2:$B$26,0),MATCH('Master data'!BH$1,'Team forecast'!$B$2:$AO$2,0))</f>
        <v>0</v>
      </c>
      <c r="BI200" s="16">
        <f>INDEX('Team forecast'!$B$2:$AO$26,MATCH('Master data'!$B200,'Team forecast'!$B$2:$B$26,0),MATCH('Master data'!BI$1,'Team forecast'!$B$2:$AO$2,0))</f>
        <v>0</v>
      </c>
      <c r="BJ200" s="5">
        <f t="shared" si="306"/>
        <v>-5000</v>
      </c>
      <c r="BK200" s="5">
        <f>INDEX('Team forecast'!$R$3:$BH$26,MATCH($B200,'Team forecast'!$B$3:$B$26,0),MATCH(BK$1,'Team forecast'!$R$2:$BH$2,0))*IF($X200&gt;0,25000,0)</f>
        <v>0</v>
      </c>
      <c r="BL200" s="5">
        <f>INDEX('Team forecast'!$R$3:$BH$26,MATCH($B200,'Team forecast'!$B$3:$B$26,0),MATCH(BL$1,'Team forecast'!$R$2:$BH$2,0))*IF($X200&gt;0,5000,0)</f>
        <v>0</v>
      </c>
      <c r="BM200" s="5">
        <f>INDEX('Team forecast'!$R$3:$BH$26,MATCH($B200,'Team forecast'!$B$3:$B$26,0),MATCH(BM$1,'Team forecast'!$R$2:$BH$2,0))*IF($X200&gt;0,-15000,0)</f>
        <v>0</v>
      </c>
      <c r="BN200" s="5">
        <f t="shared" si="307"/>
        <v>0</v>
      </c>
      <c r="BO200" s="5">
        <f t="shared" si="308"/>
        <v>0</v>
      </c>
      <c r="BP200" s="5">
        <f t="shared" si="309"/>
        <v>0</v>
      </c>
      <c r="BQ200" s="5">
        <f t="shared" si="310"/>
        <v>0</v>
      </c>
      <c r="BR200" s="5">
        <f t="shared" si="311"/>
        <v>0</v>
      </c>
      <c r="BS200" s="5">
        <f t="shared" si="312"/>
        <v>0</v>
      </c>
      <c r="BT200" s="5">
        <f t="shared" si="313"/>
        <v>0</v>
      </c>
      <c r="BU200" s="5">
        <f t="shared" si="314"/>
        <v>0</v>
      </c>
      <c r="BV200" s="5">
        <f t="shared" si="315"/>
        <v>0</v>
      </c>
      <c r="BW200" s="5">
        <f t="shared" si="316"/>
        <v>0</v>
      </c>
      <c r="BX200" s="5">
        <f t="shared" si="317"/>
        <v>13409.821567087289</v>
      </c>
      <c r="BY200" s="5">
        <f t="shared" si="318"/>
        <v>40229.464701261866</v>
      </c>
      <c r="BZ200" s="5">
        <f>MAX(INDEX('Team forecast'!$R$3:$BH$26,MATCH($B200,'Team forecast'!$B$3:$B$26,0),MATCH(BZ$1,'Team forecast'!$R$2:$BH$2,0))*($BX200)-(1-INDEX('Team forecast'!$R$3:$BH$26,MATCH($B200,'Team forecast'!$B$3:$B$26,0),MATCH(BZ$1,'Team forecast'!$R$2:$BH$2,0)))*(BY200+CH200)*0.01,-5000)</f>
        <v>1714.4479765820925</v>
      </c>
      <c r="CA200" s="5">
        <f>MAX(INDEX('Team forecast'!$R$3:$BH$26,MATCH($B200,'Team forecast'!$B$3:$B$26,0),MATCH(CA$1,'Team forecast'!$R$2:$BH$2,0))*$BX200-(1-INDEX('Team forecast'!$R$3:$BH$26,MATCH($B200,'Team forecast'!$B$3:$B$26,0),MATCH(CA$1,'Team forecast'!$R$2:$BH$2,0)))*(BY200+BX200+CH200)*0.01,-5000)</f>
        <v>-5000</v>
      </c>
      <c r="CB200" s="5">
        <f>MAX(INDEX('Team forecast'!$R$3:$BH$26,MATCH($B200,'Team forecast'!$B$3:$B$26,0),MATCH(CB$1,'Team forecast'!$R$2:$BH$2,0))*$BX200-(1-INDEX('Team forecast'!$R$3:$BH$26,MATCH($B200,'Team forecast'!$B$3:$B$26,0),MATCH(CB$1,'Team forecast'!$R$2:$BH$2,0)))*(BY200+BX200*2+CH200)*0.01,0)</f>
        <v>0</v>
      </c>
      <c r="CC200" s="5">
        <v>0</v>
      </c>
      <c r="CD200" s="5">
        <f>+AK200+BD200*Cockpit!$C$3+BW200*Cockpit!$C$3^2+BZ200*Cockpit!$C$3^3+CA200*Cockpit!$C$3^4+CB200*Cockpit!$C$3^5+CC200*Cockpit!$C$3^6</f>
        <v>21699.11241655999</v>
      </c>
      <c r="CE200" s="5"/>
      <c r="CF200" s="5"/>
      <c r="CG200" s="5">
        <v>0</v>
      </c>
      <c r="CH200" s="5">
        <f t="shared" si="319"/>
        <v>1995000</v>
      </c>
      <c r="CI200" s="5">
        <f t="shared" si="320"/>
        <v>1995000</v>
      </c>
      <c r="CJ200" s="1">
        <f t="shared" si="321"/>
        <v>1.0999999999999999E-2</v>
      </c>
      <c r="CK200" s="5">
        <f>RANK(CD200,$CD$2:$CD$622)+COUNTIF($CD$2:$CD200,$CD200)-1</f>
        <v>303</v>
      </c>
      <c r="CL200" s="5">
        <f>RANK(CJ200,$CJ$2:$CJ$622)+COUNTIF($CJ$2:$CJ200,$CJ200)-1</f>
        <v>224</v>
      </c>
    </row>
    <row r="201" spans="1:90" x14ac:dyDescent="0.3">
      <c r="A201" t="str">
        <f>Players!P202</f>
        <v>Andrej Kramaric</v>
      </c>
      <c r="B201" t="str">
        <f>Players!G202</f>
        <v>Croatia</v>
      </c>
      <c r="C201" t="str">
        <f>Players!AB202</f>
        <v>Striker</v>
      </c>
      <c r="D201" s="1"/>
      <c r="F201" t="str">
        <f>IFERROR(INDEX(Lookup!B:B,MATCH(INDEX(Players!C:C,MATCH(E201,Players!A:A,0)),Lookup!D:D,0)),"")</f>
        <v/>
      </c>
      <c r="G201">
        <f>IF(Players!AC202=0,10000000,Players!AC202)</f>
        <v>4984000</v>
      </c>
      <c r="H201" s="16">
        <f>INDEX('Team forecast'!$B$2:$AO$26,MATCH('Master data'!$B201,'Team forecast'!$B$2:$B$26,0),MATCH('Master data'!H$1,'Team forecast'!$B$2:$AO$2,0))</f>
        <v>1.3131656637198186</v>
      </c>
      <c r="I201" s="16">
        <f>INDEX('Team forecast'!$B$2:$AO$26,MATCH('Master data'!$B201,'Team forecast'!$B$2:$B$26,0),MATCH('Master data'!I$1,'Team forecast'!$B$2:$AO$2,0))</f>
        <v>1.0273865414141237</v>
      </c>
      <c r="J201" s="16">
        <f>INDEX('Team forecast'!$B$2:$AO$26,MATCH('Master data'!$B201,'Team forecast'!$B$2:$B$26,0),MATCH('Master data'!J$1,'Team forecast'!$B$2:$AO$2,0))</f>
        <v>0.35794120374663829</v>
      </c>
      <c r="K201" s="16">
        <f>INDEX('Team forecast'!$B$2:$AO$26,MATCH('Master data'!$B201,'Team forecast'!$B$2:$B$26,0),MATCH('Master data'!K$1,'Team forecast'!$B$2:$AO$2,0))</f>
        <v>3.3461992515270076</v>
      </c>
      <c r="L201" s="16">
        <f>INDEX('Team forecast'!$B$2:$AO$26,MATCH('Master data'!$B201,'Team forecast'!$B$2:$B$26,0),MATCH('Master data'!L$1,'Team forecast'!$B$2:$AO$2,0))</f>
        <v>3.339006259595902</v>
      </c>
      <c r="M201">
        <f>IF(Players!BC202=1,95,0)</f>
        <v>95</v>
      </c>
      <c r="N201" s="2">
        <f>Players!BN202</f>
        <v>0.30510116339214938</v>
      </c>
      <c r="O201" s="2">
        <f>Players!BO202</f>
        <v>0.15335825778110235</v>
      </c>
      <c r="P201" s="2">
        <f>Players!BP202</f>
        <v>0.3119538025352866</v>
      </c>
      <c r="Q201" s="2">
        <f>Players!BQ202</f>
        <v>3.7815126050420172E-2</v>
      </c>
      <c r="R201" s="2">
        <f>Players!BR202</f>
        <v>0</v>
      </c>
      <c r="S201" s="2">
        <f t="shared" si="280"/>
        <v>1.3131656637198186</v>
      </c>
      <c r="T201" s="2">
        <f t="shared" si="281"/>
        <v>1.0273865414141237</v>
      </c>
      <c r="U201" s="16">
        <f>INDEX('Team forecast'!$B$2:$AO$26,MATCH('Master data'!$B201,'Team forecast'!$B$2:$B$26,0),MATCH('Master data'!U$1,'Team forecast'!$B$2:$AO$2,0))</f>
        <v>0.43785365853658542</v>
      </c>
      <c r="V201" s="16">
        <f>INDEX('Team forecast'!$B$2:$AO$26,MATCH('Master data'!$B201,'Team forecast'!$B$2:$B$26,0),MATCH('Master data'!V$1,'Team forecast'!$B$2:$AO$2,0))</f>
        <v>0.28526829268292692</v>
      </c>
      <c r="W201" s="16">
        <f>INDEX('Team forecast'!$B$2:$AO$26,MATCH('Master data'!$B201,'Team forecast'!$B$2:$B$26,0),MATCH('Master data'!W$1,'Team forecast'!$B$2:$AO$2,0))</f>
        <v>0.27687804878048777</v>
      </c>
      <c r="X201" s="5">
        <f t="shared" si="282"/>
        <v>7000</v>
      </c>
      <c r="Y201" s="5">
        <f t="shared" si="283"/>
        <v>10946.341463414636</v>
      </c>
      <c r="Z201" s="5">
        <f t="shared" si="284"/>
        <v>1426.3414634146345</v>
      </c>
      <c r="AA201" s="5">
        <f t="shared" si="285"/>
        <v>-4153.1707317073169</v>
      </c>
      <c r="AB201" s="5">
        <f t="shared" si="286"/>
        <v>40064.837172754065</v>
      </c>
      <c r="AC201" s="5">
        <f t="shared" si="287"/>
        <v>10069.239918301815</v>
      </c>
      <c r="AD201" s="5">
        <f t="shared" si="288"/>
        <v>10438.595805545798</v>
      </c>
      <c r="AE201" s="5">
        <f t="shared" si="289"/>
        <v>0</v>
      </c>
      <c r="AF201" s="5">
        <f t="shared" si="290"/>
        <v>0</v>
      </c>
      <c r="AG201" s="5">
        <f t="shared" si="291"/>
        <v>-756.30252100840346</v>
      </c>
      <c r="AH201" s="5">
        <f t="shared" si="292"/>
        <v>0</v>
      </c>
      <c r="AI201" s="5">
        <f t="shared" si="293"/>
        <v>13131.656637198186</v>
      </c>
      <c r="AJ201" s="5">
        <f t="shared" si="294"/>
        <v>-8219.0923313129897</v>
      </c>
      <c r="AK201" s="5">
        <f>IFERROR(SUM(X201:AJ201),-5000)*((Cockpit!$C$3)^0)</f>
        <v>79948.446876600428</v>
      </c>
      <c r="AL201" s="16">
        <f>INDEX('Team forecast'!$B$2:$AO$26,MATCH('Master data'!$B201,'Team forecast'!$B$2:$B$26,0),MATCH('Master data'!AL$1,'Team forecast'!$B$2:$AO$2,0))</f>
        <v>1.3771320398413547</v>
      </c>
      <c r="AM201" s="16">
        <f>INDEX('Team forecast'!$B$2:$AO$26,MATCH('Master data'!$B201,'Team forecast'!$B$2:$B$26,0),MATCH('Master data'!AM$1,'Team forecast'!$B$2:$AO$2,0))</f>
        <v>0.97166693173319041</v>
      </c>
      <c r="AN201" s="16">
        <f>INDEX('Team forecast'!$B$2:$AO$26,MATCH('Master data'!$B201,'Team forecast'!$B$2:$B$26,0),MATCH('Master data'!AN$1,'Team forecast'!$B$2:$AO$2,0))</f>
        <v>0.37845165893685329</v>
      </c>
      <c r="AO201" s="16">
        <f>INDEX('Team forecast'!$B$2:$AO$26,MATCH('Master data'!$B201,'Team forecast'!$B$2:$B$26,0),MATCH('Master data'!AO$1,'Team forecast'!$B$2:$AO$2,0))</f>
        <v>3.5091979087523679</v>
      </c>
      <c r="AP201" s="16">
        <f>INDEX('Team forecast'!$B$2:$AO$26,MATCH('Master data'!$B201,'Team forecast'!$B$2:$B$26,0),MATCH('Master data'!AP$1,'Team forecast'!$B$2:$AO$2,0))</f>
        <v>3.1579175281328689</v>
      </c>
      <c r="AQ201" s="5">
        <f t="shared" si="295"/>
        <v>7000</v>
      </c>
      <c r="AR201" s="5">
        <f>INDEX('Team forecast'!$B$2:$AO$26,MATCH('Master data'!$B201,'Team forecast'!$B$2:$B$26,0),MATCH('Master data'!AR$1,'Team forecast'!$B$2:$AO$2,0))*IF(X201&gt;0,25000,0)</f>
        <v>12129.860863360685</v>
      </c>
      <c r="AS201" s="16">
        <f>INDEX('Team forecast'!$B$2:$AO$26,MATCH('Master data'!$B201,'Team forecast'!$B$2:$B$26,0),MATCH('Master data'!AS$1,'Team forecast'!$B$2:$AO$2,0))*IF(X201&gt;0,5000,0)</f>
        <v>1391.3663931501965</v>
      </c>
      <c r="AT201" s="16">
        <f>INDEX('Team forecast'!$B$2:$AO$26,MATCH('Master data'!$B201,'Team forecast'!$B$2:$B$26,0),MATCH('Master data'!AT$1,'Team forecast'!$B$2:$AO$2,0))*IF(X201&gt;0,-15000,0)</f>
        <v>-3547.9843025329992</v>
      </c>
      <c r="AU201" s="5">
        <f t="shared" si="296"/>
        <v>42016.458750020116</v>
      </c>
      <c r="AV201" s="5">
        <f t="shared" si="297"/>
        <v>10559.728518230289</v>
      </c>
      <c r="AW201" s="5">
        <f t="shared" si="298"/>
        <v>10947.076314841768</v>
      </c>
      <c r="AX201" s="5">
        <f t="shared" si="299"/>
        <v>0</v>
      </c>
      <c r="AY201" s="5">
        <f t="shared" si="300"/>
        <v>0</v>
      </c>
      <c r="AZ201" s="5">
        <f t="shared" si="301"/>
        <v>-756.30252100840346</v>
      </c>
      <c r="BA201" s="5">
        <f t="shared" si="302"/>
        <v>0</v>
      </c>
      <c r="BB201" s="5">
        <f t="shared" si="303"/>
        <v>13771.320398413547</v>
      </c>
      <c r="BC201" s="5">
        <f t="shared" si="304"/>
        <v>-7773.335453865523</v>
      </c>
      <c r="BD201" s="5">
        <f t="shared" si="305"/>
        <v>85738.188960609681</v>
      </c>
      <c r="BE201" s="16">
        <f>INDEX('Team forecast'!$B$2:$AO$26,MATCH('Master data'!$B201,'Team forecast'!$B$2:$B$26,0),MATCH('Master data'!BE$1,'Team forecast'!$B$2:$AO$2,0))</f>
        <v>0</v>
      </c>
      <c r="BF201" s="16">
        <f>INDEX('Team forecast'!$B$2:$AO$26,MATCH('Master data'!$B201,'Team forecast'!$B$2:$B$26,0),MATCH('Master data'!BF$1,'Team forecast'!$B$2:$AO$2,0))</f>
        <v>0</v>
      </c>
      <c r="BG201" s="16">
        <f>INDEX('Team forecast'!$B$2:$AO$26,MATCH('Master data'!$B201,'Team forecast'!$B$2:$B$26,0),MATCH('Master data'!BG$1,'Team forecast'!$B$2:$AO$2,0))</f>
        <v>0</v>
      </c>
      <c r="BH201" s="16">
        <f>INDEX('Team forecast'!$B$2:$AO$26,MATCH('Master data'!$B201,'Team forecast'!$B$2:$B$26,0),MATCH('Master data'!BH$1,'Team forecast'!$B$2:$AO$2,0))</f>
        <v>0</v>
      </c>
      <c r="BI201" s="16">
        <f>INDEX('Team forecast'!$B$2:$AO$26,MATCH('Master data'!$B201,'Team forecast'!$B$2:$B$26,0),MATCH('Master data'!BI$1,'Team forecast'!$B$2:$AO$2,0))</f>
        <v>0</v>
      </c>
      <c r="BJ201" s="5">
        <f t="shared" si="306"/>
        <v>7000</v>
      </c>
      <c r="BK201" s="5">
        <f>INDEX('Team forecast'!$R$3:$BH$26,MATCH($B201,'Team forecast'!$B$3:$B$26,0),MATCH(BK$1,'Team forecast'!$R$2:$BH$2,0))*IF($X201&gt;0,25000,0)</f>
        <v>0</v>
      </c>
      <c r="BL201" s="5">
        <f>INDEX('Team forecast'!$R$3:$BH$26,MATCH($B201,'Team forecast'!$B$3:$B$26,0),MATCH(BL$1,'Team forecast'!$R$2:$BH$2,0))*IF($X201&gt;0,5000,0)</f>
        <v>0</v>
      </c>
      <c r="BM201" s="5">
        <f>INDEX('Team forecast'!$R$3:$BH$26,MATCH($B201,'Team forecast'!$B$3:$B$26,0),MATCH(BM$1,'Team forecast'!$R$2:$BH$2,0))*IF($X201&gt;0,-15000,0)</f>
        <v>0</v>
      </c>
      <c r="BN201" s="5">
        <f t="shared" si="307"/>
        <v>0</v>
      </c>
      <c r="BO201" s="5">
        <f t="shared" si="308"/>
        <v>0</v>
      </c>
      <c r="BP201" s="5">
        <f t="shared" si="309"/>
        <v>0</v>
      </c>
      <c r="BQ201" s="5">
        <f t="shared" si="310"/>
        <v>0</v>
      </c>
      <c r="BR201" s="5">
        <f t="shared" si="311"/>
        <v>0</v>
      </c>
      <c r="BS201" s="5">
        <f t="shared" si="312"/>
        <v>-756.30252100840346</v>
      </c>
      <c r="BT201" s="5">
        <f t="shared" si="313"/>
        <v>0</v>
      </c>
      <c r="BU201" s="5">
        <f t="shared" si="314"/>
        <v>0</v>
      </c>
      <c r="BV201" s="5">
        <f t="shared" si="315"/>
        <v>0</v>
      </c>
      <c r="BW201" s="5">
        <f t="shared" si="316"/>
        <v>0</v>
      </c>
      <c r="BX201" s="5">
        <f t="shared" si="317"/>
        <v>82843.317918605055</v>
      </c>
      <c r="BY201" s="5">
        <f t="shared" si="318"/>
        <v>248529.95375581516</v>
      </c>
      <c r="BZ201" s="5">
        <f>MAX(INDEX('Team forecast'!$R$3:$BH$26,MATCH($B201,'Team forecast'!$B$3:$B$26,0),MATCH(BZ$1,'Team forecast'!$R$2:$BH$2,0))*($BX201)-(1-INDEX('Team forecast'!$R$3:$BH$26,MATCH($B201,'Team forecast'!$B$3:$B$26,0),MATCH(BZ$1,'Team forecast'!$R$2:$BH$2,0)))*(BY201+CH201)*0.01,-5000)</f>
        <v>36020.202067777282</v>
      </c>
      <c r="CA201" s="5">
        <f>MAX(INDEX('Team forecast'!$R$3:$BH$26,MATCH($B201,'Team forecast'!$B$3:$B$26,0),MATCH(CA$1,'Team forecast'!$R$2:$BH$2,0))*$BX201-(1-INDEX('Team forecast'!$R$3:$BH$26,MATCH($B201,'Team forecast'!$B$3:$B$26,0),MATCH(CA$1,'Team forecast'!$R$2:$BH$2,0)))*(BY201+BX201+CH201)*0.01,-5000)</f>
        <v>-5000</v>
      </c>
      <c r="CB201" s="5">
        <f>MAX(INDEX('Team forecast'!$R$3:$BH$26,MATCH($B201,'Team forecast'!$B$3:$B$26,0),MATCH(CB$1,'Team forecast'!$R$2:$BH$2,0))*$BX201-(1-INDEX('Team forecast'!$R$3:$BH$26,MATCH($B201,'Team forecast'!$B$3:$B$26,0),MATCH(CB$1,'Team forecast'!$R$2:$BH$2,0)))*(BY201+BX201*2+CH201)*0.01,0)</f>
        <v>0</v>
      </c>
      <c r="CC201" s="5">
        <v>0</v>
      </c>
      <c r="CD201" s="5">
        <f>+AK201+BD201*Cockpit!$C$3+BW201*Cockpit!$C$3^2+BZ201*Cockpit!$C$3^3+CA201*Cockpit!$C$3^4+CB201*Cockpit!$C$3^5+CC201*Cockpit!$C$3^6</f>
        <v>146792.23766054583</v>
      </c>
      <c r="CE201" s="5"/>
      <c r="CF201" s="5"/>
      <c r="CG201" s="5">
        <v>0</v>
      </c>
      <c r="CH201" s="5">
        <f t="shared" si="319"/>
        <v>4984000</v>
      </c>
      <c r="CI201" s="5">
        <f t="shared" si="320"/>
        <v>4984000</v>
      </c>
      <c r="CJ201" s="1">
        <f t="shared" si="321"/>
        <v>2.9000000000000001E-2</v>
      </c>
      <c r="CK201" s="5">
        <f>RANK(CD201,$CD$2:$CD$622)+COUNTIF($CD$2:$CD201,$CD201)-1</f>
        <v>43</v>
      </c>
      <c r="CL201" s="5">
        <f>RANK(CJ201,$CJ$2:$CJ$622)+COUNTIF($CJ$2:$CJ201,$CJ201)-1</f>
        <v>65</v>
      </c>
    </row>
    <row r="202" spans="1:90" x14ac:dyDescent="0.3">
      <c r="A202" t="str">
        <f>Players!P203</f>
        <v>Mislav Oršić</v>
      </c>
      <c r="B202" t="str">
        <f>Players!G203</f>
        <v>Croatia</v>
      </c>
      <c r="C202" t="str">
        <f>Players!AB203</f>
        <v>Striker</v>
      </c>
      <c r="D202" s="1"/>
      <c r="F202" t="str">
        <f>IFERROR(INDEX(Lookup!B:B,MATCH(INDEX(Players!C:C,MATCH(E202,Players!A:A,0)),Lookup!D:D,0)),"")</f>
        <v/>
      </c>
      <c r="G202">
        <f>IF(Players!AC203=0,10000000,Players!AC203)</f>
        <v>2995000</v>
      </c>
      <c r="H202" s="16">
        <f>INDEX('Team forecast'!$B$2:$AO$26,MATCH('Master data'!$B202,'Team forecast'!$B$2:$B$26,0),MATCH('Master data'!H$1,'Team forecast'!$B$2:$AO$2,0))</f>
        <v>1.3131656637198186</v>
      </c>
      <c r="I202" s="16">
        <f>INDEX('Team forecast'!$B$2:$AO$26,MATCH('Master data'!$B202,'Team forecast'!$B$2:$B$26,0),MATCH('Master data'!I$1,'Team forecast'!$B$2:$AO$2,0))</f>
        <v>1.0273865414141237</v>
      </c>
      <c r="J202" s="16">
        <f>INDEX('Team forecast'!$B$2:$AO$26,MATCH('Master data'!$B202,'Team forecast'!$B$2:$B$26,0),MATCH('Master data'!J$1,'Team forecast'!$B$2:$AO$2,0))</f>
        <v>0.35794120374663829</v>
      </c>
      <c r="K202" s="16">
        <f>INDEX('Team forecast'!$B$2:$AO$26,MATCH('Master data'!$B202,'Team forecast'!$B$2:$B$26,0),MATCH('Master data'!K$1,'Team forecast'!$B$2:$AO$2,0))</f>
        <v>3.3461992515270076</v>
      </c>
      <c r="L202" s="16">
        <f>INDEX('Team forecast'!$B$2:$AO$26,MATCH('Master data'!$B202,'Team forecast'!$B$2:$B$26,0),MATCH('Master data'!L$1,'Team forecast'!$B$2:$AO$2,0))</f>
        <v>3.339006259595902</v>
      </c>
      <c r="M202">
        <f>IF(Players!BC203=1,95,0)</f>
        <v>0</v>
      </c>
      <c r="N202" s="2">
        <f>Players!BN203</f>
        <v>0</v>
      </c>
      <c r="O202" s="2">
        <f>Players!BO203</f>
        <v>0</v>
      </c>
      <c r="P202" s="2">
        <f>Players!BP203</f>
        <v>0</v>
      </c>
      <c r="Q202" s="2">
        <f>Players!BQ203</f>
        <v>5.859375E-2</v>
      </c>
      <c r="R202" s="2">
        <f>Players!BR203</f>
        <v>0</v>
      </c>
      <c r="S202" s="2">
        <f t="shared" si="280"/>
        <v>1.3131656637198186</v>
      </c>
      <c r="T202" s="2">
        <f t="shared" si="281"/>
        <v>1.0273865414141237</v>
      </c>
      <c r="U202" s="16">
        <f>INDEX('Team forecast'!$B$2:$AO$26,MATCH('Master data'!$B202,'Team forecast'!$B$2:$B$26,0),MATCH('Master data'!U$1,'Team forecast'!$B$2:$AO$2,0))</f>
        <v>0.43785365853658542</v>
      </c>
      <c r="V202" s="16">
        <f>INDEX('Team forecast'!$B$2:$AO$26,MATCH('Master data'!$B202,'Team forecast'!$B$2:$B$26,0),MATCH('Master data'!V$1,'Team forecast'!$B$2:$AO$2,0))</f>
        <v>0.28526829268292692</v>
      </c>
      <c r="W202" s="16">
        <f>INDEX('Team forecast'!$B$2:$AO$26,MATCH('Master data'!$B202,'Team forecast'!$B$2:$B$26,0),MATCH('Master data'!W$1,'Team forecast'!$B$2:$AO$2,0))</f>
        <v>0.27687804878048777</v>
      </c>
      <c r="X202" s="5">
        <f t="shared" si="282"/>
        <v>-5000</v>
      </c>
      <c r="Y202" s="5">
        <f t="shared" si="283"/>
        <v>0</v>
      </c>
      <c r="Z202" s="5">
        <f t="shared" si="284"/>
        <v>0</v>
      </c>
      <c r="AA202" s="5">
        <f t="shared" si="285"/>
        <v>0</v>
      </c>
      <c r="AB202" s="5">
        <f t="shared" si="286"/>
        <v>0</v>
      </c>
      <c r="AC202" s="5">
        <f t="shared" si="287"/>
        <v>0</v>
      </c>
      <c r="AD202" s="5">
        <f t="shared" si="288"/>
        <v>0</v>
      </c>
      <c r="AE202" s="5">
        <f t="shared" si="289"/>
        <v>0</v>
      </c>
      <c r="AF202" s="5">
        <f t="shared" si="290"/>
        <v>0</v>
      </c>
      <c r="AG202" s="5">
        <f t="shared" si="291"/>
        <v>0</v>
      </c>
      <c r="AH202" s="5">
        <f t="shared" si="292"/>
        <v>0</v>
      </c>
      <c r="AI202" s="5">
        <f t="shared" si="293"/>
        <v>0</v>
      </c>
      <c r="AJ202" s="5">
        <f t="shared" si="294"/>
        <v>0</v>
      </c>
      <c r="AK202" s="5">
        <f>IFERROR(SUM(X202:AJ202),-5000)*((Cockpit!$C$3)^0)</f>
        <v>-5000</v>
      </c>
      <c r="AL202" s="16">
        <f>INDEX('Team forecast'!$B$2:$AO$26,MATCH('Master data'!$B202,'Team forecast'!$B$2:$B$26,0),MATCH('Master data'!AL$1,'Team forecast'!$B$2:$AO$2,0))</f>
        <v>1.3771320398413547</v>
      </c>
      <c r="AM202" s="16">
        <f>INDEX('Team forecast'!$B$2:$AO$26,MATCH('Master data'!$B202,'Team forecast'!$B$2:$B$26,0),MATCH('Master data'!AM$1,'Team forecast'!$B$2:$AO$2,0))</f>
        <v>0.97166693173319041</v>
      </c>
      <c r="AN202" s="16">
        <f>INDEX('Team forecast'!$B$2:$AO$26,MATCH('Master data'!$B202,'Team forecast'!$B$2:$B$26,0),MATCH('Master data'!AN$1,'Team forecast'!$B$2:$AO$2,0))</f>
        <v>0.37845165893685329</v>
      </c>
      <c r="AO202" s="16">
        <f>INDEX('Team forecast'!$B$2:$AO$26,MATCH('Master data'!$B202,'Team forecast'!$B$2:$B$26,0),MATCH('Master data'!AO$1,'Team forecast'!$B$2:$AO$2,0))</f>
        <v>3.5091979087523679</v>
      </c>
      <c r="AP202" s="16">
        <f>INDEX('Team forecast'!$B$2:$AO$26,MATCH('Master data'!$B202,'Team forecast'!$B$2:$B$26,0),MATCH('Master data'!AP$1,'Team forecast'!$B$2:$AO$2,0))</f>
        <v>3.1579175281328689</v>
      </c>
      <c r="AQ202" s="5">
        <f t="shared" si="295"/>
        <v>-5000</v>
      </c>
      <c r="AR202" s="5">
        <f>INDEX('Team forecast'!$B$2:$AO$26,MATCH('Master data'!$B202,'Team forecast'!$B$2:$B$26,0),MATCH('Master data'!AR$1,'Team forecast'!$B$2:$AO$2,0))*IF(X202&gt;0,25000,0)</f>
        <v>0</v>
      </c>
      <c r="AS202" s="16">
        <f>INDEX('Team forecast'!$B$2:$AO$26,MATCH('Master data'!$B202,'Team forecast'!$B$2:$B$26,0),MATCH('Master data'!AS$1,'Team forecast'!$B$2:$AO$2,0))*IF(X202&gt;0,5000,0)</f>
        <v>0</v>
      </c>
      <c r="AT202" s="16">
        <f>INDEX('Team forecast'!$B$2:$AO$26,MATCH('Master data'!$B202,'Team forecast'!$B$2:$B$26,0),MATCH('Master data'!AT$1,'Team forecast'!$B$2:$AO$2,0))*IF(X202&gt;0,-15000,0)</f>
        <v>0</v>
      </c>
      <c r="AU202" s="5">
        <f t="shared" si="296"/>
        <v>0</v>
      </c>
      <c r="AV202" s="5">
        <f t="shared" si="297"/>
        <v>0</v>
      </c>
      <c r="AW202" s="5">
        <f t="shared" si="298"/>
        <v>0</v>
      </c>
      <c r="AX202" s="5">
        <f t="shared" si="299"/>
        <v>0</v>
      </c>
      <c r="AY202" s="5">
        <f t="shared" si="300"/>
        <v>0</v>
      </c>
      <c r="AZ202" s="5">
        <f t="shared" si="301"/>
        <v>0</v>
      </c>
      <c r="BA202" s="5">
        <f t="shared" si="302"/>
        <v>0</v>
      </c>
      <c r="BB202" s="5">
        <f t="shared" si="303"/>
        <v>0</v>
      </c>
      <c r="BC202" s="5">
        <f t="shared" si="304"/>
        <v>0</v>
      </c>
      <c r="BD202" s="5">
        <f t="shared" si="305"/>
        <v>-5000</v>
      </c>
      <c r="BE202" s="16">
        <f>INDEX('Team forecast'!$B$2:$AO$26,MATCH('Master data'!$B202,'Team forecast'!$B$2:$B$26,0),MATCH('Master data'!BE$1,'Team forecast'!$B$2:$AO$2,0))</f>
        <v>0</v>
      </c>
      <c r="BF202" s="16">
        <f>INDEX('Team forecast'!$B$2:$AO$26,MATCH('Master data'!$B202,'Team forecast'!$B$2:$B$26,0),MATCH('Master data'!BF$1,'Team forecast'!$B$2:$AO$2,0))</f>
        <v>0</v>
      </c>
      <c r="BG202" s="16">
        <f>INDEX('Team forecast'!$B$2:$AO$26,MATCH('Master data'!$B202,'Team forecast'!$B$2:$B$26,0),MATCH('Master data'!BG$1,'Team forecast'!$B$2:$AO$2,0))</f>
        <v>0</v>
      </c>
      <c r="BH202" s="16">
        <f>INDEX('Team forecast'!$B$2:$AO$26,MATCH('Master data'!$B202,'Team forecast'!$B$2:$B$26,0),MATCH('Master data'!BH$1,'Team forecast'!$B$2:$AO$2,0))</f>
        <v>0</v>
      </c>
      <c r="BI202" s="16">
        <f>INDEX('Team forecast'!$B$2:$AO$26,MATCH('Master data'!$B202,'Team forecast'!$B$2:$B$26,0),MATCH('Master data'!BI$1,'Team forecast'!$B$2:$AO$2,0))</f>
        <v>0</v>
      </c>
      <c r="BJ202" s="5">
        <f t="shared" si="306"/>
        <v>-5000</v>
      </c>
      <c r="BK202" s="5">
        <f>INDEX('Team forecast'!$R$3:$BH$26,MATCH($B202,'Team forecast'!$B$3:$B$26,0),MATCH(BK$1,'Team forecast'!$R$2:$BH$2,0))*IF($X202&gt;0,25000,0)</f>
        <v>0</v>
      </c>
      <c r="BL202" s="5">
        <f>INDEX('Team forecast'!$R$3:$BH$26,MATCH($B202,'Team forecast'!$B$3:$B$26,0),MATCH(BL$1,'Team forecast'!$R$2:$BH$2,0))*IF($X202&gt;0,5000,0)</f>
        <v>0</v>
      </c>
      <c r="BM202" s="5">
        <f>INDEX('Team forecast'!$R$3:$BH$26,MATCH($B202,'Team forecast'!$B$3:$B$26,0),MATCH(BM$1,'Team forecast'!$R$2:$BH$2,0))*IF($X202&gt;0,-15000,0)</f>
        <v>0</v>
      </c>
      <c r="BN202" s="5">
        <f t="shared" si="307"/>
        <v>0</v>
      </c>
      <c r="BO202" s="5">
        <f t="shared" si="308"/>
        <v>0</v>
      </c>
      <c r="BP202" s="5">
        <f t="shared" si="309"/>
        <v>0</v>
      </c>
      <c r="BQ202" s="5">
        <f t="shared" si="310"/>
        <v>0</v>
      </c>
      <c r="BR202" s="5">
        <f t="shared" si="311"/>
        <v>0</v>
      </c>
      <c r="BS202" s="5">
        <f t="shared" si="312"/>
        <v>0</v>
      </c>
      <c r="BT202" s="5">
        <f t="shared" si="313"/>
        <v>0</v>
      </c>
      <c r="BU202" s="5">
        <f t="shared" si="314"/>
        <v>0</v>
      </c>
      <c r="BV202" s="5">
        <f t="shared" si="315"/>
        <v>0</v>
      </c>
      <c r="BW202" s="5">
        <f t="shared" si="316"/>
        <v>0</v>
      </c>
      <c r="BX202" s="5">
        <f t="shared" si="317"/>
        <v>-5000</v>
      </c>
      <c r="BY202" s="5">
        <f t="shared" si="318"/>
        <v>-15000</v>
      </c>
      <c r="BZ202" s="5">
        <f>MAX(INDEX('Team forecast'!$R$3:$BH$26,MATCH($B202,'Team forecast'!$B$3:$B$26,0),MATCH(BZ$1,'Team forecast'!$R$2:$BH$2,0))*($BX202)-(1-INDEX('Team forecast'!$R$3:$BH$26,MATCH($B202,'Team forecast'!$B$3:$B$26,0),MATCH(BZ$1,'Team forecast'!$R$2:$BH$2,0)))*(BY202+CH202)*0.01,-5000)</f>
        <v>-5000</v>
      </c>
      <c r="CA202" s="5">
        <f>MAX(INDEX('Team forecast'!$R$3:$BH$26,MATCH($B202,'Team forecast'!$B$3:$B$26,0),MATCH(CA$1,'Team forecast'!$R$2:$BH$2,0))*$BX202-(1-INDEX('Team forecast'!$R$3:$BH$26,MATCH($B202,'Team forecast'!$B$3:$B$26,0),MATCH(CA$1,'Team forecast'!$R$2:$BH$2,0)))*(BY202+BX202+CH202)*0.01,-5000)</f>
        <v>-5000</v>
      </c>
      <c r="CB202" s="5">
        <f>MAX(INDEX('Team forecast'!$R$3:$BH$26,MATCH($B202,'Team forecast'!$B$3:$B$26,0),MATCH(CB$1,'Team forecast'!$R$2:$BH$2,0))*$BX202-(1-INDEX('Team forecast'!$R$3:$BH$26,MATCH($B202,'Team forecast'!$B$3:$B$26,0),MATCH(CB$1,'Team forecast'!$R$2:$BH$2,0)))*(BY202+BX202*2+CH202)*0.01,0)</f>
        <v>0</v>
      </c>
      <c r="CC202" s="5">
        <v>0</v>
      </c>
      <c r="CD202" s="5">
        <f>+AK202+BD202*Cockpit!$C$3+BW202*Cockpit!$C$3^2+BZ202*Cockpit!$C$3^3+CA202*Cockpit!$C$3^4+CB202*Cockpit!$C$3^5+CC202*Cockpit!$C$3^6</f>
        <v>-10802.469135802468</v>
      </c>
      <c r="CE202" s="5"/>
      <c r="CF202" s="5"/>
      <c r="CG202" s="5">
        <v>0</v>
      </c>
      <c r="CH202" s="5">
        <f t="shared" si="319"/>
        <v>2995000</v>
      </c>
      <c r="CI202" s="5">
        <f t="shared" si="320"/>
        <v>2995000</v>
      </c>
      <c r="CJ202" s="1">
        <f t="shared" si="321"/>
        <v>-4.0000000000000001E-3</v>
      </c>
      <c r="CK202" s="5">
        <f>RANK(CD202,$CD$2:$CD$622)+COUNTIF($CD$2:$CD202,$CD202)-1</f>
        <v>479</v>
      </c>
      <c r="CL202" s="5">
        <f>RANK(CJ202,$CJ$2:$CJ$622)+COUNTIF($CJ$2:$CJ202,$CJ202)-1</f>
        <v>497</v>
      </c>
    </row>
    <row r="203" spans="1:90" x14ac:dyDescent="0.3">
      <c r="A203" t="str">
        <f>Players!P204</f>
        <v>Salvatore Sirigu</v>
      </c>
      <c r="B203" t="str">
        <f>Players!G204</f>
        <v>Italy</v>
      </c>
      <c r="C203" t="str">
        <f>Players!AB204</f>
        <v>Goalkeeper</v>
      </c>
      <c r="D203" s="1"/>
      <c r="F203" t="str">
        <f>IFERROR(INDEX(Lookup!B:B,MATCH(INDEX(Players!C:C,MATCH(E203,Players!A:A,0)),Lookup!D:D,0)),"")</f>
        <v/>
      </c>
      <c r="G203">
        <f>IF(Players!AC204=0,10000000,Players!AC204)</f>
        <v>4495000</v>
      </c>
      <c r="H203" s="16">
        <f>INDEX('Team forecast'!$B$2:$AO$26,MATCH('Master data'!$B203,'Team forecast'!$B$2:$B$26,0),MATCH('Master data'!H$1,'Team forecast'!$B$2:$AO$2,0))</f>
        <v>1.6694298230620759</v>
      </c>
      <c r="I203" s="16">
        <f>INDEX('Team forecast'!$B$2:$AO$26,MATCH('Master data'!$B203,'Team forecast'!$B$2:$B$26,0),MATCH('Master data'!I$1,'Team forecast'!$B$2:$AO$2,0))</f>
        <v>0.66430787748130482</v>
      </c>
      <c r="J203" s="16">
        <f>INDEX('Team forecast'!$B$2:$AO$26,MATCH('Master data'!$B203,'Team forecast'!$B$2:$B$26,0),MATCH('Master data'!J$1,'Team forecast'!$B$2:$AO$2,0))</f>
        <v>0.5146295912014941</v>
      </c>
      <c r="K203" s="16">
        <f>INDEX('Team forecast'!$B$2:$AO$26,MATCH('Master data'!$B203,'Team forecast'!$B$2:$B$26,0),MATCH('Master data'!K$1,'Team forecast'!$B$2:$AO$2,0))</f>
        <v>4.5619178587418219</v>
      </c>
      <c r="L203" s="16">
        <f>INDEX('Team forecast'!$B$2:$AO$26,MATCH('Master data'!$B203,'Team forecast'!$B$2:$B$26,0),MATCH('Master data'!L$1,'Team forecast'!$B$2:$AO$2,0))</f>
        <v>2.1808086887012532</v>
      </c>
      <c r="M203">
        <f>IF(Players!BC204=1,95,0)</f>
        <v>0</v>
      </c>
      <c r="N203" s="2">
        <f>Players!BN204</f>
        <v>0</v>
      </c>
      <c r="O203" s="2">
        <f>Players!BO204</f>
        <v>0</v>
      </c>
      <c r="P203" s="2">
        <f>Players!BP204</f>
        <v>0</v>
      </c>
      <c r="Q203" s="2">
        <f>Players!BQ204</f>
        <v>0</v>
      </c>
      <c r="R203" s="2">
        <f>Players!BR204</f>
        <v>0</v>
      </c>
      <c r="S203" s="2">
        <f t="shared" si="280"/>
        <v>1.6694298230620759</v>
      </c>
      <c r="T203" s="2">
        <f t="shared" si="281"/>
        <v>0.66430787748130482</v>
      </c>
      <c r="U203" s="16">
        <f>INDEX('Team forecast'!$B$2:$AO$26,MATCH('Master data'!$B203,'Team forecast'!$B$2:$B$26,0),MATCH('Master data'!U$1,'Team forecast'!$B$2:$AO$2,0))</f>
        <v>0.60759493670886078</v>
      </c>
      <c r="V203" s="16">
        <f>INDEX('Team forecast'!$B$2:$AO$26,MATCH('Master data'!$B203,'Team forecast'!$B$2:$B$26,0),MATCH('Master data'!V$1,'Team forecast'!$B$2:$AO$2,0))</f>
        <v>0.23544303797468349</v>
      </c>
      <c r="W203" s="16">
        <f>INDEX('Team forecast'!$B$2:$AO$26,MATCH('Master data'!$B203,'Team forecast'!$B$2:$B$26,0),MATCH('Master data'!W$1,'Team forecast'!$B$2:$AO$2,0))</f>
        <v>0.1569620253164557</v>
      </c>
      <c r="X203" s="5">
        <f t="shared" si="282"/>
        <v>-5000</v>
      </c>
      <c r="Y203" s="5">
        <f t="shared" si="283"/>
        <v>0</v>
      </c>
      <c r="Z203" s="5">
        <f t="shared" si="284"/>
        <v>0</v>
      </c>
      <c r="AA203" s="5">
        <f t="shared" si="285"/>
        <v>0</v>
      </c>
      <c r="AB203" s="5">
        <f t="shared" si="286"/>
        <v>0</v>
      </c>
      <c r="AC203" s="5">
        <f t="shared" si="287"/>
        <v>0</v>
      </c>
      <c r="AD203" s="5">
        <f t="shared" si="288"/>
        <v>0</v>
      </c>
      <c r="AE203" s="5">
        <f t="shared" si="289"/>
        <v>38597.21934011206</v>
      </c>
      <c r="AF203" s="5">
        <f t="shared" si="290"/>
        <v>7582.5040560997413</v>
      </c>
      <c r="AG203" s="5">
        <f t="shared" si="291"/>
        <v>0</v>
      </c>
      <c r="AH203" s="5">
        <f t="shared" si="292"/>
        <v>0</v>
      </c>
      <c r="AI203" s="5">
        <f t="shared" si="293"/>
        <v>0</v>
      </c>
      <c r="AJ203" s="5">
        <f t="shared" si="294"/>
        <v>0</v>
      </c>
      <c r="AK203" s="5">
        <f>IFERROR(SUM(X203:AJ203),-5000)*((Cockpit!$C$3)^0)</f>
        <v>41179.723396211804</v>
      </c>
      <c r="AL203" s="16">
        <f>INDEX('Team forecast'!$B$2:$AO$26,MATCH('Master data'!$B203,'Team forecast'!$B$2:$B$26,0),MATCH('Master data'!AL$1,'Team forecast'!$B$2:$AO$2,0))</f>
        <v>1.8662925210906216</v>
      </c>
      <c r="AM203" s="16">
        <f>INDEX('Team forecast'!$B$2:$AO$26,MATCH('Master data'!$B203,'Team forecast'!$B$2:$B$26,0),MATCH('Master data'!AM$1,'Team forecast'!$B$2:$AO$2,0))</f>
        <v>0.66231971676468582</v>
      </c>
      <c r="AN203" s="16">
        <f>INDEX('Team forecast'!$B$2:$AO$26,MATCH('Master data'!$B203,'Team forecast'!$B$2:$B$26,0),MATCH('Master data'!AN$1,'Team forecast'!$B$2:$AO$2,0))</f>
        <v>0.51565377532228363</v>
      </c>
      <c r="AO203" s="16">
        <f>INDEX('Team forecast'!$B$2:$AO$26,MATCH('Master data'!$B203,'Team forecast'!$B$2:$B$26,0),MATCH('Master data'!AO$1,'Team forecast'!$B$2:$AO$2,0))</f>
        <v>5.0998688677930888</v>
      </c>
      <c r="AP203" s="16">
        <f>INDEX('Team forecast'!$B$2:$AO$26,MATCH('Master data'!$B203,'Team forecast'!$B$2:$B$26,0),MATCH('Master data'!AP$1,'Team forecast'!$B$2:$AO$2,0))</f>
        <v>2.1742818984699284</v>
      </c>
      <c r="AQ203" s="5">
        <f t="shared" si="295"/>
        <v>-5000</v>
      </c>
      <c r="AR203" s="5">
        <f>INDEX('Team forecast'!$B$2:$AO$26,MATCH('Master data'!$B203,'Team forecast'!$B$2:$B$26,0),MATCH('Master data'!AR$1,'Team forecast'!$B$2:$AO$2,0))*IF(X203&gt;0,25000,0)</f>
        <v>0</v>
      </c>
      <c r="AS203" s="16">
        <f>INDEX('Team forecast'!$B$2:$AO$26,MATCH('Master data'!$B203,'Team forecast'!$B$2:$B$26,0),MATCH('Master data'!AS$1,'Team forecast'!$B$2:$AO$2,0))*IF(X203&gt;0,5000,0)</f>
        <v>0</v>
      </c>
      <c r="AT203" s="16">
        <f>INDEX('Team forecast'!$B$2:$AO$26,MATCH('Master data'!$B203,'Team forecast'!$B$2:$B$26,0),MATCH('Master data'!AT$1,'Team forecast'!$B$2:$AO$2,0))*IF(X203&gt;0,-15000,0)</f>
        <v>0</v>
      </c>
      <c r="AU203" s="5">
        <f t="shared" si="296"/>
        <v>0</v>
      </c>
      <c r="AV203" s="5">
        <f t="shared" si="297"/>
        <v>0</v>
      </c>
      <c r="AW203" s="5">
        <f t="shared" si="298"/>
        <v>0</v>
      </c>
      <c r="AX203" s="5">
        <f t="shared" si="299"/>
        <v>38674.033149171271</v>
      </c>
      <c r="AY203" s="5">
        <f t="shared" si="300"/>
        <v>7559.8109085262122</v>
      </c>
      <c r="AZ203" s="5">
        <f t="shared" si="301"/>
        <v>0</v>
      </c>
      <c r="BA203" s="5">
        <f t="shared" si="302"/>
        <v>0</v>
      </c>
      <c r="BB203" s="5">
        <f t="shared" si="303"/>
        <v>0</v>
      </c>
      <c r="BC203" s="5">
        <f t="shared" si="304"/>
        <v>0</v>
      </c>
      <c r="BD203" s="5">
        <f t="shared" si="305"/>
        <v>41233.844057697483</v>
      </c>
      <c r="BE203" s="16">
        <f>INDEX('Team forecast'!$B$2:$AO$26,MATCH('Master data'!$B203,'Team forecast'!$B$2:$B$26,0),MATCH('Master data'!BE$1,'Team forecast'!$B$2:$AO$2,0))</f>
        <v>0</v>
      </c>
      <c r="BF203" s="16">
        <f>INDEX('Team forecast'!$B$2:$AO$26,MATCH('Master data'!$B203,'Team forecast'!$B$2:$B$26,0),MATCH('Master data'!BF$1,'Team forecast'!$B$2:$AO$2,0))</f>
        <v>0</v>
      </c>
      <c r="BG203" s="16">
        <f>INDEX('Team forecast'!$B$2:$AO$26,MATCH('Master data'!$B203,'Team forecast'!$B$2:$B$26,0),MATCH('Master data'!BG$1,'Team forecast'!$B$2:$AO$2,0))</f>
        <v>0</v>
      </c>
      <c r="BH203" s="16">
        <f>INDEX('Team forecast'!$B$2:$AO$26,MATCH('Master data'!$B203,'Team forecast'!$B$2:$B$26,0),MATCH('Master data'!BH$1,'Team forecast'!$B$2:$AO$2,0))</f>
        <v>0</v>
      </c>
      <c r="BI203" s="16">
        <f>INDEX('Team forecast'!$B$2:$AO$26,MATCH('Master data'!$B203,'Team forecast'!$B$2:$B$26,0),MATCH('Master data'!BI$1,'Team forecast'!$B$2:$AO$2,0))</f>
        <v>0</v>
      </c>
      <c r="BJ203" s="5">
        <f t="shared" si="306"/>
        <v>-5000</v>
      </c>
      <c r="BK203" s="5">
        <f>INDEX('Team forecast'!$R$3:$BH$26,MATCH($B203,'Team forecast'!$B$3:$B$26,0),MATCH(BK$1,'Team forecast'!$R$2:$BH$2,0))*IF($X203&gt;0,25000,0)</f>
        <v>0</v>
      </c>
      <c r="BL203" s="5">
        <f>INDEX('Team forecast'!$R$3:$BH$26,MATCH($B203,'Team forecast'!$B$3:$B$26,0),MATCH(BL$1,'Team forecast'!$R$2:$BH$2,0))*IF($X203&gt;0,5000,0)</f>
        <v>0</v>
      </c>
      <c r="BM203" s="5">
        <f>INDEX('Team forecast'!$R$3:$BH$26,MATCH($B203,'Team forecast'!$B$3:$B$26,0),MATCH(BM$1,'Team forecast'!$R$2:$BH$2,0))*IF($X203&gt;0,-15000,0)</f>
        <v>0</v>
      </c>
      <c r="BN203" s="5">
        <f t="shared" si="307"/>
        <v>0</v>
      </c>
      <c r="BO203" s="5">
        <f t="shared" si="308"/>
        <v>0</v>
      </c>
      <c r="BP203" s="5">
        <f t="shared" si="309"/>
        <v>0</v>
      </c>
      <c r="BQ203" s="5">
        <f t="shared" si="310"/>
        <v>0</v>
      </c>
      <c r="BR203" s="5">
        <f t="shared" si="311"/>
        <v>0</v>
      </c>
      <c r="BS203" s="5">
        <f t="shared" si="312"/>
        <v>0</v>
      </c>
      <c r="BT203" s="5">
        <f t="shared" si="313"/>
        <v>0</v>
      </c>
      <c r="BU203" s="5">
        <f t="shared" si="314"/>
        <v>0</v>
      </c>
      <c r="BV203" s="5">
        <f t="shared" si="315"/>
        <v>0</v>
      </c>
      <c r="BW203" s="5">
        <f t="shared" si="316"/>
        <v>0</v>
      </c>
      <c r="BX203" s="5">
        <f t="shared" si="317"/>
        <v>41206.783726954643</v>
      </c>
      <c r="BY203" s="5">
        <f t="shared" si="318"/>
        <v>123620.35118086393</v>
      </c>
      <c r="BZ203" s="5">
        <f>MAX(INDEX('Team forecast'!$R$3:$BH$26,MATCH($B203,'Team forecast'!$B$3:$B$26,0),MATCH(BZ$1,'Team forecast'!$R$2:$BH$2,0))*($BX203)-(1-INDEX('Team forecast'!$R$3:$BH$26,MATCH($B203,'Team forecast'!$B$3:$B$26,0),MATCH(BZ$1,'Team forecast'!$R$2:$BH$2,0)))*(BY203+CH203)*0.01,-5000)</f>
        <v>35489.485496381334</v>
      </c>
      <c r="CA203" s="5">
        <f>MAX(INDEX('Team forecast'!$R$3:$BH$26,MATCH($B203,'Team forecast'!$B$3:$B$26,0),MATCH(CA$1,'Team forecast'!$R$2:$BH$2,0))*$BX203-(1-INDEX('Team forecast'!$R$3:$BH$26,MATCH($B203,'Team forecast'!$B$3:$B$26,0),MATCH(CA$1,'Team forecast'!$R$2:$BH$2,0)))*(BY203+BX203+CH203)*0.01,-5000)</f>
        <v>-4943.9437298208722</v>
      </c>
      <c r="CB203" s="5">
        <f>MAX(INDEX('Team forecast'!$R$3:$BH$26,MATCH($B203,'Team forecast'!$B$3:$B$26,0),MATCH(CB$1,'Team forecast'!$R$2:$BH$2,0))*$BX203-(1-INDEX('Team forecast'!$R$3:$BH$26,MATCH($B203,'Team forecast'!$B$3:$B$26,0),MATCH(CB$1,'Team forecast'!$R$2:$BH$2,0)))*(BY203+BX203*2+CH203)*0.01,0)</f>
        <v>0</v>
      </c>
      <c r="CC203" s="5">
        <v>0</v>
      </c>
      <c r="CD203" s="5">
        <f>+AK203+BD203*Cockpit!$C$3+BW203*Cockpit!$C$3^2+BZ203*Cockpit!$C$3^3+CA203*Cockpit!$C$3^4+CB203*Cockpit!$C$3^5+CC203*Cockpit!$C$3^6</f>
        <v>78207.77440055355</v>
      </c>
      <c r="CE203" s="5"/>
      <c r="CF203" s="5"/>
      <c r="CG203" s="5">
        <v>0</v>
      </c>
      <c r="CH203" s="5">
        <f t="shared" si="319"/>
        <v>4495000</v>
      </c>
      <c r="CI203" s="5">
        <f t="shared" si="320"/>
        <v>4495000</v>
      </c>
      <c r="CJ203" s="1">
        <f t="shared" si="321"/>
        <v>1.7000000000000001E-2</v>
      </c>
      <c r="CK203" s="5">
        <f>RANK(CD203,$CD$2:$CD$622)+COUNTIF($CD$2:$CD203,$CD203)-1</f>
        <v>123</v>
      </c>
      <c r="CL203" s="5">
        <f>RANK(CJ203,$CJ$2:$CJ$622)+COUNTIF($CJ$2:$CJ203,$CJ203)-1</f>
        <v>141</v>
      </c>
    </row>
    <row r="204" spans="1:90" x14ac:dyDescent="0.3">
      <c r="A204" t="str">
        <f>Players!P205</f>
        <v>Alex Meret</v>
      </c>
      <c r="B204" t="str">
        <f>Players!G205</f>
        <v>Italy</v>
      </c>
      <c r="C204" t="str">
        <f>Players!AB205</f>
        <v>Goalkeeper</v>
      </c>
      <c r="D204" s="1"/>
      <c r="F204" t="str">
        <f>IFERROR(INDEX(Lookup!B:B,MATCH(INDEX(Players!C:C,MATCH(E204,Players!A:A,0)),Lookup!D:D,0)),"")</f>
        <v/>
      </c>
      <c r="G204">
        <f>IF(Players!AC205=0,10000000,Players!AC205)</f>
        <v>4495000</v>
      </c>
      <c r="H204" s="16">
        <f>INDEX('Team forecast'!$B$2:$AO$26,MATCH('Master data'!$B204,'Team forecast'!$B$2:$B$26,0),MATCH('Master data'!H$1,'Team forecast'!$B$2:$AO$2,0))</f>
        <v>1.6694298230620759</v>
      </c>
      <c r="I204" s="16">
        <f>INDEX('Team forecast'!$B$2:$AO$26,MATCH('Master data'!$B204,'Team forecast'!$B$2:$B$26,0),MATCH('Master data'!I$1,'Team forecast'!$B$2:$AO$2,0))</f>
        <v>0.66430787748130482</v>
      </c>
      <c r="J204" s="16">
        <f>INDEX('Team forecast'!$B$2:$AO$26,MATCH('Master data'!$B204,'Team forecast'!$B$2:$B$26,0),MATCH('Master data'!J$1,'Team forecast'!$B$2:$AO$2,0))</f>
        <v>0.5146295912014941</v>
      </c>
      <c r="K204" s="16">
        <f>INDEX('Team forecast'!$B$2:$AO$26,MATCH('Master data'!$B204,'Team forecast'!$B$2:$B$26,0),MATCH('Master data'!K$1,'Team forecast'!$B$2:$AO$2,0))</f>
        <v>4.5619178587418219</v>
      </c>
      <c r="L204" s="16">
        <f>INDEX('Team forecast'!$B$2:$AO$26,MATCH('Master data'!$B204,'Team forecast'!$B$2:$B$26,0),MATCH('Master data'!L$1,'Team forecast'!$B$2:$AO$2,0))</f>
        <v>2.1808086887012532</v>
      </c>
      <c r="M204">
        <f>IF(Players!BC205=1,95,0)</f>
        <v>0</v>
      </c>
      <c r="N204" s="2">
        <f>Players!BN205</f>
        <v>0</v>
      </c>
      <c r="O204" s="2">
        <f>Players!BO205</f>
        <v>0</v>
      </c>
      <c r="P204" s="2">
        <f>Players!BP205</f>
        <v>0</v>
      </c>
      <c r="Q204" s="2">
        <f>Players!BQ205</f>
        <v>0</v>
      </c>
      <c r="R204" s="2">
        <f>Players!BR205</f>
        <v>0</v>
      </c>
      <c r="S204" s="2">
        <f t="shared" si="280"/>
        <v>1.6694298230620759</v>
      </c>
      <c r="T204" s="2">
        <f t="shared" si="281"/>
        <v>0.66430787748130482</v>
      </c>
      <c r="U204" s="16">
        <f>INDEX('Team forecast'!$B$2:$AO$26,MATCH('Master data'!$B204,'Team forecast'!$B$2:$B$26,0),MATCH('Master data'!U$1,'Team forecast'!$B$2:$AO$2,0))</f>
        <v>0.60759493670886078</v>
      </c>
      <c r="V204" s="16">
        <f>INDEX('Team forecast'!$B$2:$AO$26,MATCH('Master data'!$B204,'Team forecast'!$B$2:$B$26,0),MATCH('Master data'!V$1,'Team forecast'!$B$2:$AO$2,0))</f>
        <v>0.23544303797468349</v>
      </c>
      <c r="W204" s="16">
        <f>INDEX('Team forecast'!$B$2:$AO$26,MATCH('Master data'!$B204,'Team forecast'!$B$2:$B$26,0),MATCH('Master data'!W$1,'Team forecast'!$B$2:$AO$2,0))</f>
        <v>0.1569620253164557</v>
      </c>
      <c r="X204" s="5">
        <f t="shared" si="282"/>
        <v>-5000</v>
      </c>
      <c r="Y204" s="5">
        <f t="shared" si="283"/>
        <v>0</v>
      </c>
      <c r="Z204" s="5">
        <f t="shared" si="284"/>
        <v>0</v>
      </c>
      <c r="AA204" s="5">
        <f t="shared" si="285"/>
        <v>0</v>
      </c>
      <c r="AB204" s="5">
        <f t="shared" si="286"/>
        <v>0</v>
      </c>
      <c r="AC204" s="5">
        <f t="shared" si="287"/>
        <v>0</v>
      </c>
      <c r="AD204" s="5">
        <f t="shared" si="288"/>
        <v>0</v>
      </c>
      <c r="AE204" s="5">
        <f t="shared" si="289"/>
        <v>38597.21934011206</v>
      </c>
      <c r="AF204" s="5">
        <f t="shared" si="290"/>
        <v>7582.5040560997413</v>
      </c>
      <c r="AG204" s="5">
        <f t="shared" si="291"/>
        <v>0</v>
      </c>
      <c r="AH204" s="5">
        <f t="shared" si="292"/>
        <v>0</v>
      </c>
      <c r="AI204" s="5">
        <f t="shared" si="293"/>
        <v>0</v>
      </c>
      <c r="AJ204" s="5">
        <f t="shared" si="294"/>
        <v>0</v>
      </c>
      <c r="AK204" s="5">
        <f>IFERROR(SUM(X204:AJ204),-5000)*((Cockpit!$C$3)^0)</f>
        <v>41179.723396211804</v>
      </c>
      <c r="AL204" s="16">
        <f>INDEX('Team forecast'!$B$2:$AO$26,MATCH('Master data'!$B204,'Team forecast'!$B$2:$B$26,0),MATCH('Master data'!AL$1,'Team forecast'!$B$2:$AO$2,0))</f>
        <v>1.8662925210906216</v>
      </c>
      <c r="AM204" s="16">
        <f>INDEX('Team forecast'!$B$2:$AO$26,MATCH('Master data'!$B204,'Team forecast'!$B$2:$B$26,0),MATCH('Master data'!AM$1,'Team forecast'!$B$2:$AO$2,0))</f>
        <v>0.66231971676468582</v>
      </c>
      <c r="AN204" s="16">
        <f>INDEX('Team forecast'!$B$2:$AO$26,MATCH('Master data'!$B204,'Team forecast'!$B$2:$B$26,0),MATCH('Master data'!AN$1,'Team forecast'!$B$2:$AO$2,0))</f>
        <v>0.51565377532228363</v>
      </c>
      <c r="AO204" s="16">
        <f>INDEX('Team forecast'!$B$2:$AO$26,MATCH('Master data'!$B204,'Team forecast'!$B$2:$B$26,0),MATCH('Master data'!AO$1,'Team forecast'!$B$2:$AO$2,0))</f>
        <v>5.0998688677930888</v>
      </c>
      <c r="AP204" s="16">
        <f>INDEX('Team forecast'!$B$2:$AO$26,MATCH('Master data'!$B204,'Team forecast'!$B$2:$B$26,0),MATCH('Master data'!AP$1,'Team forecast'!$B$2:$AO$2,0))</f>
        <v>2.1742818984699284</v>
      </c>
      <c r="AQ204" s="5">
        <f t="shared" si="295"/>
        <v>-5000</v>
      </c>
      <c r="AR204" s="5">
        <f>INDEX('Team forecast'!$B$2:$AO$26,MATCH('Master data'!$B204,'Team forecast'!$B$2:$B$26,0),MATCH('Master data'!AR$1,'Team forecast'!$B$2:$AO$2,0))*IF(X204&gt;0,25000,0)</f>
        <v>0</v>
      </c>
      <c r="AS204" s="16">
        <f>INDEX('Team forecast'!$B$2:$AO$26,MATCH('Master data'!$B204,'Team forecast'!$B$2:$B$26,0),MATCH('Master data'!AS$1,'Team forecast'!$B$2:$AO$2,0))*IF(X204&gt;0,5000,0)</f>
        <v>0</v>
      </c>
      <c r="AT204" s="16">
        <f>INDEX('Team forecast'!$B$2:$AO$26,MATCH('Master data'!$B204,'Team forecast'!$B$2:$B$26,0),MATCH('Master data'!AT$1,'Team forecast'!$B$2:$AO$2,0))*IF(X204&gt;0,-15000,0)</f>
        <v>0</v>
      </c>
      <c r="AU204" s="5">
        <f t="shared" si="296"/>
        <v>0</v>
      </c>
      <c r="AV204" s="5">
        <f t="shared" si="297"/>
        <v>0</v>
      </c>
      <c r="AW204" s="5">
        <f t="shared" si="298"/>
        <v>0</v>
      </c>
      <c r="AX204" s="5">
        <f t="shared" si="299"/>
        <v>38674.033149171271</v>
      </c>
      <c r="AY204" s="5">
        <f t="shared" si="300"/>
        <v>7559.8109085262122</v>
      </c>
      <c r="AZ204" s="5">
        <f t="shared" si="301"/>
        <v>0</v>
      </c>
      <c r="BA204" s="5">
        <f t="shared" si="302"/>
        <v>0</v>
      </c>
      <c r="BB204" s="5">
        <f t="shared" si="303"/>
        <v>0</v>
      </c>
      <c r="BC204" s="5">
        <f t="shared" si="304"/>
        <v>0</v>
      </c>
      <c r="BD204" s="5">
        <f t="shared" si="305"/>
        <v>41233.844057697483</v>
      </c>
      <c r="BE204" s="16">
        <f>INDEX('Team forecast'!$B$2:$AO$26,MATCH('Master data'!$B204,'Team forecast'!$B$2:$B$26,0),MATCH('Master data'!BE$1,'Team forecast'!$B$2:$AO$2,0))</f>
        <v>0</v>
      </c>
      <c r="BF204" s="16">
        <f>INDEX('Team forecast'!$B$2:$AO$26,MATCH('Master data'!$B204,'Team forecast'!$B$2:$B$26,0),MATCH('Master data'!BF$1,'Team forecast'!$B$2:$AO$2,0))</f>
        <v>0</v>
      </c>
      <c r="BG204" s="16">
        <f>INDEX('Team forecast'!$B$2:$AO$26,MATCH('Master data'!$B204,'Team forecast'!$B$2:$B$26,0),MATCH('Master data'!BG$1,'Team forecast'!$B$2:$AO$2,0))</f>
        <v>0</v>
      </c>
      <c r="BH204" s="16">
        <f>INDEX('Team forecast'!$B$2:$AO$26,MATCH('Master data'!$B204,'Team forecast'!$B$2:$B$26,0),MATCH('Master data'!BH$1,'Team forecast'!$B$2:$AO$2,0))</f>
        <v>0</v>
      </c>
      <c r="BI204" s="16">
        <f>INDEX('Team forecast'!$B$2:$AO$26,MATCH('Master data'!$B204,'Team forecast'!$B$2:$B$26,0),MATCH('Master data'!BI$1,'Team forecast'!$B$2:$AO$2,0))</f>
        <v>0</v>
      </c>
      <c r="BJ204" s="5">
        <f t="shared" si="306"/>
        <v>-5000</v>
      </c>
      <c r="BK204" s="5">
        <f>INDEX('Team forecast'!$R$3:$BH$26,MATCH($B204,'Team forecast'!$B$3:$B$26,0),MATCH(BK$1,'Team forecast'!$R$2:$BH$2,0))*IF($X204&gt;0,25000,0)</f>
        <v>0</v>
      </c>
      <c r="BL204" s="5">
        <f>INDEX('Team forecast'!$R$3:$BH$26,MATCH($B204,'Team forecast'!$B$3:$B$26,0),MATCH(BL$1,'Team forecast'!$R$2:$BH$2,0))*IF($X204&gt;0,5000,0)</f>
        <v>0</v>
      </c>
      <c r="BM204" s="5">
        <f>INDEX('Team forecast'!$R$3:$BH$26,MATCH($B204,'Team forecast'!$B$3:$B$26,0),MATCH(BM$1,'Team forecast'!$R$2:$BH$2,0))*IF($X204&gt;0,-15000,0)</f>
        <v>0</v>
      </c>
      <c r="BN204" s="5">
        <f t="shared" si="307"/>
        <v>0</v>
      </c>
      <c r="BO204" s="5">
        <f t="shared" si="308"/>
        <v>0</v>
      </c>
      <c r="BP204" s="5">
        <f t="shared" si="309"/>
        <v>0</v>
      </c>
      <c r="BQ204" s="5">
        <f t="shared" si="310"/>
        <v>0</v>
      </c>
      <c r="BR204" s="5">
        <f t="shared" si="311"/>
        <v>0</v>
      </c>
      <c r="BS204" s="5">
        <f t="shared" si="312"/>
        <v>0</v>
      </c>
      <c r="BT204" s="5">
        <f t="shared" si="313"/>
        <v>0</v>
      </c>
      <c r="BU204" s="5">
        <f t="shared" si="314"/>
        <v>0</v>
      </c>
      <c r="BV204" s="5">
        <f t="shared" si="315"/>
        <v>0</v>
      </c>
      <c r="BW204" s="5">
        <f t="shared" si="316"/>
        <v>0</v>
      </c>
      <c r="BX204" s="5">
        <f t="shared" si="317"/>
        <v>41206.783726954643</v>
      </c>
      <c r="BY204" s="5">
        <f t="shared" si="318"/>
        <v>123620.35118086393</v>
      </c>
      <c r="BZ204" s="5">
        <f>MAX(INDEX('Team forecast'!$R$3:$BH$26,MATCH($B204,'Team forecast'!$B$3:$B$26,0),MATCH(BZ$1,'Team forecast'!$R$2:$BH$2,0))*($BX204)-(1-INDEX('Team forecast'!$R$3:$BH$26,MATCH($B204,'Team forecast'!$B$3:$B$26,0),MATCH(BZ$1,'Team forecast'!$R$2:$BH$2,0)))*(BY204+CH204)*0.01,-5000)</f>
        <v>35489.485496381334</v>
      </c>
      <c r="CA204" s="5">
        <f>MAX(INDEX('Team forecast'!$R$3:$BH$26,MATCH($B204,'Team forecast'!$B$3:$B$26,0),MATCH(CA$1,'Team forecast'!$R$2:$BH$2,0))*$BX204-(1-INDEX('Team forecast'!$R$3:$BH$26,MATCH($B204,'Team forecast'!$B$3:$B$26,0),MATCH(CA$1,'Team forecast'!$R$2:$BH$2,0)))*(BY204+BX204+CH204)*0.01,-5000)</f>
        <v>-4943.9437298208722</v>
      </c>
      <c r="CB204" s="5">
        <f>MAX(INDEX('Team forecast'!$R$3:$BH$26,MATCH($B204,'Team forecast'!$B$3:$B$26,0),MATCH(CB$1,'Team forecast'!$R$2:$BH$2,0))*$BX204-(1-INDEX('Team forecast'!$R$3:$BH$26,MATCH($B204,'Team forecast'!$B$3:$B$26,0),MATCH(CB$1,'Team forecast'!$R$2:$BH$2,0)))*(BY204+BX204*2+CH204)*0.01,0)</f>
        <v>0</v>
      </c>
      <c r="CC204" s="5">
        <v>0</v>
      </c>
      <c r="CD204" s="5">
        <f>+AK204+BD204*Cockpit!$C$3+BW204*Cockpit!$C$3^2+BZ204*Cockpit!$C$3^3+CA204*Cockpit!$C$3^4+CB204*Cockpit!$C$3^5+CC204*Cockpit!$C$3^6</f>
        <v>78207.77440055355</v>
      </c>
      <c r="CE204" s="5"/>
      <c r="CF204" s="5"/>
      <c r="CG204" s="5">
        <v>0</v>
      </c>
      <c r="CH204" s="5">
        <f t="shared" si="319"/>
        <v>4495000</v>
      </c>
      <c r="CI204" s="5">
        <f t="shared" si="320"/>
        <v>4495000</v>
      </c>
      <c r="CJ204" s="1">
        <f t="shared" si="321"/>
        <v>1.7000000000000001E-2</v>
      </c>
      <c r="CK204" s="5">
        <f>RANK(CD204,$CD$2:$CD$622)+COUNTIF($CD$2:$CD204,$CD204)-1</f>
        <v>124</v>
      </c>
      <c r="CL204" s="5">
        <f>RANK(CJ204,$CJ$2:$CJ$622)+COUNTIF($CJ$2:$CJ204,$CJ204)-1</f>
        <v>142</v>
      </c>
    </row>
    <row r="205" spans="1:90" x14ac:dyDescent="0.3">
      <c r="A205" t="str">
        <f>Players!P206</f>
        <v>Leonardo Bonucci</v>
      </c>
      <c r="B205" t="str">
        <f>Players!G206</f>
        <v>Italy</v>
      </c>
      <c r="C205" t="str">
        <f>Players!AB206</f>
        <v>Defense</v>
      </c>
      <c r="D205" s="1"/>
      <c r="F205" t="str">
        <f>IFERROR(INDEX(Lookup!B:B,MATCH(INDEX(Players!C:C,MATCH(E205,Players!A:A,0)),Lookup!D:D,0)),"")</f>
        <v/>
      </c>
      <c r="G205">
        <f>IF(Players!AC206=0,10000000,Players!AC206)</f>
        <v>4112000</v>
      </c>
      <c r="H205" s="16">
        <f>INDEX('Team forecast'!$B$2:$AO$26,MATCH('Master data'!$B205,'Team forecast'!$B$2:$B$26,0),MATCH('Master data'!H$1,'Team forecast'!$B$2:$AO$2,0))</f>
        <v>1.6694298230620759</v>
      </c>
      <c r="I205" s="16">
        <f>INDEX('Team forecast'!$B$2:$AO$26,MATCH('Master data'!$B205,'Team forecast'!$B$2:$B$26,0),MATCH('Master data'!I$1,'Team forecast'!$B$2:$AO$2,0))</f>
        <v>0.66430787748130482</v>
      </c>
      <c r="J205" s="16">
        <f>INDEX('Team forecast'!$B$2:$AO$26,MATCH('Master data'!$B205,'Team forecast'!$B$2:$B$26,0),MATCH('Master data'!J$1,'Team forecast'!$B$2:$AO$2,0))</f>
        <v>0.5146295912014941</v>
      </c>
      <c r="K205" s="16">
        <f>INDEX('Team forecast'!$B$2:$AO$26,MATCH('Master data'!$B205,'Team forecast'!$B$2:$B$26,0),MATCH('Master data'!K$1,'Team forecast'!$B$2:$AO$2,0))</f>
        <v>4.5619178587418219</v>
      </c>
      <c r="L205" s="16">
        <f>INDEX('Team forecast'!$B$2:$AO$26,MATCH('Master data'!$B205,'Team forecast'!$B$2:$B$26,0),MATCH('Master data'!L$1,'Team forecast'!$B$2:$AO$2,0))</f>
        <v>2.1808086887012532</v>
      </c>
      <c r="M205">
        <f>IF(Players!BC206=1,95,0)</f>
        <v>95</v>
      </c>
      <c r="N205" s="2">
        <f>Players!BN206</f>
        <v>3.8268495644174144E-2</v>
      </c>
      <c r="O205" s="2">
        <f>Players!BO206</f>
        <v>9.9009732396678457E-2</v>
      </c>
      <c r="P205" s="2">
        <f>Players!BP206</f>
        <v>2.1286754079517137E-2</v>
      </c>
      <c r="Q205" s="2">
        <f>Players!BQ206</f>
        <v>0.14858267716535434</v>
      </c>
      <c r="R205" s="2">
        <f>Players!BR206</f>
        <v>0</v>
      </c>
      <c r="S205" s="2">
        <f t="shared" si="280"/>
        <v>1.6694298230620759</v>
      </c>
      <c r="T205" s="2">
        <f t="shared" si="281"/>
        <v>0.66430787748130482</v>
      </c>
      <c r="U205" s="16">
        <f>INDEX('Team forecast'!$B$2:$AO$26,MATCH('Master data'!$B205,'Team forecast'!$B$2:$B$26,0),MATCH('Master data'!U$1,'Team forecast'!$B$2:$AO$2,0))</f>
        <v>0.60759493670886078</v>
      </c>
      <c r="V205" s="16">
        <f>INDEX('Team forecast'!$B$2:$AO$26,MATCH('Master data'!$B205,'Team forecast'!$B$2:$B$26,0),MATCH('Master data'!V$1,'Team forecast'!$B$2:$AO$2,0))</f>
        <v>0.23544303797468349</v>
      </c>
      <c r="W205" s="16">
        <f>INDEX('Team forecast'!$B$2:$AO$26,MATCH('Master data'!$B205,'Team forecast'!$B$2:$B$26,0),MATCH('Master data'!W$1,'Team forecast'!$B$2:$AO$2,0))</f>
        <v>0.1569620253164557</v>
      </c>
      <c r="X205" s="5">
        <f t="shared" si="282"/>
        <v>7000</v>
      </c>
      <c r="Y205" s="5">
        <f t="shared" si="283"/>
        <v>15189.873417721519</v>
      </c>
      <c r="Z205" s="5">
        <f t="shared" si="284"/>
        <v>1177.2151898734176</v>
      </c>
      <c r="AA205" s="5">
        <f t="shared" si="285"/>
        <v>-2354.4303797468356</v>
      </c>
      <c r="AB205" s="5">
        <f t="shared" si="286"/>
        <v>9582.9851868158203</v>
      </c>
      <c r="AC205" s="5">
        <f t="shared" si="287"/>
        <v>8264.4900018205208</v>
      </c>
      <c r="AD205" s="5">
        <f t="shared" si="288"/>
        <v>971.08423589994561</v>
      </c>
      <c r="AE205" s="5">
        <f t="shared" si="289"/>
        <v>25731.479560074706</v>
      </c>
      <c r="AF205" s="5">
        <f t="shared" si="290"/>
        <v>0</v>
      </c>
      <c r="AG205" s="5">
        <f t="shared" si="291"/>
        <v>-2971.6535433070867</v>
      </c>
      <c r="AH205" s="5">
        <f t="shared" si="292"/>
        <v>0</v>
      </c>
      <c r="AI205" s="5">
        <f t="shared" si="293"/>
        <v>16694.29823062076</v>
      </c>
      <c r="AJ205" s="5">
        <f t="shared" si="294"/>
        <v>-5314.4630198504383</v>
      </c>
      <c r="AK205" s="5">
        <f>IFERROR(SUM(X205:AJ205),-5000)*((Cockpit!$C$3)^0)</f>
        <v>73970.878879922326</v>
      </c>
      <c r="AL205" s="16">
        <f>INDEX('Team forecast'!$B$2:$AO$26,MATCH('Master data'!$B205,'Team forecast'!$B$2:$B$26,0),MATCH('Master data'!AL$1,'Team forecast'!$B$2:$AO$2,0))</f>
        <v>1.8662925210906216</v>
      </c>
      <c r="AM205" s="16">
        <f>INDEX('Team forecast'!$B$2:$AO$26,MATCH('Master data'!$B205,'Team forecast'!$B$2:$B$26,0),MATCH('Master data'!AM$1,'Team forecast'!$B$2:$AO$2,0))</f>
        <v>0.66231971676468582</v>
      </c>
      <c r="AN205" s="16">
        <f>INDEX('Team forecast'!$B$2:$AO$26,MATCH('Master data'!$B205,'Team forecast'!$B$2:$B$26,0),MATCH('Master data'!AN$1,'Team forecast'!$B$2:$AO$2,0))</f>
        <v>0.51565377532228363</v>
      </c>
      <c r="AO205" s="16">
        <f>INDEX('Team forecast'!$B$2:$AO$26,MATCH('Master data'!$B205,'Team forecast'!$B$2:$B$26,0),MATCH('Master data'!AO$1,'Team forecast'!$B$2:$AO$2,0))</f>
        <v>5.0998688677930888</v>
      </c>
      <c r="AP205" s="16">
        <f>INDEX('Team forecast'!$B$2:$AO$26,MATCH('Master data'!$B205,'Team forecast'!$B$2:$B$26,0),MATCH('Master data'!AP$1,'Team forecast'!$B$2:$AO$2,0))</f>
        <v>2.1742818984699284</v>
      </c>
      <c r="AQ205" s="5">
        <f t="shared" si="295"/>
        <v>7000</v>
      </c>
      <c r="AR205" s="5">
        <f>INDEX('Team forecast'!$B$2:$AO$26,MATCH('Master data'!$B205,'Team forecast'!$B$2:$B$26,0),MATCH('Master data'!AR$1,'Team forecast'!$B$2:$AO$2,0))*IF(X205&gt;0,25000,0)</f>
        <v>16574.585635359119</v>
      </c>
      <c r="AS205" s="16">
        <f>INDEX('Team forecast'!$B$2:$AO$26,MATCH('Master data'!$B205,'Team forecast'!$B$2:$B$26,0),MATCH('Master data'!AS$1,'Team forecast'!$B$2:$AO$2,0))*IF(X205&gt;0,5000,0)</f>
        <v>1104.972375690608</v>
      </c>
      <c r="AT205" s="16">
        <f>INDEX('Team forecast'!$B$2:$AO$26,MATCH('Master data'!$B205,'Team forecast'!$B$2:$B$26,0),MATCH('Master data'!AT$1,'Team forecast'!$B$2:$AO$2,0))*IF(X205&gt;0,-15000,0)</f>
        <v>-1740.3314917127068</v>
      </c>
      <c r="AU205" s="5">
        <f t="shared" si="296"/>
        <v>10713.031082116686</v>
      </c>
      <c r="AV205" s="5">
        <f t="shared" si="297"/>
        <v>9239.0561543552431</v>
      </c>
      <c r="AW205" s="5">
        <f t="shared" si="298"/>
        <v>1085.5965442649699</v>
      </c>
      <c r="AX205" s="5">
        <f t="shared" si="299"/>
        <v>25782.688766114181</v>
      </c>
      <c r="AY205" s="5">
        <f t="shared" si="300"/>
        <v>0</v>
      </c>
      <c r="AZ205" s="5">
        <f t="shared" si="301"/>
        <v>-2971.6535433070867</v>
      </c>
      <c r="BA205" s="5">
        <f t="shared" si="302"/>
        <v>0</v>
      </c>
      <c r="BB205" s="5">
        <f t="shared" si="303"/>
        <v>18662.925210906214</v>
      </c>
      <c r="BC205" s="5">
        <f t="shared" si="304"/>
        <v>-5298.5577341174867</v>
      </c>
      <c r="BD205" s="5">
        <f t="shared" si="305"/>
        <v>80152.312999669724</v>
      </c>
      <c r="BE205" s="16">
        <f>INDEX('Team forecast'!$B$2:$AO$26,MATCH('Master data'!$B205,'Team forecast'!$B$2:$B$26,0),MATCH('Master data'!BE$1,'Team forecast'!$B$2:$AO$2,0))</f>
        <v>0</v>
      </c>
      <c r="BF205" s="16">
        <f>INDEX('Team forecast'!$B$2:$AO$26,MATCH('Master data'!$B205,'Team forecast'!$B$2:$B$26,0),MATCH('Master data'!BF$1,'Team forecast'!$B$2:$AO$2,0))</f>
        <v>0</v>
      </c>
      <c r="BG205" s="16">
        <f>INDEX('Team forecast'!$B$2:$AO$26,MATCH('Master data'!$B205,'Team forecast'!$B$2:$B$26,0),MATCH('Master data'!BG$1,'Team forecast'!$B$2:$AO$2,0))</f>
        <v>0</v>
      </c>
      <c r="BH205" s="16">
        <f>INDEX('Team forecast'!$B$2:$AO$26,MATCH('Master data'!$B205,'Team forecast'!$B$2:$B$26,0),MATCH('Master data'!BH$1,'Team forecast'!$B$2:$AO$2,0))</f>
        <v>0</v>
      </c>
      <c r="BI205" s="16">
        <f>INDEX('Team forecast'!$B$2:$AO$26,MATCH('Master data'!$B205,'Team forecast'!$B$2:$B$26,0),MATCH('Master data'!BI$1,'Team forecast'!$B$2:$AO$2,0))</f>
        <v>0</v>
      </c>
      <c r="BJ205" s="5">
        <f t="shared" si="306"/>
        <v>7000</v>
      </c>
      <c r="BK205" s="5">
        <f>INDEX('Team forecast'!$R$3:$BH$26,MATCH($B205,'Team forecast'!$B$3:$B$26,0),MATCH(BK$1,'Team forecast'!$R$2:$BH$2,0))*IF($X205&gt;0,25000,0)</f>
        <v>0</v>
      </c>
      <c r="BL205" s="5">
        <f>INDEX('Team forecast'!$R$3:$BH$26,MATCH($B205,'Team forecast'!$B$3:$B$26,0),MATCH(BL$1,'Team forecast'!$R$2:$BH$2,0))*IF($X205&gt;0,5000,0)</f>
        <v>0</v>
      </c>
      <c r="BM205" s="5">
        <f>INDEX('Team forecast'!$R$3:$BH$26,MATCH($B205,'Team forecast'!$B$3:$B$26,0),MATCH(BM$1,'Team forecast'!$R$2:$BH$2,0))*IF($X205&gt;0,-15000,0)</f>
        <v>0</v>
      </c>
      <c r="BN205" s="5">
        <f t="shared" si="307"/>
        <v>0</v>
      </c>
      <c r="BO205" s="5">
        <f t="shared" si="308"/>
        <v>0</v>
      </c>
      <c r="BP205" s="5">
        <f t="shared" si="309"/>
        <v>0</v>
      </c>
      <c r="BQ205" s="5">
        <f t="shared" si="310"/>
        <v>0</v>
      </c>
      <c r="BR205" s="5">
        <f t="shared" si="311"/>
        <v>0</v>
      </c>
      <c r="BS205" s="5">
        <f t="shared" si="312"/>
        <v>-2971.6535433070867</v>
      </c>
      <c r="BT205" s="5">
        <f t="shared" si="313"/>
        <v>0</v>
      </c>
      <c r="BU205" s="5">
        <f t="shared" si="314"/>
        <v>0</v>
      </c>
      <c r="BV205" s="5">
        <f t="shared" si="315"/>
        <v>0</v>
      </c>
      <c r="BW205" s="5">
        <f t="shared" si="316"/>
        <v>0</v>
      </c>
      <c r="BX205" s="5">
        <f t="shared" si="317"/>
        <v>77061.595939796025</v>
      </c>
      <c r="BY205" s="5">
        <f t="shared" si="318"/>
        <v>231184.78781938809</v>
      </c>
      <c r="BZ205" s="5">
        <f>MAX(INDEX('Team forecast'!$R$3:$BH$26,MATCH($B205,'Team forecast'!$B$3:$B$26,0),MATCH(BZ$1,'Team forecast'!$R$2:$BH$2,0))*($BX205)-(1-INDEX('Team forecast'!$R$3:$BH$26,MATCH($B205,'Team forecast'!$B$3:$B$26,0),MATCH(BZ$1,'Team forecast'!$R$2:$BH$2,0)))*(BY205+CH205)*0.01,-5000)</f>
        <v>69178.847278806017</v>
      </c>
      <c r="CA205" s="5">
        <f>MAX(INDEX('Team forecast'!$R$3:$BH$26,MATCH($B205,'Team forecast'!$B$3:$B$26,0),MATCH(CA$1,'Team forecast'!$R$2:$BH$2,0))*$BX205-(1-INDEX('Team forecast'!$R$3:$BH$26,MATCH($B205,'Team forecast'!$B$3:$B$26,0),MATCH(CA$1,'Team forecast'!$R$2:$BH$2,0)))*(BY205+BX205+CH205)*0.01,-5000)</f>
        <v>13324.666804653833</v>
      </c>
      <c r="CB205" s="5">
        <f>MAX(INDEX('Team forecast'!$R$3:$BH$26,MATCH($B205,'Team forecast'!$B$3:$B$26,0),MATCH(CB$1,'Team forecast'!$R$2:$BH$2,0))*$BX205-(1-INDEX('Team forecast'!$R$3:$BH$26,MATCH($B205,'Team forecast'!$B$3:$B$26,0),MATCH(CB$1,'Team forecast'!$R$2:$BH$2,0)))*(BY205+BX205*2+CH205)*0.01,0)</f>
        <v>0</v>
      </c>
      <c r="CC205" s="5">
        <v>0</v>
      </c>
      <c r="CD205" s="5">
        <f>+AK205+BD205*Cockpit!$C$3+BW205*Cockpit!$C$3^2+BZ205*Cockpit!$C$3^3+CA205*Cockpit!$C$3^4+CB205*Cockpit!$C$3^5+CC205*Cockpit!$C$3^6</f>
        <v>150535.22339286024</v>
      </c>
      <c r="CE205" s="5"/>
      <c r="CF205" s="5"/>
      <c r="CG205" s="5">
        <v>0</v>
      </c>
      <c r="CH205" s="5">
        <f t="shared" si="319"/>
        <v>4112000</v>
      </c>
      <c r="CI205" s="5">
        <f t="shared" si="320"/>
        <v>4112000</v>
      </c>
      <c r="CJ205" s="1">
        <f t="shared" si="321"/>
        <v>3.6999999999999998E-2</v>
      </c>
      <c r="CK205" s="5">
        <f>RANK(CD205,$CD$2:$CD$622)+COUNTIF($CD$2:$CD205,$CD205)-1</f>
        <v>39</v>
      </c>
      <c r="CL205" s="5">
        <f>RANK(CJ205,$CJ$2:$CJ$622)+COUNTIF($CJ$2:$CJ205,$CJ205)-1</f>
        <v>32</v>
      </c>
    </row>
    <row r="206" spans="1:90" x14ac:dyDescent="0.3">
      <c r="A206" t="str">
        <f>Players!P207</f>
        <v>Giorgio Chiellini</v>
      </c>
      <c r="B206" t="str">
        <f>Players!G207</f>
        <v>Italy</v>
      </c>
      <c r="C206" t="str">
        <f>Players!AB207</f>
        <v>Defense</v>
      </c>
      <c r="D206" s="1"/>
      <c r="F206" t="str">
        <f>IFERROR(INDEX(Lookup!B:B,MATCH(INDEX(Players!C:C,MATCH(E206,Players!A:A,0)),Lookup!D:D,0)),"")</f>
        <v/>
      </c>
      <c r="G206">
        <f>IF(Players!AC207=0,10000000,Players!AC207)</f>
        <v>4622000</v>
      </c>
      <c r="H206" s="16">
        <f>INDEX('Team forecast'!$B$2:$AO$26,MATCH('Master data'!$B206,'Team forecast'!$B$2:$B$26,0),MATCH('Master data'!H$1,'Team forecast'!$B$2:$AO$2,0))</f>
        <v>1.6694298230620759</v>
      </c>
      <c r="I206" s="16">
        <f>INDEX('Team forecast'!$B$2:$AO$26,MATCH('Master data'!$B206,'Team forecast'!$B$2:$B$26,0),MATCH('Master data'!I$1,'Team forecast'!$B$2:$AO$2,0))</f>
        <v>0.66430787748130482</v>
      </c>
      <c r="J206" s="16">
        <f>INDEX('Team forecast'!$B$2:$AO$26,MATCH('Master data'!$B206,'Team forecast'!$B$2:$B$26,0),MATCH('Master data'!J$1,'Team forecast'!$B$2:$AO$2,0))</f>
        <v>0.5146295912014941</v>
      </c>
      <c r="K206" s="16">
        <f>INDEX('Team forecast'!$B$2:$AO$26,MATCH('Master data'!$B206,'Team forecast'!$B$2:$B$26,0),MATCH('Master data'!K$1,'Team forecast'!$B$2:$AO$2,0))</f>
        <v>4.5619178587418219</v>
      </c>
      <c r="L206" s="16">
        <f>INDEX('Team forecast'!$B$2:$AO$26,MATCH('Master data'!$B206,'Team forecast'!$B$2:$B$26,0),MATCH('Master data'!L$1,'Team forecast'!$B$2:$AO$2,0))</f>
        <v>2.1808086887012532</v>
      </c>
      <c r="M206">
        <f>IF(Players!BC207=1,95,0)</f>
        <v>0</v>
      </c>
      <c r="N206" s="2">
        <f>Players!BN207</f>
        <v>0</v>
      </c>
      <c r="O206" s="2">
        <f>Players!BO207</f>
        <v>0</v>
      </c>
      <c r="P206" s="2">
        <f>Players!BP207</f>
        <v>0</v>
      </c>
      <c r="Q206" s="2">
        <f>Players!BQ207</f>
        <v>0.12977649603460706</v>
      </c>
      <c r="R206" s="2">
        <f>Players!BR207</f>
        <v>0</v>
      </c>
      <c r="S206" s="2">
        <f t="shared" si="280"/>
        <v>1.6694298230620759</v>
      </c>
      <c r="T206" s="2">
        <f t="shared" si="281"/>
        <v>0.66430787748130482</v>
      </c>
      <c r="U206" s="16">
        <f>INDEX('Team forecast'!$B$2:$AO$26,MATCH('Master data'!$B206,'Team forecast'!$B$2:$B$26,0),MATCH('Master data'!U$1,'Team forecast'!$B$2:$AO$2,0))</f>
        <v>0.60759493670886078</v>
      </c>
      <c r="V206" s="16">
        <f>INDEX('Team forecast'!$B$2:$AO$26,MATCH('Master data'!$B206,'Team forecast'!$B$2:$B$26,0),MATCH('Master data'!V$1,'Team forecast'!$B$2:$AO$2,0))</f>
        <v>0.23544303797468349</v>
      </c>
      <c r="W206" s="16">
        <f>INDEX('Team forecast'!$B$2:$AO$26,MATCH('Master data'!$B206,'Team forecast'!$B$2:$B$26,0),MATCH('Master data'!W$1,'Team forecast'!$B$2:$AO$2,0))</f>
        <v>0.1569620253164557</v>
      </c>
      <c r="X206" s="5">
        <f t="shared" si="282"/>
        <v>-5000</v>
      </c>
      <c r="Y206" s="5">
        <f t="shared" si="283"/>
        <v>0</v>
      </c>
      <c r="Z206" s="5">
        <f t="shared" si="284"/>
        <v>0</v>
      </c>
      <c r="AA206" s="5">
        <f t="shared" si="285"/>
        <v>0</v>
      </c>
      <c r="AB206" s="5">
        <f t="shared" si="286"/>
        <v>0</v>
      </c>
      <c r="AC206" s="5">
        <f t="shared" si="287"/>
        <v>0</v>
      </c>
      <c r="AD206" s="5">
        <f t="shared" si="288"/>
        <v>0</v>
      </c>
      <c r="AE206" s="5">
        <f t="shared" si="289"/>
        <v>25731.479560074706</v>
      </c>
      <c r="AF206" s="5">
        <f t="shared" si="290"/>
        <v>0</v>
      </c>
      <c r="AG206" s="5">
        <f t="shared" si="291"/>
        <v>0</v>
      </c>
      <c r="AH206" s="5">
        <f t="shared" si="292"/>
        <v>0</v>
      </c>
      <c r="AI206" s="5">
        <f t="shared" si="293"/>
        <v>0</v>
      </c>
      <c r="AJ206" s="5">
        <f t="shared" si="294"/>
        <v>0</v>
      </c>
      <c r="AK206" s="5">
        <f>IFERROR(SUM(X206:AJ206),-5000)*((Cockpit!$C$3)^0)</f>
        <v>20731.479560074706</v>
      </c>
      <c r="AL206" s="16">
        <f>INDEX('Team forecast'!$B$2:$AO$26,MATCH('Master data'!$B206,'Team forecast'!$B$2:$B$26,0),MATCH('Master data'!AL$1,'Team forecast'!$B$2:$AO$2,0))</f>
        <v>1.8662925210906216</v>
      </c>
      <c r="AM206" s="16">
        <f>INDEX('Team forecast'!$B$2:$AO$26,MATCH('Master data'!$B206,'Team forecast'!$B$2:$B$26,0),MATCH('Master data'!AM$1,'Team forecast'!$B$2:$AO$2,0))</f>
        <v>0.66231971676468582</v>
      </c>
      <c r="AN206" s="16">
        <f>INDEX('Team forecast'!$B$2:$AO$26,MATCH('Master data'!$B206,'Team forecast'!$B$2:$B$26,0),MATCH('Master data'!AN$1,'Team forecast'!$B$2:$AO$2,0))</f>
        <v>0.51565377532228363</v>
      </c>
      <c r="AO206" s="16">
        <f>INDEX('Team forecast'!$B$2:$AO$26,MATCH('Master data'!$B206,'Team forecast'!$B$2:$B$26,0),MATCH('Master data'!AO$1,'Team forecast'!$B$2:$AO$2,0))</f>
        <v>5.0998688677930888</v>
      </c>
      <c r="AP206" s="16">
        <f>INDEX('Team forecast'!$B$2:$AO$26,MATCH('Master data'!$B206,'Team forecast'!$B$2:$B$26,0),MATCH('Master data'!AP$1,'Team forecast'!$B$2:$AO$2,0))</f>
        <v>2.1742818984699284</v>
      </c>
      <c r="AQ206" s="5">
        <f t="shared" si="295"/>
        <v>-5000</v>
      </c>
      <c r="AR206" s="5">
        <f>INDEX('Team forecast'!$B$2:$AO$26,MATCH('Master data'!$B206,'Team forecast'!$B$2:$B$26,0),MATCH('Master data'!AR$1,'Team forecast'!$B$2:$AO$2,0))*IF(X206&gt;0,25000,0)</f>
        <v>0</v>
      </c>
      <c r="AS206" s="16">
        <f>INDEX('Team forecast'!$B$2:$AO$26,MATCH('Master data'!$B206,'Team forecast'!$B$2:$B$26,0),MATCH('Master data'!AS$1,'Team forecast'!$B$2:$AO$2,0))*IF(X206&gt;0,5000,0)</f>
        <v>0</v>
      </c>
      <c r="AT206" s="16">
        <f>INDEX('Team forecast'!$B$2:$AO$26,MATCH('Master data'!$B206,'Team forecast'!$B$2:$B$26,0),MATCH('Master data'!AT$1,'Team forecast'!$B$2:$AO$2,0))*IF(X206&gt;0,-15000,0)</f>
        <v>0</v>
      </c>
      <c r="AU206" s="5">
        <f t="shared" si="296"/>
        <v>0</v>
      </c>
      <c r="AV206" s="5">
        <f t="shared" si="297"/>
        <v>0</v>
      </c>
      <c r="AW206" s="5">
        <f t="shared" si="298"/>
        <v>0</v>
      </c>
      <c r="AX206" s="5">
        <f t="shared" si="299"/>
        <v>25782.688766114181</v>
      </c>
      <c r="AY206" s="5">
        <f t="shared" si="300"/>
        <v>0</v>
      </c>
      <c r="AZ206" s="5">
        <f t="shared" si="301"/>
        <v>0</v>
      </c>
      <c r="BA206" s="5">
        <f t="shared" si="302"/>
        <v>0</v>
      </c>
      <c r="BB206" s="5">
        <f t="shared" si="303"/>
        <v>0</v>
      </c>
      <c r="BC206" s="5">
        <f t="shared" si="304"/>
        <v>0</v>
      </c>
      <c r="BD206" s="5">
        <f t="shared" si="305"/>
        <v>20782.688766114181</v>
      </c>
      <c r="BE206" s="16">
        <f>INDEX('Team forecast'!$B$2:$AO$26,MATCH('Master data'!$B206,'Team forecast'!$B$2:$B$26,0),MATCH('Master data'!BE$1,'Team forecast'!$B$2:$AO$2,0))</f>
        <v>0</v>
      </c>
      <c r="BF206" s="16">
        <f>INDEX('Team forecast'!$B$2:$AO$26,MATCH('Master data'!$B206,'Team forecast'!$B$2:$B$26,0),MATCH('Master data'!BF$1,'Team forecast'!$B$2:$AO$2,0))</f>
        <v>0</v>
      </c>
      <c r="BG206" s="16">
        <f>INDEX('Team forecast'!$B$2:$AO$26,MATCH('Master data'!$B206,'Team forecast'!$B$2:$B$26,0),MATCH('Master data'!BG$1,'Team forecast'!$B$2:$AO$2,0))</f>
        <v>0</v>
      </c>
      <c r="BH206" s="16">
        <f>INDEX('Team forecast'!$B$2:$AO$26,MATCH('Master data'!$B206,'Team forecast'!$B$2:$B$26,0),MATCH('Master data'!BH$1,'Team forecast'!$B$2:$AO$2,0))</f>
        <v>0</v>
      </c>
      <c r="BI206" s="16">
        <f>INDEX('Team forecast'!$B$2:$AO$26,MATCH('Master data'!$B206,'Team forecast'!$B$2:$B$26,0),MATCH('Master data'!BI$1,'Team forecast'!$B$2:$AO$2,0))</f>
        <v>0</v>
      </c>
      <c r="BJ206" s="5">
        <f t="shared" si="306"/>
        <v>-5000</v>
      </c>
      <c r="BK206" s="5">
        <f>INDEX('Team forecast'!$R$3:$BH$26,MATCH($B206,'Team forecast'!$B$3:$B$26,0),MATCH(BK$1,'Team forecast'!$R$2:$BH$2,0))*IF($X206&gt;0,25000,0)</f>
        <v>0</v>
      </c>
      <c r="BL206" s="5">
        <f>INDEX('Team forecast'!$R$3:$BH$26,MATCH($B206,'Team forecast'!$B$3:$B$26,0),MATCH(BL$1,'Team forecast'!$R$2:$BH$2,0))*IF($X206&gt;0,5000,0)</f>
        <v>0</v>
      </c>
      <c r="BM206" s="5">
        <f>INDEX('Team forecast'!$R$3:$BH$26,MATCH($B206,'Team forecast'!$B$3:$B$26,0),MATCH(BM$1,'Team forecast'!$R$2:$BH$2,0))*IF($X206&gt;0,-15000,0)</f>
        <v>0</v>
      </c>
      <c r="BN206" s="5">
        <f t="shared" si="307"/>
        <v>0</v>
      </c>
      <c r="BO206" s="5">
        <f t="shared" si="308"/>
        <v>0</v>
      </c>
      <c r="BP206" s="5">
        <f t="shared" si="309"/>
        <v>0</v>
      </c>
      <c r="BQ206" s="5">
        <f t="shared" si="310"/>
        <v>0</v>
      </c>
      <c r="BR206" s="5">
        <f t="shared" si="311"/>
        <v>0</v>
      </c>
      <c r="BS206" s="5">
        <f t="shared" si="312"/>
        <v>0</v>
      </c>
      <c r="BT206" s="5">
        <f t="shared" si="313"/>
        <v>0</v>
      </c>
      <c r="BU206" s="5">
        <f t="shared" si="314"/>
        <v>0</v>
      </c>
      <c r="BV206" s="5">
        <f t="shared" si="315"/>
        <v>0</v>
      </c>
      <c r="BW206" s="5">
        <f t="shared" si="316"/>
        <v>0</v>
      </c>
      <c r="BX206" s="5">
        <f t="shared" si="317"/>
        <v>20757.084163094441</v>
      </c>
      <c r="BY206" s="5">
        <f t="shared" si="318"/>
        <v>62271.252489283324</v>
      </c>
      <c r="BZ206" s="5">
        <f>MAX(INDEX('Team forecast'!$R$3:$BH$26,MATCH($B206,'Team forecast'!$B$3:$B$26,0),MATCH(BZ$1,'Team forecast'!$R$2:$BH$2,0))*($BX206)-(1-INDEX('Team forecast'!$R$3:$BH$26,MATCH($B206,'Team forecast'!$B$3:$B$26,0),MATCH(BZ$1,'Team forecast'!$R$2:$BH$2,0)))*(BY206+CH206)*0.01,-5000)</f>
        <v>16334.667557338256</v>
      </c>
      <c r="CA206" s="5">
        <f>MAX(INDEX('Team forecast'!$R$3:$BH$26,MATCH($B206,'Team forecast'!$B$3:$B$26,0),MATCH(CA$1,'Team forecast'!$R$2:$BH$2,0))*$BX206-(1-INDEX('Team forecast'!$R$3:$BH$26,MATCH($B206,'Team forecast'!$B$3:$B$26,0),MATCH(CA$1,'Team forecast'!$R$2:$BH$2,0)))*(BY206+BX206+CH206)*0.01,-5000)</f>
        <v>-5000</v>
      </c>
      <c r="CB206" s="5">
        <f>MAX(INDEX('Team forecast'!$R$3:$BH$26,MATCH($B206,'Team forecast'!$B$3:$B$26,0),MATCH(CB$1,'Team forecast'!$R$2:$BH$2,0))*$BX206-(1-INDEX('Team forecast'!$R$3:$BH$26,MATCH($B206,'Team forecast'!$B$3:$B$26,0),MATCH(CB$1,'Team forecast'!$R$2:$BH$2,0)))*(BY206+BX206*2+CH206)*0.01,0)</f>
        <v>0</v>
      </c>
      <c r="CC206" s="5">
        <v>0</v>
      </c>
      <c r="CD206" s="5">
        <f>+AK206+BD206*Cockpit!$C$3+BW206*Cockpit!$C$3^2+BZ206*Cockpit!$C$3^3+CA206*Cockpit!$C$3^4+CB206*Cockpit!$C$3^5+CC206*Cockpit!$C$3^6</f>
        <v>38438.852581633764</v>
      </c>
      <c r="CE206" s="5"/>
      <c r="CF206" s="5"/>
      <c r="CG206" s="5">
        <v>0</v>
      </c>
      <c r="CH206" s="5">
        <f t="shared" si="319"/>
        <v>4622000</v>
      </c>
      <c r="CI206" s="5">
        <f t="shared" si="320"/>
        <v>4622000</v>
      </c>
      <c r="CJ206" s="1">
        <f t="shared" si="321"/>
        <v>8.0000000000000002E-3</v>
      </c>
      <c r="CK206" s="5">
        <f>RANK(CD206,$CD$2:$CD$622)+COUNTIF($CD$2:$CD206,$CD206)-1</f>
        <v>213</v>
      </c>
      <c r="CL206" s="5">
        <f>RANK(CJ206,$CJ$2:$CJ$622)+COUNTIF($CJ$2:$CJ206,$CJ206)-1</f>
        <v>285</v>
      </c>
    </row>
    <row r="207" spans="1:90" x14ac:dyDescent="0.3">
      <c r="A207" t="str">
        <f>Players!P208</f>
        <v>Francesco Acerbi</v>
      </c>
      <c r="B207" t="str">
        <f>Players!G208</f>
        <v>Italy</v>
      </c>
      <c r="C207" t="str">
        <f>Players!AB208</f>
        <v>Defense</v>
      </c>
      <c r="D207" s="1"/>
      <c r="F207" t="str">
        <f>IFERROR(INDEX(Lookup!B:B,MATCH(INDEX(Players!C:C,MATCH(E207,Players!A:A,0)),Lookup!D:D,0)),"")</f>
        <v/>
      </c>
      <c r="G207">
        <f>IF(Players!AC208=0,10000000,Players!AC208)</f>
        <v>3495000</v>
      </c>
      <c r="H207" s="16">
        <f>INDEX('Team forecast'!$B$2:$AO$26,MATCH('Master data'!$B207,'Team forecast'!$B$2:$B$26,0),MATCH('Master data'!H$1,'Team forecast'!$B$2:$AO$2,0))</f>
        <v>1.6694298230620759</v>
      </c>
      <c r="I207" s="16">
        <f>INDEX('Team forecast'!$B$2:$AO$26,MATCH('Master data'!$B207,'Team forecast'!$B$2:$B$26,0),MATCH('Master data'!I$1,'Team forecast'!$B$2:$AO$2,0))</f>
        <v>0.66430787748130482</v>
      </c>
      <c r="J207" s="16">
        <f>INDEX('Team forecast'!$B$2:$AO$26,MATCH('Master data'!$B207,'Team forecast'!$B$2:$B$26,0),MATCH('Master data'!J$1,'Team forecast'!$B$2:$AO$2,0))</f>
        <v>0.5146295912014941</v>
      </c>
      <c r="K207" s="16">
        <f>INDEX('Team forecast'!$B$2:$AO$26,MATCH('Master data'!$B207,'Team forecast'!$B$2:$B$26,0),MATCH('Master data'!K$1,'Team forecast'!$B$2:$AO$2,0))</f>
        <v>4.5619178587418219</v>
      </c>
      <c r="L207" s="16">
        <f>INDEX('Team forecast'!$B$2:$AO$26,MATCH('Master data'!$B207,'Team forecast'!$B$2:$B$26,0),MATCH('Master data'!L$1,'Team forecast'!$B$2:$AO$2,0))</f>
        <v>2.1808086887012532</v>
      </c>
      <c r="M207">
        <f>IF(Players!BC208=1,95,0)</f>
        <v>95</v>
      </c>
      <c r="N207" s="2">
        <f>Players!BN208</f>
        <v>2.8405263569589133E-2</v>
      </c>
      <c r="O207" s="2">
        <f>Players!BO208</f>
        <v>3.2911355885256989E-2</v>
      </c>
      <c r="P207" s="2">
        <f>Players!BP208</f>
        <v>0</v>
      </c>
      <c r="Q207" s="2">
        <f>Players!BQ208</f>
        <v>0.11190053285968028</v>
      </c>
      <c r="R207" s="2">
        <f>Players!BR208</f>
        <v>3.1971580817051509E-2</v>
      </c>
      <c r="S207" s="2">
        <f t="shared" si="280"/>
        <v>1.6694298230620759</v>
      </c>
      <c r="T207" s="2">
        <f t="shared" si="281"/>
        <v>0.66430787748130482</v>
      </c>
      <c r="U207" s="16">
        <f>INDEX('Team forecast'!$B$2:$AO$26,MATCH('Master data'!$B207,'Team forecast'!$B$2:$B$26,0),MATCH('Master data'!U$1,'Team forecast'!$B$2:$AO$2,0))</f>
        <v>0.60759493670886078</v>
      </c>
      <c r="V207" s="16">
        <f>INDEX('Team forecast'!$B$2:$AO$26,MATCH('Master data'!$B207,'Team forecast'!$B$2:$B$26,0),MATCH('Master data'!V$1,'Team forecast'!$B$2:$AO$2,0))</f>
        <v>0.23544303797468349</v>
      </c>
      <c r="W207" s="16">
        <f>INDEX('Team forecast'!$B$2:$AO$26,MATCH('Master data'!$B207,'Team forecast'!$B$2:$B$26,0),MATCH('Master data'!W$1,'Team forecast'!$B$2:$AO$2,0))</f>
        <v>0.1569620253164557</v>
      </c>
      <c r="X207" s="5">
        <f t="shared" si="282"/>
        <v>7000</v>
      </c>
      <c r="Y207" s="5">
        <f t="shared" si="283"/>
        <v>15189.873417721519</v>
      </c>
      <c r="Z207" s="5">
        <f t="shared" si="284"/>
        <v>1177.2151898734176</v>
      </c>
      <c r="AA207" s="5">
        <f t="shared" si="285"/>
        <v>-2354.4303797468356</v>
      </c>
      <c r="AB207" s="5">
        <f t="shared" si="286"/>
        <v>7113.0891202516223</v>
      </c>
      <c r="AC207" s="5">
        <f t="shared" si="287"/>
        <v>2747.1599516128795</v>
      </c>
      <c r="AD207" s="5">
        <f t="shared" si="288"/>
        <v>0</v>
      </c>
      <c r="AE207" s="5">
        <f t="shared" si="289"/>
        <v>25731.479560074706</v>
      </c>
      <c r="AF207" s="5">
        <f t="shared" si="290"/>
        <v>0</v>
      </c>
      <c r="AG207" s="5">
        <f t="shared" si="291"/>
        <v>-2238.0106571936058</v>
      </c>
      <c r="AH207" s="5">
        <f t="shared" si="292"/>
        <v>-1598.5790408525754</v>
      </c>
      <c r="AI207" s="5">
        <f t="shared" si="293"/>
        <v>16694.29823062076</v>
      </c>
      <c r="AJ207" s="5">
        <f t="shared" si="294"/>
        <v>-5314.4630198504383</v>
      </c>
      <c r="AK207" s="5">
        <f>IFERROR(SUM(X207:AJ207),-5000)*((Cockpit!$C$3)^0)</f>
        <v>64147.632372511442</v>
      </c>
      <c r="AL207" s="16">
        <f>INDEX('Team forecast'!$B$2:$AO$26,MATCH('Master data'!$B207,'Team forecast'!$B$2:$B$26,0),MATCH('Master data'!AL$1,'Team forecast'!$B$2:$AO$2,0))</f>
        <v>1.8662925210906216</v>
      </c>
      <c r="AM207" s="16">
        <f>INDEX('Team forecast'!$B$2:$AO$26,MATCH('Master data'!$B207,'Team forecast'!$B$2:$B$26,0),MATCH('Master data'!AM$1,'Team forecast'!$B$2:$AO$2,0))</f>
        <v>0.66231971676468582</v>
      </c>
      <c r="AN207" s="16">
        <f>INDEX('Team forecast'!$B$2:$AO$26,MATCH('Master data'!$B207,'Team forecast'!$B$2:$B$26,0),MATCH('Master data'!AN$1,'Team forecast'!$B$2:$AO$2,0))</f>
        <v>0.51565377532228363</v>
      </c>
      <c r="AO207" s="16">
        <f>INDEX('Team forecast'!$B$2:$AO$26,MATCH('Master data'!$B207,'Team forecast'!$B$2:$B$26,0),MATCH('Master data'!AO$1,'Team forecast'!$B$2:$AO$2,0))</f>
        <v>5.0998688677930888</v>
      </c>
      <c r="AP207" s="16">
        <f>INDEX('Team forecast'!$B$2:$AO$26,MATCH('Master data'!$B207,'Team forecast'!$B$2:$B$26,0),MATCH('Master data'!AP$1,'Team forecast'!$B$2:$AO$2,0))</f>
        <v>2.1742818984699284</v>
      </c>
      <c r="AQ207" s="5">
        <f t="shared" si="295"/>
        <v>7000</v>
      </c>
      <c r="AR207" s="5">
        <f>INDEX('Team forecast'!$B$2:$AO$26,MATCH('Master data'!$B207,'Team forecast'!$B$2:$B$26,0),MATCH('Master data'!AR$1,'Team forecast'!$B$2:$AO$2,0))*IF(X207&gt;0,25000,0)</f>
        <v>16574.585635359119</v>
      </c>
      <c r="AS207" s="16">
        <f>INDEX('Team forecast'!$B$2:$AO$26,MATCH('Master data'!$B207,'Team forecast'!$B$2:$B$26,0),MATCH('Master data'!AS$1,'Team forecast'!$B$2:$AO$2,0))*IF(X207&gt;0,5000,0)</f>
        <v>1104.972375690608</v>
      </c>
      <c r="AT207" s="16">
        <f>INDEX('Team forecast'!$B$2:$AO$26,MATCH('Master data'!$B207,'Team forecast'!$B$2:$B$26,0),MATCH('Master data'!AT$1,'Team forecast'!$B$2:$AO$2,0))*IF(X207&gt;0,-15000,0)</f>
        <v>-1740.3314917127068</v>
      </c>
      <c r="AU207" s="5">
        <f t="shared" si="296"/>
        <v>7951.8796439298139</v>
      </c>
      <c r="AV207" s="5">
        <f t="shared" si="297"/>
        <v>3071.1108673803465</v>
      </c>
      <c r="AW207" s="5">
        <f t="shared" si="298"/>
        <v>0</v>
      </c>
      <c r="AX207" s="5">
        <f t="shared" si="299"/>
        <v>25782.688766114181</v>
      </c>
      <c r="AY207" s="5">
        <f t="shared" si="300"/>
        <v>0</v>
      </c>
      <c r="AZ207" s="5">
        <f t="shared" si="301"/>
        <v>-2238.0106571936058</v>
      </c>
      <c r="BA207" s="5">
        <f t="shared" si="302"/>
        <v>-1598.5790408525754</v>
      </c>
      <c r="BB207" s="5">
        <f t="shared" si="303"/>
        <v>18662.925210906214</v>
      </c>
      <c r="BC207" s="5">
        <f t="shared" si="304"/>
        <v>-5298.5577341174867</v>
      </c>
      <c r="BD207" s="5">
        <f t="shared" si="305"/>
        <v>69272.683575503906</v>
      </c>
      <c r="BE207" s="16">
        <f>INDEX('Team forecast'!$B$2:$AO$26,MATCH('Master data'!$B207,'Team forecast'!$B$2:$B$26,0),MATCH('Master data'!BE$1,'Team forecast'!$B$2:$AO$2,0))</f>
        <v>0</v>
      </c>
      <c r="BF207" s="16">
        <f>INDEX('Team forecast'!$B$2:$AO$26,MATCH('Master data'!$B207,'Team forecast'!$B$2:$B$26,0),MATCH('Master data'!BF$1,'Team forecast'!$B$2:$AO$2,0))</f>
        <v>0</v>
      </c>
      <c r="BG207" s="16">
        <f>INDEX('Team forecast'!$B$2:$AO$26,MATCH('Master data'!$B207,'Team forecast'!$B$2:$B$26,0),MATCH('Master data'!BG$1,'Team forecast'!$B$2:$AO$2,0))</f>
        <v>0</v>
      </c>
      <c r="BH207" s="16">
        <f>INDEX('Team forecast'!$B$2:$AO$26,MATCH('Master data'!$B207,'Team forecast'!$B$2:$B$26,0),MATCH('Master data'!BH$1,'Team forecast'!$B$2:$AO$2,0))</f>
        <v>0</v>
      </c>
      <c r="BI207" s="16">
        <f>INDEX('Team forecast'!$B$2:$AO$26,MATCH('Master data'!$B207,'Team forecast'!$B$2:$B$26,0),MATCH('Master data'!BI$1,'Team forecast'!$B$2:$AO$2,0))</f>
        <v>0</v>
      </c>
      <c r="BJ207" s="5">
        <f t="shared" si="306"/>
        <v>7000</v>
      </c>
      <c r="BK207" s="5">
        <f>INDEX('Team forecast'!$R$3:$BH$26,MATCH($B207,'Team forecast'!$B$3:$B$26,0),MATCH(BK$1,'Team forecast'!$R$2:$BH$2,0))*IF($X207&gt;0,25000,0)</f>
        <v>0</v>
      </c>
      <c r="BL207" s="5">
        <f>INDEX('Team forecast'!$R$3:$BH$26,MATCH($B207,'Team forecast'!$B$3:$B$26,0),MATCH(BL$1,'Team forecast'!$R$2:$BH$2,0))*IF($X207&gt;0,5000,0)</f>
        <v>0</v>
      </c>
      <c r="BM207" s="5">
        <f>INDEX('Team forecast'!$R$3:$BH$26,MATCH($B207,'Team forecast'!$B$3:$B$26,0),MATCH(BM$1,'Team forecast'!$R$2:$BH$2,0))*IF($X207&gt;0,-15000,0)</f>
        <v>0</v>
      </c>
      <c r="BN207" s="5">
        <f t="shared" si="307"/>
        <v>0</v>
      </c>
      <c r="BO207" s="5">
        <f t="shared" si="308"/>
        <v>0</v>
      </c>
      <c r="BP207" s="5">
        <f t="shared" si="309"/>
        <v>0</v>
      </c>
      <c r="BQ207" s="5">
        <f t="shared" si="310"/>
        <v>0</v>
      </c>
      <c r="BR207" s="5">
        <f t="shared" si="311"/>
        <v>0</v>
      </c>
      <c r="BS207" s="5">
        <f t="shared" si="312"/>
        <v>-2238.0106571936058</v>
      </c>
      <c r="BT207" s="5">
        <f t="shared" si="313"/>
        <v>-1598.5790408525754</v>
      </c>
      <c r="BU207" s="5">
        <f t="shared" si="314"/>
        <v>0</v>
      </c>
      <c r="BV207" s="5">
        <f t="shared" si="315"/>
        <v>0</v>
      </c>
      <c r="BW207" s="5">
        <f t="shared" si="316"/>
        <v>0</v>
      </c>
      <c r="BX207" s="5">
        <f t="shared" si="317"/>
        <v>66710.15797400767</v>
      </c>
      <c r="BY207" s="5">
        <f t="shared" si="318"/>
        <v>200130.47392202303</v>
      </c>
      <c r="BZ207" s="5">
        <f>MAX(INDEX('Team forecast'!$R$3:$BH$26,MATCH($B207,'Team forecast'!$B$3:$B$26,0),MATCH(BZ$1,'Team forecast'!$R$2:$BH$2,0))*($BX207)-(1-INDEX('Team forecast'!$R$3:$BH$26,MATCH($B207,'Team forecast'!$B$3:$B$26,0),MATCH(BZ$1,'Team forecast'!$R$2:$BH$2,0)))*(BY207+CH207)*0.01,-5000)</f>
        <v>59928.566955385271</v>
      </c>
      <c r="CA207" s="5">
        <f>MAX(INDEX('Team forecast'!$R$3:$BH$26,MATCH($B207,'Team forecast'!$B$3:$B$26,0),MATCH(CA$1,'Team forecast'!$R$2:$BH$2,0))*$BX207-(1-INDEX('Team forecast'!$R$3:$BH$26,MATCH($B207,'Team forecast'!$B$3:$B$26,0),MATCH(CA$1,'Team forecast'!$R$2:$BH$2,0)))*(BY207+BX207+CH207)*0.01,-5000)</f>
        <v>11874.600585288488</v>
      </c>
      <c r="CB207" s="5">
        <f>MAX(INDEX('Team forecast'!$R$3:$BH$26,MATCH($B207,'Team forecast'!$B$3:$B$26,0),MATCH(CB$1,'Team forecast'!$R$2:$BH$2,0))*$BX207-(1-INDEX('Team forecast'!$R$3:$BH$26,MATCH($B207,'Team forecast'!$B$3:$B$26,0),MATCH(CB$1,'Team forecast'!$R$2:$BH$2,0)))*(BY207+BX207*2+CH207)*0.01,0)</f>
        <v>0</v>
      </c>
      <c r="CC207" s="5">
        <v>0</v>
      </c>
      <c r="CD207" s="5">
        <f>+AK207+BD207*Cockpit!$C$3+BW207*Cockpit!$C$3^2+BZ207*Cockpit!$C$3^3+CA207*Cockpit!$C$3^4+CB207*Cockpit!$C$3^5+CC207*Cockpit!$C$3^6</f>
        <v>130431.63396968518</v>
      </c>
      <c r="CE207" s="5"/>
      <c r="CF207" s="5"/>
      <c r="CG207" s="5">
        <v>0</v>
      </c>
      <c r="CH207" s="5">
        <f t="shared" si="319"/>
        <v>3495000</v>
      </c>
      <c r="CI207" s="5">
        <f t="shared" si="320"/>
        <v>3495000</v>
      </c>
      <c r="CJ207" s="1">
        <f t="shared" si="321"/>
        <v>3.6999999999999998E-2</v>
      </c>
      <c r="CK207" s="5">
        <f>RANK(CD207,$CD$2:$CD$622)+COUNTIF($CD$2:$CD207,$CD207)-1</f>
        <v>57</v>
      </c>
      <c r="CL207" s="5">
        <f>RANK(CJ207,$CJ$2:$CJ$622)+COUNTIF($CJ$2:$CJ207,$CJ207)-1</f>
        <v>33</v>
      </c>
    </row>
    <row r="208" spans="1:90" x14ac:dyDescent="0.3">
      <c r="A208" t="str">
        <f>Players!P209</f>
        <v>Giovanni Di Lorenzo</v>
      </c>
      <c r="B208" t="str">
        <f>Players!G209</f>
        <v>Italy</v>
      </c>
      <c r="C208" t="str">
        <f>Players!AB209</f>
        <v>Defense</v>
      </c>
      <c r="D208" s="1"/>
      <c r="F208" t="str">
        <f>IFERROR(INDEX(Lookup!B:B,MATCH(INDEX(Players!C:C,MATCH(E208,Players!A:A,0)),Lookup!D:D,0)),"")</f>
        <v/>
      </c>
      <c r="G208">
        <f>IF(Players!AC209=0,10000000,Players!AC209)</f>
        <v>2562000</v>
      </c>
      <c r="H208" s="16">
        <f>INDEX('Team forecast'!$B$2:$AO$26,MATCH('Master data'!$B208,'Team forecast'!$B$2:$B$26,0),MATCH('Master data'!H$1,'Team forecast'!$B$2:$AO$2,0))</f>
        <v>1.6694298230620759</v>
      </c>
      <c r="I208" s="16">
        <f>INDEX('Team forecast'!$B$2:$AO$26,MATCH('Master data'!$B208,'Team forecast'!$B$2:$B$26,0),MATCH('Master data'!I$1,'Team forecast'!$B$2:$AO$2,0))</f>
        <v>0.66430787748130482</v>
      </c>
      <c r="J208" s="16">
        <f>INDEX('Team forecast'!$B$2:$AO$26,MATCH('Master data'!$B208,'Team forecast'!$B$2:$B$26,0),MATCH('Master data'!J$1,'Team forecast'!$B$2:$AO$2,0))</f>
        <v>0.5146295912014941</v>
      </c>
      <c r="K208" s="16">
        <f>INDEX('Team forecast'!$B$2:$AO$26,MATCH('Master data'!$B208,'Team forecast'!$B$2:$B$26,0),MATCH('Master data'!K$1,'Team forecast'!$B$2:$AO$2,0))</f>
        <v>4.5619178587418219</v>
      </c>
      <c r="L208" s="16">
        <f>INDEX('Team forecast'!$B$2:$AO$26,MATCH('Master data'!$B208,'Team forecast'!$B$2:$B$26,0),MATCH('Master data'!L$1,'Team forecast'!$B$2:$AO$2,0))</f>
        <v>2.1808086887012532</v>
      </c>
      <c r="M208">
        <f>IF(Players!BC209=1,95,0)</f>
        <v>95</v>
      </c>
      <c r="N208" s="2">
        <f>Players!BN209</f>
        <v>2.9997217083427296E-2</v>
      </c>
      <c r="O208" s="2">
        <f>Players!BO209</f>
        <v>0.10568008251545584</v>
      </c>
      <c r="P208" s="2">
        <f>Players!BP209</f>
        <v>5.3400844801949177E-2</v>
      </c>
      <c r="Q208" s="2">
        <f>Players!BQ209</f>
        <v>0.15277777777777779</v>
      </c>
      <c r="R208" s="2">
        <f>Players!BR209</f>
        <v>0</v>
      </c>
      <c r="S208" s="2">
        <f t="shared" si="280"/>
        <v>1.6694298230620759</v>
      </c>
      <c r="T208" s="2">
        <f t="shared" si="281"/>
        <v>0.66430787748130482</v>
      </c>
      <c r="U208" s="16">
        <f>INDEX('Team forecast'!$B$2:$AO$26,MATCH('Master data'!$B208,'Team forecast'!$B$2:$B$26,0),MATCH('Master data'!U$1,'Team forecast'!$B$2:$AO$2,0))</f>
        <v>0.60759493670886078</v>
      </c>
      <c r="V208" s="16">
        <f>INDEX('Team forecast'!$B$2:$AO$26,MATCH('Master data'!$B208,'Team forecast'!$B$2:$B$26,0),MATCH('Master data'!V$1,'Team forecast'!$B$2:$AO$2,0))</f>
        <v>0.23544303797468349</v>
      </c>
      <c r="W208" s="16">
        <f>INDEX('Team forecast'!$B$2:$AO$26,MATCH('Master data'!$B208,'Team forecast'!$B$2:$B$26,0),MATCH('Master data'!W$1,'Team forecast'!$B$2:$AO$2,0))</f>
        <v>0.1569620253164557</v>
      </c>
      <c r="X208" s="5">
        <f t="shared" si="282"/>
        <v>7000</v>
      </c>
      <c r="Y208" s="5">
        <f t="shared" si="283"/>
        <v>15189.873417721519</v>
      </c>
      <c r="Z208" s="5">
        <f t="shared" si="284"/>
        <v>1177.2151898734176</v>
      </c>
      <c r="AA208" s="5">
        <f t="shared" si="285"/>
        <v>-2354.4303797468356</v>
      </c>
      <c r="AB208" s="5">
        <f t="shared" si="286"/>
        <v>7511.7373211911063</v>
      </c>
      <c r="AC208" s="5">
        <f t="shared" si="287"/>
        <v>8821.2740727481505</v>
      </c>
      <c r="AD208" s="5">
        <f t="shared" si="288"/>
        <v>2436.1026757391232</v>
      </c>
      <c r="AE208" s="5">
        <f t="shared" si="289"/>
        <v>25731.479560074706</v>
      </c>
      <c r="AF208" s="5">
        <f t="shared" si="290"/>
        <v>0</v>
      </c>
      <c r="AG208" s="5">
        <f t="shared" si="291"/>
        <v>-3055.5555555555557</v>
      </c>
      <c r="AH208" s="5">
        <f t="shared" si="292"/>
        <v>0</v>
      </c>
      <c r="AI208" s="5">
        <f t="shared" si="293"/>
        <v>16694.29823062076</v>
      </c>
      <c r="AJ208" s="5">
        <f t="shared" si="294"/>
        <v>-5314.4630198504383</v>
      </c>
      <c r="AK208" s="5">
        <f>IFERROR(SUM(X208:AJ208),-5000)*((Cockpit!$C$3)^0)</f>
        <v>73837.531512815971</v>
      </c>
      <c r="AL208" s="16">
        <f>INDEX('Team forecast'!$B$2:$AO$26,MATCH('Master data'!$B208,'Team forecast'!$B$2:$B$26,0),MATCH('Master data'!AL$1,'Team forecast'!$B$2:$AO$2,0))</f>
        <v>1.8662925210906216</v>
      </c>
      <c r="AM208" s="16">
        <f>INDEX('Team forecast'!$B$2:$AO$26,MATCH('Master data'!$B208,'Team forecast'!$B$2:$B$26,0),MATCH('Master data'!AM$1,'Team forecast'!$B$2:$AO$2,0))</f>
        <v>0.66231971676468582</v>
      </c>
      <c r="AN208" s="16">
        <f>INDEX('Team forecast'!$B$2:$AO$26,MATCH('Master data'!$B208,'Team forecast'!$B$2:$B$26,0),MATCH('Master data'!AN$1,'Team forecast'!$B$2:$AO$2,0))</f>
        <v>0.51565377532228363</v>
      </c>
      <c r="AO208" s="16">
        <f>INDEX('Team forecast'!$B$2:$AO$26,MATCH('Master data'!$B208,'Team forecast'!$B$2:$B$26,0),MATCH('Master data'!AO$1,'Team forecast'!$B$2:$AO$2,0))</f>
        <v>5.0998688677930888</v>
      </c>
      <c r="AP208" s="16">
        <f>INDEX('Team forecast'!$B$2:$AO$26,MATCH('Master data'!$B208,'Team forecast'!$B$2:$B$26,0),MATCH('Master data'!AP$1,'Team forecast'!$B$2:$AO$2,0))</f>
        <v>2.1742818984699284</v>
      </c>
      <c r="AQ208" s="5">
        <f t="shared" si="295"/>
        <v>7000</v>
      </c>
      <c r="AR208" s="5">
        <f>INDEX('Team forecast'!$B$2:$AO$26,MATCH('Master data'!$B208,'Team forecast'!$B$2:$B$26,0),MATCH('Master data'!AR$1,'Team forecast'!$B$2:$AO$2,0))*IF(X208&gt;0,25000,0)</f>
        <v>16574.585635359119</v>
      </c>
      <c r="AS208" s="16">
        <f>INDEX('Team forecast'!$B$2:$AO$26,MATCH('Master data'!$B208,'Team forecast'!$B$2:$B$26,0),MATCH('Master data'!AS$1,'Team forecast'!$B$2:$AO$2,0))*IF(X208&gt;0,5000,0)</f>
        <v>1104.972375690608</v>
      </c>
      <c r="AT208" s="16">
        <f>INDEX('Team forecast'!$B$2:$AO$26,MATCH('Master data'!$B208,'Team forecast'!$B$2:$B$26,0),MATCH('Master data'!AT$1,'Team forecast'!$B$2:$AO$2,0))*IF(X208&gt;0,-15000,0)</f>
        <v>-1740.3314917127068</v>
      </c>
      <c r="AU208" s="5">
        <f t="shared" si="296"/>
        <v>8397.5372844498288</v>
      </c>
      <c r="AV208" s="5">
        <f t="shared" si="297"/>
        <v>9861.4973813417491</v>
      </c>
      <c r="AW208" s="5">
        <f t="shared" si="298"/>
        <v>2723.3730591931098</v>
      </c>
      <c r="AX208" s="5">
        <f t="shared" si="299"/>
        <v>25782.688766114181</v>
      </c>
      <c r="AY208" s="5">
        <f t="shared" si="300"/>
        <v>0</v>
      </c>
      <c r="AZ208" s="5">
        <f t="shared" si="301"/>
        <v>-3055.5555555555557</v>
      </c>
      <c r="BA208" s="5">
        <f t="shared" si="302"/>
        <v>0</v>
      </c>
      <c r="BB208" s="5">
        <f t="shared" si="303"/>
        <v>18662.925210906214</v>
      </c>
      <c r="BC208" s="5">
        <f t="shared" si="304"/>
        <v>-5298.5577341174867</v>
      </c>
      <c r="BD208" s="5">
        <f t="shared" si="305"/>
        <v>80013.134931669047</v>
      </c>
      <c r="BE208" s="16">
        <f>INDEX('Team forecast'!$B$2:$AO$26,MATCH('Master data'!$B208,'Team forecast'!$B$2:$B$26,0),MATCH('Master data'!BE$1,'Team forecast'!$B$2:$AO$2,0))</f>
        <v>0</v>
      </c>
      <c r="BF208" s="16">
        <f>INDEX('Team forecast'!$B$2:$AO$26,MATCH('Master data'!$B208,'Team forecast'!$B$2:$B$26,0),MATCH('Master data'!BF$1,'Team forecast'!$B$2:$AO$2,0))</f>
        <v>0</v>
      </c>
      <c r="BG208" s="16">
        <f>INDEX('Team forecast'!$B$2:$AO$26,MATCH('Master data'!$B208,'Team forecast'!$B$2:$B$26,0),MATCH('Master data'!BG$1,'Team forecast'!$B$2:$AO$2,0))</f>
        <v>0</v>
      </c>
      <c r="BH208" s="16">
        <f>INDEX('Team forecast'!$B$2:$AO$26,MATCH('Master data'!$B208,'Team forecast'!$B$2:$B$26,0),MATCH('Master data'!BH$1,'Team forecast'!$B$2:$AO$2,0))</f>
        <v>0</v>
      </c>
      <c r="BI208" s="16">
        <f>INDEX('Team forecast'!$B$2:$AO$26,MATCH('Master data'!$B208,'Team forecast'!$B$2:$B$26,0),MATCH('Master data'!BI$1,'Team forecast'!$B$2:$AO$2,0))</f>
        <v>0</v>
      </c>
      <c r="BJ208" s="5">
        <f t="shared" si="306"/>
        <v>7000</v>
      </c>
      <c r="BK208" s="5">
        <f>INDEX('Team forecast'!$R$3:$BH$26,MATCH($B208,'Team forecast'!$B$3:$B$26,0),MATCH(BK$1,'Team forecast'!$R$2:$BH$2,0))*IF($X208&gt;0,25000,0)</f>
        <v>0</v>
      </c>
      <c r="BL208" s="5">
        <f>INDEX('Team forecast'!$R$3:$BH$26,MATCH($B208,'Team forecast'!$B$3:$B$26,0),MATCH(BL$1,'Team forecast'!$R$2:$BH$2,0))*IF($X208&gt;0,5000,0)</f>
        <v>0</v>
      </c>
      <c r="BM208" s="5">
        <f>INDEX('Team forecast'!$R$3:$BH$26,MATCH($B208,'Team forecast'!$B$3:$B$26,0),MATCH(BM$1,'Team forecast'!$R$2:$BH$2,0))*IF($X208&gt;0,-15000,0)</f>
        <v>0</v>
      </c>
      <c r="BN208" s="5">
        <f t="shared" si="307"/>
        <v>0</v>
      </c>
      <c r="BO208" s="5">
        <f t="shared" si="308"/>
        <v>0</v>
      </c>
      <c r="BP208" s="5">
        <f t="shared" si="309"/>
        <v>0</v>
      </c>
      <c r="BQ208" s="5">
        <f t="shared" si="310"/>
        <v>0</v>
      </c>
      <c r="BR208" s="5">
        <f t="shared" si="311"/>
        <v>0</v>
      </c>
      <c r="BS208" s="5">
        <f t="shared" si="312"/>
        <v>-3055.5555555555557</v>
      </c>
      <c r="BT208" s="5">
        <f t="shared" si="313"/>
        <v>0</v>
      </c>
      <c r="BU208" s="5">
        <f t="shared" si="314"/>
        <v>0</v>
      </c>
      <c r="BV208" s="5">
        <f t="shared" si="315"/>
        <v>0</v>
      </c>
      <c r="BW208" s="5">
        <f t="shared" si="316"/>
        <v>0</v>
      </c>
      <c r="BX208" s="5">
        <f t="shared" si="317"/>
        <v>76925.333222242509</v>
      </c>
      <c r="BY208" s="5">
        <f t="shared" si="318"/>
        <v>230775.99966672753</v>
      </c>
      <c r="BZ208" s="5">
        <f>MAX(INDEX('Team forecast'!$R$3:$BH$26,MATCH($B208,'Team forecast'!$B$3:$B$26,0),MATCH(BZ$1,'Team forecast'!$R$2:$BH$2,0))*($BX208)-(1-INDEX('Team forecast'!$R$3:$BH$26,MATCH($B208,'Team forecast'!$B$3:$B$26,0),MATCH(BZ$1,'Team forecast'!$R$2:$BH$2,0)))*(BY208+CH208)*0.01,-5000)</f>
        <v>70065.785067734381</v>
      </c>
      <c r="CA208" s="5">
        <f>MAX(INDEX('Team forecast'!$R$3:$BH$26,MATCH($B208,'Team forecast'!$B$3:$B$26,0),MATCH(CA$1,'Team forecast'!$R$2:$BH$2,0))*$BX208-(1-INDEX('Team forecast'!$R$3:$BH$26,MATCH($B208,'Team forecast'!$B$3:$B$26,0),MATCH(CA$1,'Team forecast'!$R$2:$BH$2,0)))*(BY208+BX208+CH208)*0.01,-5000)</f>
        <v>21409.75812459705</v>
      </c>
      <c r="CB208" s="5">
        <f>MAX(INDEX('Team forecast'!$R$3:$BH$26,MATCH($B208,'Team forecast'!$B$3:$B$26,0),MATCH(CB$1,'Team forecast'!$R$2:$BH$2,0))*$BX208-(1-INDEX('Team forecast'!$R$3:$BH$26,MATCH($B208,'Team forecast'!$B$3:$B$26,0),MATCH(CB$1,'Team forecast'!$R$2:$BH$2,0)))*(BY208+BX208*2+CH208)*0.01,0)</f>
        <v>0</v>
      </c>
      <c r="CC208" s="5">
        <v>0</v>
      </c>
      <c r="CD208" s="5">
        <f>+AK208+BD208*Cockpit!$C$3+BW208*Cockpit!$C$3^2+BZ208*Cockpit!$C$3^3+CA208*Cockpit!$C$3^4+CB208*Cockpit!$C$3^5+CC208*Cockpit!$C$3^6</f>
        <v>152168.94210453579</v>
      </c>
      <c r="CE208" s="5"/>
      <c r="CF208" s="5"/>
      <c r="CG208" s="5">
        <v>0</v>
      </c>
      <c r="CH208" s="5">
        <f t="shared" si="319"/>
        <v>2562000</v>
      </c>
      <c r="CI208" s="5">
        <f t="shared" si="320"/>
        <v>2562000</v>
      </c>
      <c r="CJ208" s="1">
        <f t="shared" si="321"/>
        <v>5.8999999999999997E-2</v>
      </c>
      <c r="CK208" s="5">
        <f>RANK(CD208,$CD$2:$CD$622)+COUNTIF($CD$2:$CD208,$CD208)-1</f>
        <v>36</v>
      </c>
      <c r="CL208" s="5">
        <f>RANK(CJ208,$CJ$2:$CJ$622)+COUNTIF($CJ$2:$CJ208,$CJ208)-1</f>
        <v>2</v>
      </c>
    </row>
    <row r="209" spans="1:90" x14ac:dyDescent="0.3">
      <c r="A209" t="str">
        <f>Players!P210</f>
        <v>Alessandro Bastoni</v>
      </c>
      <c r="B209" t="str">
        <f>Players!G210</f>
        <v>Italy</v>
      </c>
      <c r="C209" t="str">
        <f>Players!AB210</f>
        <v>Defense</v>
      </c>
      <c r="D209" s="1"/>
      <c r="F209" t="str">
        <f>IFERROR(INDEX(Lookup!B:B,MATCH(INDEX(Players!C:C,MATCH(E209,Players!A:A,0)),Lookup!D:D,0)),"")</f>
        <v/>
      </c>
      <c r="G209">
        <f>IF(Players!AC210=0,10000000,Players!AC210)</f>
        <v>3495000</v>
      </c>
      <c r="H209" s="16">
        <f>INDEX('Team forecast'!$B$2:$AO$26,MATCH('Master data'!$B209,'Team forecast'!$B$2:$B$26,0),MATCH('Master data'!H$1,'Team forecast'!$B$2:$AO$2,0))</f>
        <v>1.6694298230620759</v>
      </c>
      <c r="I209" s="16">
        <f>INDEX('Team forecast'!$B$2:$AO$26,MATCH('Master data'!$B209,'Team forecast'!$B$2:$B$26,0),MATCH('Master data'!I$1,'Team forecast'!$B$2:$AO$2,0))</f>
        <v>0.66430787748130482</v>
      </c>
      <c r="J209" s="16">
        <f>INDEX('Team forecast'!$B$2:$AO$26,MATCH('Master data'!$B209,'Team forecast'!$B$2:$B$26,0),MATCH('Master data'!J$1,'Team forecast'!$B$2:$AO$2,0))</f>
        <v>0.5146295912014941</v>
      </c>
      <c r="K209" s="16">
        <f>INDEX('Team forecast'!$B$2:$AO$26,MATCH('Master data'!$B209,'Team forecast'!$B$2:$B$26,0),MATCH('Master data'!K$1,'Team forecast'!$B$2:$AO$2,0))</f>
        <v>4.5619178587418219</v>
      </c>
      <c r="L209" s="16">
        <f>INDEX('Team forecast'!$B$2:$AO$26,MATCH('Master data'!$B209,'Team forecast'!$B$2:$B$26,0),MATCH('Master data'!L$1,'Team forecast'!$B$2:$AO$2,0))</f>
        <v>2.1808086887012532</v>
      </c>
      <c r="M209">
        <f>IF(Players!BC210=1,95,0)</f>
        <v>0</v>
      </c>
      <c r="N209" s="2">
        <f>Players!BN210</f>
        <v>0</v>
      </c>
      <c r="O209" s="2">
        <f>Players!BO210</f>
        <v>0</v>
      </c>
      <c r="P209" s="2">
        <f>Players!BP210</f>
        <v>0</v>
      </c>
      <c r="Q209" s="2">
        <f>Players!BQ210</f>
        <v>0.18727614490772387</v>
      </c>
      <c r="R209" s="2">
        <f>Players!BR210</f>
        <v>0</v>
      </c>
      <c r="S209" s="2">
        <f t="shared" si="280"/>
        <v>1.6694298230620759</v>
      </c>
      <c r="T209" s="2">
        <f t="shared" si="281"/>
        <v>0.66430787748130482</v>
      </c>
      <c r="U209" s="16">
        <f>INDEX('Team forecast'!$B$2:$AO$26,MATCH('Master data'!$B209,'Team forecast'!$B$2:$B$26,0),MATCH('Master data'!U$1,'Team forecast'!$B$2:$AO$2,0))</f>
        <v>0.60759493670886078</v>
      </c>
      <c r="V209" s="16">
        <f>INDEX('Team forecast'!$B$2:$AO$26,MATCH('Master data'!$B209,'Team forecast'!$B$2:$B$26,0),MATCH('Master data'!V$1,'Team forecast'!$B$2:$AO$2,0))</f>
        <v>0.23544303797468349</v>
      </c>
      <c r="W209" s="16">
        <f>INDEX('Team forecast'!$B$2:$AO$26,MATCH('Master data'!$B209,'Team forecast'!$B$2:$B$26,0),MATCH('Master data'!W$1,'Team forecast'!$B$2:$AO$2,0))</f>
        <v>0.1569620253164557</v>
      </c>
      <c r="X209" s="5">
        <f t="shared" si="282"/>
        <v>-5000</v>
      </c>
      <c r="Y209" s="5">
        <f t="shared" si="283"/>
        <v>0</v>
      </c>
      <c r="Z209" s="5">
        <f t="shared" si="284"/>
        <v>0</v>
      </c>
      <c r="AA209" s="5">
        <f t="shared" si="285"/>
        <v>0</v>
      </c>
      <c r="AB209" s="5">
        <f t="shared" si="286"/>
        <v>0</v>
      </c>
      <c r="AC209" s="5">
        <f t="shared" si="287"/>
        <v>0</v>
      </c>
      <c r="AD209" s="5">
        <f t="shared" si="288"/>
        <v>0</v>
      </c>
      <c r="AE209" s="5">
        <f t="shared" si="289"/>
        <v>25731.479560074706</v>
      </c>
      <c r="AF209" s="5">
        <f t="shared" si="290"/>
        <v>0</v>
      </c>
      <c r="AG209" s="5">
        <f t="shared" si="291"/>
        <v>0</v>
      </c>
      <c r="AH209" s="5">
        <f t="shared" si="292"/>
        <v>0</v>
      </c>
      <c r="AI209" s="5">
        <f t="shared" si="293"/>
        <v>0</v>
      </c>
      <c r="AJ209" s="5">
        <f t="shared" si="294"/>
        <v>0</v>
      </c>
      <c r="AK209" s="5">
        <f>IFERROR(SUM(X209:AJ209),-5000)*((Cockpit!$C$3)^0)</f>
        <v>20731.479560074706</v>
      </c>
      <c r="AL209" s="16">
        <f>INDEX('Team forecast'!$B$2:$AO$26,MATCH('Master data'!$B209,'Team forecast'!$B$2:$B$26,0),MATCH('Master data'!AL$1,'Team forecast'!$B$2:$AO$2,0))</f>
        <v>1.8662925210906216</v>
      </c>
      <c r="AM209" s="16">
        <f>INDEX('Team forecast'!$B$2:$AO$26,MATCH('Master data'!$B209,'Team forecast'!$B$2:$B$26,0),MATCH('Master data'!AM$1,'Team forecast'!$B$2:$AO$2,0))</f>
        <v>0.66231971676468582</v>
      </c>
      <c r="AN209" s="16">
        <f>INDEX('Team forecast'!$B$2:$AO$26,MATCH('Master data'!$B209,'Team forecast'!$B$2:$B$26,0),MATCH('Master data'!AN$1,'Team forecast'!$B$2:$AO$2,0))</f>
        <v>0.51565377532228363</v>
      </c>
      <c r="AO209" s="16">
        <f>INDEX('Team forecast'!$B$2:$AO$26,MATCH('Master data'!$B209,'Team forecast'!$B$2:$B$26,0),MATCH('Master data'!AO$1,'Team forecast'!$B$2:$AO$2,0))</f>
        <v>5.0998688677930888</v>
      </c>
      <c r="AP209" s="16">
        <f>INDEX('Team forecast'!$B$2:$AO$26,MATCH('Master data'!$B209,'Team forecast'!$B$2:$B$26,0),MATCH('Master data'!AP$1,'Team forecast'!$B$2:$AO$2,0))</f>
        <v>2.1742818984699284</v>
      </c>
      <c r="AQ209" s="5">
        <f t="shared" si="295"/>
        <v>-5000</v>
      </c>
      <c r="AR209" s="5">
        <f>INDEX('Team forecast'!$B$2:$AO$26,MATCH('Master data'!$B209,'Team forecast'!$B$2:$B$26,0),MATCH('Master data'!AR$1,'Team forecast'!$B$2:$AO$2,0))*IF(X209&gt;0,25000,0)</f>
        <v>0</v>
      </c>
      <c r="AS209" s="16">
        <f>INDEX('Team forecast'!$B$2:$AO$26,MATCH('Master data'!$B209,'Team forecast'!$B$2:$B$26,0),MATCH('Master data'!AS$1,'Team forecast'!$B$2:$AO$2,0))*IF(X209&gt;0,5000,0)</f>
        <v>0</v>
      </c>
      <c r="AT209" s="16">
        <f>INDEX('Team forecast'!$B$2:$AO$26,MATCH('Master data'!$B209,'Team forecast'!$B$2:$B$26,0),MATCH('Master data'!AT$1,'Team forecast'!$B$2:$AO$2,0))*IF(X209&gt;0,-15000,0)</f>
        <v>0</v>
      </c>
      <c r="AU209" s="5">
        <f t="shared" si="296"/>
        <v>0</v>
      </c>
      <c r="AV209" s="5">
        <f t="shared" si="297"/>
        <v>0</v>
      </c>
      <c r="AW209" s="5">
        <f t="shared" si="298"/>
        <v>0</v>
      </c>
      <c r="AX209" s="5">
        <f t="shared" si="299"/>
        <v>25782.688766114181</v>
      </c>
      <c r="AY209" s="5">
        <f t="shared" si="300"/>
        <v>0</v>
      </c>
      <c r="AZ209" s="5">
        <f t="shared" si="301"/>
        <v>0</v>
      </c>
      <c r="BA209" s="5">
        <f t="shared" si="302"/>
        <v>0</v>
      </c>
      <c r="BB209" s="5">
        <f t="shared" si="303"/>
        <v>0</v>
      </c>
      <c r="BC209" s="5">
        <f t="shared" si="304"/>
        <v>0</v>
      </c>
      <c r="BD209" s="5">
        <f t="shared" si="305"/>
        <v>20782.688766114181</v>
      </c>
      <c r="BE209" s="16">
        <f>INDEX('Team forecast'!$B$2:$AO$26,MATCH('Master data'!$B209,'Team forecast'!$B$2:$B$26,0),MATCH('Master data'!BE$1,'Team forecast'!$B$2:$AO$2,0))</f>
        <v>0</v>
      </c>
      <c r="BF209" s="16">
        <f>INDEX('Team forecast'!$B$2:$AO$26,MATCH('Master data'!$B209,'Team forecast'!$B$2:$B$26,0),MATCH('Master data'!BF$1,'Team forecast'!$B$2:$AO$2,0))</f>
        <v>0</v>
      </c>
      <c r="BG209" s="16">
        <f>INDEX('Team forecast'!$B$2:$AO$26,MATCH('Master data'!$B209,'Team forecast'!$B$2:$B$26,0),MATCH('Master data'!BG$1,'Team forecast'!$B$2:$AO$2,0))</f>
        <v>0</v>
      </c>
      <c r="BH209" s="16">
        <f>INDEX('Team forecast'!$B$2:$AO$26,MATCH('Master data'!$B209,'Team forecast'!$B$2:$B$26,0),MATCH('Master data'!BH$1,'Team forecast'!$B$2:$AO$2,0))</f>
        <v>0</v>
      </c>
      <c r="BI209" s="16">
        <f>INDEX('Team forecast'!$B$2:$AO$26,MATCH('Master data'!$B209,'Team forecast'!$B$2:$B$26,0),MATCH('Master data'!BI$1,'Team forecast'!$B$2:$AO$2,0))</f>
        <v>0</v>
      </c>
      <c r="BJ209" s="5">
        <f t="shared" si="306"/>
        <v>-5000</v>
      </c>
      <c r="BK209" s="5">
        <f>INDEX('Team forecast'!$R$3:$BH$26,MATCH($B209,'Team forecast'!$B$3:$B$26,0),MATCH(BK$1,'Team forecast'!$R$2:$BH$2,0))*IF($X209&gt;0,25000,0)</f>
        <v>0</v>
      </c>
      <c r="BL209" s="5">
        <f>INDEX('Team forecast'!$R$3:$BH$26,MATCH($B209,'Team forecast'!$B$3:$B$26,0),MATCH(BL$1,'Team forecast'!$R$2:$BH$2,0))*IF($X209&gt;0,5000,0)</f>
        <v>0</v>
      </c>
      <c r="BM209" s="5">
        <f>INDEX('Team forecast'!$R$3:$BH$26,MATCH($B209,'Team forecast'!$B$3:$B$26,0),MATCH(BM$1,'Team forecast'!$R$2:$BH$2,0))*IF($X209&gt;0,-15000,0)</f>
        <v>0</v>
      </c>
      <c r="BN209" s="5">
        <f t="shared" si="307"/>
        <v>0</v>
      </c>
      <c r="BO209" s="5">
        <f t="shared" si="308"/>
        <v>0</v>
      </c>
      <c r="BP209" s="5">
        <f t="shared" si="309"/>
        <v>0</v>
      </c>
      <c r="BQ209" s="5">
        <f t="shared" si="310"/>
        <v>0</v>
      </c>
      <c r="BR209" s="5">
        <f t="shared" si="311"/>
        <v>0</v>
      </c>
      <c r="BS209" s="5">
        <f t="shared" si="312"/>
        <v>0</v>
      </c>
      <c r="BT209" s="5">
        <f t="shared" si="313"/>
        <v>0</v>
      </c>
      <c r="BU209" s="5">
        <f t="shared" si="314"/>
        <v>0</v>
      </c>
      <c r="BV209" s="5">
        <f t="shared" si="315"/>
        <v>0</v>
      </c>
      <c r="BW209" s="5">
        <f t="shared" si="316"/>
        <v>0</v>
      </c>
      <c r="BX209" s="5">
        <f t="shared" si="317"/>
        <v>20757.084163094441</v>
      </c>
      <c r="BY209" s="5">
        <f t="shared" si="318"/>
        <v>62271.252489283324</v>
      </c>
      <c r="BZ209" s="5">
        <f>MAX(INDEX('Team forecast'!$R$3:$BH$26,MATCH($B209,'Team forecast'!$B$3:$B$26,0),MATCH(BZ$1,'Team forecast'!$R$2:$BH$2,0))*($BX209)-(1-INDEX('Team forecast'!$R$3:$BH$26,MATCH($B209,'Team forecast'!$B$3:$B$26,0),MATCH(BZ$1,'Team forecast'!$R$2:$BH$2,0)))*(BY209+CH209)*0.01,-5000)</f>
        <v>17071.957276964426</v>
      </c>
      <c r="CA209" s="5">
        <f>MAX(INDEX('Team forecast'!$R$3:$BH$26,MATCH($B209,'Team forecast'!$B$3:$B$26,0),MATCH(CA$1,'Team forecast'!$R$2:$BH$2,0))*$BX209-(1-INDEX('Team forecast'!$R$3:$BH$26,MATCH($B209,'Team forecast'!$B$3:$B$26,0),MATCH(CA$1,'Team forecast'!$R$2:$BH$2,0)))*(BY209+BX209+CH209)*0.01,-5000)</f>
        <v>-5000</v>
      </c>
      <c r="CB209" s="5">
        <f>MAX(INDEX('Team forecast'!$R$3:$BH$26,MATCH($B209,'Team forecast'!$B$3:$B$26,0),MATCH(CB$1,'Team forecast'!$R$2:$BH$2,0))*$BX209-(1-INDEX('Team forecast'!$R$3:$BH$26,MATCH($B209,'Team forecast'!$B$3:$B$26,0),MATCH(CB$1,'Team forecast'!$R$2:$BH$2,0)))*(BY209+BX209*2+CH209)*0.01,0)</f>
        <v>0</v>
      </c>
      <c r="CC209" s="5">
        <v>0</v>
      </c>
      <c r="CD209" s="5">
        <f>+AK209+BD209*Cockpit!$C$3+BW209*Cockpit!$C$3^2+BZ209*Cockpit!$C$3^3+CA209*Cockpit!$C$3^4+CB209*Cockpit!$C$3^5+CC209*Cockpit!$C$3^6</f>
        <v>38657.308794856333</v>
      </c>
      <c r="CE209" s="5"/>
      <c r="CF209" s="5"/>
      <c r="CG209" s="5">
        <v>0</v>
      </c>
      <c r="CH209" s="5">
        <f t="shared" si="319"/>
        <v>3495000</v>
      </c>
      <c r="CI209" s="5">
        <f t="shared" si="320"/>
        <v>3495000</v>
      </c>
      <c r="CJ209" s="1">
        <f t="shared" si="321"/>
        <v>1.0999999999999999E-2</v>
      </c>
      <c r="CK209" s="5">
        <f>RANK(CD209,$CD$2:$CD$622)+COUNTIF($CD$2:$CD209,$CD209)-1</f>
        <v>209</v>
      </c>
      <c r="CL209" s="5">
        <f>RANK(CJ209,$CJ$2:$CJ$622)+COUNTIF($CJ$2:$CJ209,$CJ209)-1</f>
        <v>225</v>
      </c>
    </row>
    <row r="210" spans="1:90" x14ac:dyDescent="0.3">
      <c r="A210" t="str">
        <f>Players!P211</f>
        <v>Bryan Cristante</v>
      </c>
      <c r="B210" t="str">
        <f>Players!G211</f>
        <v>Italy</v>
      </c>
      <c r="C210" t="str">
        <f>Players!AB211</f>
        <v>Midfield</v>
      </c>
      <c r="D210" s="1"/>
      <c r="F210" t="str">
        <f>IFERROR(INDEX(Lookup!B:B,MATCH(INDEX(Players!C:C,MATCH(E210,Players!A:A,0)),Lookup!D:D,0)),"")</f>
        <v/>
      </c>
      <c r="G210">
        <f>IF(Players!AC211=0,10000000,Players!AC211)</f>
        <v>3042000</v>
      </c>
      <c r="H210" s="16">
        <f>INDEX('Team forecast'!$B$2:$AO$26,MATCH('Master data'!$B210,'Team forecast'!$B$2:$B$26,0),MATCH('Master data'!H$1,'Team forecast'!$B$2:$AO$2,0))</f>
        <v>1.6694298230620759</v>
      </c>
      <c r="I210" s="16">
        <f>INDEX('Team forecast'!$B$2:$AO$26,MATCH('Master data'!$B210,'Team forecast'!$B$2:$B$26,0),MATCH('Master data'!I$1,'Team forecast'!$B$2:$AO$2,0))</f>
        <v>0.66430787748130482</v>
      </c>
      <c r="J210" s="16">
        <f>INDEX('Team forecast'!$B$2:$AO$26,MATCH('Master data'!$B210,'Team forecast'!$B$2:$B$26,0),MATCH('Master data'!J$1,'Team forecast'!$B$2:$AO$2,0))</f>
        <v>0.5146295912014941</v>
      </c>
      <c r="K210" s="16">
        <f>INDEX('Team forecast'!$B$2:$AO$26,MATCH('Master data'!$B210,'Team forecast'!$B$2:$B$26,0),MATCH('Master data'!K$1,'Team forecast'!$B$2:$AO$2,0))</f>
        <v>4.5619178587418219</v>
      </c>
      <c r="L210" s="16">
        <f>INDEX('Team forecast'!$B$2:$AO$26,MATCH('Master data'!$B210,'Team forecast'!$B$2:$B$26,0),MATCH('Master data'!L$1,'Team forecast'!$B$2:$AO$2,0))</f>
        <v>2.1808086887012532</v>
      </c>
      <c r="M210">
        <f>IF(Players!BC211=1,95,0)</f>
        <v>0</v>
      </c>
      <c r="N210" s="2">
        <f>Players!BN211</f>
        <v>0</v>
      </c>
      <c r="O210" s="2">
        <f>Players!BO211</f>
        <v>0</v>
      </c>
      <c r="P210" s="2">
        <f>Players!BP211</f>
        <v>0</v>
      </c>
      <c r="Q210" s="2">
        <f>Players!BQ211</f>
        <v>0.16759776536312848</v>
      </c>
      <c r="R210" s="2">
        <f>Players!BR211</f>
        <v>0</v>
      </c>
      <c r="S210" s="2">
        <f t="shared" si="280"/>
        <v>1.6694298230620759</v>
      </c>
      <c r="T210" s="2">
        <f t="shared" si="281"/>
        <v>0.66430787748130482</v>
      </c>
      <c r="U210" s="16">
        <f>INDEX('Team forecast'!$B$2:$AO$26,MATCH('Master data'!$B210,'Team forecast'!$B$2:$B$26,0),MATCH('Master data'!U$1,'Team forecast'!$B$2:$AO$2,0))</f>
        <v>0.60759493670886078</v>
      </c>
      <c r="V210" s="16">
        <f>INDEX('Team forecast'!$B$2:$AO$26,MATCH('Master data'!$B210,'Team forecast'!$B$2:$B$26,0),MATCH('Master data'!V$1,'Team forecast'!$B$2:$AO$2,0))</f>
        <v>0.23544303797468349</v>
      </c>
      <c r="W210" s="16">
        <f>INDEX('Team forecast'!$B$2:$AO$26,MATCH('Master data'!$B210,'Team forecast'!$B$2:$B$26,0),MATCH('Master data'!W$1,'Team forecast'!$B$2:$AO$2,0))</f>
        <v>0.1569620253164557</v>
      </c>
      <c r="X210" s="5">
        <f t="shared" si="282"/>
        <v>-5000</v>
      </c>
      <c r="Y210" s="5">
        <f t="shared" si="283"/>
        <v>0</v>
      </c>
      <c r="Z210" s="5">
        <f t="shared" si="284"/>
        <v>0</v>
      </c>
      <c r="AA210" s="5">
        <f t="shared" si="285"/>
        <v>0</v>
      </c>
      <c r="AB210" s="5">
        <f t="shared" si="286"/>
        <v>0</v>
      </c>
      <c r="AC210" s="5">
        <f t="shared" si="287"/>
        <v>0</v>
      </c>
      <c r="AD210" s="5">
        <f t="shared" si="288"/>
        <v>0</v>
      </c>
      <c r="AE210" s="5">
        <f t="shared" si="289"/>
        <v>0</v>
      </c>
      <c r="AF210" s="5">
        <f t="shared" si="290"/>
        <v>0</v>
      </c>
      <c r="AG210" s="5">
        <f t="shared" si="291"/>
        <v>0</v>
      </c>
      <c r="AH210" s="5">
        <f t="shared" si="292"/>
        <v>0</v>
      </c>
      <c r="AI210" s="5">
        <f t="shared" si="293"/>
        <v>0</v>
      </c>
      <c r="AJ210" s="5">
        <f t="shared" si="294"/>
        <v>0</v>
      </c>
      <c r="AK210" s="5">
        <f>IFERROR(SUM(X210:AJ210),-5000)*((Cockpit!$C$3)^0)</f>
        <v>-5000</v>
      </c>
      <c r="AL210" s="16">
        <f>INDEX('Team forecast'!$B$2:$AO$26,MATCH('Master data'!$B210,'Team forecast'!$B$2:$B$26,0),MATCH('Master data'!AL$1,'Team forecast'!$B$2:$AO$2,0))</f>
        <v>1.8662925210906216</v>
      </c>
      <c r="AM210" s="16">
        <f>INDEX('Team forecast'!$B$2:$AO$26,MATCH('Master data'!$B210,'Team forecast'!$B$2:$B$26,0),MATCH('Master data'!AM$1,'Team forecast'!$B$2:$AO$2,0))</f>
        <v>0.66231971676468582</v>
      </c>
      <c r="AN210" s="16">
        <f>INDEX('Team forecast'!$B$2:$AO$26,MATCH('Master data'!$B210,'Team forecast'!$B$2:$B$26,0),MATCH('Master data'!AN$1,'Team forecast'!$B$2:$AO$2,0))</f>
        <v>0.51565377532228363</v>
      </c>
      <c r="AO210" s="16">
        <f>INDEX('Team forecast'!$B$2:$AO$26,MATCH('Master data'!$B210,'Team forecast'!$B$2:$B$26,0),MATCH('Master data'!AO$1,'Team forecast'!$B$2:$AO$2,0))</f>
        <v>5.0998688677930888</v>
      </c>
      <c r="AP210" s="16">
        <f>INDEX('Team forecast'!$B$2:$AO$26,MATCH('Master data'!$B210,'Team forecast'!$B$2:$B$26,0),MATCH('Master data'!AP$1,'Team forecast'!$B$2:$AO$2,0))</f>
        <v>2.1742818984699284</v>
      </c>
      <c r="AQ210" s="5">
        <f t="shared" si="295"/>
        <v>-5000</v>
      </c>
      <c r="AR210" s="5">
        <f>INDEX('Team forecast'!$B$2:$AO$26,MATCH('Master data'!$B210,'Team forecast'!$B$2:$B$26,0),MATCH('Master data'!AR$1,'Team forecast'!$B$2:$AO$2,0))*IF(X210&gt;0,25000,0)</f>
        <v>0</v>
      </c>
      <c r="AS210" s="16">
        <f>INDEX('Team forecast'!$B$2:$AO$26,MATCH('Master data'!$B210,'Team forecast'!$B$2:$B$26,0),MATCH('Master data'!AS$1,'Team forecast'!$B$2:$AO$2,0))*IF(X210&gt;0,5000,0)</f>
        <v>0</v>
      </c>
      <c r="AT210" s="16">
        <f>INDEX('Team forecast'!$B$2:$AO$26,MATCH('Master data'!$B210,'Team forecast'!$B$2:$B$26,0),MATCH('Master data'!AT$1,'Team forecast'!$B$2:$AO$2,0))*IF(X210&gt;0,-15000,0)</f>
        <v>0</v>
      </c>
      <c r="AU210" s="5">
        <f t="shared" si="296"/>
        <v>0</v>
      </c>
      <c r="AV210" s="5">
        <f t="shared" si="297"/>
        <v>0</v>
      </c>
      <c r="AW210" s="5">
        <f t="shared" si="298"/>
        <v>0</v>
      </c>
      <c r="AX210" s="5">
        <f t="shared" si="299"/>
        <v>0</v>
      </c>
      <c r="AY210" s="5">
        <f t="shared" si="300"/>
        <v>0</v>
      </c>
      <c r="AZ210" s="5">
        <f t="shared" si="301"/>
        <v>0</v>
      </c>
      <c r="BA210" s="5">
        <f t="shared" si="302"/>
        <v>0</v>
      </c>
      <c r="BB210" s="5">
        <f t="shared" si="303"/>
        <v>0</v>
      </c>
      <c r="BC210" s="5">
        <f t="shared" si="304"/>
        <v>0</v>
      </c>
      <c r="BD210" s="5">
        <f t="shared" si="305"/>
        <v>-5000</v>
      </c>
      <c r="BE210" s="16">
        <f>INDEX('Team forecast'!$B$2:$AO$26,MATCH('Master data'!$B210,'Team forecast'!$B$2:$B$26,0),MATCH('Master data'!BE$1,'Team forecast'!$B$2:$AO$2,0))</f>
        <v>0</v>
      </c>
      <c r="BF210" s="16">
        <f>INDEX('Team forecast'!$B$2:$AO$26,MATCH('Master data'!$B210,'Team forecast'!$B$2:$B$26,0),MATCH('Master data'!BF$1,'Team forecast'!$B$2:$AO$2,0))</f>
        <v>0</v>
      </c>
      <c r="BG210" s="16">
        <f>INDEX('Team forecast'!$B$2:$AO$26,MATCH('Master data'!$B210,'Team forecast'!$B$2:$B$26,0),MATCH('Master data'!BG$1,'Team forecast'!$B$2:$AO$2,0))</f>
        <v>0</v>
      </c>
      <c r="BH210" s="16">
        <f>INDEX('Team forecast'!$B$2:$AO$26,MATCH('Master data'!$B210,'Team forecast'!$B$2:$B$26,0),MATCH('Master data'!BH$1,'Team forecast'!$B$2:$AO$2,0))</f>
        <v>0</v>
      </c>
      <c r="BI210" s="16">
        <f>INDEX('Team forecast'!$B$2:$AO$26,MATCH('Master data'!$B210,'Team forecast'!$B$2:$B$26,0),MATCH('Master data'!BI$1,'Team forecast'!$B$2:$AO$2,0))</f>
        <v>0</v>
      </c>
      <c r="BJ210" s="5">
        <f t="shared" si="306"/>
        <v>-5000</v>
      </c>
      <c r="BK210" s="5">
        <f>INDEX('Team forecast'!$R$3:$BH$26,MATCH($B210,'Team forecast'!$B$3:$B$26,0),MATCH(BK$1,'Team forecast'!$R$2:$BH$2,0))*IF($X210&gt;0,25000,0)</f>
        <v>0</v>
      </c>
      <c r="BL210" s="5">
        <f>INDEX('Team forecast'!$R$3:$BH$26,MATCH($B210,'Team forecast'!$B$3:$B$26,0),MATCH(BL$1,'Team forecast'!$R$2:$BH$2,0))*IF($X210&gt;0,5000,0)</f>
        <v>0</v>
      </c>
      <c r="BM210" s="5">
        <f>INDEX('Team forecast'!$R$3:$BH$26,MATCH($B210,'Team forecast'!$B$3:$B$26,0),MATCH(BM$1,'Team forecast'!$R$2:$BH$2,0))*IF($X210&gt;0,-15000,0)</f>
        <v>0</v>
      </c>
      <c r="BN210" s="5">
        <f t="shared" si="307"/>
        <v>0</v>
      </c>
      <c r="BO210" s="5">
        <f t="shared" si="308"/>
        <v>0</v>
      </c>
      <c r="BP210" s="5">
        <f t="shared" si="309"/>
        <v>0</v>
      </c>
      <c r="BQ210" s="5">
        <f t="shared" si="310"/>
        <v>0</v>
      </c>
      <c r="BR210" s="5">
        <f t="shared" si="311"/>
        <v>0</v>
      </c>
      <c r="BS210" s="5">
        <f t="shared" si="312"/>
        <v>0</v>
      </c>
      <c r="BT210" s="5">
        <f t="shared" si="313"/>
        <v>0</v>
      </c>
      <c r="BU210" s="5">
        <f t="shared" si="314"/>
        <v>0</v>
      </c>
      <c r="BV210" s="5">
        <f t="shared" si="315"/>
        <v>0</v>
      </c>
      <c r="BW210" s="5">
        <f t="shared" si="316"/>
        <v>0</v>
      </c>
      <c r="BX210" s="5">
        <f t="shared" si="317"/>
        <v>-5000</v>
      </c>
      <c r="BY210" s="5">
        <f t="shared" si="318"/>
        <v>-15000</v>
      </c>
      <c r="BZ210" s="5">
        <f>MAX(INDEX('Team forecast'!$R$3:$BH$26,MATCH($B210,'Team forecast'!$B$3:$B$26,0),MATCH(BZ$1,'Team forecast'!$R$2:$BH$2,0))*($BX210)-(1-INDEX('Team forecast'!$R$3:$BH$26,MATCH($B210,'Team forecast'!$B$3:$B$26,0),MATCH(BZ$1,'Team forecast'!$R$2:$BH$2,0)))*(BY210+CH210)*0.01,-5000)</f>
        <v>-5000</v>
      </c>
      <c r="CA210" s="5">
        <f>MAX(INDEX('Team forecast'!$R$3:$BH$26,MATCH($B210,'Team forecast'!$B$3:$B$26,0),MATCH(CA$1,'Team forecast'!$R$2:$BH$2,0))*$BX210-(1-INDEX('Team forecast'!$R$3:$BH$26,MATCH($B210,'Team forecast'!$B$3:$B$26,0),MATCH(CA$1,'Team forecast'!$R$2:$BH$2,0)))*(BY210+BX210+CH210)*0.01,-5000)</f>
        <v>-5000</v>
      </c>
      <c r="CB210" s="5">
        <f>MAX(INDEX('Team forecast'!$R$3:$BH$26,MATCH($B210,'Team forecast'!$B$3:$B$26,0),MATCH(CB$1,'Team forecast'!$R$2:$BH$2,0))*$BX210-(1-INDEX('Team forecast'!$R$3:$BH$26,MATCH($B210,'Team forecast'!$B$3:$B$26,0),MATCH(CB$1,'Team forecast'!$R$2:$BH$2,0)))*(BY210+BX210*2+CH210)*0.01,0)</f>
        <v>0</v>
      </c>
      <c r="CC210" s="5">
        <v>0</v>
      </c>
      <c r="CD210" s="5">
        <f>+AK210+BD210*Cockpit!$C$3+BW210*Cockpit!$C$3^2+BZ210*Cockpit!$C$3^3+CA210*Cockpit!$C$3^4+CB210*Cockpit!$C$3^5+CC210*Cockpit!$C$3^6</f>
        <v>-10802.469135802468</v>
      </c>
      <c r="CE210" s="5"/>
      <c r="CF210" s="5"/>
      <c r="CG210" s="5">
        <v>0</v>
      </c>
      <c r="CH210" s="5">
        <f t="shared" si="319"/>
        <v>3042000</v>
      </c>
      <c r="CI210" s="5">
        <f t="shared" si="320"/>
        <v>3042000</v>
      </c>
      <c r="CJ210" s="1">
        <f t="shared" si="321"/>
        <v>-4.0000000000000001E-3</v>
      </c>
      <c r="CK210" s="5">
        <f>RANK(CD210,$CD$2:$CD$622)+COUNTIF($CD$2:$CD210,$CD210)-1</f>
        <v>480</v>
      </c>
      <c r="CL210" s="5">
        <f>RANK(CJ210,$CJ$2:$CJ$622)+COUNTIF($CJ$2:$CJ210,$CJ210)-1</f>
        <v>498</v>
      </c>
    </row>
    <row r="211" spans="1:90" x14ac:dyDescent="0.3">
      <c r="A211" t="str">
        <f>Players!P212</f>
        <v>Giacomo Raspadori</v>
      </c>
      <c r="B211" t="str">
        <f>Players!G212</f>
        <v>Italy</v>
      </c>
      <c r="C211" t="str">
        <f>Players!AB212</f>
        <v>Striker</v>
      </c>
      <c r="D211" s="1"/>
      <c r="F211" t="str">
        <f>IFERROR(INDEX(Lookup!B:B,MATCH(INDEX(Players!C:C,MATCH(E211,Players!A:A,0)),Lookup!D:D,0)),"")</f>
        <v/>
      </c>
      <c r="G211">
        <f>IF(Players!AC212=0,10000000,Players!AC212)</f>
        <v>2995000</v>
      </c>
      <c r="H211" s="16">
        <f>INDEX('Team forecast'!$B$2:$AO$26,MATCH('Master data'!$B211,'Team forecast'!$B$2:$B$26,0),MATCH('Master data'!H$1,'Team forecast'!$B$2:$AO$2,0))</f>
        <v>1.6694298230620759</v>
      </c>
      <c r="I211" s="16">
        <f>INDEX('Team forecast'!$B$2:$AO$26,MATCH('Master data'!$B211,'Team forecast'!$B$2:$B$26,0),MATCH('Master data'!I$1,'Team forecast'!$B$2:$AO$2,0))</f>
        <v>0.66430787748130482</v>
      </c>
      <c r="J211" s="16">
        <f>INDEX('Team forecast'!$B$2:$AO$26,MATCH('Master data'!$B211,'Team forecast'!$B$2:$B$26,0),MATCH('Master data'!J$1,'Team forecast'!$B$2:$AO$2,0))</f>
        <v>0.5146295912014941</v>
      </c>
      <c r="K211" s="16">
        <f>INDEX('Team forecast'!$B$2:$AO$26,MATCH('Master data'!$B211,'Team forecast'!$B$2:$B$26,0),MATCH('Master data'!K$1,'Team forecast'!$B$2:$AO$2,0))</f>
        <v>4.5619178587418219</v>
      </c>
      <c r="L211" s="16">
        <f>INDEX('Team forecast'!$B$2:$AO$26,MATCH('Master data'!$B211,'Team forecast'!$B$2:$B$26,0),MATCH('Master data'!L$1,'Team forecast'!$B$2:$AO$2,0))</f>
        <v>2.1808086887012532</v>
      </c>
      <c r="M211">
        <f>IF(Players!BC212=1,95,0)</f>
        <v>0</v>
      </c>
      <c r="N211" s="2">
        <f>Players!BN212</f>
        <v>0</v>
      </c>
      <c r="O211" s="2">
        <f>Players!BO212</f>
        <v>0</v>
      </c>
      <c r="P211" s="2">
        <f>Players!BP212</f>
        <v>0</v>
      </c>
      <c r="Q211" s="2">
        <f>Players!BQ212</f>
        <v>3.6615134255492267E-2</v>
      </c>
      <c r="R211" s="2">
        <f>Players!BR212</f>
        <v>0</v>
      </c>
      <c r="S211" s="2">
        <f t="shared" si="280"/>
        <v>1.6694298230620759</v>
      </c>
      <c r="T211" s="2">
        <f t="shared" si="281"/>
        <v>0.66430787748130482</v>
      </c>
      <c r="U211" s="16">
        <f>INDEX('Team forecast'!$B$2:$AO$26,MATCH('Master data'!$B211,'Team forecast'!$B$2:$B$26,0),MATCH('Master data'!U$1,'Team forecast'!$B$2:$AO$2,0))</f>
        <v>0.60759493670886078</v>
      </c>
      <c r="V211" s="16">
        <f>INDEX('Team forecast'!$B$2:$AO$26,MATCH('Master data'!$B211,'Team forecast'!$B$2:$B$26,0),MATCH('Master data'!V$1,'Team forecast'!$B$2:$AO$2,0))</f>
        <v>0.23544303797468349</v>
      </c>
      <c r="W211" s="16">
        <f>INDEX('Team forecast'!$B$2:$AO$26,MATCH('Master data'!$B211,'Team forecast'!$B$2:$B$26,0),MATCH('Master data'!W$1,'Team forecast'!$B$2:$AO$2,0))</f>
        <v>0.1569620253164557</v>
      </c>
      <c r="X211" s="5">
        <f t="shared" si="282"/>
        <v>-5000</v>
      </c>
      <c r="Y211" s="5">
        <f t="shared" si="283"/>
        <v>0</v>
      </c>
      <c r="Z211" s="5">
        <f t="shared" si="284"/>
        <v>0</v>
      </c>
      <c r="AA211" s="5">
        <f t="shared" si="285"/>
        <v>0</v>
      </c>
      <c r="AB211" s="5">
        <f t="shared" si="286"/>
        <v>0</v>
      </c>
      <c r="AC211" s="5">
        <f t="shared" si="287"/>
        <v>0</v>
      </c>
      <c r="AD211" s="5">
        <f t="shared" si="288"/>
        <v>0</v>
      </c>
      <c r="AE211" s="5">
        <f t="shared" si="289"/>
        <v>0</v>
      </c>
      <c r="AF211" s="5">
        <f t="shared" si="290"/>
        <v>0</v>
      </c>
      <c r="AG211" s="5">
        <f t="shared" si="291"/>
        <v>0</v>
      </c>
      <c r="AH211" s="5">
        <f t="shared" si="292"/>
        <v>0</v>
      </c>
      <c r="AI211" s="5">
        <f t="shared" si="293"/>
        <v>0</v>
      </c>
      <c r="AJ211" s="5">
        <f t="shared" si="294"/>
        <v>0</v>
      </c>
      <c r="AK211" s="5">
        <f>IFERROR(SUM(X211:AJ211),-5000)*((Cockpit!$C$3)^0)</f>
        <v>-5000</v>
      </c>
      <c r="AL211" s="16">
        <f>INDEX('Team forecast'!$B$2:$AO$26,MATCH('Master data'!$B211,'Team forecast'!$B$2:$B$26,0),MATCH('Master data'!AL$1,'Team forecast'!$B$2:$AO$2,0))</f>
        <v>1.8662925210906216</v>
      </c>
      <c r="AM211" s="16">
        <f>INDEX('Team forecast'!$B$2:$AO$26,MATCH('Master data'!$B211,'Team forecast'!$B$2:$B$26,0),MATCH('Master data'!AM$1,'Team forecast'!$B$2:$AO$2,0))</f>
        <v>0.66231971676468582</v>
      </c>
      <c r="AN211" s="16">
        <f>INDEX('Team forecast'!$B$2:$AO$26,MATCH('Master data'!$B211,'Team forecast'!$B$2:$B$26,0),MATCH('Master data'!AN$1,'Team forecast'!$B$2:$AO$2,0))</f>
        <v>0.51565377532228363</v>
      </c>
      <c r="AO211" s="16">
        <f>INDEX('Team forecast'!$B$2:$AO$26,MATCH('Master data'!$B211,'Team forecast'!$B$2:$B$26,0),MATCH('Master data'!AO$1,'Team forecast'!$B$2:$AO$2,0))</f>
        <v>5.0998688677930888</v>
      </c>
      <c r="AP211" s="16">
        <f>INDEX('Team forecast'!$B$2:$AO$26,MATCH('Master data'!$B211,'Team forecast'!$B$2:$B$26,0),MATCH('Master data'!AP$1,'Team forecast'!$B$2:$AO$2,0))</f>
        <v>2.1742818984699284</v>
      </c>
      <c r="AQ211" s="5">
        <f t="shared" si="295"/>
        <v>-5000</v>
      </c>
      <c r="AR211" s="5">
        <f>INDEX('Team forecast'!$B$2:$AO$26,MATCH('Master data'!$B211,'Team forecast'!$B$2:$B$26,0),MATCH('Master data'!AR$1,'Team forecast'!$B$2:$AO$2,0))*IF(X211&gt;0,25000,0)</f>
        <v>0</v>
      </c>
      <c r="AS211" s="16">
        <f>INDEX('Team forecast'!$B$2:$AO$26,MATCH('Master data'!$B211,'Team forecast'!$B$2:$B$26,0),MATCH('Master data'!AS$1,'Team forecast'!$B$2:$AO$2,0))*IF(X211&gt;0,5000,0)</f>
        <v>0</v>
      </c>
      <c r="AT211" s="16">
        <f>INDEX('Team forecast'!$B$2:$AO$26,MATCH('Master data'!$B211,'Team forecast'!$B$2:$B$26,0),MATCH('Master data'!AT$1,'Team forecast'!$B$2:$AO$2,0))*IF(X211&gt;0,-15000,0)</f>
        <v>0</v>
      </c>
      <c r="AU211" s="5">
        <f t="shared" si="296"/>
        <v>0</v>
      </c>
      <c r="AV211" s="5">
        <f t="shared" si="297"/>
        <v>0</v>
      </c>
      <c r="AW211" s="5">
        <f t="shared" si="298"/>
        <v>0</v>
      </c>
      <c r="AX211" s="5">
        <f t="shared" si="299"/>
        <v>0</v>
      </c>
      <c r="AY211" s="5">
        <f t="shared" si="300"/>
        <v>0</v>
      </c>
      <c r="AZ211" s="5">
        <f t="shared" si="301"/>
        <v>0</v>
      </c>
      <c r="BA211" s="5">
        <f t="shared" si="302"/>
        <v>0</v>
      </c>
      <c r="BB211" s="5">
        <f t="shared" si="303"/>
        <v>0</v>
      </c>
      <c r="BC211" s="5">
        <f t="shared" si="304"/>
        <v>0</v>
      </c>
      <c r="BD211" s="5">
        <f t="shared" si="305"/>
        <v>-5000</v>
      </c>
      <c r="BE211" s="16">
        <f>INDEX('Team forecast'!$B$2:$AO$26,MATCH('Master data'!$B211,'Team forecast'!$B$2:$B$26,0),MATCH('Master data'!BE$1,'Team forecast'!$B$2:$AO$2,0))</f>
        <v>0</v>
      </c>
      <c r="BF211" s="16">
        <f>INDEX('Team forecast'!$B$2:$AO$26,MATCH('Master data'!$B211,'Team forecast'!$B$2:$B$26,0),MATCH('Master data'!BF$1,'Team forecast'!$B$2:$AO$2,0))</f>
        <v>0</v>
      </c>
      <c r="BG211" s="16">
        <f>INDEX('Team forecast'!$B$2:$AO$26,MATCH('Master data'!$B211,'Team forecast'!$B$2:$B$26,0),MATCH('Master data'!BG$1,'Team forecast'!$B$2:$AO$2,0))</f>
        <v>0</v>
      </c>
      <c r="BH211" s="16">
        <f>INDEX('Team forecast'!$B$2:$AO$26,MATCH('Master data'!$B211,'Team forecast'!$B$2:$B$26,0),MATCH('Master data'!BH$1,'Team forecast'!$B$2:$AO$2,0))</f>
        <v>0</v>
      </c>
      <c r="BI211" s="16">
        <f>INDEX('Team forecast'!$B$2:$AO$26,MATCH('Master data'!$B211,'Team forecast'!$B$2:$B$26,0),MATCH('Master data'!BI$1,'Team forecast'!$B$2:$AO$2,0))</f>
        <v>0</v>
      </c>
      <c r="BJ211" s="5">
        <f t="shared" si="306"/>
        <v>-5000</v>
      </c>
      <c r="BK211" s="5">
        <f>INDEX('Team forecast'!$R$3:$BH$26,MATCH($B211,'Team forecast'!$B$3:$B$26,0),MATCH(BK$1,'Team forecast'!$R$2:$BH$2,0))*IF($X211&gt;0,25000,0)</f>
        <v>0</v>
      </c>
      <c r="BL211" s="5">
        <f>INDEX('Team forecast'!$R$3:$BH$26,MATCH($B211,'Team forecast'!$B$3:$B$26,0),MATCH(BL$1,'Team forecast'!$R$2:$BH$2,0))*IF($X211&gt;0,5000,0)</f>
        <v>0</v>
      </c>
      <c r="BM211" s="5">
        <f>INDEX('Team forecast'!$R$3:$BH$26,MATCH($B211,'Team forecast'!$B$3:$B$26,0),MATCH(BM$1,'Team forecast'!$R$2:$BH$2,0))*IF($X211&gt;0,-15000,0)</f>
        <v>0</v>
      </c>
      <c r="BN211" s="5">
        <f t="shared" si="307"/>
        <v>0</v>
      </c>
      <c r="BO211" s="5">
        <f t="shared" si="308"/>
        <v>0</v>
      </c>
      <c r="BP211" s="5">
        <f t="shared" si="309"/>
        <v>0</v>
      </c>
      <c r="BQ211" s="5">
        <f t="shared" si="310"/>
        <v>0</v>
      </c>
      <c r="BR211" s="5">
        <f t="shared" si="311"/>
        <v>0</v>
      </c>
      <c r="BS211" s="5">
        <f t="shared" si="312"/>
        <v>0</v>
      </c>
      <c r="BT211" s="5">
        <f t="shared" si="313"/>
        <v>0</v>
      </c>
      <c r="BU211" s="5">
        <f t="shared" si="314"/>
        <v>0</v>
      </c>
      <c r="BV211" s="5">
        <f t="shared" si="315"/>
        <v>0</v>
      </c>
      <c r="BW211" s="5">
        <f t="shared" si="316"/>
        <v>0</v>
      </c>
      <c r="BX211" s="5">
        <f t="shared" si="317"/>
        <v>-5000</v>
      </c>
      <c r="BY211" s="5">
        <f t="shared" si="318"/>
        <v>-15000</v>
      </c>
      <c r="BZ211" s="5">
        <f>MAX(INDEX('Team forecast'!$R$3:$BH$26,MATCH($B211,'Team forecast'!$B$3:$B$26,0),MATCH(BZ$1,'Team forecast'!$R$2:$BH$2,0))*($BX211)-(1-INDEX('Team forecast'!$R$3:$BH$26,MATCH($B211,'Team forecast'!$B$3:$B$26,0),MATCH(BZ$1,'Team forecast'!$R$2:$BH$2,0)))*(BY211+CH211)*0.01,-5000)</f>
        <v>-5000</v>
      </c>
      <c r="CA211" s="5">
        <f>MAX(INDEX('Team forecast'!$R$3:$BH$26,MATCH($B211,'Team forecast'!$B$3:$B$26,0),MATCH(CA$1,'Team forecast'!$R$2:$BH$2,0))*$BX211-(1-INDEX('Team forecast'!$R$3:$BH$26,MATCH($B211,'Team forecast'!$B$3:$B$26,0),MATCH(CA$1,'Team forecast'!$R$2:$BH$2,0)))*(BY211+BX211+CH211)*0.01,-5000)</f>
        <v>-5000</v>
      </c>
      <c r="CB211" s="5">
        <f>MAX(INDEX('Team forecast'!$R$3:$BH$26,MATCH($B211,'Team forecast'!$B$3:$B$26,0),MATCH(CB$1,'Team forecast'!$R$2:$BH$2,0))*$BX211-(1-INDEX('Team forecast'!$R$3:$BH$26,MATCH($B211,'Team forecast'!$B$3:$B$26,0),MATCH(CB$1,'Team forecast'!$R$2:$BH$2,0)))*(BY211+BX211*2+CH211)*0.01,0)</f>
        <v>0</v>
      </c>
      <c r="CC211" s="5">
        <v>0</v>
      </c>
      <c r="CD211" s="5">
        <f>+AK211+BD211*Cockpit!$C$3+BW211*Cockpit!$C$3^2+BZ211*Cockpit!$C$3^3+CA211*Cockpit!$C$3^4+CB211*Cockpit!$C$3^5+CC211*Cockpit!$C$3^6</f>
        <v>-10802.469135802468</v>
      </c>
      <c r="CE211" s="5"/>
      <c r="CF211" s="5"/>
      <c r="CG211" s="5">
        <v>0</v>
      </c>
      <c r="CH211" s="5">
        <f t="shared" si="319"/>
        <v>2995000</v>
      </c>
      <c r="CI211" s="5">
        <f t="shared" si="320"/>
        <v>2995000</v>
      </c>
      <c r="CJ211" s="1">
        <f t="shared" si="321"/>
        <v>-4.0000000000000001E-3</v>
      </c>
      <c r="CK211" s="5">
        <f>RANK(CD211,$CD$2:$CD$622)+COUNTIF($CD$2:$CD211,$CD211)-1</f>
        <v>481</v>
      </c>
      <c r="CL211" s="5">
        <f>RANK(CJ211,$CJ$2:$CJ$622)+COUNTIF($CJ$2:$CJ211,$CJ211)-1</f>
        <v>499</v>
      </c>
    </row>
    <row r="212" spans="1:90" x14ac:dyDescent="0.3">
      <c r="A212" t="str">
        <f>Players!P213</f>
        <v>Simon Mignolet</v>
      </c>
      <c r="B212" t="str">
        <f>Players!G213</f>
        <v>Belgium</v>
      </c>
      <c r="C212" t="str">
        <f>Players!AB213</f>
        <v>Goalkeeper</v>
      </c>
      <c r="D212" s="1"/>
      <c r="F212" t="str">
        <f>IFERROR(INDEX(Lookup!B:B,MATCH(INDEX(Players!C:C,MATCH(E212,Players!A:A,0)),Lookup!D:D,0)),"")</f>
        <v/>
      </c>
      <c r="G212">
        <f>IF(Players!AC213=0,10000000,Players!AC213)</f>
        <v>5495000</v>
      </c>
      <c r="H212" s="16">
        <f>INDEX('Team forecast'!$B$2:$AO$26,MATCH('Master data'!$B212,'Team forecast'!$B$2:$B$26,0),MATCH('Master data'!H$1,'Team forecast'!$B$2:$AO$2,0))</f>
        <v>1.3904776720313736</v>
      </c>
      <c r="I212" s="16">
        <f>INDEX('Team forecast'!$B$2:$AO$26,MATCH('Master data'!$B212,'Team forecast'!$B$2:$B$26,0),MATCH('Master data'!I$1,'Team forecast'!$B$2:$AO$2,0))</f>
        <v>0.98501256392320902</v>
      </c>
      <c r="J212" s="16">
        <f>INDEX('Team forecast'!$B$2:$AO$26,MATCH('Master data'!$B212,'Team forecast'!$B$2:$B$26,0),MATCH('Master data'!J$1,'Team forecast'!$B$2:$AO$2,0))</f>
        <v>0.37343453510436442</v>
      </c>
      <c r="K212" s="16">
        <f>INDEX('Team forecast'!$B$2:$AO$26,MATCH('Master data'!$B212,'Team forecast'!$B$2:$B$26,0),MATCH('Master data'!K$1,'Team forecast'!$B$2:$AO$2,0))</f>
        <v>3.64738364221295</v>
      </c>
      <c r="L212" s="16">
        <f>INDEX('Team forecast'!$B$2:$AO$26,MATCH('Master data'!$B212,'Team forecast'!$B$2:$B$26,0),MATCH('Master data'!L$1,'Team forecast'!$B$2:$AO$2,0))</f>
        <v>3.2336271037883124</v>
      </c>
      <c r="M212">
        <f>IF(Players!BC213=1,95,0)</f>
        <v>0</v>
      </c>
      <c r="N212" s="2">
        <f>Players!BN213</f>
        <v>0</v>
      </c>
      <c r="O212" s="2">
        <f>Players!BO213</f>
        <v>0</v>
      </c>
      <c r="P212" s="2">
        <f>Players!BP213</f>
        <v>0</v>
      </c>
      <c r="Q212" s="2">
        <f>Players!BQ213</f>
        <v>1.3513513513513513E-2</v>
      </c>
      <c r="R212" s="2">
        <f>Players!BR213</f>
        <v>0</v>
      </c>
      <c r="S212" s="2">
        <f t="shared" si="280"/>
        <v>1.3904776720313736</v>
      </c>
      <c r="T212" s="2">
        <f t="shared" si="281"/>
        <v>0.98501256392320902</v>
      </c>
      <c r="U212" s="16">
        <f>INDEX('Team forecast'!$B$2:$AO$26,MATCH('Master data'!$B212,'Team forecast'!$B$2:$B$26,0),MATCH('Master data'!U$1,'Team forecast'!$B$2:$AO$2,0))</f>
        <v>0.45540796963946878</v>
      </c>
      <c r="V212" s="16">
        <f>INDEX('Team forecast'!$B$2:$AO$26,MATCH('Master data'!$B212,'Team forecast'!$B$2:$B$26,0),MATCH('Master data'!V$1,'Team forecast'!$B$2:$AO$2,0))</f>
        <v>0.31119544592030363</v>
      </c>
      <c r="W212" s="16">
        <f>INDEX('Team forecast'!$B$2:$AO$26,MATCH('Master data'!$B212,'Team forecast'!$B$2:$B$26,0),MATCH('Master data'!W$1,'Team forecast'!$B$2:$AO$2,0))</f>
        <v>0.23339658444022771</v>
      </c>
      <c r="X212" s="5">
        <f t="shared" si="282"/>
        <v>-5000</v>
      </c>
      <c r="Y212" s="5">
        <f t="shared" si="283"/>
        <v>0</v>
      </c>
      <c r="Z212" s="5">
        <f t="shared" si="284"/>
        <v>0</v>
      </c>
      <c r="AA212" s="5">
        <f t="shared" si="285"/>
        <v>0</v>
      </c>
      <c r="AB212" s="5">
        <f t="shared" si="286"/>
        <v>0</v>
      </c>
      <c r="AC212" s="5">
        <f t="shared" si="287"/>
        <v>0</v>
      </c>
      <c r="AD212" s="5">
        <f t="shared" si="288"/>
        <v>0</v>
      </c>
      <c r="AE212" s="5">
        <f t="shared" si="289"/>
        <v>28007.590132827332</v>
      </c>
      <c r="AF212" s="5">
        <f t="shared" si="290"/>
        <v>11243.072699325518</v>
      </c>
      <c r="AG212" s="5">
        <f t="shared" si="291"/>
        <v>0</v>
      </c>
      <c r="AH212" s="5">
        <f t="shared" si="292"/>
        <v>0</v>
      </c>
      <c r="AI212" s="5">
        <f t="shared" si="293"/>
        <v>0</v>
      </c>
      <c r="AJ212" s="5">
        <f t="shared" si="294"/>
        <v>0</v>
      </c>
      <c r="AK212" s="5">
        <f>IFERROR(SUM(X212:AJ212),-5000)*((Cockpit!$C$3)^0)</f>
        <v>34250.662832152848</v>
      </c>
      <c r="AL212" s="16">
        <f>INDEX('Team forecast'!$B$2:$AO$26,MATCH('Master data'!$B212,'Team forecast'!$B$2:$B$26,0),MATCH('Master data'!AL$1,'Team forecast'!$B$2:$AO$2,0))</f>
        <v>2.3578794100156779</v>
      </c>
      <c r="AM212" s="16">
        <f>INDEX('Team forecast'!$B$2:$AO$26,MATCH('Master data'!$B212,'Team forecast'!$B$2:$B$26,0),MATCH('Master data'!AM$1,'Team forecast'!$B$2:$AO$2,0))</f>
        <v>0.60341572553131961</v>
      </c>
      <c r="AN212" s="16">
        <f>INDEX('Team forecast'!$B$2:$AO$26,MATCH('Master data'!$B212,'Team forecast'!$B$2:$B$26,0),MATCH('Master data'!AN$1,'Team forecast'!$B$2:$AO$2,0))</f>
        <v>0.5469402440769694</v>
      </c>
      <c r="AO212" s="16">
        <f>INDEX('Team forecast'!$B$2:$AO$26,MATCH('Master data'!$B212,'Team forecast'!$B$2:$B$26,0),MATCH('Master data'!AO$1,'Team forecast'!$B$2:$AO$2,0))</f>
        <v>6.1849902111969035</v>
      </c>
      <c r="AP212" s="16">
        <f>INDEX('Team forecast'!$B$2:$AO$26,MATCH('Master data'!$B212,'Team forecast'!$B$2:$B$26,0),MATCH('Master data'!AP$1,'Team forecast'!$B$2:$AO$2,0))</f>
        <v>1.9809102100775644</v>
      </c>
      <c r="AQ212" s="5">
        <f t="shared" si="295"/>
        <v>-5000</v>
      </c>
      <c r="AR212" s="5">
        <f>INDEX('Team forecast'!$B$2:$AO$26,MATCH('Master data'!$B212,'Team forecast'!$B$2:$B$26,0),MATCH('Master data'!AR$1,'Team forecast'!$B$2:$AO$2,0))*IF(X212&gt;0,25000,0)</f>
        <v>0</v>
      </c>
      <c r="AS212" s="16">
        <f>INDEX('Team forecast'!$B$2:$AO$26,MATCH('Master data'!$B212,'Team forecast'!$B$2:$B$26,0),MATCH('Master data'!AS$1,'Team forecast'!$B$2:$AO$2,0))*IF(X212&gt;0,5000,0)</f>
        <v>0</v>
      </c>
      <c r="AT212" s="16">
        <f>INDEX('Team forecast'!$B$2:$AO$26,MATCH('Master data'!$B212,'Team forecast'!$B$2:$B$26,0),MATCH('Master data'!AT$1,'Team forecast'!$B$2:$AO$2,0))*IF(X212&gt;0,-15000,0)</f>
        <v>0</v>
      </c>
      <c r="AU212" s="5">
        <f t="shared" si="296"/>
        <v>0</v>
      </c>
      <c r="AV212" s="5">
        <f t="shared" si="297"/>
        <v>0</v>
      </c>
      <c r="AW212" s="5">
        <f t="shared" si="298"/>
        <v>0</v>
      </c>
      <c r="AX212" s="5">
        <f t="shared" si="299"/>
        <v>41020.518305772704</v>
      </c>
      <c r="AY212" s="5">
        <f t="shared" si="300"/>
        <v>6887.4724227312245</v>
      </c>
      <c r="AZ212" s="5">
        <f t="shared" si="301"/>
        <v>0</v>
      </c>
      <c r="BA212" s="5">
        <f t="shared" si="302"/>
        <v>0</v>
      </c>
      <c r="BB212" s="5">
        <f t="shared" si="303"/>
        <v>0</v>
      </c>
      <c r="BC212" s="5">
        <f t="shared" si="304"/>
        <v>0</v>
      </c>
      <c r="BD212" s="5">
        <f t="shared" si="305"/>
        <v>42907.99072850393</v>
      </c>
      <c r="BE212" s="16">
        <f>INDEX('Team forecast'!$B$2:$AO$26,MATCH('Master data'!$B212,'Team forecast'!$B$2:$B$26,0),MATCH('Master data'!BE$1,'Team forecast'!$B$2:$AO$2,0))</f>
        <v>0</v>
      </c>
      <c r="BF212" s="16">
        <f>INDEX('Team forecast'!$B$2:$AO$26,MATCH('Master data'!$B212,'Team forecast'!$B$2:$B$26,0),MATCH('Master data'!BF$1,'Team forecast'!$B$2:$AO$2,0))</f>
        <v>0</v>
      </c>
      <c r="BG212" s="16">
        <f>INDEX('Team forecast'!$B$2:$AO$26,MATCH('Master data'!$B212,'Team forecast'!$B$2:$B$26,0),MATCH('Master data'!BG$1,'Team forecast'!$B$2:$AO$2,0))</f>
        <v>0</v>
      </c>
      <c r="BH212" s="16">
        <f>INDEX('Team forecast'!$B$2:$AO$26,MATCH('Master data'!$B212,'Team forecast'!$B$2:$B$26,0),MATCH('Master data'!BH$1,'Team forecast'!$B$2:$AO$2,0))</f>
        <v>0</v>
      </c>
      <c r="BI212" s="16">
        <f>INDEX('Team forecast'!$B$2:$AO$26,MATCH('Master data'!$B212,'Team forecast'!$B$2:$B$26,0),MATCH('Master data'!BI$1,'Team forecast'!$B$2:$AO$2,0))</f>
        <v>0</v>
      </c>
      <c r="BJ212" s="5">
        <f t="shared" si="306"/>
        <v>-5000</v>
      </c>
      <c r="BK212" s="5">
        <f>INDEX('Team forecast'!$R$3:$BH$26,MATCH($B212,'Team forecast'!$B$3:$B$26,0),MATCH(BK$1,'Team forecast'!$R$2:$BH$2,0))*IF($X212&gt;0,25000,0)</f>
        <v>0</v>
      </c>
      <c r="BL212" s="5">
        <f>INDEX('Team forecast'!$R$3:$BH$26,MATCH($B212,'Team forecast'!$B$3:$B$26,0),MATCH(BL$1,'Team forecast'!$R$2:$BH$2,0))*IF($X212&gt;0,5000,0)</f>
        <v>0</v>
      </c>
      <c r="BM212" s="5">
        <f>INDEX('Team forecast'!$R$3:$BH$26,MATCH($B212,'Team forecast'!$B$3:$B$26,0),MATCH(BM$1,'Team forecast'!$R$2:$BH$2,0))*IF($X212&gt;0,-15000,0)</f>
        <v>0</v>
      </c>
      <c r="BN212" s="5">
        <f t="shared" si="307"/>
        <v>0</v>
      </c>
      <c r="BO212" s="5">
        <f t="shared" si="308"/>
        <v>0</v>
      </c>
      <c r="BP212" s="5">
        <f t="shared" si="309"/>
        <v>0</v>
      </c>
      <c r="BQ212" s="5">
        <f t="shared" si="310"/>
        <v>0</v>
      </c>
      <c r="BR212" s="5">
        <f t="shared" si="311"/>
        <v>0</v>
      </c>
      <c r="BS212" s="5">
        <f t="shared" si="312"/>
        <v>0</v>
      </c>
      <c r="BT212" s="5">
        <f t="shared" si="313"/>
        <v>0</v>
      </c>
      <c r="BU212" s="5">
        <f t="shared" si="314"/>
        <v>0</v>
      </c>
      <c r="BV212" s="5">
        <f t="shared" si="315"/>
        <v>0</v>
      </c>
      <c r="BW212" s="5">
        <f t="shared" si="316"/>
        <v>0</v>
      </c>
      <c r="BX212" s="5">
        <f t="shared" si="317"/>
        <v>38579.326780328389</v>
      </c>
      <c r="BY212" s="5">
        <f t="shared" si="318"/>
        <v>115737.98034098517</v>
      </c>
      <c r="BZ212" s="5">
        <f>MAX(INDEX('Team forecast'!$R$3:$BH$26,MATCH($B212,'Team forecast'!$B$3:$B$26,0),MATCH(BZ$1,'Team forecast'!$R$2:$BH$2,0))*($BX212)-(1-INDEX('Team forecast'!$R$3:$BH$26,MATCH($B212,'Team forecast'!$B$3:$B$26,0),MATCH(BZ$1,'Team forecast'!$R$2:$BH$2,0)))*(BY212+CH212)*0.01,-5000)</f>
        <v>31565.496663014437</v>
      </c>
      <c r="CA212" s="5">
        <f>MAX(INDEX('Team forecast'!$R$3:$BH$26,MATCH($B212,'Team forecast'!$B$3:$B$26,0),MATCH(CA$1,'Team forecast'!$R$2:$BH$2,0))*$BX212-(1-INDEX('Team forecast'!$R$3:$BH$26,MATCH($B212,'Team forecast'!$B$3:$B$26,0),MATCH(CA$1,'Team forecast'!$R$2:$BH$2,0)))*(BY212+BX212+CH212)*0.01,-5000)</f>
        <v>-5000</v>
      </c>
      <c r="CB212" s="5">
        <f>MAX(INDEX('Team forecast'!$R$3:$BH$26,MATCH($B212,'Team forecast'!$B$3:$B$26,0),MATCH(CB$1,'Team forecast'!$R$2:$BH$2,0))*$BX212-(1-INDEX('Team forecast'!$R$3:$BH$26,MATCH($B212,'Team forecast'!$B$3:$B$26,0),MATCH(CB$1,'Team forecast'!$R$2:$BH$2,0)))*(BY212+BX212*2+CH212)*0.01,0)</f>
        <v>0</v>
      </c>
      <c r="CC212" s="5">
        <v>0</v>
      </c>
      <c r="CD212" s="5">
        <f>+AK212+BD212*Cockpit!$C$3+BW212*Cockpit!$C$3^2+BZ212*Cockpit!$C$3^3+CA212*Cockpit!$C$3^4+CB212*Cockpit!$C$3^5+CC212*Cockpit!$C$3^6</f>
        <v>71221.075415505416</v>
      </c>
      <c r="CE212" s="5"/>
      <c r="CF212" s="5"/>
      <c r="CG212" s="5">
        <v>0</v>
      </c>
      <c r="CH212" s="5">
        <f t="shared" si="319"/>
        <v>5495000</v>
      </c>
      <c r="CI212" s="5">
        <f t="shared" si="320"/>
        <v>5495000</v>
      </c>
      <c r="CJ212" s="1">
        <f t="shared" si="321"/>
        <v>1.2999999999999999E-2</v>
      </c>
      <c r="CK212" s="5">
        <f>RANK(CD212,$CD$2:$CD$622)+COUNTIF($CD$2:$CD212,$CD212)-1</f>
        <v>140</v>
      </c>
      <c r="CL212" s="5">
        <f>RANK(CJ212,$CJ$2:$CJ$622)+COUNTIF($CJ$2:$CJ212,$CJ212)-1</f>
        <v>189</v>
      </c>
    </row>
    <row r="213" spans="1:90" x14ac:dyDescent="0.3">
      <c r="A213" t="str">
        <f>Players!P214</f>
        <v>Timothy Castagne</v>
      </c>
      <c r="B213" t="str">
        <f>Players!G214</f>
        <v>Belgium</v>
      </c>
      <c r="C213" t="str">
        <f>Players!AB214</f>
        <v>Defense</v>
      </c>
      <c r="D213" s="1"/>
      <c r="F213" t="str">
        <f>IFERROR(INDEX(Lookup!B:B,MATCH(INDEX(Players!C:C,MATCH(E213,Players!A:A,0)),Lookup!D:D,0)),"")</f>
        <v/>
      </c>
      <c r="G213">
        <f>IF(Players!AC214=0,10000000,Players!AC214)</f>
        <v>4542000</v>
      </c>
      <c r="H213" s="16">
        <f>INDEX('Team forecast'!$B$2:$AO$26,MATCH('Master data'!$B213,'Team forecast'!$B$2:$B$26,0),MATCH('Master data'!H$1,'Team forecast'!$B$2:$AO$2,0))</f>
        <v>1.3904776720313736</v>
      </c>
      <c r="I213" s="16">
        <f>INDEX('Team forecast'!$B$2:$AO$26,MATCH('Master data'!$B213,'Team forecast'!$B$2:$B$26,0),MATCH('Master data'!I$1,'Team forecast'!$B$2:$AO$2,0))</f>
        <v>0.98501256392320902</v>
      </c>
      <c r="J213" s="16">
        <f>INDEX('Team forecast'!$B$2:$AO$26,MATCH('Master data'!$B213,'Team forecast'!$B$2:$B$26,0),MATCH('Master data'!J$1,'Team forecast'!$B$2:$AO$2,0))</f>
        <v>0.37343453510436442</v>
      </c>
      <c r="K213" s="16">
        <f>INDEX('Team forecast'!$B$2:$AO$26,MATCH('Master data'!$B213,'Team forecast'!$B$2:$B$26,0),MATCH('Master data'!K$1,'Team forecast'!$B$2:$AO$2,0))</f>
        <v>3.64738364221295</v>
      </c>
      <c r="L213" s="16">
        <f>INDEX('Team forecast'!$B$2:$AO$26,MATCH('Master data'!$B213,'Team forecast'!$B$2:$B$26,0),MATCH('Master data'!L$1,'Team forecast'!$B$2:$AO$2,0))</f>
        <v>3.2336271037883124</v>
      </c>
      <c r="M213">
        <f>IF(Players!BC214=1,95,0)</f>
        <v>0</v>
      </c>
      <c r="N213" s="2">
        <f>Players!BN214</f>
        <v>0</v>
      </c>
      <c r="O213" s="2">
        <f>Players!BO214</f>
        <v>0</v>
      </c>
      <c r="P213" s="2">
        <f>Players!BP214</f>
        <v>0</v>
      </c>
      <c r="Q213" s="2">
        <f>Players!BQ214</f>
        <v>1.9181585677749361E-2</v>
      </c>
      <c r="R213" s="2">
        <f>Players!BR214</f>
        <v>0</v>
      </c>
      <c r="S213" s="2">
        <f t="shared" si="280"/>
        <v>1.3904776720313736</v>
      </c>
      <c r="T213" s="2">
        <f t="shared" si="281"/>
        <v>0.98501256392320902</v>
      </c>
      <c r="U213" s="16">
        <f>INDEX('Team forecast'!$B$2:$AO$26,MATCH('Master data'!$B213,'Team forecast'!$B$2:$B$26,0),MATCH('Master data'!U$1,'Team forecast'!$B$2:$AO$2,0))</f>
        <v>0.45540796963946878</v>
      </c>
      <c r="V213" s="16">
        <f>INDEX('Team forecast'!$B$2:$AO$26,MATCH('Master data'!$B213,'Team forecast'!$B$2:$B$26,0),MATCH('Master data'!V$1,'Team forecast'!$B$2:$AO$2,0))</f>
        <v>0.31119544592030363</v>
      </c>
      <c r="W213" s="16">
        <f>INDEX('Team forecast'!$B$2:$AO$26,MATCH('Master data'!$B213,'Team forecast'!$B$2:$B$26,0),MATCH('Master data'!W$1,'Team forecast'!$B$2:$AO$2,0))</f>
        <v>0.23339658444022771</v>
      </c>
      <c r="X213" s="5">
        <f t="shared" si="282"/>
        <v>-5000</v>
      </c>
      <c r="Y213" s="5">
        <f t="shared" si="283"/>
        <v>0</v>
      </c>
      <c r="Z213" s="5">
        <f t="shared" si="284"/>
        <v>0</v>
      </c>
      <c r="AA213" s="5">
        <f t="shared" si="285"/>
        <v>0</v>
      </c>
      <c r="AB213" s="5">
        <f t="shared" si="286"/>
        <v>0</v>
      </c>
      <c r="AC213" s="5">
        <f t="shared" si="287"/>
        <v>0</v>
      </c>
      <c r="AD213" s="5">
        <f t="shared" si="288"/>
        <v>0</v>
      </c>
      <c r="AE213" s="5">
        <f t="shared" si="289"/>
        <v>18671.72675521822</v>
      </c>
      <c r="AF213" s="5">
        <f t="shared" si="290"/>
        <v>0</v>
      </c>
      <c r="AG213" s="5">
        <f t="shared" si="291"/>
        <v>0</v>
      </c>
      <c r="AH213" s="5">
        <f t="shared" si="292"/>
        <v>0</v>
      </c>
      <c r="AI213" s="5">
        <f t="shared" si="293"/>
        <v>0</v>
      </c>
      <c r="AJ213" s="5">
        <f t="shared" si="294"/>
        <v>0</v>
      </c>
      <c r="AK213" s="5">
        <f>IFERROR(SUM(X213:AJ213),-5000)*((Cockpit!$C$3)^0)</f>
        <v>13671.72675521822</v>
      </c>
      <c r="AL213" s="16">
        <f>INDEX('Team forecast'!$B$2:$AO$26,MATCH('Master data'!$B213,'Team forecast'!$B$2:$B$26,0),MATCH('Master data'!AL$1,'Team forecast'!$B$2:$AO$2,0))</f>
        <v>2.3578794100156779</v>
      </c>
      <c r="AM213" s="16">
        <f>INDEX('Team forecast'!$B$2:$AO$26,MATCH('Master data'!$B213,'Team forecast'!$B$2:$B$26,0),MATCH('Master data'!AM$1,'Team forecast'!$B$2:$AO$2,0))</f>
        <v>0.60341572553131961</v>
      </c>
      <c r="AN213" s="16">
        <f>INDEX('Team forecast'!$B$2:$AO$26,MATCH('Master data'!$B213,'Team forecast'!$B$2:$B$26,0),MATCH('Master data'!AN$1,'Team forecast'!$B$2:$AO$2,0))</f>
        <v>0.5469402440769694</v>
      </c>
      <c r="AO213" s="16">
        <f>INDEX('Team forecast'!$B$2:$AO$26,MATCH('Master data'!$B213,'Team forecast'!$B$2:$B$26,0),MATCH('Master data'!AO$1,'Team forecast'!$B$2:$AO$2,0))</f>
        <v>6.1849902111969035</v>
      </c>
      <c r="AP213" s="16">
        <f>INDEX('Team forecast'!$B$2:$AO$26,MATCH('Master data'!$B213,'Team forecast'!$B$2:$B$26,0),MATCH('Master data'!AP$1,'Team forecast'!$B$2:$AO$2,0))</f>
        <v>1.9809102100775644</v>
      </c>
      <c r="AQ213" s="5">
        <f t="shared" si="295"/>
        <v>-5000</v>
      </c>
      <c r="AR213" s="5">
        <f>INDEX('Team forecast'!$B$2:$AO$26,MATCH('Master data'!$B213,'Team forecast'!$B$2:$B$26,0),MATCH('Master data'!AR$1,'Team forecast'!$B$2:$AO$2,0))*IF(X213&gt;0,25000,0)</f>
        <v>0</v>
      </c>
      <c r="AS213" s="16">
        <f>INDEX('Team forecast'!$B$2:$AO$26,MATCH('Master data'!$B213,'Team forecast'!$B$2:$B$26,0),MATCH('Master data'!AS$1,'Team forecast'!$B$2:$AO$2,0))*IF(X213&gt;0,5000,0)</f>
        <v>0</v>
      </c>
      <c r="AT213" s="16">
        <f>INDEX('Team forecast'!$B$2:$AO$26,MATCH('Master data'!$B213,'Team forecast'!$B$2:$B$26,0),MATCH('Master data'!AT$1,'Team forecast'!$B$2:$AO$2,0))*IF(X213&gt;0,-15000,0)</f>
        <v>0</v>
      </c>
      <c r="AU213" s="5">
        <f t="shared" si="296"/>
        <v>0</v>
      </c>
      <c r="AV213" s="5">
        <f t="shared" si="297"/>
        <v>0</v>
      </c>
      <c r="AW213" s="5">
        <f t="shared" si="298"/>
        <v>0</v>
      </c>
      <c r="AX213" s="5">
        <f t="shared" si="299"/>
        <v>27347.01220384847</v>
      </c>
      <c r="AY213" s="5">
        <f t="shared" si="300"/>
        <v>0</v>
      </c>
      <c r="AZ213" s="5">
        <f t="shared" si="301"/>
        <v>0</v>
      </c>
      <c r="BA213" s="5">
        <f t="shared" si="302"/>
        <v>0</v>
      </c>
      <c r="BB213" s="5">
        <f t="shared" si="303"/>
        <v>0</v>
      </c>
      <c r="BC213" s="5">
        <f t="shared" si="304"/>
        <v>0</v>
      </c>
      <c r="BD213" s="5">
        <f t="shared" si="305"/>
        <v>22347.01220384847</v>
      </c>
      <c r="BE213" s="16">
        <f>INDEX('Team forecast'!$B$2:$AO$26,MATCH('Master data'!$B213,'Team forecast'!$B$2:$B$26,0),MATCH('Master data'!BE$1,'Team forecast'!$B$2:$AO$2,0))</f>
        <v>0</v>
      </c>
      <c r="BF213" s="16">
        <f>INDEX('Team forecast'!$B$2:$AO$26,MATCH('Master data'!$B213,'Team forecast'!$B$2:$B$26,0),MATCH('Master data'!BF$1,'Team forecast'!$B$2:$AO$2,0))</f>
        <v>0</v>
      </c>
      <c r="BG213" s="16">
        <f>INDEX('Team forecast'!$B$2:$AO$26,MATCH('Master data'!$B213,'Team forecast'!$B$2:$B$26,0),MATCH('Master data'!BG$1,'Team forecast'!$B$2:$AO$2,0))</f>
        <v>0</v>
      </c>
      <c r="BH213" s="16">
        <f>INDEX('Team forecast'!$B$2:$AO$26,MATCH('Master data'!$B213,'Team forecast'!$B$2:$B$26,0),MATCH('Master data'!BH$1,'Team forecast'!$B$2:$AO$2,0))</f>
        <v>0</v>
      </c>
      <c r="BI213" s="16">
        <f>INDEX('Team forecast'!$B$2:$AO$26,MATCH('Master data'!$B213,'Team forecast'!$B$2:$B$26,0),MATCH('Master data'!BI$1,'Team forecast'!$B$2:$AO$2,0))</f>
        <v>0</v>
      </c>
      <c r="BJ213" s="5">
        <f t="shared" si="306"/>
        <v>-5000</v>
      </c>
      <c r="BK213" s="5">
        <f>INDEX('Team forecast'!$R$3:$BH$26,MATCH($B213,'Team forecast'!$B$3:$B$26,0),MATCH(BK$1,'Team forecast'!$R$2:$BH$2,0))*IF($X213&gt;0,25000,0)</f>
        <v>0</v>
      </c>
      <c r="BL213" s="5">
        <f>INDEX('Team forecast'!$R$3:$BH$26,MATCH($B213,'Team forecast'!$B$3:$B$26,0),MATCH(BL$1,'Team forecast'!$R$2:$BH$2,0))*IF($X213&gt;0,5000,0)</f>
        <v>0</v>
      </c>
      <c r="BM213" s="5">
        <f>INDEX('Team forecast'!$R$3:$BH$26,MATCH($B213,'Team forecast'!$B$3:$B$26,0),MATCH(BM$1,'Team forecast'!$R$2:$BH$2,0))*IF($X213&gt;0,-15000,0)</f>
        <v>0</v>
      </c>
      <c r="BN213" s="5">
        <f t="shared" si="307"/>
        <v>0</v>
      </c>
      <c r="BO213" s="5">
        <f t="shared" si="308"/>
        <v>0</v>
      </c>
      <c r="BP213" s="5">
        <f t="shared" si="309"/>
        <v>0</v>
      </c>
      <c r="BQ213" s="5">
        <f t="shared" si="310"/>
        <v>0</v>
      </c>
      <c r="BR213" s="5">
        <f t="shared" si="311"/>
        <v>0</v>
      </c>
      <c r="BS213" s="5">
        <f t="shared" si="312"/>
        <v>0</v>
      </c>
      <c r="BT213" s="5">
        <f t="shared" si="313"/>
        <v>0</v>
      </c>
      <c r="BU213" s="5">
        <f t="shared" si="314"/>
        <v>0</v>
      </c>
      <c r="BV213" s="5">
        <f t="shared" si="315"/>
        <v>0</v>
      </c>
      <c r="BW213" s="5">
        <f t="shared" si="316"/>
        <v>0</v>
      </c>
      <c r="BX213" s="5">
        <f t="shared" si="317"/>
        <v>18009.369479533343</v>
      </c>
      <c r="BY213" s="5">
        <f t="shared" si="318"/>
        <v>54028.108438600029</v>
      </c>
      <c r="BZ213" s="5">
        <f>MAX(INDEX('Team forecast'!$R$3:$BH$26,MATCH($B213,'Team forecast'!$B$3:$B$26,0),MATCH(BZ$1,'Team forecast'!$R$2:$BH$2,0))*($BX213)-(1-INDEX('Team forecast'!$R$3:$BH$26,MATCH($B213,'Team forecast'!$B$3:$B$26,0),MATCH(BZ$1,'Team forecast'!$R$2:$BH$2,0)))*(BY213+CH213)*0.01,-5000)</f>
        <v>13270.876845168939</v>
      </c>
      <c r="CA213" s="5">
        <f>MAX(INDEX('Team forecast'!$R$3:$BH$26,MATCH($B213,'Team forecast'!$B$3:$B$26,0),MATCH(CA$1,'Team forecast'!$R$2:$BH$2,0))*$BX213-(1-INDEX('Team forecast'!$R$3:$BH$26,MATCH($B213,'Team forecast'!$B$3:$B$26,0),MATCH(CA$1,'Team forecast'!$R$2:$BH$2,0)))*(BY213+BX213+CH213)*0.01,-5000)</f>
        <v>-5000</v>
      </c>
      <c r="CB213" s="5">
        <f>MAX(INDEX('Team forecast'!$R$3:$BH$26,MATCH($B213,'Team forecast'!$B$3:$B$26,0),MATCH(CB$1,'Team forecast'!$R$2:$BH$2,0))*$BX213-(1-INDEX('Team forecast'!$R$3:$BH$26,MATCH($B213,'Team forecast'!$B$3:$B$26,0),MATCH(CB$1,'Team forecast'!$R$2:$BH$2,0)))*(BY213+BX213*2+CH213)*0.01,0)</f>
        <v>0</v>
      </c>
      <c r="CC213" s="5">
        <v>0</v>
      </c>
      <c r="CD213" s="5">
        <f>+AK213+BD213*Cockpit!$C$3+BW213*Cockpit!$C$3^2+BZ213*Cockpit!$C$3^3+CA213*Cockpit!$C$3^4+CB213*Cockpit!$C$3^5+CC213*Cockpit!$C$3^6</f>
        <v>31514.192227957381</v>
      </c>
      <c r="CE213" s="5"/>
      <c r="CF213" s="5"/>
      <c r="CG213" s="5">
        <v>0</v>
      </c>
      <c r="CH213" s="5">
        <f t="shared" si="319"/>
        <v>4542000</v>
      </c>
      <c r="CI213" s="5">
        <f t="shared" si="320"/>
        <v>4542000</v>
      </c>
      <c r="CJ213" s="1">
        <f t="shared" si="321"/>
        <v>7.0000000000000001E-3</v>
      </c>
      <c r="CK213" s="5">
        <f>RANK(CD213,$CD$2:$CD$622)+COUNTIF($CD$2:$CD213,$CD213)-1</f>
        <v>256</v>
      </c>
      <c r="CL213" s="5">
        <f>RANK(CJ213,$CJ$2:$CJ$622)+COUNTIF($CJ$2:$CJ213,$CJ213)-1</f>
        <v>296</v>
      </c>
    </row>
    <row r="214" spans="1:90" x14ac:dyDescent="0.3">
      <c r="A214" t="str">
        <f>Players!P215</f>
        <v>Jan Vertonghen</v>
      </c>
      <c r="B214" t="str">
        <f>Players!G215</f>
        <v>Belgium</v>
      </c>
      <c r="C214" t="str">
        <f>Players!AB215</f>
        <v>Defense</v>
      </c>
      <c r="D214" s="1"/>
      <c r="F214" t="str">
        <f>IFERROR(INDEX(Lookup!B:B,MATCH(INDEX(Players!C:C,MATCH(E214,Players!A:A,0)),Lookup!D:D,0)),"")</f>
        <v/>
      </c>
      <c r="G214">
        <f>IF(Players!AC215=0,10000000,Players!AC215)</f>
        <v>4102000</v>
      </c>
      <c r="H214" s="16">
        <f>INDEX('Team forecast'!$B$2:$AO$26,MATCH('Master data'!$B214,'Team forecast'!$B$2:$B$26,0),MATCH('Master data'!H$1,'Team forecast'!$B$2:$AO$2,0))</f>
        <v>1.3904776720313736</v>
      </c>
      <c r="I214" s="16">
        <f>INDEX('Team forecast'!$B$2:$AO$26,MATCH('Master data'!$B214,'Team forecast'!$B$2:$B$26,0),MATCH('Master data'!I$1,'Team forecast'!$B$2:$AO$2,0))</f>
        <v>0.98501256392320902</v>
      </c>
      <c r="J214" s="16">
        <f>INDEX('Team forecast'!$B$2:$AO$26,MATCH('Master data'!$B214,'Team forecast'!$B$2:$B$26,0),MATCH('Master data'!J$1,'Team forecast'!$B$2:$AO$2,0))</f>
        <v>0.37343453510436442</v>
      </c>
      <c r="K214" s="16">
        <f>INDEX('Team forecast'!$B$2:$AO$26,MATCH('Master data'!$B214,'Team forecast'!$B$2:$B$26,0),MATCH('Master data'!K$1,'Team forecast'!$B$2:$AO$2,0))</f>
        <v>3.64738364221295</v>
      </c>
      <c r="L214" s="16">
        <f>INDEX('Team forecast'!$B$2:$AO$26,MATCH('Master data'!$B214,'Team forecast'!$B$2:$B$26,0),MATCH('Master data'!L$1,'Team forecast'!$B$2:$AO$2,0))</f>
        <v>3.2336271037883124</v>
      </c>
      <c r="M214">
        <f>IF(Players!BC215=1,95,0)</f>
        <v>0</v>
      </c>
      <c r="N214" s="2">
        <f>Players!BN215</f>
        <v>0</v>
      </c>
      <c r="O214" s="2">
        <f>Players!BO215</f>
        <v>0</v>
      </c>
      <c r="P214" s="2">
        <f>Players!BP215</f>
        <v>0</v>
      </c>
      <c r="Q214" s="2">
        <f>Players!BQ215</f>
        <v>8.742107819329771E-2</v>
      </c>
      <c r="R214" s="2">
        <f>Players!BR215</f>
        <v>0</v>
      </c>
      <c r="S214" s="2">
        <f t="shared" si="280"/>
        <v>1.3904776720313736</v>
      </c>
      <c r="T214" s="2">
        <f t="shared" si="281"/>
        <v>0.98501256392320902</v>
      </c>
      <c r="U214" s="16">
        <f>INDEX('Team forecast'!$B$2:$AO$26,MATCH('Master data'!$B214,'Team forecast'!$B$2:$B$26,0),MATCH('Master data'!U$1,'Team forecast'!$B$2:$AO$2,0))</f>
        <v>0.45540796963946878</v>
      </c>
      <c r="V214" s="16">
        <f>INDEX('Team forecast'!$B$2:$AO$26,MATCH('Master data'!$B214,'Team forecast'!$B$2:$B$26,0),MATCH('Master data'!V$1,'Team forecast'!$B$2:$AO$2,0))</f>
        <v>0.31119544592030363</v>
      </c>
      <c r="W214" s="16">
        <f>INDEX('Team forecast'!$B$2:$AO$26,MATCH('Master data'!$B214,'Team forecast'!$B$2:$B$26,0),MATCH('Master data'!W$1,'Team forecast'!$B$2:$AO$2,0))</f>
        <v>0.23339658444022771</v>
      </c>
      <c r="X214" s="5">
        <f t="shared" si="282"/>
        <v>-5000</v>
      </c>
      <c r="Y214" s="5">
        <f t="shared" si="283"/>
        <v>0</v>
      </c>
      <c r="Z214" s="5">
        <f t="shared" si="284"/>
        <v>0</v>
      </c>
      <c r="AA214" s="5">
        <f t="shared" si="285"/>
        <v>0</v>
      </c>
      <c r="AB214" s="5">
        <f t="shared" si="286"/>
        <v>0</v>
      </c>
      <c r="AC214" s="5">
        <f t="shared" si="287"/>
        <v>0</v>
      </c>
      <c r="AD214" s="5">
        <f t="shared" si="288"/>
        <v>0</v>
      </c>
      <c r="AE214" s="5">
        <f t="shared" si="289"/>
        <v>18671.72675521822</v>
      </c>
      <c r="AF214" s="5">
        <f t="shared" si="290"/>
        <v>0</v>
      </c>
      <c r="AG214" s="5">
        <f t="shared" si="291"/>
        <v>0</v>
      </c>
      <c r="AH214" s="5">
        <f t="shared" si="292"/>
        <v>0</v>
      </c>
      <c r="AI214" s="5">
        <f t="shared" si="293"/>
        <v>0</v>
      </c>
      <c r="AJ214" s="5">
        <f t="shared" si="294"/>
        <v>0</v>
      </c>
      <c r="AK214" s="5">
        <f>IFERROR(SUM(X214:AJ214),-5000)*((Cockpit!$C$3)^0)</f>
        <v>13671.72675521822</v>
      </c>
      <c r="AL214" s="16">
        <f>INDEX('Team forecast'!$B$2:$AO$26,MATCH('Master data'!$B214,'Team forecast'!$B$2:$B$26,0),MATCH('Master data'!AL$1,'Team forecast'!$B$2:$AO$2,0))</f>
        <v>2.3578794100156779</v>
      </c>
      <c r="AM214" s="16">
        <f>INDEX('Team forecast'!$B$2:$AO$26,MATCH('Master data'!$B214,'Team forecast'!$B$2:$B$26,0),MATCH('Master data'!AM$1,'Team forecast'!$B$2:$AO$2,0))</f>
        <v>0.60341572553131961</v>
      </c>
      <c r="AN214" s="16">
        <f>INDEX('Team forecast'!$B$2:$AO$26,MATCH('Master data'!$B214,'Team forecast'!$B$2:$B$26,0),MATCH('Master data'!AN$1,'Team forecast'!$B$2:$AO$2,0))</f>
        <v>0.5469402440769694</v>
      </c>
      <c r="AO214" s="16">
        <f>INDEX('Team forecast'!$B$2:$AO$26,MATCH('Master data'!$B214,'Team forecast'!$B$2:$B$26,0),MATCH('Master data'!AO$1,'Team forecast'!$B$2:$AO$2,0))</f>
        <v>6.1849902111969035</v>
      </c>
      <c r="AP214" s="16">
        <f>INDEX('Team forecast'!$B$2:$AO$26,MATCH('Master data'!$B214,'Team forecast'!$B$2:$B$26,0),MATCH('Master data'!AP$1,'Team forecast'!$B$2:$AO$2,0))</f>
        <v>1.9809102100775644</v>
      </c>
      <c r="AQ214" s="5">
        <f t="shared" si="295"/>
        <v>-5000</v>
      </c>
      <c r="AR214" s="5">
        <f>INDEX('Team forecast'!$B$2:$AO$26,MATCH('Master data'!$B214,'Team forecast'!$B$2:$B$26,0),MATCH('Master data'!AR$1,'Team forecast'!$B$2:$AO$2,0))*IF(X214&gt;0,25000,0)</f>
        <v>0</v>
      </c>
      <c r="AS214" s="16">
        <f>INDEX('Team forecast'!$B$2:$AO$26,MATCH('Master data'!$B214,'Team forecast'!$B$2:$B$26,0),MATCH('Master data'!AS$1,'Team forecast'!$B$2:$AO$2,0))*IF(X214&gt;0,5000,0)</f>
        <v>0</v>
      </c>
      <c r="AT214" s="16">
        <f>INDEX('Team forecast'!$B$2:$AO$26,MATCH('Master data'!$B214,'Team forecast'!$B$2:$B$26,0),MATCH('Master data'!AT$1,'Team forecast'!$B$2:$AO$2,0))*IF(X214&gt;0,-15000,0)</f>
        <v>0</v>
      </c>
      <c r="AU214" s="5">
        <f t="shared" si="296"/>
        <v>0</v>
      </c>
      <c r="AV214" s="5">
        <f t="shared" si="297"/>
        <v>0</v>
      </c>
      <c r="AW214" s="5">
        <f t="shared" si="298"/>
        <v>0</v>
      </c>
      <c r="AX214" s="5">
        <f t="shared" si="299"/>
        <v>27347.01220384847</v>
      </c>
      <c r="AY214" s="5">
        <f t="shared" si="300"/>
        <v>0</v>
      </c>
      <c r="AZ214" s="5">
        <f t="shared" si="301"/>
        <v>0</v>
      </c>
      <c r="BA214" s="5">
        <f t="shared" si="302"/>
        <v>0</v>
      </c>
      <c r="BB214" s="5">
        <f t="shared" si="303"/>
        <v>0</v>
      </c>
      <c r="BC214" s="5">
        <f t="shared" si="304"/>
        <v>0</v>
      </c>
      <c r="BD214" s="5">
        <f t="shared" si="305"/>
        <v>22347.01220384847</v>
      </c>
      <c r="BE214" s="16">
        <f>INDEX('Team forecast'!$B$2:$AO$26,MATCH('Master data'!$B214,'Team forecast'!$B$2:$B$26,0),MATCH('Master data'!BE$1,'Team forecast'!$B$2:$AO$2,0))</f>
        <v>0</v>
      </c>
      <c r="BF214" s="16">
        <f>INDEX('Team forecast'!$B$2:$AO$26,MATCH('Master data'!$B214,'Team forecast'!$B$2:$B$26,0),MATCH('Master data'!BF$1,'Team forecast'!$B$2:$AO$2,0))</f>
        <v>0</v>
      </c>
      <c r="BG214" s="16">
        <f>INDEX('Team forecast'!$B$2:$AO$26,MATCH('Master data'!$B214,'Team forecast'!$B$2:$B$26,0),MATCH('Master data'!BG$1,'Team forecast'!$B$2:$AO$2,0))</f>
        <v>0</v>
      </c>
      <c r="BH214" s="16">
        <f>INDEX('Team forecast'!$B$2:$AO$26,MATCH('Master data'!$B214,'Team forecast'!$B$2:$B$26,0),MATCH('Master data'!BH$1,'Team forecast'!$B$2:$AO$2,0))</f>
        <v>0</v>
      </c>
      <c r="BI214" s="16">
        <f>INDEX('Team forecast'!$B$2:$AO$26,MATCH('Master data'!$B214,'Team forecast'!$B$2:$B$26,0),MATCH('Master data'!BI$1,'Team forecast'!$B$2:$AO$2,0))</f>
        <v>0</v>
      </c>
      <c r="BJ214" s="5">
        <f t="shared" si="306"/>
        <v>-5000</v>
      </c>
      <c r="BK214" s="5">
        <f>INDEX('Team forecast'!$R$3:$BH$26,MATCH($B214,'Team forecast'!$B$3:$B$26,0),MATCH(BK$1,'Team forecast'!$R$2:$BH$2,0))*IF($X214&gt;0,25000,0)</f>
        <v>0</v>
      </c>
      <c r="BL214" s="5">
        <f>INDEX('Team forecast'!$R$3:$BH$26,MATCH($B214,'Team forecast'!$B$3:$B$26,0),MATCH(BL$1,'Team forecast'!$R$2:$BH$2,0))*IF($X214&gt;0,5000,0)</f>
        <v>0</v>
      </c>
      <c r="BM214" s="5">
        <f>INDEX('Team forecast'!$R$3:$BH$26,MATCH($B214,'Team forecast'!$B$3:$B$26,0),MATCH(BM$1,'Team forecast'!$R$2:$BH$2,0))*IF($X214&gt;0,-15000,0)</f>
        <v>0</v>
      </c>
      <c r="BN214" s="5">
        <f t="shared" si="307"/>
        <v>0</v>
      </c>
      <c r="BO214" s="5">
        <f t="shared" si="308"/>
        <v>0</v>
      </c>
      <c r="BP214" s="5">
        <f t="shared" si="309"/>
        <v>0</v>
      </c>
      <c r="BQ214" s="5">
        <f t="shared" si="310"/>
        <v>0</v>
      </c>
      <c r="BR214" s="5">
        <f t="shared" si="311"/>
        <v>0</v>
      </c>
      <c r="BS214" s="5">
        <f t="shared" si="312"/>
        <v>0</v>
      </c>
      <c r="BT214" s="5">
        <f t="shared" si="313"/>
        <v>0</v>
      </c>
      <c r="BU214" s="5">
        <f t="shared" si="314"/>
        <v>0</v>
      </c>
      <c r="BV214" s="5">
        <f t="shared" si="315"/>
        <v>0</v>
      </c>
      <c r="BW214" s="5">
        <f t="shared" si="316"/>
        <v>0</v>
      </c>
      <c r="BX214" s="5">
        <f t="shared" si="317"/>
        <v>18009.369479533343</v>
      </c>
      <c r="BY214" s="5">
        <f t="shared" si="318"/>
        <v>54028.108438600029</v>
      </c>
      <c r="BZ214" s="5">
        <f>MAX(INDEX('Team forecast'!$R$3:$BH$26,MATCH($B214,'Team forecast'!$B$3:$B$26,0),MATCH(BZ$1,'Team forecast'!$R$2:$BH$2,0))*($BX214)-(1-INDEX('Team forecast'!$R$3:$BH$26,MATCH($B214,'Team forecast'!$B$3:$B$26,0),MATCH(BZ$1,'Team forecast'!$R$2:$BH$2,0)))*(BY214+CH214)*0.01,-5000)</f>
        <v>13596.802771094866</v>
      </c>
      <c r="CA214" s="5">
        <f>MAX(INDEX('Team forecast'!$R$3:$BH$26,MATCH($B214,'Team forecast'!$B$3:$B$26,0),MATCH(CA$1,'Team forecast'!$R$2:$BH$2,0))*$BX214-(1-INDEX('Team forecast'!$R$3:$BH$26,MATCH($B214,'Team forecast'!$B$3:$B$26,0),MATCH(CA$1,'Team forecast'!$R$2:$BH$2,0)))*(BY214+BX214+CH214)*0.01,-5000)</f>
        <v>-5000</v>
      </c>
      <c r="CB214" s="5">
        <f>MAX(INDEX('Team forecast'!$R$3:$BH$26,MATCH($B214,'Team forecast'!$B$3:$B$26,0),MATCH(CB$1,'Team forecast'!$R$2:$BH$2,0))*$BX214-(1-INDEX('Team forecast'!$R$3:$BH$26,MATCH($B214,'Team forecast'!$B$3:$B$26,0),MATCH(CB$1,'Team forecast'!$R$2:$BH$2,0)))*(BY214+BX214*2+CH214)*0.01,0)</f>
        <v>0</v>
      </c>
      <c r="CC214" s="5">
        <v>0</v>
      </c>
      <c r="CD214" s="5">
        <f>+AK214+BD214*Cockpit!$C$3+BW214*Cockpit!$C$3^2+BZ214*Cockpit!$C$3^3+CA214*Cockpit!$C$3^4+CB214*Cockpit!$C$3^5+CC214*Cockpit!$C$3^6</f>
        <v>31610.762872676172</v>
      </c>
      <c r="CE214" s="5"/>
      <c r="CF214" s="5"/>
      <c r="CG214" s="5">
        <v>0</v>
      </c>
      <c r="CH214" s="5">
        <f t="shared" si="319"/>
        <v>4102000</v>
      </c>
      <c r="CI214" s="5">
        <f t="shared" si="320"/>
        <v>4102000</v>
      </c>
      <c r="CJ214" s="1">
        <f t="shared" si="321"/>
        <v>8.0000000000000002E-3</v>
      </c>
      <c r="CK214" s="5">
        <f>RANK(CD214,$CD$2:$CD$622)+COUNTIF($CD$2:$CD214,$CD214)-1</f>
        <v>255</v>
      </c>
      <c r="CL214" s="5">
        <f>RANK(CJ214,$CJ$2:$CJ$622)+COUNTIF($CJ$2:$CJ214,$CJ214)-1</f>
        <v>286</v>
      </c>
    </row>
    <row r="215" spans="1:90" x14ac:dyDescent="0.3">
      <c r="A215" t="str">
        <f>Players!P216</f>
        <v>Jérémy Doku</v>
      </c>
      <c r="B215" t="str">
        <f>Players!G216</f>
        <v>Belgium</v>
      </c>
      <c r="C215" t="str">
        <f>Players!AB216</f>
        <v>Striker</v>
      </c>
      <c r="D215" s="1"/>
      <c r="F215" t="str">
        <f>IFERROR(INDEX(Lookup!B:B,MATCH(INDEX(Players!C:C,MATCH(E215,Players!A:A,0)),Lookup!D:D,0)),"")</f>
        <v/>
      </c>
      <c r="G215">
        <f>IF(Players!AC216=0,10000000,Players!AC216)</f>
        <v>3495000</v>
      </c>
      <c r="H215" s="16">
        <f>INDEX('Team forecast'!$B$2:$AO$26,MATCH('Master data'!$B215,'Team forecast'!$B$2:$B$26,0),MATCH('Master data'!H$1,'Team forecast'!$B$2:$AO$2,0))</f>
        <v>1.3904776720313736</v>
      </c>
      <c r="I215" s="16">
        <f>INDEX('Team forecast'!$B$2:$AO$26,MATCH('Master data'!$B215,'Team forecast'!$B$2:$B$26,0),MATCH('Master data'!I$1,'Team forecast'!$B$2:$AO$2,0))</f>
        <v>0.98501256392320902</v>
      </c>
      <c r="J215" s="16">
        <f>INDEX('Team forecast'!$B$2:$AO$26,MATCH('Master data'!$B215,'Team forecast'!$B$2:$B$26,0),MATCH('Master data'!J$1,'Team forecast'!$B$2:$AO$2,0))</f>
        <v>0.37343453510436442</v>
      </c>
      <c r="K215" s="16">
        <f>INDEX('Team forecast'!$B$2:$AO$26,MATCH('Master data'!$B215,'Team forecast'!$B$2:$B$26,0),MATCH('Master data'!K$1,'Team forecast'!$B$2:$AO$2,0))</f>
        <v>3.64738364221295</v>
      </c>
      <c r="L215" s="16">
        <f>INDEX('Team forecast'!$B$2:$AO$26,MATCH('Master data'!$B215,'Team forecast'!$B$2:$B$26,0),MATCH('Master data'!L$1,'Team forecast'!$B$2:$AO$2,0))</f>
        <v>3.2336271037883124</v>
      </c>
      <c r="M215">
        <f>IF(Players!BC216=1,95,0)</f>
        <v>0</v>
      </c>
      <c r="N215" s="2">
        <f>Players!BN216</f>
        <v>0</v>
      </c>
      <c r="O215" s="2">
        <f>Players!BO216</f>
        <v>0</v>
      </c>
      <c r="P215" s="2">
        <f>Players!BP216</f>
        <v>0</v>
      </c>
      <c r="Q215" s="2">
        <f>Players!BQ216</f>
        <v>0.1044132873166523</v>
      </c>
      <c r="R215" s="2">
        <f>Players!BR216</f>
        <v>3.8826574633304578E-2</v>
      </c>
      <c r="S215" s="2">
        <f t="shared" si="280"/>
        <v>1.3904776720313736</v>
      </c>
      <c r="T215" s="2">
        <f t="shared" si="281"/>
        <v>0.98501256392320902</v>
      </c>
      <c r="U215" s="16">
        <f>INDEX('Team forecast'!$B$2:$AO$26,MATCH('Master data'!$B215,'Team forecast'!$B$2:$B$26,0),MATCH('Master data'!U$1,'Team forecast'!$B$2:$AO$2,0))</f>
        <v>0.45540796963946878</v>
      </c>
      <c r="V215" s="16">
        <f>INDEX('Team forecast'!$B$2:$AO$26,MATCH('Master data'!$B215,'Team forecast'!$B$2:$B$26,0),MATCH('Master data'!V$1,'Team forecast'!$B$2:$AO$2,0))</f>
        <v>0.31119544592030363</v>
      </c>
      <c r="W215" s="16">
        <f>INDEX('Team forecast'!$B$2:$AO$26,MATCH('Master data'!$B215,'Team forecast'!$B$2:$B$26,0),MATCH('Master data'!W$1,'Team forecast'!$B$2:$AO$2,0))</f>
        <v>0.23339658444022771</v>
      </c>
      <c r="X215" s="5">
        <f t="shared" si="282"/>
        <v>-5000</v>
      </c>
      <c r="Y215" s="5">
        <f t="shared" si="283"/>
        <v>0</v>
      </c>
      <c r="Z215" s="5">
        <f t="shared" si="284"/>
        <v>0</v>
      </c>
      <c r="AA215" s="5">
        <f t="shared" si="285"/>
        <v>0</v>
      </c>
      <c r="AB215" s="5">
        <f t="shared" si="286"/>
        <v>0</v>
      </c>
      <c r="AC215" s="5">
        <f t="shared" si="287"/>
        <v>0</v>
      </c>
      <c r="AD215" s="5">
        <f t="shared" si="288"/>
        <v>0</v>
      </c>
      <c r="AE215" s="5">
        <f t="shared" si="289"/>
        <v>0</v>
      </c>
      <c r="AF215" s="5">
        <f t="shared" si="290"/>
        <v>0</v>
      </c>
      <c r="AG215" s="5">
        <f t="shared" si="291"/>
        <v>0</v>
      </c>
      <c r="AH215" s="5">
        <f t="shared" si="292"/>
        <v>0</v>
      </c>
      <c r="AI215" s="5">
        <f t="shared" si="293"/>
        <v>0</v>
      </c>
      <c r="AJ215" s="5">
        <f t="shared" si="294"/>
        <v>0</v>
      </c>
      <c r="AK215" s="5">
        <f>IFERROR(SUM(X215:AJ215),-5000)*((Cockpit!$C$3)^0)</f>
        <v>-5000</v>
      </c>
      <c r="AL215" s="16">
        <f>INDEX('Team forecast'!$B$2:$AO$26,MATCH('Master data'!$B215,'Team forecast'!$B$2:$B$26,0),MATCH('Master data'!AL$1,'Team forecast'!$B$2:$AO$2,0))</f>
        <v>2.3578794100156779</v>
      </c>
      <c r="AM215" s="16">
        <f>INDEX('Team forecast'!$B$2:$AO$26,MATCH('Master data'!$B215,'Team forecast'!$B$2:$B$26,0),MATCH('Master data'!AM$1,'Team forecast'!$B$2:$AO$2,0))</f>
        <v>0.60341572553131961</v>
      </c>
      <c r="AN215" s="16">
        <f>INDEX('Team forecast'!$B$2:$AO$26,MATCH('Master data'!$B215,'Team forecast'!$B$2:$B$26,0),MATCH('Master data'!AN$1,'Team forecast'!$B$2:$AO$2,0))</f>
        <v>0.5469402440769694</v>
      </c>
      <c r="AO215" s="16">
        <f>INDEX('Team forecast'!$B$2:$AO$26,MATCH('Master data'!$B215,'Team forecast'!$B$2:$B$26,0),MATCH('Master data'!AO$1,'Team forecast'!$B$2:$AO$2,0))</f>
        <v>6.1849902111969035</v>
      </c>
      <c r="AP215" s="16">
        <f>INDEX('Team forecast'!$B$2:$AO$26,MATCH('Master data'!$B215,'Team forecast'!$B$2:$B$26,0),MATCH('Master data'!AP$1,'Team forecast'!$B$2:$AO$2,0))</f>
        <v>1.9809102100775644</v>
      </c>
      <c r="AQ215" s="5">
        <f t="shared" si="295"/>
        <v>-5000</v>
      </c>
      <c r="AR215" s="5">
        <f>INDEX('Team forecast'!$B$2:$AO$26,MATCH('Master data'!$B215,'Team forecast'!$B$2:$B$26,0),MATCH('Master data'!AR$1,'Team forecast'!$B$2:$AO$2,0))*IF(X215&gt;0,25000,0)</f>
        <v>0</v>
      </c>
      <c r="AS215" s="16">
        <f>INDEX('Team forecast'!$B$2:$AO$26,MATCH('Master data'!$B215,'Team forecast'!$B$2:$B$26,0),MATCH('Master data'!AS$1,'Team forecast'!$B$2:$AO$2,0))*IF(X215&gt;0,5000,0)</f>
        <v>0</v>
      </c>
      <c r="AT215" s="16">
        <f>INDEX('Team forecast'!$B$2:$AO$26,MATCH('Master data'!$B215,'Team forecast'!$B$2:$B$26,0),MATCH('Master data'!AT$1,'Team forecast'!$B$2:$AO$2,0))*IF(X215&gt;0,-15000,0)</f>
        <v>0</v>
      </c>
      <c r="AU215" s="5">
        <f t="shared" si="296"/>
        <v>0</v>
      </c>
      <c r="AV215" s="5">
        <f t="shared" si="297"/>
        <v>0</v>
      </c>
      <c r="AW215" s="5">
        <f t="shared" si="298"/>
        <v>0</v>
      </c>
      <c r="AX215" s="5">
        <f t="shared" si="299"/>
        <v>0</v>
      </c>
      <c r="AY215" s="5">
        <f t="shared" si="300"/>
        <v>0</v>
      </c>
      <c r="AZ215" s="5">
        <f t="shared" si="301"/>
        <v>0</v>
      </c>
      <c r="BA215" s="5">
        <f t="shared" si="302"/>
        <v>0</v>
      </c>
      <c r="BB215" s="5">
        <f t="shared" si="303"/>
        <v>0</v>
      </c>
      <c r="BC215" s="5">
        <f t="shared" si="304"/>
        <v>0</v>
      </c>
      <c r="BD215" s="5">
        <f t="shared" si="305"/>
        <v>-5000</v>
      </c>
      <c r="BE215" s="16">
        <f>INDEX('Team forecast'!$B$2:$AO$26,MATCH('Master data'!$B215,'Team forecast'!$B$2:$B$26,0),MATCH('Master data'!BE$1,'Team forecast'!$B$2:$AO$2,0))</f>
        <v>0</v>
      </c>
      <c r="BF215" s="16">
        <f>INDEX('Team forecast'!$B$2:$AO$26,MATCH('Master data'!$B215,'Team forecast'!$B$2:$B$26,0),MATCH('Master data'!BF$1,'Team forecast'!$B$2:$AO$2,0))</f>
        <v>0</v>
      </c>
      <c r="BG215" s="16">
        <f>INDEX('Team forecast'!$B$2:$AO$26,MATCH('Master data'!$B215,'Team forecast'!$B$2:$B$26,0),MATCH('Master data'!BG$1,'Team forecast'!$B$2:$AO$2,0))</f>
        <v>0</v>
      </c>
      <c r="BH215" s="16">
        <f>INDEX('Team forecast'!$B$2:$AO$26,MATCH('Master data'!$B215,'Team forecast'!$B$2:$B$26,0),MATCH('Master data'!BH$1,'Team forecast'!$B$2:$AO$2,0))</f>
        <v>0</v>
      </c>
      <c r="BI215" s="16">
        <f>INDEX('Team forecast'!$B$2:$AO$26,MATCH('Master data'!$B215,'Team forecast'!$B$2:$B$26,0),MATCH('Master data'!BI$1,'Team forecast'!$B$2:$AO$2,0))</f>
        <v>0</v>
      </c>
      <c r="BJ215" s="5">
        <f t="shared" si="306"/>
        <v>-5000</v>
      </c>
      <c r="BK215" s="5">
        <f>INDEX('Team forecast'!$R$3:$BH$26,MATCH($B215,'Team forecast'!$B$3:$B$26,0),MATCH(BK$1,'Team forecast'!$R$2:$BH$2,0))*IF($X215&gt;0,25000,0)</f>
        <v>0</v>
      </c>
      <c r="BL215" s="5">
        <f>INDEX('Team forecast'!$R$3:$BH$26,MATCH($B215,'Team forecast'!$B$3:$B$26,0),MATCH(BL$1,'Team forecast'!$R$2:$BH$2,0))*IF($X215&gt;0,5000,0)</f>
        <v>0</v>
      </c>
      <c r="BM215" s="5">
        <f>INDEX('Team forecast'!$R$3:$BH$26,MATCH($B215,'Team forecast'!$B$3:$B$26,0),MATCH(BM$1,'Team forecast'!$R$2:$BH$2,0))*IF($X215&gt;0,-15000,0)</f>
        <v>0</v>
      </c>
      <c r="BN215" s="5">
        <f t="shared" si="307"/>
        <v>0</v>
      </c>
      <c r="BO215" s="5">
        <f t="shared" si="308"/>
        <v>0</v>
      </c>
      <c r="BP215" s="5">
        <f t="shared" si="309"/>
        <v>0</v>
      </c>
      <c r="BQ215" s="5">
        <f t="shared" si="310"/>
        <v>0</v>
      </c>
      <c r="BR215" s="5">
        <f t="shared" si="311"/>
        <v>0</v>
      </c>
      <c r="BS215" s="5">
        <f t="shared" si="312"/>
        <v>0</v>
      </c>
      <c r="BT215" s="5">
        <f t="shared" si="313"/>
        <v>0</v>
      </c>
      <c r="BU215" s="5">
        <f t="shared" si="314"/>
        <v>0</v>
      </c>
      <c r="BV215" s="5">
        <f t="shared" si="315"/>
        <v>0</v>
      </c>
      <c r="BW215" s="5">
        <f t="shared" si="316"/>
        <v>0</v>
      </c>
      <c r="BX215" s="5">
        <f t="shared" si="317"/>
        <v>-5000</v>
      </c>
      <c r="BY215" s="5">
        <f t="shared" si="318"/>
        <v>-15000</v>
      </c>
      <c r="BZ215" s="5">
        <f>MAX(INDEX('Team forecast'!$R$3:$BH$26,MATCH($B215,'Team forecast'!$B$3:$B$26,0),MATCH(BZ$1,'Team forecast'!$R$2:$BH$2,0))*($BX215)-(1-INDEX('Team forecast'!$R$3:$BH$26,MATCH($B215,'Team forecast'!$B$3:$B$26,0),MATCH(BZ$1,'Team forecast'!$R$2:$BH$2,0)))*(BY215+CH215)*0.01,-5000)</f>
        <v>-5000</v>
      </c>
      <c r="CA215" s="5">
        <f>MAX(INDEX('Team forecast'!$R$3:$BH$26,MATCH($B215,'Team forecast'!$B$3:$B$26,0),MATCH(CA$1,'Team forecast'!$R$2:$BH$2,0))*$BX215-(1-INDEX('Team forecast'!$R$3:$BH$26,MATCH($B215,'Team forecast'!$B$3:$B$26,0),MATCH(CA$1,'Team forecast'!$R$2:$BH$2,0)))*(BY215+BX215+CH215)*0.01,-5000)</f>
        <v>-5000</v>
      </c>
      <c r="CB215" s="5">
        <f>MAX(INDEX('Team forecast'!$R$3:$BH$26,MATCH($B215,'Team forecast'!$B$3:$B$26,0),MATCH(CB$1,'Team forecast'!$R$2:$BH$2,0))*$BX215-(1-INDEX('Team forecast'!$R$3:$BH$26,MATCH($B215,'Team forecast'!$B$3:$B$26,0),MATCH(CB$1,'Team forecast'!$R$2:$BH$2,0)))*(BY215+BX215*2+CH215)*0.01,0)</f>
        <v>0</v>
      </c>
      <c r="CC215" s="5">
        <v>0</v>
      </c>
      <c r="CD215" s="5">
        <f>+AK215+BD215*Cockpit!$C$3+BW215*Cockpit!$C$3^2+BZ215*Cockpit!$C$3^3+CA215*Cockpit!$C$3^4+CB215*Cockpit!$C$3^5+CC215*Cockpit!$C$3^6</f>
        <v>-10802.469135802468</v>
      </c>
      <c r="CE215" s="5"/>
      <c r="CF215" s="5"/>
      <c r="CG215" s="5">
        <v>0</v>
      </c>
      <c r="CH215" s="5">
        <f t="shared" si="319"/>
        <v>3495000</v>
      </c>
      <c r="CI215" s="5">
        <f t="shared" si="320"/>
        <v>3495000</v>
      </c>
      <c r="CJ215" s="1">
        <f t="shared" si="321"/>
        <v>-3.0000000000000001E-3</v>
      </c>
      <c r="CK215" s="5">
        <f>RANK(CD215,$CD$2:$CD$622)+COUNTIF($CD$2:$CD215,$CD215)-1</f>
        <v>482</v>
      </c>
      <c r="CL215" s="5">
        <f>RANK(CJ215,$CJ$2:$CJ$622)+COUNTIF($CJ$2:$CJ215,$CJ215)-1</f>
        <v>462</v>
      </c>
    </row>
    <row r="216" spans="1:90" x14ac:dyDescent="0.3">
      <c r="A216" t="str">
        <f>Players!P217</f>
        <v>Owen Wijndal</v>
      </c>
      <c r="B216" t="str">
        <f>Players!G217</f>
        <v>Netherlands</v>
      </c>
      <c r="C216" t="str">
        <f>Players!AB217</f>
        <v>Defense</v>
      </c>
      <c r="D216" s="1"/>
      <c r="F216" t="str">
        <f>IFERROR(INDEX(Lookup!B:B,MATCH(INDEX(Players!C:C,MATCH(E216,Players!A:A,0)),Lookup!D:D,0)),"")</f>
        <v/>
      </c>
      <c r="G216">
        <f>IF(Players!AC217=0,10000000,Players!AC217)</f>
        <v>3526000</v>
      </c>
      <c r="H216" s="16">
        <f>INDEX('Team forecast'!$B$2:$AO$26,MATCH('Master data'!$B216,'Team forecast'!$B$2:$B$26,0),MATCH('Master data'!H$1,'Team forecast'!$B$2:$AO$2,0))</f>
        <v>1.9317940875295669</v>
      </c>
      <c r="I216" s="16">
        <f>INDEX('Team forecast'!$B$2:$AO$26,MATCH('Master data'!$B216,'Team forecast'!$B$2:$B$26,0),MATCH('Master data'!I$1,'Team forecast'!$B$2:$AO$2,0))</f>
        <v>0.87092212684430403</v>
      </c>
      <c r="J216" s="16">
        <f>INDEX('Team forecast'!$B$2:$AO$26,MATCH('Master data'!$B216,'Team forecast'!$B$2:$B$26,0),MATCH('Master data'!J$1,'Team forecast'!$B$2:$AO$2,0))</f>
        <v>0.41856540084388189</v>
      </c>
      <c r="K216" s="16">
        <f>INDEX('Team forecast'!$B$2:$AO$26,MATCH('Master data'!$B216,'Team forecast'!$B$2:$B$26,0),MATCH('Master data'!K$1,'Team forecast'!$B$2:$AO$2,0))</f>
        <v>5.488461706626059</v>
      </c>
      <c r="L216" s="16">
        <f>INDEX('Team forecast'!$B$2:$AO$26,MATCH('Master data'!$B216,'Team forecast'!$B$2:$B$26,0),MATCH('Master data'!L$1,'Team forecast'!$B$2:$AO$2,0))</f>
        <v>2.8590877901454426</v>
      </c>
      <c r="M216">
        <f>IF(Players!BC217=1,95,0)</f>
        <v>95</v>
      </c>
      <c r="N216" s="2">
        <f>Players!BN217</f>
        <v>3.4966969400837657E-3</v>
      </c>
      <c r="O216" s="2">
        <f>Players!BO217</f>
        <v>7.4342369512817637E-3</v>
      </c>
      <c r="P216" s="2">
        <f>Players!BP217</f>
        <v>2.2943503305019937E-2</v>
      </c>
      <c r="Q216" s="2">
        <f>Players!BQ217</f>
        <v>6.8372379635762731E-2</v>
      </c>
      <c r="R216" s="2">
        <f>Players!BR217</f>
        <v>0</v>
      </c>
      <c r="S216" s="2">
        <f t="shared" si="280"/>
        <v>1.9317940875295669</v>
      </c>
      <c r="T216" s="2">
        <f t="shared" si="281"/>
        <v>0.87092212684430403</v>
      </c>
      <c r="U216" s="16">
        <f>INDEX('Team forecast'!$B$2:$AO$26,MATCH('Master data'!$B216,'Team forecast'!$B$2:$B$26,0),MATCH('Master data'!U$1,'Team forecast'!$B$2:$AO$2,0))</f>
        <v>0.60759493670886078</v>
      </c>
      <c r="V216" s="16">
        <f>INDEX('Team forecast'!$B$2:$AO$26,MATCH('Master data'!$B216,'Team forecast'!$B$2:$B$26,0),MATCH('Master data'!V$1,'Team forecast'!$B$2:$AO$2,0))</f>
        <v>0.23544303797468349</v>
      </c>
      <c r="W216" s="16">
        <f>INDEX('Team forecast'!$B$2:$AO$26,MATCH('Master data'!$B216,'Team forecast'!$B$2:$B$26,0),MATCH('Master data'!W$1,'Team forecast'!$B$2:$AO$2,0))</f>
        <v>0.1569620253164557</v>
      </c>
      <c r="X216" s="5">
        <f t="shared" si="282"/>
        <v>7000</v>
      </c>
      <c r="Y216" s="5">
        <f t="shared" si="283"/>
        <v>15189.873417721519</v>
      </c>
      <c r="Z216" s="5">
        <f t="shared" si="284"/>
        <v>1177.2151898734176</v>
      </c>
      <c r="AA216" s="5">
        <f t="shared" si="285"/>
        <v>-2354.4303797468356</v>
      </c>
      <c r="AB216" s="5">
        <f t="shared" si="286"/>
        <v>1013.234771210482</v>
      </c>
      <c r="AC216" s="5">
        <f t="shared" si="287"/>
        <v>718.07074938899723</v>
      </c>
      <c r="AD216" s="5">
        <f t="shared" si="288"/>
        <v>1259.2453930545037</v>
      </c>
      <c r="AE216" s="5">
        <f t="shared" si="289"/>
        <v>20928.270042194094</v>
      </c>
      <c r="AF216" s="5">
        <f t="shared" si="290"/>
        <v>0</v>
      </c>
      <c r="AG216" s="5">
        <f t="shared" si="291"/>
        <v>-1367.4475927152546</v>
      </c>
      <c r="AH216" s="5">
        <f t="shared" si="292"/>
        <v>0</v>
      </c>
      <c r="AI216" s="5">
        <f t="shared" si="293"/>
        <v>19317.94087529567</v>
      </c>
      <c r="AJ216" s="5">
        <f t="shared" si="294"/>
        <v>-6967.3770147544319</v>
      </c>
      <c r="AK216" s="5">
        <f>IFERROR(SUM(X216:AJ216),-5000)*((Cockpit!$C$3)^0)</f>
        <v>55914.59545152216</v>
      </c>
      <c r="AL216" s="16">
        <f>INDEX('Team forecast'!$B$2:$AO$26,MATCH('Master data'!$B216,'Team forecast'!$B$2:$B$26,0),MATCH('Master data'!AL$1,'Team forecast'!$B$2:$AO$2,0))</f>
        <v>2.4630934556476545</v>
      </c>
      <c r="AM216" s="16">
        <f>INDEX('Team forecast'!$B$2:$AO$26,MATCH('Master data'!$B216,'Team forecast'!$B$2:$B$26,0),MATCH('Master data'!AM$1,'Team forecast'!$B$2:$AO$2,0))</f>
        <v>0.51627380220950081</v>
      </c>
      <c r="AN216" s="16">
        <f>INDEX('Team forecast'!$B$2:$AO$26,MATCH('Master data'!$B216,'Team forecast'!$B$2:$B$26,0),MATCH('Master data'!AN$1,'Team forecast'!$B$2:$AO$2,0))</f>
        <v>0.59673998157876562</v>
      </c>
      <c r="AO216" s="16">
        <f>INDEX('Team forecast'!$B$2:$AO$26,MATCH('Master data'!$B216,'Team forecast'!$B$2:$B$26,0),MATCH('Master data'!AO$1,'Team forecast'!$B$2:$AO$2,0))</f>
        <v>6.9979477618400647</v>
      </c>
      <c r="AP216" s="16">
        <f>INDEX('Team forecast'!$B$2:$AO$26,MATCH('Master data'!$B216,'Team forecast'!$B$2:$B$26,0),MATCH('Master data'!AP$1,'Team forecast'!$B$2:$AO$2,0))</f>
        <v>1.6948382395766441</v>
      </c>
      <c r="AQ216" s="5">
        <f t="shared" si="295"/>
        <v>7000</v>
      </c>
      <c r="AR216" s="5">
        <f>INDEX('Team forecast'!$B$2:$AO$26,MATCH('Master data'!$B216,'Team forecast'!$B$2:$B$26,0),MATCH('Master data'!AR$1,'Team forecast'!$B$2:$AO$2,0))*IF(X216&gt;0,25000,0)</f>
        <v>20018.841262364575</v>
      </c>
      <c r="AS216" s="16">
        <f>INDEX('Team forecast'!$B$2:$AO$26,MATCH('Master data'!$B216,'Team forecast'!$B$2:$B$26,0),MATCH('Master data'!AS$1,'Team forecast'!$B$2:$AO$2,0))*IF(X216&gt;0,5000,0)</f>
        <v>720.67828544512452</v>
      </c>
      <c r="AT216" s="16">
        <f>INDEX('Team forecast'!$B$2:$AO$26,MATCH('Master data'!$B216,'Team forecast'!$B$2:$B$26,0),MATCH('Master data'!AT$1,'Team forecast'!$B$2:$AO$2,0))*IF(X216&gt;0,-15000,0)</f>
        <v>-826.66038624587839</v>
      </c>
      <c r="AU216" s="5">
        <f t="shared" si="296"/>
        <v>1291.9037024255251</v>
      </c>
      <c r="AV216" s="5">
        <f t="shared" si="297"/>
        <v>915.56101912180418</v>
      </c>
      <c r="AW216" s="5">
        <f t="shared" si="298"/>
        <v>1605.5743760213441</v>
      </c>
      <c r="AX216" s="5">
        <f t="shared" si="299"/>
        <v>29836.999078938283</v>
      </c>
      <c r="AY216" s="5">
        <f t="shared" si="300"/>
        <v>0</v>
      </c>
      <c r="AZ216" s="5">
        <f t="shared" si="301"/>
        <v>-1367.4475927152546</v>
      </c>
      <c r="BA216" s="5">
        <f t="shared" si="302"/>
        <v>0</v>
      </c>
      <c r="BB216" s="5">
        <f t="shared" si="303"/>
        <v>24630.934556476546</v>
      </c>
      <c r="BC216" s="5">
        <f t="shared" si="304"/>
        <v>-4130.1904176760063</v>
      </c>
      <c r="BD216" s="5">
        <f t="shared" si="305"/>
        <v>79696.193884156062</v>
      </c>
      <c r="BE216" s="16">
        <f>INDEX('Team forecast'!$B$2:$AO$26,MATCH('Master data'!$B216,'Team forecast'!$B$2:$B$26,0),MATCH('Master data'!BE$1,'Team forecast'!$B$2:$AO$2,0))</f>
        <v>0</v>
      </c>
      <c r="BF216" s="16">
        <f>INDEX('Team forecast'!$B$2:$AO$26,MATCH('Master data'!$B216,'Team forecast'!$B$2:$B$26,0),MATCH('Master data'!BF$1,'Team forecast'!$B$2:$AO$2,0))</f>
        <v>0</v>
      </c>
      <c r="BG216" s="16">
        <f>INDEX('Team forecast'!$B$2:$AO$26,MATCH('Master data'!$B216,'Team forecast'!$B$2:$B$26,0),MATCH('Master data'!BG$1,'Team forecast'!$B$2:$AO$2,0))</f>
        <v>0</v>
      </c>
      <c r="BH216" s="16">
        <f>INDEX('Team forecast'!$B$2:$AO$26,MATCH('Master data'!$B216,'Team forecast'!$B$2:$B$26,0),MATCH('Master data'!BH$1,'Team forecast'!$B$2:$AO$2,0))</f>
        <v>0</v>
      </c>
      <c r="BI216" s="16">
        <f>INDEX('Team forecast'!$B$2:$AO$26,MATCH('Master data'!$B216,'Team forecast'!$B$2:$B$26,0),MATCH('Master data'!BI$1,'Team forecast'!$B$2:$AO$2,0))</f>
        <v>0</v>
      </c>
      <c r="BJ216" s="5">
        <f t="shared" si="306"/>
        <v>7000</v>
      </c>
      <c r="BK216" s="5">
        <f>INDEX('Team forecast'!$R$3:$BH$26,MATCH($B216,'Team forecast'!$B$3:$B$26,0),MATCH(BK$1,'Team forecast'!$R$2:$BH$2,0))*IF($X216&gt;0,25000,0)</f>
        <v>0</v>
      </c>
      <c r="BL216" s="5">
        <f>INDEX('Team forecast'!$R$3:$BH$26,MATCH($B216,'Team forecast'!$B$3:$B$26,0),MATCH(BL$1,'Team forecast'!$R$2:$BH$2,0))*IF($X216&gt;0,5000,0)</f>
        <v>0</v>
      </c>
      <c r="BM216" s="5">
        <f>INDEX('Team forecast'!$R$3:$BH$26,MATCH($B216,'Team forecast'!$B$3:$B$26,0),MATCH(BM$1,'Team forecast'!$R$2:$BH$2,0))*IF($X216&gt;0,-15000,0)</f>
        <v>0</v>
      </c>
      <c r="BN216" s="5">
        <f t="shared" si="307"/>
        <v>0</v>
      </c>
      <c r="BO216" s="5">
        <f t="shared" si="308"/>
        <v>0</v>
      </c>
      <c r="BP216" s="5">
        <f t="shared" si="309"/>
        <v>0</v>
      </c>
      <c r="BQ216" s="5">
        <f t="shared" si="310"/>
        <v>0</v>
      </c>
      <c r="BR216" s="5">
        <f t="shared" si="311"/>
        <v>0</v>
      </c>
      <c r="BS216" s="5">
        <f t="shared" si="312"/>
        <v>-1367.4475927152546</v>
      </c>
      <c r="BT216" s="5">
        <f t="shared" si="313"/>
        <v>0</v>
      </c>
      <c r="BU216" s="5">
        <f t="shared" si="314"/>
        <v>0</v>
      </c>
      <c r="BV216" s="5">
        <f t="shared" si="315"/>
        <v>0</v>
      </c>
      <c r="BW216" s="5">
        <f t="shared" si="316"/>
        <v>0</v>
      </c>
      <c r="BX216" s="5">
        <f t="shared" si="317"/>
        <v>67805.394667839108</v>
      </c>
      <c r="BY216" s="5">
        <f t="shared" si="318"/>
        <v>203416.18400351732</v>
      </c>
      <c r="BZ216" s="5">
        <f>MAX(INDEX('Team forecast'!$R$3:$BH$26,MATCH($B216,'Team forecast'!$B$3:$B$26,0),MATCH(BZ$1,'Team forecast'!$R$2:$BH$2,0))*($BX216)-(1-INDEX('Team forecast'!$R$3:$BH$26,MATCH($B216,'Team forecast'!$B$3:$B$26,0),MATCH(BZ$1,'Team forecast'!$R$2:$BH$2,0)))*(BY216+CH216)*0.01,-5000)</f>
        <v>63763.10403292087</v>
      </c>
      <c r="CA216" s="5">
        <f>MAX(INDEX('Team forecast'!$R$3:$BH$26,MATCH($B216,'Team forecast'!$B$3:$B$26,0),MATCH(CA$1,'Team forecast'!$R$2:$BH$2,0))*$BX216-(1-INDEX('Team forecast'!$R$3:$BH$26,MATCH($B216,'Team forecast'!$B$3:$B$26,0),MATCH(CA$1,'Team forecast'!$R$2:$BH$2,0)))*(BY216+BX216+CH216)*0.01,-5000)</f>
        <v>12621.700549716377</v>
      </c>
      <c r="CB216" s="5">
        <f>MAX(INDEX('Team forecast'!$R$3:$BH$26,MATCH($B216,'Team forecast'!$B$3:$B$26,0),MATCH(CB$1,'Team forecast'!$R$2:$BH$2,0))*$BX216-(1-INDEX('Team forecast'!$R$3:$BH$26,MATCH($B216,'Team forecast'!$B$3:$B$26,0),MATCH(CB$1,'Team forecast'!$R$2:$BH$2,0)))*(BY216+BX216*2+CH216)*0.01,0)</f>
        <v>0</v>
      </c>
      <c r="CC216" s="5">
        <v>0</v>
      </c>
      <c r="CD216" s="5">
        <f>+AK216+BD216*Cockpit!$C$3+BW216*Cockpit!$C$3^2+BZ216*Cockpit!$C$3^3+CA216*Cockpit!$C$3^4+CB216*Cockpit!$C$3^5+CC216*Cockpit!$C$3^6</f>
        <v>130431.33835683069</v>
      </c>
      <c r="CE216" s="5"/>
      <c r="CF216" s="5"/>
      <c r="CG216" s="5">
        <v>0</v>
      </c>
      <c r="CH216" s="5">
        <f t="shared" si="319"/>
        <v>3526000</v>
      </c>
      <c r="CI216" s="5">
        <f t="shared" si="320"/>
        <v>3526000</v>
      </c>
      <c r="CJ216" s="1">
        <f t="shared" si="321"/>
        <v>3.6999999999999998E-2</v>
      </c>
      <c r="CK216" s="5">
        <f>RANK(CD216,$CD$2:$CD$622)+COUNTIF($CD$2:$CD216,$CD216)-1</f>
        <v>58</v>
      </c>
      <c r="CL216" s="5">
        <f>RANK(CJ216,$CJ$2:$CJ$622)+COUNTIF($CJ$2:$CJ216,$CJ216)-1</f>
        <v>34</v>
      </c>
    </row>
    <row r="217" spans="1:90" x14ac:dyDescent="0.3">
      <c r="A217" t="str">
        <f>Players!P218</f>
        <v>Teun Koopmeiners</v>
      </c>
      <c r="B217" t="str">
        <f>Players!G218</f>
        <v>Netherlands</v>
      </c>
      <c r="C217" t="str">
        <f>Players!AB218</f>
        <v>Midfield</v>
      </c>
      <c r="D217" s="1"/>
      <c r="F217" t="str">
        <f>IFERROR(INDEX(Lookup!B:B,MATCH(INDEX(Players!C:C,MATCH(E217,Players!A:A,0)),Lookup!D:D,0)),"")</f>
        <v/>
      </c>
      <c r="G217">
        <f>IF(Players!AC218=0,10000000,Players!AC218)</f>
        <v>2495000</v>
      </c>
      <c r="H217" s="16">
        <f>INDEX('Team forecast'!$B$2:$AO$26,MATCH('Master data'!$B217,'Team forecast'!$B$2:$B$26,0),MATCH('Master data'!H$1,'Team forecast'!$B$2:$AO$2,0))</f>
        <v>1.9317940875295669</v>
      </c>
      <c r="I217" s="16">
        <f>INDEX('Team forecast'!$B$2:$AO$26,MATCH('Master data'!$B217,'Team forecast'!$B$2:$B$26,0),MATCH('Master data'!I$1,'Team forecast'!$B$2:$AO$2,0))</f>
        <v>0.87092212684430403</v>
      </c>
      <c r="J217" s="16">
        <f>INDEX('Team forecast'!$B$2:$AO$26,MATCH('Master data'!$B217,'Team forecast'!$B$2:$B$26,0),MATCH('Master data'!J$1,'Team forecast'!$B$2:$AO$2,0))</f>
        <v>0.41856540084388189</v>
      </c>
      <c r="K217" s="16">
        <f>INDEX('Team forecast'!$B$2:$AO$26,MATCH('Master data'!$B217,'Team forecast'!$B$2:$B$26,0),MATCH('Master data'!K$1,'Team forecast'!$B$2:$AO$2,0))</f>
        <v>5.488461706626059</v>
      </c>
      <c r="L217" s="16">
        <f>INDEX('Team forecast'!$B$2:$AO$26,MATCH('Master data'!$B217,'Team forecast'!$B$2:$B$26,0),MATCH('Master data'!L$1,'Team forecast'!$B$2:$AO$2,0))</f>
        <v>2.8590877901454426</v>
      </c>
      <c r="M217">
        <f>IF(Players!BC218=1,95,0)</f>
        <v>0</v>
      </c>
      <c r="N217" s="2">
        <f>Players!BN218</f>
        <v>0</v>
      </c>
      <c r="O217" s="2">
        <f>Players!BO218</f>
        <v>0</v>
      </c>
      <c r="P217" s="2">
        <f>Players!BP218</f>
        <v>0</v>
      </c>
      <c r="Q217" s="2">
        <f>Players!BQ218</f>
        <v>8.1929904415111512E-2</v>
      </c>
      <c r="R217" s="2">
        <f>Players!BR218</f>
        <v>0</v>
      </c>
      <c r="S217" s="2">
        <f t="shared" si="280"/>
        <v>1.9317940875295669</v>
      </c>
      <c r="T217" s="2">
        <f t="shared" si="281"/>
        <v>0.87092212684430403</v>
      </c>
      <c r="U217" s="16">
        <f>INDEX('Team forecast'!$B$2:$AO$26,MATCH('Master data'!$B217,'Team forecast'!$B$2:$B$26,0),MATCH('Master data'!U$1,'Team forecast'!$B$2:$AO$2,0))</f>
        <v>0.60759493670886078</v>
      </c>
      <c r="V217" s="16">
        <f>INDEX('Team forecast'!$B$2:$AO$26,MATCH('Master data'!$B217,'Team forecast'!$B$2:$B$26,0),MATCH('Master data'!V$1,'Team forecast'!$B$2:$AO$2,0))</f>
        <v>0.23544303797468349</v>
      </c>
      <c r="W217" s="16">
        <f>INDEX('Team forecast'!$B$2:$AO$26,MATCH('Master data'!$B217,'Team forecast'!$B$2:$B$26,0),MATCH('Master data'!W$1,'Team forecast'!$B$2:$AO$2,0))</f>
        <v>0.1569620253164557</v>
      </c>
      <c r="X217" s="5">
        <f t="shared" si="282"/>
        <v>-5000</v>
      </c>
      <c r="Y217" s="5">
        <f t="shared" si="283"/>
        <v>0</v>
      </c>
      <c r="Z217" s="5">
        <f t="shared" si="284"/>
        <v>0</v>
      </c>
      <c r="AA217" s="5">
        <f t="shared" si="285"/>
        <v>0</v>
      </c>
      <c r="AB217" s="5">
        <f t="shared" si="286"/>
        <v>0</v>
      </c>
      <c r="AC217" s="5">
        <f t="shared" si="287"/>
        <v>0</v>
      </c>
      <c r="AD217" s="5">
        <f t="shared" si="288"/>
        <v>0</v>
      </c>
      <c r="AE217" s="5">
        <f t="shared" si="289"/>
        <v>0</v>
      </c>
      <c r="AF217" s="5">
        <f t="shared" si="290"/>
        <v>0</v>
      </c>
      <c r="AG217" s="5">
        <f t="shared" si="291"/>
        <v>0</v>
      </c>
      <c r="AH217" s="5">
        <f t="shared" si="292"/>
        <v>0</v>
      </c>
      <c r="AI217" s="5">
        <f t="shared" si="293"/>
        <v>0</v>
      </c>
      <c r="AJ217" s="5">
        <f t="shared" si="294"/>
        <v>0</v>
      </c>
      <c r="AK217" s="5">
        <f>IFERROR(SUM(X217:AJ217),-5000)*((Cockpit!$C$3)^0)</f>
        <v>-5000</v>
      </c>
      <c r="AL217" s="16">
        <f>INDEX('Team forecast'!$B$2:$AO$26,MATCH('Master data'!$B217,'Team forecast'!$B$2:$B$26,0),MATCH('Master data'!AL$1,'Team forecast'!$B$2:$AO$2,0))</f>
        <v>2.4630934556476545</v>
      </c>
      <c r="AM217" s="16">
        <f>INDEX('Team forecast'!$B$2:$AO$26,MATCH('Master data'!$B217,'Team forecast'!$B$2:$B$26,0),MATCH('Master data'!AM$1,'Team forecast'!$B$2:$AO$2,0))</f>
        <v>0.51627380220950081</v>
      </c>
      <c r="AN217" s="16">
        <f>INDEX('Team forecast'!$B$2:$AO$26,MATCH('Master data'!$B217,'Team forecast'!$B$2:$B$26,0),MATCH('Master data'!AN$1,'Team forecast'!$B$2:$AO$2,0))</f>
        <v>0.59673998157876562</v>
      </c>
      <c r="AO217" s="16">
        <f>INDEX('Team forecast'!$B$2:$AO$26,MATCH('Master data'!$B217,'Team forecast'!$B$2:$B$26,0),MATCH('Master data'!AO$1,'Team forecast'!$B$2:$AO$2,0))</f>
        <v>6.9979477618400647</v>
      </c>
      <c r="AP217" s="16">
        <f>INDEX('Team forecast'!$B$2:$AO$26,MATCH('Master data'!$B217,'Team forecast'!$B$2:$B$26,0),MATCH('Master data'!AP$1,'Team forecast'!$B$2:$AO$2,0))</f>
        <v>1.6948382395766441</v>
      </c>
      <c r="AQ217" s="5">
        <f t="shared" si="295"/>
        <v>-5000</v>
      </c>
      <c r="AR217" s="5">
        <f>INDEX('Team forecast'!$B$2:$AO$26,MATCH('Master data'!$B217,'Team forecast'!$B$2:$B$26,0),MATCH('Master data'!AR$1,'Team forecast'!$B$2:$AO$2,0))*IF(X217&gt;0,25000,0)</f>
        <v>0</v>
      </c>
      <c r="AS217" s="16">
        <f>INDEX('Team forecast'!$B$2:$AO$26,MATCH('Master data'!$B217,'Team forecast'!$B$2:$B$26,0),MATCH('Master data'!AS$1,'Team forecast'!$B$2:$AO$2,0))*IF(X217&gt;0,5000,0)</f>
        <v>0</v>
      </c>
      <c r="AT217" s="16">
        <f>INDEX('Team forecast'!$B$2:$AO$26,MATCH('Master data'!$B217,'Team forecast'!$B$2:$B$26,0),MATCH('Master data'!AT$1,'Team forecast'!$B$2:$AO$2,0))*IF(X217&gt;0,-15000,0)</f>
        <v>0</v>
      </c>
      <c r="AU217" s="5">
        <f t="shared" si="296"/>
        <v>0</v>
      </c>
      <c r="AV217" s="5">
        <f t="shared" si="297"/>
        <v>0</v>
      </c>
      <c r="AW217" s="5">
        <f t="shared" si="298"/>
        <v>0</v>
      </c>
      <c r="AX217" s="5">
        <f t="shared" si="299"/>
        <v>0</v>
      </c>
      <c r="AY217" s="5">
        <f t="shared" si="300"/>
        <v>0</v>
      </c>
      <c r="AZ217" s="5">
        <f t="shared" si="301"/>
        <v>0</v>
      </c>
      <c r="BA217" s="5">
        <f t="shared" si="302"/>
        <v>0</v>
      </c>
      <c r="BB217" s="5">
        <f t="shared" si="303"/>
        <v>0</v>
      </c>
      <c r="BC217" s="5">
        <f t="shared" si="304"/>
        <v>0</v>
      </c>
      <c r="BD217" s="5">
        <f t="shared" si="305"/>
        <v>-5000</v>
      </c>
      <c r="BE217" s="16">
        <f>INDEX('Team forecast'!$B$2:$AO$26,MATCH('Master data'!$B217,'Team forecast'!$B$2:$B$26,0),MATCH('Master data'!BE$1,'Team forecast'!$B$2:$AO$2,0))</f>
        <v>0</v>
      </c>
      <c r="BF217" s="16">
        <f>INDEX('Team forecast'!$B$2:$AO$26,MATCH('Master data'!$B217,'Team forecast'!$B$2:$B$26,0),MATCH('Master data'!BF$1,'Team forecast'!$B$2:$AO$2,0))</f>
        <v>0</v>
      </c>
      <c r="BG217" s="16">
        <f>INDEX('Team forecast'!$B$2:$AO$26,MATCH('Master data'!$B217,'Team forecast'!$B$2:$B$26,0),MATCH('Master data'!BG$1,'Team forecast'!$B$2:$AO$2,0))</f>
        <v>0</v>
      </c>
      <c r="BH217" s="16">
        <f>INDEX('Team forecast'!$B$2:$AO$26,MATCH('Master data'!$B217,'Team forecast'!$B$2:$B$26,0),MATCH('Master data'!BH$1,'Team forecast'!$B$2:$AO$2,0))</f>
        <v>0</v>
      </c>
      <c r="BI217" s="16">
        <f>INDEX('Team forecast'!$B$2:$AO$26,MATCH('Master data'!$B217,'Team forecast'!$B$2:$B$26,0),MATCH('Master data'!BI$1,'Team forecast'!$B$2:$AO$2,0))</f>
        <v>0</v>
      </c>
      <c r="BJ217" s="5">
        <f t="shared" si="306"/>
        <v>-5000</v>
      </c>
      <c r="BK217" s="5">
        <f>INDEX('Team forecast'!$R$3:$BH$26,MATCH($B217,'Team forecast'!$B$3:$B$26,0),MATCH(BK$1,'Team forecast'!$R$2:$BH$2,0))*IF($X217&gt;0,25000,0)</f>
        <v>0</v>
      </c>
      <c r="BL217" s="5">
        <f>INDEX('Team forecast'!$R$3:$BH$26,MATCH($B217,'Team forecast'!$B$3:$B$26,0),MATCH(BL$1,'Team forecast'!$R$2:$BH$2,0))*IF($X217&gt;0,5000,0)</f>
        <v>0</v>
      </c>
      <c r="BM217" s="5">
        <f>INDEX('Team forecast'!$R$3:$BH$26,MATCH($B217,'Team forecast'!$B$3:$B$26,0),MATCH(BM$1,'Team forecast'!$R$2:$BH$2,0))*IF($X217&gt;0,-15000,0)</f>
        <v>0</v>
      </c>
      <c r="BN217" s="5">
        <f t="shared" si="307"/>
        <v>0</v>
      </c>
      <c r="BO217" s="5">
        <f t="shared" si="308"/>
        <v>0</v>
      </c>
      <c r="BP217" s="5">
        <f t="shared" si="309"/>
        <v>0</v>
      </c>
      <c r="BQ217" s="5">
        <f t="shared" si="310"/>
        <v>0</v>
      </c>
      <c r="BR217" s="5">
        <f t="shared" si="311"/>
        <v>0</v>
      </c>
      <c r="BS217" s="5">
        <f t="shared" si="312"/>
        <v>0</v>
      </c>
      <c r="BT217" s="5">
        <f t="shared" si="313"/>
        <v>0</v>
      </c>
      <c r="BU217" s="5">
        <f t="shared" si="314"/>
        <v>0</v>
      </c>
      <c r="BV217" s="5">
        <f t="shared" si="315"/>
        <v>0</v>
      </c>
      <c r="BW217" s="5">
        <f t="shared" si="316"/>
        <v>0</v>
      </c>
      <c r="BX217" s="5">
        <f t="shared" si="317"/>
        <v>-5000</v>
      </c>
      <c r="BY217" s="5">
        <f t="shared" si="318"/>
        <v>-15000</v>
      </c>
      <c r="BZ217" s="5">
        <f>MAX(INDEX('Team forecast'!$R$3:$BH$26,MATCH($B217,'Team forecast'!$B$3:$B$26,0),MATCH(BZ$1,'Team forecast'!$R$2:$BH$2,0))*($BX217)-(1-INDEX('Team forecast'!$R$3:$BH$26,MATCH($B217,'Team forecast'!$B$3:$B$26,0),MATCH(BZ$1,'Team forecast'!$R$2:$BH$2,0)))*(BY217+CH217)*0.01,-5000)</f>
        <v>-5000</v>
      </c>
      <c r="CA217" s="5">
        <f>MAX(INDEX('Team forecast'!$R$3:$BH$26,MATCH($B217,'Team forecast'!$B$3:$B$26,0),MATCH(CA$1,'Team forecast'!$R$2:$BH$2,0))*$BX217-(1-INDEX('Team forecast'!$R$3:$BH$26,MATCH($B217,'Team forecast'!$B$3:$B$26,0),MATCH(CA$1,'Team forecast'!$R$2:$BH$2,0)))*(BY217+BX217+CH217)*0.01,-5000)</f>
        <v>-5000</v>
      </c>
      <c r="CB217" s="5">
        <f>MAX(INDEX('Team forecast'!$R$3:$BH$26,MATCH($B217,'Team forecast'!$B$3:$B$26,0),MATCH(CB$1,'Team forecast'!$R$2:$BH$2,0))*$BX217-(1-INDEX('Team forecast'!$R$3:$BH$26,MATCH($B217,'Team forecast'!$B$3:$B$26,0),MATCH(CB$1,'Team forecast'!$R$2:$BH$2,0)))*(BY217+BX217*2+CH217)*0.01,0)</f>
        <v>0</v>
      </c>
      <c r="CC217" s="5">
        <v>0</v>
      </c>
      <c r="CD217" s="5">
        <f>+AK217+BD217*Cockpit!$C$3+BW217*Cockpit!$C$3^2+BZ217*Cockpit!$C$3^3+CA217*Cockpit!$C$3^4+CB217*Cockpit!$C$3^5+CC217*Cockpit!$C$3^6</f>
        <v>-10802.469135802468</v>
      </c>
      <c r="CE217" s="5"/>
      <c r="CF217" s="5"/>
      <c r="CG217" s="5">
        <v>0</v>
      </c>
      <c r="CH217" s="5">
        <f t="shared" si="319"/>
        <v>2495000</v>
      </c>
      <c r="CI217" s="5">
        <f t="shared" si="320"/>
        <v>2495000</v>
      </c>
      <c r="CJ217" s="1">
        <f t="shared" si="321"/>
        <v>-4.0000000000000001E-3</v>
      </c>
      <c r="CK217" s="5">
        <f>RANK(CD217,$CD$2:$CD$622)+COUNTIF($CD$2:$CD217,$CD217)-1</f>
        <v>483</v>
      </c>
      <c r="CL217" s="5">
        <f>RANK(CJ217,$CJ$2:$CJ$622)+COUNTIF($CJ$2:$CJ217,$CJ217)-1</f>
        <v>500</v>
      </c>
    </row>
    <row r="218" spans="1:90" x14ac:dyDescent="0.3">
      <c r="A218" t="str">
        <f>Players!P219</f>
        <v>Robin Gosens</v>
      </c>
      <c r="B218" t="str">
        <f>Players!G219</f>
        <v>Germany</v>
      </c>
      <c r="C218" t="str">
        <f>Players!AB219</f>
        <v>Defense</v>
      </c>
      <c r="D218" s="1"/>
      <c r="F218" t="str">
        <f>IFERROR(INDEX(Lookup!B:B,MATCH(INDEX(Players!C:C,MATCH(E218,Players!A:A,0)),Lookup!D:D,0)),"")</f>
        <v/>
      </c>
      <c r="G218">
        <f>IF(Players!AC219=0,10000000,Players!AC219)</f>
        <v>4984000</v>
      </c>
      <c r="H218" s="16">
        <f>INDEX('Team forecast'!$B$2:$AO$26,MATCH('Master data'!$B218,'Team forecast'!$B$2:$B$26,0),MATCH('Master data'!H$1,'Team forecast'!$B$2:$AO$2,0))</f>
        <v>1.3803959592812078</v>
      </c>
      <c r="I218" s="16">
        <f>INDEX('Team forecast'!$B$2:$AO$26,MATCH('Master data'!$B218,'Team forecast'!$B$2:$B$26,0),MATCH('Master data'!I$1,'Team forecast'!$B$2:$AO$2,0))</f>
        <v>1.1572524079669981</v>
      </c>
      <c r="J218" s="16">
        <f>INDEX('Team forecast'!$B$2:$AO$26,MATCH('Master data'!$B218,'Team forecast'!$B$2:$B$26,0),MATCH('Master data'!J$1,'Team forecast'!$B$2:$AO$2,0))</f>
        <v>0.3143486973947896</v>
      </c>
      <c r="K218" s="16">
        <f>INDEX('Team forecast'!$B$2:$AO$26,MATCH('Master data'!$B218,'Team forecast'!$B$2:$B$26,0),MATCH('Master data'!K$1,'Team forecast'!$B$2:$AO$2,0))</f>
        <v>3.6854590683201627</v>
      </c>
      <c r="L218" s="16">
        <f>INDEX('Team forecast'!$B$2:$AO$26,MATCH('Master data'!$B218,'Team forecast'!$B$2:$B$26,0),MATCH('Master data'!L$1,'Team forecast'!$B$2:$AO$2,0))</f>
        <v>3.418345574302518</v>
      </c>
      <c r="M218">
        <f>IF(Players!BC219=1,95,0)</f>
        <v>95</v>
      </c>
      <c r="N218" s="2">
        <f>Players!BN219</f>
        <v>9.0883544423367837E-2</v>
      </c>
      <c r="O218" s="2">
        <f>Players!BO219</f>
        <v>7.6368186434539728E-2</v>
      </c>
      <c r="P218" s="2">
        <f>Players!BP219</f>
        <v>0.1119370683650641</v>
      </c>
      <c r="Q218" s="2">
        <f>Players!BQ219</f>
        <v>0.1242603550295858</v>
      </c>
      <c r="R218" s="2">
        <f>Players!BR219</f>
        <v>3.5502958579881658E-2</v>
      </c>
      <c r="S218" s="2">
        <f t="shared" si="280"/>
        <v>1.3803959592812078</v>
      </c>
      <c r="T218" s="2">
        <f t="shared" si="281"/>
        <v>1.1572524079669981</v>
      </c>
      <c r="U218" s="16">
        <f>INDEX('Team forecast'!$B$2:$AO$26,MATCH('Master data'!$B218,'Team forecast'!$B$2:$B$26,0),MATCH('Master data'!U$1,'Team forecast'!$B$2:$AO$2,0))</f>
        <v>0.41002004008016041</v>
      </c>
      <c r="V218" s="16">
        <f>INDEX('Team forecast'!$B$2:$AO$26,MATCH('Master data'!$B218,'Team forecast'!$B$2:$B$26,0),MATCH('Master data'!V$1,'Team forecast'!$B$2:$AO$2,0))</f>
        <v>0.28577154308617242</v>
      </c>
      <c r="W218" s="16">
        <f>INDEX('Team forecast'!$B$2:$AO$26,MATCH('Master data'!$B218,'Team forecast'!$B$2:$B$26,0),MATCH('Master data'!W$1,'Team forecast'!$B$2:$AO$2,0))</f>
        <v>0.30420841683366728</v>
      </c>
      <c r="X218" s="5">
        <f t="shared" si="282"/>
        <v>7000</v>
      </c>
      <c r="Y218" s="5">
        <f t="shared" si="283"/>
        <v>10250.50100200401</v>
      </c>
      <c r="Z218" s="5">
        <f t="shared" si="284"/>
        <v>1428.8577154308621</v>
      </c>
      <c r="AA218" s="5">
        <f t="shared" si="285"/>
        <v>-4563.1262525050097</v>
      </c>
      <c r="AB218" s="5">
        <f t="shared" si="286"/>
        <v>18818.291623075667</v>
      </c>
      <c r="AC218" s="5">
        <f t="shared" si="287"/>
        <v>5270.9167985936301</v>
      </c>
      <c r="AD218" s="5">
        <f t="shared" si="288"/>
        <v>4125.3948368719948</v>
      </c>
      <c r="AE218" s="5">
        <f t="shared" si="289"/>
        <v>15717.43486973948</v>
      </c>
      <c r="AF218" s="5">
        <f t="shared" si="290"/>
        <v>0</v>
      </c>
      <c r="AG218" s="5">
        <f t="shared" si="291"/>
        <v>-2485.207100591716</v>
      </c>
      <c r="AH218" s="5">
        <f t="shared" si="292"/>
        <v>-1775.1479289940828</v>
      </c>
      <c r="AI218" s="5">
        <f t="shared" si="293"/>
        <v>13803.959592812078</v>
      </c>
      <c r="AJ218" s="5">
        <f t="shared" si="294"/>
        <v>-9258.0192637359851</v>
      </c>
      <c r="AK218" s="5">
        <f>IFERROR(SUM(X218:AJ218),-5000)*((Cockpit!$C$3)^0)</f>
        <v>58333.855892700929</v>
      </c>
      <c r="AL218" s="16">
        <f>INDEX('Team forecast'!$B$2:$AO$26,MATCH('Master data'!$B218,'Team forecast'!$B$2:$B$26,0),MATCH('Master data'!AL$1,'Team forecast'!$B$2:$AO$2,0))</f>
        <v>2.6069135565605688</v>
      </c>
      <c r="AM218" s="16">
        <f>INDEX('Team forecast'!$B$2:$AO$26,MATCH('Master data'!$B218,'Team forecast'!$B$2:$B$26,0),MATCH('Master data'!AM$1,'Team forecast'!$B$2:$AO$2,0))</f>
        <v>0.64628016595236182</v>
      </c>
      <c r="AN218" s="16">
        <f>INDEX('Team forecast'!$B$2:$AO$26,MATCH('Master data'!$B218,'Team forecast'!$B$2:$B$26,0),MATCH('Master data'!AN$1,'Team forecast'!$B$2:$AO$2,0))</f>
        <v>0.52399131671532295</v>
      </c>
      <c r="AO218" s="16">
        <f>INDEX('Team forecast'!$B$2:$AO$26,MATCH('Master data'!$B218,'Team forecast'!$B$2:$B$26,0),MATCH('Master data'!AO$1,'Team forecast'!$B$2:$AO$2,0))</f>
        <v>6.9600849978985515</v>
      </c>
      <c r="AP218" s="16">
        <f>INDEX('Team forecast'!$B$2:$AO$26,MATCH('Master data'!$B218,'Team forecast'!$B$2:$B$26,0),MATCH('Master data'!AP$1,'Team forecast'!$B$2:$AO$2,0))</f>
        <v>1.909012182505438</v>
      </c>
      <c r="AQ218" s="5">
        <f t="shared" si="295"/>
        <v>7000</v>
      </c>
      <c r="AR218" s="5">
        <f>INDEX('Team forecast'!$B$2:$AO$26,MATCH('Master data'!$B218,'Team forecast'!$B$2:$B$26,0),MATCH('Master data'!AR$1,'Team forecast'!$B$2:$AO$2,0))*IF(X218&gt;0,25000,0)</f>
        <v>19977.168949771691</v>
      </c>
      <c r="AS218" s="16">
        <f>INDEX('Team forecast'!$B$2:$AO$26,MATCH('Master data'!$B218,'Team forecast'!$B$2:$B$26,0),MATCH('Master data'!AS$1,'Team forecast'!$B$2:$AO$2,0))*IF(X218&gt;0,5000,0)</f>
        <v>684.93150684931504</v>
      </c>
      <c r="AT218" s="16">
        <f>INDEX('Team forecast'!$B$2:$AO$26,MATCH('Master data'!$B218,'Team forecast'!$B$2:$B$26,0),MATCH('Master data'!AT$1,'Team forecast'!$B$2:$AO$2,0))*IF(X218&gt;0,-15000,0)</f>
        <v>-958.90410958904101</v>
      </c>
      <c r="AU218" s="5">
        <f t="shared" si="296"/>
        <v>35538.831603832841</v>
      </c>
      <c r="AV218" s="5">
        <f t="shared" si="297"/>
        <v>9954.2630253073276</v>
      </c>
      <c r="AW218" s="5">
        <f t="shared" si="298"/>
        <v>7790.9151023642717</v>
      </c>
      <c r="AX218" s="5">
        <f t="shared" si="299"/>
        <v>26199.565835766149</v>
      </c>
      <c r="AY218" s="5">
        <f t="shared" si="300"/>
        <v>0</v>
      </c>
      <c r="AZ218" s="5">
        <f t="shared" si="301"/>
        <v>-2485.207100591716</v>
      </c>
      <c r="BA218" s="5">
        <f t="shared" si="302"/>
        <v>-1775.1479289940828</v>
      </c>
      <c r="BB218" s="5">
        <f t="shared" si="303"/>
        <v>26069.135565605688</v>
      </c>
      <c r="BC218" s="5">
        <f t="shared" si="304"/>
        <v>-5170.2413276188945</v>
      </c>
      <c r="BD218" s="5">
        <f t="shared" si="305"/>
        <v>122825.31112270357</v>
      </c>
      <c r="BE218" s="16">
        <f>INDEX('Team forecast'!$B$2:$AO$26,MATCH('Master data'!$B218,'Team forecast'!$B$2:$B$26,0),MATCH('Master data'!BE$1,'Team forecast'!$B$2:$AO$2,0))</f>
        <v>0</v>
      </c>
      <c r="BF218" s="16">
        <f>INDEX('Team forecast'!$B$2:$AO$26,MATCH('Master data'!$B218,'Team forecast'!$B$2:$B$26,0),MATCH('Master data'!BF$1,'Team forecast'!$B$2:$AO$2,0))</f>
        <v>0</v>
      </c>
      <c r="BG218" s="16">
        <f>INDEX('Team forecast'!$B$2:$AO$26,MATCH('Master data'!$B218,'Team forecast'!$B$2:$B$26,0),MATCH('Master data'!BG$1,'Team forecast'!$B$2:$AO$2,0))</f>
        <v>0</v>
      </c>
      <c r="BH218" s="16">
        <f>INDEX('Team forecast'!$B$2:$AO$26,MATCH('Master data'!$B218,'Team forecast'!$B$2:$B$26,0),MATCH('Master data'!BH$1,'Team forecast'!$B$2:$AO$2,0))</f>
        <v>0</v>
      </c>
      <c r="BI218" s="16">
        <f>INDEX('Team forecast'!$B$2:$AO$26,MATCH('Master data'!$B218,'Team forecast'!$B$2:$B$26,0),MATCH('Master data'!BI$1,'Team forecast'!$B$2:$AO$2,0))</f>
        <v>0</v>
      </c>
      <c r="BJ218" s="5">
        <f t="shared" si="306"/>
        <v>7000</v>
      </c>
      <c r="BK218" s="5">
        <f>INDEX('Team forecast'!$R$3:$BH$26,MATCH($B218,'Team forecast'!$B$3:$B$26,0),MATCH(BK$1,'Team forecast'!$R$2:$BH$2,0))*IF($X218&gt;0,25000,0)</f>
        <v>0</v>
      </c>
      <c r="BL218" s="5">
        <f>INDEX('Team forecast'!$R$3:$BH$26,MATCH($B218,'Team forecast'!$B$3:$B$26,0),MATCH(BL$1,'Team forecast'!$R$2:$BH$2,0))*IF($X218&gt;0,5000,0)</f>
        <v>0</v>
      </c>
      <c r="BM218" s="5">
        <f>INDEX('Team forecast'!$R$3:$BH$26,MATCH($B218,'Team forecast'!$B$3:$B$26,0),MATCH(BM$1,'Team forecast'!$R$2:$BH$2,0))*IF($X218&gt;0,-15000,0)</f>
        <v>0</v>
      </c>
      <c r="BN218" s="5">
        <f t="shared" si="307"/>
        <v>0</v>
      </c>
      <c r="BO218" s="5">
        <f t="shared" si="308"/>
        <v>0</v>
      </c>
      <c r="BP218" s="5">
        <f t="shared" si="309"/>
        <v>0</v>
      </c>
      <c r="BQ218" s="5">
        <f t="shared" si="310"/>
        <v>0</v>
      </c>
      <c r="BR218" s="5">
        <f t="shared" si="311"/>
        <v>0</v>
      </c>
      <c r="BS218" s="5">
        <f t="shared" si="312"/>
        <v>-2485.207100591716</v>
      </c>
      <c r="BT218" s="5">
        <f t="shared" si="313"/>
        <v>-1775.1479289940828</v>
      </c>
      <c r="BU218" s="5">
        <f t="shared" si="314"/>
        <v>0</v>
      </c>
      <c r="BV218" s="5">
        <f t="shared" si="315"/>
        <v>0</v>
      </c>
      <c r="BW218" s="5">
        <f t="shared" si="316"/>
        <v>0</v>
      </c>
      <c r="BX218" s="5">
        <f t="shared" si="317"/>
        <v>90579.583507702249</v>
      </c>
      <c r="BY218" s="5">
        <f t="shared" si="318"/>
        <v>271738.75052310678</v>
      </c>
      <c r="BZ218" s="5">
        <f>MAX(INDEX('Team forecast'!$R$3:$BH$26,MATCH($B218,'Team forecast'!$B$3:$B$26,0),MATCH(BZ$1,'Team forecast'!$R$2:$BH$2,0))*($BX218)-(1-INDEX('Team forecast'!$R$3:$BH$26,MATCH($B218,'Team forecast'!$B$3:$B$26,0),MATCH(BZ$1,'Team forecast'!$R$2:$BH$2,0)))*(BY218+CH218)*0.01,-5000)</f>
        <v>71909.543810363131</v>
      </c>
      <c r="CA218" s="5">
        <f>MAX(INDEX('Team forecast'!$R$3:$BH$26,MATCH($B218,'Team forecast'!$B$3:$B$26,0),MATCH(CA$1,'Team forecast'!$R$2:$BH$2,0))*$BX218-(1-INDEX('Team forecast'!$R$3:$BH$26,MATCH($B218,'Team forecast'!$B$3:$B$26,0),MATCH(CA$1,'Team forecast'!$R$2:$BH$2,0)))*(BY218+BX218+CH218)*0.01,-5000)</f>
        <v>9968.3968315193088</v>
      </c>
      <c r="CB218" s="5">
        <f>MAX(INDEX('Team forecast'!$R$3:$BH$26,MATCH($B218,'Team forecast'!$B$3:$B$26,0),MATCH(CB$1,'Team forecast'!$R$2:$BH$2,0))*$BX218-(1-INDEX('Team forecast'!$R$3:$BH$26,MATCH($B218,'Team forecast'!$B$3:$B$26,0),MATCH(CB$1,'Team forecast'!$R$2:$BH$2,0)))*(BY218+BX218*2+CH218)*0.01,0)</f>
        <v>0</v>
      </c>
      <c r="CC218" s="5">
        <v>0</v>
      </c>
      <c r="CD218" s="5">
        <f>+AK218+BD218*Cockpit!$C$3+BW218*Cockpit!$C$3^2+BZ218*Cockpit!$C$3^3+CA218*Cockpit!$C$3^4+CB218*Cockpit!$C$3^5+CC218*Cockpit!$C$3^6</f>
        <v>163492.99418133075</v>
      </c>
      <c r="CE218" s="5"/>
      <c r="CF218" s="5"/>
      <c r="CG218" s="5">
        <v>0</v>
      </c>
      <c r="CH218" s="5">
        <f t="shared" si="319"/>
        <v>4984000</v>
      </c>
      <c r="CI218" s="5">
        <f t="shared" si="320"/>
        <v>4984000</v>
      </c>
      <c r="CJ218" s="1">
        <f t="shared" si="321"/>
        <v>3.3000000000000002E-2</v>
      </c>
      <c r="CK218" s="5">
        <f>RANK(CD218,$CD$2:$CD$622)+COUNTIF($CD$2:$CD218,$CD218)-1</f>
        <v>28</v>
      </c>
      <c r="CL218" s="5">
        <f>RANK(CJ218,$CJ$2:$CJ$622)+COUNTIF($CJ$2:$CJ218,$CJ218)-1</f>
        <v>44</v>
      </c>
    </row>
    <row r="219" spans="1:90" x14ac:dyDescent="0.3">
      <c r="A219" t="str">
        <f>Players!P220</f>
        <v>Emre Can</v>
      </c>
      <c r="B219" t="str">
        <f>Players!G220</f>
        <v>Germany</v>
      </c>
      <c r="C219" t="str">
        <f>Players!AB220</f>
        <v>Defense</v>
      </c>
      <c r="D219" s="1"/>
      <c r="F219" t="str">
        <f>IFERROR(INDEX(Lookup!B:B,MATCH(INDEX(Players!C:C,MATCH(E219,Players!A:A,0)),Lookup!D:D,0)),"")</f>
        <v/>
      </c>
      <c r="G219">
        <f>IF(Players!AC220=0,10000000,Players!AC220)</f>
        <v>3992000</v>
      </c>
      <c r="H219" s="16">
        <f>INDEX('Team forecast'!$B$2:$AO$26,MATCH('Master data'!$B219,'Team forecast'!$B$2:$B$26,0),MATCH('Master data'!H$1,'Team forecast'!$B$2:$AO$2,0))</f>
        <v>1.3803959592812078</v>
      </c>
      <c r="I219" s="16">
        <f>INDEX('Team forecast'!$B$2:$AO$26,MATCH('Master data'!$B219,'Team forecast'!$B$2:$B$26,0),MATCH('Master data'!I$1,'Team forecast'!$B$2:$AO$2,0))</f>
        <v>1.1572524079669981</v>
      </c>
      <c r="J219" s="16">
        <f>INDEX('Team forecast'!$B$2:$AO$26,MATCH('Master data'!$B219,'Team forecast'!$B$2:$B$26,0),MATCH('Master data'!J$1,'Team forecast'!$B$2:$AO$2,0))</f>
        <v>0.3143486973947896</v>
      </c>
      <c r="K219" s="16">
        <f>INDEX('Team forecast'!$B$2:$AO$26,MATCH('Master data'!$B219,'Team forecast'!$B$2:$B$26,0),MATCH('Master data'!K$1,'Team forecast'!$B$2:$AO$2,0))</f>
        <v>3.6854590683201627</v>
      </c>
      <c r="L219" s="16">
        <f>INDEX('Team forecast'!$B$2:$AO$26,MATCH('Master data'!$B219,'Team forecast'!$B$2:$B$26,0),MATCH('Master data'!L$1,'Team forecast'!$B$2:$AO$2,0))</f>
        <v>3.418345574302518</v>
      </c>
      <c r="M219">
        <f>IF(Players!BC220=1,95,0)</f>
        <v>0</v>
      </c>
      <c r="N219" s="2">
        <f>Players!BN220</f>
        <v>0</v>
      </c>
      <c r="O219" s="2">
        <f>Players!BO220</f>
        <v>0</v>
      </c>
      <c r="P219" s="2">
        <f>Players!BP220</f>
        <v>0</v>
      </c>
      <c r="Q219" s="2">
        <f>Players!BQ220</f>
        <v>0.93048523206751055</v>
      </c>
      <c r="R219" s="2">
        <f>Players!BR220</f>
        <v>0</v>
      </c>
      <c r="S219" s="2">
        <f t="shared" si="280"/>
        <v>1.3803959592812078</v>
      </c>
      <c r="T219" s="2">
        <f t="shared" si="281"/>
        <v>1.1572524079669981</v>
      </c>
      <c r="U219" s="16">
        <f>INDEX('Team forecast'!$B$2:$AO$26,MATCH('Master data'!$B219,'Team forecast'!$B$2:$B$26,0),MATCH('Master data'!U$1,'Team forecast'!$B$2:$AO$2,0))</f>
        <v>0.41002004008016041</v>
      </c>
      <c r="V219" s="16">
        <f>INDEX('Team forecast'!$B$2:$AO$26,MATCH('Master data'!$B219,'Team forecast'!$B$2:$B$26,0),MATCH('Master data'!V$1,'Team forecast'!$B$2:$AO$2,0))</f>
        <v>0.28577154308617242</v>
      </c>
      <c r="W219" s="16">
        <f>INDEX('Team forecast'!$B$2:$AO$26,MATCH('Master data'!$B219,'Team forecast'!$B$2:$B$26,0),MATCH('Master data'!W$1,'Team forecast'!$B$2:$AO$2,0))</f>
        <v>0.30420841683366728</v>
      </c>
      <c r="X219" s="5">
        <f t="shared" si="282"/>
        <v>-5000</v>
      </c>
      <c r="Y219" s="5">
        <f t="shared" si="283"/>
        <v>0</v>
      </c>
      <c r="Z219" s="5">
        <f t="shared" si="284"/>
        <v>0</v>
      </c>
      <c r="AA219" s="5">
        <f t="shared" si="285"/>
        <v>0</v>
      </c>
      <c r="AB219" s="5">
        <f t="shared" si="286"/>
        <v>0</v>
      </c>
      <c r="AC219" s="5">
        <f t="shared" si="287"/>
        <v>0</v>
      </c>
      <c r="AD219" s="5">
        <f t="shared" si="288"/>
        <v>0</v>
      </c>
      <c r="AE219" s="5">
        <f t="shared" si="289"/>
        <v>15717.43486973948</v>
      </c>
      <c r="AF219" s="5">
        <f t="shared" si="290"/>
        <v>0</v>
      </c>
      <c r="AG219" s="5">
        <f t="shared" si="291"/>
        <v>0</v>
      </c>
      <c r="AH219" s="5">
        <f t="shared" si="292"/>
        <v>0</v>
      </c>
      <c r="AI219" s="5">
        <f t="shared" si="293"/>
        <v>0</v>
      </c>
      <c r="AJ219" s="5">
        <f t="shared" si="294"/>
        <v>0</v>
      </c>
      <c r="AK219" s="5">
        <f>IFERROR(SUM(X219:AJ219),-5000)*((Cockpit!$C$3)^0)</f>
        <v>10717.43486973948</v>
      </c>
      <c r="AL219" s="16">
        <f>INDEX('Team forecast'!$B$2:$AO$26,MATCH('Master data'!$B219,'Team forecast'!$B$2:$B$26,0),MATCH('Master data'!AL$1,'Team forecast'!$B$2:$AO$2,0))</f>
        <v>2.6069135565605688</v>
      </c>
      <c r="AM219" s="16">
        <f>INDEX('Team forecast'!$B$2:$AO$26,MATCH('Master data'!$B219,'Team forecast'!$B$2:$B$26,0),MATCH('Master data'!AM$1,'Team forecast'!$B$2:$AO$2,0))</f>
        <v>0.64628016595236182</v>
      </c>
      <c r="AN219" s="16">
        <f>INDEX('Team forecast'!$B$2:$AO$26,MATCH('Master data'!$B219,'Team forecast'!$B$2:$B$26,0),MATCH('Master data'!AN$1,'Team forecast'!$B$2:$AO$2,0))</f>
        <v>0.52399131671532295</v>
      </c>
      <c r="AO219" s="16">
        <f>INDEX('Team forecast'!$B$2:$AO$26,MATCH('Master data'!$B219,'Team forecast'!$B$2:$B$26,0),MATCH('Master data'!AO$1,'Team forecast'!$B$2:$AO$2,0))</f>
        <v>6.9600849978985515</v>
      </c>
      <c r="AP219" s="16">
        <f>INDEX('Team forecast'!$B$2:$AO$26,MATCH('Master data'!$B219,'Team forecast'!$B$2:$B$26,0),MATCH('Master data'!AP$1,'Team forecast'!$B$2:$AO$2,0))</f>
        <v>1.909012182505438</v>
      </c>
      <c r="AQ219" s="5">
        <f t="shared" si="295"/>
        <v>-5000</v>
      </c>
      <c r="AR219" s="5">
        <f>INDEX('Team forecast'!$B$2:$AO$26,MATCH('Master data'!$B219,'Team forecast'!$B$2:$B$26,0),MATCH('Master data'!AR$1,'Team forecast'!$B$2:$AO$2,0))*IF(X219&gt;0,25000,0)</f>
        <v>0</v>
      </c>
      <c r="AS219" s="16">
        <f>INDEX('Team forecast'!$B$2:$AO$26,MATCH('Master data'!$B219,'Team forecast'!$B$2:$B$26,0),MATCH('Master data'!AS$1,'Team forecast'!$B$2:$AO$2,0))*IF(X219&gt;0,5000,0)</f>
        <v>0</v>
      </c>
      <c r="AT219" s="16">
        <f>INDEX('Team forecast'!$B$2:$AO$26,MATCH('Master data'!$B219,'Team forecast'!$B$2:$B$26,0),MATCH('Master data'!AT$1,'Team forecast'!$B$2:$AO$2,0))*IF(X219&gt;0,-15000,0)</f>
        <v>0</v>
      </c>
      <c r="AU219" s="5">
        <f t="shared" si="296"/>
        <v>0</v>
      </c>
      <c r="AV219" s="5">
        <f t="shared" si="297"/>
        <v>0</v>
      </c>
      <c r="AW219" s="5">
        <f t="shared" si="298"/>
        <v>0</v>
      </c>
      <c r="AX219" s="5">
        <f t="shared" si="299"/>
        <v>26199.565835766149</v>
      </c>
      <c r="AY219" s="5">
        <f t="shared" si="300"/>
        <v>0</v>
      </c>
      <c r="AZ219" s="5">
        <f t="shared" si="301"/>
        <v>0</v>
      </c>
      <c r="BA219" s="5">
        <f t="shared" si="302"/>
        <v>0</v>
      </c>
      <c r="BB219" s="5">
        <f t="shared" si="303"/>
        <v>0</v>
      </c>
      <c r="BC219" s="5">
        <f t="shared" si="304"/>
        <v>0</v>
      </c>
      <c r="BD219" s="5">
        <f t="shared" si="305"/>
        <v>21199.565835766149</v>
      </c>
      <c r="BE219" s="16">
        <f>INDEX('Team forecast'!$B$2:$AO$26,MATCH('Master data'!$B219,'Team forecast'!$B$2:$B$26,0),MATCH('Master data'!BE$1,'Team forecast'!$B$2:$AO$2,0))</f>
        <v>0</v>
      </c>
      <c r="BF219" s="16">
        <f>INDEX('Team forecast'!$B$2:$AO$26,MATCH('Master data'!$B219,'Team forecast'!$B$2:$B$26,0),MATCH('Master data'!BF$1,'Team forecast'!$B$2:$AO$2,0))</f>
        <v>0</v>
      </c>
      <c r="BG219" s="16">
        <f>INDEX('Team forecast'!$B$2:$AO$26,MATCH('Master data'!$B219,'Team forecast'!$B$2:$B$26,0),MATCH('Master data'!BG$1,'Team forecast'!$B$2:$AO$2,0))</f>
        <v>0</v>
      </c>
      <c r="BH219" s="16">
        <f>INDEX('Team forecast'!$B$2:$AO$26,MATCH('Master data'!$B219,'Team forecast'!$B$2:$B$26,0),MATCH('Master data'!BH$1,'Team forecast'!$B$2:$AO$2,0))</f>
        <v>0</v>
      </c>
      <c r="BI219" s="16">
        <f>INDEX('Team forecast'!$B$2:$AO$26,MATCH('Master data'!$B219,'Team forecast'!$B$2:$B$26,0),MATCH('Master data'!BI$1,'Team forecast'!$B$2:$AO$2,0))</f>
        <v>0</v>
      </c>
      <c r="BJ219" s="5">
        <f t="shared" si="306"/>
        <v>-5000</v>
      </c>
      <c r="BK219" s="5">
        <f>INDEX('Team forecast'!$R$3:$BH$26,MATCH($B219,'Team forecast'!$B$3:$B$26,0),MATCH(BK$1,'Team forecast'!$R$2:$BH$2,0))*IF($X219&gt;0,25000,0)</f>
        <v>0</v>
      </c>
      <c r="BL219" s="5">
        <f>INDEX('Team forecast'!$R$3:$BH$26,MATCH($B219,'Team forecast'!$B$3:$B$26,0),MATCH(BL$1,'Team forecast'!$R$2:$BH$2,0))*IF($X219&gt;0,5000,0)</f>
        <v>0</v>
      </c>
      <c r="BM219" s="5">
        <f>INDEX('Team forecast'!$R$3:$BH$26,MATCH($B219,'Team forecast'!$B$3:$B$26,0),MATCH(BM$1,'Team forecast'!$R$2:$BH$2,0))*IF($X219&gt;0,-15000,0)</f>
        <v>0</v>
      </c>
      <c r="BN219" s="5">
        <f t="shared" si="307"/>
        <v>0</v>
      </c>
      <c r="BO219" s="5">
        <f t="shared" si="308"/>
        <v>0</v>
      </c>
      <c r="BP219" s="5">
        <f t="shared" si="309"/>
        <v>0</v>
      </c>
      <c r="BQ219" s="5">
        <f t="shared" si="310"/>
        <v>0</v>
      </c>
      <c r="BR219" s="5">
        <f t="shared" si="311"/>
        <v>0</v>
      </c>
      <c r="BS219" s="5">
        <f t="shared" si="312"/>
        <v>0</v>
      </c>
      <c r="BT219" s="5">
        <f t="shared" si="313"/>
        <v>0</v>
      </c>
      <c r="BU219" s="5">
        <f t="shared" si="314"/>
        <v>0</v>
      </c>
      <c r="BV219" s="5">
        <f t="shared" si="315"/>
        <v>0</v>
      </c>
      <c r="BW219" s="5">
        <f t="shared" si="316"/>
        <v>0</v>
      </c>
      <c r="BX219" s="5">
        <f t="shared" si="317"/>
        <v>15958.500352752813</v>
      </c>
      <c r="BY219" s="5">
        <f t="shared" si="318"/>
        <v>47875.501058258436</v>
      </c>
      <c r="BZ219" s="5">
        <f>MAX(INDEX('Team forecast'!$R$3:$BH$26,MATCH($B219,'Team forecast'!$B$3:$B$26,0),MATCH(BZ$1,'Team forecast'!$R$2:$BH$2,0))*($BX219)-(1-INDEX('Team forecast'!$R$3:$BH$26,MATCH($B219,'Team forecast'!$B$3:$B$26,0),MATCH(BZ$1,'Team forecast'!$R$2:$BH$2,0)))*(BY219+CH219)*0.01,-5000)</f>
        <v>8607.5540010134173</v>
      </c>
      <c r="CA219" s="5">
        <f>MAX(INDEX('Team forecast'!$R$3:$BH$26,MATCH($B219,'Team forecast'!$B$3:$B$26,0),MATCH(CA$1,'Team forecast'!$R$2:$BH$2,0))*$BX219-(1-INDEX('Team forecast'!$R$3:$BH$26,MATCH($B219,'Team forecast'!$B$3:$B$26,0),MATCH(CA$1,'Team forecast'!$R$2:$BH$2,0)))*(BY219+BX219+CH219)*0.01,-5000)</f>
        <v>-5000</v>
      </c>
      <c r="CB219" s="5">
        <f>MAX(INDEX('Team forecast'!$R$3:$BH$26,MATCH($B219,'Team forecast'!$B$3:$B$26,0),MATCH(CB$1,'Team forecast'!$R$2:$BH$2,0))*$BX219-(1-INDEX('Team forecast'!$R$3:$BH$26,MATCH($B219,'Team forecast'!$B$3:$B$26,0),MATCH(CB$1,'Team forecast'!$R$2:$BH$2,0)))*(BY219+BX219*2+CH219)*0.01,0)</f>
        <v>0</v>
      </c>
      <c r="CC219" s="5">
        <v>0</v>
      </c>
      <c r="CD219" s="5">
        <f>+AK219+BD219*Cockpit!$C$3+BW219*Cockpit!$C$3^2+BZ219*Cockpit!$C$3^3+CA219*Cockpit!$C$3^4+CB219*Cockpit!$C$3^5+CC219*Cockpit!$C$3^6</f>
        <v>26413.210809933236</v>
      </c>
      <c r="CE219" s="5"/>
      <c r="CF219" s="5"/>
      <c r="CG219" s="5">
        <v>0</v>
      </c>
      <c r="CH219" s="5">
        <f t="shared" si="319"/>
        <v>3992000</v>
      </c>
      <c r="CI219" s="5">
        <f t="shared" si="320"/>
        <v>3992000</v>
      </c>
      <c r="CJ219" s="1">
        <f t="shared" si="321"/>
        <v>7.0000000000000001E-3</v>
      </c>
      <c r="CK219" s="5">
        <f>RANK(CD219,$CD$2:$CD$622)+COUNTIF($CD$2:$CD219,$CD219)-1</f>
        <v>280</v>
      </c>
      <c r="CL219" s="5">
        <f>RANK(CJ219,$CJ$2:$CJ$622)+COUNTIF($CJ$2:$CJ219,$CJ219)-1</f>
        <v>297</v>
      </c>
    </row>
    <row r="220" spans="1:90" x14ac:dyDescent="0.3">
      <c r="A220" t="str">
        <f>Players!P221</f>
        <v>Lukas Klostermann</v>
      </c>
      <c r="B220" t="str">
        <f>Players!G221</f>
        <v>Germany</v>
      </c>
      <c r="C220" t="str">
        <f>Players!AB221</f>
        <v>Defense</v>
      </c>
      <c r="D220" s="1"/>
      <c r="F220" t="str">
        <f>IFERROR(INDEX(Lookup!B:B,MATCH(INDEX(Players!C:C,MATCH(E220,Players!A:A,0)),Lookup!D:D,0)),"")</f>
        <v/>
      </c>
      <c r="G220">
        <f>IF(Players!AC221=0,10000000,Players!AC221)</f>
        <v>3495000</v>
      </c>
      <c r="H220" s="16">
        <f>INDEX('Team forecast'!$B$2:$AO$26,MATCH('Master data'!$B220,'Team forecast'!$B$2:$B$26,0),MATCH('Master data'!H$1,'Team forecast'!$B$2:$AO$2,0))</f>
        <v>1.3803959592812078</v>
      </c>
      <c r="I220" s="16">
        <f>INDEX('Team forecast'!$B$2:$AO$26,MATCH('Master data'!$B220,'Team forecast'!$B$2:$B$26,0),MATCH('Master data'!I$1,'Team forecast'!$B$2:$AO$2,0))</f>
        <v>1.1572524079669981</v>
      </c>
      <c r="J220" s="16">
        <f>INDEX('Team forecast'!$B$2:$AO$26,MATCH('Master data'!$B220,'Team forecast'!$B$2:$B$26,0),MATCH('Master data'!J$1,'Team forecast'!$B$2:$AO$2,0))</f>
        <v>0.3143486973947896</v>
      </c>
      <c r="K220" s="16">
        <f>INDEX('Team forecast'!$B$2:$AO$26,MATCH('Master data'!$B220,'Team forecast'!$B$2:$B$26,0),MATCH('Master data'!K$1,'Team forecast'!$B$2:$AO$2,0))</f>
        <v>3.6854590683201627</v>
      </c>
      <c r="L220" s="16">
        <f>INDEX('Team forecast'!$B$2:$AO$26,MATCH('Master data'!$B220,'Team forecast'!$B$2:$B$26,0),MATCH('Master data'!L$1,'Team forecast'!$B$2:$AO$2,0))</f>
        <v>3.418345574302518</v>
      </c>
      <c r="M220">
        <f>IF(Players!BC221=1,95,0)</f>
        <v>0</v>
      </c>
      <c r="N220" s="2">
        <f>Players!BN221</f>
        <v>0</v>
      </c>
      <c r="O220" s="2">
        <f>Players!BO221</f>
        <v>0</v>
      </c>
      <c r="P220" s="2">
        <f>Players!BP221</f>
        <v>0</v>
      </c>
      <c r="Q220" s="2">
        <f>Players!BQ221</f>
        <v>6.2370062370062374E-2</v>
      </c>
      <c r="R220" s="2">
        <f>Players!BR221</f>
        <v>0</v>
      </c>
      <c r="S220" s="2">
        <f t="shared" si="280"/>
        <v>1.3803959592812078</v>
      </c>
      <c r="T220" s="2">
        <f t="shared" si="281"/>
        <v>1.1572524079669981</v>
      </c>
      <c r="U220" s="16">
        <f>INDEX('Team forecast'!$B$2:$AO$26,MATCH('Master data'!$B220,'Team forecast'!$B$2:$B$26,0),MATCH('Master data'!U$1,'Team forecast'!$B$2:$AO$2,0))</f>
        <v>0.41002004008016041</v>
      </c>
      <c r="V220" s="16">
        <f>INDEX('Team forecast'!$B$2:$AO$26,MATCH('Master data'!$B220,'Team forecast'!$B$2:$B$26,0),MATCH('Master data'!V$1,'Team forecast'!$B$2:$AO$2,0))</f>
        <v>0.28577154308617242</v>
      </c>
      <c r="W220" s="16">
        <f>INDEX('Team forecast'!$B$2:$AO$26,MATCH('Master data'!$B220,'Team forecast'!$B$2:$B$26,0),MATCH('Master data'!W$1,'Team forecast'!$B$2:$AO$2,0))</f>
        <v>0.30420841683366728</v>
      </c>
      <c r="X220" s="5">
        <f t="shared" si="282"/>
        <v>-5000</v>
      </c>
      <c r="Y220" s="5">
        <f t="shared" si="283"/>
        <v>0</v>
      </c>
      <c r="Z220" s="5">
        <f t="shared" si="284"/>
        <v>0</v>
      </c>
      <c r="AA220" s="5">
        <f t="shared" si="285"/>
        <v>0</v>
      </c>
      <c r="AB220" s="5">
        <f t="shared" si="286"/>
        <v>0</v>
      </c>
      <c r="AC220" s="5">
        <f t="shared" si="287"/>
        <v>0</v>
      </c>
      <c r="AD220" s="5">
        <f t="shared" si="288"/>
        <v>0</v>
      </c>
      <c r="AE220" s="5">
        <f t="shared" si="289"/>
        <v>15717.43486973948</v>
      </c>
      <c r="AF220" s="5">
        <f t="shared" si="290"/>
        <v>0</v>
      </c>
      <c r="AG220" s="5">
        <f t="shared" si="291"/>
        <v>0</v>
      </c>
      <c r="AH220" s="5">
        <f t="shared" si="292"/>
        <v>0</v>
      </c>
      <c r="AI220" s="5">
        <f t="shared" si="293"/>
        <v>0</v>
      </c>
      <c r="AJ220" s="5">
        <f t="shared" si="294"/>
        <v>0</v>
      </c>
      <c r="AK220" s="5">
        <f>IFERROR(SUM(X220:AJ220),-5000)*((Cockpit!$C$3)^0)</f>
        <v>10717.43486973948</v>
      </c>
      <c r="AL220" s="16">
        <f>INDEX('Team forecast'!$B$2:$AO$26,MATCH('Master data'!$B220,'Team forecast'!$B$2:$B$26,0),MATCH('Master data'!AL$1,'Team forecast'!$B$2:$AO$2,0))</f>
        <v>2.6069135565605688</v>
      </c>
      <c r="AM220" s="16">
        <f>INDEX('Team forecast'!$B$2:$AO$26,MATCH('Master data'!$B220,'Team forecast'!$B$2:$B$26,0),MATCH('Master data'!AM$1,'Team forecast'!$B$2:$AO$2,0))</f>
        <v>0.64628016595236182</v>
      </c>
      <c r="AN220" s="16">
        <f>INDEX('Team forecast'!$B$2:$AO$26,MATCH('Master data'!$B220,'Team forecast'!$B$2:$B$26,0),MATCH('Master data'!AN$1,'Team forecast'!$B$2:$AO$2,0))</f>
        <v>0.52399131671532295</v>
      </c>
      <c r="AO220" s="16">
        <f>INDEX('Team forecast'!$B$2:$AO$26,MATCH('Master data'!$B220,'Team forecast'!$B$2:$B$26,0),MATCH('Master data'!AO$1,'Team forecast'!$B$2:$AO$2,0))</f>
        <v>6.9600849978985515</v>
      </c>
      <c r="AP220" s="16">
        <f>INDEX('Team forecast'!$B$2:$AO$26,MATCH('Master data'!$B220,'Team forecast'!$B$2:$B$26,0),MATCH('Master data'!AP$1,'Team forecast'!$B$2:$AO$2,0))</f>
        <v>1.909012182505438</v>
      </c>
      <c r="AQ220" s="5">
        <f t="shared" si="295"/>
        <v>-5000</v>
      </c>
      <c r="AR220" s="5">
        <f>INDEX('Team forecast'!$B$2:$AO$26,MATCH('Master data'!$B220,'Team forecast'!$B$2:$B$26,0),MATCH('Master data'!AR$1,'Team forecast'!$B$2:$AO$2,0))*IF(X220&gt;0,25000,0)</f>
        <v>0</v>
      </c>
      <c r="AS220" s="16">
        <f>INDEX('Team forecast'!$B$2:$AO$26,MATCH('Master data'!$B220,'Team forecast'!$B$2:$B$26,0),MATCH('Master data'!AS$1,'Team forecast'!$B$2:$AO$2,0))*IF(X220&gt;0,5000,0)</f>
        <v>0</v>
      </c>
      <c r="AT220" s="16">
        <f>INDEX('Team forecast'!$B$2:$AO$26,MATCH('Master data'!$B220,'Team forecast'!$B$2:$B$26,0),MATCH('Master data'!AT$1,'Team forecast'!$B$2:$AO$2,0))*IF(X220&gt;0,-15000,0)</f>
        <v>0</v>
      </c>
      <c r="AU220" s="5">
        <f t="shared" si="296"/>
        <v>0</v>
      </c>
      <c r="AV220" s="5">
        <f t="shared" si="297"/>
        <v>0</v>
      </c>
      <c r="AW220" s="5">
        <f t="shared" si="298"/>
        <v>0</v>
      </c>
      <c r="AX220" s="5">
        <f t="shared" si="299"/>
        <v>26199.565835766149</v>
      </c>
      <c r="AY220" s="5">
        <f t="shared" si="300"/>
        <v>0</v>
      </c>
      <c r="AZ220" s="5">
        <f t="shared" si="301"/>
        <v>0</v>
      </c>
      <c r="BA220" s="5">
        <f t="shared" si="302"/>
        <v>0</v>
      </c>
      <c r="BB220" s="5">
        <f t="shared" si="303"/>
        <v>0</v>
      </c>
      <c r="BC220" s="5">
        <f t="shared" si="304"/>
        <v>0</v>
      </c>
      <c r="BD220" s="5">
        <f t="shared" si="305"/>
        <v>21199.565835766149</v>
      </c>
      <c r="BE220" s="16">
        <f>INDEX('Team forecast'!$B$2:$AO$26,MATCH('Master data'!$B220,'Team forecast'!$B$2:$B$26,0),MATCH('Master data'!BE$1,'Team forecast'!$B$2:$AO$2,0))</f>
        <v>0</v>
      </c>
      <c r="BF220" s="16">
        <f>INDEX('Team forecast'!$B$2:$AO$26,MATCH('Master data'!$B220,'Team forecast'!$B$2:$B$26,0),MATCH('Master data'!BF$1,'Team forecast'!$B$2:$AO$2,0))</f>
        <v>0</v>
      </c>
      <c r="BG220" s="16">
        <f>INDEX('Team forecast'!$B$2:$AO$26,MATCH('Master data'!$B220,'Team forecast'!$B$2:$B$26,0),MATCH('Master data'!BG$1,'Team forecast'!$B$2:$AO$2,0))</f>
        <v>0</v>
      </c>
      <c r="BH220" s="16">
        <f>INDEX('Team forecast'!$B$2:$AO$26,MATCH('Master data'!$B220,'Team forecast'!$B$2:$B$26,0),MATCH('Master data'!BH$1,'Team forecast'!$B$2:$AO$2,0))</f>
        <v>0</v>
      </c>
      <c r="BI220" s="16">
        <f>INDEX('Team forecast'!$B$2:$AO$26,MATCH('Master data'!$B220,'Team forecast'!$B$2:$B$26,0),MATCH('Master data'!BI$1,'Team forecast'!$B$2:$AO$2,0))</f>
        <v>0</v>
      </c>
      <c r="BJ220" s="5">
        <f t="shared" si="306"/>
        <v>-5000</v>
      </c>
      <c r="BK220" s="5">
        <f>INDEX('Team forecast'!$R$3:$BH$26,MATCH($B220,'Team forecast'!$B$3:$B$26,0),MATCH(BK$1,'Team forecast'!$R$2:$BH$2,0))*IF($X220&gt;0,25000,0)</f>
        <v>0</v>
      </c>
      <c r="BL220" s="5">
        <f>INDEX('Team forecast'!$R$3:$BH$26,MATCH($B220,'Team forecast'!$B$3:$B$26,0),MATCH(BL$1,'Team forecast'!$R$2:$BH$2,0))*IF($X220&gt;0,5000,0)</f>
        <v>0</v>
      </c>
      <c r="BM220" s="5">
        <f>INDEX('Team forecast'!$R$3:$BH$26,MATCH($B220,'Team forecast'!$B$3:$B$26,0),MATCH(BM$1,'Team forecast'!$R$2:$BH$2,0))*IF($X220&gt;0,-15000,0)</f>
        <v>0</v>
      </c>
      <c r="BN220" s="5">
        <f t="shared" si="307"/>
        <v>0</v>
      </c>
      <c r="BO220" s="5">
        <f t="shared" si="308"/>
        <v>0</v>
      </c>
      <c r="BP220" s="5">
        <f t="shared" si="309"/>
        <v>0</v>
      </c>
      <c r="BQ220" s="5">
        <f t="shared" si="310"/>
        <v>0</v>
      </c>
      <c r="BR220" s="5">
        <f t="shared" si="311"/>
        <v>0</v>
      </c>
      <c r="BS220" s="5">
        <f t="shared" si="312"/>
        <v>0</v>
      </c>
      <c r="BT220" s="5">
        <f t="shared" si="313"/>
        <v>0</v>
      </c>
      <c r="BU220" s="5">
        <f t="shared" si="314"/>
        <v>0</v>
      </c>
      <c r="BV220" s="5">
        <f t="shared" si="315"/>
        <v>0</v>
      </c>
      <c r="BW220" s="5">
        <f t="shared" si="316"/>
        <v>0</v>
      </c>
      <c r="BX220" s="5">
        <f t="shared" si="317"/>
        <v>15958.500352752813</v>
      </c>
      <c r="BY220" s="5">
        <f t="shared" si="318"/>
        <v>47875.501058258436</v>
      </c>
      <c r="BZ220" s="5">
        <f>MAX(INDEX('Team forecast'!$R$3:$BH$26,MATCH($B220,'Team forecast'!$B$3:$B$26,0),MATCH(BZ$1,'Team forecast'!$R$2:$BH$2,0))*($BX220)-(1-INDEX('Team forecast'!$R$3:$BH$26,MATCH($B220,'Team forecast'!$B$3:$B$26,0),MATCH(BZ$1,'Team forecast'!$R$2:$BH$2,0)))*(BY220+CH220)*0.01,-5000)</f>
        <v>9255.8148705786352</v>
      </c>
      <c r="CA220" s="5">
        <f>MAX(INDEX('Team forecast'!$R$3:$BH$26,MATCH($B220,'Team forecast'!$B$3:$B$26,0),MATCH(CA$1,'Team forecast'!$R$2:$BH$2,0))*$BX220-(1-INDEX('Team forecast'!$R$3:$BH$26,MATCH($B220,'Team forecast'!$B$3:$B$26,0),MATCH(CA$1,'Team forecast'!$R$2:$BH$2,0)))*(BY220+BX220+CH220)*0.01,-5000)</f>
        <v>-5000</v>
      </c>
      <c r="CB220" s="5">
        <f>MAX(INDEX('Team forecast'!$R$3:$BH$26,MATCH($B220,'Team forecast'!$B$3:$B$26,0),MATCH(CB$1,'Team forecast'!$R$2:$BH$2,0))*$BX220-(1-INDEX('Team forecast'!$R$3:$BH$26,MATCH($B220,'Team forecast'!$B$3:$B$26,0),MATCH(CB$1,'Team forecast'!$R$2:$BH$2,0)))*(BY220+BX220*2+CH220)*0.01,0)</f>
        <v>0</v>
      </c>
      <c r="CC220" s="5">
        <v>0</v>
      </c>
      <c r="CD220" s="5">
        <f>+AK220+BD220*Cockpit!$C$3+BW220*Cockpit!$C$3^2+BZ220*Cockpit!$C$3^3+CA220*Cockpit!$C$3^4+CB220*Cockpit!$C$3^5+CC220*Cockpit!$C$3^6</f>
        <v>26605.288104619227</v>
      </c>
      <c r="CE220" s="5"/>
      <c r="CF220" s="5"/>
      <c r="CG220" s="5">
        <v>0</v>
      </c>
      <c r="CH220" s="5">
        <f t="shared" si="319"/>
        <v>3495000</v>
      </c>
      <c r="CI220" s="5">
        <f t="shared" si="320"/>
        <v>3495000</v>
      </c>
      <c r="CJ220" s="1">
        <f t="shared" si="321"/>
        <v>8.0000000000000002E-3</v>
      </c>
      <c r="CK220" s="5">
        <f>RANK(CD220,$CD$2:$CD$622)+COUNTIF($CD$2:$CD220,$CD220)-1</f>
        <v>279</v>
      </c>
      <c r="CL220" s="5">
        <f>RANK(CJ220,$CJ$2:$CJ$622)+COUNTIF($CJ$2:$CJ220,$CJ220)-1</f>
        <v>287</v>
      </c>
    </row>
    <row r="221" spans="1:90" x14ac:dyDescent="0.3">
      <c r="A221" t="str">
        <f>Players!P222</f>
        <v xml:space="preserve"> Aaron  Ramsdale</v>
      </c>
      <c r="B221" t="str">
        <f>Players!G222</f>
        <v>England</v>
      </c>
      <c r="C221" t="str">
        <f>Players!AB222</f>
        <v>Midfield</v>
      </c>
      <c r="D221" s="1"/>
      <c r="F221" t="str">
        <f>IFERROR(INDEX(Lookup!B:B,MATCH(INDEX(Players!C:C,MATCH(E221,Players!A:A,0)),Lookup!D:D,0)),"")</f>
        <v/>
      </c>
      <c r="G221">
        <f>IF(Players!AC222=0,10000000,Players!AC222)</f>
        <v>4014000</v>
      </c>
      <c r="H221" s="16">
        <f>INDEX('Team forecast'!$B$2:$AO$26,MATCH('Master data'!$B221,'Team forecast'!$B$2:$B$26,0),MATCH('Master data'!H$1,'Team forecast'!$B$2:$AO$2,0))</f>
        <v>2.0128496317304223</v>
      </c>
      <c r="I221" s="16">
        <f>INDEX('Team forecast'!$B$2:$AO$26,MATCH('Master data'!$B221,'Team forecast'!$B$2:$B$26,0),MATCH('Master data'!I$1,'Team forecast'!$B$2:$AO$2,0))</f>
        <v>0.57976310910377304</v>
      </c>
      <c r="J221" s="16">
        <f>INDEX('Team forecast'!$B$2:$AO$26,MATCH('Master data'!$B221,'Team forecast'!$B$2:$B$26,0),MATCH('Master data'!J$1,'Team forecast'!$B$2:$AO$2,0))</f>
        <v>0.56003101710248571</v>
      </c>
      <c r="K221" s="16">
        <f>INDEX('Team forecast'!$B$2:$AO$26,MATCH('Master data'!$B221,'Team forecast'!$B$2:$B$26,0),MATCH('Master data'!K$1,'Team forecast'!$B$2:$AO$2,0))</f>
        <v>4.946672915714859</v>
      </c>
      <c r="L221" s="16">
        <f>INDEX('Team forecast'!$B$2:$AO$26,MATCH('Master data'!$B221,'Team forecast'!$B$2:$B$26,0),MATCH('Master data'!L$1,'Team forecast'!$B$2:$AO$2,0))</f>
        <v>1.9032627319063258</v>
      </c>
      <c r="M221">
        <f>IF(Players!BC222=1,95,0)</f>
        <v>0</v>
      </c>
      <c r="N221" s="2">
        <f>Players!BN222</f>
        <v>0</v>
      </c>
      <c r="O221" s="2">
        <f>Players!BO222</f>
        <v>0</v>
      </c>
      <c r="P221" s="2">
        <f>Players!BP222</f>
        <v>0</v>
      </c>
      <c r="Q221" s="2">
        <f>Players!BQ222</f>
        <v>1.3157894736842106E-2</v>
      </c>
      <c r="R221" s="2">
        <f>Players!BR222</f>
        <v>0</v>
      </c>
      <c r="S221" s="2">
        <f t="shared" si="280"/>
        <v>2.0128496317304223</v>
      </c>
      <c r="T221" s="2">
        <f t="shared" si="281"/>
        <v>0.57976310910377304</v>
      </c>
      <c r="U221" s="16">
        <f>INDEX('Team forecast'!$B$2:$AO$26,MATCH('Master data'!$B221,'Team forecast'!$B$2:$B$26,0),MATCH('Master data'!U$1,'Team forecast'!$B$2:$AO$2,0))</f>
        <v>0.71942446043165476</v>
      </c>
      <c r="V221" s="16">
        <f>INDEX('Team forecast'!$B$2:$AO$26,MATCH('Master data'!$B221,'Team forecast'!$B$2:$B$26,0),MATCH('Master data'!V$1,'Team forecast'!$B$2:$AO$2,0))</f>
        <v>0.18705035971223019</v>
      </c>
      <c r="W221" s="16">
        <f>INDEX('Team forecast'!$B$2:$AO$26,MATCH('Master data'!$B221,'Team forecast'!$B$2:$B$26,0),MATCH('Master data'!W$1,'Team forecast'!$B$2:$AO$2,0))</f>
        <v>9.3525179856115109E-2</v>
      </c>
      <c r="X221" s="5">
        <f t="shared" si="282"/>
        <v>-5000</v>
      </c>
      <c r="Y221" s="5">
        <f t="shared" si="283"/>
        <v>0</v>
      </c>
      <c r="Z221" s="5">
        <f t="shared" si="284"/>
        <v>0</v>
      </c>
      <c r="AA221" s="5">
        <f t="shared" si="285"/>
        <v>0</v>
      </c>
      <c r="AB221" s="5">
        <f t="shared" si="286"/>
        <v>0</v>
      </c>
      <c r="AC221" s="5">
        <f t="shared" si="287"/>
        <v>0</v>
      </c>
      <c r="AD221" s="5">
        <f t="shared" si="288"/>
        <v>0</v>
      </c>
      <c r="AE221" s="5">
        <f t="shared" si="289"/>
        <v>0</v>
      </c>
      <c r="AF221" s="5">
        <f t="shared" si="290"/>
        <v>0</v>
      </c>
      <c r="AG221" s="5">
        <f t="shared" si="291"/>
        <v>0</v>
      </c>
      <c r="AH221" s="5">
        <f t="shared" si="292"/>
        <v>0</v>
      </c>
      <c r="AI221" s="5">
        <f t="shared" si="293"/>
        <v>0</v>
      </c>
      <c r="AJ221" s="5">
        <f t="shared" si="294"/>
        <v>0</v>
      </c>
      <c r="AK221" s="5">
        <f>IFERROR(SUM(X221:AJ221),-5000)*((Cockpit!$C$3)^0)</f>
        <v>-5000</v>
      </c>
      <c r="AL221" s="16">
        <f>INDEX('Team forecast'!$B$2:$AO$26,MATCH('Master data'!$B221,'Team forecast'!$B$2:$B$26,0),MATCH('Master data'!AL$1,'Team forecast'!$B$2:$AO$2,0))</f>
        <v>2.1353866977743117</v>
      </c>
      <c r="AM221" s="16">
        <f>INDEX('Team forecast'!$B$2:$AO$26,MATCH('Master data'!$B221,'Team forecast'!$B$2:$B$26,0),MATCH('Master data'!AM$1,'Team forecast'!$B$2:$AO$2,0))</f>
        <v>0.84440251645874609</v>
      </c>
      <c r="AN221" s="16">
        <f>INDEX('Team forecast'!$B$2:$AO$26,MATCH('Master data'!$B221,'Team forecast'!$B$2:$B$26,0),MATCH('Master data'!AN$1,'Team forecast'!$B$2:$AO$2,0))</f>
        <v>0.4298140883506737</v>
      </c>
      <c r="AO221" s="16">
        <f>INDEX('Team forecast'!$B$2:$AO$26,MATCH('Master data'!$B221,'Team forecast'!$B$2:$B$26,0),MATCH('Master data'!AO$1,'Team forecast'!$B$2:$AO$2,0))</f>
        <v>5.2478135355680022</v>
      </c>
      <c r="AP221" s="16">
        <f>INDEX('Team forecast'!$B$2:$AO$26,MATCH('Master data'!$B221,'Team forecast'!$B$2:$B$26,0),MATCH('Master data'!AP$1,'Team forecast'!$B$2:$AO$2,0))</f>
        <v>2.7720284631221461</v>
      </c>
      <c r="AQ221" s="5">
        <f t="shared" si="295"/>
        <v>-5000</v>
      </c>
      <c r="AR221" s="5">
        <f>INDEX('Team forecast'!$B$2:$AO$26,MATCH('Master data'!$B221,'Team forecast'!$B$2:$B$26,0),MATCH('Master data'!AR$1,'Team forecast'!$B$2:$AO$2,0))*IF(X221&gt;0,25000,0)</f>
        <v>0</v>
      </c>
      <c r="AS221" s="16">
        <f>INDEX('Team forecast'!$B$2:$AO$26,MATCH('Master data'!$B221,'Team forecast'!$B$2:$B$26,0),MATCH('Master data'!AS$1,'Team forecast'!$B$2:$AO$2,0))*IF(X221&gt;0,5000,0)</f>
        <v>0</v>
      </c>
      <c r="AT221" s="16">
        <f>INDEX('Team forecast'!$B$2:$AO$26,MATCH('Master data'!$B221,'Team forecast'!$B$2:$B$26,0),MATCH('Master data'!AT$1,'Team forecast'!$B$2:$AO$2,0))*IF(X221&gt;0,-15000,0)</f>
        <v>0</v>
      </c>
      <c r="AU221" s="5">
        <f t="shared" si="296"/>
        <v>0</v>
      </c>
      <c r="AV221" s="5">
        <f t="shared" si="297"/>
        <v>0</v>
      </c>
      <c r="AW221" s="5">
        <f t="shared" si="298"/>
        <v>0</v>
      </c>
      <c r="AX221" s="5">
        <f t="shared" si="299"/>
        <v>0</v>
      </c>
      <c r="AY221" s="5">
        <f t="shared" si="300"/>
        <v>0</v>
      </c>
      <c r="AZ221" s="5">
        <f t="shared" si="301"/>
        <v>0</v>
      </c>
      <c r="BA221" s="5">
        <f t="shared" si="302"/>
        <v>0</v>
      </c>
      <c r="BB221" s="5">
        <f t="shared" si="303"/>
        <v>0</v>
      </c>
      <c r="BC221" s="5">
        <f t="shared" si="304"/>
        <v>0</v>
      </c>
      <c r="BD221" s="5">
        <f t="shared" si="305"/>
        <v>-5000</v>
      </c>
      <c r="BE221" s="16">
        <f>INDEX('Team forecast'!$B$2:$AO$26,MATCH('Master data'!$B221,'Team forecast'!$B$2:$B$26,0),MATCH('Master data'!BE$1,'Team forecast'!$B$2:$AO$2,0))</f>
        <v>0</v>
      </c>
      <c r="BF221" s="16">
        <f>INDEX('Team forecast'!$B$2:$AO$26,MATCH('Master data'!$B221,'Team forecast'!$B$2:$B$26,0),MATCH('Master data'!BF$1,'Team forecast'!$B$2:$AO$2,0))</f>
        <v>0</v>
      </c>
      <c r="BG221" s="16">
        <f>INDEX('Team forecast'!$B$2:$AO$26,MATCH('Master data'!$B221,'Team forecast'!$B$2:$B$26,0),MATCH('Master data'!BG$1,'Team forecast'!$B$2:$AO$2,0))</f>
        <v>0</v>
      </c>
      <c r="BH221" s="16">
        <f>INDEX('Team forecast'!$B$2:$AO$26,MATCH('Master data'!$B221,'Team forecast'!$B$2:$B$26,0),MATCH('Master data'!BH$1,'Team forecast'!$B$2:$AO$2,0))</f>
        <v>0</v>
      </c>
      <c r="BI221" s="16">
        <f>INDEX('Team forecast'!$B$2:$AO$26,MATCH('Master data'!$B221,'Team forecast'!$B$2:$B$26,0),MATCH('Master data'!BI$1,'Team forecast'!$B$2:$AO$2,0))</f>
        <v>0</v>
      </c>
      <c r="BJ221" s="5">
        <f t="shared" si="306"/>
        <v>-5000</v>
      </c>
      <c r="BK221" s="5">
        <f>INDEX('Team forecast'!$R$3:$BH$26,MATCH($B221,'Team forecast'!$B$3:$B$26,0),MATCH(BK$1,'Team forecast'!$R$2:$BH$2,0))*IF($X221&gt;0,25000,0)</f>
        <v>0</v>
      </c>
      <c r="BL221" s="5">
        <f>INDEX('Team forecast'!$R$3:$BH$26,MATCH($B221,'Team forecast'!$B$3:$B$26,0),MATCH(BL$1,'Team forecast'!$R$2:$BH$2,0))*IF($X221&gt;0,5000,0)</f>
        <v>0</v>
      </c>
      <c r="BM221" s="5">
        <f>INDEX('Team forecast'!$R$3:$BH$26,MATCH($B221,'Team forecast'!$B$3:$B$26,0),MATCH(BM$1,'Team forecast'!$R$2:$BH$2,0))*IF($X221&gt;0,-15000,0)</f>
        <v>0</v>
      </c>
      <c r="BN221" s="5">
        <f t="shared" si="307"/>
        <v>0</v>
      </c>
      <c r="BO221" s="5">
        <f t="shared" si="308"/>
        <v>0</v>
      </c>
      <c r="BP221" s="5">
        <f t="shared" si="309"/>
        <v>0</v>
      </c>
      <c r="BQ221" s="5">
        <f t="shared" si="310"/>
        <v>0</v>
      </c>
      <c r="BR221" s="5">
        <f t="shared" si="311"/>
        <v>0</v>
      </c>
      <c r="BS221" s="5">
        <f t="shared" si="312"/>
        <v>0</v>
      </c>
      <c r="BT221" s="5">
        <f t="shared" si="313"/>
        <v>0</v>
      </c>
      <c r="BU221" s="5">
        <f t="shared" si="314"/>
        <v>0</v>
      </c>
      <c r="BV221" s="5">
        <f t="shared" si="315"/>
        <v>0</v>
      </c>
      <c r="BW221" s="5">
        <f t="shared" si="316"/>
        <v>0</v>
      </c>
      <c r="BX221" s="5">
        <f t="shared" si="317"/>
        <v>-5000</v>
      </c>
      <c r="BY221" s="5">
        <f t="shared" si="318"/>
        <v>-15000</v>
      </c>
      <c r="BZ221" s="5">
        <f>MAX(INDEX('Team forecast'!$R$3:$BH$26,MATCH($B221,'Team forecast'!$B$3:$B$26,0),MATCH(BZ$1,'Team forecast'!$R$2:$BH$2,0))*($BX221)-(1-INDEX('Team forecast'!$R$3:$BH$26,MATCH($B221,'Team forecast'!$B$3:$B$26,0),MATCH(BZ$1,'Team forecast'!$R$2:$BH$2,0)))*(BY221+CH221)*0.01,-5000)</f>
        <v>-5000</v>
      </c>
      <c r="CA221" s="5">
        <f>MAX(INDEX('Team forecast'!$R$3:$BH$26,MATCH($B221,'Team forecast'!$B$3:$B$26,0),MATCH(CA$1,'Team forecast'!$R$2:$BH$2,0))*$BX221-(1-INDEX('Team forecast'!$R$3:$BH$26,MATCH($B221,'Team forecast'!$B$3:$B$26,0),MATCH(CA$1,'Team forecast'!$R$2:$BH$2,0)))*(BY221+BX221+CH221)*0.01,-5000)</f>
        <v>-5000</v>
      </c>
      <c r="CB221" s="5">
        <f>MAX(INDEX('Team forecast'!$R$3:$BH$26,MATCH($B221,'Team forecast'!$B$3:$B$26,0),MATCH(CB$1,'Team forecast'!$R$2:$BH$2,0))*$BX221-(1-INDEX('Team forecast'!$R$3:$BH$26,MATCH($B221,'Team forecast'!$B$3:$B$26,0),MATCH(CB$1,'Team forecast'!$R$2:$BH$2,0)))*(BY221+BX221*2+CH221)*0.01,0)</f>
        <v>0</v>
      </c>
      <c r="CC221" s="5">
        <v>0</v>
      </c>
      <c r="CD221" s="5">
        <f>+AK221+BD221*Cockpit!$C$3+BW221*Cockpit!$C$3^2+BZ221*Cockpit!$C$3^3+CA221*Cockpit!$C$3^4+CB221*Cockpit!$C$3^5+CC221*Cockpit!$C$3^6</f>
        <v>-10802.469135802468</v>
      </c>
      <c r="CE221" s="5"/>
      <c r="CF221" s="5"/>
      <c r="CG221" s="5">
        <v>0</v>
      </c>
      <c r="CH221" s="5">
        <f t="shared" si="319"/>
        <v>4014000</v>
      </c>
      <c r="CI221" s="5">
        <f t="shared" si="320"/>
        <v>4014000</v>
      </c>
      <c r="CJ221" s="1">
        <f t="shared" si="321"/>
        <v>-3.0000000000000001E-3</v>
      </c>
      <c r="CK221" s="5">
        <f>RANK(CD221,$CD$2:$CD$622)+COUNTIF($CD$2:$CD221,$CD221)-1</f>
        <v>484</v>
      </c>
      <c r="CL221" s="5">
        <f>RANK(CJ221,$CJ$2:$CJ$622)+COUNTIF($CJ$2:$CJ221,$CJ221)-1</f>
        <v>463</v>
      </c>
    </row>
    <row r="222" spans="1:90" x14ac:dyDescent="0.3">
      <c r="A222" t="str">
        <f>Players!P223</f>
        <v xml:space="preserve">Sam  Johnstone </v>
      </c>
      <c r="B222" t="str">
        <f>Players!G223</f>
        <v>England</v>
      </c>
      <c r="C222" t="str">
        <f>Players!AB223</f>
        <v>Goalkeeper</v>
      </c>
      <c r="D222" s="1"/>
      <c r="F222" t="str">
        <f>IFERROR(INDEX(Lookup!B:B,MATCH(INDEX(Players!C:C,MATCH(E222,Players!A:A,0)),Lookup!D:D,0)),"")</f>
        <v/>
      </c>
      <c r="G222">
        <f>IF(Players!AC223=0,10000000,Players!AC223)</f>
        <v>4995000</v>
      </c>
      <c r="H222" s="16">
        <f>INDEX('Team forecast'!$B$2:$AO$26,MATCH('Master data'!$B222,'Team forecast'!$B$2:$B$26,0),MATCH('Master data'!H$1,'Team forecast'!$B$2:$AO$2,0))</f>
        <v>2.0128496317304223</v>
      </c>
      <c r="I222" s="16">
        <f>INDEX('Team forecast'!$B$2:$AO$26,MATCH('Master data'!$B222,'Team forecast'!$B$2:$B$26,0),MATCH('Master data'!I$1,'Team forecast'!$B$2:$AO$2,0))</f>
        <v>0.57976310910377304</v>
      </c>
      <c r="J222" s="16">
        <f>INDEX('Team forecast'!$B$2:$AO$26,MATCH('Master data'!$B222,'Team forecast'!$B$2:$B$26,0),MATCH('Master data'!J$1,'Team forecast'!$B$2:$AO$2,0))</f>
        <v>0.56003101710248571</v>
      </c>
      <c r="K222" s="16">
        <f>INDEX('Team forecast'!$B$2:$AO$26,MATCH('Master data'!$B222,'Team forecast'!$B$2:$B$26,0),MATCH('Master data'!K$1,'Team forecast'!$B$2:$AO$2,0))</f>
        <v>4.946672915714859</v>
      </c>
      <c r="L222" s="16">
        <f>INDEX('Team forecast'!$B$2:$AO$26,MATCH('Master data'!$B222,'Team forecast'!$B$2:$B$26,0),MATCH('Master data'!L$1,'Team forecast'!$B$2:$AO$2,0))</f>
        <v>1.9032627319063258</v>
      </c>
      <c r="M222">
        <f>IF(Players!BC223=1,95,0)</f>
        <v>0</v>
      </c>
      <c r="N222" s="2">
        <f>Players!BN223</f>
        <v>0</v>
      </c>
      <c r="O222" s="2">
        <f>Players!BO223</f>
        <v>0</v>
      </c>
      <c r="P222" s="2">
        <f>Players!BP223</f>
        <v>0</v>
      </c>
      <c r="Q222" s="2">
        <f>Players!BQ223</f>
        <v>1.3513513513513513E-2</v>
      </c>
      <c r="R222" s="2">
        <f>Players!BR223</f>
        <v>0</v>
      </c>
      <c r="S222" s="2">
        <f t="shared" si="280"/>
        <v>2.0128496317304223</v>
      </c>
      <c r="T222" s="2">
        <f t="shared" si="281"/>
        <v>0.57976310910377304</v>
      </c>
      <c r="U222" s="16">
        <f>INDEX('Team forecast'!$B$2:$AO$26,MATCH('Master data'!$B222,'Team forecast'!$B$2:$B$26,0),MATCH('Master data'!U$1,'Team forecast'!$B$2:$AO$2,0))</f>
        <v>0.71942446043165476</v>
      </c>
      <c r="V222" s="16">
        <f>INDEX('Team forecast'!$B$2:$AO$26,MATCH('Master data'!$B222,'Team forecast'!$B$2:$B$26,0),MATCH('Master data'!V$1,'Team forecast'!$B$2:$AO$2,0))</f>
        <v>0.18705035971223019</v>
      </c>
      <c r="W222" s="16">
        <f>INDEX('Team forecast'!$B$2:$AO$26,MATCH('Master data'!$B222,'Team forecast'!$B$2:$B$26,0),MATCH('Master data'!W$1,'Team forecast'!$B$2:$AO$2,0))</f>
        <v>9.3525179856115109E-2</v>
      </c>
      <c r="X222" s="5">
        <f t="shared" si="282"/>
        <v>-5000</v>
      </c>
      <c r="Y222" s="5">
        <f t="shared" si="283"/>
        <v>0</v>
      </c>
      <c r="Z222" s="5">
        <f t="shared" si="284"/>
        <v>0</v>
      </c>
      <c r="AA222" s="5">
        <f t="shared" si="285"/>
        <v>0</v>
      </c>
      <c r="AB222" s="5">
        <f t="shared" si="286"/>
        <v>0</v>
      </c>
      <c r="AC222" s="5">
        <f t="shared" si="287"/>
        <v>0</v>
      </c>
      <c r="AD222" s="5">
        <f t="shared" si="288"/>
        <v>0</v>
      </c>
      <c r="AE222" s="5">
        <f t="shared" si="289"/>
        <v>42002.32628268643</v>
      </c>
      <c r="AF222" s="5">
        <f t="shared" si="290"/>
        <v>6617.4981140127629</v>
      </c>
      <c r="AG222" s="5">
        <f t="shared" si="291"/>
        <v>0</v>
      </c>
      <c r="AH222" s="5">
        <f t="shared" si="292"/>
        <v>0</v>
      </c>
      <c r="AI222" s="5">
        <f t="shared" si="293"/>
        <v>0</v>
      </c>
      <c r="AJ222" s="5">
        <f t="shared" si="294"/>
        <v>0</v>
      </c>
      <c r="AK222" s="5">
        <f>IFERROR(SUM(X222:AJ222),-5000)*((Cockpit!$C$3)^0)</f>
        <v>43619.824396699194</v>
      </c>
      <c r="AL222" s="16">
        <f>INDEX('Team forecast'!$B$2:$AO$26,MATCH('Master data'!$B222,'Team forecast'!$B$2:$B$26,0),MATCH('Master data'!AL$1,'Team forecast'!$B$2:$AO$2,0))</f>
        <v>2.1353866977743117</v>
      </c>
      <c r="AM222" s="16">
        <f>INDEX('Team forecast'!$B$2:$AO$26,MATCH('Master data'!$B222,'Team forecast'!$B$2:$B$26,0),MATCH('Master data'!AM$1,'Team forecast'!$B$2:$AO$2,0))</f>
        <v>0.84440251645874609</v>
      </c>
      <c r="AN222" s="16">
        <f>INDEX('Team forecast'!$B$2:$AO$26,MATCH('Master data'!$B222,'Team forecast'!$B$2:$B$26,0),MATCH('Master data'!AN$1,'Team forecast'!$B$2:$AO$2,0))</f>
        <v>0.4298140883506737</v>
      </c>
      <c r="AO222" s="16">
        <f>INDEX('Team forecast'!$B$2:$AO$26,MATCH('Master data'!$B222,'Team forecast'!$B$2:$B$26,0),MATCH('Master data'!AO$1,'Team forecast'!$B$2:$AO$2,0))</f>
        <v>5.2478135355680022</v>
      </c>
      <c r="AP222" s="16">
        <f>INDEX('Team forecast'!$B$2:$AO$26,MATCH('Master data'!$B222,'Team forecast'!$B$2:$B$26,0),MATCH('Master data'!AP$1,'Team forecast'!$B$2:$AO$2,0))</f>
        <v>2.7720284631221461</v>
      </c>
      <c r="AQ222" s="5">
        <f t="shared" si="295"/>
        <v>-5000</v>
      </c>
      <c r="AR222" s="5">
        <f>INDEX('Team forecast'!$B$2:$AO$26,MATCH('Master data'!$B222,'Team forecast'!$B$2:$B$26,0),MATCH('Master data'!AR$1,'Team forecast'!$B$2:$AO$2,0))*IF(X222&gt;0,25000,0)</f>
        <v>0</v>
      </c>
      <c r="AS222" s="16">
        <f>INDEX('Team forecast'!$B$2:$AO$26,MATCH('Master data'!$B222,'Team forecast'!$B$2:$B$26,0),MATCH('Master data'!AS$1,'Team forecast'!$B$2:$AO$2,0))*IF(X222&gt;0,5000,0)</f>
        <v>0</v>
      </c>
      <c r="AT222" s="16">
        <f>INDEX('Team forecast'!$B$2:$AO$26,MATCH('Master data'!$B222,'Team forecast'!$B$2:$B$26,0),MATCH('Master data'!AT$1,'Team forecast'!$B$2:$AO$2,0))*IF(X222&gt;0,-15000,0)</f>
        <v>0</v>
      </c>
      <c r="AU222" s="5">
        <f t="shared" si="296"/>
        <v>0</v>
      </c>
      <c r="AV222" s="5">
        <f t="shared" si="297"/>
        <v>0</v>
      </c>
      <c r="AW222" s="5">
        <f t="shared" si="298"/>
        <v>0</v>
      </c>
      <c r="AX222" s="5">
        <f t="shared" si="299"/>
        <v>32236.056626300528</v>
      </c>
      <c r="AY222" s="5">
        <f t="shared" si="300"/>
        <v>9638.1297333170005</v>
      </c>
      <c r="AZ222" s="5">
        <f t="shared" si="301"/>
        <v>0</v>
      </c>
      <c r="BA222" s="5">
        <f t="shared" si="302"/>
        <v>0</v>
      </c>
      <c r="BB222" s="5">
        <f t="shared" si="303"/>
        <v>0</v>
      </c>
      <c r="BC222" s="5">
        <f t="shared" si="304"/>
        <v>0</v>
      </c>
      <c r="BD222" s="5">
        <f t="shared" si="305"/>
        <v>36874.186359617524</v>
      </c>
      <c r="BE222" s="16">
        <f>INDEX('Team forecast'!$B$2:$AO$26,MATCH('Master data'!$B222,'Team forecast'!$B$2:$B$26,0),MATCH('Master data'!BE$1,'Team forecast'!$B$2:$AO$2,0))</f>
        <v>0</v>
      </c>
      <c r="BF222" s="16">
        <f>INDEX('Team forecast'!$B$2:$AO$26,MATCH('Master data'!$B222,'Team forecast'!$B$2:$B$26,0),MATCH('Master data'!BF$1,'Team forecast'!$B$2:$AO$2,0))</f>
        <v>0</v>
      </c>
      <c r="BG222" s="16">
        <f>INDEX('Team forecast'!$B$2:$AO$26,MATCH('Master data'!$B222,'Team forecast'!$B$2:$B$26,0),MATCH('Master data'!BG$1,'Team forecast'!$B$2:$AO$2,0))</f>
        <v>0</v>
      </c>
      <c r="BH222" s="16">
        <f>INDEX('Team forecast'!$B$2:$AO$26,MATCH('Master data'!$B222,'Team forecast'!$B$2:$B$26,0),MATCH('Master data'!BH$1,'Team forecast'!$B$2:$AO$2,0))</f>
        <v>0</v>
      </c>
      <c r="BI222" s="16">
        <f>INDEX('Team forecast'!$B$2:$AO$26,MATCH('Master data'!$B222,'Team forecast'!$B$2:$B$26,0),MATCH('Master data'!BI$1,'Team forecast'!$B$2:$AO$2,0))</f>
        <v>0</v>
      </c>
      <c r="BJ222" s="5">
        <f t="shared" si="306"/>
        <v>-5000</v>
      </c>
      <c r="BK222" s="5">
        <f>INDEX('Team forecast'!$R$3:$BH$26,MATCH($B222,'Team forecast'!$B$3:$B$26,0),MATCH(BK$1,'Team forecast'!$R$2:$BH$2,0))*IF($X222&gt;0,25000,0)</f>
        <v>0</v>
      </c>
      <c r="BL222" s="5">
        <f>INDEX('Team forecast'!$R$3:$BH$26,MATCH($B222,'Team forecast'!$B$3:$B$26,0),MATCH(BL$1,'Team forecast'!$R$2:$BH$2,0))*IF($X222&gt;0,5000,0)</f>
        <v>0</v>
      </c>
      <c r="BM222" s="5">
        <f>INDEX('Team forecast'!$R$3:$BH$26,MATCH($B222,'Team forecast'!$B$3:$B$26,0),MATCH(BM$1,'Team forecast'!$R$2:$BH$2,0))*IF($X222&gt;0,-15000,0)</f>
        <v>0</v>
      </c>
      <c r="BN222" s="5">
        <f t="shared" si="307"/>
        <v>0</v>
      </c>
      <c r="BO222" s="5">
        <f t="shared" si="308"/>
        <v>0</v>
      </c>
      <c r="BP222" s="5">
        <f t="shared" si="309"/>
        <v>0</v>
      </c>
      <c r="BQ222" s="5">
        <f t="shared" si="310"/>
        <v>0</v>
      </c>
      <c r="BR222" s="5">
        <f t="shared" si="311"/>
        <v>0</v>
      </c>
      <c r="BS222" s="5">
        <f t="shared" si="312"/>
        <v>0</v>
      </c>
      <c r="BT222" s="5">
        <f t="shared" si="313"/>
        <v>0</v>
      </c>
      <c r="BU222" s="5">
        <f t="shared" si="314"/>
        <v>0</v>
      </c>
      <c r="BV222" s="5">
        <f t="shared" si="315"/>
        <v>0</v>
      </c>
      <c r="BW222" s="5">
        <f t="shared" si="316"/>
        <v>0</v>
      </c>
      <c r="BX222" s="5">
        <f t="shared" si="317"/>
        <v>40247.005378158356</v>
      </c>
      <c r="BY222" s="5">
        <f t="shared" si="318"/>
        <v>120741.01613447507</v>
      </c>
      <c r="BZ222" s="5">
        <f>MAX(INDEX('Team forecast'!$R$3:$BH$26,MATCH($B222,'Team forecast'!$B$3:$B$26,0),MATCH(BZ$1,'Team forecast'!$R$2:$BH$2,0))*($BX222)-(1-INDEX('Team forecast'!$R$3:$BH$26,MATCH($B222,'Team forecast'!$B$3:$B$26,0),MATCH(BZ$1,'Team forecast'!$R$2:$BH$2,0)))*(BY222+CH222)*0.01,-5000)</f>
        <v>34267.277258751601</v>
      </c>
      <c r="CA222" s="5">
        <f>MAX(INDEX('Team forecast'!$R$3:$BH$26,MATCH($B222,'Team forecast'!$B$3:$B$26,0),MATCH(CA$1,'Team forecast'!$R$2:$BH$2,0))*$BX222-(1-INDEX('Team forecast'!$R$3:$BH$26,MATCH($B222,'Team forecast'!$B$3:$B$26,0),MATCH(CA$1,'Team forecast'!$R$2:$BH$2,0)))*(BY222+BX222+CH222)*0.01,-5000)</f>
        <v>-5000</v>
      </c>
      <c r="CB222" s="5">
        <f>MAX(INDEX('Team forecast'!$R$3:$BH$26,MATCH($B222,'Team forecast'!$B$3:$B$26,0),MATCH(CB$1,'Team forecast'!$R$2:$BH$2,0))*$BX222-(1-INDEX('Team forecast'!$R$3:$BH$26,MATCH($B222,'Team forecast'!$B$3:$B$26,0),MATCH(CB$1,'Team forecast'!$R$2:$BH$2,0)))*(BY222+BX222*2+CH222)*0.01,0)</f>
        <v>0</v>
      </c>
      <c r="CC222" s="5">
        <v>0</v>
      </c>
      <c r="CD222" s="5">
        <f>+AK222+BD222*Cockpit!$C$3+BW222*Cockpit!$C$3^2+BZ222*Cockpit!$C$3^3+CA222*Cockpit!$C$3^4+CB222*Cockpit!$C$3^5+CC222*Cockpit!$C$3^6</f>
        <v>77368.228318049631</v>
      </c>
      <c r="CE222" s="5"/>
      <c r="CF222" s="5"/>
      <c r="CG222" s="5">
        <v>0</v>
      </c>
      <c r="CH222" s="5">
        <f t="shared" si="319"/>
        <v>4995000</v>
      </c>
      <c r="CI222" s="5">
        <f t="shared" si="320"/>
        <v>4995000</v>
      </c>
      <c r="CJ222" s="1">
        <f t="shared" si="321"/>
        <v>1.4999999999999999E-2</v>
      </c>
      <c r="CK222" s="5">
        <f>RANK(CD222,$CD$2:$CD$622)+COUNTIF($CD$2:$CD222,$CD222)-1</f>
        <v>126</v>
      </c>
      <c r="CL222" s="5">
        <f>RANK(CJ222,$CJ$2:$CJ$622)+COUNTIF($CJ$2:$CJ222,$CJ222)-1</f>
        <v>162</v>
      </c>
    </row>
    <row r="223" spans="1:90" x14ac:dyDescent="0.3">
      <c r="A223" t="str">
        <f>Players!P224</f>
        <v>Anthony Lopes</v>
      </c>
      <c r="B223" t="str">
        <f>Players!G224</f>
        <v>Portugal</v>
      </c>
      <c r="C223" t="str">
        <f>Players!AB224</f>
        <v>Goalkeeper</v>
      </c>
      <c r="D223" s="1"/>
      <c r="F223" t="str">
        <f>IFERROR(INDEX(Lookup!B:B,MATCH(INDEX(Players!C:C,MATCH(E223,Players!A:A,0)),Lookup!D:D,0)),"")</f>
        <v/>
      </c>
      <c r="G223">
        <f>IF(Players!AC224=0,10000000,Players!AC224)</f>
        <v>4995000</v>
      </c>
      <c r="H223" s="16">
        <f>INDEX('Team forecast'!$B$2:$AO$26,MATCH('Master data'!$B223,'Team forecast'!$B$2:$B$26,0),MATCH('Master data'!H$1,'Team forecast'!$B$2:$AO$2,0))</f>
        <v>1.1572524079669981</v>
      </c>
      <c r="I223" s="16">
        <f>INDEX('Team forecast'!$B$2:$AO$26,MATCH('Master data'!$B223,'Team forecast'!$B$2:$B$26,0),MATCH('Master data'!I$1,'Team forecast'!$B$2:$AO$2,0))</f>
        <v>1.3803959592812078</v>
      </c>
      <c r="J223" s="16">
        <f>INDEX('Team forecast'!$B$2:$AO$26,MATCH('Master data'!$B223,'Team forecast'!$B$2:$B$26,0),MATCH('Master data'!J$1,'Team forecast'!$B$2:$AO$2,0))</f>
        <v>0.25147895791583169</v>
      </c>
      <c r="K223" s="16">
        <f>INDEX('Team forecast'!$B$2:$AO$26,MATCH('Master data'!$B223,'Team forecast'!$B$2:$B$26,0),MATCH('Master data'!K$1,'Team forecast'!$B$2:$AO$2,0))</f>
        <v>3.9411323264330633</v>
      </c>
      <c r="L223" s="16">
        <f>INDEX('Team forecast'!$B$2:$AO$26,MATCH('Master data'!$B223,'Team forecast'!$B$2:$B$26,0),MATCH('Master data'!L$1,'Team forecast'!$B$2:$AO$2,0))</f>
        <v>4.141187877843624</v>
      </c>
      <c r="M223">
        <f>IF(Players!BC224=1,95,0)</f>
        <v>0</v>
      </c>
      <c r="N223" s="2">
        <f>Players!BN224</f>
        <v>0</v>
      </c>
      <c r="O223" s="2">
        <f>Players!BO224</f>
        <v>0</v>
      </c>
      <c r="P223" s="2">
        <f>Players!BP224</f>
        <v>0</v>
      </c>
      <c r="Q223" s="2">
        <f>Players!BQ224</f>
        <v>2.6315789473684213E-2</v>
      </c>
      <c r="R223" s="2">
        <f>Players!BR224</f>
        <v>0</v>
      </c>
      <c r="S223" s="2">
        <f t="shared" si="280"/>
        <v>1.1572524079669981</v>
      </c>
      <c r="T223" s="2">
        <f t="shared" si="281"/>
        <v>1.3803959592812078</v>
      </c>
      <c r="U223" s="16">
        <f>INDEX('Team forecast'!$B$2:$AO$26,MATCH('Master data'!$B223,'Team forecast'!$B$2:$B$26,0),MATCH('Master data'!U$1,'Team forecast'!$B$2:$AO$2,0))</f>
        <v>0.30420841683366728</v>
      </c>
      <c r="V223" s="16">
        <f>INDEX('Team forecast'!$B$2:$AO$26,MATCH('Master data'!$B223,'Team forecast'!$B$2:$B$26,0),MATCH('Master data'!V$1,'Team forecast'!$B$2:$AO$2,0))</f>
        <v>0.28577154308617242</v>
      </c>
      <c r="W223" s="16">
        <f>INDEX('Team forecast'!$B$2:$AO$26,MATCH('Master data'!$B223,'Team forecast'!$B$2:$B$26,0),MATCH('Master data'!W$1,'Team forecast'!$B$2:$AO$2,0))</f>
        <v>0.41002004008016041</v>
      </c>
      <c r="X223" s="5">
        <f t="shared" si="282"/>
        <v>-5000</v>
      </c>
      <c r="Y223" s="5">
        <f t="shared" si="283"/>
        <v>0</v>
      </c>
      <c r="Z223" s="5">
        <f t="shared" si="284"/>
        <v>0</v>
      </c>
      <c r="AA223" s="5">
        <f t="shared" si="285"/>
        <v>0</v>
      </c>
      <c r="AB223" s="5">
        <f t="shared" si="286"/>
        <v>0</v>
      </c>
      <c r="AC223" s="5">
        <f t="shared" si="287"/>
        <v>0</v>
      </c>
      <c r="AD223" s="5">
        <f t="shared" si="288"/>
        <v>0</v>
      </c>
      <c r="AE223" s="5">
        <f t="shared" si="289"/>
        <v>18860.921843687378</v>
      </c>
      <c r="AF223" s="5">
        <f t="shared" si="290"/>
        <v>13803.95959281208</v>
      </c>
      <c r="AG223" s="5">
        <f t="shared" si="291"/>
        <v>0</v>
      </c>
      <c r="AH223" s="5">
        <f t="shared" si="292"/>
        <v>0</v>
      </c>
      <c r="AI223" s="5">
        <f t="shared" si="293"/>
        <v>0</v>
      </c>
      <c r="AJ223" s="5">
        <f t="shared" si="294"/>
        <v>0</v>
      </c>
      <c r="AK223" s="5">
        <f>IFERROR(SUM(X223:AJ223),-5000)*((Cockpit!$C$3)^0)</f>
        <v>27664.881436499458</v>
      </c>
      <c r="AL223" s="16">
        <f>INDEX('Team forecast'!$B$2:$AO$26,MATCH('Master data'!$B223,'Team forecast'!$B$2:$B$26,0),MATCH('Master data'!AL$1,'Team forecast'!$B$2:$AO$2,0))</f>
        <v>1.0653773971622162</v>
      </c>
      <c r="AM223" s="16">
        <f>INDEX('Team forecast'!$B$2:$AO$26,MATCH('Master data'!$B223,'Team forecast'!$B$2:$B$26,0),MATCH('Master data'!AM$1,'Team forecast'!$B$2:$AO$2,0))</f>
        <v>1.2775519171058518</v>
      </c>
      <c r="AN223" s="16">
        <f>INDEX('Team forecast'!$B$2:$AO$26,MATCH('Master data'!$B223,'Team forecast'!$B$2:$B$26,0),MATCH('Master data'!AN$1,'Team forecast'!$B$2:$AO$2,0))</f>
        <v>0.27871879264670468</v>
      </c>
      <c r="AO223" s="16">
        <f>INDEX('Team forecast'!$B$2:$AO$26,MATCH('Master data'!$B223,'Team forecast'!$B$2:$B$26,0),MATCH('Master data'!AO$1,'Team forecast'!$B$2:$AO$2,0))</f>
        <v>3.6282433036223725</v>
      </c>
      <c r="AP223" s="16">
        <f>INDEX('Team forecast'!$B$2:$AO$26,MATCH('Master data'!$B223,'Team forecast'!$B$2:$B$26,0),MATCH('Master data'!AP$1,'Team forecast'!$B$2:$AO$2,0))</f>
        <v>3.8326557513175556</v>
      </c>
      <c r="AQ223" s="5">
        <f t="shared" si="295"/>
        <v>-5000</v>
      </c>
      <c r="AR223" s="5">
        <f>INDEX('Team forecast'!$B$2:$AO$26,MATCH('Master data'!$B223,'Team forecast'!$B$2:$B$26,0),MATCH('Master data'!AR$1,'Team forecast'!$B$2:$AO$2,0))*IF(X223&gt;0,25000,0)</f>
        <v>0</v>
      </c>
      <c r="AS223" s="16">
        <f>INDEX('Team forecast'!$B$2:$AO$26,MATCH('Master data'!$B223,'Team forecast'!$B$2:$B$26,0),MATCH('Master data'!AS$1,'Team forecast'!$B$2:$AO$2,0))*IF(X223&gt;0,5000,0)</f>
        <v>0</v>
      </c>
      <c r="AT223" s="16">
        <f>INDEX('Team forecast'!$B$2:$AO$26,MATCH('Master data'!$B223,'Team forecast'!$B$2:$B$26,0),MATCH('Master data'!AT$1,'Team forecast'!$B$2:$AO$2,0))*IF(X223&gt;0,-15000,0)</f>
        <v>0</v>
      </c>
      <c r="AU223" s="5">
        <f t="shared" si="296"/>
        <v>0</v>
      </c>
      <c r="AV223" s="5">
        <f t="shared" si="297"/>
        <v>0</v>
      </c>
      <c r="AW223" s="5">
        <f t="shared" si="298"/>
        <v>0</v>
      </c>
      <c r="AX223" s="5">
        <f t="shared" si="299"/>
        <v>20903.909448502851</v>
      </c>
      <c r="AY223" s="5">
        <f t="shared" si="300"/>
        <v>12775.51917105852</v>
      </c>
      <c r="AZ223" s="5">
        <f t="shared" si="301"/>
        <v>0</v>
      </c>
      <c r="BA223" s="5">
        <f t="shared" si="302"/>
        <v>0</v>
      </c>
      <c r="BB223" s="5">
        <f t="shared" si="303"/>
        <v>0</v>
      </c>
      <c r="BC223" s="5">
        <f t="shared" si="304"/>
        <v>0</v>
      </c>
      <c r="BD223" s="5">
        <f t="shared" si="305"/>
        <v>28679.428619561371</v>
      </c>
      <c r="BE223" s="16">
        <f>INDEX('Team forecast'!$B$2:$AO$26,MATCH('Master data'!$B223,'Team forecast'!$B$2:$B$26,0),MATCH('Master data'!BE$1,'Team forecast'!$B$2:$AO$2,0))</f>
        <v>0</v>
      </c>
      <c r="BF223" s="16">
        <f>INDEX('Team forecast'!$B$2:$AO$26,MATCH('Master data'!$B223,'Team forecast'!$B$2:$B$26,0),MATCH('Master data'!BF$1,'Team forecast'!$B$2:$AO$2,0))</f>
        <v>0</v>
      </c>
      <c r="BG223" s="16">
        <f>INDEX('Team forecast'!$B$2:$AO$26,MATCH('Master data'!$B223,'Team forecast'!$B$2:$B$26,0),MATCH('Master data'!BG$1,'Team forecast'!$B$2:$AO$2,0))</f>
        <v>0</v>
      </c>
      <c r="BH223" s="16">
        <f>INDEX('Team forecast'!$B$2:$AO$26,MATCH('Master data'!$B223,'Team forecast'!$B$2:$B$26,0),MATCH('Master data'!BH$1,'Team forecast'!$B$2:$AO$2,0))</f>
        <v>0</v>
      </c>
      <c r="BI223" s="16">
        <f>INDEX('Team forecast'!$B$2:$AO$26,MATCH('Master data'!$B223,'Team forecast'!$B$2:$B$26,0),MATCH('Master data'!BI$1,'Team forecast'!$B$2:$AO$2,0))</f>
        <v>0</v>
      </c>
      <c r="BJ223" s="5">
        <f t="shared" si="306"/>
        <v>-5000</v>
      </c>
      <c r="BK223" s="5">
        <f>INDEX('Team forecast'!$R$3:$BH$26,MATCH($B223,'Team forecast'!$B$3:$B$26,0),MATCH(BK$1,'Team forecast'!$R$2:$BH$2,0))*IF($X223&gt;0,25000,0)</f>
        <v>0</v>
      </c>
      <c r="BL223" s="5">
        <f>INDEX('Team forecast'!$R$3:$BH$26,MATCH($B223,'Team forecast'!$B$3:$B$26,0),MATCH(BL$1,'Team forecast'!$R$2:$BH$2,0))*IF($X223&gt;0,5000,0)</f>
        <v>0</v>
      </c>
      <c r="BM223" s="5">
        <f>INDEX('Team forecast'!$R$3:$BH$26,MATCH($B223,'Team forecast'!$B$3:$B$26,0),MATCH(BM$1,'Team forecast'!$R$2:$BH$2,0))*IF($X223&gt;0,-15000,0)</f>
        <v>0</v>
      </c>
      <c r="BN223" s="5">
        <f t="shared" si="307"/>
        <v>0</v>
      </c>
      <c r="BO223" s="5">
        <f t="shared" si="308"/>
        <v>0</v>
      </c>
      <c r="BP223" s="5">
        <f t="shared" si="309"/>
        <v>0</v>
      </c>
      <c r="BQ223" s="5">
        <f t="shared" si="310"/>
        <v>0</v>
      </c>
      <c r="BR223" s="5">
        <f t="shared" si="311"/>
        <v>0</v>
      </c>
      <c r="BS223" s="5">
        <f t="shared" si="312"/>
        <v>0</v>
      </c>
      <c r="BT223" s="5">
        <f t="shared" si="313"/>
        <v>0</v>
      </c>
      <c r="BU223" s="5">
        <f t="shared" si="314"/>
        <v>0</v>
      </c>
      <c r="BV223" s="5">
        <f t="shared" si="315"/>
        <v>0</v>
      </c>
      <c r="BW223" s="5">
        <f t="shared" si="316"/>
        <v>0</v>
      </c>
      <c r="BX223" s="5">
        <f t="shared" si="317"/>
        <v>28172.155028030415</v>
      </c>
      <c r="BY223" s="5">
        <f t="shared" si="318"/>
        <v>84516.465084091236</v>
      </c>
      <c r="BZ223" s="5">
        <f>MAX(INDEX('Team forecast'!$R$3:$BH$26,MATCH($B223,'Team forecast'!$B$3:$B$26,0),MATCH(BZ$1,'Team forecast'!$R$2:$BH$2,0))*($BX223)-(1-INDEX('Team forecast'!$R$3:$BH$26,MATCH($B223,'Team forecast'!$B$3:$B$26,0),MATCH(BZ$1,'Team forecast'!$R$2:$BH$2,0)))*(BY223+CH223)*0.01,-5000)</f>
        <v>8578.75991973903</v>
      </c>
      <c r="CA223" s="5">
        <f>MAX(INDEX('Team forecast'!$R$3:$BH$26,MATCH($B223,'Team forecast'!$B$3:$B$26,0),MATCH(CA$1,'Team forecast'!$R$2:$BH$2,0))*$BX223-(1-INDEX('Team forecast'!$R$3:$BH$26,MATCH($B223,'Team forecast'!$B$3:$B$26,0),MATCH(CA$1,'Team forecast'!$R$2:$BH$2,0)))*(BY223+BX223+CH223)*0.01,-5000)</f>
        <v>-5000</v>
      </c>
      <c r="CB223" s="5">
        <f>MAX(INDEX('Team forecast'!$R$3:$BH$26,MATCH($B223,'Team forecast'!$B$3:$B$26,0),MATCH(CB$1,'Team forecast'!$R$2:$BH$2,0))*$BX223-(1-INDEX('Team forecast'!$R$3:$BH$26,MATCH($B223,'Team forecast'!$B$3:$B$26,0),MATCH(CB$1,'Team forecast'!$R$2:$BH$2,0)))*(BY223+BX223*2+CH223)*0.01,0)</f>
        <v>0</v>
      </c>
      <c r="CC223" s="5">
        <v>0</v>
      </c>
      <c r="CD223" s="5">
        <f>+AK223+BD223*Cockpit!$C$3+BW223*Cockpit!$C$3^2+BZ223*Cockpit!$C$3^3+CA223*Cockpit!$C$3^4+CB223*Cockpit!$C$3^5+CC223*Cockpit!$C$3^6</f>
        <v>48338.70098625317</v>
      </c>
      <c r="CE223" s="5"/>
      <c r="CF223" s="5"/>
      <c r="CG223" s="5">
        <v>0</v>
      </c>
      <c r="CH223" s="5">
        <f t="shared" si="319"/>
        <v>4995000</v>
      </c>
      <c r="CI223" s="5">
        <f t="shared" si="320"/>
        <v>4995000</v>
      </c>
      <c r="CJ223" s="1">
        <f t="shared" si="321"/>
        <v>0.01</v>
      </c>
      <c r="CK223" s="5">
        <f>RANK(CD223,$CD$2:$CD$622)+COUNTIF($CD$2:$CD223,$CD223)-1</f>
        <v>181</v>
      </c>
      <c r="CL223" s="5">
        <f>RANK(CJ223,$CJ$2:$CJ$622)+COUNTIF($CJ$2:$CJ223,$CJ223)-1</f>
        <v>246</v>
      </c>
    </row>
    <row r="224" spans="1:90" x14ac:dyDescent="0.3">
      <c r="A224" t="str">
        <f>Players!P225</f>
        <v>Diogo Dalot</v>
      </c>
      <c r="B224" t="str">
        <f>Players!G225</f>
        <v>Portugal</v>
      </c>
      <c r="C224" t="str">
        <f>Players!AB225</f>
        <v>Defense</v>
      </c>
      <c r="D224" s="1"/>
      <c r="F224" t="str">
        <f>IFERROR(INDEX(Lookup!B:B,MATCH(INDEX(Players!C:C,MATCH(E224,Players!A:A,0)),Lookup!D:D,0)),"")</f>
        <v/>
      </c>
      <c r="G224">
        <f>IF(Players!AC225=0,10000000,Players!AC225)</f>
        <v>2495000</v>
      </c>
      <c r="H224" s="16">
        <f>INDEX('Team forecast'!$B$2:$AO$26,MATCH('Master data'!$B224,'Team forecast'!$B$2:$B$26,0),MATCH('Master data'!H$1,'Team forecast'!$B$2:$AO$2,0))</f>
        <v>1.1572524079669981</v>
      </c>
      <c r="I224" s="16">
        <f>INDEX('Team forecast'!$B$2:$AO$26,MATCH('Master data'!$B224,'Team forecast'!$B$2:$B$26,0),MATCH('Master data'!I$1,'Team forecast'!$B$2:$AO$2,0))</f>
        <v>1.3803959592812078</v>
      </c>
      <c r="J224" s="16">
        <f>INDEX('Team forecast'!$B$2:$AO$26,MATCH('Master data'!$B224,'Team forecast'!$B$2:$B$26,0),MATCH('Master data'!J$1,'Team forecast'!$B$2:$AO$2,0))</f>
        <v>0.25147895791583169</v>
      </c>
      <c r="K224" s="16">
        <f>INDEX('Team forecast'!$B$2:$AO$26,MATCH('Master data'!$B224,'Team forecast'!$B$2:$B$26,0),MATCH('Master data'!K$1,'Team forecast'!$B$2:$AO$2,0))</f>
        <v>3.9411323264330633</v>
      </c>
      <c r="L224" s="16">
        <f>INDEX('Team forecast'!$B$2:$AO$26,MATCH('Master data'!$B224,'Team forecast'!$B$2:$B$26,0),MATCH('Master data'!L$1,'Team forecast'!$B$2:$AO$2,0))</f>
        <v>4.141187877843624</v>
      </c>
      <c r="M224">
        <f>IF(Players!BC225=1,95,0)</f>
        <v>0</v>
      </c>
      <c r="N224" s="2">
        <f>Players!BN225</f>
        <v>0</v>
      </c>
      <c r="O224" s="2">
        <f>Players!BO225</f>
        <v>0</v>
      </c>
      <c r="P224" s="2">
        <f>Players!BP225</f>
        <v>0</v>
      </c>
      <c r="Q224" s="2">
        <f>Players!BQ225</f>
        <v>0.16635859519408502</v>
      </c>
      <c r="R224" s="2">
        <f>Players!BR225</f>
        <v>0</v>
      </c>
      <c r="S224" s="2">
        <f t="shared" si="280"/>
        <v>1.1572524079669981</v>
      </c>
      <c r="T224" s="2">
        <f t="shared" si="281"/>
        <v>1.3803959592812078</v>
      </c>
      <c r="U224" s="16">
        <f>INDEX('Team forecast'!$B$2:$AO$26,MATCH('Master data'!$B224,'Team forecast'!$B$2:$B$26,0),MATCH('Master data'!U$1,'Team forecast'!$B$2:$AO$2,0))</f>
        <v>0.30420841683366728</v>
      </c>
      <c r="V224" s="16">
        <f>INDEX('Team forecast'!$B$2:$AO$26,MATCH('Master data'!$B224,'Team forecast'!$B$2:$B$26,0),MATCH('Master data'!V$1,'Team forecast'!$B$2:$AO$2,0))</f>
        <v>0.28577154308617242</v>
      </c>
      <c r="W224" s="16">
        <f>INDEX('Team forecast'!$B$2:$AO$26,MATCH('Master data'!$B224,'Team forecast'!$B$2:$B$26,0),MATCH('Master data'!W$1,'Team forecast'!$B$2:$AO$2,0))</f>
        <v>0.41002004008016041</v>
      </c>
      <c r="X224" s="5">
        <f t="shared" si="282"/>
        <v>-5000</v>
      </c>
      <c r="Y224" s="5">
        <f t="shared" si="283"/>
        <v>0</v>
      </c>
      <c r="Z224" s="5">
        <f t="shared" si="284"/>
        <v>0</v>
      </c>
      <c r="AA224" s="5">
        <f t="shared" si="285"/>
        <v>0</v>
      </c>
      <c r="AB224" s="5">
        <f t="shared" si="286"/>
        <v>0</v>
      </c>
      <c r="AC224" s="5">
        <f t="shared" si="287"/>
        <v>0</v>
      </c>
      <c r="AD224" s="5">
        <f t="shared" si="288"/>
        <v>0</v>
      </c>
      <c r="AE224" s="5">
        <f t="shared" si="289"/>
        <v>12573.947895791585</v>
      </c>
      <c r="AF224" s="5">
        <f t="shared" si="290"/>
        <v>0</v>
      </c>
      <c r="AG224" s="5">
        <f t="shared" si="291"/>
        <v>0</v>
      </c>
      <c r="AH224" s="5">
        <f t="shared" si="292"/>
        <v>0</v>
      </c>
      <c r="AI224" s="5">
        <f t="shared" si="293"/>
        <v>0</v>
      </c>
      <c r="AJ224" s="5">
        <f t="shared" si="294"/>
        <v>0</v>
      </c>
      <c r="AK224" s="5">
        <f>IFERROR(SUM(X224:AJ224),-5000)*((Cockpit!$C$3)^0)</f>
        <v>7573.9478957915853</v>
      </c>
      <c r="AL224" s="16">
        <f>INDEX('Team forecast'!$B$2:$AO$26,MATCH('Master data'!$B224,'Team forecast'!$B$2:$B$26,0),MATCH('Master data'!AL$1,'Team forecast'!$B$2:$AO$2,0))</f>
        <v>1.0653773971622162</v>
      </c>
      <c r="AM224" s="16">
        <f>INDEX('Team forecast'!$B$2:$AO$26,MATCH('Master data'!$B224,'Team forecast'!$B$2:$B$26,0),MATCH('Master data'!AM$1,'Team forecast'!$B$2:$AO$2,0))</f>
        <v>1.2775519171058518</v>
      </c>
      <c r="AN224" s="16">
        <f>INDEX('Team forecast'!$B$2:$AO$26,MATCH('Master data'!$B224,'Team forecast'!$B$2:$B$26,0),MATCH('Master data'!AN$1,'Team forecast'!$B$2:$AO$2,0))</f>
        <v>0.27871879264670468</v>
      </c>
      <c r="AO224" s="16">
        <f>INDEX('Team forecast'!$B$2:$AO$26,MATCH('Master data'!$B224,'Team forecast'!$B$2:$B$26,0),MATCH('Master data'!AO$1,'Team forecast'!$B$2:$AO$2,0))</f>
        <v>3.6282433036223725</v>
      </c>
      <c r="AP224" s="16">
        <f>INDEX('Team forecast'!$B$2:$AO$26,MATCH('Master data'!$B224,'Team forecast'!$B$2:$B$26,0),MATCH('Master data'!AP$1,'Team forecast'!$B$2:$AO$2,0))</f>
        <v>3.8326557513175556</v>
      </c>
      <c r="AQ224" s="5">
        <f t="shared" si="295"/>
        <v>-5000</v>
      </c>
      <c r="AR224" s="5">
        <f>INDEX('Team forecast'!$B$2:$AO$26,MATCH('Master data'!$B224,'Team forecast'!$B$2:$B$26,0),MATCH('Master data'!AR$1,'Team forecast'!$B$2:$AO$2,0))*IF(X224&gt;0,25000,0)</f>
        <v>0</v>
      </c>
      <c r="AS224" s="16">
        <f>INDEX('Team forecast'!$B$2:$AO$26,MATCH('Master data'!$B224,'Team forecast'!$B$2:$B$26,0),MATCH('Master data'!AS$1,'Team forecast'!$B$2:$AO$2,0))*IF(X224&gt;0,5000,0)</f>
        <v>0</v>
      </c>
      <c r="AT224" s="16">
        <f>INDEX('Team forecast'!$B$2:$AO$26,MATCH('Master data'!$B224,'Team forecast'!$B$2:$B$26,0),MATCH('Master data'!AT$1,'Team forecast'!$B$2:$AO$2,0))*IF(X224&gt;0,-15000,0)</f>
        <v>0</v>
      </c>
      <c r="AU224" s="5">
        <f t="shared" si="296"/>
        <v>0</v>
      </c>
      <c r="AV224" s="5">
        <f t="shared" si="297"/>
        <v>0</v>
      </c>
      <c r="AW224" s="5">
        <f t="shared" si="298"/>
        <v>0</v>
      </c>
      <c r="AX224" s="5">
        <f t="shared" si="299"/>
        <v>13935.939632335234</v>
      </c>
      <c r="AY224" s="5">
        <f t="shared" si="300"/>
        <v>0</v>
      </c>
      <c r="AZ224" s="5">
        <f t="shared" si="301"/>
        <v>0</v>
      </c>
      <c r="BA224" s="5">
        <f t="shared" si="302"/>
        <v>0</v>
      </c>
      <c r="BB224" s="5">
        <f t="shared" si="303"/>
        <v>0</v>
      </c>
      <c r="BC224" s="5">
        <f t="shared" si="304"/>
        <v>0</v>
      </c>
      <c r="BD224" s="5">
        <f t="shared" si="305"/>
        <v>8935.9396323352339</v>
      </c>
      <c r="BE224" s="16">
        <f>INDEX('Team forecast'!$B$2:$AO$26,MATCH('Master data'!$B224,'Team forecast'!$B$2:$B$26,0),MATCH('Master data'!BE$1,'Team forecast'!$B$2:$AO$2,0))</f>
        <v>0</v>
      </c>
      <c r="BF224" s="16">
        <f>INDEX('Team forecast'!$B$2:$AO$26,MATCH('Master data'!$B224,'Team forecast'!$B$2:$B$26,0),MATCH('Master data'!BF$1,'Team forecast'!$B$2:$AO$2,0))</f>
        <v>0</v>
      </c>
      <c r="BG224" s="16">
        <f>INDEX('Team forecast'!$B$2:$AO$26,MATCH('Master data'!$B224,'Team forecast'!$B$2:$B$26,0),MATCH('Master data'!BG$1,'Team forecast'!$B$2:$AO$2,0))</f>
        <v>0</v>
      </c>
      <c r="BH224" s="16">
        <f>INDEX('Team forecast'!$B$2:$AO$26,MATCH('Master data'!$B224,'Team forecast'!$B$2:$B$26,0),MATCH('Master data'!BH$1,'Team forecast'!$B$2:$AO$2,0))</f>
        <v>0</v>
      </c>
      <c r="BI224" s="16">
        <f>INDEX('Team forecast'!$B$2:$AO$26,MATCH('Master data'!$B224,'Team forecast'!$B$2:$B$26,0),MATCH('Master data'!BI$1,'Team forecast'!$B$2:$AO$2,0))</f>
        <v>0</v>
      </c>
      <c r="BJ224" s="5">
        <f t="shared" si="306"/>
        <v>-5000</v>
      </c>
      <c r="BK224" s="5">
        <f>INDEX('Team forecast'!$R$3:$BH$26,MATCH($B224,'Team forecast'!$B$3:$B$26,0),MATCH(BK$1,'Team forecast'!$R$2:$BH$2,0))*IF($X224&gt;0,25000,0)</f>
        <v>0</v>
      </c>
      <c r="BL224" s="5">
        <f>INDEX('Team forecast'!$R$3:$BH$26,MATCH($B224,'Team forecast'!$B$3:$B$26,0),MATCH(BL$1,'Team forecast'!$R$2:$BH$2,0))*IF($X224&gt;0,5000,0)</f>
        <v>0</v>
      </c>
      <c r="BM224" s="5">
        <f>INDEX('Team forecast'!$R$3:$BH$26,MATCH($B224,'Team forecast'!$B$3:$B$26,0),MATCH(BM$1,'Team forecast'!$R$2:$BH$2,0))*IF($X224&gt;0,-15000,0)</f>
        <v>0</v>
      </c>
      <c r="BN224" s="5">
        <f t="shared" si="307"/>
        <v>0</v>
      </c>
      <c r="BO224" s="5">
        <f t="shared" si="308"/>
        <v>0</v>
      </c>
      <c r="BP224" s="5">
        <f t="shared" si="309"/>
        <v>0</v>
      </c>
      <c r="BQ224" s="5">
        <f t="shared" si="310"/>
        <v>0</v>
      </c>
      <c r="BR224" s="5">
        <f t="shared" si="311"/>
        <v>0</v>
      </c>
      <c r="BS224" s="5">
        <f t="shared" si="312"/>
        <v>0</v>
      </c>
      <c r="BT224" s="5">
        <f t="shared" si="313"/>
        <v>0</v>
      </c>
      <c r="BU224" s="5">
        <f t="shared" si="314"/>
        <v>0</v>
      </c>
      <c r="BV224" s="5">
        <f t="shared" si="315"/>
        <v>0</v>
      </c>
      <c r="BW224" s="5">
        <f t="shared" si="316"/>
        <v>0</v>
      </c>
      <c r="BX224" s="5">
        <f t="shared" si="317"/>
        <v>8254.9437640634096</v>
      </c>
      <c r="BY224" s="5">
        <f t="shared" si="318"/>
        <v>24764.831292190229</v>
      </c>
      <c r="BZ224" s="5">
        <f>MAX(INDEX('Team forecast'!$R$3:$BH$26,MATCH($B224,'Team forecast'!$B$3:$B$26,0),MATCH(BZ$1,'Team forecast'!$R$2:$BH$2,0))*($BX224)-(1-INDEX('Team forecast'!$R$3:$BH$26,MATCH($B224,'Team forecast'!$B$3:$B$26,0),MATCH(BZ$1,'Team forecast'!$R$2:$BH$2,0)))*(BY224+CH224)*0.01,-5000)</f>
        <v>-45.323443008134745</v>
      </c>
      <c r="CA224" s="5">
        <f>MAX(INDEX('Team forecast'!$R$3:$BH$26,MATCH($B224,'Team forecast'!$B$3:$B$26,0),MATCH(CA$1,'Team forecast'!$R$2:$BH$2,0))*$BX224-(1-INDEX('Team forecast'!$R$3:$BH$26,MATCH($B224,'Team forecast'!$B$3:$B$26,0),MATCH(CA$1,'Team forecast'!$R$2:$BH$2,0)))*(BY224+BX224+CH224)*0.01,-5000)</f>
        <v>-5000</v>
      </c>
      <c r="CB224" s="5">
        <f>MAX(INDEX('Team forecast'!$R$3:$BH$26,MATCH($B224,'Team forecast'!$B$3:$B$26,0),MATCH(CB$1,'Team forecast'!$R$2:$BH$2,0))*$BX224-(1-INDEX('Team forecast'!$R$3:$BH$26,MATCH($B224,'Team forecast'!$B$3:$B$26,0),MATCH(CB$1,'Team forecast'!$R$2:$BH$2,0)))*(BY224+BX224*2+CH224)*0.01,0)</f>
        <v>0</v>
      </c>
      <c r="CC224" s="5">
        <v>0</v>
      </c>
      <c r="CD224" s="5">
        <f>+AK224+BD224*Cockpit!$C$3+BW224*Cockpit!$C$3^2+BZ224*Cockpit!$C$3^3+CA224*Cockpit!$C$3^4+CB224*Cockpit!$C$3^5+CC224*Cockpit!$C$3^6</f>
        <v>12530.157494728714</v>
      </c>
      <c r="CE224" s="5"/>
      <c r="CF224" s="5"/>
      <c r="CG224" s="5">
        <v>0</v>
      </c>
      <c r="CH224" s="5">
        <f t="shared" si="319"/>
        <v>2495000</v>
      </c>
      <c r="CI224" s="5">
        <f t="shared" si="320"/>
        <v>2495000</v>
      </c>
      <c r="CJ224" s="1">
        <f t="shared" si="321"/>
        <v>5.0000000000000001E-3</v>
      </c>
      <c r="CK224" s="5">
        <f>RANK(CD224,$CD$2:$CD$622)+COUNTIF($CD$2:$CD224,$CD224)-1</f>
        <v>333</v>
      </c>
      <c r="CL224" s="5">
        <f>RANK(CJ224,$CJ$2:$CJ$622)+COUNTIF($CJ$2:$CJ224,$CJ224)-1</f>
        <v>326</v>
      </c>
    </row>
    <row r="225" spans="1:90" x14ac:dyDescent="0.3">
      <c r="A225" t="str">
        <f>Players!P226</f>
        <v>Nuno Mendes</v>
      </c>
      <c r="B225" t="str">
        <f>Players!G226</f>
        <v>Portugal</v>
      </c>
      <c r="C225" t="str">
        <f>Players!AB226</f>
        <v>Defense</v>
      </c>
      <c r="D225" s="1"/>
      <c r="F225" t="str">
        <f>IFERROR(INDEX(Lookup!B:B,MATCH(INDEX(Players!C:C,MATCH(E225,Players!A:A,0)),Lookup!D:D,0)),"")</f>
        <v/>
      </c>
      <c r="G225">
        <f>IF(Players!AC226=0,10000000,Players!AC226)</f>
        <v>3495000</v>
      </c>
      <c r="H225" s="16">
        <f>INDEX('Team forecast'!$B$2:$AO$26,MATCH('Master data'!$B225,'Team forecast'!$B$2:$B$26,0),MATCH('Master data'!H$1,'Team forecast'!$B$2:$AO$2,0))</f>
        <v>1.1572524079669981</v>
      </c>
      <c r="I225" s="16">
        <f>INDEX('Team forecast'!$B$2:$AO$26,MATCH('Master data'!$B225,'Team forecast'!$B$2:$B$26,0),MATCH('Master data'!I$1,'Team forecast'!$B$2:$AO$2,0))</f>
        <v>1.3803959592812078</v>
      </c>
      <c r="J225" s="16">
        <f>INDEX('Team forecast'!$B$2:$AO$26,MATCH('Master data'!$B225,'Team forecast'!$B$2:$B$26,0),MATCH('Master data'!J$1,'Team forecast'!$B$2:$AO$2,0))</f>
        <v>0.25147895791583169</v>
      </c>
      <c r="K225" s="16">
        <f>INDEX('Team forecast'!$B$2:$AO$26,MATCH('Master data'!$B225,'Team forecast'!$B$2:$B$26,0),MATCH('Master data'!K$1,'Team forecast'!$B$2:$AO$2,0))</f>
        <v>3.9411323264330633</v>
      </c>
      <c r="L225" s="16">
        <f>INDEX('Team forecast'!$B$2:$AO$26,MATCH('Master data'!$B225,'Team forecast'!$B$2:$B$26,0),MATCH('Master data'!L$1,'Team forecast'!$B$2:$AO$2,0))</f>
        <v>4.141187877843624</v>
      </c>
      <c r="M225">
        <f>IF(Players!BC226=1,95,0)</f>
        <v>0</v>
      </c>
      <c r="N225" s="2">
        <f>Players!BN226</f>
        <v>0</v>
      </c>
      <c r="O225" s="2">
        <f>Players!BO226</f>
        <v>0</v>
      </c>
      <c r="P225" s="2">
        <f>Players!BP226</f>
        <v>0</v>
      </c>
      <c r="Q225" s="2">
        <f>Players!BQ226</f>
        <v>0.1382063882063882</v>
      </c>
      <c r="R225" s="2">
        <f>Players!BR226</f>
        <v>0</v>
      </c>
      <c r="S225" s="2">
        <f t="shared" si="280"/>
        <v>1.1572524079669981</v>
      </c>
      <c r="T225" s="2">
        <f t="shared" si="281"/>
        <v>1.3803959592812078</v>
      </c>
      <c r="U225" s="16">
        <f>INDEX('Team forecast'!$B$2:$AO$26,MATCH('Master data'!$B225,'Team forecast'!$B$2:$B$26,0),MATCH('Master data'!U$1,'Team forecast'!$B$2:$AO$2,0))</f>
        <v>0.30420841683366728</v>
      </c>
      <c r="V225" s="16">
        <f>INDEX('Team forecast'!$B$2:$AO$26,MATCH('Master data'!$B225,'Team forecast'!$B$2:$B$26,0),MATCH('Master data'!V$1,'Team forecast'!$B$2:$AO$2,0))</f>
        <v>0.28577154308617242</v>
      </c>
      <c r="W225" s="16">
        <f>INDEX('Team forecast'!$B$2:$AO$26,MATCH('Master data'!$B225,'Team forecast'!$B$2:$B$26,0),MATCH('Master data'!W$1,'Team forecast'!$B$2:$AO$2,0))</f>
        <v>0.41002004008016041</v>
      </c>
      <c r="X225" s="5">
        <f t="shared" si="282"/>
        <v>-5000</v>
      </c>
      <c r="Y225" s="5">
        <f t="shared" si="283"/>
        <v>0</v>
      </c>
      <c r="Z225" s="5">
        <f t="shared" si="284"/>
        <v>0</v>
      </c>
      <c r="AA225" s="5">
        <f t="shared" si="285"/>
        <v>0</v>
      </c>
      <c r="AB225" s="5">
        <f t="shared" si="286"/>
        <v>0</v>
      </c>
      <c r="AC225" s="5">
        <f t="shared" si="287"/>
        <v>0</v>
      </c>
      <c r="AD225" s="5">
        <f t="shared" si="288"/>
        <v>0</v>
      </c>
      <c r="AE225" s="5">
        <f t="shared" si="289"/>
        <v>12573.947895791585</v>
      </c>
      <c r="AF225" s="5">
        <f t="shared" si="290"/>
        <v>0</v>
      </c>
      <c r="AG225" s="5">
        <f t="shared" si="291"/>
        <v>0</v>
      </c>
      <c r="AH225" s="5">
        <f t="shared" si="292"/>
        <v>0</v>
      </c>
      <c r="AI225" s="5">
        <f t="shared" si="293"/>
        <v>0</v>
      </c>
      <c r="AJ225" s="5">
        <f t="shared" si="294"/>
        <v>0</v>
      </c>
      <c r="AK225" s="5">
        <f>IFERROR(SUM(X225:AJ225),-5000)*((Cockpit!$C$3)^0)</f>
        <v>7573.9478957915853</v>
      </c>
      <c r="AL225" s="16">
        <f>INDEX('Team forecast'!$B$2:$AO$26,MATCH('Master data'!$B225,'Team forecast'!$B$2:$B$26,0),MATCH('Master data'!AL$1,'Team forecast'!$B$2:$AO$2,0))</f>
        <v>1.0653773971622162</v>
      </c>
      <c r="AM225" s="16">
        <f>INDEX('Team forecast'!$B$2:$AO$26,MATCH('Master data'!$B225,'Team forecast'!$B$2:$B$26,0),MATCH('Master data'!AM$1,'Team forecast'!$B$2:$AO$2,0))</f>
        <v>1.2775519171058518</v>
      </c>
      <c r="AN225" s="16">
        <f>INDEX('Team forecast'!$B$2:$AO$26,MATCH('Master data'!$B225,'Team forecast'!$B$2:$B$26,0),MATCH('Master data'!AN$1,'Team forecast'!$B$2:$AO$2,0))</f>
        <v>0.27871879264670468</v>
      </c>
      <c r="AO225" s="16">
        <f>INDEX('Team forecast'!$B$2:$AO$26,MATCH('Master data'!$B225,'Team forecast'!$B$2:$B$26,0),MATCH('Master data'!AO$1,'Team forecast'!$B$2:$AO$2,0))</f>
        <v>3.6282433036223725</v>
      </c>
      <c r="AP225" s="16">
        <f>INDEX('Team forecast'!$B$2:$AO$26,MATCH('Master data'!$B225,'Team forecast'!$B$2:$B$26,0),MATCH('Master data'!AP$1,'Team forecast'!$B$2:$AO$2,0))</f>
        <v>3.8326557513175556</v>
      </c>
      <c r="AQ225" s="5">
        <f t="shared" si="295"/>
        <v>-5000</v>
      </c>
      <c r="AR225" s="5">
        <f>INDEX('Team forecast'!$B$2:$AO$26,MATCH('Master data'!$B225,'Team forecast'!$B$2:$B$26,0),MATCH('Master data'!AR$1,'Team forecast'!$B$2:$AO$2,0))*IF(X225&gt;0,25000,0)</f>
        <v>0</v>
      </c>
      <c r="AS225" s="16">
        <f>INDEX('Team forecast'!$B$2:$AO$26,MATCH('Master data'!$B225,'Team forecast'!$B$2:$B$26,0),MATCH('Master data'!AS$1,'Team forecast'!$B$2:$AO$2,0))*IF(X225&gt;0,5000,0)</f>
        <v>0</v>
      </c>
      <c r="AT225" s="16">
        <f>INDEX('Team forecast'!$B$2:$AO$26,MATCH('Master data'!$B225,'Team forecast'!$B$2:$B$26,0),MATCH('Master data'!AT$1,'Team forecast'!$B$2:$AO$2,0))*IF(X225&gt;0,-15000,0)</f>
        <v>0</v>
      </c>
      <c r="AU225" s="5">
        <f t="shared" si="296"/>
        <v>0</v>
      </c>
      <c r="AV225" s="5">
        <f t="shared" si="297"/>
        <v>0</v>
      </c>
      <c r="AW225" s="5">
        <f t="shared" si="298"/>
        <v>0</v>
      </c>
      <c r="AX225" s="5">
        <f t="shared" si="299"/>
        <v>13935.939632335234</v>
      </c>
      <c r="AY225" s="5">
        <f t="shared" si="300"/>
        <v>0</v>
      </c>
      <c r="AZ225" s="5">
        <f t="shared" si="301"/>
        <v>0</v>
      </c>
      <c r="BA225" s="5">
        <f t="shared" si="302"/>
        <v>0</v>
      </c>
      <c r="BB225" s="5">
        <f t="shared" si="303"/>
        <v>0</v>
      </c>
      <c r="BC225" s="5">
        <f t="shared" si="304"/>
        <v>0</v>
      </c>
      <c r="BD225" s="5">
        <f t="shared" si="305"/>
        <v>8935.9396323352339</v>
      </c>
      <c r="BE225" s="16">
        <f>INDEX('Team forecast'!$B$2:$AO$26,MATCH('Master data'!$B225,'Team forecast'!$B$2:$B$26,0),MATCH('Master data'!BE$1,'Team forecast'!$B$2:$AO$2,0))</f>
        <v>0</v>
      </c>
      <c r="BF225" s="16">
        <f>INDEX('Team forecast'!$B$2:$AO$26,MATCH('Master data'!$B225,'Team forecast'!$B$2:$B$26,0),MATCH('Master data'!BF$1,'Team forecast'!$B$2:$AO$2,0))</f>
        <v>0</v>
      </c>
      <c r="BG225" s="16">
        <f>INDEX('Team forecast'!$B$2:$AO$26,MATCH('Master data'!$B225,'Team forecast'!$B$2:$B$26,0),MATCH('Master data'!BG$1,'Team forecast'!$B$2:$AO$2,0))</f>
        <v>0</v>
      </c>
      <c r="BH225" s="16">
        <f>INDEX('Team forecast'!$B$2:$AO$26,MATCH('Master data'!$B225,'Team forecast'!$B$2:$B$26,0),MATCH('Master data'!BH$1,'Team forecast'!$B$2:$AO$2,0))</f>
        <v>0</v>
      </c>
      <c r="BI225" s="16">
        <f>INDEX('Team forecast'!$B$2:$AO$26,MATCH('Master data'!$B225,'Team forecast'!$B$2:$B$26,0),MATCH('Master data'!BI$1,'Team forecast'!$B$2:$AO$2,0))</f>
        <v>0</v>
      </c>
      <c r="BJ225" s="5">
        <f t="shared" si="306"/>
        <v>-5000</v>
      </c>
      <c r="BK225" s="5">
        <f>INDEX('Team forecast'!$R$3:$BH$26,MATCH($B225,'Team forecast'!$B$3:$B$26,0),MATCH(BK$1,'Team forecast'!$R$2:$BH$2,0))*IF($X225&gt;0,25000,0)</f>
        <v>0</v>
      </c>
      <c r="BL225" s="5">
        <f>INDEX('Team forecast'!$R$3:$BH$26,MATCH($B225,'Team forecast'!$B$3:$B$26,0),MATCH(BL$1,'Team forecast'!$R$2:$BH$2,0))*IF($X225&gt;0,5000,0)</f>
        <v>0</v>
      </c>
      <c r="BM225" s="5">
        <f>INDEX('Team forecast'!$R$3:$BH$26,MATCH($B225,'Team forecast'!$B$3:$B$26,0),MATCH(BM$1,'Team forecast'!$R$2:$BH$2,0))*IF($X225&gt;0,-15000,0)</f>
        <v>0</v>
      </c>
      <c r="BN225" s="5">
        <f t="shared" si="307"/>
        <v>0</v>
      </c>
      <c r="BO225" s="5">
        <f t="shared" si="308"/>
        <v>0</v>
      </c>
      <c r="BP225" s="5">
        <f t="shared" si="309"/>
        <v>0</v>
      </c>
      <c r="BQ225" s="5">
        <f t="shared" si="310"/>
        <v>0</v>
      </c>
      <c r="BR225" s="5">
        <f t="shared" si="311"/>
        <v>0</v>
      </c>
      <c r="BS225" s="5">
        <f t="shared" si="312"/>
        <v>0</v>
      </c>
      <c r="BT225" s="5">
        <f t="shared" si="313"/>
        <v>0</v>
      </c>
      <c r="BU225" s="5">
        <f t="shared" si="314"/>
        <v>0</v>
      </c>
      <c r="BV225" s="5">
        <f t="shared" si="315"/>
        <v>0</v>
      </c>
      <c r="BW225" s="5">
        <f t="shared" si="316"/>
        <v>0</v>
      </c>
      <c r="BX225" s="5">
        <f t="shared" si="317"/>
        <v>8254.9437640634096</v>
      </c>
      <c r="BY225" s="5">
        <f t="shared" si="318"/>
        <v>24764.831292190229</v>
      </c>
      <c r="BZ225" s="5">
        <f>MAX(INDEX('Team forecast'!$R$3:$BH$26,MATCH($B225,'Team forecast'!$B$3:$B$26,0),MATCH(BZ$1,'Team forecast'!$R$2:$BH$2,0))*($BX225)-(1-INDEX('Team forecast'!$R$3:$BH$26,MATCH($B225,'Team forecast'!$B$3:$B$26,0),MATCH(BZ$1,'Team forecast'!$R$2:$BH$2,0)))*(BY225+CH225)*0.01,-5000)</f>
        <v>-2526.5264505269324</v>
      </c>
      <c r="CA225" s="5">
        <f>MAX(INDEX('Team forecast'!$R$3:$BH$26,MATCH($B225,'Team forecast'!$B$3:$B$26,0),MATCH(CA$1,'Team forecast'!$R$2:$BH$2,0))*$BX225-(1-INDEX('Team forecast'!$R$3:$BH$26,MATCH($B225,'Team forecast'!$B$3:$B$26,0),MATCH(CA$1,'Team forecast'!$R$2:$BH$2,0)))*(BY225+BX225+CH225)*0.01,-5000)</f>
        <v>-5000</v>
      </c>
      <c r="CB225" s="5">
        <f>MAX(INDEX('Team forecast'!$R$3:$BH$26,MATCH($B225,'Team forecast'!$B$3:$B$26,0),MATCH(CB$1,'Team forecast'!$R$2:$BH$2,0))*$BX225-(1-INDEX('Team forecast'!$R$3:$BH$26,MATCH($B225,'Team forecast'!$B$3:$B$26,0),MATCH(CB$1,'Team forecast'!$R$2:$BH$2,0)))*(BY225+BX225*2+CH225)*0.01,0)</f>
        <v>0</v>
      </c>
      <c r="CC225" s="5">
        <v>0</v>
      </c>
      <c r="CD225" s="5">
        <f>+AK225+BD225*Cockpit!$C$3+BW225*Cockpit!$C$3^2+BZ225*Cockpit!$C$3^3+CA225*Cockpit!$C$3^4+CB225*Cockpit!$C$3^5+CC225*Cockpit!$C$3^6</f>
        <v>11794.986233241661</v>
      </c>
      <c r="CE225" s="5"/>
      <c r="CF225" s="5"/>
      <c r="CG225" s="5">
        <v>0</v>
      </c>
      <c r="CH225" s="5">
        <f t="shared" si="319"/>
        <v>3495000</v>
      </c>
      <c r="CI225" s="5">
        <f t="shared" si="320"/>
        <v>3495000</v>
      </c>
      <c r="CJ225" s="1">
        <f t="shared" si="321"/>
        <v>3.0000000000000001E-3</v>
      </c>
      <c r="CK225" s="5">
        <f>RANK(CD225,$CD$2:$CD$622)+COUNTIF($CD$2:$CD225,$CD225)-1</f>
        <v>335</v>
      </c>
      <c r="CL225" s="5">
        <f>RANK(CJ225,$CJ$2:$CJ$622)+COUNTIF($CJ$2:$CJ225,$CJ225)-1</f>
        <v>346</v>
      </c>
    </row>
    <row r="226" spans="1:90" x14ac:dyDescent="0.3">
      <c r="A226" t="str">
        <f>Players!P227</f>
        <v>Pepe</v>
      </c>
      <c r="B226" t="str">
        <f>Players!G227</f>
        <v>Portugal</v>
      </c>
      <c r="C226" t="str">
        <f>Players!AB227</f>
        <v>Defense</v>
      </c>
      <c r="D226" s="1"/>
      <c r="F226" t="str">
        <f>IFERROR(INDEX(Lookup!B:B,MATCH(INDEX(Players!C:C,MATCH(E226,Players!A:A,0)),Lookup!D:D,0)),"")</f>
        <v/>
      </c>
      <c r="G226">
        <f>IF(Players!AC227=0,10000000,Players!AC227)</f>
        <v>2622000</v>
      </c>
      <c r="H226" s="16">
        <f>INDEX('Team forecast'!$B$2:$AO$26,MATCH('Master data'!$B226,'Team forecast'!$B$2:$B$26,0),MATCH('Master data'!H$1,'Team forecast'!$B$2:$AO$2,0))</f>
        <v>1.1572524079669981</v>
      </c>
      <c r="I226" s="16">
        <f>INDEX('Team forecast'!$B$2:$AO$26,MATCH('Master data'!$B226,'Team forecast'!$B$2:$B$26,0),MATCH('Master data'!I$1,'Team forecast'!$B$2:$AO$2,0))</f>
        <v>1.3803959592812078</v>
      </c>
      <c r="J226" s="16">
        <f>INDEX('Team forecast'!$B$2:$AO$26,MATCH('Master data'!$B226,'Team forecast'!$B$2:$B$26,0),MATCH('Master data'!J$1,'Team forecast'!$B$2:$AO$2,0))</f>
        <v>0.25147895791583169</v>
      </c>
      <c r="K226" s="16">
        <f>INDEX('Team forecast'!$B$2:$AO$26,MATCH('Master data'!$B226,'Team forecast'!$B$2:$B$26,0),MATCH('Master data'!K$1,'Team forecast'!$B$2:$AO$2,0))</f>
        <v>3.9411323264330633</v>
      </c>
      <c r="L226" s="16">
        <f>INDEX('Team forecast'!$B$2:$AO$26,MATCH('Master data'!$B226,'Team forecast'!$B$2:$B$26,0),MATCH('Master data'!L$1,'Team forecast'!$B$2:$AO$2,0))</f>
        <v>4.141187877843624</v>
      </c>
      <c r="M226">
        <f>IF(Players!BC227=1,95,0)</f>
        <v>95</v>
      </c>
      <c r="N226" s="2">
        <f>Players!BN227</f>
        <v>1.7465493593156481E-2</v>
      </c>
      <c r="O226" s="2">
        <f>Players!BO227</f>
        <v>4.2048996444168381E-2</v>
      </c>
      <c r="P226" s="2">
        <f>Players!BP227</f>
        <v>0</v>
      </c>
      <c r="Q226" s="2">
        <f>Players!BQ227</f>
        <v>0</v>
      </c>
      <c r="R226" s="2">
        <f>Players!BR227</f>
        <v>0</v>
      </c>
      <c r="S226" s="2">
        <f t="shared" si="280"/>
        <v>1.1572524079669981</v>
      </c>
      <c r="T226" s="2">
        <f t="shared" si="281"/>
        <v>1.3803959592812078</v>
      </c>
      <c r="U226" s="16">
        <f>INDEX('Team forecast'!$B$2:$AO$26,MATCH('Master data'!$B226,'Team forecast'!$B$2:$B$26,0),MATCH('Master data'!U$1,'Team forecast'!$B$2:$AO$2,0))</f>
        <v>0.30420841683366728</v>
      </c>
      <c r="V226" s="16">
        <f>INDEX('Team forecast'!$B$2:$AO$26,MATCH('Master data'!$B226,'Team forecast'!$B$2:$B$26,0),MATCH('Master data'!V$1,'Team forecast'!$B$2:$AO$2,0))</f>
        <v>0.28577154308617242</v>
      </c>
      <c r="W226" s="16">
        <f>INDEX('Team forecast'!$B$2:$AO$26,MATCH('Master data'!$B226,'Team forecast'!$B$2:$B$26,0),MATCH('Master data'!W$1,'Team forecast'!$B$2:$AO$2,0))</f>
        <v>0.41002004008016041</v>
      </c>
      <c r="X226" s="5">
        <f t="shared" si="282"/>
        <v>7000</v>
      </c>
      <c r="Y226" s="5">
        <f t="shared" si="283"/>
        <v>7605.2104208416822</v>
      </c>
      <c r="Z226" s="5">
        <f t="shared" si="284"/>
        <v>1428.8577154308621</v>
      </c>
      <c r="AA226" s="5">
        <f t="shared" si="285"/>
        <v>-6150.3006012024061</v>
      </c>
      <c r="AB226" s="5">
        <f t="shared" si="286"/>
        <v>3031.7976775518773</v>
      </c>
      <c r="AC226" s="5">
        <f t="shared" si="287"/>
        <v>2433.0651193804797</v>
      </c>
      <c r="AD226" s="5">
        <f t="shared" si="288"/>
        <v>0</v>
      </c>
      <c r="AE226" s="5">
        <f t="shared" si="289"/>
        <v>12573.947895791585</v>
      </c>
      <c r="AF226" s="5">
        <f t="shared" si="290"/>
        <v>0</v>
      </c>
      <c r="AG226" s="5">
        <f t="shared" si="291"/>
        <v>0</v>
      </c>
      <c r="AH226" s="5">
        <f t="shared" si="292"/>
        <v>0</v>
      </c>
      <c r="AI226" s="5">
        <f t="shared" si="293"/>
        <v>11572.524079669982</v>
      </c>
      <c r="AJ226" s="5">
        <f t="shared" si="294"/>
        <v>-11043.167674249662</v>
      </c>
      <c r="AK226" s="5">
        <f>IFERROR(SUM(X226:AJ226),-5000)*((Cockpit!$C$3)^0)</f>
        <v>28451.934633214398</v>
      </c>
      <c r="AL226" s="16">
        <f>INDEX('Team forecast'!$B$2:$AO$26,MATCH('Master data'!$B226,'Team forecast'!$B$2:$B$26,0),MATCH('Master data'!AL$1,'Team forecast'!$B$2:$AO$2,0))</f>
        <v>1.0653773971622162</v>
      </c>
      <c r="AM226" s="16">
        <f>INDEX('Team forecast'!$B$2:$AO$26,MATCH('Master data'!$B226,'Team forecast'!$B$2:$B$26,0),MATCH('Master data'!AM$1,'Team forecast'!$B$2:$AO$2,0))</f>
        <v>1.2775519171058518</v>
      </c>
      <c r="AN226" s="16">
        <f>INDEX('Team forecast'!$B$2:$AO$26,MATCH('Master data'!$B226,'Team forecast'!$B$2:$B$26,0),MATCH('Master data'!AN$1,'Team forecast'!$B$2:$AO$2,0))</f>
        <v>0.27871879264670468</v>
      </c>
      <c r="AO226" s="16">
        <f>INDEX('Team forecast'!$B$2:$AO$26,MATCH('Master data'!$B226,'Team forecast'!$B$2:$B$26,0),MATCH('Master data'!AO$1,'Team forecast'!$B$2:$AO$2,0))</f>
        <v>3.6282433036223725</v>
      </c>
      <c r="AP226" s="16">
        <f>INDEX('Team forecast'!$B$2:$AO$26,MATCH('Master data'!$B226,'Team forecast'!$B$2:$B$26,0),MATCH('Master data'!AP$1,'Team forecast'!$B$2:$AO$2,0))</f>
        <v>3.8326557513175556</v>
      </c>
      <c r="AQ226" s="5">
        <f t="shared" si="295"/>
        <v>7000</v>
      </c>
      <c r="AR226" s="5">
        <f>INDEX('Team forecast'!$B$2:$AO$26,MATCH('Master data'!$B226,'Team forecast'!$B$2:$B$26,0),MATCH('Master data'!AR$1,'Team forecast'!$B$2:$AO$2,0))*IF(X226&gt;0,25000,0)</f>
        <v>7642.2894757967406</v>
      </c>
      <c r="AS226" s="16">
        <f>INDEX('Team forecast'!$B$2:$AO$26,MATCH('Master data'!$B226,'Team forecast'!$B$2:$B$26,0),MATCH('Master data'!AS$1,'Team forecast'!$B$2:$AO$2,0))*IF(X226&gt;0,5000,0)</f>
        <v>1480.6935859356186</v>
      </c>
      <c r="AT226" s="16">
        <f>INDEX('Team forecast'!$B$2:$AO$26,MATCH('Master data'!$B226,'Team forecast'!$B$2:$B$26,0),MATCH('Master data'!AT$1,'Team forecast'!$B$2:$AO$2,0))*IF(X226&gt;0,-15000,0)</f>
        <v>-5972.5455567151002</v>
      </c>
      <c r="AU226" s="5">
        <f t="shared" si="296"/>
        <v>2791.1013156645622</v>
      </c>
      <c r="AV226" s="5">
        <f t="shared" si="297"/>
        <v>2239.9025192485697</v>
      </c>
      <c r="AW226" s="5">
        <f t="shared" si="298"/>
        <v>0</v>
      </c>
      <c r="AX226" s="5">
        <f t="shared" si="299"/>
        <v>13935.939632335234</v>
      </c>
      <c r="AY226" s="5">
        <f t="shared" si="300"/>
        <v>0</v>
      </c>
      <c r="AZ226" s="5">
        <f t="shared" si="301"/>
        <v>0</v>
      </c>
      <c r="BA226" s="5">
        <f t="shared" si="302"/>
        <v>0</v>
      </c>
      <c r="BB226" s="5">
        <f t="shared" si="303"/>
        <v>10653.773971622162</v>
      </c>
      <c r="BC226" s="5">
        <f t="shared" si="304"/>
        <v>-10220.415336846814</v>
      </c>
      <c r="BD226" s="5">
        <f t="shared" si="305"/>
        <v>29550.73960704097</v>
      </c>
      <c r="BE226" s="16">
        <f>INDEX('Team forecast'!$B$2:$AO$26,MATCH('Master data'!$B226,'Team forecast'!$B$2:$B$26,0),MATCH('Master data'!BE$1,'Team forecast'!$B$2:$AO$2,0))</f>
        <v>0</v>
      </c>
      <c r="BF226" s="16">
        <f>INDEX('Team forecast'!$B$2:$AO$26,MATCH('Master data'!$B226,'Team forecast'!$B$2:$B$26,0),MATCH('Master data'!BF$1,'Team forecast'!$B$2:$AO$2,0))</f>
        <v>0</v>
      </c>
      <c r="BG226" s="16">
        <f>INDEX('Team forecast'!$B$2:$AO$26,MATCH('Master data'!$B226,'Team forecast'!$B$2:$B$26,0),MATCH('Master data'!BG$1,'Team forecast'!$B$2:$AO$2,0))</f>
        <v>0</v>
      </c>
      <c r="BH226" s="16">
        <f>INDEX('Team forecast'!$B$2:$AO$26,MATCH('Master data'!$B226,'Team forecast'!$B$2:$B$26,0),MATCH('Master data'!BH$1,'Team forecast'!$B$2:$AO$2,0))</f>
        <v>0</v>
      </c>
      <c r="BI226" s="16">
        <f>INDEX('Team forecast'!$B$2:$AO$26,MATCH('Master data'!$B226,'Team forecast'!$B$2:$B$26,0),MATCH('Master data'!BI$1,'Team forecast'!$B$2:$AO$2,0))</f>
        <v>0</v>
      </c>
      <c r="BJ226" s="5">
        <f t="shared" si="306"/>
        <v>7000</v>
      </c>
      <c r="BK226" s="5">
        <f>INDEX('Team forecast'!$R$3:$BH$26,MATCH($B226,'Team forecast'!$B$3:$B$26,0),MATCH(BK$1,'Team forecast'!$R$2:$BH$2,0))*IF($X226&gt;0,25000,0)</f>
        <v>0</v>
      </c>
      <c r="BL226" s="5">
        <f>INDEX('Team forecast'!$R$3:$BH$26,MATCH($B226,'Team forecast'!$B$3:$B$26,0),MATCH(BL$1,'Team forecast'!$R$2:$BH$2,0))*IF($X226&gt;0,5000,0)</f>
        <v>0</v>
      </c>
      <c r="BM226" s="5">
        <f>INDEX('Team forecast'!$R$3:$BH$26,MATCH($B226,'Team forecast'!$B$3:$B$26,0),MATCH(BM$1,'Team forecast'!$R$2:$BH$2,0))*IF($X226&gt;0,-15000,0)</f>
        <v>0</v>
      </c>
      <c r="BN226" s="5">
        <f t="shared" si="307"/>
        <v>0</v>
      </c>
      <c r="BO226" s="5">
        <f t="shared" si="308"/>
        <v>0</v>
      </c>
      <c r="BP226" s="5">
        <f t="shared" si="309"/>
        <v>0</v>
      </c>
      <c r="BQ226" s="5">
        <f t="shared" si="310"/>
        <v>0</v>
      </c>
      <c r="BR226" s="5">
        <f t="shared" si="311"/>
        <v>0</v>
      </c>
      <c r="BS226" s="5">
        <f t="shared" si="312"/>
        <v>0</v>
      </c>
      <c r="BT226" s="5">
        <f t="shared" si="313"/>
        <v>0</v>
      </c>
      <c r="BU226" s="5">
        <f t="shared" si="314"/>
        <v>0</v>
      </c>
      <c r="BV226" s="5">
        <f t="shared" si="315"/>
        <v>0</v>
      </c>
      <c r="BW226" s="5">
        <f t="shared" si="316"/>
        <v>0</v>
      </c>
      <c r="BX226" s="5">
        <f t="shared" si="317"/>
        <v>29001.337120127682</v>
      </c>
      <c r="BY226" s="5">
        <f t="shared" si="318"/>
        <v>87004.01136038304</v>
      </c>
      <c r="BZ226" s="5">
        <f>MAX(INDEX('Team forecast'!$R$3:$BH$26,MATCH($B226,'Team forecast'!$B$3:$B$26,0),MATCH(BZ$1,'Team forecast'!$R$2:$BH$2,0))*($BX226)-(1-INDEX('Team forecast'!$R$3:$BH$26,MATCH($B226,'Team forecast'!$B$3:$B$26,0),MATCH(BZ$1,'Team forecast'!$R$2:$BH$2,0)))*(BY226+CH226)*0.01,-5000)</f>
        <v>15083.92773130708</v>
      </c>
      <c r="CA226" s="5">
        <f>MAX(INDEX('Team forecast'!$R$3:$BH$26,MATCH($B226,'Team forecast'!$B$3:$B$26,0),MATCH(CA$1,'Team forecast'!$R$2:$BH$2,0))*$BX226-(1-INDEX('Team forecast'!$R$3:$BH$26,MATCH($B226,'Team forecast'!$B$3:$B$26,0),MATCH(CA$1,'Team forecast'!$R$2:$BH$2,0)))*(BY226+BX226+CH226)*0.01,-5000)</f>
        <v>-5000</v>
      </c>
      <c r="CB226" s="5">
        <f>MAX(INDEX('Team forecast'!$R$3:$BH$26,MATCH($B226,'Team forecast'!$B$3:$B$26,0),MATCH(CB$1,'Team forecast'!$R$2:$BH$2,0))*$BX226-(1-INDEX('Team forecast'!$R$3:$BH$26,MATCH($B226,'Team forecast'!$B$3:$B$26,0),MATCH(CB$1,'Team forecast'!$R$2:$BH$2,0)))*(BY226+BX226*2+CH226)*0.01,0)</f>
        <v>0</v>
      </c>
      <c r="CC226" s="5">
        <v>0</v>
      </c>
      <c r="CD226" s="5">
        <f>+AK226+BD226*Cockpit!$C$3+BW226*Cockpit!$C$3^2+BZ226*Cockpit!$C$3^3+CA226*Cockpit!$C$3^4+CB226*Cockpit!$C$3^5+CC226*Cockpit!$C$3^6</f>
        <v>51634.085303974673</v>
      </c>
      <c r="CE226" s="5"/>
      <c r="CF226" s="5"/>
      <c r="CG226" s="5">
        <v>0</v>
      </c>
      <c r="CH226" s="5">
        <f t="shared" si="319"/>
        <v>2622000</v>
      </c>
      <c r="CI226" s="5">
        <f t="shared" si="320"/>
        <v>2622000</v>
      </c>
      <c r="CJ226" s="1">
        <f t="shared" si="321"/>
        <v>0.02</v>
      </c>
      <c r="CK226" s="5">
        <f>RANK(CD226,$CD$2:$CD$622)+COUNTIF($CD$2:$CD226,$CD226)-1</f>
        <v>172</v>
      </c>
      <c r="CL226" s="5">
        <f>RANK(CJ226,$CJ$2:$CJ$622)+COUNTIF($CJ$2:$CJ226,$CJ226)-1</f>
        <v>124</v>
      </c>
    </row>
    <row r="227" spans="1:90" x14ac:dyDescent="0.3">
      <c r="A227" t="str">
        <f>Players!P228</f>
        <v>José Fonte</v>
      </c>
      <c r="B227" t="str">
        <f>Players!G228</f>
        <v>Portugal</v>
      </c>
      <c r="C227" t="str">
        <f>Players!AB228</f>
        <v>Defense</v>
      </c>
      <c r="D227" s="1"/>
      <c r="F227" t="str">
        <f>IFERROR(INDEX(Lookup!B:B,MATCH(INDEX(Players!C:C,MATCH(E227,Players!A:A,0)),Lookup!D:D,0)),"")</f>
        <v/>
      </c>
      <c r="G227">
        <f>IF(Players!AC228=0,10000000,Players!AC228)</f>
        <v>3495000</v>
      </c>
      <c r="H227" s="16">
        <f>INDEX('Team forecast'!$B$2:$AO$26,MATCH('Master data'!$B227,'Team forecast'!$B$2:$B$26,0),MATCH('Master data'!H$1,'Team forecast'!$B$2:$AO$2,0))</f>
        <v>1.1572524079669981</v>
      </c>
      <c r="I227" s="16">
        <f>INDEX('Team forecast'!$B$2:$AO$26,MATCH('Master data'!$B227,'Team forecast'!$B$2:$B$26,0),MATCH('Master data'!I$1,'Team forecast'!$B$2:$AO$2,0))</f>
        <v>1.3803959592812078</v>
      </c>
      <c r="J227" s="16">
        <f>INDEX('Team forecast'!$B$2:$AO$26,MATCH('Master data'!$B227,'Team forecast'!$B$2:$B$26,0),MATCH('Master data'!J$1,'Team forecast'!$B$2:$AO$2,0))</f>
        <v>0.25147895791583169</v>
      </c>
      <c r="K227" s="16">
        <f>INDEX('Team forecast'!$B$2:$AO$26,MATCH('Master data'!$B227,'Team forecast'!$B$2:$B$26,0),MATCH('Master data'!K$1,'Team forecast'!$B$2:$AO$2,0))</f>
        <v>3.9411323264330633</v>
      </c>
      <c r="L227" s="16">
        <f>INDEX('Team forecast'!$B$2:$AO$26,MATCH('Master data'!$B227,'Team forecast'!$B$2:$B$26,0),MATCH('Master data'!L$1,'Team forecast'!$B$2:$AO$2,0))</f>
        <v>4.141187877843624</v>
      </c>
      <c r="M227">
        <f>IF(Players!BC228=1,95,0)</f>
        <v>0</v>
      </c>
      <c r="N227" s="2">
        <f>Players!BN228</f>
        <v>0</v>
      </c>
      <c r="O227" s="2">
        <f>Players!BO228</f>
        <v>0</v>
      </c>
      <c r="P227" s="2">
        <f>Players!BP228</f>
        <v>0</v>
      </c>
      <c r="Q227" s="2">
        <f>Players!BQ228</f>
        <v>9.8839033573893939E-2</v>
      </c>
      <c r="R227" s="2">
        <f>Players!BR228</f>
        <v>0</v>
      </c>
      <c r="S227" s="2">
        <f t="shared" si="280"/>
        <v>1.1572524079669981</v>
      </c>
      <c r="T227" s="2">
        <f t="shared" si="281"/>
        <v>1.3803959592812078</v>
      </c>
      <c r="U227" s="16">
        <f>INDEX('Team forecast'!$B$2:$AO$26,MATCH('Master data'!$B227,'Team forecast'!$B$2:$B$26,0),MATCH('Master data'!U$1,'Team forecast'!$B$2:$AO$2,0))</f>
        <v>0.30420841683366728</v>
      </c>
      <c r="V227" s="16">
        <f>INDEX('Team forecast'!$B$2:$AO$26,MATCH('Master data'!$B227,'Team forecast'!$B$2:$B$26,0),MATCH('Master data'!V$1,'Team forecast'!$B$2:$AO$2,0))</f>
        <v>0.28577154308617242</v>
      </c>
      <c r="W227" s="16">
        <f>INDEX('Team forecast'!$B$2:$AO$26,MATCH('Master data'!$B227,'Team forecast'!$B$2:$B$26,0),MATCH('Master data'!W$1,'Team forecast'!$B$2:$AO$2,0))</f>
        <v>0.41002004008016041</v>
      </c>
      <c r="X227" s="5">
        <f t="shared" si="282"/>
        <v>-5000</v>
      </c>
      <c r="Y227" s="5">
        <f t="shared" si="283"/>
        <v>0</v>
      </c>
      <c r="Z227" s="5">
        <f t="shared" si="284"/>
        <v>0</v>
      </c>
      <c r="AA227" s="5">
        <f t="shared" si="285"/>
        <v>0</v>
      </c>
      <c r="AB227" s="5">
        <f t="shared" si="286"/>
        <v>0</v>
      </c>
      <c r="AC227" s="5">
        <f t="shared" si="287"/>
        <v>0</v>
      </c>
      <c r="AD227" s="5">
        <f t="shared" si="288"/>
        <v>0</v>
      </c>
      <c r="AE227" s="5">
        <f t="shared" si="289"/>
        <v>12573.947895791585</v>
      </c>
      <c r="AF227" s="5">
        <f t="shared" si="290"/>
        <v>0</v>
      </c>
      <c r="AG227" s="5">
        <f t="shared" si="291"/>
        <v>0</v>
      </c>
      <c r="AH227" s="5">
        <f t="shared" si="292"/>
        <v>0</v>
      </c>
      <c r="AI227" s="5">
        <f t="shared" si="293"/>
        <v>0</v>
      </c>
      <c r="AJ227" s="5">
        <f t="shared" si="294"/>
        <v>0</v>
      </c>
      <c r="AK227" s="5">
        <f>IFERROR(SUM(X227:AJ227),-5000)*((Cockpit!$C$3)^0)</f>
        <v>7573.9478957915853</v>
      </c>
      <c r="AL227" s="16">
        <f>INDEX('Team forecast'!$B$2:$AO$26,MATCH('Master data'!$B227,'Team forecast'!$B$2:$B$26,0),MATCH('Master data'!AL$1,'Team forecast'!$B$2:$AO$2,0))</f>
        <v>1.0653773971622162</v>
      </c>
      <c r="AM227" s="16">
        <f>INDEX('Team forecast'!$B$2:$AO$26,MATCH('Master data'!$B227,'Team forecast'!$B$2:$B$26,0),MATCH('Master data'!AM$1,'Team forecast'!$B$2:$AO$2,0))</f>
        <v>1.2775519171058518</v>
      </c>
      <c r="AN227" s="16">
        <f>INDEX('Team forecast'!$B$2:$AO$26,MATCH('Master data'!$B227,'Team forecast'!$B$2:$B$26,0),MATCH('Master data'!AN$1,'Team forecast'!$B$2:$AO$2,0))</f>
        <v>0.27871879264670468</v>
      </c>
      <c r="AO227" s="16">
        <f>INDEX('Team forecast'!$B$2:$AO$26,MATCH('Master data'!$B227,'Team forecast'!$B$2:$B$26,0),MATCH('Master data'!AO$1,'Team forecast'!$B$2:$AO$2,0))</f>
        <v>3.6282433036223725</v>
      </c>
      <c r="AP227" s="16">
        <f>INDEX('Team forecast'!$B$2:$AO$26,MATCH('Master data'!$B227,'Team forecast'!$B$2:$B$26,0),MATCH('Master data'!AP$1,'Team forecast'!$B$2:$AO$2,0))</f>
        <v>3.8326557513175556</v>
      </c>
      <c r="AQ227" s="5">
        <f t="shared" si="295"/>
        <v>-5000</v>
      </c>
      <c r="AR227" s="5">
        <f>INDEX('Team forecast'!$B$2:$AO$26,MATCH('Master data'!$B227,'Team forecast'!$B$2:$B$26,0),MATCH('Master data'!AR$1,'Team forecast'!$B$2:$AO$2,0))*IF(X227&gt;0,25000,0)</f>
        <v>0</v>
      </c>
      <c r="AS227" s="16">
        <f>INDEX('Team forecast'!$B$2:$AO$26,MATCH('Master data'!$B227,'Team forecast'!$B$2:$B$26,0),MATCH('Master data'!AS$1,'Team forecast'!$B$2:$AO$2,0))*IF(X227&gt;0,5000,0)</f>
        <v>0</v>
      </c>
      <c r="AT227" s="16">
        <f>INDEX('Team forecast'!$B$2:$AO$26,MATCH('Master data'!$B227,'Team forecast'!$B$2:$B$26,0),MATCH('Master data'!AT$1,'Team forecast'!$B$2:$AO$2,0))*IF(X227&gt;0,-15000,0)</f>
        <v>0</v>
      </c>
      <c r="AU227" s="5">
        <f t="shared" si="296"/>
        <v>0</v>
      </c>
      <c r="AV227" s="5">
        <f t="shared" si="297"/>
        <v>0</v>
      </c>
      <c r="AW227" s="5">
        <f t="shared" si="298"/>
        <v>0</v>
      </c>
      <c r="AX227" s="5">
        <f t="shared" si="299"/>
        <v>13935.939632335234</v>
      </c>
      <c r="AY227" s="5">
        <f t="shared" si="300"/>
        <v>0</v>
      </c>
      <c r="AZ227" s="5">
        <f t="shared" si="301"/>
        <v>0</v>
      </c>
      <c r="BA227" s="5">
        <f t="shared" si="302"/>
        <v>0</v>
      </c>
      <c r="BB227" s="5">
        <f t="shared" si="303"/>
        <v>0</v>
      </c>
      <c r="BC227" s="5">
        <f t="shared" si="304"/>
        <v>0</v>
      </c>
      <c r="BD227" s="5">
        <f t="shared" si="305"/>
        <v>8935.9396323352339</v>
      </c>
      <c r="BE227" s="16">
        <f>INDEX('Team forecast'!$B$2:$AO$26,MATCH('Master data'!$B227,'Team forecast'!$B$2:$B$26,0),MATCH('Master data'!BE$1,'Team forecast'!$B$2:$AO$2,0))</f>
        <v>0</v>
      </c>
      <c r="BF227" s="16">
        <f>INDEX('Team forecast'!$B$2:$AO$26,MATCH('Master data'!$B227,'Team forecast'!$B$2:$B$26,0),MATCH('Master data'!BF$1,'Team forecast'!$B$2:$AO$2,0))</f>
        <v>0</v>
      </c>
      <c r="BG227" s="16">
        <f>INDEX('Team forecast'!$B$2:$AO$26,MATCH('Master data'!$B227,'Team forecast'!$B$2:$B$26,0),MATCH('Master data'!BG$1,'Team forecast'!$B$2:$AO$2,0))</f>
        <v>0</v>
      </c>
      <c r="BH227" s="16">
        <f>INDEX('Team forecast'!$B$2:$AO$26,MATCH('Master data'!$B227,'Team forecast'!$B$2:$B$26,0),MATCH('Master data'!BH$1,'Team forecast'!$B$2:$AO$2,0))</f>
        <v>0</v>
      </c>
      <c r="BI227" s="16">
        <f>INDEX('Team forecast'!$B$2:$AO$26,MATCH('Master data'!$B227,'Team forecast'!$B$2:$B$26,0),MATCH('Master data'!BI$1,'Team forecast'!$B$2:$AO$2,0))</f>
        <v>0</v>
      </c>
      <c r="BJ227" s="5">
        <f t="shared" si="306"/>
        <v>-5000</v>
      </c>
      <c r="BK227" s="5">
        <f>INDEX('Team forecast'!$R$3:$BH$26,MATCH($B227,'Team forecast'!$B$3:$B$26,0),MATCH(BK$1,'Team forecast'!$R$2:$BH$2,0))*IF($X227&gt;0,25000,0)</f>
        <v>0</v>
      </c>
      <c r="BL227" s="5">
        <f>INDEX('Team forecast'!$R$3:$BH$26,MATCH($B227,'Team forecast'!$B$3:$B$26,0),MATCH(BL$1,'Team forecast'!$R$2:$BH$2,0))*IF($X227&gt;0,5000,0)</f>
        <v>0</v>
      </c>
      <c r="BM227" s="5">
        <f>INDEX('Team forecast'!$R$3:$BH$26,MATCH($B227,'Team forecast'!$B$3:$B$26,0),MATCH(BM$1,'Team forecast'!$R$2:$BH$2,0))*IF($X227&gt;0,-15000,0)</f>
        <v>0</v>
      </c>
      <c r="BN227" s="5">
        <f t="shared" si="307"/>
        <v>0</v>
      </c>
      <c r="BO227" s="5">
        <f t="shared" si="308"/>
        <v>0</v>
      </c>
      <c r="BP227" s="5">
        <f t="shared" si="309"/>
        <v>0</v>
      </c>
      <c r="BQ227" s="5">
        <f t="shared" si="310"/>
        <v>0</v>
      </c>
      <c r="BR227" s="5">
        <f t="shared" si="311"/>
        <v>0</v>
      </c>
      <c r="BS227" s="5">
        <f t="shared" si="312"/>
        <v>0</v>
      </c>
      <c r="BT227" s="5">
        <f t="shared" si="313"/>
        <v>0</v>
      </c>
      <c r="BU227" s="5">
        <f t="shared" si="314"/>
        <v>0</v>
      </c>
      <c r="BV227" s="5">
        <f t="shared" si="315"/>
        <v>0</v>
      </c>
      <c r="BW227" s="5">
        <f t="shared" si="316"/>
        <v>0</v>
      </c>
      <c r="BX227" s="5">
        <f t="shared" si="317"/>
        <v>8254.9437640634096</v>
      </c>
      <c r="BY227" s="5">
        <f t="shared" si="318"/>
        <v>24764.831292190229</v>
      </c>
      <c r="BZ227" s="5">
        <f>MAX(INDEX('Team forecast'!$R$3:$BH$26,MATCH($B227,'Team forecast'!$B$3:$B$26,0),MATCH(BZ$1,'Team forecast'!$R$2:$BH$2,0))*($BX227)-(1-INDEX('Team forecast'!$R$3:$BH$26,MATCH($B227,'Team forecast'!$B$3:$B$26,0),MATCH(BZ$1,'Team forecast'!$R$2:$BH$2,0)))*(BY227+CH227)*0.01,-5000)</f>
        <v>-2526.5264505269324</v>
      </c>
      <c r="CA227" s="5">
        <f>MAX(INDEX('Team forecast'!$R$3:$BH$26,MATCH($B227,'Team forecast'!$B$3:$B$26,0),MATCH(CA$1,'Team forecast'!$R$2:$BH$2,0))*$BX227-(1-INDEX('Team forecast'!$R$3:$BH$26,MATCH($B227,'Team forecast'!$B$3:$B$26,0),MATCH(CA$1,'Team forecast'!$R$2:$BH$2,0)))*(BY227+BX227+CH227)*0.01,-5000)</f>
        <v>-5000</v>
      </c>
      <c r="CB227" s="5">
        <f>MAX(INDEX('Team forecast'!$R$3:$BH$26,MATCH($B227,'Team forecast'!$B$3:$B$26,0),MATCH(CB$1,'Team forecast'!$R$2:$BH$2,0))*$BX227-(1-INDEX('Team forecast'!$R$3:$BH$26,MATCH($B227,'Team forecast'!$B$3:$B$26,0),MATCH(CB$1,'Team forecast'!$R$2:$BH$2,0)))*(BY227+BX227*2+CH227)*0.01,0)</f>
        <v>0</v>
      </c>
      <c r="CC227" s="5">
        <v>0</v>
      </c>
      <c r="CD227" s="5">
        <f>+AK227+BD227*Cockpit!$C$3+BW227*Cockpit!$C$3^2+BZ227*Cockpit!$C$3^3+CA227*Cockpit!$C$3^4+CB227*Cockpit!$C$3^5+CC227*Cockpit!$C$3^6</f>
        <v>11794.986233241661</v>
      </c>
      <c r="CE227" s="5"/>
      <c r="CF227" s="5"/>
      <c r="CG227" s="5">
        <v>0</v>
      </c>
      <c r="CH227" s="5">
        <f t="shared" si="319"/>
        <v>3495000</v>
      </c>
      <c r="CI227" s="5">
        <f t="shared" si="320"/>
        <v>3495000</v>
      </c>
      <c r="CJ227" s="1">
        <f t="shared" si="321"/>
        <v>3.0000000000000001E-3</v>
      </c>
      <c r="CK227" s="5">
        <f>RANK(CD227,$CD$2:$CD$622)+COUNTIF($CD$2:$CD227,$CD227)-1</f>
        <v>336</v>
      </c>
      <c r="CL227" s="5">
        <f>RANK(CJ227,$CJ$2:$CJ$622)+COUNTIF($CJ$2:$CJ227,$CJ227)-1</f>
        <v>347</v>
      </c>
    </row>
    <row r="228" spans="1:90" x14ac:dyDescent="0.3">
      <c r="A228" t="str">
        <f>Players!P229</f>
        <v>João  Palhinha</v>
      </c>
      <c r="B228" t="str">
        <f>Players!G229</f>
        <v>Portugal</v>
      </c>
      <c r="C228" t="str">
        <f>Players!AB229</f>
        <v>Midfield</v>
      </c>
      <c r="D228" s="1"/>
      <c r="F228" t="str">
        <f>IFERROR(INDEX(Lookup!B:B,MATCH(INDEX(Players!C:C,MATCH(E228,Players!A:A,0)),Lookup!D:D,0)),"")</f>
        <v/>
      </c>
      <c r="G228">
        <f>IF(Players!AC229=0,10000000,Players!AC229)</f>
        <v>3495000</v>
      </c>
      <c r="H228" s="16">
        <f>INDEX('Team forecast'!$B$2:$AO$26,MATCH('Master data'!$B228,'Team forecast'!$B$2:$B$26,0),MATCH('Master data'!H$1,'Team forecast'!$B$2:$AO$2,0))</f>
        <v>1.1572524079669981</v>
      </c>
      <c r="I228" s="16">
        <f>INDEX('Team forecast'!$B$2:$AO$26,MATCH('Master data'!$B228,'Team forecast'!$B$2:$B$26,0),MATCH('Master data'!I$1,'Team forecast'!$B$2:$AO$2,0))</f>
        <v>1.3803959592812078</v>
      </c>
      <c r="J228" s="16">
        <f>INDEX('Team forecast'!$B$2:$AO$26,MATCH('Master data'!$B228,'Team forecast'!$B$2:$B$26,0),MATCH('Master data'!J$1,'Team forecast'!$B$2:$AO$2,0))</f>
        <v>0.25147895791583169</v>
      </c>
      <c r="K228" s="16">
        <f>INDEX('Team forecast'!$B$2:$AO$26,MATCH('Master data'!$B228,'Team forecast'!$B$2:$B$26,0),MATCH('Master data'!K$1,'Team forecast'!$B$2:$AO$2,0))</f>
        <v>3.9411323264330633</v>
      </c>
      <c r="L228" s="16">
        <f>INDEX('Team forecast'!$B$2:$AO$26,MATCH('Master data'!$B228,'Team forecast'!$B$2:$B$26,0),MATCH('Master data'!L$1,'Team forecast'!$B$2:$AO$2,0))</f>
        <v>4.141187877843624</v>
      </c>
      <c r="M228">
        <f>IF(Players!BC229=1,95,0)</f>
        <v>0</v>
      </c>
      <c r="N228" s="2">
        <f>Players!BN229</f>
        <v>0</v>
      </c>
      <c r="O228" s="2">
        <f>Players!BO229</f>
        <v>0</v>
      </c>
      <c r="P228" s="2">
        <f>Players!BP229</f>
        <v>0</v>
      </c>
      <c r="Q228" s="2">
        <f>Players!BQ229</f>
        <v>0.19192990441511151</v>
      </c>
      <c r="R228" s="2">
        <f>Players!BR229</f>
        <v>0</v>
      </c>
      <c r="S228" s="2">
        <f t="shared" si="280"/>
        <v>1.1572524079669981</v>
      </c>
      <c r="T228" s="2">
        <f t="shared" si="281"/>
        <v>1.3803959592812078</v>
      </c>
      <c r="U228" s="16">
        <f>INDEX('Team forecast'!$B$2:$AO$26,MATCH('Master data'!$B228,'Team forecast'!$B$2:$B$26,0),MATCH('Master data'!U$1,'Team forecast'!$B$2:$AO$2,0))</f>
        <v>0.30420841683366728</v>
      </c>
      <c r="V228" s="16">
        <f>INDEX('Team forecast'!$B$2:$AO$26,MATCH('Master data'!$B228,'Team forecast'!$B$2:$B$26,0),MATCH('Master data'!V$1,'Team forecast'!$B$2:$AO$2,0))</f>
        <v>0.28577154308617242</v>
      </c>
      <c r="W228" s="16">
        <f>INDEX('Team forecast'!$B$2:$AO$26,MATCH('Master data'!$B228,'Team forecast'!$B$2:$B$26,0),MATCH('Master data'!W$1,'Team forecast'!$B$2:$AO$2,0))</f>
        <v>0.41002004008016041</v>
      </c>
      <c r="X228" s="5">
        <f t="shared" si="282"/>
        <v>-5000</v>
      </c>
      <c r="Y228" s="5">
        <f t="shared" si="283"/>
        <v>0</v>
      </c>
      <c r="Z228" s="5">
        <f t="shared" si="284"/>
        <v>0</v>
      </c>
      <c r="AA228" s="5">
        <f t="shared" si="285"/>
        <v>0</v>
      </c>
      <c r="AB228" s="5">
        <f t="shared" si="286"/>
        <v>0</v>
      </c>
      <c r="AC228" s="5">
        <f t="shared" si="287"/>
        <v>0</v>
      </c>
      <c r="AD228" s="5">
        <f t="shared" si="288"/>
        <v>0</v>
      </c>
      <c r="AE228" s="5">
        <f t="shared" si="289"/>
        <v>0</v>
      </c>
      <c r="AF228" s="5">
        <f t="shared" si="290"/>
        <v>0</v>
      </c>
      <c r="AG228" s="5">
        <f t="shared" si="291"/>
        <v>0</v>
      </c>
      <c r="AH228" s="5">
        <f t="shared" si="292"/>
        <v>0</v>
      </c>
      <c r="AI228" s="5">
        <f t="shared" si="293"/>
        <v>0</v>
      </c>
      <c r="AJ228" s="5">
        <f t="shared" si="294"/>
        <v>0</v>
      </c>
      <c r="AK228" s="5">
        <f>IFERROR(SUM(X228:AJ228),-5000)*((Cockpit!$C$3)^0)</f>
        <v>-5000</v>
      </c>
      <c r="AL228" s="16">
        <f>INDEX('Team forecast'!$B$2:$AO$26,MATCH('Master data'!$B228,'Team forecast'!$B$2:$B$26,0),MATCH('Master data'!AL$1,'Team forecast'!$B$2:$AO$2,0))</f>
        <v>1.0653773971622162</v>
      </c>
      <c r="AM228" s="16">
        <f>INDEX('Team forecast'!$B$2:$AO$26,MATCH('Master data'!$B228,'Team forecast'!$B$2:$B$26,0),MATCH('Master data'!AM$1,'Team forecast'!$B$2:$AO$2,0))</f>
        <v>1.2775519171058518</v>
      </c>
      <c r="AN228" s="16">
        <f>INDEX('Team forecast'!$B$2:$AO$26,MATCH('Master data'!$B228,'Team forecast'!$B$2:$B$26,0),MATCH('Master data'!AN$1,'Team forecast'!$B$2:$AO$2,0))</f>
        <v>0.27871879264670468</v>
      </c>
      <c r="AO228" s="16">
        <f>INDEX('Team forecast'!$B$2:$AO$26,MATCH('Master data'!$B228,'Team forecast'!$B$2:$B$26,0),MATCH('Master data'!AO$1,'Team forecast'!$B$2:$AO$2,0))</f>
        <v>3.6282433036223725</v>
      </c>
      <c r="AP228" s="16">
        <f>INDEX('Team forecast'!$B$2:$AO$26,MATCH('Master data'!$B228,'Team forecast'!$B$2:$B$26,0),MATCH('Master data'!AP$1,'Team forecast'!$B$2:$AO$2,0))</f>
        <v>3.8326557513175556</v>
      </c>
      <c r="AQ228" s="5">
        <f t="shared" si="295"/>
        <v>-5000</v>
      </c>
      <c r="AR228" s="5">
        <f>INDEX('Team forecast'!$B$2:$AO$26,MATCH('Master data'!$B228,'Team forecast'!$B$2:$B$26,0),MATCH('Master data'!AR$1,'Team forecast'!$B$2:$AO$2,0))*IF(X228&gt;0,25000,0)</f>
        <v>0</v>
      </c>
      <c r="AS228" s="16">
        <f>INDEX('Team forecast'!$B$2:$AO$26,MATCH('Master data'!$B228,'Team forecast'!$B$2:$B$26,0),MATCH('Master data'!AS$1,'Team forecast'!$B$2:$AO$2,0))*IF(X228&gt;0,5000,0)</f>
        <v>0</v>
      </c>
      <c r="AT228" s="16">
        <f>INDEX('Team forecast'!$B$2:$AO$26,MATCH('Master data'!$B228,'Team forecast'!$B$2:$B$26,0),MATCH('Master data'!AT$1,'Team forecast'!$B$2:$AO$2,0))*IF(X228&gt;0,-15000,0)</f>
        <v>0</v>
      </c>
      <c r="AU228" s="5">
        <f t="shared" si="296"/>
        <v>0</v>
      </c>
      <c r="AV228" s="5">
        <f t="shared" si="297"/>
        <v>0</v>
      </c>
      <c r="AW228" s="5">
        <f t="shared" si="298"/>
        <v>0</v>
      </c>
      <c r="AX228" s="5">
        <f t="shared" si="299"/>
        <v>0</v>
      </c>
      <c r="AY228" s="5">
        <f t="shared" si="300"/>
        <v>0</v>
      </c>
      <c r="AZ228" s="5">
        <f t="shared" si="301"/>
        <v>0</v>
      </c>
      <c r="BA228" s="5">
        <f t="shared" si="302"/>
        <v>0</v>
      </c>
      <c r="BB228" s="5">
        <f t="shared" si="303"/>
        <v>0</v>
      </c>
      <c r="BC228" s="5">
        <f t="shared" si="304"/>
        <v>0</v>
      </c>
      <c r="BD228" s="5">
        <f t="shared" si="305"/>
        <v>-5000</v>
      </c>
      <c r="BE228" s="16">
        <f>INDEX('Team forecast'!$B$2:$AO$26,MATCH('Master data'!$B228,'Team forecast'!$B$2:$B$26,0),MATCH('Master data'!BE$1,'Team forecast'!$B$2:$AO$2,0))</f>
        <v>0</v>
      </c>
      <c r="BF228" s="16">
        <f>INDEX('Team forecast'!$B$2:$AO$26,MATCH('Master data'!$B228,'Team forecast'!$B$2:$B$26,0),MATCH('Master data'!BF$1,'Team forecast'!$B$2:$AO$2,0))</f>
        <v>0</v>
      </c>
      <c r="BG228" s="16">
        <f>INDEX('Team forecast'!$B$2:$AO$26,MATCH('Master data'!$B228,'Team forecast'!$B$2:$B$26,0),MATCH('Master data'!BG$1,'Team forecast'!$B$2:$AO$2,0))</f>
        <v>0</v>
      </c>
      <c r="BH228" s="16">
        <f>INDEX('Team forecast'!$B$2:$AO$26,MATCH('Master data'!$B228,'Team forecast'!$B$2:$B$26,0),MATCH('Master data'!BH$1,'Team forecast'!$B$2:$AO$2,0))</f>
        <v>0</v>
      </c>
      <c r="BI228" s="16">
        <f>INDEX('Team forecast'!$B$2:$AO$26,MATCH('Master data'!$B228,'Team forecast'!$B$2:$B$26,0),MATCH('Master data'!BI$1,'Team forecast'!$B$2:$AO$2,0))</f>
        <v>0</v>
      </c>
      <c r="BJ228" s="5">
        <f t="shared" si="306"/>
        <v>-5000</v>
      </c>
      <c r="BK228" s="5">
        <f>INDEX('Team forecast'!$R$3:$BH$26,MATCH($B228,'Team forecast'!$B$3:$B$26,0),MATCH(BK$1,'Team forecast'!$R$2:$BH$2,0))*IF($X228&gt;0,25000,0)</f>
        <v>0</v>
      </c>
      <c r="BL228" s="5">
        <f>INDEX('Team forecast'!$R$3:$BH$26,MATCH($B228,'Team forecast'!$B$3:$B$26,0),MATCH(BL$1,'Team forecast'!$R$2:$BH$2,0))*IF($X228&gt;0,5000,0)</f>
        <v>0</v>
      </c>
      <c r="BM228" s="5">
        <f>INDEX('Team forecast'!$R$3:$BH$26,MATCH($B228,'Team forecast'!$B$3:$B$26,0),MATCH(BM$1,'Team forecast'!$R$2:$BH$2,0))*IF($X228&gt;0,-15000,0)</f>
        <v>0</v>
      </c>
      <c r="BN228" s="5">
        <f t="shared" si="307"/>
        <v>0</v>
      </c>
      <c r="BO228" s="5">
        <f t="shared" si="308"/>
        <v>0</v>
      </c>
      <c r="BP228" s="5">
        <f t="shared" si="309"/>
        <v>0</v>
      </c>
      <c r="BQ228" s="5">
        <f t="shared" si="310"/>
        <v>0</v>
      </c>
      <c r="BR228" s="5">
        <f t="shared" si="311"/>
        <v>0</v>
      </c>
      <c r="BS228" s="5">
        <f t="shared" si="312"/>
        <v>0</v>
      </c>
      <c r="BT228" s="5">
        <f t="shared" si="313"/>
        <v>0</v>
      </c>
      <c r="BU228" s="5">
        <f t="shared" si="314"/>
        <v>0</v>
      </c>
      <c r="BV228" s="5">
        <f t="shared" si="315"/>
        <v>0</v>
      </c>
      <c r="BW228" s="5">
        <f t="shared" si="316"/>
        <v>0</v>
      </c>
      <c r="BX228" s="5">
        <f t="shared" si="317"/>
        <v>-5000</v>
      </c>
      <c r="BY228" s="5">
        <f t="shared" si="318"/>
        <v>-15000</v>
      </c>
      <c r="BZ228" s="5">
        <f>MAX(INDEX('Team forecast'!$R$3:$BH$26,MATCH($B228,'Team forecast'!$B$3:$B$26,0),MATCH(BZ$1,'Team forecast'!$R$2:$BH$2,0))*($BX228)-(1-INDEX('Team forecast'!$R$3:$BH$26,MATCH($B228,'Team forecast'!$B$3:$B$26,0),MATCH(BZ$1,'Team forecast'!$R$2:$BH$2,0)))*(BY228+CH228)*0.01,-5000)</f>
        <v>-5000</v>
      </c>
      <c r="CA228" s="5">
        <f>MAX(INDEX('Team forecast'!$R$3:$BH$26,MATCH($B228,'Team forecast'!$B$3:$B$26,0),MATCH(CA$1,'Team forecast'!$R$2:$BH$2,0))*$BX228-(1-INDEX('Team forecast'!$R$3:$BH$26,MATCH($B228,'Team forecast'!$B$3:$B$26,0),MATCH(CA$1,'Team forecast'!$R$2:$BH$2,0)))*(BY228+BX228+CH228)*0.01,-5000)</f>
        <v>-5000</v>
      </c>
      <c r="CB228" s="5">
        <f>MAX(INDEX('Team forecast'!$R$3:$BH$26,MATCH($B228,'Team forecast'!$B$3:$B$26,0),MATCH(CB$1,'Team forecast'!$R$2:$BH$2,0))*$BX228-(1-INDEX('Team forecast'!$R$3:$BH$26,MATCH($B228,'Team forecast'!$B$3:$B$26,0),MATCH(CB$1,'Team forecast'!$R$2:$BH$2,0)))*(BY228+BX228*2+CH228)*0.01,0)</f>
        <v>0</v>
      </c>
      <c r="CC228" s="5">
        <v>0</v>
      </c>
      <c r="CD228" s="5">
        <f>+AK228+BD228*Cockpit!$C$3+BW228*Cockpit!$C$3^2+BZ228*Cockpit!$C$3^3+CA228*Cockpit!$C$3^4+CB228*Cockpit!$C$3^5+CC228*Cockpit!$C$3^6</f>
        <v>-10802.469135802468</v>
      </c>
      <c r="CE228" s="5"/>
      <c r="CF228" s="5"/>
      <c r="CG228" s="5">
        <v>0</v>
      </c>
      <c r="CH228" s="5">
        <f t="shared" si="319"/>
        <v>3495000</v>
      </c>
      <c r="CI228" s="5">
        <f t="shared" si="320"/>
        <v>3495000</v>
      </c>
      <c r="CJ228" s="1">
        <f t="shared" si="321"/>
        <v>-3.0000000000000001E-3</v>
      </c>
      <c r="CK228" s="5">
        <f>RANK(CD228,$CD$2:$CD$622)+COUNTIF($CD$2:$CD228,$CD228)-1</f>
        <v>485</v>
      </c>
      <c r="CL228" s="5">
        <f>RANK(CJ228,$CJ$2:$CJ$622)+COUNTIF($CJ$2:$CJ228,$CJ228)-1</f>
        <v>464</v>
      </c>
    </row>
    <row r="229" spans="1:90" x14ac:dyDescent="0.3">
      <c r="A229" t="str">
        <f>Players!P230</f>
        <v>Renato Sanches</v>
      </c>
      <c r="B229" t="str">
        <f>Players!G230</f>
        <v>Portugal</v>
      </c>
      <c r="C229" t="str">
        <f>Players!AB230</f>
        <v>Midfield</v>
      </c>
      <c r="D229" s="1"/>
      <c r="F229" t="str">
        <f>IFERROR(INDEX(Lookup!B:B,MATCH(INDEX(Players!C:C,MATCH(E229,Players!A:A,0)),Lookup!D:D,0)),"")</f>
        <v/>
      </c>
      <c r="G229">
        <f>IF(Players!AC230=0,10000000,Players!AC230)</f>
        <v>3562000</v>
      </c>
      <c r="H229" s="16">
        <f>INDEX('Team forecast'!$B$2:$AO$26,MATCH('Master data'!$B229,'Team forecast'!$B$2:$B$26,0),MATCH('Master data'!H$1,'Team forecast'!$B$2:$AO$2,0))</f>
        <v>1.1572524079669981</v>
      </c>
      <c r="I229" s="16">
        <f>INDEX('Team forecast'!$B$2:$AO$26,MATCH('Master data'!$B229,'Team forecast'!$B$2:$B$26,0),MATCH('Master data'!I$1,'Team forecast'!$B$2:$AO$2,0))</f>
        <v>1.3803959592812078</v>
      </c>
      <c r="J229" s="16">
        <f>INDEX('Team forecast'!$B$2:$AO$26,MATCH('Master data'!$B229,'Team forecast'!$B$2:$B$26,0),MATCH('Master data'!J$1,'Team forecast'!$B$2:$AO$2,0))</f>
        <v>0.25147895791583169</v>
      </c>
      <c r="K229" s="16">
        <f>INDEX('Team forecast'!$B$2:$AO$26,MATCH('Master data'!$B229,'Team forecast'!$B$2:$B$26,0),MATCH('Master data'!K$1,'Team forecast'!$B$2:$AO$2,0))</f>
        <v>3.9411323264330633</v>
      </c>
      <c r="L229" s="16">
        <f>INDEX('Team forecast'!$B$2:$AO$26,MATCH('Master data'!$B229,'Team forecast'!$B$2:$B$26,0),MATCH('Master data'!L$1,'Team forecast'!$B$2:$AO$2,0))</f>
        <v>4.141187877843624</v>
      </c>
      <c r="M229">
        <f>IF(Players!BC230=1,95,0)</f>
        <v>0</v>
      </c>
      <c r="N229" s="2">
        <f>Players!BN230</f>
        <v>0</v>
      </c>
      <c r="O229" s="2">
        <f>Players!BO230</f>
        <v>0</v>
      </c>
      <c r="P229" s="2">
        <f>Players!BP230</f>
        <v>0</v>
      </c>
      <c r="Q229" s="2">
        <f>Players!BQ230</f>
        <v>0.14150943396226415</v>
      </c>
      <c r="R229" s="2">
        <f>Players!BR230</f>
        <v>0</v>
      </c>
      <c r="S229" s="2">
        <f t="shared" si="280"/>
        <v>1.1572524079669981</v>
      </c>
      <c r="T229" s="2">
        <f t="shared" si="281"/>
        <v>1.3803959592812078</v>
      </c>
      <c r="U229" s="16">
        <f>INDEX('Team forecast'!$B$2:$AO$26,MATCH('Master data'!$B229,'Team forecast'!$B$2:$B$26,0),MATCH('Master data'!U$1,'Team forecast'!$B$2:$AO$2,0))</f>
        <v>0.30420841683366728</v>
      </c>
      <c r="V229" s="16">
        <f>INDEX('Team forecast'!$B$2:$AO$26,MATCH('Master data'!$B229,'Team forecast'!$B$2:$B$26,0),MATCH('Master data'!V$1,'Team forecast'!$B$2:$AO$2,0))</f>
        <v>0.28577154308617242</v>
      </c>
      <c r="W229" s="16">
        <f>INDEX('Team forecast'!$B$2:$AO$26,MATCH('Master data'!$B229,'Team forecast'!$B$2:$B$26,0),MATCH('Master data'!W$1,'Team forecast'!$B$2:$AO$2,0))</f>
        <v>0.41002004008016041</v>
      </c>
      <c r="X229" s="5">
        <f t="shared" si="282"/>
        <v>-5000</v>
      </c>
      <c r="Y229" s="5">
        <f t="shared" si="283"/>
        <v>0</v>
      </c>
      <c r="Z229" s="5">
        <f t="shared" si="284"/>
        <v>0</v>
      </c>
      <c r="AA229" s="5">
        <f t="shared" si="285"/>
        <v>0</v>
      </c>
      <c r="AB229" s="5">
        <f t="shared" si="286"/>
        <v>0</v>
      </c>
      <c r="AC229" s="5">
        <f t="shared" si="287"/>
        <v>0</v>
      </c>
      <c r="AD229" s="5">
        <f t="shared" si="288"/>
        <v>0</v>
      </c>
      <c r="AE229" s="5">
        <f t="shared" si="289"/>
        <v>0</v>
      </c>
      <c r="AF229" s="5">
        <f t="shared" si="290"/>
        <v>0</v>
      </c>
      <c r="AG229" s="5">
        <f t="shared" si="291"/>
        <v>0</v>
      </c>
      <c r="AH229" s="5">
        <f t="shared" si="292"/>
        <v>0</v>
      </c>
      <c r="AI229" s="5">
        <f t="shared" si="293"/>
        <v>0</v>
      </c>
      <c r="AJ229" s="5">
        <f t="shared" si="294"/>
        <v>0</v>
      </c>
      <c r="AK229" s="5">
        <f>IFERROR(SUM(X229:AJ229),-5000)*((Cockpit!$C$3)^0)</f>
        <v>-5000</v>
      </c>
      <c r="AL229" s="16">
        <f>INDEX('Team forecast'!$B$2:$AO$26,MATCH('Master data'!$B229,'Team forecast'!$B$2:$B$26,0),MATCH('Master data'!AL$1,'Team forecast'!$B$2:$AO$2,0))</f>
        <v>1.0653773971622162</v>
      </c>
      <c r="AM229" s="16">
        <f>INDEX('Team forecast'!$B$2:$AO$26,MATCH('Master data'!$B229,'Team forecast'!$B$2:$B$26,0),MATCH('Master data'!AM$1,'Team forecast'!$B$2:$AO$2,0))</f>
        <v>1.2775519171058518</v>
      </c>
      <c r="AN229" s="16">
        <f>INDEX('Team forecast'!$B$2:$AO$26,MATCH('Master data'!$B229,'Team forecast'!$B$2:$B$26,0),MATCH('Master data'!AN$1,'Team forecast'!$B$2:$AO$2,0))</f>
        <v>0.27871879264670468</v>
      </c>
      <c r="AO229" s="16">
        <f>INDEX('Team forecast'!$B$2:$AO$26,MATCH('Master data'!$B229,'Team forecast'!$B$2:$B$26,0),MATCH('Master data'!AO$1,'Team forecast'!$B$2:$AO$2,0))</f>
        <v>3.6282433036223725</v>
      </c>
      <c r="AP229" s="16">
        <f>INDEX('Team forecast'!$B$2:$AO$26,MATCH('Master data'!$B229,'Team forecast'!$B$2:$B$26,0),MATCH('Master data'!AP$1,'Team forecast'!$B$2:$AO$2,0))</f>
        <v>3.8326557513175556</v>
      </c>
      <c r="AQ229" s="5">
        <f t="shared" si="295"/>
        <v>-5000</v>
      </c>
      <c r="AR229" s="5">
        <f>INDEX('Team forecast'!$B$2:$AO$26,MATCH('Master data'!$B229,'Team forecast'!$B$2:$B$26,0),MATCH('Master data'!AR$1,'Team forecast'!$B$2:$AO$2,0))*IF(X229&gt;0,25000,0)</f>
        <v>0</v>
      </c>
      <c r="AS229" s="16">
        <f>INDEX('Team forecast'!$B$2:$AO$26,MATCH('Master data'!$B229,'Team forecast'!$B$2:$B$26,0),MATCH('Master data'!AS$1,'Team forecast'!$B$2:$AO$2,0))*IF(X229&gt;0,5000,0)</f>
        <v>0</v>
      </c>
      <c r="AT229" s="16">
        <f>INDEX('Team forecast'!$B$2:$AO$26,MATCH('Master data'!$B229,'Team forecast'!$B$2:$B$26,0),MATCH('Master data'!AT$1,'Team forecast'!$B$2:$AO$2,0))*IF(X229&gt;0,-15000,0)</f>
        <v>0</v>
      </c>
      <c r="AU229" s="5">
        <f t="shared" si="296"/>
        <v>0</v>
      </c>
      <c r="AV229" s="5">
        <f t="shared" si="297"/>
        <v>0</v>
      </c>
      <c r="AW229" s="5">
        <f t="shared" si="298"/>
        <v>0</v>
      </c>
      <c r="AX229" s="5">
        <f t="shared" si="299"/>
        <v>0</v>
      </c>
      <c r="AY229" s="5">
        <f t="shared" si="300"/>
        <v>0</v>
      </c>
      <c r="AZ229" s="5">
        <f t="shared" si="301"/>
        <v>0</v>
      </c>
      <c r="BA229" s="5">
        <f t="shared" si="302"/>
        <v>0</v>
      </c>
      <c r="BB229" s="5">
        <f t="shared" si="303"/>
        <v>0</v>
      </c>
      <c r="BC229" s="5">
        <f t="shared" si="304"/>
        <v>0</v>
      </c>
      <c r="BD229" s="5">
        <f t="shared" si="305"/>
        <v>-5000</v>
      </c>
      <c r="BE229" s="16">
        <f>INDEX('Team forecast'!$B$2:$AO$26,MATCH('Master data'!$B229,'Team forecast'!$B$2:$B$26,0),MATCH('Master data'!BE$1,'Team forecast'!$B$2:$AO$2,0))</f>
        <v>0</v>
      </c>
      <c r="BF229" s="16">
        <f>INDEX('Team forecast'!$B$2:$AO$26,MATCH('Master data'!$B229,'Team forecast'!$B$2:$B$26,0),MATCH('Master data'!BF$1,'Team forecast'!$B$2:$AO$2,0))</f>
        <v>0</v>
      </c>
      <c r="BG229" s="16">
        <f>INDEX('Team forecast'!$B$2:$AO$26,MATCH('Master data'!$B229,'Team forecast'!$B$2:$B$26,0),MATCH('Master data'!BG$1,'Team forecast'!$B$2:$AO$2,0))</f>
        <v>0</v>
      </c>
      <c r="BH229" s="16">
        <f>INDEX('Team forecast'!$B$2:$AO$26,MATCH('Master data'!$B229,'Team forecast'!$B$2:$B$26,0),MATCH('Master data'!BH$1,'Team forecast'!$B$2:$AO$2,0))</f>
        <v>0</v>
      </c>
      <c r="BI229" s="16">
        <f>INDEX('Team forecast'!$B$2:$AO$26,MATCH('Master data'!$B229,'Team forecast'!$B$2:$B$26,0),MATCH('Master data'!BI$1,'Team forecast'!$B$2:$AO$2,0))</f>
        <v>0</v>
      </c>
      <c r="BJ229" s="5">
        <f t="shared" si="306"/>
        <v>-5000</v>
      </c>
      <c r="BK229" s="5">
        <f>INDEX('Team forecast'!$R$3:$BH$26,MATCH($B229,'Team forecast'!$B$3:$B$26,0),MATCH(BK$1,'Team forecast'!$R$2:$BH$2,0))*IF($X229&gt;0,25000,0)</f>
        <v>0</v>
      </c>
      <c r="BL229" s="5">
        <f>INDEX('Team forecast'!$R$3:$BH$26,MATCH($B229,'Team forecast'!$B$3:$B$26,0),MATCH(BL$1,'Team forecast'!$R$2:$BH$2,0))*IF($X229&gt;0,5000,0)</f>
        <v>0</v>
      </c>
      <c r="BM229" s="5">
        <f>INDEX('Team forecast'!$R$3:$BH$26,MATCH($B229,'Team forecast'!$B$3:$B$26,0),MATCH(BM$1,'Team forecast'!$R$2:$BH$2,0))*IF($X229&gt;0,-15000,0)</f>
        <v>0</v>
      </c>
      <c r="BN229" s="5">
        <f t="shared" si="307"/>
        <v>0</v>
      </c>
      <c r="BO229" s="5">
        <f t="shared" si="308"/>
        <v>0</v>
      </c>
      <c r="BP229" s="5">
        <f t="shared" si="309"/>
        <v>0</v>
      </c>
      <c r="BQ229" s="5">
        <f t="shared" si="310"/>
        <v>0</v>
      </c>
      <c r="BR229" s="5">
        <f t="shared" si="311"/>
        <v>0</v>
      </c>
      <c r="BS229" s="5">
        <f t="shared" si="312"/>
        <v>0</v>
      </c>
      <c r="BT229" s="5">
        <f t="shared" si="313"/>
        <v>0</v>
      </c>
      <c r="BU229" s="5">
        <f t="shared" si="314"/>
        <v>0</v>
      </c>
      <c r="BV229" s="5">
        <f t="shared" si="315"/>
        <v>0</v>
      </c>
      <c r="BW229" s="5">
        <f t="shared" si="316"/>
        <v>0</v>
      </c>
      <c r="BX229" s="5">
        <f t="shared" si="317"/>
        <v>-5000</v>
      </c>
      <c r="BY229" s="5">
        <f t="shared" si="318"/>
        <v>-15000</v>
      </c>
      <c r="BZ229" s="5">
        <f>MAX(INDEX('Team forecast'!$R$3:$BH$26,MATCH($B229,'Team forecast'!$B$3:$B$26,0),MATCH(BZ$1,'Team forecast'!$R$2:$BH$2,0))*($BX229)-(1-INDEX('Team forecast'!$R$3:$BH$26,MATCH($B229,'Team forecast'!$B$3:$B$26,0),MATCH(BZ$1,'Team forecast'!$R$2:$BH$2,0)))*(BY229+CH229)*0.01,-5000)</f>
        <v>-5000</v>
      </c>
      <c r="CA229" s="5">
        <f>MAX(INDEX('Team forecast'!$R$3:$BH$26,MATCH($B229,'Team forecast'!$B$3:$B$26,0),MATCH(CA$1,'Team forecast'!$R$2:$BH$2,0))*$BX229-(1-INDEX('Team forecast'!$R$3:$BH$26,MATCH($B229,'Team forecast'!$B$3:$B$26,0),MATCH(CA$1,'Team forecast'!$R$2:$BH$2,0)))*(BY229+BX229+CH229)*0.01,-5000)</f>
        <v>-5000</v>
      </c>
      <c r="CB229" s="5">
        <f>MAX(INDEX('Team forecast'!$R$3:$BH$26,MATCH($B229,'Team forecast'!$B$3:$B$26,0),MATCH(CB$1,'Team forecast'!$R$2:$BH$2,0))*$BX229-(1-INDEX('Team forecast'!$R$3:$BH$26,MATCH($B229,'Team forecast'!$B$3:$B$26,0),MATCH(CB$1,'Team forecast'!$R$2:$BH$2,0)))*(BY229+BX229*2+CH229)*0.01,0)</f>
        <v>0</v>
      </c>
      <c r="CC229" s="5">
        <v>0</v>
      </c>
      <c r="CD229" s="5">
        <f>+AK229+BD229*Cockpit!$C$3+BW229*Cockpit!$C$3^2+BZ229*Cockpit!$C$3^3+CA229*Cockpit!$C$3^4+CB229*Cockpit!$C$3^5+CC229*Cockpit!$C$3^6</f>
        <v>-10802.469135802468</v>
      </c>
      <c r="CE229" s="5"/>
      <c r="CF229" s="5"/>
      <c r="CG229" s="5">
        <v>0</v>
      </c>
      <c r="CH229" s="5">
        <f t="shared" si="319"/>
        <v>3562000</v>
      </c>
      <c r="CI229" s="5">
        <f t="shared" si="320"/>
        <v>3562000</v>
      </c>
      <c r="CJ229" s="1">
        <f t="shared" si="321"/>
        <v>-3.0000000000000001E-3</v>
      </c>
      <c r="CK229" s="5">
        <f>RANK(CD229,$CD$2:$CD$622)+COUNTIF($CD$2:$CD229,$CD229)-1</f>
        <v>486</v>
      </c>
      <c r="CL229" s="5">
        <f>RANK(CJ229,$CJ$2:$CJ$622)+COUNTIF($CJ$2:$CJ229,$CJ229)-1</f>
        <v>465</v>
      </c>
    </row>
    <row r="230" spans="1:90" x14ac:dyDescent="0.3">
      <c r="A230" t="str">
        <f>Players!P231</f>
        <v>Danilo Pereira</v>
      </c>
      <c r="B230" t="str">
        <f>Players!G231</f>
        <v>Portugal</v>
      </c>
      <c r="C230" t="str">
        <f>Players!AB231</f>
        <v>Midfield</v>
      </c>
      <c r="D230" s="1"/>
      <c r="F230" t="str">
        <f>IFERROR(INDEX(Lookup!B:B,MATCH(INDEX(Players!C:C,MATCH(E230,Players!A:A,0)),Lookup!D:D,0)),"")</f>
        <v/>
      </c>
      <c r="G230">
        <f>IF(Players!AC231=0,10000000,Players!AC231)</f>
        <v>4062000</v>
      </c>
      <c r="H230" s="16">
        <f>INDEX('Team forecast'!$B$2:$AO$26,MATCH('Master data'!$B230,'Team forecast'!$B$2:$B$26,0),MATCH('Master data'!H$1,'Team forecast'!$B$2:$AO$2,0))</f>
        <v>1.1572524079669981</v>
      </c>
      <c r="I230" s="16">
        <f>INDEX('Team forecast'!$B$2:$AO$26,MATCH('Master data'!$B230,'Team forecast'!$B$2:$B$26,0),MATCH('Master data'!I$1,'Team forecast'!$B$2:$AO$2,0))</f>
        <v>1.3803959592812078</v>
      </c>
      <c r="J230" s="16">
        <f>INDEX('Team forecast'!$B$2:$AO$26,MATCH('Master data'!$B230,'Team forecast'!$B$2:$B$26,0),MATCH('Master data'!J$1,'Team forecast'!$B$2:$AO$2,0))</f>
        <v>0.25147895791583169</v>
      </c>
      <c r="K230" s="16">
        <f>INDEX('Team forecast'!$B$2:$AO$26,MATCH('Master data'!$B230,'Team forecast'!$B$2:$B$26,0),MATCH('Master data'!K$1,'Team forecast'!$B$2:$AO$2,0))</f>
        <v>3.9411323264330633</v>
      </c>
      <c r="L230" s="16">
        <f>INDEX('Team forecast'!$B$2:$AO$26,MATCH('Master data'!$B230,'Team forecast'!$B$2:$B$26,0),MATCH('Master data'!L$1,'Team forecast'!$B$2:$AO$2,0))</f>
        <v>4.141187877843624</v>
      </c>
      <c r="M230">
        <f>IF(Players!BC231=1,95,0)</f>
        <v>0</v>
      </c>
      <c r="N230" s="2">
        <f>Players!BN231</f>
        <v>0</v>
      </c>
      <c r="O230" s="2">
        <f>Players!BO231</f>
        <v>0</v>
      </c>
      <c r="P230" s="2">
        <f>Players!BP231</f>
        <v>0</v>
      </c>
      <c r="Q230" s="2">
        <f>Players!BQ231</f>
        <v>8.1929904415111512E-2</v>
      </c>
      <c r="R230" s="2">
        <f>Players!BR231</f>
        <v>0</v>
      </c>
      <c r="S230" s="2">
        <f t="shared" si="280"/>
        <v>1.1572524079669981</v>
      </c>
      <c r="T230" s="2">
        <f t="shared" si="281"/>
        <v>1.3803959592812078</v>
      </c>
      <c r="U230" s="16">
        <f>INDEX('Team forecast'!$B$2:$AO$26,MATCH('Master data'!$B230,'Team forecast'!$B$2:$B$26,0),MATCH('Master data'!U$1,'Team forecast'!$B$2:$AO$2,0))</f>
        <v>0.30420841683366728</v>
      </c>
      <c r="V230" s="16">
        <f>INDEX('Team forecast'!$B$2:$AO$26,MATCH('Master data'!$B230,'Team forecast'!$B$2:$B$26,0),MATCH('Master data'!V$1,'Team forecast'!$B$2:$AO$2,0))</f>
        <v>0.28577154308617242</v>
      </c>
      <c r="W230" s="16">
        <f>INDEX('Team forecast'!$B$2:$AO$26,MATCH('Master data'!$B230,'Team forecast'!$B$2:$B$26,0),MATCH('Master data'!W$1,'Team forecast'!$B$2:$AO$2,0))</f>
        <v>0.41002004008016041</v>
      </c>
      <c r="X230" s="5">
        <f t="shared" si="282"/>
        <v>-5000</v>
      </c>
      <c r="Y230" s="5">
        <f t="shared" si="283"/>
        <v>0</v>
      </c>
      <c r="Z230" s="5">
        <f t="shared" si="284"/>
        <v>0</v>
      </c>
      <c r="AA230" s="5">
        <f t="shared" si="285"/>
        <v>0</v>
      </c>
      <c r="AB230" s="5">
        <f t="shared" si="286"/>
        <v>0</v>
      </c>
      <c r="AC230" s="5">
        <f t="shared" si="287"/>
        <v>0</v>
      </c>
      <c r="AD230" s="5">
        <f t="shared" si="288"/>
        <v>0</v>
      </c>
      <c r="AE230" s="5">
        <f t="shared" si="289"/>
        <v>0</v>
      </c>
      <c r="AF230" s="5">
        <f t="shared" si="290"/>
        <v>0</v>
      </c>
      <c r="AG230" s="5">
        <f t="shared" si="291"/>
        <v>0</v>
      </c>
      <c r="AH230" s="5">
        <f t="shared" si="292"/>
        <v>0</v>
      </c>
      <c r="AI230" s="5">
        <f t="shared" si="293"/>
        <v>0</v>
      </c>
      <c r="AJ230" s="5">
        <f t="shared" si="294"/>
        <v>0</v>
      </c>
      <c r="AK230" s="5">
        <f>IFERROR(SUM(X230:AJ230),-5000)*((Cockpit!$C$3)^0)</f>
        <v>-5000</v>
      </c>
      <c r="AL230" s="16">
        <f>INDEX('Team forecast'!$B$2:$AO$26,MATCH('Master data'!$B230,'Team forecast'!$B$2:$B$26,0),MATCH('Master data'!AL$1,'Team forecast'!$B$2:$AO$2,0))</f>
        <v>1.0653773971622162</v>
      </c>
      <c r="AM230" s="16">
        <f>INDEX('Team forecast'!$B$2:$AO$26,MATCH('Master data'!$B230,'Team forecast'!$B$2:$B$26,0),MATCH('Master data'!AM$1,'Team forecast'!$B$2:$AO$2,0))</f>
        <v>1.2775519171058518</v>
      </c>
      <c r="AN230" s="16">
        <f>INDEX('Team forecast'!$B$2:$AO$26,MATCH('Master data'!$B230,'Team forecast'!$B$2:$B$26,0),MATCH('Master data'!AN$1,'Team forecast'!$B$2:$AO$2,0))</f>
        <v>0.27871879264670468</v>
      </c>
      <c r="AO230" s="16">
        <f>INDEX('Team forecast'!$B$2:$AO$26,MATCH('Master data'!$B230,'Team forecast'!$B$2:$B$26,0),MATCH('Master data'!AO$1,'Team forecast'!$B$2:$AO$2,0))</f>
        <v>3.6282433036223725</v>
      </c>
      <c r="AP230" s="16">
        <f>INDEX('Team forecast'!$B$2:$AO$26,MATCH('Master data'!$B230,'Team forecast'!$B$2:$B$26,0),MATCH('Master data'!AP$1,'Team forecast'!$B$2:$AO$2,0))</f>
        <v>3.8326557513175556</v>
      </c>
      <c r="AQ230" s="5">
        <f t="shared" si="295"/>
        <v>-5000</v>
      </c>
      <c r="AR230" s="5">
        <f>INDEX('Team forecast'!$B$2:$AO$26,MATCH('Master data'!$B230,'Team forecast'!$B$2:$B$26,0),MATCH('Master data'!AR$1,'Team forecast'!$B$2:$AO$2,0))*IF(X230&gt;0,25000,0)</f>
        <v>0</v>
      </c>
      <c r="AS230" s="16">
        <f>INDEX('Team forecast'!$B$2:$AO$26,MATCH('Master data'!$B230,'Team forecast'!$B$2:$B$26,0),MATCH('Master data'!AS$1,'Team forecast'!$B$2:$AO$2,0))*IF(X230&gt;0,5000,0)</f>
        <v>0</v>
      </c>
      <c r="AT230" s="16">
        <f>INDEX('Team forecast'!$B$2:$AO$26,MATCH('Master data'!$B230,'Team forecast'!$B$2:$B$26,0),MATCH('Master data'!AT$1,'Team forecast'!$B$2:$AO$2,0))*IF(X230&gt;0,-15000,0)</f>
        <v>0</v>
      </c>
      <c r="AU230" s="5">
        <f t="shared" si="296"/>
        <v>0</v>
      </c>
      <c r="AV230" s="5">
        <f t="shared" si="297"/>
        <v>0</v>
      </c>
      <c r="AW230" s="5">
        <f t="shared" si="298"/>
        <v>0</v>
      </c>
      <c r="AX230" s="5">
        <f t="shared" si="299"/>
        <v>0</v>
      </c>
      <c r="AY230" s="5">
        <f t="shared" si="300"/>
        <v>0</v>
      </c>
      <c r="AZ230" s="5">
        <f t="shared" si="301"/>
        <v>0</v>
      </c>
      <c r="BA230" s="5">
        <f t="shared" si="302"/>
        <v>0</v>
      </c>
      <c r="BB230" s="5">
        <f t="shared" si="303"/>
        <v>0</v>
      </c>
      <c r="BC230" s="5">
        <f t="shared" si="304"/>
        <v>0</v>
      </c>
      <c r="BD230" s="5">
        <f t="shared" si="305"/>
        <v>-5000</v>
      </c>
      <c r="BE230" s="16">
        <f>INDEX('Team forecast'!$B$2:$AO$26,MATCH('Master data'!$B230,'Team forecast'!$B$2:$B$26,0),MATCH('Master data'!BE$1,'Team forecast'!$B$2:$AO$2,0))</f>
        <v>0</v>
      </c>
      <c r="BF230" s="16">
        <f>INDEX('Team forecast'!$B$2:$AO$26,MATCH('Master data'!$B230,'Team forecast'!$B$2:$B$26,0),MATCH('Master data'!BF$1,'Team forecast'!$B$2:$AO$2,0))</f>
        <v>0</v>
      </c>
      <c r="BG230" s="16">
        <f>INDEX('Team forecast'!$B$2:$AO$26,MATCH('Master data'!$B230,'Team forecast'!$B$2:$B$26,0),MATCH('Master data'!BG$1,'Team forecast'!$B$2:$AO$2,0))</f>
        <v>0</v>
      </c>
      <c r="BH230" s="16">
        <f>INDEX('Team forecast'!$B$2:$AO$26,MATCH('Master data'!$B230,'Team forecast'!$B$2:$B$26,0),MATCH('Master data'!BH$1,'Team forecast'!$B$2:$AO$2,0))</f>
        <v>0</v>
      </c>
      <c r="BI230" s="16">
        <f>INDEX('Team forecast'!$B$2:$AO$26,MATCH('Master data'!$B230,'Team forecast'!$B$2:$B$26,0),MATCH('Master data'!BI$1,'Team forecast'!$B$2:$AO$2,0))</f>
        <v>0</v>
      </c>
      <c r="BJ230" s="5">
        <f t="shared" si="306"/>
        <v>-5000</v>
      </c>
      <c r="BK230" s="5">
        <f>INDEX('Team forecast'!$R$3:$BH$26,MATCH($B230,'Team forecast'!$B$3:$B$26,0),MATCH(BK$1,'Team forecast'!$R$2:$BH$2,0))*IF($X230&gt;0,25000,0)</f>
        <v>0</v>
      </c>
      <c r="BL230" s="5">
        <f>INDEX('Team forecast'!$R$3:$BH$26,MATCH($B230,'Team forecast'!$B$3:$B$26,0),MATCH(BL$1,'Team forecast'!$R$2:$BH$2,0))*IF($X230&gt;0,5000,0)</f>
        <v>0</v>
      </c>
      <c r="BM230" s="5">
        <f>INDEX('Team forecast'!$R$3:$BH$26,MATCH($B230,'Team forecast'!$B$3:$B$26,0),MATCH(BM$1,'Team forecast'!$R$2:$BH$2,0))*IF($X230&gt;0,-15000,0)</f>
        <v>0</v>
      </c>
      <c r="BN230" s="5">
        <f t="shared" si="307"/>
        <v>0</v>
      </c>
      <c r="BO230" s="5">
        <f t="shared" si="308"/>
        <v>0</v>
      </c>
      <c r="BP230" s="5">
        <f t="shared" si="309"/>
        <v>0</v>
      </c>
      <c r="BQ230" s="5">
        <f t="shared" si="310"/>
        <v>0</v>
      </c>
      <c r="BR230" s="5">
        <f t="shared" si="311"/>
        <v>0</v>
      </c>
      <c r="BS230" s="5">
        <f t="shared" si="312"/>
        <v>0</v>
      </c>
      <c r="BT230" s="5">
        <f t="shared" si="313"/>
        <v>0</v>
      </c>
      <c r="BU230" s="5">
        <f t="shared" si="314"/>
        <v>0</v>
      </c>
      <c r="BV230" s="5">
        <f t="shared" si="315"/>
        <v>0</v>
      </c>
      <c r="BW230" s="5">
        <f t="shared" si="316"/>
        <v>0</v>
      </c>
      <c r="BX230" s="5">
        <f t="shared" si="317"/>
        <v>-5000</v>
      </c>
      <c r="BY230" s="5">
        <f t="shared" si="318"/>
        <v>-15000</v>
      </c>
      <c r="BZ230" s="5">
        <f>MAX(INDEX('Team forecast'!$R$3:$BH$26,MATCH($B230,'Team forecast'!$B$3:$B$26,0),MATCH(BZ$1,'Team forecast'!$R$2:$BH$2,0))*($BX230)-(1-INDEX('Team forecast'!$R$3:$BH$26,MATCH($B230,'Team forecast'!$B$3:$B$26,0),MATCH(BZ$1,'Team forecast'!$R$2:$BH$2,0)))*(BY230+CH230)*0.01,-5000)</f>
        <v>-5000</v>
      </c>
      <c r="CA230" s="5">
        <f>MAX(INDEX('Team forecast'!$R$3:$BH$26,MATCH($B230,'Team forecast'!$B$3:$B$26,0),MATCH(CA$1,'Team forecast'!$R$2:$BH$2,0))*$BX230-(1-INDEX('Team forecast'!$R$3:$BH$26,MATCH($B230,'Team forecast'!$B$3:$B$26,0),MATCH(CA$1,'Team forecast'!$R$2:$BH$2,0)))*(BY230+BX230+CH230)*0.01,-5000)</f>
        <v>-5000</v>
      </c>
      <c r="CB230" s="5">
        <f>MAX(INDEX('Team forecast'!$R$3:$BH$26,MATCH($B230,'Team forecast'!$B$3:$B$26,0),MATCH(CB$1,'Team forecast'!$R$2:$BH$2,0))*$BX230-(1-INDEX('Team forecast'!$R$3:$BH$26,MATCH($B230,'Team forecast'!$B$3:$B$26,0),MATCH(CB$1,'Team forecast'!$R$2:$BH$2,0)))*(BY230+BX230*2+CH230)*0.01,0)</f>
        <v>0</v>
      </c>
      <c r="CC230" s="5">
        <v>0</v>
      </c>
      <c r="CD230" s="5">
        <f>+AK230+BD230*Cockpit!$C$3+BW230*Cockpit!$C$3^2+BZ230*Cockpit!$C$3^3+CA230*Cockpit!$C$3^4+CB230*Cockpit!$C$3^5+CC230*Cockpit!$C$3^6</f>
        <v>-10802.469135802468</v>
      </c>
      <c r="CE230" s="5"/>
      <c r="CF230" s="5"/>
      <c r="CG230" s="5">
        <v>0</v>
      </c>
      <c r="CH230" s="5">
        <f t="shared" si="319"/>
        <v>4062000</v>
      </c>
      <c r="CI230" s="5">
        <f t="shared" si="320"/>
        <v>4062000</v>
      </c>
      <c r="CJ230" s="1">
        <f t="shared" si="321"/>
        <v>-3.0000000000000001E-3</v>
      </c>
      <c r="CK230" s="5">
        <f>RANK(CD230,$CD$2:$CD$622)+COUNTIF($CD$2:$CD230,$CD230)-1</f>
        <v>487</v>
      </c>
      <c r="CL230" s="5">
        <f>RANK(CJ230,$CJ$2:$CJ$622)+COUNTIF($CJ$2:$CJ230,$CJ230)-1</f>
        <v>466</v>
      </c>
    </row>
    <row r="231" spans="1:90" x14ac:dyDescent="0.3">
      <c r="A231" t="str">
        <f>Players!P232</f>
        <v>Mykola Shaparenko</v>
      </c>
      <c r="B231" t="str">
        <f>Players!G232</f>
        <v>Ukraine</v>
      </c>
      <c r="C231" t="str">
        <f>Players!AB232</f>
        <v>Midfield</v>
      </c>
      <c r="D231" s="1"/>
      <c r="F231" t="str">
        <f>IFERROR(INDEX(Lookup!B:B,MATCH(INDEX(Players!C:C,MATCH(E231,Players!A:A,0)),Lookup!D:D,0)),"")</f>
        <v/>
      </c>
      <c r="G231">
        <f>IF(Players!AC232=0,10000000,Players!AC232)</f>
        <v>3004000</v>
      </c>
      <c r="H231" s="16">
        <f>INDEX('Team forecast'!$B$2:$AO$26,MATCH('Master data'!$B231,'Team forecast'!$B$2:$B$26,0),MATCH('Master data'!H$1,'Team forecast'!$B$2:$AO$2,0))</f>
        <v>1.6656893725023201</v>
      </c>
      <c r="I231" s="16">
        <f>INDEX('Team forecast'!$B$2:$AO$26,MATCH('Master data'!$B231,'Team forecast'!$B$2:$B$26,0),MATCH('Master data'!I$1,'Team forecast'!$B$2:$AO$2,0))</f>
        <v>0.7981888047975968</v>
      </c>
      <c r="J231" s="16">
        <f>INDEX('Team forecast'!$B$2:$AO$26,MATCH('Master data'!$B231,'Team forecast'!$B$2:$B$26,0),MATCH('Master data'!J$1,'Team forecast'!$B$2:$AO$2,0))</f>
        <v>0.45014352402215202</v>
      </c>
      <c r="K231" s="16">
        <f>INDEX('Team forecast'!$B$2:$AO$26,MATCH('Master data'!$B231,'Team forecast'!$B$2:$B$26,0),MATCH('Master data'!K$1,'Team forecast'!$B$2:$AO$2,0))</f>
        <v>4.2020800079035805</v>
      </c>
      <c r="L231" s="16">
        <f>INDEX('Team forecast'!$B$2:$AO$26,MATCH('Master data'!$B231,'Team forecast'!$B$2:$B$26,0),MATCH('Master data'!L$1,'Team forecast'!$B$2:$AO$2,0))</f>
        <v>2.1264724646897806</v>
      </c>
      <c r="M231">
        <f>IF(Players!BC232=1,95,0)</f>
        <v>95</v>
      </c>
      <c r="N231" s="2">
        <f>Players!BN232</f>
        <v>9.0927734622115244E-2</v>
      </c>
      <c r="O231" s="2">
        <f>Players!BO232</f>
        <v>6.8593494915626302E-2</v>
      </c>
      <c r="P231" s="2">
        <f>Players!BP232</f>
        <v>5.9235468957957185E-2</v>
      </c>
      <c r="Q231" s="2">
        <f>Players!BQ232</f>
        <v>8.1929904415111512E-2</v>
      </c>
      <c r="R231" s="2">
        <f>Players!BR232</f>
        <v>0</v>
      </c>
      <c r="S231" s="2">
        <f t="shared" si="280"/>
        <v>1.6656893725023201</v>
      </c>
      <c r="T231" s="2">
        <f t="shared" si="281"/>
        <v>0.7981888047975968</v>
      </c>
      <c r="U231" s="16">
        <f>INDEX('Team forecast'!$B$2:$AO$26,MATCH('Master data'!$B231,'Team forecast'!$B$2:$B$26,0),MATCH('Master data'!U$1,'Team forecast'!$B$2:$AO$2,0))</f>
        <v>0.58351938299167849</v>
      </c>
      <c r="V231" s="16">
        <f>INDEX('Team forecast'!$B$2:$AO$26,MATCH('Master data'!$B231,'Team forecast'!$B$2:$B$26,0),MATCH('Master data'!V$1,'Team forecast'!$B$2:$AO$2,0))</f>
        <v>0.25208037345240508</v>
      </c>
      <c r="W231" s="16">
        <f>INDEX('Team forecast'!$B$2:$AO$26,MATCH('Master data'!$B231,'Team forecast'!$B$2:$B$26,0),MATCH('Master data'!W$1,'Team forecast'!$B$2:$AO$2,0))</f>
        <v>0.1644002435559164</v>
      </c>
      <c r="X231" s="5">
        <f t="shared" si="282"/>
        <v>7000</v>
      </c>
      <c r="Y231" s="5">
        <f t="shared" si="283"/>
        <v>14587.984574791963</v>
      </c>
      <c r="Z231" s="5">
        <f t="shared" si="284"/>
        <v>1260.4018672620255</v>
      </c>
      <c r="AA231" s="5">
        <f t="shared" si="285"/>
        <v>-2466.0036533387461</v>
      </c>
      <c r="AB231" s="5">
        <f t="shared" si="286"/>
        <v>18932.170153221079</v>
      </c>
      <c r="AC231" s="5">
        <f t="shared" si="287"/>
        <v>5712.7727751875327</v>
      </c>
      <c r="AD231" s="5">
        <f t="shared" si="288"/>
        <v>2489.12179867025</v>
      </c>
      <c r="AE231" s="5">
        <f t="shared" si="289"/>
        <v>0</v>
      </c>
      <c r="AF231" s="5">
        <f t="shared" si="290"/>
        <v>0</v>
      </c>
      <c r="AG231" s="5">
        <f t="shared" si="291"/>
        <v>-1638.5980883022303</v>
      </c>
      <c r="AH231" s="5">
        <f t="shared" si="292"/>
        <v>0</v>
      </c>
      <c r="AI231" s="5">
        <f t="shared" si="293"/>
        <v>16656.893725023201</v>
      </c>
      <c r="AJ231" s="5">
        <f t="shared" si="294"/>
        <v>-6385.5104383807748</v>
      </c>
      <c r="AK231" s="5">
        <f>IFERROR(SUM(X231:AJ231),-5000)*((Cockpit!$C$3)^0)</f>
        <v>56149.232714134298</v>
      </c>
      <c r="AL231" s="16">
        <f>INDEX('Team forecast'!$B$2:$AO$26,MATCH('Master data'!$B231,'Team forecast'!$B$2:$B$26,0),MATCH('Master data'!AL$1,'Team forecast'!$B$2:$AO$2,0))</f>
        <v>1.2844000534385505</v>
      </c>
      <c r="AM231" s="16">
        <f>INDEX('Team forecast'!$B$2:$AO$26,MATCH('Master data'!$B231,'Team forecast'!$B$2:$B$26,0),MATCH('Master data'!AM$1,'Team forecast'!$B$2:$AO$2,0))</f>
        <v>1.1592369104845446</v>
      </c>
      <c r="AN231" s="16">
        <f>INDEX('Team forecast'!$B$2:$AO$26,MATCH('Master data'!$B231,'Team forecast'!$B$2:$B$26,0),MATCH('Master data'!AN$1,'Team forecast'!$B$2:$AO$2,0))</f>
        <v>0.31372549019607843</v>
      </c>
      <c r="AO231" s="16">
        <f>INDEX('Team forecast'!$B$2:$AO$26,MATCH('Master data'!$B231,'Team forecast'!$B$2:$B$26,0),MATCH('Master data'!AO$1,'Team forecast'!$B$2:$AO$2,0))</f>
        <v>3.240191043901798</v>
      </c>
      <c r="AP231" s="16">
        <f>INDEX('Team forecast'!$B$2:$AO$26,MATCH('Master data'!$B231,'Team forecast'!$B$2:$B$26,0),MATCH('Master data'!AP$1,'Team forecast'!$B$2:$AO$2,0))</f>
        <v>3.0883487157183667</v>
      </c>
      <c r="AQ231" s="5">
        <f t="shared" si="295"/>
        <v>7000</v>
      </c>
      <c r="AR231" s="5">
        <f>INDEX('Team forecast'!$B$2:$AO$26,MATCH('Master data'!$B231,'Team forecast'!$B$2:$B$26,0),MATCH('Master data'!AR$1,'Team forecast'!$B$2:$AO$2,0))*IF(X231&gt;0,25000,0)</f>
        <v>9803.9215686274492</v>
      </c>
      <c r="AS231" s="16">
        <f>INDEX('Team forecast'!$B$2:$AO$26,MATCH('Master data'!$B231,'Team forecast'!$B$2:$B$26,0),MATCH('Master data'!AS$1,'Team forecast'!$B$2:$AO$2,0))*IF(X231&gt;0,5000,0)</f>
        <v>1470.5882352941173</v>
      </c>
      <c r="AT231" s="16">
        <f>INDEX('Team forecast'!$B$2:$AO$26,MATCH('Master data'!$B231,'Team forecast'!$B$2:$B$26,0),MATCH('Master data'!AT$1,'Team forecast'!$B$2:$AO$2,0))*IF(X231&gt;0,-15000,0)</f>
        <v>-4705.8823529411766</v>
      </c>
      <c r="AU231" s="5">
        <f t="shared" si="296"/>
        <v>14598.448400961393</v>
      </c>
      <c r="AV231" s="5">
        <f t="shared" si="297"/>
        <v>4405.0744267583677</v>
      </c>
      <c r="AW231" s="5">
        <f t="shared" si="298"/>
        <v>1919.3423599889584</v>
      </c>
      <c r="AX231" s="5">
        <f t="shared" si="299"/>
        <v>0</v>
      </c>
      <c r="AY231" s="5">
        <f t="shared" si="300"/>
        <v>0</v>
      </c>
      <c r="AZ231" s="5">
        <f t="shared" si="301"/>
        <v>-1638.5980883022303</v>
      </c>
      <c r="BA231" s="5">
        <f t="shared" si="302"/>
        <v>0</v>
      </c>
      <c r="BB231" s="5">
        <f t="shared" si="303"/>
        <v>12844.000534385505</v>
      </c>
      <c r="BC231" s="5">
        <f t="shared" si="304"/>
        <v>-9273.8952838763562</v>
      </c>
      <c r="BD231" s="5">
        <f t="shared" si="305"/>
        <v>36422.999800896032</v>
      </c>
      <c r="BE231" s="16">
        <f>INDEX('Team forecast'!$B$2:$AO$26,MATCH('Master data'!$B231,'Team forecast'!$B$2:$B$26,0),MATCH('Master data'!BE$1,'Team forecast'!$B$2:$AO$2,0))</f>
        <v>0</v>
      </c>
      <c r="BF231" s="16">
        <f>INDEX('Team forecast'!$B$2:$AO$26,MATCH('Master data'!$B231,'Team forecast'!$B$2:$B$26,0),MATCH('Master data'!BF$1,'Team forecast'!$B$2:$AO$2,0))</f>
        <v>0</v>
      </c>
      <c r="BG231" s="16">
        <f>INDEX('Team forecast'!$B$2:$AO$26,MATCH('Master data'!$B231,'Team forecast'!$B$2:$B$26,0),MATCH('Master data'!BG$1,'Team forecast'!$B$2:$AO$2,0))</f>
        <v>0</v>
      </c>
      <c r="BH231" s="16">
        <f>INDEX('Team forecast'!$B$2:$AO$26,MATCH('Master data'!$B231,'Team forecast'!$B$2:$B$26,0),MATCH('Master data'!BH$1,'Team forecast'!$B$2:$AO$2,0))</f>
        <v>0</v>
      </c>
      <c r="BI231" s="16">
        <f>INDEX('Team forecast'!$B$2:$AO$26,MATCH('Master data'!$B231,'Team forecast'!$B$2:$B$26,0),MATCH('Master data'!BI$1,'Team forecast'!$B$2:$AO$2,0))</f>
        <v>0</v>
      </c>
      <c r="BJ231" s="5">
        <f t="shared" si="306"/>
        <v>7000</v>
      </c>
      <c r="BK231" s="5">
        <f>INDEX('Team forecast'!$R$3:$BH$26,MATCH($B231,'Team forecast'!$B$3:$B$26,0),MATCH(BK$1,'Team forecast'!$R$2:$BH$2,0))*IF($X231&gt;0,25000,0)</f>
        <v>0</v>
      </c>
      <c r="BL231" s="5">
        <f>INDEX('Team forecast'!$R$3:$BH$26,MATCH($B231,'Team forecast'!$B$3:$B$26,0),MATCH(BL$1,'Team forecast'!$R$2:$BH$2,0))*IF($X231&gt;0,5000,0)</f>
        <v>0</v>
      </c>
      <c r="BM231" s="5">
        <f>INDEX('Team forecast'!$R$3:$BH$26,MATCH($B231,'Team forecast'!$B$3:$B$26,0),MATCH(BM$1,'Team forecast'!$R$2:$BH$2,0))*IF($X231&gt;0,-15000,0)</f>
        <v>0</v>
      </c>
      <c r="BN231" s="5">
        <f t="shared" si="307"/>
        <v>0</v>
      </c>
      <c r="BO231" s="5">
        <f t="shared" si="308"/>
        <v>0</v>
      </c>
      <c r="BP231" s="5">
        <f t="shared" si="309"/>
        <v>0</v>
      </c>
      <c r="BQ231" s="5">
        <f t="shared" si="310"/>
        <v>0</v>
      </c>
      <c r="BR231" s="5">
        <f t="shared" si="311"/>
        <v>0</v>
      </c>
      <c r="BS231" s="5">
        <f t="shared" si="312"/>
        <v>-1638.5980883022303</v>
      </c>
      <c r="BT231" s="5">
        <f t="shared" si="313"/>
        <v>0</v>
      </c>
      <c r="BU231" s="5">
        <f t="shared" si="314"/>
        <v>0</v>
      </c>
      <c r="BV231" s="5">
        <f t="shared" si="315"/>
        <v>0</v>
      </c>
      <c r="BW231" s="5">
        <f t="shared" si="316"/>
        <v>0</v>
      </c>
      <c r="BX231" s="5">
        <f t="shared" si="317"/>
        <v>46286.116257515168</v>
      </c>
      <c r="BY231" s="5">
        <f t="shared" si="318"/>
        <v>138858.34877254552</v>
      </c>
      <c r="BZ231" s="5">
        <f>MAX(INDEX('Team forecast'!$R$3:$BH$26,MATCH($B231,'Team forecast'!$B$3:$B$26,0),MATCH(BZ$1,'Team forecast'!$R$2:$BH$2,0))*($BX231)-(1-INDEX('Team forecast'!$R$3:$BH$26,MATCH($B231,'Team forecast'!$B$3:$B$26,0),MATCH(BZ$1,'Team forecast'!$R$2:$BH$2,0)))*(BY231+CH231)*0.01,-5000)</f>
        <v>24081.91633030356</v>
      </c>
      <c r="CA231" s="5">
        <f>MAX(INDEX('Team forecast'!$R$3:$BH$26,MATCH($B231,'Team forecast'!$B$3:$B$26,0),MATCH(CA$1,'Team forecast'!$R$2:$BH$2,0))*$BX231-(1-INDEX('Team forecast'!$R$3:$BH$26,MATCH($B231,'Team forecast'!$B$3:$B$26,0),MATCH(CA$1,'Team forecast'!$R$2:$BH$2,0)))*(BY231+BX231+CH231)*0.01,-5000)</f>
        <v>-4478.1675048688194</v>
      </c>
      <c r="CB231" s="5">
        <f>MAX(INDEX('Team forecast'!$R$3:$BH$26,MATCH($B231,'Team forecast'!$B$3:$B$26,0),MATCH(CB$1,'Team forecast'!$R$2:$BH$2,0))*$BX231-(1-INDEX('Team forecast'!$R$3:$BH$26,MATCH($B231,'Team forecast'!$B$3:$B$26,0),MATCH(CB$1,'Team forecast'!$R$2:$BH$2,0)))*(BY231+BX231*2+CH231)*0.01,0)</f>
        <v>0</v>
      </c>
      <c r="CC231" s="5">
        <v>0</v>
      </c>
      <c r="CD231" s="5">
        <f>+AK231+BD231*Cockpit!$C$3+BW231*Cockpit!$C$3^2+BZ231*Cockpit!$C$3^3+CA231*Cockpit!$C$3^4+CB231*Cockpit!$C$3^5+CC231*Cockpit!$C$3^6</f>
        <v>86682.038900526517</v>
      </c>
      <c r="CE231" s="5"/>
      <c r="CF231" s="5"/>
      <c r="CG231" s="5">
        <v>0</v>
      </c>
      <c r="CH231" s="5">
        <f t="shared" si="319"/>
        <v>3004000</v>
      </c>
      <c r="CI231" s="5">
        <f t="shared" si="320"/>
        <v>3004000</v>
      </c>
      <c r="CJ231" s="1">
        <f t="shared" si="321"/>
        <v>2.9000000000000001E-2</v>
      </c>
      <c r="CK231" s="5">
        <f>RANK(CD231,$CD$2:$CD$622)+COUNTIF($CD$2:$CD231,$CD231)-1</f>
        <v>102</v>
      </c>
      <c r="CL231" s="5">
        <f>RANK(CJ231,$CJ$2:$CJ$622)+COUNTIF($CJ$2:$CJ231,$CJ231)-1</f>
        <v>66</v>
      </c>
    </row>
    <row r="232" spans="1:90" x14ac:dyDescent="0.3">
      <c r="A232" t="str">
        <f>Players!P233</f>
        <v>Marlos</v>
      </c>
      <c r="B232" t="str">
        <f>Players!G233</f>
        <v>Ukraine</v>
      </c>
      <c r="C232" t="str">
        <f>Players!AB233</f>
        <v>Midfield</v>
      </c>
      <c r="D232" s="1"/>
      <c r="F232" t="str">
        <f>IFERROR(INDEX(Lookup!B:B,MATCH(INDEX(Players!C:C,MATCH(E232,Players!A:A,0)),Lookup!D:D,0)),"")</f>
        <v/>
      </c>
      <c r="G232">
        <f>IF(Players!AC233=0,10000000,Players!AC233)</f>
        <v>2476000</v>
      </c>
      <c r="H232" s="16">
        <f>INDEX('Team forecast'!$B$2:$AO$26,MATCH('Master data'!$B232,'Team forecast'!$B$2:$B$26,0),MATCH('Master data'!H$1,'Team forecast'!$B$2:$AO$2,0))</f>
        <v>1.6656893725023201</v>
      </c>
      <c r="I232" s="16">
        <f>INDEX('Team forecast'!$B$2:$AO$26,MATCH('Master data'!$B232,'Team forecast'!$B$2:$B$26,0),MATCH('Master data'!I$1,'Team forecast'!$B$2:$AO$2,0))</f>
        <v>0.7981888047975968</v>
      </c>
      <c r="J232" s="16">
        <f>INDEX('Team forecast'!$B$2:$AO$26,MATCH('Master data'!$B232,'Team forecast'!$B$2:$B$26,0),MATCH('Master data'!J$1,'Team forecast'!$B$2:$AO$2,0))</f>
        <v>0.45014352402215202</v>
      </c>
      <c r="K232" s="16">
        <f>INDEX('Team forecast'!$B$2:$AO$26,MATCH('Master data'!$B232,'Team forecast'!$B$2:$B$26,0),MATCH('Master data'!K$1,'Team forecast'!$B$2:$AO$2,0))</f>
        <v>4.2020800079035805</v>
      </c>
      <c r="L232" s="16">
        <f>INDEX('Team forecast'!$B$2:$AO$26,MATCH('Master data'!$B232,'Team forecast'!$B$2:$B$26,0),MATCH('Master data'!L$1,'Team forecast'!$B$2:$AO$2,0))</f>
        <v>2.1264724646897806</v>
      </c>
      <c r="M232">
        <f>IF(Players!BC233=1,95,0)</f>
        <v>0</v>
      </c>
      <c r="N232" s="2">
        <f>Players!BN233</f>
        <v>0</v>
      </c>
      <c r="O232" s="2">
        <f>Players!BO233</f>
        <v>0</v>
      </c>
      <c r="P232" s="2">
        <f>Players!BP233</f>
        <v>0</v>
      </c>
      <c r="Q232" s="2">
        <f>Players!BQ233</f>
        <v>0.10356731875719218</v>
      </c>
      <c r="R232" s="2">
        <f>Players!BR233</f>
        <v>5.1783659378596088E-2</v>
      </c>
      <c r="S232" s="2">
        <f t="shared" si="280"/>
        <v>1.6656893725023201</v>
      </c>
      <c r="T232" s="2">
        <f t="shared" si="281"/>
        <v>0.7981888047975968</v>
      </c>
      <c r="U232" s="16">
        <f>INDEX('Team forecast'!$B$2:$AO$26,MATCH('Master data'!$B232,'Team forecast'!$B$2:$B$26,0),MATCH('Master data'!U$1,'Team forecast'!$B$2:$AO$2,0))</f>
        <v>0.58351938299167849</v>
      </c>
      <c r="V232" s="16">
        <f>INDEX('Team forecast'!$B$2:$AO$26,MATCH('Master data'!$B232,'Team forecast'!$B$2:$B$26,0),MATCH('Master data'!V$1,'Team forecast'!$B$2:$AO$2,0))</f>
        <v>0.25208037345240508</v>
      </c>
      <c r="W232" s="16">
        <f>INDEX('Team forecast'!$B$2:$AO$26,MATCH('Master data'!$B232,'Team forecast'!$B$2:$B$26,0),MATCH('Master data'!W$1,'Team forecast'!$B$2:$AO$2,0))</f>
        <v>0.1644002435559164</v>
      </c>
      <c r="X232" s="5">
        <f t="shared" si="282"/>
        <v>-5000</v>
      </c>
      <c r="Y232" s="5">
        <f t="shared" si="283"/>
        <v>0</v>
      </c>
      <c r="Z232" s="5">
        <f t="shared" si="284"/>
        <v>0</v>
      </c>
      <c r="AA232" s="5">
        <f t="shared" si="285"/>
        <v>0</v>
      </c>
      <c r="AB232" s="5">
        <f t="shared" si="286"/>
        <v>0</v>
      </c>
      <c r="AC232" s="5">
        <f t="shared" si="287"/>
        <v>0</v>
      </c>
      <c r="AD232" s="5">
        <f t="shared" si="288"/>
        <v>0</v>
      </c>
      <c r="AE232" s="5">
        <f t="shared" si="289"/>
        <v>0</v>
      </c>
      <c r="AF232" s="5">
        <f t="shared" si="290"/>
        <v>0</v>
      </c>
      <c r="AG232" s="5">
        <f t="shared" si="291"/>
        <v>0</v>
      </c>
      <c r="AH232" s="5">
        <f t="shared" si="292"/>
        <v>0</v>
      </c>
      <c r="AI232" s="5">
        <f t="shared" si="293"/>
        <v>0</v>
      </c>
      <c r="AJ232" s="5">
        <f t="shared" si="294"/>
        <v>0</v>
      </c>
      <c r="AK232" s="5">
        <f>IFERROR(SUM(X232:AJ232),-5000)*((Cockpit!$C$3)^0)</f>
        <v>-5000</v>
      </c>
      <c r="AL232" s="16">
        <f>INDEX('Team forecast'!$B$2:$AO$26,MATCH('Master data'!$B232,'Team forecast'!$B$2:$B$26,0),MATCH('Master data'!AL$1,'Team forecast'!$B$2:$AO$2,0))</f>
        <v>1.2844000534385505</v>
      </c>
      <c r="AM232" s="16">
        <f>INDEX('Team forecast'!$B$2:$AO$26,MATCH('Master data'!$B232,'Team forecast'!$B$2:$B$26,0),MATCH('Master data'!AM$1,'Team forecast'!$B$2:$AO$2,0))</f>
        <v>1.1592369104845446</v>
      </c>
      <c r="AN232" s="16">
        <f>INDEX('Team forecast'!$B$2:$AO$26,MATCH('Master data'!$B232,'Team forecast'!$B$2:$B$26,0),MATCH('Master data'!AN$1,'Team forecast'!$B$2:$AO$2,0))</f>
        <v>0.31372549019607843</v>
      </c>
      <c r="AO232" s="16">
        <f>INDEX('Team forecast'!$B$2:$AO$26,MATCH('Master data'!$B232,'Team forecast'!$B$2:$B$26,0),MATCH('Master data'!AO$1,'Team forecast'!$B$2:$AO$2,0))</f>
        <v>3.240191043901798</v>
      </c>
      <c r="AP232" s="16">
        <f>INDEX('Team forecast'!$B$2:$AO$26,MATCH('Master data'!$B232,'Team forecast'!$B$2:$B$26,0),MATCH('Master data'!AP$1,'Team forecast'!$B$2:$AO$2,0))</f>
        <v>3.0883487157183667</v>
      </c>
      <c r="AQ232" s="5">
        <f t="shared" si="295"/>
        <v>-5000</v>
      </c>
      <c r="AR232" s="5">
        <f>INDEX('Team forecast'!$B$2:$AO$26,MATCH('Master data'!$B232,'Team forecast'!$B$2:$B$26,0),MATCH('Master data'!AR$1,'Team forecast'!$B$2:$AO$2,0))*IF(X232&gt;0,25000,0)</f>
        <v>0</v>
      </c>
      <c r="AS232" s="16">
        <f>INDEX('Team forecast'!$B$2:$AO$26,MATCH('Master data'!$B232,'Team forecast'!$B$2:$B$26,0),MATCH('Master data'!AS$1,'Team forecast'!$B$2:$AO$2,0))*IF(X232&gt;0,5000,0)</f>
        <v>0</v>
      </c>
      <c r="AT232" s="16">
        <f>INDEX('Team forecast'!$B$2:$AO$26,MATCH('Master data'!$B232,'Team forecast'!$B$2:$B$26,0),MATCH('Master data'!AT$1,'Team forecast'!$B$2:$AO$2,0))*IF(X232&gt;0,-15000,0)</f>
        <v>0</v>
      </c>
      <c r="AU232" s="5">
        <f t="shared" si="296"/>
        <v>0</v>
      </c>
      <c r="AV232" s="5">
        <f t="shared" si="297"/>
        <v>0</v>
      </c>
      <c r="AW232" s="5">
        <f t="shared" si="298"/>
        <v>0</v>
      </c>
      <c r="AX232" s="5">
        <f t="shared" si="299"/>
        <v>0</v>
      </c>
      <c r="AY232" s="5">
        <f t="shared" si="300"/>
        <v>0</v>
      </c>
      <c r="AZ232" s="5">
        <f t="shared" si="301"/>
        <v>0</v>
      </c>
      <c r="BA232" s="5">
        <f t="shared" si="302"/>
        <v>0</v>
      </c>
      <c r="BB232" s="5">
        <f t="shared" si="303"/>
        <v>0</v>
      </c>
      <c r="BC232" s="5">
        <f t="shared" si="304"/>
        <v>0</v>
      </c>
      <c r="BD232" s="5">
        <f t="shared" si="305"/>
        <v>-5000</v>
      </c>
      <c r="BE232" s="16">
        <f>INDEX('Team forecast'!$B$2:$AO$26,MATCH('Master data'!$B232,'Team forecast'!$B$2:$B$26,0),MATCH('Master data'!BE$1,'Team forecast'!$B$2:$AO$2,0))</f>
        <v>0</v>
      </c>
      <c r="BF232" s="16">
        <f>INDEX('Team forecast'!$B$2:$AO$26,MATCH('Master data'!$B232,'Team forecast'!$B$2:$B$26,0),MATCH('Master data'!BF$1,'Team forecast'!$B$2:$AO$2,0))</f>
        <v>0</v>
      </c>
      <c r="BG232" s="16">
        <f>INDEX('Team forecast'!$B$2:$AO$26,MATCH('Master data'!$B232,'Team forecast'!$B$2:$B$26,0),MATCH('Master data'!BG$1,'Team forecast'!$B$2:$AO$2,0))</f>
        <v>0</v>
      </c>
      <c r="BH232" s="16">
        <f>INDEX('Team forecast'!$B$2:$AO$26,MATCH('Master data'!$B232,'Team forecast'!$B$2:$B$26,0),MATCH('Master data'!BH$1,'Team forecast'!$B$2:$AO$2,0))</f>
        <v>0</v>
      </c>
      <c r="BI232" s="16">
        <f>INDEX('Team forecast'!$B$2:$AO$26,MATCH('Master data'!$B232,'Team forecast'!$B$2:$B$26,0),MATCH('Master data'!BI$1,'Team forecast'!$B$2:$AO$2,0))</f>
        <v>0</v>
      </c>
      <c r="BJ232" s="5">
        <f t="shared" si="306"/>
        <v>-5000</v>
      </c>
      <c r="BK232" s="5">
        <f>INDEX('Team forecast'!$R$3:$BH$26,MATCH($B232,'Team forecast'!$B$3:$B$26,0),MATCH(BK$1,'Team forecast'!$R$2:$BH$2,0))*IF($X232&gt;0,25000,0)</f>
        <v>0</v>
      </c>
      <c r="BL232" s="5">
        <f>INDEX('Team forecast'!$R$3:$BH$26,MATCH($B232,'Team forecast'!$B$3:$B$26,0),MATCH(BL$1,'Team forecast'!$R$2:$BH$2,0))*IF($X232&gt;0,5000,0)</f>
        <v>0</v>
      </c>
      <c r="BM232" s="5">
        <f>INDEX('Team forecast'!$R$3:$BH$26,MATCH($B232,'Team forecast'!$B$3:$B$26,0),MATCH(BM$1,'Team forecast'!$R$2:$BH$2,0))*IF($X232&gt;0,-15000,0)</f>
        <v>0</v>
      </c>
      <c r="BN232" s="5">
        <f t="shared" si="307"/>
        <v>0</v>
      </c>
      <c r="BO232" s="5">
        <f t="shared" si="308"/>
        <v>0</v>
      </c>
      <c r="BP232" s="5">
        <f t="shared" si="309"/>
        <v>0</v>
      </c>
      <c r="BQ232" s="5">
        <f t="shared" si="310"/>
        <v>0</v>
      </c>
      <c r="BR232" s="5">
        <f t="shared" si="311"/>
        <v>0</v>
      </c>
      <c r="BS232" s="5">
        <f t="shared" si="312"/>
        <v>0</v>
      </c>
      <c r="BT232" s="5">
        <f t="shared" si="313"/>
        <v>0</v>
      </c>
      <c r="BU232" s="5">
        <f t="shared" si="314"/>
        <v>0</v>
      </c>
      <c r="BV232" s="5">
        <f t="shared" si="315"/>
        <v>0</v>
      </c>
      <c r="BW232" s="5">
        <f t="shared" si="316"/>
        <v>0</v>
      </c>
      <c r="BX232" s="5">
        <f t="shared" si="317"/>
        <v>-5000</v>
      </c>
      <c r="BY232" s="5">
        <f t="shared" si="318"/>
        <v>-15000</v>
      </c>
      <c r="BZ232" s="5">
        <f>MAX(INDEX('Team forecast'!$R$3:$BH$26,MATCH($B232,'Team forecast'!$B$3:$B$26,0),MATCH(BZ$1,'Team forecast'!$R$2:$BH$2,0))*($BX232)-(1-INDEX('Team forecast'!$R$3:$BH$26,MATCH($B232,'Team forecast'!$B$3:$B$26,0),MATCH(BZ$1,'Team forecast'!$R$2:$BH$2,0)))*(BY232+CH232)*0.01,-5000)</f>
        <v>-5000</v>
      </c>
      <c r="CA232" s="5">
        <f>MAX(INDEX('Team forecast'!$R$3:$BH$26,MATCH($B232,'Team forecast'!$B$3:$B$26,0),MATCH(CA$1,'Team forecast'!$R$2:$BH$2,0))*$BX232-(1-INDEX('Team forecast'!$R$3:$BH$26,MATCH($B232,'Team forecast'!$B$3:$B$26,0),MATCH(CA$1,'Team forecast'!$R$2:$BH$2,0)))*(BY232+BX232+CH232)*0.01,-5000)</f>
        <v>-5000</v>
      </c>
      <c r="CB232" s="5">
        <f>MAX(INDEX('Team forecast'!$R$3:$BH$26,MATCH($B232,'Team forecast'!$B$3:$B$26,0),MATCH(CB$1,'Team forecast'!$R$2:$BH$2,0))*$BX232-(1-INDEX('Team forecast'!$R$3:$BH$26,MATCH($B232,'Team forecast'!$B$3:$B$26,0),MATCH(CB$1,'Team forecast'!$R$2:$BH$2,0)))*(BY232+BX232*2+CH232)*0.01,0)</f>
        <v>0</v>
      </c>
      <c r="CC232" s="5">
        <v>0</v>
      </c>
      <c r="CD232" s="5">
        <f>+AK232+BD232*Cockpit!$C$3+BW232*Cockpit!$C$3^2+BZ232*Cockpit!$C$3^3+CA232*Cockpit!$C$3^4+CB232*Cockpit!$C$3^5+CC232*Cockpit!$C$3^6</f>
        <v>-10802.469135802468</v>
      </c>
      <c r="CE232" s="5"/>
      <c r="CF232" s="5"/>
      <c r="CG232" s="5">
        <v>0</v>
      </c>
      <c r="CH232" s="5">
        <f t="shared" si="319"/>
        <v>2476000</v>
      </c>
      <c r="CI232" s="5">
        <f t="shared" si="320"/>
        <v>2476000</v>
      </c>
      <c r="CJ232" s="1">
        <f t="shared" si="321"/>
        <v>-4.0000000000000001E-3</v>
      </c>
      <c r="CK232" s="5">
        <f>RANK(CD232,$CD$2:$CD$622)+COUNTIF($CD$2:$CD232,$CD232)-1</f>
        <v>488</v>
      </c>
      <c r="CL232" s="5">
        <f>RANK(CJ232,$CJ$2:$CJ$622)+COUNTIF($CJ$2:$CJ232,$CJ232)-1</f>
        <v>501</v>
      </c>
    </row>
    <row r="233" spans="1:90" x14ac:dyDescent="0.3">
      <c r="A233" t="str">
        <f>Players!P234</f>
        <v>Hakan Calhanoglu</v>
      </c>
      <c r="B233" t="str">
        <f>Players!G234</f>
        <v>Turkey</v>
      </c>
      <c r="C233" t="str">
        <f>Players!AB234</f>
        <v>Midfield</v>
      </c>
      <c r="D233" s="1"/>
      <c r="F233" t="str">
        <f>IFERROR(INDEX(Lookup!B:B,MATCH(INDEX(Players!C:C,MATCH(E233,Players!A:A,0)),Lookup!D:D,0)),"")</f>
        <v/>
      </c>
      <c r="G233">
        <f>IF(Players!AC234=0,10000000,Players!AC234)</f>
        <v>4468000</v>
      </c>
      <c r="H233" s="16">
        <f>INDEX('Team forecast'!$B$2:$AO$26,MATCH('Master data'!$B233,'Team forecast'!$B$2:$B$26,0),MATCH('Master data'!H$1,'Team forecast'!$B$2:$AO$2,0))</f>
        <v>1.1586041992960849</v>
      </c>
      <c r="I233" s="16">
        <f>INDEX('Team forecast'!$B$2:$AO$26,MATCH('Master data'!$B233,'Team forecast'!$B$2:$B$26,0),MATCH('Master data'!I$1,'Team forecast'!$B$2:$AO$2,0))</f>
        <v>0.92709239831135859</v>
      </c>
      <c r="J233" s="16">
        <f>INDEX('Team forecast'!$B$2:$AO$26,MATCH('Master data'!$B233,'Team forecast'!$B$2:$B$26,0),MATCH('Master data'!J$1,'Team forecast'!$B$2:$AO$2,0))</f>
        <v>0.39570258483140092</v>
      </c>
      <c r="K233" s="16">
        <f>INDEX('Team forecast'!$B$2:$AO$26,MATCH('Master data'!$B233,'Team forecast'!$B$2:$B$26,0),MATCH('Master data'!K$1,'Team forecast'!$B$2:$AO$2,0))</f>
        <v>3.1313627008002296</v>
      </c>
      <c r="L233" s="16">
        <f>INDEX('Team forecast'!$B$2:$AO$26,MATCH('Master data'!$B233,'Team forecast'!$B$2:$B$26,0),MATCH('Master data'!L$1,'Team forecast'!$B$2:$AO$2,0))</f>
        <v>2.799575071216537</v>
      </c>
      <c r="M233">
        <f>IF(Players!BC234=1,95,0)</f>
        <v>95</v>
      </c>
      <c r="N233" s="2">
        <f>Players!BN234</f>
        <v>9.5420413432769413E-2</v>
      </c>
      <c r="O233" s="2">
        <f>Players!BO234</f>
        <v>0.20363077317553571</v>
      </c>
      <c r="P233" s="2">
        <f>Players!BP234</f>
        <v>0.19403530884611542</v>
      </c>
      <c r="Q233" s="2">
        <f>Players!BQ234</f>
        <v>6.8571428571428575E-2</v>
      </c>
      <c r="R233" s="2">
        <f>Players!BR234</f>
        <v>0</v>
      </c>
      <c r="S233" s="2">
        <f t="shared" si="280"/>
        <v>1.1586041992960849</v>
      </c>
      <c r="T233" s="2">
        <f t="shared" si="281"/>
        <v>0.92709239831135859</v>
      </c>
      <c r="U233" s="16">
        <f>INDEX('Team forecast'!$B$2:$AO$26,MATCH('Master data'!$B233,'Team forecast'!$B$2:$B$26,0),MATCH('Master data'!U$1,'Team forecast'!$B$2:$AO$2,0))</f>
        <v>0.39240506329113928</v>
      </c>
      <c r="V233" s="16">
        <f>INDEX('Team forecast'!$B$2:$AO$26,MATCH('Master data'!$B233,'Team forecast'!$B$2:$B$26,0),MATCH('Master data'!V$1,'Team forecast'!$B$2:$AO$2,0))</f>
        <v>0.30379746835443039</v>
      </c>
      <c r="W233" s="16">
        <f>INDEX('Team forecast'!$B$2:$AO$26,MATCH('Master data'!$B233,'Team forecast'!$B$2:$B$26,0),MATCH('Master data'!W$1,'Team forecast'!$B$2:$AO$2,0))</f>
        <v>0.30379746835443039</v>
      </c>
      <c r="X233" s="5">
        <f t="shared" si="282"/>
        <v>7000</v>
      </c>
      <c r="Y233" s="5">
        <f t="shared" si="283"/>
        <v>9810.1265822784826</v>
      </c>
      <c r="Z233" s="5">
        <f t="shared" si="284"/>
        <v>1518.9873417721519</v>
      </c>
      <c r="AA233" s="5">
        <f t="shared" si="285"/>
        <v>-4556.9620253164558</v>
      </c>
      <c r="AB233" s="5">
        <f t="shared" si="286"/>
        <v>13819.3114627219</v>
      </c>
      <c r="AC233" s="5">
        <f t="shared" si="287"/>
        <v>11796.373445354213</v>
      </c>
      <c r="AD233" s="5">
        <f t="shared" si="288"/>
        <v>6075.9492875897868</v>
      </c>
      <c r="AE233" s="5">
        <f t="shared" si="289"/>
        <v>0</v>
      </c>
      <c r="AF233" s="5">
        <f t="shared" si="290"/>
        <v>0</v>
      </c>
      <c r="AG233" s="5">
        <f t="shared" si="291"/>
        <v>-1371.4285714285716</v>
      </c>
      <c r="AH233" s="5">
        <f t="shared" si="292"/>
        <v>0</v>
      </c>
      <c r="AI233" s="5">
        <f t="shared" si="293"/>
        <v>11586.041992960849</v>
      </c>
      <c r="AJ233" s="5">
        <f t="shared" si="294"/>
        <v>-7416.7391864908686</v>
      </c>
      <c r="AK233" s="5">
        <f>IFERROR(SUM(X233:AJ233),-5000)*((Cockpit!$C$3)^0)</f>
        <v>48261.660329441482</v>
      </c>
      <c r="AL233" s="16">
        <f>INDEX('Team forecast'!$B$2:$AO$26,MATCH('Master data'!$B233,'Team forecast'!$B$2:$B$26,0),MATCH('Master data'!AL$1,'Team forecast'!$B$2:$AO$2,0))</f>
        <v>1.1663417361082891</v>
      </c>
      <c r="AM233" s="16">
        <f>INDEX('Team forecast'!$B$2:$AO$26,MATCH('Master data'!$B233,'Team forecast'!$B$2:$B$26,0),MATCH('Master data'!AM$1,'Team forecast'!$B$2:$AO$2,0))</f>
        <v>1.4540238085600701</v>
      </c>
      <c r="AN233" s="16">
        <f>INDEX('Team forecast'!$B$2:$AO$26,MATCH('Master data'!$B233,'Team forecast'!$B$2:$B$26,0),MATCH('Master data'!AN$1,'Team forecast'!$B$2:$AO$2,0))</f>
        <v>0.23362831858407079</v>
      </c>
      <c r="AO233" s="16">
        <f>INDEX('Team forecast'!$B$2:$AO$26,MATCH('Master data'!$B233,'Team forecast'!$B$2:$B$26,0),MATCH('Master data'!AO$1,'Team forecast'!$B$2:$AO$2,0))</f>
        <v>3.1522749624548352</v>
      </c>
      <c r="AP233" s="16">
        <f>INDEX('Team forecast'!$B$2:$AO$26,MATCH('Master data'!$B233,'Team forecast'!$B$2:$B$26,0),MATCH('Master data'!AP$1,'Team forecast'!$B$2:$AO$2,0))</f>
        <v>4.3907692640070541</v>
      </c>
      <c r="AQ233" s="5">
        <f t="shared" si="295"/>
        <v>7000</v>
      </c>
      <c r="AR233" s="5">
        <f>INDEX('Team forecast'!$B$2:$AO$26,MATCH('Master data'!$B233,'Team forecast'!$B$2:$B$26,0),MATCH('Master data'!AR$1,'Team forecast'!$B$2:$AO$2,0))*IF(X233&gt;0,25000,0)</f>
        <v>7079.646017699115</v>
      </c>
      <c r="AS233" s="16">
        <f>INDEX('Team forecast'!$B$2:$AO$26,MATCH('Master data'!$B233,'Team forecast'!$B$2:$B$26,0),MATCH('Master data'!AS$1,'Team forecast'!$B$2:$AO$2,0))*IF(X233&gt;0,5000,0)</f>
        <v>1460.1769911504421</v>
      </c>
      <c r="AT233" s="16">
        <f>INDEX('Team forecast'!$B$2:$AO$26,MATCH('Master data'!$B233,'Team forecast'!$B$2:$B$26,0),MATCH('Master data'!AT$1,'Team forecast'!$B$2:$AO$2,0))*IF(X233&gt;0,-15000,0)</f>
        <v>-6371.6814159292016</v>
      </c>
      <c r="AU233" s="5">
        <f t="shared" si="296"/>
        <v>13911.601332918373</v>
      </c>
      <c r="AV233" s="5">
        <f t="shared" si="297"/>
        <v>11875.153475531377</v>
      </c>
      <c r="AW233" s="5">
        <f t="shared" si="298"/>
        <v>6116.526459078008</v>
      </c>
      <c r="AX233" s="5">
        <f t="shared" si="299"/>
        <v>0</v>
      </c>
      <c r="AY233" s="5">
        <f t="shared" si="300"/>
        <v>0</v>
      </c>
      <c r="AZ233" s="5">
        <f t="shared" si="301"/>
        <v>-1371.4285714285716</v>
      </c>
      <c r="BA233" s="5">
        <f t="shared" si="302"/>
        <v>0</v>
      </c>
      <c r="BB233" s="5">
        <f t="shared" si="303"/>
        <v>11663.417361082891</v>
      </c>
      <c r="BC233" s="5">
        <f t="shared" si="304"/>
        <v>-11632.190468480561</v>
      </c>
      <c r="BD233" s="5">
        <f t="shared" si="305"/>
        <v>39731.221181621862</v>
      </c>
      <c r="BE233" s="16">
        <f>INDEX('Team forecast'!$B$2:$AO$26,MATCH('Master data'!$B233,'Team forecast'!$B$2:$B$26,0),MATCH('Master data'!BE$1,'Team forecast'!$B$2:$AO$2,0))</f>
        <v>0</v>
      </c>
      <c r="BF233" s="16">
        <f>INDEX('Team forecast'!$B$2:$AO$26,MATCH('Master data'!$B233,'Team forecast'!$B$2:$B$26,0),MATCH('Master data'!BF$1,'Team forecast'!$B$2:$AO$2,0))</f>
        <v>0</v>
      </c>
      <c r="BG233" s="16">
        <f>INDEX('Team forecast'!$B$2:$AO$26,MATCH('Master data'!$B233,'Team forecast'!$B$2:$B$26,0),MATCH('Master data'!BG$1,'Team forecast'!$B$2:$AO$2,0))</f>
        <v>0</v>
      </c>
      <c r="BH233" s="16">
        <f>INDEX('Team forecast'!$B$2:$AO$26,MATCH('Master data'!$B233,'Team forecast'!$B$2:$B$26,0),MATCH('Master data'!BH$1,'Team forecast'!$B$2:$AO$2,0))</f>
        <v>0</v>
      </c>
      <c r="BI233" s="16">
        <f>INDEX('Team forecast'!$B$2:$AO$26,MATCH('Master data'!$B233,'Team forecast'!$B$2:$B$26,0),MATCH('Master data'!BI$1,'Team forecast'!$B$2:$AO$2,0))</f>
        <v>0</v>
      </c>
      <c r="BJ233" s="5">
        <f t="shared" si="306"/>
        <v>7000</v>
      </c>
      <c r="BK233" s="5">
        <f>INDEX('Team forecast'!$R$3:$BH$26,MATCH($B233,'Team forecast'!$B$3:$B$26,0),MATCH(BK$1,'Team forecast'!$R$2:$BH$2,0))*IF($X233&gt;0,25000,0)</f>
        <v>0</v>
      </c>
      <c r="BL233" s="5">
        <f>INDEX('Team forecast'!$R$3:$BH$26,MATCH($B233,'Team forecast'!$B$3:$B$26,0),MATCH(BL$1,'Team forecast'!$R$2:$BH$2,0))*IF($X233&gt;0,5000,0)</f>
        <v>0</v>
      </c>
      <c r="BM233" s="5">
        <f>INDEX('Team forecast'!$R$3:$BH$26,MATCH($B233,'Team forecast'!$B$3:$B$26,0),MATCH(BM$1,'Team forecast'!$R$2:$BH$2,0))*IF($X233&gt;0,-15000,0)</f>
        <v>0</v>
      </c>
      <c r="BN233" s="5">
        <f t="shared" si="307"/>
        <v>0</v>
      </c>
      <c r="BO233" s="5">
        <f t="shared" si="308"/>
        <v>0</v>
      </c>
      <c r="BP233" s="5">
        <f t="shared" si="309"/>
        <v>0</v>
      </c>
      <c r="BQ233" s="5">
        <f t="shared" si="310"/>
        <v>0</v>
      </c>
      <c r="BR233" s="5">
        <f t="shared" si="311"/>
        <v>0</v>
      </c>
      <c r="BS233" s="5">
        <f t="shared" si="312"/>
        <v>-1371.4285714285716</v>
      </c>
      <c r="BT233" s="5">
        <f t="shared" si="313"/>
        <v>0</v>
      </c>
      <c r="BU233" s="5">
        <f t="shared" si="314"/>
        <v>0</v>
      </c>
      <c r="BV233" s="5">
        <f t="shared" si="315"/>
        <v>0</v>
      </c>
      <c r="BW233" s="5">
        <f t="shared" si="316"/>
        <v>0</v>
      </c>
      <c r="BX233" s="5">
        <f t="shared" si="317"/>
        <v>43996.440755531672</v>
      </c>
      <c r="BY233" s="5">
        <f t="shared" si="318"/>
        <v>131989.32226659503</v>
      </c>
      <c r="BZ233" s="5">
        <f>MAX(INDEX('Team forecast'!$R$3:$BH$26,MATCH($B233,'Team forecast'!$B$3:$B$26,0),MATCH(BZ$1,'Team forecast'!$R$2:$BH$2,0))*($BX233)-(1-INDEX('Team forecast'!$R$3:$BH$26,MATCH($B233,'Team forecast'!$B$3:$B$26,0),MATCH(BZ$1,'Team forecast'!$R$2:$BH$2,0)))*(BY233+CH233)*0.01,-5000)</f>
        <v>-5000</v>
      </c>
      <c r="CA233" s="5">
        <f>MAX(INDEX('Team forecast'!$R$3:$BH$26,MATCH($B233,'Team forecast'!$B$3:$B$26,0),MATCH(CA$1,'Team forecast'!$R$2:$BH$2,0))*$BX233-(1-INDEX('Team forecast'!$R$3:$BH$26,MATCH($B233,'Team forecast'!$B$3:$B$26,0),MATCH(CA$1,'Team forecast'!$R$2:$BH$2,0)))*(BY233+BX233+CH233)*0.01,-5000)</f>
        <v>-5000</v>
      </c>
      <c r="CB233" s="5">
        <f>MAX(INDEX('Team forecast'!$R$3:$BH$26,MATCH($B233,'Team forecast'!$B$3:$B$26,0),MATCH(CB$1,'Team forecast'!$R$2:$BH$2,0))*$BX233-(1-INDEX('Team forecast'!$R$3:$BH$26,MATCH($B233,'Team forecast'!$B$3:$B$26,0),MATCH(CB$1,'Team forecast'!$R$2:$BH$2,0)))*(BY233+BX233*2+CH233)*0.01,0)</f>
        <v>0</v>
      </c>
      <c r="CC233" s="5">
        <v>0</v>
      </c>
      <c r="CD233" s="5">
        <f>+AK233+BD233*Cockpit!$C$3+BW233*Cockpit!$C$3^2+BZ233*Cockpit!$C$3^3+CA233*Cockpit!$C$3^4+CB233*Cockpit!$C$3^5+CC233*Cockpit!$C$3^6</f>
        <v>72280.005314720256</v>
      </c>
      <c r="CE233" s="5"/>
      <c r="CF233" s="5"/>
      <c r="CG233" s="5">
        <v>0</v>
      </c>
      <c r="CH233" s="5">
        <f t="shared" si="319"/>
        <v>4468000</v>
      </c>
      <c r="CI233" s="5">
        <f t="shared" si="320"/>
        <v>4468000</v>
      </c>
      <c r="CJ233" s="1">
        <f t="shared" si="321"/>
        <v>1.6E-2</v>
      </c>
      <c r="CK233" s="5">
        <f>RANK(CD233,$CD$2:$CD$622)+COUNTIF($CD$2:$CD233,$CD233)-1</f>
        <v>137</v>
      </c>
      <c r="CL233" s="5">
        <f>RANK(CJ233,$CJ$2:$CJ$622)+COUNTIF($CJ$2:$CJ233,$CJ233)-1</f>
        <v>152</v>
      </c>
    </row>
    <row r="234" spans="1:90" x14ac:dyDescent="0.3">
      <c r="A234" t="str">
        <f>Players!P235</f>
        <v>Aleksey Miranchuk</v>
      </c>
      <c r="B234" t="str">
        <f>Players!G235</f>
        <v>Russia</v>
      </c>
      <c r="C234" t="str">
        <f>Players!AB235</f>
        <v>Midfield</v>
      </c>
      <c r="D234" s="1"/>
      <c r="F234" t="str">
        <f>IFERROR(INDEX(Lookup!B:B,MATCH(INDEX(Players!C:C,MATCH(E234,Players!A:A,0)),Lookup!D:D,0)),"")</f>
        <v/>
      </c>
      <c r="G234">
        <f>IF(Players!AC235=0,10000000,Players!AC235)</f>
        <v>2984000</v>
      </c>
      <c r="H234" s="16">
        <f>INDEX('Team forecast'!$B$2:$AO$26,MATCH('Master data'!$B234,'Team forecast'!$B$2:$B$26,0),MATCH('Master data'!H$1,'Team forecast'!$B$2:$AO$2,0))</f>
        <v>1.5209364700383743</v>
      </c>
      <c r="I234" s="16">
        <f>INDEX('Team forecast'!$B$2:$AO$26,MATCH('Master data'!$B234,'Team forecast'!$B$2:$B$26,0),MATCH('Master data'!I$1,'Team forecast'!$B$2:$AO$2,0))</f>
        <v>0.70247217008251406</v>
      </c>
      <c r="J234" s="16">
        <f>INDEX('Team forecast'!$B$2:$AO$26,MATCH('Master data'!$B234,'Team forecast'!$B$2:$B$26,0),MATCH('Master data'!J$1,'Team forecast'!$B$2:$AO$2,0))</f>
        <v>0.49535917668180812</v>
      </c>
      <c r="K234" s="16">
        <f>INDEX('Team forecast'!$B$2:$AO$26,MATCH('Master data'!$B234,'Team forecast'!$B$2:$B$26,0),MATCH('Master data'!K$1,'Team forecast'!$B$2:$AO$2,0))</f>
        <v>4.5628094101151229</v>
      </c>
      <c r="L234" s="16">
        <f>INDEX('Team forecast'!$B$2:$AO$26,MATCH('Master data'!$B234,'Team forecast'!$B$2:$B$26,0),MATCH('Master data'!L$1,'Team forecast'!$B$2:$AO$2,0))</f>
        <v>2.3923352925187715</v>
      </c>
      <c r="M234">
        <f>IF(Players!BC235=1,95,0)</f>
        <v>95</v>
      </c>
      <c r="N234" s="2">
        <f>Players!BN235</f>
        <v>0.21839366096749019</v>
      </c>
      <c r="O234" s="2">
        <f>Players!BO235</f>
        <v>0.12552159480105587</v>
      </c>
      <c r="P234" s="2">
        <f>Players!BP235</f>
        <v>0.18452947214156662</v>
      </c>
      <c r="Q234" s="2">
        <f>Players!BQ235</f>
        <v>0</v>
      </c>
      <c r="R234" s="2">
        <f>Players!BR235</f>
        <v>0</v>
      </c>
      <c r="S234" s="2">
        <f t="shared" si="280"/>
        <v>1.5209364700383743</v>
      </c>
      <c r="T234" s="2">
        <f t="shared" si="281"/>
        <v>0.70247217008251406</v>
      </c>
      <c r="U234" s="16">
        <f>INDEX('Team forecast'!$B$2:$AO$26,MATCH('Master data'!$B234,'Team forecast'!$B$2:$B$26,0),MATCH('Master data'!U$1,'Team forecast'!$B$2:$AO$2,0))</f>
        <v>0.56654851943847506</v>
      </c>
      <c r="V234" s="16">
        <f>INDEX('Team forecast'!$B$2:$AO$26,MATCH('Master data'!$B234,'Team forecast'!$B$2:$B$26,0),MATCH('Master data'!V$1,'Team forecast'!$B$2:$AO$2,0))</f>
        <v>0.27032457927492948</v>
      </c>
      <c r="W234" s="16">
        <f>INDEX('Team forecast'!$B$2:$AO$26,MATCH('Master data'!$B234,'Team forecast'!$B$2:$B$26,0),MATCH('Master data'!W$1,'Team forecast'!$B$2:$AO$2,0))</f>
        <v>0.1631269012865954</v>
      </c>
      <c r="X234" s="5">
        <f t="shared" si="282"/>
        <v>7000</v>
      </c>
      <c r="Y234" s="5">
        <f t="shared" si="283"/>
        <v>14163.712985961876</v>
      </c>
      <c r="Z234" s="5">
        <f t="shared" si="284"/>
        <v>1351.6228963746473</v>
      </c>
      <c r="AA234" s="5">
        <f t="shared" si="285"/>
        <v>-2446.9035192989309</v>
      </c>
      <c r="AB234" s="5">
        <f t="shared" si="286"/>
        <v>41520.360473831504</v>
      </c>
      <c r="AC234" s="5">
        <f t="shared" si="287"/>
        <v>9545.5185655152527</v>
      </c>
      <c r="AD234" s="5">
        <f t="shared" si="288"/>
        <v>8419.7281193111667</v>
      </c>
      <c r="AE234" s="5">
        <f t="shared" si="289"/>
        <v>0</v>
      </c>
      <c r="AF234" s="5">
        <f t="shared" si="290"/>
        <v>0</v>
      </c>
      <c r="AG234" s="5">
        <f t="shared" si="291"/>
        <v>0</v>
      </c>
      <c r="AH234" s="5">
        <f t="shared" si="292"/>
        <v>0</v>
      </c>
      <c r="AI234" s="5">
        <f t="shared" si="293"/>
        <v>15209.364700383743</v>
      </c>
      <c r="AJ234" s="5">
        <f t="shared" si="294"/>
        <v>-5619.7773606601122</v>
      </c>
      <c r="AK234" s="5">
        <f>IFERROR(SUM(X234:AJ234),-5000)*((Cockpit!$C$3)^0)</f>
        <v>89143.626861419136</v>
      </c>
      <c r="AL234" s="16">
        <f>INDEX('Team forecast'!$B$2:$AO$26,MATCH('Master data'!$B234,'Team forecast'!$B$2:$B$26,0),MATCH('Master data'!AL$1,'Team forecast'!$B$2:$AO$2,0))</f>
        <v>0.9840391469881502</v>
      </c>
      <c r="AM234" s="16">
        <f>INDEX('Team forecast'!$B$2:$AO$26,MATCH('Master data'!$B234,'Team forecast'!$B$2:$B$26,0),MATCH('Master data'!AM$1,'Team forecast'!$B$2:$AO$2,0))</f>
        <v>1.4540427762338861</v>
      </c>
      <c r="AN234" s="16">
        <f>INDEX('Team forecast'!$B$2:$AO$26,MATCH('Master data'!$B234,'Team forecast'!$B$2:$B$26,0),MATCH('Master data'!AN$1,'Team forecast'!$B$2:$AO$2,0))</f>
        <v>0.23362388724035599</v>
      </c>
      <c r="AO234" s="16">
        <f>INDEX('Team forecast'!$B$2:$AO$26,MATCH('Master data'!$B234,'Team forecast'!$B$2:$B$26,0),MATCH('Master data'!AO$1,'Team forecast'!$B$2:$AO$2,0))</f>
        <v>2.9521174409644506</v>
      </c>
      <c r="AP234" s="16">
        <f>INDEX('Team forecast'!$B$2:$AO$26,MATCH('Master data'!$B234,'Team forecast'!$B$2:$B$26,0),MATCH('Master data'!AP$1,'Team forecast'!$B$2:$AO$2,0))</f>
        <v>4.9518799442370804</v>
      </c>
      <c r="AQ234" s="5">
        <f t="shared" si="295"/>
        <v>7000</v>
      </c>
      <c r="AR234" s="5">
        <f>INDEX('Team forecast'!$B$2:$AO$26,MATCH('Master data'!$B234,'Team forecast'!$B$2:$B$26,0),MATCH('Master data'!AR$1,'Team forecast'!$B$2:$AO$2,0))*IF(X234&gt;0,25000,0)</f>
        <v>6147.9970326409475</v>
      </c>
      <c r="AS234" s="16">
        <f>INDEX('Team forecast'!$B$2:$AO$26,MATCH('Master data'!$B234,'Team forecast'!$B$2:$B$26,0),MATCH('Master data'!AS$1,'Team forecast'!$B$2:$AO$2,0))*IF(X234&gt;0,5000,0)</f>
        <v>1374.2581602373884</v>
      </c>
      <c r="AT234" s="16">
        <f>INDEX('Team forecast'!$B$2:$AO$26,MATCH('Master data'!$B234,'Team forecast'!$B$2:$B$26,0),MATCH('Master data'!AT$1,'Team forecast'!$B$2:$AO$2,0))*IF(X234&gt;0,-15000,0)</f>
        <v>-7188.4272997032631</v>
      </c>
      <c r="AU234" s="5">
        <f t="shared" si="296"/>
        <v>26863.488980758542</v>
      </c>
      <c r="AV234" s="5">
        <f t="shared" si="297"/>
        <v>6175.9081538311621</v>
      </c>
      <c r="AW234" s="5">
        <f t="shared" si="298"/>
        <v>5447.5267308108259</v>
      </c>
      <c r="AX234" s="5">
        <f t="shared" si="299"/>
        <v>0</v>
      </c>
      <c r="AY234" s="5">
        <f t="shared" si="300"/>
        <v>0</v>
      </c>
      <c r="AZ234" s="5">
        <f t="shared" si="301"/>
        <v>0</v>
      </c>
      <c r="BA234" s="5">
        <f t="shared" si="302"/>
        <v>0</v>
      </c>
      <c r="BB234" s="5">
        <f t="shared" si="303"/>
        <v>9840.3914698815024</v>
      </c>
      <c r="BC234" s="5">
        <f t="shared" si="304"/>
        <v>-11632.342209871089</v>
      </c>
      <c r="BD234" s="5">
        <f t="shared" si="305"/>
        <v>44028.801018586018</v>
      </c>
      <c r="BE234" s="16">
        <f>INDEX('Team forecast'!$B$2:$AO$26,MATCH('Master data'!$B234,'Team forecast'!$B$2:$B$26,0),MATCH('Master data'!BE$1,'Team forecast'!$B$2:$AO$2,0))</f>
        <v>0</v>
      </c>
      <c r="BF234" s="16">
        <f>INDEX('Team forecast'!$B$2:$AO$26,MATCH('Master data'!$B234,'Team forecast'!$B$2:$B$26,0),MATCH('Master data'!BF$1,'Team forecast'!$B$2:$AO$2,0))</f>
        <v>0</v>
      </c>
      <c r="BG234" s="16">
        <f>INDEX('Team forecast'!$B$2:$AO$26,MATCH('Master data'!$B234,'Team forecast'!$B$2:$B$26,0),MATCH('Master data'!BG$1,'Team forecast'!$B$2:$AO$2,0))</f>
        <v>0</v>
      </c>
      <c r="BH234" s="16">
        <f>INDEX('Team forecast'!$B$2:$AO$26,MATCH('Master data'!$B234,'Team forecast'!$B$2:$B$26,0),MATCH('Master data'!BH$1,'Team forecast'!$B$2:$AO$2,0))</f>
        <v>0</v>
      </c>
      <c r="BI234" s="16">
        <f>INDEX('Team forecast'!$B$2:$AO$26,MATCH('Master data'!$B234,'Team forecast'!$B$2:$B$26,0),MATCH('Master data'!BI$1,'Team forecast'!$B$2:$AO$2,0))</f>
        <v>0</v>
      </c>
      <c r="BJ234" s="5">
        <f t="shared" si="306"/>
        <v>7000</v>
      </c>
      <c r="BK234" s="5">
        <f>INDEX('Team forecast'!$R$3:$BH$26,MATCH($B234,'Team forecast'!$B$3:$B$26,0),MATCH(BK$1,'Team forecast'!$R$2:$BH$2,0))*IF($X234&gt;0,25000,0)</f>
        <v>0</v>
      </c>
      <c r="BL234" s="5">
        <f>INDEX('Team forecast'!$R$3:$BH$26,MATCH($B234,'Team forecast'!$B$3:$B$26,0),MATCH(BL$1,'Team forecast'!$R$2:$BH$2,0))*IF($X234&gt;0,5000,0)</f>
        <v>0</v>
      </c>
      <c r="BM234" s="5">
        <f>INDEX('Team forecast'!$R$3:$BH$26,MATCH($B234,'Team forecast'!$B$3:$B$26,0),MATCH(BM$1,'Team forecast'!$R$2:$BH$2,0))*IF($X234&gt;0,-15000,0)</f>
        <v>0</v>
      </c>
      <c r="BN234" s="5">
        <f t="shared" si="307"/>
        <v>0</v>
      </c>
      <c r="BO234" s="5">
        <f t="shared" si="308"/>
        <v>0</v>
      </c>
      <c r="BP234" s="5">
        <f t="shared" si="309"/>
        <v>0</v>
      </c>
      <c r="BQ234" s="5">
        <f t="shared" si="310"/>
        <v>0</v>
      </c>
      <c r="BR234" s="5">
        <f t="shared" si="311"/>
        <v>0</v>
      </c>
      <c r="BS234" s="5">
        <f t="shared" si="312"/>
        <v>0</v>
      </c>
      <c r="BT234" s="5">
        <f t="shared" si="313"/>
        <v>0</v>
      </c>
      <c r="BU234" s="5">
        <f t="shared" si="314"/>
        <v>0</v>
      </c>
      <c r="BV234" s="5">
        <f t="shared" si="315"/>
        <v>0</v>
      </c>
      <c r="BW234" s="5">
        <f t="shared" si="316"/>
        <v>0</v>
      </c>
      <c r="BX234" s="5">
        <f t="shared" si="317"/>
        <v>66586.213940002577</v>
      </c>
      <c r="BY234" s="5">
        <f t="shared" si="318"/>
        <v>199758.64182000773</v>
      </c>
      <c r="BZ234" s="5">
        <f>MAX(INDEX('Team forecast'!$R$3:$BH$26,MATCH($B234,'Team forecast'!$B$3:$B$26,0),MATCH(BZ$1,'Team forecast'!$R$2:$BH$2,0))*($BX234)-(1-INDEX('Team forecast'!$R$3:$BH$26,MATCH($B234,'Team forecast'!$B$3:$B$26,0),MATCH(BZ$1,'Team forecast'!$R$2:$BH$2,0)))*(BY234+CH234)*0.01,-5000)</f>
        <v>15030.889942848793</v>
      </c>
      <c r="CA234" s="5">
        <f>MAX(INDEX('Team forecast'!$R$3:$BH$26,MATCH($B234,'Team forecast'!$B$3:$B$26,0),MATCH(CA$1,'Team forecast'!$R$2:$BH$2,0))*$BX234-(1-INDEX('Team forecast'!$R$3:$BH$26,MATCH($B234,'Team forecast'!$B$3:$B$26,0),MATCH(CA$1,'Team forecast'!$R$2:$BH$2,0)))*(BY234+BX234+CH234)*0.01,-5000)</f>
        <v>-5000</v>
      </c>
      <c r="CB234" s="5">
        <f>MAX(INDEX('Team forecast'!$R$3:$BH$26,MATCH($B234,'Team forecast'!$B$3:$B$26,0),MATCH(CB$1,'Team forecast'!$R$2:$BH$2,0))*$BX234-(1-INDEX('Team forecast'!$R$3:$BH$26,MATCH($B234,'Team forecast'!$B$3:$B$26,0),MATCH(CB$1,'Team forecast'!$R$2:$BH$2,0)))*(BY234+BX234*2+CH234)*0.01,0)</f>
        <v>0</v>
      </c>
      <c r="CC234" s="5">
        <v>0</v>
      </c>
      <c r="CD234" s="5">
        <f>+AK234+BD234*Cockpit!$C$3+BW234*Cockpit!$C$3^2+BZ234*Cockpit!$C$3^3+CA234*Cockpit!$C$3^4+CB234*Cockpit!$C$3^5+CC234*Cockpit!$C$3^6</f>
        <v>121962.10357292551</v>
      </c>
      <c r="CE234" s="5"/>
      <c r="CF234" s="5"/>
      <c r="CG234" s="5">
        <v>0</v>
      </c>
      <c r="CH234" s="5">
        <f t="shared" si="319"/>
        <v>2984000</v>
      </c>
      <c r="CI234" s="5">
        <f t="shared" si="320"/>
        <v>2984000</v>
      </c>
      <c r="CJ234" s="1">
        <f t="shared" si="321"/>
        <v>4.1000000000000002E-2</v>
      </c>
      <c r="CK234" s="5">
        <f>RANK(CD234,$CD$2:$CD$622)+COUNTIF($CD$2:$CD234,$CD234)-1</f>
        <v>71</v>
      </c>
      <c r="CL234" s="5">
        <f>RANK(CJ234,$CJ$2:$CJ$622)+COUNTIF($CJ$2:$CJ234,$CJ234)-1</f>
        <v>19</v>
      </c>
    </row>
    <row r="235" spans="1:90" x14ac:dyDescent="0.3">
      <c r="A235" t="str">
        <f>Players!P236</f>
        <v>Artem Dzyuba</v>
      </c>
      <c r="B235" t="str">
        <f>Players!G236</f>
        <v>Russia</v>
      </c>
      <c r="C235" t="str">
        <f>Players!AB236</f>
        <v>Striker</v>
      </c>
      <c r="D235" s="1"/>
      <c r="F235" t="str">
        <f>IFERROR(INDEX(Lookup!B:B,MATCH(INDEX(Players!C:C,MATCH(E235,Players!A:A,0)),Lookup!D:D,0)),"")</f>
        <v/>
      </c>
      <c r="G235">
        <f>IF(Players!AC236=0,10000000,Players!AC236)</f>
        <v>3968000</v>
      </c>
      <c r="H235" s="16">
        <f>INDEX('Team forecast'!$B$2:$AO$26,MATCH('Master data'!$B235,'Team forecast'!$B$2:$B$26,0),MATCH('Master data'!H$1,'Team forecast'!$B$2:$AO$2,0))</f>
        <v>1.5209364700383743</v>
      </c>
      <c r="I235" s="16">
        <f>INDEX('Team forecast'!$B$2:$AO$26,MATCH('Master data'!$B235,'Team forecast'!$B$2:$B$26,0),MATCH('Master data'!I$1,'Team forecast'!$B$2:$AO$2,0))</f>
        <v>0.70247217008251406</v>
      </c>
      <c r="J235" s="16">
        <f>INDEX('Team forecast'!$B$2:$AO$26,MATCH('Master data'!$B235,'Team forecast'!$B$2:$B$26,0),MATCH('Master data'!J$1,'Team forecast'!$B$2:$AO$2,0))</f>
        <v>0.49535917668180812</v>
      </c>
      <c r="K235" s="16">
        <f>INDEX('Team forecast'!$B$2:$AO$26,MATCH('Master data'!$B235,'Team forecast'!$B$2:$B$26,0),MATCH('Master data'!K$1,'Team forecast'!$B$2:$AO$2,0))</f>
        <v>4.5628094101151229</v>
      </c>
      <c r="L235" s="16">
        <f>INDEX('Team forecast'!$B$2:$AO$26,MATCH('Master data'!$B235,'Team forecast'!$B$2:$B$26,0),MATCH('Master data'!L$1,'Team forecast'!$B$2:$AO$2,0))</f>
        <v>2.3923352925187715</v>
      </c>
      <c r="M235">
        <f>IF(Players!BC236=1,95,0)</f>
        <v>95</v>
      </c>
      <c r="N235" s="2">
        <f>Players!BN236</f>
        <v>0.29668746827294301</v>
      </c>
      <c r="O235" s="2">
        <f>Players!BO236</f>
        <v>0.18942102271674208</v>
      </c>
      <c r="P235" s="2">
        <f>Players!BP236</f>
        <v>0.16030700607332965</v>
      </c>
      <c r="Q235" s="2">
        <f>Players!BQ236</f>
        <v>5.859375E-2</v>
      </c>
      <c r="R235" s="2">
        <f>Players!BR236</f>
        <v>0</v>
      </c>
      <c r="S235" s="2">
        <f t="shared" si="280"/>
        <v>1.5209364700383743</v>
      </c>
      <c r="T235" s="2">
        <f t="shared" si="281"/>
        <v>0.70247217008251406</v>
      </c>
      <c r="U235" s="16">
        <f>INDEX('Team forecast'!$B$2:$AO$26,MATCH('Master data'!$B235,'Team forecast'!$B$2:$B$26,0),MATCH('Master data'!U$1,'Team forecast'!$B$2:$AO$2,0))</f>
        <v>0.56654851943847506</v>
      </c>
      <c r="V235" s="16">
        <f>INDEX('Team forecast'!$B$2:$AO$26,MATCH('Master data'!$B235,'Team forecast'!$B$2:$B$26,0),MATCH('Master data'!V$1,'Team forecast'!$B$2:$AO$2,0))</f>
        <v>0.27032457927492948</v>
      </c>
      <c r="W235" s="16">
        <f>INDEX('Team forecast'!$B$2:$AO$26,MATCH('Master data'!$B235,'Team forecast'!$B$2:$B$26,0),MATCH('Master data'!W$1,'Team forecast'!$B$2:$AO$2,0))</f>
        <v>0.1631269012865954</v>
      </c>
      <c r="X235" s="5">
        <f t="shared" si="282"/>
        <v>7000</v>
      </c>
      <c r="Y235" s="5">
        <f t="shared" si="283"/>
        <v>14163.712985961876</v>
      </c>
      <c r="Z235" s="5">
        <f t="shared" si="284"/>
        <v>1351.6228963746473</v>
      </c>
      <c r="AA235" s="5">
        <f t="shared" si="285"/>
        <v>-2446.9035192989309</v>
      </c>
      <c r="AB235" s="5">
        <f t="shared" si="286"/>
        <v>45124.279069967211</v>
      </c>
      <c r="AC235" s="5">
        <f t="shared" si="287"/>
        <v>14404.86708209302</v>
      </c>
      <c r="AD235" s="5">
        <f t="shared" si="288"/>
        <v>7314.5031581877065</v>
      </c>
      <c r="AE235" s="5">
        <f t="shared" si="289"/>
        <v>0</v>
      </c>
      <c r="AF235" s="5">
        <f t="shared" si="290"/>
        <v>0</v>
      </c>
      <c r="AG235" s="5">
        <f t="shared" si="291"/>
        <v>-1171.875</v>
      </c>
      <c r="AH235" s="5">
        <f t="shared" si="292"/>
        <v>0</v>
      </c>
      <c r="AI235" s="5">
        <f t="shared" si="293"/>
        <v>15209.364700383743</v>
      </c>
      <c r="AJ235" s="5">
        <f t="shared" si="294"/>
        <v>-5619.7773606601122</v>
      </c>
      <c r="AK235" s="5">
        <f>IFERROR(SUM(X235:AJ235),-5000)*((Cockpit!$C$3)^0)</f>
        <v>95329.794013009159</v>
      </c>
      <c r="AL235" s="16">
        <f>INDEX('Team forecast'!$B$2:$AO$26,MATCH('Master data'!$B235,'Team forecast'!$B$2:$B$26,0),MATCH('Master data'!AL$1,'Team forecast'!$B$2:$AO$2,0))</f>
        <v>0.9840391469881502</v>
      </c>
      <c r="AM235" s="16">
        <f>INDEX('Team forecast'!$B$2:$AO$26,MATCH('Master data'!$B235,'Team forecast'!$B$2:$B$26,0),MATCH('Master data'!AM$1,'Team forecast'!$B$2:$AO$2,0))</f>
        <v>1.4540427762338861</v>
      </c>
      <c r="AN235" s="16">
        <f>INDEX('Team forecast'!$B$2:$AO$26,MATCH('Master data'!$B235,'Team forecast'!$B$2:$B$26,0),MATCH('Master data'!AN$1,'Team forecast'!$B$2:$AO$2,0))</f>
        <v>0.23362388724035599</v>
      </c>
      <c r="AO235" s="16">
        <f>INDEX('Team forecast'!$B$2:$AO$26,MATCH('Master data'!$B235,'Team forecast'!$B$2:$B$26,0),MATCH('Master data'!AO$1,'Team forecast'!$B$2:$AO$2,0))</f>
        <v>2.9521174409644506</v>
      </c>
      <c r="AP235" s="16">
        <f>INDEX('Team forecast'!$B$2:$AO$26,MATCH('Master data'!$B235,'Team forecast'!$B$2:$B$26,0),MATCH('Master data'!AP$1,'Team forecast'!$B$2:$AO$2,0))</f>
        <v>4.9518799442370804</v>
      </c>
      <c r="AQ235" s="5">
        <f t="shared" si="295"/>
        <v>7000</v>
      </c>
      <c r="AR235" s="5">
        <f>INDEX('Team forecast'!$B$2:$AO$26,MATCH('Master data'!$B235,'Team forecast'!$B$2:$B$26,0),MATCH('Master data'!AR$1,'Team forecast'!$B$2:$AO$2,0))*IF(X235&gt;0,25000,0)</f>
        <v>6147.9970326409475</v>
      </c>
      <c r="AS235" s="16">
        <f>INDEX('Team forecast'!$B$2:$AO$26,MATCH('Master data'!$B235,'Team forecast'!$B$2:$B$26,0),MATCH('Master data'!AS$1,'Team forecast'!$B$2:$AO$2,0))*IF(X235&gt;0,5000,0)</f>
        <v>1374.2581602373884</v>
      </c>
      <c r="AT235" s="16">
        <f>INDEX('Team forecast'!$B$2:$AO$26,MATCH('Master data'!$B235,'Team forecast'!$B$2:$B$26,0),MATCH('Master data'!AT$1,'Team forecast'!$B$2:$AO$2,0))*IF(X235&gt;0,-15000,0)</f>
        <v>-7188.4272997032631</v>
      </c>
      <c r="AU235" s="5">
        <f t="shared" si="296"/>
        <v>29195.20832013807</v>
      </c>
      <c r="AV235" s="5">
        <f t="shared" si="297"/>
        <v>9319.8850807902945</v>
      </c>
      <c r="AW235" s="5">
        <f t="shared" si="298"/>
        <v>4732.4510853787051</v>
      </c>
      <c r="AX235" s="5">
        <f t="shared" si="299"/>
        <v>0</v>
      </c>
      <c r="AY235" s="5">
        <f t="shared" si="300"/>
        <v>0</v>
      </c>
      <c r="AZ235" s="5">
        <f t="shared" si="301"/>
        <v>-1171.875</v>
      </c>
      <c r="BA235" s="5">
        <f t="shared" si="302"/>
        <v>0</v>
      </c>
      <c r="BB235" s="5">
        <f t="shared" si="303"/>
        <v>9840.3914698815024</v>
      </c>
      <c r="BC235" s="5">
        <f t="shared" si="304"/>
        <v>-11632.342209871089</v>
      </c>
      <c r="BD235" s="5">
        <f t="shared" si="305"/>
        <v>47617.546639492561</v>
      </c>
      <c r="BE235" s="16">
        <f>INDEX('Team forecast'!$B$2:$AO$26,MATCH('Master data'!$B235,'Team forecast'!$B$2:$B$26,0),MATCH('Master data'!BE$1,'Team forecast'!$B$2:$AO$2,0))</f>
        <v>0</v>
      </c>
      <c r="BF235" s="16">
        <f>INDEX('Team forecast'!$B$2:$AO$26,MATCH('Master data'!$B235,'Team forecast'!$B$2:$B$26,0),MATCH('Master data'!BF$1,'Team forecast'!$B$2:$AO$2,0))</f>
        <v>0</v>
      </c>
      <c r="BG235" s="16">
        <f>INDEX('Team forecast'!$B$2:$AO$26,MATCH('Master data'!$B235,'Team forecast'!$B$2:$B$26,0),MATCH('Master data'!BG$1,'Team forecast'!$B$2:$AO$2,0))</f>
        <v>0</v>
      </c>
      <c r="BH235" s="16">
        <f>INDEX('Team forecast'!$B$2:$AO$26,MATCH('Master data'!$B235,'Team forecast'!$B$2:$B$26,0),MATCH('Master data'!BH$1,'Team forecast'!$B$2:$AO$2,0))</f>
        <v>0</v>
      </c>
      <c r="BI235" s="16">
        <f>INDEX('Team forecast'!$B$2:$AO$26,MATCH('Master data'!$B235,'Team forecast'!$B$2:$B$26,0),MATCH('Master data'!BI$1,'Team forecast'!$B$2:$AO$2,0))</f>
        <v>0</v>
      </c>
      <c r="BJ235" s="5">
        <f t="shared" si="306"/>
        <v>7000</v>
      </c>
      <c r="BK235" s="5">
        <f>INDEX('Team forecast'!$R$3:$BH$26,MATCH($B235,'Team forecast'!$B$3:$B$26,0),MATCH(BK$1,'Team forecast'!$R$2:$BH$2,0))*IF($X235&gt;0,25000,0)</f>
        <v>0</v>
      </c>
      <c r="BL235" s="5">
        <f>INDEX('Team forecast'!$R$3:$BH$26,MATCH($B235,'Team forecast'!$B$3:$B$26,0),MATCH(BL$1,'Team forecast'!$R$2:$BH$2,0))*IF($X235&gt;0,5000,0)</f>
        <v>0</v>
      </c>
      <c r="BM235" s="5">
        <f>INDEX('Team forecast'!$R$3:$BH$26,MATCH($B235,'Team forecast'!$B$3:$B$26,0),MATCH(BM$1,'Team forecast'!$R$2:$BH$2,0))*IF($X235&gt;0,-15000,0)</f>
        <v>0</v>
      </c>
      <c r="BN235" s="5">
        <f t="shared" si="307"/>
        <v>0</v>
      </c>
      <c r="BO235" s="5">
        <f t="shared" si="308"/>
        <v>0</v>
      </c>
      <c r="BP235" s="5">
        <f t="shared" si="309"/>
        <v>0</v>
      </c>
      <c r="BQ235" s="5">
        <f t="shared" si="310"/>
        <v>0</v>
      </c>
      <c r="BR235" s="5">
        <f t="shared" si="311"/>
        <v>0</v>
      </c>
      <c r="BS235" s="5">
        <f t="shared" si="312"/>
        <v>-1171.875</v>
      </c>
      <c r="BT235" s="5">
        <f t="shared" si="313"/>
        <v>0</v>
      </c>
      <c r="BU235" s="5">
        <f t="shared" si="314"/>
        <v>0</v>
      </c>
      <c r="BV235" s="5">
        <f t="shared" si="315"/>
        <v>0</v>
      </c>
      <c r="BW235" s="5">
        <f t="shared" si="316"/>
        <v>0</v>
      </c>
      <c r="BX235" s="5">
        <f t="shared" si="317"/>
        <v>71473.670326250867</v>
      </c>
      <c r="BY235" s="5">
        <f t="shared" si="318"/>
        <v>214421.0109787526</v>
      </c>
      <c r="BZ235" s="5">
        <f>MAX(INDEX('Team forecast'!$R$3:$BH$26,MATCH($B235,'Team forecast'!$B$3:$B$26,0),MATCH(BZ$1,'Team forecast'!$R$2:$BH$2,0))*($BX235)-(1-INDEX('Team forecast'!$R$3:$BH$26,MATCH($B235,'Team forecast'!$B$3:$B$26,0),MATCH(BZ$1,'Team forecast'!$R$2:$BH$2,0)))*(BY235+CH235)*0.01,-5000)</f>
        <v>12127.16152642122</v>
      </c>
      <c r="CA235" s="5">
        <f>MAX(INDEX('Team forecast'!$R$3:$BH$26,MATCH($B235,'Team forecast'!$B$3:$B$26,0),MATCH(CA$1,'Team forecast'!$R$2:$BH$2,0))*$BX235-(1-INDEX('Team forecast'!$R$3:$BH$26,MATCH($B235,'Team forecast'!$B$3:$B$26,0),MATCH(CA$1,'Team forecast'!$R$2:$BH$2,0)))*(BY235+BX235+CH235)*0.01,-5000)</f>
        <v>-5000</v>
      </c>
      <c r="CB235" s="5">
        <f>MAX(INDEX('Team forecast'!$R$3:$BH$26,MATCH($B235,'Team forecast'!$B$3:$B$26,0),MATCH(CB$1,'Team forecast'!$R$2:$BH$2,0))*$BX235-(1-INDEX('Team forecast'!$R$3:$BH$26,MATCH($B235,'Team forecast'!$B$3:$B$26,0),MATCH(CB$1,'Team forecast'!$R$2:$BH$2,0)))*(BY235+BX235*2+CH235)*0.01,0)</f>
        <v>0</v>
      </c>
      <c r="CC235" s="5">
        <v>0</v>
      </c>
      <c r="CD235" s="5">
        <f>+AK235+BD235*Cockpit!$C$3+BW235*Cockpit!$C$3^2+BZ235*Cockpit!$C$3^3+CA235*Cockpit!$C$3^4+CB235*Cockpit!$C$3^5+CC235*Cockpit!$C$3^6</f>
        <v>129680.40382988208</v>
      </c>
      <c r="CE235" s="5"/>
      <c r="CF235" s="5"/>
      <c r="CG235" s="5">
        <v>0</v>
      </c>
      <c r="CH235" s="5">
        <f t="shared" si="319"/>
        <v>3968000</v>
      </c>
      <c r="CI235" s="5">
        <f t="shared" si="320"/>
        <v>3968000</v>
      </c>
      <c r="CJ235" s="1">
        <f t="shared" si="321"/>
        <v>3.3000000000000002E-2</v>
      </c>
      <c r="CK235" s="5">
        <f>RANK(CD235,$CD$2:$CD$622)+COUNTIF($CD$2:$CD235,$CD235)-1</f>
        <v>59</v>
      </c>
      <c r="CL235" s="5">
        <f>RANK(CJ235,$CJ$2:$CJ$622)+COUNTIF($CJ$2:$CJ235,$CJ235)-1</f>
        <v>45</v>
      </c>
    </row>
    <row r="236" spans="1:90" x14ac:dyDescent="0.3">
      <c r="A236" t="str">
        <f>Players!P237</f>
        <v>Anton Zabolotny</v>
      </c>
      <c r="B236" t="str">
        <f>Players!G237</f>
        <v>Russia</v>
      </c>
      <c r="C236" t="str">
        <f>Players!AB237</f>
        <v>Striker</v>
      </c>
      <c r="D236" s="1"/>
      <c r="F236" t="str">
        <f>IFERROR(INDEX(Lookup!B:B,MATCH(INDEX(Players!C:C,MATCH(E236,Players!A:A,0)),Lookup!D:D,0)),"")</f>
        <v/>
      </c>
      <c r="G236">
        <f>IF(Players!AC237=0,10000000,Players!AC237)</f>
        <v>2495000</v>
      </c>
      <c r="H236" s="16">
        <f>INDEX('Team forecast'!$B$2:$AO$26,MATCH('Master data'!$B236,'Team forecast'!$B$2:$B$26,0),MATCH('Master data'!H$1,'Team forecast'!$B$2:$AO$2,0))</f>
        <v>1.5209364700383743</v>
      </c>
      <c r="I236" s="16">
        <f>INDEX('Team forecast'!$B$2:$AO$26,MATCH('Master data'!$B236,'Team forecast'!$B$2:$B$26,0),MATCH('Master data'!I$1,'Team forecast'!$B$2:$AO$2,0))</f>
        <v>0.70247217008251406</v>
      </c>
      <c r="J236" s="16">
        <f>INDEX('Team forecast'!$B$2:$AO$26,MATCH('Master data'!$B236,'Team forecast'!$B$2:$B$26,0),MATCH('Master data'!J$1,'Team forecast'!$B$2:$AO$2,0))</f>
        <v>0.49535917668180812</v>
      </c>
      <c r="K236" s="16">
        <f>INDEX('Team forecast'!$B$2:$AO$26,MATCH('Master data'!$B236,'Team forecast'!$B$2:$B$26,0),MATCH('Master data'!K$1,'Team forecast'!$B$2:$AO$2,0))</f>
        <v>4.5628094101151229</v>
      </c>
      <c r="L236" s="16">
        <f>INDEX('Team forecast'!$B$2:$AO$26,MATCH('Master data'!$B236,'Team forecast'!$B$2:$B$26,0),MATCH('Master data'!L$1,'Team forecast'!$B$2:$AO$2,0))</f>
        <v>2.3923352925187715</v>
      </c>
      <c r="M236">
        <f>IF(Players!BC237=1,95,0)</f>
        <v>0</v>
      </c>
      <c r="N236" s="2">
        <f>Players!BN237</f>
        <v>0</v>
      </c>
      <c r="O236" s="2">
        <f>Players!BO237</f>
        <v>0</v>
      </c>
      <c r="P236" s="2">
        <f>Players!BP237</f>
        <v>0</v>
      </c>
      <c r="Q236" s="2">
        <f>Players!BQ237</f>
        <v>4.55859375</v>
      </c>
      <c r="R236" s="2">
        <f>Players!BR237</f>
        <v>0</v>
      </c>
      <c r="S236" s="2">
        <f t="shared" si="280"/>
        <v>1.5209364700383743</v>
      </c>
      <c r="T236" s="2">
        <f t="shared" si="281"/>
        <v>0.70247217008251406</v>
      </c>
      <c r="U236" s="16">
        <f>INDEX('Team forecast'!$B$2:$AO$26,MATCH('Master data'!$B236,'Team forecast'!$B$2:$B$26,0),MATCH('Master data'!U$1,'Team forecast'!$B$2:$AO$2,0))</f>
        <v>0.56654851943847506</v>
      </c>
      <c r="V236" s="16">
        <f>INDEX('Team forecast'!$B$2:$AO$26,MATCH('Master data'!$B236,'Team forecast'!$B$2:$B$26,0),MATCH('Master data'!V$1,'Team forecast'!$B$2:$AO$2,0))</f>
        <v>0.27032457927492948</v>
      </c>
      <c r="W236" s="16">
        <f>INDEX('Team forecast'!$B$2:$AO$26,MATCH('Master data'!$B236,'Team forecast'!$B$2:$B$26,0),MATCH('Master data'!W$1,'Team forecast'!$B$2:$AO$2,0))</f>
        <v>0.1631269012865954</v>
      </c>
      <c r="X236" s="5">
        <f t="shared" si="282"/>
        <v>-5000</v>
      </c>
      <c r="Y236" s="5">
        <f t="shared" si="283"/>
        <v>0</v>
      </c>
      <c r="Z236" s="5">
        <f t="shared" si="284"/>
        <v>0</v>
      </c>
      <c r="AA236" s="5">
        <f t="shared" si="285"/>
        <v>0</v>
      </c>
      <c r="AB236" s="5">
        <f t="shared" si="286"/>
        <v>0</v>
      </c>
      <c r="AC236" s="5">
        <f t="shared" si="287"/>
        <v>0</v>
      </c>
      <c r="AD236" s="5">
        <f t="shared" si="288"/>
        <v>0</v>
      </c>
      <c r="AE236" s="5">
        <f t="shared" si="289"/>
        <v>0</v>
      </c>
      <c r="AF236" s="5">
        <f t="shared" si="290"/>
        <v>0</v>
      </c>
      <c r="AG236" s="5">
        <f t="shared" si="291"/>
        <v>0</v>
      </c>
      <c r="AH236" s="5">
        <f t="shared" si="292"/>
        <v>0</v>
      </c>
      <c r="AI236" s="5">
        <f t="shared" si="293"/>
        <v>0</v>
      </c>
      <c r="AJ236" s="5">
        <f t="shared" si="294"/>
        <v>0</v>
      </c>
      <c r="AK236" s="5">
        <f>IFERROR(SUM(X236:AJ236),-5000)*((Cockpit!$C$3)^0)</f>
        <v>-5000</v>
      </c>
      <c r="AL236" s="16">
        <f>INDEX('Team forecast'!$B$2:$AO$26,MATCH('Master data'!$B236,'Team forecast'!$B$2:$B$26,0),MATCH('Master data'!AL$1,'Team forecast'!$B$2:$AO$2,0))</f>
        <v>0.9840391469881502</v>
      </c>
      <c r="AM236" s="16">
        <f>INDEX('Team forecast'!$B$2:$AO$26,MATCH('Master data'!$B236,'Team forecast'!$B$2:$B$26,0),MATCH('Master data'!AM$1,'Team forecast'!$B$2:$AO$2,0))</f>
        <v>1.4540427762338861</v>
      </c>
      <c r="AN236" s="16">
        <f>INDEX('Team forecast'!$B$2:$AO$26,MATCH('Master data'!$B236,'Team forecast'!$B$2:$B$26,0),MATCH('Master data'!AN$1,'Team forecast'!$B$2:$AO$2,0))</f>
        <v>0.23362388724035599</v>
      </c>
      <c r="AO236" s="16">
        <f>INDEX('Team forecast'!$B$2:$AO$26,MATCH('Master data'!$B236,'Team forecast'!$B$2:$B$26,0),MATCH('Master data'!AO$1,'Team forecast'!$B$2:$AO$2,0))</f>
        <v>2.9521174409644506</v>
      </c>
      <c r="AP236" s="16">
        <f>INDEX('Team forecast'!$B$2:$AO$26,MATCH('Master data'!$B236,'Team forecast'!$B$2:$B$26,0),MATCH('Master data'!AP$1,'Team forecast'!$B$2:$AO$2,0))</f>
        <v>4.9518799442370804</v>
      </c>
      <c r="AQ236" s="5">
        <f t="shared" si="295"/>
        <v>-5000</v>
      </c>
      <c r="AR236" s="5">
        <f>INDEX('Team forecast'!$B$2:$AO$26,MATCH('Master data'!$B236,'Team forecast'!$B$2:$B$26,0),MATCH('Master data'!AR$1,'Team forecast'!$B$2:$AO$2,0))*IF(X236&gt;0,25000,0)</f>
        <v>0</v>
      </c>
      <c r="AS236" s="16">
        <f>INDEX('Team forecast'!$B$2:$AO$26,MATCH('Master data'!$B236,'Team forecast'!$B$2:$B$26,0),MATCH('Master data'!AS$1,'Team forecast'!$B$2:$AO$2,0))*IF(X236&gt;0,5000,0)</f>
        <v>0</v>
      </c>
      <c r="AT236" s="16">
        <f>INDEX('Team forecast'!$B$2:$AO$26,MATCH('Master data'!$B236,'Team forecast'!$B$2:$B$26,0),MATCH('Master data'!AT$1,'Team forecast'!$B$2:$AO$2,0))*IF(X236&gt;0,-15000,0)</f>
        <v>0</v>
      </c>
      <c r="AU236" s="5">
        <f t="shared" si="296"/>
        <v>0</v>
      </c>
      <c r="AV236" s="5">
        <f t="shared" si="297"/>
        <v>0</v>
      </c>
      <c r="AW236" s="5">
        <f t="shared" si="298"/>
        <v>0</v>
      </c>
      <c r="AX236" s="5">
        <f t="shared" si="299"/>
        <v>0</v>
      </c>
      <c r="AY236" s="5">
        <f t="shared" si="300"/>
        <v>0</v>
      </c>
      <c r="AZ236" s="5">
        <f t="shared" si="301"/>
        <v>0</v>
      </c>
      <c r="BA236" s="5">
        <f t="shared" si="302"/>
        <v>0</v>
      </c>
      <c r="BB236" s="5">
        <f t="shared" si="303"/>
        <v>0</v>
      </c>
      <c r="BC236" s="5">
        <f t="shared" si="304"/>
        <v>0</v>
      </c>
      <c r="BD236" s="5">
        <f t="shared" si="305"/>
        <v>-5000</v>
      </c>
      <c r="BE236" s="16">
        <f>INDEX('Team forecast'!$B$2:$AO$26,MATCH('Master data'!$B236,'Team forecast'!$B$2:$B$26,0),MATCH('Master data'!BE$1,'Team forecast'!$B$2:$AO$2,0))</f>
        <v>0</v>
      </c>
      <c r="BF236" s="16">
        <f>INDEX('Team forecast'!$B$2:$AO$26,MATCH('Master data'!$B236,'Team forecast'!$B$2:$B$26,0),MATCH('Master data'!BF$1,'Team forecast'!$B$2:$AO$2,0))</f>
        <v>0</v>
      </c>
      <c r="BG236" s="16">
        <f>INDEX('Team forecast'!$B$2:$AO$26,MATCH('Master data'!$B236,'Team forecast'!$B$2:$B$26,0),MATCH('Master data'!BG$1,'Team forecast'!$B$2:$AO$2,0))</f>
        <v>0</v>
      </c>
      <c r="BH236" s="16">
        <f>INDEX('Team forecast'!$B$2:$AO$26,MATCH('Master data'!$B236,'Team forecast'!$B$2:$B$26,0),MATCH('Master data'!BH$1,'Team forecast'!$B$2:$AO$2,0))</f>
        <v>0</v>
      </c>
      <c r="BI236" s="16">
        <f>INDEX('Team forecast'!$B$2:$AO$26,MATCH('Master data'!$B236,'Team forecast'!$B$2:$B$26,0),MATCH('Master data'!BI$1,'Team forecast'!$B$2:$AO$2,0))</f>
        <v>0</v>
      </c>
      <c r="BJ236" s="5">
        <f t="shared" si="306"/>
        <v>-5000</v>
      </c>
      <c r="BK236" s="5">
        <f>INDEX('Team forecast'!$R$3:$BH$26,MATCH($B236,'Team forecast'!$B$3:$B$26,0),MATCH(BK$1,'Team forecast'!$R$2:$BH$2,0))*IF($X236&gt;0,25000,0)</f>
        <v>0</v>
      </c>
      <c r="BL236" s="5">
        <f>INDEX('Team forecast'!$R$3:$BH$26,MATCH($B236,'Team forecast'!$B$3:$B$26,0),MATCH(BL$1,'Team forecast'!$R$2:$BH$2,0))*IF($X236&gt;0,5000,0)</f>
        <v>0</v>
      </c>
      <c r="BM236" s="5">
        <f>INDEX('Team forecast'!$R$3:$BH$26,MATCH($B236,'Team forecast'!$B$3:$B$26,0),MATCH(BM$1,'Team forecast'!$R$2:$BH$2,0))*IF($X236&gt;0,-15000,0)</f>
        <v>0</v>
      </c>
      <c r="BN236" s="5">
        <f t="shared" si="307"/>
        <v>0</v>
      </c>
      <c r="BO236" s="5">
        <f t="shared" si="308"/>
        <v>0</v>
      </c>
      <c r="BP236" s="5">
        <f t="shared" si="309"/>
        <v>0</v>
      </c>
      <c r="BQ236" s="5">
        <f t="shared" si="310"/>
        <v>0</v>
      </c>
      <c r="BR236" s="5">
        <f t="shared" si="311"/>
        <v>0</v>
      </c>
      <c r="BS236" s="5">
        <f t="shared" si="312"/>
        <v>0</v>
      </c>
      <c r="BT236" s="5">
        <f t="shared" si="313"/>
        <v>0</v>
      </c>
      <c r="BU236" s="5">
        <f t="shared" si="314"/>
        <v>0</v>
      </c>
      <c r="BV236" s="5">
        <f t="shared" si="315"/>
        <v>0</v>
      </c>
      <c r="BW236" s="5">
        <f t="shared" si="316"/>
        <v>0</v>
      </c>
      <c r="BX236" s="5">
        <f t="shared" si="317"/>
        <v>-5000</v>
      </c>
      <c r="BY236" s="5">
        <f t="shared" si="318"/>
        <v>-15000</v>
      </c>
      <c r="BZ236" s="5">
        <f>MAX(INDEX('Team forecast'!$R$3:$BH$26,MATCH($B236,'Team forecast'!$B$3:$B$26,0),MATCH(BZ$1,'Team forecast'!$R$2:$BH$2,0))*($BX236)-(1-INDEX('Team forecast'!$R$3:$BH$26,MATCH($B236,'Team forecast'!$B$3:$B$26,0),MATCH(BZ$1,'Team forecast'!$R$2:$BH$2,0)))*(BY236+CH236)*0.01,-5000)</f>
        <v>-5000</v>
      </c>
      <c r="CA236" s="5">
        <f>MAX(INDEX('Team forecast'!$R$3:$BH$26,MATCH($B236,'Team forecast'!$B$3:$B$26,0),MATCH(CA$1,'Team forecast'!$R$2:$BH$2,0))*$BX236-(1-INDEX('Team forecast'!$R$3:$BH$26,MATCH($B236,'Team forecast'!$B$3:$B$26,0),MATCH(CA$1,'Team forecast'!$R$2:$BH$2,0)))*(BY236+BX236+CH236)*0.01,-5000)</f>
        <v>-5000</v>
      </c>
      <c r="CB236" s="5">
        <f>MAX(INDEX('Team forecast'!$R$3:$BH$26,MATCH($B236,'Team forecast'!$B$3:$B$26,0),MATCH(CB$1,'Team forecast'!$R$2:$BH$2,0))*$BX236-(1-INDEX('Team forecast'!$R$3:$BH$26,MATCH($B236,'Team forecast'!$B$3:$B$26,0),MATCH(CB$1,'Team forecast'!$R$2:$BH$2,0)))*(BY236+BX236*2+CH236)*0.01,0)</f>
        <v>0</v>
      </c>
      <c r="CC236" s="5">
        <v>0</v>
      </c>
      <c r="CD236" s="5">
        <f>+AK236+BD236*Cockpit!$C$3+BW236*Cockpit!$C$3^2+BZ236*Cockpit!$C$3^3+CA236*Cockpit!$C$3^4+CB236*Cockpit!$C$3^5+CC236*Cockpit!$C$3^6</f>
        <v>-10802.469135802468</v>
      </c>
      <c r="CE236" s="5"/>
      <c r="CF236" s="5"/>
      <c r="CG236" s="5">
        <v>0</v>
      </c>
      <c r="CH236" s="5">
        <f t="shared" si="319"/>
        <v>2495000</v>
      </c>
      <c r="CI236" s="5">
        <f t="shared" si="320"/>
        <v>2495000</v>
      </c>
      <c r="CJ236" s="1">
        <f t="shared" si="321"/>
        <v>-4.0000000000000001E-3</v>
      </c>
      <c r="CK236" s="5">
        <f>RANK(CD236,$CD$2:$CD$622)+COUNTIF($CD$2:$CD236,$CD236)-1</f>
        <v>489</v>
      </c>
      <c r="CL236" s="5">
        <f>RANK(CJ236,$CJ$2:$CJ$622)+COUNTIF($CJ$2:$CJ236,$CJ236)-1</f>
        <v>502</v>
      </c>
    </row>
    <row r="237" spans="1:90" x14ac:dyDescent="0.3">
      <c r="A237" t="str">
        <f>Players!P238</f>
        <v>Harry Wilson</v>
      </c>
      <c r="B237" t="str">
        <f>Players!G238</f>
        <v>Wales</v>
      </c>
      <c r="C237" t="str">
        <f>Players!AB238</f>
        <v>Midfield</v>
      </c>
      <c r="D237" s="1"/>
      <c r="F237" t="str">
        <f>IFERROR(INDEX(Lookup!B:B,MATCH(INDEX(Players!C:C,MATCH(E237,Players!A:A,0)),Lookup!D:D,0)),"")</f>
        <v/>
      </c>
      <c r="G237">
        <f>IF(Players!AC238=0,10000000,Players!AC238)</f>
        <v>3495000</v>
      </c>
      <c r="H237" s="16">
        <f>INDEX('Team forecast'!$B$2:$AO$26,MATCH('Master data'!$B237,'Team forecast'!$B$2:$B$26,0),MATCH('Master data'!H$1,'Team forecast'!$B$2:$AO$2,0))</f>
        <v>0.92709239831135859</v>
      </c>
      <c r="I237" s="16">
        <f>INDEX('Team forecast'!$B$2:$AO$26,MATCH('Master data'!$B237,'Team forecast'!$B$2:$B$26,0),MATCH('Master data'!I$1,'Team forecast'!$B$2:$AO$2,0))</f>
        <v>1.1586041992960849</v>
      </c>
      <c r="J237" s="16">
        <f>INDEX('Team forecast'!$B$2:$AO$26,MATCH('Master data'!$B237,'Team forecast'!$B$2:$B$26,0),MATCH('Master data'!J$1,'Team forecast'!$B$2:$AO$2,0))</f>
        <v>0.3139240506329114</v>
      </c>
      <c r="K237" s="16">
        <f>INDEX('Team forecast'!$B$2:$AO$26,MATCH('Master data'!$B237,'Team forecast'!$B$2:$B$26,0),MATCH('Master data'!K$1,'Team forecast'!$B$2:$AO$2,0))</f>
        <v>2.8143876377309098</v>
      </c>
      <c r="L237" s="16">
        <f>INDEX('Team forecast'!$B$2:$AO$26,MATCH('Master data'!$B237,'Team forecast'!$B$2:$B$26,0),MATCH('Master data'!L$1,'Team forecast'!$B$2:$AO$2,0))</f>
        <v>2.9523468451942407</v>
      </c>
      <c r="M237">
        <f>IF(Players!BC238=1,95,0)</f>
        <v>0</v>
      </c>
      <c r="N237" s="2">
        <f>Players!BN238</f>
        <v>0</v>
      </c>
      <c r="O237" s="2">
        <f>Players!BO238</f>
        <v>0</v>
      </c>
      <c r="P237" s="2">
        <f>Players!BP238</f>
        <v>0</v>
      </c>
      <c r="Q237" s="2">
        <f>Players!BQ238</f>
        <v>0.3763240418118467</v>
      </c>
      <c r="R237" s="2">
        <f>Players!BR238</f>
        <v>0</v>
      </c>
      <c r="S237" s="2">
        <f t="shared" si="280"/>
        <v>0.92709239831135859</v>
      </c>
      <c r="T237" s="2">
        <f t="shared" si="281"/>
        <v>1.1586041992960849</v>
      </c>
      <c r="U237" s="16">
        <f>INDEX('Team forecast'!$B$2:$AO$26,MATCH('Master data'!$B237,'Team forecast'!$B$2:$B$26,0),MATCH('Master data'!U$1,'Team forecast'!$B$2:$AO$2,0))</f>
        <v>0.30379746835443039</v>
      </c>
      <c r="V237" s="16">
        <f>INDEX('Team forecast'!$B$2:$AO$26,MATCH('Master data'!$B237,'Team forecast'!$B$2:$B$26,0),MATCH('Master data'!V$1,'Team forecast'!$B$2:$AO$2,0))</f>
        <v>0.30379746835443039</v>
      </c>
      <c r="W237" s="16">
        <f>INDEX('Team forecast'!$B$2:$AO$26,MATCH('Master data'!$B237,'Team forecast'!$B$2:$B$26,0),MATCH('Master data'!W$1,'Team forecast'!$B$2:$AO$2,0))</f>
        <v>0.39240506329113928</v>
      </c>
      <c r="X237" s="5">
        <f t="shared" si="282"/>
        <v>-5000</v>
      </c>
      <c r="Y237" s="5">
        <f t="shared" si="283"/>
        <v>0</v>
      </c>
      <c r="Z237" s="5">
        <f t="shared" si="284"/>
        <v>0</v>
      </c>
      <c r="AA237" s="5">
        <f t="shared" si="285"/>
        <v>0</v>
      </c>
      <c r="AB237" s="5">
        <f t="shared" si="286"/>
        <v>0</v>
      </c>
      <c r="AC237" s="5">
        <f t="shared" si="287"/>
        <v>0</v>
      </c>
      <c r="AD237" s="5">
        <f t="shared" si="288"/>
        <v>0</v>
      </c>
      <c r="AE237" s="5">
        <f t="shared" si="289"/>
        <v>0</v>
      </c>
      <c r="AF237" s="5">
        <f t="shared" si="290"/>
        <v>0</v>
      </c>
      <c r="AG237" s="5">
        <f t="shared" si="291"/>
        <v>0</v>
      </c>
      <c r="AH237" s="5">
        <f t="shared" si="292"/>
        <v>0</v>
      </c>
      <c r="AI237" s="5">
        <f t="shared" si="293"/>
        <v>0</v>
      </c>
      <c r="AJ237" s="5">
        <f t="shared" si="294"/>
        <v>0</v>
      </c>
      <c r="AK237" s="5">
        <f>IFERROR(SUM(X237:AJ237),-5000)*((Cockpit!$C$3)^0)</f>
        <v>-5000</v>
      </c>
      <c r="AL237" s="16">
        <f>INDEX('Team forecast'!$B$2:$AO$26,MATCH('Master data'!$B237,'Team forecast'!$B$2:$B$26,0),MATCH('Master data'!AL$1,'Team forecast'!$B$2:$AO$2,0))</f>
        <v>0.66231971676468582</v>
      </c>
      <c r="AM237" s="16">
        <f>INDEX('Team forecast'!$B$2:$AO$26,MATCH('Master data'!$B237,'Team forecast'!$B$2:$B$26,0),MATCH('Master data'!AM$1,'Team forecast'!$B$2:$AO$2,0))</f>
        <v>1.8662925210906216</v>
      </c>
      <c r="AN237" s="16">
        <f>INDEX('Team forecast'!$B$2:$AO$26,MATCH('Master data'!$B237,'Team forecast'!$B$2:$B$26,0),MATCH('Master data'!AN$1,'Team forecast'!$B$2:$AO$2,0))</f>
        <v>0.1546961325966851</v>
      </c>
      <c r="AO237" s="16">
        <f>INDEX('Team forecast'!$B$2:$AO$26,MATCH('Master data'!$B237,'Team forecast'!$B$2:$B$26,0),MATCH('Master data'!AO$1,'Team forecast'!$B$2:$AO$2,0))</f>
        <v>2.0106134258927963</v>
      </c>
      <c r="AP237" s="16">
        <f>INDEX('Team forecast'!$B$2:$AO$26,MATCH('Master data'!$B237,'Team forecast'!$B$2:$B$26,0),MATCH('Master data'!AP$1,'Team forecast'!$B$2:$AO$2,0))</f>
        <v>4.7556731109718857</v>
      </c>
      <c r="AQ237" s="5">
        <f t="shared" si="295"/>
        <v>-5000</v>
      </c>
      <c r="AR237" s="5">
        <f>INDEX('Team forecast'!$B$2:$AO$26,MATCH('Master data'!$B237,'Team forecast'!$B$2:$B$26,0),MATCH('Master data'!AR$1,'Team forecast'!$B$2:$AO$2,0))*IF(X237&gt;0,25000,0)</f>
        <v>0</v>
      </c>
      <c r="AS237" s="16">
        <f>INDEX('Team forecast'!$B$2:$AO$26,MATCH('Master data'!$B237,'Team forecast'!$B$2:$B$26,0),MATCH('Master data'!AS$1,'Team forecast'!$B$2:$AO$2,0))*IF(X237&gt;0,5000,0)</f>
        <v>0</v>
      </c>
      <c r="AT237" s="16">
        <f>INDEX('Team forecast'!$B$2:$AO$26,MATCH('Master data'!$B237,'Team forecast'!$B$2:$B$26,0),MATCH('Master data'!AT$1,'Team forecast'!$B$2:$AO$2,0))*IF(X237&gt;0,-15000,0)</f>
        <v>0</v>
      </c>
      <c r="AU237" s="5">
        <f t="shared" si="296"/>
        <v>0</v>
      </c>
      <c r="AV237" s="5">
        <f t="shared" si="297"/>
        <v>0</v>
      </c>
      <c r="AW237" s="5">
        <f t="shared" si="298"/>
        <v>0</v>
      </c>
      <c r="AX237" s="5">
        <f t="shared" si="299"/>
        <v>0</v>
      </c>
      <c r="AY237" s="5">
        <f t="shared" si="300"/>
        <v>0</v>
      </c>
      <c r="AZ237" s="5">
        <f t="shared" si="301"/>
        <v>0</v>
      </c>
      <c r="BA237" s="5">
        <f t="shared" si="302"/>
        <v>0</v>
      </c>
      <c r="BB237" s="5">
        <f t="shared" si="303"/>
        <v>0</v>
      </c>
      <c r="BC237" s="5">
        <f t="shared" si="304"/>
        <v>0</v>
      </c>
      <c r="BD237" s="5">
        <f t="shared" si="305"/>
        <v>-5000</v>
      </c>
      <c r="BE237" s="16">
        <f>INDEX('Team forecast'!$B$2:$AO$26,MATCH('Master data'!$B237,'Team forecast'!$B$2:$B$26,0),MATCH('Master data'!BE$1,'Team forecast'!$B$2:$AO$2,0))</f>
        <v>0</v>
      </c>
      <c r="BF237" s="16">
        <f>INDEX('Team forecast'!$B$2:$AO$26,MATCH('Master data'!$B237,'Team forecast'!$B$2:$B$26,0),MATCH('Master data'!BF$1,'Team forecast'!$B$2:$AO$2,0))</f>
        <v>0</v>
      </c>
      <c r="BG237" s="16">
        <f>INDEX('Team forecast'!$B$2:$AO$26,MATCH('Master data'!$B237,'Team forecast'!$B$2:$B$26,0),MATCH('Master data'!BG$1,'Team forecast'!$B$2:$AO$2,0))</f>
        <v>0</v>
      </c>
      <c r="BH237" s="16">
        <f>INDEX('Team forecast'!$B$2:$AO$26,MATCH('Master data'!$B237,'Team forecast'!$B$2:$B$26,0),MATCH('Master data'!BH$1,'Team forecast'!$B$2:$AO$2,0))</f>
        <v>0</v>
      </c>
      <c r="BI237" s="16">
        <f>INDEX('Team forecast'!$B$2:$AO$26,MATCH('Master data'!$B237,'Team forecast'!$B$2:$B$26,0),MATCH('Master data'!BI$1,'Team forecast'!$B$2:$AO$2,0))</f>
        <v>0</v>
      </c>
      <c r="BJ237" s="5">
        <f t="shared" si="306"/>
        <v>-5000</v>
      </c>
      <c r="BK237" s="5">
        <f>INDEX('Team forecast'!$R$3:$BH$26,MATCH($B237,'Team forecast'!$B$3:$B$26,0),MATCH(BK$1,'Team forecast'!$R$2:$BH$2,0))*IF($X237&gt;0,25000,0)</f>
        <v>0</v>
      </c>
      <c r="BL237" s="5">
        <f>INDEX('Team forecast'!$R$3:$BH$26,MATCH($B237,'Team forecast'!$B$3:$B$26,0),MATCH(BL$1,'Team forecast'!$R$2:$BH$2,0))*IF($X237&gt;0,5000,0)</f>
        <v>0</v>
      </c>
      <c r="BM237" s="5">
        <f>INDEX('Team forecast'!$R$3:$BH$26,MATCH($B237,'Team forecast'!$B$3:$B$26,0),MATCH(BM$1,'Team forecast'!$R$2:$BH$2,0))*IF($X237&gt;0,-15000,0)</f>
        <v>0</v>
      </c>
      <c r="BN237" s="5">
        <f t="shared" si="307"/>
        <v>0</v>
      </c>
      <c r="BO237" s="5">
        <f t="shared" si="308"/>
        <v>0</v>
      </c>
      <c r="BP237" s="5">
        <f t="shared" si="309"/>
        <v>0</v>
      </c>
      <c r="BQ237" s="5">
        <f t="shared" si="310"/>
        <v>0</v>
      </c>
      <c r="BR237" s="5">
        <f t="shared" si="311"/>
        <v>0</v>
      </c>
      <c r="BS237" s="5">
        <f t="shared" si="312"/>
        <v>0</v>
      </c>
      <c r="BT237" s="5">
        <f t="shared" si="313"/>
        <v>0</v>
      </c>
      <c r="BU237" s="5">
        <f t="shared" si="314"/>
        <v>0</v>
      </c>
      <c r="BV237" s="5">
        <f t="shared" si="315"/>
        <v>0</v>
      </c>
      <c r="BW237" s="5">
        <f t="shared" si="316"/>
        <v>0</v>
      </c>
      <c r="BX237" s="5">
        <f t="shared" si="317"/>
        <v>-5000</v>
      </c>
      <c r="BY237" s="5">
        <f t="shared" si="318"/>
        <v>-15000</v>
      </c>
      <c r="BZ237" s="5">
        <f>MAX(INDEX('Team forecast'!$R$3:$BH$26,MATCH($B237,'Team forecast'!$B$3:$B$26,0),MATCH(BZ$1,'Team forecast'!$R$2:$BH$2,0))*($BX237)-(1-INDEX('Team forecast'!$R$3:$BH$26,MATCH($B237,'Team forecast'!$B$3:$B$26,0),MATCH(BZ$1,'Team forecast'!$R$2:$BH$2,0)))*(BY237+CH237)*0.01,-5000)</f>
        <v>-5000</v>
      </c>
      <c r="CA237" s="5">
        <f>MAX(INDEX('Team forecast'!$R$3:$BH$26,MATCH($B237,'Team forecast'!$B$3:$B$26,0),MATCH(CA$1,'Team forecast'!$R$2:$BH$2,0))*$BX237-(1-INDEX('Team forecast'!$R$3:$BH$26,MATCH($B237,'Team forecast'!$B$3:$B$26,0),MATCH(CA$1,'Team forecast'!$R$2:$BH$2,0)))*(BY237+BX237+CH237)*0.01,-5000)</f>
        <v>-5000</v>
      </c>
      <c r="CB237" s="5">
        <f>MAX(INDEX('Team forecast'!$R$3:$BH$26,MATCH($B237,'Team forecast'!$B$3:$B$26,0),MATCH(CB$1,'Team forecast'!$R$2:$BH$2,0))*$BX237-(1-INDEX('Team forecast'!$R$3:$BH$26,MATCH($B237,'Team forecast'!$B$3:$B$26,0),MATCH(CB$1,'Team forecast'!$R$2:$BH$2,0)))*(BY237+BX237*2+CH237)*0.01,0)</f>
        <v>0</v>
      </c>
      <c r="CC237" s="5">
        <v>0</v>
      </c>
      <c r="CD237" s="5">
        <f>+AK237+BD237*Cockpit!$C$3+BW237*Cockpit!$C$3^2+BZ237*Cockpit!$C$3^3+CA237*Cockpit!$C$3^4+CB237*Cockpit!$C$3^5+CC237*Cockpit!$C$3^6</f>
        <v>-10802.469135802468</v>
      </c>
      <c r="CE237" s="5"/>
      <c r="CF237" s="5"/>
      <c r="CG237" s="5">
        <v>0</v>
      </c>
      <c r="CH237" s="5">
        <f t="shared" si="319"/>
        <v>3495000</v>
      </c>
      <c r="CI237" s="5">
        <f t="shared" si="320"/>
        <v>3495000</v>
      </c>
      <c r="CJ237" s="1">
        <f t="shared" si="321"/>
        <v>-3.0000000000000001E-3</v>
      </c>
      <c r="CK237" s="5">
        <f>RANK(CD237,$CD$2:$CD$622)+COUNTIF($CD$2:$CD237,$CD237)-1</f>
        <v>490</v>
      </c>
      <c r="CL237" s="5">
        <f>RANK(CJ237,$CJ$2:$CJ$622)+COUNTIF($CJ$2:$CJ237,$CJ237)-1</f>
        <v>467</v>
      </c>
    </row>
    <row r="238" spans="1:90" x14ac:dyDescent="0.3">
      <c r="A238" t="str">
        <f>Players!P239</f>
        <v>Emil Forsberg</v>
      </c>
      <c r="B238" t="str">
        <f>Players!G239</f>
        <v>Sweden</v>
      </c>
      <c r="C238" t="str">
        <f>Players!AB239</f>
        <v>Midfield</v>
      </c>
      <c r="D238" s="1"/>
      <c r="F238" t="str">
        <f>IFERROR(INDEX(Lookup!B:B,MATCH(INDEX(Players!C:C,MATCH(E238,Players!A:A,0)),Lookup!D:D,0)),"")</f>
        <v/>
      </c>
      <c r="G238">
        <f>IF(Players!AC239=0,10000000,Players!AC239)</f>
        <v>4012000</v>
      </c>
      <c r="H238" s="16">
        <f>INDEX('Team forecast'!$B$2:$AO$26,MATCH('Master data'!$B238,'Team forecast'!$B$2:$B$26,0),MATCH('Master data'!H$1,'Team forecast'!$B$2:$AO$2,0))</f>
        <v>1.3802129553035047</v>
      </c>
      <c r="I238" s="16">
        <f>INDEX('Team forecast'!$B$2:$AO$26,MATCH('Master data'!$B238,'Team forecast'!$B$2:$B$26,0),MATCH('Master data'!I$1,'Team forecast'!$B$2:$AO$2,0))</f>
        <v>0.80039446005056258</v>
      </c>
      <c r="J238" s="16">
        <f>INDEX('Team forecast'!$B$2:$AO$26,MATCH('Master data'!$B238,'Team forecast'!$B$2:$B$26,0),MATCH('Master data'!J$1,'Team forecast'!$B$2:$AO$2,0))</f>
        <v>0.44915175674422908</v>
      </c>
      <c r="K238" s="16">
        <f>INDEX('Team forecast'!$B$2:$AO$26,MATCH('Master data'!$B238,'Team forecast'!$B$2:$B$26,0),MATCH('Master data'!K$1,'Team forecast'!$B$2:$AO$2,0))</f>
        <v>3.9147858368608497</v>
      </c>
      <c r="L238" s="16">
        <f>INDEX('Team forecast'!$B$2:$AO$26,MATCH('Master data'!$B238,'Team forecast'!$B$2:$B$26,0),MATCH('Master data'!L$1,'Team forecast'!$B$2:$AO$2,0))</f>
        <v>2.2377225397188263</v>
      </c>
      <c r="M238">
        <f>IF(Players!BC239=1,95,0)</f>
        <v>95</v>
      </c>
      <c r="N238" s="2">
        <f>Players!BN239</f>
        <v>0.16321882534664695</v>
      </c>
      <c r="O238" s="2">
        <f>Players!BO239</f>
        <v>0.16578050104498498</v>
      </c>
      <c r="P238" s="2">
        <f>Players!BP239</f>
        <v>0.19371457140545506</v>
      </c>
      <c r="Q238" s="2">
        <f>Players!BQ239</f>
        <v>0</v>
      </c>
      <c r="R238" s="2">
        <f>Players!BR239</f>
        <v>0</v>
      </c>
      <c r="S238" s="2">
        <f t="shared" si="280"/>
        <v>1.3802129553035047</v>
      </c>
      <c r="T238" s="2">
        <f t="shared" si="281"/>
        <v>0.80039446005056258</v>
      </c>
      <c r="U238" s="16">
        <f>INDEX('Team forecast'!$B$2:$AO$26,MATCH('Master data'!$B238,'Team forecast'!$B$2:$B$26,0),MATCH('Master data'!U$1,'Team forecast'!$B$2:$AO$2,0))</f>
        <v>0.52401038286826729</v>
      </c>
      <c r="V238" s="16">
        <f>INDEX('Team forecast'!$B$2:$AO$26,MATCH('Master data'!$B238,'Team forecast'!$B$2:$B$26,0),MATCH('Master data'!V$1,'Team forecast'!$B$2:$AO$2,0))</f>
        <v>0.2774172615184945</v>
      </c>
      <c r="W238" s="16">
        <f>INDEX('Team forecast'!$B$2:$AO$26,MATCH('Master data'!$B238,'Team forecast'!$B$2:$B$26,0),MATCH('Master data'!W$1,'Team forecast'!$B$2:$AO$2,0))</f>
        <v>0.19857235561323819</v>
      </c>
      <c r="X238" s="5">
        <f t="shared" si="282"/>
        <v>7000</v>
      </c>
      <c r="Y238" s="5">
        <f t="shared" si="283"/>
        <v>13100.259571706682</v>
      </c>
      <c r="Z238" s="5">
        <f t="shared" si="284"/>
        <v>1387.0863075924724</v>
      </c>
      <c r="AA238" s="5">
        <f t="shared" si="285"/>
        <v>-2978.585334198573</v>
      </c>
      <c r="AB238" s="5">
        <f t="shared" si="286"/>
        <v>28159.592161607772</v>
      </c>
      <c r="AC238" s="5">
        <f t="shared" si="287"/>
        <v>11440.619763949724</v>
      </c>
      <c r="AD238" s="5">
        <f t="shared" si="288"/>
        <v>7583.5106053164527</v>
      </c>
      <c r="AE238" s="5">
        <f t="shared" si="289"/>
        <v>0</v>
      </c>
      <c r="AF238" s="5">
        <f t="shared" si="290"/>
        <v>0</v>
      </c>
      <c r="AG238" s="5">
        <f t="shared" si="291"/>
        <v>0</v>
      </c>
      <c r="AH238" s="5">
        <f t="shared" si="292"/>
        <v>0</v>
      </c>
      <c r="AI238" s="5">
        <f t="shared" si="293"/>
        <v>13802.129553035047</v>
      </c>
      <c r="AJ238" s="5">
        <f t="shared" si="294"/>
        <v>-6403.1556804045003</v>
      </c>
      <c r="AK238" s="5">
        <f>IFERROR(SUM(X238:AJ238),-5000)*((Cockpit!$C$3)^0)</f>
        <v>73091.456948605075</v>
      </c>
      <c r="AL238" s="16">
        <f>INDEX('Team forecast'!$B$2:$AO$26,MATCH('Master data'!$B238,'Team forecast'!$B$2:$B$26,0),MATCH('Master data'!AL$1,'Team forecast'!$B$2:$AO$2,0))</f>
        <v>1.2865954440019862</v>
      </c>
      <c r="AM238" s="16">
        <f>INDEX('Team forecast'!$B$2:$AO$26,MATCH('Master data'!$B238,'Team forecast'!$B$2:$B$26,0),MATCH('Master data'!AM$1,'Team forecast'!$B$2:$AO$2,0))</f>
        <v>1.2414750087215167</v>
      </c>
      <c r="AN238" s="16">
        <f>INDEX('Team forecast'!$B$2:$AO$26,MATCH('Master data'!$B238,'Team forecast'!$B$2:$B$26,0),MATCH('Master data'!AN$1,'Team forecast'!$B$2:$AO$2,0))</f>
        <v>0.28895768833849328</v>
      </c>
      <c r="AO238" s="16">
        <f>INDEX('Team forecast'!$B$2:$AO$26,MATCH('Master data'!$B238,'Team forecast'!$B$2:$B$26,0),MATCH('Master data'!AO$1,'Team forecast'!$B$2:$AO$2,0))</f>
        <v>3.6492525320783611</v>
      </c>
      <c r="AP238" s="16">
        <f>INDEX('Team forecast'!$B$2:$AO$26,MATCH('Master data'!$B238,'Team forecast'!$B$2:$B$26,0),MATCH('Master data'!AP$1,'Team forecast'!$B$2:$AO$2,0))</f>
        <v>3.4708843553693107</v>
      </c>
      <c r="AQ238" s="5">
        <f t="shared" si="295"/>
        <v>7000</v>
      </c>
      <c r="AR238" s="5">
        <f>INDEX('Team forecast'!$B$2:$AO$26,MATCH('Master data'!$B238,'Team forecast'!$B$2:$B$26,0),MATCH('Master data'!AR$1,'Team forecast'!$B$2:$AO$2,0))*IF(X238&gt;0,25000,0)</f>
        <v>9391.1248710010332</v>
      </c>
      <c r="AS238" s="16">
        <f>INDEX('Team forecast'!$B$2:$AO$26,MATCH('Master data'!$B238,'Team forecast'!$B$2:$B$26,0),MATCH('Master data'!AS$1,'Team forecast'!$B$2:$AO$2,0))*IF(X238&gt;0,5000,0)</f>
        <v>1444.7884416924664</v>
      </c>
      <c r="AT238" s="16">
        <f>INDEX('Team forecast'!$B$2:$AO$26,MATCH('Master data'!$B238,'Team forecast'!$B$2:$B$26,0),MATCH('Master data'!AT$1,'Team forecast'!$B$2:$AO$2,0))*IF(X238&gt;0,-15000,0)</f>
        <v>-5030.9597523219827</v>
      </c>
      <c r="AU238" s="5">
        <f t="shared" si="296"/>
        <v>26249.574633293985</v>
      </c>
      <c r="AV238" s="5">
        <f t="shared" si="297"/>
        <v>10664.621867442211</v>
      </c>
      <c r="AW238" s="5">
        <f t="shared" si="298"/>
        <v>7069.1339020183141</v>
      </c>
      <c r="AX238" s="5">
        <f t="shared" si="299"/>
        <v>0</v>
      </c>
      <c r="AY238" s="5">
        <f t="shared" si="300"/>
        <v>0</v>
      </c>
      <c r="AZ238" s="5">
        <f t="shared" si="301"/>
        <v>0</v>
      </c>
      <c r="BA238" s="5">
        <f t="shared" si="302"/>
        <v>0</v>
      </c>
      <c r="BB238" s="5">
        <f t="shared" si="303"/>
        <v>12865.954440019863</v>
      </c>
      <c r="BC238" s="5">
        <f t="shared" si="304"/>
        <v>-9931.8000697721345</v>
      </c>
      <c r="BD238" s="5">
        <f t="shared" si="305"/>
        <v>59722.438333373757</v>
      </c>
      <c r="BE238" s="16">
        <f>INDEX('Team forecast'!$B$2:$AO$26,MATCH('Master data'!$B238,'Team forecast'!$B$2:$B$26,0),MATCH('Master data'!BE$1,'Team forecast'!$B$2:$AO$2,0))</f>
        <v>0</v>
      </c>
      <c r="BF238" s="16">
        <f>INDEX('Team forecast'!$B$2:$AO$26,MATCH('Master data'!$B238,'Team forecast'!$B$2:$B$26,0),MATCH('Master data'!BF$1,'Team forecast'!$B$2:$AO$2,0))</f>
        <v>0</v>
      </c>
      <c r="BG238" s="16">
        <f>INDEX('Team forecast'!$B$2:$AO$26,MATCH('Master data'!$B238,'Team forecast'!$B$2:$B$26,0),MATCH('Master data'!BG$1,'Team forecast'!$B$2:$AO$2,0))</f>
        <v>0</v>
      </c>
      <c r="BH238" s="16">
        <f>INDEX('Team forecast'!$B$2:$AO$26,MATCH('Master data'!$B238,'Team forecast'!$B$2:$B$26,0),MATCH('Master data'!BH$1,'Team forecast'!$B$2:$AO$2,0))</f>
        <v>0</v>
      </c>
      <c r="BI238" s="16">
        <f>INDEX('Team forecast'!$B$2:$AO$26,MATCH('Master data'!$B238,'Team forecast'!$B$2:$B$26,0),MATCH('Master data'!BI$1,'Team forecast'!$B$2:$AO$2,0))</f>
        <v>0</v>
      </c>
      <c r="BJ238" s="5">
        <f t="shared" si="306"/>
        <v>7000</v>
      </c>
      <c r="BK238" s="5">
        <f>INDEX('Team forecast'!$R$3:$BH$26,MATCH($B238,'Team forecast'!$B$3:$B$26,0),MATCH(BK$1,'Team forecast'!$R$2:$BH$2,0))*IF($X238&gt;0,25000,0)</f>
        <v>0</v>
      </c>
      <c r="BL238" s="5">
        <f>INDEX('Team forecast'!$R$3:$BH$26,MATCH($B238,'Team forecast'!$B$3:$B$26,0),MATCH(BL$1,'Team forecast'!$R$2:$BH$2,0))*IF($X238&gt;0,5000,0)</f>
        <v>0</v>
      </c>
      <c r="BM238" s="5">
        <f>INDEX('Team forecast'!$R$3:$BH$26,MATCH($B238,'Team forecast'!$B$3:$B$26,0),MATCH(BM$1,'Team forecast'!$R$2:$BH$2,0))*IF($X238&gt;0,-15000,0)</f>
        <v>0</v>
      </c>
      <c r="BN238" s="5">
        <f t="shared" si="307"/>
        <v>0</v>
      </c>
      <c r="BO238" s="5">
        <f t="shared" si="308"/>
        <v>0</v>
      </c>
      <c r="BP238" s="5">
        <f t="shared" si="309"/>
        <v>0</v>
      </c>
      <c r="BQ238" s="5">
        <f t="shared" si="310"/>
        <v>0</v>
      </c>
      <c r="BR238" s="5">
        <f t="shared" si="311"/>
        <v>0</v>
      </c>
      <c r="BS238" s="5">
        <f t="shared" si="312"/>
        <v>0</v>
      </c>
      <c r="BT238" s="5">
        <f t="shared" si="313"/>
        <v>0</v>
      </c>
      <c r="BU238" s="5">
        <f t="shared" si="314"/>
        <v>0</v>
      </c>
      <c r="BV238" s="5">
        <f t="shared" si="315"/>
        <v>0</v>
      </c>
      <c r="BW238" s="5">
        <f t="shared" si="316"/>
        <v>0</v>
      </c>
      <c r="BX238" s="5">
        <f t="shared" si="317"/>
        <v>66406.947640989412</v>
      </c>
      <c r="BY238" s="5">
        <f t="shared" si="318"/>
        <v>199220.84292296824</v>
      </c>
      <c r="BZ238" s="5">
        <f>MAX(INDEX('Team forecast'!$R$3:$BH$26,MATCH($B238,'Team forecast'!$B$3:$B$26,0),MATCH(BZ$1,'Team forecast'!$R$2:$BH$2,0))*($BX238)-(1-INDEX('Team forecast'!$R$3:$BH$26,MATCH($B238,'Team forecast'!$B$3:$B$26,0),MATCH(BZ$1,'Team forecast'!$R$2:$BH$2,0)))*(BY238+CH238)*0.01,-5000)</f>
        <v>28815.344557841621</v>
      </c>
      <c r="CA238" s="5">
        <f>MAX(INDEX('Team forecast'!$R$3:$BH$26,MATCH($B238,'Team forecast'!$B$3:$B$26,0),MATCH(CA$1,'Team forecast'!$R$2:$BH$2,0))*$BX238-(1-INDEX('Team forecast'!$R$3:$BH$26,MATCH($B238,'Team forecast'!$B$3:$B$26,0),MATCH(CA$1,'Team forecast'!$R$2:$BH$2,0)))*(BY238+BX238+CH238)*0.01,-5000)</f>
        <v>-5000</v>
      </c>
      <c r="CB238" s="5">
        <f>MAX(INDEX('Team forecast'!$R$3:$BH$26,MATCH($B238,'Team forecast'!$B$3:$B$26,0),MATCH(CB$1,'Team forecast'!$R$2:$BH$2,0))*$BX238-(1-INDEX('Team forecast'!$R$3:$BH$26,MATCH($B238,'Team forecast'!$B$3:$B$26,0),MATCH(CB$1,'Team forecast'!$R$2:$BH$2,0)))*(BY238+BX238*2+CH238)*0.01,0)</f>
        <v>0</v>
      </c>
      <c r="CC238" s="5">
        <v>0</v>
      </c>
      <c r="CD238" s="5">
        <f>+AK238+BD238*Cockpit!$C$3+BW238*Cockpit!$C$3^2+BZ238*Cockpit!$C$3^3+CA238*Cockpit!$C$3^4+CB238*Cockpit!$C$3^5+CC238*Cockpit!$C$3^6</f>
        <v>120456.64138552335</v>
      </c>
      <c r="CE238" s="5"/>
      <c r="CF238" s="5"/>
      <c r="CG238" s="5">
        <v>0</v>
      </c>
      <c r="CH238" s="5">
        <f t="shared" si="319"/>
        <v>4012000</v>
      </c>
      <c r="CI238" s="5">
        <f t="shared" si="320"/>
        <v>4012000</v>
      </c>
      <c r="CJ238" s="1">
        <f t="shared" si="321"/>
        <v>0.03</v>
      </c>
      <c r="CK238" s="5">
        <f>RANK(CD238,$CD$2:$CD$622)+COUNTIF($CD$2:$CD238,$CD238)-1</f>
        <v>72</v>
      </c>
      <c r="CL238" s="5">
        <f>RANK(CJ238,$CJ$2:$CJ$622)+COUNTIF($CJ$2:$CJ238,$CJ238)-1</f>
        <v>59</v>
      </c>
    </row>
    <row r="239" spans="1:90" x14ac:dyDescent="0.3">
      <c r="A239" t="str">
        <f>Players!P240</f>
        <v>Alexander Isak</v>
      </c>
      <c r="B239" t="str">
        <f>Players!G240</f>
        <v>Sweden</v>
      </c>
      <c r="C239" t="str">
        <f>Players!AB240</f>
        <v>Striker</v>
      </c>
      <c r="D239" s="1"/>
      <c r="F239" t="str">
        <f>IFERROR(INDEX(Lookup!B:B,MATCH(INDEX(Players!C:C,MATCH(E239,Players!A:A,0)),Lookup!D:D,0)),"")</f>
        <v/>
      </c>
      <c r="G239">
        <f>IF(Players!AC240=0,10000000,Players!AC240)</f>
        <v>5012000</v>
      </c>
      <c r="H239" s="16">
        <f>INDEX('Team forecast'!$B$2:$AO$26,MATCH('Master data'!$B239,'Team forecast'!$B$2:$B$26,0),MATCH('Master data'!H$1,'Team forecast'!$B$2:$AO$2,0))</f>
        <v>1.3802129553035047</v>
      </c>
      <c r="I239" s="16">
        <f>INDEX('Team forecast'!$B$2:$AO$26,MATCH('Master data'!$B239,'Team forecast'!$B$2:$B$26,0),MATCH('Master data'!I$1,'Team forecast'!$B$2:$AO$2,0))</f>
        <v>0.80039446005056258</v>
      </c>
      <c r="J239" s="16">
        <f>INDEX('Team forecast'!$B$2:$AO$26,MATCH('Master data'!$B239,'Team forecast'!$B$2:$B$26,0),MATCH('Master data'!J$1,'Team forecast'!$B$2:$AO$2,0))</f>
        <v>0.44915175674422908</v>
      </c>
      <c r="K239" s="16">
        <f>INDEX('Team forecast'!$B$2:$AO$26,MATCH('Master data'!$B239,'Team forecast'!$B$2:$B$26,0),MATCH('Master data'!K$1,'Team forecast'!$B$2:$AO$2,0))</f>
        <v>3.9147858368608497</v>
      </c>
      <c r="L239" s="16">
        <f>INDEX('Team forecast'!$B$2:$AO$26,MATCH('Master data'!$B239,'Team forecast'!$B$2:$B$26,0),MATCH('Master data'!L$1,'Team forecast'!$B$2:$AO$2,0))</f>
        <v>2.2377225397188263</v>
      </c>
      <c r="M239">
        <f>IF(Players!BC240=1,95,0)</f>
        <v>95</v>
      </c>
      <c r="N239" s="2">
        <f>Players!BN240</f>
        <v>0.31842802347366006</v>
      </c>
      <c r="O239" s="2">
        <f>Players!BO240</f>
        <v>4.7231449540623846E-2</v>
      </c>
      <c r="P239" s="2">
        <f>Players!BP240</f>
        <v>0.30324345526325708</v>
      </c>
      <c r="Q239" s="2">
        <f>Players!BQ240</f>
        <v>7.6303518440016954E-2</v>
      </c>
      <c r="R239" s="2">
        <f>Players!BR240</f>
        <v>0</v>
      </c>
      <c r="S239" s="2">
        <f t="shared" si="280"/>
        <v>1.3802129553035047</v>
      </c>
      <c r="T239" s="2">
        <f t="shared" si="281"/>
        <v>0.80039446005056258</v>
      </c>
      <c r="U239" s="16">
        <f>INDEX('Team forecast'!$B$2:$AO$26,MATCH('Master data'!$B239,'Team forecast'!$B$2:$B$26,0),MATCH('Master data'!U$1,'Team forecast'!$B$2:$AO$2,0))</f>
        <v>0.52401038286826729</v>
      </c>
      <c r="V239" s="16">
        <f>INDEX('Team forecast'!$B$2:$AO$26,MATCH('Master data'!$B239,'Team forecast'!$B$2:$B$26,0),MATCH('Master data'!V$1,'Team forecast'!$B$2:$AO$2,0))</f>
        <v>0.2774172615184945</v>
      </c>
      <c r="W239" s="16">
        <f>INDEX('Team forecast'!$B$2:$AO$26,MATCH('Master data'!$B239,'Team forecast'!$B$2:$B$26,0),MATCH('Master data'!W$1,'Team forecast'!$B$2:$AO$2,0))</f>
        <v>0.19857235561323819</v>
      </c>
      <c r="X239" s="5">
        <f t="shared" si="282"/>
        <v>7000</v>
      </c>
      <c r="Y239" s="5">
        <f t="shared" si="283"/>
        <v>13100.259571706682</v>
      </c>
      <c r="Z239" s="5">
        <f t="shared" si="284"/>
        <v>1387.0863075924724</v>
      </c>
      <c r="AA239" s="5">
        <f t="shared" si="285"/>
        <v>-2978.585334198573</v>
      </c>
      <c r="AB239" s="5">
        <f t="shared" si="286"/>
        <v>43949.848333003414</v>
      </c>
      <c r="AC239" s="5">
        <f t="shared" si="287"/>
        <v>3259.4729276866397</v>
      </c>
      <c r="AD239" s="5">
        <f t="shared" si="288"/>
        <v>11871.331837853457</v>
      </c>
      <c r="AE239" s="5">
        <f t="shared" si="289"/>
        <v>0</v>
      </c>
      <c r="AF239" s="5">
        <f t="shared" si="290"/>
        <v>0</v>
      </c>
      <c r="AG239" s="5">
        <f t="shared" si="291"/>
        <v>-1526.0703688003391</v>
      </c>
      <c r="AH239" s="5">
        <f t="shared" si="292"/>
        <v>0</v>
      </c>
      <c r="AI239" s="5">
        <f t="shared" si="293"/>
        <v>13802.129553035047</v>
      </c>
      <c r="AJ239" s="5">
        <f t="shared" si="294"/>
        <v>-6403.1556804045003</v>
      </c>
      <c r="AK239" s="5">
        <f>IFERROR(SUM(X239:AJ239),-5000)*((Cockpit!$C$3)^0)</f>
        <v>83462.317147474299</v>
      </c>
      <c r="AL239" s="16">
        <f>INDEX('Team forecast'!$B$2:$AO$26,MATCH('Master data'!$B239,'Team forecast'!$B$2:$B$26,0),MATCH('Master data'!AL$1,'Team forecast'!$B$2:$AO$2,0))</f>
        <v>1.2865954440019862</v>
      </c>
      <c r="AM239" s="16">
        <f>INDEX('Team forecast'!$B$2:$AO$26,MATCH('Master data'!$B239,'Team forecast'!$B$2:$B$26,0),MATCH('Master data'!AM$1,'Team forecast'!$B$2:$AO$2,0))</f>
        <v>1.2414750087215167</v>
      </c>
      <c r="AN239" s="16">
        <f>INDEX('Team forecast'!$B$2:$AO$26,MATCH('Master data'!$B239,'Team forecast'!$B$2:$B$26,0),MATCH('Master data'!AN$1,'Team forecast'!$B$2:$AO$2,0))</f>
        <v>0.28895768833849328</v>
      </c>
      <c r="AO239" s="16">
        <f>INDEX('Team forecast'!$B$2:$AO$26,MATCH('Master data'!$B239,'Team forecast'!$B$2:$B$26,0),MATCH('Master data'!AO$1,'Team forecast'!$B$2:$AO$2,0))</f>
        <v>3.6492525320783611</v>
      </c>
      <c r="AP239" s="16">
        <f>INDEX('Team forecast'!$B$2:$AO$26,MATCH('Master data'!$B239,'Team forecast'!$B$2:$B$26,0),MATCH('Master data'!AP$1,'Team forecast'!$B$2:$AO$2,0))</f>
        <v>3.4708843553693107</v>
      </c>
      <c r="AQ239" s="5">
        <f t="shared" si="295"/>
        <v>7000</v>
      </c>
      <c r="AR239" s="5">
        <f>INDEX('Team forecast'!$B$2:$AO$26,MATCH('Master data'!$B239,'Team forecast'!$B$2:$B$26,0),MATCH('Master data'!AR$1,'Team forecast'!$B$2:$AO$2,0))*IF(X239&gt;0,25000,0)</f>
        <v>9391.1248710010332</v>
      </c>
      <c r="AS239" s="16">
        <f>INDEX('Team forecast'!$B$2:$AO$26,MATCH('Master data'!$B239,'Team forecast'!$B$2:$B$26,0),MATCH('Master data'!AS$1,'Team forecast'!$B$2:$AO$2,0))*IF(X239&gt;0,5000,0)</f>
        <v>1444.7884416924664</v>
      </c>
      <c r="AT239" s="16">
        <f>INDEX('Team forecast'!$B$2:$AO$26,MATCH('Master data'!$B239,'Team forecast'!$B$2:$B$26,0),MATCH('Master data'!AT$1,'Team forecast'!$B$2:$AO$2,0))*IF(X239&gt;0,-15000,0)</f>
        <v>-5030.9597523219827</v>
      </c>
      <c r="AU239" s="5">
        <f t="shared" si="296"/>
        <v>40968.80442437686</v>
      </c>
      <c r="AV239" s="5">
        <f t="shared" si="297"/>
        <v>3038.3883896288171</v>
      </c>
      <c r="AW239" s="5">
        <f t="shared" si="298"/>
        <v>11066.119469556321</v>
      </c>
      <c r="AX239" s="5">
        <f t="shared" si="299"/>
        <v>0</v>
      </c>
      <c r="AY239" s="5">
        <f t="shared" si="300"/>
        <v>0</v>
      </c>
      <c r="AZ239" s="5">
        <f t="shared" si="301"/>
        <v>-1526.0703688003391</v>
      </c>
      <c r="BA239" s="5">
        <f t="shared" si="302"/>
        <v>0</v>
      </c>
      <c r="BB239" s="5">
        <f t="shared" si="303"/>
        <v>12865.954440019863</v>
      </c>
      <c r="BC239" s="5">
        <f t="shared" si="304"/>
        <v>-9931.8000697721345</v>
      </c>
      <c r="BD239" s="5">
        <f t="shared" si="305"/>
        <v>69286.349845380915</v>
      </c>
      <c r="BE239" s="16">
        <f>INDEX('Team forecast'!$B$2:$AO$26,MATCH('Master data'!$B239,'Team forecast'!$B$2:$B$26,0),MATCH('Master data'!BE$1,'Team forecast'!$B$2:$AO$2,0))</f>
        <v>0</v>
      </c>
      <c r="BF239" s="16">
        <f>INDEX('Team forecast'!$B$2:$AO$26,MATCH('Master data'!$B239,'Team forecast'!$B$2:$B$26,0),MATCH('Master data'!BF$1,'Team forecast'!$B$2:$AO$2,0))</f>
        <v>0</v>
      </c>
      <c r="BG239" s="16">
        <f>INDEX('Team forecast'!$B$2:$AO$26,MATCH('Master data'!$B239,'Team forecast'!$B$2:$B$26,0),MATCH('Master data'!BG$1,'Team forecast'!$B$2:$AO$2,0))</f>
        <v>0</v>
      </c>
      <c r="BH239" s="16">
        <f>INDEX('Team forecast'!$B$2:$AO$26,MATCH('Master data'!$B239,'Team forecast'!$B$2:$B$26,0),MATCH('Master data'!BH$1,'Team forecast'!$B$2:$AO$2,0))</f>
        <v>0</v>
      </c>
      <c r="BI239" s="16">
        <f>INDEX('Team forecast'!$B$2:$AO$26,MATCH('Master data'!$B239,'Team forecast'!$B$2:$B$26,0),MATCH('Master data'!BI$1,'Team forecast'!$B$2:$AO$2,0))</f>
        <v>0</v>
      </c>
      <c r="BJ239" s="5">
        <f t="shared" si="306"/>
        <v>7000</v>
      </c>
      <c r="BK239" s="5">
        <f>INDEX('Team forecast'!$R$3:$BH$26,MATCH($B239,'Team forecast'!$B$3:$B$26,0),MATCH(BK$1,'Team forecast'!$R$2:$BH$2,0))*IF($X239&gt;0,25000,0)</f>
        <v>0</v>
      </c>
      <c r="BL239" s="5">
        <f>INDEX('Team forecast'!$R$3:$BH$26,MATCH($B239,'Team forecast'!$B$3:$B$26,0),MATCH(BL$1,'Team forecast'!$R$2:$BH$2,0))*IF($X239&gt;0,5000,0)</f>
        <v>0</v>
      </c>
      <c r="BM239" s="5">
        <f>INDEX('Team forecast'!$R$3:$BH$26,MATCH($B239,'Team forecast'!$B$3:$B$26,0),MATCH(BM$1,'Team forecast'!$R$2:$BH$2,0))*IF($X239&gt;0,-15000,0)</f>
        <v>0</v>
      </c>
      <c r="BN239" s="5">
        <f t="shared" si="307"/>
        <v>0</v>
      </c>
      <c r="BO239" s="5">
        <f t="shared" si="308"/>
        <v>0</v>
      </c>
      <c r="BP239" s="5">
        <f t="shared" si="309"/>
        <v>0</v>
      </c>
      <c r="BQ239" s="5">
        <f t="shared" si="310"/>
        <v>0</v>
      </c>
      <c r="BR239" s="5">
        <f t="shared" si="311"/>
        <v>0</v>
      </c>
      <c r="BS239" s="5">
        <f t="shared" si="312"/>
        <v>-1526.0703688003391</v>
      </c>
      <c r="BT239" s="5">
        <f t="shared" si="313"/>
        <v>0</v>
      </c>
      <c r="BU239" s="5">
        <f t="shared" si="314"/>
        <v>0</v>
      </c>
      <c r="BV239" s="5">
        <f t="shared" si="315"/>
        <v>0</v>
      </c>
      <c r="BW239" s="5">
        <f t="shared" si="316"/>
        <v>0</v>
      </c>
      <c r="BX239" s="5">
        <f t="shared" si="317"/>
        <v>76374.3334964276</v>
      </c>
      <c r="BY239" s="5">
        <f t="shared" si="318"/>
        <v>229123.0004892828</v>
      </c>
      <c r="BZ239" s="5">
        <f>MAX(INDEX('Team forecast'!$R$3:$BH$26,MATCH($B239,'Team forecast'!$B$3:$B$26,0),MATCH(BZ$1,'Team forecast'!$R$2:$BH$2,0))*($BX239)-(1-INDEX('Team forecast'!$R$3:$BH$26,MATCH($B239,'Team forecast'!$B$3:$B$26,0),MATCH(BZ$1,'Team forecast'!$R$2:$BH$2,0)))*(BY239+CH239)*0.01,-5000)</f>
        <v>31762.340911002881</v>
      </c>
      <c r="CA239" s="5">
        <f>MAX(INDEX('Team forecast'!$R$3:$BH$26,MATCH($B239,'Team forecast'!$B$3:$B$26,0),MATCH(CA$1,'Team forecast'!$R$2:$BH$2,0))*$BX239-(1-INDEX('Team forecast'!$R$3:$BH$26,MATCH($B239,'Team forecast'!$B$3:$B$26,0),MATCH(CA$1,'Team forecast'!$R$2:$BH$2,0)))*(BY239+BX239+CH239)*0.01,-5000)</f>
        <v>-5000</v>
      </c>
      <c r="CB239" s="5">
        <f>MAX(INDEX('Team forecast'!$R$3:$BH$26,MATCH($B239,'Team forecast'!$B$3:$B$26,0),MATCH(CB$1,'Team forecast'!$R$2:$BH$2,0))*$BX239-(1-INDEX('Team forecast'!$R$3:$BH$26,MATCH($B239,'Team forecast'!$B$3:$B$26,0),MATCH(CB$1,'Team forecast'!$R$2:$BH$2,0)))*(BY239+BX239*2+CH239)*0.01,0)</f>
        <v>0</v>
      </c>
      <c r="CC239" s="5">
        <v>0</v>
      </c>
      <c r="CD239" s="5">
        <f>+AK239+BD239*Cockpit!$C$3+BW239*Cockpit!$C$3^2+BZ239*Cockpit!$C$3^3+CA239*Cockpit!$C$3^4+CB239*Cockpit!$C$3^5+CC239*Cockpit!$C$3^6</f>
        <v>138076.62669703775</v>
      </c>
      <c r="CE239" s="5"/>
      <c r="CF239" s="5"/>
      <c r="CG239" s="5">
        <v>0</v>
      </c>
      <c r="CH239" s="5">
        <f t="shared" si="319"/>
        <v>5012000</v>
      </c>
      <c r="CI239" s="5">
        <f t="shared" si="320"/>
        <v>5012000</v>
      </c>
      <c r="CJ239" s="1">
        <f t="shared" si="321"/>
        <v>2.8000000000000001E-2</v>
      </c>
      <c r="CK239" s="5">
        <f>RANK(CD239,$CD$2:$CD$622)+COUNTIF($CD$2:$CD239,$CD239)-1</f>
        <v>49</v>
      </c>
      <c r="CL239" s="5">
        <f>RANK(CJ239,$CJ$2:$CJ$622)+COUNTIF($CJ$2:$CJ239,$CJ239)-1</f>
        <v>72</v>
      </c>
    </row>
    <row r="240" spans="1:90" x14ac:dyDescent="0.3">
      <c r="A240" t="str">
        <f>Players!P241</f>
        <v>Remo Freuler</v>
      </c>
      <c r="B240" t="str">
        <f>Players!G241</f>
        <v>Switzerland</v>
      </c>
      <c r="C240" t="str">
        <f>Players!AB241</f>
        <v>Midfield</v>
      </c>
      <c r="D240" s="1"/>
      <c r="F240" t="str">
        <f>IFERROR(INDEX(Lookup!B:B,MATCH(INDEX(Players!C:C,MATCH(E240,Players!A:A,0)),Lookup!D:D,0)),"")</f>
        <v/>
      </c>
      <c r="G240">
        <f>IF(Players!AC241=0,10000000,Players!AC241)</f>
        <v>3514000</v>
      </c>
      <c r="H240" s="16">
        <f>INDEX('Team forecast'!$B$2:$AO$26,MATCH('Master data'!$B240,'Team forecast'!$B$2:$B$26,0),MATCH('Master data'!H$1,'Team forecast'!$B$2:$AO$2,0))</f>
        <v>0.66430787748130482</v>
      </c>
      <c r="I240" s="16">
        <f>INDEX('Team forecast'!$B$2:$AO$26,MATCH('Master data'!$B240,'Team forecast'!$B$2:$B$26,0),MATCH('Master data'!I$1,'Team forecast'!$B$2:$AO$2,0))</f>
        <v>1.6694298230620759</v>
      </c>
      <c r="J240" s="16">
        <f>INDEX('Team forecast'!$B$2:$AO$26,MATCH('Master data'!$B240,'Team forecast'!$B$2:$B$26,0),MATCH('Master data'!J$1,'Team forecast'!$B$2:$AO$2,0))</f>
        <v>0.18835443037974681</v>
      </c>
      <c r="K240" s="16">
        <f>INDEX('Team forecast'!$B$2:$AO$26,MATCH('Master data'!$B240,'Team forecast'!$B$2:$B$26,0),MATCH('Master data'!K$1,'Team forecast'!$B$2:$AO$2,0))</f>
        <v>1.8572551222540705</v>
      </c>
      <c r="L240" s="16">
        <f>INDEX('Team forecast'!$B$2:$AO$26,MATCH('Master data'!$B240,'Team forecast'!$B$2:$B$26,0),MATCH('Master data'!L$1,'Team forecast'!$B$2:$AO$2,0))</f>
        <v>4.7351100435942515</v>
      </c>
      <c r="M240">
        <f>IF(Players!BC241=1,95,0)</f>
        <v>0</v>
      </c>
      <c r="N240" s="2">
        <f>Players!BN241</f>
        <v>0</v>
      </c>
      <c r="O240" s="2">
        <f>Players!BO241</f>
        <v>0</v>
      </c>
      <c r="P240" s="2">
        <f>Players!BP241</f>
        <v>0</v>
      </c>
      <c r="Q240" s="2">
        <f>Players!BQ241</f>
        <v>8.2720588235294115E-2</v>
      </c>
      <c r="R240" s="2">
        <f>Players!BR241</f>
        <v>0</v>
      </c>
      <c r="S240" s="2">
        <f t="shared" si="280"/>
        <v>0.66430787748130482</v>
      </c>
      <c r="T240" s="2">
        <f t="shared" si="281"/>
        <v>1.6694298230620759</v>
      </c>
      <c r="U240" s="16">
        <f>INDEX('Team forecast'!$B$2:$AO$26,MATCH('Master data'!$B240,'Team forecast'!$B$2:$B$26,0),MATCH('Master data'!U$1,'Team forecast'!$B$2:$AO$2,0))</f>
        <v>0.1569620253164557</v>
      </c>
      <c r="V240" s="16">
        <f>INDEX('Team forecast'!$B$2:$AO$26,MATCH('Master data'!$B240,'Team forecast'!$B$2:$B$26,0),MATCH('Master data'!V$1,'Team forecast'!$B$2:$AO$2,0))</f>
        <v>0.23544303797468349</v>
      </c>
      <c r="W240" s="16">
        <f>INDEX('Team forecast'!$B$2:$AO$26,MATCH('Master data'!$B240,'Team forecast'!$B$2:$B$26,0),MATCH('Master data'!W$1,'Team forecast'!$B$2:$AO$2,0))</f>
        <v>0.60759493670886078</v>
      </c>
      <c r="X240" s="5">
        <f t="shared" si="282"/>
        <v>-5000</v>
      </c>
      <c r="Y240" s="5">
        <f t="shared" si="283"/>
        <v>0</v>
      </c>
      <c r="Z240" s="5">
        <f t="shared" si="284"/>
        <v>0</v>
      </c>
      <c r="AA240" s="5">
        <f t="shared" si="285"/>
        <v>0</v>
      </c>
      <c r="AB240" s="5">
        <f t="shared" si="286"/>
        <v>0</v>
      </c>
      <c r="AC240" s="5">
        <f t="shared" si="287"/>
        <v>0</v>
      </c>
      <c r="AD240" s="5">
        <f t="shared" si="288"/>
        <v>0</v>
      </c>
      <c r="AE240" s="5">
        <f t="shared" si="289"/>
        <v>0</v>
      </c>
      <c r="AF240" s="5">
        <f t="shared" si="290"/>
        <v>0</v>
      </c>
      <c r="AG240" s="5">
        <f t="shared" si="291"/>
        <v>0</v>
      </c>
      <c r="AH240" s="5">
        <f t="shared" si="292"/>
        <v>0</v>
      </c>
      <c r="AI240" s="5">
        <f t="shared" si="293"/>
        <v>0</v>
      </c>
      <c r="AJ240" s="5">
        <f t="shared" si="294"/>
        <v>0</v>
      </c>
      <c r="AK240" s="5">
        <f>IFERROR(SUM(X240:AJ240),-5000)*((Cockpit!$C$3)^0)</f>
        <v>-5000</v>
      </c>
      <c r="AL240" s="16">
        <f>INDEX('Team forecast'!$B$2:$AO$26,MATCH('Master data'!$B240,'Team forecast'!$B$2:$B$26,0),MATCH('Master data'!AL$1,'Team forecast'!$B$2:$AO$2,0))</f>
        <v>1.4540238085600701</v>
      </c>
      <c r="AM240" s="16">
        <f>INDEX('Team forecast'!$B$2:$AO$26,MATCH('Master data'!$B240,'Team forecast'!$B$2:$B$26,0),MATCH('Master data'!AM$1,'Team forecast'!$B$2:$AO$2,0))</f>
        <v>1.1663417361082891</v>
      </c>
      <c r="AN240" s="16">
        <f>INDEX('Team forecast'!$B$2:$AO$26,MATCH('Master data'!$B240,'Team forecast'!$B$2:$B$26,0),MATCH('Master data'!AN$1,'Team forecast'!$B$2:$AO$2,0))</f>
        <v>0.31150442477876111</v>
      </c>
      <c r="AO240" s="16">
        <f>INDEX('Team forecast'!$B$2:$AO$26,MATCH('Master data'!$B240,'Team forecast'!$B$2:$B$26,0),MATCH('Master data'!AO$1,'Team forecast'!$B$2:$AO$2,0))</f>
        <v>4.0651229013968155</v>
      </c>
      <c r="AP240" s="16">
        <f>INDEX('Team forecast'!$B$2:$AO$26,MATCH('Master data'!$B240,'Team forecast'!$B$2:$B$26,0),MATCH('Master data'!AP$1,'Team forecast'!$B$2:$AO$2,0))</f>
        <v>3.3081692878707836</v>
      </c>
      <c r="AQ240" s="5">
        <f t="shared" si="295"/>
        <v>-5000</v>
      </c>
      <c r="AR240" s="5">
        <f>INDEX('Team forecast'!$B$2:$AO$26,MATCH('Master data'!$B240,'Team forecast'!$B$2:$B$26,0),MATCH('Master data'!AR$1,'Team forecast'!$B$2:$AO$2,0))*IF(X240&gt;0,25000,0)</f>
        <v>0</v>
      </c>
      <c r="AS240" s="16">
        <f>INDEX('Team forecast'!$B$2:$AO$26,MATCH('Master data'!$B240,'Team forecast'!$B$2:$B$26,0),MATCH('Master data'!AS$1,'Team forecast'!$B$2:$AO$2,0))*IF(X240&gt;0,5000,0)</f>
        <v>0</v>
      </c>
      <c r="AT240" s="16">
        <f>INDEX('Team forecast'!$B$2:$AO$26,MATCH('Master data'!$B240,'Team forecast'!$B$2:$B$26,0),MATCH('Master data'!AT$1,'Team forecast'!$B$2:$AO$2,0))*IF(X240&gt;0,-15000,0)</f>
        <v>0</v>
      </c>
      <c r="AU240" s="5">
        <f t="shared" si="296"/>
        <v>0</v>
      </c>
      <c r="AV240" s="5">
        <f t="shared" si="297"/>
        <v>0</v>
      </c>
      <c r="AW240" s="5">
        <f t="shared" si="298"/>
        <v>0</v>
      </c>
      <c r="AX240" s="5">
        <f t="shared" si="299"/>
        <v>0</v>
      </c>
      <c r="AY240" s="5">
        <f t="shared" si="300"/>
        <v>0</v>
      </c>
      <c r="AZ240" s="5">
        <f t="shared" si="301"/>
        <v>0</v>
      </c>
      <c r="BA240" s="5">
        <f t="shared" si="302"/>
        <v>0</v>
      </c>
      <c r="BB240" s="5">
        <f t="shared" si="303"/>
        <v>0</v>
      </c>
      <c r="BC240" s="5">
        <f t="shared" si="304"/>
        <v>0</v>
      </c>
      <c r="BD240" s="5">
        <f t="shared" si="305"/>
        <v>-5000</v>
      </c>
      <c r="BE240" s="16">
        <f>INDEX('Team forecast'!$B$2:$AO$26,MATCH('Master data'!$B240,'Team forecast'!$B$2:$B$26,0),MATCH('Master data'!BE$1,'Team forecast'!$B$2:$AO$2,0))</f>
        <v>0</v>
      </c>
      <c r="BF240" s="16">
        <f>INDEX('Team forecast'!$B$2:$AO$26,MATCH('Master data'!$B240,'Team forecast'!$B$2:$B$26,0),MATCH('Master data'!BF$1,'Team forecast'!$B$2:$AO$2,0))</f>
        <v>0</v>
      </c>
      <c r="BG240" s="16">
        <f>INDEX('Team forecast'!$B$2:$AO$26,MATCH('Master data'!$B240,'Team forecast'!$B$2:$B$26,0),MATCH('Master data'!BG$1,'Team forecast'!$B$2:$AO$2,0))</f>
        <v>0</v>
      </c>
      <c r="BH240" s="16">
        <f>INDEX('Team forecast'!$B$2:$AO$26,MATCH('Master data'!$B240,'Team forecast'!$B$2:$B$26,0),MATCH('Master data'!BH$1,'Team forecast'!$B$2:$AO$2,0))</f>
        <v>0</v>
      </c>
      <c r="BI240" s="16">
        <f>INDEX('Team forecast'!$B$2:$AO$26,MATCH('Master data'!$B240,'Team forecast'!$B$2:$B$26,0),MATCH('Master data'!BI$1,'Team forecast'!$B$2:$AO$2,0))</f>
        <v>0</v>
      </c>
      <c r="BJ240" s="5">
        <f t="shared" si="306"/>
        <v>-5000</v>
      </c>
      <c r="BK240" s="5">
        <f>INDEX('Team forecast'!$R$3:$BH$26,MATCH($B240,'Team forecast'!$B$3:$B$26,0),MATCH(BK$1,'Team forecast'!$R$2:$BH$2,0))*IF($X240&gt;0,25000,0)</f>
        <v>0</v>
      </c>
      <c r="BL240" s="5">
        <f>INDEX('Team forecast'!$R$3:$BH$26,MATCH($B240,'Team forecast'!$B$3:$B$26,0),MATCH(BL$1,'Team forecast'!$R$2:$BH$2,0))*IF($X240&gt;0,5000,0)</f>
        <v>0</v>
      </c>
      <c r="BM240" s="5">
        <f>INDEX('Team forecast'!$R$3:$BH$26,MATCH($B240,'Team forecast'!$B$3:$B$26,0),MATCH(BM$1,'Team forecast'!$R$2:$BH$2,0))*IF($X240&gt;0,-15000,0)</f>
        <v>0</v>
      </c>
      <c r="BN240" s="5">
        <f t="shared" si="307"/>
        <v>0</v>
      </c>
      <c r="BO240" s="5">
        <f t="shared" si="308"/>
        <v>0</v>
      </c>
      <c r="BP240" s="5">
        <f t="shared" si="309"/>
        <v>0</v>
      </c>
      <c r="BQ240" s="5">
        <f t="shared" si="310"/>
        <v>0</v>
      </c>
      <c r="BR240" s="5">
        <f t="shared" si="311"/>
        <v>0</v>
      </c>
      <c r="BS240" s="5">
        <f t="shared" si="312"/>
        <v>0</v>
      </c>
      <c r="BT240" s="5">
        <f t="shared" si="313"/>
        <v>0</v>
      </c>
      <c r="BU240" s="5">
        <f t="shared" si="314"/>
        <v>0</v>
      </c>
      <c r="BV240" s="5">
        <f t="shared" si="315"/>
        <v>0</v>
      </c>
      <c r="BW240" s="5">
        <f t="shared" si="316"/>
        <v>0</v>
      </c>
      <c r="BX240" s="5">
        <f t="shared" si="317"/>
        <v>-5000</v>
      </c>
      <c r="BY240" s="5">
        <f t="shared" si="318"/>
        <v>-15000</v>
      </c>
      <c r="BZ240" s="5">
        <f>MAX(INDEX('Team forecast'!$R$3:$BH$26,MATCH($B240,'Team forecast'!$B$3:$B$26,0),MATCH(BZ$1,'Team forecast'!$R$2:$BH$2,0))*($BX240)-(1-INDEX('Team forecast'!$R$3:$BH$26,MATCH($B240,'Team forecast'!$B$3:$B$26,0),MATCH(BZ$1,'Team forecast'!$R$2:$BH$2,0)))*(BY240+CH240)*0.01,-5000)</f>
        <v>-5000</v>
      </c>
      <c r="CA240" s="5">
        <f>MAX(INDEX('Team forecast'!$R$3:$BH$26,MATCH($B240,'Team forecast'!$B$3:$B$26,0),MATCH(CA$1,'Team forecast'!$R$2:$BH$2,0))*$BX240-(1-INDEX('Team forecast'!$R$3:$BH$26,MATCH($B240,'Team forecast'!$B$3:$B$26,0),MATCH(CA$1,'Team forecast'!$R$2:$BH$2,0)))*(BY240+BX240+CH240)*0.01,-5000)</f>
        <v>-5000</v>
      </c>
      <c r="CB240" s="5">
        <f>MAX(INDEX('Team forecast'!$R$3:$BH$26,MATCH($B240,'Team forecast'!$B$3:$B$26,0),MATCH(CB$1,'Team forecast'!$R$2:$BH$2,0))*$BX240-(1-INDEX('Team forecast'!$R$3:$BH$26,MATCH($B240,'Team forecast'!$B$3:$B$26,0),MATCH(CB$1,'Team forecast'!$R$2:$BH$2,0)))*(BY240+BX240*2+CH240)*0.01,0)</f>
        <v>0</v>
      </c>
      <c r="CC240" s="5">
        <v>0</v>
      </c>
      <c r="CD240" s="5">
        <f>+AK240+BD240*Cockpit!$C$3+BW240*Cockpit!$C$3^2+BZ240*Cockpit!$C$3^3+CA240*Cockpit!$C$3^4+CB240*Cockpit!$C$3^5+CC240*Cockpit!$C$3^6</f>
        <v>-10802.469135802468</v>
      </c>
      <c r="CE240" s="5"/>
      <c r="CF240" s="5"/>
      <c r="CG240" s="5">
        <v>0</v>
      </c>
      <c r="CH240" s="5">
        <f t="shared" si="319"/>
        <v>3514000</v>
      </c>
      <c r="CI240" s="5">
        <f t="shared" si="320"/>
        <v>3514000</v>
      </c>
      <c r="CJ240" s="1">
        <f t="shared" si="321"/>
        <v>-3.0000000000000001E-3</v>
      </c>
      <c r="CK240" s="5">
        <f>RANK(CD240,$CD$2:$CD$622)+COUNTIF($CD$2:$CD240,$CD240)-1</f>
        <v>491</v>
      </c>
      <c r="CL240" s="5">
        <f>RANK(CJ240,$CJ$2:$CJ$622)+COUNTIF($CJ$2:$CJ240,$CJ240)-1</f>
        <v>468</v>
      </c>
    </row>
    <row r="241" spans="1:90" x14ac:dyDescent="0.3">
      <c r="A241" t="str">
        <f>Players!P242</f>
        <v>Joachim Andersen</v>
      </c>
      <c r="B241" t="str">
        <f>Players!G242</f>
        <v>Denmark</v>
      </c>
      <c r="C241" t="str">
        <f>Players!AB242</f>
        <v>Defense</v>
      </c>
      <c r="D241" s="1"/>
      <c r="F241" t="str">
        <f>IFERROR(INDEX(Lookup!B:B,MATCH(INDEX(Players!C:C,MATCH(E241,Players!A:A,0)),Lookup!D:D,0)),"")</f>
        <v/>
      </c>
      <c r="G241">
        <f>IF(Players!AC242=0,10000000,Players!AC242)</f>
        <v>2495000</v>
      </c>
      <c r="H241" s="16">
        <f>INDEX('Team forecast'!$B$2:$AO$26,MATCH('Master data'!$B241,'Team forecast'!$B$2:$B$26,0),MATCH('Master data'!H$1,'Team forecast'!$B$2:$AO$2,0))</f>
        <v>0.98501256392320902</v>
      </c>
      <c r="I241" s="16">
        <f>INDEX('Team forecast'!$B$2:$AO$26,MATCH('Master data'!$B241,'Team forecast'!$B$2:$B$26,0),MATCH('Master data'!I$1,'Team forecast'!$B$2:$AO$2,0))</f>
        <v>1.3904776720313736</v>
      </c>
      <c r="J241" s="16">
        <f>INDEX('Team forecast'!$B$2:$AO$26,MATCH('Master data'!$B241,'Team forecast'!$B$2:$B$26,0),MATCH('Master data'!J$1,'Team forecast'!$B$2:$AO$2,0))</f>
        <v>0.24895635673624289</v>
      </c>
      <c r="K241" s="16">
        <f>INDEX('Team forecast'!$B$2:$AO$26,MATCH('Master data'!$B241,'Team forecast'!$B$2:$B$26,0),MATCH('Master data'!K$1,'Team forecast'!$B$2:$AO$2,0))</f>
        <v>2.97447872921548</v>
      </c>
      <c r="L241" s="16">
        <f>INDEX('Team forecast'!$B$2:$AO$26,MATCH('Master data'!$B241,'Team forecast'!$B$2:$B$26,0),MATCH('Master data'!L$1,'Team forecast'!$B$2:$AO$2,0))</f>
        <v>3.7580477622469557</v>
      </c>
      <c r="M241">
        <f>IF(Players!BC242=1,95,0)</f>
        <v>0</v>
      </c>
      <c r="N241" s="2">
        <f>Players!BN242</f>
        <v>0</v>
      </c>
      <c r="O241" s="2">
        <f>Players!BO242</f>
        <v>0</v>
      </c>
      <c r="P241" s="2">
        <f>Players!BP242</f>
        <v>0</v>
      </c>
      <c r="Q241" s="2">
        <f>Players!BQ242</f>
        <v>0.12324546388223211</v>
      </c>
      <c r="R241" s="2">
        <f>Players!BR242</f>
        <v>3.0811365970558027E-2</v>
      </c>
      <c r="S241" s="2">
        <f t="shared" si="280"/>
        <v>0.98501256392320902</v>
      </c>
      <c r="T241" s="2">
        <f t="shared" si="281"/>
        <v>1.3904776720313736</v>
      </c>
      <c r="U241" s="16">
        <f>INDEX('Team forecast'!$B$2:$AO$26,MATCH('Master data'!$B241,'Team forecast'!$B$2:$B$26,0),MATCH('Master data'!U$1,'Team forecast'!$B$2:$AO$2,0))</f>
        <v>0.23339658444022771</v>
      </c>
      <c r="V241" s="16">
        <f>INDEX('Team forecast'!$B$2:$AO$26,MATCH('Master data'!$B241,'Team forecast'!$B$2:$B$26,0),MATCH('Master data'!V$1,'Team forecast'!$B$2:$AO$2,0))</f>
        <v>0.31119544592030363</v>
      </c>
      <c r="W241" s="16">
        <f>INDEX('Team forecast'!$B$2:$AO$26,MATCH('Master data'!$B241,'Team forecast'!$B$2:$B$26,0),MATCH('Master data'!W$1,'Team forecast'!$B$2:$AO$2,0))</f>
        <v>0.45540796963946878</v>
      </c>
      <c r="X241" s="5">
        <f t="shared" si="282"/>
        <v>-5000</v>
      </c>
      <c r="Y241" s="5">
        <f t="shared" si="283"/>
        <v>0</v>
      </c>
      <c r="Z241" s="5">
        <f t="shared" si="284"/>
        <v>0</v>
      </c>
      <c r="AA241" s="5">
        <f t="shared" si="285"/>
        <v>0</v>
      </c>
      <c r="AB241" s="5">
        <f t="shared" si="286"/>
        <v>0</v>
      </c>
      <c r="AC241" s="5">
        <f t="shared" si="287"/>
        <v>0</v>
      </c>
      <c r="AD241" s="5">
        <f t="shared" si="288"/>
        <v>0</v>
      </c>
      <c r="AE241" s="5">
        <f t="shared" si="289"/>
        <v>12447.817836812144</v>
      </c>
      <c r="AF241" s="5">
        <f t="shared" si="290"/>
        <v>0</v>
      </c>
      <c r="AG241" s="5">
        <f t="shared" si="291"/>
        <v>0</v>
      </c>
      <c r="AH241" s="5">
        <f t="shared" si="292"/>
        <v>0</v>
      </c>
      <c r="AI241" s="5">
        <f t="shared" si="293"/>
        <v>0</v>
      </c>
      <c r="AJ241" s="5">
        <f t="shared" si="294"/>
        <v>0</v>
      </c>
      <c r="AK241" s="5">
        <f>IFERROR(SUM(X241:AJ241),-5000)*((Cockpit!$C$3)^0)</f>
        <v>7447.8178368121444</v>
      </c>
      <c r="AL241" s="16">
        <f>INDEX('Team forecast'!$B$2:$AO$26,MATCH('Master data'!$B241,'Team forecast'!$B$2:$B$26,0),MATCH('Master data'!AL$1,'Team forecast'!$B$2:$AO$2,0))</f>
        <v>1.4540427762338861</v>
      </c>
      <c r="AM241" s="16">
        <f>INDEX('Team forecast'!$B$2:$AO$26,MATCH('Master data'!$B241,'Team forecast'!$B$2:$B$26,0),MATCH('Master data'!AM$1,'Team forecast'!$B$2:$AO$2,0))</f>
        <v>0.9840391469881502</v>
      </c>
      <c r="AN241" s="16">
        <f>INDEX('Team forecast'!$B$2:$AO$26,MATCH('Master data'!$B241,'Team forecast'!$B$2:$B$26,0),MATCH('Master data'!AN$1,'Team forecast'!$B$2:$AO$2,0))</f>
        <v>0.37379821958456971</v>
      </c>
      <c r="AO241" s="16">
        <f>INDEX('Team forecast'!$B$2:$AO$26,MATCH('Master data'!$B241,'Team forecast'!$B$2:$B$26,0),MATCH('Master data'!AO$1,'Team forecast'!$B$2:$AO$2,0))</f>
        <v>4.390826541390485</v>
      </c>
      <c r="AP241" s="16">
        <f>INDEX('Team forecast'!$B$2:$AO$26,MATCH('Master data'!$B241,'Team forecast'!$B$2:$B$26,0),MATCH('Master data'!AP$1,'Team forecast'!$B$2:$AO$2,0))</f>
        <v>2.6595652621301356</v>
      </c>
      <c r="AQ241" s="5">
        <f t="shared" si="295"/>
        <v>-5000</v>
      </c>
      <c r="AR241" s="5">
        <f>INDEX('Team forecast'!$B$2:$AO$26,MATCH('Master data'!$B241,'Team forecast'!$B$2:$B$26,0),MATCH('Master data'!AR$1,'Team forecast'!$B$2:$AO$2,0))*IF(X241&gt;0,25000,0)</f>
        <v>0</v>
      </c>
      <c r="AS241" s="16">
        <f>INDEX('Team forecast'!$B$2:$AO$26,MATCH('Master data'!$B241,'Team forecast'!$B$2:$B$26,0),MATCH('Master data'!AS$1,'Team forecast'!$B$2:$AO$2,0))*IF(X241&gt;0,5000,0)</f>
        <v>0</v>
      </c>
      <c r="AT241" s="16">
        <f>INDEX('Team forecast'!$B$2:$AO$26,MATCH('Master data'!$B241,'Team forecast'!$B$2:$B$26,0),MATCH('Master data'!AT$1,'Team forecast'!$B$2:$AO$2,0))*IF(X241&gt;0,-15000,0)</f>
        <v>0</v>
      </c>
      <c r="AU241" s="5">
        <f t="shared" si="296"/>
        <v>0</v>
      </c>
      <c r="AV241" s="5">
        <f t="shared" si="297"/>
        <v>0</v>
      </c>
      <c r="AW241" s="5">
        <f t="shared" si="298"/>
        <v>0</v>
      </c>
      <c r="AX241" s="5">
        <f t="shared" si="299"/>
        <v>18689.910979228487</v>
      </c>
      <c r="AY241" s="5">
        <f t="shared" si="300"/>
        <v>0</v>
      </c>
      <c r="AZ241" s="5">
        <f t="shared" si="301"/>
        <v>0</v>
      </c>
      <c r="BA241" s="5">
        <f t="shared" si="302"/>
        <v>0</v>
      </c>
      <c r="BB241" s="5">
        <f t="shared" si="303"/>
        <v>0</v>
      </c>
      <c r="BC241" s="5">
        <f t="shared" si="304"/>
        <v>0</v>
      </c>
      <c r="BD241" s="5">
        <f t="shared" si="305"/>
        <v>13689.910979228487</v>
      </c>
      <c r="BE241" s="16">
        <f>INDEX('Team forecast'!$B$2:$AO$26,MATCH('Master data'!$B241,'Team forecast'!$B$2:$B$26,0),MATCH('Master data'!BE$1,'Team forecast'!$B$2:$AO$2,0))</f>
        <v>0</v>
      </c>
      <c r="BF241" s="16">
        <f>INDEX('Team forecast'!$B$2:$AO$26,MATCH('Master data'!$B241,'Team forecast'!$B$2:$B$26,0),MATCH('Master data'!BF$1,'Team forecast'!$B$2:$AO$2,0))</f>
        <v>0</v>
      </c>
      <c r="BG241" s="16">
        <f>INDEX('Team forecast'!$B$2:$AO$26,MATCH('Master data'!$B241,'Team forecast'!$B$2:$B$26,0),MATCH('Master data'!BG$1,'Team forecast'!$B$2:$AO$2,0))</f>
        <v>0</v>
      </c>
      <c r="BH241" s="16">
        <f>INDEX('Team forecast'!$B$2:$AO$26,MATCH('Master data'!$B241,'Team forecast'!$B$2:$B$26,0),MATCH('Master data'!BH$1,'Team forecast'!$B$2:$AO$2,0))</f>
        <v>0</v>
      </c>
      <c r="BI241" s="16">
        <f>INDEX('Team forecast'!$B$2:$AO$26,MATCH('Master data'!$B241,'Team forecast'!$B$2:$B$26,0),MATCH('Master data'!BI$1,'Team forecast'!$B$2:$AO$2,0))</f>
        <v>0</v>
      </c>
      <c r="BJ241" s="5">
        <f t="shared" si="306"/>
        <v>-5000</v>
      </c>
      <c r="BK241" s="5">
        <f>INDEX('Team forecast'!$R$3:$BH$26,MATCH($B241,'Team forecast'!$B$3:$B$26,0),MATCH(BK$1,'Team forecast'!$R$2:$BH$2,0))*IF($X241&gt;0,25000,0)</f>
        <v>0</v>
      </c>
      <c r="BL241" s="5">
        <f>INDEX('Team forecast'!$R$3:$BH$26,MATCH($B241,'Team forecast'!$B$3:$B$26,0),MATCH(BL$1,'Team forecast'!$R$2:$BH$2,0))*IF($X241&gt;0,5000,0)</f>
        <v>0</v>
      </c>
      <c r="BM241" s="5">
        <f>INDEX('Team forecast'!$R$3:$BH$26,MATCH($B241,'Team forecast'!$B$3:$B$26,0),MATCH(BM$1,'Team forecast'!$R$2:$BH$2,0))*IF($X241&gt;0,-15000,0)</f>
        <v>0</v>
      </c>
      <c r="BN241" s="5">
        <f t="shared" si="307"/>
        <v>0</v>
      </c>
      <c r="BO241" s="5">
        <f t="shared" si="308"/>
        <v>0</v>
      </c>
      <c r="BP241" s="5">
        <f t="shared" si="309"/>
        <v>0</v>
      </c>
      <c r="BQ241" s="5">
        <f t="shared" si="310"/>
        <v>0</v>
      </c>
      <c r="BR241" s="5">
        <f t="shared" si="311"/>
        <v>0</v>
      </c>
      <c r="BS241" s="5">
        <f t="shared" si="312"/>
        <v>0</v>
      </c>
      <c r="BT241" s="5">
        <f t="shared" si="313"/>
        <v>0</v>
      </c>
      <c r="BU241" s="5">
        <f t="shared" si="314"/>
        <v>0</v>
      </c>
      <c r="BV241" s="5">
        <f t="shared" si="315"/>
        <v>0</v>
      </c>
      <c r="BW241" s="5">
        <f t="shared" si="316"/>
        <v>0</v>
      </c>
      <c r="BX241" s="5">
        <f t="shared" si="317"/>
        <v>10568.864408020316</v>
      </c>
      <c r="BY241" s="5">
        <f t="shared" si="318"/>
        <v>31706.593224060947</v>
      </c>
      <c r="BZ241" s="5">
        <f>MAX(INDEX('Team forecast'!$R$3:$BH$26,MATCH($B241,'Team forecast'!$B$3:$B$26,0),MATCH(BZ$1,'Team forecast'!$R$2:$BH$2,0))*($BX241)-(1-INDEX('Team forecast'!$R$3:$BH$26,MATCH($B241,'Team forecast'!$B$3:$B$26,0),MATCH(BZ$1,'Team forecast'!$R$2:$BH$2,0)))*(BY241+CH241)*0.01,-5000)</f>
        <v>-5000</v>
      </c>
      <c r="CA241" s="5">
        <f>MAX(INDEX('Team forecast'!$R$3:$BH$26,MATCH($B241,'Team forecast'!$B$3:$B$26,0),MATCH(CA$1,'Team forecast'!$R$2:$BH$2,0))*$BX241-(1-INDEX('Team forecast'!$R$3:$BH$26,MATCH($B241,'Team forecast'!$B$3:$B$26,0),MATCH(CA$1,'Team forecast'!$R$2:$BH$2,0)))*(BY241+BX241+CH241)*0.01,-5000)</f>
        <v>-5000</v>
      </c>
      <c r="CB241" s="5">
        <f>MAX(INDEX('Team forecast'!$R$3:$BH$26,MATCH($B241,'Team forecast'!$B$3:$B$26,0),MATCH(CB$1,'Team forecast'!$R$2:$BH$2,0))*$BX241-(1-INDEX('Team forecast'!$R$3:$BH$26,MATCH($B241,'Team forecast'!$B$3:$B$26,0),MATCH(CB$1,'Team forecast'!$R$2:$BH$2,0)))*(BY241+BX241*2+CH241)*0.01,0)</f>
        <v>0</v>
      </c>
      <c r="CC241" s="5">
        <v>0</v>
      </c>
      <c r="CD241" s="5">
        <f>+AK241+BD241*Cockpit!$C$3+BW241*Cockpit!$C$3^2+BZ241*Cockpit!$C$3^3+CA241*Cockpit!$C$3^4+CB241*Cockpit!$C$3^5+CC241*Cockpit!$C$3^6</f>
        <v>14105.289353828666</v>
      </c>
      <c r="CE241" s="5"/>
      <c r="CF241" s="5"/>
      <c r="CG241" s="5">
        <v>0</v>
      </c>
      <c r="CH241" s="5">
        <f t="shared" si="319"/>
        <v>2495000</v>
      </c>
      <c r="CI241" s="5">
        <f t="shared" si="320"/>
        <v>2495000</v>
      </c>
      <c r="CJ241" s="1">
        <f t="shared" si="321"/>
        <v>6.0000000000000001E-3</v>
      </c>
      <c r="CK241" s="5">
        <f>RANK(CD241,$CD$2:$CD$622)+COUNTIF($CD$2:$CD241,$CD241)-1</f>
        <v>325</v>
      </c>
      <c r="CL241" s="5">
        <f>RANK(CJ241,$CJ$2:$CJ$622)+COUNTIF($CJ$2:$CJ241,$CJ241)-1</f>
        <v>315</v>
      </c>
    </row>
    <row r="242" spans="1:90" x14ac:dyDescent="0.3">
      <c r="A242" t="str">
        <f>Players!P243</f>
        <v>Andreas Christensen</v>
      </c>
      <c r="B242" t="str">
        <f>Players!G243</f>
        <v>Denmark</v>
      </c>
      <c r="C242" t="str">
        <f>Players!AB243</f>
        <v>Defense</v>
      </c>
      <c r="D242" s="1"/>
      <c r="F242" t="str">
        <f>IFERROR(INDEX(Lookup!B:B,MATCH(INDEX(Players!C:C,MATCH(E242,Players!A:A,0)),Lookup!D:D,0)),"")</f>
        <v/>
      </c>
      <c r="G242">
        <f>IF(Players!AC243=0,10000000,Players!AC243)</f>
        <v>3484000</v>
      </c>
      <c r="H242" s="16">
        <f>INDEX('Team forecast'!$B$2:$AO$26,MATCH('Master data'!$B242,'Team forecast'!$B$2:$B$26,0),MATCH('Master data'!H$1,'Team forecast'!$B$2:$AO$2,0))</f>
        <v>0.98501256392320902</v>
      </c>
      <c r="I242" s="16">
        <f>INDEX('Team forecast'!$B$2:$AO$26,MATCH('Master data'!$B242,'Team forecast'!$B$2:$B$26,0),MATCH('Master data'!I$1,'Team forecast'!$B$2:$AO$2,0))</f>
        <v>1.3904776720313736</v>
      </c>
      <c r="J242" s="16">
        <f>INDEX('Team forecast'!$B$2:$AO$26,MATCH('Master data'!$B242,'Team forecast'!$B$2:$B$26,0),MATCH('Master data'!J$1,'Team forecast'!$B$2:$AO$2,0))</f>
        <v>0.24895635673624289</v>
      </c>
      <c r="K242" s="16">
        <f>INDEX('Team forecast'!$B$2:$AO$26,MATCH('Master data'!$B242,'Team forecast'!$B$2:$B$26,0),MATCH('Master data'!K$1,'Team forecast'!$B$2:$AO$2,0))</f>
        <v>2.97447872921548</v>
      </c>
      <c r="L242" s="16">
        <f>INDEX('Team forecast'!$B$2:$AO$26,MATCH('Master data'!$B242,'Team forecast'!$B$2:$B$26,0),MATCH('Master data'!L$1,'Team forecast'!$B$2:$AO$2,0))</f>
        <v>3.7580477622469557</v>
      </c>
      <c r="M242">
        <f>IF(Players!BC243=1,95,0)</f>
        <v>95</v>
      </c>
      <c r="N242" s="2">
        <f>Players!BN243</f>
        <v>1.1060060298644392E-2</v>
      </c>
      <c r="O242" s="2">
        <f>Players!BO243</f>
        <v>1.6937886499000465E-2</v>
      </c>
      <c r="P242" s="2">
        <f>Players!BP243</f>
        <v>0</v>
      </c>
      <c r="Q242" s="2">
        <f>Players!BQ243</f>
        <v>6.5645514223194742E-2</v>
      </c>
      <c r="R242" s="2">
        <f>Players!BR243</f>
        <v>0.06</v>
      </c>
      <c r="S242" s="2">
        <f t="shared" si="280"/>
        <v>0.98501256392320902</v>
      </c>
      <c r="T242" s="2">
        <f t="shared" si="281"/>
        <v>1.3904776720313736</v>
      </c>
      <c r="U242" s="16">
        <f>INDEX('Team forecast'!$B$2:$AO$26,MATCH('Master data'!$B242,'Team forecast'!$B$2:$B$26,0),MATCH('Master data'!U$1,'Team forecast'!$B$2:$AO$2,0))</f>
        <v>0.23339658444022771</v>
      </c>
      <c r="V242" s="16">
        <f>INDEX('Team forecast'!$B$2:$AO$26,MATCH('Master data'!$B242,'Team forecast'!$B$2:$B$26,0),MATCH('Master data'!V$1,'Team forecast'!$B$2:$AO$2,0))</f>
        <v>0.31119544592030363</v>
      </c>
      <c r="W242" s="16">
        <f>INDEX('Team forecast'!$B$2:$AO$26,MATCH('Master data'!$B242,'Team forecast'!$B$2:$B$26,0),MATCH('Master data'!W$1,'Team forecast'!$B$2:$AO$2,0))</f>
        <v>0.45540796963946878</v>
      </c>
      <c r="X242" s="5">
        <f t="shared" si="282"/>
        <v>7000</v>
      </c>
      <c r="Y242" s="5">
        <f t="shared" si="283"/>
        <v>5834.9146110056927</v>
      </c>
      <c r="Z242" s="5">
        <f t="shared" si="284"/>
        <v>1555.977229601518</v>
      </c>
      <c r="AA242" s="5">
        <f t="shared" si="285"/>
        <v>-6831.1195445920321</v>
      </c>
      <c r="AB242" s="5">
        <f t="shared" si="286"/>
        <v>1634.1447527869509</v>
      </c>
      <c r="AC242" s="5">
        <f t="shared" si="287"/>
        <v>834.2015503910377</v>
      </c>
      <c r="AD242" s="5">
        <f t="shared" si="288"/>
        <v>0</v>
      </c>
      <c r="AE242" s="5">
        <f t="shared" si="289"/>
        <v>12447.817836812144</v>
      </c>
      <c r="AF242" s="5">
        <f t="shared" si="290"/>
        <v>0</v>
      </c>
      <c r="AG242" s="5">
        <f t="shared" si="291"/>
        <v>-1312.9102844638949</v>
      </c>
      <c r="AH242" s="5">
        <f t="shared" si="292"/>
        <v>-3000</v>
      </c>
      <c r="AI242" s="5">
        <f t="shared" si="293"/>
        <v>9850.1256392320902</v>
      </c>
      <c r="AJ242" s="5">
        <f t="shared" si="294"/>
        <v>-11123.821376250989</v>
      </c>
      <c r="AK242" s="5">
        <f>IFERROR(SUM(X242:AJ242),-5000)*((Cockpit!$C$3)^0)</f>
        <v>16889.330414522519</v>
      </c>
      <c r="AL242" s="16">
        <f>INDEX('Team forecast'!$B$2:$AO$26,MATCH('Master data'!$B242,'Team forecast'!$B$2:$B$26,0),MATCH('Master data'!AL$1,'Team forecast'!$B$2:$AO$2,0))</f>
        <v>1.4540427762338861</v>
      </c>
      <c r="AM242" s="16">
        <f>INDEX('Team forecast'!$B$2:$AO$26,MATCH('Master data'!$B242,'Team forecast'!$B$2:$B$26,0),MATCH('Master data'!AM$1,'Team forecast'!$B$2:$AO$2,0))</f>
        <v>0.9840391469881502</v>
      </c>
      <c r="AN242" s="16">
        <f>INDEX('Team forecast'!$B$2:$AO$26,MATCH('Master data'!$B242,'Team forecast'!$B$2:$B$26,0),MATCH('Master data'!AN$1,'Team forecast'!$B$2:$AO$2,0))</f>
        <v>0.37379821958456971</v>
      </c>
      <c r="AO242" s="16">
        <f>INDEX('Team forecast'!$B$2:$AO$26,MATCH('Master data'!$B242,'Team forecast'!$B$2:$B$26,0),MATCH('Master data'!AO$1,'Team forecast'!$B$2:$AO$2,0))</f>
        <v>4.390826541390485</v>
      </c>
      <c r="AP242" s="16">
        <f>INDEX('Team forecast'!$B$2:$AO$26,MATCH('Master data'!$B242,'Team forecast'!$B$2:$B$26,0),MATCH('Master data'!AP$1,'Team forecast'!$B$2:$AO$2,0))</f>
        <v>2.6595652621301356</v>
      </c>
      <c r="AQ242" s="5">
        <f t="shared" si="295"/>
        <v>7000</v>
      </c>
      <c r="AR242" s="5">
        <f>INDEX('Team forecast'!$B$2:$AO$26,MATCH('Master data'!$B242,'Team forecast'!$B$2:$B$26,0),MATCH('Master data'!AR$1,'Team forecast'!$B$2:$AO$2,0))*IF(X242&gt;0,25000,0)</f>
        <v>11980.712166172105</v>
      </c>
      <c r="AS242" s="16">
        <f>INDEX('Team forecast'!$B$2:$AO$26,MATCH('Master data'!$B242,'Team forecast'!$B$2:$B$26,0),MATCH('Master data'!AS$1,'Team forecast'!$B$2:$AO$2,0))*IF(X242&gt;0,5000,0)</f>
        <v>1374.2581602373884</v>
      </c>
      <c r="AT242" s="16">
        <f>INDEX('Team forecast'!$B$2:$AO$26,MATCH('Master data'!$B242,'Team forecast'!$B$2:$B$26,0),MATCH('Master data'!AT$1,'Team forecast'!$B$2:$AO$2,0))*IF(X242&gt;0,-15000,0)</f>
        <v>-3688.7982195845689</v>
      </c>
      <c r="AU242" s="5">
        <f t="shared" si="296"/>
        <v>2412.2701172932611</v>
      </c>
      <c r="AV242" s="5">
        <f t="shared" si="297"/>
        <v>1231.4205754270547</v>
      </c>
      <c r="AW242" s="5">
        <f t="shared" si="298"/>
        <v>0</v>
      </c>
      <c r="AX242" s="5">
        <f t="shared" si="299"/>
        <v>18689.910979228487</v>
      </c>
      <c r="AY242" s="5">
        <f t="shared" si="300"/>
        <v>0</v>
      </c>
      <c r="AZ242" s="5">
        <f t="shared" si="301"/>
        <v>-1312.9102844638949</v>
      </c>
      <c r="BA242" s="5">
        <f t="shared" si="302"/>
        <v>-3000</v>
      </c>
      <c r="BB242" s="5">
        <f t="shared" si="303"/>
        <v>14540.427762338861</v>
      </c>
      <c r="BC242" s="5">
        <f t="shared" si="304"/>
        <v>-7872.3131759052012</v>
      </c>
      <c r="BD242" s="5">
        <f t="shared" si="305"/>
        <v>41354.978080743487</v>
      </c>
      <c r="BE242" s="16">
        <f>INDEX('Team forecast'!$B$2:$AO$26,MATCH('Master data'!$B242,'Team forecast'!$B$2:$B$26,0),MATCH('Master data'!BE$1,'Team forecast'!$B$2:$AO$2,0))</f>
        <v>0</v>
      </c>
      <c r="BF242" s="16">
        <f>INDEX('Team forecast'!$B$2:$AO$26,MATCH('Master data'!$B242,'Team forecast'!$B$2:$B$26,0),MATCH('Master data'!BF$1,'Team forecast'!$B$2:$AO$2,0))</f>
        <v>0</v>
      </c>
      <c r="BG242" s="16">
        <f>INDEX('Team forecast'!$B$2:$AO$26,MATCH('Master data'!$B242,'Team forecast'!$B$2:$B$26,0),MATCH('Master data'!BG$1,'Team forecast'!$B$2:$AO$2,0))</f>
        <v>0</v>
      </c>
      <c r="BH242" s="16">
        <f>INDEX('Team forecast'!$B$2:$AO$26,MATCH('Master data'!$B242,'Team forecast'!$B$2:$B$26,0),MATCH('Master data'!BH$1,'Team forecast'!$B$2:$AO$2,0))</f>
        <v>0</v>
      </c>
      <c r="BI242" s="16">
        <f>INDEX('Team forecast'!$B$2:$AO$26,MATCH('Master data'!$B242,'Team forecast'!$B$2:$B$26,0),MATCH('Master data'!BI$1,'Team forecast'!$B$2:$AO$2,0))</f>
        <v>0</v>
      </c>
      <c r="BJ242" s="5">
        <f t="shared" si="306"/>
        <v>7000</v>
      </c>
      <c r="BK242" s="5">
        <f>INDEX('Team forecast'!$R$3:$BH$26,MATCH($B242,'Team forecast'!$B$3:$B$26,0),MATCH(BK$1,'Team forecast'!$R$2:$BH$2,0))*IF($X242&gt;0,25000,0)</f>
        <v>0</v>
      </c>
      <c r="BL242" s="5">
        <f>INDEX('Team forecast'!$R$3:$BH$26,MATCH($B242,'Team forecast'!$B$3:$B$26,0),MATCH(BL$1,'Team forecast'!$R$2:$BH$2,0))*IF($X242&gt;0,5000,0)</f>
        <v>0</v>
      </c>
      <c r="BM242" s="5">
        <f>INDEX('Team forecast'!$R$3:$BH$26,MATCH($B242,'Team forecast'!$B$3:$B$26,0),MATCH(BM$1,'Team forecast'!$R$2:$BH$2,0))*IF($X242&gt;0,-15000,0)</f>
        <v>0</v>
      </c>
      <c r="BN242" s="5">
        <f t="shared" si="307"/>
        <v>0</v>
      </c>
      <c r="BO242" s="5">
        <f t="shared" si="308"/>
        <v>0</v>
      </c>
      <c r="BP242" s="5">
        <f t="shared" si="309"/>
        <v>0</v>
      </c>
      <c r="BQ242" s="5">
        <f t="shared" si="310"/>
        <v>0</v>
      </c>
      <c r="BR242" s="5">
        <f t="shared" si="311"/>
        <v>0</v>
      </c>
      <c r="BS242" s="5">
        <f t="shared" si="312"/>
        <v>-1312.9102844638949</v>
      </c>
      <c r="BT242" s="5">
        <f t="shared" si="313"/>
        <v>-3000</v>
      </c>
      <c r="BU242" s="5">
        <f t="shared" si="314"/>
        <v>0</v>
      </c>
      <c r="BV242" s="5">
        <f t="shared" si="315"/>
        <v>0</v>
      </c>
      <c r="BW242" s="5">
        <f t="shared" si="316"/>
        <v>0</v>
      </c>
      <c r="BX242" s="5">
        <f t="shared" si="317"/>
        <v>29122.154247633003</v>
      </c>
      <c r="BY242" s="5">
        <f t="shared" si="318"/>
        <v>87366.462742899006</v>
      </c>
      <c r="BZ242" s="5">
        <f>MAX(INDEX('Team forecast'!$R$3:$BH$26,MATCH($B242,'Team forecast'!$B$3:$B$26,0),MATCH(BZ$1,'Team forecast'!$R$2:$BH$2,0))*($BX242)-(1-INDEX('Team forecast'!$R$3:$BH$26,MATCH($B242,'Team forecast'!$B$3:$B$26,0),MATCH(BZ$1,'Team forecast'!$R$2:$BH$2,0)))*(BY242+CH242)*0.01,-5000)</f>
        <v>-1589.5494300279461</v>
      </c>
      <c r="CA242" s="5">
        <f>MAX(INDEX('Team forecast'!$R$3:$BH$26,MATCH($B242,'Team forecast'!$B$3:$B$26,0),MATCH(CA$1,'Team forecast'!$R$2:$BH$2,0))*$BX242-(1-INDEX('Team forecast'!$R$3:$BH$26,MATCH($B242,'Team forecast'!$B$3:$B$26,0),MATCH(CA$1,'Team forecast'!$R$2:$BH$2,0)))*(BY242+BX242+CH242)*0.01,-5000)</f>
        <v>-5000</v>
      </c>
      <c r="CB242" s="5">
        <f>MAX(INDEX('Team forecast'!$R$3:$BH$26,MATCH($B242,'Team forecast'!$B$3:$B$26,0),MATCH(CB$1,'Team forecast'!$R$2:$BH$2,0))*$BX242-(1-INDEX('Team forecast'!$R$3:$BH$26,MATCH($B242,'Team forecast'!$B$3:$B$26,0),MATCH(CB$1,'Team forecast'!$R$2:$BH$2,0)))*(BY242+BX242*2+CH242)*0.01,0)</f>
        <v>0</v>
      </c>
      <c r="CC242" s="5">
        <v>0</v>
      </c>
      <c r="CD242" s="5">
        <f>+AK242+BD242*Cockpit!$C$3+BW242*Cockpit!$C$3^2+BZ242*Cockpit!$C$3^3+CA242*Cockpit!$C$3^4+CB242*Cockpit!$C$3^5+CC242*Cockpit!$C$3^6</f>
        <v>43000.683871800022</v>
      </c>
      <c r="CE242" s="5"/>
      <c r="CF242" s="5"/>
      <c r="CG242" s="5">
        <v>0</v>
      </c>
      <c r="CH242" s="5">
        <f t="shared" si="319"/>
        <v>3484000</v>
      </c>
      <c r="CI242" s="5">
        <f t="shared" si="320"/>
        <v>3484000</v>
      </c>
      <c r="CJ242" s="1">
        <f t="shared" si="321"/>
        <v>1.2E-2</v>
      </c>
      <c r="CK242" s="5">
        <f>RANK(CD242,$CD$2:$CD$622)+COUNTIF($CD$2:$CD242,$CD242)-1</f>
        <v>193</v>
      </c>
      <c r="CL242" s="5">
        <f>RANK(CJ242,$CJ$2:$CJ$622)+COUNTIF($CJ$2:$CJ242,$CJ242)-1</f>
        <v>201</v>
      </c>
    </row>
    <row r="243" spans="1:90" x14ac:dyDescent="0.3">
      <c r="A243" t="str">
        <f>Players!P244</f>
        <v>Jannik Vestergaard</v>
      </c>
      <c r="B243" t="str">
        <f>Players!G244</f>
        <v>Denmark</v>
      </c>
      <c r="C243" t="str">
        <f>Players!AB244</f>
        <v>Defense</v>
      </c>
      <c r="D243" s="1"/>
      <c r="F243" t="str">
        <f>IFERROR(INDEX(Lookup!B:B,MATCH(INDEX(Players!C:C,MATCH(E243,Players!A:A,0)),Lookup!D:D,0)),"")</f>
        <v/>
      </c>
      <c r="G243">
        <f>IF(Players!AC244=0,10000000,Players!AC244)</f>
        <v>3002000</v>
      </c>
      <c r="H243" s="16">
        <f>INDEX('Team forecast'!$B$2:$AO$26,MATCH('Master data'!$B243,'Team forecast'!$B$2:$B$26,0),MATCH('Master data'!H$1,'Team forecast'!$B$2:$AO$2,0))</f>
        <v>0.98501256392320902</v>
      </c>
      <c r="I243" s="16">
        <f>INDEX('Team forecast'!$B$2:$AO$26,MATCH('Master data'!$B243,'Team forecast'!$B$2:$B$26,0),MATCH('Master data'!I$1,'Team forecast'!$B$2:$AO$2,0))</f>
        <v>1.3904776720313736</v>
      </c>
      <c r="J243" s="16">
        <f>INDEX('Team forecast'!$B$2:$AO$26,MATCH('Master data'!$B243,'Team forecast'!$B$2:$B$26,0),MATCH('Master data'!J$1,'Team forecast'!$B$2:$AO$2,0))</f>
        <v>0.24895635673624289</v>
      </c>
      <c r="K243" s="16">
        <f>INDEX('Team forecast'!$B$2:$AO$26,MATCH('Master data'!$B243,'Team forecast'!$B$2:$B$26,0),MATCH('Master data'!K$1,'Team forecast'!$B$2:$AO$2,0))</f>
        <v>2.97447872921548</v>
      </c>
      <c r="L243" s="16">
        <f>INDEX('Team forecast'!$B$2:$AO$26,MATCH('Master data'!$B243,'Team forecast'!$B$2:$B$26,0),MATCH('Master data'!L$1,'Team forecast'!$B$2:$AO$2,0))</f>
        <v>3.7580477622469557</v>
      </c>
      <c r="M243">
        <f>IF(Players!BC244=1,95,0)</f>
        <v>0</v>
      </c>
      <c r="N243" s="2">
        <f>Players!BN244</f>
        <v>0</v>
      </c>
      <c r="O243" s="2">
        <f>Players!BO244</f>
        <v>0</v>
      </c>
      <c r="P243" s="2">
        <f>Players!BP244</f>
        <v>0</v>
      </c>
      <c r="Q243" s="2">
        <f>Players!BQ244</f>
        <v>5.2427184466019419E-2</v>
      </c>
      <c r="R243" s="2">
        <f>Players!BR244</f>
        <v>3.4951456310679613E-2</v>
      </c>
      <c r="S243" s="2">
        <f t="shared" si="280"/>
        <v>0.98501256392320902</v>
      </c>
      <c r="T243" s="2">
        <f t="shared" si="281"/>
        <v>1.3904776720313736</v>
      </c>
      <c r="U243" s="16">
        <f>INDEX('Team forecast'!$B$2:$AO$26,MATCH('Master data'!$B243,'Team forecast'!$B$2:$B$26,0),MATCH('Master data'!U$1,'Team forecast'!$B$2:$AO$2,0))</f>
        <v>0.23339658444022771</v>
      </c>
      <c r="V243" s="16">
        <f>INDEX('Team forecast'!$B$2:$AO$26,MATCH('Master data'!$B243,'Team forecast'!$B$2:$B$26,0),MATCH('Master data'!V$1,'Team forecast'!$B$2:$AO$2,0))</f>
        <v>0.31119544592030363</v>
      </c>
      <c r="W243" s="16">
        <f>INDEX('Team forecast'!$B$2:$AO$26,MATCH('Master data'!$B243,'Team forecast'!$B$2:$B$26,0),MATCH('Master data'!W$1,'Team forecast'!$B$2:$AO$2,0))</f>
        <v>0.45540796963946878</v>
      </c>
      <c r="X243" s="5">
        <f t="shared" si="282"/>
        <v>-5000</v>
      </c>
      <c r="Y243" s="5">
        <f t="shared" si="283"/>
        <v>0</v>
      </c>
      <c r="Z243" s="5">
        <f t="shared" si="284"/>
        <v>0</v>
      </c>
      <c r="AA243" s="5">
        <f t="shared" si="285"/>
        <v>0</v>
      </c>
      <c r="AB243" s="5">
        <f t="shared" si="286"/>
        <v>0</v>
      </c>
      <c r="AC243" s="5">
        <f t="shared" si="287"/>
        <v>0</v>
      </c>
      <c r="AD243" s="5">
        <f t="shared" si="288"/>
        <v>0</v>
      </c>
      <c r="AE243" s="5">
        <f t="shared" si="289"/>
        <v>12447.817836812144</v>
      </c>
      <c r="AF243" s="5">
        <f t="shared" si="290"/>
        <v>0</v>
      </c>
      <c r="AG243" s="5">
        <f t="shared" si="291"/>
        <v>0</v>
      </c>
      <c r="AH243" s="5">
        <f t="shared" si="292"/>
        <v>0</v>
      </c>
      <c r="AI243" s="5">
        <f t="shared" si="293"/>
        <v>0</v>
      </c>
      <c r="AJ243" s="5">
        <f t="shared" si="294"/>
        <v>0</v>
      </c>
      <c r="AK243" s="5">
        <f>IFERROR(SUM(X243:AJ243),-5000)*((Cockpit!$C$3)^0)</f>
        <v>7447.8178368121444</v>
      </c>
      <c r="AL243" s="16">
        <f>INDEX('Team forecast'!$B$2:$AO$26,MATCH('Master data'!$B243,'Team forecast'!$B$2:$B$26,0),MATCH('Master data'!AL$1,'Team forecast'!$B$2:$AO$2,0))</f>
        <v>1.4540427762338861</v>
      </c>
      <c r="AM243" s="16">
        <f>INDEX('Team forecast'!$B$2:$AO$26,MATCH('Master data'!$B243,'Team forecast'!$B$2:$B$26,0),MATCH('Master data'!AM$1,'Team forecast'!$B$2:$AO$2,0))</f>
        <v>0.9840391469881502</v>
      </c>
      <c r="AN243" s="16">
        <f>INDEX('Team forecast'!$B$2:$AO$26,MATCH('Master data'!$B243,'Team forecast'!$B$2:$B$26,0),MATCH('Master data'!AN$1,'Team forecast'!$B$2:$AO$2,0))</f>
        <v>0.37379821958456971</v>
      </c>
      <c r="AO243" s="16">
        <f>INDEX('Team forecast'!$B$2:$AO$26,MATCH('Master data'!$B243,'Team forecast'!$B$2:$B$26,0),MATCH('Master data'!AO$1,'Team forecast'!$B$2:$AO$2,0))</f>
        <v>4.390826541390485</v>
      </c>
      <c r="AP243" s="16">
        <f>INDEX('Team forecast'!$B$2:$AO$26,MATCH('Master data'!$B243,'Team forecast'!$B$2:$B$26,0),MATCH('Master data'!AP$1,'Team forecast'!$B$2:$AO$2,0))</f>
        <v>2.6595652621301356</v>
      </c>
      <c r="AQ243" s="5">
        <f t="shared" si="295"/>
        <v>-5000</v>
      </c>
      <c r="AR243" s="5">
        <f>INDEX('Team forecast'!$B$2:$AO$26,MATCH('Master data'!$B243,'Team forecast'!$B$2:$B$26,0),MATCH('Master data'!AR$1,'Team forecast'!$B$2:$AO$2,0))*IF(X243&gt;0,25000,0)</f>
        <v>0</v>
      </c>
      <c r="AS243" s="16">
        <f>INDEX('Team forecast'!$B$2:$AO$26,MATCH('Master data'!$B243,'Team forecast'!$B$2:$B$26,0),MATCH('Master data'!AS$1,'Team forecast'!$B$2:$AO$2,0))*IF(X243&gt;0,5000,0)</f>
        <v>0</v>
      </c>
      <c r="AT243" s="16">
        <f>INDEX('Team forecast'!$B$2:$AO$26,MATCH('Master data'!$B243,'Team forecast'!$B$2:$B$26,0),MATCH('Master data'!AT$1,'Team forecast'!$B$2:$AO$2,0))*IF(X243&gt;0,-15000,0)</f>
        <v>0</v>
      </c>
      <c r="AU243" s="5">
        <f t="shared" si="296"/>
        <v>0</v>
      </c>
      <c r="AV243" s="5">
        <f t="shared" si="297"/>
        <v>0</v>
      </c>
      <c r="AW243" s="5">
        <f t="shared" si="298"/>
        <v>0</v>
      </c>
      <c r="AX243" s="5">
        <f t="shared" si="299"/>
        <v>18689.910979228487</v>
      </c>
      <c r="AY243" s="5">
        <f t="shared" si="300"/>
        <v>0</v>
      </c>
      <c r="AZ243" s="5">
        <f t="shared" si="301"/>
        <v>0</v>
      </c>
      <c r="BA243" s="5">
        <f t="shared" si="302"/>
        <v>0</v>
      </c>
      <c r="BB243" s="5">
        <f t="shared" si="303"/>
        <v>0</v>
      </c>
      <c r="BC243" s="5">
        <f t="shared" si="304"/>
        <v>0</v>
      </c>
      <c r="BD243" s="5">
        <f t="shared" si="305"/>
        <v>13689.910979228487</v>
      </c>
      <c r="BE243" s="16">
        <f>INDEX('Team forecast'!$B$2:$AO$26,MATCH('Master data'!$B243,'Team forecast'!$B$2:$B$26,0),MATCH('Master data'!BE$1,'Team forecast'!$B$2:$AO$2,0))</f>
        <v>0</v>
      </c>
      <c r="BF243" s="16">
        <f>INDEX('Team forecast'!$B$2:$AO$26,MATCH('Master data'!$B243,'Team forecast'!$B$2:$B$26,0),MATCH('Master data'!BF$1,'Team forecast'!$B$2:$AO$2,0))</f>
        <v>0</v>
      </c>
      <c r="BG243" s="16">
        <f>INDEX('Team forecast'!$B$2:$AO$26,MATCH('Master data'!$B243,'Team forecast'!$B$2:$B$26,0),MATCH('Master data'!BG$1,'Team forecast'!$B$2:$AO$2,0))</f>
        <v>0</v>
      </c>
      <c r="BH243" s="16">
        <f>INDEX('Team forecast'!$B$2:$AO$26,MATCH('Master data'!$B243,'Team forecast'!$B$2:$B$26,0),MATCH('Master data'!BH$1,'Team forecast'!$B$2:$AO$2,0))</f>
        <v>0</v>
      </c>
      <c r="BI243" s="16">
        <f>INDEX('Team forecast'!$B$2:$AO$26,MATCH('Master data'!$B243,'Team forecast'!$B$2:$B$26,0),MATCH('Master data'!BI$1,'Team forecast'!$B$2:$AO$2,0))</f>
        <v>0</v>
      </c>
      <c r="BJ243" s="5">
        <f t="shared" si="306"/>
        <v>-5000</v>
      </c>
      <c r="BK243" s="5">
        <f>INDEX('Team forecast'!$R$3:$BH$26,MATCH($B243,'Team forecast'!$B$3:$B$26,0),MATCH(BK$1,'Team forecast'!$R$2:$BH$2,0))*IF($X243&gt;0,25000,0)</f>
        <v>0</v>
      </c>
      <c r="BL243" s="5">
        <f>INDEX('Team forecast'!$R$3:$BH$26,MATCH($B243,'Team forecast'!$B$3:$B$26,0),MATCH(BL$1,'Team forecast'!$R$2:$BH$2,0))*IF($X243&gt;0,5000,0)</f>
        <v>0</v>
      </c>
      <c r="BM243" s="5">
        <f>INDEX('Team forecast'!$R$3:$BH$26,MATCH($B243,'Team forecast'!$B$3:$B$26,0),MATCH(BM$1,'Team forecast'!$R$2:$BH$2,0))*IF($X243&gt;0,-15000,0)</f>
        <v>0</v>
      </c>
      <c r="BN243" s="5">
        <f t="shared" si="307"/>
        <v>0</v>
      </c>
      <c r="BO243" s="5">
        <f t="shared" si="308"/>
        <v>0</v>
      </c>
      <c r="BP243" s="5">
        <f t="shared" si="309"/>
        <v>0</v>
      </c>
      <c r="BQ243" s="5">
        <f t="shared" si="310"/>
        <v>0</v>
      </c>
      <c r="BR243" s="5">
        <f t="shared" si="311"/>
        <v>0</v>
      </c>
      <c r="BS243" s="5">
        <f t="shared" si="312"/>
        <v>0</v>
      </c>
      <c r="BT243" s="5">
        <f t="shared" si="313"/>
        <v>0</v>
      </c>
      <c r="BU243" s="5">
        <f t="shared" si="314"/>
        <v>0</v>
      </c>
      <c r="BV243" s="5">
        <f t="shared" si="315"/>
        <v>0</v>
      </c>
      <c r="BW243" s="5">
        <f t="shared" si="316"/>
        <v>0</v>
      </c>
      <c r="BX243" s="5">
        <f t="shared" si="317"/>
        <v>10568.864408020316</v>
      </c>
      <c r="BY243" s="5">
        <f t="shared" si="318"/>
        <v>31706.593224060947</v>
      </c>
      <c r="BZ243" s="5">
        <f>MAX(INDEX('Team forecast'!$R$3:$BH$26,MATCH($B243,'Team forecast'!$B$3:$B$26,0),MATCH(BZ$1,'Team forecast'!$R$2:$BH$2,0))*($BX243)-(1-INDEX('Team forecast'!$R$3:$BH$26,MATCH($B243,'Team forecast'!$B$3:$B$26,0),MATCH(BZ$1,'Team forecast'!$R$2:$BH$2,0)))*(BY243+CH243)*0.01,-5000)</f>
        <v>-5000</v>
      </c>
      <c r="CA243" s="5">
        <f>MAX(INDEX('Team forecast'!$R$3:$BH$26,MATCH($B243,'Team forecast'!$B$3:$B$26,0),MATCH(CA$1,'Team forecast'!$R$2:$BH$2,0))*$BX243-(1-INDEX('Team forecast'!$R$3:$BH$26,MATCH($B243,'Team forecast'!$B$3:$B$26,0),MATCH(CA$1,'Team forecast'!$R$2:$BH$2,0)))*(BY243+BX243+CH243)*0.01,-5000)</f>
        <v>-5000</v>
      </c>
      <c r="CB243" s="5">
        <f>MAX(INDEX('Team forecast'!$R$3:$BH$26,MATCH($B243,'Team forecast'!$B$3:$B$26,0),MATCH(CB$1,'Team forecast'!$R$2:$BH$2,0))*$BX243-(1-INDEX('Team forecast'!$R$3:$BH$26,MATCH($B243,'Team forecast'!$B$3:$B$26,0),MATCH(CB$1,'Team forecast'!$R$2:$BH$2,0)))*(BY243+BX243*2+CH243)*0.01,0)</f>
        <v>0</v>
      </c>
      <c r="CC243" s="5">
        <v>0</v>
      </c>
      <c r="CD243" s="5">
        <f>+AK243+BD243*Cockpit!$C$3+BW243*Cockpit!$C$3^2+BZ243*Cockpit!$C$3^3+CA243*Cockpit!$C$3^4+CB243*Cockpit!$C$3^5+CC243*Cockpit!$C$3^6</f>
        <v>14105.289353828666</v>
      </c>
      <c r="CE243" s="5"/>
      <c r="CF243" s="5"/>
      <c r="CG243" s="5">
        <v>0</v>
      </c>
      <c r="CH243" s="5">
        <f t="shared" si="319"/>
        <v>3002000</v>
      </c>
      <c r="CI243" s="5">
        <f t="shared" si="320"/>
        <v>3002000</v>
      </c>
      <c r="CJ243" s="1">
        <f t="shared" si="321"/>
        <v>5.0000000000000001E-3</v>
      </c>
      <c r="CK243" s="5">
        <f>RANK(CD243,$CD$2:$CD$622)+COUNTIF($CD$2:$CD243,$CD243)-1</f>
        <v>326</v>
      </c>
      <c r="CL243" s="5">
        <f>RANK(CJ243,$CJ$2:$CJ$622)+COUNTIF($CJ$2:$CJ243,$CJ243)-1</f>
        <v>327</v>
      </c>
    </row>
    <row r="244" spans="1:90" x14ac:dyDescent="0.3">
      <c r="A244" t="str">
        <f>Players!P245</f>
        <v>Mikkel Damsgaard</v>
      </c>
      <c r="B244" t="str">
        <f>Players!G245</f>
        <v>Denmark</v>
      </c>
      <c r="C244" t="str">
        <f>Players!AB245</f>
        <v>Midfield</v>
      </c>
      <c r="D244" s="1"/>
      <c r="F244" t="str">
        <f>IFERROR(INDEX(Lookup!B:B,MATCH(INDEX(Players!C:C,MATCH(E244,Players!A:A,0)),Lookup!D:D,0)),"")</f>
        <v/>
      </c>
      <c r="G244">
        <f>IF(Players!AC245=0,10000000,Players!AC245)</f>
        <v>3495000</v>
      </c>
      <c r="H244" s="16">
        <f>INDEX('Team forecast'!$B$2:$AO$26,MATCH('Master data'!$B244,'Team forecast'!$B$2:$B$26,0),MATCH('Master data'!H$1,'Team forecast'!$B$2:$AO$2,0))</f>
        <v>0.98501256392320902</v>
      </c>
      <c r="I244" s="16">
        <f>INDEX('Team forecast'!$B$2:$AO$26,MATCH('Master data'!$B244,'Team forecast'!$B$2:$B$26,0),MATCH('Master data'!I$1,'Team forecast'!$B$2:$AO$2,0))</f>
        <v>1.3904776720313736</v>
      </c>
      <c r="J244" s="16">
        <f>INDEX('Team forecast'!$B$2:$AO$26,MATCH('Master data'!$B244,'Team forecast'!$B$2:$B$26,0),MATCH('Master data'!J$1,'Team forecast'!$B$2:$AO$2,0))</f>
        <v>0.24895635673624289</v>
      </c>
      <c r="K244" s="16">
        <f>INDEX('Team forecast'!$B$2:$AO$26,MATCH('Master data'!$B244,'Team forecast'!$B$2:$B$26,0),MATCH('Master data'!K$1,'Team forecast'!$B$2:$AO$2,0))</f>
        <v>2.97447872921548</v>
      </c>
      <c r="L244" s="16">
        <f>INDEX('Team forecast'!$B$2:$AO$26,MATCH('Master data'!$B244,'Team forecast'!$B$2:$B$26,0),MATCH('Master data'!L$1,'Team forecast'!$B$2:$AO$2,0))</f>
        <v>3.7580477622469557</v>
      </c>
      <c r="M244">
        <f>IF(Players!BC245=1,95,0)</f>
        <v>0</v>
      </c>
      <c r="N244" s="2">
        <f>Players!BN245</f>
        <v>0</v>
      </c>
      <c r="O244" s="2">
        <f>Players!BO245</f>
        <v>0</v>
      </c>
      <c r="P244" s="2">
        <f>Players!BP245</f>
        <v>0</v>
      </c>
      <c r="Q244" s="2">
        <f>Players!BQ245</f>
        <v>0.17622811970638058</v>
      </c>
      <c r="R244" s="2">
        <f>Players!BR245</f>
        <v>0</v>
      </c>
      <c r="S244" s="2">
        <f t="shared" si="280"/>
        <v>0.98501256392320902</v>
      </c>
      <c r="T244" s="2">
        <f t="shared" si="281"/>
        <v>1.3904776720313736</v>
      </c>
      <c r="U244" s="16">
        <f>INDEX('Team forecast'!$B$2:$AO$26,MATCH('Master data'!$B244,'Team forecast'!$B$2:$B$26,0),MATCH('Master data'!U$1,'Team forecast'!$B$2:$AO$2,0))</f>
        <v>0.23339658444022771</v>
      </c>
      <c r="V244" s="16">
        <f>INDEX('Team forecast'!$B$2:$AO$26,MATCH('Master data'!$B244,'Team forecast'!$B$2:$B$26,0),MATCH('Master data'!V$1,'Team forecast'!$B$2:$AO$2,0))</f>
        <v>0.31119544592030363</v>
      </c>
      <c r="W244" s="16">
        <f>INDEX('Team forecast'!$B$2:$AO$26,MATCH('Master data'!$B244,'Team forecast'!$B$2:$B$26,0),MATCH('Master data'!W$1,'Team forecast'!$B$2:$AO$2,0))</f>
        <v>0.45540796963946878</v>
      </c>
      <c r="X244" s="5">
        <f t="shared" si="282"/>
        <v>-5000</v>
      </c>
      <c r="Y244" s="5">
        <f t="shared" si="283"/>
        <v>0</v>
      </c>
      <c r="Z244" s="5">
        <f t="shared" si="284"/>
        <v>0</v>
      </c>
      <c r="AA244" s="5">
        <f t="shared" si="285"/>
        <v>0</v>
      </c>
      <c r="AB244" s="5">
        <f t="shared" si="286"/>
        <v>0</v>
      </c>
      <c r="AC244" s="5">
        <f t="shared" si="287"/>
        <v>0</v>
      </c>
      <c r="AD244" s="5">
        <f t="shared" si="288"/>
        <v>0</v>
      </c>
      <c r="AE244" s="5">
        <f t="shared" si="289"/>
        <v>0</v>
      </c>
      <c r="AF244" s="5">
        <f t="shared" si="290"/>
        <v>0</v>
      </c>
      <c r="AG244" s="5">
        <f t="shared" si="291"/>
        <v>0</v>
      </c>
      <c r="AH244" s="5">
        <f t="shared" si="292"/>
        <v>0</v>
      </c>
      <c r="AI244" s="5">
        <f t="shared" si="293"/>
        <v>0</v>
      </c>
      <c r="AJ244" s="5">
        <f t="shared" si="294"/>
        <v>0</v>
      </c>
      <c r="AK244" s="5">
        <f>IFERROR(SUM(X244:AJ244),-5000)*((Cockpit!$C$3)^0)</f>
        <v>-5000</v>
      </c>
      <c r="AL244" s="16">
        <f>INDEX('Team forecast'!$B$2:$AO$26,MATCH('Master data'!$B244,'Team forecast'!$B$2:$B$26,0),MATCH('Master data'!AL$1,'Team forecast'!$B$2:$AO$2,0))</f>
        <v>1.4540427762338861</v>
      </c>
      <c r="AM244" s="16">
        <f>INDEX('Team forecast'!$B$2:$AO$26,MATCH('Master data'!$B244,'Team forecast'!$B$2:$B$26,0),MATCH('Master data'!AM$1,'Team forecast'!$B$2:$AO$2,0))</f>
        <v>0.9840391469881502</v>
      </c>
      <c r="AN244" s="16">
        <f>INDEX('Team forecast'!$B$2:$AO$26,MATCH('Master data'!$B244,'Team forecast'!$B$2:$B$26,0),MATCH('Master data'!AN$1,'Team forecast'!$B$2:$AO$2,0))</f>
        <v>0.37379821958456971</v>
      </c>
      <c r="AO244" s="16">
        <f>INDEX('Team forecast'!$B$2:$AO$26,MATCH('Master data'!$B244,'Team forecast'!$B$2:$B$26,0),MATCH('Master data'!AO$1,'Team forecast'!$B$2:$AO$2,0))</f>
        <v>4.390826541390485</v>
      </c>
      <c r="AP244" s="16">
        <f>INDEX('Team forecast'!$B$2:$AO$26,MATCH('Master data'!$B244,'Team forecast'!$B$2:$B$26,0),MATCH('Master data'!AP$1,'Team forecast'!$B$2:$AO$2,0))</f>
        <v>2.6595652621301356</v>
      </c>
      <c r="AQ244" s="5">
        <f t="shared" si="295"/>
        <v>-5000</v>
      </c>
      <c r="AR244" s="5">
        <f>INDEX('Team forecast'!$B$2:$AO$26,MATCH('Master data'!$B244,'Team forecast'!$B$2:$B$26,0),MATCH('Master data'!AR$1,'Team forecast'!$B$2:$AO$2,0))*IF(X244&gt;0,25000,0)</f>
        <v>0</v>
      </c>
      <c r="AS244" s="16">
        <f>INDEX('Team forecast'!$B$2:$AO$26,MATCH('Master data'!$B244,'Team forecast'!$B$2:$B$26,0),MATCH('Master data'!AS$1,'Team forecast'!$B$2:$AO$2,0))*IF(X244&gt;0,5000,0)</f>
        <v>0</v>
      </c>
      <c r="AT244" s="16">
        <f>INDEX('Team forecast'!$B$2:$AO$26,MATCH('Master data'!$B244,'Team forecast'!$B$2:$B$26,0),MATCH('Master data'!AT$1,'Team forecast'!$B$2:$AO$2,0))*IF(X244&gt;0,-15000,0)</f>
        <v>0</v>
      </c>
      <c r="AU244" s="5">
        <f t="shared" si="296"/>
        <v>0</v>
      </c>
      <c r="AV244" s="5">
        <f t="shared" si="297"/>
        <v>0</v>
      </c>
      <c r="AW244" s="5">
        <f t="shared" si="298"/>
        <v>0</v>
      </c>
      <c r="AX244" s="5">
        <f t="shared" si="299"/>
        <v>0</v>
      </c>
      <c r="AY244" s="5">
        <f t="shared" si="300"/>
        <v>0</v>
      </c>
      <c r="AZ244" s="5">
        <f t="shared" si="301"/>
        <v>0</v>
      </c>
      <c r="BA244" s="5">
        <f t="shared" si="302"/>
        <v>0</v>
      </c>
      <c r="BB244" s="5">
        <f t="shared" si="303"/>
        <v>0</v>
      </c>
      <c r="BC244" s="5">
        <f t="shared" si="304"/>
        <v>0</v>
      </c>
      <c r="BD244" s="5">
        <f t="shared" si="305"/>
        <v>-5000</v>
      </c>
      <c r="BE244" s="16">
        <f>INDEX('Team forecast'!$B$2:$AO$26,MATCH('Master data'!$B244,'Team forecast'!$B$2:$B$26,0),MATCH('Master data'!BE$1,'Team forecast'!$B$2:$AO$2,0))</f>
        <v>0</v>
      </c>
      <c r="BF244" s="16">
        <f>INDEX('Team forecast'!$B$2:$AO$26,MATCH('Master data'!$B244,'Team forecast'!$B$2:$B$26,0),MATCH('Master data'!BF$1,'Team forecast'!$B$2:$AO$2,0))</f>
        <v>0</v>
      </c>
      <c r="BG244" s="16">
        <f>INDEX('Team forecast'!$B$2:$AO$26,MATCH('Master data'!$B244,'Team forecast'!$B$2:$B$26,0),MATCH('Master data'!BG$1,'Team forecast'!$B$2:$AO$2,0))</f>
        <v>0</v>
      </c>
      <c r="BH244" s="16">
        <f>INDEX('Team forecast'!$B$2:$AO$26,MATCH('Master data'!$B244,'Team forecast'!$B$2:$B$26,0),MATCH('Master data'!BH$1,'Team forecast'!$B$2:$AO$2,0))</f>
        <v>0</v>
      </c>
      <c r="BI244" s="16">
        <f>INDEX('Team forecast'!$B$2:$AO$26,MATCH('Master data'!$B244,'Team forecast'!$B$2:$B$26,0),MATCH('Master data'!BI$1,'Team forecast'!$B$2:$AO$2,0))</f>
        <v>0</v>
      </c>
      <c r="BJ244" s="5">
        <f t="shared" si="306"/>
        <v>-5000</v>
      </c>
      <c r="BK244" s="5">
        <f>INDEX('Team forecast'!$R$3:$BH$26,MATCH($B244,'Team forecast'!$B$3:$B$26,0),MATCH(BK$1,'Team forecast'!$R$2:$BH$2,0))*IF($X244&gt;0,25000,0)</f>
        <v>0</v>
      </c>
      <c r="BL244" s="5">
        <f>INDEX('Team forecast'!$R$3:$BH$26,MATCH($B244,'Team forecast'!$B$3:$B$26,0),MATCH(BL$1,'Team forecast'!$R$2:$BH$2,0))*IF($X244&gt;0,5000,0)</f>
        <v>0</v>
      </c>
      <c r="BM244" s="5">
        <f>INDEX('Team forecast'!$R$3:$BH$26,MATCH($B244,'Team forecast'!$B$3:$B$26,0),MATCH(BM$1,'Team forecast'!$R$2:$BH$2,0))*IF($X244&gt;0,-15000,0)</f>
        <v>0</v>
      </c>
      <c r="BN244" s="5">
        <f t="shared" si="307"/>
        <v>0</v>
      </c>
      <c r="BO244" s="5">
        <f t="shared" si="308"/>
        <v>0</v>
      </c>
      <c r="BP244" s="5">
        <f t="shared" si="309"/>
        <v>0</v>
      </c>
      <c r="BQ244" s="5">
        <f t="shared" si="310"/>
        <v>0</v>
      </c>
      <c r="BR244" s="5">
        <f t="shared" si="311"/>
        <v>0</v>
      </c>
      <c r="BS244" s="5">
        <f t="shared" si="312"/>
        <v>0</v>
      </c>
      <c r="BT244" s="5">
        <f t="shared" si="313"/>
        <v>0</v>
      </c>
      <c r="BU244" s="5">
        <f t="shared" si="314"/>
        <v>0</v>
      </c>
      <c r="BV244" s="5">
        <f t="shared" si="315"/>
        <v>0</v>
      </c>
      <c r="BW244" s="5">
        <f t="shared" si="316"/>
        <v>0</v>
      </c>
      <c r="BX244" s="5">
        <f t="shared" si="317"/>
        <v>-5000</v>
      </c>
      <c r="BY244" s="5">
        <f t="shared" si="318"/>
        <v>-15000</v>
      </c>
      <c r="BZ244" s="5">
        <f>MAX(INDEX('Team forecast'!$R$3:$BH$26,MATCH($B244,'Team forecast'!$B$3:$B$26,0),MATCH(BZ$1,'Team forecast'!$R$2:$BH$2,0))*($BX244)-(1-INDEX('Team forecast'!$R$3:$BH$26,MATCH($B244,'Team forecast'!$B$3:$B$26,0),MATCH(BZ$1,'Team forecast'!$R$2:$BH$2,0)))*(BY244+CH244)*0.01,-5000)</f>
        <v>-5000</v>
      </c>
      <c r="CA244" s="5">
        <f>MAX(INDEX('Team forecast'!$R$3:$BH$26,MATCH($B244,'Team forecast'!$B$3:$B$26,0),MATCH(CA$1,'Team forecast'!$R$2:$BH$2,0))*$BX244-(1-INDEX('Team forecast'!$R$3:$BH$26,MATCH($B244,'Team forecast'!$B$3:$B$26,0),MATCH(CA$1,'Team forecast'!$R$2:$BH$2,0)))*(BY244+BX244+CH244)*0.01,-5000)</f>
        <v>-5000</v>
      </c>
      <c r="CB244" s="5">
        <f>MAX(INDEX('Team forecast'!$R$3:$BH$26,MATCH($B244,'Team forecast'!$B$3:$B$26,0),MATCH(CB$1,'Team forecast'!$R$2:$BH$2,0))*$BX244-(1-INDEX('Team forecast'!$R$3:$BH$26,MATCH($B244,'Team forecast'!$B$3:$B$26,0),MATCH(CB$1,'Team forecast'!$R$2:$BH$2,0)))*(BY244+BX244*2+CH244)*0.01,0)</f>
        <v>0</v>
      </c>
      <c r="CC244" s="5">
        <v>0</v>
      </c>
      <c r="CD244" s="5">
        <f>+AK244+BD244*Cockpit!$C$3+BW244*Cockpit!$C$3^2+BZ244*Cockpit!$C$3^3+CA244*Cockpit!$C$3^4+CB244*Cockpit!$C$3^5+CC244*Cockpit!$C$3^6</f>
        <v>-10802.469135802468</v>
      </c>
      <c r="CE244" s="5"/>
      <c r="CF244" s="5"/>
      <c r="CG244" s="5">
        <v>0</v>
      </c>
      <c r="CH244" s="5">
        <f t="shared" si="319"/>
        <v>3495000</v>
      </c>
      <c r="CI244" s="5">
        <f t="shared" si="320"/>
        <v>3495000</v>
      </c>
      <c r="CJ244" s="1">
        <f t="shared" si="321"/>
        <v>-3.0000000000000001E-3</v>
      </c>
      <c r="CK244" s="5">
        <f>RANK(CD244,$CD$2:$CD$622)+COUNTIF($CD$2:$CD244,$CD244)-1</f>
        <v>492</v>
      </c>
      <c r="CL244" s="5">
        <f>RANK(CJ244,$CJ$2:$CJ$622)+COUNTIF($CJ$2:$CJ244,$CJ244)-1</f>
        <v>469</v>
      </c>
    </row>
    <row r="245" spans="1:90" x14ac:dyDescent="0.3">
      <c r="A245" t="str">
        <f>Players!P246</f>
        <v>Dominik Livaković</v>
      </c>
      <c r="B245" t="str">
        <f>Players!G246</f>
        <v>Croatia</v>
      </c>
      <c r="C245" t="str">
        <f>Players!AB246</f>
        <v>Goalkeeper</v>
      </c>
      <c r="D245" s="1"/>
      <c r="F245" t="str">
        <f>IFERROR(INDEX(Lookup!B:B,MATCH(INDEX(Players!C:C,MATCH(E245,Players!A:A,0)),Lookup!D:D,0)),"")</f>
        <v/>
      </c>
      <c r="G245">
        <f>IF(Players!AC246=0,10000000,Players!AC246)</f>
        <v>4489000</v>
      </c>
      <c r="H245" s="16">
        <f>INDEX('Team forecast'!$B$2:$AO$26,MATCH('Master data'!$B245,'Team forecast'!$B$2:$B$26,0),MATCH('Master data'!H$1,'Team forecast'!$B$2:$AO$2,0))</f>
        <v>1.3131656637198186</v>
      </c>
      <c r="I245" s="16">
        <f>INDEX('Team forecast'!$B$2:$AO$26,MATCH('Master data'!$B245,'Team forecast'!$B$2:$B$26,0),MATCH('Master data'!I$1,'Team forecast'!$B$2:$AO$2,0))</f>
        <v>1.0273865414141237</v>
      </c>
      <c r="J245" s="16">
        <f>INDEX('Team forecast'!$B$2:$AO$26,MATCH('Master data'!$B245,'Team forecast'!$B$2:$B$26,0),MATCH('Master data'!J$1,'Team forecast'!$B$2:$AO$2,0))</f>
        <v>0.35794120374663829</v>
      </c>
      <c r="K245" s="16">
        <f>INDEX('Team forecast'!$B$2:$AO$26,MATCH('Master data'!$B245,'Team forecast'!$B$2:$B$26,0),MATCH('Master data'!K$1,'Team forecast'!$B$2:$AO$2,0))</f>
        <v>3.3461992515270076</v>
      </c>
      <c r="L245" s="16">
        <f>INDEX('Team forecast'!$B$2:$AO$26,MATCH('Master data'!$B245,'Team forecast'!$B$2:$B$26,0),MATCH('Master data'!L$1,'Team forecast'!$B$2:$AO$2,0))</f>
        <v>3.339006259595902</v>
      </c>
      <c r="M245">
        <f>IF(Players!BC246=1,95,0)</f>
        <v>95</v>
      </c>
      <c r="N245" s="2">
        <f>Players!BN246</f>
        <v>1.5056983425907083E-2</v>
      </c>
      <c r="O245" s="2">
        <f>Players!BO246</f>
        <v>2.1350135862227993E-2</v>
      </c>
      <c r="P245" s="2">
        <f>Players!BP246</f>
        <v>4.9945332268387974E-2</v>
      </c>
      <c r="Q245" s="2">
        <f>Players!BQ246</f>
        <v>0.11811023622047244</v>
      </c>
      <c r="R245" s="2">
        <f>Players!BR246</f>
        <v>0</v>
      </c>
      <c r="S245" s="2">
        <f t="shared" si="280"/>
        <v>1.3131656637198186</v>
      </c>
      <c r="T245" s="2">
        <f t="shared" si="281"/>
        <v>1.0273865414141237</v>
      </c>
      <c r="U245" s="16">
        <f>INDEX('Team forecast'!$B$2:$AO$26,MATCH('Master data'!$B245,'Team forecast'!$B$2:$B$26,0),MATCH('Master data'!U$1,'Team forecast'!$B$2:$AO$2,0))</f>
        <v>0.43785365853658542</v>
      </c>
      <c r="V245" s="16">
        <f>INDEX('Team forecast'!$B$2:$AO$26,MATCH('Master data'!$B245,'Team forecast'!$B$2:$B$26,0),MATCH('Master data'!V$1,'Team forecast'!$B$2:$AO$2,0))</f>
        <v>0.28526829268292692</v>
      </c>
      <c r="W245" s="16">
        <f>INDEX('Team forecast'!$B$2:$AO$26,MATCH('Master data'!$B245,'Team forecast'!$B$2:$B$26,0),MATCH('Master data'!W$1,'Team forecast'!$B$2:$AO$2,0))</f>
        <v>0.27687804878048777</v>
      </c>
      <c r="X245" s="5">
        <f t="shared" si="282"/>
        <v>7000</v>
      </c>
      <c r="Y245" s="5">
        <f t="shared" si="283"/>
        <v>10946.341463414636</v>
      </c>
      <c r="Z245" s="5">
        <f t="shared" si="284"/>
        <v>1426.3414634146345</v>
      </c>
      <c r="AA245" s="5">
        <f t="shared" si="285"/>
        <v>-4153.1707317073169</v>
      </c>
      <c r="AB245" s="5">
        <f t="shared" si="286"/>
        <v>0</v>
      </c>
      <c r="AC245" s="5">
        <f t="shared" si="287"/>
        <v>1401.8132665015462</v>
      </c>
      <c r="AD245" s="5">
        <f t="shared" si="288"/>
        <v>1671.2703345374755</v>
      </c>
      <c r="AE245" s="5">
        <f t="shared" si="289"/>
        <v>26845.590280997872</v>
      </c>
      <c r="AF245" s="5">
        <f t="shared" si="290"/>
        <v>11558.098590908892</v>
      </c>
      <c r="AG245" s="5">
        <f t="shared" si="291"/>
        <v>-2362.2047244094488</v>
      </c>
      <c r="AH245" s="5">
        <f t="shared" si="292"/>
        <v>0</v>
      </c>
      <c r="AI245" s="5">
        <f t="shared" si="293"/>
        <v>13131.656637198186</v>
      </c>
      <c r="AJ245" s="5">
        <f t="shared" si="294"/>
        <v>-8219.0923313129897</v>
      </c>
      <c r="AK245" s="5">
        <f>IFERROR(SUM(X245:AJ245),-5000)*((Cockpit!$C$3)^0)</f>
        <v>59246.644249543489</v>
      </c>
      <c r="AL245" s="16">
        <f>INDEX('Team forecast'!$B$2:$AO$26,MATCH('Master data'!$B245,'Team forecast'!$B$2:$B$26,0),MATCH('Master data'!AL$1,'Team forecast'!$B$2:$AO$2,0))</f>
        <v>1.3771320398413547</v>
      </c>
      <c r="AM245" s="16">
        <f>INDEX('Team forecast'!$B$2:$AO$26,MATCH('Master data'!$B245,'Team forecast'!$B$2:$B$26,0),MATCH('Master data'!AM$1,'Team forecast'!$B$2:$AO$2,0))</f>
        <v>0.97166693173319041</v>
      </c>
      <c r="AN245" s="16">
        <f>INDEX('Team forecast'!$B$2:$AO$26,MATCH('Master data'!$B245,'Team forecast'!$B$2:$B$26,0),MATCH('Master data'!AN$1,'Team forecast'!$B$2:$AO$2,0))</f>
        <v>0.37845165893685329</v>
      </c>
      <c r="AO245" s="16">
        <f>INDEX('Team forecast'!$B$2:$AO$26,MATCH('Master data'!$B245,'Team forecast'!$B$2:$B$26,0),MATCH('Master data'!AO$1,'Team forecast'!$B$2:$AO$2,0))</f>
        <v>3.5091979087523679</v>
      </c>
      <c r="AP245" s="16">
        <f>INDEX('Team forecast'!$B$2:$AO$26,MATCH('Master data'!$B245,'Team forecast'!$B$2:$B$26,0),MATCH('Master data'!AP$1,'Team forecast'!$B$2:$AO$2,0))</f>
        <v>3.1579175281328689</v>
      </c>
      <c r="AQ245" s="5">
        <f t="shared" si="295"/>
        <v>7000</v>
      </c>
      <c r="AR245" s="5">
        <f>INDEX('Team forecast'!$B$2:$AO$26,MATCH('Master data'!$B245,'Team forecast'!$B$2:$B$26,0),MATCH('Master data'!AR$1,'Team forecast'!$B$2:$AO$2,0))*IF(X245&gt;0,25000,0)</f>
        <v>12129.860863360685</v>
      </c>
      <c r="AS245" s="16">
        <f>INDEX('Team forecast'!$B$2:$AO$26,MATCH('Master data'!$B245,'Team forecast'!$B$2:$B$26,0),MATCH('Master data'!AS$1,'Team forecast'!$B$2:$AO$2,0))*IF(X245&gt;0,5000,0)</f>
        <v>1391.3663931501965</v>
      </c>
      <c r="AT245" s="16">
        <f>INDEX('Team forecast'!$B$2:$AO$26,MATCH('Master data'!$B245,'Team forecast'!$B$2:$B$26,0),MATCH('Master data'!AT$1,'Team forecast'!$B$2:$AO$2,0))*IF(X245&gt;0,-15000,0)</f>
        <v>-3547.9843025329992</v>
      </c>
      <c r="AU245" s="5">
        <f t="shared" si="296"/>
        <v>0</v>
      </c>
      <c r="AV245" s="5">
        <f t="shared" si="297"/>
        <v>1470.0978075420048</v>
      </c>
      <c r="AW245" s="5">
        <f t="shared" si="298"/>
        <v>1752.6805554816924</v>
      </c>
      <c r="AX245" s="5">
        <f t="shared" si="299"/>
        <v>28383.874420263997</v>
      </c>
      <c r="AY245" s="5">
        <f t="shared" si="300"/>
        <v>10931.252981998392</v>
      </c>
      <c r="AZ245" s="5">
        <f t="shared" si="301"/>
        <v>-2362.2047244094488</v>
      </c>
      <c r="BA245" s="5">
        <f t="shared" si="302"/>
        <v>0</v>
      </c>
      <c r="BB245" s="5">
        <f t="shared" si="303"/>
        <v>13771.320398413547</v>
      </c>
      <c r="BC245" s="5">
        <f t="shared" si="304"/>
        <v>-7773.335453865523</v>
      </c>
      <c r="BD245" s="5">
        <f t="shared" si="305"/>
        <v>63146.92893940254</v>
      </c>
      <c r="BE245" s="16">
        <f>INDEX('Team forecast'!$B$2:$AO$26,MATCH('Master data'!$B245,'Team forecast'!$B$2:$B$26,0),MATCH('Master data'!BE$1,'Team forecast'!$B$2:$AO$2,0))</f>
        <v>0</v>
      </c>
      <c r="BF245" s="16">
        <f>INDEX('Team forecast'!$B$2:$AO$26,MATCH('Master data'!$B245,'Team forecast'!$B$2:$B$26,0),MATCH('Master data'!BF$1,'Team forecast'!$B$2:$AO$2,0))</f>
        <v>0</v>
      </c>
      <c r="BG245" s="16">
        <f>INDEX('Team forecast'!$B$2:$AO$26,MATCH('Master data'!$B245,'Team forecast'!$B$2:$B$26,0),MATCH('Master data'!BG$1,'Team forecast'!$B$2:$AO$2,0))</f>
        <v>0</v>
      </c>
      <c r="BH245" s="16">
        <f>INDEX('Team forecast'!$B$2:$AO$26,MATCH('Master data'!$B245,'Team forecast'!$B$2:$B$26,0),MATCH('Master data'!BH$1,'Team forecast'!$B$2:$AO$2,0))</f>
        <v>0</v>
      </c>
      <c r="BI245" s="16">
        <f>INDEX('Team forecast'!$B$2:$AO$26,MATCH('Master data'!$B245,'Team forecast'!$B$2:$B$26,0),MATCH('Master data'!BI$1,'Team forecast'!$B$2:$AO$2,0))</f>
        <v>0</v>
      </c>
      <c r="BJ245" s="5">
        <f t="shared" si="306"/>
        <v>7000</v>
      </c>
      <c r="BK245" s="5">
        <f>INDEX('Team forecast'!$R$3:$BH$26,MATCH($B245,'Team forecast'!$B$3:$B$26,0),MATCH(BK$1,'Team forecast'!$R$2:$BH$2,0))*IF($X245&gt;0,25000,0)</f>
        <v>0</v>
      </c>
      <c r="BL245" s="5">
        <f>INDEX('Team forecast'!$R$3:$BH$26,MATCH($B245,'Team forecast'!$B$3:$B$26,0),MATCH(BL$1,'Team forecast'!$R$2:$BH$2,0))*IF($X245&gt;0,5000,0)</f>
        <v>0</v>
      </c>
      <c r="BM245" s="5">
        <f>INDEX('Team forecast'!$R$3:$BH$26,MATCH($B245,'Team forecast'!$B$3:$B$26,0),MATCH(BM$1,'Team forecast'!$R$2:$BH$2,0))*IF($X245&gt;0,-15000,0)</f>
        <v>0</v>
      </c>
      <c r="BN245" s="5">
        <f t="shared" si="307"/>
        <v>0</v>
      </c>
      <c r="BO245" s="5">
        <f t="shared" si="308"/>
        <v>0</v>
      </c>
      <c r="BP245" s="5">
        <f t="shared" si="309"/>
        <v>0</v>
      </c>
      <c r="BQ245" s="5">
        <f t="shared" si="310"/>
        <v>0</v>
      </c>
      <c r="BR245" s="5">
        <f t="shared" si="311"/>
        <v>0</v>
      </c>
      <c r="BS245" s="5">
        <f t="shared" si="312"/>
        <v>-2362.2047244094488</v>
      </c>
      <c r="BT245" s="5">
        <f t="shared" si="313"/>
        <v>0</v>
      </c>
      <c r="BU245" s="5">
        <f t="shared" si="314"/>
        <v>0</v>
      </c>
      <c r="BV245" s="5">
        <f t="shared" si="315"/>
        <v>0</v>
      </c>
      <c r="BW245" s="5">
        <f t="shared" si="316"/>
        <v>0</v>
      </c>
      <c r="BX245" s="5">
        <f t="shared" si="317"/>
        <v>61196.786594473015</v>
      </c>
      <c r="BY245" s="5">
        <f t="shared" si="318"/>
        <v>183590.35978341906</v>
      </c>
      <c r="BZ245" s="5">
        <f>MAX(INDEX('Team forecast'!$R$3:$BH$26,MATCH($B245,'Team forecast'!$B$3:$B$26,0),MATCH(BZ$1,'Team forecast'!$R$2:$BH$2,0))*($BX245)-(1-INDEX('Team forecast'!$R$3:$BH$26,MATCH($B245,'Team forecast'!$B$3:$B$26,0),MATCH(BZ$1,'Team forecast'!$R$2:$BH$2,0)))*(BY245+CH245)*0.01,-5000)</f>
        <v>23811.802410209737</v>
      </c>
      <c r="CA245" s="5">
        <f>MAX(INDEX('Team forecast'!$R$3:$BH$26,MATCH($B245,'Team forecast'!$B$3:$B$26,0),MATCH(CA$1,'Team forecast'!$R$2:$BH$2,0))*$BX245-(1-INDEX('Team forecast'!$R$3:$BH$26,MATCH($B245,'Team forecast'!$B$3:$B$26,0),MATCH(CA$1,'Team forecast'!$R$2:$BH$2,0)))*(BY245+BX245+CH245)*0.01,-5000)</f>
        <v>-5000</v>
      </c>
      <c r="CB245" s="5">
        <f>MAX(INDEX('Team forecast'!$R$3:$BH$26,MATCH($B245,'Team forecast'!$B$3:$B$26,0),MATCH(CB$1,'Team forecast'!$R$2:$BH$2,0))*$BX245-(1-INDEX('Team forecast'!$R$3:$BH$26,MATCH($B245,'Team forecast'!$B$3:$B$26,0),MATCH(CB$1,'Team forecast'!$R$2:$BH$2,0)))*(BY245+BX245*2+CH245)*0.01,0)</f>
        <v>0</v>
      </c>
      <c r="CC245" s="5">
        <v>0</v>
      </c>
      <c r="CD245" s="5">
        <f>+AK245+BD245*Cockpit!$C$3+BW245*Cockpit!$C$3^2+BZ245*Cockpit!$C$3^3+CA245*Cockpit!$C$3^4+CB245*Cockpit!$C$3^5+CC245*Cockpit!$C$3^6</f>
        <v>107412.29141710856</v>
      </c>
      <c r="CE245" s="5"/>
      <c r="CF245" s="5"/>
      <c r="CG245" s="5">
        <v>0</v>
      </c>
      <c r="CH245" s="5">
        <f t="shared" si="319"/>
        <v>4489000</v>
      </c>
      <c r="CI245" s="5">
        <f t="shared" si="320"/>
        <v>4489000</v>
      </c>
      <c r="CJ245" s="1">
        <f t="shared" si="321"/>
        <v>2.4E-2</v>
      </c>
      <c r="CK245" s="5">
        <f>RANK(CD245,$CD$2:$CD$622)+COUNTIF($CD$2:$CD245,$CD245)-1</f>
        <v>84</v>
      </c>
      <c r="CL245" s="5">
        <f>RANK(CJ245,$CJ$2:$CJ$622)+COUNTIF($CJ$2:$CJ245,$CJ245)-1</f>
        <v>98</v>
      </c>
    </row>
    <row r="246" spans="1:90" x14ac:dyDescent="0.3">
      <c r="A246" t="str">
        <f>Players!P247</f>
        <v>Kasper Schmeichel</v>
      </c>
      <c r="B246" t="str">
        <f>Players!G247</f>
        <v>Denmark</v>
      </c>
      <c r="C246" t="str">
        <f>Players!AB247</f>
        <v>Goalkeeper</v>
      </c>
      <c r="D246" s="1"/>
      <c r="F246" t="str">
        <f>IFERROR(INDEX(Lookup!B:B,MATCH(INDEX(Players!C:C,MATCH(E246,Players!A:A,0)),Lookup!D:D,0)),"")</f>
        <v/>
      </c>
      <c r="G246">
        <f>IF(Players!AC247=0,10000000,Players!AC247)</f>
        <v>4984000</v>
      </c>
      <c r="H246" s="16">
        <f>INDEX('Team forecast'!$B$2:$AO$26,MATCH('Master data'!$B246,'Team forecast'!$B$2:$B$26,0),MATCH('Master data'!H$1,'Team forecast'!$B$2:$AO$2,0))</f>
        <v>0.98501256392320902</v>
      </c>
      <c r="I246" s="16">
        <f>INDEX('Team forecast'!$B$2:$AO$26,MATCH('Master data'!$B246,'Team forecast'!$B$2:$B$26,0),MATCH('Master data'!I$1,'Team forecast'!$B$2:$AO$2,0))</f>
        <v>1.3904776720313736</v>
      </c>
      <c r="J246" s="16">
        <f>INDEX('Team forecast'!$B$2:$AO$26,MATCH('Master data'!$B246,'Team forecast'!$B$2:$B$26,0),MATCH('Master data'!J$1,'Team forecast'!$B$2:$AO$2,0))</f>
        <v>0.24895635673624289</v>
      </c>
      <c r="K246" s="16">
        <f>INDEX('Team forecast'!$B$2:$AO$26,MATCH('Master data'!$B246,'Team forecast'!$B$2:$B$26,0),MATCH('Master data'!K$1,'Team forecast'!$B$2:$AO$2,0))</f>
        <v>2.97447872921548</v>
      </c>
      <c r="L246" s="16">
        <f>INDEX('Team forecast'!$B$2:$AO$26,MATCH('Master data'!$B246,'Team forecast'!$B$2:$B$26,0),MATCH('Master data'!L$1,'Team forecast'!$B$2:$AO$2,0))</f>
        <v>3.7580477622469557</v>
      </c>
      <c r="M246">
        <f>IF(Players!BC247=1,95,0)</f>
        <v>95</v>
      </c>
      <c r="N246" s="2">
        <f>Players!BN247</f>
        <v>0</v>
      </c>
      <c r="O246" s="2">
        <f>Players!BO247</f>
        <v>0</v>
      </c>
      <c r="P246" s="2">
        <f>Players!BP247</f>
        <v>0</v>
      </c>
      <c r="Q246" s="2">
        <f>Players!BQ247</f>
        <v>6.5000000000000002E-2</v>
      </c>
      <c r="R246" s="2">
        <f>Players!BR247</f>
        <v>0</v>
      </c>
      <c r="S246" s="2">
        <f t="shared" si="280"/>
        <v>0.98501256392320902</v>
      </c>
      <c r="T246" s="2">
        <f t="shared" si="281"/>
        <v>1.3904776720313736</v>
      </c>
      <c r="U246" s="16">
        <f>INDEX('Team forecast'!$B$2:$AO$26,MATCH('Master data'!$B246,'Team forecast'!$B$2:$B$26,0),MATCH('Master data'!U$1,'Team forecast'!$B$2:$AO$2,0))</f>
        <v>0.23339658444022771</v>
      </c>
      <c r="V246" s="16">
        <f>INDEX('Team forecast'!$B$2:$AO$26,MATCH('Master data'!$B246,'Team forecast'!$B$2:$B$26,0),MATCH('Master data'!V$1,'Team forecast'!$B$2:$AO$2,0))</f>
        <v>0.31119544592030363</v>
      </c>
      <c r="W246" s="16">
        <f>INDEX('Team forecast'!$B$2:$AO$26,MATCH('Master data'!$B246,'Team forecast'!$B$2:$B$26,0),MATCH('Master data'!W$1,'Team forecast'!$B$2:$AO$2,0))</f>
        <v>0.45540796963946878</v>
      </c>
      <c r="X246" s="5">
        <f t="shared" si="282"/>
        <v>7000</v>
      </c>
      <c r="Y246" s="5">
        <f t="shared" si="283"/>
        <v>5834.9146110056927</v>
      </c>
      <c r="Z246" s="5">
        <f t="shared" si="284"/>
        <v>1555.977229601518</v>
      </c>
      <c r="AA246" s="5">
        <f t="shared" si="285"/>
        <v>-6831.1195445920321</v>
      </c>
      <c r="AB246" s="5">
        <f t="shared" si="286"/>
        <v>0</v>
      </c>
      <c r="AC246" s="5">
        <f t="shared" si="287"/>
        <v>0</v>
      </c>
      <c r="AD246" s="5">
        <f t="shared" si="288"/>
        <v>0</v>
      </c>
      <c r="AE246" s="5">
        <f t="shared" si="289"/>
        <v>18671.726755218217</v>
      </c>
      <c r="AF246" s="5">
        <f t="shared" si="290"/>
        <v>11837.850451077911</v>
      </c>
      <c r="AG246" s="5">
        <f t="shared" si="291"/>
        <v>-1300</v>
      </c>
      <c r="AH246" s="5">
        <f t="shared" si="292"/>
        <v>0</v>
      </c>
      <c r="AI246" s="5">
        <f t="shared" si="293"/>
        <v>9850.1256392320902</v>
      </c>
      <c r="AJ246" s="5">
        <f t="shared" si="294"/>
        <v>-11123.821376250989</v>
      </c>
      <c r="AK246" s="5">
        <f>IFERROR(SUM(X246:AJ246),-5000)*((Cockpit!$C$3)^0)</f>
        <v>35495.653765292409</v>
      </c>
      <c r="AL246" s="16">
        <f>INDEX('Team forecast'!$B$2:$AO$26,MATCH('Master data'!$B246,'Team forecast'!$B$2:$B$26,0),MATCH('Master data'!AL$1,'Team forecast'!$B$2:$AO$2,0))</f>
        <v>1.4540427762338861</v>
      </c>
      <c r="AM246" s="16">
        <f>INDEX('Team forecast'!$B$2:$AO$26,MATCH('Master data'!$B246,'Team forecast'!$B$2:$B$26,0),MATCH('Master data'!AM$1,'Team forecast'!$B$2:$AO$2,0))</f>
        <v>0.9840391469881502</v>
      </c>
      <c r="AN246" s="16">
        <f>INDEX('Team forecast'!$B$2:$AO$26,MATCH('Master data'!$B246,'Team forecast'!$B$2:$B$26,0),MATCH('Master data'!AN$1,'Team forecast'!$B$2:$AO$2,0))</f>
        <v>0.37379821958456971</v>
      </c>
      <c r="AO246" s="16">
        <f>INDEX('Team forecast'!$B$2:$AO$26,MATCH('Master data'!$B246,'Team forecast'!$B$2:$B$26,0),MATCH('Master data'!AO$1,'Team forecast'!$B$2:$AO$2,0))</f>
        <v>4.390826541390485</v>
      </c>
      <c r="AP246" s="16">
        <f>INDEX('Team forecast'!$B$2:$AO$26,MATCH('Master data'!$B246,'Team forecast'!$B$2:$B$26,0),MATCH('Master data'!AP$1,'Team forecast'!$B$2:$AO$2,0))</f>
        <v>2.6595652621301356</v>
      </c>
      <c r="AQ246" s="5">
        <f t="shared" si="295"/>
        <v>7000</v>
      </c>
      <c r="AR246" s="5">
        <f>INDEX('Team forecast'!$B$2:$AO$26,MATCH('Master data'!$B246,'Team forecast'!$B$2:$B$26,0),MATCH('Master data'!AR$1,'Team forecast'!$B$2:$AO$2,0))*IF(X246&gt;0,25000,0)</f>
        <v>11980.712166172105</v>
      </c>
      <c r="AS246" s="16">
        <f>INDEX('Team forecast'!$B$2:$AO$26,MATCH('Master data'!$B246,'Team forecast'!$B$2:$B$26,0),MATCH('Master data'!AS$1,'Team forecast'!$B$2:$AO$2,0))*IF(X246&gt;0,5000,0)</f>
        <v>1374.2581602373884</v>
      </c>
      <c r="AT246" s="16">
        <f>INDEX('Team forecast'!$B$2:$AO$26,MATCH('Master data'!$B246,'Team forecast'!$B$2:$B$26,0),MATCH('Master data'!AT$1,'Team forecast'!$B$2:$AO$2,0))*IF(X246&gt;0,-15000,0)</f>
        <v>-3688.7982195845689</v>
      </c>
      <c r="AU246" s="5">
        <f t="shared" si="296"/>
        <v>0</v>
      </c>
      <c r="AV246" s="5">
        <f t="shared" si="297"/>
        <v>0</v>
      </c>
      <c r="AW246" s="5">
        <f t="shared" si="298"/>
        <v>0</v>
      </c>
      <c r="AX246" s="5">
        <f t="shared" si="299"/>
        <v>28034.866468842727</v>
      </c>
      <c r="AY246" s="5">
        <f t="shared" si="300"/>
        <v>8377.6305757099271</v>
      </c>
      <c r="AZ246" s="5">
        <f t="shared" si="301"/>
        <v>-1300</v>
      </c>
      <c r="BA246" s="5">
        <f t="shared" si="302"/>
        <v>0</v>
      </c>
      <c r="BB246" s="5">
        <f t="shared" si="303"/>
        <v>14540.427762338861</v>
      </c>
      <c r="BC246" s="5">
        <f t="shared" si="304"/>
        <v>-7872.3131759052012</v>
      </c>
      <c r="BD246" s="5">
        <f t="shared" si="305"/>
        <v>58446.783737811231</v>
      </c>
      <c r="BE246" s="16">
        <f>INDEX('Team forecast'!$B$2:$AO$26,MATCH('Master data'!$B246,'Team forecast'!$B$2:$B$26,0),MATCH('Master data'!BE$1,'Team forecast'!$B$2:$AO$2,0))</f>
        <v>0</v>
      </c>
      <c r="BF246" s="16">
        <f>INDEX('Team forecast'!$B$2:$AO$26,MATCH('Master data'!$B246,'Team forecast'!$B$2:$B$26,0),MATCH('Master data'!BF$1,'Team forecast'!$B$2:$AO$2,0))</f>
        <v>0</v>
      </c>
      <c r="BG246" s="16">
        <f>INDEX('Team forecast'!$B$2:$AO$26,MATCH('Master data'!$B246,'Team forecast'!$B$2:$B$26,0),MATCH('Master data'!BG$1,'Team forecast'!$B$2:$AO$2,0))</f>
        <v>0</v>
      </c>
      <c r="BH246" s="16">
        <f>INDEX('Team forecast'!$B$2:$AO$26,MATCH('Master data'!$B246,'Team forecast'!$B$2:$B$26,0),MATCH('Master data'!BH$1,'Team forecast'!$B$2:$AO$2,0))</f>
        <v>0</v>
      </c>
      <c r="BI246" s="16">
        <f>INDEX('Team forecast'!$B$2:$AO$26,MATCH('Master data'!$B246,'Team forecast'!$B$2:$B$26,0),MATCH('Master data'!BI$1,'Team forecast'!$B$2:$AO$2,0))</f>
        <v>0</v>
      </c>
      <c r="BJ246" s="5">
        <f t="shared" si="306"/>
        <v>7000</v>
      </c>
      <c r="BK246" s="5">
        <f>INDEX('Team forecast'!$R$3:$BH$26,MATCH($B246,'Team forecast'!$B$3:$B$26,0),MATCH(BK$1,'Team forecast'!$R$2:$BH$2,0))*IF($X246&gt;0,25000,0)</f>
        <v>0</v>
      </c>
      <c r="BL246" s="5">
        <f>INDEX('Team forecast'!$R$3:$BH$26,MATCH($B246,'Team forecast'!$B$3:$B$26,0),MATCH(BL$1,'Team forecast'!$R$2:$BH$2,0))*IF($X246&gt;0,5000,0)</f>
        <v>0</v>
      </c>
      <c r="BM246" s="5">
        <f>INDEX('Team forecast'!$R$3:$BH$26,MATCH($B246,'Team forecast'!$B$3:$B$26,0),MATCH(BM$1,'Team forecast'!$R$2:$BH$2,0))*IF($X246&gt;0,-15000,0)</f>
        <v>0</v>
      </c>
      <c r="BN246" s="5">
        <f t="shared" si="307"/>
        <v>0</v>
      </c>
      <c r="BO246" s="5">
        <f t="shared" si="308"/>
        <v>0</v>
      </c>
      <c r="BP246" s="5">
        <f t="shared" si="309"/>
        <v>0</v>
      </c>
      <c r="BQ246" s="5">
        <f t="shared" si="310"/>
        <v>0</v>
      </c>
      <c r="BR246" s="5">
        <f t="shared" si="311"/>
        <v>0</v>
      </c>
      <c r="BS246" s="5">
        <f t="shared" si="312"/>
        <v>-1300</v>
      </c>
      <c r="BT246" s="5">
        <f t="shared" si="313"/>
        <v>0</v>
      </c>
      <c r="BU246" s="5">
        <f t="shared" si="314"/>
        <v>0</v>
      </c>
      <c r="BV246" s="5">
        <f t="shared" si="315"/>
        <v>0</v>
      </c>
      <c r="BW246" s="5">
        <f t="shared" si="316"/>
        <v>0</v>
      </c>
      <c r="BX246" s="5">
        <f t="shared" si="317"/>
        <v>46971.218751551816</v>
      </c>
      <c r="BY246" s="5">
        <f t="shared" si="318"/>
        <v>140913.65625465545</v>
      </c>
      <c r="BZ246" s="5">
        <f>MAX(INDEX('Team forecast'!$R$3:$BH$26,MATCH($B246,'Team forecast'!$B$3:$B$26,0),MATCH(BZ$1,'Team forecast'!$R$2:$BH$2,0))*($BX246)-(1-INDEX('Team forecast'!$R$3:$BH$26,MATCH($B246,'Team forecast'!$B$3:$B$26,0),MATCH(BZ$1,'Team forecast'!$R$2:$BH$2,0)))*(BY246+CH246)*0.01,-5000)</f>
        <v>445.78728697889892</v>
      </c>
      <c r="CA246" s="5">
        <f>MAX(INDEX('Team forecast'!$R$3:$BH$26,MATCH($B246,'Team forecast'!$B$3:$B$26,0),MATCH(CA$1,'Team forecast'!$R$2:$BH$2,0))*$BX246-(1-INDEX('Team forecast'!$R$3:$BH$26,MATCH($B246,'Team forecast'!$B$3:$B$26,0),MATCH(CA$1,'Team forecast'!$R$2:$BH$2,0)))*(BY246+BX246+CH246)*0.01,-5000)</f>
        <v>-5000</v>
      </c>
      <c r="CB246" s="5">
        <f>MAX(INDEX('Team forecast'!$R$3:$BH$26,MATCH($B246,'Team forecast'!$B$3:$B$26,0),MATCH(CB$1,'Team forecast'!$R$2:$BH$2,0))*$BX246-(1-INDEX('Team forecast'!$R$3:$BH$26,MATCH($B246,'Team forecast'!$B$3:$B$26,0),MATCH(CB$1,'Team forecast'!$R$2:$BH$2,0)))*(BY246+BX246*2+CH246)*0.01,0)</f>
        <v>0</v>
      </c>
      <c r="CC246" s="5">
        <v>0</v>
      </c>
      <c r="CD246" s="5">
        <f>+AK246+BD246*Cockpit!$C$3+BW246*Cockpit!$C$3^2+BZ246*Cockpit!$C$3^3+CA246*Cockpit!$C$3^4+CB246*Cockpit!$C$3^5+CC246*Cockpit!$C$3^6</f>
        <v>73604.607058246722</v>
      </c>
      <c r="CE246" s="5"/>
      <c r="CF246" s="5"/>
      <c r="CG246" s="5">
        <v>0</v>
      </c>
      <c r="CH246" s="5">
        <f t="shared" si="319"/>
        <v>4984000</v>
      </c>
      <c r="CI246" s="5">
        <f t="shared" si="320"/>
        <v>4984000</v>
      </c>
      <c r="CJ246" s="1">
        <f t="shared" si="321"/>
        <v>1.4999999999999999E-2</v>
      </c>
      <c r="CK246" s="5">
        <f>RANK(CD246,$CD$2:$CD$622)+COUNTIF($CD$2:$CD246,$CD246)-1</f>
        <v>135</v>
      </c>
      <c r="CL246" s="5">
        <f>RANK(CJ246,$CJ$2:$CJ$622)+COUNTIF($CJ$2:$CJ246,$CJ246)-1</f>
        <v>163</v>
      </c>
    </row>
    <row r="247" spans="1:90" x14ac:dyDescent="0.3">
      <c r="A247" t="str">
        <f>Players!P248</f>
        <v>Stefan Lainer</v>
      </c>
      <c r="B247" t="str">
        <f>Players!G248</f>
        <v>Austria</v>
      </c>
      <c r="C247" t="str">
        <f>Players!AB248</f>
        <v>Defense</v>
      </c>
      <c r="D247" s="1"/>
      <c r="F247" t="str">
        <f>IFERROR(INDEX(Lookup!B:B,MATCH(INDEX(Players!C:C,MATCH(E247,Players!A:A,0)),Lookup!D:D,0)),"")</f>
        <v/>
      </c>
      <c r="G247">
        <f>IF(Players!AC248=0,10000000,Players!AC248)</f>
        <v>3684000</v>
      </c>
      <c r="H247" s="16">
        <f>INDEX('Team forecast'!$B$2:$AO$26,MATCH('Master data'!$B247,'Team forecast'!$B$2:$B$26,0),MATCH('Master data'!H$1,'Team forecast'!$B$2:$AO$2,0))</f>
        <v>0.87092212684430403</v>
      </c>
      <c r="I247" s="16">
        <f>INDEX('Team forecast'!$B$2:$AO$26,MATCH('Master data'!$B247,'Team forecast'!$B$2:$B$26,0),MATCH('Master data'!I$1,'Team forecast'!$B$2:$AO$2,0))</f>
        <v>1.9317940875295669</v>
      </c>
      <c r="J247" s="16">
        <f>INDEX('Team forecast'!$B$2:$AO$26,MATCH('Master data'!$B247,'Team forecast'!$B$2:$B$26,0),MATCH('Master data'!J$1,'Team forecast'!$B$2:$AO$2,0))</f>
        <v>0.144888023369036</v>
      </c>
      <c r="K247" s="16">
        <f>INDEX('Team forecast'!$B$2:$AO$26,MATCH('Master data'!$B247,'Team forecast'!$B$2:$B$26,0),MATCH('Master data'!K$1,'Team forecast'!$B$2:$AO$2,0))</f>
        <v>2.830496912243988</v>
      </c>
      <c r="L247" s="16">
        <f>INDEX('Team forecast'!$B$2:$AO$26,MATCH('Master data'!$B247,'Team forecast'!$B$2:$B$26,0),MATCH('Master data'!L$1,'Team forecast'!$B$2:$AO$2,0))</f>
        <v>4.8733896299041355</v>
      </c>
      <c r="M247">
        <f>IF(Players!BC248=1,95,0)</f>
        <v>95</v>
      </c>
      <c r="N247" s="2">
        <f>Players!BN248</f>
        <v>5.0789107854441913E-2</v>
      </c>
      <c r="O247" s="2">
        <f>Players!BO248</f>
        <v>8.3853852328497305E-2</v>
      </c>
      <c r="P247" s="2">
        <f>Players!BP248</f>
        <v>3.601852777181979E-2</v>
      </c>
      <c r="Q247" s="2">
        <f>Players!BQ248</f>
        <v>3.2455824017309773E-2</v>
      </c>
      <c r="R247" s="2">
        <f>Players!BR248</f>
        <v>0</v>
      </c>
      <c r="S247" s="2">
        <f t="shared" si="280"/>
        <v>0.87092212684430403</v>
      </c>
      <c r="T247" s="2">
        <f t="shared" si="281"/>
        <v>1.9317940875295669</v>
      </c>
      <c r="U247" s="16">
        <f>INDEX('Team forecast'!$B$2:$AO$26,MATCH('Master data'!$B247,'Team forecast'!$B$2:$B$26,0),MATCH('Master data'!U$1,'Team forecast'!$B$2:$AO$2,0))</f>
        <v>0.1569620253164557</v>
      </c>
      <c r="V247" s="16">
        <f>INDEX('Team forecast'!$B$2:$AO$26,MATCH('Master data'!$B247,'Team forecast'!$B$2:$B$26,0),MATCH('Master data'!V$1,'Team forecast'!$B$2:$AO$2,0))</f>
        <v>0.23544303797468349</v>
      </c>
      <c r="W247" s="16">
        <f>INDEX('Team forecast'!$B$2:$AO$26,MATCH('Master data'!$B247,'Team forecast'!$B$2:$B$26,0),MATCH('Master data'!W$1,'Team forecast'!$B$2:$AO$2,0))</f>
        <v>0.60759493670886078</v>
      </c>
      <c r="X247" s="5">
        <f t="shared" si="282"/>
        <v>7000</v>
      </c>
      <c r="Y247" s="5">
        <f t="shared" si="283"/>
        <v>3924.0506329113923</v>
      </c>
      <c r="Z247" s="5">
        <f t="shared" si="284"/>
        <v>1177.2151898734176</v>
      </c>
      <c r="AA247" s="5">
        <f t="shared" si="285"/>
        <v>-9113.9240506329115</v>
      </c>
      <c r="AB247" s="5">
        <f t="shared" si="286"/>
        <v>6635.0036749672945</v>
      </c>
      <c r="AC247" s="5">
        <f t="shared" si="287"/>
        <v>3651.5087707011535</v>
      </c>
      <c r="AD247" s="5">
        <f t="shared" si="288"/>
        <v>1019.5033164171025</v>
      </c>
      <c r="AE247" s="5">
        <f t="shared" si="289"/>
        <v>7244.4011684518</v>
      </c>
      <c r="AF247" s="5">
        <f t="shared" si="290"/>
        <v>0</v>
      </c>
      <c r="AG247" s="5">
        <f t="shared" si="291"/>
        <v>-649.11648034619543</v>
      </c>
      <c r="AH247" s="5">
        <f t="shared" si="292"/>
        <v>0</v>
      </c>
      <c r="AI247" s="5">
        <f t="shared" si="293"/>
        <v>8709.2212684430397</v>
      </c>
      <c r="AJ247" s="5">
        <f t="shared" si="294"/>
        <v>-15454.352700236535</v>
      </c>
      <c r="AK247" s="5">
        <f>IFERROR(SUM(X247:AJ247),-5000)*((Cockpit!$C$3)^0)</f>
        <v>14143.510790549555</v>
      </c>
      <c r="AL247" s="16">
        <f>INDEX('Team forecast'!$B$2:$AO$26,MATCH('Master data'!$B247,'Team forecast'!$B$2:$B$26,0),MATCH('Master data'!AL$1,'Team forecast'!$B$2:$AO$2,0))</f>
        <v>1.1592369104845446</v>
      </c>
      <c r="AM247" s="16">
        <f>INDEX('Team forecast'!$B$2:$AO$26,MATCH('Master data'!$B247,'Team forecast'!$B$2:$B$26,0),MATCH('Master data'!AM$1,'Team forecast'!$B$2:$AO$2,0))</f>
        <v>1.2844000534385505</v>
      </c>
      <c r="AN247" s="16">
        <f>INDEX('Team forecast'!$B$2:$AO$26,MATCH('Master data'!$B247,'Team forecast'!$B$2:$B$26,0),MATCH('Master data'!AN$1,'Team forecast'!$B$2:$AO$2,0))</f>
        <v>0.27681660899653981</v>
      </c>
      <c r="AO247" s="16">
        <f>INDEX('Team forecast'!$B$2:$AO$26,MATCH('Master data'!$B247,'Team forecast'!$B$2:$B$26,0),MATCH('Master data'!AO$1,'Team forecast'!$B$2:$AO$2,0))</f>
        <v>3.7675199590747699</v>
      </c>
      <c r="AP247" s="16">
        <f>INDEX('Team forecast'!$B$2:$AO$26,MATCH('Master data'!$B247,'Team forecast'!$B$2:$B$26,0),MATCH('Master data'!AP$1,'Team forecast'!$B$2:$AO$2,0))</f>
        <v>3.240191043901798</v>
      </c>
      <c r="AQ247" s="5">
        <f t="shared" si="295"/>
        <v>7000</v>
      </c>
      <c r="AR247" s="5">
        <f>INDEX('Team forecast'!$B$2:$AO$26,MATCH('Master data'!$B247,'Team forecast'!$B$2:$B$26,0),MATCH('Master data'!AR$1,'Team forecast'!$B$2:$AO$2,0))*IF(X247&gt;0,25000,0)</f>
        <v>7843.1372549019607</v>
      </c>
      <c r="AS247" s="16">
        <f>INDEX('Team forecast'!$B$2:$AO$26,MATCH('Master data'!$B247,'Team forecast'!$B$2:$B$26,0),MATCH('Master data'!AS$1,'Team forecast'!$B$2:$AO$2,0))*IF(X247&gt;0,5000,0)</f>
        <v>1470.5882352941173</v>
      </c>
      <c r="AT247" s="16">
        <f>INDEX('Team forecast'!$B$2:$AO$26,MATCH('Master data'!$B247,'Team forecast'!$B$2:$B$26,0),MATCH('Master data'!AT$1,'Team forecast'!$B$2:$AO$2,0))*IF(X247&gt;0,-15000,0)</f>
        <v>-5882.3529411764694</v>
      </c>
      <c r="AU247" s="5">
        <f t="shared" si="296"/>
        <v>8831.4912713174344</v>
      </c>
      <c r="AV247" s="5">
        <f t="shared" si="297"/>
        <v>4860.324035275723</v>
      </c>
      <c r="AW247" s="5">
        <f t="shared" si="298"/>
        <v>1357.0052227681995</v>
      </c>
      <c r="AX247" s="5">
        <f t="shared" si="299"/>
        <v>13840.83044982699</v>
      </c>
      <c r="AY247" s="5">
        <f t="shared" si="300"/>
        <v>0</v>
      </c>
      <c r="AZ247" s="5">
        <f t="shared" si="301"/>
        <v>-649.11648034619543</v>
      </c>
      <c r="BA247" s="5">
        <f t="shared" si="302"/>
        <v>0</v>
      </c>
      <c r="BB247" s="5">
        <f t="shared" si="303"/>
        <v>11592.369104845446</v>
      </c>
      <c r="BC247" s="5">
        <f t="shared" si="304"/>
        <v>-10275.200427508404</v>
      </c>
      <c r="BD247" s="5">
        <f t="shared" si="305"/>
        <v>39989.075725198796</v>
      </c>
      <c r="BE247" s="16">
        <f>INDEX('Team forecast'!$B$2:$AO$26,MATCH('Master data'!$B247,'Team forecast'!$B$2:$B$26,0),MATCH('Master data'!BE$1,'Team forecast'!$B$2:$AO$2,0))</f>
        <v>0</v>
      </c>
      <c r="BF247" s="16">
        <f>INDEX('Team forecast'!$B$2:$AO$26,MATCH('Master data'!$B247,'Team forecast'!$B$2:$B$26,0),MATCH('Master data'!BF$1,'Team forecast'!$B$2:$AO$2,0))</f>
        <v>0</v>
      </c>
      <c r="BG247" s="16">
        <f>INDEX('Team forecast'!$B$2:$AO$26,MATCH('Master data'!$B247,'Team forecast'!$B$2:$B$26,0),MATCH('Master data'!BG$1,'Team forecast'!$B$2:$AO$2,0))</f>
        <v>0</v>
      </c>
      <c r="BH247" s="16">
        <f>INDEX('Team forecast'!$B$2:$AO$26,MATCH('Master data'!$B247,'Team forecast'!$B$2:$B$26,0),MATCH('Master data'!BH$1,'Team forecast'!$B$2:$AO$2,0))</f>
        <v>0</v>
      </c>
      <c r="BI247" s="16">
        <f>INDEX('Team forecast'!$B$2:$AO$26,MATCH('Master data'!$B247,'Team forecast'!$B$2:$B$26,0),MATCH('Master data'!BI$1,'Team forecast'!$B$2:$AO$2,0))</f>
        <v>0</v>
      </c>
      <c r="BJ247" s="5">
        <f t="shared" si="306"/>
        <v>7000</v>
      </c>
      <c r="BK247" s="5">
        <f>INDEX('Team forecast'!$R$3:$BH$26,MATCH($B247,'Team forecast'!$B$3:$B$26,0),MATCH(BK$1,'Team forecast'!$R$2:$BH$2,0))*IF($X247&gt;0,25000,0)</f>
        <v>0</v>
      </c>
      <c r="BL247" s="5">
        <f>INDEX('Team forecast'!$R$3:$BH$26,MATCH($B247,'Team forecast'!$B$3:$B$26,0),MATCH(BL$1,'Team forecast'!$R$2:$BH$2,0))*IF($X247&gt;0,5000,0)</f>
        <v>0</v>
      </c>
      <c r="BM247" s="5">
        <f>INDEX('Team forecast'!$R$3:$BH$26,MATCH($B247,'Team forecast'!$B$3:$B$26,0),MATCH(BM$1,'Team forecast'!$R$2:$BH$2,0))*IF($X247&gt;0,-15000,0)</f>
        <v>0</v>
      </c>
      <c r="BN247" s="5">
        <f t="shared" si="307"/>
        <v>0</v>
      </c>
      <c r="BO247" s="5">
        <f t="shared" si="308"/>
        <v>0</v>
      </c>
      <c r="BP247" s="5">
        <f t="shared" si="309"/>
        <v>0</v>
      </c>
      <c r="BQ247" s="5">
        <f t="shared" si="310"/>
        <v>0</v>
      </c>
      <c r="BR247" s="5">
        <f t="shared" si="311"/>
        <v>0</v>
      </c>
      <c r="BS247" s="5">
        <f t="shared" si="312"/>
        <v>-649.11648034619543</v>
      </c>
      <c r="BT247" s="5">
        <f t="shared" si="313"/>
        <v>0</v>
      </c>
      <c r="BU247" s="5">
        <f t="shared" si="314"/>
        <v>0</v>
      </c>
      <c r="BV247" s="5">
        <f t="shared" si="315"/>
        <v>0</v>
      </c>
      <c r="BW247" s="5">
        <f t="shared" si="316"/>
        <v>0</v>
      </c>
      <c r="BX247" s="5">
        <f t="shared" si="317"/>
        <v>27066.293257874175</v>
      </c>
      <c r="BY247" s="5">
        <f t="shared" si="318"/>
        <v>81198.879773622524</v>
      </c>
      <c r="BZ247" s="5">
        <f>MAX(INDEX('Team forecast'!$R$3:$BH$26,MATCH($B247,'Team forecast'!$B$3:$B$26,0),MATCH(BZ$1,'Team forecast'!$R$2:$BH$2,0))*($BX247)-(1-INDEX('Team forecast'!$R$3:$BH$26,MATCH($B247,'Team forecast'!$B$3:$B$26,0),MATCH(BZ$1,'Team forecast'!$R$2:$BH$2,0)))*(BY247+CH247)*0.01,-5000)</f>
        <v>9245.3170396626228</v>
      </c>
      <c r="CA247" s="5">
        <f>MAX(INDEX('Team forecast'!$R$3:$BH$26,MATCH($B247,'Team forecast'!$B$3:$B$26,0),MATCH(CA$1,'Team forecast'!$R$2:$BH$2,0))*$BX247-(1-INDEX('Team forecast'!$R$3:$BH$26,MATCH($B247,'Team forecast'!$B$3:$B$26,0),MATCH(CA$1,'Team forecast'!$R$2:$BH$2,0)))*(BY247+BX247+CH247)*0.01,-5000)</f>
        <v>-5000</v>
      </c>
      <c r="CB247" s="5">
        <f>MAX(INDEX('Team forecast'!$R$3:$BH$26,MATCH($B247,'Team forecast'!$B$3:$B$26,0),MATCH(CB$1,'Team forecast'!$R$2:$BH$2,0))*$BX247-(1-INDEX('Team forecast'!$R$3:$BH$26,MATCH($B247,'Team forecast'!$B$3:$B$26,0),MATCH(CB$1,'Team forecast'!$R$2:$BH$2,0)))*(BY247+BX247*2+CH247)*0.01,0)</f>
        <v>0</v>
      </c>
      <c r="CC247" s="5">
        <v>0</v>
      </c>
      <c r="CD247" s="5">
        <f>+AK247+BD247*Cockpit!$C$3+BW247*Cockpit!$C$3^2+BZ247*Cockpit!$C$3^3+CA247*Cockpit!$C$3^4+CB247*Cockpit!$C$3^5+CC247*Cockpit!$C$3^6</f>
        <v>42554.593483298173</v>
      </c>
      <c r="CE247" s="5"/>
      <c r="CF247" s="5"/>
      <c r="CG247" s="5">
        <v>0</v>
      </c>
      <c r="CH247" s="5">
        <f t="shared" si="319"/>
        <v>3684000</v>
      </c>
      <c r="CI247" s="5">
        <f t="shared" si="320"/>
        <v>3684000</v>
      </c>
      <c r="CJ247" s="1">
        <f t="shared" si="321"/>
        <v>1.2E-2</v>
      </c>
      <c r="CK247" s="5">
        <f>RANK(CD247,$CD$2:$CD$622)+COUNTIF($CD$2:$CD247,$CD247)-1</f>
        <v>195</v>
      </c>
      <c r="CL247" s="5">
        <f>RANK(CJ247,$CJ$2:$CJ$622)+COUNTIF($CJ$2:$CJ247,$CJ247)-1</f>
        <v>202</v>
      </c>
    </row>
    <row r="248" spans="1:90" x14ac:dyDescent="0.3">
      <c r="A248" t="str">
        <f>Players!P249</f>
        <v>David Alaba</v>
      </c>
      <c r="B248" t="str">
        <f>Players!G249</f>
        <v>Austria</v>
      </c>
      <c r="C248" t="str">
        <f>Players!AB249</f>
        <v>Midfield</v>
      </c>
      <c r="D248" s="1"/>
      <c r="F248" t="str">
        <f>IFERROR(INDEX(Lookup!B:B,MATCH(INDEX(Players!C:C,MATCH(E248,Players!A:A,0)),Lookup!D:D,0)),"")</f>
        <v/>
      </c>
      <c r="G248">
        <f>IF(Players!AC249=0,10000000,Players!AC249)</f>
        <v>4137000</v>
      </c>
      <c r="H248" s="16">
        <f>INDEX('Team forecast'!$B$2:$AO$26,MATCH('Master data'!$B248,'Team forecast'!$B$2:$B$26,0),MATCH('Master data'!H$1,'Team forecast'!$B$2:$AO$2,0))</f>
        <v>0.87092212684430403</v>
      </c>
      <c r="I248" s="16">
        <f>INDEX('Team forecast'!$B$2:$AO$26,MATCH('Master data'!$B248,'Team forecast'!$B$2:$B$26,0),MATCH('Master data'!I$1,'Team forecast'!$B$2:$AO$2,0))</f>
        <v>1.9317940875295669</v>
      </c>
      <c r="J248" s="16">
        <f>INDEX('Team forecast'!$B$2:$AO$26,MATCH('Master data'!$B248,'Team forecast'!$B$2:$B$26,0),MATCH('Master data'!J$1,'Team forecast'!$B$2:$AO$2,0))</f>
        <v>0.144888023369036</v>
      </c>
      <c r="K248" s="16">
        <f>INDEX('Team forecast'!$B$2:$AO$26,MATCH('Master data'!$B248,'Team forecast'!$B$2:$B$26,0),MATCH('Master data'!K$1,'Team forecast'!$B$2:$AO$2,0))</f>
        <v>2.830496912243988</v>
      </c>
      <c r="L248" s="16">
        <f>INDEX('Team forecast'!$B$2:$AO$26,MATCH('Master data'!$B248,'Team forecast'!$B$2:$B$26,0),MATCH('Master data'!L$1,'Team forecast'!$B$2:$AO$2,0))</f>
        <v>4.8733896299041355</v>
      </c>
      <c r="M248">
        <f>IF(Players!BC249=1,95,0)</f>
        <v>95</v>
      </c>
      <c r="N248" s="2">
        <f>Players!BN249</f>
        <v>7.2946588084745731E-2</v>
      </c>
      <c r="O248" s="2">
        <f>Players!BO249</f>
        <v>8.2888964588013356E-2</v>
      </c>
      <c r="P248" s="2">
        <f>Players!BP249</f>
        <v>2.4882754736237238E-2</v>
      </c>
      <c r="Q248" s="2">
        <f>Players!BQ249</f>
        <v>0.1672645739910314</v>
      </c>
      <c r="R248" s="2">
        <f>Players!BR249</f>
        <v>0</v>
      </c>
      <c r="S248" s="2">
        <f t="shared" si="280"/>
        <v>0.87092212684430403</v>
      </c>
      <c r="T248" s="2">
        <f t="shared" si="281"/>
        <v>1.9317940875295669</v>
      </c>
      <c r="U248" s="16">
        <f>INDEX('Team forecast'!$B$2:$AO$26,MATCH('Master data'!$B248,'Team forecast'!$B$2:$B$26,0),MATCH('Master data'!U$1,'Team forecast'!$B$2:$AO$2,0))</f>
        <v>0.1569620253164557</v>
      </c>
      <c r="V248" s="16">
        <f>INDEX('Team forecast'!$B$2:$AO$26,MATCH('Master data'!$B248,'Team forecast'!$B$2:$B$26,0),MATCH('Master data'!V$1,'Team forecast'!$B$2:$AO$2,0))</f>
        <v>0.23544303797468349</v>
      </c>
      <c r="W248" s="16">
        <f>INDEX('Team forecast'!$B$2:$AO$26,MATCH('Master data'!$B248,'Team forecast'!$B$2:$B$26,0),MATCH('Master data'!W$1,'Team forecast'!$B$2:$AO$2,0))</f>
        <v>0.60759493670886078</v>
      </c>
      <c r="X248" s="5">
        <f t="shared" si="282"/>
        <v>7000</v>
      </c>
      <c r="Y248" s="5">
        <f t="shared" si="283"/>
        <v>3924.0506329113923</v>
      </c>
      <c r="Z248" s="5">
        <f t="shared" si="284"/>
        <v>1177.2151898734176</v>
      </c>
      <c r="AA248" s="5">
        <f t="shared" si="285"/>
        <v>-9113.9240506329115</v>
      </c>
      <c r="AB248" s="5">
        <f t="shared" si="286"/>
        <v>7941.3497051002651</v>
      </c>
      <c r="AC248" s="5">
        <f t="shared" si="287"/>
        <v>3609.4916665457395</v>
      </c>
      <c r="AD248" s="5">
        <f t="shared" si="288"/>
        <v>704.30560449043969</v>
      </c>
      <c r="AE248" s="5">
        <f t="shared" si="289"/>
        <v>0</v>
      </c>
      <c r="AF248" s="5">
        <f t="shared" si="290"/>
        <v>0</v>
      </c>
      <c r="AG248" s="5">
        <f t="shared" si="291"/>
        <v>-3345.291479820628</v>
      </c>
      <c r="AH248" s="5">
        <f t="shared" si="292"/>
        <v>0</v>
      </c>
      <c r="AI248" s="5">
        <f t="shared" si="293"/>
        <v>8709.2212684430397</v>
      </c>
      <c r="AJ248" s="5">
        <f t="shared" si="294"/>
        <v>-15454.352700236535</v>
      </c>
      <c r="AK248" s="5">
        <f>IFERROR(SUM(X248:AJ248),-5000)*((Cockpit!$C$3)^0)</f>
        <v>5152.0658366742191</v>
      </c>
      <c r="AL248" s="16">
        <f>INDEX('Team forecast'!$B$2:$AO$26,MATCH('Master data'!$B248,'Team forecast'!$B$2:$B$26,0),MATCH('Master data'!AL$1,'Team forecast'!$B$2:$AO$2,0))</f>
        <v>1.1592369104845446</v>
      </c>
      <c r="AM248" s="16">
        <f>INDEX('Team forecast'!$B$2:$AO$26,MATCH('Master data'!$B248,'Team forecast'!$B$2:$B$26,0),MATCH('Master data'!AM$1,'Team forecast'!$B$2:$AO$2,0))</f>
        <v>1.2844000534385505</v>
      </c>
      <c r="AN248" s="16">
        <f>INDEX('Team forecast'!$B$2:$AO$26,MATCH('Master data'!$B248,'Team forecast'!$B$2:$B$26,0),MATCH('Master data'!AN$1,'Team forecast'!$B$2:$AO$2,0))</f>
        <v>0.27681660899653981</v>
      </c>
      <c r="AO248" s="16">
        <f>INDEX('Team forecast'!$B$2:$AO$26,MATCH('Master data'!$B248,'Team forecast'!$B$2:$B$26,0),MATCH('Master data'!AO$1,'Team forecast'!$B$2:$AO$2,0))</f>
        <v>3.7675199590747699</v>
      </c>
      <c r="AP248" s="16">
        <f>INDEX('Team forecast'!$B$2:$AO$26,MATCH('Master data'!$B248,'Team forecast'!$B$2:$B$26,0),MATCH('Master data'!AP$1,'Team forecast'!$B$2:$AO$2,0))</f>
        <v>3.240191043901798</v>
      </c>
      <c r="AQ248" s="5">
        <f t="shared" si="295"/>
        <v>7000</v>
      </c>
      <c r="AR248" s="5">
        <f>INDEX('Team forecast'!$B$2:$AO$26,MATCH('Master data'!$B248,'Team forecast'!$B$2:$B$26,0),MATCH('Master data'!AR$1,'Team forecast'!$B$2:$AO$2,0))*IF(X248&gt;0,25000,0)</f>
        <v>7843.1372549019607</v>
      </c>
      <c r="AS248" s="16">
        <f>INDEX('Team forecast'!$B$2:$AO$26,MATCH('Master data'!$B248,'Team forecast'!$B$2:$B$26,0),MATCH('Master data'!AS$1,'Team forecast'!$B$2:$AO$2,0))*IF(X248&gt;0,5000,0)</f>
        <v>1470.5882352941173</v>
      </c>
      <c r="AT248" s="16">
        <f>INDEX('Team forecast'!$B$2:$AO$26,MATCH('Master data'!$B248,'Team forecast'!$B$2:$B$26,0),MATCH('Master data'!AT$1,'Team forecast'!$B$2:$AO$2,0))*IF(X248&gt;0,-15000,0)</f>
        <v>-5882.3529411764694</v>
      </c>
      <c r="AU248" s="5">
        <f t="shared" si="296"/>
        <v>10570.297175218666</v>
      </c>
      <c r="AV248" s="5">
        <f t="shared" si="297"/>
        <v>4804.3973611135707</v>
      </c>
      <c r="AW248" s="5">
        <f t="shared" si="298"/>
        <v>937.46275105536051</v>
      </c>
      <c r="AX248" s="5">
        <f t="shared" si="299"/>
        <v>0</v>
      </c>
      <c r="AY248" s="5">
        <f t="shared" si="300"/>
        <v>0</v>
      </c>
      <c r="AZ248" s="5">
        <f t="shared" si="301"/>
        <v>-3345.291479820628</v>
      </c>
      <c r="BA248" s="5">
        <f t="shared" si="302"/>
        <v>0</v>
      </c>
      <c r="BB248" s="5">
        <f t="shared" si="303"/>
        <v>11592.369104845446</v>
      </c>
      <c r="BC248" s="5">
        <f t="shared" si="304"/>
        <v>-10275.200427508404</v>
      </c>
      <c r="BD248" s="5">
        <f t="shared" si="305"/>
        <v>24715.40703392362</v>
      </c>
      <c r="BE248" s="16">
        <f>INDEX('Team forecast'!$B$2:$AO$26,MATCH('Master data'!$B248,'Team forecast'!$B$2:$B$26,0),MATCH('Master data'!BE$1,'Team forecast'!$B$2:$AO$2,0))</f>
        <v>0</v>
      </c>
      <c r="BF248" s="16">
        <f>INDEX('Team forecast'!$B$2:$AO$26,MATCH('Master data'!$B248,'Team forecast'!$B$2:$B$26,0),MATCH('Master data'!BF$1,'Team forecast'!$B$2:$AO$2,0))</f>
        <v>0</v>
      </c>
      <c r="BG248" s="16">
        <f>INDEX('Team forecast'!$B$2:$AO$26,MATCH('Master data'!$B248,'Team forecast'!$B$2:$B$26,0),MATCH('Master data'!BG$1,'Team forecast'!$B$2:$AO$2,0))</f>
        <v>0</v>
      </c>
      <c r="BH248" s="16">
        <f>INDEX('Team forecast'!$B$2:$AO$26,MATCH('Master data'!$B248,'Team forecast'!$B$2:$B$26,0),MATCH('Master data'!BH$1,'Team forecast'!$B$2:$AO$2,0))</f>
        <v>0</v>
      </c>
      <c r="BI248" s="16">
        <f>INDEX('Team forecast'!$B$2:$AO$26,MATCH('Master data'!$B248,'Team forecast'!$B$2:$B$26,0),MATCH('Master data'!BI$1,'Team forecast'!$B$2:$AO$2,0))</f>
        <v>0</v>
      </c>
      <c r="BJ248" s="5">
        <f t="shared" si="306"/>
        <v>7000</v>
      </c>
      <c r="BK248" s="5">
        <f>INDEX('Team forecast'!$R$3:$BH$26,MATCH($B248,'Team forecast'!$B$3:$B$26,0),MATCH(BK$1,'Team forecast'!$R$2:$BH$2,0))*IF($X248&gt;0,25000,0)</f>
        <v>0</v>
      </c>
      <c r="BL248" s="5">
        <f>INDEX('Team forecast'!$R$3:$BH$26,MATCH($B248,'Team forecast'!$B$3:$B$26,0),MATCH(BL$1,'Team forecast'!$R$2:$BH$2,0))*IF($X248&gt;0,5000,0)</f>
        <v>0</v>
      </c>
      <c r="BM248" s="5">
        <f>INDEX('Team forecast'!$R$3:$BH$26,MATCH($B248,'Team forecast'!$B$3:$B$26,0),MATCH(BM$1,'Team forecast'!$R$2:$BH$2,0))*IF($X248&gt;0,-15000,0)</f>
        <v>0</v>
      </c>
      <c r="BN248" s="5">
        <f t="shared" si="307"/>
        <v>0</v>
      </c>
      <c r="BO248" s="5">
        <f t="shared" si="308"/>
        <v>0</v>
      </c>
      <c r="BP248" s="5">
        <f t="shared" si="309"/>
        <v>0</v>
      </c>
      <c r="BQ248" s="5">
        <f t="shared" si="310"/>
        <v>0</v>
      </c>
      <c r="BR248" s="5">
        <f t="shared" si="311"/>
        <v>0</v>
      </c>
      <c r="BS248" s="5">
        <f t="shared" si="312"/>
        <v>-3345.291479820628</v>
      </c>
      <c r="BT248" s="5">
        <f t="shared" si="313"/>
        <v>0</v>
      </c>
      <c r="BU248" s="5">
        <f t="shared" si="314"/>
        <v>0</v>
      </c>
      <c r="BV248" s="5">
        <f t="shared" si="315"/>
        <v>0</v>
      </c>
      <c r="BW248" s="5">
        <f t="shared" si="316"/>
        <v>0</v>
      </c>
      <c r="BX248" s="5">
        <f t="shared" si="317"/>
        <v>14933.736435298921</v>
      </c>
      <c r="BY248" s="5">
        <f t="shared" si="318"/>
        <v>44801.209305896758</v>
      </c>
      <c r="BZ248" s="5">
        <f>MAX(INDEX('Team forecast'!$R$3:$BH$26,MATCH($B248,'Team forecast'!$B$3:$B$26,0),MATCH(BZ$1,'Team forecast'!$R$2:$BH$2,0))*($BX248)-(1-INDEX('Team forecast'!$R$3:$BH$26,MATCH($B248,'Team forecast'!$B$3:$B$26,0),MATCH(BZ$1,'Team forecast'!$R$2:$BH$2,0)))*(BY248+CH248)*0.01,-5000)</f>
        <v>-693.55663772715889</v>
      </c>
      <c r="CA248" s="5">
        <f>MAX(INDEX('Team forecast'!$R$3:$BH$26,MATCH($B248,'Team forecast'!$B$3:$B$26,0),MATCH(CA$1,'Team forecast'!$R$2:$BH$2,0))*$BX248-(1-INDEX('Team forecast'!$R$3:$BH$26,MATCH($B248,'Team forecast'!$B$3:$B$26,0),MATCH(CA$1,'Team forecast'!$R$2:$BH$2,0)))*(BY248+BX248+CH248)*0.01,-5000)</f>
        <v>-5000</v>
      </c>
      <c r="CB248" s="5">
        <f>MAX(INDEX('Team forecast'!$R$3:$BH$26,MATCH($B248,'Team forecast'!$B$3:$B$26,0),MATCH(CB$1,'Team forecast'!$R$2:$BH$2,0))*$BX248-(1-INDEX('Team forecast'!$R$3:$BH$26,MATCH($B248,'Team forecast'!$B$3:$B$26,0),MATCH(CB$1,'Team forecast'!$R$2:$BH$2,0)))*(BY248+BX248*2+CH248)*0.01,0)</f>
        <v>0</v>
      </c>
      <c r="CC248" s="5">
        <v>0</v>
      </c>
      <c r="CD248" s="5">
        <f>+AK248+BD248*Cockpit!$C$3+BW248*Cockpit!$C$3^2+BZ248*Cockpit!$C$3^3+CA248*Cockpit!$C$3^4+CB248*Cockpit!$C$3^5+CC248*Cockpit!$C$3^6</f>
        <v>20435.851275272042</v>
      </c>
      <c r="CE248" s="5"/>
      <c r="CF248" s="5"/>
      <c r="CG248" s="5">
        <v>0</v>
      </c>
      <c r="CH248" s="5">
        <f t="shared" si="319"/>
        <v>4137000</v>
      </c>
      <c r="CI248" s="5">
        <f t="shared" si="320"/>
        <v>4137000</v>
      </c>
      <c r="CJ248" s="1">
        <f t="shared" si="321"/>
        <v>5.0000000000000001E-3</v>
      </c>
      <c r="CK248" s="5">
        <f>RANK(CD248,$CD$2:$CD$622)+COUNTIF($CD$2:$CD248,$CD248)-1</f>
        <v>310</v>
      </c>
      <c r="CL248" s="5">
        <f>RANK(CJ248,$CJ$2:$CJ$622)+COUNTIF($CJ$2:$CJ248,$CJ248)-1</f>
        <v>328</v>
      </c>
    </row>
    <row r="249" spans="1:90" x14ac:dyDescent="0.3">
      <c r="A249" t="str">
        <f>Players!P250</f>
        <v>Domagoj Vida</v>
      </c>
      <c r="B249" t="str">
        <f>Players!G250</f>
        <v>Croatia</v>
      </c>
      <c r="C249" t="str">
        <f>Players!AB250</f>
        <v>Defense</v>
      </c>
      <c r="D249" s="1"/>
      <c r="F249" t="str">
        <f>IFERROR(INDEX(Lookup!B:B,MATCH(INDEX(Players!C:C,MATCH(E249,Players!A:A,0)),Lookup!D:D,0)),"")</f>
        <v/>
      </c>
      <c r="G249">
        <f>IF(Players!AC250=0,10000000,Players!AC250)</f>
        <v>2484000</v>
      </c>
      <c r="H249" s="16">
        <f>INDEX('Team forecast'!$B$2:$AO$26,MATCH('Master data'!$B249,'Team forecast'!$B$2:$B$26,0),MATCH('Master data'!H$1,'Team forecast'!$B$2:$AO$2,0))</f>
        <v>1.3131656637198186</v>
      </c>
      <c r="I249" s="16">
        <f>INDEX('Team forecast'!$B$2:$AO$26,MATCH('Master data'!$B249,'Team forecast'!$B$2:$B$26,0),MATCH('Master data'!I$1,'Team forecast'!$B$2:$AO$2,0))</f>
        <v>1.0273865414141237</v>
      </c>
      <c r="J249" s="16">
        <f>INDEX('Team forecast'!$B$2:$AO$26,MATCH('Master data'!$B249,'Team forecast'!$B$2:$B$26,0),MATCH('Master data'!J$1,'Team forecast'!$B$2:$AO$2,0))</f>
        <v>0.35794120374663829</v>
      </c>
      <c r="K249" s="16">
        <f>INDEX('Team forecast'!$B$2:$AO$26,MATCH('Master data'!$B249,'Team forecast'!$B$2:$B$26,0),MATCH('Master data'!K$1,'Team forecast'!$B$2:$AO$2,0))</f>
        <v>3.3461992515270076</v>
      </c>
      <c r="L249" s="16">
        <f>INDEX('Team forecast'!$B$2:$AO$26,MATCH('Master data'!$B249,'Team forecast'!$B$2:$B$26,0),MATCH('Master data'!L$1,'Team forecast'!$B$2:$AO$2,0))</f>
        <v>3.339006259595902</v>
      </c>
      <c r="M249">
        <f>IF(Players!BC250=1,95,0)</f>
        <v>95</v>
      </c>
      <c r="N249" s="2">
        <f>Players!BN250</f>
        <v>2.8005012817540344E-2</v>
      </c>
      <c r="O249" s="2">
        <f>Players!BO250</f>
        <v>6.5862400279649555E-2</v>
      </c>
      <c r="P249" s="2">
        <f>Players!BP250</f>
        <v>4.5415683995837272E-2</v>
      </c>
      <c r="Q249" s="2">
        <f>Players!BQ250</f>
        <v>0.3581980906921241</v>
      </c>
      <c r="R249" s="2">
        <f>Players!BR250</f>
        <v>0</v>
      </c>
      <c r="S249" s="2">
        <f t="shared" si="280"/>
        <v>1.3131656637198186</v>
      </c>
      <c r="T249" s="2">
        <f t="shared" si="281"/>
        <v>1.0273865414141237</v>
      </c>
      <c r="U249" s="16">
        <f>INDEX('Team forecast'!$B$2:$AO$26,MATCH('Master data'!$B249,'Team forecast'!$B$2:$B$26,0),MATCH('Master data'!U$1,'Team forecast'!$B$2:$AO$2,0))</f>
        <v>0.43785365853658542</v>
      </c>
      <c r="V249" s="16">
        <f>INDEX('Team forecast'!$B$2:$AO$26,MATCH('Master data'!$B249,'Team forecast'!$B$2:$B$26,0),MATCH('Master data'!V$1,'Team forecast'!$B$2:$AO$2,0))</f>
        <v>0.28526829268292692</v>
      </c>
      <c r="W249" s="16">
        <f>INDEX('Team forecast'!$B$2:$AO$26,MATCH('Master data'!$B249,'Team forecast'!$B$2:$B$26,0),MATCH('Master data'!W$1,'Team forecast'!$B$2:$AO$2,0))</f>
        <v>0.27687804878048777</v>
      </c>
      <c r="X249" s="5">
        <f t="shared" si="282"/>
        <v>7000</v>
      </c>
      <c r="Y249" s="5">
        <f t="shared" si="283"/>
        <v>10946.341463414636</v>
      </c>
      <c r="Z249" s="5">
        <f t="shared" si="284"/>
        <v>1426.3414634146345</v>
      </c>
      <c r="AA249" s="5">
        <f t="shared" si="285"/>
        <v>-4153.1707317073169</v>
      </c>
      <c r="AB249" s="5">
        <f t="shared" si="286"/>
        <v>5516.2831866041088</v>
      </c>
      <c r="AC249" s="5">
        <f t="shared" si="287"/>
        <v>4324.4121288703191</v>
      </c>
      <c r="AD249" s="5">
        <f t="shared" si="288"/>
        <v>1519.6992779445777</v>
      </c>
      <c r="AE249" s="5">
        <f t="shared" si="289"/>
        <v>17897.060187331914</v>
      </c>
      <c r="AF249" s="5">
        <f t="shared" si="290"/>
        <v>0</v>
      </c>
      <c r="AG249" s="5">
        <f t="shared" si="291"/>
        <v>-7163.9618138424821</v>
      </c>
      <c r="AH249" s="5">
        <f t="shared" si="292"/>
        <v>0</v>
      </c>
      <c r="AI249" s="5">
        <f t="shared" si="293"/>
        <v>13131.656637198186</v>
      </c>
      <c r="AJ249" s="5">
        <f t="shared" si="294"/>
        <v>-8219.0923313129897</v>
      </c>
      <c r="AK249" s="5">
        <f>IFERROR(SUM(X249:AJ249),-5000)*((Cockpit!$C$3)^0)</f>
        <v>42225.569467915586</v>
      </c>
      <c r="AL249" s="16">
        <f>INDEX('Team forecast'!$B$2:$AO$26,MATCH('Master data'!$B249,'Team forecast'!$B$2:$B$26,0),MATCH('Master data'!AL$1,'Team forecast'!$B$2:$AO$2,0))</f>
        <v>1.3771320398413547</v>
      </c>
      <c r="AM249" s="16">
        <f>INDEX('Team forecast'!$B$2:$AO$26,MATCH('Master data'!$B249,'Team forecast'!$B$2:$B$26,0),MATCH('Master data'!AM$1,'Team forecast'!$B$2:$AO$2,0))</f>
        <v>0.97166693173319041</v>
      </c>
      <c r="AN249" s="16">
        <f>INDEX('Team forecast'!$B$2:$AO$26,MATCH('Master data'!$B249,'Team forecast'!$B$2:$B$26,0),MATCH('Master data'!AN$1,'Team forecast'!$B$2:$AO$2,0))</f>
        <v>0.37845165893685329</v>
      </c>
      <c r="AO249" s="16">
        <f>INDEX('Team forecast'!$B$2:$AO$26,MATCH('Master data'!$B249,'Team forecast'!$B$2:$B$26,0),MATCH('Master data'!AO$1,'Team forecast'!$B$2:$AO$2,0))</f>
        <v>3.5091979087523679</v>
      </c>
      <c r="AP249" s="16">
        <f>INDEX('Team forecast'!$B$2:$AO$26,MATCH('Master data'!$B249,'Team forecast'!$B$2:$B$26,0),MATCH('Master data'!AP$1,'Team forecast'!$B$2:$AO$2,0))</f>
        <v>3.1579175281328689</v>
      </c>
      <c r="AQ249" s="5">
        <f t="shared" si="295"/>
        <v>7000</v>
      </c>
      <c r="AR249" s="5">
        <f>INDEX('Team forecast'!$B$2:$AO$26,MATCH('Master data'!$B249,'Team forecast'!$B$2:$B$26,0),MATCH('Master data'!AR$1,'Team forecast'!$B$2:$AO$2,0))*IF(X249&gt;0,25000,0)</f>
        <v>12129.860863360685</v>
      </c>
      <c r="AS249" s="16">
        <f>INDEX('Team forecast'!$B$2:$AO$26,MATCH('Master data'!$B249,'Team forecast'!$B$2:$B$26,0),MATCH('Master data'!AS$1,'Team forecast'!$B$2:$AO$2,0))*IF(X249&gt;0,5000,0)</f>
        <v>1391.3663931501965</v>
      </c>
      <c r="AT249" s="16">
        <f>INDEX('Team forecast'!$B$2:$AO$26,MATCH('Master data'!$B249,'Team forecast'!$B$2:$B$26,0),MATCH('Master data'!AT$1,'Team forecast'!$B$2:$AO$2,0))*IF(X249&gt;0,-15000,0)</f>
        <v>-3547.9843025329992</v>
      </c>
      <c r="AU249" s="5">
        <f t="shared" si="296"/>
        <v>5784.9900640803926</v>
      </c>
      <c r="AV249" s="5">
        <f t="shared" si="297"/>
        <v>4535.0610822980798</v>
      </c>
      <c r="AW249" s="5">
        <f t="shared" si="298"/>
        <v>1593.7262330275055</v>
      </c>
      <c r="AX249" s="5">
        <f t="shared" si="299"/>
        <v>18922.582946842664</v>
      </c>
      <c r="AY249" s="5">
        <f t="shared" si="300"/>
        <v>0</v>
      </c>
      <c r="AZ249" s="5">
        <f t="shared" si="301"/>
        <v>-7163.9618138424821</v>
      </c>
      <c r="BA249" s="5">
        <f t="shared" si="302"/>
        <v>0</v>
      </c>
      <c r="BB249" s="5">
        <f t="shared" si="303"/>
        <v>13771.320398413547</v>
      </c>
      <c r="BC249" s="5">
        <f t="shared" si="304"/>
        <v>-7773.335453865523</v>
      </c>
      <c r="BD249" s="5">
        <f t="shared" si="305"/>
        <v>46643.626410932062</v>
      </c>
      <c r="BE249" s="16">
        <f>INDEX('Team forecast'!$B$2:$AO$26,MATCH('Master data'!$B249,'Team forecast'!$B$2:$B$26,0),MATCH('Master data'!BE$1,'Team forecast'!$B$2:$AO$2,0))</f>
        <v>0</v>
      </c>
      <c r="BF249" s="16">
        <f>INDEX('Team forecast'!$B$2:$AO$26,MATCH('Master data'!$B249,'Team forecast'!$B$2:$B$26,0),MATCH('Master data'!BF$1,'Team forecast'!$B$2:$AO$2,0))</f>
        <v>0</v>
      </c>
      <c r="BG249" s="16">
        <f>INDEX('Team forecast'!$B$2:$AO$26,MATCH('Master data'!$B249,'Team forecast'!$B$2:$B$26,0),MATCH('Master data'!BG$1,'Team forecast'!$B$2:$AO$2,0))</f>
        <v>0</v>
      </c>
      <c r="BH249" s="16">
        <f>INDEX('Team forecast'!$B$2:$AO$26,MATCH('Master data'!$B249,'Team forecast'!$B$2:$B$26,0),MATCH('Master data'!BH$1,'Team forecast'!$B$2:$AO$2,0))</f>
        <v>0</v>
      </c>
      <c r="BI249" s="16">
        <f>INDEX('Team forecast'!$B$2:$AO$26,MATCH('Master data'!$B249,'Team forecast'!$B$2:$B$26,0),MATCH('Master data'!BI$1,'Team forecast'!$B$2:$AO$2,0))</f>
        <v>0</v>
      </c>
      <c r="BJ249" s="5">
        <f t="shared" si="306"/>
        <v>7000</v>
      </c>
      <c r="BK249" s="5">
        <f>INDEX('Team forecast'!$R$3:$BH$26,MATCH($B249,'Team forecast'!$B$3:$B$26,0),MATCH(BK$1,'Team forecast'!$R$2:$BH$2,0))*IF($X249&gt;0,25000,0)</f>
        <v>0</v>
      </c>
      <c r="BL249" s="5">
        <f>INDEX('Team forecast'!$R$3:$BH$26,MATCH($B249,'Team forecast'!$B$3:$B$26,0),MATCH(BL$1,'Team forecast'!$R$2:$BH$2,0))*IF($X249&gt;0,5000,0)</f>
        <v>0</v>
      </c>
      <c r="BM249" s="5">
        <f>INDEX('Team forecast'!$R$3:$BH$26,MATCH($B249,'Team forecast'!$B$3:$B$26,0),MATCH(BM$1,'Team forecast'!$R$2:$BH$2,0))*IF($X249&gt;0,-15000,0)</f>
        <v>0</v>
      </c>
      <c r="BN249" s="5">
        <f t="shared" si="307"/>
        <v>0</v>
      </c>
      <c r="BO249" s="5">
        <f t="shared" si="308"/>
        <v>0</v>
      </c>
      <c r="BP249" s="5">
        <f t="shared" si="309"/>
        <v>0</v>
      </c>
      <c r="BQ249" s="5">
        <f t="shared" si="310"/>
        <v>0</v>
      </c>
      <c r="BR249" s="5">
        <f t="shared" si="311"/>
        <v>0</v>
      </c>
      <c r="BS249" s="5">
        <f t="shared" si="312"/>
        <v>-7163.9618138424821</v>
      </c>
      <c r="BT249" s="5">
        <f t="shared" si="313"/>
        <v>0</v>
      </c>
      <c r="BU249" s="5">
        <f t="shared" si="314"/>
        <v>0</v>
      </c>
      <c r="BV249" s="5">
        <f t="shared" si="315"/>
        <v>0</v>
      </c>
      <c r="BW249" s="5">
        <f t="shared" si="316"/>
        <v>0</v>
      </c>
      <c r="BX249" s="5">
        <f t="shared" si="317"/>
        <v>44434.597939423824</v>
      </c>
      <c r="BY249" s="5">
        <f t="shared" si="318"/>
        <v>133303.79381827149</v>
      </c>
      <c r="BZ249" s="5">
        <f>MAX(INDEX('Team forecast'!$R$3:$BH$26,MATCH($B249,'Team forecast'!$B$3:$B$26,0),MATCH(BZ$1,'Team forecast'!$R$2:$BH$2,0))*($BX249)-(1-INDEX('Team forecast'!$R$3:$BH$26,MATCH($B249,'Team forecast'!$B$3:$B$26,0),MATCH(BZ$1,'Team forecast'!$R$2:$BH$2,0)))*(BY249+CH249)*0.01,-5000)</f>
        <v>19975.743681167965</v>
      </c>
      <c r="CA249" s="5">
        <f>MAX(INDEX('Team forecast'!$R$3:$BH$26,MATCH($B249,'Team forecast'!$B$3:$B$26,0),MATCH(CA$1,'Team forecast'!$R$2:$BH$2,0))*$BX249-(1-INDEX('Team forecast'!$R$3:$BH$26,MATCH($B249,'Team forecast'!$B$3:$B$26,0),MATCH(CA$1,'Team forecast'!$R$2:$BH$2,0)))*(BY249+BX249+CH249)*0.01,-5000)</f>
        <v>-3708.8295579073274</v>
      </c>
      <c r="CB249" s="5">
        <f>MAX(INDEX('Team forecast'!$R$3:$BH$26,MATCH($B249,'Team forecast'!$B$3:$B$26,0),MATCH(CB$1,'Team forecast'!$R$2:$BH$2,0))*$BX249-(1-INDEX('Team forecast'!$R$3:$BH$26,MATCH($B249,'Team forecast'!$B$3:$B$26,0),MATCH(CB$1,'Team forecast'!$R$2:$BH$2,0)))*(BY249+BX249*2+CH249)*0.01,0)</f>
        <v>0</v>
      </c>
      <c r="CC249" s="5">
        <v>0</v>
      </c>
      <c r="CD249" s="5">
        <f>+AK249+BD249*Cockpit!$C$3+BW249*Cockpit!$C$3^2+BZ249*Cockpit!$C$3^3+CA249*Cockpit!$C$3^4+CB249*Cockpit!$C$3^5+CC249*Cockpit!$C$3^6</f>
        <v>78507.450969296391</v>
      </c>
      <c r="CE249" s="5"/>
      <c r="CF249" s="5"/>
      <c r="CG249" s="5">
        <v>0</v>
      </c>
      <c r="CH249" s="5">
        <f t="shared" si="319"/>
        <v>2484000</v>
      </c>
      <c r="CI249" s="5">
        <f t="shared" si="320"/>
        <v>2484000</v>
      </c>
      <c r="CJ249" s="1">
        <f t="shared" si="321"/>
        <v>3.2000000000000001E-2</v>
      </c>
      <c r="CK249" s="5">
        <f>RANK(CD249,$CD$2:$CD$622)+COUNTIF($CD$2:$CD249,$CD249)-1</f>
        <v>122</v>
      </c>
      <c r="CL249" s="5">
        <f>RANK(CJ249,$CJ$2:$CJ$622)+COUNTIF($CJ$2:$CJ249,$CJ249)-1</f>
        <v>50</v>
      </c>
    </row>
    <row r="250" spans="1:90" x14ac:dyDescent="0.3">
      <c r="A250" t="str">
        <f>Players!P251</f>
        <v>Duje Ćaleta-Car</v>
      </c>
      <c r="B250" t="str">
        <f>Players!G251</f>
        <v>Croatia</v>
      </c>
      <c r="C250" t="str">
        <f>Players!AB251</f>
        <v>Defense</v>
      </c>
      <c r="D250" s="1"/>
      <c r="F250" t="str">
        <f>IFERROR(INDEX(Lookup!B:B,MATCH(INDEX(Players!C:C,MATCH(E250,Players!A:A,0)),Lookup!D:D,0)),"")</f>
        <v/>
      </c>
      <c r="G250">
        <f>IF(Players!AC251=0,10000000,Players!AC251)</f>
        <v>2464000</v>
      </c>
      <c r="H250" s="16">
        <f>INDEX('Team forecast'!$B$2:$AO$26,MATCH('Master data'!$B250,'Team forecast'!$B$2:$B$26,0),MATCH('Master data'!H$1,'Team forecast'!$B$2:$AO$2,0))</f>
        <v>1.3131656637198186</v>
      </c>
      <c r="I250" s="16">
        <f>INDEX('Team forecast'!$B$2:$AO$26,MATCH('Master data'!$B250,'Team forecast'!$B$2:$B$26,0),MATCH('Master data'!I$1,'Team forecast'!$B$2:$AO$2,0))</f>
        <v>1.0273865414141237</v>
      </c>
      <c r="J250" s="16">
        <f>INDEX('Team forecast'!$B$2:$AO$26,MATCH('Master data'!$B250,'Team forecast'!$B$2:$B$26,0),MATCH('Master data'!J$1,'Team forecast'!$B$2:$AO$2,0))</f>
        <v>0.35794120374663829</v>
      </c>
      <c r="K250" s="16">
        <f>INDEX('Team forecast'!$B$2:$AO$26,MATCH('Master data'!$B250,'Team forecast'!$B$2:$B$26,0),MATCH('Master data'!K$1,'Team forecast'!$B$2:$AO$2,0))</f>
        <v>3.3461992515270076</v>
      </c>
      <c r="L250" s="16">
        <f>INDEX('Team forecast'!$B$2:$AO$26,MATCH('Master data'!$B250,'Team forecast'!$B$2:$B$26,0),MATCH('Master data'!L$1,'Team forecast'!$B$2:$AO$2,0))</f>
        <v>3.339006259595902</v>
      </c>
      <c r="M250">
        <f>IF(Players!BC251=1,95,0)</f>
        <v>95</v>
      </c>
      <c r="N250" s="2">
        <f>Players!BN251</f>
        <v>3.5797009529054277E-2</v>
      </c>
      <c r="O250" s="2">
        <f>Players!BO251</f>
        <v>3.9738832833751681E-2</v>
      </c>
      <c r="P250" s="2">
        <f>Players!BP251</f>
        <v>2.0272554965471392E-2</v>
      </c>
      <c r="Q250" s="2">
        <f>Players!BQ251</f>
        <v>0.37784090909090906</v>
      </c>
      <c r="R250" s="2">
        <f>Players!BR251</f>
        <v>3.1960227272727272E-2</v>
      </c>
      <c r="S250" s="2">
        <f t="shared" si="280"/>
        <v>1.3131656637198186</v>
      </c>
      <c r="T250" s="2">
        <f t="shared" si="281"/>
        <v>1.0273865414141237</v>
      </c>
      <c r="U250" s="16">
        <f>INDEX('Team forecast'!$B$2:$AO$26,MATCH('Master data'!$B250,'Team forecast'!$B$2:$B$26,0),MATCH('Master data'!U$1,'Team forecast'!$B$2:$AO$2,0))</f>
        <v>0.43785365853658542</v>
      </c>
      <c r="V250" s="16">
        <f>INDEX('Team forecast'!$B$2:$AO$26,MATCH('Master data'!$B250,'Team forecast'!$B$2:$B$26,0),MATCH('Master data'!V$1,'Team forecast'!$B$2:$AO$2,0))</f>
        <v>0.28526829268292692</v>
      </c>
      <c r="W250" s="16">
        <f>INDEX('Team forecast'!$B$2:$AO$26,MATCH('Master data'!$B250,'Team forecast'!$B$2:$B$26,0),MATCH('Master data'!W$1,'Team forecast'!$B$2:$AO$2,0))</f>
        <v>0.27687804878048777</v>
      </c>
      <c r="X250" s="5">
        <f t="shared" si="282"/>
        <v>7000</v>
      </c>
      <c r="Y250" s="5">
        <f t="shared" si="283"/>
        <v>10946.341463414636</v>
      </c>
      <c r="Z250" s="5">
        <f t="shared" si="284"/>
        <v>1426.3414634146345</v>
      </c>
      <c r="AA250" s="5">
        <f t="shared" si="285"/>
        <v>-4153.1707317073169</v>
      </c>
      <c r="AB250" s="5">
        <f t="shared" si="286"/>
        <v>7051.1105666107851</v>
      </c>
      <c r="AC250" s="5">
        <f t="shared" si="287"/>
        <v>2609.1835396792221</v>
      </c>
      <c r="AD250" s="5">
        <f t="shared" si="288"/>
        <v>678.36008252000488</v>
      </c>
      <c r="AE250" s="5">
        <f t="shared" si="289"/>
        <v>17897.060187331914</v>
      </c>
      <c r="AF250" s="5">
        <f t="shared" si="290"/>
        <v>0</v>
      </c>
      <c r="AG250" s="5">
        <f t="shared" si="291"/>
        <v>-7556.8181818181811</v>
      </c>
      <c r="AH250" s="5">
        <f t="shared" si="292"/>
        <v>-1598.0113636363635</v>
      </c>
      <c r="AI250" s="5">
        <f t="shared" si="293"/>
        <v>13131.656637198186</v>
      </c>
      <c r="AJ250" s="5">
        <f t="shared" si="294"/>
        <v>-8219.0923313129897</v>
      </c>
      <c r="AK250" s="5">
        <f>IFERROR(SUM(X250:AJ250),-5000)*((Cockpit!$C$3)^0)</f>
        <v>39212.961331694532</v>
      </c>
      <c r="AL250" s="16">
        <f>INDEX('Team forecast'!$B$2:$AO$26,MATCH('Master data'!$B250,'Team forecast'!$B$2:$B$26,0),MATCH('Master data'!AL$1,'Team forecast'!$B$2:$AO$2,0))</f>
        <v>1.3771320398413547</v>
      </c>
      <c r="AM250" s="16">
        <f>INDEX('Team forecast'!$B$2:$AO$26,MATCH('Master data'!$B250,'Team forecast'!$B$2:$B$26,0),MATCH('Master data'!AM$1,'Team forecast'!$B$2:$AO$2,0))</f>
        <v>0.97166693173319041</v>
      </c>
      <c r="AN250" s="16">
        <f>INDEX('Team forecast'!$B$2:$AO$26,MATCH('Master data'!$B250,'Team forecast'!$B$2:$B$26,0),MATCH('Master data'!AN$1,'Team forecast'!$B$2:$AO$2,0))</f>
        <v>0.37845165893685329</v>
      </c>
      <c r="AO250" s="16">
        <f>INDEX('Team forecast'!$B$2:$AO$26,MATCH('Master data'!$B250,'Team forecast'!$B$2:$B$26,0),MATCH('Master data'!AO$1,'Team forecast'!$B$2:$AO$2,0))</f>
        <v>3.5091979087523679</v>
      </c>
      <c r="AP250" s="16">
        <f>INDEX('Team forecast'!$B$2:$AO$26,MATCH('Master data'!$B250,'Team forecast'!$B$2:$B$26,0),MATCH('Master data'!AP$1,'Team forecast'!$B$2:$AO$2,0))</f>
        <v>3.1579175281328689</v>
      </c>
      <c r="AQ250" s="5">
        <f t="shared" si="295"/>
        <v>7000</v>
      </c>
      <c r="AR250" s="5">
        <f>INDEX('Team forecast'!$B$2:$AO$26,MATCH('Master data'!$B250,'Team forecast'!$B$2:$B$26,0),MATCH('Master data'!AR$1,'Team forecast'!$B$2:$AO$2,0))*IF(X250&gt;0,25000,0)</f>
        <v>12129.860863360685</v>
      </c>
      <c r="AS250" s="16">
        <f>INDEX('Team forecast'!$B$2:$AO$26,MATCH('Master data'!$B250,'Team forecast'!$B$2:$B$26,0),MATCH('Master data'!AS$1,'Team forecast'!$B$2:$AO$2,0))*IF(X250&gt;0,5000,0)</f>
        <v>1391.3663931501965</v>
      </c>
      <c r="AT250" s="16">
        <f>INDEX('Team forecast'!$B$2:$AO$26,MATCH('Master data'!$B250,'Team forecast'!$B$2:$B$26,0),MATCH('Master data'!AT$1,'Team forecast'!$B$2:$AO$2,0))*IF(X250&gt;0,-15000,0)</f>
        <v>-3547.9843025329992</v>
      </c>
      <c r="AU250" s="5">
        <f t="shared" si="296"/>
        <v>7394.5813129450398</v>
      </c>
      <c r="AV250" s="5">
        <f t="shared" si="297"/>
        <v>2736.2809960629525</v>
      </c>
      <c r="AW250" s="5">
        <f t="shared" si="298"/>
        <v>711.40407489899633</v>
      </c>
      <c r="AX250" s="5">
        <f t="shared" si="299"/>
        <v>18922.582946842664</v>
      </c>
      <c r="AY250" s="5">
        <f t="shared" si="300"/>
        <v>0</v>
      </c>
      <c r="AZ250" s="5">
        <f t="shared" si="301"/>
        <v>-7556.8181818181811</v>
      </c>
      <c r="BA250" s="5">
        <f t="shared" si="302"/>
        <v>-1598.0113636363635</v>
      </c>
      <c r="BB250" s="5">
        <f t="shared" si="303"/>
        <v>13771.320398413547</v>
      </c>
      <c r="BC250" s="5">
        <f t="shared" si="304"/>
        <v>-7773.335453865523</v>
      </c>
      <c r="BD250" s="5">
        <f t="shared" si="305"/>
        <v>43581.247683821013</v>
      </c>
      <c r="BE250" s="16">
        <f>INDEX('Team forecast'!$B$2:$AO$26,MATCH('Master data'!$B250,'Team forecast'!$B$2:$B$26,0),MATCH('Master data'!BE$1,'Team forecast'!$B$2:$AO$2,0))</f>
        <v>0</v>
      </c>
      <c r="BF250" s="16">
        <f>INDEX('Team forecast'!$B$2:$AO$26,MATCH('Master data'!$B250,'Team forecast'!$B$2:$B$26,0),MATCH('Master data'!BF$1,'Team forecast'!$B$2:$AO$2,0))</f>
        <v>0</v>
      </c>
      <c r="BG250" s="16">
        <f>INDEX('Team forecast'!$B$2:$AO$26,MATCH('Master data'!$B250,'Team forecast'!$B$2:$B$26,0),MATCH('Master data'!BG$1,'Team forecast'!$B$2:$AO$2,0))</f>
        <v>0</v>
      </c>
      <c r="BH250" s="16">
        <f>INDEX('Team forecast'!$B$2:$AO$26,MATCH('Master data'!$B250,'Team forecast'!$B$2:$B$26,0),MATCH('Master data'!BH$1,'Team forecast'!$B$2:$AO$2,0))</f>
        <v>0</v>
      </c>
      <c r="BI250" s="16">
        <f>INDEX('Team forecast'!$B$2:$AO$26,MATCH('Master data'!$B250,'Team forecast'!$B$2:$B$26,0),MATCH('Master data'!BI$1,'Team forecast'!$B$2:$AO$2,0))</f>
        <v>0</v>
      </c>
      <c r="BJ250" s="5">
        <f t="shared" si="306"/>
        <v>7000</v>
      </c>
      <c r="BK250" s="5">
        <f>INDEX('Team forecast'!$R$3:$BH$26,MATCH($B250,'Team forecast'!$B$3:$B$26,0),MATCH(BK$1,'Team forecast'!$R$2:$BH$2,0))*IF($X250&gt;0,25000,0)</f>
        <v>0</v>
      </c>
      <c r="BL250" s="5">
        <f>INDEX('Team forecast'!$R$3:$BH$26,MATCH($B250,'Team forecast'!$B$3:$B$26,0),MATCH(BL$1,'Team forecast'!$R$2:$BH$2,0))*IF($X250&gt;0,5000,0)</f>
        <v>0</v>
      </c>
      <c r="BM250" s="5">
        <f>INDEX('Team forecast'!$R$3:$BH$26,MATCH($B250,'Team forecast'!$B$3:$B$26,0),MATCH(BM$1,'Team forecast'!$R$2:$BH$2,0))*IF($X250&gt;0,-15000,0)</f>
        <v>0</v>
      </c>
      <c r="BN250" s="5">
        <f t="shared" si="307"/>
        <v>0</v>
      </c>
      <c r="BO250" s="5">
        <f t="shared" si="308"/>
        <v>0</v>
      </c>
      <c r="BP250" s="5">
        <f t="shared" si="309"/>
        <v>0</v>
      </c>
      <c r="BQ250" s="5">
        <f t="shared" si="310"/>
        <v>0</v>
      </c>
      <c r="BR250" s="5">
        <f t="shared" si="311"/>
        <v>0</v>
      </c>
      <c r="BS250" s="5">
        <f t="shared" si="312"/>
        <v>-7556.8181818181811</v>
      </c>
      <c r="BT250" s="5">
        <f t="shared" si="313"/>
        <v>-1598.0113636363635</v>
      </c>
      <c r="BU250" s="5">
        <f t="shared" si="314"/>
        <v>0</v>
      </c>
      <c r="BV250" s="5">
        <f t="shared" si="315"/>
        <v>0</v>
      </c>
      <c r="BW250" s="5">
        <f t="shared" si="316"/>
        <v>0</v>
      </c>
      <c r="BX250" s="5">
        <f t="shared" si="317"/>
        <v>41397.104507757773</v>
      </c>
      <c r="BY250" s="5">
        <f t="shared" si="318"/>
        <v>124191.31352327332</v>
      </c>
      <c r="BZ250" s="5">
        <f>MAX(INDEX('Team forecast'!$R$3:$BH$26,MATCH($B250,'Team forecast'!$B$3:$B$26,0),MATCH(BZ$1,'Team forecast'!$R$2:$BH$2,0))*($BX250)-(1-INDEX('Team forecast'!$R$3:$BH$26,MATCH($B250,'Team forecast'!$B$3:$B$26,0),MATCH(BZ$1,'Team forecast'!$R$2:$BH$2,0)))*(BY250+CH250)*0.01,-5000)</f>
        <v>18091.301010512696</v>
      </c>
      <c r="CA250" s="5">
        <f>MAX(INDEX('Team forecast'!$R$3:$BH$26,MATCH($B250,'Team forecast'!$B$3:$B$26,0),MATCH(CA$1,'Team forecast'!$R$2:$BH$2,0))*$BX250-(1-INDEX('Team forecast'!$R$3:$BH$26,MATCH($B250,'Team forecast'!$B$3:$B$26,0),MATCH(CA$1,'Team forecast'!$R$2:$BH$2,0)))*(BY250+BX250+CH250)*0.01,-5000)</f>
        <v>-4470.3351864744272</v>
      </c>
      <c r="CB250" s="5">
        <f>MAX(INDEX('Team forecast'!$R$3:$BH$26,MATCH($B250,'Team forecast'!$B$3:$B$26,0),MATCH(CB$1,'Team forecast'!$R$2:$BH$2,0))*$BX250-(1-INDEX('Team forecast'!$R$3:$BH$26,MATCH($B250,'Team forecast'!$B$3:$B$26,0),MATCH(CB$1,'Team forecast'!$R$2:$BH$2,0)))*(BY250+BX250*2+CH250)*0.01,0)</f>
        <v>0</v>
      </c>
      <c r="CC250" s="5">
        <v>0</v>
      </c>
      <c r="CD250" s="5">
        <f>+AK250+BD250*Cockpit!$C$3+BW250*Cockpit!$C$3^2+BZ250*Cockpit!$C$3^3+CA250*Cockpit!$C$3^4+CB250*Cockpit!$C$3^5+CC250*Cockpit!$C$3^6</f>
        <v>72744.482766201298</v>
      </c>
      <c r="CE250" s="5"/>
      <c r="CF250" s="5"/>
      <c r="CG250" s="5">
        <v>0</v>
      </c>
      <c r="CH250" s="5">
        <f t="shared" si="319"/>
        <v>2464000</v>
      </c>
      <c r="CI250" s="5">
        <f t="shared" si="320"/>
        <v>2464000</v>
      </c>
      <c r="CJ250" s="1">
        <f t="shared" si="321"/>
        <v>0.03</v>
      </c>
      <c r="CK250" s="5">
        <f>RANK(CD250,$CD$2:$CD$622)+COUNTIF($CD$2:$CD250,$CD250)-1</f>
        <v>136</v>
      </c>
      <c r="CL250" s="5">
        <f>RANK(CJ250,$CJ$2:$CJ$622)+COUNTIF($CJ$2:$CJ250,$CJ250)-1</f>
        <v>60</v>
      </c>
    </row>
    <row r="251" spans="1:90" x14ac:dyDescent="0.3">
      <c r="A251" t="str">
        <f>Players!P252</f>
        <v>Šime Vrsaljko</v>
      </c>
      <c r="B251" t="str">
        <f>Players!G252</f>
        <v>Croatia</v>
      </c>
      <c r="C251" t="str">
        <f>Players!AB252</f>
        <v>Defense</v>
      </c>
      <c r="D251" s="1"/>
      <c r="F251" t="str">
        <f>IFERROR(INDEX(Lookup!B:B,MATCH(INDEX(Players!C:C,MATCH(E251,Players!A:A,0)),Lookup!D:D,0)),"")</f>
        <v/>
      </c>
      <c r="G251">
        <f>IF(Players!AC252=0,10000000,Players!AC252)</f>
        <v>2984000</v>
      </c>
      <c r="H251" s="16">
        <f>INDEX('Team forecast'!$B$2:$AO$26,MATCH('Master data'!$B251,'Team forecast'!$B$2:$B$26,0),MATCH('Master data'!H$1,'Team forecast'!$B$2:$AO$2,0))</f>
        <v>1.3131656637198186</v>
      </c>
      <c r="I251" s="16">
        <f>INDEX('Team forecast'!$B$2:$AO$26,MATCH('Master data'!$B251,'Team forecast'!$B$2:$B$26,0),MATCH('Master data'!I$1,'Team forecast'!$B$2:$AO$2,0))</f>
        <v>1.0273865414141237</v>
      </c>
      <c r="J251" s="16">
        <f>INDEX('Team forecast'!$B$2:$AO$26,MATCH('Master data'!$B251,'Team forecast'!$B$2:$B$26,0),MATCH('Master data'!J$1,'Team forecast'!$B$2:$AO$2,0))</f>
        <v>0.35794120374663829</v>
      </c>
      <c r="K251" s="16">
        <f>INDEX('Team forecast'!$B$2:$AO$26,MATCH('Master data'!$B251,'Team forecast'!$B$2:$B$26,0),MATCH('Master data'!K$1,'Team forecast'!$B$2:$AO$2,0))</f>
        <v>3.3461992515270076</v>
      </c>
      <c r="L251" s="16">
        <f>INDEX('Team forecast'!$B$2:$AO$26,MATCH('Master data'!$B251,'Team forecast'!$B$2:$B$26,0),MATCH('Master data'!L$1,'Team forecast'!$B$2:$AO$2,0))</f>
        <v>3.339006259595902</v>
      </c>
      <c r="M251">
        <f>IF(Players!BC252=1,95,0)</f>
        <v>95</v>
      </c>
      <c r="N251" s="2">
        <f>Players!BN252</f>
        <v>2.3399443189624461E-2</v>
      </c>
      <c r="O251" s="2">
        <f>Players!BO252</f>
        <v>3.3821141849066448E-2</v>
      </c>
      <c r="P251" s="2">
        <f>Players!BP252</f>
        <v>0</v>
      </c>
      <c r="Q251" s="2">
        <f>Players!BQ252</f>
        <v>0.17341040462427745</v>
      </c>
      <c r="R251" s="2">
        <f>Players!BR252</f>
        <v>0</v>
      </c>
      <c r="S251" s="2">
        <f t="shared" si="280"/>
        <v>1.3131656637198186</v>
      </c>
      <c r="T251" s="2">
        <f t="shared" si="281"/>
        <v>1.0273865414141237</v>
      </c>
      <c r="U251" s="16">
        <f>INDEX('Team forecast'!$B$2:$AO$26,MATCH('Master data'!$B251,'Team forecast'!$B$2:$B$26,0),MATCH('Master data'!U$1,'Team forecast'!$B$2:$AO$2,0))</f>
        <v>0.43785365853658542</v>
      </c>
      <c r="V251" s="16">
        <f>INDEX('Team forecast'!$B$2:$AO$26,MATCH('Master data'!$B251,'Team forecast'!$B$2:$B$26,0),MATCH('Master data'!V$1,'Team forecast'!$B$2:$AO$2,0))</f>
        <v>0.28526829268292692</v>
      </c>
      <c r="W251" s="16">
        <f>INDEX('Team forecast'!$B$2:$AO$26,MATCH('Master data'!$B251,'Team forecast'!$B$2:$B$26,0),MATCH('Master data'!W$1,'Team forecast'!$B$2:$AO$2,0))</f>
        <v>0.27687804878048777</v>
      </c>
      <c r="X251" s="5">
        <f t="shared" si="282"/>
        <v>7000</v>
      </c>
      <c r="Y251" s="5">
        <f t="shared" si="283"/>
        <v>10946.341463414636</v>
      </c>
      <c r="Z251" s="5">
        <f t="shared" si="284"/>
        <v>1426.3414634146345</v>
      </c>
      <c r="AA251" s="5">
        <f t="shared" si="285"/>
        <v>-4153.1707317073169</v>
      </c>
      <c r="AB251" s="5">
        <f t="shared" si="286"/>
        <v>4609.1018020166093</v>
      </c>
      <c r="AC251" s="5">
        <f t="shared" si="287"/>
        <v>2220.6381091995736</v>
      </c>
      <c r="AD251" s="5">
        <f t="shared" si="288"/>
        <v>0</v>
      </c>
      <c r="AE251" s="5">
        <f t="shared" si="289"/>
        <v>17897.060187331914</v>
      </c>
      <c r="AF251" s="5">
        <f t="shared" si="290"/>
        <v>0</v>
      </c>
      <c r="AG251" s="5">
        <f t="shared" si="291"/>
        <v>-3468.2080924855491</v>
      </c>
      <c r="AH251" s="5">
        <f t="shared" si="292"/>
        <v>0</v>
      </c>
      <c r="AI251" s="5">
        <f t="shared" si="293"/>
        <v>13131.656637198186</v>
      </c>
      <c r="AJ251" s="5">
        <f t="shared" si="294"/>
        <v>-8219.0923313129897</v>
      </c>
      <c r="AK251" s="5">
        <f>IFERROR(SUM(X251:AJ251),-5000)*((Cockpit!$C$3)^0)</f>
        <v>41390.668507069699</v>
      </c>
      <c r="AL251" s="16">
        <f>INDEX('Team forecast'!$B$2:$AO$26,MATCH('Master data'!$B251,'Team forecast'!$B$2:$B$26,0),MATCH('Master data'!AL$1,'Team forecast'!$B$2:$AO$2,0))</f>
        <v>1.3771320398413547</v>
      </c>
      <c r="AM251" s="16">
        <f>INDEX('Team forecast'!$B$2:$AO$26,MATCH('Master data'!$B251,'Team forecast'!$B$2:$B$26,0),MATCH('Master data'!AM$1,'Team forecast'!$B$2:$AO$2,0))</f>
        <v>0.97166693173319041</v>
      </c>
      <c r="AN251" s="16">
        <f>INDEX('Team forecast'!$B$2:$AO$26,MATCH('Master data'!$B251,'Team forecast'!$B$2:$B$26,0),MATCH('Master data'!AN$1,'Team forecast'!$B$2:$AO$2,0))</f>
        <v>0.37845165893685329</v>
      </c>
      <c r="AO251" s="16">
        <f>INDEX('Team forecast'!$B$2:$AO$26,MATCH('Master data'!$B251,'Team forecast'!$B$2:$B$26,0),MATCH('Master data'!AO$1,'Team forecast'!$B$2:$AO$2,0))</f>
        <v>3.5091979087523679</v>
      </c>
      <c r="AP251" s="16">
        <f>INDEX('Team forecast'!$B$2:$AO$26,MATCH('Master data'!$B251,'Team forecast'!$B$2:$B$26,0),MATCH('Master data'!AP$1,'Team forecast'!$B$2:$AO$2,0))</f>
        <v>3.1579175281328689</v>
      </c>
      <c r="AQ251" s="5">
        <f t="shared" si="295"/>
        <v>7000</v>
      </c>
      <c r="AR251" s="5">
        <f>INDEX('Team forecast'!$B$2:$AO$26,MATCH('Master data'!$B251,'Team forecast'!$B$2:$B$26,0),MATCH('Master data'!AR$1,'Team forecast'!$B$2:$AO$2,0))*IF(X251&gt;0,25000,0)</f>
        <v>12129.860863360685</v>
      </c>
      <c r="AS251" s="16">
        <f>INDEX('Team forecast'!$B$2:$AO$26,MATCH('Master data'!$B251,'Team forecast'!$B$2:$B$26,0),MATCH('Master data'!AS$1,'Team forecast'!$B$2:$AO$2,0))*IF(X251&gt;0,5000,0)</f>
        <v>1391.3663931501965</v>
      </c>
      <c r="AT251" s="16">
        <f>INDEX('Team forecast'!$B$2:$AO$26,MATCH('Master data'!$B251,'Team forecast'!$B$2:$B$26,0),MATCH('Master data'!AT$1,'Team forecast'!$B$2:$AO$2,0))*IF(X251&gt;0,-15000,0)</f>
        <v>-3547.9843025329992</v>
      </c>
      <c r="AU251" s="5">
        <f t="shared" si="296"/>
        <v>4833.618439631915</v>
      </c>
      <c r="AV251" s="5">
        <f t="shared" si="297"/>
        <v>2328.8089032184344</v>
      </c>
      <c r="AW251" s="5">
        <f t="shared" si="298"/>
        <v>0</v>
      </c>
      <c r="AX251" s="5">
        <f t="shared" si="299"/>
        <v>18922.582946842664</v>
      </c>
      <c r="AY251" s="5">
        <f t="shared" si="300"/>
        <v>0</v>
      </c>
      <c r="AZ251" s="5">
        <f t="shared" si="301"/>
        <v>-3468.2080924855491</v>
      </c>
      <c r="BA251" s="5">
        <f t="shared" si="302"/>
        <v>0</v>
      </c>
      <c r="BB251" s="5">
        <f t="shared" si="303"/>
        <v>13771.320398413547</v>
      </c>
      <c r="BC251" s="5">
        <f t="shared" si="304"/>
        <v>-7773.335453865523</v>
      </c>
      <c r="BD251" s="5">
        <f t="shared" si="305"/>
        <v>45588.030095733375</v>
      </c>
      <c r="BE251" s="16">
        <f>INDEX('Team forecast'!$B$2:$AO$26,MATCH('Master data'!$B251,'Team forecast'!$B$2:$B$26,0),MATCH('Master data'!BE$1,'Team forecast'!$B$2:$AO$2,0))</f>
        <v>0</v>
      </c>
      <c r="BF251" s="16">
        <f>INDEX('Team forecast'!$B$2:$AO$26,MATCH('Master data'!$B251,'Team forecast'!$B$2:$B$26,0),MATCH('Master data'!BF$1,'Team forecast'!$B$2:$AO$2,0))</f>
        <v>0</v>
      </c>
      <c r="BG251" s="16">
        <f>INDEX('Team forecast'!$B$2:$AO$26,MATCH('Master data'!$B251,'Team forecast'!$B$2:$B$26,0),MATCH('Master data'!BG$1,'Team forecast'!$B$2:$AO$2,0))</f>
        <v>0</v>
      </c>
      <c r="BH251" s="16">
        <f>INDEX('Team forecast'!$B$2:$AO$26,MATCH('Master data'!$B251,'Team forecast'!$B$2:$B$26,0),MATCH('Master data'!BH$1,'Team forecast'!$B$2:$AO$2,0))</f>
        <v>0</v>
      </c>
      <c r="BI251" s="16">
        <f>INDEX('Team forecast'!$B$2:$AO$26,MATCH('Master data'!$B251,'Team forecast'!$B$2:$B$26,0),MATCH('Master data'!BI$1,'Team forecast'!$B$2:$AO$2,0))</f>
        <v>0</v>
      </c>
      <c r="BJ251" s="5">
        <f t="shared" si="306"/>
        <v>7000</v>
      </c>
      <c r="BK251" s="5">
        <f>INDEX('Team forecast'!$R$3:$BH$26,MATCH($B251,'Team forecast'!$B$3:$B$26,0),MATCH(BK$1,'Team forecast'!$R$2:$BH$2,0))*IF($X251&gt;0,25000,0)</f>
        <v>0</v>
      </c>
      <c r="BL251" s="5">
        <f>INDEX('Team forecast'!$R$3:$BH$26,MATCH($B251,'Team forecast'!$B$3:$B$26,0),MATCH(BL$1,'Team forecast'!$R$2:$BH$2,0))*IF($X251&gt;0,5000,0)</f>
        <v>0</v>
      </c>
      <c r="BM251" s="5">
        <f>INDEX('Team forecast'!$R$3:$BH$26,MATCH($B251,'Team forecast'!$B$3:$B$26,0),MATCH(BM$1,'Team forecast'!$R$2:$BH$2,0))*IF($X251&gt;0,-15000,0)</f>
        <v>0</v>
      </c>
      <c r="BN251" s="5">
        <f t="shared" si="307"/>
        <v>0</v>
      </c>
      <c r="BO251" s="5">
        <f t="shared" si="308"/>
        <v>0</v>
      </c>
      <c r="BP251" s="5">
        <f t="shared" si="309"/>
        <v>0</v>
      </c>
      <c r="BQ251" s="5">
        <f t="shared" si="310"/>
        <v>0</v>
      </c>
      <c r="BR251" s="5">
        <f t="shared" si="311"/>
        <v>0</v>
      </c>
      <c r="BS251" s="5">
        <f t="shared" si="312"/>
        <v>-3468.2080924855491</v>
      </c>
      <c r="BT251" s="5">
        <f t="shared" si="313"/>
        <v>0</v>
      </c>
      <c r="BU251" s="5">
        <f t="shared" si="314"/>
        <v>0</v>
      </c>
      <c r="BV251" s="5">
        <f t="shared" si="315"/>
        <v>0</v>
      </c>
      <c r="BW251" s="5">
        <f t="shared" si="316"/>
        <v>0</v>
      </c>
      <c r="BX251" s="5">
        <f t="shared" si="317"/>
        <v>43489.34930140154</v>
      </c>
      <c r="BY251" s="5">
        <f t="shared" si="318"/>
        <v>130468.04790420462</v>
      </c>
      <c r="BZ251" s="5">
        <f>MAX(INDEX('Team forecast'!$R$3:$BH$26,MATCH($B251,'Team forecast'!$B$3:$B$26,0),MATCH(BZ$1,'Team forecast'!$R$2:$BH$2,0))*($BX251)-(1-INDEX('Team forecast'!$R$3:$BH$26,MATCH($B251,'Team forecast'!$B$3:$B$26,0),MATCH(BZ$1,'Team forecast'!$R$2:$BH$2,0)))*(BY251+CH251)*0.01,-5000)</f>
        <v>17635.731142162913</v>
      </c>
      <c r="CA251" s="5">
        <f>MAX(INDEX('Team forecast'!$R$3:$BH$26,MATCH($B251,'Team forecast'!$B$3:$B$26,0),MATCH(CA$1,'Team forecast'!$R$2:$BH$2,0))*$BX251-(1-INDEX('Team forecast'!$R$3:$BH$26,MATCH($B251,'Team forecast'!$B$3:$B$26,0),MATCH(CA$1,'Team forecast'!$R$2:$BH$2,0)))*(BY251+BX251+CH251)*0.01,-5000)</f>
        <v>-5000</v>
      </c>
      <c r="CB251" s="5">
        <f>MAX(INDEX('Team forecast'!$R$3:$BH$26,MATCH($B251,'Team forecast'!$B$3:$B$26,0),MATCH(CB$1,'Team forecast'!$R$2:$BH$2,0))*$BX251-(1-INDEX('Team forecast'!$R$3:$BH$26,MATCH($B251,'Team forecast'!$B$3:$B$26,0),MATCH(CB$1,'Team forecast'!$R$2:$BH$2,0)))*(BY251+BX251*2+CH251)*0.01,0)</f>
        <v>0</v>
      </c>
      <c r="CC251" s="5">
        <v>0</v>
      </c>
      <c r="CD251" s="5">
        <f>+AK251+BD251*Cockpit!$C$3+BW251*Cockpit!$C$3^2+BZ251*Cockpit!$C$3^3+CA251*Cockpit!$C$3^4+CB251*Cockpit!$C$3^5+CC251*Cockpit!$C$3^6</f>
        <v>76020.436069804404</v>
      </c>
      <c r="CE251" s="5"/>
      <c r="CF251" s="5"/>
      <c r="CG251" s="5">
        <v>0</v>
      </c>
      <c r="CH251" s="5">
        <f t="shared" si="319"/>
        <v>2984000</v>
      </c>
      <c r="CI251" s="5">
        <f t="shared" si="320"/>
        <v>2984000</v>
      </c>
      <c r="CJ251" s="1">
        <f t="shared" si="321"/>
        <v>2.5000000000000001E-2</v>
      </c>
      <c r="CK251" s="5">
        <f>RANK(CD251,$CD$2:$CD$622)+COUNTIF($CD$2:$CD251,$CD251)-1</f>
        <v>130</v>
      </c>
      <c r="CL251" s="5">
        <f>RANK(CJ251,$CJ$2:$CJ$622)+COUNTIF($CJ$2:$CJ251,$CJ251)-1</f>
        <v>87</v>
      </c>
    </row>
    <row r="252" spans="1:90" x14ac:dyDescent="0.3">
      <c r="A252" t="str">
        <f>Players!P253</f>
        <v>Dejan Lovren</v>
      </c>
      <c r="B252" t="str">
        <f>Players!G253</f>
        <v>Croatia</v>
      </c>
      <c r="C252" t="str">
        <f>Players!AB253</f>
        <v>Defense</v>
      </c>
      <c r="D252" s="1"/>
      <c r="F252" t="str">
        <f>IFERROR(INDEX(Lookup!B:B,MATCH(INDEX(Players!C:C,MATCH(E252,Players!A:A,0)),Lookup!D:D,0)),"")</f>
        <v/>
      </c>
      <c r="G252">
        <f>IF(Players!AC253=0,10000000,Players!AC253)</f>
        <v>2995000</v>
      </c>
      <c r="H252" s="16">
        <f>INDEX('Team forecast'!$B$2:$AO$26,MATCH('Master data'!$B252,'Team forecast'!$B$2:$B$26,0),MATCH('Master data'!H$1,'Team forecast'!$B$2:$AO$2,0))</f>
        <v>1.3131656637198186</v>
      </c>
      <c r="I252" s="16">
        <f>INDEX('Team forecast'!$B$2:$AO$26,MATCH('Master data'!$B252,'Team forecast'!$B$2:$B$26,0),MATCH('Master data'!I$1,'Team forecast'!$B$2:$AO$2,0))</f>
        <v>1.0273865414141237</v>
      </c>
      <c r="J252" s="16">
        <f>INDEX('Team forecast'!$B$2:$AO$26,MATCH('Master data'!$B252,'Team forecast'!$B$2:$B$26,0),MATCH('Master data'!J$1,'Team forecast'!$B$2:$AO$2,0))</f>
        <v>0.35794120374663829</v>
      </c>
      <c r="K252" s="16">
        <f>INDEX('Team forecast'!$B$2:$AO$26,MATCH('Master data'!$B252,'Team forecast'!$B$2:$B$26,0),MATCH('Master data'!K$1,'Team forecast'!$B$2:$AO$2,0))</f>
        <v>3.3461992515270076</v>
      </c>
      <c r="L252" s="16">
        <f>INDEX('Team forecast'!$B$2:$AO$26,MATCH('Master data'!$B252,'Team forecast'!$B$2:$B$26,0),MATCH('Master data'!L$1,'Team forecast'!$B$2:$AO$2,0))</f>
        <v>3.339006259595902</v>
      </c>
      <c r="M252">
        <f>IF(Players!BC253=1,95,0)</f>
        <v>0</v>
      </c>
      <c r="N252" s="2">
        <f>Players!BN253</f>
        <v>0</v>
      </c>
      <c r="O252" s="2">
        <f>Players!BO253</f>
        <v>0</v>
      </c>
      <c r="P252" s="2">
        <f>Players!BP253</f>
        <v>0</v>
      </c>
      <c r="Q252" s="2">
        <f>Players!BQ253</f>
        <v>0.32171314741035856</v>
      </c>
      <c r="R252" s="2">
        <f>Players!BR253</f>
        <v>0</v>
      </c>
      <c r="S252" s="2">
        <f t="shared" si="280"/>
        <v>1.3131656637198186</v>
      </c>
      <c r="T252" s="2">
        <f t="shared" si="281"/>
        <v>1.0273865414141237</v>
      </c>
      <c r="U252" s="16">
        <f>INDEX('Team forecast'!$B$2:$AO$26,MATCH('Master data'!$B252,'Team forecast'!$B$2:$B$26,0),MATCH('Master data'!U$1,'Team forecast'!$B$2:$AO$2,0))</f>
        <v>0.43785365853658542</v>
      </c>
      <c r="V252" s="16">
        <f>INDEX('Team forecast'!$B$2:$AO$26,MATCH('Master data'!$B252,'Team forecast'!$B$2:$B$26,0),MATCH('Master data'!V$1,'Team forecast'!$B$2:$AO$2,0))</f>
        <v>0.28526829268292692</v>
      </c>
      <c r="W252" s="16">
        <f>INDEX('Team forecast'!$B$2:$AO$26,MATCH('Master data'!$B252,'Team forecast'!$B$2:$B$26,0),MATCH('Master data'!W$1,'Team forecast'!$B$2:$AO$2,0))</f>
        <v>0.27687804878048777</v>
      </c>
      <c r="X252" s="5">
        <f t="shared" si="282"/>
        <v>-5000</v>
      </c>
      <c r="Y252" s="5">
        <f t="shared" si="283"/>
        <v>0</v>
      </c>
      <c r="Z252" s="5">
        <f t="shared" si="284"/>
        <v>0</v>
      </c>
      <c r="AA252" s="5">
        <f t="shared" si="285"/>
        <v>0</v>
      </c>
      <c r="AB252" s="5">
        <f t="shared" si="286"/>
        <v>0</v>
      </c>
      <c r="AC252" s="5">
        <f t="shared" si="287"/>
        <v>0</v>
      </c>
      <c r="AD252" s="5">
        <f t="shared" si="288"/>
        <v>0</v>
      </c>
      <c r="AE252" s="5">
        <f t="shared" si="289"/>
        <v>17897.060187331914</v>
      </c>
      <c r="AF252" s="5">
        <f t="shared" si="290"/>
        <v>0</v>
      </c>
      <c r="AG252" s="5">
        <f t="shared" si="291"/>
        <v>0</v>
      </c>
      <c r="AH252" s="5">
        <f t="shared" si="292"/>
        <v>0</v>
      </c>
      <c r="AI252" s="5">
        <f t="shared" si="293"/>
        <v>0</v>
      </c>
      <c r="AJ252" s="5">
        <f t="shared" si="294"/>
        <v>0</v>
      </c>
      <c r="AK252" s="5">
        <f>IFERROR(SUM(X252:AJ252),-5000)*((Cockpit!$C$3)^0)</f>
        <v>12897.060187331914</v>
      </c>
      <c r="AL252" s="16">
        <f>INDEX('Team forecast'!$B$2:$AO$26,MATCH('Master data'!$B252,'Team forecast'!$B$2:$B$26,0),MATCH('Master data'!AL$1,'Team forecast'!$B$2:$AO$2,0))</f>
        <v>1.3771320398413547</v>
      </c>
      <c r="AM252" s="16">
        <f>INDEX('Team forecast'!$B$2:$AO$26,MATCH('Master data'!$B252,'Team forecast'!$B$2:$B$26,0),MATCH('Master data'!AM$1,'Team forecast'!$B$2:$AO$2,0))</f>
        <v>0.97166693173319041</v>
      </c>
      <c r="AN252" s="16">
        <f>INDEX('Team forecast'!$B$2:$AO$26,MATCH('Master data'!$B252,'Team forecast'!$B$2:$B$26,0),MATCH('Master data'!AN$1,'Team forecast'!$B$2:$AO$2,0))</f>
        <v>0.37845165893685329</v>
      </c>
      <c r="AO252" s="16">
        <f>INDEX('Team forecast'!$B$2:$AO$26,MATCH('Master data'!$B252,'Team forecast'!$B$2:$B$26,0),MATCH('Master data'!AO$1,'Team forecast'!$B$2:$AO$2,0))</f>
        <v>3.5091979087523679</v>
      </c>
      <c r="AP252" s="16">
        <f>INDEX('Team forecast'!$B$2:$AO$26,MATCH('Master data'!$B252,'Team forecast'!$B$2:$B$26,0),MATCH('Master data'!AP$1,'Team forecast'!$B$2:$AO$2,0))</f>
        <v>3.1579175281328689</v>
      </c>
      <c r="AQ252" s="5">
        <f t="shared" si="295"/>
        <v>-5000</v>
      </c>
      <c r="AR252" s="5">
        <f>INDEX('Team forecast'!$B$2:$AO$26,MATCH('Master data'!$B252,'Team forecast'!$B$2:$B$26,0),MATCH('Master data'!AR$1,'Team forecast'!$B$2:$AO$2,0))*IF(X252&gt;0,25000,0)</f>
        <v>0</v>
      </c>
      <c r="AS252" s="16">
        <f>INDEX('Team forecast'!$B$2:$AO$26,MATCH('Master data'!$B252,'Team forecast'!$B$2:$B$26,0),MATCH('Master data'!AS$1,'Team forecast'!$B$2:$AO$2,0))*IF(X252&gt;0,5000,0)</f>
        <v>0</v>
      </c>
      <c r="AT252" s="16">
        <f>INDEX('Team forecast'!$B$2:$AO$26,MATCH('Master data'!$B252,'Team forecast'!$B$2:$B$26,0),MATCH('Master data'!AT$1,'Team forecast'!$B$2:$AO$2,0))*IF(X252&gt;0,-15000,0)</f>
        <v>0</v>
      </c>
      <c r="AU252" s="5">
        <f t="shared" si="296"/>
        <v>0</v>
      </c>
      <c r="AV252" s="5">
        <f t="shared" si="297"/>
        <v>0</v>
      </c>
      <c r="AW252" s="5">
        <f t="shared" si="298"/>
        <v>0</v>
      </c>
      <c r="AX252" s="5">
        <f t="shared" si="299"/>
        <v>18922.582946842664</v>
      </c>
      <c r="AY252" s="5">
        <f t="shared" si="300"/>
        <v>0</v>
      </c>
      <c r="AZ252" s="5">
        <f t="shared" si="301"/>
        <v>0</v>
      </c>
      <c r="BA252" s="5">
        <f t="shared" si="302"/>
        <v>0</v>
      </c>
      <c r="BB252" s="5">
        <f t="shared" si="303"/>
        <v>0</v>
      </c>
      <c r="BC252" s="5">
        <f t="shared" si="304"/>
        <v>0</v>
      </c>
      <c r="BD252" s="5">
        <f t="shared" si="305"/>
        <v>13922.582946842664</v>
      </c>
      <c r="BE252" s="16">
        <f>INDEX('Team forecast'!$B$2:$AO$26,MATCH('Master data'!$B252,'Team forecast'!$B$2:$B$26,0),MATCH('Master data'!BE$1,'Team forecast'!$B$2:$AO$2,0))</f>
        <v>0</v>
      </c>
      <c r="BF252" s="16">
        <f>INDEX('Team forecast'!$B$2:$AO$26,MATCH('Master data'!$B252,'Team forecast'!$B$2:$B$26,0),MATCH('Master data'!BF$1,'Team forecast'!$B$2:$AO$2,0))</f>
        <v>0</v>
      </c>
      <c r="BG252" s="16">
        <f>INDEX('Team forecast'!$B$2:$AO$26,MATCH('Master data'!$B252,'Team forecast'!$B$2:$B$26,0),MATCH('Master data'!BG$1,'Team forecast'!$B$2:$AO$2,0))</f>
        <v>0</v>
      </c>
      <c r="BH252" s="16">
        <f>INDEX('Team forecast'!$B$2:$AO$26,MATCH('Master data'!$B252,'Team forecast'!$B$2:$B$26,0),MATCH('Master data'!BH$1,'Team forecast'!$B$2:$AO$2,0))</f>
        <v>0</v>
      </c>
      <c r="BI252" s="16">
        <f>INDEX('Team forecast'!$B$2:$AO$26,MATCH('Master data'!$B252,'Team forecast'!$B$2:$B$26,0),MATCH('Master data'!BI$1,'Team forecast'!$B$2:$AO$2,0))</f>
        <v>0</v>
      </c>
      <c r="BJ252" s="5">
        <f t="shared" si="306"/>
        <v>-5000</v>
      </c>
      <c r="BK252" s="5">
        <f>INDEX('Team forecast'!$R$3:$BH$26,MATCH($B252,'Team forecast'!$B$3:$B$26,0),MATCH(BK$1,'Team forecast'!$R$2:$BH$2,0))*IF($X252&gt;0,25000,0)</f>
        <v>0</v>
      </c>
      <c r="BL252" s="5">
        <f>INDEX('Team forecast'!$R$3:$BH$26,MATCH($B252,'Team forecast'!$B$3:$B$26,0),MATCH(BL$1,'Team forecast'!$R$2:$BH$2,0))*IF($X252&gt;0,5000,0)</f>
        <v>0</v>
      </c>
      <c r="BM252" s="5">
        <f>INDEX('Team forecast'!$R$3:$BH$26,MATCH($B252,'Team forecast'!$B$3:$B$26,0),MATCH(BM$1,'Team forecast'!$R$2:$BH$2,0))*IF($X252&gt;0,-15000,0)</f>
        <v>0</v>
      </c>
      <c r="BN252" s="5">
        <f t="shared" si="307"/>
        <v>0</v>
      </c>
      <c r="BO252" s="5">
        <f t="shared" si="308"/>
        <v>0</v>
      </c>
      <c r="BP252" s="5">
        <f t="shared" si="309"/>
        <v>0</v>
      </c>
      <c r="BQ252" s="5">
        <f t="shared" si="310"/>
        <v>0</v>
      </c>
      <c r="BR252" s="5">
        <f t="shared" si="311"/>
        <v>0</v>
      </c>
      <c r="BS252" s="5">
        <f t="shared" si="312"/>
        <v>0</v>
      </c>
      <c r="BT252" s="5">
        <f t="shared" si="313"/>
        <v>0</v>
      </c>
      <c r="BU252" s="5">
        <f t="shared" si="314"/>
        <v>0</v>
      </c>
      <c r="BV252" s="5">
        <f t="shared" si="315"/>
        <v>0</v>
      </c>
      <c r="BW252" s="5">
        <f t="shared" si="316"/>
        <v>0</v>
      </c>
      <c r="BX252" s="5">
        <f t="shared" si="317"/>
        <v>13409.821567087289</v>
      </c>
      <c r="BY252" s="5">
        <f t="shared" si="318"/>
        <v>40229.464701261866</v>
      </c>
      <c r="BZ252" s="5">
        <f>MAX(INDEX('Team forecast'!$R$3:$BH$26,MATCH($B252,'Team forecast'!$B$3:$B$26,0),MATCH(BZ$1,'Team forecast'!$R$2:$BH$2,0))*($BX252)-(1-INDEX('Team forecast'!$R$3:$BH$26,MATCH($B252,'Team forecast'!$B$3:$B$26,0),MATCH(BZ$1,'Team forecast'!$R$2:$BH$2,0)))*(BY252+CH252)*0.01,-5000)</f>
        <v>-1749.6043109996081</v>
      </c>
      <c r="CA252" s="5">
        <f>MAX(INDEX('Team forecast'!$R$3:$BH$26,MATCH($B252,'Team forecast'!$B$3:$B$26,0),MATCH(CA$1,'Team forecast'!$R$2:$BH$2,0))*$BX252-(1-INDEX('Team forecast'!$R$3:$BH$26,MATCH($B252,'Team forecast'!$B$3:$B$26,0),MATCH(CA$1,'Team forecast'!$R$2:$BH$2,0)))*(BY252+BX252+CH252)*0.01,-5000)</f>
        <v>-5000</v>
      </c>
      <c r="CB252" s="5">
        <f>MAX(INDEX('Team forecast'!$R$3:$BH$26,MATCH($B252,'Team forecast'!$B$3:$B$26,0),MATCH(CB$1,'Team forecast'!$R$2:$BH$2,0))*$BX252-(1-INDEX('Team forecast'!$R$3:$BH$26,MATCH($B252,'Team forecast'!$B$3:$B$26,0),MATCH(CB$1,'Team forecast'!$R$2:$BH$2,0)))*(BY252+BX252*2+CH252)*0.01,0)</f>
        <v>0</v>
      </c>
      <c r="CC252" s="5">
        <v>0</v>
      </c>
      <c r="CD252" s="5">
        <f>+AK252+BD252*Cockpit!$C$3+BW252*Cockpit!$C$3^2+BZ252*Cockpit!$C$3^3+CA252*Cockpit!$C$3^4+CB252*Cockpit!$C$3^5+CC252*Cockpit!$C$3^6</f>
        <v>20672.726553572818</v>
      </c>
      <c r="CE252" s="5"/>
      <c r="CF252" s="5"/>
      <c r="CG252" s="5">
        <v>0</v>
      </c>
      <c r="CH252" s="5">
        <f t="shared" si="319"/>
        <v>2995000</v>
      </c>
      <c r="CI252" s="5">
        <f t="shared" si="320"/>
        <v>2995000</v>
      </c>
      <c r="CJ252" s="1">
        <f t="shared" si="321"/>
        <v>7.0000000000000001E-3</v>
      </c>
      <c r="CK252" s="5">
        <f>RANK(CD252,$CD$2:$CD$622)+COUNTIF($CD$2:$CD252,$CD252)-1</f>
        <v>308</v>
      </c>
      <c r="CL252" s="5">
        <f>RANK(CJ252,$CJ$2:$CJ$622)+COUNTIF($CJ$2:$CJ252,$CJ252)-1</f>
        <v>298</v>
      </c>
    </row>
    <row r="253" spans="1:90" x14ac:dyDescent="0.3">
      <c r="A253" t="str">
        <f>Players!P254</f>
        <v>Mile Škorić</v>
      </c>
      <c r="B253" t="str">
        <f>Players!G254</f>
        <v>Croatia</v>
      </c>
      <c r="C253" t="str">
        <f>Players!AB254</f>
        <v>Defense</v>
      </c>
      <c r="D253" s="1"/>
      <c r="F253" t="str">
        <f>IFERROR(INDEX(Lookup!B:B,MATCH(INDEX(Players!C:C,MATCH(E253,Players!A:A,0)),Lookup!D:D,0)),"")</f>
        <v/>
      </c>
      <c r="G253">
        <f>IF(Players!AC254=0,10000000,Players!AC254)</f>
        <v>1995000</v>
      </c>
      <c r="H253" s="16">
        <f>INDEX('Team forecast'!$B$2:$AO$26,MATCH('Master data'!$B253,'Team forecast'!$B$2:$B$26,0),MATCH('Master data'!H$1,'Team forecast'!$B$2:$AO$2,0))</f>
        <v>1.3131656637198186</v>
      </c>
      <c r="I253" s="16">
        <f>INDEX('Team forecast'!$B$2:$AO$26,MATCH('Master data'!$B253,'Team forecast'!$B$2:$B$26,0),MATCH('Master data'!I$1,'Team forecast'!$B$2:$AO$2,0))</f>
        <v>1.0273865414141237</v>
      </c>
      <c r="J253" s="16">
        <f>INDEX('Team forecast'!$B$2:$AO$26,MATCH('Master data'!$B253,'Team forecast'!$B$2:$B$26,0),MATCH('Master data'!J$1,'Team forecast'!$B$2:$AO$2,0))</f>
        <v>0.35794120374663829</v>
      </c>
      <c r="K253" s="16">
        <f>INDEX('Team forecast'!$B$2:$AO$26,MATCH('Master data'!$B253,'Team forecast'!$B$2:$B$26,0),MATCH('Master data'!K$1,'Team forecast'!$B$2:$AO$2,0))</f>
        <v>3.3461992515270076</v>
      </c>
      <c r="L253" s="16">
        <f>INDEX('Team forecast'!$B$2:$AO$26,MATCH('Master data'!$B253,'Team forecast'!$B$2:$B$26,0),MATCH('Master data'!L$1,'Team forecast'!$B$2:$AO$2,0))</f>
        <v>3.339006259595902</v>
      </c>
      <c r="M253">
        <f>IF(Players!BC254=1,95,0)</f>
        <v>0</v>
      </c>
      <c r="N253" s="2">
        <f>Players!BN254</f>
        <v>0</v>
      </c>
      <c r="O253" s="2">
        <f>Players!BO254</f>
        <v>0</v>
      </c>
      <c r="P253" s="2">
        <f>Players!BP254</f>
        <v>0</v>
      </c>
      <c r="Q253" s="2">
        <f>Players!BQ254</f>
        <v>6.8372379635762731E-2</v>
      </c>
      <c r="R253" s="2">
        <f>Players!BR254</f>
        <v>0</v>
      </c>
      <c r="S253" s="2">
        <f t="shared" si="280"/>
        <v>1.3131656637198186</v>
      </c>
      <c r="T253" s="2">
        <f t="shared" si="281"/>
        <v>1.0273865414141237</v>
      </c>
      <c r="U253" s="16">
        <f>INDEX('Team forecast'!$B$2:$AO$26,MATCH('Master data'!$B253,'Team forecast'!$B$2:$B$26,0),MATCH('Master data'!U$1,'Team forecast'!$B$2:$AO$2,0))</f>
        <v>0.43785365853658542</v>
      </c>
      <c r="V253" s="16">
        <f>INDEX('Team forecast'!$B$2:$AO$26,MATCH('Master data'!$B253,'Team forecast'!$B$2:$B$26,0),MATCH('Master data'!V$1,'Team forecast'!$B$2:$AO$2,0))</f>
        <v>0.28526829268292692</v>
      </c>
      <c r="W253" s="16">
        <f>INDEX('Team forecast'!$B$2:$AO$26,MATCH('Master data'!$B253,'Team forecast'!$B$2:$B$26,0),MATCH('Master data'!W$1,'Team forecast'!$B$2:$AO$2,0))</f>
        <v>0.27687804878048777</v>
      </c>
      <c r="X253" s="5">
        <f t="shared" si="282"/>
        <v>-5000</v>
      </c>
      <c r="Y253" s="5">
        <f t="shared" si="283"/>
        <v>0</v>
      </c>
      <c r="Z253" s="5">
        <f t="shared" si="284"/>
        <v>0</v>
      </c>
      <c r="AA253" s="5">
        <f t="shared" si="285"/>
        <v>0</v>
      </c>
      <c r="AB253" s="5">
        <f t="shared" si="286"/>
        <v>0</v>
      </c>
      <c r="AC253" s="5">
        <f t="shared" si="287"/>
        <v>0</v>
      </c>
      <c r="AD253" s="5">
        <f t="shared" si="288"/>
        <v>0</v>
      </c>
      <c r="AE253" s="5">
        <f t="shared" si="289"/>
        <v>17897.060187331914</v>
      </c>
      <c r="AF253" s="5">
        <f t="shared" si="290"/>
        <v>0</v>
      </c>
      <c r="AG253" s="5">
        <f t="shared" si="291"/>
        <v>0</v>
      </c>
      <c r="AH253" s="5">
        <f t="shared" si="292"/>
        <v>0</v>
      </c>
      <c r="AI253" s="5">
        <f t="shared" si="293"/>
        <v>0</v>
      </c>
      <c r="AJ253" s="5">
        <f t="shared" si="294"/>
        <v>0</v>
      </c>
      <c r="AK253" s="5">
        <f>IFERROR(SUM(X253:AJ253),-5000)*((Cockpit!$C$3)^0)</f>
        <v>12897.060187331914</v>
      </c>
      <c r="AL253" s="16">
        <f>INDEX('Team forecast'!$B$2:$AO$26,MATCH('Master data'!$B253,'Team forecast'!$B$2:$B$26,0),MATCH('Master data'!AL$1,'Team forecast'!$B$2:$AO$2,0))</f>
        <v>1.3771320398413547</v>
      </c>
      <c r="AM253" s="16">
        <f>INDEX('Team forecast'!$B$2:$AO$26,MATCH('Master data'!$B253,'Team forecast'!$B$2:$B$26,0),MATCH('Master data'!AM$1,'Team forecast'!$B$2:$AO$2,0))</f>
        <v>0.97166693173319041</v>
      </c>
      <c r="AN253" s="16">
        <f>INDEX('Team forecast'!$B$2:$AO$26,MATCH('Master data'!$B253,'Team forecast'!$B$2:$B$26,0),MATCH('Master data'!AN$1,'Team forecast'!$B$2:$AO$2,0))</f>
        <v>0.37845165893685329</v>
      </c>
      <c r="AO253" s="16">
        <f>INDEX('Team forecast'!$B$2:$AO$26,MATCH('Master data'!$B253,'Team forecast'!$B$2:$B$26,0),MATCH('Master data'!AO$1,'Team forecast'!$B$2:$AO$2,0))</f>
        <v>3.5091979087523679</v>
      </c>
      <c r="AP253" s="16">
        <f>INDEX('Team forecast'!$B$2:$AO$26,MATCH('Master data'!$B253,'Team forecast'!$B$2:$B$26,0),MATCH('Master data'!AP$1,'Team forecast'!$B$2:$AO$2,0))</f>
        <v>3.1579175281328689</v>
      </c>
      <c r="AQ253" s="5">
        <f t="shared" si="295"/>
        <v>-5000</v>
      </c>
      <c r="AR253" s="5">
        <f>INDEX('Team forecast'!$B$2:$AO$26,MATCH('Master data'!$B253,'Team forecast'!$B$2:$B$26,0),MATCH('Master data'!AR$1,'Team forecast'!$B$2:$AO$2,0))*IF(X253&gt;0,25000,0)</f>
        <v>0</v>
      </c>
      <c r="AS253" s="16">
        <f>INDEX('Team forecast'!$B$2:$AO$26,MATCH('Master data'!$B253,'Team forecast'!$B$2:$B$26,0),MATCH('Master data'!AS$1,'Team forecast'!$B$2:$AO$2,0))*IF(X253&gt;0,5000,0)</f>
        <v>0</v>
      </c>
      <c r="AT253" s="16">
        <f>INDEX('Team forecast'!$B$2:$AO$26,MATCH('Master data'!$B253,'Team forecast'!$B$2:$B$26,0),MATCH('Master data'!AT$1,'Team forecast'!$B$2:$AO$2,0))*IF(X253&gt;0,-15000,0)</f>
        <v>0</v>
      </c>
      <c r="AU253" s="5">
        <f t="shared" si="296"/>
        <v>0</v>
      </c>
      <c r="AV253" s="5">
        <f t="shared" si="297"/>
        <v>0</v>
      </c>
      <c r="AW253" s="5">
        <f t="shared" si="298"/>
        <v>0</v>
      </c>
      <c r="AX253" s="5">
        <f t="shared" si="299"/>
        <v>18922.582946842664</v>
      </c>
      <c r="AY253" s="5">
        <f t="shared" si="300"/>
        <v>0</v>
      </c>
      <c r="AZ253" s="5">
        <f t="shared" si="301"/>
        <v>0</v>
      </c>
      <c r="BA253" s="5">
        <f t="shared" si="302"/>
        <v>0</v>
      </c>
      <c r="BB253" s="5">
        <f t="shared" si="303"/>
        <v>0</v>
      </c>
      <c r="BC253" s="5">
        <f t="shared" si="304"/>
        <v>0</v>
      </c>
      <c r="BD253" s="5">
        <f t="shared" si="305"/>
        <v>13922.582946842664</v>
      </c>
      <c r="BE253" s="16">
        <f>INDEX('Team forecast'!$B$2:$AO$26,MATCH('Master data'!$B253,'Team forecast'!$B$2:$B$26,0),MATCH('Master data'!BE$1,'Team forecast'!$B$2:$AO$2,0))</f>
        <v>0</v>
      </c>
      <c r="BF253" s="16">
        <f>INDEX('Team forecast'!$B$2:$AO$26,MATCH('Master data'!$B253,'Team forecast'!$B$2:$B$26,0),MATCH('Master data'!BF$1,'Team forecast'!$B$2:$AO$2,0))</f>
        <v>0</v>
      </c>
      <c r="BG253" s="16">
        <f>INDEX('Team forecast'!$B$2:$AO$26,MATCH('Master data'!$B253,'Team forecast'!$B$2:$B$26,0),MATCH('Master data'!BG$1,'Team forecast'!$B$2:$AO$2,0))</f>
        <v>0</v>
      </c>
      <c r="BH253" s="16">
        <f>INDEX('Team forecast'!$B$2:$AO$26,MATCH('Master data'!$B253,'Team forecast'!$B$2:$B$26,0),MATCH('Master data'!BH$1,'Team forecast'!$B$2:$AO$2,0))</f>
        <v>0</v>
      </c>
      <c r="BI253" s="16">
        <f>INDEX('Team forecast'!$B$2:$AO$26,MATCH('Master data'!$B253,'Team forecast'!$B$2:$B$26,0),MATCH('Master data'!BI$1,'Team forecast'!$B$2:$AO$2,0))</f>
        <v>0</v>
      </c>
      <c r="BJ253" s="5">
        <f t="shared" si="306"/>
        <v>-5000</v>
      </c>
      <c r="BK253" s="5">
        <f>INDEX('Team forecast'!$R$3:$BH$26,MATCH($B253,'Team forecast'!$B$3:$B$26,0),MATCH(BK$1,'Team forecast'!$R$2:$BH$2,0))*IF($X253&gt;0,25000,0)</f>
        <v>0</v>
      </c>
      <c r="BL253" s="5">
        <f>INDEX('Team forecast'!$R$3:$BH$26,MATCH($B253,'Team forecast'!$B$3:$B$26,0),MATCH(BL$1,'Team forecast'!$R$2:$BH$2,0))*IF($X253&gt;0,5000,0)</f>
        <v>0</v>
      </c>
      <c r="BM253" s="5">
        <f>INDEX('Team forecast'!$R$3:$BH$26,MATCH($B253,'Team forecast'!$B$3:$B$26,0),MATCH(BM$1,'Team forecast'!$R$2:$BH$2,0))*IF($X253&gt;0,-15000,0)</f>
        <v>0</v>
      </c>
      <c r="BN253" s="5">
        <f t="shared" si="307"/>
        <v>0</v>
      </c>
      <c r="BO253" s="5">
        <f t="shared" si="308"/>
        <v>0</v>
      </c>
      <c r="BP253" s="5">
        <f t="shared" si="309"/>
        <v>0</v>
      </c>
      <c r="BQ253" s="5">
        <f t="shared" si="310"/>
        <v>0</v>
      </c>
      <c r="BR253" s="5">
        <f t="shared" si="311"/>
        <v>0</v>
      </c>
      <c r="BS253" s="5">
        <f t="shared" si="312"/>
        <v>0</v>
      </c>
      <c r="BT253" s="5">
        <f t="shared" si="313"/>
        <v>0</v>
      </c>
      <c r="BU253" s="5">
        <f t="shared" si="314"/>
        <v>0</v>
      </c>
      <c r="BV253" s="5">
        <f t="shared" si="315"/>
        <v>0</v>
      </c>
      <c r="BW253" s="5">
        <f t="shared" si="316"/>
        <v>0</v>
      </c>
      <c r="BX253" s="5">
        <f t="shared" si="317"/>
        <v>13409.821567087289</v>
      </c>
      <c r="BY253" s="5">
        <f t="shared" si="318"/>
        <v>40229.464701261866</v>
      </c>
      <c r="BZ253" s="5">
        <f>MAX(INDEX('Team forecast'!$R$3:$BH$26,MATCH($B253,'Team forecast'!$B$3:$B$26,0),MATCH(BZ$1,'Team forecast'!$R$2:$BH$2,0))*($BX253)-(1-INDEX('Team forecast'!$R$3:$BH$26,MATCH($B253,'Team forecast'!$B$3:$B$26,0),MATCH(BZ$1,'Team forecast'!$R$2:$BH$2,0)))*(BY253+CH253)*0.01,-5000)</f>
        <v>1714.4479765820925</v>
      </c>
      <c r="CA253" s="5">
        <f>MAX(INDEX('Team forecast'!$R$3:$BH$26,MATCH($B253,'Team forecast'!$B$3:$B$26,0),MATCH(CA$1,'Team forecast'!$R$2:$BH$2,0))*$BX253-(1-INDEX('Team forecast'!$R$3:$BH$26,MATCH($B253,'Team forecast'!$B$3:$B$26,0),MATCH(CA$1,'Team forecast'!$R$2:$BH$2,0)))*(BY253+BX253+CH253)*0.01,-5000)</f>
        <v>-5000</v>
      </c>
      <c r="CB253" s="5">
        <f>MAX(INDEX('Team forecast'!$R$3:$BH$26,MATCH($B253,'Team forecast'!$B$3:$B$26,0),MATCH(CB$1,'Team forecast'!$R$2:$BH$2,0))*$BX253-(1-INDEX('Team forecast'!$R$3:$BH$26,MATCH($B253,'Team forecast'!$B$3:$B$26,0),MATCH(CB$1,'Team forecast'!$R$2:$BH$2,0)))*(BY253+BX253*2+CH253)*0.01,0)</f>
        <v>0</v>
      </c>
      <c r="CC253" s="5">
        <v>0</v>
      </c>
      <c r="CD253" s="5">
        <f>+AK253+BD253*Cockpit!$C$3+BW253*Cockpit!$C$3^2+BZ253*Cockpit!$C$3^3+CA253*Cockpit!$C$3^4+CB253*Cockpit!$C$3^5+CC253*Cockpit!$C$3^6</f>
        <v>21699.11241655999</v>
      </c>
      <c r="CE253" s="5"/>
      <c r="CF253" s="5"/>
      <c r="CG253" s="5">
        <v>0</v>
      </c>
      <c r="CH253" s="5">
        <f t="shared" si="319"/>
        <v>1995000</v>
      </c>
      <c r="CI253" s="5">
        <f t="shared" si="320"/>
        <v>1995000</v>
      </c>
      <c r="CJ253" s="1">
        <f t="shared" si="321"/>
        <v>1.0999999999999999E-2</v>
      </c>
      <c r="CK253" s="5">
        <f>RANK(CD253,$CD$2:$CD$622)+COUNTIF($CD$2:$CD253,$CD253)-1</f>
        <v>304</v>
      </c>
      <c r="CL253" s="5">
        <f>RANK(CJ253,$CJ$2:$CJ$622)+COUNTIF($CJ$2:$CJ253,$CJ253)-1</f>
        <v>226</v>
      </c>
    </row>
    <row r="254" spans="1:90" x14ac:dyDescent="0.3">
      <c r="A254" t="str">
        <f>Players!P255</f>
        <v>Josip Juranović</v>
      </c>
      <c r="B254" t="str">
        <f>Players!G255</f>
        <v>Croatia</v>
      </c>
      <c r="C254" t="str">
        <f>Players!AB255</f>
        <v>Defense</v>
      </c>
      <c r="D254" s="1"/>
      <c r="F254" t="str">
        <f>IFERROR(INDEX(Lookup!B:B,MATCH(INDEX(Players!C:C,MATCH(E254,Players!A:A,0)),Lookup!D:D,0)),"")</f>
        <v/>
      </c>
      <c r="G254">
        <f>IF(Players!AC255=0,10000000,Players!AC255)</f>
        <v>2495000</v>
      </c>
      <c r="H254" s="16">
        <f>INDEX('Team forecast'!$B$2:$AO$26,MATCH('Master data'!$B254,'Team forecast'!$B$2:$B$26,0),MATCH('Master data'!H$1,'Team forecast'!$B$2:$AO$2,0))</f>
        <v>1.3131656637198186</v>
      </c>
      <c r="I254" s="16">
        <f>INDEX('Team forecast'!$B$2:$AO$26,MATCH('Master data'!$B254,'Team forecast'!$B$2:$B$26,0),MATCH('Master data'!I$1,'Team forecast'!$B$2:$AO$2,0))</f>
        <v>1.0273865414141237</v>
      </c>
      <c r="J254" s="16">
        <f>INDEX('Team forecast'!$B$2:$AO$26,MATCH('Master data'!$B254,'Team forecast'!$B$2:$B$26,0),MATCH('Master data'!J$1,'Team forecast'!$B$2:$AO$2,0))</f>
        <v>0.35794120374663829</v>
      </c>
      <c r="K254" s="16">
        <f>INDEX('Team forecast'!$B$2:$AO$26,MATCH('Master data'!$B254,'Team forecast'!$B$2:$B$26,0),MATCH('Master data'!K$1,'Team forecast'!$B$2:$AO$2,0))</f>
        <v>3.3461992515270076</v>
      </c>
      <c r="L254" s="16">
        <f>INDEX('Team forecast'!$B$2:$AO$26,MATCH('Master data'!$B254,'Team forecast'!$B$2:$B$26,0),MATCH('Master data'!L$1,'Team forecast'!$B$2:$AO$2,0))</f>
        <v>3.339006259595902</v>
      </c>
      <c r="M254">
        <f>IF(Players!BC255=1,95,0)</f>
        <v>0</v>
      </c>
      <c r="N254" s="2">
        <f>Players!BN255</f>
        <v>0</v>
      </c>
      <c r="O254" s="2">
        <f>Players!BO255</f>
        <v>0</v>
      </c>
      <c r="P254" s="2">
        <f>Players!BP255</f>
        <v>0</v>
      </c>
      <c r="Q254" s="2">
        <f>Players!BQ255</f>
        <v>2.4684585847504114E-2</v>
      </c>
      <c r="R254" s="2">
        <f>Players!BR255</f>
        <v>0</v>
      </c>
      <c r="S254" s="2">
        <f t="shared" si="280"/>
        <v>1.3131656637198186</v>
      </c>
      <c r="T254" s="2">
        <f t="shared" si="281"/>
        <v>1.0273865414141237</v>
      </c>
      <c r="U254" s="16">
        <f>INDEX('Team forecast'!$B$2:$AO$26,MATCH('Master data'!$B254,'Team forecast'!$B$2:$B$26,0),MATCH('Master data'!U$1,'Team forecast'!$B$2:$AO$2,0))</f>
        <v>0.43785365853658542</v>
      </c>
      <c r="V254" s="16">
        <f>INDEX('Team forecast'!$B$2:$AO$26,MATCH('Master data'!$B254,'Team forecast'!$B$2:$B$26,0),MATCH('Master data'!V$1,'Team forecast'!$B$2:$AO$2,0))</f>
        <v>0.28526829268292692</v>
      </c>
      <c r="W254" s="16">
        <f>INDEX('Team forecast'!$B$2:$AO$26,MATCH('Master data'!$B254,'Team forecast'!$B$2:$B$26,0),MATCH('Master data'!W$1,'Team forecast'!$B$2:$AO$2,0))</f>
        <v>0.27687804878048777</v>
      </c>
      <c r="X254" s="5">
        <f t="shared" si="282"/>
        <v>-5000</v>
      </c>
      <c r="Y254" s="5">
        <f t="shared" si="283"/>
        <v>0</v>
      </c>
      <c r="Z254" s="5">
        <f t="shared" si="284"/>
        <v>0</v>
      </c>
      <c r="AA254" s="5">
        <f t="shared" si="285"/>
        <v>0</v>
      </c>
      <c r="AB254" s="5">
        <f t="shared" si="286"/>
        <v>0</v>
      </c>
      <c r="AC254" s="5">
        <f t="shared" si="287"/>
        <v>0</v>
      </c>
      <c r="AD254" s="5">
        <f t="shared" si="288"/>
        <v>0</v>
      </c>
      <c r="AE254" s="5">
        <f t="shared" si="289"/>
        <v>17897.060187331914</v>
      </c>
      <c r="AF254" s="5">
        <f t="shared" si="290"/>
        <v>0</v>
      </c>
      <c r="AG254" s="5">
        <f t="shared" si="291"/>
        <v>0</v>
      </c>
      <c r="AH254" s="5">
        <f t="shared" si="292"/>
        <v>0</v>
      </c>
      <c r="AI254" s="5">
        <f t="shared" si="293"/>
        <v>0</v>
      </c>
      <c r="AJ254" s="5">
        <f t="shared" si="294"/>
        <v>0</v>
      </c>
      <c r="AK254" s="5">
        <f>IFERROR(SUM(X254:AJ254),-5000)*((Cockpit!$C$3)^0)</f>
        <v>12897.060187331914</v>
      </c>
      <c r="AL254" s="16">
        <f>INDEX('Team forecast'!$B$2:$AO$26,MATCH('Master data'!$B254,'Team forecast'!$B$2:$B$26,0),MATCH('Master data'!AL$1,'Team forecast'!$B$2:$AO$2,0))</f>
        <v>1.3771320398413547</v>
      </c>
      <c r="AM254" s="16">
        <f>INDEX('Team forecast'!$B$2:$AO$26,MATCH('Master data'!$B254,'Team forecast'!$B$2:$B$26,0),MATCH('Master data'!AM$1,'Team forecast'!$B$2:$AO$2,0))</f>
        <v>0.97166693173319041</v>
      </c>
      <c r="AN254" s="16">
        <f>INDEX('Team forecast'!$B$2:$AO$26,MATCH('Master data'!$B254,'Team forecast'!$B$2:$B$26,0),MATCH('Master data'!AN$1,'Team forecast'!$B$2:$AO$2,0))</f>
        <v>0.37845165893685329</v>
      </c>
      <c r="AO254" s="16">
        <f>INDEX('Team forecast'!$B$2:$AO$26,MATCH('Master data'!$B254,'Team forecast'!$B$2:$B$26,0),MATCH('Master data'!AO$1,'Team forecast'!$B$2:$AO$2,0))</f>
        <v>3.5091979087523679</v>
      </c>
      <c r="AP254" s="16">
        <f>INDEX('Team forecast'!$B$2:$AO$26,MATCH('Master data'!$B254,'Team forecast'!$B$2:$B$26,0),MATCH('Master data'!AP$1,'Team forecast'!$B$2:$AO$2,0))</f>
        <v>3.1579175281328689</v>
      </c>
      <c r="AQ254" s="5">
        <f t="shared" si="295"/>
        <v>-5000</v>
      </c>
      <c r="AR254" s="5">
        <f>INDEX('Team forecast'!$B$2:$AO$26,MATCH('Master data'!$B254,'Team forecast'!$B$2:$B$26,0),MATCH('Master data'!AR$1,'Team forecast'!$B$2:$AO$2,0))*IF(X254&gt;0,25000,0)</f>
        <v>0</v>
      </c>
      <c r="AS254" s="16">
        <f>INDEX('Team forecast'!$B$2:$AO$26,MATCH('Master data'!$B254,'Team forecast'!$B$2:$B$26,0),MATCH('Master data'!AS$1,'Team forecast'!$B$2:$AO$2,0))*IF(X254&gt;0,5000,0)</f>
        <v>0</v>
      </c>
      <c r="AT254" s="16">
        <f>INDEX('Team forecast'!$B$2:$AO$26,MATCH('Master data'!$B254,'Team forecast'!$B$2:$B$26,0),MATCH('Master data'!AT$1,'Team forecast'!$B$2:$AO$2,0))*IF(X254&gt;0,-15000,0)</f>
        <v>0</v>
      </c>
      <c r="AU254" s="5">
        <f t="shared" si="296"/>
        <v>0</v>
      </c>
      <c r="AV254" s="5">
        <f t="shared" si="297"/>
        <v>0</v>
      </c>
      <c r="AW254" s="5">
        <f t="shared" si="298"/>
        <v>0</v>
      </c>
      <c r="AX254" s="5">
        <f t="shared" si="299"/>
        <v>18922.582946842664</v>
      </c>
      <c r="AY254" s="5">
        <f t="shared" si="300"/>
        <v>0</v>
      </c>
      <c r="AZ254" s="5">
        <f t="shared" si="301"/>
        <v>0</v>
      </c>
      <c r="BA254" s="5">
        <f t="shared" si="302"/>
        <v>0</v>
      </c>
      <c r="BB254" s="5">
        <f t="shared" si="303"/>
        <v>0</v>
      </c>
      <c r="BC254" s="5">
        <f t="shared" si="304"/>
        <v>0</v>
      </c>
      <c r="BD254" s="5">
        <f t="shared" si="305"/>
        <v>13922.582946842664</v>
      </c>
      <c r="BE254" s="16">
        <f>INDEX('Team forecast'!$B$2:$AO$26,MATCH('Master data'!$B254,'Team forecast'!$B$2:$B$26,0),MATCH('Master data'!BE$1,'Team forecast'!$B$2:$AO$2,0))</f>
        <v>0</v>
      </c>
      <c r="BF254" s="16">
        <f>INDEX('Team forecast'!$B$2:$AO$26,MATCH('Master data'!$B254,'Team forecast'!$B$2:$B$26,0),MATCH('Master data'!BF$1,'Team forecast'!$B$2:$AO$2,0))</f>
        <v>0</v>
      </c>
      <c r="BG254" s="16">
        <f>INDEX('Team forecast'!$B$2:$AO$26,MATCH('Master data'!$B254,'Team forecast'!$B$2:$B$26,0),MATCH('Master data'!BG$1,'Team forecast'!$B$2:$AO$2,0))</f>
        <v>0</v>
      </c>
      <c r="BH254" s="16">
        <f>INDEX('Team forecast'!$B$2:$AO$26,MATCH('Master data'!$B254,'Team forecast'!$B$2:$B$26,0),MATCH('Master data'!BH$1,'Team forecast'!$B$2:$AO$2,0))</f>
        <v>0</v>
      </c>
      <c r="BI254" s="16">
        <f>INDEX('Team forecast'!$B$2:$AO$26,MATCH('Master data'!$B254,'Team forecast'!$B$2:$B$26,0),MATCH('Master data'!BI$1,'Team forecast'!$B$2:$AO$2,0))</f>
        <v>0</v>
      </c>
      <c r="BJ254" s="5">
        <f t="shared" si="306"/>
        <v>-5000</v>
      </c>
      <c r="BK254" s="5">
        <f>INDEX('Team forecast'!$R$3:$BH$26,MATCH($B254,'Team forecast'!$B$3:$B$26,0),MATCH(BK$1,'Team forecast'!$R$2:$BH$2,0))*IF($X254&gt;0,25000,0)</f>
        <v>0</v>
      </c>
      <c r="BL254" s="5">
        <f>INDEX('Team forecast'!$R$3:$BH$26,MATCH($B254,'Team forecast'!$B$3:$B$26,0),MATCH(BL$1,'Team forecast'!$R$2:$BH$2,0))*IF($X254&gt;0,5000,0)</f>
        <v>0</v>
      </c>
      <c r="BM254" s="5">
        <f>INDEX('Team forecast'!$R$3:$BH$26,MATCH($B254,'Team forecast'!$B$3:$B$26,0),MATCH(BM$1,'Team forecast'!$R$2:$BH$2,0))*IF($X254&gt;0,-15000,0)</f>
        <v>0</v>
      </c>
      <c r="BN254" s="5">
        <f t="shared" si="307"/>
        <v>0</v>
      </c>
      <c r="BO254" s="5">
        <f t="shared" si="308"/>
        <v>0</v>
      </c>
      <c r="BP254" s="5">
        <f t="shared" si="309"/>
        <v>0</v>
      </c>
      <c r="BQ254" s="5">
        <f t="shared" si="310"/>
        <v>0</v>
      </c>
      <c r="BR254" s="5">
        <f t="shared" si="311"/>
        <v>0</v>
      </c>
      <c r="BS254" s="5">
        <f t="shared" si="312"/>
        <v>0</v>
      </c>
      <c r="BT254" s="5">
        <f t="shared" si="313"/>
        <v>0</v>
      </c>
      <c r="BU254" s="5">
        <f t="shared" si="314"/>
        <v>0</v>
      </c>
      <c r="BV254" s="5">
        <f t="shared" si="315"/>
        <v>0</v>
      </c>
      <c r="BW254" s="5">
        <f t="shared" si="316"/>
        <v>0</v>
      </c>
      <c r="BX254" s="5">
        <f t="shared" si="317"/>
        <v>13409.821567087289</v>
      </c>
      <c r="BY254" s="5">
        <f t="shared" si="318"/>
        <v>40229.464701261866</v>
      </c>
      <c r="BZ254" s="5">
        <f>MAX(INDEX('Team forecast'!$R$3:$BH$26,MATCH($B254,'Team forecast'!$B$3:$B$26,0),MATCH(BZ$1,'Team forecast'!$R$2:$BH$2,0))*($BX254)-(1-INDEX('Team forecast'!$R$3:$BH$26,MATCH($B254,'Team forecast'!$B$3:$B$26,0),MATCH(BZ$1,'Team forecast'!$R$2:$BH$2,0)))*(BY254+CH254)*0.01,-5000)</f>
        <v>-17.578167208757804</v>
      </c>
      <c r="CA254" s="5">
        <f>MAX(INDEX('Team forecast'!$R$3:$BH$26,MATCH($B254,'Team forecast'!$B$3:$B$26,0),MATCH(CA$1,'Team forecast'!$R$2:$BH$2,0))*$BX254-(1-INDEX('Team forecast'!$R$3:$BH$26,MATCH($B254,'Team forecast'!$B$3:$B$26,0),MATCH(CA$1,'Team forecast'!$R$2:$BH$2,0)))*(BY254+BX254+CH254)*0.01,-5000)</f>
        <v>-5000</v>
      </c>
      <c r="CB254" s="5">
        <f>MAX(INDEX('Team forecast'!$R$3:$BH$26,MATCH($B254,'Team forecast'!$B$3:$B$26,0),MATCH(CB$1,'Team forecast'!$R$2:$BH$2,0))*$BX254-(1-INDEX('Team forecast'!$R$3:$BH$26,MATCH($B254,'Team forecast'!$B$3:$B$26,0),MATCH(CB$1,'Team forecast'!$R$2:$BH$2,0)))*(BY254+BX254*2+CH254)*0.01,0)</f>
        <v>0</v>
      </c>
      <c r="CC254" s="5">
        <v>0</v>
      </c>
      <c r="CD254" s="5">
        <f>+AK254+BD254*Cockpit!$C$3+BW254*Cockpit!$C$3^2+BZ254*Cockpit!$C$3^3+CA254*Cockpit!$C$3^4+CB254*Cockpit!$C$3^5+CC254*Cockpit!$C$3^6</f>
        <v>21185.919485066403</v>
      </c>
      <c r="CE254" s="5"/>
      <c r="CF254" s="5"/>
      <c r="CG254" s="5">
        <v>0</v>
      </c>
      <c r="CH254" s="5">
        <f t="shared" si="319"/>
        <v>2495000</v>
      </c>
      <c r="CI254" s="5">
        <f t="shared" si="320"/>
        <v>2495000</v>
      </c>
      <c r="CJ254" s="1">
        <f t="shared" si="321"/>
        <v>8.0000000000000002E-3</v>
      </c>
      <c r="CK254" s="5">
        <f>RANK(CD254,$CD$2:$CD$622)+COUNTIF($CD$2:$CD254,$CD254)-1</f>
        <v>306</v>
      </c>
      <c r="CL254" s="5">
        <f>RANK(CJ254,$CJ$2:$CJ$622)+COUNTIF($CJ$2:$CJ254,$CJ254)-1</f>
        <v>288</v>
      </c>
    </row>
    <row r="255" spans="1:90" x14ac:dyDescent="0.3">
      <c r="A255" t="str">
        <f>Players!P256</f>
        <v>Rafael Toloi</v>
      </c>
      <c r="B255" t="str">
        <f>Players!G256</f>
        <v>Italy</v>
      </c>
      <c r="C255" t="str">
        <f>Players!AB256</f>
        <v>Defense</v>
      </c>
      <c r="D255" s="1"/>
      <c r="F255" t="str">
        <f>IFERROR(INDEX(Lookup!B:B,MATCH(INDEX(Players!C:C,MATCH(E255,Players!A:A,0)),Lookup!D:D,0)),"")</f>
        <v/>
      </c>
      <c r="G255">
        <f>IF(Players!AC256=0,10000000,Players!AC256)</f>
        <v>2495000</v>
      </c>
      <c r="H255" s="16">
        <f>INDEX('Team forecast'!$B$2:$AO$26,MATCH('Master data'!$B255,'Team forecast'!$B$2:$B$26,0),MATCH('Master data'!H$1,'Team forecast'!$B$2:$AO$2,0))</f>
        <v>1.6694298230620759</v>
      </c>
      <c r="I255" s="16">
        <f>INDEX('Team forecast'!$B$2:$AO$26,MATCH('Master data'!$B255,'Team forecast'!$B$2:$B$26,0),MATCH('Master data'!I$1,'Team forecast'!$B$2:$AO$2,0))</f>
        <v>0.66430787748130482</v>
      </c>
      <c r="J255" s="16">
        <f>INDEX('Team forecast'!$B$2:$AO$26,MATCH('Master data'!$B255,'Team forecast'!$B$2:$B$26,0),MATCH('Master data'!J$1,'Team forecast'!$B$2:$AO$2,0))</f>
        <v>0.5146295912014941</v>
      </c>
      <c r="K255" s="16">
        <f>INDEX('Team forecast'!$B$2:$AO$26,MATCH('Master data'!$B255,'Team forecast'!$B$2:$B$26,0),MATCH('Master data'!K$1,'Team forecast'!$B$2:$AO$2,0))</f>
        <v>4.5619178587418219</v>
      </c>
      <c r="L255" s="16">
        <f>INDEX('Team forecast'!$B$2:$AO$26,MATCH('Master data'!$B255,'Team forecast'!$B$2:$B$26,0),MATCH('Master data'!L$1,'Team forecast'!$B$2:$AO$2,0))</f>
        <v>2.1808086887012532</v>
      </c>
      <c r="M255">
        <f>IF(Players!BC256=1,95,0)</f>
        <v>0</v>
      </c>
      <c r="N255" s="2">
        <f>Players!BN256</f>
        <v>0</v>
      </c>
      <c r="O255" s="2">
        <f>Players!BO256</f>
        <v>0</v>
      </c>
      <c r="P255" s="2">
        <f>Players!BP256</f>
        <v>0</v>
      </c>
      <c r="Q255" s="2">
        <f>Players!BQ256</f>
        <v>0.17709563164108619</v>
      </c>
      <c r="R255" s="2">
        <f>Players!BR256</f>
        <v>0</v>
      </c>
      <c r="S255" s="2">
        <f t="shared" si="280"/>
        <v>1.6694298230620759</v>
      </c>
      <c r="T255" s="2">
        <f t="shared" si="281"/>
        <v>0.66430787748130482</v>
      </c>
      <c r="U255" s="16">
        <f>INDEX('Team forecast'!$B$2:$AO$26,MATCH('Master data'!$B255,'Team forecast'!$B$2:$B$26,0),MATCH('Master data'!U$1,'Team forecast'!$B$2:$AO$2,0))</f>
        <v>0.60759493670886078</v>
      </c>
      <c r="V255" s="16">
        <f>INDEX('Team forecast'!$B$2:$AO$26,MATCH('Master data'!$B255,'Team forecast'!$B$2:$B$26,0),MATCH('Master data'!V$1,'Team forecast'!$B$2:$AO$2,0))</f>
        <v>0.23544303797468349</v>
      </c>
      <c r="W255" s="16">
        <f>INDEX('Team forecast'!$B$2:$AO$26,MATCH('Master data'!$B255,'Team forecast'!$B$2:$B$26,0),MATCH('Master data'!W$1,'Team forecast'!$B$2:$AO$2,0))</f>
        <v>0.1569620253164557</v>
      </c>
      <c r="X255" s="5">
        <f t="shared" si="282"/>
        <v>-5000</v>
      </c>
      <c r="Y255" s="5">
        <f t="shared" si="283"/>
        <v>0</v>
      </c>
      <c r="Z255" s="5">
        <f t="shared" si="284"/>
        <v>0</v>
      </c>
      <c r="AA255" s="5">
        <f t="shared" si="285"/>
        <v>0</v>
      </c>
      <c r="AB255" s="5">
        <f t="shared" si="286"/>
        <v>0</v>
      </c>
      <c r="AC255" s="5">
        <f t="shared" si="287"/>
        <v>0</v>
      </c>
      <c r="AD255" s="5">
        <f t="shared" si="288"/>
        <v>0</v>
      </c>
      <c r="AE255" s="5">
        <f t="shared" si="289"/>
        <v>25731.479560074706</v>
      </c>
      <c r="AF255" s="5">
        <f t="shared" si="290"/>
        <v>0</v>
      </c>
      <c r="AG255" s="5">
        <f t="shared" si="291"/>
        <v>0</v>
      </c>
      <c r="AH255" s="5">
        <f t="shared" si="292"/>
        <v>0</v>
      </c>
      <c r="AI255" s="5">
        <f t="shared" si="293"/>
        <v>0</v>
      </c>
      <c r="AJ255" s="5">
        <f t="shared" si="294"/>
        <v>0</v>
      </c>
      <c r="AK255" s="5">
        <f>IFERROR(SUM(X255:AJ255),-5000)*((Cockpit!$C$3)^0)</f>
        <v>20731.479560074706</v>
      </c>
      <c r="AL255" s="16">
        <f>INDEX('Team forecast'!$B$2:$AO$26,MATCH('Master data'!$B255,'Team forecast'!$B$2:$B$26,0),MATCH('Master data'!AL$1,'Team forecast'!$B$2:$AO$2,0))</f>
        <v>1.8662925210906216</v>
      </c>
      <c r="AM255" s="16">
        <f>INDEX('Team forecast'!$B$2:$AO$26,MATCH('Master data'!$B255,'Team forecast'!$B$2:$B$26,0),MATCH('Master data'!AM$1,'Team forecast'!$B$2:$AO$2,0))</f>
        <v>0.66231971676468582</v>
      </c>
      <c r="AN255" s="16">
        <f>INDEX('Team forecast'!$B$2:$AO$26,MATCH('Master data'!$B255,'Team forecast'!$B$2:$B$26,0),MATCH('Master data'!AN$1,'Team forecast'!$B$2:$AO$2,0))</f>
        <v>0.51565377532228363</v>
      </c>
      <c r="AO255" s="16">
        <f>INDEX('Team forecast'!$B$2:$AO$26,MATCH('Master data'!$B255,'Team forecast'!$B$2:$B$26,0),MATCH('Master data'!AO$1,'Team forecast'!$B$2:$AO$2,0))</f>
        <v>5.0998688677930888</v>
      </c>
      <c r="AP255" s="16">
        <f>INDEX('Team forecast'!$B$2:$AO$26,MATCH('Master data'!$B255,'Team forecast'!$B$2:$B$26,0),MATCH('Master data'!AP$1,'Team forecast'!$B$2:$AO$2,0))</f>
        <v>2.1742818984699284</v>
      </c>
      <c r="AQ255" s="5">
        <f t="shared" si="295"/>
        <v>-5000</v>
      </c>
      <c r="AR255" s="5">
        <f>INDEX('Team forecast'!$B$2:$AO$26,MATCH('Master data'!$B255,'Team forecast'!$B$2:$B$26,0),MATCH('Master data'!AR$1,'Team forecast'!$B$2:$AO$2,0))*IF(X255&gt;0,25000,0)</f>
        <v>0</v>
      </c>
      <c r="AS255" s="16">
        <f>INDEX('Team forecast'!$B$2:$AO$26,MATCH('Master data'!$B255,'Team forecast'!$B$2:$B$26,0),MATCH('Master data'!AS$1,'Team forecast'!$B$2:$AO$2,0))*IF(X255&gt;0,5000,0)</f>
        <v>0</v>
      </c>
      <c r="AT255" s="16">
        <f>INDEX('Team forecast'!$B$2:$AO$26,MATCH('Master data'!$B255,'Team forecast'!$B$2:$B$26,0),MATCH('Master data'!AT$1,'Team forecast'!$B$2:$AO$2,0))*IF(X255&gt;0,-15000,0)</f>
        <v>0</v>
      </c>
      <c r="AU255" s="5">
        <f t="shared" si="296"/>
        <v>0</v>
      </c>
      <c r="AV255" s="5">
        <f t="shared" si="297"/>
        <v>0</v>
      </c>
      <c r="AW255" s="5">
        <f t="shared" si="298"/>
        <v>0</v>
      </c>
      <c r="AX255" s="5">
        <f t="shared" si="299"/>
        <v>25782.688766114181</v>
      </c>
      <c r="AY255" s="5">
        <f t="shared" si="300"/>
        <v>0</v>
      </c>
      <c r="AZ255" s="5">
        <f t="shared" si="301"/>
        <v>0</v>
      </c>
      <c r="BA255" s="5">
        <f t="shared" si="302"/>
        <v>0</v>
      </c>
      <c r="BB255" s="5">
        <f t="shared" si="303"/>
        <v>0</v>
      </c>
      <c r="BC255" s="5">
        <f t="shared" si="304"/>
        <v>0</v>
      </c>
      <c r="BD255" s="5">
        <f t="shared" si="305"/>
        <v>20782.688766114181</v>
      </c>
      <c r="BE255" s="16">
        <f>INDEX('Team forecast'!$B$2:$AO$26,MATCH('Master data'!$B255,'Team forecast'!$B$2:$B$26,0),MATCH('Master data'!BE$1,'Team forecast'!$B$2:$AO$2,0))</f>
        <v>0</v>
      </c>
      <c r="BF255" s="16">
        <f>INDEX('Team forecast'!$B$2:$AO$26,MATCH('Master data'!$B255,'Team forecast'!$B$2:$B$26,0),MATCH('Master data'!BF$1,'Team forecast'!$B$2:$AO$2,0))</f>
        <v>0</v>
      </c>
      <c r="BG255" s="16">
        <f>INDEX('Team forecast'!$B$2:$AO$26,MATCH('Master data'!$B255,'Team forecast'!$B$2:$B$26,0),MATCH('Master data'!BG$1,'Team forecast'!$B$2:$AO$2,0))</f>
        <v>0</v>
      </c>
      <c r="BH255" s="16">
        <f>INDEX('Team forecast'!$B$2:$AO$26,MATCH('Master data'!$B255,'Team forecast'!$B$2:$B$26,0),MATCH('Master data'!BH$1,'Team forecast'!$B$2:$AO$2,0))</f>
        <v>0</v>
      </c>
      <c r="BI255" s="16">
        <f>INDEX('Team forecast'!$B$2:$AO$26,MATCH('Master data'!$B255,'Team forecast'!$B$2:$B$26,0),MATCH('Master data'!BI$1,'Team forecast'!$B$2:$AO$2,0))</f>
        <v>0</v>
      </c>
      <c r="BJ255" s="5">
        <f t="shared" si="306"/>
        <v>-5000</v>
      </c>
      <c r="BK255" s="5">
        <f>INDEX('Team forecast'!$R$3:$BH$26,MATCH($B255,'Team forecast'!$B$3:$B$26,0),MATCH(BK$1,'Team forecast'!$R$2:$BH$2,0))*IF($X255&gt;0,25000,0)</f>
        <v>0</v>
      </c>
      <c r="BL255" s="5">
        <f>INDEX('Team forecast'!$R$3:$BH$26,MATCH($B255,'Team forecast'!$B$3:$B$26,0),MATCH(BL$1,'Team forecast'!$R$2:$BH$2,0))*IF($X255&gt;0,5000,0)</f>
        <v>0</v>
      </c>
      <c r="BM255" s="5">
        <f>INDEX('Team forecast'!$R$3:$BH$26,MATCH($B255,'Team forecast'!$B$3:$B$26,0),MATCH(BM$1,'Team forecast'!$R$2:$BH$2,0))*IF($X255&gt;0,-15000,0)</f>
        <v>0</v>
      </c>
      <c r="BN255" s="5">
        <f t="shared" si="307"/>
        <v>0</v>
      </c>
      <c r="BO255" s="5">
        <f t="shared" si="308"/>
        <v>0</v>
      </c>
      <c r="BP255" s="5">
        <f t="shared" si="309"/>
        <v>0</v>
      </c>
      <c r="BQ255" s="5">
        <f t="shared" si="310"/>
        <v>0</v>
      </c>
      <c r="BR255" s="5">
        <f t="shared" si="311"/>
        <v>0</v>
      </c>
      <c r="BS255" s="5">
        <f t="shared" si="312"/>
        <v>0</v>
      </c>
      <c r="BT255" s="5">
        <f t="shared" si="313"/>
        <v>0</v>
      </c>
      <c r="BU255" s="5">
        <f t="shared" si="314"/>
        <v>0</v>
      </c>
      <c r="BV255" s="5">
        <f t="shared" si="315"/>
        <v>0</v>
      </c>
      <c r="BW255" s="5">
        <f t="shared" si="316"/>
        <v>0</v>
      </c>
      <c r="BX255" s="5">
        <f t="shared" si="317"/>
        <v>20757.084163094441</v>
      </c>
      <c r="BY255" s="5">
        <f t="shared" si="318"/>
        <v>62271.252489283324</v>
      </c>
      <c r="BZ255" s="5">
        <f>MAX(INDEX('Team forecast'!$R$3:$BH$26,MATCH($B255,'Team forecast'!$B$3:$B$26,0),MATCH(BZ$1,'Team forecast'!$R$2:$BH$2,0))*($BX255)-(1-INDEX('Team forecast'!$R$3:$BH$26,MATCH($B255,'Team forecast'!$B$3:$B$26,0),MATCH(BZ$1,'Team forecast'!$R$2:$BH$2,0)))*(BY255+CH255)*0.01,-5000)</f>
        <v>17726.162884441062</v>
      </c>
      <c r="CA255" s="5">
        <f>MAX(INDEX('Team forecast'!$R$3:$BH$26,MATCH($B255,'Team forecast'!$B$3:$B$26,0),MATCH(CA$1,'Team forecast'!$R$2:$BH$2,0))*$BX255-(1-INDEX('Team forecast'!$R$3:$BH$26,MATCH($B255,'Team forecast'!$B$3:$B$26,0),MATCH(CA$1,'Team forecast'!$R$2:$BH$2,0)))*(BY255+BX255+CH255)*0.01,-5000)</f>
        <v>-3703.1631832049607</v>
      </c>
      <c r="CB255" s="5">
        <f>MAX(INDEX('Team forecast'!$R$3:$BH$26,MATCH($B255,'Team forecast'!$B$3:$B$26,0),MATCH(CB$1,'Team forecast'!$R$2:$BH$2,0))*$BX255-(1-INDEX('Team forecast'!$R$3:$BH$26,MATCH($B255,'Team forecast'!$B$3:$B$26,0),MATCH(CB$1,'Team forecast'!$R$2:$BH$2,0)))*(BY255+BX255*2+CH255)*0.01,0)</f>
        <v>0</v>
      </c>
      <c r="CC255" s="5">
        <v>0</v>
      </c>
      <c r="CD255" s="5">
        <f>+AK255+BD255*Cockpit!$C$3+BW255*Cockpit!$C$3^2+BZ255*Cockpit!$C$3^3+CA255*Cockpit!$C$3^4+CB255*Cockpit!$C$3^5+CC255*Cockpit!$C$3^6</f>
        <v>39107.312790512624</v>
      </c>
      <c r="CE255" s="5"/>
      <c r="CF255" s="5"/>
      <c r="CG255" s="5">
        <v>0</v>
      </c>
      <c r="CH255" s="5">
        <f t="shared" si="319"/>
        <v>2495000</v>
      </c>
      <c r="CI255" s="5">
        <f t="shared" si="320"/>
        <v>2495000</v>
      </c>
      <c r="CJ255" s="1">
        <f t="shared" si="321"/>
        <v>1.6E-2</v>
      </c>
      <c r="CK255" s="5">
        <f>RANK(CD255,$CD$2:$CD$622)+COUNTIF($CD$2:$CD255,$CD255)-1</f>
        <v>206</v>
      </c>
      <c r="CL255" s="5">
        <f>RANK(CJ255,$CJ$2:$CJ$622)+COUNTIF($CJ$2:$CJ255,$CJ255)-1</f>
        <v>153</v>
      </c>
    </row>
    <row r="256" spans="1:90" x14ac:dyDescent="0.3">
      <c r="A256" t="str">
        <f>Players!P257</f>
        <v>Gaetano Castrovilli</v>
      </c>
      <c r="B256" t="str">
        <f>Players!G257</f>
        <v>Italy</v>
      </c>
      <c r="C256" t="str">
        <f>Players!AB257</f>
        <v>Midfield</v>
      </c>
      <c r="D256" s="1"/>
      <c r="F256" t="str">
        <f>IFERROR(INDEX(Lookup!B:B,MATCH(INDEX(Players!C:C,MATCH(E256,Players!A:A,0)),Lookup!D:D,0)),"")</f>
        <v/>
      </c>
      <c r="G256">
        <f>IF(Players!AC257=0,10000000,Players!AC257)</f>
        <v>2995000</v>
      </c>
      <c r="H256" s="16">
        <f>INDEX('Team forecast'!$B$2:$AO$26,MATCH('Master data'!$B256,'Team forecast'!$B$2:$B$26,0),MATCH('Master data'!H$1,'Team forecast'!$B$2:$AO$2,0))</f>
        <v>1.6694298230620759</v>
      </c>
      <c r="I256" s="16">
        <f>INDEX('Team forecast'!$B$2:$AO$26,MATCH('Master data'!$B256,'Team forecast'!$B$2:$B$26,0),MATCH('Master data'!I$1,'Team forecast'!$B$2:$AO$2,0))</f>
        <v>0.66430787748130482</v>
      </c>
      <c r="J256" s="16">
        <f>INDEX('Team forecast'!$B$2:$AO$26,MATCH('Master data'!$B256,'Team forecast'!$B$2:$B$26,0),MATCH('Master data'!J$1,'Team forecast'!$B$2:$AO$2,0))</f>
        <v>0.5146295912014941</v>
      </c>
      <c r="K256" s="16">
        <f>INDEX('Team forecast'!$B$2:$AO$26,MATCH('Master data'!$B256,'Team forecast'!$B$2:$B$26,0),MATCH('Master data'!K$1,'Team forecast'!$B$2:$AO$2,0))</f>
        <v>4.5619178587418219</v>
      </c>
      <c r="L256" s="16">
        <f>INDEX('Team forecast'!$B$2:$AO$26,MATCH('Master data'!$B256,'Team forecast'!$B$2:$B$26,0),MATCH('Master data'!L$1,'Team forecast'!$B$2:$AO$2,0))</f>
        <v>2.1808086887012532</v>
      </c>
      <c r="M256">
        <f>IF(Players!BC257=1,95,0)</f>
        <v>0</v>
      </c>
      <c r="N256" s="2">
        <f>Players!BN257</f>
        <v>0</v>
      </c>
      <c r="O256" s="2">
        <f>Players!BO257</f>
        <v>0</v>
      </c>
      <c r="P256" s="2">
        <f>Players!BP257</f>
        <v>0</v>
      </c>
      <c r="Q256" s="2">
        <f>Players!BQ257</f>
        <v>0.15345268542199489</v>
      </c>
      <c r="R256" s="2">
        <f>Players!BR257</f>
        <v>3.8363171355498722E-2</v>
      </c>
      <c r="S256" s="2">
        <f t="shared" si="280"/>
        <v>1.6694298230620759</v>
      </c>
      <c r="T256" s="2">
        <f t="shared" si="281"/>
        <v>0.66430787748130482</v>
      </c>
      <c r="U256" s="16">
        <f>INDEX('Team forecast'!$B$2:$AO$26,MATCH('Master data'!$B256,'Team forecast'!$B$2:$B$26,0),MATCH('Master data'!U$1,'Team forecast'!$B$2:$AO$2,0))</f>
        <v>0.60759493670886078</v>
      </c>
      <c r="V256" s="16">
        <f>INDEX('Team forecast'!$B$2:$AO$26,MATCH('Master data'!$B256,'Team forecast'!$B$2:$B$26,0),MATCH('Master data'!V$1,'Team forecast'!$B$2:$AO$2,0))</f>
        <v>0.23544303797468349</v>
      </c>
      <c r="W256" s="16">
        <f>INDEX('Team forecast'!$B$2:$AO$26,MATCH('Master data'!$B256,'Team forecast'!$B$2:$B$26,0),MATCH('Master data'!W$1,'Team forecast'!$B$2:$AO$2,0))</f>
        <v>0.1569620253164557</v>
      </c>
      <c r="X256" s="5">
        <f t="shared" si="282"/>
        <v>-5000</v>
      </c>
      <c r="Y256" s="5">
        <f t="shared" si="283"/>
        <v>0</v>
      </c>
      <c r="Z256" s="5">
        <f t="shared" si="284"/>
        <v>0</v>
      </c>
      <c r="AA256" s="5">
        <f t="shared" si="285"/>
        <v>0</v>
      </c>
      <c r="AB256" s="5">
        <f t="shared" si="286"/>
        <v>0</v>
      </c>
      <c r="AC256" s="5">
        <f t="shared" si="287"/>
        <v>0</v>
      </c>
      <c r="AD256" s="5">
        <f t="shared" si="288"/>
        <v>0</v>
      </c>
      <c r="AE256" s="5">
        <f t="shared" si="289"/>
        <v>0</v>
      </c>
      <c r="AF256" s="5">
        <f t="shared" si="290"/>
        <v>0</v>
      </c>
      <c r="AG256" s="5">
        <f t="shared" si="291"/>
        <v>0</v>
      </c>
      <c r="AH256" s="5">
        <f t="shared" si="292"/>
        <v>0</v>
      </c>
      <c r="AI256" s="5">
        <f t="shared" si="293"/>
        <v>0</v>
      </c>
      <c r="AJ256" s="5">
        <f t="shared" si="294"/>
        <v>0</v>
      </c>
      <c r="AK256" s="5">
        <f>IFERROR(SUM(X256:AJ256),-5000)*((Cockpit!$C$3)^0)</f>
        <v>-5000</v>
      </c>
      <c r="AL256" s="16">
        <f>INDEX('Team forecast'!$B$2:$AO$26,MATCH('Master data'!$B256,'Team forecast'!$B$2:$B$26,0),MATCH('Master data'!AL$1,'Team forecast'!$B$2:$AO$2,0))</f>
        <v>1.8662925210906216</v>
      </c>
      <c r="AM256" s="16">
        <f>INDEX('Team forecast'!$B$2:$AO$26,MATCH('Master data'!$B256,'Team forecast'!$B$2:$B$26,0),MATCH('Master data'!AM$1,'Team forecast'!$B$2:$AO$2,0))</f>
        <v>0.66231971676468582</v>
      </c>
      <c r="AN256" s="16">
        <f>INDEX('Team forecast'!$B$2:$AO$26,MATCH('Master data'!$B256,'Team forecast'!$B$2:$B$26,0),MATCH('Master data'!AN$1,'Team forecast'!$B$2:$AO$2,0))</f>
        <v>0.51565377532228363</v>
      </c>
      <c r="AO256" s="16">
        <f>INDEX('Team forecast'!$B$2:$AO$26,MATCH('Master data'!$B256,'Team forecast'!$B$2:$B$26,0),MATCH('Master data'!AO$1,'Team forecast'!$B$2:$AO$2,0))</f>
        <v>5.0998688677930888</v>
      </c>
      <c r="AP256" s="16">
        <f>INDEX('Team forecast'!$B$2:$AO$26,MATCH('Master data'!$B256,'Team forecast'!$B$2:$B$26,0),MATCH('Master data'!AP$1,'Team forecast'!$B$2:$AO$2,0))</f>
        <v>2.1742818984699284</v>
      </c>
      <c r="AQ256" s="5">
        <f t="shared" si="295"/>
        <v>-5000</v>
      </c>
      <c r="AR256" s="5">
        <f>INDEX('Team forecast'!$B$2:$AO$26,MATCH('Master data'!$B256,'Team forecast'!$B$2:$B$26,0),MATCH('Master data'!AR$1,'Team forecast'!$B$2:$AO$2,0))*IF(X256&gt;0,25000,0)</f>
        <v>0</v>
      </c>
      <c r="AS256" s="16">
        <f>INDEX('Team forecast'!$B$2:$AO$26,MATCH('Master data'!$B256,'Team forecast'!$B$2:$B$26,0),MATCH('Master data'!AS$1,'Team forecast'!$B$2:$AO$2,0))*IF(X256&gt;0,5000,0)</f>
        <v>0</v>
      </c>
      <c r="AT256" s="16">
        <f>INDEX('Team forecast'!$B$2:$AO$26,MATCH('Master data'!$B256,'Team forecast'!$B$2:$B$26,0),MATCH('Master data'!AT$1,'Team forecast'!$B$2:$AO$2,0))*IF(X256&gt;0,-15000,0)</f>
        <v>0</v>
      </c>
      <c r="AU256" s="5">
        <f t="shared" si="296"/>
        <v>0</v>
      </c>
      <c r="AV256" s="5">
        <f t="shared" si="297"/>
        <v>0</v>
      </c>
      <c r="AW256" s="5">
        <f t="shared" si="298"/>
        <v>0</v>
      </c>
      <c r="AX256" s="5">
        <f t="shared" si="299"/>
        <v>0</v>
      </c>
      <c r="AY256" s="5">
        <f t="shared" si="300"/>
        <v>0</v>
      </c>
      <c r="AZ256" s="5">
        <f t="shared" si="301"/>
        <v>0</v>
      </c>
      <c r="BA256" s="5">
        <f t="shared" si="302"/>
        <v>0</v>
      </c>
      <c r="BB256" s="5">
        <f t="shared" si="303"/>
        <v>0</v>
      </c>
      <c r="BC256" s="5">
        <f t="shared" si="304"/>
        <v>0</v>
      </c>
      <c r="BD256" s="5">
        <f t="shared" si="305"/>
        <v>-5000</v>
      </c>
      <c r="BE256" s="16">
        <f>INDEX('Team forecast'!$B$2:$AO$26,MATCH('Master data'!$B256,'Team forecast'!$B$2:$B$26,0),MATCH('Master data'!BE$1,'Team forecast'!$B$2:$AO$2,0))</f>
        <v>0</v>
      </c>
      <c r="BF256" s="16">
        <f>INDEX('Team forecast'!$B$2:$AO$26,MATCH('Master data'!$B256,'Team forecast'!$B$2:$B$26,0),MATCH('Master data'!BF$1,'Team forecast'!$B$2:$AO$2,0))</f>
        <v>0</v>
      </c>
      <c r="BG256" s="16">
        <f>INDEX('Team forecast'!$B$2:$AO$26,MATCH('Master data'!$B256,'Team forecast'!$B$2:$B$26,0),MATCH('Master data'!BG$1,'Team forecast'!$B$2:$AO$2,0))</f>
        <v>0</v>
      </c>
      <c r="BH256" s="16">
        <f>INDEX('Team forecast'!$B$2:$AO$26,MATCH('Master data'!$B256,'Team forecast'!$B$2:$B$26,0),MATCH('Master data'!BH$1,'Team forecast'!$B$2:$AO$2,0))</f>
        <v>0</v>
      </c>
      <c r="BI256" s="16">
        <f>INDEX('Team forecast'!$B$2:$AO$26,MATCH('Master data'!$B256,'Team forecast'!$B$2:$B$26,0),MATCH('Master data'!BI$1,'Team forecast'!$B$2:$AO$2,0))</f>
        <v>0</v>
      </c>
      <c r="BJ256" s="5">
        <f t="shared" si="306"/>
        <v>-5000</v>
      </c>
      <c r="BK256" s="5">
        <f>INDEX('Team forecast'!$R$3:$BH$26,MATCH($B256,'Team forecast'!$B$3:$B$26,0),MATCH(BK$1,'Team forecast'!$R$2:$BH$2,0))*IF($X256&gt;0,25000,0)</f>
        <v>0</v>
      </c>
      <c r="BL256" s="5">
        <f>INDEX('Team forecast'!$R$3:$BH$26,MATCH($B256,'Team forecast'!$B$3:$B$26,0),MATCH(BL$1,'Team forecast'!$R$2:$BH$2,0))*IF($X256&gt;0,5000,0)</f>
        <v>0</v>
      </c>
      <c r="BM256" s="5">
        <f>INDEX('Team forecast'!$R$3:$BH$26,MATCH($B256,'Team forecast'!$B$3:$B$26,0),MATCH(BM$1,'Team forecast'!$R$2:$BH$2,0))*IF($X256&gt;0,-15000,0)</f>
        <v>0</v>
      </c>
      <c r="BN256" s="5">
        <f t="shared" si="307"/>
        <v>0</v>
      </c>
      <c r="BO256" s="5">
        <f t="shared" si="308"/>
        <v>0</v>
      </c>
      <c r="BP256" s="5">
        <f t="shared" si="309"/>
        <v>0</v>
      </c>
      <c r="BQ256" s="5">
        <f t="shared" si="310"/>
        <v>0</v>
      </c>
      <c r="BR256" s="5">
        <f t="shared" si="311"/>
        <v>0</v>
      </c>
      <c r="BS256" s="5">
        <f t="shared" si="312"/>
        <v>0</v>
      </c>
      <c r="BT256" s="5">
        <f t="shared" si="313"/>
        <v>0</v>
      </c>
      <c r="BU256" s="5">
        <f t="shared" si="314"/>
        <v>0</v>
      </c>
      <c r="BV256" s="5">
        <f t="shared" si="315"/>
        <v>0</v>
      </c>
      <c r="BW256" s="5">
        <f t="shared" si="316"/>
        <v>0</v>
      </c>
      <c r="BX256" s="5">
        <f t="shared" si="317"/>
        <v>-5000</v>
      </c>
      <c r="BY256" s="5">
        <f t="shared" si="318"/>
        <v>-15000</v>
      </c>
      <c r="BZ256" s="5">
        <f>MAX(INDEX('Team forecast'!$R$3:$BH$26,MATCH($B256,'Team forecast'!$B$3:$B$26,0),MATCH(BZ$1,'Team forecast'!$R$2:$BH$2,0))*($BX256)-(1-INDEX('Team forecast'!$R$3:$BH$26,MATCH($B256,'Team forecast'!$B$3:$B$26,0),MATCH(BZ$1,'Team forecast'!$R$2:$BH$2,0)))*(BY256+CH256)*0.01,-5000)</f>
        <v>-5000</v>
      </c>
      <c r="CA256" s="5">
        <f>MAX(INDEX('Team forecast'!$R$3:$BH$26,MATCH($B256,'Team forecast'!$B$3:$B$26,0),MATCH(CA$1,'Team forecast'!$R$2:$BH$2,0))*$BX256-(1-INDEX('Team forecast'!$R$3:$BH$26,MATCH($B256,'Team forecast'!$B$3:$B$26,0),MATCH(CA$1,'Team forecast'!$R$2:$BH$2,0)))*(BY256+BX256+CH256)*0.01,-5000)</f>
        <v>-5000</v>
      </c>
      <c r="CB256" s="5">
        <f>MAX(INDEX('Team forecast'!$R$3:$BH$26,MATCH($B256,'Team forecast'!$B$3:$B$26,0),MATCH(CB$1,'Team forecast'!$R$2:$BH$2,0))*$BX256-(1-INDEX('Team forecast'!$R$3:$BH$26,MATCH($B256,'Team forecast'!$B$3:$B$26,0),MATCH(CB$1,'Team forecast'!$R$2:$BH$2,0)))*(BY256+BX256*2+CH256)*0.01,0)</f>
        <v>0</v>
      </c>
      <c r="CC256" s="5">
        <v>0</v>
      </c>
      <c r="CD256" s="5">
        <f>+AK256+BD256*Cockpit!$C$3+BW256*Cockpit!$C$3^2+BZ256*Cockpit!$C$3^3+CA256*Cockpit!$C$3^4+CB256*Cockpit!$C$3^5+CC256*Cockpit!$C$3^6</f>
        <v>-10802.469135802468</v>
      </c>
      <c r="CE256" s="5"/>
      <c r="CF256" s="5"/>
      <c r="CG256" s="5">
        <v>0</v>
      </c>
      <c r="CH256" s="5">
        <f t="shared" si="319"/>
        <v>2995000</v>
      </c>
      <c r="CI256" s="5">
        <f t="shared" si="320"/>
        <v>2995000</v>
      </c>
      <c r="CJ256" s="1">
        <f t="shared" si="321"/>
        <v>-4.0000000000000001E-3</v>
      </c>
      <c r="CK256" s="5">
        <f>RANK(CD256,$CD$2:$CD$622)+COUNTIF($CD$2:$CD256,$CD256)-1</f>
        <v>493</v>
      </c>
      <c r="CL256" s="5">
        <f>RANK(CJ256,$CJ$2:$CJ$622)+COUNTIF($CJ$2:$CJ256,$CJ256)-1</f>
        <v>503</v>
      </c>
    </row>
    <row r="257" spans="1:90" x14ac:dyDescent="0.3">
      <c r="A257" t="str">
        <f>Players!P258</f>
        <v>Matz Sels</v>
      </c>
      <c r="B257" t="str">
        <f>Players!G258</f>
        <v>Belgium</v>
      </c>
      <c r="C257" t="str">
        <f>Players!AB258</f>
        <v>Goalkeeper</v>
      </c>
      <c r="D257" s="1"/>
      <c r="F257" t="str">
        <f>IFERROR(INDEX(Lookup!B:B,MATCH(INDEX(Players!C:C,MATCH(E257,Players!A:A,0)),Lookup!D:D,0)),"")</f>
        <v/>
      </c>
      <c r="G257">
        <f>IF(Players!AC258=0,10000000,Players!AC258)</f>
        <v>4995000</v>
      </c>
      <c r="H257" s="16">
        <f>INDEX('Team forecast'!$B$2:$AO$26,MATCH('Master data'!$B257,'Team forecast'!$B$2:$B$26,0),MATCH('Master data'!H$1,'Team forecast'!$B$2:$AO$2,0))</f>
        <v>1.3904776720313736</v>
      </c>
      <c r="I257" s="16">
        <f>INDEX('Team forecast'!$B$2:$AO$26,MATCH('Master data'!$B257,'Team forecast'!$B$2:$B$26,0),MATCH('Master data'!I$1,'Team forecast'!$B$2:$AO$2,0))</f>
        <v>0.98501256392320902</v>
      </c>
      <c r="J257" s="16">
        <f>INDEX('Team forecast'!$B$2:$AO$26,MATCH('Master data'!$B257,'Team forecast'!$B$2:$B$26,0),MATCH('Master data'!J$1,'Team forecast'!$B$2:$AO$2,0))</f>
        <v>0.37343453510436442</v>
      </c>
      <c r="K257" s="16">
        <f>INDEX('Team forecast'!$B$2:$AO$26,MATCH('Master data'!$B257,'Team forecast'!$B$2:$B$26,0),MATCH('Master data'!K$1,'Team forecast'!$B$2:$AO$2,0))</f>
        <v>3.64738364221295</v>
      </c>
      <c r="L257" s="16">
        <f>INDEX('Team forecast'!$B$2:$AO$26,MATCH('Master data'!$B257,'Team forecast'!$B$2:$B$26,0),MATCH('Master data'!L$1,'Team forecast'!$B$2:$AO$2,0))</f>
        <v>3.2336271037883124</v>
      </c>
      <c r="M257">
        <f>IF(Players!BC258=1,95,0)</f>
        <v>0</v>
      </c>
      <c r="N257" s="2">
        <f>Players!BN258</f>
        <v>0</v>
      </c>
      <c r="O257" s="2">
        <f>Players!BO258</f>
        <v>0</v>
      </c>
      <c r="P257" s="2">
        <f>Players!BP258</f>
        <v>0</v>
      </c>
      <c r="Q257" s="2">
        <f>Players!BQ258</f>
        <v>0</v>
      </c>
      <c r="R257" s="2">
        <f>Players!BR258</f>
        <v>0</v>
      </c>
      <c r="S257" s="2">
        <f t="shared" si="280"/>
        <v>1.3904776720313736</v>
      </c>
      <c r="T257" s="2">
        <f t="shared" si="281"/>
        <v>0.98501256392320902</v>
      </c>
      <c r="U257" s="16">
        <f>INDEX('Team forecast'!$B$2:$AO$26,MATCH('Master data'!$B257,'Team forecast'!$B$2:$B$26,0),MATCH('Master data'!U$1,'Team forecast'!$B$2:$AO$2,0))</f>
        <v>0.45540796963946878</v>
      </c>
      <c r="V257" s="16">
        <f>INDEX('Team forecast'!$B$2:$AO$26,MATCH('Master data'!$B257,'Team forecast'!$B$2:$B$26,0),MATCH('Master data'!V$1,'Team forecast'!$B$2:$AO$2,0))</f>
        <v>0.31119544592030363</v>
      </c>
      <c r="W257" s="16">
        <f>INDEX('Team forecast'!$B$2:$AO$26,MATCH('Master data'!$B257,'Team forecast'!$B$2:$B$26,0),MATCH('Master data'!W$1,'Team forecast'!$B$2:$AO$2,0))</f>
        <v>0.23339658444022771</v>
      </c>
      <c r="X257" s="5">
        <f t="shared" si="282"/>
        <v>-5000</v>
      </c>
      <c r="Y257" s="5">
        <f t="shared" si="283"/>
        <v>0</v>
      </c>
      <c r="Z257" s="5">
        <f t="shared" si="284"/>
        <v>0</v>
      </c>
      <c r="AA257" s="5">
        <f t="shared" si="285"/>
        <v>0</v>
      </c>
      <c r="AB257" s="5">
        <f t="shared" si="286"/>
        <v>0</v>
      </c>
      <c r="AC257" s="5">
        <f t="shared" si="287"/>
        <v>0</v>
      </c>
      <c r="AD257" s="5">
        <f t="shared" si="288"/>
        <v>0</v>
      </c>
      <c r="AE257" s="5">
        <f t="shared" si="289"/>
        <v>28007.590132827332</v>
      </c>
      <c r="AF257" s="5">
        <f t="shared" si="290"/>
        <v>11243.072699325518</v>
      </c>
      <c r="AG257" s="5">
        <f t="shared" si="291"/>
        <v>0</v>
      </c>
      <c r="AH257" s="5">
        <f t="shared" si="292"/>
        <v>0</v>
      </c>
      <c r="AI257" s="5">
        <f t="shared" si="293"/>
        <v>0</v>
      </c>
      <c r="AJ257" s="5">
        <f t="shared" si="294"/>
        <v>0</v>
      </c>
      <c r="AK257" s="5">
        <f>IFERROR(SUM(X257:AJ257),-5000)*((Cockpit!$C$3)^0)</f>
        <v>34250.662832152848</v>
      </c>
      <c r="AL257" s="16">
        <f>INDEX('Team forecast'!$B$2:$AO$26,MATCH('Master data'!$B257,'Team forecast'!$B$2:$B$26,0),MATCH('Master data'!AL$1,'Team forecast'!$B$2:$AO$2,0))</f>
        <v>2.3578794100156779</v>
      </c>
      <c r="AM257" s="16">
        <f>INDEX('Team forecast'!$B$2:$AO$26,MATCH('Master data'!$B257,'Team forecast'!$B$2:$B$26,0),MATCH('Master data'!AM$1,'Team forecast'!$B$2:$AO$2,0))</f>
        <v>0.60341572553131961</v>
      </c>
      <c r="AN257" s="16">
        <f>INDEX('Team forecast'!$B$2:$AO$26,MATCH('Master data'!$B257,'Team forecast'!$B$2:$B$26,0),MATCH('Master data'!AN$1,'Team forecast'!$B$2:$AO$2,0))</f>
        <v>0.5469402440769694</v>
      </c>
      <c r="AO257" s="16">
        <f>INDEX('Team forecast'!$B$2:$AO$26,MATCH('Master data'!$B257,'Team forecast'!$B$2:$B$26,0),MATCH('Master data'!AO$1,'Team forecast'!$B$2:$AO$2,0))</f>
        <v>6.1849902111969035</v>
      </c>
      <c r="AP257" s="16">
        <f>INDEX('Team forecast'!$B$2:$AO$26,MATCH('Master data'!$B257,'Team forecast'!$B$2:$B$26,0),MATCH('Master data'!AP$1,'Team forecast'!$B$2:$AO$2,0))</f>
        <v>1.9809102100775644</v>
      </c>
      <c r="AQ257" s="5">
        <f t="shared" si="295"/>
        <v>-5000</v>
      </c>
      <c r="AR257" s="5">
        <f>INDEX('Team forecast'!$B$2:$AO$26,MATCH('Master data'!$B257,'Team forecast'!$B$2:$B$26,0),MATCH('Master data'!AR$1,'Team forecast'!$B$2:$AO$2,0))*IF(X257&gt;0,25000,0)</f>
        <v>0</v>
      </c>
      <c r="AS257" s="16">
        <f>INDEX('Team forecast'!$B$2:$AO$26,MATCH('Master data'!$B257,'Team forecast'!$B$2:$B$26,0),MATCH('Master data'!AS$1,'Team forecast'!$B$2:$AO$2,0))*IF(X257&gt;0,5000,0)</f>
        <v>0</v>
      </c>
      <c r="AT257" s="16">
        <f>INDEX('Team forecast'!$B$2:$AO$26,MATCH('Master data'!$B257,'Team forecast'!$B$2:$B$26,0),MATCH('Master data'!AT$1,'Team forecast'!$B$2:$AO$2,0))*IF(X257&gt;0,-15000,0)</f>
        <v>0</v>
      </c>
      <c r="AU257" s="5">
        <f t="shared" si="296"/>
        <v>0</v>
      </c>
      <c r="AV257" s="5">
        <f t="shared" si="297"/>
        <v>0</v>
      </c>
      <c r="AW257" s="5">
        <f t="shared" si="298"/>
        <v>0</v>
      </c>
      <c r="AX257" s="5">
        <f t="shared" si="299"/>
        <v>41020.518305772704</v>
      </c>
      <c r="AY257" s="5">
        <f t="shared" si="300"/>
        <v>6887.4724227312245</v>
      </c>
      <c r="AZ257" s="5">
        <f t="shared" si="301"/>
        <v>0</v>
      </c>
      <c r="BA257" s="5">
        <f t="shared" si="302"/>
        <v>0</v>
      </c>
      <c r="BB257" s="5">
        <f t="shared" si="303"/>
        <v>0</v>
      </c>
      <c r="BC257" s="5">
        <f t="shared" si="304"/>
        <v>0</v>
      </c>
      <c r="BD257" s="5">
        <f t="shared" si="305"/>
        <v>42907.99072850393</v>
      </c>
      <c r="BE257" s="16">
        <f>INDEX('Team forecast'!$B$2:$AO$26,MATCH('Master data'!$B257,'Team forecast'!$B$2:$B$26,0),MATCH('Master data'!BE$1,'Team forecast'!$B$2:$AO$2,0))</f>
        <v>0</v>
      </c>
      <c r="BF257" s="16">
        <f>INDEX('Team forecast'!$B$2:$AO$26,MATCH('Master data'!$B257,'Team forecast'!$B$2:$B$26,0),MATCH('Master data'!BF$1,'Team forecast'!$B$2:$AO$2,0))</f>
        <v>0</v>
      </c>
      <c r="BG257" s="16">
        <f>INDEX('Team forecast'!$B$2:$AO$26,MATCH('Master data'!$B257,'Team forecast'!$B$2:$B$26,0),MATCH('Master data'!BG$1,'Team forecast'!$B$2:$AO$2,0))</f>
        <v>0</v>
      </c>
      <c r="BH257" s="16">
        <f>INDEX('Team forecast'!$B$2:$AO$26,MATCH('Master data'!$B257,'Team forecast'!$B$2:$B$26,0),MATCH('Master data'!BH$1,'Team forecast'!$B$2:$AO$2,0))</f>
        <v>0</v>
      </c>
      <c r="BI257" s="16">
        <f>INDEX('Team forecast'!$B$2:$AO$26,MATCH('Master data'!$B257,'Team forecast'!$B$2:$B$26,0),MATCH('Master data'!BI$1,'Team forecast'!$B$2:$AO$2,0))</f>
        <v>0</v>
      </c>
      <c r="BJ257" s="5">
        <f t="shared" si="306"/>
        <v>-5000</v>
      </c>
      <c r="BK257" s="5">
        <f>INDEX('Team forecast'!$R$3:$BH$26,MATCH($B257,'Team forecast'!$B$3:$B$26,0),MATCH(BK$1,'Team forecast'!$R$2:$BH$2,0))*IF($X257&gt;0,25000,0)</f>
        <v>0</v>
      </c>
      <c r="BL257" s="5">
        <f>INDEX('Team forecast'!$R$3:$BH$26,MATCH($B257,'Team forecast'!$B$3:$B$26,0),MATCH(BL$1,'Team forecast'!$R$2:$BH$2,0))*IF($X257&gt;0,5000,0)</f>
        <v>0</v>
      </c>
      <c r="BM257" s="5">
        <f>INDEX('Team forecast'!$R$3:$BH$26,MATCH($B257,'Team forecast'!$B$3:$B$26,0),MATCH(BM$1,'Team forecast'!$R$2:$BH$2,0))*IF($X257&gt;0,-15000,0)</f>
        <v>0</v>
      </c>
      <c r="BN257" s="5">
        <f t="shared" si="307"/>
        <v>0</v>
      </c>
      <c r="BO257" s="5">
        <f t="shared" si="308"/>
        <v>0</v>
      </c>
      <c r="BP257" s="5">
        <f t="shared" si="309"/>
        <v>0</v>
      </c>
      <c r="BQ257" s="5">
        <f t="shared" si="310"/>
        <v>0</v>
      </c>
      <c r="BR257" s="5">
        <f t="shared" si="311"/>
        <v>0</v>
      </c>
      <c r="BS257" s="5">
        <f t="shared" si="312"/>
        <v>0</v>
      </c>
      <c r="BT257" s="5">
        <f t="shared" si="313"/>
        <v>0</v>
      </c>
      <c r="BU257" s="5">
        <f t="shared" si="314"/>
        <v>0</v>
      </c>
      <c r="BV257" s="5">
        <f t="shared" si="315"/>
        <v>0</v>
      </c>
      <c r="BW257" s="5">
        <f t="shared" si="316"/>
        <v>0</v>
      </c>
      <c r="BX257" s="5">
        <f t="shared" si="317"/>
        <v>38579.326780328389</v>
      </c>
      <c r="BY257" s="5">
        <f t="shared" si="318"/>
        <v>115737.98034098517</v>
      </c>
      <c r="BZ257" s="5">
        <f>MAX(INDEX('Team forecast'!$R$3:$BH$26,MATCH($B257,'Team forecast'!$B$3:$B$26,0),MATCH(BZ$1,'Team forecast'!$R$2:$BH$2,0))*($BX257)-(1-INDEX('Team forecast'!$R$3:$BH$26,MATCH($B257,'Team forecast'!$B$3:$B$26,0),MATCH(BZ$1,'Team forecast'!$R$2:$BH$2,0)))*(BY257+CH257)*0.01,-5000)</f>
        <v>31935.867033384806</v>
      </c>
      <c r="CA257" s="5">
        <f>MAX(INDEX('Team forecast'!$R$3:$BH$26,MATCH($B257,'Team forecast'!$B$3:$B$26,0),MATCH(CA$1,'Team forecast'!$R$2:$BH$2,0))*$BX257-(1-INDEX('Team forecast'!$R$3:$BH$26,MATCH($B257,'Team forecast'!$B$3:$B$26,0),MATCH(CA$1,'Team forecast'!$R$2:$BH$2,0)))*(BY257+BX257+CH257)*0.01,-5000)</f>
        <v>-5000</v>
      </c>
      <c r="CB257" s="5">
        <f>MAX(INDEX('Team forecast'!$R$3:$BH$26,MATCH($B257,'Team forecast'!$B$3:$B$26,0),MATCH(CB$1,'Team forecast'!$R$2:$BH$2,0))*$BX257-(1-INDEX('Team forecast'!$R$3:$BH$26,MATCH($B257,'Team forecast'!$B$3:$B$26,0),MATCH(CB$1,'Team forecast'!$R$2:$BH$2,0)))*(BY257+BX257*2+CH257)*0.01,0)</f>
        <v>0</v>
      </c>
      <c r="CC257" s="5">
        <v>0</v>
      </c>
      <c r="CD257" s="5">
        <f>+AK257+BD257*Cockpit!$C$3+BW257*Cockpit!$C$3^2+BZ257*Cockpit!$C$3^3+CA257*Cockpit!$C$3^4+CB257*Cockpit!$C$3^5+CC257*Cockpit!$C$3^6</f>
        <v>71330.814784504051</v>
      </c>
      <c r="CE257" s="5"/>
      <c r="CF257" s="5"/>
      <c r="CG257" s="5">
        <v>0</v>
      </c>
      <c r="CH257" s="5">
        <f t="shared" si="319"/>
        <v>4995000</v>
      </c>
      <c r="CI257" s="5">
        <f t="shared" si="320"/>
        <v>4995000</v>
      </c>
      <c r="CJ257" s="1">
        <f t="shared" si="321"/>
        <v>1.4E-2</v>
      </c>
      <c r="CK257" s="5">
        <f>RANK(CD257,$CD$2:$CD$622)+COUNTIF($CD$2:$CD257,$CD257)-1</f>
        <v>139</v>
      </c>
      <c r="CL257" s="5">
        <f>RANK(CJ257,$CJ$2:$CJ$622)+COUNTIF($CJ$2:$CJ257,$CJ257)-1</f>
        <v>176</v>
      </c>
    </row>
    <row r="258" spans="1:90" x14ac:dyDescent="0.3">
      <c r="A258" t="str">
        <f>Players!P259</f>
        <v>Thomas Vermaelen</v>
      </c>
      <c r="B258" t="str">
        <f>Players!G259</f>
        <v>Belgium</v>
      </c>
      <c r="C258" t="str">
        <f>Players!AB259</f>
        <v>Defense</v>
      </c>
      <c r="D258" s="1"/>
      <c r="F258" t="str">
        <f>IFERROR(INDEX(Lookup!B:B,MATCH(INDEX(Players!C:C,MATCH(E258,Players!A:A,0)),Lookup!D:D,0)),"")</f>
        <v/>
      </c>
      <c r="G258">
        <f>IF(Players!AC259=0,10000000,Players!AC259)</f>
        <v>4042000</v>
      </c>
      <c r="H258" s="16">
        <f>INDEX('Team forecast'!$B$2:$AO$26,MATCH('Master data'!$B258,'Team forecast'!$B$2:$B$26,0),MATCH('Master data'!H$1,'Team forecast'!$B$2:$AO$2,0))</f>
        <v>1.3904776720313736</v>
      </c>
      <c r="I258" s="16">
        <f>INDEX('Team forecast'!$B$2:$AO$26,MATCH('Master data'!$B258,'Team forecast'!$B$2:$B$26,0),MATCH('Master data'!I$1,'Team forecast'!$B$2:$AO$2,0))</f>
        <v>0.98501256392320902</v>
      </c>
      <c r="J258" s="16">
        <f>INDEX('Team forecast'!$B$2:$AO$26,MATCH('Master data'!$B258,'Team forecast'!$B$2:$B$26,0),MATCH('Master data'!J$1,'Team forecast'!$B$2:$AO$2,0))</f>
        <v>0.37343453510436442</v>
      </c>
      <c r="K258" s="16">
        <f>INDEX('Team forecast'!$B$2:$AO$26,MATCH('Master data'!$B258,'Team forecast'!$B$2:$B$26,0),MATCH('Master data'!K$1,'Team forecast'!$B$2:$AO$2,0))</f>
        <v>3.64738364221295</v>
      </c>
      <c r="L258" s="16">
        <f>INDEX('Team forecast'!$B$2:$AO$26,MATCH('Master data'!$B258,'Team forecast'!$B$2:$B$26,0),MATCH('Master data'!L$1,'Team forecast'!$B$2:$AO$2,0))</f>
        <v>3.2336271037883124</v>
      </c>
      <c r="M258">
        <f>IF(Players!BC259=1,95,0)</f>
        <v>95</v>
      </c>
      <c r="N258" s="2">
        <f>Players!BN259</f>
        <v>4.1629574189631556E-2</v>
      </c>
      <c r="O258" s="2">
        <f>Players!BO259</f>
        <v>6.8155937632659813E-2</v>
      </c>
      <c r="P258" s="2">
        <f>Players!BP259</f>
        <v>0.12078054877626984</v>
      </c>
      <c r="Q258" s="2">
        <f>Players!BQ259</f>
        <v>0.23609978150036415</v>
      </c>
      <c r="R258" s="2">
        <f>Players!BR259</f>
        <v>0</v>
      </c>
      <c r="S258" s="2">
        <f t="shared" si="280"/>
        <v>1.3904776720313736</v>
      </c>
      <c r="T258" s="2">
        <f t="shared" si="281"/>
        <v>0.98501256392320902</v>
      </c>
      <c r="U258" s="16">
        <f>INDEX('Team forecast'!$B$2:$AO$26,MATCH('Master data'!$B258,'Team forecast'!$B$2:$B$26,0),MATCH('Master data'!U$1,'Team forecast'!$B$2:$AO$2,0))</f>
        <v>0.45540796963946878</v>
      </c>
      <c r="V258" s="16">
        <f>INDEX('Team forecast'!$B$2:$AO$26,MATCH('Master data'!$B258,'Team forecast'!$B$2:$B$26,0),MATCH('Master data'!V$1,'Team forecast'!$B$2:$AO$2,0))</f>
        <v>0.31119544592030363</v>
      </c>
      <c r="W258" s="16">
        <f>INDEX('Team forecast'!$B$2:$AO$26,MATCH('Master data'!$B258,'Team forecast'!$B$2:$B$26,0),MATCH('Master data'!W$1,'Team forecast'!$B$2:$AO$2,0))</f>
        <v>0.23339658444022771</v>
      </c>
      <c r="X258" s="5">
        <f t="shared" si="282"/>
        <v>7000</v>
      </c>
      <c r="Y258" s="5">
        <f t="shared" si="283"/>
        <v>11385.19924098672</v>
      </c>
      <c r="Z258" s="5">
        <f t="shared" si="284"/>
        <v>1555.977229601518</v>
      </c>
      <c r="AA258" s="5">
        <f t="shared" si="285"/>
        <v>-3500.9487666034156</v>
      </c>
      <c r="AB258" s="5">
        <f t="shared" si="286"/>
        <v>8682.7490110284361</v>
      </c>
      <c r="AC258" s="5">
        <f t="shared" si="287"/>
        <v>4738.4654747288159</v>
      </c>
      <c r="AD258" s="5">
        <f t="shared" si="288"/>
        <v>4405.3299790407</v>
      </c>
      <c r="AE258" s="5">
        <f t="shared" si="289"/>
        <v>18671.72675521822</v>
      </c>
      <c r="AF258" s="5">
        <f t="shared" si="290"/>
        <v>0</v>
      </c>
      <c r="AG258" s="5">
        <f t="shared" si="291"/>
        <v>-4721.9956300072827</v>
      </c>
      <c r="AH258" s="5">
        <f t="shared" si="292"/>
        <v>0</v>
      </c>
      <c r="AI258" s="5">
        <f t="shared" si="293"/>
        <v>13904.776720313735</v>
      </c>
      <c r="AJ258" s="5">
        <f t="shared" si="294"/>
        <v>-7880.1005113856718</v>
      </c>
      <c r="AK258" s="5">
        <f>IFERROR(SUM(X258:AJ258),-5000)*((Cockpit!$C$3)^0)</f>
        <v>54241.179502921768</v>
      </c>
      <c r="AL258" s="16">
        <f>INDEX('Team forecast'!$B$2:$AO$26,MATCH('Master data'!$B258,'Team forecast'!$B$2:$B$26,0),MATCH('Master data'!AL$1,'Team forecast'!$B$2:$AO$2,0))</f>
        <v>2.3578794100156779</v>
      </c>
      <c r="AM258" s="16">
        <f>INDEX('Team forecast'!$B$2:$AO$26,MATCH('Master data'!$B258,'Team forecast'!$B$2:$B$26,0),MATCH('Master data'!AM$1,'Team forecast'!$B$2:$AO$2,0))</f>
        <v>0.60341572553131961</v>
      </c>
      <c r="AN258" s="16">
        <f>INDEX('Team forecast'!$B$2:$AO$26,MATCH('Master data'!$B258,'Team forecast'!$B$2:$B$26,0),MATCH('Master data'!AN$1,'Team forecast'!$B$2:$AO$2,0))</f>
        <v>0.5469402440769694</v>
      </c>
      <c r="AO258" s="16">
        <f>INDEX('Team forecast'!$B$2:$AO$26,MATCH('Master data'!$B258,'Team forecast'!$B$2:$B$26,0),MATCH('Master data'!AO$1,'Team forecast'!$B$2:$AO$2,0))</f>
        <v>6.1849902111969035</v>
      </c>
      <c r="AP258" s="16">
        <f>INDEX('Team forecast'!$B$2:$AO$26,MATCH('Master data'!$B258,'Team forecast'!$B$2:$B$26,0),MATCH('Master data'!AP$1,'Team forecast'!$B$2:$AO$2,0))</f>
        <v>1.9809102100775644</v>
      </c>
      <c r="AQ258" s="5">
        <f t="shared" si="295"/>
        <v>7000</v>
      </c>
      <c r="AR258" s="5">
        <f>INDEX('Team forecast'!$B$2:$AO$26,MATCH('Master data'!$B258,'Team forecast'!$B$2:$B$26,0),MATCH('Master data'!AR$1,'Team forecast'!$B$2:$AO$2,0))*IF(X258&gt;0,25000,0)</f>
        <v>19389.479964204038</v>
      </c>
      <c r="AS258" s="16">
        <f>INDEX('Team forecast'!$B$2:$AO$26,MATCH('Master data'!$B258,'Team forecast'!$B$2:$B$26,0),MATCH('Master data'!AS$1,'Team forecast'!$B$2:$AO$2,0))*IF(X258&gt;0,5000,0)</f>
        <v>727.851247887044</v>
      </c>
      <c r="AT258" s="16">
        <f>INDEX('Team forecast'!$B$2:$AO$26,MATCH('Master data'!$B258,'Team forecast'!$B$2:$B$26,0),MATCH('Master data'!AT$1,'Team forecast'!$B$2:$AO$2,0))*IF(X258&gt;0,-15000,0)</f>
        <v>-1182.7582778164463</v>
      </c>
      <c r="AU258" s="5">
        <f t="shared" si="296"/>
        <v>14723.627374417851</v>
      </c>
      <c r="AV258" s="5">
        <f t="shared" si="297"/>
        <v>8035.1741007180635</v>
      </c>
      <c r="AW258" s="5">
        <f t="shared" si="298"/>
        <v>7470.2651188421905</v>
      </c>
      <c r="AX258" s="5">
        <f t="shared" si="299"/>
        <v>27347.01220384847</v>
      </c>
      <c r="AY258" s="5">
        <f t="shared" si="300"/>
        <v>0</v>
      </c>
      <c r="AZ258" s="5">
        <f t="shared" si="301"/>
        <v>-4721.9956300072827</v>
      </c>
      <c r="BA258" s="5">
        <f t="shared" si="302"/>
        <v>0</v>
      </c>
      <c r="BB258" s="5">
        <f t="shared" si="303"/>
        <v>23578.794100156778</v>
      </c>
      <c r="BC258" s="5">
        <f t="shared" si="304"/>
        <v>-4827.3258042505568</v>
      </c>
      <c r="BD258" s="5">
        <f t="shared" si="305"/>
        <v>97540.124398000131</v>
      </c>
      <c r="BE258" s="16">
        <f>INDEX('Team forecast'!$B$2:$AO$26,MATCH('Master data'!$B258,'Team forecast'!$B$2:$B$26,0),MATCH('Master data'!BE$1,'Team forecast'!$B$2:$AO$2,0))</f>
        <v>0</v>
      </c>
      <c r="BF258" s="16">
        <f>INDEX('Team forecast'!$B$2:$AO$26,MATCH('Master data'!$B258,'Team forecast'!$B$2:$B$26,0),MATCH('Master data'!BF$1,'Team forecast'!$B$2:$AO$2,0))</f>
        <v>0</v>
      </c>
      <c r="BG258" s="16">
        <f>INDEX('Team forecast'!$B$2:$AO$26,MATCH('Master data'!$B258,'Team forecast'!$B$2:$B$26,0),MATCH('Master data'!BG$1,'Team forecast'!$B$2:$AO$2,0))</f>
        <v>0</v>
      </c>
      <c r="BH258" s="16">
        <f>INDEX('Team forecast'!$B$2:$AO$26,MATCH('Master data'!$B258,'Team forecast'!$B$2:$B$26,0),MATCH('Master data'!BH$1,'Team forecast'!$B$2:$AO$2,0))</f>
        <v>0</v>
      </c>
      <c r="BI258" s="16">
        <f>INDEX('Team forecast'!$B$2:$AO$26,MATCH('Master data'!$B258,'Team forecast'!$B$2:$B$26,0),MATCH('Master data'!BI$1,'Team forecast'!$B$2:$AO$2,0))</f>
        <v>0</v>
      </c>
      <c r="BJ258" s="5">
        <f t="shared" si="306"/>
        <v>7000</v>
      </c>
      <c r="BK258" s="5">
        <f>INDEX('Team forecast'!$R$3:$BH$26,MATCH($B258,'Team forecast'!$B$3:$B$26,0),MATCH(BK$1,'Team forecast'!$R$2:$BH$2,0))*IF($X258&gt;0,25000,0)</f>
        <v>0</v>
      </c>
      <c r="BL258" s="5">
        <f>INDEX('Team forecast'!$R$3:$BH$26,MATCH($B258,'Team forecast'!$B$3:$B$26,0),MATCH(BL$1,'Team forecast'!$R$2:$BH$2,0))*IF($X258&gt;0,5000,0)</f>
        <v>0</v>
      </c>
      <c r="BM258" s="5">
        <f>INDEX('Team forecast'!$R$3:$BH$26,MATCH($B258,'Team forecast'!$B$3:$B$26,0),MATCH(BM$1,'Team forecast'!$R$2:$BH$2,0))*IF($X258&gt;0,-15000,0)</f>
        <v>0</v>
      </c>
      <c r="BN258" s="5">
        <f t="shared" si="307"/>
        <v>0</v>
      </c>
      <c r="BO258" s="5">
        <f t="shared" si="308"/>
        <v>0</v>
      </c>
      <c r="BP258" s="5">
        <f t="shared" si="309"/>
        <v>0</v>
      </c>
      <c r="BQ258" s="5">
        <f t="shared" si="310"/>
        <v>0</v>
      </c>
      <c r="BR258" s="5">
        <f t="shared" si="311"/>
        <v>0</v>
      </c>
      <c r="BS258" s="5">
        <f t="shared" si="312"/>
        <v>-4721.9956300072827</v>
      </c>
      <c r="BT258" s="5">
        <f t="shared" si="313"/>
        <v>0</v>
      </c>
      <c r="BU258" s="5">
        <f t="shared" si="314"/>
        <v>0</v>
      </c>
      <c r="BV258" s="5">
        <f t="shared" si="315"/>
        <v>0</v>
      </c>
      <c r="BW258" s="5">
        <f t="shared" si="316"/>
        <v>0</v>
      </c>
      <c r="BX258" s="5">
        <f t="shared" si="317"/>
        <v>75890.651950460946</v>
      </c>
      <c r="BY258" s="5">
        <f t="shared" si="318"/>
        <v>227671.95585138284</v>
      </c>
      <c r="BZ258" s="5">
        <f>MAX(INDEX('Team forecast'!$R$3:$BH$26,MATCH($B258,'Team forecast'!$B$3:$B$26,0),MATCH(BZ$1,'Team forecast'!$R$2:$BH$2,0))*($BX258)-(1-INDEX('Team forecast'!$R$3:$BH$26,MATCH($B258,'Team forecast'!$B$3:$B$26,0),MATCH(BZ$1,'Team forecast'!$R$2:$BH$2,0)))*(BY258+CH258)*0.01,-5000)</f>
        <v>67106.402209055392</v>
      </c>
      <c r="CA258" s="5">
        <f>MAX(INDEX('Team forecast'!$R$3:$BH$26,MATCH($B258,'Team forecast'!$B$3:$B$26,0),MATCH(CA$1,'Team forecast'!$R$2:$BH$2,0))*$BX258-(1-INDEX('Team forecast'!$R$3:$BH$26,MATCH($B258,'Team forecast'!$B$3:$B$26,0),MATCH(CA$1,'Team forecast'!$R$2:$BH$2,0)))*(BY258+BX258+CH258)*0.01,-5000)</f>
        <v>13020.083519481464</v>
      </c>
      <c r="CB258" s="5">
        <f>MAX(INDEX('Team forecast'!$R$3:$BH$26,MATCH($B258,'Team forecast'!$B$3:$B$26,0),MATCH(CB$1,'Team forecast'!$R$2:$BH$2,0))*$BX258-(1-INDEX('Team forecast'!$R$3:$BH$26,MATCH($B258,'Team forecast'!$B$3:$B$26,0),MATCH(CB$1,'Team forecast'!$R$2:$BH$2,0)))*(BY258+BX258*2+CH258)*0.01,0)</f>
        <v>0</v>
      </c>
      <c r="CC258" s="5">
        <v>0</v>
      </c>
      <c r="CD258" s="5">
        <f>+AK258+BD258*Cockpit!$C$3+BW258*Cockpit!$C$3^2+BZ258*Cockpit!$C$3^3+CA258*Cockpit!$C$3^4+CB258*Cockpit!$C$3^5+CC258*Cockpit!$C$3^6</f>
        <v>141723.17588342846</v>
      </c>
      <c r="CE258" s="5"/>
      <c r="CF258" s="5"/>
      <c r="CG258" s="5">
        <v>0</v>
      </c>
      <c r="CH258" s="5">
        <f t="shared" si="319"/>
        <v>4042000</v>
      </c>
      <c r="CI258" s="5">
        <f t="shared" si="320"/>
        <v>4042000</v>
      </c>
      <c r="CJ258" s="1">
        <f t="shared" si="321"/>
        <v>3.5000000000000003E-2</v>
      </c>
      <c r="CK258" s="5">
        <f>RANK(CD258,$CD$2:$CD$622)+COUNTIF($CD$2:$CD258,$CD258)-1</f>
        <v>47</v>
      </c>
      <c r="CL258" s="5">
        <f>RANK(CJ258,$CJ$2:$CJ$622)+COUNTIF($CJ$2:$CJ258,$CJ258)-1</f>
        <v>37</v>
      </c>
    </row>
    <row r="259" spans="1:90" x14ac:dyDescent="0.3">
      <c r="A259" t="str">
        <f>Players!P260</f>
        <v>Marco Bizot</v>
      </c>
      <c r="B259" t="str">
        <f>Players!G260</f>
        <v>Netherlands</v>
      </c>
      <c r="C259" t="str">
        <f>Players!AB260</f>
        <v>Goalkeeper</v>
      </c>
      <c r="D259" s="1"/>
      <c r="F259" t="str">
        <f>IFERROR(INDEX(Lookup!B:B,MATCH(INDEX(Players!C:C,MATCH(E259,Players!A:A,0)),Lookup!D:D,0)),"")</f>
        <v/>
      </c>
      <c r="G259">
        <f>IF(Players!AC260=0,10000000,Players!AC260)</f>
        <v>4495000</v>
      </c>
      <c r="H259" s="16">
        <f>INDEX('Team forecast'!$B$2:$AO$26,MATCH('Master data'!$B259,'Team forecast'!$B$2:$B$26,0),MATCH('Master data'!H$1,'Team forecast'!$B$2:$AO$2,0))</f>
        <v>1.9317940875295669</v>
      </c>
      <c r="I259" s="16">
        <f>INDEX('Team forecast'!$B$2:$AO$26,MATCH('Master data'!$B259,'Team forecast'!$B$2:$B$26,0),MATCH('Master data'!I$1,'Team forecast'!$B$2:$AO$2,0))</f>
        <v>0.87092212684430403</v>
      </c>
      <c r="J259" s="16">
        <f>INDEX('Team forecast'!$B$2:$AO$26,MATCH('Master data'!$B259,'Team forecast'!$B$2:$B$26,0),MATCH('Master data'!J$1,'Team forecast'!$B$2:$AO$2,0))</f>
        <v>0.41856540084388189</v>
      </c>
      <c r="K259" s="16">
        <f>INDEX('Team forecast'!$B$2:$AO$26,MATCH('Master data'!$B259,'Team forecast'!$B$2:$B$26,0),MATCH('Master data'!K$1,'Team forecast'!$B$2:$AO$2,0))</f>
        <v>5.488461706626059</v>
      </c>
      <c r="L259" s="16">
        <f>INDEX('Team forecast'!$B$2:$AO$26,MATCH('Master data'!$B259,'Team forecast'!$B$2:$B$26,0),MATCH('Master data'!L$1,'Team forecast'!$B$2:$AO$2,0))</f>
        <v>2.8590877901454426</v>
      </c>
      <c r="M259">
        <f>IF(Players!BC260=1,95,0)</f>
        <v>0</v>
      </c>
      <c r="N259" s="2">
        <f>Players!BN260</f>
        <v>0</v>
      </c>
      <c r="O259" s="2">
        <f>Players!BO260</f>
        <v>0</v>
      </c>
      <c r="P259" s="2">
        <f>Players!BP260</f>
        <v>0</v>
      </c>
      <c r="Q259" s="2">
        <f>Players!BQ260</f>
        <v>0</v>
      </c>
      <c r="R259" s="2">
        <f>Players!BR260</f>
        <v>0</v>
      </c>
      <c r="S259" s="2">
        <f t="shared" ref="S259:S322" si="322">H259</f>
        <v>1.9317940875295669</v>
      </c>
      <c r="T259" s="2">
        <f t="shared" ref="T259:T322" si="323">I259</f>
        <v>0.87092212684430403</v>
      </c>
      <c r="U259" s="16">
        <f>INDEX('Team forecast'!$B$2:$AO$26,MATCH('Master data'!$B259,'Team forecast'!$B$2:$B$26,0),MATCH('Master data'!U$1,'Team forecast'!$B$2:$AO$2,0))</f>
        <v>0.60759493670886078</v>
      </c>
      <c r="V259" s="16">
        <f>INDEX('Team forecast'!$B$2:$AO$26,MATCH('Master data'!$B259,'Team forecast'!$B$2:$B$26,0),MATCH('Master data'!V$1,'Team forecast'!$B$2:$AO$2,0))</f>
        <v>0.23544303797468349</v>
      </c>
      <c r="W259" s="16">
        <f>INDEX('Team forecast'!$B$2:$AO$26,MATCH('Master data'!$B259,'Team forecast'!$B$2:$B$26,0),MATCH('Master data'!W$1,'Team forecast'!$B$2:$AO$2,0))</f>
        <v>0.1569620253164557</v>
      </c>
      <c r="X259" s="5">
        <f t="shared" ref="X259:X322" si="324">IF(M259&gt;95,7000*2,IF(M259&gt;0,7000,-5000))</f>
        <v>-5000</v>
      </c>
      <c r="Y259" s="5">
        <f t="shared" ref="Y259:Y322" si="325">IF($X259&gt;0,U259*25000,0)</f>
        <v>0</v>
      </c>
      <c r="Z259" s="5">
        <f t="shared" ref="Z259:Z322" si="326">IF($X259&gt;0,V259*5000,0)</f>
        <v>0</v>
      </c>
      <c r="AA259" s="5">
        <f t="shared" ref="AA259:AA322" si="327">IF($X259&gt;0,W259*(-15000),0)</f>
        <v>0</v>
      </c>
      <c r="AB259" s="5">
        <f t="shared" ref="AB259:AB322" si="328">IF($C259="Defense",$N259*150000,IF($C259="Midfield",$N259*125000,IF($C259="Striker",$N259*100000,0)))*$H259</f>
        <v>0</v>
      </c>
      <c r="AC259" s="5">
        <f t="shared" ref="AC259:AC322" si="329">$O259*50000*H259</f>
        <v>0</v>
      </c>
      <c r="AD259" s="5">
        <f t="shared" ref="AD259:AD322" si="330">$P259*K259*10000</f>
        <v>0</v>
      </c>
      <c r="AE259" s="5">
        <f t="shared" ref="AE259:AE322" si="331">IF($C259="Goalkeeper",J259*75000,IF($C259="Defense",J259*50000,0))</f>
        <v>31392.405063291142</v>
      </c>
      <c r="AF259" s="5">
        <f t="shared" ref="AF259:AF322" si="332">IF($C259="Goalkeeper",(L259-I259)*5000,0)</f>
        <v>9940.8283165056928</v>
      </c>
      <c r="AG259" s="5">
        <f t="shared" ref="AG259:AG322" si="333">IF(M259&gt;0,Q259*(-20000),0)</f>
        <v>0</v>
      </c>
      <c r="AH259" s="5">
        <f t="shared" ref="AH259:AH322" si="334">IF(M259&gt;0,R259*(-50000),0)</f>
        <v>0</v>
      </c>
      <c r="AI259" s="5">
        <f t="shared" ref="AI259:AI322" si="335">IF(M259&gt;0,S259*10000,0)</f>
        <v>0</v>
      </c>
      <c r="AJ259" s="5">
        <f t="shared" ref="AJ259:AJ322" si="336">IF(M259&gt;0,T259*(-8000),0)</f>
        <v>0</v>
      </c>
      <c r="AK259" s="5">
        <f>IFERROR(SUM(X259:AJ259),-5000)*((Cockpit!$C$3)^0)</f>
        <v>36333.233379796831</v>
      </c>
      <c r="AL259" s="16">
        <f>INDEX('Team forecast'!$B$2:$AO$26,MATCH('Master data'!$B259,'Team forecast'!$B$2:$B$26,0),MATCH('Master data'!AL$1,'Team forecast'!$B$2:$AO$2,0))</f>
        <v>2.4630934556476545</v>
      </c>
      <c r="AM259" s="16">
        <f>INDEX('Team forecast'!$B$2:$AO$26,MATCH('Master data'!$B259,'Team forecast'!$B$2:$B$26,0),MATCH('Master data'!AM$1,'Team forecast'!$B$2:$AO$2,0))</f>
        <v>0.51627380220950081</v>
      </c>
      <c r="AN259" s="16">
        <f>INDEX('Team forecast'!$B$2:$AO$26,MATCH('Master data'!$B259,'Team forecast'!$B$2:$B$26,0),MATCH('Master data'!AN$1,'Team forecast'!$B$2:$AO$2,0))</f>
        <v>0.59673998157876562</v>
      </c>
      <c r="AO259" s="16">
        <f>INDEX('Team forecast'!$B$2:$AO$26,MATCH('Master data'!$B259,'Team forecast'!$B$2:$B$26,0),MATCH('Master data'!AO$1,'Team forecast'!$B$2:$AO$2,0))</f>
        <v>6.9979477618400647</v>
      </c>
      <c r="AP259" s="16">
        <f>INDEX('Team forecast'!$B$2:$AO$26,MATCH('Master data'!$B259,'Team forecast'!$B$2:$B$26,0),MATCH('Master data'!AP$1,'Team forecast'!$B$2:$AO$2,0))</f>
        <v>1.6948382395766441</v>
      </c>
      <c r="AQ259" s="5">
        <f t="shared" ref="AQ259:AQ322" si="337">X259</f>
        <v>-5000</v>
      </c>
      <c r="AR259" s="5">
        <f>INDEX('Team forecast'!$B$2:$AO$26,MATCH('Master data'!$B259,'Team forecast'!$B$2:$B$26,0),MATCH('Master data'!AR$1,'Team forecast'!$B$2:$AO$2,0))*IF(X259&gt;0,25000,0)</f>
        <v>0</v>
      </c>
      <c r="AS259" s="16">
        <f>INDEX('Team forecast'!$B$2:$AO$26,MATCH('Master data'!$B259,'Team forecast'!$B$2:$B$26,0),MATCH('Master data'!AS$1,'Team forecast'!$B$2:$AO$2,0))*IF(X259&gt;0,5000,0)</f>
        <v>0</v>
      </c>
      <c r="AT259" s="16">
        <f>INDEX('Team forecast'!$B$2:$AO$26,MATCH('Master data'!$B259,'Team forecast'!$B$2:$B$26,0),MATCH('Master data'!AT$1,'Team forecast'!$B$2:$AO$2,0))*IF(X259&gt;0,-15000,0)</f>
        <v>0</v>
      </c>
      <c r="AU259" s="5">
        <f t="shared" ref="AU259:AU322" si="338">IF($C259="Defense",$N259*150000,IF($C259="Midfield",$N259*125000,IF($C259="Striker",$N259*100000,0)))*$AL259</f>
        <v>0</v>
      </c>
      <c r="AV259" s="5">
        <f t="shared" ref="AV259:AV322" si="339">$O259*50000*AL259</f>
        <v>0</v>
      </c>
      <c r="AW259" s="5">
        <f t="shared" ref="AW259:AW322" si="340">$P259*AO259*10000</f>
        <v>0</v>
      </c>
      <c r="AX259" s="5">
        <f t="shared" ref="AX259:AX322" si="341">IF($C259="Goalkeeper",AN259*75000,IF($C259="Defense",AN259*50000,0))</f>
        <v>44755.498618407422</v>
      </c>
      <c r="AY259" s="5">
        <f t="shared" ref="AY259:AY322" si="342">IF($C259="Goalkeeper",(AP259-AM259)*5000,0)</f>
        <v>5892.8221868357168</v>
      </c>
      <c r="AZ259" s="5">
        <f t="shared" ref="AZ259:AZ322" si="343">$AG259</f>
        <v>0</v>
      </c>
      <c r="BA259" s="5">
        <f t="shared" ref="BA259:BA322" si="344">$AH259</f>
        <v>0</v>
      </c>
      <c r="BB259" s="5">
        <f t="shared" ref="BB259:BB322" si="345">IF(X259&gt;0,AL259*10000,0)</f>
        <v>0</v>
      </c>
      <c r="BC259" s="5">
        <f t="shared" ref="BC259:BC322" si="346">IF(X259&gt;0,AM259*(-8000),0)</f>
        <v>0</v>
      </c>
      <c r="BD259" s="5">
        <f t="shared" ref="BD259:BD322" si="347">IFERROR(SUM(AQ259:BC259),0)</f>
        <v>45648.320805243136</v>
      </c>
      <c r="BE259" s="16">
        <f>INDEX('Team forecast'!$B$2:$AO$26,MATCH('Master data'!$B259,'Team forecast'!$B$2:$B$26,0),MATCH('Master data'!BE$1,'Team forecast'!$B$2:$AO$2,0))</f>
        <v>0</v>
      </c>
      <c r="BF259" s="16">
        <f>INDEX('Team forecast'!$B$2:$AO$26,MATCH('Master data'!$B259,'Team forecast'!$B$2:$B$26,0),MATCH('Master data'!BF$1,'Team forecast'!$B$2:$AO$2,0))</f>
        <v>0</v>
      </c>
      <c r="BG259" s="16">
        <f>INDEX('Team forecast'!$B$2:$AO$26,MATCH('Master data'!$B259,'Team forecast'!$B$2:$B$26,0),MATCH('Master data'!BG$1,'Team forecast'!$B$2:$AO$2,0))</f>
        <v>0</v>
      </c>
      <c r="BH259" s="16">
        <f>INDEX('Team forecast'!$B$2:$AO$26,MATCH('Master data'!$B259,'Team forecast'!$B$2:$B$26,0),MATCH('Master data'!BH$1,'Team forecast'!$B$2:$AO$2,0))</f>
        <v>0</v>
      </c>
      <c r="BI259" s="16">
        <f>INDEX('Team forecast'!$B$2:$AO$26,MATCH('Master data'!$B259,'Team forecast'!$B$2:$B$26,0),MATCH('Master data'!BI$1,'Team forecast'!$B$2:$AO$2,0))</f>
        <v>0</v>
      </c>
      <c r="BJ259" s="5">
        <f t="shared" ref="BJ259:BJ322" si="348">AQ259</f>
        <v>-5000</v>
      </c>
      <c r="BK259" s="5">
        <f>INDEX('Team forecast'!$R$3:$BH$26,MATCH($B259,'Team forecast'!$B$3:$B$26,0),MATCH(BK$1,'Team forecast'!$R$2:$BH$2,0))*IF($X259&gt;0,25000,0)</f>
        <v>0</v>
      </c>
      <c r="BL259" s="5">
        <f>INDEX('Team forecast'!$R$3:$BH$26,MATCH($B259,'Team forecast'!$B$3:$B$26,0),MATCH(BL$1,'Team forecast'!$R$2:$BH$2,0))*IF($X259&gt;0,5000,0)</f>
        <v>0</v>
      </c>
      <c r="BM259" s="5">
        <f>INDEX('Team forecast'!$R$3:$BH$26,MATCH($B259,'Team forecast'!$B$3:$B$26,0),MATCH(BM$1,'Team forecast'!$R$2:$BH$2,0))*IF($X259&gt;0,-15000,0)</f>
        <v>0</v>
      </c>
      <c r="BN259" s="5">
        <f t="shared" ref="BN259:BN322" si="349">IF($C259="Defense",$N259*150000,IF($C259="Midfield",$N259*125000,IF($C259="Striker",$N259*100000,0)))*$BE259</f>
        <v>0</v>
      </c>
      <c r="BO259" s="5">
        <f t="shared" ref="BO259:BO322" si="350">$O259*50000*$BE259</f>
        <v>0</v>
      </c>
      <c r="BP259" s="5">
        <f t="shared" ref="BP259:BP322" si="351">$P259*BH259*10000</f>
        <v>0</v>
      </c>
      <c r="BQ259" s="5">
        <f t="shared" ref="BQ259:BQ322" si="352">IF($C259="Goalkeeper",BG259*75000,IF($C259="Defense",BG259*50000,0))</f>
        <v>0</v>
      </c>
      <c r="BR259" s="5">
        <f t="shared" ref="BR259:BR322" si="353">IF($C259="Goalkeeper",(BI259-BF259)*5000,0)</f>
        <v>0</v>
      </c>
      <c r="BS259" s="5">
        <f t="shared" ref="BS259:BS322" si="354">$AG259</f>
        <v>0</v>
      </c>
      <c r="BT259" s="5">
        <f t="shared" ref="BT259:BT322" si="355">$AH259</f>
        <v>0</v>
      </c>
      <c r="BU259" s="5">
        <f t="shared" ref="BU259:BU322" si="356">IF(AQ259&gt;0,BE259*10000,0)</f>
        <v>0</v>
      </c>
      <c r="BV259" s="5">
        <f t="shared" ref="BV259:BV322" si="357">IF(AQ259&gt;0,BF259*(-8000),0)</f>
        <v>0</v>
      </c>
      <c r="BW259" s="5">
        <f t="shared" ref="BW259:BW322" si="358">IFERROR(0,0)</f>
        <v>0</v>
      </c>
      <c r="BX259" s="5">
        <f t="shared" ref="BX259:BX322" si="359">AVERAGE(AK259,BD259)</f>
        <v>40990.777092519987</v>
      </c>
      <c r="BY259" s="5">
        <f t="shared" ref="BY259:BY322" si="360">BX259*3</f>
        <v>122972.33127755996</v>
      </c>
      <c r="BZ259" s="5">
        <f>MAX(INDEX('Team forecast'!$R$3:$BH$26,MATCH($B259,'Team forecast'!$B$3:$B$26,0),MATCH(BZ$1,'Team forecast'!$R$2:$BH$2,0))*($BX259)-(1-INDEX('Team forecast'!$R$3:$BH$26,MATCH($B259,'Team forecast'!$B$3:$B$26,0),MATCH(BZ$1,'Team forecast'!$R$2:$BH$2,0)))*(BY259+CH259)*0.01,-5000)</f>
        <v>37638.06553847016</v>
      </c>
      <c r="CA259" s="5">
        <f>MAX(INDEX('Team forecast'!$R$3:$BH$26,MATCH($B259,'Team forecast'!$B$3:$B$26,0),MATCH(CA$1,'Team forecast'!$R$2:$BH$2,0))*$BX259-(1-INDEX('Team forecast'!$R$3:$BH$26,MATCH($B259,'Team forecast'!$B$3:$B$26,0),MATCH(CA$1,'Team forecast'!$R$2:$BH$2,0)))*(BY259+BX259+CH259)*0.01,-5000)</f>
        <v>-4699.5200768739523</v>
      </c>
      <c r="CB259" s="5">
        <f>MAX(INDEX('Team forecast'!$R$3:$BH$26,MATCH($B259,'Team forecast'!$B$3:$B$26,0),MATCH(CB$1,'Team forecast'!$R$2:$BH$2,0))*$BX259-(1-INDEX('Team forecast'!$R$3:$BH$26,MATCH($B259,'Team forecast'!$B$3:$B$26,0),MATCH(CB$1,'Team forecast'!$R$2:$BH$2,0)))*(BY259+BX259*2+CH259)*0.01,0)</f>
        <v>0</v>
      </c>
      <c r="CC259" s="5">
        <v>0</v>
      </c>
      <c r="CD259" s="5">
        <f>+AK259+BD259*Cockpit!$C$3+BW259*Cockpit!$C$3^2+BZ259*Cockpit!$C$3^3+CA259*Cockpit!$C$3^4+CB259*Cockpit!$C$3^5+CC259*Cockpit!$C$3^6</f>
        <v>76989.166406666322</v>
      </c>
      <c r="CE259" s="5"/>
      <c r="CF259" s="5"/>
      <c r="CG259" s="5">
        <v>0</v>
      </c>
      <c r="CH259" s="5">
        <f t="shared" ref="CH259:CH322" si="361">+G259+CG259</f>
        <v>4495000</v>
      </c>
      <c r="CI259" s="5">
        <f t="shared" ref="CI259:CI322" si="362">CH259</f>
        <v>4495000</v>
      </c>
      <c r="CJ259" s="1">
        <f t="shared" ref="CJ259:CJ322" si="363">ROUND(IFERROR(CD259/CI259,-100%),3)</f>
        <v>1.7000000000000001E-2</v>
      </c>
      <c r="CK259" s="5">
        <f>RANK(CD259,$CD$2:$CD$622)+COUNTIF($CD$2:$CD259,$CD259)-1</f>
        <v>128</v>
      </c>
      <c r="CL259" s="5">
        <f>RANK(CJ259,$CJ$2:$CJ$622)+COUNTIF($CJ$2:$CJ259,$CJ259)-1</f>
        <v>143</v>
      </c>
    </row>
    <row r="260" spans="1:90" x14ac:dyDescent="0.3">
      <c r="A260" t="str">
        <f>Players!P261</f>
        <v>Jurriën Timber</v>
      </c>
      <c r="B260" t="str">
        <f>Players!G261</f>
        <v>Netherlands</v>
      </c>
      <c r="C260" t="str">
        <f>Players!AB261</f>
        <v>Defense</v>
      </c>
      <c r="D260" s="1"/>
      <c r="F260" t="str">
        <f>IFERROR(INDEX(Lookup!B:B,MATCH(INDEX(Players!C:C,MATCH(E260,Players!A:A,0)),Lookup!D:D,0)),"")</f>
        <v/>
      </c>
      <c r="G260">
        <f>IF(Players!AC261=0,10000000,Players!AC261)</f>
        <v>2546000</v>
      </c>
      <c r="H260" s="16">
        <f>INDEX('Team forecast'!$B$2:$AO$26,MATCH('Master data'!$B260,'Team forecast'!$B$2:$B$26,0),MATCH('Master data'!H$1,'Team forecast'!$B$2:$AO$2,0))</f>
        <v>1.9317940875295669</v>
      </c>
      <c r="I260" s="16">
        <f>INDEX('Team forecast'!$B$2:$AO$26,MATCH('Master data'!$B260,'Team forecast'!$B$2:$B$26,0),MATCH('Master data'!I$1,'Team forecast'!$B$2:$AO$2,0))</f>
        <v>0.87092212684430403</v>
      </c>
      <c r="J260" s="16">
        <f>INDEX('Team forecast'!$B$2:$AO$26,MATCH('Master data'!$B260,'Team forecast'!$B$2:$B$26,0),MATCH('Master data'!J$1,'Team forecast'!$B$2:$AO$2,0))</f>
        <v>0.41856540084388189</v>
      </c>
      <c r="K260" s="16">
        <f>INDEX('Team forecast'!$B$2:$AO$26,MATCH('Master data'!$B260,'Team forecast'!$B$2:$B$26,0),MATCH('Master data'!K$1,'Team forecast'!$B$2:$AO$2,0))</f>
        <v>5.488461706626059</v>
      </c>
      <c r="L260" s="16">
        <f>INDEX('Team forecast'!$B$2:$AO$26,MATCH('Master data'!$B260,'Team forecast'!$B$2:$B$26,0),MATCH('Master data'!L$1,'Team forecast'!$B$2:$AO$2,0))</f>
        <v>2.8590877901454426</v>
      </c>
      <c r="M260">
        <f>IF(Players!BC261=1,95,0)</f>
        <v>95</v>
      </c>
      <c r="N260" s="2">
        <f>Players!BN261</f>
        <v>1.9231833170460715E-2</v>
      </c>
      <c r="O260" s="2">
        <f>Players!BO261</f>
        <v>4.08883032320497E-2</v>
      </c>
      <c r="P260" s="2">
        <f>Players!BP261</f>
        <v>2.2943503305019937E-2</v>
      </c>
      <c r="Q260" s="2">
        <f>Players!BQ261</f>
        <v>6.8372379635762731E-2</v>
      </c>
      <c r="R260" s="2">
        <f>Players!BR261</f>
        <v>0</v>
      </c>
      <c r="S260" s="2">
        <f t="shared" si="322"/>
        <v>1.9317940875295669</v>
      </c>
      <c r="T260" s="2">
        <f t="shared" si="323"/>
        <v>0.87092212684430403</v>
      </c>
      <c r="U260" s="16">
        <f>INDEX('Team forecast'!$B$2:$AO$26,MATCH('Master data'!$B260,'Team forecast'!$B$2:$B$26,0),MATCH('Master data'!U$1,'Team forecast'!$B$2:$AO$2,0))</f>
        <v>0.60759493670886078</v>
      </c>
      <c r="V260" s="16">
        <f>INDEX('Team forecast'!$B$2:$AO$26,MATCH('Master data'!$B260,'Team forecast'!$B$2:$B$26,0),MATCH('Master data'!V$1,'Team forecast'!$B$2:$AO$2,0))</f>
        <v>0.23544303797468349</v>
      </c>
      <c r="W260" s="16">
        <f>INDEX('Team forecast'!$B$2:$AO$26,MATCH('Master data'!$B260,'Team forecast'!$B$2:$B$26,0),MATCH('Master data'!W$1,'Team forecast'!$B$2:$AO$2,0))</f>
        <v>0.1569620253164557</v>
      </c>
      <c r="X260" s="5">
        <f t="shared" si="324"/>
        <v>7000</v>
      </c>
      <c r="Y260" s="5">
        <f t="shared" si="325"/>
        <v>15189.873417721519</v>
      </c>
      <c r="Z260" s="5">
        <f t="shared" si="326"/>
        <v>1177.2151898734176</v>
      </c>
      <c r="AA260" s="5">
        <f t="shared" si="327"/>
        <v>-2354.4303797468356</v>
      </c>
      <c r="AB260" s="5">
        <f t="shared" si="328"/>
        <v>5572.7912416576528</v>
      </c>
      <c r="AC260" s="5">
        <f t="shared" si="329"/>
        <v>3949.3891216394845</v>
      </c>
      <c r="AD260" s="5">
        <f t="shared" si="330"/>
        <v>1259.2453930545037</v>
      </c>
      <c r="AE260" s="5">
        <f t="shared" si="331"/>
        <v>20928.270042194094</v>
      </c>
      <c r="AF260" s="5">
        <f t="shared" si="332"/>
        <v>0</v>
      </c>
      <c r="AG260" s="5">
        <f t="shared" si="333"/>
        <v>-1367.4475927152546</v>
      </c>
      <c r="AH260" s="5">
        <f t="shared" si="334"/>
        <v>0</v>
      </c>
      <c r="AI260" s="5">
        <f t="shared" si="335"/>
        <v>19317.94087529567</v>
      </c>
      <c r="AJ260" s="5">
        <f t="shared" si="336"/>
        <v>-6967.3770147544319</v>
      </c>
      <c r="AK260" s="5">
        <f>IFERROR(SUM(X260:AJ260),-5000)*((Cockpit!$C$3)^0)</f>
        <v>63705.470294219827</v>
      </c>
      <c r="AL260" s="16">
        <f>INDEX('Team forecast'!$B$2:$AO$26,MATCH('Master data'!$B260,'Team forecast'!$B$2:$B$26,0),MATCH('Master data'!AL$1,'Team forecast'!$B$2:$AO$2,0))</f>
        <v>2.4630934556476545</v>
      </c>
      <c r="AM260" s="16">
        <f>INDEX('Team forecast'!$B$2:$AO$26,MATCH('Master data'!$B260,'Team forecast'!$B$2:$B$26,0),MATCH('Master data'!AM$1,'Team forecast'!$B$2:$AO$2,0))</f>
        <v>0.51627380220950081</v>
      </c>
      <c r="AN260" s="16">
        <f>INDEX('Team forecast'!$B$2:$AO$26,MATCH('Master data'!$B260,'Team forecast'!$B$2:$B$26,0),MATCH('Master data'!AN$1,'Team forecast'!$B$2:$AO$2,0))</f>
        <v>0.59673998157876562</v>
      </c>
      <c r="AO260" s="16">
        <f>INDEX('Team forecast'!$B$2:$AO$26,MATCH('Master data'!$B260,'Team forecast'!$B$2:$B$26,0),MATCH('Master data'!AO$1,'Team forecast'!$B$2:$AO$2,0))</f>
        <v>6.9979477618400647</v>
      </c>
      <c r="AP260" s="16">
        <f>INDEX('Team forecast'!$B$2:$AO$26,MATCH('Master data'!$B260,'Team forecast'!$B$2:$B$26,0),MATCH('Master data'!AP$1,'Team forecast'!$B$2:$AO$2,0))</f>
        <v>1.6948382395766441</v>
      </c>
      <c r="AQ260" s="5">
        <f t="shared" si="337"/>
        <v>7000</v>
      </c>
      <c r="AR260" s="5">
        <f>INDEX('Team forecast'!$B$2:$AO$26,MATCH('Master data'!$B260,'Team forecast'!$B$2:$B$26,0),MATCH('Master data'!AR$1,'Team forecast'!$B$2:$AO$2,0))*IF(X260&gt;0,25000,0)</f>
        <v>20018.841262364575</v>
      </c>
      <c r="AS260" s="16">
        <f>INDEX('Team forecast'!$B$2:$AO$26,MATCH('Master data'!$B260,'Team forecast'!$B$2:$B$26,0),MATCH('Master data'!AS$1,'Team forecast'!$B$2:$AO$2,0))*IF(X260&gt;0,5000,0)</f>
        <v>720.67828544512452</v>
      </c>
      <c r="AT260" s="16">
        <f>INDEX('Team forecast'!$B$2:$AO$26,MATCH('Master data'!$B260,'Team forecast'!$B$2:$B$26,0),MATCH('Master data'!AT$1,'Team forecast'!$B$2:$AO$2,0))*IF(X260&gt;0,-15000,0)</f>
        <v>-826.66038624587839</v>
      </c>
      <c r="AU260" s="5">
        <f t="shared" si="338"/>
        <v>7105.4703633403906</v>
      </c>
      <c r="AV260" s="5">
        <f t="shared" si="339"/>
        <v>5035.585605169922</v>
      </c>
      <c r="AW260" s="5">
        <f t="shared" si="340"/>
        <v>1605.5743760213441</v>
      </c>
      <c r="AX260" s="5">
        <f t="shared" si="341"/>
        <v>29836.999078938283</v>
      </c>
      <c r="AY260" s="5">
        <f t="shared" si="342"/>
        <v>0</v>
      </c>
      <c r="AZ260" s="5">
        <f t="shared" si="343"/>
        <v>-1367.4475927152546</v>
      </c>
      <c r="BA260" s="5">
        <f t="shared" si="344"/>
        <v>0</v>
      </c>
      <c r="BB260" s="5">
        <f t="shared" si="345"/>
        <v>24630.934556476546</v>
      </c>
      <c r="BC260" s="5">
        <f t="shared" si="346"/>
        <v>-4130.1904176760063</v>
      </c>
      <c r="BD260" s="5">
        <f t="shared" si="347"/>
        <v>89629.785131119046</v>
      </c>
      <c r="BE260" s="16">
        <f>INDEX('Team forecast'!$B$2:$AO$26,MATCH('Master data'!$B260,'Team forecast'!$B$2:$B$26,0),MATCH('Master data'!BE$1,'Team forecast'!$B$2:$AO$2,0))</f>
        <v>0</v>
      </c>
      <c r="BF260" s="16">
        <f>INDEX('Team forecast'!$B$2:$AO$26,MATCH('Master data'!$B260,'Team forecast'!$B$2:$B$26,0),MATCH('Master data'!BF$1,'Team forecast'!$B$2:$AO$2,0))</f>
        <v>0</v>
      </c>
      <c r="BG260" s="16">
        <f>INDEX('Team forecast'!$B$2:$AO$26,MATCH('Master data'!$B260,'Team forecast'!$B$2:$B$26,0),MATCH('Master data'!BG$1,'Team forecast'!$B$2:$AO$2,0))</f>
        <v>0</v>
      </c>
      <c r="BH260" s="16">
        <f>INDEX('Team forecast'!$B$2:$AO$26,MATCH('Master data'!$B260,'Team forecast'!$B$2:$B$26,0),MATCH('Master data'!BH$1,'Team forecast'!$B$2:$AO$2,0))</f>
        <v>0</v>
      </c>
      <c r="BI260" s="16">
        <f>INDEX('Team forecast'!$B$2:$AO$26,MATCH('Master data'!$B260,'Team forecast'!$B$2:$B$26,0),MATCH('Master data'!BI$1,'Team forecast'!$B$2:$AO$2,0))</f>
        <v>0</v>
      </c>
      <c r="BJ260" s="5">
        <f t="shared" si="348"/>
        <v>7000</v>
      </c>
      <c r="BK260" s="5">
        <f>INDEX('Team forecast'!$R$3:$BH$26,MATCH($B260,'Team forecast'!$B$3:$B$26,0),MATCH(BK$1,'Team forecast'!$R$2:$BH$2,0))*IF($X260&gt;0,25000,0)</f>
        <v>0</v>
      </c>
      <c r="BL260" s="5">
        <f>INDEX('Team forecast'!$R$3:$BH$26,MATCH($B260,'Team forecast'!$B$3:$B$26,0),MATCH(BL$1,'Team forecast'!$R$2:$BH$2,0))*IF($X260&gt;0,5000,0)</f>
        <v>0</v>
      </c>
      <c r="BM260" s="5">
        <f>INDEX('Team forecast'!$R$3:$BH$26,MATCH($B260,'Team forecast'!$B$3:$B$26,0),MATCH(BM$1,'Team forecast'!$R$2:$BH$2,0))*IF($X260&gt;0,-15000,0)</f>
        <v>0</v>
      </c>
      <c r="BN260" s="5">
        <f t="shared" si="349"/>
        <v>0</v>
      </c>
      <c r="BO260" s="5">
        <f t="shared" si="350"/>
        <v>0</v>
      </c>
      <c r="BP260" s="5">
        <f t="shared" si="351"/>
        <v>0</v>
      </c>
      <c r="BQ260" s="5">
        <f t="shared" si="352"/>
        <v>0</v>
      </c>
      <c r="BR260" s="5">
        <f t="shared" si="353"/>
        <v>0</v>
      </c>
      <c r="BS260" s="5">
        <f t="shared" si="354"/>
        <v>-1367.4475927152546</v>
      </c>
      <c r="BT260" s="5">
        <f t="shared" si="355"/>
        <v>0</v>
      </c>
      <c r="BU260" s="5">
        <f t="shared" si="356"/>
        <v>0</v>
      </c>
      <c r="BV260" s="5">
        <f t="shared" si="357"/>
        <v>0</v>
      </c>
      <c r="BW260" s="5">
        <f t="shared" si="358"/>
        <v>0</v>
      </c>
      <c r="BX260" s="5">
        <f t="shared" si="359"/>
        <v>76667.627712669433</v>
      </c>
      <c r="BY260" s="5">
        <f t="shared" si="360"/>
        <v>230002.8831380083</v>
      </c>
      <c r="BZ260" s="5">
        <f>MAX(INDEX('Team forecast'!$R$3:$BH$26,MATCH($B260,'Team forecast'!$B$3:$B$26,0),MATCH(BZ$1,'Team forecast'!$R$2:$BH$2,0))*($BX260)-(1-INDEX('Team forecast'!$R$3:$BH$26,MATCH($B260,'Team forecast'!$B$3:$B$26,0),MATCH(BZ$1,'Team forecast'!$R$2:$BH$2,0)))*(BY260+CH260)*0.01,-5000)</f>
        <v>72651.179384052142</v>
      </c>
      <c r="CA260" s="5">
        <f>MAX(INDEX('Team forecast'!$R$3:$BH$26,MATCH($B260,'Team forecast'!$B$3:$B$26,0),MATCH(CA$1,'Team forecast'!$R$2:$BH$2,0))*$BX260-(1-INDEX('Team forecast'!$R$3:$BH$26,MATCH($B260,'Team forecast'!$B$3:$B$26,0),MATCH(CA$1,'Team forecast'!$R$2:$BH$2,0)))*(BY260+BX260+CH260)*0.01,-5000)</f>
        <v>21788.226860086281</v>
      </c>
      <c r="CB260" s="5">
        <f>MAX(INDEX('Team forecast'!$R$3:$BH$26,MATCH($B260,'Team forecast'!$B$3:$B$26,0),MATCH(CB$1,'Team forecast'!$R$2:$BH$2,0))*$BX260-(1-INDEX('Team forecast'!$R$3:$BH$26,MATCH($B260,'Team forecast'!$B$3:$B$26,0),MATCH(CB$1,'Team forecast'!$R$2:$BH$2,0)))*(BY260+BX260*2+CH260)*0.01,0)</f>
        <v>0</v>
      </c>
      <c r="CC260" s="5">
        <v>0</v>
      </c>
      <c r="CD260" s="5">
        <f>+AK260+BD260*Cockpit!$C$3+BW260*Cockpit!$C$3^2+BZ260*Cockpit!$C$3^3+CA260*Cockpit!$C$3^4+CB260*Cockpit!$C$3^5+CC260*Cockpit!$C$3^6</f>
        <v>149288.78303568973</v>
      </c>
      <c r="CE260" s="5"/>
      <c r="CF260" s="5"/>
      <c r="CG260" s="5">
        <v>0</v>
      </c>
      <c r="CH260" s="5">
        <f t="shared" si="361"/>
        <v>2546000</v>
      </c>
      <c r="CI260" s="5">
        <f t="shared" si="362"/>
        <v>2546000</v>
      </c>
      <c r="CJ260" s="1">
        <f t="shared" si="363"/>
        <v>5.8999999999999997E-2</v>
      </c>
      <c r="CK260" s="5">
        <f>RANK(CD260,$CD$2:$CD$622)+COUNTIF($CD$2:$CD260,$CD260)-1</f>
        <v>40</v>
      </c>
      <c r="CL260" s="5">
        <f>RANK(CJ260,$CJ$2:$CJ$622)+COUNTIF($CJ$2:$CJ260,$CJ260)-1</f>
        <v>3</v>
      </c>
    </row>
    <row r="261" spans="1:90" x14ac:dyDescent="0.3">
      <c r="A261" t="str">
        <f>Players!P262</f>
        <v>Cody Gakpo</v>
      </c>
      <c r="B261" t="str">
        <f>Players!G262</f>
        <v>Netherlands</v>
      </c>
      <c r="C261" t="str">
        <f>Players!AB262</f>
        <v>Striker</v>
      </c>
      <c r="D261" s="1"/>
      <c r="F261" t="str">
        <f>IFERROR(INDEX(Lookup!B:B,MATCH(INDEX(Players!C:C,MATCH(E261,Players!A:A,0)),Lookup!D:D,0)),"")</f>
        <v/>
      </c>
      <c r="G261">
        <f>IF(Players!AC262=0,10000000,Players!AC262)</f>
        <v>2995000</v>
      </c>
      <c r="H261" s="16">
        <f>INDEX('Team forecast'!$B$2:$AO$26,MATCH('Master data'!$B261,'Team forecast'!$B$2:$B$26,0),MATCH('Master data'!H$1,'Team forecast'!$B$2:$AO$2,0))</f>
        <v>1.9317940875295669</v>
      </c>
      <c r="I261" s="16">
        <f>INDEX('Team forecast'!$B$2:$AO$26,MATCH('Master data'!$B261,'Team forecast'!$B$2:$B$26,0),MATCH('Master data'!I$1,'Team forecast'!$B$2:$AO$2,0))</f>
        <v>0.87092212684430403</v>
      </c>
      <c r="J261" s="16">
        <f>INDEX('Team forecast'!$B$2:$AO$26,MATCH('Master data'!$B261,'Team forecast'!$B$2:$B$26,0),MATCH('Master data'!J$1,'Team forecast'!$B$2:$AO$2,0))</f>
        <v>0.41856540084388189</v>
      </c>
      <c r="K261" s="16">
        <f>INDEX('Team forecast'!$B$2:$AO$26,MATCH('Master data'!$B261,'Team forecast'!$B$2:$B$26,0),MATCH('Master data'!K$1,'Team forecast'!$B$2:$AO$2,0))</f>
        <v>5.488461706626059</v>
      </c>
      <c r="L261" s="16">
        <f>INDEX('Team forecast'!$B$2:$AO$26,MATCH('Master data'!$B261,'Team forecast'!$B$2:$B$26,0),MATCH('Master data'!L$1,'Team forecast'!$B$2:$AO$2,0))</f>
        <v>2.8590877901454426</v>
      </c>
      <c r="M261">
        <f>IF(Players!BC262=1,95,0)</f>
        <v>0</v>
      </c>
      <c r="N261" s="2">
        <f>Players!BN262</f>
        <v>0</v>
      </c>
      <c r="O261" s="2">
        <f>Players!BO262</f>
        <v>0</v>
      </c>
      <c r="P261" s="2">
        <f>Players!BP262</f>
        <v>0</v>
      </c>
      <c r="Q261" s="2">
        <f>Players!BQ262</f>
        <v>8.1929904415111512E-2</v>
      </c>
      <c r="R261" s="2">
        <f>Players!BR262</f>
        <v>0</v>
      </c>
      <c r="S261" s="2">
        <f t="shared" si="322"/>
        <v>1.9317940875295669</v>
      </c>
      <c r="T261" s="2">
        <f t="shared" si="323"/>
        <v>0.87092212684430403</v>
      </c>
      <c r="U261" s="16">
        <f>INDEX('Team forecast'!$B$2:$AO$26,MATCH('Master data'!$B261,'Team forecast'!$B$2:$B$26,0),MATCH('Master data'!U$1,'Team forecast'!$B$2:$AO$2,0))</f>
        <v>0.60759493670886078</v>
      </c>
      <c r="V261" s="16">
        <f>INDEX('Team forecast'!$B$2:$AO$26,MATCH('Master data'!$B261,'Team forecast'!$B$2:$B$26,0),MATCH('Master data'!V$1,'Team forecast'!$B$2:$AO$2,0))</f>
        <v>0.23544303797468349</v>
      </c>
      <c r="W261" s="16">
        <f>INDEX('Team forecast'!$B$2:$AO$26,MATCH('Master data'!$B261,'Team forecast'!$B$2:$B$26,0),MATCH('Master data'!W$1,'Team forecast'!$B$2:$AO$2,0))</f>
        <v>0.1569620253164557</v>
      </c>
      <c r="X261" s="5">
        <f t="shared" si="324"/>
        <v>-5000</v>
      </c>
      <c r="Y261" s="5">
        <f t="shared" si="325"/>
        <v>0</v>
      </c>
      <c r="Z261" s="5">
        <f t="shared" si="326"/>
        <v>0</v>
      </c>
      <c r="AA261" s="5">
        <f t="shared" si="327"/>
        <v>0</v>
      </c>
      <c r="AB261" s="5">
        <f t="shared" si="328"/>
        <v>0</v>
      </c>
      <c r="AC261" s="5">
        <f t="shared" si="329"/>
        <v>0</v>
      </c>
      <c r="AD261" s="5">
        <f t="shared" si="330"/>
        <v>0</v>
      </c>
      <c r="AE261" s="5">
        <f t="shared" si="331"/>
        <v>0</v>
      </c>
      <c r="AF261" s="5">
        <f t="shared" si="332"/>
        <v>0</v>
      </c>
      <c r="AG261" s="5">
        <f t="shared" si="333"/>
        <v>0</v>
      </c>
      <c r="AH261" s="5">
        <f t="shared" si="334"/>
        <v>0</v>
      </c>
      <c r="AI261" s="5">
        <f t="shared" si="335"/>
        <v>0</v>
      </c>
      <c r="AJ261" s="5">
        <f t="shared" si="336"/>
        <v>0</v>
      </c>
      <c r="AK261" s="5">
        <f>IFERROR(SUM(X261:AJ261),-5000)*((Cockpit!$C$3)^0)</f>
        <v>-5000</v>
      </c>
      <c r="AL261" s="16">
        <f>INDEX('Team forecast'!$B$2:$AO$26,MATCH('Master data'!$B261,'Team forecast'!$B$2:$B$26,0),MATCH('Master data'!AL$1,'Team forecast'!$B$2:$AO$2,0))</f>
        <v>2.4630934556476545</v>
      </c>
      <c r="AM261" s="16">
        <f>INDEX('Team forecast'!$B$2:$AO$26,MATCH('Master data'!$B261,'Team forecast'!$B$2:$B$26,0),MATCH('Master data'!AM$1,'Team forecast'!$B$2:$AO$2,0))</f>
        <v>0.51627380220950081</v>
      </c>
      <c r="AN261" s="16">
        <f>INDEX('Team forecast'!$B$2:$AO$26,MATCH('Master data'!$B261,'Team forecast'!$B$2:$B$26,0),MATCH('Master data'!AN$1,'Team forecast'!$B$2:$AO$2,0))</f>
        <v>0.59673998157876562</v>
      </c>
      <c r="AO261" s="16">
        <f>INDEX('Team forecast'!$B$2:$AO$26,MATCH('Master data'!$B261,'Team forecast'!$B$2:$B$26,0),MATCH('Master data'!AO$1,'Team forecast'!$B$2:$AO$2,0))</f>
        <v>6.9979477618400647</v>
      </c>
      <c r="AP261" s="16">
        <f>INDEX('Team forecast'!$B$2:$AO$26,MATCH('Master data'!$B261,'Team forecast'!$B$2:$B$26,0),MATCH('Master data'!AP$1,'Team forecast'!$B$2:$AO$2,0))</f>
        <v>1.6948382395766441</v>
      </c>
      <c r="AQ261" s="5">
        <f t="shared" si="337"/>
        <v>-5000</v>
      </c>
      <c r="AR261" s="5">
        <f>INDEX('Team forecast'!$B$2:$AO$26,MATCH('Master data'!$B261,'Team forecast'!$B$2:$B$26,0),MATCH('Master data'!AR$1,'Team forecast'!$B$2:$AO$2,0))*IF(X261&gt;0,25000,0)</f>
        <v>0</v>
      </c>
      <c r="AS261" s="16">
        <f>INDEX('Team forecast'!$B$2:$AO$26,MATCH('Master data'!$B261,'Team forecast'!$B$2:$B$26,0),MATCH('Master data'!AS$1,'Team forecast'!$B$2:$AO$2,0))*IF(X261&gt;0,5000,0)</f>
        <v>0</v>
      </c>
      <c r="AT261" s="16">
        <f>INDEX('Team forecast'!$B$2:$AO$26,MATCH('Master data'!$B261,'Team forecast'!$B$2:$B$26,0),MATCH('Master data'!AT$1,'Team forecast'!$B$2:$AO$2,0))*IF(X261&gt;0,-15000,0)</f>
        <v>0</v>
      </c>
      <c r="AU261" s="5">
        <f t="shared" si="338"/>
        <v>0</v>
      </c>
      <c r="AV261" s="5">
        <f t="shared" si="339"/>
        <v>0</v>
      </c>
      <c r="AW261" s="5">
        <f t="shared" si="340"/>
        <v>0</v>
      </c>
      <c r="AX261" s="5">
        <f t="shared" si="341"/>
        <v>0</v>
      </c>
      <c r="AY261" s="5">
        <f t="shared" si="342"/>
        <v>0</v>
      </c>
      <c r="AZ261" s="5">
        <f t="shared" si="343"/>
        <v>0</v>
      </c>
      <c r="BA261" s="5">
        <f t="shared" si="344"/>
        <v>0</v>
      </c>
      <c r="BB261" s="5">
        <f t="shared" si="345"/>
        <v>0</v>
      </c>
      <c r="BC261" s="5">
        <f t="shared" si="346"/>
        <v>0</v>
      </c>
      <c r="BD261" s="5">
        <f t="shared" si="347"/>
        <v>-5000</v>
      </c>
      <c r="BE261" s="16">
        <f>INDEX('Team forecast'!$B$2:$AO$26,MATCH('Master data'!$B261,'Team forecast'!$B$2:$B$26,0),MATCH('Master data'!BE$1,'Team forecast'!$B$2:$AO$2,0))</f>
        <v>0</v>
      </c>
      <c r="BF261" s="16">
        <f>INDEX('Team forecast'!$B$2:$AO$26,MATCH('Master data'!$B261,'Team forecast'!$B$2:$B$26,0),MATCH('Master data'!BF$1,'Team forecast'!$B$2:$AO$2,0))</f>
        <v>0</v>
      </c>
      <c r="BG261" s="16">
        <f>INDEX('Team forecast'!$B$2:$AO$26,MATCH('Master data'!$B261,'Team forecast'!$B$2:$B$26,0),MATCH('Master data'!BG$1,'Team forecast'!$B$2:$AO$2,0))</f>
        <v>0</v>
      </c>
      <c r="BH261" s="16">
        <f>INDEX('Team forecast'!$B$2:$AO$26,MATCH('Master data'!$B261,'Team forecast'!$B$2:$B$26,0),MATCH('Master data'!BH$1,'Team forecast'!$B$2:$AO$2,0))</f>
        <v>0</v>
      </c>
      <c r="BI261" s="16">
        <f>INDEX('Team forecast'!$B$2:$AO$26,MATCH('Master data'!$B261,'Team forecast'!$B$2:$B$26,0),MATCH('Master data'!BI$1,'Team forecast'!$B$2:$AO$2,0))</f>
        <v>0</v>
      </c>
      <c r="BJ261" s="5">
        <f t="shared" si="348"/>
        <v>-5000</v>
      </c>
      <c r="BK261" s="5">
        <f>INDEX('Team forecast'!$R$3:$BH$26,MATCH($B261,'Team forecast'!$B$3:$B$26,0),MATCH(BK$1,'Team forecast'!$R$2:$BH$2,0))*IF($X261&gt;0,25000,0)</f>
        <v>0</v>
      </c>
      <c r="BL261" s="5">
        <f>INDEX('Team forecast'!$R$3:$BH$26,MATCH($B261,'Team forecast'!$B$3:$B$26,0),MATCH(BL$1,'Team forecast'!$R$2:$BH$2,0))*IF($X261&gt;0,5000,0)</f>
        <v>0</v>
      </c>
      <c r="BM261" s="5">
        <f>INDEX('Team forecast'!$R$3:$BH$26,MATCH($B261,'Team forecast'!$B$3:$B$26,0),MATCH(BM$1,'Team forecast'!$R$2:$BH$2,0))*IF($X261&gt;0,-15000,0)</f>
        <v>0</v>
      </c>
      <c r="BN261" s="5">
        <f t="shared" si="349"/>
        <v>0</v>
      </c>
      <c r="BO261" s="5">
        <f t="shared" si="350"/>
        <v>0</v>
      </c>
      <c r="BP261" s="5">
        <f t="shared" si="351"/>
        <v>0</v>
      </c>
      <c r="BQ261" s="5">
        <f t="shared" si="352"/>
        <v>0</v>
      </c>
      <c r="BR261" s="5">
        <f t="shared" si="353"/>
        <v>0</v>
      </c>
      <c r="BS261" s="5">
        <f t="shared" si="354"/>
        <v>0</v>
      </c>
      <c r="BT261" s="5">
        <f t="shared" si="355"/>
        <v>0</v>
      </c>
      <c r="BU261" s="5">
        <f t="shared" si="356"/>
        <v>0</v>
      </c>
      <c r="BV261" s="5">
        <f t="shared" si="357"/>
        <v>0</v>
      </c>
      <c r="BW261" s="5">
        <f t="shared" si="358"/>
        <v>0</v>
      </c>
      <c r="BX261" s="5">
        <f t="shared" si="359"/>
        <v>-5000</v>
      </c>
      <c r="BY261" s="5">
        <f t="shared" si="360"/>
        <v>-15000</v>
      </c>
      <c r="BZ261" s="5">
        <f>MAX(INDEX('Team forecast'!$R$3:$BH$26,MATCH($B261,'Team forecast'!$B$3:$B$26,0),MATCH(BZ$1,'Team forecast'!$R$2:$BH$2,0))*($BX261)-(1-INDEX('Team forecast'!$R$3:$BH$26,MATCH($B261,'Team forecast'!$B$3:$B$26,0),MATCH(BZ$1,'Team forecast'!$R$2:$BH$2,0)))*(BY261+CH261)*0.01,-5000)</f>
        <v>-5000</v>
      </c>
      <c r="CA261" s="5">
        <f>MAX(INDEX('Team forecast'!$R$3:$BH$26,MATCH($B261,'Team forecast'!$B$3:$B$26,0),MATCH(CA$1,'Team forecast'!$R$2:$BH$2,0))*$BX261-(1-INDEX('Team forecast'!$R$3:$BH$26,MATCH($B261,'Team forecast'!$B$3:$B$26,0),MATCH(CA$1,'Team forecast'!$R$2:$BH$2,0)))*(BY261+BX261+CH261)*0.01,-5000)</f>
        <v>-5000</v>
      </c>
      <c r="CB261" s="5">
        <f>MAX(INDEX('Team forecast'!$R$3:$BH$26,MATCH($B261,'Team forecast'!$B$3:$B$26,0),MATCH(CB$1,'Team forecast'!$R$2:$BH$2,0))*$BX261-(1-INDEX('Team forecast'!$R$3:$BH$26,MATCH($B261,'Team forecast'!$B$3:$B$26,0),MATCH(CB$1,'Team forecast'!$R$2:$BH$2,0)))*(BY261+BX261*2+CH261)*0.01,0)</f>
        <v>0</v>
      </c>
      <c r="CC261" s="5">
        <v>0</v>
      </c>
      <c r="CD261" s="5">
        <f>+AK261+BD261*Cockpit!$C$3+BW261*Cockpit!$C$3^2+BZ261*Cockpit!$C$3^3+CA261*Cockpit!$C$3^4+CB261*Cockpit!$C$3^5+CC261*Cockpit!$C$3^6</f>
        <v>-10802.469135802468</v>
      </c>
      <c r="CE261" s="5"/>
      <c r="CF261" s="5"/>
      <c r="CG261" s="5">
        <v>0</v>
      </c>
      <c r="CH261" s="5">
        <f t="shared" si="361"/>
        <v>2995000</v>
      </c>
      <c r="CI261" s="5">
        <f t="shared" si="362"/>
        <v>2995000</v>
      </c>
      <c r="CJ261" s="1">
        <f t="shared" si="363"/>
        <v>-4.0000000000000001E-3</v>
      </c>
      <c r="CK261" s="5">
        <f>RANK(CD261,$CD$2:$CD$622)+COUNTIF($CD$2:$CD261,$CD261)-1</f>
        <v>494</v>
      </c>
      <c r="CL261" s="5">
        <f>RANK(CJ261,$CJ$2:$CJ$622)+COUNTIF($CJ$2:$CJ261,$CJ261)-1</f>
        <v>504</v>
      </c>
    </row>
    <row r="262" spans="1:90" x14ac:dyDescent="0.3">
      <c r="A262" t="str">
        <f>Players!P263</f>
        <v>Kevin Trapp</v>
      </c>
      <c r="B262" t="str">
        <f>Players!G263</f>
        <v>Germany</v>
      </c>
      <c r="C262" t="str">
        <f>Players!AB263</f>
        <v>Goalkeeper</v>
      </c>
      <c r="D262" s="1"/>
      <c r="F262" t="str">
        <f>IFERROR(INDEX(Lookup!B:B,MATCH(INDEX(Players!C:C,MATCH(E262,Players!A:A,0)),Lookup!D:D,0)),"")</f>
        <v/>
      </c>
      <c r="G262">
        <f>IF(Players!AC263=0,10000000,Players!AC263)</f>
        <v>4495000</v>
      </c>
      <c r="H262" s="16">
        <f>INDEX('Team forecast'!$B$2:$AO$26,MATCH('Master data'!$B262,'Team forecast'!$B$2:$B$26,0),MATCH('Master data'!H$1,'Team forecast'!$B$2:$AO$2,0))</f>
        <v>1.3803959592812078</v>
      </c>
      <c r="I262" s="16">
        <f>INDEX('Team forecast'!$B$2:$AO$26,MATCH('Master data'!$B262,'Team forecast'!$B$2:$B$26,0),MATCH('Master data'!I$1,'Team forecast'!$B$2:$AO$2,0))</f>
        <v>1.1572524079669981</v>
      </c>
      <c r="J262" s="16">
        <f>INDEX('Team forecast'!$B$2:$AO$26,MATCH('Master data'!$B262,'Team forecast'!$B$2:$B$26,0),MATCH('Master data'!J$1,'Team forecast'!$B$2:$AO$2,0))</f>
        <v>0.3143486973947896</v>
      </c>
      <c r="K262" s="16">
        <f>INDEX('Team forecast'!$B$2:$AO$26,MATCH('Master data'!$B262,'Team forecast'!$B$2:$B$26,0),MATCH('Master data'!K$1,'Team forecast'!$B$2:$AO$2,0))</f>
        <v>3.6854590683201627</v>
      </c>
      <c r="L262" s="16">
        <f>INDEX('Team forecast'!$B$2:$AO$26,MATCH('Master data'!$B262,'Team forecast'!$B$2:$B$26,0),MATCH('Master data'!L$1,'Team forecast'!$B$2:$AO$2,0))</f>
        <v>3.418345574302518</v>
      </c>
      <c r="M262">
        <f>IF(Players!BC263=1,95,0)</f>
        <v>0</v>
      </c>
      <c r="N262" s="2">
        <f>Players!BN263</f>
        <v>0</v>
      </c>
      <c r="O262" s="2">
        <f>Players!BO263</f>
        <v>0</v>
      </c>
      <c r="P262" s="2">
        <f>Players!BP263</f>
        <v>0</v>
      </c>
      <c r="Q262" s="2">
        <f>Players!BQ263</f>
        <v>0</v>
      </c>
      <c r="R262" s="2">
        <f>Players!BR263</f>
        <v>0</v>
      </c>
      <c r="S262" s="2">
        <f t="shared" si="322"/>
        <v>1.3803959592812078</v>
      </c>
      <c r="T262" s="2">
        <f t="shared" si="323"/>
        <v>1.1572524079669981</v>
      </c>
      <c r="U262" s="16">
        <f>INDEX('Team forecast'!$B$2:$AO$26,MATCH('Master data'!$B262,'Team forecast'!$B$2:$B$26,0),MATCH('Master data'!U$1,'Team forecast'!$B$2:$AO$2,0))</f>
        <v>0.41002004008016041</v>
      </c>
      <c r="V262" s="16">
        <f>INDEX('Team forecast'!$B$2:$AO$26,MATCH('Master data'!$B262,'Team forecast'!$B$2:$B$26,0),MATCH('Master data'!V$1,'Team forecast'!$B$2:$AO$2,0))</f>
        <v>0.28577154308617242</v>
      </c>
      <c r="W262" s="16">
        <f>INDEX('Team forecast'!$B$2:$AO$26,MATCH('Master data'!$B262,'Team forecast'!$B$2:$B$26,0),MATCH('Master data'!W$1,'Team forecast'!$B$2:$AO$2,0))</f>
        <v>0.30420841683366728</v>
      </c>
      <c r="X262" s="5">
        <f t="shared" si="324"/>
        <v>-5000</v>
      </c>
      <c r="Y262" s="5">
        <f t="shared" si="325"/>
        <v>0</v>
      </c>
      <c r="Z262" s="5">
        <f t="shared" si="326"/>
        <v>0</v>
      </c>
      <c r="AA262" s="5">
        <f t="shared" si="327"/>
        <v>0</v>
      </c>
      <c r="AB262" s="5">
        <f t="shared" si="328"/>
        <v>0</v>
      </c>
      <c r="AC262" s="5">
        <f t="shared" si="329"/>
        <v>0</v>
      </c>
      <c r="AD262" s="5">
        <f t="shared" si="330"/>
        <v>0</v>
      </c>
      <c r="AE262" s="5">
        <f t="shared" si="331"/>
        <v>23576.152304609219</v>
      </c>
      <c r="AF262" s="5">
        <f t="shared" si="332"/>
        <v>11305.465831677599</v>
      </c>
      <c r="AG262" s="5">
        <f t="shared" si="333"/>
        <v>0</v>
      </c>
      <c r="AH262" s="5">
        <f t="shared" si="334"/>
        <v>0</v>
      </c>
      <c r="AI262" s="5">
        <f t="shared" si="335"/>
        <v>0</v>
      </c>
      <c r="AJ262" s="5">
        <f t="shared" si="336"/>
        <v>0</v>
      </c>
      <c r="AK262" s="5">
        <f>IFERROR(SUM(X262:AJ262),-5000)*((Cockpit!$C$3)^0)</f>
        <v>29881.618136286816</v>
      </c>
      <c r="AL262" s="16">
        <f>INDEX('Team forecast'!$B$2:$AO$26,MATCH('Master data'!$B262,'Team forecast'!$B$2:$B$26,0),MATCH('Master data'!AL$1,'Team forecast'!$B$2:$AO$2,0))</f>
        <v>2.6069135565605688</v>
      </c>
      <c r="AM262" s="16">
        <f>INDEX('Team forecast'!$B$2:$AO$26,MATCH('Master data'!$B262,'Team forecast'!$B$2:$B$26,0),MATCH('Master data'!AM$1,'Team forecast'!$B$2:$AO$2,0))</f>
        <v>0.64628016595236182</v>
      </c>
      <c r="AN262" s="16">
        <f>INDEX('Team forecast'!$B$2:$AO$26,MATCH('Master data'!$B262,'Team forecast'!$B$2:$B$26,0),MATCH('Master data'!AN$1,'Team forecast'!$B$2:$AO$2,0))</f>
        <v>0.52399131671532295</v>
      </c>
      <c r="AO262" s="16">
        <f>INDEX('Team forecast'!$B$2:$AO$26,MATCH('Master data'!$B262,'Team forecast'!$B$2:$B$26,0),MATCH('Master data'!AO$1,'Team forecast'!$B$2:$AO$2,0))</f>
        <v>6.9600849978985515</v>
      </c>
      <c r="AP262" s="16">
        <f>INDEX('Team forecast'!$B$2:$AO$26,MATCH('Master data'!$B262,'Team forecast'!$B$2:$B$26,0),MATCH('Master data'!AP$1,'Team forecast'!$B$2:$AO$2,0))</f>
        <v>1.909012182505438</v>
      </c>
      <c r="AQ262" s="5">
        <f t="shared" si="337"/>
        <v>-5000</v>
      </c>
      <c r="AR262" s="5">
        <f>INDEX('Team forecast'!$B$2:$AO$26,MATCH('Master data'!$B262,'Team forecast'!$B$2:$B$26,0),MATCH('Master data'!AR$1,'Team forecast'!$B$2:$AO$2,0))*IF(X262&gt;0,25000,0)</f>
        <v>0</v>
      </c>
      <c r="AS262" s="16">
        <f>INDEX('Team forecast'!$B$2:$AO$26,MATCH('Master data'!$B262,'Team forecast'!$B$2:$B$26,0),MATCH('Master data'!AS$1,'Team forecast'!$B$2:$AO$2,0))*IF(X262&gt;0,5000,0)</f>
        <v>0</v>
      </c>
      <c r="AT262" s="16">
        <f>INDEX('Team forecast'!$B$2:$AO$26,MATCH('Master data'!$B262,'Team forecast'!$B$2:$B$26,0),MATCH('Master data'!AT$1,'Team forecast'!$B$2:$AO$2,0))*IF(X262&gt;0,-15000,0)</f>
        <v>0</v>
      </c>
      <c r="AU262" s="5">
        <f t="shared" si="338"/>
        <v>0</v>
      </c>
      <c r="AV262" s="5">
        <f t="shared" si="339"/>
        <v>0</v>
      </c>
      <c r="AW262" s="5">
        <f t="shared" si="340"/>
        <v>0</v>
      </c>
      <c r="AX262" s="5">
        <f t="shared" si="341"/>
        <v>39299.348753649225</v>
      </c>
      <c r="AY262" s="5">
        <f t="shared" si="342"/>
        <v>6313.660082765381</v>
      </c>
      <c r="AZ262" s="5">
        <f t="shared" si="343"/>
        <v>0</v>
      </c>
      <c r="BA262" s="5">
        <f t="shared" si="344"/>
        <v>0</v>
      </c>
      <c r="BB262" s="5">
        <f t="shared" si="345"/>
        <v>0</v>
      </c>
      <c r="BC262" s="5">
        <f t="shared" si="346"/>
        <v>0</v>
      </c>
      <c r="BD262" s="5">
        <f t="shared" si="347"/>
        <v>40613.008836414607</v>
      </c>
      <c r="BE262" s="16">
        <f>INDEX('Team forecast'!$B$2:$AO$26,MATCH('Master data'!$B262,'Team forecast'!$B$2:$B$26,0),MATCH('Master data'!BE$1,'Team forecast'!$B$2:$AO$2,0))</f>
        <v>0</v>
      </c>
      <c r="BF262" s="16">
        <f>INDEX('Team forecast'!$B$2:$AO$26,MATCH('Master data'!$B262,'Team forecast'!$B$2:$B$26,0),MATCH('Master data'!BF$1,'Team forecast'!$B$2:$AO$2,0))</f>
        <v>0</v>
      </c>
      <c r="BG262" s="16">
        <f>INDEX('Team forecast'!$B$2:$AO$26,MATCH('Master data'!$B262,'Team forecast'!$B$2:$B$26,0),MATCH('Master data'!BG$1,'Team forecast'!$B$2:$AO$2,0))</f>
        <v>0</v>
      </c>
      <c r="BH262" s="16">
        <f>INDEX('Team forecast'!$B$2:$AO$26,MATCH('Master data'!$B262,'Team forecast'!$B$2:$B$26,0),MATCH('Master data'!BH$1,'Team forecast'!$B$2:$AO$2,0))</f>
        <v>0</v>
      </c>
      <c r="BI262" s="16">
        <f>INDEX('Team forecast'!$B$2:$AO$26,MATCH('Master data'!$B262,'Team forecast'!$B$2:$B$26,0),MATCH('Master data'!BI$1,'Team forecast'!$B$2:$AO$2,0))</f>
        <v>0</v>
      </c>
      <c r="BJ262" s="5">
        <f t="shared" si="348"/>
        <v>-5000</v>
      </c>
      <c r="BK262" s="5">
        <f>INDEX('Team forecast'!$R$3:$BH$26,MATCH($B262,'Team forecast'!$B$3:$B$26,0),MATCH(BK$1,'Team forecast'!$R$2:$BH$2,0))*IF($X262&gt;0,25000,0)</f>
        <v>0</v>
      </c>
      <c r="BL262" s="5">
        <f>INDEX('Team forecast'!$R$3:$BH$26,MATCH($B262,'Team forecast'!$B$3:$B$26,0),MATCH(BL$1,'Team forecast'!$R$2:$BH$2,0))*IF($X262&gt;0,5000,0)</f>
        <v>0</v>
      </c>
      <c r="BM262" s="5">
        <f>INDEX('Team forecast'!$R$3:$BH$26,MATCH($B262,'Team forecast'!$B$3:$B$26,0),MATCH(BM$1,'Team forecast'!$R$2:$BH$2,0))*IF($X262&gt;0,-15000,0)</f>
        <v>0</v>
      </c>
      <c r="BN262" s="5">
        <f t="shared" si="349"/>
        <v>0</v>
      </c>
      <c r="BO262" s="5">
        <f t="shared" si="350"/>
        <v>0</v>
      </c>
      <c r="BP262" s="5">
        <f t="shared" si="351"/>
        <v>0</v>
      </c>
      <c r="BQ262" s="5">
        <f t="shared" si="352"/>
        <v>0</v>
      </c>
      <c r="BR262" s="5">
        <f t="shared" si="353"/>
        <v>0</v>
      </c>
      <c r="BS262" s="5">
        <f t="shared" si="354"/>
        <v>0</v>
      </c>
      <c r="BT262" s="5">
        <f t="shared" si="355"/>
        <v>0</v>
      </c>
      <c r="BU262" s="5">
        <f t="shared" si="356"/>
        <v>0</v>
      </c>
      <c r="BV262" s="5">
        <f t="shared" si="357"/>
        <v>0</v>
      </c>
      <c r="BW262" s="5">
        <f t="shared" si="358"/>
        <v>0</v>
      </c>
      <c r="BX262" s="5">
        <f t="shared" si="359"/>
        <v>35247.313486350715</v>
      </c>
      <c r="BY262" s="5">
        <f t="shared" si="360"/>
        <v>105741.94045905214</v>
      </c>
      <c r="BZ262" s="5">
        <f>MAX(INDEX('Team forecast'!$R$3:$BH$26,MATCH($B262,'Team forecast'!$B$3:$B$26,0),MATCH(BZ$1,'Team forecast'!$R$2:$BH$2,0))*($BX262)-(1-INDEX('Team forecast'!$R$3:$BH$26,MATCH($B262,'Team forecast'!$B$3:$B$26,0),MATCH(BZ$1,'Team forecast'!$R$2:$BH$2,0)))*(BY262+CH262)*0.01,-5000)</f>
        <v>24648.870065793169</v>
      </c>
      <c r="CA262" s="5">
        <f>MAX(INDEX('Team forecast'!$R$3:$BH$26,MATCH($B262,'Team forecast'!$B$3:$B$26,0),MATCH(CA$1,'Team forecast'!$R$2:$BH$2,0))*$BX262-(1-INDEX('Team forecast'!$R$3:$BH$26,MATCH($B262,'Team forecast'!$B$3:$B$26,0),MATCH(CA$1,'Team forecast'!$R$2:$BH$2,0)))*(BY262+BX262+CH262)*0.01,-5000)</f>
        <v>-5000</v>
      </c>
      <c r="CB262" s="5">
        <f>MAX(INDEX('Team forecast'!$R$3:$BH$26,MATCH($B262,'Team forecast'!$B$3:$B$26,0),MATCH(CB$1,'Team forecast'!$R$2:$BH$2,0))*$BX262-(1-INDEX('Team forecast'!$R$3:$BH$26,MATCH($B262,'Team forecast'!$B$3:$B$26,0),MATCH(CB$1,'Team forecast'!$R$2:$BH$2,0)))*(BY262+BX262*2+CH262)*0.01,0)</f>
        <v>0</v>
      </c>
      <c r="CC262" s="5">
        <v>0</v>
      </c>
      <c r="CD262" s="5">
        <f>+AK262+BD262*Cockpit!$C$3+BW262*Cockpit!$C$3^2+BZ262*Cockpit!$C$3^3+CA262*Cockpit!$C$3^4+CB262*Cockpit!$C$3^5+CC262*Cockpit!$C$3^6</f>
        <v>63272.671947958726</v>
      </c>
      <c r="CE262" s="5"/>
      <c r="CF262" s="5"/>
      <c r="CG262" s="5">
        <v>0</v>
      </c>
      <c r="CH262" s="5">
        <f t="shared" si="361"/>
        <v>4495000</v>
      </c>
      <c r="CI262" s="5">
        <f t="shared" si="362"/>
        <v>4495000</v>
      </c>
      <c r="CJ262" s="1">
        <f t="shared" si="363"/>
        <v>1.4E-2</v>
      </c>
      <c r="CK262" s="5">
        <f>RANK(CD262,$CD$2:$CD$622)+COUNTIF($CD$2:$CD262,$CD262)-1</f>
        <v>147</v>
      </c>
      <c r="CL262" s="5">
        <f>RANK(CJ262,$CJ$2:$CJ$622)+COUNTIF($CJ$2:$CJ262,$CJ262)-1</f>
        <v>177</v>
      </c>
    </row>
    <row r="263" spans="1:90" x14ac:dyDescent="0.3">
      <c r="A263" t="str">
        <f>Players!P264</f>
        <v>Robin  Koch</v>
      </c>
      <c r="B263" t="str">
        <f>Players!G264</f>
        <v>Germany</v>
      </c>
      <c r="C263" t="str">
        <f>Players!AB264</f>
        <v>Defense</v>
      </c>
      <c r="D263" s="1"/>
      <c r="F263" t="str">
        <f>IFERROR(INDEX(Lookup!B:B,MATCH(INDEX(Players!C:C,MATCH(E263,Players!A:A,0)),Lookup!D:D,0)),"")</f>
        <v/>
      </c>
      <c r="G263">
        <f>IF(Players!AC264=0,10000000,Players!AC264)</f>
        <v>2995000</v>
      </c>
      <c r="H263" s="16">
        <f>INDEX('Team forecast'!$B$2:$AO$26,MATCH('Master data'!$B263,'Team forecast'!$B$2:$B$26,0),MATCH('Master data'!H$1,'Team forecast'!$B$2:$AO$2,0))</f>
        <v>1.3803959592812078</v>
      </c>
      <c r="I263" s="16">
        <f>INDEX('Team forecast'!$B$2:$AO$26,MATCH('Master data'!$B263,'Team forecast'!$B$2:$B$26,0),MATCH('Master data'!I$1,'Team forecast'!$B$2:$AO$2,0))</f>
        <v>1.1572524079669981</v>
      </c>
      <c r="J263" s="16">
        <f>INDEX('Team forecast'!$B$2:$AO$26,MATCH('Master data'!$B263,'Team forecast'!$B$2:$B$26,0),MATCH('Master data'!J$1,'Team forecast'!$B$2:$AO$2,0))</f>
        <v>0.3143486973947896</v>
      </c>
      <c r="K263" s="16">
        <f>INDEX('Team forecast'!$B$2:$AO$26,MATCH('Master data'!$B263,'Team forecast'!$B$2:$B$26,0),MATCH('Master data'!K$1,'Team forecast'!$B$2:$AO$2,0))</f>
        <v>3.6854590683201627</v>
      </c>
      <c r="L263" s="16">
        <f>INDEX('Team forecast'!$B$2:$AO$26,MATCH('Master data'!$B263,'Team forecast'!$B$2:$B$26,0),MATCH('Master data'!L$1,'Team forecast'!$B$2:$AO$2,0))</f>
        <v>3.418345574302518</v>
      </c>
      <c r="M263">
        <f>IF(Players!BC264=1,95,0)</f>
        <v>0</v>
      </c>
      <c r="N263" s="2">
        <f>Players!BN264</f>
        <v>0</v>
      </c>
      <c r="O263" s="2">
        <f>Players!BO264</f>
        <v>0</v>
      </c>
      <c r="P263" s="2">
        <f>Players!BP264</f>
        <v>0</v>
      </c>
      <c r="Q263" s="2">
        <f>Players!BQ264</f>
        <v>0.53978779840848801</v>
      </c>
      <c r="R263" s="2">
        <f>Players!BR264</f>
        <v>0</v>
      </c>
      <c r="S263" s="2">
        <f t="shared" si="322"/>
        <v>1.3803959592812078</v>
      </c>
      <c r="T263" s="2">
        <f t="shared" si="323"/>
        <v>1.1572524079669981</v>
      </c>
      <c r="U263" s="16">
        <f>INDEX('Team forecast'!$B$2:$AO$26,MATCH('Master data'!$B263,'Team forecast'!$B$2:$B$26,0),MATCH('Master data'!U$1,'Team forecast'!$B$2:$AO$2,0))</f>
        <v>0.41002004008016041</v>
      </c>
      <c r="V263" s="16">
        <f>INDEX('Team forecast'!$B$2:$AO$26,MATCH('Master data'!$B263,'Team forecast'!$B$2:$B$26,0),MATCH('Master data'!V$1,'Team forecast'!$B$2:$AO$2,0))</f>
        <v>0.28577154308617242</v>
      </c>
      <c r="W263" s="16">
        <f>INDEX('Team forecast'!$B$2:$AO$26,MATCH('Master data'!$B263,'Team forecast'!$B$2:$B$26,0),MATCH('Master data'!W$1,'Team forecast'!$B$2:$AO$2,0))</f>
        <v>0.30420841683366728</v>
      </c>
      <c r="X263" s="5">
        <f t="shared" si="324"/>
        <v>-5000</v>
      </c>
      <c r="Y263" s="5">
        <f t="shared" si="325"/>
        <v>0</v>
      </c>
      <c r="Z263" s="5">
        <f t="shared" si="326"/>
        <v>0</v>
      </c>
      <c r="AA263" s="5">
        <f t="shared" si="327"/>
        <v>0</v>
      </c>
      <c r="AB263" s="5">
        <f t="shared" si="328"/>
        <v>0</v>
      </c>
      <c r="AC263" s="5">
        <f t="shared" si="329"/>
        <v>0</v>
      </c>
      <c r="AD263" s="5">
        <f t="shared" si="330"/>
        <v>0</v>
      </c>
      <c r="AE263" s="5">
        <f t="shared" si="331"/>
        <v>15717.43486973948</v>
      </c>
      <c r="AF263" s="5">
        <f t="shared" si="332"/>
        <v>0</v>
      </c>
      <c r="AG263" s="5">
        <f t="shared" si="333"/>
        <v>0</v>
      </c>
      <c r="AH263" s="5">
        <f t="shared" si="334"/>
        <v>0</v>
      </c>
      <c r="AI263" s="5">
        <f t="shared" si="335"/>
        <v>0</v>
      </c>
      <c r="AJ263" s="5">
        <f t="shared" si="336"/>
        <v>0</v>
      </c>
      <c r="AK263" s="5">
        <f>IFERROR(SUM(X263:AJ263),-5000)*((Cockpit!$C$3)^0)</f>
        <v>10717.43486973948</v>
      </c>
      <c r="AL263" s="16">
        <f>INDEX('Team forecast'!$B$2:$AO$26,MATCH('Master data'!$B263,'Team forecast'!$B$2:$B$26,0),MATCH('Master data'!AL$1,'Team forecast'!$B$2:$AO$2,0))</f>
        <v>2.6069135565605688</v>
      </c>
      <c r="AM263" s="16">
        <f>INDEX('Team forecast'!$B$2:$AO$26,MATCH('Master data'!$B263,'Team forecast'!$B$2:$B$26,0),MATCH('Master data'!AM$1,'Team forecast'!$B$2:$AO$2,0))</f>
        <v>0.64628016595236182</v>
      </c>
      <c r="AN263" s="16">
        <f>INDEX('Team forecast'!$B$2:$AO$26,MATCH('Master data'!$B263,'Team forecast'!$B$2:$B$26,0),MATCH('Master data'!AN$1,'Team forecast'!$B$2:$AO$2,0))</f>
        <v>0.52399131671532295</v>
      </c>
      <c r="AO263" s="16">
        <f>INDEX('Team forecast'!$B$2:$AO$26,MATCH('Master data'!$B263,'Team forecast'!$B$2:$B$26,0),MATCH('Master data'!AO$1,'Team forecast'!$B$2:$AO$2,0))</f>
        <v>6.9600849978985515</v>
      </c>
      <c r="AP263" s="16">
        <f>INDEX('Team forecast'!$B$2:$AO$26,MATCH('Master data'!$B263,'Team forecast'!$B$2:$B$26,0),MATCH('Master data'!AP$1,'Team forecast'!$B$2:$AO$2,0))</f>
        <v>1.909012182505438</v>
      </c>
      <c r="AQ263" s="5">
        <f t="shared" si="337"/>
        <v>-5000</v>
      </c>
      <c r="AR263" s="5">
        <f>INDEX('Team forecast'!$B$2:$AO$26,MATCH('Master data'!$B263,'Team forecast'!$B$2:$B$26,0),MATCH('Master data'!AR$1,'Team forecast'!$B$2:$AO$2,0))*IF(X263&gt;0,25000,0)</f>
        <v>0</v>
      </c>
      <c r="AS263" s="16">
        <f>INDEX('Team forecast'!$B$2:$AO$26,MATCH('Master data'!$B263,'Team forecast'!$B$2:$B$26,0),MATCH('Master data'!AS$1,'Team forecast'!$B$2:$AO$2,0))*IF(X263&gt;0,5000,0)</f>
        <v>0</v>
      </c>
      <c r="AT263" s="16">
        <f>INDEX('Team forecast'!$B$2:$AO$26,MATCH('Master data'!$B263,'Team forecast'!$B$2:$B$26,0),MATCH('Master data'!AT$1,'Team forecast'!$B$2:$AO$2,0))*IF(X263&gt;0,-15000,0)</f>
        <v>0</v>
      </c>
      <c r="AU263" s="5">
        <f t="shared" si="338"/>
        <v>0</v>
      </c>
      <c r="AV263" s="5">
        <f t="shared" si="339"/>
        <v>0</v>
      </c>
      <c r="AW263" s="5">
        <f t="shared" si="340"/>
        <v>0</v>
      </c>
      <c r="AX263" s="5">
        <f t="shared" si="341"/>
        <v>26199.565835766149</v>
      </c>
      <c r="AY263" s="5">
        <f t="shared" si="342"/>
        <v>0</v>
      </c>
      <c r="AZ263" s="5">
        <f t="shared" si="343"/>
        <v>0</v>
      </c>
      <c r="BA263" s="5">
        <f t="shared" si="344"/>
        <v>0</v>
      </c>
      <c r="BB263" s="5">
        <f t="shared" si="345"/>
        <v>0</v>
      </c>
      <c r="BC263" s="5">
        <f t="shared" si="346"/>
        <v>0</v>
      </c>
      <c r="BD263" s="5">
        <f t="shared" si="347"/>
        <v>21199.565835766149</v>
      </c>
      <c r="BE263" s="16">
        <f>INDEX('Team forecast'!$B$2:$AO$26,MATCH('Master data'!$B263,'Team forecast'!$B$2:$B$26,0),MATCH('Master data'!BE$1,'Team forecast'!$B$2:$AO$2,0))</f>
        <v>0</v>
      </c>
      <c r="BF263" s="16">
        <f>INDEX('Team forecast'!$B$2:$AO$26,MATCH('Master data'!$B263,'Team forecast'!$B$2:$B$26,0),MATCH('Master data'!BF$1,'Team forecast'!$B$2:$AO$2,0))</f>
        <v>0</v>
      </c>
      <c r="BG263" s="16">
        <f>INDEX('Team forecast'!$B$2:$AO$26,MATCH('Master data'!$B263,'Team forecast'!$B$2:$B$26,0),MATCH('Master data'!BG$1,'Team forecast'!$B$2:$AO$2,0))</f>
        <v>0</v>
      </c>
      <c r="BH263" s="16">
        <f>INDEX('Team forecast'!$B$2:$AO$26,MATCH('Master data'!$B263,'Team forecast'!$B$2:$B$26,0),MATCH('Master data'!BH$1,'Team forecast'!$B$2:$AO$2,0))</f>
        <v>0</v>
      </c>
      <c r="BI263" s="16">
        <f>INDEX('Team forecast'!$B$2:$AO$26,MATCH('Master data'!$B263,'Team forecast'!$B$2:$B$26,0),MATCH('Master data'!BI$1,'Team forecast'!$B$2:$AO$2,0))</f>
        <v>0</v>
      </c>
      <c r="BJ263" s="5">
        <f t="shared" si="348"/>
        <v>-5000</v>
      </c>
      <c r="BK263" s="5">
        <f>INDEX('Team forecast'!$R$3:$BH$26,MATCH($B263,'Team forecast'!$B$3:$B$26,0),MATCH(BK$1,'Team forecast'!$R$2:$BH$2,0))*IF($X263&gt;0,25000,0)</f>
        <v>0</v>
      </c>
      <c r="BL263" s="5">
        <f>INDEX('Team forecast'!$R$3:$BH$26,MATCH($B263,'Team forecast'!$B$3:$B$26,0),MATCH(BL$1,'Team forecast'!$R$2:$BH$2,0))*IF($X263&gt;0,5000,0)</f>
        <v>0</v>
      </c>
      <c r="BM263" s="5">
        <f>INDEX('Team forecast'!$R$3:$BH$26,MATCH($B263,'Team forecast'!$B$3:$B$26,0),MATCH(BM$1,'Team forecast'!$R$2:$BH$2,0))*IF($X263&gt;0,-15000,0)</f>
        <v>0</v>
      </c>
      <c r="BN263" s="5">
        <f t="shared" si="349"/>
        <v>0</v>
      </c>
      <c r="BO263" s="5">
        <f t="shared" si="350"/>
        <v>0</v>
      </c>
      <c r="BP263" s="5">
        <f t="shared" si="351"/>
        <v>0</v>
      </c>
      <c r="BQ263" s="5">
        <f t="shared" si="352"/>
        <v>0</v>
      </c>
      <c r="BR263" s="5">
        <f t="shared" si="353"/>
        <v>0</v>
      </c>
      <c r="BS263" s="5">
        <f t="shared" si="354"/>
        <v>0</v>
      </c>
      <c r="BT263" s="5">
        <f t="shared" si="355"/>
        <v>0</v>
      </c>
      <c r="BU263" s="5">
        <f t="shared" si="356"/>
        <v>0</v>
      </c>
      <c r="BV263" s="5">
        <f t="shared" si="357"/>
        <v>0</v>
      </c>
      <c r="BW263" s="5">
        <f t="shared" si="358"/>
        <v>0</v>
      </c>
      <c r="BX263" s="5">
        <f t="shared" si="359"/>
        <v>15958.500352752813</v>
      </c>
      <c r="BY263" s="5">
        <f t="shared" si="360"/>
        <v>47875.501058258436</v>
      </c>
      <c r="BZ263" s="5">
        <f>MAX(INDEX('Team forecast'!$R$3:$BH$26,MATCH($B263,'Team forecast'!$B$3:$B$26,0),MATCH(BZ$1,'Team forecast'!$R$2:$BH$2,0))*($BX263)-(1-INDEX('Team forecast'!$R$3:$BH$26,MATCH($B263,'Team forecast'!$B$3:$B$26,0),MATCH(BZ$1,'Team forecast'!$R$2:$BH$2,0)))*(BY263+CH263)*0.01,-5000)</f>
        <v>9907.9887836221133</v>
      </c>
      <c r="CA263" s="5">
        <f>MAX(INDEX('Team forecast'!$R$3:$BH$26,MATCH($B263,'Team forecast'!$B$3:$B$26,0),MATCH(CA$1,'Team forecast'!$R$2:$BH$2,0))*$BX263-(1-INDEX('Team forecast'!$R$3:$BH$26,MATCH($B263,'Team forecast'!$B$3:$B$26,0),MATCH(CA$1,'Team forecast'!$R$2:$BH$2,0)))*(BY263+BX263+CH263)*0.01,-5000)</f>
        <v>-5000</v>
      </c>
      <c r="CB263" s="5">
        <f>MAX(INDEX('Team forecast'!$R$3:$BH$26,MATCH($B263,'Team forecast'!$B$3:$B$26,0),MATCH(CB$1,'Team forecast'!$R$2:$BH$2,0))*$BX263-(1-INDEX('Team forecast'!$R$3:$BH$26,MATCH($B263,'Team forecast'!$B$3:$B$26,0),MATCH(CB$1,'Team forecast'!$R$2:$BH$2,0)))*(BY263+BX263*2+CH263)*0.01,0)</f>
        <v>0</v>
      </c>
      <c r="CC263" s="5">
        <v>0</v>
      </c>
      <c r="CD263" s="5">
        <f>+AK263+BD263*Cockpit!$C$3+BW263*Cockpit!$C$3^2+BZ263*Cockpit!$C$3^3+CA263*Cockpit!$C$3^4+CB263*Cockpit!$C$3^5+CC263*Cockpit!$C$3^6</f>
        <v>26798.52481959507</v>
      </c>
      <c r="CE263" s="5"/>
      <c r="CF263" s="5"/>
      <c r="CG263" s="5">
        <v>0</v>
      </c>
      <c r="CH263" s="5">
        <f t="shared" si="361"/>
        <v>2995000</v>
      </c>
      <c r="CI263" s="5">
        <f t="shared" si="362"/>
        <v>2995000</v>
      </c>
      <c r="CJ263" s="1">
        <f t="shared" si="363"/>
        <v>8.9999999999999993E-3</v>
      </c>
      <c r="CK263" s="5">
        <f>RANK(CD263,$CD$2:$CD$622)+COUNTIF($CD$2:$CD263,$CD263)-1</f>
        <v>275</v>
      </c>
      <c r="CL263" s="5">
        <f>RANK(CJ263,$CJ$2:$CJ$622)+COUNTIF($CJ$2:$CJ263,$CJ263)-1</f>
        <v>263</v>
      </c>
    </row>
    <row r="264" spans="1:90" x14ac:dyDescent="0.3">
      <c r="A264" t="str">
        <f>Players!P265</f>
        <v>Marcel Halstenberg</v>
      </c>
      <c r="B264" t="str">
        <f>Players!G265</f>
        <v>Germany</v>
      </c>
      <c r="C264" t="str">
        <f>Players!AB265</f>
        <v>Defense</v>
      </c>
      <c r="D264" s="1"/>
      <c r="F264" t="str">
        <f>IFERROR(INDEX(Lookup!B:B,MATCH(INDEX(Players!C:C,MATCH(E264,Players!A:A,0)),Lookup!D:D,0)),"")</f>
        <v/>
      </c>
      <c r="G264">
        <f>IF(Players!AC265=0,10000000,Players!AC265)</f>
        <v>2995000</v>
      </c>
      <c r="H264" s="16">
        <f>INDEX('Team forecast'!$B$2:$AO$26,MATCH('Master data'!$B264,'Team forecast'!$B$2:$B$26,0),MATCH('Master data'!H$1,'Team forecast'!$B$2:$AO$2,0))</f>
        <v>1.3803959592812078</v>
      </c>
      <c r="I264" s="16">
        <f>INDEX('Team forecast'!$B$2:$AO$26,MATCH('Master data'!$B264,'Team forecast'!$B$2:$B$26,0),MATCH('Master data'!I$1,'Team forecast'!$B$2:$AO$2,0))</f>
        <v>1.1572524079669981</v>
      </c>
      <c r="J264" s="16">
        <f>INDEX('Team forecast'!$B$2:$AO$26,MATCH('Master data'!$B264,'Team forecast'!$B$2:$B$26,0),MATCH('Master data'!J$1,'Team forecast'!$B$2:$AO$2,0))</f>
        <v>0.3143486973947896</v>
      </c>
      <c r="K264" s="16">
        <f>INDEX('Team forecast'!$B$2:$AO$26,MATCH('Master data'!$B264,'Team forecast'!$B$2:$B$26,0),MATCH('Master data'!K$1,'Team forecast'!$B$2:$AO$2,0))</f>
        <v>3.6854590683201627</v>
      </c>
      <c r="L264" s="16">
        <f>INDEX('Team forecast'!$B$2:$AO$26,MATCH('Master data'!$B264,'Team forecast'!$B$2:$B$26,0),MATCH('Master data'!L$1,'Team forecast'!$B$2:$AO$2,0))</f>
        <v>3.418345574302518</v>
      </c>
      <c r="M264">
        <f>IF(Players!BC265=1,95,0)</f>
        <v>0</v>
      </c>
      <c r="N264" s="2">
        <f>Players!BN265</f>
        <v>0</v>
      </c>
      <c r="O264" s="2">
        <f>Players!BO265</f>
        <v>0</v>
      </c>
      <c r="P264" s="2">
        <f>Players!BP265</f>
        <v>0</v>
      </c>
      <c r="Q264" s="2">
        <f>Players!BQ265</f>
        <v>5.4479418886198547E-2</v>
      </c>
      <c r="R264" s="2">
        <f>Players!BR265</f>
        <v>0</v>
      </c>
      <c r="S264" s="2">
        <f t="shared" si="322"/>
        <v>1.3803959592812078</v>
      </c>
      <c r="T264" s="2">
        <f t="shared" si="323"/>
        <v>1.1572524079669981</v>
      </c>
      <c r="U264" s="16">
        <f>INDEX('Team forecast'!$B$2:$AO$26,MATCH('Master data'!$B264,'Team forecast'!$B$2:$B$26,0),MATCH('Master data'!U$1,'Team forecast'!$B$2:$AO$2,0))</f>
        <v>0.41002004008016041</v>
      </c>
      <c r="V264" s="16">
        <f>INDEX('Team forecast'!$B$2:$AO$26,MATCH('Master data'!$B264,'Team forecast'!$B$2:$B$26,0),MATCH('Master data'!V$1,'Team forecast'!$B$2:$AO$2,0))</f>
        <v>0.28577154308617242</v>
      </c>
      <c r="W264" s="16">
        <f>INDEX('Team forecast'!$B$2:$AO$26,MATCH('Master data'!$B264,'Team forecast'!$B$2:$B$26,0),MATCH('Master data'!W$1,'Team forecast'!$B$2:$AO$2,0))</f>
        <v>0.30420841683366728</v>
      </c>
      <c r="X264" s="5">
        <f t="shared" si="324"/>
        <v>-5000</v>
      </c>
      <c r="Y264" s="5">
        <f t="shared" si="325"/>
        <v>0</v>
      </c>
      <c r="Z264" s="5">
        <f t="shared" si="326"/>
        <v>0</v>
      </c>
      <c r="AA264" s="5">
        <f t="shared" si="327"/>
        <v>0</v>
      </c>
      <c r="AB264" s="5">
        <f t="shared" si="328"/>
        <v>0</v>
      </c>
      <c r="AC264" s="5">
        <f t="shared" si="329"/>
        <v>0</v>
      </c>
      <c r="AD264" s="5">
        <f t="shared" si="330"/>
        <v>0</v>
      </c>
      <c r="AE264" s="5">
        <f t="shared" si="331"/>
        <v>15717.43486973948</v>
      </c>
      <c r="AF264" s="5">
        <f t="shared" si="332"/>
        <v>0</v>
      </c>
      <c r="AG264" s="5">
        <f t="shared" si="333"/>
        <v>0</v>
      </c>
      <c r="AH264" s="5">
        <f t="shared" si="334"/>
        <v>0</v>
      </c>
      <c r="AI264" s="5">
        <f t="shared" si="335"/>
        <v>0</v>
      </c>
      <c r="AJ264" s="5">
        <f t="shared" si="336"/>
        <v>0</v>
      </c>
      <c r="AK264" s="5">
        <f>IFERROR(SUM(X264:AJ264),-5000)*((Cockpit!$C$3)^0)</f>
        <v>10717.43486973948</v>
      </c>
      <c r="AL264" s="16">
        <f>INDEX('Team forecast'!$B$2:$AO$26,MATCH('Master data'!$B264,'Team forecast'!$B$2:$B$26,0),MATCH('Master data'!AL$1,'Team forecast'!$B$2:$AO$2,0))</f>
        <v>2.6069135565605688</v>
      </c>
      <c r="AM264" s="16">
        <f>INDEX('Team forecast'!$B$2:$AO$26,MATCH('Master data'!$B264,'Team forecast'!$B$2:$B$26,0),MATCH('Master data'!AM$1,'Team forecast'!$B$2:$AO$2,0))</f>
        <v>0.64628016595236182</v>
      </c>
      <c r="AN264" s="16">
        <f>INDEX('Team forecast'!$B$2:$AO$26,MATCH('Master data'!$B264,'Team forecast'!$B$2:$B$26,0),MATCH('Master data'!AN$1,'Team forecast'!$B$2:$AO$2,0))</f>
        <v>0.52399131671532295</v>
      </c>
      <c r="AO264" s="16">
        <f>INDEX('Team forecast'!$B$2:$AO$26,MATCH('Master data'!$B264,'Team forecast'!$B$2:$B$26,0),MATCH('Master data'!AO$1,'Team forecast'!$B$2:$AO$2,0))</f>
        <v>6.9600849978985515</v>
      </c>
      <c r="AP264" s="16">
        <f>INDEX('Team forecast'!$B$2:$AO$26,MATCH('Master data'!$B264,'Team forecast'!$B$2:$B$26,0),MATCH('Master data'!AP$1,'Team forecast'!$B$2:$AO$2,0))</f>
        <v>1.909012182505438</v>
      </c>
      <c r="AQ264" s="5">
        <f t="shared" si="337"/>
        <v>-5000</v>
      </c>
      <c r="AR264" s="5">
        <f>INDEX('Team forecast'!$B$2:$AO$26,MATCH('Master data'!$B264,'Team forecast'!$B$2:$B$26,0),MATCH('Master data'!AR$1,'Team forecast'!$B$2:$AO$2,0))*IF(X264&gt;0,25000,0)</f>
        <v>0</v>
      </c>
      <c r="AS264" s="16">
        <f>INDEX('Team forecast'!$B$2:$AO$26,MATCH('Master data'!$B264,'Team forecast'!$B$2:$B$26,0),MATCH('Master data'!AS$1,'Team forecast'!$B$2:$AO$2,0))*IF(X264&gt;0,5000,0)</f>
        <v>0</v>
      </c>
      <c r="AT264" s="16">
        <f>INDEX('Team forecast'!$B$2:$AO$26,MATCH('Master data'!$B264,'Team forecast'!$B$2:$B$26,0),MATCH('Master data'!AT$1,'Team forecast'!$B$2:$AO$2,0))*IF(X264&gt;0,-15000,0)</f>
        <v>0</v>
      </c>
      <c r="AU264" s="5">
        <f t="shared" si="338"/>
        <v>0</v>
      </c>
      <c r="AV264" s="5">
        <f t="shared" si="339"/>
        <v>0</v>
      </c>
      <c r="AW264" s="5">
        <f t="shared" si="340"/>
        <v>0</v>
      </c>
      <c r="AX264" s="5">
        <f t="shared" si="341"/>
        <v>26199.565835766149</v>
      </c>
      <c r="AY264" s="5">
        <f t="shared" si="342"/>
        <v>0</v>
      </c>
      <c r="AZ264" s="5">
        <f t="shared" si="343"/>
        <v>0</v>
      </c>
      <c r="BA264" s="5">
        <f t="shared" si="344"/>
        <v>0</v>
      </c>
      <c r="BB264" s="5">
        <f t="shared" si="345"/>
        <v>0</v>
      </c>
      <c r="BC264" s="5">
        <f t="shared" si="346"/>
        <v>0</v>
      </c>
      <c r="BD264" s="5">
        <f t="shared" si="347"/>
        <v>21199.565835766149</v>
      </c>
      <c r="BE264" s="16">
        <f>INDEX('Team forecast'!$B$2:$AO$26,MATCH('Master data'!$B264,'Team forecast'!$B$2:$B$26,0),MATCH('Master data'!BE$1,'Team forecast'!$B$2:$AO$2,0))</f>
        <v>0</v>
      </c>
      <c r="BF264" s="16">
        <f>INDEX('Team forecast'!$B$2:$AO$26,MATCH('Master data'!$B264,'Team forecast'!$B$2:$B$26,0),MATCH('Master data'!BF$1,'Team forecast'!$B$2:$AO$2,0))</f>
        <v>0</v>
      </c>
      <c r="BG264" s="16">
        <f>INDEX('Team forecast'!$B$2:$AO$26,MATCH('Master data'!$B264,'Team forecast'!$B$2:$B$26,0),MATCH('Master data'!BG$1,'Team forecast'!$B$2:$AO$2,0))</f>
        <v>0</v>
      </c>
      <c r="BH264" s="16">
        <f>INDEX('Team forecast'!$B$2:$AO$26,MATCH('Master data'!$B264,'Team forecast'!$B$2:$B$26,0),MATCH('Master data'!BH$1,'Team forecast'!$B$2:$AO$2,0))</f>
        <v>0</v>
      </c>
      <c r="BI264" s="16">
        <f>INDEX('Team forecast'!$B$2:$AO$26,MATCH('Master data'!$B264,'Team forecast'!$B$2:$B$26,0),MATCH('Master data'!BI$1,'Team forecast'!$B$2:$AO$2,0))</f>
        <v>0</v>
      </c>
      <c r="BJ264" s="5">
        <f t="shared" si="348"/>
        <v>-5000</v>
      </c>
      <c r="BK264" s="5">
        <f>INDEX('Team forecast'!$R$3:$BH$26,MATCH($B264,'Team forecast'!$B$3:$B$26,0),MATCH(BK$1,'Team forecast'!$R$2:$BH$2,0))*IF($X264&gt;0,25000,0)</f>
        <v>0</v>
      </c>
      <c r="BL264" s="5">
        <f>INDEX('Team forecast'!$R$3:$BH$26,MATCH($B264,'Team forecast'!$B$3:$B$26,0),MATCH(BL$1,'Team forecast'!$R$2:$BH$2,0))*IF($X264&gt;0,5000,0)</f>
        <v>0</v>
      </c>
      <c r="BM264" s="5">
        <f>INDEX('Team forecast'!$R$3:$BH$26,MATCH($B264,'Team forecast'!$B$3:$B$26,0),MATCH(BM$1,'Team forecast'!$R$2:$BH$2,0))*IF($X264&gt;0,-15000,0)</f>
        <v>0</v>
      </c>
      <c r="BN264" s="5">
        <f t="shared" si="349"/>
        <v>0</v>
      </c>
      <c r="BO264" s="5">
        <f t="shared" si="350"/>
        <v>0</v>
      </c>
      <c r="BP264" s="5">
        <f t="shared" si="351"/>
        <v>0</v>
      </c>
      <c r="BQ264" s="5">
        <f t="shared" si="352"/>
        <v>0</v>
      </c>
      <c r="BR264" s="5">
        <f t="shared" si="353"/>
        <v>0</v>
      </c>
      <c r="BS264" s="5">
        <f t="shared" si="354"/>
        <v>0</v>
      </c>
      <c r="BT264" s="5">
        <f t="shared" si="355"/>
        <v>0</v>
      </c>
      <c r="BU264" s="5">
        <f t="shared" si="356"/>
        <v>0</v>
      </c>
      <c r="BV264" s="5">
        <f t="shared" si="357"/>
        <v>0</v>
      </c>
      <c r="BW264" s="5">
        <f t="shared" si="358"/>
        <v>0</v>
      </c>
      <c r="BX264" s="5">
        <f t="shared" si="359"/>
        <v>15958.500352752813</v>
      </c>
      <c r="BY264" s="5">
        <f t="shared" si="360"/>
        <v>47875.501058258436</v>
      </c>
      <c r="BZ264" s="5">
        <f>MAX(INDEX('Team forecast'!$R$3:$BH$26,MATCH($B264,'Team forecast'!$B$3:$B$26,0),MATCH(BZ$1,'Team forecast'!$R$2:$BH$2,0))*($BX264)-(1-INDEX('Team forecast'!$R$3:$BH$26,MATCH($B264,'Team forecast'!$B$3:$B$26,0),MATCH(BZ$1,'Team forecast'!$R$2:$BH$2,0)))*(BY264+CH264)*0.01,-5000)</f>
        <v>9907.9887836221133</v>
      </c>
      <c r="CA264" s="5">
        <f>MAX(INDEX('Team forecast'!$R$3:$BH$26,MATCH($B264,'Team forecast'!$B$3:$B$26,0),MATCH(CA$1,'Team forecast'!$R$2:$BH$2,0))*$BX264-(1-INDEX('Team forecast'!$R$3:$BH$26,MATCH($B264,'Team forecast'!$B$3:$B$26,0),MATCH(CA$1,'Team forecast'!$R$2:$BH$2,0)))*(BY264+BX264+CH264)*0.01,-5000)</f>
        <v>-5000</v>
      </c>
      <c r="CB264" s="5">
        <f>MAX(INDEX('Team forecast'!$R$3:$BH$26,MATCH($B264,'Team forecast'!$B$3:$B$26,0),MATCH(CB$1,'Team forecast'!$R$2:$BH$2,0))*$BX264-(1-INDEX('Team forecast'!$R$3:$BH$26,MATCH($B264,'Team forecast'!$B$3:$B$26,0),MATCH(CB$1,'Team forecast'!$R$2:$BH$2,0)))*(BY264+BX264*2+CH264)*0.01,0)</f>
        <v>0</v>
      </c>
      <c r="CC264" s="5">
        <v>0</v>
      </c>
      <c r="CD264" s="5">
        <f>+AK264+BD264*Cockpit!$C$3+BW264*Cockpit!$C$3^2+BZ264*Cockpit!$C$3^3+CA264*Cockpit!$C$3^4+CB264*Cockpit!$C$3^5+CC264*Cockpit!$C$3^6</f>
        <v>26798.52481959507</v>
      </c>
      <c r="CE264" s="5"/>
      <c r="CF264" s="5"/>
      <c r="CG264" s="5">
        <v>0</v>
      </c>
      <c r="CH264" s="5">
        <f t="shared" si="361"/>
        <v>2995000</v>
      </c>
      <c r="CI264" s="5">
        <f t="shared" si="362"/>
        <v>2995000</v>
      </c>
      <c r="CJ264" s="1">
        <f t="shared" si="363"/>
        <v>8.9999999999999993E-3</v>
      </c>
      <c r="CK264" s="5">
        <f>RANK(CD264,$CD$2:$CD$622)+COUNTIF($CD$2:$CD264,$CD264)-1</f>
        <v>276</v>
      </c>
      <c r="CL264" s="5">
        <f>RANK(CJ264,$CJ$2:$CJ$622)+COUNTIF($CJ$2:$CJ264,$CJ264)-1</f>
        <v>264</v>
      </c>
    </row>
    <row r="265" spans="1:90" x14ac:dyDescent="0.3">
      <c r="A265" t="str">
        <f>Players!P266</f>
        <v>Christian  Gunter</v>
      </c>
      <c r="B265" t="str">
        <f>Players!G266</f>
        <v>Germany</v>
      </c>
      <c r="C265" t="str">
        <f>Players!AB266</f>
        <v>Defense</v>
      </c>
      <c r="D265" s="1"/>
      <c r="F265" t="str">
        <f>IFERROR(INDEX(Lookup!B:B,MATCH(INDEX(Players!C:C,MATCH(E265,Players!A:A,0)),Lookup!D:D,0)),"")</f>
        <v/>
      </c>
      <c r="G265">
        <f>IF(Players!AC266=0,10000000,Players!AC266)</f>
        <v>2995000</v>
      </c>
      <c r="H265" s="16">
        <f>INDEX('Team forecast'!$B$2:$AO$26,MATCH('Master data'!$B265,'Team forecast'!$B$2:$B$26,0),MATCH('Master data'!H$1,'Team forecast'!$B$2:$AO$2,0))</f>
        <v>1.3803959592812078</v>
      </c>
      <c r="I265" s="16">
        <f>INDEX('Team forecast'!$B$2:$AO$26,MATCH('Master data'!$B265,'Team forecast'!$B$2:$B$26,0),MATCH('Master data'!I$1,'Team forecast'!$B$2:$AO$2,0))</f>
        <v>1.1572524079669981</v>
      </c>
      <c r="J265" s="16">
        <f>INDEX('Team forecast'!$B$2:$AO$26,MATCH('Master data'!$B265,'Team forecast'!$B$2:$B$26,0),MATCH('Master data'!J$1,'Team forecast'!$B$2:$AO$2,0))</f>
        <v>0.3143486973947896</v>
      </c>
      <c r="K265" s="16">
        <f>INDEX('Team forecast'!$B$2:$AO$26,MATCH('Master data'!$B265,'Team forecast'!$B$2:$B$26,0),MATCH('Master data'!K$1,'Team forecast'!$B$2:$AO$2,0))</f>
        <v>3.6854590683201627</v>
      </c>
      <c r="L265" s="16">
        <f>INDEX('Team forecast'!$B$2:$AO$26,MATCH('Master data'!$B265,'Team forecast'!$B$2:$B$26,0),MATCH('Master data'!L$1,'Team forecast'!$B$2:$AO$2,0))</f>
        <v>3.418345574302518</v>
      </c>
      <c r="M265">
        <f>IF(Players!BC266=1,95,0)</f>
        <v>0</v>
      </c>
      <c r="N265" s="2">
        <f>Players!BN266</f>
        <v>0</v>
      </c>
      <c r="O265" s="2">
        <f>Players!BO266</f>
        <v>0</v>
      </c>
      <c r="P265" s="2">
        <f>Players!BP266</f>
        <v>0</v>
      </c>
      <c r="Q265" s="2">
        <f>Players!BQ266</f>
        <v>0.52941176470588236</v>
      </c>
      <c r="R265" s="2">
        <f>Players!BR266</f>
        <v>0</v>
      </c>
      <c r="S265" s="2">
        <f t="shared" si="322"/>
        <v>1.3803959592812078</v>
      </c>
      <c r="T265" s="2">
        <f t="shared" si="323"/>
        <v>1.1572524079669981</v>
      </c>
      <c r="U265" s="16">
        <f>INDEX('Team forecast'!$B$2:$AO$26,MATCH('Master data'!$B265,'Team forecast'!$B$2:$B$26,0),MATCH('Master data'!U$1,'Team forecast'!$B$2:$AO$2,0))</f>
        <v>0.41002004008016041</v>
      </c>
      <c r="V265" s="16">
        <f>INDEX('Team forecast'!$B$2:$AO$26,MATCH('Master data'!$B265,'Team forecast'!$B$2:$B$26,0),MATCH('Master data'!V$1,'Team forecast'!$B$2:$AO$2,0))</f>
        <v>0.28577154308617242</v>
      </c>
      <c r="W265" s="16">
        <f>INDEX('Team forecast'!$B$2:$AO$26,MATCH('Master data'!$B265,'Team forecast'!$B$2:$B$26,0),MATCH('Master data'!W$1,'Team forecast'!$B$2:$AO$2,0))</f>
        <v>0.30420841683366728</v>
      </c>
      <c r="X265" s="5">
        <f t="shared" si="324"/>
        <v>-5000</v>
      </c>
      <c r="Y265" s="5">
        <f t="shared" si="325"/>
        <v>0</v>
      </c>
      <c r="Z265" s="5">
        <f t="shared" si="326"/>
        <v>0</v>
      </c>
      <c r="AA265" s="5">
        <f t="shared" si="327"/>
        <v>0</v>
      </c>
      <c r="AB265" s="5">
        <f t="shared" si="328"/>
        <v>0</v>
      </c>
      <c r="AC265" s="5">
        <f t="shared" si="329"/>
        <v>0</v>
      </c>
      <c r="AD265" s="5">
        <f t="shared" si="330"/>
        <v>0</v>
      </c>
      <c r="AE265" s="5">
        <f t="shared" si="331"/>
        <v>15717.43486973948</v>
      </c>
      <c r="AF265" s="5">
        <f t="shared" si="332"/>
        <v>0</v>
      </c>
      <c r="AG265" s="5">
        <f t="shared" si="333"/>
        <v>0</v>
      </c>
      <c r="AH265" s="5">
        <f t="shared" si="334"/>
        <v>0</v>
      </c>
      <c r="AI265" s="5">
        <f t="shared" si="335"/>
        <v>0</v>
      </c>
      <c r="AJ265" s="5">
        <f t="shared" si="336"/>
        <v>0</v>
      </c>
      <c r="AK265" s="5">
        <f>IFERROR(SUM(X265:AJ265),-5000)*((Cockpit!$C$3)^0)</f>
        <v>10717.43486973948</v>
      </c>
      <c r="AL265" s="16">
        <f>INDEX('Team forecast'!$B$2:$AO$26,MATCH('Master data'!$B265,'Team forecast'!$B$2:$B$26,0),MATCH('Master data'!AL$1,'Team forecast'!$B$2:$AO$2,0))</f>
        <v>2.6069135565605688</v>
      </c>
      <c r="AM265" s="16">
        <f>INDEX('Team forecast'!$B$2:$AO$26,MATCH('Master data'!$B265,'Team forecast'!$B$2:$B$26,0),MATCH('Master data'!AM$1,'Team forecast'!$B$2:$AO$2,0))</f>
        <v>0.64628016595236182</v>
      </c>
      <c r="AN265" s="16">
        <f>INDEX('Team forecast'!$B$2:$AO$26,MATCH('Master data'!$B265,'Team forecast'!$B$2:$B$26,0),MATCH('Master data'!AN$1,'Team forecast'!$B$2:$AO$2,0))</f>
        <v>0.52399131671532295</v>
      </c>
      <c r="AO265" s="16">
        <f>INDEX('Team forecast'!$B$2:$AO$26,MATCH('Master data'!$B265,'Team forecast'!$B$2:$B$26,0),MATCH('Master data'!AO$1,'Team forecast'!$B$2:$AO$2,0))</f>
        <v>6.9600849978985515</v>
      </c>
      <c r="AP265" s="16">
        <f>INDEX('Team forecast'!$B$2:$AO$26,MATCH('Master data'!$B265,'Team forecast'!$B$2:$B$26,0),MATCH('Master data'!AP$1,'Team forecast'!$B$2:$AO$2,0))</f>
        <v>1.909012182505438</v>
      </c>
      <c r="AQ265" s="5">
        <f t="shared" si="337"/>
        <v>-5000</v>
      </c>
      <c r="AR265" s="5">
        <f>INDEX('Team forecast'!$B$2:$AO$26,MATCH('Master data'!$B265,'Team forecast'!$B$2:$B$26,0),MATCH('Master data'!AR$1,'Team forecast'!$B$2:$AO$2,0))*IF(X265&gt;0,25000,0)</f>
        <v>0</v>
      </c>
      <c r="AS265" s="16">
        <f>INDEX('Team forecast'!$B$2:$AO$26,MATCH('Master data'!$B265,'Team forecast'!$B$2:$B$26,0),MATCH('Master data'!AS$1,'Team forecast'!$B$2:$AO$2,0))*IF(X265&gt;0,5000,0)</f>
        <v>0</v>
      </c>
      <c r="AT265" s="16">
        <f>INDEX('Team forecast'!$B$2:$AO$26,MATCH('Master data'!$B265,'Team forecast'!$B$2:$B$26,0),MATCH('Master data'!AT$1,'Team forecast'!$B$2:$AO$2,0))*IF(X265&gt;0,-15000,0)</f>
        <v>0</v>
      </c>
      <c r="AU265" s="5">
        <f t="shared" si="338"/>
        <v>0</v>
      </c>
      <c r="AV265" s="5">
        <f t="shared" si="339"/>
        <v>0</v>
      </c>
      <c r="AW265" s="5">
        <f t="shared" si="340"/>
        <v>0</v>
      </c>
      <c r="AX265" s="5">
        <f t="shared" si="341"/>
        <v>26199.565835766149</v>
      </c>
      <c r="AY265" s="5">
        <f t="shared" si="342"/>
        <v>0</v>
      </c>
      <c r="AZ265" s="5">
        <f t="shared" si="343"/>
        <v>0</v>
      </c>
      <c r="BA265" s="5">
        <f t="shared" si="344"/>
        <v>0</v>
      </c>
      <c r="BB265" s="5">
        <f t="shared" si="345"/>
        <v>0</v>
      </c>
      <c r="BC265" s="5">
        <f t="shared" si="346"/>
        <v>0</v>
      </c>
      <c r="BD265" s="5">
        <f t="shared" si="347"/>
        <v>21199.565835766149</v>
      </c>
      <c r="BE265" s="16">
        <f>INDEX('Team forecast'!$B$2:$AO$26,MATCH('Master data'!$B265,'Team forecast'!$B$2:$B$26,0),MATCH('Master data'!BE$1,'Team forecast'!$B$2:$AO$2,0))</f>
        <v>0</v>
      </c>
      <c r="BF265" s="16">
        <f>INDEX('Team forecast'!$B$2:$AO$26,MATCH('Master data'!$B265,'Team forecast'!$B$2:$B$26,0),MATCH('Master data'!BF$1,'Team forecast'!$B$2:$AO$2,0))</f>
        <v>0</v>
      </c>
      <c r="BG265" s="16">
        <f>INDEX('Team forecast'!$B$2:$AO$26,MATCH('Master data'!$B265,'Team forecast'!$B$2:$B$26,0),MATCH('Master data'!BG$1,'Team forecast'!$B$2:$AO$2,0))</f>
        <v>0</v>
      </c>
      <c r="BH265" s="16">
        <f>INDEX('Team forecast'!$B$2:$AO$26,MATCH('Master data'!$B265,'Team forecast'!$B$2:$B$26,0),MATCH('Master data'!BH$1,'Team forecast'!$B$2:$AO$2,0))</f>
        <v>0</v>
      </c>
      <c r="BI265" s="16">
        <f>INDEX('Team forecast'!$B$2:$AO$26,MATCH('Master data'!$B265,'Team forecast'!$B$2:$B$26,0),MATCH('Master data'!BI$1,'Team forecast'!$B$2:$AO$2,0))</f>
        <v>0</v>
      </c>
      <c r="BJ265" s="5">
        <f t="shared" si="348"/>
        <v>-5000</v>
      </c>
      <c r="BK265" s="5">
        <f>INDEX('Team forecast'!$R$3:$BH$26,MATCH($B265,'Team forecast'!$B$3:$B$26,0),MATCH(BK$1,'Team forecast'!$R$2:$BH$2,0))*IF($X265&gt;0,25000,0)</f>
        <v>0</v>
      </c>
      <c r="BL265" s="5">
        <f>INDEX('Team forecast'!$R$3:$BH$26,MATCH($B265,'Team forecast'!$B$3:$B$26,0),MATCH(BL$1,'Team forecast'!$R$2:$BH$2,0))*IF($X265&gt;0,5000,0)</f>
        <v>0</v>
      </c>
      <c r="BM265" s="5">
        <f>INDEX('Team forecast'!$R$3:$BH$26,MATCH($B265,'Team forecast'!$B$3:$B$26,0),MATCH(BM$1,'Team forecast'!$R$2:$BH$2,0))*IF($X265&gt;0,-15000,0)</f>
        <v>0</v>
      </c>
      <c r="BN265" s="5">
        <f t="shared" si="349"/>
        <v>0</v>
      </c>
      <c r="BO265" s="5">
        <f t="shared" si="350"/>
        <v>0</v>
      </c>
      <c r="BP265" s="5">
        <f t="shared" si="351"/>
        <v>0</v>
      </c>
      <c r="BQ265" s="5">
        <f t="shared" si="352"/>
        <v>0</v>
      </c>
      <c r="BR265" s="5">
        <f t="shared" si="353"/>
        <v>0</v>
      </c>
      <c r="BS265" s="5">
        <f t="shared" si="354"/>
        <v>0</v>
      </c>
      <c r="BT265" s="5">
        <f t="shared" si="355"/>
        <v>0</v>
      </c>
      <c r="BU265" s="5">
        <f t="shared" si="356"/>
        <v>0</v>
      </c>
      <c r="BV265" s="5">
        <f t="shared" si="357"/>
        <v>0</v>
      </c>
      <c r="BW265" s="5">
        <f t="shared" si="358"/>
        <v>0</v>
      </c>
      <c r="BX265" s="5">
        <f t="shared" si="359"/>
        <v>15958.500352752813</v>
      </c>
      <c r="BY265" s="5">
        <f t="shared" si="360"/>
        <v>47875.501058258436</v>
      </c>
      <c r="BZ265" s="5">
        <f>MAX(INDEX('Team forecast'!$R$3:$BH$26,MATCH($B265,'Team forecast'!$B$3:$B$26,0),MATCH(BZ$1,'Team forecast'!$R$2:$BH$2,0))*($BX265)-(1-INDEX('Team forecast'!$R$3:$BH$26,MATCH($B265,'Team forecast'!$B$3:$B$26,0),MATCH(BZ$1,'Team forecast'!$R$2:$BH$2,0)))*(BY265+CH265)*0.01,-5000)</f>
        <v>9907.9887836221133</v>
      </c>
      <c r="CA265" s="5">
        <f>MAX(INDEX('Team forecast'!$R$3:$BH$26,MATCH($B265,'Team forecast'!$B$3:$B$26,0),MATCH(CA$1,'Team forecast'!$R$2:$BH$2,0))*$BX265-(1-INDEX('Team forecast'!$R$3:$BH$26,MATCH($B265,'Team forecast'!$B$3:$B$26,0),MATCH(CA$1,'Team forecast'!$R$2:$BH$2,0)))*(BY265+BX265+CH265)*0.01,-5000)</f>
        <v>-5000</v>
      </c>
      <c r="CB265" s="5">
        <f>MAX(INDEX('Team forecast'!$R$3:$BH$26,MATCH($B265,'Team forecast'!$B$3:$B$26,0),MATCH(CB$1,'Team forecast'!$R$2:$BH$2,0))*$BX265-(1-INDEX('Team forecast'!$R$3:$BH$26,MATCH($B265,'Team forecast'!$B$3:$B$26,0),MATCH(CB$1,'Team forecast'!$R$2:$BH$2,0)))*(BY265+BX265*2+CH265)*0.01,0)</f>
        <v>0</v>
      </c>
      <c r="CC265" s="5">
        <v>0</v>
      </c>
      <c r="CD265" s="5">
        <f>+AK265+BD265*Cockpit!$C$3+BW265*Cockpit!$C$3^2+BZ265*Cockpit!$C$3^3+CA265*Cockpit!$C$3^4+CB265*Cockpit!$C$3^5+CC265*Cockpit!$C$3^6</f>
        <v>26798.52481959507</v>
      </c>
      <c r="CE265" s="5"/>
      <c r="CF265" s="5"/>
      <c r="CG265" s="5">
        <v>0</v>
      </c>
      <c r="CH265" s="5">
        <f t="shared" si="361"/>
        <v>2995000</v>
      </c>
      <c r="CI265" s="5">
        <f t="shared" si="362"/>
        <v>2995000</v>
      </c>
      <c r="CJ265" s="1">
        <f t="shared" si="363"/>
        <v>8.9999999999999993E-3</v>
      </c>
      <c r="CK265" s="5">
        <f>RANK(CD265,$CD$2:$CD$622)+COUNTIF($CD$2:$CD265,$CD265)-1</f>
        <v>277</v>
      </c>
      <c r="CL265" s="5">
        <f>RANK(CJ265,$CJ$2:$CJ$622)+COUNTIF($CJ$2:$CJ265,$CJ265)-1</f>
        <v>265</v>
      </c>
    </row>
    <row r="266" spans="1:90" x14ac:dyDescent="0.3">
      <c r="A266" t="str">
        <f>Players!P267</f>
        <v>Robert Sánchez</v>
      </c>
      <c r="B266" t="str">
        <f>Players!G267</f>
        <v>Spain</v>
      </c>
      <c r="C266" t="str">
        <f>Players!AB267</f>
        <v>Goalkeeper</v>
      </c>
      <c r="D266" s="1"/>
      <c r="F266" t="str">
        <f>IFERROR(INDEX(Lookup!B:B,MATCH(INDEX(Players!C:C,MATCH(E266,Players!A:A,0)),Lookup!D:D,0)),"")</f>
        <v/>
      </c>
      <c r="G266">
        <f>IF(Players!AC267=0,10000000,Players!AC267)</f>
        <v>4495000</v>
      </c>
      <c r="H266" s="16">
        <f>INDEX('Team forecast'!$B$2:$AO$26,MATCH('Master data'!$B266,'Team forecast'!$B$2:$B$26,0),MATCH('Master data'!H$1,'Team forecast'!$B$2:$AO$2,0))</f>
        <v>1.9979967794622602</v>
      </c>
      <c r="I266" s="16">
        <f>INDEX('Team forecast'!$B$2:$AO$26,MATCH('Master data'!$B266,'Team forecast'!$B$2:$B$26,0),MATCH('Master data'!I$1,'Team forecast'!$B$2:$AO$2,0))</f>
        <v>0.65640259726027606</v>
      </c>
      <c r="J266" s="16">
        <f>INDEX('Team forecast'!$B$2:$AO$26,MATCH('Master data'!$B266,'Team forecast'!$B$2:$B$26,0),MATCH('Master data'!J$1,'Team forecast'!$B$2:$AO$2,0))</f>
        <v>0.51871400527814249</v>
      </c>
      <c r="K266" s="16">
        <f>INDEX('Team forecast'!$B$2:$AO$26,MATCH('Master data'!$B266,'Team forecast'!$B$2:$B$26,0),MATCH('Master data'!K$1,'Team forecast'!$B$2:$AO$2,0))</f>
        <v>5.5104568712109829</v>
      </c>
      <c r="L266" s="16">
        <f>INDEX('Team forecast'!$B$2:$AO$26,MATCH('Master data'!$B266,'Team forecast'!$B$2:$B$26,0),MATCH('Master data'!L$1,'Team forecast'!$B$2:$AO$2,0))</f>
        <v>2.154857011207977</v>
      </c>
      <c r="M266">
        <f>IF(Players!BC267=1,95,0)</f>
        <v>0</v>
      </c>
      <c r="N266" s="2">
        <f>Players!BN267</f>
        <v>0</v>
      </c>
      <c r="O266" s="2">
        <f>Players!BO267</f>
        <v>0</v>
      </c>
      <c r="P266" s="2">
        <f>Players!BP267</f>
        <v>0</v>
      </c>
      <c r="Q266" s="2">
        <f>Players!BQ267</f>
        <v>3.7037037037037035E-2</v>
      </c>
      <c r="R266" s="2">
        <f>Players!BR267</f>
        <v>0</v>
      </c>
      <c r="S266" s="2">
        <f t="shared" si="322"/>
        <v>1.9979967794622602</v>
      </c>
      <c r="T266" s="2">
        <f t="shared" si="323"/>
        <v>0.65640259726027606</v>
      </c>
      <c r="U266" s="16">
        <f>INDEX('Team forecast'!$B$2:$AO$26,MATCH('Master data'!$B266,'Team forecast'!$B$2:$B$26,0),MATCH('Master data'!U$1,'Team forecast'!$B$2:$AO$2,0))</f>
        <v>0.71371927042030125</v>
      </c>
      <c r="V266" s="16">
        <f>INDEX('Team forecast'!$B$2:$AO$26,MATCH('Master data'!$B266,'Team forecast'!$B$2:$B$26,0),MATCH('Master data'!V$1,'Team forecast'!$B$2:$AO$2,0))</f>
        <v>0.1808088818398097</v>
      </c>
      <c r="W266" s="16">
        <f>INDEX('Team forecast'!$B$2:$AO$26,MATCH('Master data'!$B266,'Team forecast'!$B$2:$B$26,0),MATCH('Master data'!W$1,'Team forecast'!$B$2:$AO$2,0))</f>
        <v>0.105471847739889</v>
      </c>
      <c r="X266" s="5">
        <f t="shared" si="324"/>
        <v>-5000</v>
      </c>
      <c r="Y266" s="5">
        <f t="shared" si="325"/>
        <v>0</v>
      </c>
      <c r="Z266" s="5">
        <f t="shared" si="326"/>
        <v>0</v>
      </c>
      <c r="AA266" s="5">
        <f t="shared" si="327"/>
        <v>0</v>
      </c>
      <c r="AB266" s="5">
        <f t="shared" si="328"/>
        <v>0</v>
      </c>
      <c r="AC266" s="5">
        <f t="shared" si="329"/>
        <v>0</v>
      </c>
      <c r="AD266" s="5">
        <f t="shared" si="330"/>
        <v>0</v>
      </c>
      <c r="AE266" s="5">
        <f t="shared" si="331"/>
        <v>38903.550395860686</v>
      </c>
      <c r="AF266" s="5">
        <f t="shared" si="332"/>
        <v>7492.2720697385048</v>
      </c>
      <c r="AG266" s="5">
        <f t="shared" si="333"/>
        <v>0</v>
      </c>
      <c r="AH266" s="5">
        <f t="shared" si="334"/>
        <v>0</v>
      </c>
      <c r="AI266" s="5">
        <f t="shared" si="335"/>
        <v>0</v>
      </c>
      <c r="AJ266" s="5">
        <f t="shared" si="336"/>
        <v>0</v>
      </c>
      <c r="AK266" s="5">
        <f>IFERROR(SUM(X266:AJ266),-5000)*((Cockpit!$C$3)^0)</f>
        <v>41395.822465599194</v>
      </c>
      <c r="AL266" s="16">
        <f>INDEX('Team forecast'!$B$2:$AO$26,MATCH('Master data'!$B266,'Team forecast'!$B$2:$B$26,0),MATCH('Master data'!AL$1,'Team forecast'!$B$2:$AO$2,0))</f>
        <v>2.4503417481709131</v>
      </c>
      <c r="AM266" s="16">
        <f>INDEX('Team forecast'!$B$2:$AO$26,MATCH('Master data'!$B266,'Team forecast'!$B$2:$B$26,0),MATCH('Master data'!AM$1,'Team forecast'!$B$2:$AO$2,0))</f>
        <v>0.60056788388223015</v>
      </c>
      <c r="AN266" s="16">
        <f>INDEX('Team forecast'!$B$2:$AO$26,MATCH('Master data'!$B266,'Team forecast'!$B$2:$B$26,0),MATCH('Master data'!AN$1,'Team forecast'!$B$2:$AO$2,0))</f>
        <v>0.54850006328846879</v>
      </c>
      <c r="AO266" s="16">
        <f>INDEX('Team forecast'!$B$2:$AO$26,MATCH('Master data'!$B266,'Team forecast'!$B$2:$B$26,0),MATCH('Master data'!AO$1,'Team forecast'!$B$2:$AO$2,0))</f>
        <v>6.7580201639051669</v>
      </c>
      <c r="AP266" s="16">
        <f>INDEX('Team forecast'!$B$2:$AO$26,MATCH('Master data'!$B266,'Team forecast'!$B$2:$B$26,0),MATCH('Master data'!AP$1,'Team forecast'!$B$2:$AO$2,0))</f>
        <v>1.9715612349669172</v>
      </c>
      <c r="AQ266" s="5">
        <f t="shared" si="337"/>
        <v>-5000</v>
      </c>
      <c r="AR266" s="5">
        <f>INDEX('Team forecast'!$B$2:$AO$26,MATCH('Master data'!$B266,'Team forecast'!$B$2:$B$26,0),MATCH('Master data'!AR$1,'Team forecast'!$B$2:$AO$2,0))*IF(X266&gt;0,25000,0)</f>
        <v>0</v>
      </c>
      <c r="AS266" s="16">
        <f>INDEX('Team forecast'!$B$2:$AO$26,MATCH('Master data'!$B266,'Team forecast'!$B$2:$B$26,0),MATCH('Master data'!AS$1,'Team forecast'!$B$2:$AO$2,0))*IF(X266&gt;0,5000,0)</f>
        <v>0</v>
      </c>
      <c r="AT266" s="16">
        <f>INDEX('Team forecast'!$B$2:$AO$26,MATCH('Master data'!$B266,'Team forecast'!$B$2:$B$26,0),MATCH('Master data'!AT$1,'Team forecast'!$B$2:$AO$2,0))*IF(X266&gt;0,-15000,0)</f>
        <v>0</v>
      </c>
      <c r="AU266" s="5">
        <f t="shared" si="338"/>
        <v>0</v>
      </c>
      <c r="AV266" s="5">
        <f t="shared" si="339"/>
        <v>0</v>
      </c>
      <c r="AW266" s="5">
        <f t="shared" si="340"/>
        <v>0</v>
      </c>
      <c r="AX266" s="5">
        <f t="shared" si="341"/>
        <v>41137.504746635161</v>
      </c>
      <c r="AY266" s="5">
        <f t="shared" si="342"/>
        <v>6854.9667554234347</v>
      </c>
      <c r="AZ266" s="5">
        <f t="shared" si="343"/>
        <v>0</v>
      </c>
      <c r="BA266" s="5">
        <f t="shared" si="344"/>
        <v>0</v>
      </c>
      <c r="BB266" s="5">
        <f t="shared" si="345"/>
        <v>0</v>
      </c>
      <c r="BC266" s="5">
        <f t="shared" si="346"/>
        <v>0</v>
      </c>
      <c r="BD266" s="5">
        <f t="shared" si="347"/>
        <v>42992.471502058594</v>
      </c>
      <c r="BE266" s="16">
        <f>INDEX('Team forecast'!$B$2:$AO$26,MATCH('Master data'!$B266,'Team forecast'!$B$2:$B$26,0),MATCH('Master data'!BE$1,'Team forecast'!$B$2:$AO$2,0))</f>
        <v>0</v>
      </c>
      <c r="BF266" s="16">
        <f>INDEX('Team forecast'!$B$2:$AO$26,MATCH('Master data'!$B266,'Team forecast'!$B$2:$B$26,0),MATCH('Master data'!BF$1,'Team forecast'!$B$2:$AO$2,0))</f>
        <v>0</v>
      </c>
      <c r="BG266" s="16">
        <f>INDEX('Team forecast'!$B$2:$AO$26,MATCH('Master data'!$B266,'Team forecast'!$B$2:$B$26,0),MATCH('Master data'!BG$1,'Team forecast'!$B$2:$AO$2,0))</f>
        <v>0</v>
      </c>
      <c r="BH266" s="16">
        <f>INDEX('Team forecast'!$B$2:$AO$26,MATCH('Master data'!$B266,'Team forecast'!$B$2:$B$26,0),MATCH('Master data'!BH$1,'Team forecast'!$B$2:$AO$2,0))</f>
        <v>0</v>
      </c>
      <c r="BI266" s="16">
        <f>INDEX('Team forecast'!$B$2:$AO$26,MATCH('Master data'!$B266,'Team forecast'!$B$2:$B$26,0),MATCH('Master data'!BI$1,'Team forecast'!$B$2:$AO$2,0))</f>
        <v>0</v>
      </c>
      <c r="BJ266" s="5">
        <f t="shared" si="348"/>
        <v>-5000</v>
      </c>
      <c r="BK266" s="5">
        <f>INDEX('Team forecast'!$R$3:$BH$26,MATCH($B266,'Team forecast'!$B$3:$B$26,0),MATCH(BK$1,'Team forecast'!$R$2:$BH$2,0))*IF($X266&gt;0,25000,0)</f>
        <v>0</v>
      </c>
      <c r="BL266" s="5">
        <f>INDEX('Team forecast'!$R$3:$BH$26,MATCH($B266,'Team forecast'!$B$3:$B$26,0),MATCH(BL$1,'Team forecast'!$R$2:$BH$2,0))*IF($X266&gt;0,5000,0)</f>
        <v>0</v>
      </c>
      <c r="BM266" s="5">
        <f>INDEX('Team forecast'!$R$3:$BH$26,MATCH($B266,'Team forecast'!$B$3:$B$26,0),MATCH(BM$1,'Team forecast'!$R$2:$BH$2,0))*IF($X266&gt;0,-15000,0)</f>
        <v>0</v>
      </c>
      <c r="BN266" s="5">
        <f t="shared" si="349"/>
        <v>0</v>
      </c>
      <c r="BO266" s="5">
        <f t="shared" si="350"/>
        <v>0</v>
      </c>
      <c r="BP266" s="5">
        <f t="shared" si="351"/>
        <v>0</v>
      </c>
      <c r="BQ266" s="5">
        <f t="shared" si="352"/>
        <v>0</v>
      </c>
      <c r="BR266" s="5">
        <f t="shared" si="353"/>
        <v>0</v>
      </c>
      <c r="BS266" s="5">
        <f t="shared" si="354"/>
        <v>0</v>
      </c>
      <c r="BT266" s="5">
        <f t="shared" si="355"/>
        <v>0</v>
      </c>
      <c r="BU266" s="5">
        <f t="shared" si="356"/>
        <v>0</v>
      </c>
      <c r="BV266" s="5">
        <f t="shared" si="357"/>
        <v>0</v>
      </c>
      <c r="BW266" s="5">
        <f t="shared" si="358"/>
        <v>0</v>
      </c>
      <c r="BX266" s="5">
        <f t="shared" si="359"/>
        <v>42194.14698382889</v>
      </c>
      <c r="BY266" s="5">
        <f t="shared" si="360"/>
        <v>126582.44095148667</v>
      </c>
      <c r="BZ266" s="5">
        <f>MAX(INDEX('Team forecast'!$R$3:$BH$26,MATCH($B266,'Team forecast'!$B$3:$B$26,0),MATCH(BZ$1,'Team forecast'!$R$2:$BH$2,0))*($BX266)-(1-INDEX('Team forecast'!$R$3:$BH$26,MATCH($B266,'Team forecast'!$B$3:$B$26,0),MATCH(BZ$1,'Team forecast'!$R$2:$BH$2,0)))*(BY266+CH266)*0.01,-5000)</f>
        <v>37984.148346050613</v>
      </c>
      <c r="CA266" s="5">
        <f>MAX(INDEX('Team forecast'!$R$3:$BH$26,MATCH($B266,'Team forecast'!$B$3:$B$26,0),MATCH(CA$1,'Team forecast'!$R$2:$BH$2,0))*$BX266-(1-INDEX('Team forecast'!$R$3:$BH$26,MATCH($B266,'Team forecast'!$B$3:$B$26,0),MATCH(CA$1,'Team forecast'!$R$2:$BH$2,0)))*(BY266+BX266+CH266)*0.01,-5000)</f>
        <v>-3787.030755502863</v>
      </c>
      <c r="CB266" s="5">
        <f>MAX(INDEX('Team forecast'!$R$3:$BH$26,MATCH($B266,'Team forecast'!$B$3:$B$26,0),MATCH(CB$1,'Team forecast'!$R$2:$BH$2,0))*$BX266-(1-INDEX('Team forecast'!$R$3:$BH$26,MATCH($B266,'Team forecast'!$B$3:$B$26,0),MATCH(CB$1,'Team forecast'!$R$2:$BH$2,0)))*(BY266+BX266*2+CH266)*0.01,0)</f>
        <v>0</v>
      </c>
      <c r="CC266" s="5">
        <v>0</v>
      </c>
      <c r="CD266" s="5">
        <f>+AK266+BD266*Cockpit!$C$3+BW266*Cockpit!$C$3^2+BZ266*Cockpit!$C$3^3+CA266*Cockpit!$C$3^4+CB266*Cockpit!$C$3^5+CC266*Cockpit!$C$3^6</f>
        <v>80563.977148665028</v>
      </c>
      <c r="CE266" s="5"/>
      <c r="CF266" s="5"/>
      <c r="CG266" s="5">
        <v>0</v>
      </c>
      <c r="CH266" s="5">
        <f t="shared" si="361"/>
        <v>4495000</v>
      </c>
      <c r="CI266" s="5">
        <f t="shared" si="362"/>
        <v>4495000</v>
      </c>
      <c r="CJ266" s="1">
        <f t="shared" si="363"/>
        <v>1.7999999999999999E-2</v>
      </c>
      <c r="CK266" s="5">
        <f>RANK(CD266,$CD$2:$CD$622)+COUNTIF($CD$2:$CD266,$CD266)-1</f>
        <v>118</v>
      </c>
      <c r="CL266" s="5">
        <f>RANK(CJ266,$CJ$2:$CJ$622)+COUNTIF($CJ$2:$CJ266,$CJ266)-1</f>
        <v>135</v>
      </c>
    </row>
    <row r="267" spans="1:90" x14ac:dyDescent="0.3">
      <c r="A267" t="str">
        <f>Players!P268</f>
        <v>Roman Bezus</v>
      </c>
      <c r="B267" t="str">
        <f>Players!G268</f>
        <v>Ukraine</v>
      </c>
      <c r="C267" t="str">
        <f>Players!AB268</f>
        <v>Midfield</v>
      </c>
      <c r="D267" s="1"/>
      <c r="F267" t="str">
        <f>IFERROR(INDEX(Lookup!B:B,MATCH(INDEX(Players!C:C,MATCH(E267,Players!A:A,0)),Lookup!D:D,0)),"")</f>
        <v/>
      </c>
      <c r="G267">
        <f>IF(Players!AC268=0,10000000,Players!AC268)</f>
        <v>1995000</v>
      </c>
      <c r="H267" s="16">
        <f>INDEX('Team forecast'!$B$2:$AO$26,MATCH('Master data'!$B267,'Team forecast'!$B$2:$B$26,0),MATCH('Master data'!H$1,'Team forecast'!$B$2:$AO$2,0))</f>
        <v>1.6656893725023201</v>
      </c>
      <c r="I267" s="16">
        <f>INDEX('Team forecast'!$B$2:$AO$26,MATCH('Master data'!$B267,'Team forecast'!$B$2:$B$26,0),MATCH('Master data'!I$1,'Team forecast'!$B$2:$AO$2,0))</f>
        <v>0.7981888047975968</v>
      </c>
      <c r="J267" s="16">
        <f>INDEX('Team forecast'!$B$2:$AO$26,MATCH('Master data'!$B267,'Team forecast'!$B$2:$B$26,0),MATCH('Master data'!J$1,'Team forecast'!$B$2:$AO$2,0))</f>
        <v>0.45014352402215202</v>
      </c>
      <c r="K267" s="16">
        <f>INDEX('Team forecast'!$B$2:$AO$26,MATCH('Master data'!$B267,'Team forecast'!$B$2:$B$26,0),MATCH('Master data'!K$1,'Team forecast'!$B$2:$AO$2,0))</f>
        <v>4.2020800079035805</v>
      </c>
      <c r="L267" s="16">
        <f>INDEX('Team forecast'!$B$2:$AO$26,MATCH('Master data'!$B267,'Team forecast'!$B$2:$B$26,0),MATCH('Master data'!L$1,'Team forecast'!$B$2:$AO$2,0))</f>
        <v>2.1264724646897806</v>
      </c>
      <c r="M267">
        <f>IF(Players!BC268=1,95,0)</f>
        <v>0</v>
      </c>
      <c r="N267" s="2">
        <f>Players!BN268</f>
        <v>0</v>
      </c>
      <c r="O267" s="2">
        <f>Players!BO268</f>
        <v>0</v>
      </c>
      <c r="P267" s="2">
        <f>Players!BP268</f>
        <v>0</v>
      </c>
      <c r="Q267" s="2">
        <f>Players!BQ268</f>
        <v>0</v>
      </c>
      <c r="R267" s="2">
        <f>Players!BR268</f>
        <v>0</v>
      </c>
      <c r="S267" s="2">
        <f t="shared" si="322"/>
        <v>1.6656893725023201</v>
      </c>
      <c r="T267" s="2">
        <f t="shared" si="323"/>
        <v>0.7981888047975968</v>
      </c>
      <c r="U267" s="16">
        <f>INDEX('Team forecast'!$B$2:$AO$26,MATCH('Master data'!$B267,'Team forecast'!$B$2:$B$26,0),MATCH('Master data'!U$1,'Team forecast'!$B$2:$AO$2,0))</f>
        <v>0.58351938299167849</v>
      </c>
      <c r="V267" s="16">
        <f>INDEX('Team forecast'!$B$2:$AO$26,MATCH('Master data'!$B267,'Team forecast'!$B$2:$B$26,0),MATCH('Master data'!V$1,'Team forecast'!$B$2:$AO$2,0))</f>
        <v>0.25208037345240508</v>
      </c>
      <c r="W267" s="16">
        <f>INDEX('Team forecast'!$B$2:$AO$26,MATCH('Master data'!$B267,'Team forecast'!$B$2:$B$26,0),MATCH('Master data'!W$1,'Team forecast'!$B$2:$AO$2,0))</f>
        <v>0.1644002435559164</v>
      </c>
      <c r="X267" s="5">
        <f t="shared" si="324"/>
        <v>-5000</v>
      </c>
      <c r="Y267" s="5">
        <f t="shared" si="325"/>
        <v>0</v>
      </c>
      <c r="Z267" s="5">
        <f t="shared" si="326"/>
        <v>0</v>
      </c>
      <c r="AA267" s="5">
        <f t="shared" si="327"/>
        <v>0</v>
      </c>
      <c r="AB267" s="5">
        <f t="shared" si="328"/>
        <v>0</v>
      </c>
      <c r="AC267" s="5">
        <f t="shared" si="329"/>
        <v>0</v>
      </c>
      <c r="AD267" s="5">
        <f t="shared" si="330"/>
        <v>0</v>
      </c>
      <c r="AE267" s="5">
        <f t="shared" si="331"/>
        <v>0</v>
      </c>
      <c r="AF267" s="5">
        <f t="shared" si="332"/>
        <v>0</v>
      </c>
      <c r="AG267" s="5">
        <f t="shared" si="333"/>
        <v>0</v>
      </c>
      <c r="AH267" s="5">
        <f t="shared" si="334"/>
        <v>0</v>
      </c>
      <c r="AI267" s="5">
        <f t="shared" si="335"/>
        <v>0</v>
      </c>
      <c r="AJ267" s="5">
        <f t="shared" si="336"/>
        <v>0</v>
      </c>
      <c r="AK267" s="5">
        <f>IFERROR(SUM(X267:AJ267),-5000)*((Cockpit!$C$3)^0)</f>
        <v>-5000</v>
      </c>
      <c r="AL267" s="16">
        <f>INDEX('Team forecast'!$B$2:$AO$26,MATCH('Master data'!$B267,'Team forecast'!$B$2:$B$26,0),MATCH('Master data'!AL$1,'Team forecast'!$B$2:$AO$2,0))</f>
        <v>1.2844000534385505</v>
      </c>
      <c r="AM267" s="16">
        <f>INDEX('Team forecast'!$B$2:$AO$26,MATCH('Master data'!$B267,'Team forecast'!$B$2:$B$26,0),MATCH('Master data'!AM$1,'Team forecast'!$B$2:$AO$2,0))</f>
        <v>1.1592369104845446</v>
      </c>
      <c r="AN267" s="16">
        <f>INDEX('Team forecast'!$B$2:$AO$26,MATCH('Master data'!$B267,'Team forecast'!$B$2:$B$26,0),MATCH('Master data'!AN$1,'Team forecast'!$B$2:$AO$2,0))</f>
        <v>0.31372549019607843</v>
      </c>
      <c r="AO267" s="16">
        <f>INDEX('Team forecast'!$B$2:$AO$26,MATCH('Master data'!$B267,'Team forecast'!$B$2:$B$26,0),MATCH('Master data'!AO$1,'Team forecast'!$B$2:$AO$2,0))</f>
        <v>3.240191043901798</v>
      </c>
      <c r="AP267" s="16">
        <f>INDEX('Team forecast'!$B$2:$AO$26,MATCH('Master data'!$B267,'Team forecast'!$B$2:$B$26,0),MATCH('Master data'!AP$1,'Team forecast'!$B$2:$AO$2,0))</f>
        <v>3.0883487157183667</v>
      </c>
      <c r="AQ267" s="5">
        <f t="shared" si="337"/>
        <v>-5000</v>
      </c>
      <c r="AR267" s="5">
        <f>INDEX('Team forecast'!$B$2:$AO$26,MATCH('Master data'!$B267,'Team forecast'!$B$2:$B$26,0),MATCH('Master data'!AR$1,'Team forecast'!$B$2:$AO$2,0))*IF(X267&gt;0,25000,0)</f>
        <v>0</v>
      </c>
      <c r="AS267" s="16">
        <f>INDEX('Team forecast'!$B$2:$AO$26,MATCH('Master data'!$B267,'Team forecast'!$B$2:$B$26,0),MATCH('Master data'!AS$1,'Team forecast'!$B$2:$AO$2,0))*IF(X267&gt;0,5000,0)</f>
        <v>0</v>
      </c>
      <c r="AT267" s="16">
        <f>INDEX('Team forecast'!$B$2:$AO$26,MATCH('Master data'!$B267,'Team forecast'!$B$2:$B$26,0),MATCH('Master data'!AT$1,'Team forecast'!$B$2:$AO$2,0))*IF(X267&gt;0,-15000,0)</f>
        <v>0</v>
      </c>
      <c r="AU267" s="5">
        <f t="shared" si="338"/>
        <v>0</v>
      </c>
      <c r="AV267" s="5">
        <f t="shared" si="339"/>
        <v>0</v>
      </c>
      <c r="AW267" s="5">
        <f t="shared" si="340"/>
        <v>0</v>
      </c>
      <c r="AX267" s="5">
        <f t="shared" si="341"/>
        <v>0</v>
      </c>
      <c r="AY267" s="5">
        <f t="shared" si="342"/>
        <v>0</v>
      </c>
      <c r="AZ267" s="5">
        <f t="shared" si="343"/>
        <v>0</v>
      </c>
      <c r="BA267" s="5">
        <f t="shared" si="344"/>
        <v>0</v>
      </c>
      <c r="BB267" s="5">
        <f t="shared" si="345"/>
        <v>0</v>
      </c>
      <c r="BC267" s="5">
        <f t="shared" si="346"/>
        <v>0</v>
      </c>
      <c r="BD267" s="5">
        <f t="shared" si="347"/>
        <v>-5000</v>
      </c>
      <c r="BE267" s="16">
        <f>INDEX('Team forecast'!$B$2:$AO$26,MATCH('Master data'!$B267,'Team forecast'!$B$2:$B$26,0),MATCH('Master data'!BE$1,'Team forecast'!$B$2:$AO$2,0))</f>
        <v>0</v>
      </c>
      <c r="BF267" s="16">
        <f>INDEX('Team forecast'!$B$2:$AO$26,MATCH('Master data'!$B267,'Team forecast'!$B$2:$B$26,0),MATCH('Master data'!BF$1,'Team forecast'!$B$2:$AO$2,0))</f>
        <v>0</v>
      </c>
      <c r="BG267" s="16">
        <f>INDEX('Team forecast'!$B$2:$AO$26,MATCH('Master data'!$B267,'Team forecast'!$B$2:$B$26,0),MATCH('Master data'!BG$1,'Team forecast'!$B$2:$AO$2,0))</f>
        <v>0</v>
      </c>
      <c r="BH267" s="16">
        <f>INDEX('Team forecast'!$B$2:$AO$26,MATCH('Master data'!$B267,'Team forecast'!$B$2:$B$26,0),MATCH('Master data'!BH$1,'Team forecast'!$B$2:$AO$2,0))</f>
        <v>0</v>
      </c>
      <c r="BI267" s="16">
        <f>INDEX('Team forecast'!$B$2:$AO$26,MATCH('Master data'!$B267,'Team forecast'!$B$2:$B$26,0),MATCH('Master data'!BI$1,'Team forecast'!$B$2:$AO$2,0))</f>
        <v>0</v>
      </c>
      <c r="BJ267" s="5">
        <f t="shared" si="348"/>
        <v>-5000</v>
      </c>
      <c r="BK267" s="5">
        <f>INDEX('Team forecast'!$R$3:$BH$26,MATCH($B267,'Team forecast'!$B$3:$B$26,0),MATCH(BK$1,'Team forecast'!$R$2:$BH$2,0))*IF($X267&gt;0,25000,0)</f>
        <v>0</v>
      </c>
      <c r="BL267" s="5">
        <f>INDEX('Team forecast'!$R$3:$BH$26,MATCH($B267,'Team forecast'!$B$3:$B$26,0),MATCH(BL$1,'Team forecast'!$R$2:$BH$2,0))*IF($X267&gt;0,5000,0)</f>
        <v>0</v>
      </c>
      <c r="BM267" s="5">
        <f>INDEX('Team forecast'!$R$3:$BH$26,MATCH($B267,'Team forecast'!$B$3:$B$26,0),MATCH(BM$1,'Team forecast'!$R$2:$BH$2,0))*IF($X267&gt;0,-15000,0)</f>
        <v>0</v>
      </c>
      <c r="BN267" s="5">
        <f t="shared" si="349"/>
        <v>0</v>
      </c>
      <c r="BO267" s="5">
        <f t="shared" si="350"/>
        <v>0</v>
      </c>
      <c r="BP267" s="5">
        <f t="shared" si="351"/>
        <v>0</v>
      </c>
      <c r="BQ267" s="5">
        <f t="shared" si="352"/>
        <v>0</v>
      </c>
      <c r="BR267" s="5">
        <f t="shared" si="353"/>
        <v>0</v>
      </c>
      <c r="BS267" s="5">
        <f t="shared" si="354"/>
        <v>0</v>
      </c>
      <c r="BT267" s="5">
        <f t="shared" si="355"/>
        <v>0</v>
      </c>
      <c r="BU267" s="5">
        <f t="shared" si="356"/>
        <v>0</v>
      </c>
      <c r="BV267" s="5">
        <f t="shared" si="357"/>
        <v>0</v>
      </c>
      <c r="BW267" s="5">
        <f t="shared" si="358"/>
        <v>0</v>
      </c>
      <c r="BX267" s="5">
        <f t="shared" si="359"/>
        <v>-5000</v>
      </c>
      <c r="BY267" s="5">
        <f t="shared" si="360"/>
        <v>-15000</v>
      </c>
      <c r="BZ267" s="5">
        <f>MAX(INDEX('Team forecast'!$R$3:$BH$26,MATCH($B267,'Team forecast'!$B$3:$B$26,0),MATCH(BZ$1,'Team forecast'!$R$2:$BH$2,0))*($BX267)-(1-INDEX('Team forecast'!$R$3:$BH$26,MATCH($B267,'Team forecast'!$B$3:$B$26,0),MATCH(BZ$1,'Team forecast'!$R$2:$BH$2,0)))*(BY267+CH267)*0.01,-5000)</f>
        <v>-5000</v>
      </c>
      <c r="CA267" s="5">
        <f>MAX(INDEX('Team forecast'!$R$3:$BH$26,MATCH($B267,'Team forecast'!$B$3:$B$26,0),MATCH(CA$1,'Team forecast'!$R$2:$BH$2,0))*$BX267-(1-INDEX('Team forecast'!$R$3:$BH$26,MATCH($B267,'Team forecast'!$B$3:$B$26,0),MATCH(CA$1,'Team forecast'!$R$2:$BH$2,0)))*(BY267+BX267+CH267)*0.01,-5000)</f>
        <v>-5000</v>
      </c>
      <c r="CB267" s="5">
        <f>MAX(INDEX('Team forecast'!$R$3:$BH$26,MATCH($B267,'Team forecast'!$B$3:$B$26,0),MATCH(CB$1,'Team forecast'!$R$2:$BH$2,0))*$BX267-(1-INDEX('Team forecast'!$R$3:$BH$26,MATCH($B267,'Team forecast'!$B$3:$B$26,0),MATCH(CB$1,'Team forecast'!$R$2:$BH$2,0)))*(BY267+BX267*2+CH267)*0.01,0)</f>
        <v>0</v>
      </c>
      <c r="CC267" s="5">
        <v>0</v>
      </c>
      <c r="CD267" s="5">
        <f>+AK267+BD267*Cockpit!$C$3+BW267*Cockpit!$C$3^2+BZ267*Cockpit!$C$3^3+CA267*Cockpit!$C$3^4+CB267*Cockpit!$C$3^5+CC267*Cockpit!$C$3^6</f>
        <v>-10802.469135802468</v>
      </c>
      <c r="CE267" s="5"/>
      <c r="CF267" s="5"/>
      <c r="CG267" s="5">
        <v>0</v>
      </c>
      <c r="CH267" s="5">
        <f t="shared" si="361"/>
        <v>1995000</v>
      </c>
      <c r="CI267" s="5">
        <f t="shared" si="362"/>
        <v>1995000</v>
      </c>
      <c r="CJ267" s="1">
        <f t="shared" si="363"/>
        <v>-5.0000000000000001E-3</v>
      </c>
      <c r="CK267" s="5">
        <f>RANK(CD267,$CD$2:$CD$622)+COUNTIF($CD$2:$CD267,$CD267)-1</f>
        <v>495</v>
      </c>
      <c r="CL267" s="5">
        <f>RANK(CJ267,$CJ$2:$CJ$622)+COUNTIF($CJ$2:$CJ267,$CJ267)-1</f>
        <v>573</v>
      </c>
    </row>
    <row r="268" spans="1:90" x14ac:dyDescent="0.3">
      <c r="A268" t="str">
        <f>Players!P269</f>
        <v>Yevhen Makarenko</v>
      </c>
      <c r="B268" t="str">
        <f>Players!G269</f>
        <v>Ukraine</v>
      </c>
      <c r="C268" t="str">
        <f>Players!AB269</f>
        <v>Midfield</v>
      </c>
      <c r="D268" s="1"/>
      <c r="F268" t="str">
        <f>IFERROR(INDEX(Lookup!B:B,MATCH(INDEX(Players!C:C,MATCH(E268,Players!A:A,0)),Lookup!D:D,0)),"")</f>
        <v/>
      </c>
      <c r="G268">
        <f>IF(Players!AC269=0,10000000,Players!AC269)</f>
        <v>2495000</v>
      </c>
      <c r="H268" s="16">
        <f>INDEX('Team forecast'!$B$2:$AO$26,MATCH('Master data'!$B268,'Team forecast'!$B$2:$B$26,0),MATCH('Master data'!H$1,'Team forecast'!$B$2:$AO$2,0))</f>
        <v>1.6656893725023201</v>
      </c>
      <c r="I268" s="16">
        <f>INDEX('Team forecast'!$B$2:$AO$26,MATCH('Master data'!$B268,'Team forecast'!$B$2:$B$26,0),MATCH('Master data'!I$1,'Team forecast'!$B$2:$AO$2,0))</f>
        <v>0.7981888047975968</v>
      </c>
      <c r="J268" s="16">
        <f>INDEX('Team forecast'!$B$2:$AO$26,MATCH('Master data'!$B268,'Team forecast'!$B$2:$B$26,0),MATCH('Master data'!J$1,'Team forecast'!$B$2:$AO$2,0))</f>
        <v>0.45014352402215202</v>
      </c>
      <c r="K268" s="16">
        <f>INDEX('Team forecast'!$B$2:$AO$26,MATCH('Master data'!$B268,'Team forecast'!$B$2:$B$26,0),MATCH('Master data'!K$1,'Team forecast'!$B$2:$AO$2,0))</f>
        <v>4.2020800079035805</v>
      </c>
      <c r="L268" s="16">
        <f>INDEX('Team forecast'!$B$2:$AO$26,MATCH('Master data'!$B268,'Team forecast'!$B$2:$B$26,0),MATCH('Master data'!L$1,'Team forecast'!$B$2:$AO$2,0))</f>
        <v>2.1264724646897806</v>
      </c>
      <c r="M268">
        <f>IF(Players!BC269=1,95,0)</f>
        <v>0</v>
      </c>
      <c r="N268" s="2">
        <f>Players!BN269</f>
        <v>0</v>
      </c>
      <c r="O268" s="2">
        <f>Players!BO269</f>
        <v>0</v>
      </c>
      <c r="P268" s="2">
        <f>Players!BP269</f>
        <v>0</v>
      </c>
      <c r="Q268" s="2">
        <f>Players!BQ269</f>
        <v>8.1929904415111512E-2</v>
      </c>
      <c r="R268" s="2">
        <f>Players!BR269</f>
        <v>0</v>
      </c>
      <c r="S268" s="2">
        <f t="shared" si="322"/>
        <v>1.6656893725023201</v>
      </c>
      <c r="T268" s="2">
        <f t="shared" si="323"/>
        <v>0.7981888047975968</v>
      </c>
      <c r="U268" s="16">
        <f>INDEX('Team forecast'!$B$2:$AO$26,MATCH('Master data'!$B268,'Team forecast'!$B$2:$B$26,0),MATCH('Master data'!U$1,'Team forecast'!$B$2:$AO$2,0))</f>
        <v>0.58351938299167849</v>
      </c>
      <c r="V268" s="16">
        <f>INDEX('Team forecast'!$B$2:$AO$26,MATCH('Master data'!$B268,'Team forecast'!$B$2:$B$26,0),MATCH('Master data'!V$1,'Team forecast'!$B$2:$AO$2,0))</f>
        <v>0.25208037345240508</v>
      </c>
      <c r="W268" s="16">
        <f>INDEX('Team forecast'!$B$2:$AO$26,MATCH('Master data'!$B268,'Team forecast'!$B$2:$B$26,0),MATCH('Master data'!W$1,'Team forecast'!$B$2:$AO$2,0))</f>
        <v>0.1644002435559164</v>
      </c>
      <c r="X268" s="5">
        <f t="shared" si="324"/>
        <v>-5000</v>
      </c>
      <c r="Y268" s="5">
        <f t="shared" si="325"/>
        <v>0</v>
      </c>
      <c r="Z268" s="5">
        <f t="shared" si="326"/>
        <v>0</v>
      </c>
      <c r="AA268" s="5">
        <f t="shared" si="327"/>
        <v>0</v>
      </c>
      <c r="AB268" s="5">
        <f t="shared" si="328"/>
        <v>0</v>
      </c>
      <c r="AC268" s="5">
        <f t="shared" si="329"/>
        <v>0</v>
      </c>
      <c r="AD268" s="5">
        <f t="shared" si="330"/>
        <v>0</v>
      </c>
      <c r="AE268" s="5">
        <f t="shared" si="331"/>
        <v>0</v>
      </c>
      <c r="AF268" s="5">
        <f t="shared" si="332"/>
        <v>0</v>
      </c>
      <c r="AG268" s="5">
        <f t="shared" si="333"/>
        <v>0</v>
      </c>
      <c r="AH268" s="5">
        <f t="shared" si="334"/>
        <v>0</v>
      </c>
      <c r="AI268" s="5">
        <f t="shared" si="335"/>
        <v>0</v>
      </c>
      <c r="AJ268" s="5">
        <f t="shared" si="336"/>
        <v>0</v>
      </c>
      <c r="AK268" s="5">
        <f>IFERROR(SUM(X268:AJ268),-5000)*((Cockpit!$C$3)^0)</f>
        <v>-5000</v>
      </c>
      <c r="AL268" s="16">
        <f>INDEX('Team forecast'!$B$2:$AO$26,MATCH('Master data'!$B268,'Team forecast'!$B$2:$B$26,0),MATCH('Master data'!AL$1,'Team forecast'!$B$2:$AO$2,0))</f>
        <v>1.2844000534385505</v>
      </c>
      <c r="AM268" s="16">
        <f>INDEX('Team forecast'!$B$2:$AO$26,MATCH('Master data'!$B268,'Team forecast'!$B$2:$B$26,0),MATCH('Master data'!AM$1,'Team forecast'!$B$2:$AO$2,0))</f>
        <v>1.1592369104845446</v>
      </c>
      <c r="AN268" s="16">
        <f>INDEX('Team forecast'!$B$2:$AO$26,MATCH('Master data'!$B268,'Team forecast'!$B$2:$B$26,0),MATCH('Master data'!AN$1,'Team forecast'!$B$2:$AO$2,0))</f>
        <v>0.31372549019607843</v>
      </c>
      <c r="AO268" s="16">
        <f>INDEX('Team forecast'!$B$2:$AO$26,MATCH('Master data'!$B268,'Team forecast'!$B$2:$B$26,0),MATCH('Master data'!AO$1,'Team forecast'!$B$2:$AO$2,0))</f>
        <v>3.240191043901798</v>
      </c>
      <c r="AP268" s="16">
        <f>INDEX('Team forecast'!$B$2:$AO$26,MATCH('Master data'!$B268,'Team forecast'!$B$2:$B$26,0),MATCH('Master data'!AP$1,'Team forecast'!$B$2:$AO$2,0))</f>
        <v>3.0883487157183667</v>
      </c>
      <c r="AQ268" s="5">
        <f t="shared" si="337"/>
        <v>-5000</v>
      </c>
      <c r="AR268" s="5">
        <f>INDEX('Team forecast'!$B$2:$AO$26,MATCH('Master data'!$B268,'Team forecast'!$B$2:$B$26,0),MATCH('Master data'!AR$1,'Team forecast'!$B$2:$AO$2,0))*IF(X268&gt;0,25000,0)</f>
        <v>0</v>
      </c>
      <c r="AS268" s="16">
        <f>INDEX('Team forecast'!$B$2:$AO$26,MATCH('Master data'!$B268,'Team forecast'!$B$2:$B$26,0),MATCH('Master data'!AS$1,'Team forecast'!$B$2:$AO$2,0))*IF(X268&gt;0,5000,0)</f>
        <v>0</v>
      </c>
      <c r="AT268" s="16">
        <f>INDEX('Team forecast'!$B$2:$AO$26,MATCH('Master data'!$B268,'Team forecast'!$B$2:$B$26,0),MATCH('Master data'!AT$1,'Team forecast'!$B$2:$AO$2,0))*IF(X268&gt;0,-15000,0)</f>
        <v>0</v>
      </c>
      <c r="AU268" s="5">
        <f t="shared" si="338"/>
        <v>0</v>
      </c>
      <c r="AV268" s="5">
        <f t="shared" si="339"/>
        <v>0</v>
      </c>
      <c r="AW268" s="5">
        <f t="shared" si="340"/>
        <v>0</v>
      </c>
      <c r="AX268" s="5">
        <f t="shared" si="341"/>
        <v>0</v>
      </c>
      <c r="AY268" s="5">
        <f t="shared" si="342"/>
        <v>0</v>
      </c>
      <c r="AZ268" s="5">
        <f t="shared" si="343"/>
        <v>0</v>
      </c>
      <c r="BA268" s="5">
        <f t="shared" si="344"/>
        <v>0</v>
      </c>
      <c r="BB268" s="5">
        <f t="shared" si="345"/>
        <v>0</v>
      </c>
      <c r="BC268" s="5">
        <f t="shared" si="346"/>
        <v>0</v>
      </c>
      <c r="BD268" s="5">
        <f t="shared" si="347"/>
        <v>-5000</v>
      </c>
      <c r="BE268" s="16">
        <f>INDEX('Team forecast'!$B$2:$AO$26,MATCH('Master data'!$B268,'Team forecast'!$B$2:$B$26,0),MATCH('Master data'!BE$1,'Team forecast'!$B$2:$AO$2,0))</f>
        <v>0</v>
      </c>
      <c r="BF268" s="16">
        <f>INDEX('Team forecast'!$B$2:$AO$26,MATCH('Master data'!$B268,'Team forecast'!$B$2:$B$26,0),MATCH('Master data'!BF$1,'Team forecast'!$B$2:$AO$2,0))</f>
        <v>0</v>
      </c>
      <c r="BG268" s="16">
        <f>INDEX('Team forecast'!$B$2:$AO$26,MATCH('Master data'!$B268,'Team forecast'!$B$2:$B$26,0),MATCH('Master data'!BG$1,'Team forecast'!$B$2:$AO$2,0))</f>
        <v>0</v>
      </c>
      <c r="BH268" s="16">
        <f>INDEX('Team forecast'!$B$2:$AO$26,MATCH('Master data'!$B268,'Team forecast'!$B$2:$B$26,0),MATCH('Master data'!BH$1,'Team forecast'!$B$2:$AO$2,0))</f>
        <v>0</v>
      </c>
      <c r="BI268" s="16">
        <f>INDEX('Team forecast'!$B$2:$AO$26,MATCH('Master data'!$B268,'Team forecast'!$B$2:$B$26,0),MATCH('Master data'!BI$1,'Team forecast'!$B$2:$AO$2,0))</f>
        <v>0</v>
      </c>
      <c r="BJ268" s="5">
        <f t="shared" si="348"/>
        <v>-5000</v>
      </c>
      <c r="BK268" s="5">
        <f>INDEX('Team forecast'!$R$3:$BH$26,MATCH($B268,'Team forecast'!$B$3:$B$26,0),MATCH(BK$1,'Team forecast'!$R$2:$BH$2,0))*IF($X268&gt;0,25000,0)</f>
        <v>0</v>
      </c>
      <c r="BL268" s="5">
        <f>INDEX('Team forecast'!$R$3:$BH$26,MATCH($B268,'Team forecast'!$B$3:$B$26,0),MATCH(BL$1,'Team forecast'!$R$2:$BH$2,0))*IF($X268&gt;0,5000,0)</f>
        <v>0</v>
      </c>
      <c r="BM268" s="5">
        <f>INDEX('Team forecast'!$R$3:$BH$26,MATCH($B268,'Team forecast'!$B$3:$B$26,0),MATCH(BM$1,'Team forecast'!$R$2:$BH$2,0))*IF($X268&gt;0,-15000,0)</f>
        <v>0</v>
      </c>
      <c r="BN268" s="5">
        <f t="shared" si="349"/>
        <v>0</v>
      </c>
      <c r="BO268" s="5">
        <f t="shared" si="350"/>
        <v>0</v>
      </c>
      <c r="BP268" s="5">
        <f t="shared" si="351"/>
        <v>0</v>
      </c>
      <c r="BQ268" s="5">
        <f t="shared" si="352"/>
        <v>0</v>
      </c>
      <c r="BR268" s="5">
        <f t="shared" si="353"/>
        <v>0</v>
      </c>
      <c r="BS268" s="5">
        <f t="shared" si="354"/>
        <v>0</v>
      </c>
      <c r="BT268" s="5">
        <f t="shared" si="355"/>
        <v>0</v>
      </c>
      <c r="BU268" s="5">
        <f t="shared" si="356"/>
        <v>0</v>
      </c>
      <c r="BV268" s="5">
        <f t="shared" si="357"/>
        <v>0</v>
      </c>
      <c r="BW268" s="5">
        <f t="shared" si="358"/>
        <v>0</v>
      </c>
      <c r="BX268" s="5">
        <f t="shared" si="359"/>
        <v>-5000</v>
      </c>
      <c r="BY268" s="5">
        <f t="shared" si="360"/>
        <v>-15000</v>
      </c>
      <c r="BZ268" s="5">
        <f>MAX(INDEX('Team forecast'!$R$3:$BH$26,MATCH($B268,'Team forecast'!$B$3:$B$26,0),MATCH(BZ$1,'Team forecast'!$R$2:$BH$2,0))*($BX268)-(1-INDEX('Team forecast'!$R$3:$BH$26,MATCH($B268,'Team forecast'!$B$3:$B$26,0),MATCH(BZ$1,'Team forecast'!$R$2:$BH$2,0)))*(BY268+CH268)*0.01,-5000)</f>
        <v>-5000</v>
      </c>
      <c r="CA268" s="5">
        <f>MAX(INDEX('Team forecast'!$R$3:$BH$26,MATCH($B268,'Team forecast'!$B$3:$B$26,0),MATCH(CA$1,'Team forecast'!$R$2:$BH$2,0))*$BX268-(1-INDEX('Team forecast'!$R$3:$BH$26,MATCH($B268,'Team forecast'!$B$3:$B$26,0),MATCH(CA$1,'Team forecast'!$R$2:$BH$2,0)))*(BY268+BX268+CH268)*0.01,-5000)</f>
        <v>-5000</v>
      </c>
      <c r="CB268" s="5">
        <f>MAX(INDEX('Team forecast'!$R$3:$BH$26,MATCH($B268,'Team forecast'!$B$3:$B$26,0),MATCH(CB$1,'Team forecast'!$R$2:$BH$2,0))*$BX268-(1-INDEX('Team forecast'!$R$3:$BH$26,MATCH($B268,'Team forecast'!$B$3:$B$26,0),MATCH(CB$1,'Team forecast'!$R$2:$BH$2,0)))*(BY268+BX268*2+CH268)*0.01,0)</f>
        <v>0</v>
      </c>
      <c r="CC268" s="5">
        <v>0</v>
      </c>
      <c r="CD268" s="5">
        <f>+AK268+BD268*Cockpit!$C$3+BW268*Cockpit!$C$3^2+BZ268*Cockpit!$C$3^3+CA268*Cockpit!$C$3^4+CB268*Cockpit!$C$3^5+CC268*Cockpit!$C$3^6</f>
        <v>-10802.469135802468</v>
      </c>
      <c r="CE268" s="5"/>
      <c r="CF268" s="5"/>
      <c r="CG268" s="5">
        <v>0</v>
      </c>
      <c r="CH268" s="5">
        <f t="shared" si="361"/>
        <v>2495000</v>
      </c>
      <c r="CI268" s="5">
        <f t="shared" si="362"/>
        <v>2495000</v>
      </c>
      <c r="CJ268" s="1">
        <f t="shared" si="363"/>
        <v>-4.0000000000000001E-3</v>
      </c>
      <c r="CK268" s="5">
        <f>RANK(CD268,$CD$2:$CD$622)+COUNTIF($CD$2:$CD268,$CD268)-1</f>
        <v>496</v>
      </c>
      <c r="CL268" s="5">
        <f>RANK(CJ268,$CJ$2:$CJ$622)+COUNTIF($CJ$2:$CJ268,$CJ268)-1</f>
        <v>505</v>
      </c>
    </row>
    <row r="269" spans="1:90" x14ac:dyDescent="0.3">
      <c r="A269" t="str">
        <f>Players!P270</f>
        <v>Viktor Tsygankov</v>
      </c>
      <c r="B269" t="str">
        <f>Players!G270</f>
        <v>Ukraine</v>
      </c>
      <c r="C269" t="str">
        <f>Players!AB270</f>
        <v>Midfield</v>
      </c>
      <c r="D269" s="1"/>
      <c r="F269" t="str">
        <f>IFERROR(INDEX(Lookup!B:B,MATCH(INDEX(Players!C:C,MATCH(E269,Players!A:A,0)),Lookup!D:D,0)),"")</f>
        <v/>
      </c>
      <c r="G269">
        <f>IF(Players!AC270=0,10000000,Players!AC270)</f>
        <v>2995000</v>
      </c>
      <c r="H269" s="16">
        <f>INDEX('Team forecast'!$B$2:$AO$26,MATCH('Master data'!$B269,'Team forecast'!$B$2:$B$26,0),MATCH('Master data'!H$1,'Team forecast'!$B$2:$AO$2,0))</f>
        <v>1.6656893725023201</v>
      </c>
      <c r="I269" s="16">
        <f>INDEX('Team forecast'!$B$2:$AO$26,MATCH('Master data'!$B269,'Team forecast'!$B$2:$B$26,0),MATCH('Master data'!I$1,'Team forecast'!$B$2:$AO$2,0))</f>
        <v>0.7981888047975968</v>
      </c>
      <c r="J269" s="16">
        <f>INDEX('Team forecast'!$B$2:$AO$26,MATCH('Master data'!$B269,'Team forecast'!$B$2:$B$26,0),MATCH('Master data'!J$1,'Team forecast'!$B$2:$AO$2,0))</f>
        <v>0.45014352402215202</v>
      </c>
      <c r="K269" s="16">
        <f>INDEX('Team forecast'!$B$2:$AO$26,MATCH('Master data'!$B269,'Team forecast'!$B$2:$B$26,0),MATCH('Master data'!K$1,'Team forecast'!$B$2:$AO$2,0))</f>
        <v>4.2020800079035805</v>
      </c>
      <c r="L269" s="16">
        <f>INDEX('Team forecast'!$B$2:$AO$26,MATCH('Master data'!$B269,'Team forecast'!$B$2:$B$26,0),MATCH('Master data'!L$1,'Team forecast'!$B$2:$AO$2,0))</f>
        <v>2.1264724646897806</v>
      </c>
      <c r="M269">
        <f>IF(Players!BC270=1,95,0)</f>
        <v>0</v>
      </c>
      <c r="N269" s="2">
        <f>Players!BN270</f>
        <v>0</v>
      </c>
      <c r="O269" s="2">
        <f>Players!BO270</f>
        <v>0</v>
      </c>
      <c r="P269" s="2">
        <f>Players!BP270</f>
        <v>0</v>
      </c>
      <c r="Q269" s="2">
        <f>Players!BQ270</f>
        <v>0</v>
      </c>
      <c r="R269" s="2">
        <f>Players!BR270</f>
        <v>0</v>
      </c>
      <c r="S269" s="2">
        <f t="shared" si="322"/>
        <v>1.6656893725023201</v>
      </c>
      <c r="T269" s="2">
        <f t="shared" si="323"/>
        <v>0.7981888047975968</v>
      </c>
      <c r="U269" s="16">
        <f>INDEX('Team forecast'!$B$2:$AO$26,MATCH('Master data'!$B269,'Team forecast'!$B$2:$B$26,0),MATCH('Master data'!U$1,'Team forecast'!$B$2:$AO$2,0))</f>
        <v>0.58351938299167849</v>
      </c>
      <c r="V269" s="16">
        <f>INDEX('Team forecast'!$B$2:$AO$26,MATCH('Master data'!$B269,'Team forecast'!$B$2:$B$26,0),MATCH('Master data'!V$1,'Team forecast'!$B$2:$AO$2,0))</f>
        <v>0.25208037345240508</v>
      </c>
      <c r="W269" s="16">
        <f>INDEX('Team forecast'!$B$2:$AO$26,MATCH('Master data'!$B269,'Team forecast'!$B$2:$B$26,0),MATCH('Master data'!W$1,'Team forecast'!$B$2:$AO$2,0))</f>
        <v>0.1644002435559164</v>
      </c>
      <c r="X269" s="5">
        <f t="shared" si="324"/>
        <v>-5000</v>
      </c>
      <c r="Y269" s="5">
        <f t="shared" si="325"/>
        <v>0</v>
      </c>
      <c r="Z269" s="5">
        <f t="shared" si="326"/>
        <v>0</v>
      </c>
      <c r="AA269" s="5">
        <f t="shared" si="327"/>
        <v>0</v>
      </c>
      <c r="AB269" s="5">
        <f t="shared" si="328"/>
        <v>0</v>
      </c>
      <c r="AC269" s="5">
        <f t="shared" si="329"/>
        <v>0</v>
      </c>
      <c r="AD269" s="5">
        <f t="shared" si="330"/>
        <v>0</v>
      </c>
      <c r="AE269" s="5">
        <f t="shared" si="331"/>
        <v>0</v>
      </c>
      <c r="AF269" s="5">
        <f t="shared" si="332"/>
        <v>0</v>
      </c>
      <c r="AG269" s="5">
        <f t="shared" si="333"/>
        <v>0</v>
      </c>
      <c r="AH269" s="5">
        <f t="shared" si="334"/>
        <v>0</v>
      </c>
      <c r="AI269" s="5">
        <f t="shared" si="335"/>
        <v>0</v>
      </c>
      <c r="AJ269" s="5">
        <f t="shared" si="336"/>
        <v>0</v>
      </c>
      <c r="AK269" s="5">
        <f>IFERROR(SUM(X269:AJ269),-5000)*((Cockpit!$C$3)^0)</f>
        <v>-5000</v>
      </c>
      <c r="AL269" s="16">
        <f>INDEX('Team forecast'!$B$2:$AO$26,MATCH('Master data'!$B269,'Team forecast'!$B$2:$B$26,0),MATCH('Master data'!AL$1,'Team forecast'!$B$2:$AO$2,0))</f>
        <v>1.2844000534385505</v>
      </c>
      <c r="AM269" s="16">
        <f>INDEX('Team forecast'!$B$2:$AO$26,MATCH('Master data'!$B269,'Team forecast'!$B$2:$B$26,0),MATCH('Master data'!AM$1,'Team forecast'!$B$2:$AO$2,0))</f>
        <v>1.1592369104845446</v>
      </c>
      <c r="AN269" s="16">
        <f>INDEX('Team forecast'!$B$2:$AO$26,MATCH('Master data'!$B269,'Team forecast'!$B$2:$B$26,0),MATCH('Master data'!AN$1,'Team forecast'!$B$2:$AO$2,0))</f>
        <v>0.31372549019607843</v>
      </c>
      <c r="AO269" s="16">
        <f>INDEX('Team forecast'!$B$2:$AO$26,MATCH('Master data'!$B269,'Team forecast'!$B$2:$B$26,0),MATCH('Master data'!AO$1,'Team forecast'!$B$2:$AO$2,0))</f>
        <v>3.240191043901798</v>
      </c>
      <c r="AP269" s="16">
        <f>INDEX('Team forecast'!$B$2:$AO$26,MATCH('Master data'!$B269,'Team forecast'!$B$2:$B$26,0),MATCH('Master data'!AP$1,'Team forecast'!$B$2:$AO$2,0))</f>
        <v>3.0883487157183667</v>
      </c>
      <c r="AQ269" s="5">
        <f t="shared" si="337"/>
        <v>-5000</v>
      </c>
      <c r="AR269" s="5">
        <f>INDEX('Team forecast'!$B$2:$AO$26,MATCH('Master data'!$B269,'Team forecast'!$B$2:$B$26,0),MATCH('Master data'!AR$1,'Team forecast'!$B$2:$AO$2,0))*IF(X269&gt;0,25000,0)</f>
        <v>0</v>
      </c>
      <c r="AS269" s="16">
        <f>INDEX('Team forecast'!$B$2:$AO$26,MATCH('Master data'!$B269,'Team forecast'!$B$2:$B$26,0),MATCH('Master data'!AS$1,'Team forecast'!$B$2:$AO$2,0))*IF(X269&gt;0,5000,0)</f>
        <v>0</v>
      </c>
      <c r="AT269" s="16">
        <f>INDEX('Team forecast'!$B$2:$AO$26,MATCH('Master data'!$B269,'Team forecast'!$B$2:$B$26,0),MATCH('Master data'!AT$1,'Team forecast'!$B$2:$AO$2,0))*IF(X269&gt;0,-15000,0)</f>
        <v>0</v>
      </c>
      <c r="AU269" s="5">
        <f t="shared" si="338"/>
        <v>0</v>
      </c>
      <c r="AV269" s="5">
        <f t="shared" si="339"/>
        <v>0</v>
      </c>
      <c r="AW269" s="5">
        <f t="shared" si="340"/>
        <v>0</v>
      </c>
      <c r="AX269" s="5">
        <f t="shared" si="341"/>
        <v>0</v>
      </c>
      <c r="AY269" s="5">
        <f t="shared" si="342"/>
        <v>0</v>
      </c>
      <c r="AZ269" s="5">
        <f t="shared" si="343"/>
        <v>0</v>
      </c>
      <c r="BA269" s="5">
        <f t="shared" si="344"/>
        <v>0</v>
      </c>
      <c r="BB269" s="5">
        <f t="shared" si="345"/>
        <v>0</v>
      </c>
      <c r="BC269" s="5">
        <f t="shared" si="346"/>
        <v>0</v>
      </c>
      <c r="BD269" s="5">
        <f t="shared" si="347"/>
        <v>-5000</v>
      </c>
      <c r="BE269" s="16">
        <f>INDEX('Team forecast'!$B$2:$AO$26,MATCH('Master data'!$B269,'Team forecast'!$B$2:$B$26,0),MATCH('Master data'!BE$1,'Team forecast'!$B$2:$AO$2,0))</f>
        <v>0</v>
      </c>
      <c r="BF269" s="16">
        <f>INDEX('Team forecast'!$B$2:$AO$26,MATCH('Master data'!$B269,'Team forecast'!$B$2:$B$26,0),MATCH('Master data'!BF$1,'Team forecast'!$B$2:$AO$2,0))</f>
        <v>0</v>
      </c>
      <c r="BG269" s="16">
        <f>INDEX('Team forecast'!$B$2:$AO$26,MATCH('Master data'!$B269,'Team forecast'!$B$2:$B$26,0),MATCH('Master data'!BG$1,'Team forecast'!$B$2:$AO$2,0))</f>
        <v>0</v>
      </c>
      <c r="BH269" s="16">
        <f>INDEX('Team forecast'!$B$2:$AO$26,MATCH('Master data'!$B269,'Team forecast'!$B$2:$B$26,0),MATCH('Master data'!BH$1,'Team forecast'!$B$2:$AO$2,0))</f>
        <v>0</v>
      </c>
      <c r="BI269" s="16">
        <f>INDEX('Team forecast'!$B$2:$AO$26,MATCH('Master data'!$B269,'Team forecast'!$B$2:$B$26,0),MATCH('Master data'!BI$1,'Team forecast'!$B$2:$AO$2,0))</f>
        <v>0</v>
      </c>
      <c r="BJ269" s="5">
        <f t="shared" si="348"/>
        <v>-5000</v>
      </c>
      <c r="BK269" s="5">
        <f>INDEX('Team forecast'!$R$3:$BH$26,MATCH($B269,'Team forecast'!$B$3:$B$26,0),MATCH(BK$1,'Team forecast'!$R$2:$BH$2,0))*IF($X269&gt;0,25000,0)</f>
        <v>0</v>
      </c>
      <c r="BL269" s="5">
        <f>INDEX('Team forecast'!$R$3:$BH$26,MATCH($B269,'Team forecast'!$B$3:$B$26,0),MATCH(BL$1,'Team forecast'!$R$2:$BH$2,0))*IF($X269&gt;0,5000,0)</f>
        <v>0</v>
      </c>
      <c r="BM269" s="5">
        <f>INDEX('Team forecast'!$R$3:$BH$26,MATCH($B269,'Team forecast'!$B$3:$B$26,0),MATCH(BM$1,'Team forecast'!$R$2:$BH$2,0))*IF($X269&gt;0,-15000,0)</f>
        <v>0</v>
      </c>
      <c r="BN269" s="5">
        <f t="shared" si="349"/>
        <v>0</v>
      </c>
      <c r="BO269" s="5">
        <f t="shared" si="350"/>
        <v>0</v>
      </c>
      <c r="BP269" s="5">
        <f t="shared" si="351"/>
        <v>0</v>
      </c>
      <c r="BQ269" s="5">
        <f t="shared" si="352"/>
        <v>0</v>
      </c>
      <c r="BR269" s="5">
        <f t="shared" si="353"/>
        <v>0</v>
      </c>
      <c r="BS269" s="5">
        <f t="shared" si="354"/>
        <v>0</v>
      </c>
      <c r="BT269" s="5">
        <f t="shared" si="355"/>
        <v>0</v>
      </c>
      <c r="BU269" s="5">
        <f t="shared" si="356"/>
        <v>0</v>
      </c>
      <c r="BV269" s="5">
        <f t="shared" si="357"/>
        <v>0</v>
      </c>
      <c r="BW269" s="5">
        <f t="shared" si="358"/>
        <v>0</v>
      </c>
      <c r="BX269" s="5">
        <f t="shared" si="359"/>
        <v>-5000</v>
      </c>
      <c r="BY269" s="5">
        <f t="shared" si="360"/>
        <v>-15000</v>
      </c>
      <c r="BZ269" s="5">
        <f>MAX(INDEX('Team forecast'!$R$3:$BH$26,MATCH($B269,'Team forecast'!$B$3:$B$26,0),MATCH(BZ$1,'Team forecast'!$R$2:$BH$2,0))*($BX269)-(1-INDEX('Team forecast'!$R$3:$BH$26,MATCH($B269,'Team forecast'!$B$3:$B$26,0),MATCH(BZ$1,'Team forecast'!$R$2:$BH$2,0)))*(BY269+CH269)*0.01,-5000)</f>
        <v>-5000</v>
      </c>
      <c r="CA269" s="5">
        <f>MAX(INDEX('Team forecast'!$R$3:$BH$26,MATCH($B269,'Team forecast'!$B$3:$B$26,0),MATCH(CA$1,'Team forecast'!$R$2:$BH$2,0))*$BX269-(1-INDEX('Team forecast'!$R$3:$BH$26,MATCH($B269,'Team forecast'!$B$3:$B$26,0),MATCH(CA$1,'Team forecast'!$R$2:$BH$2,0)))*(BY269+BX269+CH269)*0.01,-5000)</f>
        <v>-5000</v>
      </c>
      <c r="CB269" s="5">
        <f>MAX(INDEX('Team forecast'!$R$3:$BH$26,MATCH($B269,'Team forecast'!$B$3:$B$26,0),MATCH(CB$1,'Team forecast'!$R$2:$BH$2,0))*$BX269-(1-INDEX('Team forecast'!$R$3:$BH$26,MATCH($B269,'Team forecast'!$B$3:$B$26,0),MATCH(CB$1,'Team forecast'!$R$2:$BH$2,0)))*(BY269+BX269*2+CH269)*0.01,0)</f>
        <v>0</v>
      </c>
      <c r="CC269" s="5">
        <v>0</v>
      </c>
      <c r="CD269" s="5">
        <f>+AK269+BD269*Cockpit!$C$3+BW269*Cockpit!$C$3^2+BZ269*Cockpit!$C$3^3+CA269*Cockpit!$C$3^4+CB269*Cockpit!$C$3^5+CC269*Cockpit!$C$3^6</f>
        <v>-10802.469135802468</v>
      </c>
      <c r="CE269" s="5"/>
      <c r="CF269" s="5"/>
      <c r="CG269" s="5">
        <v>0</v>
      </c>
      <c r="CH269" s="5">
        <f t="shared" si="361"/>
        <v>2995000</v>
      </c>
      <c r="CI269" s="5">
        <f t="shared" si="362"/>
        <v>2995000</v>
      </c>
      <c r="CJ269" s="1">
        <f t="shared" si="363"/>
        <v>-4.0000000000000001E-3</v>
      </c>
      <c r="CK269" s="5">
        <f>RANK(CD269,$CD$2:$CD$622)+COUNTIF($CD$2:$CD269,$CD269)-1</f>
        <v>497</v>
      </c>
      <c r="CL269" s="5">
        <f>RANK(CJ269,$CJ$2:$CJ$622)+COUNTIF($CJ$2:$CJ269,$CJ269)-1</f>
        <v>506</v>
      </c>
    </row>
    <row r="270" spans="1:90" x14ac:dyDescent="0.3">
      <c r="A270" t="str">
        <f>Players!P271</f>
        <v>Artem Dovbyk</v>
      </c>
      <c r="B270" t="str">
        <f>Players!G271</f>
        <v>Ukraine</v>
      </c>
      <c r="C270" t="str">
        <f>Players!AB271</f>
        <v>Striker</v>
      </c>
      <c r="D270" s="1"/>
      <c r="F270" t="str">
        <f>IFERROR(INDEX(Lookup!B:B,MATCH(INDEX(Players!C:C,MATCH(E270,Players!A:A,0)),Lookup!D:D,0)),"")</f>
        <v/>
      </c>
      <c r="G270">
        <f>IF(Players!AC271=0,10000000,Players!AC271)</f>
        <v>2495000</v>
      </c>
      <c r="H270" s="16">
        <f>INDEX('Team forecast'!$B$2:$AO$26,MATCH('Master data'!$B270,'Team forecast'!$B$2:$B$26,0),MATCH('Master data'!H$1,'Team forecast'!$B$2:$AO$2,0))</f>
        <v>1.6656893725023201</v>
      </c>
      <c r="I270" s="16">
        <f>INDEX('Team forecast'!$B$2:$AO$26,MATCH('Master data'!$B270,'Team forecast'!$B$2:$B$26,0),MATCH('Master data'!I$1,'Team forecast'!$B$2:$AO$2,0))</f>
        <v>0.7981888047975968</v>
      </c>
      <c r="J270" s="16">
        <f>INDEX('Team forecast'!$B$2:$AO$26,MATCH('Master data'!$B270,'Team forecast'!$B$2:$B$26,0),MATCH('Master data'!J$1,'Team forecast'!$B$2:$AO$2,0))</f>
        <v>0.45014352402215202</v>
      </c>
      <c r="K270" s="16">
        <f>INDEX('Team forecast'!$B$2:$AO$26,MATCH('Master data'!$B270,'Team forecast'!$B$2:$B$26,0),MATCH('Master data'!K$1,'Team forecast'!$B$2:$AO$2,0))</f>
        <v>4.2020800079035805</v>
      </c>
      <c r="L270" s="16">
        <f>INDEX('Team forecast'!$B$2:$AO$26,MATCH('Master data'!$B270,'Team forecast'!$B$2:$B$26,0),MATCH('Master data'!L$1,'Team forecast'!$B$2:$AO$2,0))</f>
        <v>2.1264724646897806</v>
      </c>
      <c r="M270">
        <f>IF(Players!BC271=1,95,0)</f>
        <v>0</v>
      </c>
      <c r="N270" s="2">
        <f>Players!BN271</f>
        <v>0</v>
      </c>
      <c r="O270" s="2">
        <f>Players!BO271</f>
        <v>0</v>
      </c>
      <c r="P270" s="2">
        <f>Players!BP271</f>
        <v>0</v>
      </c>
      <c r="Q270" s="2">
        <f>Players!BQ271</f>
        <v>1.9413287316652289E-2</v>
      </c>
      <c r="R270" s="2">
        <f>Players!BR271</f>
        <v>3.8826574633304578E-2</v>
      </c>
      <c r="S270" s="2">
        <f t="shared" si="322"/>
        <v>1.6656893725023201</v>
      </c>
      <c r="T270" s="2">
        <f t="shared" si="323"/>
        <v>0.7981888047975968</v>
      </c>
      <c r="U270" s="16">
        <f>INDEX('Team forecast'!$B$2:$AO$26,MATCH('Master data'!$B270,'Team forecast'!$B$2:$B$26,0),MATCH('Master data'!U$1,'Team forecast'!$B$2:$AO$2,0))</f>
        <v>0.58351938299167849</v>
      </c>
      <c r="V270" s="16">
        <f>INDEX('Team forecast'!$B$2:$AO$26,MATCH('Master data'!$B270,'Team forecast'!$B$2:$B$26,0),MATCH('Master data'!V$1,'Team forecast'!$B$2:$AO$2,0))</f>
        <v>0.25208037345240508</v>
      </c>
      <c r="W270" s="16">
        <f>INDEX('Team forecast'!$B$2:$AO$26,MATCH('Master data'!$B270,'Team forecast'!$B$2:$B$26,0),MATCH('Master data'!W$1,'Team forecast'!$B$2:$AO$2,0))</f>
        <v>0.1644002435559164</v>
      </c>
      <c r="X270" s="5">
        <f t="shared" si="324"/>
        <v>-5000</v>
      </c>
      <c r="Y270" s="5">
        <f t="shared" si="325"/>
        <v>0</v>
      </c>
      <c r="Z270" s="5">
        <f t="shared" si="326"/>
        <v>0</v>
      </c>
      <c r="AA270" s="5">
        <f t="shared" si="327"/>
        <v>0</v>
      </c>
      <c r="AB270" s="5">
        <f t="shared" si="328"/>
        <v>0</v>
      </c>
      <c r="AC270" s="5">
        <f t="shared" si="329"/>
        <v>0</v>
      </c>
      <c r="AD270" s="5">
        <f t="shared" si="330"/>
        <v>0</v>
      </c>
      <c r="AE270" s="5">
        <f t="shared" si="331"/>
        <v>0</v>
      </c>
      <c r="AF270" s="5">
        <f t="shared" si="332"/>
        <v>0</v>
      </c>
      <c r="AG270" s="5">
        <f t="shared" si="333"/>
        <v>0</v>
      </c>
      <c r="AH270" s="5">
        <f t="shared" si="334"/>
        <v>0</v>
      </c>
      <c r="AI270" s="5">
        <f t="shared" si="335"/>
        <v>0</v>
      </c>
      <c r="AJ270" s="5">
        <f t="shared" si="336"/>
        <v>0</v>
      </c>
      <c r="AK270" s="5">
        <f>IFERROR(SUM(X270:AJ270),-5000)*((Cockpit!$C$3)^0)</f>
        <v>-5000</v>
      </c>
      <c r="AL270" s="16">
        <f>INDEX('Team forecast'!$B$2:$AO$26,MATCH('Master data'!$B270,'Team forecast'!$B$2:$B$26,0),MATCH('Master data'!AL$1,'Team forecast'!$B$2:$AO$2,0))</f>
        <v>1.2844000534385505</v>
      </c>
      <c r="AM270" s="16">
        <f>INDEX('Team forecast'!$B$2:$AO$26,MATCH('Master data'!$B270,'Team forecast'!$B$2:$B$26,0),MATCH('Master data'!AM$1,'Team forecast'!$B$2:$AO$2,0))</f>
        <v>1.1592369104845446</v>
      </c>
      <c r="AN270" s="16">
        <f>INDEX('Team forecast'!$B$2:$AO$26,MATCH('Master data'!$B270,'Team forecast'!$B$2:$B$26,0),MATCH('Master data'!AN$1,'Team forecast'!$B$2:$AO$2,0))</f>
        <v>0.31372549019607843</v>
      </c>
      <c r="AO270" s="16">
        <f>INDEX('Team forecast'!$B$2:$AO$26,MATCH('Master data'!$B270,'Team forecast'!$B$2:$B$26,0),MATCH('Master data'!AO$1,'Team forecast'!$B$2:$AO$2,0))</f>
        <v>3.240191043901798</v>
      </c>
      <c r="AP270" s="16">
        <f>INDEX('Team forecast'!$B$2:$AO$26,MATCH('Master data'!$B270,'Team forecast'!$B$2:$B$26,0),MATCH('Master data'!AP$1,'Team forecast'!$B$2:$AO$2,0))</f>
        <v>3.0883487157183667</v>
      </c>
      <c r="AQ270" s="5">
        <f t="shared" si="337"/>
        <v>-5000</v>
      </c>
      <c r="AR270" s="5">
        <f>INDEX('Team forecast'!$B$2:$AO$26,MATCH('Master data'!$B270,'Team forecast'!$B$2:$B$26,0),MATCH('Master data'!AR$1,'Team forecast'!$B$2:$AO$2,0))*IF(X270&gt;0,25000,0)</f>
        <v>0</v>
      </c>
      <c r="AS270" s="16">
        <f>INDEX('Team forecast'!$B$2:$AO$26,MATCH('Master data'!$B270,'Team forecast'!$B$2:$B$26,0),MATCH('Master data'!AS$1,'Team forecast'!$B$2:$AO$2,0))*IF(X270&gt;0,5000,0)</f>
        <v>0</v>
      </c>
      <c r="AT270" s="16">
        <f>INDEX('Team forecast'!$B$2:$AO$26,MATCH('Master data'!$B270,'Team forecast'!$B$2:$B$26,0),MATCH('Master data'!AT$1,'Team forecast'!$B$2:$AO$2,0))*IF(X270&gt;0,-15000,0)</f>
        <v>0</v>
      </c>
      <c r="AU270" s="5">
        <f t="shared" si="338"/>
        <v>0</v>
      </c>
      <c r="AV270" s="5">
        <f t="shared" si="339"/>
        <v>0</v>
      </c>
      <c r="AW270" s="5">
        <f t="shared" si="340"/>
        <v>0</v>
      </c>
      <c r="AX270" s="5">
        <f t="shared" si="341"/>
        <v>0</v>
      </c>
      <c r="AY270" s="5">
        <f t="shared" si="342"/>
        <v>0</v>
      </c>
      <c r="AZ270" s="5">
        <f t="shared" si="343"/>
        <v>0</v>
      </c>
      <c r="BA270" s="5">
        <f t="shared" si="344"/>
        <v>0</v>
      </c>
      <c r="BB270" s="5">
        <f t="shared" si="345"/>
        <v>0</v>
      </c>
      <c r="BC270" s="5">
        <f t="shared" si="346"/>
        <v>0</v>
      </c>
      <c r="BD270" s="5">
        <f t="shared" si="347"/>
        <v>-5000</v>
      </c>
      <c r="BE270" s="16">
        <f>INDEX('Team forecast'!$B$2:$AO$26,MATCH('Master data'!$B270,'Team forecast'!$B$2:$B$26,0),MATCH('Master data'!BE$1,'Team forecast'!$B$2:$AO$2,0))</f>
        <v>0</v>
      </c>
      <c r="BF270" s="16">
        <f>INDEX('Team forecast'!$B$2:$AO$26,MATCH('Master data'!$B270,'Team forecast'!$B$2:$B$26,0),MATCH('Master data'!BF$1,'Team forecast'!$B$2:$AO$2,0))</f>
        <v>0</v>
      </c>
      <c r="BG270" s="16">
        <f>INDEX('Team forecast'!$B$2:$AO$26,MATCH('Master data'!$B270,'Team forecast'!$B$2:$B$26,0),MATCH('Master data'!BG$1,'Team forecast'!$B$2:$AO$2,0))</f>
        <v>0</v>
      </c>
      <c r="BH270" s="16">
        <f>INDEX('Team forecast'!$B$2:$AO$26,MATCH('Master data'!$B270,'Team forecast'!$B$2:$B$26,0),MATCH('Master data'!BH$1,'Team forecast'!$B$2:$AO$2,0))</f>
        <v>0</v>
      </c>
      <c r="BI270" s="16">
        <f>INDEX('Team forecast'!$B$2:$AO$26,MATCH('Master data'!$B270,'Team forecast'!$B$2:$B$26,0),MATCH('Master data'!BI$1,'Team forecast'!$B$2:$AO$2,0))</f>
        <v>0</v>
      </c>
      <c r="BJ270" s="5">
        <f t="shared" si="348"/>
        <v>-5000</v>
      </c>
      <c r="BK270" s="5">
        <f>INDEX('Team forecast'!$R$3:$BH$26,MATCH($B270,'Team forecast'!$B$3:$B$26,0),MATCH(BK$1,'Team forecast'!$R$2:$BH$2,0))*IF($X270&gt;0,25000,0)</f>
        <v>0</v>
      </c>
      <c r="BL270" s="5">
        <f>INDEX('Team forecast'!$R$3:$BH$26,MATCH($B270,'Team forecast'!$B$3:$B$26,0),MATCH(BL$1,'Team forecast'!$R$2:$BH$2,0))*IF($X270&gt;0,5000,0)</f>
        <v>0</v>
      </c>
      <c r="BM270" s="5">
        <f>INDEX('Team forecast'!$R$3:$BH$26,MATCH($B270,'Team forecast'!$B$3:$B$26,0),MATCH(BM$1,'Team forecast'!$R$2:$BH$2,0))*IF($X270&gt;0,-15000,0)</f>
        <v>0</v>
      </c>
      <c r="BN270" s="5">
        <f t="shared" si="349"/>
        <v>0</v>
      </c>
      <c r="BO270" s="5">
        <f t="shared" si="350"/>
        <v>0</v>
      </c>
      <c r="BP270" s="5">
        <f t="shared" si="351"/>
        <v>0</v>
      </c>
      <c r="BQ270" s="5">
        <f t="shared" si="352"/>
        <v>0</v>
      </c>
      <c r="BR270" s="5">
        <f t="shared" si="353"/>
        <v>0</v>
      </c>
      <c r="BS270" s="5">
        <f t="shared" si="354"/>
        <v>0</v>
      </c>
      <c r="BT270" s="5">
        <f t="shared" si="355"/>
        <v>0</v>
      </c>
      <c r="BU270" s="5">
        <f t="shared" si="356"/>
        <v>0</v>
      </c>
      <c r="BV270" s="5">
        <f t="shared" si="357"/>
        <v>0</v>
      </c>
      <c r="BW270" s="5">
        <f t="shared" si="358"/>
        <v>0</v>
      </c>
      <c r="BX270" s="5">
        <f t="shared" si="359"/>
        <v>-5000</v>
      </c>
      <c r="BY270" s="5">
        <f t="shared" si="360"/>
        <v>-15000</v>
      </c>
      <c r="BZ270" s="5">
        <f>MAX(INDEX('Team forecast'!$R$3:$BH$26,MATCH($B270,'Team forecast'!$B$3:$B$26,0),MATCH(BZ$1,'Team forecast'!$R$2:$BH$2,0))*($BX270)-(1-INDEX('Team forecast'!$R$3:$BH$26,MATCH($B270,'Team forecast'!$B$3:$B$26,0),MATCH(BZ$1,'Team forecast'!$R$2:$BH$2,0)))*(BY270+CH270)*0.01,-5000)</f>
        <v>-5000</v>
      </c>
      <c r="CA270" s="5">
        <f>MAX(INDEX('Team forecast'!$R$3:$BH$26,MATCH($B270,'Team forecast'!$B$3:$B$26,0),MATCH(CA$1,'Team forecast'!$R$2:$BH$2,0))*$BX270-(1-INDEX('Team forecast'!$R$3:$BH$26,MATCH($B270,'Team forecast'!$B$3:$B$26,0),MATCH(CA$1,'Team forecast'!$R$2:$BH$2,0)))*(BY270+BX270+CH270)*0.01,-5000)</f>
        <v>-5000</v>
      </c>
      <c r="CB270" s="5">
        <f>MAX(INDEX('Team forecast'!$R$3:$BH$26,MATCH($B270,'Team forecast'!$B$3:$B$26,0),MATCH(CB$1,'Team forecast'!$R$2:$BH$2,0))*$BX270-(1-INDEX('Team forecast'!$R$3:$BH$26,MATCH($B270,'Team forecast'!$B$3:$B$26,0),MATCH(CB$1,'Team forecast'!$R$2:$BH$2,0)))*(BY270+BX270*2+CH270)*0.01,0)</f>
        <v>0</v>
      </c>
      <c r="CC270" s="5">
        <v>0</v>
      </c>
      <c r="CD270" s="5">
        <f>+AK270+BD270*Cockpit!$C$3+BW270*Cockpit!$C$3^2+BZ270*Cockpit!$C$3^3+CA270*Cockpit!$C$3^4+CB270*Cockpit!$C$3^5+CC270*Cockpit!$C$3^6</f>
        <v>-10802.469135802468</v>
      </c>
      <c r="CE270" s="5"/>
      <c r="CF270" s="5"/>
      <c r="CG270" s="5">
        <v>0</v>
      </c>
      <c r="CH270" s="5">
        <f t="shared" si="361"/>
        <v>2495000</v>
      </c>
      <c r="CI270" s="5">
        <f t="shared" si="362"/>
        <v>2495000</v>
      </c>
      <c r="CJ270" s="1">
        <f t="shared" si="363"/>
        <v>-4.0000000000000001E-3</v>
      </c>
      <c r="CK270" s="5">
        <f>RANK(CD270,$CD$2:$CD$622)+COUNTIF($CD$2:$CD270,$CD270)-1</f>
        <v>498</v>
      </c>
      <c r="CL270" s="5">
        <f>RANK(CJ270,$CJ$2:$CJ$622)+COUNTIF($CJ$2:$CJ270,$CJ270)-1</f>
        <v>507</v>
      </c>
    </row>
    <row r="271" spans="1:90" x14ac:dyDescent="0.3">
      <c r="A271" t="str">
        <f>Players!P272</f>
        <v>Artem Besedin</v>
      </c>
      <c r="B271" t="str">
        <f>Players!G272</f>
        <v>Ukraine</v>
      </c>
      <c r="C271" t="str">
        <f>Players!AB272</f>
        <v>Striker</v>
      </c>
      <c r="D271" s="1"/>
      <c r="F271" t="str">
        <f>IFERROR(INDEX(Lookup!B:B,MATCH(INDEX(Players!C:C,MATCH(E271,Players!A:A,0)),Lookup!D:D,0)),"")</f>
        <v/>
      </c>
      <c r="G271">
        <f>IF(Players!AC272=0,10000000,Players!AC272)</f>
        <v>1995000</v>
      </c>
      <c r="H271" s="16">
        <f>INDEX('Team forecast'!$B$2:$AO$26,MATCH('Master data'!$B271,'Team forecast'!$B$2:$B$26,0),MATCH('Master data'!H$1,'Team forecast'!$B$2:$AO$2,0))</f>
        <v>1.6656893725023201</v>
      </c>
      <c r="I271" s="16">
        <f>INDEX('Team forecast'!$B$2:$AO$26,MATCH('Master data'!$B271,'Team forecast'!$B$2:$B$26,0),MATCH('Master data'!I$1,'Team forecast'!$B$2:$AO$2,0))</f>
        <v>0.7981888047975968</v>
      </c>
      <c r="J271" s="16">
        <f>INDEX('Team forecast'!$B$2:$AO$26,MATCH('Master data'!$B271,'Team forecast'!$B$2:$B$26,0),MATCH('Master data'!J$1,'Team forecast'!$B$2:$AO$2,0))</f>
        <v>0.45014352402215202</v>
      </c>
      <c r="K271" s="16">
        <f>INDEX('Team forecast'!$B$2:$AO$26,MATCH('Master data'!$B271,'Team forecast'!$B$2:$B$26,0),MATCH('Master data'!K$1,'Team forecast'!$B$2:$AO$2,0))</f>
        <v>4.2020800079035805</v>
      </c>
      <c r="L271" s="16">
        <f>INDEX('Team forecast'!$B$2:$AO$26,MATCH('Master data'!$B271,'Team forecast'!$B$2:$B$26,0),MATCH('Master data'!L$1,'Team forecast'!$B$2:$AO$2,0))</f>
        <v>2.1264724646897806</v>
      </c>
      <c r="M271">
        <f>IF(Players!BC272=1,95,0)</f>
        <v>0</v>
      </c>
      <c r="N271" s="2">
        <f>Players!BN272</f>
        <v>0</v>
      </c>
      <c r="O271" s="2">
        <f>Players!BO272</f>
        <v>0</v>
      </c>
      <c r="P271" s="2">
        <f>Players!BP272</f>
        <v>0</v>
      </c>
      <c r="Q271" s="2">
        <f>Players!BQ272</f>
        <v>5.859375E-2</v>
      </c>
      <c r="R271" s="2">
        <f>Players!BR272</f>
        <v>0</v>
      </c>
      <c r="S271" s="2">
        <f t="shared" si="322"/>
        <v>1.6656893725023201</v>
      </c>
      <c r="T271" s="2">
        <f t="shared" si="323"/>
        <v>0.7981888047975968</v>
      </c>
      <c r="U271" s="16">
        <f>INDEX('Team forecast'!$B$2:$AO$26,MATCH('Master data'!$B271,'Team forecast'!$B$2:$B$26,0),MATCH('Master data'!U$1,'Team forecast'!$B$2:$AO$2,0))</f>
        <v>0.58351938299167849</v>
      </c>
      <c r="V271" s="16">
        <f>INDEX('Team forecast'!$B$2:$AO$26,MATCH('Master data'!$B271,'Team forecast'!$B$2:$B$26,0),MATCH('Master data'!V$1,'Team forecast'!$B$2:$AO$2,0))</f>
        <v>0.25208037345240508</v>
      </c>
      <c r="W271" s="16">
        <f>INDEX('Team forecast'!$B$2:$AO$26,MATCH('Master data'!$B271,'Team forecast'!$B$2:$B$26,0),MATCH('Master data'!W$1,'Team forecast'!$B$2:$AO$2,0))</f>
        <v>0.1644002435559164</v>
      </c>
      <c r="X271" s="5">
        <f t="shared" si="324"/>
        <v>-5000</v>
      </c>
      <c r="Y271" s="5">
        <f t="shared" si="325"/>
        <v>0</v>
      </c>
      <c r="Z271" s="5">
        <f t="shared" si="326"/>
        <v>0</v>
      </c>
      <c r="AA271" s="5">
        <f t="shared" si="327"/>
        <v>0</v>
      </c>
      <c r="AB271" s="5">
        <f t="shared" si="328"/>
        <v>0</v>
      </c>
      <c r="AC271" s="5">
        <f t="shared" si="329"/>
        <v>0</v>
      </c>
      <c r="AD271" s="5">
        <f t="shared" si="330"/>
        <v>0</v>
      </c>
      <c r="AE271" s="5">
        <f t="shared" si="331"/>
        <v>0</v>
      </c>
      <c r="AF271" s="5">
        <f t="shared" si="332"/>
        <v>0</v>
      </c>
      <c r="AG271" s="5">
        <f t="shared" si="333"/>
        <v>0</v>
      </c>
      <c r="AH271" s="5">
        <f t="shared" si="334"/>
        <v>0</v>
      </c>
      <c r="AI271" s="5">
        <f t="shared" si="335"/>
        <v>0</v>
      </c>
      <c r="AJ271" s="5">
        <f t="shared" si="336"/>
        <v>0</v>
      </c>
      <c r="AK271" s="5">
        <f>IFERROR(SUM(X271:AJ271),-5000)*((Cockpit!$C$3)^0)</f>
        <v>-5000</v>
      </c>
      <c r="AL271" s="16">
        <f>INDEX('Team forecast'!$B$2:$AO$26,MATCH('Master data'!$B271,'Team forecast'!$B$2:$B$26,0),MATCH('Master data'!AL$1,'Team forecast'!$B$2:$AO$2,0))</f>
        <v>1.2844000534385505</v>
      </c>
      <c r="AM271" s="16">
        <f>INDEX('Team forecast'!$B$2:$AO$26,MATCH('Master data'!$B271,'Team forecast'!$B$2:$B$26,0),MATCH('Master data'!AM$1,'Team forecast'!$B$2:$AO$2,0))</f>
        <v>1.1592369104845446</v>
      </c>
      <c r="AN271" s="16">
        <f>INDEX('Team forecast'!$B$2:$AO$26,MATCH('Master data'!$B271,'Team forecast'!$B$2:$B$26,0),MATCH('Master data'!AN$1,'Team forecast'!$B$2:$AO$2,0))</f>
        <v>0.31372549019607843</v>
      </c>
      <c r="AO271" s="16">
        <f>INDEX('Team forecast'!$B$2:$AO$26,MATCH('Master data'!$B271,'Team forecast'!$B$2:$B$26,0),MATCH('Master data'!AO$1,'Team forecast'!$B$2:$AO$2,0))</f>
        <v>3.240191043901798</v>
      </c>
      <c r="AP271" s="16">
        <f>INDEX('Team forecast'!$B$2:$AO$26,MATCH('Master data'!$B271,'Team forecast'!$B$2:$B$26,0),MATCH('Master data'!AP$1,'Team forecast'!$B$2:$AO$2,0))</f>
        <v>3.0883487157183667</v>
      </c>
      <c r="AQ271" s="5">
        <f t="shared" si="337"/>
        <v>-5000</v>
      </c>
      <c r="AR271" s="5">
        <f>INDEX('Team forecast'!$B$2:$AO$26,MATCH('Master data'!$B271,'Team forecast'!$B$2:$B$26,0),MATCH('Master data'!AR$1,'Team forecast'!$B$2:$AO$2,0))*IF(X271&gt;0,25000,0)</f>
        <v>0</v>
      </c>
      <c r="AS271" s="16">
        <f>INDEX('Team forecast'!$B$2:$AO$26,MATCH('Master data'!$B271,'Team forecast'!$B$2:$B$26,0),MATCH('Master data'!AS$1,'Team forecast'!$B$2:$AO$2,0))*IF(X271&gt;0,5000,0)</f>
        <v>0</v>
      </c>
      <c r="AT271" s="16">
        <f>INDEX('Team forecast'!$B$2:$AO$26,MATCH('Master data'!$B271,'Team forecast'!$B$2:$B$26,0),MATCH('Master data'!AT$1,'Team forecast'!$B$2:$AO$2,0))*IF(X271&gt;0,-15000,0)</f>
        <v>0</v>
      </c>
      <c r="AU271" s="5">
        <f t="shared" si="338"/>
        <v>0</v>
      </c>
      <c r="AV271" s="5">
        <f t="shared" si="339"/>
        <v>0</v>
      </c>
      <c r="AW271" s="5">
        <f t="shared" si="340"/>
        <v>0</v>
      </c>
      <c r="AX271" s="5">
        <f t="shared" si="341"/>
        <v>0</v>
      </c>
      <c r="AY271" s="5">
        <f t="shared" si="342"/>
        <v>0</v>
      </c>
      <c r="AZ271" s="5">
        <f t="shared" si="343"/>
        <v>0</v>
      </c>
      <c r="BA271" s="5">
        <f t="shared" si="344"/>
        <v>0</v>
      </c>
      <c r="BB271" s="5">
        <f t="shared" si="345"/>
        <v>0</v>
      </c>
      <c r="BC271" s="5">
        <f t="shared" si="346"/>
        <v>0</v>
      </c>
      <c r="BD271" s="5">
        <f t="shared" si="347"/>
        <v>-5000</v>
      </c>
      <c r="BE271" s="16">
        <f>INDEX('Team forecast'!$B$2:$AO$26,MATCH('Master data'!$B271,'Team forecast'!$B$2:$B$26,0),MATCH('Master data'!BE$1,'Team forecast'!$B$2:$AO$2,0))</f>
        <v>0</v>
      </c>
      <c r="BF271" s="16">
        <f>INDEX('Team forecast'!$B$2:$AO$26,MATCH('Master data'!$B271,'Team forecast'!$B$2:$B$26,0),MATCH('Master data'!BF$1,'Team forecast'!$B$2:$AO$2,0))</f>
        <v>0</v>
      </c>
      <c r="BG271" s="16">
        <f>INDEX('Team forecast'!$B$2:$AO$26,MATCH('Master data'!$B271,'Team forecast'!$B$2:$B$26,0),MATCH('Master data'!BG$1,'Team forecast'!$B$2:$AO$2,0))</f>
        <v>0</v>
      </c>
      <c r="BH271" s="16">
        <f>INDEX('Team forecast'!$B$2:$AO$26,MATCH('Master data'!$B271,'Team forecast'!$B$2:$B$26,0),MATCH('Master data'!BH$1,'Team forecast'!$B$2:$AO$2,0))</f>
        <v>0</v>
      </c>
      <c r="BI271" s="16">
        <f>INDEX('Team forecast'!$B$2:$AO$26,MATCH('Master data'!$B271,'Team forecast'!$B$2:$B$26,0),MATCH('Master data'!BI$1,'Team forecast'!$B$2:$AO$2,0))</f>
        <v>0</v>
      </c>
      <c r="BJ271" s="5">
        <f t="shared" si="348"/>
        <v>-5000</v>
      </c>
      <c r="BK271" s="5">
        <f>INDEX('Team forecast'!$R$3:$BH$26,MATCH($B271,'Team forecast'!$B$3:$B$26,0),MATCH(BK$1,'Team forecast'!$R$2:$BH$2,0))*IF($X271&gt;0,25000,0)</f>
        <v>0</v>
      </c>
      <c r="BL271" s="5">
        <f>INDEX('Team forecast'!$R$3:$BH$26,MATCH($B271,'Team forecast'!$B$3:$B$26,0),MATCH(BL$1,'Team forecast'!$R$2:$BH$2,0))*IF($X271&gt;0,5000,0)</f>
        <v>0</v>
      </c>
      <c r="BM271" s="5">
        <f>INDEX('Team forecast'!$R$3:$BH$26,MATCH($B271,'Team forecast'!$B$3:$B$26,0),MATCH(BM$1,'Team forecast'!$R$2:$BH$2,0))*IF($X271&gt;0,-15000,0)</f>
        <v>0</v>
      </c>
      <c r="BN271" s="5">
        <f t="shared" si="349"/>
        <v>0</v>
      </c>
      <c r="BO271" s="5">
        <f t="shared" si="350"/>
        <v>0</v>
      </c>
      <c r="BP271" s="5">
        <f t="shared" si="351"/>
        <v>0</v>
      </c>
      <c r="BQ271" s="5">
        <f t="shared" si="352"/>
        <v>0</v>
      </c>
      <c r="BR271" s="5">
        <f t="shared" si="353"/>
        <v>0</v>
      </c>
      <c r="BS271" s="5">
        <f t="shared" si="354"/>
        <v>0</v>
      </c>
      <c r="BT271" s="5">
        <f t="shared" si="355"/>
        <v>0</v>
      </c>
      <c r="BU271" s="5">
        <f t="shared" si="356"/>
        <v>0</v>
      </c>
      <c r="BV271" s="5">
        <f t="shared" si="357"/>
        <v>0</v>
      </c>
      <c r="BW271" s="5">
        <f t="shared" si="358"/>
        <v>0</v>
      </c>
      <c r="BX271" s="5">
        <f t="shared" si="359"/>
        <v>-5000</v>
      </c>
      <c r="BY271" s="5">
        <f t="shared" si="360"/>
        <v>-15000</v>
      </c>
      <c r="BZ271" s="5">
        <f>MAX(INDEX('Team forecast'!$R$3:$BH$26,MATCH($B271,'Team forecast'!$B$3:$B$26,0),MATCH(BZ$1,'Team forecast'!$R$2:$BH$2,0))*($BX271)-(1-INDEX('Team forecast'!$R$3:$BH$26,MATCH($B271,'Team forecast'!$B$3:$B$26,0),MATCH(BZ$1,'Team forecast'!$R$2:$BH$2,0)))*(BY271+CH271)*0.01,-5000)</f>
        <v>-5000</v>
      </c>
      <c r="CA271" s="5">
        <f>MAX(INDEX('Team forecast'!$R$3:$BH$26,MATCH($B271,'Team forecast'!$B$3:$B$26,0),MATCH(CA$1,'Team forecast'!$R$2:$BH$2,0))*$BX271-(1-INDEX('Team forecast'!$R$3:$BH$26,MATCH($B271,'Team forecast'!$B$3:$B$26,0),MATCH(CA$1,'Team forecast'!$R$2:$BH$2,0)))*(BY271+BX271+CH271)*0.01,-5000)</f>
        <v>-5000</v>
      </c>
      <c r="CB271" s="5">
        <f>MAX(INDEX('Team forecast'!$R$3:$BH$26,MATCH($B271,'Team forecast'!$B$3:$B$26,0),MATCH(CB$1,'Team forecast'!$R$2:$BH$2,0))*$BX271-(1-INDEX('Team forecast'!$R$3:$BH$26,MATCH($B271,'Team forecast'!$B$3:$B$26,0),MATCH(CB$1,'Team forecast'!$R$2:$BH$2,0)))*(BY271+BX271*2+CH271)*0.01,0)</f>
        <v>0</v>
      </c>
      <c r="CC271" s="5">
        <v>0</v>
      </c>
      <c r="CD271" s="5">
        <f>+AK271+BD271*Cockpit!$C$3+BW271*Cockpit!$C$3^2+BZ271*Cockpit!$C$3^3+CA271*Cockpit!$C$3^4+CB271*Cockpit!$C$3^5+CC271*Cockpit!$C$3^6</f>
        <v>-10802.469135802468</v>
      </c>
      <c r="CE271" s="5"/>
      <c r="CF271" s="5"/>
      <c r="CG271" s="5">
        <v>0</v>
      </c>
      <c r="CH271" s="5">
        <f t="shared" si="361"/>
        <v>1995000</v>
      </c>
      <c r="CI271" s="5">
        <f t="shared" si="362"/>
        <v>1995000</v>
      </c>
      <c r="CJ271" s="1">
        <f t="shared" si="363"/>
        <v>-5.0000000000000001E-3</v>
      </c>
      <c r="CK271" s="5">
        <f>RANK(CD271,$CD$2:$CD$622)+COUNTIF($CD$2:$CD271,$CD271)-1</f>
        <v>499</v>
      </c>
      <c r="CL271" s="5">
        <f>RANK(CJ271,$CJ$2:$CJ$622)+COUNTIF($CJ$2:$CJ271,$CJ271)-1</f>
        <v>574</v>
      </c>
    </row>
    <row r="272" spans="1:90" x14ac:dyDescent="0.3">
      <c r="A272" t="str">
        <f>Players!P273</f>
        <v>Kieran Tierney</v>
      </c>
      <c r="B272" t="str">
        <f>Players!G273</f>
        <v>Scotland</v>
      </c>
      <c r="C272" t="str">
        <f>Players!AB273</f>
        <v>Defense</v>
      </c>
      <c r="D272" s="1"/>
      <c r="F272" t="str">
        <f>IFERROR(INDEX(Lookup!B:B,MATCH(INDEX(Players!C:C,MATCH(E272,Players!A:A,0)),Lookup!D:D,0)),"")</f>
        <v/>
      </c>
      <c r="G272">
        <f>IF(Players!AC273=0,10000000,Players!AC273)</f>
        <v>2995000</v>
      </c>
      <c r="H272" s="16">
        <f>INDEX('Team forecast'!$B$2:$AO$26,MATCH('Master data'!$B272,'Team forecast'!$B$2:$B$26,0),MATCH('Master data'!H$1,'Team forecast'!$B$2:$AO$2,0))</f>
        <v>0.57976310910377304</v>
      </c>
      <c r="I272" s="16">
        <f>INDEX('Team forecast'!$B$2:$AO$26,MATCH('Master data'!$B272,'Team forecast'!$B$2:$B$26,0),MATCH('Master data'!I$1,'Team forecast'!$B$2:$AO$2,0))</f>
        <v>2.0128496317304223</v>
      </c>
      <c r="J272" s="16">
        <f>INDEX('Team forecast'!$B$2:$AO$26,MATCH('Master data'!$B272,'Team forecast'!$B$2:$B$26,0),MATCH('Master data'!J$1,'Team forecast'!$B$2:$AO$2,0))</f>
        <v>0.13360739979445019</v>
      </c>
      <c r="K272" s="16">
        <f>INDEX('Team forecast'!$B$2:$AO$26,MATCH('Master data'!$B272,'Team forecast'!$B$2:$B$26,0),MATCH('Master data'!K$1,'Team forecast'!$B$2:$AO$2,0))</f>
        <v>1.9032627319063258</v>
      </c>
      <c r="L272" s="16">
        <f>INDEX('Team forecast'!$B$2:$AO$26,MATCH('Master data'!$B272,'Team forecast'!$B$2:$B$26,0),MATCH('Master data'!L$1,'Team forecast'!$B$2:$AO$2,0))</f>
        <v>5.5003538064932931</v>
      </c>
      <c r="M272">
        <f>IF(Players!BC273=1,95,0)</f>
        <v>0</v>
      </c>
      <c r="N272" s="2">
        <f>Players!BN273</f>
        <v>0</v>
      </c>
      <c r="O272" s="2">
        <f>Players!BO273</f>
        <v>0</v>
      </c>
      <c r="P272" s="2">
        <f>Players!BP273</f>
        <v>0</v>
      </c>
      <c r="Q272" s="2">
        <f>Players!BQ273</f>
        <v>7.822685788787484E-2</v>
      </c>
      <c r="R272" s="2">
        <f>Players!BR273</f>
        <v>0</v>
      </c>
      <c r="S272" s="2">
        <f t="shared" si="322"/>
        <v>0.57976310910377304</v>
      </c>
      <c r="T272" s="2">
        <f t="shared" si="323"/>
        <v>2.0128496317304223</v>
      </c>
      <c r="U272" s="16">
        <f>INDEX('Team forecast'!$B$2:$AO$26,MATCH('Master data'!$B272,'Team forecast'!$B$2:$B$26,0),MATCH('Master data'!U$1,'Team forecast'!$B$2:$AO$2,0))</f>
        <v>9.3525179856115109E-2</v>
      </c>
      <c r="V272" s="16">
        <f>INDEX('Team forecast'!$B$2:$AO$26,MATCH('Master data'!$B272,'Team forecast'!$B$2:$B$26,0),MATCH('Master data'!V$1,'Team forecast'!$B$2:$AO$2,0))</f>
        <v>0.18705035971223019</v>
      </c>
      <c r="W272" s="16">
        <f>INDEX('Team forecast'!$B$2:$AO$26,MATCH('Master data'!$B272,'Team forecast'!$B$2:$B$26,0),MATCH('Master data'!W$1,'Team forecast'!$B$2:$AO$2,0))</f>
        <v>0.71942446043165476</v>
      </c>
      <c r="X272" s="5">
        <f t="shared" si="324"/>
        <v>-5000</v>
      </c>
      <c r="Y272" s="5">
        <f t="shared" si="325"/>
        <v>0</v>
      </c>
      <c r="Z272" s="5">
        <f t="shared" si="326"/>
        <v>0</v>
      </c>
      <c r="AA272" s="5">
        <f t="shared" si="327"/>
        <v>0</v>
      </c>
      <c r="AB272" s="5">
        <f t="shared" si="328"/>
        <v>0</v>
      </c>
      <c r="AC272" s="5">
        <f t="shared" si="329"/>
        <v>0</v>
      </c>
      <c r="AD272" s="5">
        <f t="shared" si="330"/>
        <v>0</v>
      </c>
      <c r="AE272" s="5">
        <f t="shared" si="331"/>
        <v>6680.3699897225097</v>
      </c>
      <c r="AF272" s="5">
        <f t="shared" si="332"/>
        <v>0</v>
      </c>
      <c r="AG272" s="5">
        <f t="shared" si="333"/>
        <v>0</v>
      </c>
      <c r="AH272" s="5">
        <f t="shared" si="334"/>
        <v>0</v>
      </c>
      <c r="AI272" s="5">
        <f t="shared" si="335"/>
        <v>0</v>
      </c>
      <c r="AJ272" s="5">
        <f t="shared" si="336"/>
        <v>0</v>
      </c>
      <c r="AK272" s="5">
        <f>IFERROR(SUM(X272:AJ272),-5000)*((Cockpit!$C$3)^0)</f>
        <v>1680.3699897225097</v>
      </c>
      <c r="AL272" s="16">
        <f>INDEX('Team forecast'!$B$2:$AO$26,MATCH('Master data'!$B272,'Team forecast'!$B$2:$B$26,0),MATCH('Master data'!AL$1,'Team forecast'!$B$2:$AO$2,0))</f>
        <v>0.97166693173319041</v>
      </c>
      <c r="AM272" s="16">
        <f>INDEX('Team forecast'!$B$2:$AO$26,MATCH('Master data'!$B272,'Team forecast'!$B$2:$B$26,0),MATCH('Master data'!AM$1,'Team forecast'!$B$2:$AO$2,0))</f>
        <v>1.3771320398413547</v>
      </c>
      <c r="AN272" s="16">
        <f>INDEX('Team forecast'!$B$2:$AO$26,MATCH('Master data'!$B272,'Team forecast'!$B$2:$B$26,0),MATCH('Master data'!AN$1,'Team forecast'!$B$2:$AO$2,0))</f>
        <v>0.25230110595790223</v>
      </c>
      <c r="AO272" s="16">
        <f>INDEX('Team forecast'!$B$2:$AO$26,MATCH('Master data'!$B272,'Team forecast'!$B$2:$B$26,0),MATCH('Master data'!AO$1,'Team forecast'!$B$2:$AO$2,0))</f>
        <v>3.1898156849826957</v>
      </c>
      <c r="AP272" s="16">
        <f>INDEX('Team forecast'!$B$2:$AO$26,MATCH('Master data'!$B272,'Team forecast'!$B$2:$B$26,0),MATCH('Master data'!AP$1,'Team forecast'!$B$2:$AO$2,0))</f>
        <v>3.7631789965718299</v>
      </c>
      <c r="AQ272" s="5">
        <f t="shared" si="337"/>
        <v>-5000</v>
      </c>
      <c r="AR272" s="5">
        <f>INDEX('Team forecast'!$B$2:$AO$26,MATCH('Master data'!$B272,'Team forecast'!$B$2:$B$26,0),MATCH('Master data'!AR$1,'Team forecast'!$B$2:$AO$2,0))*IF(X272&gt;0,25000,0)</f>
        <v>0</v>
      </c>
      <c r="AS272" s="16">
        <f>INDEX('Team forecast'!$B$2:$AO$26,MATCH('Master data'!$B272,'Team forecast'!$B$2:$B$26,0),MATCH('Master data'!AS$1,'Team forecast'!$B$2:$AO$2,0))*IF(X272&gt;0,5000,0)</f>
        <v>0</v>
      </c>
      <c r="AT272" s="16">
        <f>INDEX('Team forecast'!$B$2:$AO$26,MATCH('Master data'!$B272,'Team forecast'!$B$2:$B$26,0),MATCH('Master data'!AT$1,'Team forecast'!$B$2:$AO$2,0))*IF(X272&gt;0,-15000,0)</f>
        <v>0</v>
      </c>
      <c r="AU272" s="5">
        <f t="shared" si="338"/>
        <v>0</v>
      </c>
      <c r="AV272" s="5">
        <f t="shared" si="339"/>
        <v>0</v>
      </c>
      <c r="AW272" s="5">
        <f t="shared" si="340"/>
        <v>0</v>
      </c>
      <c r="AX272" s="5">
        <f t="shared" si="341"/>
        <v>12615.055297895111</v>
      </c>
      <c r="AY272" s="5">
        <f t="shared" si="342"/>
        <v>0</v>
      </c>
      <c r="AZ272" s="5">
        <f t="shared" si="343"/>
        <v>0</v>
      </c>
      <c r="BA272" s="5">
        <f t="shared" si="344"/>
        <v>0</v>
      </c>
      <c r="BB272" s="5">
        <f t="shared" si="345"/>
        <v>0</v>
      </c>
      <c r="BC272" s="5">
        <f t="shared" si="346"/>
        <v>0</v>
      </c>
      <c r="BD272" s="5">
        <f t="shared" si="347"/>
        <v>7615.0552978951109</v>
      </c>
      <c r="BE272" s="16">
        <f>INDEX('Team forecast'!$B$2:$AO$26,MATCH('Master data'!$B272,'Team forecast'!$B$2:$B$26,0),MATCH('Master data'!BE$1,'Team forecast'!$B$2:$AO$2,0))</f>
        <v>0</v>
      </c>
      <c r="BF272" s="16">
        <f>INDEX('Team forecast'!$B$2:$AO$26,MATCH('Master data'!$B272,'Team forecast'!$B$2:$B$26,0),MATCH('Master data'!BF$1,'Team forecast'!$B$2:$AO$2,0))</f>
        <v>0</v>
      </c>
      <c r="BG272" s="16">
        <f>INDEX('Team forecast'!$B$2:$AO$26,MATCH('Master data'!$B272,'Team forecast'!$B$2:$B$26,0),MATCH('Master data'!BG$1,'Team forecast'!$B$2:$AO$2,0))</f>
        <v>0</v>
      </c>
      <c r="BH272" s="16">
        <f>INDEX('Team forecast'!$B$2:$AO$26,MATCH('Master data'!$B272,'Team forecast'!$B$2:$B$26,0),MATCH('Master data'!BH$1,'Team forecast'!$B$2:$AO$2,0))</f>
        <v>0</v>
      </c>
      <c r="BI272" s="16">
        <f>INDEX('Team forecast'!$B$2:$AO$26,MATCH('Master data'!$B272,'Team forecast'!$B$2:$B$26,0),MATCH('Master data'!BI$1,'Team forecast'!$B$2:$AO$2,0))</f>
        <v>0</v>
      </c>
      <c r="BJ272" s="5">
        <f t="shared" si="348"/>
        <v>-5000</v>
      </c>
      <c r="BK272" s="5">
        <f>INDEX('Team forecast'!$R$3:$BH$26,MATCH($B272,'Team forecast'!$B$3:$B$26,0),MATCH(BK$1,'Team forecast'!$R$2:$BH$2,0))*IF($X272&gt;0,25000,0)</f>
        <v>0</v>
      </c>
      <c r="BL272" s="5">
        <f>INDEX('Team forecast'!$R$3:$BH$26,MATCH($B272,'Team forecast'!$B$3:$B$26,0),MATCH(BL$1,'Team forecast'!$R$2:$BH$2,0))*IF($X272&gt;0,5000,0)</f>
        <v>0</v>
      </c>
      <c r="BM272" s="5">
        <f>INDEX('Team forecast'!$R$3:$BH$26,MATCH($B272,'Team forecast'!$B$3:$B$26,0),MATCH(BM$1,'Team forecast'!$R$2:$BH$2,0))*IF($X272&gt;0,-15000,0)</f>
        <v>0</v>
      </c>
      <c r="BN272" s="5">
        <f t="shared" si="349"/>
        <v>0</v>
      </c>
      <c r="BO272" s="5">
        <f t="shared" si="350"/>
        <v>0</v>
      </c>
      <c r="BP272" s="5">
        <f t="shared" si="351"/>
        <v>0</v>
      </c>
      <c r="BQ272" s="5">
        <f t="shared" si="352"/>
        <v>0</v>
      </c>
      <c r="BR272" s="5">
        <f t="shared" si="353"/>
        <v>0</v>
      </c>
      <c r="BS272" s="5">
        <f t="shared" si="354"/>
        <v>0</v>
      </c>
      <c r="BT272" s="5">
        <f t="shared" si="355"/>
        <v>0</v>
      </c>
      <c r="BU272" s="5">
        <f t="shared" si="356"/>
        <v>0</v>
      </c>
      <c r="BV272" s="5">
        <f t="shared" si="357"/>
        <v>0</v>
      </c>
      <c r="BW272" s="5">
        <f t="shared" si="358"/>
        <v>0</v>
      </c>
      <c r="BX272" s="5">
        <f t="shared" si="359"/>
        <v>4647.7126438088108</v>
      </c>
      <c r="BY272" s="5">
        <f t="shared" si="360"/>
        <v>13943.137931426432</v>
      </c>
      <c r="BZ272" s="5">
        <f>MAX(INDEX('Team forecast'!$R$3:$BH$26,MATCH($B272,'Team forecast'!$B$3:$B$26,0),MATCH(BZ$1,'Team forecast'!$R$2:$BH$2,0))*($BX272)-(1-INDEX('Team forecast'!$R$3:$BH$26,MATCH($B272,'Team forecast'!$B$3:$B$26,0),MATCH(BZ$1,'Team forecast'!$R$2:$BH$2,0)))*(BY272+CH272)*0.01,-5000)</f>
        <v>-5000</v>
      </c>
      <c r="CA272" s="5">
        <f>MAX(INDEX('Team forecast'!$R$3:$BH$26,MATCH($B272,'Team forecast'!$B$3:$B$26,0),MATCH(CA$1,'Team forecast'!$R$2:$BH$2,0))*$BX272-(1-INDEX('Team forecast'!$R$3:$BH$26,MATCH($B272,'Team forecast'!$B$3:$B$26,0),MATCH(CA$1,'Team forecast'!$R$2:$BH$2,0)))*(BY272+BX272+CH272)*0.01,-5000)</f>
        <v>-5000</v>
      </c>
      <c r="CB272" s="5">
        <f>MAX(INDEX('Team forecast'!$R$3:$BH$26,MATCH($B272,'Team forecast'!$B$3:$B$26,0),MATCH(CB$1,'Team forecast'!$R$2:$BH$2,0))*$BX272-(1-INDEX('Team forecast'!$R$3:$BH$26,MATCH($B272,'Team forecast'!$B$3:$B$26,0),MATCH(CB$1,'Team forecast'!$R$2:$BH$2,0)))*(BY272+BX272*2+CH272)*0.01,0)</f>
        <v>0</v>
      </c>
      <c r="CC272" s="5">
        <v>0</v>
      </c>
      <c r="CD272" s="5">
        <f>+AK272+BD272*Cockpit!$C$3+BW272*Cockpit!$C$3^2+BZ272*Cockpit!$C$3^3+CA272*Cockpit!$C$3^4+CB272*Cockpit!$C$3^5+CC272*Cockpit!$C$3^6</f>
        <v>4287.9377191834483</v>
      </c>
      <c r="CE272" s="5"/>
      <c r="CF272" s="5"/>
      <c r="CG272" s="5">
        <v>0</v>
      </c>
      <c r="CH272" s="5">
        <f t="shared" si="361"/>
        <v>2995000</v>
      </c>
      <c r="CI272" s="5">
        <f t="shared" si="362"/>
        <v>2995000</v>
      </c>
      <c r="CJ272" s="1">
        <f t="shared" si="363"/>
        <v>1E-3</v>
      </c>
      <c r="CK272" s="5">
        <f>RANK(CD272,$CD$2:$CD$622)+COUNTIF($CD$2:$CD272,$CD272)-1</f>
        <v>379</v>
      </c>
      <c r="CL272" s="5">
        <f>RANK(CJ272,$CJ$2:$CJ$622)+COUNTIF($CJ$2:$CJ272,$CJ272)-1</f>
        <v>387</v>
      </c>
    </row>
    <row r="273" spans="1:90" x14ac:dyDescent="0.3">
      <c r="A273" t="str">
        <f>Players!P274</f>
        <v>Andrew Robertson</v>
      </c>
      <c r="B273" t="str">
        <f>Players!G274</f>
        <v>Scotland</v>
      </c>
      <c r="C273" t="str">
        <f>Players!AB274</f>
        <v>Defense</v>
      </c>
      <c r="D273" s="1"/>
      <c r="F273" t="str">
        <f>IFERROR(INDEX(Lookup!B:B,MATCH(INDEX(Players!C:C,MATCH(E273,Players!A:A,0)),Lookup!D:D,0)),"")</f>
        <v/>
      </c>
      <c r="G273">
        <f>IF(Players!AC274=0,10000000,Players!AC274)</f>
        <v>3486000</v>
      </c>
      <c r="H273" s="16">
        <f>INDEX('Team forecast'!$B$2:$AO$26,MATCH('Master data'!$B273,'Team forecast'!$B$2:$B$26,0),MATCH('Master data'!H$1,'Team forecast'!$B$2:$AO$2,0))</f>
        <v>0.57976310910377304</v>
      </c>
      <c r="I273" s="16">
        <f>INDEX('Team forecast'!$B$2:$AO$26,MATCH('Master data'!$B273,'Team forecast'!$B$2:$B$26,0),MATCH('Master data'!I$1,'Team forecast'!$B$2:$AO$2,0))</f>
        <v>2.0128496317304223</v>
      </c>
      <c r="J273" s="16">
        <f>INDEX('Team forecast'!$B$2:$AO$26,MATCH('Master data'!$B273,'Team forecast'!$B$2:$B$26,0),MATCH('Master data'!J$1,'Team forecast'!$B$2:$AO$2,0))</f>
        <v>0.13360739979445019</v>
      </c>
      <c r="K273" s="16">
        <f>INDEX('Team forecast'!$B$2:$AO$26,MATCH('Master data'!$B273,'Team forecast'!$B$2:$B$26,0),MATCH('Master data'!K$1,'Team forecast'!$B$2:$AO$2,0))</f>
        <v>1.9032627319063258</v>
      </c>
      <c r="L273" s="16">
        <f>INDEX('Team forecast'!$B$2:$AO$26,MATCH('Master data'!$B273,'Team forecast'!$B$2:$B$26,0),MATCH('Master data'!L$1,'Team forecast'!$B$2:$AO$2,0))</f>
        <v>5.5003538064932931</v>
      </c>
      <c r="M273">
        <f>IF(Players!BC274=1,95,0)</f>
        <v>95</v>
      </c>
      <c r="N273" s="2">
        <f>Players!BN274</f>
        <v>3.9682471022799586E-2</v>
      </c>
      <c r="O273" s="2">
        <f>Players!BO274</f>
        <v>0.12296775272712851</v>
      </c>
      <c r="P273" s="2">
        <f>Players!BP274</f>
        <v>5.1873429403625694E-2</v>
      </c>
      <c r="Q273" s="2">
        <f>Players!BQ274</f>
        <v>2.6587887740029539E-2</v>
      </c>
      <c r="R273" s="2">
        <f>Players!BR274</f>
        <v>0</v>
      </c>
      <c r="S273" s="2">
        <f t="shared" si="322"/>
        <v>0.57976310910377304</v>
      </c>
      <c r="T273" s="2">
        <f t="shared" si="323"/>
        <v>2.0128496317304223</v>
      </c>
      <c r="U273" s="16">
        <f>INDEX('Team forecast'!$B$2:$AO$26,MATCH('Master data'!$B273,'Team forecast'!$B$2:$B$26,0),MATCH('Master data'!U$1,'Team forecast'!$B$2:$AO$2,0))</f>
        <v>9.3525179856115109E-2</v>
      </c>
      <c r="V273" s="16">
        <f>INDEX('Team forecast'!$B$2:$AO$26,MATCH('Master data'!$B273,'Team forecast'!$B$2:$B$26,0),MATCH('Master data'!V$1,'Team forecast'!$B$2:$AO$2,0))</f>
        <v>0.18705035971223019</v>
      </c>
      <c r="W273" s="16">
        <f>INDEX('Team forecast'!$B$2:$AO$26,MATCH('Master data'!$B273,'Team forecast'!$B$2:$B$26,0),MATCH('Master data'!W$1,'Team forecast'!$B$2:$AO$2,0))</f>
        <v>0.71942446043165476</v>
      </c>
      <c r="X273" s="5">
        <f t="shared" si="324"/>
        <v>7000</v>
      </c>
      <c r="Y273" s="5">
        <f t="shared" si="325"/>
        <v>2338.1294964028775</v>
      </c>
      <c r="Z273" s="5">
        <f t="shared" si="326"/>
        <v>935.25179856115096</v>
      </c>
      <c r="AA273" s="5">
        <f t="shared" si="327"/>
        <v>-10791.366906474821</v>
      </c>
      <c r="AB273" s="5">
        <f t="shared" si="328"/>
        <v>3450.9649165648007</v>
      </c>
      <c r="AC273" s="5">
        <f t="shared" si="329"/>
        <v>3564.6083320292</v>
      </c>
      <c r="AD273" s="5">
        <f t="shared" si="330"/>
        <v>987.28764960094566</v>
      </c>
      <c r="AE273" s="5">
        <f t="shared" si="331"/>
        <v>6680.3699897225097</v>
      </c>
      <c r="AF273" s="5">
        <f t="shared" si="332"/>
        <v>0</v>
      </c>
      <c r="AG273" s="5">
        <f t="shared" si="333"/>
        <v>-531.75775480059076</v>
      </c>
      <c r="AH273" s="5">
        <f t="shared" si="334"/>
        <v>0</v>
      </c>
      <c r="AI273" s="5">
        <f t="shared" si="335"/>
        <v>5797.6310910377306</v>
      </c>
      <c r="AJ273" s="5">
        <f t="shared" si="336"/>
        <v>-16102.797053843378</v>
      </c>
      <c r="AK273" s="5">
        <f>IFERROR(SUM(X273:AJ273),-5000)*((Cockpit!$C$3)^0)</f>
        <v>3328.3215588004259</v>
      </c>
      <c r="AL273" s="16">
        <f>INDEX('Team forecast'!$B$2:$AO$26,MATCH('Master data'!$B273,'Team forecast'!$B$2:$B$26,0),MATCH('Master data'!AL$1,'Team forecast'!$B$2:$AO$2,0))</f>
        <v>0.97166693173319041</v>
      </c>
      <c r="AM273" s="16">
        <f>INDEX('Team forecast'!$B$2:$AO$26,MATCH('Master data'!$B273,'Team forecast'!$B$2:$B$26,0),MATCH('Master data'!AM$1,'Team forecast'!$B$2:$AO$2,0))</f>
        <v>1.3771320398413547</v>
      </c>
      <c r="AN273" s="16">
        <f>INDEX('Team forecast'!$B$2:$AO$26,MATCH('Master data'!$B273,'Team forecast'!$B$2:$B$26,0),MATCH('Master data'!AN$1,'Team forecast'!$B$2:$AO$2,0))</f>
        <v>0.25230110595790223</v>
      </c>
      <c r="AO273" s="16">
        <f>INDEX('Team forecast'!$B$2:$AO$26,MATCH('Master data'!$B273,'Team forecast'!$B$2:$B$26,0),MATCH('Master data'!AO$1,'Team forecast'!$B$2:$AO$2,0))</f>
        <v>3.1898156849826957</v>
      </c>
      <c r="AP273" s="16">
        <f>INDEX('Team forecast'!$B$2:$AO$26,MATCH('Master data'!$B273,'Team forecast'!$B$2:$B$26,0),MATCH('Master data'!AP$1,'Team forecast'!$B$2:$AO$2,0))</f>
        <v>3.7631789965718299</v>
      </c>
      <c r="AQ273" s="5">
        <f t="shared" si="337"/>
        <v>7000</v>
      </c>
      <c r="AR273" s="5">
        <f>INDEX('Team forecast'!$B$2:$AO$26,MATCH('Master data'!$B273,'Team forecast'!$B$2:$B$26,0),MATCH('Master data'!AR$1,'Team forecast'!$B$2:$AO$2,0))*IF(X273&gt;0,25000,0)</f>
        <v>5913.3071708883326</v>
      </c>
      <c r="AS273" s="16">
        <f>INDEX('Team forecast'!$B$2:$AO$26,MATCH('Master data'!$B273,'Team forecast'!$B$2:$B$26,0),MATCH('Master data'!AS$1,'Team forecast'!$B$2:$AO$2,0))*IF(X273&gt;0,5000,0)</f>
        <v>1391.3663931501965</v>
      </c>
      <c r="AT273" s="16">
        <f>INDEX('Team forecast'!$B$2:$AO$26,MATCH('Master data'!$B273,'Team forecast'!$B$2:$B$26,0),MATCH('Master data'!AT$1,'Team forecast'!$B$2:$AO$2,0))*IF(X273&gt;0,-15000,0)</f>
        <v>-7277.9165180164109</v>
      </c>
      <c r="AU273" s="5">
        <f t="shared" si="338"/>
        <v>5783.7217293472368</v>
      </c>
      <c r="AV273" s="5">
        <f t="shared" si="339"/>
        <v>5974.1849497247313</v>
      </c>
      <c r="AW273" s="5">
        <f t="shared" si="340"/>
        <v>1654.6667874552782</v>
      </c>
      <c r="AX273" s="5">
        <f t="shared" si="341"/>
        <v>12615.055297895111</v>
      </c>
      <c r="AY273" s="5">
        <f t="shared" si="342"/>
        <v>0</v>
      </c>
      <c r="AZ273" s="5">
        <f t="shared" si="343"/>
        <v>-531.75775480059076</v>
      </c>
      <c r="BA273" s="5">
        <f t="shared" si="344"/>
        <v>0</v>
      </c>
      <c r="BB273" s="5">
        <f t="shared" si="345"/>
        <v>9716.6693173319036</v>
      </c>
      <c r="BC273" s="5">
        <f t="shared" si="346"/>
        <v>-11017.056318730838</v>
      </c>
      <c r="BD273" s="5">
        <f t="shared" si="347"/>
        <v>31222.241054244951</v>
      </c>
      <c r="BE273" s="16">
        <f>INDEX('Team forecast'!$B$2:$AO$26,MATCH('Master data'!$B273,'Team forecast'!$B$2:$B$26,0),MATCH('Master data'!BE$1,'Team forecast'!$B$2:$AO$2,0))</f>
        <v>0</v>
      </c>
      <c r="BF273" s="16">
        <f>INDEX('Team forecast'!$B$2:$AO$26,MATCH('Master data'!$B273,'Team forecast'!$B$2:$B$26,0),MATCH('Master data'!BF$1,'Team forecast'!$B$2:$AO$2,0))</f>
        <v>0</v>
      </c>
      <c r="BG273" s="16">
        <f>INDEX('Team forecast'!$B$2:$AO$26,MATCH('Master data'!$B273,'Team forecast'!$B$2:$B$26,0),MATCH('Master data'!BG$1,'Team forecast'!$B$2:$AO$2,0))</f>
        <v>0</v>
      </c>
      <c r="BH273" s="16">
        <f>INDEX('Team forecast'!$B$2:$AO$26,MATCH('Master data'!$B273,'Team forecast'!$B$2:$B$26,0),MATCH('Master data'!BH$1,'Team forecast'!$B$2:$AO$2,0))</f>
        <v>0</v>
      </c>
      <c r="BI273" s="16">
        <f>INDEX('Team forecast'!$B$2:$AO$26,MATCH('Master data'!$B273,'Team forecast'!$B$2:$B$26,0),MATCH('Master data'!BI$1,'Team forecast'!$B$2:$AO$2,0))</f>
        <v>0</v>
      </c>
      <c r="BJ273" s="5">
        <f t="shared" si="348"/>
        <v>7000</v>
      </c>
      <c r="BK273" s="5">
        <f>INDEX('Team forecast'!$R$3:$BH$26,MATCH($B273,'Team forecast'!$B$3:$B$26,0),MATCH(BK$1,'Team forecast'!$R$2:$BH$2,0))*IF($X273&gt;0,25000,0)</f>
        <v>0</v>
      </c>
      <c r="BL273" s="5">
        <f>INDEX('Team forecast'!$R$3:$BH$26,MATCH($B273,'Team forecast'!$B$3:$B$26,0),MATCH(BL$1,'Team forecast'!$R$2:$BH$2,0))*IF($X273&gt;0,5000,0)</f>
        <v>0</v>
      </c>
      <c r="BM273" s="5">
        <f>INDEX('Team forecast'!$R$3:$BH$26,MATCH($B273,'Team forecast'!$B$3:$B$26,0),MATCH(BM$1,'Team forecast'!$R$2:$BH$2,0))*IF($X273&gt;0,-15000,0)</f>
        <v>0</v>
      </c>
      <c r="BN273" s="5">
        <f t="shared" si="349"/>
        <v>0</v>
      </c>
      <c r="BO273" s="5">
        <f t="shared" si="350"/>
        <v>0</v>
      </c>
      <c r="BP273" s="5">
        <f t="shared" si="351"/>
        <v>0</v>
      </c>
      <c r="BQ273" s="5">
        <f t="shared" si="352"/>
        <v>0</v>
      </c>
      <c r="BR273" s="5">
        <f t="shared" si="353"/>
        <v>0</v>
      </c>
      <c r="BS273" s="5">
        <f t="shared" si="354"/>
        <v>-531.75775480059076</v>
      </c>
      <c r="BT273" s="5">
        <f t="shared" si="355"/>
        <v>0</v>
      </c>
      <c r="BU273" s="5">
        <f t="shared" si="356"/>
        <v>0</v>
      </c>
      <c r="BV273" s="5">
        <f t="shared" si="357"/>
        <v>0</v>
      </c>
      <c r="BW273" s="5">
        <f t="shared" si="358"/>
        <v>0</v>
      </c>
      <c r="BX273" s="5">
        <f t="shared" si="359"/>
        <v>17275.281306522687</v>
      </c>
      <c r="BY273" s="5">
        <f t="shared" si="360"/>
        <v>51825.843919568062</v>
      </c>
      <c r="BZ273" s="5">
        <f>MAX(INDEX('Team forecast'!$R$3:$BH$26,MATCH($B273,'Team forecast'!$B$3:$B$26,0),MATCH(BZ$1,'Team forecast'!$R$2:$BH$2,0))*($BX273)-(1-INDEX('Team forecast'!$R$3:$BH$26,MATCH($B273,'Team forecast'!$B$3:$B$26,0),MATCH(BZ$1,'Team forecast'!$R$2:$BH$2,0)))*(BY273+CH273)*0.01,-5000)</f>
        <v>-5000</v>
      </c>
      <c r="CA273" s="5">
        <f>MAX(INDEX('Team forecast'!$R$3:$BH$26,MATCH($B273,'Team forecast'!$B$3:$B$26,0),MATCH(CA$1,'Team forecast'!$R$2:$BH$2,0))*$BX273-(1-INDEX('Team forecast'!$R$3:$BH$26,MATCH($B273,'Team forecast'!$B$3:$B$26,0),MATCH(CA$1,'Team forecast'!$R$2:$BH$2,0)))*(BY273+BX273+CH273)*0.01,-5000)</f>
        <v>-5000</v>
      </c>
      <c r="CB273" s="5">
        <f>MAX(INDEX('Team forecast'!$R$3:$BH$26,MATCH($B273,'Team forecast'!$B$3:$B$26,0),MATCH(CB$1,'Team forecast'!$R$2:$BH$2,0))*$BX273-(1-INDEX('Team forecast'!$R$3:$BH$26,MATCH($B273,'Team forecast'!$B$3:$B$26,0),MATCH(CB$1,'Team forecast'!$R$2:$BH$2,0)))*(BY273+BX273*2+CH273)*0.01,0)</f>
        <v>0</v>
      </c>
      <c r="CC273" s="5">
        <v>0</v>
      </c>
      <c r="CD273" s="5">
        <f>+AK273+BD273*Cockpit!$C$3+BW273*Cockpit!$C$3^2+BZ273*Cockpit!$C$3^3+CA273*Cockpit!$C$3^4+CB273*Cockpit!$C$3^5+CC273*Cockpit!$C$3^6</f>
        <v>21674.013125827922</v>
      </c>
      <c r="CE273" s="5"/>
      <c r="CF273" s="5"/>
      <c r="CG273" s="5">
        <v>0</v>
      </c>
      <c r="CH273" s="5">
        <f t="shared" si="361"/>
        <v>3486000</v>
      </c>
      <c r="CI273" s="5">
        <f t="shared" si="362"/>
        <v>3486000</v>
      </c>
      <c r="CJ273" s="1">
        <f t="shared" si="363"/>
        <v>6.0000000000000001E-3</v>
      </c>
      <c r="CK273" s="5">
        <f>RANK(CD273,$CD$2:$CD$622)+COUNTIF($CD$2:$CD273,$CD273)-1</f>
        <v>305</v>
      </c>
      <c r="CL273" s="5">
        <f>RANK(CJ273,$CJ$2:$CJ$622)+COUNTIF($CJ$2:$CJ273,$CJ273)-1</f>
        <v>316</v>
      </c>
    </row>
    <row r="274" spans="1:90" x14ac:dyDescent="0.3">
      <c r="A274" t="str">
        <f>Players!P275</f>
        <v>Ché Adams</v>
      </c>
      <c r="B274" t="str">
        <f>Players!G275</f>
        <v>Scotland</v>
      </c>
      <c r="C274" t="str">
        <f>Players!AB275</f>
        <v>Striker</v>
      </c>
      <c r="D274" s="1"/>
      <c r="F274" t="str">
        <f>IFERROR(INDEX(Lookup!B:B,MATCH(INDEX(Players!C:C,MATCH(E274,Players!A:A,0)),Lookup!D:D,0)),"")</f>
        <v/>
      </c>
      <c r="G274">
        <f>IF(Players!AC275=0,10000000,Players!AC275)</f>
        <v>2984000</v>
      </c>
      <c r="H274" s="16">
        <f>INDEX('Team forecast'!$B$2:$AO$26,MATCH('Master data'!$B274,'Team forecast'!$B$2:$B$26,0),MATCH('Master data'!H$1,'Team forecast'!$B$2:$AO$2,0))</f>
        <v>0.57976310910377304</v>
      </c>
      <c r="I274" s="16">
        <f>INDEX('Team forecast'!$B$2:$AO$26,MATCH('Master data'!$B274,'Team forecast'!$B$2:$B$26,0),MATCH('Master data'!I$1,'Team forecast'!$B$2:$AO$2,0))</f>
        <v>2.0128496317304223</v>
      </c>
      <c r="J274" s="16">
        <f>INDEX('Team forecast'!$B$2:$AO$26,MATCH('Master data'!$B274,'Team forecast'!$B$2:$B$26,0),MATCH('Master data'!J$1,'Team forecast'!$B$2:$AO$2,0))</f>
        <v>0.13360739979445019</v>
      </c>
      <c r="K274" s="16">
        <f>INDEX('Team forecast'!$B$2:$AO$26,MATCH('Master data'!$B274,'Team forecast'!$B$2:$B$26,0),MATCH('Master data'!K$1,'Team forecast'!$B$2:$AO$2,0))</f>
        <v>1.9032627319063258</v>
      </c>
      <c r="L274" s="16">
        <f>INDEX('Team forecast'!$B$2:$AO$26,MATCH('Master data'!$B274,'Team forecast'!$B$2:$B$26,0),MATCH('Master data'!L$1,'Team forecast'!$B$2:$AO$2,0))</f>
        <v>5.5003538064932931</v>
      </c>
      <c r="M274">
        <f>IF(Players!BC275=1,95,0)</f>
        <v>95</v>
      </c>
      <c r="N274" s="2">
        <f>Players!BN275</f>
        <v>0.23974738571838938</v>
      </c>
      <c r="O274" s="2">
        <f>Players!BO275</f>
        <v>0.2104220173195511</v>
      </c>
      <c r="P274" s="2">
        <f>Players!BP275</f>
        <v>0.32475763298747234</v>
      </c>
      <c r="Q274" s="2">
        <f>Players!BQ275</f>
        <v>1.6835016835016835E-2</v>
      </c>
      <c r="R274" s="2">
        <f>Players!BR275</f>
        <v>0</v>
      </c>
      <c r="S274" s="2">
        <f t="shared" si="322"/>
        <v>0.57976310910377304</v>
      </c>
      <c r="T274" s="2">
        <f t="shared" si="323"/>
        <v>2.0128496317304223</v>
      </c>
      <c r="U274" s="16">
        <f>INDEX('Team forecast'!$B$2:$AO$26,MATCH('Master data'!$B274,'Team forecast'!$B$2:$B$26,0),MATCH('Master data'!U$1,'Team forecast'!$B$2:$AO$2,0))</f>
        <v>9.3525179856115109E-2</v>
      </c>
      <c r="V274" s="16">
        <f>INDEX('Team forecast'!$B$2:$AO$26,MATCH('Master data'!$B274,'Team forecast'!$B$2:$B$26,0),MATCH('Master data'!V$1,'Team forecast'!$B$2:$AO$2,0))</f>
        <v>0.18705035971223019</v>
      </c>
      <c r="W274" s="16">
        <f>INDEX('Team forecast'!$B$2:$AO$26,MATCH('Master data'!$B274,'Team forecast'!$B$2:$B$26,0),MATCH('Master data'!W$1,'Team forecast'!$B$2:$AO$2,0))</f>
        <v>0.71942446043165476</v>
      </c>
      <c r="X274" s="5">
        <f t="shared" si="324"/>
        <v>7000</v>
      </c>
      <c r="Y274" s="5">
        <f t="shared" si="325"/>
        <v>2338.1294964028775</v>
      </c>
      <c r="Z274" s="5">
        <f t="shared" si="326"/>
        <v>935.25179856115096</v>
      </c>
      <c r="AA274" s="5">
        <f t="shared" si="327"/>
        <v>-10791.366906474821</v>
      </c>
      <c r="AB274" s="5">
        <f t="shared" si="328"/>
        <v>13899.668974359494</v>
      </c>
      <c r="AC274" s="5">
        <f t="shared" si="329"/>
        <v>6099.7461492535458</v>
      </c>
      <c r="AD274" s="5">
        <f t="shared" si="330"/>
        <v>6180.9909976716845</v>
      </c>
      <c r="AE274" s="5">
        <f t="shared" si="331"/>
        <v>0</v>
      </c>
      <c r="AF274" s="5">
        <f t="shared" si="332"/>
        <v>0</v>
      </c>
      <c r="AG274" s="5">
        <f t="shared" si="333"/>
        <v>-336.70033670033672</v>
      </c>
      <c r="AH274" s="5">
        <f t="shared" si="334"/>
        <v>0</v>
      </c>
      <c r="AI274" s="5">
        <f t="shared" si="335"/>
        <v>5797.6310910377306</v>
      </c>
      <c r="AJ274" s="5">
        <f t="shared" si="336"/>
        <v>-16102.797053843378</v>
      </c>
      <c r="AK274" s="5">
        <f>IFERROR(SUM(X274:AJ274),-5000)*((Cockpit!$C$3)^0)</f>
        <v>15020.554210267948</v>
      </c>
      <c r="AL274" s="16">
        <f>INDEX('Team forecast'!$B$2:$AO$26,MATCH('Master data'!$B274,'Team forecast'!$B$2:$B$26,0),MATCH('Master data'!AL$1,'Team forecast'!$B$2:$AO$2,0))</f>
        <v>0.97166693173319041</v>
      </c>
      <c r="AM274" s="16">
        <f>INDEX('Team forecast'!$B$2:$AO$26,MATCH('Master data'!$B274,'Team forecast'!$B$2:$B$26,0),MATCH('Master data'!AM$1,'Team forecast'!$B$2:$AO$2,0))</f>
        <v>1.3771320398413547</v>
      </c>
      <c r="AN274" s="16">
        <f>INDEX('Team forecast'!$B$2:$AO$26,MATCH('Master data'!$B274,'Team forecast'!$B$2:$B$26,0),MATCH('Master data'!AN$1,'Team forecast'!$B$2:$AO$2,0))</f>
        <v>0.25230110595790223</v>
      </c>
      <c r="AO274" s="16">
        <f>INDEX('Team forecast'!$B$2:$AO$26,MATCH('Master data'!$B274,'Team forecast'!$B$2:$B$26,0),MATCH('Master data'!AO$1,'Team forecast'!$B$2:$AO$2,0))</f>
        <v>3.1898156849826957</v>
      </c>
      <c r="AP274" s="16">
        <f>INDEX('Team forecast'!$B$2:$AO$26,MATCH('Master data'!$B274,'Team forecast'!$B$2:$B$26,0),MATCH('Master data'!AP$1,'Team forecast'!$B$2:$AO$2,0))</f>
        <v>3.7631789965718299</v>
      </c>
      <c r="AQ274" s="5">
        <f t="shared" si="337"/>
        <v>7000</v>
      </c>
      <c r="AR274" s="5">
        <f>INDEX('Team forecast'!$B$2:$AO$26,MATCH('Master data'!$B274,'Team forecast'!$B$2:$B$26,0),MATCH('Master data'!AR$1,'Team forecast'!$B$2:$AO$2,0))*IF(X274&gt;0,25000,0)</f>
        <v>5913.3071708883326</v>
      </c>
      <c r="AS274" s="16">
        <f>INDEX('Team forecast'!$B$2:$AO$26,MATCH('Master data'!$B274,'Team forecast'!$B$2:$B$26,0),MATCH('Master data'!AS$1,'Team forecast'!$B$2:$AO$2,0))*IF(X274&gt;0,5000,0)</f>
        <v>1391.3663931501965</v>
      </c>
      <c r="AT274" s="16">
        <f>INDEX('Team forecast'!$B$2:$AO$26,MATCH('Master data'!$B274,'Team forecast'!$B$2:$B$26,0),MATCH('Master data'!AT$1,'Team forecast'!$B$2:$AO$2,0))*IF(X274&gt;0,-15000,0)</f>
        <v>-7277.9165180164109</v>
      </c>
      <c r="AU274" s="5">
        <f t="shared" si="338"/>
        <v>23295.460667204112</v>
      </c>
      <c r="AV274" s="5">
        <f t="shared" si="339"/>
        <v>10223.005796899823</v>
      </c>
      <c r="AW274" s="5">
        <f t="shared" si="340"/>
        <v>10359.169915212929</v>
      </c>
      <c r="AX274" s="5">
        <f t="shared" si="341"/>
        <v>0</v>
      </c>
      <c r="AY274" s="5">
        <f t="shared" si="342"/>
        <v>0</v>
      </c>
      <c r="AZ274" s="5">
        <f t="shared" si="343"/>
        <v>-336.70033670033672</v>
      </c>
      <c r="BA274" s="5">
        <f t="shared" si="344"/>
        <v>0</v>
      </c>
      <c r="BB274" s="5">
        <f t="shared" si="345"/>
        <v>9716.6693173319036</v>
      </c>
      <c r="BC274" s="5">
        <f t="shared" si="346"/>
        <v>-11017.056318730838</v>
      </c>
      <c r="BD274" s="5">
        <f t="shared" si="347"/>
        <v>49267.306087239711</v>
      </c>
      <c r="BE274" s="16">
        <f>INDEX('Team forecast'!$B$2:$AO$26,MATCH('Master data'!$B274,'Team forecast'!$B$2:$B$26,0),MATCH('Master data'!BE$1,'Team forecast'!$B$2:$AO$2,0))</f>
        <v>0</v>
      </c>
      <c r="BF274" s="16">
        <f>INDEX('Team forecast'!$B$2:$AO$26,MATCH('Master data'!$B274,'Team forecast'!$B$2:$B$26,0),MATCH('Master data'!BF$1,'Team forecast'!$B$2:$AO$2,0))</f>
        <v>0</v>
      </c>
      <c r="BG274" s="16">
        <f>INDEX('Team forecast'!$B$2:$AO$26,MATCH('Master data'!$B274,'Team forecast'!$B$2:$B$26,0),MATCH('Master data'!BG$1,'Team forecast'!$B$2:$AO$2,0))</f>
        <v>0</v>
      </c>
      <c r="BH274" s="16">
        <f>INDEX('Team forecast'!$B$2:$AO$26,MATCH('Master data'!$B274,'Team forecast'!$B$2:$B$26,0),MATCH('Master data'!BH$1,'Team forecast'!$B$2:$AO$2,0))</f>
        <v>0</v>
      </c>
      <c r="BI274" s="16">
        <f>INDEX('Team forecast'!$B$2:$AO$26,MATCH('Master data'!$B274,'Team forecast'!$B$2:$B$26,0),MATCH('Master data'!BI$1,'Team forecast'!$B$2:$AO$2,0))</f>
        <v>0</v>
      </c>
      <c r="BJ274" s="5">
        <f t="shared" si="348"/>
        <v>7000</v>
      </c>
      <c r="BK274" s="5">
        <f>INDEX('Team forecast'!$R$3:$BH$26,MATCH($B274,'Team forecast'!$B$3:$B$26,0),MATCH(BK$1,'Team forecast'!$R$2:$BH$2,0))*IF($X274&gt;0,25000,0)</f>
        <v>0</v>
      </c>
      <c r="BL274" s="5">
        <f>INDEX('Team forecast'!$R$3:$BH$26,MATCH($B274,'Team forecast'!$B$3:$B$26,0),MATCH(BL$1,'Team forecast'!$R$2:$BH$2,0))*IF($X274&gt;0,5000,0)</f>
        <v>0</v>
      </c>
      <c r="BM274" s="5">
        <f>INDEX('Team forecast'!$R$3:$BH$26,MATCH($B274,'Team forecast'!$B$3:$B$26,0),MATCH(BM$1,'Team forecast'!$R$2:$BH$2,0))*IF($X274&gt;0,-15000,0)</f>
        <v>0</v>
      </c>
      <c r="BN274" s="5">
        <f t="shared" si="349"/>
        <v>0</v>
      </c>
      <c r="BO274" s="5">
        <f t="shared" si="350"/>
        <v>0</v>
      </c>
      <c r="BP274" s="5">
        <f t="shared" si="351"/>
        <v>0</v>
      </c>
      <c r="BQ274" s="5">
        <f t="shared" si="352"/>
        <v>0</v>
      </c>
      <c r="BR274" s="5">
        <f t="shared" si="353"/>
        <v>0</v>
      </c>
      <c r="BS274" s="5">
        <f t="shared" si="354"/>
        <v>-336.70033670033672</v>
      </c>
      <c r="BT274" s="5">
        <f t="shared" si="355"/>
        <v>0</v>
      </c>
      <c r="BU274" s="5">
        <f t="shared" si="356"/>
        <v>0</v>
      </c>
      <c r="BV274" s="5">
        <f t="shared" si="357"/>
        <v>0</v>
      </c>
      <c r="BW274" s="5">
        <f t="shared" si="358"/>
        <v>0</v>
      </c>
      <c r="BX274" s="5">
        <f t="shared" si="359"/>
        <v>32143.930148753829</v>
      </c>
      <c r="BY274" s="5">
        <f t="shared" si="360"/>
        <v>96431.790446261482</v>
      </c>
      <c r="BZ274" s="5">
        <f>MAX(INDEX('Team forecast'!$R$3:$BH$26,MATCH($B274,'Team forecast'!$B$3:$B$26,0),MATCH(BZ$1,'Team forecast'!$R$2:$BH$2,0))*($BX274)-(1-INDEX('Team forecast'!$R$3:$BH$26,MATCH($B274,'Team forecast'!$B$3:$B$26,0),MATCH(BZ$1,'Team forecast'!$R$2:$BH$2,0)))*(BY274+CH274)*0.01,-5000)</f>
        <v>-5000</v>
      </c>
      <c r="CA274" s="5">
        <f>MAX(INDEX('Team forecast'!$R$3:$BH$26,MATCH($B274,'Team forecast'!$B$3:$B$26,0),MATCH(CA$1,'Team forecast'!$R$2:$BH$2,0))*$BX274-(1-INDEX('Team forecast'!$R$3:$BH$26,MATCH($B274,'Team forecast'!$B$3:$B$26,0),MATCH(CA$1,'Team forecast'!$R$2:$BH$2,0)))*(BY274+BX274+CH274)*0.01,-5000)</f>
        <v>-5000</v>
      </c>
      <c r="CB274" s="5">
        <f>MAX(INDEX('Team forecast'!$R$3:$BH$26,MATCH($B274,'Team forecast'!$B$3:$B$26,0),MATCH(CB$1,'Team forecast'!$R$2:$BH$2,0))*$BX274-(1-INDEX('Team forecast'!$R$3:$BH$26,MATCH($B274,'Team forecast'!$B$3:$B$26,0),MATCH(CB$1,'Team forecast'!$R$2:$BH$2,0)))*(BY274+BX274*2+CH274)*0.01,0)</f>
        <v>0</v>
      </c>
      <c r="CC274" s="5">
        <v>0</v>
      </c>
      <c r="CD274" s="5">
        <f>+AK274+BD274*Cockpit!$C$3+BW274*Cockpit!$C$3^2+BZ274*Cockpit!$C$3^3+CA274*Cockpit!$C$3^4+CB274*Cockpit!$C$3^5+CC274*Cockpit!$C$3^6</f>
        <v>45396.289132625279</v>
      </c>
      <c r="CE274" s="5"/>
      <c r="CF274" s="5"/>
      <c r="CG274" s="5">
        <v>0</v>
      </c>
      <c r="CH274" s="5">
        <f t="shared" si="361"/>
        <v>2984000</v>
      </c>
      <c r="CI274" s="5">
        <f t="shared" si="362"/>
        <v>2984000</v>
      </c>
      <c r="CJ274" s="1">
        <f t="shared" si="363"/>
        <v>1.4999999999999999E-2</v>
      </c>
      <c r="CK274" s="5">
        <f>RANK(CD274,$CD$2:$CD$622)+COUNTIF($CD$2:$CD274,$CD274)-1</f>
        <v>185</v>
      </c>
      <c r="CL274" s="5">
        <f>RANK(CJ274,$CJ$2:$CJ$622)+COUNTIF($CJ$2:$CJ274,$CJ274)-1</f>
        <v>164</v>
      </c>
    </row>
    <row r="275" spans="1:90" x14ac:dyDescent="0.3">
      <c r="A275" t="str">
        <f>Players!P276</f>
        <v>Lyndon Dykes</v>
      </c>
      <c r="B275" t="str">
        <f>Players!G276</f>
        <v>Scotland</v>
      </c>
      <c r="C275" t="str">
        <f>Players!AB276</f>
        <v>Striker</v>
      </c>
      <c r="D275" s="1"/>
      <c r="F275" t="str">
        <f>IFERROR(INDEX(Lookup!B:B,MATCH(INDEX(Players!C:C,MATCH(E275,Players!A:A,0)),Lookup!D:D,0)),"")</f>
        <v/>
      </c>
      <c r="G275">
        <f>IF(Players!AC276=0,10000000,Players!AC276)</f>
        <v>2496000</v>
      </c>
      <c r="H275" s="16">
        <f>INDEX('Team forecast'!$B$2:$AO$26,MATCH('Master data'!$B275,'Team forecast'!$B$2:$B$26,0),MATCH('Master data'!H$1,'Team forecast'!$B$2:$AO$2,0))</f>
        <v>0.57976310910377304</v>
      </c>
      <c r="I275" s="16">
        <f>INDEX('Team forecast'!$B$2:$AO$26,MATCH('Master data'!$B275,'Team forecast'!$B$2:$B$26,0),MATCH('Master data'!I$1,'Team forecast'!$B$2:$AO$2,0))</f>
        <v>2.0128496317304223</v>
      </c>
      <c r="J275" s="16">
        <f>INDEX('Team forecast'!$B$2:$AO$26,MATCH('Master data'!$B275,'Team forecast'!$B$2:$B$26,0),MATCH('Master data'!J$1,'Team forecast'!$B$2:$AO$2,0))</f>
        <v>0.13360739979445019</v>
      </c>
      <c r="K275" s="16">
        <f>INDEX('Team forecast'!$B$2:$AO$26,MATCH('Master data'!$B275,'Team forecast'!$B$2:$B$26,0),MATCH('Master data'!K$1,'Team forecast'!$B$2:$AO$2,0))</f>
        <v>1.9032627319063258</v>
      </c>
      <c r="L275" s="16">
        <f>INDEX('Team forecast'!$B$2:$AO$26,MATCH('Master data'!$B275,'Team forecast'!$B$2:$B$26,0),MATCH('Master data'!L$1,'Team forecast'!$B$2:$AO$2,0))</f>
        <v>5.5003538064932931</v>
      </c>
      <c r="M275">
        <f>IF(Players!BC276=1,95,0)</f>
        <v>95</v>
      </c>
      <c r="N275" s="2">
        <f>Players!BN276</f>
        <v>0.13012604816952053</v>
      </c>
      <c r="O275" s="2">
        <f>Players!BO276</f>
        <v>0.12460629450751987</v>
      </c>
      <c r="P275" s="2">
        <f>Players!BP276</f>
        <v>3.9503162774189644E-2</v>
      </c>
      <c r="Q275" s="2">
        <f>Players!BQ276</f>
        <v>5.0618672665916763E-2</v>
      </c>
      <c r="R275" s="2">
        <f>Players!BR276</f>
        <v>0</v>
      </c>
      <c r="S275" s="2">
        <f t="shared" si="322"/>
        <v>0.57976310910377304</v>
      </c>
      <c r="T275" s="2">
        <f t="shared" si="323"/>
        <v>2.0128496317304223</v>
      </c>
      <c r="U275" s="16">
        <f>INDEX('Team forecast'!$B$2:$AO$26,MATCH('Master data'!$B275,'Team forecast'!$B$2:$B$26,0),MATCH('Master data'!U$1,'Team forecast'!$B$2:$AO$2,0))</f>
        <v>9.3525179856115109E-2</v>
      </c>
      <c r="V275" s="16">
        <f>INDEX('Team forecast'!$B$2:$AO$26,MATCH('Master data'!$B275,'Team forecast'!$B$2:$B$26,0),MATCH('Master data'!V$1,'Team forecast'!$B$2:$AO$2,0))</f>
        <v>0.18705035971223019</v>
      </c>
      <c r="W275" s="16">
        <f>INDEX('Team forecast'!$B$2:$AO$26,MATCH('Master data'!$B275,'Team forecast'!$B$2:$B$26,0),MATCH('Master data'!W$1,'Team forecast'!$B$2:$AO$2,0))</f>
        <v>0.71942446043165476</v>
      </c>
      <c r="X275" s="5">
        <f t="shared" si="324"/>
        <v>7000</v>
      </c>
      <c r="Y275" s="5">
        <f t="shared" si="325"/>
        <v>2338.1294964028775</v>
      </c>
      <c r="Z275" s="5">
        <f t="shared" si="326"/>
        <v>935.25179856115096</v>
      </c>
      <c r="AA275" s="5">
        <f t="shared" si="327"/>
        <v>-10791.366906474821</v>
      </c>
      <c r="AB275" s="5">
        <f t="shared" si="328"/>
        <v>7544.2282262148556</v>
      </c>
      <c r="AC275" s="5">
        <f t="shared" si="329"/>
        <v>3612.1066358790058</v>
      </c>
      <c r="AD275" s="5">
        <f t="shared" si="330"/>
        <v>751.84897500544457</v>
      </c>
      <c r="AE275" s="5">
        <f t="shared" si="331"/>
        <v>0</v>
      </c>
      <c r="AF275" s="5">
        <f t="shared" si="332"/>
        <v>0</v>
      </c>
      <c r="AG275" s="5">
        <f t="shared" si="333"/>
        <v>-1012.3734533183352</v>
      </c>
      <c r="AH275" s="5">
        <f t="shared" si="334"/>
        <v>0</v>
      </c>
      <c r="AI275" s="5">
        <f t="shared" si="335"/>
        <v>5797.6310910377306</v>
      </c>
      <c r="AJ275" s="5">
        <f t="shared" si="336"/>
        <v>-16102.797053843378</v>
      </c>
      <c r="AK275" s="5">
        <f>IFERROR(SUM(X275:AJ275),-5000)*((Cockpit!$C$3)^0)</f>
        <v>72.65880946453035</v>
      </c>
      <c r="AL275" s="16">
        <f>INDEX('Team forecast'!$B$2:$AO$26,MATCH('Master data'!$B275,'Team forecast'!$B$2:$B$26,0),MATCH('Master data'!AL$1,'Team forecast'!$B$2:$AO$2,0))</f>
        <v>0.97166693173319041</v>
      </c>
      <c r="AM275" s="16">
        <f>INDEX('Team forecast'!$B$2:$AO$26,MATCH('Master data'!$B275,'Team forecast'!$B$2:$B$26,0),MATCH('Master data'!AM$1,'Team forecast'!$B$2:$AO$2,0))</f>
        <v>1.3771320398413547</v>
      </c>
      <c r="AN275" s="16">
        <f>INDEX('Team forecast'!$B$2:$AO$26,MATCH('Master data'!$B275,'Team forecast'!$B$2:$B$26,0),MATCH('Master data'!AN$1,'Team forecast'!$B$2:$AO$2,0))</f>
        <v>0.25230110595790223</v>
      </c>
      <c r="AO275" s="16">
        <f>INDEX('Team forecast'!$B$2:$AO$26,MATCH('Master data'!$B275,'Team forecast'!$B$2:$B$26,0),MATCH('Master data'!AO$1,'Team forecast'!$B$2:$AO$2,0))</f>
        <v>3.1898156849826957</v>
      </c>
      <c r="AP275" s="16">
        <f>INDEX('Team forecast'!$B$2:$AO$26,MATCH('Master data'!$B275,'Team forecast'!$B$2:$B$26,0),MATCH('Master data'!AP$1,'Team forecast'!$B$2:$AO$2,0))</f>
        <v>3.7631789965718299</v>
      </c>
      <c r="AQ275" s="5">
        <f t="shared" si="337"/>
        <v>7000</v>
      </c>
      <c r="AR275" s="5">
        <f>INDEX('Team forecast'!$B$2:$AO$26,MATCH('Master data'!$B275,'Team forecast'!$B$2:$B$26,0),MATCH('Master data'!AR$1,'Team forecast'!$B$2:$AO$2,0))*IF(X275&gt;0,25000,0)</f>
        <v>5913.3071708883326</v>
      </c>
      <c r="AS275" s="16">
        <f>INDEX('Team forecast'!$B$2:$AO$26,MATCH('Master data'!$B275,'Team forecast'!$B$2:$B$26,0),MATCH('Master data'!AS$1,'Team forecast'!$B$2:$AO$2,0))*IF(X275&gt;0,5000,0)</f>
        <v>1391.3663931501965</v>
      </c>
      <c r="AT275" s="16">
        <f>INDEX('Team forecast'!$B$2:$AO$26,MATCH('Master data'!$B275,'Team forecast'!$B$2:$B$26,0),MATCH('Master data'!AT$1,'Team forecast'!$B$2:$AO$2,0))*IF(X275&gt;0,-15000,0)</f>
        <v>-7277.9165180164109</v>
      </c>
      <c r="AU275" s="5">
        <f t="shared" si="338"/>
        <v>12643.917796344334</v>
      </c>
      <c r="AV275" s="5">
        <f t="shared" si="339"/>
        <v>6053.7907929382063</v>
      </c>
      <c r="AW275" s="5">
        <f t="shared" si="340"/>
        <v>1260.0780822353465</v>
      </c>
      <c r="AX275" s="5">
        <f t="shared" si="341"/>
        <v>0</v>
      </c>
      <c r="AY275" s="5">
        <f t="shared" si="342"/>
        <v>0</v>
      </c>
      <c r="AZ275" s="5">
        <f t="shared" si="343"/>
        <v>-1012.3734533183352</v>
      </c>
      <c r="BA275" s="5">
        <f t="shared" si="344"/>
        <v>0</v>
      </c>
      <c r="BB275" s="5">
        <f t="shared" si="345"/>
        <v>9716.6693173319036</v>
      </c>
      <c r="BC275" s="5">
        <f t="shared" si="346"/>
        <v>-11017.056318730838</v>
      </c>
      <c r="BD275" s="5">
        <f t="shared" si="347"/>
        <v>24671.783262822741</v>
      </c>
      <c r="BE275" s="16">
        <f>INDEX('Team forecast'!$B$2:$AO$26,MATCH('Master data'!$B275,'Team forecast'!$B$2:$B$26,0),MATCH('Master data'!BE$1,'Team forecast'!$B$2:$AO$2,0))</f>
        <v>0</v>
      </c>
      <c r="BF275" s="16">
        <f>INDEX('Team forecast'!$B$2:$AO$26,MATCH('Master data'!$B275,'Team forecast'!$B$2:$B$26,0),MATCH('Master data'!BF$1,'Team forecast'!$B$2:$AO$2,0))</f>
        <v>0</v>
      </c>
      <c r="BG275" s="16">
        <f>INDEX('Team forecast'!$B$2:$AO$26,MATCH('Master data'!$B275,'Team forecast'!$B$2:$B$26,0),MATCH('Master data'!BG$1,'Team forecast'!$B$2:$AO$2,0))</f>
        <v>0</v>
      </c>
      <c r="BH275" s="16">
        <f>INDEX('Team forecast'!$B$2:$AO$26,MATCH('Master data'!$B275,'Team forecast'!$B$2:$B$26,0),MATCH('Master data'!BH$1,'Team forecast'!$B$2:$AO$2,0))</f>
        <v>0</v>
      </c>
      <c r="BI275" s="16">
        <f>INDEX('Team forecast'!$B$2:$AO$26,MATCH('Master data'!$B275,'Team forecast'!$B$2:$B$26,0),MATCH('Master data'!BI$1,'Team forecast'!$B$2:$AO$2,0))</f>
        <v>0</v>
      </c>
      <c r="BJ275" s="5">
        <f t="shared" si="348"/>
        <v>7000</v>
      </c>
      <c r="BK275" s="5">
        <f>INDEX('Team forecast'!$R$3:$BH$26,MATCH($B275,'Team forecast'!$B$3:$B$26,0),MATCH(BK$1,'Team forecast'!$R$2:$BH$2,0))*IF($X275&gt;0,25000,0)</f>
        <v>0</v>
      </c>
      <c r="BL275" s="5">
        <f>INDEX('Team forecast'!$R$3:$BH$26,MATCH($B275,'Team forecast'!$B$3:$B$26,0),MATCH(BL$1,'Team forecast'!$R$2:$BH$2,0))*IF($X275&gt;0,5000,0)</f>
        <v>0</v>
      </c>
      <c r="BM275" s="5">
        <f>INDEX('Team forecast'!$R$3:$BH$26,MATCH($B275,'Team forecast'!$B$3:$B$26,0),MATCH(BM$1,'Team forecast'!$R$2:$BH$2,0))*IF($X275&gt;0,-15000,0)</f>
        <v>0</v>
      </c>
      <c r="BN275" s="5">
        <f t="shared" si="349"/>
        <v>0</v>
      </c>
      <c r="BO275" s="5">
        <f t="shared" si="350"/>
        <v>0</v>
      </c>
      <c r="BP275" s="5">
        <f t="shared" si="351"/>
        <v>0</v>
      </c>
      <c r="BQ275" s="5">
        <f t="shared" si="352"/>
        <v>0</v>
      </c>
      <c r="BR275" s="5">
        <f t="shared" si="353"/>
        <v>0</v>
      </c>
      <c r="BS275" s="5">
        <f t="shared" si="354"/>
        <v>-1012.3734533183352</v>
      </c>
      <c r="BT275" s="5">
        <f t="shared" si="355"/>
        <v>0</v>
      </c>
      <c r="BU275" s="5">
        <f t="shared" si="356"/>
        <v>0</v>
      </c>
      <c r="BV275" s="5">
        <f t="shared" si="357"/>
        <v>0</v>
      </c>
      <c r="BW275" s="5">
        <f t="shared" si="358"/>
        <v>0</v>
      </c>
      <c r="BX275" s="5">
        <f t="shared" si="359"/>
        <v>12372.221036143636</v>
      </c>
      <c r="BY275" s="5">
        <f t="shared" si="360"/>
        <v>37116.663108430905</v>
      </c>
      <c r="BZ275" s="5">
        <f>MAX(INDEX('Team forecast'!$R$3:$BH$26,MATCH($B275,'Team forecast'!$B$3:$B$26,0),MATCH(BZ$1,'Team forecast'!$R$2:$BH$2,0))*($BX275)-(1-INDEX('Team forecast'!$R$3:$BH$26,MATCH($B275,'Team forecast'!$B$3:$B$26,0),MATCH(BZ$1,'Team forecast'!$R$2:$BH$2,0)))*(BY275+CH275)*0.01,-5000)</f>
        <v>-5000</v>
      </c>
      <c r="CA275" s="5">
        <f>MAX(INDEX('Team forecast'!$R$3:$BH$26,MATCH($B275,'Team forecast'!$B$3:$B$26,0),MATCH(CA$1,'Team forecast'!$R$2:$BH$2,0))*$BX275-(1-INDEX('Team forecast'!$R$3:$BH$26,MATCH($B275,'Team forecast'!$B$3:$B$26,0),MATCH(CA$1,'Team forecast'!$R$2:$BH$2,0)))*(BY275+BX275+CH275)*0.01,-5000)</f>
        <v>-5000</v>
      </c>
      <c r="CB275" s="5">
        <f>MAX(INDEX('Team forecast'!$R$3:$BH$26,MATCH($B275,'Team forecast'!$B$3:$B$26,0),MATCH(CB$1,'Team forecast'!$R$2:$BH$2,0))*$BX275-(1-INDEX('Team forecast'!$R$3:$BH$26,MATCH($B275,'Team forecast'!$B$3:$B$26,0),MATCH(CB$1,'Team forecast'!$R$2:$BH$2,0)))*(BY275+BX275*2+CH275)*0.01,0)</f>
        <v>0</v>
      </c>
      <c r="CC275" s="5">
        <v>0</v>
      </c>
      <c r="CD275" s="5">
        <f>+AK275+BD275*Cockpit!$C$3+BW275*Cockpit!$C$3^2+BZ275*Cockpit!$C$3^3+CA275*Cockpit!$C$3^4+CB275*Cockpit!$C$3^5+CC275*Cockpit!$C$3^6</f>
        <v>14051.378515543885</v>
      </c>
      <c r="CE275" s="5"/>
      <c r="CF275" s="5"/>
      <c r="CG275" s="5">
        <v>0</v>
      </c>
      <c r="CH275" s="5">
        <f t="shared" si="361"/>
        <v>2496000</v>
      </c>
      <c r="CI275" s="5">
        <f t="shared" si="362"/>
        <v>2496000</v>
      </c>
      <c r="CJ275" s="1">
        <f t="shared" si="363"/>
        <v>6.0000000000000001E-3</v>
      </c>
      <c r="CK275" s="5">
        <f>RANK(CD275,$CD$2:$CD$622)+COUNTIF($CD$2:$CD275,$CD275)-1</f>
        <v>330</v>
      </c>
      <c r="CL275" s="5">
        <f>RANK(CJ275,$CJ$2:$CJ$622)+COUNTIF($CJ$2:$CJ275,$CJ275)-1</f>
        <v>317</v>
      </c>
    </row>
    <row r="276" spans="1:90" x14ac:dyDescent="0.3">
      <c r="A276" t="str">
        <f>Players!P277</f>
        <v>Vladimir Coufal</v>
      </c>
      <c r="B276" t="str">
        <f>Players!G277</f>
        <v>Czech Republic</v>
      </c>
      <c r="C276" t="str">
        <f>Players!AB277</f>
        <v>Defense</v>
      </c>
      <c r="D276" s="1"/>
      <c r="F276" t="str">
        <f>IFERROR(INDEX(Lookup!B:B,MATCH(INDEX(Players!C:C,MATCH(E276,Players!A:A,0)),Lookup!D:D,0)),"")</f>
        <v/>
      </c>
      <c r="G276">
        <f>IF(Players!AC277=0,10000000,Players!AC277)</f>
        <v>3152000</v>
      </c>
      <c r="H276" s="16">
        <f>INDEX('Team forecast'!$B$2:$AO$26,MATCH('Master data'!$B276,'Team forecast'!$B$2:$B$26,0),MATCH('Master data'!H$1,'Team forecast'!$B$2:$AO$2,0))</f>
        <v>1.0273865414141237</v>
      </c>
      <c r="I276" s="16">
        <f>INDEX('Team forecast'!$B$2:$AO$26,MATCH('Master data'!$B276,'Team forecast'!$B$2:$B$26,0),MATCH('Master data'!I$1,'Team forecast'!$B$2:$AO$2,0))</f>
        <v>1.3131656637198186</v>
      </c>
      <c r="J276" s="16">
        <f>INDEX('Team forecast'!$B$2:$AO$26,MATCH('Master data'!$B276,'Team forecast'!$B$2:$B$26,0),MATCH('Master data'!J$1,'Team forecast'!$B$2:$AO$2,0))</f>
        <v>0.26896724738675959</v>
      </c>
      <c r="K276" s="16">
        <f>INDEX('Team forecast'!$B$2:$AO$26,MATCH('Master data'!$B276,'Team forecast'!$B$2:$B$26,0),MATCH('Master data'!K$1,'Team forecast'!$B$2:$AO$2,0))</f>
        <v>3.0347417838694115</v>
      </c>
      <c r="L276" s="16">
        <f>INDEX('Team forecast'!$B$2:$AO$26,MATCH('Master data'!$B276,'Team forecast'!$B$2:$B$26,0),MATCH('Master data'!L$1,'Team forecast'!$B$2:$AO$2,0))</f>
        <v>3.4445853088529916</v>
      </c>
      <c r="M276">
        <f>IF(Players!BC277=1,95,0)</f>
        <v>95</v>
      </c>
      <c r="N276" s="2">
        <f>Players!BN277</f>
        <v>2.2306735863748491E-2</v>
      </c>
      <c r="O276" s="2">
        <f>Players!BO277</f>
        <v>0.12829906822650985</v>
      </c>
      <c r="P276" s="2">
        <f>Players!BP277</f>
        <v>4.4482946787730911E-2</v>
      </c>
      <c r="Q276" s="2">
        <f>Players!BQ277</f>
        <v>4.4189852700490993E-2</v>
      </c>
      <c r="R276" s="2">
        <f>Players!BR277</f>
        <v>0</v>
      </c>
      <c r="S276" s="2">
        <f t="shared" si="322"/>
        <v>1.0273865414141237</v>
      </c>
      <c r="T276" s="2">
        <f t="shared" si="323"/>
        <v>1.3131656637198186</v>
      </c>
      <c r="U276" s="16">
        <f>INDEX('Team forecast'!$B$2:$AO$26,MATCH('Master data'!$B276,'Team forecast'!$B$2:$B$26,0),MATCH('Master data'!U$1,'Team forecast'!$B$2:$AO$2,0))</f>
        <v>0.27687804878048777</v>
      </c>
      <c r="V276" s="16">
        <f>INDEX('Team forecast'!$B$2:$AO$26,MATCH('Master data'!$B276,'Team forecast'!$B$2:$B$26,0),MATCH('Master data'!V$1,'Team forecast'!$B$2:$AO$2,0))</f>
        <v>0.28526829268292692</v>
      </c>
      <c r="W276" s="16">
        <f>INDEX('Team forecast'!$B$2:$AO$26,MATCH('Master data'!$B276,'Team forecast'!$B$2:$B$26,0),MATCH('Master data'!W$1,'Team forecast'!$B$2:$AO$2,0))</f>
        <v>0.43785365853658542</v>
      </c>
      <c r="X276" s="5">
        <f t="shared" si="324"/>
        <v>7000</v>
      </c>
      <c r="Y276" s="5">
        <f t="shared" si="325"/>
        <v>6921.9512195121943</v>
      </c>
      <c r="Z276" s="5">
        <f t="shared" si="326"/>
        <v>1426.3414634146345</v>
      </c>
      <c r="AA276" s="5">
        <f t="shared" si="327"/>
        <v>-6567.8048780487816</v>
      </c>
      <c r="AB276" s="5">
        <f t="shared" si="328"/>
        <v>3437.6460313942434</v>
      </c>
      <c r="AC276" s="5">
        <f t="shared" si="329"/>
        <v>6590.6367985944325</v>
      </c>
      <c r="AD276" s="5">
        <f t="shared" si="330"/>
        <v>1349.9425728636661</v>
      </c>
      <c r="AE276" s="5">
        <f t="shared" si="331"/>
        <v>13448.36236933798</v>
      </c>
      <c r="AF276" s="5">
        <f t="shared" si="332"/>
        <v>0</v>
      </c>
      <c r="AG276" s="5">
        <f t="shared" si="333"/>
        <v>-883.79705400981982</v>
      </c>
      <c r="AH276" s="5">
        <f t="shared" si="334"/>
        <v>0</v>
      </c>
      <c r="AI276" s="5">
        <f t="shared" si="335"/>
        <v>10273.865414141237</v>
      </c>
      <c r="AJ276" s="5">
        <f t="shared" si="336"/>
        <v>-10505.325309758549</v>
      </c>
      <c r="AK276" s="5">
        <f>IFERROR(SUM(X276:AJ276),-5000)*((Cockpit!$C$3)^0)</f>
        <v>32491.818627441236</v>
      </c>
      <c r="AL276" s="16">
        <f>INDEX('Team forecast'!$B$2:$AO$26,MATCH('Master data'!$B276,'Team forecast'!$B$2:$B$26,0),MATCH('Master data'!AL$1,'Team forecast'!$B$2:$AO$2,0))</f>
        <v>0.84440251645874609</v>
      </c>
      <c r="AM276" s="16">
        <f>INDEX('Team forecast'!$B$2:$AO$26,MATCH('Master data'!$B276,'Team forecast'!$B$2:$B$26,0),MATCH('Master data'!AM$1,'Team forecast'!$B$2:$AO$2,0))</f>
        <v>2.1353866977743117</v>
      </c>
      <c r="AN276" s="16">
        <f>INDEX('Team forecast'!$B$2:$AO$26,MATCH('Master data'!$B276,'Team forecast'!$B$2:$B$26,0),MATCH('Master data'!AN$1,'Team forecast'!$B$2:$AO$2,0))</f>
        <v>0.1181988742964353</v>
      </c>
      <c r="AO276" s="16">
        <f>INDEX('Team forecast'!$B$2:$AO$26,MATCH('Master data'!$B276,'Team forecast'!$B$2:$B$26,0),MATCH('Master data'!AO$1,'Team forecast'!$B$2:$AO$2,0))</f>
        <v>2.4942351255396811</v>
      </c>
      <c r="AP276" s="16">
        <f>INDEX('Team forecast'!$B$2:$AO$26,MATCH('Master data'!$B276,'Team forecast'!$B$2:$B$26,0),MATCH('Master data'!AP$1,'Team forecast'!$B$2:$AO$2,0))</f>
        <v>5.6013661117497024</v>
      </c>
      <c r="AQ276" s="5">
        <f t="shared" si="337"/>
        <v>7000</v>
      </c>
      <c r="AR276" s="5">
        <f>INDEX('Team forecast'!$B$2:$AO$26,MATCH('Master data'!$B276,'Team forecast'!$B$2:$B$26,0),MATCH('Master data'!AR$1,'Team forecast'!$B$2:$AO$2,0))*IF(X276&gt;0,25000,0)</f>
        <v>2954.9718574108824</v>
      </c>
      <c r="AS276" s="16">
        <f>INDEX('Team forecast'!$B$2:$AO$26,MATCH('Master data'!$B276,'Team forecast'!$B$2:$B$26,0),MATCH('Master data'!AS$1,'Team forecast'!$B$2:$AO$2,0))*IF(X276&gt;0,5000,0)</f>
        <v>1125.7035647279549</v>
      </c>
      <c r="AT276" s="16">
        <f>INDEX('Team forecast'!$B$2:$AO$26,MATCH('Master data'!$B276,'Team forecast'!$B$2:$B$26,0),MATCH('Master data'!AT$1,'Team forecast'!$B$2:$AO$2,0))*IF(X276&gt;0,-15000,0)</f>
        <v>-9849.9061913696078</v>
      </c>
      <c r="AU276" s="5">
        <f t="shared" si="338"/>
        <v>2825.3795845994678</v>
      </c>
      <c r="AV276" s="5">
        <f t="shared" si="339"/>
        <v>5416.8028034888639</v>
      </c>
      <c r="AW276" s="5">
        <f t="shared" si="340"/>
        <v>1109.5092836547096</v>
      </c>
      <c r="AX276" s="5">
        <f t="shared" si="341"/>
        <v>5909.9437148217648</v>
      </c>
      <c r="AY276" s="5">
        <f t="shared" si="342"/>
        <v>0</v>
      </c>
      <c r="AZ276" s="5">
        <f t="shared" si="343"/>
        <v>-883.79705400981982</v>
      </c>
      <c r="BA276" s="5">
        <f t="shared" si="344"/>
        <v>0</v>
      </c>
      <c r="BB276" s="5">
        <f t="shared" si="345"/>
        <v>8444.0251645874614</v>
      </c>
      <c r="BC276" s="5">
        <f t="shared" si="346"/>
        <v>-17083.093582194495</v>
      </c>
      <c r="BD276" s="5">
        <f t="shared" si="347"/>
        <v>6969.5391457171827</v>
      </c>
      <c r="BE276" s="16">
        <f>INDEX('Team forecast'!$B$2:$AO$26,MATCH('Master data'!$B276,'Team forecast'!$B$2:$B$26,0),MATCH('Master data'!BE$1,'Team forecast'!$B$2:$AO$2,0))</f>
        <v>0</v>
      </c>
      <c r="BF276" s="16">
        <f>INDEX('Team forecast'!$B$2:$AO$26,MATCH('Master data'!$B276,'Team forecast'!$B$2:$B$26,0),MATCH('Master data'!BF$1,'Team forecast'!$B$2:$AO$2,0))</f>
        <v>0</v>
      </c>
      <c r="BG276" s="16">
        <f>INDEX('Team forecast'!$B$2:$AO$26,MATCH('Master data'!$B276,'Team forecast'!$B$2:$B$26,0),MATCH('Master data'!BG$1,'Team forecast'!$B$2:$AO$2,0))</f>
        <v>0</v>
      </c>
      <c r="BH276" s="16">
        <f>INDEX('Team forecast'!$B$2:$AO$26,MATCH('Master data'!$B276,'Team forecast'!$B$2:$B$26,0),MATCH('Master data'!BH$1,'Team forecast'!$B$2:$AO$2,0))</f>
        <v>0</v>
      </c>
      <c r="BI276" s="16">
        <f>INDEX('Team forecast'!$B$2:$AO$26,MATCH('Master data'!$B276,'Team forecast'!$B$2:$B$26,0),MATCH('Master data'!BI$1,'Team forecast'!$B$2:$AO$2,0))</f>
        <v>0</v>
      </c>
      <c r="BJ276" s="5">
        <f t="shared" si="348"/>
        <v>7000</v>
      </c>
      <c r="BK276" s="5">
        <f>INDEX('Team forecast'!$R$3:$BH$26,MATCH($B276,'Team forecast'!$B$3:$B$26,0),MATCH(BK$1,'Team forecast'!$R$2:$BH$2,0))*IF($X276&gt;0,25000,0)</f>
        <v>0</v>
      </c>
      <c r="BL276" s="5">
        <f>INDEX('Team forecast'!$R$3:$BH$26,MATCH($B276,'Team forecast'!$B$3:$B$26,0),MATCH(BL$1,'Team forecast'!$R$2:$BH$2,0))*IF($X276&gt;0,5000,0)</f>
        <v>0</v>
      </c>
      <c r="BM276" s="5">
        <f>INDEX('Team forecast'!$R$3:$BH$26,MATCH($B276,'Team forecast'!$B$3:$B$26,0),MATCH(BM$1,'Team forecast'!$R$2:$BH$2,0))*IF($X276&gt;0,-15000,0)</f>
        <v>0</v>
      </c>
      <c r="BN276" s="5">
        <f t="shared" si="349"/>
        <v>0</v>
      </c>
      <c r="BO276" s="5">
        <f t="shared" si="350"/>
        <v>0</v>
      </c>
      <c r="BP276" s="5">
        <f t="shared" si="351"/>
        <v>0</v>
      </c>
      <c r="BQ276" s="5">
        <f t="shared" si="352"/>
        <v>0</v>
      </c>
      <c r="BR276" s="5">
        <f t="shared" si="353"/>
        <v>0</v>
      </c>
      <c r="BS276" s="5">
        <f t="shared" si="354"/>
        <v>-883.79705400981982</v>
      </c>
      <c r="BT276" s="5">
        <f t="shared" si="355"/>
        <v>0</v>
      </c>
      <c r="BU276" s="5">
        <f t="shared" si="356"/>
        <v>0</v>
      </c>
      <c r="BV276" s="5">
        <f t="shared" si="357"/>
        <v>0</v>
      </c>
      <c r="BW276" s="5">
        <f t="shared" si="358"/>
        <v>0</v>
      </c>
      <c r="BX276" s="5">
        <f t="shared" si="359"/>
        <v>19730.678886579211</v>
      </c>
      <c r="BY276" s="5">
        <f t="shared" si="360"/>
        <v>59192.036659737634</v>
      </c>
      <c r="BZ276" s="5">
        <f>MAX(INDEX('Team forecast'!$R$3:$BH$26,MATCH($B276,'Team forecast'!$B$3:$B$26,0),MATCH(BZ$1,'Team forecast'!$R$2:$BH$2,0))*($BX276)-(1-INDEX('Team forecast'!$R$3:$BH$26,MATCH($B276,'Team forecast'!$B$3:$B$26,0),MATCH(BZ$1,'Team forecast'!$R$2:$BH$2,0)))*(BY276+CH276)*0.01,-5000)</f>
        <v>-5000</v>
      </c>
      <c r="CA276" s="5">
        <f>MAX(INDEX('Team forecast'!$R$3:$BH$26,MATCH($B276,'Team forecast'!$B$3:$B$26,0),MATCH(CA$1,'Team forecast'!$R$2:$BH$2,0))*$BX276-(1-INDEX('Team forecast'!$R$3:$BH$26,MATCH($B276,'Team forecast'!$B$3:$B$26,0),MATCH(CA$1,'Team forecast'!$R$2:$BH$2,0)))*(BY276+BX276+CH276)*0.01,-5000)</f>
        <v>-5000</v>
      </c>
      <c r="CB276" s="5">
        <f>MAX(INDEX('Team forecast'!$R$3:$BH$26,MATCH($B276,'Team forecast'!$B$3:$B$26,0),MATCH(CB$1,'Team forecast'!$R$2:$BH$2,0))*$BX276-(1-INDEX('Team forecast'!$R$3:$BH$26,MATCH($B276,'Team forecast'!$B$3:$B$26,0),MATCH(CB$1,'Team forecast'!$R$2:$BH$2,0)))*(BY276+BX276*2+CH276)*0.01,0)</f>
        <v>0</v>
      </c>
      <c r="CC276" s="5">
        <v>0</v>
      </c>
      <c r="CD276" s="5">
        <f>+AK276+BD276*Cockpit!$C$3+BW276*Cockpit!$C$3^2+BZ276*Cockpit!$C$3^3+CA276*Cockpit!$C$3^4+CB276*Cockpit!$C$3^5+CC276*Cockpit!$C$3^6</f>
        <v>34669.042255450222</v>
      </c>
      <c r="CE276" s="5"/>
      <c r="CF276" s="5"/>
      <c r="CG276" s="5">
        <v>0</v>
      </c>
      <c r="CH276" s="5">
        <f t="shared" si="361"/>
        <v>3152000</v>
      </c>
      <c r="CI276" s="5">
        <f t="shared" si="362"/>
        <v>3152000</v>
      </c>
      <c r="CJ276" s="1">
        <f t="shared" si="363"/>
        <v>1.0999999999999999E-2</v>
      </c>
      <c r="CK276" s="5">
        <f>RANK(CD276,$CD$2:$CD$622)+COUNTIF($CD$2:$CD276,$CD276)-1</f>
        <v>246</v>
      </c>
      <c r="CL276" s="5">
        <f>RANK(CJ276,$CJ$2:$CJ$622)+COUNTIF($CJ$2:$CJ276,$CJ276)-1</f>
        <v>227</v>
      </c>
    </row>
    <row r="277" spans="1:90" x14ac:dyDescent="0.3">
      <c r="A277" t="str">
        <f>Players!P278</f>
        <v>Antonín Barák</v>
      </c>
      <c r="B277" t="str">
        <f>Players!G278</f>
        <v>Czech Republic</v>
      </c>
      <c r="C277" t="str">
        <f>Players!AB278</f>
        <v>Midfield</v>
      </c>
      <c r="D277" s="1"/>
      <c r="F277" t="str">
        <f>IFERROR(INDEX(Lookup!B:B,MATCH(INDEX(Players!C:C,MATCH(E277,Players!A:A,0)),Lookup!D:D,0)),"")</f>
        <v/>
      </c>
      <c r="G277">
        <f>IF(Players!AC278=0,10000000,Players!AC278)</f>
        <v>3495000</v>
      </c>
      <c r="H277" s="16">
        <f>INDEX('Team forecast'!$B$2:$AO$26,MATCH('Master data'!$B277,'Team forecast'!$B$2:$B$26,0),MATCH('Master data'!H$1,'Team forecast'!$B$2:$AO$2,0))</f>
        <v>1.0273865414141237</v>
      </c>
      <c r="I277" s="16">
        <f>INDEX('Team forecast'!$B$2:$AO$26,MATCH('Master data'!$B277,'Team forecast'!$B$2:$B$26,0),MATCH('Master data'!I$1,'Team forecast'!$B$2:$AO$2,0))</f>
        <v>1.3131656637198186</v>
      </c>
      <c r="J277" s="16">
        <f>INDEX('Team forecast'!$B$2:$AO$26,MATCH('Master data'!$B277,'Team forecast'!$B$2:$B$26,0),MATCH('Master data'!J$1,'Team forecast'!$B$2:$AO$2,0))</f>
        <v>0.26896724738675959</v>
      </c>
      <c r="K277" s="16">
        <f>INDEX('Team forecast'!$B$2:$AO$26,MATCH('Master data'!$B277,'Team forecast'!$B$2:$B$26,0),MATCH('Master data'!K$1,'Team forecast'!$B$2:$AO$2,0))</f>
        <v>3.0347417838694115</v>
      </c>
      <c r="L277" s="16">
        <f>INDEX('Team forecast'!$B$2:$AO$26,MATCH('Master data'!$B277,'Team forecast'!$B$2:$B$26,0),MATCH('Master data'!L$1,'Team forecast'!$B$2:$AO$2,0))</f>
        <v>3.4445853088529916</v>
      </c>
      <c r="M277">
        <f>IF(Players!BC278=1,95,0)</f>
        <v>0</v>
      </c>
      <c r="N277" s="2">
        <f>Players!BN278</f>
        <v>0</v>
      </c>
      <c r="O277" s="2">
        <f>Players!BO278</f>
        <v>0</v>
      </c>
      <c r="P277" s="2">
        <f>Players!BP278</f>
        <v>0</v>
      </c>
      <c r="Q277" s="2">
        <f>Players!BQ278</f>
        <v>0.15122743682310469</v>
      </c>
      <c r="R277" s="2">
        <f>Players!BR278</f>
        <v>3.2490974729241874E-2</v>
      </c>
      <c r="S277" s="2">
        <f t="shared" si="322"/>
        <v>1.0273865414141237</v>
      </c>
      <c r="T277" s="2">
        <f t="shared" si="323"/>
        <v>1.3131656637198186</v>
      </c>
      <c r="U277" s="16">
        <f>INDEX('Team forecast'!$B$2:$AO$26,MATCH('Master data'!$B277,'Team forecast'!$B$2:$B$26,0),MATCH('Master data'!U$1,'Team forecast'!$B$2:$AO$2,0))</f>
        <v>0.27687804878048777</v>
      </c>
      <c r="V277" s="16">
        <f>INDEX('Team forecast'!$B$2:$AO$26,MATCH('Master data'!$B277,'Team forecast'!$B$2:$B$26,0),MATCH('Master data'!V$1,'Team forecast'!$B$2:$AO$2,0))</f>
        <v>0.28526829268292692</v>
      </c>
      <c r="W277" s="16">
        <f>INDEX('Team forecast'!$B$2:$AO$26,MATCH('Master data'!$B277,'Team forecast'!$B$2:$B$26,0),MATCH('Master data'!W$1,'Team forecast'!$B$2:$AO$2,0))</f>
        <v>0.43785365853658542</v>
      </c>
      <c r="X277" s="5">
        <f t="shared" si="324"/>
        <v>-5000</v>
      </c>
      <c r="Y277" s="5">
        <f t="shared" si="325"/>
        <v>0</v>
      </c>
      <c r="Z277" s="5">
        <f t="shared" si="326"/>
        <v>0</v>
      </c>
      <c r="AA277" s="5">
        <f t="shared" si="327"/>
        <v>0</v>
      </c>
      <c r="AB277" s="5">
        <f t="shared" si="328"/>
        <v>0</v>
      </c>
      <c r="AC277" s="5">
        <f t="shared" si="329"/>
        <v>0</v>
      </c>
      <c r="AD277" s="5">
        <f t="shared" si="330"/>
        <v>0</v>
      </c>
      <c r="AE277" s="5">
        <f t="shared" si="331"/>
        <v>0</v>
      </c>
      <c r="AF277" s="5">
        <f t="shared" si="332"/>
        <v>0</v>
      </c>
      <c r="AG277" s="5">
        <f t="shared" si="333"/>
        <v>0</v>
      </c>
      <c r="AH277" s="5">
        <f t="shared" si="334"/>
        <v>0</v>
      </c>
      <c r="AI277" s="5">
        <f t="shared" si="335"/>
        <v>0</v>
      </c>
      <c r="AJ277" s="5">
        <f t="shared" si="336"/>
        <v>0</v>
      </c>
      <c r="AK277" s="5">
        <f>IFERROR(SUM(X277:AJ277),-5000)*((Cockpit!$C$3)^0)</f>
        <v>-5000</v>
      </c>
      <c r="AL277" s="16">
        <f>INDEX('Team forecast'!$B$2:$AO$26,MATCH('Master data'!$B277,'Team forecast'!$B$2:$B$26,0),MATCH('Master data'!AL$1,'Team forecast'!$B$2:$AO$2,0))</f>
        <v>0.84440251645874609</v>
      </c>
      <c r="AM277" s="16">
        <f>INDEX('Team forecast'!$B$2:$AO$26,MATCH('Master data'!$B277,'Team forecast'!$B$2:$B$26,0),MATCH('Master data'!AM$1,'Team forecast'!$B$2:$AO$2,0))</f>
        <v>2.1353866977743117</v>
      </c>
      <c r="AN277" s="16">
        <f>INDEX('Team forecast'!$B$2:$AO$26,MATCH('Master data'!$B277,'Team forecast'!$B$2:$B$26,0),MATCH('Master data'!AN$1,'Team forecast'!$B$2:$AO$2,0))</f>
        <v>0.1181988742964353</v>
      </c>
      <c r="AO277" s="16">
        <f>INDEX('Team forecast'!$B$2:$AO$26,MATCH('Master data'!$B277,'Team forecast'!$B$2:$B$26,0),MATCH('Master data'!AO$1,'Team forecast'!$B$2:$AO$2,0))</f>
        <v>2.4942351255396811</v>
      </c>
      <c r="AP277" s="16">
        <f>INDEX('Team forecast'!$B$2:$AO$26,MATCH('Master data'!$B277,'Team forecast'!$B$2:$B$26,0),MATCH('Master data'!AP$1,'Team forecast'!$B$2:$AO$2,0))</f>
        <v>5.6013661117497024</v>
      </c>
      <c r="AQ277" s="5">
        <f t="shared" si="337"/>
        <v>-5000</v>
      </c>
      <c r="AR277" s="5">
        <f>INDEX('Team forecast'!$B$2:$AO$26,MATCH('Master data'!$B277,'Team forecast'!$B$2:$B$26,0),MATCH('Master data'!AR$1,'Team forecast'!$B$2:$AO$2,0))*IF(X277&gt;0,25000,0)</f>
        <v>0</v>
      </c>
      <c r="AS277" s="16">
        <f>INDEX('Team forecast'!$B$2:$AO$26,MATCH('Master data'!$B277,'Team forecast'!$B$2:$B$26,0),MATCH('Master data'!AS$1,'Team forecast'!$B$2:$AO$2,0))*IF(X277&gt;0,5000,0)</f>
        <v>0</v>
      </c>
      <c r="AT277" s="16">
        <f>INDEX('Team forecast'!$B$2:$AO$26,MATCH('Master data'!$B277,'Team forecast'!$B$2:$B$26,0),MATCH('Master data'!AT$1,'Team forecast'!$B$2:$AO$2,0))*IF(X277&gt;0,-15000,0)</f>
        <v>0</v>
      </c>
      <c r="AU277" s="5">
        <f t="shared" si="338"/>
        <v>0</v>
      </c>
      <c r="AV277" s="5">
        <f t="shared" si="339"/>
        <v>0</v>
      </c>
      <c r="AW277" s="5">
        <f t="shared" si="340"/>
        <v>0</v>
      </c>
      <c r="AX277" s="5">
        <f t="shared" si="341"/>
        <v>0</v>
      </c>
      <c r="AY277" s="5">
        <f t="shared" si="342"/>
        <v>0</v>
      </c>
      <c r="AZ277" s="5">
        <f t="shared" si="343"/>
        <v>0</v>
      </c>
      <c r="BA277" s="5">
        <f t="shared" si="344"/>
        <v>0</v>
      </c>
      <c r="BB277" s="5">
        <f t="shared" si="345"/>
        <v>0</v>
      </c>
      <c r="BC277" s="5">
        <f t="shared" si="346"/>
        <v>0</v>
      </c>
      <c r="BD277" s="5">
        <f t="shared" si="347"/>
        <v>-5000</v>
      </c>
      <c r="BE277" s="16">
        <f>INDEX('Team forecast'!$B$2:$AO$26,MATCH('Master data'!$B277,'Team forecast'!$B$2:$B$26,0),MATCH('Master data'!BE$1,'Team forecast'!$B$2:$AO$2,0))</f>
        <v>0</v>
      </c>
      <c r="BF277" s="16">
        <f>INDEX('Team forecast'!$B$2:$AO$26,MATCH('Master data'!$B277,'Team forecast'!$B$2:$B$26,0),MATCH('Master data'!BF$1,'Team forecast'!$B$2:$AO$2,0))</f>
        <v>0</v>
      </c>
      <c r="BG277" s="16">
        <f>INDEX('Team forecast'!$B$2:$AO$26,MATCH('Master data'!$B277,'Team forecast'!$B$2:$B$26,0),MATCH('Master data'!BG$1,'Team forecast'!$B$2:$AO$2,0))</f>
        <v>0</v>
      </c>
      <c r="BH277" s="16">
        <f>INDEX('Team forecast'!$B$2:$AO$26,MATCH('Master data'!$B277,'Team forecast'!$B$2:$B$26,0),MATCH('Master data'!BH$1,'Team forecast'!$B$2:$AO$2,0))</f>
        <v>0</v>
      </c>
      <c r="BI277" s="16">
        <f>INDEX('Team forecast'!$B$2:$AO$26,MATCH('Master data'!$B277,'Team forecast'!$B$2:$B$26,0),MATCH('Master data'!BI$1,'Team forecast'!$B$2:$AO$2,0))</f>
        <v>0</v>
      </c>
      <c r="BJ277" s="5">
        <f t="shared" si="348"/>
        <v>-5000</v>
      </c>
      <c r="BK277" s="5">
        <f>INDEX('Team forecast'!$R$3:$BH$26,MATCH($B277,'Team forecast'!$B$3:$B$26,0),MATCH(BK$1,'Team forecast'!$R$2:$BH$2,0))*IF($X277&gt;0,25000,0)</f>
        <v>0</v>
      </c>
      <c r="BL277" s="5">
        <f>INDEX('Team forecast'!$R$3:$BH$26,MATCH($B277,'Team forecast'!$B$3:$B$26,0),MATCH(BL$1,'Team forecast'!$R$2:$BH$2,0))*IF($X277&gt;0,5000,0)</f>
        <v>0</v>
      </c>
      <c r="BM277" s="5">
        <f>INDEX('Team forecast'!$R$3:$BH$26,MATCH($B277,'Team forecast'!$B$3:$B$26,0),MATCH(BM$1,'Team forecast'!$R$2:$BH$2,0))*IF($X277&gt;0,-15000,0)</f>
        <v>0</v>
      </c>
      <c r="BN277" s="5">
        <f t="shared" si="349"/>
        <v>0</v>
      </c>
      <c r="BO277" s="5">
        <f t="shared" si="350"/>
        <v>0</v>
      </c>
      <c r="BP277" s="5">
        <f t="shared" si="351"/>
        <v>0</v>
      </c>
      <c r="BQ277" s="5">
        <f t="shared" si="352"/>
        <v>0</v>
      </c>
      <c r="BR277" s="5">
        <f t="shared" si="353"/>
        <v>0</v>
      </c>
      <c r="BS277" s="5">
        <f t="shared" si="354"/>
        <v>0</v>
      </c>
      <c r="BT277" s="5">
        <f t="shared" si="355"/>
        <v>0</v>
      </c>
      <c r="BU277" s="5">
        <f t="shared" si="356"/>
        <v>0</v>
      </c>
      <c r="BV277" s="5">
        <f t="shared" si="357"/>
        <v>0</v>
      </c>
      <c r="BW277" s="5">
        <f t="shared" si="358"/>
        <v>0</v>
      </c>
      <c r="BX277" s="5">
        <f t="shared" si="359"/>
        <v>-5000</v>
      </c>
      <c r="BY277" s="5">
        <f t="shared" si="360"/>
        <v>-15000</v>
      </c>
      <c r="BZ277" s="5">
        <f>MAX(INDEX('Team forecast'!$R$3:$BH$26,MATCH($B277,'Team forecast'!$B$3:$B$26,0),MATCH(BZ$1,'Team forecast'!$R$2:$BH$2,0))*($BX277)-(1-INDEX('Team forecast'!$R$3:$BH$26,MATCH($B277,'Team forecast'!$B$3:$B$26,0),MATCH(BZ$1,'Team forecast'!$R$2:$BH$2,0)))*(BY277+CH277)*0.01,-5000)</f>
        <v>-5000</v>
      </c>
      <c r="CA277" s="5">
        <f>MAX(INDEX('Team forecast'!$R$3:$BH$26,MATCH($B277,'Team forecast'!$B$3:$B$26,0),MATCH(CA$1,'Team forecast'!$R$2:$BH$2,0))*$BX277-(1-INDEX('Team forecast'!$R$3:$BH$26,MATCH($B277,'Team forecast'!$B$3:$B$26,0),MATCH(CA$1,'Team forecast'!$R$2:$BH$2,0)))*(BY277+BX277+CH277)*0.01,-5000)</f>
        <v>-5000</v>
      </c>
      <c r="CB277" s="5">
        <f>MAX(INDEX('Team forecast'!$R$3:$BH$26,MATCH($B277,'Team forecast'!$B$3:$B$26,0),MATCH(CB$1,'Team forecast'!$R$2:$BH$2,0))*$BX277-(1-INDEX('Team forecast'!$R$3:$BH$26,MATCH($B277,'Team forecast'!$B$3:$B$26,0),MATCH(CB$1,'Team forecast'!$R$2:$BH$2,0)))*(BY277+BX277*2+CH277)*0.01,0)</f>
        <v>0</v>
      </c>
      <c r="CC277" s="5">
        <v>0</v>
      </c>
      <c r="CD277" s="5">
        <f>+AK277+BD277*Cockpit!$C$3+BW277*Cockpit!$C$3^2+BZ277*Cockpit!$C$3^3+CA277*Cockpit!$C$3^4+CB277*Cockpit!$C$3^5+CC277*Cockpit!$C$3^6</f>
        <v>-10802.469135802468</v>
      </c>
      <c r="CE277" s="5"/>
      <c r="CF277" s="5"/>
      <c r="CG277" s="5">
        <v>0</v>
      </c>
      <c r="CH277" s="5">
        <f t="shared" si="361"/>
        <v>3495000</v>
      </c>
      <c r="CI277" s="5">
        <f t="shared" si="362"/>
        <v>3495000</v>
      </c>
      <c r="CJ277" s="1">
        <f t="shared" si="363"/>
        <v>-3.0000000000000001E-3</v>
      </c>
      <c r="CK277" s="5">
        <f>RANK(CD277,$CD$2:$CD$622)+COUNTIF($CD$2:$CD277,$CD277)-1</f>
        <v>500</v>
      </c>
      <c r="CL277" s="5">
        <f>RANK(CJ277,$CJ$2:$CJ$622)+COUNTIF($CJ$2:$CJ277,$CJ277)-1</f>
        <v>470</v>
      </c>
    </row>
    <row r="278" spans="1:90" x14ac:dyDescent="0.3">
      <c r="A278" t="str">
        <f>Players!P279</f>
        <v>Tomas Soucek</v>
      </c>
      <c r="B278" t="str">
        <f>Players!G279</f>
        <v>Czech Republic</v>
      </c>
      <c r="C278" t="str">
        <f>Players!AB279</f>
        <v>Midfield</v>
      </c>
      <c r="D278" s="1"/>
      <c r="F278" t="str">
        <f>IFERROR(INDEX(Lookup!B:B,MATCH(INDEX(Players!C:C,MATCH(E278,Players!A:A,0)),Lookup!D:D,0)),"")</f>
        <v/>
      </c>
      <c r="G278">
        <f>IF(Players!AC279=0,10000000,Players!AC279)</f>
        <v>5102000</v>
      </c>
      <c r="H278" s="16">
        <f>INDEX('Team forecast'!$B$2:$AO$26,MATCH('Master data'!$B278,'Team forecast'!$B$2:$B$26,0),MATCH('Master data'!H$1,'Team forecast'!$B$2:$AO$2,0))</f>
        <v>1.0273865414141237</v>
      </c>
      <c r="I278" s="16">
        <f>INDEX('Team forecast'!$B$2:$AO$26,MATCH('Master data'!$B278,'Team forecast'!$B$2:$B$26,0),MATCH('Master data'!I$1,'Team forecast'!$B$2:$AO$2,0))</f>
        <v>1.3131656637198186</v>
      </c>
      <c r="J278" s="16">
        <f>INDEX('Team forecast'!$B$2:$AO$26,MATCH('Master data'!$B278,'Team forecast'!$B$2:$B$26,0),MATCH('Master data'!J$1,'Team forecast'!$B$2:$AO$2,0))</f>
        <v>0.26896724738675959</v>
      </c>
      <c r="K278" s="16">
        <f>INDEX('Team forecast'!$B$2:$AO$26,MATCH('Master data'!$B278,'Team forecast'!$B$2:$B$26,0),MATCH('Master data'!K$1,'Team forecast'!$B$2:$AO$2,0))</f>
        <v>3.0347417838694115</v>
      </c>
      <c r="L278" s="16">
        <f>INDEX('Team forecast'!$B$2:$AO$26,MATCH('Master data'!$B278,'Team forecast'!$B$2:$B$26,0),MATCH('Master data'!L$1,'Team forecast'!$B$2:$AO$2,0))</f>
        <v>3.4445853088529916</v>
      </c>
      <c r="M278">
        <f>IF(Players!BC279=1,95,0)</f>
        <v>95</v>
      </c>
      <c r="N278" s="2">
        <f>Players!BN279</f>
        <v>0.15787707641399379</v>
      </c>
      <c r="O278" s="2">
        <f>Players!BO279</f>
        <v>8.6646948001988591E-2</v>
      </c>
      <c r="P278" s="2">
        <f>Players!BP279</f>
        <v>0.18283675086516013</v>
      </c>
      <c r="Q278" s="2">
        <f>Players!BQ279</f>
        <v>9.2132202398362104E-2</v>
      </c>
      <c r="R278" s="2">
        <f>Players!BR279</f>
        <v>2.6323486399532026E-2</v>
      </c>
      <c r="S278" s="2">
        <f t="shared" si="322"/>
        <v>1.0273865414141237</v>
      </c>
      <c r="T278" s="2">
        <f t="shared" si="323"/>
        <v>1.3131656637198186</v>
      </c>
      <c r="U278" s="16">
        <f>INDEX('Team forecast'!$B$2:$AO$26,MATCH('Master data'!$B278,'Team forecast'!$B$2:$B$26,0),MATCH('Master data'!U$1,'Team forecast'!$B$2:$AO$2,0))</f>
        <v>0.27687804878048777</v>
      </c>
      <c r="V278" s="16">
        <f>INDEX('Team forecast'!$B$2:$AO$26,MATCH('Master data'!$B278,'Team forecast'!$B$2:$B$26,0),MATCH('Master data'!V$1,'Team forecast'!$B$2:$AO$2,0))</f>
        <v>0.28526829268292692</v>
      </c>
      <c r="W278" s="16">
        <f>INDEX('Team forecast'!$B$2:$AO$26,MATCH('Master data'!$B278,'Team forecast'!$B$2:$B$26,0),MATCH('Master data'!W$1,'Team forecast'!$B$2:$AO$2,0))</f>
        <v>0.43785365853658542</v>
      </c>
      <c r="X278" s="5">
        <f t="shared" si="324"/>
        <v>7000</v>
      </c>
      <c r="Y278" s="5">
        <f t="shared" si="325"/>
        <v>6921.9512195121943</v>
      </c>
      <c r="Z278" s="5">
        <f t="shared" si="326"/>
        <v>1426.3414634146345</v>
      </c>
      <c r="AA278" s="5">
        <f t="shared" si="327"/>
        <v>-6567.8048780487816</v>
      </c>
      <c r="AB278" s="5">
        <f t="shared" si="328"/>
        <v>20275.097938193299</v>
      </c>
      <c r="AC278" s="5">
        <f t="shared" si="329"/>
        <v>4450.995411592623</v>
      </c>
      <c r="AD278" s="5">
        <f t="shared" si="330"/>
        <v>5548.6232747742324</v>
      </c>
      <c r="AE278" s="5">
        <f t="shared" si="331"/>
        <v>0</v>
      </c>
      <c r="AF278" s="5">
        <f t="shared" si="332"/>
        <v>0</v>
      </c>
      <c r="AG278" s="5">
        <f t="shared" si="333"/>
        <v>-1842.6440479672422</v>
      </c>
      <c r="AH278" s="5">
        <f t="shared" si="334"/>
        <v>-1316.1743199766013</v>
      </c>
      <c r="AI278" s="5">
        <f t="shared" si="335"/>
        <v>10273.865414141237</v>
      </c>
      <c r="AJ278" s="5">
        <f t="shared" si="336"/>
        <v>-10505.325309758549</v>
      </c>
      <c r="AK278" s="5">
        <f>IFERROR(SUM(X278:AJ278),-5000)*((Cockpit!$C$3)^0)</f>
        <v>35664.926165877048</v>
      </c>
      <c r="AL278" s="16">
        <f>INDEX('Team forecast'!$B$2:$AO$26,MATCH('Master data'!$B278,'Team forecast'!$B$2:$B$26,0),MATCH('Master data'!AL$1,'Team forecast'!$B$2:$AO$2,0))</f>
        <v>0.84440251645874609</v>
      </c>
      <c r="AM278" s="16">
        <f>INDEX('Team forecast'!$B$2:$AO$26,MATCH('Master data'!$B278,'Team forecast'!$B$2:$B$26,0),MATCH('Master data'!AM$1,'Team forecast'!$B$2:$AO$2,0))</f>
        <v>2.1353866977743117</v>
      </c>
      <c r="AN278" s="16">
        <f>INDEX('Team forecast'!$B$2:$AO$26,MATCH('Master data'!$B278,'Team forecast'!$B$2:$B$26,0),MATCH('Master data'!AN$1,'Team forecast'!$B$2:$AO$2,0))</f>
        <v>0.1181988742964353</v>
      </c>
      <c r="AO278" s="16">
        <f>INDEX('Team forecast'!$B$2:$AO$26,MATCH('Master data'!$B278,'Team forecast'!$B$2:$B$26,0),MATCH('Master data'!AO$1,'Team forecast'!$B$2:$AO$2,0))</f>
        <v>2.4942351255396811</v>
      </c>
      <c r="AP278" s="16">
        <f>INDEX('Team forecast'!$B$2:$AO$26,MATCH('Master data'!$B278,'Team forecast'!$B$2:$B$26,0),MATCH('Master data'!AP$1,'Team forecast'!$B$2:$AO$2,0))</f>
        <v>5.6013661117497024</v>
      </c>
      <c r="AQ278" s="5">
        <f t="shared" si="337"/>
        <v>7000</v>
      </c>
      <c r="AR278" s="5">
        <f>INDEX('Team forecast'!$B$2:$AO$26,MATCH('Master data'!$B278,'Team forecast'!$B$2:$B$26,0),MATCH('Master data'!AR$1,'Team forecast'!$B$2:$AO$2,0))*IF(X278&gt;0,25000,0)</f>
        <v>2954.9718574108824</v>
      </c>
      <c r="AS278" s="16">
        <f>INDEX('Team forecast'!$B$2:$AO$26,MATCH('Master data'!$B278,'Team forecast'!$B$2:$B$26,0),MATCH('Master data'!AS$1,'Team forecast'!$B$2:$AO$2,0))*IF(X278&gt;0,5000,0)</f>
        <v>1125.7035647279549</v>
      </c>
      <c r="AT278" s="16">
        <f>INDEX('Team forecast'!$B$2:$AO$26,MATCH('Master data'!$B278,'Team forecast'!$B$2:$B$26,0),MATCH('Master data'!AT$1,'Team forecast'!$B$2:$AO$2,0))*IF(X278&gt;0,-15000,0)</f>
        <v>-9849.9061913696078</v>
      </c>
      <c r="AU278" s="5">
        <f t="shared" si="338"/>
        <v>16663.975076890762</v>
      </c>
      <c r="AV278" s="5">
        <f t="shared" si="339"/>
        <v>3658.2450468174643</v>
      </c>
      <c r="AW278" s="5">
        <f t="shared" si="340"/>
        <v>4560.3784624743002</v>
      </c>
      <c r="AX278" s="5">
        <f t="shared" si="341"/>
        <v>0</v>
      </c>
      <c r="AY278" s="5">
        <f t="shared" si="342"/>
        <v>0</v>
      </c>
      <c r="AZ278" s="5">
        <f t="shared" si="343"/>
        <v>-1842.6440479672422</v>
      </c>
      <c r="BA278" s="5">
        <f t="shared" si="344"/>
        <v>-1316.1743199766013</v>
      </c>
      <c r="BB278" s="5">
        <f t="shared" si="345"/>
        <v>8444.0251645874614</v>
      </c>
      <c r="BC278" s="5">
        <f t="shared" si="346"/>
        <v>-17083.093582194495</v>
      </c>
      <c r="BD278" s="5">
        <f t="shared" si="347"/>
        <v>14315.481031400879</v>
      </c>
      <c r="BE278" s="16">
        <f>INDEX('Team forecast'!$B$2:$AO$26,MATCH('Master data'!$B278,'Team forecast'!$B$2:$B$26,0),MATCH('Master data'!BE$1,'Team forecast'!$B$2:$AO$2,0))</f>
        <v>0</v>
      </c>
      <c r="BF278" s="16">
        <f>INDEX('Team forecast'!$B$2:$AO$26,MATCH('Master data'!$B278,'Team forecast'!$B$2:$B$26,0),MATCH('Master data'!BF$1,'Team forecast'!$B$2:$AO$2,0))</f>
        <v>0</v>
      </c>
      <c r="BG278" s="16">
        <f>INDEX('Team forecast'!$B$2:$AO$26,MATCH('Master data'!$B278,'Team forecast'!$B$2:$B$26,0),MATCH('Master data'!BG$1,'Team forecast'!$B$2:$AO$2,0))</f>
        <v>0</v>
      </c>
      <c r="BH278" s="16">
        <f>INDEX('Team forecast'!$B$2:$AO$26,MATCH('Master data'!$B278,'Team forecast'!$B$2:$B$26,0),MATCH('Master data'!BH$1,'Team forecast'!$B$2:$AO$2,0))</f>
        <v>0</v>
      </c>
      <c r="BI278" s="16">
        <f>INDEX('Team forecast'!$B$2:$AO$26,MATCH('Master data'!$B278,'Team forecast'!$B$2:$B$26,0),MATCH('Master data'!BI$1,'Team forecast'!$B$2:$AO$2,0))</f>
        <v>0</v>
      </c>
      <c r="BJ278" s="5">
        <f t="shared" si="348"/>
        <v>7000</v>
      </c>
      <c r="BK278" s="5">
        <f>INDEX('Team forecast'!$R$3:$BH$26,MATCH($B278,'Team forecast'!$B$3:$B$26,0),MATCH(BK$1,'Team forecast'!$R$2:$BH$2,0))*IF($X278&gt;0,25000,0)</f>
        <v>0</v>
      </c>
      <c r="BL278" s="5">
        <f>INDEX('Team forecast'!$R$3:$BH$26,MATCH($B278,'Team forecast'!$B$3:$B$26,0),MATCH(BL$1,'Team forecast'!$R$2:$BH$2,0))*IF($X278&gt;0,5000,0)</f>
        <v>0</v>
      </c>
      <c r="BM278" s="5">
        <f>INDEX('Team forecast'!$R$3:$BH$26,MATCH($B278,'Team forecast'!$B$3:$B$26,0),MATCH(BM$1,'Team forecast'!$R$2:$BH$2,0))*IF($X278&gt;0,-15000,0)</f>
        <v>0</v>
      </c>
      <c r="BN278" s="5">
        <f t="shared" si="349"/>
        <v>0</v>
      </c>
      <c r="BO278" s="5">
        <f t="shared" si="350"/>
        <v>0</v>
      </c>
      <c r="BP278" s="5">
        <f t="shared" si="351"/>
        <v>0</v>
      </c>
      <c r="BQ278" s="5">
        <f t="shared" si="352"/>
        <v>0</v>
      </c>
      <c r="BR278" s="5">
        <f t="shared" si="353"/>
        <v>0</v>
      </c>
      <c r="BS278" s="5">
        <f t="shared" si="354"/>
        <v>-1842.6440479672422</v>
      </c>
      <c r="BT278" s="5">
        <f t="shared" si="355"/>
        <v>-1316.1743199766013</v>
      </c>
      <c r="BU278" s="5">
        <f t="shared" si="356"/>
        <v>0</v>
      </c>
      <c r="BV278" s="5">
        <f t="shared" si="357"/>
        <v>0</v>
      </c>
      <c r="BW278" s="5">
        <f t="shared" si="358"/>
        <v>0</v>
      </c>
      <c r="BX278" s="5">
        <f t="shared" si="359"/>
        <v>24990.203598638964</v>
      </c>
      <c r="BY278" s="5">
        <f t="shared" si="360"/>
        <v>74970.610795916888</v>
      </c>
      <c r="BZ278" s="5">
        <f>MAX(INDEX('Team forecast'!$R$3:$BH$26,MATCH($B278,'Team forecast'!$B$3:$B$26,0),MATCH(BZ$1,'Team forecast'!$R$2:$BH$2,0))*($BX278)-(1-INDEX('Team forecast'!$R$3:$BH$26,MATCH($B278,'Team forecast'!$B$3:$B$26,0),MATCH(BZ$1,'Team forecast'!$R$2:$BH$2,0)))*(BY278+CH278)*0.01,-5000)</f>
        <v>-5000</v>
      </c>
      <c r="CA278" s="5">
        <f>MAX(INDEX('Team forecast'!$R$3:$BH$26,MATCH($B278,'Team forecast'!$B$3:$B$26,0),MATCH(CA$1,'Team forecast'!$R$2:$BH$2,0))*$BX278-(1-INDEX('Team forecast'!$R$3:$BH$26,MATCH($B278,'Team forecast'!$B$3:$B$26,0),MATCH(CA$1,'Team forecast'!$R$2:$BH$2,0)))*(BY278+BX278+CH278)*0.01,-5000)</f>
        <v>-5000</v>
      </c>
      <c r="CB278" s="5">
        <f>MAX(INDEX('Team forecast'!$R$3:$BH$26,MATCH($B278,'Team forecast'!$B$3:$B$26,0),MATCH(CB$1,'Team forecast'!$R$2:$BH$2,0))*$BX278-(1-INDEX('Team forecast'!$R$3:$BH$26,MATCH($B278,'Team forecast'!$B$3:$B$26,0),MATCH(CB$1,'Team forecast'!$R$2:$BH$2,0)))*(BY278+BX278*2+CH278)*0.01,0)</f>
        <v>0</v>
      </c>
      <c r="CC278" s="5">
        <v>0</v>
      </c>
      <c r="CD278" s="5">
        <f>+AK278+BD278*Cockpit!$C$3+BW278*Cockpit!$C$3^2+BZ278*Cockpit!$C$3^3+CA278*Cockpit!$C$3^4+CB278*Cockpit!$C$3^5+CC278*Cockpit!$C$3^6</f>
        <v>42739.444384341834</v>
      </c>
      <c r="CE278" s="5"/>
      <c r="CF278" s="5"/>
      <c r="CG278" s="5">
        <v>0</v>
      </c>
      <c r="CH278" s="5">
        <f t="shared" si="361"/>
        <v>5102000</v>
      </c>
      <c r="CI278" s="5">
        <f t="shared" si="362"/>
        <v>5102000</v>
      </c>
      <c r="CJ278" s="1">
        <f t="shared" si="363"/>
        <v>8.0000000000000002E-3</v>
      </c>
      <c r="CK278" s="5">
        <f>RANK(CD278,$CD$2:$CD$622)+COUNTIF($CD$2:$CD278,$CD278)-1</f>
        <v>194</v>
      </c>
      <c r="CL278" s="5">
        <f>RANK(CJ278,$CJ$2:$CJ$622)+COUNTIF($CJ$2:$CJ278,$CJ278)-1</f>
        <v>289</v>
      </c>
    </row>
    <row r="279" spans="1:90" x14ac:dyDescent="0.3">
      <c r="A279" t="str">
        <f>Players!P280</f>
        <v>Vladimir Darida</v>
      </c>
      <c r="B279" t="str">
        <f>Players!G280</f>
        <v>Czech Republic</v>
      </c>
      <c r="C279" t="str">
        <f>Players!AB280</f>
        <v>Midfield</v>
      </c>
      <c r="D279" s="1"/>
      <c r="F279" t="str">
        <f>IFERROR(INDEX(Lookup!B:B,MATCH(INDEX(Players!C:C,MATCH(E279,Players!A:A,0)),Lookup!D:D,0)),"")</f>
        <v/>
      </c>
      <c r="G279">
        <f>IF(Players!AC280=0,10000000,Players!AC280)</f>
        <v>4062000</v>
      </c>
      <c r="H279" s="16">
        <f>INDEX('Team forecast'!$B$2:$AO$26,MATCH('Master data'!$B279,'Team forecast'!$B$2:$B$26,0),MATCH('Master data'!H$1,'Team forecast'!$B$2:$AO$2,0))</f>
        <v>1.0273865414141237</v>
      </c>
      <c r="I279" s="16">
        <f>INDEX('Team forecast'!$B$2:$AO$26,MATCH('Master data'!$B279,'Team forecast'!$B$2:$B$26,0),MATCH('Master data'!I$1,'Team forecast'!$B$2:$AO$2,0))</f>
        <v>1.3131656637198186</v>
      </c>
      <c r="J279" s="16">
        <f>INDEX('Team forecast'!$B$2:$AO$26,MATCH('Master data'!$B279,'Team forecast'!$B$2:$B$26,0),MATCH('Master data'!J$1,'Team forecast'!$B$2:$AO$2,0))</f>
        <v>0.26896724738675959</v>
      </c>
      <c r="K279" s="16">
        <f>INDEX('Team forecast'!$B$2:$AO$26,MATCH('Master data'!$B279,'Team forecast'!$B$2:$B$26,0),MATCH('Master data'!K$1,'Team forecast'!$B$2:$AO$2,0))</f>
        <v>3.0347417838694115</v>
      </c>
      <c r="L279" s="16">
        <f>INDEX('Team forecast'!$B$2:$AO$26,MATCH('Master data'!$B279,'Team forecast'!$B$2:$B$26,0),MATCH('Master data'!L$1,'Team forecast'!$B$2:$AO$2,0))</f>
        <v>3.4445853088529916</v>
      </c>
      <c r="M279">
        <f>IF(Players!BC280=1,95,0)</f>
        <v>95</v>
      </c>
      <c r="N279" s="2">
        <f>Players!BN280</f>
        <v>7.9077597452980417E-2</v>
      </c>
      <c r="O279" s="2">
        <f>Players!BO280</f>
        <v>0.16825023222321733</v>
      </c>
      <c r="P279" s="2">
        <f>Players!BP280</f>
        <v>9.9452986623693229E-2</v>
      </c>
      <c r="Q279" s="2">
        <f>Players!BQ280</f>
        <v>0.11761630946157867</v>
      </c>
      <c r="R279" s="2">
        <f>Players!BR280</f>
        <v>4.7046523784631464E-2</v>
      </c>
      <c r="S279" s="2">
        <f t="shared" si="322"/>
        <v>1.0273865414141237</v>
      </c>
      <c r="T279" s="2">
        <f t="shared" si="323"/>
        <v>1.3131656637198186</v>
      </c>
      <c r="U279" s="16">
        <f>INDEX('Team forecast'!$B$2:$AO$26,MATCH('Master data'!$B279,'Team forecast'!$B$2:$B$26,0),MATCH('Master data'!U$1,'Team forecast'!$B$2:$AO$2,0))</f>
        <v>0.27687804878048777</v>
      </c>
      <c r="V279" s="16">
        <f>INDEX('Team forecast'!$B$2:$AO$26,MATCH('Master data'!$B279,'Team forecast'!$B$2:$B$26,0),MATCH('Master data'!V$1,'Team forecast'!$B$2:$AO$2,0))</f>
        <v>0.28526829268292692</v>
      </c>
      <c r="W279" s="16">
        <f>INDEX('Team forecast'!$B$2:$AO$26,MATCH('Master data'!$B279,'Team forecast'!$B$2:$B$26,0),MATCH('Master data'!W$1,'Team forecast'!$B$2:$AO$2,0))</f>
        <v>0.43785365853658542</v>
      </c>
      <c r="X279" s="5">
        <f t="shared" si="324"/>
        <v>7000</v>
      </c>
      <c r="Y279" s="5">
        <f t="shared" si="325"/>
        <v>6921.9512195121943</v>
      </c>
      <c r="Z279" s="5">
        <f t="shared" si="326"/>
        <v>1426.3414634146345</v>
      </c>
      <c r="AA279" s="5">
        <f t="shared" si="327"/>
        <v>-6567.8048780487816</v>
      </c>
      <c r="AB279" s="5">
        <f t="shared" si="328"/>
        <v>10155.407418819485</v>
      </c>
      <c r="AC279" s="5">
        <f t="shared" si="329"/>
        <v>8642.9012087967185</v>
      </c>
      <c r="AD279" s="5">
        <f t="shared" si="330"/>
        <v>3018.1413403752749</v>
      </c>
      <c r="AE279" s="5">
        <f t="shared" si="331"/>
        <v>0</v>
      </c>
      <c r="AF279" s="5">
        <f t="shared" si="332"/>
        <v>0</v>
      </c>
      <c r="AG279" s="5">
        <f t="shared" si="333"/>
        <v>-2352.3261892315732</v>
      </c>
      <c r="AH279" s="5">
        <f t="shared" si="334"/>
        <v>-2352.3261892315732</v>
      </c>
      <c r="AI279" s="5">
        <f t="shared" si="335"/>
        <v>10273.865414141237</v>
      </c>
      <c r="AJ279" s="5">
        <f t="shared" si="336"/>
        <v>-10505.325309758549</v>
      </c>
      <c r="AK279" s="5">
        <f>IFERROR(SUM(X279:AJ279),-5000)*((Cockpit!$C$3)^0)</f>
        <v>25660.825498789076</v>
      </c>
      <c r="AL279" s="16">
        <f>INDEX('Team forecast'!$B$2:$AO$26,MATCH('Master data'!$B279,'Team forecast'!$B$2:$B$26,0),MATCH('Master data'!AL$1,'Team forecast'!$B$2:$AO$2,0))</f>
        <v>0.84440251645874609</v>
      </c>
      <c r="AM279" s="16">
        <f>INDEX('Team forecast'!$B$2:$AO$26,MATCH('Master data'!$B279,'Team forecast'!$B$2:$B$26,0),MATCH('Master data'!AM$1,'Team forecast'!$B$2:$AO$2,0))</f>
        <v>2.1353866977743117</v>
      </c>
      <c r="AN279" s="16">
        <f>INDEX('Team forecast'!$B$2:$AO$26,MATCH('Master data'!$B279,'Team forecast'!$B$2:$B$26,0),MATCH('Master data'!AN$1,'Team forecast'!$B$2:$AO$2,0))</f>
        <v>0.1181988742964353</v>
      </c>
      <c r="AO279" s="16">
        <f>INDEX('Team forecast'!$B$2:$AO$26,MATCH('Master data'!$B279,'Team forecast'!$B$2:$B$26,0),MATCH('Master data'!AO$1,'Team forecast'!$B$2:$AO$2,0))</f>
        <v>2.4942351255396811</v>
      </c>
      <c r="AP279" s="16">
        <f>INDEX('Team forecast'!$B$2:$AO$26,MATCH('Master data'!$B279,'Team forecast'!$B$2:$B$26,0),MATCH('Master data'!AP$1,'Team forecast'!$B$2:$AO$2,0))</f>
        <v>5.6013661117497024</v>
      </c>
      <c r="AQ279" s="5">
        <f t="shared" si="337"/>
        <v>7000</v>
      </c>
      <c r="AR279" s="5">
        <f>INDEX('Team forecast'!$B$2:$AO$26,MATCH('Master data'!$B279,'Team forecast'!$B$2:$B$26,0),MATCH('Master data'!AR$1,'Team forecast'!$B$2:$AO$2,0))*IF(X279&gt;0,25000,0)</f>
        <v>2954.9718574108824</v>
      </c>
      <c r="AS279" s="16">
        <f>INDEX('Team forecast'!$B$2:$AO$26,MATCH('Master data'!$B279,'Team forecast'!$B$2:$B$26,0),MATCH('Master data'!AS$1,'Team forecast'!$B$2:$AO$2,0))*IF(X279&gt;0,5000,0)</f>
        <v>1125.7035647279549</v>
      </c>
      <c r="AT279" s="16">
        <f>INDEX('Team forecast'!$B$2:$AO$26,MATCH('Master data'!$B279,'Team forecast'!$B$2:$B$26,0),MATCH('Master data'!AT$1,'Team forecast'!$B$2:$AO$2,0))*IF(X279&gt;0,-15000,0)</f>
        <v>-9849.9061913696078</v>
      </c>
      <c r="AU279" s="5">
        <f t="shared" si="338"/>
        <v>8346.6652856010496</v>
      </c>
      <c r="AV279" s="5">
        <f t="shared" si="339"/>
        <v>7103.545974202656</v>
      </c>
      <c r="AW279" s="5">
        <f t="shared" si="340"/>
        <v>2480.591325766437</v>
      </c>
      <c r="AX279" s="5">
        <f t="shared" si="341"/>
        <v>0</v>
      </c>
      <c r="AY279" s="5">
        <f t="shared" si="342"/>
        <v>0</v>
      </c>
      <c r="AZ279" s="5">
        <f t="shared" si="343"/>
        <v>-2352.3261892315732</v>
      </c>
      <c r="BA279" s="5">
        <f t="shared" si="344"/>
        <v>-2352.3261892315732</v>
      </c>
      <c r="BB279" s="5">
        <f t="shared" si="345"/>
        <v>8444.0251645874614</v>
      </c>
      <c r="BC279" s="5">
        <f t="shared" si="346"/>
        <v>-17083.093582194495</v>
      </c>
      <c r="BD279" s="5">
        <f t="shared" si="347"/>
        <v>5817.8510202691905</v>
      </c>
      <c r="BE279" s="16">
        <f>INDEX('Team forecast'!$B$2:$AO$26,MATCH('Master data'!$B279,'Team forecast'!$B$2:$B$26,0),MATCH('Master data'!BE$1,'Team forecast'!$B$2:$AO$2,0))</f>
        <v>0</v>
      </c>
      <c r="BF279" s="16">
        <f>INDEX('Team forecast'!$B$2:$AO$26,MATCH('Master data'!$B279,'Team forecast'!$B$2:$B$26,0),MATCH('Master data'!BF$1,'Team forecast'!$B$2:$AO$2,0))</f>
        <v>0</v>
      </c>
      <c r="BG279" s="16">
        <f>INDEX('Team forecast'!$B$2:$AO$26,MATCH('Master data'!$B279,'Team forecast'!$B$2:$B$26,0),MATCH('Master data'!BG$1,'Team forecast'!$B$2:$AO$2,0))</f>
        <v>0</v>
      </c>
      <c r="BH279" s="16">
        <f>INDEX('Team forecast'!$B$2:$AO$26,MATCH('Master data'!$B279,'Team forecast'!$B$2:$B$26,0),MATCH('Master data'!BH$1,'Team forecast'!$B$2:$AO$2,0))</f>
        <v>0</v>
      </c>
      <c r="BI279" s="16">
        <f>INDEX('Team forecast'!$B$2:$AO$26,MATCH('Master data'!$B279,'Team forecast'!$B$2:$B$26,0),MATCH('Master data'!BI$1,'Team forecast'!$B$2:$AO$2,0))</f>
        <v>0</v>
      </c>
      <c r="BJ279" s="5">
        <f t="shared" si="348"/>
        <v>7000</v>
      </c>
      <c r="BK279" s="5">
        <f>INDEX('Team forecast'!$R$3:$BH$26,MATCH($B279,'Team forecast'!$B$3:$B$26,0),MATCH(BK$1,'Team forecast'!$R$2:$BH$2,0))*IF($X279&gt;0,25000,0)</f>
        <v>0</v>
      </c>
      <c r="BL279" s="5">
        <f>INDEX('Team forecast'!$R$3:$BH$26,MATCH($B279,'Team forecast'!$B$3:$B$26,0),MATCH(BL$1,'Team forecast'!$R$2:$BH$2,0))*IF($X279&gt;0,5000,0)</f>
        <v>0</v>
      </c>
      <c r="BM279" s="5">
        <f>INDEX('Team forecast'!$R$3:$BH$26,MATCH($B279,'Team forecast'!$B$3:$B$26,0),MATCH(BM$1,'Team forecast'!$R$2:$BH$2,0))*IF($X279&gt;0,-15000,0)</f>
        <v>0</v>
      </c>
      <c r="BN279" s="5">
        <f t="shared" si="349"/>
        <v>0</v>
      </c>
      <c r="BO279" s="5">
        <f t="shared" si="350"/>
        <v>0</v>
      </c>
      <c r="BP279" s="5">
        <f t="shared" si="351"/>
        <v>0</v>
      </c>
      <c r="BQ279" s="5">
        <f t="shared" si="352"/>
        <v>0</v>
      </c>
      <c r="BR279" s="5">
        <f t="shared" si="353"/>
        <v>0</v>
      </c>
      <c r="BS279" s="5">
        <f t="shared" si="354"/>
        <v>-2352.3261892315732</v>
      </c>
      <c r="BT279" s="5">
        <f t="shared" si="355"/>
        <v>-2352.3261892315732</v>
      </c>
      <c r="BU279" s="5">
        <f t="shared" si="356"/>
        <v>0</v>
      </c>
      <c r="BV279" s="5">
        <f t="shared" si="357"/>
        <v>0</v>
      </c>
      <c r="BW279" s="5">
        <f t="shared" si="358"/>
        <v>0</v>
      </c>
      <c r="BX279" s="5">
        <f t="shared" si="359"/>
        <v>15739.338259529133</v>
      </c>
      <c r="BY279" s="5">
        <f t="shared" si="360"/>
        <v>47218.0147785874</v>
      </c>
      <c r="BZ279" s="5">
        <f>MAX(INDEX('Team forecast'!$R$3:$BH$26,MATCH($B279,'Team forecast'!$B$3:$B$26,0),MATCH(BZ$1,'Team forecast'!$R$2:$BH$2,0))*($BX279)-(1-INDEX('Team forecast'!$R$3:$BH$26,MATCH($B279,'Team forecast'!$B$3:$B$26,0),MATCH(BZ$1,'Team forecast'!$R$2:$BH$2,0)))*(BY279+CH279)*0.01,-5000)</f>
        <v>-5000</v>
      </c>
      <c r="CA279" s="5">
        <f>MAX(INDEX('Team forecast'!$R$3:$BH$26,MATCH($B279,'Team forecast'!$B$3:$B$26,0),MATCH(CA$1,'Team forecast'!$R$2:$BH$2,0))*$BX279-(1-INDEX('Team forecast'!$R$3:$BH$26,MATCH($B279,'Team forecast'!$B$3:$B$26,0),MATCH(CA$1,'Team forecast'!$R$2:$BH$2,0)))*(BY279+BX279+CH279)*0.01,-5000)</f>
        <v>-5000</v>
      </c>
      <c r="CB279" s="5">
        <f>MAX(INDEX('Team forecast'!$R$3:$BH$26,MATCH($B279,'Team forecast'!$B$3:$B$26,0),MATCH(CB$1,'Team forecast'!$R$2:$BH$2,0))*$BX279-(1-INDEX('Team forecast'!$R$3:$BH$26,MATCH($B279,'Team forecast'!$B$3:$B$26,0),MATCH(CB$1,'Team forecast'!$R$2:$BH$2,0)))*(BY279+BX279*2+CH279)*0.01,0)</f>
        <v>0</v>
      </c>
      <c r="CC279" s="5">
        <v>0</v>
      </c>
      <c r="CD279" s="5">
        <f>+AK279+BD279*Cockpit!$C$3+BW279*Cockpit!$C$3^2+BZ279*Cockpit!$C$3^3+CA279*Cockpit!$C$3^4+CB279*Cockpit!$C$3^5+CC279*Cockpit!$C$3^6</f>
        <v>27070.257043166068</v>
      </c>
      <c r="CE279" s="5"/>
      <c r="CF279" s="5"/>
      <c r="CG279" s="5">
        <v>0</v>
      </c>
      <c r="CH279" s="5">
        <f t="shared" si="361"/>
        <v>4062000</v>
      </c>
      <c r="CI279" s="5">
        <f t="shared" si="362"/>
        <v>4062000</v>
      </c>
      <c r="CJ279" s="1">
        <f t="shared" si="363"/>
        <v>7.0000000000000001E-3</v>
      </c>
      <c r="CK279" s="5">
        <f>RANK(CD279,$CD$2:$CD$622)+COUNTIF($CD$2:$CD279,$CD279)-1</f>
        <v>274</v>
      </c>
      <c r="CL279" s="5">
        <f>RANK(CJ279,$CJ$2:$CJ$622)+COUNTIF($CJ$2:$CJ279,$CJ279)-1</f>
        <v>299</v>
      </c>
    </row>
    <row r="280" spans="1:90" x14ac:dyDescent="0.3">
      <c r="A280" t="str">
        <f>Players!P281</f>
        <v>Patrik Schick</v>
      </c>
      <c r="B280" t="str">
        <f>Players!G281</f>
        <v>Czech Republic</v>
      </c>
      <c r="C280" t="str">
        <f>Players!AB281</f>
        <v>Striker</v>
      </c>
      <c r="D280" s="1"/>
      <c r="F280" t="str">
        <f>IFERROR(INDEX(Lookup!B:B,MATCH(INDEX(Players!C:C,MATCH(E280,Players!A:A,0)),Lookup!D:D,0)),"")</f>
        <v/>
      </c>
      <c r="G280">
        <f>IF(Players!AC281=0,10000000,Players!AC281)</f>
        <v>4845000</v>
      </c>
      <c r="H280" s="16">
        <f>INDEX('Team forecast'!$B$2:$AO$26,MATCH('Master data'!$B280,'Team forecast'!$B$2:$B$26,0),MATCH('Master data'!H$1,'Team forecast'!$B$2:$AO$2,0))</f>
        <v>1.0273865414141237</v>
      </c>
      <c r="I280" s="16">
        <f>INDEX('Team forecast'!$B$2:$AO$26,MATCH('Master data'!$B280,'Team forecast'!$B$2:$B$26,0),MATCH('Master data'!I$1,'Team forecast'!$B$2:$AO$2,0))</f>
        <v>1.3131656637198186</v>
      </c>
      <c r="J280" s="16">
        <f>INDEX('Team forecast'!$B$2:$AO$26,MATCH('Master data'!$B280,'Team forecast'!$B$2:$B$26,0),MATCH('Master data'!J$1,'Team forecast'!$B$2:$AO$2,0))</f>
        <v>0.26896724738675959</v>
      </c>
      <c r="K280" s="16">
        <f>INDEX('Team forecast'!$B$2:$AO$26,MATCH('Master data'!$B280,'Team forecast'!$B$2:$B$26,0),MATCH('Master data'!K$1,'Team forecast'!$B$2:$AO$2,0))</f>
        <v>3.0347417838694115</v>
      </c>
      <c r="L280" s="16">
        <f>INDEX('Team forecast'!$B$2:$AO$26,MATCH('Master data'!$B280,'Team forecast'!$B$2:$B$26,0),MATCH('Master data'!L$1,'Team forecast'!$B$2:$AO$2,0))</f>
        <v>3.4445853088529916</v>
      </c>
      <c r="M280">
        <f>IF(Players!BC281=1,95,0)</f>
        <v>95</v>
      </c>
      <c r="N280" s="2">
        <f>Players!BN281</f>
        <v>0.3135837880800218</v>
      </c>
      <c r="O280" s="2">
        <f>Players!BO281</f>
        <v>6.9632604700449796E-2</v>
      </c>
      <c r="P280" s="2">
        <f>Players!BP281</f>
        <v>0.30139336237162823</v>
      </c>
      <c r="Q280" s="2">
        <f>Players!BQ281</f>
        <v>0.29151474530831101</v>
      </c>
      <c r="R280" s="2">
        <f>Players!BR281</f>
        <v>0</v>
      </c>
      <c r="S280" s="2">
        <f t="shared" si="322"/>
        <v>1.0273865414141237</v>
      </c>
      <c r="T280" s="2">
        <f t="shared" si="323"/>
        <v>1.3131656637198186</v>
      </c>
      <c r="U280" s="16">
        <f>INDEX('Team forecast'!$B$2:$AO$26,MATCH('Master data'!$B280,'Team forecast'!$B$2:$B$26,0),MATCH('Master data'!U$1,'Team forecast'!$B$2:$AO$2,0))</f>
        <v>0.27687804878048777</v>
      </c>
      <c r="V280" s="16">
        <f>INDEX('Team forecast'!$B$2:$AO$26,MATCH('Master data'!$B280,'Team forecast'!$B$2:$B$26,0),MATCH('Master data'!V$1,'Team forecast'!$B$2:$AO$2,0))</f>
        <v>0.28526829268292692</v>
      </c>
      <c r="W280" s="16">
        <f>INDEX('Team forecast'!$B$2:$AO$26,MATCH('Master data'!$B280,'Team forecast'!$B$2:$B$26,0),MATCH('Master data'!W$1,'Team forecast'!$B$2:$AO$2,0))</f>
        <v>0.43785365853658542</v>
      </c>
      <c r="X280" s="5">
        <f t="shared" si="324"/>
        <v>7000</v>
      </c>
      <c r="Y280" s="5">
        <f t="shared" si="325"/>
        <v>6921.9512195121943</v>
      </c>
      <c r="Z280" s="5">
        <f t="shared" si="326"/>
        <v>1426.3414634146345</v>
      </c>
      <c r="AA280" s="5">
        <f t="shared" si="327"/>
        <v>-6567.8048780487816</v>
      </c>
      <c r="AB280" s="5">
        <f t="shared" si="328"/>
        <v>32217.176347907309</v>
      </c>
      <c r="AC280" s="5">
        <f t="shared" si="329"/>
        <v>3576.9800456425983</v>
      </c>
      <c r="AD280" s="5">
        <f t="shared" si="330"/>
        <v>9146.5103017007496</v>
      </c>
      <c r="AE280" s="5">
        <f t="shared" si="331"/>
        <v>0</v>
      </c>
      <c r="AF280" s="5">
        <f t="shared" si="332"/>
        <v>0</v>
      </c>
      <c r="AG280" s="5">
        <f t="shared" si="333"/>
        <v>-5830.2949061662202</v>
      </c>
      <c r="AH280" s="5">
        <f t="shared" si="334"/>
        <v>0</v>
      </c>
      <c r="AI280" s="5">
        <f t="shared" si="335"/>
        <v>10273.865414141237</v>
      </c>
      <c r="AJ280" s="5">
        <f t="shared" si="336"/>
        <v>-10505.325309758549</v>
      </c>
      <c r="AK280" s="5">
        <f>IFERROR(SUM(X280:AJ280),-5000)*((Cockpit!$C$3)^0)</f>
        <v>47659.399698345173</v>
      </c>
      <c r="AL280" s="16">
        <f>INDEX('Team forecast'!$B$2:$AO$26,MATCH('Master data'!$B280,'Team forecast'!$B$2:$B$26,0),MATCH('Master data'!AL$1,'Team forecast'!$B$2:$AO$2,0))</f>
        <v>0.84440251645874609</v>
      </c>
      <c r="AM280" s="16">
        <f>INDEX('Team forecast'!$B$2:$AO$26,MATCH('Master data'!$B280,'Team forecast'!$B$2:$B$26,0),MATCH('Master data'!AM$1,'Team forecast'!$B$2:$AO$2,0))</f>
        <v>2.1353866977743117</v>
      </c>
      <c r="AN280" s="16">
        <f>INDEX('Team forecast'!$B$2:$AO$26,MATCH('Master data'!$B280,'Team forecast'!$B$2:$B$26,0),MATCH('Master data'!AN$1,'Team forecast'!$B$2:$AO$2,0))</f>
        <v>0.1181988742964353</v>
      </c>
      <c r="AO280" s="16">
        <f>INDEX('Team forecast'!$B$2:$AO$26,MATCH('Master data'!$B280,'Team forecast'!$B$2:$B$26,0),MATCH('Master data'!AO$1,'Team forecast'!$B$2:$AO$2,0))</f>
        <v>2.4942351255396811</v>
      </c>
      <c r="AP280" s="16">
        <f>INDEX('Team forecast'!$B$2:$AO$26,MATCH('Master data'!$B280,'Team forecast'!$B$2:$B$26,0),MATCH('Master data'!AP$1,'Team forecast'!$B$2:$AO$2,0))</f>
        <v>5.6013661117497024</v>
      </c>
      <c r="AQ280" s="5">
        <f t="shared" si="337"/>
        <v>7000</v>
      </c>
      <c r="AR280" s="5">
        <f>INDEX('Team forecast'!$B$2:$AO$26,MATCH('Master data'!$B280,'Team forecast'!$B$2:$B$26,0),MATCH('Master data'!AR$1,'Team forecast'!$B$2:$AO$2,0))*IF(X280&gt;0,25000,0)</f>
        <v>2954.9718574108824</v>
      </c>
      <c r="AS280" s="16">
        <f>INDEX('Team forecast'!$B$2:$AO$26,MATCH('Master data'!$B280,'Team forecast'!$B$2:$B$26,0),MATCH('Master data'!AS$1,'Team forecast'!$B$2:$AO$2,0))*IF(X280&gt;0,5000,0)</f>
        <v>1125.7035647279549</v>
      </c>
      <c r="AT280" s="16">
        <f>INDEX('Team forecast'!$B$2:$AO$26,MATCH('Master data'!$B280,'Team forecast'!$B$2:$B$26,0),MATCH('Master data'!AT$1,'Team forecast'!$B$2:$AO$2,0))*IF(X280&gt;0,-15000,0)</f>
        <v>-9849.9061913696078</v>
      </c>
      <c r="AU280" s="5">
        <f t="shared" si="338"/>
        <v>26479.093977543656</v>
      </c>
      <c r="AV280" s="5">
        <f t="shared" si="339"/>
        <v>2939.8973318318458</v>
      </c>
      <c r="AW280" s="5">
        <f t="shared" si="340"/>
        <v>7517.4591103182474</v>
      </c>
      <c r="AX280" s="5">
        <f t="shared" si="341"/>
        <v>0</v>
      </c>
      <c r="AY280" s="5">
        <f t="shared" si="342"/>
        <v>0</v>
      </c>
      <c r="AZ280" s="5">
        <f t="shared" si="343"/>
        <v>-5830.2949061662202</v>
      </c>
      <c r="BA280" s="5">
        <f t="shared" si="344"/>
        <v>0</v>
      </c>
      <c r="BB280" s="5">
        <f t="shared" si="345"/>
        <v>8444.0251645874614</v>
      </c>
      <c r="BC280" s="5">
        <f t="shared" si="346"/>
        <v>-17083.093582194495</v>
      </c>
      <c r="BD280" s="5">
        <f t="shared" si="347"/>
        <v>23697.856326689725</v>
      </c>
      <c r="BE280" s="16">
        <f>INDEX('Team forecast'!$B$2:$AO$26,MATCH('Master data'!$B280,'Team forecast'!$B$2:$B$26,0),MATCH('Master data'!BE$1,'Team forecast'!$B$2:$AO$2,0))</f>
        <v>0</v>
      </c>
      <c r="BF280" s="16">
        <f>INDEX('Team forecast'!$B$2:$AO$26,MATCH('Master data'!$B280,'Team forecast'!$B$2:$B$26,0),MATCH('Master data'!BF$1,'Team forecast'!$B$2:$AO$2,0))</f>
        <v>0</v>
      </c>
      <c r="BG280" s="16">
        <f>INDEX('Team forecast'!$B$2:$AO$26,MATCH('Master data'!$B280,'Team forecast'!$B$2:$B$26,0),MATCH('Master data'!BG$1,'Team forecast'!$B$2:$AO$2,0))</f>
        <v>0</v>
      </c>
      <c r="BH280" s="16">
        <f>INDEX('Team forecast'!$B$2:$AO$26,MATCH('Master data'!$B280,'Team forecast'!$B$2:$B$26,0),MATCH('Master data'!BH$1,'Team forecast'!$B$2:$AO$2,0))</f>
        <v>0</v>
      </c>
      <c r="BI280" s="16">
        <f>INDEX('Team forecast'!$B$2:$AO$26,MATCH('Master data'!$B280,'Team forecast'!$B$2:$B$26,0),MATCH('Master data'!BI$1,'Team forecast'!$B$2:$AO$2,0))</f>
        <v>0</v>
      </c>
      <c r="BJ280" s="5">
        <f t="shared" si="348"/>
        <v>7000</v>
      </c>
      <c r="BK280" s="5">
        <f>INDEX('Team forecast'!$R$3:$BH$26,MATCH($B280,'Team forecast'!$B$3:$B$26,0),MATCH(BK$1,'Team forecast'!$R$2:$BH$2,0))*IF($X280&gt;0,25000,0)</f>
        <v>0</v>
      </c>
      <c r="BL280" s="5">
        <f>INDEX('Team forecast'!$R$3:$BH$26,MATCH($B280,'Team forecast'!$B$3:$B$26,0),MATCH(BL$1,'Team forecast'!$R$2:$BH$2,0))*IF($X280&gt;0,5000,0)</f>
        <v>0</v>
      </c>
      <c r="BM280" s="5">
        <f>INDEX('Team forecast'!$R$3:$BH$26,MATCH($B280,'Team forecast'!$B$3:$B$26,0),MATCH(BM$1,'Team forecast'!$R$2:$BH$2,0))*IF($X280&gt;0,-15000,0)</f>
        <v>0</v>
      </c>
      <c r="BN280" s="5">
        <f t="shared" si="349"/>
        <v>0</v>
      </c>
      <c r="BO280" s="5">
        <f t="shared" si="350"/>
        <v>0</v>
      </c>
      <c r="BP280" s="5">
        <f t="shared" si="351"/>
        <v>0</v>
      </c>
      <c r="BQ280" s="5">
        <f t="shared" si="352"/>
        <v>0</v>
      </c>
      <c r="BR280" s="5">
        <f t="shared" si="353"/>
        <v>0</v>
      </c>
      <c r="BS280" s="5">
        <f t="shared" si="354"/>
        <v>-5830.2949061662202</v>
      </c>
      <c r="BT280" s="5">
        <f t="shared" si="355"/>
        <v>0</v>
      </c>
      <c r="BU280" s="5">
        <f t="shared" si="356"/>
        <v>0</v>
      </c>
      <c r="BV280" s="5">
        <f t="shared" si="357"/>
        <v>0</v>
      </c>
      <c r="BW280" s="5">
        <f t="shared" si="358"/>
        <v>0</v>
      </c>
      <c r="BX280" s="5">
        <f t="shared" si="359"/>
        <v>35678.628012517453</v>
      </c>
      <c r="BY280" s="5">
        <f t="shared" si="360"/>
        <v>107035.88403755236</v>
      </c>
      <c r="BZ280" s="5">
        <f>MAX(INDEX('Team forecast'!$R$3:$BH$26,MATCH($B280,'Team forecast'!$B$3:$B$26,0),MATCH(BZ$1,'Team forecast'!$R$2:$BH$2,0))*($BX280)-(1-INDEX('Team forecast'!$R$3:$BH$26,MATCH($B280,'Team forecast'!$B$3:$B$26,0),MATCH(BZ$1,'Team forecast'!$R$2:$BH$2,0)))*(BY280+CH280)*0.01,-5000)</f>
        <v>-5000</v>
      </c>
      <c r="CA280" s="5">
        <f>MAX(INDEX('Team forecast'!$R$3:$BH$26,MATCH($B280,'Team forecast'!$B$3:$B$26,0),MATCH(CA$1,'Team forecast'!$R$2:$BH$2,0))*$BX280-(1-INDEX('Team forecast'!$R$3:$BH$26,MATCH($B280,'Team forecast'!$B$3:$B$26,0),MATCH(CA$1,'Team forecast'!$R$2:$BH$2,0)))*(BY280+BX280+CH280)*0.01,-5000)</f>
        <v>-5000</v>
      </c>
      <c r="CB280" s="5">
        <f>MAX(INDEX('Team forecast'!$R$3:$BH$26,MATCH($B280,'Team forecast'!$B$3:$B$26,0),MATCH(CB$1,'Team forecast'!$R$2:$BH$2,0))*$BX280-(1-INDEX('Team forecast'!$R$3:$BH$26,MATCH($B280,'Team forecast'!$B$3:$B$26,0),MATCH(CB$1,'Team forecast'!$R$2:$BH$2,0)))*(BY280+BX280*2+CH280)*0.01,0)</f>
        <v>0</v>
      </c>
      <c r="CC280" s="5">
        <v>0</v>
      </c>
      <c r="CD280" s="5">
        <f>+AK280+BD280*Cockpit!$C$3+BW280*Cockpit!$C$3^2+BZ280*Cockpit!$C$3^3+CA280*Cockpit!$C$3^4+CB280*Cockpit!$C$3^5+CC280*Cockpit!$C$3^6</f>
        <v>60988.834780335856</v>
      </c>
      <c r="CE280" s="5"/>
      <c r="CF280" s="5"/>
      <c r="CG280" s="5">
        <v>0</v>
      </c>
      <c r="CH280" s="5">
        <f t="shared" si="361"/>
        <v>4845000</v>
      </c>
      <c r="CI280" s="5">
        <f t="shared" si="362"/>
        <v>4845000</v>
      </c>
      <c r="CJ280" s="1">
        <f t="shared" si="363"/>
        <v>1.2999999999999999E-2</v>
      </c>
      <c r="CK280" s="5">
        <f>RANK(CD280,$CD$2:$CD$622)+COUNTIF($CD$2:$CD280,$CD280)-1</f>
        <v>150</v>
      </c>
      <c r="CL280" s="5">
        <f>RANK(CJ280,$CJ$2:$CJ$622)+COUNTIF($CJ$2:$CJ280,$CJ280)-1</f>
        <v>190</v>
      </c>
    </row>
    <row r="281" spans="1:90" x14ac:dyDescent="0.3">
      <c r="A281" t="str">
        <f>Players!P282</f>
        <v>Matěj Vydra</v>
      </c>
      <c r="B281" t="str">
        <f>Players!G282</f>
        <v>Czech Republic</v>
      </c>
      <c r="C281" t="str">
        <f>Players!AB282</f>
        <v>Striker</v>
      </c>
      <c r="D281" s="1"/>
      <c r="F281" t="str">
        <f>IFERROR(INDEX(Lookup!B:B,MATCH(INDEX(Players!C:C,MATCH(E281,Players!A:A,0)),Lookup!D:D,0)),"")</f>
        <v/>
      </c>
      <c r="G281">
        <f>IF(Players!AC282=0,10000000,Players!AC282)</f>
        <v>2532000</v>
      </c>
      <c r="H281" s="16">
        <f>INDEX('Team forecast'!$B$2:$AO$26,MATCH('Master data'!$B281,'Team forecast'!$B$2:$B$26,0),MATCH('Master data'!H$1,'Team forecast'!$B$2:$AO$2,0))</f>
        <v>1.0273865414141237</v>
      </c>
      <c r="I281" s="16">
        <f>INDEX('Team forecast'!$B$2:$AO$26,MATCH('Master data'!$B281,'Team forecast'!$B$2:$B$26,0),MATCH('Master data'!I$1,'Team forecast'!$B$2:$AO$2,0))</f>
        <v>1.3131656637198186</v>
      </c>
      <c r="J281" s="16">
        <f>INDEX('Team forecast'!$B$2:$AO$26,MATCH('Master data'!$B281,'Team forecast'!$B$2:$B$26,0),MATCH('Master data'!J$1,'Team forecast'!$B$2:$AO$2,0))</f>
        <v>0.26896724738675959</v>
      </c>
      <c r="K281" s="16">
        <f>INDEX('Team forecast'!$B$2:$AO$26,MATCH('Master data'!$B281,'Team forecast'!$B$2:$B$26,0),MATCH('Master data'!K$1,'Team forecast'!$B$2:$AO$2,0))</f>
        <v>3.0347417838694115</v>
      </c>
      <c r="L281" s="16">
        <f>INDEX('Team forecast'!$B$2:$AO$26,MATCH('Master data'!$B281,'Team forecast'!$B$2:$B$26,0),MATCH('Master data'!L$1,'Team forecast'!$B$2:$AO$2,0))</f>
        <v>3.4445853088529916</v>
      </c>
      <c r="M281">
        <f>IF(Players!BC282=1,95,0)</f>
        <v>0</v>
      </c>
      <c r="N281" s="2">
        <f>Players!BN282</f>
        <v>0</v>
      </c>
      <c r="O281" s="2">
        <f>Players!BO282</f>
        <v>0</v>
      </c>
      <c r="P281" s="2">
        <f>Players!BP282</f>
        <v>0</v>
      </c>
      <c r="Q281" s="2">
        <f>Players!BQ282</f>
        <v>0</v>
      </c>
      <c r="R281" s="2">
        <f>Players!BR282</f>
        <v>0</v>
      </c>
      <c r="S281" s="2">
        <f t="shared" si="322"/>
        <v>1.0273865414141237</v>
      </c>
      <c r="T281" s="2">
        <f t="shared" si="323"/>
        <v>1.3131656637198186</v>
      </c>
      <c r="U281" s="16">
        <f>INDEX('Team forecast'!$B$2:$AO$26,MATCH('Master data'!$B281,'Team forecast'!$B$2:$B$26,0),MATCH('Master data'!U$1,'Team forecast'!$B$2:$AO$2,0))</f>
        <v>0.27687804878048777</v>
      </c>
      <c r="V281" s="16">
        <f>INDEX('Team forecast'!$B$2:$AO$26,MATCH('Master data'!$B281,'Team forecast'!$B$2:$B$26,0),MATCH('Master data'!V$1,'Team forecast'!$B$2:$AO$2,0))</f>
        <v>0.28526829268292692</v>
      </c>
      <c r="W281" s="16">
        <f>INDEX('Team forecast'!$B$2:$AO$26,MATCH('Master data'!$B281,'Team forecast'!$B$2:$B$26,0),MATCH('Master data'!W$1,'Team forecast'!$B$2:$AO$2,0))</f>
        <v>0.43785365853658542</v>
      </c>
      <c r="X281" s="5">
        <f t="shared" si="324"/>
        <v>-5000</v>
      </c>
      <c r="Y281" s="5">
        <f t="shared" si="325"/>
        <v>0</v>
      </c>
      <c r="Z281" s="5">
        <f t="shared" si="326"/>
        <v>0</v>
      </c>
      <c r="AA281" s="5">
        <f t="shared" si="327"/>
        <v>0</v>
      </c>
      <c r="AB281" s="5">
        <f t="shared" si="328"/>
        <v>0</v>
      </c>
      <c r="AC281" s="5">
        <f t="shared" si="329"/>
        <v>0</v>
      </c>
      <c r="AD281" s="5">
        <f t="shared" si="330"/>
        <v>0</v>
      </c>
      <c r="AE281" s="5">
        <f t="shared" si="331"/>
        <v>0</v>
      </c>
      <c r="AF281" s="5">
        <f t="shared" si="332"/>
        <v>0</v>
      </c>
      <c r="AG281" s="5">
        <f t="shared" si="333"/>
        <v>0</v>
      </c>
      <c r="AH281" s="5">
        <f t="shared" si="334"/>
        <v>0</v>
      </c>
      <c r="AI281" s="5">
        <f t="shared" si="335"/>
        <v>0</v>
      </c>
      <c r="AJ281" s="5">
        <f t="shared" si="336"/>
        <v>0</v>
      </c>
      <c r="AK281" s="5">
        <f>IFERROR(SUM(X281:AJ281),-5000)*((Cockpit!$C$3)^0)</f>
        <v>-5000</v>
      </c>
      <c r="AL281" s="16">
        <f>INDEX('Team forecast'!$B$2:$AO$26,MATCH('Master data'!$B281,'Team forecast'!$B$2:$B$26,0),MATCH('Master data'!AL$1,'Team forecast'!$B$2:$AO$2,0))</f>
        <v>0.84440251645874609</v>
      </c>
      <c r="AM281" s="16">
        <f>INDEX('Team forecast'!$B$2:$AO$26,MATCH('Master data'!$B281,'Team forecast'!$B$2:$B$26,0),MATCH('Master data'!AM$1,'Team forecast'!$B$2:$AO$2,0))</f>
        <v>2.1353866977743117</v>
      </c>
      <c r="AN281" s="16">
        <f>INDEX('Team forecast'!$B$2:$AO$26,MATCH('Master data'!$B281,'Team forecast'!$B$2:$B$26,0),MATCH('Master data'!AN$1,'Team forecast'!$B$2:$AO$2,0))</f>
        <v>0.1181988742964353</v>
      </c>
      <c r="AO281" s="16">
        <f>INDEX('Team forecast'!$B$2:$AO$26,MATCH('Master data'!$B281,'Team forecast'!$B$2:$B$26,0),MATCH('Master data'!AO$1,'Team forecast'!$B$2:$AO$2,0))</f>
        <v>2.4942351255396811</v>
      </c>
      <c r="AP281" s="16">
        <f>INDEX('Team forecast'!$B$2:$AO$26,MATCH('Master data'!$B281,'Team forecast'!$B$2:$B$26,0),MATCH('Master data'!AP$1,'Team forecast'!$B$2:$AO$2,0))</f>
        <v>5.6013661117497024</v>
      </c>
      <c r="AQ281" s="5">
        <f t="shared" si="337"/>
        <v>-5000</v>
      </c>
      <c r="AR281" s="5">
        <f>INDEX('Team forecast'!$B$2:$AO$26,MATCH('Master data'!$B281,'Team forecast'!$B$2:$B$26,0),MATCH('Master data'!AR$1,'Team forecast'!$B$2:$AO$2,0))*IF(X281&gt;0,25000,0)</f>
        <v>0</v>
      </c>
      <c r="AS281" s="16">
        <f>INDEX('Team forecast'!$B$2:$AO$26,MATCH('Master data'!$B281,'Team forecast'!$B$2:$B$26,0),MATCH('Master data'!AS$1,'Team forecast'!$B$2:$AO$2,0))*IF(X281&gt;0,5000,0)</f>
        <v>0</v>
      </c>
      <c r="AT281" s="16">
        <f>INDEX('Team forecast'!$B$2:$AO$26,MATCH('Master data'!$B281,'Team forecast'!$B$2:$B$26,0),MATCH('Master data'!AT$1,'Team forecast'!$B$2:$AO$2,0))*IF(X281&gt;0,-15000,0)</f>
        <v>0</v>
      </c>
      <c r="AU281" s="5">
        <f t="shared" si="338"/>
        <v>0</v>
      </c>
      <c r="AV281" s="5">
        <f t="shared" si="339"/>
        <v>0</v>
      </c>
      <c r="AW281" s="5">
        <f t="shared" si="340"/>
        <v>0</v>
      </c>
      <c r="AX281" s="5">
        <f t="shared" si="341"/>
        <v>0</v>
      </c>
      <c r="AY281" s="5">
        <f t="shared" si="342"/>
        <v>0</v>
      </c>
      <c r="AZ281" s="5">
        <f t="shared" si="343"/>
        <v>0</v>
      </c>
      <c r="BA281" s="5">
        <f t="shared" si="344"/>
        <v>0</v>
      </c>
      <c r="BB281" s="5">
        <f t="shared" si="345"/>
        <v>0</v>
      </c>
      <c r="BC281" s="5">
        <f t="shared" si="346"/>
        <v>0</v>
      </c>
      <c r="BD281" s="5">
        <f t="shared" si="347"/>
        <v>-5000</v>
      </c>
      <c r="BE281" s="16">
        <f>INDEX('Team forecast'!$B$2:$AO$26,MATCH('Master data'!$B281,'Team forecast'!$B$2:$B$26,0),MATCH('Master data'!BE$1,'Team forecast'!$B$2:$AO$2,0))</f>
        <v>0</v>
      </c>
      <c r="BF281" s="16">
        <f>INDEX('Team forecast'!$B$2:$AO$26,MATCH('Master data'!$B281,'Team forecast'!$B$2:$B$26,0),MATCH('Master data'!BF$1,'Team forecast'!$B$2:$AO$2,0))</f>
        <v>0</v>
      </c>
      <c r="BG281" s="16">
        <f>INDEX('Team forecast'!$B$2:$AO$26,MATCH('Master data'!$B281,'Team forecast'!$B$2:$B$26,0),MATCH('Master data'!BG$1,'Team forecast'!$B$2:$AO$2,0))</f>
        <v>0</v>
      </c>
      <c r="BH281" s="16">
        <f>INDEX('Team forecast'!$B$2:$AO$26,MATCH('Master data'!$B281,'Team forecast'!$B$2:$B$26,0),MATCH('Master data'!BH$1,'Team forecast'!$B$2:$AO$2,0))</f>
        <v>0</v>
      </c>
      <c r="BI281" s="16">
        <f>INDEX('Team forecast'!$B$2:$AO$26,MATCH('Master data'!$B281,'Team forecast'!$B$2:$B$26,0),MATCH('Master data'!BI$1,'Team forecast'!$B$2:$AO$2,0))</f>
        <v>0</v>
      </c>
      <c r="BJ281" s="5">
        <f t="shared" si="348"/>
        <v>-5000</v>
      </c>
      <c r="BK281" s="5">
        <f>INDEX('Team forecast'!$R$3:$BH$26,MATCH($B281,'Team forecast'!$B$3:$B$26,0),MATCH(BK$1,'Team forecast'!$R$2:$BH$2,0))*IF($X281&gt;0,25000,0)</f>
        <v>0</v>
      </c>
      <c r="BL281" s="5">
        <f>INDEX('Team forecast'!$R$3:$BH$26,MATCH($B281,'Team forecast'!$B$3:$B$26,0),MATCH(BL$1,'Team forecast'!$R$2:$BH$2,0))*IF($X281&gt;0,5000,0)</f>
        <v>0</v>
      </c>
      <c r="BM281" s="5">
        <f>INDEX('Team forecast'!$R$3:$BH$26,MATCH($B281,'Team forecast'!$B$3:$B$26,0),MATCH(BM$1,'Team forecast'!$R$2:$BH$2,0))*IF($X281&gt;0,-15000,0)</f>
        <v>0</v>
      </c>
      <c r="BN281" s="5">
        <f t="shared" si="349"/>
        <v>0</v>
      </c>
      <c r="BO281" s="5">
        <f t="shared" si="350"/>
        <v>0</v>
      </c>
      <c r="BP281" s="5">
        <f t="shared" si="351"/>
        <v>0</v>
      </c>
      <c r="BQ281" s="5">
        <f t="shared" si="352"/>
        <v>0</v>
      </c>
      <c r="BR281" s="5">
        <f t="shared" si="353"/>
        <v>0</v>
      </c>
      <c r="BS281" s="5">
        <f t="shared" si="354"/>
        <v>0</v>
      </c>
      <c r="BT281" s="5">
        <f t="shared" si="355"/>
        <v>0</v>
      </c>
      <c r="BU281" s="5">
        <f t="shared" si="356"/>
        <v>0</v>
      </c>
      <c r="BV281" s="5">
        <f t="shared" si="357"/>
        <v>0</v>
      </c>
      <c r="BW281" s="5">
        <f t="shared" si="358"/>
        <v>0</v>
      </c>
      <c r="BX281" s="5">
        <f t="shared" si="359"/>
        <v>-5000</v>
      </c>
      <c r="BY281" s="5">
        <f t="shared" si="360"/>
        <v>-15000</v>
      </c>
      <c r="BZ281" s="5">
        <f>MAX(INDEX('Team forecast'!$R$3:$BH$26,MATCH($B281,'Team forecast'!$B$3:$B$26,0),MATCH(BZ$1,'Team forecast'!$R$2:$BH$2,0))*($BX281)-(1-INDEX('Team forecast'!$R$3:$BH$26,MATCH($B281,'Team forecast'!$B$3:$B$26,0),MATCH(BZ$1,'Team forecast'!$R$2:$BH$2,0)))*(BY281+CH281)*0.01,-5000)</f>
        <v>-5000</v>
      </c>
      <c r="CA281" s="5">
        <f>MAX(INDEX('Team forecast'!$R$3:$BH$26,MATCH($B281,'Team forecast'!$B$3:$B$26,0),MATCH(CA$1,'Team forecast'!$R$2:$BH$2,0))*$BX281-(1-INDEX('Team forecast'!$R$3:$BH$26,MATCH($B281,'Team forecast'!$B$3:$B$26,0),MATCH(CA$1,'Team forecast'!$R$2:$BH$2,0)))*(BY281+BX281+CH281)*0.01,-5000)</f>
        <v>-5000</v>
      </c>
      <c r="CB281" s="5">
        <f>MAX(INDEX('Team forecast'!$R$3:$BH$26,MATCH($B281,'Team forecast'!$B$3:$B$26,0),MATCH(CB$1,'Team forecast'!$R$2:$BH$2,0))*$BX281-(1-INDEX('Team forecast'!$R$3:$BH$26,MATCH($B281,'Team forecast'!$B$3:$B$26,0),MATCH(CB$1,'Team forecast'!$R$2:$BH$2,0)))*(BY281+BX281*2+CH281)*0.01,0)</f>
        <v>0</v>
      </c>
      <c r="CC281" s="5">
        <v>0</v>
      </c>
      <c r="CD281" s="5">
        <f>+AK281+BD281*Cockpit!$C$3+BW281*Cockpit!$C$3^2+BZ281*Cockpit!$C$3^3+CA281*Cockpit!$C$3^4+CB281*Cockpit!$C$3^5+CC281*Cockpit!$C$3^6</f>
        <v>-10802.469135802468</v>
      </c>
      <c r="CE281" s="5"/>
      <c r="CF281" s="5"/>
      <c r="CG281" s="5">
        <v>0</v>
      </c>
      <c r="CH281" s="5">
        <f t="shared" si="361"/>
        <v>2532000</v>
      </c>
      <c r="CI281" s="5">
        <f t="shared" si="362"/>
        <v>2532000</v>
      </c>
      <c r="CJ281" s="1">
        <f t="shared" si="363"/>
        <v>-4.0000000000000001E-3</v>
      </c>
      <c r="CK281" s="5">
        <f>RANK(CD281,$CD$2:$CD$622)+COUNTIF($CD$2:$CD281,$CD281)-1</f>
        <v>501</v>
      </c>
      <c r="CL281" s="5">
        <f>RANK(CJ281,$CJ$2:$CJ$622)+COUNTIF($CJ$2:$CJ281,$CJ281)-1</f>
        <v>508</v>
      </c>
    </row>
    <row r="282" spans="1:90" x14ac:dyDescent="0.3">
      <c r="A282" t="str">
        <f>Players!P283</f>
        <v>Ozan Kabak</v>
      </c>
      <c r="B282" t="str">
        <f>Players!G283</f>
        <v>Turkey</v>
      </c>
      <c r="C282" t="str">
        <f>Players!AB283</f>
        <v>Defense</v>
      </c>
      <c r="D282" s="1"/>
      <c r="F282" t="str">
        <f>IFERROR(INDEX(Lookup!B:B,MATCH(INDEX(Players!C:C,MATCH(E282,Players!A:A,0)),Lookup!D:D,0)),"")</f>
        <v/>
      </c>
      <c r="G282">
        <f>IF(Players!AC283=0,10000000,Players!AC283)</f>
        <v>2995000</v>
      </c>
      <c r="H282" s="16">
        <f>INDEX('Team forecast'!$B$2:$AO$26,MATCH('Master data'!$B282,'Team forecast'!$B$2:$B$26,0),MATCH('Master data'!H$1,'Team forecast'!$B$2:$AO$2,0))</f>
        <v>1.1586041992960849</v>
      </c>
      <c r="I282" s="16">
        <f>INDEX('Team forecast'!$B$2:$AO$26,MATCH('Master data'!$B282,'Team forecast'!$B$2:$B$26,0),MATCH('Master data'!I$1,'Team forecast'!$B$2:$AO$2,0))</f>
        <v>0.92709239831135859</v>
      </c>
      <c r="J282" s="16">
        <f>INDEX('Team forecast'!$B$2:$AO$26,MATCH('Master data'!$B282,'Team forecast'!$B$2:$B$26,0),MATCH('Master data'!J$1,'Team forecast'!$B$2:$AO$2,0))</f>
        <v>0.39570258483140092</v>
      </c>
      <c r="K282" s="16">
        <f>INDEX('Team forecast'!$B$2:$AO$26,MATCH('Master data'!$B282,'Team forecast'!$B$2:$B$26,0),MATCH('Master data'!K$1,'Team forecast'!$B$2:$AO$2,0))</f>
        <v>3.1313627008002296</v>
      </c>
      <c r="L282" s="16">
        <f>INDEX('Team forecast'!$B$2:$AO$26,MATCH('Master data'!$B282,'Team forecast'!$B$2:$B$26,0),MATCH('Master data'!L$1,'Team forecast'!$B$2:$AO$2,0))</f>
        <v>2.799575071216537</v>
      </c>
      <c r="M282">
        <f>IF(Players!BC283=1,95,0)</f>
        <v>0</v>
      </c>
      <c r="N282" s="2">
        <f>Players!BN283</f>
        <v>0</v>
      </c>
      <c r="O282" s="2">
        <f>Players!BO283</f>
        <v>0</v>
      </c>
      <c r="P282" s="2">
        <f>Players!BP283</f>
        <v>0</v>
      </c>
      <c r="Q282" s="2">
        <f>Players!BQ283</f>
        <v>0.15380859375</v>
      </c>
      <c r="R282" s="2">
        <f>Players!BR283</f>
        <v>4.39453125E-2</v>
      </c>
      <c r="S282" s="2">
        <f t="shared" si="322"/>
        <v>1.1586041992960849</v>
      </c>
      <c r="T282" s="2">
        <f t="shared" si="323"/>
        <v>0.92709239831135859</v>
      </c>
      <c r="U282" s="16">
        <f>INDEX('Team forecast'!$B$2:$AO$26,MATCH('Master data'!$B282,'Team forecast'!$B$2:$B$26,0),MATCH('Master data'!U$1,'Team forecast'!$B$2:$AO$2,0))</f>
        <v>0.39240506329113928</v>
      </c>
      <c r="V282" s="16">
        <f>INDEX('Team forecast'!$B$2:$AO$26,MATCH('Master data'!$B282,'Team forecast'!$B$2:$B$26,0),MATCH('Master data'!V$1,'Team forecast'!$B$2:$AO$2,0))</f>
        <v>0.30379746835443039</v>
      </c>
      <c r="W282" s="16">
        <f>INDEX('Team forecast'!$B$2:$AO$26,MATCH('Master data'!$B282,'Team forecast'!$B$2:$B$26,0),MATCH('Master data'!W$1,'Team forecast'!$B$2:$AO$2,0))</f>
        <v>0.30379746835443039</v>
      </c>
      <c r="X282" s="5">
        <f t="shared" si="324"/>
        <v>-5000</v>
      </c>
      <c r="Y282" s="5">
        <f t="shared" si="325"/>
        <v>0</v>
      </c>
      <c r="Z282" s="5">
        <f t="shared" si="326"/>
        <v>0</v>
      </c>
      <c r="AA282" s="5">
        <f t="shared" si="327"/>
        <v>0</v>
      </c>
      <c r="AB282" s="5">
        <f t="shared" si="328"/>
        <v>0</v>
      </c>
      <c r="AC282" s="5">
        <f t="shared" si="329"/>
        <v>0</v>
      </c>
      <c r="AD282" s="5">
        <f t="shared" si="330"/>
        <v>0</v>
      </c>
      <c r="AE282" s="5">
        <f t="shared" si="331"/>
        <v>19785.129241570045</v>
      </c>
      <c r="AF282" s="5">
        <f t="shared" si="332"/>
        <v>0</v>
      </c>
      <c r="AG282" s="5">
        <f t="shared" si="333"/>
        <v>0</v>
      </c>
      <c r="AH282" s="5">
        <f t="shared" si="334"/>
        <v>0</v>
      </c>
      <c r="AI282" s="5">
        <f t="shared" si="335"/>
        <v>0</v>
      </c>
      <c r="AJ282" s="5">
        <f t="shared" si="336"/>
        <v>0</v>
      </c>
      <c r="AK282" s="5">
        <f>IFERROR(SUM(X282:AJ282),-5000)*((Cockpit!$C$3)^0)</f>
        <v>14785.129241570045</v>
      </c>
      <c r="AL282" s="16">
        <f>INDEX('Team forecast'!$B$2:$AO$26,MATCH('Master data'!$B282,'Team forecast'!$B$2:$B$26,0),MATCH('Master data'!AL$1,'Team forecast'!$B$2:$AO$2,0))</f>
        <v>1.1663417361082891</v>
      </c>
      <c r="AM282" s="16">
        <f>INDEX('Team forecast'!$B$2:$AO$26,MATCH('Master data'!$B282,'Team forecast'!$B$2:$B$26,0),MATCH('Master data'!AM$1,'Team forecast'!$B$2:$AO$2,0))</f>
        <v>1.4540238085600701</v>
      </c>
      <c r="AN282" s="16">
        <f>INDEX('Team forecast'!$B$2:$AO$26,MATCH('Master data'!$B282,'Team forecast'!$B$2:$B$26,0),MATCH('Master data'!AN$1,'Team forecast'!$B$2:$AO$2,0))</f>
        <v>0.23362831858407079</v>
      </c>
      <c r="AO282" s="16">
        <f>INDEX('Team forecast'!$B$2:$AO$26,MATCH('Master data'!$B282,'Team forecast'!$B$2:$B$26,0),MATCH('Master data'!AO$1,'Team forecast'!$B$2:$AO$2,0))</f>
        <v>3.1522749624548352</v>
      </c>
      <c r="AP282" s="16">
        <f>INDEX('Team forecast'!$B$2:$AO$26,MATCH('Master data'!$B282,'Team forecast'!$B$2:$B$26,0),MATCH('Master data'!AP$1,'Team forecast'!$B$2:$AO$2,0))</f>
        <v>4.3907692640070541</v>
      </c>
      <c r="AQ282" s="5">
        <f t="shared" si="337"/>
        <v>-5000</v>
      </c>
      <c r="AR282" s="5">
        <f>INDEX('Team forecast'!$B$2:$AO$26,MATCH('Master data'!$B282,'Team forecast'!$B$2:$B$26,0),MATCH('Master data'!AR$1,'Team forecast'!$B$2:$AO$2,0))*IF(X282&gt;0,25000,0)</f>
        <v>0</v>
      </c>
      <c r="AS282" s="16">
        <f>INDEX('Team forecast'!$B$2:$AO$26,MATCH('Master data'!$B282,'Team forecast'!$B$2:$B$26,0),MATCH('Master data'!AS$1,'Team forecast'!$B$2:$AO$2,0))*IF(X282&gt;0,5000,0)</f>
        <v>0</v>
      </c>
      <c r="AT282" s="16">
        <f>INDEX('Team forecast'!$B$2:$AO$26,MATCH('Master data'!$B282,'Team forecast'!$B$2:$B$26,0),MATCH('Master data'!AT$1,'Team forecast'!$B$2:$AO$2,0))*IF(X282&gt;0,-15000,0)</f>
        <v>0</v>
      </c>
      <c r="AU282" s="5">
        <f t="shared" si="338"/>
        <v>0</v>
      </c>
      <c r="AV282" s="5">
        <f t="shared" si="339"/>
        <v>0</v>
      </c>
      <c r="AW282" s="5">
        <f t="shared" si="340"/>
        <v>0</v>
      </c>
      <c r="AX282" s="5">
        <f t="shared" si="341"/>
        <v>11681.41592920354</v>
      </c>
      <c r="AY282" s="5">
        <f t="shared" si="342"/>
        <v>0</v>
      </c>
      <c r="AZ282" s="5">
        <f t="shared" si="343"/>
        <v>0</v>
      </c>
      <c r="BA282" s="5">
        <f t="shared" si="344"/>
        <v>0</v>
      </c>
      <c r="BB282" s="5">
        <f t="shared" si="345"/>
        <v>0</v>
      </c>
      <c r="BC282" s="5">
        <f t="shared" si="346"/>
        <v>0</v>
      </c>
      <c r="BD282" s="5">
        <f t="shared" si="347"/>
        <v>6681.4159292035401</v>
      </c>
      <c r="BE282" s="16">
        <f>INDEX('Team forecast'!$B$2:$AO$26,MATCH('Master data'!$B282,'Team forecast'!$B$2:$B$26,0),MATCH('Master data'!BE$1,'Team forecast'!$B$2:$AO$2,0))</f>
        <v>0</v>
      </c>
      <c r="BF282" s="16">
        <f>INDEX('Team forecast'!$B$2:$AO$26,MATCH('Master data'!$B282,'Team forecast'!$B$2:$B$26,0),MATCH('Master data'!BF$1,'Team forecast'!$B$2:$AO$2,0))</f>
        <v>0</v>
      </c>
      <c r="BG282" s="16">
        <f>INDEX('Team forecast'!$B$2:$AO$26,MATCH('Master data'!$B282,'Team forecast'!$B$2:$B$26,0),MATCH('Master data'!BG$1,'Team forecast'!$B$2:$AO$2,0))</f>
        <v>0</v>
      </c>
      <c r="BH282" s="16">
        <f>INDEX('Team forecast'!$B$2:$AO$26,MATCH('Master data'!$B282,'Team forecast'!$B$2:$B$26,0),MATCH('Master data'!BH$1,'Team forecast'!$B$2:$AO$2,0))</f>
        <v>0</v>
      </c>
      <c r="BI282" s="16">
        <f>INDEX('Team forecast'!$B$2:$AO$26,MATCH('Master data'!$B282,'Team forecast'!$B$2:$B$26,0),MATCH('Master data'!BI$1,'Team forecast'!$B$2:$AO$2,0))</f>
        <v>0</v>
      </c>
      <c r="BJ282" s="5">
        <f t="shared" si="348"/>
        <v>-5000</v>
      </c>
      <c r="BK282" s="5">
        <f>INDEX('Team forecast'!$R$3:$BH$26,MATCH($B282,'Team forecast'!$B$3:$B$26,0),MATCH(BK$1,'Team forecast'!$R$2:$BH$2,0))*IF($X282&gt;0,25000,0)</f>
        <v>0</v>
      </c>
      <c r="BL282" s="5">
        <f>INDEX('Team forecast'!$R$3:$BH$26,MATCH($B282,'Team forecast'!$B$3:$B$26,0),MATCH(BL$1,'Team forecast'!$R$2:$BH$2,0))*IF($X282&gt;0,5000,0)</f>
        <v>0</v>
      </c>
      <c r="BM282" s="5">
        <f>INDEX('Team forecast'!$R$3:$BH$26,MATCH($B282,'Team forecast'!$B$3:$B$26,0),MATCH(BM$1,'Team forecast'!$R$2:$BH$2,0))*IF($X282&gt;0,-15000,0)</f>
        <v>0</v>
      </c>
      <c r="BN282" s="5">
        <f t="shared" si="349"/>
        <v>0</v>
      </c>
      <c r="BO282" s="5">
        <f t="shared" si="350"/>
        <v>0</v>
      </c>
      <c r="BP282" s="5">
        <f t="shared" si="351"/>
        <v>0</v>
      </c>
      <c r="BQ282" s="5">
        <f t="shared" si="352"/>
        <v>0</v>
      </c>
      <c r="BR282" s="5">
        <f t="shared" si="353"/>
        <v>0</v>
      </c>
      <c r="BS282" s="5">
        <f t="shared" si="354"/>
        <v>0</v>
      </c>
      <c r="BT282" s="5">
        <f t="shared" si="355"/>
        <v>0</v>
      </c>
      <c r="BU282" s="5">
        <f t="shared" si="356"/>
        <v>0</v>
      </c>
      <c r="BV282" s="5">
        <f t="shared" si="357"/>
        <v>0</v>
      </c>
      <c r="BW282" s="5">
        <f t="shared" si="358"/>
        <v>0</v>
      </c>
      <c r="BX282" s="5">
        <f t="shared" si="359"/>
        <v>10733.272585386792</v>
      </c>
      <c r="BY282" s="5">
        <f t="shared" si="360"/>
        <v>32199.817756160377</v>
      </c>
      <c r="BZ282" s="5">
        <f>MAX(INDEX('Team forecast'!$R$3:$BH$26,MATCH($B282,'Team forecast'!$B$3:$B$26,0),MATCH(BZ$1,'Team forecast'!$R$2:$BH$2,0))*($BX282)-(1-INDEX('Team forecast'!$R$3:$BH$26,MATCH($B282,'Team forecast'!$B$3:$B$26,0),MATCH(BZ$1,'Team forecast'!$R$2:$BH$2,0)))*(BY282+CH282)*0.01,-5000)</f>
        <v>-5000</v>
      </c>
      <c r="CA282" s="5">
        <f>MAX(INDEX('Team forecast'!$R$3:$BH$26,MATCH($B282,'Team forecast'!$B$3:$B$26,0),MATCH(CA$1,'Team forecast'!$R$2:$BH$2,0))*$BX282-(1-INDEX('Team forecast'!$R$3:$BH$26,MATCH($B282,'Team forecast'!$B$3:$B$26,0),MATCH(CA$1,'Team forecast'!$R$2:$BH$2,0)))*(BY282+BX282+CH282)*0.01,-5000)</f>
        <v>-5000</v>
      </c>
      <c r="CB282" s="5">
        <f>MAX(INDEX('Team forecast'!$R$3:$BH$26,MATCH($B282,'Team forecast'!$B$3:$B$26,0),MATCH(CB$1,'Team forecast'!$R$2:$BH$2,0))*$BX282-(1-INDEX('Team forecast'!$R$3:$BH$26,MATCH($B282,'Team forecast'!$B$3:$B$26,0),MATCH(CB$1,'Team forecast'!$R$2:$BH$2,0)))*(BY282+BX282*2+CH282)*0.01,0)</f>
        <v>0</v>
      </c>
      <c r="CC282" s="5">
        <v>0</v>
      </c>
      <c r="CD282" s="5">
        <f>+AK282+BD282*Cockpit!$C$3+BW282*Cockpit!$C$3^2+BZ282*Cockpit!$C$3^3+CA282*Cockpit!$C$3^4+CB282*Cockpit!$C$3^5+CC282*Cockpit!$C$3^6</f>
        <v>16770.270725236602</v>
      </c>
      <c r="CE282" s="5"/>
      <c r="CF282" s="5"/>
      <c r="CG282" s="5">
        <v>0</v>
      </c>
      <c r="CH282" s="5">
        <f t="shared" si="361"/>
        <v>2995000</v>
      </c>
      <c r="CI282" s="5">
        <f t="shared" si="362"/>
        <v>2995000</v>
      </c>
      <c r="CJ282" s="1">
        <f t="shared" si="363"/>
        <v>6.0000000000000001E-3</v>
      </c>
      <c r="CK282" s="5">
        <f>RANK(CD282,$CD$2:$CD$622)+COUNTIF($CD$2:$CD282,$CD282)-1</f>
        <v>318</v>
      </c>
      <c r="CL282" s="5">
        <f>RANK(CJ282,$CJ$2:$CJ$622)+COUNTIF($CJ$2:$CJ282,$CJ282)-1</f>
        <v>318</v>
      </c>
    </row>
    <row r="283" spans="1:90" x14ac:dyDescent="0.3">
      <c r="A283" t="str">
        <f>Players!P284</f>
        <v>Cengiz Ünder</v>
      </c>
      <c r="B283" t="str">
        <f>Players!G284</f>
        <v>Turkey</v>
      </c>
      <c r="C283" t="str">
        <f>Players!AB284</f>
        <v>Striker</v>
      </c>
      <c r="D283" s="1"/>
      <c r="F283" t="str">
        <f>IFERROR(INDEX(Lookup!B:B,MATCH(INDEX(Players!C:C,MATCH(E283,Players!A:A,0)),Lookup!D:D,0)),"")</f>
        <v/>
      </c>
      <c r="G283">
        <f>IF(Players!AC284=0,10000000,Players!AC284)</f>
        <v>3468000</v>
      </c>
      <c r="H283" s="16">
        <f>INDEX('Team forecast'!$B$2:$AO$26,MATCH('Master data'!$B283,'Team forecast'!$B$2:$B$26,0),MATCH('Master data'!H$1,'Team forecast'!$B$2:$AO$2,0))</f>
        <v>1.1586041992960849</v>
      </c>
      <c r="I283" s="16">
        <f>INDEX('Team forecast'!$B$2:$AO$26,MATCH('Master data'!$B283,'Team forecast'!$B$2:$B$26,0),MATCH('Master data'!I$1,'Team forecast'!$B$2:$AO$2,0))</f>
        <v>0.92709239831135859</v>
      </c>
      <c r="J283" s="16">
        <f>INDEX('Team forecast'!$B$2:$AO$26,MATCH('Master data'!$B283,'Team forecast'!$B$2:$B$26,0),MATCH('Master data'!J$1,'Team forecast'!$B$2:$AO$2,0))</f>
        <v>0.39570258483140092</v>
      </c>
      <c r="K283" s="16">
        <f>INDEX('Team forecast'!$B$2:$AO$26,MATCH('Master data'!$B283,'Team forecast'!$B$2:$B$26,0),MATCH('Master data'!K$1,'Team forecast'!$B$2:$AO$2,0))</f>
        <v>3.1313627008002296</v>
      </c>
      <c r="L283" s="16">
        <f>INDEX('Team forecast'!$B$2:$AO$26,MATCH('Master data'!$B283,'Team forecast'!$B$2:$B$26,0),MATCH('Master data'!L$1,'Team forecast'!$B$2:$AO$2,0))</f>
        <v>2.799575071216537</v>
      </c>
      <c r="M283">
        <f>IF(Players!BC284=1,95,0)</f>
        <v>95</v>
      </c>
      <c r="N283" s="2">
        <f>Players!BN284</f>
        <v>0.17978274966016508</v>
      </c>
      <c r="O283" s="2">
        <f>Players!BO284</f>
        <v>0.2972737727858808</v>
      </c>
      <c r="P283" s="2">
        <f>Players!BP284</f>
        <v>8.0822387451769742E-2</v>
      </c>
      <c r="Q283" s="2">
        <f>Players!BQ284</f>
        <v>0.27</v>
      </c>
      <c r="R283" s="2">
        <f>Players!BR284</f>
        <v>0</v>
      </c>
      <c r="S283" s="2">
        <f t="shared" si="322"/>
        <v>1.1586041992960849</v>
      </c>
      <c r="T283" s="2">
        <f t="shared" si="323"/>
        <v>0.92709239831135859</v>
      </c>
      <c r="U283" s="16">
        <f>INDEX('Team forecast'!$B$2:$AO$26,MATCH('Master data'!$B283,'Team forecast'!$B$2:$B$26,0),MATCH('Master data'!U$1,'Team forecast'!$B$2:$AO$2,0))</f>
        <v>0.39240506329113928</v>
      </c>
      <c r="V283" s="16">
        <f>INDEX('Team forecast'!$B$2:$AO$26,MATCH('Master data'!$B283,'Team forecast'!$B$2:$B$26,0),MATCH('Master data'!V$1,'Team forecast'!$B$2:$AO$2,0))</f>
        <v>0.30379746835443039</v>
      </c>
      <c r="W283" s="16">
        <f>INDEX('Team forecast'!$B$2:$AO$26,MATCH('Master data'!$B283,'Team forecast'!$B$2:$B$26,0),MATCH('Master data'!W$1,'Team forecast'!$B$2:$AO$2,0))</f>
        <v>0.30379746835443039</v>
      </c>
      <c r="X283" s="5">
        <f t="shared" si="324"/>
        <v>7000</v>
      </c>
      <c r="Y283" s="5">
        <f t="shared" si="325"/>
        <v>9810.1265822784826</v>
      </c>
      <c r="Z283" s="5">
        <f t="shared" si="326"/>
        <v>1518.9873417721519</v>
      </c>
      <c r="AA283" s="5">
        <f t="shared" si="327"/>
        <v>-4556.9620253164558</v>
      </c>
      <c r="AB283" s="5">
        <f t="shared" si="328"/>
        <v>20829.704871726404</v>
      </c>
      <c r="AC283" s="5">
        <f t="shared" si="329"/>
        <v>17221.132074515586</v>
      </c>
      <c r="AD283" s="5">
        <f t="shared" si="330"/>
        <v>2530.8420945609628</v>
      </c>
      <c r="AE283" s="5">
        <f t="shared" si="331"/>
        <v>0</v>
      </c>
      <c r="AF283" s="5">
        <f t="shared" si="332"/>
        <v>0</v>
      </c>
      <c r="AG283" s="5">
        <f t="shared" si="333"/>
        <v>-5400</v>
      </c>
      <c r="AH283" s="5">
        <f t="shared" si="334"/>
        <v>0</v>
      </c>
      <c r="AI283" s="5">
        <f t="shared" si="335"/>
        <v>11586.041992960849</v>
      </c>
      <c r="AJ283" s="5">
        <f t="shared" si="336"/>
        <v>-7416.7391864908686</v>
      </c>
      <c r="AK283" s="5">
        <f>IFERROR(SUM(X283:AJ283),-5000)*((Cockpit!$C$3)^0)</f>
        <v>53123.133746007115</v>
      </c>
      <c r="AL283" s="16">
        <f>INDEX('Team forecast'!$B$2:$AO$26,MATCH('Master data'!$B283,'Team forecast'!$B$2:$B$26,0),MATCH('Master data'!AL$1,'Team forecast'!$B$2:$AO$2,0))</f>
        <v>1.1663417361082891</v>
      </c>
      <c r="AM283" s="16">
        <f>INDEX('Team forecast'!$B$2:$AO$26,MATCH('Master data'!$B283,'Team forecast'!$B$2:$B$26,0),MATCH('Master data'!AM$1,'Team forecast'!$B$2:$AO$2,0))</f>
        <v>1.4540238085600701</v>
      </c>
      <c r="AN283" s="16">
        <f>INDEX('Team forecast'!$B$2:$AO$26,MATCH('Master data'!$B283,'Team forecast'!$B$2:$B$26,0),MATCH('Master data'!AN$1,'Team forecast'!$B$2:$AO$2,0))</f>
        <v>0.23362831858407079</v>
      </c>
      <c r="AO283" s="16">
        <f>INDEX('Team forecast'!$B$2:$AO$26,MATCH('Master data'!$B283,'Team forecast'!$B$2:$B$26,0),MATCH('Master data'!AO$1,'Team forecast'!$B$2:$AO$2,0))</f>
        <v>3.1522749624548352</v>
      </c>
      <c r="AP283" s="16">
        <f>INDEX('Team forecast'!$B$2:$AO$26,MATCH('Master data'!$B283,'Team forecast'!$B$2:$B$26,0),MATCH('Master data'!AP$1,'Team forecast'!$B$2:$AO$2,0))</f>
        <v>4.3907692640070541</v>
      </c>
      <c r="AQ283" s="5">
        <f t="shared" si="337"/>
        <v>7000</v>
      </c>
      <c r="AR283" s="5">
        <f>INDEX('Team forecast'!$B$2:$AO$26,MATCH('Master data'!$B283,'Team forecast'!$B$2:$B$26,0),MATCH('Master data'!AR$1,'Team forecast'!$B$2:$AO$2,0))*IF(X283&gt;0,25000,0)</f>
        <v>7079.646017699115</v>
      </c>
      <c r="AS283" s="16">
        <f>INDEX('Team forecast'!$B$2:$AO$26,MATCH('Master data'!$B283,'Team forecast'!$B$2:$B$26,0),MATCH('Master data'!AS$1,'Team forecast'!$B$2:$AO$2,0))*IF(X283&gt;0,5000,0)</f>
        <v>1460.1769911504421</v>
      </c>
      <c r="AT283" s="16">
        <f>INDEX('Team forecast'!$B$2:$AO$26,MATCH('Master data'!$B283,'Team forecast'!$B$2:$B$26,0),MATCH('Master data'!AT$1,'Team forecast'!$B$2:$AO$2,0))*IF(X283&gt;0,-15000,0)</f>
        <v>-6371.6814159292016</v>
      </c>
      <c r="AU283" s="5">
        <f t="shared" si="338"/>
        <v>20968.812436095883</v>
      </c>
      <c r="AV283" s="5">
        <f t="shared" si="339"/>
        <v>17336.140412527264</v>
      </c>
      <c r="AW283" s="5">
        <f t="shared" si="340"/>
        <v>2547.7438837003765</v>
      </c>
      <c r="AX283" s="5">
        <f t="shared" si="341"/>
        <v>0</v>
      </c>
      <c r="AY283" s="5">
        <f t="shared" si="342"/>
        <v>0</v>
      </c>
      <c r="AZ283" s="5">
        <f t="shared" si="343"/>
        <v>-5400</v>
      </c>
      <c r="BA283" s="5">
        <f t="shared" si="344"/>
        <v>0</v>
      </c>
      <c r="BB283" s="5">
        <f t="shared" si="345"/>
        <v>11663.417361082891</v>
      </c>
      <c r="BC283" s="5">
        <f t="shared" si="346"/>
        <v>-11632.190468480561</v>
      </c>
      <c r="BD283" s="5">
        <f t="shared" si="347"/>
        <v>44652.065217846204</v>
      </c>
      <c r="BE283" s="16">
        <f>INDEX('Team forecast'!$B$2:$AO$26,MATCH('Master data'!$B283,'Team forecast'!$B$2:$B$26,0),MATCH('Master data'!BE$1,'Team forecast'!$B$2:$AO$2,0))</f>
        <v>0</v>
      </c>
      <c r="BF283" s="16">
        <f>INDEX('Team forecast'!$B$2:$AO$26,MATCH('Master data'!$B283,'Team forecast'!$B$2:$B$26,0),MATCH('Master data'!BF$1,'Team forecast'!$B$2:$AO$2,0))</f>
        <v>0</v>
      </c>
      <c r="BG283" s="16">
        <f>INDEX('Team forecast'!$B$2:$AO$26,MATCH('Master data'!$B283,'Team forecast'!$B$2:$B$26,0),MATCH('Master data'!BG$1,'Team forecast'!$B$2:$AO$2,0))</f>
        <v>0</v>
      </c>
      <c r="BH283" s="16">
        <f>INDEX('Team forecast'!$B$2:$AO$26,MATCH('Master data'!$B283,'Team forecast'!$B$2:$B$26,0),MATCH('Master data'!BH$1,'Team forecast'!$B$2:$AO$2,0))</f>
        <v>0</v>
      </c>
      <c r="BI283" s="16">
        <f>INDEX('Team forecast'!$B$2:$AO$26,MATCH('Master data'!$B283,'Team forecast'!$B$2:$B$26,0),MATCH('Master data'!BI$1,'Team forecast'!$B$2:$AO$2,0))</f>
        <v>0</v>
      </c>
      <c r="BJ283" s="5">
        <f t="shared" si="348"/>
        <v>7000</v>
      </c>
      <c r="BK283" s="5">
        <f>INDEX('Team forecast'!$R$3:$BH$26,MATCH($B283,'Team forecast'!$B$3:$B$26,0),MATCH(BK$1,'Team forecast'!$R$2:$BH$2,0))*IF($X283&gt;0,25000,0)</f>
        <v>0</v>
      </c>
      <c r="BL283" s="5">
        <f>INDEX('Team forecast'!$R$3:$BH$26,MATCH($B283,'Team forecast'!$B$3:$B$26,0),MATCH(BL$1,'Team forecast'!$R$2:$BH$2,0))*IF($X283&gt;0,5000,0)</f>
        <v>0</v>
      </c>
      <c r="BM283" s="5">
        <f>INDEX('Team forecast'!$R$3:$BH$26,MATCH($B283,'Team forecast'!$B$3:$B$26,0),MATCH(BM$1,'Team forecast'!$R$2:$BH$2,0))*IF($X283&gt;0,-15000,0)</f>
        <v>0</v>
      </c>
      <c r="BN283" s="5">
        <f t="shared" si="349"/>
        <v>0</v>
      </c>
      <c r="BO283" s="5">
        <f t="shared" si="350"/>
        <v>0</v>
      </c>
      <c r="BP283" s="5">
        <f t="shared" si="351"/>
        <v>0</v>
      </c>
      <c r="BQ283" s="5">
        <f t="shared" si="352"/>
        <v>0</v>
      </c>
      <c r="BR283" s="5">
        <f t="shared" si="353"/>
        <v>0</v>
      </c>
      <c r="BS283" s="5">
        <f t="shared" si="354"/>
        <v>-5400</v>
      </c>
      <c r="BT283" s="5">
        <f t="shared" si="355"/>
        <v>0</v>
      </c>
      <c r="BU283" s="5">
        <f t="shared" si="356"/>
        <v>0</v>
      </c>
      <c r="BV283" s="5">
        <f t="shared" si="357"/>
        <v>0</v>
      </c>
      <c r="BW283" s="5">
        <f t="shared" si="358"/>
        <v>0</v>
      </c>
      <c r="BX283" s="5">
        <f t="shared" si="359"/>
        <v>48887.599481926663</v>
      </c>
      <c r="BY283" s="5">
        <f t="shared" si="360"/>
        <v>146662.79844578</v>
      </c>
      <c r="BZ283" s="5">
        <f>MAX(INDEX('Team forecast'!$R$3:$BH$26,MATCH($B283,'Team forecast'!$B$3:$B$26,0),MATCH(BZ$1,'Team forecast'!$R$2:$BH$2,0))*($BX283)-(1-INDEX('Team forecast'!$R$3:$BH$26,MATCH($B283,'Team forecast'!$B$3:$B$26,0),MATCH(BZ$1,'Team forecast'!$R$2:$BH$2,0)))*(BY283+CH283)*0.01,-5000)</f>
        <v>824.77526179632696</v>
      </c>
      <c r="CA283" s="5">
        <f>MAX(INDEX('Team forecast'!$R$3:$BH$26,MATCH($B283,'Team forecast'!$B$3:$B$26,0),MATCH(CA$1,'Team forecast'!$R$2:$BH$2,0))*$BX283-(1-INDEX('Team forecast'!$R$3:$BH$26,MATCH($B283,'Team forecast'!$B$3:$B$26,0),MATCH(CA$1,'Team forecast'!$R$2:$BH$2,0)))*(BY283+BX283+CH283)*0.01,-5000)</f>
        <v>-5000</v>
      </c>
      <c r="CB283" s="5">
        <f>MAX(INDEX('Team forecast'!$R$3:$BH$26,MATCH($B283,'Team forecast'!$B$3:$B$26,0),MATCH(CB$1,'Team forecast'!$R$2:$BH$2,0))*$BX283-(1-INDEX('Team forecast'!$R$3:$BH$26,MATCH($B283,'Team forecast'!$B$3:$B$26,0),MATCH(CB$1,'Team forecast'!$R$2:$BH$2,0)))*(BY283+BX283*2+CH283)*0.01,0)</f>
        <v>0</v>
      </c>
      <c r="CC283" s="5">
        <v>0</v>
      </c>
      <c r="CD283" s="5">
        <f>+AK283+BD283*Cockpit!$C$3+BW283*Cockpit!$C$3^2+BZ283*Cockpit!$C$3^3+CA283*Cockpit!$C$3^4+CB283*Cockpit!$C$3^5+CC283*Cockpit!$C$3^6</f>
        <v>82147.900758930657</v>
      </c>
      <c r="CE283" s="5"/>
      <c r="CF283" s="5"/>
      <c r="CG283" s="5">
        <v>0</v>
      </c>
      <c r="CH283" s="5">
        <f t="shared" si="361"/>
        <v>3468000</v>
      </c>
      <c r="CI283" s="5">
        <f t="shared" si="362"/>
        <v>3468000</v>
      </c>
      <c r="CJ283" s="1">
        <f t="shared" si="363"/>
        <v>2.4E-2</v>
      </c>
      <c r="CK283" s="5">
        <f>RANK(CD283,$CD$2:$CD$622)+COUNTIF($CD$2:$CD283,$CD283)-1</f>
        <v>111</v>
      </c>
      <c r="CL283" s="5">
        <f>RANK(CJ283,$CJ$2:$CJ$622)+COUNTIF($CJ$2:$CJ283,$CJ283)-1</f>
        <v>99</v>
      </c>
    </row>
    <row r="284" spans="1:90" x14ac:dyDescent="0.3">
      <c r="A284" t="str">
        <f>Players!P285</f>
        <v>Enes Ünal</v>
      </c>
      <c r="B284" t="str">
        <f>Players!G285</f>
        <v>Turkey</v>
      </c>
      <c r="C284" t="str">
        <f>Players!AB285</f>
        <v>Striker</v>
      </c>
      <c r="D284" s="1"/>
      <c r="F284" t="str">
        <f>IFERROR(INDEX(Lookup!B:B,MATCH(INDEX(Players!C:C,MATCH(E284,Players!A:A,0)),Lookup!D:D,0)),"")</f>
        <v/>
      </c>
      <c r="G284">
        <f>IF(Players!AC285=0,10000000,Players!AC285)</f>
        <v>2495000</v>
      </c>
      <c r="H284" s="16">
        <f>INDEX('Team forecast'!$B$2:$AO$26,MATCH('Master data'!$B284,'Team forecast'!$B$2:$B$26,0),MATCH('Master data'!H$1,'Team forecast'!$B$2:$AO$2,0))</f>
        <v>1.1586041992960849</v>
      </c>
      <c r="I284" s="16">
        <f>INDEX('Team forecast'!$B$2:$AO$26,MATCH('Master data'!$B284,'Team forecast'!$B$2:$B$26,0),MATCH('Master data'!I$1,'Team forecast'!$B$2:$AO$2,0))</f>
        <v>0.92709239831135859</v>
      </c>
      <c r="J284" s="16">
        <f>INDEX('Team forecast'!$B$2:$AO$26,MATCH('Master data'!$B284,'Team forecast'!$B$2:$B$26,0),MATCH('Master data'!J$1,'Team forecast'!$B$2:$AO$2,0))</f>
        <v>0.39570258483140092</v>
      </c>
      <c r="K284" s="16">
        <f>INDEX('Team forecast'!$B$2:$AO$26,MATCH('Master data'!$B284,'Team forecast'!$B$2:$B$26,0),MATCH('Master data'!K$1,'Team forecast'!$B$2:$AO$2,0))</f>
        <v>3.1313627008002296</v>
      </c>
      <c r="L284" s="16">
        <f>INDEX('Team forecast'!$B$2:$AO$26,MATCH('Master data'!$B284,'Team forecast'!$B$2:$B$26,0),MATCH('Master data'!L$1,'Team forecast'!$B$2:$AO$2,0))</f>
        <v>2.799575071216537</v>
      </c>
      <c r="M284">
        <f>IF(Players!BC285=1,95,0)</f>
        <v>0</v>
      </c>
      <c r="N284" s="2">
        <f>Players!BN285</f>
        <v>0</v>
      </c>
      <c r="O284" s="2">
        <f>Players!BO285</f>
        <v>0</v>
      </c>
      <c r="P284" s="2">
        <f>Players!BP285</f>
        <v>0</v>
      </c>
      <c r="Q284" s="2">
        <f>Players!BQ285</f>
        <v>0.13646702047005307</v>
      </c>
      <c r="R284" s="2">
        <f>Players!BR285</f>
        <v>0</v>
      </c>
      <c r="S284" s="2">
        <f t="shared" si="322"/>
        <v>1.1586041992960849</v>
      </c>
      <c r="T284" s="2">
        <f t="shared" si="323"/>
        <v>0.92709239831135859</v>
      </c>
      <c r="U284" s="16">
        <f>INDEX('Team forecast'!$B$2:$AO$26,MATCH('Master data'!$B284,'Team forecast'!$B$2:$B$26,0),MATCH('Master data'!U$1,'Team forecast'!$B$2:$AO$2,0))</f>
        <v>0.39240506329113928</v>
      </c>
      <c r="V284" s="16">
        <f>INDEX('Team forecast'!$B$2:$AO$26,MATCH('Master data'!$B284,'Team forecast'!$B$2:$B$26,0),MATCH('Master data'!V$1,'Team forecast'!$B$2:$AO$2,0))</f>
        <v>0.30379746835443039</v>
      </c>
      <c r="W284" s="16">
        <f>INDEX('Team forecast'!$B$2:$AO$26,MATCH('Master data'!$B284,'Team forecast'!$B$2:$B$26,0),MATCH('Master data'!W$1,'Team forecast'!$B$2:$AO$2,0))</f>
        <v>0.30379746835443039</v>
      </c>
      <c r="X284" s="5">
        <f t="shared" si="324"/>
        <v>-5000</v>
      </c>
      <c r="Y284" s="5">
        <f t="shared" si="325"/>
        <v>0</v>
      </c>
      <c r="Z284" s="5">
        <f t="shared" si="326"/>
        <v>0</v>
      </c>
      <c r="AA284" s="5">
        <f t="shared" si="327"/>
        <v>0</v>
      </c>
      <c r="AB284" s="5">
        <f t="shared" si="328"/>
        <v>0</v>
      </c>
      <c r="AC284" s="5">
        <f t="shared" si="329"/>
        <v>0</v>
      </c>
      <c r="AD284" s="5">
        <f t="shared" si="330"/>
        <v>0</v>
      </c>
      <c r="AE284" s="5">
        <f t="shared" si="331"/>
        <v>0</v>
      </c>
      <c r="AF284" s="5">
        <f t="shared" si="332"/>
        <v>0</v>
      </c>
      <c r="AG284" s="5">
        <f t="shared" si="333"/>
        <v>0</v>
      </c>
      <c r="AH284" s="5">
        <f t="shared" si="334"/>
        <v>0</v>
      </c>
      <c r="AI284" s="5">
        <f t="shared" si="335"/>
        <v>0</v>
      </c>
      <c r="AJ284" s="5">
        <f t="shared" si="336"/>
        <v>0</v>
      </c>
      <c r="AK284" s="5">
        <f>IFERROR(SUM(X284:AJ284),-5000)*((Cockpit!$C$3)^0)</f>
        <v>-5000</v>
      </c>
      <c r="AL284" s="16">
        <f>INDEX('Team forecast'!$B$2:$AO$26,MATCH('Master data'!$B284,'Team forecast'!$B$2:$B$26,0),MATCH('Master data'!AL$1,'Team forecast'!$B$2:$AO$2,0))</f>
        <v>1.1663417361082891</v>
      </c>
      <c r="AM284" s="16">
        <f>INDEX('Team forecast'!$B$2:$AO$26,MATCH('Master data'!$B284,'Team forecast'!$B$2:$B$26,0),MATCH('Master data'!AM$1,'Team forecast'!$B$2:$AO$2,0))</f>
        <v>1.4540238085600701</v>
      </c>
      <c r="AN284" s="16">
        <f>INDEX('Team forecast'!$B$2:$AO$26,MATCH('Master data'!$B284,'Team forecast'!$B$2:$B$26,0),MATCH('Master data'!AN$1,'Team forecast'!$B$2:$AO$2,0))</f>
        <v>0.23362831858407079</v>
      </c>
      <c r="AO284" s="16">
        <f>INDEX('Team forecast'!$B$2:$AO$26,MATCH('Master data'!$B284,'Team forecast'!$B$2:$B$26,0),MATCH('Master data'!AO$1,'Team forecast'!$B$2:$AO$2,0))</f>
        <v>3.1522749624548352</v>
      </c>
      <c r="AP284" s="16">
        <f>INDEX('Team forecast'!$B$2:$AO$26,MATCH('Master data'!$B284,'Team forecast'!$B$2:$B$26,0),MATCH('Master data'!AP$1,'Team forecast'!$B$2:$AO$2,0))</f>
        <v>4.3907692640070541</v>
      </c>
      <c r="AQ284" s="5">
        <f t="shared" si="337"/>
        <v>-5000</v>
      </c>
      <c r="AR284" s="5">
        <f>INDEX('Team forecast'!$B$2:$AO$26,MATCH('Master data'!$B284,'Team forecast'!$B$2:$B$26,0),MATCH('Master data'!AR$1,'Team forecast'!$B$2:$AO$2,0))*IF(X284&gt;0,25000,0)</f>
        <v>0</v>
      </c>
      <c r="AS284" s="16">
        <f>INDEX('Team forecast'!$B$2:$AO$26,MATCH('Master data'!$B284,'Team forecast'!$B$2:$B$26,0),MATCH('Master data'!AS$1,'Team forecast'!$B$2:$AO$2,0))*IF(X284&gt;0,5000,0)</f>
        <v>0</v>
      </c>
      <c r="AT284" s="16">
        <f>INDEX('Team forecast'!$B$2:$AO$26,MATCH('Master data'!$B284,'Team forecast'!$B$2:$B$26,0),MATCH('Master data'!AT$1,'Team forecast'!$B$2:$AO$2,0))*IF(X284&gt;0,-15000,0)</f>
        <v>0</v>
      </c>
      <c r="AU284" s="5">
        <f t="shared" si="338"/>
        <v>0</v>
      </c>
      <c r="AV284" s="5">
        <f t="shared" si="339"/>
        <v>0</v>
      </c>
      <c r="AW284" s="5">
        <f t="shared" si="340"/>
        <v>0</v>
      </c>
      <c r="AX284" s="5">
        <f t="shared" si="341"/>
        <v>0</v>
      </c>
      <c r="AY284" s="5">
        <f t="shared" si="342"/>
        <v>0</v>
      </c>
      <c r="AZ284" s="5">
        <f t="shared" si="343"/>
        <v>0</v>
      </c>
      <c r="BA284" s="5">
        <f t="shared" si="344"/>
        <v>0</v>
      </c>
      <c r="BB284" s="5">
        <f t="shared" si="345"/>
        <v>0</v>
      </c>
      <c r="BC284" s="5">
        <f t="shared" si="346"/>
        <v>0</v>
      </c>
      <c r="BD284" s="5">
        <f t="shared" si="347"/>
        <v>-5000</v>
      </c>
      <c r="BE284" s="16">
        <f>INDEX('Team forecast'!$B$2:$AO$26,MATCH('Master data'!$B284,'Team forecast'!$B$2:$B$26,0),MATCH('Master data'!BE$1,'Team forecast'!$B$2:$AO$2,0))</f>
        <v>0</v>
      </c>
      <c r="BF284" s="16">
        <f>INDEX('Team forecast'!$B$2:$AO$26,MATCH('Master data'!$B284,'Team forecast'!$B$2:$B$26,0),MATCH('Master data'!BF$1,'Team forecast'!$B$2:$AO$2,0))</f>
        <v>0</v>
      </c>
      <c r="BG284" s="16">
        <f>INDEX('Team forecast'!$B$2:$AO$26,MATCH('Master data'!$B284,'Team forecast'!$B$2:$B$26,0),MATCH('Master data'!BG$1,'Team forecast'!$B$2:$AO$2,0))</f>
        <v>0</v>
      </c>
      <c r="BH284" s="16">
        <f>INDEX('Team forecast'!$B$2:$AO$26,MATCH('Master data'!$B284,'Team forecast'!$B$2:$B$26,0),MATCH('Master data'!BH$1,'Team forecast'!$B$2:$AO$2,0))</f>
        <v>0</v>
      </c>
      <c r="BI284" s="16">
        <f>INDEX('Team forecast'!$B$2:$AO$26,MATCH('Master data'!$B284,'Team forecast'!$B$2:$B$26,0),MATCH('Master data'!BI$1,'Team forecast'!$B$2:$AO$2,0))</f>
        <v>0</v>
      </c>
      <c r="BJ284" s="5">
        <f t="shared" si="348"/>
        <v>-5000</v>
      </c>
      <c r="BK284" s="5">
        <f>INDEX('Team forecast'!$R$3:$BH$26,MATCH($B284,'Team forecast'!$B$3:$B$26,0),MATCH(BK$1,'Team forecast'!$R$2:$BH$2,0))*IF($X284&gt;0,25000,0)</f>
        <v>0</v>
      </c>
      <c r="BL284" s="5">
        <f>INDEX('Team forecast'!$R$3:$BH$26,MATCH($B284,'Team forecast'!$B$3:$B$26,0),MATCH(BL$1,'Team forecast'!$R$2:$BH$2,0))*IF($X284&gt;0,5000,0)</f>
        <v>0</v>
      </c>
      <c r="BM284" s="5">
        <f>INDEX('Team forecast'!$R$3:$BH$26,MATCH($B284,'Team forecast'!$B$3:$B$26,0),MATCH(BM$1,'Team forecast'!$R$2:$BH$2,0))*IF($X284&gt;0,-15000,0)</f>
        <v>0</v>
      </c>
      <c r="BN284" s="5">
        <f t="shared" si="349"/>
        <v>0</v>
      </c>
      <c r="BO284" s="5">
        <f t="shared" si="350"/>
        <v>0</v>
      </c>
      <c r="BP284" s="5">
        <f t="shared" si="351"/>
        <v>0</v>
      </c>
      <c r="BQ284" s="5">
        <f t="shared" si="352"/>
        <v>0</v>
      </c>
      <c r="BR284" s="5">
        <f t="shared" si="353"/>
        <v>0</v>
      </c>
      <c r="BS284" s="5">
        <f t="shared" si="354"/>
        <v>0</v>
      </c>
      <c r="BT284" s="5">
        <f t="shared" si="355"/>
        <v>0</v>
      </c>
      <c r="BU284" s="5">
        <f t="shared" si="356"/>
        <v>0</v>
      </c>
      <c r="BV284" s="5">
        <f t="shared" si="357"/>
        <v>0</v>
      </c>
      <c r="BW284" s="5">
        <f t="shared" si="358"/>
        <v>0</v>
      </c>
      <c r="BX284" s="5">
        <f t="shared" si="359"/>
        <v>-5000</v>
      </c>
      <c r="BY284" s="5">
        <f t="shared" si="360"/>
        <v>-15000</v>
      </c>
      <c r="BZ284" s="5">
        <f>MAX(INDEX('Team forecast'!$R$3:$BH$26,MATCH($B284,'Team forecast'!$B$3:$B$26,0),MATCH(BZ$1,'Team forecast'!$R$2:$BH$2,0))*($BX284)-(1-INDEX('Team forecast'!$R$3:$BH$26,MATCH($B284,'Team forecast'!$B$3:$B$26,0),MATCH(BZ$1,'Team forecast'!$R$2:$BH$2,0)))*(BY284+CH284)*0.01,-5000)</f>
        <v>-5000</v>
      </c>
      <c r="CA284" s="5">
        <f>MAX(INDEX('Team forecast'!$R$3:$BH$26,MATCH($B284,'Team forecast'!$B$3:$B$26,0),MATCH(CA$1,'Team forecast'!$R$2:$BH$2,0))*$BX284-(1-INDEX('Team forecast'!$R$3:$BH$26,MATCH($B284,'Team forecast'!$B$3:$B$26,0),MATCH(CA$1,'Team forecast'!$R$2:$BH$2,0)))*(BY284+BX284+CH284)*0.01,-5000)</f>
        <v>-5000</v>
      </c>
      <c r="CB284" s="5">
        <f>MAX(INDEX('Team forecast'!$R$3:$BH$26,MATCH($B284,'Team forecast'!$B$3:$B$26,0),MATCH(CB$1,'Team forecast'!$R$2:$BH$2,0))*$BX284-(1-INDEX('Team forecast'!$R$3:$BH$26,MATCH($B284,'Team forecast'!$B$3:$B$26,0),MATCH(CB$1,'Team forecast'!$R$2:$BH$2,0)))*(BY284+BX284*2+CH284)*0.01,0)</f>
        <v>0</v>
      </c>
      <c r="CC284" s="5">
        <v>0</v>
      </c>
      <c r="CD284" s="5">
        <f>+AK284+BD284*Cockpit!$C$3+BW284*Cockpit!$C$3^2+BZ284*Cockpit!$C$3^3+CA284*Cockpit!$C$3^4+CB284*Cockpit!$C$3^5+CC284*Cockpit!$C$3^6</f>
        <v>-10802.469135802468</v>
      </c>
      <c r="CE284" s="5"/>
      <c r="CF284" s="5"/>
      <c r="CG284" s="5">
        <v>0</v>
      </c>
      <c r="CH284" s="5">
        <f t="shared" si="361"/>
        <v>2495000</v>
      </c>
      <c r="CI284" s="5">
        <f t="shared" si="362"/>
        <v>2495000</v>
      </c>
      <c r="CJ284" s="1">
        <f t="shared" si="363"/>
        <v>-4.0000000000000001E-3</v>
      </c>
      <c r="CK284" s="5">
        <f>RANK(CD284,$CD$2:$CD$622)+COUNTIF($CD$2:$CD284,$CD284)-1</f>
        <v>502</v>
      </c>
      <c r="CL284" s="5">
        <f>RANK(CJ284,$CJ$2:$CJ$622)+COUNTIF($CJ$2:$CJ284,$CJ284)-1</f>
        <v>509</v>
      </c>
    </row>
    <row r="285" spans="1:90" x14ac:dyDescent="0.3">
      <c r="A285" t="str">
        <f>Players!P286</f>
        <v>Rifat Zhemaletdinov</v>
      </c>
      <c r="B285" t="str">
        <f>Players!G286</f>
        <v>Russia</v>
      </c>
      <c r="C285" t="str">
        <f>Players!AB286</f>
        <v>Midfield</v>
      </c>
      <c r="D285" s="1"/>
      <c r="F285" t="str">
        <f>IFERROR(INDEX(Lookup!B:B,MATCH(INDEX(Players!C:C,MATCH(E285,Players!A:A,0)),Lookup!D:D,0)),"")</f>
        <v/>
      </c>
      <c r="G285">
        <f>IF(Players!AC286=0,10000000,Players!AC286)</f>
        <v>3495000</v>
      </c>
      <c r="H285" s="16">
        <f>INDEX('Team forecast'!$B$2:$AO$26,MATCH('Master data'!$B285,'Team forecast'!$B$2:$B$26,0),MATCH('Master data'!H$1,'Team forecast'!$B$2:$AO$2,0))</f>
        <v>1.5209364700383743</v>
      </c>
      <c r="I285" s="16">
        <f>INDEX('Team forecast'!$B$2:$AO$26,MATCH('Master data'!$B285,'Team forecast'!$B$2:$B$26,0),MATCH('Master data'!I$1,'Team forecast'!$B$2:$AO$2,0))</f>
        <v>0.70247217008251406</v>
      </c>
      <c r="J285" s="16">
        <f>INDEX('Team forecast'!$B$2:$AO$26,MATCH('Master data'!$B285,'Team forecast'!$B$2:$B$26,0),MATCH('Master data'!J$1,'Team forecast'!$B$2:$AO$2,0))</f>
        <v>0.49535917668180812</v>
      </c>
      <c r="K285" s="16">
        <f>INDEX('Team forecast'!$B$2:$AO$26,MATCH('Master data'!$B285,'Team forecast'!$B$2:$B$26,0),MATCH('Master data'!K$1,'Team forecast'!$B$2:$AO$2,0))</f>
        <v>4.5628094101151229</v>
      </c>
      <c r="L285" s="16">
        <f>INDEX('Team forecast'!$B$2:$AO$26,MATCH('Master data'!$B285,'Team forecast'!$B$2:$B$26,0),MATCH('Master data'!L$1,'Team forecast'!$B$2:$AO$2,0))</f>
        <v>2.3923352925187715</v>
      </c>
      <c r="M285">
        <f>IF(Players!BC286=1,95,0)</f>
        <v>0</v>
      </c>
      <c r="N285" s="2">
        <f>Players!BN286</f>
        <v>0</v>
      </c>
      <c r="O285" s="2">
        <f>Players!BO286</f>
        <v>0</v>
      </c>
      <c r="P285" s="2">
        <f>Players!BP286</f>
        <v>0</v>
      </c>
      <c r="Q285" s="2">
        <f>Players!BQ286</f>
        <v>8.1929904415111512E-2</v>
      </c>
      <c r="R285" s="2">
        <f>Players!BR286</f>
        <v>0</v>
      </c>
      <c r="S285" s="2">
        <f t="shared" si="322"/>
        <v>1.5209364700383743</v>
      </c>
      <c r="T285" s="2">
        <f t="shared" si="323"/>
        <v>0.70247217008251406</v>
      </c>
      <c r="U285" s="16">
        <f>INDEX('Team forecast'!$B$2:$AO$26,MATCH('Master data'!$B285,'Team forecast'!$B$2:$B$26,0),MATCH('Master data'!U$1,'Team forecast'!$B$2:$AO$2,0))</f>
        <v>0.56654851943847506</v>
      </c>
      <c r="V285" s="16">
        <f>INDEX('Team forecast'!$B$2:$AO$26,MATCH('Master data'!$B285,'Team forecast'!$B$2:$B$26,0),MATCH('Master data'!V$1,'Team forecast'!$B$2:$AO$2,0))</f>
        <v>0.27032457927492948</v>
      </c>
      <c r="W285" s="16">
        <f>INDEX('Team forecast'!$B$2:$AO$26,MATCH('Master data'!$B285,'Team forecast'!$B$2:$B$26,0),MATCH('Master data'!W$1,'Team forecast'!$B$2:$AO$2,0))</f>
        <v>0.1631269012865954</v>
      </c>
      <c r="X285" s="5">
        <f t="shared" si="324"/>
        <v>-5000</v>
      </c>
      <c r="Y285" s="5">
        <f t="shared" si="325"/>
        <v>0</v>
      </c>
      <c r="Z285" s="5">
        <f t="shared" si="326"/>
        <v>0</v>
      </c>
      <c r="AA285" s="5">
        <f t="shared" si="327"/>
        <v>0</v>
      </c>
      <c r="AB285" s="5">
        <f t="shared" si="328"/>
        <v>0</v>
      </c>
      <c r="AC285" s="5">
        <f t="shared" si="329"/>
        <v>0</v>
      </c>
      <c r="AD285" s="5">
        <f t="shared" si="330"/>
        <v>0</v>
      </c>
      <c r="AE285" s="5">
        <f t="shared" si="331"/>
        <v>0</v>
      </c>
      <c r="AF285" s="5">
        <f t="shared" si="332"/>
        <v>0</v>
      </c>
      <c r="AG285" s="5">
        <f t="shared" si="333"/>
        <v>0</v>
      </c>
      <c r="AH285" s="5">
        <f t="shared" si="334"/>
        <v>0</v>
      </c>
      <c r="AI285" s="5">
        <f t="shared" si="335"/>
        <v>0</v>
      </c>
      <c r="AJ285" s="5">
        <f t="shared" si="336"/>
        <v>0</v>
      </c>
      <c r="AK285" s="5">
        <f>IFERROR(SUM(X285:AJ285),-5000)*((Cockpit!$C$3)^0)</f>
        <v>-5000</v>
      </c>
      <c r="AL285" s="16">
        <f>INDEX('Team forecast'!$B$2:$AO$26,MATCH('Master data'!$B285,'Team forecast'!$B$2:$B$26,0),MATCH('Master data'!AL$1,'Team forecast'!$B$2:$AO$2,0))</f>
        <v>0.9840391469881502</v>
      </c>
      <c r="AM285" s="16">
        <f>INDEX('Team forecast'!$B$2:$AO$26,MATCH('Master data'!$B285,'Team forecast'!$B$2:$B$26,0),MATCH('Master data'!AM$1,'Team forecast'!$B$2:$AO$2,0))</f>
        <v>1.4540427762338861</v>
      </c>
      <c r="AN285" s="16">
        <f>INDEX('Team forecast'!$B$2:$AO$26,MATCH('Master data'!$B285,'Team forecast'!$B$2:$B$26,0),MATCH('Master data'!AN$1,'Team forecast'!$B$2:$AO$2,0))</f>
        <v>0.23362388724035599</v>
      </c>
      <c r="AO285" s="16">
        <f>INDEX('Team forecast'!$B$2:$AO$26,MATCH('Master data'!$B285,'Team forecast'!$B$2:$B$26,0),MATCH('Master data'!AO$1,'Team forecast'!$B$2:$AO$2,0))</f>
        <v>2.9521174409644506</v>
      </c>
      <c r="AP285" s="16">
        <f>INDEX('Team forecast'!$B$2:$AO$26,MATCH('Master data'!$B285,'Team forecast'!$B$2:$B$26,0),MATCH('Master data'!AP$1,'Team forecast'!$B$2:$AO$2,0))</f>
        <v>4.9518799442370804</v>
      </c>
      <c r="AQ285" s="5">
        <f t="shared" si="337"/>
        <v>-5000</v>
      </c>
      <c r="AR285" s="5">
        <f>INDEX('Team forecast'!$B$2:$AO$26,MATCH('Master data'!$B285,'Team forecast'!$B$2:$B$26,0),MATCH('Master data'!AR$1,'Team forecast'!$B$2:$AO$2,0))*IF(X285&gt;0,25000,0)</f>
        <v>0</v>
      </c>
      <c r="AS285" s="16">
        <f>INDEX('Team forecast'!$B$2:$AO$26,MATCH('Master data'!$B285,'Team forecast'!$B$2:$B$26,0),MATCH('Master data'!AS$1,'Team forecast'!$B$2:$AO$2,0))*IF(X285&gt;0,5000,0)</f>
        <v>0</v>
      </c>
      <c r="AT285" s="16">
        <f>INDEX('Team forecast'!$B$2:$AO$26,MATCH('Master data'!$B285,'Team forecast'!$B$2:$B$26,0),MATCH('Master data'!AT$1,'Team forecast'!$B$2:$AO$2,0))*IF(X285&gt;0,-15000,0)</f>
        <v>0</v>
      </c>
      <c r="AU285" s="5">
        <f t="shared" si="338"/>
        <v>0</v>
      </c>
      <c r="AV285" s="5">
        <f t="shared" si="339"/>
        <v>0</v>
      </c>
      <c r="AW285" s="5">
        <f t="shared" si="340"/>
        <v>0</v>
      </c>
      <c r="AX285" s="5">
        <f t="shared" si="341"/>
        <v>0</v>
      </c>
      <c r="AY285" s="5">
        <f t="shared" si="342"/>
        <v>0</v>
      </c>
      <c r="AZ285" s="5">
        <f t="shared" si="343"/>
        <v>0</v>
      </c>
      <c r="BA285" s="5">
        <f t="shared" si="344"/>
        <v>0</v>
      </c>
      <c r="BB285" s="5">
        <f t="shared" si="345"/>
        <v>0</v>
      </c>
      <c r="BC285" s="5">
        <f t="shared" si="346"/>
        <v>0</v>
      </c>
      <c r="BD285" s="5">
        <f t="shared" si="347"/>
        <v>-5000</v>
      </c>
      <c r="BE285" s="16">
        <f>INDEX('Team forecast'!$B$2:$AO$26,MATCH('Master data'!$B285,'Team forecast'!$B$2:$B$26,0),MATCH('Master data'!BE$1,'Team forecast'!$B$2:$AO$2,0))</f>
        <v>0</v>
      </c>
      <c r="BF285" s="16">
        <f>INDEX('Team forecast'!$B$2:$AO$26,MATCH('Master data'!$B285,'Team forecast'!$B$2:$B$26,0),MATCH('Master data'!BF$1,'Team forecast'!$B$2:$AO$2,0))</f>
        <v>0</v>
      </c>
      <c r="BG285" s="16">
        <f>INDEX('Team forecast'!$B$2:$AO$26,MATCH('Master data'!$B285,'Team forecast'!$B$2:$B$26,0),MATCH('Master data'!BG$1,'Team forecast'!$B$2:$AO$2,0))</f>
        <v>0</v>
      </c>
      <c r="BH285" s="16">
        <f>INDEX('Team forecast'!$B$2:$AO$26,MATCH('Master data'!$B285,'Team forecast'!$B$2:$B$26,0),MATCH('Master data'!BH$1,'Team forecast'!$B$2:$AO$2,0))</f>
        <v>0</v>
      </c>
      <c r="BI285" s="16">
        <f>INDEX('Team forecast'!$B$2:$AO$26,MATCH('Master data'!$B285,'Team forecast'!$B$2:$B$26,0),MATCH('Master data'!BI$1,'Team forecast'!$B$2:$AO$2,0))</f>
        <v>0</v>
      </c>
      <c r="BJ285" s="5">
        <f t="shared" si="348"/>
        <v>-5000</v>
      </c>
      <c r="BK285" s="5">
        <f>INDEX('Team forecast'!$R$3:$BH$26,MATCH($B285,'Team forecast'!$B$3:$B$26,0),MATCH(BK$1,'Team forecast'!$R$2:$BH$2,0))*IF($X285&gt;0,25000,0)</f>
        <v>0</v>
      </c>
      <c r="BL285" s="5">
        <f>INDEX('Team forecast'!$R$3:$BH$26,MATCH($B285,'Team forecast'!$B$3:$B$26,0),MATCH(BL$1,'Team forecast'!$R$2:$BH$2,0))*IF($X285&gt;0,5000,0)</f>
        <v>0</v>
      </c>
      <c r="BM285" s="5">
        <f>INDEX('Team forecast'!$R$3:$BH$26,MATCH($B285,'Team forecast'!$B$3:$B$26,0),MATCH(BM$1,'Team forecast'!$R$2:$BH$2,0))*IF($X285&gt;0,-15000,0)</f>
        <v>0</v>
      </c>
      <c r="BN285" s="5">
        <f t="shared" si="349"/>
        <v>0</v>
      </c>
      <c r="BO285" s="5">
        <f t="shared" si="350"/>
        <v>0</v>
      </c>
      <c r="BP285" s="5">
        <f t="shared" si="351"/>
        <v>0</v>
      </c>
      <c r="BQ285" s="5">
        <f t="shared" si="352"/>
        <v>0</v>
      </c>
      <c r="BR285" s="5">
        <f t="shared" si="353"/>
        <v>0</v>
      </c>
      <c r="BS285" s="5">
        <f t="shared" si="354"/>
        <v>0</v>
      </c>
      <c r="BT285" s="5">
        <f t="shared" si="355"/>
        <v>0</v>
      </c>
      <c r="BU285" s="5">
        <f t="shared" si="356"/>
        <v>0</v>
      </c>
      <c r="BV285" s="5">
        <f t="shared" si="357"/>
        <v>0</v>
      </c>
      <c r="BW285" s="5">
        <f t="shared" si="358"/>
        <v>0</v>
      </c>
      <c r="BX285" s="5">
        <f t="shared" si="359"/>
        <v>-5000</v>
      </c>
      <c r="BY285" s="5">
        <f t="shared" si="360"/>
        <v>-15000</v>
      </c>
      <c r="BZ285" s="5">
        <f>MAX(INDEX('Team forecast'!$R$3:$BH$26,MATCH($B285,'Team forecast'!$B$3:$B$26,0),MATCH(BZ$1,'Team forecast'!$R$2:$BH$2,0))*($BX285)-(1-INDEX('Team forecast'!$R$3:$BH$26,MATCH($B285,'Team forecast'!$B$3:$B$26,0),MATCH(BZ$1,'Team forecast'!$R$2:$BH$2,0)))*(BY285+CH285)*0.01,-5000)</f>
        <v>-5000</v>
      </c>
      <c r="CA285" s="5">
        <f>MAX(INDEX('Team forecast'!$R$3:$BH$26,MATCH($B285,'Team forecast'!$B$3:$B$26,0),MATCH(CA$1,'Team forecast'!$R$2:$BH$2,0))*$BX285-(1-INDEX('Team forecast'!$R$3:$BH$26,MATCH($B285,'Team forecast'!$B$3:$B$26,0),MATCH(CA$1,'Team forecast'!$R$2:$BH$2,0)))*(BY285+BX285+CH285)*0.01,-5000)</f>
        <v>-5000</v>
      </c>
      <c r="CB285" s="5">
        <f>MAX(INDEX('Team forecast'!$R$3:$BH$26,MATCH($B285,'Team forecast'!$B$3:$B$26,0),MATCH(CB$1,'Team forecast'!$R$2:$BH$2,0))*$BX285-(1-INDEX('Team forecast'!$R$3:$BH$26,MATCH($B285,'Team forecast'!$B$3:$B$26,0),MATCH(CB$1,'Team forecast'!$R$2:$BH$2,0)))*(BY285+BX285*2+CH285)*0.01,0)</f>
        <v>0</v>
      </c>
      <c r="CC285" s="5">
        <v>0</v>
      </c>
      <c r="CD285" s="5">
        <f>+AK285+BD285*Cockpit!$C$3+BW285*Cockpit!$C$3^2+BZ285*Cockpit!$C$3^3+CA285*Cockpit!$C$3^4+CB285*Cockpit!$C$3^5+CC285*Cockpit!$C$3^6</f>
        <v>-10802.469135802468</v>
      </c>
      <c r="CE285" s="5"/>
      <c r="CF285" s="5"/>
      <c r="CG285" s="5">
        <v>0</v>
      </c>
      <c r="CH285" s="5">
        <f t="shared" si="361"/>
        <v>3495000</v>
      </c>
      <c r="CI285" s="5">
        <f t="shared" si="362"/>
        <v>3495000</v>
      </c>
      <c r="CJ285" s="1">
        <f t="shared" si="363"/>
        <v>-3.0000000000000001E-3</v>
      </c>
      <c r="CK285" s="5">
        <f>RANK(CD285,$CD$2:$CD$622)+COUNTIF($CD$2:$CD285,$CD285)-1</f>
        <v>503</v>
      </c>
      <c r="CL285" s="5">
        <f>RANK(CJ285,$CJ$2:$CJ$622)+COUNTIF($CJ$2:$CJ285,$CJ285)-1</f>
        <v>471</v>
      </c>
    </row>
    <row r="286" spans="1:90" x14ac:dyDescent="0.3">
      <c r="A286" t="str">
        <f>Players!P287</f>
        <v>Denis Cheryshev</v>
      </c>
      <c r="B286" t="str">
        <f>Players!G287</f>
        <v>Russia</v>
      </c>
      <c r="C286" t="str">
        <f>Players!AB287</f>
        <v>Midfield</v>
      </c>
      <c r="D286" s="1"/>
      <c r="F286" t="str">
        <f>IFERROR(INDEX(Lookup!B:B,MATCH(INDEX(Players!C:C,MATCH(E286,Players!A:A,0)),Lookup!D:D,0)),"")</f>
        <v/>
      </c>
      <c r="G286">
        <f>IF(Players!AC287=0,10000000,Players!AC287)</f>
        <v>2484000</v>
      </c>
      <c r="H286" s="16">
        <f>INDEX('Team forecast'!$B$2:$AO$26,MATCH('Master data'!$B286,'Team forecast'!$B$2:$B$26,0),MATCH('Master data'!H$1,'Team forecast'!$B$2:$AO$2,0))</f>
        <v>1.5209364700383743</v>
      </c>
      <c r="I286" s="16">
        <f>INDEX('Team forecast'!$B$2:$AO$26,MATCH('Master data'!$B286,'Team forecast'!$B$2:$B$26,0),MATCH('Master data'!I$1,'Team forecast'!$B$2:$AO$2,0))</f>
        <v>0.70247217008251406</v>
      </c>
      <c r="J286" s="16">
        <f>INDEX('Team forecast'!$B$2:$AO$26,MATCH('Master data'!$B286,'Team forecast'!$B$2:$B$26,0),MATCH('Master data'!J$1,'Team forecast'!$B$2:$AO$2,0))</f>
        <v>0.49535917668180812</v>
      </c>
      <c r="K286" s="16">
        <f>INDEX('Team forecast'!$B$2:$AO$26,MATCH('Master data'!$B286,'Team forecast'!$B$2:$B$26,0),MATCH('Master data'!K$1,'Team forecast'!$B$2:$AO$2,0))</f>
        <v>4.5628094101151229</v>
      </c>
      <c r="L286" s="16">
        <f>INDEX('Team forecast'!$B$2:$AO$26,MATCH('Master data'!$B286,'Team forecast'!$B$2:$B$26,0),MATCH('Master data'!L$1,'Team forecast'!$B$2:$AO$2,0))</f>
        <v>2.3923352925187715</v>
      </c>
      <c r="M286">
        <f>IF(Players!BC287=1,95,0)</f>
        <v>0</v>
      </c>
      <c r="N286" s="2">
        <f>Players!BN287</f>
        <v>0</v>
      </c>
      <c r="O286" s="2">
        <f>Players!BO287</f>
        <v>0</v>
      </c>
      <c r="P286" s="2">
        <f>Players!BP287</f>
        <v>0</v>
      </c>
      <c r="Q286" s="2">
        <f>Players!BQ287</f>
        <v>0.26250453720508171</v>
      </c>
      <c r="R286" s="2">
        <f>Players!BR287</f>
        <v>0</v>
      </c>
      <c r="S286" s="2">
        <f t="shared" si="322"/>
        <v>1.5209364700383743</v>
      </c>
      <c r="T286" s="2">
        <f t="shared" si="323"/>
        <v>0.70247217008251406</v>
      </c>
      <c r="U286" s="16">
        <f>INDEX('Team forecast'!$B$2:$AO$26,MATCH('Master data'!$B286,'Team forecast'!$B$2:$B$26,0),MATCH('Master data'!U$1,'Team forecast'!$B$2:$AO$2,0))</f>
        <v>0.56654851943847506</v>
      </c>
      <c r="V286" s="16">
        <f>INDEX('Team forecast'!$B$2:$AO$26,MATCH('Master data'!$B286,'Team forecast'!$B$2:$B$26,0),MATCH('Master data'!V$1,'Team forecast'!$B$2:$AO$2,0))</f>
        <v>0.27032457927492948</v>
      </c>
      <c r="W286" s="16">
        <f>INDEX('Team forecast'!$B$2:$AO$26,MATCH('Master data'!$B286,'Team forecast'!$B$2:$B$26,0),MATCH('Master data'!W$1,'Team forecast'!$B$2:$AO$2,0))</f>
        <v>0.1631269012865954</v>
      </c>
      <c r="X286" s="5">
        <f t="shared" si="324"/>
        <v>-5000</v>
      </c>
      <c r="Y286" s="5">
        <f t="shared" si="325"/>
        <v>0</v>
      </c>
      <c r="Z286" s="5">
        <f t="shared" si="326"/>
        <v>0</v>
      </c>
      <c r="AA286" s="5">
        <f t="shared" si="327"/>
        <v>0</v>
      </c>
      <c r="AB286" s="5">
        <f t="shared" si="328"/>
        <v>0</v>
      </c>
      <c r="AC286" s="5">
        <f t="shared" si="329"/>
        <v>0</v>
      </c>
      <c r="AD286" s="5">
        <f t="shared" si="330"/>
        <v>0</v>
      </c>
      <c r="AE286" s="5">
        <f t="shared" si="331"/>
        <v>0</v>
      </c>
      <c r="AF286" s="5">
        <f t="shared" si="332"/>
        <v>0</v>
      </c>
      <c r="AG286" s="5">
        <f t="shared" si="333"/>
        <v>0</v>
      </c>
      <c r="AH286" s="5">
        <f t="shared" si="334"/>
        <v>0</v>
      </c>
      <c r="AI286" s="5">
        <f t="shared" si="335"/>
        <v>0</v>
      </c>
      <c r="AJ286" s="5">
        <f t="shared" si="336"/>
        <v>0</v>
      </c>
      <c r="AK286" s="5">
        <f>IFERROR(SUM(X286:AJ286),-5000)*((Cockpit!$C$3)^0)</f>
        <v>-5000</v>
      </c>
      <c r="AL286" s="16">
        <f>INDEX('Team forecast'!$B$2:$AO$26,MATCH('Master data'!$B286,'Team forecast'!$B$2:$B$26,0),MATCH('Master data'!AL$1,'Team forecast'!$B$2:$AO$2,0))</f>
        <v>0.9840391469881502</v>
      </c>
      <c r="AM286" s="16">
        <f>INDEX('Team forecast'!$B$2:$AO$26,MATCH('Master data'!$B286,'Team forecast'!$B$2:$B$26,0),MATCH('Master data'!AM$1,'Team forecast'!$B$2:$AO$2,0))</f>
        <v>1.4540427762338861</v>
      </c>
      <c r="AN286" s="16">
        <f>INDEX('Team forecast'!$B$2:$AO$26,MATCH('Master data'!$B286,'Team forecast'!$B$2:$B$26,0),MATCH('Master data'!AN$1,'Team forecast'!$B$2:$AO$2,0))</f>
        <v>0.23362388724035599</v>
      </c>
      <c r="AO286" s="16">
        <f>INDEX('Team forecast'!$B$2:$AO$26,MATCH('Master data'!$B286,'Team forecast'!$B$2:$B$26,0),MATCH('Master data'!AO$1,'Team forecast'!$B$2:$AO$2,0))</f>
        <v>2.9521174409644506</v>
      </c>
      <c r="AP286" s="16">
        <f>INDEX('Team forecast'!$B$2:$AO$26,MATCH('Master data'!$B286,'Team forecast'!$B$2:$B$26,0),MATCH('Master data'!AP$1,'Team forecast'!$B$2:$AO$2,0))</f>
        <v>4.9518799442370804</v>
      </c>
      <c r="AQ286" s="5">
        <f t="shared" si="337"/>
        <v>-5000</v>
      </c>
      <c r="AR286" s="5">
        <f>INDEX('Team forecast'!$B$2:$AO$26,MATCH('Master data'!$B286,'Team forecast'!$B$2:$B$26,0),MATCH('Master data'!AR$1,'Team forecast'!$B$2:$AO$2,0))*IF(X286&gt;0,25000,0)</f>
        <v>0</v>
      </c>
      <c r="AS286" s="16">
        <f>INDEX('Team forecast'!$B$2:$AO$26,MATCH('Master data'!$B286,'Team forecast'!$B$2:$B$26,0),MATCH('Master data'!AS$1,'Team forecast'!$B$2:$AO$2,0))*IF(X286&gt;0,5000,0)</f>
        <v>0</v>
      </c>
      <c r="AT286" s="16">
        <f>INDEX('Team forecast'!$B$2:$AO$26,MATCH('Master data'!$B286,'Team forecast'!$B$2:$B$26,0),MATCH('Master data'!AT$1,'Team forecast'!$B$2:$AO$2,0))*IF(X286&gt;0,-15000,0)</f>
        <v>0</v>
      </c>
      <c r="AU286" s="5">
        <f t="shared" si="338"/>
        <v>0</v>
      </c>
      <c r="AV286" s="5">
        <f t="shared" si="339"/>
        <v>0</v>
      </c>
      <c r="AW286" s="5">
        <f t="shared" si="340"/>
        <v>0</v>
      </c>
      <c r="AX286" s="5">
        <f t="shared" si="341"/>
        <v>0</v>
      </c>
      <c r="AY286" s="5">
        <f t="shared" si="342"/>
        <v>0</v>
      </c>
      <c r="AZ286" s="5">
        <f t="shared" si="343"/>
        <v>0</v>
      </c>
      <c r="BA286" s="5">
        <f t="shared" si="344"/>
        <v>0</v>
      </c>
      <c r="BB286" s="5">
        <f t="shared" si="345"/>
        <v>0</v>
      </c>
      <c r="BC286" s="5">
        <f t="shared" si="346"/>
        <v>0</v>
      </c>
      <c r="BD286" s="5">
        <f t="shared" si="347"/>
        <v>-5000</v>
      </c>
      <c r="BE286" s="16">
        <f>INDEX('Team forecast'!$B$2:$AO$26,MATCH('Master data'!$B286,'Team forecast'!$B$2:$B$26,0),MATCH('Master data'!BE$1,'Team forecast'!$B$2:$AO$2,0))</f>
        <v>0</v>
      </c>
      <c r="BF286" s="16">
        <f>INDEX('Team forecast'!$B$2:$AO$26,MATCH('Master data'!$B286,'Team forecast'!$B$2:$B$26,0),MATCH('Master data'!BF$1,'Team forecast'!$B$2:$AO$2,0))</f>
        <v>0</v>
      </c>
      <c r="BG286" s="16">
        <f>INDEX('Team forecast'!$B$2:$AO$26,MATCH('Master data'!$B286,'Team forecast'!$B$2:$B$26,0),MATCH('Master data'!BG$1,'Team forecast'!$B$2:$AO$2,0))</f>
        <v>0</v>
      </c>
      <c r="BH286" s="16">
        <f>INDEX('Team forecast'!$B$2:$AO$26,MATCH('Master data'!$B286,'Team forecast'!$B$2:$B$26,0),MATCH('Master data'!BH$1,'Team forecast'!$B$2:$AO$2,0))</f>
        <v>0</v>
      </c>
      <c r="BI286" s="16">
        <f>INDEX('Team forecast'!$B$2:$AO$26,MATCH('Master data'!$B286,'Team forecast'!$B$2:$B$26,0),MATCH('Master data'!BI$1,'Team forecast'!$B$2:$AO$2,0))</f>
        <v>0</v>
      </c>
      <c r="BJ286" s="5">
        <f t="shared" si="348"/>
        <v>-5000</v>
      </c>
      <c r="BK286" s="5">
        <f>INDEX('Team forecast'!$R$3:$BH$26,MATCH($B286,'Team forecast'!$B$3:$B$26,0),MATCH(BK$1,'Team forecast'!$R$2:$BH$2,0))*IF($X286&gt;0,25000,0)</f>
        <v>0</v>
      </c>
      <c r="BL286" s="5">
        <f>INDEX('Team forecast'!$R$3:$BH$26,MATCH($B286,'Team forecast'!$B$3:$B$26,0),MATCH(BL$1,'Team forecast'!$R$2:$BH$2,0))*IF($X286&gt;0,5000,0)</f>
        <v>0</v>
      </c>
      <c r="BM286" s="5">
        <f>INDEX('Team forecast'!$R$3:$BH$26,MATCH($B286,'Team forecast'!$B$3:$B$26,0),MATCH(BM$1,'Team forecast'!$R$2:$BH$2,0))*IF($X286&gt;0,-15000,0)</f>
        <v>0</v>
      </c>
      <c r="BN286" s="5">
        <f t="shared" si="349"/>
        <v>0</v>
      </c>
      <c r="BO286" s="5">
        <f t="shared" si="350"/>
        <v>0</v>
      </c>
      <c r="BP286" s="5">
        <f t="shared" si="351"/>
        <v>0</v>
      </c>
      <c r="BQ286" s="5">
        <f t="shared" si="352"/>
        <v>0</v>
      </c>
      <c r="BR286" s="5">
        <f t="shared" si="353"/>
        <v>0</v>
      </c>
      <c r="BS286" s="5">
        <f t="shared" si="354"/>
        <v>0</v>
      </c>
      <c r="BT286" s="5">
        <f t="shared" si="355"/>
        <v>0</v>
      </c>
      <c r="BU286" s="5">
        <f t="shared" si="356"/>
        <v>0</v>
      </c>
      <c r="BV286" s="5">
        <f t="shared" si="357"/>
        <v>0</v>
      </c>
      <c r="BW286" s="5">
        <f t="shared" si="358"/>
        <v>0</v>
      </c>
      <c r="BX286" s="5">
        <f t="shared" si="359"/>
        <v>-5000</v>
      </c>
      <c r="BY286" s="5">
        <f t="shared" si="360"/>
        <v>-15000</v>
      </c>
      <c r="BZ286" s="5">
        <f>MAX(INDEX('Team forecast'!$R$3:$BH$26,MATCH($B286,'Team forecast'!$B$3:$B$26,0),MATCH(BZ$1,'Team forecast'!$R$2:$BH$2,0))*($BX286)-(1-INDEX('Team forecast'!$R$3:$BH$26,MATCH($B286,'Team forecast'!$B$3:$B$26,0),MATCH(BZ$1,'Team forecast'!$R$2:$BH$2,0)))*(BY286+CH286)*0.01,-5000)</f>
        <v>-5000</v>
      </c>
      <c r="CA286" s="5">
        <f>MAX(INDEX('Team forecast'!$R$3:$BH$26,MATCH($B286,'Team forecast'!$B$3:$B$26,0),MATCH(CA$1,'Team forecast'!$R$2:$BH$2,0))*$BX286-(1-INDEX('Team forecast'!$R$3:$BH$26,MATCH($B286,'Team forecast'!$B$3:$B$26,0),MATCH(CA$1,'Team forecast'!$R$2:$BH$2,0)))*(BY286+BX286+CH286)*0.01,-5000)</f>
        <v>-5000</v>
      </c>
      <c r="CB286" s="5">
        <f>MAX(INDEX('Team forecast'!$R$3:$BH$26,MATCH($B286,'Team forecast'!$B$3:$B$26,0),MATCH(CB$1,'Team forecast'!$R$2:$BH$2,0))*$BX286-(1-INDEX('Team forecast'!$R$3:$BH$26,MATCH($B286,'Team forecast'!$B$3:$B$26,0),MATCH(CB$1,'Team forecast'!$R$2:$BH$2,0)))*(BY286+BX286*2+CH286)*0.01,0)</f>
        <v>0</v>
      </c>
      <c r="CC286" s="5">
        <v>0</v>
      </c>
      <c r="CD286" s="5">
        <f>+AK286+BD286*Cockpit!$C$3+BW286*Cockpit!$C$3^2+BZ286*Cockpit!$C$3^3+CA286*Cockpit!$C$3^4+CB286*Cockpit!$C$3^5+CC286*Cockpit!$C$3^6</f>
        <v>-10802.469135802468</v>
      </c>
      <c r="CE286" s="5"/>
      <c r="CF286" s="5"/>
      <c r="CG286" s="5">
        <v>0</v>
      </c>
      <c r="CH286" s="5">
        <f t="shared" si="361"/>
        <v>2484000</v>
      </c>
      <c r="CI286" s="5">
        <f t="shared" si="362"/>
        <v>2484000</v>
      </c>
      <c r="CJ286" s="1">
        <f t="shared" si="363"/>
        <v>-4.0000000000000001E-3</v>
      </c>
      <c r="CK286" s="5">
        <f>RANK(CD286,$CD$2:$CD$622)+COUNTIF($CD$2:$CD286,$CD286)-1</f>
        <v>504</v>
      </c>
      <c r="CL286" s="5">
        <f>RANK(CJ286,$CJ$2:$CJ$622)+COUNTIF($CJ$2:$CJ286,$CJ286)-1</f>
        <v>510</v>
      </c>
    </row>
    <row r="287" spans="1:90" x14ac:dyDescent="0.3">
      <c r="A287" t="str">
        <f>Players!P288</f>
        <v>Magomed Ozdoyev</v>
      </c>
      <c r="B287" t="str">
        <f>Players!G288</f>
        <v>Russia</v>
      </c>
      <c r="C287" t="str">
        <f>Players!AB288</f>
        <v>Midfield</v>
      </c>
      <c r="D287" s="1"/>
      <c r="F287" t="str">
        <f>IFERROR(INDEX(Lookup!B:B,MATCH(INDEX(Players!C:C,MATCH(E287,Players!A:A,0)),Lookup!D:D,0)),"")</f>
        <v/>
      </c>
      <c r="G287">
        <f>IF(Players!AC288=0,10000000,Players!AC288)</f>
        <v>2968000</v>
      </c>
      <c r="H287" s="16">
        <f>INDEX('Team forecast'!$B$2:$AO$26,MATCH('Master data'!$B287,'Team forecast'!$B$2:$B$26,0),MATCH('Master data'!H$1,'Team forecast'!$B$2:$AO$2,0))</f>
        <v>1.5209364700383743</v>
      </c>
      <c r="I287" s="16">
        <f>INDEX('Team forecast'!$B$2:$AO$26,MATCH('Master data'!$B287,'Team forecast'!$B$2:$B$26,0),MATCH('Master data'!I$1,'Team forecast'!$B$2:$AO$2,0))</f>
        <v>0.70247217008251406</v>
      </c>
      <c r="J287" s="16">
        <f>INDEX('Team forecast'!$B$2:$AO$26,MATCH('Master data'!$B287,'Team forecast'!$B$2:$B$26,0),MATCH('Master data'!J$1,'Team forecast'!$B$2:$AO$2,0))</f>
        <v>0.49535917668180812</v>
      </c>
      <c r="K287" s="16">
        <f>INDEX('Team forecast'!$B$2:$AO$26,MATCH('Master data'!$B287,'Team forecast'!$B$2:$B$26,0),MATCH('Master data'!K$1,'Team forecast'!$B$2:$AO$2,0))</f>
        <v>4.5628094101151229</v>
      </c>
      <c r="L287" s="16">
        <f>INDEX('Team forecast'!$B$2:$AO$26,MATCH('Master data'!$B287,'Team forecast'!$B$2:$B$26,0),MATCH('Master data'!L$1,'Team forecast'!$B$2:$AO$2,0))</f>
        <v>2.3923352925187715</v>
      </c>
      <c r="M287">
        <f>IF(Players!BC288=1,95,0)</f>
        <v>95</v>
      </c>
      <c r="N287" s="2">
        <f>Players!BN288</f>
        <v>6.9479662955439614E-2</v>
      </c>
      <c r="O287" s="2">
        <f>Players!BO288</f>
        <v>5.5105580699216568E-2</v>
      </c>
      <c r="P287" s="2">
        <f>Players!BP288</f>
        <v>5.1276911646338394E-2</v>
      </c>
      <c r="Q287" s="2">
        <f>Players!BQ288</f>
        <v>0.1419299044151115</v>
      </c>
      <c r="R287" s="2">
        <f>Players!BR288</f>
        <v>0</v>
      </c>
      <c r="S287" s="2">
        <f t="shared" si="322"/>
        <v>1.5209364700383743</v>
      </c>
      <c r="T287" s="2">
        <f t="shared" si="323"/>
        <v>0.70247217008251406</v>
      </c>
      <c r="U287" s="16">
        <f>INDEX('Team forecast'!$B$2:$AO$26,MATCH('Master data'!$B287,'Team forecast'!$B$2:$B$26,0),MATCH('Master data'!U$1,'Team forecast'!$B$2:$AO$2,0))</f>
        <v>0.56654851943847506</v>
      </c>
      <c r="V287" s="16">
        <f>INDEX('Team forecast'!$B$2:$AO$26,MATCH('Master data'!$B287,'Team forecast'!$B$2:$B$26,0),MATCH('Master data'!V$1,'Team forecast'!$B$2:$AO$2,0))</f>
        <v>0.27032457927492948</v>
      </c>
      <c r="W287" s="16">
        <f>INDEX('Team forecast'!$B$2:$AO$26,MATCH('Master data'!$B287,'Team forecast'!$B$2:$B$26,0),MATCH('Master data'!W$1,'Team forecast'!$B$2:$AO$2,0))</f>
        <v>0.1631269012865954</v>
      </c>
      <c r="X287" s="5">
        <f t="shared" si="324"/>
        <v>7000</v>
      </c>
      <c r="Y287" s="5">
        <f t="shared" si="325"/>
        <v>14163.712985961876</v>
      </c>
      <c r="Z287" s="5">
        <f t="shared" si="326"/>
        <v>1351.6228963746473</v>
      </c>
      <c r="AA287" s="5">
        <f t="shared" si="327"/>
        <v>-2446.9035192989309</v>
      </c>
      <c r="AB287" s="5">
        <f t="shared" si="328"/>
        <v>13209.269164362791</v>
      </c>
      <c r="AC287" s="5">
        <f t="shared" si="329"/>
        <v>4190.6043694040609</v>
      </c>
      <c r="AD287" s="5">
        <f t="shared" si="330"/>
        <v>2339.6677498155454</v>
      </c>
      <c r="AE287" s="5">
        <f t="shared" si="331"/>
        <v>0</v>
      </c>
      <c r="AF287" s="5">
        <f t="shared" si="332"/>
        <v>0</v>
      </c>
      <c r="AG287" s="5">
        <f t="shared" si="333"/>
        <v>-2838.5980883022298</v>
      </c>
      <c r="AH287" s="5">
        <f t="shared" si="334"/>
        <v>0</v>
      </c>
      <c r="AI287" s="5">
        <f t="shared" si="335"/>
        <v>15209.364700383743</v>
      </c>
      <c r="AJ287" s="5">
        <f t="shared" si="336"/>
        <v>-5619.7773606601122</v>
      </c>
      <c r="AK287" s="5">
        <f>IFERROR(SUM(X287:AJ287),-5000)*((Cockpit!$C$3)^0)</f>
        <v>46558.962898041398</v>
      </c>
      <c r="AL287" s="16">
        <f>INDEX('Team forecast'!$B$2:$AO$26,MATCH('Master data'!$B287,'Team forecast'!$B$2:$B$26,0),MATCH('Master data'!AL$1,'Team forecast'!$B$2:$AO$2,0))</f>
        <v>0.9840391469881502</v>
      </c>
      <c r="AM287" s="16">
        <f>INDEX('Team forecast'!$B$2:$AO$26,MATCH('Master data'!$B287,'Team forecast'!$B$2:$B$26,0),MATCH('Master data'!AM$1,'Team forecast'!$B$2:$AO$2,0))</f>
        <v>1.4540427762338861</v>
      </c>
      <c r="AN287" s="16">
        <f>INDEX('Team forecast'!$B$2:$AO$26,MATCH('Master data'!$B287,'Team forecast'!$B$2:$B$26,0),MATCH('Master data'!AN$1,'Team forecast'!$B$2:$AO$2,0))</f>
        <v>0.23362388724035599</v>
      </c>
      <c r="AO287" s="16">
        <f>INDEX('Team forecast'!$B$2:$AO$26,MATCH('Master data'!$B287,'Team forecast'!$B$2:$B$26,0),MATCH('Master data'!AO$1,'Team forecast'!$B$2:$AO$2,0))</f>
        <v>2.9521174409644506</v>
      </c>
      <c r="AP287" s="16">
        <f>INDEX('Team forecast'!$B$2:$AO$26,MATCH('Master data'!$B287,'Team forecast'!$B$2:$B$26,0),MATCH('Master data'!AP$1,'Team forecast'!$B$2:$AO$2,0))</f>
        <v>4.9518799442370804</v>
      </c>
      <c r="AQ287" s="5">
        <f t="shared" si="337"/>
        <v>7000</v>
      </c>
      <c r="AR287" s="5">
        <f>INDEX('Team forecast'!$B$2:$AO$26,MATCH('Master data'!$B287,'Team forecast'!$B$2:$B$26,0),MATCH('Master data'!AR$1,'Team forecast'!$B$2:$AO$2,0))*IF(X287&gt;0,25000,0)</f>
        <v>6147.9970326409475</v>
      </c>
      <c r="AS287" s="16">
        <f>INDEX('Team forecast'!$B$2:$AO$26,MATCH('Master data'!$B287,'Team forecast'!$B$2:$B$26,0),MATCH('Master data'!AS$1,'Team forecast'!$B$2:$AO$2,0))*IF(X287&gt;0,5000,0)</f>
        <v>1374.2581602373884</v>
      </c>
      <c r="AT287" s="16">
        <f>INDEX('Team forecast'!$B$2:$AO$26,MATCH('Master data'!$B287,'Team forecast'!$B$2:$B$26,0),MATCH('Master data'!AT$1,'Team forecast'!$B$2:$AO$2,0))*IF(X287&gt;0,-15000,0)</f>
        <v>-7188.4272997032631</v>
      </c>
      <c r="AU287" s="5">
        <f t="shared" si="338"/>
        <v>8546.3385334618724</v>
      </c>
      <c r="AV287" s="5">
        <f t="shared" si="339"/>
        <v>2711.3024312771872</v>
      </c>
      <c r="AW287" s="5">
        <f t="shared" si="340"/>
        <v>1513.7546518994873</v>
      </c>
      <c r="AX287" s="5">
        <f t="shared" si="341"/>
        <v>0</v>
      </c>
      <c r="AY287" s="5">
        <f t="shared" si="342"/>
        <v>0</v>
      </c>
      <c r="AZ287" s="5">
        <f t="shared" si="343"/>
        <v>-2838.5980883022298</v>
      </c>
      <c r="BA287" s="5">
        <f t="shared" si="344"/>
        <v>0</v>
      </c>
      <c r="BB287" s="5">
        <f t="shared" si="345"/>
        <v>9840.3914698815024</v>
      </c>
      <c r="BC287" s="5">
        <f t="shared" si="346"/>
        <v>-11632.342209871089</v>
      </c>
      <c r="BD287" s="5">
        <f t="shared" si="347"/>
        <v>15474.674681521801</v>
      </c>
      <c r="BE287" s="16">
        <f>INDEX('Team forecast'!$B$2:$AO$26,MATCH('Master data'!$B287,'Team forecast'!$B$2:$B$26,0),MATCH('Master data'!BE$1,'Team forecast'!$B$2:$AO$2,0))</f>
        <v>0</v>
      </c>
      <c r="BF287" s="16">
        <f>INDEX('Team forecast'!$B$2:$AO$26,MATCH('Master data'!$B287,'Team forecast'!$B$2:$B$26,0),MATCH('Master data'!BF$1,'Team forecast'!$B$2:$AO$2,0))</f>
        <v>0</v>
      </c>
      <c r="BG287" s="16">
        <f>INDEX('Team forecast'!$B$2:$AO$26,MATCH('Master data'!$B287,'Team forecast'!$B$2:$B$26,0),MATCH('Master data'!BG$1,'Team forecast'!$B$2:$AO$2,0))</f>
        <v>0</v>
      </c>
      <c r="BH287" s="16">
        <f>INDEX('Team forecast'!$B$2:$AO$26,MATCH('Master data'!$B287,'Team forecast'!$B$2:$B$26,0),MATCH('Master data'!BH$1,'Team forecast'!$B$2:$AO$2,0))</f>
        <v>0</v>
      </c>
      <c r="BI287" s="16">
        <f>INDEX('Team forecast'!$B$2:$AO$26,MATCH('Master data'!$B287,'Team forecast'!$B$2:$B$26,0),MATCH('Master data'!BI$1,'Team forecast'!$B$2:$AO$2,0))</f>
        <v>0</v>
      </c>
      <c r="BJ287" s="5">
        <f t="shared" si="348"/>
        <v>7000</v>
      </c>
      <c r="BK287" s="5">
        <f>INDEX('Team forecast'!$R$3:$BH$26,MATCH($B287,'Team forecast'!$B$3:$B$26,0),MATCH(BK$1,'Team forecast'!$R$2:$BH$2,0))*IF($X287&gt;0,25000,0)</f>
        <v>0</v>
      </c>
      <c r="BL287" s="5">
        <f>INDEX('Team forecast'!$R$3:$BH$26,MATCH($B287,'Team forecast'!$B$3:$B$26,0),MATCH(BL$1,'Team forecast'!$R$2:$BH$2,0))*IF($X287&gt;0,5000,0)</f>
        <v>0</v>
      </c>
      <c r="BM287" s="5">
        <f>INDEX('Team forecast'!$R$3:$BH$26,MATCH($B287,'Team forecast'!$B$3:$B$26,0),MATCH(BM$1,'Team forecast'!$R$2:$BH$2,0))*IF($X287&gt;0,-15000,0)</f>
        <v>0</v>
      </c>
      <c r="BN287" s="5">
        <f t="shared" si="349"/>
        <v>0</v>
      </c>
      <c r="BO287" s="5">
        <f t="shared" si="350"/>
        <v>0</v>
      </c>
      <c r="BP287" s="5">
        <f t="shared" si="351"/>
        <v>0</v>
      </c>
      <c r="BQ287" s="5">
        <f t="shared" si="352"/>
        <v>0</v>
      </c>
      <c r="BR287" s="5">
        <f t="shared" si="353"/>
        <v>0</v>
      </c>
      <c r="BS287" s="5">
        <f t="shared" si="354"/>
        <v>-2838.5980883022298</v>
      </c>
      <c r="BT287" s="5">
        <f t="shared" si="355"/>
        <v>0</v>
      </c>
      <c r="BU287" s="5">
        <f t="shared" si="356"/>
        <v>0</v>
      </c>
      <c r="BV287" s="5">
        <f t="shared" si="357"/>
        <v>0</v>
      </c>
      <c r="BW287" s="5">
        <f t="shared" si="358"/>
        <v>0</v>
      </c>
      <c r="BX287" s="5">
        <f t="shared" si="359"/>
        <v>31016.818789781599</v>
      </c>
      <c r="BY287" s="5">
        <f t="shared" si="360"/>
        <v>93050.4563693448</v>
      </c>
      <c r="BZ287" s="5">
        <f>MAX(INDEX('Team forecast'!$R$3:$BH$26,MATCH($B287,'Team forecast'!$B$3:$B$26,0),MATCH(BZ$1,'Team forecast'!$R$2:$BH$2,0))*($BX287)-(1-INDEX('Team forecast'!$R$3:$BH$26,MATCH($B287,'Team forecast'!$B$3:$B$26,0),MATCH(BZ$1,'Team forecast'!$R$2:$BH$2,0)))*(BY287+CH287)*0.01,-5000)</f>
        <v>-1264.160109657716</v>
      </c>
      <c r="CA287" s="5">
        <f>MAX(INDEX('Team forecast'!$R$3:$BH$26,MATCH($B287,'Team forecast'!$B$3:$B$26,0),MATCH(CA$1,'Team forecast'!$R$2:$BH$2,0))*$BX287-(1-INDEX('Team forecast'!$R$3:$BH$26,MATCH($B287,'Team forecast'!$B$3:$B$26,0),MATCH(CA$1,'Team forecast'!$R$2:$BH$2,0)))*(BY287+BX287+CH287)*0.01,-5000)</f>
        <v>-5000</v>
      </c>
      <c r="CB287" s="5">
        <f>MAX(INDEX('Team forecast'!$R$3:$BH$26,MATCH($B287,'Team forecast'!$B$3:$B$26,0),MATCH(CB$1,'Team forecast'!$R$2:$BH$2,0))*$BX287-(1-INDEX('Team forecast'!$R$3:$BH$26,MATCH($B287,'Team forecast'!$B$3:$B$26,0),MATCH(CB$1,'Team forecast'!$R$2:$BH$2,0)))*(BY287+BX287*2+CH287)*0.01,0)</f>
        <v>0</v>
      </c>
      <c r="CC287" s="5">
        <v>0</v>
      </c>
      <c r="CD287" s="5">
        <f>+AK287+BD287*Cockpit!$C$3+BW287*Cockpit!$C$3^2+BZ287*Cockpit!$C$3^3+CA287*Cockpit!$C$3^4+CB287*Cockpit!$C$3^5+CC287*Cockpit!$C$3^6</f>
        <v>55513.192406317845</v>
      </c>
      <c r="CE287" s="5"/>
      <c r="CF287" s="5"/>
      <c r="CG287" s="5">
        <v>0</v>
      </c>
      <c r="CH287" s="5">
        <f t="shared" si="361"/>
        <v>2968000</v>
      </c>
      <c r="CI287" s="5">
        <f t="shared" si="362"/>
        <v>2968000</v>
      </c>
      <c r="CJ287" s="1">
        <f t="shared" si="363"/>
        <v>1.9E-2</v>
      </c>
      <c r="CK287" s="5">
        <f>RANK(CD287,$CD$2:$CD$622)+COUNTIF($CD$2:$CD287,$CD287)-1</f>
        <v>167</v>
      </c>
      <c r="CL287" s="5">
        <f>RANK(CJ287,$CJ$2:$CJ$622)+COUNTIF($CJ$2:$CJ287,$CJ287)-1</f>
        <v>130</v>
      </c>
    </row>
    <row r="288" spans="1:90" x14ac:dyDescent="0.3">
      <c r="A288" t="str">
        <f>Players!P289</f>
        <v>Mike Maignan</v>
      </c>
      <c r="B288" t="str">
        <f>Players!G289</f>
        <v>France</v>
      </c>
      <c r="C288" t="str">
        <f>Players!AB289</f>
        <v>Goalkeeper</v>
      </c>
      <c r="D288" s="1"/>
      <c r="F288" t="str">
        <f>IFERROR(INDEX(Lookup!B:B,MATCH(INDEX(Players!C:C,MATCH(E288,Players!A:A,0)),Lookup!D:D,0)),"")</f>
        <v/>
      </c>
      <c r="G288">
        <f>IF(Players!AC289=0,10000000,Players!AC289)</f>
        <v>4995000</v>
      </c>
      <c r="H288" s="16">
        <f>INDEX('Team forecast'!$B$2:$AO$26,MATCH('Master data'!$B288,'Team forecast'!$B$2:$B$26,0),MATCH('Master data'!H$1,'Team forecast'!$B$2:$AO$2,0))</f>
        <v>2.1377132314488487</v>
      </c>
      <c r="I288" s="16">
        <f>INDEX('Team forecast'!$B$2:$AO$26,MATCH('Master data'!$B288,'Team forecast'!$B$2:$B$26,0),MATCH('Master data'!I$1,'Team forecast'!$B$2:$AO$2,0))</f>
        <v>0.66258765662234231</v>
      </c>
      <c r="J288" s="16">
        <f>INDEX('Team forecast'!$B$2:$AO$26,MATCH('Master data'!$B288,'Team forecast'!$B$2:$B$26,0),MATCH('Master data'!J$1,'Team forecast'!$B$2:$AO$2,0))</f>
        <v>0.51551562963131858</v>
      </c>
      <c r="K288" s="16">
        <f>INDEX('Team forecast'!$B$2:$AO$26,MATCH('Master data'!$B288,'Team forecast'!$B$2:$B$26,0),MATCH('Master data'!K$1,'Team forecast'!$B$2:$AO$2,0))</f>
        <v>5.5927200217364472</v>
      </c>
      <c r="L288" s="16">
        <f>INDEX('Team forecast'!$B$2:$AO$26,MATCH('Master data'!$B288,'Team forecast'!$B$2:$B$26,0),MATCH('Master data'!L$1,'Team forecast'!$B$2:$AO$2,0))</f>
        <v>2.0114268147463963</v>
      </c>
      <c r="M288">
        <f>IF(Players!BC289=1,95,0)</f>
        <v>0</v>
      </c>
      <c r="N288" s="2">
        <f>Players!BN289</f>
        <v>0</v>
      </c>
      <c r="O288" s="2">
        <f>Players!BO289</f>
        <v>0</v>
      </c>
      <c r="P288" s="2">
        <f>Players!BP289</f>
        <v>0</v>
      </c>
      <c r="Q288" s="2">
        <f>Players!BQ289</f>
        <v>1.3157894736842106E-2</v>
      </c>
      <c r="R288" s="2">
        <f>Players!BR289</f>
        <v>0</v>
      </c>
      <c r="S288" s="2">
        <f t="shared" si="322"/>
        <v>2.1377132314488487</v>
      </c>
      <c r="T288" s="2">
        <f t="shared" si="323"/>
        <v>0.66258765662234231</v>
      </c>
      <c r="U288" s="16">
        <f>INDEX('Team forecast'!$B$2:$AO$26,MATCH('Master data'!$B288,'Team forecast'!$B$2:$B$26,0),MATCH('Master data'!U$1,'Team forecast'!$B$2:$AO$2,0))</f>
        <v>0.70931849791376911</v>
      </c>
      <c r="V288" s="16">
        <f>INDEX('Team forecast'!$B$2:$AO$26,MATCH('Master data'!$B288,'Team forecast'!$B$2:$B$26,0),MATCH('Master data'!V$1,'Team forecast'!$B$2:$AO$2,0))</f>
        <v>0.17969401947148819</v>
      </c>
      <c r="W288" s="16">
        <f>INDEX('Team forecast'!$B$2:$AO$26,MATCH('Master data'!$B288,'Team forecast'!$B$2:$B$26,0),MATCH('Master data'!W$1,'Team forecast'!$B$2:$AO$2,0))</f>
        <v>0.1109874826147427</v>
      </c>
      <c r="X288" s="5">
        <f t="shared" si="324"/>
        <v>-5000</v>
      </c>
      <c r="Y288" s="5">
        <f t="shared" si="325"/>
        <v>0</v>
      </c>
      <c r="Z288" s="5">
        <f t="shared" si="326"/>
        <v>0</v>
      </c>
      <c r="AA288" s="5">
        <f t="shared" si="327"/>
        <v>0</v>
      </c>
      <c r="AB288" s="5">
        <f t="shared" si="328"/>
        <v>0</v>
      </c>
      <c r="AC288" s="5">
        <f t="shared" si="329"/>
        <v>0</v>
      </c>
      <c r="AD288" s="5">
        <f t="shared" si="330"/>
        <v>0</v>
      </c>
      <c r="AE288" s="5">
        <f t="shared" si="331"/>
        <v>38663.672222348891</v>
      </c>
      <c r="AF288" s="5">
        <f t="shared" si="332"/>
        <v>6744.1957906202697</v>
      </c>
      <c r="AG288" s="5">
        <f t="shared" si="333"/>
        <v>0</v>
      </c>
      <c r="AH288" s="5">
        <f t="shared" si="334"/>
        <v>0</v>
      </c>
      <c r="AI288" s="5">
        <f t="shared" si="335"/>
        <v>0</v>
      </c>
      <c r="AJ288" s="5">
        <f t="shared" si="336"/>
        <v>0</v>
      </c>
      <c r="AK288" s="5">
        <f>IFERROR(SUM(X288:AJ288),-5000)*((Cockpit!$C$3)^0)</f>
        <v>40407.868012969164</v>
      </c>
      <c r="AL288" s="16">
        <f>INDEX('Team forecast'!$B$2:$AO$26,MATCH('Master data'!$B288,'Team forecast'!$B$2:$B$26,0),MATCH('Master data'!AL$1,'Team forecast'!$B$2:$AO$2,0))</f>
        <v>1.2775519171058518</v>
      </c>
      <c r="AM288" s="16">
        <f>INDEX('Team forecast'!$B$2:$AO$26,MATCH('Master data'!$B288,'Team forecast'!$B$2:$B$26,0),MATCH('Master data'!AM$1,'Team forecast'!$B$2:$AO$2,0))</f>
        <v>1.0653773971622162</v>
      </c>
      <c r="AN288" s="16">
        <f>INDEX('Team forecast'!$B$2:$AO$26,MATCH('Master data'!$B288,'Team forecast'!$B$2:$B$26,0),MATCH('Master data'!AN$1,'Team forecast'!$B$2:$AO$2,0))</f>
        <v>0.34459777999956209</v>
      </c>
      <c r="AO288" s="16">
        <f>INDEX('Team forecast'!$B$2:$AO$26,MATCH('Master data'!$B288,'Team forecast'!$B$2:$B$26,0),MATCH('Master data'!AO$1,'Team forecast'!$B$2:$AO$2,0))</f>
        <v>3.3423520425904445</v>
      </c>
      <c r="AP288" s="16">
        <f>INDEX('Team forecast'!$B$2:$AO$26,MATCH('Master data'!$B288,'Team forecast'!$B$2:$B$26,0),MATCH('Master data'!AP$1,'Team forecast'!$B$2:$AO$2,0))</f>
        <v>3.2341813842424418</v>
      </c>
      <c r="AQ288" s="5">
        <f t="shared" si="337"/>
        <v>-5000</v>
      </c>
      <c r="AR288" s="5">
        <f>INDEX('Team forecast'!$B$2:$AO$26,MATCH('Master data'!$B288,'Team forecast'!$B$2:$B$26,0),MATCH('Master data'!AR$1,'Team forecast'!$B$2:$AO$2,0))*IF(X288&gt;0,25000,0)</f>
        <v>0</v>
      </c>
      <c r="AS288" s="16">
        <f>INDEX('Team forecast'!$B$2:$AO$26,MATCH('Master data'!$B288,'Team forecast'!$B$2:$B$26,0),MATCH('Master data'!AS$1,'Team forecast'!$B$2:$AO$2,0))*IF(X288&gt;0,5000,0)</f>
        <v>0</v>
      </c>
      <c r="AT288" s="16">
        <f>INDEX('Team forecast'!$B$2:$AO$26,MATCH('Master data'!$B288,'Team forecast'!$B$2:$B$26,0),MATCH('Master data'!AT$1,'Team forecast'!$B$2:$AO$2,0))*IF(X288&gt;0,-15000,0)</f>
        <v>0</v>
      </c>
      <c r="AU288" s="5">
        <f t="shared" si="338"/>
        <v>0</v>
      </c>
      <c r="AV288" s="5">
        <f t="shared" si="339"/>
        <v>0</v>
      </c>
      <c r="AW288" s="5">
        <f t="shared" si="340"/>
        <v>0</v>
      </c>
      <c r="AX288" s="5">
        <f t="shared" si="341"/>
        <v>25844.833499967157</v>
      </c>
      <c r="AY288" s="5">
        <f t="shared" si="342"/>
        <v>10844.019935401127</v>
      </c>
      <c r="AZ288" s="5">
        <f t="shared" si="343"/>
        <v>0</v>
      </c>
      <c r="BA288" s="5">
        <f t="shared" si="344"/>
        <v>0</v>
      </c>
      <c r="BB288" s="5">
        <f t="shared" si="345"/>
        <v>0</v>
      </c>
      <c r="BC288" s="5">
        <f t="shared" si="346"/>
        <v>0</v>
      </c>
      <c r="BD288" s="5">
        <f t="shared" si="347"/>
        <v>31688.853435368284</v>
      </c>
      <c r="BE288" s="16">
        <f>INDEX('Team forecast'!$B$2:$AO$26,MATCH('Master data'!$B288,'Team forecast'!$B$2:$B$26,0),MATCH('Master data'!BE$1,'Team forecast'!$B$2:$AO$2,0))</f>
        <v>0</v>
      </c>
      <c r="BF288" s="16">
        <f>INDEX('Team forecast'!$B$2:$AO$26,MATCH('Master data'!$B288,'Team forecast'!$B$2:$B$26,0),MATCH('Master data'!BF$1,'Team forecast'!$B$2:$AO$2,0))</f>
        <v>0</v>
      </c>
      <c r="BG288" s="16">
        <f>INDEX('Team forecast'!$B$2:$AO$26,MATCH('Master data'!$B288,'Team forecast'!$B$2:$B$26,0),MATCH('Master data'!BG$1,'Team forecast'!$B$2:$AO$2,0))</f>
        <v>0</v>
      </c>
      <c r="BH288" s="16">
        <f>INDEX('Team forecast'!$B$2:$AO$26,MATCH('Master data'!$B288,'Team forecast'!$B$2:$B$26,0),MATCH('Master data'!BH$1,'Team forecast'!$B$2:$AO$2,0))</f>
        <v>0</v>
      </c>
      <c r="BI288" s="16">
        <f>INDEX('Team forecast'!$B$2:$AO$26,MATCH('Master data'!$B288,'Team forecast'!$B$2:$B$26,0),MATCH('Master data'!BI$1,'Team forecast'!$B$2:$AO$2,0))</f>
        <v>0</v>
      </c>
      <c r="BJ288" s="5">
        <f t="shared" si="348"/>
        <v>-5000</v>
      </c>
      <c r="BK288" s="5">
        <f>INDEX('Team forecast'!$R$3:$BH$26,MATCH($B288,'Team forecast'!$B$3:$B$26,0),MATCH(BK$1,'Team forecast'!$R$2:$BH$2,0))*IF($X288&gt;0,25000,0)</f>
        <v>0</v>
      </c>
      <c r="BL288" s="5">
        <f>INDEX('Team forecast'!$R$3:$BH$26,MATCH($B288,'Team forecast'!$B$3:$B$26,0),MATCH(BL$1,'Team forecast'!$R$2:$BH$2,0))*IF($X288&gt;0,5000,0)</f>
        <v>0</v>
      </c>
      <c r="BM288" s="5">
        <f>INDEX('Team forecast'!$R$3:$BH$26,MATCH($B288,'Team forecast'!$B$3:$B$26,0),MATCH(BM$1,'Team forecast'!$R$2:$BH$2,0))*IF($X288&gt;0,-15000,0)</f>
        <v>0</v>
      </c>
      <c r="BN288" s="5">
        <f t="shared" si="349"/>
        <v>0</v>
      </c>
      <c r="BO288" s="5">
        <f t="shared" si="350"/>
        <v>0</v>
      </c>
      <c r="BP288" s="5">
        <f t="shared" si="351"/>
        <v>0</v>
      </c>
      <c r="BQ288" s="5">
        <f t="shared" si="352"/>
        <v>0</v>
      </c>
      <c r="BR288" s="5">
        <f t="shared" si="353"/>
        <v>0</v>
      </c>
      <c r="BS288" s="5">
        <f t="shared" si="354"/>
        <v>0</v>
      </c>
      <c r="BT288" s="5">
        <f t="shared" si="355"/>
        <v>0</v>
      </c>
      <c r="BU288" s="5">
        <f t="shared" si="356"/>
        <v>0</v>
      </c>
      <c r="BV288" s="5">
        <f t="shared" si="357"/>
        <v>0</v>
      </c>
      <c r="BW288" s="5">
        <f t="shared" si="358"/>
        <v>0</v>
      </c>
      <c r="BX288" s="5">
        <f t="shared" si="359"/>
        <v>36048.360724168728</v>
      </c>
      <c r="BY288" s="5">
        <f t="shared" si="360"/>
        <v>108145.08217250618</v>
      </c>
      <c r="BZ288" s="5">
        <f>MAX(INDEX('Team forecast'!$R$3:$BH$26,MATCH($B288,'Team forecast'!$B$3:$B$26,0),MATCH(BZ$1,'Team forecast'!$R$2:$BH$2,0))*($BX288)-(1-INDEX('Team forecast'!$R$3:$BH$26,MATCH($B288,'Team forecast'!$B$3:$B$26,0),MATCH(BZ$1,'Team forecast'!$R$2:$BH$2,0)))*(BY288+CH288)*0.01,-5000)</f>
        <v>24690.124435573893</v>
      </c>
      <c r="CA288" s="5">
        <f>MAX(INDEX('Team forecast'!$R$3:$BH$26,MATCH($B288,'Team forecast'!$B$3:$B$26,0),MATCH(CA$1,'Team forecast'!$R$2:$BH$2,0))*$BX288-(1-INDEX('Team forecast'!$R$3:$BH$26,MATCH($B288,'Team forecast'!$B$3:$B$26,0),MATCH(CA$1,'Team forecast'!$R$2:$BH$2,0)))*(BY288+BX288+CH288)*0.01,-5000)</f>
        <v>-5000</v>
      </c>
      <c r="CB288" s="5">
        <f>MAX(INDEX('Team forecast'!$R$3:$BH$26,MATCH($B288,'Team forecast'!$B$3:$B$26,0),MATCH(CB$1,'Team forecast'!$R$2:$BH$2,0))*$BX288-(1-INDEX('Team forecast'!$R$3:$BH$26,MATCH($B288,'Team forecast'!$B$3:$B$26,0),MATCH(CB$1,'Team forecast'!$R$2:$BH$2,0)))*(BY288+BX288*2+CH288)*0.01,0)</f>
        <v>0</v>
      </c>
      <c r="CC288" s="5">
        <v>0</v>
      </c>
      <c r="CD288" s="5">
        <f>+AK288+BD288*Cockpit!$C$3+BW288*Cockpit!$C$3^2+BZ288*Cockpit!$C$3^3+CA288*Cockpit!$C$3^4+CB288*Cockpit!$C$3^5+CC288*Cockpit!$C$3^6</f>
        <v>67861.708407582249</v>
      </c>
      <c r="CE288" s="5"/>
      <c r="CF288" s="5"/>
      <c r="CG288" s="5">
        <v>0</v>
      </c>
      <c r="CH288" s="5">
        <f t="shared" si="361"/>
        <v>4995000</v>
      </c>
      <c r="CI288" s="5">
        <f t="shared" si="362"/>
        <v>4995000</v>
      </c>
      <c r="CJ288" s="1">
        <f t="shared" si="363"/>
        <v>1.4E-2</v>
      </c>
      <c r="CK288" s="5">
        <f>RANK(CD288,$CD$2:$CD$622)+COUNTIF($CD$2:$CD288,$CD288)-1</f>
        <v>141</v>
      </c>
      <c r="CL288" s="5">
        <f>RANK(CJ288,$CJ$2:$CJ$622)+COUNTIF($CJ$2:$CJ288,$CJ288)-1</f>
        <v>178</v>
      </c>
    </row>
    <row r="289" spans="1:90" x14ac:dyDescent="0.3">
      <c r="A289" t="str">
        <f>Players!P290</f>
        <v xml:space="preserve"> B. Davies</v>
      </c>
      <c r="B289" t="str">
        <f>Players!G290</f>
        <v>Wales</v>
      </c>
      <c r="C289" t="str">
        <f>Players!AB290</f>
        <v>Defense</v>
      </c>
      <c r="D289" s="1"/>
      <c r="F289" t="str">
        <f>IFERROR(INDEX(Lookup!B:B,MATCH(INDEX(Players!C:C,MATCH(E289,Players!A:A,0)),Lookup!D:D,0)),"")</f>
        <v/>
      </c>
      <c r="G289">
        <f>IF(Players!AC290=0,10000000,Players!AC290)</f>
        <v>3014000</v>
      </c>
      <c r="H289" s="16">
        <f>INDEX('Team forecast'!$B$2:$AO$26,MATCH('Master data'!$B289,'Team forecast'!$B$2:$B$26,0),MATCH('Master data'!H$1,'Team forecast'!$B$2:$AO$2,0))</f>
        <v>0.92709239831135859</v>
      </c>
      <c r="I289" s="16">
        <f>INDEX('Team forecast'!$B$2:$AO$26,MATCH('Master data'!$B289,'Team forecast'!$B$2:$B$26,0),MATCH('Master data'!I$1,'Team forecast'!$B$2:$AO$2,0))</f>
        <v>1.1586041992960849</v>
      </c>
      <c r="J289" s="16">
        <f>INDEX('Team forecast'!$B$2:$AO$26,MATCH('Master data'!$B289,'Team forecast'!$B$2:$B$26,0),MATCH('Master data'!J$1,'Team forecast'!$B$2:$AO$2,0))</f>
        <v>0.3139240506329114</v>
      </c>
      <c r="K289" s="16">
        <f>INDEX('Team forecast'!$B$2:$AO$26,MATCH('Master data'!$B289,'Team forecast'!$B$2:$B$26,0),MATCH('Master data'!K$1,'Team forecast'!$B$2:$AO$2,0))</f>
        <v>2.8143876377309098</v>
      </c>
      <c r="L289" s="16">
        <f>INDEX('Team forecast'!$B$2:$AO$26,MATCH('Master data'!$B289,'Team forecast'!$B$2:$B$26,0),MATCH('Master data'!L$1,'Team forecast'!$B$2:$AO$2,0))</f>
        <v>2.9523468451942407</v>
      </c>
      <c r="M289">
        <f>IF(Players!BC290=1,95,0)</f>
        <v>95</v>
      </c>
      <c r="N289" s="2">
        <f>Players!BN290</f>
        <v>2.4081399493986799E-2</v>
      </c>
      <c r="O289" s="2">
        <f>Players!BO290</f>
        <v>7.2731240242289011E-2</v>
      </c>
      <c r="P289" s="2">
        <f>Players!BP290</f>
        <v>0</v>
      </c>
      <c r="Q289" s="2">
        <f>Players!BQ290</f>
        <v>3.3582089552238806E-2</v>
      </c>
      <c r="R289" s="2">
        <f>Players!BR290</f>
        <v>0</v>
      </c>
      <c r="S289" s="2">
        <f t="shared" si="322"/>
        <v>0.92709239831135859</v>
      </c>
      <c r="T289" s="2">
        <f t="shared" si="323"/>
        <v>1.1586041992960849</v>
      </c>
      <c r="U289" s="16">
        <f>INDEX('Team forecast'!$B$2:$AO$26,MATCH('Master data'!$B289,'Team forecast'!$B$2:$B$26,0),MATCH('Master data'!U$1,'Team forecast'!$B$2:$AO$2,0))</f>
        <v>0.30379746835443039</v>
      </c>
      <c r="V289" s="16">
        <f>INDEX('Team forecast'!$B$2:$AO$26,MATCH('Master data'!$B289,'Team forecast'!$B$2:$B$26,0),MATCH('Master data'!V$1,'Team forecast'!$B$2:$AO$2,0))</f>
        <v>0.30379746835443039</v>
      </c>
      <c r="W289" s="16">
        <f>INDEX('Team forecast'!$B$2:$AO$26,MATCH('Master data'!$B289,'Team forecast'!$B$2:$B$26,0),MATCH('Master data'!W$1,'Team forecast'!$B$2:$AO$2,0))</f>
        <v>0.39240506329113928</v>
      </c>
      <c r="X289" s="5">
        <f t="shared" si="324"/>
        <v>7000</v>
      </c>
      <c r="Y289" s="5">
        <f t="shared" si="325"/>
        <v>7594.9367088607596</v>
      </c>
      <c r="Z289" s="5">
        <f t="shared" si="326"/>
        <v>1518.9873417721519</v>
      </c>
      <c r="AA289" s="5">
        <f t="shared" si="327"/>
        <v>-5886.0759493670894</v>
      </c>
      <c r="AB289" s="5">
        <f t="shared" si="328"/>
        <v>3348.8523617361238</v>
      </c>
      <c r="AC289" s="5">
        <f t="shared" si="329"/>
        <v>3371.4289974191661</v>
      </c>
      <c r="AD289" s="5">
        <f t="shared" si="330"/>
        <v>0</v>
      </c>
      <c r="AE289" s="5">
        <f t="shared" si="331"/>
        <v>15696.202531645569</v>
      </c>
      <c r="AF289" s="5">
        <f t="shared" si="332"/>
        <v>0</v>
      </c>
      <c r="AG289" s="5">
        <f t="shared" si="333"/>
        <v>-671.64179104477614</v>
      </c>
      <c r="AH289" s="5">
        <f t="shared" si="334"/>
        <v>0</v>
      </c>
      <c r="AI289" s="5">
        <f t="shared" si="335"/>
        <v>9270.9239831135856</v>
      </c>
      <c r="AJ289" s="5">
        <f t="shared" si="336"/>
        <v>-9268.8335943686798</v>
      </c>
      <c r="AK289" s="5">
        <f>IFERROR(SUM(X289:AJ289),-5000)*((Cockpit!$C$3)^0)</f>
        <v>31974.780589766819</v>
      </c>
      <c r="AL289" s="16">
        <f>INDEX('Team forecast'!$B$2:$AO$26,MATCH('Master data'!$B289,'Team forecast'!$B$2:$B$26,0),MATCH('Master data'!AL$1,'Team forecast'!$B$2:$AO$2,0))</f>
        <v>0.66231971676468582</v>
      </c>
      <c r="AM289" s="16">
        <f>INDEX('Team forecast'!$B$2:$AO$26,MATCH('Master data'!$B289,'Team forecast'!$B$2:$B$26,0),MATCH('Master data'!AM$1,'Team forecast'!$B$2:$AO$2,0))</f>
        <v>1.8662925210906216</v>
      </c>
      <c r="AN289" s="16">
        <f>INDEX('Team forecast'!$B$2:$AO$26,MATCH('Master data'!$B289,'Team forecast'!$B$2:$B$26,0),MATCH('Master data'!AN$1,'Team forecast'!$B$2:$AO$2,0))</f>
        <v>0.1546961325966851</v>
      </c>
      <c r="AO289" s="16">
        <f>INDEX('Team forecast'!$B$2:$AO$26,MATCH('Master data'!$B289,'Team forecast'!$B$2:$B$26,0),MATCH('Master data'!AO$1,'Team forecast'!$B$2:$AO$2,0))</f>
        <v>2.0106134258927963</v>
      </c>
      <c r="AP289" s="16">
        <f>INDEX('Team forecast'!$B$2:$AO$26,MATCH('Master data'!$B289,'Team forecast'!$B$2:$B$26,0),MATCH('Master data'!AP$1,'Team forecast'!$B$2:$AO$2,0))</f>
        <v>4.7556731109718857</v>
      </c>
      <c r="AQ289" s="5">
        <f t="shared" si="337"/>
        <v>7000</v>
      </c>
      <c r="AR289" s="5">
        <f>INDEX('Team forecast'!$B$2:$AO$26,MATCH('Master data'!$B289,'Team forecast'!$B$2:$B$26,0),MATCH('Master data'!AR$1,'Team forecast'!$B$2:$AO$2,0))*IF(X289&gt;0,25000,0)</f>
        <v>2900.5524861878448</v>
      </c>
      <c r="AS289" s="16">
        <f>INDEX('Team forecast'!$B$2:$AO$26,MATCH('Master data'!$B289,'Team forecast'!$B$2:$B$26,0),MATCH('Master data'!AS$1,'Team forecast'!$B$2:$AO$2,0))*IF(X289&gt;0,5000,0)</f>
        <v>1104.972375690608</v>
      </c>
      <c r="AT289" s="16">
        <f>INDEX('Team forecast'!$B$2:$AO$26,MATCH('Master data'!$B289,'Team forecast'!$B$2:$B$26,0),MATCH('Master data'!AT$1,'Team forecast'!$B$2:$AO$2,0))*IF(X289&gt;0,-15000,0)</f>
        <v>-9944.7513812154702</v>
      </c>
      <c r="AU289" s="5">
        <f t="shared" si="338"/>
        <v>2392.4378538231881</v>
      </c>
      <c r="AV289" s="5">
        <f t="shared" si="339"/>
        <v>2408.5667218608587</v>
      </c>
      <c r="AW289" s="5">
        <f t="shared" si="340"/>
        <v>0</v>
      </c>
      <c r="AX289" s="5">
        <f t="shared" si="341"/>
        <v>7734.8066298342555</v>
      </c>
      <c r="AY289" s="5">
        <f t="shared" si="342"/>
        <v>0</v>
      </c>
      <c r="AZ289" s="5">
        <f t="shared" si="343"/>
        <v>-671.64179104477614</v>
      </c>
      <c r="BA289" s="5">
        <f t="shared" si="344"/>
        <v>0</v>
      </c>
      <c r="BB289" s="5">
        <f t="shared" si="345"/>
        <v>6623.1971676468584</v>
      </c>
      <c r="BC289" s="5">
        <f t="shared" si="346"/>
        <v>-14930.340168724973</v>
      </c>
      <c r="BD289" s="5">
        <f t="shared" si="347"/>
        <v>4617.7998940583911</v>
      </c>
      <c r="BE289" s="16">
        <f>INDEX('Team forecast'!$B$2:$AO$26,MATCH('Master data'!$B289,'Team forecast'!$B$2:$B$26,0),MATCH('Master data'!BE$1,'Team forecast'!$B$2:$AO$2,0))</f>
        <v>0</v>
      </c>
      <c r="BF289" s="16">
        <f>INDEX('Team forecast'!$B$2:$AO$26,MATCH('Master data'!$B289,'Team forecast'!$B$2:$B$26,0),MATCH('Master data'!BF$1,'Team forecast'!$B$2:$AO$2,0))</f>
        <v>0</v>
      </c>
      <c r="BG289" s="16">
        <f>INDEX('Team forecast'!$B$2:$AO$26,MATCH('Master data'!$B289,'Team forecast'!$B$2:$B$26,0),MATCH('Master data'!BG$1,'Team forecast'!$B$2:$AO$2,0))</f>
        <v>0</v>
      </c>
      <c r="BH289" s="16">
        <f>INDEX('Team forecast'!$B$2:$AO$26,MATCH('Master data'!$B289,'Team forecast'!$B$2:$B$26,0),MATCH('Master data'!BH$1,'Team forecast'!$B$2:$AO$2,0))</f>
        <v>0</v>
      </c>
      <c r="BI289" s="16">
        <f>INDEX('Team forecast'!$B$2:$AO$26,MATCH('Master data'!$B289,'Team forecast'!$B$2:$B$26,0),MATCH('Master data'!BI$1,'Team forecast'!$B$2:$AO$2,0))</f>
        <v>0</v>
      </c>
      <c r="BJ289" s="5">
        <f t="shared" si="348"/>
        <v>7000</v>
      </c>
      <c r="BK289" s="5">
        <f>INDEX('Team forecast'!$R$3:$BH$26,MATCH($B289,'Team forecast'!$B$3:$B$26,0),MATCH(BK$1,'Team forecast'!$R$2:$BH$2,0))*IF($X289&gt;0,25000,0)</f>
        <v>0</v>
      </c>
      <c r="BL289" s="5">
        <f>INDEX('Team forecast'!$R$3:$BH$26,MATCH($B289,'Team forecast'!$B$3:$B$26,0),MATCH(BL$1,'Team forecast'!$R$2:$BH$2,0))*IF($X289&gt;0,5000,0)</f>
        <v>0</v>
      </c>
      <c r="BM289" s="5">
        <f>INDEX('Team forecast'!$R$3:$BH$26,MATCH($B289,'Team forecast'!$B$3:$B$26,0),MATCH(BM$1,'Team forecast'!$R$2:$BH$2,0))*IF($X289&gt;0,-15000,0)</f>
        <v>0</v>
      </c>
      <c r="BN289" s="5">
        <f t="shared" si="349"/>
        <v>0</v>
      </c>
      <c r="BO289" s="5">
        <f t="shared" si="350"/>
        <v>0</v>
      </c>
      <c r="BP289" s="5">
        <f t="shared" si="351"/>
        <v>0</v>
      </c>
      <c r="BQ289" s="5">
        <f t="shared" si="352"/>
        <v>0</v>
      </c>
      <c r="BR289" s="5">
        <f t="shared" si="353"/>
        <v>0</v>
      </c>
      <c r="BS289" s="5">
        <f t="shared" si="354"/>
        <v>-671.64179104477614</v>
      </c>
      <c r="BT289" s="5">
        <f t="shared" si="355"/>
        <v>0</v>
      </c>
      <c r="BU289" s="5">
        <f t="shared" si="356"/>
        <v>0</v>
      </c>
      <c r="BV289" s="5">
        <f t="shared" si="357"/>
        <v>0</v>
      </c>
      <c r="BW289" s="5">
        <f t="shared" si="358"/>
        <v>0</v>
      </c>
      <c r="BX289" s="5">
        <f t="shared" si="359"/>
        <v>18296.290241912604</v>
      </c>
      <c r="BY289" s="5">
        <f t="shared" si="360"/>
        <v>54888.870725737812</v>
      </c>
      <c r="BZ289" s="5">
        <f>MAX(INDEX('Team forecast'!$R$3:$BH$26,MATCH($B289,'Team forecast'!$B$3:$B$26,0),MATCH(BZ$1,'Team forecast'!$R$2:$BH$2,0))*($BX289)-(1-INDEX('Team forecast'!$R$3:$BH$26,MATCH($B289,'Team forecast'!$B$3:$B$26,0),MATCH(BZ$1,'Team forecast'!$R$2:$BH$2,0)))*(BY289+CH289)*0.01,-5000)</f>
        <v>-5000</v>
      </c>
      <c r="CA289" s="5">
        <f>MAX(INDEX('Team forecast'!$R$3:$BH$26,MATCH($B289,'Team forecast'!$B$3:$B$26,0),MATCH(CA$1,'Team forecast'!$R$2:$BH$2,0))*$BX289-(1-INDEX('Team forecast'!$R$3:$BH$26,MATCH($B289,'Team forecast'!$B$3:$B$26,0),MATCH(CA$1,'Team forecast'!$R$2:$BH$2,0)))*(BY289+BX289+CH289)*0.01,-5000)</f>
        <v>-5000</v>
      </c>
      <c r="CB289" s="5">
        <f>MAX(INDEX('Team forecast'!$R$3:$BH$26,MATCH($B289,'Team forecast'!$B$3:$B$26,0),MATCH(CB$1,'Team forecast'!$R$2:$BH$2,0))*$BX289-(1-INDEX('Team forecast'!$R$3:$BH$26,MATCH($B289,'Team forecast'!$B$3:$B$26,0),MATCH(CB$1,'Team forecast'!$R$2:$BH$2,0)))*(BY289+BX289*2+CH289)*0.01,0)</f>
        <v>0</v>
      </c>
      <c r="CC289" s="5">
        <v>0</v>
      </c>
      <c r="CD289" s="5">
        <f>+AK289+BD289*Cockpit!$C$3+BW289*Cockpit!$C$3^2+BZ289*Cockpit!$C$3^3+CA289*Cockpit!$C$3^4+CB289*Cockpit!$C$3^5+CC289*Cockpit!$C$3^6</f>
        <v>32584.178050003276</v>
      </c>
      <c r="CE289" s="5"/>
      <c r="CF289" s="5"/>
      <c r="CG289" s="5">
        <v>0</v>
      </c>
      <c r="CH289" s="5">
        <f t="shared" si="361"/>
        <v>3014000</v>
      </c>
      <c r="CI289" s="5">
        <f t="shared" si="362"/>
        <v>3014000</v>
      </c>
      <c r="CJ289" s="1">
        <f t="shared" si="363"/>
        <v>1.0999999999999999E-2</v>
      </c>
      <c r="CK289" s="5">
        <f>RANK(CD289,$CD$2:$CD$622)+COUNTIF($CD$2:$CD289,$CD289)-1</f>
        <v>253</v>
      </c>
      <c r="CL289" s="5">
        <f>RANK(CJ289,$CJ$2:$CJ$622)+COUNTIF($CJ$2:$CJ289,$CJ289)-1</f>
        <v>228</v>
      </c>
    </row>
    <row r="290" spans="1:90" x14ac:dyDescent="0.3">
      <c r="A290" t="str">
        <f>Players!P291</f>
        <v>Aaron Ramsey</v>
      </c>
      <c r="B290" t="str">
        <f>Players!G291</f>
        <v>Wales</v>
      </c>
      <c r="C290" t="str">
        <f>Players!AB291</f>
        <v>Midfield</v>
      </c>
      <c r="D290" s="1"/>
      <c r="F290" t="str">
        <f>IFERROR(INDEX(Lookup!B:B,MATCH(INDEX(Players!C:C,MATCH(E290,Players!A:A,0)),Lookup!D:D,0)),"")</f>
        <v/>
      </c>
      <c r="G290">
        <f>IF(Players!AC291=0,10000000,Players!AC291)</f>
        <v>4014000</v>
      </c>
      <c r="H290" s="16">
        <f>INDEX('Team forecast'!$B$2:$AO$26,MATCH('Master data'!$B290,'Team forecast'!$B$2:$B$26,0),MATCH('Master data'!H$1,'Team forecast'!$B$2:$AO$2,0))</f>
        <v>0.92709239831135859</v>
      </c>
      <c r="I290" s="16">
        <f>INDEX('Team forecast'!$B$2:$AO$26,MATCH('Master data'!$B290,'Team forecast'!$B$2:$B$26,0),MATCH('Master data'!I$1,'Team forecast'!$B$2:$AO$2,0))</f>
        <v>1.1586041992960849</v>
      </c>
      <c r="J290" s="16">
        <f>INDEX('Team forecast'!$B$2:$AO$26,MATCH('Master data'!$B290,'Team forecast'!$B$2:$B$26,0),MATCH('Master data'!J$1,'Team forecast'!$B$2:$AO$2,0))</f>
        <v>0.3139240506329114</v>
      </c>
      <c r="K290" s="16">
        <f>INDEX('Team forecast'!$B$2:$AO$26,MATCH('Master data'!$B290,'Team forecast'!$B$2:$B$26,0),MATCH('Master data'!K$1,'Team forecast'!$B$2:$AO$2,0))</f>
        <v>2.8143876377309098</v>
      </c>
      <c r="L290" s="16">
        <f>INDEX('Team forecast'!$B$2:$AO$26,MATCH('Master data'!$B290,'Team forecast'!$B$2:$B$26,0),MATCH('Master data'!L$1,'Team forecast'!$B$2:$AO$2,0))</f>
        <v>2.9523468451942407</v>
      </c>
      <c r="M290">
        <f>IF(Players!BC291=1,95,0)</f>
        <v>95</v>
      </c>
      <c r="N290" s="2">
        <f>Players!BN291</f>
        <v>0.1578145502298246</v>
      </c>
      <c r="O290" s="2">
        <f>Players!BO291</f>
        <v>0.20965704649614111</v>
      </c>
      <c r="P290" s="2">
        <f>Players!BP291</f>
        <v>0.17403148816655145</v>
      </c>
      <c r="Q290" s="2">
        <f>Players!BQ291</f>
        <v>8.2417582417582416E-2</v>
      </c>
      <c r="R290" s="2">
        <f>Players!BR291</f>
        <v>0</v>
      </c>
      <c r="S290" s="2">
        <f t="shared" si="322"/>
        <v>0.92709239831135859</v>
      </c>
      <c r="T290" s="2">
        <f t="shared" si="323"/>
        <v>1.1586041992960849</v>
      </c>
      <c r="U290" s="16">
        <f>INDEX('Team forecast'!$B$2:$AO$26,MATCH('Master data'!$B290,'Team forecast'!$B$2:$B$26,0),MATCH('Master data'!U$1,'Team forecast'!$B$2:$AO$2,0))</f>
        <v>0.30379746835443039</v>
      </c>
      <c r="V290" s="16">
        <f>INDEX('Team forecast'!$B$2:$AO$26,MATCH('Master data'!$B290,'Team forecast'!$B$2:$B$26,0),MATCH('Master data'!V$1,'Team forecast'!$B$2:$AO$2,0))</f>
        <v>0.30379746835443039</v>
      </c>
      <c r="W290" s="16">
        <f>INDEX('Team forecast'!$B$2:$AO$26,MATCH('Master data'!$B290,'Team forecast'!$B$2:$B$26,0),MATCH('Master data'!W$1,'Team forecast'!$B$2:$AO$2,0))</f>
        <v>0.39240506329113928</v>
      </c>
      <c r="X290" s="5">
        <f t="shared" si="324"/>
        <v>7000</v>
      </c>
      <c r="Y290" s="5">
        <f t="shared" si="325"/>
        <v>7594.9367088607596</v>
      </c>
      <c r="Z290" s="5">
        <f t="shared" si="326"/>
        <v>1518.9873417721519</v>
      </c>
      <c r="AA290" s="5">
        <f t="shared" si="327"/>
        <v>-5886.0759493670894</v>
      </c>
      <c r="AB290" s="5">
        <f t="shared" si="328"/>
        <v>18288.58373262456</v>
      </c>
      <c r="AC290" s="5">
        <f t="shared" si="329"/>
        <v>9718.5727029491754</v>
      </c>
      <c r="AD290" s="5">
        <f t="shared" si="330"/>
        <v>4897.9206887185546</v>
      </c>
      <c r="AE290" s="5">
        <f t="shared" si="331"/>
        <v>0</v>
      </c>
      <c r="AF290" s="5">
        <f t="shared" si="332"/>
        <v>0</v>
      </c>
      <c r="AG290" s="5">
        <f t="shared" si="333"/>
        <v>-1648.3516483516482</v>
      </c>
      <c r="AH290" s="5">
        <f t="shared" si="334"/>
        <v>0</v>
      </c>
      <c r="AI290" s="5">
        <f t="shared" si="335"/>
        <v>9270.9239831135856</v>
      </c>
      <c r="AJ290" s="5">
        <f t="shared" si="336"/>
        <v>-9268.8335943686798</v>
      </c>
      <c r="AK290" s="5">
        <f>IFERROR(SUM(X290:AJ290),-5000)*((Cockpit!$C$3)^0)</f>
        <v>41486.663965951375</v>
      </c>
      <c r="AL290" s="16">
        <f>INDEX('Team forecast'!$B$2:$AO$26,MATCH('Master data'!$B290,'Team forecast'!$B$2:$B$26,0),MATCH('Master data'!AL$1,'Team forecast'!$B$2:$AO$2,0))</f>
        <v>0.66231971676468582</v>
      </c>
      <c r="AM290" s="16">
        <f>INDEX('Team forecast'!$B$2:$AO$26,MATCH('Master data'!$B290,'Team forecast'!$B$2:$B$26,0),MATCH('Master data'!AM$1,'Team forecast'!$B$2:$AO$2,0))</f>
        <v>1.8662925210906216</v>
      </c>
      <c r="AN290" s="16">
        <f>INDEX('Team forecast'!$B$2:$AO$26,MATCH('Master data'!$B290,'Team forecast'!$B$2:$B$26,0),MATCH('Master data'!AN$1,'Team forecast'!$B$2:$AO$2,0))</f>
        <v>0.1546961325966851</v>
      </c>
      <c r="AO290" s="16">
        <f>INDEX('Team forecast'!$B$2:$AO$26,MATCH('Master data'!$B290,'Team forecast'!$B$2:$B$26,0),MATCH('Master data'!AO$1,'Team forecast'!$B$2:$AO$2,0))</f>
        <v>2.0106134258927963</v>
      </c>
      <c r="AP290" s="16">
        <f>INDEX('Team forecast'!$B$2:$AO$26,MATCH('Master data'!$B290,'Team forecast'!$B$2:$B$26,0),MATCH('Master data'!AP$1,'Team forecast'!$B$2:$AO$2,0))</f>
        <v>4.7556731109718857</v>
      </c>
      <c r="AQ290" s="5">
        <f t="shared" si="337"/>
        <v>7000</v>
      </c>
      <c r="AR290" s="5">
        <f>INDEX('Team forecast'!$B$2:$AO$26,MATCH('Master data'!$B290,'Team forecast'!$B$2:$B$26,0),MATCH('Master data'!AR$1,'Team forecast'!$B$2:$AO$2,0))*IF(X290&gt;0,25000,0)</f>
        <v>2900.5524861878448</v>
      </c>
      <c r="AS290" s="16">
        <f>INDEX('Team forecast'!$B$2:$AO$26,MATCH('Master data'!$B290,'Team forecast'!$B$2:$B$26,0),MATCH('Master data'!AS$1,'Team forecast'!$B$2:$AO$2,0))*IF(X290&gt;0,5000,0)</f>
        <v>1104.972375690608</v>
      </c>
      <c r="AT290" s="16">
        <f>INDEX('Team forecast'!$B$2:$AO$26,MATCH('Master data'!$B290,'Team forecast'!$B$2:$B$26,0),MATCH('Master data'!AT$1,'Team forecast'!$B$2:$AO$2,0))*IF(X290&gt;0,-15000,0)</f>
        <v>-9944.7513812154702</v>
      </c>
      <c r="AU290" s="5">
        <f t="shared" si="338"/>
        <v>13065.461026195466</v>
      </c>
      <c r="AV290" s="5">
        <f t="shared" si="339"/>
        <v>6942.9997826522376</v>
      </c>
      <c r="AW290" s="5">
        <f t="shared" si="340"/>
        <v>3499.1004663577169</v>
      </c>
      <c r="AX290" s="5">
        <f t="shared" si="341"/>
        <v>0</v>
      </c>
      <c r="AY290" s="5">
        <f t="shared" si="342"/>
        <v>0</v>
      </c>
      <c r="AZ290" s="5">
        <f t="shared" si="343"/>
        <v>-1648.3516483516482</v>
      </c>
      <c r="BA290" s="5">
        <f t="shared" si="344"/>
        <v>0</v>
      </c>
      <c r="BB290" s="5">
        <f t="shared" si="345"/>
        <v>6623.1971676468584</v>
      </c>
      <c r="BC290" s="5">
        <f t="shared" si="346"/>
        <v>-14930.340168724973</v>
      </c>
      <c r="BD290" s="5">
        <f t="shared" si="347"/>
        <v>14612.84010643864</v>
      </c>
      <c r="BE290" s="16">
        <f>INDEX('Team forecast'!$B$2:$AO$26,MATCH('Master data'!$B290,'Team forecast'!$B$2:$B$26,0),MATCH('Master data'!BE$1,'Team forecast'!$B$2:$AO$2,0))</f>
        <v>0</v>
      </c>
      <c r="BF290" s="16">
        <f>INDEX('Team forecast'!$B$2:$AO$26,MATCH('Master data'!$B290,'Team forecast'!$B$2:$B$26,0),MATCH('Master data'!BF$1,'Team forecast'!$B$2:$AO$2,0))</f>
        <v>0</v>
      </c>
      <c r="BG290" s="16">
        <f>INDEX('Team forecast'!$B$2:$AO$26,MATCH('Master data'!$B290,'Team forecast'!$B$2:$B$26,0),MATCH('Master data'!BG$1,'Team forecast'!$B$2:$AO$2,0))</f>
        <v>0</v>
      </c>
      <c r="BH290" s="16">
        <f>INDEX('Team forecast'!$B$2:$AO$26,MATCH('Master data'!$B290,'Team forecast'!$B$2:$B$26,0),MATCH('Master data'!BH$1,'Team forecast'!$B$2:$AO$2,0))</f>
        <v>0</v>
      </c>
      <c r="BI290" s="16">
        <f>INDEX('Team forecast'!$B$2:$AO$26,MATCH('Master data'!$B290,'Team forecast'!$B$2:$B$26,0),MATCH('Master data'!BI$1,'Team forecast'!$B$2:$AO$2,0))</f>
        <v>0</v>
      </c>
      <c r="BJ290" s="5">
        <f t="shared" si="348"/>
        <v>7000</v>
      </c>
      <c r="BK290" s="5">
        <f>INDEX('Team forecast'!$R$3:$BH$26,MATCH($B290,'Team forecast'!$B$3:$B$26,0),MATCH(BK$1,'Team forecast'!$R$2:$BH$2,0))*IF($X290&gt;0,25000,0)</f>
        <v>0</v>
      </c>
      <c r="BL290" s="5">
        <f>INDEX('Team forecast'!$R$3:$BH$26,MATCH($B290,'Team forecast'!$B$3:$B$26,0),MATCH(BL$1,'Team forecast'!$R$2:$BH$2,0))*IF($X290&gt;0,5000,0)</f>
        <v>0</v>
      </c>
      <c r="BM290" s="5">
        <f>INDEX('Team forecast'!$R$3:$BH$26,MATCH($B290,'Team forecast'!$B$3:$B$26,0),MATCH(BM$1,'Team forecast'!$R$2:$BH$2,0))*IF($X290&gt;0,-15000,0)</f>
        <v>0</v>
      </c>
      <c r="BN290" s="5">
        <f t="shared" si="349"/>
        <v>0</v>
      </c>
      <c r="BO290" s="5">
        <f t="shared" si="350"/>
        <v>0</v>
      </c>
      <c r="BP290" s="5">
        <f t="shared" si="351"/>
        <v>0</v>
      </c>
      <c r="BQ290" s="5">
        <f t="shared" si="352"/>
        <v>0</v>
      </c>
      <c r="BR290" s="5">
        <f t="shared" si="353"/>
        <v>0</v>
      </c>
      <c r="BS290" s="5">
        <f t="shared" si="354"/>
        <v>-1648.3516483516482</v>
      </c>
      <c r="BT290" s="5">
        <f t="shared" si="355"/>
        <v>0</v>
      </c>
      <c r="BU290" s="5">
        <f t="shared" si="356"/>
        <v>0</v>
      </c>
      <c r="BV290" s="5">
        <f t="shared" si="357"/>
        <v>0</v>
      </c>
      <c r="BW290" s="5">
        <f t="shared" si="358"/>
        <v>0</v>
      </c>
      <c r="BX290" s="5">
        <f t="shared" si="359"/>
        <v>28049.752036195008</v>
      </c>
      <c r="BY290" s="5">
        <f t="shared" si="360"/>
        <v>84149.256108585018</v>
      </c>
      <c r="BZ290" s="5">
        <f>MAX(INDEX('Team forecast'!$R$3:$BH$26,MATCH($B290,'Team forecast'!$B$3:$B$26,0),MATCH(BZ$1,'Team forecast'!$R$2:$BH$2,0))*($BX290)-(1-INDEX('Team forecast'!$R$3:$BH$26,MATCH($B290,'Team forecast'!$B$3:$B$26,0),MATCH(BZ$1,'Team forecast'!$R$2:$BH$2,0)))*(BY290+CH290)*0.01,-5000)</f>
        <v>-5000</v>
      </c>
      <c r="CA290" s="5">
        <f>MAX(INDEX('Team forecast'!$R$3:$BH$26,MATCH($B290,'Team forecast'!$B$3:$B$26,0),MATCH(CA$1,'Team forecast'!$R$2:$BH$2,0))*$BX290-(1-INDEX('Team forecast'!$R$3:$BH$26,MATCH($B290,'Team forecast'!$B$3:$B$26,0),MATCH(CA$1,'Team forecast'!$R$2:$BH$2,0)))*(BY290+BX290+CH290)*0.01,-5000)</f>
        <v>-5000</v>
      </c>
      <c r="CB290" s="5">
        <f>MAX(INDEX('Team forecast'!$R$3:$BH$26,MATCH($B290,'Team forecast'!$B$3:$B$26,0),MATCH(CB$1,'Team forecast'!$R$2:$BH$2,0))*$BX290-(1-INDEX('Team forecast'!$R$3:$BH$26,MATCH($B290,'Team forecast'!$B$3:$B$26,0),MATCH(CB$1,'Team forecast'!$R$2:$BH$2,0)))*(BY290+BX290*2+CH290)*0.01,0)</f>
        <v>0</v>
      </c>
      <c r="CC290" s="5">
        <v>0</v>
      </c>
      <c r="CD290" s="5">
        <f>+AK290+BD290*Cockpit!$C$3+BW290*Cockpit!$C$3^2+BZ290*Cockpit!$C$3^3+CA290*Cockpit!$C$3^4+CB290*Cockpit!$C$3^5+CC290*Cockpit!$C$3^6</f>
        <v>48759.421567774662</v>
      </c>
      <c r="CE290" s="5"/>
      <c r="CF290" s="5"/>
      <c r="CG290" s="5">
        <v>0</v>
      </c>
      <c r="CH290" s="5">
        <f t="shared" si="361"/>
        <v>4014000</v>
      </c>
      <c r="CI290" s="5">
        <f t="shared" si="362"/>
        <v>4014000</v>
      </c>
      <c r="CJ290" s="1">
        <f t="shared" si="363"/>
        <v>1.2E-2</v>
      </c>
      <c r="CK290" s="5">
        <f>RANK(CD290,$CD$2:$CD$622)+COUNTIF($CD$2:$CD290,$CD290)-1</f>
        <v>179</v>
      </c>
      <c r="CL290" s="5">
        <f>RANK(CJ290,$CJ$2:$CJ$622)+COUNTIF($CJ$2:$CJ290,$CJ290)-1</f>
        <v>203</v>
      </c>
    </row>
    <row r="291" spans="1:90" x14ac:dyDescent="0.3">
      <c r="A291" t="str">
        <f>Players!P292</f>
        <v>Joe Allen</v>
      </c>
      <c r="B291" t="str">
        <f>Players!G292</f>
        <v>Wales</v>
      </c>
      <c r="C291" t="str">
        <f>Players!AB292</f>
        <v>Midfield</v>
      </c>
      <c r="D291" s="1"/>
      <c r="F291" t="str">
        <f>IFERROR(INDEX(Lookup!B:B,MATCH(INDEX(Players!C:C,MATCH(E291,Players!A:A,0)),Lookup!D:D,0)),"")</f>
        <v/>
      </c>
      <c r="G291">
        <f>IF(Players!AC292=0,10000000,Players!AC292)</f>
        <v>3014000</v>
      </c>
      <c r="H291" s="16">
        <f>INDEX('Team forecast'!$B$2:$AO$26,MATCH('Master data'!$B291,'Team forecast'!$B$2:$B$26,0),MATCH('Master data'!H$1,'Team forecast'!$B$2:$AO$2,0))</f>
        <v>0.92709239831135859</v>
      </c>
      <c r="I291" s="16">
        <f>INDEX('Team forecast'!$B$2:$AO$26,MATCH('Master data'!$B291,'Team forecast'!$B$2:$B$26,0),MATCH('Master data'!I$1,'Team forecast'!$B$2:$AO$2,0))</f>
        <v>1.1586041992960849</v>
      </c>
      <c r="J291" s="16">
        <f>INDEX('Team forecast'!$B$2:$AO$26,MATCH('Master data'!$B291,'Team forecast'!$B$2:$B$26,0),MATCH('Master data'!J$1,'Team forecast'!$B$2:$AO$2,0))</f>
        <v>0.3139240506329114</v>
      </c>
      <c r="K291" s="16">
        <f>INDEX('Team forecast'!$B$2:$AO$26,MATCH('Master data'!$B291,'Team forecast'!$B$2:$B$26,0),MATCH('Master data'!K$1,'Team forecast'!$B$2:$AO$2,0))</f>
        <v>2.8143876377309098</v>
      </c>
      <c r="L291" s="16">
        <f>INDEX('Team forecast'!$B$2:$AO$26,MATCH('Master data'!$B291,'Team forecast'!$B$2:$B$26,0),MATCH('Master data'!L$1,'Team forecast'!$B$2:$AO$2,0))</f>
        <v>2.9523468451942407</v>
      </c>
      <c r="M291">
        <f>IF(Players!BC292=1,95,0)</f>
        <v>95</v>
      </c>
      <c r="N291" s="2">
        <f>Players!BN292</f>
        <v>2.4481803982582852E-2</v>
      </c>
      <c r="O291" s="2">
        <f>Players!BO292</f>
        <v>3.0232467249980854E-2</v>
      </c>
      <c r="P291" s="2">
        <f>Players!BP292</f>
        <v>0</v>
      </c>
      <c r="Q291" s="2">
        <f>Players!BQ292</f>
        <v>0.23375000000000001</v>
      </c>
      <c r="R291" s="2">
        <f>Players!BR292</f>
        <v>0</v>
      </c>
      <c r="S291" s="2">
        <f t="shared" si="322"/>
        <v>0.92709239831135859</v>
      </c>
      <c r="T291" s="2">
        <f t="shared" si="323"/>
        <v>1.1586041992960849</v>
      </c>
      <c r="U291" s="16">
        <f>INDEX('Team forecast'!$B$2:$AO$26,MATCH('Master data'!$B291,'Team forecast'!$B$2:$B$26,0),MATCH('Master data'!U$1,'Team forecast'!$B$2:$AO$2,0))</f>
        <v>0.30379746835443039</v>
      </c>
      <c r="V291" s="16">
        <f>INDEX('Team forecast'!$B$2:$AO$26,MATCH('Master data'!$B291,'Team forecast'!$B$2:$B$26,0),MATCH('Master data'!V$1,'Team forecast'!$B$2:$AO$2,0))</f>
        <v>0.30379746835443039</v>
      </c>
      <c r="W291" s="16">
        <f>INDEX('Team forecast'!$B$2:$AO$26,MATCH('Master data'!$B291,'Team forecast'!$B$2:$B$26,0),MATCH('Master data'!W$1,'Team forecast'!$B$2:$AO$2,0))</f>
        <v>0.39240506329113928</v>
      </c>
      <c r="X291" s="5">
        <f t="shared" si="324"/>
        <v>7000</v>
      </c>
      <c r="Y291" s="5">
        <f t="shared" si="325"/>
        <v>7594.9367088607596</v>
      </c>
      <c r="Z291" s="5">
        <f t="shared" si="326"/>
        <v>1518.9873417721519</v>
      </c>
      <c r="AA291" s="5">
        <f t="shared" si="327"/>
        <v>-5886.0759493670894</v>
      </c>
      <c r="AB291" s="5">
        <f t="shared" si="328"/>
        <v>2837.1117961501632</v>
      </c>
      <c r="AC291" s="5">
        <f t="shared" si="329"/>
        <v>1401.4145284827177</v>
      </c>
      <c r="AD291" s="5">
        <f t="shared" si="330"/>
        <v>0</v>
      </c>
      <c r="AE291" s="5">
        <f t="shared" si="331"/>
        <v>0</v>
      </c>
      <c r="AF291" s="5">
        <f t="shared" si="332"/>
        <v>0</v>
      </c>
      <c r="AG291" s="5">
        <f t="shared" si="333"/>
        <v>-4675</v>
      </c>
      <c r="AH291" s="5">
        <f t="shared" si="334"/>
        <v>0</v>
      </c>
      <c r="AI291" s="5">
        <f t="shared" si="335"/>
        <v>9270.9239831135856</v>
      </c>
      <c r="AJ291" s="5">
        <f t="shared" si="336"/>
        <v>-9268.8335943686798</v>
      </c>
      <c r="AK291" s="5">
        <f>IFERROR(SUM(X291:AJ291),-5000)*((Cockpit!$C$3)^0)</f>
        <v>9793.4648146436084</v>
      </c>
      <c r="AL291" s="16">
        <f>INDEX('Team forecast'!$B$2:$AO$26,MATCH('Master data'!$B291,'Team forecast'!$B$2:$B$26,0),MATCH('Master data'!AL$1,'Team forecast'!$B$2:$AO$2,0))</f>
        <v>0.66231971676468582</v>
      </c>
      <c r="AM291" s="16">
        <f>INDEX('Team forecast'!$B$2:$AO$26,MATCH('Master data'!$B291,'Team forecast'!$B$2:$B$26,0),MATCH('Master data'!AM$1,'Team forecast'!$B$2:$AO$2,0))</f>
        <v>1.8662925210906216</v>
      </c>
      <c r="AN291" s="16">
        <f>INDEX('Team forecast'!$B$2:$AO$26,MATCH('Master data'!$B291,'Team forecast'!$B$2:$B$26,0),MATCH('Master data'!AN$1,'Team forecast'!$B$2:$AO$2,0))</f>
        <v>0.1546961325966851</v>
      </c>
      <c r="AO291" s="16">
        <f>INDEX('Team forecast'!$B$2:$AO$26,MATCH('Master data'!$B291,'Team forecast'!$B$2:$B$26,0),MATCH('Master data'!AO$1,'Team forecast'!$B$2:$AO$2,0))</f>
        <v>2.0106134258927963</v>
      </c>
      <c r="AP291" s="16">
        <f>INDEX('Team forecast'!$B$2:$AO$26,MATCH('Master data'!$B291,'Team forecast'!$B$2:$B$26,0),MATCH('Master data'!AP$1,'Team forecast'!$B$2:$AO$2,0))</f>
        <v>4.7556731109718857</v>
      </c>
      <c r="AQ291" s="5">
        <f t="shared" si="337"/>
        <v>7000</v>
      </c>
      <c r="AR291" s="5">
        <f>INDEX('Team forecast'!$B$2:$AO$26,MATCH('Master data'!$B291,'Team forecast'!$B$2:$B$26,0),MATCH('Master data'!AR$1,'Team forecast'!$B$2:$AO$2,0))*IF(X291&gt;0,25000,0)</f>
        <v>2900.5524861878448</v>
      </c>
      <c r="AS291" s="16">
        <f>INDEX('Team forecast'!$B$2:$AO$26,MATCH('Master data'!$B291,'Team forecast'!$B$2:$B$26,0),MATCH('Master data'!AS$1,'Team forecast'!$B$2:$AO$2,0))*IF(X291&gt;0,5000,0)</f>
        <v>1104.972375690608</v>
      </c>
      <c r="AT291" s="16">
        <f>INDEX('Team forecast'!$B$2:$AO$26,MATCH('Master data'!$B291,'Team forecast'!$B$2:$B$26,0),MATCH('Master data'!AT$1,'Team forecast'!$B$2:$AO$2,0))*IF(X291&gt;0,-15000,0)</f>
        <v>-9944.7513812154702</v>
      </c>
      <c r="AU291" s="5">
        <f t="shared" si="338"/>
        <v>2026.8476849541041</v>
      </c>
      <c r="AV291" s="5">
        <f t="shared" si="339"/>
        <v>1001.177957305248</v>
      </c>
      <c r="AW291" s="5">
        <f t="shared" si="340"/>
        <v>0</v>
      </c>
      <c r="AX291" s="5">
        <f t="shared" si="341"/>
        <v>0</v>
      </c>
      <c r="AY291" s="5">
        <f t="shared" si="342"/>
        <v>0</v>
      </c>
      <c r="AZ291" s="5">
        <f t="shared" si="343"/>
        <v>-4675</v>
      </c>
      <c r="BA291" s="5">
        <f t="shared" si="344"/>
        <v>0</v>
      </c>
      <c r="BB291" s="5">
        <f t="shared" si="345"/>
        <v>6623.1971676468584</v>
      </c>
      <c r="BC291" s="5">
        <f t="shared" si="346"/>
        <v>-14930.340168724973</v>
      </c>
      <c r="BD291" s="5">
        <f t="shared" si="347"/>
        <v>-8893.3438781557816</v>
      </c>
      <c r="BE291" s="16">
        <f>INDEX('Team forecast'!$B$2:$AO$26,MATCH('Master data'!$B291,'Team forecast'!$B$2:$B$26,0),MATCH('Master data'!BE$1,'Team forecast'!$B$2:$AO$2,0))</f>
        <v>0</v>
      </c>
      <c r="BF291" s="16">
        <f>INDEX('Team forecast'!$B$2:$AO$26,MATCH('Master data'!$B291,'Team forecast'!$B$2:$B$26,0),MATCH('Master data'!BF$1,'Team forecast'!$B$2:$AO$2,0))</f>
        <v>0</v>
      </c>
      <c r="BG291" s="16">
        <f>INDEX('Team forecast'!$B$2:$AO$26,MATCH('Master data'!$B291,'Team forecast'!$B$2:$B$26,0),MATCH('Master data'!BG$1,'Team forecast'!$B$2:$AO$2,0))</f>
        <v>0</v>
      </c>
      <c r="BH291" s="16">
        <f>INDEX('Team forecast'!$B$2:$AO$26,MATCH('Master data'!$B291,'Team forecast'!$B$2:$B$26,0),MATCH('Master data'!BH$1,'Team forecast'!$B$2:$AO$2,0))</f>
        <v>0</v>
      </c>
      <c r="BI291" s="16">
        <f>INDEX('Team forecast'!$B$2:$AO$26,MATCH('Master data'!$B291,'Team forecast'!$B$2:$B$26,0),MATCH('Master data'!BI$1,'Team forecast'!$B$2:$AO$2,0))</f>
        <v>0</v>
      </c>
      <c r="BJ291" s="5">
        <f t="shared" si="348"/>
        <v>7000</v>
      </c>
      <c r="BK291" s="5">
        <f>INDEX('Team forecast'!$R$3:$BH$26,MATCH($B291,'Team forecast'!$B$3:$B$26,0),MATCH(BK$1,'Team forecast'!$R$2:$BH$2,0))*IF($X291&gt;0,25000,0)</f>
        <v>0</v>
      </c>
      <c r="BL291" s="5">
        <f>INDEX('Team forecast'!$R$3:$BH$26,MATCH($B291,'Team forecast'!$B$3:$B$26,0),MATCH(BL$1,'Team forecast'!$R$2:$BH$2,0))*IF($X291&gt;0,5000,0)</f>
        <v>0</v>
      </c>
      <c r="BM291" s="5">
        <f>INDEX('Team forecast'!$R$3:$BH$26,MATCH($B291,'Team forecast'!$B$3:$B$26,0),MATCH(BM$1,'Team forecast'!$R$2:$BH$2,0))*IF($X291&gt;0,-15000,0)</f>
        <v>0</v>
      </c>
      <c r="BN291" s="5">
        <f t="shared" si="349"/>
        <v>0</v>
      </c>
      <c r="BO291" s="5">
        <f t="shared" si="350"/>
        <v>0</v>
      </c>
      <c r="BP291" s="5">
        <f t="shared" si="351"/>
        <v>0</v>
      </c>
      <c r="BQ291" s="5">
        <f t="shared" si="352"/>
        <v>0</v>
      </c>
      <c r="BR291" s="5">
        <f t="shared" si="353"/>
        <v>0</v>
      </c>
      <c r="BS291" s="5">
        <f t="shared" si="354"/>
        <v>-4675</v>
      </c>
      <c r="BT291" s="5">
        <f t="shared" si="355"/>
        <v>0</v>
      </c>
      <c r="BU291" s="5">
        <f t="shared" si="356"/>
        <v>0</v>
      </c>
      <c r="BV291" s="5">
        <f t="shared" si="357"/>
        <v>0</v>
      </c>
      <c r="BW291" s="5">
        <f t="shared" si="358"/>
        <v>0</v>
      </c>
      <c r="BX291" s="5">
        <f t="shared" si="359"/>
        <v>450.06046824391342</v>
      </c>
      <c r="BY291" s="5">
        <f t="shared" si="360"/>
        <v>1350.1814047317403</v>
      </c>
      <c r="BZ291" s="5">
        <f>MAX(INDEX('Team forecast'!$R$3:$BH$26,MATCH($B291,'Team forecast'!$B$3:$B$26,0),MATCH(BZ$1,'Team forecast'!$R$2:$BH$2,0))*($BX291)-(1-INDEX('Team forecast'!$R$3:$BH$26,MATCH($B291,'Team forecast'!$B$3:$B$26,0),MATCH(BZ$1,'Team forecast'!$R$2:$BH$2,0)))*(BY291+CH291)*0.01,-5000)</f>
        <v>-5000</v>
      </c>
      <c r="CA291" s="5">
        <f>MAX(INDEX('Team forecast'!$R$3:$BH$26,MATCH($B291,'Team forecast'!$B$3:$B$26,0),MATCH(CA$1,'Team forecast'!$R$2:$BH$2,0))*$BX291-(1-INDEX('Team forecast'!$R$3:$BH$26,MATCH($B291,'Team forecast'!$B$3:$B$26,0),MATCH(CA$1,'Team forecast'!$R$2:$BH$2,0)))*(BY291+BX291+CH291)*0.01,-5000)</f>
        <v>-5000</v>
      </c>
      <c r="CB291" s="5">
        <f>MAX(INDEX('Team forecast'!$R$3:$BH$26,MATCH($B291,'Team forecast'!$B$3:$B$26,0),MATCH(CB$1,'Team forecast'!$R$2:$BH$2,0))*$BX291-(1-INDEX('Team forecast'!$R$3:$BH$26,MATCH($B291,'Team forecast'!$B$3:$B$26,0),MATCH(CB$1,'Team forecast'!$R$2:$BH$2,0)))*(BY291+BX291*2+CH291)*0.01,0)</f>
        <v>0</v>
      </c>
      <c r="CC291" s="5">
        <v>0</v>
      </c>
      <c r="CD291" s="5">
        <f>+AK291+BD291*Cockpit!$C$3+BW291*Cockpit!$C$3^2+BZ291*Cockpit!$C$3^3+CA291*Cockpit!$C$3^4+CB291*Cockpit!$C$3^5+CC291*Cockpit!$C$3^6</f>
        <v>1395.4330934039524</v>
      </c>
      <c r="CE291" s="5"/>
      <c r="CF291" s="5"/>
      <c r="CG291" s="5">
        <v>0</v>
      </c>
      <c r="CH291" s="5">
        <f t="shared" si="361"/>
        <v>3014000</v>
      </c>
      <c r="CI291" s="5">
        <f t="shared" si="362"/>
        <v>3014000</v>
      </c>
      <c r="CJ291" s="1">
        <f t="shared" si="363"/>
        <v>0</v>
      </c>
      <c r="CK291" s="5">
        <f>RANK(CD291,$CD$2:$CD$622)+COUNTIF($CD$2:$CD291,$CD291)-1</f>
        <v>396</v>
      </c>
      <c r="CL291" s="5">
        <f>RANK(CJ291,$CJ$2:$CJ$622)+COUNTIF($CJ$2:$CJ291,$CJ291)-1</f>
        <v>396</v>
      </c>
    </row>
    <row r="292" spans="1:90" x14ac:dyDescent="0.3">
      <c r="A292" t="str">
        <f>Players!P293</f>
        <v>Daniel James</v>
      </c>
      <c r="B292" t="str">
        <f>Players!G293</f>
        <v>Wales</v>
      </c>
      <c r="C292" t="str">
        <f>Players!AB293</f>
        <v>Midfield</v>
      </c>
      <c r="D292" s="1"/>
      <c r="F292" t="str">
        <f>IFERROR(INDEX(Lookup!B:B,MATCH(INDEX(Players!C:C,MATCH(E292,Players!A:A,0)),Lookup!D:D,0)),"")</f>
        <v/>
      </c>
      <c r="G292">
        <f>IF(Players!AC293=0,10000000,Players!AC293)</f>
        <v>3514000</v>
      </c>
      <c r="H292" s="16">
        <f>INDEX('Team forecast'!$B$2:$AO$26,MATCH('Master data'!$B292,'Team forecast'!$B$2:$B$26,0),MATCH('Master data'!H$1,'Team forecast'!$B$2:$AO$2,0))</f>
        <v>0.92709239831135859</v>
      </c>
      <c r="I292" s="16">
        <f>INDEX('Team forecast'!$B$2:$AO$26,MATCH('Master data'!$B292,'Team forecast'!$B$2:$B$26,0),MATCH('Master data'!I$1,'Team forecast'!$B$2:$AO$2,0))</f>
        <v>1.1586041992960849</v>
      </c>
      <c r="J292" s="16">
        <f>INDEX('Team forecast'!$B$2:$AO$26,MATCH('Master data'!$B292,'Team forecast'!$B$2:$B$26,0),MATCH('Master data'!J$1,'Team forecast'!$B$2:$AO$2,0))</f>
        <v>0.3139240506329114</v>
      </c>
      <c r="K292" s="16">
        <f>INDEX('Team forecast'!$B$2:$AO$26,MATCH('Master data'!$B292,'Team forecast'!$B$2:$B$26,0),MATCH('Master data'!K$1,'Team forecast'!$B$2:$AO$2,0))</f>
        <v>2.8143876377309098</v>
      </c>
      <c r="L292" s="16">
        <f>INDEX('Team forecast'!$B$2:$AO$26,MATCH('Master data'!$B292,'Team forecast'!$B$2:$B$26,0),MATCH('Master data'!L$1,'Team forecast'!$B$2:$AO$2,0))</f>
        <v>2.9523468451942407</v>
      </c>
      <c r="M292">
        <f>IF(Players!BC293=1,95,0)</f>
        <v>95</v>
      </c>
      <c r="N292" s="2">
        <f>Players!BN293</f>
        <v>0.12009459393999078</v>
      </c>
      <c r="O292" s="2">
        <f>Players!BO293</f>
        <v>0.10811542572901138</v>
      </c>
      <c r="P292" s="2">
        <f>Players!BP293</f>
        <v>0.1137864794399007</v>
      </c>
      <c r="Q292" s="2">
        <f>Players!BQ293</f>
        <v>0.34318880351262349</v>
      </c>
      <c r="R292" s="2">
        <f>Players!BR293</f>
        <v>0</v>
      </c>
      <c r="S292" s="2">
        <f t="shared" si="322"/>
        <v>0.92709239831135859</v>
      </c>
      <c r="T292" s="2">
        <f t="shared" si="323"/>
        <v>1.1586041992960849</v>
      </c>
      <c r="U292" s="16">
        <f>INDEX('Team forecast'!$B$2:$AO$26,MATCH('Master data'!$B292,'Team forecast'!$B$2:$B$26,0),MATCH('Master data'!U$1,'Team forecast'!$B$2:$AO$2,0))</f>
        <v>0.30379746835443039</v>
      </c>
      <c r="V292" s="16">
        <f>INDEX('Team forecast'!$B$2:$AO$26,MATCH('Master data'!$B292,'Team forecast'!$B$2:$B$26,0),MATCH('Master data'!V$1,'Team forecast'!$B$2:$AO$2,0))</f>
        <v>0.30379746835443039</v>
      </c>
      <c r="W292" s="16">
        <f>INDEX('Team forecast'!$B$2:$AO$26,MATCH('Master data'!$B292,'Team forecast'!$B$2:$B$26,0),MATCH('Master data'!W$1,'Team forecast'!$B$2:$AO$2,0))</f>
        <v>0.39240506329113928</v>
      </c>
      <c r="X292" s="5">
        <f t="shared" si="324"/>
        <v>7000</v>
      </c>
      <c r="Y292" s="5">
        <f t="shared" si="325"/>
        <v>7594.9367088607596</v>
      </c>
      <c r="Z292" s="5">
        <f t="shared" si="326"/>
        <v>1518.9873417721519</v>
      </c>
      <c r="AA292" s="5">
        <f t="shared" si="327"/>
        <v>-5886.0759493670894</v>
      </c>
      <c r="AB292" s="5">
        <f t="shared" si="328"/>
        <v>13917.34814000685</v>
      </c>
      <c r="AC292" s="5">
        <f t="shared" si="329"/>
        <v>5011.6494666781364</v>
      </c>
      <c r="AD292" s="5">
        <f t="shared" si="330"/>
        <v>3202.3926107657885</v>
      </c>
      <c r="AE292" s="5">
        <f t="shared" si="331"/>
        <v>0</v>
      </c>
      <c r="AF292" s="5">
        <f t="shared" si="332"/>
        <v>0</v>
      </c>
      <c r="AG292" s="5">
        <f t="shared" si="333"/>
        <v>-6863.7760702524702</v>
      </c>
      <c r="AH292" s="5">
        <f t="shared" si="334"/>
        <v>0</v>
      </c>
      <c r="AI292" s="5">
        <f t="shared" si="335"/>
        <v>9270.9239831135856</v>
      </c>
      <c r="AJ292" s="5">
        <f t="shared" si="336"/>
        <v>-9268.8335943686798</v>
      </c>
      <c r="AK292" s="5">
        <f>IFERROR(SUM(X292:AJ292),-5000)*((Cockpit!$C$3)^0)</f>
        <v>25497.552637209035</v>
      </c>
      <c r="AL292" s="16">
        <f>INDEX('Team forecast'!$B$2:$AO$26,MATCH('Master data'!$B292,'Team forecast'!$B$2:$B$26,0),MATCH('Master data'!AL$1,'Team forecast'!$B$2:$AO$2,0))</f>
        <v>0.66231971676468582</v>
      </c>
      <c r="AM292" s="16">
        <f>INDEX('Team forecast'!$B$2:$AO$26,MATCH('Master data'!$B292,'Team forecast'!$B$2:$B$26,0),MATCH('Master data'!AM$1,'Team forecast'!$B$2:$AO$2,0))</f>
        <v>1.8662925210906216</v>
      </c>
      <c r="AN292" s="16">
        <f>INDEX('Team forecast'!$B$2:$AO$26,MATCH('Master data'!$B292,'Team forecast'!$B$2:$B$26,0),MATCH('Master data'!AN$1,'Team forecast'!$B$2:$AO$2,0))</f>
        <v>0.1546961325966851</v>
      </c>
      <c r="AO292" s="16">
        <f>INDEX('Team forecast'!$B$2:$AO$26,MATCH('Master data'!$B292,'Team forecast'!$B$2:$B$26,0),MATCH('Master data'!AO$1,'Team forecast'!$B$2:$AO$2,0))</f>
        <v>2.0106134258927963</v>
      </c>
      <c r="AP292" s="16">
        <f>INDEX('Team forecast'!$B$2:$AO$26,MATCH('Master data'!$B292,'Team forecast'!$B$2:$B$26,0),MATCH('Master data'!AP$1,'Team forecast'!$B$2:$AO$2,0))</f>
        <v>4.7556731109718857</v>
      </c>
      <c r="AQ292" s="5">
        <f t="shared" si="337"/>
        <v>7000</v>
      </c>
      <c r="AR292" s="5">
        <f>INDEX('Team forecast'!$B$2:$AO$26,MATCH('Master data'!$B292,'Team forecast'!$B$2:$B$26,0),MATCH('Master data'!AR$1,'Team forecast'!$B$2:$AO$2,0))*IF(X292&gt;0,25000,0)</f>
        <v>2900.5524861878448</v>
      </c>
      <c r="AS292" s="16">
        <f>INDEX('Team forecast'!$B$2:$AO$26,MATCH('Master data'!$B292,'Team forecast'!$B$2:$B$26,0),MATCH('Master data'!AS$1,'Team forecast'!$B$2:$AO$2,0))*IF(X292&gt;0,5000,0)</f>
        <v>1104.972375690608</v>
      </c>
      <c r="AT292" s="16">
        <f>INDEX('Team forecast'!$B$2:$AO$26,MATCH('Master data'!$B292,'Team forecast'!$B$2:$B$26,0),MATCH('Master data'!AT$1,'Team forecast'!$B$2:$AO$2,0))*IF(X292&gt;0,-15000,0)</f>
        <v>-9944.7513812154702</v>
      </c>
      <c r="AU292" s="5">
        <f t="shared" si="338"/>
        <v>9942.6271804130811</v>
      </c>
      <c r="AV292" s="5">
        <f t="shared" si="339"/>
        <v>3580.3489073366122</v>
      </c>
      <c r="AW292" s="5">
        <f t="shared" si="340"/>
        <v>2287.8062324693897</v>
      </c>
      <c r="AX292" s="5">
        <f t="shared" si="341"/>
        <v>0</v>
      </c>
      <c r="AY292" s="5">
        <f t="shared" si="342"/>
        <v>0</v>
      </c>
      <c r="AZ292" s="5">
        <f t="shared" si="343"/>
        <v>-6863.7760702524702</v>
      </c>
      <c r="BA292" s="5">
        <f t="shared" si="344"/>
        <v>0</v>
      </c>
      <c r="BB292" s="5">
        <f t="shared" si="345"/>
        <v>6623.1971676468584</v>
      </c>
      <c r="BC292" s="5">
        <f t="shared" si="346"/>
        <v>-14930.340168724973</v>
      </c>
      <c r="BD292" s="5">
        <f t="shared" si="347"/>
        <v>1700.636729551481</v>
      </c>
      <c r="BE292" s="16">
        <f>INDEX('Team forecast'!$B$2:$AO$26,MATCH('Master data'!$B292,'Team forecast'!$B$2:$B$26,0),MATCH('Master data'!BE$1,'Team forecast'!$B$2:$AO$2,0))</f>
        <v>0</v>
      </c>
      <c r="BF292" s="16">
        <f>INDEX('Team forecast'!$B$2:$AO$26,MATCH('Master data'!$B292,'Team forecast'!$B$2:$B$26,0),MATCH('Master data'!BF$1,'Team forecast'!$B$2:$AO$2,0))</f>
        <v>0</v>
      </c>
      <c r="BG292" s="16">
        <f>INDEX('Team forecast'!$B$2:$AO$26,MATCH('Master data'!$B292,'Team forecast'!$B$2:$B$26,0),MATCH('Master data'!BG$1,'Team forecast'!$B$2:$AO$2,0))</f>
        <v>0</v>
      </c>
      <c r="BH292" s="16">
        <f>INDEX('Team forecast'!$B$2:$AO$26,MATCH('Master data'!$B292,'Team forecast'!$B$2:$B$26,0),MATCH('Master data'!BH$1,'Team forecast'!$B$2:$AO$2,0))</f>
        <v>0</v>
      </c>
      <c r="BI292" s="16">
        <f>INDEX('Team forecast'!$B$2:$AO$26,MATCH('Master data'!$B292,'Team forecast'!$B$2:$B$26,0),MATCH('Master data'!BI$1,'Team forecast'!$B$2:$AO$2,0))</f>
        <v>0</v>
      </c>
      <c r="BJ292" s="5">
        <f t="shared" si="348"/>
        <v>7000</v>
      </c>
      <c r="BK292" s="5">
        <f>INDEX('Team forecast'!$R$3:$BH$26,MATCH($B292,'Team forecast'!$B$3:$B$26,0),MATCH(BK$1,'Team forecast'!$R$2:$BH$2,0))*IF($X292&gt;0,25000,0)</f>
        <v>0</v>
      </c>
      <c r="BL292" s="5">
        <f>INDEX('Team forecast'!$R$3:$BH$26,MATCH($B292,'Team forecast'!$B$3:$B$26,0),MATCH(BL$1,'Team forecast'!$R$2:$BH$2,0))*IF($X292&gt;0,5000,0)</f>
        <v>0</v>
      </c>
      <c r="BM292" s="5">
        <f>INDEX('Team forecast'!$R$3:$BH$26,MATCH($B292,'Team forecast'!$B$3:$B$26,0),MATCH(BM$1,'Team forecast'!$R$2:$BH$2,0))*IF($X292&gt;0,-15000,0)</f>
        <v>0</v>
      </c>
      <c r="BN292" s="5">
        <f t="shared" si="349"/>
        <v>0</v>
      </c>
      <c r="BO292" s="5">
        <f t="shared" si="350"/>
        <v>0</v>
      </c>
      <c r="BP292" s="5">
        <f t="shared" si="351"/>
        <v>0</v>
      </c>
      <c r="BQ292" s="5">
        <f t="shared" si="352"/>
        <v>0</v>
      </c>
      <c r="BR292" s="5">
        <f t="shared" si="353"/>
        <v>0</v>
      </c>
      <c r="BS292" s="5">
        <f t="shared" si="354"/>
        <v>-6863.7760702524702</v>
      </c>
      <c r="BT292" s="5">
        <f t="shared" si="355"/>
        <v>0</v>
      </c>
      <c r="BU292" s="5">
        <f t="shared" si="356"/>
        <v>0</v>
      </c>
      <c r="BV292" s="5">
        <f t="shared" si="357"/>
        <v>0</v>
      </c>
      <c r="BW292" s="5">
        <f t="shared" si="358"/>
        <v>0</v>
      </c>
      <c r="BX292" s="5">
        <f t="shared" si="359"/>
        <v>13599.094683380259</v>
      </c>
      <c r="BY292" s="5">
        <f t="shared" si="360"/>
        <v>40797.284050140777</v>
      </c>
      <c r="BZ292" s="5">
        <f>MAX(INDEX('Team forecast'!$R$3:$BH$26,MATCH($B292,'Team forecast'!$B$3:$B$26,0),MATCH(BZ$1,'Team forecast'!$R$2:$BH$2,0))*($BX292)-(1-INDEX('Team forecast'!$R$3:$BH$26,MATCH($B292,'Team forecast'!$B$3:$B$26,0),MATCH(BZ$1,'Team forecast'!$R$2:$BH$2,0)))*(BY292+CH292)*0.01,-5000)</f>
        <v>-5000</v>
      </c>
      <c r="CA292" s="5">
        <f>MAX(INDEX('Team forecast'!$R$3:$BH$26,MATCH($B292,'Team forecast'!$B$3:$B$26,0),MATCH(CA$1,'Team forecast'!$R$2:$BH$2,0))*$BX292-(1-INDEX('Team forecast'!$R$3:$BH$26,MATCH($B292,'Team forecast'!$B$3:$B$26,0),MATCH(CA$1,'Team forecast'!$R$2:$BH$2,0)))*(BY292+BX292+CH292)*0.01,-5000)</f>
        <v>-5000</v>
      </c>
      <c r="CB292" s="5">
        <f>MAX(INDEX('Team forecast'!$R$3:$BH$26,MATCH($B292,'Team forecast'!$B$3:$B$26,0),MATCH(CB$1,'Team forecast'!$R$2:$BH$2,0))*$BX292-(1-INDEX('Team forecast'!$R$3:$BH$26,MATCH($B292,'Team forecast'!$B$3:$B$26,0),MATCH(CB$1,'Team forecast'!$R$2:$BH$2,0)))*(BY292+BX292*2+CH292)*0.01,0)</f>
        <v>0</v>
      </c>
      <c r="CC292" s="5">
        <v>0</v>
      </c>
      <c r="CD292" s="5">
        <f>+AK292+BD292*Cockpit!$C$3+BW292*Cockpit!$C$3^2+BZ292*Cockpit!$C$3^3+CA292*Cockpit!$C$3^4+CB292*Cockpit!$C$3^5+CC292*Cockpit!$C$3^6</f>
        <v>24162.174654440885</v>
      </c>
      <c r="CE292" s="5"/>
      <c r="CF292" s="5"/>
      <c r="CG292" s="5">
        <v>0</v>
      </c>
      <c r="CH292" s="5">
        <f t="shared" si="361"/>
        <v>3514000</v>
      </c>
      <c r="CI292" s="5">
        <f t="shared" si="362"/>
        <v>3514000</v>
      </c>
      <c r="CJ292" s="1">
        <f t="shared" si="363"/>
        <v>7.0000000000000001E-3</v>
      </c>
      <c r="CK292" s="5">
        <f>RANK(CD292,$CD$2:$CD$622)+COUNTIF($CD$2:$CD292,$CD292)-1</f>
        <v>285</v>
      </c>
      <c r="CL292" s="5">
        <f>RANK(CJ292,$CJ$2:$CJ$622)+COUNTIF($CJ$2:$CJ292,$CJ292)-1</f>
        <v>300</v>
      </c>
    </row>
    <row r="293" spans="1:90" x14ac:dyDescent="0.3">
      <c r="A293" t="str">
        <f>Players!P294</f>
        <v>David Brooks</v>
      </c>
      <c r="B293" t="str">
        <f>Players!G294</f>
        <v>Wales</v>
      </c>
      <c r="C293" t="str">
        <f>Players!AB294</f>
        <v>Midfield</v>
      </c>
      <c r="D293" s="1"/>
      <c r="F293" t="str">
        <f>IFERROR(INDEX(Lookup!B:B,MATCH(INDEX(Players!C:C,MATCH(E293,Players!A:A,0)),Lookup!D:D,0)),"")</f>
        <v/>
      </c>
      <c r="G293">
        <f>IF(Players!AC294=0,10000000,Players!AC294)</f>
        <v>3012000</v>
      </c>
      <c r="H293" s="16">
        <f>INDEX('Team forecast'!$B$2:$AO$26,MATCH('Master data'!$B293,'Team forecast'!$B$2:$B$26,0),MATCH('Master data'!H$1,'Team forecast'!$B$2:$AO$2,0))</f>
        <v>0.92709239831135859</v>
      </c>
      <c r="I293" s="16">
        <f>INDEX('Team forecast'!$B$2:$AO$26,MATCH('Master data'!$B293,'Team forecast'!$B$2:$B$26,0),MATCH('Master data'!I$1,'Team forecast'!$B$2:$AO$2,0))</f>
        <v>1.1586041992960849</v>
      </c>
      <c r="J293" s="16">
        <f>INDEX('Team forecast'!$B$2:$AO$26,MATCH('Master data'!$B293,'Team forecast'!$B$2:$B$26,0),MATCH('Master data'!J$1,'Team forecast'!$B$2:$AO$2,0))</f>
        <v>0.3139240506329114</v>
      </c>
      <c r="K293" s="16">
        <f>INDEX('Team forecast'!$B$2:$AO$26,MATCH('Master data'!$B293,'Team forecast'!$B$2:$B$26,0),MATCH('Master data'!K$1,'Team forecast'!$B$2:$AO$2,0))</f>
        <v>2.8143876377309098</v>
      </c>
      <c r="L293" s="16">
        <f>INDEX('Team forecast'!$B$2:$AO$26,MATCH('Master data'!$B293,'Team forecast'!$B$2:$B$26,0),MATCH('Master data'!L$1,'Team forecast'!$B$2:$AO$2,0))</f>
        <v>2.9523468451942407</v>
      </c>
      <c r="M293">
        <f>IF(Players!BC294=1,95,0)</f>
        <v>0</v>
      </c>
      <c r="N293" s="2">
        <f>Players!BN294</f>
        <v>0</v>
      </c>
      <c r="O293" s="2">
        <f>Players!BO294</f>
        <v>0</v>
      </c>
      <c r="P293" s="2">
        <f>Players!BP294</f>
        <v>0</v>
      </c>
      <c r="Q293" s="2">
        <f>Players!BQ294</f>
        <v>0.28499999999999998</v>
      </c>
      <c r="R293" s="2">
        <f>Players!BR294</f>
        <v>0</v>
      </c>
      <c r="S293" s="2">
        <f t="shared" si="322"/>
        <v>0.92709239831135859</v>
      </c>
      <c r="T293" s="2">
        <f t="shared" si="323"/>
        <v>1.1586041992960849</v>
      </c>
      <c r="U293" s="16">
        <f>INDEX('Team forecast'!$B$2:$AO$26,MATCH('Master data'!$B293,'Team forecast'!$B$2:$B$26,0),MATCH('Master data'!U$1,'Team forecast'!$B$2:$AO$2,0))</f>
        <v>0.30379746835443039</v>
      </c>
      <c r="V293" s="16">
        <f>INDEX('Team forecast'!$B$2:$AO$26,MATCH('Master data'!$B293,'Team forecast'!$B$2:$B$26,0),MATCH('Master data'!V$1,'Team forecast'!$B$2:$AO$2,0))</f>
        <v>0.30379746835443039</v>
      </c>
      <c r="W293" s="16">
        <f>INDEX('Team forecast'!$B$2:$AO$26,MATCH('Master data'!$B293,'Team forecast'!$B$2:$B$26,0),MATCH('Master data'!W$1,'Team forecast'!$B$2:$AO$2,0))</f>
        <v>0.39240506329113928</v>
      </c>
      <c r="X293" s="5">
        <f t="shared" si="324"/>
        <v>-5000</v>
      </c>
      <c r="Y293" s="5">
        <f t="shared" si="325"/>
        <v>0</v>
      </c>
      <c r="Z293" s="5">
        <f t="shared" si="326"/>
        <v>0</v>
      </c>
      <c r="AA293" s="5">
        <f t="shared" si="327"/>
        <v>0</v>
      </c>
      <c r="AB293" s="5">
        <f t="shared" si="328"/>
        <v>0</v>
      </c>
      <c r="AC293" s="5">
        <f t="shared" si="329"/>
        <v>0</v>
      </c>
      <c r="AD293" s="5">
        <f t="shared" si="330"/>
        <v>0</v>
      </c>
      <c r="AE293" s="5">
        <f t="shared" si="331"/>
        <v>0</v>
      </c>
      <c r="AF293" s="5">
        <f t="shared" si="332"/>
        <v>0</v>
      </c>
      <c r="AG293" s="5">
        <f t="shared" si="333"/>
        <v>0</v>
      </c>
      <c r="AH293" s="5">
        <f t="shared" si="334"/>
        <v>0</v>
      </c>
      <c r="AI293" s="5">
        <f t="shared" si="335"/>
        <v>0</v>
      </c>
      <c r="AJ293" s="5">
        <f t="shared" si="336"/>
        <v>0</v>
      </c>
      <c r="AK293" s="5">
        <f>IFERROR(SUM(X293:AJ293),-5000)*((Cockpit!$C$3)^0)</f>
        <v>-5000</v>
      </c>
      <c r="AL293" s="16">
        <f>INDEX('Team forecast'!$B$2:$AO$26,MATCH('Master data'!$B293,'Team forecast'!$B$2:$B$26,0),MATCH('Master data'!AL$1,'Team forecast'!$B$2:$AO$2,0))</f>
        <v>0.66231971676468582</v>
      </c>
      <c r="AM293" s="16">
        <f>INDEX('Team forecast'!$B$2:$AO$26,MATCH('Master data'!$B293,'Team forecast'!$B$2:$B$26,0),MATCH('Master data'!AM$1,'Team forecast'!$B$2:$AO$2,0))</f>
        <v>1.8662925210906216</v>
      </c>
      <c r="AN293" s="16">
        <f>INDEX('Team forecast'!$B$2:$AO$26,MATCH('Master data'!$B293,'Team forecast'!$B$2:$B$26,0),MATCH('Master data'!AN$1,'Team forecast'!$B$2:$AO$2,0))</f>
        <v>0.1546961325966851</v>
      </c>
      <c r="AO293" s="16">
        <f>INDEX('Team forecast'!$B$2:$AO$26,MATCH('Master data'!$B293,'Team forecast'!$B$2:$B$26,0),MATCH('Master data'!AO$1,'Team forecast'!$B$2:$AO$2,0))</f>
        <v>2.0106134258927963</v>
      </c>
      <c r="AP293" s="16">
        <f>INDEX('Team forecast'!$B$2:$AO$26,MATCH('Master data'!$B293,'Team forecast'!$B$2:$B$26,0),MATCH('Master data'!AP$1,'Team forecast'!$B$2:$AO$2,0))</f>
        <v>4.7556731109718857</v>
      </c>
      <c r="AQ293" s="5">
        <f t="shared" si="337"/>
        <v>-5000</v>
      </c>
      <c r="AR293" s="5">
        <f>INDEX('Team forecast'!$B$2:$AO$26,MATCH('Master data'!$B293,'Team forecast'!$B$2:$B$26,0),MATCH('Master data'!AR$1,'Team forecast'!$B$2:$AO$2,0))*IF(X293&gt;0,25000,0)</f>
        <v>0</v>
      </c>
      <c r="AS293" s="16">
        <f>INDEX('Team forecast'!$B$2:$AO$26,MATCH('Master data'!$B293,'Team forecast'!$B$2:$B$26,0),MATCH('Master data'!AS$1,'Team forecast'!$B$2:$AO$2,0))*IF(X293&gt;0,5000,0)</f>
        <v>0</v>
      </c>
      <c r="AT293" s="16">
        <f>INDEX('Team forecast'!$B$2:$AO$26,MATCH('Master data'!$B293,'Team forecast'!$B$2:$B$26,0),MATCH('Master data'!AT$1,'Team forecast'!$B$2:$AO$2,0))*IF(X293&gt;0,-15000,0)</f>
        <v>0</v>
      </c>
      <c r="AU293" s="5">
        <f t="shared" si="338"/>
        <v>0</v>
      </c>
      <c r="AV293" s="5">
        <f t="shared" si="339"/>
        <v>0</v>
      </c>
      <c r="AW293" s="5">
        <f t="shared" si="340"/>
        <v>0</v>
      </c>
      <c r="AX293" s="5">
        <f t="shared" si="341"/>
        <v>0</v>
      </c>
      <c r="AY293" s="5">
        <f t="shared" si="342"/>
        <v>0</v>
      </c>
      <c r="AZ293" s="5">
        <f t="shared" si="343"/>
        <v>0</v>
      </c>
      <c r="BA293" s="5">
        <f t="shared" si="344"/>
        <v>0</v>
      </c>
      <c r="BB293" s="5">
        <f t="shared" si="345"/>
        <v>0</v>
      </c>
      <c r="BC293" s="5">
        <f t="shared" si="346"/>
        <v>0</v>
      </c>
      <c r="BD293" s="5">
        <f t="shared" si="347"/>
        <v>-5000</v>
      </c>
      <c r="BE293" s="16">
        <f>INDEX('Team forecast'!$B$2:$AO$26,MATCH('Master data'!$B293,'Team forecast'!$B$2:$B$26,0),MATCH('Master data'!BE$1,'Team forecast'!$B$2:$AO$2,0))</f>
        <v>0</v>
      </c>
      <c r="BF293" s="16">
        <f>INDEX('Team forecast'!$B$2:$AO$26,MATCH('Master data'!$B293,'Team forecast'!$B$2:$B$26,0),MATCH('Master data'!BF$1,'Team forecast'!$B$2:$AO$2,0))</f>
        <v>0</v>
      </c>
      <c r="BG293" s="16">
        <f>INDEX('Team forecast'!$B$2:$AO$26,MATCH('Master data'!$B293,'Team forecast'!$B$2:$B$26,0),MATCH('Master data'!BG$1,'Team forecast'!$B$2:$AO$2,0))</f>
        <v>0</v>
      </c>
      <c r="BH293" s="16">
        <f>INDEX('Team forecast'!$B$2:$AO$26,MATCH('Master data'!$B293,'Team forecast'!$B$2:$B$26,0),MATCH('Master data'!BH$1,'Team forecast'!$B$2:$AO$2,0))</f>
        <v>0</v>
      </c>
      <c r="BI293" s="16">
        <f>INDEX('Team forecast'!$B$2:$AO$26,MATCH('Master data'!$B293,'Team forecast'!$B$2:$B$26,0),MATCH('Master data'!BI$1,'Team forecast'!$B$2:$AO$2,0))</f>
        <v>0</v>
      </c>
      <c r="BJ293" s="5">
        <f t="shared" si="348"/>
        <v>-5000</v>
      </c>
      <c r="BK293" s="5">
        <f>INDEX('Team forecast'!$R$3:$BH$26,MATCH($B293,'Team forecast'!$B$3:$B$26,0),MATCH(BK$1,'Team forecast'!$R$2:$BH$2,0))*IF($X293&gt;0,25000,0)</f>
        <v>0</v>
      </c>
      <c r="BL293" s="5">
        <f>INDEX('Team forecast'!$R$3:$BH$26,MATCH($B293,'Team forecast'!$B$3:$B$26,0),MATCH(BL$1,'Team forecast'!$R$2:$BH$2,0))*IF($X293&gt;0,5000,0)</f>
        <v>0</v>
      </c>
      <c r="BM293" s="5">
        <f>INDEX('Team forecast'!$R$3:$BH$26,MATCH($B293,'Team forecast'!$B$3:$B$26,0),MATCH(BM$1,'Team forecast'!$R$2:$BH$2,0))*IF($X293&gt;0,-15000,0)</f>
        <v>0</v>
      </c>
      <c r="BN293" s="5">
        <f t="shared" si="349"/>
        <v>0</v>
      </c>
      <c r="BO293" s="5">
        <f t="shared" si="350"/>
        <v>0</v>
      </c>
      <c r="BP293" s="5">
        <f t="shared" si="351"/>
        <v>0</v>
      </c>
      <c r="BQ293" s="5">
        <f t="shared" si="352"/>
        <v>0</v>
      </c>
      <c r="BR293" s="5">
        <f t="shared" si="353"/>
        <v>0</v>
      </c>
      <c r="BS293" s="5">
        <f t="shared" si="354"/>
        <v>0</v>
      </c>
      <c r="BT293" s="5">
        <f t="shared" si="355"/>
        <v>0</v>
      </c>
      <c r="BU293" s="5">
        <f t="shared" si="356"/>
        <v>0</v>
      </c>
      <c r="BV293" s="5">
        <f t="shared" si="357"/>
        <v>0</v>
      </c>
      <c r="BW293" s="5">
        <f t="shared" si="358"/>
        <v>0</v>
      </c>
      <c r="BX293" s="5">
        <f t="shared" si="359"/>
        <v>-5000</v>
      </c>
      <c r="BY293" s="5">
        <f t="shared" si="360"/>
        <v>-15000</v>
      </c>
      <c r="BZ293" s="5">
        <f>MAX(INDEX('Team forecast'!$R$3:$BH$26,MATCH($B293,'Team forecast'!$B$3:$B$26,0),MATCH(BZ$1,'Team forecast'!$R$2:$BH$2,0))*($BX293)-(1-INDEX('Team forecast'!$R$3:$BH$26,MATCH($B293,'Team forecast'!$B$3:$B$26,0),MATCH(BZ$1,'Team forecast'!$R$2:$BH$2,0)))*(BY293+CH293)*0.01,-5000)</f>
        <v>-5000</v>
      </c>
      <c r="CA293" s="5">
        <f>MAX(INDEX('Team forecast'!$R$3:$BH$26,MATCH($B293,'Team forecast'!$B$3:$B$26,0),MATCH(CA$1,'Team forecast'!$R$2:$BH$2,0))*$BX293-(1-INDEX('Team forecast'!$R$3:$BH$26,MATCH($B293,'Team forecast'!$B$3:$B$26,0),MATCH(CA$1,'Team forecast'!$R$2:$BH$2,0)))*(BY293+BX293+CH293)*0.01,-5000)</f>
        <v>-5000</v>
      </c>
      <c r="CB293" s="5">
        <f>MAX(INDEX('Team forecast'!$R$3:$BH$26,MATCH($B293,'Team forecast'!$B$3:$B$26,0),MATCH(CB$1,'Team forecast'!$R$2:$BH$2,0))*$BX293-(1-INDEX('Team forecast'!$R$3:$BH$26,MATCH($B293,'Team forecast'!$B$3:$B$26,0),MATCH(CB$1,'Team forecast'!$R$2:$BH$2,0)))*(BY293+BX293*2+CH293)*0.01,0)</f>
        <v>0</v>
      </c>
      <c r="CC293" s="5">
        <v>0</v>
      </c>
      <c r="CD293" s="5">
        <f>+AK293+BD293*Cockpit!$C$3+BW293*Cockpit!$C$3^2+BZ293*Cockpit!$C$3^3+CA293*Cockpit!$C$3^4+CB293*Cockpit!$C$3^5+CC293*Cockpit!$C$3^6</f>
        <v>-10802.469135802468</v>
      </c>
      <c r="CE293" s="5"/>
      <c r="CF293" s="5"/>
      <c r="CG293" s="5">
        <v>0</v>
      </c>
      <c r="CH293" s="5">
        <f t="shared" si="361"/>
        <v>3012000</v>
      </c>
      <c r="CI293" s="5">
        <f t="shared" si="362"/>
        <v>3012000</v>
      </c>
      <c r="CJ293" s="1">
        <f t="shared" si="363"/>
        <v>-4.0000000000000001E-3</v>
      </c>
      <c r="CK293" s="5">
        <f>RANK(CD293,$CD$2:$CD$622)+COUNTIF($CD$2:$CD293,$CD293)-1</f>
        <v>505</v>
      </c>
      <c r="CL293" s="5">
        <f>RANK(CJ293,$CJ$2:$CJ$622)+COUNTIF($CJ$2:$CJ293,$CJ293)-1</f>
        <v>511</v>
      </c>
    </row>
    <row r="294" spans="1:90" x14ac:dyDescent="0.3">
      <c r="A294" t="str">
        <f>Players!P295</f>
        <v>Viktor Claesson</v>
      </c>
      <c r="B294" t="str">
        <f>Players!G295</f>
        <v>Sweden</v>
      </c>
      <c r="C294" t="str">
        <f>Players!AB295</f>
        <v>Midfield</v>
      </c>
      <c r="D294" s="1"/>
      <c r="F294" t="str">
        <f>IFERROR(INDEX(Lookup!B:B,MATCH(INDEX(Players!C:C,MATCH(E294,Players!A:A,0)),Lookup!D:D,0)),"")</f>
        <v/>
      </c>
      <c r="G294">
        <f>IF(Players!AC295=0,10000000,Players!AC295)</f>
        <v>4012000</v>
      </c>
      <c r="H294" s="16">
        <f>INDEX('Team forecast'!$B$2:$AO$26,MATCH('Master data'!$B294,'Team forecast'!$B$2:$B$26,0),MATCH('Master data'!H$1,'Team forecast'!$B$2:$AO$2,0))</f>
        <v>1.3802129553035047</v>
      </c>
      <c r="I294" s="16">
        <f>INDEX('Team forecast'!$B$2:$AO$26,MATCH('Master data'!$B294,'Team forecast'!$B$2:$B$26,0),MATCH('Master data'!I$1,'Team forecast'!$B$2:$AO$2,0))</f>
        <v>0.80039446005056258</v>
      </c>
      <c r="J294" s="16">
        <f>INDEX('Team forecast'!$B$2:$AO$26,MATCH('Master data'!$B294,'Team forecast'!$B$2:$B$26,0),MATCH('Master data'!J$1,'Team forecast'!$B$2:$AO$2,0))</f>
        <v>0.44915175674422908</v>
      </c>
      <c r="K294" s="16">
        <f>INDEX('Team forecast'!$B$2:$AO$26,MATCH('Master data'!$B294,'Team forecast'!$B$2:$B$26,0),MATCH('Master data'!K$1,'Team forecast'!$B$2:$AO$2,0))</f>
        <v>3.9147858368608497</v>
      </c>
      <c r="L294" s="16">
        <f>INDEX('Team forecast'!$B$2:$AO$26,MATCH('Master data'!$B294,'Team forecast'!$B$2:$B$26,0),MATCH('Master data'!L$1,'Team forecast'!$B$2:$AO$2,0))</f>
        <v>2.2377225397188263</v>
      </c>
      <c r="M294">
        <f>IF(Players!BC295=1,95,0)</f>
        <v>0</v>
      </c>
      <c r="N294" s="2">
        <f>Players!BN295</f>
        <v>0</v>
      </c>
      <c r="O294" s="2">
        <f>Players!BO295</f>
        <v>0</v>
      </c>
      <c r="P294" s="2">
        <f>Players!BP295</f>
        <v>0</v>
      </c>
      <c r="Q294" s="2">
        <f>Players!BQ295</f>
        <v>0.23192990441511152</v>
      </c>
      <c r="R294" s="2">
        <f>Players!BR295</f>
        <v>0</v>
      </c>
      <c r="S294" s="2">
        <f t="shared" si="322"/>
        <v>1.3802129553035047</v>
      </c>
      <c r="T294" s="2">
        <f t="shared" si="323"/>
        <v>0.80039446005056258</v>
      </c>
      <c r="U294" s="16">
        <f>INDEX('Team forecast'!$B$2:$AO$26,MATCH('Master data'!$B294,'Team forecast'!$B$2:$B$26,0),MATCH('Master data'!U$1,'Team forecast'!$B$2:$AO$2,0))</f>
        <v>0.52401038286826729</v>
      </c>
      <c r="V294" s="16">
        <f>INDEX('Team forecast'!$B$2:$AO$26,MATCH('Master data'!$B294,'Team forecast'!$B$2:$B$26,0),MATCH('Master data'!V$1,'Team forecast'!$B$2:$AO$2,0))</f>
        <v>0.2774172615184945</v>
      </c>
      <c r="W294" s="16">
        <f>INDEX('Team forecast'!$B$2:$AO$26,MATCH('Master data'!$B294,'Team forecast'!$B$2:$B$26,0),MATCH('Master data'!W$1,'Team forecast'!$B$2:$AO$2,0))</f>
        <v>0.19857235561323819</v>
      </c>
      <c r="X294" s="5">
        <f t="shared" si="324"/>
        <v>-5000</v>
      </c>
      <c r="Y294" s="5">
        <f t="shared" si="325"/>
        <v>0</v>
      </c>
      <c r="Z294" s="5">
        <f t="shared" si="326"/>
        <v>0</v>
      </c>
      <c r="AA294" s="5">
        <f t="shared" si="327"/>
        <v>0</v>
      </c>
      <c r="AB294" s="5">
        <f t="shared" si="328"/>
        <v>0</v>
      </c>
      <c r="AC294" s="5">
        <f t="shared" si="329"/>
        <v>0</v>
      </c>
      <c r="AD294" s="5">
        <f t="shared" si="330"/>
        <v>0</v>
      </c>
      <c r="AE294" s="5">
        <f t="shared" si="331"/>
        <v>0</v>
      </c>
      <c r="AF294" s="5">
        <f t="shared" si="332"/>
        <v>0</v>
      </c>
      <c r="AG294" s="5">
        <f t="shared" si="333"/>
        <v>0</v>
      </c>
      <c r="AH294" s="5">
        <f t="shared" si="334"/>
        <v>0</v>
      </c>
      <c r="AI294" s="5">
        <f t="shared" si="335"/>
        <v>0</v>
      </c>
      <c r="AJ294" s="5">
        <f t="shared" si="336"/>
        <v>0</v>
      </c>
      <c r="AK294" s="5">
        <f>IFERROR(SUM(X294:AJ294),-5000)*((Cockpit!$C$3)^0)</f>
        <v>-5000</v>
      </c>
      <c r="AL294" s="16">
        <f>INDEX('Team forecast'!$B$2:$AO$26,MATCH('Master data'!$B294,'Team forecast'!$B$2:$B$26,0),MATCH('Master data'!AL$1,'Team forecast'!$B$2:$AO$2,0))</f>
        <v>1.2865954440019862</v>
      </c>
      <c r="AM294" s="16">
        <f>INDEX('Team forecast'!$B$2:$AO$26,MATCH('Master data'!$B294,'Team forecast'!$B$2:$B$26,0),MATCH('Master data'!AM$1,'Team forecast'!$B$2:$AO$2,0))</f>
        <v>1.2414750087215167</v>
      </c>
      <c r="AN294" s="16">
        <f>INDEX('Team forecast'!$B$2:$AO$26,MATCH('Master data'!$B294,'Team forecast'!$B$2:$B$26,0),MATCH('Master data'!AN$1,'Team forecast'!$B$2:$AO$2,0))</f>
        <v>0.28895768833849328</v>
      </c>
      <c r="AO294" s="16">
        <f>INDEX('Team forecast'!$B$2:$AO$26,MATCH('Master data'!$B294,'Team forecast'!$B$2:$B$26,0),MATCH('Master data'!AO$1,'Team forecast'!$B$2:$AO$2,0))</f>
        <v>3.6492525320783611</v>
      </c>
      <c r="AP294" s="16">
        <f>INDEX('Team forecast'!$B$2:$AO$26,MATCH('Master data'!$B294,'Team forecast'!$B$2:$B$26,0),MATCH('Master data'!AP$1,'Team forecast'!$B$2:$AO$2,0))</f>
        <v>3.4708843553693107</v>
      </c>
      <c r="AQ294" s="5">
        <f t="shared" si="337"/>
        <v>-5000</v>
      </c>
      <c r="AR294" s="5">
        <f>INDEX('Team forecast'!$B$2:$AO$26,MATCH('Master data'!$B294,'Team forecast'!$B$2:$B$26,0),MATCH('Master data'!AR$1,'Team forecast'!$B$2:$AO$2,0))*IF(X294&gt;0,25000,0)</f>
        <v>0</v>
      </c>
      <c r="AS294" s="16">
        <f>INDEX('Team forecast'!$B$2:$AO$26,MATCH('Master data'!$B294,'Team forecast'!$B$2:$B$26,0),MATCH('Master data'!AS$1,'Team forecast'!$B$2:$AO$2,0))*IF(X294&gt;0,5000,0)</f>
        <v>0</v>
      </c>
      <c r="AT294" s="16">
        <f>INDEX('Team forecast'!$B$2:$AO$26,MATCH('Master data'!$B294,'Team forecast'!$B$2:$B$26,0),MATCH('Master data'!AT$1,'Team forecast'!$B$2:$AO$2,0))*IF(X294&gt;0,-15000,0)</f>
        <v>0</v>
      </c>
      <c r="AU294" s="5">
        <f t="shared" si="338"/>
        <v>0</v>
      </c>
      <c r="AV294" s="5">
        <f t="shared" si="339"/>
        <v>0</v>
      </c>
      <c r="AW294" s="5">
        <f t="shared" si="340"/>
        <v>0</v>
      </c>
      <c r="AX294" s="5">
        <f t="shared" si="341"/>
        <v>0</v>
      </c>
      <c r="AY294" s="5">
        <f t="shared" si="342"/>
        <v>0</v>
      </c>
      <c r="AZ294" s="5">
        <f t="shared" si="343"/>
        <v>0</v>
      </c>
      <c r="BA294" s="5">
        <f t="shared" si="344"/>
        <v>0</v>
      </c>
      <c r="BB294" s="5">
        <f t="shared" si="345"/>
        <v>0</v>
      </c>
      <c r="BC294" s="5">
        <f t="shared" si="346"/>
        <v>0</v>
      </c>
      <c r="BD294" s="5">
        <f t="shared" si="347"/>
        <v>-5000</v>
      </c>
      <c r="BE294" s="16">
        <f>INDEX('Team forecast'!$B$2:$AO$26,MATCH('Master data'!$B294,'Team forecast'!$B$2:$B$26,0),MATCH('Master data'!BE$1,'Team forecast'!$B$2:$AO$2,0))</f>
        <v>0</v>
      </c>
      <c r="BF294" s="16">
        <f>INDEX('Team forecast'!$B$2:$AO$26,MATCH('Master data'!$B294,'Team forecast'!$B$2:$B$26,0),MATCH('Master data'!BF$1,'Team forecast'!$B$2:$AO$2,0))</f>
        <v>0</v>
      </c>
      <c r="BG294" s="16">
        <f>INDEX('Team forecast'!$B$2:$AO$26,MATCH('Master data'!$B294,'Team forecast'!$B$2:$B$26,0),MATCH('Master data'!BG$1,'Team forecast'!$B$2:$AO$2,0))</f>
        <v>0</v>
      </c>
      <c r="BH294" s="16">
        <f>INDEX('Team forecast'!$B$2:$AO$26,MATCH('Master data'!$B294,'Team forecast'!$B$2:$B$26,0),MATCH('Master data'!BH$1,'Team forecast'!$B$2:$AO$2,0))</f>
        <v>0</v>
      </c>
      <c r="BI294" s="16">
        <f>INDEX('Team forecast'!$B$2:$AO$26,MATCH('Master data'!$B294,'Team forecast'!$B$2:$B$26,0),MATCH('Master data'!BI$1,'Team forecast'!$B$2:$AO$2,0))</f>
        <v>0</v>
      </c>
      <c r="BJ294" s="5">
        <f t="shared" si="348"/>
        <v>-5000</v>
      </c>
      <c r="BK294" s="5">
        <f>INDEX('Team forecast'!$R$3:$BH$26,MATCH($B294,'Team forecast'!$B$3:$B$26,0),MATCH(BK$1,'Team forecast'!$R$2:$BH$2,0))*IF($X294&gt;0,25000,0)</f>
        <v>0</v>
      </c>
      <c r="BL294" s="5">
        <f>INDEX('Team forecast'!$R$3:$BH$26,MATCH($B294,'Team forecast'!$B$3:$B$26,0),MATCH(BL$1,'Team forecast'!$R$2:$BH$2,0))*IF($X294&gt;0,5000,0)</f>
        <v>0</v>
      </c>
      <c r="BM294" s="5">
        <f>INDEX('Team forecast'!$R$3:$BH$26,MATCH($B294,'Team forecast'!$B$3:$B$26,0),MATCH(BM$1,'Team forecast'!$R$2:$BH$2,0))*IF($X294&gt;0,-15000,0)</f>
        <v>0</v>
      </c>
      <c r="BN294" s="5">
        <f t="shared" si="349"/>
        <v>0</v>
      </c>
      <c r="BO294" s="5">
        <f t="shared" si="350"/>
        <v>0</v>
      </c>
      <c r="BP294" s="5">
        <f t="shared" si="351"/>
        <v>0</v>
      </c>
      <c r="BQ294" s="5">
        <f t="shared" si="352"/>
        <v>0</v>
      </c>
      <c r="BR294" s="5">
        <f t="shared" si="353"/>
        <v>0</v>
      </c>
      <c r="BS294" s="5">
        <f t="shared" si="354"/>
        <v>0</v>
      </c>
      <c r="BT294" s="5">
        <f t="shared" si="355"/>
        <v>0</v>
      </c>
      <c r="BU294" s="5">
        <f t="shared" si="356"/>
        <v>0</v>
      </c>
      <c r="BV294" s="5">
        <f t="shared" si="357"/>
        <v>0</v>
      </c>
      <c r="BW294" s="5">
        <f t="shared" si="358"/>
        <v>0</v>
      </c>
      <c r="BX294" s="5">
        <f t="shared" si="359"/>
        <v>-5000</v>
      </c>
      <c r="BY294" s="5">
        <f t="shared" si="360"/>
        <v>-15000</v>
      </c>
      <c r="BZ294" s="5">
        <f>MAX(INDEX('Team forecast'!$R$3:$BH$26,MATCH($B294,'Team forecast'!$B$3:$B$26,0),MATCH(BZ$1,'Team forecast'!$R$2:$BH$2,0))*($BX294)-(1-INDEX('Team forecast'!$R$3:$BH$26,MATCH($B294,'Team forecast'!$B$3:$B$26,0),MATCH(BZ$1,'Team forecast'!$R$2:$BH$2,0)))*(BY294+CH294)*0.01,-5000)</f>
        <v>-5000</v>
      </c>
      <c r="CA294" s="5">
        <f>MAX(INDEX('Team forecast'!$R$3:$BH$26,MATCH($B294,'Team forecast'!$B$3:$B$26,0),MATCH(CA$1,'Team forecast'!$R$2:$BH$2,0))*$BX294-(1-INDEX('Team forecast'!$R$3:$BH$26,MATCH($B294,'Team forecast'!$B$3:$B$26,0),MATCH(CA$1,'Team forecast'!$R$2:$BH$2,0)))*(BY294+BX294+CH294)*0.01,-5000)</f>
        <v>-5000</v>
      </c>
      <c r="CB294" s="5">
        <f>MAX(INDEX('Team forecast'!$R$3:$BH$26,MATCH($B294,'Team forecast'!$B$3:$B$26,0),MATCH(CB$1,'Team forecast'!$R$2:$BH$2,0))*$BX294-(1-INDEX('Team forecast'!$R$3:$BH$26,MATCH($B294,'Team forecast'!$B$3:$B$26,0),MATCH(CB$1,'Team forecast'!$R$2:$BH$2,0)))*(BY294+BX294*2+CH294)*0.01,0)</f>
        <v>0</v>
      </c>
      <c r="CC294" s="5">
        <v>0</v>
      </c>
      <c r="CD294" s="5">
        <f>+AK294+BD294*Cockpit!$C$3+BW294*Cockpit!$C$3^2+BZ294*Cockpit!$C$3^3+CA294*Cockpit!$C$3^4+CB294*Cockpit!$C$3^5+CC294*Cockpit!$C$3^6</f>
        <v>-10802.469135802468</v>
      </c>
      <c r="CE294" s="5"/>
      <c r="CF294" s="5"/>
      <c r="CG294" s="5">
        <v>0</v>
      </c>
      <c r="CH294" s="5">
        <f t="shared" si="361"/>
        <v>4012000</v>
      </c>
      <c r="CI294" s="5">
        <f t="shared" si="362"/>
        <v>4012000</v>
      </c>
      <c r="CJ294" s="1">
        <f t="shared" si="363"/>
        <v>-3.0000000000000001E-3</v>
      </c>
      <c r="CK294" s="5">
        <f>RANK(CD294,$CD$2:$CD$622)+COUNTIF($CD$2:$CD294,$CD294)-1</f>
        <v>506</v>
      </c>
      <c r="CL294" s="5">
        <f>RANK(CJ294,$CJ$2:$CJ$622)+COUNTIF($CJ$2:$CJ294,$CJ294)-1</f>
        <v>472</v>
      </c>
    </row>
    <row r="295" spans="1:90" x14ac:dyDescent="0.3">
      <c r="A295" t="str">
        <f>Players!P296</f>
        <v>Marcus Berg</v>
      </c>
      <c r="B295" t="str">
        <f>Players!G296</f>
        <v>Sweden</v>
      </c>
      <c r="C295" t="str">
        <f>Players!AB296</f>
        <v>Striker</v>
      </c>
      <c r="D295" s="1"/>
      <c r="F295" t="str">
        <f>IFERROR(INDEX(Lookup!B:B,MATCH(INDEX(Players!C:C,MATCH(E295,Players!A:A,0)),Lookup!D:D,0)),"")</f>
        <v/>
      </c>
      <c r="G295">
        <f>IF(Players!AC296=0,10000000,Players!AC296)</f>
        <v>3512000</v>
      </c>
      <c r="H295" s="16">
        <f>INDEX('Team forecast'!$B$2:$AO$26,MATCH('Master data'!$B295,'Team forecast'!$B$2:$B$26,0),MATCH('Master data'!H$1,'Team forecast'!$B$2:$AO$2,0))</f>
        <v>1.3802129553035047</v>
      </c>
      <c r="I295" s="16">
        <f>INDEX('Team forecast'!$B$2:$AO$26,MATCH('Master data'!$B295,'Team forecast'!$B$2:$B$26,0),MATCH('Master data'!I$1,'Team forecast'!$B$2:$AO$2,0))</f>
        <v>0.80039446005056258</v>
      </c>
      <c r="J295" s="16">
        <f>INDEX('Team forecast'!$B$2:$AO$26,MATCH('Master data'!$B295,'Team forecast'!$B$2:$B$26,0),MATCH('Master data'!J$1,'Team forecast'!$B$2:$AO$2,0))</f>
        <v>0.44915175674422908</v>
      </c>
      <c r="K295" s="16">
        <f>INDEX('Team forecast'!$B$2:$AO$26,MATCH('Master data'!$B295,'Team forecast'!$B$2:$B$26,0),MATCH('Master data'!K$1,'Team forecast'!$B$2:$AO$2,0))</f>
        <v>3.9147858368608497</v>
      </c>
      <c r="L295" s="16">
        <f>INDEX('Team forecast'!$B$2:$AO$26,MATCH('Master data'!$B295,'Team forecast'!$B$2:$B$26,0),MATCH('Master data'!L$1,'Team forecast'!$B$2:$AO$2,0))</f>
        <v>2.2377225397188263</v>
      </c>
      <c r="M295">
        <f>IF(Players!BC296=1,95,0)</f>
        <v>95</v>
      </c>
      <c r="N295" s="2">
        <f>Players!BN296</f>
        <v>0.11931616254029116</v>
      </c>
      <c r="O295" s="2">
        <f>Players!BO296</f>
        <v>0.10536261497039956</v>
      </c>
      <c r="P295" s="2">
        <f>Players!BP296</f>
        <v>0.10956162094835382</v>
      </c>
      <c r="Q295" s="2">
        <f>Players!BQ296</f>
        <v>0.11158385093167703</v>
      </c>
      <c r="R295" s="2">
        <f>Players!BR296</f>
        <v>0</v>
      </c>
      <c r="S295" s="2">
        <f t="shared" si="322"/>
        <v>1.3802129553035047</v>
      </c>
      <c r="T295" s="2">
        <f t="shared" si="323"/>
        <v>0.80039446005056258</v>
      </c>
      <c r="U295" s="16">
        <f>INDEX('Team forecast'!$B$2:$AO$26,MATCH('Master data'!$B295,'Team forecast'!$B$2:$B$26,0),MATCH('Master data'!U$1,'Team forecast'!$B$2:$AO$2,0))</f>
        <v>0.52401038286826729</v>
      </c>
      <c r="V295" s="16">
        <f>INDEX('Team forecast'!$B$2:$AO$26,MATCH('Master data'!$B295,'Team forecast'!$B$2:$B$26,0),MATCH('Master data'!V$1,'Team forecast'!$B$2:$AO$2,0))</f>
        <v>0.2774172615184945</v>
      </c>
      <c r="W295" s="16">
        <f>INDEX('Team forecast'!$B$2:$AO$26,MATCH('Master data'!$B295,'Team forecast'!$B$2:$B$26,0),MATCH('Master data'!W$1,'Team forecast'!$B$2:$AO$2,0))</f>
        <v>0.19857235561323819</v>
      </c>
      <c r="X295" s="5">
        <f t="shared" si="324"/>
        <v>7000</v>
      </c>
      <c r="Y295" s="5">
        <f t="shared" si="325"/>
        <v>13100.259571706682</v>
      </c>
      <c r="Z295" s="5">
        <f t="shared" si="326"/>
        <v>1387.0863075924724</v>
      </c>
      <c r="AA295" s="5">
        <f t="shared" si="327"/>
        <v>-2978.585334198573</v>
      </c>
      <c r="AB295" s="5">
        <f t="shared" si="328"/>
        <v>16468.171331520862</v>
      </c>
      <c r="AC295" s="5">
        <f t="shared" si="329"/>
        <v>7271.1423093400226</v>
      </c>
      <c r="AD295" s="5">
        <f t="shared" si="330"/>
        <v>4289.1028195213257</v>
      </c>
      <c r="AE295" s="5">
        <f t="shared" si="331"/>
        <v>0</v>
      </c>
      <c r="AF295" s="5">
        <f t="shared" si="332"/>
        <v>0</v>
      </c>
      <c r="AG295" s="5">
        <f t="shared" si="333"/>
        <v>-2231.6770186335407</v>
      </c>
      <c r="AH295" s="5">
        <f t="shared" si="334"/>
        <v>0</v>
      </c>
      <c r="AI295" s="5">
        <f t="shared" si="335"/>
        <v>13802.129553035047</v>
      </c>
      <c r="AJ295" s="5">
        <f t="shared" si="336"/>
        <v>-6403.1556804045003</v>
      </c>
      <c r="AK295" s="5">
        <f>IFERROR(SUM(X295:AJ295),-5000)*((Cockpit!$C$3)^0)</f>
        <v>51704.473859479796</v>
      </c>
      <c r="AL295" s="16">
        <f>INDEX('Team forecast'!$B$2:$AO$26,MATCH('Master data'!$B295,'Team forecast'!$B$2:$B$26,0),MATCH('Master data'!AL$1,'Team forecast'!$B$2:$AO$2,0))</f>
        <v>1.2865954440019862</v>
      </c>
      <c r="AM295" s="16">
        <f>INDEX('Team forecast'!$B$2:$AO$26,MATCH('Master data'!$B295,'Team forecast'!$B$2:$B$26,0),MATCH('Master data'!AM$1,'Team forecast'!$B$2:$AO$2,0))</f>
        <v>1.2414750087215167</v>
      </c>
      <c r="AN295" s="16">
        <f>INDEX('Team forecast'!$B$2:$AO$26,MATCH('Master data'!$B295,'Team forecast'!$B$2:$B$26,0),MATCH('Master data'!AN$1,'Team forecast'!$B$2:$AO$2,0))</f>
        <v>0.28895768833849328</v>
      </c>
      <c r="AO295" s="16">
        <f>INDEX('Team forecast'!$B$2:$AO$26,MATCH('Master data'!$B295,'Team forecast'!$B$2:$B$26,0),MATCH('Master data'!AO$1,'Team forecast'!$B$2:$AO$2,0))</f>
        <v>3.6492525320783611</v>
      </c>
      <c r="AP295" s="16">
        <f>INDEX('Team forecast'!$B$2:$AO$26,MATCH('Master data'!$B295,'Team forecast'!$B$2:$B$26,0),MATCH('Master data'!AP$1,'Team forecast'!$B$2:$AO$2,0))</f>
        <v>3.4708843553693107</v>
      </c>
      <c r="AQ295" s="5">
        <f t="shared" si="337"/>
        <v>7000</v>
      </c>
      <c r="AR295" s="5">
        <f>INDEX('Team forecast'!$B$2:$AO$26,MATCH('Master data'!$B295,'Team forecast'!$B$2:$B$26,0),MATCH('Master data'!AR$1,'Team forecast'!$B$2:$AO$2,0))*IF(X295&gt;0,25000,0)</f>
        <v>9391.1248710010332</v>
      </c>
      <c r="AS295" s="16">
        <f>INDEX('Team forecast'!$B$2:$AO$26,MATCH('Master data'!$B295,'Team forecast'!$B$2:$B$26,0),MATCH('Master data'!AS$1,'Team forecast'!$B$2:$AO$2,0))*IF(X295&gt;0,5000,0)</f>
        <v>1444.7884416924664</v>
      </c>
      <c r="AT295" s="16">
        <f>INDEX('Team forecast'!$B$2:$AO$26,MATCH('Master data'!$B295,'Team forecast'!$B$2:$B$26,0),MATCH('Master data'!AT$1,'Team forecast'!$B$2:$AO$2,0))*IF(X295&gt;0,-15000,0)</f>
        <v>-5030.9597523219827</v>
      </c>
      <c r="AU295" s="5">
        <f t="shared" si="338"/>
        <v>15351.163112013908</v>
      </c>
      <c r="AV295" s="5">
        <f t="shared" si="339"/>
        <v>6777.9530194525769</v>
      </c>
      <c r="AW295" s="5">
        <f t="shared" si="340"/>
        <v>3998.1802266438981</v>
      </c>
      <c r="AX295" s="5">
        <f t="shared" si="341"/>
        <v>0</v>
      </c>
      <c r="AY295" s="5">
        <f t="shared" si="342"/>
        <v>0</v>
      </c>
      <c r="AZ295" s="5">
        <f t="shared" si="343"/>
        <v>-2231.6770186335407</v>
      </c>
      <c r="BA295" s="5">
        <f t="shared" si="344"/>
        <v>0</v>
      </c>
      <c r="BB295" s="5">
        <f t="shared" si="345"/>
        <v>12865.954440019863</v>
      </c>
      <c r="BC295" s="5">
        <f t="shared" si="346"/>
        <v>-9931.8000697721345</v>
      </c>
      <c r="BD295" s="5">
        <f t="shared" si="347"/>
        <v>39634.727270096089</v>
      </c>
      <c r="BE295" s="16">
        <f>INDEX('Team forecast'!$B$2:$AO$26,MATCH('Master data'!$B295,'Team forecast'!$B$2:$B$26,0),MATCH('Master data'!BE$1,'Team forecast'!$B$2:$AO$2,0))</f>
        <v>0</v>
      </c>
      <c r="BF295" s="16">
        <f>INDEX('Team forecast'!$B$2:$AO$26,MATCH('Master data'!$B295,'Team forecast'!$B$2:$B$26,0),MATCH('Master data'!BF$1,'Team forecast'!$B$2:$AO$2,0))</f>
        <v>0</v>
      </c>
      <c r="BG295" s="16">
        <f>INDEX('Team forecast'!$B$2:$AO$26,MATCH('Master data'!$B295,'Team forecast'!$B$2:$B$26,0),MATCH('Master data'!BG$1,'Team forecast'!$B$2:$AO$2,0))</f>
        <v>0</v>
      </c>
      <c r="BH295" s="16">
        <f>INDEX('Team forecast'!$B$2:$AO$26,MATCH('Master data'!$B295,'Team forecast'!$B$2:$B$26,0),MATCH('Master data'!BH$1,'Team forecast'!$B$2:$AO$2,0))</f>
        <v>0</v>
      </c>
      <c r="BI295" s="16">
        <f>INDEX('Team forecast'!$B$2:$AO$26,MATCH('Master data'!$B295,'Team forecast'!$B$2:$B$26,0),MATCH('Master data'!BI$1,'Team forecast'!$B$2:$AO$2,0))</f>
        <v>0</v>
      </c>
      <c r="BJ295" s="5">
        <f t="shared" si="348"/>
        <v>7000</v>
      </c>
      <c r="BK295" s="5">
        <f>INDEX('Team forecast'!$R$3:$BH$26,MATCH($B295,'Team forecast'!$B$3:$B$26,0),MATCH(BK$1,'Team forecast'!$R$2:$BH$2,0))*IF($X295&gt;0,25000,0)</f>
        <v>0</v>
      </c>
      <c r="BL295" s="5">
        <f>INDEX('Team forecast'!$R$3:$BH$26,MATCH($B295,'Team forecast'!$B$3:$B$26,0),MATCH(BL$1,'Team forecast'!$R$2:$BH$2,0))*IF($X295&gt;0,5000,0)</f>
        <v>0</v>
      </c>
      <c r="BM295" s="5">
        <f>INDEX('Team forecast'!$R$3:$BH$26,MATCH($B295,'Team forecast'!$B$3:$B$26,0),MATCH(BM$1,'Team forecast'!$R$2:$BH$2,0))*IF($X295&gt;0,-15000,0)</f>
        <v>0</v>
      </c>
      <c r="BN295" s="5">
        <f t="shared" si="349"/>
        <v>0</v>
      </c>
      <c r="BO295" s="5">
        <f t="shared" si="350"/>
        <v>0</v>
      </c>
      <c r="BP295" s="5">
        <f t="shared" si="351"/>
        <v>0</v>
      </c>
      <c r="BQ295" s="5">
        <f t="shared" si="352"/>
        <v>0</v>
      </c>
      <c r="BR295" s="5">
        <f t="shared" si="353"/>
        <v>0</v>
      </c>
      <c r="BS295" s="5">
        <f t="shared" si="354"/>
        <v>-2231.6770186335407</v>
      </c>
      <c r="BT295" s="5">
        <f t="shared" si="355"/>
        <v>0</v>
      </c>
      <c r="BU295" s="5">
        <f t="shared" si="356"/>
        <v>0</v>
      </c>
      <c r="BV295" s="5">
        <f t="shared" si="357"/>
        <v>0</v>
      </c>
      <c r="BW295" s="5">
        <f t="shared" si="358"/>
        <v>0</v>
      </c>
      <c r="BX295" s="5">
        <f t="shared" si="359"/>
        <v>45669.600564787943</v>
      </c>
      <c r="BY295" s="5">
        <f t="shared" si="360"/>
        <v>137008.80169436382</v>
      </c>
      <c r="BZ295" s="5">
        <f>MAX(INDEX('Team forecast'!$R$3:$BH$26,MATCH($B295,'Team forecast'!$B$3:$B$26,0),MATCH(BZ$1,'Team forecast'!$R$2:$BH$2,0))*($BX295)-(1-INDEX('Team forecast'!$R$3:$BH$26,MATCH($B295,'Team forecast'!$B$3:$B$26,0),MATCH(BZ$1,'Team forecast'!$R$2:$BH$2,0)))*(BY295+CH295)*0.01,-5000)</f>
        <v>17209.054846933213</v>
      </c>
      <c r="CA295" s="5">
        <f>MAX(INDEX('Team forecast'!$R$3:$BH$26,MATCH($B295,'Team forecast'!$B$3:$B$26,0),MATCH(CA$1,'Team forecast'!$R$2:$BH$2,0))*$BX295-(1-INDEX('Team forecast'!$R$3:$BH$26,MATCH($B295,'Team forecast'!$B$3:$B$26,0),MATCH(CA$1,'Team forecast'!$R$2:$BH$2,0)))*(BY295+BX295+CH295)*0.01,-5000)</f>
        <v>-5000</v>
      </c>
      <c r="CB295" s="5">
        <f>MAX(INDEX('Team forecast'!$R$3:$BH$26,MATCH($B295,'Team forecast'!$B$3:$B$26,0),MATCH(CB$1,'Team forecast'!$R$2:$BH$2,0))*$BX295-(1-INDEX('Team forecast'!$R$3:$BH$26,MATCH($B295,'Team forecast'!$B$3:$B$26,0),MATCH(CB$1,'Team forecast'!$R$2:$BH$2,0)))*(BY295+BX295*2+CH295)*0.01,0)</f>
        <v>0</v>
      </c>
      <c r="CC295" s="5">
        <v>0</v>
      </c>
      <c r="CD295" s="5">
        <f>+AK295+BD295*Cockpit!$C$3+BW295*Cockpit!$C$3^2+BZ295*Cockpit!$C$3^3+CA295*Cockpit!$C$3^4+CB295*Cockpit!$C$3^5+CC295*Cockpit!$C$3^6</f>
        <v>82238.950265795662</v>
      </c>
      <c r="CE295" s="5"/>
      <c r="CF295" s="5"/>
      <c r="CG295" s="5">
        <v>0</v>
      </c>
      <c r="CH295" s="5">
        <f t="shared" si="361"/>
        <v>3512000</v>
      </c>
      <c r="CI295" s="5">
        <f t="shared" si="362"/>
        <v>3512000</v>
      </c>
      <c r="CJ295" s="1">
        <f t="shared" si="363"/>
        <v>2.3E-2</v>
      </c>
      <c r="CK295" s="5">
        <f>RANK(CD295,$CD$2:$CD$622)+COUNTIF($CD$2:$CD295,$CD295)-1</f>
        <v>110</v>
      </c>
      <c r="CL295" s="5">
        <f>RANK(CJ295,$CJ$2:$CJ$622)+COUNTIF($CJ$2:$CJ295,$CJ295)-1</f>
        <v>104</v>
      </c>
    </row>
    <row r="296" spans="1:90" x14ac:dyDescent="0.3">
      <c r="A296" t="str">
        <f>Players!P297</f>
        <v>Wojciech Szczesny</v>
      </c>
      <c r="B296" t="str">
        <f>Players!G297</f>
        <v>Poland</v>
      </c>
      <c r="C296" t="str">
        <f>Players!AB297</f>
        <v>Goalkeeper</v>
      </c>
      <c r="D296" s="1"/>
      <c r="F296" t="str">
        <f>IFERROR(INDEX(Lookup!B:B,MATCH(INDEX(Players!C:C,MATCH(E296,Players!A:A,0)),Lookup!D:D,0)),"")</f>
        <v/>
      </c>
      <c r="G296">
        <f>IF(Players!AC297=0,10000000,Players!AC297)</f>
        <v>3916000</v>
      </c>
      <c r="H296" s="16">
        <f>INDEX('Team forecast'!$B$2:$AO$26,MATCH('Master data'!$B296,'Team forecast'!$B$2:$B$26,0),MATCH('Master data'!H$1,'Team forecast'!$B$2:$AO$2,0))</f>
        <v>0.65640259726027606</v>
      </c>
      <c r="I296" s="16">
        <f>INDEX('Team forecast'!$B$2:$AO$26,MATCH('Master data'!$B296,'Team forecast'!$B$2:$B$26,0),MATCH('Master data'!I$1,'Team forecast'!$B$2:$AO$2,0))</f>
        <v>1.9979967794622602</v>
      </c>
      <c r="J296" s="16">
        <f>INDEX('Team forecast'!$B$2:$AO$26,MATCH('Master data'!$B296,'Team forecast'!$B$2:$B$26,0),MATCH('Master data'!J$1,'Team forecast'!$B$2:$AO$2,0))</f>
        <v>0.13560666137985719</v>
      </c>
      <c r="K296" s="16">
        <f>INDEX('Team forecast'!$B$2:$AO$26,MATCH('Master data'!$B296,'Team forecast'!$B$2:$B$26,0),MATCH('Master data'!K$1,'Team forecast'!$B$2:$AO$2,0))</f>
        <v>1.7487366904109645</v>
      </c>
      <c r="L296" s="16">
        <f>INDEX('Team forecast'!$B$2:$AO$26,MATCH('Master data'!$B296,'Team forecast'!$B$2:$B$26,0),MATCH('Master data'!L$1,'Team forecast'!$B$2:$AO$2,0))</f>
        <v>5.2271915743769402</v>
      </c>
      <c r="M296">
        <f>IF(Players!BC297=1,95,0)</f>
        <v>95</v>
      </c>
      <c r="N296" s="2">
        <f>Players!BN297</f>
        <v>0</v>
      </c>
      <c r="O296" s="2">
        <f>Players!BO297</f>
        <v>1.6602314184441563E-2</v>
      </c>
      <c r="P296" s="2">
        <f>Players!BP297</f>
        <v>0</v>
      </c>
      <c r="Q296" s="2">
        <f>Players!BQ297</f>
        <v>0</v>
      </c>
      <c r="R296" s="2">
        <f>Players!BR297</f>
        <v>0</v>
      </c>
      <c r="S296" s="2">
        <f t="shared" si="322"/>
        <v>0.65640259726027606</v>
      </c>
      <c r="T296" s="2">
        <f t="shared" si="323"/>
        <v>1.9979967794622602</v>
      </c>
      <c r="U296" s="16">
        <f>INDEX('Team forecast'!$B$2:$AO$26,MATCH('Master data'!$B296,'Team forecast'!$B$2:$B$26,0),MATCH('Master data'!U$1,'Team forecast'!$B$2:$AO$2,0))</f>
        <v>0.105471847739889</v>
      </c>
      <c r="V296" s="16">
        <f>INDEX('Team forecast'!$B$2:$AO$26,MATCH('Master data'!$B296,'Team forecast'!$B$2:$B$26,0),MATCH('Master data'!V$1,'Team forecast'!$B$2:$AO$2,0))</f>
        <v>0.1808088818398097</v>
      </c>
      <c r="W296" s="16">
        <f>INDEX('Team forecast'!$B$2:$AO$26,MATCH('Master data'!$B296,'Team forecast'!$B$2:$B$26,0),MATCH('Master data'!W$1,'Team forecast'!$B$2:$AO$2,0))</f>
        <v>0.71371927042030125</v>
      </c>
      <c r="X296" s="5">
        <f t="shared" si="324"/>
        <v>7000</v>
      </c>
      <c r="Y296" s="5">
        <f t="shared" si="325"/>
        <v>2636.796193497225</v>
      </c>
      <c r="Z296" s="5">
        <f t="shared" si="326"/>
        <v>904.04440919904846</v>
      </c>
      <c r="AA296" s="5">
        <f t="shared" si="327"/>
        <v>-10705.789056304518</v>
      </c>
      <c r="AB296" s="5">
        <f t="shared" si="328"/>
        <v>0</v>
      </c>
      <c r="AC296" s="5">
        <f t="shared" si="329"/>
        <v>544.8901075599282</v>
      </c>
      <c r="AD296" s="5">
        <f t="shared" si="330"/>
        <v>0</v>
      </c>
      <c r="AE296" s="5">
        <f t="shared" si="331"/>
        <v>10170.49960348929</v>
      </c>
      <c r="AF296" s="5">
        <f t="shared" si="332"/>
        <v>16145.9739745734</v>
      </c>
      <c r="AG296" s="5">
        <f t="shared" si="333"/>
        <v>0</v>
      </c>
      <c r="AH296" s="5">
        <f t="shared" si="334"/>
        <v>0</v>
      </c>
      <c r="AI296" s="5">
        <f t="shared" si="335"/>
        <v>6564.0259726027607</v>
      </c>
      <c r="AJ296" s="5">
        <f t="shared" si="336"/>
        <v>-15983.974235698081</v>
      </c>
      <c r="AK296" s="5">
        <f>IFERROR(SUM(X296:AJ296),-5000)*((Cockpit!$C$3)^0)</f>
        <v>17276.466968919056</v>
      </c>
      <c r="AL296" s="16">
        <f>INDEX('Team forecast'!$B$2:$AO$26,MATCH('Master data'!$B296,'Team forecast'!$B$2:$B$26,0),MATCH('Master data'!AL$1,'Team forecast'!$B$2:$AO$2,0))</f>
        <v>1.2414750087215167</v>
      </c>
      <c r="AM296" s="16">
        <f>INDEX('Team forecast'!$B$2:$AO$26,MATCH('Master data'!$B296,'Team forecast'!$B$2:$B$26,0),MATCH('Master data'!AM$1,'Team forecast'!$B$2:$AO$2,0))</f>
        <v>1.2865954440019862</v>
      </c>
      <c r="AN296" s="16">
        <f>INDEX('Team forecast'!$B$2:$AO$26,MATCH('Master data'!$B296,'Team forecast'!$B$2:$B$26,0),MATCH('Master data'!AN$1,'Team forecast'!$B$2:$AO$2,0))</f>
        <v>0.27620955502944211</v>
      </c>
      <c r="AO296" s="16">
        <f>INDEX('Team forecast'!$B$2:$AO$26,MATCH('Master data'!$B296,'Team forecast'!$B$2:$B$26,0),MATCH('Master data'!AO$1,'Team forecast'!$B$2:$AO$2,0))</f>
        <v>3.3074410537695367</v>
      </c>
      <c r="AP296" s="16">
        <f>INDEX('Team forecast'!$B$2:$AO$26,MATCH('Master data'!$B296,'Team forecast'!$B$2:$B$26,0),MATCH('Master data'!AP$1,'Team forecast'!$B$2:$AO$2,0))</f>
        <v>3.3660118643078989</v>
      </c>
      <c r="AQ296" s="5">
        <f t="shared" si="337"/>
        <v>7000</v>
      </c>
      <c r="AR296" s="5">
        <f>INDEX('Team forecast'!$B$2:$AO$26,MATCH('Master data'!$B296,'Team forecast'!$B$2:$B$26,0),MATCH('Master data'!AR$1,'Team forecast'!$B$2:$AO$2,0))*IF(X296&gt;0,25000,0)</f>
        <v>8384.9329205366375</v>
      </c>
      <c r="AS296" s="16">
        <f>INDEX('Team forecast'!$B$2:$AO$26,MATCH('Master data'!$B296,'Team forecast'!$B$2:$B$26,0),MATCH('Master data'!AS$1,'Team forecast'!$B$2:$AO$2,0))*IF(X296&gt;0,5000,0)</f>
        <v>1444.7884416924664</v>
      </c>
      <c r="AT296" s="16">
        <f>INDEX('Team forecast'!$B$2:$AO$26,MATCH('Master data'!$B296,'Team forecast'!$B$2:$B$26,0),MATCH('Master data'!AT$1,'Team forecast'!$B$2:$AO$2,0))*IF(X296&gt;0,-15000,0)</f>
        <v>-5634.6749226006195</v>
      </c>
      <c r="AU296" s="5">
        <f t="shared" si="338"/>
        <v>0</v>
      </c>
      <c r="AV296" s="5">
        <f t="shared" si="339"/>
        <v>1030.5679073463475</v>
      </c>
      <c r="AW296" s="5">
        <f t="shared" si="340"/>
        <v>0</v>
      </c>
      <c r="AX296" s="5">
        <f t="shared" si="341"/>
        <v>20715.716627208159</v>
      </c>
      <c r="AY296" s="5">
        <f t="shared" si="342"/>
        <v>10397.082101529564</v>
      </c>
      <c r="AZ296" s="5">
        <f t="shared" si="343"/>
        <v>0</v>
      </c>
      <c r="BA296" s="5">
        <f t="shared" si="344"/>
        <v>0</v>
      </c>
      <c r="BB296" s="5">
        <f t="shared" si="345"/>
        <v>12414.750087215167</v>
      </c>
      <c r="BC296" s="5">
        <f t="shared" si="346"/>
        <v>-10292.763552015889</v>
      </c>
      <c r="BD296" s="5">
        <f t="shared" si="347"/>
        <v>45460.399610911838</v>
      </c>
      <c r="BE296" s="16">
        <f>INDEX('Team forecast'!$B$2:$AO$26,MATCH('Master data'!$B296,'Team forecast'!$B$2:$B$26,0),MATCH('Master data'!BE$1,'Team forecast'!$B$2:$AO$2,0))</f>
        <v>0</v>
      </c>
      <c r="BF296" s="16">
        <f>INDEX('Team forecast'!$B$2:$AO$26,MATCH('Master data'!$B296,'Team forecast'!$B$2:$B$26,0),MATCH('Master data'!BF$1,'Team forecast'!$B$2:$AO$2,0))</f>
        <v>0</v>
      </c>
      <c r="BG296" s="16">
        <f>INDEX('Team forecast'!$B$2:$AO$26,MATCH('Master data'!$B296,'Team forecast'!$B$2:$B$26,0),MATCH('Master data'!BG$1,'Team forecast'!$B$2:$AO$2,0))</f>
        <v>0</v>
      </c>
      <c r="BH296" s="16">
        <f>INDEX('Team forecast'!$B$2:$AO$26,MATCH('Master data'!$B296,'Team forecast'!$B$2:$B$26,0),MATCH('Master data'!BH$1,'Team forecast'!$B$2:$AO$2,0))</f>
        <v>0</v>
      </c>
      <c r="BI296" s="16">
        <f>INDEX('Team forecast'!$B$2:$AO$26,MATCH('Master data'!$B296,'Team forecast'!$B$2:$B$26,0),MATCH('Master data'!BI$1,'Team forecast'!$B$2:$AO$2,0))</f>
        <v>0</v>
      </c>
      <c r="BJ296" s="5">
        <f t="shared" si="348"/>
        <v>7000</v>
      </c>
      <c r="BK296" s="5">
        <f>INDEX('Team forecast'!$R$3:$BH$26,MATCH($B296,'Team forecast'!$B$3:$B$26,0),MATCH(BK$1,'Team forecast'!$R$2:$BH$2,0))*IF($X296&gt;0,25000,0)</f>
        <v>0</v>
      </c>
      <c r="BL296" s="5">
        <f>INDEX('Team forecast'!$R$3:$BH$26,MATCH($B296,'Team forecast'!$B$3:$B$26,0),MATCH(BL$1,'Team forecast'!$R$2:$BH$2,0))*IF($X296&gt;0,5000,0)</f>
        <v>0</v>
      </c>
      <c r="BM296" s="5">
        <f>INDEX('Team forecast'!$R$3:$BH$26,MATCH($B296,'Team forecast'!$B$3:$B$26,0),MATCH(BM$1,'Team forecast'!$R$2:$BH$2,0))*IF($X296&gt;0,-15000,0)</f>
        <v>0</v>
      </c>
      <c r="BN296" s="5">
        <f t="shared" si="349"/>
        <v>0</v>
      </c>
      <c r="BO296" s="5">
        <f t="shared" si="350"/>
        <v>0</v>
      </c>
      <c r="BP296" s="5">
        <f t="shared" si="351"/>
        <v>0</v>
      </c>
      <c r="BQ296" s="5">
        <f t="shared" si="352"/>
        <v>0</v>
      </c>
      <c r="BR296" s="5">
        <f t="shared" si="353"/>
        <v>0</v>
      </c>
      <c r="BS296" s="5">
        <f t="shared" si="354"/>
        <v>0</v>
      </c>
      <c r="BT296" s="5">
        <f t="shared" si="355"/>
        <v>0</v>
      </c>
      <c r="BU296" s="5">
        <f t="shared" si="356"/>
        <v>0</v>
      </c>
      <c r="BV296" s="5">
        <f t="shared" si="357"/>
        <v>0</v>
      </c>
      <c r="BW296" s="5">
        <f t="shared" si="358"/>
        <v>0</v>
      </c>
      <c r="BX296" s="5">
        <f t="shared" si="359"/>
        <v>31368.433289915447</v>
      </c>
      <c r="BY296" s="5">
        <f t="shared" si="360"/>
        <v>94105.299869746348</v>
      </c>
      <c r="BZ296" s="5">
        <f>MAX(INDEX('Team forecast'!$R$3:$BH$26,MATCH($B296,'Team forecast'!$B$3:$B$26,0),MATCH(BZ$1,'Team forecast'!$R$2:$BH$2,0))*($BX296)-(1-INDEX('Team forecast'!$R$3:$BH$26,MATCH($B296,'Team forecast'!$B$3:$B$26,0),MATCH(BZ$1,'Team forecast'!$R$2:$BH$2,0)))*(BY296+CH296)*0.01,-5000)</f>
        <v>-5000</v>
      </c>
      <c r="CA296" s="5">
        <f>MAX(INDEX('Team forecast'!$R$3:$BH$26,MATCH($B296,'Team forecast'!$B$3:$B$26,0),MATCH(CA$1,'Team forecast'!$R$2:$BH$2,0))*$BX296-(1-INDEX('Team forecast'!$R$3:$BH$26,MATCH($B296,'Team forecast'!$B$3:$B$26,0),MATCH(CA$1,'Team forecast'!$R$2:$BH$2,0)))*(BY296+BX296+CH296)*0.01,-5000)</f>
        <v>-5000</v>
      </c>
      <c r="CB296" s="5">
        <f>MAX(INDEX('Team forecast'!$R$3:$BH$26,MATCH($B296,'Team forecast'!$B$3:$B$26,0),MATCH(CB$1,'Team forecast'!$R$2:$BH$2,0))*$BX296-(1-INDEX('Team forecast'!$R$3:$BH$26,MATCH($B296,'Team forecast'!$B$3:$B$26,0),MATCH(CB$1,'Team forecast'!$R$2:$BH$2,0)))*(BY296+BX296*2+CH296)*0.01,0)</f>
        <v>0</v>
      </c>
      <c r="CC296" s="5">
        <v>0</v>
      </c>
      <c r="CD296" s="5">
        <f>+AK296+BD296*Cockpit!$C$3+BW296*Cockpit!$C$3^2+BZ296*Cockpit!$C$3^3+CA296*Cockpit!$C$3^4+CB296*Cockpit!$C$3^5+CC296*Cockpit!$C$3^6</f>
        <v>45114.264240391145</v>
      </c>
      <c r="CE296" s="5"/>
      <c r="CF296" s="5"/>
      <c r="CG296" s="5">
        <v>0</v>
      </c>
      <c r="CH296" s="5">
        <f t="shared" si="361"/>
        <v>3916000</v>
      </c>
      <c r="CI296" s="5">
        <f t="shared" si="362"/>
        <v>3916000</v>
      </c>
      <c r="CJ296" s="1">
        <f t="shared" si="363"/>
        <v>1.2E-2</v>
      </c>
      <c r="CK296" s="5">
        <f>RANK(CD296,$CD$2:$CD$622)+COUNTIF($CD$2:$CD296,$CD296)-1</f>
        <v>186</v>
      </c>
      <c r="CL296" s="5">
        <f>RANK(CJ296,$CJ$2:$CJ$622)+COUNTIF($CJ$2:$CJ296,$CJ296)-1</f>
        <v>204</v>
      </c>
    </row>
    <row r="297" spans="1:90" x14ac:dyDescent="0.3">
      <c r="A297" t="str">
        <f>Players!P298</f>
        <v>Piotr Zielinski</v>
      </c>
      <c r="B297" t="str">
        <f>Players!G298</f>
        <v>Poland</v>
      </c>
      <c r="C297" t="str">
        <f>Players!AB298</f>
        <v>Midfield</v>
      </c>
      <c r="D297" s="1"/>
      <c r="F297" t="str">
        <f>IFERROR(INDEX(Lookup!B:B,MATCH(INDEX(Players!C:C,MATCH(E297,Players!A:A,0)),Lookup!D:D,0)),"")</f>
        <v/>
      </c>
      <c r="G297">
        <f>IF(Players!AC298=0,10000000,Players!AC298)</f>
        <v>3986000</v>
      </c>
      <c r="H297" s="16">
        <f>INDEX('Team forecast'!$B$2:$AO$26,MATCH('Master data'!$B297,'Team forecast'!$B$2:$B$26,0),MATCH('Master data'!H$1,'Team forecast'!$B$2:$AO$2,0))</f>
        <v>0.65640259726027606</v>
      </c>
      <c r="I297" s="16">
        <f>INDEX('Team forecast'!$B$2:$AO$26,MATCH('Master data'!$B297,'Team forecast'!$B$2:$B$26,0),MATCH('Master data'!I$1,'Team forecast'!$B$2:$AO$2,0))</f>
        <v>1.9979967794622602</v>
      </c>
      <c r="J297" s="16">
        <f>INDEX('Team forecast'!$B$2:$AO$26,MATCH('Master data'!$B297,'Team forecast'!$B$2:$B$26,0),MATCH('Master data'!J$1,'Team forecast'!$B$2:$AO$2,0))</f>
        <v>0.13560666137985719</v>
      </c>
      <c r="K297" s="16">
        <f>INDEX('Team forecast'!$B$2:$AO$26,MATCH('Master data'!$B297,'Team forecast'!$B$2:$B$26,0),MATCH('Master data'!K$1,'Team forecast'!$B$2:$AO$2,0))</f>
        <v>1.7487366904109645</v>
      </c>
      <c r="L297" s="16">
        <f>INDEX('Team forecast'!$B$2:$AO$26,MATCH('Master data'!$B297,'Team forecast'!$B$2:$B$26,0),MATCH('Master data'!L$1,'Team forecast'!$B$2:$AO$2,0))</f>
        <v>5.2271915743769402</v>
      </c>
      <c r="M297">
        <f>IF(Players!BC298=1,95,0)</f>
        <v>95</v>
      </c>
      <c r="N297" s="2">
        <f>Players!BN298</f>
        <v>9.9598886426901345E-2</v>
      </c>
      <c r="O297" s="2">
        <f>Players!BO298</f>
        <v>0.22899929559127274</v>
      </c>
      <c r="P297" s="2">
        <f>Players!BP298</f>
        <v>0.16028792317464616</v>
      </c>
      <c r="Q297" s="2">
        <f>Players!BQ298</f>
        <v>3.5349567949725061E-2</v>
      </c>
      <c r="R297" s="2">
        <f>Players!BR298</f>
        <v>0</v>
      </c>
      <c r="S297" s="2">
        <f t="shared" si="322"/>
        <v>0.65640259726027606</v>
      </c>
      <c r="T297" s="2">
        <f t="shared" si="323"/>
        <v>1.9979967794622602</v>
      </c>
      <c r="U297" s="16">
        <f>INDEX('Team forecast'!$B$2:$AO$26,MATCH('Master data'!$B297,'Team forecast'!$B$2:$B$26,0),MATCH('Master data'!U$1,'Team forecast'!$B$2:$AO$2,0))</f>
        <v>0.105471847739889</v>
      </c>
      <c r="V297" s="16">
        <f>INDEX('Team forecast'!$B$2:$AO$26,MATCH('Master data'!$B297,'Team forecast'!$B$2:$B$26,0),MATCH('Master data'!V$1,'Team forecast'!$B$2:$AO$2,0))</f>
        <v>0.1808088818398097</v>
      </c>
      <c r="W297" s="16">
        <f>INDEX('Team forecast'!$B$2:$AO$26,MATCH('Master data'!$B297,'Team forecast'!$B$2:$B$26,0),MATCH('Master data'!W$1,'Team forecast'!$B$2:$AO$2,0))</f>
        <v>0.71371927042030125</v>
      </c>
      <c r="X297" s="5">
        <f t="shared" si="324"/>
        <v>7000</v>
      </c>
      <c r="Y297" s="5">
        <f t="shared" si="325"/>
        <v>2636.796193497225</v>
      </c>
      <c r="Z297" s="5">
        <f t="shared" si="326"/>
        <v>904.04440919904846</v>
      </c>
      <c r="AA297" s="5">
        <f t="shared" si="327"/>
        <v>-10705.789056304518</v>
      </c>
      <c r="AB297" s="5">
        <f t="shared" si="328"/>
        <v>8172.1209668561623</v>
      </c>
      <c r="AC297" s="5">
        <f t="shared" si="329"/>
        <v>7515.7866198442562</v>
      </c>
      <c r="AD297" s="5">
        <f t="shared" si="330"/>
        <v>2803.0137228527765</v>
      </c>
      <c r="AE297" s="5">
        <f t="shared" si="331"/>
        <v>0</v>
      </c>
      <c r="AF297" s="5">
        <f t="shared" si="332"/>
        <v>0</v>
      </c>
      <c r="AG297" s="5">
        <f t="shared" si="333"/>
        <v>-706.99135899450118</v>
      </c>
      <c r="AH297" s="5">
        <f t="shared" si="334"/>
        <v>0</v>
      </c>
      <c r="AI297" s="5">
        <f t="shared" si="335"/>
        <v>6564.0259726027607</v>
      </c>
      <c r="AJ297" s="5">
        <f t="shared" si="336"/>
        <v>-15983.974235698081</v>
      </c>
      <c r="AK297" s="5">
        <f>IFERROR(SUM(X297:AJ297),-5000)*((Cockpit!$C$3)^0)</f>
        <v>8199.0332338551289</v>
      </c>
      <c r="AL297" s="16">
        <f>INDEX('Team forecast'!$B$2:$AO$26,MATCH('Master data'!$B297,'Team forecast'!$B$2:$B$26,0),MATCH('Master data'!AL$1,'Team forecast'!$B$2:$AO$2,0))</f>
        <v>1.2414750087215167</v>
      </c>
      <c r="AM297" s="16">
        <f>INDEX('Team forecast'!$B$2:$AO$26,MATCH('Master data'!$B297,'Team forecast'!$B$2:$B$26,0),MATCH('Master data'!AM$1,'Team forecast'!$B$2:$AO$2,0))</f>
        <v>1.2865954440019862</v>
      </c>
      <c r="AN297" s="16">
        <f>INDEX('Team forecast'!$B$2:$AO$26,MATCH('Master data'!$B297,'Team forecast'!$B$2:$B$26,0),MATCH('Master data'!AN$1,'Team forecast'!$B$2:$AO$2,0))</f>
        <v>0.27620955502944211</v>
      </c>
      <c r="AO297" s="16">
        <f>INDEX('Team forecast'!$B$2:$AO$26,MATCH('Master data'!$B297,'Team forecast'!$B$2:$B$26,0),MATCH('Master data'!AO$1,'Team forecast'!$B$2:$AO$2,0))</f>
        <v>3.3074410537695367</v>
      </c>
      <c r="AP297" s="16">
        <f>INDEX('Team forecast'!$B$2:$AO$26,MATCH('Master data'!$B297,'Team forecast'!$B$2:$B$26,0),MATCH('Master data'!AP$1,'Team forecast'!$B$2:$AO$2,0))</f>
        <v>3.3660118643078989</v>
      </c>
      <c r="AQ297" s="5">
        <f t="shared" si="337"/>
        <v>7000</v>
      </c>
      <c r="AR297" s="5">
        <f>INDEX('Team forecast'!$B$2:$AO$26,MATCH('Master data'!$B297,'Team forecast'!$B$2:$B$26,0),MATCH('Master data'!AR$1,'Team forecast'!$B$2:$AO$2,0))*IF(X297&gt;0,25000,0)</f>
        <v>8384.9329205366375</v>
      </c>
      <c r="AS297" s="16">
        <f>INDEX('Team forecast'!$B$2:$AO$26,MATCH('Master data'!$B297,'Team forecast'!$B$2:$B$26,0),MATCH('Master data'!AS$1,'Team forecast'!$B$2:$AO$2,0))*IF(X297&gt;0,5000,0)</f>
        <v>1444.7884416924664</v>
      </c>
      <c r="AT297" s="16">
        <f>INDEX('Team forecast'!$B$2:$AO$26,MATCH('Master data'!$B297,'Team forecast'!$B$2:$B$26,0),MATCH('Master data'!AT$1,'Team forecast'!$B$2:$AO$2,0))*IF(X297&gt;0,-15000,0)</f>
        <v>-5634.6749226006195</v>
      </c>
      <c r="AU297" s="5">
        <f t="shared" si="338"/>
        <v>15456.191049436336</v>
      </c>
      <c r="AV297" s="5">
        <f t="shared" si="339"/>
        <v>14214.845124569825</v>
      </c>
      <c r="AW297" s="5">
        <f t="shared" si="340"/>
        <v>5301.4285753128224</v>
      </c>
      <c r="AX297" s="5">
        <f t="shared" si="341"/>
        <v>0</v>
      </c>
      <c r="AY297" s="5">
        <f t="shared" si="342"/>
        <v>0</v>
      </c>
      <c r="AZ297" s="5">
        <f t="shared" si="343"/>
        <v>-706.99135899450118</v>
      </c>
      <c r="BA297" s="5">
        <f t="shared" si="344"/>
        <v>0</v>
      </c>
      <c r="BB297" s="5">
        <f t="shared" si="345"/>
        <v>12414.750087215167</v>
      </c>
      <c r="BC297" s="5">
        <f t="shared" si="346"/>
        <v>-10292.763552015889</v>
      </c>
      <c r="BD297" s="5">
        <f t="shared" si="347"/>
        <v>47582.506365152243</v>
      </c>
      <c r="BE297" s="16">
        <f>INDEX('Team forecast'!$B$2:$AO$26,MATCH('Master data'!$B297,'Team forecast'!$B$2:$B$26,0),MATCH('Master data'!BE$1,'Team forecast'!$B$2:$AO$2,0))</f>
        <v>0</v>
      </c>
      <c r="BF297" s="16">
        <f>INDEX('Team forecast'!$B$2:$AO$26,MATCH('Master data'!$B297,'Team forecast'!$B$2:$B$26,0),MATCH('Master data'!BF$1,'Team forecast'!$B$2:$AO$2,0))</f>
        <v>0</v>
      </c>
      <c r="BG297" s="16">
        <f>INDEX('Team forecast'!$B$2:$AO$26,MATCH('Master data'!$B297,'Team forecast'!$B$2:$B$26,0),MATCH('Master data'!BG$1,'Team forecast'!$B$2:$AO$2,0))</f>
        <v>0</v>
      </c>
      <c r="BH297" s="16">
        <f>INDEX('Team forecast'!$B$2:$AO$26,MATCH('Master data'!$B297,'Team forecast'!$B$2:$B$26,0),MATCH('Master data'!BH$1,'Team forecast'!$B$2:$AO$2,0))</f>
        <v>0</v>
      </c>
      <c r="BI297" s="16">
        <f>INDEX('Team forecast'!$B$2:$AO$26,MATCH('Master data'!$B297,'Team forecast'!$B$2:$B$26,0),MATCH('Master data'!BI$1,'Team forecast'!$B$2:$AO$2,0))</f>
        <v>0</v>
      </c>
      <c r="BJ297" s="5">
        <f t="shared" si="348"/>
        <v>7000</v>
      </c>
      <c r="BK297" s="5">
        <f>INDEX('Team forecast'!$R$3:$BH$26,MATCH($B297,'Team forecast'!$B$3:$B$26,0),MATCH(BK$1,'Team forecast'!$R$2:$BH$2,0))*IF($X297&gt;0,25000,0)</f>
        <v>0</v>
      </c>
      <c r="BL297" s="5">
        <f>INDEX('Team forecast'!$R$3:$BH$26,MATCH($B297,'Team forecast'!$B$3:$B$26,0),MATCH(BL$1,'Team forecast'!$R$2:$BH$2,0))*IF($X297&gt;0,5000,0)</f>
        <v>0</v>
      </c>
      <c r="BM297" s="5">
        <f>INDEX('Team forecast'!$R$3:$BH$26,MATCH($B297,'Team forecast'!$B$3:$B$26,0),MATCH(BM$1,'Team forecast'!$R$2:$BH$2,0))*IF($X297&gt;0,-15000,0)</f>
        <v>0</v>
      </c>
      <c r="BN297" s="5">
        <f t="shared" si="349"/>
        <v>0</v>
      </c>
      <c r="BO297" s="5">
        <f t="shared" si="350"/>
        <v>0</v>
      </c>
      <c r="BP297" s="5">
        <f t="shared" si="351"/>
        <v>0</v>
      </c>
      <c r="BQ297" s="5">
        <f t="shared" si="352"/>
        <v>0</v>
      </c>
      <c r="BR297" s="5">
        <f t="shared" si="353"/>
        <v>0</v>
      </c>
      <c r="BS297" s="5">
        <f t="shared" si="354"/>
        <v>-706.99135899450118</v>
      </c>
      <c r="BT297" s="5">
        <f t="shared" si="355"/>
        <v>0</v>
      </c>
      <c r="BU297" s="5">
        <f t="shared" si="356"/>
        <v>0</v>
      </c>
      <c r="BV297" s="5">
        <f t="shared" si="357"/>
        <v>0</v>
      </c>
      <c r="BW297" s="5">
        <f t="shared" si="358"/>
        <v>0</v>
      </c>
      <c r="BX297" s="5">
        <f t="shared" si="359"/>
        <v>27890.769799503687</v>
      </c>
      <c r="BY297" s="5">
        <f t="shared" si="360"/>
        <v>83672.309398511061</v>
      </c>
      <c r="BZ297" s="5">
        <f>MAX(INDEX('Team forecast'!$R$3:$BH$26,MATCH($B297,'Team forecast'!$B$3:$B$26,0),MATCH(BZ$1,'Team forecast'!$R$2:$BH$2,0))*($BX297)-(1-INDEX('Team forecast'!$R$3:$BH$26,MATCH($B297,'Team forecast'!$B$3:$B$26,0),MATCH(BZ$1,'Team forecast'!$R$2:$BH$2,0)))*(BY297+CH297)*0.01,-5000)</f>
        <v>-5000</v>
      </c>
      <c r="CA297" s="5">
        <f>MAX(INDEX('Team forecast'!$R$3:$BH$26,MATCH($B297,'Team forecast'!$B$3:$B$26,0),MATCH(CA$1,'Team forecast'!$R$2:$BH$2,0))*$BX297-(1-INDEX('Team forecast'!$R$3:$BH$26,MATCH($B297,'Team forecast'!$B$3:$B$26,0),MATCH(CA$1,'Team forecast'!$R$2:$BH$2,0)))*(BY297+BX297+CH297)*0.01,-5000)</f>
        <v>-5000</v>
      </c>
      <c r="CB297" s="5">
        <f>MAX(INDEX('Team forecast'!$R$3:$BH$26,MATCH($B297,'Team forecast'!$B$3:$B$26,0),MATCH(CB$1,'Team forecast'!$R$2:$BH$2,0))*$BX297-(1-INDEX('Team forecast'!$R$3:$BH$26,MATCH($B297,'Team forecast'!$B$3:$B$26,0),MATCH(CB$1,'Team forecast'!$R$2:$BH$2,0)))*(BY297+BX297*2+CH297)*0.01,0)</f>
        <v>0</v>
      </c>
      <c r="CC297" s="5">
        <v>0</v>
      </c>
      <c r="CD297" s="5">
        <f>+AK297+BD297*Cockpit!$C$3+BW297*Cockpit!$C$3^2+BZ297*Cockpit!$C$3^3+CA297*Cockpit!$C$3^4+CB297*Cockpit!$C$3^5+CC297*Cockpit!$C$3^6</f>
        <v>37451.568341487487</v>
      </c>
      <c r="CE297" s="5"/>
      <c r="CF297" s="5"/>
      <c r="CG297" s="5">
        <v>0</v>
      </c>
      <c r="CH297" s="5">
        <f t="shared" si="361"/>
        <v>3986000</v>
      </c>
      <c r="CI297" s="5">
        <f t="shared" si="362"/>
        <v>3986000</v>
      </c>
      <c r="CJ297" s="1">
        <f t="shared" si="363"/>
        <v>8.9999999999999993E-3</v>
      </c>
      <c r="CK297" s="5">
        <f>RANK(CD297,$CD$2:$CD$622)+COUNTIF($CD$2:$CD297,$CD297)-1</f>
        <v>230</v>
      </c>
      <c r="CL297" s="5">
        <f>RANK(CJ297,$CJ$2:$CJ$622)+COUNTIF($CJ$2:$CJ297,$CJ297)-1</f>
        <v>266</v>
      </c>
    </row>
    <row r="298" spans="1:90" x14ac:dyDescent="0.3">
      <c r="A298" t="str">
        <f>Players!P299</f>
        <v>Enis Bardhi</v>
      </c>
      <c r="B298" t="str">
        <f>Players!G299</f>
        <v>North Macedonia</v>
      </c>
      <c r="C298" t="str">
        <f>Players!AB299</f>
        <v>Midfield</v>
      </c>
      <c r="D298" s="1"/>
      <c r="F298" t="str">
        <f>IFERROR(INDEX(Lookup!B:B,MATCH(INDEX(Players!C:C,MATCH(E298,Players!A:A,0)),Lookup!D:D,0)),"")</f>
        <v/>
      </c>
      <c r="G298">
        <f>IF(Players!AC299=0,10000000,Players!AC299)</f>
        <v>2486000</v>
      </c>
      <c r="H298" s="16">
        <f>INDEX('Team forecast'!$B$2:$AO$26,MATCH('Master data'!$B298,'Team forecast'!$B$2:$B$26,0),MATCH('Master data'!H$1,'Team forecast'!$B$2:$AO$2,0))</f>
        <v>0.7981888047975968</v>
      </c>
      <c r="I298" s="16">
        <f>INDEX('Team forecast'!$B$2:$AO$26,MATCH('Master data'!$B298,'Team forecast'!$B$2:$B$26,0),MATCH('Master data'!I$1,'Team forecast'!$B$2:$AO$2,0))</f>
        <v>1.6656893725023201</v>
      </c>
      <c r="J298" s="16">
        <f>INDEX('Team forecast'!$B$2:$AO$26,MATCH('Master data'!$B298,'Team forecast'!$B$2:$B$26,0),MATCH('Master data'!J$1,'Team forecast'!$B$2:$AO$2,0))</f>
        <v>0.18906028008930381</v>
      </c>
      <c r="K298" s="16">
        <f>INDEX('Team forecast'!$B$2:$AO$26,MATCH('Master data'!$B298,'Team forecast'!$B$2:$B$26,0),MATCH('Master data'!K$1,'Team forecast'!$B$2:$AO$2,0))</f>
        <v>2.6203167834264542</v>
      </c>
      <c r="L298" s="16">
        <f>INDEX('Team forecast'!$B$2:$AO$26,MATCH('Master data'!$B298,'Team forecast'!$B$2:$B$26,0),MATCH('Master data'!L$1,'Team forecast'!$B$2:$AO$2,0))</f>
        <v>4.7324258807542545</v>
      </c>
      <c r="M298">
        <f>IF(Players!BC299=1,95,0)</f>
        <v>95</v>
      </c>
      <c r="N298" s="2">
        <f>Players!BN299</f>
        <v>0.10508211449243786</v>
      </c>
      <c r="O298" s="2">
        <f>Players!BO299</f>
        <v>9.0564192525277545E-2</v>
      </c>
      <c r="P298" s="2">
        <f>Players!BP299</f>
        <v>0.14879496496933703</v>
      </c>
      <c r="Q298" s="2">
        <f>Players!BQ299</f>
        <v>0.27682492581602375</v>
      </c>
      <c r="R298" s="2">
        <f>Players!BR299</f>
        <v>0</v>
      </c>
      <c r="S298" s="2">
        <f t="shared" si="322"/>
        <v>0.7981888047975968</v>
      </c>
      <c r="T298" s="2">
        <f t="shared" si="323"/>
        <v>1.6656893725023201</v>
      </c>
      <c r="U298" s="16">
        <f>INDEX('Team forecast'!$B$2:$AO$26,MATCH('Master data'!$B298,'Team forecast'!$B$2:$B$26,0),MATCH('Master data'!U$1,'Team forecast'!$B$2:$AO$2,0))</f>
        <v>0.1644002435559164</v>
      </c>
      <c r="V298" s="16">
        <f>INDEX('Team forecast'!$B$2:$AO$26,MATCH('Master data'!$B298,'Team forecast'!$B$2:$B$26,0),MATCH('Master data'!V$1,'Team forecast'!$B$2:$AO$2,0))</f>
        <v>0.25208037345240508</v>
      </c>
      <c r="W298" s="16">
        <f>INDEX('Team forecast'!$B$2:$AO$26,MATCH('Master data'!$B298,'Team forecast'!$B$2:$B$26,0),MATCH('Master data'!W$1,'Team forecast'!$B$2:$AO$2,0))</f>
        <v>0.58351938299167849</v>
      </c>
      <c r="X298" s="5">
        <f t="shared" si="324"/>
        <v>7000</v>
      </c>
      <c r="Y298" s="5">
        <f t="shared" si="325"/>
        <v>4110.0060888979096</v>
      </c>
      <c r="Z298" s="5">
        <f t="shared" si="326"/>
        <v>1260.4018672620255</v>
      </c>
      <c r="AA298" s="5">
        <f t="shared" si="327"/>
        <v>-8752.7907448751776</v>
      </c>
      <c r="AB298" s="5">
        <f t="shared" si="328"/>
        <v>10484.420921540401</v>
      </c>
      <c r="AC298" s="5">
        <f t="shared" si="329"/>
        <v>3614.3662294605365</v>
      </c>
      <c r="AD298" s="5">
        <f t="shared" si="330"/>
        <v>3898.8994399850512</v>
      </c>
      <c r="AE298" s="5">
        <f t="shared" si="331"/>
        <v>0</v>
      </c>
      <c r="AF298" s="5">
        <f t="shared" si="332"/>
        <v>0</v>
      </c>
      <c r="AG298" s="5">
        <f t="shared" si="333"/>
        <v>-5536.4985163204747</v>
      </c>
      <c r="AH298" s="5">
        <f t="shared" si="334"/>
        <v>0</v>
      </c>
      <c r="AI298" s="5">
        <f t="shared" si="335"/>
        <v>7981.8880479759682</v>
      </c>
      <c r="AJ298" s="5">
        <f t="shared" si="336"/>
        <v>-13325.514980018561</v>
      </c>
      <c r="AK298" s="5">
        <f>IFERROR(SUM(X298:AJ298),-5000)*((Cockpit!$C$3)^0)</f>
        <v>10735.178353907679</v>
      </c>
      <c r="AL298" s="16">
        <f>INDEX('Team forecast'!$B$2:$AO$26,MATCH('Master data'!$B298,'Team forecast'!$B$2:$B$26,0),MATCH('Master data'!AL$1,'Team forecast'!$B$2:$AO$2,0))</f>
        <v>0.51627380220950081</v>
      </c>
      <c r="AM298" s="16">
        <f>INDEX('Team forecast'!$B$2:$AO$26,MATCH('Master data'!$B298,'Team forecast'!$B$2:$B$26,0),MATCH('Master data'!AM$1,'Team forecast'!$B$2:$AO$2,0))</f>
        <v>2.4630934556476545</v>
      </c>
      <c r="AN298" s="16">
        <f>INDEX('Team forecast'!$B$2:$AO$26,MATCH('Master data'!$B298,'Team forecast'!$B$2:$B$26,0),MATCH('Master data'!AN$1,'Team forecast'!$B$2:$AO$2,0))</f>
        <v>8.5171070098060186E-2</v>
      </c>
      <c r="AO298" s="16">
        <f>INDEX('Team forecast'!$B$2:$AO$26,MATCH('Master data'!$B298,'Team forecast'!$B$2:$B$26,0),MATCH('Master data'!AO$1,'Team forecast'!$B$2:$AO$2,0))</f>
        <v>1.6948382395766441</v>
      </c>
      <c r="AP298" s="16">
        <f>INDEX('Team forecast'!$B$2:$AO$26,MATCH('Master data'!$B298,'Team forecast'!$B$2:$B$26,0),MATCH('Master data'!AP$1,'Team forecast'!$B$2:$AO$2,0))</f>
        <v>6.9979477618400647</v>
      </c>
      <c r="AQ298" s="5">
        <f t="shared" si="337"/>
        <v>7000</v>
      </c>
      <c r="AR298" s="5">
        <f>INDEX('Team forecast'!$B$2:$AO$26,MATCH('Master data'!$B298,'Team forecast'!$B$2:$B$26,0),MATCH('Master data'!AR$1,'Team forecast'!$B$2:$AO$2,0))*IF(X298&gt;0,25000,0)</f>
        <v>1377.7673104097971</v>
      </c>
      <c r="AS298" s="16">
        <f>INDEX('Team forecast'!$B$2:$AO$26,MATCH('Master data'!$B298,'Team forecast'!$B$2:$B$26,0),MATCH('Master data'!AS$1,'Team forecast'!$B$2:$AO$2,0))*IF(X298&gt;0,5000,0)</f>
        <v>720.67828544512452</v>
      </c>
      <c r="AT298" s="16">
        <f>INDEX('Team forecast'!$B$2:$AO$26,MATCH('Master data'!$B298,'Team forecast'!$B$2:$B$26,0),MATCH('Master data'!AT$1,'Team forecast'!$B$2:$AO$2,0))*IF(X298&gt;0,-15000,0)</f>
        <v>-12011.304757418746</v>
      </c>
      <c r="AU298" s="5">
        <f t="shared" si="338"/>
        <v>6781.3928491531224</v>
      </c>
      <c r="AV298" s="5">
        <f t="shared" si="339"/>
        <v>2337.7960009529143</v>
      </c>
      <c r="AW298" s="5">
        <f t="shared" si="340"/>
        <v>2521.8339648649962</v>
      </c>
      <c r="AX298" s="5">
        <f t="shared" si="341"/>
        <v>0</v>
      </c>
      <c r="AY298" s="5">
        <f t="shared" si="342"/>
        <v>0</v>
      </c>
      <c r="AZ298" s="5">
        <f t="shared" si="343"/>
        <v>-5536.4985163204747</v>
      </c>
      <c r="BA298" s="5">
        <f t="shared" si="344"/>
        <v>0</v>
      </c>
      <c r="BB298" s="5">
        <f t="shared" si="345"/>
        <v>5162.7380220950081</v>
      </c>
      <c r="BC298" s="5">
        <f t="shared" si="346"/>
        <v>-19704.747645181236</v>
      </c>
      <c r="BD298" s="5">
        <f t="shared" si="347"/>
        <v>-11350.344485999492</v>
      </c>
      <c r="BE298" s="16">
        <f>INDEX('Team forecast'!$B$2:$AO$26,MATCH('Master data'!$B298,'Team forecast'!$B$2:$B$26,0),MATCH('Master data'!BE$1,'Team forecast'!$B$2:$AO$2,0))</f>
        <v>0</v>
      </c>
      <c r="BF298" s="16">
        <f>INDEX('Team forecast'!$B$2:$AO$26,MATCH('Master data'!$B298,'Team forecast'!$B$2:$B$26,0),MATCH('Master data'!BF$1,'Team forecast'!$B$2:$AO$2,0))</f>
        <v>0</v>
      </c>
      <c r="BG298" s="16">
        <f>INDEX('Team forecast'!$B$2:$AO$26,MATCH('Master data'!$B298,'Team forecast'!$B$2:$B$26,0),MATCH('Master data'!BG$1,'Team forecast'!$B$2:$AO$2,0))</f>
        <v>0</v>
      </c>
      <c r="BH298" s="16">
        <f>INDEX('Team forecast'!$B$2:$AO$26,MATCH('Master data'!$B298,'Team forecast'!$B$2:$B$26,0),MATCH('Master data'!BH$1,'Team forecast'!$B$2:$AO$2,0))</f>
        <v>0</v>
      </c>
      <c r="BI298" s="16">
        <f>INDEX('Team forecast'!$B$2:$AO$26,MATCH('Master data'!$B298,'Team forecast'!$B$2:$B$26,0),MATCH('Master data'!BI$1,'Team forecast'!$B$2:$AO$2,0))</f>
        <v>0</v>
      </c>
      <c r="BJ298" s="5">
        <f t="shared" si="348"/>
        <v>7000</v>
      </c>
      <c r="BK298" s="5">
        <f>INDEX('Team forecast'!$R$3:$BH$26,MATCH($B298,'Team forecast'!$B$3:$B$26,0),MATCH(BK$1,'Team forecast'!$R$2:$BH$2,0))*IF($X298&gt;0,25000,0)</f>
        <v>0</v>
      </c>
      <c r="BL298" s="5">
        <f>INDEX('Team forecast'!$R$3:$BH$26,MATCH($B298,'Team forecast'!$B$3:$B$26,0),MATCH(BL$1,'Team forecast'!$R$2:$BH$2,0))*IF($X298&gt;0,5000,0)</f>
        <v>0</v>
      </c>
      <c r="BM298" s="5">
        <f>INDEX('Team forecast'!$R$3:$BH$26,MATCH($B298,'Team forecast'!$B$3:$B$26,0),MATCH(BM$1,'Team forecast'!$R$2:$BH$2,0))*IF($X298&gt;0,-15000,0)</f>
        <v>0</v>
      </c>
      <c r="BN298" s="5">
        <f t="shared" si="349"/>
        <v>0</v>
      </c>
      <c r="BO298" s="5">
        <f t="shared" si="350"/>
        <v>0</v>
      </c>
      <c r="BP298" s="5">
        <f t="shared" si="351"/>
        <v>0</v>
      </c>
      <c r="BQ298" s="5">
        <f t="shared" si="352"/>
        <v>0</v>
      </c>
      <c r="BR298" s="5">
        <f t="shared" si="353"/>
        <v>0</v>
      </c>
      <c r="BS298" s="5">
        <f t="shared" si="354"/>
        <v>-5536.4985163204747</v>
      </c>
      <c r="BT298" s="5">
        <f t="shared" si="355"/>
        <v>0</v>
      </c>
      <c r="BU298" s="5">
        <f t="shared" si="356"/>
        <v>0</v>
      </c>
      <c r="BV298" s="5">
        <f t="shared" si="357"/>
        <v>0</v>
      </c>
      <c r="BW298" s="5">
        <f t="shared" si="358"/>
        <v>0</v>
      </c>
      <c r="BX298" s="5">
        <f t="shared" si="359"/>
        <v>-307.58306604590689</v>
      </c>
      <c r="BY298" s="5">
        <f t="shared" si="360"/>
        <v>-922.74919813772067</v>
      </c>
      <c r="BZ298" s="5">
        <f>MAX(INDEX('Team forecast'!$R$3:$BH$26,MATCH($B298,'Team forecast'!$B$3:$B$26,0),MATCH(BZ$1,'Team forecast'!$R$2:$BH$2,0))*($BX298)-(1-INDEX('Team forecast'!$R$3:$BH$26,MATCH($B298,'Team forecast'!$B$3:$B$26,0),MATCH(BZ$1,'Team forecast'!$R$2:$BH$2,0)))*(BY298+CH298)*0.01,-5000)</f>
        <v>-5000</v>
      </c>
      <c r="CA298" s="5">
        <f>MAX(INDEX('Team forecast'!$R$3:$BH$26,MATCH($B298,'Team forecast'!$B$3:$B$26,0),MATCH(CA$1,'Team forecast'!$R$2:$BH$2,0))*$BX298-(1-INDEX('Team forecast'!$R$3:$BH$26,MATCH($B298,'Team forecast'!$B$3:$B$26,0),MATCH(CA$1,'Team forecast'!$R$2:$BH$2,0)))*(BY298+BX298+CH298)*0.01,-5000)</f>
        <v>-5000</v>
      </c>
      <c r="CB298" s="5">
        <f>MAX(INDEX('Team forecast'!$R$3:$BH$26,MATCH($B298,'Team forecast'!$B$3:$B$26,0),MATCH(CB$1,'Team forecast'!$R$2:$BH$2,0))*$BX298-(1-INDEX('Team forecast'!$R$3:$BH$26,MATCH($B298,'Team forecast'!$B$3:$B$26,0),MATCH(CB$1,'Team forecast'!$R$2:$BH$2,0)))*(BY298+BX298*2+CH298)*0.01,0)</f>
        <v>0</v>
      </c>
      <c r="CC298" s="5">
        <v>0</v>
      </c>
      <c r="CD298" s="5">
        <f>+AK298+BD298*Cockpit!$C$3+BW298*Cockpit!$C$3^2+BZ298*Cockpit!$C$3^3+CA298*Cockpit!$C$3^4+CB298*Cockpit!$C$3^5+CC298*Cockpit!$C$3^6</f>
        <v>699.14622743888208</v>
      </c>
      <c r="CE298" s="5"/>
      <c r="CF298" s="5"/>
      <c r="CG298" s="5">
        <v>0</v>
      </c>
      <c r="CH298" s="5">
        <f t="shared" si="361"/>
        <v>2486000</v>
      </c>
      <c r="CI298" s="5">
        <f t="shared" si="362"/>
        <v>2486000</v>
      </c>
      <c r="CJ298" s="1">
        <f t="shared" si="363"/>
        <v>0</v>
      </c>
      <c r="CK298" s="5">
        <f>RANK(CD298,$CD$2:$CD$622)+COUNTIF($CD$2:$CD298,$CD298)-1</f>
        <v>399</v>
      </c>
      <c r="CL298" s="5">
        <f>RANK(CJ298,$CJ$2:$CJ$622)+COUNTIF($CJ$2:$CJ298,$CJ298)-1</f>
        <v>397</v>
      </c>
    </row>
    <row r="299" spans="1:90" x14ac:dyDescent="0.3">
      <c r="A299" t="str">
        <f>Players!P300</f>
        <v>Elif Elmas</v>
      </c>
      <c r="B299" t="str">
        <f>Players!G300</f>
        <v>North Macedonia</v>
      </c>
      <c r="C299" t="str">
        <f>Players!AB300</f>
        <v>Midfield</v>
      </c>
      <c r="D299" s="1"/>
      <c r="F299" t="str">
        <f>IFERROR(INDEX(Lookup!B:B,MATCH(INDEX(Players!C:C,MATCH(E299,Players!A:A,0)),Lookup!D:D,0)),"")</f>
        <v/>
      </c>
      <c r="G299">
        <f>IF(Players!AC300=0,10000000,Players!AC300)</f>
        <v>2478000</v>
      </c>
      <c r="H299" s="16">
        <f>INDEX('Team forecast'!$B$2:$AO$26,MATCH('Master data'!$B299,'Team forecast'!$B$2:$B$26,0),MATCH('Master data'!H$1,'Team forecast'!$B$2:$AO$2,0))</f>
        <v>0.7981888047975968</v>
      </c>
      <c r="I299" s="16">
        <f>INDEX('Team forecast'!$B$2:$AO$26,MATCH('Master data'!$B299,'Team forecast'!$B$2:$B$26,0),MATCH('Master data'!I$1,'Team forecast'!$B$2:$AO$2,0))</f>
        <v>1.6656893725023201</v>
      </c>
      <c r="J299" s="16">
        <f>INDEX('Team forecast'!$B$2:$AO$26,MATCH('Master data'!$B299,'Team forecast'!$B$2:$B$26,0),MATCH('Master data'!J$1,'Team forecast'!$B$2:$AO$2,0))</f>
        <v>0.18906028008930381</v>
      </c>
      <c r="K299" s="16">
        <f>INDEX('Team forecast'!$B$2:$AO$26,MATCH('Master data'!$B299,'Team forecast'!$B$2:$B$26,0),MATCH('Master data'!K$1,'Team forecast'!$B$2:$AO$2,0))</f>
        <v>2.6203167834264542</v>
      </c>
      <c r="L299" s="16">
        <f>INDEX('Team forecast'!$B$2:$AO$26,MATCH('Master data'!$B299,'Team forecast'!$B$2:$B$26,0),MATCH('Master data'!L$1,'Team forecast'!$B$2:$AO$2,0))</f>
        <v>4.7324258807542545</v>
      </c>
      <c r="M299">
        <f>IF(Players!BC300=1,95,0)</f>
        <v>95</v>
      </c>
      <c r="N299" s="2">
        <f>Players!BN300</f>
        <v>0.2404650255328501</v>
      </c>
      <c r="O299" s="2">
        <f>Players!BO300</f>
        <v>6.704362841274579E-2</v>
      </c>
      <c r="P299" s="2">
        <f>Players!BP300</f>
        <v>0.16184153801398571</v>
      </c>
      <c r="Q299" s="2">
        <f>Players!BQ300</f>
        <v>0.17587412587412588</v>
      </c>
      <c r="R299" s="2">
        <f>Players!BR300</f>
        <v>0</v>
      </c>
      <c r="S299" s="2">
        <f t="shared" si="322"/>
        <v>0.7981888047975968</v>
      </c>
      <c r="T299" s="2">
        <f t="shared" si="323"/>
        <v>1.6656893725023201</v>
      </c>
      <c r="U299" s="16">
        <f>INDEX('Team forecast'!$B$2:$AO$26,MATCH('Master data'!$B299,'Team forecast'!$B$2:$B$26,0),MATCH('Master data'!U$1,'Team forecast'!$B$2:$AO$2,0))</f>
        <v>0.1644002435559164</v>
      </c>
      <c r="V299" s="16">
        <f>INDEX('Team forecast'!$B$2:$AO$26,MATCH('Master data'!$B299,'Team forecast'!$B$2:$B$26,0),MATCH('Master data'!V$1,'Team forecast'!$B$2:$AO$2,0))</f>
        <v>0.25208037345240508</v>
      </c>
      <c r="W299" s="16">
        <f>INDEX('Team forecast'!$B$2:$AO$26,MATCH('Master data'!$B299,'Team forecast'!$B$2:$B$26,0),MATCH('Master data'!W$1,'Team forecast'!$B$2:$AO$2,0))</f>
        <v>0.58351938299167849</v>
      </c>
      <c r="X299" s="5">
        <f t="shared" si="324"/>
        <v>7000</v>
      </c>
      <c r="Y299" s="5">
        <f t="shared" si="325"/>
        <v>4110.0060888979096</v>
      </c>
      <c r="Z299" s="5">
        <f t="shared" si="326"/>
        <v>1260.4018672620255</v>
      </c>
      <c r="AA299" s="5">
        <f t="shared" si="327"/>
        <v>-8752.7907448751776</v>
      </c>
      <c r="AB299" s="5">
        <f t="shared" si="328"/>
        <v>23992.061415711152</v>
      </c>
      <c r="AC299" s="5">
        <f t="shared" si="329"/>
        <v>2675.6736816031885</v>
      </c>
      <c r="AD299" s="5">
        <f t="shared" si="330"/>
        <v>4240.7609831359723</v>
      </c>
      <c r="AE299" s="5">
        <f t="shared" si="331"/>
        <v>0</v>
      </c>
      <c r="AF299" s="5">
        <f t="shared" si="332"/>
        <v>0</v>
      </c>
      <c r="AG299" s="5">
        <f t="shared" si="333"/>
        <v>-3517.4825174825173</v>
      </c>
      <c r="AH299" s="5">
        <f t="shared" si="334"/>
        <v>0</v>
      </c>
      <c r="AI299" s="5">
        <f t="shared" si="335"/>
        <v>7981.8880479759682</v>
      </c>
      <c r="AJ299" s="5">
        <f t="shared" si="336"/>
        <v>-13325.514980018561</v>
      </c>
      <c r="AK299" s="5">
        <f>IFERROR(SUM(X299:AJ299),-5000)*((Cockpit!$C$3)^0)</f>
        <v>25665.003842209961</v>
      </c>
      <c r="AL299" s="16">
        <f>INDEX('Team forecast'!$B$2:$AO$26,MATCH('Master data'!$B299,'Team forecast'!$B$2:$B$26,0),MATCH('Master data'!AL$1,'Team forecast'!$B$2:$AO$2,0))</f>
        <v>0.51627380220950081</v>
      </c>
      <c r="AM299" s="16">
        <f>INDEX('Team forecast'!$B$2:$AO$26,MATCH('Master data'!$B299,'Team forecast'!$B$2:$B$26,0),MATCH('Master data'!AM$1,'Team forecast'!$B$2:$AO$2,0))</f>
        <v>2.4630934556476545</v>
      </c>
      <c r="AN299" s="16">
        <f>INDEX('Team forecast'!$B$2:$AO$26,MATCH('Master data'!$B299,'Team forecast'!$B$2:$B$26,0),MATCH('Master data'!AN$1,'Team forecast'!$B$2:$AO$2,0))</f>
        <v>8.5171070098060186E-2</v>
      </c>
      <c r="AO299" s="16">
        <f>INDEX('Team forecast'!$B$2:$AO$26,MATCH('Master data'!$B299,'Team forecast'!$B$2:$B$26,0),MATCH('Master data'!AO$1,'Team forecast'!$B$2:$AO$2,0))</f>
        <v>1.6948382395766441</v>
      </c>
      <c r="AP299" s="16">
        <f>INDEX('Team forecast'!$B$2:$AO$26,MATCH('Master data'!$B299,'Team forecast'!$B$2:$B$26,0),MATCH('Master data'!AP$1,'Team forecast'!$B$2:$AO$2,0))</f>
        <v>6.9979477618400647</v>
      </c>
      <c r="AQ299" s="5">
        <f t="shared" si="337"/>
        <v>7000</v>
      </c>
      <c r="AR299" s="5">
        <f>INDEX('Team forecast'!$B$2:$AO$26,MATCH('Master data'!$B299,'Team forecast'!$B$2:$B$26,0),MATCH('Master data'!AR$1,'Team forecast'!$B$2:$AO$2,0))*IF(X299&gt;0,25000,0)</f>
        <v>1377.7673104097971</v>
      </c>
      <c r="AS299" s="16">
        <f>INDEX('Team forecast'!$B$2:$AO$26,MATCH('Master data'!$B299,'Team forecast'!$B$2:$B$26,0),MATCH('Master data'!AS$1,'Team forecast'!$B$2:$AO$2,0))*IF(X299&gt;0,5000,0)</f>
        <v>720.67828544512452</v>
      </c>
      <c r="AT299" s="16">
        <f>INDEX('Team forecast'!$B$2:$AO$26,MATCH('Master data'!$B299,'Team forecast'!$B$2:$B$26,0),MATCH('Master data'!AT$1,'Team forecast'!$B$2:$AO$2,0))*IF(X299&gt;0,-15000,0)</f>
        <v>-12011.304757418746</v>
      </c>
      <c r="AU299" s="5">
        <f t="shared" si="338"/>
        <v>15518.224128781152</v>
      </c>
      <c r="AV299" s="5">
        <f t="shared" si="339"/>
        <v>1730.6434477284595</v>
      </c>
      <c r="AW299" s="5">
        <f t="shared" si="340"/>
        <v>2742.9522737800007</v>
      </c>
      <c r="AX299" s="5">
        <f t="shared" si="341"/>
        <v>0</v>
      </c>
      <c r="AY299" s="5">
        <f t="shared" si="342"/>
        <v>0</v>
      </c>
      <c r="AZ299" s="5">
        <f t="shared" si="343"/>
        <v>-3517.4825174825173</v>
      </c>
      <c r="BA299" s="5">
        <f t="shared" si="344"/>
        <v>0</v>
      </c>
      <c r="BB299" s="5">
        <f t="shared" si="345"/>
        <v>5162.7380220950081</v>
      </c>
      <c r="BC299" s="5">
        <f t="shared" si="346"/>
        <v>-19704.747645181236</v>
      </c>
      <c r="BD299" s="5">
        <f t="shared" si="347"/>
        <v>-980.53145184295499</v>
      </c>
      <c r="BE299" s="16">
        <f>INDEX('Team forecast'!$B$2:$AO$26,MATCH('Master data'!$B299,'Team forecast'!$B$2:$B$26,0),MATCH('Master data'!BE$1,'Team forecast'!$B$2:$AO$2,0))</f>
        <v>0</v>
      </c>
      <c r="BF299" s="16">
        <f>INDEX('Team forecast'!$B$2:$AO$26,MATCH('Master data'!$B299,'Team forecast'!$B$2:$B$26,0),MATCH('Master data'!BF$1,'Team forecast'!$B$2:$AO$2,0))</f>
        <v>0</v>
      </c>
      <c r="BG299" s="16">
        <f>INDEX('Team forecast'!$B$2:$AO$26,MATCH('Master data'!$B299,'Team forecast'!$B$2:$B$26,0),MATCH('Master data'!BG$1,'Team forecast'!$B$2:$AO$2,0))</f>
        <v>0</v>
      </c>
      <c r="BH299" s="16">
        <f>INDEX('Team forecast'!$B$2:$AO$26,MATCH('Master data'!$B299,'Team forecast'!$B$2:$B$26,0),MATCH('Master data'!BH$1,'Team forecast'!$B$2:$AO$2,0))</f>
        <v>0</v>
      </c>
      <c r="BI299" s="16">
        <f>INDEX('Team forecast'!$B$2:$AO$26,MATCH('Master data'!$B299,'Team forecast'!$B$2:$B$26,0),MATCH('Master data'!BI$1,'Team forecast'!$B$2:$AO$2,0))</f>
        <v>0</v>
      </c>
      <c r="BJ299" s="5">
        <f t="shared" si="348"/>
        <v>7000</v>
      </c>
      <c r="BK299" s="5">
        <f>INDEX('Team forecast'!$R$3:$BH$26,MATCH($B299,'Team forecast'!$B$3:$B$26,0),MATCH(BK$1,'Team forecast'!$R$2:$BH$2,0))*IF($X299&gt;0,25000,0)</f>
        <v>0</v>
      </c>
      <c r="BL299" s="5">
        <f>INDEX('Team forecast'!$R$3:$BH$26,MATCH($B299,'Team forecast'!$B$3:$B$26,0),MATCH(BL$1,'Team forecast'!$R$2:$BH$2,0))*IF($X299&gt;0,5000,0)</f>
        <v>0</v>
      </c>
      <c r="BM299" s="5">
        <f>INDEX('Team forecast'!$R$3:$BH$26,MATCH($B299,'Team forecast'!$B$3:$B$26,0),MATCH(BM$1,'Team forecast'!$R$2:$BH$2,0))*IF($X299&gt;0,-15000,0)</f>
        <v>0</v>
      </c>
      <c r="BN299" s="5">
        <f t="shared" si="349"/>
        <v>0</v>
      </c>
      <c r="BO299" s="5">
        <f t="shared" si="350"/>
        <v>0</v>
      </c>
      <c r="BP299" s="5">
        <f t="shared" si="351"/>
        <v>0</v>
      </c>
      <c r="BQ299" s="5">
        <f t="shared" si="352"/>
        <v>0</v>
      </c>
      <c r="BR299" s="5">
        <f t="shared" si="353"/>
        <v>0</v>
      </c>
      <c r="BS299" s="5">
        <f t="shared" si="354"/>
        <v>-3517.4825174825173</v>
      </c>
      <c r="BT299" s="5">
        <f t="shared" si="355"/>
        <v>0</v>
      </c>
      <c r="BU299" s="5">
        <f t="shared" si="356"/>
        <v>0</v>
      </c>
      <c r="BV299" s="5">
        <f t="shared" si="357"/>
        <v>0</v>
      </c>
      <c r="BW299" s="5">
        <f t="shared" si="358"/>
        <v>0</v>
      </c>
      <c r="BX299" s="5">
        <f t="shared" si="359"/>
        <v>12342.236195183503</v>
      </c>
      <c r="BY299" s="5">
        <f t="shared" si="360"/>
        <v>37026.708585550507</v>
      </c>
      <c r="BZ299" s="5">
        <f>MAX(INDEX('Team forecast'!$R$3:$BH$26,MATCH($B299,'Team forecast'!$B$3:$B$26,0),MATCH(BZ$1,'Team forecast'!$R$2:$BH$2,0))*($BX299)-(1-INDEX('Team forecast'!$R$3:$BH$26,MATCH($B299,'Team forecast'!$B$3:$B$26,0),MATCH(BZ$1,'Team forecast'!$R$2:$BH$2,0)))*(BY299+CH299)*0.01,-5000)</f>
        <v>-5000</v>
      </c>
      <c r="CA299" s="5">
        <f>MAX(INDEX('Team forecast'!$R$3:$BH$26,MATCH($B299,'Team forecast'!$B$3:$B$26,0),MATCH(CA$1,'Team forecast'!$R$2:$BH$2,0))*$BX299-(1-INDEX('Team forecast'!$R$3:$BH$26,MATCH($B299,'Team forecast'!$B$3:$B$26,0),MATCH(CA$1,'Team forecast'!$R$2:$BH$2,0)))*(BY299+BX299+CH299)*0.01,-5000)</f>
        <v>-5000</v>
      </c>
      <c r="CB299" s="5">
        <f>MAX(INDEX('Team forecast'!$R$3:$BH$26,MATCH($B299,'Team forecast'!$B$3:$B$26,0),MATCH(CB$1,'Team forecast'!$R$2:$BH$2,0))*$BX299-(1-INDEX('Team forecast'!$R$3:$BH$26,MATCH($B299,'Team forecast'!$B$3:$B$26,0),MATCH(CB$1,'Team forecast'!$R$2:$BH$2,0)))*(BY299+BX299*2+CH299)*0.01,0)</f>
        <v>0</v>
      </c>
      <c r="CC299" s="5">
        <v>0</v>
      </c>
      <c r="CD299" s="5">
        <f>+AK299+BD299*Cockpit!$C$3+BW299*Cockpit!$C$3^2+BZ299*Cockpit!$C$3^3+CA299*Cockpit!$C$3^4+CB299*Cockpit!$C$3^5+CC299*Cockpit!$C$3^6</f>
        <v>22542.180405178853</v>
      </c>
      <c r="CE299" s="5"/>
      <c r="CF299" s="5"/>
      <c r="CG299" s="5">
        <v>0</v>
      </c>
      <c r="CH299" s="5">
        <f t="shared" si="361"/>
        <v>2478000</v>
      </c>
      <c r="CI299" s="5">
        <f t="shared" si="362"/>
        <v>2478000</v>
      </c>
      <c r="CJ299" s="1">
        <f t="shared" si="363"/>
        <v>8.9999999999999993E-3</v>
      </c>
      <c r="CK299" s="5">
        <f>RANK(CD299,$CD$2:$CD$622)+COUNTIF($CD$2:$CD299,$CD299)-1</f>
        <v>293</v>
      </c>
      <c r="CL299" s="5">
        <f>RANK(CJ299,$CJ$2:$CJ$622)+COUNTIF($CJ$2:$CJ299,$CJ299)-1</f>
        <v>267</v>
      </c>
    </row>
    <row r="300" spans="1:90" x14ac:dyDescent="0.3">
      <c r="A300" t="str">
        <f>Players!P301</f>
        <v>Ivan Trichkovski</v>
      </c>
      <c r="B300" t="str">
        <f>Players!G301</f>
        <v>North Macedonia</v>
      </c>
      <c r="C300" t="str">
        <f>Players!AB301</f>
        <v>Striker</v>
      </c>
      <c r="D300" s="1"/>
      <c r="F300" t="str">
        <f>IFERROR(INDEX(Lookup!B:B,MATCH(INDEX(Players!C:C,MATCH(E300,Players!A:A,0)),Lookup!D:D,0)),"")</f>
        <v/>
      </c>
      <c r="G300">
        <f>IF(Players!AC301=0,10000000,Players!AC301)</f>
        <v>1984000</v>
      </c>
      <c r="H300" s="16">
        <f>INDEX('Team forecast'!$B$2:$AO$26,MATCH('Master data'!$B300,'Team forecast'!$B$2:$B$26,0),MATCH('Master data'!H$1,'Team forecast'!$B$2:$AO$2,0))</f>
        <v>0.7981888047975968</v>
      </c>
      <c r="I300" s="16">
        <f>INDEX('Team forecast'!$B$2:$AO$26,MATCH('Master data'!$B300,'Team forecast'!$B$2:$B$26,0),MATCH('Master data'!I$1,'Team forecast'!$B$2:$AO$2,0))</f>
        <v>1.6656893725023201</v>
      </c>
      <c r="J300" s="16">
        <f>INDEX('Team forecast'!$B$2:$AO$26,MATCH('Master data'!$B300,'Team forecast'!$B$2:$B$26,0),MATCH('Master data'!J$1,'Team forecast'!$B$2:$AO$2,0))</f>
        <v>0.18906028008930381</v>
      </c>
      <c r="K300" s="16">
        <f>INDEX('Team forecast'!$B$2:$AO$26,MATCH('Master data'!$B300,'Team forecast'!$B$2:$B$26,0),MATCH('Master data'!K$1,'Team forecast'!$B$2:$AO$2,0))</f>
        <v>2.6203167834264542</v>
      </c>
      <c r="L300" s="16">
        <f>INDEX('Team forecast'!$B$2:$AO$26,MATCH('Master data'!$B300,'Team forecast'!$B$2:$B$26,0),MATCH('Master data'!L$1,'Team forecast'!$B$2:$AO$2,0))</f>
        <v>4.7324258807542545</v>
      </c>
      <c r="M300">
        <f>IF(Players!BC301=1,95,0)</f>
        <v>0</v>
      </c>
      <c r="N300" s="2">
        <f>Players!BN301</f>
        <v>0</v>
      </c>
      <c r="O300" s="2">
        <f>Players!BO301</f>
        <v>0</v>
      </c>
      <c r="P300" s="2">
        <f>Players!BP301</f>
        <v>0</v>
      </c>
      <c r="Q300" s="2">
        <f>Players!BQ301</f>
        <v>7.5000000000000011E-2</v>
      </c>
      <c r="R300" s="2">
        <f>Players!BR301</f>
        <v>0</v>
      </c>
      <c r="S300" s="2">
        <f t="shared" si="322"/>
        <v>0.7981888047975968</v>
      </c>
      <c r="T300" s="2">
        <f t="shared" si="323"/>
        <v>1.6656893725023201</v>
      </c>
      <c r="U300" s="16">
        <f>INDEX('Team forecast'!$B$2:$AO$26,MATCH('Master data'!$B300,'Team forecast'!$B$2:$B$26,0),MATCH('Master data'!U$1,'Team forecast'!$B$2:$AO$2,0))</f>
        <v>0.1644002435559164</v>
      </c>
      <c r="V300" s="16">
        <f>INDEX('Team forecast'!$B$2:$AO$26,MATCH('Master data'!$B300,'Team forecast'!$B$2:$B$26,0),MATCH('Master data'!V$1,'Team forecast'!$B$2:$AO$2,0))</f>
        <v>0.25208037345240508</v>
      </c>
      <c r="W300" s="16">
        <f>INDEX('Team forecast'!$B$2:$AO$26,MATCH('Master data'!$B300,'Team forecast'!$B$2:$B$26,0),MATCH('Master data'!W$1,'Team forecast'!$B$2:$AO$2,0))</f>
        <v>0.58351938299167849</v>
      </c>
      <c r="X300" s="5">
        <f t="shared" si="324"/>
        <v>-5000</v>
      </c>
      <c r="Y300" s="5">
        <f t="shared" si="325"/>
        <v>0</v>
      </c>
      <c r="Z300" s="5">
        <f t="shared" si="326"/>
        <v>0</v>
      </c>
      <c r="AA300" s="5">
        <f t="shared" si="327"/>
        <v>0</v>
      </c>
      <c r="AB300" s="5">
        <f t="shared" si="328"/>
        <v>0</v>
      </c>
      <c r="AC300" s="5">
        <f t="shared" si="329"/>
        <v>0</v>
      </c>
      <c r="AD300" s="5">
        <f t="shared" si="330"/>
        <v>0</v>
      </c>
      <c r="AE300" s="5">
        <f t="shared" si="331"/>
        <v>0</v>
      </c>
      <c r="AF300" s="5">
        <f t="shared" si="332"/>
        <v>0</v>
      </c>
      <c r="AG300" s="5">
        <f t="shared" si="333"/>
        <v>0</v>
      </c>
      <c r="AH300" s="5">
        <f t="shared" si="334"/>
        <v>0</v>
      </c>
      <c r="AI300" s="5">
        <f t="shared" si="335"/>
        <v>0</v>
      </c>
      <c r="AJ300" s="5">
        <f t="shared" si="336"/>
        <v>0</v>
      </c>
      <c r="AK300" s="5">
        <f>IFERROR(SUM(X300:AJ300),-5000)*((Cockpit!$C$3)^0)</f>
        <v>-5000</v>
      </c>
      <c r="AL300" s="16">
        <f>INDEX('Team forecast'!$B$2:$AO$26,MATCH('Master data'!$B300,'Team forecast'!$B$2:$B$26,0),MATCH('Master data'!AL$1,'Team forecast'!$B$2:$AO$2,0))</f>
        <v>0.51627380220950081</v>
      </c>
      <c r="AM300" s="16">
        <f>INDEX('Team forecast'!$B$2:$AO$26,MATCH('Master data'!$B300,'Team forecast'!$B$2:$B$26,0),MATCH('Master data'!AM$1,'Team forecast'!$B$2:$AO$2,0))</f>
        <v>2.4630934556476545</v>
      </c>
      <c r="AN300" s="16">
        <f>INDEX('Team forecast'!$B$2:$AO$26,MATCH('Master data'!$B300,'Team forecast'!$B$2:$B$26,0),MATCH('Master data'!AN$1,'Team forecast'!$B$2:$AO$2,0))</f>
        <v>8.5171070098060186E-2</v>
      </c>
      <c r="AO300" s="16">
        <f>INDEX('Team forecast'!$B$2:$AO$26,MATCH('Master data'!$B300,'Team forecast'!$B$2:$B$26,0),MATCH('Master data'!AO$1,'Team forecast'!$B$2:$AO$2,0))</f>
        <v>1.6948382395766441</v>
      </c>
      <c r="AP300" s="16">
        <f>INDEX('Team forecast'!$B$2:$AO$26,MATCH('Master data'!$B300,'Team forecast'!$B$2:$B$26,0),MATCH('Master data'!AP$1,'Team forecast'!$B$2:$AO$2,0))</f>
        <v>6.9979477618400647</v>
      </c>
      <c r="AQ300" s="5">
        <f t="shared" si="337"/>
        <v>-5000</v>
      </c>
      <c r="AR300" s="5">
        <f>INDEX('Team forecast'!$B$2:$AO$26,MATCH('Master data'!$B300,'Team forecast'!$B$2:$B$26,0),MATCH('Master data'!AR$1,'Team forecast'!$B$2:$AO$2,0))*IF(X300&gt;0,25000,0)</f>
        <v>0</v>
      </c>
      <c r="AS300" s="16">
        <f>INDEX('Team forecast'!$B$2:$AO$26,MATCH('Master data'!$B300,'Team forecast'!$B$2:$B$26,0),MATCH('Master data'!AS$1,'Team forecast'!$B$2:$AO$2,0))*IF(X300&gt;0,5000,0)</f>
        <v>0</v>
      </c>
      <c r="AT300" s="16">
        <f>INDEX('Team forecast'!$B$2:$AO$26,MATCH('Master data'!$B300,'Team forecast'!$B$2:$B$26,0),MATCH('Master data'!AT$1,'Team forecast'!$B$2:$AO$2,0))*IF(X300&gt;0,-15000,0)</f>
        <v>0</v>
      </c>
      <c r="AU300" s="5">
        <f t="shared" si="338"/>
        <v>0</v>
      </c>
      <c r="AV300" s="5">
        <f t="shared" si="339"/>
        <v>0</v>
      </c>
      <c r="AW300" s="5">
        <f t="shared" si="340"/>
        <v>0</v>
      </c>
      <c r="AX300" s="5">
        <f t="shared" si="341"/>
        <v>0</v>
      </c>
      <c r="AY300" s="5">
        <f t="shared" si="342"/>
        <v>0</v>
      </c>
      <c r="AZ300" s="5">
        <f t="shared" si="343"/>
        <v>0</v>
      </c>
      <c r="BA300" s="5">
        <f t="shared" si="344"/>
        <v>0</v>
      </c>
      <c r="BB300" s="5">
        <f t="shared" si="345"/>
        <v>0</v>
      </c>
      <c r="BC300" s="5">
        <f t="shared" si="346"/>
        <v>0</v>
      </c>
      <c r="BD300" s="5">
        <f t="shared" si="347"/>
        <v>-5000</v>
      </c>
      <c r="BE300" s="16">
        <f>INDEX('Team forecast'!$B$2:$AO$26,MATCH('Master data'!$B300,'Team forecast'!$B$2:$B$26,0),MATCH('Master data'!BE$1,'Team forecast'!$B$2:$AO$2,0))</f>
        <v>0</v>
      </c>
      <c r="BF300" s="16">
        <f>INDEX('Team forecast'!$B$2:$AO$26,MATCH('Master data'!$B300,'Team forecast'!$B$2:$B$26,0),MATCH('Master data'!BF$1,'Team forecast'!$B$2:$AO$2,0))</f>
        <v>0</v>
      </c>
      <c r="BG300" s="16">
        <f>INDEX('Team forecast'!$B$2:$AO$26,MATCH('Master data'!$B300,'Team forecast'!$B$2:$B$26,0),MATCH('Master data'!BG$1,'Team forecast'!$B$2:$AO$2,0))</f>
        <v>0</v>
      </c>
      <c r="BH300" s="16">
        <f>INDEX('Team forecast'!$B$2:$AO$26,MATCH('Master data'!$B300,'Team forecast'!$B$2:$B$26,0),MATCH('Master data'!BH$1,'Team forecast'!$B$2:$AO$2,0))</f>
        <v>0</v>
      </c>
      <c r="BI300" s="16">
        <f>INDEX('Team forecast'!$B$2:$AO$26,MATCH('Master data'!$B300,'Team forecast'!$B$2:$B$26,0),MATCH('Master data'!BI$1,'Team forecast'!$B$2:$AO$2,0))</f>
        <v>0</v>
      </c>
      <c r="BJ300" s="5">
        <f t="shared" si="348"/>
        <v>-5000</v>
      </c>
      <c r="BK300" s="5">
        <f>INDEX('Team forecast'!$R$3:$BH$26,MATCH($B300,'Team forecast'!$B$3:$B$26,0),MATCH(BK$1,'Team forecast'!$R$2:$BH$2,0))*IF($X300&gt;0,25000,0)</f>
        <v>0</v>
      </c>
      <c r="BL300" s="5">
        <f>INDEX('Team forecast'!$R$3:$BH$26,MATCH($B300,'Team forecast'!$B$3:$B$26,0),MATCH(BL$1,'Team forecast'!$R$2:$BH$2,0))*IF($X300&gt;0,5000,0)</f>
        <v>0</v>
      </c>
      <c r="BM300" s="5">
        <f>INDEX('Team forecast'!$R$3:$BH$26,MATCH($B300,'Team forecast'!$B$3:$B$26,0),MATCH(BM$1,'Team forecast'!$R$2:$BH$2,0))*IF($X300&gt;0,-15000,0)</f>
        <v>0</v>
      </c>
      <c r="BN300" s="5">
        <f t="shared" si="349"/>
        <v>0</v>
      </c>
      <c r="BO300" s="5">
        <f t="shared" si="350"/>
        <v>0</v>
      </c>
      <c r="BP300" s="5">
        <f t="shared" si="351"/>
        <v>0</v>
      </c>
      <c r="BQ300" s="5">
        <f t="shared" si="352"/>
        <v>0</v>
      </c>
      <c r="BR300" s="5">
        <f t="shared" si="353"/>
        <v>0</v>
      </c>
      <c r="BS300" s="5">
        <f t="shared" si="354"/>
        <v>0</v>
      </c>
      <c r="BT300" s="5">
        <f t="shared" si="355"/>
        <v>0</v>
      </c>
      <c r="BU300" s="5">
        <f t="shared" si="356"/>
        <v>0</v>
      </c>
      <c r="BV300" s="5">
        <f t="shared" si="357"/>
        <v>0</v>
      </c>
      <c r="BW300" s="5">
        <f t="shared" si="358"/>
        <v>0</v>
      </c>
      <c r="BX300" s="5">
        <f t="shared" si="359"/>
        <v>-5000</v>
      </c>
      <c r="BY300" s="5">
        <f t="shared" si="360"/>
        <v>-15000</v>
      </c>
      <c r="BZ300" s="5">
        <f>MAX(INDEX('Team forecast'!$R$3:$BH$26,MATCH($B300,'Team forecast'!$B$3:$B$26,0),MATCH(BZ$1,'Team forecast'!$R$2:$BH$2,0))*($BX300)-(1-INDEX('Team forecast'!$R$3:$BH$26,MATCH($B300,'Team forecast'!$B$3:$B$26,0),MATCH(BZ$1,'Team forecast'!$R$2:$BH$2,0)))*(BY300+CH300)*0.01,-5000)</f>
        <v>-5000</v>
      </c>
      <c r="CA300" s="5">
        <f>MAX(INDEX('Team forecast'!$R$3:$BH$26,MATCH($B300,'Team forecast'!$B$3:$B$26,0),MATCH(CA$1,'Team forecast'!$R$2:$BH$2,0))*$BX300-(1-INDEX('Team forecast'!$R$3:$BH$26,MATCH($B300,'Team forecast'!$B$3:$B$26,0),MATCH(CA$1,'Team forecast'!$R$2:$BH$2,0)))*(BY300+BX300+CH300)*0.01,-5000)</f>
        <v>-5000</v>
      </c>
      <c r="CB300" s="5">
        <f>MAX(INDEX('Team forecast'!$R$3:$BH$26,MATCH($B300,'Team forecast'!$B$3:$B$26,0),MATCH(CB$1,'Team forecast'!$R$2:$BH$2,0))*$BX300-(1-INDEX('Team forecast'!$R$3:$BH$26,MATCH($B300,'Team forecast'!$B$3:$B$26,0),MATCH(CB$1,'Team forecast'!$R$2:$BH$2,0)))*(BY300+BX300*2+CH300)*0.01,0)</f>
        <v>0</v>
      </c>
      <c r="CC300" s="5">
        <v>0</v>
      </c>
      <c r="CD300" s="5">
        <f>+AK300+BD300*Cockpit!$C$3+BW300*Cockpit!$C$3^2+BZ300*Cockpit!$C$3^3+CA300*Cockpit!$C$3^4+CB300*Cockpit!$C$3^5+CC300*Cockpit!$C$3^6</f>
        <v>-10802.469135802468</v>
      </c>
      <c r="CE300" s="5"/>
      <c r="CF300" s="5"/>
      <c r="CG300" s="5">
        <v>0</v>
      </c>
      <c r="CH300" s="5">
        <f t="shared" si="361"/>
        <v>1984000</v>
      </c>
      <c r="CI300" s="5">
        <f t="shared" si="362"/>
        <v>1984000</v>
      </c>
      <c r="CJ300" s="1">
        <f t="shared" si="363"/>
        <v>-5.0000000000000001E-3</v>
      </c>
      <c r="CK300" s="5">
        <f>RANK(CD300,$CD$2:$CD$622)+COUNTIF($CD$2:$CD300,$CD300)-1</f>
        <v>507</v>
      </c>
      <c r="CL300" s="5">
        <f>RANK(CJ300,$CJ$2:$CJ$622)+COUNTIF($CJ$2:$CJ300,$CJ300)-1</f>
        <v>575</v>
      </c>
    </row>
    <row r="301" spans="1:90" x14ac:dyDescent="0.3">
      <c r="A301" t="str">
        <f>Players!P302</f>
        <v>Yann Sommer</v>
      </c>
      <c r="B301" t="str">
        <f>Players!G302</f>
        <v>Switzerland</v>
      </c>
      <c r="C301" t="str">
        <f>Players!AB302</f>
        <v>Goalkeeper</v>
      </c>
      <c r="D301" s="1"/>
      <c r="F301" t="str">
        <f>IFERROR(INDEX(Lookup!B:B,MATCH(INDEX(Players!C:C,MATCH(E301,Players!A:A,0)),Lookup!D:D,0)),"")</f>
        <v/>
      </c>
      <c r="G301">
        <f>IF(Players!AC302=0,10000000,Players!AC302)</f>
        <v>4019000</v>
      </c>
      <c r="H301" s="16">
        <f>INDEX('Team forecast'!$B$2:$AO$26,MATCH('Master data'!$B301,'Team forecast'!$B$2:$B$26,0),MATCH('Master data'!H$1,'Team forecast'!$B$2:$AO$2,0))</f>
        <v>0.66430787748130482</v>
      </c>
      <c r="I301" s="16">
        <f>INDEX('Team forecast'!$B$2:$AO$26,MATCH('Master data'!$B301,'Team forecast'!$B$2:$B$26,0),MATCH('Master data'!I$1,'Team forecast'!$B$2:$AO$2,0))</f>
        <v>1.6694298230620759</v>
      </c>
      <c r="J301" s="16">
        <f>INDEX('Team forecast'!$B$2:$AO$26,MATCH('Master data'!$B301,'Team forecast'!$B$2:$B$26,0),MATCH('Master data'!J$1,'Team forecast'!$B$2:$AO$2,0))</f>
        <v>0.18835443037974681</v>
      </c>
      <c r="K301" s="16">
        <f>INDEX('Team forecast'!$B$2:$AO$26,MATCH('Master data'!$B301,'Team forecast'!$B$2:$B$26,0),MATCH('Master data'!K$1,'Team forecast'!$B$2:$AO$2,0))</f>
        <v>1.8572551222540705</v>
      </c>
      <c r="L301" s="16">
        <f>INDEX('Team forecast'!$B$2:$AO$26,MATCH('Master data'!$B301,'Team forecast'!$B$2:$B$26,0),MATCH('Master data'!L$1,'Team forecast'!$B$2:$AO$2,0))</f>
        <v>4.7351100435942515</v>
      </c>
      <c r="M301">
        <f>IF(Players!BC302=1,95,0)</f>
        <v>95</v>
      </c>
      <c r="N301" s="2">
        <f>Players!BN302</f>
        <v>0</v>
      </c>
      <c r="O301" s="2">
        <f>Players!BO302</f>
        <v>0</v>
      </c>
      <c r="P301" s="2">
        <f>Players!BP302</f>
        <v>0</v>
      </c>
      <c r="Q301" s="2">
        <f>Players!BQ302</f>
        <v>1.6586804275709546E-2</v>
      </c>
      <c r="R301" s="2">
        <f>Players!BR302</f>
        <v>3.3173608551419091E-2</v>
      </c>
      <c r="S301" s="2">
        <f t="shared" si="322"/>
        <v>0.66430787748130482</v>
      </c>
      <c r="T301" s="2">
        <f t="shared" si="323"/>
        <v>1.6694298230620759</v>
      </c>
      <c r="U301" s="16">
        <f>INDEX('Team forecast'!$B$2:$AO$26,MATCH('Master data'!$B301,'Team forecast'!$B$2:$B$26,0),MATCH('Master data'!U$1,'Team forecast'!$B$2:$AO$2,0))</f>
        <v>0.1569620253164557</v>
      </c>
      <c r="V301" s="16">
        <f>INDEX('Team forecast'!$B$2:$AO$26,MATCH('Master data'!$B301,'Team forecast'!$B$2:$B$26,0),MATCH('Master data'!V$1,'Team forecast'!$B$2:$AO$2,0))</f>
        <v>0.23544303797468349</v>
      </c>
      <c r="W301" s="16">
        <f>INDEX('Team forecast'!$B$2:$AO$26,MATCH('Master data'!$B301,'Team forecast'!$B$2:$B$26,0),MATCH('Master data'!W$1,'Team forecast'!$B$2:$AO$2,0))</f>
        <v>0.60759493670886078</v>
      </c>
      <c r="X301" s="5">
        <f t="shared" si="324"/>
        <v>7000</v>
      </c>
      <c r="Y301" s="5">
        <f t="shared" si="325"/>
        <v>3924.0506329113923</v>
      </c>
      <c r="Z301" s="5">
        <f t="shared" si="326"/>
        <v>1177.2151898734176</v>
      </c>
      <c r="AA301" s="5">
        <f t="shared" si="327"/>
        <v>-9113.9240506329115</v>
      </c>
      <c r="AB301" s="5">
        <f t="shared" si="328"/>
        <v>0</v>
      </c>
      <c r="AC301" s="5">
        <f t="shared" si="329"/>
        <v>0</v>
      </c>
      <c r="AD301" s="5">
        <f t="shared" si="330"/>
        <v>0</v>
      </c>
      <c r="AE301" s="5">
        <f t="shared" si="331"/>
        <v>14126.58227848101</v>
      </c>
      <c r="AF301" s="5">
        <f t="shared" si="332"/>
        <v>15328.401102660879</v>
      </c>
      <c r="AG301" s="5">
        <f t="shared" si="333"/>
        <v>-331.7360855141909</v>
      </c>
      <c r="AH301" s="5">
        <f t="shared" si="334"/>
        <v>-1658.6804275709546</v>
      </c>
      <c r="AI301" s="5">
        <f t="shared" si="335"/>
        <v>6643.0787748130479</v>
      </c>
      <c r="AJ301" s="5">
        <f t="shared" si="336"/>
        <v>-13355.438584496607</v>
      </c>
      <c r="AK301" s="5">
        <f>IFERROR(SUM(X301:AJ301),-5000)*((Cockpit!$C$3)^0)</f>
        <v>23739.548830525076</v>
      </c>
      <c r="AL301" s="16">
        <f>INDEX('Team forecast'!$B$2:$AO$26,MATCH('Master data'!$B301,'Team forecast'!$B$2:$B$26,0),MATCH('Master data'!AL$1,'Team forecast'!$B$2:$AO$2,0))</f>
        <v>1.4540238085600701</v>
      </c>
      <c r="AM301" s="16">
        <f>INDEX('Team forecast'!$B$2:$AO$26,MATCH('Master data'!$B301,'Team forecast'!$B$2:$B$26,0),MATCH('Master data'!AM$1,'Team forecast'!$B$2:$AO$2,0))</f>
        <v>1.1663417361082891</v>
      </c>
      <c r="AN301" s="16">
        <f>INDEX('Team forecast'!$B$2:$AO$26,MATCH('Master data'!$B301,'Team forecast'!$B$2:$B$26,0),MATCH('Master data'!AN$1,'Team forecast'!$B$2:$AO$2,0))</f>
        <v>0.31150442477876111</v>
      </c>
      <c r="AO301" s="16">
        <f>INDEX('Team forecast'!$B$2:$AO$26,MATCH('Master data'!$B301,'Team forecast'!$B$2:$B$26,0),MATCH('Master data'!AO$1,'Team forecast'!$B$2:$AO$2,0))</f>
        <v>4.0651229013968155</v>
      </c>
      <c r="AP301" s="16">
        <f>INDEX('Team forecast'!$B$2:$AO$26,MATCH('Master data'!$B301,'Team forecast'!$B$2:$B$26,0),MATCH('Master data'!AP$1,'Team forecast'!$B$2:$AO$2,0))</f>
        <v>3.3081692878707836</v>
      </c>
      <c r="AQ301" s="5">
        <f t="shared" si="337"/>
        <v>7000</v>
      </c>
      <c r="AR301" s="5">
        <f>INDEX('Team forecast'!$B$2:$AO$26,MATCH('Master data'!$B301,'Team forecast'!$B$2:$B$26,0),MATCH('Master data'!AR$1,'Team forecast'!$B$2:$AO$2,0))*IF(X301&gt;0,25000,0)</f>
        <v>10619.46902654867</v>
      </c>
      <c r="AS301" s="16">
        <f>INDEX('Team forecast'!$B$2:$AO$26,MATCH('Master data'!$B301,'Team forecast'!$B$2:$B$26,0),MATCH('Master data'!AS$1,'Team forecast'!$B$2:$AO$2,0))*IF(X301&gt;0,5000,0)</f>
        <v>1460.1769911504421</v>
      </c>
      <c r="AT301" s="16">
        <f>INDEX('Team forecast'!$B$2:$AO$26,MATCH('Master data'!$B301,'Team forecast'!$B$2:$B$26,0),MATCH('Master data'!AT$1,'Team forecast'!$B$2:$AO$2,0))*IF(X301&gt;0,-15000,0)</f>
        <v>-4247.787610619469</v>
      </c>
      <c r="AU301" s="5">
        <f t="shared" si="338"/>
        <v>0</v>
      </c>
      <c r="AV301" s="5">
        <f t="shared" si="339"/>
        <v>0</v>
      </c>
      <c r="AW301" s="5">
        <f t="shared" si="340"/>
        <v>0</v>
      </c>
      <c r="AX301" s="5">
        <f t="shared" si="341"/>
        <v>23362.831858407084</v>
      </c>
      <c r="AY301" s="5">
        <f t="shared" si="342"/>
        <v>10709.137758812472</v>
      </c>
      <c r="AZ301" s="5">
        <f t="shared" si="343"/>
        <v>-331.7360855141909</v>
      </c>
      <c r="BA301" s="5">
        <f t="shared" si="344"/>
        <v>-1658.6804275709546</v>
      </c>
      <c r="BB301" s="5">
        <f t="shared" si="345"/>
        <v>14540.2380856007</v>
      </c>
      <c r="BC301" s="5">
        <f t="shared" si="346"/>
        <v>-9330.7338888663126</v>
      </c>
      <c r="BD301" s="5">
        <f t="shared" si="347"/>
        <v>52122.915707948443</v>
      </c>
      <c r="BE301" s="16">
        <f>INDEX('Team forecast'!$B$2:$AO$26,MATCH('Master data'!$B301,'Team forecast'!$B$2:$B$26,0),MATCH('Master data'!BE$1,'Team forecast'!$B$2:$AO$2,0))</f>
        <v>0</v>
      </c>
      <c r="BF301" s="16">
        <f>INDEX('Team forecast'!$B$2:$AO$26,MATCH('Master data'!$B301,'Team forecast'!$B$2:$B$26,0),MATCH('Master data'!BF$1,'Team forecast'!$B$2:$AO$2,0))</f>
        <v>0</v>
      </c>
      <c r="BG301" s="16">
        <f>INDEX('Team forecast'!$B$2:$AO$26,MATCH('Master data'!$B301,'Team forecast'!$B$2:$B$26,0),MATCH('Master data'!BG$1,'Team forecast'!$B$2:$AO$2,0))</f>
        <v>0</v>
      </c>
      <c r="BH301" s="16">
        <f>INDEX('Team forecast'!$B$2:$AO$26,MATCH('Master data'!$B301,'Team forecast'!$B$2:$B$26,0),MATCH('Master data'!BH$1,'Team forecast'!$B$2:$AO$2,0))</f>
        <v>0</v>
      </c>
      <c r="BI301" s="16">
        <f>INDEX('Team forecast'!$B$2:$AO$26,MATCH('Master data'!$B301,'Team forecast'!$B$2:$B$26,0),MATCH('Master data'!BI$1,'Team forecast'!$B$2:$AO$2,0))</f>
        <v>0</v>
      </c>
      <c r="BJ301" s="5">
        <f t="shared" si="348"/>
        <v>7000</v>
      </c>
      <c r="BK301" s="5">
        <f>INDEX('Team forecast'!$R$3:$BH$26,MATCH($B301,'Team forecast'!$B$3:$B$26,0),MATCH(BK$1,'Team forecast'!$R$2:$BH$2,0))*IF($X301&gt;0,25000,0)</f>
        <v>0</v>
      </c>
      <c r="BL301" s="5">
        <f>INDEX('Team forecast'!$R$3:$BH$26,MATCH($B301,'Team forecast'!$B$3:$B$26,0),MATCH(BL$1,'Team forecast'!$R$2:$BH$2,0))*IF($X301&gt;0,5000,0)</f>
        <v>0</v>
      </c>
      <c r="BM301" s="5">
        <f>INDEX('Team forecast'!$R$3:$BH$26,MATCH($B301,'Team forecast'!$B$3:$B$26,0),MATCH(BM$1,'Team forecast'!$R$2:$BH$2,0))*IF($X301&gt;0,-15000,0)</f>
        <v>0</v>
      </c>
      <c r="BN301" s="5">
        <f t="shared" si="349"/>
        <v>0</v>
      </c>
      <c r="BO301" s="5">
        <f t="shared" si="350"/>
        <v>0</v>
      </c>
      <c r="BP301" s="5">
        <f t="shared" si="351"/>
        <v>0</v>
      </c>
      <c r="BQ301" s="5">
        <f t="shared" si="352"/>
        <v>0</v>
      </c>
      <c r="BR301" s="5">
        <f t="shared" si="353"/>
        <v>0</v>
      </c>
      <c r="BS301" s="5">
        <f t="shared" si="354"/>
        <v>-331.7360855141909</v>
      </c>
      <c r="BT301" s="5">
        <f t="shared" si="355"/>
        <v>-1658.6804275709546</v>
      </c>
      <c r="BU301" s="5">
        <f t="shared" si="356"/>
        <v>0</v>
      </c>
      <c r="BV301" s="5">
        <f t="shared" si="357"/>
        <v>0</v>
      </c>
      <c r="BW301" s="5">
        <f t="shared" si="358"/>
        <v>0</v>
      </c>
      <c r="BX301" s="5">
        <f t="shared" si="359"/>
        <v>37931.23226923676</v>
      </c>
      <c r="BY301" s="5">
        <f t="shared" si="360"/>
        <v>113793.69680771028</v>
      </c>
      <c r="BZ301" s="5">
        <f>MAX(INDEX('Team forecast'!$R$3:$BH$26,MATCH($B301,'Team forecast'!$B$3:$B$26,0),MATCH(BZ$1,'Team forecast'!$R$2:$BH$2,0))*($BX301)-(1-INDEX('Team forecast'!$R$3:$BH$26,MATCH($B301,'Team forecast'!$B$3:$B$26,0),MATCH(BZ$1,'Team forecast'!$R$2:$BH$2,0)))*(BY301+CH301)*0.01,-5000)</f>
        <v>5850.1399588954337</v>
      </c>
      <c r="CA301" s="5">
        <f>MAX(INDEX('Team forecast'!$R$3:$BH$26,MATCH($B301,'Team forecast'!$B$3:$B$26,0),MATCH(CA$1,'Team forecast'!$R$2:$BH$2,0))*$BX301-(1-INDEX('Team forecast'!$R$3:$BH$26,MATCH($B301,'Team forecast'!$B$3:$B$26,0),MATCH(CA$1,'Team forecast'!$R$2:$BH$2,0)))*(BY301+BX301+CH301)*0.01,-5000)</f>
        <v>-5000</v>
      </c>
      <c r="CB301" s="5">
        <f>MAX(INDEX('Team forecast'!$R$3:$BH$26,MATCH($B301,'Team forecast'!$B$3:$B$26,0),MATCH(CB$1,'Team forecast'!$R$2:$BH$2,0))*$BX301-(1-INDEX('Team forecast'!$R$3:$BH$26,MATCH($B301,'Team forecast'!$B$3:$B$26,0),MATCH(CB$1,'Team forecast'!$R$2:$BH$2,0)))*(BY301+BX301*2+CH301)*0.01,0)</f>
        <v>0</v>
      </c>
      <c r="CC301" s="5">
        <v>0</v>
      </c>
      <c r="CD301" s="5">
        <f>+AK301+BD301*Cockpit!$C$3+BW301*Cockpit!$C$3^2+BZ301*Cockpit!$C$3^3+CA301*Cockpit!$C$3^4+CB301*Cockpit!$C$3^5+CC301*Cockpit!$C$3^6</f>
        <v>59233.879784138735</v>
      </c>
      <c r="CE301" s="5"/>
      <c r="CF301" s="5"/>
      <c r="CG301" s="5">
        <v>0</v>
      </c>
      <c r="CH301" s="5">
        <f t="shared" si="361"/>
        <v>4019000</v>
      </c>
      <c r="CI301" s="5">
        <f t="shared" si="362"/>
        <v>4019000</v>
      </c>
      <c r="CJ301" s="1">
        <f t="shared" si="363"/>
        <v>1.4999999999999999E-2</v>
      </c>
      <c r="CK301" s="5">
        <f>RANK(CD301,$CD$2:$CD$622)+COUNTIF($CD$2:$CD301,$CD301)-1</f>
        <v>153</v>
      </c>
      <c r="CL301" s="5">
        <f>RANK(CJ301,$CJ$2:$CJ$622)+COUNTIF($CJ$2:$CJ301,$CJ301)-1</f>
        <v>165</v>
      </c>
    </row>
    <row r="302" spans="1:90" x14ac:dyDescent="0.3">
      <c r="A302" t="str">
        <f>Players!P303</f>
        <v>Ricardo Rodríguez</v>
      </c>
      <c r="B302" t="str">
        <f>Players!G303</f>
        <v>Switzerland</v>
      </c>
      <c r="C302" t="str">
        <f>Players!AB303</f>
        <v>Defense</v>
      </c>
      <c r="D302" s="1"/>
      <c r="F302" t="str">
        <f>IFERROR(INDEX(Lookup!B:B,MATCH(INDEX(Players!C:C,MATCH(E302,Players!A:A,0)),Lookup!D:D,0)),"")</f>
        <v/>
      </c>
      <c r="G302">
        <f>IF(Players!AC303=0,10000000,Players!AC303)</f>
        <v>3514000</v>
      </c>
      <c r="H302" s="16">
        <f>INDEX('Team forecast'!$B$2:$AO$26,MATCH('Master data'!$B302,'Team forecast'!$B$2:$B$26,0),MATCH('Master data'!H$1,'Team forecast'!$B$2:$AO$2,0))</f>
        <v>0.66430787748130482</v>
      </c>
      <c r="I302" s="16">
        <f>INDEX('Team forecast'!$B$2:$AO$26,MATCH('Master data'!$B302,'Team forecast'!$B$2:$B$26,0),MATCH('Master data'!I$1,'Team forecast'!$B$2:$AO$2,0))</f>
        <v>1.6694298230620759</v>
      </c>
      <c r="J302" s="16">
        <f>INDEX('Team forecast'!$B$2:$AO$26,MATCH('Master data'!$B302,'Team forecast'!$B$2:$B$26,0),MATCH('Master data'!J$1,'Team forecast'!$B$2:$AO$2,0))</f>
        <v>0.18835443037974681</v>
      </c>
      <c r="K302" s="16">
        <f>INDEX('Team forecast'!$B$2:$AO$26,MATCH('Master data'!$B302,'Team forecast'!$B$2:$B$26,0),MATCH('Master data'!K$1,'Team forecast'!$B$2:$AO$2,0))</f>
        <v>1.8572551222540705</v>
      </c>
      <c r="L302" s="16">
        <f>INDEX('Team forecast'!$B$2:$AO$26,MATCH('Master data'!$B302,'Team forecast'!$B$2:$B$26,0),MATCH('Master data'!L$1,'Team forecast'!$B$2:$AO$2,0))</f>
        <v>4.7351100435942515</v>
      </c>
      <c r="M302">
        <f>IF(Players!BC303=1,95,0)</f>
        <v>95</v>
      </c>
      <c r="N302" s="2">
        <f>Players!BN303</f>
        <v>3.0190151673948628E-2</v>
      </c>
      <c r="O302" s="2">
        <f>Players!BO303</f>
        <v>3.5072068492558485E-2</v>
      </c>
      <c r="P302" s="2">
        <f>Players!BP303</f>
        <v>4.5380536133858534E-2</v>
      </c>
      <c r="Q302" s="2">
        <f>Players!BQ303</f>
        <v>3.614457831325301E-2</v>
      </c>
      <c r="R302" s="2">
        <f>Players!BR303</f>
        <v>0</v>
      </c>
      <c r="S302" s="2">
        <f t="shared" si="322"/>
        <v>0.66430787748130482</v>
      </c>
      <c r="T302" s="2">
        <f t="shared" si="323"/>
        <v>1.6694298230620759</v>
      </c>
      <c r="U302" s="16">
        <f>INDEX('Team forecast'!$B$2:$AO$26,MATCH('Master data'!$B302,'Team forecast'!$B$2:$B$26,0),MATCH('Master data'!U$1,'Team forecast'!$B$2:$AO$2,0))</f>
        <v>0.1569620253164557</v>
      </c>
      <c r="V302" s="16">
        <f>INDEX('Team forecast'!$B$2:$AO$26,MATCH('Master data'!$B302,'Team forecast'!$B$2:$B$26,0),MATCH('Master data'!V$1,'Team forecast'!$B$2:$AO$2,0))</f>
        <v>0.23544303797468349</v>
      </c>
      <c r="W302" s="16">
        <f>INDEX('Team forecast'!$B$2:$AO$26,MATCH('Master data'!$B302,'Team forecast'!$B$2:$B$26,0),MATCH('Master data'!W$1,'Team forecast'!$B$2:$AO$2,0))</f>
        <v>0.60759493670886078</v>
      </c>
      <c r="X302" s="5">
        <f t="shared" si="324"/>
        <v>7000</v>
      </c>
      <c r="Y302" s="5">
        <f t="shared" si="325"/>
        <v>3924.0506329113923</v>
      </c>
      <c r="Z302" s="5">
        <f t="shared" si="326"/>
        <v>1177.2151898734176</v>
      </c>
      <c r="AA302" s="5">
        <f t="shared" si="327"/>
        <v>-9113.9240506329115</v>
      </c>
      <c r="AB302" s="5">
        <f t="shared" si="328"/>
        <v>3008.333336903921</v>
      </c>
      <c r="AC302" s="5">
        <f t="shared" si="329"/>
        <v>1164.9325689585237</v>
      </c>
      <c r="AD302" s="5">
        <f t="shared" si="330"/>
        <v>842.83233185244694</v>
      </c>
      <c r="AE302" s="5">
        <f t="shared" si="331"/>
        <v>9417.7215189873405</v>
      </c>
      <c r="AF302" s="5">
        <f t="shared" si="332"/>
        <v>0</v>
      </c>
      <c r="AG302" s="5">
        <f t="shared" si="333"/>
        <v>-722.89156626506019</v>
      </c>
      <c r="AH302" s="5">
        <f t="shared" si="334"/>
        <v>0</v>
      </c>
      <c r="AI302" s="5">
        <f t="shared" si="335"/>
        <v>6643.0787748130479</v>
      </c>
      <c r="AJ302" s="5">
        <f t="shared" si="336"/>
        <v>-13355.438584496607</v>
      </c>
      <c r="AK302" s="5">
        <f>IFERROR(SUM(X302:AJ302),-5000)*((Cockpit!$C$3)^0)</f>
        <v>9985.910152905506</v>
      </c>
      <c r="AL302" s="16">
        <f>INDEX('Team forecast'!$B$2:$AO$26,MATCH('Master data'!$B302,'Team forecast'!$B$2:$B$26,0),MATCH('Master data'!AL$1,'Team forecast'!$B$2:$AO$2,0))</f>
        <v>1.4540238085600701</v>
      </c>
      <c r="AM302" s="16">
        <f>INDEX('Team forecast'!$B$2:$AO$26,MATCH('Master data'!$B302,'Team forecast'!$B$2:$B$26,0),MATCH('Master data'!AM$1,'Team forecast'!$B$2:$AO$2,0))</f>
        <v>1.1663417361082891</v>
      </c>
      <c r="AN302" s="16">
        <f>INDEX('Team forecast'!$B$2:$AO$26,MATCH('Master data'!$B302,'Team forecast'!$B$2:$B$26,0),MATCH('Master data'!AN$1,'Team forecast'!$B$2:$AO$2,0))</f>
        <v>0.31150442477876111</v>
      </c>
      <c r="AO302" s="16">
        <f>INDEX('Team forecast'!$B$2:$AO$26,MATCH('Master data'!$B302,'Team forecast'!$B$2:$B$26,0),MATCH('Master data'!AO$1,'Team forecast'!$B$2:$AO$2,0))</f>
        <v>4.0651229013968155</v>
      </c>
      <c r="AP302" s="16">
        <f>INDEX('Team forecast'!$B$2:$AO$26,MATCH('Master data'!$B302,'Team forecast'!$B$2:$B$26,0),MATCH('Master data'!AP$1,'Team forecast'!$B$2:$AO$2,0))</f>
        <v>3.3081692878707836</v>
      </c>
      <c r="AQ302" s="5">
        <f t="shared" si="337"/>
        <v>7000</v>
      </c>
      <c r="AR302" s="5">
        <f>INDEX('Team forecast'!$B$2:$AO$26,MATCH('Master data'!$B302,'Team forecast'!$B$2:$B$26,0),MATCH('Master data'!AR$1,'Team forecast'!$B$2:$AO$2,0))*IF(X302&gt;0,25000,0)</f>
        <v>10619.46902654867</v>
      </c>
      <c r="AS302" s="16">
        <f>INDEX('Team forecast'!$B$2:$AO$26,MATCH('Master data'!$B302,'Team forecast'!$B$2:$B$26,0),MATCH('Master data'!AS$1,'Team forecast'!$B$2:$AO$2,0))*IF(X302&gt;0,5000,0)</f>
        <v>1460.1769911504421</v>
      </c>
      <c r="AT302" s="16">
        <f>INDEX('Team forecast'!$B$2:$AO$26,MATCH('Master data'!$B302,'Team forecast'!$B$2:$B$26,0),MATCH('Master data'!AT$1,'Team forecast'!$B$2:$AO$2,0))*IF(X302&gt;0,-15000,0)</f>
        <v>-4247.787610619469</v>
      </c>
      <c r="AU302" s="5">
        <f t="shared" si="338"/>
        <v>6584.5798976941442</v>
      </c>
      <c r="AV302" s="5">
        <f t="shared" si="339"/>
        <v>2549.7811301814759</v>
      </c>
      <c r="AW302" s="5">
        <f t="shared" si="340"/>
        <v>1844.7745671541404</v>
      </c>
      <c r="AX302" s="5">
        <f t="shared" si="341"/>
        <v>15575.221238938057</v>
      </c>
      <c r="AY302" s="5">
        <f t="shared" si="342"/>
        <v>0</v>
      </c>
      <c r="AZ302" s="5">
        <f t="shared" si="343"/>
        <v>-722.89156626506019</v>
      </c>
      <c r="BA302" s="5">
        <f t="shared" si="344"/>
        <v>0</v>
      </c>
      <c r="BB302" s="5">
        <f t="shared" si="345"/>
        <v>14540.2380856007</v>
      </c>
      <c r="BC302" s="5">
        <f t="shared" si="346"/>
        <v>-9330.7338888663126</v>
      </c>
      <c r="BD302" s="5">
        <f t="shared" si="347"/>
        <v>45872.827871516783</v>
      </c>
      <c r="BE302" s="16">
        <f>INDEX('Team forecast'!$B$2:$AO$26,MATCH('Master data'!$B302,'Team forecast'!$B$2:$B$26,0),MATCH('Master data'!BE$1,'Team forecast'!$B$2:$AO$2,0))</f>
        <v>0</v>
      </c>
      <c r="BF302" s="16">
        <f>INDEX('Team forecast'!$B$2:$AO$26,MATCH('Master data'!$B302,'Team forecast'!$B$2:$B$26,0),MATCH('Master data'!BF$1,'Team forecast'!$B$2:$AO$2,0))</f>
        <v>0</v>
      </c>
      <c r="BG302" s="16">
        <f>INDEX('Team forecast'!$B$2:$AO$26,MATCH('Master data'!$B302,'Team forecast'!$B$2:$B$26,0),MATCH('Master data'!BG$1,'Team forecast'!$B$2:$AO$2,0))</f>
        <v>0</v>
      </c>
      <c r="BH302" s="16">
        <f>INDEX('Team forecast'!$B$2:$AO$26,MATCH('Master data'!$B302,'Team forecast'!$B$2:$B$26,0),MATCH('Master data'!BH$1,'Team forecast'!$B$2:$AO$2,0))</f>
        <v>0</v>
      </c>
      <c r="BI302" s="16">
        <f>INDEX('Team forecast'!$B$2:$AO$26,MATCH('Master data'!$B302,'Team forecast'!$B$2:$B$26,0),MATCH('Master data'!BI$1,'Team forecast'!$B$2:$AO$2,0))</f>
        <v>0</v>
      </c>
      <c r="BJ302" s="5">
        <f t="shared" si="348"/>
        <v>7000</v>
      </c>
      <c r="BK302" s="5">
        <f>INDEX('Team forecast'!$R$3:$BH$26,MATCH($B302,'Team forecast'!$B$3:$B$26,0),MATCH(BK$1,'Team forecast'!$R$2:$BH$2,0))*IF($X302&gt;0,25000,0)</f>
        <v>0</v>
      </c>
      <c r="BL302" s="5">
        <f>INDEX('Team forecast'!$R$3:$BH$26,MATCH($B302,'Team forecast'!$B$3:$B$26,0),MATCH(BL$1,'Team forecast'!$R$2:$BH$2,0))*IF($X302&gt;0,5000,0)</f>
        <v>0</v>
      </c>
      <c r="BM302" s="5">
        <f>INDEX('Team forecast'!$R$3:$BH$26,MATCH($B302,'Team forecast'!$B$3:$B$26,0),MATCH(BM$1,'Team forecast'!$R$2:$BH$2,0))*IF($X302&gt;0,-15000,0)</f>
        <v>0</v>
      </c>
      <c r="BN302" s="5">
        <f t="shared" si="349"/>
        <v>0</v>
      </c>
      <c r="BO302" s="5">
        <f t="shared" si="350"/>
        <v>0</v>
      </c>
      <c r="BP302" s="5">
        <f t="shared" si="351"/>
        <v>0</v>
      </c>
      <c r="BQ302" s="5">
        <f t="shared" si="352"/>
        <v>0</v>
      </c>
      <c r="BR302" s="5">
        <f t="shared" si="353"/>
        <v>0</v>
      </c>
      <c r="BS302" s="5">
        <f t="shared" si="354"/>
        <v>-722.89156626506019</v>
      </c>
      <c r="BT302" s="5">
        <f t="shared" si="355"/>
        <v>0</v>
      </c>
      <c r="BU302" s="5">
        <f t="shared" si="356"/>
        <v>0</v>
      </c>
      <c r="BV302" s="5">
        <f t="shared" si="357"/>
        <v>0</v>
      </c>
      <c r="BW302" s="5">
        <f t="shared" si="358"/>
        <v>0</v>
      </c>
      <c r="BX302" s="5">
        <f t="shared" si="359"/>
        <v>27929.369012211144</v>
      </c>
      <c r="BY302" s="5">
        <f t="shared" si="360"/>
        <v>83788.107036633432</v>
      </c>
      <c r="BZ302" s="5">
        <f>MAX(INDEX('Team forecast'!$R$3:$BH$26,MATCH($B302,'Team forecast'!$B$3:$B$26,0),MATCH(BZ$1,'Team forecast'!$R$2:$BH$2,0))*($BX302)-(1-INDEX('Team forecast'!$R$3:$BH$26,MATCH($B302,'Team forecast'!$B$3:$B$26,0),MATCH(BZ$1,'Team forecast'!$R$2:$BH$2,0)))*(BY302+CH302)*0.01,-5000)</f>
        <v>2062.1487406916876</v>
      </c>
      <c r="CA302" s="5">
        <f>MAX(INDEX('Team forecast'!$R$3:$BH$26,MATCH($B302,'Team forecast'!$B$3:$B$26,0),MATCH(CA$1,'Team forecast'!$R$2:$BH$2,0))*$BX302-(1-INDEX('Team forecast'!$R$3:$BH$26,MATCH($B302,'Team forecast'!$B$3:$B$26,0),MATCH(CA$1,'Team forecast'!$R$2:$BH$2,0)))*(BY302+BX302+CH302)*0.01,-5000)</f>
        <v>-5000</v>
      </c>
      <c r="CB302" s="5">
        <f>MAX(INDEX('Team forecast'!$R$3:$BH$26,MATCH($B302,'Team forecast'!$B$3:$B$26,0),MATCH(CB$1,'Team forecast'!$R$2:$BH$2,0))*$BX302-(1-INDEX('Team forecast'!$R$3:$BH$26,MATCH($B302,'Team forecast'!$B$3:$B$26,0),MATCH(CB$1,'Team forecast'!$R$2:$BH$2,0)))*(BY302+BX302*2+CH302)*0.01,0)</f>
        <v>0</v>
      </c>
      <c r="CC302" s="5">
        <v>0</v>
      </c>
      <c r="CD302" s="5">
        <f>+AK302+BD302*Cockpit!$C$3+BW302*Cockpit!$C$3^2+BZ302*Cockpit!$C$3^3+CA302*Cockpit!$C$3^4+CB302*Cockpit!$C$3^5+CC302*Cockpit!$C$3^6</f>
        <v>40191.148113874726</v>
      </c>
      <c r="CE302" s="5"/>
      <c r="CF302" s="5"/>
      <c r="CG302" s="5">
        <v>0</v>
      </c>
      <c r="CH302" s="5">
        <f t="shared" si="361"/>
        <v>3514000</v>
      </c>
      <c r="CI302" s="5">
        <f t="shared" si="362"/>
        <v>3514000</v>
      </c>
      <c r="CJ302" s="1">
        <f t="shared" si="363"/>
        <v>1.0999999999999999E-2</v>
      </c>
      <c r="CK302" s="5">
        <f>RANK(CD302,$CD$2:$CD$622)+COUNTIF($CD$2:$CD302,$CD302)-1</f>
        <v>204</v>
      </c>
      <c r="CL302" s="5">
        <f>RANK(CJ302,$CJ$2:$CJ$622)+COUNTIF($CJ$2:$CJ302,$CJ302)-1</f>
        <v>229</v>
      </c>
    </row>
    <row r="303" spans="1:90" x14ac:dyDescent="0.3">
      <c r="A303" t="str">
        <f>Players!P304</f>
        <v>Fabian Schär</v>
      </c>
      <c r="B303" t="str">
        <f>Players!G304</f>
        <v>Switzerland</v>
      </c>
      <c r="C303" t="str">
        <f>Players!AB304</f>
        <v>Defense</v>
      </c>
      <c r="D303" s="1"/>
      <c r="F303" t="str">
        <f>IFERROR(INDEX(Lookup!B:B,MATCH(INDEX(Players!C:C,MATCH(E303,Players!A:A,0)),Lookup!D:D,0)),"")</f>
        <v/>
      </c>
      <c r="G303">
        <f>IF(Players!AC304=0,10000000,Players!AC304)</f>
        <v>2504000</v>
      </c>
      <c r="H303" s="16">
        <f>INDEX('Team forecast'!$B$2:$AO$26,MATCH('Master data'!$B303,'Team forecast'!$B$2:$B$26,0),MATCH('Master data'!H$1,'Team forecast'!$B$2:$AO$2,0))</f>
        <v>0.66430787748130482</v>
      </c>
      <c r="I303" s="16">
        <f>INDEX('Team forecast'!$B$2:$AO$26,MATCH('Master data'!$B303,'Team forecast'!$B$2:$B$26,0),MATCH('Master data'!I$1,'Team forecast'!$B$2:$AO$2,0))</f>
        <v>1.6694298230620759</v>
      </c>
      <c r="J303" s="16">
        <f>INDEX('Team forecast'!$B$2:$AO$26,MATCH('Master data'!$B303,'Team forecast'!$B$2:$B$26,0),MATCH('Master data'!J$1,'Team forecast'!$B$2:$AO$2,0))</f>
        <v>0.18835443037974681</v>
      </c>
      <c r="K303" s="16">
        <f>INDEX('Team forecast'!$B$2:$AO$26,MATCH('Master data'!$B303,'Team forecast'!$B$2:$B$26,0),MATCH('Master data'!K$1,'Team forecast'!$B$2:$AO$2,0))</f>
        <v>1.8572551222540705</v>
      </c>
      <c r="L303" s="16">
        <f>INDEX('Team forecast'!$B$2:$AO$26,MATCH('Master data'!$B303,'Team forecast'!$B$2:$B$26,0),MATCH('Master data'!L$1,'Team forecast'!$B$2:$AO$2,0))</f>
        <v>4.7351100435942515</v>
      </c>
      <c r="M303">
        <f>IF(Players!BC304=1,95,0)</f>
        <v>95</v>
      </c>
      <c r="N303" s="2">
        <f>Players!BN304</f>
        <v>8.256498635004654E-2</v>
      </c>
      <c r="O303" s="2">
        <f>Players!BO304</f>
        <v>6.2040514834369585E-2</v>
      </c>
      <c r="P303" s="2">
        <f>Players!BP304</f>
        <v>0.11345134033464632</v>
      </c>
      <c r="Q303" s="2">
        <f>Players!BQ304</f>
        <v>0.24457831325301205</v>
      </c>
      <c r="R303" s="2">
        <f>Players!BR304</f>
        <v>0.06</v>
      </c>
      <c r="S303" s="2">
        <f t="shared" si="322"/>
        <v>0.66430787748130482</v>
      </c>
      <c r="T303" s="2">
        <f t="shared" si="323"/>
        <v>1.6694298230620759</v>
      </c>
      <c r="U303" s="16">
        <f>INDEX('Team forecast'!$B$2:$AO$26,MATCH('Master data'!$B303,'Team forecast'!$B$2:$B$26,0),MATCH('Master data'!U$1,'Team forecast'!$B$2:$AO$2,0))</f>
        <v>0.1569620253164557</v>
      </c>
      <c r="V303" s="16">
        <f>INDEX('Team forecast'!$B$2:$AO$26,MATCH('Master data'!$B303,'Team forecast'!$B$2:$B$26,0),MATCH('Master data'!V$1,'Team forecast'!$B$2:$AO$2,0))</f>
        <v>0.23544303797468349</v>
      </c>
      <c r="W303" s="16">
        <f>INDEX('Team forecast'!$B$2:$AO$26,MATCH('Master data'!$B303,'Team forecast'!$B$2:$B$26,0),MATCH('Master data'!W$1,'Team forecast'!$B$2:$AO$2,0))</f>
        <v>0.60759493670886078</v>
      </c>
      <c r="X303" s="5">
        <f t="shared" si="324"/>
        <v>7000</v>
      </c>
      <c r="Y303" s="5">
        <f t="shared" si="325"/>
        <v>3924.0506329113923</v>
      </c>
      <c r="Z303" s="5">
        <f t="shared" si="326"/>
        <v>1177.2151898734176</v>
      </c>
      <c r="AA303" s="5">
        <f t="shared" si="327"/>
        <v>-9113.9240506329115</v>
      </c>
      <c r="AB303" s="5">
        <f t="shared" si="328"/>
        <v>8227.2856254708477</v>
      </c>
      <c r="AC303" s="5">
        <f t="shared" si="329"/>
        <v>2060.7001363733734</v>
      </c>
      <c r="AD303" s="5">
        <f t="shared" si="330"/>
        <v>2107.080829631117</v>
      </c>
      <c r="AE303" s="5">
        <f t="shared" si="331"/>
        <v>9417.7215189873405</v>
      </c>
      <c r="AF303" s="5">
        <f t="shared" si="332"/>
        <v>0</v>
      </c>
      <c r="AG303" s="5">
        <f t="shared" si="333"/>
        <v>-4891.5662650602408</v>
      </c>
      <c r="AH303" s="5">
        <f t="shared" si="334"/>
        <v>-3000</v>
      </c>
      <c r="AI303" s="5">
        <f t="shared" si="335"/>
        <v>6643.0787748130479</v>
      </c>
      <c r="AJ303" s="5">
        <f t="shared" si="336"/>
        <v>-13355.438584496607</v>
      </c>
      <c r="AK303" s="5">
        <f>IFERROR(SUM(X303:AJ303),-5000)*((Cockpit!$C$3)^0)</f>
        <v>10196.203807870772</v>
      </c>
      <c r="AL303" s="16">
        <f>INDEX('Team forecast'!$B$2:$AO$26,MATCH('Master data'!$B303,'Team forecast'!$B$2:$B$26,0),MATCH('Master data'!AL$1,'Team forecast'!$B$2:$AO$2,0))</f>
        <v>1.4540238085600701</v>
      </c>
      <c r="AM303" s="16">
        <f>INDEX('Team forecast'!$B$2:$AO$26,MATCH('Master data'!$B303,'Team forecast'!$B$2:$B$26,0),MATCH('Master data'!AM$1,'Team forecast'!$B$2:$AO$2,0))</f>
        <v>1.1663417361082891</v>
      </c>
      <c r="AN303" s="16">
        <f>INDEX('Team forecast'!$B$2:$AO$26,MATCH('Master data'!$B303,'Team forecast'!$B$2:$B$26,0),MATCH('Master data'!AN$1,'Team forecast'!$B$2:$AO$2,0))</f>
        <v>0.31150442477876111</v>
      </c>
      <c r="AO303" s="16">
        <f>INDEX('Team forecast'!$B$2:$AO$26,MATCH('Master data'!$B303,'Team forecast'!$B$2:$B$26,0),MATCH('Master data'!AO$1,'Team forecast'!$B$2:$AO$2,0))</f>
        <v>4.0651229013968155</v>
      </c>
      <c r="AP303" s="16">
        <f>INDEX('Team forecast'!$B$2:$AO$26,MATCH('Master data'!$B303,'Team forecast'!$B$2:$B$26,0),MATCH('Master data'!AP$1,'Team forecast'!$B$2:$AO$2,0))</f>
        <v>3.3081692878707836</v>
      </c>
      <c r="AQ303" s="5">
        <f t="shared" si="337"/>
        <v>7000</v>
      </c>
      <c r="AR303" s="5">
        <f>INDEX('Team forecast'!$B$2:$AO$26,MATCH('Master data'!$B303,'Team forecast'!$B$2:$B$26,0),MATCH('Master data'!AR$1,'Team forecast'!$B$2:$AO$2,0))*IF(X303&gt;0,25000,0)</f>
        <v>10619.46902654867</v>
      </c>
      <c r="AS303" s="16">
        <f>INDEX('Team forecast'!$B$2:$AO$26,MATCH('Master data'!$B303,'Team forecast'!$B$2:$B$26,0),MATCH('Master data'!AS$1,'Team forecast'!$B$2:$AO$2,0))*IF(X303&gt;0,5000,0)</f>
        <v>1460.1769911504421</v>
      </c>
      <c r="AT303" s="16">
        <f>INDEX('Team forecast'!$B$2:$AO$26,MATCH('Master data'!$B303,'Team forecast'!$B$2:$B$26,0),MATCH('Master data'!AT$1,'Team forecast'!$B$2:$AO$2,0))*IF(X303&gt;0,-15000,0)</f>
        <v>-4247.787610619469</v>
      </c>
      <c r="AU303" s="5">
        <f t="shared" si="338"/>
        <v>18007.718385960732</v>
      </c>
      <c r="AV303" s="5">
        <f t="shared" si="339"/>
        <v>4510.41928322488</v>
      </c>
      <c r="AW303" s="5">
        <f t="shared" si="340"/>
        <v>4611.9364178853502</v>
      </c>
      <c r="AX303" s="5">
        <f t="shared" si="341"/>
        <v>15575.221238938057</v>
      </c>
      <c r="AY303" s="5">
        <f t="shared" si="342"/>
        <v>0</v>
      </c>
      <c r="AZ303" s="5">
        <f t="shared" si="343"/>
        <v>-4891.5662650602408</v>
      </c>
      <c r="BA303" s="5">
        <f t="shared" si="344"/>
        <v>-3000</v>
      </c>
      <c r="BB303" s="5">
        <f t="shared" si="345"/>
        <v>14540.2380856007</v>
      </c>
      <c r="BC303" s="5">
        <f t="shared" si="346"/>
        <v>-9330.7338888663126</v>
      </c>
      <c r="BD303" s="5">
        <f t="shared" si="347"/>
        <v>54855.091664762811</v>
      </c>
      <c r="BE303" s="16">
        <f>INDEX('Team forecast'!$B$2:$AO$26,MATCH('Master data'!$B303,'Team forecast'!$B$2:$B$26,0),MATCH('Master data'!BE$1,'Team forecast'!$B$2:$AO$2,0))</f>
        <v>0</v>
      </c>
      <c r="BF303" s="16">
        <f>INDEX('Team forecast'!$B$2:$AO$26,MATCH('Master data'!$B303,'Team forecast'!$B$2:$B$26,0),MATCH('Master data'!BF$1,'Team forecast'!$B$2:$AO$2,0))</f>
        <v>0</v>
      </c>
      <c r="BG303" s="16">
        <f>INDEX('Team forecast'!$B$2:$AO$26,MATCH('Master data'!$B303,'Team forecast'!$B$2:$B$26,0),MATCH('Master data'!BG$1,'Team forecast'!$B$2:$AO$2,0))</f>
        <v>0</v>
      </c>
      <c r="BH303" s="16">
        <f>INDEX('Team forecast'!$B$2:$AO$26,MATCH('Master data'!$B303,'Team forecast'!$B$2:$B$26,0),MATCH('Master data'!BH$1,'Team forecast'!$B$2:$AO$2,0))</f>
        <v>0</v>
      </c>
      <c r="BI303" s="16">
        <f>INDEX('Team forecast'!$B$2:$AO$26,MATCH('Master data'!$B303,'Team forecast'!$B$2:$B$26,0),MATCH('Master data'!BI$1,'Team forecast'!$B$2:$AO$2,0))</f>
        <v>0</v>
      </c>
      <c r="BJ303" s="5">
        <f t="shared" si="348"/>
        <v>7000</v>
      </c>
      <c r="BK303" s="5">
        <f>INDEX('Team forecast'!$R$3:$BH$26,MATCH($B303,'Team forecast'!$B$3:$B$26,0),MATCH(BK$1,'Team forecast'!$R$2:$BH$2,0))*IF($X303&gt;0,25000,0)</f>
        <v>0</v>
      </c>
      <c r="BL303" s="5">
        <f>INDEX('Team forecast'!$R$3:$BH$26,MATCH($B303,'Team forecast'!$B$3:$B$26,0),MATCH(BL$1,'Team forecast'!$R$2:$BH$2,0))*IF($X303&gt;0,5000,0)</f>
        <v>0</v>
      </c>
      <c r="BM303" s="5">
        <f>INDEX('Team forecast'!$R$3:$BH$26,MATCH($B303,'Team forecast'!$B$3:$B$26,0),MATCH(BM$1,'Team forecast'!$R$2:$BH$2,0))*IF($X303&gt;0,-15000,0)</f>
        <v>0</v>
      </c>
      <c r="BN303" s="5">
        <f t="shared" si="349"/>
        <v>0</v>
      </c>
      <c r="BO303" s="5">
        <f t="shared" si="350"/>
        <v>0</v>
      </c>
      <c r="BP303" s="5">
        <f t="shared" si="351"/>
        <v>0</v>
      </c>
      <c r="BQ303" s="5">
        <f t="shared" si="352"/>
        <v>0</v>
      </c>
      <c r="BR303" s="5">
        <f t="shared" si="353"/>
        <v>0</v>
      </c>
      <c r="BS303" s="5">
        <f t="shared" si="354"/>
        <v>-4891.5662650602408</v>
      </c>
      <c r="BT303" s="5">
        <f t="shared" si="355"/>
        <v>-3000</v>
      </c>
      <c r="BU303" s="5">
        <f t="shared" si="356"/>
        <v>0</v>
      </c>
      <c r="BV303" s="5">
        <f t="shared" si="357"/>
        <v>0</v>
      </c>
      <c r="BW303" s="5">
        <f t="shared" si="358"/>
        <v>0</v>
      </c>
      <c r="BX303" s="5">
        <f t="shared" si="359"/>
        <v>32525.647736316791</v>
      </c>
      <c r="BY303" s="5">
        <f t="shared" si="360"/>
        <v>97576.943208950368</v>
      </c>
      <c r="BZ303" s="5">
        <f>MAX(INDEX('Team forecast'!$R$3:$BH$26,MATCH($B303,'Team forecast'!$B$3:$B$26,0),MATCH(BZ$1,'Team forecast'!$R$2:$BH$2,0))*($BX303)-(1-INDEX('Team forecast'!$R$3:$BH$26,MATCH($B303,'Team forecast'!$B$3:$B$26,0),MATCH(BZ$1,'Team forecast'!$R$2:$BH$2,0)))*(BY303+CH303)*0.01,-5000)</f>
        <v>8830.3122157713842</v>
      </c>
      <c r="CA303" s="5">
        <f>MAX(INDEX('Team forecast'!$R$3:$BH$26,MATCH($B303,'Team forecast'!$B$3:$B$26,0),MATCH(CA$1,'Team forecast'!$R$2:$BH$2,0))*$BX303-(1-INDEX('Team forecast'!$R$3:$BH$26,MATCH($B303,'Team forecast'!$B$3:$B$26,0),MATCH(CA$1,'Team forecast'!$R$2:$BH$2,0)))*(BY303+BX303+CH303)*0.01,-5000)</f>
        <v>-5000</v>
      </c>
      <c r="CB303" s="5">
        <f>MAX(INDEX('Team forecast'!$R$3:$BH$26,MATCH($B303,'Team forecast'!$B$3:$B$26,0),MATCH(CB$1,'Team forecast'!$R$2:$BH$2,0))*$BX303-(1-INDEX('Team forecast'!$R$3:$BH$26,MATCH($B303,'Team forecast'!$B$3:$B$26,0),MATCH(CB$1,'Team forecast'!$R$2:$BH$2,0)))*(BY303+BX303*2+CH303)*0.01,0)</f>
        <v>0</v>
      </c>
      <c r="CC303" s="5">
        <v>0</v>
      </c>
      <c r="CD303" s="5">
        <f>+AK303+BD303*Cockpit!$C$3+BW303*Cockpit!$C$3^2+BZ303*Cockpit!$C$3^3+CA303*Cockpit!$C$3^4+CB303*Cockpit!$C$3^5+CC303*Cockpit!$C$3^6</f>
        <v>48394.999401397989</v>
      </c>
      <c r="CE303" s="5"/>
      <c r="CF303" s="5"/>
      <c r="CG303" s="5">
        <v>0</v>
      </c>
      <c r="CH303" s="5">
        <f t="shared" si="361"/>
        <v>2504000</v>
      </c>
      <c r="CI303" s="5">
        <f t="shared" si="362"/>
        <v>2504000</v>
      </c>
      <c r="CJ303" s="1">
        <f t="shared" si="363"/>
        <v>1.9E-2</v>
      </c>
      <c r="CK303" s="5">
        <f>RANK(CD303,$CD$2:$CD$622)+COUNTIF($CD$2:$CD303,$CD303)-1</f>
        <v>180</v>
      </c>
      <c r="CL303" s="5">
        <f>RANK(CJ303,$CJ$2:$CJ$622)+COUNTIF($CJ$2:$CJ303,$CJ303)-1</f>
        <v>131</v>
      </c>
    </row>
    <row r="304" spans="1:90" x14ac:dyDescent="0.3">
      <c r="A304" t="str">
        <f>Players!P305</f>
        <v>Manuel Akanji</v>
      </c>
      <c r="B304" t="str">
        <f>Players!G305</f>
        <v>Switzerland</v>
      </c>
      <c r="C304" t="str">
        <f>Players!AB305</f>
        <v>Defense</v>
      </c>
      <c r="D304" s="1"/>
      <c r="F304" t="str">
        <f>IFERROR(INDEX(Lookup!B:B,MATCH(INDEX(Players!C:C,MATCH(E304,Players!A:A,0)),Lookup!D:D,0)),"")</f>
        <v/>
      </c>
      <c r="G304">
        <f>IF(Players!AC305=0,10000000,Players!AC305)</f>
        <v>3514000</v>
      </c>
      <c r="H304" s="16">
        <f>INDEX('Team forecast'!$B$2:$AO$26,MATCH('Master data'!$B304,'Team forecast'!$B$2:$B$26,0),MATCH('Master data'!H$1,'Team forecast'!$B$2:$AO$2,0))</f>
        <v>0.66430787748130482</v>
      </c>
      <c r="I304" s="16">
        <f>INDEX('Team forecast'!$B$2:$AO$26,MATCH('Master data'!$B304,'Team forecast'!$B$2:$B$26,0),MATCH('Master data'!I$1,'Team forecast'!$B$2:$AO$2,0))</f>
        <v>1.6694298230620759</v>
      </c>
      <c r="J304" s="16">
        <f>INDEX('Team forecast'!$B$2:$AO$26,MATCH('Master data'!$B304,'Team forecast'!$B$2:$B$26,0),MATCH('Master data'!J$1,'Team forecast'!$B$2:$AO$2,0))</f>
        <v>0.18835443037974681</v>
      </c>
      <c r="K304" s="16">
        <f>INDEX('Team forecast'!$B$2:$AO$26,MATCH('Master data'!$B304,'Team forecast'!$B$2:$B$26,0),MATCH('Master data'!K$1,'Team forecast'!$B$2:$AO$2,0))</f>
        <v>1.8572551222540705</v>
      </c>
      <c r="L304" s="16">
        <f>INDEX('Team forecast'!$B$2:$AO$26,MATCH('Master data'!$B304,'Team forecast'!$B$2:$B$26,0),MATCH('Master data'!L$1,'Team forecast'!$B$2:$AO$2,0))</f>
        <v>4.7351100435942515</v>
      </c>
      <c r="M304">
        <f>IF(Players!BC305=1,95,0)</f>
        <v>95</v>
      </c>
      <c r="N304" s="2">
        <f>Players!BN305</f>
        <v>4.5318336984221157E-2</v>
      </c>
      <c r="O304" s="2">
        <f>Players!BO305</f>
        <v>5.6900604480336819E-2</v>
      </c>
      <c r="P304" s="2">
        <f>Players!BP305</f>
        <v>6.007950604705857E-2</v>
      </c>
      <c r="Q304" s="2">
        <f>Players!BQ305</f>
        <v>0.22656316461080389</v>
      </c>
      <c r="R304" s="2">
        <f>Players!BR305</f>
        <v>0</v>
      </c>
      <c r="S304" s="2">
        <f t="shared" si="322"/>
        <v>0.66430787748130482</v>
      </c>
      <c r="T304" s="2">
        <f t="shared" si="323"/>
        <v>1.6694298230620759</v>
      </c>
      <c r="U304" s="16">
        <f>INDEX('Team forecast'!$B$2:$AO$26,MATCH('Master data'!$B304,'Team forecast'!$B$2:$B$26,0),MATCH('Master data'!U$1,'Team forecast'!$B$2:$AO$2,0))</f>
        <v>0.1569620253164557</v>
      </c>
      <c r="V304" s="16">
        <f>INDEX('Team forecast'!$B$2:$AO$26,MATCH('Master data'!$B304,'Team forecast'!$B$2:$B$26,0),MATCH('Master data'!V$1,'Team forecast'!$B$2:$AO$2,0))</f>
        <v>0.23544303797468349</v>
      </c>
      <c r="W304" s="16">
        <f>INDEX('Team forecast'!$B$2:$AO$26,MATCH('Master data'!$B304,'Team forecast'!$B$2:$B$26,0),MATCH('Master data'!W$1,'Team forecast'!$B$2:$AO$2,0))</f>
        <v>0.60759493670886078</v>
      </c>
      <c r="X304" s="5">
        <f t="shared" si="324"/>
        <v>7000</v>
      </c>
      <c r="Y304" s="5">
        <f t="shared" si="325"/>
        <v>3924.0506329113923</v>
      </c>
      <c r="Z304" s="5">
        <f t="shared" si="326"/>
        <v>1177.2151898734176</v>
      </c>
      <c r="AA304" s="5">
        <f t="shared" si="327"/>
        <v>-9113.9240506329115</v>
      </c>
      <c r="AB304" s="5">
        <f t="shared" si="328"/>
        <v>4515.7992379455709</v>
      </c>
      <c r="AC304" s="5">
        <f t="shared" si="329"/>
        <v>1889.9759894867886</v>
      </c>
      <c r="AD304" s="5">
        <f t="shared" si="330"/>
        <v>1115.8297034839393</v>
      </c>
      <c r="AE304" s="5">
        <f t="shared" si="331"/>
        <v>9417.7215189873405</v>
      </c>
      <c r="AF304" s="5">
        <f t="shared" si="332"/>
        <v>0</v>
      </c>
      <c r="AG304" s="5">
        <f t="shared" si="333"/>
        <v>-4531.2632922160774</v>
      </c>
      <c r="AH304" s="5">
        <f t="shared" si="334"/>
        <v>0</v>
      </c>
      <c r="AI304" s="5">
        <f t="shared" si="335"/>
        <v>6643.0787748130479</v>
      </c>
      <c r="AJ304" s="5">
        <f t="shared" si="336"/>
        <v>-13355.438584496607</v>
      </c>
      <c r="AK304" s="5">
        <f>IFERROR(SUM(X304:AJ304),-5000)*((Cockpit!$C$3)^0)</f>
        <v>8683.045120155899</v>
      </c>
      <c r="AL304" s="16">
        <f>INDEX('Team forecast'!$B$2:$AO$26,MATCH('Master data'!$B304,'Team forecast'!$B$2:$B$26,0),MATCH('Master data'!AL$1,'Team forecast'!$B$2:$AO$2,0))</f>
        <v>1.4540238085600701</v>
      </c>
      <c r="AM304" s="16">
        <f>INDEX('Team forecast'!$B$2:$AO$26,MATCH('Master data'!$B304,'Team forecast'!$B$2:$B$26,0),MATCH('Master data'!AM$1,'Team forecast'!$B$2:$AO$2,0))</f>
        <v>1.1663417361082891</v>
      </c>
      <c r="AN304" s="16">
        <f>INDEX('Team forecast'!$B$2:$AO$26,MATCH('Master data'!$B304,'Team forecast'!$B$2:$B$26,0),MATCH('Master data'!AN$1,'Team forecast'!$B$2:$AO$2,0))</f>
        <v>0.31150442477876111</v>
      </c>
      <c r="AO304" s="16">
        <f>INDEX('Team forecast'!$B$2:$AO$26,MATCH('Master data'!$B304,'Team forecast'!$B$2:$B$26,0),MATCH('Master data'!AO$1,'Team forecast'!$B$2:$AO$2,0))</f>
        <v>4.0651229013968155</v>
      </c>
      <c r="AP304" s="16">
        <f>INDEX('Team forecast'!$B$2:$AO$26,MATCH('Master data'!$B304,'Team forecast'!$B$2:$B$26,0),MATCH('Master data'!AP$1,'Team forecast'!$B$2:$AO$2,0))</f>
        <v>3.3081692878707836</v>
      </c>
      <c r="AQ304" s="5">
        <f t="shared" si="337"/>
        <v>7000</v>
      </c>
      <c r="AR304" s="5">
        <f>INDEX('Team forecast'!$B$2:$AO$26,MATCH('Master data'!$B304,'Team forecast'!$B$2:$B$26,0),MATCH('Master data'!AR$1,'Team forecast'!$B$2:$AO$2,0))*IF(X304&gt;0,25000,0)</f>
        <v>10619.46902654867</v>
      </c>
      <c r="AS304" s="16">
        <f>INDEX('Team forecast'!$B$2:$AO$26,MATCH('Master data'!$B304,'Team forecast'!$B$2:$B$26,0),MATCH('Master data'!AS$1,'Team forecast'!$B$2:$AO$2,0))*IF(X304&gt;0,5000,0)</f>
        <v>1460.1769911504421</v>
      </c>
      <c r="AT304" s="16">
        <f>INDEX('Team forecast'!$B$2:$AO$26,MATCH('Master data'!$B304,'Team forecast'!$B$2:$B$26,0),MATCH('Master data'!AT$1,'Team forecast'!$B$2:$AO$2,0))*IF(X304&gt;0,-15000,0)</f>
        <v>-4247.787610619469</v>
      </c>
      <c r="AU304" s="5">
        <f t="shared" si="338"/>
        <v>9884.0911409108885</v>
      </c>
      <c r="AV304" s="5">
        <f t="shared" si="339"/>
        <v>4136.7416817934763</v>
      </c>
      <c r="AW304" s="5">
        <f t="shared" si="340"/>
        <v>2442.3057593650628</v>
      </c>
      <c r="AX304" s="5">
        <f t="shared" si="341"/>
        <v>15575.221238938057</v>
      </c>
      <c r="AY304" s="5">
        <f t="shared" si="342"/>
        <v>0</v>
      </c>
      <c r="AZ304" s="5">
        <f t="shared" si="343"/>
        <v>-4531.2632922160774</v>
      </c>
      <c r="BA304" s="5">
        <f t="shared" si="344"/>
        <v>0</v>
      </c>
      <c r="BB304" s="5">
        <f t="shared" si="345"/>
        <v>14540.2380856007</v>
      </c>
      <c r="BC304" s="5">
        <f t="shared" si="346"/>
        <v>-9330.7338888663126</v>
      </c>
      <c r="BD304" s="5">
        <f t="shared" si="347"/>
        <v>47548.459132605436</v>
      </c>
      <c r="BE304" s="16">
        <f>INDEX('Team forecast'!$B$2:$AO$26,MATCH('Master data'!$B304,'Team forecast'!$B$2:$B$26,0),MATCH('Master data'!BE$1,'Team forecast'!$B$2:$AO$2,0))</f>
        <v>0</v>
      </c>
      <c r="BF304" s="16">
        <f>INDEX('Team forecast'!$B$2:$AO$26,MATCH('Master data'!$B304,'Team forecast'!$B$2:$B$26,0),MATCH('Master data'!BF$1,'Team forecast'!$B$2:$AO$2,0))</f>
        <v>0</v>
      </c>
      <c r="BG304" s="16">
        <f>INDEX('Team forecast'!$B$2:$AO$26,MATCH('Master data'!$B304,'Team forecast'!$B$2:$B$26,0),MATCH('Master data'!BG$1,'Team forecast'!$B$2:$AO$2,0))</f>
        <v>0</v>
      </c>
      <c r="BH304" s="16">
        <f>INDEX('Team forecast'!$B$2:$AO$26,MATCH('Master data'!$B304,'Team forecast'!$B$2:$B$26,0),MATCH('Master data'!BH$1,'Team forecast'!$B$2:$AO$2,0))</f>
        <v>0</v>
      </c>
      <c r="BI304" s="16">
        <f>INDEX('Team forecast'!$B$2:$AO$26,MATCH('Master data'!$B304,'Team forecast'!$B$2:$B$26,0),MATCH('Master data'!BI$1,'Team forecast'!$B$2:$AO$2,0))</f>
        <v>0</v>
      </c>
      <c r="BJ304" s="5">
        <f t="shared" si="348"/>
        <v>7000</v>
      </c>
      <c r="BK304" s="5">
        <f>INDEX('Team forecast'!$R$3:$BH$26,MATCH($B304,'Team forecast'!$B$3:$B$26,0),MATCH(BK$1,'Team forecast'!$R$2:$BH$2,0))*IF($X304&gt;0,25000,0)</f>
        <v>0</v>
      </c>
      <c r="BL304" s="5">
        <f>INDEX('Team forecast'!$R$3:$BH$26,MATCH($B304,'Team forecast'!$B$3:$B$26,0),MATCH(BL$1,'Team forecast'!$R$2:$BH$2,0))*IF($X304&gt;0,5000,0)</f>
        <v>0</v>
      </c>
      <c r="BM304" s="5">
        <f>INDEX('Team forecast'!$R$3:$BH$26,MATCH($B304,'Team forecast'!$B$3:$B$26,0),MATCH(BM$1,'Team forecast'!$R$2:$BH$2,0))*IF($X304&gt;0,-15000,0)</f>
        <v>0</v>
      </c>
      <c r="BN304" s="5">
        <f t="shared" si="349"/>
        <v>0</v>
      </c>
      <c r="BO304" s="5">
        <f t="shared" si="350"/>
        <v>0</v>
      </c>
      <c r="BP304" s="5">
        <f t="shared" si="351"/>
        <v>0</v>
      </c>
      <c r="BQ304" s="5">
        <f t="shared" si="352"/>
        <v>0</v>
      </c>
      <c r="BR304" s="5">
        <f t="shared" si="353"/>
        <v>0</v>
      </c>
      <c r="BS304" s="5">
        <f t="shared" si="354"/>
        <v>-4531.2632922160774</v>
      </c>
      <c r="BT304" s="5">
        <f t="shared" si="355"/>
        <v>0</v>
      </c>
      <c r="BU304" s="5">
        <f t="shared" si="356"/>
        <v>0</v>
      </c>
      <c r="BV304" s="5">
        <f t="shared" si="357"/>
        <v>0</v>
      </c>
      <c r="BW304" s="5">
        <f t="shared" si="358"/>
        <v>0</v>
      </c>
      <c r="BX304" s="5">
        <f t="shared" si="359"/>
        <v>28115.752126380667</v>
      </c>
      <c r="BY304" s="5">
        <f t="shared" si="360"/>
        <v>84347.256379141996</v>
      </c>
      <c r="BZ304" s="5">
        <f>MAX(INDEX('Team forecast'!$R$3:$BH$26,MATCH($B304,'Team forecast'!$B$3:$B$26,0),MATCH(BZ$1,'Team forecast'!$R$2:$BH$2,0))*($BX304)-(1-INDEX('Team forecast'!$R$3:$BH$26,MATCH($B304,'Team forecast'!$B$3:$B$26,0),MATCH(BZ$1,'Team forecast'!$R$2:$BH$2,0)))*(BY304+CH304)*0.01,-5000)</f>
        <v>2170.8278470252972</v>
      </c>
      <c r="CA304" s="5">
        <f>MAX(INDEX('Team forecast'!$R$3:$BH$26,MATCH($B304,'Team forecast'!$B$3:$B$26,0),MATCH(CA$1,'Team forecast'!$R$2:$BH$2,0))*$BX304-(1-INDEX('Team forecast'!$R$3:$BH$26,MATCH($B304,'Team forecast'!$B$3:$B$26,0),MATCH(CA$1,'Team forecast'!$R$2:$BH$2,0)))*(BY304+BX304+CH304)*0.01,-5000)</f>
        <v>-5000</v>
      </c>
      <c r="CB304" s="5">
        <f>MAX(INDEX('Team forecast'!$R$3:$BH$26,MATCH($B304,'Team forecast'!$B$3:$B$26,0),MATCH(CB$1,'Team forecast'!$R$2:$BH$2,0))*$BX304-(1-INDEX('Team forecast'!$R$3:$BH$26,MATCH($B304,'Team forecast'!$B$3:$B$26,0),MATCH(CB$1,'Team forecast'!$R$2:$BH$2,0)))*(BY304+BX304*2+CH304)*0.01,0)</f>
        <v>0</v>
      </c>
      <c r="CC304" s="5">
        <v>0</v>
      </c>
      <c r="CD304" s="5">
        <f>+AK304+BD304*Cockpit!$C$3+BW304*Cockpit!$C$3^2+BZ304*Cockpit!$C$3^3+CA304*Cockpit!$C$3^4+CB304*Cockpit!$C$3^5+CC304*Cockpit!$C$3^6</f>
        <v>40037.571805208987</v>
      </c>
      <c r="CE304" s="5"/>
      <c r="CF304" s="5"/>
      <c r="CG304" s="5">
        <v>0</v>
      </c>
      <c r="CH304" s="5">
        <f t="shared" si="361"/>
        <v>3514000</v>
      </c>
      <c r="CI304" s="5">
        <f t="shared" si="362"/>
        <v>3514000</v>
      </c>
      <c r="CJ304" s="1">
        <f t="shared" si="363"/>
        <v>1.0999999999999999E-2</v>
      </c>
      <c r="CK304" s="5">
        <f>RANK(CD304,$CD$2:$CD$622)+COUNTIF($CD$2:$CD304,$CD304)-1</f>
        <v>205</v>
      </c>
      <c r="CL304" s="5">
        <f>RANK(CJ304,$CJ$2:$CJ$622)+COUNTIF($CJ$2:$CJ304,$CJ304)-1</f>
        <v>230</v>
      </c>
    </row>
    <row r="305" spans="1:90" x14ac:dyDescent="0.3">
      <c r="A305" t="str">
        <f>Players!P306</f>
        <v>Djibril Sow</v>
      </c>
      <c r="B305" t="str">
        <f>Players!G306</f>
        <v>Switzerland</v>
      </c>
      <c r="C305" t="str">
        <f>Players!AB306</f>
        <v>Midfield</v>
      </c>
      <c r="D305" s="1"/>
      <c r="F305" t="str">
        <f>IFERROR(INDEX(Lookup!B:B,MATCH(INDEX(Players!C:C,MATCH(E305,Players!A:A,0)),Lookup!D:D,0)),"")</f>
        <v/>
      </c>
      <c r="G305">
        <f>IF(Players!AC306=0,10000000,Players!AC306)</f>
        <v>2995000</v>
      </c>
      <c r="H305" s="16">
        <f>INDEX('Team forecast'!$B$2:$AO$26,MATCH('Master data'!$B305,'Team forecast'!$B$2:$B$26,0),MATCH('Master data'!H$1,'Team forecast'!$B$2:$AO$2,0))</f>
        <v>0.66430787748130482</v>
      </c>
      <c r="I305" s="16">
        <f>INDEX('Team forecast'!$B$2:$AO$26,MATCH('Master data'!$B305,'Team forecast'!$B$2:$B$26,0),MATCH('Master data'!I$1,'Team forecast'!$B$2:$AO$2,0))</f>
        <v>1.6694298230620759</v>
      </c>
      <c r="J305" s="16">
        <f>INDEX('Team forecast'!$B$2:$AO$26,MATCH('Master data'!$B305,'Team forecast'!$B$2:$B$26,0),MATCH('Master data'!J$1,'Team forecast'!$B$2:$AO$2,0))</f>
        <v>0.18835443037974681</v>
      </c>
      <c r="K305" s="16">
        <f>INDEX('Team forecast'!$B$2:$AO$26,MATCH('Master data'!$B305,'Team forecast'!$B$2:$B$26,0),MATCH('Master data'!K$1,'Team forecast'!$B$2:$AO$2,0))</f>
        <v>1.8572551222540705</v>
      </c>
      <c r="L305" s="16">
        <f>INDEX('Team forecast'!$B$2:$AO$26,MATCH('Master data'!$B305,'Team forecast'!$B$2:$B$26,0),MATCH('Master data'!L$1,'Team forecast'!$B$2:$AO$2,0))</f>
        <v>4.7351100435942515</v>
      </c>
      <c r="M305">
        <f>IF(Players!BC306=1,95,0)</f>
        <v>0</v>
      </c>
      <c r="N305" s="2">
        <f>Players!BN306</f>
        <v>0</v>
      </c>
      <c r="O305" s="2">
        <f>Players!BO306</f>
        <v>0</v>
      </c>
      <c r="P305" s="2">
        <f>Players!BP306</f>
        <v>0</v>
      </c>
      <c r="Q305" s="2">
        <f>Players!BQ306</f>
        <v>0.12385321100917432</v>
      </c>
      <c r="R305" s="2">
        <f>Players!BR306</f>
        <v>0</v>
      </c>
      <c r="S305" s="2">
        <f t="shared" si="322"/>
        <v>0.66430787748130482</v>
      </c>
      <c r="T305" s="2">
        <f t="shared" si="323"/>
        <v>1.6694298230620759</v>
      </c>
      <c r="U305" s="16">
        <f>INDEX('Team forecast'!$B$2:$AO$26,MATCH('Master data'!$B305,'Team forecast'!$B$2:$B$26,0),MATCH('Master data'!U$1,'Team forecast'!$B$2:$AO$2,0))</f>
        <v>0.1569620253164557</v>
      </c>
      <c r="V305" s="16">
        <f>INDEX('Team forecast'!$B$2:$AO$26,MATCH('Master data'!$B305,'Team forecast'!$B$2:$B$26,0),MATCH('Master data'!V$1,'Team forecast'!$B$2:$AO$2,0))</f>
        <v>0.23544303797468349</v>
      </c>
      <c r="W305" s="16">
        <f>INDEX('Team forecast'!$B$2:$AO$26,MATCH('Master data'!$B305,'Team forecast'!$B$2:$B$26,0),MATCH('Master data'!W$1,'Team forecast'!$B$2:$AO$2,0))</f>
        <v>0.60759493670886078</v>
      </c>
      <c r="X305" s="5">
        <f t="shared" si="324"/>
        <v>-5000</v>
      </c>
      <c r="Y305" s="5">
        <f t="shared" si="325"/>
        <v>0</v>
      </c>
      <c r="Z305" s="5">
        <f t="shared" si="326"/>
        <v>0</v>
      </c>
      <c r="AA305" s="5">
        <f t="shared" si="327"/>
        <v>0</v>
      </c>
      <c r="AB305" s="5">
        <f t="shared" si="328"/>
        <v>0</v>
      </c>
      <c r="AC305" s="5">
        <f t="shared" si="329"/>
        <v>0</v>
      </c>
      <c r="AD305" s="5">
        <f t="shared" si="330"/>
        <v>0</v>
      </c>
      <c r="AE305" s="5">
        <f t="shared" si="331"/>
        <v>0</v>
      </c>
      <c r="AF305" s="5">
        <f t="shared" si="332"/>
        <v>0</v>
      </c>
      <c r="AG305" s="5">
        <f t="shared" si="333"/>
        <v>0</v>
      </c>
      <c r="AH305" s="5">
        <f t="shared" si="334"/>
        <v>0</v>
      </c>
      <c r="AI305" s="5">
        <f t="shared" si="335"/>
        <v>0</v>
      </c>
      <c r="AJ305" s="5">
        <f t="shared" si="336"/>
        <v>0</v>
      </c>
      <c r="AK305" s="5">
        <f>IFERROR(SUM(X305:AJ305),-5000)*((Cockpit!$C$3)^0)</f>
        <v>-5000</v>
      </c>
      <c r="AL305" s="16">
        <f>INDEX('Team forecast'!$B$2:$AO$26,MATCH('Master data'!$B305,'Team forecast'!$B$2:$B$26,0),MATCH('Master data'!AL$1,'Team forecast'!$B$2:$AO$2,0))</f>
        <v>1.4540238085600701</v>
      </c>
      <c r="AM305" s="16">
        <f>INDEX('Team forecast'!$B$2:$AO$26,MATCH('Master data'!$B305,'Team forecast'!$B$2:$B$26,0),MATCH('Master data'!AM$1,'Team forecast'!$B$2:$AO$2,0))</f>
        <v>1.1663417361082891</v>
      </c>
      <c r="AN305" s="16">
        <f>INDEX('Team forecast'!$B$2:$AO$26,MATCH('Master data'!$B305,'Team forecast'!$B$2:$B$26,0),MATCH('Master data'!AN$1,'Team forecast'!$B$2:$AO$2,0))</f>
        <v>0.31150442477876111</v>
      </c>
      <c r="AO305" s="16">
        <f>INDEX('Team forecast'!$B$2:$AO$26,MATCH('Master data'!$B305,'Team forecast'!$B$2:$B$26,0),MATCH('Master data'!AO$1,'Team forecast'!$B$2:$AO$2,0))</f>
        <v>4.0651229013968155</v>
      </c>
      <c r="AP305" s="16">
        <f>INDEX('Team forecast'!$B$2:$AO$26,MATCH('Master data'!$B305,'Team forecast'!$B$2:$B$26,0),MATCH('Master data'!AP$1,'Team forecast'!$B$2:$AO$2,0))</f>
        <v>3.3081692878707836</v>
      </c>
      <c r="AQ305" s="5">
        <f t="shared" si="337"/>
        <v>-5000</v>
      </c>
      <c r="AR305" s="5">
        <f>INDEX('Team forecast'!$B$2:$AO$26,MATCH('Master data'!$B305,'Team forecast'!$B$2:$B$26,0),MATCH('Master data'!AR$1,'Team forecast'!$B$2:$AO$2,0))*IF(X305&gt;0,25000,0)</f>
        <v>0</v>
      </c>
      <c r="AS305" s="16">
        <f>INDEX('Team forecast'!$B$2:$AO$26,MATCH('Master data'!$B305,'Team forecast'!$B$2:$B$26,0),MATCH('Master data'!AS$1,'Team forecast'!$B$2:$AO$2,0))*IF(X305&gt;0,5000,0)</f>
        <v>0</v>
      </c>
      <c r="AT305" s="16">
        <f>INDEX('Team forecast'!$B$2:$AO$26,MATCH('Master data'!$B305,'Team forecast'!$B$2:$B$26,0),MATCH('Master data'!AT$1,'Team forecast'!$B$2:$AO$2,0))*IF(X305&gt;0,-15000,0)</f>
        <v>0</v>
      </c>
      <c r="AU305" s="5">
        <f t="shared" si="338"/>
        <v>0</v>
      </c>
      <c r="AV305" s="5">
        <f t="shared" si="339"/>
        <v>0</v>
      </c>
      <c r="AW305" s="5">
        <f t="shared" si="340"/>
        <v>0</v>
      </c>
      <c r="AX305" s="5">
        <f t="shared" si="341"/>
        <v>0</v>
      </c>
      <c r="AY305" s="5">
        <f t="shared" si="342"/>
        <v>0</v>
      </c>
      <c r="AZ305" s="5">
        <f t="shared" si="343"/>
        <v>0</v>
      </c>
      <c r="BA305" s="5">
        <f t="shared" si="344"/>
        <v>0</v>
      </c>
      <c r="BB305" s="5">
        <f t="shared" si="345"/>
        <v>0</v>
      </c>
      <c r="BC305" s="5">
        <f t="shared" si="346"/>
        <v>0</v>
      </c>
      <c r="BD305" s="5">
        <f t="shared" si="347"/>
        <v>-5000</v>
      </c>
      <c r="BE305" s="16">
        <f>INDEX('Team forecast'!$B$2:$AO$26,MATCH('Master data'!$B305,'Team forecast'!$B$2:$B$26,0),MATCH('Master data'!BE$1,'Team forecast'!$B$2:$AO$2,0))</f>
        <v>0</v>
      </c>
      <c r="BF305" s="16">
        <f>INDEX('Team forecast'!$B$2:$AO$26,MATCH('Master data'!$B305,'Team forecast'!$B$2:$B$26,0),MATCH('Master data'!BF$1,'Team forecast'!$B$2:$AO$2,0))</f>
        <v>0</v>
      </c>
      <c r="BG305" s="16">
        <f>INDEX('Team forecast'!$B$2:$AO$26,MATCH('Master data'!$B305,'Team forecast'!$B$2:$B$26,0),MATCH('Master data'!BG$1,'Team forecast'!$B$2:$AO$2,0))</f>
        <v>0</v>
      </c>
      <c r="BH305" s="16">
        <f>INDEX('Team forecast'!$B$2:$AO$26,MATCH('Master data'!$B305,'Team forecast'!$B$2:$B$26,0),MATCH('Master data'!BH$1,'Team forecast'!$B$2:$AO$2,0))</f>
        <v>0</v>
      </c>
      <c r="BI305" s="16">
        <f>INDEX('Team forecast'!$B$2:$AO$26,MATCH('Master data'!$B305,'Team forecast'!$B$2:$B$26,0),MATCH('Master data'!BI$1,'Team forecast'!$B$2:$AO$2,0))</f>
        <v>0</v>
      </c>
      <c r="BJ305" s="5">
        <f t="shared" si="348"/>
        <v>-5000</v>
      </c>
      <c r="BK305" s="5">
        <f>INDEX('Team forecast'!$R$3:$BH$26,MATCH($B305,'Team forecast'!$B$3:$B$26,0),MATCH(BK$1,'Team forecast'!$R$2:$BH$2,0))*IF($X305&gt;0,25000,0)</f>
        <v>0</v>
      </c>
      <c r="BL305" s="5">
        <f>INDEX('Team forecast'!$R$3:$BH$26,MATCH($B305,'Team forecast'!$B$3:$B$26,0),MATCH(BL$1,'Team forecast'!$R$2:$BH$2,0))*IF($X305&gt;0,5000,0)</f>
        <v>0</v>
      </c>
      <c r="BM305" s="5">
        <f>INDEX('Team forecast'!$R$3:$BH$26,MATCH($B305,'Team forecast'!$B$3:$B$26,0),MATCH(BM$1,'Team forecast'!$R$2:$BH$2,0))*IF($X305&gt;0,-15000,0)</f>
        <v>0</v>
      </c>
      <c r="BN305" s="5">
        <f t="shared" si="349"/>
        <v>0</v>
      </c>
      <c r="BO305" s="5">
        <f t="shared" si="350"/>
        <v>0</v>
      </c>
      <c r="BP305" s="5">
        <f t="shared" si="351"/>
        <v>0</v>
      </c>
      <c r="BQ305" s="5">
        <f t="shared" si="352"/>
        <v>0</v>
      </c>
      <c r="BR305" s="5">
        <f t="shared" si="353"/>
        <v>0</v>
      </c>
      <c r="BS305" s="5">
        <f t="shared" si="354"/>
        <v>0</v>
      </c>
      <c r="BT305" s="5">
        <f t="shared" si="355"/>
        <v>0</v>
      </c>
      <c r="BU305" s="5">
        <f t="shared" si="356"/>
        <v>0</v>
      </c>
      <c r="BV305" s="5">
        <f t="shared" si="357"/>
        <v>0</v>
      </c>
      <c r="BW305" s="5">
        <f t="shared" si="358"/>
        <v>0</v>
      </c>
      <c r="BX305" s="5">
        <f t="shared" si="359"/>
        <v>-5000</v>
      </c>
      <c r="BY305" s="5">
        <f t="shared" si="360"/>
        <v>-15000</v>
      </c>
      <c r="BZ305" s="5">
        <f>MAX(INDEX('Team forecast'!$R$3:$BH$26,MATCH($B305,'Team forecast'!$B$3:$B$26,0),MATCH(BZ$1,'Team forecast'!$R$2:$BH$2,0))*($BX305)-(1-INDEX('Team forecast'!$R$3:$BH$26,MATCH($B305,'Team forecast'!$B$3:$B$26,0),MATCH(BZ$1,'Team forecast'!$R$2:$BH$2,0)))*(BY305+CH305)*0.01,-5000)</f>
        <v>-5000</v>
      </c>
      <c r="CA305" s="5">
        <f>MAX(INDEX('Team forecast'!$R$3:$BH$26,MATCH($B305,'Team forecast'!$B$3:$B$26,0),MATCH(CA$1,'Team forecast'!$R$2:$BH$2,0))*$BX305-(1-INDEX('Team forecast'!$R$3:$BH$26,MATCH($B305,'Team forecast'!$B$3:$B$26,0),MATCH(CA$1,'Team forecast'!$R$2:$BH$2,0)))*(BY305+BX305+CH305)*0.01,-5000)</f>
        <v>-5000</v>
      </c>
      <c r="CB305" s="5">
        <f>MAX(INDEX('Team forecast'!$R$3:$BH$26,MATCH($B305,'Team forecast'!$B$3:$B$26,0),MATCH(CB$1,'Team forecast'!$R$2:$BH$2,0))*$BX305-(1-INDEX('Team forecast'!$R$3:$BH$26,MATCH($B305,'Team forecast'!$B$3:$B$26,0),MATCH(CB$1,'Team forecast'!$R$2:$BH$2,0)))*(BY305+BX305*2+CH305)*0.01,0)</f>
        <v>0</v>
      </c>
      <c r="CC305" s="5">
        <v>0</v>
      </c>
      <c r="CD305" s="5">
        <f>+AK305+BD305*Cockpit!$C$3+BW305*Cockpit!$C$3^2+BZ305*Cockpit!$C$3^3+CA305*Cockpit!$C$3^4+CB305*Cockpit!$C$3^5+CC305*Cockpit!$C$3^6</f>
        <v>-10802.469135802468</v>
      </c>
      <c r="CE305" s="5"/>
      <c r="CF305" s="5"/>
      <c r="CG305" s="5">
        <v>0</v>
      </c>
      <c r="CH305" s="5">
        <f t="shared" si="361"/>
        <v>2995000</v>
      </c>
      <c r="CI305" s="5">
        <f t="shared" si="362"/>
        <v>2995000</v>
      </c>
      <c r="CJ305" s="1">
        <f t="shared" si="363"/>
        <v>-4.0000000000000001E-3</v>
      </c>
      <c r="CK305" s="5">
        <f>RANK(CD305,$CD$2:$CD$622)+COUNTIF($CD$2:$CD305,$CD305)-1</f>
        <v>508</v>
      </c>
      <c r="CL305" s="5">
        <f>RANK(CJ305,$CJ$2:$CJ$622)+COUNTIF($CJ$2:$CJ305,$CJ305)-1</f>
        <v>512</v>
      </c>
    </row>
    <row r="306" spans="1:90" x14ac:dyDescent="0.3">
      <c r="A306" t="str">
        <f>Players!P307</f>
        <v>Admir Mehmedi</v>
      </c>
      <c r="B306" t="str">
        <f>Players!G307</f>
        <v>Switzerland</v>
      </c>
      <c r="C306" t="str">
        <f>Players!AB307</f>
        <v>Striker</v>
      </c>
      <c r="D306" s="1"/>
      <c r="F306" t="str">
        <f>IFERROR(INDEX(Lookup!B:B,MATCH(INDEX(Players!C:C,MATCH(E306,Players!A:A,0)),Lookup!D:D,0)),"")</f>
        <v/>
      </c>
      <c r="G306">
        <f>IF(Players!AC307=0,10000000,Players!AC307)</f>
        <v>2995000</v>
      </c>
      <c r="H306" s="16">
        <f>INDEX('Team forecast'!$B$2:$AO$26,MATCH('Master data'!$B306,'Team forecast'!$B$2:$B$26,0),MATCH('Master data'!H$1,'Team forecast'!$B$2:$AO$2,0))</f>
        <v>0.66430787748130482</v>
      </c>
      <c r="I306" s="16">
        <f>INDEX('Team forecast'!$B$2:$AO$26,MATCH('Master data'!$B306,'Team forecast'!$B$2:$B$26,0),MATCH('Master data'!I$1,'Team forecast'!$B$2:$AO$2,0))</f>
        <v>1.6694298230620759</v>
      </c>
      <c r="J306" s="16">
        <f>INDEX('Team forecast'!$B$2:$AO$26,MATCH('Master data'!$B306,'Team forecast'!$B$2:$B$26,0),MATCH('Master data'!J$1,'Team forecast'!$B$2:$AO$2,0))</f>
        <v>0.18835443037974681</v>
      </c>
      <c r="K306" s="16">
        <f>INDEX('Team forecast'!$B$2:$AO$26,MATCH('Master data'!$B306,'Team forecast'!$B$2:$B$26,0),MATCH('Master data'!K$1,'Team forecast'!$B$2:$AO$2,0))</f>
        <v>1.8572551222540705</v>
      </c>
      <c r="L306" s="16">
        <f>INDEX('Team forecast'!$B$2:$AO$26,MATCH('Master data'!$B306,'Team forecast'!$B$2:$B$26,0),MATCH('Master data'!L$1,'Team forecast'!$B$2:$AO$2,0))</f>
        <v>4.7351100435942515</v>
      </c>
      <c r="M306">
        <f>IF(Players!BC307=1,95,0)</f>
        <v>0</v>
      </c>
      <c r="N306" s="2">
        <f>Players!BN307</f>
        <v>0</v>
      </c>
      <c r="O306" s="2">
        <f>Players!BO307</f>
        <v>0</v>
      </c>
      <c r="P306" s="2">
        <f>Players!BP307</f>
        <v>0</v>
      </c>
      <c r="Q306" s="2">
        <f>Players!BQ307</f>
        <v>0</v>
      </c>
      <c r="R306" s="2">
        <f>Players!BR307</f>
        <v>0</v>
      </c>
      <c r="S306" s="2">
        <f t="shared" si="322"/>
        <v>0.66430787748130482</v>
      </c>
      <c r="T306" s="2">
        <f t="shared" si="323"/>
        <v>1.6694298230620759</v>
      </c>
      <c r="U306" s="16">
        <f>INDEX('Team forecast'!$B$2:$AO$26,MATCH('Master data'!$B306,'Team forecast'!$B$2:$B$26,0),MATCH('Master data'!U$1,'Team forecast'!$B$2:$AO$2,0))</f>
        <v>0.1569620253164557</v>
      </c>
      <c r="V306" s="16">
        <f>INDEX('Team forecast'!$B$2:$AO$26,MATCH('Master data'!$B306,'Team forecast'!$B$2:$B$26,0),MATCH('Master data'!V$1,'Team forecast'!$B$2:$AO$2,0))</f>
        <v>0.23544303797468349</v>
      </c>
      <c r="W306" s="16">
        <f>INDEX('Team forecast'!$B$2:$AO$26,MATCH('Master data'!$B306,'Team forecast'!$B$2:$B$26,0),MATCH('Master data'!W$1,'Team forecast'!$B$2:$AO$2,0))</f>
        <v>0.60759493670886078</v>
      </c>
      <c r="X306" s="5">
        <f t="shared" si="324"/>
        <v>-5000</v>
      </c>
      <c r="Y306" s="5">
        <f t="shared" si="325"/>
        <v>0</v>
      </c>
      <c r="Z306" s="5">
        <f t="shared" si="326"/>
        <v>0</v>
      </c>
      <c r="AA306" s="5">
        <f t="shared" si="327"/>
        <v>0</v>
      </c>
      <c r="AB306" s="5">
        <f t="shared" si="328"/>
        <v>0</v>
      </c>
      <c r="AC306" s="5">
        <f t="shared" si="329"/>
        <v>0</v>
      </c>
      <c r="AD306" s="5">
        <f t="shared" si="330"/>
        <v>0</v>
      </c>
      <c r="AE306" s="5">
        <f t="shared" si="331"/>
        <v>0</v>
      </c>
      <c r="AF306" s="5">
        <f t="shared" si="332"/>
        <v>0</v>
      </c>
      <c r="AG306" s="5">
        <f t="shared" si="333"/>
        <v>0</v>
      </c>
      <c r="AH306" s="5">
        <f t="shared" si="334"/>
        <v>0</v>
      </c>
      <c r="AI306" s="5">
        <f t="shared" si="335"/>
        <v>0</v>
      </c>
      <c r="AJ306" s="5">
        <f t="shared" si="336"/>
        <v>0</v>
      </c>
      <c r="AK306" s="5">
        <f>IFERROR(SUM(X306:AJ306),-5000)*((Cockpit!$C$3)^0)</f>
        <v>-5000</v>
      </c>
      <c r="AL306" s="16">
        <f>INDEX('Team forecast'!$B$2:$AO$26,MATCH('Master data'!$B306,'Team forecast'!$B$2:$B$26,0),MATCH('Master data'!AL$1,'Team forecast'!$B$2:$AO$2,0))</f>
        <v>1.4540238085600701</v>
      </c>
      <c r="AM306" s="16">
        <f>INDEX('Team forecast'!$B$2:$AO$26,MATCH('Master data'!$B306,'Team forecast'!$B$2:$B$26,0),MATCH('Master data'!AM$1,'Team forecast'!$B$2:$AO$2,0))</f>
        <v>1.1663417361082891</v>
      </c>
      <c r="AN306" s="16">
        <f>INDEX('Team forecast'!$B$2:$AO$26,MATCH('Master data'!$B306,'Team forecast'!$B$2:$B$26,0),MATCH('Master data'!AN$1,'Team forecast'!$B$2:$AO$2,0))</f>
        <v>0.31150442477876111</v>
      </c>
      <c r="AO306" s="16">
        <f>INDEX('Team forecast'!$B$2:$AO$26,MATCH('Master data'!$B306,'Team forecast'!$B$2:$B$26,0),MATCH('Master data'!AO$1,'Team forecast'!$B$2:$AO$2,0))</f>
        <v>4.0651229013968155</v>
      </c>
      <c r="AP306" s="16">
        <f>INDEX('Team forecast'!$B$2:$AO$26,MATCH('Master data'!$B306,'Team forecast'!$B$2:$B$26,0),MATCH('Master data'!AP$1,'Team forecast'!$B$2:$AO$2,0))</f>
        <v>3.3081692878707836</v>
      </c>
      <c r="AQ306" s="5">
        <f t="shared" si="337"/>
        <v>-5000</v>
      </c>
      <c r="AR306" s="5">
        <f>INDEX('Team forecast'!$B$2:$AO$26,MATCH('Master data'!$B306,'Team forecast'!$B$2:$B$26,0),MATCH('Master data'!AR$1,'Team forecast'!$B$2:$AO$2,0))*IF(X306&gt;0,25000,0)</f>
        <v>0</v>
      </c>
      <c r="AS306" s="16">
        <f>INDEX('Team forecast'!$B$2:$AO$26,MATCH('Master data'!$B306,'Team forecast'!$B$2:$B$26,0),MATCH('Master data'!AS$1,'Team forecast'!$B$2:$AO$2,0))*IF(X306&gt;0,5000,0)</f>
        <v>0</v>
      </c>
      <c r="AT306" s="16">
        <f>INDEX('Team forecast'!$B$2:$AO$26,MATCH('Master data'!$B306,'Team forecast'!$B$2:$B$26,0),MATCH('Master data'!AT$1,'Team forecast'!$B$2:$AO$2,0))*IF(X306&gt;0,-15000,0)</f>
        <v>0</v>
      </c>
      <c r="AU306" s="5">
        <f t="shared" si="338"/>
        <v>0</v>
      </c>
      <c r="AV306" s="5">
        <f t="shared" si="339"/>
        <v>0</v>
      </c>
      <c r="AW306" s="5">
        <f t="shared" si="340"/>
        <v>0</v>
      </c>
      <c r="AX306" s="5">
        <f t="shared" si="341"/>
        <v>0</v>
      </c>
      <c r="AY306" s="5">
        <f t="shared" si="342"/>
        <v>0</v>
      </c>
      <c r="AZ306" s="5">
        <f t="shared" si="343"/>
        <v>0</v>
      </c>
      <c r="BA306" s="5">
        <f t="shared" si="344"/>
        <v>0</v>
      </c>
      <c r="BB306" s="5">
        <f t="shared" si="345"/>
        <v>0</v>
      </c>
      <c r="BC306" s="5">
        <f t="shared" si="346"/>
        <v>0</v>
      </c>
      <c r="BD306" s="5">
        <f t="shared" si="347"/>
        <v>-5000</v>
      </c>
      <c r="BE306" s="16">
        <f>INDEX('Team forecast'!$B$2:$AO$26,MATCH('Master data'!$B306,'Team forecast'!$B$2:$B$26,0),MATCH('Master data'!BE$1,'Team forecast'!$B$2:$AO$2,0))</f>
        <v>0</v>
      </c>
      <c r="BF306" s="16">
        <f>INDEX('Team forecast'!$B$2:$AO$26,MATCH('Master data'!$B306,'Team forecast'!$B$2:$B$26,0),MATCH('Master data'!BF$1,'Team forecast'!$B$2:$AO$2,0))</f>
        <v>0</v>
      </c>
      <c r="BG306" s="16">
        <f>INDEX('Team forecast'!$B$2:$AO$26,MATCH('Master data'!$B306,'Team forecast'!$B$2:$B$26,0),MATCH('Master data'!BG$1,'Team forecast'!$B$2:$AO$2,0))</f>
        <v>0</v>
      </c>
      <c r="BH306" s="16">
        <f>INDEX('Team forecast'!$B$2:$AO$26,MATCH('Master data'!$B306,'Team forecast'!$B$2:$B$26,0),MATCH('Master data'!BH$1,'Team forecast'!$B$2:$AO$2,0))</f>
        <v>0</v>
      </c>
      <c r="BI306" s="16">
        <f>INDEX('Team forecast'!$B$2:$AO$26,MATCH('Master data'!$B306,'Team forecast'!$B$2:$B$26,0),MATCH('Master data'!BI$1,'Team forecast'!$B$2:$AO$2,0))</f>
        <v>0</v>
      </c>
      <c r="BJ306" s="5">
        <f t="shared" si="348"/>
        <v>-5000</v>
      </c>
      <c r="BK306" s="5">
        <f>INDEX('Team forecast'!$R$3:$BH$26,MATCH($B306,'Team forecast'!$B$3:$B$26,0),MATCH(BK$1,'Team forecast'!$R$2:$BH$2,0))*IF($X306&gt;0,25000,0)</f>
        <v>0</v>
      </c>
      <c r="BL306" s="5">
        <f>INDEX('Team forecast'!$R$3:$BH$26,MATCH($B306,'Team forecast'!$B$3:$B$26,0),MATCH(BL$1,'Team forecast'!$R$2:$BH$2,0))*IF($X306&gt;0,5000,0)</f>
        <v>0</v>
      </c>
      <c r="BM306" s="5">
        <f>INDEX('Team forecast'!$R$3:$BH$26,MATCH($B306,'Team forecast'!$B$3:$B$26,0),MATCH(BM$1,'Team forecast'!$R$2:$BH$2,0))*IF($X306&gt;0,-15000,0)</f>
        <v>0</v>
      </c>
      <c r="BN306" s="5">
        <f t="shared" si="349"/>
        <v>0</v>
      </c>
      <c r="BO306" s="5">
        <f t="shared" si="350"/>
        <v>0</v>
      </c>
      <c r="BP306" s="5">
        <f t="shared" si="351"/>
        <v>0</v>
      </c>
      <c r="BQ306" s="5">
        <f t="shared" si="352"/>
        <v>0</v>
      </c>
      <c r="BR306" s="5">
        <f t="shared" si="353"/>
        <v>0</v>
      </c>
      <c r="BS306" s="5">
        <f t="shared" si="354"/>
        <v>0</v>
      </c>
      <c r="BT306" s="5">
        <f t="shared" si="355"/>
        <v>0</v>
      </c>
      <c r="BU306" s="5">
        <f t="shared" si="356"/>
        <v>0</v>
      </c>
      <c r="BV306" s="5">
        <f t="shared" si="357"/>
        <v>0</v>
      </c>
      <c r="BW306" s="5">
        <f t="shared" si="358"/>
        <v>0</v>
      </c>
      <c r="BX306" s="5">
        <f t="shared" si="359"/>
        <v>-5000</v>
      </c>
      <c r="BY306" s="5">
        <f t="shared" si="360"/>
        <v>-15000</v>
      </c>
      <c r="BZ306" s="5">
        <f>MAX(INDEX('Team forecast'!$R$3:$BH$26,MATCH($B306,'Team forecast'!$B$3:$B$26,0),MATCH(BZ$1,'Team forecast'!$R$2:$BH$2,0))*($BX306)-(1-INDEX('Team forecast'!$R$3:$BH$26,MATCH($B306,'Team forecast'!$B$3:$B$26,0),MATCH(BZ$1,'Team forecast'!$R$2:$BH$2,0)))*(BY306+CH306)*0.01,-5000)</f>
        <v>-5000</v>
      </c>
      <c r="CA306" s="5">
        <f>MAX(INDEX('Team forecast'!$R$3:$BH$26,MATCH($B306,'Team forecast'!$B$3:$B$26,0),MATCH(CA$1,'Team forecast'!$R$2:$BH$2,0))*$BX306-(1-INDEX('Team forecast'!$R$3:$BH$26,MATCH($B306,'Team forecast'!$B$3:$B$26,0),MATCH(CA$1,'Team forecast'!$R$2:$BH$2,0)))*(BY306+BX306+CH306)*0.01,-5000)</f>
        <v>-5000</v>
      </c>
      <c r="CB306" s="5">
        <f>MAX(INDEX('Team forecast'!$R$3:$BH$26,MATCH($B306,'Team forecast'!$B$3:$B$26,0),MATCH(CB$1,'Team forecast'!$R$2:$BH$2,0))*$BX306-(1-INDEX('Team forecast'!$R$3:$BH$26,MATCH($B306,'Team forecast'!$B$3:$B$26,0),MATCH(CB$1,'Team forecast'!$R$2:$BH$2,0)))*(BY306+BX306*2+CH306)*0.01,0)</f>
        <v>0</v>
      </c>
      <c r="CC306" s="5">
        <v>0</v>
      </c>
      <c r="CD306" s="5">
        <f>+AK306+BD306*Cockpit!$C$3+BW306*Cockpit!$C$3^2+BZ306*Cockpit!$C$3^3+CA306*Cockpit!$C$3^4+CB306*Cockpit!$C$3^5+CC306*Cockpit!$C$3^6</f>
        <v>-10802.469135802468</v>
      </c>
      <c r="CE306" s="5"/>
      <c r="CF306" s="5"/>
      <c r="CG306" s="5">
        <v>0</v>
      </c>
      <c r="CH306" s="5">
        <f t="shared" si="361"/>
        <v>2995000</v>
      </c>
      <c r="CI306" s="5">
        <f t="shared" si="362"/>
        <v>2995000</v>
      </c>
      <c r="CJ306" s="1">
        <f t="shared" si="363"/>
        <v>-4.0000000000000001E-3</v>
      </c>
      <c r="CK306" s="5">
        <f>RANK(CD306,$CD$2:$CD$622)+COUNTIF($CD$2:$CD306,$CD306)-1</f>
        <v>509</v>
      </c>
      <c r="CL306" s="5">
        <f>RANK(CJ306,$CJ$2:$CJ$622)+COUNTIF($CJ$2:$CJ306,$CJ306)-1</f>
        <v>513</v>
      </c>
    </row>
    <row r="307" spans="1:90" x14ac:dyDescent="0.3">
      <c r="A307" t="str">
        <f>Players!P308</f>
        <v>Cristoph Baumgartner</v>
      </c>
      <c r="B307" t="str">
        <f>Players!G308</f>
        <v>Austria</v>
      </c>
      <c r="C307" t="str">
        <f>Players!AB308</f>
        <v>Midfield</v>
      </c>
      <c r="D307" s="1"/>
      <c r="F307" t="str">
        <f>IFERROR(INDEX(Lookup!B:B,MATCH(INDEX(Players!C:C,MATCH(E307,Players!A:A,0)),Lookup!D:D,0)),"")</f>
        <v/>
      </c>
      <c r="G307">
        <f>IF(Players!AC308=0,10000000,Players!AC308)</f>
        <v>3544000</v>
      </c>
      <c r="H307" s="16">
        <f>INDEX('Team forecast'!$B$2:$AO$26,MATCH('Master data'!$B307,'Team forecast'!$B$2:$B$26,0),MATCH('Master data'!H$1,'Team forecast'!$B$2:$AO$2,0))</f>
        <v>0.87092212684430403</v>
      </c>
      <c r="I307" s="16">
        <f>INDEX('Team forecast'!$B$2:$AO$26,MATCH('Master data'!$B307,'Team forecast'!$B$2:$B$26,0),MATCH('Master data'!I$1,'Team forecast'!$B$2:$AO$2,0))</f>
        <v>1.9317940875295669</v>
      </c>
      <c r="J307" s="16">
        <f>INDEX('Team forecast'!$B$2:$AO$26,MATCH('Master data'!$B307,'Team forecast'!$B$2:$B$26,0),MATCH('Master data'!J$1,'Team forecast'!$B$2:$AO$2,0))</f>
        <v>0.144888023369036</v>
      </c>
      <c r="K307" s="16">
        <f>INDEX('Team forecast'!$B$2:$AO$26,MATCH('Master data'!$B307,'Team forecast'!$B$2:$B$26,0),MATCH('Master data'!K$1,'Team forecast'!$B$2:$AO$2,0))</f>
        <v>2.830496912243988</v>
      </c>
      <c r="L307" s="16">
        <f>INDEX('Team forecast'!$B$2:$AO$26,MATCH('Master data'!$B307,'Team forecast'!$B$2:$B$26,0),MATCH('Master data'!L$1,'Team forecast'!$B$2:$AO$2,0))</f>
        <v>4.8733896299041355</v>
      </c>
      <c r="M307">
        <f>IF(Players!BC308=1,95,0)</f>
        <v>95</v>
      </c>
      <c r="N307" s="2">
        <f>Players!BN308</f>
        <v>7.8264942360692952E-2</v>
      </c>
      <c r="O307" s="2">
        <f>Players!BO308</f>
        <v>7.1190868174674071E-2</v>
      </c>
      <c r="P307" s="2">
        <f>Players!BP308</f>
        <v>0.10267013855002512</v>
      </c>
      <c r="Q307" s="2">
        <f>Players!BQ308</f>
        <v>0.20246425567703955</v>
      </c>
      <c r="R307" s="2">
        <f>Players!BR308</f>
        <v>0</v>
      </c>
      <c r="S307" s="2">
        <f t="shared" si="322"/>
        <v>0.87092212684430403</v>
      </c>
      <c r="T307" s="2">
        <f t="shared" si="323"/>
        <v>1.9317940875295669</v>
      </c>
      <c r="U307" s="16">
        <f>INDEX('Team forecast'!$B$2:$AO$26,MATCH('Master data'!$B307,'Team forecast'!$B$2:$B$26,0),MATCH('Master data'!U$1,'Team forecast'!$B$2:$AO$2,0))</f>
        <v>0.1569620253164557</v>
      </c>
      <c r="V307" s="16">
        <f>INDEX('Team forecast'!$B$2:$AO$26,MATCH('Master data'!$B307,'Team forecast'!$B$2:$B$26,0),MATCH('Master data'!V$1,'Team forecast'!$B$2:$AO$2,0))</f>
        <v>0.23544303797468349</v>
      </c>
      <c r="W307" s="16">
        <f>INDEX('Team forecast'!$B$2:$AO$26,MATCH('Master data'!$B307,'Team forecast'!$B$2:$B$26,0),MATCH('Master data'!W$1,'Team forecast'!$B$2:$AO$2,0))</f>
        <v>0.60759493670886078</v>
      </c>
      <c r="X307" s="5">
        <f t="shared" si="324"/>
        <v>7000</v>
      </c>
      <c r="Y307" s="5">
        <f t="shared" si="325"/>
        <v>3924.0506329113923</v>
      </c>
      <c r="Z307" s="5">
        <f t="shared" si="326"/>
        <v>1177.2151898734176</v>
      </c>
      <c r="AA307" s="5">
        <f t="shared" si="327"/>
        <v>-9113.9240506329115</v>
      </c>
      <c r="AB307" s="5">
        <f t="shared" si="328"/>
        <v>8520.3337572651963</v>
      </c>
      <c r="AC307" s="5">
        <f t="shared" si="329"/>
        <v>3100.0851161289806</v>
      </c>
      <c r="AD307" s="5">
        <f t="shared" si="330"/>
        <v>2906.0751014550856</v>
      </c>
      <c r="AE307" s="5">
        <f t="shared" si="331"/>
        <v>0</v>
      </c>
      <c r="AF307" s="5">
        <f t="shared" si="332"/>
        <v>0</v>
      </c>
      <c r="AG307" s="5">
        <f t="shared" si="333"/>
        <v>-4049.2851135407909</v>
      </c>
      <c r="AH307" s="5">
        <f t="shared" si="334"/>
        <v>0</v>
      </c>
      <c r="AI307" s="5">
        <f t="shared" si="335"/>
        <v>8709.2212684430397</v>
      </c>
      <c r="AJ307" s="5">
        <f t="shared" si="336"/>
        <v>-15454.352700236535</v>
      </c>
      <c r="AK307" s="5">
        <f>IFERROR(SUM(X307:AJ307),-5000)*((Cockpit!$C$3)^0)</f>
        <v>6719.4192016668767</v>
      </c>
      <c r="AL307" s="16">
        <f>INDEX('Team forecast'!$B$2:$AO$26,MATCH('Master data'!$B307,'Team forecast'!$B$2:$B$26,0),MATCH('Master data'!AL$1,'Team forecast'!$B$2:$AO$2,0))</f>
        <v>1.1592369104845446</v>
      </c>
      <c r="AM307" s="16">
        <f>INDEX('Team forecast'!$B$2:$AO$26,MATCH('Master data'!$B307,'Team forecast'!$B$2:$B$26,0),MATCH('Master data'!AM$1,'Team forecast'!$B$2:$AO$2,0))</f>
        <v>1.2844000534385505</v>
      </c>
      <c r="AN307" s="16">
        <f>INDEX('Team forecast'!$B$2:$AO$26,MATCH('Master data'!$B307,'Team forecast'!$B$2:$B$26,0),MATCH('Master data'!AN$1,'Team forecast'!$B$2:$AO$2,0))</f>
        <v>0.27681660899653981</v>
      </c>
      <c r="AO307" s="16">
        <f>INDEX('Team forecast'!$B$2:$AO$26,MATCH('Master data'!$B307,'Team forecast'!$B$2:$B$26,0),MATCH('Master data'!AO$1,'Team forecast'!$B$2:$AO$2,0))</f>
        <v>3.7675199590747699</v>
      </c>
      <c r="AP307" s="16">
        <f>INDEX('Team forecast'!$B$2:$AO$26,MATCH('Master data'!$B307,'Team forecast'!$B$2:$B$26,0),MATCH('Master data'!AP$1,'Team forecast'!$B$2:$AO$2,0))</f>
        <v>3.240191043901798</v>
      </c>
      <c r="AQ307" s="5">
        <f t="shared" si="337"/>
        <v>7000</v>
      </c>
      <c r="AR307" s="5">
        <f>INDEX('Team forecast'!$B$2:$AO$26,MATCH('Master data'!$B307,'Team forecast'!$B$2:$B$26,0),MATCH('Master data'!AR$1,'Team forecast'!$B$2:$AO$2,0))*IF(X307&gt;0,25000,0)</f>
        <v>7843.1372549019607</v>
      </c>
      <c r="AS307" s="16">
        <f>INDEX('Team forecast'!$B$2:$AO$26,MATCH('Master data'!$B307,'Team forecast'!$B$2:$B$26,0),MATCH('Master data'!AS$1,'Team forecast'!$B$2:$AO$2,0))*IF(X307&gt;0,5000,0)</f>
        <v>1470.5882352941173</v>
      </c>
      <c r="AT307" s="16">
        <f>INDEX('Team forecast'!$B$2:$AO$26,MATCH('Master data'!$B307,'Team forecast'!$B$2:$B$26,0),MATCH('Master data'!AT$1,'Team forecast'!$B$2:$AO$2,0))*IF(X307&gt;0,-15000,0)</f>
        <v>-5882.3529411764694</v>
      </c>
      <c r="AU307" s="5">
        <f t="shared" si="338"/>
        <v>11340.951247682582</v>
      </c>
      <c r="AV307" s="5">
        <f t="shared" si="339"/>
        <v>4126.3541038760832</v>
      </c>
      <c r="AW307" s="5">
        <f t="shared" si="340"/>
        <v>3868.1179618819156</v>
      </c>
      <c r="AX307" s="5">
        <f t="shared" si="341"/>
        <v>0</v>
      </c>
      <c r="AY307" s="5">
        <f t="shared" si="342"/>
        <v>0</v>
      </c>
      <c r="AZ307" s="5">
        <f t="shared" si="343"/>
        <v>-4049.2851135407909</v>
      </c>
      <c r="BA307" s="5">
        <f t="shared" si="344"/>
        <v>0</v>
      </c>
      <c r="BB307" s="5">
        <f t="shared" si="345"/>
        <v>11592.369104845446</v>
      </c>
      <c r="BC307" s="5">
        <f t="shared" si="346"/>
        <v>-10275.200427508404</v>
      </c>
      <c r="BD307" s="5">
        <f t="shared" si="347"/>
        <v>27034.679426256436</v>
      </c>
      <c r="BE307" s="16">
        <f>INDEX('Team forecast'!$B$2:$AO$26,MATCH('Master data'!$B307,'Team forecast'!$B$2:$B$26,0),MATCH('Master data'!BE$1,'Team forecast'!$B$2:$AO$2,0))</f>
        <v>0</v>
      </c>
      <c r="BF307" s="16">
        <f>INDEX('Team forecast'!$B$2:$AO$26,MATCH('Master data'!$B307,'Team forecast'!$B$2:$B$26,0),MATCH('Master data'!BF$1,'Team forecast'!$B$2:$AO$2,0))</f>
        <v>0</v>
      </c>
      <c r="BG307" s="16">
        <f>INDEX('Team forecast'!$B$2:$AO$26,MATCH('Master data'!$B307,'Team forecast'!$B$2:$B$26,0),MATCH('Master data'!BG$1,'Team forecast'!$B$2:$AO$2,0))</f>
        <v>0</v>
      </c>
      <c r="BH307" s="16">
        <f>INDEX('Team forecast'!$B$2:$AO$26,MATCH('Master data'!$B307,'Team forecast'!$B$2:$B$26,0),MATCH('Master data'!BH$1,'Team forecast'!$B$2:$AO$2,0))</f>
        <v>0</v>
      </c>
      <c r="BI307" s="16">
        <f>INDEX('Team forecast'!$B$2:$AO$26,MATCH('Master data'!$B307,'Team forecast'!$B$2:$B$26,0),MATCH('Master data'!BI$1,'Team forecast'!$B$2:$AO$2,0))</f>
        <v>0</v>
      </c>
      <c r="BJ307" s="5">
        <f t="shared" si="348"/>
        <v>7000</v>
      </c>
      <c r="BK307" s="5">
        <f>INDEX('Team forecast'!$R$3:$BH$26,MATCH($B307,'Team forecast'!$B$3:$B$26,0),MATCH(BK$1,'Team forecast'!$R$2:$BH$2,0))*IF($X307&gt;0,25000,0)</f>
        <v>0</v>
      </c>
      <c r="BL307" s="5">
        <f>INDEX('Team forecast'!$R$3:$BH$26,MATCH($B307,'Team forecast'!$B$3:$B$26,0),MATCH(BL$1,'Team forecast'!$R$2:$BH$2,0))*IF($X307&gt;0,5000,0)</f>
        <v>0</v>
      </c>
      <c r="BM307" s="5">
        <f>INDEX('Team forecast'!$R$3:$BH$26,MATCH($B307,'Team forecast'!$B$3:$B$26,0),MATCH(BM$1,'Team forecast'!$R$2:$BH$2,0))*IF($X307&gt;0,-15000,0)</f>
        <v>0</v>
      </c>
      <c r="BN307" s="5">
        <f t="shared" si="349"/>
        <v>0</v>
      </c>
      <c r="BO307" s="5">
        <f t="shared" si="350"/>
        <v>0</v>
      </c>
      <c r="BP307" s="5">
        <f t="shared" si="351"/>
        <v>0</v>
      </c>
      <c r="BQ307" s="5">
        <f t="shared" si="352"/>
        <v>0</v>
      </c>
      <c r="BR307" s="5">
        <f t="shared" si="353"/>
        <v>0</v>
      </c>
      <c r="BS307" s="5">
        <f t="shared" si="354"/>
        <v>-4049.2851135407909</v>
      </c>
      <c r="BT307" s="5">
        <f t="shared" si="355"/>
        <v>0</v>
      </c>
      <c r="BU307" s="5">
        <f t="shared" si="356"/>
        <v>0</v>
      </c>
      <c r="BV307" s="5">
        <f t="shared" si="357"/>
        <v>0</v>
      </c>
      <c r="BW307" s="5">
        <f t="shared" si="358"/>
        <v>0</v>
      </c>
      <c r="BX307" s="5">
        <f t="shared" si="359"/>
        <v>16877.049313961656</v>
      </c>
      <c r="BY307" s="5">
        <f t="shared" si="360"/>
        <v>50631.147941884963</v>
      </c>
      <c r="BZ307" s="5">
        <f>MAX(INDEX('Team forecast'!$R$3:$BH$26,MATCH($B307,'Team forecast'!$B$3:$B$26,0),MATCH(BZ$1,'Team forecast'!$R$2:$BH$2,0))*($BX307)-(1-INDEX('Team forecast'!$R$3:$BH$26,MATCH($B307,'Team forecast'!$B$3:$B$26,0),MATCH(BZ$1,'Team forecast'!$R$2:$BH$2,0)))*(BY307+CH307)*0.01,-5000)</f>
        <v>2331.4861969438407</v>
      </c>
      <c r="CA307" s="5">
        <f>MAX(INDEX('Team forecast'!$R$3:$BH$26,MATCH($B307,'Team forecast'!$B$3:$B$26,0),MATCH(CA$1,'Team forecast'!$R$2:$BH$2,0))*$BX307-(1-INDEX('Team forecast'!$R$3:$BH$26,MATCH($B307,'Team forecast'!$B$3:$B$26,0),MATCH(CA$1,'Team forecast'!$R$2:$BH$2,0)))*(BY307+BX307+CH307)*0.01,-5000)</f>
        <v>-5000</v>
      </c>
      <c r="CB307" s="5">
        <f>MAX(INDEX('Team forecast'!$R$3:$BH$26,MATCH($B307,'Team forecast'!$B$3:$B$26,0),MATCH(CB$1,'Team forecast'!$R$2:$BH$2,0))*$BX307-(1-INDEX('Team forecast'!$R$3:$BH$26,MATCH($B307,'Team forecast'!$B$3:$B$26,0),MATCH(CB$1,'Team forecast'!$R$2:$BH$2,0)))*(BY307+BX307*2+CH307)*0.01,0)</f>
        <v>0</v>
      </c>
      <c r="CC307" s="5">
        <v>0</v>
      </c>
      <c r="CD307" s="5">
        <f>+AK307+BD307*Cockpit!$C$3+BW307*Cockpit!$C$3^2+BZ307*Cockpit!$C$3^3+CA307*Cockpit!$C$3^4+CB307*Cockpit!$C$3^5+CC307*Cockpit!$C$3^6</f>
        <v>24445.695223203911</v>
      </c>
      <c r="CE307" s="5"/>
      <c r="CF307" s="5"/>
      <c r="CG307" s="5">
        <v>0</v>
      </c>
      <c r="CH307" s="5">
        <f t="shared" si="361"/>
        <v>3544000</v>
      </c>
      <c r="CI307" s="5">
        <f t="shared" si="362"/>
        <v>3544000</v>
      </c>
      <c r="CJ307" s="1">
        <f t="shared" si="363"/>
        <v>7.0000000000000001E-3</v>
      </c>
      <c r="CK307" s="5">
        <f>RANK(CD307,$CD$2:$CD$622)+COUNTIF($CD$2:$CD307,$CD307)-1</f>
        <v>284</v>
      </c>
      <c r="CL307" s="5">
        <f>RANK(CJ307,$CJ$2:$CJ$622)+COUNTIF($CJ$2:$CJ307,$CJ307)-1</f>
        <v>301</v>
      </c>
    </row>
    <row r="308" spans="1:90" x14ac:dyDescent="0.3">
      <c r="A308" t="str">
        <f>Players!P309</f>
        <v>Jonas Lössl</v>
      </c>
      <c r="B308" t="str">
        <f>Players!G309</f>
        <v>Denmark</v>
      </c>
      <c r="C308" t="str">
        <f>Players!AB309</f>
        <v>Goalkeeper</v>
      </c>
      <c r="D308" s="1"/>
      <c r="F308" t="str">
        <f>IFERROR(INDEX(Lookup!B:B,MATCH(INDEX(Players!C:C,MATCH(E308,Players!A:A,0)),Lookup!D:D,0)),"")</f>
        <v/>
      </c>
      <c r="G308">
        <f>IF(Players!AC309=0,10000000,Players!AC309)</f>
        <v>4495000</v>
      </c>
      <c r="H308" s="16">
        <f>INDEX('Team forecast'!$B$2:$AO$26,MATCH('Master data'!$B308,'Team forecast'!$B$2:$B$26,0),MATCH('Master data'!H$1,'Team forecast'!$B$2:$AO$2,0))</f>
        <v>0.98501256392320902</v>
      </c>
      <c r="I308" s="16">
        <f>INDEX('Team forecast'!$B$2:$AO$26,MATCH('Master data'!$B308,'Team forecast'!$B$2:$B$26,0),MATCH('Master data'!I$1,'Team forecast'!$B$2:$AO$2,0))</f>
        <v>1.3904776720313736</v>
      </c>
      <c r="J308" s="16">
        <f>INDEX('Team forecast'!$B$2:$AO$26,MATCH('Master data'!$B308,'Team forecast'!$B$2:$B$26,0),MATCH('Master data'!J$1,'Team forecast'!$B$2:$AO$2,0))</f>
        <v>0.24895635673624289</v>
      </c>
      <c r="K308" s="16">
        <f>INDEX('Team forecast'!$B$2:$AO$26,MATCH('Master data'!$B308,'Team forecast'!$B$2:$B$26,0),MATCH('Master data'!K$1,'Team forecast'!$B$2:$AO$2,0))</f>
        <v>2.97447872921548</v>
      </c>
      <c r="L308" s="16">
        <f>INDEX('Team forecast'!$B$2:$AO$26,MATCH('Master data'!$B308,'Team forecast'!$B$2:$B$26,0),MATCH('Master data'!L$1,'Team forecast'!$B$2:$AO$2,0))</f>
        <v>3.7580477622469557</v>
      </c>
      <c r="M308">
        <f>IF(Players!BC309=1,95,0)</f>
        <v>0</v>
      </c>
      <c r="N308" s="2">
        <f>Players!BN309</f>
        <v>0</v>
      </c>
      <c r="O308" s="2">
        <f>Players!BO309</f>
        <v>0</v>
      </c>
      <c r="P308" s="2">
        <f>Players!BP309</f>
        <v>0</v>
      </c>
      <c r="Q308" s="2">
        <f>Players!BQ309</f>
        <v>1.3513513513513513E-2</v>
      </c>
      <c r="R308" s="2">
        <f>Players!BR309</f>
        <v>0</v>
      </c>
      <c r="S308" s="2">
        <f t="shared" si="322"/>
        <v>0.98501256392320902</v>
      </c>
      <c r="T308" s="2">
        <f t="shared" si="323"/>
        <v>1.3904776720313736</v>
      </c>
      <c r="U308" s="16">
        <f>INDEX('Team forecast'!$B$2:$AO$26,MATCH('Master data'!$B308,'Team forecast'!$B$2:$B$26,0),MATCH('Master data'!U$1,'Team forecast'!$B$2:$AO$2,0))</f>
        <v>0.23339658444022771</v>
      </c>
      <c r="V308" s="16">
        <f>INDEX('Team forecast'!$B$2:$AO$26,MATCH('Master data'!$B308,'Team forecast'!$B$2:$B$26,0),MATCH('Master data'!V$1,'Team forecast'!$B$2:$AO$2,0))</f>
        <v>0.31119544592030363</v>
      </c>
      <c r="W308" s="16">
        <f>INDEX('Team forecast'!$B$2:$AO$26,MATCH('Master data'!$B308,'Team forecast'!$B$2:$B$26,0),MATCH('Master data'!W$1,'Team forecast'!$B$2:$AO$2,0))</f>
        <v>0.45540796963946878</v>
      </c>
      <c r="X308" s="5">
        <f t="shared" si="324"/>
        <v>-5000</v>
      </c>
      <c r="Y308" s="5">
        <f t="shared" si="325"/>
        <v>0</v>
      </c>
      <c r="Z308" s="5">
        <f t="shared" si="326"/>
        <v>0</v>
      </c>
      <c r="AA308" s="5">
        <f t="shared" si="327"/>
        <v>0</v>
      </c>
      <c r="AB308" s="5">
        <f t="shared" si="328"/>
        <v>0</v>
      </c>
      <c r="AC308" s="5">
        <f t="shared" si="329"/>
        <v>0</v>
      </c>
      <c r="AD308" s="5">
        <f t="shared" si="330"/>
        <v>0</v>
      </c>
      <c r="AE308" s="5">
        <f t="shared" si="331"/>
        <v>18671.726755218217</v>
      </c>
      <c r="AF308" s="5">
        <f t="shared" si="332"/>
        <v>11837.850451077911</v>
      </c>
      <c r="AG308" s="5">
        <f t="shared" si="333"/>
        <v>0</v>
      </c>
      <c r="AH308" s="5">
        <f t="shared" si="334"/>
        <v>0</v>
      </c>
      <c r="AI308" s="5">
        <f t="shared" si="335"/>
        <v>0</v>
      </c>
      <c r="AJ308" s="5">
        <f t="shared" si="336"/>
        <v>0</v>
      </c>
      <c r="AK308" s="5">
        <f>IFERROR(SUM(X308:AJ308),-5000)*((Cockpit!$C$3)^0)</f>
        <v>25509.577206296126</v>
      </c>
      <c r="AL308" s="16">
        <f>INDEX('Team forecast'!$B$2:$AO$26,MATCH('Master data'!$B308,'Team forecast'!$B$2:$B$26,0),MATCH('Master data'!AL$1,'Team forecast'!$B$2:$AO$2,0))</f>
        <v>1.4540427762338861</v>
      </c>
      <c r="AM308" s="16">
        <f>INDEX('Team forecast'!$B$2:$AO$26,MATCH('Master data'!$B308,'Team forecast'!$B$2:$B$26,0),MATCH('Master data'!AM$1,'Team forecast'!$B$2:$AO$2,0))</f>
        <v>0.9840391469881502</v>
      </c>
      <c r="AN308" s="16">
        <f>INDEX('Team forecast'!$B$2:$AO$26,MATCH('Master data'!$B308,'Team forecast'!$B$2:$B$26,0),MATCH('Master data'!AN$1,'Team forecast'!$B$2:$AO$2,0))</f>
        <v>0.37379821958456971</v>
      </c>
      <c r="AO308" s="16">
        <f>INDEX('Team forecast'!$B$2:$AO$26,MATCH('Master data'!$B308,'Team forecast'!$B$2:$B$26,0),MATCH('Master data'!AO$1,'Team forecast'!$B$2:$AO$2,0))</f>
        <v>4.390826541390485</v>
      </c>
      <c r="AP308" s="16">
        <f>INDEX('Team forecast'!$B$2:$AO$26,MATCH('Master data'!$B308,'Team forecast'!$B$2:$B$26,0),MATCH('Master data'!AP$1,'Team forecast'!$B$2:$AO$2,0))</f>
        <v>2.6595652621301356</v>
      </c>
      <c r="AQ308" s="5">
        <f t="shared" si="337"/>
        <v>-5000</v>
      </c>
      <c r="AR308" s="5">
        <f>INDEX('Team forecast'!$B$2:$AO$26,MATCH('Master data'!$B308,'Team forecast'!$B$2:$B$26,0),MATCH('Master data'!AR$1,'Team forecast'!$B$2:$AO$2,0))*IF(X308&gt;0,25000,0)</f>
        <v>0</v>
      </c>
      <c r="AS308" s="16">
        <f>INDEX('Team forecast'!$B$2:$AO$26,MATCH('Master data'!$B308,'Team forecast'!$B$2:$B$26,0),MATCH('Master data'!AS$1,'Team forecast'!$B$2:$AO$2,0))*IF(X308&gt;0,5000,0)</f>
        <v>0</v>
      </c>
      <c r="AT308" s="16">
        <f>INDEX('Team forecast'!$B$2:$AO$26,MATCH('Master data'!$B308,'Team forecast'!$B$2:$B$26,0),MATCH('Master data'!AT$1,'Team forecast'!$B$2:$AO$2,0))*IF(X308&gt;0,-15000,0)</f>
        <v>0</v>
      </c>
      <c r="AU308" s="5">
        <f t="shared" si="338"/>
        <v>0</v>
      </c>
      <c r="AV308" s="5">
        <f t="shared" si="339"/>
        <v>0</v>
      </c>
      <c r="AW308" s="5">
        <f t="shared" si="340"/>
        <v>0</v>
      </c>
      <c r="AX308" s="5">
        <f t="shared" si="341"/>
        <v>28034.866468842727</v>
      </c>
      <c r="AY308" s="5">
        <f t="shared" si="342"/>
        <v>8377.6305757099271</v>
      </c>
      <c r="AZ308" s="5">
        <f t="shared" si="343"/>
        <v>0</v>
      </c>
      <c r="BA308" s="5">
        <f t="shared" si="344"/>
        <v>0</v>
      </c>
      <c r="BB308" s="5">
        <f t="shared" si="345"/>
        <v>0</v>
      </c>
      <c r="BC308" s="5">
        <f t="shared" si="346"/>
        <v>0</v>
      </c>
      <c r="BD308" s="5">
        <f t="shared" si="347"/>
        <v>31412.497044552656</v>
      </c>
      <c r="BE308" s="16">
        <f>INDEX('Team forecast'!$B$2:$AO$26,MATCH('Master data'!$B308,'Team forecast'!$B$2:$B$26,0),MATCH('Master data'!BE$1,'Team forecast'!$B$2:$AO$2,0))</f>
        <v>0</v>
      </c>
      <c r="BF308" s="16">
        <f>INDEX('Team forecast'!$B$2:$AO$26,MATCH('Master data'!$B308,'Team forecast'!$B$2:$B$26,0),MATCH('Master data'!BF$1,'Team forecast'!$B$2:$AO$2,0))</f>
        <v>0</v>
      </c>
      <c r="BG308" s="16">
        <f>INDEX('Team forecast'!$B$2:$AO$26,MATCH('Master data'!$B308,'Team forecast'!$B$2:$B$26,0),MATCH('Master data'!BG$1,'Team forecast'!$B$2:$AO$2,0))</f>
        <v>0</v>
      </c>
      <c r="BH308" s="16">
        <f>INDEX('Team forecast'!$B$2:$AO$26,MATCH('Master data'!$B308,'Team forecast'!$B$2:$B$26,0),MATCH('Master data'!BH$1,'Team forecast'!$B$2:$AO$2,0))</f>
        <v>0</v>
      </c>
      <c r="BI308" s="16">
        <f>INDEX('Team forecast'!$B$2:$AO$26,MATCH('Master data'!$B308,'Team forecast'!$B$2:$B$26,0),MATCH('Master data'!BI$1,'Team forecast'!$B$2:$AO$2,0))</f>
        <v>0</v>
      </c>
      <c r="BJ308" s="5">
        <f t="shared" si="348"/>
        <v>-5000</v>
      </c>
      <c r="BK308" s="5">
        <f>INDEX('Team forecast'!$R$3:$BH$26,MATCH($B308,'Team forecast'!$B$3:$B$26,0),MATCH(BK$1,'Team forecast'!$R$2:$BH$2,0))*IF($X308&gt;0,25000,0)</f>
        <v>0</v>
      </c>
      <c r="BL308" s="5">
        <f>INDEX('Team forecast'!$R$3:$BH$26,MATCH($B308,'Team forecast'!$B$3:$B$26,0),MATCH(BL$1,'Team forecast'!$R$2:$BH$2,0))*IF($X308&gt;0,5000,0)</f>
        <v>0</v>
      </c>
      <c r="BM308" s="5">
        <f>INDEX('Team forecast'!$R$3:$BH$26,MATCH($B308,'Team forecast'!$B$3:$B$26,0),MATCH(BM$1,'Team forecast'!$R$2:$BH$2,0))*IF($X308&gt;0,-15000,0)</f>
        <v>0</v>
      </c>
      <c r="BN308" s="5">
        <f t="shared" si="349"/>
        <v>0</v>
      </c>
      <c r="BO308" s="5">
        <f t="shared" si="350"/>
        <v>0</v>
      </c>
      <c r="BP308" s="5">
        <f t="shared" si="351"/>
        <v>0</v>
      </c>
      <c r="BQ308" s="5">
        <f t="shared" si="352"/>
        <v>0</v>
      </c>
      <c r="BR308" s="5">
        <f t="shared" si="353"/>
        <v>0</v>
      </c>
      <c r="BS308" s="5">
        <f t="shared" si="354"/>
        <v>0</v>
      </c>
      <c r="BT308" s="5">
        <f t="shared" si="355"/>
        <v>0</v>
      </c>
      <c r="BU308" s="5">
        <f t="shared" si="356"/>
        <v>0</v>
      </c>
      <c r="BV308" s="5">
        <f t="shared" si="357"/>
        <v>0</v>
      </c>
      <c r="BW308" s="5">
        <f t="shared" si="358"/>
        <v>0</v>
      </c>
      <c r="BX308" s="5">
        <f t="shared" si="359"/>
        <v>28461.037125424391</v>
      </c>
      <c r="BY308" s="5">
        <f t="shared" si="360"/>
        <v>85383.111376273169</v>
      </c>
      <c r="BZ308" s="5">
        <f>MAX(INDEX('Team forecast'!$R$3:$BH$26,MATCH($B308,'Team forecast'!$B$3:$B$26,0),MATCH(BZ$1,'Team forecast'!$R$2:$BH$2,0))*($BX308)-(1-INDEX('Team forecast'!$R$3:$BH$26,MATCH($B308,'Team forecast'!$B$3:$B$26,0),MATCH(BZ$1,'Team forecast'!$R$2:$BH$2,0)))*(BY308+CH308)*0.01,-5000)</f>
        <v>-5000</v>
      </c>
      <c r="CA308" s="5">
        <f>MAX(INDEX('Team forecast'!$R$3:$BH$26,MATCH($B308,'Team forecast'!$B$3:$B$26,0),MATCH(CA$1,'Team forecast'!$R$2:$BH$2,0))*$BX308-(1-INDEX('Team forecast'!$R$3:$BH$26,MATCH($B308,'Team forecast'!$B$3:$B$26,0),MATCH(CA$1,'Team forecast'!$R$2:$BH$2,0)))*(BY308+BX308+CH308)*0.01,-5000)</f>
        <v>-5000</v>
      </c>
      <c r="CB308" s="5">
        <f>MAX(INDEX('Team forecast'!$R$3:$BH$26,MATCH($B308,'Team forecast'!$B$3:$B$26,0),MATCH(CB$1,'Team forecast'!$R$2:$BH$2,0))*$BX308-(1-INDEX('Team forecast'!$R$3:$BH$26,MATCH($B308,'Team forecast'!$B$3:$B$26,0),MATCH(CB$1,'Team forecast'!$R$2:$BH$2,0)))*(BY308+BX308*2+CH308)*0.01,0)</f>
        <v>0</v>
      </c>
      <c r="CC308" s="5">
        <v>0</v>
      </c>
      <c r="CD308" s="5">
        <f>+AK308+BD308*Cockpit!$C$3+BW308*Cockpit!$C$3^2+BZ308*Cockpit!$C$3^3+CA308*Cockpit!$C$3^4+CB308*Cockpit!$C$3^5+CC308*Cockpit!$C$3^6</f>
        <v>43982.106100195429</v>
      </c>
      <c r="CE308" s="5"/>
      <c r="CF308" s="5"/>
      <c r="CG308" s="5">
        <v>0</v>
      </c>
      <c r="CH308" s="5">
        <f t="shared" si="361"/>
        <v>4495000</v>
      </c>
      <c r="CI308" s="5">
        <f t="shared" si="362"/>
        <v>4495000</v>
      </c>
      <c r="CJ308" s="1">
        <f t="shared" si="363"/>
        <v>0.01</v>
      </c>
      <c r="CK308" s="5">
        <f>RANK(CD308,$CD$2:$CD$622)+COUNTIF($CD$2:$CD308,$CD308)-1</f>
        <v>190</v>
      </c>
      <c r="CL308" s="5">
        <f>RANK(CJ308,$CJ$2:$CJ$622)+COUNTIF($CJ$2:$CJ308,$CJ308)-1</f>
        <v>247</v>
      </c>
    </row>
    <row r="309" spans="1:90" x14ac:dyDescent="0.3">
      <c r="A309" t="str">
        <f>Players!P310</f>
        <v>Simon Kjaer</v>
      </c>
      <c r="B309" t="str">
        <f>Players!G310</f>
        <v>Denmark</v>
      </c>
      <c r="C309" t="str">
        <f>Players!AB310</f>
        <v>Defense</v>
      </c>
      <c r="D309" s="1"/>
      <c r="F309" t="str">
        <f>IFERROR(INDEX(Lookup!B:B,MATCH(INDEX(Players!C:C,MATCH(E309,Players!A:A,0)),Lookup!D:D,0)),"")</f>
        <v/>
      </c>
      <c r="G309">
        <f>IF(Players!AC310=0,10000000,Players!AC310)</f>
        <v>3984000</v>
      </c>
      <c r="H309" s="16">
        <f>INDEX('Team forecast'!$B$2:$AO$26,MATCH('Master data'!$B309,'Team forecast'!$B$2:$B$26,0),MATCH('Master data'!H$1,'Team forecast'!$B$2:$AO$2,0))</f>
        <v>0.98501256392320902</v>
      </c>
      <c r="I309" s="16">
        <f>INDEX('Team forecast'!$B$2:$AO$26,MATCH('Master data'!$B309,'Team forecast'!$B$2:$B$26,0),MATCH('Master data'!I$1,'Team forecast'!$B$2:$AO$2,0))</f>
        <v>1.3904776720313736</v>
      </c>
      <c r="J309" s="16">
        <f>INDEX('Team forecast'!$B$2:$AO$26,MATCH('Master data'!$B309,'Team forecast'!$B$2:$B$26,0),MATCH('Master data'!J$1,'Team forecast'!$B$2:$AO$2,0))</f>
        <v>0.24895635673624289</v>
      </c>
      <c r="K309" s="16">
        <f>INDEX('Team forecast'!$B$2:$AO$26,MATCH('Master data'!$B309,'Team forecast'!$B$2:$B$26,0),MATCH('Master data'!K$1,'Team forecast'!$B$2:$AO$2,0))</f>
        <v>2.97447872921548</v>
      </c>
      <c r="L309" s="16">
        <f>INDEX('Team forecast'!$B$2:$AO$26,MATCH('Master data'!$B309,'Team forecast'!$B$2:$B$26,0),MATCH('Master data'!L$1,'Team forecast'!$B$2:$AO$2,0))</f>
        <v>3.7580477622469557</v>
      </c>
      <c r="M309">
        <f>IF(Players!BC310=1,95,0)</f>
        <v>95</v>
      </c>
      <c r="N309" s="2">
        <f>Players!BN310</f>
        <v>8.8480482389155148E-3</v>
      </c>
      <c r="O309" s="2">
        <f>Players!BO310</f>
        <v>0.1273081810776461</v>
      </c>
      <c r="P309" s="2">
        <f>Players!BP310</f>
        <v>1.8791115659840176E-2</v>
      </c>
      <c r="Q309" s="2">
        <f>Players!BQ310</f>
        <v>0.12634390651085142</v>
      </c>
      <c r="R309" s="2">
        <f>Players!BR310</f>
        <v>0</v>
      </c>
      <c r="S309" s="2">
        <f t="shared" si="322"/>
        <v>0.98501256392320902</v>
      </c>
      <c r="T309" s="2">
        <f t="shared" si="323"/>
        <v>1.3904776720313736</v>
      </c>
      <c r="U309" s="16">
        <f>INDEX('Team forecast'!$B$2:$AO$26,MATCH('Master data'!$B309,'Team forecast'!$B$2:$B$26,0),MATCH('Master data'!U$1,'Team forecast'!$B$2:$AO$2,0))</f>
        <v>0.23339658444022771</v>
      </c>
      <c r="V309" s="16">
        <f>INDEX('Team forecast'!$B$2:$AO$26,MATCH('Master data'!$B309,'Team forecast'!$B$2:$B$26,0),MATCH('Master data'!V$1,'Team forecast'!$B$2:$AO$2,0))</f>
        <v>0.31119544592030363</v>
      </c>
      <c r="W309" s="16">
        <f>INDEX('Team forecast'!$B$2:$AO$26,MATCH('Master data'!$B309,'Team forecast'!$B$2:$B$26,0),MATCH('Master data'!W$1,'Team forecast'!$B$2:$AO$2,0))</f>
        <v>0.45540796963946878</v>
      </c>
      <c r="X309" s="5">
        <f t="shared" si="324"/>
        <v>7000</v>
      </c>
      <c r="Y309" s="5">
        <f t="shared" si="325"/>
        <v>5834.9146110056927</v>
      </c>
      <c r="Z309" s="5">
        <f t="shared" si="326"/>
        <v>1555.977229601518</v>
      </c>
      <c r="AA309" s="5">
        <f t="shared" si="327"/>
        <v>-6831.1195445920321</v>
      </c>
      <c r="AB309" s="5">
        <f t="shared" si="328"/>
        <v>1307.3158022295609</v>
      </c>
      <c r="AC309" s="5">
        <f t="shared" si="329"/>
        <v>6270.0078925846174</v>
      </c>
      <c r="AD309" s="5">
        <f t="shared" si="330"/>
        <v>558.93773828422513</v>
      </c>
      <c r="AE309" s="5">
        <f t="shared" si="331"/>
        <v>12447.817836812144</v>
      </c>
      <c r="AF309" s="5">
        <f t="shared" si="332"/>
        <v>0</v>
      </c>
      <c r="AG309" s="5">
        <f t="shared" si="333"/>
        <v>-2526.8781302170282</v>
      </c>
      <c r="AH309" s="5">
        <f t="shared" si="334"/>
        <v>0</v>
      </c>
      <c r="AI309" s="5">
        <f t="shared" si="335"/>
        <v>9850.1256392320902</v>
      </c>
      <c r="AJ309" s="5">
        <f t="shared" si="336"/>
        <v>-11123.821376250989</v>
      </c>
      <c r="AK309" s="5">
        <f>IFERROR(SUM(X309:AJ309),-5000)*((Cockpit!$C$3)^0)</f>
        <v>24343.277698689795</v>
      </c>
      <c r="AL309" s="16">
        <f>INDEX('Team forecast'!$B$2:$AO$26,MATCH('Master data'!$B309,'Team forecast'!$B$2:$B$26,0),MATCH('Master data'!AL$1,'Team forecast'!$B$2:$AO$2,0))</f>
        <v>1.4540427762338861</v>
      </c>
      <c r="AM309" s="16">
        <f>INDEX('Team forecast'!$B$2:$AO$26,MATCH('Master data'!$B309,'Team forecast'!$B$2:$B$26,0),MATCH('Master data'!AM$1,'Team forecast'!$B$2:$AO$2,0))</f>
        <v>0.9840391469881502</v>
      </c>
      <c r="AN309" s="16">
        <f>INDEX('Team forecast'!$B$2:$AO$26,MATCH('Master data'!$B309,'Team forecast'!$B$2:$B$26,0),MATCH('Master data'!AN$1,'Team forecast'!$B$2:$AO$2,0))</f>
        <v>0.37379821958456971</v>
      </c>
      <c r="AO309" s="16">
        <f>INDEX('Team forecast'!$B$2:$AO$26,MATCH('Master data'!$B309,'Team forecast'!$B$2:$B$26,0),MATCH('Master data'!AO$1,'Team forecast'!$B$2:$AO$2,0))</f>
        <v>4.390826541390485</v>
      </c>
      <c r="AP309" s="16">
        <f>INDEX('Team forecast'!$B$2:$AO$26,MATCH('Master data'!$B309,'Team forecast'!$B$2:$B$26,0),MATCH('Master data'!AP$1,'Team forecast'!$B$2:$AO$2,0))</f>
        <v>2.6595652621301356</v>
      </c>
      <c r="AQ309" s="5">
        <f t="shared" si="337"/>
        <v>7000</v>
      </c>
      <c r="AR309" s="5">
        <f>INDEX('Team forecast'!$B$2:$AO$26,MATCH('Master data'!$B309,'Team forecast'!$B$2:$B$26,0),MATCH('Master data'!AR$1,'Team forecast'!$B$2:$AO$2,0))*IF(X309&gt;0,25000,0)</f>
        <v>11980.712166172105</v>
      </c>
      <c r="AS309" s="16">
        <f>INDEX('Team forecast'!$B$2:$AO$26,MATCH('Master data'!$B309,'Team forecast'!$B$2:$B$26,0),MATCH('Master data'!AS$1,'Team forecast'!$B$2:$AO$2,0))*IF(X309&gt;0,5000,0)</f>
        <v>1374.2581602373884</v>
      </c>
      <c r="AT309" s="16">
        <f>INDEX('Team forecast'!$B$2:$AO$26,MATCH('Master data'!$B309,'Team forecast'!$B$2:$B$26,0),MATCH('Master data'!AT$1,'Team forecast'!$B$2:$AO$2,0))*IF(X309&gt;0,-15000,0)</f>
        <v>-3688.7982195845689</v>
      </c>
      <c r="AU309" s="5">
        <f t="shared" si="338"/>
        <v>1929.8160938346093</v>
      </c>
      <c r="AV309" s="5">
        <f t="shared" si="339"/>
        <v>9255.5770525713415</v>
      </c>
      <c r="AW309" s="5">
        <f t="shared" si="340"/>
        <v>825.0852938156462</v>
      </c>
      <c r="AX309" s="5">
        <f t="shared" si="341"/>
        <v>18689.910979228487</v>
      </c>
      <c r="AY309" s="5">
        <f t="shared" si="342"/>
        <v>0</v>
      </c>
      <c r="AZ309" s="5">
        <f t="shared" si="343"/>
        <v>-2526.8781302170282</v>
      </c>
      <c r="BA309" s="5">
        <f t="shared" si="344"/>
        <v>0</v>
      </c>
      <c r="BB309" s="5">
        <f t="shared" si="345"/>
        <v>14540.427762338861</v>
      </c>
      <c r="BC309" s="5">
        <f t="shared" si="346"/>
        <v>-7872.3131759052012</v>
      </c>
      <c r="BD309" s="5">
        <f t="shared" si="347"/>
        <v>51507.79798249164</v>
      </c>
      <c r="BE309" s="16">
        <f>INDEX('Team forecast'!$B$2:$AO$26,MATCH('Master data'!$B309,'Team forecast'!$B$2:$B$26,0),MATCH('Master data'!BE$1,'Team forecast'!$B$2:$AO$2,0))</f>
        <v>0</v>
      </c>
      <c r="BF309" s="16">
        <f>INDEX('Team forecast'!$B$2:$AO$26,MATCH('Master data'!$B309,'Team forecast'!$B$2:$B$26,0),MATCH('Master data'!BF$1,'Team forecast'!$B$2:$AO$2,0))</f>
        <v>0</v>
      </c>
      <c r="BG309" s="16">
        <f>INDEX('Team forecast'!$B$2:$AO$26,MATCH('Master data'!$B309,'Team forecast'!$B$2:$B$26,0),MATCH('Master data'!BG$1,'Team forecast'!$B$2:$AO$2,0))</f>
        <v>0</v>
      </c>
      <c r="BH309" s="16">
        <f>INDEX('Team forecast'!$B$2:$AO$26,MATCH('Master data'!$B309,'Team forecast'!$B$2:$B$26,0),MATCH('Master data'!BH$1,'Team forecast'!$B$2:$AO$2,0))</f>
        <v>0</v>
      </c>
      <c r="BI309" s="16">
        <f>INDEX('Team forecast'!$B$2:$AO$26,MATCH('Master data'!$B309,'Team forecast'!$B$2:$B$26,0),MATCH('Master data'!BI$1,'Team forecast'!$B$2:$AO$2,0))</f>
        <v>0</v>
      </c>
      <c r="BJ309" s="5">
        <f t="shared" si="348"/>
        <v>7000</v>
      </c>
      <c r="BK309" s="5">
        <f>INDEX('Team forecast'!$R$3:$BH$26,MATCH($B309,'Team forecast'!$B$3:$B$26,0),MATCH(BK$1,'Team forecast'!$R$2:$BH$2,0))*IF($X309&gt;0,25000,0)</f>
        <v>0</v>
      </c>
      <c r="BL309" s="5">
        <f>INDEX('Team forecast'!$R$3:$BH$26,MATCH($B309,'Team forecast'!$B$3:$B$26,0),MATCH(BL$1,'Team forecast'!$R$2:$BH$2,0))*IF($X309&gt;0,5000,0)</f>
        <v>0</v>
      </c>
      <c r="BM309" s="5">
        <f>INDEX('Team forecast'!$R$3:$BH$26,MATCH($B309,'Team forecast'!$B$3:$B$26,0),MATCH(BM$1,'Team forecast'!$R$2:$BH$2,0))*IF($X309&gt;0,-15000,0)</f>
        <v>0</v>
      </c>
      <c r="BN309" s="5">
        <f t="shared" si="349"/>
        <v>0</v>
      </c>
      <c r="BO309" s="5">
        <f t="shared" si="350"/>
        <v>0</v>
      </c>
      <c r="BP309" s="5">
        <f t="shared" si="351"/>
        <v>0</v>
      </c>
      <c r="BQ309" s="5">
        <f t="shared" si="352"/>
        <v>0</v>
      </c>
      <c r="BR309" s="5">
        <f t="shared" si="353"/>
        <v>0</v>
      </c>
      <c r="BS309" s="5">
        <f t="shared" si="354"/>
        <v>-2526.8781302170282</v>
      </c>
      <c r="BT309" s="5">
        <f t="shared" si="355"/>
        <v>0</v>
      </c>
      <c r="BU309" s="5">
        <f t="shared" si="356"/>
        <v>0</v>
      </c>
      <c r="BV309" s="5">
        <f t="shared" si="357"/>
        <v>0</v>
      </c>
      <c r="BW309" s="5">
        <f t="shared" si="358"/>
        <v>0</v>
      </c>
      <c r="BX309" s="5">
        <f t="shared" si="359"/>
        <v>37925.537840590718</v>
      </c>
      <c r="BY309" s="5">
        <f t="shared" si="360"/>
        <v>113776.61352177215</v>
      </c>
      <c r="BZ309" s="5">
        <f>MAX(INDEX('Team forecast'!$R$3:$BH$26,MATCH($B309,'Team forecast'!$B$3:$B$26,0),MATCH(BZ$1,'Team forecast'!$R$2:$BH$2,0))*($BX309)-(1-INDEX('Team forecast'!$R$3:$BH$26,MATCH($B309,'Team forecast'!$B$3:$B$26,0),MATCH(BZ$1,'Team forecast'!$R$2:$BH$2,0)))*(BY309+CH309)*0.01,-5000)</f>
        <v>550.28858889198091</v>
      </c>
      <c r="CA309" s="5">
        <f>MAX(INDEX('Team forecast'!$R$3:$BH$26,MATCH($B309,'Team forecast'!$B$3:$B$26,0),MATCH(CA$1,'Team forecast'!$R$2:$BH$2,0))*$BX309-(1-INDEX('Team forecast'!$R$3:$BH$26,MATCH($B309,'Team forecast'!$B$3:$B$26,0),MATCH(CA$1,'Team forecast'!$R$2:$BH$2,0)))*(BY309+BX309+CH309)*0.01,-5000)</f>
        <v>-5000</v>
      </c>
      <c r="CB309" s="5">
        <f>MAX(INDEX('Team forecast'!$R$3:$BH$26,MATCH($B309,'Team forecast'!$B$3:$B$26,0),MATCH(CB$1,'Team forecast'!$R$2:$BH$2,0))*$BX309-(1-INDEX('Team forecast'!$R$3:$BH$26,MATCH($B309,'Team forecast'!$B$3:$B$26,0),MATCH(CB$1,'Team forecast'!$R$2:$BH$2,0)))*(BY309+BX309*2+CH309)*0.01,0)</f>
        <v>0</v>
      </c>
      <c r="CC309" s="5">
        <v>0</v>
      </c>
      <c r="CD309" s="5">
        <f>+AK309+BD309*Cockpit!$C$3+BW309*Cockpit!$C$3^2+BZ309*Cockpit!$C$3^3+CA309*Cockpit!$C$3^4+CB309*Cockpit!$C$3^5+CC309*Cockpit!$C$3^6</f>
        <v>57857.203836812703</v>
      </c>
      <c r="CE309" s="5"/>
      <c r="CF309" s="5"/>
      <c r="CG309" s="5">
        <v>0</v>
      </c>
      <c r="CH309" s="5">
        <f t="shared" si="361"/>
        <v>3984000</v>
      </c>
      <c r="CI309" s="5">
        <f t="shared" si="362"/>
        <v>3984000</v>
      </c>
      <c r="CJ309" s="1">
        <f t="shared" si="363"/>
        <v>1.4999999999999999E-2</v>
      </c>
      <c r="CK309" s="5">
        <f>RANK(CD309,$CD$2:$CD$622)+COUNTIF($CD$2:$CD309,$CD309)-1</f>
        <v>157</v>
      </c>
      <c r="CL309" s="5">
        <f>RANK(CJ309,$CJ$2:$CJ$622)+COUNTIF($CJ$2:$CJ309,$CJ309)-1</f>
        <v>166</v>
      </c>
    </row>
    <row r="310" spans="1:90" x14ac:dyDescent="0.3">
      <c r="A310" t="str">
        <f>Players!P311</f>
        <v xml:space="preserve">Anders  Christiansen </v>
      </c>
      <c r="B310" t="str">
        <f>Players!G311</f>
        <v>Denmark</v>
      </c>
      <c r="C310" t="str">
        <f>Players!AB311</f>
        <v>Midfield</v>
      </c>
      <c r="D310" s="1"/>
      <c r="F310" t="str">
        <f>IFERROR(INDEX(Lookup!B:B,MATCH(INDEX(Players!C:C,MATCH(E310,Players!A:A,0)),Lookup!D:D,0)),"")</f>
        <v/>
      </c>
      <c r="G310">
        <f>IF(Players!AC311=0,10000000,Players!AC311)</f>
        <v>2995000</v>
      </c>
      <c r="H310" s="16">
        <f>INDEX('Team forecast'!$B$2:$AO$26,MATCH('Master data'!$B310,'Team forecast'!$B$2:$B$26,0),MATCH('Master data'!H$1,'Team forecast'!$B$2:$AO$2,0))</f>
        <v>0.98501256392320902</v>
      </c>
      <c r="I310" s="16">
        <f>INDEX('Team forecast'!$B$2:$AO$26,MATCH('Master data'!$B310,'Team forecast'!$B$2:$B$26,0),MATCH('Master data'!I$1,'Team forecast'!$B$2:$AO$2,0))</f>
        <v>1.3904776720313736</v>
      </c>
      <c r="J310" s="16">
        <f>INDEX('Team forecast'!$B$2:$AO$26,MATCH('Master data'!$B310,'Team forecast'!$B$2:$B$26,0),MATCH('Master data'!J$1,'Team forecast'!$B$2:$AO$2,0))</f>
        <v>0.24895635673624289</v>
      </c>
      <c r="K310" s="16">
        <f>INDEX('Team forecast'!$B$2:$AO$26,MATCH('Master data'!$B310,'Team forecast'!$B$2:$B$26,0),MATCH('Master data'!K$1,'Team forecast'!$B$2:$AO$2,0))</f>
        <v>2.97447872921548</v>
      </c>
      <c r="L310" s="16">
        <f>INDEX('Team forecast'!$B$2:$AO$26,MATCH('Master data'!$B310,'Team forecast'!$B$2:$B$26,0),MATCH('Master data'!L$1,'Team forecast'!$B$2:$AO$2,0))</f>
        <v>3.7580477622469557</v>
      </c>
      <c r="M310">
        <f>IF(Players!BC311=1,95,0)</f>
        <v>0</v>
      </c>
      <c r="N310" s="2">
        <f>Players!BN311</f>
        <v>0</v>
      </c>
      <c r="O310" s="2">
        <f>Players!BO311</f>
        <v>0</v>
      </c>
      <c r="P310" s="2">
        <f>Players!BP311</f>
        <v>0</v>
      </c>
      <c r="Q310" s="2">
        <f>Players!BQ311</f>
        <v>6.5645514223194742E-2</v>
      </c>
      <c r="R310" s="2">
        <f>Players!BR311</f>
        <v>0.06</v>
      </c>
      <c r="S310" s="2">
        <f t="shared" si="322"/>
        <v>0.98501256392320902</v>
      </c>
      <c r="T310" s="2">
        <f t="shared" si="323"/>
        <v>1.3904776720313736</v>
      </c>
      <c r="U310" s="16">
        <f>INDEX('Team forecast'!$B$2:$AO$26,MATCH('Master data'!$B310,'Team forecast'!$B$2:$B$26,0),MATCH('Master data'!U$1,'Team forecast'!$B$2:$AO$2,0))</f>
        <v>0.23339658444022771</v>
      </c>
      <c r="V310" s="16">
        <f>INDEX('Team forecast'!$B$2:$AO$26,MATCH('Master data'!$B310,'Team forecast'!$B$2:$B$26,0),MATCH('Master data'!V$1,'Team forecast'!$B$2:$AO$2,0))</f>
        <v>0.31119544592030363</v>
      </c>
      <c r="W310" s="16">
        <f>INDEX('Team forecast'!$B$2:$AO$26,MATCH('Master data'!$B310,'Team forecast'!$B$2:$B$26,0),MATCH('Master data'!W$1,'Team forecast'!$B$2:$AO$2,0))</f>
        <v>0.45540796963946878</v>
      </c>
      <c r="X310" s="5">
        <f t="shared" si="324"/>
        <v>-5000</v>
      </c>
      <c r="Y310" s="5">
        <f t="shared" si="325"/>
        <v>0</v>
      </c>
      <c r="Z310" s="5">
        <f t="shared" si="326"/>
        <v>0</v>
      </c>
      <c r="AA310" s="5">
        <f t="shared" si="327"/>
        <v>0</v>
      </c>
      <c r="AB310" s="5">
        <f t="shared" si="328"/>
        <v>0</v>
      </c>
      <c r="AC310" s="5">
        <f t="shared" si="329"/>
        <v>0</v>
      </c>
      <c r="AD310" s="5">
        <f t="shared" si="330"/>
        <v>0</v>
      </c>
      <c r="AE310" s="5">
        <f t="shared" si="331"/>
        <v>0</v>
      </c>
      <c r="AF310" s="5">
        <f t="shared" si="332"/>
        <v>0</v>
      </c>
      <c r="AG310" s="5">
        <f t="shared" si="333"/>
        <v>0</v>
      </c>
      <c r="AH310" s="5">
        <f t="shared" si="334"/>
        <v>0</v>
      </c>
      <c r="AI310" s="5">
        <f t="shared" si="335"/>
        <v>0</v>
      </c>
      <c r="AJ310" s="5">
        <f t="shared" si="336"/>
        <v>0</v>
      </c>
      <c r="AK310" s="5">
        <f>IFERROR(SUM(X310:AJ310),-5000)*((Cockpit!$C$3)^0)</f>
        <v>-5000</v>
      </c>
      <c r="AL310" s="16">
        <f>INDEX('Team forecast'!$B$2:$AO$26,MATCH('Master data'!$B310,'Team forecast'!$B$2:$B$26,0),MATCH('Master data'!AL$1,'Team forecast'!$B$2:$AO$2,0))</f>
        <v>1.4540427762338861</v>
      </c>
      <c r="AM310" s="16">
        <f>INDEX('Team forecast'!$B$2:$AO$26,MATCH('Master data'!$B310,'Team forecast'!$B$2:$B$26,0),MATCH('Master data'!AM$1,'Team forecast'!$B$2:$AO$2,0))</f>
        <v>0.9840391469881502</v>
      </c>
      <c r="AN310" s="16">
        <f>INDEX('Team forecast'!$B$2:$AO$26,MATCH('Master data'!$B310,'Team forecast'!$B$2:$B$26,0),MATCH('Master data'!AN$1,'Team forecast'!$B$2:$AO$2,0))</f>
        <v>0.37379821958456971</v>
      </c>
      <c r="AO310" s="16">
        <f>INDEX('Team forecast'!$B$2:$AO$26,MATCH('Master data'!$B310,'Team forecast'!$B$2:$B$26,0),MATCH('Master data'!AO$1,'Team forecast'!$B$2:$AO$2,0))</f>
        <v>4.390826541390485</v>
      </c>
      <c r="AP310" s="16">
        <f>INDEX('Team forecast'!$B$2:$AO$26,MATCH('Master data'!$B310,'Team forecast'!$B$2:$B$26,0),MATCH('Master data'!AP$1,'Team forecast'!$B$2:$AO$2,0))</f>
        <v>2.6595652621301356</v>
      </c>
      <c r="AQ310" s="5">
        <f t="shared" si="337"/>
        <v>-5000</v>
      </c>
      <c r="AR310" s="5">
        <f>INDEX('Team forecast'!$B$2:$AO$26,MATCH('Master data'!$B310,'Team forecast'!$B$2:$B$26,0),MATCH('Master data'!AR$1,'Team forecast'!$B$2:$AO$2,0))*IF(X310&gt;0,25000,0)</f>
        <v>0</v>
      </c>
      <c r="AS310" s="16">
        <f>INDEX('Team forecast'!$B$2:$AO$26,MATCH('Master data'!$B310,'Team forecast'!$B$2:$B$26,0),MATCH('Master data'!AS$1,'Team forecast'!$B$2:$AO$2,0))*IF(X310&gt;0,5000,0)</f>
        <v>0</v>
      </c>
      <c r="AT310" s="16">
        <f>INDEX('Team forecast'!$B$2:$AO$26,MATCH('Master data'!$B310,'Team forecast'!$B$2:$B$26,0),MATCH('Master data'!AT$1,'Team forecast'!$B$2:$AO$2,0))*IF(X310&gt;0,-15000,0)</f>
        <v>0</v>
      </c>
      <c r="AU310" s="5">
        <f t="shared" si="338"/>
        <v>0</v>
      </c>
      <c r="AV310" s="5">
        <f t="shared" si="339"/>
        <v>0</v>
      </c>
      <c r="AW310" s="5">
        <f t="shared" si="340"/>
        <v>0</v>
      </c>
      <c r="AX310" s="5">
        <f t="shared" si="341"/>
        <v>0</v>
      </c>
      <c r="AY310" s="5">
        <f t="shared" si="342"/>
        <v>0</v>
      </c>
      <c r="AZ310" s="5">
        <f t="shared" si="343"/>
        <v>0</v>
      </c>
      <c r="BA310" s="5">
        <f t="shared" si="344"/>
        <v>0</v>
      </c>
      <c r="BB310" s="5">
        <f t="shared" si="345"/>
        <v>0</v>
      </c>
      <c r="BC310" s="5">
        <f t="shared" si="346"/>
        <v>0</v>
      </c>
      <c r="BD310" s="5">
        <f t="shared" si="347"/>
        <v>-5000</v>
      </c>
      <c r="BE310" s="16">
        <f>INDEX('Team forecast'!$B$2:$AO$26,MATCH('Master data'!$B310,'Team forecast'!$B$2:$B$26,0),MATCH('Master data'!BE$1,'Team forecast'!$B$2:$AO$2,0))</f>
        <v>0</v>
      </c>
      <c r="BF310" s="16">
        <f>INDEX('Team forecast'!$B$2:$AO$26,MATCH('Master data'!$B310,'Team forecast'!$B$2:$B$26,0),MATCH('Master data'!BF$1,'Team forecast'!$B$2:$AO$2,0))</f>
        <v>0</v>
      </c>
      <c r="BG310" s="16">
        <f>INDEX('Team forecast'!$B$2:$AO$26,MATCH('Master data'!$B310,'Team forecast'!$B$2:$B$26,0),MATCH('Master data'!BG$1,'Team forecast'!$B$2:$AO$2,0))</f>
        <v>0</v>
      </c>
      <c r="BH310" s="16">
        <f>INDEX('Team forecast'!$B$2:$AO$26,MATCH('Master data'!$B310,'Team forecast'!$B$2:$B$26,0),MATCH('Master data'!BH$1,'Team forecast'!$B$2:$AO$2,0))</f>
        <v>0</v>
      </c>
      <c r="BI310" s="16">
        <f>INDEX('Team forecast'!$B$2:$AO$26,MATCH('Master data'!$B310,'Team forecast'!$B$2:$B$26,0),MATCH('Master data'!BI$1,'Team forecast'!$B$2:$AO$2,0))</f>
        <v>0</v>
      </c>
      <c r="BJ310" s="5">
        <f t="shared" si="348"/>
        <v>-5000</v>
      </c>
      <c r="BK310" s="5">
        <f>INDEX('Team forecast'!$R$3:$BH$26,MATCH($B310,'Team forecast'!$B$3:$B$26,0),MATCH(BK$1,'Team forecast'!$R$2:$BH$2,0))*IF($X310&gt;0,25000,0)</f>
        <v>0</v>
      </c>
      <c r="BL310" s="5">
        <f>INDEX('Team forecast'!$R$3:$BH$26,MATCH($B310,'Team forecast'!$B$3:$B$26,0),MATCH(BL$1,'Team forecast'!$R$2:$BH$2,0))*IF($X310&gt;0,5000,0)</f>
        <v>0</v>
      </c>
      <c r="BM310" s="5">
        <f>INDEX('Team forecast'!$R$3:$BH$26,MATCH($B310,'Team forecast'!$B$3:$B$26,0),MATCH(BM$1,'Team forecast'!$R$2:$BH$2,0))*IF($X310&gt;0,-15000,0)</f>
        <v>0</v>
      </c>
      <c r="BN310" s="5">
        <f t="shared" si="349"/>
        <v>0</v>
      </c>
      <c r="BO310" s="5">
        <f t="shared" si="350"/>
        <v>0</v>
      </c>
      <c r="BP310" s="5">
        <f t="shared" si="351"/>
        <v>0</v>
      </c>
      <c r="BQ310" s="5">
        <f t="shared" si="352"/>
        <v>0</v>
      </c>
      <c r="BR310" s="5">
        <f t="shared" si="353"/>
        <v>0</v>
      </c>
      <c r="BS310" s="5">
        <f t="shared" si="354"/>
        <v>0</v>
      </c>
      <c r="BT310" s="5">
        <f t="shared" si="355"/>
        <v>0</v>
      </c>
      <c r="BU310" s="5">
        <f t="shared" si="356"/>
        <v>0</v>
      </c>
      <c r="BV310" s="5">
        <f t="shared" si="357"/>
        <v>0</v>
      </c>
      <c r="BW310" s="5">
        <f t="shared" si="358"/>
        <v>0</v>
      </c>
      <c r="BX310" s="5">
        <f t="shared" si="359"/>
        <v>-5000</v>
      </c>
      <c r="BY310" s="5">
        <f t="shared" si="360"/>
        <v>-15000</v>
      </c>
      <c r="BZ310" s="5">
        <f>MAX(INDEX('Team forecast'!$R$3:$BH$26,MATCH($B310,'Team forecast'!$B$3:$B$26,0),MATCH(BZ$1,'Team forecast'!$R$2:$BH$2,0))*($BX310)-(1-INDEX('Team forecast'!$R$3:$BH$26,MATCH($B310,'Team forecast'!$B$3:$B$26,0),MATCH(BZ$1,'Team forecast'!$R$2:$BH$2,0)))*(BY310+CH310)*0.01,-5000)</f>
        <v>-5000</v>
      </c>
      <c r="CA310" s="5">
        <f>MAX(INDEX('Team forecast'!$R$3:$BH$26,MATCH($B310,'Team forecast'!$B$3:$B$26,0),MATCH(CA$1,'Team forecast'!$R$2:$BH$2,0))*$BX310-(1-INDEX('Team forecast'!$R$3:$BH$26,MATCH($B310,'Team forecast'!$B$3:$B$26,0),MATCH(CA$1,'Team forecast'!$R$2:$BH$2,0)))*(BY310+BX310+CH310)*0.01,-5000)</f>
        <v>-5000</v>
      </c>
      <c r="CB310" s="5">
        <f>MAX(INDEX('Team forecast'!$R$3:$BH$26,MATCH($B310,'Team forecast'!$B$3:$B$26,0),MATCH(CB$1,'Team forecast'!$R$2:$BH$2,0))*$BX310-(1-INDEX('Team forecast'!$R$3:$BH$26,MATCH($B310,'Team forecast'!$B$3:$B$26,0),MATCH(CB$1,'Team forecast'!$R$2:$BH$2,0)))*(BY310+BX310*2+CH310)*0.01,0)</f>
        <v>0</v>
      </c>
      <c r="CC310" s="5">
        <v>0</v>
      </c>
      <c r="CD310" s="5">
        <f>+AK310+BD310*Cockpit!$C$3+BW310*Cockpit!$C$3^2+BZ310*Cockpit!$C$3^3+CA310*Cockpit!$C$3^4+CB310*Cockpit!$C$3^5+CC310*Cockpit!$C$3^6</f>
        <v>-10802.469135802468</v>
      </c>
      <c r="CE310" s="5"/>
      <c r="CF310" s="5"/>
      <c r="CG310" s="5">
        <v>0</v>
      </c>
      <c r="CH310" s="5">
        <f t="shared" si="361"/>
        <v>2995000</v>
      </c>
      <c r="CI310" s="5">
        <f t="shared" si="362"/>
        <v>2995000</v>
      </c>
      <c r="CJ310" s="1">
        <f t="shared" si="363"/>
        <v>-4.0000000000000001E-3</v>
      </c>
      <c r="CK310" s="5">
        <f>RANK(CD310,$CD$2:$CD$622)+COUNTIF($CD$2:$CD310,$CD310)-1</f>
        <v>510</v>
      </c>
      <c r="CL310" s="5">
        <f>RANK(CJ310,$CJ$2:$CJ$622)+COUNTIF($CJ$2:$CJ310,$CJ310)-1</f>
        <v>514</v>
      </c>
    </row>
    <row r="311" spans="1:90" x14ac:dyDescent="0.3">
      <c r="A311" t="str">
        <f>Players!P312</f>
        <v>Christian  Nørgaard</v>
      </c>
      <c r="B311" t="str">
        <f>Players!G312</f>
        <v>Denmark</v>
      </c>
      <c r="C311" t="str">
        <f>Players!AB312</f>
        <v>Midfield</v>
      </c>
      <c r="D311" s="1"/>
      <c r="F311" t="str">
        <f>IFERROR(INDEX(Lookup!B:B,MATCH(INDEX(Players!C:C,MATCH(E311,Players!A:A,0)),Lookup!D:D,0)),"")</f>
        <v/>
      </c>
      <c r="G311">
        <f>IF(Players!AC312=0,10000000,Players!AC312)</f>
        <v>2495000</v>
      </c>
      <c r="H311" s="16">
        <f>INDEX('Team forecast'!$B$2:$AO$26,MATCH('Master data'!$B311,'Team forecast'!$B$2:$B$26,0),MATCH('Master data'!H$1,'Team forecast'!$B$2:$AO$2,0))</f>
        <v>0.98501256392320902</v>
      </c>
      <c r="I311" s="16">
        <f>INDEX('Team forecast'!$B$2:$AO$26,MATCH('Master data'!$B311,'Team forecast'!$B$2:$B$26,0),MATCH('Master data'!I$1,'Team forecast'!$B$2:$AO$2,0))</f>
        <v>1.3904776720313736</v>
      </c>
      <c r="J311" s="16">
        <f>INDEX('Team forecast'!$B$2:$AO$26,MATCH('Master data'!$B311,'Team forecast'!$B$2:$B$26,0),MATCH('Master data'!J$1,'Team forecast'!$B$2:$AO$2,0))</f>
        <v>0.24895635673624289</v>
      </c>
      <c r="K311" s="16">
        <f>INDEX('Team forecast'!$B$2:$AO$26,MATCH('Master data'!$B311,'Team forecast'!$B$2:$B$26,0),MATCH('Master data'!K$1,'Team forecast'!$B$2:$AO$2,0))</f>
        <v>2.97447872921548</v>
      </c>
      <c r="L311" s="16">
        <f>INDEX('Team forecast'!$B$2:$AO$26,MATCH('Master data'!$B311,'Team forecast'!$B$2:$B$26,0),MATCH('Master data'!L$1,'Team forecast'!$B$2:$AO$2,0))</f>
        <v>3.7580477622469557</v>
      </c>
      <c r="M311">
        <f>IF(Players!BC312=1,95,0)</f>
        <v>0</v>
      </c>
      <c r="N311" s="2">
        <f>Players!BN312</f>
        <v>0</v>
      </c>
      <c r="O311" s="2">
        <f>Players!BO312</f>
        <v>0</v>
      </c>
      <c r="P311" s="2">
        <f>Players!BP312</f>
        <v>0</v>
      </c>
      <c r="Q311" s="2">
        <f>Players!BQ312</f>
        <v>0.16853932584269662</v>
      </c>
      <c r="R311" s="2">
        <f>Players!BR312</f>
        <v>0</v>
      </c>
      <c r="S311" s="2">
        <f t="shared" si="322"/>
        <v>0.98501256392320902</v>
      </c>
      <c r="T311" s="2">
        <f t="shared" si="323"/>
        <v>1.3904776720313736</v>
      </c>
      <c r="U311" s="16">
        <f>INDEX('Team forecast'!$B$2:$AO$26,MATCH('Master data'!$B311,'Team forecast'!$B$2:$B$26,0),MATCH('Master data'!U$1,'Team forecast'!$B$2:$AO$2,0))</f>
        <v>0.23339658444022771</v>
      </c>
      <c r="V311" s="16">
        <f>INDEX('Team forecast'!$B$2:$AO$26,MATCH('Master data'!$B311,'Team forecast'!$B$2:$B$26,0),MATCH('Master data'!V$1,'Team forecast'!$B$2:$AO$2,0))</f>
        <v>0.31119544592030363</v>
      </c>
      <c r="W311" s="16">
        <f>INDEX('Team forecast'!$B$2:$AO$26,MATCH('Master data'!$B311,'Team forecast'!$B$2:$B$26,0),MATCH('Master data'!W$1,'Team forecast'!$B$2:$AO$2,0))</f>
        <v>0.45540796963946878</v>
      </c>
      <c r="X311" s="5">
        <f t="shared" si="324"/>
        <v>-5000</v>
      </c>
      <c r="Y311" s="5">
        <f t="shared" si="325"/>
        <v>0</v>
      </c>
      <c r="Z311" s="5">
        <f t="shared" si="326"/>
        <v>0</v>
      </c>
      <c r="AA311" s="5">
        <f t="shared" si="327"/>
        <v>0</v>
      </c>
      <c r="AB311" s="5">
        <f t="shared" si="328"/>
        <v>0</v>
      </c>
      <c r="AC311" s="5">
        <f t="shared" si="329"/>
        <v>0</v>
      </c>
      <c r="AD311" s="5">
        <f t="shared" si="330"/>
        <v>0</v>
      </c>
      <c r="AE311" s="5">
        <f t="shared" si="331"/>
        <v>0</v>
      </c>
      <c r="AF311" s="5">
        <f t="shared" si="332"/>
        <v>0</v>
      </c>
      <c r="AG311" s="5">
        <f t="shared" si="333"/>
        <v>0</v>
      </c>
      <c r="AH311" s="5">
        <f t="shared" si="334"/>
        <v>0</v>
      </c>
      <c r="AI311" s="5">
        <f t="shared" si="335"/>
        <v>0</v>
      </c>
      <c r="AJ311" s="5">
        <f t="shared" si="336"/>
        <v>0</v>
      </c>
      <c r="AK311" s="5">
        <f>IFERROR(SUM(X311:AJ311),-5000)*((Cockpit!$C$3)^0)</f>
        <v>-5000</v>
      </c>
      <c r="AL311" s="16">
        <f>INDEX('Team forecast'!$B$2:$AO$26,MATCH('Master data'!$B311,'Team forecast'!$B$2:$B$26,0),MATCH('Master data'!AL$1,'Team forecast'!$B$2:$AO$2,0))</f>
        <v>1.4540427762338861</v>
      </c>
      <c r="AM311" s="16">
        <f>INDEX('Team forecast'!$B$2:$AO$26,MATCH('Master data'!$B311,'Team forecast'!$B$2:$B$26,0),MATCH('Master data'!AM$1,'Team forecast'!$B$2:$AO$2,0))</f>
        <v>0.9840391469881502</v>
      </c>
      <c r="AN311" s="16">
        <f>INDEX('Team forecast'!$B$2:$AO$26,MATCH('Master data'!$B311,'Team forecast'!$B$2:$B$26,0),MATCH('Master data'!AN$1,'Team forecast'!$B$2:$AO$2,0))</f>
        <v>0.37379821958456971</v>
      </c>
      <c r="AO311" s="16">
        <f>INDEX('Team forecast'!$B$2:$AO$26,MATCH('Master data'!$B311,'Team forecast'!$B$2:$B$26,0),MATCH('Master data'!AO$1,'Team forecast'!$B$2:$AO$2,0))</f>
        <v>4.390826541390485</v>
      </c>
      <c r="AP311" s="16">
        <f>INDEX('Team forecast'!$B$2:$AO$26,MATCH('Master data'!$B311,'Team forecast'!$B$2:$B$26,0),MATCH('Master data'!AP$1,'Team forecast'!$B$2:$AO$2,0))</f>
        <v>2.6595652621301356</v>
      </c>
      <c r="AQ311" s="5">
        <f t="shared" si="337"/>
        <v>-5000</v>
      </c>
      <c r="AR311" s="5">
        <f>INDEX('Team forecast'!$B$2:$AO$26,MATCH('Master data'!$B311,'Team forecast'!$B$2:$B$26,0),MATCH('Master data'!AR$1,'Team forecast'!$B$2:$AO$2,0))*IF(X311&gt;0,25000,0)</f>
        <v>0</v>
      </c>
      <c r="AS311" s="16">
        <f>INDEX('Team forecast'!$B$2:$AO$26,MATCH('Master data'!$B311,'Team forecast'!$B$2:$B$26,0),MATCH('Master data'!AS$1,'Team forecast'!$B$2:$AO$2,0))*IF(X311&gt;0,5000,0)</f>
        <v>0</v>
      </c>
      <c r="AT311" s="16">
        <f>INDEX('Team forecast'!$B$2:$AO$26,MATCH('Master data'!$B311,'Team forecast'!$B$2:$B$26,0),MATCH('Master data'!AT$1,'Team forecast'!$B$2:$AO$2,0))*IF(X311&gt;0,-15000,0)</f>
        <v>0</v>
      </c>
      <c r="AU311" s="5">
        <f t="shared" si="338"/>
        <v>0</v>
      </c>
      <c r="AV311" s="5">
        <f t="shared" si="339"/>
        <v>0</v>
      </c>
      <c r="AW311" s="5">
        <f t="shared" si="340"/>
        <v>0</v>
      </c>
      <c r="AX311" s="5">
        <f t="shared" si="341"/>
        <v>0</v>
      </c>
      <c r="AY311" s="5">
        <f t="shared" si="342"/>
        <v>0</v>
      </c>
      <c r="AZ311" s="5">
        <f t="shared" si="343"/>
        <v>0</v>
      </c>
      <c r="BA311" s="5">
        <f t="shared" si="344"/>
        <v>0</v>
      </c>
      <c r="BB311" s="5">
        <f t="shared" si="345"/>
        <v>0</v>
      </c>
      <c r="BC311" s="5">
        <f t="shared" si="346"/>
        <v>0</v>
      </c>
      <c r="BD311" s="5">
        <f t="shared" si="347"/>
        <v>-5000</v>
      </c>
      <c r="BE311" s="16">
        <f>INDEX('Team forecast'!$B$2:$AO$26,MATCH('Master data'!$B311,'Team forecast'!$B$2:$B$26,0),MATCH('Master data'!BE$1,'Team forecast'!$B$2:$AO$2,0))</f>
        <v>0</v>
      </c>
      <c r="BF311" s="16">
        <f>INDEX('Team forecast'!$B$2:$AO$26,MATCH('Master data'!$B311,'Team forecast'!$B$2:$B$26,0),MATCH('Master data'!BF$1,'Team forecast'!$B$2:$AO$2,0))</f>
        <v>0</v>
      </c>
      <c r="BG311" s="16">
        <f>INDEX('Team forecast'!$B$2:$AO$26,MATCH('Master data'!$B311,'Team forecast'!$B$2:$B$26,0),MATCH('Master data'!BG$1,'Team forecast'!$B$2:$AO$2,0))</f>
        <v>0</v>
      </c>
      <c r="BH311" s="16">
        <f>INDEX('Team forecast'!$B$2:$AO$26,MATCH('Master data'!$B311,'Team forecast'!$B$2:$B$26,0),MATCH('Master data'!BH$1,'Team forecast'!$B$2:$AO$2,0))</f>
        <v>0</v>
      </c>
      <c r="BI311" s="16">
        <f>INDEX('Team forecast'!$B$2:$AO$26,MATCH('Master data'!$B311,'Team forecast'!$B$2:$B$26,0),MATCH('Master data'!BI$1,'Team forecast'!$B$2:$AO$2,0))</f>
        <v>0</v>
      </c>
      <c r="BJ311" s="5">
        <f t="shared" si="348"/>
        <v>-5000</v>
      </c>
      <c r="BK311" s="5">
        <f>INDEX('Team forecast'!$R$3:$BH$26,MATCH($B311,'Team forecast'!$B$3:$B$26,0),MATCH(BK$1,'Team forecast'!$R$2:$BH$2,0))*IF($X311&gt;0,25000,0)</f>
        <v>0</v>
      </c>
      <c r="BL311" s="5">
        <f>INDEX('Team forecast'!$R$3:$BH$26,MATCH($B311,'Team forecast'!$B$3:$B$26,0),MATCH(BL$1,'Team forecast'!$R$2:$BH$2,0))*IF($X311&gt;0,5000,0)</f>
        <v>0</v>
      </c>
      <c r="BM311" s="5">
        <f>INDEX('Team forecast'!$R$3:$BH$26,MATCH($B311,'Team forecast'!$B$3:$B$26,0),MATCH(BM$1,'Team forecast'!$R$2:$BH$2,0))*IF($X311&gt;0,-15000,0)</f>
        <v>0</v>
      </c>
      <c r="BN311" s="5">
        <f t="shared" si="349"/>
        <v>0</v>
      </c>
      <c r="BO311" s="5">
        <f t="shared" si="350"/>
        <v>0</v>
      </c>
      <c r="BP311" s="5">
        <f t="shared" si="351"/>
        <v>0</v>
      </c>
      <c r="BQ311" s="5">
        <f t="shared" si="352"/>
        <v>0</v>
      </c>
      <c r="BR311" s="5">
        <f t="shared" si="353"/>
        <v>0</v>
      </c>
      <c r="BS311" s="5">
        <f t="shared" si="354"/>
        <v>0</v>
      </c>
      <c r="BT311" s="5">
        <f t="shared" si="355"/>
        <v>0</v>
      </c>
      <c r="BU311" s="5">
        <f t="shared" si="356"/>
        <v>0</v>
      </c>
      <c r="BV311" s="5">
        <f t="shared" si="357"/>
        <v>0</v>
      </c>
      <c r="BW311" s="5">
        <f t="shared" si="358"/>
        <v>0</v>
      </c>
      <c r="BX311" s="5">
        <f t="shared" si="359"/>
        <v>-5000</v>
      </c>
      <c r="BY311" s="5">
        <f t="shared" si="360"/>
        <v>-15000</v>
      </c>
      <c r="BZ311" s="5">
        <f>MAX(INDEX('Team forecast'!$R$3:$BH$26,MATCH($B311,'Team forecast'!$B$3:$B$26,0),MATCH(BZ$1,'Team forecast'!$R$2:$BH$2,0))*($BX311)-(1-INDEX('Team forecast'!$R$3:$BH$26,MATCH($B311,'Team forecast'!$B$3:$B$26,0),MATCH(BZ$1,'Team forecast'!$R$2:$BH$2,0)))*(BY311+CH311)*0.01,-5000)</f>
        <v>-5000</v>
      </c>
      <c r="CA311" s="5">
        <f>MAX(INDEX('Team forecast'!$R$3:$BH$26,MATCH($B311,'Team forecast'!$B$3:$B$26,0),MATCH(CA$1,'Team forecast'!$R$2:$BH$2,0))*$BX311-(1-INDEX('Team forecast'!$R$3:$BH$26,MATCH($B311,'Team forecast'!$B$3:$B$26,0),MATCH(CA$1,'Team forecast'!$R$2:$BH$2,0)))*(BY311+BX311+CH311)*0.01,-5000)</f>
        <v>-5000</v>
      </c>
      <c r="CB311" s="5">
        <f>MAX(INDEX('Team forecast'!$R$3:$BH$26,MATCH($B311,'Team forecast'!$B$3:$B$26,0),MATCH(CB$1,'Team forecast'!$R$2:$BH$2,0))*$BX311-(1-INDEX('Team forecast'!$R$3:$BH$26,MATCH($B311,'Team forecast'!$B$3:$B$26,0),MATCH(CB$1,'Team forecast'!$R$2:$BH$2,0)))*(BY311+BX311*2+CH311)*0.01,0)</f>
        <v>0</v>
      </c>
      <c r="CC311" s="5">
        <v>0</v>
      </c>
      <c r="CD311" s="5">
        <f>+AK311+BD311*Cockpit!$C$3+BW311*Cockpit!$C$3^2+BZ311*Cockpit!$C$3^3+CA311*Cockpit!$C$3^4+CB311*Cockpit!$C$3^5+CC311*Cockpit!$C$3^6</f>
        <v>-10802.469135802468</v>
      </c>
      <c r="CE311" s="5"/>
      <c r="CF311" s="5"/>
      <c r="CG311" s="5">
        <v>0</v>
      </c>
      <c r="CH311" s="5">
        <f t="shared" si="361"/>
        <v>2495000</v>
      </c>
      <c r="CI311" s="5">
        <f t="shared" si="362"/>
        <v>2495000</v>
      </c>
      <c r="CJ311" s="1">
        <f t="shared" si="363"/>
        <v>-4.0000000000000001E-3</v>
      </c>
      <c r="CK311" s="5">
        <f>RANK(CD311,$CD$2:$CD$622)+COUNTIF($CD$2:$CD311,$CD311)-1</f>
        <v>511</v>
      </c>
      <c r="CL311" s="5">
        <f>RANK(CJ311,$CJ$2:$CJ$622)+COUNTIF($CJ$2:$CJ311,$CJ311)-1</f>
        <v>515</v>
      </c>
    </row>
    <row r="312" spans="1:90" x14ac:dyDescent="0.3">
      <c r="A312" t="str">
        <f>Players!P313</f>
        <v>Fredrik  Jensen</v>
      </c>
      <c r="B312" t="str">
        <f>Players!G313</f>
        <v>Finland</v>
      </c>
      <c r="C312" t="str">
        <f>Players!AB313</f>
        <v>Midfield</v>
      </c>
      <c r="D312" s="1"/>
      <c r="F312" t="str">
        <f>IFERROR(INDEX(Lookup!B:B,MATCH(INDEX(Players!C:C,MATCH(E312,Players!A:A,0)),Lookup!D:D,0)),"")</f>
        <v/>
      </c>
      <c r="G312">
        <f>IF(Players!AC313=0,10000000,Players!AC313)</f>
        <v>2495000</v>
      </c>
      <c r="H312" s="16">
        <f>INDEX('Team forecast'!$B$2:$AO$26,MATCH('Master data'!$B312,'Team forecast'!$B$2:$B$26,0),MATCH('Master data'!H$1,'Team forecast'!$B$2:$AO$2,0))</f>
        <v>0.70247217008251406</v>
      </c>
      <c r="I312" s="16">
        <f>INDEX('Team forecast'!$B$2:$AO$26,MATCH('Master data'!$B312,'Team forecast'!$B$2:$B$26,0),MATCH('Master data'!I$1,'Team forecast'!$B$2:$AO$2,0))</f>
        <v>1.5209364700383743</v>
      </c>
      <c r="J312" s="16">
        <f>INDEX('Team forecast'!$B$2:$AO$26,MATCH('Master data'!$B312,'Team forecast'!$B$2:$B$26,0),MATCH('Master data'!J$1,'Team forecast'!$B$2:$AO$2,0))</f>
        <v>0.2185071656956705</v>
      </c>
      <c r="K312" s="16">
        <f>INDEX('Team forecast'!$B$2:$AO$26,MATCH('Master data'!$B312,'Team forecast'!$B$2:$B$26,0),MATCH('Master data'!K$1,'Team forecast'!$B$2:$AO$2,0))</f>
        <v>2.3060955078466372</v>
      </c>
      <c r="L312" s="16">
        <f>INDEX('Team forecast'!$B$2:$AO$26,MATCH('Master data'!$B312,'Team forecast'!$B$2:$B$26,0),MATCH('Master data'!L$1,'Team forecast'!$B$2:$AO$2,0))</f>
        <v>3.7377731174056277</v>
      </c>
      <c r="M312">
        <f>IF(Players!BC313=1,95,0)</f>
        <v>0</v>
      </c>
      <c r="N312" s="2">
        <f>Players!BN313</f>
        <v>0</v>
      </c>
      <c r="O312" s="2">
        <f>Players!BO313</f>
        <v>0</v>
      </c>
      <c r="P312" s="2">
        <f>Players!BP313</f>
        <v>0</v>
      </c>
      <c r="Q312" s="2">
        <f>Players!BQ313</f>
        <v>0</v>
      </c>
      <c r="R312" s="2">
        <f>Players!BR313</f>
        <v>0</v>
      </c>
      <c r="S312" s="2">
        <f t="shared" si="322"/>
        <v>0.70247217008251406</v>
      </c>
      <c r="T312" s="2">
        <f t="shared" si="323"/>
        <v>1.5209364700383743</v>
      </c>
      <c r="U312" s="16">
        <f>INDEX('Team forecast'!$B$2:$AO$26,MATCH('Master data'!$B312,'Team forecast'!$B$2:$B$26,0),MATCH('Master data'!U$1,'Team forecast'!$B$2:$AO$2,0))</f>
        <v>0.1631269012865954</v>
      </c>
      <c r="V312" s="16">
        <f>INDEX('Team forecast'!$B$2:$AO$26,MATCH('Master data'!$B312,'Team forecast'!$B$2:$B$26,0),MATCH('Master data'!V$1,'Team forecast'!$B$2:$AO$2,0))</f>
        <v>0.27032457927492948</v>
      </c>
      <c r="W312" s="16">
        <f>INDEX('Team forecast'!$B$2:$AO$26,MATCH('Master data'!$B312,'Team forecast'!$B$2:$B$26,0),MATCH('Master data'!W$1,'Team forecast'!$B$2:$AO$2,0))</f>
        <v>0.56654851943847506</v>
      </c>
      <c r="X312" s="5">
        <f t="shared" si="324"/>
        <v>-5000</v>
      </c>
      <c r="Y312" s="5">
        <f t="shared" si="325"/>
        <v>0</v>
      </c>
      <c r="Z312" s="5">
        <f t="shared" si="326"/>
        <v>0</v>
      </c>
      <c r="AA312" s="5">
        <f t="shared" si="327"/>
        <v>0</v>
      </c>
      <c r="AB312" s="5">
        <f t="shared" si="328"/>
        <v>0</v>
      </c>
      <c r="AC312" s="5">
        <f t="shared" si="329"/>
        <v>0</v>
      </c>
      <c r="AD312" s="5">
        <f t="shared" si="330"/>
        <v>0</v>
      </c>
      <c r="AE312" s="5">
        <f t="shared" si="331"/>
        <v>0</v>
      </c>
      <c r="AF312" s="5">
        <f t="shared" si="332"/>
        <v>0</v>
      </c>
      <c r="AG312" s="5">
        <f t="shared" si="333"/>
        <v>0</v>
      </c>
      <c r="AH312" s="5">
        <f t="shared" si="334"/>
        <v>0</v>
      </c>
      <c r="AI312" s="5">
        <f t="shared" si="335"/>
        <v>0</v>
      </c>
      <c r="AJ312" s="5">
        <f t="shared" si="336"/>
        <v>0</v>
      </c>
      <c r="AK312" s="5">
        <f>IFERROR(SUM(X312:AJ312),-5000)*((Cockpit!$C$3)^0)</f>
        <v>-5000</v>
      </c>
      <c r="AL312" s="16">
        <f>INDEX('Team forecast'!$B$2:$AO$26,MATCH('Master data'!$B312,'Team forecast'!$B$2:$B$26,0),MATCH('Master data'!AL$1,'Team forecast'!$B$2:$AO$2,0))</f>
        <v>0.60341572553131961</v>
      </c>
      <c r="AM312" s="16">
        <f>INDEX('Team forecast'!$B$2:$AO$26,MATCH('Master data'!$B312,'Team forecast'!$B$2:$B$26,0),MATCH('Master data'!AM$1,'Team forecast'!$B$2:$AO$2,0))</f>
        <v>2.3578794100156779</v>
      </c>
      <c r="AN312" s="16">
        <f>INDEX('Team forecast'!$B$2:$AO$26,MATCH('Master data'!$B312,'Team forecast'!$B$2:$B$26,0),MATCH('Master data'!AN$1,'Team forecast'!$B$2:$AO$2,0))</f>
        <v>9.4620662225315705E-2</v>
      </c>
      <c r="AO312" s="16">
        <f>INDEX('Team forecast'!$B$2:$AO$26,MATCH('Master data'!$B312,'Team forecast'!$B$2:$B$26,0),MATCH('Master data'!AO$1,'Team forecast'!$B$2:$AO$2,0))</f>
        <v>1.9809102100775644</v>
      </c>
      <c r="AP312" s="16">
        <f>INDEX('Team forecast'!$B$2:$AO$26,MATCH('Master data'!$B312,'Team forecast'!$B$2:$B$26,0),MATCH('Master data'!AP$1,'Team forecast'!$B$2:$AO$2,0))</f>
        <v>5.7945998708404165</v>
      </c>
      <c r="AQ312" s="5">
        <f t="shared" si="337"/>
        <v>-5000</v>
      </c>
      <c r="AR312" s="5">
        <f>INDEX('Team forecast'!$B$2:$AO$26,MATCH('Master data'!$B312,'Team forecast'!$B$2:$B$26,0),MATCH('Master data'!AR$1,'Team forecast'!$B$2:$AO$2,0))*IF(X312&gt;0,25000,0)</f>
        <v>0</v>
      </c>
      <c r="AS312" s="16">
        <f>INDEX('Team forecast'!$B$2:$AO$26,MATCH('Master data'!$B312,'Team forecast'!$B$2:$B$26,0),MATCH('Master data'!AS$1,'Team forecast'!$B$2:$AO$2,0))*IF(X312&gt;0,5000,0)</f>
        <v>0</v>
      </c>
      <c r="AT312" s="16">
        <f>INDEX('Team forecast'!$B$2:$AO$26,MATCH('Master data'!$B312,'Team forecast'!$B$2:$B$26,0),MATCH('Master data'!AT$1,'Team forecast'!$B$2:$AO$2,0))*IF(X312&gt;0,-15000,0)</f>
        <v>0</v>
      </c>
      <c r="AU312" s="5">
        <f t="shared" si="338"/>
        <v>0</v>
      </c>
      <c r="AV312" s="5">
        <f t="shared" si="339"/>
        <v>0</v>
      </c>
      <c r="AW312" s="5">
        <f t="shared" si="340"/>
        <v>0</v>
      </c>
      <c r="AX312" s="5">
        <f t="shared" si="341"/>
        <v>0</v>
      </c>
      <c r="AY312" s="5">
        <f t="shared" si="342"/>
        <v>0</v>
      </c>
      <c r="AZ312" s="5">
        <f t="shared" si="343"/>
        <v>0</v>
      </c>
      <c r="BA312" s="5">
        <f t="shared" si="344"/>
        <v>0</v>
      </c>
      <c r="BB312" s="5">
        <f t="shared" si="345"/>
        <v>0</v>
      </c>
      <c r="BC312" s="5">
        <f t="shared" si="346"/>
        <v>0</v>
      </c>
      <c r="BD312" s="5">
        <f t="shared" si="347"/>
        <v>-5000</v>
      </c>
      <c r="BE312" s="16">
        <f>INDEX('Team forecast'!$B$2:$AO$26,MATCH('Master data'!$B312,'Team forecast'!$B$2:$B$26,0),MATCH('Master data'!BE$1,'Team forecast'!$B$2:$AO$2,0))</f>
        <v>0</v>
      </c>
      <c r="BF312" s="16">
        <f>INDEX('Team forecast'!$B$2:$AO$26,MATCH('Master data'!$B312,'Team forecast'!$B$2:$B$26,0),MATCH('Master data'!BF$1,'Team forecast'!$B$2:$AO$2,0))</f>
        <v>0</v>
      </c>
      <c r="BG312" s="16">
        <f>INDEX('Team forecast'!$B$2:$AO$26,MATCH('Master data'!$B312,'Team forecast'!$B$2:$B$26,0),MATCH('Master data'!BG$1,'Team forecast'!$B$2:$AO$2,0))</f>
        <v>0</v>
      </c>
      <c r="BH312" s="16">
        <f>INDEX('Team forecast'!$B$2:$AO$26,MATCH('Master data'!$B312,'Team forecast'!$B$2:$B$26,0),MATCH('Master data'!BH$1,'Team forecast'!$B$2:$AO$2,0))</f>
        <v>0</v>
      </c>
      <c r="BI312" s="16">
        <f>INDEX('Team forecast'!$B$2:$AO$26,MATCH('Master data'!$B312,'Team forecast'!$B$2:$B$26,0),MATCH('Master data'!BI$1,'Team forecast'!$B$2:$AO$2,0))</f>
        <v>0</v>
      </c>
      <c r="BJ312" s="5">
        <f t="shared" si="348"/>
        <v>-5000</v>
      </c>
      <c r="BK312" s="5">
        <f>INDEX('Team forecast'!$R$3:$BH$26,MATCH($B312,'Team forecast'!$B$3:$B$26,0),MATCH(BK$1,'Team forecast'!$R$2:$BH$2,0))*IF($X312&gt;0,25000,0)</f>
        <v>0</v>
      </c>
      <c r="BL312" s="5">
        <f>INDEX('Team forecast'!$R$3:$BH$26,MATCH($B312,'Team forecast'!$B$3:$B$26,0),MATCH(BL$1,'Team forecast'!$R$2:$BH$2,0))*IF($X312&gt;0,5000,0)</f>
        <v>0</v>
      </c>
      <c r="BM312" s="5">
        <f>INDEX('Team forecast'!$R$3:$BH$26,MATCH($B312,'Team forecast'!$B$3:$B$26,0),MATCH(BM$1,'Team forecast'!$R$2:$BH$2,0))*IF($X312&gt;0,-15000,0)</f>
        <v>0</v>
      </c>
      <c r="BN312" s="5">
        <f t="shared" si="349"/>
        <v>0</v>
      </c>
      <c r="BO312" s="5">
        <f t="shared" si="350"/>
        <v>0</v>
      </c>
      <c r="BP312" s="5">
        <f t="shared" si="351"/>
        <v>0</v>
      </c>
      <c r="BQ312" s="5">
        <f t="shared" si="352"/>
        <v>0</v>
      </c>
      <c r="BR312" s="5">
        <f t="shared" si="353"/>
        <v>0</v>
      </c>
      <c r="BS312" s="5">
        <f t="shared" si="354"/>
        <v>0</v>
      </c>
      <c r="BT312" s="5">
        <f t="shared" si="355"/>
        <v>0</v>
      </c>
      <c r="BU312" s="5">
        <f t="shared" si="356"/>
        <v>0</v>
      </c>
      <c r="BV312" s="5">
        <f t="shared" si="357"/>
        <v>0</v>
      </c>
      <c r="BW312" s="5">
        <f t="shared" si="358"/>
        <v>0</v>
      </c>
      <c r="BX312" s="5">
        <f t="shared" si="359"/>
        <v>-5000</v>
      </c>
      <c r="BY312" s="5">
        <f t="shared" si="360"/>
        <v>-15000</v>
      </c>
      <c r="BZ312" s="5">
        <f>MAX(INDEX('Team forecast'!$R$3:$BH$26,MATCH($B312,'Team forecast'!$B$3:$B$26,0),MATCH(BZ$1,'Team forecast'!$R$2:$BH$2,0))*($BX312)-(1-INDEX('Team forecast'!$R$3:$BH$26,MATCH($B312,'Team forecast'!$B$3:$B$26,0),MATCH(BZ$1,'Team forecast'!$R$2:$BH$2,0)))*(BY312+CH312)*0.01,-5000)</f>
        <v>-5000</v>
      </c>
      <c r="CA312" s="5">
        <f>MAX(INDEX('Team forecast'!$R$3:$BH$26,MATCH($B312,'Team forecast'!$B$3:$B$26,0),MATCH(CA$1,'Team forecast'!$R$2:$BH$2,0))*$BX312-(1-INDEX('Team forecast'!$R$3:$BH$26,MATCH($B312,'Team forecast'!$B$3:$B$26,0),MATCH(CA$1,'Team forecast'!$R$2:$BH$2,0)))*(BY312+BX312+CH312)*0.01,-5000)</f>
        <v>-5000</v>
      </c>
      <c r="CB312" s="5">
        <f>MAX(INDEX('Team forecast'!$R$3:$BH$26,MATCH($B312,'Team forecast'!$B$3:$B$26,0),MATCH(CB$1,'Team forecast'!$R$2:$BH$2,0))*$BX312-(1-INDEX('Team forecast'!$R$3:$BH$26,MATCH($B312,'Team forecast'!$B$3:$B$26,0),MATCH(CB$1,'Team forecast'!$R$2:$BH$2,0)))*(BY312+BX312*2+CH312)*0.01,0)</f>
        <v>0</v>
      </c>
      <c r="CC312" s="5">
        <v>0</v>
      </c>
      <c r="CD312" s="5">
        <f>+AK312+BD312*Cockpit!$C$3+BW312*Cockpit!$C$3^2+BZ312*Cockpit!$C$3^3+CA312*Cockpit!$C$3^4+CB312*Cockpit!$C$3^5+CC312*Cockpit!$C$3^6</f>
        <v>-10802.469135802468</v>
      </c>
      <c r="CE312" s="5"/>
      <c r="CF312" s="5"/>
      <c r="CG312" s="5">
        <v>0</v>
      </c>
      <c r="CH312" s="5">
        <f t="shared" si="361"/>
        <v>2495000</v>
      </c>
      <c r="CI312" s="5">
        <f t="shared" si="362"/>
        <v>2495000</v>
      </c>
      <c r="CJ312" s="1">
        <f t="shared" si="363"/>
        <v>-4.0000000000000001E-3</v>
      </c>
      <c r="CK312" s="5">
        <f>RANK(CD312,$CD$2:$CD$622)+COUNTIF($CD$2:$CD312,$CD312)-1</f>
        <v>512</v>
      </c>
      <c r="CL312" s="5">
        <f>RANK(CJ312,$CJ$2:$CJ$622)+COUNTIF($CJ$2:$CJ312,$CJ312)-1</f>
        <v>516</v>
      </c>
    </row>
    <row r="313" spans="1:90" x14ac:dyDescent="0.3">
      <c r="A313" t="str">
        <f>Players!P314</f>
        <v>Robert Taylor</v>
      </c>
      <c r="B313" t="str">
        <f>Players!G314</f>
        <v>Finland</v>
      </c>
      <c r="C313" t="str">
        <f>Players!AB314</f>
        <v>Midfield</v>
      </c>
      <c r="D313" s="1"/>
      <c r="F313" t="str">
        <f>IFERROR(INDEX(Lookup!B:B,MATCH(INDEX(Players!C:C,MATCH(E313,Players!A:A,0)),Lookup!D:D,0)),"")</f>
        <v/>
      </c>
      <c r="G313">
        <f>IF(Players!AC314=0,10000000,Players!AC314)</f>
        <v>2495000</v>
      </c>
      <c r="H313" s="16">
        <f>INDEX('Team forecast'!$B$2:$AO$26,MATCH('Master data'!$B313,'Team forecast'!$B$2:$B$26,0),MATCH('Master data'!H$1,'Team forecast'!$B$2:$AO$2,0))</f>
        <v>0.70247217008251406</v>
      </c>
      <c r="I313" s="16">
        <f>INDEX('Team forecast'!$B$2:$AO$26,MATCH('Master data'!$B313,'Team forecast'!$B$2:$B$26,0),MATCH('Master data'!I$1,'Team forecast'!$B$2:$AO$2,0))</f>
        <v>1.5209364700383743</v>
      </c>
      <c r="J313" s="16">
        <f>INDEX('Team forecast'!$B$2:$AO$26,MATCH('Master data'!$B313,'Team forecast'!$B$2:$B$26,0),MATCH('Master data'!J$1,'Team forecast'!$B$2:$AO$2,0))</f>
        <v>0.2185071656956705</v>
      </c>
      <c r="K313" s="16">
        <f>INDEX('Team forecast'!$B$2:$AO$26,MATCH('Master data'!$B313,'Team forecast'!$B$2:$B$26,0),MATCH('Master data'!K$1,'Team forecast'!$B$2:$AO$2,0))</f>
        <v>2.3060955078466372</v>
      </c>
      <c r="L313" s="16">
        <f>INDEX('Team forecast'!$B$2:$AO$26,MATCH('Master data'!$B313,'Team forecast'!$B$2:$B$26,0),MATCH('Master data'!L$1,'Team forecast'!$B$2:$AO$2,0))</f>
        <v>3.7377731174056277</v>
      </c>
      <c r="M313">
        <f>IF(Players!BC314=1,95,0)</f>
        <v>0</v>
      </c>
      <c r="N313" s="2">
        <f>Players!BN314</f>
        <v>0</v>
      </c>
      <c r="O313" s="2">
        <f>Players!BO314</f>
        <v>0</v>
      </c>
      <c r="P313" s="2">
        <f>Players!BP314</f>
        <v>0</v>
      </c>
      <c r="Q313" s="2">
        <f>Players!BQ314</f>
        <v>0</v>
      </c>
      <c r="R313" s="2">
        <f>Players!BR314</f>
        <v>0</v>
      </c>
      <c r="S313" s="2">
        <f t="shared" si="322"/>
        <v>0.70247217008251406</v>
      </c>
      <c r="T313" s="2">
        <f t="shared" si="323"/>
        <v>1.5209364700383743</v>
      </c>
      <c r="U313" s="16">
        <f>INDEX('Team forecast'!$B$2:$AO$26,MATCH('Master data'!$B313,'Team forecast'!$B$2:$B$26,0),MATCH('Master data'!U$1,'Team forecast'!$B$2:$AO$2,0))</f>
        <v>0.1631269012865954</v>
      </c>
      <c r="V313" s="16">
        <f>INDEX('Team forecast'!$B$2:$AO$26,MATCH('Master data'!$B313,'Team forecast'!$B$2:$B$26,0),MATCH('Master data'!V$1,'Team forecast'!$B$2:$AO$2,0))</f>
        <v>0.27032457927492948</v>
      </c>
      <c r="W313" s="16">
        <f>INDEX('Team forecast'!$B$2:$AO$26,MATCH('Master data'!$B313,'Team forecast'!$B$2:$B$26,0),MATCH('Master data'!W$1,'Team forecast'!$B$2:$AO$2,0))</f>
        <v>0.56654851943847506</v>
      </c>
      <c r="X313" s="5">
        <f t="shared" si="324"/>
        <v>-5000</v>
      </c>
      <c r="Y313" s="5">
        <f t="shared" si="325"/>
        <v>0</v>
      </c>
      <c r="Z313" s="5">
        <f t="shared" si="326"/>
        <v>0</v>
      </c>
      <c r="AA313" s="5">
        <f t="shared" si="327"/>
        <v>0</v>
      </c>
      <c r="AB313" s="5">
        <f t="shared" si="328"/>
        <v>0</v>
      </c>
      <c r="AC313" s="5">
        <f t="shared" si="329"/>
        <v>0</v>
      </c>
      <c r="AD313" s="5">
        <f t="shared" si="330"/>
        <v>0</v>
      </c>
      <c r="AE313" s="5">
        <f t="shared" si="331"/>
        <v>0</v>
      </c>
      <c r="AF313" s="5">
        <f t="shared" si="332"/>
        <v>0</v>
      </c>
      <c r="AG313" s="5">
        <f t="shared" si="333"/>
        <v>0</v>
      </c>
      <c r="AH313" s="5">
        <f t="shared" si="334"/>
        <v>0</v>
      </c>
      <c r="AI313" s="5">
        <f t="shared" si="335"/>
        <v>0</v>
      </c>
      <c r="AJ313" s="5">
        <f t="shared" si="336"/>
        <v>0</v>
      </c>
      <c r="AK313" s="5">
        <f>IFERROR(SUM(X313:AJ313),-5000)*((Cockpit!$C$3)^0)</f>
        <v>-5000</v>
      </c>
      <c r="AL313" s="16">
        <f>INDEX('Team forecast'!$B$2:$AO$26,MATCH('Master data'!$B313,'Team forecast'!$B$2:$B$26,0),MATCH('Master data'!AL$1,'Team forecast'!$B$2:$AO$2,0))</f>
        <v>0.60341572553131961</v>
      </c>
      <c r="AM313" s="16">
        <f>INDEX('Team forecast'!$B$2:$AO$26,MATCH('Master data'!$B313,'Team forecast'!$B$2:$B$26,0),MATCH('Master data'!AM$1,'Team forecast'!$B$2:$AO$2,0))</f>
        <v>2.3578794100156779</v>
      </c>
      <c r="AN313" s="16">
        <f>INDEX('Team forecast'!$B$2:$AO$26,MATCH('Master data'!$B313,'Team forecast'!$B$2:$B$26,0),MATCH('Master data'!AN$1,'Team forecast'!$B$2:$AO$2,0))</f>
        <v>9.4620662225315705E-2</v>
      </c>
      <c r="AO313" s="16">
        <f>INDEX('Team forecast'!$B$2:$AO$26,MATCH('Master data'!$B313,'Team forecast'!$B$2:$B$26,0),MATCH('Master data'!AO$1,'Team forecast'!$B$2:$AO$2,0))</f>
        <v>1.9809102100775644</v>
      </c>
      <c r="AP313" s="16">
        <f>INDEX('Team forecast'!$B$2:$AO$26,MATCH('Master data'!$B313,'Team forecast'!$B$2:$B$26,0),MATCH('Master data'!AP$1,'Team forecast'!$B$2:$AO$2,0))</f>
        <v>5.7945998708404165</v>
      </c>
      <c r="AQ313" s="5">
        <f t="shared" si="337"/>
        <v>-5000</v>
      </c>
      <c r="AR313" s="5">
        <f>INDEX('Team forecast'!$B$2:$AO$26,MATCH('Master data'!$B313,'Team forecast'!$B$2:$B$26,0),MATCH('Master data'!AR$1,'Team forecast'!$B$2:$AO$2,0))*IF(X313&gt;0,25000,0)</f>
        <v>0</v>
      </c>
      <c r="AS313" s="16">
        <f>INDEX('Team forecast'!$B$2:$AO$26,MATCH('Master data'!$B313,'Team forecast'!$B$2:$B$26,0),MATCH('Master data'!AS$1,'Team forecast'!$B$2:$AO$2,0))*IF(X313&gt;0,5000,0)</f>
        <v>0</v>
      </c>
      <c r="AT313" s="16">
        <f>INDEX('Team forecast'!$B$2:$AO$26,MATCH('Master data'!$B313,'Team forecast'!$B$2:$B$26,0),MATCH('Master data'!AT$1,'Team forecast'!$B$2:$AO$2,0))*IF(X313&gt;0,-15000,0)</f>
        <v>0</v>
      </c>
      <c r="AU313" s="5">
        <f t="shared" si="338"/>
        <v>0</v>
      </c>
      <c r="AV313" s="5">
        <f t="shared" si="339"/>
        <v>0</v>
      </c>
      <c r="AW313" s="5">
        <f t="shared" si="340"/>
        <v>0</v>
      </c>
      <c r="AX313" s="5">
        <f t="shared" si="341"/>
        <v>0</v>
      </c>
      <c r="AY313" s="5">
        <f t="shared" si="342"/>
        <v>0</v>
      </c>
      <c r="AZ313" s="5">
        <f t="shared" si="343"/>
        <v>0</v>
      </c>
      <c r="BA313" s="5">
        <f t="shared" si="344"/>
        <v>0</v>
      </c>
      <c r="BB313" s="5">
        <f t="shared" si="345"/>
        <v>0</v>
      </c>
      <c r="BC313" s="5">
        <f t="shared" si="346"/>
        <v>0</v>
      </c>
      <c r="BD313" s="5">
        <f t="shared" si="347"/>
        <v>-5000</v>
      </c>
      <c r="BE313" s="16">
        <f>INDEX('Team forecast'!$B$2:$AO$26,MATCH('Master data'!$B313,'Team forecast'!$B$2:$B$26,0),MATCH('Master data'!BE$1,'Team forecast'!$B$2:$AO$2,0))</f>
        <v>0</v>
      </c>
      <c r="BF313" s="16">
        <f>INDEX('Team forecast'!$B$2:$AO$26,MATCH('Master data'!$B313,'Team forecast'!$B$2:$B$26,0),MATCH('Master data'!BF$1,'Team forecast'!$B$2:$AO$2,0))</f>
        <v>0</v>
      </c>
      <c r="BG313" s="16">
        <f>INDEX('Team forecast'!$B$2:$AO$26,MATCH('Master data'!$B313,'Team forecast'!$B$2:$B$26,0),MATCH('Master data'!BG$1,'Team forecast'!$B$2:$AO$2,0))</f>
        <v>0</v>
      </c>
      <c r="BH313" s="16">
        <f>INDEX('Team forecast'!$B$2:$AO$26,MATCH('Master data'!$B313,'Team forecast'!$B$2:$B$26,0),MATCH('Master data'!BH$1,'Team forecast'!$B$2:$AO$2,0))</f>
        <v>0</v>
      </c>
      <c r="BI313" s="16">
        <f>INDEX('Team forecast'!$B$2:$AO$26,MATCH('Master data'!$B313,'Team forecast'!$B$2:$B$26,0),MATCH('Master data'!BI$1,'Team forecast'!$B$2:$AO$2,0))</f>
        <v>0</v>
      </c>
      <c r="BJ313" s="5">
        <f t="shared" si="348"/>
        <v>-5000</v>
      </c>
      <c r="BK313" s="5">
        <f>INDEX('Team forecast'!$R$3:$BH$26,MATCH($B313,'Team forecast'!$B$3:$B$26,0),MATCH(BK$1,'Team forecast'!$R$2:$BH$2,0))*IF($X313&gt;0,25000,0)</f>
        <v>0</v>
      </c>
      <c r="BL313" s="5">
        <f>INDEX('Team forecast'!$R$3:$BH$26,MATCH($B313,'Team forecast'!$B$3:$B$26,0),MATCH(BL$1,'Team forecast'!$R$2:$BH$2,0))*IF($X313&gt;0,5000,0)</f>
        <v>0</v>
      </c>
      <c r="BM313" s="5">
        <f>INDEX('Team forecast'!$R$3:$BH$26,MATCH($B313,'Team forecast'!$B$3:$B$26,0),MATCH(BM$1,'Team forecast'!$R$2:$BH$2,0))*IF($X313&gt;0,-15000,0)</f>
        <v>0</v>
      </c>
      <c r="BN313" s="5">
        <f t="shared" si="349"/>
        <v>0</v>
      </c>
      <c r="BO313" s="5">
        <f t="shared" si="350"/>
        <v>0</v>
      </c>
      <c r="BP313" s="5">
        <f t="shared" si="351"/>
        <v>0</v>
      </c>
      <c r="BQ313" s="5">
        <f t="shared" si="352"/>
        <v>0</v>
      </c>
      <c r="BR313" s="5">
        <f t="shared" si="353"/>
        <v>0</v>
      </c>
      <c r="BS313" s="5">
        <f t="shared" si="354"/>
        <v>0</v>
      </c>
      <c r="BT313" s="5">
        <f t="shared" si="355"/>
        <v>0</v>
      </c>
      <c r="BU313" s="5">
        <f t="shared" si="356"/>
        <v>0</v>
      </c>
      <c r="BV313" s="5">
        <f t="shared" si="357"/>
        <v>0</v>
      </c>
      <c r="BW313" s="5">
        <f t="shared" si="358"/>
        <v>0</v>
      </c>
      <c r="BX313" s="5">
        <f t="shared" si="359"/>
        <v>-5000</v>
      </c>
      <c r="BY313" s="5">
        <f t="shared" si="360"/>
        <v>-15000</v>
      </c>
      <c r="BZ313" s="5">
        <f>MAX(INDEX('Team forecast'!$R$3:$BH$26,MATCH($B313,'Team forecast'!$B$3:$B$26,0),MATCH(BZ$1,'Team forecast'!$R$2:$BH$2,0))*($BX313)-(1-INDEX('Team forecast'!$R$3:$BH$26,MATCH($B313,'Team forecast'!$B$3:$B$26,0),MATCH(BZ$1,'Team forecast'!$R$2:$BH$2,0)))*(BY313+CH313)*0.01,-5000)</f>
        <v>-5000</v>
      </c>
      <c r="CA313" s="5">
        <f>MAX(INDEX('Team forecast'!$R$3:$BH$26,MATCH($B313,'Team forecast'!$B$3:$B$26,0),MATCH(CA$1,'Team forecast'!$R$2:$BH$2,0))*$BX313-(1-INDEX('Team forecast'!$R$3:$BH$26,MATCH($B313,'Team forecast'!$B$3:$B$26,0),MATCH(CA$1,'Team forecast'!$R$2:$BH$2,0)))*(BY313+BX313+CH313)*0.01,-5000)</f>
        <v>-5000</v>
      </c>
      <c r="CB313" s="5">
        <f>MAX(INDEX('Team forecast'!$R$3:$BH$26,MATCH($B313,'Team forecast'!$B$3:$B$26,0),MATCH(CB$1,'Team forecast'!$R$2:$BH$2,0))*$BX313-(1-INDEX('Team forecast'!$R$3:$BH$26,MATCH($B313,'Team forecast'!$B$3:$B$26,0),MATCH(CB$1,'Team forecast'!$R$2:$BH$2,0)))*(BY313+BX313*2+CH313)*0.01,0)</f>
        <v>0</v>
      </c>
      <c r="CC313" s="5">
        <v>0</v>
      </c>
      <c r="CD313" s="5">
        <f>+AK313+BD313*Cockpit!$C$3+BW313*Cockpit!$C$3^2+BZ313*Cockpit!$C$3^3+CA313*Cockpit!$C$3^4+CB313*Cockpit!$C$3^5+CC313*Cockpit!$C$3^6</f>
        <v>-10802.469135802468</v>
      </c>
      <c r="CE313" s="5"/>
      <c r="CF313" s="5"/>
      <c r="CG313" s="5">
        <v>0</v>
      </c>
      <c r="CH313" s="5">
        <f t="shared" si="361"/>
        <v>2495000</v>
      </c>
      <c r="CI313" s="5">
        <f t="shared" si="362"/>
        <v>2495000</v>
      </c>
      <c r="CJ313" s="1">
        <f t="shared" si="363"/>
        <v>-4.0000000000000001E-3</v>
      </c>
      <c r="CK313" s="5">
        <f>RANK(CD313,$CD$2:$CD$622)+COUNTIF($CD$2:$CD313,$CD313)-1</f>
        <v>513</v>
      </c>
      <c r="CL313" s="5">
        <f>RANK(CJ313,$CJ$2:$CJ$622)+COUNTIF($CJ$2:$CJ313,$CJ313)-1</f>
        <v>517</v>
      </c>
    </row>
    <row r="314" spans="1:90" x14ac:dyDescent="0.3">
      <c r="A314" t="str">
        <f>Players!P315</f>
        <v>Robin Lod</v>
      </c>
      <c r="B314" t="str">
        <f>Players!G315</f>
        <v>Finland</v>
      </c>
      <c r="C314" t="str">
        <f>Players!AB315</f>
        <v>Midfield</v>
      </c>
      <c r="D314" s="1"/>
      <c r="F314" t="str">
        <f>IFERROR(INDEX(Lookup!B:B,MATCH(INDEX(Players!C:C,MATCH(E314,Players!A:A,0)),Lookup!D:D,0)),"")</f>
        <v/>
      </c>
      <c r="G314">
        <f>IF(Players!AC315=0,10000000,Players!AC315)</f>
        <v>3022000</v>
      </c>
      <c r="H314" s="16">
        <f>INDEX('Team forecast'!$B$2:$AO$26,MATCH('Master data'!$B314,'Team forecast'!$B$2:$B$26,0),MATCH('Master data'!H$1,'Team forecast'!$B$2:$AO$2,0))</f>
        <v>0.70247217008251406</v>
      </c>
      <c r="I314" s="16">
        <f>INDEX('Team forecast'!$B$2:$AO$26,MATCH('Master data'!$B314,'Team forecast'!$B$2:$B$26,0),MATCH('Master data'!I$1,'Team forecast'!$B$2:$AO$2,0))</f>
        <v>1.5209364700383743</v>
      </c>
      <c r="J314" s="16">
        <f>INDEX('Team forecast'!$B$2:$AO$26,MATCH('Master data'!$B314,'Team forecast'!$B$2:$B$26,0),MATCH('Master data'!J$1,'Team forecast'!$B$2:$AO$2,0))</f>
        <v>0.2185071656956705</v>
      </c>
      <c r="K314" s="16">
        <f>INDEX('Team forecast'!$B$2:$AO$26,MATCH('Master data'!$B314,'Team forecast'!$B$2:$B$26,0),MATCH('Master data'!K$1,'Team forecast'!$B$2:$AO$2,0))</f>
        <v>2.3060955078466372</v>
      </c>
      <c r="L314" s="16">
        <f>INDEX('Team forecast'!$B$2:$AO$26,MATCH('Master data'!$B314,'Team forecast'!$B$2:$B$26,0),MATCH('Master data'!L$1,'Team forecast'!$B$2:$AO$2,0))</f>
        <v>3.7377731174056277</v>
      </c>
      <c r="M314">
        <f>IF(Players!BC315=1,95,0)</f>
        <v>95</v>
      </c>
      <c r="N314" s="2">
        <f>Players!BN315</f>
        <v>0.13767381676824994</v>
      </c>
      <c r="O314" s="2">
        <f>Players!BO315</f>
        <v>0.30606156019561054</v>
      </c>
      <c r="P314" s="2">
        <f>Players!BP315</f>
        <v>0.21255083851144166</v>
      </c>
      <c r="Q314" s="2">
        <f>Players!BQ315</f>
        <v>6.5312046444121918E-2</v>
      </c>
      <c r="R314" s="2">
        <f>Players!BR315</f>
        <v>0</v>
      </c>
      <c r="S314" s="2">
        <f t="shared" si="322"/>
        <v>0.70247217008251406</v>
      </c>
      <c r="T314" s="2">
        <f t="shared" si="323"/>
        <v>1.5209364700383743</v>
      </c>
      <c r="U314" s="16">
        <f>INDEX('Team forecast'!$B$2:$AO$26,MATCH('Master data'!$B314,'Team forecast'!$B$2:$B$26,0),MATCH('Master data'!U$1,'Team forecast'!$B$2:$AO$2,0))</f>
        <v>0.1631269012865954</v>
      </c>
      <c r="V314" s="16">
        <f>INDEX('Team forecast'!$B$2:$AO$26,MATCH('Master data'!$B314,'Team forecast'!$B$2:$B$26,0),MATCH('Master data'!V$1,'Team forecast'!$B$2:$AO$2,0))</f>
        <v>0.27032457927492948</v>
      </c>
      <c r="W314" s="16">
        <f>INDEX('Team forecast'!$B$2:$AO$26,MATCH('Master data'!$B314,'Team forecast'!$B$2:$B$26,0),MATCH('Master data'!W$1,'Team forecast'!$B$2:$AO$2,0))</f>
        <v>0.56654851943847506</v>
      </c>
      <c r="X314" s="5">
        <f t="shared" si="324"/>
        <v>7000</v>
      </c>
      <c r="Y314" s="5">
        <f t="shared" si="325"/>
        <v>4078.1725321648851</v>
      </c>
      <c r="Z314" s="5">
        <f t="shared" si="326"/>
        <v>1351.6228963746473</v>
      </c>
      <c r="AA314" s="5">
        <f t="shared" si="327"/>
        <v>-8498.2277915771265</v>
      </c>
      <c r="AB314" s="5">
        <f t="shared" si="328"/>
        <v>12089.003103591867</v>
      </c>
      <c r="AC314" s="5">
        <f t="shared" si="329"/>
        <v>10749.986418472527</v>
      </c>
      <c r="AD314" s="5">
        <f t="shared" si="330"/>
        <v>4901.6253388027162</v>
      </c>
      <c r="AE314" s="5">
        <f t="shared" si="331"/>
        <v>0</v>
      </c>
      <c r="AF314" s="5">
        <f t="shared" si="332"/>
        <v>0</v>
      </c>
      <c r="AG314" s="5">
        <f t="shared" si="333"/>
        <v>-1306.2409288824383</v>
      </c>
      <c r="AH314" s="5">
        <f t="shared" si="334"/>
        <v>0</v>
      </c>
      <c r="AI314" s="5">
        <f t="shared" si="335"/>
        <v>7024.7217008251409</v>
      </c>
      <c r="AJ314" s="5">
        <f t="shared" si="336"/>
        <v>-12167.491760306993</v>
      </c>
      <c r="AK314" s="5">
        <f>IFERROR(SUM(X314:AJ314),-5000)*((Cockpit!$C$3)^0)</f>
        <v>25223.171509465232</v>
      </c>
      <c r="AL314" s="16">
        <f>INDEX('Team forecast'!$B$2:$AO$26,MATCH('Master data'!$B314,'Team forecast'!$B$2:$B$26,0),MATCH('Master data'!AL$1,'Team forecast'!$B$2:$AO$2,0))</f>
        <v>0.60341572553131961</v>
      </c>
      <c r="AM314" s="16">
        <f>INDEX('Team forecast'!$B$2:$AO$26,MATCH('Master data'!$B314,'Team forecast'!$B$2:$B$26,0),MATCH('Master data'!AM$1,'Team forecast'!$B$2:$AO$2,0))</f>
        <v>2.3578794100156779</v>
      </c>
      <c r="AN314" s="16">
        <f>INDEX('Team forecast'!$B$2:$AO$26,MATCH('Master data'!$B314,'Team forecast'!$B$2:$B$26,0),MATCH('Master data'!AN$1,'Team forecast'!$B$2:$AO$2,0))</f>
        <v>9.4620662225315705E-2</v>
      </c>
      <c r="AO314" s="16">
        <f>INDEX('Team forecast'!$B$2:$AO$26,MATCH('Master data'!$B314,'Team forecast'!$B$2:$B$26,0),MATCH('Master data'!AO$1,'Team forecast'!$B$2:$AO$2,0))</f>
        <v>1.9809102100775644</v>
      </c>
      <c r="AP314" s="16">
        <f>INDEX('Team forecast'!$B$2:$AO$26,MATCH('Master data'!$B314,'Team forecast'!$B$2:$B$26,0),MATCH('Master data'!AP$1,'Team forecast'!$B$2:$AO$2,0))</f>
        <v>5.7945998708404165</v>
      </c>
      <c r="AQ314" s="5">
        <f t="shared" si="337"/>
        <v>7000</v>
      </c>
      <c r="AR314" s="5">
        <f>INDEX('Team forecast'!$B$2:$AO$26,MATCH('Master data'!$B314,'Team forecast'!$B$2:$B$26,0),MATCH('Master data'!AR$1,'Team forecast'!$B$2:$AO$2,0))*IF(X314&gt;0,25000,0)</f>
        <v>1971.2637963607438</v>
      </c>
      <c r="AS314" s="16">
        <f>INDEX('Team forecast'!$B$2:$AO$26,MATCH('Master data'!$B314,'Team forecast'!$B$2:$B$26,0),MATCH('Master data'!AS$1,'Team forecast'!$B$2:$AO$2,0))*IF(X314&gt;0,5000,0)</f>
        <v>727.851247887044</v>
      </c>
      <c r="AT314" s="16">
        <f>INDEX('Team forecast'!$B$2:$AO$26,MATCH('Master data'!$B314,'Team forecast'!$B$2:$B$26,0),MATCH('Master data'!AT$1,'Team forecast'!$B$2:$AO$2,0))*IF(X314&gt;0,-15000,0)</f>
        <v>-11633.687978522423</v>
      </c>
      <c r="AU314" s="5">
        <f t="shared" si="338"/>
        <v>10384.318253984937</v>
      </c>
      <c r="AV314" s="5">
        <f t="shared" si="339"/>
        <v>9234.1179201341001</v>
      </c>
      <c r="AW314" s="5">
        <f t="shared" si="340"/>
        <v>4210.441261678624</v>
      </c>
      <c r="AX314" s="5">
        <f t="shared" si="341"/>
        <v>0</v>
      </c>
      <c r="AY314" s="5">
        <f t="shared" si="342"/>
        <v>0</v>
      </c>
      <c r="AZ314" s="5">
        <f t="shared" si="343"/>
        <v>-1306.2409288824383</v>
      </c>
      <c r="BA314" s="5">
        <f t="shared" si="344"/>
        <v>0</v>
      </c>
      <c r="BB314" s="5">
        <f t="shared" si="345"/>
        <v>6034.1572553131964</v>
      </c>
      <c r="BC314" s="5">
        <f t="shared" si="346"/>
        <v>-18863.035280125423</v>
      </c>
      <c r="BD314" s="5">
        <f t="shared" si="347"/>
        <v>7759.1855478283615</v>
      </c>
      <c r="BE314" s="16">
        <f>INDEX('Team forecast'!$B$2:$AO$26,MATCH('Master data'!$B314,'Team forecast'!$B$2:$B$26,0),MATCH('Master data'!BE$1,'Team forecast'!$B$2:$AO$2,0))</f>
        <v>0</v>
      </c>
      <c r="BF314" s="16">
        <f>INDEX('Team forecast'!$B$2:$AO$26,MATCH('Master data'!$B314,'Team forecast'!$B$2:$B$26,0),MATCH('Master data'!BF$1,'Team forecast'!$B$2:$AO$2,0))</f>
        <v>0</v>
      </c>
      <c r="BG314" s="16">
        <f>INDEX('Team forecast'!$B$2:$AO$26,MATCH('Master data'!$B314,'Team forecast'!$B$2:$B$26,0),MATCH('Master data'!BG$1,'Team forecast'!$B$2:$AO$2,0))</f>
        <v>0</v>
      </c>
      <c r="BH314" s="16">
        <f>INDEX('Team forecast'!$B$2:$AO$26,MATCH('Master data'!$B314,'Team forecast'!$B$2:$B$26,0),MATCH('Master data'!BH$1,'Team forecast'!$B$2:$AO$2,0))</f>
        <v>0</v>
      </c>
      <c r="BI314" s="16">
        <f>INDEX('Team forecast'!$B$2:$AO$26,MATCH('Master data'!$B314,'Team forecast'!$B$2:$B$26,0),MATCH('Master data'!BI$1,'Team forecast'!$B$2:$AO$2,0))</f>
        <v>0</v>
      </c>
      <c r="BJ314" s="5">
        <f t="shared" si="348"/>
        <v>7000</v>
      </c>
      <c r="BK314" s="5">
        <f>INDEX('Team forecast'!$R$3:$BH$26,MATCH($B314,'Team forecast'!$B$3:$B$26,0),MATCH(BK$1,'Team forecast'!$R$2:$BH$2,0))*IF($X314&gt;0,25000,0)</f>
        <v>0</v>
      </c>
      <c r="BL314" s="5">
        <f>INDEX('Team forecast'!$R$3:$BH$26,MATCH($B314,'Team forecast'!$B$3:$B$26,0),MATCH(BL$1,'Team forecast'!$R$2:$BH$2,0))*IF($X314&gt;0,5000,0)</f>
        <v>0</v>
      </c>
      <c r="BM314" s="5">
        <f>INDEX('Team forecast'!$R$3:$BH$26,MATCH($B314,'Team forecast'!$B$3:$B$26,0),MATCH(BM$1,'Team forecast'!$R$2:$BH$2,0))*IF($X314&gt;0,-15000,0)</f>
        <v>0</v>
      </c>
      <c r="BN314" s="5">
        <f t="shared" si="349"/>
        <v>0</v>
      </c>
      <c r="BO314" s="5">
        <f t="shared" si="350"/>
        <v>0</v>
      </c>
      <c r="BP314" s="5">
        <f t="shared" si="351"/>
        <v>0</v>
      </c>
      <c r="BQ314" s="5">
        <f t="shared" si="352"/>
        <v>0</v>
      </c>
      <c r="BR314" s="5">
        <f t="shared" si="353"/>
        <v>0</v>
      </c>
      <c r="BS314" s="5">
        <f t="shared" si="354"/>
        <v>-1306.2409288824383</v>
      </c>
      <c r="BT314" s="5">
        <f t="shared" si="355"/>
        <v>0</v>
      </c>
      <c r="BU314" s="5">
        <f t="shared" si="356"/>
        <v>0</v>
      </c>
      <c r="BV314" s="5">
        <f t="shared" si="357"/>
        <v>0</v>
      </c>
      <c r="BW314" s="5">
        <f t="shared" si="358"/>
        <v>0</v>
      </c>
      <c r="BX314" s="5">
        <f t="shared" si="359"/>
        <v>16491.178528646797</v>
      </c>
      <c r="BY314" s="5">
        <f t="shared" si="360"/>
        <v>49473.535585940394</v>
      </c>
      <c r="BZ314" s="5">
        <f>MAX(INDEX('Team forecast'!$R$3:$BH$26,MATCH($B314,'Team forecast'!$B$3:$B$26,0),MATCH(BZ$1,'Team forecast'!$R$2:$BH$2,0))*($BX314)-(1-INDEX('Team forecast'!$R$3:$BH$26,MATCH($B314,'Team forecast'!$B$3:$B$26,0),MATCH(BZ$1,'Team forecast'!$R$2:$BH$2,0)))*(BY314+CH314)*0.01,-5000)</f>
        <v>-5000</v>
      </c>
      <c r="CA314" s="5">
        <f>MAX(INDEX('Team forecast'!$R$3:$BH$26,MATCH($B314,'Team forecast'!$B$3:$B$26,0),MATCH(CA$1,'Team forecast'!$R$2:$BH$2,0))*$BX314-(1-INDEX('Team forecast'!$R$3:$BH$26,MATCH($B314,'Team forecast'!$B$3:$B$26,0),MATCH(CA$1,'Team forecast'!$R$2:$BH$2,0)))*(BY314+BX314+CH314)*0.01,-5000)</f>
        <v>-5000</v>
      </c>
      <c r="CB314" s="5">
        <f>MAX(INDEX('Team forecast'!$R$3:$BH$26,MATCH($B314,'Team forecast'!$B$3:$B$26,0),MATCH(CB$1,'Team forecast'!$R$2:$BH$2,0))*$BX314-(1-INDEX('Team forecast'!$R$3:$BH$26,MATCH($B314,'Team forecast'!$B$3:$B$26,0),MATCH(CB$1,'Team forecast'!$R$2:$BH$2,0)))*(BY314+BX314*2+CH314)*0.01,0)</f>
        <v>0</v>
      </c>
      <c r="CC314" s="5">
        <v>0</v>
      </c>
      <c r="CD314" s="5">
        <f>+AK314+BD314*Cockpit!$C$3+BW314*Cockpit!$C$3^2+BZ314*Cockpit!$C$3^3+CA314*Cockpit!$C$3^4+CB314*Cockpit!$C$3^5+CC314*Cockpit!$C$3^6</f>
        <v>27926.826072215001</v>
      </c>
      <c r="CE314" s="5"/>
      <c r="CF314" s="5"/>
      <c r="CG314" s="5">
        <v>0</v>
      </c>
      <c r="CH314" s="5">
        <f t="shared" si="361"/>
        <v>3022000</v>
      </c>
      <c r="CI314" s="5">
        <f t="shared" si="362"/>
        <v>3022000</v>
      </c>
      <c r="CJ314" s="1">
        <f t="shared" si="363"/>
        <v>8.9999999999999993E-3</v>
      </c>
      <c r="CK314" s="5">
        <f>RANK(CD314,$CD$2:$CD$622)+COUNTIF($CD$2:$CD314,$CD314)-1</f>
        <v>272</v>
      </c>
      <c r="CL314" s="5">
        <f>RANK(CJ314,$CJ$2:$CJ$622)+COUNTIF($CJ$2:$CJ314,$CJ314)-1</f>
        <v>268</v>
      </c>
    </row>
    <row r="315" spans="1:90" x14ac:dyDescent="0.3">
      <c r="A315" t="str">
        <f>Players!P316</f>
        <v>Teemu Pukki</v>
      </c>
      <c r="B315" t="str">
        <f>Players!G316</f>
        <v>Finland</v>
      </c>
      <c r="C315" t="str">
        <f>Players!AB316</f>
        <v>Striker</v>
      </c>
      <c r="D315" s="1"/>
      <c r="F315" t="str">
        <f>IFERROR(INDEX(Lookup!B:B,MATCH(INDEX(Players!C:C,MATCH(E315,Players!A:A,0)),Lookup!D:D,0)),"")</f>
        <v/>
      </c>
      <c r="G315">
        <f>IF(Players!AC316=0,10000000,Players!AC316)</f>
        <v>4042000</v>
      </c>
      <c r="H315" s="16">
        <f>INDEX('Team forecast'!$B$2:$AO$26,MATCH('Master data'!$B315,'Team forecast'!$B$2:$B$26,0),MATCH('Master data'!H$1,'Team forecast'!$B$2:$AO$2,0))</f>
        <v>0.70247217008251406</v>
      </c>
      <c r="I315" s="16">
        <f>INDEX('Team forecast'!$B$2:$AO$26,MATCH('Master data'!$B315,'Team forecast'!$B$2:$B$26,0),MATCH('Master data'!I$1,'Team forecast'!$B$2:$AO$2,0))</f>
        <v>1.5209364700383743</v>
      </c>
      <c r="J315" s="16">
        <f>INDEX('Team forecast'!$B$2:$AO$26,MATCH('Master data'!$B315,'Team forecast'!$B$2:$B$26,0),MATCH('Master data'!J$1,'Team forecast'!$B$2:$AO$2,0))</f>
        <v>0.2185071656956705</v>
      </c>
      <c r="K315" s="16">
        <f>INDEX('Team forecast'!$B$2:$AO$26,MATCH('Master data'!$B315,'Team forecast'!$B$2:$B$26,0),MATCH('Master data'!K$1,'Team forecast'!$B$2:$AO$2,0))</f>
        <v>2.3060955078466372</v>
      </c>
      <c r="L315" s="16">
        <f>INDEX('Team forecast'!$B$2:$AO$26,MATCH('Master data'!$B315,'Team forecast'!$B$2:$B$26,0),MATCH('Master data'!L$1,'Team forecast'!$B$2:$AO$2,0))</f>
        <v>3.7377731174056277</v>
      </c>
      <c r="M315">
        <f>IF(Players!BC316=1,95,0)</f>
        <v>95</v>
      </c>
      <c r="N315" s="2">
        <f>Players!BN316</f>
        <v>0.32281117722228281</v>
      </c>
      <c r="O315" s="2">
        <f>Players!BO316</f>
        <v>8.5926810316308125E-2</v>
      </c>
      <c r="P315" s="2">
        <f>Players!BP316</f>
        <v>0.1649759201031267</v>
      </c>
      <c r="Q315" s="2">
        <f>Players!BQ316</f>
        <v>0.10859375</v>
      </c>
      <c r="R315" s="2">
        <f>Players!BR316</f>
        <v>0</v>
      </c>
      <c r="S315" s="2">
        <f t="shared" si="322"/>
        <v>0.70247217008251406</v>
      </c>
      <c r="T315" s="2">
        <f t="shared" si="323"/>
        <v>1.5209364700383743</v>
      </c>
      <c r="U315" s="16">
        <f>INDEX('Team forecast'!$B$2:$AO$26,MATCH('Master data'!$B315,'Team forecast'!$B$2:$B$26,0),MATCH('Master data'!U$1,'Team forecast'!$B$2:$AO$2,0))</f>
        <v>0.1631269012865954</v>
      </c>
      <c r="V315" s="16">
        <f>INDEX('Team forecast'!$B$2:$AO$26,MATCH('Master data'!$B315,'Team forecast'!$B$2:$B$26,0),MATCH('Master data'!V$1,'Team forecast'!$B$2:$AO$2,0))</f>
        <v>0.27032457927492948</v>
      </c>
      <c r="W315" s="16">
        <f>INDEX('Team forecast'!$B$2:$AO$26,MATCH('Master data'!$B315,'Team forecast'!$B$2:$B$26,0),MATCH('Master data'!W$1,'Team forecast'!$B$2:$AO$2,0))</f>
        <v>0.56654851943847506</v>
      </c>
      <c r="X315" s="5">
        <f t="shared" si="324"/>
        <v>7000</v>
      </c>
      <c r="Y315" s="5">
        <f t="shared" si="325"/>
        <v>4078.1725321648851</v>
      </c>
      <c r="Z315" s="5">
        <f t="shared" si="326"/>
        <v>1351.6228963746473</v>
      </c>
      <c r="AA315" s="5">
        <f t="shared" si="327"/>
        <v>-8498.2277915771265</v>
      </c>
      <c r="AB315" s="5">
        <f t="shared" si="328"/>
        <v>22676.586819022803</v>
      </c>
      <c r="AC315" s="5">
        <f t="shared" si="329"/>
        <v>3018.0596455582763</v>
      </c>
      <c r="AD315" s="5">
        <f t="shared" si="330"/>
        <v>3804.502282526862</v>
      </c>
      <c r="AE315" s="5">
        <f t="shared" si="331"/>
        <v>0</v>
      </c>
      <c r="AF315" s="5">
        <f t="shared" si="332"/>
        <v>0</v>
      </c>
      <c r="AG315" s="5">
        <f t="shared" si="333"/>
        <v>-2171.875</v>
      </c>
      <c r="AH315" s="5">
        <f t="shared" si="334"/>
        <v>0</v>
      </c>
      <c r="AI315" s="5">
        <f t="shared" si="335"/>
        <v>7024.7217008251409</v>
      </c>
      <c r="AJ315" s="5">
        <f t="shared" si="336"/>
        <v>-12167.491760306993</v>
      </c>
      <c r="AK315" s="5">
        <f>IFERROR(SUM(X315:AJ315),-5000)*((Cockpit!$C$3)^0)</f>
        <v>26116.071324588491</v>
      </c>
      <c r="AL315" s="16">
        <f>INDEX('Team forecast'!$B$2:$AO$26,MATCH('Master data'!$B315,'Team forecast'!$B$2:$B$26,0),MATCH('Master data'!AL$1,'Team forecast'!$B$2:$AO$2,0))</f>
        <v>0.60341572553131961</v>
      </c>
      <c r="AM315" s="16">
        <f>INDEX('Team forecast'!$B$2:$AO$26,MATCH('Master data'!$B315,'Team forecast'!$B$2:$B$26,0),MATCH('Master data'!AM$1,'Team forecast'!$B$2:$AO$2,0))</f>
        <v>2.3578794100156779</v>
      </c>
      <c r="AN315" s="16">
        <f>INDEX('Team forecast'!$B$2:$AO$26,MATCH('Master data'!$B315,'Team forecast'!$B$2:$B$26,0),MATCH('Master data'!AN$1,'Team forecast'!$B$2:$AO$2,0))</f>
        <v>9.4620662225315705E-2</v>
      </c>
      <c r="AO315" s="16">
        <f>INDEX('Team forecast'!$B$2:$AO$26,MATCH('Master data'!$B315,'Team forecast'!$B$2:$B$26,0),MATCH('Master data'!AO$1,'Team forecast'!$B$2:$AO$2,0))</f>
        <v>1.9809102100775644</v>
      </c>
      <c r="AP315" s="16">
        <f>INDEX('Team forecast'!$B$2:$AO$26,MATCH('Master data'!$B315,'Team forecast'!$B$2:$B$26,0),MATCH('Master data'!AP$1,'Team forecast'!$B$2:$AO$2,0))</f>
        <v>5.7945998708404165</v>
      </c>
      <c r="AQ315" s="5">
        <f t="shared" si="337"/>
        <v>7000</v>
      </c>
      <c r="AR315" s="5">
        <f>INDEX('Team forecast'!$B$2:$AO$26,MATCH('Master data'!$B315,'Team forecast'!$B$2:$B$26,0),MATCH('Master data'!AR$1,'Team forecast'!$B$2:$AO$2,0))*IF(X315&gt;0,25000,0)</f>
        <v>1971.2637963607438</v>
      </c>
      <c r="AS315" s="16">
        <f>INDEX('Team forecast'!$B$2:$AO$26,MATCH('Master data'!$B315,'Team forecast'!$B$2:$B$26,0),MATCH('Master data'!AS$1,'Team forecast'!$B$2:$AO$2,0))*IF(X315&gt;0,5000,0)</f>
        <v>727.851247887044</v>
      </c>
      <c r="AT315" s="16">
        <f>INDEX('Team forecast'!$B$2:$AO$26,MATCH('Master data'!$B315,'Team forecast'!$B$2:$B$26,0),MATCH('Master data'!AT$1,'Team forecast'!$B$2:$AO$2,0))*IF(X315&gt;0,-15000,0)</f>
        <v>-11633.687978522423</v>
      </c>
      <c r="AU315" s="5">
        <f t="shared" si="338"/>
        <v>19478.93407132032</v>
      </c>
      <c r="AV315" s="5">
        <f t="shared" si="339"/>
        <v>2592.4794294803573</v>
      </c>
      <c r="AW315" s="5">
        <f t="shared" si="340"/>
        <v>3268.0248454922416</v>
      </c>
      <c r="AX315" s="5">
        <f t="shared" si="341"/>
        <v>0</v>
      </c>
      <c r="AY315" s="5">
        <f t="shared" si="342"/>
        <v>0</v>
      </c>
      <c r="AZ315" s="5">
        <f t="shared" si="343"/>
        <v>-2171.875</v>
      </c>
      <c r="BA315" s="5">
        <f t="shared" si="344"/>
        <v>0</v>
      </c>
      <c r="BB315" s="5">
        <f t="shared" si="345"/>
        <v>6034.1572553131964</v>
      </c>
      <c r="BC315" s="5">
        <f t="shared" si="346"/>
        <v>-18863.035280125423</v>
      </c>
      <c r="BD315" s="5">
        <f t="shared" si="347"/>
        <v>8404.1123872060562</v>
      </c>
      <c r="BE315" s="16">
        <f>INDEX('Team forecast'!$B$2:$AO$26,MATCH('Master data'!$B315,'Team forecast'!$B$2:$B$26,0),MATCH('Master data'!BE$1,'Team forecast'!$B$2:$AO$2,0))</f>
        <v>0</v>
      </c>
      <c r="BF315" s="16">
        <f>INDEX('Team forecast'!$B$2:$AO$26,MATCH('Master data'!$B315,'Team forecast'!$B$2:$B$26,0),MATCH('Master data'!BF$1,'Team forecast'!$B$2:$AO$2,0))</f>
        <v>0</v>
      </c>
      <c r="BG315" s="16">
        <f>INDEX('Team forecast'!$B$2:$AO$26,MATCH('Master data'!$B315,'Team forecast'!$B$2:$B$26,0),MATCH('Master data'!BG$1,'Team forecast'!$B$2:$AO$2,0))</f>
        <v>0</v>
      </c>
      <c r="BH315" s="16">
        <f>INDEX('Team forecast'!$B$2:$AO$26,MATCH('Master data'!$B315,'Team forecast'!$B$2:$B$26,0),MATCH('Master data'!BH$1,'Team forecast'!$B$2:$AO$2,0))</f>
        <v>0</v>
      </c>
      <c r="BI315" s="16">
        <f>INDEX('Team forecast'!$B$2:$AO$26,MATCH('Master data'!$B315,'Team forecast'!$B$2:$B$26,0),MATCH('Master data'!BI$1,'Team forecast'!$B$2:$AO$2,0))</f>
        <v>0</v>
      </c>
      <c r="BJ315" s="5">
        <f t="shared" si="348"/>
        <v>7000</v>
      </c>
      <c r="BK315" s="5">
        <f>INDEX('Team forecast'!$R$3:$BH$26,MATCH($B315,'Team forecast'!$B$3:$B$26,0),MATCH(BK$1,'Team forecast'!$R$2:$BH$2,0))*IF($X315&gt;0,25000,0)</f>
        <v>0</v>
      </c>
      <c r="BL315" s="5">
        <f>INDEX('Team forecast'!$R$3:$BH$26,MATCH($B315,'Team forecast'!$B$3:$B$26,0),MATCH(BL$1,'Team forecast'!$R$2:$BH$2,0))*IF($X315&gt;0,5000,0)</f>
        <v>0</v>
      </c>
      <c r="BM315" s="5">
        <f>INDEX('Team forecast'!$R$3:$BH$26,MATCH($B315,'Team forecast'!$B$3:$B$26,0),MATCH(BM$1,'Team forecast'!$R$2:$BH$2,0))*IF($X315&gt;0,-15000,0)</f>
        <v>0</v>
      </c>
      <c r="BN315" s="5">
        <f t="shared" si="349"/>
        <v>0</v>
      </c>
      <c r="BO315" s="5">
        <f t="shared" si="350"/>
        <v>0</v>
      </c>
      <c r="BP315" s="5">
        <f t="shared" si="351"/>
        <v>0</v>
      </c>
      <c r="BQ315" s="5">
        <f t="shared" si="352"/>
        <v>0</v>
      </c>
      <c r="BR315" s="5">
        <f t="shared" si="353"/>
        <v>0</v>
      </c>
      <c r="BS315" s="5">
        <f t="shared" si="354"/>
        <v>-2171.875</v>
      </c>
      <c r="BT315" s="5">
        <f t="shared" si="355"/>
        <v>0</v>
      </c>
      <c r="BU315" s="5">
        <f t="shared" si="356"/>
        <v>0</v>
      </c>
      <c r="BV315" s="5">
        <f t="shared" si="357"/>
        <v>0</v>
      </c>
      <c r="BW315" s="5">
        <f t="shared" si="358"/>
        <v>0</v>
      </c>
      <c r="BX315" s="5">
        <f t="shared" si="359"/>
        <v>17260.091855897273</v>
      </c>
      <c r="BY315" s="5">
        <f t="shared" si="360"/>
        <v>51780.275567691817</v>
      </c>
      <c r="BZ315" s="5">
        <f>MAX(INDEX('Team forecast'!$R$3:$BH$26,MATCH($B315,'Team forecast'!$B$3:$B$26,0),MATCH(BZ$1,'Team forecast'!$R$2:$BH$2,0))*($BX315)-(1-INDEX('Team forecast'!$R$3:$BH$26,MATCH($B315,'Team forecast'!$B$3:$B$26,0),MATCH(BZ$1,'Team forecast'!$R$2:$BH$2,0)))*(BY315+CH315)*0.01,-5000)</f>
        <v>-5000</v>
      </c>
      <c r="CA315" s="5">
        <f>MAX(INDEX('Team forecast'!$R$3:$BH$26,MATCH($B315,'Team forecast'!$B$3:$B$26,0),MATCH(CA$1,'Team forecast'!$R$2:$BH$2,0))*$BX315-(1-INDEX('Team forecast'!$R$3:$BH$26,MATCH($B315,'Team forecast'!$B$3:$B$26,0),MATCH(CA$1,'Team forecast'!$R$2:$BH$2,0)))*(BY315+BX315+CH315)*0.01,-5000)</f>
        <v>-5000</v>
      </c>
      <c r="CB315" s="5">
        <f>MAX(INDEX('Team forecast'!$R$3:$BH$26,MATCH($B315,'Team forecast'!$B$3:$B$26,0),MATCH(CB$1,'Team forecast'!$R$2:$BH$2,0))*$BX315-(1-INDEX('Team forecast'!$R$3:$BH$26,MATCH($B315,'Team forecast'!$B$3:$B$26,0),MATCH(CB$1,'Team forecast'!$R$2:$BH$2,0)))*(BY315+BX315*2+CH315)*0.01,0)</f>
        <v>0</v>
      </c>
      <c r="CC315" s="5">
        <v>0</v>
      </c>
      <c r="CD315" s="5">
        <f>+AK315+BD315*Cockpit!$C$3+BW315*Cockpit!$C$3^2+BZ315*Cockpit!$C$3^3+CA315*Cockpit!$C$3^4+CB315*Cockpit!$C$3^5+CC315*Cockpit!$C$3^6</f>
        <v>29249.677113590056</v>
      </c>
      <c r="CE315" s="5"/>
      <c r="CF315" s="5"/>
      <c r="CG315" s="5">
        <v>0</v>
      </c>
      <c r="CH315" s="5">
        <f t="shared" si="361"/>
        <v>4042000</v>
      </c>
      <c r="CI315" s="5">
        <f t="shared" si="362"/>
        <v>4042000</v>
      </c>
      <c r="CJ315" s="1">
        <f t="shared" si="363"/>
        <v>7.0000000000000001E-3</v>
      </c>
      <c r="CK315" s="5">
        <f>RANK(CD315,$CD$2:$CD$622)+COUNTIF($CD$2:$CD315,$CD315)-1</f>
        <v>268</v>
      </c>
      <c r="CL315" s="5">
        <f>RANK(CJ315,$CJ$2:$CJ$622)+COUNTIF($CJ$2:$CJ315,$CJ315)-1</f>
        <v>302</v>
      </c>
    </row>
    <row r="316" spans="1:90" x14ac:dyDescent="0.3">
      <c r="A316" t="str">
        <f>Players!P317</f>
        <v>Andriy Pyatov</v>
      </c>
      <c r="B316" t="str">
        <f>Players!G317</f>
        <v>Ukraine</v>
      </c>
      <c r="C316" t="str">
        <f>Players!AB317</f>
        <v>Goalkeeper</v>
      </c>
      <c r="D316" s="1"/>
      <c r="F316" t="str">
        <f>IFERROR(INDEX(Lookup!B:B,MATCH(INDEX(Players!C:C,MATCH(E316,Players!A:A,0)),Lookup!D:D,0)),"")</f>
        <v/>
      </c>
      <c r="G316">
        <f>IF(Players!AC317=0,10000000,Players!AC317)</f>
        <v>3495000</v>
      </c>
      <c r="H316" s="16">
        <f>INDEX('Team forecast'!$B$2:$AO$26,MATCH('Master data'!$B316,'Team forecast'!$B$2:$B$26,0),MATCH('Master data'!H$1,'Team forecast'!$B$2:$AO$2,0))</f>
        <v>1.6656893725023201</v>
      </c>
      <c r="I316" s="16">
        <f>INDEX('Team forecast'!$B$2:$AO$26,MATCH('Master data'!$B316,'Team forecast'!$B$2:$B$26,0),MATCH('Master data'!I$1,'Team forecast'!$B$2:$AO$2,0))</f>
        <v>0.7981888047975968</v>
      </c>
      <c r="J316" s="16">
        <f>INDEX('Team forecast'!$B$2:$AO$26,MATCH('Master data'!$B316,'Team forecast'!$B$2:$B$26,0),MATCH('Master data'!J$1,'Team forecast'!$B$2:$AO$2,0))</f>
        <v>0.45014352402215202</v>
      </c>
      <c r="K316" s="16">
        <f>INDEX('Team forecast'!$B$2:$AO$26,MATCH('Master data'!$B316,'Team forecast'!$B$2:$B$26,0),MATCH('Master data'!K$1,'Team forecast'!$B$2:$AO$2,0))</f>
        <v>4.2020800079035805</v>
      </c>
      <c r="L316" s="16">
        <f>INDEX('Team forecast'!$B$2:$AO$26,MATCH('Master data'!$B316,'Team forecast'!$B$2:$B$26,0),MATCH('Master data'!L$1,'Team forecast'!$B$2:$AO$2,0))</f>
        <v>2.1264724646897806</v>
      </c>
      <c r="M316">
        <f>IF(Players!BC317=1,95,0)</f>
        <v>0</v>
      </c>
      <c r="N316" s="2">
        <f>Players!BN317</f>
        <v>0</v>
      </c>
      <c r="O316" s="2">
        <f>Players!BO317</f>
        <v>0</v>
      </c>
      <c r="P316" s="2">
        <f>Players!BP317</f>
        <v>0</v>
      </c>
      <c r="Q316" s="2">
        <f>Players!BQ317</f>
        <v>0</v>
      </c>
      <c r="R316" s="2">
        <f>Players!BR317</f>
        <v>0</v>
      </c>
      <c r="S316" s="2">
        <f t="shared" si="322"/>
        <v>1.6656893725023201</v>
      </c>
      <c r="T316" s="2">
        <f t="shared" si="323"/>
        <v>0.7981888047975968</v>
      </c>
      <c r="U316" s="16">
        <f>INDEX('Team forecast'!$B$2:$AO$26,MATCH('Master data'!$B316,'Team forecast'!$B$2:$B$26,0),MATCH('Master data'!U$1,'Team forecast'!$B$2:$AO$2,0))</f>
        <v>0.58351938299167849</v>
      </c>
      <c r="V316" s="16">
        <f>INDEX('Team forecast'!$B$2:$AO$26,MATCH('Master data'!$B316,'Team forecast'!$B$2:$B$26,0),MATCH('Master data'!V$1,'Team forecast'!$B$2:$AO$2,0))</f>
        <v>0.25208037345240508</v>
      </c>
      <c r="W316" s="16">
        <f>INDEX('Team forecast'!$B$2:$AO$26,MATCH('Master data'!$B316,'Team forecast'!$B$2:$B$26,0),MATCH('Master data'!W$1,'Team forecast'!$B$2:$AO$2,0))</f>
        <v>0.1644002435559164</v>
      </c>
      <c r="X316" s="5">
        <f t="shared" si="324"/>
        <v>-5000</v>
      </c>
      <c r="Y316" s="5">
        <f t="shared" si="325"/>
        <v>0</v>
      </c>
      <c r="Z316" s="5">
        <f t="shared" si="326"/>
        <v>0</v>
      </c>
      <c r="AA316" s="5">
        <f t="shared" si="327"/>
        <v>0</v>
      </c>
      <c r="AB316" s="5">
        <f t="shared" si="328"/>
        <v>0</v>
      </c>
      <c r="AC316" s="5">
        <f t="shared" si="329"/>
        <v>0</v>
      </c>
      <c r="AD316" s="5">
        <f t="shared" si="330"/>
        <v>0</v>
      </c>
      <c r="AE316" s="5">
        <f t="shared" si="331"/>
        <v>33760.764301661402</v>
      </c>
      <c r="AF316" s="5">
        <f t="shared" si="332"/>
        <v>6641.4182994609191</v>
      </c>
      <c r="AG316" s="5">
        <f t="shared" si="333"/>
        <v>0</v>
      </c>
      <c r="AH316" s="5">
        <f t="shared" si="334"/>
        <v>0</v>
      </c>
      <c r="AI316" s="5">
        <f t="shared" si="335"/>
        <v>0</v>
      </c>
      <c r="AJ316" s="5">
        <f t="shared" si="336"/>
        <v>0</v>
      </c>
      <c r="AK316" s="5">
        <f>IFERROR(SUM(X316:AJ316),-5000)*((Cockpit!$C$3)^0)</f>
        <v>35402.182601122324</v>
      </c>
      <c r="AL316" s="16">
        <f>INDEX('Team forecast'!$B$2:$AO$26,MATCH('Master data'!$B316,'Team forecast'!$B$2:$B$26,0),MATCH('Master data'!AL$1,'Team forecast'!$B$2:$AO$2,0))</f>
        <v>1.2844000534385505</v>
      </c>
      <c r="AM316" s="16">
        <f>INDEX('Team forecast'!$B$2:$AO$26,MATCH('Master data'!$B316,'Team forecast'!$B$2:$B$26,0),MATCH('Master data'!AM$1,'Team forecast'!$B$2:$AO$2,0))</f>
        <v>1.1592369104845446</v>
      </c>
      <c r="AN316" s="16">
        <f>INDEX('Team forecast'!$B$2:$AO$26,MATCH('Master data'!$B316,'Team forecast'!$B$2:$B$26,0),MATCH('Master data'!AN$1,'Team forecast'!$B$2:$AO$2,0))</f>
        <v>0.31372549019607843</v>
      </c>
      <c r="AO316" s="16">
        <f>INDEX('Team forecast'!$B$2:$AO$26,MATCH('Master data'!$B316,'Team forecast'!$B$2:$B$26,0),MATCH('Master data'!AO$1,'Team forecast'!$B$2:$AO$2,0))</f>
        <v>3.240191043901798</v>
      </c>
      <c r="AP316" s="16">
        <f>INDEX('Team forecast'!$B$2:$AO$26,MATCH('Master data'!$B316,'Team forecast'!$B$2:$B$26,0),MATCH('Master data'!AP$1,'Team forecast'!$B$2:$AO$2,0))</f>
        <v>3.0883487157183667</v>
      </c>
      <c r="AQ316" s="5">
        <f t="shared" si="337"/>
        <v>-5000</v>
      </c>
      <c r="AR316" s="5">
        <f>INDEX('Team forecast'!$B$2:$AO$26,MATCH('Master data'!$B316,'Team forecast'!$B$2:$B$26,0),MATCH('Master data'!AR$1,'Team forecast'!$B$2:$AO$2,0))*IF(X316&gt;0,25000,0)</f>
        <v>0</v>
      </c>
      <c r="AS316" s="16">
        <f>INDEX('Team forecast'!$B$2:$AO$26,MATCH('Master data'!$B316,'Team forecast'!$B$2:$B$26,0),MATCH('Master data'!AS$1,'Team forecast'!$B$2:$AO$2,0))*IF(X316&gt;0,5000,0)</f>
        <v>0</v>
      </c>
      <c r="AT316" s="16">
        <f>INDEX('Team forecast'!$B$2:$AO$26,MATCH('Master data'!$B316,'Team forecast'!$B$2:$B$26,0),MATCH('Master data'!AT$1,'Team forecast'!$B$2:$AO$2,0))*IF(X316&gt;0,-15000,0)</f>
        <v>0</v>
      </c>
      <c r="AU316" s="5">
        <f t="shared" si="338"/>
        <v>0</v>
      </c>
      <c r="AV316" s="5">
        <f t="shared" si="339"/>
        <v>0</v>
      </c>
      <c r="AW316" s="5">
        <f t="shared" si="340"/>
        <v>0</v>
      </c>
      <c r="AX316" s="5">
        <f t="shared" si="341"/>
        <v>23529.411764705881</v>
      </c>
      <c r="AY316" s="5">
        <f t="shared" si="342"/>
        <v>9645.5590261691104</v>
      </c>
      <c r="AZ316" s="5">
        <f t="shared" si="343"/>
        <v>0</v>
      </c>
      <c r="BA316" s="5">
        <f t="shared" si="344"/>
        <v>0</v>
      </c>
      <c r="BB316" s="5">
        <f t="shared" si="345"/>
        <v>0</v>
      </c>
      <c r="BC316" s="5">
        <f t="shared" si="346"/>
        <v>0</v>
      </c>
      <c r="BD316" s="5">
        <f t="shared" si="347"/>
        <v>28174.970790874992</v>
      </c>
      <c r="BE316" s="16">
        <f>INDEX('Team forecast'!$B$2:$AO$26,MATCH('Master data'!$B316,'Team forecast'!$B$2:$B$26,0),MATCH('Master data'!BE$1,'Team forecast'!$B$2:$AO$2,0))</f>
        <v>0</v>
      </c>
      <c r="BF316" s="16">
        <f>INDEX('Team forecast'!$B$2:$AO$26,MATCH('Master data'!$B316,'Team forecast'!$B$2:$B$26,0),MATCH('Master data'!BF$1,'Team forecast'!$B$2:$AO$2,0))</f>
        <v>0</v>
      </c>
      <c r="BG316" s="16">
        <f>INDEX('Team forecast'!$B$2:$AO$26,MATCH('Master data'!$B316,'Team forecast'!$B$2:$B$26,0),MATCH('Master data'!BG$1,'Team forecast'!$B$2:$AO$2,0))</f>
        <v>0</v>
      </c>
      <c r="BH316" s="16">
        <f>INDEX('Team forecast'!$B$2:$AO$26,MATCH('Master data'!$B316,'Team forecast'!$B$2:$B$26,0),MATCH('Master data'!BH$1,'Team forecast'!$B$2:$AO$2,0))</f>
        <v>0</v>
      </c>
      <c r="BI316" s="16">
        <f>INDEX('Team forecast'!$B$2:$AO$26,MATCH('Master data'!$B316,'Team forecast'!$B$2:$B$26,0),MATCH('Master data'!BI$1,'Team forecast'!$B$2:$AO$2,0))</f>
        <v>0</v>
      </c>
      <c r="BJ316" s="5">
        <f t="shared" si="348"/>
        <v>-5000</v>
      </c>
      <c r="BK316" s="5">
        <f>INDEX('Team forecast'!$R$3:$BH$26,MATCH($B316,'Team forecast'!$B$3:$B$26,0),MATCH(BK$1,'Team forecast'!$R$2:$BH$2,0))*IF($X316&gt;0,25000,0)</f>
        <v>0</v>
      </c>
      <c r="BL316" s="5">
        <f>INDEX('Team forecast'!$R$3:$BH$26,MATCH($B316,'Team forecast'!$B$3:$B$26,0),MATCH(BL$1,'Team forecast'!$R$2:$BH$2,0))*IF($X316&gt;0,5000,0)</f>
        <v>0</v>
      </c>
      <c r="BM316" s="5">
        <f>INDEX('Team forecast'!$R$3:$BH$26,MATCH($B316,'Team forecast'!$B$3:$B$26,0),MATCH(BM$1,'Team forecast'!$R$2:$BH$2,0))*IF($X316&gt;0,-15000,0)</f>
        <v>0</v>
      </c>
      <c r="BN316" s="5">
        <f t="shared" si="349"/>
        <v>0</v>
      </c>
      <c r="BO316" s="5">
        <f t="shared" si="350"/>
        <v>0</v>
      </c>
      <c r="BP316" s="5">
        <f t="shared" si="351"/>
        <v>0</v>
      </c>
      <c r="BQ316" s="5">
        <f t="shared" si="352"/>
        <v>0</v>
      </c>
      <c r="BR316" s="5">
        <f t="shared" si="353"/>
        <v>0</v>
      </c>
      <c r="BS316" s="5">
        <f t="shared" si="354"/>
        <v>0</v>
      </c>
      <c r="BT316" s="5">
        <f t="shared" si="355"/>
        <v>0</v>
      </c>
      <c r="BU316" s="5">
        <f t="shared" si="356"/>
        <v>0</v>
      </c>
      <c r="BV316" s="5">
        <f t="shared" si="357"/>
        <v>0</v>
      </c>
      <c r="BW316" s="5">
        <f t="shared" si="358"/>
        <v>0</v>
      </c>
      <c r="BX316" s="5">
        <f t="shared" si="359"/>
        <v>31788.576695998658</v>
      </c>
      <c r="BY316" s="5">
        <f t="shared" si="360"/>
        <v>95365.730087995966</v>
      </c>
      <c r="BZ316" s="5">
        <f>MAX(INDEX('Team forecast'!$R$3:$BH$26,MATCH($B316,'Team forecast'!$B$3:$B$26,0),MATCH(BZ$1,'Team forecast'!$R$2:$BH$2,0))*($BX316)-(1-INDEX('Team forecast'!$R$3:$BH$26,MATCH($B316,'Team forecast'!$B$3:$B$26,0),MATCH(BZ$1,'Team forecast'!$R$2:$BH$2,0)))*(BY316+CH316)*0.01,-5000)</f>
        <v>12447.938411176197</v>
      </c>
      <c r="CA316" s="5">
        <f>MAX(INDEX('Team forecast'!$R$3:$BH$26,MATCH($B316,'Team forecast'!$B$3:$B$26,0),MATCH(CA$1,'Team forecast'!$R$2:$BH$2,0))*$BX316-(1-INDEX('Team forecast'!$R$3:$BH$26,MATCH($B316,'Team forecast'!$B$3:$B$26,0),MATCH(CA$1,'Team forecast'!$R$2:$BH$2,0)))*(BY316+BX316+CH316)*0.01,-5000)</f>
        <v>-5000</v>
      </c>
      <c r="CB316" s="5">
        <f>MAX(INDEX('Team forecast'!$R$3:$BH$26,MATCH($B316,'Team forecast'!$B$3:$B$26,0),MATCH(CB$1,'Team forecast'!$R$2:$BH$2,0))*$BX316-(1-INDEX('Team forecast'!$R$3:$BH$26,MATCH($B316,'Team forecast'!$B$3:$B$26,0),MATCH(CB$1,'Team forecast'!$R$2:$BH$2,0)))*(BY316+BX316*2+CH316)*0.01,0)</f>
        <v>0</v>
      </c>
      <c r="CC316" s="5">
        <v>0</v>
      </c>
      <c r="CD316" s="5">
        <f>+AK316+BD316*Cockpit!$C$3+BW316*Cockpit!$C$3^2+BZ316*Cockpit!$C$3^3+CA316*Cockpit!$C$3^4+CB316*Cockpit!$C$3^5+CC316*Cockpit!$C$3^6</f>
        <v>56886.120188473913</v>
      </c>
      <c r="CE316" s="5"/>
      <c r="CF316" s="5"/>
      <c r="CG316" s="5">
        <v>0</v>
      </c>
      <c r="CH316" s="5">
        <f t="shared" si="361"/>
        <v>3495000</v>
      </c>
      <c r="CI316" s="5">
        <f t="shared" si="362"/>
        <v>3495000</v>
      </c>
      <c r="CJ316" s="1">
        <f t="shared" si="363"/>
        <v>1.6E-2</v>
      </c>
      <c r="CK316" s="5">
        <f>RANK(CD316,$CD$2:$CD$622)+COUNTIF($CD$2:$CD316,$CD316)-1</f>
        <v>162</v>
      </c>
      <c r="CL316" s="5">
        <f>RANK(CJ316,$CJ$2:$CJ$622)+COUNTIF($CJ$2:$CJ316,$CJ316)-1</f>
        <v>154</v>
      </c>
    </row>
    <row r="317" spans="1:90" x14ac:dyDescent="0.3">
      <c r="A317" t="str">
        <f>Players!P318</f>
        <v>Çağlar Söyüncü</v>
      </c>
      <c r="B317" t="str">
        <f>Players!G318</f>
        <v>Turkey</v>
      </c>
      <c r="C317" t="str">
        <f>Players!AB318</f>
        <v>Defense</v>
      </c>
      <c r="D317" s="1"/>
      <c r="F317" t="str">
        <f>IFERROR(INDEX(Lookup!B:B,MATCH(INDEX(Players!C:C,MATCH(E317,Players!A:A,0)),Lookup!D:D,0)),"")</f>
        <v/>
      </c>
      <c r="G317">
        <f>IF(Players!AC318=0,10000000,Players!AC318)</f>
        <v>2948000</v>
      </c>
      <c r="H317" s="16">
        <f>INDEX('Team forecast'!$B$2:$AO$26,MATCH('Master data'!$B317,'Team forecast'!$B$2:$B$26,0),MATCH('Master data'!H$1,'Team forecast'!$B$2:$AO$2,0))</f>
        <v>1.1586041992960849</v>
      </c>
      <c r="I317" s="16">
        <f>INDEX('Team forecast'!$B$2:$AO$26,MATCH('Master data'!$B317,'Team forecast'!$B$2:$B$26,0),MATCH('Master data'!I$1,'Team forecast'!$B$2:$AO$2,0))</f>
        <v>0.92709239831135859</v>
      </c>
      <c r="J317" s="16">
        <f>INDEX('Team forecast'!$B$2:$AO$26,MATCH('Master data'!$B317,'Team forecast'!$B$2:$B$26,0),MATCH('Master data'!J$1,'Team forecast'!$B$2:$AO$2,0))</f>
        <v>0.39570258483140092</v>
      </c>
      <c r="K317" s="16">
        <f>INDEX('Team forecast'!$B$2:$AO$26,MATCH('Master data'!$B317,'Team forecast'!$B$2:$B$26,0),MATCH('Master data'!K$1,'Team forecast'!$B$2:$AO$2,0))</f>
        <v>3.1313627008002296</v>
      </c>
      <c r="L317" s="16">
        <f>INDEX('Team forecast'!$B$2:$AO$26,MATCH('Master data'!$B317,'Team forecast'!$B$2:$B$26,0),MATCH('Master data'!L$1,'Team forecast'!$B$2:$AO$2,0))</f>
        <v>2.799575071216537</v>
      </c>
      <c r="M317">
        <f>IF(Players!BC318=1,95,0)</f>
        <v>95</v>
      </c>
      <c r="N317" s="2">
        <f>Players!BN318</f>
        <v>3.5445487879994818E-2</v>
      </c>
      <c r="O317" s="2">
        <f>Players!BO318</f>
        <v>2.243171637826669E-2</v>
      </c>
      <c r="P317" s="2">
        <f>Players!BP318</f>
        <v>3.6583701809116041E-2</v>
      </c>
      <c r="Q317" s="2">
        <f>Players!BQ318</f>
        <v>0.19455947136563875</v>
      </c>
      <c r="R317" s="2">
        <f>Players!BR318</f>
        <v>0</v>
      </c>
      <c r="S317" s="2">
        <f t="shared" si="322"/>
        <v>1.1586041992960849</v>
      </c>
      <c r="T317" s="2">
        <f t="shared" si="323"/>
        <v>0.92709239831135859</v>
      </c>
      <c r="U317" s="16">
        <f>INDEX('Team forecast'!$B$2:$AO$26,MATCH('Master data'!$B317,'Team forecast'!$B$2:$B$26,0),MATCH('Master data'!U$1,'Team forecast'!$B$2:$AO$2,0))</f>
        <v>0.39240506329113928</v>
      </c>
      <c r="V317" s="16">
        <f>INDEX('Team forecast'!$B$2:$AO$26,MATCH('Master data'!$B317,'Team forecast'!$B$2:$B$26,0),MATCH('Master data'!V$1,'Team forecast'!$B$2:$AO$2,0))</f>
        <v>0.30379746835443039</v>
      </c>
      <c r="W317" s="16">
        <f>INDEX('Team forecast'!$B$2:$AO$26,MATCH('Master data'!$B317,'Team forecast'!$B$2:$B$26,0),MATCH('Master data'!W$1,'Team forecast'!$B$2:$AO$2,0))</f>
        <v>0.30379746835443039</v>
      </c>
      <c r="X317" s="5">
        <f t="shared" si="324"/>
        <v>7000</v>
      </c>
      <c r="Y317" s="5">
        <f t="shared" si="325"/>
        <v>9810.1265822784826</v>
      </c>
      <c r="Z317" s="5">
        <f t="shared" si="326"/>
        <v>1518.9873417721519</v>
      </c>
      <c r="AA317" s="5">
        <f t="shared" si="327"/>
        <v>-4556.9620253164558</v>
      </c>
      <c r="AB317" s="5">
        <f t="shared" si="328"/>
        <v>6160.093665579072</v>
      </c>
      <c r="AC317" s="5">
        <f t="shared" si="329"/>
        <v>1299.4740396639274</v>
      </c>
      <c r="AD317" s="5">
        <f t="shared" si="330"/>
        <v>1145.5683930226385</v>
      </c>
      <c r="AE317" s="5">
        <f t="shared" si="331"/>
        <v>19785.129241570045</v>
      </c>
      <c r="AF317" s="5">
        <f t="shared" si="332"/>
        <v>0</v>
      </c>
      <c r="AG317" s="5">
        <f t="shared" si="333"/>
        <v>-3891.189427312775</v>
      </c>
      <c r="AH317" s="5">
        <f t="shared" si="334"/>
        <v>0</v>
      </c>
      <c r="AI317" s="5">
        <f t="shared" si="335"/>
        <v>11586.041992960849</v>
      </c>
      <c r="AJ317" s="5">
        <f t="shared" si="336"/>
        <v>-7416.7391864908686</v>
      </c>
      <c r="AK317" s="5">
        <f>IFERROR(SUM(X317:AJ317),-5000)*((Cockpit!$C$3)^0)</f>
        <v>42440.530617727061</v>
      </c>
      <c r="AL317" s="16">
        <f>INDEX('Team forecast'!$B$2:$AO$26,MATCH('Master data'!$B317,'Team forecast'!$B$2:$B$26,0),MATCH('Master data'!AL$1,'Team forecast'!$B$2:$AO$2,0))</f>
        <v>1.1663417361082891</v>
      </c>
      <c r="AM317" s="16">
        <f>INDEX('Team forecast'!$B$2:$AO$26,MATCH('Master data'!$B317,'Team forecast'!$B$2:$B$26,0),MATCH('Master data'!AM$1,'Team forecast'!$B$2:$AO$2,0))</f>
        <v>1.4540238085600701</v>
      </c>
      <c r="AN317" s="16">
        <f>INDEX('Team forecast'!$B$2:$AO$26,MATCH('Master data'!$B317,'Team forecast'!$B$2:$B$26,0),MATCH('Master data'!AN$1,'Team forecast'!$B$2:$AO$2,0))</f>
        <v>0.23362831858407079</v>
      </c>
      <c r="AO317" s="16">
        <f>INDEX('Team forecast'!$B$2:$AO$26,MATCH('Master data'!$B317,'Team forecast'!$B$2:$B$26,0),MATCH('Master data'!AO$1,'Team forecast'!$B$2:$AO$2,0))</f>
        <v>3.1522749624548352</v>
      </c>
      <c r="AP317" s="16">
        <f>INDEX('Team forecast'!$B$2:$AO$26,MATCH('Master data'!$B317,'Team forecast'!$B$2:$B$26,0),MATCH('Master data'!AP$1,'Team forecast'!$B$2:$AO$2,0))</f>
        <v>4.3907692640070541</v>
      </c>
      <c r="AQ317" s="5">
        <f t="shared" si="337"/>
        <v>7000</v>
      </c>
      <c r="AR317" s="5">
        <f>INDEX('Team forecast'!$B$2:$AO$26,MATCH('Master data'!$B317,'Team forecast'!$B$2:$B$26,0),MATCH('Master data'!AR$1,'Team forecast'!$B$2:$AO$2,0))*IF(X317&gt;0,25000,0)</f>
        <v>7079.646017699115</v>
      </c>
      <c r="AS317" s="16">
        <f>INDEX('Team forecast'!$B$2:$AO$26,MATCH('Master data'!$B317,'Team forecast'!$B$2:$B$26,0),MATCH('Master data'!AS$1,'Team forecast'!$B$2:$AO$2,0))*IF(X317&gt;0,5000,0)</f>
        <v>1460.1769911504421</v>
      </c>
      <c r="AT317" s="16">
        <f>INDEX('Team forecast'!$B$2:$AO$26,MATCH('Master data'!$B317,'Team forecast'!$B$2:$B$26,0),MATCH('Master data'!AT$1,'Team forecast'!$B$2:$AO$2,0))*IF(X317&gt;0,-15000,0)</f>
        <v>-6371.6814159292016</v>
      </c>
      <c r="AU317" s="5">
        <f t="shared" si="338"/>
        <v>6201.2327806737712</v>
      </c>
      <c r="AV317" s="5">
        <f t="shared" si="339"/>
        <v>1308.1523512258154</v>
      </c>
      <c r="AW317" s="5">
        <f t="shared" si="340"/>
        <v>1153.2188724679015</v>
      </c>
      <c r="AX317" s="5">
        <f t="shared" si="341"/>
        <v>11681.41592920354</v>
      </c>
      <c r="AY317" s="5">
        <f t="shared" si="342"/>
        <v>0</v>
      </c>
      <c r="AZ317" s="5">
        <f t="shared" si="343"/>
        <v>-3891.189427312775</v>
      </c>
      <c r="BA317" s="5">
        <f t="shared" si="344"/>
        <v>0</v>
      </c>
      <c r="BB317" s="5">
        <f t="shared" si="345"/>
        <v>11663.417361082891</v>
      </c>
      <c r="BC317" s="5">
        <f t="shared" si="346"/>
        <v>-11632.190468480561</v>
      </c>
      <c r="BD317" s="5">
        <f t="shared" si="347"/>
        <v>25652.198991780926</v>
      </c>
      <c r="BE317" s="16">
        <f>INDEX('Team forecast'!$B$2:$AO$26,MATCH('Master data'!$B317,'Team forecast'!$B$2:$B$26,0),MATCH('Master data'!BE$1,'Team forecast'!$B$2:$AO$2,0))</f>
        <v>0</v>
      </c>
      <c r="BF317" s="16">
        <f>INDEX('Team forecast'!$B$2:$AO$26,MATCH('Master data'!$B317,'Team forecast'!$B$2:$B$26,0),MATCH('Master data'!BF$1,'Team forecast'!$B$2:$AO$2,0))</f>
        <v>0</v>
      </c>
      <c r="BG317" s="16">
        <f>INDEX('Team forecast'!$B$2:$AO$26,MATCH('Master data'!$B317,'Team forecast'!$B$2:$B$26,0),MATCH('Master data'!BG$1,'Team forecast'!$B$2:$AO$2,0))</f>
        <v>0</v>
      </c>
      <c r="BH317" s="16">
        <f>INDEX('Team forecast'!$B$2:$AO$26,MATCH('Master data'!$B317,'Team forecast'!$B$2:$B$26,0),MATCH('Master data'!BH$1,'Team forecast'!$B$2:$AO$2,0))</f>
        <v>0</v>
      </c>
      <c r="BI317" s="16">
        <f>INDEX('Team forecast'!$B$2:$AO$26,MATCH('Master data'!$B317,'Team forecast'!$B$2:$B$26,0),MATCH('Master data'!BI$1,'Team forecast'!$B$2:$AO$2,0))</f>
        <v>0</v>
      </c>
      <c r="BJ317" s="5">
        <f t="shared" si="348"/>
        <v>7000</v>
      </c>
      <c r="BK317" s="5">
        <f>INDEX('Team forecast'!$R$3:$BH$26,MATCH($B317,'Team forecast'!$B$3:$B$26,0),MATCH(BK$1,'Team forecast'!$R$2:$BH$2,0))*IF($X317&gt;0,25000,0)</f>
        <v>0</v>
      </c>
      <c r="BL317" s="5">
        <f>INDEX('Team forecast'!$R$3:$BH$26,MATCH($B317,'Team forecast'!$B$3:$B$26,0),MATCH(BL$1,'Team forecast'!$R$2:$BH$2,0))*IF($X317&gt;0,5000,0)</f>
        <v>0</v>
      </c>
      <c r="BM317" s="5">
        <f>INDEX('Team forecast'!$R$3:$BH$26,MATCH($B317,'Team forecast'!$B$3:$B$26,0),MATCH(BM$1,'Team forecast'!$R$2:$BH$2,0))*IF($X317&gt;0,-15000,0)</f>
        <v>0</v>
      </c>
      <c r="BN317" s="5">
        <f t="shared" si="349"/>
        <v>0</v>
      </c>
      <c r="BO317" s="5">
        <f t="shared" si="350"/>
        <v>0</v>
      </c>
      <c r="BP317" s="5">
        <f t="shared" si="351"/>
        <v>0</v>
      </c>
      <c r="BQ317" s="5">
        <f t="shared" si="352"/>
        <v>0</v>
      </c>
      <c r="BR317" s="5">
        <f t="shared" si="353"/>
        <v>0</v>
      </c>
      <c r="BS317" s="5">
        <f t="shared" si="354"/>
        <v>-3891.189427312775</v>
      </c>
      <c r="BT317" s="5">
        <f t="shared" si="355"/>
        <v>0</v>
      </c>
      <c r="BU317" s="5">
        <f t="shared" si="356"/>
        <v>0</v>
      </c>
      <c r="BV317" s="5">
        <f t="shared" si="357"/>
        <v>0</v>
      </c>
      <c r="BW317" s="5">
        <f t="shared" si="358"/>
        <v>0</v>
      </c>
      <c r="BX317" s="5">
        <f t="shared" si="359"/>
        <v>34046.36480475399</v>
      </c>
      <c r="BY317" s="5">
        <f t="shared" si="360"/>
        <v>102139.09441426197</v>
      </c>
      <c r="BZ317" s="5">
        <f>MAX(INDEX('Team forecast'!$R$3:$BH$26,MATCH($B317,'Team forecast'!$B$3:$B$26,0),MATCH(BZ$1,'Team forecast'!$R$2:$BH$2,0))*($BX317)-(1-INDEX('Team forecast'!$R$3:$BH$26,MATCH($B317,'Team forecast'!$B$3:$B$26,0),MATCH(BZ$1,'Team forecast'!$R$2:$BH$2,0)))*(BY317+CH317)*0.01,-5000)</f>
        <v>-2437.1493141875653</v>
      </c>
      <c r="CA317" s="5">
        <f>MAX(INDEX('Team forecast'!$R$3:$BH$26,MATCH($B317,'Team forecast'!$B$3:$B$26,0),MATCH(CA$1,'Team forecast'!$R$2:$BH$2,0))*$BX317-(1-INDEX('Team forecast'!$R$3:$BH$26,MATCH($B317,'Team forecast'!$B$3:$B$26,0),MATCH(CA$1,'Team forecast'!$R$2:$BH$2,0)))*(BY317+BX317+CH317)*0.01,-5000)</f>
        <v>-5000</v>
      </c>
      <c r="CB317" s="5">
        <f>MAX(INDEX('Team forecast'!$R$3:$BH$26,MATCH($B317,'Team forecast'!$B$3:$B$26,0),MATCH(CB$1,'Team forecast'!$R$2:$BH$2,0))*$BX317-(1-INDEX('Team forecast'!$R$3:$BH$26,MATCH($B317,'Team forecast'!$B$3:$B$26,0),MATCH(CB$1,'Team forecast'!$R$2:$BH$2,0)))*(BY317+BX317*2+CH317)*0.01,0)</f>
        <v>0</v>
      </c>
      <c r="CC317" s="5">
        <v>0</v>
      </c>
      <c r="CD317" s="5">
        <f>+AK317+BD317*Cockpit!$C$3+BW317*Cockpit!$C$3^2+BZ317*Cockpit!$C$3^3+CA317*Cockpit!$C$3^4+CB317*Cockpit!$C$3^5+CC317*Cockpit!$C$3^6</f>
        <v>57832.223975945184</v>
      </c>
      <c r="CE317" s="5"/>
      <c r="CF317" s="5"/>
      <c r="CG317" s="5">
        <v>0</v>
      </c>
      <c r="CH317" s="5">
        <f t="shared" si="361"/>
        <v>2948000</v>
      </c>
      <c r="CI317" s="5">
        <f t="shared" si="362"/>
        <v>2948000</v>
      </c>
      <c r="CJ317" s="1">
        <f t="shared" si="363"/>
        <v>0.02</v>
      </c>
      <c r="CK317" s="5">
        <f>RANK(CD317,$CD$2:$CD$622)+COUNTIF($CD$2:$CD317,$CD317)-1</f>
        <v>158</v>
      </c>
      <c r="CL317" s="5">
        <f>RANK(CJ317,$CJ$2:$CJ$622)+COUNTIF($CJ$2:$CJ317,$CJ317)-1</f>
        <v>125</v>
      </c>
    </row>
    <row r="318" spans="1:90" x14ac:dyDescent="0.3">
      <c r="A318" t="str">
        <f>Players!P319</f>
        <v>Merih Demiral</v>
      </c>
      <c r="B318" t="str">
        <f>Players!G319</f>
        <v>Turkey</v>
      </c>
      <c r="C318" t="str">
        <f>Players!AB319</f>
        <v>Defense</v>
      </c>
      <c r="D318" s="1"/>
      <c r="F318" t="str">
        <f>IFERROR(INDEX(Lookup!B:B,MATCH(INDEX(Players!C:C,MATCH(E318,Players!A:A,0)),Lookup!D:D,0)),"")</f>
        <v/>
      </c>
      <c r="G318">
        <f>IF(Players!AC319=0,10000000,Players!AC319)</f>
        <v>2893000</v>
      </c>
      <c r="H318" s="16">
        <f>INDEX('Team forecast'!$B$2:$AO$26,MATCH('Master data'!$B318,'Team forecast'!$B$2:$B$26,0),MATCH('Master data'!H$1,'Team forecast'!$B$2:$AO$2,0))</f>
        <v>1.1586041992960849</v>
      </c>
      <c r="I318" s="16">
        <f>INDEX('Team forecast'!$B$2:$AO$26,MATCH('Master data'!$B318,'Team forecast'!$B$2:$B$26,0),MATCH('Master data'!I$1,'Team forecast'!$B$2:$AO$2,0))</f>
        <v>0.92709239831135859</v>
      </c>
      <c r="J318" s="16">
        <f>INDEX('Team forecast'!$B$2:$AO$26,MATCH('Master data'!$B318,'Team forecast'!$B$2:$B$26,0),MATCH('Master data'!J$1,'Team forecast'!$B$2:$AO$2,0))</f>
        <v>0.39570258483140092</v>
      </c>
      <c r="K318" s="16">
        <f>INDEX('Team forecast'!$B$2:$AO$26,MATCH('Master data'!$B318,'Team forecast'!$B$2:$B$26,0),MATCH('Master data'!K$1,'Team forecast'!$B$2:$AO$2,0))</f>
        <v>3.1313627008002296</v>
      </c>
      <c r="L318" s="16">
        <f>INDEX('Team forecast'!$B$2:$AO$26,MATCH('Master data'!$B318,'Team forecast'!$B$2:$B$26,0),MATCH('Master data'!L$1,'Team forecast'!$B$2:$AO$2,0))</f>
        <v>2.799575071216537</v>
      </c>
      <c r="M318">
        <f>IF(Players!BC319=1,95,0)</f>
        <v>95</v>
      </c>
      <c r="N318" s="2">
        <f>Players!BN319</f>
        <v>4.8957462075499792E-3</v>
      </c>
      <c r="O318" s="2">
        <f>Players!BO319</f>
        <v>7.012782532266168E-2</v>
      </c>
      <c r="P318" s="2">
        <f>Players!BP319</f>
        <v>4.7268589459519554E-2</v>
      </c>
      <c r="Q318" s="2">
        <f>Players!BQ319</f>
        <v>0.148025613660619</v>
      </c>
      <c r="R318" s="2">
        <f>Players!BR319</f>
        <v>0</v>
      </c>
      <c r="S318" s="2">
        <f t="shared" si="322"/>
        <v>1.1586041992960849</v>
      </c>
      <c r="T318" s="2">
        <f t="shared" si="323"/>
        <v>0.92709239831135859</v>
      </c>
      <c r="U318" s="16">
        <f>INDEX('Team forecast'!$B$2:$AO$26,MATCH('Master data'!$B318,'Team forecast'!$B$2:$B$26,0),MATCH('Master data'!U$1,'Team forecast'!$B$2:$AO$2,0))</f>
        <v>0.39240506329113928</v>
      </c>
      <c r="V318" s="16">
        <f>INDEX('Team forecast'!$B$2:$AO$26,MATCH('Master data'!$B318,'Team forecast'!$B$2:$B$26,0),MATCH('Master data'!V$1,'Team forecast'!$B$2:$AO$2,0))</f>
        <v>0.30379746835443039</v>
      </c>
      <c r="W318" s="16">
        <f>INDEX('Team forecast'!$B$2:$AO$26,MATCH('Master data'!$B318,'Team forecast'!$B$2:$B$26,0),MATCH('Master data'!W$1,'Team forecast'!$B$2:$AO$2,0))</f>
        <v>0.30379746835443039</v>
      </c>
      <c r="X318" s="5">
        <f t="shared" si="324"/>
        <v>7000</v>
      </c>
      <c r="Y318" s="5">
        <f t="shared" si="325"/>
        <v>9810.1265822784826</v>
      </c>
      <c r="Z318" s="5">
        <f t="shared" si="326"/>
        <v>1518.9873417721519</v>
      </c>
      <c r="AA318" s="5">
        <f t="shared" si="327"/>
        <v>-4556.9620253164558</v>
      </c>
      <c r="AB318" s="5">
        <f t="shared" si="328"/>
        <v>850.83481721329326</v>
      </c>
      <c r="AC318" s="5">
        <f t="shared" si="329"/>
        <v>4062.5196453169074</v>
      </c>
      <c r="AD318" s="5">
        <f t="shared" si="330"/>
        <v>1480.1509795297841</v>
      </c>
      <c r="AE318" s="5">
        <f t="shared" si="331"/>
        <v>19785.129241570045</v>
      </c>
      <c r="AF318" s="5">
        <f t="shared" si="332"/>
        <v>0</v>
      </c>
      <c r="AG318" s="5">
        <f t="shared" si="333"/>
        <v>-2960.51227321238</v>
      </c>
      <c r="AH318" s="5">
        <f t="shared" si="334"/>
        <v>0</v>
      </c>
      <c r="AI318" s="5">
        <f t="shared" si="335"/>
        <v>11586.041992960849</v>
      </c>
      <c r="AJ318" s="5">
        <f t="shared" si="336"/>
        <v>-7416.7391864908686</v>
      </c>
      <c r="AK318" s="5">
        <f>IFERROR(SUM(X318:AJ318),-5000)*((Cockpit!$C$3)^0)</f>
        <v>41159.577115621803</v>
      </c>
      <c r="AL318" s="16">
        <f>INDEX('Team forecast'!$B$2:$AO$26,MATCH('Master data'!$B318,'Team forecast'!$B$2:$B$26,0),MATCH('Master data'!AL$1,'Team forecast'!$B$2:$AO$2,0))</f>
        <v>1.1663417361082891</v>
      </c>
      <c r="AM318" s="16">
        <f>INDEX('Team forecast'!$B$2:$AO$26,MATCH('Master data'!$B318,'Team forecast'!$B$2:$B$26,0),MATCH('Master data'!AM$1,'Team forecast'!$B$2:$AO$2,0))</f>
        <v>1.4540238085600701</v>
      </c>
      <c r="AN318" s="16">
        <f>INDEX('Team forecast'!$B$2:$AO$26,MATCH('Master data'!$B318,'Team forecast'!$B$2:$B$26,0),MATCH('Master data'!AN$1,'Team forecast'!$B$2:$AO$2,0))</f>
        <v>0.23362831858407079</v>
      </c>
      <c r="AO318" s="16">
        <f>INDEX('Team forecast'!$B$2:$AO$26,MATCH('Master data'!$B318,'Team forecast'!$B$2:$B$26,0),MATCH('Master data'!AO$1,'Team forecast'!$B$2:$AO$2,0))</f>
        <v>3.1522749624548352</v>
      </c>
      <c r="AP318" s="16">
        <f>INDEX('Team forecast'!$B$2:$AO$26,MATCH('Master data'!$B318,'Team forecast'!$B$2:$B$26,0),MATCH('Master data'!AP$1,'Team forecast'!$B$2:$AO$2,0))</f>
        <v>4.3907692640070541</v>
      </c>
      <c r="AQ318" s="5">
        <f t="shared" si="337"/>
        <v>7000</v>
      </c>
      <c r="AR318" s="5">
        <f>INDEX('Team forecast'!$B$2:$AO$26,MATCH('Master data'!$B318,'Team forecast'!$B$2:$B$26,0),MATCH('Master data'!AR$1,'Team forecast'!$B$2:$AO$2,0))*IF(X318&gt;0,25000,0)</f>
        <v>7079.646017699115</v>
      </c>
      <c r="AS318" s="16">
        <f>INDEX('Team forecast'!$B$2:$AO$26,MATCH('Master data'!$B318,'Team forecast'!$B$2:$B$26,0),MATCH('Master data'!AS$1,'Team forecast'!$B$2:$AO$2,0))*IF(X318&gt;0,5000,0)</f>
        <v>1460.1769911504421</v>
      </c>
      <c r="AT318" s="16">
        <f>INDEX('Team forecast'!$B$2:$AO$26,MATCH('Master data'!$B318,'Team forecast'!$B$2:$B$26,0),MATCH('Master data'!AT$1,'Team forecast'!$B$2:$AO$2,0))*IF(X318&gt;0,-15000,0)</f>
        <v>-6371.6814159292016</v>
      </c>
      <c r="AU318" s="5">
        <f t="shared" si="338"/>
        <v>856.51696968891224</v>
      </c>
      <c r="AV318" s="5">
        <f t="shared" si="339"/>
        <v>4089.6504768166033</v>
      </c>
      <c r="AW318" s="5">
        <f t="shared" si="340"/>
        <v>1490.0359106380001</v>
      </c>
      <c r="AX318" s="5">
        <f t="shared" si="341"/>
        <v>11681.41592920354</v>
      </c>
      <c r="AY318" s="5">
        <f t="shared" si="342"/>
        <v>0</v>
      </c>
      <c r="AZ318" s="5">
        <f t="shared" si="343"/>
        <v>-2960.51227321238</v>
      </c>
      <c r="BA318" s="5">
        <f t="shared" si="344"/>
        <v>0</v>
      </c>
      <c r="BB318" s="5">
        <f t="shared" si="345"/>
        <v>11663.417361082891</v>
      </c>
      <c r="BC318" s="5">
        <f t="shared" si="346"/>
        <v>-11632.190468480561</v>
      </c>
      <c r="BD318" s="5">
        <f t="shared" si="347"/>
        <v>24356.475498657353</v>
      </c>
      <c r="BE318" s="16">
        <f>INDEX('Team forecast'!$B$2:$AO$26,MATCH('Master data'!$B318,'Team forecast'!$B$2:$B$26,0),MATCH('Master data'!BE$1,'Team forecast'!$B$2:$AO$2,0))</f>
        <v>0</v>
      </c>
      <c r="BF318" s="16">
        <f>INDEX('Team forecast'!$B$2:$AO$26,MATCH('Master data'!$B318,'Team forecast'!$B$2:$B$26,0),MATCH('Master data'!BF$1,'Team forecast'!$B$2:$AO$2,0))</f>
        <v>0</v>
      </c>
      <c r="BG318" s="16">
        <f>INDEX('Team forecast'!$B$2:$AO$26,MATCH('Master data'!$B318,'Team forecast'!$B$2:$B$26,0),MATCH('Master data'!BG$1,'Team forecast'!$B$2:$AO$2,0))</f>
        <v>0</v>
      </c>
      <c r="BH318" s="16">
        <f>INDEX('Team forecast'!$B$2:$AO$26,MATCH('Master data'!$B318,'Team forecast'!$B$2:$B$26,0),MATCH('Master data'!BH$1,'Team forecast'!$B$2:$AO$2,0))</f>
        <v>0</v>
      </c>
      <c r="BI318" s="16">
        <f>INDEX('Team forecast'!$B$2:$AO$26,MATCH('Master data'!$B318,'Team forecast'!$B$2:$B$26,0),MATCH('Master data'!BI$1,'Team forecast'!$B$2:$AO$2,0))</f>
        <v>0</v>
      </c>
      <c r="BJ318" s="5">
        <f t="shared" si="348"/>
        <v>7000</v>
      </c>
      <c r="BK318" s="5">
        <f>INDEX('Team forecast'!$R$3:$BH$26,MATCH($B318,'Team forecast'!$B$3:$B$26,0),MATCH(BK$1,'Team forecast'!$R$2:$BH$2,0))*IF($X318&gt;0,25000,0)</f>
        <v>0</v>
      </c>
      <c r="BL318" s="5">
        <f>INDEX('Team forecast'!$R$3:$BH$26,MATCH($B318,'Team forecast'!$B$3:$B$26,0),MATCH(BL$1,'Team forecast'!$R$2:$BH$2,0))*IF($X318&gt;0,5000,0)</f>
        <v>0</v>
      </c>
      <c r="BM318" s="5">
        <f>INDEX('Team forecast'!$R$3:$BH$26,MATCH($B318,'Team forecast'!$B$3:$B$26,0),MATCH(BM$1,'Team forecast'!$R$2:$BH$2,0))*IF($X318&gt;0,-15000,0)</f>
        <v>0</v>
      </c>
      <c r="BN318" s="5">
        <f t="shared" si="349"/>
        <v>0</v>
      </c>
      <c r="BO318" s="5">
        <f t="shared" si="350"/>
        <v>0</v>
      </c>
      <c r="BP318" s="5">
        <f t="shared" si="351"/>
        <v>0</v>
      </c>
      <c r="BQ318" s="5">
        <f t="shared" si="352"/>
        <v>0</v>
      </c>
      <c r="BR318" s="5">
        <f t="shared" si="353"/>
        <v>0</v>
      </c>
      <c r="BS318" s="5">
        <f t="shared" si="354"/>
        <v>-2960.51227321238</v>
      </c>
      <c r="BT318" s="5">
        <f t="shared" si="355"/>
        <v>0</v>
      </c>
      <c r="BU318" s="5">
        <f t="shared" si="356"/>
        <v>0</v>
      </c>
      <c r="BV318" s="5">
        <f t="shared" si="357"/>
        <v>0</v>
      </c>
      <c r="BW318" s="5">
        <f t="shared" si="358"/>
        <v>0</v>
      </c>
      <c r="BX318" s="5">
        <f t="shared" si="359"/>
        <v>32758.026307139578</v>
      </c>
      <c r="BY318" s="5">
        <f t="shared" si="360"/>
        <v>98274.078921418739</v>
      </c>
      <c r="BZ318" s="5">
        <f>MAX(INDEX('Team forecast'!$R$3:$BH$26,MATCH($B318,'Team forecast'!$B$3:$B$26,0),MATCH(BZ$1,'Team forecast'!$R$2:$BH$2,0))*($BX318)-(1-INDEX('Team forecast'!$R$3:$BH$26,MATCH($B318,'Team forecast'!$B$3:$B$26,0),MATCH(BZ$1,'Team forecast'!$R$2:$BH$2,0)))*(BY318+CH318)*0.01,-5000)</f>
        <v>-2664.581182103846</v>
      </c>
      <c r="CA318" s="5">
        <f>MAX(INDEX('Team forecast'!$R$3:$BH$26,MATCH($B318,'Team forecast'!$B$3:$B$26,0),MATCH(CA$1,'Team forecast'!$R$2:$BH$2,0))*$BX318-(1-INDEX('Team forecast'!$R$3:$BH$26,MATCH($B318,'Team forecast'!$B$3:$B$26,0),MATCH(CA$1,'Team forecast'!$R$2:$BH$2,0)))*(BY318+BX318+CH318)*0.01,-5000)</f>
        <v>-5000</v>
      </c>
      <c r="CB318" s="5">
        <f>MAX(INDEX('Team forecast'!$R$3:$BH$26,MATCH($B318,'Team forecast'!$B$3:$B$26,0),MATCH(CB$1,'Team forecast'!$R$2:$BH$2,0))*$BX318-(1-INDEX('Team forecast'!$R$3:$BH$26,MATCH($B318,'Team forecast'!$B$3:$B$26,0),MATCH(CB$1,'Team forecast'!$R$2:$BH$2,0)))*(BY318+BX318*2+CH318)*0.01,0)</f>
        <v>0</v>
      </c>
      <c r="CC318" s="5">
        <v>0</v>
      </c>
      <c r="CD318" s="5">
        <f>+AK318+BD318*Cockpit!$C$3+BW318*Cockpit!$C$3^2+BZ318*Cockpit!$C$3^3+CA318*Cockpit!$C$3^4+CB318*Cockpit!$C$3^5+CC318*Cockpit!$C$3^6</f>
        <v>55620.067591634208</v>
      </c>
      <c r="CE318" s="5"/>
      <c r="CF318" s="5"/>
      <c r="CG318" s="5">
        <v>0</v>
      </c>
      <c r="CH318" s="5">
        <f t="shared" si="361"/>
        <v>2893000</v>
      </c>
      <c r="CI318" s="5">
        <f t="shared" si="362"/>
        <v>2893000</v>
      </c>
      <c r="CJ318" s="1">
        <f t="shared" si="363"/>
        <v>1.9E-2</v>
      </c>
      <c r="CK318" s="5">
        <f>RANK(CD318,$CD$2:$CD$622)+COUNTIF($CD$2:$CD318,$CD318)-1</f>
        <v>166</v>
      </c>
      <c r="CL318" s="5">
        <f>RANK(CJ318,$CJ$2:$CJ$622)+COUNTIF($CJ$2:$CJ318,$CJ318)-1</f>
        <v>132</v>
      </c>
    </row>
    <row r="319" spans="1:90" x14ac:dyDescent="0.3">
      <c r="A319" t="str">
        <f>Players!P320</f>
        <v>Vyacheslav Karavayev</v>
      </c>
      <c r="B319" t="str">
        <f>Players!G320</f>
        <v>Russia</v>
      </c>
      <c r="C319" t="str">
        <f>Players!AB320</f>
        <v>Defense</v>
      </c>
      <c r="D319" s="1"/>
      <c r="F319" t="str">
        <f>IFERROR(INDEX(Lookup!B:B,MATCH(INDEX(Players!C:C,MATCH(E319,Players!A:A,0)),Lookup!D:D,0)),"")</f>
        <v/>
      </c>
      <c r="G319">
        <f>IF(Players!AC320=0,10000000,Players!AC320)</f>
        <v>2484000</v>
      </c>
      <c r="H319" s="16">
        <f>INDEX('Team forecast'!$B$2:$AO$26,MATCH('Master data'!$B319,'Team forecast'!$B$2:$B$26,0),MATCH('Master data'!H$1,'Team forecast'!$B$2:$AO$2,0))</f>
        <v>1.5209364700383743</v>
      </c>
      <c r="I319" s="16">
        <f>INDEX('Team forecast'!$B$2:$AO$26,MATCH('Master data'!$B319,'Team forecast'!$B$2:$B$26,0),MATCH('Master data'!I$1,'Team forecast'!$B$2:$AO$2,0))</f>
        <v>0.70247217008251406</v>
      </c>
      <c r="J319" s="16">
        <f>INDEX('Team forecast'!$B$2:$AO$26,MATCH('Master data'!$B319,'Team forecast'!$B$2:$B$26,0),MATCH('Master data'!J$1,'Team forecast'!$B$2:$AO$2,0))</f>
        <v>0.49535917668180812</v>
      </c>
      <c r="K319" s="16">
        <f>INDEX('Team forecast'!$B$2:$AO$26,MATCH('Master data'!$B319,'Team forecast'!$B$2:$B$26,0),MATCH('Master data'!K$1,'Team forecast'!$B$2:$AO$2,0))</f>
        <v>4.5628094101151229</v>
      </c>
      <c r="L319" s="16">
        <f>INDEX('Team forecast'!$B$2:$AO$26,MATCH('Master data'!$B319,'Team forecast'!$B$2:$B$26,0),MATCH('Master data'!L$1,'Team forecast'!$B$2:$AO$2,0))</f>
        <v>2.3923352925187715</v>
      </c>
      <c r="M319">
        <f>IF(Players!BC320=1,95,0)</f>
        <v>95</v>
      </c>
      <c r="N319" s="2">
        <f>Players!BN320</f>
        <v>2.2376329570309397E-2</v>
      </c>
      <c r="O319" s="2">
        <f>Players!BO320</f>
        <v>2.9422680000384203E-2</v>
      </c>
      <c r="P319" s="2">
        <f>Players!BP320</f>
        <v>1.7860419482972425E-2</v>
      </c>
      <c r="Q319" s="2">
        <f>Players!BQ320</f>
        <v>0.93337237963576269</v>
      </c>
      <c r="R319" s="2">
        <f>Players!BR320</f>
        <v>0</v>
      </c>
      <c r="S319" s="2">
        <f t="shared" si="322"/>
        <v>1.5209364700383743</v>
      </c>
      <c r="T319" s="2">
        <f t="shared" si="323"/>
        <v>0.70247217008251406</v>
      </c>
      <c r="U319" s="16">
        <f>INDEX('Team forecast'!$B$2:$AO$26,MATCH('Master data'!$B319,'Team forecast'!$B$2:$B$26,0),MATCH('Master data'!U$1,'Team forecast'!$B$2:$AO$2,0))</f>
        <v>0.56654851943847506</v>
      </c>
      <c r="V319" s="16">
        <f>INDEX('Team forecast'!$B$2:$AO$26,MATCH('Master data'!$B319,'Team forecast'!$B$2:$B$26,0),MATCH('Master data'!V$1,'Team forecast'!$B$2:$AO$2,0))</f>
        <v>0.27032457927492948</v>
      </c>
      <c r="W319" s="16">
        <f>INDEX('Team forecast'!$B$2:$AO$26,MATCH('Master data'!$B319,'Team forecast'!$B$2:$B$26,0),MATCH('Master data'!W$1,'Team forecast'!$B$2:$AO$2,0))</f>
        <v>0.1631269012865954</v>
      </c>
      <c r="X319" s="5">
        <f t="shared" si="324"/>
        <v>7000</v>
      </c>
      <c r="Y319" s="5">
        <f t="shared" si="325"/>
        <v>14163.712985961876</v>
      </c>
      <c r="Z319" s="5">
        <f t="shared" si="326"/>
        <v>1351.6228963746473</v>
      </c>
      <c r="AA319" s="5">
        <f t="shared" si="327"/>
        <v>-2446.9035192989309</v>
      </c>
      <c r="AB319" s="5">
        <f t="shared" si="328"/>
        <v>5104.9463563622494</v>
      </c>
      <c r="AC319" s="5">
        <f t="shared" si="329"/>
        <v>2237.501352942651</v>
      </c>
      <c r="AD319" s="5">
        <f t="shared" si="330"/>
        <v>814.93690085510048</v>
      </c>
      <c r="AE319" s="5">
        <f t="shared" si="331"/>
        <v>24767.958834090405</v>
      </c>
      <c r="AF319" s="5">
        <f t="shared" si="332"/>
        <v>0</v>
      </c>
      <c r="AG319" s="5">
        <f t="shared" si="333"/>
        <v>-18667.447592715253</v>
      </c>
      <c r="AH319" s="5">
        <f t="shared" si="334"/>
        <v>0</v>
      </c>
      <c r="AI319" s="5">
        <f t="shared" si="335"/>
        <v>15209.364700383743</v>
      </c>
      <c r="AJ319" s="5">
        <f t="shared" si="336"/>
        <v>-5619.7773606601122</v>
      </c>
      <c r="AK319" s="5">
        <f>IFERROR(SUM(X319:AJ319),-5000)*((Cockpit!$C$3)^0)</f>
        <v>43915.915554296371</v>
      </c>
      <c r="AL319" s="16">
        <f>INDEX('Team forecast'!$B$2:$AO$26,MATCH('Master data'!$B319,'Team forecast'!$B$2:$B$26,0),MATCH('Master data'!AL$1,'Team forecast'!$B$2:$AO$2,0))</f>
        <v>0.9840391469881502</v>
      </c>
      <c r="AM319" s="16">
        <f>INDEX('Team forecast'!$B$2:$AO$26,MATCH('Master data'!$B319,'Team forecast'!$B$2:$B$26,0),MATCH('Master data'!AM$1,'Team forecast'!$B$2:$AO$2,0))</f>
        <v>1.4540427762338861</v>
      </c>
      <c r="AN319" s="16">
        <f>INDEX('Team forecast'!$B$2:$AO$26,MATCH('Master data'!$B319,'Team forecast'!$B$2:$B$26,0),MATCH('Master data'!AN$1,'Team forecast'!$B$2:$AO$2,0))</f>
        <v>0.23362388724035599</v>
      </c>
      <c r="AO319" s="16">
        <f>INDEX('Team forecast'!$B$2:$AO$26,MATCH('Master data'!$B319,'Team forecast'!$B$2:$B$26,0),MATCH('Master data'!AO$1,'Team forecast'!$B$2:$AO$2,0))</f>
        <v>2.9521174409644506</v>
      </c>
      <c r="AP319" s="16">
        <f>INDEX('Team forecast'!$B$2:$AO$26,MATCH('Master data'!$B319,'Team forecast'!$B$2:$B$26,0),MATCH('Master data'!AP$1,'Team forecast'!$B$2:$AO$2,0))</f>
        <v>4.9518799442370804</v>
      </c>
      <c r="AQ319" s="5">
        <f t="shared" si="337"/>
        <v>7000</v>
      </c>
      <c r="AR319" s="5">
        <f>INDEX('Team forecast'!$B$2:$AO$26,MATCH('Master data'!$B319,'Team forecast'!$B$2:$B$26,0),MATCH('Master data'!AR$1,'Team forecast'!$B$2:$AO$2,0))*IF(X319&gt;0,25000,0)</f>
        <v>6147.9970326409475</v>
      </c>
      <c r="AS319" s="16">
        <f>INDEX('Team forecast'!$B$2:$AO$26,MATCH('Master data'!$B319,'Team forecast'!$B$2:$B$26,0),MATCH('Master data'!AS$1,'Team forecast'!$B$2:$AO$2,0))*IF(X319&gt;0,5000,0)</f>
        <v>1374.2581602373884</v>
      </c>
      <c r="AT319" s="16">
        <f>INDEX('Team forecast'!$B$2:$AO$26,MATCH('Master data'!$B319,'Team forecast'!$B$2:$B$26,0),MATCH('Master data'!AT$1,'Team forecast'!$B$2:$AO$2,0))*IF(X319&gt;0,-15000,0)</f>
        <v>-7188.4272997032631</v>
      </c>
      <c r="AU319" s="5">
        <f t="shared" si="338"/>
        <v>3302.8776394639472</v>
      </c>
      <c r="AV319" s="5">
        <f t="shared" si="339"/>
        <v>1447.6534464841689</v>
      </c>
      <c r="AW319" s="5">
        <f t="shared" si="340"/>
        <v>527.2605585862417</v>
      </c>
      <c r="AX319" s="5">
        <f t="shared" si="341"/>
        <v>11681.194362017799</v>
      </c>
      <c r="AY319" s="5">
        <f t="shared" si="342"/>
        <v>0</v>
      </c>
      <c r="AZ319" s="5">
        <f t="shared" si="343"/>
        <v>-18667.447592715253</v>
      </c>
      <c r="BA319" s="5">
        <f t="shared" si="344"/>
        <v>0</v>
      </c>
      <c r="BB319" s="5">
        <f t="shared" si="345"/>
        <v>9840.3914698815024</v>
      </c>
      <c r="BC319" s="5">
        <f t="shared" si="346"/>
        <v>-11632.342209871089</v>
      </c>
      <c r="BD319" s="5">
        <f t="shared" si="347"/>
        <v>3833.4155670223936</v>
      </c>
      <c r="BE319" s="16">
        <f>INDEX('Team forecast'!$B$2:$AO$26,MATCH('Master data'!$B319,'Team forecast'!$B$2:$B$26,0),MATCH('Master data'!BE$1,'Team forecast'!$B$2:$AO$2,0))</f>
        <v>0</v>
      </c>
      <c r="BF319" s="16">
        <f>INDEX('Team forecast'!$B$2:$AO$26,MATCH('Master data'!$B319,'Team forecast'!$B$2:$B$26,0),MATCH('Master data'!BF$1,'Team forecast'!$B$2:$AO$2,0))</f>
        <v>0</v>
      </c>
      <c r="BG319" s="16">
        <f>INDEX('Team forecast'!$B$2:$AO$26,MATCH('Master data'!$B319,'Team forecast'!$B$2:$B$26,0),MATCH('Master data'!BG$1,'Team forecast'!$B$2:$AO$2,0))</f>
        <v>0</v>
      </c>
      <c r="BH319" s="16">
        <f>INDEX('Team forecast'!$B$2:$AO$26,MATCH('Master data'!$B319,'Team forecast'!$B$2:$B$26,0),MATCH('Master data'!BH$1,'Team forecast'!$B$2:$AO$2,0))</f>
        <v>0</v>
      </c>
      <c r="BI319" s="16">
        <f>INDEX('Team forecast'!$B$2:$AO$26,MATCH('Master data'!$B319,'Team forecast'!$B$2:$B$26,0),MATCH('Master data'!BI$1,'Team forecast'!$B$2:$AO$2,0))</f>
        <v>0</v>
      </c>
      <c r="BJ319" s="5">
        <f t="shared" si="348"/>
        <v>7000</v>
      </c>
      <c r="BK319" s="5">
        <f>INDEX('Team forecast'!$R$3:$BH$26,MATCH($B319,'Team forecast'!$B$3:$B$26,0),MATCH(BK$1,'Team forecast'!$R$2:$BH$2,0))*IF($X319&gt;0,25000,0)</f>
        <v>0</v>
      </c>
      <c r="BL319" s="5">
        <f>INDEX('Team forecast'!$R$3:$BH$26,MATCH($B319,'Team forecast'!$B$3:$B$26,0),MATCH(BL$1,'Team forecast'!$R$2:$BH$2,0))*IF($X319&gt;0,5000,0)</f>
        <v>0</v>
      </c>
      <c r="BM319" s="5">
        <f>INDEX('Team forecast'!$R$3:$BH$26,MATCH($B319,'Team forecast'!$B$3:$B$26,0),MATCH(BM$1,'Team forecast'!$R$2:$BH$2,0))*IF($X319&gt;0,-15000,0)</f>
        <v>0</v>
      </c>
      <c r="BN319" s="5">
        <f t="shared" si="349"/>
        <v>0</v>
      </c>
      <c r="BO319" s="5">
        <f t="shared" si="350"/>
        <v>0</v>
      </c>
      <c r="BP319" s="5">
        <f t="shared" si="351"/>
        <v>0</v>
      </c>
      <c r="BQ319" s="5">
        <f t="shared" si="352"/>
        <v>0</v>
      </c>
      <c r="BR319" s="5">
        <f t="shared" si="353"/>
        <v>0</v>
      </c>
      <c r="BS319" s="5">
        <f t="shared" si="354"/>
        <v>-18667.447592715253</v>
      </c>
      <c r="BT319" s="5">
        <f t="shared" si="355"/>
        <v>0</v>
      </c>
      <c r="BU319" s="5">
        <f t="shared" si="356"/>
        <v>0</v>
      </c>
      <c r="BV319" s="5">
        <f t="shared" si="357"/>
        <v>0</v>
      </c>
      <c r="BW319" s="5">
        <f t="shared" si="358"/>
        <v>0</v>
      </c>
      <c r="BX319" s="5">
        <f t="shared" si="359"/>
        <v>23874.665560659381</v>
      </c>
      <c r="BY319" s="5">
        <f t="shared" si="360"/>
        <v>71623.99668197814</v>
      </c>
      <c r="BZ319" s="5">
        <f>MAX(INDEX('Team forecast'!$R$3:$BH$26,MATCH($B319,'Team forecast'!$B$3:$B$26,0),MATCH(BZ$1,'Team forecast'!$R$2:$BH$2,0))*($BX319)-(1-INDEX('Team forecast'!$R$3:$BH$26,MATCH($B319,'Team forecast'!$B$3:$B$26,0),MATCH(BZ$1,'Team forecast'!$R$2:$BH$2,0)))*(BY319+CH319)*0.01,-5000)</f>
        <v>-2017.7135251630425</v>
      </c>
      <c r="CA319" s="5">
        <f>MAX(INDEX('Team forecast'!$R$3:$BH$26,MATCH($B319,'Team forecast'!$B$3:$B$26,0),MATCH(CA$1,'Team forecast'!$R$2:$BH$2,0))*$BX319-(1-INDEX('Team forecast'!$R$3:$BH$26,MATCH($B319,'Team forecast'!$B$3:$B$26,0),MATCH(CA$1,'Team forecast'!$R$2:$BH$2,0)))*(BY319+BX319+CH319)*0.01,-5000)</f>
        <v>-5000</v>
      </c>
      <c r="CB319" s="5">
        <f>MAX(INDEX('Team forecast'!$R$3:$BH$26,MATCH($B319,'Team forecast'!$B$3:$B$26,0),MATCH(CB$1,'Team forecast'!$R$2:$BH$2,0))*$BX319-(1-INDEX('Team forecast'!$R$3:$BH$26,MATCH($B319,'Team forecast'!$B$3:$B$26,0),MATCH(CB$1,'Team forecast'!$R$2:$BH$2,0)))*(BY319+BX319*2+CH319)*0.01,0)</f>
        <v>0</v>
      </c>
      <c r="CC319" s="5">
        <v>0</v>
      </c>
      <c r="CD319" s="5">
        <f>+AK319+BD319*Cockpit!$C$3+BW319*Cockpit!$C$3^2+BZ319*Cockpit!$C$3^3+CA319*Cockpit!$C$3^4+CB319*Cockpit!$C$3^5+CC319*Cockpit!$C$3^6</f>
        <v>44886.030566830894</v>
      </c>
      <c r="CE319" s="5"/>
      <c r="CF319" s="5"/>
      <c r="CG319" s="5">
        <v>0</v>
      </c>
      <c r="CH319" s="5">
        <f t="shared" si="361"/>
        <v>2484000</v>
      </c>
      <c r="CI319" s="5">
        <f t="shared" si="362"/>
        <v>2484000</v>
      </c>
      <c r="CJ319" s="1">
        <f t="shared" si="363"/>
        <v>1.7999999999999999E-2</v>
      </c>
      <c r="CK319" s="5">
        <f>RANK(CD319,$CD$2:$CD$622)+COUNTIF($CD$2:$CD319,$CD319)-1</f>
        <v>187</v>
      </c>
      <c r="CL319" s="5">
        <f>RANK(CJ319,$CJ$2:$CJ$622)+COUNTIF($CJ$2:$CJ319,$CJ319)-1</f>
        <v>136</v>
      </c>
    </row>
    <row r="320" spans="1:90" x14ac:dyDescent="0.3">
      <c r="A320" t="str">
        <f>Players!P321</f>
        <v>Pavao Pervan</v>
      </c>
      <c r="B320" t="str">
        <f>Players!G321</f>
        <v>Austria</v>
      </c>
      <c r="C320" t="str">
        <f>Players!AB321</f>
        <v>Goalkeeper</v>
      </c>
      <c r="D320" s="1"/>
      <c r="F320" t="str">
        <f>IFERROR(INDEX(Lookup!B:B,MATCH(INDEX(Players!C:C,MATCH(E320,Players!A:A,0)),Lookup!D:D,0)),"")</f>
        <v/>
      </c>
      <c r="G320">
        <f>IF(Players!AC321=0,10000000,Players!AC321)</f>
        <v>3495000</v>
      </c>
      <c r="H320" s="16">
        <f>INDEX('Team forecast'!$B$2:$AO$26,MATCH('Master data'!$B320,'Team forecast'!$B$2:$B$26,0),MATCH('Master data'!H$1,'Team forecast'!$B$2:$AO$2,0))</f>
        <v>0.87092212684430403</v>
      </c>
      <c r="I320" s="16">
        <f>INDEX('Team forecast'!$B$2:$AO$26,MATCH('Master data'!$B320,'Team forecast'!$B$2:$B$26,0),MATCH('Master data'!I$1,'Team forecast'!$B$2:$AO$2,0))</f>
        <v>1.9317940875295669</v>
      </c>
      <c r="J320" s="16">
        <f>INDEX('Team forecast'!$B$2:$AO$26,MATCH('Master data'!$B320,'Team forecast'!$B$2:$B$26,0),MATCH('Master data'!J$1,'Team forecast'!$B$2:$AO$2,0))</f>
        <v>0.144888023369036</v>
      </c>
      <c r="K320" s="16">
        <f>INDEX('Team forecast'!$B$2:$AO$26,MATCH('Master data'!$B320,'Team forecast'!$B$2:$B$26,0),MATCH('Master data'!K$1,'Team forecast'!$B$2:$AO$2,0))</f>
        <v>2.830496912243988</v>
      </c>
      <c r="L320" s="16">
        <f>INDEX('Team forecast'!$B$2:$AO$26,MATCH('Master data'!$B320,'Team forecast'!$B$2:$B$26,0),MATCH('Master data'!L$1,'Team forecast'!$B$2:$AO$2,0))</f>
        <v>4.8733896299041355</v>
      </c>
      <c r="M320">
        <f>IF(Players!BC321=1,95,0)</f>
        <v>0</v>
      </c>
      <c r="N320" s="2">
        <f>Players!BN321</f>
        <v>0</v>
      </c>
      <c r="O320" s="2">
        <f>Players!BO321</f>
        <v>0</v>
      </c>
      <c r="P320" s="2">
        <f>Players!BP321</f>
        <v>0</v>
      </c>
      <c r="Q320" s="2">
        <f>Players!BQ321</f>
        <v>0</v>
      </c>
      <c r="R320" s="2">
        <f>Players!BR321</f>
        <v>0</v>
      </c>
      <c r="S320" s="2">
        <f t="shared" si="322"/>
        <v>0.87092212684430403</v>
      </c>
      <c r="T320" s="2">
        <f t="shared" si="323"/>
        <v>1.9317940875295669</v>
      </c>
      <c r="U320" s="16">
        <f>INDEX('Team forecast'!$B$2:$AO$26,MATCH('Master data'!$B320,'Team forecast'!$B$2:$B$26,0),MATCH('Master data'!U$1,'Team forecast'!$B$2:$AO$2,0))</f>
        <v>0.1569620253164557</v>
      </c>
      <c r="V320" s="16">
        <f>INDEX('Team forecast'!$B$2:$AO$26,MATCH('Master data'!$B320,'Team forecast'!$B$2:$B$26,0),MATCH('Master data'!V$1,'Team forecast'!$B$2:$AO$2,0))</f>
        <v>0.23544303797468349</v>
      </c>
      <c r="W320" s="16">
        <f>INDEX('Team forecast'!$B$2:$AO$26,MATCH('Master data'!$B320,'Team forecast'!$B$2:$B$26,0),MATCH('Master data'!W$1,'Team forecast'!$B$2:$AO$2,0))</f>
        <v>0.60759493670886078</v>
      </c>
      <c r="X320" s="5">
        <f t="shared" si="324"/>
        <v>-5000</v>
      </c>
      <c r="Y320" s="5">
        <f t="shared" si="325"/>
        <v>0</v>
      </c>
      <c r="Z320" s="5">
        <f t="shared" si="326"/>
        <v>0</v>
      </c>
      <c r="AA320" s="5">
        <f t="shared" si="327"/>
        <v>0</v>
      </c>
      <c r="AB320" s="5">
        <f t="shared" si="328"/>
        <v>0</v>
      </c>
      <c r="AC320" s="5">
        <f t="shared" si="329"/>
        <v>0</v>
      </c>
      <c r="AD320" s="5">
        <f t="shared" si="330"/>
        <v>0</v>
      </c>
      <c r="AE320" s="5">
        <f t="shared" si="331"/>
        <v>10866.6017526777</v>
      </c>
      <c r="AF320" s="5">
        <f t="shared" si="332"/>
        <v>14707.977711872843</v>
      </c>
      <c r="AG320" s="5">
        <f t="shared" si="333"/>
        <v>0</v>
      </c>
      <c r="AH320" s="5">
        <f t="shared" si="334"/>
        <v>0</v>
      </c>
      <c r="AI320" s="5">
        <f t="shared" si="335"/>
        <v>0</v>
      </c>
      <c r="AJ320" s="5">
        <f t="shared" si="336"/>
        <v>0</v>
      </c>
      <c r="AK320" s="5">
        <f>IFERROR(SUM(X320:AJ320),-5000)*((Cockpit!$C$3)^0)</f>
        <v>20574.579464550545</v>
      </c>
      <c r="AL320" s="16">
        <f>INDEX('Team forecast'!$B$2:$AO$26,MATCH('Master data'!$B320,'Team forecast'!$B$2:$B$26,0),MATCH('Master data'!AL$1,'Team forecast'!$B$2:$AO$2,0))</f>
        <v>1.1592369104845446</v>
      </c>
      <c r="AM320" s="16">
        <f>INDEX('Team forecast'!$B$2:$AO$26,MATCH('Master data'!$B320,'Team forecast'!$B$2:$B$26,0),MATCH('Master data'!AM$1,'Team forecast'!$B$2:$AO$2,0))</f>
        <v>1.2844000534385505</v>
      </c>
      <c r="AN320" s="16">
        <f>INDEX('Team forecast'!$B$2:$AO$26,MATCH('Master data'!$B320,'Team forecast'!$B$2:$B$26,0),MATCH('Master data'!AN$1,'Team forecast'!$B$2:$AO$2,0))</f>
        <v>0.27681660899653981</v>
      </c>
      <c r="AO320" s="16">
        <f>INDEX('Team forecast'!$B$2:$AO$26,MATCH('Master data'!$B320,'Team forecast'!$B$2:$B$26,0),MATCH('Master data'!AO$1,'Team forecast'!$B$2:$AO$2,0))</f>
        <v>3.7675199590747699</v>
      </c>
      <c r="AP320" s="16">
        <f>INDEX('Team forecast'!$B$2:$AO$26,MATCH('Master data'!$B320,'Team forecast'!$B$2:$B$26,0),MATCH('Master data'!AP$1,'Team forecast'!$B$2:$AO$2,0))</f>
        <v>3.240191043901798</v>
      </c>
      <c r="AQ320" s="5">
        <f t="shared" si="337"/>
        <v>-5000</v>
      </c>
      <c r="AR320" s="5">
        <f>INDEX('Team forecast'!$B$2:$AO$26,MATCH('Master data'!$B320,'Team forecast'!$B$2:$B$26,0),MATCH('Master data'!AR$1,'Team forecast'!$B$2:$AO$2,0))*IF(X320&gt;0,25000,0)</f>
        <v>0</v>
      </c>
      <c r="AS320" s="16">
        <f>INDEX('Team forecast'!$B$2:$AO$26,MATCH('Master data'!$B320,'Team forecast'!$B$2:$B$26,0),MATCH('Master data'!AS$1,'Team forecast'!$B$2:$AO$2,0))*IF(X320&gt;0,5000,0)</f>
        <v>0</v>
      </c>
      <c r="AT320" s="16">
        <f>INDEX('Team forecast'!$B$2:$AO$26,MATCH('Master data'!$B320,'Team forecast'!$B$2:$B$26,0),MATCH('Master data'!AT$1,'Team forecast'!$B$2:$AO$2,0))*IF(X320&gt;0,-15000,0)</f>
        <v>0</v>
      </c>
      <c r="AU320" s="5">
        <f t="shared" si="338"/>
        <v>0</v>
      </c>
      <c r="AV320" s="5">
        <f t="shared" si="339"/>
        <v>0</v>
      </c>
      <c r="AW320" s="5">
        <f t="shared" si="340"/>
        <v>0</v>
      </c>
      <c r="AX320" s="5">
        <f t="shared" si="341"/>
        <v>20761.245674740487</v>
      </c>
      <c r="AY320" s="5">
        <f t="shared" si="342"/>
        <v>9778.9549523162386</v>
      </c>
      <c r="AZ320" s="5">
        <f t="shared" si="343"/>
        <v>0</v>
      </c>
      <c r="BA320" s="5">
        <f t="shared" si="344"/>
        <v>0</v>
      </c>
      <c r="BB320" s="5">
        <f t="shared" si="345"/>
        <v>0</v>
      </c>
      <c r="BC320" s="5">
        <f t="shared" si="346"/>
        <v>0</v>
      </c>
      <c r="BD320" s="5">
        <f t="shared" si="347"/>
        <v>25540.200627056725</v>
      </c>
      <c r="BE320" s="16">
        <f>INDEX('Team forecast'!$B$2:$AO$26,MATCH('Master data'!$B320,'Team forecast'!$B$2:$B$26,0),MATCH('Master data'!BE$1,'Team forecast'!$B$2:$AO$2,0))</f>
        <v>0</v>
      </c>
      <c r="BF320" s="16">
        <f>INDEX('Team forecast'!$B$2:$AO$26,MATCH('Master data'!$B320,'Team forecast'!$B$2:$B$26,0),MATCH('Master data'!BF$1,'Team forecast'!$B$2:$AO$2,0))</f>
        <v>0</v>
      </c>
      <c r="BG320" s="16">
        <f>INDEX('Team forecast'!$B$2:$AO$26,MATCH('Master data'!$B320,'Team forecast'!$B$2:$B$26,0),MATCH('Master data'!BG$1,'Team forecast'!$B$2:$AO$2,0))</f>
        <v>0</v>
      </c>
      <c r="BH320" s="16">
        <f>INDEX('Team forecast'!$B$2:$AO$26,MATCH('Master data'!$B320,'Team forecast'!$B$2:$B$26,0),MATCH('Master data'!BH$1,'Team forecast'!$B$2:$AO$2,0))</f>
        <v>0</v>
      </c>
      <c r="BI320" s="16">
        <f>INDEX('Team forecast'!$B$2:$AO$26,MATCH('Master data'!$B320,'Team forecast'!$B$2:$B$26,0),MATCH('Master data'!BI$1,'Team forecast'!$B$2:$AO$2,0))</f>
        <v>0</v>
      </c>
      <c r="BJ320" s="5">
        <f t="shared" si="348"/>
        <v>-5000</v>
      </c>
      <c r="BK320" s="5">
        <f>INDEX('Team forecast'!$R$3:$BH$26,MATCH($B320,'Team forecast'!$B$3:$B$26,0),MATCH(BK$1,'Team forecast'!$R$2:$BH$2,0))*IF($X320&gt;0,25000,0)</f>
        <v>0</v>
      </c>
      <c r="BL320" s="5">
        <f>INDEX('Team forecast'!$R$3:$BH$26,MATCH($B320,'Team forecast'!$B$3:$B$26,0),MATCH(BL$1,'Team forecast'!$R$2:$BH$2,0))*IF($X320&gt;0,5000,0)</f>
        <v>0</v>
      </c>
      <c r="BM320" s="5">
        <f>INDEX('Team forecast'!$R$3:$BH$26,MATCH($B320,'Team forecast'!$B$3:$B$26,0),MATCH(BM$1,'Team forecast'!$R$2:$BH$2,0))*IF($X320&gt;0,-15000,0)</f>
        <v>0</v>
      </c>
      <c r="BN320" s="5">
        <f t="shared" si="349"/>
        <v>0</v>
      </c>
      <c r="BO320" s="5">
        <f t="shared" si="350"/>
        <v>0</v>
      </c>
      <c r="BP320" s="5">
        <f t="shared" si="351"/>
        <v>0</v>
      </c>
      <c r="BQ320" s="5">
        <f t="shared" si="352"/>
        <v>0</v>
      </c>
      <c r="BR320" s="5">
        <f t="shared" si="353"/>
        <v>0</v>
      </c>
      <c r="BS320" s="5">
        <f t="shared" si="354"/>
        <v>0</v>
      </c>
      <c r="BT320" s="5">
        <f t="shared" si="355"/>
        <v>0</v>
      </c>
      <c r="BU320" s="5">
        <f t="shared" si="356"/>
        <v>0</v>
      </c>
      <c r="BV320" s="5">
        <f t="shared" si="357"/>
        <v>0</v>
      </c>
      <c r="BW320" s="5">
        <f t="shared" si="358"/>
        <v>0</v>
      </c>
      <c r="BX320" s="5">
        <f t="shared" si="359"/>
        <v>23057.390045803637</v>
      </c>
      <c r="BY320" s="5">
        <f t="shared" si="360"/>
        <v>69172.170137410911</v>
      </c>
      <c r="BZ320" s="5">
        <f>MAX(INDEX('Team forecast'!$R$3:$BH$26,MATCH($B320,'Team forecast'!$B$3:$B$26,0),MATCH(BZ$1,'Team forecast'!$R$2:$BH$2,0))*($BX320)-(1-INDEX('Team forecast'!$R$3:$BH$26,MATCH($B320,'Team forecast'!$B$3:$B$26,0),MATCH(BZ$1,'Team forecast'!$R$2:$BH$2,0)))*(BY320+CH320)*0.01,-5000)</f>
        <v>6893.866521218466</v>
      </c>
      <c r="CA320" s="5">
        <f>MAX(INDEX('Team forecast'!$R$3:$BH$26,MATCH($B320,'Team forecast'!$B$3:$B$26,0),MATCH(CA$1,'Team forecast'!$R$2:$BH$2,0))*$BX320-(1-INDEX('Team forecast'!$R$3:$BH$26,MATCH($B320,'Team forecast'!$B$3:$B$26,0),MATCH(CA$1,'Team forecast'!$R$2:$BH$2,0)))*(BY320+BX320+CH320)*0.01,-5000)</f>
        <v>-5000</v>
      </c>
      <c r="CB320" s="5">
        <f>MAX(INDEX('Team forecast'!$R$3:$BH$26,MATCH($B320,'Team forecast'!$B$3:$B$26,0),MATCH(CB$1,'Team forecast'!$R$2:$BH$2,0))*$BX320-(1-INDEX('Team forecast'!$R$3:$BH$26,MATCH($B320,'Team forecast'!$B$3:$B$26,0),MATCH(CB$1,'Team forecast'!$R$2:$BH$2,0)))*(BY320+BX320*2+CH320)*0.01,0)</f>
        <v>0</v>
      </c>
      <c r="CC320" s="5">
        <v>0</v>
      </c>
      <c r="CD320" s="5">
        <f>+AK320+BD320*Cockpit!$C$3+BW320*Cockpit!$C$3^2+BZ320*Cockpit!$C$3^3+CA320*Cockpit!$C$3^4+CB320*Cockpit!$C$3^5+CC320*Cockpit!$C$3^6</f>
        <v>38656.352678998766</v>
      </c>
      <c r="CE320" s="5"/>
      <c r="CF320" s="5"/>
      <c r="CG320" s="5">
        <v>0</v>
      </c>
      <c r="CH320" s="5">
        <f t="shared" si="361"/>
        <v>3495000</v>
      </c>
      <c r="CI320" s="5">
        <f t="shared" si="362"/>
        <v>3495000</v>
      </c>
      <c r="CJ320" s="1">
        <f t="shared" si="363"/>
        <v>1.0999999999999999E-2</v>
      </c>
      <c r="CK320" s="5">
        <f>RANK(CD320,$CD$2:$CD$622)+COUNTIF($CD$2:$CD320,$CD320)-1</f>
        <v>210</v>
      </c>
      <c r="CL320" s="5">
        <f>RANK(CJ320,$CJ$2:$CJ$622)+COUNTIF($CJ$2:$CJ320,$CJ320)-1</f>
        <v>231</v>
      </c>
    </row>
    <row r="321" spans="1:90" x14ac:dyDescent="0.3">
      <c r="A321" t="str">
        <f>Players!P322</f>
        <v>Maarten Stekelenburg</v>
      </c>
      <c r="B321" t="str">
        <f>Players!G322</f>
        <v>Netherlands</v>
      </c>
      <c r="C321" t="str">
        <f>Players!AB322</f>
        <v>Goalkeeper</v>
      </c>
      <c r="D321" s="1"/>
      <c r="F321" t="str">
        <f>IFERROR(INDEX(Lookup!B:B,MATCH(INDEX(Players!C:C,MATCH(E321,Players!A:A,0)),Lookup!D:D,0)),"")</f>
        <v/>
      </c>
      <c r="G321">
        <f>IF(Players!AC322=0,10000000,Players!AC322)</f>
        <v>5061000</v>
      </c>
      <c r="H321" s="16">
        <f>INDEX('Team forecast'!$B$2:$AO$26,MATCH('Master data'!$B321,'Team forecast'!$B$2:$B$26,0),MATCH('Master data'!H$1,'Team forecast'!$B$2:$AO$2,0))</f>
        <v>1.9317940875295669</v>
      </c>
      <c r="I321" s="16">
        <f>INDEX('Team forecast'!$B$2:$AO$26,MATCH('Master data'!$B321,'Team forecast'!$B$2:$B$26,0),MATCH('Master data'!I$1,'Team forecast'!$B$2:$AO$2,0))</f>
        <v>0.87092212684430403</v>
      </c>
      <c r="J321" s="16">
        <f>INDEX('Team forecast'!$B$2:$AO$26,MATCH('Master data'!$B321,'Team forecast'!$B$2:$B$26,0),MATCH('Master data'!J$1,'Team forecast'!$B$2:$AO$2,0))</f>
        <v>0.41856540084388189</v>
      </c>
      <c r="K321" s="16">
        <f>INDEX('Team forecast'!$B$2:$AO$26,MATCH('Master data'!$B321,'Team forecast'!$B$2:$B$26,0),MATCH('Master data'!K$1,'Team forecast'!$B$2:$AO$2,0))</f>
        <v>5.488461706626059</v>
      </c>
      <c r="L321" s="16">
        <f>INDEX('Team forecast'!$B$2:$AO$26,MATCH('Master data'!$B321,'Team forecast'!$B$2:$B$26,0),MATCH('Master data'!L$1,'Team forecast'!$B$2:$AO$2,0))</f>
        <v>2.8590877901454426</v>
      </c>
      <c r="M321">
        <f>IF(Players!BC322=1,95,0)</f>
        <v>95</v>
      </c>
      <c r="N321" s="2">
        <f>Players!BN322</f>
        <v>0</v>
      </c>
      <c r="O321" s="2">
        <f>Players!BO322</f>
        <v>0</v>
      </c>
      <c r="P321" s="2">
        <f>Players!BP322</f>
        <v>0</v>
      </c>
      <c r="Q321" s="2">
        <f>Players!BQ322</f>
        <v>0</v>
      </c>
      <c r="R321" s="2">
        <f>Players!BR322</f>
        <v>0</v>
      </c>
      <c r="S321" s="2">
        <f t="shared" si="322"/>
        <v>1.9317940875295669</v>
      </c>
      <c r="T321" s="2">
        <f t="shared" si="323"/>
        <v>0.87092212684430403</v>
      </c>
      <c r="U321" s="16">
        <f>INDEX('Team forecast'!$B$2:$AO$26,MATCH('Master data'!$B321,'Team forecast'!$B$2:$B$26,0),MATCH('Master data'!U$1,'Team forecast'!$B$2:$AO$2,0))</f>
        <v>0.60759493670886078</v>
      </c>
      <c r="V321" s="16">
        <f>INDEX('Team forecast'!$B$2:$AO$26,MATCH('Master data'!$B321,'Team forecast'!$B$2:$B$26,0),MATCH('Master data'!V$1,'Team forecast'!$B$2:$AO$2,0))</f>
        <v>0.23544303797468349</v>
      </c>
      <c r="W321" s="16">
        <f>INDEX('Team forecast'!$B$2:$AO$26,MATCH('Master data'!$B321,'Team forecast'!$B$2:$B$26,0),MATCH('Master data'!W$1,'Team forecast'!$B$2:$AO$2,0))</f>
        <v>0.1569620253164557</v>
      </c>
      <c r="X321" s="5">
        <f t="shared" si="324"/>
        <v>7000</v>
      </c>
      <c r="Y321" s="5">
        <f t="shared" si="325"/>
        <v>15189.873417721519</v>
      </c>
      <c r="Z321" s="5">
        <f t="shared" si="326"/>
        <v>1177.2151898734176</v>
      </c>
      <c r="AA321" s="5">
        <f t="shared" si="327"/>
        <v>-2354.4303797468356</v>
      </c>
      <c r="AB321" s="5">
        <f t="shared" si="328"/>
        <v>0</v>
      </c>
      <c r="AC321" s="5">
        <f t="shared" si="329"/>
        <v>0</v>
      </c>
      <c r="AD321" s="5">
        <f t="shared" si="330"/>
        <v>0</v>
      </c>
      <c r="AE321" s="5">
        <f t="shared" si="331"/>
        <v>31392.405063291142</v>
      </c>
      <c r="AF321" s="5">
        <f t="shared" si="332"/>
        <v>9940.8283165056928</v>
      </c>
      <c r="AG321" s="5">
        <f t="shared" si="333"/>
        <v>0</v>
      </c>
      <c r="AH321" s="5">
        <f t="shared" si="334"/>
        <v>0</v>
      </c>
      <c r="AI321" s="5">
        <f t="shared" si="335"/>
        <v>19317.94087529567</v>
      </c>
      <c r="AJ321" s="5">
        <f t="shared" si="336"/>
        <v>-6967.3770147544319</v>
      </c>
      <c r="AK321" s="5">
        <f>IFERROR(SUM(X321:AJ321),-5000)*((Cockpit!$C$3)^0)</f>
        <v>74696.455468186177</v>
      </c>
      <c r="AL321" s="16">
        <f>INDEX('Team forecast'!$B$2:$AO$26,MATCH('Master data'!$B321,'Team forecast'!$B$2:$B$26,0),MATCH('Master data'!AL$1,'Team forecast'!$B$2:$AO$2,0))</f>
        <v>2.4630934556476545</v>
      </c>
      <c r="AM321" s="16">
        <f>INDEX('Team forecast'!$B$2:$AO$26,MATCH('Master data'!$B321,'Team forecast'!$B$2:$B$26,0),MATCH('Master data'!AM$1,'Team forecast'!$B$2:$AO$2,0))</f>
        <v>0.51627380220950081</v>
      </c>
      <c r="AN321" s="16">
        <f>INDEX('Team forecast'!$B$2:$AO$26,MATCH('Master data'!$B321,'Team forecast'!$B$2:$B$26,0),MATCH('Master data'!AN$1,'Team forecast'!$B$2:$AO$2,0))</f>
        <v>0.59673998157876562</v>
      </c>
      <c r="AO321" s="16">
        <f>INDEX('Team forecast'!$B$2:$AO$26,MATCH('Master data'!$B321,'Team forecast'!$B$2:$B$26,0),MATCH('Master data'!AO$1,'Team forecast'!$B$2:$AO$2,0))</f>
        <v>6.9979477618400647</v>
      </c>
      <c r="AP321" s="16">
        <f>INDEX('Team forecast'!$B$2:$AO$26,MATCH('Master data'!$B321,'Team forecast'!$B$2:$B$26,0),MATCH('Master data'!AP$1,'Team forecast'!$B$2:$AO$2,0))</f>
        <v>1.6948382395766441</v>
      </c>
      <c r="AQ321" s="5">
        <f t="shared" si="337"/>
        <v>7000</v>
      </c>
      <c r="AR321" s="5">
        <f>INDEX('Team forecast'!$B$2:$AO$26,MATCH('Master data'!$B321,'Team forecast'!$B$2:$B$26,0),MATCH('Master data'!AR$1,'Team forecast'!$B$2:$AO$2,0))*IF(X321&gt;0,25000,0)</f>
        <v>20018.841262364575</v>
      </c>
      <c r="AS321" s="16">
        <f>INDEX('Team forecast'!$B$2:$AO$26,MATCH('Master data'!$B321,'Team forecast'!$B$2:$B$26,0),MATCH('Master data'!AS$1,'Team forecast'!$B$2:$AO$2,0))*IF(X321&gt;0,5000,0)</f>
        <v>720.67828544512452</v>
      </c>
      <c r="AT321" s="16">
        <f>INDEX('Team forecast'!$B$2:$AO$26,MATCH('Master data'!$B321,'Team forecast'!$B$2:$B$26,0),MATCH('Master data'!AT$1,'Team forecast'!$B$2:$AO$2,0))*IF(X321&gt;0,-15000,0)</f>
        <v>-826.66038624587839</v>
      </c>
      <c r="AU321" s="5">
        <f t="shared" si="338"/>
        <v>0</v>
      </c>
      <c r="AV321" s="5">
        <f t="shared" si="339"/>
        <v>0</v>
      </c>
      <c r="AW321" s="5">
        <f t="shared" si="340"/>
        <v>0</v>
      </c>
      <c r="AX321" s="5">
        <f t="shared" si="341"/>
        <v>44755.498618407422</v>
      </c>
      <c r="AY321" s="5">
        <f t="shared" si="342"/>
        <v>5892.8221868357168</v>
      </c>
      <c r="AZ321" s="5">
        <f t="shared" si="343"/>
        <v>0</v>
      </c>
      <c r="BA321" s="5">
        <f t="shared" si="344"/>
        <v>0</v>
      </c>
      <c r="BB321" s="5">
        <f t="shared" si="345"/>
        <v>24630.934556476546</v>
      </c>
      <c r="BC321" s="5">
        <f t="shared" si="346"/>
        <v>-4130.1904176760063</v>
      </c>
      <c r="BD321" s="5">
        <f t="shared" si="347"/>
        <v>98061.924105607497</v>
      </c>
      <c r="BE321" s="16">
        <f>INDEX('Team forecast'!$B$2:$AO$26,MATCH('Master data'!$B321,'Team forecast'!$B$2:$B$26,0),MATCH('Master data'!BE$1,'Team forecast'!$B$2:$AO$2,0))</f>
        <v>0</v>
      </c>
      <c r="BF321" s="16">
        <f>INDEX('Team forecast'!$B$2:$AO$26,MATCH('Master data'!$B321,'Team forecast'!$B$2:$B$26,0),MATCH('Master data'!BF$1,'Team forecast'!$B$2:$AO$2,0))</f>
        <v>0</v>
      </c>
      <c r="BG321" s="16">
        <f>INDEX('Team forecast'!$B$2:$AO$26,MATCH('Master data'!$B321,'Team forecast'!$B$2:$B$26,0),MATCH('Master data'!BG$1,'Team forecast'!$B$2:$AO$2,0))</f>
        <v>0</v>
      </c>
      <c r="BH321" s="16">
        <f>INDEX('Team forecast'!$B$2:$AO$26,MATCH('Master data'!$B321,'Team forecast'!$B$2:$B$26,0),MATCH('Master data'!BH$1,'Team forecast'!$B$2:$AO$2,0))</f>
        <v>0</v>
      </c>
      <c r="BI321" s="16">
        <f>INDEX('Team forecast'!$B$2:$AO$26,MATCH('Master data'!$B321,'Team forecast'!$B$2:$B$26,0),MATCH('Master data'!BI$1,'Team forecast'!$B$2:$AO$2,0))</f>
        <v>0</v>
      </c>
      <c r="BJ321" s="5">
        <f t="shared" si="348"/>
        <v>7000</v>
      </c>
      <c r="BK321" s="5">
        <f>INDEX('Team forecast'!$R$3:$BH$26,MATCH($B321,'Team forecast'!$B$3:$B$26,0),MATCH(BK$1,'Team forecast'!$R$2:$BH$2,0))*IF($X321&gt;0,25000,0)</f>
        <v>0</v>
      </c>
      <c r="BL321" s="5">
        <f>INDEX('Team forecast'!$R$3:$BH$26,MATCH($B321,'Team forecast'!$B$3:$B$26,0),MATCH(BL$1,'Team forecast'!$R$2:$BH$2,0))*IF($X321&gt;0,5000,0)</f>
        <v>0</v>
      </c>
      <c r="BM321" s="5">
        <f>INDEX('Team forecast'!$R$3:$BH$26,MATCH($B321,'Team forecast'!$B$3:$B$26,0),MATCH(BM$1,'Team forecast'!$R$2:$BH$2,0))*IF($X321&gt;0,-15000,0)</f>
        <v>0</v>
      </c>
      <c r="BN321" s="5">
        <f t="shared" si="349"/>
        <v>0</v>
      </c>
      <c r="BO321" s="5">
        <f t="shared" si="350"/>
        <v>0</v>
      </c>
      <c r="BP321" s="5">
        <f t="shared" si="351"/>
        <v>0</v>
      </c>
      <c r="BQ321" s="5">
        <f t="shared" si="352"/>
        <v>0</v>
      </c>
      <c r="BR321" s="5">
        <f t="shared" si="353"/>
        <v>0</v>
      </c>
      <c r="BS321" s="5">
        <f t="shared" si="354"/>
        <v>0</v>
      </c>
      <c r="BT321" s="5">
        <f t="shared" si="355"/>
        <v>0</v>
      </c>
      <c r="BU321" s="5">
        <f t="shared" si="356"/>
        <v>0</v>
      </c>
      <c r="BV321" s="5">
        <f t="shared" si="357"/>
        <v>0</v>
      </c>
      <c r="BW321" s="5">
        <f t="shared" si="358"/>
        <v>0</v>
      </c>
      <c r="BX321" s="5">
        <f t="shared" si="359"/>
        <v>86379.189786896837</v>
      </c>
      <c r="BY321" s="5">
        <f t="shared" si="360"/>
        <v>259137.56936069051</v>
      </c>
      <c r="BZ321" s="5">
        <f>MAX(INDEX('Team forecast'!$R$3:$BH$26,MATCH($B321,'Team forecast'!$B$3:$B$26,0),MATCH(BZ$1,'Team forecast'!$R$2:$BH$2,0))*($BX321)-(1-INDEX('Team forecast'!$R$3:$BH$26,MATCH($B321,'Team forecast'!$B$3:$B$26,0),MATCH(BZ$1,'Team forecast'!$R$2:$BH$2,0)))*(BY321+CH321)*0.01,-5000)</f>
        <v>81010.706499185166</v>
      </c>
      <c r="CA321" s="5">
        <f>MAX(INDEX('Team forecast'!$R$3:$BH$26,MATCH($B321,'Team forecast'!$B$3:$B$26,0),MATCH(CA$1,'Team forecast'!$R$2:$BH$2,0))*$BX321-(1-INDEX('Team forecast'!$R$3:$BH$26,MATCH($B321,'Team forecast'!$B$3:$B$26,0),MATCH(CA$1,'Team forecast'!$R$2:$BH$2,0)))*(BY321+BX321+CH321)*0.01,-5000)</f>
        <v>13110.012832721633</v>
      </c>
      <c r="CB321" s="5">
        <f>MAX(INDEX('Team forecast'!$R$3:$BH$26,MATCH($B321,'Team forecast'!$B$3:$B$26,0),MATCH(CB$1,'Team forecast'!$R$2:$BH$2,0))*$BX321-(1-INDEX('Team forecast'!$R$3:$BH$26,MATCH($B321,'Team forecast'!$B$3:$B$26,0),MATCH(CB$1,'Team forecast'!$R$2:$BH$2,0)))*(BY321+BX321*2+CH321)*0.01,0)</f>
        <v>0</v>
      </c>
      <c r="CC321" s="5">
        <v>0</v>
      </c>
      <c r="CD321" s="5">
        <f>+AK321+BD321*Cockpit!$C$3+BW321*Cockpit!$C$3^2+BZ321*Cockpit!$C$3^3+CA321*Cockpit!$C$3^4+CB321*Cockpit!$C$3^5+CC321*Cockpit!$C$3^6</f>
        <v>166663.87599913427</v>
      </c>
      <c r="CE321" s="5"/>
      <c r="CF321" s="5"/>
      <c r="CG321" s="5">
        <v>0</v>
      </c>
      <c r="CH321" s="5">
        <f t="shared" si="361"/>
        <v>5061000</v>
      </c>
      <c r="CI321" s="5">
        <f t="shared" si="362"/>
        <v>5061000</v>
      </c>
      <c r="CJ321" s="1">
        <f t="shared" si="363"/>
        <v>3.3000000000000002E-2</v>
      </c>
      <c r="CK321" s="5">
        <f>RANK(CD321,$CD$2:$CD$622)+COUNTIF($CD$2:$CD321,$CD321)-1</f>
        <v>24</v>
      </c>
      <c r="CL321" s="5">
        <f>RANK(CJ321,$CJ$2:$CJ$622)+COUNTIF($CJ$2:$CJ321,$CJ321)-1</f>
        <v>46</v>
      </c>
    </row>
    <row r="322" spans="1:90" x14ac:dyDescent="0.3">
      <c r="A322" t="str">
        <f>Players!P323</f>
        <v>Kieffer Moore</v>
      </c>
      <c r="B322" t="str">
        <f>Players!G323</f>
        <v>Wales</v>
      </c>
      <c r="C322" t="str">
        <f>Players!AB323</f>
        <v>Striker</v>
      </c>
      <c r="D322" s="1"/>
      <c r="F322" t="str">
        <f>IFERROR(INDEX(Lookup!B:B,MATCH(INDEX(Players!C:C,MATCH(E322,Players!A:A,0)),Lookup!D:D,0)),"")</f>
        <v/>
      </c>
      <c r="G322">
        <f>IF(Players!AC323=0,10000000,Players!AC323)</f>
        <v>3619000</v>
      </c>
      <c r="H322" s="16">
        <f>INDEX('Team forecast'!$B$2:$AO$26,MATCH('Master data'!$B322,'Team forecast'!$B$2:$B$26,0),MATCH('Master data'!H$1,'Team forecast'!$B$2:$AO$2,0))</f>
        <v>0.92709239831135859</v>
      </c>
      <c r="I322" s="16">
        <f>INDEX('Team forecast'!$B$2:$AO$26,MATCH('Master data'!$B322,'Team forecast'!$B$2:$B$26,0),MATCH('Master data'!I$1,'Team forecast'!$B$2:$AO$2,0))</f>
        <v>1.1586041992960849</v>
      </c>
      <c r="J322" s="16">
        <f>INDEX('Team forecast'!$B$2:$AO$26,MATCH('Master data'!$B322,'Team forecast'!$B$2:$B$26,0),MATCH('Master data'!J$1,'Team forecast'!$B$2:$AO$2,0))</f>
        <v>0.3139240506329114</v>
      </c>
      <c r="K322" s="16">
        <f>INDEX('Team forecast'!$B$2:$AO$26,MATCH('Master data'!$B322,'Team forecast'!$B$2:$B$26,0),MATCH('Master data'!K$1,'Team forecast'!$B$2:$AO$2,0))</f>
        <v>2.8143876377309098</v>
      </c>
      <c r="L322" s="16">
        <f>INDEX('Team forecast'!$B$2:$AO$26,MATCH('Master data'!$B322,'Team forecast'!$B$2:$B$26,0),MATCH('Master data'!L$1,'Team forecast'!$B$2:$AO$2,0))</f>
        <v>2.9523468451942407</v>
      </c>
      <c r="M322">
        <f>IF(Players!BC323=1,95,0)</f>
        <v>95</v>
      </c>
      <c r="N322" s="2">
        <f>Players!BN323</f>
        <v>0.20820060649755162</v>
      </c>
      <c r="O322" s="2">
        <f>Players!BO323</f>
        <v>0.13749626139008375</v>
      </c>
      <c r="P322" s="2">
        <f>Players!BP323</f>
        <v>0.13623677103947207</v>
      </c>
      <c r="Q322" s="2">
        <f>Players!BQ323</f>
        <v>0.18359375</v>
      </c>
      <c r="R322" s="2">
        <f>Players!BR323</f>
        <v>0</v>
      </c>
      <c r="S322" s="2">
        <f t="shared" si="322"/>
        <v>0.92709239831135859</v>
      </c>
      <c r="T322" s="2">
        <f t="shared" si="323"/>
        <v>1.1586041992960849</v>
      </c>
      <c r="U322" s="16">
        <f>INDEX('Team forecast'!$B$2:$AO$26,MATCH('Master data'!$B322,'Team forecast'!$B$2:$B$26,0),MATCH('Master data'!U$1,'Team forecast'!$B$2:$AO$2,0))</f>
        <v>0.30379746835443039</v>
      </c>
      <c r="V322" s="16">
        <f>INDEX('Team forecast'!$B$2:$AO$26,MATCH('Master data'!$B322,'Team forecast'!$B$2:$B$26,0),MATCH('Master data'!V$1,'Team forecast'!$B$2:$AO$2,0))</f>
        <v>0.30379746835443039</v>
      </c>
      <c r="W322" s="16">
        <f>INDEX('Team forecast'!$B$2:$AO$26,MATCH('Master data'!$B322,'Team forecast'!$B$2:$B$26,0),MATCH('Master data'!W$1,'Team forecast'!$B$2:$AO$2,0))</f>
        <v>0.39240506329113928</v>
      </c>
      <c r="X322" s="5">
        <f t="shared" si="324"/>
        <v>7000</v>
      </c>
      <c r="Y322" s="5">
        <f t="shared" si="325"/>
        <v>7594.9367088607596</v>
      </c>
      <c r="Z322" s="5">
        <f t="shared" si="326"/>
        <v>1518.9873417721519</v>
      </c>
      <c r="AA322" s="5">
        <f t="shared" si="327"/>
        <v>-5886.0759493670894</v>
      </c>
      <c r="AB322" s="5">
        <f t="shared" si="328"/>
        <v>19302.119960769458</v>
      </c>
      <c r="AC322" s="5">
        <f t="shared" si="329"/>
        <v>6373.5869365489098</v>
      </c>
      <c r="AD322" s="5">
        <f t="shared" si="330"/>
        <v>3834.2308421786665</v>
      </c>
      <c r="AE322" s="5">
        <f t="shared" si="331"/>
        <v>0</v>
      </c>
      <c r="AF322" s="5">
        <f t="shared" si="332"/>
        <v>0</v>
      </c>
      <c r="AG322" s="5">
        <f t="shared" si="333"/>
        <v>-3671.875</v>
      </c>
      <c r="AH322" s="5">
        <f t="shared" si="334"/>
        <v>0</v>
      </c>
      <c r="AI322" s="5">
        <f t="shared" si="335"/>
        <v>9270.9239831135856</v>
      </c>
      <c r="AJ322" s="5">
        <f t="shared" si="336"/>
        <v>-9268.8335943686798</v>
      </c>
      <c r="AK322" s="5">
        <f>IFERROR(SUM(X322:AJ322),-5000)*((Cockpit!$C$3)^0)</f>
        <v>36068.001229507761</v>
      </c>
      <c r="AL322" s="16">
        <f>INDEX('Team forecast'!$B$2:$AO$26,MATCH('Master data'!$B322,'Team forecast'!$B$2:$B$26,0),MATCH('Master data'!AL$1,'Team forecast'!$B$2:$AO$2,0))</f>
        <v>0.66231971676468582</v>
      </c>
      <c r="AM322" s="16">
        <f>INDEX('Team forecast'!$B$2:$AO$26,MATCH('Master data'!$B322,'Team forecast'!$B$2:$B$26,0),MATCH('Master data'!AM$1,'Team forecast'!$B$2:$AO$2,0))</f>
        <v>1.8662925210906216</v>
      </c>
      <c r="AN322" s="16">
        <f>INDEX('Team forecast'!$B$2:$AO$26,MATCH('Master data'!$B322,'Team forecast'!$B$2:$B$26,0),MATCH('Master data'!AN$1,'Team forecast'!$B$2:$AO$2,0))</f>
        <v>0.1546961325966851</v>
      </c>
      <c r="AO322" s="16">
        <f>INDEX('Team forecast'!$B$2:$AO$26,MATCH('Master data'!$B322,'Team forecast'!$B$2:$B$26,0),MATCH('Master data'!AO$1,'Team forecast'!$B$2:$AO$2,0))</f>
        <v>2.0106134258927963</v>
      </c>
      <c r="AP322" s="16">
        <f>INDEX('Team forecast'!$B$2:$AO$26,MATCH('Master data'!$B322,'Team forecast'!$B$2:$B$26,0),MATCH('Master data'!AP$1,'Team forecast'!$B$2:$AO$2,0))</f>
        <v>4.7556731109718857</v>
      </c>
      <c r="AQ322" s="5">
        <f t="shared" si="337"/>
        <v>7000</v>
      </c>
      <c r="AR322" s="5">
        <f>INDEX('Team forecast'!$B$2:$AO$26,MATCH('Master data'!$B322,'Team forecast'!$B$2:$B$26,0),MATCH('Master data'!AR$1,'Team forecast'!$B$2:$AO$2,0))*IF(X322&gt;0,25000,0)</f>
        <v>2900.5524861878448</v>
      </c>
      <c r="AS322" s="16">
        <f>INDEX('Team forecast'!$B$2:$AO$26,MATCH('Master data'!$B322,'Team forecast'!$B$2:$B$26,0),MATCH('Master data'!AS$1,'Team forecast'!$B$2:$AO$2,0))*IF(X322&gt;0,5000,0)</f>
        <v>1104.972375690608</v>
      </c>
      <c r="AT322" s="16">
        <f>INDEX('Team forecast'!$B$2:$AO$26,MATCH('Master data'!$B322,'Team forecast'!$B$2:$B$26,0),MATCH('Master data'!AT$1,'Team forecast'!$B$2:$AO$2,0))*IF(X322&gt;0,-15000,0)</f>
        <v>-9944.7513812154702</v>
      </c>
      <c r="AU322" s="5">
        <f t="shared" si="338"/>
        <v>13789.53667256942</v>
      </c>
      <c r="AV322" s="5">
        <f t="shared" si="339"/>
        <v>4553.3242450041735</v>
      </c>
      <c r="AW322" s="5">
        <f t="shared" si="340"/>
        <v>2739.1948095224543</v>
      </c>
      <c r="AX322" s="5">
        <f t="shared" si="341"/>
        <v>0</v>
      </c>
      <c r="AY322" s="5">
        <f t="shared" si="342"/>
        <v>0</v>
      </c>
      <c r="AZ322" s="5">
        <f t="shared" si="343"/>
        <v>-3671.875</v>
      </c>
      <c r="BA322" s="5">
        <f t="shared" si="344"/>
        <v>0</v>
      </c>
      <c r="BB322" s="5">
        <f t="shared" si="345"/>
        <v>6623.1971676468584</v>
      </c>
      <c r="BC322" s="5">
        <f t="shared" si="346"/>
        <v>-14930.340168724973</v>
      </c>
      <c r="BD322" s="5">
        <f t="shared" si="347"/>
        <v>10163.811206680917</v>
      </c>
      <c r="BE322" s="16">
        <f>INDEX('Team forecast'!$B$2:$AO$26,MATCH('Master data'!$B322,'Team forecast'!$B$2:$B$26,0),MATCH('Master data'!BE$1,'Team forecast'!$B$2:$AO$2,0))</f>
        <v>0</v>
      </c>
      <c r="BF322" s="16">
        <f>INDEX('Team forecast'!$B$2:$AO$26,MATCH('Master data'!$B322,'Team forecast'!$B$2:$B$26,0),MATCH('Master data'!BF$1,'Team forecast'!$B$2:$AO$2,0))</f>
        <v>0</v>
      </c>
      <c r="BG322" s="16">
        <f>INDEX('Team forecast'!$B$2:$AO$26,MATCH('Master data'!$B322,'Team forecast'!$B$2:$B$26,0),MATCH('Master data'!BG$1,'Team forecast'!$B$2:$AO$2,0))</f>
        <v>0</v>
      </c>
      <c r="BH322" s="16">
        <f>INDEX('Team forecast'!$B$2:$AO$26,MATCH('Master data'!$B322,'Team forecast'!$B$2:$B$26,0),MATCH('Master data'!BH$1,'Team forecast'!$B$2:$AO$2,0))</f>
        <v>0</v>
      </c>
      <c r="BI322" s="16">
        <f>INDEX('Team forecast'!$B$2:$AO$26,MATCH('Master data'!$B322,'Team forecast'!$B$2:$B$26,0),MATCH('Master data'!BI$1,'Team forecast'!$B$2:$AO$2,0))</f>
        <v>0</v>
      </c>
      <c r="BJ322" s="5">
        <f t="shared" si="348"/>
        <v>7000</v>
      </c>
      <c r="BK322" s="5">
        <f>INDEX('Team forecast'!$R$3:$BH$26,MATCH($B322,'Team forecast'!$B$3:$B$26,0),MATCH(BK$1,'Team forecast'!$R$2:$BH$2,0))*IF($X322&gt;0,25000,0)</f>
        <v>0</v>
      </c>
      <c r="BL322" s="5">
        <f>INDEX('Team forecast'!$R$3:$BH$26,MATCH($B322,'Team forecast'!$B$3:$B$26,0),MATCH(BL$1,'Team forecast'!$R$2:$BH$2,0))*IF($X322&gt;0,5000,0)</f>
        <v>0</v>
      </c>
      <c r="BM322" s="5">
        <f>INDEX('Team forecast'!$R$3:$BH$26,MATCH($B322,'Team forecast'!$B$3:$B$26,0),MATCH(BM$1,'Team forecast'!$R$2:$BH$2,0))*IF($X322&gt;0,-15000,0)</f>
        <v>0</v>
      </c>
      <c r="BN322" s="5">
        <f t="shared" si="349"/>
        <v>0</v>
      </c>
      <c r="BO322" s="5">
        <f t="shared" si="350"/>
        <v>0</v>
      </c>
      <c r="BP322" s="5">
        <f t="shared" si="351"/>
        <v>0</v>
      </c>
      <c r="BQ322" s="5">
        <f t="shared" si="352"/>
        <v>0</v>
      </c>
      <c r="BR322" s="5">
        <f t="shared" si="353"/>
        <v>0</v>
      </c>
      <c r="BS322" s="5">
        <f t="shared" si="354"/>
        <v>-3671.875</v>
      </c>
      <c r="BT322" s="5">
        <f t="shared" si="355"/>
        <v>0</v>
      </c>
      <c r="BU322" s="5">
        <f t="shared" si="356"/>
        <v>0</v>
      </c>
      <c r="BV322" s="5">
        <f t="shared" si="357"/>
        <v>0</v>
      </c>
      <c r="BW322" s="5">
        <f t="shared" si="358"/>
        <v>0</v>
      </c>
      <c r="BX322" s="5">
        <f t="shared" si="359"/>
        <v>23115.90621809434</v>
      </c>
      <c r="BY322" s="5">
        <f t="shared" si="360"/>
        <v>69347.718654283017</v>
      </c>
      <c r="BZ322" s="5">
        <f>MAX(INDEX('Team forecast'!$R$3:$BH$26,MATCH($B322,'Team forecast'!$B$3:$B$26,0),MATCH(BZ$1,'Team forecast'!$R$2:$BH$2,0))*($BX322)-(1-INDEX('Team forecast'!$R$3:$BH$26,MATCH($B322,'Team forecast'!$B$3:$B$26,0),MATCH(BZ$1,'Team forecast'!$R$2:$BH$2,0)))*(BY322+CH322)*0.01,-5000)</f>
        <v>-5000</v>
      </c>
      <c r="CA322" s="5">
        <f>MAX(INDEX('Team forecast'!$R$3:$BH$26,MATCH($B322,'Team forecast'!$B$3:$B$26,0),MATCH(CA$1,'Team forecast'!$R$2:$BH$2,0))*$BX322-(1-INDEX('Team forecast'!$R$3:$BH$26,MATCH($B322,'Team forecast'!$B$3:$B$26,0),MATCH(CA$1,'Team forecast'!$R$2:$BH$2,0)))*(BY322+BX322+CH322)*0.01,-5000)</f>
        <v>-5000</v>
      </c>
      <c r="CB322" s="5">
        <f>MAX(INDEX('Team forecast'!$R$3:$BH$26,MATCH($B322,'Team forecast'!$B$3:$B$26,0),MATCH(CB$1,'Team forecast'!$R$2:$BH$2,0))*$BX322-(1-INDEX('Team forecast'!$R$3:$BH$26,MATCH($B322,'Team forecast'!$B$3:$B$26,0),MATCH(CB$1,'Team forecast'!$R$2:$BH$2,0)))*(BY322+BX322*2+CH322)*0.01,0)</f>
        <v>0</v>
      </c>
      <c r="CC322" s="5">
        <v>0</v>
      </c>
      <c r="CD322" s="5">
        <f>+AK322+BD322*Cockpit!$C$3+BW322*Cockpit!$C$3^2+BZ322*Cockpit!$C$3^3+CA322*Cockpit!$C$3^4+CB322*Cockpit!$C$3^5+CC322*Cockpit!$C$3^6</f>
        <v>40374.739564825904</v>
      </c>
      <c r="CE322" s="5"/>
      <c r="CF322" s="5"/>
      <c r="CG322" s="5">
        <v>0</v>
      </c>
      <c r="CH322" s="5">
        <f t="shared" si="361"/>
        <v>3619000</v>
      </c>
      <c r="CI322" s="5">
        <f t="shared" si="362"/>
        <v>3619000</v>
      </c>
      <c r="CJ322" s="1">
        <f t="shared" si="363"/>
        <v>1.0999999999999999E-2</v>
      </c>
      <c r="CK322" s="5">
        <f>RANK(CD322,$CD$2:$CD$622)+COUNTIF($CD$2:$CD322,$CD322)-1</f>
        <v>203</v>
      </c>
      <c r="CL322" s="5">
        <f>RANK(CJ322,$CJ$2:$CJ$622)+COUNTIF($CJ$2:$CJ322,$CJ322)-1</f>
        <v>232</v>
      </c>
    </row>
    <row r="323" spans="1:90" x14ac:dyDescent="0.3">
      <c r="A323" t="str">
        <f>Players!P324</f>
        <v>Aleksandar Trajkovski</v>
      </c>
      <c r="B323" t="str">
        <f>Players!G324</f>
        <v>North Macedonia</v>
      </c>
      <c r="C323" t="str">
        <f>Players!AB324</f>
        <v>Striker</v>
      </c>
      <c r="D323" s="1"/>
      <c r="F323" t="str">
        <f>IFERROR(INDEX(Lookup!B:B,MATCH(INDEX(Players!C:C,MATCH(E323,Players!A:A,0)),Lookup!D:D,0)),"")</f>
        <v/>
      </c>
      <c r="G323">
        <f>IF(Players!AC324=0,10000000,Players!AC324)</f>
        <v>2524000</v>
      </c>
      <c r="H323" s="16">
        <f>INDEX('Team forecast'!$B$2:$AO$26,MATCH('Master data'!$B323,'Team forecast'!$B$2:$B$26,0),MATCH('Master data'!H$1,'Team forecast'!$B$2:$AO$2,0))</f>
        <v>0.7981888047975968</v>
      </c>
      <c r="I323" s="16">
        <f>INDEX('Team forecast'!$B$2:$AO$26,MATCH('Master data'!$B323,'Team forecast'!$B$2:$B$26,0),MATCH('Master data'!I$1,'Team forecast'!$B$2:$AO$2,0))</f>
        <v>1.6656893725023201</v>
      </c>
      <c r="J323" s="16">
        <f>INDEX('Team forecast'!$B$2:$AO$26,MATCH('Master data'!$B323,'Team forecast'!$B$2:$B$26,0),MATCH('Master data'!J$1,'Team forecast'!$B$2:$AO$2,0))</f>
        <v>0.18906028008930381</v>
      </c>
      <c r="K323" s="16">
        <f>INDEX('Team forecast'!$B$2:$AO$26,MATCH('Master data'!$B323,'Team forecast'!$B$2:$B$26,0),MATCH('Master data'!K$1,'Team forecast'!$B$2:$AO$2,0))</f>
        <v>2.6203167834264542</v>
      </c>
      <c r="L323" s="16">
        <f>INDEX('Team forecast'!$B$2:$AO$26,MATCH('Master data'!$B323,'Team forecast'!$B$2:$B$26,0),MATCH('Master data'!L$1,'Team forecast'!$B$2:$AO$2,0))</f>
        <v>4.7324258807542545</v>
      </c>
      <c r="M323">
        <f>IF(Players!BC324=1,95,0)</f>
        <v>95</v>
      </c>
      <c r="N323" s="2">
        <f>Players!BN324</f>
        <v>0.10273138563192467</v>
      </c>
      <c r="O323" s="2">
        <f>Players!BO324</f>
        <v>1.9694878715139186E-2</v>
      </c>
      <c r="P323" s="2">
        <f>Players!BP324</f>
        <v>3.4104538661951019E-2</v>
      </c>
      <c r="Q323" s="2">
        <f>Players!BQ324</f>
        <v>0.11936339522546419</v>
      </c>
      <c r="R323" s="2">
        <f>Players!BR324</f>
        <v>0</v>
      </c>
      <c r="S323" s="2">
        <f t="shared" ref="S323:S386" si="364">H323</f>
        <v>0.7981888047975968</v>
      </c>
      <c r="T323" s="2">
        <f t="shared" ref="T323:T386" si="365">I323</f>
        <v>1.6656893725023201</v>
      </c>
      <c r="U323" s="16">
        <f>INDEX('Team forecast'!$B$2:$AO$26,MATCH('Master data'!$B323,'Team forecast'!$B$2:$B$26,0),MATCH('Master data'!U$1,'Team forecast'!$B$2:$AO$2,0))</f>
        <v>0.1644002435559164</v>
      </c>
      <c r="V323" s="16">
        <f>INDEX('Team forecast'!$B$2:$AO$26,MATCH('Master data'!$B323,'Team forecast'!$B$2:$B$26,0),MATCH('Master data'!V$1,'Team forecast'!$B$2:$AO$2,0))</f>
        <v>0.25208037345240508</v>
      </c>
      <c r="W323" s="16">
        <f>INDEX('Team forecast'!$B$2:$AO$26,MATCH('Master data'!$B323,'Team forecast'!$B$2:$B$26,0),MATCH('Master data'!W$1,'Team forecast'!$B$2:$AO$2,0))</f>
        <v>0.58351938299167849</v>
      </c>
      <c r="X323" s="5">
        <f t="shared" ref="X323:X386" si="366">IF(M323&gt;95,7000*2,IF(M323&gt;0,7000,-5000))</f>
        <v>7000</v>
      </c>
      <c r="Y323" s="5">
        <f t="shared" ref="Y323:Y386" si="367">IF($X323&gt;0,U323*25000,0)</f>
        <v>4110.0060888979096</v>
      </c>
      <c r="Z323" s="5">
        <f t="shared" ref="Z323:Z386" si="368">IF($X323&gt;0,V323*5000,0)</f>
        <v>1260.4018672620255</v>
      </c>
      <c r="AA323" s="5">
        <f t="shared" ref="AA323:AA386" si="369">IF($X323&gt;0,W323*(-15000),0)</f>
        <v>-8752.7907448751776</v>
      </c>
      <c r="AB323" s="5">
        <f t="shared" ref="AB323:AB386" si="370">IF($C323="Defense",$N323*150000,IF($C323="Midfield",$N323*125000,IF($C323="Striker",$N323*100000,0)))*$H323</f>
        <v>8199.9041912746961</v>
      </c>
      <c r="AC323" s="5">
        <f t="shared" ref="AC323:AC386" si="371">$O323*50000*H323</f>
        <v>786.01158511352878</v>
      </c>
      <c r="AD323" s="5">
        <f t="shared" ref="AD323:AD386" si="372">$P323*K323*10000</f>
        <v>893.64695046926636</v>
      </c>
      <c r="AE323" s="5">
        <f t="shared" ref="AE323:AE386" si="373">IF($C323="Goalkeeper",J323*75000,IF($C323="Defense",J323*50000,0))</f>
        <v>0</v>
      </c>
      <c r="AF323" s="5">
        <f t="shared" ref="AF323:AF386" si="374">IF($C323="Goalkeeper",(L323-I323)*5000,0)</f>
        <v>0</v>
      </c>
      <c r="AG323" s="5">
        <f t="shared" ref="AG323:AG386" si="375">IF(M323&gt;0,Q323*(-20000),0)</f>
        <v>-2387.2679045092837</v>
      </c>
      <c r="AH323" s="5">
        <f t="shared" ref="AH323:AH386" si="376">IF(M323&gt;0,R323*(-50000),0)</f>
        <v>0</v>
      </c>
      <c r="AI323" s="5">
        <f t="shared" ref="AI323:AI386" si="377">IF(M323&gt;0,S323*10000,0)</f>
        <v>7981.8880479759682</v>
      </c>
      <c r="AJ323" s="5">
        <f t="shared" ref="AJ323:AJ386" si="378">IF(M323&gt;0,T323*(-8000),0)</f>
        <v>-13325.514980018561</v>
      </c>
      <c r="AK323" s="5">
        <f>IFERROR(SUM(X323:AJ323),-5000)*((Cockpit!$C$3)^0)</f>
        <v>5766.2851015903725</v>
      </c>
      <c r="AL323" s="16">
        <f>INDEX('Team forecast'!$B$2:$AO$26,MATCH('Master data'!$B323,'Team forecast'!$B$2:$B$26,0),MATCH('Master data'!AL$1,'Team forecast'!$B$2:$AO$2,0))</f>
        <v>0.51627380220950081</v>
      </c>
      <c r="AM323" s="16">
        <f>INDEX('Team forecast'!$B$2:$AO$26,MATCH('Master data'!$B323,'Team forecast'!$B$2:$B$26,0),MATCH('Master data'!AM$1,'Team forecast'!$B$2:$AO$2,0))</f>
        <v>2.4630934556476545</v>
      </c>
      <c r="AN323" s="16">
        <f>INDEX('Team forecast'!$B$2:$AO$26,MATCH('Master data'!$B323,'Team forecast'!$B$2:$B$26,0),MATCH('Master data'!AN$1,'Team forecast'!$B$2:$AO$2,0))</f>
        <v>8.5171070098060186E-2</v>
      </c>
      <c r="AO323" s="16">
        <f>INDEX('Team forecast'!$B$2:$AO$26,MATCH('Master data'!$B323,'Team forecast'!$B$2:$B$26,0),MATCH('Master data'!AO$1,'Team forecast'!$B$2:$AO$2,0))</f>
        <v>1.6948382395766441</v>
      </c>
      <c r="AP323" s="16">
        <f>INDEX('Team forecast'!$B$2:$AO$26,MATCH('Master data'!$B323,'Team forecast'!$B$2:$B$26,0),MATCH('Master data'!AP$1,'Team forecast'!$B$2:$AO$2,0))</f>
        <v>6.9979477618400647</v>
      </c>
      <c r="AQ323" s="5">
        <f t="shared" ref="AQ323:AQ386" si="379">X323</f>
        <v>7000</v>
      </c>
      <c r="AR323" s="5">
        <f>INDEX('Team forecast'!$B$2:$AO$26,MATCH('Master data'!$B323,'Team forecast'!$B$2:$B$26,0),MATCH('Master data'!AR$1,'Team forecast'!$B$2:$AO$2,0))*IF(X323&gt;0,25000,0)</f>
        <v>1377.7673104097971</v>
      </c>
      <c r="AS323" s="16">
        <f>INDEX('Team forecast'!$B$2:$AO$26,MATCH('Master data'!$B323,'Team forecast'!$B$2:$B$26,0),MATCH('Master data'!AS$1,'Team forecast'!$B$2:$AO$2,0))*IF(X323&gt;0,5000,0)</f>
        <v>720.67828544512452</v>
      </c>
      <c r="AT323" s="16">
        <f>INDEX('Team forecast'!$B$2:$AO$26,MATCH('Master data'!$B323,'Team forecast'!$B$2:$B$26,0),MATCH('Master data'!AT$1,'Team forecast'!$B$2:$AO$2,0))*IF(X323&gt;0,-15000,0)</f>
        <v>-12011.304757418746</v>
      </c>
      <c r="AU323" s="5">
        <f t="shared" ref="AU323:AU386" si="380">IF($C323="Defense",$N323*150000,IF($C323="Midfield",$N323*125000,IF($C323="Striker",$N323*100000,0)))*$AL323</f>
        <v>5303.7523066444237</v>
      </c>
      <c r="AV323" s="5">
        <f t="shared" ref="AV323:AV386" si="381">$O323*50000*AL323</f>
        <v>508.39749591599377</v>
      </c>
      <c r="AW323" s="5">
        <f t="shared" ref="AW323:AW386" si="382">$P323*AO323*10000</f>
        <v>578.01676267394669</v>
      </c>
      <c r="AX323" s="5">
        <f t="shared" ref="AX323:AX386" si="383">IF($C323="Goalkeeper",AN323*75000,IF($C323="Defense",AN323*50000,0))</f>
        <v>0</v>
      </c>
      <c r="AY323" s="5">
        <f t="shared" ref="AY323:AY386" si="384">IF($C323="Goalkeeper",(AP323-AM323)*5000,0)</f>
        <v>0</v>
      </c>
      <c r="AZ323" s="5">
        <f t="shared" ref="AZ323:AZ386" si="385">$AG323</f>
        <v>-2387.2679045092837</v>
      </c>
      <c r="BA323" s="5">
        <f t="shared" ref="BA323:BA386" si="386">$AH323</f>
        <v>0</v>
      </c>
      <c r="BB323" s="5">
        <f t="shared" ref="BB323:BB386" si="387">IF(X323&gt;0,AL323*10000,0)</f>
        <v>5162.7380220950081</v>
      </c>
      <c r="BC323" s="5">
        <f t="shared" ref="BC323:BC386" si="388">IF(X323&gt;0,AM323*(-8000),0)</f>
        <v>-19704.747645181236</v>
      </c>
      <c r="BD323" s="5">
        <f t="shared" ref="BD323:BD386" si="389">IFERROR(SUM(AQ323:BC323),0)</f>
        <v>-13451.970123924972</v>
      </c>
      <c r="BE323" s="16">
        <f>INDEX('Team forecast'!$B$2:$AO$26,MATCH('Master data'!$B323,'Team forecast'!$B$2:$B$26,0),MATCH('Master data'!BE$1,'Team forecast'!$B$2:$AO$2,0))</f>
        <v>0</v>
      </c>
      <c r="BF323" s="16">
        <f>INDEX('Team forecast'!$B$2:$AO$26,MATCH('Master data'!$B323,'Team forecast'!$B$2:$B$26,0),MATCH('Master data'!BF$1,'Team forecast'!$B$2:$AO$2,0))</f>
        <v>0</v>
      </c>
      <c r="BG323" s="16">
        <f>INDEX('Team forecast'!$B$2:$AO$26,MATCH('Master data'!$B323,'Team forecast'!$B$2:$B$26,0),MATCH('Master data'!BG$1,'Team forecast'!$B$2:$AO$2,0))</f>
        <v>0</v>
      </c>
      <c r="BH323" s="16">
        <f>INDEX('Team forecast'!$B$2:$AO$26,MATCH('Master data'!$B323,'Team forecast'!$B$2:$B$26,0),MATCH('Master data'!BH$1,'Team forecast'!$B$2:$AO$2,0))</f>
        <v>0</v>
      </c>
      <c r="BI323" s="16">
        <f>INDEX('Team forecast'!$B$2:$AO$26,MATCH('Master data'!$B323,'Team forecast'!$B$2:$B$26,0),MATCH('Master data'!BI$1,'Team forecast'!$B$2:$AO$2,0))</f>
        <v>0</v>
      </c>
      <c r="BJ323" s="5">
        <f t="shared" ref="BJ323:BJ386" si="390">AQ323</f>
        <v>7000</v>
      </c>
      <c r="BK323" s="5">
        <f>INDEX('Team forecast'!$R$3:$BH$26,MATCH($B323,'Team forecast'!$B$3:$B$26,0),MATCH(BK$1,'Team forecast'!$R$2:$BH$2,0))*IF($X323&gt;0,25000,0)</f>
        <v>0</v>
      </c>
      <c r="BL323" s="5">
        <f>INDEX('Team forecast'!$R$3:$BH$26,MATCH($B323,'Team forecast'!$B$3:$B$26,0),MATCH(BL$1,'Team forecast'!$R$2:$BH$2,0))*IF($X323&gt;0,5000,0)</f>
        <v>0</v>
      </c>
      <c r="BM323" s="5">
        <f>INDEX('Team forecast'!$R$3:$BH$26,MATCH($B323,'Team forecast'!$B$3:$B$26,0),MATCH(BM$1,'Team forecast'!$R$2:$BH$2,0))*IF($X323&gt;0,-15000,0)</f>
        <v>0</v>
      </c>
      <c r="BN323" s="5">
        <f t="shared" ref="BN323:BN386" si="391">IF($C323="Defense",$N323*150000,IF($C323="Midfield",$N323*125000,IF($C323="Striker",$N323*100000,0)))*$BE323</f>
        <v>0</v>
      </c>
      <c r="BO323" s="5">
        <f t="shared" ref="BO323:BO386" si="392">$O323*50000*$BE323</f>
        <v>0</v>
      </c>
      <c r="BP323" s="5">
        <f t="shared" ref="BP323:BP386" si="393">$P323*BH323*10000</f>
        <v>0</v>
      </c>
      <c r="BQ323" s="5">
        <f t="shared" ref="BQ323:BQ386" si="394">IF($C323="Goalkeeper",BG323*75000,IF($C323="Defense",BG323*50000,0))</f>
        <v>0</v>
      </c>
      <c r="BR323" s="5">
        <f t="shared" ref="BR323:BR386" si="395">IF($C323="Goalkeeper",(BI323-BF323)*5000,0)</f>
        <v>0</v>
      </c>
      <c r="BS323" s="5">
        <f t="shared" ref="BS323:BS386" si="396">$AG323</f>
        <v>-2387.2679045092837</v>
      </c>
      <c r="BT323" s="5">
        <f t="shared" ref="BT323:BT386" si="397">$AH323</f>
        <v>0</v>
      </c>
      <c r="BU323" s="5">
        <f t="shared" ref="BU323:BU386" si="398">IF(AQ323&gt;0,BE323*10000,0)</f>
        <v>0</v>
      </c>
      <c r="BV323" s="5">
        <f t="shared" ref="BV323:BV386" si="399">IF(AQ323&gt;0,BF323*(-8000),0)</f>
        <v>0</v>
      </c>
      <c r="BW323" s="5">
        <f t="shared" ref="BW323:BW386" si="400">IFERROR(0,0)</f>
        <v>0</v>
      </c>
      <c r="BX323" s="5">
        <f t="shared" ref="BX323:BX386" si="401">AVERAGE(AK323,BD323)</f>
        <v>-3842.8425111672996</v>
      </c>
      <c r="BY323" s="5">
        <f t="shared" ref="BY323:BY386" si="402">BX323*3</f>
        <v>-11528.5275335019</v>
      </c>
      <c r="BZ323" s="5">
        <f>MAX(INDEX('Team forecast'!$R$3:$BH$26,MATCH($B323,'Team forecast'!$B$3:$B$26,0),MATCH(BZ$1,'Team forecast'!$R$2:$BH$2,0))*($BX323)-(1-INDEX('Team forecast'!$R$3:$BH$26,MATCH($B323,'Team forecast'!$B$3:$B$26,0),MATCH(BZ$1,'Team forecast'!$R$2:$BH$2,0)))*(BY323+CH323)*0.01,-5000)</f>
        <v>-5000</v>
      </c>
      <c r="CA323" s="5">
        <f>MAX(INDEX('Team forecast'!$R$3:$BH$26,MATCH($B323,'Team forecast'!$B$3:$B$26,0),MATCH(CA$1,'Team forecast'!$R$2:$BH$2,0))*$BX323-(1-INDEX('Team forecast'!$R$3:$BH$26,MATCH($B323,'Team forecast'!$B$3:$B$26,0),MATCH(CA$1,'Team forecast'!$R$2:$BH$2,0)))*(BY323+BX323+CH323)*0.01,-5000)</f>
        <v>-5000</v>
      </c>
      <c r="CB323" s="5">
        <f>MAX(INDEX('Team forecast'!$R$3:$BH$26,MATCH($B323,'Team forecast'!$B$3:$B$26,0),MATCH(CB$1,'Team forecast'!$R$2:$BH$2,0))*$BX323-(1-INDEX('Team forecast'!$R$3:$BH$26,MATCH($B323,'Team forecast'!$B$3:$B$26,0),MATCH(CB$1,'Team forecast'!$R$2:$BH$2,0)))*(BY323+BX323*2+CH323)*0.01,0)</f>
        <v>0</v>
      </c>
      <c r="CC323" s="5">
        <v>0</v>
      </c>
      <c r="CD323" s="5">
        <f>+AK323+BD323*Cockpit!$C$3+BW323*Cockpit!$C$3^2+BZ323*Cockpit!$C$3^3+CA323*Cockpit!$C$3^4+CB323*Cockpit!$C$3^5+CC323*Cockpit!$C$3^6</f>
        <v>-5670.8307834954103</v>
      </c>
      <c r="CE323" s="5"/>
      <c r="CF323" s="5"/>
      <c r="CG323" s="5">
        <v>0</v>
      </c>
      <c r="CH323" s="5">
        <f t="shared" ref="CH323:CH386" si="403">+G323+CG323</f>
        <v>2524000</v>
      </c>
      <c r="CI323" s="5">
        <f t="shared" ref="CI323:CI386" si="404">CH323</f>
        <v>2524000</v>
      </c>
      <c r="CJ323" s="1">
        <f t="shared" ref="CJ323:CJ386" si="405">ROUND(IFERROR(CD323/CI323,-100%),3)</f>
        <v>-2E-3</v>
      </c>
      <c r="CK323" s="5">
        <f>RANK(CD323,$CD$2:$CD$622)+COUNTIF($CD$2:$CD323,$CD323)-1</f>
        <v>409</v>
      </c>
      <c r="CL323" s="5">
        <f>RANK(CJ323,$CJ$2:$CJ$622)+COUNTIF($CJ$2:$CJ323,$CJ323)-1</f>
        <v>435</v>
      </c>
    </row>
    <row r="324" spans="1:90" x14ac:dyDescent="0.3">
      <c r="A324" t="str">
        <f>Players!P325</f>
        <v>Goran Pandev</v>
      </c>
      <c r="B324" t="str">
        <f>Players!G325</f>
        <v>North Macedonia</v>
      </c>
      <c r="C324" t="str">
        <f>Players!AB325</f>
        <v>Striker</v>
      </c>
      <c r="D324" s="1"/>
      <c r="F324" t="str">
        <f>IFERROR(INDEX(Lookup!B:B,MATCH(INDEX(Players!C:C,MATCH(E324,Players!A:A,0)),Lookup!D:D,0)),"")</f>
        <v/>
      </c>
      <c r="G324">
        <f>IF(Players!AC325=0,10000000,Players!AC325)</f>
        <v>3578000</v>
      </c>
      <c r="H324" s="16">
        <f>INDEX('Team forecast'!$B$2:$AO$26,MATCH('Master data'!$B324,'Team forecast'!$B$2:$B$26,0),MATCH('Master data'!H$1,'Team forecast'!$B$2:$AO$2,0))</f>
        <v>0.7981888047975968</v>
      </c>
      <c r="I324" s="16">
        <f>INDEX('Team forecast'!$B$2:$AO$26,MATCH('Master data'!$B324,'Team forecast'!$B$2:$B$26,0),MATCH('Master data'!I$1,'Team forecast'!$B$2:$AO$2,0))</f>
        <v>1.6656893725023201</v>
      </c>
      <c r="J324" s="16">
        <f>INDEX('Team forecast'!$B$2:$AO$26,MATCH('Master data'!$B324,'Team forecast'!$B$2:$B$26,0),MATCH('Master data'!J$1,'Team forecast'!$B$2:$AO$2,0))</f>
        <v>0.18906028008930381</v>
      </c>
      <c r="K324" s="16">
        <f>INDEX('Team forecast'!$B$2:$AO$26,MATCH('Master data'!$B324,'Team forecast'!$B$2:$B$26,0),MATCH('Master data'!K$1,'Team forecast'!$B$2:$AO$2,0))</f>
        <v>2.6203167834264542</v>
      </c>
      <c r="L324" s="16">
        <f>INDEX('Team forecast'!$B$2:$AO$26,MATCH('Master data'!$B324,'Team forecast'!$B$2:$B$26,0),MATCH('Master data'!L$1,'Team forecast'!$B$2:$AO$2,0))</f>
        <v>4.7324258807542545</v>
      </c>
      <c r="M324">
        <f>IF(Players!BC325=1,95,0)</f>
        <v>95</v>
      </c>
      <c r="N324" s="2">
        <f>Players!BN325</f>
        <v>0.26713677280954057</v>
      </c>
      <c r="O324" s="2">
        <f>Players!BO325</f>
        <v>0.11931640187471231</v>
      </c>
      <c r="P324" s="2">
        <f>Players!BP325</f>
        <v>0.15110205323836631</v>
      </c>
      <c r="Q324" s="2">
        <f>Players!BQ325</f>
        <v>0.27025641025641028</v>
      </c>
      <c r="R324" s="2">
        <f>Players!BR325</f>
        <v>0</v>
      </c>
      <c r="S324" s="2">
        <f t="shared" si="364"/>
        <v>0.7981888047975968</v>
      </c>
      <c r="T324" s="2">
        <f t="shared" si="365"/>
        <v>1.6656893725023201</v>
      </c>
      <c r="U324" s="16">
        <f>INDEX('Team forecast'!$B$2:$AO$26,MATCH('Master data'!$B324,'Team forecast'!$B$2:$B$26,0),MATCH('Master data'!U$1,'Team forecast'!$B$2:$AO$2,0))</f>
        <v>0.1644002435559164</v>
      </c>
      <c r="V324" s="16">
        <f>INDEX('Team forecast'!$B$2:$AO$26,MATCH('Master data'!$B324,'Team forecast'!$B$2:$B$26,0),MATCH('Master data'!V$1,'Team forecast'!$B$2:$AO$2,0))</f>
        <v>0.25208037345240508</v>
      </c>
      <c r="W324" s="16">
        <f>INDEX('Team forecast'!$B$2:$AO$26,MATCH('Master data'!$B324,'Team forecast'!$B$2:$B$26,0),MATCH('Master data'!W$1,'Team forecast'!$B$2:$AO$2,0))</f>
        <v>0.58351938299167849</v>
      </c>
      <c r="X324" s="5">
        <f t="shared" si="366"/>
        <v>7000</v>
      </c>
      <c r="Y324" s="5">
        <f t="shared" si="367"/>
        <v>4110.0060888979096</v>
      </c>
      <c r="Z324" s="5">
        <f t="shared" si="368"/>
        <v>1260.4018672620255</v>
      </c>
      <c r="AA324" s="5">
        <f t="shared" si="369"/>
        <v>-8752.7907448751776</v>
      </c>
      <c r="AB324" s="5">
        <f t="shared" si="370"/>
        <v>21322.558140633435</v>
      </c>
      <c r="AC324" s="5">
        <f t="shared" si="371"/>
        <v>4761.8508102563173</v>
      </c>
      <c r="AD324" s="5">
        <f t="shared" si="372"/>
        <v>3959.3524611068888</v>
      </c>
      <c r="AE324" s="5">
        <f t="shared" si="373"/>
        <v>0</v>
      </c>
      <c r="AF324" s="5">
        <f t="shared" si="374"/>
        <v>0</v>
      </c>
      <c r="AG324" s="5">
        <f t="shared" si="375"/>
        <v>-5405.128205128206</v>
      </c>
      <c r="AH324" s="5">
        <f t="shared" si="376"/>
        <v>0</v>
      </c>
      <c r="AI324" s="5">
        <f t="shared" si="377"/>
        <v>7981.8880479759682</v>
      </c>
      <c r="AJ324" s="5">
        <f t="shared" si="378"/>
        <v>-13325.514980018561</v>
      </c>
      <c r="AK324" s="5">
        <f>IFERROR(SUM(X324:AJ324),-5000)*((Cockpit!$C$3)^0)</f>
        <v>22912.623486110606</v>
      </c>
      <c r="AL324" s="16">
        <f>INDEX('Team forecast'!$B$2:$AO$26,MATCH('Master data'!$B324,'Team forecast'!$B$2:$B$26,0),MATCH('Master data'!AL$1,'Team forecast'!$B$2:$AO$2,0))</f>
        <v>0.51627380220950081</v>
      </c>
      <c r="AM324" s="16">
        <f>INDEX('Team forecast'!$B$2:$AO$26,MATCH('Master data'!$B324,'Team forecast'!$B$2:$B$26,0),MATCH('Master data'!AM$1,'Team forecast'!$B$2:$AO$2,0))</f>
        <v>2.4630934556476545</v>
      </c>
      <c r="AN324" s="16">
        <f>INDEX('Team forecast'!$B$2:$AO$26,MATCH('Master data'!$B324,'Team forecast'!$B$2:$B$26,0),MATCH('Master data'!AN$1,'Team forecast'!$B$2:$AO$2,0))</f>
        <v>8.5171070098060186E-2</v>
      </c>
      <c r="AO324" s="16">
        <f>INDEX('Team forecast'!$B$2:$AO$26,MATCH('Master data'!$B324,'Team forecast'!$B$2:$B$26,0),MATCH('Master data'!AO$1,'Team forecast'!$B$2:$AO$2,0))</f>
        <v>1.6948382395766441</v>
      </c>
      <c r="AP324" s="16">
        <f>INDEX('Team forecast'!$B$2:$AO$26,MATCH('Master data'!$B324,'Team forecast'!$B$2:$B$26,0),MATCH('Master data'!AP$1,'Team forecast'!$B$2:$AO$2,0))</f>
        <v>6.9979477618400647</v>
      </c>
      <c r="AQ324" s="5">
        <f t="shared" si="379"/>
        <v>7000</v>
      </c>
      <c r="AR324" s="5">
        <f>INDEX('Team forecast'!$B$2:$AO$26,MATCH('Master data'!$B324,'Team forecast'!$B$2:$B$26,0),MATCH('Master data'!AR$1,'Team forecast'!$B$2:$AO$2,0))*IF(X324&gt;0,25000,0)</f>
        <v>1377.7673104097971</v>
      </c>
      <c r="AS324" s="16">
        <f>INDEX('Team forecast'!$B$2:$AO$26,MATCH('Master data'!$B324,'Team forecast'!$B$2:$B$26,0),MATCH('Master data'!AS$1,'Team forecast'!$B$2:$AO$2,0))*IF(X324&gt;0,5000,0)</f>
        <v>720.67828544512452</v>
      </c>
      <c r="AT324" s="16">
        <f>INDEX('Team forecast'!$B$2:$AO$26,MATCH('Master data'!$B324,'Team forecast'!$B$2:$B$26,0),MATCH('Master data'!AT$1,'Team forecast'!$B$2:$AO$2,0))*IF(X324&gt;0,-15000,0)</f>
        <v>-12011.304757418746</v>
      </c>
      <c r="AU324" s="5">
        <f t="shared" si="380"/>
        <v>13791.57174083571</v>
      </c>
      <c r="AV324" s="5">
        <f t="shared" si="381"/>
        <v>3079.9966230907266</v>
      </c>
      <c r="AW324" s="5">
        <f t="shared" si="382"/>
        <v>2560.9353790692912</v>
      </c>
      <c r="AX324" s="5">
        <f t="shared" si="383"/>
        <v>0</v>
      </c>
      <c r="AY324" s="5">
        <f t="shared" si="384"/>
        <v>0</v>
      </c>
      <c r="AZ324" s="5">
        <f t="shared" si="385"/>
        <v>-5405.128205128206</v>
      </c>
      <c r="BA324" s="5">
        <f t="shared" si="386"/>
        <v>0</v>
      </c>
      <c r="BB324" s="5">
        <f t="shared" si="387"/>
        <v>5162.7380220950081</v>
      </c>
      <c r="BC324" s="5">
        <f t="shared" si="388"/>
        <v>-19704.747645181236</v>
      </c>
      <c r="BD324" s="5">
        <f t="shared" si="389"/>
        <v>-3427.4932467825311</v>
      </c>
      <c r="BE324" s="16">
        <f>INDEX('Team forecast'!$B$2:$AO$26,MATCH('Master data'!$B324,'Team forecast'!$B$2:$B$26,0),MATCH('Master data'!BE$1,'Team forecast'!$B$2:$AO$2,0))</f>
        <v>0</v>
      </c>
      <c r="BF324" s="16">
        <f>INDEX('Team forecast'!$B$2:$AO$26,MATCH('Master data'!$B324,'Team forecast'!$B$2:$B$26,0),MATCH('Master data'!BF$1,'Team forecast'!$B$2:$AO$2,0))</f>
        <v>0</v>
      </c>
      <c r="BG324" s="16">
        <f>INDEX('Team forecast'!$B$2:$AO$26,MATCH('Master data'!$B324,'Team forecast'!$B$2:$B$26,0),MATCH('Master data'!BG$1,'Team forecast'!$B$2:$AO$2,0))</f>
        <v>0</v>
      </c>
      <c r="BH324" s="16">
        <f>INDEX('Team forecast'!$B$2:$AO$26,MATCH('Master data'!$B324,'Team forecast'!$B$2:$B$26,0),MATCH('Master data'!BH$1,'Team forecast'!$B$2:$AO$2,0))</f>
        <v>0</v>
      </c>
      <c r="BI324" s="16">
        <f>INDEX('Team forecast'!$B$2:$AO$26,MATCH('Master data'!$B324,'Team forecast'!$B$2:$B$26,0),MATCH('Master data'!BI$1,'Team forecast'!$B$2:$AO$2,0))</f>
        <v>0</v>
      </c>
      <c r="BJ324" s="5">
        <f t="shared" si="390"/>
        <v>7000</v>
      </c>
      <c r="BK324" s="5">
        <f>INDEX('Team forecast'!$R$3:$BH$26,MATCH($B324,'Team forecast'!$B$3:$B$26,0),MATCH(BK$1,'Team forecast'!$R$2:$BH$2,0))*IF($X324&gt;0,25000,0)</f>
        <v>0</v>
      </c>
      <c r="BL324" s="5">
        <f>INDEX('Team forecast'!$R$3:$BH$26,MATCH($B324,'Team forecast'!$B$3:$B$26,0),MATCH(BL$1,'Team forecast'!$R$2:$BH$2,0))*IF($X324&gt;0,5000,0)</f>
        <v>0</v>
      </c>
      <c r="BM324" s="5">
        <f>INDEX('Team forecast'!$R$3:$BH$26,MATCH($B324,'Team forecast'!$B$3:$B$26,0),MATCH(BM$1,'Team forecast'!$R$2:$BH$2,0))*IF($X324&gt;0,-15000,0)</f>
        <v>0</v>
      </c>
      <c r="BN324" s="5">
        <f t="shared" si="391"/>
        <v>0</v>
      </c>
      <c r="BO324" s="5">
        <f t="shared" si="392"/>
        <v>0</v>
      </c>
      <c r="BP324" s="5">
        <f t="shared" si="393"/>
        <v>0</v>
      </c>
      <c r="BQ324" s="5">
        <f t="shared" si="394"/>
        <v>0</v>
      </c>
      <c r="BR324" s="5">
        <f t="shared" si="395"/>
        <v>0</v>
      </c>
      <c r="BS324" s="5">
        <f t="shared" si="396"/>
        <v>-5405.128205128206</v>
      </c>
      <c r="BT324" s="5">
        <f t="shared" si="397"/>
        <v>0</v>
      </c>
      <c r="BU324" s="5">
        <f t="shared" si="398"/>
        <v>0</v>
      </c>
      <c r="BV324" s="5">
        <f t="shared" si="399"/>
        <v>0</v>
      </c>
      <c r="BW324" s="5">
        <f t="shared" si="400"/>
        <v>0</v>
      </c>
      <c r="BX324" s="5">
        <f t="shared" si="401"/>
        <v>9742.5651196640374</v>
      </c>
      <c r="BY324" s="5">
        <f t="shared" si="402"/>
        <v>29227.69535899211</v>
      </c>
      <c r="BZ324" s="5">
        <f>MAX(INDEX('Team forecast'!$R$3:$BH$26,MATCH($B324,'Team forecast'!$B$3:$B$26,0),MATCH(BZ$1,'Team forecast'!$R$2:$BH$2,0))*($BX324)-(1-INDEX('Team forecast'!$R$3:$BH$26,MATCH($B324,'Team forecast'!$B$3:$B$26,0),MATCH(BZ$1,'Team forecast'!$R$2:$BH$2,0)))*(BY324+CH324)*0.01,-5000)</f>
        <v>-5000</v>
      </c>
      <c r="CA324" s="5">
        <f>MAX(INDEX('Team forecast'!$R$3:$BH$26,MATCH($B324,'Team forecast'!$B$3:$B$26,0),MATCH(CA$1,'Team forecast'!$R$2:$BH$2,0))*$BX324-(1-INDEX('Team forecast'!$R$3:$BH$26,MATCH($B324,'Team forecast'!$B$3:$B$26,0),MATCH(CA$1,'Team forecast'!$R$2:$BH$2,0)))*(BY324+BX324+CH324)*0.01,-5000)</f>
        <v>-5000</v>
      </c>
      <c r="CB324" s="5">
        <f>MAX(INDEX('Team forecast'!$R$3:$BH$26,MATCH($B324,'Team forecast'!$B$3:$B$26,0),MATCH(CB$1,'Team forecast'!$R$2:$BH$2,0))*$BX324-(1-INDEX('Team forecast'!$R$3:$BH$26,MATCH($B324,'Team forecast'!$B$3:$B$26,0),MATCH(CB$1,'Team forecast'!$R$2:$BH$2,0)))*(BY324+BX324*2+CH324)*0.01,0)</f>
        <v>0</v>
      </c>
      <c r="CC324" s="5">
        <v>0</v>
      </c>
      <c r="CD324" s="5">
        <f>+AK324+BD324*Cockpit!$C$3+BW324*Cockpit!$C$3^2+BZ324*Cockpit!$C$3^3+CA324*Cockpit!$C$3^4+CB324*Cockpit!$C$3^5+CC324*Cockpit!$C$3^6</f>
        <v>18158.49218578645</v>
      </c>
      <c r="CE324" s="5"/>
      <c r="CF324" s="5"/>
      <c r="CG324" s="5">
        <v>0</v>
      </c>
      <c r="CH324" s="5">
        <f t="shared" si="403"/>
        <v>3578000</v>
      </c>
      <c r="CI324" s="5">
        <f t="shared" si="404"/>
        <v>3578000</v>
      </c>
      <c r="CJ324" s="1">
        <f t="shared" si="405"/>
        <v>5.0000000000000001E-3</v>
      </c>
      <c r="CK324" s="5">
        <f>RANK(CD324,$CD$2:$CD$622)+COUNTIF($CD$2:$CD324,$CD324)-1</f>
        <v>315</v>
      </c>
      <c r="CL324" s="5">
        <f>RANK(CJ324,$CJ$2:$CJ$622)+COUNTIF($CJ$2:$CJ324,$CJ324)-1</f>
        <v>329</v>
      </c>
    </row>
    <row r="325" spans="1:90" x14ac:dyDescent="0.3">
      <c r="A325" t="str">
        <f>Players!P326</f>
        <v>Konrad  Laimer</v>
      </c>
      <c r="B325" t="str">
        <f>Players!G326</f>
        <v>Austria</v>
      </c>
      <c r="C325" t="str">
        <f>Players!AB326</f>
        <v>Midfield</v>
      </c>
      <c r="D325" s="1"/>
      <c r="F325" t="str">
        <f>IFERROR(INDEX(Lookup!B:B,MATCH(INDEX(Players!C:C,MATCH(E325,Players!A:A,0)),Lookup!D:D,0)),"")</f>
        <v/>
      </c>
      <c r="G325">
        <f>IF(Players!AC326=0,10000000,Players!AC326)</f>
        <v>2604000</v>
      </c>
      <c r="H325" s="16">
        <f>INDEX('Team forecast'!$B$2:$AO$26,MATCH('Master data'!$B325,'Team forecast'!$B$2:$B$26,0),MATCH('Master data'!H$1,'Team forecast'!$B$2:$AO$2,0))</f>
        <v>0.87092212684430403</v>
      </c>
      <c r="I325" s="16">
        <f>INDEX('Team forecast'!$B$2:$AO$26,MATCH('Master data'!$B325,'Team forecast'!$B$2:$B$26,0),MATCH('Master data'!I$1,'Team forecast'!$B$2:$AO$2,0))</f>
        <v>1.9317940875295669</v>
      </c>
      <c r="J325" s="16">
        <f>INDEX('Team forecast'!$B$2:$AO$26,MATCH('Master data'!$B325,'Team forecast'!$B$2:$B$26,0),MATCH('Master data'!J$1,'Team forecast'!$B$2:$AO$2,0))</f>
        <v>0.144888023369036</v>
      </c>
      <c r="K325" s="16">
        <f>INDEX('Team forecast'!$B$2:$AO$26,MATCH('Master data'!$B325,'Team forecast'!$B$2:$B$26,0),MATCH('Master data'!K$1,'Team forecast'!$B$2:$AO$2,0))</f>
        <v>2.830496912243988</v>
      </c>
      <c r="L325" s="16">
        <f>INDEX('Team forecast'!$B$2:$AO$26,MATCH('Master data'!$B325,'Team forecast'!$B$2:$B$26,0),MATCH('Master data'!L$1,'Team forecast'!$B$2:$AO$2,0))</f>
        <v>4.8733896299041355</v>
      </c>
      <c r="M325">
        <f>IF(Players!BC326=1,95,0)</f>
        <v>95</v>
      </c>
      <c r="N325" s="2">
        <f>Players!BN326</f>
        <v>4.6898689008507376E-2</v>
      </c>
      <c r="O325" s="2">
        <f>Players!BO326</f>
        <v>0.14288006684011348</v>
      </c>
      <c r="P325" s="2">
        <f>Players!BP326</f>
        <v>0.27067581981370264</v>
      </c>
      <c r="Q325" s="2">
        <f>Players!BQ326</f>
        <v>0.155</v>
      </c>
      <c r="R325" s="2">
        <f>Players!BR326</f>
        <v>0</v>
      </c>
      <c r="S325" s="2">
        <f t="shared" si="364"/>
        <v>0.87092212684430403</v>
      </c>
      <c r="T325" s="2">
        <f t="shared" si="365"/>
        <v>1.9317940875295669</v>
      </c>
      <c r="U325" s="16">
        <f>INDEX('Team forecast'!$B$2:$AO$26,MATCH('Master data'!$B325,'Team forecast'!$B$2:$B$26,0),MATCH('Master data'!U$1,'Team forecast'!$B$2:$AO$2,0))</f>
        <v>0.1569620253164557</v>
      </c>
      <c r="V325" s="16">
        <f>INDEX('Team forecast'!$B$2:$AO$26,MATCH('Master data'!$B325,'Team forecast'!$B$2:$B$26,0),MATCH('Master data'!V$1,'Team forecast'!$B$2:$AO$2,0))</f>
        <v>0.23544303797468349</v>
      </c>
      <c r="W325" s="16">
        <f>INDEX('Team forecast'!$B$2:$AO$26,MATCH('Master data'!$B325,'Team forecast'!$B$2:$B$26,0),MATCH('Master data'!W$1,'Team forecast'!$B$2:$AO$2,0))</f>
        <v>0.60759493670886078</v>
      </c>
      <c r="X325" s="5">
        <f t="shared" si="366"/>
        <v>7000</v>
      </c>
      <c r="Y325" s="5">
        <f t="shared" si="367"/>
        <v>3924.0506329113923</v>
      </c>
      <c r="Z325" s="5">
        <f t="shared" si="368"/>
        <v>1177.2151898734176</v>
      </c>
      <c r="AA325" s="5">
        <f t="shared" si="369"/>
        <v>-9113.9240506329115</v>
      </c>
      <c r="AB325" s="5">
        <f t="shared" si="370"/>
        <v>5105.638247187353</v>
      </c>
      <c r="AC325" s="5">
        <f t="shared" si="371"/>
        <v>6221.8705848023974</v>
      </c>
      <c r="AD325" s="5">
        <f t="shared" si="372"/>
        <v>7661.4707220179544</v>
      </c>
      <c r="AE325" s="5">
        <f t="shared" si="373"/>
        <v>0</v>
      </c>
      <c r="AF325" s="5">
        <f t="shared" si="374"/>
        <v>0</v>
      </c>
      <c r="AG325" s="5">
        <f t="shared" si="375"/>
        <v>-3100</v>
      </c>
      <c r="AH325" s="5">
        <f t="shared" si="376"/>
        <v>0</v>
      </c>
      <c r="AI325" s="5">
        <f t="shared" si="377"/>
        <v>8709.2212684430397</v>
      </c>
      <c r="AJ325" s="5">
        <f t="shared" si="378"/>
        <v>-15454.352700236535</v>
      </c>
      <c r="AK325" s="5">
        <f>IFERROR(SUM(X325:AJ325),-5000)*((Cockpit!$C$3)^0)</f>
        <v>12131.189894366109</v>
      </c>
      <c r="AL325" s="16">
        <f>INDEX('Team forecast'!$B$2:$AO$26,MATCH('Master data'!$B325,'Team forecast'!$B$2:$B$26,0),MATCH('Master data'!AL$1,'Team forecast'!$B$2:$AO$2,0))</f>
        <v>1.1592369104845446</v>
      </c>
      <c r="AM325" s="16">
        <f>INDEX('Team forecast'!$B$2:$AO$26,MATCH('Master data'!$B325,'Team forecast'!$B$2:$B$26,0),MATCH('Master data'!AM$1,'Team forecast'!$B$2:$AO$2,0))</f>
        <v>1.2844000534385505</v>
      </c>
      <c r="AN325" s="16">
        <f>INDEX('Team forecast'!$B$2:$AO$26,MATCH('Master data'!$B325,'Team forecast'!$B$2:$B$26,0),MATCH('Master data'!AN$1,'Team forecast'!$B$2:$AO$2,0))</f>
        <v>0.27681660899653981</v>
      </c>
      <c r="AO325" s="16">
        <f>INDEX('Team forecast'!$B$2:$AO$26,MATCH('Master data'!$B325,'Team forecast'!$B$2:$B$26,0),MATCH('Master data'!AO$1,'Team forecast'!$B$2:$AO$2,0))</f>
        <v>3.7675199590747699</v>
      </c>
      <c r="AP325" s="16">
        <f>INDEX('Team forecast'!$B$2:$AO$26,MATCH('Master data'!$B325,'Team forecast'!$B$2:$B$26,0),MATCH('Master data'!AP$1,'Team forecast'!$B$2:$AO$2,0))</f>
        <v>3.240191043901798</v>
      </c>
      <c r="AQ325" s="5">
        <f t="shared" si="379"/>
        <v>7000</v>
      </c>
      <c r="AR325" s="5">
        <f>INDEX('Team forecast'!$B$2:$AO$26,MATCH('Master data'!$B325,'Team forecast'!$B$2:$B$26,0),MATCH('Master data'!AR$1,'Team forecast'!$B$2:$AO$2,0))*IF(X325&gt;0,25000,0)</f>
        <v>7843.1372549019607</v>
      </c>
      <c r="AS325" s="16">
        <f>INDEX('Team forecast'!$B$2:$AO$26,MATCH('Master data'!$B325,'Team forecast'!$B$2:$B$26,0),MATCH('Master data'!AS$1,'Team forecast'!$B$2:$AO$2,0))*IF(X325&gt;0,5000,0)</f>
        <v>1470.5882352941173</v>
      </c>
      <c r="AT325" s="16">
        <f>INDEX('Team forecast'!$B$2:$AO$26,MATCH('Master data'!$B325,'Team forecast'!$B$2:$B$26,0),MATCH('Master data'!AT$1,'Team forecast'!$B$2:$AO$2,0))*IF(X325&gt;0,-15000,0)</f>
        <v>-5882.3529411764694</v>
      </c>
      <c r="AU325" s="5">
        <f t="shared" si="380"/>
        <v>6795.8364189996946</v>
      </c>
      <c r="AV325" s="5">
        <f t="shared" si="381"/>
        <v>8281.5923626779186</v>
      </c>
      <c r="AW325" s="5">
        <f t="shared" si="382"/>
        <v>10197.765535870509</v>
      </c>
      <c r="AX325" s="5">
        <f t="shared" si="383"/>
        <v>0</v>
      </c>
      <c r="AY325" s="5">
        <f t="shared" si="384"/>
        <v>0</v>
      </c>
      <c r="AZ325" s="5">
        <f t="shared" si="385"/>
        <v>-3100</v>
      </c>
      <c r="BA325" s="5">
        <f t="shared" si="386"/>
        <v>0</v>
      </c>
      <c r="BB325" s="5">
        <f t="shared" si="387"/>
        <v>11592.369104845446</v>
      </c>
      <c r="BC325" s="5">
        <f t="shared" si="388"/>
        <v>-10275.200427508404</v>
      </c>
      <c r="BD325" s="5">
        <f t="shared" si="389"/>
        <v>33923.735543904768</v>
      </c>
      <c r="BE325" s="16">
        <f>INDEX('Team forecast'!$B$2:$AO$26,MATCH('Master data'!$B325,'Team forecast'!$B$2:$B$26,0),MATCH('Master data'!BE$1,'Team forecast'!$B$2:$AO$2,0))</f>
        <v>0</v>
      </c>
      <c r="BF325" s="16">
        <f>INDEX('Team forecast'!$B$2:$AO$26,MATCH('Master data'!$B325,'Team forecast'!$B$2:$B$26,0),MATCH('Master data'!BF$1,'Team forecast'!$B$2:$AO$2,0))</f>
        <v>0</v>
      </c>
      <c r="BG325" s="16">
        <f>INDEX('Team forecast'!$B$2:$AO$26,MATCH('Master data'!$B325,'Team forecast'!$B$2:$B$26,0),MATCH('Master data'!BG$1,'Team forecast'!$B$2:$AO$2,0))</f>
        <v>0</v>
      </c>
      <c r="BH325" s="16">
        <f>INDEX('Team forecast'!$B$2:$AO$26,MATCH('Master data'!$B325,'Team forecast'!$B$2:$B$26,0),MATCH('Master data'!BH$1,'Team forecast'!$B$2:$AO$2,0))</f>
        <v>0</v>
      </c>
      <c r="BI325" s="16">
        <f>INDEX('Team forecast'!$B$2:$AO$26,MATCH('Master data'!$B325,'Team forecast'!$B$2:$B$26,0),MATCH('Master data'!BI$1,'Team forecast'!$B$2:$AO$2,0))</f>
        <v>0</v>
      </c>
      <c r="BJ325" s="5">
        <f t="shared" si="390"/>
        <v>7000</v>
      </c>
      <c r="BK325" s="5">
        <f>INDEX('Team forecast'!$R$3:$BH$26,MATCH($B325,'Team forecast'!$B$3:$B$26,0),MATCH(BK$1,'Team forecast'!$R$2:$BH$2,0))*IF($X325&gt;0,25000,0)</f>
        <v>0</v>
      </c>
      <c r="BL325" s="5">
        <f>INDEX('Team forecast'!$R$3:$BH$26,MATCH($B325,'Team forecast'!$B$3:$B$26,0),MATCH(BL$1,'Team forecast'!$R$2:$BH$2,0))*IF($X325&gt;0,5000,0)</f>
        <v>0</v>
      </c>
      <c r="BM325" s="5">
        <f>INDEX('Team forecast'!$R$3:$BH$26,MATCH($B325,'Team forecast'!$B$3:$B$26,0),MATCH(BM$1,'Team forecast'!$R$2:$BH$2,0))*IF($X325&gt;0,-15000,0)</f>
        <v>0</v>
      </c>
      <c r="BN325" s="5">
        <f t="shared" si="391"/>
        <v>0</v>
      </c>
      <c r="BO325" s="5">
        <f t="shared" si="392"/>
        <v>0</v>
      </c>
      <c r="BP325" s="5">
        <f t="shared" si="393"/>
        <v>0</v>
      </c>
      <c r="BQ325" s="5">
        <f t="shared" si="394"/>
        <v>0</v>
      </c>
      <c r="BR325" s="5">
        <f t="shared" si="395"/>
        <v>0</v>
      </c>
      <c r="BS325" s="5">
        <f t="shared" si="396"/>
        <v>-3100</v>
      </c>
      <c r="BT325" s="5">
        <f t="shared" si="397"/>
        <v>0</v>
      </c>
      <c r="BU325" s="5">
        <f t="shared" si="398"/>
        <v>0</v>
      </c>
      <c r="BV325" s="5">
        <f t="shared" si="399"/>
        <v>0</v>
      </c>
      <c r="BW325" s="5">
        <f t="shared" si="400"/>
        <v>0</v>
      </c>
      <c r="BX325" s="5">
        <f t="shared" si="401"/>
        <v>23027.462719135438</v>
      </c>
      <c r="BY325" s="5">
        <f t="shared" si="402"/>
        <v>69082.388157406313</v>
      </c>
      <c r="BZ325" s="5">
        <f>MAX(INDEX('Team forecast'!$R$3:$BH$26,MATCH($B325,'Team forecast'!$B$3:$B$26,0),MATCH(BZ$1,'Team forecast'!$R$2:$BH$2,0))*($BX325)-(1-INDEX('Team forecast'!$R$3:$BH$26,MATCH($B325,'Team forecast'!$B$3:$B$26,0),MATCH(BZ$1,'Team forecast'!$R$2:$BH$2,0)))*(BY325+CH325)*0.01,-5000)</f>
        <v>9325.9055392299306</v>
      </c>
      <c r="CA325" s="5">
        <f>MAX(INDEX('Team forecast'!$R$3:$BH$26,MATCH($B325,'Team forecast'!$B$3:$B$26,0),MATCH(CA$1,'Team forecast'!$R$2:$BH$2,0))*$BX325-(1-INDEX('Team forecast'!$R$3:$BH$26,MATCH($B325,'Team forecast'!$B$3:$B$26,0),MATCH(CA$1,'Team forecast'!$R$2:$BH$2,0)))*(BY325+BX325+CH325)*0.01,-5000)</f>
        <v>-5000</v>
      </c>
      <c r="CB325" s="5">
        <f>MAX(INDEX('Team forecast'!$R$3:$BH$26,MATCH($B325,'Team forecast'!$B$3:$B$26,0),MATCH(CB$1,'Team forecast'!$R$2:$BH$2,0))*$BX325-(1-INDEX('Team forecast'!$R$3:$BH$26,MATCH($B325,'Team forecast'!$B$3:$B$26,0),MATCH(CB$1,'Team forecast'!$R$2:$BH$2,0)))*(BY325+BX325*2+CH325)*0.01,0)</f>
        <v>0</v>
      </c>
      <c r="CC325" s="5">
        <v>0</v>
      </c>
      <c r="CD325" s="5">
        <f>+AK325+BD325*Cockpit!$C$3+BW325*Cockpit!$C$3^2+BZ325*Cockpit!$C$3^3+CA325*Cockpit!$C$3^4+CB325*Cockpit!$C$3^5+CC325*Cockpit!$C$3^6</f>
        <v>36522.590540197903</v>
      </c>
      <c r="CE325" s="5"/>
      <c r="CF325" s="5"/>
      <c r="CG325" s="5">
        <v>0</v>
      </c>
      <c r="CH325" s="5">
        <f t="shared" si="403"/>
        <v>2604000</v>
      </c>
      <c r="CI325" s="5">
        <f t="shared" si="404"/>
        <v>2604000</v>
      </c>
      <c r="CJ325" s="1">
        <f t="shared" si="405"/>
        <v>1.4E-2</v>
      </c>
      <c r="CK325" s="5">
        <f>RANK(CD325,$CD$2:$CD$622)+COUNTIF($CD$2:$CD325,$CD325)-1</f>
        <v>238</v>
      </c>
      <c r="CL325" s="5">
        <f>RANK(CJ325,$CJ$2:$CJ$622)+COUNTIF($CJ$2:$CJ325,$CJ325)-1</f>
        <v>179</v>
      </c>
    </row>
    <row r="326" spans="1:90" x14ac:dyDescent="0.3">
      <c r="A326" t="str">
        <f>Players!P327</f>
        <v>Michael Gregoritsch</v>
      </c>
      <c r="B326" t="str">
        <f>Players!G327</f>
        <v>Austria</v>
      </c>
      <c r="C326" t="str">
        <f>Players!AB327</f>
        <v>Striker</v>
      </c>
      <c r="D326" s="1"/>
      <c r="F326" t="str">
        <f>IFERROR(INDEX(Lookup!B:B,MATCH(INDEX(Players!C:C,MATCH(E326,Players!A:A,0)),Lookup!D:D,0)),"")</f>
        <v/>
      </c>
      <c r="G326">
        <f>IF(Players!AC327=0,10000000,Players!AC327)</f>
        <v>3192000</v>
      </c>
      <c r="H326" s="16">
        <f>INDEX('Team forecast'!$B$2:$AO$26,MATCH('Master data'!$B326,'Team forecast'!$B$2:$B$26,0),MATCH('Master data'!H$1,'Team forecast'!$B$2:$AO$2,0))</f>
        <v>0.87092212684430403</v>
      </c>
      <c r="I326" s="16">
        <f>INDEX('Team forecast'!$B$2:$AO$26,MATCH('Master data'!$B326,'Team forecast'!$B$2:$B$26,0),MATCH('Master data'!I$1,'Team forecast'!$B$2:$AO$2,0))</f>
        <v>1.9317940875295669</v>
      </c>
      <c r="J326" s="16">
        <f>INDEX('Team forecast'!$B$2:$AO$26,MATCH('Master data'!$B326,'Team forecast'!$B$2:$B$26,0),MATCH('Master data'!J$1,'Team forecast'!$B$2:$AO$2,0))</f>
        <v>0.144888023369036</v>
      </c>
      <c r="K326" s="16">
        <f>INDEX('Team forecast'!$B$2:$AO$26,MATCH('Master data'!$B326,'Team forecast'!$B$2:$B$26,0),MATCH('Master data'!K$1,'Team forecast'!$B$2:$AO$2,0))</f>
        <v>2.830496912243988</v>
      </c>
      <c r="L326" s="16">
        <f>INDEX('Team forecast'!$B$2:$AO$26,MATCH('Master data'!$B326,'Team forecast'!$B$2:$B$26,0),MATCH('Master data'!L$1,'Team forecast'!$B$2:$AO$2,0))</f>
        <v>4.8733896299041355</v>
      </c>
      <c r="M326">
        <f>IF(Players!BC327=1,95,0)</f>
        <v>0</v>
      </c>
      <c r="N326" s="2">
        <f>Players!BN327</f>
        <v>0</v>
      </c>
      <c r="O326" s="2">
        <f>Players!BO327</f>
        <v>0</v>
      </c>
      <c r="P326" s="2">
        <f>Players!BP327</f>
        <v>0</v>
      </c>
      <c r="Q326" s="2">
        <f>Players!BQ327</f>
        <v>5.4151624548736461E-2</v>
      </c>
      <c r="R326" s="2">
        <f>Players!BR327</f>
        <v>0</v>
      </c>
      <c r="S326" s="2">
        <f t="shared" si="364"/>
        <v>0.87092212684430403</v>
      </c>
      <c r="T326" s="2">
        <f t="shared" si="365"/>
        <v>1.9317940875295669</v>
      </c>
      <c r="U326" s="16">
        <f>INDEX('Team forecast'!$B$2:$AO$26,MATCH('Master data'!$B326,'Team forecast'!$B$2:$B$26,0),MATCH('Master data'!U$1,'Team forecast'!$B$2:$AO$2,0))</f>
        <v>0.1569620253164557</v>
      </c>
      <c r="V326" s="16">
        <f>INDEX('Team forecast'!$B$2:$AO$26,MATCH('Master data'!$B326,'Team forecast'!$B$2:$B$26,0),MATCH('Master data'!V$1,'Team forecast'!$B$2:$AO$2,0))</f>
        <v>0.23544303797468349</v>
      </c>
      <c r="W326" s="16">
        <f>INDEX('Team forecast'!$B$2:$AO$26,MATCH('Master data'!$B326,'Team forecast'!$B$2:$B$26,0),MATCH('Master data'!W$1,'Team forecast'!$B$2:$AO$2,0))</f>
        <v>0.60759493670886078</v>
      </c>
      <c r="X326" s="5">
        <f t="shared" si="366"/>
        <v>-5000</v>
      </c>
      <c r="Y326" s="5">
        <f t="shared" si="367"/>
        <v>0</v>
      </c>
      <c r="Z326" s="5">
        <f t="shared" si="368"/>
        <v>0</v>
      </c>
      <c r="AA326" s="5">
        <f t="shared" si="369"/>
        <v>0</v>
      </c>
      <c r="AB326" s="5">
        <f t="shared" si="370"/>
        <v>0</v>
      </c>
      <c r="AC326" s="5">
        <f t="shared" si="371"/>
        <v>0</v>
      </c>
      <c r="AD326" s="5">
        <f t="shared" si="372"/>
        <v>0</v>
      </c>
      <c r="AE326" s="5">
        <f t="shared" si="373"/>
        <v>0</v>
      </c>
      <c r="AF326" s="5">
        <f t="shared" si="374"/>
        <v>0</v>
      </c>
      <c r="AG326" s="5">
        <f t="shared" si="375"/>
        <v>0</v>
      </c>
      <c r="AH326" s="5">
        <f t="shared" si="376"/>
        <v>0</v>
      </c>
      <c r="AI326" s="5">
        <f t="shared" si="377"/>
        <v>0</v>
      </c>
      <c r="AJ326" s="5">
        <f t="shared" si="378"/>
        <v>0</v>
      </c>
      <c r="AK326" s="5">
        <f>IFERROR(SUM(X326:AJ326),-5000)*((Cockpit!$C$3)^0)</f>
        <v>-5000</v>
      </c>
      <c r="AL326" s="16">
        <f>INDEX('Team forecast'!$B$2:$AO$26,MATCH('Master data'!$B326,'Team forecast'!$B$2:$B$26,0),MATCH('Master data'!AL$1,'Team forecast'!$B$2:$AO$2,0))</f>
        <v>1.1592369104845446</v>
      </c>
      <c r="AM326" s="16">
        <f>INDEX('Team forecast'!$B$2:$AO$26,MATCH('Master data'!$B326,'Team forecast'!$B$2:$B$26,0),MATCH('Master data'!AM$1,'Team forecast'!$B$2:$AO$2,0))</f>
        <v>1.2844000534385505</v>
      </c>
      <c r="AN326" s="16">
        <f>INDEX('Team forecast'!$B$2:$AO$26,MATCH('Master data'!$B326,'Team forecast'!$B$2:$B$26,0),MATCH('Master data'!AN$1,'Team forecast'!$B$2:$AO$2,0))</f>
        <v>0.27681660899653981</v>
      </c>
      <c r="AO326" s="16">
        <f>INDEX('Team forecast'!$B$2:$AO$26,MATCH('Master data'!$B326,'Team forecast'!$B$2:$B$26,0),MATCH('Master data'!AO$1,'Team forecast'!$B$2:$AO$2,0))</f>
        <v>3.7675199590747699</v>
      </c>
      <c r="AP326" s="16">
        <f>INDEX('Team forecast'!$B$2:$AO$26,MATCH('Master data'!$B326,'Team forecast'!$B$2:$B$26,0),MATCH('Master data'!AP$1,'Team forecast'!$B$2:$AO$2,0))</f>
        <v>3.240191043901798</v>
      </c>
      <c r="AQ326" s="5">
        <f t="shared" si="379"/>
        <v>-5000</v>
      </c>
      <c r="AR326" s="5">
        <f>INDEX('Team forecast'!$B$2:$AO$26,MATCH('Master data'!$B326,'Team forecast'!$B$2:$B$26,0),MATCH('Master data'!AR$1,'Team forecast'!$B$2:$AO$2,0))*IF(X326&gt;0,25000,0)</f>
        <v>0</v>
      </c>
      <c r="AS326" s="16">
        <f>INDEX('Team forecast'!$B$2:$AO$26,MATCH('Master data'!$B326,'Team forecast'!$B$2:$B$26,0),MATCH('Master data'!AS$1,'Team forecast'!$B$2:$AO$2,0))*IF(X326&gt;0,5000,0)</f>
        <v>0</v>
      </c>
      <c r="AT326" s="16">
        <f>INDEX('Team forecast'!$B$2:$AO$26,MATCH('Master data'!$B326,'Team forecast'!$B$2:$B$26,0),MATCH('Master data'!AT$1,'Team forecast'!$B$2:$AO$2,0))*IF(X326&gt;0,-15000,0)</f>
        <v>0</v>
      </c>
      <c r="AU326" s="5">
        <f t="shared" si="380"/>
        <v>0</v>
      </c>
      <c r="AV326" s="5">
        <f t="shared" si="381"/>
        <v>0</v>
      </c>
      <c r="AW326" s="5">
        <f t="shared" si="382"/>
        <v>0</v>
      </c>
      <c r="AX326" s="5">
        <f t="shared" si="383"/>
        <v>0</v>
      </c>
      <c r="AY326" s="5">
        <f t="shared" si="384"/>
        <v>0</v>
      </c>
      <c r="AZ326" s="5">
        <f t="shared" si="385"/>
        <v>0</v>
      </c>
      <c r="BA326" s="5">
        <f t="shared" si="386"/>
        <v>0</v>
      </c>
      <c r="BB326" s="5">
        <f t="shared" si="387"/>
        <v>0</v>
      </c>
      <c r="BC326" s="5">
        <f t="shared" si="388"/>
        <v>0</v>
      </c>
      <c r="BD326" s="5">
        <f t="shared" si="389"/>
        <v>-5000</v>
      </c>
      <c r="BE326" s="16">
        <f>INDEX('Team forecast'!$B$2:$AO$26,MATCH('Master data'!$B326,'Team forecast'!$B$2:$B$26,0),MATCH('Master data'!BE$1,'Team forecast'!$B$2:$AO$2,0))</f>
        <v>0</v>
      </c>
      <c r="BF326" s="16">
        <f>INDEX('Team forecast'!$B$2:$AO$26,MATCH('Master data'!$B326,'Team forecast'!$B$2:$B$26,0),MATCH('Master data'!BF$1,'Team forecast'!$B$2:$AO$2,0))</f>
        <v>0</v>
      </c>
      <c r="BG326" s="16">
        <f>INDEX('Team forecast'!$B$2:$AO$26,MATCH('Master data'!$B326,'Team forecast'!$B$2:$B$26,0),MATCH('Master data'!BG$1,'Team forecast'!$B$2:$AO$2,0))</f>
        <v>0</v>
      </c>
      <c r="BH326" s="16">
        <f>INDEX('Team forecast'!$B$2:$AO$26,MATCH('Master data'!$B326,'Team forecast'!$B$2:$B$26,0),MATCH('Master data'!BH$1,'Team forecast'!$B$2:$AO$2,0))</f>
        <v>0</v>
      </c>
      <c r="BI326" s="16">
        <f>INDEX('Team forecast'!$B$2:$AO$26,MATCH('Master data'!$B326,'Team forecast'!$B$2:$B$26,0),MATCH('Master data'!BI$1,'Team forecast'!$B$2:$AO$2,0))</f>
        <v>0</v>
      </c>
      <c r="BJ326" s="5">
        <f t="shared" si="390"/>
        <v>-5000</v>
      </c>
      <c r="BK326" s="5">
        <f>INDEX('Team forecast'!$R$3:$BH$26,MATCH($B326,'Team forecast'!$B$3:$B$26,0),MATCH(BK$1,'Team forecast'!$R$2:$BH$2,0))*IF($X326&gt;0,25000,0)</f>
        <v>0</v>
      </c>
      <c r="BL326" s="5">
        <f>INDEX('Team forecast'!$R$3:$BH$26,MATCH($B326,'Team forecast'!$B$3:$B$26,0),MATCH(BL$1,'Team forecast'!$R$2:$BH$2,0))*IF($X326&gt;0,5000,0)</f>
        <v>0</v>
      </c>
      <c r="BM326" s="5">
        <f>INDEX('Team forecast'!$R$3:$BH$26,MATCH($B326,'Team forecast'!$B$3:$B$26,0),MATCH(BM$1,'Team forecast'!$R$2:$BH$2,0))*IF($X326&gt;0,-15000,0)</f>
        <v>0</v>
      </c>
      <c r="BN326" s="5">
        <f t="shared" si="391"/>
        <v>0</v>
      </c>
      <c r="BO326" s="5">
        <f t="shared" si="392"/>
        <v>0</v>
      </c>
      <c r="BP326" s="5">
        <f t="shared" si="393"/>
        <v>0</v>
      </c>
      <c r="BQ326" s="5">
        <f t="shared" si="394"/>
        <v>0</v>
      </c>
      <c r="BR326" s="5">
        <f t="shared" si="395"/>
        <v>0</v>
      </c>
      <c r="BS326" s="5">
        <f t="shared" si="396"/>
        <v>0</v>
      </c>
      <c r="BT326" s="5">
        <f t="shared" si="397"/>
        <v>0</v>
      </c>
      <c r="BU326" s="5">
        <f t="shared" si="398"/>
        <v>0</v>
      </c>
      <c r="BV326" s="5">
        <f t="shared" si="399"/>
        <v>0</v>
      </c>
      <c r="BW326" s="5">
        <f t="shared" si="400"/>
        <v>0</v>
      </c>
      <c r="BX326" s="5">
        <f t="shared" si="401"/>
        <v>-5000</v>
      </c>
      <c r="BY326" s="5">
        <f t="shared" si="402"/>
        <v>-15000</v>
      </c>
      <c r="BZ326" s="5">
        <f>MAX(INDEX('Team forecast'!$R$3:$BH$26,MATCH($B326,'Team forecast'!$B$3:$B$26,0),MATCH(BZ$1,'Team forecast'!$R$2:$BH$2,0))*($BX326)-(1-INDEX('Team forecast'!$R$3:$BH$26,MATCH($B326,'Team forecast'!$B$3:$B$26,0),MATCH(BZ$1,'Team forecast'!$R$2:$BH$2,0)))*(BY326+CH326)*0.01,-5000)</f>
        <v>-5000</v>
      </c>
      <c r="CA326" s="5">
        <f>MAX(INDEX('Team forecast'!$R$3:$BH$26,MATCH($B326,'Team forecast'!$B$3:$B$26,0),MATCH(CA$1,'Team forecast'!$R$2:$BH$2,0))*$BX326-(1-INDEX('Team forecast'!$R$3:$BH$26,MATCH($B326,'Team forecast'!$B$3:$B$26,0),MATCH(CA$1,'Team forecast'!$R$2:$BH$2,0)))*(BY326+BX326+CH326)*0.01,-5000)</f>
        <v>-5000</v>
      </c>
      <c r="CB326" s="5">
        <f>MAX(INDEX('Team forecast'!$R$3:$BH$26,MATCH($B326,'Team forecast'!$B$3:$B$26,0),MATCH(CB$1,'Team forecast'!$R$2:$BH$2,0))*$BX326-(1-INDEX('Team forecast'!$R$3:$BH$26,MATCH($B326,'Team forecast'!$B$3:$B$26,0),MATCH(CB$1,'Team forecast'!$R$2:$BH$2,0)))*(BY326+BX326*2+CH326)*0.01,0)</f>
        <v>0</v>
      </c>
      <c r="CC326" s="5">
        <v>0</v>
      </c>
      <c r="CD326" s="5">
        <f>+AK326+BD326*Cockpit!$C$3+BW326*Cockpit!$C$3^2+BZ326*Cockpit!$C$3^3+CA326*Cockpit!$C$3^4+CB326*Cockpit!$C$3^5+CC326*Cockpit!$C$3^6</f>
        <v>-10802.469135802468</v>
      </c>
      <c r="CE326" s="5"/>
      <c r="CF326" s="5"/>
      <c r="CG326" s="5">
        <v>0</v>
      </c>
      <c r="CH326" s="5">
        <f t="shared" si="403"/>
        <v>3192000</v>
      </c>
      <c r="CI326" s="5">
        <f t="shared" si="404"/>
        <v>3192000</v>
      </c>
      <c r="CJ326" s="1">
        <f t="shared" si="405"/>
        <v>-3.0000000000000001E-3</v>
      </c>
      <c r="CK326" s="5">
        <f>RANK(CD326,$CD$2:$CD$622)+COUNTIF($CD$2:$CD326,$CD326)-1</f>
        <v>514</v>
      </c>
      <c r="CL326" s="5">
        <f>RANK(CJ326,$CJ$2:$CJ$622)+COUNTIF($CJ$2:$CJ326,$CJ326)-1</f>
        <v>473</v>
      </c>
    </row>
    <row r="327" spans="1:90" x14ac:dyDescent="0.3">
      <c r="A327" t="str">
        <f>Players!P328</f>
        <v>Jere Uronen</v>
      </c>
      <c r="B327" t="str">
        <f>Players!G328</f>
        <v>Finland</v>
      </c>
      <c r="C327" t="str">
        <f>Players!AB328</f>
        <v>Defense</v>
      </c>
      <c r="D327" s="1"/>
      <c r="F327" t="str">
        <f>IFERROR(INDEX(Lookup!B:B,MATCH(INDEX(Players!C:C,MATCH(E327,Players!A:A,0)),Lookup!D:D,0)),"")</f>
        <v/>
      </c>
      <c r="G327">
        <f>IF(Players!AC328=0,10000000,Players!AC328)</f>
        <v>2142000</v>
      </c>
      <c r="H327" s="16">
        <f>INDEX('Team forecast'!$B$2:$AO$26,MATCH('Master data'!$B327,'Team forecast'!$B$2:$B$26,0),MATCH('Master data'!H$1,'Team forecast'!$B$2:$AO$2,0))</f>
        <v>0.70247217008251406</v>
      </c>
      <c r="I327" s="16">
        <f>INDEX('Team forecast'!$B$2:$AO$26,MATCH('Master data'!$B327,'Team forecast'!$B$2:$B$26,0),MATCH('Master data'!I$1,'Team forecast'!$B$2:$AO$2,0))</f>
        <v>1.5209364700383743</v>
      </c>
      <c r="J327" s="16">
        <f>INDEX('Team forecast'!$B$2:$AO$26,MATCH('Master data'!$B327,'Team forecast'!$B$2:$B$26,0),MATCH('Master data'!J$1,'Team forecast'!$B$2:$AO$2,0))</f>
        <v>0.2185071656956705</v>
      </c>
      <c r="K327" s="16">
        <f>INDEX('Team forecast'!$B$2:$AO$26,MATCH('Master data'!$B327,'Team forecast'!$B$2:$B$26,0),MATCH('Master data'!K$1,'Team forecast'!$B$2:$AO$2,0))</f>
        <v>2.3060955078466372</v>
      </c>
      <c r="L327" s="16">
        <f>INDEX('Team forecast'!$B$2:$AO$26,MATCH('Master data'!$B327,'Team forecast'!$B$2:$B$26,0),MATCH('Master data'!L$1,'Team forecast'!$B$2:$AO$2,0))</f>
        <v>3.7377731174056277</v>
      </c>
      <c r="M327">
        <f>IF(Players!BC328=1,95,0)</f>
        <v>95</v>
      </c>
      <c r="N327" s="2">
        <f>Players!BN328</f>
        <v>1.3363786642545648E-2</v>
      </c>
      <c r="O327" s="2">
        <f>Players!BO328</f>
        <v>3.3846980276621863E-2</v>
      </c>
      <c r="P327" s="2">
        <f>Players!BP328</f>
        <v>0</v>
      </c>
      <c r="Q327" s="2">
        <f>Players!BQ328</f>
        <v>8.5000000000000006E-2</v>
      </c>
      <c r="R327" s="2">
        <f>Players!BR328</f>
        <v>0</v>
      </c>
      <c r="S327" s="2">
        <f t="shared" si="364"/>
        <v>0.70247217008251406</v>
      </c>
      <c r="T327" s="2">
        <f t="shared" si="365"/>
        <v>1.5209364700383743</v>
      </c>
      <c r="U327" s="16">
        <f>INDEX('Team forecast'!$B$2:$AO$26,MATCH('Master data'!$B327,'Team forecast'!$B$2:$B$26,0),MATCH('Master data'!U$1,'Team forecast'!$B$2:$AO$2,0))</f>
        <v>0.1631269012865954</v>
      </c>
      <c r="V327" s="16">
        <f>INDEX('Team forecast'!$B$2:$AO$26,MATCH('Master data'!$B327,'Team forecast'!$B$2:$B$26,0),MATCH('Master data'!V$1,'Team forecast'!$B$2:$AO$2,0))</f>
        <v>0.27032457927492948</v>
      </c>
      <c r="W327" s="16">
        <f>INDEX('Team forecast'!$B$2:$AO$26,MATCH('Master data'!$B327,'Team forecast'!$B$2:$B$26,0),MATCH('Master data'!W$1,'Team forecast'!$B$2:$AO$2,0))</f>
        <v>0.56654851943847506</v>
      </c>
      <c r="X327" s="5">
        <f t="shared" si="366"/>
        <v>7000</v>
      </c>
      <c r="Y327" s="5">
        <f t="shared" si="367"/>
        <v>4078.1725321648851</v>
      </c>
      <c r="Z327" s="5">
        <f t="shared" si="368"/>
        <v>1351.6228963746473</v>
      </c>
      <c r="AA327" s="5">
        <f t="shared" si="369"/>
        <v>-8498.2277915771265</v>
      </c>
      <c r="AB327" s="5">
        <f t="shared" si="370"/>
        <v>1408.1532304963134</v>
      </c>
      <c r="AC327" s="5">
        <f t="shared" si="371"/>
        <v>1188.8280842829306</v>
      </c>
      <c r="AD327" s="5">
        <f t="shared" si="372"/>
        <v>0</v>
      </c>
      <c r="AE327" s="5">
        <f t="shared" si="373"/>
        <v>10925.358284783524</v>
      </c>
      <c r="AF327" s="5">
        <f t="shared" si="374"/>
        <v>0</v>
      </c>
      <c r="AG327" s="5">
        <f t="shared" si="375"/>
        <v>-1700.0000000000002</v>
      </c>
      <c r="AH327" s="5">
        <f t="shared" si="376"/>
        <v>0</v>
      </c>
      <c r="AI327" s="5">
        <f t="shared" si="377"/>
        <v>7024.7217008251409</v>
      </c>
      <c r="AJ327" s="5">
        <f t="shared" si="378"/>
        <v>-12167.491760306993</v>
      </c>
      <c r="AK327" s="5">
        <f>IFERROR(SUM(X327:AJ327),-5000)*((Cockpit!$C$3)^0)</f>
        <v>10611.137177043323</v>
      </c>
      <c r="AL327" s="16">
        <f>INDEX('Team forecast'!$B$2:$AO$26,MATCH('Master data'!$B327,'Team forecast'!$B$2:$B$26,0),MATCH('Master data'!AL$1,'Team forecast'!$B$2:$AO$2,0))</f>
        <v>0.60341572553131961</v>
      </c>
      <c r="AM327" s="16">
        <f>INDEX('Team forecast'!$B$2:$AO$26,MATCH('Master data'!$B327,'Team forecast'!$B$2:$B$26,0),MATCH('Master data'!AM$1,'Team forecast'!$B$2:$AO$2,0))</f>
        <v>2.3578794100156779</v>
      </c>
      <c r="AN327" s="16">
        <f>INDEX('Team forecast'!$B$2:$AO$26,MATCH('Master data'!$B327,'Team forecast'!$B$2:$B$26,0),MATCH('Master data'!AN$1,'Team forecast'!$B$2:$AO$2,0))</f>
        <v>9.4620662225315705E-2</v>
      </c>
      <c r="AO327" s="16">
        <f>INDEX('Team forecast'!$B$2:$AO$26,MATCH('Master data'!$B327,'Team forecast'!$B$2:$B$26,0),MATCH('Master data'!AO$1,'Team forecast'!$B$2:$AO$2,0))</f>
        <v>1.9809102100775644</v>
      </c>
      <c r="AP327" s="16">
        <f>INDEX('Team forecast'!$B$2:$AO$26,MATCH('Master data'!$B327,'Team forecast'!$B$2:$B$26,0),MATCH('Master data'!AP$1,'Team forecast'!$B$2:$AO$2,0))</f>
        <v>5.7945998708404165</v>
      </c>
      <c r="AQ327" s="5">
        <f t="shared" si="379"/>
        <v>7000</v>
      </c>
      <c r="AR327" s="5">
        <f>INDEX('Team forecast'!$B$2:$AO$26,MATCH('Master data'!$B327,'Team forecast'!$B$2:$B$26,0),MATCH('Master data'!AR$1,'Team forecast'!$B$2:$AO$2,0))*IF(X327&gt;0,25000,0)</f>
        <v>1971.2637963607438</v>
      </c>
      <c r="AS327" s="16">
        <f>INDEX('Team forecast'!$B$2:$AO$26,MATCH('Master data'!$B327,'Team forecast'!$B$2:$B$26,0),MATCH('Master data'!AS$1,'Team forecast'!$B$2:$AO$2,0))*IF(X327&gt;0,5000,0)</f>
        <v>727.851247887044</v>
      </c>
      <c r="AT327" s="16">
        <f>INDEX('Team forecast'!$B$2:$AO$26,MATCH('Master data'!$B327,'Team forecast'!$B$2:$B$26,0),MATCH('Master data'!AT$1,'Team forecast'!$B$2:$AO$2,0))*IF(X327&gt;0,-15000,0)</f>
        <v>-11633.687978522423</v>
      </c>
      <c r="AU327" s="5">
        <f t="shared" si="380"/>
        <v>1209.5878519136161</v>
      </c>
      <c r="AV327" s="5">
        <f t="shared" si="381"/>
        <v>1021.1900080331022</v>
      </c>
      <c r="AW327" s="5">
        <f t="shared" si="382"/>
        <v>0</v>
      </c>
      <c r="AX327" s="5">
        <f t="shared" si="383"/>
        <v>4731.033111265785</v>
      </c>
      <c r="AY327" s="5">
        <f t="shared" si="384"/>
        <v>0</v>
      </c>
      <c r="AZ327" s="5">
        <f t="shared" si="385"/>
        <v>-1700.0000000000002</v>
      </c>
      <c r="BA327" s="5">
        <f t="shared" si="386"/>
        <v>0</v>
      </c>
      <c r="BB327" s="5">
        <f t="shared" si="387"/>
        <v>6034.1572553131964</v>
      </c>
      <c r="BC327" s="5">
        <f t="shared" si="388"/>
        <v>-18863.035280125423</v>
      </c>
      <c r="BD327" s="5">
        <f t="shared" si="389"/>
        <v>-9501.6399878743596</v>
      </c>
      <c r="BE327" s="16">
        <f>INDEX('Team forecast'!$B$2:$AO$26,MATCH('Master data'!$B327,'Team forecast'!$B$2:$B$26,0),MATCH('Master data'!BE$1,'Team forecast'!$B$2:$AO$2,0))</f>
        <v>0</v>
      </c>
      <c r="BF327" s="16">
        <f>INDEX('Team forecast'!$B$2:$AO$26,MATCH('Master data'!$B327,'Team forecast'!$B$2:$B$26,0),MATCH('Master data'!BF$1,'Team forecast'!$B$2:$AO$2,0))</f>
        <v>0</v>
      </c>
      <c r="BG327" s="16">
        <f>INDEX('Team forecast'!$B$2:$AO$26,MATCH('Master data'!$B327,'Team forecast'!$B$2:$B$26,0),MATCH('Master data'!BG$1,'Team forecast'!$B$2:$AO$2,0))</f>
        <v>0</v>
      </c>
      <c r="BH327" s="16">
        <f>INDEX('Team forecast'!$B$2:$AO$26,MATCH('Master data'!$B327,'Team forecast'!$B$2:$B$26,0),MATCH('Master data'!BH$1,'Team forecast'!$B$2:$AO$2,0))</f>
        <v>0</v>
      </c>
      <c r="BI327" s="16">
        <f>INDEX('Team forecast'!$B$2:$AO$26,MATCH('Master data'!$B327,'Team forecast'!$B$2:$B$26,0),MATCH('Master data'!BI$1,'Team forecast'!$B$2:$AO$2,0))</f>
        <v>0</v>
      </c>
      <c r="BJ327" s="5">
        <f t="shared" si="390"/>
        <v>7000</v>
      </c>
      <c r="BK327" s="5">
        <f>INDEX('Team forecast'!$R$3:$BH$26,MATCH($B327,'Team forecast'!$B$3:$B$26,0),MATCH(BK$1,'Team forecast'!$R$2:$BH$2,0))*IF($X327&gt;0,25000,0)</f>
        <v>0</v>
      </c>
      <c r="BL327" s="5">
        <f>INDEX('Team forecast'!$R$3:$BH$26,MATCH($B327,'Team forecast'!$B$3:$B$26,0),MATCH(BL$1,'Team forecast'!$R$2:$BH$2,0))*IF($X327&gt;0,5000,0)</f>
        <v>0</v>
      </c>
      <c r="BM327" s="5">
        <f>INDEX('Team forecast'!$R$3:$BH$26,MATCH($B327,'Team forecast'!$B$3:$B$26,0),MATCH(BM$1,'Team forecast'!$R$2:$BH$2,0))*IF($X327&gt;0,-15000,0)</f>
        <v>0</v>
      </c>
      <c r="BN327" s="5">
        <f t="shared" si="391"/>
        <v>0</v>
      </c>
      <c r="BO327" s="5">
        <f t="shared" si="392"/>
        <v>0</v>
      </c>
      <c r="BP327" s="5">
        <f t="shared" si="393"/>
        <v>0</v>
      </c>
      <c r="BQ327" s="5">
        <f t="shared" si="394"/>
        <v>0</v>
      </c>
      <c r="BR327" s="5">
        <f t="shared" si="395"/>
        <v>0</v>
      </c>
      <c r="BS327" s="5">
        <f t="shared" si="396"/>
        <v>-1700.0000000000002</v>
      </c>
      <c r="BT327" s="5">
        <f t="shared" si="397"/>
        <v>0</v>
      </c>
      <c r="BU327" s="5">
        <f t="shared" si="398"/>
        <v>0</v>
      </c>
      <c r="BV327" s="5">
        <f t="shared" si="399"/>
        <v>0</v>
      </c>
      <c r="BW327" s="5">
        <f t="shared" si="400"/>
        <v>0</v>
      </c>
      <c r="BX327" s="5">
        <f t="shared" si="401"/>
        <v>554.74859458448191</v>
      </c>
      <c r="BY327" s="5">
        <f t="shared" si="402"/>
        <v>1664.2457837534457</v>
      </c>
      <c r="BZ327" s="5">
        <f>MAX(INDEX('Team forecast'!$R$3:$BH$26,MATCH($B327,'Team forecast'!$B$3:$B$26,0),MATCH(BZ$1,'Team forecast'!$R$2:$BH$2,0))*($BX327)-(1-INDEX('Team forecast'!$R$3:$BH$26,MATCH($B327,'Team forecast'!$B$3:$B$26,0),MATCH(BZ$1,'Team forecast'!$R$2:$BH$2,0)))*(BY327+CH327)*0.01,-5000)</f>
        <v>-5000</v>
      </c>
      <c r="CA327" s="5">
        <f>MAX(INDEX('Team forecast'!$R$3:$BH$26,MATCH($B327,'Team forecast'!$B$3:$B$26,0),MATCH(CA$1,'Team forecast'!$R$2:$BH$2,0))*$BX327-(1-INDEX('Team forecast'!$R$3:$BH$26,MATCH($B327,'Team forecast'!$B$3:$B$26,0),MATCH(CA$1,'Team forecast'!$R$2:$BH$2,0)))*(BY327+BX327+CH327)*0.01,-5000)</f>
        <v>-5000</v>
      </c>
      <c r="CB327" s="5">
        <f>MAX(INDEX('Team forecast'!$R$3:$BH$26,MATCH($B327,'Team forecast'!$B$3:$B$26,0),MATCH(CB$1,'Team forecast'!$R$2:$BH$2,0))*$BX327-(1-INDEX('Team forecast'!$R$3:$BH$26,MATCH($B327,'Team forecast'!$B$3:$B$26,0),MATCH(CB$1,'Team forecast'!$R$2:$BH$2,0)))*(BY327+BX327*2+CH327)*0.01,0)</f>
        <v>0</v>
      </c>
      <c r="CC327" s="5">
        <v>0</v>
      </c>
      <c r="CD327" s="5">
        <f>+AK327+BD327*Cockpit!$C$3+BW327*Cockpit!$C$3^2+BZ327*Cockpit!$C$3^3+CA327*Cockpit!$C$3^4+CB327*Cockpit!$C$3^5+CC327*Cockpit!$C$3^6</f>
        <v>1807.5747159912814</v>
      </c>
      <c r="CE327" s="5"/>
      <c r="CF327" s="5"/>
      <c r="CG327" s="5">
        <v>0</v>
      </c>
      <c r="CH327" s="5">
        <f t="shared" si="403"/>
        <v>2142000</v>
      </c>
      <c r="CI327" s="5">
        <f t="shared" si="404"/>
        <v>2142000</v>
      </c>
      <c r="CJ327" s="1">
        <f t="shared" si="405"/>
        <v>1E-3</v>
      </c>
      <c r="CK327" s="5">
        <f>RANK(CD327,$CD$2:$CD$622)+COUNTIF($CD$2:$CD327,$CD327)-1</f>
        <v>392</v>
      </c>
      <c r="CL327" s="5">
        <f>RANK(CJ327,$CJ$2:$CJ$622)+COUNTIF($CJ$2:$CJ327,$CJ327)-1</f>
        <v>388</v>
      </c>
    </row>
    <row r="328" spans="1:90" x14ac:dyDescent="0.3">
      <c r="A328" t="str">
        <f>Players!P329</f>
        <v>Simon Sluga</v>
      </c>
      <c r="B328" t="str">
        <f>Players!G329</f>
        <v>Croatia</v>
      </c>
      <c r="C328" t="str">
        <f>Players!AB329</f>
        <v>Goalkeeper</v>
      </c>
      <c r="D328" s="1"/>
      <c r="F328" t="str">
        <f>IFERROR(INDEX(Lookup!B:B,MATCH(INDEX(Players!C:C,MATCH(E328,Players!A:A,0)),Lookup!D:D,0)),"")</f>
        <v/>
      </c>
      <c r="G328">
        <f>IF(Players!AC329=0,10000000,Players!AC329)</f>
        <v>3495000</v>
      </c>
      <c r="H328" s="16">
        <f>INDEX('Team forecast'!$B$2:$AO$26,MATCH('Master data'!$B328,'Team forecast'!$B$2:$B$26,0),MATCH('Master data'!H$1,'Team forecast'!$B$2:$AO$2,0))</f>
        <v>1.3131656637198186</v>
      </c>
      <c r="I328" s="16">
        <f>INDEX('Team forecast'!$B$2:$AO$26,MATCH('Master data'!$B328,'Team forecast'!$B$2:$B$26,0),MATCH('Master data'!I$1,'Team forecast'!$B$2:$AO$2,0))</f>
        <v>1.0273865414141237</v>
      </c>
      <c r="J328" s="16">
        <f>INDEX('Team forecast'!$B$2:$AO$26,MATCH('Master data'!$B328,'Team forecast'!$B$2:$B$26,0),MATCH('Master data'!J$1,'Team forecast'!$B$2:$AO$2,0))</f>
        <v>0.35794120374663829</v>
      </c>
      <c r="K328" s="16">
        <f>INDEX('Team forecast'!$B$2:$AO$26,MATCH('Master data'!$B328,'Team forecast'!$B$2:$B$26,0),MATCH('Master data'!K$1,'Team forecast'!$B$2:$AO$2,0))</f>
        <v>3.3461992515270076</v>
      </c>
      <c r="L328" s="16">
        <f>INDEX('Team forecast'!$B$2:$AO$26,MATCH('Master data'!$B328,'Team forecast'!$B$2:$B$26,0),MATCH('Master data'!L$1,'Team forecast'!$B$2:$AO$2,0))</f>
        <v>3.339006259595902</v>
      </c>
      <c r="M328">
        <f>IF(Players!BC329=1,95,0)</f>
        <v>0</v>
      </c>
      <c r="N328" s="2">
        <f>Players!BN329</f>
        <v>0</v>
      </c>
      <c r="O328" s="2">
        <f>Players!BO329</f>
        <v>0</v>
      </c>
      <c r="P328" s="2">
        <f>Players!BP329</f>
        <v>0</v>
      </c>
      <c r="Q328" s="2">
        <f>Players!BQ329</f>
        <v>5.0448430493273543E-2</v>
      </c>
      <c r="R328" s="2">
        <f>Players!BR329</f>
        <v>0</v>
      </c>
      <c r="S328" s="2">
        <f t="shared" si="364"/>
        <v>1.3131656637198186</v>
      </c>
      <c r="T328" s="2">
        <f t="shared" si="365"/>
        <v>1.0273865414141237</v>
      </c>
      <c r="U328" s="16">
        <f>INDEX('Team forecast'!$B$2:$AO$26,MATCH('Master data'!$B328,'Team forecast'!$B$2:$B$26,0),MATCH('Master data'!U$1,'Team forecast'!$B$2:$AO$2,0))</f>
        <v>0.43785365853658542</v>
      </c>
      <c r="V328" s="16">
        <f>INDEX('Team forecast'!$B$2:$AO$26,MATCH('Master data'!$B328,'Team forecast'!$B$2:$B$26,0),MATCH('Master data'!V$1,'Team forecast'!$B$2:$AO$2,0))</f>
        <v>0.28526829268292692</v>
      </c>
      <c r="W328" s="16">
        <f>INDEX('Team forecast'!$B$2:$AO$26,MATCH('Master data'!$B328,'Team forecast'!$B$2:$B$26,0),MATCH('Master data'!W$1,'Team forecast'!$B$2:$AO$2,0))</f>
        <v>0.27687804878048777</v>
      </c>
      <c r="X328" s="5">
        <f t="shared" si="366"/>
        <v>-5000</v>
      </c>
      <c r="Y328" s="5">
        <f t="shared" si="367"/>
        <v>0</v>
      </c>
      <c r="Z328" s="5">
        <f t="shared" si="368"/>
        <v>0</v>
      </c>
      <c r="AA328" s="5">
        <f t="shared" si="369"/>
        <v>0</v>
      </c>
      <c r="AB328" s="5">
        <f t="shared" si="370"/>
        <v>0</v>
      </c>
      <c r="AC328" s="5">
        <f t="shared" si="371"/>
        <v>0</v>
      </c>
      <c r="AD328" s="5">
        <f t="shared" si="372"/>
        <v>0</v>
      </c>
      <c r="AE328" s="5">
        <f t="shared" si="373"/>
        <v>26845.590280997872</v>
      </c>
      <c r="AF328" s="5">
        <f t="shared" si="374"/>
        <v>11558.098590908892</v>
      </c>
      <c r="AG328" s="5">
        <f t="shared" si="375"/>
        <v>0</v>
      </c>
      <c r="AH328" s="5">
        <f t="shared" si="376"/>
        <v>0</v>
      </c>
      <c r="AI328" s="5">
        <f t="shared" si="377"/>
        <v>0</v>
      </c>
      <c r="AJ328" s="5">
        <f t="shared" si="378"/>
        <v>0</v>
      </c>
      <c r="AK328" s="5">
        <f>IFERROR(SUM(X328:AJ328),-5000)*((Cockpit!$C$3)^0)</f>
        <v>33403.688871906765</v>
      </c>
      <c r="AL328" s="16">
        <f>INDEX('Team forecast'!$B$2:$AO$26,MATCH('Master data'!$B328,'Team forecast'!$B$2:$B$26,0),MATCH('Master data'!AL$1,'Team forecast'!$B$2:$AO$2,0))</f>
        <v>1.3771320398413547</v>
      </c>
      <c r="AM328" s="16">
        <f>INDEX('Team forecast'!$B$2:$AO$26,MATCH('Master data'!$B328,'Team forecast'!$B$2:$B$26,0),MATCH('Master data'!AM$1,'Team forecast'!$B$2:$AO$2,0))</f>
        <v>0.97166693173319041</v>
      </c>
      <c r="AN328" s="16">
        <f>INDEX('Team forecast'!$B$2:$AO$26,MATCH('Master data'!$B328,'Team forecast'!$B$2:$B$26,0),MATCH('Master data'!AN$1,'Team forecast'!$B$2:$AO$2,0))</f>
        <v>0.37845165893685329</v>
      </c>
      <c r="AO328" s="16">
        <f>INDEX('Team forecast'!$B$2:$AO$26,MATCH('Master data'!$B328,'Team forecast'!$B$2:$B$26,0),MATCH('Master data'!AO$1,'Team forecast'!$B$2:$AO$2,0))</f>
        <v>3.5091979087523679</v>
      </c>
      <c r="AP328" s="16">
        <f>INDEX('Team forecast'!$B$2:$AO$26,MATCH('Master data'!$B328,'Team forecast'!$B$2:$B$26,0),MATCH('Master data'!AP$1,'Team forecast'!$B$2:$AO$2,0))</f>
        <v>3.1579175281328689</v>
      </c>
      <c r="AQ328" s="5">
        <f t="shared" si="379"/>
        <v>-5000</v>
      </c>
      <c r="AR328" s="5">
        <f>INDEX('Team forecast'!$B$2:$AO$26,MATCH('Master data'!$B328,'Team forecast'!$B$2:$B$26,0),MATCH('Master data'!AR$1,'Team forecast'!$B$2:$AO$2,0))*IF(X328&gt;0,25000,0)</f>
        <v>0</v>
      </c>
      <c r="AS328" s="16">
        <f>INDEX('Team forecast'!$B$2:$AO$26,MATCH('Master data'!$B328,'Team forecast'!$B$2:$B$26,0),MATCH('Master data'!AS$1,'Team forecast'!$B$2:$AO$2,0))*IF(X328&gt;0,5000,0)</f>
        <v>0</v>
      </c>
      <c r="AT328" s="16">
        <f>INDEX('Team forecast'!$B$2:$AO$26,MATCH('Master data'!$B328,'Team forecast'!$B$2:$B$26,0),MATCH('Master data'!AT$1,'Team forecast'!$B$2:$AO$2,0))*IF(X328&gt;0,-15000,0)</f>
        <v>0</v>
      </c>
      <c r="AU328" s="5">
        <f t="shared" si="380"/>
        <v>0</v>
      </c>
      <c r="AV328" s="5">
        <f t="shared" si="381"/>
        <v>0</v>
      </c>
      <c r="AW328" s="5">
        <f t="shared" si="382"/>
        <v>0</v>
      </c>
      <c r="AX328" s="5">
        <f t="shared" si="383"/>
        <v>28383.874420263997</v>
      </c>
      <c r="AY328" s="5">
        <f t="shared" si="384"/>
        <v>10931.252981998392</v>
      </c>
      <c r="AZ328" s="5">
        <f t="shared" si="385"/>
        <v>0</v>
      </c>
      <c r="BA328" s="5">
        <f t="shared" si="386"/>
        <v>0</v>
      </c>
      <c r="BB328" s="5">
        <f t="shared" si="387"/>
        <v>0</v>
      </c>
      <c r="BC328" s="5">
        <f t="shared" si="388"/>
        <v>0</v>
      </c>
      <c r="BD328" s="5">
        <f t="shared" si="389"/>
        <v>34315.127402262391</v>
      </c>
      <c r="BE328" s="16">
        <f>INDEX('Team forecast'!$B$2:$AO$26,MATCH('Master data'!$B328,'Team forecast'!$B$2:$B$26,0),MATCH('Master data'!BE$1,'Team forecast'!$B$2:$AO$2,0))</f>
        <v>0</v>
      </c>
      <c r="BF328" s="16">
        <f>INDEX('Team forecast'!$B$2:$AO$26,MATCH('Master data'!$B328,'Team forecast'!$B$2:$B$26,0),MATCH('Master data'!BF$1,'Team forecast'!$B$2:$AO$2,0))</f>
        <v>0</v>
      </c>
      <c r="BG328" s="16">
        <f>INDEX('Team forecast'!$B$2:$AO$26,MATCH('Master data'!$B328,'Team forecast'!$B$2:$B$26,0),MATCH('Master data'!BG$1,'Team forecast'!$B$2:$AO$2,0))</f>
        <v>0</v>
      </c>
      <c r="BH328" s="16">
        <f>INDEX('Team forecast'!$B$2:$AO$26,MATCH('Master data'!$B328,'Team forecast'!$B$2:$B$26,0),MATCH('Master data'!BH$1,'Team forecast'!$B$2:$AO$2,0))</f>
        <v>0</v>
      </c>
      <c r="BI328" s="16">
        <f>INDEX('Team forecast'!$B$2:$AO$26,MATCH('Master data'!$B328,'Team forecast'!$B$2:$B$26,0),MATCH('Master data'!BI$1,'Team forecast'!$B$2:$AO$2,0))</f>
        <v>0</v>
      </c>
      <c r="BJ328" s="5">
        <f t="shared" si="390"/>
        <v>-5000</v>
      </c>
      <c r="BK328" s="5">
        <f>INDEX('Team forecast'!$R$3:$BH$26,MATCH($B328,'Team forecast'!$B$3:$B$26,0),MATCH(BK$1,'Team forecast'!$R$2:$BH$2,0))*IF($X328&gt;0,25000,0)</f>
        <v>0</v>
      </c>
      <c r="BL328" s="5">
        <f>INDEX('Team forecast'!$R$3:$BH$26,MATCH($B328,'Team forecast'!$B$3:$B$26,0),MATCH(BL$1,'Team forecast'!$R$2:$BH$2,0))*IF($X328&gt;0,5000,0)</f>
        <v>0</v>
      </c>
      <c r="BM328" s="5">
        <f>INDEX('Team forecast'!$R$3:$BH$26,MATCH($B328,'Team forecast'!$B$3:$B$26,0),MATCH(BM$1,'Team forecast'!$R$2:$BH$2,0))*IF($X328&gt;0,-15000,0)</f>
        <v>0</v>
      </c>
      <c r="BN328" s="5">
        <f t="shared" si="391"/>
        <v>0</v>
      </c>
      <c r="BO328" s="5">
        <f t="shared" si="392"/>
        <v>0</v>
      </c>
      <c r="BP328" s="5">
        <f t="shared" si="393"/>
        <v>0</v>
      </c>
      <c r="BQ328" s="5">
        <f t="shared" si="394"/>
        <v>0</v>
      </c>
      <c r="BR328" s="5">
        <f t="shared" si="395"/>
        <v>0</v>
      </c>
      <c r="BS328" s="5">
        <f t="shared" si="396"/>
        <v>0</v>
      </c>
      <c r="BT328" s="5">
        <f t="shared" si="397"/>
        <v>0</v>
      </c>
      <c r="BU328" s="5">
        <f t="shared" si="398"/>
        <v>0</v>
      </c>
      <c r="BV328" s="5">
        <f t="shared" si="399"/>
        <v>0</v>
      </c>
      <c r="BW328" s="5">
        <f t="shared" si="400"/>
        <v>0</v>
      </c>
      <c r="BX328" s="5">
        <f t="shared" si="401"/>
        <v>33859.408137084582</v>
      </c>
      <c r="BY328" s="5">
        <f t="shared" si="402"/>
        <v>101578.22441125374</v>
      </c>
      <c r="BZ328" s="5">
        <f>MAX(INDEX('Team forecast'!$R$3:$BH$26,MATCH($B328,'Team forecast'!$B$3:$B$26,0),MATCH(BZ$1,'Team forecast'!$R$2:$BH$2,0))*($BX328)-(1-INDEX('Team forecast'!$R$3:$BH$26,MATCH($B328,'Team forecast'!$B$3:$B$26,0),MATCH(BZ$1,'Team forecast'!$R$2:$BH$2,0)))*(BY328+CH328)*0.01,-5000)</f>
        <v>9671.5970900032244</v>
      </c>
      <c r="CA328" s="5">
        <f>MAX(INDEX('Team forecast'!$R$3:$BH$26,MATCH($B328,'Team forecast'!$B$3:$B$26,0),MATCH(CA$1,'Team forecast'!$R$2:$BH$2,0))*$BX328-(1-INDEX('Team forecast'!$R$3:$BH$26,MATCH($B328,'Team forecast'!$B$3:$B$26,0),MATCH(CA$1,'Team forecast'!$R$2:$BH$2,0)))*(BY328+BX328+CH328)*0.01,-5000)</f>
        <v>-5000</v>
      </c>
      <c r="CB328" s="5">
        <f>MAX(INDEX('Team forecast'!$R$3:$BH$26,MATCH($B328,'Team forecast'!$B$3:$B$26,0),MATCH(CB$1,'Team forecast'!$R$2:$BH$2,0))*$BX328-(1-INDEX('Team forecast'!$R$3:$BH$26,MATCH($B328,'Team forecast'!$B$3:$B$26,0),MATCH(CB$1,'Team forecast'!$R$2:$BH$2,0)))*(BY328+BX328*2+CH328)*0.01,0)</f>
        <v>0</v>
      </c>
      <c r="CC328" s="5">
        <v>0</v>
      </c>
      <c r="CD328" s="5">
        <f>+AK328+BD328*Cockpit!$C$3+BW328*Cockpit!$C$3^2+BZ328*Cockpit!$C$3^3+CA328*Cockpit!$C$3^4+CB328*Cockpit!$C$3^5+CC328*Cockpit!$C$3^6</f>
        <v>58158.444549465363</v>
      </c>
      <c r="CE328" s="5"/>
      <c r="CF328" s="5"/>
      <c r="CG328" s="5">
        <v>0</v>
      </c>
      <c r="CH328" s="5">
        <f t="shared" si="403"/>
        <v>3495000</v>
      </c>
      <c r="CI328" s="5">
        <f t="shared" si="404"/>
        <v>3495000</v>
      </c>
      <c r="CJ328" s="1">
        <f t="shared" si="405"/>
        <v>1.7000000000000001E-2</v>
      </c>
      <c r="CK328" s="5">
        <f>RANK(CD328,$CD$2:$CD$622)+COUNTIF($CD$2:$CD328,$CD328)-1</f>
        <v>156</v>
      </c>
      <c r="CL328" s="5">
        <f>RANK(CJ328,$CJ$2:$CJ$622)+COUNTIF($CJ$2:$CJ328,$CJ328)-1</f>
        <v>144</v>
      </c>
    </row>
    <row r="329" spans="1:90" x14ac:dyDescent="0.3">
      <c r="A329" t="str">
        <f>Players!P330</f>
        <v>Lovre Kalinić</v>
      </c>
      <c r="B329" t="str">
        <f>Players!G330</f>
        <v>Croatia</v>
      </c>
      <c r="C329" t="str">
        <f>Players!AB330</f>
        <v>Goalkeeper</v>
      </c>
      <c r="D329" s="1"/>
      <c r="F329" t="str">
        <f>IFERROR(INDEX(Lookup!B:B,MATCH(INDEX(Players!C:C,MATCH(E329,Players!A:A,0)),Lookup!D:D,0)),"")</f>
        <v/>
      </c>
      <c r="G329">
        <f>IF(Players!AC330=0,10000000,Players!AC330)</f>
        <v>3995000</v>
      </c>
      <c r="H329" s="16">
        <f>INDEX('Team forecast'!$B$2:$AO$26,MATCH('Master data'!$B329,'Team forecast'!$B$2:$B$26,0),MATCH('Master data'!H$1,'Team forecast'!$B$2:$AO$2,0))</f>
        <v>1.3131656637198186</v>
      </c>
      <c r="I329" s="16">
        <f>INDEX('Team forecast'!$B$2:$AO$26,MATCH('Master data'!$B329,'Team forecast'!$B$2:$B$26,0),MATCH('Master data'!I$1,'Team forecast'!$B$2:$AO$2,0))</f>
        <v>1.0273865414141237</v>
      </c>
      <c r="J329" s="16">
        <f>INDEX('Team forecast'!$B$2:$AO$26,MATCH('Master data'!$B329,'Team forecast'!$B$2:$B$26,0),MATCH('Master data'!J$1,'Team forecast'!$B$2:$AO$2,0))</f>
        <v>0.35794120374663829</v>
      </c>
      <c r="K329" s="16">
        <f>INDEX('Team forecast'!$B$2:$AO$26,MATCH('Master data'!$B329,'Team forecast'!$B$2:$B$26,0),MATCH('Master data'!K$1,'Team forecast'!$B$2:$AO$2,0))</f>
        <v>3.3461992515270076</v>
      </c>
      <c r="L329" s="16">
        <f>INDEX('Team forecast'!$B$2:$AO$26,MATCH('Master data'!$B329,'Team forecast'!$B$2:$B$26,0),MATCH('Master data'!L$1,'Team forecast'!$B$2:$AO$2,0))</f>
        <v>3.339006259595902</v>
      </c>
      <c r="M329">
        <f>IF(Players!BC330=1,95,0)</f>
        <v>0</v>
      </c>
      <c r="N329" s="2">
        <f>Players!BN330</f>
        <v>0</v>
      </c>
      <c r="O329" s="2">
        <f>Players!BO330</f>
        <v>0</v>
      </c>
      <c r="P329" s="2">
        <f>Players!BP330</f>
        <v>0</v>
      </c>
      <c r="Q329" s="2">
        <f>Players!BQ330</f>
        <v>1.3513513513513513E-2</v>
      </c>
      <c r="R329" s="2">
        <f>Players!BR330</f>
        <v>0</v>
      </c>
      <c r="S329" s="2">
        <f t="shared" si="364"/>
        <v>1.3131656637198186</v>
      </c>
      <c r="T329" s="2">
        <f t="shared" si="365"/>
        <v>1.0273865414141237</v>
      </c>
      <c r="U329" s="16">
        <f>INDEX('Team forecast'!$B$2:$AO$26,MATCH('Master data'!$B329,'Team forecast'!$B$2:$B$26,0),MATCH('Master data'!U$1,'Team forecast'!$B$2:$AO$2,0))</f>
        <v>0.43785365853658542</v>
      </c>
      <c r="V329" s="16">
        <f>INDEX('Team forecast'!$B$2:$AO$26,MATCH('Master data'!$B329,'Team forecast'!$B$2:$B$26,0),MATCH('Master data'!V$1,'Team forecast'!$B$2:$AO$2,0))</f>
        <v>0.28526829268292692</v>
      </c>
      <c r="W329" s="16">
        <f>INDEX('Team forecast'!$B$2:$AO$26,MATCH('Master data'!$B329,'Team forecast'!$B$2:$B$26,0),MATCH('Master data'!W$1,'Team forecast'!$B$2:$AO$2,0))</f>
        <v>0.27687804878048777</v>
      </c>
      <c r="X329" s="5">
        <f t="shared" si="366"/>
        <v>-5000</v>
      </c>
      <c r="Y329" s="5">
        <f t="shared" si="367"/>
        <v>0</v>
      </c>
      <c r="Z329" s="5">
        <f t="shared" si="368"/>
        <v>0</v>
      </c>
      <c r="AA329" s="5">
        <f t="shared" si="369"/>
        <v>0</v>
      </c>
      <c r="AB329" s="5">
        <f t="shared" si="370"/>
        <v>0</v>
      </c>
      <c r="AC329" s="5">
        <f t="shared" si="371"/>
        <v>0</v>
      </c>
      <c r="AD329" s="5">
        <f t="shared" si="372"/>
        <v>0</v>
      </c>
      <c r="AE329" s="5">
        <f t="shared" si="373"/>
        <v>26845.590280997872</v>
      </c>
      <c r="AF329" s="5">
        <f t="shared" si="374"/>
        <v>11558.098590908892</v>
      </c>
      <c r="AG329" s="5">
        <f t="shared" si="375"/>
        <v>0</v>
      </c>
      <c r="AH329" s="5">
        <f t="shared" si="376"/>
        <v>0</v>
      </c>
      <c r="AI329" s="5">
        <f t="shared" si="377"/>
        <v>0</v>
      </c>
      <c r="AJ329" s="5">
        <f t="shared" si="378"/>
        <v>0</v>
      </c>
      <c r="AK329" s="5">
        <f>IFERROR(SUM(X329:AJ329),-5000)*((Cockpit!$C$3)^0)</f>
        <v>33403.688871906765</v>
      </c>
      <c r="AL329" s="16">
        <f>INDEX('Team forecast'!$B$2:$AO$26,MATCH('Master data'!$B329,'Team forecast'!$B$2:$B$26,0),MATCH('Master data'!AL$1,'Team forecast'!$B$2:$AO$2,0))</f>
        <v>1.3771320398413547</v>
      </c>
      <c r="AM329" s="16">
        <f>INDEX('Team forecast'!$B$2:$AO$26,MATCH('Master data'!$B329,'Team forecast'!$B$2:$B$26,0),MATCH('Master data'!AM$1,'Team forecast'!$B$2:$AO$2,0))</f>
        <v>0.97166693173319041</v>
      </c>
      <c r="AN329" s="16">
        <f>INDEX('Team forecast'!$B$2:$AO$26,MATCH('Master data'!$B329,'Team forecast'!$B$2:$B$26,0),MATCH('Master data'!AN$1,'Team forecast'!$B$2:$AO$2,0))</f>
        <v>0.37845165893685329</v>
      </c>
      <c r="AO329" s="16">
        <f>INDEX('Team forecast'!$B$2:$AO$26,MATCH('Master data'!$B329,'Team forecast'!$B$2:$B$26,0),MATCH('Master data'!AO$1,'Team forecast'!$B$2:$AO$2,0))</f>
        <v>3.5091979087523679</v>
      </c>
      <c r="AP329" s="16">
        <f>INDEX('Team forecast'!$B$2:$AO$26,MATCH('Master data'!$B329,'Team forecast'!$B$2:$B$26,0),MATCH('Master data'!AP$1,'Team forecast'!$B$2:$AO$2,0))</f>
        <v>3.1579175281328689</v>
      </c>
      <c r="AQ329" s="5">
        <f t="shared" si="379"/>
        <v>-5000</v>
      </c>
      <c r="AR329" s="5">
        <f>INDEX('Team forecast'!$B$2:$AO$26,MATCH('Master data'!$B329,'Team forecast'!$B$2:$B$26,0),MATCH('Master data'!AR$1,'Team forecast'!$B$2:$AO$2,0))*IF(X329&gt;0,25000,0)</f>
        <v>0</v>
      </c>
      <c r="AS329" s="16">
        <f>INDEX('Team forecast'!$B$2:$AO$26,MATCH('Master data'!$B329,'Team forecast'!$B$2:$B$26,0),MATCH('Master data'!AS$1,'Team forecast'!$B$2:$AO$2,0))*IF(X329&gt;0,5000,0)</f>
        <v>0</v>
      </c>
      <c r="AT329" s="16">
        <f>INDEX('Team forecast'!$B$2:$AO$26,MATCH('Master data'!$B329,'Team forecast'!$B$2:$B$26,0),MATCH('Master data'!AT$1,'Team forecast'!$B$2:$AO$2,0))*IF(X329&gt;0,-15000,0)</f>
        <v>0</v>
      </c>
      <c r="AU329" s="5">
        <f t="shared" si="380"/>
        <v>0</v>
      </c>
      <c r="AV329" s="5">
        <f t="shared" si="381"/>
        <v>0</v>
      </c>
      <c r="AW329" s="5">
        <f t="shared" si="382"/>
        <v>0</v>
      </c>
      <c r="AX329" s="5">
        <f t="shared" si="383"/>
        <v>28383.874420263997</v>
      </c>
      <c r="AY329" s="5">
        <f t="shared" si="384"/>
        <v>10931.252981998392</v>
      </c>
      <c r="AZ329" s="5">
        <f t="shared" si="385"/>
        <v>0</v>
      </c>
      <c r="BA329" s="5">
        <f t="shared" si="386"/>
        <v>0</v>
      </c>
      <c r="BB329" s="5">
        <f t="shared" si="387"/>
        <v>0</v>
      </c>
      <c r="BC329" s="5">
        <f t="shared" si="388"/>
        <v>0</v>
      </c>
      <c r="BD329" s="5">
        <f t="shared" si="389"/>
        <v>34315.127402262391</v>
      </c>
      <c r="BE329" s="16">
        <f>INDEX('Team forecast'!$B$2:$AO$26,MATCH('Master data'!$B329,'Team forecast'!$B$2:$B$26,0),MATCH('Master data'!BE$1,'Team forecast'!$B$2:$AO$2,0))</f>
        <v>0</v>
      </c>
      <c r="BF329" s="16">
        <f>INDEX('Team forecast'!$B$2:$AO$26,MATCH('Master data'!$B329,'Team forecast'!$B$2:$B$26,0),MATCH('Master data'!BF$1,'Team forecast'!$B$2:$AO$2,0))</f>
        <v>0</v>
      </c>
      <c r="BG329" s="16">
        <f>INDEX('Team forecast'!$B$2:$AO$26,MATCH('Master data'!$B329,'Team forecast'!$B$2:$B$26,0),MATCH('Master data'!BG$1,'Team forecast'!$B$2:$AO$2,0))</f>
        <v>0</v>
      </c>
      <c r="BH329" s="16">
        <f>INDEX('Team forecast'!$B$2:$AO$26,MATCH('Master data'!$B329,'Team forecast'!$B$2:$B$26,0),MATCH('Master data'!BH$1,'Team forecast'!$B$2:$AO$2,0))</f>
        <v>0</v>
      </c>
      <c r="BI329" s="16">
        <f>INDEX('Team forecast'!$B$2:$AO$26,MATCH('Master data'!$B329,'Team forecast'!$B$2:$B$26,0),MATCH('Master data'!BI$1,'Team forecast'!$B$2:$AO$2,0))</f>
        <v>0</v>
      </c>
      <c r="BJ329" s="5">
        <f t="shared" si="390"/>
        <v>-5000</v>
      </c>
      <c r="BK329" s="5">
        <f>INDEX('Team forecast'!$R$3:$BH$26,MATCH($B329,'Team forecast'!$B$3:$B$26,0),MATCH(BK$1,'Team forecast'!$R$2:$BH$2,0))*IF($X329&gt;0,25000,0)</f>
        <v>0</v>
      </c>
      <c r="BL329" s="5">
        <f>INDEX('Team forecast'!$R$3:$BH$26,MATCH($B329,'Team forecast'!$B$3:$B$26,0),MATCH(BL$1,'Team forecast'!$R$2:$BH$2,0))*IF($X329&gt;0,5000,0)</f>
        <v>0</v>
      </c>
      <c r="BM329" s="5">
        <f>INDEX('Team forecast'!$R$3:$BH$26,MATCH($B329,'Team forecast'!$B$3:$B$26,0),MATCH(BM$1,'Team forecast'!$R$2:$BH$2,0))*IF($X329&gt;0,-15000,0)</f>
        <v>0</v>
      </c>
      <c r="BN329" s="5">
        <f t="shared" si="391"/>
        <v>0</v>
      </c>
      <c r="BO329" s="5">
        <f t="shared" si="392"/>
        <v>0</v>
      </c>
      <c r="BP329" s="5">
        <f t="shared" si="393"/>
        <v>0</v>
      </c>
      <c r="BQ329" s="5">
        <f t="shared" si="394"/>
        <v>0</v>
      </c>
      <c r="BR329" s="5">
        <f t="shared" si="395"/>
        <v>0</v>
      </c>
      <c r="BS329" s="5">
        <f t="shared" si="396"/>
        <v>0</v>
      </c>
      <c r="BT329" s="5">
        <f t="shared" si="397"/>
        <v>0</v>
      </c>
      <c r="BU329" s="5">
        <f t="shared" si="398"/>
        <v>0</v>
      </c>
      <c r="BV329" s="5">
        <f t="shared" si="399"/>
        <v>0</v>
      </c>
      <c r="BW329" s="5">
        <f t="shared" si="400"/>
        <v>0</v>
      </c>
      <c r="BX329" s="5">
        <f t="shared" si="401"/>
        <v>33859.408137084582</v>
      </c>
      <c r="BY329" s="5">
        <f t="shared" si="402"/>
        <v>101578.22441125374</v>
      </c>
      <c r="BZ329" s="5">
        <f>MAX(INDEX('Team forecast'!$R$3:$BH$26,MATCH($B329,'Team forecast'!$B$3:$B$26,0),MATCH(BZ$1,'Team forecast'!$R$2:$BH$2,0))*($BX329)-(1-INDEX('Team forecast'!$R$3:$BH$26,MATCH($B329,'Team forecast'!$B$3:$B$26,0),MATCH(BZ$1,'Team forecast'!$R$2:$BH$2,0)))*(BY329+CH329)*0.01,-5000)</f>
        <v>7939.5709462123759</v>
      </c>
      <c r="CA329" s="5">
        <f>MAX(INDEX('Team forecast'!$R$3:$BH$26,MATCH($B329,'Team forecast'!$B$3:$B$26,0),MATCH(CA$1,'Team forecast'!$R$2:$BH$2,0))*$BX329-(1-INDEX('Team forecast'!$R$3:$BH$26,MATCH($B329,'Team forecast'!$B$3:$B$26,0),MATCH(CA$1,'Team forecast'!$R$2:$BH$2,0)))*(BY329+BX329+CH329)*0.01,-5000)</f>
        <v>-5000</v>
      </c>
      <c r="CB329" s="5">
        <f>MAX(INDEX('Team forecast'!$R$3:$BH$26,MATCH($B329,'Team forecast'!$B$3:$B$26,0),MATCH(CB$1,'Team forecast'!$R$2:$BH$2,0))*$BX329-(1-INDEX('Team forecast'!$R$3:$BH$26,MATCH($B329,'Team forecast'!$B$3:$B$26,0),MATCH(CB$1,'Team forecast'!$R$2:$BH$2,0)))*(BY329+BX329*2+CH329)*0.01,0)</f>
        <v>0</v>
      </c>
      <c r="CC329" s="5">
        <v>0</v>
      </c>
      <c r="CD329" s="5">
        <f>+AK329+BD329*Cockpit!$C$3+BW329*Cockpit!$C$3^2+BZ329*Cockpit!$C$3^3+CA329*Cockpit!$C$3^4+CB329*Cockpit!$C$3^5+CC329*Cockpit!$C$3^6</f>
        <v>57645.251617971779</v>
      </c>
      <c r="CE329" s="5"/>
      <c r="CF329" s="5"/>
      <c r="CG329" s="5">
        <v>0</v>
      </c>
      <c r="CH329" s="5">
        <f t="shared" si="403"/>
        <v>3995000</v>
      </c>
      <c r="CI329" s="5">
        <f t="shared" si="404"/>
        <v>3995000</v>
      </c>
      <c r="CJ329" s="1">
        <f t="shared" si="405"/>
        <v>1.4E-2</v>
      </c>
      <c r="CK329" s="5">
        <f>RANK(CD329,$CD$2:$CD$622)+COUNTIF($CD$2:$CD329,$CD329)-1</f>
        <v>160</v>
      </c>
      <c r="CL329" s="5">
        <f>RANK(CJ329,$CJ$2:$CJ$622)+COUNTIF($CJ$2:$CJ329,$CJ329)-1</f>
        <v>180</v>
      </c>
    </row>
    <row r="330" spans="1:90" x14ac:dyDescent="0.3">
      <c r="A330" t="str">
        <f>Players!P331</f>
        <v>Josko Gvardiol</v>
      </c>
      <c r="B330" t="str">
        <f>Players!G331</f>
        <v>Croatia</v>
      </c>
      <c r="C330" t="str">
        <f>Players!AB331</f>
        <v>Defense</v>
      </c>
      <c r="D330" s="1"/>
      <c r="F330" t="str">
        <f>IFERROR(INDEX(Lookup!B:B,MATCH(INDEX(Players!C:C,MATCH(E330,Players!A:A,0)),Lookup!D:D,0)),"")</f>
        <v/>
      </c>
      <c r="G330">
        <f>IF(Players!AC331=0,10000000,Players!AC331)</f>
        <v>1984000</v>
      </c>
      <c r="H330" s="16">
        <f>INDEX('Team forecast'!$B$2:$AO$26,MATCH('Master data'!$B330,'Team forecast'!$B$2:$B$26,0),MATCH('Master data'!H$1,'Team forecast'!$B$2:$AO$2,0))</f>
        <v>1.3131656637198186</v>
      </c>
      <c r="I330" s="16">
        <f>INDEX('Team forecast'!$B$2:$AO$26,MATCH('Master data'!$B330,'Team forecast'!$B$2:$B$26,0),MATCH('Master data'!I$1,'Team forecast'!$B$2:$AO$2,0))</f>
        <v>1.0273865414141237</v>
      </c>
      <c r="J330" s="16">
        <f>INDEX('Team forecast'!$B$2:$AO$26,MATCH('Master data'!$B330,'Team forecast'!$B$2:$B$26,0),MATCH('Master data'!J$1,'Team forecast'!$B$2:$AO$2,0))</f>
        <v>0.35794120374663829</v>
      </c>
      <c r="K330" s="16">
        <f>INDEX('Team forecast'!$B$2:$AO$26,MATCH('Master data'!$B330,'Team forecast'!$B$2:$B$26,0),MATCH('Master data'!K$1,'Team forecast'!$B$2:$AO$2,0))</f>
        <v>3.3461992515270076</v>
      </c>
      <c r="L330" s="16">
        <f>INDEX('Team forecast'!$B$2:$AO$26,MATCH('Master data'!$B330,'Team forecast'!$B$2:$B$26,0),MATCH('Master data'!L$1,'Team forecast'!$B$2:$AO$2,0))</f>
        <v>3.339006259595902</v>
      </c>
      <c r="M330">
        <f>IF(Players!BC331=1,95,0)</f>
        <v>95</v>
      </c>
      <c r="N330" s="2">
        <f>Players!BN331</f>
        <v>2.3399443189624461E-2</v>
      </c>
      <c r="O330" s="2">
        <f>Players!BO331</f>
        <v>3.3821141849066448E-2</v>
      </c>
      <c r="P330" s="2">
        <f>Players!BP331</f>
        <v>2.4057106945961842E-2</v>
      </c>
      <c r="Q330" s="2">
        <f>Players!BQ331</f>
        <v>5.6890012642225034E-2</v>
      </c>
      <c r="R330" s="2">
        <f>Players!BR331</f>
        <v>0</v>
      </c>
      <c r="S330" s="2">
        <f t="shared" si="364"/>
        <v>1.3131656637198186</v>
      </c>
      <c r="T330" s="2">
        <f t="shared" si="365"/>
        <v>1.0273865414141237</v>
      </c>
      <c r="U330" s="16">
        <f>INDEX('Team forecast'!$B$2:$AO$26,MATCH('Master data'!$B330,'Team forecast'!$B$2:$B$26,0),MATCH('Master data'!U$1,'Team forecast'!$B$2:$AO$2,0))</f>
        <v>0.43785365853658542</v>
      </c>
      <c r="V330" s="16">
        <f>INDEX('Team forecast'!$B$2:$AO$26,MATCH('Master data'!$B330,'Team forecast'!$B$2:$B$26,0),MATCH('Master data'!V$1,'Team forecast'!$B$2:$AO$2,0))</f>
        <v>0.28526829268292692</v>
      </c>
      <c r="W330" s="16">
        <f>INDEX('Team forecast'!$B$2:$AO$26,MATCH('Master data'!$B330,'Team forecast'!$B$2:$B$26,0),MATCH('Master data'!W$1,'Team forecast'!$B$2:$AO$2,0))</f>
        <v>0.27687804878048777</v>
      </c>
      <c r="X330" s="5">
        <f t="shared" si="366"/>
        <v>7000</v>
      </c>
      <c r="Y330" s="5">
        <f t="shared" si="367"/>
        <v>10946.341463414636</v>
      </c>
      <c r="Z330" s="5">
        <f t="shared" si="368"/>
        <v>1426.3414634146345</v>
      </c>
      <c r="AA330" s="5">
        <f t="shared" si="369"/>
        <v>-4153.1707317073169</v>
      </c>
      <c r="AB330" s="5">
        <f t="shared" si="370"/>
        <v>4609.1018020166093</v>
      </c>
      <c r="AC330" s="5">
        <f t="shared" si="371"/>
        <v>2220.6381091995736</v>
      </c>
      <c r="AD330" s="5">
        <f t="shared" si="372"/>
        <v>804.99873256482692</v>
      </c>
      <c r="AE330" s="5">
        <f t="shared" si="373"/>
        <v>17897.060187331914</v>
      </c>
      <c r="AF330" s="5">
        <f t="shared" si="374"/>
        <v>0</v>
      </c>
      <c r="AG330" s="5">
        <f t="shared" si="375"/>
        <v>-1137.8002528445006</v>
      </c>
      <c r="AH330" s="5">
        <f t="shared" si="376"/>
        <v>0</v>
      </c>
      <c r="AI330" s="5">
        <f t="shared" si="377"/>
        <v>13131.656637198186</v>
      </c>
      <c r="AJ330" s="5">
        <f t="shared" si="378"/>
        <v>-8219.0923313129897</v>
      </c>
      <c r="AK330" s="5">
        <f>IFERROR(SUM(X330:AJ330),-5000)*((Cockpit!$C$3)^0)</f>
        <v>44526.075079275572</v>
      </c>
      <c r="AL330" s="16">
        <f>INDEX('Team forecast'!$B$2:$AO$26,MATCH('Master data'!$B330,'Team forecast'!$B$2:$B$26,0),MATCH('Master data'!AL$1,'Team forecast'!$B$2:$AO$2,0))</f>
        <v>1.3771320398413547</v>
      </c>
      <c r="AM330" s="16">
        <f>INDEX('Team forecast'!$B$2:$AO$26,MATCH('Master data'!$B330,'Team forecast'!$B$2:$B$26,0),MATCH('Master data'!AM$1,'Team forecast'!$B$2:$AO$2,0))</f>
        <v>0.97166693173319041</v>
      </c>
      <c r="AN330" s="16">
        <f>INDEX('Team forecast'!$B$2:$AO$26,MATCH('Master data'!$B330,'Team forecast'!$B$2:$B$26,0),MATCH('Master data'!AN$1,'Team forecast'!$B$2:$AO$2,0))</f>
        <v>0.37845165893685329</v>
      </c>
      <c r="AO330" s="16">
        <f>INDEX('Team forecast'!$B$2:$AO$26,MATCH('Master data'!$B330,'Team forecast'!$B$2:$B$26,0),MATCH('Master data'!AO$1,'Team forecast'!$B$2:$AO$2,0))</f>
        <v>3.5091979087523679</v>
      </c>
      <c r="AP330" s="16">
        <f>INDEX('Team forecast'!$B$2:$AO$26,MATCH('Master data'!$B330,'Team forecast'!$B$2:$B$26,0),MATCH('Master data'!AP$1,'Team forecast'!$B$2:$AO$2,0))</f>
        <v>3.1579175281328689</v>
      </c>
      <c r="AQ330" s="5">
        <f t="shared" si="379"/>
        <v>7000</v>
      </c>
      <c r="AR330" s="5">
        <f>INDEX('Team forecast'!$B$2:$AO$26,MATCH('Master data'!$B330,'Team forecast'!$B$2:$B$26,0),MATCH('Master data'!AR$1,'Team forecast'!$B$2:$AO$2,0))*IF(X330&gt;0,25000,0)</f>
        <v>12129.860863360685</v>
      </c>
      <c r="AS330" s="16">
        <f>INDEX('Team forecast'!$B$2:$AO$26,MATCH('Master data'!$B330,'Team forecast'!$B$2:$B$26,0),MATCH('Master data'!AS$1,'Team forecast'!$B$2:$AO$2,0))*IF(X330&gt;0,5000,0)</f>
        <v>1391.3663931501965</v>
      </c>
      <c r="AT330" s="16">
        <f>INDEX('Team forecast'!$B$2:$AO$26,MATCH('Master data'!$B330,'Team forecast'!$B$2:$B$26,0),MATCH('Master data'!AT$1,'Team forecast'!$B$2:$AO$2,0))*IF(X330&gt;0,-15000,0)</f>
        <v>-3547.9843025329992</v>
      </c>
      <c r="AU330" s="5">
        <f t="shared" si="380"/>
        <v>4833.618439631915</v>
      </c>
      <c r="AV330" s="5">
        <f t="shared" si="381"/>
        <v>2328.8089032184344</v>
      </c>
      <c r="AW330" s="5">
        <f t="shared" si="382"/>
        <v>844.21149385401361</v>
      </c>
      <c r="AX330" s="5">
        <f t="shared" si="383"/>
        <v>18922.582946842664</v>
      </c>
      <c r="AY330" s="5">
        <f t="shared" si="384"/>
        <v>0</v>
      </c>
      <c r="AZ330" s="5">
        <f t="shared" si="385"/>
        <v>-1137.8002528445006</v>
      </c>
      <c r="BA330" s="5">
        <f t="shared" si="386"/>
        <v>0</v>
      </c>
      <c r="BB330" s="5">
        <f t="shared" si="387"/>
        <v>13771.320398413547</v>
      </c>
      <c r="BC330" s="5">
        <f t="shared" si="388"/>
        <v>-7773.335453865523</v>
      </c>
      <c r="BD330" s="5">
        <f t="shared" si="389"/>
        <v>48762.649429228433</v>
      </c>
      <c r="BE330" s="16">
        <f>INDEX('Team forecast'!$B$2:$AO$26,MATCH('Master data'!$B330,'Team forecast'!$B$2:$B$26,0),MATCH('Master data'!BE$1,'Team forecast'!$B$2:$AO$2,0))</f>
        <v>0</v>
      </c>
      <c r="BF330" s="16">
        <f>INDEX('Team forecast'!$B$2:$AO$26,MATCH('Master data'!$B330,'Team forecast'!$B$2:$B$26,0),MATCH('Master data'!BF$1,'Team forecast'!$B$2:$AO$2,0))</f>
        <v>0</v>
      </c>
      <c r="BG330" s="16">
        <f>INDEX('Team forecast'!$B$2:$AO$26,MATCH('Master data'!$B330,'Team forecast'!$B$2:$B$26,0),MATCH('Master data'!BG$1,'Team forecast'!$B$2:$AO$2,0))</f>
        <v>0</v>
      </c>
      <c r="BH330" s="16">
        <f>INDEX('Team forecast'!$B$2:$AO$26,MATCH('Master data'!$B330,'Team forecast'!$B$2:$B$26,0),MATCH('Master data'!BH$1,'Team forecast'!$B$2:$AO$2,0))</f>
        <v>0</v>
      </c>
      <c r="BI330" s="16">
        <f>INDEX('Team forecast'!$B$2:$AO$26,MATCH('Master data'!$B330,'Team forecast'!$B$2:$B$26,0),MATCH('Master data'!BI$1,'Team forecast'!$B$2:$AO$2,0))</f>
        <v>0</v>
      </c>
      <c r="BJ330" s="5">
        <f t="shared" si="390"/>
        <v>7000</v>
      </c>
      <c r="BK330" s="5">
        <f>INDEX('Team forecast'!$R$3:$BH$26,MATCH($B330,'Team forecast'!$B$3:$B$26,0),MATCH(BK$1,'Team forecast'!$R$2:$BH$2,0))*IF($X330&gt;0,25000,0)</f>
        <v>0</v>
      </c>
      <c r="BL330" s="5">
        <f>INDEX('Team forecast'!$R$3:$BH$26,MATCH($B330,'Team forecast'!$B$3:$B$26,0),MATCH(BL$1,'Team forecast'!$R$2:$BH$2,0))*IF($X330&gt;0,5000,0)</f>
        <v>0</v>
      </c>
      <c r="BM330" s="5">
        <f>INDEX('Team forecast'!$R$3:$BH$26,MATCH($B330,'Team forecast'!$B$3:$B$26,0),MATCH(BM$1,'Team forecast'!$R$2:$BH$2,0))*IF($X330&gt;0,-15000,0)</f>
        <v>0</v>
      </c>
      <c r="BN330" s="5">
        <f t="shared" si="391"/>
        <v>0</v>
      </c>
      <c r="BO330" s="5">
        <f t="shared" si="392"/>
        <v>0</v>
      </c>
      <c r="BP330" s="5">
        <f t="shared" si="393"/>
        <v>0</v>
      </c>
      <c r="BQ330" s="5">
        <f t="shared" si="394"/>
        <v>0</v>
      </c>
      <c r="BR330" s="5">
        <f t="shared" si="395"/>
        <v>0</v>
      </c>
      <c r="BS330" s="5">
        <f t="shared" si="396"/>
        <v>-1137.8002528445006</v>
      </c>
      <c r="BT330" s="5">
        <f t="shared" si="397"/>
        <v>0</v>
      </c>
      <c r="BU330" s="5">
        <f t="shared" si="398"/>
        <v>0</v>
      </c>
      <c r="BV330" s="5">
        <f t="shared" si="399"/>
        <v>0</v>
      </c>
      <c r="BW330" s="5">
        <f t="shared" si="400"/>
        <v>0</v>
      </c>
      <c r="BX330" s="5">
        <f t="shared" si="401"/>
        <v>46644.362254252002</v>
      </c>
      <c r="BY330" s="5">
        <f t="shared" si="402"/>
        <v>139933.08676275599</v>
      </c>
      <c r="BZ330" s="5">
        <f>MAX(INDEX('Team forecast'!$R$3:$BH$26,MATCH($B330,'Team forecast'!$B$3:$B$26,0),MATCH(BZ$1,'Team forecast'!$R$2:$BH$2,0))*($BX330)-(1-INDEX('Team forecast'!$R$3:$BH$26,MATCH($B330,'Team forecast'!$B$3:$B$26,0),MATCH(BZ$1,'Team forecast'!$R$2:$BH$2,0)))*(BY330+CH330)*0.01,-5000)</f>
        <v>23129.096009417903</v>
      </c>
      <c r="CA330" s="5">
        <f>MAX(INDEX('Team forecast'!$R$3:$BH$26,MATCH($B330,'Team forecast'!$B$3:$B$26,0),MATCH(CA$1,'Team forecast'!$R$2:$BH$2,0))*$BX330-(1-INDEX('Team forecast'!$R$3:$BH$26,MATCH($B330,'Team forecast'!$B$3:$B$26,0),MATCH(CA$1,'Team forecast'!$R$2:$BH$2,0)))*(BY330+BX330+CH330)*0.01,-5000)</f>
        <v>331.65194294167668</v>
      </c>
      <c r="CB330" s="5">
        <f>MAX(INDEX('Team forecast'!$R$3:$BH$26,MATCH($B330,'Team forecast'!$B$3:$B$26,0),MATCH(CB$1,'Team forecast'!$R$2:$BH$2,0))*$BX330-(1-INDEX('Team forecast'!$R$3:$BH$26,MATCH($B330,'Team forecast'!$B$3:$B$26,0),MATCH(CB$1,'Team forecast'!$R$2:$BH$2,0)))*(BY330+BX330*2+CH330)*0.01,0)</f>
        <v>0</v>
      </c>
      <c r="CC330" s="5">
        <v>0</v>
      </c>
      <c r="CD330" s="5">
        <f>+AK330+BD330*Cockpit!$C$3+BW330*Cockpit!$C$3^2+BZ330*Cockpit!$C$3^3+CA330*Cockpit!$C$3^4+CB330*Cockpit!$C$3^5+CC330*Cockpit!$C$3^6</f>
        <v>83953.085011268558</v>
      </c>
      <c r="CE330" s="5"/>
      <c r="CF330" s="5"/>
      <c r="CG330" s="5">
        <v>0</v>
      </c>
      <c r="CH330" s="5">
        <f t="shared" si="403"/>
        <v>1984000</v>
      </c>
      <c r="CI330" s="5">
        <f t="shared" si="404"/>
        <v>1984000</v>
      </c>
      <c r="CJ330" s="1">
        <f t="shared" si="405"/>
        <v>4.2000000000000003E-2</v>
      </c>
      <c r="CK330" s="5">
        <f>RANK(CD330,$CD$2:$CD$622)+COUNTIF($CD$2:$CD330,$CD330)-1</f>
        <v>106</v>
      </c>
      <c r="CL330" s="5">
        <f>RANK(CJ330,$CJ$2:$CJ$622)+COUNTIF($CJ$2:$CJ330,$CJ330)-1</f>
        <v>18</v>
      </c>
    </row>
    <row r="331" spans="1:90" x14ac:dyDescent="0.3">
      <c r="A331" t="str">
        <f>Players!P332</f>
        <v>Borna Barišić</v>
      </c>
      <c r="B331" t="str">
        <f>Players!G332</f>
        <v>Croatia</v>
      </c>
      <c r="C331" t="str">
        <f>Players!AB332</f>
        <v>Defense</v>
      </c>
      <c r="D331" s="1"/>
      <c r="F331" t="str">
        <f>IFERROR(INDEX(Lookup!B:B,MATCH(INDEX(Players!C:C,MATCH(E331,Players!A:A,0)),Lookup!D:D,0)),"")</f>
        <v/>
      </c>
      <c r="G331">
        <f>IF(Players!AC332=0,10000000,Players!AC332)</f>
        <v>3495000</v>
      </c>
      <c r="H331" s="16">
        <f>INDEX('Team forecast'!$B$2:$AO$26,MATCH('Master data'!$B331,'Team forecast'!$B$2:$B$26,0),MATCH('Master data'!H$1,'Team forecast'!$B$2:$AO$2,0))</f>
        <v>1.3131656637198186</v>
      </c>
      <c r="I331" s="16">
        <f>INDEX('Team forecast'!$B$2:$AO$26,MATCH('Master data'!$B331,'Team forecast'!$B$2:$B$26,0),MATCH('Master data'!I$1,'Team forecast'!$B$2:$AO$2,0))</f>
        <v>1.0273865414141237</v>
      </c>
      <c r="J331" s="16">
        <f>INDEX('Team forecast'!$B$2:$AO$26,MATCH('Master data'!$B331,'Team forecast'!$B$2:$B$26,0),MATCH('Master data'!J$1,'Team forecast'!$B$2:$AO$2,0))</f>
        <v>0.35794120374663829</v>
      </c>
      <c r="K331" s="16">
        <f>INDEX('Team forecast'!$B$2:$AO$26,MATCH('Master data'!$B331,'Team forecast'!$B$2:$B$26,0),MATCH('Master data'!K$1,'Team forecast'!$B$2:$AO$2,0))</f>
        <v>3.3461992515270076</v>
      </c>
      <c r="L331" s="16">
        <f>INDEX('Team forecast'!$B$2:$AO$26,MATCH('Master data'!$B331,'Team forecast'!$B$2:$B$26,0),MATCH('Master data'!L$1,'Team forecast'!$B$2:$AO$2,0))</f>
        <v>3.339006259595902</v>
      </c>
      <c r="M331">
        <f>IF(Players!BC332=1,95,0)</f>
        <v>0</v>
      </c>
      <c r="N331" s="2">
        <f>Players!BN332</f>
        <v>0</v>
      </c>
      <c r="O331" s="2">
        <f>Players!BO332</f>
        <v>0</v>
      </c>
      <c r="P331" s="2">
        <f>Players!BP332</f>
        <v>0</v>
      </c>
      <c r="Q331" s="2">
        <f>Players!BQ332</f>
        <v>7.0000000000000007E-2</v>
      </c>
      <c r="R331" s="2">
        <f>Players!BR332</f>
        <v>0</v>
      </c>
      <c r="S331" s="2">
        <f t="shared" si="364"/>
        <v>1.3131656637198186</v>
      </c>
      <c r="T331" s="2">
        <f t="shared" si="365"/>
        <v>1.0273865414141237</v>
      </c>
      <c r="U331" s="16">
        <f>INDEX('Team forecast'!$B$2:$AO$26,MATCH('Master data'!$B331,'Team forecast'!$B$2:$B$26,0),MATCH('Master data'!U$1,'Team forecast'!$B$2:$AO$2,0))</f>
        <v>0.43785365853658542</v>
      </c>
      <c r="V331" s="16">
        <f>INDEX('Team forecast'!$B$2:$AO$26,MATCH('Master data'!$B331,'Team forecast'!$B$2:$B$26,0),MATCH('Master data'!V$1,'Team forecast'!$B$2:$AO$2,0))</f>
        <v>0.28526829268292692</v>
      </c>
      <c r="W331" s="16">
        <f>INDEX('Team forecast'!$B$2:$AO$26,MATCH('Master data'!$B331,'Team forecast'!$B$2:$B$26,0),MATCH('Master data'!W$1,'Team forecast'!$B$2:$AO$2,0))</f>
        <v>0.27687804878048777</v>
      </c>
      <c r="X331" s="5">
        <f t="shared" si="366"/>
        <v>-5000</v>
      </c>
      <c r="Y331" s="5">
        <f t="shared" si="367"/>
        <v>0</v>
      </c>
      <c r="Z331" s="5">
        <f t="shared" si="368"/>
        <v>0</v>
      </c>
      <c r="AA331" s="5">
        <f t="shared" si="369"/>
        <v>0</v>
      </c>
      <c r="AB331" s="5">
        <f t="shared" si="370"/>
        <v>0</v>
      </c>
      <c r="AC331" s="5">
        <f t="shared" si="371"/>
        <v>0</v>
      </c>
      <c r="AD331" s="5">
        <f t="shared" si="372"/>
        <v>0</v>
      </c>
      <c r="AE331" s="5">
        <f t="shared" si="373"/>
        <v>17897.060187331914</v>
      </c>
      <c r="AF331" s="5">
        <f t="shared" si="374"/>
        <v>0</v>
      </c>
      <c r="AG331" s="5">
        <f t="shared" si="375"/>
        <v>0</v>
      </c>
      <c r="AH331" s="5">
        <f t="shared" si="376"/>
        <v>0</v>
      </c>
      <c r="AI331" s="5">
        <f t="shared" si="377"/>
        <v>0</v>
      </c>
      <c r="AJ331" s="5">
        <f t="shared" si="378"/>
        <v>0</v>
      </c>
      <c r="AK331" s="5">
        <f>IFERROR(SUM(X331:AJ331),-5000)*((Cockpit!$C$3)^0)</f>
        <v>12897.060187331914</v>
      </c>
      <c r="AL331" s="16">
        <f>INDEX('Team forecast'!$B$2:$AO$26,MATCH('Master data'!$B331,'Team forecast'!$B$2:$B$26,0),MATCH('Master data'!AL$1,'Team forecast'!$B$2:$AO$2,0))</f>
        <v>1.3771320398413547</v>
      </c>
      <c r="AM331" s="16">
        <f>INDEX('Team forecast'!$B$2:$AO$26,MATCH('Master data'!$B331,'Team forecast'!$B$2:$B$26,0),MATCH('Master data'!AM$1,'Team forecast'!$B$2:$AO$2,0))</f>
        <v>0.97166693173319041</v>
      </c>
      <c r="AN331" s="16">
        <f>INDEX('Team forecast'!$B$2:$AO$26,MATCH('Master data'!$B331,'Team forecast'!$B$2:$B$26,0),MATCH('Master data'!AN$1,'Team forecast'!$B$2:$AO$2,0))</f>
        <v>0.37845165893685329</v>
      </c>
      <c r="AO331" s="16">
        <f>INDEX('Team forecast'!$B$2:$AO$26,MATCH('Master data'!$B331,'Team forecast'!$B$2:$B$26,0),MATCH('Master data'!AO$1,'Team forecast'!$B$2:$AO$2,0))</f>
        <v>3.5091979087523679</v>
      </c>
      <c r="AP331" s="16">
        <f>INDEX('Team forecast'!$B$2:$AO$26,MATCH('Master data'!$B331,'Team forecast'!$B$2:$B$26,0),MATCH('Master data'!AP$1,'Team forecast'!$B$2:$AO$2,0))</f>
        <v>3.1579175281328689</v>
      </c>
      <c r="AQ331" s="5">
        <f t="shared" si="379"/>
        <v>-5000</v>
      </c>
      <c r="AR331" s="5">
        <f>INDEX('Team forecast'!$B$2:$AO$26,MATCH('Master data'!$B331,'Team forecast'!$B$2:$B$26,0),MATCH('Master data'!AR$1,'Team forecast'!$B$2:$AO$2,0))*IF(X331&gt;0,25000,0)</f>
        <v>0</v>
      </c>
      <c r="AS331" s="16">
        <f>INDEX('Team forecast'!$B$2:$AO$26,MATCH('Master data'!$B331,'Team forecast'!$B$2:$B$26,0),MATCH('Master data'!AS$1,'Team forecast'!$B$2:$AO$2,0))*IF(X331&gt;0,5000,0)</f>
        <v>0</v>
      </c>
      <c r="AT331" s="16">
        <f>INDEX('Team forecast'!$B$2:$AO$26,MATCH('Master data'!$B331,'Team forecast'!$B$2:$B$26,0),MATCH('Master data'!AT$1,'Team forecast'!$B$2:$AO$2,0))*IF(X331&gt;0,-15000,0)</f>
        <v>0</v>
      </c>
      <c r="AU331" s="5">
        <f t="shared" si="380"/>
        <v>0</v>
      </c>
      <c r="AV331" s="5">
        <f t="shared" si="381"/>
        <v>0</v>
      </c>
      <c r="AW331" s="5">
        <f t="shared" si="382"/>
        <v>0</v>
      </c>
      <c r="AX331" s="5">
        <f t="shared" si="383"/>
        <v>18922.582946842664</v>
      </c>
      <c r="AY331" s="5">
        <f t="shared" si="384"/>
        <v>0</v>
      </c>
      <c r="AZ331" s="5">
        <f t="shared" si="385"/>
        <v>0</v>
      </c>
      <c r="BA331" s="5">
        <f t="shared" si="386"/>
        <v>0</v>
      </c>
      <c r="BB331" s="5">
        <f t="shared" si="387"/>
        <v>0</v>
      </c>
      <c r="BC331" s="5">
        <f t="shared" si="388"/>
        <v>0</v>
      </c>
      <c r="BD331" s="5">
        <f t="shared" si="389"/>
        <v>13922.582946842664</v>
      </c>
      <c r="BE331" s="16">
        <f>INDEX('Team forecast'!$B$2:$AO$26,MATCH('Master data'!$B331,'Team forecast'!$B$2:$B$26,0),MATCH('Master data'!BE$1,'Team forecast'!$B$2:$AO$2,0))</f>
        <v>0</v>
      </c>
      <c r="BF331" s="16">
        <f>INDEX('Team forecast'!$B$2:$AO$26,MATCH('Master data'!$B331,'Team forecast'!$B$2:$B$26,0),MATCH('Master data'!BF$1,'Team forecast'!$B$2:$AO$2,0))</f>
        <v>0</v>
      </c>
      <c r="BG331" s="16">
        <f>INDEX('Team forecast'!$B$2:$AO$26,MATCH('Master data'!$B331,'Team forecast'!$B$2:$B$26,0),MATCH('Master data'!BG$1,'Team forecast'!$B$2:$AO$2,0))</f>
        <v>0</v>
      </c>
      <c r="BH331" s="16">
        <f>INDEX('Team forecast'!$B$2:$AO$26,MATCH('Master data'!$B331,'Team forecast'!$B$2:$B$26,0),MATCH('Master data'!BH$1,'Team forecast'!$B$2:$AO$2,0))</f>
        <v>0</v>
      </c>
      <c r="BI331" s="16">
        <f>INDEX('Team forecast'!$B$2:$AO$26,MATCH('Master data'!$B331,'Team forecast'!$B$2:$B$26,0),MATCH('Master data'!BI$1,'Team forecast'!$B$2:$AO$2,0))</f>
        <v>0</v>
      </c>
      <c r="BJ331" s="5">
        <f t="shared" si="390"/>
        <v>-5000</v>
      </c>
      <c r="BK331" s="5">
        <f>INDEX('Team forecast'!$R$3:$BH$26,MATCH($B331,'Team forecast'!$B$3:$B$26,0),MATCH(BK$1,'Team forecast'!$R$2:$BH$2,0))*IF($X331&gt;0,25000,0)</f>
        <v>0</v>
      </c>
      <c r="BL331" s="5">
        <f>INDEX('Team forecast'!$R$3:$BH$26,MATCH($B331,'Team forecast'!$B$3:$B$26,0),MATCH(BL$1,'Team forecast'!$R$2:$BH$2,0))*IF($X331&gt;0,5000,0)</f>
        <v>0</v>
      </c>
      <c r="BM331" s="5">
        <f>INDEX('Team forecast'!$R$3:$BH$26,MATCH($B331,'Team forecast'!$B$3:$B$26,0),MATCH(BM$1,'Team forecast'!$R$2:$BH$2,0))*IF($X331&gt;0,-15000,0)</f>
        <v>0</v>
      </c>
      <c r="BN331" s="5">
        <f t="shared" si="391"/>
        <v>0</v>
      </c>
      <c r="BO331" s="5">
        <f t="shared" si="392"/>
        <v>0</v>
      </c>
      <c r="BP331" s="5">
        <f t="shared" si="393"/>
        <v>0</v>
      </c>
      <c r="BQ331" s="5">
        <f t="shared" si="394"/>
        <v>0</v>
      </c>
      <c r="BR331" s="5">
        <f t="shared" si="395"/>
        <v>0</v>
      </c>
      <c r="BS331" s="5">
        <f t="shared" si="396"/>
        <v>0</v>
      </c>
      <c r="BT331" s="5">
        <f t="shared" si="397"/>
        <v>0</v>
      </c>
      <c r="BU331" s="5">
        <f t="shared" si="398"/>
        <v>0</v>
      </c>
      <c r="BV331" s="5">
        <f t="shared" si="399"/>
        <v>0</v>
      </c>
      <c r="BW331" s="5">
        <f t="shared" si="400"/>
        <v>0</v>
      </c>
      <c r="BX331" s="5">
        <f t="shared" si="401"/>
        <v>13409.821567087289</v>
      </c>
      <c r="BY331" s="5">
        <f t="shared" si="402"/>
        <v>40229.464701261866</v>
      </c>
      <c r="BZ331" s="5">
        <f>MAX(INDEX('Team forecast'!$R$3:$BH$26,MATCH($B331,'Team forecast'!$B$3:$B$26,0),MATCH(BZ$1,'Team forecast'!$R$2:$BH$2,0))*($BX331)-(1-INDEX('Team forecast'!$R$3:$BH$26,MATCH($B331,'Team forecast'!$B$3:$B$26,0),MATCH(BZ$1,'Team forecast'!$R$2:$BH$2,0)))*(BY331+CH331)*0.01,-5000)</f>
        <v>-3481.6304547904565</v>
      </c>
      <c r="CA331" s="5">
        <f>MAX(INDEX('Team forecast'!$R$3:$BH$26,MATCH($B331,'Team forecast'!$B$3:$B$26,0),MATCH(CA$1,'Team forecast'!$R$2:$BH$2,0))*$BX331-(1-INDEX('Team forecast'!$R$3:$BH$26,MATCH($B331,'Team forecast'!$B$3:$B$26,0),MATCH(CA$1,'Team forecast'!$R$2:$BH$2,0)))*(BY331+BX331+CH331)*0.01,-5000)</f>
        <v>-5000</v>
      </c>
      <c r="CB331" s="5">
        <f>MAX(INDEX('Team forecast'!$R$3:$BH$26,MATCH($B331,'Team forecast'!$B$3:$B$26,0),MATCH(CB$1,'Team forecast'!$R$2:$BH$2,0))*$BX331-(1-INDEX('Team forecast'!$R$3:$BH$26,MATCH($B331,'Team forecast'!$B$3:$B$26,0),MATCH(CB$1,'Team forecast'!$R$2:$BH$2,0)))*(BY331+BX331*2+CH331)*0.01,0)</f>
        <v>0</v>
      </c>
      <c r="CC331" s="5">
        <v>0</v>
      </c>
      <c r="CD331" s="5">
        <f>+AK331+BD331*Cockpit!$C$3+BW331*Cockpit!$C$3^2+BZ331*Cockpit!$C$3^3+CA331*Cockpit!$C$3^4+CB331*Cockpit!$C$3^5+CC331*Cockpit!$C$3^6</f>
        <v>20159.533622079234</v>
      </c>
      <c r="CE331" s="5"/>
      <c r="CF331" s="5"/>
      <c r="CG331" s="5">
        <v>0</v>
      </c>
      <c r="CH331" s="5">
        <f t="shared" si="403"/>
        <v>3495000</v>
      </c>
      <c r="CI331" s="5">
        <f t="shared" si="404"/>
        <v>3495000</v>
      </c>
      <c r="CJ331" s="1">
        <f t="shared" si="405"/>
        <v>6.0000000000000001E-3</v>
      </c>
      <c r="CK331" s="5">
        <f>RANK(CD331,$CD$2:$CD$622)+COUNTIF($CD$2:$CD331,$CD331)-1</f>
        <v>311</v>
      </c>
      <c r="CL331" s="5">
        <f>RANK(CJ331,$CJ$2:$CJ$622)+COUNTIF($CJ$2:$CJ331,$CJ331)-1</f>
        <v>319</v>
      </c>
    </row>
    <row r="332" spans="1:90" x14ac:dyDescent="0.3">
      <c r="A332" t="str">
        <f>Players!P333</f>
        <v>Luka Ivanušec</v>
      </c>
      <c r="B332" t="str">
        <f>Players!G333</f>
        <v>Croatia</v>
      </c>
      <c r="C332" t="str">
        <f>Players!AB333</f>
        <v>Midfield</v>
      </c>
      <c r="D332" s="1"/>
      <c r="F332" t="str">
        <f>IFERROR(INDEX(Lookup!B:B,MATCH(INDEX(Players!C:C,MATCH(E332,Players!A:A,0)),Lookup!D:D,0)),"")</f>
        <v/>
      </c>
      <c r="G332">
        <f>IF(Players!AC333=0,10000000,Players!AC333)</f>
        <v>1995000</v>
      </c>
      <c r="H332" s="16">
        <f>INDEX('Team forecast'!$B$2:$AO$26,MATCH('Master data'!$B332,'Team forecast'!$B$2:$B$26,0),MATCH('Master data'!H$1,'Team forecast'!$B$2:$AO$2,0))</f>
        <v>1.3131656637198186</v>
      </c>
      <c r="I332" s="16">
        <f>INDEX('Team forecast'!$B$2:$AO$26,MATCH('Master data'!$B332,'Team forecast'!$B$2:$B$26,0),MATCH('Master data'!I$1,'Team forecast'!$B$2:$AO$2,0))</f>
        <v>1.0273865414141237</v>
      </c>
      <c r="J332" s="16">
        <f>INDEX('Team forecast'!$B$2:$AO$26,MATCH('Master data'!$B332,'Team forecast'!$B$2:$B$26,0),MATCH('Master data'!J$1,'Team forecast'!$B$2:$AO$2,0))</f>
        <v>0.35794120374663829</v>
      </c>
      <c r="K332" s="16">
        <f>INDEX('Team forecast'!$B$2:$AO$26,MATCH('Master data'!$B332,'Team forecast'!$B$2:$B$26,0),MATCH('Master data'!K$1,'Team forecast'!$B$2:$AO$2,0))</f>
        <v>3.3461992515270076</v>
      </c>
      <c r="L332" s="16">
        <f>INDEX('Team forecast'!$B$2:$AO$26,MATCH('Master data'!$B332,'Team forecast'!$B$2:$B$26,0),MATCH('Master data'!L$1,'Team forecast'!$B$2:$AO$2,0))</f>
        <v>3.339006259595902</v>
      </c>
      <c r="M332">
        <f>IF(Players!BC333=1,95,0)</f>
        <v>0</v>
      </c>
      <c r="N332" s="2">
        <f>Players!BN333</f>
        <v>0</v>
      </c>
      <c r="O332" s="2">
        <f>Players!BO333</f>
        <v>0</v>
      </c>
      <c r="P332" s="2">
        <f>Players!BP333</f>
        <v>0</v>
      </c>
      <c r="Q332" s="2">
        <f>Players!BQ333</f>
        <v>8.6788813886210223E-2</v>
      </c>
      <c r="R332" s="2">
        <f>Players!BR333</f>
        <v>0</v>
      </c>
      <c r="S332" s="2">
        <f t="shared" si="364"/>
        <v>1.3131656637198186</v>
      </c>
      <c r="T332" s="2">
        <f t="shared" si="365"/>
        <v>1.0273865414141237</v>
      </c>
      <c r="U332" s="16">
        <f>INDEX('Team forecast'!$B$2:$AO$26,MATCH('Master data'!$B332,'Team forecast'!$B$2:$B$26,0),MATCH('Master data'!U$1,'Team forecast'!$B$2:$AO$2,0))</f>
        <v>0.43785365853658542</v>
      </c>
      <c r="V332" s="16">
        <f>INDEX('Team forecast'!$B$2:$AO$26,MATCH('Master data'!$B332,'Team forecast'!$B$2:$B$26,0),MATCH('Master data'!V$1,'Team forecast'!$B$2:$AO$2,0))</f>
        <v>0.28526829268292692</v>
      </c>
      <c r="W332" s="16">
        <f>INDEX('Team forecast'!$B$2:$AO$26,MATCH('Master data'!$B332,'Team forecast'!$B$2:$B$26,0),MATCH('Master data'!W$1,'Team forecast'!$B$2:$AO$2,0))</f>
        <v>0.27687804878048777</v>
      </c>
      <c r="X332" s="5">
        <f t="shared" si="366"/>
        <v>-5000</v>
      </c>
      <c r="Y332" s="5">
        <f t="shared" si="367"/>
        <v>0</v>
      </c>
      <c r="Z332" s="5">
        <f t="shared" si="368"/>
        <v>0</v>
      </c>
      <c r="AA332" s="5">
        <f t="shared" si="369"/>
        <v>0</v>
      </c>
      <c r="AB332" s="5">
        <f t="shared" si="370"/>
        <v>0</v>
      </c>
      <c r="AC332" s="5">
        <f t="shared" si="371"/>
        <v>0</v>
      </c>
      <c r="AD332" s="5">
        <f t="shared" si="372"/>
        <v>0</v>
      </c>
      <c r="AE332" s="5">
        <f t="shared" si="373"/>
        <v>0</v>
      </c>
      <c r="AF332" s="5">
        <f t="shared" si="374"/>
        <v>0</v>
      </c>
      <c r="AG332" s="5">
        <f t="shared" si="375"/>
        <v>0</v>
      </c>
      <c r="AH332" s="5">
        <f t="shared" si="376"/>
        <v>0</v>
      </c>
      <c r="AI332" s="5">
        <f t="shared" si="377"/>
        <v>0</v>
      </c>
      <c r="AJ332" s="5">
        <f t="shared" si="378"/>
        <v>0</v>
      </c>
      <c r="AK332" s="5">
        <f>IFERROR(SUM(X332:AJ332),-5000)*((Cockpit!$C$3)^0)</f>
        <v>-5000</v>
      </c>
      <c r="AL332" s="16">
        <f>INDEX('Team forecast'!$B$2:$AO$26,MATCH('Master data'!$B332,'Team forecast'!$B$2:$B$26,0),MATCH('Master data'!AL$1,'Team forecast'!$B$2:$AO$2,0))</f>
        <v>1.3771320398413547</v>
      </c>
      <c r="AM332" s="16">
        <f>INDEX('Team forecast'!$B$2:$AO$26,MATCH('Master data'!$B332,'Team forecast'!$B$2:$B$26,0),MATCH('Master data'!AM$1,'Team forecast'!$B$2:$AO$2,0))</f>
        <v>0.97166693173319041</v>
      </c>
      <c r="AN332" s="16">
        <f>INDEX('Team forecast'!$B$2:$AO$26,MATCH('Master data'!$B332,'Team forecast'!$B$2:$B$26,0),MATCH('Master data'!AN$1,'Team forecast'!$B$2:$AO$2,0))</f>
        <v>0.37845165893685329</v>
      </c>
      <c r="AO332" s="16">
        <f>INDEX('Team forecast'!$B$2:$AO$26,MATCH('Master data'!$B332,'Team forecast'!$B$2:$B$26,0),MATCH('Master data'!AO$1,'Team forecast'!$B$2:$AO$2,0))</f>
        <v>3.5091979087523679</v>
      </c>
      <c r="AP332" s="16">
        <f>INDEX('Team forecast'!$B$2:$AO$26,MATCH('Master data'!$B332,'Team forecast'!$B$2:$B$26,0),MATCH('Master data'!AP$1,'Team forecast'!$B$2:$AO$2,0))</f>
        <v>3.1579175281328689</v>
      </c>
      <c r="AQ332" s="5">
        <f t="shared" si="379"/>
        <v>-5000</v>
      </c>
      <c r="AR332" s="5">
        <f>INDEX('Team forecast'!$B$2:$AO$26,MATCH('Master data'!$B332,'Team forecast'!$B$2:$B$26,0),MATCH('Master data'!AR$1,'Team forecast'!$B$2:$AO$2,0))*IF(X332&gt;0,25000,0)</f>
        <v>0</v>
      </c>
      <c r="AS332" s="16">
        <f>INDEX('Team forecast'!$B$2:$AO$26,MATCH('Master data'!$B332,'Team forecast'!$B$2:$B$26,0),MATCH('Master data'!AS$1,'Team forecast'!$B$2:$AO$2,0))*IF(X332&gt;0,5000,0)</f>
        <v>0</v>
      </c>
      <c r="AT332" s="16">
        <f>INDEX('Team forecast'!$B$2:$AO$26,MATCH('Master data'!$B332,'Team forecast'!$B$2:$B$26,0),MATCH('Master data'!AT$1,'Team forecast'!$B$2:$AO$2,0))*IF(X332&gt;0,-15000,0)</f>
        <v>0</v>
      </c>
      <c r="AU332" s="5">
        <f t="shared" si="380"/>
        <v>0</v>
      </c>
      <c r="AV332" s="5">
        <f t="shared" si="381"/>
        <v>0</v>
      </c>
      <c r="AW332" s="5">
        <f t="shared" si="382"/>
        <v>0</v>
      </c>
      <c r="AX332" s="5">
        <f t="shared" si="383"/>
        <v>0</v>
      </c>
      <c r="AY332" s="5">
        <f t="shared" si="384"/>
        <v>0</v>
      </c>
      <c r="AZ332" s="5">
        <f t="shared" si="385"/>
        <v>0</v>
      </c>
      <c r="BA332" s="5">
        <f t="shared" si="386"/>
        <v>0</v>
      </c>
      <c r="BB332" s="5">
        <f t="shared" si="387"/>
        <v>0</v>
      </c>
      <c r="BC332" s="5">
        <f t="shared" si="388"/>
        <v>0</v>
      </c>
      <c r="BD332" s="5">
        <f t="shared" si="389"/>
        <v>-5000</v>
      </c>
      <c r="BE332" s="16">
        <f>INDEX('Team forecast'!$B$2:$AO$26,MATCH('Master data'!$B332,'Team forecast'!$B$2:$B$26,0),MATCH('Master data'!BE$1,'Team forecast'!$B$2:$AO$2,0))</f>
        <v>0</v>
      </c>
      <c r="BF332" s="16">
        <f>INDEX('Team forecast'!$B$2:$AO$26,MATCH('Master data'!$B332,'Team forecast'!$B$2:$B$26,0),MATCH('Master data'!BF$1,'Team forecast'!$B$2:$AO$2,0))</f>
        <v>0</v>
      </c>
      <c r="BG332" s="16">
        <f>INDEX('Team forecast'!$B$2:$AO$26,MATCH('Master data'!$B332,'Team forecast'!$B$2:$B$26,0),MATCH('Master data'!BG$1,'Team forecast'!$B$2:$AO$2,0))</f>
        <v>0</v>
      </c>
      <c r="BH332" s="16">
        <f>INDEX('Team forecast'!$B$2:$AO$26,MATCH('Master data'!$B332,'Team forecast'!$B$2:$B$26,0),MATCH('Master data'!BH$1,'Team forecast'!$B$2:$AO$2,0))</f>
        <v>0</v>
      </c>
      <c r="BI332" s="16">
        <f>INDEX('Team forecast'!$B$2:$AO$26,MATCH('Master data'!$B332,'Team forecast'!$B$2:$B$26,0),MATCH('Master data'!BI$1,'Team forecast'!$B$2:$AO$2,0))</f>
        <v>0</v>
      </c>
      <c r="BJ332" s="5">
        <f t="shared" si="390"/>
        <v>-5000</v>
      </c>
      <c r="BK332" s="5">
        <f>INDEX('Team forecast'!$R$3:$BH$26,MATCH($B332,'Team forecast'!$B$3:$B$26,0),MATCH(BK$1,'Team forecast'!$R$2:$BH$2,0))*IF($X332&gt;0,25000,0)</f>
        <v>0</v>
      </c>
      <c r="BL332" s="5">
        <f>INDEX('Team forecast'!$R$3:$BH$26,MATCH($B332,'Team forecast'!$B$3:$B$26,0),MATCH(BL$1,'Team forecast'!$R$2:$BH$2,0))*IF($X332&gt;0,5000,0)</f>
        <v>0</v>
      </c>
      <c r="BM332" s="5">
        <f>INDEX('Team forecast'!$R$3:$BH$26,MATCH($B332,'Team forecast'!$B$3:$B$26,0),MATCH(BM$1,'Team forecast'!$R$2:$BH$2,0))*IF($X332&gt;0,-15000,0)</f>
        <v>0</v>
      </c>
      <c r="BN332" s="5">
        <f t="shared" si="391"/>
        <v>0</v>
      </c>
      <c r="BO332" s="5">
        <f t="shared" si="392"/>
        <v>0</v>
      </c>
      <c r="BP332" s="5">
        <f t="shared" si="393"/>
        <v>0</v>
      </c>
      <c r="BQ332" s="5">
        <f t="shared" si="394"/>
        <v>0</v>
      </c>
      <c r="BR332" s="5">
        <f t="shared" si="395"/>
        <v>0</v>
      </c>
      <c r="BS332" s="5">
        <f t="shared" si="396"/>
        <v>0</v>
      </c>
      <c r="BT332" s="5">
        <f t="shared" si="397"/>
        <v>0</v>
      </c>
      <c r="BU332" s="5">
        <f t="shared" si="398"/>
        <v>0</v>
      </c>
      <c r="BV332" s="5">
        <f t="shared" si="399"/>
        <v>0</v>
      </c>
      <c r="BW332" s="5">
        <f t="shared" si="400"/>
        <v>0</v>
      </c>
      <c r="BX332" s="5">
        <f t="shared" si="401"/>
        <v>-5000</v>
      </c>
      <c r="BY332" s="5">
        <f t="shared" si="402"/>
        <v>-15000</v>
      </c>
      <c r="BZ332" s="5">
        <f>MAX(INDEX('Team forecast'!$R$3:$BH$26,MATCH($B332,'Team forecast'!$B$3:$B$26,0),MATCH(BZ$1,'Team forecast'!$R$2:$BH$2,0))*($BX332)-(1-INDEX('Team forecast'!$R$3:$BH$26,MATCH($B332,'Team forecast'!$B$3:$B$26,0),MATCH(BZ$1,'Team forecast'!$R$2:$BH$2,0)))*(BY332+CH332)*0.01,-5000)</f>
        <v>-5000</v>
      </c>
      <c r="CA332" s="5">
        <f>MAX(INDEX('Team forecast'!$R$3:$BH$26,MATCH($B332,'Team forecast'!$B$3:$B$26,0),MATCH(CA$1,'Team forecast'!$R$2:$BH$2,0))*$BX332-(1-INDEX('Team forecast'!$R$3:$BH$26,MATCH($B332,'Team forecast'!$B$3:$B$26,0),MATCH(CA$1,'Team forecast'!$R$2:$BH$2,0)))*(BY332+BX332+CH332)*0.01,-5000)</f>
        <v>-5000</v>
      </c>
      <c r="CB332" s="5">
        <f>MAX(INDEX('Team forecast'!$R$3:$BH$26,MATCH($B332,'Team forecast'!$B$3:$B$26,0),MATCH(CB$1,'Team forecast'!$R$2:$BH$2,0))*$BX332-(1-INDEX('Team forecast'!$R$3:$BH$26,MATCH($B332,'Team forecast'!$B$3:$B$26,0),MATCH(CB$1,'Team forecast'!$R$2:$BH$2,0)))*(BY332+BX332*2+CH332)*0.01,0)</f>
        <v>0</v>
      </c>
      <c r="CC332" s="5">
        <v>0</v>
      </c>
      <c r="CD332" s="5">
        <f>+AK332+BD332*Cockpit!$C$3+BW332*Cockpit!$C$3^2+BZ332*Cockpit!$C$3^3+CA332*Cockpit!$C$3^4+CB332*Cockpit!$C$3^5+CC332*Cockpit!$C$3^6</f>
        <v>-10802.469135802468</v>
      </c>
      <c r="CE332" s="5"/>
      <c r="CF332" s="5"/>
      <c r="CG332" s="5">
        <v>0</v>
      </c>
      <c r="CH332" s="5">
        <f t="shared" si="403"/>
        <v>1995000</v>
      </c>
      <c r="CI332" s="5">
        <f t="shared" si="404"/>
        <v>1995000</v>
      </c>
      <c r="CJ332" s="1">
        <f t="shared" si="405"/>
        <v>-5.0000000000000001E-3</v>
      </c>
      <c r="CK332" s="5">
        <f>RANK(CD332,$CD$2:$CD$622)+COUNTIF($CD$2:$CD332,$CD332)-1</f>
        <v>515</v>
      </c>
      <c r="CL332" s="5">
        <f>RANK(CJ332,$CJ$2:$CJ$622)+COUNTIF($CJ$2:$CJ332,$CJ332)-1</f>
        <v>576</v>
      </c>
    </row>
    <row r="333" spans="1:90" x14ac:dyDescent="0.3">
      <c r="A333" t="str">
        <f>Players!P334</f>
        <v>Milan Badelj</v>
      </c>
      <c r="B333" t="str">
        <f>Players!G334</f>
        <v>Croatia</v>
      </c>
      <c r="C333" t="str">
        <f>Players!AB334</f>
        <v>Midfield</v>
      </c>
      <c r="D333" s="1"/>
      <c r="F333" t="str">
        <f>IFERROR(INDEX(Lookup!B:B,MATCH(INDEX(Players!C:C,MATCH(E333,Players!A:A,0)),Lookup!D:D,0)),"")</f>
        <v/>
      </c>
      <c r="G333">
        <f>IF(Players!AC334=0,10000000,Players!AC334)</f>
        <v>2495000</v>
      </c>
      <c r="H333" s="16">
        <f>INDEX('Team forecast'!$B$2:$AO$26,MATCH('Master data'!$B333,'Team forecast'!$B$2:$B$26,0),MATCH('Master data'!H$1,'Team forecast'!$B$2:$AO$2,0))</f>
        <v>1.3131656637198186</v>
      </c>
      <c r="I333" s="16">
        <f>INDEX('Team forecast'!$B$2:$AO$26,MATCH('Master data'!$B333,'Team forecast'!$B$2:$B$26,0),MATCH('Master data'!I$1,'Team forecast'!$B$2:$AO$2,0))</f>
        <v>1.0273865414141237</v>
      </c>
      <c r="J333" s="16">
        <f>INDEX('Team forecast'!$B$2:$AO$26,MATCH('Master data'!$B333,'Team forecast'!$B$2:$B$26,0),MATCH('Master data'!J$1,'Team forecast'!$B$2:$AO$2,0))</f>
        <v>0.35794120374663829</v>
      </c>
      <c r="K333" s="16">
        <f>INDEX('Team forecast'!$B$2:$AO$26,MATCH('Master data'!$B333,'Team forecast'!$B$2:$B$26,0),MATCH('Master data'!K$1,'Team forecast'!$B$2:$AO$2,0))</f>
        <v>3.3461992515270076</v>
      </c>
      <c r="L333" s="16">
        <f>INDEX('Team forecast'!$B$2:$AO$26,MATCH('Master data'!$B333,'Team forecast'!$B$2:$B$26,0),MATCH('Master data'!L$1,'Team forecast'!$B$2:$AO$2,0))</f>
        <v>3.339006259595902</v>
      </c>
      <c r="M333">
        <f>IF(Players!BC334=1,95,0)</f>
        <v>0</v>
      </c>
      <c r="N333" s="2">
        <f>Players!BN334</f>
        <v>0</v>
      </c>
      <c r="O333" s="2">
        <f>Players!BO334</f>
        <v>0</v>
      </c>
      <c r="P333" s="2">
        <f>Players!BP334</f>
        <v>0</v>
      </c>
      <c r="Q333" s="2">
        <f>Players!BQ334</f>
        <v>0.13043478260869565</v>
      </c>
      <c r="R333" s="2">
        <f>Players!BR334</f>
        <v>0</v>
      </c>
      <c r="S333" s="2">
        <f t="shared" si="364"/>
        <v>1.3131656637198186</v>
      </c>
      <c r="T333" s="2">
        <f t="shared" si="365"/>
        <v>1.0273865414141237</v>
      </c>
      <c r="U333" s="16">
        <f>INDEX('Team forecast'!$B$2:$AO$26,MATCH('Master data'!$B333,'Team forecast'!$B$2:$B$26,0),MATCH('Master data'!U$1,'Team forecast'!$B$2:$AO$2,0))</f>
        <v>0.43785365853658542</v>
      </c>
      <c r="V333" s="16">
        <f>INDEX('Team forecast'!$B$2:$AO$26,MATCH('Master data'!$B333,'Team forecast'!$B$2:$B$26,0),MATCH('Master data'!V$1,'Team forecast'!$B$2:$AO$2,0))</f>
        <v>0.28526829268292692</v>
      </c>
      <c r="W333" s="16">
        <f>INDEX('Team forecast'!$B$2:$AO$26,MATCH('Master data'!$B333,'Team forecast'!$B$2:$B$26,0),MATCH('Master data'!W$1,'Team forecast'!$B$2:$AO$2,0))</f>
        <v>0.27687804878048777</v>
      </c>
      <c r="X333" s="5">
        <f t="shared" si="366"/>
        <v>-5000</v>
      </c>
      <c r="Y333" s="5">
        <f t="shared" si="367"/>
        <v>0</v>
      </c>
      <c r="Z333" s="5">
        <f t="shared" si="368"/>
        <v>0</v>
      </c>
      <c r="AA333" s="5">
        <f t="shared" si="369"/>
        <v>0</v>
      </c>
      <c r="AB333" s="5">
        <f t="shared" si="370"/>
        <v>0</v>
      </c>
      <c r="AC333" s="5">
        <f t="shared" si="371"/>
        <v>0</v>
      </c>
      <c r="AD333" s="5">
        <f t="shared" si="372"/>
        <v>0</v>
      </c>
      <c r="AE333" s="5">
        <f t="shared" si="373"/>
        <v>0</v>
      </c>
      <c r="AF333" s="5">
        <f t="shared" si="374"/>
        <v>0</v>
      </c>
      <c r="AG333" s="5">
        <f t="shared" si="375"/>
        <v>0</v>
      </c>
      <c r="AH333" s="5">
        <f t="shared" si="376"/>
        <v>0</v>
      </c>
      <c r="AI333" s="5">
        <f t="shared" si="377"/>
        <v>0</v>
      </c>
      <c r="AJ333" s="5">
        <f t="shared" si="378"/>
        <v>0</v>
      </c>
      <c r="AK333" s="5">
        <f>IFERROR(SUM(X333:AJ333),-5000)*((Cockpit!$C$3)^0)</f>
        <v>-5000</v>
      </c>
      <c r="AL333" s="16">
        <f>INDEX('Team forecast'!$B$2:$AO$26,MATCH('Master data'!$B333,'Team forecast'!$B$2:$B$26,0),MATCH('Master data'!AL$1,'Team forecast'!$B$2:$AO$2,0))</f>
        <v>1.3771320398413547</v>
      </c>
      <c r="AM333" s="16">
        <f>INDEX('Team forecast'!$B$2:$AO$26,MATCH('Master data'!$B333,'Team forecast'!$B$2:$B$26,0),MATCH('Master data'!AM$1,'Team forecast'!$B$2:$AO$2,0))</f>
        <v>0.97166693173319041</v>
      </c>
      <c r="AN333" s="16">
        <f>INDEX('Team forecast'!$B$2:$AO$26,MATCH('Master data'!$B333,'Team forecast'!$B$2:$B$26,0),MATCH('Master data'!AN$1,'Team forecast'!$B$2:$AO$2,0))</f>
        <v>0.37845165893685329</v>
      </c>
      <c r="AO333" s="16">
        <f>INDEX('Team forecast'!$B$2:$AO$26,MATCH('Master data'!$B333,'Team forecast'!$B$2:$B$26,0),MATCH('Master data'!AO$1,'Team forecast'!$B$2:$AO$2,0))</f>
        <v>3.5091979087523679</v>
      </c>
      <c r="AP333" s="16">
        <f>INDEX('Team forecast'!$B$2:$AO$26,MATCH('Master data'!$B333,'Team forecast'!$B$2:$B$26,0),MATCH('Master data'!AP$1,'Team forecast'!$B$2:$AO$2,0))</f>
        <v>3.1579175281328689</v>
      </c>
      <c r="AQ333" s="5">
        <f t="shared" si="379"/>
        <v>-5000</v>
      </c>
      <c r="AR333" s="5">
        <f>INDEX('Team forecast'!$B$2:$AO$26,MATCH('Master data'!$B333,'Team forecast'!$B$2:$B$26,0),MATCH('Master data'!AR$1,'Team forecast'!$B$2:$AO$2,0))*IF(X333&gt;0,25000,0)</f>
        <v>0</v>
      </c>
      <c r="AS333" s="16">
        <f>INDEX('Team forecast'!$B$2:$AO$26,MATCH('Master data'!$B333,'Team forecast'!$B$2:$B$26,0),MATCH('Master data'!AS$1,'Team forecast'!$B$2:$AO$2,0))*IF(X333&gt;0,5000,0)</f>
        <v>0</v>
      </c>
      <c r="AT333" s="16">
        <f>INDEX('Team forecast'!$B$2:$AO$26,MATCH('Master data'!$B333,'Team forecast'!$B$2:$B$26,0),MATCH('Master data'!AT$1,'Team forecast'!$B$2:$AO$2,0))*IF(X333&gt;0,-15000,0)</f>
        <v>0</v>
      </c>
      <c r="AU333" s="5">
        <f t="shared" si="380"/>
        <v>0</v>
      </c>
      <c r="AV333" s="5">
        <f t="shared" si="381"/>
        <v>0</v>
      </c>
      <c r="AW333" s="5">
        <f t="shared" si="382"/>
        <v>0</v>
      </c>
      <c r="AX333" s="5">
        <f t="shared" si="383"/>
        <v>0</v>
      </c>
      <c r="AY333" s="5">
        <f t="shared" si="384"/>
        <v>0</v>
      </c>
      <c r="AZ333" s="5">
        <f t="shared" si="385"/>
        <v>0</v>
      </c>
      <c r="BA333" s="5">
        <f t="shared" si="386"/>
        <v>0</v>
      </c>
      <c r="BB333" s="5">
        <f t="shared" si="387"/>
        <v>0</v>
      </c>
      <c r="BC333" s="5">
        <f t="shared" si="388"/>
        <v>0</v>
      </c>
      <c r="BD333" s="5">
        <f t="shared" si="389"/>
        <v>-5000</v>
      </c>
      <c r="BE333" s="16">
        <f>INDEX('Team forecast'!$B$2:$AO$26,MATCH('Master data'!$B333,'Team forecast'!$B$2:$B$26,0),MATCH('Master data'!BE$1,'Team forecast'!$B$2:$AO$2,0))</f>
        <v>0</v>
      </c>
      <c r="BF333" s="16">
        <f>INDEX('Team forecast'!$B$2:$AO$26,MATCH('Master data'!$B333,'Team forecast'!$B$2:$B$26,0),MATCH('Master data'!BF$1,'Team forecast'!$B$2:$AO$2,0))</f>
        <v>0</v>
      </c>
      <c r="BG333" s="16">
        <f>INDEX('Team forecast'!$B$2:$AO$26,MATCH('Master data'!$B333,'Team forecast'!$B$2:$B$26,0),MATCH('Master data'!BG$1,'Team forecast'!$B$2:$AO$2,0))</f>
        <v>0</v>
      </c>
      <c r="BH333" s="16">
        <f>INDEX('Team forecast'!$B$2:$AO$26,MATCH('Master data'!$B333,'Team forecast'!$B$2:$B$26,0),MATCH('Master data'!BH$1,'Team forecast'!$B$2:$AO$2,0))</f>
        <v>0</v>
      </c>
      <c r="BI333" s="16">
        <f>INDEX('Team forecast'!$B$2:$AO$26,MATCH('Master data'!$B333,'Team forecast'!$B$2:$B$26,0),MATCH('Master data'!BI$1,'Team forecast'!$B$2:$AO$2,0))</f>
        <v>0</v>
      </c>
      <c r="BJ333" s="5">
        <f t="shared" si="390"/>
        <v>-5000</v>
      </c>
      <c r="BK333" s="5">
        <f>INDEX('Team forecast'!$R$3:$BH$26,MATCH($B333,'Team forecast'!$B$3:$B$26,0),MATCH(BK$1,'Team forecast'!$R$2:$BH$2,0))*IF($X333&gt;0,25000,0)</f>
        <v>0</v>
      </c>
      <c r="BL333" s="5">
        <f>INDEX('Team forecast'!$R$3:$BH$26,MATCH($B333,'Team forecast'!$B$3:$B$26,0),MATCH(BL$1,'Team forecast'!$R$2:$BH$2,0))*IF($X333&gt;0,5000,0)</f>
        <v>0</v>
      </c>
      <c r="BM333" s="5">
        <f>INDEX('Team forecast'!$R$3:$BH$26,MATCH($B333,'Team forecast'!$B$3:$B$26,0),MATCH(BM$1,'Team forecast'!$R$2:$BH$2,0))*IF($X333&gt;0,-15000,0)</f>
        <v>0</v>
      </c>
      <c r="BN333" s="5">
        <f t="shared" si="391"/>
        <v>0</v>
      </c>
      <c r="BO333" s="5">
        <f t="shared" si="392"/>
        <v>0</v>
      </c>
      <c r="BP333" s="5">
        <f t="shared" si="393"/>
        <v>0</v>
      </c>
      <c r="BQ333" s="5">
        <f t="shared" si="394"/>
        <v>0</v>
      </c>
      <c r="BR333" s="5">
        <f t="shared" si="395"/>
        <v>0</v>
      </c>
      <c r="BS333" s="5">
        <f t="shared" si="396"/>
        <v>0</v>
      </c>
      <c r="BT333" s="5">
        <f t="shared" si="397"/>
        <v>0</v>
      </c>
      <c r="BU333" s="5">
        <f t="shared" si="398"/>
        <v>0</v>
      </c>
      <c r="BV333" s="5">
        <f t="shared" si="399"/>
        <v>0</v>
      </c>
      <c r="BW333" s="5">
        <f t="shared" si="400"/>
        <v>0</v>
      </c>
      <c r="BX333" s="5">
        <f t="shared" si="401"/>
        <v>-5000</v>
      </c>
      <c r="BY333" s="5">
        <f t="shared" si="402"/>
        <v>-15000</v>
      </c>
      <c r="BZ333" s="5">
        <f>MAX(INDEX('Team forecast'!$R$3:$BH$26,MATCH($B333,'Team forecast'!$B$3:$B$26,0),MATCH(BZ$1,'Team forecast'!$R$2:$BH$2,0))*($BX333)-(1-INDEX('Team forecast'!$R$3:$BH$26,MATCH($B333,'Team forecast'!$B$3:$B$26,0),MATCH(BZ$1,'Team forecast'!$R$2:$BH$2,0)))*(BY333+CH333)*0.01,-5000)</f>
        <v>-5000</v>
      </c>
      <c r="CA333" s="5">
        <f>MAX(INDEX('Team forecast'!$R$3:$BH$26,MATCH($B333,'Team forecast'!$B$3:$B$26,0),MATCH(CA$1,'Team forecast'!$R$2:$BH$2,0))*$BX333-(1-INDEX('Team forecast'!$R$3:$BH$26,MATCH($B333,'Team forecast'!$B$3:$B$26,0),MATCH(CA$1,'Team forecast'!$R$2:$BH$2,0)))*(BY333+BX333+CH333)*0.01,-5000)</f>
        <v>-5000</v>
      </c>
      <c r="CB333" s="5">
        <f>MAX(INDEX('Team forecast'!$R$3:$BH$26,MATCH($B333,'Team forecast'!$B$3:$B$26,0),MATCH(CB$1,'Team forecast'!$R$2:$BH$2,0))*$BX333-(1-INDEX('Team forecast'!$R$3:$BH$26,MATCH($B333,'Team forecast'!$B$3:$B$26,0),MATCH(CB$1,'Team forecast'!$R$2:$BH$2,0)))*(BY333+BX333*2+CH333)*0.01,0)</f>
        <v>0</v>
      </c>
      <c r="CC333" s="5">
        <v>0</v>
      </c>
      <c r="CD333" s="5">
        <f>+AK333+BD333*Cockpit!$C$3+BW333*Cockpit!$C$3^2+BZ333*Cockpit!$C$3^3+CA333*Cockpit!$C$3^4+CB333*Cockpit!$C$3^5+CC333*Cockpit!$C$3^6</f>
        <v>-10802.469135802468</v>
      </c>
      <c r="CE333" s="5"/>
      <c r="CF333" s="5"/>
      <c r="CG333" s="5">
        <v>0</v>
      </c>
      <c r="CH333" s="5">
        <f t="shared" si="403"/>
        <v>2495000</v>
      </c>
      <c r="CI333" s="5">
        <f t="shared" si="404"/>
        <v>2495000</v>
      </c>
      <c r="CJ333" s="1">
        <f t="shared" si="405"/>
        <v>-4.0000000000000001E-3</v>
      </c>
      <c r="CK333" s="5">
        <f>RANK(CD333,$CD$2:$CD$622)+COUNTIF($CD$2:$CD333,$CD333)-1</f>
        <v>516</v>
      </c>
      <c r="CL333" s="5">
        <f>RANK(CJ333,$CJ$2:$CJ$622)+COUNTIF($CJ$2:$CJ333,$CJ333)-1</f>
        <v>518</v>
      </c>
    </row>
    <row r="334" spans="1:90" x14ac:dyDescent="0.3">
      <c r="A334" t="str">
        <f>Players!P335</f>
        <v xml:space="preserve"> Ru. Silva</v>
      </c>
      <c r="B334" t="str">
        <f>Players!G335</f>
        <v>Portugal</v>
      </c>
      <c r="C334" t="str">
        <f>Players!AB335</f>
        <v>Goalkeeper</v>
      </c>
      <c r="D334" s="1"/>
      <c r="F334" t="str">
        <f>IFERROR(INDEX(Lookup!B:B,MATCH(INDEX(Players!C:C,MATCH(E334,Players!A:A,0)),Lookup!D:D,0)),"")</f>
        <v/>
      </c>
      <c r="G334">
        <f>IF(Players!AC335=0,10000000,Players!AC335)</f>
        <v>3995000</v>
      </c>
      <c r="H334" s="16">
        <f>INDEX('Team forecast'!$B$2:$AO$26,MATCH('Master data'!$B334,'Team forecast'!$B$2:$B$26,0),MATCH('Master data'!H$1,'Team forecast'!$B$2:$AO$2,0))</f>
        <v>1.1572524079669981</v>
      </c>
      <c r="I334" s="16">
        <f>INDEX('Team forecast'!$B$2:$AO$26,MATCH('Master data'!$B334,'Team forecast'!$B$2:$B$26,0),MATCH('Master data'!I$1,'Team forecast'!$B$2:$AO$2,0))</f>
        <v>1.3803959592812078</v>
      </c>
      <c r="J334" s="16">
        <f>INDEX('Team forecast'!$B$2:$AO$26,MATCH('Master data'!$B334,'Team forecast'!$B$2:$B$26,0),MATCH('Master data'!J$1,'Team forecast'!$B$2:$AO$2,0))</f>
        <v>0.25147895791583169</v>
      </c>
      <c r="K334" s="16">
        <f>INDEX('Team forecast'!$B$2:$AO$26,MATCH('Master data'!$B334,'Team forecast'!$B$2:$B$26,0),MATCH('Master data'!K$1,'Team forecast'!$B$2:$AO$2,0))</f>
        <v>3.9411323264330633</v>
      </c>
      <c r="L334" s="16">
        <f>INDEX('Team forecast'!$B$2:$AO$26,MATCH('Master data'!$B334,'Team forecast'!$B$2:$B$26,0),MATCH('Master data'!L$1,'Team forecast'!$B$2:$AO$2,0))</f>
        <v>4.141187877843624</v>
      </c>
      <c r="M334">
        <f>IF(Players!BC335=1,95,0)</f>
        <v>0</v>
      </c>
      <c r="N334" s="2">
        <f>Players!BN335</f>
        <v>0</v>
      </c>
      <c r="O334" s="2">
        <f>Players!BO335</f>
        <v>0</v>
      </c>
      <c r="P334" s="2">
        <f>Players!BP335</f>
        <v>0</v>
      </c>
      <c r="Q334" s="2">
        <f>Players!BQ335</f>
        <v>1.5625E-2</v>
      </c>
      <c r="R334" s="2">
        <f>Players!BR335</f>
        <v>0</v>
      </c>
      <c r="S334" s="2">
        <f t="shared" si="364"/>
        <v>1.1572524079669981</v>
      </c>
      <c r="T334" s="2">
        <f t="shared" si="365"/>
        <v>1.3803959592812078</v>
      </c>
      <c r="U334" s="16">
        <f>INDEX('Team forecast'!$B$2:$AO$26,MATCH('Master data'!$B334,'Team forecast'!$B$2:$B$26,0),MATCH('Master data'!U$1,'Team forecast'!$B$2:$AO$2,0))</f>
        <v>0.30420841683366728</v>
      </c>
      <c r="V334" s="16">
        <f>INDEX('Team forecast'!$B$2:$AO$26,MATCH('Master data'!$B334,'Team forecast'!$B$2:$B$26,0),MATCH('Master data'!V$1,'Team forecast'!$B$2:$AO$2,0))</f>
        <v>0.28577154308617242</v>
      </c>
      <c r="W334" s="16">
        <f>INDEX('Team forecast'!$B$2:$AO$26,MATCH('Master data'!$B334,'Team forecast'!$B$2:$B$26,0),MATCH('Master data'!W$1,'Team forecast'!$B$2:$AO$2,0))</f>
        <v>0.41002004008016041</v>
      </c>
      <c r="X334" s="5">
        <f t="shared" si="366"/>
        <v>-5000</v>
      </c>
      <c r="Y334" s="5">
        <f t="shared" si="367"/>
        <v>0</v>
      </c>
      <c r="Z334" s="5">
        <f t="shared" si="368"/>
        <v>0</v>
      </c>
      <c r="AA334" s="5">
        <f t="shared" si="369"/>
        <v>0</v>
      </c>
      <c r="AB334" s="5">
        <f t="shared" si="370"/>
        <v>0</v>
      </c>
      <c r="AC334" s="5">
        <f t="shared" si="371"/>
        <v>0</v>
      </c>
      <c r="AD334" s="5">
        <f t="shared" si="372"/>
        <v>0</v>
      </c>
      <c r="AE334" s="5">
        <f t="shared" si="373"/>
        <v>18860.921843687378</v>
      </c>
      <c r="AF334" s="5">
        <f t="shared" si="374"/>
        <v>13803.95959281208</v>
      </c>
      <c r="AG334" s="5">
        <f t="shared" si="375"/>
        <v>0</v>
      </c>
      <c r="AH334" s="5">
        <f t="shared" si="376"/>
        <v>0</v>
      </c>
      <c r="AI334" s="5">
        <f t="shared" si="377"/>
        <v>0</v>
      </c>
      <c r="AJ334" s="5">
        <f t="shared" si="378"/>
        <v>0</v>
      </c>
      <c r="AK334" s="5">
        <f>IFERROR(SUM(X334:AJ334),-5000)*((Cockpit!$C$3)^0)</f>
        <v>27664.881436499458</v>
      </c>
      <c r="AL334" s="16">
        <f>INDEX('Team forecast'!$B$2:$AO$26,MATCH('Master data'!$B334,'Team forecast'!$B$2:$B$26,0),MATCH('Master data'!AL$1,'Team forecast'!$B$2:$AO$2,0))</f>
        <v>1.0653773971622162</v>
      </c>
      <c r="AM334" s="16">
        <f>INDEX('Team forecast'!$B$2:$AO$26,MATCH('Master data'!$B334,'Team forecast'!$B$2:$B$26,0),MATCH('Master data'!AM$1,'Team forecast'!$B$2:$AO$2,0))</f>
        <v>1.2775519171058518</v>
      </c>
      <c r="AN334" s="16">
        <f>INDEX('Team forecast'!$B$2:$AO$26,MATCH('Master data'!$B334,'Team forecast'!$B$2:$B$26,0),MATCH('Master data'!AN$1,'Team forecast'!$B$2:$AO$2,0))</f>
        <v>0.27871879264670468</v>
      </c>
      <c r="AO334" s="16">
        <f>INDEX('Team forecast'!$B$2:$AO$26,MATCH('Master data'!$B334,'Team forecast'!$B$2:$B$26,0),MATCH('Master data'!AO$1,'Team forecast'!$B$2:$AO$2,0))</f>
        <v>3.6282433036223725</v>
      </c>
      <c r="AP334" s="16">
        <f>INDEX('Team forecast'!$B$2:$AO$26,MATCH('Master data'!$B334,'Team forecast'!$B$2:$B$26,0),MATCH('Master data'!AP$1,'Team forecast'!$B$2:$AO$2,0))</f>
        <v>3.8326557513175556</v>
      </c>
      <c r="AQ334" s="5">
        <f t="shared" si="379"/>
        <v>-5000</v>
      </c>
      <c r="AR334" s="5">
        <f>INDEX('Team forecast'!$B$2:$AO$26,MATCH('Master data'!$B334,'Team forecast'!$B$2:$B$26,0),MATCH('Master data'!AR$1,'Team forecast'!$B$2:$AO$2,0))*IF(X334&gt;0,25000,0)</f>
        <v>0</v>
      </c>
      <c r="AS334" s="16">
        <f>INDEX('Team forecast'!$B$2:$AO$26,MATCH('Master data'!$B334,'Team forecast'!$B$2:$B$26,0),MATCH('Master data'!AS$1,'Team forecast'!$B$2:$AO$2,0))*IF(X334&gt;0,5000,0)</f>
        <v>0</v>
      </c>
      <c r="AT334" s="16">
        <f>INDEX('Team forecast'!$B$2:$AO$26,MATCH('Master data'!$B334,'Team forecast'!$B$2:$B$26,0),MATCH('Master data'!AT$1,'Team forecast'!$B$2:$AO$2,0))*IF(X334&gt;0,-15000,0)</f>
        <v>0</v>
      </c>
      <c r="AU334" s="5">
        <f t="shared" si="380"/>
        <v>0</v>
      </c>
      <c r="AV334" s="5">
        <f t="shared" si="381"/>
        <v>0</v>
      </c>
      <c r="AW334" s="5">
        <f t="shared" si="382"/>
        <v>0</v>
      </c>
      <c r="AX334" s="5">
        <f t="shared" si="383"/>
        <v>20903.909448502851</v>
      </c>
      <c r="AY334" s="5">
        <f t="shared" si="384"/>
        <v>12775.51917105852</v>
      </c>
      <c r="AZ334" s="5">
        <f t="shared" si="385"/>
        <v>0</v>
      </c>
      <c r="BA334" s="5">
        <f t="shared" si="386"/>
        <v>0</v>
      </c>
      <c r="BB334" s="5">
        <f t="shared" si="387"/>
        <v>0</v>
      </c>
      <c r="BC334" s="5">
        <f t="shared" si="388"/>
        <v>0</v>
      </c>
      <c r="BD334" s="5">
        <f t="shared" si="389"/>
        <v>28679.428619561371</v>
      </c>
      <c r="BE334" s="16">
        <f>INDEX('Team forecast'!$B$2:$AO$26,MATCH('Master data'!$B334,'Team forecast'!$B$2:$B$26,0),MATCH('Master data'!BE$1,'Team forecast'!$B$2:$AO$2,0))</f>
        <v>0</v>
      </c>
      <c r="BF334" s="16">
        <f>INDEX('Team forecast'!$B$2:$AO$26,MATCH('Master data'!$B334,'Team forecast'!$B$2:$B$26,0),MATCH('Master data'!BF$1,'Team forecast'!$B$2:$AO$2,0))</f>
        <v>0</v>
      </c>
      <c r="BG334" s="16">
        <f>INDEX('Team forecast'!$B$2:$AO$26,MATCH('Master data'!$B334,'Team forecast'!$B$2:$B$26,0),MATCH('Master data'!BG$1,'Team forecast'!$B$2:$AO$2,0))</f>
        <v>0</v>
      </c>
      <c r="BH334" s="16">
        <f>INDEX('Team forecast'!$B$2:$AO$26,MATCH('Master data'!$B334,'Team forecast'!$B$2:$B$26,0),MATCH('Master data'!BH$1,'Team forecast'!$B$2:$AO$2,0))</f>
        <v>0</v>
      </c>
      <c r="BI334" s="16">
        <f>INDEX('Team forecast'!$B$2:$AO$26,MATCH('Master data'!$B334,'Team forecast'!$B$2:$B$26,0),MATCH('Master data'!BI$1,'Team forecast'!$B$2:$AO$2,0))</f>
        <v>0</v>
      </c>
      <c r="BJ334" s="5">
        <f t="shared" si="390"/>
        <v>-5000</v>
      </c>
      <c r="BK334" s="5">
        <f>INDEX('Team forecast'!$R$3:$BH$26,MATCH($B334,'Team forecast'!$B$3:$B$26,0),MATCH(BK$1,'Team forecast'!$R$2:$BH$2,0))*IF($X334&gt;0,25000,0)</f>
        <v>0</v>
      </c>
      <c r="BL334" s="5">
        <f>INDEX('Team forecast'!$R$3:$BH$26,MATCH($B334,'Team forecast'!$B$3:$B$26,0),MATCH(BL$1,'Team forecast'!$R$2:$BH$2,0))*IF($X334&gt;0,5000,0)</f>
        <v>0</v>
      </c>
      <c r="BM334" s="5">
        <f>INDEX('Team forecast'!$R$3:$BH$26,MATCH($B334,'Team forecast'!$B$3:$B$26,0),MATCH(BM$1,'Team forecast'!$R$2:$BH$2,0))*IF($X334&gt;0,-15000,0)</f>
        <v>0</v>
      </c>
      <c r="BN334" s="5">
        <f t="shared" si="391"/>
        <v>0</v>
      </c>
      <c r="BO334" s="5">
        <f t="shared" si="392"/>
        <v>0</v>
      </c>
      <c r="BP334" s="5">
        <f t="shared" si="393"/>
        <v>0</v>
      </c>
      <c r="BQ334" s="5">
        <f t="shared" si="394"/>
        <v>0</v>
      </c>
      <c r="BR334" s="5">
        <f t="shared" si="395"/>
        <v>0</v>
      </c>
      <c r="BS334" s="5">
        <f t="shared" si="396"/>
        <v>0</v>
      </c>
      <c r="BT334" s="5">
        <f t="shared" si="397"/>
        <v>0</v>
      </c>
      <c r="BU334" s="5">
        <f t="shared" si="398"/>
        <v>0</v>
      </c>
      <c r="BV334" s="5">
        <f t="shared" si="399"/>
        <v>0</v>
      </c>
      <c r="BW334" s="5">
        <f t="shared" si="400"/>
        <v>0</v>
      </c>
      <c r="BX334" s="5">
        <f t="shared" si="401"/>
        <v>28172.155028030415</v>
      </c>
      <c r="BY334" s="5">
        <f t="shared" si="402"/>
        <v>84516.465084091236</v>
      </c>
      <c r="BZ334" s="5">
        <f>MAX(INDEX('Team forecast'!$R$3:$BH$26,MATCH($B334,'Team forecast'!$B$3:$B$26,0),MATCH(BZ$1,'Team forecast'!$R$2:$BH$2,0))*($BX334)-(1-INDEX('Team forecast'!$R$3:$BH$26,MATCH($B334,'Team forecast'!$B$3:$B$26,0),MATCH(BZ$1,'Team forecast'!$R$2:$BH$2,0)))*(BY334+CH334)*0.01,-5000)</f>
        <v>11059.962927257826</v>
      </c>
      <c r="CA334" s="5">
        <f>MAX(INDEX('Team forecast'!$R$3:$BH$26,MATCH($B334,'Team forecast'!$B$3:$B$26,0),MATCH(CA$1,'Team forecast'!$R$2:$BH$2,0))*$BX334-(1-INDEX('Team forecast'!$R$3:$BH$26,MATCH($B334,'Team forecast'!$B$3:$B$26,0),MATCH(CA$1,'Team forecast'!$R$2:$BH$2,0)))*(BY334+BX334+CH334)*0.01,-5000)</f>
        <v>-5000</v>
      </c>
      <c r="CB334" s="5">
        <f>MAX(INDEX('Team forecast'!$R$3:$BH$26,MATCH($B334,'Team forecast'!$B$3:$B$26,0),MATCH(CB$1,'Team forecast'!$R$2:$BH$2,0))*$BX334-(1-INDEX('Team forecast'!$R$3:$BH$26,MATCH($B334,'Team forecast'!$B$3:$B$26,0),MATCH(CB$1,'Team forecast'!$R$2:$BH$2,0)))*(BY334+BX334*2+CH334)*0.01,0)</f>
        <v>0</v>
      </c>
      <c r="CC334" s="5">
        <v>0</v>
      </c>
      <c r="CD334" s="5">
        <f>+AK334+BD334*Cockpit!$C$3+BW334*Cockpit!$C$3^2+BZ334*Cockpit!$C$3^3+CA334*Cockpit!$C$3^4+CB334*Cockpit!$C$3^5+CC334*Cockpit!$C$3^6</f>
        <v>49073.872247740219</v>
      </c>
      <c r="CE334" s="5"/>
      <c r="CF334" s="5"/>
      <c r="CG334" s="5">
        <v>0</v>
      </c>
      <c r="CH334" s="5">
        <f t="shared" si="403"/>
        <v>3995000</v>
      </c>
      <c r="CI334" s="5">
        <f t="shared" si="404"/>
        <v>3995000</v>
      </c>
      <c r="CJ334" s="1">
        <f t="shared" si="405"/>
        <v>1.2E-2</v>
      </c>
      <c r="CK334" s="5">
        <f>RANK(CD334,$CD$2:$CD$622)+COUNTIF($CD$2:$CD334,$CD334)-1</f>
        <v>178</v>
      </c>
      <c r="CL334" s="5">
        <f>RANK(CJ334,$CJ$2:$CJ$622)+COUNTIF($CJ$2:$CJ334,$CJ334)-1</f>
        <v>205</v>
      </c>
    </row>
    <row r="335" spans="1:90" x14ac:dyDescent="0.3">
      <c r="A335" t="str">
        <f>Players!P336</f>
        <v>Anatolii Trubin</v>
      </c>
      <c r="B335" t="str">
        <f>Players!G336</f>
        <v>Ukraine</v>
      </c>
      <c r="C335" t="str">
        <f>Players!AB336</f>
        <v>Goalkeeper</v>
      </c>
      <c r="D335" s="1"/>
      <c r="F335" t="str">
        <f>IFERROR(INDEX(Lookup!B:B,MATCH(INDEX(Players!C:C,MATCH(E335,Players!A:A,0)),Lookup!D:D,0)),"")</f>
        <v/>
      </c>
      <c r="G335">
        <f>IF(Players!AC336=0,10000000,Players!AC336)</f>
        <v>3495000</v>
      </c>
      <c r="H335" s="16">
        <f>INDEX('Team forecast'!$B$2:$AO$26,MATCH('Master data'!$B335,'Team forecast'!$B$2:$B$26,0),MATCH('Master data'!H$1,'Team forecast'!$B$2:$AO$2,0))</f>
        <v>1.6656893725023201</v>
      </c>
      <c r="I335" s="16">
        <f>INDEX('Team forecast'!$B$2:$AO$26,MATCH('Master data'!$B335,'Team forecast'!$B$2:$B$26,0),MATCH('Master data'!I$1,'Team forecast'!$B$2:$AO$2,0))</f>
        <v>0.7981888047975968</v>
      </c>
      <c r="J335" s="16">
        <f>INDEX('Team forecast'!$B$2:$AO$26,MATCH('Master data'!$B335,'Team forecast'!$B$2:$B$26,0),MATCH('Master data'!J$1,'Team forecast'!$B$2:$AO$2,0))</f>
        <v>0.45014352402215202</v>
      </c>
      <c r="K335" s="16">
        <f>INDEX('Team forecast'!$B$2:$AO$26,MATCH('Master data'!$B335,'Team forecast'!$B$2:$B$26,0),MATCH('Master data'!K$1,'Team forecast'!$B$2:$AO$2,0))</f>
        <v>4.2020800079035805</v>
      </c>
      <c r="L335" s="16">
        <f>INDEX('Team forecast'!$B$2:$AO$26,MATCH('Master data'!$B335,'Team forecast'!$B$2:$B$26,0),MATCH('Master data'!L$1,'Team forecast'!$B$2:$AO$2,0))</f>
        <v>2.1264724646897806</v>
      </c>
      <c r="M335">
        <f>IF(Players!BC336=1,95,0)</f>
        <v>0</v>
      </c>
      <c r="N335" s="2">
        <f>Players!BN336</f>
        <v>0</v>
      </c>
      <c r="O335" s="2">
        <f>Players!BO336</f>
        <v>0</v>
      </c>
      <c r="P335" s="2">
        <f>Players!BP336</f>
        <v>0</v>
      </c>
      <c r="Q335" s="2">
        <f>Players!BQ336</f>
        <v>0.26351351351351349</v>
      </c>
      <c r="R335" s="2">
        <f>Players!BR336</f>
        <v>0</v>
      </c>
      <c r="S335" s="2">
        <f t="shared" si="364"/>
        <v>1.6656893725023201</v>
      </c>
      <c r="T335" s="2">
        <f t="shared" si="365"/>
        <v>0.7981888047975968</v>
      </c>
      <c r="U335" s="16">
        <f>INDEX('Team forecast'!$B$2:$AO$26,MATCH('Master data'!$B335,'Team forecast'!$B$2:$B$26,0),MATCH('Master data'!U$1,'Team forecast'!$B$2:$AO$2,0))</f>
        <v>0.58351938299167849</v>
      </c>
      <c r="V335" s="16">
        <f>INDEX('Team forecast'!$B$2:$AO$26,MATCH('Master data'!$B335,'Team forecast'!$B$2:$B$26,0),MATCH('Master data'!V$1,'Team forecast'!$B$2:$AO$2,0))</f>
        <v>0.25208037345240508</v>
      </c>
      <c r="W335" s="16">
        <f>INDEX('Team forecast'!$B$2:$AO$26,MATCH('Master data'!$B335,'Team forecast'!$B$2:$B$26,0),MATCH('Master data'!W$1,'Team forecast'!$B$2:$AO$2,0))</f>
        <v>0.1644002435559164</v>
      </c>
      <c r="X335" s="5">
        <f t="shared" si="366"/>
        <v>-5000</v>
      </c>
      <c r="Y335" s="5">
        <f t="shared" si="367"/>
        <v>0</v>
      </c>
      <c r="Z335" s="5">
        <f t="shared" si="368"/>
        <v>0</v>
      </c>
      <c r="AA335" s="5">
        <f t="shared" si="369"/>
        <v>0</v>
      </c>
      <c r="AB335" s="5">
        <f t="shared" si="370"/>
        <v>0</v>
      </c>
      <c r="AC335" s="5">
        <f t="shared" si="371"/>
        <v>0</v>
      </c>
      <c r="AD335" s="5">
        <f t="shared" si="372"/>
        <v>0</v>
      </c>
      <c r="AE335" s="5">
        <f t="shared" si="373"/>
        <v>33760.764301661402</v>
      </c>
      <c r="AF335" s="5">
        <f t="shared" si="374"/>
        <v>6641.4182994609191</v>
      </c>
      <c r="AG335" s="5">
        <f t="shared" si="375"/>
        <v>0</v>
      </c>
      <c r="AH335" s="5">
        <f t="shared" si="376"/>
        <v>0</v>
      </c>
      <c r="AI335" s="5">
        <f t="shared" si="377"/>
        <v>0</v>
      </c>
      <c r="AJ335" s="5">
        <f t="shared" si="378"/>
        <v>0</v>
      </c>
      <c r="AK335" s="5">
        <f>IFERROR(SUM(X335:AJ335),-5000)*((Cockpit!$C$3)^0)</f>
        <v>35402.182601122324</v>
      </c>
      <c r="AL335" s="16">
        <f>INDEX('Team forecast'!$B$2:$AO$26,MATCH('Master data'!$B335,'Team forecast'!$B$2:$B$26,0),MATCH('Master data'!AL$1,'Team forecast'!$B$2:$AO$2,0))</f>
        <v>1.2844000534385505</v>
      </c>
      <c r="AM335" s="16">
        <f>INDEX('Team forecast'!$B$2:$AO$26,MATCH('Master data'!$B335,'Team forecast'!$B$2:$B$26,0),MATCH('Master data'!AM$1,'Team forecast'!$B$2:$AO$2,0))</f>
        <v>1.1592369104845446</v>
      </c>
      <c r="AN335" s="16">
        <f>INDEX('Team forecast'!$B$2:$AO$26,MATCH('Master data'!$B335,'Team forecast'!$B$2:$B$26,0),MATCH('Master data'!AN$1,'Team forecast'!$B$2:$AO$2,0))</f>
        <v>0.31372549019607843</v>
      </c>
      <c r="AO335" s="16">
        <f>INDEX('Team forecast'!$B$2:$AO$26,MATCH('Master data'!$B335,'Team forecast'!$B$2:$B$26,0),MATCH('Master data'!AO$1,'Team forecast'!$B$2:$AO$2,0))</f>
        <v>3.240191043901798</v>
      </c>
      <c r="AP335" s="16">
        <f>INDEX('Team forecast'!$B$2:$AO$26,MATCH('Master data'!$B335,'Team forecast'!$B$2:$B$26,0),MATCH('Master data'!AP$1,'Team forecast'!$B$2:$AO$2,0))</f>
        <v>3.0883487157183667</v>
      </c>
      <c r="AQ335" s="5">
        <f t="shared" si="379"/>
        <v>-5000</v>
      </c>
      <c r="AR335" s="5">
        <f>INDEX('Team forecast'!$B$2:$AO$26,MATCH('Master data'!$B335,'Team forecast'!$B$2:$B$26,0),MATCH('Master data'!AR$1,'Team forecast'!$B$2:$AO$2,0))*IF(X335&gt;0,25000,0)</f>
        <v>0</v>
      </c>
      <c r="AS335" s="16">
        <f>INDEX('Team forecast'!$B$2:$AO$26,MATCH('Master data'!$B335,'Team forecast'!$B$2:$B$26,0),MATCH('Master data'!AS$1,'Team forecast'!$B$2:$AO$2,0))*IF(X335&gt;0,5000,0)</f>
        <v>0</v>
      </c>
      <c r="AT335" s="16">
        <f>INDEX('Team forecast'!$B$2:$AO$26,MATCH('Master data'!$B335,'Team forecast'!$B$2:$B$26,0),MATCH('Master data'!AT$1,'Team forecast'!$B$2:$AO$2,0))*IF(X335&gt;0,-15000,0)</f>
        <v>0</v>
      </c>
      <c r="AU335" s="5">
        <f t="shared" si="380"/>
        <v>0</v>
      </c>
      <c r="AV335" s="5">
        <f t="shared" si="381"/>
        <v>0</v>
      </c>
      <c r="AW335" s="5">
        <f t="shared" si="382"/>
        <v>0</v>
      </c>
      <c r="AX335" s="5">
        <f t="shared" si="383"/>
        <v>23529.411764705881</v>
      </c>
      <c r="AY335" s="5">
        <f t="shared" si="384"/>
        <v>9645.5590261691104</v>
      </c>
      <c r="AZ335" s="5">
        <f t="shared" si="385"/>
        <v>0</v>
      </c>
      <c r="BA335" s="5">
        <f t="shared" si="386"/>
        <v>0</v>
      </c>
      <c r="BB335" s="5">
        <f t="shared" si="387"/>
        <v>0</v>
      </c>
      <c r="BC335" s="5">
        <f t="shared" si="388"/>
        <v>0</v>
      </c>
      <c r="BD335" s="5">
        <f t="shared" si="389"/>
        <v>28174.970790874992</v>
      </c>
      <c r="BE335" s="16">
        <f>INDEX('Team forecast'!$B$2:$AO$26,MATCH('Master data'!$B335,'Team forecast'!$B$2:$B$26,0),MATCH('Master data'!BE$1,'Team forecast'!$B$2:$AO$2,0))</f>
        <v>0</v>
      </c>
      <c r="BF335" s="16">
        <f>INDEX('Team forecast'!$B$2:$AO$26,MATCH('Master data'!$B335,'Team forecast'!$B$2:$B$26,0),MATCH('Master data'!BF$1,'Team forecast'!$B$2:$AO$2,0))</f>
        <v>0</v>
      </c>
      <c r="BG335" s="16">
        <f>INDEX('Team forecast'!$B$2:$AO$26,MATCH('Master data'!$B335,'Team forecast'!$B$2:$B$26,0),MATCH('Master data'!BG$1,'Team forecast'!$B$2:$AO$2,0))</f>
        <v>0</v>
      </c>
      <c r="BH335" s="16">
        <f>INDEX('Team forecast'!$B$2:$AO$26,MATCH('Master data'!$B335,'Team forecast'!$B$2:$B$26,0),MATCH('Master data'!BH$1,'Team forecast'!$B$2:$AO$2,0))</f>
        <v>0</v>
      </c>
      <c r="BI335" s="16">
        <f>INDEX('Team forecast'!$B$2:$AO$26,MATCH('Master data'!$B335,'Team forecast'!$B$2:$B$26,0),MATCH('Master data'!BI$1,'Team forecast'!$B$2:$AO$2,0))</f>
        <v>0</v>
      </c>
      <c r="BJ335" s="5">
        <f t="shared" si="390"/>
        <v>-5000</v>
      </c>
      <c r="BK335" s="5">
        <f>INDEX('Team forecast'!$R$3:$BH$26,MATCH($B335,'Team forecast'!$B$3:$B$26,0),MATCH(BK$1,'Team forecast'!$R$2:$BH$2,0))*IF($X335&gt;0,25000,0)</f>
        <v>0</v>
      </c>
      <c r="BL335" s="5">
        <f>INDEX('Team forecast'!$R$3:$BH$26,MATCH($B335,'Team forecast'!$B$3:$B$26,0),MATCH(BL$1,'Team forecast'!$R$2:$BH$2,0))*IF($X335&gt;0,5000,0)</f>
        <v>0</v>
      </c>
      <c r="BM335" s="5">
        <f>INDEX('Team forecast'!$R$3:$BH$26,MATCH($B335,'Team forecast'!$B$3:$B$26,0),MATCH(BM$1,'Team forecast'!$R$2:$BH$2,0))*IF($X335&gt;0,-15000,0)</f>
        <v>0</v>
      </c>
      <c r="BN335" s="5">
        <f t="shared" si="391"/>
        <v>0</v>
      </c>
      <c r="BO335" s="5">
        <f t="shared" si="392"/>
        <v>0</v>
      </c>
      <c r="BP335" s="5">
        <f t="shared" si="393"/>
        <v>0</v>
      </c>
      <c r="BQ335" s="5">
        <f t="shared" si="394"/>
        <v>0</v>
      </c>
      <c r="BR335" s="5">
        <f t="shared" si="395"/>
        <v>0</v>
      </c>
      <c r="BS335" s="5">
        <f t="shared" si="396"/>
        <v>0</v>
      </c>
      <c r="BT335" s="5">
        <f t="shared" si="397"/>
        <v>0</v>
      </c>
      <c r="BU335" s="5">
        <f t="shared" si="398"/>
        <v>0</v>
      </c>
      <c r="BV335" s="5">
        <f t="shared" si="399"/>
        <v>0</v>
      </c>
      <c r="BW335" s="5">
        <f t="shared" si="400"/>
        <v>0</v>
      </c>
      <c r="BX335" s="5">
        <f t="shared" si="401"/>
        <v>31788.576695998658</v>
      </c>
      <c r="BY335" s="5">
        <f t="shared" si="402"/>
        <v>95365.730087995966</v>
      </c>
      <c r="BZ335" s="5">
        <f>MAX(INDEX('Team forecast'!$R$3:$BH$26,MATCH($B335,'Team forecast'!$B$3:$B$26,0),MATCH(BZ$1,'Team forecast'!$R$2:$BH$2,0))*($BX335)-(1-INDEX('Team forecast'!$R$3:$BH$26,MATCH($B335,'Team forecast'!$B$3:$B$26,0),MATCH(BZ$1,'Team forecast'!$R$2:$BH$2,0)))*(BY335+CH335)*0.01,-5000)</f>
        <v>12447.938411176197</v>
      </c>
      <c r="CA335" s="5">
        <f>MAX(INDEX('Team forecast'!$R$3:$BH$26,MATCH($B335,'Team forecast'!$B$3:$B$26,0),MATCH(CA$1,'Team forecast'!$R$2:$BH$2,0))*$BX335-(1-INDEX('Team forecast'!$R$3:$BH$26,MATCH($B335,'Team forecast'!$B$3:$B$26,0),MATCH(CA$1,'Team forecast'!$R$2:$BH$2,0)))*(BY335+BX335+CH335)*0.01,-5000)</f>
        <v>-5000</v>
      </c>
      <c r="CB335" s="5">
        <f>MAX(INDEX('Team forecast'!$R$3:$BH$26,MATCH($B335,'Team forecast'!$B$3:$B$26,0),MATCH(CB$1,'Team forecast'!$R$2:$BH$2,0))*$BX335-(1-INDEX('Team forecast'!$R$3:$BH$26,MATCH($B335,'Team forecast'!$B$3:$B$26,0),MATCH(CB$1,'Team forecast'!$R$2:$BH$2,0)))*(BY335+BX335*2+CH335)*0.01,0)</f>
        <v>0</v>
      </c>
      <c r="CC335" s="5">
        <v>0</v>
      </c>
      <c r="CD335" s="5">
        <f>+AK335+BD335*Cockpit!$C$3+BW335*Cockpit!$C$3^2+BZ335*Cockpit!$C$3^3+CA335*Cockpit!$C$3^4+CB335*Cockpit!$C$3^5+CC335*Cockpit!$C$3^6</f>
        <v>56886.120188473913</v>
      </c>
      <c r="CE335" s="5"/>
      <c r="CF335" s="5"/>
      <c r="CG335" s="5">
        <v>0</v>
      </c>
      <c r="CH335" s="5">
        <f t="shared" si="403"/>
        <v>3495000</v>
      </c>
      <c r="CI335" s="5">
        <f t="shared" si="404"/>
        <v>3495000</v>
      </c>
      <c r="CJ335" s="1">
        <f t="shared" si="405"/>
        <v>1.6E-2</v>
      </c>
      <c r="CK335" s="5">
        <f>RANK(CD335,$CD$2:$CD$622)+COUNTIF($CD$2:$CD335,$CD335)-1</f>
        <v>163</v>
      </c>
      <c r="CL335" s="5">
        <f>RANK(CJ335,$CJ$2:$CJ$622)+COUNTIF($CJ$2:$CJ335,$CJ335)-1</f>
        <v>155</v>
      </c>
    </row>
    <row r="336" spans="1:90" x14ac:dyDescent="0.3">
      <c r="A336" t="str">
        <f>Players!P337</f>
        <v>Georgiy Bushchan</v>
      </c>
      <c r="B336" t="str">
        <f>Players!G337</f>
        <v>Ukraine</v>
      </c>
      <c r="C336" t="str">
        <f>Players!AB337</f>
        <v>Goalkeeper</v>
      </c>
      <c r="D336" s="1"/>
      <c r="F336" t="str">
        <f>IFERROR(INDEX(Lookup!B:B,MATCH(INDEX(Players!C:C,MATCH(E336,Players!A:A,0)),Lookup!D:D,0)),"")</f>
        <v/>
      </c>
      <c r="G336">
        <f>IF(Players!AC337=0,10000000,Players!AC337)</f>
        <v>4008000</v>
      </c>
      <c r="H336" s="16">
        <f>INDEX('Team forecast'!$B$2:$AO$26,MATCH('Master data'!$B336,'Team forecast'!$B$2:$B$26,0),MATCH('Master data'!H$1,'Team forecast'!$B$2:$AO$2,0))</f>
        <v>1.6656893725023201</v>
      </c>
      <c r="I336" s="16">
        <f>INDEX('Team forecast'!$B$2:$AO$26,MATCH('Master data'!$B336,'Team forecast'!$B$2:$B$26,0),MATCH('Master data'!I$1,'Team forecast'!$B$2:$AO$2,0))</f>
        <v>0.7981888047975968</v>
      </c>
      <c r="J336" s="16">
        <f>INDEX('Team forecast'!$B$2:$AO$26,MATCH('Master data'!$B336,'Team forecast'!$B$2:$B$26,0),MATCH('Master data'!J$1,'Team forecast'!$B$2:$AO$2,0))</f>
        <v>0.45014352402215202</v>
      </c>
      <c r="K336" s="16">
        <f>INDEX('Team forecast'!$B$2:$AO$26,MATCH('Master data'!$B336,'Team forecast'!$B$2:$B$26,0),MATCH('Master data'!K$1,'Team forecast'!$B$2:$AO$2,0))</f>
        <v>4.2020800079035805</v>
      </c>
      <c r="L336" s="16">
        <f>INDEX('Team forecast'!$B$2:$AO$26,MATCH('Master data'!$B336,'Team forecast'!$B$2:$B$26,0),MATCH('Master data'!L$1,'Team forecast'!$B$2:$AO$2,0))</f>
        <v>2.1264724646897806</v>
      </c>
      <c r="M336">
        <f>IF(Players!BC337=1,95,0)</f>
        <v>95</v>
      </c>
      <c r="N336" s="2">
        <f>Players!BN337</f>
        <v>2.952260173744832E-2</v>
      </c>
      <c r="O336" s="2">
        <f>Players!BO337</f>
        <v>0</v>
      </c>
      <c r="P336" s="2">
        <f>Players!BP337</f>
        <v>0</v>
      </c>
      <c r="Q336" s="2">
        <f>Players!BQ337</f>
        <v>1.3513513513513513E-2</v>
      </c>
      <c r="R336" s="2">
        <f>Players!BR337</f>
        <v>0</v>
      </c>
      <c r="S336" s="2">
        <f t="shared" si="364"/>
        <v>1.6656893725023201</v>
      </c>
      <c r="T336" s="2">
        <f t="shared" si="365"/>
        <v>0.7981888047975968</v>
      </c>
      <c r="U336" s="16">
        <f>INDEX('Team forecast'!$B$2:$AO$26,MATCH('Master data'!$B336,'Team forecast'!$B$2:$B$26,0),MATCH('Master data'!U$1,'Team forecast'!$B$2:$AO$2,0))</f>
        <v>0.58351938299167849</v>
      </c>
      <c r="V336" s="16">
        <f>INDEX('Team forecast'!$B$2:$AO$26,MATCH('Master data'!$B336,'Team forecast'!$B$2:$B$26,0),MATCH('Master data'!V$1,'Team forecast'!$B$2:$AO$2,0))</f>
        <v>0.25208037345240508</v>
      </c>
      <c r="W336" s="16">
        <f>INDEX('Team forecast'!$B$2:$AO$26,MATCH('Master data'!$B336,'Team forecast'!$B$2:$B$26,0),MATCH('Master data'!W$1,'Team forecast'!$B$2:$AO$2,0))</f>
        <v>0.1644002435559164</v>
      </c>
      <c r="X336" s="5">
        <f t="shared" si="366"/>
        <v>7000</v>
      </c>
      <c r="Y336" s="5">
        <f t="shared" si="367"/>
        <v>14587.984574791963</v>
      </c>
      <c r="Z336" s="5">
        <f t="shared" si="368"/>
        <v>1260.4018672620255</v>
      </c>
      <c r="AA336" s="5">
        <f t="shared" si="369"/>
        <v>-2466.0036533387461</v>
      </c>
      <c r="AB336" s="5">
        <f t="shared" si="370"/>
        <v>0</v>
      </c>
      <c r="AC336" s="5">
        <f t="shared" si="371"/>
        <v>0</v>
      </c>
      <c r="AD336" s="5">
        <f t="shared" si="372"/>
        <v>0</v>
      </c>
      <c r="AE336" s="5">
        <f t="shared" si="373"/>
        <v>33760.764301661402</v>
      </c>
      <c r="AF336" s="5">
        <f t="shared" si="374"/>
        <v>6641.4182994609191</v>
      </c>
      <c r="AG336" s="5">
        <f t="shared" si="375"/>
        <v>-270.27027027027026</v>
      </c>
      <c r="AH336" s="5">
        <f t="shared" si="376"/>
        <v>0</v>
      </c>
      <c r="AI336" s="5">
        <f t="shared" si="377"/>
        <v>16656.893725023201</v>
      </c>
      <c r="AJ336" s="5">
        <f t="shared" si="378"/>
        <v>-6385.5104383807748</v>
      </c>
      <c r="AK336" s="5">
        <f>IFERROR(SUM(X336:AJ336),-5000)*((Cockpit!$C$3)^0)</f>
        <v>70785.678406209714</v>
      </c>
      <c r="AL336" s="16">
        <f>INDEX('Team forecast'!$B$2:$AO$26,MATCH('Master data'!$B336,'Team forecast'!$B$2:$B$26,0),MATCH('Master data'!AL$1,'Team forecast'!$B$2:$AO$2,0))</f>
        <v>1.2844000534385505</v>
      </c>
      <c r="AM336" s="16">
        <f>INDEX('Team forecast'!$B$2:$AO$26,MATCH('Master data'!$B336,'Team forecast'!$B$2:$B$26,0),MATCH('Master data'!AM$1,'Team forecast'!$B$2:$AO$2,0))</f>
        <v>1.1592369104845446</v>
      </c>
      <c r="AN336" s="16">
        <f>INDEX('Team forecast'!$B$2:$AO$26,MATCH('Master data'!$B336,'Team forecast'!$B$2:$B$26,0),MATCH('Master data'!AN$1,'Team forecast'!$B$2:$AO$2,0))</f>
        <v>0.31372549019607843</v>
      </c>
      <c r="AO336" s="16">
        <f>INDEX('Team forecast'!$B$2:$AO$26,MATCH('Master data'!$B336,'Team forecast'!$B$2:$B$26,0),MATCH('Master data'!AO$1,'Team forecast'!$B$2:$AO$2,0))</f>
        <v>3.240191043901798</v>
      </c>
      <c r="AP336" s="16">
        <f>INDEX('Team forecast'!$B$2:$AO$26,MATCH('Master data'!$B336,'Team forecast'!$B$2:$B$26,0),MATCH('Master data'!AP$1,'Team forecast'!$B$2:$AO$2,0))</f>
        <v>3.0883487157183667</v>
      </c>
      <c r="AQ336" s="5">
        <f t="shared" si="379"/>
        <v>7000</v>
      </c>
      <c r="AR336" s="5">
        <f>INDEX('Team forecast'!$B$2:$AO$26,MATCH('Master data'!$B336,'Team forecast'!$B$2:$B$26,0),MATCH('Master data'!AR$1,'Team forecast'!$B$2:$AO$2,0))*IF(X336&gt;0,25000,0)</f>
        <v>9803.9215686274492</v>
      </c>
      <c r="AS336" s="16">
        <f>INDEX('Team forecast'!$B$2:$AO$26,MATCH('Master data'!$B336,'Team forecast'!$B$2:$B$26,0),MATCH('Master data'!AS$1,'Team forecast'!$B$2:$AO$2,0))*IF(X336&gt;0,5000,0)</f>
        <v>1470.5882352941173</v>
      </c>
      <c r="AT336" s="16">
        <f>INDEX('Team forecast'!$B$2:$AO$26,MATCH('Master data'!$B336,'Team forecast'!$B$2:$B$26,0),MATCH('Master data'!AT$1,'Team forecast'!$B$2:$AO$2,0))*IF(X336&gt;0,-15000,0)</f>
        <v>-4705.8823529411766</v>
      </c>
      <c r="AU336" s="5">
        <f t="shared" si="380"/>
        <v>0</v>
      </c>
      <c r="AV336" s="5">
        <f t="shared" si="381"/>
        <v>0</v>
      </c>
      <c r="AW336" s="5">
        <f t="shared" si="382"/>
        <v>0</v>
      </c>
      <c r="AX336" s="5">
        <f t="shared" si="383"/>
        <v>23529.411764705881</v>
      </c>
      <c r="AY336" s="5">
        <f t="shared" si="384"/>
        <v>9645.5590261691104</v>
      </c>
      <c r="AZ336" s="5">
        <f t="shared" si="385"/>
        <v>-270.27027027027026</v>
      </c>
      <c r="BA336" s="5">
        <f t="shared" si="386"/>
        <v>0</v>
      </c>
      <c r="BB336" s="5">
        <f t="shared" si="387"/>
        <v>12844.000534385505</v>
      </c>
      <c r="BC336" s="5">
        <f t="shared" si="388"/>
        <v>-9273.8952838763562</v>
      </c>
      <c r="BD336" s="5">
        <f t="shared" si="389"/>
        <v>50043.433222094252</v>
      </c>
      <c r="BE336" s="16">
        <f>INDEX('Team forecast'!$B$2:$AO$26,MATCH('Master data'!$B336,'Team forecast'!$B$2:$B$26,0),MATCH('Master data'!BE$1,'Team forecast'!$B$2:$AO$2,0))</f>
        <v>0</v>
      </c>
      <c r="BF336" s="16">
        <f>INDEX('Team forecast'!$B$2:$AO$26,MATCH('Master data'!$B336,'Team forecast'!$B$2:$B$26,0),MATCH('Master data'!BF$1,'Team forecast'!$B$2:$AO$2,0))</f>
        <v>0</v>
      </c>
      <c r="BG336" s="16">
        <f>INDEX('Team forecast'!$B$2:$AO$26,MATCH('Master data'!$B336,'Team forecast'!$B$2:$B$26,0),MATCH('Master data'!BG$1,'Team forecast'!$B$2:$AO$2,0))</f>
        <v>0</v>
      </c>
      <c r="BH336" s="16">
        <f>INDEX('Team forecast'!$B$2:$AO$26,MATCH('Master data'!$B336,'Team forecast'!$B$2:$B$26,0),MATCH('Master data'!BH$1,'Team forecast'!$B$2:$AO$2,0))</f>
        <v>0</v>
      </c>
      <c r="BI336" s="16">
        <f>INDEX('Team forecast'!$B$2:$AO$26,MATCH('Master data'!$B336,'Team forecast'!$B$2:$B$26,0),MATCH('Master data'!BI$1,'Team forecast'!$B$2:$AO$2,0))</f>
        <v>0</v>
      </c>
      <c r="BJ336" s="5">
        <f t="shared" si="390"/>
        <v>7000</v>
      </c>
      <c r="BK336" s="5">
        <f>INDEX('Team forecast'!$R$3:$BH$26,MATCH($B336,'Team forecast'!$B$3:$B$26,0),MATCH(BK$1,'Team forecast'!$R$2:$BH$2,0))*IF($X336&gt;0,25000,0)</f>
        <v>0</v>
      </c>
      <c r="BL336" s="5">
        <f>INDEX('Team forecast'!$R$3:$BH$26,MATCH($B336,'Team forecast'!$B$3:$B$26,0),MATCH(BL$1,'Team forecast'!$R$2:$BH$2,0))*IF($X336&gt;0,5000,0)</f>
        <v>0</v>
      </c>
      <c r="BM336" s="5">
        <f>INDEX('Team forecast'!$R$3:$BH$26,MATCH($B336,'Team forecast'!$B$3:$B$26,0),MATCH(BM$1,'Team forecast'!$R$2:$BH$2,0))*IF($X336&gt;0,-15000,0)</f>
        <v>0</v>
      </c>
      <c r="BN336" s="5">
        <f t="shared" si="391"/>
        <v>0</v>
      </c>
      <c r="BO336" s="5">
        <f t="shared" si="392"/>
        <v>0</v>
      </c>
      <c r="BP336" s="5">
        <f t="shared" si="393"/>
        <v>0</v>
      </c>
      <c r="BQ336" s="5">
        <f t="shared" si="394"/>
        <v>0</v>
      </c>
      <c r="BR336" s="5">
        <f t="shared" si="395"/>
        <v>0</v>
      </c>
      <c r="BS336" s="5">
        <f t="shared" si="396"/>
        <v>-270.27027027027026</v>
      </c>
      <c r="BT336" s="5">
        <f t="shared" si="397"/>
        <v>0</v>
      </c>
      <c r="BU336" s="5">
        <f t="shared" si="398"/>
        <v>0</v>
      </c>
      <c r="BV336" s="5">
        <f t="shared" si="399"/>
        <v>0</v>
      </c>
      <c r="BW336" s="5">
        <f t="shared" si="400"/>
        <v>0</v>
      </c>
      <c r="BX336" s="5">
        <f t="shared" si="401"/>
        <v>60414.555814151987</v>
      </c>
      <c r="BY336" s="5">
        <f t="shared" si="402"/>
        <v>181243.66744245595</v>
      </c>
      <c r="BZ336" s="5">
        <f>MAX(INDEX('Team forecast'!$R$3:$BH$26,MATCH($B336,'Team forecast'!$B$3:$B$26,0),MATCH(BZ$1,'Team forecast'!$R$2:$BH$2,0))*($BX336)-(1-INDEX('Team forecast'!$R$3:$BH$26,MATCH($B336,'Team forecast'!$B$3:$B$26,0),MATCH(BZ$1,'Team forecast'!$R$2:$BH$2,0)))*(BY336+CH336)*0.01,-5000)</f>
        <v>31183.986531701543</v>
      </c>
      <c r="CA336" s="5">
        <f>MAX(INDEX('Team forecast'!$R$3:$BH$26,MATCH($B336,'Team forecast'!$B$3:$B$26,0),MATCH(CA$1,'Team forecast'!$R$2:$BH$2,0))*$BX336-(1-INDEX('Team forecast'!$R$3:$BH$26,MATCH($B336,'Team forecast'!$B$3:$B$26,0),MATCH(CA$1,'Team forecast'!$R$2:$BH$2,0)))*(BY336+BX336+CH336)*0.01,-5000)</f>
        <v>-5000</v>
      </c>
      <c r="CB336" s="5">
        <f>MAX(INDEX('Team forecast'!$R$3:$BH$26,MATCH($B336,'Team forecast'!$B$3:$B$26,0),MATCH(CB$1,'Team forecast'!$R$2:$BH$2,0))*$BX336-(1-INDEX('Team forecast'!$R$3:$BH$26,MATCH($B336,'Team forecast'!$B$3:$B$26,0),MATCH(CB$1,'Team forecast'!$R$2:$BH$2,0)))*(BY336+BX336*2+CH336)*0.01,0)</f>
        <v>0</v>
      </c>
      <c r="CC336" s="5">
        <v>0</v>
      </c>
      <c r="CD336" s="5">
        <f>+AK336+BD336*Cockpit!$C$3+BW336*Cockpit!$C$3^2+BZ336*Cockpit!$C$3^3+CA336*Cockpit!$C$3^4+CB336*Cockpit!$C$3^5+CC336*Cockpit!$C$3^6</f>
        <v>112400.01261304831</v>
      </c>
      <c r="CE336" s="5"/>
      <c r="CF336" s="5"/>
      <c r="CG336" s="5">
        <v>0</v>
      </c>
      <c r="CH336" s="5">
        <f t="shared" si="403"/>
        <v>4008000</v>
      </c>
      <c r="CI336" s="5">
        <f t="shared" si="404"/>
        <v>4008000</v>
      </c>
      <c r="CJ336" s="1">
        <f t="shared" si="405"/>
        <v>2.8000000000000001E-2</v>
      </c>
      <c r="CK336" s="5">
        <f>RANK(CD336,$CD$2:$CD$622)+COUNTIF($CD$2:$CD336,$CD336)-1</f>
        <v>77</v>
      </c>
      <c r="CL336" s="5">
        <f>RANK(CJ336,$CJ$2:$CJ$622)+COUNTIF($CJ$2:$CJ336,$CJ336)-1</f>
        <v>73</v>
      </c>
    </row>
    <row r="337" spans="1:90" x14ac:dyDescent="0.3">
      <c r="A337" t="str">
        <f>Players!P338</f>
        <v>Denys Popov</v>
      </c>
      <c r="B337" t="str">
        <f>Players!G338</f>
        <v>Ukraine</v>
      </c>
      <c r="C337" t="str">
        <f>Players!AB338</f>
        <v>Defense</v>
      </c>
      <c r="D337" s="1"/>
      <c r="F337" t="str">
        <f>IFERROR(INDEX(Lookup!B:B,MATCH(INDEX(Players!C:C,MATCH(E337,Players!A:A,0)),Lookup!D:D,0)),"")</f>
        <v/>
      </c>
      <c r="G337">
        <f>IF(Players!AC338=0,10000000,Players!AC338)</f>
        <v>1995000</v>
      </c>
      <c r="H337" s="16">
        <f>INDEX('Team forecast'!$B$2:$AO$26,MATCH('Master data'!$B337,'Team forecast'!$B$2:$B$26,0),MATCH('Master data'!H$1,'Team forecast'!$B$2:$AO$2,0))</f>
        <v>1.6656893725023201</v>
      </c>
      <c r="I337" s="16">
        <f>INDEX('Team forecast'!$B$2:$AO$26,MATCH('Master data'!$B337,'Team forecast'!$B$2:$B$26,0),MATCH('Master data'!I$1,'Team forecast'!$B$2:$AO$2,0))</f>
        <v>0.7981888047975968</v>
      </c>
      <c r="J337" s="16">
        <f>INDEX('Team forecast'!$B$2:$AO$26,MATCH('Master data'!$B337,'Team forecast'!$B$2:$B$26,0),MATCH('Master data'!J$1,'Team forecast'!$B$2:$AO$2,0))</f>
        <v>0.45014352402215202</v>
      </c>
      <c r="K337" s="16">
        <f>INDEX('Team forecast'!$B$2:$AO$26,MATCH('Master data'!$B337,'Team forecast'!$B$2:$B$26,0),MATCH('Master data'!K$1,'Team forecast'!$B$2:$AO$2,0))</f>
        <v>4.2020800079035805</v>
      </c>
      <c r="L337" s="16">
        <f>INDEX('Team forecast'!$B$2:$AO$26,MATCH('Master data'!$B337,'Team forecast'!$B$2:$B$26,0),MATCH('Master data'!L$1,'Team forecast'!$B$2:$AO$2,0))</f>
        <v>2.1264724646897806</v>
      </c>
      <c r="M337">
        <f>IF(Players!BC338=1,95,0)</f>
        <v>0</v>
      </c>
      <c r="N337" s="2">
        <f>Players!BN338</f>
        <v>0</v>
      </c>
      <c r="O337" s="2">
        <f>Players!BO338</f>
        <v>0</v>
      </c>
      <c r="P337" s="2">
        <f>Players!BP338</f>
        <v>0</v>
      </c>
      <c r="Q337" s="2">
        <f>Players!BQ338</f>
        <v>0.52500000000000002</v>
      </c>
      <c r="R337" s="2">
        <f>Players!BR338</f>
        <v>0</v>
      </c>
      <c r="S337" s="2">
        <f t="shared" si="364"/>
        <v>1.6656893725023201</v>
      </c>
      <c r="T337" s="2">
        <f t="shared" si="365"/>
        <v>0.7981888047975968</v>
      </c>
      <c r="U337" s="16">
        <f>INDEX('Team forecast'!$B$2:$AO$26,MATCH('Master data'!$B337,'Team forecast'!$B$2:$B$26,0),MATCH('Master data'!U$1,'Team forecast'!$B$2:$AO$2,0))</f>
        <v>0.58351938299167849</v>
      </c>
      <c r="V337" s="16">
        <f>INDEX('Team forecast'!$B$2:$AO$26,MATCH('Master data'!$B337,'Team forecast'!$B$2:$B$26,0),MATCH('Master data'!V$1,'Team forecast'!$B$2:$AO$2,0))</f>
        <v>0.25208037345240508</v>
      </c>
      <c r="W337" s="16">
        <f>INDEX('Team forecast'!$B$2:$AO$26,MATCH('Master data'!$B337,'Team forecast'!$B$2:$B$26,0),MATCH('Master data'!W$1,'Team forecast'!$B$2:$AO$2,0))</f>
        <v>0.1644002435559164</v>
      </c>
      <c r="X337" s="5">
        <f t="shared" si="366"/>
        <v>-5000</v>
      </c>
      <c r="Y337" s="5">
        <f t="shared" si="367"/>
        <v>0</v>
      </c>
      <c r="Z337" s="5">
        <f t="shared" si="368"/>
        <v>0</v>
      </c>
      <c r="AA337" s="5">
        <f t="shared" si="369"/>
        <v>0</v>
      </c>
      <c r="AB337" s="5">
        <f t="shared" si="370"/>
        <v>0</v>
      </c>
      <c r="AC337" s="5">
        <f t="shared" si="371"/>
        <v>0</v>
      </c>
      <c r="AD337" s="5">
        <f t="shared" si="372"/>
        <v>0</v>
      </c>
      <c r="AE337" s="5">
        <f t="shared" si="373"/>
        <v>22507.176201107603</v>
      </c>
      <c r="AF337" s="5">
        <f t="shared" si="374"/>
        <v>0</v>
      </c>
      <c r="AG337" s="5">
        <f t="shared" si="375"/>
        <v>0</v>
      </c>
      <c r="AH337" s="5">
        <f t="shared" si="376"/>
        <v>0</v>
      </c>
      <c r="AI337" s="5">
        <f t="shared" si="377"/>
        <v>0</v>
      </c>
      <c r="AJ337" s="5">
        <f t="shared" si="378"/>
        <v>0</v>
      </c>
      <c r="AK337" s="5">
        <f>IFERROR(SUM(X337:AJ337),-5000)*((Cockpit!$C$3)^0)</f>
        <v>17507.176201107603</v>
      </c>
      <c r="AL337" s="16">
        <f>INDEX('Team forecast'!$B$2:$AO$26,MATCH('Master data'!$B337,'Team forecast'!$B$2:$B$26,0),MATCH('Master data'!AL$1,'Team forecast'!$B$2:$AO$2,0))</f>
        <v>1.2844000534385505</v>
      </c>
      <c r="AM337" s="16">
        <f>INDEX('Team forecast'!$B$2:$AO$26,MATCH('Master data'!$B337,'Team forecast'!$B$2:$B$26,0),MATCH('Master data'!AM$1,'Team forecast'!$B$2:$AO$2,0))</f>
        <v>1.1592369104845446</v>
      </c>
      <c r="AN337" s="16">
        <f>INDEX('Team forecast'!$B$2:$AO$26,MATCH('Master data'!$B337,'Team forecast'!$B$2:$B$26,0),MATCH('Master data'!AN$1,'Team forecast'!$B$2:$AO$2,0))</f>
        <v>0.31372549019607843</v>
      </c>
      <c r="AO337" s="16">
        <f>INDEX('Team forecast'!$B$2:$AO$26,MATCH('Master data'!$B337,'Team forecast'!$B$2:$B$26,0),MATCH('Master data'!AO$1,'Team forecast'!$B$2:$AO$2,0))</f>
        <v>3.240191043901798</v>
      </c>
      <c r="AP337" s="16">
        <f>INDEX('Team forecast'!$B$2:$AO$26,MATCH('Master data'!$B337,'Team forecast'!$B$2:$B$26,0),MATCH('Master data'!AP$1,'Team forecast'!$B$2:$AO$2,0))</f>
        <v>3.0883487157183667</v>
      </c>
      <c r="AQ337" s="5">
        <f t="shared" si="379"/>
        <v>-5000</v>
      </c>
      <c r="AR337" s="5">
        <f>INDEX('Team forecast'!$B$2:$AO$26,MATCH('Master data'!$B337,'Team forecast'!$B$2:$B$26,0),MATCH('Master data'!AR$1,'Team forecast'!$B$2:$AO$2,0))*IF(X337&gt;0,25000,0)</f>
        <v>0</v>
      </c>
      <c r="AS337" s="16">
        <f>INDEX('Team forecast'!$B$2:$AO$26,MATCH('Master data'!$B337,'Team forecast'!$B$2:$B$26,0),MATCH('Master data'!AS$1,'Team forecast'!$B$2:$AO$2,0))*IF(X337&gt;0,5000,0)</f>
        <v>0</v>
      </c>
      <c r="AT337" s="16">
        <f>INDEX('Team forecast'!$B$2:$AO$26,MATCH('Master data'!$B337,'Team forecast'!$B$2:$B$26,0),MATCH('Master data'!AT$1,'Team forecast'!$B$2:$AO$2,0))*IF(X337&gt;0,-15000,0)</f>
        <v>0</v>
      </c>
      <c r="AU337" s="5">
        <f t="shared" si="380"/>
        <v>0</v>
      </c>
      <c r="AV337" s="5">
        <f t="shared" si="381"/>
        <v>0</v>
      </c>
      <c r="AW337" s="5">
        <f t="shared" si="382"/>
        <v>0</v>
      </c>
      <c r="AX337" s="5">
        <f t="shared" si="383"/>
        <v>15686.274509803921</v>
      </c>
      <c r="AY337" s="5">
        <f t="shared" si="384"/>
        <v>0</v>
      </c>
      <c r="AZ337" s="5">
        <f t="shared" si="385"/>
        <v>0</v>
      </c>
      <c r="BA337" s="5">
        <f t="shared" si="386"/>
        <v>0</v>
      </c>
      <c r="BB337" s="5">
        <f t="shared" si="387"/>
        <v>0</v>
      </c>
      <c r="BC337" s="5">
        <f t="shared" si="388"/>
        <v>0</v>
      </c>
      <c r="BD337" s="5">
        <f t="shared" si="389"/>
        <v>10686.274509803921</v>
      </c>
      <c r="BE337" s="16">
        <f>INDEX('Team forecast'!$B$2:$AO$26,MATCH('Master data'!$B337,'Team forecast'!$B$2:$B$26,0),MATCH('Master data'!BE$1,'Team forecast'!$B$2:$AO$2,0))</f>
        <v>0</v>
      </c>
      <c r="BF337" s="16">
        <f>INDEX('Team forecast'!$B$2:$AO$26,MATCH('Master data'!$B337,'Team forecast'!$B$2:$B$26,0),MATCH('Master data'!BF$1,'Team forecast'!$B$2:$AO$2,0))</f>
        <v>0</v>
      </c>
      <c r="BG337" s="16">
        <f>INDEX('Team forecast'!$B$2:$AO$26,MATCH('Master data'!$B337,'Team forecast'!$B$2:$B$26,0),MATCH('Master data'!BG$1,'Team forecast'!$B$2:$AO$2,0))</f>
        <v>0</v>
      </c>
      <c r="BH337" s="16">
        <f>INDEX('Team forecast'!$B$2:$AO$26,MATCH('Master data'!$B337,'Team forecast'!$B$2:$B$26,0),MATCH('Master data'!BH$1,'Team forecast'!$B$2:$AO$2,0))</f>
        <v>0</v>
      </c>
      <c r="BI337" s="16">
        <f>INDEX('Team forecast'!$B$2:$AO$26,MATCH('Master data'!$B337,'Team forecast'!$B$2:$B$26,0),MATCH('Master data'!BI$1,'Team forecast'!$B$2:$AO$2,0))</f>
        <v>0</v>
      </c>
      <c r="BJ337" s="5">
        <f t="shared" si="390"/>
        <v>-5000</v>
      </c>
      <c r="BK337" s="5">
        <f>INDEX('Team forecast'!$R$3:$BH$26,MATCH($B337,'Team forecast'!$B$3:$B$26,0),MATCH(BK$1,'Team forecast'!$R$2:$BH$2,0))*IF($X337&gt;0,25000,0)</f>
        <v>0</v>
      </c>
      <c r="BL337" s="5">
        <f>INDEX('Team forecast'!$R$3:$BH$26,MATCH($B337,'Team forecast'!$B$3:$B$26,0),MATCH(BL$1,'Team forecast'!$R$2:$BH$2,0))*IF($X337&gt;0,5000,0)</f>
        <v>0</v>
      </c>
      <c r="BM337" s="5">
        <f>INDEX('Team forecast'!$R$3:$BH$26,MATCH($B337,'Team forecast'!$B$3:$B$26,0),MATCH(BM$1,'Team forecast'!$R$2:$BH$2,0))*IF($X337&gt;0,-15000,0)</f>
        <v>0</v>
      </c>
      <c r="BN337" s="5">
        <f t="shared" si="391"/>
        <v>0</v>
      </c>
      <c r="BO337" s="5">
        <f t="shared" si="392"/>
        <v>0</v>
      </c>
      <c r="BP337" s="5">
        <f t="shared" si="393"/>
        <v>0</v>
      </c>
      <c r="BQ337" s="5">
        <f t="shared" si="394"/>
        <v>0</v>
      </c>
      <c r="BR337" s="5">
        <f t="shared" si="395"/>
        <v>0</v>
      </c>
      <c r="BS337" s="5">
        <f t="shared" si="396"/>
        <v>0</v>
      </c>
      <c r="BT337" s="5">
        <f t="shared" si="397"/>
        <v>0</v>
      </c>
      <c r="BU337" s="5">
        <f t="shared" si="398"/>
        <v>0</v>
      </c>
      <c r="BV337" s="5">
        <f t="shared" si="399"/>
        <v>0</v>
      </c>
      <c r="BW337" s="5">
        <f t="shared" si="400"/>
        <v>0</v>
      </c>
      <c r="BX337" s="5">
        <f t="shared" si="401"/>
        <v>14096.725355455761</v>
      </c>
      <c r="BY337" s="5">
        <f t="shared" si="402"/>
        <v>42290.176066367283</v>
      </c>
      <c r="BZ337" s="5">
        <f>MAX(INDEX('Team forecast'!$R$3:$BH$26,MATCH($B337,'Team forecast'!$B$3:$B$26,0),MATCH(BZ$1,'Team forecast'!$R$2:$BH$2,0))*($BX337)-(1-INDEX('Team forecast'!$R$3:$BH$26,MATCH($B337,'Team forecast'!$B$3:$B$26,0),MATCH(BZ$1,'Team forecast'!$R$2:$BH$2,0)))*(BY337+CH337)*0.01,-5000)</f>
        <v>4248.2604651359225</v>
      </c>
      <c r="CA337" s="5">
        <f>MAX(INDEX('Team forecast'!$R$3:$BH$26,MATCH($B337,'Team forecast'!$B$3:$B$26,0),MATCH(CA$1,'Team forecast'!$R$2:$BH$2,0))*$BX337-(1-INDEX('Team forecast'!$R$3:$BH$26,MATCH($B337,'Team forecast'!$B$3:$B$26,0),MATCH(CA$1,'Team forecast'!$R$2:$BH$2,0)))*(BY337+BX337+CH337)*0.01,-5000)</f>
        <v>-5000</v>
      </c>
      <c r="CB337" s="5">
        <f>MAX(INDEX('Team forecast'!$R$3:$BH$26,MATCH($B337,'Team forecast'!$B$3:$B$26,0),MATCH(CB$1,'Team forecast'!$R$2:$BH$2,0))*$BX337-(1-INDEX('Team forecast'!$R$3:$BH$26,MATCH($B337,'Team forecast'!$B$3:$B$26,0),MATCH(CB$1,'Team forecast'!$R$2:$BH$2,0)))*(BY337+BX337*2+CH337)*0.01,0)</f>
        <v>0</v>
      </c>
      <c r="CC337" s="5">
        <v>0</v>
      </c>
      <c r="CD337" s="5">
        <f>+AK337+BD337*Cockpit!$C$3+BW337*Cockpit!$C$3^2+BZ337*Cockpit!$C$3^3+CA337*Cockpit!$C$3^4+CB337*Cockpit!$C$3^5+CC337*Cockpit!$C$3^6</f>
        <v>24902.448728177649</v>
      </c>
      <c r="CE337" s="5"/>
      <c r="CF337" s="5"/>
      <c r="CG337" s="5">
        <v>0</v>
      </c>
      <c r="CH337" s="5">
        <f t="shared" si="403"/>
        <v>1995000</v>
      </c>
      <c r="CI337" s="5">
        <f t="shared" si="404"/>
        <v>1995000</v>
      </c>
      <c r="CJ337" s="1">
        <f t="shared" si="405"/>
        <v>1.2E-2</v>
      </c>
      <c r="CK337" s="5">
        <f>RANK(CD337,$CD$2:$CD$622)+COUNTIF($CD$2:$CD337,$CD337)-1</f>
        <v>281</v>
      </c>
      <c r="CL337" s="5">
        <f>RANK(CJ337,$CJ$2:$CJ$622)+COUNTIF($CJ$2:$CJ337,$CJ337)-1</f>
        <v>206</v>
      </c>
    </row>
    <row r="338" spans="1:90" x14ac:dyDescent="0.3">
      <c r="A338" t="str">
        <f>Players!P339</f>
        <v>Eduard Sobol</v>
      </c>
      <c r="B338" t="str">
        <f>Players!G339</f>
        <v>Ukraine</v>
      </c>
      <c r="C338" t="str">
        <f>Players!AB339</f>
        <v>Defense</v>
      </c>
      <c r="D338" s="1"/>
      <c r="F338" t="str">
        <f>IFERROR(INDEX(Lookup!B:B,MATCH(INDEX(Players!C:C,MATCH(E338,Players!A:A,0)),Lookup!D:D,0)),"")</f>
        <v/>
      </c>
      <c r="G338">
        <f>IF(Players!AC339=0,10000000,Players!AC339)</f>
        <v>2495000</v>
      </c>
      <c r="H338" s="16">
        <f>INDEX('Team forecast'!$B$2:$AO$26,MATCH('Master data'!$B338,'Team forecast'!$B$2:$B$26,0),MATCH('Master data'!H$1,'Team forecast'!$B$2:$AO$2,0))</f>
        <v>1.6656893725023201</v>
      </c>
      <c r="I338" s="16">
        <f>INDEX('Team forecast'!$B$2:$AO$26,MATCH('Master data'!$B338,'Team forecast'!$B$2:$B$26,0),MATCH('Master data'!I$1,'Team forecast'!$B$2:$AO$2,0))</f>
        <v>0.7981888047975968</v>
      </c>
      <c r="J338" s="16">
        <f>INDEX('Team forecast'!$B$2:$AO$26,MATCH('Master data'!$B338,'Team forecast'!$B$2:$B$26,0),MATCH('Master data'!J$1,'Team forecast'!$B$2:$AO$2,0))</f>
        <v>0.45014352402215202</v>
      </c>
      <c r="K338" s="16">
        <f>INDEX('Team forecast'!$B$2:$AO$26,MATCH('Master data'!$B338,'Team forecast'!$B$2:$B$26,0),MATCH('Master data'!K$1,'Team forecast'!$B$2:$AO$2,0))</f>
        <v>4.2020800079035805</v>
      </c>
      <c r="L338" s="16">
        <f>INDEX('Team forecast'!$B$2:$AO$26,MATCH('Master data'!$B338,'Team forecast'!$B$2:$B$26,0),MATCH('Master data'!L$1,'Team forecast'!$B$2:$AO$2,0))</f>
        <v>2.1264724646897806</v>
      </c>
      <c r="M338">
        <f>IF(Players!BC339=1,95,0)</f>
        <v>0</v>
      </c>
      <c r="N338" s="2">
        <f>Players!BN339</f>
        <v>0</v>
      </c>
      <c r="O338" s="2">
        <f>Players!BO339</f>
        <v>0</v>
      </c>
      <c r="P338" s="2">
        <f>Players!BP339</f>
        <v>0</v>
      </c>
      <c r="Q338" s="2">
        <f>Players!BQ339</f>
        <v>0</v>
      </c>
      <c r="R338" s="2">
        <f>Players!BR339</f>
        <v>0</v>
      </c>
      <c r="S338" s="2">
        <f t="shared" si="364"/>
        <v>1.6656893725023201</v>
      </c>
      <c r="T338" s="2">
        <f t="shared" si="365"/>
        <v>0.7981888047975968</v>
      </c>
      <c r="U338" s="16">
        <f>INDEX('Team forecast'!$B$2:$AO$26,MATCH('Master data'!$B338,'Team forecast'!$B$2:$B$26,0),MATCH('Master data'!U$1,'Team forecast'!$B$2:$AO$2,0))</f>
        <v>0.58351938299167849</v>
      </c>
      <c r="V338" s="16">
        <f>INDEX('Team forecast'!$B$2:$AO$26,MATCH('Master data'!$B338,'Team forecast'!$B$2:$B$26,0),MATCH('Master data'!V$1,'Team forecast'!$B$2:$AO$2,0))</f>
        <v>0.25208037345240508</v>
      </c>
      <c r="W338" s="16">
        <f>INDEX('Team forecast'!$B$2:$AO$26,MATCH('Master data'!$B338,'Team forecast'!$B$2:$B$26,0),MATCH('Master data'!W$1,'Team forecast'!$B$2:$AO$2,0))</f>
        <v>0.1644002435559164</v>
      </c>
      <c r="X338" s="5">
        <f t="shared" si="366"/>
        <v>-5000</v>
      </c>
      <c r="Y338" s="5">
        <f t="shared" si="367"/>
        <v>0</v>
      </c>
      <c r="Z338" s="5">
        <f t="shared" si="368"/>
        <v>0</v>
      </c>
      <c r="AA338" s="5">
        <f t="shared" si="369"/>
        <v>0</v>
      </c>
      <c r="AB338" s="5">
        <f t="shared" si="370"/>
        <v>0</v>
      </c>
      <c r="AC338" s="5">
        <f t="shared" si="371"/>
        <v>0</v>
      </c>
      <c r="AD338" s="5">
        <f t="shared" si="372"/>
        <v>0</v>
      </c>
      <c r="AE338" s="5">
        <f t="shared" si="373"/>
        <v>22507.176201107603</v>
      </c>
      <c r="AF338" s="5">
        <f t="shared" si="374"/>
        <v>0</v>
      </c>
      <c r="AG338" s="5">
        <f t="shared" si="375"/>
        <v>0</v>
      </c>
      <c r="AH338" s="5">
        <f t="shared" si="376"/>
        <v>0</v>
      </c>
      <c r="AI338" s="5">
        <f t="shared" si="377"/>
        <v>0</v>
      </c>
      <c r="AJ338" s="5">
        <f t="shared" si="378"/>
        <v>0</v>
      </c>
      <c r="AK338" s="5">
        <f>IFERROR(SUM(X338:AJ338),-5000)*((Cockpit!$C$3)^0)</f>
        <v>17507.176201107603</v>
      </c>
      <c r="AL338" s="16">
        <f>INDEX('Team forecast'!$B$2:$AO$26,MATCH('Master data'!$B338,'Team forecast'!$B$2:$B$26,0),MATCH('Master data'!AL$1,'Team forecast'!$B$2:$AO$2,0))</f>
        <v>1.2844000534385505</v>
      </c>
      <c r="AM338" s="16">
        <f>INDEX('Team forecast'!$B$2:$AO$26,MATCH('Master data'!$B338,'Team forecast'!$B$2:$B$26,0),MATCH('Master data'!AM$1,'Team forecast'!$B$2:$AO$2,0))</f>
        <v>1.1592369104845446</v>
      </c>
      <c r="AN338" s="16">
        <f>INDEX('Team forecast'!$B$2:$AO$26,MATCH('Master data'!$B338,'Team forecast'!$B$2:$B$26,0),MATCH('Master data'!AN$1,'Team forecast'!$B$2:$AO$2,0))</f>
        <v>0.31372549019607843</v>
      </c>
      <c r="AO338" s="16">
        <f>INDEX('Team forecast'!$B$2:$AO$26,MATCH('Master data'!$B338,'Team forecast'!$B$2:$B$26,0),MATCH('Master data'!AO$1,'Team forecast'!$B$2:$AO$2,0))</f>
        <v>3.240191043901798</v>
      </c>
      <c r="AP338" s="16">
        <f>INDEX('Team forecast'!$B$2:$AO$26,MATCH('Master data'!$B338,'Team forecast'!$B$2:$B$26,0),MATCH('Master data'!AP$1,'Team forecast'!$B$2:$AO$2,0))</f>
        <v>3.0883487157183667</v>
      </c>
      <c r="AQ338" s="5">
        <f t="shared" si="379"/>
        <v>-5000</v>
      </c>
      <c r="AR338" s="5">
        <f>INDEX('Team forecast'!$B$2:$AO$26,MATCH('Master data'!$B338,'Team forecast'!$B$2:$B$26,0),MATCH('Master data'!AR$1,'Team forecast'!$B$2:$AO$2,0))*IF(X338&gt;0,25000,0)</f>
        <v>0</v>
      </c>
      <c r="AS338" s="16">
        <f>INDEX('Team forecast'!$B$2:$AO$26,MATCH('Master data'!$B338,'Team forecast'!$B$2:$B$26,0),MATCH('Master data'!AS$1,'Team forecast'!$B$2:$AO$2,0))*IF(X338&gt;0,5000,0)</f>
        <v>0</v>
      </c>
      <c r="AT338" s="16">
        <f>INDEX('Team forecast'!$B$2:$AO$26,MATCH('Master data'!$B338,'Team forecast'!$B$2:$B$26,0),MATCH('Master data'!AT$1,'Team forecast'!$B$2:$AO$2,0))*IF(X338&gt;0,-15000,0)</f>
        <v>0</v>
      </c>
      <c r="AU338" s="5">
        <f t="shared" si="380"/>
        <v>0</v>
      </c>
      <c r="AV338" s="5">
        <f t="shared" si="381"/>
        <v>0</v>
      </c>
      <c r="AW338" s="5">
        <f t="shared" si="382"/>
        <v>0</v>
      </c>
      <c r="AX338" s="5">
        <f t="shared" si="383"/>
        <v>15686.274509803921</v>
      </c>
      <c r="AY338" s="5">
        <f t="shared" si="384"/>
        <v>0</v>
      </c>
      <c r="AZ338" s="5">
        <f t="shared" si="385"/>
        <v>0</v>
      </c>
      <c r="BA338" s="5">
        <f t="shared" si="386"/>
        <v>0</v>
      </c>
      <c r="BB338" s="5">
        <f t="shared" si="387"/>
        <v>0</v>
      </c>
      <c r="BC338" s="5">
        <f t="shared" si="388"/>
        <v>0</v>
      </c>
      <c r="BD338" s="5">
        <f t="shared" si="389"/>
        <v>10686.274509803921</v>
      </c>
      <c r="BE338" s="16">
        <f>INDEX('Team forecast'!$B$2:$AO$26,MATCH('Master data'!$B338,'Team forecast'!$B$2:$B$26,0),MATCH('Master data'!BE$1,'Team forecast'!$B$2:$AO$2,0))</f>
        <v>0</v>
      </c>
      <c r="BF338" s="16">
        <f>INDEX('Team forecast'!$B$2:$AO$26,MATCH('Master data'!$B338,'Team forecast'!$B$2:$B$26,0),MATCH('Master data'!BF$1,'Team forecast'!$B$2:$AO$2,0))</f>
        <v>0</v>
      </c>
      <c r="BG338" s="16">
        <f>INDEX('Team forecast'!$B$2:$AO$26,MATCH('Master data'!$B338,'Team forecast'!$B$2:$B$26,0),MATCH('Master data'!BG$1,'Team forecast'!$B$2:$AO$2,0))</f>
        <v>0</v>
      </c>
      <c r="BH338" s="16">
        <f>INDEX('Team forecast'!$B$2:$AO$26,MATCH('Master data'!$B338,'Team forecast'!$B$2:$B$26,0),MATCH('Master data'!BH$1,'Team forecast'!$B$2:$AO$2,0))</f>
        <v>0</v>
      </c>
      <c r="BI338" s="16">
        <f>INDEX('Team forecast'!$B$2:$AO$26,MATCH('Master data'!$B338,'Team forecast'!$B$2:$B$26,0),MATCH('Master data'!BI$1,'Team forecast'!$B$2:$AO$2,0))</f>
        <v>0</v>
      </c>
      <c r="BJ338" s="5">
        <f t="shared" si="390"/>
        <v>-5000</v>
      </c>
      <c r="BK338" s="5">
        <f>INDEX('Team forecast'!$R$3:$BH$26,MATCH($B338,'Team forecast'!$B$3:$B$26,0),MATCH(BK$1,'Team forecast'!$R$2:$BH$2,0))*IF($X338&gt;0,25000,0)</f>
        <v>0</v>
      </c>
      <c r="BL338" s="5">
        <f>INDEX('Team forecast'!$R$3:$BH$26,MATCH($B338,'Team forecast'!$B$3:$B$26,0),MATCH(BL$1,'Team forecast'!$R$2:$BH$2,0))*IF($X338&gt;0,5000,0)</f>
        <v>0</v>
      </c>
      <c r="BM338" s="5">
        <f>INDEX('Team forecast'!$R$3:$BH$26,MATCH($B338,'Team forecast'!$B$3:$B$26,0),MATCH(BM$1,'Team forecast'!$R$2:$BH$2,0))*IF($X338&gt;0,-15000,0)</f>
        <v>0</v>
      </c>
      <c r="BN338" s="5">
        <f t="shared" si="391"/>
        <v>0</v>
      </c>
      <c r="BO338" s="5">
        <f t="shared" si="392"/>
        <v>0</v>
      </c>
      <c r="BP338" s="5">
        <f t="shared" si="393"/>
        <v>0</v>
      </c>
      <c r="BQ338" s="5">
        <f t="shared" si="394"/>
        <v>0</v>
      </c>
      <c r="BR338" s="5">
        <f t="shared" si="395"/>
        <v>0</v>
      </c>
      <c r="BS338" s="5">
        <f t="shared" si="396"/>
        <v>0</v>
      </c>
      <c r="BT338" s="5">
        <f t="shared" si="397"/>
        <v>0</v>
      </c>
      <c r="BU338" s="5">
        <f t="shared" si="398"/>
        <v>0</v>
      </c>
      <c r="BV338" s="5">
        <f t="shared" si="399"/>
        <v>0</v>
      </c>
      <c r="BW338" s="5">
        <f t="shared" si="400"/>
        <v>0</v>
      </c>
      <c r="BX338" s="5">
        <f t="shared" si="401"/>
        <v>14096.725355455761</v>
      </c>
      <c r="BY338" s="5">
        <f t="shared" si="402"/>
        <v>42290.176066367283</v>
      </c>
      <c r="BZ338" s="5">
        <f>MAX(INDEX('Team forecast'!$R$3:$BH$26,MATCH($B338,'Team forecast'!$B$3:$B$26,0),MATCH(BZ$1,'Team forecast'!$R$2:$BH$2,0))*($BX338)-(1-INDEX('Team forecast'!$R$3:$BH$26,MATCH($B338,'Team forecast'!$B$3:$B$26,0),MATCH(BZ$1,'Team forecast'!$R$2:$BH$2,0)))*(BY338+CH338)*0.01,-5000)</f>
        <v>2819.6890365644931</v>
      </c>
      <c r="CA338" s="5">
        <f>MAX(INDEX('Team forecast'!$R$3:$BH$26,MATCH($B338,'Team forecast'!$B$3:$B$26,0),MATCH(CA$1,'Team forecast'!$R$2:$BH$2,0))*$BX338-(1-INDEX('Team forecast'!$R$3:$BH$26,MATCH($B338,'Team forecast'!$B$3:$B$26,0),MATCH(CA$1,'Team forecast'!$R$2:$BH$2,0)))*(BY338+BX338+CH338)*0.01,-5000)</f>
        <v>-5000</v>
      </c>
      <c r="CB338" s="5">
        <f>MAX(INDEX('Team forecast'!$R$3:$BH$26,MATCH($B338,'Team forecast'!$B$3:$B$26,0),MATCH(CB$1,'Team forecast'!$R$2:$BH$2,0))*$BX338-(1-INDEX('Team forecast'!$R$3:$BH$26,MATCH($B338,'Team forecast'!$B$3:$B$26,0),MATCH(CB$1,'Team forecast'!$R$2:$BH$2,0)))*(BY338+BX338*2+CH338)*0.01,0)</f>
        <v>0</v>
      </c>
      <c r="CC338" s="5">
        <v>0</v>
      </c>
      <c r="CD338" s="5">
        <f>+AK338+BD338*Cockpit!$C$3+BW338*Cockpit!$C$3^2+BZ338*Cockpit!$C$3^3+CA338*Cockpit!$C$3^4+CB338*Cockpit!$C$3^5+CC338*Cockpit!$C$3^6</f>
        <v>24479.168304897226</v>
      </c>
      <c r="CE338" s="5"/>
      <c r="CF338" s="5"/>
      <c r="CG338" s="5">
        <v>0</v>
      </c>
      <c r="CH338" s="5">
        <f t="shared" si="403"/>
        <v>2495000</v>
      </c>
      <c r="CI338" s="5">
        <f t="shared" si="404"/>
        <v>2495000</v>
      </c>
      <c r="CJ338" s="1">
        <f t="shared" si="405"/>
        <v>0.01</v>
      </c>
      <c r="CK338" s="5">
        <f>RANK(CD338,$CD$2:$CD$622)+COUNTIF($CD$2:$CD338,$CD338)-1</f>
        <v>283</v>
      </c>
      <c r="CL338" s="5">
        <f>RANK(CJ338,$CJ$2:$CJ$622)+COUNTIF($CJ$2:$CJ338,$CJ338)-1</f>
        <v>248</v>
      </c>
    </row>
    <row r="339" spans="1:90" x14ac:dyDescent="0.3">
      <c r="A339" t="str">
        <f>Players!P340</f>
        <v>Oleksandr Karavayev</v>
      </c>
      <c r="B339" t="str">
        <f>Players!G340</f>
        <v>Ukraine</v>
      </c>
      <c r="C339" t="str">
        <f>Players!AB340</f>
        <v>Defense</v>
      </c>
      <c r="D339" s="1"/>
      <c r="F339" t="str">
        <f>IFERROR(INDEX(Lookup!B:B,MATCH(INDEX(Players!C:C,MATCH(E339,Players!A:A,0)),Lookup!D:D,0)),"")</f>
        <v/>
      </c>
      <c r="G339">
        <f>IF(Players!AC340=0,10000000,Players!AC340)</f>
        <v>2988000</v>
      </c>
      <c r="H339" s="16">
        <f>INDEX('Team forecast'!$B$2:$AO$26,MATCH('Master data'!$B339,'Team forecast'!$B$2:$B$26,0),MATCH('Master data'!H$1,'Team forecast'!$B$2:$AO$2,0))</f>
        <v>1.6656893725023201</v>
      </c>
      <c r="I339" s="16">
        <f>INDEX('Team forecast'!$B$2:$AO$26,MATCH('Master data'!$B339,'Team forecast'!$B$2:$B$26,0),MATCH('Master data'!I$1,'Team forecast'!$B$2:$AO$2,0))</f>
        <v>0.7981888047975968</v>
      </c>
      <c r="J339" s="16">
        <f>INDEX('Team forecast'!$B$2:$AO$26,MATCH('Master data'!$B339,'Team forecast'!$B$2:$B$26,0),MATCH('Master data'!J$1,'Team forecast'!$B$2:$AO$2,0))</f>
        <v>0.45014352402215202</v>
      </c>
      <c r="K339" s="16">
        <f>INDEX('Team forecast'!$B$2:$AO$26,MATCH('Master data'!$B339,'Team forecast'!$B$2:$B$26,0),MATCH('Master data'!K$1,'Team forecast'!$B$2:$AO$2,0))</f>
        <v>4.2020800079035805</v>
      </c>
      <c r="L339" s="16">
        <f>INDEX('Team forecast'!$B$2:$AO$26,MATCH('Master data'!$B339,'Team forecast'!$B$2:$B$26,0),MATCH('Master data'!L$1,'Team forecast'!$B$2:$AO$2,0))</f>
        <v>2.1264724646897806</v>
      </c>
      <c r="M339">
        <f>IF(Players!BC340=1,95,0)</f>
        <v>95</v>
      </c>
      <c r="N339" s="2">
        <f>Players!BN340</f>
        <v>1.6256646850218586E-2</v>
      </c>
      <c r="O339" s="2">
        <f>Players!BO340</f>
        <v>0.17047353428349346</v>
      </c>
      <c r="P339" s="2">
        <f>Players!BP340</f>
        <v>0.12136541632423156</v>
      </c>
      <c r="Q339" s="2">
        <f>Players!BQ340</f>
        <v>0.1</v>
      </c>
      <c r="R339" s="2">
        <f>Players!BR340</f>
        <v>0</v>
      </c>
      <c r="S339" s="2">
        <f t="shared" si="364"/>
        <v>1.6656893725023201</v>
      </c>
      <c r="T339" s="2">
        <f t="shared" si="365"/>
        <v>0.7981888047975968</v>
      </c>
      <c r="U339" s="16">
        <f>INDEX('Team forecast'!$B$2:$AO$26,MATCH('Master data'!$B339,'Team forecast'!$B$2:$B$26,0),MATCH('Master data'!U$1,'Team forecast'!$B$2:$AO$2,0))</f>
        <v>0.58351938299167849</v>
      </c>
      <c r="V339" s="16">
        <f>INDEX('Team forecast'!$B$2:$AO$26,MATCH('Master data'!$B339,'Team forecast'!$B$2:$B$26,0),MATCH('Master data'!V$1,'Team forecast'!$B$2:$AO$2,0))</f>
        <v>0.25208037345240508</v>
      </c>
      <c r="W339" s="16">
        <f>INDEX('Team forecast'!$B$2:$AO$26,MATCH('Master data'!$B339,'Team forecast'!$B$2:$B$26,0),MATCH('Master data'!W$1,'Team forecast'!$B$2:$AO$2,0))</f>
        <v>0.1644002435559164</v>
      </c>
      <c r="X339" s="5">
        <f t="shared" si="366"/>
        <v>7000</v>
      </c>
      <c r="Y339" s="5">
        <f t="shared" si="367"/>
        <v>14587.984574791963</v>
      </c>
      <c r="Z339" s="5">
        <f t="shared" si="368"/>
        <v>1260.4018672620255</v>
      </c>
      <c r="AA339" s="5">
        <f t="shared" si="369"/>
        <v>-2466.0036533387461</v>
      </c>
      <c r="AB339" s="5">
        <f t="shared" si="370"/>
        <v>4061.7785836398621</v>
      </c>
      <c r="AC339" s="5">
        <f t="shared" si="371"/>
        <v>14197.797717446248</v>
      </c>
      <c r="AD339" s="5">
        <f t="shared" si="372"/>
        <v>5099.8718958694835</v>
      </c>
      <c r="AE339" s="5">
        <f t="shared" si="373"/>
        <v>22507.176201107603</v>
      </c>
      <c r="AF339" s="5">
        <f t="shared" si="374"/>
        <v>0</v>
      </c>
      <c r="AG339" s="5">
        <f t="shared" si="375"/>
        <v>-2000</v>
      </c>
      <c r="AH339" s="5">
        <f t="shared" si="376"/>
        <v>0</v>
      </c>
      <c r="AI339" s="5">
        <f t="shared" si="377"/>
        <v>16656.893725023201</v>
      </c>
      <c r="AJ339" s="5">
        <f t="shared" si="378"/>
        <v>-6385.5104383807748</v>
      </c>
      <c r="AK339" s="5">
        <f>IFERROR(SUM(X339:AJ339),-5000)*((Cockpit!$C$3)^0)</f>
        <v>74520.390473420848</v>
      </c>
      <c r="AL339" s="16">
        <f>INDEX('Team forecast'!$B$2:$AO$26,MATCH('Master data'!$B339,'Team forecast'!$B$2:$B$26,0),MATCH('Master data'!AL$1,'Team forecast'!$B$2:$AO$2,0))</f>
        <v>1.2844000534385505</v>
      </c>
      <c r="AM339" s="16">
        <f>INDEX('Team forecast'!$B$2:$AO$26,MATCH('Master data'!$B339,'Team forecast'!$B$2:$B$26,0),MATCH('Master data'!AM$1,'Team forecast'!$B$2:$AO$2,0))</f>
        <v>1.1592369104845446</v>
      </c>
      <c r="AN339" s="16">
        <f>INDEX('Team forecast'!$B$2:$AO$26,MATCH('Master data'!$B339,'Team forecast'!$B$2:$B$26,0),MATCH('Master data'!AN$1,'Team forecast'!$B$2:$AO$2,0))</f>
        <v>0.31372549019607843</v>
      </c>
      <c r="AO339" s="16">
        <f>INDEX('Team forecast'!$B$2:$AO$26,MATCH('Master data'!$B339,'Team forecast'!$B$2:$B$26,0),MATCH('Master data'!AO$1,'Team forecast'!$B$2:$AO$2,0))</f>
        <v>3.240191043901798</v>
      </c>
      <c r="AP339" s="16">
        <f>INDEX('Team forecast'!$B$2:$AO$26,MATCH('Master data'!$B339,'Team forecast'!$B$2:$B$26,0),MATCH('Master data'!AP$1,'Team forecast'!$B$2:$AO$2,0))</f>
        <v>3.0883487157183667</v>
      </c>
      <c r="AQ339" s="5">
        <f t="shared" si="379"/>
        <v>7000</v>
      </c>
      <c r="AR339" s="5">
        <f>INDEX('Team forecast'!$B$2:$AO$26,MATCH('Master data'!$B339,'Team forecast'!$B$2:$B$26,0),MATCH('Master data'!AR$1,'Team forecast'!$B$2:$AO$2,0))*IF(X339&gt;0,25000,0)</f>
        <v>9803.9215686274492</v>
      </c>
      <c r="AS339" s="16">
        <f>INDEX('Team forecast'!$B$2:$AO$26,MATCH('Master data'!$B339,'Team forecast'!$B$2:$B$26,0),MATCH('Master data'!AS$1,'Team forecast'!$B$2:$AO$2,0))*IF(X339&gt;0,5000,0)</f>
        <v>1470.5882352941173</v>
      </c>
      <c r="AT339" s="16">
        <f>INDEX('Team forecast'!$B$2:$AO$26,MATCH('Master data'!$B339,'Team forecast'!$B$2:$B$26,0),MATCH('Master data'!AT$1,'Team forecast'!$B$2:$AO$2,0))*IF(X339&gt;0,-15000,0)</f>
        <v>-4705.8823529411766</v>
      </c>
      <c r="AU339" s="5">
        <f t="shared" si="380"/>
        <v>3132.0057124728592</v>
      </c>
      <c r="AV339" s="5">
        <f t="shared" si="381"/>
        <v>10947.810827178879</v>
      </c>
      <c r="AW339" s="5">
        <f t="shared" si="382"/>
        <v>3932.471350131882</v>
      </c>
      <c r="AX339" s="5">
        <f t="shared" si="383"/>
        <v>15686.274509803921</v>
      </c>
      <c r="AY339" s="5">
        <f t="shared" si="384"/>
        <v>0</v>
      </c>
      <c r="AZ339" s="5">
        <f t="shared" si="385"/>
        <v>-2000</v>
      </c>
      <c r="BA339" s="5">
        <f t="shared" si="386"/>
        <v>0</v>
      </c>
      <c r="BB339" s="5">
        <f t="shared" si="387"/>
        <v>12844.000534385505</v>
      </c>
      <c r="BC339" s="5">
        <f t="shared" si="388"/>
        <v>-9273.8952838763562</v>
      </c>
      <c r="BD339" s="5">
        <f t="shared" si="389"/>
        <v>48837.295101077085</v>
      </c>
      <c r="BE339" s="16">
        <f>INDEX('Team forecast'!$B$2:$AO$26,MATCH('Master data'!$B339,'Team forecast'!$B$2:$B$26,0),MATCH('Master data'!BE$1,'Team forecast'!$B$2:$AO$2,0))</f>
        <v>0</v>
      </c>
      <c r="BF339" s="16">
        <f>INDEX('Team forecast'!$B$2:$AO$26,MATCH('Master data'!$B339,'Team forecast'!$B$2:$B$26,0),MATCH('Master data'!BF$1,'Team forecast'!$B$2:$AO$2,0))</f>
        <v>0</v>
      </c>
      <c r="BG339" s="16">
        <f>INDEX('Team forecast'!$B$2:$AO$26,MATCH('Master data'!$B339,'Team forecast'!$B$2:$B$26,0),MATCH('Master data'!BG$1,'Team forecast'!$B$2:$AO$2,0))</f>
        <v>0</v>
      </c>
      <c r="BH339" s="16">
        <f>INDEX('Team forecast'!$B$2:$AO$26,MATCH('Master data'!$B339,'Team forecast'!$B$2:$B$26,0),MATCH('Master data'!BH$1,'Team forecast'!$B$2:$AO$2,0))</f>
        <v>0</v>
      </c>
      <c r="BI339" s="16">
        <f>INDEX('Team forecast'!$B$2:$AO$26,MATCH('Master data'!$B339,'Team forecast'!$B$2:$B$26,0),MATCH('Master data'!BI$1,'Team forecast'!$B$2:$AO$2,0))</f>
        <v>0</v>
      </c>
      <c r="BJ339" s="5">
        <f t="shared" si="390"/>
        <v>7000</v>
      </c>
      <c r="BK339" s="5">
        <f>INDEX('Team forecast'!$R$3:$BH$26,MATCH($B339,'Team forecast'!$B$3:$B$26,0),MATCH(BK$1,'Team forecast'!$R$2:$BH$2,0))*IF($X339&gt;0,25000,0)</f>
        <v>0</v>
      </c>
      <c r="BL339" s="5">
        <f>INDEX('Team forecast'!$R$3:$BH$26,MATCH($B339,'Team forecast'!$B$3:$B$26,0),MATCH(BL$1,'Team forecast'!$R$2:$BH$2,0))*IF($X339&gt;0,5000,0)</f>
        <v>0</v>
      </c>
      <c r="BM339" s="5">
        <f>INDEX('Team forecast'!$R$3:$BH$26,MATCH($B339,'Team forecast'!$B$3:$B$26,0),MATCH(BM$1,'Team forecast'!$R$2:$BH$2,0))*IF($X339&gt;0,-15000,0)</f>
        <v>0</v>
      </c>
      <c r="BN339" s="5">
        <f t="shared" si="391"/>
        <v>0</v>
      </c>
      <c r="BO339" s="5">
        <f t="shared" si="392"/>
        <v>0</v>
      </c>
      <c r="BP339" s="5">
        <f t="shared" si="393"/>
        <v>0</v>
      </c>
      <c r="BQ339" s="5">
        <f t="shared" si="394"/>
        <v>0</v>
      </c>
      <c r="BR339" s="5">
        <f t="shared" si="395"/>
        <v>0</v>
      </c>
      <c r="BS339" s="5">
        <f t="shared" si="396"/>
        <v>-2000</v>
      </c>
      <c r="BT339" s="5">
        <f t="shared" si="397"/>
        <v>0</v>
      </c>
      <c r="BU339" s="5">
        <f t="shared" si="398"/>
        <v>0</v>
      </c>
      <c r="BV339" s="5">
        <f t="shared" si="399"/>
        <v>0</v>
      </c>
      <c r="BW339" s="5">
        <f t="shared" si="400"/>
        <v>0</v>
      </c>
      <c r="BX339" s="5">
        <f t="shared" si="401"/>
        <v>61678.84278724897</v>
      </c>
      <c r="BY339" s="5">
        <f t="shared" si="402"/>
        <v>185036.52836174692</v>
      </c>
      <c r="BZ339" s="5">
        <f>MAX(INDEX('Team forecast'!$R$3:$BH$26,MATCH($B339,'Team forecast'!$B$3:$B$26,0),MATCH(BZ$1,'Team forecast'!$R$2:$BH$2,0))*($BX339)-(1-INDEX('Team forecast'!$R$3:$BH$26,MATCH($B339,'Team forecast'!$B$3:$B$26,0),MATCH(BZ$1,'Team forecast'!$R$2:$BH$2,0)))*(BY339+CH339)*0.01,-5000)</f>
        <v>34990.497624144271</v>
      </c>
      <c r="CA339" s="5">
        <f>MAX(INDEX('Team forecast'!$R$3:$BH$26,MATCH($B339,'Team forecast'!$B$3:$B$26,0),MATCH(CA$1,'Team forecast'!$R$2:$BH$2,0))*$BX339-(1-INDEX('Team forecast'!$R$3:$BH$26,MATCH($B339,'Team forecast'!$B$3:$B$26,0),MATCH(CA$1,'Team forecast'!$R$2:$BH$2,0)))*(BY339+BX339+CH339)*0.01,-5000)</f>
        <v>623.4413155753864</v>
      </c>
      <c r="CB339" s="5">
        <f>MAX(INDEX('Team forecast'!$R$3:$BH$26,MATCH($B339,'Team forecast'!$B$3:$B$26,0),MATCH(CB$1,'Team forecast'!$R$2:$BH$2,0))*$BX339-(1-INDEX('Team forecast'!$R$3:$BH$26,MATCH($B339,'Team forecast'!$B$3:$B$26,0),MATCH(CB$1,'Team forecast'!$R$2:$BH$2,0)))*(BY339+BX339*2+CH339)*0.01,0)</f>
        <v>0</v>
      </c>
      <c r="CC339" s="5">
        <v>0</v>
      </c>
      <c r="CD339" s="5">
        <f>+AK339+BD339*Cockpit!$C$3+BW339*Cockpit!$C$3^2+BZ339*Cockpit!$C$3^3+CA339*Cockpit!$C$3^4+CB339*Cockpit!$C$3^5+CC339*Cockpit!$C$3^6</f>
        <v>117569.29096091261</v>
      </c>
      <c r="CE339" s="5"/>
      <c r="CF339" s="5"/>
      <c r="CG339" s="5">
        <v>0</v>
      </c>
      <c r="CH339" s="5">
        <f t="shared" si="403"/>
        <v>2988000</v>
      </c>
      <c r="CI339" s="5">
        <f t="shared" si="404"/>
        <v>2988000</v>
      </c>
      <c r="CJ339" s="1">
        <f t="shared" si="405"/>
        <v>3.9E-2</v>
      </c>
      <c r="CK339" s="5">
        <f>RANK(CD339,$CD$2:$CD$622)+COUNTIF($CD$2:$CD339,$CD339)-1</f>
        <v>75</v>
      </c>
      <c r="CL339" s="5">
        <f>RANK(CJ339,$CJ$2:$CJ$622)+COUNTIF($CJ$2:$CJ339,$CJ339)-1</f>
        <v>22</v>
      </c>
    </row>
    <row r="340" spans="1:90" x14ac:dyDescent="0.3">
      <c r="A340" t="str">
        <f>Players!P341</f>
        <v>Sergiy Kryvtsov</v>
      </c>
      <c r="B340" t="str">
        <f>Players!G341</f>
        <v>Ukraine</v>
      </c>
      <c r="C340" t="str">
        <f>Players!AB341</f>
        <v>Defense</v>
      </c>
      <c r="D340" s="1"/>
      <c r="F340" t="str">
        <f>IFERROR(INDEX(Lookup!B:B,MATCH(INDEX(Players!C:C,MATCH(E340,Players!A:A,0)),Lookup!D:D,0)),"")</f>
        <v/>
      </c>
      <c r="G340">
        <f>IF(Players!AC341=0,10000000,Players!AC341)</f>
        <v>2995000</v>
      </c>
      <c r="H340" s="16">
        <f>INDEX('Team forecast'!$B$2:$AO$26,MATCH('Master data'!$B340,'Team forecast'!$B$2:$B$26,0),MATCH('Master data'!H$1,'Team forecast'!$B$2:$AO$2,0))</f>
        <v>1.6656893725023201</v>
      </c>
      <c r="I340" s="16">
        <f>INDEX('Team forecast'!$B$2:$AO$26,MATCH('Master data'!$B340,'Team forecast'!$B$2:$B$26,0),MATCH('Master data'!I$1,'Team forecast'!$B$2:$AO$2,0))</f>
        <v>0.7981888047975968</v>
      </c>
      <c r="J340" s="16">
        <f>INDEX('Team forecast'!$B$2:$AO$26,MATCH('Master data'!$B340,'Team forecast'!$B$2:$B$26,0),MATCH('Master data'!J$1,'Team forecast'!$B$2:$AO$2,0))</f>
        <v>0.45014352402215202</v>
      </c>
      <c r="K340" s="16">
        <f>INDEX('Team forecast'!$B$2:$AO$26,MATCH('Master data'!$B340,'Team forecast'!$B$2:$B$26,0),MATCH('Master data'!K$1,'Team forecast'!$B$2:$AO$2,0))</f>
        <v>4.2020800079035805</v>
      </c>
      <c r="L340" s="16">
        <f>INDEX('Team forecast'!$B$2:$AO$26,MATCH('Master data'!$B340,'Team forecast'!$B$2:$B$26,0),MATCH('Master data'!L$1,'Team forecast'!$B$2:$AO$2,0))</f>
        <v>2.1264724646897806</v>
      </c>
      <c r="M340">
        <f>IF(Players!BC341=1,95,0)</f>
        <v>0</v>
      </c>
      <c r="N340" s="2">
        <f>Players!BN341</f>
        <v>0</v>
      </c>
      <c r="O340" s="2">
        <f>Players!BO341</f>
        <v>0</v>
      </c>
      <c r="P340" s="2">
        <f>Players!BP341</f>
        <v>0</v>
      </c>
      <c r="Q340" s="2">
        <f>Players!BQ341</f>
        <v>0</v>
      </c>
      <c r="R340" s="2">
        <f>Players!BR341</f>
        <v>0</v>
      </c>
      <c r="S340" s="2">
        <f t="shared" si="364"/>
        <v>1.6656893725023201</v>
      </c>
      <c r="T340" s="2">
        <f t="shared" si="365"/>
        <v>0.7981888047975968</v>
      </c>
      <c r="U340" s="16">
        <f>INDEX('Team forecast'!$B$2:$AO$26,MATCH('Master data'!$B340,'Team forecast'!$B$2:$B$26,0),MATCH('Master data'!U$1,'Team forecast'!$B$2:$AO$2,0))</f>
        <v>0.58351938299167849</v>
      </c>
      <c r="V340" s="16">
        <f>INDEX('Team forecast'!$B$2:$AO$26,MATCH('Master data'!$B340,'Team forecast'!$B$2:$B$26,0),MATCH('Master data'!V$1,'Team forecast'!$B$2:$AO$2,0))</f>
        <v>0.25208037345240508</v>
      </c>
      <c r="W340" s="16">
        <f>INDEX('Team forecast'!$B$2:$AO$26,MATCH('Master data'!$B340,'Team forecast'!$B$2:$B$26,0),MATCH('Master data'!W$1,'Team forecast'!$B$2:$AO$2,0))</f>
        <v>0.1644002435559164</v>
      </c>
      <c r="X340" s="5">
        <f t="shared" si="366"/>
        <v>-5000</v>
      </c>
      <c r="Y340" s="5">
        <f t="shared" si="367"/>
        <v>0</v>
      </c>
      <c r="Z340" s="5">
        <f t="shared" si="368"/>
        <v>0</v>
      </c>
      <c r="AA340" s="5">
        <f t="shared" si="369"/>
        <v>0</v>
      </c>
      <c r="AB340" s="5">
        <f t="shared" si="370"/>
        <v>0</v>
      </c>
      <c r="AC340" s="5">
        <f t="shared" si="371"/>
        <v>0</v>
      </c>
      <c r="AD340" s="5">
        <f t="shared" si="372"/>
        <v>0</v>
      </c>
      <c r="AE340" s="5">
        <f t="shared" si="373"/>
        <v>22507.176201107603</v>
      </c>
      <c r="AF340" s="5">
        <f t="shared" si="374"/>
        <v>0</v>
      </c>
      <c r="AG340" s="5">
        <f t="shared" si="375"/>
        <v>0</v>
      </c>
      <c r="AH340" s="5">
        <f t="shared" si="376"/>
        <v>0</v>
      </c>
      <c r="AI340" s="5">
        <f t="shared" si="377"/>
        <v>0</v>
      </c>
      <c r="AJ340" s="5">
        <f t="shared" si="378"/>
        <v>0</v>
      </c>
      <c r="AK340" s="5">
        <f>IFERROR(SUM(X340:AJ340),-5000)*((Cockpit!$C$3)^0)</f>
        <v>17507.176201107603</v>
      </c>
      <c r="AL340" s="16">
        <f>INDEX('Team forecast'!$B$2:$AO$26,MATCH('Master data'!$B340,'Team forecast'!$B$2:$B$26,0),MATCH('Master data'!AL$1,'Team forecast'!$B$2:$AO$2,0))</f>
        <v>1.2844000534385505</v>
      </c>
      <c r="AM340" s="16">
        <f>INDEX('Team forecast'!$B$2:$AO$26,MATCH('Master data'!$B340,'Team forecast'!$B$2:$B$26,0),MATCH('Master data'!AM$1,'Team forecast'!$B$2:$AO$2,0))</f>
        <v>1.1592369104845446</v>
      </c>
      <c r="AN340" s="16">
        <f>INDEX('Team forecast'!$B$2:$AO$26,MATCH('Master data'!$B340,'Team forecast'!$B$2:$B$26,0),MATCH('Master data'!AN$1,'Team forecast'!$B$2:$AO$2,0))</f>
        <v>0.31372549019607843</v>
      </c>
      <c r="AO340" s="16">
        <f>INDEX('Team forecast'!$B$2:$AO$26,MATCH('Master data'!$B340,'Team forecast'!$B$2:$B$26,0),MATCH('Master data'!AO$1,'Team forecast'!$B$2:$AO$2,0))</f>
        <v>3.240191043901798</v>
      </c>
      <c r="AP340" s="16">
        <f>INDEX('Team forecast'!$B$2:$AO$26,MATCH('Master data'!$B340,'Team forecast'!$B$2:$B$26,0),MATCH('Master data'!AP$1,'Team forecast'!$B$2:$AO$2,0))</f>
        <v>3.0883487157183667</v>
      </c>
      <c r="AQ340" s="5">
        <f t="shared" si="379"/>
        <v>-5000</v>
      </c>
      <c r="AR340" s="5">
        <f>INDEX('Team forecast'!$B$2:$AO$26,MATCH('Master data'!$B340,'Team forecast'!$B$2:$B$26,0),MATCH('Master data'!AR$1,'Team forecast'!$B$2:$AO$2,0))*IF(X340&gt;0,25000,0)</f>
        <v>0</v>
      </c>
      <c r="AS340" s="16">
        <f>INDEX('Team forecast'!$B$2:$AO$26,MATCH('Master data'!$B340,'Team forecast'!$B$2:$B$26,0),MATCH('Master data'!AS$1,'Team forecast'!$B$2:$AO$2,0))*IF(X340&gt;0,5000,0)</f>
        <v>0</v>
      </c>
      <c r="AT340" s="16">
        <f>INDEX('Team forecast'!$B$2:$AO$26,MATCH('Master data'!$B340,'Team forecast'!$B$2:$B$26,0),MATCH('Master data'!AT$1,'Team forecast'!$B$2:$AO$2,0))*IF(X340&gt;0,-15000,0)</f>
        <v>0</v>
      </c>
      <c r="AU340" s="5">
        <f t="shared" si="380"/>
        <v>0</v>
      </c>
      <c r="AV340" s="5">
        <f t="shared" si="381"/>
        <v>0</v>
      </c>
      <c r="AW340" s="5">
        <f t="shared" si="382"/>
        <v>0</v>
      </c>
      <c r="AX340" s="5">
        <f t="shared" si="383"/>
        <v>15686.274509803921</v>
      </c>
      <c r="AY340" s="5">
        <f t="shared" si="384"/>
        <v>0</v>
      </c>
      <c r="AZ340" s="5">
        <f t="shared" si="385"/>
        <v>0</v>
      </c>
      <c r="BA340" s="5">
        <f t="shared" si="386"/>
        <v>0</v>
      </c>
      <c r="BB340" s="5">
        <f t="shared" si="387"/>
        <v>0</v>
      </c>
      <c r="BC340" s="5">
        <f t="shared" si="388"/>
        <v>0</v>
      </c>
      <c r="BD340" s="5">
        <f t="shared" si="389"/>
        <v>10686.274509803921</v>
      </c>
      <c r="BE340" s="16">
        <f>INDEX('Team forecast'!$B$2:$AO$26,MATCH('Master data'!$B340,'Team forecast'!$B$2:$B$26,0),MATCH('Master data'!BE$1,'Team forecast'!$B$2:$AO$2,0))</f>
        <v>0</v>
      </c>
      <c r="BF340" s="16">
        <f>INDEX('Team forecast'!$B$2:$AO$26,MATCH('Master data'!$B340,'Team forecast'!$B$2:$B$26,0),MATCH('Master data'!BF$1,'Team forecast'!$B$2:$AO$2,0))</f>
        <v>0</v>
      </c>
      <c r="BG340" s="16">
        <f>INDEX('Team forecast'!$B$2:$AO$26,MATCH('Master data'!$B340,'Team forecast'!$B$2:$B$26,0),MATCH('Master data'!BG$1,'Team forecast'!$B$2:$AO$2,0))</f>
        <v>0</v>
      </c>
      <c r="BH340" s="16">
        <f>INDEX('Team forecast'!$B$2:$AO$26,MATCH('Master data'!$B340,'Team forecast'!$B$2:$B$26,0),MATCH('Master data'!BH$1,'Team forecast'!$B$2:$AO$2,0))</f>
        <v>0</v>
      </c>
      <c r="BI340" s="16">
        <f>INDEX('Team forecast'!$B$2:$AO$26,MATCH('Master data'!$B340,'Team forecast'!$B$2:$B$26,0),MATCH('Master data'!BI$1,'Team forecast'!$B$2:$AO$2,0))</f>
        <v>0</v>
      </c>
      <c r="BJ340" s="5">
        <f t="shared" si="390"/>
        <v>-5000</v>
      </c>
      <c r="BK340" s="5">
        <f>INDEX('Team forecast'!$R$3:$BH$26,MATCH($B340,'Team forecast'!$B$3:$B$26,0),MATCH(BK$1,'Team forecast'!$R$2:$BH$2,0))*IF($X340&gt;0,25000,0)</f>
        <v>0</v>
      </c>
      <c r="BL340" s="5">
        <f>INDEX('Team forecast'!$R$3:$BH$26,MATCH($B340,'Team forecast'!$B$3:$B$26,0),MATCH(BL$1,'Team forecast'!$R$2:$BH$2,0))*IF($X340&gt;0,5000,0)</f>
        <v>0</v>
      </c>
      <c r="BM340" s="5">
        <f>INDEX('Team forecast'!$R$3:$BH$26,MATCH($B340,'Team forecast'!$B$3:$B$26,0),MATCH(BM$1,'Team forecast'!$R$2:$BH$2,0))*IF($X340&gt;0,-15000,0)</f>
        <v>0</v>
      </c>
      <c r="BN340" s="5">
        <f t="shared" si="391"/>
        <v>0</v>
      </c>
      <c r="BO340" s="5">
        <f t="shared" si="392"/>
        <v>0</v>
      </c>
      <c r="BP340" s="5">
        <f t="shared" si="393"/>
        <v>0</v>
      </c>
      <c r="BQ340" s="5">
        <f t="shared" si="394"/>
        <v>0</v>
      </c>
      <c r="BR340" s="5">
        <f t="shared" si="395"/>
        <v>0</v>
      </c>
      <c r="BS340" s="5">
        <f t="shared" si="396"/>
        <v>0</v>
      </c>
      <c r="BT340" s="5">
        <f t="shared" si="397"/>
        <v>0</v>
      </c>
      <c r="BU340" s="5">
        <f t="shared" si="398"/>
        <v>0</v>
      </c>
      <c r="BV340" s="5">
        <f t="shared" si="399"/>
        <v>0</v>
      </c>
      <c r="BW340" s="5">
        <f t="shared" si="400"/>
        <v>0</v>
      </c>
      <c r="BX340" s="5">
        <f t="shared" si="401"/>
        <v>14096.725355455761</v>
      </c>
      <c r="BY340" s="5">
        <f t="shared" si="402"/>
        <v>42290.176066367283</v>
      </c>
      <c r="BZ340" s="5">
        <f>MAX(INDEX('Team forecast'!$R$3:$BH$26,MATCH($B340,'Team forecast'!$B$3:$B$26,0),MATCH(BZ$1,'Team forecast'!$R$2:$BH$2,0))*($BX340)-(1-INDEX('Team forecast'!$R$3:$BH$26,MATCH($B340,'Team forecast'!$B$3:$B$26,0),MATCH(BZ$1,'Team forecast'!$R$2:$BH$2,0)))*(BY340+CH340)*0.01,-5000)</f>
        <v>1391.1176079930647</v>
      </c>
      <c r="CA340" s="5">
        <f>MAX(INDEX('Team forecast'!$R$3:$BH$26,MATCH($B340,'Team forecast'!$B$3:$B$26,0),MATCH(CA$1,'Team forecast'!$R$2:$BH$2,0))*$BX340-(1-INDEX('Team forecast'!$R$3:$BH$26,MATCH($B340,'Team forecast'!$B$3:$B$26,0),MATCH(CA$1,'Team forecast'!$R$2:$BH$2,0)))*(BY340+BX340+CH340)*0.01,-5000)</f>
        <v>-5000</v>
      </c>
      <c r="CB340" s="5">
        <f>MAX(INDEX('Team forecast'!$R$3:$BH$26,MATCH($B340,'Team forecast'!$B$3:$B$26,0),MATCH(CB$1,'Team forecast'!$R$2:$BH$2,0))*$BX340-(1-INDEX('Team forecast'!$R$3:$BH$26,MATCH($B340,'Team forecast'!$B$3:$B$26,0),MATCH(CB$1,'Team forecast'!$R$2:$BH$2,0)))*(BY340+BX340*2+CH340)*0.01,0)</f>
        <v>0</v>
      </c>
      <c r="CC340" s="5">
        <v>0</v>
      </c>
      <c r="CD340" s="5">
        <f>+AK340+BD340*Cockpit!$C$3+BW340*Cockpit!$C$3^2+BZ340*Cockpit!$C$3^3+CA340*Cockpit!$C$3^4+CB340*Cockpit!$C$3^5+CC340*Cockpit!$C$3^6</f>
        <v>24055.887881616803</v>
      </c>
      <c r="CE340" s="5"/>
      <c r="CF340" s="5"/>
      <c r="CG340" s="5">
        <v>0</v>
      </c>
      <c r="CH340" s="5">
        <f t="shared" si="403"/>
        <v>2995000</v>
      </c>
      <c r="CI340" s="5">
        <f t="shared" si="404"/>
        <v>2995000</v>
      </c>
      <c r="CJ340" s="1">
        <f t="shared" si="405"/>
        <v>8.0000000000000002E-3</v>
      </c>
      <c r="CK340" s="5">
        <f>RANK(CD340,$CD$2:$CD$622)+COUNTIF($CD$2:$CD340,$CD340)-1</f>
        <v>286</v>
      </c>
      <c r="CL340" s="5">
        <f>RANK(CJ340,$CJ$2:$CJ$622)+COUNTIF($CJ$2:$CJ340,$CJ340)-1</f>
        <v>290</v>
      </c>
    </row>
    <row r="341" spans="1:90" x14ac:dyDescent="0.3">
      <c r="A341" t="str">
        <f>Players!P342</f>
        <v>Vitaliy Mykolenko</v>
      </c>
      <c r="B341" t="str">
        <f>Players!G342</f>
        <v>Ukraine</v>
      </c>
      <c r="C341" t="str">
        <f>Players!AB342</f>
        <v>Defense</v>
      </c>
      <c r="D341" s="1"/>
      <c r="F341" t="str">
        <f>IFERROR(INDEX(Lookup!B:B,MATCH(INDEX(Players!C:C,MATCH(E341,Players!A:A,0)),Lookup!D:D,0)),"")</f>
        <v/>
      </c>
      <c r="G341">
        <f>IF(Players!AC342=0,10000000,Players!AC342)</f>
        <v>2488000</v>
      </c>
      <c r="H341" s="16">
        <f>INDEX('Team forecast'!$B$2:$AO$26,MATCH('Master data'!$B341,'Team forecast'!$B$2:$B$26,0),MATCH('Master data'!H$1,'Team forecast'!$B$2:$AO$2,0))</f>
        <v>1.6656893725023201</v>
      </c>
      <c r="I341" s="16">
        <f>INDEX('Team forecast'!$B$2:$AO$26,MATCH('Master data'!$B341,'Team forecast'!$B$2:$B$26,0),MATCH('Master data'!I$1,'Team forecast'!$B$2:$AO$2,0))</f>
        <v>0.7981888047975968</v>
      </c>
      <c r="J341" s="16">
        <f>INDEX('Team forecast'!$B$2:$AO$26,MATCH('Master data'!$B341,'Team forecast'!$B$2:$B$26,0),MATCH('Master data'!J$1,'Team forecast'!$B$2:$AO$2,0))</f>
        <v>0.45014352402215202</v>
      </c>
      <c r="K341" s="16">
        <f>INDEX('Team forecast'!$B$2:$AO$26,MATCH('Master data'!$B341,'Team forecast'!$B$2:$B$26,0),MATCH('Master data'!K$1,'Team forecast'!$B$2:$AO$2,0))</f>
        <v>4.2020800079035805</v>
      </c>
      <c r="L341" s="16">
        <f>INDEX('Team forecast'!$B$2:$AO$26,MATCH('Master data'!$B341,'Team forecast'!$B$2:$B$26,0),MATCH('Master data'!L$1,'Team forecast'!$B$2:$AO$2,0))</f>
        <v>2.1264724646897806</v>
      </c>
      <c r="M341">
        <f>IF(Players!BC342=1,95,0)</f>
        <v>95</v>
      </c>
      <c r="N341" s="2">
        <f>Players!BN342</f>
        <v>1.3547205708515489E-2</v>
      </c>
      <c r="O341" s="2">
        <f>Players!BO342</f>
        <v>4.335968645561044E-2</v>
      </c>
      <c r="P341" s="2">
        <f>Players!BP342</f>
        <v>2.0632489163088175E-2</v>
      </c>
      <c r="Q341" s="2">
        <f>Players!BQ342</f>
        <v>0.21337237963576272</v>
      </c>
      <c r="R341" s="2">
        <f>Players!BR342</f>
        <v>0</v>
      </c>
      <c r="S341" s="2">
        <f t="shared" si="364"/>
        <v>1.6656893725023201</v>
      </c>
      <c r="T341" s="2">
        <f t="shared" si="365"/>
        <v>0.7981888047975968</v>
      </c>
      <c r="U341" s="16">
        <f>INDEX('Team forecast'!$B$2:$AO$26,MATCH('Master data'!$B341,'Team forecast'!$B$2:$B$26,0),MATCH('Master data'!U$1,'Team forecast'!$B$2:$AO$2,0))</f>
        <v>0.58351938299167849</v>
      </c>
      <c r="V341" s="16">
        <f>INDEX('Team forecast'!$B$2:$AO$26,MATCH('Master data'!$B341,'Team forecast'!$B$2:$B$26,0),MATCH('Master data'!V$1,'Team forecast'!$B$2:$AO$2,0))</f>
        <v>0.25208037345240508</v>
      </c>
      <c r="W341" s="16">
        <f>INDEX('Team forecast'!$B$2:$AO$26,MATCH('Master data'!$B341,'Team forecast'!$B$2:$B$26,0),MATCH('Master data'!W$1,'Team forecast'!$B$2:$AO$2,0))</f>
        <v>0.1644002435559164</v>
      </c>
      <c r="X341" s="5">
        <f t="shared" si="366"/>
        <v>7000</v>
      </c>
      <c r="Y341" s="5">
        <f t="shared" si="367"/>
        <v>14587.984574791963</v>
      </c>
      <c r="Z341" s="5">
        <f t="shared" si="368"/>
        <v>1260.4018672620255</v>
      </c>
      <c r="AA341" s="5">
        <f t="shared" si="369"/>
        <v>-2466.0036533387461</v>
      </c>
      <c r="AB341" s="5">
        <f t="shared" si="370"/>
        <v>3384.8154863665522</v>
      </c>
      <c r="AC341" s="5">
        <f t="shared" si="371"/>
        <v>3611.1884462071548</v>
      </c>
      <c r="AD341" s="5">
        <f t="shared" si="372"/>
        <v>866.99370225500104</v>
      </c>
      <c r="AE341" s="5">
        <f t="shared" si="373"/>
        <v>22507.176201107603</v>
      </c>
      <c r="AF341" s="5">
        <f t="shared" si="374"/>
        <v>0</v>
      </c>
      <c r="AG341" s="5">
        <f t="shared" si="375"/>
        <v>-4267.4475927152544</v>
      </c>
      <c r="AH341" s="5">
        <f t="shared" si="376"/>
        <v>0</v>
      </c>
      <c r="AI341" s="5">
        <f t="shared" si="377"/>
        <v>16656.893725023201</v>
      </c>
      <c r="AJ341" s="5">
        <f t="shared" si="378"/>
        <v>-6385.5104383807748</v>
      </c>
      <c r="AK341" s="5">
        <f>IFERROR(SUM(X341:AJ341),-5000)*((Cockpit!$C$3)^0)</f>
        <v>56756.492318578719</v>
      </c>
      <c r="AL341" s="16">
        <f>INDEX('Team forecast'!$B$2:$AO$26,MATCH('Master data'!$B341,'Team forecast'!$B$2:$B$26,0),MATCH('Master data'!AL$1,'Team forecast'!$B$2:$AO$2,0))</f>
        <v>1.2844000534385505</v>
      </c>
      <c r="AM341" s="16">
        <f>INDEX('Team forecast'!$B$2:$AO$26,MATCH('Master data'!$B341,'Team forecast'!$B$2:$B$26,0),MATCH('Master data'!AM$1,'Team forecast'!$B$2:$AO$2,0))</f>
        <v>1.1592369104845446</v>
      </c>
      <c r="AN341" s="16">
        <f>INDEX('Team forecast'!$B$2:$AO$26,MATCH('Master data'!$B341,'Team forecast'!$B$2:$B$26,0),MATCH('Master data'!AN$1,'Team forecast'!$B$2:$AO$2,0))</f>
        <v>0.31372549019607843</v>
      </c>
      <c r="AO341" s="16">
        <f>INDEX('Team forecast'!$B$2:$AO$26,MATCH('Master data'!$B341,'Team forecast'!$B$2:$B$26,0),MATCH('Master data'!AO$1,'Team forecast'!$B$2:$AO$2,0))</f>
        <v>3.240191043901798</v>
      </c>
      <c r="AP341" s="16">
        <f>INDEX('Team forecast'!$B$2:$AO$26,MATCH('Master data'!$B341,'Team forecast'!$B$2:$B$26,0),MATCH('Master data'!AP$1,'Team forecast'!$B$2:$AO$2,0))</f>
        <v>3.0883487157183667</v>
      </c>
      <c r="AQ341" s="5">
        <f t="shared" si="379"/>
        <v>7000</v>
      </c>
      <c r="AR341" s="5">
        <f>INDEX('Team forecast'!$B$2:$AO$26,MATCH('Master data'!$B341,'Team forecast'!$B$2:$B$26,0),MATCH('Master data'!AR$1,'Team forecast'!$B$2:$AO$2,0))*IF(X341&gt;0,25000,0)</f>
        <v>9803.9215686274492</v>
      </c>
      <c r="AS341" s="16">
        <f>INDEX('Team forecast'!$B$2:$AO$26,MATCH('Master data'!$B341,'Team forecast'!$B$2:$B$26,0),MATCH('Master data'!AS$1,'Team forecast'!$B$2:$AO$2,0))*IF(X341&gt;0,5000,0)</f>
        <v>1470.5882352941173</v>
      </c>
      <c r="AT341" s="16">
        <f>INDEX('Team forecast'!$B$2:$AO$26,MATCH('Master data'!$B341,'Team forecast'!$B$2:$B$26,0),MATCH('Master data'!AT$1,'Team forecast'!$B$2:$AO$2,0))*IF(X341&gt;0,-15000,0)</f>
        <v>-4705.8823529411766</v>
      </c>
      <c r="AU341" s="5">
        <f t="shared" si="380"/>
        <v>2610.0047603940498</v>
      </c>
      <c r="AV341" s="5">
        <f t="shared" si="381"/>
        <v>2784.5591800332418</v>
      </c>
      <c r="AW341" s="5">
        <f t="shared" si="382"/>
        <v>668.53206599639213</v>
      </c>
      <c r="AX341" s="5">
        <f t="shared" si="383"/>
        <v>15686.274509803921</v>
      </c>
      <c r="AY341" s="5">
        <f t="shared" si="384"/>
        <v>0</v>
      </c>
      <c r="AZ341" s="5">
        <f t="shared" si="385"/>
        <v>-4267.4475927152544</v>
      </c>
      <c r="BA341" s="5">
        <f t="shared" si="386"/>
        <v>0</v>
      </c>
      <c r="BB341" s="5">
        <f t="shared" si="387"/>
        <v>12844.000534385505</v>
      </c>
      <c r="BC341" s="5">
        <f t="shared" si="388"/>
        <v>-9273.8952838763562</v>
      </c>
      <c r="BD341" s="5">
        <f t="shared" si="389"/>
        <v>34620.655625001884</v>
      </c>
      <c r="BE341" s="16">
        <f>INDEX('Team forecast'!$B$2:$AO$26,MATCH('Master data'!$B341,'Team forecast'!$B$2:$B$26,0),MATCH('Master data'!BE$1,'Team forecast'!$B$2:$AO$2,0))</f>
        <v>0</v>
      </c>
      <c r="BF341" s="16">
        <f>INDEX('Team forecast'!$B$2:$AO$26,MATCH('Master data'!$B341,'Team forecast'!$B$2:$B$26,0),MATCH('Master data'!BF$1,'Team forecast'!$B$2:$AO$2,0))</f>
        <v>0</v>
      </c>
      <c r="BG341" s="16">
        <f>INDEX('Team forecast'!$B$2:$AO$26,MATCH('Master data'!$B341,'Team forecast'!$B$2:$B$26,0),MATCH('Master data'!BG$1,'Team forecast'!$B$2:$AO$2,0))</f>
        <v>0</v>
      </c>
      <c r="BH341" s="16">
        <f>INDEX('Team forecast'!$B$2:$AO$26,MATCH('Master data'!$B341,'Team forecast'!$B$2:$B$26,0),MATCH('Master data'!BH$1,'Team forecast'!$B$2:$AO$2,0))</f>
        <v>0</v>
      </c>
      <c r="BI341" s="16">
        <f>INDEX('Team forecast'!$B$2:$AO$26,MATCH('Master data'!$B341,'Team forecast'!$B$2:$B$26,0),MATCH('Master data'!BI$1,'Team forecast'!$B$2:$AO$2,0))</f>
        <v>0</v>
      </c>
      <c r="BJ341" s="5">
        <f t="shared" si="390"/>
        <v>7000</v>
      </c>
      <c r="BK341" s="5">
        <f>INDEX('Team forecast'!$R$3:$BH$26,MATCH($B341,'Team forecast'!$B$3:$B$26,0),MATCH(BK$1,'Team forecast'!$R$2:$BH$2,0))*IF($X341&gt;0,25000,0)</f>
        <v>0</v>
      </c>
      <c r="BL341" s="5">
        <f>INDEX('Team forecast'!$R$3:$BH$26,MATCH($B341,'Team forecast'!$B$3:$B$26,0),MATCH(BL$1,'Team forecast'!$R$2:$BH$2,0))*IF($X341&gt;0,5000,0)</f>
        <v>0</v>
      </c>
      <c r="BM341" s="5">
        <f>INDEX('Team forecast'!$R$3:$BH$26,MATCH($B341,'Team forecast'!$B$3:$B$26,0),MATCH(BM$1,'Team forecast'!$R$2:$BH$2,0))*IF($X341&gt;0,-15000,0)</f>
        <v>0</v>
      </c>
      <c r="BN341" s="5">
        <f t="shared" si="391"/>
        <v>0</v>
      </c>
      <c r="BO341" s="5">
        <f t="shared" si="392"/>
        <v>0</v>
      </c>
      <c r="BP341" s="5">
        <f t="shared" si="393"/>
        <v>0</v>
      </c>
      <c r="BQ341" s="5">
        <f t="shared" si="394"/>
        <v>0</v>
      </c>
      <c r="BR341" s="5">
        <f t="shared" si="395"/>
        <v>0</v>
      </c>
      <c r="BS341" s="5">
        <f t="shared" si="396"/>
        <v>-4267.4475927152544</v>
      </c>
      <c r="BT341" s="5">
        <f t="shared" si="397"/>
        <v>0</v>
      </c>
      <c r="BU341" s="5">
        <f t="shared" si="398"/>
        <v>0</v>
      </c>
      <c r="BV341" s="5">
        <f t="shared" si="399"/>
        <v>0</v>
      </c>
      <c r="BW341" s="5">
        <f t="shared" si="400"/>
        <v>0</v>
      </c>
      <c r="BX341" s="5">
        <f t="shared" si="401"/>
        <v>45688.573971790305</v>
      </c>
      <c r="BY341" s="5">
        <f t="shared" si="402"/>
        <v>137065.7219153709</v>
      </c>
      <c r="BZ341" s="5">
        <f>MAX(INDEX('Team forecast'!$R$3:$BH$26,MATCH($B341,'Team forecast'!$B$3:$B$26,0),MATCH(BZ$1,'Team forecast'!$R$2:$BH$2,0))*($BX341)-(1-INDEX('Team forecast'!$R$3:$BH$26,MATCH($B341,'Team forecast'!$B$3:$B$26,0),MATCH(BZ$1,'Team forecast'!$R$2:$BH$2,0)))*(BY341+CH341)*0.01,-5000)</f>
        <v>25134.507917234871</v>
      </c>
      <c r="CA341" s="5">
        <f>MAX(INDEX('Team forecast'!$R$3:$BH$26,MATCH($B341,'Team forecast'!$B$3:$B$26,0),MATCH(CA$1,'Team forecast'!$R$2:$BH$2,0))*$BX341-(1-INDEX('Team forecast'!$R$3:$BH$26,MATCH($B341,'Team forecast'!$B$3:$B$26,0),MATCH(CA$1,'Team forecast'!$R$2:$BH$2,0)))*(BY341+BX341+CH341)*0.01,-5000)</f>
        <v>-1321.5524696887951</v>
      </c>
      <c r="CB341" s="5">
        <f>MAX(INDEX('Team forecast'!$R$3:$BH$26,MATCH($B341,'Team forecast'!$B$3:$B$26,0),MATCH(CB$1,'Team forecast'!$R$2:$BH$2,0))*$BX341-(1-INDEX('Team forecast'!$R$3:$BH$26,MATCH($B341,'Team forecast'!$B$3:$B$26,0),MATCH(CB$1,'Team forecast'!$R$2:$BH$2,0)))*(BY341+BX341*2+CH341)*0.01,0)</f>
        <v>0</v>
      </c>
      <c r="CC341" s="5">
        <v>0</v>
      </c>
      <c r="CD341" s="5">
        <f>+AK341+BD341*Cockpit!$C$3+BW341*Cockpit!$C$3^2+BZ341*Cockpit!$C$3^3+CA341*Cockpit!$C$3^4+CB341*Cockpit!$C$3^5+CC341*Cockpit!$C$3^6</f>
        <v>87023.143605599922</v>
      </c>
      <c r="CE341" s="5"/>
      <c r="CF341" s="5"/>
      <c r="CG341" s="5">
        <v>0</v>
      </c>
      <c r="CH341" s="5">
        <f t="shared" si="403"/>
        <v>2488000</v>
      </c>
      <c r="CI341" s="5">
        <f t="shared" si="404"/>
        <v>2488000</v>
      </c>
      <c r="CJ341" s="1">
        <f t="shared" si="405"/>
        <v>3.5000000000000003E-2</v>
      </c>
      <c r="CK341" s="5">
        <f>RANK(CD341,$CD$2:$CD$622)+COUNTIF($CD$2:$CD341,$CD341)-1</f>
        <v>101</v>
      </c>
      <c r="CL341" s="5">
        <f>RANK(CJ341,$CJ$2:$CJ$622)+COUNTIF($CJ$2:$CJ341,$CJ341)-1</f>
        <v>38</v>
      </c>
    </row>
    <row r="342" spans="1:90" x14ac:dyDescent="0.3">
      <c r="A342" t="str">
        <f>Players!P343</f>
        <v>Mykola Matvienko</v>
      </c>
      <c r="B342" t="str">
        <f>Players!G343</f>
        <v>Ukraine</v>
      </c>
      <c r="C342" t="str">
        <f>Players!AB343</f>
        <v>Defense</v>
      </c>
      <c r="D342" s="1"/>
      <c r="F342" t="str">
        <f>IFERROR(INDEX(Lookup!B:B,MATCH(INDEX(Players!C:C,MATCH(E342,Players!A:A,0)),Lookup!D:D,0)),"")</f>
        <v/>
      </c>
      <c r="G342">
        <f>IF(Players!AC343=0,10000000,Players!AC343)</f>
        <v>2988000</v>
      </c>
      <c r="H342" s="16">
        <f>INDEX('Team forecast'!$B$2:$AO$26,MATCH('Master data'!$B342,'Team forecast'!$B$2:$B$26,0),MATCH('Master data'!H$1,'Team forecast'!$B$2:$AO$2,0))</f>
        <v>1.6656893725023201</v>
      </c>
      <c r="I342" s="16">
        <f>INDEX('Team forecast'!$B$2:$AO$26,MATCH('Master data'!$B342,'Team forecast'!$B$2:$B$26,0),MATCH('Master data'!I$1,'Team forecast'!$B$2:$AO$2,0))</f>
        <v>0.7981888047975968</v>
      </c>
      <c r="J342" s="16">
        <f>INDEX('Team forecast'!$B$2:$AO$26,MATCH('Master data'!$B342,'Team forecast'!$B$2:$B$26,0),MATCH('Master data'!J$1,'Team forecast'!$B$2:$AO$2,0))</f>
        <v>0.45014352402215202</v>
      </c>
      <c r="K342" s="16">
        <f>INDEX('Team forecast'!$B$2:$AO$26,MATCH('Master data'!$B342,'Team forecast'!$B$2:$B$26,0),MATCH('Master data'!K$1,'Team forecast'!$B$2:$AO$2,0))</f>
        <v>4.2020800079035805</v>
      </c>
      <c r="L342" s="16">
        <f>INDEX('Team forecast'!$B$2:$AO$26,MATCH('Master data'!$B342,'Team forecast'!$B$2:$B$26,0),MATCH('Master data'!L$1,'Team forecast'!$B$2:$AO$2,0))</f>
        <v>2.1264724646897806</v>
      </c>
      <c r="M342">
        <f>IF(Players!BC343=1,95,0)</f>
        <v>95</v>
      </c>
      <c r="N342" s="2">
        <f>Players!BN343</f>
        <v>4.2344098436816524E-2</v>
      </c>
      <c r="O342" s="2">
        <f>Players!BO343</f>
        <v>2.1861238499147985E-2</v>
      </c>
      <c r="P342" s="2">
        <f>Players!BP343</f>
        <v>7.7352463961590276E-2</v>
      </c>
      <c r="Q342" s="2">
        <f>Players!BQ343</f>
        <v>0.16875494071146246</v>
      </c>
      <c r="R342" s="2">
        <f>Players!BR343</f>
        <v>2.964426877470356E-2</v>
      </c>
      <c r="S342" s="2">
        <f t="shared" si="364"/>
        <v>1.6656893725023201</v>
      </c>
      <c r="T342" s="2">
        <f t="shared" si="365"/>
        <v>0.7981888047975968</v>
      </c>
      <c r="U342" s="16">
        <f>INDEX('Team forecast'!$B$2:$AO$26,MATCH('Master data'!$B342,'Team forecast'!$B$2:$B$26,0),MATCH('Master data'!U$1,'Team forecast'!$B$2:$AO$2,0))</f>
        <v>0.58351938299167849</v>
      </c>
      <c r="V342" s="16">
        <f>INDEX('Team forecast'!$B$2:$AO$26,MATCH('Master data'!$B342,'Team forecast'!$B$2:$B$26,0),MATCH('Master data'!V$1,'Team forecast'!$B$2:$AO$2,0))</f>
        <v>0.25208037345240508</v>
      </c>
      <c r="W342" s="16">
        <f>INDEX('Team forecast'!$B$2:$AO$26,MATCH('Master data'!$B342,'Team forecast'!$B$2:$B$26,0),MATCH('Master data'!W$1,'Team forecast'!$B$2:$AO$2,0))</f>
        <v>0.1644002435559164</v>
      </c>
      <c r="X342" s="5">
        <f t="shared" si="366"/>
        <v>7000</v>
      </c>
      <c r="Y342" s="5">
        <f t="shared" si="367"/>
        <v>14587.984574791963</v>
      </c>
      <c r="Z342" s="5">
        <f t="shared" si="368"/>
        <v>1260.4018672620255</v>
      </c>
      <c r="AA342" s="5">
        <f t="shared" si="369"/>
        <v>-2466.0036533387461</v>
      </c>
      <c r="AB342" s="5">
        <f t="shared" si="370"/>
        <v>10579.817213159607</v>
      </c>
      <c r="AC342" s="5">
        <f t="shared" si="371"/>
        <v>1820.7016318884685</v>
      </c>
      <c r="AD342" s="5">
        <f t="shared" si="372"/>
        <v>3250.4124237508072</v>
      </c>
      <c r="AE342" s="5">
        <f t="shared" si="373"/>
        <v>22507.176201107603</v>
      </c>
      <c r="AF342" s="5">
        <f t="shared" si="374"/>
        <v>0</v>
      </c>
      <c r="AG342" s="5">
        <f t="shared" si="375"/>
        <v>-3375.0988142292495</v>
      </c>
      <c r="AH342" s="5">
        <f t="shared" si="376"/>
        <v>-1482.213438735178</v>
      </c>
      <c r="AI342" s="5">
        <f t="shared" si="377"/>
        <v>16656.893725023201</v>
      </c>
      <c r="AJ342" s="5">
        <f t="shared" si="378"/>
        <v>-6385.5104383807748</v>
      </c>
      <c r="AK342" s="5">
        <f>IFERROR(SUM(X342:AJ342),-5000)*((Cockpit!$C$3)^0)</f>
        <v>63954.561292299724</v>
      </c>
      <c r="AL342" s="16">
        <f>INDEX('Team forecast'!$B$2:$AO$26,MATCH('Master data'!$B342,'Team forecast'!$B$2:$B$26,0),MATCH('Master data'!AL$1,'Team forecast'!$B$2:$AO$2,0))</f>
        <v>1.2844000534385505</v>
      </c>
      <c r="AM342" s="16">
        <f>INDEX('Team forecast'!$B$2:$AO$26,MATCH('Master data'!$B342,'Team forecast'!$B$2:$B$26,0),MATCH('Master data'!AM$1,'Team forecast'!$B$2:$AO$2,0))</f>
        <v>1.1592369104845446</v>
      </c>
      <c r="AN342" s="16">
        <f>INDEX('Team forecast'!$B$2:$AO$26,MATCH('Master data'!$B342,'Team forecast'!$B$2:$B$26,0),MATCH('Master data'!AN$1,'Team forecast'!$B$2:$AO$2,0))</f>
        <v>0.31372549019607843</v>
      </c>
      <c r="AO342" s="16">
        <f>INDEX('Team forecast'!$B$2:$AO$26,MATCH('Master data'!$B342,'Team forecast'!$B$2:$B$26,0),MATCH('Master data'!AO$1,'Team forecast'!$B$2:$AO$2,0))</f>
        <v>3.240191043901798</v>
      </c>
      <c r="AP342" s="16">
        <f>INDEX('Team forecast'!$B$2:$AO$26,MATCH('Master data'!$B342,'Team forecast'!$B$2:$B$26,0),MATCH('Master data'!AP$1,'Team forecast'!$B$2:$AO$2,0))</f>
        <v>3.0883487157183667</v>
      </c>
      <c r="AQ342" s="5">
        <f t="shared" si="379"/>
        <v>7000</v>
      </c>
      <c r="AR342" s="5">
        <f>INDEX('Team forecast'!$B$2:$AO$26,MATCH('Master data'!$B342,'Team forecast'!$B$2:$B$26,0),MATCH('Master data'!AR$1,'Team forecast'!$B$2:$AO$2,0))*IF(X342&gt;0,25000,0)</f>
        <v>9803.9215686274492</v>
      </c>
      <c r="AS342" s="16">
        <f>INDEX('Team forecast'!$B$2:$AO$26,MATCH('Master data'!$B342,'Team forecast'!$B$2:$B$26,0),MATCH('Master data'!AS$1,'Team forecast'!$B$2:$AO$2,0))*IF(X342&gt;0,5000,0)</f>
        <v>1470.5882352941173</v>
      </c>
      <c r="AT342" s="16">
        <f>INDEX('Team forecast'!$B$2:$AO$26,MATCH('Master data'!$B342,'Team forecast'!$B$2:$B$26,0),MATCH('Master data'!AT$1,'Team forecast'!$B$2:$AO$2,0))*IF(X342&gt;0,-15000,0)</f>
        <v>-4705.8823529411766</v>
      </c>
      <c r="AU342" s="5">
        <f t="shared" si="380"/>
        <v>8158.0143442581575</v>
      </c>
      <c r="AV342" s="5">
        <f t="shared" si="381"/>
        <v>1403.9287948269284</v>
      </c>
      <c r="AW342" s="5">
        <f t="shared" si="382"/>
        <v>2506.3676095208143</v>
      </c>
      <c r="AX342" s="5">
        <f t="shared" si="383"/>
        <v>15686.274509803921</v>
      </c>
      <c r="AY342" s="5">
        <f t="shared" si="384"/>
        <v>0</v>
      </c>
      <c r="AZ342" s="5">
        <f t="shared" si="385"/>
        <v>-3375.0988142292495</v>
      </c>
      <c r="BA342" s="5">
        <f t="shared" si="386"/>
        <v>-1482.213438735178</v>
      </c>
      <c r="BB342" s="5">
        <f t="shared" si="387"/>
        <v>12844.000534385505</v>
      </c>
      <c r="BC342" s="5">
        <f t="shared" si="388"/>
        <v>-9273.8952838763562</v>
      </c>
      <c r="BD342" s="5">
        <f t="shared" si="389"/>
        <v>40036.005706934935</v>
      </c>
      <c r="BE342" s="16">
        <f>INDEX('Team forecast'!$B$2:$AO$26,MATCH('Master data'!$B342,'Team forecast'!$B$2:$B$26,0),MATCH('Master data'!BE$1,'Team forecast'!$B$2:$AO$2,0))</f>
        <v>0</v>
      </c>
      <c r="BF342" s="16">
        <f>INDEX('Team forecast'!$B$2:$AO$26,MATCH('Master data'!$B342,'Team forecast'!$B$2:$B$26,0),MATCH('Master data'!BF$1,'Team forecast'!$B$2:$AO$2,0))</f>
        <v>0</v>
      </c>
      <c r="BG342" s="16">
        <f>INDEX('Team forecast'!$B$2:$AO$26,MATCH('Master data'!$B342,'Team forecast'!$B$2:$B$26,0),MATCH('Master data'!BG$1,'Team forecast'!$B$2:$AO$2,0))</f>
        <v>0</v>
      </c>
      <c r="BH342" s="16">
        <f>INDEX('Team forecast'!$B$2:$AO$26,MATCH('Master data'!$B342,'Team forecast'!$B$2:$B$26,0),MATCH('Master data'!BH$1,'Team forecast'!$B$2:$AO$2,0))</f>
        <v>0</v>
      </c>
      <c r="BI342" s="16">
        <f>INDEX('Team forecast'!$B$2:$AO$26,MATCH('Master data'!$B342,'Team forecast'!$B$2:$B$26,0),MATCH('Master data'!BI$1,'Team forecast'!$B$2:$AO$2,0))</f>
        <v>0</v>
      </c>
      <c r="BJ342" s="5">
        <f t="shared" si="390"/>
        <v>7000</v>
      </c>
      <c r="BK342" s="5">
        <f>INDEX('Team forecast'!$R$3:$BH$26,MATCH($B342,'Team forecast'!$B$3:$B$26,0),MATCH(BK$1,'Team forecast'!$R$2:$BH$2,0))*IF($X342&gt;0,25000,0)</f>
        <v>0</v>
      </c>
      <c r="BL342" s="5">
        <f>INDEX('Team forecast'!$R$3:$BH$26,MATCH($B342,'Team forecast'!$B$3:$B$26,0),MATCH(BL$1,'Team forecast'!$R$2:$BH$2,0))*IF($X342&gt;0,5000,0)</f>
        <v>0</v>
      </c>
      <c r="BM342" s="5">
        <f>INDEX('Team forecast'!$R$3:$BH$26,MATCH($B342,'Team forecast'!$B$3:$B$26,0),MATCH(BM$1,'Team forecast'!$R$2:$BH$2,0))*IF($X342&gt;0,-15000,0)</f>
        <v>0</v>
      </c>
      <c r="BN342" s="5">
        <f t="shared" si="391"/>
        <v>0</v>
      </c>
      <c r="BO342" s="5">
        <f t="shared" si="392"/>
        <v>0</v>
      </c>
      <c r="BP342" s="5">
        <f t="shared" si="393"/>
        <v>0</v>
      </c>
      <c r="BQ342" s="5">
        <f t="shared" si="394"/>
        <v>0</v>
      </c>
      <c r="BR342" s="5">
        <f t="shared" si="395"/>
        <v>0</v>
      </c>
      <c r="BS342" s="5">
        <f t="shared" si="396"/>
        <v>-3375.0988142292495</v>
      </c>
      <c r="BT342" s="5">
        <f t="shared" si="397"/>
        <v>-1482.213438735178</v>
      </c>
      <c r="BU342" s="5">
        <f t="shared" si="398"/>
        <v>0</v>
      </c>
      <c r="BV342" s="5">
        <f t="shared" si="399"/>
        <v>0</v>
      </c>
      <c r="BW342" s="5">
        <f t="shared" si="400"/>
        <v>0</v>
      </c>
      <c r="BX342" s="5">
        <f t="shared" si="401"/>
        <v>51995.283499617333</v>
      </c>
      <c r="BY342" s="5">
        <f t="shared" si="402"/>
        <v>155985.850498852</v>
      </c>
      <c r="BZ342" s="5">
        <f>MAX(INDEX('Team forecast'!$R$3:$BH$26,MATCH($B342,'Team forecast'!$B$3:$B$26,0),MATCH(BZ$1,'Team forecast'!$R$2:$BH$2,0))*($BX342)-(1-INDEX('Team forecast'!$R$3:$BH$26,MATCH($B342,'Team forecast'!$B$3:$B$26,0),MATCH(BZ$1,'Team forecast'!$R$2:$BH$2,0)))*(BY342+CH342)*0.01,-5000)</f>
        <v>28156.671498301374</v>
      </c>
      <c r="CA342" s="5">
        <f>MAX(INDEX('Team forecast'!$R$3:$BH$26,MATCH($B342,'Team forecast'!$B$3:$B$26,0),MATCH(CA$1,'Team forecast'!$R$2:$BH$2,0))*$BX342-(1-INDEX('Team forecast'!$R$3:$BH$26,MATCH($B342,'Team forecast'!$B$3:$B$26,0),MATCH(CA$1,'Team forecast'!$R$2:$BH$2,0)))*(BY342+BX342+CH342)*0.01,-5000)</f>
        <v>-2520.6186114874508</v>
      </c>
      <c r="CB342" s="5">
        <f>MAX(INDEX('Team forecast'!$R$3:$BH$26,MATCH($B342,'Team forecast'!$B$3:$B$26,0),MATCH(CB$1,'Team forecast'!$R$2:$BH$2,0))*$BX342-(1-INDEX('Team forecast'!$R$3:$BH$26,MATCH($B342,'Team forecast'!$B$3:$B$26,0),MATCH(CB$1,'Team forecast'!$R$2:$BH$2,0)))*(BY342+BX342*2+CH342)*0.01,0)</f>
        <v>0</v>
      </c>
      <c r="CC342" s="5">
        <v>0</v>
      </c>
      <c r="CD342" s="5">
        <f>+AK342+BD342*Cockpit!$C$3+BW342*Cockpit!$C$3^2+BZ342*Cockpit!$C$3^3+CA342*Cockpit!$C$3^4+CB342*Cockpit!$C$3^5+CC342*Cockpit!$C$3^6</f>
        <v>98490.049271928365</v>
      </c>
      <c r="CE342" s="5"/>
      <c r="CF342" s="5"/>
      <c r="CG342" s="5">
        <v>0</v>
      </c>
      <c r="CH342" s="5">
        <f t="shared" si="403"/>
        <v>2988000</v>
      </c>
      <c r="CI342" s="5">
        <f t="shared" si="404"/>
        <v>2988000</v>
      </c>
      <c r="CJ342" s="1">
        <f t="shared" si="405"/>
        <v>3.3000000000000002E-2</v>
      </c>
      <c r="CK342" s="5">
        <f>RANK(CD342,$CD$2:$CD$622)+COUNTIF($CD$2:$CD342,$CD342)-1</f>
        <v>91</v>
      </c>
      <c r="CL342" s="5">
        <f>RANK(CJ342,$CJ$2:$CJ$622)+COUNTIF($CJ$2:$CJ342,$CJ342)-1</f>
        <v>47</v>
      </c>
    </row>
    <row r="343" spans="1:90" x14ac:dyDescent="0.3">
      <c r="A343" t="str">
        <f>Players!P344</f>
        <v>Heorhii Sudakov</v>
      </c>
      <c r="B343" t="str">
        <f>Players!G344</f>
        <v>Ukraine</v>
      </c>
      <c r="C343" t="str">
        <f>Players!AB344</f>
        <v>Midfield</v>
      </c>
      <c r="D343" s="1"/>
      <c r="F343" t="str">
        <f>IFERROR(INDEX(Lookup!B:B,MATCH(INDEX(Players!C:C,MATCH(E343,Players!A:A,0)),Lookup!D:D,0)),"")</f>
        <v/>
      </c>
      <c r="G343">
        <f>IF(Players!AC344=0,10000000,Players!AC344)</f>
        <v>1995000</v>
      </c>
      <c r="H343" s="16">
        <f>INDEX('Team forecast'!$B$2:$AO$26,MATCH('Master data'!$B343,'Team forecast'!$B$2:$B$26,0),MATCH('Master data'!H$1,'Team forecast'!$B$2:$AO$2,0))</f>
        <v>1.6656893725023201</v>
      </c>
      <c r="I343" s="16">
        <f>INDEX('Team forecast'!$B$2:$AO$26,MATCH('Master data'!$B343,'Team forecast'!$B$2:$B$26,0),MATCH('Master data'!I$1,'Team forecast'!$B$2:$AO$2,0))</f>
        <v>0.7981888047975968</v>
      </c>
      <c r="J343" s="16">
        <f>INDEX('Team forecast'!$B$2:$AO$26,MATCH('Master data'!$B343,'Team forecast'!$B$2:$B$26,0),MATCH('Master data'!J$1,'Team forecast'!$B$2:$AO$2,0))</f>
        <v>0.45014352402215202</v>
      </c>
      <c r="K343" s="16">
        <f>INDEX('Team forecast'!$B$2:$AO$26,MATCH('Master data'!$B343,'Team forecast'!$B$2:$B$26,0),MATCH('Master data'!K$1,'Team forecast'!$B$2:$AO$2,0))</f>
        <v>4.2020800079035805</v>
      </c>
      <c r="L343" s="16">
        <f>INDEX('Team forecast'!$B$2:$AO$26,MATCH('Master data'!$B343,'Team forecast'!$B$2:$B$26,0),MATCH('Master data'!L$1,'Team forecast'!$B$2:$AO$2,0))</f>
        <v>2.1264724646897806</v>
      </c>
      <c r="M343">
        <f>IF(Players!BC344=1,95,0)</f>
        <v>0</v>
      </c>
      <c r="N343" s="2">
        <f>Players!BN344</f>
        <v>0</v>
      </c>
      <c r="O343" s="2">
        <f>Players!BO344</f>
        <v>0</v>
      </c>
      <c r="P343" s="2">
        <f>Players!BP344</f>
        <v>0</v>
      </c>
      <c r="Q343" s="2">
        <f>Players!BQ344</f>
        <v>8.1929904415111512E-2</v>
      </c>
      <c r="R343" s="2">
        <f>Players!BR344</f>
        <v>0</v>
      </c>
      <c r="S343" s="2">
        <f t="shared" si="364"/>
        <v>1.6656893725023201</v>
      </c>
      <c r="T343" s="2">
        <f t="shared" si="365"/>
        <v>0.7981888047975968</v>
      </c>
      <c r="U343" s="16">
        <f>INDEX('Team forecast'!$B$2:$AO$26,MATCH('Master data'!$B343,'Team forecast'!$B$2:$B$26,0),MATCH('Master data'!U$1,'Team forecast'!$B$2:$AO$2,0))</f>
        <v>0.58351938299167849</v>
      </c>
      <c r="V343" s="16">
        <f>INDEX('Team forecast'!$B$2:$AO$26,MATCH('Master data'!$B343,'Team forecast'!$B$2:$B$26,0),MATCH('Master data'!V$1,'Team forecast'!$B$2:$AO$2,0))</f>
        <v>0.25208037345240508</v>
      </c>
      <c r="W343" s="16">
        <f>INDEX('Team forecast'!$B$2:$AO$26,MATCH('Master data'!$B343,'Team forecast'!$B$2:$B$26,0),MATCH('Master data'!W$1,'Team forecast'!$B$2:$AO$2,0))</f>
        <v>0.1644002435559164</v>
      </c>
      <c r="X343" s="5">
        <f t="shared" si="366"/>
        <v>-5000</v>
      </c>
      <c r="Y343" s="5">
        <f t="shared" si="367"/>
        <v>0</v>
      </c>
      <c r="Z343" s="5">
        <f t="shared" si="368"/>
        <v>0</v>
      </c>
      <c r="AA343" s="5">
        <f t="shared" si="369"/>
        <v>0</v>
      </c>
      <c r="AB343" s="5">
        <f t="shared" si="370"/>
        <v>0</v>
      </c>
      <c r="AC343" s="5">
        <f t="shared" si="371"/>
        <v>0</v>
      </c>
      <c r="AD343" s="5">
        <f t="shared" si="372"/>
        <v>0</v>
      </c>
      <c r="AE343" s="5">
        <f t="shared" si="373"/>
        <v>0</v>
      </c>
      <c r="AF343" s="5">
        <f t="shared" si="374"/>
        <v>0</v>
      </c>
      <c r="AG343" s="5">
        <f t="shared" si="375"/>
        <v>0</v>
      </c>
      <c r="AH343" s="5">
        <f t="shared" si="376"/>
        <v>0</v>
      </c>
      <c r="AI343" s="5">
        <f t="shared" si="377"/>
        <v>0</v>
      </c>
      <c r="AJ343" s="5">
        <f t="shared" si="378"/>
        <v>0</v>
      </c>
      <c r="AK343" s="5">
        <f>IFERROR(SUM(X343:AJ343),-5000)*((Cockpit!$C$3)^0)</f>
        <v>-5000</v>
      </c>
      <c r="AL343" s="16">
        <f>INDEX('Team forecast'!$B$2:$AO$26,MATCH('Master data'!$B343,'Team forecast'!$B$2:$B$26,0),MATCH('Master data'!AL$1,'Team forecast'!$B$2:$AO$2,0))</f>
        <v>1.2844000534385505</v>
      </c>
      <c r="AM343" s="16">
        <f>INDEX('Team forecast'!$B$2:$AO$26,MATCH('Master data'!$B343,'Team forecast'!$B$2:$B$26,0),MATCH('Master data'!AM$1,'Team forecast'!$B$2:$AO$2,0))</f>
        <v>1.1592369104845446</v>
      </c>
      <c r="AN343" s="16">
        <f>INDEX('Team forecast'!$B$2:$AO$26,MATCH('Master data'!$B343,'Team forecast'!$B$2:$B$26,0),MATCH('Master data'!AN$1,'Team forecast'!$B$2:$AO$2,0))</f>
        <v>0.31372549019607843</v>
      </c>
      <c r="AO343" s="16">
        <f>INDEX('Team forecast'!$B$2:$AO$26,MATCH('Master data'!$B343,'Team forecast'!$B$2:$B$26,0),MATCH('Master data'!AO$1,'Team forecast'!$B$2:$AO$2,0))</f>
        <v>3.240191043901798</v>
      </c>
      <c r="AP343" s="16">
        <f>INDEX('Team forecast'!$B$2:$AO$26,MATCH('Master data'!$B343,'Team forecast'!$B$2:$B$26,0),MATCH('Master data'!AP$1,'Team forecast'!$B$2:$AO$2,0))</f>
        <v>3.0883487157183667</v>
      </c>
      <c r="AQ343" s="5">
        <f t="shared" si="379"/>
        <v>-5000</v>
      </c>
      <c r="AR343" s="5">
        <f>INDEX('Team forecast'!$B$2:$AO$26,MATCH('Master data'!$B343,'Team forecast'!$B$2:$B$26,0),MATCH('Master data'!AR$1,'Team forecast'!$B$2:$AO$2,0))*IF(X343&gt;0,25000,0)</f>
        <v>0</v>
      </c>
      <c r="AS343" s="16">
        <f>INDEX('Team forecast'!$B$2:$AO$26,MATCH('Master data'!$B343,'Team forecast'!$B$2:$B$26,0),MATCH('Master data'!AS$1,'Team forecast'!$B$2:$AO$2,0))*IF(X343&gt;0,5000,0)</f>
        <v>0</v>
      </c>
      <c r="AT343" s="16">
        <f>INDEX('Team forecast'!$B$2:$AO$26,MATCH('Master data'!$B343,'Team forecast'!$B$2:$B$26,0),MATCH('Master data'!AT$1,'Team forecast'!$B$2:$AO$2,0))*IF(X343&gt;0,-15000,0)</f>
        <v>0</v>
      </c>
      <c r="AU343" s="5">
        <f t="shared" si="380"/>
        <v>0</v>
      </c>
      <c r="AV343" s="5">
        <f t="shared" si="381"/>
        <v>0</v>
      </c>
      <c r="AW343" s="5">
        <f t="shared" si="382"/>
        <v>0</v>
      </c>
      <c r="AX343" s="5">
        <f t="shared" si="383"/>
        <v>0</v>
      </c>
      <c r="AY343" s="5">
        <f t="shared" si="384"/>
        <v>0</v>
      </c>
      <c r="AZ343" s="5">
        <f t="shared" si="385"/>
        <v>0</v>
      </c>
      <c r="BA343" s="5">
        <f t="shared" si="386"/>
        <v>0</v>
      </c>
      <c r="BB343" s="5">
        <f t="shared" si="387"/>
        <v>0</v>
      </c>
      <c r="BC343" s="5">
        <f t="shared" si="388"/>
        <v>0</v>
      </c>
      <c r="BD343" s="5">
        <f t="shared" si="389"/>
        <v>-5000</v>
      </c>
      <c r="BE343" s="16">
        <f>INDEX('Team forecast'!$B$2:$AO$26,MATCH('Master data'!$B343,'Team forecast'!$B$2:$B$26,0),MATCH('Master data'!BE$1,'Team forecast'!$B$2:$AO$2,0))</f>
        <v>0</v>
      </c>
      <c r="BF343" s="16">
        <f>INDEX('Team forecast'!$B$2:$AO$26,MATCH('Master data'!$B343,'Team forecast'!$B$2:$B$26,0),MATCH('Master data'!BF$1,'Team forecast'!$B$2:$AO$2,0))</f>
        <v>0</v>
      </c>
      <c r="BG343" s="16">
        <f>INDEX('Team forecast'!$B$2:$AO$26,MATCH('Master data'!$B343,'Team forecast'!$B$2:$B$26,0),MATCH('Master data'!BG$1,'Team forecast'!$B$2:$AO$2,0))</f>
        <v>0</v>
      </c>
      <c r="BH343" s="16">
        <f>INDEX('Team forecast'!$B$2:$AO$26,MATCH('Master data'!$B343,'Team forecast'!$B$2:$B$26,0),MATCH('Master data'!BH$1,'Team forecast'!$B$2:$AO$2,0))</f>
        <v>0</v>
      </c>
      <c r="BI343" s="16">
        <f>INDEX('Team forecast'!$B$2:$AO$26,MATCH('Master data'!$B343,'Team forecast'!$B$2:$B$26,0),MATCH('Master data'!BI$1,'Team forecast'!$B$2:$AO$2,0))</f>
        <v>0</v>
      </c>
      <c r="BJ343" s="5">
        <f t="shared" si="390"/>
        <v>-5000</v>
      </c>
      <c r="BK343" s="5">
        <f>INDEX('Team forecast'!$R$3:$BH$26,MATCH($B343,'Team forecast'!$B$3:$B$26,0),MATCH(BK$1,'Team forecast'!$R$2:$BH$2,0))*IF($X343&gt;0,25000,0)</f>
        <v>0</v>
      </c>
      <c r="BL343" s="5">
        <f>INDEX('Team forecast'!$R$3:$BH$26,MATCH($B343,'Team forecast'!$B$3:$B$26,0),MATCH(BL$1,'Team forecast'!$R$2:$BH$2,0))*IF($X343&gt;0,5000,0)</f>
        <v>0</v>
      </c>
      <c r="BM343" s="5">
        <f>INDEX('Team forecast'!$R$3:$BH$26,MATCH($B343,'Team forecast'!$B$3:$B$26,0),MATCH(BM$1,'Team forecast'!$R$2:$BH$2,0))*IF($X343&gt;0,-15000,0)</f>
        <v>0</v>
      </c>
      <c r="BN343" s="5">
        <f t="shared" si="391"/>
        <v>0</v>
      </c>
      <c r="BO343" s="5">
        <f t="shared" si="392"/>
        <v>0</v>
      </c>
      <c r="BP343" s="5">
        <f t="shared" si="393"/>
        <v>0</v>
      </c>
      <c r="BQ343" s="5">
        <f t="shared" si="394"/>
        <v>0</v>
      </c>
      <c r="BR343" s="5">
        <f t="shared" si="395"/>
        <v>0</v>
      </c>
      <c r="BS343" s="5">
        <f t="shared" si="396"/>
        <v>0</v>
      </c>
      <c r="BT343" s="5">
        <f t="shared" si="397"/>
        <v>0</v>
      </c>
      <c r="BU343" s="5">
        <f t="shared" si="398"/>
        <v>0</v>
      </c>
      <c r="BV343" s="5">
        <f t="shared" si="399"/>
        <v>0</v>
      </c>
      <c r="BW343" s="5">
        <f t="shared" si="400"/>
        <v>0</v>
      </c>
      <c r="BX343" s="5">
        <f t="shared" si="401"/>
        <v>-5000</v>
      </c>
      <c r="BY343" s="5">
        <f t="shared" si="402"/>
        <v>-15000</v>
      </c>
      <c r="BZ343" s="5">
        <f>MAX(INDEX('Team forecast'!$R$3:$BH$26,MATCH($B343,'Team forecast'!$B$3:$B$26,0),MATCH(BZ$1,'Team forecast'!$R$2:$BH$2,0))*($BX343)-(1-INDEX('Team forecast'!$R$3:$BH$26,MATCH($B343,'Team forecast'!$B$3:$B$26,0),MATCH(BZ$1,'Team forecast'!$R$2:$BH$2,0)))*(BY343+CH343)*0.01,-5000)</f>
        <v>-5000</v>
      </c>
      <c r="CA343" s="5">
        <f>MAX(INDEX('Team forecast'!$R$3:$BH$26,MATCH($B343,'Team forecast'!$B$3:$B$26,0),MATCH(CA$1,'Team forecast'!$R$2:$BH$2,0))*$BX343-(1-INDEX('Team forecast'!$R$3:$BH$26,MATCH($B343,'Team forecast'!$B$3:$B$26,0),MATCH(CA$1,'Team forecast'!$R$2:$BH$2,0)))*(BY343+BX343+CH343)*0.01,-5000)</f>
        <v>-5000</v>
      </c>
      <c r="CB343" s="5">
        <f>MAX(INDEX('Team forecast'!$R$3:$BH$26,MATCH($B343,'Team forecast'!$B$3:$B$26,0),MATCH(CB$1,'Team forecast'!$R$2:$BH$2,0))*$BX343-(1-INDEX('Team forecast'!$R$3:$BH$26,MATCH($B343,'Team forecast'!$B$3:$B$26,0),MATCH(CB$1,'Team forecast'!$R$2:$BH$2,0)))*(BY343+BX343*2+CH343)*0.01,0)</f>
        <v>0</v>
      </c>
      <c r="CC343" s="5">
        <v>0</v>
      </c>
      <c r="CD343" s="5">
        <f>+AK343+BD343*Cockpit!$C$3+BW343*Cockpit!$C$3^2+BZ343*Cockpit!$C$3^3+CA343*Cockpit!$C$3^4+CB343*Cockpit!$C$3^5+CC343*Cockpit!$C$3^6</f>
        <v>-10802.469135802468</v>
      </c>
      <c r="CE343" s="5"/>
      <c r="CF343" s="5"/>
      <c r="CG343" s="5">
        <v>0</v>
      </c>
      <c r="CH343" s="5">
        <f t="shared" si="403"/>
        <v>1995000</v>
      </c>
      <c r="CI343" s="5">
        <f t="shared" si="404"/>
        <v>1995000</v>
      </c>
      <c r="CJ343" s="1">
        <f t="shared" si="405"/>
        <v>-5.0000000000000001E-3</v>
      </c>
      <c r="CK343" s="5">
        <f>RANK(CD343,$CD$2:$CD$622)+COUNTIF($CD$2:$CD343,$CD343)-1</f>
        <v>517</v>
      </c>
      <c r="CL343" s="5">
        <f>RANK(CJ343,$CJ$2:$CJ$622)+COUNTIF($CJ$2:$CJ343,$CJ343)-1</f>
        <v>577</v>
      </c>
    </row>
    <row r="344" spans="1:90" x14ac:dyDescent="0.3">
      <c r="A344" t="str">
        <f>Players!P345</f>
        <v>Serhiy Sydorchuk</v>
      </c>
      <c r="B344" t="str">
        <f>Players!G345</f>
        <v>Ukraine</v>
      </c>
      <c r="C344" t="str">
        <f>Players!AB345</f>
        <v>Midfield</v>
      </c>
      <c r="D344" s="1"/>
      <c r="F344" t="str">
        <f>IFERROR(INDEX(Lookup!B:B,MATCH(INDEX(Players!C:C,MATCH(E344,Players!A:A,0)),Lookup!D:D,0)),"")</f>
        <v/>
      </c>
      <c r="G344">
        <f>IF(Players!AC345=0,10000000,Players!AC345)</f>
        <v>2968000</v>
      </c>
      <c r="H344" s="16">
        <f>INDEX('Team forecast'!$B$2:$AO$26,MATCH('Master data'!$B344,'Team forecast'!$B$2:$B$26,0),MATCH('Master data'!H$1,'Team forecast'!$B$2:$AO$2,0))</f>
        <v>1.6656893725023201</v>
      </c>
      <c r="I344" s="16">
        <f>INDEX('Team forecast'!$B$2:$AO$26,MATCH('Master data'!$B344,'Team forecast'!$B$2:$B$26,0),MATCH('Master data'!I$1,'Team forecast'!$B$2:$AO$2,0))</f>
        <v>0.7981888047975968</v>
      </c>
      <c r="J344" s="16">
        <f>INDEX('Team forecast'!$B$2:$AO$26,MATCH('Master data'!$B344,'Team forecast'!$B$2:$B$26,0),MATCH('Master data'!J$1,'Team forecast'!$B$2:$AO$2,0))</f>
        <v>0.45014352402215202</v>
      </c>
      <c r="K344" s="16">
        <f>INDEX('Team forecast'!$B$2:$AO$26,MATCH('Master data'!$B344,'Team forecast'!$B$2:$B$26,0),MATCH('Master data'!K$1,'Team forecast'!$B$2:$AO$2,0))</f>
        <v>4.2020800079035805</v>
      </c>
      <c r="L344" s="16">
        <f>INDEX('Team forecast'!$B$2:$AO$26,MATCH('Master data'!$B344,'Team forecast'!$B$2:$B$26,0),MATCH('Master data'!L$1,'Team forecast'!$B$2:$AO$2,0))</f>
        <v>2.1264724646897806</v>
      </c>
      <c r="M344">
        <f>IF(Players!BC345=1,95,0)</f>
        <v>95</v>
      </c>
      <c r="N344" s="2">
        <f>Players!BN345</f>
        <v>7.7706176076051375E-2</v>
      </c>
      <c r="O344" s="2">
        <f>Players!BO345</f>
        <v>5.8989742739827586E-2</v>
      </c>
      <c r="P344" s="2">
        <f>Players!BP345</f>
        <v>5.9235468957957185E-2</v>
      </c>
      <c r="Q344" s="2">
        <f>Players!BQ345</f>
        <v>8.1929904415111512E-2</v>
      </c>
      <c r="R344" s="2">
        <f>Players!BR345</f>
        <v>0</v>
      </c>
      <c r="S344" s="2">
        <f t="shared" si="364"/>
        <v>1.6656893725023201</v>
      </c>
      <c r="T344" s="2">
        <f t="shared" si="365"/>
        <v>0.7981888047975968</v>
      </c>
      <c r="U344" s="16">
        <f>INDEX('Team forecast'!$B$2:$AO$26,MATCH('Master data'!$B344,'Team forecast'!$B$2:$B$26,0),MATCH('Master data'!U$1,'Team forecast'!$B$2:$AO$2,0))</f>
        <v>0.58351938299167849</v>
      </c>
      <c r="V344" s="16">
        <f>INDEX('Team forecast'!$B$2:$AO$26,MATCH('Master data'!$B344,'Team forecast'!$B$2:$B$26,0),MATCH('Master data'!V$1,'Team forecast'!$B$2:$AO$2,0))</f>
        <v>0.25208037345240508</v>
      </c>
      <c r="W344" s="16">
        <f>INDEX('Team forecast'!$B$2:$AO$26,MATCH('Master data'!$B344,'Team forecast'!$B$2:$B$26,0),MATCH('Master data'!W$1,'Team forecast'!$B$2:$AO$2,0))</f>
        <v>0.1644002435559164</v>
      </c>
      <c r="X344" s="5">
        <f t="shared" si="366"/>
        <v>7000</v>
      </c>
      <c r="Y344" s="5">
        <f t="shared" si="367"/>
        <v>14587.984574791963</v>
      </c>
      <c r="Z344" s="5">
        <f t="shared" si="368"/>
        <v>1260.4018672620255</v>
      </c>
      <c r="AA344" s="5">
        <f t="shared" si="369"/>
        <v>-2466.0036533387461</v>
      </c>
      <c r="AB344" s="5">
        <f t="shared" si="370"/>
        <v>16179.2939584591</v>
      </c>
      <c r="AC344" s="5">
        <f t="shared" si="371"/>
        <v>4912.9293784188358</v>
      </c>
      <c r="AD344" s="5">
        <f t="shared" si="372"/>
        <v>2489.12179867025</v>
      </c>
      <c r="AE344" s="5">
        <f t="shared" si="373"/>
        <v>0</v>
      </c>
      <c r="AF344" s="5">
        <f t="shared" si="374"/>
        <v>0</v>
      </c>
      <c r="AG344" s="5">
        <f t="shared" si="375"/>
        <v>-1638.5980883022303</v>
      </c>
      <c r="AH344" s="5">
        <f t="shared" si="376"/>
        <v>0</v>
      </c>
      <c r="AI344" s="5">
        <f t="shared" si="377"/>
        <v>16656.893725023201</v>
      </c>
      <c r="AJ344" s="5">
        <f t="shared" si="378"/>
        <v>-6385.5104383807748</v>
      </c>
      <c r="AK344" s="5">
        <f>IFERROR(SUM(X344:AJ344),-5000)*((Cockpit!$C$3)^0)</f>
        <v>52596.513122603617</v>
      </c>
      <c r="AL344" s="16">
        <f>INDEX('Team forecast'!$B$2:$AO$26,MATCH('Master data'!$B344,'Team forecast'!$B$2:$B$26,0),MATCH('Master data'!AL$1,'Team forecast'!$B$2:$AO$2,0))</f>
        <v>1.2844000534385505</v>
      </c>
      <c r="AM344" s="16">
        <f>INDEX('Team forecast'!$B$2:$AO$26,MATCH('Master data'!$B344,'Team forecast'!$B$2:$B$26,0),MATCH('Master data'!AM$1,'Team forecast'!$B$2:$AO$2,0))</f>
        <v>1.1592369104845446</v>
      </c>
      <c r="AN344" s="16">
        <f>INDEX('Team forecast'!$B$2:$AO$26,MATCH('Master data'!$B344,'Team forecast'!$B$2:$B$26,0),MATCH('Master data'!AN$1,'Team forecast'!$B$2:$AO$2,0))</f>
        <v>0.31372549019607843</v>
      </c>
      <c r="AO344" s="16">
        <f>INDEX('Team forecast'!$B$2:$AO$26,MATCH('Master data'!$B344,'Team forecast'!$B$2:$B$26,0),MATCH('Master data'!AO$1,'Team forecast'!$B$2:$AO$2,0))</f>
        <v>3.240191043901798</v>
      </c>
      <c r="AP344" s="16">
        <f>INDEX('Team forecast'!$B$2:$AO$26,MATCH('Master data'!$B344,'Team forecast'!$B$2:$B$26,0),MATCH('Master data'!AP$1,'Team forecast'!$B$2:$AO$2,0))</f>
        <v>3.0883487157183667</v>
      </c>
      <c r="AQ344" s="5">
        <f t="shared" si="379"/>
        <v>7000</v>
      </c>
      <c r="AR344" s="5">
        <f>INDEX('Team forecast'!$B$2:$AO$26,MATCH('Master data'!$B344,'Team forecast'!$B$2:$B$26,0),MATCH('Master data'!AR$1,'Team forecast'!$B$2:$AO$2,0))*IF(X344&gt;0,25000,0)</f>
        <v>9803.9215686274492</v>
      </c>
      <c r="AS344" s="16">
        <f>INDEX('Team forecast'!$B$2:$AO$26,MATCH('Master data'!$B344,'Team forecast'!$B$2:$B$26,0),MATCH('Master data'!AS$1,'Team forecast'!$B$2:$AO$2,0))*IF(X344&gt;0,5000,0)</f>
        <v>1470.5882352941173</v>
      </c>
      <c r="AT344" s="16">
        <f>INDEX('Team forecast'!$B$2:$AO$26,MATCH('Master data'!$B344,'Team forecast'!$B$2:$B$26,0),MATCH('Master data'!AT$1,'Team forecast'!$B$2:$AO$2,0))*IF(X344&gt;0,-15000,0)</f>
        <v>-4705.8823529411766</v>
      </c>
      <c r="AU344" s="5">
        <f t="shared" si="380"/>
        <v>12475.727088073225</v>
      </c>
      <c r="AV344" s="5">
        <f t="shared" si="381"/>
        <v>3788.3214363680449</v>
      </c>
      <c r="AW344" s="5">
        <f t="shared" si="382"/>
        <v>1919.3423599889584</v>
      </c>
      <c r="AX344" s="5">
        <f t="shared" si="383"/>
        <v>0</v>
      </c>
      <c r="AY344" s="5">
        <f t="shared" si="384"/>
        <v>0</v>
      </c>
      <c r="AZ344" s="5">
        <f t="shared" si="385"/>
        <v>-1638.5980883022303</v>
      </c>
      <c r="BA344" s="5">
        <f t="shared" si="386"/>
        <v>0</v>
      </c>
      <c r="BB344" s="5">
        <f t="shared" si="387"/>
        <v>12844.000534385505</v>
      </c>
      <c r="BC344" s="5">
        <f t="shared" si="388"/>
        <v>-9273.8952838763562</v>
      </c>
      <c r="BD344" s="5">
        <f t="shared" si="389"/>
        <v>33683.525497617535</v>
      </c>
      <c r="BE344" s="16">
        <f>INDEX('Team forecast'!$B$2:$AO$26,MATCH('Master data'!$B344,'Team forecast'!$B$2:$B$26,0),MATCH('Master data'!BE$1,'Team forecast'!$B$2:$AO$2,0))</f>
        <v>0</v>
      </c>
      <c r="BF344" s="16">
        <f>INDEX('Team forecast'!$B$2:$AO$26,MATCH('Master data'!$B344,'Team forecast'!$B$2:$B$26,0),MATCH('Master data'!BF$1,'Team forecast'!$B$2:$AO$2,0))</f>
        <v>0</v>
      </c>
      <c r="BG344" s="16">
        <f>INDEX('Team forecast'!$B$2:$AO$26,MATCH('Master data'!$B344,'Team forecast'!$B$2:$B$26,0),MATCH('Master data'!BG$1,'Team forecast'!$B$2:$AO$2,0))</f>
        <v>0</v>
      </c>
      <c r="BH344" s="16">
        <f>INDEX('Team forecast'!$B$2:$AO$26,MATCH('Master data'!$B344,'Team forecast'!$B$2:$B$26,0),MATCH('Master data'!BH$1,'Team forecast'!$B$2:$AO$2,0))</f>
        <v>0</v>
      </c>
      <c r="BI344" s="16">
        <f>INDEX('Team forecast'!$B$2:$AO$26,MATCH('Master data'!$B344,'Team forecast'!$B$2:$B$26,0),MATCH('Master data'!BI$1,'Team forecast'!$B$2:$AO$2,0))</f>
        <v>0</v>
      </c>
      <c r="BJ344" s="5">
        <f t="shared" si="390"/>
        <v>7000</v>
      </c>
      <c r="BK344" s="5">
        <f>INDEX('Team forecast'!$R$3:$BH$26,MATCH($B344,'Team forecast'!$B$3:$B$26,0),MATCH(BK$1,'Team forecast'!$R$2:$BH$2,0))*IF($X344&gt;0,25000,0)</f>
        <v>0</v>
      </c>
      <c r="BL344" s="5">
        <f>INDEX('Team forecast'!$R$3:$BH$26,MATCH($B344,'Team forecast'!$B$3:$B$26,0),MATCH(BL$1,'Team forecast'!$R$2:$BH$2,0))*IF($X344&gt;0,5000,0)</f>
        <v>0</v>
      </c>
      <c r="BM344" s="5">
        <f>INDEX('Team forecast'!$R$3:$BH$26,MATCH($B344,'Team forecast'!$B$3:$B$26,0),MATCH(BM$1,'Team forecast'!$R$2:$BH$2,0))*IF($X344&gt;0,-15000,0)</f>
        <v>0</v>
      </c>
      <c r="BN344" s="5">
        <f t="shared" si="391"/>
        <v>0</v>
      </c>
      <c r="BO344" s="5">
        <f t="shared" si="392"/>
        <v>0</v>
      </c>
      <c r="BP344" s="5">
        <f t="shared" si="393"/>
        <v>0</v>
      </c>
      <c r="BQ344" s="5">
        <f t="shared" si="394"/>
        <v>0</v>
      </c>
      <c r="BR344" s="5">
        <f t="shared" si="395"/>
        <v>0</v>
      </c>
      <c r="BS344" s="5">
        <f t="shared" si="396"/>
        <v>-1638.5980883022303</v>
      </c>
      <c r="BT344" s="5">
        <f t="shared" si="397"/>
        <v>0</v>
      </c>
      <c r="BU344" s="5">
        <f t="shared" si="398"/>
        <v>0</v>
      </c>
      <c r="BV344" s="5">
        <f t="shared" si="399"/>
        <v>0</v>
      </c>
      <c r="BW344" s="5">
        <f t="shared" si="400"/>
        <v>0</v>
      </c>
      <c r="BX344" s="5">
        <f t="shared" si="401"/>
        <v>43140.019310110576</v>
      </c>
      <c r="BY344" s="5">
        <f t="shared" si="402"/>
        <v>129420.05793033174</v>
      </c>
      <c r="BZ344" s="5">
        <f>MAX(INDEX('Team forecast'!$R$3:$BH$26,MATCH($B344,'Team forecast'!$B$3:$B$26,0),MATCH(BZ$1,'Team forecast'!$R$2:$BH$2,0))*($BX344)-(1-INDEX('Team forecast'!$R$3:$BH$26,MATCH($B344,'Team forecast'!$B$3:$B$26,0),MATCH(BZ$1,'Team forecast'!$R$2:$BH$2,0)))*(BY344+CH344)*0.01,-5000)</f>
        <v>21964.527913135178</v>
      </c>
      <c r="CA344" s="5">
        <f>MAX(INDEX('Team forecast'!$R$3:$BH$26,MATCH($B344,'Team forecast'!$B$3:$B$26,0),MATCH(CA$1,'Team forecast'!$R$2:$BH$2,0))*$BX344-(1-INDEX('Team forecast'!$R$3:$BH$26,MATCH($B344,'Team forecast'!$B$3:$B$26,0),MATCH(CA$1,'Team forecast'!$R$2:$BH$2,0)))*(BY344+BX344+CH344)*0.01,-5000)</f>
        <v>-5000</v>
      </c>
      <c r="CB344" s="5">
        <f>MAX(INDEX('Team forecast'!$R$3:$BH$26,MATCH($B344,'Team forecast'!$B$3:$B$26,0),MATCH(CB$1,'Team forecast'!$R$2:$BH$2,0))*$BX344-(1-INDEX('Team forecast'!$R$3:$BH$26,MATCH($B344,'Team forecast'!$B$3:$B$26,0),MATCH(CB$1,'Team forecast'!$R$2:$BH$2,0)))*(BY344+BX344*2+CH344)*0.01,0)</f>
        <v>0</v>
      </c>
      <c r="CC344" s="5">
        <v>0</v>
      </c>
      <c r="CD344" s="5">
        <f>+AK344+BD344*Cockpit!$C$3+BW344*Cockpit!$C$3^2+BZ344*Cockpit!$C$3^3+CA344*Cockpit!$C$3^4+CB344*Cockpit!$C$3^5+CC344*Cockpit!$C$3^6</f>
        <v>80572.550737252881</v>
      </c>
      <c r="CE344" s="5"/>
      <c r="CF344" s="5"/>
      <c r="CG344" s="5">
        <v>0</v>
      </c>
      <c r="CH344" s="5">
        <f t="shared" si="403"/>
        <v>2968000</v>
      </c>
      <c r="CI344" s="5">
        <f t="shared" si="404"/>
        <v>2968000</v>
      </c>
      <c r="CJ344" s="1">
        <f t="shared" si="405"/>
        <v>2.7E-2</v>
      </c>
      <c r="CK344" s="5">
        <f>RANK(CD344,$CD$2:$CD$622)+COUNTIF($CD$2:$CD344,$CD344)-1</f>
        <v>117</v>
      </c>
      <c r="CL344" s="5">
        <f>RANK(CJ344,$CJ$2:$CJ$622)+COUNTIF($CJ$2:$CJ344,$CJ344)-1</f>
        <v>78</v>
      </c>
    </row>
    <row r="345" spans="1:90" x14ac:dyDescent="0.3">
      <c r="A345" t="str">
        <f>Players!P346</f>
        <v>Oleksandr Zubkov</v>
      </c>
      <c r="B345" t="str">
        <f>Players!G346</f>
        <v>Ukraine</v>
      </c>
      <c r="C345" t="str">
        <f>Players!AB346</f>
        <v>Midfield</v>
      </c>
      <c r="D345" s="1"/>
      <c r="F345" t="str">
        <f>IFERROR(INDEX(Lookup!B:B,MATCH(INDEX(Players!C:C,MATCH(E345,Players!A:A,0)),Lookup!D:D,0)),"")</f>
        <v/>
      </c>
      <c r="G345">
        <f>IF(Players!AC346=0,10000000,Players!AC346)</f>
        <v>2492000</v>
      </c>
      <c r="H345" s="16">
        <f>INDEX('Team forecast'!$B$2:$AO$26,MATCH('Master data'!$B345,'Team forecast'!$B$2:$B$26,0),MATCH('Master data'!H$1,'Team forecast'!$B$2:$AO$2,0))</f>
        <v>1.6656893725023201</v>
      </c>
      <c r="I345" s="16">
        <f>INDEX('Team forecast'!$B$2:$AO$26,MATCH('Master data'!$B345,'Team forecast'!$B$2:$B$26,0),MATCH('Master data'!I$1,'Team forecast'!$B$2:$AO$2,0))</f>
        <v>0.7981888047975968</v>
      </c>
      <c r="J345" s="16">
        <f>INDEX('Team forecast'!$B$2:$AO$26,MATCH('Master data'!$B345,'Team forecast'!$B$2:$B$26,0),MATCH('Master data'!J$1,'Team forecast'!$B$2:$AO$2,0))</f>
        <v>0.45014352402215202</v>
      </c>
      <c r="K345" s="16">
        <f>INDEX('Team forecast'!$B$2:$AO$26,MATCH('Master data'!$B345,'Team forecast'!$B$2:$B$26,0),MATCH('Master data'!K$1,'Team forecast'!$B$2:$AO$2,0))</f>
        <v>4.2020800079035805</v>
      </c>
      <c r="L345" s="16">
        <f>INDEX('Team forecast'!$B$2:$AO$26,MATCH('Master data'!$B345,'Team forecast'!$B$2:$B$26,0),MATCH('Master data'!L$1,'Team forecast'!$B$2:$AO$2,0))</f>
        <v>2.1264724646897806</v>
      </c>
      <c r="M345">
        <f>IF(Players!BC346=1,95,0)</f>
        <v>0</v>
      </c>
      <c r="N345" s="2">
        <f>Players!BN346</f>
        <v>0</v>
      </c>
      <c r="O345" s="2">
        <f>Players!BO346</f>
        <v>0</v>
      </c>
      <c r="P345" s="2">
        <f>Players!BP346</f>
        <v>0</v>
      </c>
      <c r="Q345" s="2">
        <f>Players!BQ346</f>
        <v>0.1</v>
      </c>
      <c r="R345" s="2">
        <f>Players!BR346</f>
        <v>0</v>
      </c>
      <c r="S345" s="2">
        <f t="shared" si="364"/>
        <v>1.6656893725023201</v>
      </c>
      <c r="T345" s="2">
        <f t="shared" si="365"/>
        <v>0.7981888047975968</v>
      </c>
      <c r="U345" s="16">
        <f>INDEX('Team forecast'!$B$2:$AO$26,MATCH('Master data'!$B345,'Team forecast'!$B$2:$B$26,0),MATCH('Master data'!U$1,'Team forecast'!$B$2:$AO$2,0))</f>
        <v>0.58351938299167849</v>
      </c>
      <c r="V345" s="16">
        <f>INDEX('Team forecast'!$B$2:$AO$26,MATCH('Master data'!$B345,'Team forecast'!$B$2:$B$26,0),MATCH('Master data'!V$1,'Team forecast'!$B$2:$AO$2,0))</f>
        <v>0.25208037345240508</v>
      </c>
      <c r="W345" s="16">
        <f>INDEX('Team forecast'!$B$2:$AO$26,MATCH('Master data'!$B345,'Team forecast'!$B$2:$B$26,0),MATCH('Master data'!W$1,'Team forecast'!$B$2:$AO$2,0))</f>
        <v>0.1644002435559164</v>
      </c>
      <c r="X345" s="5">
        <f t="shared" si="366"/>
        <v>-5000</v>
      </c>
      <c r="Y345" s="5">
        <f t="shared" si="367"/>
        <v>0</v>
      </c>
      <c r="Z345" s="5">
        <f t="shared" si="368"/>
        <v>0</v>
      </c>
      <c r="AA345" s="5">
        <f t="shared" si="369"/>
        <v>0</v>
      </c>
      <c r="AB345" s="5">
        <f t="shared" si="370"/>
        <v>0</v>
      </c>
      <c r="AC345" s="5">
        <f t="shared" si="371"/>
        <v>0</v>
      </c>
      <c r="AD345" s="5">
        <f t="shared" si="372"/>
        <v>0</v>
      </c>
      <c r="AE345" s="5">
        <f t="shared" si="373"/>
        <v>0</v>
      </c>
      <c r="AF345" s="5">
        <f t="shared" si="374"/>
        <v>0</v>
      </c>
      <c r="AG345" s="5">
        <f t="shared" si="375"/>
        <v>0</v>
      </c>
      <c r="AH345" s="5">
        <f t="shared" si="376"/>
        <v>0</v>
      </c>
      <c r="AI345" s="5">
        <f t="shared" si="377"/>
        <v>0</v>
      </c>
      <c r="AJ345" s="5">
        <f t="shared" si="378"/>
        <v>0</v>
      </c>
      <c r="AK345" s="5">
        <f>IFERROR(SUM(X345:AJ345),-5000)*((Cockpit!$C$3)^0)</f>
        <v>-5000</v>
      </c>
      <c r="AL345" s="16">
        <f>INDEX('Team forecast'!$B$2:$AO$26,MATCH('Master data'!$B345,'Team forecast'!$B$2:$B$26,0),MATCH('Master data'!AL$1,'Team forecast'!$B$2:$AO$2,0))</f>
        <v>1.2844000534385505</v>
      </c>
      <c r="AM345" s="16">
        <f>INDEX('Team forecast'!$B$2:$AO$26,MATCH('Master data'!$B345,'Team forecast'!$B$2:$B$26,0),MATCH('Master data'!AM$1,'Team forecast'!$B$2:$AO$2,0))</f>
        <v>1.1592369104845446</v>
      </c>
      <c r="AN345" s="16">
        <f>INDEX('Team forecast'!$B$2:$AO$26,MATCH('Master data'!$B345,'Team forecast'!$B$2:$B$26,0),MATCH('Master data'!AN$1,'Team forecast'!$B$2:$AO$2,0))</f>
        <v>0.31372549019607843</v>
      </c>
      <c r="AO345" s="16">
        <f>INDEX('Team forecast'!$B$2:$AO$26,MATCH('Master data'!$B345,'Team forecast'!$B$2:$B$26,0),MATCH('Master data'!AO$1,'Team forecast'!$B$2:$AO$2,0))</f>
        <v>3.240191043901798</v>
      </c>
      <c r="AP345" s="16">
        <f>INDEX('Team forecast'!$B$2:$AO$26,MATCH('Master data'!$B345,'Team forecast'!$B$2:$B$26,0),MATCH('Master data'!AP$1,'Team forecast'!$B$2:$AO$2,0))</f>
        <v>3.0883487157183667</v>
      </c>
      <c r="AQ345" s="5">
        <f t="shared" si="379"/>
        <v>-5000</v>
      </c>
      <c r="AR345" s="5">
        <f>INDEX('Team forecast'!$B$2:$AO$26,MATCH('Master data'!$B345,'Team forecast'!$B$2:$B$26,0),MATCH('Master data'!AR$1,'Team forecast'!$B$2:$AO$2,0))*IF(X345&gt;0,25000,0)</f>
        <v>0</v>
      </c>
      <c r="AS345" s="16">
        <f>INDEX('Team forecast'!$B$2:$AO$26,MATCH('Master data'!$B345,'Team forecast'!$B$2:$B$26,0),MATCH('Master data'!AS$1,'Team forecast'!$B$2:$AO$2,0))*IF(X345&gt;0,5000,0)</f>
        <v>0</v>
      </c>
      <c r="AT345" s="16">
        <f>INDEX('Team forecast'!$B$2:$AO$26,MATCH('Master data'!$B345,'Team forecast'!$B$2:$B$26,0),MATCH('Master data'!AT$1,'Team forecast'!$B$2:$AO$2,0))*IF(X345&gt;0,-15000,0)</f>
        <v>0</v>
      </c>
      <c r="AU345" s="5">
        <f t="shared" si="380"/>
        <v>0</v>
      </c>
      <c r="AV345" s="5">
        <f t="shared" si="381"/>
        <v>0</v>
      </c>
      <c r="AW345" s="5">
        <f t="shared" si="382"/>
        <v>0</v>
      </c>
      <c r="AX345" s="5">
        <f t="shared" si="383"/>
        <v>0</v>
      </c>
      <c r="AY345" s="5">
        <f t="shared" si="384"/>
        <v>0</v>
      </c>
      <c r="AZ345" s="5">
        <f t="shared" si="385"/>
        <v>0</v>
      </c>
      <c r="BA345" s="5">
        <f t="shared" si="386"/>
        <v>0</v>
      </c>
      <c r="BB345" s="5">
        <f t="shared" si="387"/>
        <v>0</v>
      </c>
      <c r="BC345" s="5">
        <f t="shared" si="388"/>
        <v>0</v>
      </c>
      <c r="BD345" s="5">
        <f t="shared" si="389"/>
        <v>-5000</v>
      </c>
      <c r="BE345" s="16">
        <f>INDEX('Team forecast'!$B$2:$AO$26,MATCH('Master data'!$B345,'Team forecast'!$B$2:$B$26,0),MATCH('Master data'!BE$1,'Team forecast'!$B$2:$AO$2,0))</f>
        <v>0</v>
      </c>
      <c r="BF345" s="16">
        <f>INDEX('Team forecast'!$B$2:$AO$26,MATCH('Master data'!$B345,'Team forecast'!$B$2:$B$26,0),MATCH('Master data'!BF$1,'Team forecast'!$B$2:$AO$2,0))</f>
        <v>0</v>
      </c>
      <c r="BG345" s="16">
        <f>INDEX('Team forecast'!$B$2:$AO$26,MATCH('Master data'!$B345,'Team forecast'!$B$2:$B$26,0),MATCH('Master data'!BG$1,'Team forecast'!$B$2:$AO$2,0))</f>
        <v>0</v>
      </c>
      <c r="BH345" s="16">
        <f>INDEX('Team forecast'!$B$2:$AO$26,MATCH('Master data'!$B345,'Team forecast'!$B$2:$B$26,0),MATCH('Master data'!BH$1,'Team forecast'!$B$2:$AO$2,0))</f>
        <v>0</v>
      </c>
      <c r="BI345" s="16">
        <f>INDEX('Team forecast'!$B$2:$AO$26,MATCH('Master data'!$B345,'Team forecast'!$B$2:$B$26,0),MATCH('Master data'!BI$1,'Team forecast'!$B$2:$AO$2,0))</f>
        <v>0</v>
      </c>
      <c r="BJ345" s="5">
        <f t="shared" si="390"/>
        <v>-5000</v>
      </c>
      <c r="BK345" s="5">
        <f>INDEX('Team forecast'!$R$3:$BH$26,MATCH($B345,'Team forecast'!$B$3:$B$26,0),MATCH(BK$1,'Team forecast'!$R$2:$BH$2,0))*IF($X345&gt;0,25000,0)</f>
        <v>0</v>
      </c>
      <c r="BL345" s="5">
        <f>INDEX('Team forecast'!$R$3:$BH$26,MATCH($B345,'Team forecast'!$B$3:$B$26,0),MATCH(BL$1,'Team forecast'!$R$2:$BH$2,0))*IF($X345&gt;0,5000,0)</f>
        <v>0</v>
      </c>
      <c r="BM345" s="5">
        <f>INDEX('Team forecast'!$R$3:$BH$26,MATCH($B345,'Team forecast'!$B$3:$B$26,0),MATCH(BM$1,'Team forecast'!$R$2:$BH$2,0))*IF($X345&gt;0,-15000,0)</f>
        <v>0</v>
      </c>
      <c r="BN345" s="5">
        <f t="shared" si="391"/>
        <v>0</v>
      </c>
      <c r="BO345" s="5">
        <f t="shared" si="392"/>
        <v>0</v>
      </c>
      <c r="BP345" s="5">
        <f t="shared" si="393"/>
        <v>0</v>
      </c>
      <c r="BQ345" s="5">
        <f t="shared" si="394"/>
        <v>0</v>
      </c>
      <c r="BR345" s="5">
        <f t="shared" si="395"/>
        <v>0</v>
      </c>
      <c r="BS345" s="5">
        <f t="shared" si="396"/>
        <v>0</v>
      </c>
      <c r="BT345" s="5">
        <f t="shared" si="397"/>
        <v>0</v>
      </c>
      <c r="BU345" s="5">
        <f t="shared" si="398"/>
        <v>0</v>
      </c>
      <c r="BV345" s="5">
        <f t="shared" si="399"/>
        <v>0</v>
      </c>
      <c r="BW345" s="5">
        <f t="shared" si="400"/>
        <v>0</v>
      </c>
      <c r="BX345" s="5">
        <f t="shared" si="401"/>
        <v>-5000</v>
      </c>
      <c r="BY345" s="5">
        <f t="shared" si="402"/>
        <v>-15000</v>
      </c>
      <c r="BZ345" s="5">
        <f>MAX(INDEX('Team forecast'!$R$3:$BH$26,MATCH($B345,'Team forecast'!$B$3:$B$26,0),MATCH(BZ$1,'Team forecast'!$R$2:$BH$2,0))*($BX345)-(1-INDEX('Team forecast'!$R$3:$BH$26,MATCH($B345,'Team forecast'!$B$3:$B$26,0),MATCH(BZ$1,'Team forecast'!$R$2:$BH$2,0)))*(BY345+CH345)*0.01,-5000)</f>
        <v>-5000</v>
      </c>
      <c r="CA345" s="5">
        <f>MAX(INDEX('Team forecast'!$R$3:$BH$26,MATCH($B345,'Team forecast'!$B$3:$B$26,0),MATCH(CA$1,'Team forecast'!$R$2:$BH$2,0))*$BX345-(1-INDEX('Team forecast'!$R$3:$BH$26,MATCH($B345,'Team forecast'!$B$3:$B$26,0),MATCH(CA$1,'Team forecast'!$R$2:$BH$2,0)))*(BY345+BX345+CH345)*0.01,-5000)</f>
        <v>-5000</v>
      </c>
      <c r="CB345" s="5">
        <f>MAX(INDEX('Team forecast'!$R$3:$BH$26,MATCH($B345,'Team forecast'!$B$3:$B$26,0),MATCH(CB$1,'Team forecast'!$R$2:$BH$2,0))*$BX345-(1-INDEX('Team forecast'!$R$3:$BH$26,MATCH($B345,'Team forecast'!$B$3:$B$26,0),MATCH(CB$1,'Team forecast'!$R$2:$BH$2,0)))*(BY345+BX345*2+CH345)*0.01,0)</f>
        <v>0</v>
      </c>
      <c r="CC345" s="5">
        <v>0</v>
      </c>
      <c r="CD345" s="5">
        <f>+AK345+BD345*Cockpit!$C$3+BW345*Cockpit!$C$3^2+BZ345*Cockpit!$C$3^3+CA345*Cockpit!$C$3^4+CB345*Cockpit!$C$3^5+CC345*Cockpit!$C$3^6</f>
        <v>-10802.469135802468</v>
      </c>
      <c r="CE345" s="5"/>
      <c r="CF345" s="5"/>
      <c r="CG345" s="5">
        <v>0</v>
      </c>
      <c r="CH345" s="5">
        <f t="shared" si="403"/>
        <v>2492000</v>
      </c>
      <c r="CI345" s="5">
        <f t="shared" si="404"/>
        <v>2492000</v>
      </c>
      <c r="CJ345" s="1">
        <f t="shared" si="405"/>
        <v>-4.0000000000000001E-3</v>
      </c>
      <c r="CK345" s="5">
        <f>RANK(CD345,$CD$2:$CD$622)+COUNTIF($CD$2:$CD345,$CD345)-1</f>
        <v>518</v>
      </c>
      <c r="CL345" s="5">
        <f>RANK(CJ345,$CJ$2:$CJ$622)+COUNTIF($CJ$2:$CJ345,$CJ345)-1</f>
        <v>519</v>
      </c>
    </row>
    <row r="346" spans="1:90" x14ac:dyDescent="0.3">
      <c r="A346" t="str">
        <f>Players!P347</f>
        <v>Taras Stepanenko</v>
      </c>
      <c r="B346" t="str">
        <f>Players!G347</f>
        <v>Ukraine</v>
      </c>
      <c r="C346" t="str">
        <f>Players!AB347</f>
        <v>Midfield</v>
      </c>
      <c r="D346" s="1"/>
      <c r="F346" t="str">
        <f>IFERROR(INDEX(Lookup!B:B,MATCH(INDEX(Players!C:C,MATCH(E346,Players!A:A,0)),Lookup!D:D,0)),"")</f>
        <v/>
      </c>
      <c r="G346">
        <f>IF(Players!AC347=0,10000000,Players!AC347)</f>
        <v>1995000</v>
      </c>
      <c r="H346" s="16">
        <f>INDEX('Team forecast'!$B$2:$AO$26,MATCH('Master data'!$B346,'Team forecast'!$B$2:$B$26,0),MATCH('Master data'!H$1,'Team forecast'!$B$2:$AO$2,0))</f>
        <v>1.6656893725023201</v>
      </c>
      <c r="I346" s="16">
        <f>INDEX('Team forecast'!$B$2:$AO$26,MATCH('Master data'!$B346,'Team forecast'!$B$2:$B$26,0),MATCH('Master data'!I$1,'Team forecast'!$B$2:$AO$2,0))</f>
        <v>0.7981888047975968</v>
      </c>
      <c r="J346" s="16">
        <f>INDEX('Team forecast'!$B$2:$AO$26,MATCH('Master data'!$B346,'Team forecast'!$B$2:$B$26,0),MATCH('Master data'!J$1,'Team forecast'!$B$2:$AO$2,0))</f>
        <v>0.45014352402215202</v>
      </c>
      <c r="K346" s="16">
        <f>INDEX('Team forecast'!$B$2:$AO$26,MATCH('Master data'!$B346,'Team forecast'!$B$2:$B$26,0),MATCH('Master data'!K$1,'Team forecast'!$B$2:$AO$2,0))</f>
        <v>4.2020800079035805</v>
      </c>
      <c r="L346" s="16">
        <f>INDEX('Team forecast'!$B$2:$AO$26,MATCH('Master data'!$B346,'Team forecast'!$B$2:$B$26,0),MATCH('Master data'!L$1,'Team forecast'!$B$2:$AO$2,0))</f>
        <v>2.1264724646897806</v>
      </c>
      <c r="M346">
        <f>IF(Players!BC347=1,95,0)</f>
        <v>0</v>
      </c>
      <c r="N346" s="2">
        <f>Players!BN347</f>
        <v>0</v>
      </c>
      <c r="O346" s="2">
        <f>Players!BO347</f>
        <v>0</v>
      </c>
      <c r="P346" s="2">
        <f>Players!BP347</f>
        <v>0</v>
      </c>
      <c r="Q346" s="2">
        <f>Players!BQ347</f>
        <v>0.45192990441511149</v>
      </c>
      <c r="R346" s="2">
        <f>Players!BR347</f>
        <v>0</v>
      </c>
      <c r="S346" s="2">
        <f t="shared" si="364"/>
        <v>1.6656893725023201</v>
      </c>
      <c r="T346" s="2">
        <f t="shared" si="365"/>
        <v>0.7981888047975968</v>
      </c>
      <c r="U346" s="16">
        <f>INDEX('Team forecast'!$B$2:$AO$26,MATCH('Master data'!$B346,'Team forecast'!$B$2:$B$26,0),MATCH('Master data'!U$1,'Team forecast'!$B$2:$AO$2,0))</f>
        <v>0.58351938299167849</v>
      </c>
      <c r="V346" s="16">
        <f>INDEX('Team forecast'!$B$2:$AO$26,MATCH('Master data'!$B346,'Team forecast'!$B$2:$B$26,0),MATCH('Master data'!V$1,'Team forecast'!$B$2:$AO$2,0))</f>
        <v>0.25208037345240508</v>
      </c>
      <c r="W346" s="16">
        <f>INDEX('Team forecast'!$B$2:$AO$26,MATCH('Master data'!$B346,'Team forecast'!$B$2:$B$26,0),MATCH('Master data'!W$1,'Team forecast'!$B$2:$AO$2,0))</f>
        <v>0.1644002435559164</v>
      </c>
      <c r="X346" s="5">
        <f t="shared" si="366"/>
        <v>-5000</v>
      </c>
      <c r="Y346" s="5">
        <f t="shared" si="367"/>
        <v>0</v>
      </c>
      <c r="Z346" s="5">
        <f t="shared" si="368"/>
        <v>0</v>
      </c>
      <c r="AA346" s="5">
        <f t="shared" si="369"/>
        <v>0</v>
      </c>
      <c r="AB346" s="5">
        <f t="shared" si="370"/>
        <v>0</v>
      </c>
      <c r="AC346" s="5">
        <f t="shared" si="371"/>
        <v>0</v>
      </c>
      <c r="AD346" s="5">
        <f t="shared" si="372"/>
        <v>0</v>
      </c>
      <c r="AE346" s="5">
        <f t="shared" si="373"/>
        <v>0</v>
      </c>
      <c r="AF346" s="5">
        <f t="shared" si="374"/>
        <v>0</v>
      </c>
      <c r="AG346" s="5">
        <f t="shared" si="375"/>
        <v>0</v>
      </c>
      <c r="AH346" s="5">
        <f t="shared" si="376"/>
        <v>0</v>
      </c>
      <c r="AI346" s="5">
        <f t="shared" si="377"/>
        <v>0</v>
      </c>
      <c r="AJ346" s="5">
        <f t="shared" si="378"/>
        <v>0</v>
      </c>
      <c r="AK346" s="5">
        <f>IFERROR(SUM(X346:AJ346),-5000)*((Cockpit!$C$3)^0)</f>
        <v>-5000</v>
      </c>
      <c r="AL346" s="16">
        <f>INDEX('Team forecast'!$B$2:$AO$26,MATCH('Master data'!$B346,'Team forecast'!$B$2:$B$26,0),MATCH('Master data'!AL$1,'Team forecast'!$B$2:$AO$2,0))</f>
        <v>1.2844000534385505</v>
      </c>
      <c r="AM346" s="16">
        <f>INDEX('Team forecast'!$B$2:$AO$26,MATCH('Master data'!$B346,'Team forecast'!$B$2:$B$26,0),MATCH('Master data'!AM$1,'Team forecast'!$B$2:$AO$2,0))</f>
        <v>1.1592369104845446</v>
      </c>
      <c r="AN346" s="16">
        <f>INDEX('Team forecast'!$B$2:$AO$26,MATCH('Master data'!$B346,'Team forecast'!$B$2:$B$26,0),MATCH('Master data'!AN$1,'Team forecast'!$B$2:$AO$2,0))</f>
        <v>0.31372549019607843</v>
      </c>
      <c r="AO346" s="16">
        <f>INDEX('Team forecast'!$B$2:$AO$26,MATCH('Master data'!$B346,'Team forecast'!$B$2:$B$26,0),MATCH('Master data'!AO$1,'Team forecast'!$B$2:$AO$2,0))</f>
        <v>3.240191043901798</v>
      </c>
      <c r="AP346" s="16">
        <f>INDEX('Team forecast'!$B$2:$AO$26,MATCH('Master data'!$B346,'Team forecast'!$B$2:$B$26,0),MATCH('Master data'!AP$1,'Team forecast'!$B$2:$AO$2,0))</f>
        <v>3.0883487157183667</v>
      </c>
      <c r="AQ346" s="5">
        <f t="shared" si="379"/>
        <v>-5000</v>
      </c>
      <c r="AR346" s="5">
        <f>INDEX('Team forecast'!$B$2:$AO$26,MATCH('Master data'!$B346,'Team forecast'!$B$2:$B$26,0),MATCH('Master data'!AR$1,'Team forecast'!$B$2:$AO$2,0))*IF(X346&gt;0,25000,0)</f>
        <v>0</v>
      </c>
      <c r="AS346" s="16">
        <f>INDEX('Team forecast'!$B$2:$AO$26,MATCH('Master data'!$B346,'Team forecast'!$B$2:$B$26,0),MATCH('Master data'!AS$1,'Team forecast'!$B$2:$AO$2,0))*IF(X346&gt;0,5000,0)</f>
        <v>0</v>
      </c>
      <c r="AT346" s="16">
        <f>INDEX('Team forecast'!$B$2:$AO$26,MATCH('Master data'!$B346,'Team forecast'!$B$2:$B$26,0),MATCH('Master data'!AT$1,'Team forecast'!$B$2:$AO$2,0))*IF(X346&gt;0,-15000,0)</f>
        <v>0</v>
      </c>
      <c r="AU346" s="5">
        <f t="shared" si="380"/>
        <v>0</v>
      </c>
      <c r="AV346" s="5">
        <f t="shared" si="381"/>
        <v>0</v>
      </c>
      <c r="AW346" s="5">
        <f t="shared" si="382"/>
        <v>0</v>
      </c>
      <c r="AX346" s="5">
        <f t="shared" si="383"/>
        <v>0</v>
      </c>
      <c r="AY346" s="5">
        <f t="shared" si="384"/>
        <v>0</v>
      </c>
      <c r="AZ346" s="5">
        <f t="shared" si="385"/>
        <v>0</v>
      </c>
      <c r="BA346" s="5">
        <f t="shared" si="386"/>
        <v>0</v>
      </c>
      <c r="BB346" s="5">
        <f t="shared" si="387"/>
        <v>0</v>
      </c>
      <c r="BC346" s="5">
        <f t="shared" si="388"/>
        <v>0</v>
      </c>
      <c r="BD346" s="5">
        <f t="shared" si="389"/>
        <v>-5000</v>
      </c>
      <c r="BE346" s="16">
        <f>INDEX('Team forecast'!$B$2:$AO$26,MATCH('Master data'!$B346,'Team forecast'!$B$2:$B$26,0),MATCH('Master data'!BE$1,'Team forecast'!$B$2:$AO$2,0))</f>
        <v>0</v>
      </c>
      <c r="BF346" s="16">
        <f>INDEX('Team forecast'!$B$2:$AO$26,MATCH('Master data'!$B346,'Team forecast'!$B$2:$B$26,0),MATCH('Master data'!BF$1,'Team forecast'!$B$2:$AO$2,0))</f>
        <v>0</v>
      </c>
      <c r="BG346" s="16">
        <f>INDEX('Team forecast'!$B$2:$AO$26,MATCH('Master data'!$B346,'Team forecast'!$B$2:$B$26,0),MATCH('Master data'!BG$1,'Team forecast'!$B$2:$AO$2,0))</f>
        <v>0</v>
      </c>
      <c r="BH346" s="16">
        <f>INDEX('Team forecast'!$B$2:$AO$26,MATCH('Master data'!$B346,'Team forecast'!$B$2:$B$26,0),MATCH('Master data'!BH$1,'Team forecast'!$B$2:$AO$2,0))</f>
        <v>0</v>
      </c>
      <c r="BI346" s="16">
        <f>INDEX('Team forecast'!$B$2:$AO$26,MATCH('Master data'!$B346,'Team forecast'!$B$2:$B$26,0),MATCH('Master data'!BI$1,'Team forecast'!$B$2:$AO$2,0))</f>
        <v>0</v>
      </c>
      <c r="BJ346" s="5">
        <f t="shared" si="390"/>
        <v>-5000</v>
      </c>
      <c r="BK346" s="5">
        <f>INDEX('Team forecast'!$R$3:$BH$26,MATCH($B346,'Team forecast'!$B$3:$B$26,0),MATCH(BK$1,'Team forecast'!$R$2:$BH$2,0))*IF($X346&gt;0,25000,0)</f>
        <v>0</v>
      </c>
      <c r="BL346" s="5">
        <f>INDEX('Team forecast'!$R$3:$BH$26,MATCH($B346,'Team forecast'!$B$3:$B$26,0),MATCH(BL$1,'Team forecast'!$R$2:$BH$2,0))*IF($X346&gt;0,5000,0)</f>
        <v>0</v>
      </c>
      <c r="BM346" s="5">
        <f>INDEX('Team forecast'!$R$3:$BH$26,MATCH($B346,'Team forecast'!$B$3:$B$26,0),MATCH(BM$1,'Team forecast'!$R$2:$BH$2,0))*IF($X346&gt;0,-15000,0)</f>
        <v>0</v>
      </c>
      <c r="BN346" s="5">
        <f t="shared" si="391"/>
        <v>0</v>
      </c>
      <c r="BO346" s="5">
        <f t="shared" si="392"/>
        <v>0</v>
      </c>
      <c r="BP346" s="5">
        <f t="shared" si="393"/>
        <v>0</v>
      </c>
      <c r="BQ346" s="5">
        <f t="shared" si="394"/>
        <v>0</v>
      </c>
      <c r="BR346" s="5">
        <f t="shared" si="395"/>
        <v>0</v>
      </c>
      <c r="BS346" s="5">
        <f t="shared" si="396"/>
        <v>0</v>
      </c>
      <c r="BT346" s="5">
        <f t="shared" si="397"/>
        <v>0</v>
      </c>
      <c r="BU346" s="5">
        <f t="shared" si="398"/>
        <v>0</v>
      </c>
      <c r="BV346" s="5">
        <f t="shared" si="399"/>
        <v>0</v>
      </c>
      <c r="BW346" s="5">
        <f t="shared" si="400"/>
        <v>0</v>
      </c>
      <c r="BX346" s="5">
        <f t="shared" si="401"/>
        <v>-5000</v>
      </c>
      <c r="BY346" s="5">
        <f t="shared" si="402"/>
        <v>-15000</v>
      </c>
      <c r="BZ346" s="5">
        <f>MAX(INDEX('Team forecast'!$R$3:$BH$26,MATCH($B346,'Team forecast'!$B$3:$B$26,0),MATCH(BZ$1,'Team forecast'!$R$2:$BH$2,0))*($BX346)-(1-INDEX('Team forecast'!$R$3:$BH$26,MATCH($B346,'Team forecast'!$B$3:$B$26,0),MATCH(BZ$1,'Team forecast'!$R$2:$BH$2,0)))*(BY346+CH346)*0.01,-5000)</f>
        <v>-5000</v>
      </c>
      <c r="CA346" s="5">
        <f>MAX(INDEX('Team forecast'!$R$3:$BH$26,MATCH($B346,'Team forecast'!$B$3:$B$26,0),MATCH(CA$1,'Team forecast'!$R$2:$BH$2,0))*$BX346-(1-INDEX('Team forecast'!$R$3:$BH$26,MATCH($B346,'Team forecast'!$B$3:$B$26,0),MATCH(CA$1,'Team forecast'!$R$2:$BH$2,0)))*(BY346+BX346+CH346)*0.01,-5000)</f>
        <v>-5000</v>
      </c>
      <c r="CB346" s="5">
        <f>MAX(INDEX('Team forecast'!$R$3:$BH$26,MATCH($B346,'Team forecast'!$B$3:$B$26,0),MATCH(CB$1,'Team forecast'!$R$2:$BH$2,0))*$BX346-(1-INDEX('Team forecast'!$R$3:$BH$26,MATCH($B346,'Team forecast'!$B$3:$B$26,0),MATCH(CB$1,'Team forecast'!$R$2:$BH$2,0)))*(BY346+BX346*2+CH346)*0.01,0)</f>
        <v>0</v>
      </c>
      <c r="CC346" s="5">
        <v>0</v>
      </c>
      <c r="CD346" s="5">
        <f>+AK346+BD346*Cockpit!$C$3+BW346*Cockpit!$C$3^2+BZ346*Cockpit!$C$3^3+CA346*Cockpit!$C$3^4+CB346*Cockpit!$C$3^5+CC346*Cockpit!$C$3^6</f>
        <v>-10802.469135802468</v>
      </c>
      <c r="CE346" s="5"/>
      <c r="CF346" s="5"/>
      <c r="CG346" s="5">
        <v>0</v>
      </c>
      <c r="CH346" s="5">
        <f t="shared" si="403"/>
        <v>1995000</v>
      </c>
      <c r="CI346" s="5">
        <f t="shared" si="404"/>
        <v>1995000</v>
      </c>
      <c r="CJ346" s="1">
        <f t="shared" si="405"/>
        <v>-5.0000000000000001E-3</v>
      </c>
      <c r="CK346" s="5">
        <f>RANK(CD346,$CD$2:$CD$622)+COUNTIF($CD$2:$CD346,$CD346)-1</f>
        <v>519</v>
      </c>
      <c r="CL346" s="5">
        <f>RANK(CJ346,$CJ$2:$CJ$622)+COUNTIF($CJ$2:$CJ346,$CJ346)-1</f>
        <v>578</v>
      </c>
    </row>
    <row r="347" spans="1:90" x14ac:dyDescent="0.3">
      <c r="A347" t="str">
        <f>Players!P348</f>
        <v>David Marshall</v>
      </c>
      <c r="B347" t="str">
        <f>Players!G348</f>
        <v>Scotland</v>
      </c>
      <c r="C347" t="str">
        <f>Players!AB348</f>
        <v>Goalkeeper</v>
      </c>
      <c r="D347" s="1"/>
      <c r="F347" t="str">
        <f>IFERROR(INDEX(Lookup!B:B,MATCH(INDEX(Players!C:C,MATCH(E347,Players!A:A,0)),Lookup!D:D,0)),"")</f>
        <v/>
      </c>
      <c r="G347">
        <f>IF(Players!AC348=0,10000000,Players!AC348)</f>
        <v>3501000</v>
      </c>
      <c r="H347" s="16">
        <f>INDEX('Team forecast'!$B$2:$AO$26,MATCH('Master data'!$B347,'Team forecast'!$B$2:$B$26,0),MATCH('Master data'!H$1,'Team forecast'!$B$2:$AO$2,0))</f>
        <v>0.57976310910377304</v>
      </c>
      <c r="I347" s="16">
        <f>INDEX('Team forecast'!$B$2:$AO$26,MATCH('Master data'!$B347,'Team forecast'!$B$2:$B$26,0),MATCH('Master data'!I$1,'Team forecast'!$B$2:$AO$2,0))</f>
        <v>2.0128496317304223</v>
      </c>
      <c r="J347" s="16">
        <f>INDEX('Team forecast'!$B$2:$AO$26,MATCH('Master data'!$B347,'Team forecast'!$B$2:$B$26,0),MATCH('Master data'!J$1,'Team forecast'!$B$2:$AO$2,0))</f>
        <v>0.13360739979445019</v>
      </c>
      <c r="K347" s="16">
        <f>INDEX('Team forecast'!$B$2:$AO$26,MATCH('Master data'!$B347,'Team forecast'!$B$2:$B$26,0),MATCH('Master data'!K$1,'Team forecast'!$B$2:$AO$2,0))</f>
        <v>1.9032627319063258</v>
      </c>
      <c r="L347" s="16">
        <f>INDEX('Team forecast'!$B$2:$AO$26,MATCH('Master data'!$B347,'Team forecast'!$B$2:$B$26,0),MATCH('Master data'!L$1,'Team forecast'!$B$2:$AO$2,0))</f>
        <v>5.5003538064932931</v>
      </c>
      <c r="M347">
        <f>IF(Players!BC348=1,95,0)</f>
        <v>95</v>
      </c>
      <c r="N347" s="2">
        <f>Players!BN348</f>
        <v>0</v>
      </c>
      <c r="O347" s="2">
        <f>Players!BO348</f>
        <v>0</v>
      </c>
      <c r="P347" s="2">
        <f>Players!BP348</f>
        <v>0</v>
      </c>
      <c r="Q347" s="2">
        <f>Players!BQ348</f>
        <v>1.3513513513513513E-2</v>
      </c>
      <c r="R347" s="2">
        <f>Players!BR348</f>
        <v>0</v>
      </c>
      <c r="S347" s="2">
        <f t="shared" si="364"/>
        <v>0.57976310910377304</v>
      </c>
      <c r="T347" s="2">
        <f t="shared" si="365"/>
        <v>2.0128496317304223</v>
      </c>
      <c r="U347" s="16">
        <f>INDEX('Team forecast'!$B$2:$AO$26,MATCH('Master data'!$B347,'Team forecast'!$B$2:$B$26,0),MATCH('Master data'!U$1,'Team forecast'!$B$2:$AO$2,0))</f>
        <v>9.3525179856115109E-2</v>
      </c>
      <c r="V347" s="16">
        <f>INDEX('Team forecast'!$B$2:$AO$26,MATCH('Master data'!$B347,'Team forecast'!$B$2:$B$26,0),MATCH('Master data'!V$1,'Team forecast'!$B$2:$AO$2,0))</f>
        <v>0.18705035971223019</v>
      </c>
      <c r="W347" s="16">
        <f>INDEX('Team forecast'!$B$2:$AO$26,MATCH('Master data'!$B347,'Team forecast'!$B$2:$B$26,0),MATCH('Master data'!W$1,'Team forecast'!$B$2:$AO$2,0))</f>
        <v>0.71942446043165476</v>
      </c>
      <c r="X347" s="5">
        <f t="shared" si="366"/>
        <v>7000</v>
      </c>
      <c r="Y347" s="5">
        <f t="shared" si="367"/>
        <v>2338.1294964028775</v>
      </c>
      <c r="Z347" s="5">
        <f t="shared" si="368"/>
        <v>935.25179856115096</v>
      </c>
      <c r="AA347" s="5">
        <f t="shared" si="369"/>
        <v>-10791.366906474821</v>
      </c>
      <c r="AB347" s="5">
        <f t="shared" si="370"/>
        <v>0</v>
      </c>
      <c r="AC347" s="5">
        <f t="shared" si="371"/>
        <v>0</v>
      </c>
      <c r="AD347" s="5">
        <f t="shared" si="372"/>
        <v>0</v>
      </c>
      <c r="AE347" s="5">
        <f t="shared" si="373"/>
        <v>10020.554984583765</v>
      </c>
      <c r="AF347" s="5">
        <f t="shared" si="374"/>
        <v>17437.520873814356</v>
      </c>
      <c r="AG347" s="5">
        <f t="shared" si="375"/>
        <v>-270.27027027027026</v>
      </c>
      <c r="AH347" s="5">
        <f t="shared" si="376"/>
        <v>0</v>
      </c>
      <c r="AI347" s="5">
        <f t="shared" si="377"/>
        <v>5797.6310910377306</v>
      </c>
      <c r="AJ347" s="5">
        <f t="shared" si="378"/>
        <v>-16102.797053843378</v>
      </c>
      <c r="AK347" s="5">
        <f>IFERROR(SUM(X347:AJ347),-5000)*((Cockpit!$C$3)^0)</f>
        <v>16364.654013811409</v>
      </c>
      <c r="AL347" s="16">
        <f>INDEX('Team forecast'!$B$2:$AO$26,MATCH('Master data'!$B347,'Team forecast'!$B$2:$B$26,0),MATCH('Master data'!AL$1,'Team forecast'!$B$2:$AO$2,0))</f>
        <v>0.97166693173319041</v>
      </c>
      <c r="AM347" s="16">
        <f>INDEX('Team forecast'!$B$2:$AO$26,MATCH('Master data'!$B347,'Team forecast'!$B$2:$B$26,0),MATCH('Master data'!AM$1,'Team forecast'!$B$2:$AO$2,0))</f>
        <v>1.3771320398413547</v>
      </c>
      <c r="AN347" s="16">
        <f>INDEX('Team forecast'!$B$2:$AO$26,MATCH('Master data'!$B347,'Team forecast'!$B$2:$B$26,0),MATCH('Master data'!AN$1,'Team forecast'!$B$2:$AO$2,0))</f>
        <v>0.25230110595790223</v>
      </c>
      <c r="AO347" s="16">
        <f>INDEX('Team forecast'!$B$2:$AO$26,MATCH('Master data'!$B347,'Team forecast'!$B$2:$B$26,0),MATCH('Master data'!AO$1,'Team forecast'!$B$2:$AO$2,0))</f>
        <v>3.1898156849826957</v>
      </c>
      <c r="AP347" s="16">
        <f>INDEX('Team forecast'!$B$2:$AO$26,MATCH('Master data'!$B347,'Team forecast'!$B$2:$B$26,0),MATCH('Master data'!AP$1,'Team forecast'!$B$2:$AO$2,0))</f>
        <v>3.7631789965718299</v>
      </c>
      <c r="AQ347" s="5">
        <f t="shared" si="379"/>
        <v>7000</v>
      </c>
      <c r="AR347" s="5">
        <f>INDEX('Team forecast'!$B$2:$AO$26,MATCH('Master data'!$B347,'Team forecast'!$B$2:$B$26,0),MATCH('Master data'!AR$1,'Team forecast'!$B$2:$AO$2,0))*IF(X347&gt;0,25000,0)</f>
        <v>5913.3071708883326</v>
      </c>
      <c r="AS347" s="16">
        <f>INDEX('Team forecast'!$B$2:$AO$26,MATCH('Master data'!$B347,'Team forecast'!$B$2:$B$26,0),MATCH('Master data'!AS$1,'Team forecast'!$B$2:$AO$2,0))*IF(X347&gt;0,5000,0)</f>
        <v>1391.3663931501965</v>
      </c>
      <c r="AT347" s="16">
        <f>INDEX('Team forecast'!$B$2:$AO$26,MATCH('Master data'!$B347,'Team forecast'!$B$2:$B$26,0),MATCH('Master data'!AT$1,'Team forecast'!$B$2:$AO$2,0))*IF(X347&gt;0,-15000,0)</f>
        <v>-7277.9165180164109</v>
      </c>
      <c r="AU347" s="5">
        <f t="shared" si="380"/>
        <v>0</v>
      </c>
      <c r="AV347" s="5">
        <f t="shared" si="381"/>
        <v>0</v>
      </c>
      <c r="AW347" s="5">
        <f t="shared" si="382"/>
        <v>0</v>
      </c>
      <c r="AX347" s="5">
        <f t="shared" si="383"/>
        <v>18922.582946842667</v>
      </c>
      <c r="AY347" s="5">
        <f t="shared" si="384"/>
        <v>11930.234783652377</v>
      </c>
      <c r="AZ347" s="5">
        <f t="shared" si="385"/>
        <v>-270.27027027027026</v>
      </c>
      <c r="BA347" s="5">
        <f t="shared" si="386"/>
        <v>0</v>
      </c>
      <c r="BB347" s="5">
        <f t="shared" si="387"/>
        <v>9716.6693173319036</v>
      </c>
      <c r="BC347" s="5">
        <f t="shared" si="388"/>
        <v>-11017.056318730838</v>
      </c>
      <c r="BD347" s="5">
        <f t="shared" si="389"/>
        <v>36308.917504847959</v>
      </c>
      <c r="BE347" s="16">
        <f>INDEX('Team forecast'!$B$2:$AO$26,MATCH('Master data'!$B347,'Team forecast'!$B$2:$B$26,0),MATCH('Master data'!BE$1,'Team forecast'!$B$2:$AO$2,0))</f>
        <v>0</v>
      </c>
      <c r="BF347" s="16">
        <f>INDEX('Team forecast'!$B$2:$AO$26,MATCH('Master data'!$B347,'Team forecast'!$B$2:$B$26,0),MATCH('Master data'!BF$1,'Team forecast'!$B$2:$AO$2,0))</f>
        <v>0</v>
      </c>
      <c r="BG347" s="16">
        <f>INDEX('Team forecast'!$B$2:$AO$26,MATCH('Master data'!$B347,'Team forecast'!$B$2:$B$26,0),MATCH('Master data'!BG$1,'Team forecast'!$B$2:$AO$2,0))</f>
        <v>0</v>
      </c>
      <c r="BH347" s="16">
        <f>INDEX('Team forecast'!$B$2:$AO$26,MATCH('Master data'!$B347,'Team forecast'!$B$2:$B$26,0),MATCH('Master data'!BH$1,'Team forecast'!$B$2:$AO$2,0))</f>
        <v>0</v>
      </c>
      <c r="BI347" s="16">
        <f>INDEX('Team forecast'!$B$2:$AO$26,MATCH('Master data'!$B347,'Team forecast'!$B$2:$B$26,0),MATCH('Master data'!BI$1,'Team forecast'!$B$2:$AO$2,0))</f>
        <v>0</v>
      </c>
      <c r="BJ347" s="5">
        <f t="shared" si="390"/>
        <v>7000</v>
      </c>
      <c r="BK347" s="5">
        <f>INDEX('Team forecast'!$R$3:$BH$26,MATCH($B347,'Team forecast'!$B$3:$B$26,0),MATCH(BK$1,'Team forecast'!$R$2:$BH$2,0))*IF($X347&gt;0,25000,0)</f>
        <v>0</v>
      </c>
      <c r="BL347" s="5">
        <f>INDEX('Team forecast'!$R$3:$BH$26,MATCH($B347,'Team forecast'!$B$3:$B$26,0),MATCH(BL$1,'Team forecast'!$R$2:$BH$2,0))*IF($X347&gt;0,5000,0)</f>
        <v>0</v>
      </c>
      <c r="BM347" s="5">
        <f>INDEX('Team forecast'!$R$3:$BH$26,MATCH($B347,'Team forecast'!$B$3:$B$26,0),MATCH(BM$1,'Team forecast'!$R$2:$BH$2,0))*IF($X347&gt;0,-15000,0)</f>
        <v>0</v>
      </c>
      <c r="BN347" s="5">
        <f t="shared" si="391"/>
        <v>0</v>
      </c>
      <c r="BO347" s="5">
        <f t="shared" si="392"/>
        <v>0</v>
      </c>
      <c r="BP347" s="5">
        <f t="shared" si="393"/>
        <v>0</v>
      </c>
      <c r="BQ347" s="5">
        <f t="shared" si="394"/>
        <v>0</v>
      </c>
      <c r="BR347" s="5">
        <f t="shared" si="395"/>
        <v>0</v>
      </c>
      <c r="BS347" s="5">
        <f t="shared" si="396"/>
        <v>-270.27027027027026</v>
      </c>
      <c r="BT347" s="5">
        <f t="shared" si="397"/>
        <v>0</v>
      </c>
      <c r="BU347" s="5">
        <f t="shared" si="398"/>
        <v>0</v>
      </c>
      <c r="BV347" s="5">
        <f t="shared" si="399"/>
        <v>0</v>
      </c>
      <c r="BW347" s="5">
        <f t="shared" si="400"/>
        <v>0</v>
      </c>
      <c r="BX347" s="5">
        <f t="shared" si="401"/>
        <v>26336.785759329683</v>
      </c>
      <c r="BY347" s="5">
        <f t="shared" si="402"/>
        <v>79010.357277989053</v>
      </c>
      <c r="BZ347" s="5">
        <f>MAX(INDEX('Team forecast'!$R$3:$BH$26,MATCH($B347,'Team forecast'!$B$3:$B$26,0),MATCH(BZ$1,'Team forecast'!$R$2:$BH$2,0))*($BX347)-(1-INDEX('Team forecast'!$R$3:$BH$26,MATCH($B347,'Team forecast'!$B$3:$B$26,0),MATCH(BZ$1,'Team forecast'!$R$2:$BH$2,0)))*(BY347+CH347)*0.01,-5000)</f>
        <v>-5000</v>
      </c>
      <c r="CA347" s="5">
        <f>MAX(INDEX('Team forecast'!$R$3:$BH$26,MATCH($B347,'Team forecast'!$B$3:$B$26,0),MATCH(CA$1,'Team forecast'!$R$2:$BH$2,0))*$BX347-(1-INDEX('Team forecast'!$R$3:$BH$26,MATCH($B347,'Team forecast'!$B$3:$B$26,0),MATCH(CA$1,'Team forecast'!$R$2:$BH$2,0)))*(BY347+BX347+CH347)*0.01,-5000)</f>
        <v>-5000</v>
      </c>
      <c r="CB347" s="5">
        <f>MAX(INDEX('Team forecast'!$R$3:$BH$26,MATCH($B347,'Team forecast'!$B$3:$B$26,0),MATCH(CB$1,'Team forecast'!$R$2:$BH$2,0))*$BX347-(1-INDEX('Team forecast'!$R$3:$BH$26,MATCH($B347,'Team forecast'!$B$3:$B$26,0),MATCH(CB$1,'Team forecast'!$R$2:$BH$2,0)))*(BY347+BX347*2+CH347)*0.01,0)</f>
        <v>0</v>
      </c>
      <c r="CC347" s="5">
        <v>0</v>
      </c>
      <c r="CD347" s="5">
        <f>+AK347+BD347*Cockpit!$C$3+BW347*Cockpit!$C$3^2+BZ347*Cockpit!$C$3^3+CA347*Cockpit!$C$3^4+CB347*Cockpit!$C$3^5+CC347*Cockpit!$C$3^6</f>
        <v>38101.463214574243</v>
      </c>
      <c r="CE347" s="5"/>
      <c r="CF347" s="5"/>
      <c r="CG347" s="5">
        <v>0</v>
      </c>
      <c r="CH347" s="5">
        <f t="shared" si="403"/>
        <v>3501000</v>
      </c>
      <c r="CI347" s="5">
        <f t="shared" si="404"/>
        <v>3501000</v>
      </c>
      <c r="CJ347" s="1">
        <f t="shared" si="405"/>
        <v>1.0999999999999999E-2</v>
      </c>
      <c r="CK347" s="5">
        <f>RANK(CD347,$CD$2:$CD$622)+COUNTIF($CD$2:$CD347,$CD347)-1</f>
        <v>217</v>
      </c>
      <c r="CL347" s="5">
        <f>RANK(CJ347,$CJ$2:$CJ$622)+COUNTIF($CJ$2:$CJ347,$CJ347)-1</f>
        <v>233</v>
      </c>
    </row>
    <row r="348" spans="1:90" x14ac:dyDescent="0.3">
      <c r="A348" t="str">
        <f>Players!P349</f>
        <v>Stephen O'Donnell</v>
      </c>
      <c r="B348" t="str">
        <f>Players!G349</f>
        <v>Scotland</v>
      </c>
      <c r="C348" t="str">
        <f>Players!AB349</f>
        <v>Defense</v>
      </c>
      <c r="D348" s="1"/>
      <c r="F348" t="str">
        <f>IFERROR(INDEX(Lookup!B:B,MATCH(INDEX(Players!C:C,MATCH(E348,Players!A:A,0)),Lookup!D:D,0)),"")</f>
        <v/>
      </c>
      <c r="G348">
        <f>IF(Players!AC349=0,10000000,Players!AC349)</f>
        <v>2476000</v>
      </c>
      <c r="H348" s="16">
        <f>INDEX('Team forecast'!$B$2:$AO$26,MATCH('Master data'!$B348,'Team forecast'!$B$2:$B$26,0),MATCH('Master data'!H$1,'Team forecast'!$B$2:$AO$2,0))</f>
        <v>0.57976310910377304</v>
      </c>
      <c r="I348" s="16">
        <f>INDEX('Team forecast'!$B$2:$AO$26,MATCH('Master data'!$B348,'Team forecast'!$B$2:$B$26,0),MATCH('Master data'!I$1,'Team forecast'!$B$2:$AO$2,0))</f>
        <v>2.0128496317304223</v>
      </c>
      <c r="J348" s="16">
        <f>INDEX('Team forecast'!$B$2:$AO$26,MATCH('Master data'!$B348,'Team forecast'!$B$2:$B$26,0),MATCH('Master data'!J$1,'Team forecast'!$B$2:$AO$2,0))</f>
        <v>0.13360739979445019</v>
      </c>
      <c r="K348" s="16">
        <f>INDEX('Team forecast'!$B$2:$AO$26,MATCH('Master data'!$B348,'Team forecast'!$B$2:$B$26,0),MATCH('Master data'!K$1,'Team forecast'!$B$2:$AO$2,0))</f>
        <v>1.9032627319063258</v>
      </c>
      <c r="L348" s="16">
        <f>INDEX('Team forecast'!$B$2:$AO$26,MATCH('Master data'!$B348,'Team forecast'!$B$2:$B$26,0),MATCH('Master data'!L$1,'Team forecast'!$B$2:$AO$2,0))</f>
        <v>5.5003538064932931</v>
      </c>
      <c r="M348">
        <f>IF(Players!BC349=1,95,0)</f>
        <v>95</v>
      </c>
      <c r="N348" s="2">
        <f>Players!BN349</f>
        <v>2.5389500969188142E-2</v>
      </c>
      <c r="O348" s="2">
        <f>Players!BO349</f>
        <v>2.2058101935858294E-2</v>
      </c>
      <c r="P348" s="2">
        <f>Players!BP349</f>
        <v>2.0991220386284874E-2</v>
      </c>
      <c r="Q348" s="2">
        <f>Players!BQ349</f>
        <v>0.17259115361625821</v>
      </c>
      <c r="R348" s="2">
        <f>Players!BR349</f>
        <v>0</v>
      </c>
      <c r="S348" s="2">
        <f t="shared" si="364"/>
        <v>0.57976310910377304</v>
      </c>
      <c r="T348" s="2">
        <f t="shared" si="365"/>
        <v>2.0128496317304223</v>
      </c>
      <c r="U348" s="16">
        <f>INDEX('Team forecast'!$B$2:$AO$26,MATCH('Master data'!$B348,'Team forecast'!$B$2:$B$26,0),MATCH('Master data'!U$1,'Team forecast'!$B$2:$AO$2,0))</f>
        <v>9.3525179856115109E-2</v>
      </c>
      <c r="V348" s="16">
        <f>INDEX('Team forecast'!$B$2:$AO$26,MATCH('Master data'!$B348,'Team forecast'!$B$2:$B$26,0),MATCH('Master data'!V$1,'Team forecast'!$B$2:$AO$2,0))</f>
        <v>0.18705035971223019</v>
      </c>
      <c r="W348" s="16">
        <f>INDEX('Team forecast'!$B$2:$AO$26,MATCH('Master data'!$B348,'Team forecast'!$B$2:$B$26,0),MATCH('Master data'!W$1,'Team forecast'!$B$2:$AO$2,0))</f>
        <v>0.71942446043165476</v>
      </c>
      <c r="X348" s="5">
        <f t="shared" si="366"/>
        <v>7000</v>
      </c>
      <c r="Y348" s="5">
        <f t="shared" si="367"/>
        <v>2338.1294964028775</v>
      </c>
      <c r="Z348" s="5">
        <f t="shared" si="368"/>
        <v>935.25179856115096</v>
      </c>
      <c r="AA348" s="5">
        <f t="shared" si="369"/>
        <v>-10791.366906474821</v>
      </c>
      <c r="AB348" s="5">
        <f t="shared" si="370"/>
        <v>2207.9844030734662</v>
      </c>
      <c r="AC348" s="5">
        <f t="shared" si="371"/>
        <v>639.423687963058</v>
      </c>
      <c r="AD348" s="5">
        <f t="shared" si="372"/>
        <v>399.51807458448309</v>
      </c>
      <c r="AE348" s="5">
        <f t="shared" si="373"/>
        <v>6680.3699897225097</v>
      </c>
      <c r="AF348" s="5">
        <f t="shared" si="374"/>
        <v>0</v>
      </c>
      <c r="AG348" s="5">
        <f t="shared" si="375"/>
        <v>-3451.823072325164</v>
      </c>
      <c r="AH348" s="5">
        <f t="shared" si="376"/>
        <v>0</v>
      </c>
      <c r="AI348" s="5">
        <f t="shared" si="377"/>
        <v>5797.6310910377306</v>
      </c>
      <c r="AJ348" s="5">
        <f t="shared" si="378"/>
        <v>-16102.797053843378</v>
      </c>
      <c r="AK348" s="5">
        <f>IFERROR(SUM(X348:AJ348),-5000)*((Cockpit!$C$3)^0)</f>
        <v>-4347.6784912980856</v>
      </c>
      <c r="AL348" s="16">
        <f>INDEX('Team forecast'!$B$2:$AO$26,MATCH('Master data'!$B348,'Team forecast'!$B$2:$B$26,0),MATCH('Master data'!AL$1,'Team forecast'!$B$2:$AO$2,0))</f>
        <v>0.97166693173319041</v>
      </c>
      <c r="AM348" s="16">
        <f>INDEX('Team forecast'!$B$2:$AO$26,MATCH('Master data'!$B348,'Team forecast'!$B$2:$B$26,0),MATCH('Master data'!AM$1,'Team forecast'!$B$2:$AO$2,0))</f>
        <v>1.3771320398413547</v>
      </c>
      <c r="AN348" s="16">
        <f>INDEX('Team forecast'!$B$2:$AO$26,MATCH('Master data'!$B348,'Team forecast'!$B$2:$B$26,0),MATCH('Master data'!AN$1,'Team forecast'!$B$2:$AO$2,0))</f>
        <v>0.25230110595790223</v>
      </c>
      <c r="AO348" s="16">
        <f>INDEX('Team forecast'!$B$2:$AO$26,MATCH('Master data'!$B348,'Team forecast'!$B$2:$B$26,0),MATCH('Master data'!AO$1,'Team forecast'!$B$2:$AO$2,0))</f>
        <v>3.1898156849826957</v>
      </c>
      <c r="AP348" s="16">
        <f>INDEX('Team forecast'!$B$2:$AO$26,MATCH('Master data'!$B348,'Team forecast'!$B$2:$B$26,0),MATCH('Master data'!AP$1,'Team forecast'!$B$2:$AO$2,0))</f>
        <v>3.7631789965718299</v>
      </c>
      <c r="AQ348" s="5">
        <f t="shared" si="379"/>
        <v>7000</v>
      </c>
      <c r="AR348" s="5">
        <f>INDEX('Team forecast'!$B$2:$AO$26,MATCH('Master data'!$B348,'Team forecast'!$B$2:$B$26,0),MATCH('Master data'!AR$1,'Team forecast'!$B$2:$AO$2,0))*IF(X348&gt;0,25000,0)</f>
        <v>5913.3071708883326</v>
      </c>
      <c r="AS348" s="16">
        <f>INDEX('Team forecast'!$B$2:$AO$26,MATCH('Master data'!$B348,'Team forecast'!$B$2:$B$26,0),MATCH('Master data'!AS$1,'Team forecast'!$B$2:$AO$2,0))*IF(X348&gt;0,5000,0)</f>
        <v>1391.3663931501965</v>
      </c>
      <c r="AT348" s="16">
        <f>INDEX('Team forecast'!$B$2:$AO$26,MATCH('Master data'!$B348,'Team forecast'!$B$2:$B$26,0),MATCH('Master data'!AT$1,'Team forecast'!$B$2:$AO$2,0))*IF(X348&gt;0,-15000,0)</f>
        <v>-7277.9165180164109</v>
      </c>
      <c r="AU348" s="5">
        <f t="shared" si="380"/>
        <v>3700.5207757451858</v>
      </c>
      <c r="AV348" s="5">
        <f t="shared" si="381"/>
        <v>1071.6564113936688</v>
      </c>
      <c r="AW348" s="5">
        <f t="shared" si="382"/>
        <v>669.58124035100013</v>
      </c>
      <c r="AX348" s="5">
        <f t="shared" si="383"/>
        <v>12615.055297895111</v>
      </c>
      <c r="AY348" s="5">
        <f t="shared" si="384"/>
        <v>0</v>
      </c>
      <c r="AZ348" s="5">
        <f t="shared" si="385"/>
        <v>-3451.823072325164</v>
      </c>
      <c r="BA348" s="5">
        <f t="shared" si="386"/>
        <v>0</v>
      </c>
      <c r="BB348" s="5">
        <f t="shared" si="387"/>
        <v>9716.6693173319036</v>
      </c>
      <c r="BC348" s="5">
        <f t="shared" si="388"/>
        <v>-11017.056318730838</v>
      </c>
      <c r="BD348" s="5">
        <f t="shared" si="389"/>
        <v>20331.360697682983</v>
      </c>
      <c r="BE348" s="16">
        <f>INDEX('Team forecast'!$B$2:$AO$26,MATCH('Master data'!$B348,'Team forecast'!$B$2:$B$26,0),MATCH('Master data'!BE$1,'Team forecast'!$B$2:$AO$2,0))</f>
        <v>0</v>
      </c>
      <c r="BF348" s="16">
        <f>INDEX('Team forecast'!$B$2:$AO$26,MATCH('Master data'!$B348,'Team forecast'!$B$2:$B$26,0),MATCH('Master data'!BF$1,'Team forecast'!$B$2:$AO$2,0))</f>
        <v>0</v>
      </c>
      <c r="BG348" s="16">
        <f>INDEX('Team forecast'!$B$2:$AO$26,MATCH('Master data'!$B348,'Team forecast'!$B$2:$B$26,0),MATCH('Master data'!BG$1,'Team forecast'!$B$2:$AO$2,0))</f>
        <v>0</v>
      </c>
      <c r="BH348" s="16">
        <f>INDEX('Team forecast'!$B$2:$AO$26,MATCH('Master data'!$B348,'Team forecast'!$B$2:$B$26,0),MATCH('Master data'!BH$1,'Team forecast'!$B$2:$AO$2,0))</f>
        <v>0</v>
      </c>
      <c r="BI348" s="16">
        <f>INDEX('Team forecast'!$B$2:$AO$26,MATCH('Master data'!$B348,'Team forecast'!$B$2:$B$26,0),MATCH('Master data'!BI$1,'Team forecast'!$B$2:$AO$2,0))</f>
        <v>0</v>
      </c>
      <c r="BJ348" s="5">
        <f t="shared" si="390"/>
        <v>7000</v>
      </c>
      <c r="BK348" s="5">
        <f>INDEX('Team forecast'!$R$3:$BH$26,MATCH($B348,'Team forecast'!$B$3:$B$26,0),MATCH(BK$1,'Team forecast'!$R$2:$BH$2,0))*IF($X348&gt;0,25000,0)</f>
        <v>0</v>
      </c>
      <c r="BL348" s="5">
        <f>INDEX('Team forecast'!$R$3:$BH$26,MATCH($B348,'Team forecast'!$B$3:$B$26,0),MATCH(BL$1,'Team forecast'!$R$2:$BH$2,0))*IF($X348&gt;0,5000,0)</f>
        <v>0</v>
      </c>
      <c r="BM348" s="5">
        <f>INDEX('Team forecast'!$R$3:$BH$26,MATCH($B348,'Team forecast'!$B$3:$B$26,0),MATCH(BM$1,'Team forecast'!$R$2:$BH$2,0))*IF($X348&gt;0,-15000,0)</f>
        <v>0</v>
      </c>
      <c r="BN348" s="5">
        <f t="shared" si="391"/>
        <v>0</v>
      </c>
      <c r="BO348" s="5">
        <f t="shared" si="392"/>
        <v>0</v>
      </c>
      <c r="BP348" s="5">
        <f t="shared" si="393"/>
        <v>0</v>
      </c>
      <c r="BQ348" s="5">
        <f t="shared" si="394"/>
        <v>0</v>
      </c>
      <c r="BR348" s="5">
        <f t="shared" si="395"/>
        <v>0</v>
      </c>
      <c r="BS348" s="5">
        <f t="shared" si="396"/>
        <v>-3451.823072325164</v>
      </c>
      <c r="BT348" s="5">
        <f t="shared" si="397"/>
        <v>0</v>
      </c>
      <c r="BU348" s="5">
        <f t="shared" si="398"/>
        <v>0</v>
      </c>
      <c r="BV348" s="5">
        <f t="shared" si="399"/>
        <v>0</v>
      </c>
      <c r="BW348" s="5">
        <f t="shared" si="400"/>
        <v>0</v>
      </c>
      <c r="BX348" s="5">
        <f t="shared" si="401"/>
        <v>7991.8411031924488</v>
      </c>
      <c r="BY348" s="5">
        <f t="shared" si="402"/>
        <v>23975.523309577347</v>
      </c>
      <c r="BZ348" s="5">
        <f>MAX(INDEX('Team forecast'!$R$3:$BH$26,MATCH($B348,'Team forecast'!$B$3:$B$26,0),MATCH(BZ$1,'Team forecast'!$R$2:$BH$2,0))*($BX348)-(1-INDEX('Team forecast'!$R$3:$BH$26,MATCH($B348,'Team forecast'!$B$3:$B$26,0),MATCH(BZ$1,'Team forecast'!$R$2:$BH$2,0)))*(BY348+CH348)*0.01,-5000)</f>
        <v>-5000</v>
      </c>
      <c r="CA348" s="5">
        <f>MAX(INDEX('Team forecast'!$R$3:$BH$26,MATCH($B348,'Team forecast'!$B$3:$B$26,0),MATCH(CA$1,'Team forecast'!$R$2:$BH$2,0))*$BX348-(1-INDEX('Team forecast'!$R$3:$BH$26,MATCH($B348,'Team forecast'!$B$3:$B$26,0),MATCH(CA$1,'Team forecast'!$R$2:$BH$2,0)))*(BY348+BX348+CH348)*0.01,-5000)</f>
        <v>-5000</v>
      </c>
      <c r="CB348" s="5">
        <f>MAX(INDEX('Team forecast'!$R$3:$BH$26,MATCH($B348,'Team forecast'!$B$3:$B$26,0),MATCH(CB$1,'Team forecast'!$R$2:$BH$2,0))*$BX348-(1-INDEX('Team forecast'!$R$3:$BH$26,MATCH($B348,'Team forecast'!$B$3:$B$26,0),MATCH(CB$1,'Team forecast'!$R$2:$BH$2,0)))*(BY348+BX348*2+CH348)*0.01,0)</f>
        <v>0</v>
      </c>
      <c r="CC348" s="5">
        <v>0</v>
      </c>
      <c r="CD348" s="5">
        <f>+AK348+BD348*Cockpit!$C$3+BW348*Cockpit!$C$3^2+BZ348*Cockpit!$C$3^3+CA348*Cockpit!$C$3^4+CB348*Cockpit!$C$3^5+CC348*Cockpit!$C$3^6</f>
        <v>6737.4261713547658</v>
      </c>
      <c r="CE348" s="5"/>
      <c r="CF348" s="5"/>
      <c r="CG348" s="5">
        <v>0</v>
      </c>
      <c r="CH348" s="5">
        <f t="shared" si="403"/>
        <v>2476000</v>
      </c>
      <c r="CI348" s="5">
        <f t="shared" si="404"/>
        <v>2476000</v>
      </c>
      <c r="CJ348" s="1">
        <f t="shared" si="405"/>
        <v>3.0000000000000001E-3</v>
      </c>
      <c r="CK348" s="5">
        <f>RANK(CD348,$CD$2:$CD$622)+COUNTIF($CD$2:$CD348,$CD348)-1</f>
        <v>356</v>
      </c>
      <c r="CL348" s="5">
        <f>RANK(CJ348,$CJ$2:$CJ$622)+COUNTIF($CJ$2:$CJ348,$CJ348)-1</f>
        <v>348</v>
      </c>
    </row>
    <row r="349" spans="1:90" x14ac:dyDescent="0.3">
      <c r="A349" t="str">
        <f>Players!P350</f>
        <v>John Fleck</v>
      </c>
      <c r="B349" t="str">
        <f>Players!G350</f>
        <v>Scotland</v>
      </c>
      <c r="C349" t="str">
        <f>Players!AB350</f>
        <v>Midfield</v>
      </c>
      <c r="D349" s="1"/>
      <c r="F349" t="str">
        <f>IFERROR(INDEX(Lookup!B:B,MATCH(INDEX(Players!C:C,MATCH(E349,Players!A:A,0)),Lookup!D:D,0)),"")</f>
        <v/>
      </c>
      <c r="G349">
        <f>IF(Players!AC350=0,10000000,Players!AC350)</f>
        <v>1995000</v>
      </c>
      <c r="H349" s="16">
        <f>INDEX('Team forecast'!$B$2:$AO$26,MATCH('Master data'!$B349,'Team forecast'!$B$2:$B$26,0),MATCH('Master data'!H$1,'Team forecast'!$B$2:$AO$2,0))</f>
        <v>0.57976310910377304</v>
      </c>
      <c r="I349" s="16">
        <f>INDEX('Team forecast'!$B$2:$AO$26,MATCH('Master data'!$B349,'Team forecast'!$B$2:$B$26,0),MATCH('Master data'!I$1,'Team forecast'!$B$2:$AO$2,0))</f>
        <v>2.0128496317304223</v>
      </c>
      <c r="J349" s="16">
        <f>INDEX('Team forecast'!$B$2:$AO$26,MATCH('Master data'!$B349,'Team forecast'!$B$2:$B$26,0),MATCH('Master data'!J$1,'Team forecast'!$B$2:$AO$2,0))</f>
        <v>0.13360739979445019</v>
      </c>
      <c r="K349" s="16">
        <f>INDEX('Team forecast'!$B$2:$AO$26,MATCH('Master data'!$B349,'Team forecast'!$B$2:$B$26,0),MATCH('Master data'!K$1,'Team forecast'!$B$2:$AO$2,0))</f>
        <v>1.9032627319063258</v>
      </c>
      <c r="L349" s="16">
        <f>INDEX('Team forecast'!$B$2:$AO$26,MATCH('Master data'!$B349,'Team forecast'!$B$2:$B$26,0),MATCH('Master data'!L$1,'Team forecast'!$B$2:$AO$2,0))</f>
        <v>5.5003538064932931</v>
      </c>
      <c r="M349">
        <f>IF(Players!BC350=1,95,0)</f>
        <v>0</v>
      </c>
      <c r="N349" s="2">
        <f>Players!BN350</f>
        <v>0</v>
      </c>
      <c r="O349" s="2">
        <f>Players!BO350</f>
        <v>0</v>
      </c>
      <c r="P349" s="2">
        <f>Players!BP350</f>
        <v>0</v>
      </c>
      <c r="Q349" s="2">
        <f>Players!BQ350</f>
        <v>0.57484866123399303</v>
      </c>
      <c r="R349" s="2">
        <f>Players!BR350</f>
        <v>0</v>
      </c>
      <c r="S349" s="2">
        <f t="shared" si="364"/>
        <v>0.57976310910377304</v>
      </c>
      <c r="T349" s="2">
        <f t="shared" si="365"/>
        <v>2.0128496317304223</v>
      </c>
      <c r="U349" s="16">
        <f>INDEX('Team forecast'!$B$2:$AO$26,MATCH('Master data'!$B349,'Team forecast'!$B$2:$B$26,0),MATCH('Master data'!U$1,'Team forecast'!$B$2:$AO$2,0))</f>
        <v>9.3525179856115109E-2</v>
      </c>
      <c r="V349" s="16">
        <f>INDEX('Team forecast'!$B$2:$AO$26,MATCH('Master data'!$B349,'Team forecast'!$B$2:$B$26,0),MATCH('Master data'!V$1,'Team forecast'!$B$2:$AO$2,0))</f>
        <v>0.18705035971223019</v>
      </c>
      <c r="W349" s="16">
        <f>INDEX('Team forecast'!$B$2:$AO$26,MATCH('Master data'!$B349,'Team forecast'!$B$2:$B$26,0),MATCH('Master data'!W$1,'Team forecast'!$B$2:$AO$2,0))</f>
        <v>0.71942446043165476</v>
      </c>
      <c r="X349" s="5">
        <f t="shared" si="366"/>
        <v>-5000</v>
      </c>
      <c r="Y349" s="5">
        <f t="shared" si="367"/>
        <v>0</v>
      </c>
      <c r="Z349" s="5">
        <f t="shared" si="368"/>
        <v>0</v>
      </c>
      <c r="AA349" s="5">
        <f t="shared" si="369"/>
        <v>0</v>
      </c>
      <c r="AB349" s="5">
        <f t="shared" si="370"/>
        <v>0</v>
      </c>
      <c r="AC349" s="5">
        <f t="shared" si="371"/>
        <v>0</v>
      </c>
      <c r="AD349" s="5">
        <f t="shared" si="372"/>
        <v>0</v>
      </c>
      <c r="AE349" s="5">
        <f t="shared" si="373"/>
        <v>0</v>
      </c>
      <c r="AF349" s="5">
        <f t="shared" si="374"/>
        <v>0</v>
      </c>
      <c r="AG349" s="5">
        <f t="shared" si="375"/>
        <v>0</v>
      </c>
      <c r="AH349" s="5">
        <f t="shared" si="376"/>
        <v>0</v>
      </c>
      <c r="AI349" s="5">
        <f t="shared" si="377"/>
        <v>0</v>
      </c>
      <c r="AJ349" s="5">
        <f t="shared" si="378"/>
        <v>0</v>
      </c>
      <c r="AK349" s="5">
        <f>IFERROR(SUM(X349:AJ349),-5000)*((Cockpit!$C$3)^0)</f>
        <v>-5000</v>
      </c>
      <c r="AL349" s="16">
        <f>INDEX('Team forecast'!$B$2:$AO$26,MATCH('Master data'!$B349,'Team forecast'!$B$2:$B$26,0),MATCH('Master data'!AL$1,'Team forecast'!$B$2:$AO$2,0))</f>
        <v>0.97166693173319041</v>
      </c>
      <c r="AM349" s="16">
        <f>INDEX('Team forecast'!$B$2:$AO$26,MATCH('Master data'!$B349,'Team forecast'!$B$2:$B$26,0),MATCH('Master data'!AM$1,'Team forecast'!$B$2:$AO$2,0))</f>
        <v>1.3771320398413547</v>
      </c>
      <c r="AN349" s="16">
        <f>INDEX('Team forecast'!$B$2:$AO$26,MATCH('Master data'!$B349,'Team forecast'!$B$2:$B$26,0),MATCH('Master data'!AN$1,'Team forecast'!$B$2:$AO$2,0))</f>
        <v>0.25230110595790223</v>
      </c>
      <c r="AO349" s="16">
        <f>INDEX('Team forecast'!$B$2:$AO$26,MATCH('Master data'!$B349,'Team forecast'!$B$2:$B$26,0),MATCH('Master data'!AO$1,'Team forecast'!$B$2:$AO$2,0))</f>
        <v>3.1898156849826957</v>
      </c>
      <c r="AP349" s="16">
        <f>INDEX('Team forecast'!$B$2:$AO$26,MATCH('Master data'!$B349,'Team forecast'!$B$2:$B$26,0),MATCH('Master data'!AP$1,'Team forecast'!$B$2:$AO$2,0))</f>
        <v>3.7631789965718299</v>
      </c>
      <c r="AQ349" s="5">
        <f t="shared" si="379"/>
        <v>-5000</v>
      </c>
      <c r="AR349" s="5">
        <f>INDEX('Team forecast'!$B$2:$AO$26,MATCH('Master data'!$B349,'Team forecast'!$B$2:$B$26,0),MATCH('Master data'!AR$1,'Team forecast'!$B$2:$AO$2,0))*IF(X349&gt;0,25000,0)</f>
        <v>0</v>
      </c>
      <c r="AS349" s="16">
        <f>INDEX('Team forecast'!$B$2:$AO$26,MATCH('Master data'!$B349,'Team forecast'!$B$2:$B$26,0),MATCH('Master data'!AS$1,'Team forecast'!$B$2:$AO$2,0))*IF(X349&gt;0,5000,0)</f>
        <v>0</v>
      </c>
      <c r="AT349" s="16">
        <f>INDEX('Team forecast'!$B$2:$AO$26,MATCH('Master data'!$B349,'Team forecast'!$B$2:$B$26,0),MATCH('Master data'!AT$1,'Team forecast'!$B$2:$AO$2,0))*IF(X349&gt;0,-15000,0)</f>
        <v>0</v>
      </c>
      <c r="AU349" s="5">
        <f t="shared" si="380"/>
        <v>0</v>
      </c>
      <c r="AV349" s="5">
        <f t="shared" si="381"/>
        <v>0</v>
      </c>
      <c r="AW349" s="5">
        <f t="shared" si="382"/>
        <v>0</v>
      </c>
      <c r="AX349" s="5">
        <f t="shared" si="383"/>
        <v>0</v>
      </c>
      <c r="AY349" s="5">
        <f t="shared" si="384"/>
        <v>0</v>
      </c>
      <c r="AZ349" s="5">
        <f t="shared" si="385"/>
        <v>0</v>
      </c>
      <c r="BA349" s="5">
        <f t="shared" si="386"/>
        <v>0</v>
      </c>
      <c r="BB349" s="5">
        <f t="shared" si="387"/>
        <v>0</v>
      </c>
      <c r="BC349" s="5">
        <f t="shared" si="388"/>
        <v>0</v>
      </c>
      <c r="BD349" s="5">
        <f t="shared" si="389"/>
        <v>-5000</v>
      </c>
      <c r="BE349" s="16">
        <f>INDEX('Team forecast'!$B$2:$AO$26,MATCH('Master data'!$B349,'Team forecast'!$B$2:$B$26,0),MATCH('Master data'!BE$1,'Team forecast'!$B$2:$AO$2,0))</f>
        <v>0</v>
      </c>
      <c r="BF349" s="16">
        <f>INDEX('Team forecast'!$B$2:$AO$26,MATCH('Master data'!$B349,'Team forecast'!$B$2:$B$26,0),MATCH('Master data'!BF$1,'Team forecast'!$B$2:$AO$2,0))</f>
        <v>0</v>
      </c>
      <c r="BG349" s="16">
        <f>INDEX('Team forecast'!$B$2:$AO$26,MATCH('Master data'!$B349,'Team forecast'!$B$2:$B$26,0),MATCH('Master data'!BG$1,'Team forecast'!$B$2:$AO$2,0))</f>
        <v>0</v>
      </c>
      <c r="BH349" s="16">
        <f>INDEX('Team forecast'!$B$2:$AO$26,MATCH('Master data'!$B349,'Team forecast'!$B$2:$B$26,0),MATCH('Master data'!BH$1,'Team forecast'!$B$2:$AO$2,0))</f>
        <v>0</v>
      </c>
      <c r="BI349" s="16">
        <f>INDEX('Team forecast'!$B$2:$AO$26,MATCH('Master data'!$B349,'Team forecast'!$B$2:$B$26,0),MATCH('Master data'!BI$1,'Team forecast'!$B$2:$AO$2,0))</f>
        <v>0</v>
      </c>
      <c r="BJ349" s="5">
        <f t="shared" si="390"/>
        <v>-5000</v>
      </c>
      <c r="BK349" s="5">
        <f>INDEX('Team forecast'!$R$3:$BH$26,MATCH($B349,'Team forecast'!$B$3:$B$26,0),MATCH(BK$1,'Team forecast'!$R$2:$BH$2,0))*IF($X349&gt;0,25000,0)</f>
        <v>0</v>
      </c>
      <c r="BL349" s="5">
        <f>INDEX('Team forecast'!$R$3:$BH$26,MATCH($B349,'Team forecast'!$B$3:$B$26,0),MATCH(BL$1,'Team forecast'!$R$2:$BH$2,0))*IF($X349&gt;0,5000,0)</f>
        <v>0</v>
      </c>
      <c r="BM349" s="5">
        <f>INDEX('Team forecast'!$R$3:$BH$26,MATCH($B349,'Team forecast'!$B$3:$B$26,0),MATCH(BM$1,'Team forecast'!$R$2:$BH$2,0))*IF($X349&gt;0,-15000,0)</f>
        <v>0</v>
      </c>
      <c r="BN349" s="5">
        <f t="shared" si="391"/>
        <v>0</v>
      </c>
      <c r="BO349" s="5">
        <f t="shared" si="392"/>
        <v>0</v>
      </c>
      <c r="BP349" s="5">
        <f t="shared" si="393"/>
        <v>0</v>
      </c>
      <c r="BQ349" s="5">
        <f t="shared" si="394"/>
        <v>0</v>
      </c>
      <c r="BR349" s="5">
        <f t="shared" si="395"/>
        <v>0</v>
      </c>
      <c r="BS349" s="5">
        <f t="shared" si="396"/>
        <v>0</v>
      </c>
      <c r="BT349" s="5">
        <f t="shared" si="397"/>
        <v>0</v>
      </c>
      <c r="BU349" s="5">
        <f t="shared" si="398"/>
        <v>0</v>
      </c>
      <c r="BV349" s="5">
        <f t="shared" si="399"/>
        <v>0</v>
      </c>
      <c r="BW349" s="5">
        <f t="shared" si="400"/>
        <v>0</v>
      </c>
      <c r="BX349" s="5">
        <f t="shared" si="401"/>
        <v>-5000</v>
      </c>
      <c r="BY349" s="5">
        <f t="shared" si="402"/>
        <v>-15000</v>
      </c>
      <c r="BZ349" s="5">
        <f>MAX(INDEX('Team forecast'!$R$3:$BH$26,MATCH($B349,'Team forecast'!$B$3:$B$26,0),MATCH(BZ$1,'Team forecast'!$R$2:$BH$2,0))*($BX349)-(1-INDEX('Team forecast'!$R$3:$BH$26,MATCH($B349,'Team forecast'!$B$3:$B$26,0),MATCH(BZ$1,'Team forecast'!$R$2:$BH$2,0)))*(BY349+CH349)*0.01,-5000)</f>
        <v>-5000</v>
      </c>
      <c r="CA349" s="5">
        <f>MAX(INDEX('Team forecast'!$R$3:$BH$26,MATCH($B349,'Team forecast'!$B$3:$B$26,0),MATCH(CA$1,'Team forecast'!$R$2:$BH$2,0))*$BX349-(1-INDEX('Team forecast'!$R$3:$BH$26,MATCH($B349,'Team forecast'!$B$3:$B$26,0),MATCH(CA$1,'Team forecast'!$R$2:$BH$2,0)))*(BY349+BX349+CH349)*0.01,-5000)</f>
        <v>-5000</v>
      </c>
      <c r="CB349" s="5">
        <f>MAX(INDEX('Team forecast'!$R$3:$BH$26,MATCH($B349,'Team forecast'!$B$3:$B$26,0),MATCH(CB$1,'Team forecast'!$R$2:$BH$2,0))*$BX349-(1-INDEX('Team forecast'!$R$3:$BH$26,MATCH($B349,'Team forecast'!$B$3:$B$26,0),MATCH(CB$1,'Team forecast'!$R$2:$BH$2,0)))*(BY349+BX349*2+CH349)*0.01,0)</f>
        <v>0</v>
      </c>
      <c r="CC349" s="5">
        <v>0</v>
      </c>
      <c r="CD349" s="5">
        <f>+AK349+BD349*Cockpit!$C$3+BW349*Cockpit!$C$3^2+BZ349*Cockpit!$C$3^3+CA349*Cockpit!$C$3^4+CB349*Cockpit!$C$3^5+CC349*Cockpit!$C$3^6</f>
        <v>-10802.469135802468</v>
      </c>
      <c r="CE349" s="5"/>
      <c r="CF349" s="5"/>
      <c r="CG349" s="5">
        <v>0</v>
      </c>
      <c r="CH349" s="5">
        <f t="shared" si="403"/>
        <v>1995000</v>
      </c>
      <c r="CI349" s="5">
        <f t="shared" si="404"/>
        <v>1995000</v>
      </c>
      <c r="CJ349" s="1">
        <f t="shared" si="405"/>
        <v>-5.0000000000000001E-3</v>
      </c>
      <c r="CK349" s="5">
        <f>RANK(CD349,$CD$2:$CD$622)+COUNTIF($CD$2:$CD349,$CD349)-1</f>
        <v>520</v>
      </c>
      <c r="CL349" s="5">
        <f>RANK(CJ349,$CJ$2:$CJ$622)+COUNTIF($CJ$2:$CJ349,$CJ349)-1</f>
        <v>579</v>
      </c>
    </row>
    <row r="350" spans="1:90" x14ac:dyDescent="0.3">
      <c r="A350" t="str">
        <f>Players!P351</f>
        <v>Ryan Fraser</v>
      </c>
      <c r="B350" t="str">
        <f>Players!G351</f>
        <v>Scotland</v>
      </c>
      <c r="C350" t="str">
        <f>Players!AB351</f>
        <v>Striker</v>
      </c>
      <c r="D350" s="1"/>
      <c r="F350" t="str">
        <f>IFERROR(INDEX(Lookup!B:B,MATCH(INDEX(Players!C:C,MATCH(E350,Players!A:A,0)),Lookup!D:D,0)),"")</f>
        <v/>
      </c>
      <c r="G350">
        <f>IF(Players!AC351=0,10000000,Players!AC351)</f>
        <v>2992000</v>
      </c>
      <c r="H350" s="16">
        <f>INDEX('Team forecast'!$B$2:$AO$26,MATCH('Master data'!$B350,'Team forecast'!$B$2:$B$26,0),MATCH('Master data'!H$1,'Team forecast'!$B$2:$AO$2,0))</f>
        <v>0.57976310910377304</v>
      </c>
      <c r="I350" s="16">
        <f>INDEX('Team forecast'!$B$2:$AO$26,MATCH('Master data'!$B350,'Team forecast'!$B$2:$B$26,0),MATCH('Master data'!I$1,'Team forecast'!$B$2:$AO$2,0))</f>
        <v>2.0128496317304223</v>
      </c>
      <c r="J350" s="16">
        <f>INDEX('Team forecast'!$B$2:$AO$26,MATCH('Master data'!$B350,'Team forecast'!$B$2:$B$26,0),MATCH('Master data'!J$1,'Team forecast'!$B$2:$AO$2,0))</f>
        <v>0.13360739979445019</v>
      </c>
      <c r="K350" s="16">
        <f>INDEX('Team forecast'!$B$2:$AO$26,MATCH('Master data'!$B350,'Team forecast'!$B$2:$B$26,0),MATCH('Master data'!K$1,'Team forecast'!$B$2:$AO$2,0))</f>
        <v>1.9032627319063258</v>
      </c>
      <c r="L350" s="16">
        <f>INDEX('Team forecast'!$B$2:$AO$26,MATCH('Master data'!$B350,'Team forecast'!$B$2:$B$26,0),MATCH('Master data'!L$1,'Team forecast'!$B$2:$AO$2,0))</f>
        <v>5.5003538064932931</v>
      </c>
      <c r="M350">
        <f>IF(Players!BC351=1,95,0)</f>
        <v>0</v>
      </c>
      <c r="N350" s="2">
        <f>Players!BN351</f>
        <v>0</v>
      </c>
      <c r="O350" s="2">
        <f>Players!BO351</f>
        <v>0</v>
      </c>
      <c r="P350" s="2">
        <f>Players!BP351</f>
        <v>0</v>
      </c>
      <c r="Q350" s="2">
        <f>Players!BQ351</f>
        <v>0.11</v>
      </c>
      <c r="R350" s="2">
        <f>Players!BR351</f>
        <v>0.06</v>
      </c>
      <c r="S350" s="2">
        <f t="shared" si="364"/>
        <v>0.57976310910377304</v>
      </c>
      <c r="T350" s="2">
        <f t="shared" si="365"/>
        <v>2.0128496317304223</v>
      </c>
      <c r="U350" s="16">
        <f>INDEX('Team forecast'!$B$2:$AO$26,MATCH('Master data'!$B350,'Team forecast'!$B$2:$B$26,0),MATCH('Master data'!U$1,'Team forecast'!$B$2:$AO$2,0))</f>
        <v>9.3525179856115109E-2</v>
      </c>
      <c r="V350" s="16">
        <f>INDEX('Team forecast'!$B$2:$AO$26,MATCH('Master data'!$B350,'Team forecast'!$B$2:$B$26,0),MATCH('Master data'!V$1,'Team forecast'!$B$2:$AO$2,0))</f>
        <v>0.18705035971223019</v>
      </c>
      <c r="W350" s="16">
        <f>INDEX('Team forecast'!$B$2:$AO$26,MATCH('Master data'!$B350,'Team forecast'!$B$2:$B$26,0),MATCH('Master data'!W$1,'Team forecast'!$B$2:$AO$2,0))</f>
        <v>0.71942446043165476</v>
      </c>
      <c r="X350" s="5">
        <f t="shared" si="366"/>
        <v>-5000</v>
      </c>
      <c r="Y350" s="5">
        <f t="shared" si="367"/>
        <v>0</v>
      </c>
      <c r="Z350" s="5">
        <f t="shared" si="368"/>
        <v>0</v>
      </c>
      <c r="AA350" s="5">
        <f t="shared" si="369"/>
        <v>0</v>
      </c>
      <c r="AB350" s="5">
        <f t="shared" si="370"/>
        <v>0</v>
      </c>
      <c r="AC350" s="5">
        <f t="shared" si="371"/>
        <v>0</v>
      </c>
      <c r="AD350" s="5">
        <f t="shared" si="372"/>
        <v>0</v>
      </c>
      <c r="AE350" s="5">
        <f t="shared" si="373"/>
        <v>0</v>
      </c>
      <c r="AF350" s="5">
        <f t="shared" si="374"/>
        <v>0</v>
      </c>
      <c r="AG350" s="5">
        <f t="shared" si="375"/>
        <v>0</v>
      </c>
      <c r="AH350" s="5">
        <f t="shared" si="376"/>
        <v>0</v>
      </c>
      <c r="AI350" s="5">
        <f t="shared" si="377"/>
        <v>0</v>
      </c>
      <c r="AJ350" s="5">
        <f t="shared" si="378"/>
        <v>0</v>
      </c>
      <c r="AK350" s="5">
        <f>IFERROR(SUM(X350:AJ350),-5000)*((Cockpit!$C$3)^0)</f>
        <v>-5000</v>
      </c>
      <c r="AL350" s="16">
        <f>INDEX('Team forecast'!$B$2:$AO$26,MATCH('Master data'!$B350,'Team forecast'!$B$2:$B$26,0),MATCH('Master data'!AL$1,'Team forecast'!$B$2:$AO$2,0))</f>
        <v>0.97166693173319041</v>
      </c>
      <c r="AM350" s="16">
        <f>INDEX('Team forecast'!$B$2:$AO$26,MATCH('Master data'!$B350,'Team forecast'!$B$2:$B$26,0),MATCH('Master data'!AM$1,'Team forecast'!$B$2:$AO$2,0))</f>
        <v>1.3771320398413547</v>
      </c>
      <c r="AN350" s="16">
        <f>INDEX('Team forecast'!$B$2:$AO$26,MATCH('Master data'!$B350,'Team forecast'!$B$2:$B$26,0),MATCH('Master data'!AN$1,'Team forecast'!$B$2:$AO$2,0))</f>
        <v>0.25230110595790223</v>
      </c>
      <c r="AO350" s="16">
        <f>INDEX('Team forecast'!$B$2:$AO$26,MATCH('Master data'!$B350,'Team forecast'!$B$2:$B$26,0),MATCH('Master data'!AO$1,'Team forecast'!$B$2:$AO$2,0))</f>
        <v>3.1898156849826957</v>
      </c>
      <c r="AP350" s="16">
        <f>INDEX('Team forecast'!$B$2:$AO$26,MATCH('Master data'!$B350,'Team forecast'!$B$2:$B$26,0),MATCH('Master data'!AP$1,'Team forecast'!$B$2:$AO$2,0))</f>
        <v>3.7631789965718299</v>
      </c>
      <c r="AQ350" s="5">
        <f t="shared" si="379"/>
        <v>-5000</v>
      </c>
      <c r="AR350" s="5">
        <f>INDEX('Team forecast'!$B$2:$AO$26,MATCH('Master data'!$B350,'Team forecast'!$B$2:$B$26,0),MATCH('Master data'!AR$1,'Team forecast'!$B$2:$AO$2,0))*IF(X350&gt;0,25000,0)</f>
        <v>0</v>
      </c>
      <c r="AS350" s="16">
        <f>INDEX('Team forecast'!$B$2:$AO$26,MATCH('Master data'!$B350,'Team forecast'!$B$2:$B$26,0),MATCH('Master data'!AS$1,'Team forecast'!$B$2:$AO$2,0))*IF(X350&gt;0,5000,0)</f>
        <v>0</v>
      </c>
      <c r="AT350" s="16">
        <f>INDEX('Team forecast'!$B$2:$AO$26,MATCH('Master data'!$B350,'Team forecast'!$B$2:$B$26,0),MATCH('Master data'!AT$1,'Team forecast'!$B$2:$AO$2,0))*IF(X350&gt;0,-15000,0)</f>
        <v>0</v>
      </c>
      <c r="AU350" s="5">
        <f t="shared" si="380"/>
        <v>0</v>
      </c>
      <c r="AV350" s="5">
        <f t="shared" si="381"/>
        <v>0</v>
      </c>
      <c r="AW350" s="5">
        <f t="shared" si="382"/>
        <v>0</v>
      </c>
      <c r="AX350" s="5">
        <f t="shared" si="383"/>
        <v>0</v>
      </c>
      <c r="AY350" s="5">
        <f t="shared" si="384"/>
        <v>0</v>
      </c>
      <c r="AZ350" s="5">
        <f t="shared" si="385"/>
        <v>0</v>
      </c>
      <c r="BA350" s="5">
        <f t="shared" si="386"/>
        <v>0</v>
      </c>
      <c r="BB350" s="5">
        <f t="shared" si="387"/>
        <v>0</v>
      </c>
      <c r="BC350" s="5">
        <f t="shared" si="388"/>
        <v>0</v>
      </c>
      <c r="BD350" s="5">
        <f t="shared" si="389"/>
        <v>-5000</v>
      </c>
      <c r="BE350" s="16">
        <f>INDEX('Team forecast'!$B$2:$AO$26,MATCH('Master data'!$B350,'Team forecast'!$B$2:$B$26,0),MATCH('Master data'!BE$1,'Team forecast'!$B$2:$AO$2,0))</f>
        <v>0</v>
      </c>
      <c r="BF350" s="16">
        <f>INDEX('Team forecast'!$B$2:$AO$26,MATCH('Master data'!$B350,'Team forecast'!$B$2:$B$26,0),MATCH('Master data'!BF$1,'Team forecast'!$B$2:$AO$2,0))</f>
        <v>0</v>
      </c>
      <c r="BG350" s="16">
        <f>INDEX('Team forecast'!$B$2:$AO$26,MATCH('Master data'!$B350,'Team forecast'!$B$2:$B$26,0),MATCH('Master data'!BG$1,'Team forecast'!$B$2:$AO$2,0))</f>
        <v>0</v>
      </c>
      <c r="BH350" s="16">
        <f>INDEX('Team forecast'!$B$2:$AO$26,MATCH('Master data'!$B350,'Team forecast'!$B$2:$B$26,0),MATCH('Master data'!BH$1,'Team forecast'!$B$2:$AO$2,0))</f>
        <v>0</v>
      </c>
      <c r="BI350" s="16">
        <f>INDEX('Team forecast'!$B$2:$AO$26,MATCH('Master data'!$B350,'Team forecast'!$B$2:$B$26,0),MATCH('Master data'!BI$1,'Team forecast'!$B$2:$AO$2,0))</f>
        <v>0</v>
      </c>
      <c r="BJ350" s="5">
        <f t="shared" si="390"/>
        <v>-5000</v>
      </c>
      <c r="BK350" s="5">
        <f>INDEX('Team forecast'!$R$3:$BH$26,MATCH($B350,'Team forecast'!$B$3:$B$26,0),MATCH(BK$1,'Team forecast'!$R$2:$BH$2,0))*IF($X350&gt;0,25000,0)</f>
        <v>0</v>
      </c>
      <c r="BL350" s="5">
        <f>INDEX('Team forecast'!$R$3:$BH$26,MATCH($B350,'Team forecast'!$B$3:$B$26,0),MATCH(BL$1,'Team forecast'!$R$2:$BH$2,0))*IF($X350&gt;0,5000,0)</f>
        <v>0</v>
      </c>
      <c r="BM350" s="5">
        <f>INDEX('Team forecast'!$R$3:$BH$26,MATCH($B350,'Team forecast'!$B$3:$B$26,0),MATCH(BM$1,'Team forecast'!$R$2:$BH$2,0))*IF($X350&gt;0,-15000,0)</f>
        <v>0</v>
      </c>
      <c r="BN350" s="5">
        <f t="shared" si="391"/>
        <v>0</v>
      </c>
      <c r="BO350" s="5">
        <f t="shared" si="392"/>
        <v>0</v>
      </c>
      <c r="BP350" s="5">
        <f t="shared" si="393"/>
        <v>0</v>
      </c>
      <c r="BQ350" s="5">
        <f t="shared" si="394"/>
        <v>0</v>
      </c>
      <c r="BR350" s="5">
        <f t="shared" si="395"/>
        <v>0</v>
      </c>
      <c r="BS350" s="5">
        <f t="shared" si="396"/>
        <v>0</v>
      </c>
      <c r="BT350" s="5">
        <f t="shared" si="397"/>
        <v>0</v>
      </c>
      <c r="BU350" s="5">
        <f t="shared" si="398"/>
        <v>0</v>
      </c>
      <c r="BV350" s="5">
        <f t="shared" si="399"/>
        <v>0</v>
      </c>
      <c r="BW350" s="5">
        <f t="shared" si="400"/>
        <v>0</v>
      </c>
      <c r="BX350" s="5">
        <f t="shared" si="401"/>
        <v>-5000</v>
      </c>
      <c r="BY350" s="5">
        <f t="shared" si="402"/>
        <v>-15000</v>
      </c>
      <c r="BZ350" s="5">
        <f>MAX(INDEX('Team forecast'!$R$3:$BH$26,MATCH($B350,'Team forecast'!$B$3:$B$26,0),MATCH(BZ$1,'Team forecast'!$R$2:$BH$2,0))*($BX350)-(1-INDEX('Team forecast'!$R$3:$BH$26,MATCH($B350,'Team forecast'!$B$3:$B$26,0),MATCH(BZ$1,'Team forecast'!$R$2:$BH$2,0)))*(BY350+CH350)*0.01,-5000)</f>
        <v>-5000</v>
      </c>
      <c r="CA350" s="5">
        <f>MAX(INDEX('Team forecast'!$R$3:$BH$26,MATCH($B350,'Team forecast'!$B$3:$B$26,0),MATCH(CA$1,'Team forecast'!$R$2:$BH$2,0))*$BX350-(1-INDEX('Team forecast'!$R$3:$BH$26,MATCH($B350,'Team forecast'!$B$3:$B$26,0),MATCH(CA$1,'Team forecast'!$R$2:$BH$2,0)))*(BY350+BX350+CH350)*0.01,-5000)</f>
        <v>-5000</v>
      </c>
      <c r="CB350" s="5">
        <f>MAX(INDEX('Team forecast'!$R$3:$BH$26,MATCH($B350,'Team forecast'!$B$3:$B$26,0),MATCH(CB$1,'Team forecast'!$R$2:$BH$2,0))*$BX350-(1-INDEX('Team forecast'!$R$3:$BH$26,MATCH($B350,'Team forecast'!$B$3:$B$26,0),MATCH(CB$1,'Team forecast'!$R$2:$BH$2,0)))*(BY350+BX350*2+CH350)*0.01,0)</f>
        <v>0</v>
      </c>
      <c r="CC350" s="5">
        <v>0</v>
      </c>
      <c r="CD350" s="5">
        <f>+AK350+BD350*Cockpit!$C$3+BW350*Cockpit!$C$3^2+BZ350*Cockpit!$C$3^3+CA350*Cockpit!$C$3^4+CB350*Cockpit!$C$3^5+CC350*Cockpit!$C$3^6</f>
        <v>-10802.469135802468</v>
      </c>
      <c r="CE350" s="5"/>
      <c r="CF350" s="5"/>
      <c r="CG350" s="5">
        <v>0</v>
      </c>
      <c r="CH350" s="5">
        <f t="shared" si="403"/>
        <v>2992000</v>
      </c>
      <c r="CI350" s="5">
        <f t="shared" si="404"/>
        <v>2992000</v>
      </c>
      <c r="CJ350" s="1">
        <f t="shared" si="405"/>
        <v>-4.0000000000000001E-3</v>
      </c>
      <c r="CK350" s="5">
        <f>RANK(CD350,$CD$2:$CD$622)+COUNTIF($CD$2:$CD350,$CD350)-1</f>
        <v>521</v>
      </c>
      <c r="CL350" s="5">
        <f>RANK(CJ350,$CJ$2:$CJ$622)+COUNTIF($CJ$2:$CJ350,$CJ350)-1</f>
        <v>520</v>
      </c>
    </row>
    <row r="351" spans="1:90" x14ac:dyDescent="0.3">
      <c r="A351" t="str">
        <f>Players!P352</f>
        <v>Scott McTominay</v>
      </c>
      <c r="B351" t="str">
        <f>Players!G352</f>
        <v>Scotland</v>
      </c>
      <c r="C351" t="str">
        <f>Players!AB352</f>
        <v>Midfield</v>
      </c>
      <c r="D351" s="1"/>
      <c r="F351" t="str">
        <f>IFERROR(INDEX(Lookup!B:B,MATCH(INDEX(Players!C:C,MATCH(E351,Players!A:A,0)),Lookup!D:D,0)),"")</f>
        <v/>
      </c>
      <c r="G351">
        <f>IF(Players!AC352=0,10000000,Players!AC352)</f>
        <v>2976000</v>
      </c>
      <c r="H351" s="16">
        <f>INDEX('Team forecast'!$B$2:$AO$26,MATCH('Master data'!$B351,'Team forecast'!$B$2:$B$26,0),MATCH('Master data'!H$1,'Team forecast'!$B$2:$AO$2,0))</f>
        <v>0.57976310910377304</v>
      </c>
      <c r="I351" s="16">
        <f>INDEX('Team forecast'!$B$2:$AO$26,MATCH('Master data'!$B351,'Team forecast'!$B$2:$B$26,0),MATCH('Master data'!I$1,'Team forecast'!$B$2:$AO$2,0))</f>
        <v>2.0128496317304223</v>
      </c>
      <c r="J351" s="16">
        <f>INDEX('Team forecast'!$B$2:$AO$26,MATCH('Master data'!$B351,'Team forecast'!$B$2:$B$26,0),MATCH('Master data'!J$1,'Team forecast'!$B$2:$AO$2,0))</f>
        <v>0.13360739979445019</v>
      </c>
      <c r="K351" s="16">
        <f>INDEX('Team forecast'!$B$2:$AO$26,MATCH('Master data'!$B351,'Team forecast'!$B$2:$B$26,0),MATCH('Master data'!K$1,'Team forecast'!$B$2:$AO$2,0))</f>
        <v>1.9032627319063258</v>
      </c>
      <c r="L351" s="16">
        <f>INDEX('Team forecast'!$B$2:$AO$26,MATCH('Master data'!$B351,'Team forecast'!$B$2:$B$26,0),MATCH('Master data'!L$1,'Team forecast'!$B$2:$AO$2,0))</f>
        <v>5.5003538064932931</v>
      </c>
      <c r="M351">
        <f>IF(Players!BC352=1,95,0)</f>
        <v>95</v>
      </c>
      <c r="N351" s="2">
        <f>Players!BN352</f>
        <v>6.2134438246798408E-2</v>
      </c>
      <c r="O351" s="2">
        <f>Players!BO352</f>
        <v>4.6627302579470592E-2</v>
      </c>
      <c r="P351" s="2">
        <f>Players!BP352</f>
        <v>0.13208579861308731</v>
      </c>
      <c r="Q351" s="2">
        <f>Players!BQ352</f>
        <v>0.36846967559943583</v>
      </c>
      <c r="R351" s="2">
        <f>Players!BR352</f>
        <v>0</v>
      </c>
      <c r="S351" s="2">
        <f t="shared" si="364"/>
        <v>0.57976310910377304</v>
      </c>
      <c r="T351" s="2">
        <f t="shared" si="365"/>
        <v>2.0128496317304223</v>
      </c>
      <c r="U351" s="16">
        <f>INDEX('Team forecast'!$B$2:$AO$26,MATCH('Master data'!$B351,'Team forecast'!$B$2:$B$26,0),MATCH('Master data'!U$1,'Team forecast'!$B$2:$AO$2,0))</f>
        <v>9.3525179856115109E-2</v>
      </c>
      <c r="V351" s="16">
        <f>INDEX('Team forecast'!$B$2:$AO$26,MATCH('Master data'!$B351,'Team forecast'!$B$2:$B$26,0),MATCH('Master data'!V$1,'Team forecast'!$B$2:$AO$2,0))</f>
        <v>0.18705035971223019</v>
      </c>
      <c r="W351" s="16">
        <f>INDEX('Team forecast'!$B$2:$AO$26,MATCH('Master data'!$B351,'Team forecast'!$B$2:$B$26,0),MATCH('Master data'!W$1,'Team forecast'!$B$2:$AO$2,0))</f>
        <v>0.71942446043165476</v>
      </c>
      <c r="X351" s="5">
        <f t="shared" si="366"/>
        <v>7000</v>
      </c>
      <c r="Y351" s="5">
        <f t="shared" si="367"/>
        <v>2338.1294964028775</v>
      </c>
      <c r="Z351" s="5">
        <f t="shared" si="368"/>
        <v>935.25179856115096</v>
      </c>
      <c r="AA351" s="5">
        <f t="shared" si="369"/>
        <v>-10791.366906474821</v>
      </c>
      <c r="AB351" s="5">
        <f t="shared" si="370"/>
        <v>4502.9068875475295</v>
      </c>
      <c r="AC351" s="5">
        <f t="shared" si="371"/>
        <v>1351.6394956298122</v>
      </c>
      <c r="AD351" s="5">
        <f t="shared" si="372"/>
        <v>2513.9397791437336</v>
      </c>
      <c r="AE351" s="5">
        <f t="shared" si="373"/>
        <v>0</v>
      </c>
      <c r="AF351" s="5">
        <f t="shared" si="374"/>
        <v>0</v>
      </c>
      <c r="AG351" s="5">
        <f t="shared" si="375"/>
        <v>-7369.3935119887165</v>
      </c>
      <c r="AH351" s="5">
        <f t="shared" si="376"/>
        <v>0</v>
      </c>
      <c r="AI351" s="5">
        <f t="shared" si="377"/>
        <v>5797.6310910377306</v>
      </c>
      <c r="AJ351" s="5">
        <f t="shared" si="378"/>
        <v>-16102.797053843378</v>
      </c>
      <c r="AK351" s="5">
        <f>IFERROR(SUM(X351:AJ351),-5000)*((Cockpit!$C$3)^0)</f>
        <v>-9824.058923984081</v>
      </c>
      <c r="AL351" s="16">
        <f>INDEX('Team forecast'!$B$2:$AO$26,MATCH('Master data'!$B351,'Team forecast'!$B$2:$B$26,0),MATCH('Master data'!AL$1,'Team forecast'!$B$2:$AO$2,0))</f>
        <v>0.97166693173319041</v>
      </c>
      <c r="AM351" s="16">
        <f>INDEX('Team forecast'!$B$2:$AO$26,MATCH('Master data'!$B351,'Team forecast'!$B$2:$B$26,0),MATCH('Master data'!AM$1,'Team forecast'!$B$2:$AO$2,0))</f>
        <v>1.3771320398413547</v>
      </c>
      <c r="AN351" s="16">
        <f>INDEX('Team forecast'!$B$2:$AO$26,MATCH('Master data'!$B351,'Team forecast'!$B$2:$B$26,0),MATCH('Master data'!AN$1,'Team forecast'!$B$2:$AO$2,0))</f>
        <v>0.25230110595790223</v>
      </c>
      <c r="AO351" s="16">
        <f>INDEX('Team forecast'!$B$2:$AO$26,MATCH('Master data'!$B351,'Team forecast'!$B$2:$B$26,0),MATCH('Master data'!AO$1,'Team forecast'!$B$2:$AO$2,0))</f>
        <v>3.1898156849826957</v>
      </c>
      <c r="AP351" s="16">
        <f>INDEX('Team forecast'!$B$2:$AO$26,MATCH('Master data'!$B351,'Team forecast'!$B$2:$B$26,0),MATCH('Master data'!AP$1,'Team forecast'!$B$2:$AO$2,0))</f>
        <v>3.7631789965718299</v>
      </c>
      <c r="AQ351" s="5">
        <f t="shared" si="379"/>
        <v>7000</v>
      </c>
      <c r="AR351" s="5">
        <f>INDEX('Team forecast'!$B$2:$AO$26,MATCH('Master data'!$B351,'Team forecast'!$B$2:$B$26,0),MATCH('Master data'!AR$1,'Team forecast'!$B$2:$AO$2,0))*IF(X351&gt;0,25000,0)</f>
        <v>5913.3071708883326</v>
      </c>
      <c r="AS351" s="16">
        <f>INDEX('Team forecast'!$B$2:$AO$26,MATCH('Master data'!$B351,'Team forecast'!$B$2:$B$26,0),MATCH('Master data'!AS$1,'Team forecast'!$B$2:$AO$2,0))*IF(X351&gt;0,5000,0)</f>
        <v>1391.3663931501965</v>
      </c>
      <c r="AT351" s="16">
        <f>INDEX('Team forecast'!$B$2:$AO$26,MATCH('Master data'!$B351,'Team forecast'!$B$2:$B$26,0),MATCH('Master data'!AT$1,'Team forecast'!$B$2:$AO$2,0))*IF(X351&gt;0,-15000,0)</f>
        <v>-7277.9165180164109</v>
      </c>
      <c r="AU351" s="5">
        <f t="shared" si="380"/>
        <v>7546.7473707790004</v>
      </c>
      <c r="AV351" s="5">
        <f t="shared" si="381"/>
        <v>2265.3104016194629</v>
      </c>
      <c r="AW351" s="5">
        <f t="shared" si="382"/>
        <v>4213.2935217949143</v>
      </c>
      <c r="AX351" s="5">
        <f t="shared" si="383"/>
        <v>0</v>
      </c>
      <c r="AY351" s="5">
        <f t="shared" si="384"/>
        <v>0</v>
      </c>
      <c r="AZ351" s="5">
        <f t="shared" si="385"/>
        <v>-7369.3935119887165</v>
      </c>
      <c r="BA351" s="5">
        <f t="shared" si="386"/>
        <v>0</v>
      </c>
      <c r="BB351" s="5">
        <f t="shared" si="387"/>
        <v>9716.6693173319036</v>
      </c>
      <c r="BC351" s="5">
        <f t="shared" si="388"/>
        <v>-11017.056318730838</v>
      </c>
      <c r="BD351" s="5">
        <f t="shared" si="389"/>
        <v>12382.327826827846</v>
      </c>
      <c r="BE351" s="16">
        <f>INDEX('Team forecast'!$B$2:$AO$26,MATCH('Master data'!$B351,'Team forecast'!$B$2:$B$26,0),MATCH('Master data'!BE$1,'Team forecast'!$B$2:$AO$2,0))</f>
        <v>0</v>
      </c>
      <c r="BF351" s="16">
        <f>INDEX('Team forecast'!$B$2:$AO$26,MATCH('Master data'!$B351,'Team forecast'!$B$2:$B$26,0),MATCH('Master data'!BF$1,'Team forecast'!$B$2:$AO$2,0))</f>
        <v>0</v>
      </c>
      <c r="BG351" s="16">
        <f>INDEX('Team forecast'!$B$2:$AO$26,MATCH('Master data'!$B351,'Team forecast'!$B$2:$B$26,0),MATCH('Master data'!BG$1,'Team forecast'!$B$2:$AO$2,0))</f>
        <v>0</v>
      </c>
      <c r="BH351" s="16">
        <f>INDEX('Team forecast'!$B$2:$AO$26,MATCH('Master data'!$B351,'Team forecast'!$B$2:$B$26,0),MATCH('Master data'!BH$1,'Team forecast'!$B$2:$AO$2,0))</f>
        <v>0</v>
      </c>
      <c r="BI351" s="16">
        <f>INDEX('Team forecast'!$B$2:$AO$26,MATCH('Master data'!$B351,'Team forecast'!$B$2:$B$26,0),MATCH('Master data'!BI$1,'Team forecast'!$B$2:$AO$2,0))</f>
        <v>0</v>
      </c>
      <c r="BJ351" s="5">
        <f t="shared" si="390"/>
        <v>7000</v>
      </c>
      <c r="BK351" s="5">
        <f>INDEX('Team forecast'!$R$3:$BH$26,MATCH($B351,'Team forecast'!$B$3:$B$26,0),MATCH(BK$1,'Team forecast'!$R$2:$BH$2,0))*IF($X351&gt;0,25000,0)</f>
        <v>0</v>
      </c>
      <c r="BL351" s="5">
        <f>INDEX('Team forecast'!$R$3:$BH$26,MATCH($B351,'Team forecast'!$B$3:$B$26,0),MATCH(BL$1,'Team forecast'!$R$2:$BH$2,0))*IF($X351&gt;0,5000,0)</f>
        <v>0</v>
      </c>
      <c r="BM351" s="5">
        <f>INDEX('Team forecast'!$R$3:$BH$26,MATCH($B351,'Team forecast'!$B$3:$B$26,0),MATCH(BM$1,'Team forecast'!$R$2:$BH$2,0))*IF($X351&gt;0,-15000,0)</f>
        <v>0</v>
      </c>
      <c r="BN351" s="5">
        <f t="shared" si="391"/>
        <v>0</v>
      </c>
      <c r="BO351" s="5">
        <f t="shared" si="392"/>
        <v>0</v>
      </c>
      <c r="BP351" s="5">
        <f t="shared" si="393"/>
        <v>0</v>
      </c>
      <c r="BQ351" s="5">
        <f t="shared" si="394"/>
        <v>0</v>
      </c>
      <c r="BR351" s="5">
        <f t="shared" si="395"/>
        <v>0</v>
      </c>
      <c r="BS351" s="5">
        <f t="shared" si="396"/>
        <v>-7369.3935119887165</v>
      </c>
      <c r="BT351" s="5">
        <f t="shared" si="397"/>
        <v>0</v>
      </c>
      <c r="BU351" s="5">
        <f t="shared" si="398"/>
        <v>0</v>
      </c>
      <c r="BV351" s="5">
        <f t="shared" si="399"/>
        <v>0</v>
      </c>
      <c r="BW351" s="5">
        <f t="shared" si="400"/>
        <v>0</v>
      </c>
      <c r="BX351" s="5">
        <f t="shared" si="401"/>
        <v>1279.1344514218827</v>
      </c>
      <c r="BY351" s="5">
        <f t="shared" si="402"/>
        <v>3837.403354265648</v>
      </c>
      <c r="BZ351" s="5">
        <f>MAX(INDEX('Team forecast'!$R$3:$BH$26,MATCH($B351,'Team forecast'!$B$3:$B$26,0),MATCH(BZ$1,'Team forecast'!$R$2:$BH$2,0))*($BX351)-(1-INDEX('Team forecast'!$R$3:$BH$26,MATCH($B351,'Team forecast'!$B$3:$B$26,0),MATCH(BZ$1,'Team forecast'!$R$2:$BH$2,0)))*(BY351+CH351)*0.01,-5000)</f>
        <v>-5000</v>
      </c>
      <c r="CA351" s="5">
        <f>MAX(INDEX('Team forecast'!$R$3:$BH$26,MATCH($B351,'Team forecast'!$B$3:$B$26,0),MATCH(CA$1,'Team forecast'!$R$2:$BH$2,0))*$BX351-(1-INDEX('Team forecast'!$R$3:$BH$26,MATCH($B351,'Team forecast'!$B$3:$B$26,0),MATCH(CA$1,'Team forecast'!$R$2:$BH$2,0)))*(BY351+BX351+CH351)*0.01,-5000)</f>
        <v>-5000</v>
      </c>
      <c r="CB351" s="5">
        <f>MAX(INDEX('Team forecast'!$R$3:$BH$26,MATCH($B351,'Team forecast'!$B$3:$B$26,0),MATCH(CB$1,'Team forecast'!$R$2:$BH$2,0))*$BX351-(1-INDEX('Team forecast'!$R$3:$BH$26,MATCH($B351,'Team forecast'!$B$3:$B$26,0),MATCH(CB$1,'Team forecast'!$R$2:$BH$2,0)))*(BY351+BX351*2+CH351)*0.01,0)</f>
        <v>0</v>
      </c>
      <c r="CC351" s="5">
        <v>0</v>
      </c>
      <c r="CD351" s="5">
        <f>+AK351+BD351*Cockpit!$C$3+BW351*Cockpit!$C$3^2+BZ351*Cockpit!$C$3^3+CA351*Cockpit!$C$3^4+CB351*Cockpit!$C$3^5+CC351*Cockpit!$C$3^6</f>
        <v>-4038.3095085679861</v>
      </c>
      <c r="CE351" s="5"/>
      <c r="CF351" s="5"/>
      <c r="CG351" s="5">
        <v>0</v>
      </c>
      <c r="CH351" s="5">
        <f t="shared" si="403"/>
        <v>2976000</v>
      </c>
      <c r="CI351" s="5">
        <f t="shared" si="404"/>
        <v>2976000</v>
      </c>
      <c r="CJ351" s="1">
        <f t="shared" si="405"/>
        <v>-1E-3</v>
      </c>
      <c r="CK351" s="5">
        <f>RANK(CD351,$CD$2:$CD$622)+COUNTIF($CD$2:$CD351,$CD351)-1</f>
        <v>407</v>
      </c>
      <c r="CL351" s="5">
        <f>RANK(CJ351,$CJ$2:$CJ$622)+COUNTIF($CJ$2:$CJ351,$CJ351)-1</f>
        <v>403</v>
      </c>
    </row>
    <row r="352" spans="1:90" x14ac:dyDescent="0.3">
      <c r="A352" t="str">
        <f>Players!P353</f>
        <v>Ryan Christie</v>
      </c>
      <c r="B352" t="str">
        <f>Players!G353</f>
        <v>Scotland</v>
      </c>
      <c r="C352" t="str">
        <f>Players!AB353</f>
        <v>Midfield</v>
      </c>
      <c r="D352" s="1"/>
      <c r="F352" t="str">
        <f>IFERROR(INDEX(Lookup!B:B,MATCH(INDEX(Players!C:C,MATCH(E352,Players!A:A,0)),Lookup!D:D,0)),"")</f>
        <v/>
      </c>
      <c r="G352">
        <f>IF(Players!AC353=0,10000000,Players!AC353)</f>
        <v>2984000</v>
      </c>
      <c r="H352" s="16">
        <f>INDEX('Team forecast'!$B$2:$AO$26,MATCH('Master data'!$B352,'Team forecast'!$B$2:$B$26,0),MATCH('Master data'!H$1,'Team forecast'!$B$2:$AO$2,0))</f>
        <v>0.57976310910377304</v>
      </c>
      <c r="I352" s="16">
        <f>INDEX('Team forecast'!$B$2:$AO$26,MATCH('Master data'!$B352,'Team forecast'!$B$2:$B$26,0),MATCH('Master data'!I$1,'Team forecast'!$B$2:$AO$2,0))</f>
        <v>2.0128496317304223</v>
      </c>
      <c r="J352" s="16">
        <f>INDEX('Team forecast'!$B$2:$AO$26,MATCH('Master data'!$B352,'Team forecast'!$B$2:$B$26,0),MATCH('Master data'!J$1,'Team forecast'!$B$2:$AO$2,0))</f>
        <v>0.13360739979445019</v>
      </c>
      <c r="K352" s="16">
        <f>INDEX('Team forecast'!$B$2:$AO$26,MATCH('Master data'!$B352,'Team forecast'!$B$2:$B$26,0),MATCH('Master data'!K$1,'Team forecast'!$B$2:$AO$2,0))</f>
        <v>1.9032627319063258</v>
      </c>
      <c r="L352" s="16">
        <f>INDEX('Team forecast'!$B$2:$AO$26,MATCH('Master data'!$B352,'Team forecast'!$B$2:$B$26,0),MATCH('Master data'!L$1,'Team forecast'!$B$2:$AO$2,0))</f>
        <v>5.5003538064932931</v>
      </c>
      <c r="M352">
        <f>IF(Players!BC353=1,95,0)</f>
        <v>0</v>
      </c>
      <c r="N352" s="2">
        <f>Players!BN353</f>
        <v>0</v>
      </c>
      <c r="O352" s="2">
        <f>Players!BO353</f>
        <v>0</v>
      </c>
      <c r="P352" s="2">
        <f>Players!BP353</f>
        <v>0</v>
      </c>
      <c r="Q352" s="2">
        <f>Players!BQ353</f>
        <v>8.1929904415111512E-2</v>
      </c>
      <c r="R352" s="2">
        <f>Players!BR353</f>
        <v>0</v>
      </c>
      <c r="S352" s="2">
        <f t="shared" si="364"/>
        <v>0.57976310910377304</v>
      </c>
      <c r="T352" s="2">
        <f t="shared" si="365"/>
        <v>2.0128496317304223</v>
      </c>
      <c r="U352" s="16">
        <f>INDEX('Team forecast'!$B$2:$AO$26,MATCH('Master data'!$B352,'Team forecast'!$B$2:$B$26,0),MATCH('Master data'!U$1,'Team forecast'!$B$2:$AO$2,0))</f>
        <v>9.3525179856115109E-2</v>
      </c>
      <c r="V352" s="16">
        <f>INDEX('Team forecast'!$B$2:$AO$26,MATCH('Master data'!$B352,'Team forecast'!$B$2:$B$26,0),MATCH('Master data'!V$1,'Team forecast'!$B$2:$AO$2,0))</f>
        <v>0.18705035971223019</v>
      </c>
      <c r="W352" s="16">
        <f>INDEX('Team forecast'!$B$2:$AO$26,MATCH('Master data'!$B352,'Team forecast'!$B$2:$B$26,0),MATCH('Master data'!W$1,'Team forecast'!$B$2:$AO$2,0))</f>
        <v>0.71942446043165476</v>
      </c>
      <c r="X352" s="5">
        <f t="shared" si="366"/>
        <v>-5000</v>
      </c>
      <c r="Y352" s="5">
        <f t="shared" si="367"/>
        <v>0</v>
      </c>
      <c r="Z352" s="5">
        <f t="shared" si="368"/>
        <v>0</v>
      </c>
      <c r="AA352" s="5">
        <f t="shared" si="369"/>
        <v>0</v>
      </c>
      <c r="AB352" s="5">
        <f t="shared" si="370"/>
        <v>0</v>
      </c>
      <c r="AC352" s="5">
        <f t="shared" si="371"/>
        <v>0</v>
      </c>
      <c r="AD352" s="5">
        <f t="shared" si="372"/>
        <v>0</v>
      </c>
      <c r="AE352" s="5">
        <f t="shared" si="373"/>
        <v>0</v>
      </c>
      <c r="AF352" s="5">
        <f t="shared" si="374"/>
        <v>0</v>
      </c>
      <c r="AG352" s="5">
        <f t="shared" si="375"/>
        <v>0</v>
      </c>
      <c r="AH352" s="5">
        <f t="shared" si="376"/>
        <v>0</v>
      </c>
      <c r="AI352" s="5">
        <f t="shared" si="377"/>
        <v>0</v>
      </c>
      <c r="AJ352" s="5">
        <f t="shared" si="378"/>
        <v>0</v>
      </c>
      <c r="AK352" s="5">
        <f>IFERROR(SUM(X352:AJ352),-5000)*((Cockpit!$C$3)^0)</f>
        <v>-5000</v>
      </c>
      <c r="AL352" s="16">
        <f>INDEX('Team forecast'!$B$2:$AO$26,MATCH('Master data'!$B352,'Team forecast'!$B$2:$B$26,0),MATCH('Master data'!AL$1,'Team forecast'!$B$2:$AO$2,0))</f>
        <v>0.97166693173319041</v>
      </c>
      <c r="AM352" s="16">
        <f>INDEX('Team forecast'!$B$2:$AO$26,MATCH('Master data'!$B352,'Team forecast'!$B$2:$B$26,0),MATCH('Master data'!AM$1,'Team forecast'!$B$2:$AO$2,0))</f>
        <v>1.3771320398413547</v>
      </c>
      <c r="AN352" s="16">
        <f>INDEX('Team forecast'!$B$2:$AO$26,MATCH('Master data'!$B352,'Team forecast'!$B$2:$B$26,0),MATCH('Master data'!AN$1,'Team forecast'!$B$2:$AO$2,0))</f>
        <v>0.25230110595790223</v>
      </c>
      <c r="AO352" s="16">
        <f>INDEX('Team forecast'!$B$2:$AO$26,MATCH('Master data'!$B352,'Team forecast'!$B$2:$B$26,0),MATCH('Master data'!AO$1,'Team forecast'!$B$2:$AO$2,0))</f>
        <v>3.1898156849826957</v>
      </c>
      <c r="AP352" s="16">
        <f>INDEX('Team forecast'!$B$2:$AO$26,MATCH('Master data'!$B352,'Team forecast'!$B$2:$B$26,0),MATCH('Master data'!AP$1,'Team forecast'!$B$2:$AO$2,0))</f>
        <v>3.7631789965718299</v>
      </c>
      <c r="AQ352" s="5">
        <f t="shared" si="379"/>
        <v>-5000</v>
      </c>
      <c r="AR352" s="5">
        <f>INDEX('Team forecast'!$B$2:$AO$26,MATCH('Master data'!$B352,'Team forecast'!$B$2:$B$26,0),MATCH('Master data'!AR$1,'Team forecast'!$B$2:$AO$2,0))*IF(X352&gt;0,25000,0)</f>
        <v>0</v>
      </c>
      <c r="AS352" s="16">
        <f>INDEX('Team forecast'!$B$2:$AO$26,MATCH('Master data'!$B352,'Team forecast'!$B$2:$B$26,0),MATCH('Master data'!AS$1,'Team forecast'!$B$2:$AO$2,0))*IF(X352&gt;0,5000,0)</f>
        <v>0</v>
      </c>
      <c r="AT352" s="16">
        <f>INDEX('Team forecast'!$B$2:$AO$26,MATCH('Master data'!$B352,'Team forecast'!$B$2:$B$26,0),MATCH('Master data'!AT$1,'Team forecast'!$B$2:$AO$2,0))*IF(X352&gt;0,-15000,0)</f>
        <v>0</v>
      </c>
      <c r="AU352" s="5">
        <f t="shared" si="380"/>
        <v>0</v>
      </c>
      <c r="AV352" s="5">
        <f t="shared" si="381"/>
        <v>0</v>
      </c>
      <c r="AW352" s="5">
        <f t="shared" si="382"/>
        <v>0</v>
      </c>
      <c r="AX352" s="5">
        <f t="shared" si="383"/>
        <v>0</v>
      </c>
      <c r="AY352" s="5">
        <f t="shared" si="384"/>
        <v>0</v>
      </c>
      <c r="AZ352" s="5">
        <f t="shared" si="385"/>
        <v>0</v>
      </c>
      <c r="BA352" s="5">
        <f t="shared" si="386"/>
        <v>0</v>
      </c>
      <c r="BB352" s="5">
        <f t="shared" si="387"/>
        <v>0</v>
      </c>
      <c r="BC352" s="5">
        <f t="shared" si="388"/>
        <v>0</v>
      </c>
      <c r="BD352" s="5">
        <f t="shared" si="389"/>
        <v>-5000</v>
      </c>
      <c r="BE352" s="16">
        <f>INDEX('Team forecast'!$B$2:$AO$26,MATCH('Master data'!$B352,'Team forecast'!$B$2:$B$26,0),MATCH('Master data'!BE$1,'Team forecast'!$B$2:$AO$2,0))</f>
        <v>0</v>
      </c>
      <c r="BF352" s="16">
        <f>INDEX('Team forecast'!$B$2:$AO$26,MATCH('Master data'!$B352,'Team forecast'!$B$2:$B$26,0),MATCH('Master data'!BF$1,'Team forecast'!$B$2:$AO$2,0))</f>
        <v>0</v>
      </c>
      <c r="BG352" s="16">
        <f>INDEX('Team forecast'!$B$2:$AO$26,MATCH('Master data'!$B352,'Team forecast'!$B$2:$B$26,0),MATCH('Master data'!BG$1,'Team forecast'!$B$2:$AO$2,0))</f>
        <v>0</v>
      </c>
      <c r="BH352" s="16">
        <f>INDEX('Team forecast'!$B$2:$AO$26,MATCH('Master data'!$B352,'Team forecast'!$B$2:$B$26,0),MATCH('Master data'!BH$1,'Team forecast'!$B$2:$AO$2,0))</f>
        <v>0</v>
      </c>
      <c r="BI352" s="16">
        <f>INDEX('Team forecast'!$B$2:$AO$26,MATCH('Master data'!$B352,'Team forecast'!$B$2:$B$26,0),MATCH('Master data'!BI$1,'Team forecast'!$B$2:$AO$2,0))</f>
        <v>0</v>
      </c>
      <c r="BJ352" s="5">
        <f t="shared" si="390"/>
        <v>-5000</v>
      </c>
      <c r="BK352" s="5">
        <f>INDEX('Team forecast'!$R$3:$BH$26,MATCH($B352,'Team forecast'!$B$3:$B$26,0),MATCH(BK$1,'Team forecast'!$R$2:$BH$2,0))*IF($X352&gt;0,25000,0)</f>
        <v>0</v>
      </c>
      <c r="BL352" s="5">
        <f>INDEX('Team forecast'!$R$3:$BH$26,MATCH($B352,'Team forecast'!$B$3:$B$26,0),MATCH(BL$1,'Team forecast'!$R$2:$BH$2,0))*IF($X352&gt;0,5000,0)</f>
        <v>0</v>
      </c>
      <c r="BM352" s="5">
        <f>INDEX('Team forecast'!$R$3:$BH$26,MATCH($B352,'Team forecast'!$B$3:$B$26,0),MATCH(BM$1,'Team forecast'!$R$2:$BH$2,0))*IF($X352&gt;0,-15000,0)</f>
        <v>0</v>
      </c>
      <c r="BN352" s="5">
        <f t="shared" si="391"/>
        <v>0</v>
      </c>
      <c r="BO352" s="5">
        <f t="shared" si="392"/>
        <v>0</v>
      </c>
      <c r="BP352" s="5">
        <f t="shared" si="393"/>
        <v>0</v>
      </c>
      <c r="BQ352" s="5">
        <f t="shared" si="394"/>
        <v>0</v>
      </c>
      <c r="BR352" s="5">
        <f t="shared" si="395"/>
        <v>0</v>
      </c>
      <c r="BS352" s="5">
        <f t="shared" si="396"/>
        <v>0</v>
      </c>
      <c r="BT352" s="5">
        <f t="shared" si="397"/>
        <v>0</v>
      </c>
      <c r="BU352" s="5">
        <f t="shared" si="398"/>
        <v>0</v>
      </c>
      <c r="BV352" s="5">
        <f t="shared" si="399"/>
        <v>0</v>
      </c>
      <c r="BW352" s="5">
        <f t="shared" si="400"/>
        <v>0</v>
      </c>
      <c r="BX352" s="5">
        <f t="shared" si="401"/>
        <v>-5000</v>
      </c>
      <c r="BY352" s="5">
        <f t="shared" si="402"/>
        <v>-15000</v>
      </c>
      <c r="BZ352" s="5">
        <f>MAX(INDEX('Team forecast'!$R$3:$BH$26,MATCH($B352,'Team forecast'!$B$3:$B$26,0),MATCH(BZ$1,'Team forecast'!$R$2:$BH$2,0))*($BX352)-(1-INDEX('Team forecast'!$R$3:$BH$26,MATCH($B352,'Team forecast'!$B$3:$B$26,0),MATCH(BZ$1,'Team forecast'!$R$2:$BH$2,0)))*(BY352+CH352)*0.01,-5000)</f>
        <v>-5000</v>
      </c>
      <c r="CA352" s="5">
        <f>MAX(INDEX('Team forecast'!$R$3:$BH$26,MATCH($B352,'Team forecast'!$B$3:$B$26,0),MATCH(CA$1,'Team forecast'!$R$2:$BH$2,0))*$BX352-(1-INDEX('Team forecast'!$R$3:$BH$26,MATCH($B352,'Team forecast'!$B$3:$B$26,0),MATCH(CA$1,'Team forecast'!$R$2:$BH$2,0)))*(BY352+BX352+CH352)*0.01,-5000)</f>
        <v>-5000</v>
      </c>
      <c r="CB352" s="5">
        <f>MAX(INDEX('Team forecast'!$R$3:$BH$26,MATCH($B352,'Team forecast'!$B$3:$B$26,0),MATCH(CB$1,'Team forecast'!$R$2:$BH$2,0))*$BX352-(1-INDEX('Team forecast'!$R$3:$BH$26,MATCH($B352,'Team forecast'!$B$3:$B$26,0),MATCH(CB$1,'Team forecast'!$R$2:$BH$2,0)))*(BY352+BX352*2+CH352)*0.01,0)</f>
        <v>0</v>
      </c>
      <c r="CC352" s="5">
        <v>0</v>
      </c>
      <c r="CD352" s="5">
        <f>+AK352+BD352*Cockpit!$C$3+BW352*Cockpit!$C$3^2+BZ352*Cockpit!$C$3^3+CA352*Cockpit!$C$3^4+CB352*Cockpit!$C$3^5+CC352*Cockpit!$C$3^6</f>
        <v>-10802.469135802468</v>
      </c>
      <c r="CE352" s="5"/>
      <c r="CF352" s="5"/>
      <c r="CG352" s="5">
        <v>0</v>
      </c>
      <c r="CH352" s="5">
        <f t="shared" si="403"/>
        <v>2984000</v>
      </c>
      <c r="CI352" s="5">
        <f t="shared" si="404"/>
        <v>2984000</v>
      </c>
      <c r="CJ352" s="1">
        <f t="shared" si="405"/>
        <v>-4.0000000000000001E-3</v>
      </c>
      <c r="CK352" s="5">
        <f>RANK(CD352,$CD$2:$CD$622)+COUNTIF($CD$2:$CD352,$CD352)-1</f>
        <v>522</v>
      </c>
      <c r="CL352" s="5">
        <f>RANK(CJ352,$CJ$2:$CJ$622)+COUNTIF($CJ$2:$CJ352,$CJ352)-1</f>
        <v>521</v>
      </c>
    </row>
    <row r="353" spans="1:90" x14ac:dyDescent="0.3">
      <c r="A353" t="str">
        <f>Players!P354</f>
        <v>Callum McGregor</v>
      </c>
      <c r="B353" t="str">
        <f>Players!G354</f>
        <v>Scotland</v>
      </c>
      <c r="C353" t="str">
        <f>Players!AB354</f>
        <v>Midfield</v>
      </c>
      <c r="D353" s="1"/>
      <c r="F353" t="str">
        <f>IFERROR(INDEX(Lookup!B:B,MATCH(INDEX(Players!C:C,MATCH(E353,Players!A:A,0)),Lookup!D:D,0)),"")</f>
        <v/>
      </c>
      <c r="G353">
        <f>IF(Players!AC354=0,10000000,Players!AC354)</f>
        <v>2992000</v>
      </c>
      <c r="H353" s="16">
        <f>INDEX('Team forecast'!$B$2:$AO$26,MATCH('Master data'!$B353,'Team forecast'!$B$2:$B$26,0),MATCH('Master data'!H$1,'Team forecast'!$B$2:$AO$2,0))</f>
        <v>0.57976310910377304</v>
      </c>
      <c r="I353" s="16">
        <f>INDEX('Team forecast'!$B$2:$AO$26,MATCH('Master data'!$B353,'Team forecast'!$B$2:$B$26,0),MATCH('Master data'!I$1,'Team forecast'!$B$2:$AO$2,0))</f>
        <v>2.0128496317304223</v>
      </c>
      <c r="J353" s="16">
        <f>INDEX('Team forecast'!$B$2:$AO$26,MATCH('Master data'!$B353,'Team forecast'!$B$2:$B$26,0),MATCH('Master data'!J$1,'Team forecast'!$B$2:$AO$2,0))</f>
        <v>0.13360739979445019</v>
      </c>
      <c r="K353" s="16">
        <f>INDEX('Team forecast'!$B$2:$AO$26,MATCH('Master data'!$B353,'Team forecast'!$B$2:$B$26,0),MATCH('Master data'!K$1,'Team forecast'!$B$2:$AO$2,0))</f>
        <v>1.9032627319063258</v>
      </c>
      <c r="L353" s="16">
        <f>INDEX('Team forecast'!$B$2:$AO$26,MATCH('Master data'!$B353,'Team forecast'!$B$2:$B$26,0),MATCH('Master data'!L$1,'Team forecast'!$B$2:$AO$2,0))</f>
        <v>5.5003538064932931</v>
      </c>
      <c r="M353">
        <f>IF(Players!BC354=1,95,0)</f>
        <v>0</v>
      </c>
      <c r="N353" s="2">
        <f>Players!BN354</f>
        <v>0</v>
      </c>
      <c r="O353" s="2">
        <f>Players!BO354</f>
        <v>0</v>
      </c>
      <c r="P353" s="2">
        <f>Players!BP354</f>
        <v>0</v>
      </c>
      <c r="Q353" s="2">
        <f>Players!BQ354</f>
        <v>0.17192990441511152</v>
      </c>
      <c r="R353" s="2">
        <f>Players!BR354</f>
        <v>0</v>
      </c>
      <c r="S353" s="2">
        <f t="shared" si="364"/>
        <v>0.57976310910377304</v>
      </c>
      <c r="T353" s="2">
        <f t="shared" si="365"/>
        <v>2.0128496317304223</v>
      </c>
      <c r="U353" s="16">
        <f>INDEX('Team forecast'!$B$2:$AO$26,MATCH('Master data'!$B353,'Team forecast'!$B$2:$B$26,0),MATCH('Master data'!U$1,'Team forecast'!$B$2:$AO$2,0))</f>
        <v>9.3525179856115109E-2</v>
      </c>
      <c r="V353" s="16">
        <f>INDEX('Team forecast'!$B$2:$AO$26,MATCH('Master data'!$B353,'Team forecast'!$B$2:$B$26,0),MATCH('Master data'!V$1,'Team forecast'!$B$2:$AO$2,0))</f>
        <v>0.18705035971223019</v>
      </c>
      <c r="W353" s="16">
        <f>INDEX('Team forecast'!$B$2:$AO$26,MATCH('Master data'!$B353,'Team forecast'!$B$2:$B$26,0),MATCH('Master data'!W$1,'Team forecast'!$B$2:$AO$2,0))</f>
        <v>0.71942446043165476</v>
      </c>
      <c r="X353" s="5">
        <f t="shared" si="366"/>
        <v>-5000</v>
      </c>
      <c r="Y353" s="5">
        <f t="shared" si="367"/>
        <v>0</v>
      </c>
      <c r="Z353" s="5">
        <f t="shared" si="368"/>
        <v>0</v>
      </c>
      <c r="AA353" s="5">
        <f t="shared" si="369"/>
        <v>0</v>
      </c>
      <c r="AB353" s="5">
        <f t="shared" si="370"/>
        <v>0</v>
      </c>
      <c r="AC353" s="5">
        <f t="shared" si="371"/>
        <v>0</v>
      </c>
      <c r="AD353" s="5">
        <f t="shared" si="372"/>
        <v>0</v>
      </c>
      <c r="AE353" s="5">
        <f t="shared" si="373"/>
        <v>0</v>
      </c>
      <c r="AF353" s="5">
        <f t="shared" si="374"/>
        <v>0</v>
      </c>
      <c r="AG353" s="5">
        <f t="shared" si="375"/>
        <v>0</v>
      </c>
      <c r="AH353" s="5">
        <f t="shared" si="376"/>
        <v>0</v>
      </c>
      <c r="AI353" s="5">
        <f t="shared" si="377"/>
        <v>0</v>
      </c>
      <c r="AJ353" s="5">
        <f t="shared" si="378"/>
        <v>0</v>
      </c>
      <c r="AK353" s="5">
        <f>IFERROR(SUM(X353:AJ353),-5000)*((Cockpit!$C$3)^0)</f>
        <v>-5000</v>
      </c>
      <c r="AL353" s="16">
        <f>INDEX('Team forecast'!$B$2:$AO$26,MATCH('Master data'!$B353,'Team forecast'!$B$2:$B$26,0),MATCH('Master data'!AL$1,'Team forecast'!$B$2:$AO$2,0))</f>
        <v>0.97166693173319041</v>
      </c>
      <c r="AM353" s="16">
        <f>INDEX('Team forecast'!$B$2:$AO$26,MATCH('Master data'!$B353,'Team forecast'!$B$2:$B$26,0),MATCH('Master data'!AM$1,'Team forecast'!$B$2:$AO$2,0))</f>
        <v>1.3771320398413547</v>
      </c>
      <c r="AN353" s="16">
        <f>INDEX('Team forecast'!$B$2:$AO$26,MATCH('Master data'!$B353,'Team forecast'!$B$2:$B$26,0),MATCH('Master data'!AN$1,'Team forecast'!$B$2:$AO$2,0))</f>
        <v>0.25230110595790223</v>
      </c>
      <c r="AO353" s="16">
        <f>INDEX('Team forecast'!$B$2:$AO$26,MATCH('Master data'!$B353,'Team forecast'!$B$2:$B$26,0),MATCH('Master data'!AO$1,'Team forecast'!$B$2:$AO$2,0))</f>
        <v>3.1898156849826957</v>
      </c>
      <c r="AP353" s="16">
        <f>INDEX('Team forecast'!$B$2:$AO$26,MATCH('Master data'!$B353,'Team forecast'!$B$2:$B$26,0),MATCH('Master data'!AP$1,'Team forecast'!$B$2:$AO$2,0))</f>
        <v>3.7631789965718299</v>
      </c>
      <c r="AQ353" s="5">
        <f t="shared" si="379"/>
        <v>-5000</v>
      </c>
      <c r="AR353" s="5">
        <f>INDEX('Team forecast'!$B$2:$AO$26,MATCH('Master data'!$B353,'Team forecast'!$B$2:$B$26,0),MATCH('Master data'!AR$1,'Team forecast'!$B$2:$AO$2,0))*IF(X353&gt;0,25000,0)</f>
        <v>0</v>
      </c>
      <c r="AS353" s="16">
        <f>INDEX('Team forecast'!$B$2:$AO$26,MATCH('Master data'!$B353,'Team forecast'!$B$2:$B$26,0),MATCH('Master data'!AS$1,'Team forecast'!$B$2:$AO$2,0))*IF(X353&gt;0,5000,0)</f>
        <v>0</v>
      </c>
      <c r="AT353" s="16">
        <f>INDEX('Team forecast'!$B$2:$AO$26,MATCH('Master data'!$B353,'Team forecast'!$B$2:$B$26,0),MATCH('Master data'!AT$1,'Team forecast'!$B$2:$AO$2,0))*IF(X353&gt;0,-15000,0)</f>
        <v>0</v>
      </c>
      <c r="AU353" s="5">
        <f t="shared" si="380"/>
        <v>0</v>
      </c>
      <c r="AV353" s="5">
        <f t="shared" si="381"/>
        <v>0</v>
      </c>
      <c r="AW353" s="5">
        <f t="shared" si="382"/>
        <v>0</v>
      </c>
      <c r="AX353" s="5">
        <f t="shared" si="383"/>
        <v>0</v>
      </c>
      <c r="AY353" s="5">
        <f t="shared" si="384"/>
        <v>0</v>
      </c>
      <c r="AZ353" s="5">
        <f t="shared" si="385"/>
        <v>0</v>
      </c>
      <c r="BA353" s="5">
        <f t="shared" si="386"/>
        <v>0</v>
      </c>
      <c r="BB353" s="5">
        <f t="shared" si="387"/>
        <v>0</v>
      </c>
      <c r="BC353" s="5">
        <f t="shared" si="388"/>
        <v>0</v>
      </c>
      <c r="BD353" s="5">
        <f t="shared" si="389"/>
        <v>-5000</v>
      </c>
      <c r="BE353" s="16">
        <f>INDEX('Team forecast'!$B$2:$AO$26,MATCH('Master data'!$B353,'Team forecast'!$B$2:$B$26,0),MATCH('Master data'!BE$1,'Team forecast'!$B$2:$AO$2,0))</f>
        <v>0</v>
      </c>
      <c r="BF353" s="16">
        <f>INDEX('Team forecast'!$B$2:$AO$26,MATCH('Master data'!$B353,'Team forecast'!$B$2:$B$26,0),MATCH('Master data'!BF$1,'Team forecast'!$B$2:$AO$2,0))</f>
        <v>0</v>
      </c>
      <c r="BG353" s="16">
        <f>INDEX('Team forecast'!$B$2:$AO$26,MATCH('Master data'!$B353,'Team forecast'!$B$2:$B$26,0),MATCH('Master data'!BG$1,'Team forecast'!$B$2:$AO$2,0))</f>
        <v>0</v>
      </c>
      <c r="BH353" s="16">
        <f>INDEX('Team forecast'!$B$2:$AO$26,MATCH('Master data'!$B353,'Team forecast'!$B$2:$B$26,0),MATCH('Master data'!BH$1,'Team forecast'!$B$2:$AO$2,0))</f>
        <v>0</v>
      </c>
      <c r="BI353" s="16">
        <f>INDEX('Team forecast'!$B$2:$AO$26,MATCH('Master data'!$B353,'Team forecast'!$B$2:$B$26,0),MATCH('Master data'!BI$1,'Team forecast'!$B$2:$AO$2,0))</f>
        <v>0</v>
      </c>
      <c r="BJ353" s="5">
        <f t="shared" si="390"/>
        <v>-5000</v>
      </c>
      <c r="BK353" s="5">
        <f>INDEX('Team forecast'!$R$3:$BH$26,MATCH($B353,'Team forecast'!$B$3:$B$26,0),MATCH(BK$1,'Team forecast'!$R$2:$BH$2,0))*IF($X353&gt;0,25000,0)</f>
        <v>0</v>
      </c>
      <c r="BL353" s="5">
        <f>INDEX('Team forecast'!$R$3:$BH$26,MATCH($B353,'Team forecast'!$B$3:$B$26,0),MATCH(BL$1,'Team forecast'!$R$2:$BH$2,0))*IF($X353&gt;0,5000,0)</f>
        <v>0</v>
      </c>
      <c r="BM353" s="5">
        <f>INDEX('Team forecast'!$R$3:$BH$26,MATCH($B353,'Team forecast'!$B$3:$B$26,0),MATCH(BM$1,'Team forecast'!$R$2:$BH$2,0))*IF($X353&gt;0,-15000,0)</f>
        <v>0</v>
      </c>
      <c r="BN353" s="5">
        <f t="shared" si="391"/>
        <v>0</v>
      </c>
      <c r="BO353" s="5">
        <f t="shared" si="392"/>
        <v>0</v>
      </c>
      <c r="BP353" s="5">
        <f t="shared" si="393"/>
        <v>0</v>
      </c>
      <c r="BQ353" s="5">
        <f t="shared" si="394"/>
        <v>0</v>
      </c>
      <c r="BR353" s="5">
        <f t="shared" si="395"/>
        <v>0</v>
      </c>
      <c r="BS353" s="5">
        <f t="shared" si="396"/>
        <v>0</v>
      </c>
      <c r="BT353" s="5">
        <f t="shared" si="397"/>
        <v>0</v>
      </c>
      <c r="BU353" s="5">
        <f t="shared" si="398"/>
        <v>0</v>
      </c>
      <c r="BV353" s="5">
        <f t="shared" si="399"/>
        <v>0</v>
      </c>
      <c r="BW353" s="5">
        <f t="shared" si="400"/>
        <v>0</v>
      </c>
      <c r="BX353" s="5">
        <f t="shared" si="401"/>
        <v>-5000</v>
      </c>
      <c r="BY353" s="5">
        <f t="shared" si="402"/>
        <v>-15000</v>
      </c>
      <c r="BZ353" s="5">
        <f>MAX(INDEX('Team forecast'!$R$3:$BH$26,MATCH($B353,'Team forecast'!$B$3:$B$26,0),MATCH(BZ$1,'Team forecast'!$R$2:$BH$2,0))*($BX353)-(1-INDEX('Team forecast'!$R$3:$BH$26,MATCH($B353,'Team forecast'!$B$3:$B$26,0),MATCH(BZ$1,'Team forecast'!$R$2:$BH$2,0)))*(BY353+CH353)*0.01,-5000)</f>
        <v>-5000</v>
      </c>
      <c r="CA353" s="5">
        <f>MAX(INDEX('Team forecast'!$R$3:$BH$26,MATCH($B353,'Team forecast'!$B$3:$B$26,0),MATCH(CA$1,'Team forecast'!$R$2:$BH$2,0))*$BX353-(1-INDEX('Team forecast'!$R$3:$BH$26,MATCH($B353,'Team forecast'!$B$3:$B$26,0),MATCH(CA$1,'Team forecast'!$R$2:$BH$2,0)))*(BY353+BX353+CH353)*0.01,-5000)</f>
        <v>-5000</v>
      </c>
      <c r="CB353" s="5">
        <f>MAX(INDEX('Team forecast'!$R$3:$BH$26,MATCH($B353,'Team forecast'!$B$3:$B$26,0),MATCH(CB$1,'Team forecast'!$R$2:$BH$2,0))*$BX353-(1-INDEX('Team forecast'!$R$3:$BH$26,MATCH($B353,'Team forecast'!$B$3:$B$26,0),MATCH(CB$1,'Team forecast'!$R$2:$BH$2,0)))*(BY353+BX353*2+CH353)*0.01,0)</f>
        <v>0</v>
      </c>
      <c r="CC353" s="5">
        <v>0</v>
      </c>
      <c r="CD353" s="5">
        <f>+AK353+BD353*Cockpit!$C$3+BW353*Cockpit!$C$3^2+BZ353*Cockpit!$C$3^3+CA353*Cockpit!$C$3^4+CB353*Cockpit!$C$3^5+CC353*Cockpit!$C$3^6</f>
        <v>-10802.469135802468</v>
      </c>
      <c r="CE353" s="5"/>
      <c r="CF353" s="5"/>
      <c r="CG353" s="5">
        <v>0</v>
      </c>
      <c r="CH353" s="5">
        <f t="shared" si="403"/>
        <v>2992000</v>
      </c>
      <c r="CI353" s="5">
        <f t="shared" si="404"/>
        <v>2992000</v>
      </c>
      <c r="CJ353" s="1">
        <f t="shared" si="405"/>
        <v>-4.0000000000000001E-3</v>
      </c>
      <c r="CK353" s="5">
        <f>RANK(CD353,$CD$2:$CD$622)+COUNTIF($CD$2:$CD353,$CD353)-1</f>
        <v>523</v>
      </c>
      <c r="CL353" s="5">
        <f>RANK(CJ353,$CJ$2:$CJ$622)+COUNTIF($CJ$2:$CJ353,$CJ353)-1</f>
        <v>522</v>
      </c>
    </row>
    <row r="354" spans="1:90" x14ac:dyDescent="0.3">
      <c r="A354" t="str">
        <f>Players!P355</f>
        <v>John McGinn</v>
      </c>
      <c r="B354" t="str">
        <f>Players!G355</f>
        <v>Scotland</v>
      </c>
      <c r="C354" t="str">
        <f>Players!AB355</f>
        <v>Midfield</v>
      </c>
      <c r="D354" s="1"/>
      <c r="F354" t="str">
        <f>IFERROR(INDEX(Lookup!B:B,MATCH(INDEX(Players!C:C,MATCH(E354,Players!A:A,0)),Lookup!D:D,0)),"")</f>
        <v/>
      </c>
      <c r="G354">
        <f>IF(Players!AC355=0,10000000,Players!AC355)</f>
        <v>3976000</v>
      </c>
      <c r="H354" s="16">
        <f>INDEX('Team forecast'!$B$2:$AO$26,MATCH('Master data'!$B354,'Team forecast'!$B$2:$B$26,0),MATCH('Master data'!H$1,'Team forecast'!$B$2:$AO$2,0))</f>
        <v>0.57976310910377304</v>
      </c>
      <c r="I354" s="16">
        <f>INDEX('Team forecast'!$B$2:$AO$26,MATCH('Master data'!$B354,'Team forecast'!$B$2:$B$26,0),MATCH('Master data'!I$1,'Team forecast'!$B$2:$AO$2,0))</f>
        <v>2.0128496317304223</v>
      </c>
      <c r="J354" s="16">
        <f>INDEX('Team forecast'!$B$2:$AO$26,MATCH('Master data'!$B354,'Team forecast'!$B$2:$B$26,0),MATCH('Master data'!J$1,'Team forecast'!$B$2:$AO$2,0))</f>
        <v>0.13360739979445019</v>
      </c>
      <c r="K354" s="16">
        <f>INDEX('Team forecast'!$B$2:$AO$26,MATCH('Master data'!$B354,'Team forecast'!$B$2:$B$26,0),MATCH('Master data'!K$1,'Team forecast'!$B$2:$AO$2,0))</f>
        <v>1.9032627319063258</v>
      </c>
      <c r="L354" s="16">
        <f>INDEX('Team forecast'!$B$2:$AO$26,MATCH('Master data'!$B354,'Team forecast'!$B$2:$B$26,0),MATCH('Master data'!L$1,'Team forecast'!$B$2:$AO$2,0))</f>
        <v>5.5003538064932931</v>
      </c>
      <c r="M354">
        <f>IF(Players!BC355=1,95,0)</f>
        <v>95</v>
      </c>
      <c r="N354" s="2">
        <f>Players!BN355</f>
        <v>0.23266683530058679</v>
      </c>
      <c r="O354" s="2">
        <f>Players!BO355</f>
        <v>0.20948809567629897</v>
      </c>
      <c r="P354" s="2">
        <f>Players!BP355</f>
        <v>0.11600643506570585</v>
      </c>
      <c r="Q354" s="2">
        <f>Players!BQ355</f>
        <v>0.28716216216216217</v>
      </c>
      <c r="R354" s="2">
        <f>Players!BR355</f>
        <v>0</v>
      </c>
      <c r="S354" s="2">
        <f t="shared" si="364"/>
        <v>0.57976310910377304</v>
      </c>
      <c r="T354" s="2">
        <f t="shared" si="365"/>
        <v>2.0128496317304223</v>
      </c>
      <c r="U354" s="16">
        <f>INDEX('Team forecast'!$B$2:$AO$26,MATCH('Master data'!$B354,'Team forecast'!$B$2:$B$26,0),MATCH('Master data'!U$1,'Team forecast'!$B$2:$AO$2,0))</f>
        <v>9.3525179856115109E-2</v>
      </c>
      <c r="V354" s="16">
        <f>INDEX('Team forecast'!$B$2:$AO$26,MATCH('Master data'!$B354,'Team forecast'!$B$2:$B$26,0),MATCH('Master data'!V$1,'Team forecast'!$B$2:$AO$2,0))</f>
        <v>0.18705035971223019</v>
      </c>
      <c r="W354" s="16">
        <f>INDEX('Team forecast'!$B$2:$AO$26,MATCH('Master data'!$B354,'Team forecast'!$B$2:$B$26,0),MATCH('Master data'!W$1,'Team forecast'!$B$2:$AO$2,0))</f>
        <v>0.71942446043165476</v>
      </c>
      <c r="X354" s="5">
        <f t="shared" si="366"/>
        <v>7000</v>
      </c>
      <c r="Y354" s="5">
        <f t="shared" si="367"/>
        <v>2338.1294964028775</v>
      </c>
      <c r="Z354" s="5">
        <f t="shared" si="368"/>
        <v>935.25179856115096</v>
      </c>
      <c r="AA354" s="5">
        <f t="shared" si="369"/>
        <v>-10791.366906474821</v>
      </c>
      <c r="AB354" s="5">
        <f t="shared" si="370"/>
        <v>16861.455977400463</v>
      </c>
      <c r="AC354" s="5">
        <f t="shared" si="371"/>
        <v>6072.6734834759882</v>
      </c>
      <c r="AD354" s="5">
        <f t="shared" si="372"/>
        <v>2207.9072452186911</v>
      </c>
      <c r="AE354" s="5">
        <f t="shared" si="373"/>
        <v>0</v>
      </c>
      <c r="AF354" s="5">
        <f t="shared" si="374"/>
        <v>0</v>
      </c>
      <c r="AG354" s="5">
        <f t="shared" si="375"/>
        <v>-5743.2432432432433</v>
      </c>
      <c r="AH354" s="5">
        <f t="shared" si="376"/>
        <v>0</v>
      </c>
      <c r="AI354" s="5">
        <f t="shared" si="377"/>
        <v>5797.6310910377306</v>
      </c>
      <c r="AJ354" s="5">
        <f t="shared" si="378"/>
        <v>-16102.797053843378</v>
      </c>
      <c r="AK354" s="5">
        <f>IFERROR(SUM(X354:AJ354),-5000)*((Cockpit!$C$3)^0)</f>
        <v>8575.6418885354597</v>
      </c>
      <c r="AL354" s="16">
        <f>INDEX('Team forecast'!$B$2:$AO$26,MATCH('Master data'!$B354,'Team forecast'!$B$2:$B$26,0),MATCH('Master data'!AL$1,'Team forecast'!$B$2:$AO$2,0))</f>
        <v>0.97166693173319041</v>
      </c>
      <c r="AM354" s="16">
        <f>INDEX('Team forecast'!$B$2:$AO$26,MATCH('Master data'!$B354,'Team forecast'!$B$2:$B$26,0),MATCH('Master data'!AM$1,'Team forecast'!$B$2:$AO$2,0))</f>
        <v>1.3771320398413547</v>
      </c>
      <c r="AN354" s="16">
        <f>INDEX('Team forecast'!$B$2:$AO$26,MATCH('Master data'!$B354,'Team forecast'!$B$2:$B$26,0),MATCH('Master data'!AN$1,'Team forecast'!$B$2:$AO$2,0))</f>
        <v>0.25230110595790223</v>
      </c>
      <c r="AO354" s="16">
        <f>INDEX('Team forecast'!$B$2:$AO$26,MATCH('Master data'!$B354,'Team forecast'!$B$2:$B$26,0),MATCH('Master data'!AO$1,'Team forecast'!$B$2:$AO$2,0))</f>
        <v>3.1898156849826957</v>
      </c>
      <c r="AP354" s="16">
        <f>INDEX('Team forecast'!$B$2:$AO$26,MATCH('Master data'!$B354,'Team forecast'!$B$2:$B$26,0),MATCH('Master data'!AP$1,'Team forecast'!$B$2:$AO$2,0))</f>
        <v>3.7631789965718299</v>
      </c>
      <c r="AQ354" s="5">
        <f t="shared" si="379"/>
        <v>7000</v>
      </c>
      <c r="AR354" s="5">
        <f>INDEX('Team forecast'!$B$2:$AO$26,MATCH('Master data'!$B354,'Team forecast'!$B$2:$B$26,0),MATCH('Master data'!AR$1,'Team forecast'!$B$2:$AO$2,0))*IF(X354&gt;0,25000,0)</f>
        <v>5913.3071708883326</v>
      </c>
      <c r="AS354" s="16">
        <f>INDEX('Team forecast'!$B$2:$AO$26,MATCH('Master data'!$B354,'Team forecast'!$B$2:$B$26,0),MATCH('Master data'!AS$1,'Team forecast'!$B$2:$AO$2,0))*IF(X354&gt;0,5000,0)</f>
        <v>1391.3663931501965</v>
      </c>
      <c r="AT354" s="16">
        <f>INDEX('Team forecast'!$B$2:$AO$26,MATCH('Master data'!$B354,'Team forecast'!$B$2:$B$26,0),MATCH('Master data'!AT$1,'Team forecast'!$B$2:$AO$2,0))*IF(X354&gt;0,-15000,0)</f>
        <v>-7277.9165180164109</v>
      </c>
      <c r="AU354" s="5">
        <f t="shared" si="380"/>
        <v>28259.333746574091</v>
      </c>
      <c r="AV354" s="5">
        <f t="shared" si="381"/>
        <v>10177.632758020924</v>
      </c>
      <c r="AW354" s="5">
        <f t="shared" si="382"/>
        <v>3700.391461315151</v>
      </c>
      <c r="AX354" s="5">
        <f t="shared" si="383"/>
        <v>0</v>
      </c>
      <c r="AY354" s="5">
        <f t="shared" si="384"/>
        <v>0</v>
      </c>
      <c r="AZ354" s="5">
        <f t="shared" si="385"/>
        <v>-5743.2432432432433</v>
      </c>
      <c r="BA354" s="5">
        <f t="shared" si="386"/>
        <v>0</v>
      </c>
      <c r="BB354" s="5">
        <f t="shared" si="387"/>
        <v>9716.6693173319036</v>
      </c>
      <c r="BC354" s="5">
        <f t="shared" si="388"/>
        <v>-11017.056318730838</v>
      </c>
      <c r="BD354" s="5">
        <f t="shared" si="389"/>
        <v>42120.484767290116</v>
      </c>
      <c r="BE354" s="16">
        <f>INDEX('Team forecast'!$B$2:$AO$26,MATCH('Master data'!$B354,'Team forecast'!$B$2:$B$26,0),MATCH('Master data'!BE$1,'Team forecast'!$B$2:$AO$2,0))</f>
        <v>0</v>
      </c>
      <c r="BF354" s="16">
        <f>INDEX('Team forecast'!$B$2:$AO$26,MATCH('Master data'!$B354,'Team forecast'!$B$2:$B$26,0),MATCH('Master data'!BF$1,'Team forecast'!$B$2:$AO$2,0))</f>
        <v>0</v>
      </c>
      <c r="BG354" s="16">
        <f>INDEX('Team forecast'!$B$2:$AO$26,MATCH('Master data'!$B354,'Team forecast'!$B$2:$B$26,0),MATCH('Master data'!BG$1,'Team forecast'!$B$2:$AO$2,0))</f>
        <v>0</v>
      </c>
      <c r="BH354" s="16">
        <f>INDEX('Team forecast'!$B$2:$AO$26,MATCH('Master data'!$B354,'Team forecast'!$B$2:$B$26,0),MATCH('Master data'!BH$1,'Team forecast'!$B$2:$AO$2,0))</f>
        <v>0</v>
      </c>
      <c r="BI354" s="16">
        <f>INDEX('Team forecast'!$B$2:$AO$26,MATCH('Master data'!$B354,'Team forecast'!$B$2:$B$26,0),MATCH('Master data'!BI$1,'Team forecast'!$B$2:$AO$2,0))</f>
        <v>0</v>
      </c>
      <c r="BJ354" s="5">
        <f t="shared" si="390"/>
        <v>7000</v>
      </c>
      <c r="BK354" s="5">
        <f>INDEX('Team forecast'!$R$3:$BH$26,MATCH($B354,'Team forecast'!$B$3:$B$26,0),MATCH(BK$1,'Team forecast'!$R$2:$BH$2,0))*IF($X354&gt;0,25000,0)</f>
        <v>0</v>
      </c>
      <c r="BL354" s="5">
        <f>INDEX('Team forecast'!$R$3:$BH$26,MATCH($B354,'Team forecast'!$B$3:$B$26,0),MATCH(BL$1,'Team forecast'!$R$2:$BH$2,0))*IF($X354&gt;0,5000,0)</f>
        <v>0</v>
      </c>
      <c r="BM354" s="5">
        <f>INDEX('Team forecast'!$R$3:$BH$26,MATCH($B354,'Team forecast'!$B$3:$B$26,0),MATCH(BM$1,'Team forecast'!$R$2:$BH$2,0))*IF($X354&gt;0,-15000,0)</f>
        <v>0</v>
      </c>
      <c r="BN354" s="5">
        <f t="shared" si="391"/>
        <v>0</v>
      </c>
      <c r="BO354" s="5">
        <f t="shared" si="392"/>
        <v>0</v>
      </c>
      <c r="BP354" s="5">
        <f t="shared" si="393"/>
        <v>0</v>
      </c>
      <c r="BQ354" s="5">
        <f t="shared" si="394"/>
        <v>0</v>
      </c>
      <c r="BR354" s="5">
        <f t="shared" si="395"/>
        <v>0</v>
      </c>
      <c r="BS354" s="5">
        <f t="shared" si="396"/>
        <v>-5743.2432432432433</v>
      </c>
      <c r="BT354" s="5">
        <f t="shared" si="397"/>
        <v>0</v>
      </c>
      <c r="BU354" s="5">
        <f t="shared" si="398"/>
        <v>0</v>
      </c>
      <c r="BV354" s="5">
        <f t="shared" si="399"/>
        <v>0</v>
      </c>
      <c r="BW354" s="5">
        <f t="shared" si="400"/>
        <v>0</v>
      </c>
      <c r="BX354" s="5">
        <f t="shared" si="401"/>
        <v>25348.063327912787</v>
      </c>
      <c r="BY354" s="5">
        <f t="shared" si="402"/>
        <v>76044.189983738353</v>
      </c>
      <c r="BZ354" s="5">
        <f>MAX(INDEX('Team forecast'!$R$3:$BH$26,MATCH($B354,'Team forecast'!$B$3:$B$26,0),MATCH(BZ$1,'Team forecast'!$R$2:$BH$2,0))*($BX354)-(1-INDEX('Team forecast'!$R$3:$BH$26,MATCH($B354,'Team forecast'!$B$3:$B$26,0),MATCH(BZ$1,'Team forecast'!$R$2:$BH$2,0)))*(BY354+CH354)*0.01,-5000)</f>
        <v>-5000</v>
      </c>
      <c r="CA354" s="5">
        <f>MAX(INDEX('Team forecast'!$R$3:$BH$26,MATCH($B354,'Team forecast'!$B$3:$B$26,0),MATCH(CA$1,'Team forecast'!$R$2:$BH$2,0))*$BX354-(1-INDEX('Team forecast'!$R$3:$BH$26,MATCH($B354,'Team forecast'!$B$3:$B$26,0),MATCH(CA$1,'Team forecast'!$R$2:$BH$2,0)))*(BY354+BX354+CH354)*0.01,-5000)</f>
        <v>-5000</v>
      </c>
      <c r="CB354" s="5">
        <f>MAX(INDEX('Team forecast'!$R$3:$BH$26,MATCH($B354,'Team forecast'!$B$3:$B$26,0),MATCH(CB$1,'Team forecast'!$R$2:$BH$2,0))*$BX354-(1-INDEX('Team forecast'!$R$3:$BH$26,MATCH($B354,'Team forecast'!$B$3:$B$26,0),MATCH(CB$1,'Team forecast'!$R$2:$BH$2,0)))*(BY354+BX354*2+CH354)*0.01,0)</f>
        <v>0</v>
      </c>
      <c r="CC354" s="5">
        <v>0</v>
      </c>
      <c r="CD354" s="5">
        <f>+AK354+BD354*Cockpit!$C$3+BW354*Cockpit!$C$3^2+BZ354*Cockpit!$C$3^3+CA354*Cockpit!$C$3^4+CB354*Cockpit!$C$3^5+CC354*Cockpit!$C$3^6</f>
        <v>34186.82926425973</v>
      </c>
      <c r="CE354" s="5"/>
      <c r="CF354" s="5"/>
      <c r="CG354" s="5">
        <v>0</v>
      </c>
      <c r="CH354" s="5">
        <f t="shared" si="403"/>
        <v>3976000</v>
      </c>
      <c r="CI354" s="5">
        <f t="shared" si="404"/>
        <v>3976000</v>
      </c>
      <c r="CJ354" s="1">
        <f t="shared" si="405"/>
        <v>8.9999999999999993E-3</v>
      </c>
      <c r="CK354" s="5">
        <f>RANK(CD354,$CD$2:$CD$622)+COUNTIF($CD$2:$CD354,$CD354)-1</f>
        <v>247</v>
      </c>
      <c r="CL354" s="5">
        <f>RANK(CJ354,$CJ$2:$CJ$622)+COUNTIF($CJ$2:$CJ354,$CJ354)-1</f>
        <v>269</v>
      </c>
    </row>
    <row r="355" spans="1:90" x14ac:dyDescent="0.3">
      <c r="A355" t="str">
        <f>Players!P356</f>
        <v>Stuart Armstrong</v>
      </c>
      <c r="B355" t="str">
        <f>Players!G356</f>
        <v>Scotland</v>
      </c>
      <c r="C355" t="str">
        <f>Players!AB356</f>
        <v>Midfield</v>
      </c>
      <c r="D355" s="1"/>
      <c r="F355" t="str">
        <f>IFERROR(INDEX(Lookup!B:B,MATCH(INDEX(Players!C:C,MATCH(E355,Players!A:A,0)),Lookup!D:D,0)),"")</f>
        <v/>
      </c>
      <c r="G355">
        <f>IF(Players!AC356=0,10000000,Players!AC356)</f>
        <v>2476000</v>
      </c>
      <c r="H355" s="16">
        <f>INDEX('Team forecast'!$B$2:$AO$26,MATCH('Master data'!$B355,'Team forecast'!$B$2:$B$26,0),MATCH('Master data'!H$1,'Team forecast'!$B$2:$AO$2,0))</f>
        <v>0.57976310910377304</v>
      </c>
      <c r="I355" s="16">
        <f>INDEX('Team forecast'!$B$2:$AO$26,MATCH('Master data'!$B355,'Team forecast'!$B$2:$B$26,0),MATCH('Master data'!I$1,'Team forecast'!$B$2:$AO$2,0))</f>
        <v>2.0128496317304223</v>
      </c>
      <c r="J355" s="16">
        <f>INDEX('Team forecast'!$B$2:$AO$26,MATCH('Master data'!$B355,'Team forecast'!$B$2:$B$26,0),MATCH('Master data'!J$1,'Team forecast'!$B$2:$AO$2,0))</f>
        <v>0.13360739979445019</v>
      </c>
      <c r="K355" s="16">
        <f>INDEX('Team forecast'!$B$2:$AO$26,MATCH('Master data'!$B355,'Team forecast'!$B$2:$B$26,0),MATCH('Master data'!K$1,'Team forecast'!$B$2:$AO$2,0))</f>
        <v>1.9032627319063258</v>
      </c>
      <c r="L355" s="16">
        <f>INDEX('Team forecast'!$B$2:$AO$26,MATCH('Master data'!$B355,'Team forecast'!$B$2:$B$26,0),MATCH('Master data'!L$1,'Team forecast'!$B$2:$AO$2,0))</f>
        <v>5.5003538064932931</v>
      </c>
      <c r="M355">
        <f>IF(Players!BC356=1,95,0)</f>
        <v>95</v>
      </c>
      <c r="N355" s="2">
        <f>Players!BN356</f>
        <v>0.12447806264149806</v>
      </c>
      <c r="O355" s="2">
        <f>Players!BO356</f>
        <v>0.12214235910020978</v>
      </c>
      <c r="P355" s="2">
        <f>Players!BP356</f>
        <v>0.13940867151526545</v>
      </c>
      <c r="Q355" s="2">
        <f>Players!BQ356</f>
        <v>4.8718874052688557E-2</v>
      </c>
      <c r="R355" s="2">
        <f>Players!BR356</f>
        <v>0</v>
      </c>
      <c r="S355" s="2">
        <f t="shared" si="364"/>
        <v>0.57976310910377304</v>
      </c>
      <c r="T355" s="2">
        <f t="shared" si="365"/>
        <v>2.0128496317304223</v>
      </c>
      <c r="U355" s="16">
        <f>INDEX('Team forecast'!$B$2:$AO$26,MATCH('Master data'!$B355,'Team forecast'!$B$2:$B$26,0),MATCH('Master data'!U$1,'Team forecast'!$B$2:$AO$2,0))</f>
        <v>9.3525179856115109E-2</v>
      </c>
      <c r="V355" s="16">
        <f>INDEX('Team forecast'!$B$2:$AO$26,MATCH('Master data'!$B355,'Team forecast'!$B$2:$B$26,0),MATCH('Master data'!V$1,'Team forecast'!$B$2:$AO$2,0))</f>
        <v>0.18705035971223019</v>
      </c>
      <c r="W355" s="16">
        <f>INDEX('Team forecast'!$B$2:$AO$26,MATCH('Master data'!$B355,'Team forecast'!$B$2:$B$26,0),MATCH('Master data'!W$1,'Team forecast'!$B$2:$AO$2,0))</f>
        <v>0.71942446043165476</v>
      </c>
      <c r="X355" s="5">
        <f t="shared" si="366"/>
        <v>7000</v>
      </c>
      <c r="Y355" s="5">
        <f t="shared" si="367"/>
        <v>2338.1294964028775</v>
      </c>
      <c r="Z355" s="5">
        <f t="shared" si="368"/>
        <v>935.25179856115096</v>
      </c>
      <c r="AA355" s="5">
        <f t="shared" si="369"/>
        <v>-10791.366906474821</v>
      </c>
      <c r="AB355" s="5">
        <f t="shared" si="370"/>
        <v>9020.9735765311416</v>
      </c>
      <c r="AC355" s="5">
        <f t="shared" si="371"/>
        <v>3540.6816932603574</v>
      </c>
      <c r="AD355" s="5">
        <f t="shared" si="372"/>
        <v>2653.3132899957573</v>
      </c>
      <c r="AE355" s="5">
        <f t="shared" si="373"/>
        <v>0</v>
      </c>
      <c r="AF355" s="5">
        <f t="shared" si="374"/>
        <v>0</v>
      </c>
      <c r="AG355" s="5">
        <f t="shared" si="375"/>
        <v>-974.37748105377113</v>
      </c>
      <c r="AH355" s="5">
        <f t="shared" si="376"/>
        <v>0</v>
      </c>
      <c r="AI355" s="5">
        <f t="shared" si="377"/>
        <v>5797.6310910377306</v>
      </c>
      <c r="AJ355" s="5">
        <f t="shared" si="378"/>
        <v>-16102.797053843378</v>
      </c>
      <c r="AK355" s="5">
        <f>IFERROR(SUM(X355:AJ355),-5000)*((Cockpit!$C$3)^0)</f>
        <v>3417.4395044170469</v>
      </c>
      <c r="AL355" s="16">
        <f>INDEX('Team forecast'!$B$2:$AO$26,MATCH('Master data'!$B355,'Team forecast'!$B$2:$B$26,0),MATCH('Master data'!AL$1,'Team forecast'!$B$2:$AO$2,0))</f>
        <v>0.97166693173319041</v>
      </c>
      <c r="AM355" s="16">
        <f>INDEX('Team forecast'!$B$2:$AO$26,MATCH('Master data'!$B355,'Team forecast'!$B$2:$B$26,0),MATCH('Master data'!AM$1,'Team forecast'!$B$2:$AO$2,0))</f>
        <v>1.3771320398413547</v>
      </c>
      <c r="AN355" s="16">
        <f>INDEX('Team forecast'!$B$2:$AO$26,MATCH('Master data'!$B355,'Team forecast'!$B$2:$B$26,0),MATCH('Master data'!AN$1,'Team forecast'!$B$2:$AO$2,0))</f>
        <v>0.25230110595790223</v>
      </c>
      <c r="AO355" s="16">
        <f>INDEX('Team forecast'!$B$2:$AO$26,MATCH('Master data'!$B355,'Team forecast'!$B$2:$B$26,0),MATCH('Master data'!AO$1,'Team forecast'!$B$2:$AO$2,0))</f>
        <v>3.1898156849826957</v>
      </c>
      <c r="AP355" s="16">
        <f>INDEX('Team forecast'!$B$2:$AO$26,MATCH('Master data'!$B355,'Team forecast'!$B$2:$B$26,0),MATCH('Master data'!AP$1,'Team forecast'!$B$2:$AO$2,0))</f>
        <v>3.7631789965718299</v>
      </c>
      <c r="AQ355" s="5">
        <f t="shared" si="379"/>
        <v>7000</v>
      </c>
      <c r="AR355" s="5">
        <f>INDEX('Team forecast'!$B$2:$AO$26,MATCH('Master data'!$B355,'Team forecast'!$B$2:$B$26,0),MATCH('Master data'!AR$1,'Team forecast'!$B$2:$AO$2,0))*IF(X355&gt;0,25000,0)</f>
        <v>5913.3071708883326</v>
      </c>
      <c r="AS355" s="16">
        <f>INDEX('Team forecast'!$B$2:$AO$26,MATCH('Master data'!$B355,'Team forecast'!$B$2:$B$26,0),MATCH('Master data'!AS$1,'Team forecast'!$B$2:$AO$2,0))*IF(X355&gt;0,5000,0)</f>
        <v>1391.3663931501965</v>
      </c>
      <c r="AT355" s="16">
        <f>INDEX('Team forecast'!$B$2:$AO$26,MATCH('Master data'!$B355,'Team forecast'!$B$2:$B$26,0),MATCH('Master data'!AT$1,'Team forecast'!$B$2:$AO$2,0))*IF(X355&gt;0,-15000,0)</f>
        <v>-7277.9165180164109</v>
      </c>
      <c r="AU355" s="5">
        <f t="shared" si="380"/>
        <v>15118.902149369538</v>
      </c>
      <c r="AV355" s="5">
        <f t="shared" si="381"/>
        <v>5934.0845650777183</v>
      </c>
      <c r="AW355" s="5">
        <f t="shared" si="382"/>
        <v>4446.8796702199406</v>
      </c>
      <c r="AX355" s="5">
        <f t="shared" si="383"/>
        <v>0</v>
      </c>
      <c r="AY355" s="5">
        <f t="shared" si="384"/>
        <v>0</v>
      </c>
      <c r="AZ355" s="5">
        <f t="shared" si="385"/>
        <v>-974.37748105377113</v>
      </c>
      <c r="BA355" s="5">
        <f t="shared" si="386"/>
        <v>0</v>
      </c>
      <c r="BB355" s="5">
        <f t="shared" si="387"/>
        <v>9716.6693173319036</v>
      </c>
      <c r="BC355" s="5">
        <f t="shared" si="388"/>
        <v>-11017.056318730838</v>
      </c>
      <c r="BD355" s="5">
        <f t="shared" si="389"/>
        <v>30251.858948236615</v>
      </c>
      <c r="BE355" s="16">
        <f>INDEX('Team forecast'!$B$2:$AO$26,MATCH('Master data'!$B355,'Team forecast'!$B$2:$B$26,0),MATCH('Master data'!BE$1,'Team forecast'!$B$2:$AO$2,0))</f>
        <v>0</v>
      </c>
      <c r="BF355" s="16">
        <f>INDEX('Team forecast'!$B$2:$AO$26,MATCH('Master data'!$B355,'Team forecast'!$B$2:$B$26,0),MATCH('Master data'!BF$1,'Team forecast'!$B$2:$AO$2,0))</f>
        <v>0</v>
      </c>
      <c r="BG355" s="16">
        <f>INDEX('Team forecast'!$B$2:$AO$26,MATCH('Master data'!$B355,'Team forecast'!$B$2:$B$26,0),MATCH('Master data'!BG$1,'Team forecast'!$B$2:$AO$2,0))</f>
        <v>0</v>
      </c>
      <c r="BH355" s="16">
        <f>INDEX('Team forecast'!$B$2:$AO$26,MATCH('Master data'!$B355,'Team forecast'!$B$2:$B$26,0),MATCH('Master data'!BH$1,'Team forecast'!$B$2:$AO$2,0))</f>
        <v>0</v>
      </c>
      <c r="BI355" s="16">
        <f>INDEX('Team forecast'!$B$2:$AO$26,MATCH('Master data'!$B355,'Team forecast'!$B$2:$B$26,0),MATCH('Master data'!BI$1,'Team forecast'!$B$2:$AO$2,0))</f>
        <v>0</v>
      </c>
      <c r="BJ355" s="5">
        <f t="shared" si="390"/>
        <v>7000</v>
      </c>
      <c r="BK355" s="5">
        <f>INDEX('Team forecast'!$R$3:$BH$26,MATCH($B355,'Team forecast'!$B$3:$B$26,0),MATCH(BK$1,'Team forecast'!$R$2:$BH$2,0))*IF($X355&gt;0,25000,0)</f>
        <v>0</v>
      </c>
      <c r="BL355" s="5">
        <f>INDEX('Team forecast'!$R$3:$BH$26,MATCH($B355,'Team forecast'!$B$3:$B$26,0),MATCH(BL$1,'Team forecast'!$R$2:$BH$2,0))*IF($X355&gt;0,5000,0)</f>
        <v>0</v>
      </c>
      <c r="BM355" s="5">
        <f>INDEX('Team forecast'!$R$3:$BH$26,MATCH($B355,'Team forecast'!$B$3:$B$26,0),MATCH(BM$1,'Team forecast'!$R$2:$BH$2,0))*IF($X355&gt;0,-15000,0)</f>
        <v>0</v>
      </c>
      <c r="BN355" s="5">
        <f t="shared" si="391"/>
        <v>0</v>
      </c>
      <c r="BO355" s="5">
        <f t="shared" si="392"/>
        <v>0</v>
      </c>
      <c r="BP355" s="5">
        <f t="shared" si="393"/>
        <v>0</v>
      </c>
      <c r="BQ355" s="5">
        <f t="shared" si="394"/>
        <v>0</v>
      </c>
      <c r="BR355" s="5">
        <f t="shared" si="395"/>
        <v>0</v>
      </c>
      <c r="BS355" s="5">
        <f t="shared" si="396"/>
        <v>-974.37748105377113</v>
      </c>
      <c r="BT355" s="5">
        <f t="shared" si="397"/>
        <v>0</v>
      </c>
      <c r="BU355" s="5">
        <f t="shared" si="398"/>
        <v>0</v>
      </c>
      <c r="BV355" s="5">
        <f t="shared" si="399"/>
        <v>0</v>
      </c>
      <c r="BW355" s="5">
        <f t="shared" si="400"/>
        <v>0</v>
      </c>
      <c r="BX355" s="5">
        <f t="shared" si="401"/>
        <v>16834.64922632683</v>
      </c>
      <c r="BY355" s="5">
        <f t="shared" si="402"/>
        <v>50503.94767898049</v>
      </c>
      <c r="BZ355" s="5">
        <f>MAX(INDEX('Team forecast'!$R$3:$BH$26,MATCH($B355,'Team forecast'!$B$3:$B$26,0),MATCH(BZ$1,'Team forecast'!$R$2:$BH$2,0))*($BX355)-(1-INDEX('Team forecast'!$R$3:$BH$26,MATCH($B355,'Team forecast'!$B$3:$B$26,0),MATCH(BZ$1,'Team forecast'!$R$2:$BH$2,0)))*(BY355+CH355)*0.01,-5000)</f>
        <v>-5000</v>
      </c>
      <c r="CA355" s="5">
        <f>MAX(INDEX('Team forecast'!$R$3:$BH$26,MATCH($B355,'Team forecast'!$B$3:$B$26,0),MATCH(CA$1,'Team forecast'!$R$2:$BH$2,0))*$BX355-(1-INDEX('Team forecast'!$R$3:$BH$26,MATCH($B355,'Team forecast'!$B$3:$B$26,0),MATCH(CA$1,'Team forecast'!$R$2:$BH$2,0)))*(BY355+BX355+CH355)*0.01,-5000)</f>
        <v>-5000</v>
      </c>
      <c r="CB355" s="5">
        <f>MAX(INDEX('Team forecast'!$R$3:$BH$26,MATCH($B355,'Team forecast'!$B$3:$B$26,0),MATCH(CB$1,'Team forecast'!$R$2:$BH$2,0))*$BX355-(1-INDEX('Team forecast'!$R$3:$BH$26,MATCH($B355,'Team forecast'!$B$3:$B$26,0),MATCH(CB$1,'Team forecast'!$R$2:$BH$2,0)))*(BY355+BX355*2+CH355)*0.01,0)</f>
        <v>0</v>
      </c>
      <c r="CC355" s="5">
        <v>0</v>
      </c>
      <c r="CD355" s="5">
        <f>+AK355+BD355*Cockpit!$C$3+BW355*Cockpit!$C$3^2+BZ355*Cockpit!$C$3^3+CA355*Cockpit!$C$3^4+CB355*Cockpit!$C$3^5+CC355*Cockpit!$C$3^6</f>
        <v>21116.209667438983</v>
      </c>
      <c r="CE355" s="5"/>
      <c r="CF355" s="5"/>
      <c r="CG355" s="5">
        <v>0</v>
      </c>
      <c r="CH355" s="5">
        <f t="shared" si="403"/>
        <v>2476000</v>
      </c>
      <c r="CI355" s="5">
        <f t="shared" si="404"/>
        <v>2476000</v>
      </c>
      <c r="CJ355" s="1">
        <f t="shared" si="405"/>
        <v>8.9999999999999993E-3</v>
      </c>
      <c r="CK355" s="5">
        <f>RANK(CD355,$CD$2:$CD$622)+COUNTIF($CD$2:$CD355,$CD355)-1</f>
        <v>307</v>
      </c>
      <c r="CL355" s="5">
        <f>RANK(CJ355,$CJ$2:$CJ$622)+COUNTIF($CJ$2:$CJ355,$CJ355)-1</f>
        <v>270</v>
      </c>
    </row>
    <row r="356" spans="1:90" x14ac:dyDescent="0.3">
      <c r="A356" t="str">
        <f>Players!P357</f>
        <v>Kevin  Nisbet</v>
      </c>
      <c r="B356" t="str">
        <f>Players!G357</f>
        <v>Scotland</v>
      </c>
      <c r="C356" t="str">
        <f>Players!AB357</f>
        <v>Striker</v>
      </c>
      <c r="D356" s="1"/>
      <c r="F356" t="str">
        <f>IFERROR(INDEX(Lookup!B:B,MATCH(INDEX(Players!C:C,MATCH(E356,Players!A:A,0)),Lookup!D:D,0)),"")</f>
        <v/>
      </c>
      <c r="G356">
        <f>IF(Players!AC357=0,10000000,Players!AC357)</f>
        <v>2502000</v>
      </c>
      <c r="H356" s="16">
        <f>INDEX('Team forecast'!$B$2:$AO$26,MATCH('Master data'!$B356,'Team forecast'!$B$2:$B$26,0),MATCH('Master data'!H$1,'Team forecast'!$B$2:$AO$2,0))</f>
        <v>0.57976310910377304</v>
      </c>
      <c r="I356" s="16">
        <f>INDEX('Team forecast'!$B$2:$AO$26,MATCH('Master data'!$B356,'Team forecast'!$B$2:$B$26,0),MATCH('Master data'!I$1,'Team forecast'!$B$2:$AO$2,0))</f>
        <v>2.0128496317304223</v>
      </c>
      <c r="J356" s="16">
        <f>INDEX('Team forecast'!$B$2:$AO$26,MATCH('Master data'!$B356,'Team forecast'!$B$2:$B$26,0),MATCH('Master data'!J$1,'Team forecast'!$B$2:$AO$2,0))</f>
        <v>0.13360739979445019</v>
      </c>
      <c r="K356" s="16">
        <f>INDEX('Team forecast'!$B$2:$AO$26,MATCH('Master data'!$B356,'Team forecast'!$B$2:$B$26,0),MATCH('Master data'!K$1,'Team forecast'!$B$2:$AO$2,0))</f>
        <v>1.9032627319063258</v>
      </c>
      <c r="L356" s="16">
        <f>INDEX('Team forecast'!$B$2:$AO$26,MATCH('Master data'!$B356,'Team forecast'!$B$2:$B$26,0),MATCH('Master data'!L$1,'Team forecast'!$B$2:$AO$2,0))</f>
        <v>5.5003538064932931</v>
      </c>
      <c r="M356">
        <f>IF(Players!BC357=1,95,0)</f>
        <v>0</v>
      </c>
      <c r="N356" s="2">
        <f>Players!BN357</f>
        <v>0</v>
      </c>
      <c r="O356" s="2">
        <f>Players!BO357</f>
        <v>0</v>
      </c>
      <c r="P356" s="2">
        <f>Players!BP357</f>
        <v>0</v>
      </c>
      <c r="Q356" s="2">
        <f>Players!BQ357</f>
        <v>0</v>
      </c>
      <c r="R356" s="2">
        <f>Players!BR357</f>
        <v>0</v>
      </c>
      <c r="S356" s="2">
        <f t="shared" si="364"/>
        <v>0.57976310910377304</v>
      </c>
      <c r="T356" s="2">
        <f t="shared" si="365"/>
        <v>2.0128496317304223</v>
      </c>
      <c r="U356" s="16">
        <f>INDEX('Team forecast'!$B$2:$AO$26,MATCH('Master data'!$B356,'Team forecast'!$B$2:$B$26,0),MATCH('Master data'!U$1,'Team forecast'!$B$2:$AO$2,0))</f>
        <v>9.3525179856115109E-2</v>
      </c>
      <c r="V356" s="16">
        <f>INDEX('Team forecast'!$B$2:$AO$26,MATCH('Master data'!$B356,'Team forecast'!$B$2:$B$26,0),MATCH('Master data'!V$1,'Team forecast'!$B$2:$AO$2,0))</f>
        <v>0.18705035971223019</v>
      </c>
      <c r="W356" s="16">
        <f>INDEX('Team forecast'!$B$2:$AO$26,MATCH('Master data'!$B356,'Team forecast'!$B$2:$B$26,0),MATCH('Master data'!W$1,'Team forecast'!$B$2:$AO$2,0))</f>
        <v>0.71942446043165476</v>
      </c>
      <c r="X356" s="5">
        <f t="shared" si="366"/>
        <v>-5000</v>
      </c>
      <c r="Y356" s="5">
        <f t="shared" si="367"/>
        <v>0</v>
      </c>
      <c r="Z356" s="5">
        <f t="shared" si="368"/>
        <v>0</v>
      </c>
      <c r="AA356" s="5">
        <f t="shared" si="369"/>
        <v>0</v>
      </c>
      <c r="AB356" s="5">
        <f t="shared" si="370"/>
        <v>0</v>
      </c>
      <c r="AC356" s="5">
        <f t="shared" si="371"/>
        <v>0</v>
      </c>
      <c r="AD356" s="5">
        <f t="shared" si="372"/>
        <v>0</v>
      </c>
      <c r="AE356" s="5">
        <f t="shared" si="373"/>
        <v>0</v>
      </c>
      <c r="AF356" s="5">
        <f t="shared" si="374"/>
        <v>0</v>
      </c>
      <c r="AG356" s="5">
        <f t="shared" si="375"/>
        <v>0</v>
      </c>
      <c r="AH356" s="5">
        <f t="shared" si="376"/>
        <v>0</v>
      </c>
      <c r="AI356" s="5">
        <f t="shared" si="377"/>
        <v>0</v>
      </c>
      <c r="AJ356" s="5">
        <f t="shared" si="378"/>
        <v>0</v>
      </c>
      <c r="AK356" s="5">
        <f>IFERROR(SUM(X356:AJ356),-5000)*((Cockpit!$C$3)^0)</f>
        <v>-5000</v>
      </c>
      <c r="AL356" s="16">
        <f>INDEX('Team forecast'!$B$2:$AO$26,MATCH('Master data'!$B356,'Team forecast'!$B$2:$B$26,0),MATCH('Master data'!AL$1,'Team forecast'!$B$2:$AO$2,0))</f>
        <v>0.97166693173319041</v>
      </c>
      <c r="AM356" s="16">
        <f>INDEX('Team forecast'!$B$2:$AO$26,MATCH('Master data'!$B356,'Team forecast'!$B$2:$B$26,0),MATCH('Master data'!AM$1,'Team forecast'!$B$2:$AO$2,0))</f>
        <v>1.3771320398413547</v>
      </c>
      <c r="AN356" s="16">
        <f>INDEX('Team forecast'!$B$2:$AO$26,MATCH('Master data'!$B356,'Team forecast'!$B$2:$B$26,0),MATCH('Master data'!AN$1,'Team forecast'!$B$2:$AO$2,0))</f>
        <v>0.25230110595790223</v>
      </c>
      <c r="AO356" s="16">
        <f>INDEX('Team forecast'!$B$2:$AO$26,MATCH('Master data'!$B356,'Team forecast'!$B$2:$B$26,0),MATCH('Master data'!AO$1,'Team forecast'!$B$2:$AO$2,0))</f>
        <v>3.1898156849826957</v>
      </c>
      <c r="AP356" s="16">
        <f>INDEX('Team forecast'!$B$2:$AO$26,MATCH('Master data'!$B356,'Team forecast'!$B$2:$B$26,0),MATCH('Master data'!AP$1,'Team forecast'!$B$2:$AO$2,0))</f>
        <v>3.7631789965718299</v>
      </c>
      <c r="AQ356" s="5">
        <f t="shared" si="379"/>
        <v>-5000</v>
      </c>
      <c r="AR356" s="5">
        <f>INDEX('Team forecast'!$B$2:$AO$26,MATCH('Master data'!$B356,'Team forecast'!$B$2:$B$26,0),MATCH('Master data'!AR$1,'Team forecast'!$B$2:$AO$2,0))*IF(X356&gt;0,25000,0)</f>
        <v>0</v>
      </c>
      <c r="AS356" s="16">
        <f>INDEX('Team forecast'!$B$2:$AO$26,MATCH('Master data'!$B356,'Team forecast'!$B$2:$B$26,0),MATCH('Master data'!AS$1,'Team forecast'!$B$2:$AO$2,0))*IF(X356&gt;0,5000,0)</f>
        <v>0</v>
      </c>
      <c r="AT356" s="16">
        <f>INDEX('Team forecast'!$B$2:$AO$26,MATCH('Master data'!$B356,'Team forecast'!$B$2:$B$26,0),MATCH('Master data'!AT$1,'Team forecast'!$B$2:$AO$2,0))*IF(X356&gt;0,-15000,0)</f>
        <v>0</v>
      </c>
      <c r="AU356" s="5">
        <f t="shared" si="380"/>
        <v>0</v>
      </c>
      <c r="AV356" s="5">
        <f t="shared" si="381"/>
        <v>0</v>
      </c>
      <c r="AW356" s="5">
        <f t="shared" si="382"/>
        <v>0</v>
      </c>
      <c r="AX356" s="5">
        <f t="shared" si="383"/>
        <v>0</v>
      </c>
      <c r="AY356" s="5">
        <f t="shared" si="384"/>
        <v>0</v>
      </c>
      <c r="AZ356" s="5">
        <f t="shared" si="385"/>
        <v>0</v>
      </c>
      <c r="BA356" s="5">
        <f t="shared" si="386"/>
        <v>0</v>
      </c>
      <c r="BB356" s="5">
        <f t="shared" si="387"/>
        <v>0</v>
      </c>
      <c r="BC356" s="5">
        <f t="shared" si="388"/>
        <v>0</v>
      </c>
      <c r="BD356" s="5">
        <f t="shared" si="389"/>
        <v>-5000</v>
      </c>
      <c r="BE356" s="16">
        <f>INDEX('Team forecast'!$B$2:$AO$26,MATCH('Master data'!$B356,'Team forecast'!$B$2:$B$26,0),MATCH('Master data'!BE$1,'Team forecast'!$B$2:$AO$2,0))</f>
        <v>0</v>
      </c>
      <c r="BF356" s="16">
        <f>INDEX('Team forecast'!$B$2:$AO$26,MATCH('Master data'!$B356,'Team forecast'!$B$2:$B$26,0),MATCH('Master data'!BF$1,'Team forecast'!$B$2:$AO$2,0))</f>
        <v>0</v>
      </c>
      <c r="BG356" s="16">
        <f>INDEX('Team forecast'!$B$2:$AO$26,MATCH('Master data'!$B356,'Team forecast'!$B$2:$B$26,0),MATCH('Master data'!BG$1,'Team forecast'!$B$2:$AO$2,0))</f>
        <v>0</v>
      </c>
      <c r="BH356" s="16">
        <f>INDEX('Team forecast'!$B$2:$AO$26,MATCH('Master data'!$B356,'Team forecast'!$B$2:$B$26,0),MATCH('Master data'!BH$1,'Team forecast'!$B$2:$AO$2,0))</f>
        <v>0</v>
      </c>
      <c r="BI356" s="16">
        <f>INDEX('Team forecast'!$B$2:$AO$26,MATCH('Master data'!$B356,'Team forecast'!$B$2:$B$26,0),MATCH('Master data'!BI$1,'Team forecast'!$B$2:$AO$2,0))</f>
        <v>0</v>
      </c>
      <c r="BJ356" s="5">
        <f t="shared" si="390"/>
        <v>-5000</v>
      </c>
      <c r="BK356" s="5">
        <f>INDEX('Team forecast'!$R$3:$BH$26,MATCH($B356,'Team forecast'!$B$3:$B$26,0),MATCH(BK$1,'Team forecast'!$R$2:$BH$2,0))*IF($X356&gt;0,25000,0)</f>
        <v>0</v>
      </c>
      <c r="BL356" s="5">
        <f>INDEX('Team forecast'!$R$3:$BH$26,MATCH($B356,'Team forecast'!$B$3:$B$26,0),MATCH(BL$1,'Team forecast'!$R$2:$BH$2,0))*IF($X356&gt;0,5000,0)</f>
        <v>0</v>
      </c>
      <c r="BM356" s="5">
        <f>INDEX('Team forecast'!$R$3:$BH$26,MATCH($B356,'Team forecast'!$B$3:$B$26,0),MATCH(BM$1,'Team forecast'!$R$2:$BH$2,0))*IF($X356&gt;0,-15000,0)</f>
        <v>0</v>
      </c>
      <c r="BN356" s="5">
        <f t="shared" si="391"/>
        <v>0</v>
      </c>
      <c r="BO356" s="5">
        <f t="shared" si="392"/>
        <v>0</v>
      </c>
      <c r="BP356" s="5">
        <f t="shared" si="393"/>
        <v>0</v>
      </c>
      <c r="BQ356" s="5">
        <f t="shared" si="394"/>
        <v>0</v>
      </c>
      <c r="BR356" s="5">
        <f t="shared" si="395"/>
        <v>0</v>
      </c>
      <c r="BS356" s="5">
        <f t="shared" si="396"/>
        <v>0</v>
      </c>
      <c r="BT356" s="5">
        <f t="shared" si="397"/>
        <v>0</v>
      </c>
      <c r="BU356" s="5">
        <f t="shared" si="398"/>
        <v>0</v>
      </c>
      <c r="BV356" s="5">
        <f t="shared" si="399"/>
        <v>0</v>
      </c>
      <c r="BW356" s="5">
        <f t="shared" si="400"/>
        <v>0</v>
      </c>
      <c r="BX356" s="5">
        <f t="shared" si="401"/>
        <v>-5000</v>
      </c>
      <c r="BY356" s="5">
        <f t="shared" si="402"/>
        <v>-15000</v>
      </c>
      <c r="BZ356" s="5">
        <f>MAX(INDEX('Team forecast'!$R$3:$BH$26,MATCH($B356,'Team forecast'!$B$3:$B$26,0),MATCH(BZ$1,'Team forecast'!$R$2:$BH$2,0))*($BX356)-(1-INDEX('Team forecast'!$R$3:$BH$26,MATCH($B356,'Team forecast'!$B$3:$B$26,0),MATCH(BZ$1,'Team forecast'!$R$2:$BH$2,0)))*(BY356+CH356)*0.01,-5000)</f>
        <v>-5000</v>
      </c>
      <c r="CA356" s="5">
        <f>MAX(INDEX('Team forecast'!$R$3:$BH$26,MATCH($B356,'Team forecast'!$B$3:$B$26,0),MATCH(CA$1,'Team forecast'!$R$2:$BH$2,0))*$BX356-(1-INDEX('Team forecast'!$R$3:$BH$26,MATCH($B356,'Team forecast'!$B$3:$B$26,0),MATCH(CA$1,'Team forecast'!$R$2:$BH$2,0)))*(BY356+BX356+CH356)*0.01,-5000)</f>
        <v>-5000</v>
      </c>
      <c r="CB356" s="5">
        <f>MAX(INDEX('Team forecast'!$R$3:$BH$26,MATCH($B356,'Team forecast'!$B$3:$B$26,0),MATCH(CB$1,'Team forecast'!$R$2:$BH$2,0))*$BX356-(1-INDEX('Team forecast'!$R$3:$BH$26,MATCH($B356,'Team forecast'!$B$3:$B$26,0),MATCH(CB$1,'Team forecast'!$R$2:$BH$2,0)))*(BY356+BX356*2+CH356)*0.01,0)</f>
        <v>0</v>
      </c>
      <c r="CC356" s="5">
        <v>0</v>
      </c>
      <c r="CD356" s="5">
        <f>+AK356+BD356*Cockpit!$C$3+BW356*Cockpit!$C$3^2+BZ356*Cockpit!$C$3^3+CA356*Cockpit!$C$3^4+CB356*Cockpit!$C$3^5+CC356*Cockpit!$C$3^6</f>
        <v>-10802.469135802468</v>
      </c>
      <c r="CE356" s="5"/>
      <c r="CF356" s="5"/>
      <c r="CG356" s="5">
        <v>0</v>
      </c>
      <c r="CH356" s="5">
        <f t="shared" si="403"/>
        <v>2502000</v>
      </c>
      <c r="CI356" s="5">
        <f t="shared" si="404"/>
        <v>2502000</v>
      </c>
      <c r="CJ356" s="1">
        <f t="shared" si="405"/>
        <v>-4.0000000000000001E-3</v>
      </c>
      <c r="CK356" s="5">
        <f>RANK(CD356,$CD$2:$CD$622)+COUNTIF($CD$2:$CD356,$CD356)-1</f>
        <v>524</v>
      </c>
      <c r="CL356" s="5">
        <f>RANK(CJ356,$CJ$2:$CJ$622)+COUNTIF($CJ$2:$CJ356,$CJ356)-1</f>
        <v>523</v>
      </c>
    </row>
    <row r="357" spans="1:90" x14ac:dyDescent="0.3">
      <c r="A357" t="str">
        <f>Players!P358</f>
        <v>Tomas Vaclík</v>
      </c>
      <c r="B357" t="str">
        <f>Players!G358</f>
        <v>Czech Republic</v>
      </c>
      <c r="C357" t="str">
        <f>Players!AB358</f>
        <v>Goalkeeper</v>
      </c>
      <c r="D357" s="1"/>
      <c r="F357" t="str">
        <f>IFERROR(INDEX(Lookup!B:B,MATCH(INDEX(Players!C:C,MATCH(E357,Players!A:A,0)),Lookup!D:D,0)),"")</f>
        <v/>
      </c>
      <c r="G357">
        <f>IF(Players!AC358=0,10000000,Players!AC358)</f>
        <v>4157000</v>
      </c>
      <c r="H357" s="16">
        <f>INDEX('Team forecast'!$B$2:$AO$26,MATCH('Master data'!$B357,'Team forecast'!$B$2:$B$26,0),MATCH('Master data'!H$1,'Team forecast'!$B$2:$AO$2,0))</f>
        <v>1.0273865414141237</v>
      </c>
      <c r="I357" s="16">
        <f>INDEX('Team forecast'!$B$2:$AO$26,MATCH('Master data'!$B357,'Team forecast'!$B$2:$B$26,0),MATCH('Master data'!I$1,'Team forecast'!$B$2:$AO$2,0))</f>
        <v>1.3131656637198186</v>
      </c>
      <c r="J357" s="16">
        <f>INDEX('Team forecast'!$B$2:$AO$26,MATCH('Master data'!$B357,'Team forecast'!$B$2:$B$26,0),MATCH('Master data'!J$1,'Team forecast'!$B$2:$AO$2,0))</f>
        <v>0.26896724738675959</v>
      </c>
      <c r="K357" s="16">
        <f>INDEX('Team forecast'!$B$2:$AO$26,MATCH('Master data'!$B357,'Team forecast'!$B$2:$B$26,0),MATCH('Master data'!K$1,'Team forecast'!$B$2:$AO$2,0))</f>
        <v>3.0347417838694115</v>
      </c>
      <c r="L357" s="16">
        <f>INDEX('Team forecast'!$B$2:$AO$26,MATCH('Master data'!$B357,'Team forecast'!$B$2:$B$26,0),MATCH('Master data'!L$1,'Team forecast'!$B$2:$AO$2,0))</f>
        <v>3.4445853088529916</v>
      </c>
      <c r="M357">
        <f>IF(Players!BC358=1,95,0)</f>
        <v>95</v>
      </c>
      <c r="N357" s="2">
        <f>Players!BN358</f>
        <v>0</v>
      </c>
      <c r="O357" s="2">
        <f>Players!BO358</f>
        <v>0</v>
      </c>
      <c r="P357" s="2">
        <f>Players!BP358</f>
        <v>0</v>
      </c>
      <c r="Q357" s="2">
        <f>Players!BQ358</f>
        <v>0</v>
      </c>
      <c r="R357" s="2">
        <f>Players!BR358</f>
        <v>0</v>
      </c>
      <c r="S357" s="2">
        <f t="shared" si="364"/>
        <v>1.0273865414141237</v>
      </c>
      <c r="T357" s="2">
        <f t="shared" si="365"/>
        <v>1.3131656637198186</v>
      </c>
      <c r="U357" s="16">
        <f>INDEX('Team forecast'!$B$2:$AO$26,MATCH('Master data'!$B357,'Team forecast'!$B$2:$B$26,0),MATCH('Master data'!U$1,'Team forecast'!$B$2:$AO$2,0))</f>
        <v>0.27687804878048777</v>
      </c>
      <c r="V357" s="16">
        <f>INDEX('Team forecast'!$B$2:$AO$26,MATCH('Master data'!$B357,'Team forecast'!$B$2:$B$26,0),MATCH('Master data'!V$1,'Team forecast'!$B$2:$AO$2,0))</f>
        <v>0.28526829268292692</v>
      </c>
      <c r="W357" s="16">
        <f>INDEX('Team forecast'!$B$2:$AO$26,MATCH('Master data'!$B357,'Team forecast'!$B$2:$B$26,0),MATCH('Master data'!W$1,'Team forecast'!$B$2:$AO$2,0))</f>
        <v>0.43785365853658542</v>
      </c>
      <c r="X357" s="5">
        <f t="shared" si="366"/>
        <v>7000</v>
      </c>
      <c r="Y357" s="5">
        <f t="shared" si="367"/>
        <v>6921.9512195121943</v>
      </c>
      <c r="Z357" s="5">
        <f t="shared" si="368"/>
        <v>1426.3414634146345</v>
      </c>
      <c r="AA357" s="5">
        <f t="shared" si="369"/>
        <v>-6567.8048780487816</v>
      </c>
      <c r="AB357" s="5">
        <f t="shared" si="370"/>
        <v>0</v>
      </c>
      <c r="AC357" s="5">
        <f t="shared" si="371"/>
        <v>0</v>
      </c>
      <c r="AD357" s="5">
        <f t="shared" si="372"/>
        <v>0</v>
      </c>
      <c r="AE357" s="5">
        <f t="shared" si="373"/>
        <v>20172.54355400697</v>
      </c>
      <c r="AF357" s="5">
        <f t="shared" si="374"/>
        <v>10657.098225665864</v>
      </c>
      <c r="AG357" s="5">
        <f t="shared" si="375"/>
        <v>0</v>
      </c>
      <c r="AH357" s="5">
        <f t="shared" si="376"/>
        <v>0</v>
      </c>
      <c r="AI357" s="5">
        <f t="shared" si="377"/>
        <v>10273.865414141237</v>
      </c>
      <c r="AJ357" s="5">
        <f t="shared" si="378"/>
        <v>-10505.325309758549</v>
      </c>
      <c r="AK357" s="5">
        <f>IFERROR(SUM(X357:AJ357),-5000)*((Cockpit!$C$3)^0)</f>
        <v>39378.669688933565</v>
      </c>
      <c r="AL357" s="16">
        <f>INDEX('Team forecast'!$B$2:$AO$26,MATCH('Master data'!$B357,'Team forecast'!$B$2:$B$26,0),MATCH('Master data'!AL$1,'Team forecast'!$B$2:$AO$2,0))</f>
        <v>0.84440251645874609</v>
      </c>
      <c r="AM357" s="16">
        <f>INDEX('Team forecast'!$B$2:$AO$26,MATCH('Master data'!$B357,'Team forecast'!$B$2:$B$26,0),MATCH('Master data'!AM$1,'Team forecast'!$B$2:$AO$2,0))</f>
        <v>2.1353866977743117</v>
      </c>
      <c r="AN357" s="16">
        <f>INDEX('Team forecast'!$B$2:$AO$26,MATCH('Master data'!$B357,'Team forecast'!$B$2:$B$26,0),MATCH('Master data'!AN$1,'Team forecast'!$B$2:$AO$2,0))</f>
        <v>0.1181988742964353</v>
      </c>
      <c r="AO357" s="16">
        <f>INDEX('Team forecast'!$B$2:$AO$26,MATCH('Master data'!$B357,'Team forecast'!$B$2:$B$26,0),MATCH('Master data'!AO$1,'Team forecast'!$B$2:$AO$2,0))</f>
        <v>2.4942351255396811</v>
      </c>
      <c r="AP357" s="16">
        <f>INDEX('Team forecast'!$B$2:$AO$26,MATCH('Master data'!$B357,'Team forecast'!$B$2:$B$26,0),MATCH('Master data'!AP$1,'Team forecast'!$B$2:$AO$2,0))</f>
        <v>5.6013661117497024</v>
      </c>
      <c r="AQ357" s="5">
        <f t="shared" si="379"/>
        <v>7000</v>
      </c>
      <c r="AR357" s="5">
        <f>INDEX('Team forecast'!$B$2:$AO$26,MATCH('Master data'!$B357,'Team forecast'!$B$2:$B$26,0),MATCH('Master data'!AR$1,'Team forecast'!$B$2:$AO$2,0))*IF(X357&gt;0,25000,0)</f>
        <v>2954.9718574108824</v>
      </c>
      <c r="AS357" s="16">
        <f>INDEX('Team forecast'!$B$2:$AO$26,MATCH('Master data'!$B357,'Team forecast'!$B$2:$B$26,0),MATCH('Master data'!AS$1,'Team forecast'!$B$2:$AO$2,0))*IF(X357&gt;0,5000,0)</f>
        <v>1125.7035647279549</v>
      </c>
      <c r="AT357" s="16">
        <f>INDEX('Team forecast'!$B$2:$AO$26,MATCH('Master data'!$B357,'Team forecast'!$B$2:$B$26,0),MATCH('Master data'!AT$1,'Team forecast'!$B$2:$AO$2,0))*IF(X357&gt;0,-15000,0)</f>
        <v>-9849.9061913696078</v>
      </c>
      <c r="AU357" s="5">
        <f t="shared" si="380"/>
        <v>0</v>
      </c>
      <c r="AV357" s="5">
        <f t="shared" si="381"/>
        <v>0</v>
      </c>
      <c r="AW357" s="5">
        <f t="shared" si="382"/>
        <v>0</v>
      </c>
      <c r="AX357" s="5">
        <f t="shared" si="383"/>
        <v>8864.9155722326468</v>
      </c>
      <c r="AY357" s="5">
        <f t="shared" si="384"/>
        <v>17329.897069876955</v>
      </c>
      <c r="AZ357" s="5">
        <f t="shared" si="385"/>
        <v>0</v>
      </c>
      <c r="BA357" s="5">
        <f t="shared" si="386"/>
        <v>0</v>
      </c>
      <c r="BB357" s="5">
        <f t="shared" si="387"/>
        <v>8444.0251645874614</v>
      </c>
      <c r="BC357" s="5">
        <f t="shared" si="388"/>
        <v>-17083.093582194495</v>
      </c>
      <c r="BD357" s="5">
        <f t="shared" si="389"/>
        <v>18786.513455271801</v>
      </c>
      <c r="BE357" s="16">
        <f>INDEX('Team forecast'!$B$2:$AO$26,MATCH('Master data'!$B357,'Team forecast'!$B$2:$B$26,0),MATCH('Master data'!BE$1,'Team forecast'!$B$2:$AO$2,0))</f>
        <v>0</v>
      </c>
      <c r="BF357" s="16">
        <f>INDEX('Team forecast'!$B$2:$AO$26,MATCH('Master data'!$B357,'Team forecast'!$B$2:$B$26,0),MATCH('Master data'!BF$1,'Team forecast'!$B$2:$AO$2,0))</f>
        <v>0</v>
      </c>
      <c r="BG357" s="16">
        <f>INDEX('Team forecast'!$B$2:$AO$26,MATCH('Master data'!$B357,'Team forecast'!$B$2:$B$26,0),MATCH('Master data'!BG$1,'Team forecast'!$B$2:$AO$2,0))</f>
        <v>0</v>
      </c>
      <c r="BH357" s="16">
        <f>INDEX('Team forecast'!$B$2:$AO$26,MATCH('Master data'!$B357,'Team forecast'!$B$2:$B$26,0),MATCH('Master data'!BH$1,'Team forecast'!$B$2:$AO$2,0))</f>
        <v>0</v>
      </c>
      <c r="BI357" s="16">
        <f>INDEX('Team forecast'!$B$2:$AO$26,MATCH('Master data'!$B357,'Team forecast'!$B$2:$B$26,0),MATCH('Master data'!BI$1,'Team forecast'!$B$2:$AO$2,0))</f>
        <v>0</v>
      </c>
      <c r="BJ357" s="5">
        <f t="shared" si="390"/>
        <v>7000</v>
      </c>
      <c r="BK357" s="5">
        <f>INDEX('Team forecast'!$R$3:$BH$26,MATCH($B357,'Team forecast'!$B$3:$B$26,0),MATCH(BK$1,'Team forecast'!$R$2:$BH$2,0))*IF($X357&gt;0,25000,0)</f>
        <v>0</v>
      </c>
      <c r="BL357" s="5">
        <f>INDEX('Team forecast'!$R$3:$BH$26,MATCH($B357,'Team forecast'!$B$3:$B$26,0),MATCH(BL$1,'Team forecast'!$R$2:$BH$2,0))*IF($X357&gt;0,5000,0)</f>
        <v>0</v>
      </c>
      <c r="BM357" s="5">
        <f>INDEX('Team forecast'!$R$3:$BH$26,MATCH($B357,'Team forecast'!$B$3:$B$26,0),MATCH(BM$1,'Team forecast'!$R$2:$BH$2,0))*IF($X357&gt;0,-15000,0)</f>
        <v>0</v>
      </c>
      <c r="BN357" s="5">
        <f t="shared" si="391"/>
        <v>0</v>
      </c>
      <c r="BO357" s="5">
        <f t="shared" si="392"/>
        <v>0</v>
      </c>
      <c r="BP357" s="5">
        <f t="shared" si="393"/>
        <v>0</v>
      </c>
      <c r="BQ357" s="5">
        <f t="shared" si="394"/>
        <v>0</v>
      </c>
      <c r="BR357" s="5">
        <f t="shared" si="395"/>
        <v>0</v>
      </c>
      <c r="BS357" s="5">
        <f t="shared" si="396"/>
        <v>0</v>
      </c>
      <c r="BT357" s="5">
        <f t="shared" si="397"/>
        <v>0</v>
      </c>
      <c r="BU357" s="5">
        <f t="shared" si="398"/>
        <v>0</v>
      </c>
      <c r="BV357" s="5">
        <f t="shared" si="399"/>
        <v>0</v>
      </c>
      <c r="BW357" s="5">
        <f t="shared" si="400"/>
        <v>0</v>
      </c>
      <c r="BX357" s="5">
        <f t="shared" si="401"/>
        <v>29082.591572102683</v>
      </c>
      <c r="BY357" s="5">
        <f t="shared" si="402"/>
        <v>87247.774716308049</v>
      </c>
      <c r="BZ357" s="5">
        <f>MAX(INDEX('Team forecast'!$R$3:$BH$26,MATCH($B357,'Team forecast'!$B$3:$B$26,0),MATCH(BZ$1,'Team forecast'!$R$2:$BH$2,0))*($BX357)-(1-INDEX('Team forecast'!$R$3:$BH$26,MATCH($B357,'Team forecast'!$B$3:$B$26,0),MATCH(BZ$1,'Team forecast'!$R$2:$BH$2,0)))*(BY357+CH357)*0.01,-5000)</f>
        <v>-5000</v>
      </c>
      <c r="CA357" s="5">
        <f>MAX(INDEX('Team forecast'!$R$3:$BH$26,MATCH($B357,'Team forecast'!$B$3:$B$26,0),MATCH(CA$1,'Team forecast'!$R$2:$BH$2,0))*$BX357-(1-INDEX('Team forecast'!$R$3:$BH$26,MATCH($B357,'Team forecast'!$B$3:$B$26,0),MATCH(CA$1,'Team forecast'!$R$2:$BH$2,0)))*(BY357+BX357+CH357)*0.01,-5000)</f>
        <v>-5000</v>
      </c>
      <c r="CB357" s="5">
        <f>MAX(INDEX('Team forecast'!$R$3:$BH$26,MATCH($B357,'Team forecast'!$B$3:$B$26,0),MATCH(CB$1,'Team forecast'!$R$2:$BH$2,0))*$BX357-(1-INDEX('Team forecast'!$R$3:$BH$26,MATCH($B357,'Team forecast'!$B$3:$B$26,0),MATCH(CB$1,'Team forecast'!$R$2:$BH$2,0)))*(BY357+BX357*2+CH357)*0.01,0)</f>
        <v>0</v>
      </c>
      <c r="CC357" s="5">
        <v>0</v>
      </c>
      <c r="CD357" s="5">
        <f>+AK357+BD357*Cockpit!$C$3+BW357*Cockpit!$C$3^2+BZ357*Cockpit!$C$3^3+CA357*Cockpit!$C$3^4+CB357*Cockpit!$C$3^5+CC357*Cockpit!$C$3^6</f>
        <v>49433.876189978961</v>
      </c>
      <c r="CE357" s="5"/>
      <c r="CF357" s="5"/>
      <c r="CG357" s="5">
        <v>0</v>
      </c>
      <c r="CH357" s="5">
        <f t="shared" si="403"/>
        <v>4157000</v>
      </c>
      <c r="CI357" s="5">
        <f t="shared" si="404"/>
        <v>4157000</v>
      </c>
      <c r="CJ357" s="1">
        <f t="shared" si="405"/>
        <v>1.2E-2</v>
      </c>
      <c r="CK357" s="5">
        <f>RANK(CD357,$CD$2:$CD$622)+COUNTIF($CD$2:$CD357,$CD357)-1</f>
        <v>176</v>
      </c>
      <c r="CL357" s="5">
        <f>RANK(CJ357,$CJ$2:$CJ$622)+COUNTIF($CJ$2:$CJ357,$CJ357)-1</f>
        <v>207</v>
      </c>
    </row>
    <row r="358" spans="1:90" x14ac:dyDescent="0.3">
      <c r="A358" t="str">
        <f>Players!P359</f>
        <v>Tomáš Koubek</v>
      </c>
      <c r="B358" t="str">
        <f>Players!G359</f>
        <v>Czech Republic</v>
      </c>
      <c r="C358" t="str">
        <f>Players!AB359</f>
        <v>Midfield</v>
      </c>
      <c r="D358" s="1"/>
      <c r="F358" t="str">
        <f>IFERROR(INDEX(Lookup!B:B,MATCH(INDEX(Players!C:C,MATCH(E358,Players!A:A,0)),Lookup!D:D,0)),"")</f>
        <v/>
      </c>
      <c r="G358">
        <f>IF(Players!AC359=0,10000000,Players!AC359)</f>
        <v>5102000</v>
      </c>
      <c r="H358" s="16">
        <f>INDEX('Team forecast'!$B$2:$AO$26,MATCH('Master data'!$B358,'Team forecast'!$B$2:$B$26,0),MATCH('Master data'!H$1,'Team forecast'!$B$2:$AO$2,0))</f>
        <v>1.0273865414141237</v>
      </c>
      <c r="I358" s="16">
        <f>INDEX('Team forecast'!$B$2:$AO$26,MATCH('Master data'!$B358,'Team forecast'!$B$2:$B$26,0),MATCH('Master data'!I$1,'Team forecast'!$B$2:$AO$2,0))</f>
        <v>1.3131656637198186</v>
      </c>
      <c r="J358" s="16">
        <f>INDEX('Team forecast'!$B$2:$AO$26,MATCH('Master data'!$B358,'Team forecast'!$B$2:$B$26,0),MATCH('Master data'!J$1,'Team forecast'!$B$2:$AO$2,0))</f>
        <v>0.26896724738675959</v>
      </c>
      <c r="K358" s="16">
        <f>INDEX('Team forecast'!$B$2:$AO$26,MATCH('Master data'!$B358,'Team forecast'!$B$2:$B$26,0),MATCH('Master data'!K$1,'Team forecast'!$B$2:$AO$2,0))</f>
        <v>3.0347417838694115</v>
      </c>
      <c r="L358" s="16">
        <f>INDEX('Team forecast'!$B$2:$AO$26,MATCH('Master data'!$B358,'Team forecast'!$B$2:$B$26,0),MATCH('Master data'!L$1,'Team forecast'!$B$2:$AO$2,0))</f>
        <v>3.4445853088529916</v>
      </c>
      <c r="M358">
        <f>IF(Players!BC359=1,95,0)</f>
        <v>0</v>
      </c>
      <c r="N358" s="2">
        <f>Players!BN359</f>
        <v>0</v>
      </c>
      <c r="O358" s="2">
        <f>Players!BO359</f>
        <v>0</v>
      </c>
      <c r="P358" s="2">
        <f>Players!BP359</f>
        <v>0</v>
      </c>
      <c r="Q358" s="2">
        <f>Players!BQ359</f>
        <v>1.3513513513513513E-2</v>
      </c>
      <c r="R358" s="2">
        <f>Players!BR359</f>
        <v>0</v>
      </c>
      <c r="S358" s="2">
        <f t="shared" si="364"/>
        <v>1.0273865414141237</v>
      </c>
      <c r="T358" s="2">
        <f t="shared" si="365"/>
        <v>1.3131656637198186</v>
      </c>
      <c r="U358" s="16">
        <f>INDEX('Team forecast'!$B$2:$AO$26,MATCH('Master data'!$B358,'Team forecast'!$B$2:$B$26,0),MATCH('Master data'!U$1,'Team forecast'!$B$2:$AO$2,0))</f>
        <v>0.27687804878048777</v>
      </c>
      <c r="V358" s="16">
        <f>INDEX('Team forecast'!$B$2:$AO$26,MATCH('Master data'!$B358,'Team forecast'!$B$2:$B$26,0),MATCH('Master data'!V$1,'Team forecast'!$B$2:$AO$2,0))</f>
        <v>0.28526829268292692</v>
      </c>
      <c r="W358" s="16">
        <f>INDEX('Team forecast'!$B$2:$AO$26,MATCH('Master data'!$B358,'Team forecast'!$B$2:$B$26,0),MATCH('Master data'!W$1,'Team forecast'!$B$2:$AO$2,0))</f>
        <v>0.43785365853658542</v>
      </c>
      <c r="X358" s="5">
        <f t="shared" si="366"/>
        <v>-5000</v>
      </c>
      <c r="Y358" s="5">
        <f t="shared" si="367"/>
        <v>0</v>
      </c>
      <c r="Z358" s="5">
        <f t="shared" si="368"/>
        <v>0</v>
      </c>
      <c r="AA358" s="5">
        <f t="shared" si="369"/>
        <v>0</v>
      </c>
      <c r="AB358" s="5">
        <f t="shared" si="370"/>
        <v>0</v>
      </c>
      <c r="AC358" s="5">
        <f t="shared" si="371"/>
        <v>0</v>
      </c>
      <c r="AD358" s="5">
        <f t="shared" si="372"/>
        <v>0</v>
      </c>
      <c r="AE358" s="5">
        <f t="shared" si="373"/>
        <v>0</v>
      </c>
      <c r="AF358" s="5">
        <f t="shared" si="374"/>
        <v>0</v>
      </c>
      <c r="AG358" s="5">
        <f t="shared" si="375"/>
        <v>0</v>
      </c>
      <c r="AH358" s="5">
        <f t="shared" si="376"/>
        <v>0</v>
      </c>
      <c r="AI358" s="5">
        <f t="shared" si="377"/>
        <v>0</v>
      </c>
      <c r="AJ358" s="5">
        <f t="shared" si="378"/>
        <v>0</v>
      </c>
      <c r="AK358" s="5">
        <f>IFERROR(SUM(X358:AJ358),-5000)*((Cockpit!$C$3)^0)</f>
        <v>-5000</v>
      </c>
      <c r="AL358" s="16">
        <f>INDEX('Team forecast'!$B$2:$AO$26,MATCH('Master data'!$B358,'Team forecast'!$B$2:$B$26,0),MATCH('Master data'!AL$1,'Team forecast'!$B$2:$AO$2,0))</f>
        <v>0.84440251645874609</v>
      </c>
      <c r="AM358" s="16">
        <f>INDEX('Team forecast'!$B$2:$AO$26,MATCH('Master data'!$B358,'Team forecast'!$B$2:$B$26,0),MATCH('Master data'!AM$1,'Team forecast'!$B$2:$AO$2,0))</f>
        <v>2.1353866977743117</v>
      </c>
      <c r="AN358" s="16">
        <f>INDEX('Team forecast'!$B$2:$AO$26,MATCH('Master data'!$B358,'Team forecast'!$B$2:$B$26,0),MATCH('Master data'!AN$1,'Team forecast'!$B$2:$AO$2,0))</f>
        <v>0.1181988742964353</v>
      </c>
      <c r="AO358" s="16">
        <f>INDEX('Team forecast'!$B$2:$AO$26,MATCH('Master data'!$B358,'Team forecast'!$B$2:$B$26,0),MATCH('Master data'!AO$1,'Team forecast'!$B$2:$AO$2,0))</f>
        <v>2.4942351255396811</v>
      </c>
      <c r="AP358" s="16">
        <f>INDEX('Team forecast'!$B$2:$AO$26,MATCH('Master data'!$B358,'Team forecast'!$B$2:$B$26,0),MATCH('Master data'!AP$1,'Team forecast'!$B$2:$AO$2,0))</f>
        <v>5.6013661117497024</v>
      </c>
      <c r="AQ358" s="5">
        <f t="shared" si="379"/>
        <v>-5000</v>
      </c>
      <c r="AR358" s="5">
        <f>INDEX('Team forecast'!$B$2:$AO$26,MATCH('Master data'!$B358,'Team forecast'!$B$2:$B$26,0),MATCH('Master data'!AR$1,'Team forecast'!$B$2:$AO$2,0))*IF(X358&gt;0,25000,0)</f>
        <v>0</v>
      </c>
      <c r="AS358" s="16">
        <f>INDEX('Team forecast'!$B$2:$AO$26,MATCH('Master data'!$B358,'Team forecast'!$B$2:$B$26,0),MATCH('Master data'!AS$1,'Team forecast'!$B$2:$AO$2,0))*IF(X358&gt;0,5000,0)</f>
        <v>0</v>
      </c>
      <c r="AT358" s="16">
        <f>INDEX('Team forecast'!$B$2:$AO$26,MATCH('Master data'!$B358,'Team forecast'!$B$2:$B$26,0),MATCH('Master data'!AT$1,'Team forecast'!$B$2:$AO$2,0))*IF(X358&gt;0,-15000,0)</f>
        <v>0</v>
      </c>
      <c r="AU358" s="5">
        <f t="shared" si="380"/>
        <v>0</v>
      </c>
      <c r="AV358" s="5">
        <f t="shared" si="381"/>
        <v>0</v>
      </c>
      <c r="AW358" s="5">
        <f t="shared" si="382"/>
        <v>0</v>
      </c>
      <c r="AX358" s="5">
        <f t="shared" si="383"/>
        <v>0</v>
      </c>
      <c r="AY358" s="5">
        <f t="shared" si="384"/>
        <v>0</v>
      </c>
      <c r="AZ358" s="5">
        <f t="shared" si="385"/>
        <v>0</v>
      </c>
      <c r="BA358" s="5">
        <f t="shared" si="386"/>
        <v>0</v>
      </c>
      <c r="BB358" s="5">
        <f t="shared" si="387"/>
        <v>0</v>
      </c>
      <c r="BC358" s="5">
        <f t="shared" si="388"/>
        <v>0</v>
      </c>
      <c r="BD358" s="5">
        <f t="shared" si="389"/>
        <v>-5000</v>
      </c>
      <c r="BE358" s="16">
        <f>INDEX('Team forecast'!$B$2:$AO$26,MATCH('Master data'!$B358,'Team forecast'!$B$2:$B$26,0),MATCH('Master data'!BE$1,'Team forecast'!$B$2:$AO$2,0))</f>
        <v>0</v>
      </c>
      <c r="BF358" s="16">
        <f>INDEX('Team forecast'!$B$2:$AO$26,MATCH('Master data'!$B358,'Team forecast'!$B$2:$B$26,0),MATCH('Master data'!BF$1,'Team forecast'!$B$2:$AO$2,0))</f>
        <v>0</v>
      </c>
      <c r="BG358" s="16">
        <f>INDEX('Team forecast'!$B$2:$AO$26,MATCH('Master data'!$B358,'Team forecast'!$B$2:$B$26,0),MATCH('Master data'!BG$1,'Team forecast'!$B$2:$AO$2,0))</f>
        <v>0</v>
      </c>
      <c r="BH358" s="16">
        <f>INDEX('Team forecast'!$B$2:$AO$26,MATCH('Master data'!$B358,'Team forecast'!$B$2:$B$26,0),MATCH('Master data'!BH$1,'Team forecast'!$B$2:$AO$2,0))</f>
        <v>0</v>
      </c>
      <c r="BI358" s="16">
        <f>INDEX('Team forecast'!$B$2:$AO$26,MATCH('Master data'!$B358,'Team forecast'!$B$2:$B$26,0),MATCH('Master data'!BI$1,'Team forecast'!$B$2:$AO$2,0))</f>
        <v>0</v>
      </c>
      <c r="BJ358" s="5">
        <f t="shared" si="390"/>
        <v>-5000</v>
      </c>
      <c r="BK358" s="5">
        <f>INDEX('Team forecast'!$R$3:$BH$26,MATCH($B358,'Team forecast'!$B$3:$B$26,0),MATCH(BK$1,'Team forecast'!$R$2:$BH$2,0))*IF($X358&gt;0,25000,0)</f>
        <v>0</v>
      </c>
      <c r="BL358" s="5">
        <f>INDEX('Team forecast'!$R$3:$BH$26,MATCH($B358,'Team forecast'!$B$3:$B$26,0),MATCH(BL$1,'Team forecast'!$R$2:$BH$2,0))*IF($X358&gt;0,5000,0)</f>
        <v>0</v>
      </c>
      <c r="BM358" s="5">
        <f>INDEX('Team forecast'!$R$3:$BH$26,MATCH($B358,'Team forecast'!$B$3:$B$26,0),MATCH(BM$1,'Team forecast'!$R$2:$BH$2,0))*IF($X358&gt;0,-15000,0)</f>
        <v>0</v>
      </c>
      <c r="BN358" s="5">
        <f t="shared" si="391"/>
        <v>0</v>
      </c>
      <c r="BO358" s="5">
        <f t="shared" si="392"/>
        <v>0</v>
      </c>
      <c r="BP358" s="5">
        <f t="shared" si="393"/>
        <v>0</v>
      </c>
      <c r="BQ358" s="5">
        <f t="shared" si="394"/>
        <v>0</v>
      </c>
      <c r="BR358" s="5">
        <f t="shared" si="395"/>
        <v>0</v>
      </c>
      <c r="BS358" s="5">
        <f t="shared" si="396"/>
        <v>0</v>
      </c>
      <c r="BT358" s="5">
        <f t="shared" si="397"/>
        <v>0</v>
      </c>
      <c r="BU358" s="5">
        <f t="shared" si="398"/>
        <v>0</v>
      </c>
      <c r="BV358" s="5">
        <f t="shared" si="399"/>
        <v>0</v>
      </c>
      <c r="BW358" s="5">
        <f t="shared" si="400"/>
        <v>0</v>
      </c>
      <c r="BX358" s="5">
        <f t="shared" si="401"/>
        <v>-5000</v>
      </c>
      <c r="BY358" s="5">
        <f t="shared" si="402"/>
        <v>-15000</v>
      </c>
      <c r="BZ358" s="5">
        <f>MAX(INDEX('Team forecast'!$R$3:$BH$26,MATCH($B358,'Team forecast'!$B$3:$B$26,0),MATCH(BZ$1,'Team forecast'!$R$2:$BH$2,0))*($BX358)-(1-INDEX('Team forecast'!$R$3:$BH$26,MATCH($B358,'Team forecast'!$B$3:$B$26,0),MATCH(BZ$1,'Team forecast'!$R$2:$BH$2,0)))*(BY358+CH358)*0.01,-5000)</f>
        <v>-5000</v>
      </c>
      <c r="CA358" s="5">
        <f>MAX(INDEX('Team forecast'!$R$3:$BH$26,MATCH($B358,'Team forecast'!$B$3:$B$26,0),MATCH(CA$1,'Team forecast'!$R$2:$BH$2,0))*$BX358-(1-INDEX('Team forecast'!$R$3:$BH$26,MATCH($B358,'Team forecast'!$B$3:$B$26,0),MATCH(CA$1,'Team forecast'!$R$2:$BH$2,0)))*(BY358+BX358+CH358)*0.01,-5000)</f>
        <v>-5000</v>
      </c>
      <c r="CB358" s="5">
        <f>MAX(INDEX('Team forecast'!$R$3:$BH$26,MATCH($B358,'Team forecast'!$B$3:$B$26,0),MATCH(CB$1,'Team forecast'!$R$2:$BH$2,0))*$BX358-(1-INDEX('Team forecast'!$R$3:$BH$26,MATCH($B358,'Team forecast'!$B$3:$B$26,0),MATCH(CB$1,'Team forecast'!$R$2:$BH$2,0)))*(BY358+BX358*2+CH358)*0.01,0)</f>
        <v>0</v>
      </c>
      <c r="CC358" s="5">
        <v>0</v>
      </c>
      <c r="CD358" s="5">
        <f>+AK358+BD358*Cockpit!$C$3+BW358*Cockpit!$C$3^2+BZ358*Cockpit!$C$3^3+CA358*Cockpit!$C$3^4+CB358*Cockpit!$C$3^5+CC358*Cockpit!$C$3^6</f>
        <v>-10802.469135802468</v>
      </c>
      <c r="CE358" s="5"/>
      <c r="CF358" s="5"/>
      <c r="CG358" s="5">
        <v>0</v>
      </c>
      <c r="CH358" s="5">
        <f t="shared" si="403"/>
        <v>5102000</v>
      </c>
      <c r="CI358" s="5">
        <f t="shared" si="404"/>
        <v>5102000</v>
      </c>
      <c r="CJ358" s="1">
        <f t="shared" si="405"/>
        <v>-2E-3</v>
      </c>
      <c r="CK358" s="5">
        <f>RANK(CD358,$CD$2:$CD$622)+COUNTIF($CD$2:$CD358,$CD358)-1</f>
        <v>525</v>
      </c>
      <c r="CL358" s="5">
        <f>RANK(CJ358,$CJ$2:$CJ$622)+COUNTIF($CJ$2:$CJ358,$CJ358)-1</f>
        <v>436</v>
      </c>
    </row>
    <row r="359" spans="1:90" x14ac:dyDescent="0.3">
      <c r="A359" t="str">
        <f>Players!P360</f>
        <v>Ondrej Celustka</v>
      </c>
      <c r="B359" t="str">
        <f>Players!G360</f>
        <v>Czech Republic</v>
      </c>
      <c r="C359" t="str">
        <f>Players!AB360</f>
        <v>Defense</v>
      </c>
      <c r="D359" s="1"/>
      <c r="F359" t="str">
        <f>IFERROR(INDEX(Lookup!B:B,MATCH(INDEX(Players!C:C,MATCH(E359,Players!A:A,0)),Lookup!D:D,0)),"")</f>
        <v/>
      </c>
      <c r="G359">
        <f>IF(Players!AC360=0,10000000,Players!AC360)</f>
        <v>3102000</v>
      </c>
      <c r="H359" s="16">
        <f>INDEX('Team forecast'!$B$2:$AO$26,MATCH('Master data'!$B359,'Team forecast'!$B$2:$B$26,0),MATCH('Master data'!H$1,'Team forecast'!$B$2:$AO$2,0))</f>
        <v>1.0273865414141237</v>
      </c>
      <c r="I359" s="16">
        <f>INDEX('Team forecast'!$B$2:$AO$26,MATCH('Master data'!$B359,'Team forecast'!$B$2:$B$26,0),MATCH('Master data'!I$1,'Team forecast'!$B$2:$AO$2,0))</f>
        <v>1.3131656637198186</v>
      </c>
      <c r="J359" s="16">
        <f>INDEX('Team forecast'!$B$2:$AO$26,MATCH('Master data'!$B359,'Team forecast'!$B$2:$B$26,0),MATCH('Master data'!J$1,'Team forecast'!$B$2:$AO$2,0))</f>
        <v>0.26896724738675959</v>
      </c>
      <c r="K359" s="16">
        <f>INDEX('Team forecast'!$B$2:$AO$26,MATCH('Master data'!$B359,'Team forecast'!$B$2:$B$26,0),MATCH('Master data'!K$1,'Team forecast'!$B$2:$AO$2,0))</f>
        <v>3.0347417838694115</v>
      </c>
      <c r="L359" s="16">
        <f>INDEX('Team forecast'!$B$2:$AO$26,MATCH('Master data'!$B359,'Team forecast'!$B$2:$B$26,0),MATCH('Master data'!L$1,'Team forecast'!$B$2:$AO$2,0))</f>
        <v>3.4445853088529916</v>
      </c>
      <c r="M359">
        <f>IF(Players!BC360=1,95,0)</f>
        <v>95</v>
      </c>
      <c r="N359" s="2">
        <f>Players!BN360</f>
        <v>0.11800447575017289</v>
      </c>
      <c r="O359" s="2">
        <f>Players!BO360</f>
        <v>0.12019114246686839</v>
      </c>
      <c r="P359" s="2">
        <f>Players!BP360</f>
        <v>0.17040175854108833</v>
      </c>
      <c r="Q359" s="2">
        <f>Players!BQ360</f>
        <v>0.17079937304075238</v>
      </c>
      <c r="R359" s="2">
        <f>Players!BR360</f>
        <v>3.526645768025078E-2</v>
      </c>
      <c r="S359" s="2">
        <f t="shared" si="364"/>
        <v>1.0273865414141237</v>
      </c>
      <c r="T359" s="2">
        <f t="shared" si="365"/>
        <v>1.3131656637198186</v>
      </c>
      <c r="U359" s="16">
        <f>INDEX('Team forecast'!$B$2:$AO$26,MATCH('Master data'!$B359,'Team forecast'!$B$2:$B$26,0),MATCH('Master data'!U$1,'Team forecast'!$B$2:$AO$2,0))</f>
        <v>0.27687804878048777</v>
      </c>
      <c r="V359" s="16">
        <f>INDEX('Team forecast'!$B$2:$AO$26,MATCH('Master data'!$B359,'Team forecast'!$B$2:$B$26,0),MATCH('Master data'!V$1,'Team forecast'!$B$2:$AO$2,0))</f>
        <v>0.28526829268292692</v>
      </c>
      <c r="W359" s="16">
        <f>INDEX('Team forecast'!$B$2:$AO$26,MATCH('Master data'!$B359,'Team forecast'!$B$2:$B$26,0),MATCH('Master data'!W$1,'Team forecast'!$B$2:$AO$2,0))</f>
        <v>0.43785365853658542</v>
      </c>
      <c r="X359" s="5">
        <f t="shared" si="366"/>
        <v>7000</v>
      </c>
      <c r="Y359" s="5">
        <f t="shared" si="367"/>
        <v>6921.9512195121943</v>
      </c>
      <c r="Z359" s="5">
        <f t="shared" si="368"/>
        <v>1426.3414634146345</v>
      </c>
      <c r="AA359" s="5">
        <f t="shared" si="369"/>
        <v>-6567.8048780487816</v>
      </c>
      <c r="AB359" s="5">
        <f t="shared" si="370"/>
        <v>18185.431531853541</v>
      </c>
      <c r="AC359" s="5">
        <f t="shared" si="371"/>
        <v>6174.1381083824053</v>
      </c>
      <c r="AD359" s="5">
        <f t="shared" si="372"/>
        <v>5171.2533668946717</v>
      </c>
      <c r="AE359" s="5">
        <f t="shared" si="373"/>
        <v>13448.36236933798</v>
      </c>
      <c r="AF359" s="5">
        <f t="shared" si="374"/>
        <v>0</v>
      </c>
      <c r="AG359" s="5">
        <f t="shared" si="375"/>
        <v>-3415.9874608150476</v>
      </c>
      <c r="AH359" s="5">
        <f t="shared" si="376"/>
        <v>-1763.3228840125389</v>
      </c>
      <c r="AI359" s="5">
        <f t="shared" si="377"/>
        <v>10273.865414141237</v>
      </c>
      <c r="AJ359" s="5">
        <f t="shared" si="378"/>
        <v>-10505.325309758549</v>
      </c>
      <c r="AK359" s="5">
        <f>IFERROR(SUM(X359:AJ359),-5000)*((Cockpit!$C$3)^0)</f>
        <v>46348.902940901746</v>
      </c>
      <c r="AL359" s="16">
        <f>INDEX('Team forecast'!$B$2:$AO$26,MATCH('Master data'!$B359,'Team forecast'!$B$2:$B$26,0),MATCH('Master data'!AL$1,'Team forecast'!$B$2:$AO$2,0))</f>
        <v>0.84440251645874609</v>
      </c>
      <c r="AM359" s="16">
        <f>INDEX('Team forecast'!$B$2:$AO$26,MATCH('Master data'!$B359,'Team forecast'!$B$2:$B$26,0),MATCH('Master data'!AM$1,'Team forecast'!$B$2:$AO$2,0))</f>
        <v>2.1353866977743117</v>
      </c>
      <c r="AN359" s="16">
        <f>INDEX('Team forecast'!$B$2:$AO$26,MATCH('Master data'!$B359,'Team forecast'!$B$2:$B$26,0),MATCH('Master data'!AN$1,'Team forecast'!$B$2:$AO$2,0))</f>
        <v>0.1181988742964353</v>
      </c>
      <c r="AO359" s="16">
        <f>INDEX('Team forecast'!$B$2:$AO$26,MATCH('Master data'!$B359,'Team forecast'!$B$2:$B$26,0),MATCH('Master data'!AO$1,'Team forecast'!$B$2:$AO$2,0))</f>
        <v>2.4942351255396811</v>
      </c>
      <c r="AP359" s="16">
        <f>INDEX('Team forecast'!$B$2:$AO$26,MATCH('Master data'!$B359,'Team forecast'!$B$2:$B$26,0),MATCH('Master data'!AP$1,'Team forecast'!$B$2:$AO$2,0))</f>
        <v>5.6013661117497024</v>
      </c>
      <c r="AQ359" s="5">
        <f t="shared" si="379"/>
        <v>7000</v>
      </c>
      <c r="AR359" s="5">
        <f>INDEX('Team forecast'!$B$2:$AO$26,MATCH('Master data'!$B359,'Team forecast'!$B$2:$B$26,0),MATCH('Master data'!AR$1,'Team forecast'!$B$2:$AO$2,0))*IF(X359&gt;0,25000,0)</f>
        <v>2954.9718574108824</v>
      </c>
      <c r="AS359" s="16">
        <f>INDEX('Team forecast'!$B$2:$AO$26,MATCH('Master data'!$B359,'Team forecast'!$B$2:$B$26,0),MATCH('Master data'!AS$1,'Team forecast'!$B$2:$AO$2,0))*IF(X359&gt;0,5000,0)</f>
        <v>1125.7035647279549</v>
      </c>
      <c r="AT359" s="16">
        <f>INDEX('Team forecast'!$B$2:$AO$26,MATCH('Master data'!$B359,'Team forecast'!$B$2:$B$26,0),MATCH('Master data'!AT$1,'Team forecast'!$B$2:$AO$2,0))*IF(X359&gt;0,-15000,0)</f>
        <v>-9849.9061913696078</v>
      </c>
      <c r="AU359" s="5">
        <f t="shared" si="380"/>
        <v>14946.491441526159</v>
      </c>
      <c r="AV359" s="5">
        <f t="shared" si="381"/>
        <v>5074.4851577537665</v>
      </c>
      <c r="AW359" s="5">
        <f t="shared" si="382"/>
        <v>4250.2205160691383</v>
      </c>
      <c r="AX359" s="5">
        <f t="shared" si="383"/>
        <v>5909.9437148217648</v>
      </c>
      <c r="AY359" s="5">
        <f t="shared" si="384"/>
        <v>0</v>
      </c>
      <c r="AZ359" s="5">
        <f t="shared" si="385"/>
        <v>-3415.9874608150476</v>
      </c>
      <c r="BA359" s="5">
        <f t="shared" si="386"/>
        <v>-1763.3228840125389</v>
      </c>
      <c r="BB359" s="5">
        <f t="shared" si="387"/>
        <v>8444.0251645874614</v>
      </c>
      <c r="BC359" s="5">
        <f t="shared" si="388"/>
        <v>-17083.093582194495</v>
      </c>
      <c r="BD359" s="5">
        <f t="shared" si="389"/>
        <v>17593.531298505441</v>
      </c>
      <c r="BE359" s="16">
        <f>INDEX('Team forecast'!$B$2:$AO$26,MATCH('Master data'!$B359,'Team forecast'!$B$2:$B$26,0),MATCH('Master data'!BE$1,'Team forecast'!$B$2:$AO$2,0))</f>
        <v>0</v>
      </c>
      <c r="BF359" s="16">
        <f>INDEX('Team forecast'!$B$2:$AO$26,MATCH('Master data'!$B359,'Team forecast'!$B$2:$B$26,0),MATCH('Master data'!BF$1,'Team forecast'!$B$2:$AO$2,0))</f>
        <v>0</v>
      </c>
      <c r="BG359" s="16">
        <f>INDEX('Team forecast'!$B$2:$AO$26,MATCH('Master data'!$B359,'Team forecast'!$B$2:$B$26,0),MATCH('Master data'!BG$1,'Team forecast'!$B$2:$AO$2,0))</f>
        <v>0</v>
      </c>
      <c r="BH359" s="16">
        <f>INDEX('Team forecast'!$B$2:$AO$26,MATCH('Master data'!$B359,'Team forecast'!$B$2:$B$26,0),MATCH('Master data'!BH$1,'Team forecast'!$B$2:$AO$2,0))</f>
        <v>0</v>
      </c>
      <c r="BI359" s="16">
        <f>INDEX('Team forecast'!$B$2:$AO$26,MATCH('Master data'!$B359,'Team forecast'!$B$2:$B$26,0),MATCH('Master data'!BI$1,'Team forecast'!$B$2:$AO$2,0))</f>
        <v>0</v>
      </c>
      <c r="BJ359" s="5">
        <f t="shared" si="390"/>
        <v>7000</v>
      </c>
      <c r="BK359" s="5">
        <f>INDEX('Team forecast'!$R$3:$BH$26,MATCH($B359,'Team forecast'!$B$3:$B$26,0),MATCH(BK$1,'Team forecast'!$R$2:$BH$2,0))*IF($X359&gt;0,25000,0)</f>
        <v>0</v>
      </c>
      <c r="BL359" s="5">
        <f>INDEX('Team forecast'!$R$3:$BH$26,MATCH($B359,'Team forecast'!$B$3:$B$26,0),MATCH(BL$1,'Team forecast'!$R$2:$BH$2,0))*IF($X359&gt;0,5000,0)</f>
        <v>0</v>
      </c>
      <c r="BM359" s="5">
        <f>INDEX('Team forecast'!$R$3:$BH$26,MATCH($B359,'Team forecast'!$B$3:$B$26,0),MATCH(BM$1,'Team forecast'!$R$2:$BH$2,0))*IF($X359&gt;0,-15000,0)</f>
        <v>0</v>
      </c>
      <c r="BN359" s="5">
        <f t="shared" si="391"/>
        <v>0</v>
      </c>
      <c r="BO359" s="5">
        <f t="shared" si="392"/>
        <v>0</v>
      </c>
      <c r="BP359" s="5">
        <f t="shared" si="393"/>
        <v>0</v>
      </c>
      <c r="BQ359" s="5">
        <f t="shared" si="394"/>
        <v>0</v>
      </c>
      <c r="BR359" s="5">
        <f t="shared" si="395"/>
        <v>0</v>
      </c>
      <c r="BS359" s="5">
        <f t="shared" si="396"/>
        <v>-3415.9874608150476</v>
      </c>
      <c r="BT359" s="5">
        <f t="shared" si="397"/>
        <v>-1763.3228840125389</v>
      </c>
      <c r="BU359" s="5">
        <f t="shared" si="398"/>
        <v>0</v>
      </c>
      <c r="BV359" s="5">
        <f t="shared" si="399"/>
        <v>0</v>
      </c>
      <c r="BW359" s="5">
        <f t="shared" si="400"/>
        <v>0</v>
      </c>
      <c r="BX359" s="5">
        <f t="shared" si="401"/>
        <v>31971.217119703593</v>
      </c>
      <c r="BY359" s="5">
        <f t="shared" si="402"/>
        <v>95913.65135911078</v>
      </c>
      <c r="BZ359" s="5">
        <f>MAX(INDEX('Team forecast'!$R$3:$BH$26,MATCH($B359,'Team forecast'!$B$3:$B$26,0),MATCH(BZ$1,'Team forecast'!$R$2:$BH$2,0))*($BX359)-(1-INDEX('Team forecast'!$R$3:$BH$26,MATCH($B359,'Team forecast'!$B$3:$B$26,0),MATCH(BZ$1,'Team forecast'!$R$2:$BH$2,0)))*(BY359+CH359)*0.01,-5000)</f>
        <v>984.96329738554778</v>
      </c>
      <c r="CA359" s="5">
        <f>MAX(INDEX('Team forecast'!$R$3:$BH$26,MATCH($B359,'Team forecast'!$B$3:$B$26,0),MATCH(CA$1,'Team forecast'!$R$2:$BH$2,0))*$BX359-(1-INDEX('Team forecast'!$R$3:$BH$26,MATCH($B359,'Team forecast'!$B$3:$B$26,0),MATCH(CA$1,'Team forecast'!$R$2:$BH$2,0)))*(BY359+BX359+CH359)*0.01,-5000)</f>
        <v>-5000</v>
      </c>
      <c r="CB359" s="5">
        <f>MAX(INDEX('Team forecast'!$R$3:$BH$26,MATCH($B359,'Team forecast'!$B$3:$B$26,0),MATCH(CB$1,'Team forecast'!$R$2:$BH$2,0))*$BX359-(1-INDEX('Team forecast'!$R$3:$BH$26,MATCH($B359,'Team forecast'!$B$3:$B$26,0),MATCH(CB$1,'Team forecast'!$R$2:$BH$2,0)))*(BY359+BX359*2+CH359)*0.01,0)</f>
        <v>0</v>
      </c>
      <c r="CC359" s="5">
        <v>0</v>
      </c>
      <c r="CD359" s="5">
        <f>+AK359+BD359*Cockpit!$C$3+BW359*Cockpit!$C$3^2+BZ359*Cockpit!$C$3^3+CA359*Cockpit!$C$3^4+CB359*Cockpit!$C$3^5+CC359*Cockpit!$C$3^6</f>
        <v>57382.110462587516</v>
      </c>
      <c r="CE359" s="5"/>
      <c r="CF359" s="5"/>
      <c r="CG359" s="5">
        <v>0</v>
      </c>
      <c r="CH359" s="5">
        <f t="shared" si="403"/>
        <v>3102000</v>
      </c>
      <c r="CI359" s="5">
        <f t="shared" si="404"/>
        <v>3102000</v>
      </c>
      <c r="CJ359" s="1">
        <f t="shared" si="405"/>
        <v>1.7999999999999999E-2</v>
      </c>
      <c r="CK359" s="5">
        <f>RANK(CD359,$CD$2:$CD$622)+COUNTIF($CD$2:$CD359,$CD359)-1</f>
        <v>161</v>
      </c>
      <c r="CL359" s="5">
        <f>RANK(CJ359,$CJ$2:$CJ$622)+COUNTIF($CJ$2:$CJ359,$CJ359)-1</f>
        <v>137</v>
      </c>
    </row>
    <row r="360" spans="1:90" x14ac:dyDescent="0.3">
      <c r="A360" t="str">
        <f>Players!P361</f>
        <v>Jan Boril</v>
      </c>
      <c r="B360" t="str">
        <f>Players!G361</f>
        <v>Czech Republic</v>
      </c>
      <c r="C360" t="str">
        <f>Players!AB361</f>
        <v>Defense</v>
      </c>
      <c r="D360" s="1"/>
      <c r="F360" t="str">
        <f>IFERROR(INDEX(Lookup!B:B,MATCH(INDEX(Players!C:C,MATCH(E360,Players!A:A,0)),Lookup!D:D,0)),"")</f>
        <v/>
      </c>
      <c r="G360">
        <f>IF(Players!AC361=0,10000000,Players!AC361)</f>
        <v>2602000</v>
      </c>
      <c r="H360" s="16">
        <f>INDEX('Team forecast'!$B$2:$AO$26,MATCH('Master data'!$B360,'Team forecast'!$B$2:$B$26,0),MATCH('Master data'!H$1,'Team forecast'!$B$2:$AO$2,0))</f>
        <v>1.0273865414141237</v>
      </c>
      <c r="I360" s="16">
        <f>INDEX('Team forecast'!$B$2:$AO$26,MATCH('Master data'!$B360,'Team forecast'!$B$2:$B$26,0),MATCH('Master data'!I$1,'Team forecast'!$B$2:$AO$2,0))</f>
        <v>1.3131656637198186</v>
      </c>
      <c r="J360" s="16">
        <f>INDEX('Team forecast'!$B$2:$AO$26,MATCH('Master data'!$B360,'Team forecast'!$B$2:$B$26,0),MATCH('Master data'!J$1,'Team forecast'!$B$2:$AO$2,0))</f>
        <v>0.26896724738675959</v>
      </c>
      <c r="K360" s="16">
        <f>INDEX('Team forecast'!$B$2:$AO$26,MATCH('Master data'!$B360,'Team forecast'!$B$2:$B$26,0),MATCH('Master data'!K$1,'Team forecast'!$B$2:$AO$2,0))</f>
        <v>3.0347417838694115</v>
      </c>
      <c r="L360" s="16">
        <f>INDEX('Team forecast'!$B$2:$AO$26,MATCH('Master data'!$B360,'Team forecast'!$B$2:$B$26,0),MATCH('Master data'!L$1,'Team forecast'!$B$2:$AO$2,0))</f>
        <v>3.4445853088529916</v>
      </c>
      <c r="M360">
        <f>IF(Players!BC361=1,95,0)</f>
        <v>95</v>
      </c>
      <c r="N360" s="2">
        <f>Players!BN361</f>
        <v>1.7349683449582161E-2</v>
      </c>
      <c r="O360" s="2">
        <f>Players!BO361</f>
        <v>2.5332360057801782E-2</v>
      </c>
      <c r="P360" s="2">
        <f>Players!BP361</f>
        <v>0</v>
      </c>
      <c r="Q360" s="2">
        <f>Players!BQ361</f>
        <v>0.33734177215189876</v>
      </c>
      <c r="R360" s="2">
        <f>Players!BR361</f>
        <v>0.06</v>
      </c>
      <c r="S360" s="2">
        <f t="shared" si="364"/>
        <v>1.0273865414141237</v>
      </c>
      <c r="T360" s="2">
        <f t="shared" si="365"/>
        <v>1.3131656637198186</v>
      </c>
      <c r="U360" s="16">
        <f>INDEX('Team forecast'!$B$2:$AO$26,MATCH('Master data'!$B360,'Team forecast'!$B$2:$B$26,0),MATCH('Master data'!U$1,'Team forecast'!$B$2:$AO$2,0))</f>
        <v>0.27687804878048777</v>
      </c>
      <c r="V360" s="16">
        <f>INDEX('Team forecast'!$B$2:$AO$26,MATCH('Master data'!$B360,'Team forecast'!$B$2:$B$26,0),MATCH('Master data'!V$1,'Team forecast'!$B$2:$AO$2,0))</f>
        <v>0.28526829268292692</v>
      </c>
      <c r="W360" s="16">
        <f>INDEX('Team forecast'!$B$2:$AO$26,MATCH('Master data'!$B360,'Team forecast'!$B$2:$B$26,0),MATCH('Master data'!W$1,'Team forecast'!$B$2:$AO$2,0))</f>
        <v>0.43785365853658542</v>
      </c>
      <c r="X360" s="5">
        <f t="shared" si="366"/>
        <v>7000</v>
      </c>
      <c r="Y360" s="5">
        <f t="shared" si="367"/>
        <v>6921.9512195121943</v>
      </c>
      <c r="Z360" s="5">
        <f t="shared" si="368"/>
        <v>1426.3414634146345</v>
      </c>
      <c r="AA360" s="5">
        <f t="shared" si="369"/>
        <v>-6567.8048780487816</v>
      </c>
      <c r="AB360" s="5">
        <f t="shared" si="370"/>
        <v>2673.7246910844119</v>
      </c>
      <c r="AC360" s="5">
        <f t="shared" si="371"/>
        <v>1301.3062892821133</v>
      </c>
      <c r="AD360" s="5">
        <f t="shared" si="372"/>
        <v>0</v>
      </c>
      <c r="AE360" s="5">
        <f t="shared" si="373"/>
        <v>13448.36236933798</v>
      </c>
      <c r="AF360" s="5">
        <f t="shared" si="374"/>
        <v>0</v>
      </c>
      <c r="AG360" s="5">
        <f t="shared" si="375"/>
        <v>-6746.835443037975</v>
      </c>
      <c r="AH360" s="5">
        <f t="shared" si="376"/>
        <v>-3000</v>
      </c>
      <c r="AI360" s="5">
        <f t="shared" si="377"/>
        <v>10273.865414141237</v>
      </c>
      <c r="AJ360" s="5">
        <f t="shared" si="378"/>
        <v>-10505.325309758549</v>
      </c>
      <c r="AK360" s="5">
        <f>IFERROR(SUM(X360:AJ360),-5000)*((Cockpit!$C$3)^0)</f>
        <v>16225.585815927263</v>
      </c>
      <c r="AL360" s="16">
        <f>INDEX('Team forecast'!$B$2:$AO$26,MATCH('Master data'!$B360,'Team forecast'!$B$2:$B$26,0),MATCH('Master data'!AL$1,'Team forecast'!$B$2:$AO$2,0))</f>
        <v>0.84440251645874609</v>
      </c>
      <c r="AM360" s="16">
        <f>INDEX('Team forecast'!$B$2:$AO$26,MATCH('Master data'!$B360,'Team forecast'!$B$2:$B$26,0),MATCH('Master data'!AM$1,'Team forecast'!$B$2:$AO$2,0))</f>
        <v>2.1353866977743117</v>
      </c>
      <c r="AN360" s="16">
        <f>INDEX('Team forecast'!$B$2:$AO$26,MATCH('Master data'!$B360,'Team forecast'!$B$2:$B$26,0),MATCH('Master data'!AN$1,'Team forecast'!$B$2:$AO$2,0))</f>
        <v>0.1181988742964353</v>
      </c>
      <c r="AO360" s="16">
        <f>INDEX('Team forecast'!$B$2:$AO$26,MATCH('Master data'!$B360,'Team forecast'!$B$2:$B$26,0),MATCH('Master data'!AO$1,'Team forecast'!$B$2:$AO$2,0))</f>
        <v>2.4942351255396811</v>
      </c>
      <c r="AP360" s="16">
        <f>INDEX('Team forecast'!$B$2:$AO$26,MATCH('Master data'!$B360,'Team forecast'!$B$2:$B$26,0),MATCH('Master data'!AP$1,'Team forecast'!$B$2:$AO$2,0))</f>
        <v>5.6013661117497024</v>
      </c>
      <c r="AQ360" s="5">
        <f t="shared" si="379"/>
        <v>7000</v>
      </c>
      <c r="AR360" s="5">
        <f>INDEX('Team forecast'!$B$2:$AO$26,MATCH('Master data'!$B360,'Team forecast'!$B$2:$B$26,0),MATCH('Master data'!AR$1,'Team forecast'!$B$2:$AO$2,0))*IF(X360&gt;0,25000,0)</f>
        <v>2954.9718574108824</v>
      </c>
      <c r="AS360" s="16">
        <f>INDEX('Team forecast'!$B$2:$AO$26,MATCH('Master data'!$B360,'Team forecast'!$B$2:$B$26,0),MATCH('Master data'!AS$1,'Team forecast'!$B$2:$AO$2,0))*IF(X360&gt;0,5000,0)</f>
        <v>1125.7035647279549</v>
      </c>
      <c r="AT360" s="16">
        <f>INDEX('Team forecast'!$B$2:$AO$26,MATCH('Master data'!$B360,'Team forecast'!$B$2:$B$26,0),MATCH('Master data'!AT$1,'Team forecast'!$B$2:$AO$2,0))*IF(X360&gt;0,-15000,0)</f>
        <v>-9849.9061913696078</v>
      </c>
      <c r="AU360" s="5">
        <f t="shared" si="380"/>
        <v>2197.5174546884755</v>
      </c>
      <c r="AV360" s="5">
        <f t="shared" si="381"/>
        <v>1069.5354290323426</v>
      </c>
      <c r="AW360" s="5">
        <f t="shared" si="382"/>
        <v>0</v>
      </c>
      <c r="AX360" s="5">
        <f t="shared" si="383"/>
        <v>5909.9437148217648</v>
      </c>
      <c r="AY360" s="5">
        <f t="shared" si="384"/>
        <v>0</v>
      </c>
      <c r="AZ360" s="5">
        <f t="shared" si="385"/>
        <v>-6746.835443037975</v>
      </c>
      <c r="BA360" s="5">
        <f t="shared" si="386"/>
        <v>-3000</v>
      </c>
      <c r="BB360" s="5">
        <f t="shared" si="387"/>
        <v>8444.0251645874614</v>
      </c>
      <c r="BC360" s="5">
        <f t="shared" si="388"/>
        <v>-17083.093582194495</v>
      </c>
      <c r="BD360" s="5">
        <f t="shared" si="389"/>
        <v>-7978.1380313331938</v>
      </c>
      <c r="BE360" s="16">
        <f>INDEX('Team forecast'!$B$2:$AO$26,MATCH('Master data'!$B360,'Team forecast'!$B$2:$B$26,0),MATCH('Master data'!BE$1,'Team forecast'!$B$2:$AO$2,0))</f>
        <v>0</v>
      </c>
      <c r="BF360" s="16">
        <f>INDEX('Team forecast'!$B$2:$AO$26,MATCH('Master data'!$B360,'Team forecast'!$B$2:$B$26,0),MATCH('Master data'!BF$1,'Team forecast'!$B$2:$AO$2,0))</f>
        <v>0</v>
      </c>
      <c r="BG360" s="16">
        <f>INDEX('Team forecast'!$B$2:$AO$26,MATCH('Master data'!$B360,'Team forecast'!$B$2:$B$26,0),MATCH('Master data'!BG$1,'Team forecast'!$B$2:$AO$2,0))</f>
        <v>0</v>
      </c>
      <c r="BH360" s="16">
        <f>INDEX('Team forecast'!$B$2:$AO$26,MATCH('Master data'!$B360,'Team forecast'!$B$2:$B$26,0),MATCH('Master data'!BH$1,'Team forecast'!$B$2:$AO$2,0))</f>
        <v>0</v>
      </c>
      <c r="BI360" s="16">
        <f>INDEX('Team forecast'!$B$2:$AO$26,MATCH('Master data'!$B360,'Team forecast'!$B$2:$B$26,0),MATCH('Master data'!BI$1,'Team forecast'!$B$2:$AO$2,0))</f>
        <v>0</v>
      </c>
      <c r="BJ360" s="5">
        <f t="shared" si="390"/>
        <v>7000</v>
      </c>
      <c r="BK360" s="5">
        <f>INDEX('Team forecast'!$R$3:$BH$26,MATCH($B360,'Team forecast'!$B$3:$B$26,0),MATCH(BK$1,'Team forecast'!$R$2:$BH$2,0))*IF($X360&gt;0,25000,0)</f>
        <v>0</v>
      </c>
      <c r="BL360" s="5">
        <f>INDEX('Team forecast'!$R$3:$BH$26,MATCH($B360,'Team forecast'!$B$3:$B$26,0),MATCH(BL$1,'Team forecast'!$R$2:$BH$2,0))*IF($X360&gt;0,5000,0)</f>
        <v>0</v>
      </c>
      <c r="BM360" s="5">
        <f>INDEX('Team forecast'!$R$3:$BH$26,MATCH($B360,'Team forecast'!$B$3:$B$26,0),MATCH(BM$1,'Team forecast'!$R$2:$BH$2,0))*IF($X360&gt;0,-15000,0)</f>
        <v>0</v>
      </c>
      <c r="BN360" s="5">
        <f t="shared" si="391"/>
        <v>0</v>
      </c>
      <c r="BO360" s="5">
        <f t="shared" si="392"/>
        <v>0</v>
      </c>
      <c r="BP360" s="5">
        <f t="shared" si="393"/>
        <v>0</v>
      </c>
      <c r="BQ360" s="5">
        <f t="shared" si="394"/>
        <v>0</v>
      </c>
      <c r="BR360" s="5">
        <f t="shared" si="395"/>
        <v>0</v>
      </c>
      <c r="BS360" s="5">
        <f t="shared" si="396"/>
        <v>-6746.835443037975</v>
      </c>
      <c r="BT360" s="5">
        <f t="shared" si="397"/>
        <v>-3000</v>
      </c>
      <c r="BU360" s="5">
        <f t="shared" si="398"/>
        <v>0</v>
      </c>
      <c r="BV360" s="5">
        <f t="shared" si="399"/>
        <v>0</v>
      </c>
      <c r="BW360" s="5">
        <f t="shared" si="400"/>
        <v>0</v>
      </c>
      <c r="BX360" s="5">
        <f t="shared" si="401"/>
        <v>4123.7238922970346</v>
      </c>
      <c r="BY360" s="5">
        <f t="shared" si="402"/>
        <v>12371.171676891103</v>
      </c>
      <c r="BZ360" s="5">
        <f>MAX(INDEX('Team forecast'!$R$3:$BH$26,MATCH($B360,'Team forecast'!$B$3:$B$26,0),MATCH(BZ$1,'Team forecast'!$R$2:$BH$2,0))*($BX360)-(1-INDEX('Team forecast'!$R$3:$BH$26,MATCH($B360,'Team forecast'!$B$3:$B$26,0),MATCH(BZ$1,'Team forecast'!$R$2:$BH$2,0)))*(BY360+CH360)*0.01,-5000)</f>
        <v>-5000</v>
      </c>
      <c r="CA360" s="5">
        <f>MAX(INDEX('Team forecast'!$R$3:$BH$26,MATCH($B360,'Team forecast'!$B$3:$B$26,0),MATCH(CA$1,'Team forecast'!$R$2:$BH$2,0))*$BX360-(1-INDEX('Team forecast'!$R$3:$BH$26,MATCH($B360,'Team forecast'!$B$3:$B$26,0),MATCH(CA$1,'Team forecast'!$R$2:$BH$2,0)))*(BY360+BX360+CH360)*0.01,-5000)</f>
        <v>-5000</v>
      </c>
      <c r="CB360" s="5">
        <f>MAX(INDEX('Team forecast'!$R$3:$BH$26,MATCH($B360,'Team forecast'!$B$3:$B$26,0),MATCH(CB$1,'Team forecast'!$R$2:$BH$2,0))*$BX360-(1-INDEX('Team forecast'!$R$3:$BH$26,MATCH($B360,'Team forecast'!$B$3:$B$26,0),MATCH(CB$1,'Team forecast'!$R$2:$BH$2,0)))*(BY360+BX360*2+CH360)*0.01,0)</f>
        <v>0</v>
      </c>
      <c r="CC360" s="5">
        <v>0</v>
      </c>
      <c r="CD360" s="5">
        <f>+AK360+BD360*Cockpit!$C$3+BW360*Cockpit!$C$3^2+BZ360*Cockpit!$C$3^3+CA360*Cockpit!$C$3^4+CB360*Cockpit!$C$3^5+CC360*Cockpit!$C$3^6</f>
        <v>8437.6913259026642</v>
      </c>
      <c r="CE360" s="5"/>
      <c r="CF360" s="5"/>
      <c r="CG360" s="5">
        <v>0</v>
      </c>
      <c r="CH360" s="5">
        <f t="shared" si="403"/>
        <v>2602000</v>
      </c>
      <c r="CI360" s="5">
        <f t="shared" si="404"/>
        <v>2602000</v>
      </c>
      <c r="CJ360" s="1">
        <f t="shared" si="405"/>
        <v>3.0000000000000001E-3</v>
      </c>
      <c r="CK360" s="5">
        <f>RANK(CD360,$CD$2:$CD$622)+COUNTIF($CD$2:$CD360,$CD360)-1</f>
        <v>353</v>
      </c>
      <c r="CL360" s="5">
        <f>RANK(CJ360,$CJ$2:$CJ$622)+COUNTIF($CJ$2:$CJ360,$CJ360)-1</f>
        <v>349</v>
      </c>
    </row>
    <row r="361" spans="1:90" x14ac:dyDescent="0.3">
      <c r="A361" t="str">
        <f>Players!P362</f>
        <v>David Zima</v>
      </c>
      <c r="B361" t="str">
        <f>Players!G362</f>
        <v>Czech Republic</v>
      </c>
      <c r="C361" t="str">
        <f>Players!AB362</f>
        <v>Defense</v>
      </c>
      <c r="D361" s="1"/>
      <c r="F361" t="str">
        <f>IFERROR(INDEX(Lookup!B:B,MATCH(INDEX(Players!C:C,MATCH(E361,Players!A:A,0)),Lookup!D:D,0)),"")</f>
        <v/>
      </c>
      <c r="G361">
        <f>IF(Players!AC362=0,10000000,Players!AC362)</f>
        <v>1995000</v>
      </c>
      <c r="H361" s="16">
        <f>INDEX('Team forecast'!$B$2:$AO$26,MATCH('Master data'!$B361,'Team forecast'!$B$2:$B$26,0),MATCH('Master data'!H$1,'Team forecast'!$B$2:$AO$2,0))</f>
        <v>1.0273865414141237</v>
      </c>
      <c r="I361" s="16">
        <f>INDEX('Team forecast'!$B$2:$AO$26,MATCH('Master data'!$B361,'Team forecast'!$B$2:$B$26,0),MATCH('Master data'!I$1,'Team forecast'!$B$2:$AO$2,0))</f>
        <v>1.3131656637198186</v>
      </c>
      <c r="J361" s="16">
        <f>INDEX('Team forecast'!$B$2:$AO$26,MATCH('Master data'!$B361,'Team forecast'!$B$2:$B$26,0),MATCH('Master data'!J$1,'Team forecast'!$B$2:$AO$2,0))</f>
        <v>0.26896724738675959</v>
      </c>
      <c r="K361" s="16">
        <f>INDEX('Team forecast'!$B$2:$AO$26,MATCH('Master data'!$B361,'Team forecast'!$B$2:$B$26,0),MATCH('Master data'!K$1,'Team forecast'!$B$2:$AO$2,0))</f>
        <v>3.0347417838694115</v>
      </c>
      <c r="L361" s="16">
        <f>INDEX('Team forecast'!$B$2:$AO$26,MATCH('Master data'!$B361,'Team forecast'!$B$2:$B$26,0),MATCH('Master data'!L$1,'Team forecast'!$B$2:$AO$2,0))</f>
        <v>3.4445853088529916</v>
      </c>
      <c r="M361">
        <f>IF(Players!BC362=1,95,0)</f>
        <v>0</v>
      </c>
      <c r="N361" s="2">
        <f>Players!BN362</f>
        <v>0</v>
      </c>
      <c r="O361" s="2">
        <f>Players!BO362</f>
        <v>0</v>
      </c>
      <c r="P361" s="2">
        <f>Players!BP362</f>
        <v>0</v>
      </c>
      <c r="Q361" s="2">
        <f>Players!BQ362</f>
        <v>3.5714285714285712E-2</v>
      </c>
      <c r="R361" s="2">
        <f>Players!BR362</f>
        <v>0</v>
      </c>
      <c r="S361" s="2">
        <f t="shared" si="364"/>
        <v>1.0273865414141237</v>
      </c>
      <c r="T361" s="2">
        <f t="shared" si="365"/>
        <v>1.3131656637198186</v>
      </c>
      <c r="U361" s="16">
        <f>INDEX('Team forecast'!$B$2:$AO$26,MATCH('Master data'!$B361,'Team forecast'!$B$2:$B$26,0),MATCH('Master data'!U$1,'Team forecast'!$B$2:$AO$2,0))</f>
        <v>0.27687804878048777</v>
      </c>
      <c r="V361" s="16">
        <f>INDEX('Team forecast'!$B$2:$AO$26,MATCH('Master data'!$B361,'Team forecast'!$B$2:$B$26,0),MATCH('Master data'!V$1,'Team forecast'!$B$2:$AO$2,0))</f>
        <v>0.28526829268292692</v>
      </c>
      <c r="W361" s="16">
        <f>INDEX('Team forecast'!$B$2:$AO$26,MATCH('Master data'!$B361,'Team forecast'!$B$2:$B$26,0),MATCH('Master data'!W$1,'Team forecast'!$B$2:$AO$2,0))</f>
        <v>0.43785365853658542</v>
      </c>
      <c r="X361" s="5">
        <f t="shared" si="366"/>
        <v>-5000</v>
      </c>
      <c r="Y361" s="5">
        <f t="shared" si="367"/>
        <v>0</v>
      </c>
      <c r="Z361" s="5">
        <f t="shared" si="368"/>
        <v>0</v>
      </c>
      <c r="AA361" s="5">
        <f t="shared" si="369"/>
        <v>0</v>
      </c>
      <c r="AB361" s="5">
        <f t="shared" si="370"/>
        <v>0</v>
      </c>
      <c r="AC361" s="5">
        <f t="shared" si="371"/>
        <v>0</v>
      </c>
      <c r="AD361" s="5">
        <f t="shared" si="372"/>
        <v>0</v>
      </c>
      <c r="AE361" s="5">
        <f t="shared" si="373"/>
        <v>13448.36236933798</v>
      </c>
      <c r="AF361" s="5">
        <f t="shared" si="374"/>
        <v>0</v>
      </c>
      <c r="AG361" s="5">
        <f t="shared" si="375"/>
        <v>0</v>
      </c>
      <c r="AH361" s="5">
        <f t="shared" si="376"/>
        <v>0</v>
      </c>
      <c r="AI361" s="5">
        <f t="shared" si="377"/>
        <v>0</v>
      </c>
      <c r="AJ361" s="5">
        <f t="shared" si="378"/>
        <v>0</v>
      </c>
      <c r="AK361" s="5">
        <f>IFERROR(SUM(X361:AJ361),-5000)*((Cockpit!$C$3)^0)</f>
        <v>8448.3623693379795</v>
      </c>
      <c r="AL361" s="16">
        <f>INDEX('Team forecast'!$B$2:$AO$26,MATCH('Master data'!$B361,'Team forecast'!$B$2:$B$26,0),MATCH('Master data'!AL$1,'Team forecast'!$B$2:$AO$2,0))</f>
        <v>0.84440251645874609</v>
      </c>
      <c r="AM361" s="16">
        <f>INDEX('Team forecast'!$B$2:$AO$26,MATCH('Master data'!$B361,'Team forecast'!$B$2:$B$26,0),MATCH('Master data'!AM$1,'Team forecast'!$B$2:$AO$2,0))</f>
        <v>2.1353866977743117</v>
      </c>
      <c r="AN361" s="16">
        <f>INDEX('Team forecast'!$B$2:$AO$26,MATCH('Master data'!$B361,'Team forecast'!$B$2:$B$26,0),MATCH('Master data'!AN$1,'Team forecast'!$B$2:$AO$2,0))</f>
        <v>0.1181988742964353</v>
      </c>
      <c r="AO361" s="16">
        <f>INDEX('Team forecast'!$B$2:$AO$26,MATCH('Master data'!$B361,'Team forecast'!$B$2:$B$26,0),MATCH('Master data'!AO$1,'Team forecast'!$B$2:$AO$2,0))</f>
        <v>2.4942351255396811</v>
      </c>
      <c r="AP361" s="16">
        <f>INDEX('Team forecast'!$B$2:$AO$26,MATCH('Master data'!$B361,'Team forecast'!$B$2:$B$26,0),MATCH('Master data'!AP$1,'Team forecast'!$B$2:$AO$2,0))</f>
        <v>5.6013661117497024</v>
      </c>
      <c r="AQ361" s="5">
        <f t="shared" si="379"/>
        <v>-5000</v>
      </c>
      <c r="AR361" s="5">
        <f>INDEX('Team forecast'!$B$2:$AO$26,MATCH('Master data'!$B361,'Team forecast'!$B$2:$B$26,0),MATCH('Master data'!AR$1,'Team forecast'!$B$2:$AO$2,0))*IF(X361&gt;0,25000,0)</f>
        <v>0</v>
      </c>
      <c r="AS361" s="16">
        <f>INDEX('Team forecast'!$B$2:$AO$26,MATCH('Master data'!$B361,'Team forecast'!$B$2:$B$26,0),MATCH('Master data'!AS$1,'Team forecast'!$B$2:$AO$2,0))*IF(X361&gt;0,5000,0)</f>
        <v>0</v>
      </c>
      <c r="AT361" s="16">
        <f>INDEX('Team forecast'!$B$2:$AO$26,MATCH('Master data'!$B361,'Team forecast'!$B$2:$B$26,0),MATCH('Master data'!AT$1,'Team forecast'!$B$2:$AO$2,0))*IF(X361&gt;0,-15000,0)</f>
        <v>0</v>
      </c>
      <c r="AU361" s="5">
        <f t="shared" si="380"/>
        <v>0</v>
      </c>
      <c r="AV361" s="5">
        <f t="shared" si="381"/>
        <v>0</v>
      </c>
      <c r="AW361" s="5">
        <f t="shared" si="382"/>
        <v>0</v>
      </c>
      <c r="AX361" s="5">
        <f t="shared" si="383"/>
        <v>5909.9437148217648</v>
      </c>
      <c r="AY361" s="5">
        <f t="shared" si="384"/>
        <v>0</v>
      </c>
      <c r="AZ361" s="5">
        <f t="shared" si="385"/>
        <v>0</v>
      </c>
      <c r="BA361" s="5">
        <f t="shared" si="386"/>
        <v>0</v>
      </c>
      <c r="BB361" s="5">
        <f t="shared" si="387"/>
        <v>0</v>
      </c>
      <c r="BC361" s="5">
        <f t="shared" si="388"/>
        <v>0</v>
      </c>
      <c r="BD361" s="5">
        <f t="shared" si="389"/>
        <v>909.94371482176484</v>
      </c>
      <c r="BE361" s="16">
        <f>INDEX('Team forecast'!$B$2:$AO$26,MATCH('Master data'!$B361,'Team forecast'!$B$2:$B$26,0),MATCH('Master data'!BE$1,'Team forecast'!$B$2:$AO$2,0))</f>
        <v>0</v>
      </c>
      <c r="BF361" s="16">
        <f>INDEX('Team forecast'!$B$2:$AO$26,MATCH('Master data'!$B361,'Team forecast'!$B$2:$B$26,0),MATCH('Master data'!BF$1,'Team forecast'!$B$2:$AO$2,0))</f>
        <v>0</v>
      </c>
      <c r="BG361" s="16">
        <f>INDEX('Team forecast'!$B$2:$AO$26,MATCH('Master data'!$B361,'Team forecast'!$B$2:$B$26,0),MATCH('Master data'!BG$1,'Team forecast'!$B$2:$AO$2,0))</f>
        <v>0</v>
      </c>
      <c r="BH361" s="16">
        <f>INDEX('Team forecast'!$B$2:$AO$26,MATCH('Master data'!$B361,'Team forecast'!$B$2:$B$26,0),MATCH('Master data'!BH$1,'Team forecast'!$B$2:$AO$2,0))</f>
        <v>0</v>
      </c>
      <c r="BI361" s="16">
        <f>INDEX('Team forecast'!$B$2:$AO$26,MATCH('Master data'!$B361,'Team forecast'!$B$2:$B$26,0),MATCH('Master data'!BI$1,'Team forecast'!$B$2:$AO$2,0))</f>
        <v>0</v>
      </c>
      <c r="BJ361" s="5">
        <f t="shared" si="390"/>
        <v>-5000</v>
      </c>
      <c r="BK361" s="5">
        <f>INDEX('Team forecast'!$R$3:$BH$26,MATCH($B361,'Team forecast'!$B$3:$B$26,0),MATCH(BK$1,'Team forecast'!$R$2:$BH$2,0))*IF($X361&gt;0,25000,0)</f>
        <v>0</v>
      </c>
      <c r="BL361" s="5">
        <f>INDEX('Team forecast'!$R$3:$BH$26,MATCH($B361,'Team forecast'!$B$3:$B$26,0),MATCH(BL$1,'Team forecast'!$R$2:$BH$2,0))*IF($X361&gt;0,5000,0)</f>
        <v>0</v>
      </c>
      <c r="BM361" s="5">
        <f>INDEX('Team forecast'!$R$3:$BH$26,MATCH($B361,'Team forecast'!$B$3:$B$26,0),MATCH(BM$1,'Team forecast'!$R$2:$BH$2,0))*IF($X361&gt;0,-15000,0)</f>
        <v>0</v>
      </c>
      <c r="BN361" s="5">
        <f t="shared" si="391"/>
        <v>0</v>
      </c>
      <c r="BO361" s="5">
        <f t="shared" si="392"/>
        <v>0</v>
      </c>
      <c r="BP361" s="5">
        <f t="shared" si="393"/>
        <v>0</v>
      </c>
      <c r="BQ361" s="5">
        <f t="shared" si="394"/>
        <v>0</v>
      </c>
      <c r="BR361" s="5">
        <f t="shared" si="395"/>
        <v>0</v>
      </c>
      <c r="BS361" s="5">
        <f t="shared" si="396"/>
        <v>0</v>
      </c>
      <c r="BT361" s="5">
        <f t="shared" si="397"/>
        <v>0</v>
      </c>
      <c r="BU361" s="5">
        <f t="shared" si="398"/>
        <v>0</v>
      </c>
      <c r="BV361" s="5">
        <f t="shared" si="399"/>
        <v>0</v>
      </c>
      <c r="BW361" s="5">
        <f t="shared" si="400"/>
        <v>0</v>
      </c>
      <c r="BX361" s="5">
        <f t="shared" si="401"/>
        <v>4679.1530420798717</v>
      </c>
      <c r="BY361" s="5">
        <f t="shared" si="402"/>
        <v>14037.459126239615</v>
      </c>
      <c r="BZ361" s="5">
        <f>MAX(INDEX('Team forecast'!$R$3:$BH$26,MATCH($B361,'Team forecast'!$B$3:$B$26,0),MATCH(BZ$1,'Team forecast'!$R$2:$BH$2,0))*($BX361)-(1-INDEX('Team forecast'!$R$3:$BH$26,MATCH($B361,'Team forecast'!$B$3:$B$26,0),MATCH(BZ$1,'Team forecast'!$R$2:$BH$2,0)))*(BY361+CH361)*0.01,-5000)</f>
        <v>-5000</v>
      </c>
      <c r="CA361" s="5">
        <f>MAX(INDEX('Team forecast'!$R$3:$BH$26,MATCH($B361,'Team forecast'!$B$3:$B$26,0),MATCH(CA$1,'Team forecast'!$R$2:$BH$2,0))*$BX361-(1-INDEX('Team forecast'!$R$3:$BH$26,MATCH($B361,'Team forecast'!$B$3:$B$26,0),MATCH(CA$1,'Team forecast'!$R$2:$BH$2,0)))*(BY361+BX361+CH361)*0.01,-5000)</f>
        <v>-5000</v>
      </c>
      <c r="CB361" s="5">
        <f>MAX(INDEX('Team forecast'!$R$3:$BH$26,MATCH($B361,'Team forecast'!$B$3:$B$26,0),MATCH(CB$1,'Team forecast'!$R$2:$BH$2,0))*$BX361-(1-INDEX('Team forecast'!$R$3:$BH$26,MATCH($B361,'Team forecast'!$B$3:$B$26,0),MATCH(CB$1,'Team forecast'!$R$2:$BH$2,0)))*(BY361+BX361*2+CH361)*0.01,0)</f>
        <v>0</v>
      </c>
      <c r="CC361" s="5">
        <v>0</v>
      </c>
      <c r="CD361" s="5">
        <f>+AK361+BD361*Cockpit!$C$3+BW361*Cockpit!$C$3^2+BZ361*Cockpit!$C$3^3+CA361*Cockpit!$C$3^4+CB361*Cockpit!$C$3^5+CC361*Cockpit!$C$3^6</f>
        <v>6585.8557100833532</v>
      </c>
      <c r="CE361" s="5"/>
      <c r="CF361" s="5"/>
      <c r="CG361" s="5">
        <v>0</v>
      </c>
      <c r="CH361" s="5">
        <f t="shared" si="403"/>
        <v>1995000</v>
      </c>
      <c r="CI361" s="5">
        <f t="shared" si="404"/>
        <v>1995000</v>
      </c>
      <c r="CJ361" s="1">
        <f t="shared" si="405"/>
        <v>3.0000000000000001E-3</v>
      </c>
      <c r="CK361" s="5">
        <f>RANK(CD361,$CD$2:$CD$622)+COUNTIF($CD$2:$CD361,$CD361)-1</f>
        <v>359</v>
      </c>
      <c r="CL361" s="5">
        <f>RANK(CJ361,$CJ$2:$CJ$622)+COUNTIF($CJ$2:$CJ361,$CJ361)-1</f>
        <v>350</v>
      </c>
    </row>
    <row r="362" spans="1:90" x14ac:dyDescent="0.3">
      <c r="A362" t="str">
        <f>Players!P363</f>
        <v>Ales Mateju</v>
      </c>
      <c r="B362" t="str">
        <f>Players!G363</f>
        <v>Czech Republic</v>
      </c>
      <c r="C362" t="str">
        <f>Players!AB363</f>
        <v>Defense</v>
      </c>
      <c r="D362" s="1"/>
      <c r="F362" t="str">
        <f>IFERROR(INDEX(Lookup!B:B,MATCH(INDEX(Players!C:C,MATCH(E362,Players!A:A,0)),Lookup!D:D,0)),"")</f>
        <v/>
      </c>
      <c r="G362">
        <f>IF(Players!AC363=0,10000000,Players!AC363)</f>
        <v>1995000</v>
      </c>
      <c r="H362" s="16">
        <f>INDEX('Team forecast'!$B$2:$AO$26,MATCH('Master data'!$B362,'Team forecast'!$B$2:$B$26,0),MATCH('Master data'!H$1,'Team forecast'!$B$2:$AO$2,0))</f>
        <v>1.0273865414141237</v>
      </c>
      <c r="I362" s="16">
        <f>INDEX('Team forecast'!$B$2:$AO$26,MATCH('Master data'!$B362,'Team forecast'!$B$2:$B$26,0),MATCH('Master data'!I$1,'Team forecast'!$B$2:$AO$2,0))</f>
        <v>1.3131656637198186</v>
      </c>
      <c r="J362" s="16">
        <f>INDEX('Team forecast'!$B$2:$AO$26,MATCH('Master data'!$B362,'Team forecast'!$B$2:$B$26,0),MATCH('Master data'!J$1,'Team forecast'!$B$2:$AO$2,0))</f>
        <v>0.26896724738675959</v>
      </c>
      <c r="K362" s="16">
        <f>INDEX('Team forecast'!$B$2:$AO$26,MATCH('Master data'!$B362,'Team forecast'!$B$2:$B$26,0),MATCH('Master data'!K$1,'Team forecast'!$B$2:$AO$2,0))</f>
        <v>3.0347417838694115</v>
      </c>
      <c r="L362" s="16">
        <f>INDEX('Team forecast'!$B$2:$AO$26,MATCH('Master data'!$B362,'Team forecast'!$B$2:$B$26,0),MATCH('Master data'!L$1,'Team forecast'!$B$2:$AO$2,0))</f>
        <v>3.4445853088529916</v>
      </c>
      <c r="M362">
        <f>IF(Players!BC363=1,95,0)</f>
        <v>0</v>
      </c>
      <c r="N362" s="2">
        <f>Players!BN363</f>
        <v>0</v>
      </c>
      <c r="O362" s="2">
        <f>Players!BO363</f>
        <v>0</v>
      </c>
      <c r="P362" s="2">
        <f>Players!BP363</f>
        <v>0</v>
      </c>
      <c r="Q362" s="2">
        <f>Players!BQ363</f>
        <v>0</v>
      </c>
      <c r="R362" s="2">
        <f>Players!BR363</f>
        <v>0</v>
      </c>
      <c r="S362" s="2">
        <f t="shared" si="364"/>
        <v>1.0273865414141237</v>
      </c>
      <c r="T362" s="2">
        <f t="shared" si="365"/>
        <v>1.3131656637198186</v>
      </c>
      <c r="U362" s="16">
        <f>INDEX('Team forecast'!$B$2:$AO$26,MATCH('Master data'!$B362,'Team forecast'!$B$2:$B$26,0),MATCH('Master data'!U$1,'Team forecast'!$B$2:$AO$2,0))</f>
        <v>0.27687804878048777</v>
      </c>
      <c r="V362" s="16">
        <f>INDEX('Team forecast'!$B$2:$AO$26,MATCH('Master data'!$B362,'Team forecast'!$B$2:$B$26,0),MATCH('Master data'!V$1,'Team forecast'!$B$2:$AO$2,0))</f>
        <v>0.28526829268292692</v>
      </c>
      <c r="W362" s="16">
        <f>INDEX('Team forecast'!$B$2:$AO$26,MATCH('Master data'!$B362,'Team forecast'!$B$2:$B$26,0),MATCH('Master data'!W$1,'Team forecast'!$B$2:$AO$2,0))</f>
        <v>0.43785365853658542</v>
      </c>
      <c r="X362" s="5">
        <f t="shared" si="366"/>
        <v>-5000</v>
      </c>
      <c r="Y362" s="5">
        <f t="shared" si="367"/>
        <v>0</v>
      </c>
      <c r="Z362" s="5">
        <f t="shared" si="368"/>
        <v>0</v>
      </c>
      <c r="AA362" s="5">
        <f t="shared" si="369"/>
        <v>0</v>
      </c>
      <c r="AB362" s="5">
        <f t="shared" si="370"/>
        <v>0</v>
      </c>
      <c r="AC362" s="5">
        <f t="shared" si="371"/>
        <v>0</v>
      </c>
      <c r="AD362" s="5">
        <f t="shared" si="372"/>
        <v>0</v>
      </c>
      <c r="AE362" s="5">
        <f t="shared" si="373"/>
        <v>13448.36236933798</v>
      </c>
      <c r="AF362" s="5">
        <f t="shared" si="374"/>
        <v>0</v>
      </c>
      <c r="AG362" s="5">
        <f t="shared" si="375"/>
        <v>0</v>
      </c>
      <c r="AH362" s="5">
        <f t="shared" si="376"/>
        <v>0</v>
      </c>
      <c r="AI362" s="5">
        <f t="shared" si="377"/>
        <v>0</v>
      </c>
      <c r="AJ362" s="5">
        <f t="shared" si="378"/>
        <v>0</v>
      </c>
      <c r="AK362" s="5">
        <f>IFERROR(SUM(X362:AJ362),-5000)*((Cockpit!$C$3)^0)</f>
        <v>8448.3623693379795</v>
      </c>
      <c r="AL362" s="16">
        <f>INDEX('Team forecast'!$B$2:$AO$26,MATCH('Master data'!$B362,'Team forecast'!$B$2:$B$26,0),MATCH('Master data'!AL$1,'Team forecast'!$B$2:$AO$2,0))</f>
        <v>0.84440251645874609</v>
      </c>
      <c r="AM362" s="16">
        <f>INDEX('Team forecast'!$B$2:$AO$26,MATCH('Master data'!$B362,'Team forecast'!$B$2:$B$26,0),MATCH('Master data'!AM$1,'Team forecast'!$B$2:$AO$2,0))</f>
        <v>2.1353866977743117</v>
      </c>
      <c r="AN362" s="16">
        <f>INDEX('Team forecast'!$B$2:$AO$26,MATCH('Master data'!$B362,'Team forecast'!$B$2:$B$26,0),MATCH('Master data'!AN$1,'Team forecast'!$B$2:$AO$2,0))</f>
        <v>0.1181988742964353</v>
      </c>
      <c r="AO362" s="16">
        <f>INDEX('Team forecast'!$B$2:$AO$26,MATCH('Master data'!$B362,'Team forecast'!$B$2:$B$26,0),MATCH('Master data'!AO$1,'Team forecast'!$B$2:$AO$2,0))</f>
        <v>2.4942351255396811</v>
      </c>
      <c r="AP362" s="16">
        <f>INDEX('Team forecast'!$B$2:$AO$26,MATCH('Master data'!$B362,'Team forecast'!$B$2:$B$26,0),MATCH('Master data'!AP$1,'Team forecast'!$B$2:$AO$2,0))</f>
        <v>5.6013661117497024</v>
      </c>
      <c r="AQ362" s="5">
        <f t="shared" si="379"/>
        <v>-5000</v>
      </c>
      <c r="AR362" s="5">
        <f>INDEX('Team forecast'!$B$2:$AO$26,MATCH('Master data'!$B362,'Team forecast'!$B$2:$B$26,0),MATCH('Master data'!AR$1,'Team forecast'!$B$2:$AO$2,0))*IF(X362&gt;0,25000,0)</f>
        <v>0</v>
      </c>
      <c r="AS362" s="16">
        <f>INDEX('Team forecast'!$B$2:$AO$26,MATCH('Master data'!$B362,'Team forecast'!$B$2:$B$26,0),MATCH('Master data'!AS$1,'Team forecast'!$B$2:$AO$2,0))*IF(X362&gt;0,5000,0)</f>
        <v>0</v>
      </c>
      <c r="AT362" s="16">
        <f>INDEX('Team forecast'!$B$2:$AO$26,MATCH('Master data'!$B362,'Team forecast'!$B$2:$B$26,0),MATCH('Master data'!AT$1,'Team forecast'!$B$2:$AO$2,0))*IF(X362&gt;0,-15000,0)</f>
        <v>0</v>
      </c>
      <c r="AU362" s="5">
        <f t="shared" si="380"/>
        <v>0</v>
      </c>
      <c r="AV362" s="5">
        <f t="shared" si="381"/>
        <v>0</v>
      </c>
      <c r="AW362" s="5">
        <f t="shared" si="382"/>
        <v>0</v>
      </c>
      <c r="AX362" s="5">
        <f t="shared" si="383"/>
        <v>5909.9437148217648</v>
      </c>
      <c r="AY362" s="5">
        <f t="shared" si="384"/>
        <v>0</v>
      </c>
      <c r="AZ362" s="5">
        <f t="shared" si="385"/>
        <v>0</v>
      </c>
      <c r="BA362" s="5">
        <f t="shared" si="386"/>
        <v>0</v>
      </c>
      <c r="BB362" s="5">
        <f t="shared" si="387"/>
        <v>0</v>
      </c>
      <c r="BC362" s="5">
        <f t="shared" si="388"/>
        <v>0</v>
      </c>
      <c r="BD362" s="5">
        <f t="shared" si="389"/>
        <v>909.94371482176484</v>
      </c>
      <c r="BE362" s="16">
        <f>INDEX('Team forecast'!$B$2:$AO$26,MATCH('Master data'!$B362,'Team forecast'!$B$2:$B$26,0),MATCH('Master data'!BE$1,'Team forecast'!$B$2:$AO$2,0))</f>
        <v>0</v>
      </c>
      <c r="BF362" s="16">
        <f>INDEX('Team forecast'!$B$2:$AO$26,MATCH('Master data'!$B362,'Team forecast'!$B$2:$B$26,0),MATCH('Master data'!BF$1,'Team forecast'!$B$2:$AO$2,0))</f>
        <v>0</v>
      </c>
      <c r="BG362" s="16">
        <f>INDEX('Team forecast'!$B$2:$AO$26,MATCH('Master data'!$B362,'Team forecast'!$B$2:$B$26,0),MATCH('Master data'!BG$1,'Team forecast'!$B$2:$AO$2,0))</f>
        <v>0</v>
      </c>
      <c r="BH362" s="16">
        <f>INDEX('Team forecast'!$B$2:$AO$26,MATCH('Master data'!$B362,'Team forecast'!$B$2:$B$26,0),MATCH('Master data'!BH$1,'Team forecast'!$B$2:$AO$2,0))</f>
        <v>0</v>
      </c>
      <c r="BI362" s="16">
        <f>INDEX('Team forecast'!$B$2:$AO$26,MATCH('Master data'!$B362,'Team forecast'!$B$2:$B$26,0),MATCH('Master data'!BI$1,'Team forecast'!$B$2:$AO$2,0))</f>
        <v>0</v>
      </c>
      <c r="BJ362" s="5">
        <f t="shared" si="390"/>
        <v>-5000</v>
      </c>
      <c r="BK362" s="5">
        <f>INDEX('Team forecast'!$R$3:$BH$26,MATCH($B362,'Team forecast'!$B$3:$B$26,0),MATCH(BK$1,'Team forecast'!$R$2:$BH$2,0))*IF($X362&gt;0,25000,0)</f>
        <v>0</v>
      </c>
      <c r="BL362" s="5">
        <f>INDEX('Team forecast'!$R$3:$BH$26,MATCH($B362,'Team forecast'!$B$3:$B$26,0),MATCH(BL$1,'Team forecast'!$R$2:$BH$2,0))*IF($X362&gt;0,5000,0)</f>
        <v>0</v>
      </c>
      <c r="BM362" s="5">
        <f>INDEX('Team forecast'!$R$3:$BH$26,MATCH($B362,'Team forecast'!$B$3:$B$26,0),MATCH(BM$1,'Team forecast'!$R$2:$BH$2,0))*IF($X362&gt;0,-15000,0)</f>
        <v>0</v>
      </c>
      <c r="BN362" s="5">
        <f t="shared" si="391"/>
        <v>0</v>
      </c>
      <c r="BO362" s="5">
        <f t="shared" si="392"/>
        <v>0</v>
      </c>
      <c r="BP362" s="5">
        <f t="shared" si="393"/>
        <v>0</v>
      </c>
      <c r="BQ362" s="5">
        <f t="shared" si="394"/>
        <v>0</v>
      </c>
      <c r="BR362" s="5">
        <f t="shared" si="395"/>
        <v>0</v>
      </c>
      <c r="BS362" s="5">
        <f t="shared" si="396"/>
        <v>0</v>
      </c>
      <c r="BT362" s="5">
        <f t="shared" si="397"/>
        <v>0</v>
      </c>
      <c r="BU362" s="5">
        <f t="shared" si="398"/>
        <v>0</v>
      </c>
      <c r="BV362" s="5">
        <f t="shared" si="399"/>
        <v>0</v>
      </c>
      <c r="BW362" s="5">
        <f t="shared" si="400"/>
        <v>0</v>
      </c>
      <c r="BX362" s="5">
        <f t="shared" si="401"/>
        <v>4679.1530420798717</v>
      </c>
      <c r="BY362" s="5">
        <f t="shared" si="402"/>
        <v>14037.459126239615</v>
      </c>
      <c r="BZ362" s="5">
        <f>MAX(INDEX('Team forecast'!$R$3:$BH$26,MATCH($B362,'Team forecast'!$B$3:$B$26,0),MATCH(BZ$1,'Team forecast'!$R$2:$BH$2,0))*($BX362)-(1-INDEX('Team forecast'!$R$3:$BH$26,MATCH($B362,'Team forecast'!$B$3:$B$26,0),MATCH(BZ$1,'Team forecast'!$R$2:$BH$2,0)))*(BY362+CH362)*0.01,-5000)</f>
        <v>-5000</v>
      </c>
      <c r="CA362" s="5">
        <f>MAX(INDEX('Team forecast'!$R$3:$BH$26,MATCH($B362,'Team forecast'!$B$3:$B$26,0),MATCH(CA$1,'Team forecast'!$R$2:$BH$2,0))*$BX362-(1-INDEX('Team forecast'!$R$3:$BH$26,MATCH($B362,'Team forecast'!$B$3:$B$26,0),MATCH(CA$1,'Team forecast'!$R$2:$BH$2,0)))*(BY362+BX362+CH362)*0.01,-5000)</f>
        <v>-5000</v>
      </c>
      <c r="CB362" s="5">
        <f>MAX(INDEX('Team forecast'!$R$3:$BH$26,MATCH($B362,'Team forecast'!$B$3:$B$26,0),MATCH(CB$1,'Team forecast'!$R$2:$BH$2,0))*$BX362-(1-INDEX('Team forecast'!$R$3:$BH$26,MATCH($B362,'Team forecast'!$B$3:$B$26,0),MATCH(CB$1,'Team forecast'!$R$2:$BH$2,0)))*(BY362+BX362*2+CH362)*0.01,0)</f>
        <v>0</v>
      </c>
      <c r="CC362" s="5">
        <v>0</v>
      </c>
      <c r="CD362" s="5">
        <f>+AK362+BD362*Cockpit!$C$3+BW362*Cockpit!$C$3^2+BZ362*Cockpit!$C$3^3+CA362*Cockpit!$C$3^4+CB362*Cockpit!$C$3^5+CC362*Cockpit!$C$3^6</f>
        <v>6585.8557100833532</v>
      </c>
      <c r="CE362" s="5"/>
      <c r="CF362" s="5"/>
      <c r="CG362" s="5">
        <v>0</v>
      </c>
      <c r="CH362" s="5">
        <f t="shared" si="403"/>
        <v>1995000</v>
      </c>
      <c r="CI362" s="5">
        <f t="shared" si="404"/>
        <v>1995000</v>
      </c>
      <c r="CJ362" s="1">
        <f t="shared" si="405"/>
        <v>3.0000000000000001E-3</v>
      </c>
      <c r="CK362" s="5">
        <f>RANK(CD362,$CD$2:$CD$622)+COUNTIF($CD$2:$CD362,$CD362)-1</f>
        <v>360</v>
      </c>
      <c r="CL362" s="5">
        <f>RANK(CJ362,$CJ$2:$CJ$622)+COUNTIF($CJ$2:$CJ362,$CJ362)-1</f>
        <v>351</v>
      </c>
    </row>
    <row r="363" spans="1:90" x14ac:dyDescent="0.3">
      <c r="A363" t="str">
        <f>Players!P364</f>
        <v>Petr Sevcik</v>
      </c>
      <c r="B363" t="str">
        <f>Players!G364</f>
        <v>Czech Republic</v>
      </c>
      <c r="C363" t="str">
        <f>Players!AB364</f>
        <v>Midfield</v>
      </c>
      <c r="D363" s="1"/>
      <c r="F363" t="str">
        <f>IFERROR(INDEX(Lookup!B:B,MATCH(INDEX(Players!C:C,MATCH(E363,Players!A:A,0)),Lookup!D:D,0)),"")</f>
        <v/>
      </c>
      <c r="G363">
        <f>IF(Players!AC364=0,10000000,Players!AC364)</f>
        <v>2032000</v>
      </c>
      <c r="H363" s="16">
        <f>INDEX('Team forecast'!$B$2:$AO$26,MATCH('Master data'!$B363,'Team forecast'!$B$2:$B$26,0),MATCH('Master data'!H$1,'Team forecast'!$B$2:$AO$2,0))</f>
        <v>1.0273865414141237</v>
      </c>
      <c r="I363" s="16">
        <f>INDEX('Team forecast'!$B$2:$AO$26,MATCH('Master data'!$B363,'Team forecast'!$B$2:$B$26,0),MATCH('Master data'!I$1,'Team forecast'!$B$2:$AO$2,0))</f>
        <v>1.3131656637198186</v>
      </c>
      <c r="J363" s="16">
        <f>INDEX('Team forecast'!$B$2:$AO$26,MATCH('Master data'!$B363,'Team forecast'!$B$2:$B$26,0),MATCH('Master data'!J$1,'Team forecast'!$B$2:$AO$2,0))</f>
        <v>0.26896724738675959</v>
      </c>
      <c r="K363" s="16">
        <f>INDEX('Team forecast'!$B$2:$AO$26,MATCH('Master data'!$B363,'Team forecast'!$B$2:$B$26,0),MATCH('Master data'!K$1,'Team forecast'!$B$2:$AO$2,0))</f>
        <v>3.0347417838694115</v>
      </c>
      <c r="L363" s="16">
        <f>INDEX('Team forecast'!$B$2:$AO$26,MATCH('Master data'!$B363,'Team forecast'!$B$2:$B$26,0),MATCH('Master data'!L$1,'Team forecast'!$B$2:$AO$2,0))</f>
        <v>3.4445853088529916</v>
      </c>
      <c r="M363">
        <f>IF(Players!BC364=1,95,0)</f>
        <v>0</v>
      </c>
      <c r="N363" s="2">
        <f>Players!BN364</f>
        <v>0</v>
      </c>
      <c r="O363" s="2">
        <f>Players!BO364</f>
        <v>0</v>
      </c>
      <c r="P363" s="2">
        <f>Players!BP364</f>
        <v>0</v>
      </c>
      <c r="Q363" s="2">
        <f>Players!BQ364</f>
        <v>0.10594467333725721</v>
      </c>
      <c r="R363" s="2">
        <f>Players!BR364</f>
        <v>0</v>
      </c>
      <c r="S363" s="2">
        <f t="shared" si="364"/>
        <v>1.0273865414141237</v>
      </c>
      <c r="T363" s="2">
        <f t="shared" si="365"/>
        <v>1.3131656637198186</v>
      </c>
      <c r="U363" s="16">
        <f>INDEX('Team forecast'!$B$2:$AO$26,MATCH('Master data'!$B363,'Team forecast'!$B$2:$B$26,0),MATCH('Master data'!U$1,'Team forecast'!$B$2:$AO$2,0))</f>
        <v>0.27687804878048777</v>
      </c>
      <c r="V363" s="16">
        <f>INDEX('Team forecast'!$B$2:$AO$26,MATCH('Master data'!$B363,'Team forecast'!$B$2:$B$26,0),MATCH('Master data'!V$1,'Team forecast'!$B$2:$AO$2,0))</f>
        <v>0.28526829268292692</v>
      </c>
      <c r="W363" s="16">
        <f>INDEX('Team forecast'!$B$2:$AO$26,MATCH('Master data'!$B363,'Team forecast'!$B$2:$B$26,0),MATCH('Master data'!W$1,'Team forecast'!$B$2:$AO$2,0))</f>
        <v>0.43785365853658542</v>
      </c>
      <c r="X363" s="5">
        <f t="shared" si="366"/>
        <v>-5000</v>
      </c>
      <c r="Y363" s="5">
        <f t="shared" si="367"/>
        <v>0</v>
      </c>
      <c r="Z363" s="5">
        <f t="shared" si="368"/>
        <v>0</v>
      </c>
      <c r="AA363" s="5">
        <f t="shared" si="369"/>
        <v>0</v>
      </c>
      <c r="AB363" s="5">
        <f t="shared" si="370"/>
        <v>0</v>
      </c>
      <c r="AC363" s="5">
        <f t="shared" si="371"/>
        <v>0</v>
      </c>
      <c r="AD363" s="5">
        <f t="shared" si="372"/>
        <v>0</v>
      </c>
      <c r="AE363" s="5">
        <f t="shared" si="373"/>
        <v>0</v>
      </c>
      <c r="AF363" s="5">
        <f t="shared" si="374"/>
        <v>0</v>
      </c>
      <c r="AG363" s="5">
        <f t="shared" si="375"/>
        <v>0</v>
      </c>
      <c r="AH363" s="5">
        <f t="shared" si="376"/>
        <v>0</v>
      </c>
      <c r="AI363" s="5">
        <f t="shared" si="377"/>
        <v>0</v>
      </c>
      <c r="AJ363" s="5">
        <f t="shared" si="378"/>
        <v>0</v>
      </c>
      <c r="AK363" s="5">
        <f>IFERROR(SUM(X363:AJ363),-5000)*((Cockpit!$C$3)^0)</f>
        <v>-5000</v>
      </c>
      <c r="AL363" s="16">
        <f>INDEX('Team forecast'!$B$2:$AO$26,MATCH('Master data'!$B363,'Team forecast'!$B$2:$B$26,0),MATCH('Master data'!AL$1,'Team forecast'!$B$2:$AO$2,0))</f>
        <v>0.84440251645874609</v>
      </c>
      <c r="AM363" s="16">
        <f>INDEX('Team forecast'!$B$2:$AO$26,MATCH('Master data'!$B363,'Team forecast'!$B$2:$B$26,0),MATCH('Master data'!AM$1,'Team forecast'!$B$2:$AO$2,0))</f>
        <v>2.1353866977743117</v>
      </c>
      <c r="AN363" s="16">
        <f>INDEX('Team forecast'!$B$2:$AO$26,MATCH('Master data'!$B363,'Team forecast'!$B$2:$B$26,0),MATCH('Master data'!AN$1,'Team forecast'!$B$2:$AO$2,0))</f>
        <v>0.1181988742964353</v>
      </c>
      <c r="AO363" s="16">
        <f>INDEX('Team forecast'!$B$2:$AO$26,MATCH('Master data'!$B363,'Team forecast'!$B$2:$B$26,0),MATCH('Master data'!AO$1,'Team forecast'!$B$2:$AO$2,0))</f>
        <v>2.4942351255396811</v>
      </c>
      <c r="AP363" s="16">
        <f>INDEX('Team forecast'!$B$2:$AO$26,MATCH('Master data'!$B363,'Team forecast'!$B$2:$B$26,0),MATCH('Master data'!AP$1,'Team forecast'!$B$2:$AO$2,0))</f>
        <v>5.6013661117497024</v>
      </c>
      <c r="AQ363" s="5">
        <f t="shared" si="379"/>
        <v>-5000</v>
      </c>
      <c r="AR363" s="5">
        <f>INDEX('Team forecast'!$B$2:$AO$26,MATCH('Master data'!$B363,'Team forecast'!$B$2:$B$26,0),MATCH('Master data'!AR$1,'Team forecast'!$B$2:$AO$2,0))*IF(X363&gt;0,25000,0)</f>
        <v>0</v>
      </c>
      <c r="AS363" s="16">
        <f>INDEX('Team forecast'!$B$2:$AO$26,MATCH('Master data'!$B363,'Team forecast'!$B$2:$B$26,0),MATCH('Master data'!AS$1,'Team forecast'!$B$2:$AO$2,0))*IF(X363&gt;0,5000,0)</f>
        <v>0</v>
      </c>
      <c r="AT363" s="16">
        <f>INDEX('Team forecast'!$B$2:$AO$26,MATCH('Master data'!$B363,'Team forecast'!$B$2:$B$26,0),MATCH('Master data'!AT$1,'Team forecast'!$B$2:$AO$2,0))*IF(X363&gt;0,-15000,0)</f>
        <v>0</v>
      </c>
      <c r="AU363" s="5">
        <f t="shared" si="380"/>
        <v>0</v>
      </c>
      <c r="AV363" s="5">
        <f t="shared" si="381"/>
        <v>0</v>
      </c>
      <c r="AW363" s="5">
        <f t="shared" si="382"/>
        <v>0</v>
      </c>
      <c r="AX363" s="5">
        <f t="shared" si="383"/>
        <v>0</v>
      </c>
      <c r="AY363" s="5">
        <f t="shared" si="384"/>
        <v>0</v>
      </c>
      <c r="AZ363" s="5">
        <f t="shared" si="385"/>
        <v>0</v>
      </c>
      <c r="BA363" s="5">
        <f t="shared" si="386"/>
        <v>0</v>
      </c>
      <c r="BB363" s="5">
        <f t="shared" si="387"/>
        <v>0</v>
      </c>
      <c r="BC363" s="5">
        <f t="shared" si="388"/>
        <v>0</v>
      </c>
      <c r="BD363" s="5">
        <f t="shared" si="389"/>
        <v>-5000</v>
      </c>
      <c r="BE363" s="16">
        <f>INDEX('Team forecast'!$B$2:$AO$26,MATCH('Master data'!$B363,'Team forecast'!$B$2:$B$26,0),MATCH('Master data'!BE$1,'Team forecast'!$B$2:$AO$2,0))</f>
        <v>0</v>
      </c>
      <c r="BF363" s="16">
        <f>INDEX('Team forecast'!$B$2:$AO$26,MATCH('Master data'!$B363,'Team forecast'!$B$2:$B$26,0),MATCH('Master data'!BF$1,'Team forecast'!$B$2:$AO$2,0))</f>
        <v>0</v>
      </c>
      <c r="BG363" s="16">
        <f>INDEX('Team forecast'!$B$2:$AO$26,MATCH('Master data'!$B363,'Team forecast'!$B$2:$B$26,0),MATCH('Master data'!BG$1,'Team forecast'!$B$2:$AO$2,0))</f>
        <v>0</v>
      </c>
      <c r="BH363" s="16">
        <f>INDEX('Team forecast'!$B$2:$AO$26,MATCH('Master data'!$B363,'Team forecast'!$B$2:$B$26,0),MATCH('Master data'!BH$1,'Team forecast'!$B$2:$AO$2,0))</f>
        <v>0</v>
      </c>
      <c r="BI363" s="16">
        <f>INDEX('Team forecast'!$B$2:$AO$26,MATCH('Master data'!$B363,'Team forecast'!$B$2:$B$26,0),MATCH('Master data'!BI$1,'Team forecast'!$B$2:$AO$2,0))</f>
        <v>0</v>
      </c>
      <c r="BJ363" s="5">
        <f t="shared" si="390"/>
        <v>-5000</v>
      </c>
      <c r="BK363" s="5">
        <f>INDEX('Team forecast'!$R$3:$BH$26,MATCH($B363,'Team forecast'!$B$3:$B$26,0),MATCH(BK$1,'Team forecast'!$R$2:$BH$2,0))*IF($X363&gt;0,25000,0)</f>
        <v>0</v>
      </c>
      <c r="BL363" s="5">
        <f>INDEX('Team forecast'!$R$3:$BH$26,MATCH($B363,'Team forecast'!$B$3:$B$26,0),MATCH(BL$1,'Team forecast'!$R$2:$BH$2,0))*IF($X363&gt;0,5000,0)</f>
        <v>0</v>
      </c>
      <c r="BM363" s="5">
        <f>INDEX('Team forecast'!$R$3:$BH$26,MATCH($B363,'Team forecast'!$B$3:$B$26,0),MATCH(BM$1,'Team forecast'!$R$2:$BH$2,0))*IF($X363&gt;0,-15000,0)</f>
        <v>0</v>
      </c>
      <c r="BN363" s="5">
        <f t="shared" si="391"/>
        <v>0</v>
      </c>
      <c r="BO363" s="5">
        <f t="shared" si="392"/>
        <v>0</v>
      </c>
      <c r="BP363" s="5">
        <f t="shared" si="393"/>
        <v>0</v>
      </c>
      <c r="BQ363" s="5">
        <f t="shared" si="394"/>
        <v>0</v>
      </c>
      <c r="BR363" s="5">
        <f t="shared" si="395"/>
        <v>0</v>
      </c>
      <c r="BS363" s="5">
        <f t="shared" si="396"/>
        <v>0</v>
      </c>
      <c r="BT363" s="5">
        <f t="shared" si="397"/>
        <v>0</v>
      </c>
      <c r="BU363" s="5">
        <f t="shared" si="398"/>
        <v>0</v>
      </c>
      <c r="BV363" s="5">
        <f t="shared" si="399"/>
        <v>0</v>
      </c>
      <c r="BW363" s="5">
        <f t="shared" si="400"/>
        <v>0</v>
      </c>
      <c r="BX363" s="5">
        <f t="shared" si="401"/>
        <v>-5000</v>
      </c>
      <c r="BY363" s="5">
        <f t="shared" si="402"/>
        <v>-15000</v>
      </c>
      <c r="BZ363" s="5">
        <f>MAX(INDEX('Team forecast'!$R$3:$BH$26,MATCH($B363,'Team forecast'!$B$3:$B$26,0),MATCH(BZ$1,'Team forecast'!$R$2:$BH$2,0))*($BX363)-(1-INDEX('Team forecast'!$R$3:$BH$26,MATCH($B363,'Team forecast'!$B$3:$B$26,0),MATCH(BZ$1,'Team forecast'!$R$2:$BH$2,0)))*(BY363+CH363)*0.01,-5000)</f>
        <v>-5000</v>
      </c>
      <c r="CA363" s="5">
        <f>MAX(INDEX('Team forecast'!$R$3:$BH$26,MATCH($B363,'Team forecast'!$B$3:$B$26,0),MATCH(CA$1,'Team forecast'!$R$2:$BH$2,0))*$BX363-(1-INDEX('Team forecast'!$R$3:$BH$26,MATCH($B363,'Team forecast'!$B$3:$B$26,0),MATCH(CA$1,'Team forecast'!$R$2:$BH$2,0)))*(BY363+BX363+CH363)*0.01,-5000)</f>
        <v>-5000</v>
      </c>
      <c r="CB363" s="5">
        <f>MAX(INDEX('Team forecast'!$R$3:$BH$26,MATCH($B363,'Team forecast'!$B$3:$B$26,0),MATCH(CB$1,'Team forecast'!$R$2:$BH$2,0))*$BX363-(1-INDEX('Team forecast'!$R$3:$BH$26,MATCH($B363,'Team forecast'!$B$3:$B$26,0),MATCH(CB$1,'Team forecast'!$R$2:$BH$2,0)))*(BY363+BX363*2+CH363)*0.01,0)</f>
        <v>0</v>
      </c>
      <c r="CC363" s="5">
        <v>0</v>
      </c>
      <c r="CD363" s="5">
        <f>+AK363+BD363*Cockpit!$C$3+BW363*Cockpit!$C$3^2+BZ363*Cockpit!$C$3^3+CA363*Cockpit!$C$3^4+CB363*Cockpit!$C$3^5+CC363*Cockpit!$C$3^6</f>
        <v>-10802.469135802468</v>
      </c>
      <c r="CE363" s="5"/>
      <c r="CF363" s="5"/>
      <c r="CG363" s="5">
        <v>0</v>
      </c>
      <c r="CH363" s="5">
        <f t="shared" si="403"/>
        <v>2032000</v>
      </c>
      <c r="CI363" s="5">
        <f t="shared" si="404"/>
        <v>2032000</v>
      </c>
      <c r="CJ363" s="1">
        <f t="shared" si="405"/>
        <v>-5.0000000000000001E-3</v>
      </c>
      <c r="CK363" s="5">
        <f>RANK(CD363,$CD$2:$CD$622)+COUNTIF($CD$2:$CD363,$CD363)-1</f>
        <v>526</v>
      </c>
      <c r="CL363" s="5">
        <f>RANK(CJ363,$CJ$2:$CJ$622)+COUNTIF($CJ$2:$CJ363,$CJ363)-1</f>
        <v>580</v>
      </c>
    </row>
    <row r="364" spans="1:90" x14ac:dyDescent="0.3">
      <c r="A364" t="str">
        <f>Players!P365</f>
        <v>Adam Hlozek</v>
      </c>
      <c r="B364" t="str">
        <f>Players!G365</f>
        <v>Czech Republic</v>
      </c>
      <c r="C364" t="str">
        <f>Players!AB365</f>
        <v>Striker</v>
      </c>
      <c r="D364" s="1"/>
      <c r="F364" t="str">
        <f>IFERROR(INDEX(Lookup!B:B,MATCH(INDEX(Players!C:C,MATCH(E364,Players!A:A,0)),Lookup!D:D,0)),"")</f>
        <v/>
      </c>
      <c r="G364">
        <f>IF(Players!AC365=0,10000000,Players!AC365)</f>
        <v>2532000</v>
      </c>
      <c r="H364" s="16">
        <f>INDEX('Team forecast'!$B$2:$AO$26,MATCH('Master data'!$B364,'Team forecast'!$B$2:$B$26,0),MATCH('Master data'!H$1,'Team forecast'!$B$2:$AO$2,0))</f>
        <v>1.0273865414141237</v>
      </c>
      <c r="I364" s="16">
        <f>INDEX('Team forecast'!$B$2:$AO$26,MATCH('Master data'!$B364,'Team forecast'!$B$2:$B$26,0),MATCH('Master data'!I$1,'Team forecast'!$B$2:$AO$2,0))</f>
        <v>1.3131656637198186</v>
      </c>
      <c r="J364" s="16">
        <f>INDEX('Team forecast'!$B$2:$AO$26,MATCH('Master data'!$B364,'Team forecast'!$B$2:$B$26,0),MATCH('Master data'!J$1,'Team forecast'!$B$2:$AO$2,0))</f>
        <v>0.26896724738675959</v>
      </c>
      <c r="K364" s="16">
        <f>INDEX('Team forecast'!$B$2:$AO$26,MATCH('Master data'!$B364,'Team forecast'!$B$2:$B$26,0),MATCH('Master data'!K$1,'Team forecast'!$B$2:$AO$2,0))</f>
        <v>3.0347417838694115</v>
      </c>
      <c r="L364" s="16">
        <f>INDEX('Team forecast'!$B$2:$AO$26,MATCH('Master data'!$B364,'Team forecast'!$B$2:$B$26,0),MATCH('Master data'!L$1,'Team forecast'!$B$2:$AO$2,0))</f>
        <v>3.4445853088529916</v>
      </c>
      <c r="M364">
        <f>IF(Players!BC365=1,95,0)</f>
        <v>0</v>
      </c>
      <c r="N364" s="2">
        <f>Players!BN365</f>
        <v>0</v>
      </c>
      <c r="O364" s="2">
        <f>Players!BO365</f>
        <v>0</v>
      </c>
      <c r="P364" s="2">
        <f>Players!BP365</f>
        <v>0</v>
      </c>
      <c r="Q364" s="2">
        <f>Players!BQ365</f>
        <v>0.15813020439061315</v>
      </c>
      <c r="R364" s="2">
        <f>Players!BR365</f>
        <v>0</v>
      </c>
      <c r="S364" s="2">
        <f t="shared" si="364"/>
        <v>1.0273865414141237</v>
      </c>
      <c r="T364" s="2">
        <f t="shared" si="365"/>
        <v>1.3131656637198186</v>
      </c>
      <c r="U364" s="16">
        <f>INDEX('Team forecast'!$B$2:$AO$26,MATCH('Master data'!$B364,'Team forecast'!$B$2:$B$26,0),MATCH('Master data'!U$1,'Team forecast'!$B$2:$AO$2,0))</f>
        <v>0.27687804878048777</v>
      </c>
      <c r="V364" s="16">
        <f>INDEX('Team forecast'!$B$2:$AO$26,MATCH('Master data'!$B364,'Team forecast'!$B$2:$B$26,0),MATCH('Master data'!V$1,'Team forecast'!$B$2:$AO$2,0))</f>
        <v>0.28526829268292692</v>
      </c>
      <c r="W364" s="16">
        <f>INDEX('Team forecast'!$B$2:$AO$26,MATCH('Master data'!$B364,'Team forecast'!$B$2:$B$26,0),MATCH('Master data'!W$1,'Team forecast'!$B$2:$AO$2,0))</f>
        <v>0.43785365853658542</v>
      </c>
      <c r="X364" s="5">
        <f t="shared" si="366"/>
        <v>-5000</v>
      </c>
      <c r="Y364" s="5">
        <f t="shared" si="367"/>
        <v>0</v>
      </c>
      <c r="Z364" s="5">
        <f t="shared" si="368"/>
        <v>0</v>
      </c>
      <c r="AA364" s="5">
        <f t="shared" si="369"/>
        <v>0</v>
      </c>
      <c r="AB364" s="5">
        <f t="shared" si="370"/>
        <v>0</v>
      </c>
      <c r="AC364" s="5">
        <f t="shared" si="371"/>
        <v>0</v>
      </c>
      <c r="AD364" s="5">
        <f t="shared" si="372"/>
        <v>0</v>
      </c>
      <c r="AE364" s="5">
        <f t="shared" si="373"/>
        <v>0</v>
      </c>
      <c r="AF364" s="5">
        <f t="shared" si="374"/>
        <v>0</v>
      </c>
      <c r="AG364" s="5">
        <f t="shared" si="375"/>
        <v>0</v>
      </c>
      <c r="AH364" s="5">
        <f t="shared" si="376"/>
        <v>0</v>
      </c>
      <c r="AI364" s="5">
        <f t="shared" si="377"/>
        <v>0</v>
      </c>
      <c r="AJ364" s="5">
        <f t="shared" si="378"/>
        <v>0</v>
      </c>
      <c r="AK364" s="5">
        <f>IFERROR(SUM(X364:AJ364),-5000)*((Cockpit!$C$3)^0)</f>
        <v>-5000</v>
      </c>
      <c r="AL364" s="16">
        <f>INDEX('Team forecast'!$B$2:$AO$26,MATCH('Master data'!$B364,'Team forecast'!$B$2:$B$26,0),MATCH('Master data'!AL$1,'Team forecast'!$B$2:$AO$2,0))</f>
        <v>0.84440251645874609</v>
      </c>
      <c r="AM364" s="16">
        <f>INDEX('Team forecast'!$B$2:$AO$26,MATCH('Master data'!$B364,'Team forecast'!$B$2:$B$26,0),MATCH('Master data'!AM$1,'Team forecast'!$B$2:$AO$2,0))</f>
        <v>2.1353866977743117</v>
      </c>
      <c r="AN364" s="16">
        <f>INDEX('Team forecast'!$B$2:$AO$26,MATCH('Master data'!$B364,'Team forecast'!$B$2:$B$26,0),MATCH('Master data'!AN$1,'Team forecast'!$B$2:$AO$2,0))</f>
        <v>0.1181988742964353</v>
      </c>
      <c r="AO364" s="16">
        <f>INDEX('Team forecast'!$B$2:$AO$26,MATCH('Master data'!$B364,'Team forecast'!$B$2:$B$26,0),MATCH('Master data'!AO$1,'Team forecast'!$B$2:$AO$2,0))</f>
        <v>2.4942351255396811</v>
      </c>
      <c r="AP364" s="16">
        <f>INDEX('Team forecast'!$B$2:$AO$26,MATCH('Master data'!$B364,'Team forecast'!$B$2:$B$26,0),MATCH('Master data'!AP$1,'Team forecast'!$B$2:$AO$2,0))</f>
        <v>5.6013661117497024</v>
      </c>
      <c r="AQ364" s="5">
        <f t="shared" si="379"/>
        <v>-5000</v>
      </c>
      <c r="AR364" s="5">
        <f>INDEX('Team forecast'!$B$2:$AO$26,MATCH('Master data'!$B364,'Team forecast'!$B$2:$B$26,0),MATCH('Master data'!AR$1,'Team forecast'!$B$2:$AO$2,0))*IF(X364&gt;0,25000,0)</f>
        <v>0</v>
      </c>
      <c r="AS364" s="16">
        <f>INDEX('Team forecast'!$B$2:$AO$26,MATCH('Master data'!$B364,'Team forecast'!$B$2:$B$26,0),MATCH('Master data'!AS$1,'Team forecast'!$B$2:$AO$2,0))*IF(X364&gt;0,5000,0)</f>
        <v>0</v>
      </c>
      <c r="AT364" s="16">
        <f>INDEX('Team forecast'!$B$2:$AO$26,MATCH('Master data'!$B364,'Team forecast'!$B$2:$B$26,0),MATCH('Master data'!AT$1,'Team forecast'!$B$2:$AO$2,0))*IF(X364&gt;0,-15000,0)</f>
        <v>0</v>
      </c>
      <c r="AU364" s="5">
        <f t="shared" si="380"/>
        <v>0</v>
      </c>
      <c r="AV364" s="5">
        <f t="shared" si="381"/>
        <v>0</v>
      </c>
      <c r="AW364" s="5">
        <f t="shared" si="382"/>
        <v>0</v>
      </c>
      <c r="AX364" s="5">
        <f t="shared" si="383"/>
        <v>0</v>
      </c>
      <c r="AY364" s="5">
        <f t="shared" si="384"/>
        <v>0</v>
      </c>
      <c r="AZ364" s="5">
        <f t="shared" si="385"/>
        <v>0</v>
      </c>
      <c r="BA364" s="5">
        <f t="shared" si="386"/>
        <v>0</v>
      </c>
      <c r="BB364" s="5">
        <f t="shared" si="387"/>
        <v>0</v>
      </c>
      <c r="BC364" s="5">
        <f t="shared" si="388"/>
        <v>0</v>
      </c>
      <c r="BD364" s="5">
        <f t="shared" si="389"/>
        <v>-5000</v>
      </c>
      <c r="BE364" s="16">
        <f>INDEX('Team forecast'!$B$2:$AO$26,MATCH('Master data'!$B364,'Team forecast'!$B$2:$B$26,0),MATCH('Master data'!BE$1,'Team forecast'!$B$2:$AO$2,0))</f>
        <v>0</v>
      </c>
      <c r="BF364" s="16">
        <f>INDEX('Team forecast'!$B$2:$AO$26,MATCH('Master data'!$B364,'Team forecast'!$B$2:$B$26,0),MATCH('Master data'!BF$1,'Team forecast'!$B$2:$AO$2,0))</f>
        <v>0</v>
      </c>
      <c r="BG364" s="16">
        <f>INDEX('Team forecast'!$B$2:$AO$26,MATCH('Master data'!$B364,'Team forecast'!$B$2:$B$26,0),MATCH('Master data'!BG$1,'Team forecast'!$B$2:$AO$2,0))</f>
        <v>0</v>
      </c>
      <c r="BH364" s="16">
        <f>INDEX('Team forecast'!$B$2:$AO$26,MATCH('Master data'!$B364,'Team forecast'!$B$2:$B$26,0),MATCH('Master data'!BH$1,'Team forecast'!$B$2:$AO$2,0))</f>
        <v>0</v>
      </c>
      <c r="BI364" s="16">
        <f>INDEX('Team forecast'!$B$2:$AO$26,MATCH('Master data'!$B364,'Team forecast'!$B$2:$B$26,0),MATCH('Master data'!BI$1,'Team forecast'!$B$2:$AO$2,0))</f>
        <v>0</v>
      </c>
      <c r="BJ364" s="5">
        <f t="shared" si="390"/>
        <v>-5000</v>
      </c>
      <c r="BK364" s="5">
        <f>INDEX('Team forecast'!$R$3:$BH$26,MATCH($B364,'Team forecast'!$B$3:$B$26,0),MATCH(BK$1,'Team forecast'!$R$2:$BH$2,0))*IF($X364&gt;0,25000,0)</f>
        <v>0</v>
      </c>
      <c r="BL364" s="5">
        <f>INDEX('Team forecast'!$R$3:$BH$26,MATCH($B364,'Team forecast'!$B$3:$B$26,0),MATCH(BL$1,'Team forecast'!$R$2:$BH$2,0))*IF($X364&gt;0,5000,0)</f>
        <v>0</v>
      </c>
      <c r="BM364" s="5">
        <f>INDEX('Team forecast'!$R$3:$BH$26,MATCH($B364,'Team forecast'!$B$3:$B$26,0),MATCH(BM$1,'Team forecast'!$R$2:$BH$2,0))*IF($X364&gt;0,-15000,0)</f>
        <v>0</v>
      </c>
      <c r="BN364" s="5">
        <f t="shared" si="391"/>
        <v>0</v>
      </c>
      <c r="BO364" s="5">
        <f t="shared" si="392"/>
        <v>0</v>
      </c>
      <c r="BP364" s="5">
        <f t="shared" si="393"/>
        <v>0</v>
      </c>
      <c r="BQ364" s="5">
        <f t="shared" si="394"/>
        <v>0</v>
      </c>
      <c r="BR364" s="5">
        <f t="shared" si="395"/>
        <v>0</v>
      </c>
      <c r="BS364" s="5">
        <f t="shared" si="396"/>
        <v>0</v>
      </c>
      <c r="BT364" s="5">
        <f t="shared" si="397"/>
        <v>0</v>
      </c>
      <c r="BU364" s="5">
        <f t="shared" si="398"/>
        <v>0</v>
      </c>
      <c r="BV364" s="5">
        <f t="shared" si="399"/>
        <v>0</v>
      </c>
      <c r="BW364" s="5">
        <f t="shared" si="400"/>
        <v>0</v>
      </c>
      <c r="BX364" s="5">
        <f t="shared" si="401"/>
        <v>-5000</v>
      </c>
      <c r="BY364" s="5">
        <f t="shared" si="402"/>
        <v>-15000</v>
      </c>
      <c r="BZ364" s="5">
        <f>MAX(INDEX('Team forecast'!$R$3:$BH$26,MATCH($B364,'Team forecast'!$B$3:$B$26,0),MATCH(BZ$1,'Team forecast'!$R$2:$BH$2,0))*($BX364)-(1-INDEX('Team forecast'!$R$3:$BH$26,MATCH($B364,'Team forecast'!$B$3:$B$26,0),MATCH(BZ$1,'Team forecast'!$R$2:$BH$2,0)))*(BY364+CH364)*0.01,-5000)</f>
        <v>-5000</v>
      </c>
      <c r="CA364" s="5">
        <f>MAX(INDEX('Team forecast'!$R$3:$BH$26,MATCH($B364,'Team forecast'!$B$3:$B$26,0),MATCH(CA$1,'Team forecast'!$R$2:$BH$2,0))*$BX364-(1-INDEX('Team forecast'!$R$3:$BH$26,MATCH($B364,'Team forecast'!$B$3:$B$26,0),MATCH(CA$1,'Team forecast'!$R$2:$BH$2,0)))*(BY364+BX364+CH364)*0.01,-5000)</f>
        <v>-5000</v>
      </c>
      <c r="CB364" s="5">
        <f>MAX(INDEX('Team forecast'!$R$3:$BH$26,MATCH($B364,'Team forecast'!$B$3:$B$26,0),MATCH(CB$1,'Team forecast'!$R$2:$BH$2,0))*$BX364-(1-INDEX('Team forecast'!$R$3:$BH$26,MATCH($B364,'Team forecast'!$B$3:$B$26,0),MATCH(CB$1,'Team forecast'!$R$2:$BH$2,0)))*(BY364+BX364*2+CH364)*0.01,0)</f>
        <v>0</v>
      </c>
      <c r="CC364" s="5">
        <v>0</v>
      </c>
      <c r="CD364" s="5">
        <f>+AK364+BD364*Cockpit!$C$3+BW364*Cockpit!$C$3^2+BZ364*Cockpit!$C$3^3+CA364*Cockpit!$C$3^4+CB364*Cockpit!$C$3^5+CC364*Cockpit!$C$3^6</f>
        <v>-10802.469135802468</v>
      </c>
      <c r="CE364" s="5"/>
      <c r="CF364" s="5"/>
      <c r="CG364" s="5">
        <v>0</v>
      </c>
      <c r="CH364" s="5">
        <f t="shared" si="403"/>
        <v>2532000</v>
      </c>
      <c r="CI364" s="5">
        <f t="shared" si="404"/>
        <v>2532000</v>
      </c>
      <c r="CJ364" s="1">
        <f t="shared" si="405"/>
        <v>-4.0000000000000001E-3</v>
      </c>
      <c r="CK364" s="5">
        <f>RANK(CD364,$CD$2:$CD$622)+COUNTIF($CD$2:$CD364,$CD364)-1</f>
        <v>527</v>
      </c>
      <c r="CL364" s="5">
        <f>RANK(CJ364,$CJ$2:$CJ$622)+COUNTIF($CJ$2:$CJ364,$CJ364)-1</f>
        <v>524</v>
      </c>
    </row>
    <row r="365" spans="1:90" x14ac:dyDescent="0.3">
      <c r="A365" t="str">
        <f>Players!P366</f>
        <v>Jakub Pesek</v>
      </c>
      <c r="B365" t="str">
        <f>Players!G366</f>
        <v>Czech Republic</v>
      </c>
      <c r="C365" t="str">
        <f>Players!AB366</f>
        <v>Midfield</v>
      </c>
      <c r="D365" s="1"/>
      <c r="F365" t="str">
        <f>IFERROR(INDEX(Lookup!B:B,MATCH(INDEX(Players!C:C,MATCH(E365,Players!A:A,0)),Lookup!D:D,0)),"")</f>
        <v/>
      </c>
      <c r="G365">
        <f>IF(Players!AC366=0,10000000,Players!AC366)</f>
        <v>2495000</v>
      </c>
      <c r="H365" s="16">
        <f>INDEX('Team forecast'!$B$2:$AO$26,MATCH('Master data'!$B365,'Team forecast'!$B$2:$B$26,0),MATCH('Master data'!H$1,'Team forecast'!$B$2:$AO$2,0))</f>
        <v>1.0273865414141237</v>
      </c>
      <c r="I365" s="16">
        <f>INDEX('Team forecast'!$B$2:$AO$26,MATCH('Master data'!$B365,'Team forecast'!$B$2:$B$26,0),MATCH('Master data'!I$1,'Team forecast'!$B$2:$AO$2,0))</f>
        <v>1.3131656637198186</v>
      </c>
      <c r="J365" s="16">
        <f>INDEX('Team forecast'!$B$2:$AO$26,MATCH('Master data'!$B365,'Team forecast'!$B$2:$B$26,0),MATCH('Master data'!J$1,'Team forecast'!$B$2:$AO$2,0))</f>
        <v>0.26896724738675959</v>
      </c>
      <c r="K365" s="16">
        <f>INDEX('Team forecast'!$B$2:$AO$26,MATCH('Master data'!$B365,'Team forecast'!$B$2:$B$26,0),MATCH('Master data'!K$1,'Team forecast'!$B$2:$AO$2,0))</f>
        <v>3.0347417838694115</v>
      </c>
      <c r="L365" s="16">
        <f>INDEX('Team forecast'!$B$2:$AO$26,MATCH('Master data'!$B365,'Team forecast'!$B$2:$B$26,0),MATCH('Master data'!L$1,'Team forecast'!$B$2:$AO$2,0))</f>
        <v>3.4445853088529916</v>
      </c>
      <c r="M365">
        <f>IF(Players!BC366=1,95,0)</f>
        <v>0</v>
      </c>
      <c r="N365" s="2">
        <f>Players!BN366</f>
        <v>0</v>
      </c>
      <c r="O365" s="2">
        <f>Players!BO366</f>
        <v>0</v>
      </c>
      <c r="P365" s="2">
        <f>Players!BP366</f>
        <v>0</v>
      </c>
      <c r="Q365" s="2">
        <f>Players!BQ366</f>
        <v>0.11370814908401768</v>
      </c>
      <c r="R365" s="2">
        <f>Players!BR366</f>
        <v>0</v>
      </c>
      <c r="S365" s="2">
        <f t="shared" si="364"/>
        <v>1.0273865414141237</v>
      </c>
      <c r="T365" s="2">
        <f t="shared" si="365"/>
        <v>1.3131656637198186</v>
      </c>
      <c r="U365" s="16">
        <f>INDEX('Team forecast'!$B$2:$AO$26,MATCH('Master data'!$B365,'Team forecast'!$B$2:$B$26,0),MATCH('Master data'!U$1,'Team forecast'!$B$2:$AO$2,0))</f>
        <v>0.27687804878048777</v>
      </c>
      <c r="V365" s="16">
        <f>INDEX('Team forecast'!$B$2:$AO$26,MATCH('Master data'!$B365,'Team forecast'!$B$2:$B$26,0),MATCH('Master data'!V$1,'Team forecast'!$B$2:$AO$2,0))</f>
        <v>0.28526829268292692</v>
      </c>
      <c r="W365" s="16">
        <f>INDEX('Team forecast'!$B$2:$AO$26,MATCH('Master data'!$B365,'Team forecast'!$B$2:$B$26,0),MATCH('Master data'!W$1,'Team forecast'!$B$2:$AO$2,0))</f>
        <v>0.43785365853658542</v>
      </c>
      <c r="X365" s="5">
        <f t="shared" si="366"/>
        <v>-5000</v>
      </c>
      <c r="Y365" s="5">
        <f t="shared" si="367"/>
        <v>0</v>
      </c>
      <c r="Z365" s="5">
        <f t="shared" si="368"/>
        <v>0</v>
      </c>
      <c r="AA365" s="5">
        <f t="shared" si="369"/>
        <v>0</v>
      </c>
      <c r="AB365" s="5">
        <f t="shared" si="370"/>
        <v>0</v>
      </c>
      <c r="AC365" s="5">
        <f t="shared" si="371"/>
        <v>0</v>
      </c>
      <c r="AD365" s="5">
        <f t="shared" si="372"/>
        <v>0</v>
      </c>
      <c r="AE365" s="5">
        <f t="shared" si="373"/>
        <v>0</v>
      </c>
      <c r="AF365" s="5">
        <f t="shared" si="374"/>
        <v>0</v>
      </c>
      <c r="AG365" s="5">
        <f t="shared" si="375"/>
        <v>0</v>
      </c>
      <c r="AH365" s="5">
        <f t="shared" si="376"/>
        <v>0</v>
      </c>
      <c r="AI365" s="5">
        <f t="shared" si="377"/>
        <v>0</v>
      </c>
      <c r="AJ365" s="5">
        <f t="shared" si="378"/>
        <v>0</v>
      </c>
      <c r="AK365" s="5">
        <f>IFERROR(SUM(X365:AJ365),-5000)*((Cockpit!$C$3)^0)</f>
        <v>-5000</v>
      </c>
      <c r="AL365" s="16">
        <f>INDEX('Team forecast'!$B$2:$AO$26,MATCH('Master data'!$B365,'Team forecast'!$B$2:$B$26,0),MATCH('Master data'!AL$1,'Team forecast'!$B$2:$AO$2,0))</f>
        <v>0.84440251645874609</v>
      </c>
      <c r="AM365" s="16">
        <f>INDEX('Team forecast'!$B$2:$AO$26,MATCH('Master data'!$B365,'Team forecast'!$B$2:$B$26,0),MATCH('Master data'!AM$1,'Team forecast'!$B$2:$AO$2,0))</f>
        <v>2.1353866977743117</v>
      </c>
      <c r="AN365" s="16">
        <f>INDEX('Team forecast'!$B$2:$AO$26,MATCH('Master data'!$B365,'Team forecast'!$B$2:$B$26,0),MATCH('Master data'!AN$1,'Team forecast'!$B$2:$AO$2,0))</f>
        <v>0.1181988742964353</v>
      </c>
      <c r="AO365" s="16">
        <f>INDEX('Team forecast'!$B$2:$AO$26,MATCH('Master data'!$B365,'Team forecast'!$B$2:$B$26,0),MATCH('Master data'!AO$1,'Team forecast'!$B$2:$AO$2,0))</f>
        <v>2.4942351255396811</v>
      </c>
      <c r="AP365" s="16">
        <f>INDEX('Team forecast'!$B$2:$AO$26,MATCH('Master data'!$B365,'Team forecast'!$B$2:$B$26,0),MATCH('Master data'!AP$1,'Team forecast'!$B$2:$AO$2,0))</f>
        <v>5.6013661117497024</v>
      </c>
      <c r="AQ365" s="5">
        <f t="shared" si="379"/>
        <v>-5000</v>
      </c>
      <c r="AR365" s="5">
        <f>INDEX('Team forecast'!$B$2:$AO$26,MATCH('Master data'!$B365,'Team forecast'!$B$2:$B$26,0),MATCH('Master data'!AR$1,'Team forecast'!$B$2:$AO$2,0))*IF(X365&gt;0,25000,0)</f>
        <v>0</v>
      </c>
      <c r="AS365" s="16">
        <f>INDEX('Team forecast'!$B$2:$AO$26,MATCH('Master data'!$B365,'Team forecast'!$B$2:$B$26,0),MATCH('Master data'!AS$1,'Team forecast'!$B$2:$AO$2,0))*IF(X365&gt;0,5000,0)</f>
        <v>0</v>
      </c>
      <c r="AT365" s="16">
        <f>INDEX('Team forecast'!$B$2:$AO$26,MATCH('Master data'!$B365,'Team forecast'!$B$2:$B$26,0),MATCH('Master data'!AT$1,'Team forecast'!$B$2:$AO$2,0))*IF(X365&gt;0,-15000,0)</f>
        <v>0</v>
      </c>
      <c r="AU365" s="5">
        <f t="shared" si="380"/>
        <v>0</v>
      </c>
      <c r="AV365" s="5">
        <f t="shared" si="381"/>
        <v>0</v>
      </c>
      <c r="AW365" s="5">
        <f t="shared" si="382"/>
        <v>0</v>
      </c>
      <c r="AX365" s="5">
        <f t="shared" si="383"/>
        <v>0</v>
      </c>
      <c r="AY365" s="5">
        <f t="shared" si="384"/>
        <v>0</v>
      </c>
      <c r="AZ365" s="5">
        <f t="shared" si="385"/>
        <v>0</v>
      </c>
      <c r="BA365" s="5">
        <f t="shared" si="386"/>
        <v>0</v>
      </c>
      <c r="BB365" s="5">
        <f t="shared" si="387"/>
        <v>0</v>
      </c>
      <c r="BC365" s="5">
        <f t="shared" si="388"/>
        <v>0</v>
      </c>
      <c r="BD365" s="5">
        <f t="shared" si="389"/>
        <v>-5000</v>
      </c>
      <c r="BE365" s="16">
        <f>INDEX('Team forecast'!$B$2:$AO$26,MATCH('Master data'!$B365,'Team forecast'!$B$2:$B$26,0),MATCH('Master data'!BE$1,'Team forecast'!$B$2:$AO$2,0))</f>
        <v>0</v>
      </c>
      <c r="BF365" s="16">
        <f>INDEX('Team forecast'!$B$2:$AO$26,MATCH('Master data'!$B365,'Team forecast'!$B$2:$B$26,0),MATCH('Master data'!BF$1,'Team forecast'!$B$2:$AO$2,0))</f>
        <v>0</v>
      </c>
      <c r="BG365" s="16">
        <f>INDEX('Team forecast'!$B$2:$AO$26,MATCH('Master data'!$B365,'Team forecast'!$B$2:$B$26,0),MATCH('Master data'!BG$1,'Team forecast'!$B$2:$AO$2,0))</f>
        <v>0</v>
      </c>
      <c r="BH365" s="16">
        <f>INDEX('Team forecast'!$B$2:$AO$26,MATCH('Master data'!$B365,'Team forecast'!$B$2:$B$26,0),MATCH('Master data'!BH$1,'Team forecast'!$B$2:$AO$2,0))</f>
        <v>0</v>
      </c>
      <c r="BI365" s="16">
        <f>INDEX('Team forecast'!$B$2:$AO$26,MATCH('Master data'!$B365,'Team forecast'!$B$2:$B$26,0),MATCH('Master data'!BI$1,'Team forecast'!$B$2:$AO$2,0))</f>
        <v>0</v>
      </c>
      <c r="BJ365" s="5">
        <f t="shared" si="390"/>
        <v>-5000</v>
      </c>
      <c r="BK365" s="5">
        <f>INDEX('Team forecast'!$R$3:$BH$26,MATCH($B365,'Team forecast'!$B$3:$B$26,0),MATCH(BK$1,'Team forecast'!$R$2:$BH$2,0))*IF($X365&gt;0,25000,0)</f>
        <v>0</v>
      </c>
      <c r="BL365" s="5">
        <f>INDEX('Team forecast'!$R$3:$BH$26,MATCH($B365,'Team forecast'!$B$3:$B$26,0),MATCH(BL$1,'Team forecast'!$R$2:$BH$2,0))*IF($X365&gt;0,5000,0)</f>
        <v>0</v>
      </c>
      <c r="BM365" s="5">
        <f>INDEX('Team forecast'!$R$3:$BH$26,MATCH($B365,'Team forecast'!$B$3:$B$26,0),MATCH(BM$1,'Team forecast'!$R$2:$BH$2,0))*IF($X365&gt;0,-15000,0)</f>
        <v>0</v>
      </c>
      <c r="BN365" s="5">
        <f t="shared" si="391"/>
        <v>0</v>
      </c>
      <c r="BO365" s="5">
        <f t="shared" si="392"/>
        <v>0</v>
      </c>
      <c r="BP365" s="5">
        <f t="shared" si="393"/>
        <v>0</v>
      </c>
      <c r="BQ365" s="5">
        <f t="shared" si="394"/>
        <v>0</v>
      </c>
      <c r="BR365" s="5">
        <f t="shared" si="395"/>
        <v>0</v>
      </c>
      <c r="BS365" s="5">
        <f t="shared" si="396"/>
        <v>0</v>
      </c>
      <c r="BT365" s="5">
        <f t="shared" si="397"/>
        <v>0</v>
      </c>
      <c r="BU365" s="5">
        <f t="shared" si="398"/>
        <v>0</v>
      </c>
      <c r="BV365" s="5">
        <f t="shared" si="399"/>
        <v>0</v>
      </c>
      <c r="BW365" s="5">
        <f t="shared" si="400"/>
        <v>0</v>
      </c>
      <c r="BX365" s="5">
        <f t="shared" si="401"/>
        <v>-5000</v>
      </c>
      <c r="BY365" s="5">
        <f t="shared" si="402"/>
        <v>-15000</v>
      </c>
      <c r="BZ365" s="5">
        <f>MAX(INDEX('Team forecast'!$R$3:$BH$26,MATCH($B365,'Team forecast'!$B$3:$B$26,0),MATCH(BZ$1,'Team forecast'!$R$2:$BH$2,0))*($BX365)-(1-INDEX('Team forecast'!$R$3:$BH$26,MATCH($B365,'Team forecast'!$B$3:$B$26,0),MATCH(BZ$1,'Team forecast'!$R$2:$BH$2,0)))*(BY365+CH365)*0.01,-5000)</f>
        <v>-5000</v>
      </c>
      <c r="CA365" s="5">
        <f>MAX(INDEX('Team forecast'!$R$3:$BH$26,MATCH($B365,'Team forecast'!$B$3:$B$26,0),MATCH(CA$1,'Team forecast'!$R$2:$BH$2,0))*$BX365-(1-INDEX('Team forecast'!$R$3:$BH$26,MATCH($B365,'Team forecast'!$B$3:$B$26,0),MATCH(CA$1,'Team forecast'!$R$2:$BH$2,0)))*(BY365+BX365+CH365)*0.01,-5000)</f>
        <v>-5000</v>
      </c>
      <c r="CB365" s="5">
        <f>MAX(INDEX('Team forecast'!$R$3:$BH$26,MATCH($B365,'Team forecast'!$B$3:$B$26,0),MATCH(CB$1,'Team forecast'!$R$2:$BH$2,0))*$BX365-(1-INDEX('Team forecast'!$R$3:$BH$26,MATCH($B365,'Team forecast'!$B$3:$B$26,0),MATCH(CB$1,'Team forecast'!$R$2:$BH$2,0)))*(BY365+BX365*2+CH365)*0.01,0)</f>
        <v>0</v>
      </c>
      <c r="CC365" s="5">
        <v>0</v>
      </c>
      <c r="CD365" s="5">
        <f>+AK365+BD365*Cockpit!$C$3+BW365*Cockpit!$C$3^2+BZ365*Cockpit!$C$3^3+CA365*Cockpit!$C$3^4+CB365*Cockpit!$C$3^5+CC365*Cockpit!$C$3^6</f>
        <v>-10802.469135802468</v>
      </c>
      <c r="CE365" s="5"/>
      <c r="CF365" s="5"/>
      <c r="CG365" s="5">
        <v>0</v>
      </c>
      <c r="CH365" s="5">
        <f t="shared" si="403"/>
        <v>2495000</v>
      </c>
      <c r="CI365" s="5">
        <f t="shared" si="404"/>
        <v>2495000</v>
      </c>
      <c r="CJ365" s="1">
        <f t="shared" si="405"/>
        <v>-4.0000000000000001E-3</v>
      </c>
      <c r="CK365" s="5">
        <f>RANK(CD365,$CD$2:$CD$622)+COUNTIF($CD$2:$CD365,$CD365)-1</f>
        <v>528</v>
      </c>
      <c r="CL365" s="5">
        <f>RANK(CJ365,$CJ$2:$CJ$622)+COUNTIF($CJ$2:$CJ365,$CJ365)-1</f>
        <v>525</v>
      </c>
    </row>
    <row r="366" spans="1:90" x14ac:dyDescent="0.3">
      <c r="A366" t="str">
        <f>Players!P367</f>
        <v>Lukas Masopust</v>
      </c>
      <c r="B366" t="str">
        <f>Players!G367</f>
        <v>Czech Republic</v>
      </c>
      <c r="C366" t="str">
        <f>Players!AB367</f>
        <v>Midfield</v>
      </c>
      <c r="D366" s="1"/>
      <c r="F366" t="str">
        <f>IFERROR(INDEX(Lookup!B:B,MATCH(INDEX(Players!C:C,MATCH(E366,Players!A:A,0)),Lookup!D:D,0)),"")</f>
        <v/>
      </c>
      <c r="G366">
        <f>IF(Players!AC367=0,10000000,Players!AC367)</f>
        <v>3052000</v>
      </c>
      <c r="H366" s="16">
        <f>INDEX('Team forecast'!$B$2:$AO$26,MATCH('Master data'!$B366,'Team forecast'!$B$2:$B$26,0),MATCH('Master data'!H$1,'Team forecast'!$B$2:$AO$2,0))</f>
        <v>1.0273865414141237</v>
      </c>
      <c r="I366" s="16">
        <f>INDEX('Team forecast'!$B$2:$AO$26,MATCH('Master data'!$B366,'Team forecast'!$B$2:$B$26,0),MATCH('Master data'!I$1,'Team forecast'!$B$2:$AO$2,0))</f>
        <v>1.3131656637198186</v>
      </c>
      <c r="J366" s="16">
        <f>INDEX('Team forecast'!$B$2:$AO$26,MATCH('Master data'!$B366,'Team forecast'!$B$2:$B$26,0),MATCH('Master data'!J$1,'Team forecast'!$B$2:$AO$2,0))</f>
        <v>0.26896724738675959</v>
      </c>
      <c r="K366" s="16">
        <f>INDEX('Team forecast'!$B$2:$AO$26,MATCH('Master data'!$B366,'Team forecast'!$B$2:$B$26,0),MATCH('Master data'!K$1,'Team forecast'!$B$2:$AO$2,0))</f>
        <v>3.0347417838694115</v>
      </c>
      <c r="L366" s="16">
        <f>INDEX('Team forecast'!$B$2:$AO$26,MATCH('Master data'!$B366,'Team forecast'!$B$2:$B$26,0),MATCH('Master data'!L$1,'Team forecast'!$B$2:$AO$2,0))</f>
        <v>3.4445853088529916</v>
      </c>
      <c r="M366">
        <f>IF(Players!BC367=1,95,0)</f>
        <v>95</v>
      </c>
      <c r="N366" s="2">
        <f>Players!BN367</f>
        <v>7.9161575192461045E-2</v>
      </c>
      <c r="O366" s="2">
        <f>Players!BO367</f>
        <v>8.3608940123588632E-2</v>
      </c>
      <c r="P366" s="2">
        <f>Players!BP367</f>
        <v>7.7839848650988808E-2</v>
      </c>
      <c r="Q366" s="2">
        <f>Players!BQ367</f>
        <v>0.2453579952267303</v>
      </c>
      <c r="R366" s="2">
        <f>Players!BR367</f>
        <v>0</v>
      </c>
      <c r="S366" s="2">
        <f t="shared" si="364"/>
        <v>1.0273865414141237</v>
      </c>
      <c r="T366" s="2">
        <f t="shared" si="365"/>
        <v>1.3131656637198186</v>
      </c>
      <c r="U366" s="16">
        <f>INDEX('Team forecast'!$B$2:$AO$26,MATCH('Master data'!$B366,'Team forecast'!$B$2:$B$26,0),MATCH('Master data'!U$1,'Team forecast'!$B$2:$AO$2,0))</f>
        <v>0.27687804878048777</v>
      </c>
      <c r="V366" s="16">
        <f>INDEX('Team forecast'!$B$2:$AO$26,MATCH('Master data'!$B366,'Team forecast'!$B$2:$B$26,0),MATCH('Master data'!V$1,'Team forecast'!$B$2:$AO$2,0))</f>
        <v>0.28526829268292692</v>
      </c>
      <c r="W366" s="16">
        <f>INDEX('Team forecast'!$B$2:$AO$26,MATCH('Master data'!$B366,'Team forecast'!$B$2:$B$26,0),MATCH('Master data'!W$1,'Team forecast'!$B$2:$AO$2,0))</f>
        <v>0.43785365853658542</v>
      </c>
      <c r="X366" s="5">
        <f t="shared" si="366"/>
        <v>7000</v>
      </c>
      <c r="Y366" s="5">
        <f t="shared" si="367"/>
        <v>6921.9512195121943</v>
      </c>
      <c r="Z366" s="5">
        <f t="shared" si="368"/>
        <v>1426.3414634146345</v>
      </c>
      <c r="AA366" s="5">
        <f t="shared" si="369"/>
        <v>-6567.8048780487816</v>
      </c>
      <c r="AB366" s="5">
        <f t="shared" si="370"/>
        <v>10166.192118734582</v>
      </c>
      <c r="AC366" s="5">
        <f t="shared" si="371"/>
        <v>4294.9349912437137</v>
      </c>
      <c r="AD366" s="5">
        <f t="shared" si="372"/>
        <v>2362.2384115122677</v>
      </c>
      <c r="AE366" s="5">
        <f t="shared" si="373"/>
        <v>0</v>
      </c>
      <c r="AF366" s="5">
        <f t="shared" si="374"/>
        <v>0</v>
      </c>
      <c r="AG366" s="5">
        <f t="shared" si="375"/>
        <v>-4907.1599045346056</v>
      </c>
      <c r="AH366" s="5">
        <f t="shared" si="376"/>
        <v>0</v>
      </c>
      <c r="AI366" s="5">
        <f t="shared" si="377"/>
        <v>10273.865414141237</v>
      </c>
      <c r="AJ366" s="5">
        <f t="shared" si="378"/>
        <v>-10505.325309758549</v>
      </c>
      <c r="AK366" s="5">
        <f>IFERROR(SUM(X366:AJ366),-5000)*((Cockpit!$C$3)^0)</f>
        <v>20465.233526216689</v>
      </c>
      <c r="AL366" s="16">
        <f>INDEX('Team forecast'!$B$2:$AO$26,MATCH('Master data'!$B366,'Team forecast'!$B$2:$B$26,0),MATCH('Master data'!AL$1,'Team forecast'!$B$2:$AO$2,0))</f>
        <v>0.84440251645874609</v>
      </c>
      <c r="AM366" s="16">
        <f>INDEX('Team forecast'!$B$2:$AO$26,MATCH('Master data'!$B366,'Team forecast'!$B$2:$B$26,0),MATCH('Master data'!AM$1,'Team forecast'!$B$2:$AO$2,0))</f>
        <v>2.1353866977743117</v>
      </c>
      <c r="AN366" s="16">
        <f>INDEX('Team forecast'!$B$2:$AO$26,MATCH('Master data'!$B366,'Team forecast'!$B$2:$B$26,0),MATCH('Master data'!AN$1,'Team forecast'!$B$2:$AO$2,0))</f>
        <v>0.1181988742964353</v>
      </c>
      <c r="AO366" s="16">
        <f>INDEX('Team forecast'!$B$2:$AO$26,MATCH('Master data'!$B366,'Team forecast'!$B$2:$B$26,0),MATCH('Master data'!AO$1,'Team forecast'!$B$2:$AO$2,0))</f>
        <v>2.4942351255396811</v>
      </c>
      <c r="AP366" s="16">
        <f>INDEX('Team forecast'!$B$2:$AO$26,MATCH('Master data'!$B366,'Team forecast'!$B$2:$B$26,0),MATCH('Master data'!AP$1,'Team forecast'!$B$2:$AO$2,0))</f>
        <v>5.6013661117497024</v>
      </c>
      <c r="AQ366" s="5">
        <f t="shared" si="379"/>
        <v>7000</v>
      </c>
      <c r="AR366" s="5">
        <f>INDEX('Team forecast'!$B$2:$AO$26,MATCH('Master data'!$B366,'Team forecast'!$B$2:$B$26,0),MATCH('Master data'!AR$1,'Team forecast'!$B$2:$AO$2,0))*IF(X366&gt;0,25000,0)</f>
        <v>2954.9718574108824</v>
      </c>
      <c r="AS366" s="16">
        <f>INDEX('Team forecast'!$B$2:$AO$26,MATCH('Master data'!$B366,'Team forecast'!$B$2:$B$26,0),MATCH('Master data'!AS$1,'Team forecast'!$B$2:$AO$2,0))*IF(X366&gt;0,5000,0)</f>
        <v>1125.7035647279549</v>
      </c>
      <c r="AT366" s="16">
        <f>INDEX('Team forecast'!$B$2:$AO$26,MATCH('Master data'!$B366,'Team forecast'!$B$2:$B$26,0),MATCH('Master data'!AT$1,'Team forecast'!$B$2:$AO$2,0))*IF(X366&gt;0,-15000,0)</f>
        <v>-9849.9061913696078</v>
      </c>
      <c r="AU366" s="5">
        <f t="shared" si="380"/>
        <v>8355.529162419045</v>
      </c>
      <c r="AV366" s="5">
        <f t="shared" si="381"/>
        <v>3529.9799719403436</v>
      </c>
      <c r="AW366" s="5">
        <f t="shared" si="382"/>
        <v>1941.5088467198884</v>
      </c>
      <c r="AX366" s="5">
        <f t="shared" si="383"/>
        <v>0</v>
      </c>
      <c r="AY366" s="5">
        <f t="shared" si="384"/>
        <v>0</v>
      </c>
      <c r="AZ366" s="5">
        <f t="shared" si="385"/>
        <v>-4907.1599045346056</v>
      </c>
      <c r="BA366" s="5">
        <f t="shared" si="386"/>
        <v>0</v>
      </c>
      <c r="BB366" s="5">
        <f t="shared" si="387"/>
        <v>8444.0251645874614</v>
      </c>
      <c r="BC366" s="5">
        <f t="shared" si="388"/>
        <v>-17083.093582194495</v>
      </c>
      <c r="BD366" s="5">
        <f t="shared" si="389"/>
        <v>1511.5588897068665</v>
      </c>
      <c r="BE366" s="16">
        <f>INDEX('Team forecast'!$B$2:$AO$26,MATCH('Master data'!$B366,'Team forecast'!$B$2:$B$26,0),MATCH('Master data'!BE$1,'Team forecast'!$B$2:$AO$2,0))</f>
        <v>0</v>
      </c>
      <c r="BF366" s="16">
        <f>INDEX('Team forecast'!$B$2:$AO$26,MATCH('Master data'!$B366,'Team forecast'!$B$2:$B$26,0),MATCH('Master data'!BF$1,'Team forecast'!$B$2:$AO$2,0))</f>
        <v>0</v>
      </c>
      <c r="BG366" s="16">
        <f>INDEX('Team forecast'!$B$2:$AO$26,MATCH('Master data'!$B366,'Team forecast'!$B$2:$B$26,0),MATCH('Master data'!BG$1,'Team forecast'!$B$2:$AO$2,0))</f>
        <v>0</v>
      </c>
      <c r="BH366" s="16">
        <f>INDEX('Team forecast'!$B$2:$AO$26,MATCH('Master data'!$B366,'Team forecast'!$B$2:$B$26,0),MATCH('Master data'!BH$1,'Team forecast'!$B$2:$AO$2,0))</f>
        <v>0</v>
      </c>
      <c r="BI366" s="16">
        <f>INDEX('Team forecast'!$B$2:$AO$26,MATCH('Master data'!$B366,'Team forecast'!$B$2:$B$26,0),MATCH('Master data'!BI$1,'Team forecast'!$B$2:$AO$2,0))</f>
        <v>0</v>
      </c>
      <c r="BJ366" s="5">
        <f t="shared" si="390"/>
        <v>7000</v>
      </c>
      <c r="BK366" s="5">
        <f>INDEX('Team forecast'!$R$3:$BH$26,MATCH($B366,'Team forecast'!$B$3:$B$26,0),MATCH(BK$1,'Team forecast'!$R$2:$BH$2,0))*IF($X366&gt;0,25000,0)</f>
        <v>0</v>
      </c>
      <c r="BL366" s="5">
        <f>INDEX('Team forecast'!$R$3:$BH$26,MATCH($B366,'Team forecast'!$B$3:$B$26,0),MATCH(BL$1,'Team forecast'!$R$2:$BH$2,0))*IF($X366&gt;0,5000,0)</f>
        <v>0</v>
      </c>
      <c r="BM366" s="5">
        <f>INDEX('Team forecast'!$R$3:$BH$26,MATCH($B366,'Team forecast'!$B$3:$B$26,0),MATCH(BM$1,'Team forecast'!$R$2:$BH$2,0))*IF($X366&gt;0,-15000,0)</f>
        <v>0</v>
      </c>
      <c r="BN366" s="5">
        <f t="shared" si="391"/>
        <v>0</v>
      </c>
      <c r="BO366" s="5">
        <f t="shared" si="392"/>
        <v>0</v>
      </c>
      <c r="BP366" s="5">
        <f t="shared" si="393"/>
        <v>0</v>
      </c>
      <c r="BQ366" s="5">
        <f t="shared" si="394"/>
        <v>0</v>
      </c>
      <c r="BR366" s="5">
        <f t="shared" si="395"/>
        <v>0</v>
      </c>
      <c r="BS366" s="5">
        <f t="shared" si="396"/>
        <v>-4907.1599045346056</v>
      </c>
      <c r="BT366" s="5">
        <f t="shared" si="397"/>
        <v>0</v>
      </c>
      <c r="BU366" s="5">
        <f t="shared" si="398"/>
        <v>0</v>
      </c>
      <c r="BV366" s="5">
        <f t="shared" si="399"/>
        <v>0</v>
      </c>
      <c r="BW366" s="5">
        <f t="shared" si="400"/>
        <v>0</v>
      </c>
      <c r="BX366" s="5">
        <f t="shared" si="401"/>
        <v>10988.396207961778</v>
      </c>
      <c r="BY366" s="5">
        <f t="shared" si="402"/>
        <v>32965.188623885333</v>
      </c>
      <c r="BZ366" s="5">
        <f>MAX(INDEX('Team forecast'!$R$3:$BH$26,MATCH($B366,'Team forecast'!$B$3:$B$26,0),MATCH(BZ$1,'Team forecast'!$R$2:$BH$2,0))*($BX366)-(1-INDEX('Team forecast'!$R$3:$BH$26,MATCH($B366,'Team forecast'!$B$3:$B$26,0),MATCH(BZ$1,'Team forecast'!$R$2:$BH$2,0)))*(BY366+CH366)*0.01,-5000)</f>
        <v>-5000</v>
      </c>
      <c r="CA366" s="5">
        <f>MAX(INDEX('Team forecast'!$R$3:$BH$26,MATCH($B366,'Team forecast'!$B$3:$B$26,0),MATCH(CA$1,'Team forecast'!$R$2:$BH$2,0))*$BX366-(1-INDEX('Team forecast'!$R$3:$BH$26,MATCH($B366,'Team forecast'!$B$3:$B$26,0),MATCH(CA$1,'Team forecast'!$R$2:$BH$2,0)))*(BY366+BX366+CH366)*0.01,-5000)</f>
        <v>-5000</v>
      </c>
      <c r="CB366" s="5">
        <f>MAX(INDEX('Team forecast'!$R$3:$BH$26,MATCH($B366,'Team forecast'!$B$3:$B$26,0),MATCH(CB$1,'Team forecast'!$R$2:$BH$2,0))*$BX366-(1-INDEX('Team forecast'!$R$3:$BH$26,MATCH($B366,'Team forecast'!$B$3:$B$26,0),MATCH(CB$1,'Team forecast'!$R$2:$BH$2,0)))*(BY366+BX366*2+CH366)*0.01,0)</f>
        <v>0</v>
      </c>
      <c r="CC366" s="5">
        <v>0</v>
      </c>
      <c r="CD366" s="5">
        <f>+AK366+BD366*Cockpit!$C$3+BW366*Cockpit!$C$3^2+BZ366*Cockpit!$C$3^3+CA366*Cockpit!$C$3^4+CB366*Cockpit!$C$3^5+CC366*Cockpit!$C$3^6</f>
        <v>19003.803650218797</v>
      </c>
      <c r="CE366" s="5"/>
      <c r="CF366" s="5"/>
      <c r="CG366" s="5">
        <v>0</v>
      </c>
      <c r="CH366" s="5">
        <f t="shared" si="403"/>
        <v>3052000</v>
      </c>
      <c r="CI366" s="5">
        <f t="shared" si="404"/>
        <v>3052000</v>
      </c>
      <c r="CJ366" s="1">
        <f t="shared" si="405"/>
        <v>6.0000000000000001E-3</v>
      </c>
      <c r="CK366" s="5">
        <f>RANK(CD366,$CD$2:$CD$622)+COUNTIF($CD$2:$CD366,$CD366)-1</f>
        <v>313</v>
      </c>
      <c r="CL366" s="5">
        <f>RANK(CJ366,$CJ$2:$CJ$622)+COUNTIF($CJ$2:$CJ366,$CJ366)-1</f>
        <v>320</v>
      </c>
    </row>
    <row r="367" spans="1:90" x14ac:dyDescent="0.3">
      <c r="A367" t="str">
        <f>Players!P368</f>
        <v>Jakub Jankto</v>
      </c>
      <c r="B367" t="str">
        <f>Players!G368</f>
        <v>Czech Republic</v>
      </c>
      <c r="C367" t="str">
        <f>Players!AB368</f>
        <v>Midfield</v>
      </c>
      <c r="D367" s="1"/>
      <c r="F367" t="str">
        <f>IFERROR(INDEX(Lookup!B:B,MATCH(INDEX(Players!C:C,MATCH(E367,Players!A:A,0)),Lookup!D:D,0)),"")</f>
        <v/>
      </c>
      <c r="G367">
        <f>IF(Players!AC368=0,10000000,Players!AC368)</f>
        <v>4052000</v>
      </c>
      <c r="H367" s="16">
        <f>INDEX('Team forecast'!$B$2:$AO$26,MATCH('Master data'!$B367,'Team forecast'!$B$2:$B$26,0),MATCH('Master data'!H$1,'Team forecast'!$B$2:$AO$2,0))</f>
        <v>1.0273865414141237</v>
      </c>
      <c r="I367" s="16">
        <f>INDEX('Team forecast'!$B$2:$AO$26,MATCH('Master data'!$B367,'Team forecast'!$B$2:$B$26,0),MATCH('Master data'!I$1,'Team forecast'!$B$2:$AO$2,0))</f>
        <v>1.3131656637198186</v>
      </c>
      <c r="J367" s="16">
        <f>INDEX('Team forecast'!$B$2:$AO$26,MATCH('Master data'!$B367,'Team forecast'!$B$2:$B$26,0),MATCH('Master data'!J$1,'Team forecast'!$B$2:$AO$2,0))</f>
        <v>0.26896724738675959</v>
      </c>
      <c r="K367" s="16">
        <f>INDEX('Team forecast'!$B$2:$AO$26,MATCH('Master data'!$B367,'Team forecast'!$B$2:$B$26,0),MATCH('Master data'!K$1,'Team forecast'!$B$2:$AO$2,0))</f>
        <v>3.0347417838694115</v>
      </c>
      <c r="L367" s="16">
        <f>INDEX('Team forecast'!$B$2:$AO$26,MATCH('Master data'!$B367,'Team forecast'!$B$2:$B$26,0),MATCH('Master data'!L$1,'Team forecast'!$B$2:$AO$2,0))</f>
        <v>3.4445853088529916</v>
      </c>
      <c r="M367">
        <f>IF(Players!BC368=1,95,0)</f>
        <v>95</v>
      </c>
      <c r="N367" s="2">
        <f>Players!BN368</f>
        <v>0.12678160307543182</v>
      </c>
      <c r="O367" s="2">
        <f>Players!BO368</f>
        <v>0.20660101584956175</v>
      </c>
      <c r="P367" s="2">
        <f>Players!BP368</f>
        <v>0.12359234615971042</v>
      </c>
      <c r="Q367" s="2">
        <f>Players!BQ368</f>
        <v>0.32161637040099211</v>
      </c>
      <c r="R367" s="2">
        <f>Players!BR368</f>
        <v>0</v>
      </c>
      <c r="S367" s="2">
        <f t="shared" si="364"/>
        <v>1.0273865414141237</v>
      </c>
      <c r="T367" s="2">
        <f t="shared" si="365"/>
        <v>1.3131656637198186</v>
      </c>
      <c r="U367" s="16">
        <f>INDEX('Team forecast'!$B$2:$AO$26,MATCH('Master data'!$B367,'Team forecast'!$B$2:$B$26,0),MATCH('Master data'!U$1,'Team forecast'!$B$2:$AO$2,0))</f>
        <v>0.27687804878048777</v>
      </c>
      <c r="V367" s="16">
        <f>INDEX('Team forecast'!$B$2:$AO$26,MATCH('Master data'!$B367,'Team forecast'!$B$2:$B$26,0),MATCH('Master data'!V$1,'Team forecast'!$B$2:$AO$2,0))</f>
        <v>0.28526829268292692</v>
      </c>
      <c r="W367" s="16">
        <f>INDEX('Team forecast'!$B$2:$AO$26,MATCH('Master data'!$B367,'Team forecast'!$B$2:$B$26,0),MATCH('Master data'!W$1,'Team forecast'!$B$2:$AO$2,0))</f>
        <v>0.43785365853658542</v>
      </c>
      <c r="X367" s="5">
        <f t="shared" si="366"/>
        <v>7000</v>
      </c>
      <c r="Y367" s="5">
        <f t="shared" si="367"/>
        <v>6921.9512195121943</v>
      </c>
      <c r="Z367" s="5">
        <f t="shared" si="368"/>
        <v>1426.3414634146345</v>
      </c>
      <c r="AA367" s="5">
        <f t="shared" si="369"/>
        <v>-6567.8048780487816</v>
      </c>
      <c r="AB367" s="5">
        <f t="shared" si="370"/>
        <v>16281.714087325765</v>
      </c>
      <c r="AC367" s="5">
        <f t="shared" si="371"/>
        <v>10612.95515631629</v>
      </c>
      <c r="AD367" s="5">
        <f t="shared" si="372"/>
        <v>3750.7085705732538</v>
      </c>
      <c r="AE367" s="5">
        <f t="shared" si="373"/>
        <v>0</v>
      </c>
      <c r="AF367" s="5">
        <f t="shared" si="374"/>
        <v>0</v>
      </c>
      <c r="AG367" s="5">
        <f t="shared" si="375"/>
        <v>-6432.3274080198426</v>
      </c>
      <c r="AH367" s="5">
        <f t="shared" si="376"/>
        <v>0</v>
      </c>
      <c r="AI367" s="5">
        <f t="shared" si="377"/>
        <v>10273.865414141237</v>
      </c>
      <c r="AJ367" s="5">
        <f t="shared" si="378"/>
        <v>-10505.325309758549</v>
      </c>
      <c r="AK367" s="5">
        <f>IFERROR(SUM(X367:AJ367),-5000)*((Cockpit!$C$3)^0)</f>
        <v>32762.078315456201</v>
      </c>
      <c r="AL367" s="16">
        <f>INDEX('Team forecast'!$B$2:$AO$26,MATCH('Master data'!$B367,'Team forecast'!$B$2:$B$26,0),MATCH('Master data'!AL$1,'Team forecast'!$B$2:$AO$2,0))</f>
        <v>0.84440251645874609</v>
      </c>
      <c r="AM367" s="16">
        <f>INDEX('Team forecast'!$B$2:$AO$26,MATCH('Master data'!$B367,'Team forecast'!$B$2:$B$26,0),MATCH('Master data'!AM$1,'Team forecast'!$B$2:$AO$2,0))</f>
        <v>2.1353866977743117</v>
      </c>
      <c r="AN367" s="16">
        <f>INDEX('Team forecast'!$B$2:$AO$26,MATCH('Master data'!$B367,'Team forecast'!$B$2:$B$26,0),MATCH('Master data'!AN$1,'Team forecast'!$B$2:$AO$2,0))</f>
        <v>0.1181988742964353</v>
      </c>
      <c r="AO367" s="16">
        <f>INDEX('Team forecast'!$B$2:$AO$26,MATCH('Master data'!$B367,'Team forecast'!$B$2:$B$26,0),MATCH('Master data'!AO$1,'Team forecast'!$B$2:$AO$2,0))</f>
        <v>2.4942351255396811</v>
      </c>
      <c r="AP367" s="16">
        <f>INDEX('Team forecast'!$B$2:$AO$26,MATCH('Master data'!$B367,'Team forecast'!$B$2:$B$26,0),MATCH('Master data'!AP$1,'Team forecast'!$B$2:$AO$2,0))</f>
        <v>5.6013661117497024</v>
      </c>
      <c r="AQ367" s="5">
        <f t="shared" si="379"/>
        <v>7000</v>
      </c>
      <c r="AR367" s="5">
        <f>INDEX('Team forecast'!$B$2:$AO$26,MATCH('Master data'!$B367,'Team forecast'!$B$2:$B$26,0),MATCH('Master data'!AR$1,'Team forecast'!$B$2:$AO$2,0))*IF(X367&gt;0,25000,0)</f>
        <v>2954.9718574108824</v>
      </c>
      <c r="AS367" s="16">
        <f>INDEX('Team forecast'!$B$2:$AO$26,MATCH('Master data'!$B367,'Team forecast'!$B$2:$B$26,0),MATCH('Master data'!AS$1,'Team forecast'!$B$2:$AO$2,0))*IF(X367&gt;0,5000,0)</f>
        <v>1125.7035647279549</v>
      </c>
      <c r="AT367" s="16">
        <f>INDEX('Team forecast'!$B$2:$AO$26,MATCH('Master data'!$B367,'Team forecast'!$B$2:$B$26,0),MATCH('Master data'!AT$1,'Team forecast'!$B$2:$AO$2,0))*IF(X367&gt;0,-15000,0)</f>
        <v>-9849.9061913696078</v>
      </c>
      <c r="AU367" s="5">
        <f t="shared" si="380"/>
        <v>13381.838084696066</v>
      </c>
      <c r="AV367" s="5">
        <f t="shared" si="381"/>
        <v>8722.7208843151602</v>
      </c>
      <c r="AW367" s="5">
        <f t="shared" si="382"/>
        <v>3082.6837103940902</v>
      </c>
      <c r="AX367" s="5">
        <f t="shared" si="383"/>
        <v>0</v>
      </c>
      <c r="AY367" s="5">
        <f t="shared" si="384"/>
        <v>0</v>
      </c>
      <c r="AZ367" s="5">
        <f t="shared" si="385"/>
        <v>-6432.3274080198426</v>
      </c>
      <c r="BA367" s="5">
        <f t="shared" si="386"/>
        <v>0</v>
      </c>
      <c r="BB367" s="5">
        <f t="shared" si="387"/>
        <v>8444.0251645874614</v>
      </c>
      <c r="BC367" s="5">
        <f t="shared" si="388"/>
        <v>-17083.093582194495</v>
      </c>
      <c r="BD367" s="5">
        <f t="shared" si="389"/>
        <v>11346.61608454767</v>
      </c>
      <c r="BE367" s="16">
        <f>INDEX('Team forecast'!$B$2:$AO$26,MATCH('Master data'!$B367,'Team forecast'!$B$2:$B$26,0),MATCH('Master data'!BE$1,'Team forecast'!$B$2:$AO$2,0))</f>
        <v>0</v>
      </c>
      <c r="BF367" s="16">
        <f>INDEX('Team forecast'!$B$2:$AO$26,MATCH('Master data'!$B367,'Team forecast'!$B$2:$B$26,0),MATCH('Master data'!BF$1,'Team forecast'!$B$2:$AO$2,0))</f>
        <v>0</v>
      </c>
      <c r="BG367" s="16">
        <f>INDEX('Team forecast'!$B$2:$AO$26,MATCH('Master data'!$B367,'Team forecast'!$B$2:$B$26,0),MATCH('Master data'!BG$1,'Team forecast'!$B$2:$AO$2,0))</f>
        <v>0</v>
      </c>
      <c r="BH367" s="16">
        <f>INDEX('Team forecast'!$B$2:$AO$26,MATCH('Master data'!$B367,'Team forecast'!$B$2:$B$26,0),MATCH('Master data'!BH$1,'Team forecast'!$B$2:$AO$2,0))</f>
        <v>0</v>
      </c>
      <c r="BI367" s="16">
        <f>INDEX('Team forecast'!$B$2:$AO$26,MATCH('Master data'!$B367,'Team forecast'!$B$2:$B$26,0),MATCH('Master data'!BI$1,'Team forecast'!$B$2:$AO$2,0))</f>
        <v>0</v>
      </c>
      <c r="BJ367" s="5">
        <f t="shared" si="390"/>
        <v>7000</v>
      </c>
      <c r="BK367" s="5">
        <f>INDEX('Team forecast'!$R$3:$BH$26,MATCH($B367,'Team forecast'!$B$3:$B$26,0),MATCH(BK$1,'Team forecast'!$R$2:$BH$2,0))*IF($X367&gt;0,25000,0)</f>
        <v>0</v>
      </c>
      <c r="BL367" s="5">
        <f>INDEX('Team forecast'!$R$3:$BH$26,MATCH($B367,'Team forecast'!$B$3:$B$26,0),MATCH(BL$1,'Team forecast'!$R$2:$BH$2,0))*IF($X367&gt;0,5000,0)</f>
        <v>0</v>
      </c>
      <c r="BM367" s="5">
        <f>INDEX('Team forecast'!$R$3:$BH$26,MATCH($B367,'Team forecast'!$B$3:$B$26,0),MATCH(BM$1,'Team forecast'!$R$2:$BH$2,0))*IF($X367&gt;0,-15000,0)</f>
        <v>0</v>
      </c>
      <c r="BN367" s="5">
        <f t="shared" si="391"/>
        <v>0</v>
      </c>
      <c r="BO367" s="5">
        <f t="shared" si="392"/>
        <v>0</v>
      </c>
      <c r="BP367" s="5">
        <f t="shared" si="393"/>
        <v>0</v>
      </c>
      <c r="BQ367" s="5">
        <f t="shared" si="394"/>
        <v>0</v>
      </c>
      <c r="BR367" s="5">
        <f t="shared" si="395"/>
        <v>0</v>
      </c>
      <c r="BS367" s="5">
        <f t="shared" si="396"/>
        <v>-6432.3274080198426</v>
      </c>
      <c r="BT367" s="5">
        <f t="shared" si="397"/>
        <v>0</v>
      </c>
      <c r="BU367" s="5">
        <f t="shared" si="398"/>
        <v>0</v>
      </c>
      <c r="BV367" s="5">
        <f t="shared" si="399"/>
        <v>0</v>
      </c>
      <c r="BW367" s="5">
        <f t="shared" si="400"/>
        <v>0</v>
      </c>
      <c r="BX367" s="5">
        <f t="shared" si="401"/>
        <v>22054.347200001936</v>
      </c>
      <c r="BY367" s="5">
        <f t="shared" si="402"/>
        <v>66163.041600005803</v>
      </c>
      <c r="BZ367" s="5">
        <f>MAX(INDEX('Team forecast'!$R$3:$BH$26,MATCH($B367,'Team forecast'!$B$3:$B$26,0),MATCH(BZ$1,'Team forecast'!$R$2:$BH$2,0))*($BX367)-(1-INDEX('Team forecast'!$R$3:$BH$26,MATCH($B367,'Team forecast'!$B$3:$B$26,0),MATCH(BZ$1,'Team forecast'!$R$2:$BH$2,0)))*(BY367+CH367)*0.01,-5000)</f>
        <v>-5000</v>
      </c>
      <c r="CA367" s="5">
        <f>MAX(INDEX('Team forecast'!$R$3:$BH$26,MATCH($B367,'Team forecast'!$B$3:$B$26,0),MATCH(CA$1,'Team forecast'!$R$2:$BH$2,0))*$BX367-(1-INDEX('Team forecast'!$R$3:$BH$26,MATCH($B367,'Team forecast'!$B$3:$B$26,0),MATCH(CA$1,'Team forecast'!$R$2:$BH$2,0)))*(BY367+BX367+CH367)*0.01,-5000)</f>
        <v>-5000</v>
      </c>
      <c r="CB367" s="5">
        <f>MAX(INDEX('Team forecast'!$R$3:$BH$26,MATCH($B367,'Team forecast'!$B$3:$B$26,0),MATCH(CB$1,'Team forecast'!$R$2:$BH$2,0))*$BX367-(1-INDEX('Team forecast'!$R$3:$BH$26,MATCH($B367,'Team forecast'!$B$3:$B$26,0),MATCH(CB$1,'Team forecast'!$R$2:$BH$2,0)))*(BY367+BX367*2+CH367)*0.01,0)</f>
        <v>0</v>
      </c>
      <c r="CC367" s="5">
        <v>0</v>
      </c>
      <c r="CD367" s="5">
        <f>+AK367+BD367*Cockpit!$C$3+BW367*Cockpit!$C$3^2+BZ367*Cockpit!$C$3^3+CA367*Cockpit!$C$3^4+CB367*Cockpit!$C$3^5+CC367*Cockpit!$C$3^6</f>
        <v>37857.353236018847</v>
      </c>
      <c r="CE367" s="5"/>
      <c r="CF367" s="5"/>
      <c r="CG367" s="5">
        <v>0</v>
      </c>
      <c r="CH367" s="5">
        <f t="shared" si="403"/>
        <v>4052000</v>
      </c>
      <c r="CI367" s="5">
        <f t="shared" si="404"/>
        <v>4052000</v>
      </c>
      <c r="CJ367" s="1">
        <f t="shared" si="405"/>
        <v>8.9999999999999993E-3</v>
      </c>
      <c r="CK367" s="5">
        <f>RANK(CD367,$CD$2:$CD$622)+COUNTIF($CD$2:$CD367,$CD367)-1</f>
        <v>222</v>
      </c>
      <c r="CL367" s="5">
        <f>RANK(CJ367,$CJ$2:$CJ$622)+COUNTIF($CJ$2:$CJ367,$CJ367)-1</f>
        <v>271</v>
      </c>
    </row>
    <row r="368" spans="1:90" x14ac:dyDescent="0.3">
      <c r="A368" t="str">
        <f>Players!P369</f>
        <v>Tomáš Pekhart</v>
      </c>
      <c r="B368" t="str">
        <f>Players!G369</f>
        <v>Czech Republic</v>
      </c>
      <c r="C368" t="str">
        <f>Players!AB369</f>
        <v>Striker</v>
      </c>
      <c r="D368" s="1"/>
      <c r="F368" t="str">
        <f>IFERROR(INDEX(Lookup!B:B,MATCH(INDEX(Players!C:C,MATCH(E368,Players!A:A,0)),Lookup!D:D,0)),"")</f>
        <v/>
      </c>
      <c r="G368">
        <f>IF(Players!AC369=0,10000000,Players!AC369)</f>
        <v>2995000</v>
      </c>
      <c r="H368" s="16">
        <f>INDEX('Team forecast'!$B$2:$AO$26,MATCH('Master data'!$B368,'Team forecast'!$B$2:$B$26,0),MATCH('Master data'!H$1,'Team forecast'!$B$2:$AO$2,0))</f>
        <v>1.0273865414141237</v>
      </c>
      <c r="I368" s="16">
        <f>INDEX('Team forecast'!$B$2:$AO$26,MATCH('Master data'!$B368,'Team forecast'!$B$2:$B$26,0),MATCH('Master data'!I$1,'Team forecast'!$B$2:$AO$2,0))</f>
        <v>1.3131656637198186</v>
      </c>
      <c r="J368" s="16">
        <f>INDEX('Team forecast'!$B$2:$AO$26,MATCH('Master data'!$B368,'Team forecast'!$B$2:$B$26,0),MATCH('Master data'!J$1,'Team forecast'!$B$2:$AO$2,0))</f>
        <v>0.26896724738675959</v>
      </c>
      <c r="K368" s="16">
        <f>INDEX('Team forecast'!$B$2:$AO$26,MATCH('Master data'!$B368,'Team forecast'!$B$2:$B$26,0),MATCH('Master data'!K$1,'Team forecast'!$B$2:$AO$2,0))</f>
        <v>3.0347417838694115</v>
      </c>
      <c r="L368" s="16">
        <f>INDEX('Team forecast'!$B$2:$AO$26,MATCH('Master data'!$B368,'Team forecast'!$B$2:$B$26,0),MATCH('Master data'!L$1,'Team forecast'!$B$2:$AO$2,0))</f>
        <v>3.4445853088529916</v>
      </c>
      <c r="M368">
        <f>IF(Players!BC369=1,95,0)</f>
        <v>0</v>
      </c>
      <c r="N368" s="2">
        <f>Players!BN369</f>
        <v>0</v>
      </c>
      <c r="O368" s="2">
        <f>Players!BO369</f>
        <v>0</v>
      </c>
      <c r="P368" s="2">
        <f>Players!BP369</f>
        <v>0</v>
      </c>
      <c r="Q368" s="2">
        <f>Players!BQ369</f>
        <v>0.27579919215233695</v>
      </c>
      <c r="R368" s="2">
        <f>Players!BR369</f>
        <v>0</v>
      </c>
      <c r="S368" s="2">
        <f t="shared" si="364"/>
        <v>1.0273865414141237</v>
      </c>
      <c r="T368" s="2">
        <f t="shared" si="365"/>
        <v>1.3131656637198186</v>
      </c>
      <c r="U368" s="16">
        <f>INDEX('Team forecast'!$B$2:$AO$26,MATCH('Master data'!$B368,'Team forecast'!$B$2:$B$26,0),MATCH('Master data'!U$1,'Team forecast'!$B$2:$AO$2,0))</f>
        <v>0.27687804878048777</v>
      </c>
      <c r="V368" s="16">
        <f>INDEX('Team forecast'!$B$2:$AO$26,MATCH('Master data'!$B368,'Team forecast'!$B$2:$B$26,0),MATCH('Master data'!V$1,'Team forecast'!$B$2:$AO$2,0))</f>
        <v>0.28526829268292692</v>
      </c>
      <c r="W368" s="16">
        <f>INDEX('Team forecast'!$B$2:$AO$26,MATCH('Master data'!$B368,'Team forecast'!$B$2:$B$26,0),MATCH('Master data'!W$1,'Team forecast'!$B$2:$AO$2,0))</f>
        <v>0.43785365853658542</v>
      </c>
      <c r="X368" s="5">
        <f t="shared" si="366"/>
        <v>-5000</v>
      </c>
      <c r="Y368" s="5">
        <f t="shared" si="367"/>
        <v>0</v>
      </c>
      <c r="Z368" s="5">
        <f t="shared" si="368"/>
        <v>0</v>
      </c>
      <c r="AA368" s="5">
        <f t="shared" si="369"/>
        <v>0</v>
      </c>
      <c r="AB368" s="5">
        <f t="shared" si="370"/>
        <v>0</v>
      </c>
      <c r="AC368" s="5">
        <f t="shared" si="371"/>
        <v>0</v>
      </c>
      <c r="AD368" s="5">
        <f t="shared" si="372"/>
        <v>0</v>
      </c>
      <c r="AE368" s="5">
        <f t="shared" si="373"/>
        <v>0</v>
      </c>
      <c r="AF368" s="5">
        <f t="shared" si="374"/>
        <v>0</v>
      </c>
      <c r="AG368" s="5">
        <f t="shared" si="375"/>
        <v>0</v>
      </c>
      <c r="AH368" s="5">
        <f t="shared" si="376"/>
        <v>0</v>
      </c>
      <c r="AI368" s="5">
        <f t="shared" si="377"/>
        <v>0</v>
      </c>
      <c r="AJ368" s="5">
        <f t="shared" si="378"/>
        <v>0</v>
      </c>
      <c r="AK368" s="5">
        <f>IFERROR(SUM(X368:AJ368),-5000)*((Cockpit!$C$3)^0)</f>
        <v>-5000</v>
      </c>
      <c r="AL368" s="16">
        <f>INDEX('Team forecast'!$B$2:$AO$26,MATCH('Master data'!$B368,'Team forecast'!$B$2:$B$26,0),MATCH('Master data'!AL$1,'Team forecast'!$B$2:$AO$2,0))</f>
        <v>0.84440251645874609</v>
      </c>
      <c r="AM368" s="16">
        <f>INDEX('Team forecast'!$B$2:$AO$26,MATCH('Master data'!$B368,'Team forecast'!$B$2:$B$26,0),MATCH('Master data'!AM$1,'Team forecast'!$B$2:$AO$2,0))</f>
        <v>2.1353866977743117</v>
      </c>
      <c r="AN368" s="16">
        <f>INDEX('Team forecast'!$B$2:$AO$26,MATCH('Master data'!$B368,'Team forecast'!$B$2:$B$26,0),MATCH('Master data'!AN$1,'Team forecast'!$B$2:$AO$2,0))</f>
        <v>0.1181988742964353</v>
      </c>
      <c r="AO368" s="16">
        <f>INDEX('Team forecast'!$B$2:$AO$26,MATCH('Master data'!$B368,'Team forecast'!$B$2:$B$26,0),MATCH('Master data'!AO$1,'Team forecast'!$B$2:$AO$2,0))</f>
        <v>2.4942351255396811</v>
      </c>
      <c r="AP368" s="16">
        <f>INDEX('Team forecast'!$B$2:$AO$26,MATCH('Master data'!$B368,'Team forecast'!$B$2:$B$26,0),MATCH('Master data'!AP$1,'Team forecast'!$B$2:$AO$2,0))</f>
        <v>5.6013661117497024</v>
      </c>
      <c r="AQ368" s="5">
        <f t="shared" si="379"/>
        <v>-5000</v>
      </c>
      <c r="AR368" s="5">
        <f>INDEX('Team forecast'!$B$2:$AO$26,MATCH('Master data'!$B368,'Team forecast'!$B$2:$B$26,0),MATCH('Master data'!AR$1,'Team forecast'!$B$2:$AO$2,0))*IF(X368&gt;0,25000,0)</f>
        <v>0</v>
      </c>
      <c r="AS368" s="16">
        <f>INDEX('Team forecast'!$B$2:$AO$26,MATCH('Master data'!$B368,'Team forecast'!$B$2:$B$26,0),MATCH('Master data'!AS$1,'Team forecast'!$B$2:$AO$2,0))*IF(X368&gt;0,5000,0)</f>
        <v>0</v>
      </c>
      <c r="AT368" s="16">
        <f>INDEX('Team forecast'!$B$2:$AO$26,MATCH('Master data'!$B368,'Team forecast'!$B$2:$B$26,0),MATCH('Master data'!AT$1,'Team forecast'!$B$2:$AO$2,0))*IF(X368&gt;0,-15000,0)</f>
        <v>0</v>
      </c>
      <c r="AU368" s="5">
        <f t="shared" si="380"/>
        <v>0</v>
      </c>
      <c r="AV368" s="5">
        <f t="shared" si="381"/>
        <v>0</v>
      </c>
      <c r="AW368" s="5">
        <f t="shared" si="382"/>
        <v>0</v>
      </c>
      <c r="AX368" s="5">
        <f t="shared" si="383"/>
        <v>0</v>
      </c>
      <c r="AY368" s="5">
        <f t="shared" si="384"/>
        <v>0</v>
      </c>
      <c r="AZ368" s="5">
        <f t="shared" si="385"/>
        <v>0</v>
      </c>
      <c r="BA368" s="5">
        <f t="shared" si="386"/>
        <v>0</v>
      </c>
      <c r="BB368" s="5">
        <f t="shared" si="387"/>
        <v>0</v>
      </c>
      <c r="BC368" s="5">
        <f t="shared" si="388"/>
        <v>0</v>
      </c>
      <c r="BD368" s="5">
        <f t="shared" si="389"/>
        <v>-5000</v>
      </c>
      <c r="BE368" s="16">
        <f>INDEX('Team forecast'!$B$2:$AO$26,MATCH('Master data'!$B368,'Team forecast'!$B$2:$B$26,0),MATCH('Master data'!BE$1,'Team forecast'!$B$2:$AO$2,0))</f>
        <v>0</v>
      </c>
      <c r="BF368" s="16">
        <f>INDEX('Team forecast'!$B$2:$AO$26,MATCH('Master data'!$B368,'Team forecast'!$B$2:$B$26,0),MATCH('Master data'!BF$1,'Team forecast'!$B$2:$AO$2,0))</f>
        <v>0</v>
      </c>
      <c r="BG368" s="16">
        <f>INDEX('Team forecast'!$B$2:$AO$26,MATCH('Master data'!$B368,'Team forecast'!$B$2:$B$26,0),MATCH('Master data'!BG$1,'Team forecast'!$B$2:$AO$2,0))</f>
        <v>0</v>
      </c>
      <c r="BH368" s="16">
        <f>INDEX('Team forecast'!$B$2:$AO$26,MATCH('Master data'!$B368,'Team forecast'!$B$2:$B$26,0),MATCH('Master data'!BH$1,'Team forecast'!$B$2:$AO$2,0))</f>
        <v>0</v>
      </c>
      <c r="BI368" s="16">
        <f>INDEX('Team forecast'!$B$2:$AO$26,MATCH('Master data'!$B368,'Team forecast'!$B$2:$B$26,0),MATCH('Master data'!BI$1,'Team forecast'!$B$2:$AO$2,0))</f>
        <v>0</v>
      </c>
      <c r="BJ368" s="5">
        <f t="shared" si="390"/>
        <v>-5000</v>
      </c>
      <c r="BK368" s="5">
        <f>INDEX('Team forecast'!$R$3:$BH$26,MATCH($B368,'Team forecast'!$B$3:$B$26,0),MATCH(BK$1,'Team forecast'!$R$2:$BH$2,0))*IF($X368&gt;0,25000,0)</f>
        <v>0</v>
      </c>
      <c r="BL368" s="5">
        <f>INDEX('Team forecast'!$R$3:$BH$26,MATCH($B368,'Team forecast'!$B$3:$B$26,0),MATCH(BL$1,'Team forecast'!$R$2:$BH$2,0))*IF($X368&gt;0,5000,0)</f>
        <v>0</v>
      </c>
      <c r="BM368" s="5">
        <f>INDEX('Team forecast'!$R$3:$BH$26,MATCH($B368,'Team forecast'!$B$3:$B$26,0),MATCH(BM$1,'Team forecast'!$R$2:$BH$2,0))*IF($X368&gt;0,-15000,0)</f>
        <v>0</v>
      </c>
      <c r="BN368" s="5">
        <f t="shared" si="391"/>
        <v>0</v>
      </c>
      <c r="BO368" s="5">
        <f t="shared" si="392"/>
        <v>0</v>
      </c>
      <c r="BP368" s="5">
        <f t="shared" si="393"/>
        <v>0</v>
      </c>
      <c r="BQ368" s="5">
        <f t="shared" si="394"/>
        <v>0</v>
      </c>
      <c r="BR368" s="5">
        <f t="shared" si="395"/>
        <v>0</v>
      </c>
      <c r="BS368" s="5">
        <f t="shared" si="396"/>
        <v>0</v>
      </c>
      <c r="BT368" s="5">
        <f t="shared" si="397"/>
        <v>0</v>
      </c>
      <c r="BU368" s="5">
        <f t="shared" si="398"/>
        <v>0</v>
      </c>
      <c r="BV368" s="5">
        <f t="shared" si="399"/>
        <v>0</v>
      </c>
      <c r="BW368" s="5">
        <f t="shared" si="400"/>
        <v>0</v>
      </c>
      <c r="BX368" s="5">
        <f t="shared" si="401"/>
        <v>-5000</v>
      </c>
      <c r="BY368" s="5">
        <f t="shared" si="402"/>
        <v>-15000</v>
      </c>
      <c r="BZ368" s="5">
        <f>MAX(INDEX('Team forecast'!$R$3:$BH$26,MATCH($B368,'Team forecast'!$B$3:$B$26,0),MATCH(BZ$1,'Team forecast'!$R$2:$BH$2,0))*($BX368)-(1-INDEX('Team forecast'!$R$3:$BH$26,MATCH($B368,'Team forecast'!$B$3:$B$26,0),MATCH(BZ$1,'Team forecast'!$R$2:$BH$2,0)))*(BY368+CH368)*0.01,-5000)</f>
        <v>-5000</v>
      </c>
      <c r="CA368" s="5">
        <f>MAX(INDEX('Team forecast'!$R$3:$BH$26,MATCH($B368,'Team forecast'!$B$3:$B$26,0),MATCH(CA$1,'Team forecast'!$R$2:$BH$2,0))*$BX368-(1-INDEX('Team forecast'!$R$3:$BH$26,MATCH($B368,'Team forecast'!$B$3:$B$26,0),MATCH(CA$1,'Team forecast'!$R$2:$BH$2,0)))*(BY368+BX368+CH368)*0.01,-5000)</f>
        <v>-5000</v>
      </c>
      <c r="CB368" s="5">
        <f>MAX(INDEX('Team forecast'!$R$3:$BH$26,MATCH($B368,'Team forecast'!$B$3:$B$26,0),MATCH(CB$1,'Team forecast'!$R$2:$BH$2,0))*$BX368-(1-INDEX('Team forecast'!$R$3:$BH$26,MATCH($B368,'Team forecast'!$B$3:$B$26,0),MATCH(CB$1,'Team forecast'!$R$2:$BH$2,0)))*(BY368+BX368*2+CH368)*0.01,0)</f>
        <v>0</v>
      </c>
      <c r="CC368" s="5">
        <v>0</v>
      </c>
      <c r="CD368" s="5">
        <f>+AK368+BD368*Cockpit!$C$3+BW368*Cockpit!$C$3^2+BZ368*Cockpit!$C$3^3+CA368*Cockpit!$C$3^4+CB368*Cockpit!$C$3^5+CC368*Cockpit!$C$3^6</f>
        <v>-10802.469135802468</v>
      </c>
      <c r="CE368" s="5"/>
      <c r="CF368" s="5"/>
      <c r="CG368" s="5">
        <v>0</v>
      </c>
      <c r="CH368" s="5">
        <f t="shared" si="403"/>
        <v>2995000</v>
      </c>
      <c r="CI368" s="5">
        <f t="shared" si="404"/>
        <v>2995000</v>
      </c>
      <c r="CJ368" s="1">
        <f t="shared" si="405"/>
        <v>-4.0000000000000001E-3</v>
      </c>
      <c r="CK368" s="5">
        <f>RANK(CD368,$CD$2:$CD$622)+COUNTIF($CD$2:$CD368,$CD368)-1</f>
        <v>529</v>
      </c>
      <c r="CL368" s="5">
        <f>RANK(CJ368,$CJ$2:$CJ$622)+COUNTIF($CJ$2:$CJ368,$CJ368)-1</f>
        <v>526</v>
      </c>
    </row>
    <row r="369" spans="1:90" x14ac:dyDescent="0.3">
      <c r="A369" t="str">
        <f>Players!P370</f>
        <v>Michael Krmencik</v>
      </c>
      <c r="B369" t="str">
        <f>Players!G370</f>
        <v>Czech Republic</v>
      </c>
      <c r="C369" t="str">
        <f>Players!AB370</f>
        <v>Striker</v>
      </c>
      <c r="D369" s="1"/>
      <c r="F369" t="str">
        <f>IFERROR(INDEX(Lookup!B:B,MATCH(INDEX(Players!C:C,MATCH(E369,Players!A:A,0)),Lookup!D:D,0)),"")</f>
        <v/>
      </c>
      <c r="G369">
        <f>IF(Players!AC370=0,10000000,Players!AC370)</f>
        <v>2542000</v>
      </c>
      <c r="H369" s="16">
        <f>INDEX('Team forecast'!$B$2:$AO$26,MATCH('Master data'!$B369,'Team forecast'!$B$2:$B$26,0),MATCH('Master data'!H$1,'Team forecast'!$B$2:$AO$2,0))</f>
        <v>1.0273865414141237</v>
      </c>
      <c r="I369" s="16">
        <f>INDEX('Team forecast'!$B$2:$AO$26,MATCH('Master data'!$B369,'Team forecast'!$B$2:$B$26,0),MATCH('Master data'!I$1,'Team forecast'!$B$2:$AO$2,0))</f>
        <v>1.3131656637198186</v>
      </c>
      <c r="J369" s="16">
        <f>INDEX('Team forecast'!$B$2:$AO$26,MATCH('Master data'!$B369,'Team forecast'!$B$2:$B$26,0),MATCH('Master data'!J$1,'Team forecast'!$B$2:$AO$2,0))</f>
        <v>0.26896724738675959</v>
      </c>
      <c r="K369" s="16">
        <f>INDEX('Team forecast'!$B$2:$AO$26,MATCH('Master data'!$B369,'Team forecast'!$B$2:$B$26,0),MATCH('Master data'!K$1,'Team forecast'!$B$2:$AO$2,0))</f>
        <v>3.0347417838694115</v>
      </c>
      <c r="L369" s="16">
        <f>INDEX('Team forecast'!$B$2:$AO$26,MATCH('Master data'!$B369,'Team forecast'!$B$2:$B$26,0),MATCH('Master data'!L$1,'Team forecast'!$B$2:$AO$2,0))</f>
        <v>3.4445853088529916</v>
      </c>
      <c r="M369">
        <f>IF(Players!BC370=1,95,0)</f>
        <v>0</v>
      </c>
      <c r="N369" s="2">
        <f>Players!BN370</f>
        <v>0</v>
      </c>
      <c r="O369" s="2">
        <f>Players!BO370</f>
        <v>0</v>
      </c>
      <c r="P369" s="2">
        <f>Players!BP370</f>
        <v>0</v>
      </c>
      <c r="Q369" s="2">
        <f>Players!BQ370</f>
        <v>5.859375E-2</v>
      </c>
      <c r="R369" s="2">
        <f>Players!BR370</f>
        <v>0</v>
      </c>
      <c r="S369" s="2">
        <f t="shared" si="364"/>
        <v>1.0273865414141237</v>
      </c>
      <c r="T369" s="2">
        <f t="shared" si="365"/>
        <v>1.3131656637198186</v>
      </c>
      <c r="U369" s="16">
        <f>INDEX('Team forecast'!$B$2:$AO$26,MATCH('Master data'!$B369,'Team forecast'!$B$2:$B$26,0),MATCH('Master data'!U$1,'Team forecast'!$B$2:$AO$2,0))</f>
        <v>0.27687804878048777</v>
      </c>
      <c r="V369" s="16">
        <f>INDEX('Team forecast'!$B$2:$AO$26,MATCH('Master data'!$B369,'Team forecast'!$B$2:$B$26,0),MATCH('Master data'!V$1,'Team forecast'!$B$2:$AO$2,0))</f>
        <v>0.28526829268292692</v>
      </c>
      <c r="W369" s="16">
        <f>INDEX('Team forecast'!$B$2:$AO$26,MATCH('Master data'!$B369,'Team forecast'!$B$2:$B$26,0),MATCH('Master data'!W$1,'Team forecast'!$B$2:$AO$2,0))</f>
        <v>0.43785365853658542</v>
      </c>
      <c r="X369" s="5">
        <f t="shared" si="366"/>
        <v>-5000</v>
      </c>
      <c r="Y369" s="5">
        <f t="shared" si="367"/>
        <v>0</v>
      </c>
      <c r="Z369" s="5">
        <f t="shared" si="368"/>
        <v>0</v>
      </c>
      <c r="AA369" s="5">
        <f t="shared" si="369"/>
        <v>0</v>
      </c>
      <c r="AB369" s="5">
        <f t="shared" si="370"/>
        <v>0</v>
      </c>
      <c r="AC369" s="5">
        <f t="shared" si="371"/>
        <v>0</v>
      </c>
      <c r="AD369" s="5">
        <f t="shared" si="372"/>
        <v>0</v>
      </c>
      <c r="AE369" s="5">
        <f t="shared" si="373"/>
        <v>0</v>
      </c>
      <c r="AF369" s="5">
        <f t="shared" si="374"/>
        <v>0</v>
      </c>
      <c r="AG369" s="5">
        <f t="shared" si="375"/>
        <v>0</v>
      </c>
      <c r="AH369" s="5">
        <f t="shared" si="376"/>
        <v>0</v>
      </c>
      <c r="AI369" s="5">
        <f t="shared" si="377"/>
        <v>0</v>
      </c>
      <c r="AJ369" s="5">
        <f t="shared" si="378"/>
        <v>0</v>
      </c>
      <c r="AK369" s="5">
        <f>IFERROR(SUM(X369:AJ369),-5000)*((Cockpit!$C$3)^0)</f>
        <v>-5000</v>
      </c>
      <c r="AL369" s="16">
        <f>INDEX('Team forecast'!$B$2:$AO$26,MATCH('Master data'!$B369,'Team forecast'!$B$2:$B$26,0),MATCH('Master data'!AL$1,'Team forecast'!$B$2:$AO$2,0))</f>
        <v>0.84440251645874609</v>
      </c>
      <c r="AM369" s="16">
        <f>INDEX('Team forecast'!$B$2:$AO$26,MATCH('Master data'!$B369,'Team forecast'!$B$2:$B$26,0),MATCH('Master data'!AM$1,'Team forecast'!$B$2:$AO$2,0))</f>
        <v>2.1353866977743117</v>
      </c>
      <c r="AN369" s="16">
        <f>INDEX('Team forecast'!$B$2:$AO$26,MATCH('Master data'!$B369,'Team forecast'!$B$2:$B$26,0),MATCH('Master data'!AN$1,'Team forecast'!$B$2:$AO$2,0))</f>
        <v>0.1181988742964353</v>
      </c>
      <c r="AO369" s="16">
        <f>INDEX('Team forecast'!$B$2:$AO$26,MATCH('Master data'!$B369,'Team forecast'!$B$2:$B$26,0),MATCH('Master data'!AO$1,'Team forecast'!$B$2:$AO$2,0))</f>
        <v>2.4942351255396811</v>
      </c>
      <c r="AP369" s="16">
        <f>INDEX('Team forecast'!$B$2:$AO$26,MATCH('Master data'!$B369,'Team forecast'!$B$2:$B$26,0),MATCH('Master data'!AP$1,'Team forecast'!$B$2:$AO$2,0))</f>
        <v>5.6013661117497024</v>
      </c>
      <c r="AQ369" s="5">
        <f t="shared" si="379"/>
        <v>-5000</v>
      </c>
      <c r="AR369" s="5">
        <f>INDEX('Team forecast'!$B$2:$AO$26,MATCH('Master data'!$B369,'Team forecast'!$B$2:$B$26,0),MATCH('Master data'!AR$1,'Team forecast'!$B$2:$AO$2,0))*IF(X369&gt;0,25000,0)</f>
        <v>0</v>
      </c>
      <c r="AS369" s="16">
        <f>INDEX('Team forecast'!$B$2:$AO$26,MATCH('Master data'!$B369,'Team forecast'!$B$2:$B$26,0),MATCH('Master data'!AS$1,'Team forecast'!$B$2:$AO$2,0))*IF(X369&gt;0,5000,0)</f>
        <v>0</v>
      </c>
      <c r="AT369" s="16">
        <f>INDEX('Team forecast'!$B$2:$AO$26,MATCH('Master data'!$B369,'Team forecast'!$B$2:$B$26,0),MATCH('Master data'!AT$1,'Team forecast'!$B$2:$AO$2,0))*IF(X369&gt;0,-15000,0)</f>
        <v>0</v>
      </c>
      <c r="AU369" s="5">
        <f t="shared" si="380"/>
        <v>0</v>
      </c>
      <c r="AV369" s="5">
        <f t="shared" si="381"/>
        <v>0</v>
      </c>
      <c r="AW369" s="5">
        <f t="shared" si="382"/>
        <v>0</v>
      </c>
      <c r="AX369" s="5">
        <f t="shared" si="383"/>
        <v>0</v>
      </c>
      <c r="AY369" s="5">
        <f t="shared" si="384"/>
        <v>0</v>
      </c>
      <c r="AZ369" s="5">
        <f t="shared" si="385"/>
        <v>0</v>
      </c>
      <c r="BA369" s="5">
        <f t="shared" si="386"/>
        <v>0</v>
      </c>
      <c r="BB369" s="5">
        <f t="shared" si="387"/>
        <v>0</v>
      </c>
      <c r="BC369" s="5">
        <f t="shared" si="388"/>
        <v>0</v>
      </c>
      <c r="BD369" s="5">
        <f t="shared" si="389"/>
        <v>-5000</v>
      </c>
      <c r="BE369" s="16">
        <f>INDEX('Team forecast'!$B$2:$AO$26,MATCH('Master data'!$B369,'Team forecast'!$B$2:$B$26,0),MATCH('Master data'!BE$1,'Team forecast'!$B$2:$AO$2,0))</f>
        <v>0</v>
      </c>
      <c r="BF369" s="16">
        <f>INDEX('Team forecast'!$B$2:$AO$26,MATCH('Master data'!$B369,'Team forecast'!$B$2:$B$26,0),MATCH('Master data'!BF$1,'Team forecast'!$B$2:$AO$2,0))</f>
        <v>0</v>
      </c>
      <c r="BG369" s="16">
        <f>INDEX('Team forecast'!$B$2:$AO$26,MATCH('Master data'!$B369,'Team forecast'!$B$2:$B$26,0),MATCH('Master data'!BG$1,'Team forecast'!$B$2:$AO$2,0))</f>
        <v>0</v>
      </c>
      <c r="BH369" s="16">
        <f>INDEX('Team forecast'!$B$2:$AO$26,MATCH('Master data'!$B369,'Team forecast'!$B$2:$B$26,0),MATCH('Master data'!BH$1,'Team forecast'!$B$2:$AO$2,0))</f>
        <v>0</v>
      </c>
      <c r="BI369" s="16">
        <f>INDEX('Team forecast'!$B$2:$AO$26,MATCH('Master data'!$B369,'Team forecast'!$B$2:$B$26,0),MATCH('Master data'!BI$1,'Team forecast'!$B$2:$AO$2,0))</f>
        <v>0</v>
      </c>
      <c r="BJ369" s="5">
        <f t="shared" si="390"/>
        <v>-5000</v>
      </c>
      <c r="BK369" s="5">
        <f>INDEX('Team forecast'!$R$3:$BH$26,MATCH($B369,'Team forecast'!$B$3:$B$26,0),MATCH(BK$1,'Team forecast'!$R$2:$BH$2,0))*IF($X369&gt;0,25000,0)</f>
        <v>0</v>
      </c>
      <c r="BL369" s="5">
        <f>INDEX('Team forecast'!$R$3:$BH$26,MATCH($B369,'Team forecast'!$B$3:$B$26,0),MATCH(BL$1,'Team forecast'!$R$2:$BH$2,0))*IF($X369&gt;0,5000,0)</f>
        <v>0</v>
      </c>
      <c r="BM369" s="5">
        <f>INDEX('Team forecast'!$R$3:$BH$26,MATCH($B369,'Team forecast'!$B$3:$B$26,0),MATCH(BM$1,'Team forecast'!$R$2:$BH$2,0))*IF($X369&gt;0,-15000,0)</f>
        <v>0</v>
      </c>
      <c r="BN369" s="5">
        <f t="shared" si="391"/>
        <v>0</v>
      </c>
      <c r="BO369" s="5">
        <f t="shared" si="392"/>
        <v>0</v>
      </c>
      <c r="BP369" s="5">
        <f t="shared" si="393"/>
        <v>0</v>
      </c>
      <c r="BQ369" s="5">
        <f t="shared" si="394"/>
        <v>0</v>
      </c>
      <c r="BR369" s="5">
        <f t="shared" si="395"/>
        <v>0</v>
      </c>
      <c r="BS369" s="5">
        <f t="shared" si="396"/>
        <v>0</v>
      </c>
      <c r="BT369" s="5">
        <f t="shared" si="397"/>
        <v>0</v>
      </c>
      <c r="BU369" s="5">
        <f t="shared" si="398"/>
        <v>0</v>
      </c>
      <c r="BV369" s="5">
        <f t="shared" si="399"/>
        <v>0</v>
      </c>
      <c r="BW369" s="5">
        <f t="shared" si="400"/>
        <v>0</v>
      </c>
      <c r="BX369" s="5">
        <f t="shared" si="401"/>
        <v>-5000</v>
      </c>
      <c r="BY369" s="5">
        <f t="shared" si="402"/>
        <v>-15000</v>
      </c>
      <c r="BZ369" s="5">
        <f>MAX(INDEX('Team forecast'!$R$3:$BH$26,MATCH($B369,'Team forecast'!$B$3:$B$26,0),MATCH(BZ$1,'Team forecast'!$R$2:$BH$2,0))*($BX369)-(1-INDEX('Team forecast'!$R$3:$BH$26,MATCH($B369,'Team forecast'!$B$3:$B$26,0),MATCH(BZ$1,'Team forecast'!$R$2:$BH$2,0)))*(BY369+CH369)*0.01,-5000)</f>
        <v>-5000</v>
      </c>
      <c r="CA369" s="5">
        <f>MAX(INDEX('Team forecast'!$R$3:$BH$26,MATCH($B369,'Team forecast'!$B$3:$B$26,0),MATCH(CA$1,'Team forecast'!$R$2:$BH$2,0))*$BX369-(1-INDEX('Team forecast'!$R$3:$BH$26,MATCH($B369,'Team forecast'!$B$3:$B$26,0),MATCH(CA$1,'Team forecast'!$R$2:$BH$2,0)))*(BY369+BX369+CH369)*0.01,-5000)</f>
        <v>-5000</v>
      </c>
      <c r="CB369" s="5">
        <f>MAX(INDEX('Team forecast'!$R$3:$BH$26,MATCH($B369,'Team forecast'!$B$3:$B$26,0),MATCH(CB$1,'Team forecast'!$R$2:$BH$2,0))*$BX369-(1-INDEX('Team forecast'!$R$3:$BH$26,MATCH($B369,'Team forecast'!$B$3:$B$26,0),MATCH(CB$1,'Team forecast'!$R$2:$BH$2,0)))*(BY369+BX369*2+CH369)*0.01,0)</f>
        <v>0</v>
      </c>
      <c r="CC369" s="5">
        <v>0</v>
      </c>
      <c r="CD369" s="5">
        <f>+AK369+BD369*Cockpit!$C$3+BW369*Cockpit!$C$3^2+BZ369*Cockpit!$C$3^3+CA369*Cockpit!$C$3^4+CB369*Cockpit!$C$3^5+CC369*Cockpit!$C$3^6</f>
        <v>-10802.469135802468</v>
      </c>
      <c r="CE369" s="5"/>
      <c r="CF369" s="5"/>
      <c r="CG369" s="5">
        <v>0</v>
      </c>
      <c r="CH369" s="5">
        <f t="shared" si="403"/>
        <v>2542000</v>
      </c>
      <c r="CI369" s="5">
        <f t="shared" si="404"/>
        <v>2542000</v>
      </c>
      <c r="CJ369" s="1">
        <f t="shared" si="405"/>
        <v>-4.0000000000000001E-3</v>
      </c>
      <c r="CK369" s="5">
        <f>RANK(CD369,$CD$2:$CD$622)+COUNTIF($CD$2:$CD369,$CD369)-1</f>
        <v>530</v>
      </c>
      <c r="CL369" s="5">
        <f>RANK(CJ369,$CJ$2:$CJ$622)+COUNTIF($CJ$2:$CJ369,$CJ369)-1</f>
        <v>527</v>
      </c>
    </row>
    <row r="370" spans="1:90" x14ac:dyDescent="0.3">
      <c r="A370" t="str">
        <f>Players!P371</f>
        <v>Mert Günok</v>
      </c>
      <c r="B370" t="str">
        <f>Players!G371</f>
        <v>Turkey</v>
      </c>
      <c r="C370" t="str">
        <f>Players!AB371</f>
        <v>Goalkeeper</v>
      </c>
      <c r="D370" s="1"/>
      <c r="F370" t="str">
        <f>IFERROR(INDEX(Lookup!B:B,MATCH(INDEX(Players!C:C,MATCH(E370,Players!A:A,0)),Lookup!D:D,0)),"")</f>
        <v/>
      </c>
      <c r="G370">
        <f>IF(Players!AC371=0,10000000,Players!AC371)</f>
        <v>3495000</v>
      </c>
      <c r="H370" s="16">
        <f>INDEX('Team forecast'!$B$2:$AO$26,MATCH('Master data'!$B370,'Team forecast'!$B$2:$B$26,0),MATCH('Master data'!H$1,'Team forecast'!$B$2:$AO$2,0))</f>
        <v>1.1586041992960849</v>
      </c>
      <c r="I370" s="16">
        <f>INDEX('Team forecast'!$B$2:$AO$26,MATCH('Master data'!$B370,'Team forecast'!$B$2:$B$26,0),MATCH('Master data'!I$1,'Team forecast'!$B$2:$AO$2,0))</f>
        <v>0.92709239831135859</v>
      </c>
      <c r="J370" s="16">
        <f>INDEX('Team forecast'!$B$2:$AO$26,MATCH('Master data'!$B370,'Team forecast'!$B$2:$B$26,0),MATCH('Master data'!J$1,'Team forecast'!$B$2:$AO$2,0))</f>
        <v>0.39570258483140092</v>
      </c>
      <c r="K370" s="16">
        <f>INDEX('Team forecast'!$B$2:$AO$26,MATCH('Master data'!$B370,'Team forecast'!$B$2:$B$26,0),MATCH('Master data'!K$1,'Team forecast'!$B$2:$AO$2,0))</f>
        <v>3.1313627008002296</v>
      </c>
      <c r="L370" s="16">
        <f>INDEX('Team forecast'!$B$2:$AO$26,MATCH('Master data'!$B370,'Team forecast'!$B$2:$B$26,0),MATCH('Master data'!L$1,'Team forecast'!$B$2:$AO$2,0))</f>
        <v>2.799575071216537</v>
      </c>
      <c r="M370">
        <f>IF(Players!BC371=1,95,0)</f>
        <v>0</v>
      </c>
      <c r="N370" s="2">
        <f>Players!BN371</f>
        <v>0</v>
      </c>
      <c r="O370" s="2">
        <f>Players!BO371</f>
        <v>0</v>
      </c>
      <c r="P370" s="2">
        <f>Players!BP371</f>
        <v>0</v>
      </c>
      <c r="Q370" s="2">
        <f>Players!BQ371</f>
        <v>0.10765550239234449</v>
      </c>
      <c r="R370" s="2">
        <f>Players!BR371</f>
        <v>0</v>
      </c>
      <c r="S370" s="2">
        <f t="shared" si="364"/>
        <v>1.1586041992960849</v>
      </c>
      <c r="T370" s="2">
        <f t="shared" si="365"/>
        <v>0.92709239831135859</v>
      </c>
      <c r="U370" s="16">
        <f>INDEX('Team forecast'!$B$2:$AO$26,MATCH('Master data'!$B370,'Team forecast'!$B$2:$B$26,0),MATCH('Master data'!U$1,'Team forecast'!$B$2:$AO$2,0))</f>
        <v>0.39240506329113928</v>
      </c>
      <c r="V370" s="16">
        <f>INDEX('Team forecast'!$B$2:$AO$26,MATCH('Master data'!$B370,'Team forecast'!$B$2:$B$26,0),MATCH('Master data'!V$1,'Team forecast'!$B$2:$AO$2,0))</f>
        <v>0.30379746835443039</v>
      </c>
      <c r="W370" s="16">
        <f>INDEX('Team forecast'!$B$2:$AO$26,MATCH('Master data'!$B370,'Team forecast'!$B$2:$B$26,0),MATCH('Master data'!W$1,'Team forecast'!$B$2:$AO$2,0))</f>
        <v>0.30379746835443039</v>
      </c>
      <c r="X370" s="5">
        <f t="shared" si="366"/>
        <v>-5000</v>
      </c>
      <c r="Y370" s="5">
        <f t="shared" si="367"/>
        <v>0</v>
      </c>
      <c r="Z370" s="5">
        <f t="shared" si="368"/>
        <v>0</v>
      </c>
      <c r="AA370" s="5">
        <f t="shared" si="369"/>
        <v>0</v>
      </c>
      <c r="AB370" s="5">
        <f t="shared" si="370"/>
        <v>0</v>
      </c>
      <c r="AC370" s="5">
        <f t="shared" si="371"/>
        <v>0</v>
      </c>
      <c r="AD370" s="5">
        <f t="shared" si="372"/>
        <v>0</v>
      </c>
      <c r="AE370" s="5">
        <f t="shared" si="373"/>
        <v>29677.69386235507</v>
      </c>
      <c r="AF370" s="5">
        <f t="shared" si="374"/>
        <v>9362.4133645258917</v>
      </c>
      <c r="AG370" s="5">
        <f t="shared" si="375"/>
        <v>0</v>
      </c>
      <c r="AH370" s="5">
        <f t="shared" si="376"/>
        <v>0</v>
      </c>
      <c r="AI370" s="5">
        <f t="shared" si="377"/>
        <v>0</v>
      </c>
      <c r="AJ370" s="5">
        <f t="shared" si="378"/>
        <v>0</v>
      </c>
      <c r="AK370" s="5">
        <f>IFERROR(SUM(X370:AJ370),-5000)*((Cockpit!$C$3)^0)</f>
        <v>34040.107226880966</v>
      </c>
      <c r="AL370" s="16">
        <f>INDEX('Team forecast'!$B$2:$AO$26,MATCH('Master data'!$B370,'Team forecast'!$B$2:$B$26,0),MATCH('Master data'!AL$1,'Team forecast'!$B$2:$AO$2,0))</f>
        <v>1.1663417361082891</v>
      </c>
      <c r="AM370" s="16">
        <f>INDEX('Team forecast'!$B$2:$AO$26,MATCH('Master data'!$B370,'Team forecast'!$B$2:$B$26,0),MATCH('Master data'!AM$1,'Team forecast'!$B$2:$AO$2,0))</f>
        <v>1.4540238085600701</v>
      </c>
      <c r="AN370" s="16">
        <f>INDEX('Team forecast'!$B$2:$AO$26,MATCH('Master data'!$B370,'Team forecast'!$B$2:$B$26,0),MATCH('Master data'!AN$1,'Team forecast'!$B$2:$AO$2,0))</f>
        <v>0.23362831858407079</v>
      </c>
      <c r="AO370" s="16">
        <f>INDEX('Team forecast'!$B$2:$AO$26,MATCH('Master data'!$B370,'Team forecast'!$B$2:$B$26,0),MATCH('Master data'!AO$1,'Team forecast'!$B$2:$AO$2,0))</f>
        <v>3.1522749624548352</v>
      </c>
      <c r="AP370" s="16">
        <f>INDEX('Team forecast'!$B$2:$AO$26,MATCH('Master data'!$B370,'Team forecast'!$B$2:$B$26,0),MATCH('Master data'!AP$1,'Team forecast'!$B$2:$AO$2,0))</f>
        <v>4.3907692640070541</v>
      </c>
      <c r="AQ370" s="5">
        <f t="shared" si="379"/>
        <v>-5000</v>
      </c>
      <c r="AR370" s="5">
        <f>INDEX('Team forecast'!$B$2:$AO$26,MATCH('Master data'!$B370,'Team forecast'!$B$2:$B$26,0),MATCH('Master data'!AR$1,'Team forecast'!$B$2:$AO$2,0))*IF(X370&gt;0,25000,0)</f>
        <v>0</v>
      </c>
      <c r="AS370" s="16">
        <f>INDEX('Team forecast'!$B$2:$AO$26,MATCH('Master data'!$B370,'Team forecast'!$B$2:$B$26,0),MATCH('Master data'!AS$1,'Team forecast'!$B$2:$AO$2,0))*IF(X370&gt;0,5000,0)</f>
        <v>0</v>
      </c>
      <c r="AT370" s="16">
        <f>INDEX('Team forecast'!$B$2:$AO$26,MATCH('Master data'!$B370,'Team forecast'!$B$2:$B$26,0),MATCH('Master data'!AT$1,'Team forecast'!$B$2:$AO$2,0))*IF(X370&gt;0,-15000,0)</f>
        <v>0</v>
      </c>
      <c r="AU370" s="5">
        <f t="shared" si="380"/>
        <v>0</v>
      </c>
      <c r="AV370" s="5">
        <f t="shared" si="381"/>
        <v>0</v>
      </c>
      <c r="AW370" s="5">
        <f t="shared" si="382"/>
        <v>0</v>
      </c>
      <c r="AX370" s="5">
        <f t="shared" si="383"/>
        <v>17522.12389380531</v>
      </c>
      <c r="AY370" s="5">
        <f t="shared" si="384"/>
        <v>14683.727277234921</v>
      </c>
      <c r="AZ370" s="5">
        <f t="shared" si="385"/>
        <v>0</v>
      </c>
      <c r="BA370" s="5">
        <f t="shared" si="386"/>
        <v>0</v>
      </c>
      <c r="BB370" s="5">
        <f t="shared" si="387"/>
        <v>0</v>
      </c>
      <c r="BC370" s="5">
        <f t="shared" si="388"/>
        <v>0</v>
      </c>
      <c r="BD370" s="5">
        <f t="shared" si="389"/>
        <v>27205.851171040231</v>
      </c>
      <c r="BE370" s="16">
        <f>INDEX('Team forecast'!$B$2:$AO$26,MATCH('Master data'!$B370,'Team forecast'!$B$2:$B$26,0),MATCH('Master data'!BE$1,'Team forecast'!$B$2:$AO$2,0))</f>
        <v>0</v>
      </c>
      <c r="BF370" s="16">
        <f>INDEX('Team forecast'!$B$2:$AO$26,MATCH('Master data'!$B370,'Team forecast'!$B$2:$B$26,0),MATCH('Master data'!BF$1,'Team forecast'!$B$2:$AO$2,0))</f>
        <v>0</v>
      </c>
      <c r="BG370" s="16">
        <f>INDEX('Team forecast'!$B$2:$AO$26,MATCH('Master data'!$B370,'Team forecast'!$B$2:$B$26,0),MATCH('Master data'!BG$1,'Team forecast'!$B$2:$AO$2,0))</f>
        <v>0</v>
      </c>
      <c r="BH370" s="16">
        <f>INDEX('Team forecast'!$B$2:$AO$26,MATCH('Master data'!$B370,'Team forecast'!$B$2:$B$26,0),MATCH('Master data'!BH$1,'Team forecast'!$B$2:$AO$2,0))</f>
        <v>0</v>
      </c>
      <c r="BI370" s="16">
        <f>INDEX('Team forecast'!$B$2:$AO$26,MATCH('Master data'!$B370,'Team forecast'!$B$2:$B$26,0),MATCH('Master data'!BI$1,'Team forecast'!$B$2:$AO$2,0))</f>
        <v>0</v>
      </c>
      <c r="BJ370" s="5">
        <f t="shared" si="390"/>
        <v>-5000</v>
      </c>
      <c r="BK370" s="5">
        <f>INDEX('Team forecast'!$R$3:$BH$26,MATCH($B370,'Team forecast'!$B$3:$B$26,0),MATCH(BK$1,'Team forecast'!$R$2:$BH$2,0))*IF($X370&gt;0,25000,0)</f>
        <v>0</v>
      </c>
      <c r="BL370" s="5">
        <f>INDEX('Team forecast'!$R$3:$BH$26,MATCH($B370,'Team forecast'!$B$3:$B$26,0),MATCH(BL$1,'Team forecast'!$R$2:$BH$2,0))*IF($X370&gt;0,5000,0)</f>
        <v>0</v>
      </c>
      <c r="BM370" s="5">
        <f>INDEX('Team forecast'!$R$3:$BH$26,MATCH($B370,'Team forecast'!$B$3:$B$26,0),MATCH(BM$1,'Team forecast'!$R$2:$BH$2,0))*IF($X370&gt;0,-15000,0)</f>
        <v>0</v>
      </c>
      <c r="BN370" s="5">
        <f t="shared" si="391"/>
        <v>0</v>
      </c>
      <c r="BO370" s="5">
        <f t="shared" si="392"/>
        <v>0</v>
      </c>
      <c r="BP370" s="5">
        <f t="shared" si="393"/>
        <v>0</v>
      </c>
      <c r="BQ370" s="5">
        <f t="shared" si="394"/>
        <v>0</v>
      </c>
      <c r="BR370" s="5">
        <f t="shared" si="395"/>
        <v>0</v>
      </c>
      <c r="BS370" s="5">
        <f t="shared" si="396"/>
        <v>0</v>
      </c>
      <c r="BT370" s="5">
        <f t="shared" si="397"/>
        <v>0</v>
      </c>
      <c r="BU370" s="5">
        <f t="shared" si="398"/>
        <v>0</v>
      </c>
      <c r="BV370" s="5">
        <f t="shared" si="399"/>
        <v>0</v>
      </c>
      <c r="BW370" s="5">
        <f t="shared" si="400"/>
        <v>0</v>
      </c>
      <c r="BX370" s="5">
        <f t="shared" si="401"/>
        <v>30622.979198960598</v>
      </c>
      <c r="BY370" s="5">
        <f t="shared" si="402"/>
        <v>91868.937596881791</v>
      </c>
      <c r="BZ370" s="5">
        <f>MAX(INDEX('Team forecast'!$R$3:$BH$26,MATCH($B370,'Team forecast'!$B$3:$B$26,0),MATCH(BZ$1,'Team forecast'!$R$2:$BH$2,0))*($BX370)-(1-INDEX('Team forecast'!$R$3:$BH$26,MATCH($B370,'Team forecast'!$B$3:$B$26,0),MATCH(BZ$1,'Team forecast'!$R$2:$BH$2,0)))*(BY370+CH370)*0.01,-5000)</f>
        <v>-5000</v>
      </c>
      <c r="CA370" s="5">
        <f>MAX(INDEX('Team forecast'!$R$3:$BH$26,MATCH($B370,'Team forecast'!$B$3:$B$26,0),MATCH(CA$1,'Team forecast'!$R$2:$BH$2,0))*$BX370-(1-INDEX('Team forecast'!$R$3:$BH$26,MATCH($B370,'Team forecast'!$B$3:$B$26,0),MATCH(CA$1,'Team forecast'!$R$2:$BH$2,0)))*(BY370+BX370+CH370)*0.01,-5000)</f>
        <v>-5000</v>
      </c>
      <c r="CB370" s="5">
        <f>MAX(INDEX('Team forecast'!$R$3:$BH$26,MATCH($B370,'Team forecast'!$B$3:$B$26,0),MATCH(CB$1,'Team forecast'!$R$2:$BH$2,0))*$BX370-(1-INDEX('Team forecast'!$R$3:$BH$26,MATCH($B370,'Team forecast'!$B$3:$B$26,0),MATCH(CB$1,'Team forecast'!$R$2:$BH$2,0)))*(BY370+BX370*2+CH370)*0.01,0)</f>
        <v>0</v>
      </c>
      <c r="CC370" s="5">
        <v>0</v>
      </c>
      <c r="CD370" s="5">
        <f>+AK370+BD370*Cockpit!$C$3+BW370*Cockpit!$C$3^2+BZ370*Cockpit!$C$3^3+CA370*Cockpit!$C$3^4+CB370*Cockpit!$C$3^5+CC370*Cockpit!$C$3^6</f>
        <v>49708.205538438648</v>
      </c>
      <c r="CE370" s="5"/>
      <c r="CF370" s="5"/>
      <c r="CG370" s="5">
        <v>0</v>
      </c>
      <c r="CH370" s="5">
        <f t="shared" si="403"/>
        <v>3495000</v>
      </c>
      <c r="CI370" s="5">
        <f t="shared" si="404"/>
        <v>3495000</v>
      </c>
      <c r="CJ370" s="1">
        <f t="shared" si="405"/>
        <v>1.4E-2</v>
      </c>
      <c r="CK370" s="5">
        <f>RANK(CD370,$CD$2:$CD$622)+COUNTIF($CD$2:$CD370,$CD370)-1</f>
        <v>174</v>
      </c>
      <c r="CL370" s="5">
        <f>RANK(CJ370,$CJ$2:$CJ$622)+COUNTIF($CJ$2:$CJ370,$CJ370)-1</f>
        <v>181</v>
      </c>
    </row>
    <row r="371" spans="1:90" x14ac:dyDescent="0.3">
      <c r="A371" t="str">
        <f>Players!P372</f>
        <v>Altay Bayındır</v>
      </c>
      <c r="B371" t="str">
        <f>Players!G372</f>
        <v>Turkey</v>
      </c>
      <c r="C371" t="str">
        <f>Players!AB372</f>
        <v>Goalkeeper</v>
      </c>
      <c r="D371" s="1"/>
      <c r="F371" t="str">
        <f>IFERROR(INDEX(Lookup!B:B,MATCH(INDEX(Players!C:C,MATCH(E371,Players!A:A,0)),Lookup!D:D,0)),"")</f>
        <v/>
      </c>
      <c r="G371">
        <f>IF(Players!AC372=0,10000000,Players!AC372)</f>
        <v>3495000</v>
      </c>
      <c r="H371" s="16">
        <f>INDEX('Team forecast'!$B$2:$AO$26,MATCH('Master data'!$B371,'Team forecast'!$B$2:$B$26,0),MATCH('Master data'!H$1,'Team forecast'!$B$2:$AO$2,0))</f>
        <v>1.1586041992960849</v>
      </c>
      <c r="I371" s="16">
        <f>INDEX('Team forecast'!$B$2:$AO$26,MATCH('Master data'!$B371,'Team forecast'!$B$2:$B$26,0),MATCH('Master data'!I$1,'Team forecast'!$B$2:$AO$2,0))</f>
        <v>0.92709239831135859</v>
      </c>
      <c r="J371" s="16">
        <f>INDEX('Team forecast'!$B$2:$AO$26,MATCH('Master data'!$B371,'Team forecast'!$B$2:$B$26,0),MATCH('Master data'!J$1,'Team forecast'!$B$2:$AO$2,0))</f>
        <v>0.39570258483140092</v>
      </c>
      <c r="K371" s="16">
        <f>INDEX('Team forecast'!$B$2:$AO$26,MATCH('Master data'!$B371,'Team forecast'!$B$2:$B$26,0),MATCH('Master data'!K$1,'Team forecast'!$B$2:$AO$2,0))</f>
        <v>3.1313627008002296</v>
      </c>
      <c r="L371" s="16">
        <f>INDEX('Team forecast'!$B$2:$AO$26,MATCH('Master data'!$B371,'Team forecast'!$B$2:$B$26,0),MATCH('Master data'!L$1,'Team forecast'!$B$2:$AO$2,0))</f>
        <v>2.799575071216537</v>
      </c>
      <c r="M371">
        <f>IF(Players!BC372=1,95,0)</f>
        <v>0</v>
      </c>
      <c r="N371" s="2">
        <f>Players!BN372</f>
        <v>0</v>
      </c>
      <c r="O371" s="2">
        <f>Players!BO372</f>
        <v>0</v>
      </c>
      <c r="P371" s="2">
        <f>Players!BP372</f>
        <v>0</v>
      </c>
      <c r="Q371" s="2">
        <f>Players!BQ372</f>
        <v>1.3513513513513513E-2</v>
      </c>
      <c r="R371" s="2">
        <f>Players!BR372</f>
        <v>0</v>
      </c>
      <c r="S371" s="2">
        <f t="shared" si="364"/>
        <v>1.1586041992960849</v>
      </c>
      <c r="T371" s="2">
        <f t="shared" si="365"/>
        <v>0.92709239831135859</v>
      </c>
      <c r="U371" s="16">
        <f>INDEX('Team forecast'!$B$2:$AO$26,MATCH('Master data'!$B371,'Team forecast'!$B$2:$B$26,0),MATCH('Master data'!U$1,'Team forecast'!$B$2:$AO$2,0))</f>
        <v>0.39240506329113928</v>
      </c>
      <c r="V371" s="16">
        <f>INDEX('Team forecast'!$B$2:$AO$26,MATCH('Master data'!$B371,'Team forecast'!$B$2:$B$26,0),MATCH('Master data'!V$1,'Team forecast'!$B$2:$AO$2,0))</f>
        <v>0.30379746835443039</v>
      </c>
      <c r="W371" s="16">
        <f>INDEX('Team forecast'!$B$2:$AO$26,MATCH('Master data'!$B371,'Team forecast'!$B$2:$B$26,0),MATCH('Master data'!W$1,'Team forecast'!$B$2:$AO$2,0))</f>
        <v>0.30379746835443039</v>
      </c>
      <c r="X371" s="5">
        <f t="shared" si="366"/>
        <v>-5000</v>
      </c>
      <c r="Y371" s="5">
        <f t="shared" si="367"/>
        <v>0</v>
      </c>
      <c r="Z371" s="5">
        <f t="shared" si="368"/>
        <v>0</v>
      </c>
      <c r="AA371" s="5">
        <f t="shared" si="369"/>
        <v>0</v>
      </c>
      <c r="AB371" s="5">
        <f t="shared" si="370"/>
        <v>0</v>
      </c>
      <c r="AC371" s="5">
        <f t="shared" si="371"/>
        <v>0</v>
      </c>
      <c r="AD371" s="5">
        <f t="shared" si="372"/>
        <v>0</v>
      </c>
      <c r="AE371" s="5">
        <f t="shared" si="373"/>
        <v>29677.69386235507</v>
      </c>
      <c r="AF371" s="5">
        <f t="shared" si="374"/>
        <v>9362.4133645258917</v>
      </c>
      <c r="AG371" s="5">
        <f t="shared" si="375"/>
        <v>0</v>
      </c>
      <c r="AH371" s="5">
        <f t="shared" si="376"/>
        <v>0</v>
      </c>
      <c r="AI371" s="5">
        <f t="shared" si="377"/>
        <v>0</v>
      </c>
      <c r="AJ371" s="5">
        <f t="shared" si="378"/>
        <v>0</v>
      </c>
      <c r="AK371" s="5">
        <f>IFERROR(SUM(X371:AJ371),-5000)*((Cockpit!$C$3)^0)</f>
        <v>34040.107226880966</v>
      </c>
      <c r="AL371" s="16">
        <f>INDEX('Team forecast'!$B$2:$AO$26,MATCH('Master data'!$B371,'Team forecast'!$B$2:$B$26,0),MATCH('Master data'!AL$1,'Team forecast'!$B$2:$AO$2,0))</f>
        <v>1.1663417361082891</v>
      </c>
      <c r="AM371" s="16">
        <f>INDEX('Team forecast'!$B$2:$AO$26,MATCH('Master data'!$B371,'Team forecast'!$B$2:$B$26,0),MATCH('Master data'!AM$1,'Team forecast'!$B$2:$AO$2,0))</f>
        <v>1.4540238085600701</v>
      </c>
      <c r="AN371" s="16">
        <f>INDEX('Team forecast'!$B$2:$AO$26,MATCH('Master data'!$B371,'Team forecast'!$B$2:$B$26,0),MATCH('Master data'!AN$1,'Team forecast'!$B$2:$AO$2,0))</f>
        <v>0.23362831858407079</v>
      </c>
      <c r="AO371" s="16">
        <f>INDEX('Team forecast'!$B$2:$AO$26,MATCH('Master data'!$B371,'Team forecast'!$B$2:$B$26,0),MATCH('Master data'!AO$1,'Team forecast'!$B$2:$AO$2,0))</f>
        <v>3.1522749624548352</v>
      </c>
      <c r="AP371" s="16">
        <f>INDEX('Team forecast'!$B$2:$AO$26,MATCH('Master data'!$B371,'Team forecast'!$B$2:$B$26,0),MATCH('Master data'!AP$1,'Team forecast'!$B$2:$AO$2,0))</f>
        <v>4.3907692640070541</v>
      </c>
      <c r="AQ371" s="5">
        <f t="shared" si="379"/>
        <v>-5000</v>
      </c>
      <c r="AR371" s="5">
        <f>INDEX('Team forecast'!$B$2:$AO$26,MATCH('Master data'!$B371,'Team forecast'!$B$2:$B$26,0),MATCH('Master data'!AR$1,'Team forecast'!$B$2:$AO$2,0))*IF(X371&gt;0,25000,0)</f>
        <v>0</v>
      </c>
      <c r="AS371" s="16">
        <f>INDEX('Team forecast'!$B$2:$AO$26,MATCH('Master data'!$B371,'Team forecast'!$B$2:$B$26,0),MATCH('Master data'!AS$1,'Team forecast'!$B$2:$AO$2,0))*IF(X371&gt;0,5000,0)</f>
        <v>0</v>
      </c>
      <c r="AT371" s="16">
        <f>INDEX('Team forecast'!$B$2:$AO$26,MATCH('Master data'!$B371,'Team forecast'!$B$2:$B$26,0),MATCH('Master data'!AT$1,'Team forecast'!$B$2:$AO$2,0))*IF(X371&gt;0,-15000,0)</f>
        <v>0</v>
      </c>
      <c r="AU371" s="5">
        <f t="shared" si="380"/>
        <v>0</v>
      </c>
      <c r="AV371" s="5">
        <f t="shared" si="381"/>
        <v>0</v>
      </c>
      <c r="AW371" s="5">
        <f t="shared" si="382"/>
        <v>0</v>
      </c>
      <c r="AX371" s="5">
        <f t="shared" si="383"/>
        <v>17522.12389380531</v>
      </c>
      <c r="AY371" s="5">
        <f t="shared" si="384"/>
        <v>14683.727277234921</v>
      </c>
      <c r="AZ371" s="5">
        <f t="shared" si="385"/>
        <v>0</v>
      </c>
      <c r="BA371" s="5">
        <f t="shared" si="386"/>
        <v>0</v>
      </c>
      <c r="BB371" s="5">
        <f t="shared" si="387"/>
        <v>0</v>
      </c>
      <c r="BC371" s="5">
        <f t="shared" si="388"/>
        <v>0</v>
      </c>
      <c r="BD371" s="5">
        <f t="shared" si="389"/>
        <v>27205.851171040231</v>
      </c>
      <c r="BE371" s="16">
        <f>INDEX('Team forecast'!$B$2:$AO$26,MATCH('Master data'!$B371,'Team forecast'!$B$2:$B$26,0),MATCH('Master data'!BE$1,'Team forecast'!$B$2:$AO$2,0))</f>
        <v>0</v>
      </c>
      <c r="BF371" s="16">
        <f>INDEX('Team forecast'!$B$2:$AO$26,MATCH('Master data'!$B371,'Team forecast'!$B$2:$B$26,0),MATCH('Master data'!BF$1,'Team forecast'!$B$2:$AO$2,0))</f>
        <v>0</v>
      </c>
      <c r="BG371" s="16">
        <f>INDEX('Team forecast'!$B$2:$AO$26,MATCH('Master data'!$B371,'Team forecast'!$B$2:$B$26,0),MATCH('Master data'!BG$1,'Team forecast'!$B$2:$AO$2,0))</f>
        <v>0</v>
      </c>
      <c r="BH371" s="16">
        <f>INDEX('Team forecast'!$B$2:$AO$26,MATCH('Master data'!$B371,'Team forecast'!$B$2:$B$26,0),MATCH('Master data'!BH$1,'Team forecast'!$B$2:$AO$2,0))</f>
        <v>0</v>
      </c>
      <c r="BI371" s="16">
        <f>INDEX('Team forecast'!$B$2:$AO$26,MATCH('Master data'!$B371,'Team forecast'!$B$2:$B$26,0),MATCH('Master data'!BI$1,'Team forecast'!$B$2:$AO$2,0))</f>
        <v>0</v>
      </c>
      <c r="BJ371" s="5">
        <f t="shared" si="390"/>
        <v>-5000</v>
      </c>
      <c r="BK371" s="5">
        <f>INDEX('Team forecast'!$R$3:$BH$26,MATCH($B371,'Team forecast'!$B$3:$B$26,0),MATCH(BK$1,'Team forecast'!$R$2:$BH$2,0))*IF($X371&gt;0,25000,0)</f>
        <v>0</v>
      </c>
      <c r="BL371" s="5">
        <f>INDEX('Team forecast'!$R$3:$BH$26,MATCH($B371,'Team forecast'!$B$3:$B$26,0),MATCH(BL$1,'Team forecast'!$R$2:$BH$2,0))*IF($X371&gt;0,5000,0)</f>
        <v>0</v>
      </c>
      <c r="BM371" s="5">
        <f>INDEX('Team forecast'!$R$3:$BH$26,MATCH($B371,'Team forecast'!$B$3:$B$26,0),MATCH(BM$1,'Team forecast'!$R$2:$BH$2,0))*IF($X371&gt;0,-15000,0)</f>
        <v>0</v>
      </c>
      <c r="BN371" s="5">
        <f t="shared" si="391"/>
        <v>0</v>
      </c>
      <c r="BO371" s="5">
        <f t="shared" si="392"/>
        <v>0</v>
      </c>
      <c r="BP371" s="5">
        <f t="shared" si="393"/>
        <v>0</v>
      </c>
      <c r="BQ371" s="5">
        <f t="shared" si="394"/>
        <v>0</v>
      </c>
      <c r="BR371" s="5">
        <f t="shared" si="395"/>
        <v>0</v>
      </c>
      <c r="BS371" s="5">
        <f t="shared" si="396"/>
        <v>0</v>
      </c>
      <c r="BT371" s="5">
        <f t="shared" si="397"/>
        <v>0</v>
      </c>
      <c r="BU371" s="5">
        <f t="shared" si="398"/>
        <v>0</v>
      </c>
      <c r="BV371" s="5">
        <f t="shared" si="399"/>
        <v>0</v>
      </c>
      <c r="BW371" s="5">
        <f t="shared" si="400"/>
        <v>0</v>
      </c>
      <c r="BX371" s="5">
        <f t="shared" si="401"/>
        <v>30622.979198960598</v>
      </c>
      <c r="BY371" s="5">
        <f t="shared" si="402"/>
        <v>91868.937596881791</v>
      </c>
      <c r="BZ371" s="5">
        <f>MAX(INDEX('Team forecast'!$R$3:$BH$26,MATCH($B371,'Team forecast'!$B$3:$B$26,0),MATCH(BZ$1,'Team forecast'!$R$2:$BH$2,0))*($BX371)-(1-INDEX('Team forecast'!$R$3:$BH$26,MATCH($B371,'Team forecast'!$B$3:$B$26,0),MATCH(BZ$1,'Team forecast'!$R$2:$BH$2,0)))*(BY371+CH371)*0.01,-5000)</f>
        <v>-5000</v>
      </c>
      <c r="CA371" s="5">
        <f>MAX(INDEX('Team forecast'!$R$3:$BH$26,MATCH($B371,'Team forecast'!$B$3:$B$26,0),MATCH(CA$1,'Team forecast'!$R$2:$BH$2,0))*$BX371-(1-INDEX('Team forecast'!$R$3:$BH$26,MATCH($B371,'Team forecast'!$B$3:$B$26,0),MATCH(CA$1,'Team forecast'!$R$2:$BH$2,0)))*(BY371+BX371+CH371)*0.01,-5000)</f>
        <v>-5000</v>
      </c>
      <c r="CB371" s="5">
        <f>MAX(INDEX('Team forecast'!$R$3:$BH$26,MATCH($B371,'Team forecast'!$B$3:$B$26,0),MATCH(CB$1,'Team forecast'!$R$2:$BH$2,0))*$BX371-(1-INDEX('Team forecast'!$R$3:$BH$26,MATCH($B371,'Team forecast'!$B$3:$B$26,0),MATCH(CB$1,'Team forecast'!$R$2:$BH$2,0)))*(BY371+BX371*2+CH371)*0.01,0)</f>
        <v>0</v>
      </c>
      <c r="CC371" s="5">
        <v>0</v>
      </c>
      <c r="CD371" s="5">
        <f>+AK371+BD371*Cockpit!$C$3+BW371*Cockpit!$C$3^2+BZ371*Cockpit!$C$3^3+CA371*Cockpit!$C$3^4+CB371*Cockpit!$C$3^5+CC371*Cockpit!$C$3^6</f>
        <v>49708.205538438648</v>
      </c>
      <c r="CE371" s="5"/>
      <c r="CF371" s="5"/>
      <c r="CG371" s="5">
        <v>0</v>
      </c>
      <c r="CH371" s="5">
        <f t="shared" si="403"/>
        <v>3495000</v>
      </c>
      <c r="CI371" s="5">
        <f t="shared" si="404"/>
        <v>3495000</v>
      </c>
      <c r="CJ371" s="1">
        <f t="shared" si="405"/>
        <v>1.4E-2</v>
      </c>
      <c r="CK371" s="5">
        <f>RANK(CD371,$CD$2:$CD$622)+COUNTIF($CD$2:$CD371,$CD371)-1</f>
        <v>175</v>
      </c>
      <c r="CL371" s="5">
        <f>RANK(CJ371,$CJ$2:$CJ$622)+COUNTIF($CJ$2:$CJ371,$CJ371)-1</f>
        <v>182</v>
      </c>
    </row>
    <row r="372" spans="1:90" x14ac:dyDescent="0.3">
      <c r="A372" t="str">
        <f>Players!P373</f>
        <v>Ugurcan Cakir</v>
      </c>
      <c r="B372" t="str">
        <f>Players!G373</f>
        <v>Turkey</v>
      </c>
      <c r="C372" t="str">
        <f>Players!AB373</f>
        <v>Goalkeeper</v>
      </c>
      <c r="D372" s="1"/>
      <c r="F372" t="str">
        <f>IFERROR(INDEX(Lookup!B:B,MATCH(INDEX(Players!C:C,MATCH(E372,Players!A:A,0)),Lookup!D:D,0)),"")</f>
        <v/>
      </c>
      <c r="G372">
        <f>IF(Players!AC373=0,10000000,Players!AC373)</f>
        <v>3998000</v>
      </c>
      <c r="H372" s="16">
        <f>INDEX('Team forecast'!$B$2:$AO$26,MATCH('Master data'!$B372,'Team forecast'!$B$2:$B$26,0),MATCH('Master data'!H$1,'Team forecast'!$B$2:$AO$2,0))</f>
        <v>1.1586041992960849</v>
      </c>
      <c r="I372" s="16">
        <f>INDEX('Team forecast'!$B$2:$AO$26,MATCH('Master data'!$B372,'Team forecast'!$B$2:$B$26,0),MATCH('Master data'!I$1,'Team forecast'!$B$2:$AO$2,0))</f>
        <v>0.92709239831135859</v>
      </c>
      <c r="J372" s="16">
        <f>INDEX('Team forecast'!$B$2:$AO$26,MATCH('Master data'!$B372,'Team forecast'!$B$2:$B$26,0),MATCH('Master data'!J$1,'Team forecast'!$B$2:$AO$2,0))</f>
        <v>0.39570258483140092</v>
      </c>
      <c r="K372" s="16">
        <f>INDEX('Team forecast'!$B$2:$AO$26,MATCH('Master data'!$B372,'Team forecast'!$B$2:$B$26,0),MATCH('Master data'!K$1,'Team forecast'!$B$2:$AO$2,0))</f>
        <v>3.1313627008002296</v>
      </c>
      <c r="L372" s="16">
        <f>INDEX('Team forecast'!$B$2:$AO$26,MATCH('Master data'!$B372,'Team forecast'!$B$2:$B$26,0),MATCH('Master data'!L$1,'Team forecast'!$B$2:$AO$2,0))</f>
        <v>2.799575071216537</v>
      </c>
      <c r="M372">
        <f>IF(Players!BC373=1,95,0)</f>
        <v>95</v>
      </c>
      <c r="N372" s="2">
        <f>Players!BN373</f>
        <v>0</v>
      </c>
      <c r="O372" s="2">
        <f>Players!BO373</f>
        <v>0</v>
      </c>
      <c r="P372" s="2">
        <f>Players!BP373</f>
        <v>0</v>
      </c>
      <c r="Q372" s="2">
        <f>Players!BQ373</f>
        <v>1.3513513513513513E-2</v>
      </c>
      <c r="R372" s="2">
        <f>Players!BR373</f>
        <v>0</v>
      </c>
      <c r="S372" s="2">
        <f t="shared" si="364"/>
        <v>1.1586041992960849</v>
      </c>
      <c r="T372" s="2">
        <f t="shared" si="365"/>
        <v>0.92709239831135859</v>
      </c>
      <c r="U372" s="16">
        <f>INDEX('Team forecast'!$B$2:$AO$26,MATCH('Master data'!$B372,'Team forecast'!$B$2:$B$26,0),MATCH('Master data'!U$1,'Team forecast'!$B$2:$AO$2,0))</f>
        <v>0.39240506329113928</v>
      </c>
      <c r="V372" s="16">
        <f>INDEX('Team forecast'!$B$2:$AO$26,MATCH('Master data'!$B372,'Team forecast'!$B$2:$B$26,0),MATCH('Master data'!V$1,'Team forecast'!$B$2:$AO$2,0))</f>
        <v>0.30379746835443039</v>
      </c>
      <c r="W372" s="16">
        <f>INDEX('Team forecast'!$B$2:$AO$26,MATCH('Master data'!$B372,'Team forecast'!$B$2:$B$26,0),MATCH('Master data'!W$1,'Team forecast'!$B$2:$AO$2,0))</f>
        <v>0.30379746835443039</v>
      </c>
      <c r="X372" s="5">
        <f t="shared" si="366"/>
        <v>7000</v>
      </c>
      <c r="Y372" s="5">
        <f t="shared" si="367"/>
        <v>9810.1265822784826</v>
      </c>
      <c r="Z372" s="5">
        <f t="shared" si="368"/>
        <v>1518.9873417721519</v>
      </c>
      <c r="AA372" s="5">
        <f t="shared" si="369"/>
        <v>-4556.9620253164558</v>
      </c>
      <c r="AB372" s="5">
        <f t="shared" si="370"/>
        <v>0</v>
      </c>
      <c r="AC372" s="5">
        <f t="shared" si="371"/>
        <v>0</v>
      </c>
      <c r="AD372" s="5">
        <f t="shared" si="372"/>
        <v>0</v>
      </c>
      <c r="AE372" s="5">
        <f t="shared" si="373"/>
        <v>29677.69386235507</v>
      </c>
      <c r="AF372" s="5">
        <f t="shared" si="374"/>
        <v>9362.4133645258917</v>
      </c>
      <c r="AG372" s="5">
        <f t="shared" si="375"/>
        <v>-270.27027027027026</v>
      </c>
      <c r="AH372" s="5">
        <f t="shared" si="376"/>
        <v>0</v>
      </c>
      <c r="AI372" s="5">
        <f t="shared" si="377"/>
        <v>11586.041992960849</v>
      </c>
      <c r="AJ372" s="5">
        <f t="shared" si="378"/>
        <v>-7416.7391864908686</v>
      </c>
      <c r="AK372" s="5">
        <f>IFERROR(SUM(X372:AJ372),-5000)*((Cockpit!$C$3)^0)</f>
        <v>56711.291661814845</v>
      </c>
      <c r="AL372" s="16">
        <f>INDEX('Team forecast'!$B$2:$AO$26,MATCH('Master data'!$B372,'Team forecast'!$B$2:$B$26,0),MATCH('Master data'!AL$1,'Team forecast'!$B$2:$AO$2,0))</f>
        <v>1.1663417361082891</v>
      </c>
      <c r="AM372" s="16">
        <f>INDEX('Team forecast'!$B$2:$AO$26,MATCH('Master data'!$B372,'Team forecast'!$B$2:$B$26,0),MATCH('Master data'!AM$1,'Team forecast'!$B$2:$AO$2,0))</f>
        <v>1.4540238085600701</v>
      </c>
      <c r="AN372" s="16">
        <f>INDEX('Team forecast'!$B$2:$AO$26,MATCH('Master data'!$B372,'Team forecast'!$B$2:$B$26,0),MATCH('Master data'!AN$1,'Team forecast'!$B$2:$AO$2,0))</f>
        <v>0.23362831858407079</v>
      </c>
      <c r="AO372" s="16">
        <f>INDEX('Team forecast'!$B$2:$AO$26,MATCH('Master data'!$B372,'Team forecast'!$B$2:$B$26,0),MATCH('Master data'!AO$1,'Team forecast'!$B$2:$AO$2,0))</f>
        <v>3.1522749624548352</v>
      </c>
      <c r="AP372" s="16">
        <f>INDEX('Team forecast'!$B$2:$AO$26,MATCH('Master data'!$B372,'Team forecast'!$B$2:$B$26,0),MATCH('Master data'!AP$1,'Team forecast'!$B$2:$AO$2,0))</f>
        <v>4.3907692640070541</v>
      </c>
      <c r="AQ372" s="5">
        <f t="shared" si="379"/>
        <v>7000</v>
      </c>
      <c r="AR372" s="5">
        <f>INDEX('Team forecast'!$B$2:$AO$26,MATCH('Master data'!$B372,'Team forecast'!$B$2:$B$26,0),MATCH('Master data'!AR$1,'Team forecast'!$B$2:$AO$2,0))*IF(X372&gt;0,25000,0)</f>
        <v>7079.646017699115</v>
      </c>
      <c r="AS372" s="16">
        <f>INDEX('Team forecast'!$B$2:$AO$26,MATCH('Master data'!$B372,'Team forecast'!$B$2:$B$26,0),MATCH('Master data'!AS$1,'Team forecast'!$B$2:$AO$2,0))*IF(X372&gt;0,5000,0)</f>
        <v>1460.1769911504421</v>
      </c>
      <c r="AT372" s="16">
        <f>INDEX('Team forecast'!$B$2:$AO$26,MATCH('Master data'!$B372,'Team forecast'!$B$2:$B$26,0),MATCH('Master data'!AT$1,'Team forecast'!$B$2:$AO$2,0))*IF(X372&gt;0,-15000,0)</f>
        <v>-6371.6814159292016</v>
      </c>
      <c r="AU372" s="5">
        <f t="shared" si="380"/>
        <v>0</v>
      </c>
      <c r="AV372" s="5">
        <f t="shared" si="381"/>
        <v>0</v>
      </c>
      <c r="AW372" s="5">
        <f t="shared" si="382"/>
        <v>0</v>
      </c>
      <c r="AX372" s="5">
        <f t="shared" si="383"/>
        <v>17522.12389380531</v>
      </c>
      <c r="AY372" s="5">
        <f t="shared" si="384"/>
        <v>14683.727277234921</v>
      </c>
      <c r="AZ372" s="5">
        <f t="shared" si="385"/>
        <v>-270.27027027027026</v>
      </c>
      <c r="BA372" s="5">
        <f t="shared" si="386"/>
        <v>0</v>
      </c>
      <c r="BB372" s="5">
        <f t="shared" si="387"/>
        <v>11663.417361082891</v>
      </c>
      <c r="BC372" s="5">
        <f t="shared" si="388"/>
        <v>-11632.190468480561</v>
      </c>
      <c r="BD372" s="5">
        <f t="shared" si="389"/>
        <v>41134.949386292647</v>
      </c>
      <c r="BE372" s="16">
        <f>INDEX('Team forecast'!$B$2:$AO$26,MATCH('Master data'!$B372,'Team forecast'!$B$2:$B$26,0),MATCH('Master data'!BE$1,'Team forecast'!$B$2:$AO$2,0))</f>
        <v>0</v>
      </c>
      <c r="BF372" s="16">
        <f>INDEX('Team forecast'!$B$2:$AO$26,MATCH('Master data'!$B372,'Team forecast'!$B$2:$B$26,0),MATCH('Master data'!BF$1,'Team forecast'!$B$2:$AO$2,0))</f>
        <v>0</v>
      </c>
      <c r="BG372" s="16">
        <f>INDEX('Team forecast'!$B$2:$AO$26,MATCH('Master data'!$B372,'Team forecast'!$B$2:$B$26,0),MATCH('Master data'!BG$1,'Team forecast'!$B$2:$AO$2,0))</f>
        <v>0</v>
      </c>
      <c r="BH372" s="16">
        <f>INDEX('Team forecast'!$B$2:$AO$26,MATCH('Master data'!$B372,'Team forecast'!$B$2:$B$26,0),MATCH('Master data'!BH$1,'Team forecast'!$B$2:$AO$2,0))</f>
        <v>0</v>
      </c>
      <c r="BI372" s="16">
        <f>INDEX('Team forecast'!$B$2:$AO$26,MATCH('Master data'!$B372,'Team forecast'!$B$2:$B$26,0),MATCH('Master data'!BI$1,'Team forecast'!$B$2:$AO$2,0))</f>
        <v>0</v>
      </c>
      <c r="BJ372" s="5">
        <f t="shared" si="390"/>
        <v>7000</v>
      </c>
      <c r="BK372" s="5">
        <f>INDEX('Team forecast'!$R$3:$BH$26,MATCH($B372,'Team forecast'!$B$3:$B$26,0),MATCH(BK$1,'Team forecast'!$R$2:$BH$2,0))*IF($X372&gt;0,25000,0)</f>
        <v>0</v>
      </c>
      <c r="BL372" s="5">
        <f>INDEX('Team forecast'!$R$3:$BH$26,MATCH($B372,'Team forecast'!$B$3:$B$26,0),MATCH(BL$1,'Team forecast'!$R$2:$BH$2,0))*IF($X372&gt;0,5000,0)</f>
        <v>0</v>
      </c>
      <c r="BM372" s="5">
        <f>INDEX('Team forecast'!$R$3:$BH$26,MATCH($B372,'Team forecast'!$B$3:$B$26,0),MATCH(BM$1,'Team forecast'!$R$2:$BH$2,0))*IF($X372&gt;0,-15000,0)</f>
        <v>0</v>
      </c>
      <c r="BN372" s="5">
        <f t="shared" si="391"/>
        <v>0</v>
      </c>
      <c r="BO372" s="5">
        <f t="shared" si="392"/>
        <v>0</v>
      </c>
      <c r="BP372" s="5">
        <f t="shared" si="393"/>
        <v>0</v>
      </c>
      <c r="BQ372" s="5">
        <f t="shared" si="394"/>
        <v>0</v>
      </c>
      <c r="BR372" s="5">
        <f t="shared" si="395"/>
        <v>0</v>
      </c>
      <c r="BS372" s="5">
        <f t="shared" si="396"/>
        <v>-270.27027027027026</v>
      </c>
      <c r="BT372" s="5">
        <f t="shared" si="397"/>
        <v>0</v>
      </c>
      <c r="BU372" s="5">
        <f t="shared" si="398"/>
        <v>0</v>
      </c>
      <c r="BV372" s="5">
        <f t="shared" si="399"/>
        <v>0</v>
      </c>
      <c r="BW372" s="5">
        <f t="shared" si="400"/>
        <v>0</v>
      </c>
      <c r="BX372" s="5">
        <f t="shared" si="401"/>
        <v>48923.120524053746</v>
      </c>
      <c r="BY372" s="5">
        <f t="shared" si="402"/>
        <v>146769.36157216123</v>
      </c>
      <c r="BZ372" s="5">
        <f>MAX(INDEX('Team forecast'!$R$3:$BH$26,MATCH($B372,'Team forecast'!$B$3:$B$26,0),MATCH(BZ$1,'Team forecast'!$R$2:$BH$2,0))*($BX372)-(1-INDEX('Team forecast'!$R$3:$BH$26,MATCH($B372,'Team forecast'!$B$3:$B$26,0),MATCH(BZ$1,'Team forecast'!$R$2:$BH$2,0)))*(BY372+CH372)*0.01,-5000)</f>
        <v>-2156.0352940801386</v>
      </c>
      <c r="CA372" s="5">
        <f>MAX(INDEX('Team forecast'!$R$3:$BH$26,MATCH($B372,'Team forecast'!$B$3:$B$26,0),MATCH(CA$1,'Team forecast'!$R$2:$BH$2,0))*$BX372-(1-INDEX('Team forecast'!$R$3:$BH$26,MATCH($B372,'Team forecast'!$B$3:$B$26,0),MATCH(CA$1,'Team forecast'!$R$2:$BH$2,0)))*(BY372+BX372+CH372)*0.01,-5000)</f>
        <v>-5000</v>
      </c>
      <c r="CB372" s="5">
        <f>MAX(INDEX('Team forecast'!$R$3:$BH$26,MATCH($B372,'Team forecast'!$B$3:$B$26,0),MATCH(CB$1,'Team forecast'!$R$2:$BH$2,0))*$BX372-(1-INDEX('Team forecast'!$R$3:$BH$26,MATCH($B372,'Team forecast'!$B$3:$B$26,0),MATCH(CB$1,'Team forecast'!$R$2:$BH$2,0)))*(BY372+BX372*2+CH372)*0.01,0)</f>
        <v>0</v>
      </c>
      <c r="CC372" s="5">
        <v>0</v>
      </c>
      <c r="CD372" s="5">
        <f>+AK372+BD372*Cockpit!$C$3+BW372*Cockpit!$C$3^2+BZ372*Cockpit!$C$3^3+CA372*Cockpit!$C$3^4+CB372*Cockpit!$C$3^5+CC372*Cockpit!$C$3^6</f>
        <v>82508.111659368908</v>
      </c>
      <c r="CE372" s="5"/>
      <c r="CF372" s="5"/>
      <c r="CG372" s="5">
        <v>0</v>
      </c>
      <c r="CH372" s="5">
        <f t="shared" si="403"/>
        <v>3998000</v>
      </c>
      <c r="CI372" s="5">
        <f t="shared" si="404"/>
        <v>3998000</v>
      </c>
      <c r="CJ372" s="1">
        <f t="shared" si="405"/>
        <v>2.1000000000000001E-2</v>
      </c>
      <c r="CK372" s="5">
        <f>RANK(CD372,$CD$2:$CD$622)+COUNTIF($CD$2:$CD372,$CD372)-1</f>
        <v>108</v>
      </c>
      <c r="CL372" s="5">
        <f>RANK(CJ372,$CJ$2:$CJ$622)+COUNTIF($CJ$2:$CJ372,$CJ372)-1</f>
        <v>117</v>
      </c>
    </row>
    <row r="373" spans="1:90" x14ac:dyDescent="0.3">
      <c r="A373" t="str">
        <f>Players!P374</f>
        <v xml:space="preserve"> R. Yılmaz</v>
      </c>
      <c r="B373" t="str">
        <f>Players!G374</f>
        <v>Turkey</v>
      </c>
      <c r="C373" t="str">
        <f>Players!AB374</f>
        <v>Defense</v>
      </c>
      <c r="D373" s="1"/>
      <c r="F373" t="str">
        <f>IFERROR(INDEX(Lookup!B:B,MATCH(INDEX(Players!C:C,MATCH(E373,Players!A:A,0)),Lookup!D:D,0)),"")</f>
        <v/>
      </c>
      <c r="G373">
        <f>IF(Players!AC374=0,10000000,Players!AC374)</f>
        <v>2495000</v>
      </c>
      <c r="H373" s="16">
        <f>INDEX('Team forecast'!$B$2:$AO$26,MATCH('Master data'!$B373,'Team forecast'!$B$2:$B$26,0),MATCH('Master data'!H$1,'Team forecast'!$B$2:$AO$2,0))</f>
        <v>1.1586041992960849</v>
      </c>
      <c r="I373" s="16">
        <f>INDEX('Team forecast'!$B$2:$AO$26,MATCH('Master data'!$B373,'Team forecast'!$B$2:$B$26,0),MATCH('Master data'!I$1,'Team forecast'!$B$2:$AO$2,0))</f>
        <v>0.92709239831135859</v>
      </c>
      <c r="J373" s="16">
        <f>INDEX('Team forecast'!$B$2:$AO$26,MATCH('Master data'!$B373,'Team forecast'!$B$2:$B$26,0),MATCH('Master data'!J$1,'Team forecast'!$B$2:$AO$2,0))</f>
        <v>0.39570258483140092</v>
      </c>
      <c r="K373" s="16">
        <f>INDEX('Team forecast'!$B$2:$AO$26,MATCH('Master data'!$B373,'Team forecast'!$B$2:$B$26,0),MATCH('Master data'!K$1,'Team forecast'!$B$2:$AO$2,0))</f>
        <v>3.1313627008002296</v>
      </c>
      <c r="L373" s="16">
        <f>INDEX('Team forecast'!$B$2:$AO$26,MATCH('Master data'!$B373,'Team forecast'!$B$2:$B$26,0),MATCH('Master data'!L$1,'Team forecast'!$B$2:$AO$2,0))</f>
        <v>2.799575071216537</v>
      </c>
      <c r="M373">
        <f>IF(Players!BC374=1,95,0)</f>
        <v>0</v>
      </c>
      <c r="N373" s="2">
        <f>Players!BN374</f>
        <v>0</v>
      </c>
      <c r="O373" s="2">
        <f>Players!BO374</f>
        <v>0</v>
      </c>
      <c r="P373" s="2">
        <f>Players!BP374</f>
        <v>0</v>
      </c>
      <c r="Q373" s="2">
        <f>Players!BQ374</f>
        <v>6.8372379635762731E-2</v>
      </c>
      <c r="R373" s="2">
        <f>Players!BR374</f>
        <v>0</v>
      </c>
      <c r="S373" s="2">
        <f t="shared" si="364"/>
        <v>1.1586041992960849</v>
      </c>
      <c r="T373" s="2">
        <f t="shared" si="365"/>
        <v>0.92709239831135859</v>
      </c>
      <c r="U373" s="16">
        <f>INDEX('Team forecast'!$B$2:$AO$26,MATCH('Master data'!$B373,'Team forecast'!$B$2:$B$26,0),MATCH('Master data'!U$1,'Team forecast'!$B$2:$AO$2,0))</f>
        <v>0.39240506329113928</v>
      </c>
      <c r="V373" s="16">
        <f>INDEX('Team forecast'!$B$2:$AO$26,MATCH('Master data'!$B373,'Team forecast'!$B$2:$B$26,0),MATCH('Master data'!V$1,'Team forecast'!$B$2:$AO$2,0))</f>
        <v>0.30379746835443039</v>
      </c>
      <c r="W373" s="16">
        <f>INDEX('Team forecast'!$B$2:$AO$26,MATCH('Master data'!$B373,'Team forecast'!$B$2:$B$26,0),MATCH('Master data'!W$1,'Team forecast'!$B$2:$AO$2,0))</f>
        <v>0.30379746835443039</v>
      </c>
      <c r="X373" s="5">
        <f t="shared" si="366"/>
        <v>-5000</v>
      </c>
      <c r="Y373" s="5">
        <f t="shared" si="367"/>
        <v>0</v>
      </c>
      <c r="Z373" s="5">
        <f t="shared" si="368"/>
        <v>0</v>
      </c>
      <c r="AA373" s="5">
        <f t="shared" si="369"/>
        <v>0</v>
      </c>
      <c r="AB373" s="5">
        <f t="shared" si="370"/>
        <v>0</v>
      </c>
      <c r="AC373" s="5">
        <f t="shared" si="371"/>
        <v>0</v>
      </c>
      <c r="AD373" s="5">
        <f t="shared" si="372"/>
        <v>0</v>
      </c>
      <c r="AE373" s="5">
        <f t="shared" si="373"/>
        <v>19785.129241570045</v>
      </c>
      <c r="AF373" s="5">
        <f t="shared" si="374"/>
        <v>0</v>
      </c>
      <c r="AG373" s="5">
        <f t="shared" si="375"/>
        <v>0</v>
      </c>
      <c r="AH373" s="5">
        <f t="shared" si="376"/>
        <v>0</v>
      </c>
      <c r="AI373" s="5">
        <f t="shared" si="377"/>
        <v>0</v>
      </c>
      <c r="AJ373" s="5">
        <f t="shared" si="378"/>
        <v>0</v>
      </c>
      <c r="AK373" s="5">
        <f>IFERROR(SUM(X373:AJ373),-5000)*((Cockpit!$C$3)^0)</f>
        <v>14785.129241570045</v>
      </c>
      <c r="AL373" s="16">
        <f>INDEX('Team forecast'!$B$2:$AO$26,MATCH('Master data'!$B373,'Team forecast'!$B$2:$B$26,0),MATCH('Master data'!AL$1,'Team forecast'!$B$2:$AO$2,0))</f>
        <v>1.1663417361082891</v>
      </c>
      <c r="AM373" s="16">
        <f>INDEX('Team forecast'!$B$2:$AO$26,MATCH('Master data'!$B373,'Team forecast'!$B$2:$B$26,0),MATCH('Master data'!AM$1,'Team forecast'!$B$2:$AO$2,0))</f>
        <v>1.4540238085600701</v>
      </c>
      <c r="AN373" s="16">
        <f>INDEX('Team forecast'!$B$2:$AO$26,MATCH('Master data'!$B373,'Team forecast'!$B$2:$B$26,0),MATCH('Master data'!AN$1,'Team forecast'!$B$2:$AO$2,0))</f>
        <v>0.23362831858407079</v>
      </c>
      <c r="AO373" s="16">
        <f>INDEX('Team forecast'!$B$2:$AO$26,MATCH('Master data'!$B373,'Team forecast'!$B$2:$B$26,0),MATCH('Master data'!AO$1,'Team forecast'!$B$2:$AO$2,0))</f>
        <v>3.1522749624548352</v>
      </c>
      <c r="AP373" s="16">
        <f>INDEX('Team forecast'!$B$2:$AO$26,MATCH('Master data'!$B373,'Team forecast'!$B$2:$B$26,0),MATCH('Master data'!AP$1,'Team forecast'!$B$2:$AO$2,0))</f>
        <v>4.3907692640070541</v>
      </c>
      <c r="AQ373" s="5">
        <f t="shared" si="379"/>
        <v>-5000</v>
      </c>
      <c r="AR373" s="5">
        <f>INDEX('Team forecast'!$B$2:$AO$26,MATCH('Master data'!$B373,'Team forecast'!$B$2:$B$26,0),MATCH('Master data'!AR$1,'Team forecast'!$B$2:$AO$2,0))*IF(X373&gt;0,25000,0)</f>
        <v>0</v>
      </c>
      <c r="AS373" s="16">
        <f>INDEX('Team forecast'!$B$2:$AO$26,MATCH('Master data'!$B373,'Team forecast'!$B$2:$B$26,0),MATCH('Master data'!AS$1,'Team forecast'!$B$2:$AO$2,0))*IF(X373&gt;0,5000,0)</f>
        <v>0</v>
      </c>
      <c r="AT373" s="16">
        <f>INDEX('Team forecast'!$B$2:$AO$26,MATCH('Master data'!$B373,'Team forecast'!$B$2:$B$26,0),MATCH('Master data'!AT$1,'Team forecast'!$B$2:$AO$2,0))*IF(X373&gt;0,-15000,0)</f>
        <v>0</v>
      </c>
      <c r="AU373" s="5">
        <f t="shared" si="380"/>
        <v>0</v>
      </c>
      <c r="AV373" s="5">
        <f t="shared" si="381"/>
        <v>0</v>
      </c>
      <c r="AW373" s="5">
        <f t="shared" si="382"/>
        <v>0</v>
      </c>
      <c r="AX373" s="5">
        <f t="shared" si="383"/>
        <v>11681.41592920354</v>
      </c>
      <c r="AY373" s="5">
        <f t="shared" si="384"/>
        <v>0</v>
      </c>
      <c r="AZ373" s="5">
        <f t="shared" si="385"/>
        <v>0</v>
      </c>
      <c r="BA373" s="5">
        <f t="shared" si="386"/>
        <v>0</v>
      </c>
      <c r="BB373" s="5">
        <f t="shared" si="387"/>
        <v>0</v>
      </c>
      <c r="BC373" s="5">
        <f t="shared" si="388"/>
        <v>0</v>
      </c>
      <c r="BD373" s="5">
        <f t="shared" si="389"/>
        <v>6681.4159292035401</v>
      </c>
      <c r="BE373" s="16">
        <f>INDEX('Team forecast'!$B$2:$AO$26,MATCH('Master data'!$B373,'Team forecast'!$B$2:$B$26,0),MATCH('Master data'!BE$1,'Team forecast'!$B$2:$AO$2,0))</f>
        <v>0</v>
      </c>
      <c r="BF373" s="16">
        <f>INDEX('Team forecast'!$B$2:$AO$26,MATCH('Master data'!$B373,'Team forecast'!$B$2:$B$26,0),MATCH('Master data'!BF$1,'Team forecast'!$B$2:$AO$2,0))</f>
        <v>0</v>
      </c>
      <c r="BG373" s="16">
        <f>INDEX('Team forecast'!$B$2:$AO$26,MATCH('Master data'!$B373,'Team forecast'!$B$2:$B$26,0),MATCH('Master data'!BG$1,'Team forecast'!$B$2:$AO$2,0))</f>
        <v>0</v>
      </c>
      <c r="BH373" s="16">
        <f>INDEX('Team forecast'!$B$2:$AO$26,MATCH('Master data'!$B373,'Team forecast'!$B$2:$B$26,0),MATCH('Master data'!BH$1,'Team forecast'!$B$2:$AO$2,0))</f>
        <v>0</v>
      </c>
      <c r="BI373" s="16">
        <f>INDEX('Team forecast'!$B$2:$AO$26,MATCH('Master data'!$B373,'Team forecast'!$B$2:$B$26,0),MATCH('Master data'!BI$1,'Team forecast'!$B$2:$AO$2,0))</f>
        <v>0</v>
      </c>
      <c r="BJ373" s="5">
        <f t="shared" si="390"/>
        <v>-5000</v>
      </c>
      <c r="BK373" s="5">
        <f>INDEX('Team forecast'!$R$3:$BH$26,MATCH($B373,'Team forecast'!$B$3:$B$26,0),MATCH(BK$1,'Team forecast'!$R$2:$BH$2,0))*IF($X373&gt;0,25000,0)</f>
        <v>0</v>
      </c>
      <c r="BL373" s="5">
        <f>INDEX('Team forecast'!$R$3:$BH$26,MATCH($B373,'Team forecast'!$B$3:$B$26,0),MATCH(BL$1,'Team forecast'!$R$2:$BH$2,0))*IF($X373&gt;0,5000,0)</f>
        <v>0</v>
      </c>
      <c r="BM373" s="5">
        <f>INDEX('Team forecast'!$R$3:$BH$26,MATCH($B373,'Team forecast'!$B$3:$B$26,0),MATCH(BM$1,'Team forecast'!$R$2:$BH$2,0))*IF($X373&gt;0,-15000,0)</f>
        <v>0</v>
      </c>
      <c r="BN373" s="5">
        <f t="shared" si="391"/>
        <v>0</v>
      </c>
      <c r="BO373" s="5">
        <f t="shared" si="392"/>
        <v>0</v>
      </c>
      <c r="BP373" s="5">
        <f t="shared" si="393"/>
        <v>0</v>
      </c>
      <c r="BQ373" s="5">
        <f t="shared" si="394"/>
        <v>0</v>
      </c>
      <c r="BR373" s="5">
        <f t="shared" si="395"/>
        <v>0</v>
      </c>
      <c r="BS373" s="5">
        <f t="shared" si="396"/>
        <v>0</v>
      </c>
      <c r="BT373" s="5">
        <f t="shared" si="397"/>
        <v>0</v>
      </c>
      <c r="BU373" s="5">
        <f t="shared" si="398"/>
        <v>0</v>
      </c>
      <c r="BV373" s="5">
        <f t="shared" si="399"/>
        <v>0</v>
      </c>
      <c r="BW373" s="5">
        <f t="shared" si="400"/>
        <v>0</v>
      </c>
      <c r="BX373" s="5">
        <f t="shared" si="401"/>
        <v>10733.272585386792</v>
      </c>
      <c r="BY373" s="5">
        <f t="shared" si="402"/>
        <v>32199.817756160377</v>
      </c>
      <c r="BZ373" s="5">
        <f>MAX(INDEX('Team forecast'!$R$3:$BH$26,MATCH($B373,'Team forecast'!$B$3:$B$26,0),MATCH(BZ$1,'Team forecast'!$R$2:$BH$2,0))*($BX373)-(1-INDEX('Team forecast'!$R$3:$BH$26,MATCH($B373,'Team forecast'!$B$3:$B$26,0),MATCH(BZ$1,'Team forecast'!$R$2:$BH$2,0)))*(BY373+CH373)*0.01,-5000)</f>
        <v>-5000</v>
      </c>
      <c r="CA373" s="5">
        <f>MAX(INDEX('Team forecast'!$R$3:$BH$26,MATCH($B373,'Team forecast'!$B$3:$B$26,0),MATCH(CA$1,'Team forecast'!$R$2:$BH$2,0))*$BX373-(1-INDEX('Team forecast'!$R$3:$BH$26,MATCH($B373,'Team forecast'!$B$3:$B$26,0),MATCH(CA$1,'Team forecast'!$R$2:$BH$2,0)))*(BY373+BX373+CH373)*0.01,-5000)</f>
        <v>-5000</v>
      </c>
      <c r="CB373" s="5">
        <f>MAX(INDEX('Team forecast'!$R$3:$BH$26,MATCH($B373,'Team forecast'!$B$3:$B$26,0),MATCH(CB$1,'Team forecast'!$R$2:$BH$2,0))*$BX373-(1-INDEX('Team forecast'!$R$3:$BH$26,MATCH($B373,'Team forecast'!$B$3:$B$26,0),MATCH(CB$1,'Team forecast'!$R$2:$BH$2,0)))*(BY373+BX373*2+CH373)*0.01,0)</f>
        <v>0</v>
      </c>
      <c r="CC373" s="5">
        <v>0</v>
      </c>
      <c r="CD373" s="5">
        <f>+AK373+BD373*Cockpit!$C$3+BW373*Cockpit!$C$3^2+BZ373*Cockpit!$C$3^3+CA373*Cockpit!$C$3^4+CB373*Cockpit!$C$3^5+CC373*Cockpit!$C$3^6</f>
        <v>16770.270725236602</v>
      </c>
      <c r="CE373" s="5"/>
      <c r="CF373" s="5"/>
      <c r="CG373" s="5">
        <v>0</v>
      </c>
      <c r="CH373" s="5">
        <f t="shared" si="403"/>
        <v>2495000</v>
      </c>
      <c r="CI373" s="5">
        <f t="shared" si="404"/>
        <v>2495000</v>
      </c>
      <c r="CJ373" s="1">
        <f t="shared" si="405"/>
        <v>7.0000000000000001E-3</v>
      </c>
      <c r="CK373" s="5">
        <f>RANK(CD373,$CD$2:$CD$622)+COUNTIF($CD$2:$CD373,$CD373)-1</f>
        <v>319</v>
      </c>
      <c r="CL373" s="5">
        <f>RANK(CJ373,$CJ$2:$CJ$622)+COUNTIF($CJ$2:$CJ373,$CJ373)-1</f>
        <v>303</v>
      </c>
    </row>
    <row r="374" spans="1:90" x14ac:dyDescent="0.3">
      <c r="A374" t="str">
        <f>Players!P375</f>
        <v>Umut Meraş</v>
      </c>
      <c r="B374" t="str">
        <f>Players!G375</f>
        <v>Turkey</v>
      </c>
      <c r="C374" t="str">
        <f>Players!AB375</f>
        <v>Defense</v>
      </c>
      <c r="D374" s="1"/>
      <c r="F374" t="str">
        <f>IFERROR(INDEX(Lookup!B:B,MATCH(INDEX(Players!C:C,MATCH(E374,Players!A:A,0)),Lookup!D:D,0)),"")</f>
        <v/>
      </c>
      <c r="G374">
        <f>IF(Players!AC375=0,10000000,Players!AC375)</f>
        <v>2468000</v>
      </c>
      <c r="H374" s="16">
        <f>INDEX('Team forecast'!$B$2:$AO$26,MATCH('Master data'!$B374,'Team forecast'!$B$2:$B$26,0),MATCH('Master data'!H$1,'Team forecast'!$B$2:$AO$2,0))</f>
        <v>1.1586041992960849</v>
      </c>
      <c r="I374" s="16">
        <f>INDEX('Team forecast'!$B$2:$AO$26,MATCH('Master data'!$B374,'Team forecast'!$B$2:$B$26,0),MATCH('Master data'!I$1,'Team forecast'!$B$2:$AO$2,0))</f>
        <v>0.92709239831135859</v>
      </c>
      <c r="J374" s="16">
        <f>INDEX('Team forecast'!$B$2:$AO$26,MATCH('Master data'!$B374,'Team forecast'!$B$2:$B$26,0),MATCH('Master data'!J$1,'Team forecast'!$B$2:$AO$2,0))</f>
        <v>0.39570258483140092</v>
      </c>
      <c r="K374" s="16">
        <f>INDEX('Team forecast'!$B$2:$AO$26,MATCH('Master data'!$B374,'Team forecast'!$B$2:$B$26,0),MATCH('Master data'!K$1,'Team forecast'!$B$2:$AO$2,0))</f>
        <v>3.1313627008002296</v>
      </c>
      <c r="L374" s="16">
        <f>INDEX('Team forecast'!$B$2:$AO$26,MATCH('Master data'!$B374,'Team forecast'!$B$2:$B$26,0),MATCH('Master data'!L$1,'Team forecast'!$B$2:$AO$2,0))</f>
        <v>2.799575071216537</v>
      </c>
      <c r="M374">
        <f>IF(Players!BC375=1,95,0)</f>
        <v>95</v>
      </c>
      <c r="N374" s="2">
        <f>Players!BN375</f>
        <v>9.1187311054002129E-2</v>
      </c>
      <c r="O374" s="2">
        <f>Players!BO375</f>
        <v>0.10284273066383855</v>
      </c>
      <c r="P374" s="2">
        <f>Players!BP375</f>
        <v>0.15181034558207307</v>
      </c>
      <c r="Q374" s="2">
        <f>Players!BQ375</f>
        <v>3.8560411311053984E-2</v>
      </c>
      <c r="R374" s="2">
        <f>Players!BR375</f>
        <v>0</v>
      </c>
      <c r="S374" s="2">
        <f t="shared" si="364"/>
        <v>1.1586041992960849</v>
      </c>
      <c r="T374" s="2">
        <f t="shared" si="365"/>
        <v>0.92709239831135859</v>
      </c>
      <c r="U374" s="16">
        <f>INDEX('Team forecast'!$B$2:$AO$26,MATCH('Master data'!$B374,'Team forecast'!$B$2:$B$26,0),MATCH('Master data'!U$1,'Team forecast'!$B$2:$AO$2,0))</f>
        <v>0.39240506329113928</v>
      </c>
      <c r="V374" s="16">
        <f>INDEX('Team forecast'!$B$2:$AO$26,MATCH('Master data'!$B374,'Team forecast'!$B$2:$B$26,0),MATCH('Master data'!V$1,'Team forecast'!$B$2:$AO$2,0))</f>
        <v>0.30379746835443039</v>
      </c>
      <c r="W374" s="16">
        <f>INDEX('Team forecast'!$B$2:$AO$26,MATCH('Master data'!$B374,'Team forecast'!$B$2:$B$26,0),MATCH('Master data'!W$1,'Team forecast'!$B$2:$AO$2,0))</f>
        <v>0.30379746835443039</v>
      </c>
      <c r="X374" s="5">
        <f t="shared" si="366"/>
        <v>7000</v>
      </c>
      <c r="Y374" s="5">
        <f t="shared" si="367"/>
        <v>9810.1265822784826</v>
      </c>
      <c r="Z374" s="5">
        <f t="shared" si="368"/>
        <v>1518.9873417721519</v>
      </c>
      <c r="AA374" s="5">
        <f t="shared" si="369"/>
        <v>-4556.9620253164558</v>
      </c>
      <c r="AB374" s="5">
        <f t="shared" si="370"/>
        <v>15847.500226452776</v>
      </c>
      <c r="AC374" s="5">
        <f t="shared" si="371"/>
        <v>5957.7009807099785</v>
      </c>
      <c r="AD374" s="5">
        <f t="shared" si="372"/>
        <v>4753.7325375129649</v>
      </c>
      <c r="AE374" s="5">
        <f t="shared" si="373"/>
        <v>19785.129241570045</v>
      </c>
      <c r="AF374" s="5">
        <f t="shared" si="374"/>
        <v>0</v>
      </c>
      <c r="AG374" s="5">
        <f t="shared" si="375"/>
        <v>-771.20822622107971</v>
      </c>
      <c r="AH374" s="5">
        <f t="shared" si="376"/>
        <v>0</v>
      </c>
      <c r="AI374" s="5">
        <f t="shared" si="377"/>
        <v>11586.041992960849</v>
      </c>
      <c r="AJ374" s="5">
        <f t="shared" si="378"/>
        <v>-7416.7391864908686</v>
      </c>
      <c r="AK374" s="5">
        <f>IFERROR(SUM(X374:AJ374),-5000)*((Cockpit!$C$3)^0)</f>
        <v>63514.309465228842</v>
      </c>
      <c r="AL374" s="16">
        <f>INDEX('Team forecast'!$B$2:$AO$26,MATCH('Master data'!$B374,'Team forecast'!$B$2:$B$26,0),MATCH('Master data'!AL$1,'Team forecast'!$B$2:$AO$2,0))</f>
        <v>1.1663417361082891</v>
      </c>
      <c r="AM374" s="16">
        <f>INDEX('Team forecast'!$B$2:$AO$26,MATCH('Master data'!$B374,'Team forecast'!$B$2:$B$26,0),MATCH('Master data'!AM$1,'Team forecast'!$B$2:$AO$2,0))</f>
        <v>1.4540238085600701</v>
      </c>
      <c r="AN374" s="16">
        <f>INDEX('Team forecast'!$B$2:$AO$26,MATCH('Master data'!$B374,'Team forecast'!$B$2:$B$26,0),MATCH('Master data'!AN$1,'Team forecast'!$B$2:$AO$2,0))</f>
        <v>0.23362831858407079</v>
      </c>
      <c r="AO374" s="16">
        <f>INDEX('Team forecast'!$B$2:$AO$26,MATCH('Master data'!$B374,'Team forecast'!$B$2:$B$26,0),MATCH('Master data'!AO$1,'Team forecast'!$B$2:$AO$2,0))</f>
        <v>3.1522749624548352</v>
      </c>
      <c r="AP374" s="16">
        <f>INDEX('Team forecast'!$B$2:$AO$26,MATCH('Master data'!$B374,'Team forecast'!$B$2:$B$26,0),MATCH('Master data'!AP$1,'Team forecast'!$B$2:$AO$2,0))</f>
        <v>4.3907692640070541</v>
      </c>
      <c r="AQ374" s="5">
        <f t="shared" si="379"/>
        <v>7000</v>
      </c>
      <c r="AR374" s="5">
        <f>INDEX('Team forecast'!$B$2:$AO$26,MATCH('Master data'!$B374,'Team forecast'!$B$2:$B$26,0),MATCH('Master data'!AR$1,'Team forecast'!$B$2:$AO$2,0))*IF(X374&gt;0,25000,0)</f>
        <v>7079.646017699115</v>
      </c>
      <c r="AS374" s="16">
        <f>INDEX('Team forecast'!$B$2:$AO$26,MATCH('Master data'!$B374,'Team forecast'!$B$2:$B$26,0),MATCH('Master data'!AS$1,'Team forecast'!$B$2:$AO$2,0))*IF(X374&gt;0,5000,0)</f>
        <v>1460.1769911504421</v>
      </c>
      <c r="AT374" s="16">
        <f>INDEX('Team forecast'!$B$2:$AO$26,MATCH('Master data'!$B374,'Team forecast'!$B$2:$B$26,0),MATCH('Master data'!AT$1,'Team forecast'!$B$2:$AO$2,0))*IF(X374&gt;0,-15000,0)</f>
        <v>-6371.6814159292016</v>
      </c>
      <c r="AU374" s="5">
        <f t="shared" si="380"/>
        <v>15953.335002865713</v>
      </c>
      <c r="AV374" s="5">
        <f t="shared" si="381"/>
        <v>5997.4884514289306</v>
      </c>
      <c r="AW374" s="5">
        <f t="shared" si="382"/>
        <v>4785.4795141998493</v>
      </c>
      <c r="AX374" s="5">
        <f t="shared" si="383"/>
        <v>11681.41592920354</v>
      </c>
      <c r="AY374" s="5">
        <f t="shared" si="384"/>
        <v>0</v>
      </c>
      <c r="AZ374" s="5">
        <f t="shared" si="385"/>
        <v>-771.20822622107971</v>
      </c>
      <c r="BA374" s="5">
        <f t="shared" si="386"/>
        <v>0</v>
      </c>
      <c r="BB374" s="5">
        <f t="shared" si="387"/>
        <v>11663.417361082891</v>
      </c>
      <c r="BC374" s="5">
        <f t="shared" si="388"/>
        <v>-11632.190468480561</v>
      </c>
      <c r="BD374" s="5">
        <f t="shared" si="389"/>
        <v>46845.879156999625</v>
      </c>
      <c r="BE374" s="16">
        <f>INDEX('Team forecast'!$B$2:$AO$26,MATCH('Master data'!$B374,'Team forecast'!$B$2:$B$26,0),MATCH('Master data'!BE$1,'Team forecast'!$B$2:$AO$2,0))</f>
        <v>0</v>
      </c>
      <c r="BF374" s="16">
        <f>INDEX('Team forecast'!$B$2:$AO$26,MATCH('Master data'!$B374,'Team forecast'!$B$2:$B$26,0),MATCH('Master data'!BF$1,'Team forecast'!$B$2:$AO$2,0))</f>
        <v>0</v>
      </c>
      <c r="BG374" s="16">
        <f>INDEX('Team forecast'!$B$2:$AO$26,MATCH('Master data'!$B374,'Team forecast'!$B$2:$B$26,0),MATCH('Master data'!BG$1,'Team forecast'!$B$2:$AO$2,0))</f>
        <v>0</v>
      </c>
      <c r="BH374" s="16">
        <f>INDEX('Team forecast'!$B$2:$AO$26,MATCH('Master data'!$B374,'Team forecast'!$B$2:$B$26,0),MATCH('Master data'!BH$1,'Team forecast'!$B$2:$AO$2,0))</f>
        <v>0</v>
      </c>
      <c r="BI374" s="16">
        <f>INDEX('Team forecast'!$B$2:$AO$26,MATCH('Master data'!$B374,'Team forecast'!$B$2:$B$26,0),MATCH('Master data'!BI$1,'Team forecast'!$B$2:$AO$2,0))</f>
        <v>0</v>
      </c>
      <c r="BJ374" s="5">
        <f t="shared" si="390"/>
        <v>7000</v>
      </c>
      <c r="BK374" s="5">
        <f>INDEX('Team forecast'!$R$3:$BH$26,MATCH($B374,'Team forecast'!$B$3:$B$26,0),MATCH(BK$1,'Team forecast'!$R$2:$BH$2,0))*IF($X374&gt;0,25000,0)</f>
        <v>0</v>
      </c>
      <c r="BL374" s="5">
        <f>INDEX('Team forecast'!$R$3:$BH$26,MATCH($B374,'Team forecast'!$B$3:$B$26,0),MATCH(BL$1,'Team forecast'!$R$2:$BH$2,0))*IF($X374&gt;0,5000,0)</f>
        <v>0</v>
      </c>
      <c r="BM374" s="5">
        <f>INDEX('Team forecast'!$R$3:$BH$26,MATCH($B374,'Team forecast'!$B$3:$B$26,0),MATCH(BM$1,'Team forecast'!$R$2:$BH$2,0))*IF($X374&gt;0,-15000,0)</f>
        <v>0</v>
      </c>
      <c r="BN374" s="5">
        <f t="shared" si="391"/>
        <v>0</v>
      </c>
      <c r="BO374" s="5">
        <f t="shared" si="392"/>
        <v>0</v>
      </c>
      <c r="BP374" s="5">
        <f t="shared" si="393"/>
        <v>0</v>
      </c>
      <c r="BQ374" s="5">
        <f t="shared" si="394"/>
        <v>0</v>
      </c>
      <c r="BR374" s="5">
        <f t="shared" si="395"/>
        <v>0</v>
      </c>
      <c r="BS374" s="5">
        <f t="shared" si="396"/>
        <v>-771.20822622107971</v>
      </c>
      <c r="BT374" s="5">
        <f t="shared" si="397"/>
        <v>0</v>
      </c>
      <c r="BU374" s="5">
        <f t="shared" si="398"/>
        <v>0</v>
      </c>
      <c r="BV374" s="5">
        <f t="shared" si="399"/>
        <v>0</v>
      </c>
      <c r="BW374" s="5">
        <f t="shared" si="400"/>
        <v>0</v>
      </c>
      <c r="BX374" s="5">
        <f t="shared" si="401"/>
        <v>55180.094311114233</v>
      </c>
      <c r="BY374" s="5">
        <f t="shared" si="402"/>
        <v>165540.28293334271</v>
      </c>
      <c r="BZ374" s="5">
        <f>MAX(INDEX('Team forecast'!$R$3:$BH$26,MATCH($B374,'Team forecast'!$B$3:$B$26,0),MATCH(BZ$1,'Team forecast'!$R$2:$BH$2,0))*($BX374)-(1-INDEX('Team forecast'!$R$3:$BH$26,MATCH($B374,'Team forecast'!$B$3:$B$26,0),MATCH(BZ$1,'Team forecast'!$R$2:$BH$2,0)))*(BY374+CH374)*0.01,-5000)</f>
        <v>9106.1176665133917</v>
      </c>
      <c r="CA374" s="5">
        <f>MAX(INDEX('Team forecast'!$R$3:$BH$26,MATCH($B374,'Team forecast'!$B$3:$B$26,0),MATCH(CA$1,'Team forecast'!$R$2:$BH$2,0))*$BX374-(1-INDEX('Team forecast'!$R$3:$BH$26,MATCH($B374,'Team forecast'!$B$3:$B$26,0),MATCH(CA$1,'Team forecast'!$R$2:$BH$2,0)))*(BY374+BX374+CH374)*0.01,-5000)</f>
        <v>-5000</v>
      </c>
      <c r="CB374" s="5">
        <f>MAX(INDEX('Team forecast'!$R$3:$BH$26,MATCH($B374,'Team forecast'!$B$3:$B$26,0),MATCH(CB$1,'Team forecast'!$R$2:$BH$2,0))*$BX374-(1-INDEX('Team forecast'!$R$3:$BH$26,MATCH($B374,'Team forecast'!$B$3:$B$26,0),MATCH(CB$1,'Team forecast'!$R$2:$BH$2,0)))*(BY374+BX374*2+CH374)*0.01,0)</f>
        <v>0</v>
      </c>
      <c r="CC374" s="5">
        <v>0</v>
      </c>
      <c r="CD374" s="5">
        <f>+AK374+BD374*Cockpit!$C$3+BW374*Cockpit!$C$3^2+BZ374*Cockpit!$C$3^3+CA374*Cockpit!$C$3^4+CB374*Cockpit!$C$3^5+CC374*Cockpit!$C$3^6</f>
        <v>96455.350187133779</v>
      </c>
      <c r="CE374" s="5"/>
      <c r="CF374" s="5"/>
      <c r="CG374" s="5">
        <v>0</v>
      </c>
      <c r="CH374" s="5">
        <f t="shared" si="403"/>
        <v>2468000</v>
      </c>
      <c r="CI374" s="5">
        <f t="shared" si="404"/>
        <v>2468000</v>
      </c>
      <c r="CJ374" s="1">
        <f t="shared" si="405"/>
        <v>3.9E-2</v>
      </c>
      <c r="CK374" s="5">
        <f>RANK(CD374,$CD$2:$CD$622)+COUNTIF($CD$2:$CD374,$CD374)-1</f>
        <v>92</v>
      </c>
      <c r="CL374" s="5">
        <f>RANK(CJ374,$CJ$2:$CJ$622)+COUNTIF($CJ$2:$CJ374,$CJ374)-1</f>
        <v>23</v>
      </c>
    </row>
    <row r="375" spans="1:90" x14ac:dyDescent="0.3">
      <c r="A375" t="str">
        <f>Players!P376</f>
        <v>Mert Müldür</v>
      </c>
      <c r="B375" t="str">
        <f>Players!G376</f>
        <v>Turkey</v>
      </c>
      <c r="C375" t="str">
        <f>Players!AB376</f>
        <v>Defense</v>
      </c>
      <c r="D375" s="1"/>
      <c r="F375" t="str">
        <f>IFERROR(INDEX(Lookup!B:B,MATCH(INDEX(Players!C:C,MATCH(E375,Players!A:A,0)),Lookup!D:D,0)),"")</f>
        <v/>
      </c>
      <c r="G375">
        <f>IF(Players!AC376=0,10000000,Players!AC376)</f>
        <v>1995000</v>
      </c>
      <c r="H375" s="16">
        <f>INDEX('Team forecast'!$B$2:$AO$26,MATCH('Master data'!$B375,'Team forecast'!$B$2:$B$26,0),MATCH('Master data'!H$1,'Team forecast'!$B$2:$AO$2,0))</f>
        <v>1.1586041992960849</v>
      </c>
      <c r="I375" s="16">
        <f>INDEX('Team forecast'!$B$2:$AO$26,MATCH('Master data'!$B375,'Team forecast'!$B$2:$B$26,0),MATCH('Master data'!I$1,'Team forecast'!$B$2:$AO$2,0))</f>
        <v>0.92709239831135859</v>
      </c>
      <c r="J375" s="16">
        <f>INDEX('Team forecast'!$B$2:$AO$26,MATCH('Master data'!$B375,'Team forecast'!$B$2:$B$26,0),MATCH('Master data'!J$1,'Team forecast'!$B$2:$AO$2,0))</f>
        <v>0.39570258483140092</v>
      </c>
      <c r="K375" s="16">
        <f>INDEX('Team forecast'!$B$2:$AO$26,MATCH('Master data'!$B375,'Team forecast'!$B$2:$B$26,0),MATCH('Master data'!K$1,'Team forecast'!$B$2:$AO$2,0))</f>
        <v>3.1313627008002296</v>
      </c>
      <c r="L375" s="16">
        <f>INDEX('Team forecast'!$B$2:$AO$26,MATCH('Master data'!$B375,'Team forecast'!$B$2:$B$26,0),MATCH('Master data'!L$1,'Team forecast'!$B$2:$AO$2,0))</f>
        <v>2.799575071216537</v>
      </c>
      <c r="M375">
        <f>IF(Players!BC376=1,95,0)</f>
        <v>0</v>
      </c>
      <c r="N375" s="2">
        <f>Players!BN376</f>
        <v>0</v>
      </c>
      <c r="O375" s="2">
        <f>Players!BO376</f>
        <v>0</v>
      </c>
      <c r="P375" s="2">
        <f>Players!BP376</f>
        <v>0</v>
      </c>
      <c r="Q375" s="2">
        <f>Players!BQ376</f>
        <v>5.3699284009546544E-2</v>
      </c>
      <c r="R375" s="2">
        <f>Players!BR376</f>
        <v>0</v>
      </c>
      <c r="S375" s="2">
        <f t="shared" si="364"/>
        <v>1.1586041992960849</v>
      </c>
      <c r="T375" s="2">
        <f t="shared" si="365"/>
        <v>0.92709239831135859</v>
      </c>
      <c r="U375" s="16">
        <f>INDEX('Team forecast'!$B$2:$AO$26,MATCH('Master data'!$B375,'Team forecast'!$B$2:$B$26,0),MATCH('Master data'!U$1,'Team forecast'!$B$2:$AO$2,0))</f>
        <v>0.39240506329113928</v>
      </c>
      <c r="V375" s="16">
        <f>INDEX('Team forecast'!$B$2:$AO$26,MATCH('Master data'!$B375,'Team forecast'!$B$2:$B$26,0),MATCH('Master data'!V$1,'Team forecast'!$B$2:$AO$2,0))</f>
        <v>0.30379746835443039</v>
      </c>
      <c r="W375" s="16">
        <f>INDEX('Team forecast'!$B$2:$AO$26,MATCH('Master data'!$B375,'Team forecast'!$B$2:$B$26,0),MATCH('Master data'!W$1,'Team forecast'!$B$2:$AO$2,0))</f>
        <v>0.30379746835443039</v>
      </c>
      <c r="X375" s="5">
        <f t="shared" si="366"/>
        <v>-5000</v>
      </c>
      <c r="Y375" s="5">
        <f t="shared" si="367"/>
        <v>0</v>
      </c>
      <c r="Z375" s="5">
        <f t="shared" si="368"/>
        <v>0</v>
      </c>
      <c r="AA375" s="5">
        <f t="shared" si="369"/>
        <v>0</v>
      </c>
      <c r="AB375" s="5">
        <f t="shared" si="370"/>
        <v>0</v>
      </c>
      <c r="AC375" s="5">
        <f t="shared" si="371"/>
        <v>0</v>
      </c>
      <c r="AD375" s="5">
        <f t="shared" si="372"/>
        <v>0</v>
      </c>
      <c r="AE375" s="5">
        <f t="shared" si="373"/>
        <v>19785.129241570045</v>
      </c>
      <c r="AF375" s="5">
        <f t="shared" si="374"/>
        <v>0</v>
      </c>
      <c r="AG375" s="5">
        <f t="shared" si="375"/>
        <v>0</v>
      </c>
      <c r="AH375" s="5">
        <f t="shared" si="376"/>
        <v>0</v>
      </c>
      <c r="AI375" s="5">
        <f t="shared" si="377"/>
        <v>0</v>
      </c>
      <c r="AJ375" s="5">
        <f t="shared" si="378"/>
        <v>0</v>
      </c>
      <c r="AK375" s="5">
        <f>IFERROR(SUM(X375:AJ375),-5000)*((Cockpit!$C$3)^0)</f>
        <v>14785.129241570045</v>
      </c>
      <c r="AL375" s="16">
        <f>INDEX('Team forecast'!$B$2:$AO$26,MATCH('Master data'!$B375,'Team forecast'!$B$2:$B$26,0),MATCH('Master data'!AL$1,'Team forecast'!$B$2:$AO$2,0))</f>
        <v>1.1663417361082891</v>
      </c>
      <c r="AM375" s="16">
        <f>INDEX('Team forecast'!$B$2:$AO$26,MATCH('Master data'!$B375,'Team forecast'!$B$2:$B$26,0),MATCH('Master data'!AM$1,'Team forecast'!$B$2:$AO$2,0))</f>
        <v>1.4540238085600701</v>
      </c>
      <c r="AN375" s="16">
        <f>INDEX('Team forecast'!$B$2:$AO$26,MATCH('Master data'!$B375,'Team forecast'!$B$2:$B$26,0),MATCH('Master data'!AN$1,'Team forecast'!$B$2:$AO$2,0))</f>
        <v>0.23362831858407079</v>
      </c>
      <c r="AO375" s="16">
        <f>INDEX('Team forecast'!$B$2:$AO$26,MATCH('Master data'!$B375,'Team forecast'!$B$2:$B$26,0),MATCH('Master data'!AO$1,'Team forecast'!$B$2:$AO$2,0))</f>
        <v>3.1522749624548352</v>
      </c>
      <c r="AP375" s="16">
        <f>INDEX('Team forecast'!$B$2:$AO$26,MATCH('Master data'!$B375,'Team forecast'!$B$2:$B$26,0),MATCH('Master data'!AP$1,'Team forecast'!$B$2:$AO$2,0))</f>
        <v>4.3907692640070541</v>
      </c>
      <c r="AQ375" s="5">
        <f t="shared" si="379"/>
        <v>-5000</v>
      </c>
      <c r="AR375" s="5">
        <f>INDEX('Team forecast'!$B$2:$AO$26,MATCH('Master data'!$B375,'Team forecast'!$B$2:$B$26,0),MATCH('Master data'!AR$1,'Team forecast'!$B$2:$AO$2,0))*IF(X375&gt;0,25000,0)</f>
        <v>0</v>
      </c>
      <c r="AS375" s="16">
        <f>INDEX('Team forecast'!$B$2:$AO$26,MATCH('Master data'!$B375,'Team forecast'!$B$2:$B$26,0),MATCH('Master data'!AS$1,'Team forecast'!$B$2:$AO$2,0))*IF(X375&gt;0,5000,0)</f>
        <v>0</v>
      </c>
      <c r="AT375" s="16">
        <f>INDEX('Team forecast'!$B$2:$AO$26,MATCH('Master data'!$B375,'Team forecast'!$B$2:$B$26,0),MATCH('Master data'!AT$1,'Team forecast'!$B$2:$AO$2,0))*IF(X375&gt;0,-15000,0)</f>
        <v>0</v>
      </c>
      <c r="AU375" s="5">
        <f t="shared" si="380"/>
        <v>0</v>
      </c>
      <c r="AV375" s="5">
        <f t="shared" si="381"/>
        <v>0</v>
      </c>
      <c r="AW375" s="5">
        <f t="shared" si="382"/>
        <v>0</v>
      </c>
      <c r="AX375" s="5">
        <f t="shared" si="383"/>
        <v>11681.41592920354</v>
      </c>
      <c r="AY375" s="5">
        <f t="shared" si="384"/>
        <v>0</v>
      </c>
      <c r="AZ375" s="5">
        <f t="shared" si="385"/>
        <v>0</v>
      </c>
      <c r="BA375" s="5">
        <f t="shared" si="386"/>
        <v>0</v>
      </c>
      <c r="BB375" s="5">
        <f t="shared" si="387"/>
        <v>0</v>
      </c>
      <c r="BC375" s="5">
        <f t="shared" si="388"/>
        <v>0</v>
      </c>
      <c r="BD375" s="5">
        <f t="shared" si="389"/>
        <v>6681.4159292035401</v>
      </c>
      <c r="BE375" s="16">
        <f>INDEX('Team forecast'!$B$2:$AO$26,MATCH('Master data'!$B375,'Team forecast'!$B$2:$B$26,0),MATCH('Master data'!BE$1,'Team forecast'!$B$2:$AO$2,0))</f>
        <v>0</v>
      </c>
      <c r="BF375" s="16">
        <f>INDEX('Team forecast'!$B$2:$AO$26,MATCH('Master data'!$B375,'Team forecast'!$B$2:$B$26,0),MATCH('Master data'!BF$1,'Team forecast'!$B$2:$AO$2,0))</f>
        <v>0</v>
      </c>
      <c r="BG375" s="16">
        <f>INDEX('Team forecast'!$B$2:$AO$26,MATCH('Master data'!$B375,'Team forecast'!$B$2:$B$26,0),MATCH('Master data'!BG$1,'Team forecast'!$B$2:$AO$2,0))</f>
        <v>0</v>
      </c>
      <c r="BH375" s="16">
        <f>INDEX('Team forecast'!$B$2:$AO$26,MATCH('Master data'!$B375,'Team forecast'!$B$2:$B$26,0),MATCH('Master data'!BH$1,'Team forecast'!$B$2:$AO$2,0))</f>
        <v>0</v>
      </c>
      <c r="BI375" s="16">
        <f>INDEX('Team forecast'!$B$2:$AO$26,MATCH('Master data'!$B375,'Team forecast'!$B$2:$B$26,0),MATCH('Master data'!BI$1,'Team forecast'!$B$2:$AO$2,0))</f>
        <v>0</v>
      </c>
      <c r="BJ375" s="5">
        <f t="shared" si="390"/>
        <v>-5000</v>
      </c>
      <c r="BK375" s="5">
        <f>INDEX('Team forecast'!$R$3:$BH$26,MATCH($B375,'Team forecast'!$B$3:$B$26,0),MATCH(BK$1,'Team forecast'!$R$2:$BH$2,0))*IF($X375&gt;0,25000,0)</f>
        <v>0</v>
      </c>
      <c r="BL375" s="5">
        <f>INDEX('Team forecast'!$R$3:$BH$26,MATCH($B375,'Team forecast'!$B$3:$B$26,0),MATCH(BL$1,'Team forecast'!$R$2:$BH$2,0))*IF($X375&gt;0,5000,0)</f>
        <v>0</v>
      </c>
      <c r="BM375" s="5">
        <f>INDEX('Team forecast'!$R$3:$BH$26,MATCH($B375,'Team forecast'!$B$3:$B$26,0),MATCH(BM$1,'Team forecast'!$R$2:$BH$2,0))*IF($X375&gt;0,-15000,0)</f>
        <v>0</v>
      </c>
      <c r="BN375" s="5">
        <f t="shared" si="391"/>
        <v>0</v>
      </c>
      <c r="BO375" s="5">
        <f t="shared" si="392"/>
        <v>0</v>
      </c>
      <c r="BP375" s="5">
        <f t="shared" si="393"/>
        <v>0</v>
      </c>
      <c r="BQ375" s="5">
        <f t="shared" si="394"/>
        <v>0</v>
      </c>
      <c r="BR375" s="5">
        <f t="shared" si="395"/>
        <v>0</v>
      </c>
      <c r="BS375" s="5">
        <f t="shared" si="396"/>
        <v>0</v>
      </c>
      <c r="BT375" s="5">
        <f t="shared" si="397"/>
        <v>0</v>
      </c>
      <c r="BU375" s="5">
        <f t="shared" si="398"/>
        <v>0</v>
      </c>
      <c r="BV375" s="5">
        <f t="shared" si="399"/>
        <v>0</v>
      </c>
      <c r="BW375" s="5">
        <f t="shared" si="400"/>
        <v>0</v>
      </c>
      <c r="BX375" s="5">
        <f t="shared" si="401"/>
        <v>10733.272585386792</v>
      </c>
      <c r="BY375" s="5">
        <f t="shared" si="402"/>
        <v>32199.817756160377</v>
      </c>
      <c r="BZ375" s="5">
        <f>MAX(INDEX('Team forecast'!$R$3:$BH$26,MATCH($B375,'Team forecast'!$B$3:$B$26,0),MATCH(BZ$1,'Team forecast'!$R$2:$BH$2,0))*($BX375)-(1-INDEX('Team forecast'!$R$3:$BH$26,MATCH($B375,'Team forecast'!$B$3:$B$26,0),MATCH(BZ$1,'Team forecast'!$R$2:$BH$2,0)))*(BY375+CH375)*0.01,-5000)</f>
        <v>-5000</v>
      </c>
      <c r="CA375" s="5">
        <f>MAX(INDEX('Team forecast'!$R$3:$BH$26,MATCH($B375,'Team forecast'!$B$3:$B$26,0),MATCH(CA$1,'Team forecast'!$R$2:$BH$2,0))*$BX375-(1-INDEX('Team forecast'!$R$3:$BH$26,MATCH($B375,'Team forecast'!$B$3:$B$26,0),MATCH(CA$1,'Team forecast'!$R$2:$BH$2,0)))*(BY375+BX375+CH375)*0.01,-5000)</f>
        <v>-5000</v>
      </c>
      <c r="CB375" s="5">
        <f>MAX(INDEX('Team forecast'!$R$3:$BH$26,MATCH($B375,'Team forecast'!$B$3:$B$26,0),MATCH(CB$1,'Team forecast'!$R$2:$BH$2,0))*$BX375-(1-INDEX('Team forecast'!$R$3:$BH$26,MATCH($B375,'Team forecast'!$B$3:$B$26,0),MATCH(CB$1,'Team forecast'!$R$2:$BH$2,0)))*(BY375+BX375*2+CH375)*0.01,0)</f>
        <v>0</v>
      </c>
      <c r="CC375" s="5">
        <v>0</v>
      </c>
      <c r="CD375" s="5">
        <f>+AK375+BD375*Cockpit!$C$3+BW375*Cockpit!$C$3^2+BZ375*Cockpit!$C$3^3+CA375*Cockpit!$C$3^4+CB375*Cockpit!$C$3^5+CC375*Cockpit!$C$3^6</f>
        <v>16770.270725236602</v>
      </c>
      <c r="CE375" s="5"/>
      <c r="CF375" s="5"/>
      <c r="CG375" s="5">
        <v>0</v>
      </c>
      <c r="CH375" s="5">
        <f t="shared" si="403"/>
        <v>1995000</v>
      </c>
      <c r="CI375" s="5">
        <f t="shared" si="404"/>
        <v>1995000</v>
      </c>
      <c r="CJ375" s="1">
        <f t="shared" si="405"/>
        <v>8.0000000000000002E-3</v>
      </c>
      <c r="CK375" s="5">
        <f>RANK(CD375,$CD$2:$CD$622)+COUNTIF($CD$2:$CD375,$CD375)-1</f>
        <v>320</v>
      </c>
      <c r="CL375" s="5">
        <f>RANK(CJ375,$CJ$2:$CJ$622)+COUNTIF($CJ$2:$CJ375,$CJ375)-1</f>
        <v>291</v>
      </c>
    </row>
    <row r="376" spans="1:90" x14ac:dyDescent="0.3">
      <c r="A376" t="str">
        <f>Players!P377</f>
        <v>Abdülkadir Ömür</v>
      </c>
      <c r="B376" t="str">
        <f>Players!G377</f>
        <v>Turkey</v>
      </c>
      <c r="C376" t="str">
        <f>Players!AB377</f>
        <v>Striker</v>
      </c>
      <c r="D376" s="1"/>
      <c r="F376" t="str">
        <f>IFERROR(INDEX(Lookup!B:B,MATCH(INDEX(Players!C:C,MATCH(E376,Players!A:A,0)),Lookup!D:D,0)),"")</f>
        <v/>
      </c>
      <c r="G376">
        <f>IF(Players!AC377=0,10000000,Players!AC377)</f>
        <v>2995000</v>
      </c>
      <c r="H376" s="16">
        <f>INDEX('Team forecast'!$B$2:$AO$26,MATCH('Master data'!$B376,'Team forecast'!$B$2:$B$26,0),MATCH('Master data'!H$1,'Team forecast'!$B$2:$AO$2,0))</f>
        <v>1.1586041992960849</v>
      </c>
      <c r="I376" s="16">
        <f>INDEX('Team forecast'!$B$2:$AO$26,MATCH('Master data'!$B376,'Team forecast'!$B$2:$B$26,0),MATCH('Master data'!I$1,'Team forecast'!$B$2:$AO$2,0))</f>
        <v>0.92709239831135859</v>
      </c>
      <c r="J376" s="16">
        <f>INDEX('Team forecast'!$B$2:$AO$26,MATCH('Master data'!$B376,'Team forecast'!$B$2:$B$26,0),MATCH('Master data'!J$1,'Team forecast'!$B$2:$AO$2,0))</f>
        <v>0.39570258483140092</v>
      </c>
      <c r="K376" s="16">
        <f>INDEX('Team forecast'!$B$2:$AO$26,MATCH('Master data'!$B376,'Team forecast'!$B$2:$B$26,0),MATCH('Master data'!K$1,'Team forecast'!$B$2:$AO$2,0))</f>
        <v>3.1313627008002296</v>
      </c>
      <c r="L376" s="16">
        <f>INDEX('Team forecast'!$B$2:$AO$26,MATCH('Master data'!$B376,'Team forecast'!$B$2:$B$26,0),MATCH('Master data'!L$1,'Team forecast'!$B$2:$AO$2,0))</f>
        <v>2.799575071216537</v>
      </c>
      <c r="M376">
        <f>IF(Players!BC377=1,95,0)</f>
        <v>0</v>
      </c>
      <c r="N376" s="2">
        <f>Players!BN377</f>
        <v>0</v>
      </c>
      <c r="O376" s="2">
        <f>Players!BO377</f>
        <v>0</v>
      </c>
      <c r="P376" s="2">
        <f>Players!BP377</f>
        <v>0</v>
      </c>
      <c r="Q376" s="2">
        <f>Players!BQ377</f>
        <v>8.1929904415111512E-2</v>
      </c>
      <c r="R376" s="2">
        <f>Players!BR377</f>
        <v>0</v>
      </c>
      <c r="S376" s="2">
        <f t="shared" si="364"/>
        <v>1.1586041992960849</v>
      </c>
      <c r="T376" s="2">
        <f t="shared" si="365"/>
        <v>0.92709239831135859</v>
      </c>
      <c r="U376" s="16">
        <f>INDEX('Team forecast'!$B$2:$AO$26,MATCH('Master data'!$B376,'Team forecast'!$B$2:$B$26,0),MATCH('Master data'!U$1,'Team forecast'!$B$2:$AO$2,0))</f>
        <v>0.39240506329113928</v>
      </c>
      <c r="V376" s="16">
        <f>INDEX('Team forecast'!$B$2:$AO$26,MATCH('Master data'!$B376,'Team forecast'!$B$2:$B$26,0),MATCH('Master data'!V$1,'Team forecast'!$B$2:$AO$2,0))</f>
        <v>0.30379746835443039</v>
      </c>
      <c r="W376" s="16">
        <f>INDEX('Team forecast'!$B$2:$AO$26,MATCH('Master data'!$B376,'Team forecast'!$B$2:$B$26,0),MATCH('Master data'!W$1,'Team forecast'!$B$2:$AO$2,0))</f>
        <v>0.30379746835443039</v>
      </c>
      <c r="X376" s="5">
        <f t="shared" si="366"/>
        <v>-5000</v>
      </c>
      <c r="Y376" s="5">
        <f t="shared" si="367"/>
        <v>0</v>
      </c>
      <c r="Z376" s="5">
        <f t="shared" si="368"/>
        <v>0</v>
      </c>
      <c r="AA376" s="5">
        <f t="shared" si="369"/>
        <v>0</v>
      </c>
      <c r="AB376" s="5">
        <f t="shared" si="370"/>
        <v>0</v>
      </c>
      <c r="AC376" s="5">
        <f t="shared" si="371"/>
        <v>0</v>
      </c>
      <c r="AD376" s="5">
        <f t="shared" si="372"/>
        <v>0</v>
      </c>
      <c r="AE376" s="5">
        <f t="shared" si="373"/>
        <v>0</v>
      </c>
      <c r="AF376" s="5">
        <f t="shared" si="374"/>
        <v>0</v>
      </c>
      <c r="AG376" s="5">
        <f t="shared" si="375"/>
        <v>0</v>
      </c>
      <c r="AH376" s="5">
        <f t="shared" si="376"/>
        <v>0</v>
      </c>
      <c r="AI376" s="5">
        <f t="shared" si="377"/>
        <v>0</v>
      </c>
      <c r="AJ376" s="5">
        <f t="shared" si="378"/>
        <v>0</v>
      </c>
      <c r="AK376" s="5">
        <f>IFERROR(SUM(X376:AJ376),-5000)*((Cockpit!$C$3)^0)</f>
        <v>-5000</v>
      </c>
      <c r="AL376" s="16">
        <f>INDEX('Team forecast'!$B$2:$AO$26,MATCH('Master data'!$B376,'Team forecast'!$B$2:$B$26,0),MATCH('Master data'!AL$1,'Team forecast'!$B$2:$AO$2,0))</f>
        <v>1.1663417361082891</v>
      </c>
      <c r="AM376" s="16">
        <f>INDEX('Team forecast'!$B$2:$AO$26,MATCH('Master data'!$B376,'Team forecast'!$B$2:$B$26,0),MATCH('Master data'!AM$1,'Team forecast'!$B$2:$AO$2,0))</f>
        <v>1.4540238085600701</v>
      </c>
      <c r="AN376" s="16">
        <f>INDEX('Team forecast'!$B$2:$AO$26,MATCH('Master data'!$B376,'Team forecast'!$B$2:$B$26,0),MATCH('Master data'!AN$1,'Team forecast'!$B$2:$AO$2,0))</f>
        <v>0.23362831858407079</v>
      </c>
      <c r="AO376" s="16">
        <f>INDEX('Team forecast'!$B$2:$AO$26,MATCH('Master data'!$B376,'Team forecast'!$B$2:$B$26,0),MATCH('Master data'!AO$1,'Team forecast'!$B$2:$AO$2,0))</f>
        <v>3.1522749624548352</v>
      </c>
      <c r="AP376" s="16">
        <f>INDEX('Team forecast'!$B$2:$AO$26,MATCH('Master data'!$B376,'Team forecast'!$B$2:$B$26,0),MATCH('Master data'!AP$1,'Team forecast'!$B$2:$AO$2,0))</f>
        <v>4.3907692640070541</v>
      </c>
      <c r="AQ376" s="5">
        <f t="shared" si="379"/>
        <v>-5000</v>
      </c>
      <c r="AR376" s="5">
        <f>INDEX('Team forecast'!$B$2:$AO$26,MATCH('Master data'!$B376,'Team forecast'!$B$2:$B$26,0),MATCH('Master data'!AR$1,'Team forecast'!$B$2:$AO$2,0))*IF(X376&gt;0,25000,0)</f>
        <v>0</v>
      </c>
      <c r="AS376" s="16">
        <f>INDEX('Team forecast'!$B$2:$AO$26,MATCH('Master data'!$B376,'Team forecast'!$B$2:$B$26,0),MATCH('Master data'!AS$1,'Team forecast'!$B$2:$AO$2,0))*IF(X376&gt;0,5000,0)</f>
        <v>0</v>
      </c>
      <c r="AT376" s="16">
        <f>INDEX('Team forecast'!$B$2:$AO$26,MATCH('Master data'!$B376,'Team forecast'!$B$2:$B$26,0),MATCH('Master data'!AT$1,'Team forecast'!$B$2:$AO$2,0))*IF(X376&gt;0,-15000,0)</f>
        <v>0</v>
      </c>
      <c r="AU376" s="5">
        <f t="shared" si="380"/>
        <v>0</v>
      </c>
      <c r="AV376" s="5">
        <f t="shared" si="381"/>
        <v>0</v>
      </c>
      <c r="AW376" s="5">
        <f t="shared" si="382"/>
        <v>0</v>
      </c>
      <c r="AX376" s="5">
        <f t="shared" si="383"/>
        <v>0</v>
      </c>
      <c r="AY376" s="5">
        <f t="shared" si="384"/>
        <v>0</v>
      </c>
      <c r="AZ376" s="5">
        <f t="shared" si="385"/>
        <v>0</v>
      </c>
      <c r="BA376" s="5">
        <f t="shared" si="386"/>
        <v>0</v>
      </c>
      <c r="BB376" s="5">
        <f t="shared" si="387"/>
        <v>0</v>
      </c>
      <c r="BC376" s="5">
        <f t="shared" si="388"/>
        <v>0</v>
      </c>
      <c r="BD376" s="5">
        <f t="shared" si="389"/>
        <v>-5000</v>
      </c>
      <c r="BE376" s="16">
        <f>INDEX('Team forecast'!$B$2:$AO$26,MATCH('Master data'!$B376,'Team forecast'!$B$2:$B$26,0),MATCH('Master data'!BE$1,'Team forecast'!$B$2:$AO$2,0))</f>
        <v>0</v>
      </c>
      <c r="BF376" s="16">
        <f>INDEX('Team forecast'!$B$2:$AO$26,MATCH('Master data'!$B376,'Team forecast'!$B$2:$B$26,0),MATCH('Master data'!BF$1,'Team forecast'!$B$2:$AO$2,0))</f>
        <v>0</v>
      </c>
      <c r="BG376" s="16">
        <f>INDEX('Team forecast'!$B$2:$AO$26,MATCH('Master data'!$B376,'Team forecast'!$B$2:$B$26,0),MATCH('Master data'!BG$1,'Team forecast'!$B$2:$AO$2,0))</f>
        <v>0</v>
      </c>
      <c r="BH376" s="16">
        <f>INDEX('Team forecast'!$B$2:$AO$26,MATCH('Master data'!$B376,'Team forecast'!$B$2:$B$26,0),MATCH('Master data'!BH$1,'Team forecast'!$B$2:$AO$2,0))</f>
        <v>0</v>
      </c>
      <c r="BI376" s="16">
        <f>INDEX('Team forecast'!$B$2:$AO$26,MATCH('Master data'!$B376,'Team forecast'!$B$2:$B$26,0),MATCH('Master data'!BI$1,'Team forecast'!$B$2:$AO$2,0))</f>
        <v>0</v>
      </c>
      <c r="BJ376" s="5">
        <f t="shared" si="390"/>
        <v>-5000</v>
      </c>
      <c r="BK376" s="5">
        <f>INDEX('Team forecast'!$R$3:$BH$26,MATCH($B376,'Team forecast'!$B$3:$B$26,0),MATCH(BK$1,'Team forecast'!$R$2:$BH$2,0))*IF($X376&gt;0,25000,0)</f>
        <v>0</v>
      </c>
      <c r="BL376" s="5">
        <f>INDEX('Team forecast'!$R$3:$BH$26,MATCH($B376,'Team forecast'!$B$3:$B$26,0),MATCH(BL$1,'Team forecast'!$R$2:$BH$2,0))*IF($X376&gt;0,5000,0)</f>
        <v>0</v>
      </c>
      <c r="BM376" s="5">
        <f>INDEX('Team forecast'!$R$3:$BH$26,MATCH($B376,'Team forecast'!$B$3:$B$26,0),MATCH(BM$1,'Team forecast'!$R$2:$BH$2,0))*IF($X376&gt;0,-15000,0)</f>
        <v>0</v>
      </c>
      <c r="BN376" s="5">
        <f t="shared" si="391"/>
        <v>0</v>
      </c>
      <c r="BO376" s="5">
        <f t="shared" si="392"/>
        <v>0</v>
      </c>
      <c r="BP376" s="5">
        <f t="shared" si="393"/>
        <v>0</v>
      </c>
      <c r="BQ376" s="5">
        <f t="shared" si="394"/>
        <v>0</v>
      </c>
      <c r="BR376" s="5">
        <f t="shared" si="395"/>
        <v>0</v>
      </c>
      <c r="BS376" s="5">
        <f t="shared" si="396"/>
        <v>0</v>
      </c>
      <c r="BT376" s="5">
        <f t="shared" si="397"/>
        <v>0</v>
      </c>
      <c r="BU376" s="5">
        <f t="shared" si="398"/>
        <v>0</v>
      </c>
      <c r="BV376" s="5">
        <f t="shared" si="399"/>
        <v>0</v>
      </c>
      <c r="BW376" s="5">
        <f t="shared" si="400"/>
        <v>0</v>
      </c>
      <c r="BX376" s="5">
        <f t="shared" si="401"/>
        <v>-5000</v>
      </c>
      <c r="BY376" s="5">
        <f t="shared" si="402"/>
        <v>-15000</v>
      </c>
      <c r="BZ376" s="5">
        <f>MAX(INDEX('Team forecast'!$R$3:$BH$26,MATCH($B376,'Team forecast'!$B$3:$B$26,0),MATCH(BZ$1,'Team forecast'!$R$2:$BH$2,0))*($BX376)-(1-INDEX('Team forecast'!$R$3:$BH$26,MATCH($B376,'Team forecast'!$B$3:$B$26,0),MATCH(BZ$1,'Team forecast'!$R$2:$BH$2,0)))*(BY376+CH376)*0.01,-5000)</f>
        <v>-5000</v>
      </c>
      <c r="CA376" s="5">
        <f>MAX(INDEX('Team forecast'!$R$3:$BH$26,MATCH($B376,'Team forecast'!$B$3:$B$26,0),MATCH(CA$1,'Team forecast'!$R$2:$BH$2,0))*$BX376-(1-INDEX('Team forecast'!$R$3:$BH$26,MATCH($B376,'Team forecast'!$B$3:$B$26,0),MATCH(CA$1,'Team forecast'!$R$2:$BH$2,0)))*(BY376+BX376+CH376)*0.01,-5000)</f>
        <v>-5000</v>
      </c>
      <c r="CB376" s="5">
        <f>MAX(INDEX('Team forecast'!$R$3:$BH$26,MATCH($B376,'Team forecast'!$B$3:$B$26,0),MATCH(CB$1,'Team forecast'!$R$2:$BH$2,0))*$BX376-(1-INDEX('Team forecast'!$R$3:$BH$26,MATCH($B376,'Team forecast'!$B$3:$B$26,0),MATCH(CB$1,'Team forecast'!$R$2:$BH$2,0)))*(BY376+BX376*2+CH376)*0.01,0)</f>
        <v>0</v>
      </c>
      <c r="CC376" s="5">
        <v>0</v>
      </c>
      <c r="CD376" s="5">
        <f>+AK376+BD376*Cockpit!$C$3+BW376*Cockpit!$C$3^2+BZ376*Cockpit!$C$3^3+CA376*Cockpit!$C$3^4+CB376*Cockpit!$C$3^5+CC376*Cockpit!$C$3^6</f>
        <v>-10802.469135802468</v>
      </c>
      <c r="CE376" s="5"/>
      <c r="CF376" s="5"/>
      <c r="CG376" s="5">
        <v>0</v>
      </c>
      <c r="CH376" s="5">
        <f t="shared" si="403"/>
        <v>2995000</v>
      </c>
      <c r="CI376" s="5">
        <f t="shared" si="404"/>
        <v>2995000</v>
      </c>
      <c r="CJ376" s="1">
        <f t="shared" si="405"/>
        <v>-4.0000000000000001E-3</v>
      </c>
      <c r="CK376" s="5">
        <f>RANK(CD376,$CD$2:$CD$622)+COUNTIF($CD$2:$CD376,$CD376)-1</f>
        <v>531</v>
      </c>
      <c r="CL376" s="5">
        <f>RANK(CJ376,$CJ$2:$CJ$622)+COUNTIF($CJ$2:$CJ376,$CJ376)-1</f>
        <v>528</v>
      </c>
    </row>
    <row r="377" spans="1:90" x14ac:dyDescent="0.3">
      <c r="A377" t="str">
        <f>Players!P378</f>
        <v>Dorukhan Toköz</v>
      </c>
      <c r="B377" t="str">
        <f>Players!G378</f>
        <v>Turkey</v>
      </c>
      <c r="C377" t="str">
        <f>Players!AB378</f>
        <v>Midfield</v>
      </c>
      <c r="D377" s="1"/>
      <c r="F377" t="str">
        <f>IFERROR(INDEX(Lookup!B:B,MATCH(INDEX(Players!C:C,MATCH(E377,Players!A:A,0)),Lookup!D:D,0)),"")</f>
        <v/>
      </c>
      <c r="G377">
        <f>IF(Players!AC378=0,10000000,Players!AC378)</f>
        <v>2495000</v>
      </c>
      <c r="H377" s="16">
        <f>INDEX('Team forecast'!$B$2:$AO$26,MATCH('Master data'!$B377,'Team forecast'!$B$2:$B$26,0),MATCH('Master data'!H$1,'Team forecast'!$B$2:$AO$2,0))</f>
        <v>1.1586041992960849</v>
      </c>
      <c r="I377" s="16">
        <f>INDEX('Team forecast'!$B$2:$AO$26,MATCH('Master data'!$B377,'Team forecast'!$B$2:$B$26,0),MATCH('Master data'!I$1,'Team forecast'!$B$2:$AO$2,0))</f>
        <v>0.92709239831135859</v>
      </c>
      <c r="J377" s="16">
        <f>INDEX('Team forecast'!$B$2:$AO$26,MATCH('Master data'!$B377,'Team forecast'!$B$2:$B$26,0),MATCH('Master data'!J$1,'Team forecast'!$B$2:$AO$2,0))</f>
        <v>0.39570258483140092</v>
      </c>
      <c r="K377" s="16">
        <f>INDEX('Team forecast'!$B$2:$AO$26,MATCH('Master data'!$B377,'Team forecast'!$B$2:$B$26,0),MATCH('Master data'!K$1,'Team forecast'!$B$2:$AO$2,0))</f>
        <v>3.1313627008002296</v>
      </c>
      <c r="L377" s="16">
        <f>INDEX('Team forecast'!$B$2:$AO$26,MATCH('Master data'!$B377,'Team forecast'!$B$2:$B$26,0),MATCH('Master data'!L$1,'Team forecast'!$B$2:$AO$2,0))</f>
        <v>2.799575071216537</v>
      </c>
      <c r="M377">
        <f>IF(Players!BC378=1,95,0)</f>
        <v>0</v>
      </c>
      <c r="N377" s="2">
        <f>Players!BN378</f>
        <v>0</v>
      </c>
      <c r="O377" s="2">
        <f>Players!BO378</f>
        <v>0</v>
      </c>
      <c r="P377" s="2">
        <f>Players!BP378</f>
        <v>0</v>
      </c>
      <c r="Q377" s="2">
        <f>Players!BQ378</f>
        <v>0.20192990441511149</v>
      </c>
      <c r="R377" s="2">
        <f>Players!BR378</f>
        <v>0</v>
      </c>
      <c r="S377" s="2">
        <f t="shared" si="364"/>
        <v>1.1586041992960849</v>
      </c>
      <c r="T377" s="2">
        <f t="shared" si="365"/>
        <v>0.92709239831135859</v>
      </c>
      <c r="U377" s="16">
        <f>INDEX('Team forecast'!$B$2:$AO$26,MATCH('Master data'!$B377,'Team forecast'!$B$2:$B$26,0),MATCH('Master data'!U$1,'Team forecast'!$B$2:$AO$2,0))</f>
        <v>0.39240506329113928</v>
      </c>
      <c r="V377" s="16">
        <f>INDEX('Team forecast'!$B$2:$AO$26,MATCH('Master data'!$B377,'Team forecast'!$B$2:$B$26,0),MATCH('Master data'!V$1,'Team forecast'!$B$2:$AO$2,0))</f>
        <v>0.30379746835443039</v>
      </c>
      <c r="W377" s="16">
        <f>INDEX('Team forecast'!$B$2:$AO$26,MATCH('Master data'!$B377,'Team forecast'!$B$2:$B$26,0),MATCH('Master data'!W$1,'Team forecast'!$B$2:$AO$2,0))</f>
        <v>0.30379746835443039</v>
      </c>
      <c r="X377" s="5">
        <f t="shared" si="366"/>
        <v>-5000</v>
      </c>
      <c r="Y377" s="5">
        <f t="shared" si="367"/>
        <v>0</v>
      </c>
      <c r="Z377" s="5">
        <f t="shared" si="368"/>
        <v>0</v>
      </c>
      <c r="AA377" s="5">
        <f t="shared" si="369"/>
        <v>0</v>
      </c>
      <c r="AB377" s="5">
        <f t="shared" si="370"/>
        <v>0</v>
      </c>
      <c r="AC377" s="5">
        <f t="shared" si="371"/>
        <v>0</v>
      </c>
      <c r="AD377" s="5">
        <f t="shared" si="372"/>
        <v>0</v>
      </c>
      <c r="AE377" s="5">
        <f t="shared" si="373"/>
        <v>0</v>
      </c>
      <c r="AF377" s="5">
        <f t="shared" si="374"/>
        <v>0</v>
      </c>
      <c r="AG377" s="5">
        <f t="shared" si="375"/>
        <v>0</v>
      </c>
      <c r="AH377" s="5">
        <f t="shared" si="376"/>
        <v>0</v>
      </c>
      <c r="AI377" s="5">
        <f t="shared" si="377"/>
        <v>0</v>
      </c>
      <c r="AJ377" s="5">
        <f t="shared" si="378"/>
        <v>0</v>
      </c>
      <c r="AK377" s="5">
        <f>IFERROR(SUM(X377:AJ377),-5000)*((Cockpit!$C$3)^0)</f>
        <v>-5000</v>
      </c>
      <c r="AL377" s="16">
        <f>INDEX('Team forecast'!$B$2:$AO$26,MATCH('Master data'!$B377,'Team forecast'!$B$2:$B$26,0),MATCH('Master data'!AL$1,'Team forecast'!$B$2:$AO$2,0))</f>
        <v>1.1663417361082891</v>
      </c>
      <c r="AM377" s="16">
        <f>INDEX('Team forecast'!$B$2:$AO$26,MATCH('Master data'!$B377,'Team forecast'!$B$2:$B$26,0),MATCH('Master data'!AM$1,'Team forecast'!$B$2:$AO$2,0))</f>
        <v>1.4540238085600701</v>
      </c>
      <c r="AN377" s="16">
        <f>INDEX('Team forecast'!$B$2:$AO$26,MATCH('Master data'!$B377,'Team forecast'!$B$2:$B$26,0),MATCH('Master data'!AN$1,'Team forecast'!$B$2:$AO$2,0))</f>
        <v>0.23362831858407079</v>
      </c>
      <c r="AO377" s="16">
        <f>INDEX('Team forecast'!$B$2:$AO$26,MATCH('Master data'!$B377,'Team forecast'!$B$2:$B$26,0),MATCH('Master data'!AO$1,'Team forecast'!$B$2:$AO$2,0))</f>
        <v>3.1522749624548352</v>
      </c>
      <c r="AP377" s="16">
        <f>INDEX('Team forecast'!$B$2:$AO$26,MATCH('Master data'!$B377,'Team forecast'!$B$2:$B$26,0),MATCH('Master data'!AP$1,'Team forecast'!$B$2:$AO$2,0))</f>
        <v>4.3907692640070541</v>
      </c>
      <c r="AQ377" s="5">
        <f t="shared" si="379"/>
        <v>-5000</v>
      </c>
      <c r="AR377" s="5">
        <f>INDEX('Team forecast'!$B$2:$AO$26,MATCH('Master data'!$B377,'Team forecast'!$B$2:$B$26,0),MATCH('Master data'!AR$1,'Team forecast'!$B$2:$AO$2,0))*IF(X377&gt;0,25000,0)</f>
        <v>0</v>
      </c>
      <c r="AS377" s="16">
        <f>INDEX('Team forecast'!$B$2:$AO$26,MATCH('Master data'!$B377,'Team forecast'!$B$2:$B$26,0),MATCH('Master data'!AS$1,'Team forecast'!$B$2:$AO$2,0))*IF(X377&gt;0,5000,0)</f>
        <v>0</v>
      </c>
      <c r="AT377" s="16">
        <f>INDEX('Team forecast'!$B$2:$AO$26,MATCH('Master data'!$B377,'Team forecast'!$B$2:$B$26,0),MATCH('Master data'!AT$1,'Team forecast'!$B$2:$AO$2,0))*IF(X377&gt;0,-15000,0)</f>
        <v>0</v>
      </c>
      <c r="AU377" s="5">
        <f t="shared" si="380"/>
        <v>0</v>
      </c>
      <c r="AV377" s="5">
        <f t="shared" si="381"/>
        <v>0</v>
      </c>
      <c r="AW377" s="5">
        <f t="shared" si="382"/>
        <v>0</v>
      </c>
      <c r="AX377" s="5">
        <f t="shared" si="383"/>
        <v>0</v>
      </c>
      <c r="AY377" s="5">
        <f t="shared" si="384"/>
        <v>0</v>
      </c>
      <c r="AZ377" s="5">
        <f t="shared" si="385"/>
        <v>0</v>
      </c>
      <c r="BA377" s="5">
        <f t="shared" si="386"/>
        <v>0</v>
      </c>
      <c r="BB377" s="5">
        <f t="shared" si="387"/>
        <v>0</v>
      </c>
      <c r="BC377" s="5">
        <f t="shared" si="388"/>
        <v>0</v>
      </c>
      <c r="BD377" s="5">
        <f t="shared" si="389"/>
        <v>-5000</v>
      </c>
      <c r="BE377" s="16">
        <f>INDEX('Team forecast'!$B$2:$AO$26,MATCH('Master data'!$B377,'Team forecast'!$B$2:$B$26,0),MATCH('Master data'!BE$1,'Team forecast'!$B$2:$AO$2,0))</f>
        <v>0</v>
      </c>
      <c r="BF377" s="16">
        <f>INDEX('Team forecast'!$B$2:$AO$26,MATCH('Master data'!$B377,'Team forecast'!$B$2:$B$26,0),MATCH('Master data'!BF$1,'Team forecast'!$B$2:$AO$2,0))</f>
        <v>0</v>
      </c>
      <c r="BG377" s="16">
        <f>INDEX('Team forecast'!$B$2:$AO$26,MATCH('Master data'!$B377,'Team forecast'!$B$2:$B$26,0),MATCH('Master data'!BG$1,'Team forecast'!$B$2:$AO$2,0))</f>
        <v>0</v>
      </c>
      <c r="BH377" s="16">
        <f>INDEX('Team forecast'!$B$2:$AO$26,MATCH('Master data'!$B377,'Team forecast'!$B$2:$B$26,0),MATCH('Master data'!BH$1,'Team forecast'!$B$2:$AO$2,0))</f>
        <v>0</v>
      </c>
      <c r="BI377" s="16">
        <f>INDEX('Team forecast'!$B$2:$AO$26,MATCH('Master data'!$B377,'Team forecast'!$B$2:$B$26,0),MATCH('Master data'!BI$1,'Team forecast'!$B$2:$AO$2,0))</f>
        <v>0</v>
      </c>
      <c r="BJ377" s="5">
        <f t="shared" si="390"/>
        <v>-5000</v>
      </c>
      <c r="BK377" s="5">
        <f>INDEX('Team forecast'!$R$3:$BH$26,MATCH($B377,'Team forecast'!$B$3:$B$26,0),MATCH(BK$1,'Team forecast'!$R$2:$BH$2,0))*IF($X377&gt;0,25000,0)</f>
        <v>0</v>
      </c>
      <c r="BL377" s="5">
        <f>INDEX('Team forecast'!$R$3:$BH$26,MATCH($B377,'Team forecast'!$B$3:$B$26,0),MATCH(BL$1,'Team forecast'!$R$2:$BH$2,0))*IF($X377&gt;0,5000,0)</f>
        <v>0</v>
      </c>
      <c r="BM377" s="5">
        <f>INDEX('Team forecast'!$R$3:$BH$26,MATCH($B377,'Team forecast'!$B$3:$B$26,0),MATCH(BM$1,'Team forecast'!$R$2:$BH$2,0))*IF($X377&gt;0,-15000,0)</f>
        <v>0</v>
      </c>
      <c r="BN377" s="5">
        <f t="shared" si="391"/>
        <v>0</v>
      </c>
      <c r="BO377" s="5">
        <f t="shared" si="392"/>
        <v>0</v>
      </c>
      <c r="BP377" s="5">
        <f t="shared" si="393"/>
        <v>0</v>
      </c>
      <c r="BQ377" s="5">
        <f t="shared" si="394"/>
        <v>0</v>
      </c>
      <c r="BR377" s="5">
        <f t="shared" si="395"/>
        <v>0</v>
      </c>
      <c r="BS377" s="5">
        <f t="shared" si="396"/>
        <v>0</v>
      </c>
      <c r="BT377" s="5">
        <f t="shared" si="397"/>
        <v>0</v>
      </c>
      <c r="BU377" s="5">
        <f t="shared" si="398"/>
        <v>0</v>
      </c>
      <c r="BV377" s="5">
        <f t="shared" si="399"/>
        <v>0</v>
      </c>
      <c r="BW377" s="5">
        <f t="shared" si="400"/>
        <v>0</v>
      </c>
      <c r="BX377" s="5">
        <f t="shared" si="401"/>
        <v>-5000</v>
      </c>
      <c r="BY377" s="5">
        <f t="shared" si="402"/>
        <v>-15000</v>
      </c>
      <c r="BZ377" s="5">
        <f>MAX(INDEX('Team forecast'!$R$3:$BH$26,MATCH($B377,'Team forecast'!$B$3:$B$26,0),MATCH(BZ$1,'Team forecast'!$R$2:$BH$2,0))*($BX377)-(1-INDEX('Team forecast'!$R$3:$BH$26,MATCH($B377,'Team forecast'!$B$3:$B$26,0),MATCH(BZ$1,'Team forecast'!$R$2:$BH$2,0)))*(BY377+CH377)*0.01,-5000)</f>
        <v>-5000</v>
      </c>
      <c r="CA377" s="5">
        <f>MAX(INDEX('Team forecast'!$R$3:$BH$26,MATCH($B377,'Team forecast'!$B$3:$B$26,0),MATCH(CA$1,'Team forecast'!$R$2:$BH$2,0))*$BX377-(1-INDEX('Team forecast'!$R$3:$BH$26,MATCH($B377,'Team forecast'!$B$3:$B$26,0),MATCH(CA$1,'Team forecast'!$R$2:$BH$2,0)))*(BY377+BX377+CH377)*0.01,-5000)</f>
        <v>-5000</v>
      </c>
      <c r="CB377" s="5">
        <f>MAX(INDEX('Team forecast'!$R$3:$BH$26,MATCH($B377,'Team forecast'!$B$3:$B$26,0),MATCH(CB$1,'Team forecast'!$R$2:$BH$2,0))*$BX377-(1-INDEX('Team forecast'!$R$3:$BH$26,MATCH($B377,'Team forecast'!$B$3:$B$26,0),MATCH(CB$1,'Team forecast'!$R$2:$BH$2,0)))*(BY377+BX377*2+CH377)*0.01,0)</f>
        <v>0</v>
      </c>
      <c r="CC377" s="5">
        <v>0</v>
      </c>
      <c r="CD377" s="5">
        <f>+AK377+BD377*Cockpit!$C$3+BW377*Cockpit!$C$3^2+BZ377*Cockpit!$C$3^3+CA377*Cockpit!$C$3^4+CB377*Cockpit!$C$3^5+CC377*Cockpit!$C$3^6</f>
        <v>-10802.469135802468</v>
      </c>
      <c r="CE377" s="5"/>
      <c r="CF377" s="5"/>
      <c r="CG377" s="5">
        <v>0</v>
      </c>
      <c r="CH377" s="5">
        <f t="shared" si="403"/>
        <v>2495000</v>
      </c>
      <c r="CI377" s="5">
        <f t="shared" si="404"/>
        <v>2495000</v>
      </c>
      <c r="CJ377" s="1">
        <f t="shared" si="405"/>
        <v>-4.0000000000000001E-3</v>
      </c>
      <c r="CK377" s="5">
        <f>RANK(CD377,$CD$2:$CD$622)+COUNTIF($CD$2:$CD377,$CD377)-1</f>
        <v>532</v>
      </c>
      <c r="CL377" s="5">
        <f>RANK(CJ377,$CJ$2:$CJ$622)+COUNTIF($CJ$2:$CJ377,$CJ377)-1</f>
        <v>529</v>
      </c>
    </row>
    <row r="378" spans="1:90" x14ac:dyDescent="0.3">
      <c r="A378" t="str">
        <f>Players!P379</f>
        <v>Orkun Kökçü</v>
      </c>
      <c r="B378" t="str">
        <f>Players!G379</f>
        <v>Turkey</v>
      </c>
      <c r="C378" t="str">
        <f>Players!AB379</f>
        <v>Midfield</v>
      </c>
      <c r="D378" s="1"/>
      <c r="F378" t="str">
        <f>IFERROR(INDEX(Lookup!B:B,MATCH(INDEX(Players!C:C,MATCH(E378,Players!A:A,0)),Lookup!D:D,0)),"")</f>
        <v/>
      </c>
      <c r="G378">
        <f>IF(Players!AC379=0,10000000,Players!AC379)</f>
        <v>1995000</v>
      </c>
      <c r="H378" s="16">
        <f>INDEX('Team forecast'!$B$2:$AO$26,MATCH('Master data'!$B378,'Team forecast'!$B$2:$B$26,0),MATCH('Master data'!H$1,'Team forecast'!$B$2:$AO$2,0))</f>
        <v>1.1586041992960849</v>
      </c>
      <c r="I378" s="16">
        <f>INDEX('Team forecast'!$B$2:$AO$26,MATCH('Master data'!$B378,'Team forecast'!$B$2:$B$26,0),MATCH('Master data'!I$1,'Team forecast'!$B$2:$AO$2,0))</f>
        <v>0.92709239831135859</v>
      </c>
      <c r="J378" s="16">
        <f>INDEX('Team forecast'!$B$2:$AO$26,MATCH('Master data'!$B378,'Team forecast'!$B$2:$B$26,0),MATCH('Master data'!J$1,'Team forecast'!$B$2:$AO$2,0))</f>
        <v>0.39570258483140092</v>
      </c>
      <c r="K378" s="16">
        <f>INDEX('Team forecast'!$B$2:$AO$26,MATCH('Master data'!$B378,'Team forecast'!$B$2:$B$26,0),MATCH('Master data'!K$1,'Team forecast'!$B$2:$AO$2,0))</f>
        <v>3.1313627008002296</v>
      </c>
      <c r="L378" s="16">
        <f>INDEX('Team forecast'!$B$2:$AO$26,MATCH('Master data'!$B378,'Team forecast'!$B$2:$B$26,0),MATCH('Master data'!L$1,'Team forecast'!$B$2:$AO$2,0))</f>
        <v>2.799575071216537</v>
      </c>
      <c r="M378">
        <f>IF(Players!BC379=1,95,0)</f>
        <v>0</v>
      </c>
      <c r="N378" s="2">
        <f>Players!BN379</f>
        <v>0</v>
      </c>
      <c r="O378" s="2">
        <f>Players!BO379</f>
        <v>0</v>
      </c>
      <c r="P378" s="2">
        <f>Players!BP379</f>
        <v>0</v>
      </c>
      <c r="Q378" s="2">
        <f>Players!BQ379</f>
        <v>8.1929904415111512E-2</v>
      </c>
      <c r="R378" s="2">
        <f>Players!BR379</f>
        <v>0</v>
      </c>
      <c r="S378" s="2">
        <f t="shared" si="364"/>
        <v>1.1586041992960849</v>
      </c>
      <c r="T378" s="2">
        <f t="shared" si="365"/>
        <v>0.92709239831135859</v>
      </c>
      <c r="U378" s="16">
        <f>INDEX('Team forecast'!$B$2:$AO$26,MATCH('Master data'!$B378,'Team forecast'!$B$2:$B$26,0),MATCH('Master data'!U$1,'Team forecast'!$B$2:$AO$2,0))</f>
        <v>0.39240506329113928</v>
      </c>
      <c r="V378" s="16">
        <f>INDEX('Team forecast'!$B$2:$AO$26,MATCH('Master data'!$B378,'Team forecast'!$B$2:$B$26,0),MATCH('Master data'!V$1,'Team forecast'!$B$2:$AO$2,0))</f>
        <v>0.30379746835443039</v>
      </c>
      <c r="W378" s="16">
        <f>INDEX('Team forecast'!$B$2:$AO$26,MATCH('Master data'!$B378,'Team forecast'!$B$2:$B$26,0),MATCH('Master data'!W$1,'Team forecast'!$B$2:$AO$2,0))</f>
        <v>0.30379746835443039</v>
      </c>
      <c r="X378" s="5">
        <f t="shared" si="366"/>
        <v>-5000</v>
      </c>
      <c r="Y378" s="5">
        <f t="shared" si="367"/>
        <v>0</v>
      </c>
      <c r="Z378" s="5">
        <f t="shared" si="368"/>
        <v>0</v>
      </c>
      <c r="AA378" s="5">
        <f t="shared" si="369"/>
        <v>0</v>
      </c>
      <c r="AB378" s="5">
        <f t="shared" si="370"/>
        <v>0</v>
      </c>
      <c r="AC378" s="5">
        <f t="shared" si="371"/>
        <v>0</v>
      </c>
      <c r="AD378" s="5">
        <f t="shared" si="372"/>
        <v>0</v>
      </c>
      <c r="AE378" s="5">
        <f t="shared" si="373"/>
        <v>0</v>
      </c>
      <c r="AF378" s="5">
        <f t="shared" si="374"/>
        <v>0</v>
      </c>
      <c r="AG378" s="5">
        <f t="shared" si="375"/>
        <v>0</v>
      </c>
      <c r="AH378" s="5">
        <f t="shared" si="376"/>
        <v>0</v>
      </c>
      <c r="AI378" s="5">
        <f t="shared" si="377"/>
        <v>0</v>
      </c>
      <c r="AJ378" s="5">
        <f t="shared" si="378"/>
        <v>0</v>
      </c>
      <c r="AK378" s="5">
        <f>IFERROR(SUM(X378:AJ378),-5000)*((Cockpit!$C$3)^0)</f>
        <v>-5000</v>
      </c>
      <c r="AL378" s="16">
        <f>INDEX('Team forecast'!$B$2:$AO$26,MATCH('Master data'!$B378,'Team forecast'!$B$2:$B$26,0),MATCH('Master data'!AL$1,'Team forecast'!$B$2:$AO$2,0))</f>
        <v>1.1663417361082891</v>
      </c>
      <c r="AM378" s="16">
        <f>INDEX('Team forecast'!$B$2:$AO$26,MATCH('Master data'!$B378,'Team forecast'!$B$2:$B$26,0),MATCH('Master data'!AM$1,'Team forecast'!$B$2:$AO$2,0))</f>
        <v>1.4540238085600701</v>
      </c>
      <c r="AN378" s="16">
        <f>INDEX('Team forecast'!$B$2:$AO$26,MATCH('Master data'!$B378,'Team forecast'!$B$2:$B$26,0),MATCH('Master data'!AN$1,'Team forecast'!$B$2:$AO$2,0))</f>
        <v>0.23362831858407079</v>
      </c>
      <c r="AO378" s="16">
        <f>INDEX('Team forecast'!$B$2:$AO$26,MATCH('Master data'!$B378,'Team forecast'!$B$2:$B$26,0),MATCH('Master data'!AO$1,'Team forecast'!$B$2:$AO$2,0))</f>
        <v>3.1522749624548352</v>
      </c>
      <c r="AP378" s="16">
        <f>INDEX('Team forecast'!$B$2:$AO$26,MATCH('Master data'!$B378,'Team forecast'!$B$2:$B$26,0),MATCH('Master data'!AP$1,'Team forecast'!$B$2:$AO$2,0))</f>
        <v>4.3907692640070541</v>
      </c>
      <c r="AQ378" s="5">
        <f t="shared" si="379"/>
        <v>-5000</v>
      </c>
      <c r="AR378" s="5">
        <f>INDEX('Team forecast'!$B$2:$AO$26,MATCH('Master data'!$B378,'Team forecast'!$B$2:$B$26,0),MATCH('Master data'!AR$1,'Team forecast'!$B$2:$AO$2,0))*IF(X378&gt;0,25000,0)</f>
        <v>0</v>
      </c>
      <c r="AS378" s="16">
        <f>INDEX('Team forecast'!$B$2:$AO$26,MATCH('Master data'!$B378,'Team forecast'!$B$2:$B$26,0),MATCH('Master data'!AS$1,'Team forecast'!$B$2:$AO$2,0))*IF(X378&gt;0,5000,0)</f>
        <v>0</v>
      </c>
      <c r="AT378" s="16">
        <f>INDEX('Team forecast'!$B$2:$AO$26,MATCH('Master data'!$B378,'Team forecast'!$B$2:$B$26,0),MATCH('Master data'!AT$1,'Team forecast'!$B$2:$AO$2,0))*IF(X378&gt;0,-15000,0)</f>
        <v>0</v>
      </c>
      <c r="AU378" s="5">
        <f t="shared" si="380"/>
        <v>0</v>
      </c>
      <c r="AV378" s="5">
        <f t="shared" si="381"/>
        <v>0</v>
      </c>
      <c r="AW378" s="5">
        <f t="shared" si="382"/>
        <v>0</v>
      </c>
      <c r="AX378" s="5">
        <f t="shared" si="383"/>
        <v>0</v>
      </c>
      <c r="AY378" s="5">
        <f t="shared" si="384"/>
        <v>0</v>
      </c>
      <c r="AZ378" s="5">
        <f t="shared" si="385"/>
        <v>0</v>
      </c>
      <c r="BA378" s="5">
        <f t="shared" si="386"/>
        <v>0</v>
      </c>
      <c r="BB378" s="5">
        <f t="shared" si="387"/>
        <v>0</v>
      </c>
      <c r="BC378" s="5">
        <f t="shared" si="388"/>
        <v>0</v>
      </c>
      <c r="BD378" s="5">
        <f t="shared" si="389"/>
        <v>-5000</v>
      </c>
      <c r="BE378" s="16">
        <f>INDEX('Team forecast'!$B$2:$AO$26,MATCH('Master data'!$B378,'Team forecast'!$B$2:$B$26,0),MATCH('Master data'!BE$1,'Team forecast'!$B$2:$AO$2,0))</f>
        <v>0</v>
      </c>
      <c r="BF378" s="16">
        <f>INDEX('Team forecast'!$B$2:$AO$26,MATCH('Master data'!$B378,'Team forecast'!$B$2:$B$26,0),MATCH('Master data'!BF$1,'Team forecast'!$B$2:$AO$2,0))</f>
        <v>0</v>
      </c>
      <c r="BG378" s="16">
        <f>INDEX('Team forecast'!$B$2:$AO$26,MATCH('Master data'!$B378,'Team forecast'!$B$2:$B$26,0),MATCH('Master data'!BG$1,'Team forecast'!$B$2:$AO$2,0))</f>
        <v>0</v>
      </c>
      <c r="BH378" s="16">
        <f>INDEX('Team forecast'!$B$2:$AO$26,MATCH('Master data'!$B378,'Team forecast'!$B$2:$B$26,0),MATCH('Master data'!BH$1,'Team forecast'!$B$2:$AO$2,0))</f>
        <v>0</v>
      </c>
      <c r="BI378" s="16">
        <f>INDEX('Team forecast'!$B$2:$AO$26,MATCH('Master data'!$B378,'Team forecast'!$B$2:$B$26,0),MATCH('Master data'!BI$1,'Team forecast'!$B$2:$AO$2,0))</f>
        <v>0</v>
      </c>
      <c r="BJ378" s="5">
        <f t="shared" si="390"/>
        <v>-5000</v>
      </c>
      <c r="BK378" s="5">
        <f>INDEX('Team forecast'!$R$3:$BH$26,MATCH($B378,'Team forecast'!$B$3:$B$26,0),MATCH(BK$1,'Team forecast'!$R$2:$BH$2,0))*IF($X378&gt;0,25000,0)</f>
        <v>0</v>
      </c>
      <c r="BL378" s="5">
        <f>INDEX('Team forecast'!$R$3:$BH$26,MATCH($B378,'Team forecast'!$B$3:$B$26,0),MATCH(BL$1,'Team forecast'!$R$2:$BH$2,0))*IF($X378&gt;0,5000,0)</f>
        <v>0</v>
      </c>
      <c r="BM378" s="5">
        <f>INDEX('Team forecast'!$R$3:$BH$26,MATCH($B378,'Team forecast'!$B$3:$B$26,0),MATCH(BM$1,'Team forecast'!$R$2:$BH$2,0))*IF($X378&gt;0,-15000,0)</f>
        <v>0</v>
      </c>
      <c r="BN378" s="5">
        <f t="shared" si="391"/>
        <v>0</v>
      </c>
      <c r="BO378" s="5">
        <f t="shared" si="392"/>
        <v>0</v>
      </c>
      <c r="BP378" s="5">
        <f t="shared" si="393"/>
        <v>0</v>
      </c>
      <c r="BQ378" s="5">
        <f t="shared" si="394"/>
        <v>0</v>
      </c>
      <c r="BR378" s="5">
        <f t="shared" si="395"/>
        <v>0</v>
      </c>
      <c r="BS378" s="5">
        <f t="shared" si="396"/>
        <v>0</v>
      </c>
      <c r="BT378" s="5">
        <f t="shared" si="397"/>
        <v>0</v>
      </c>
      <c r="BU378" s="5">
        <f t="shared" si="398"/>
        <v>0</v>
      </c>
      <c r="BV378" s="5">
        <f t="shared" si="399"/>
        <v>0</v>
      </c>
      <c r="BW378" s="5">
        <f t="shared" si="400"/>
        <v>0</v>
      </c>
      <c r="BX378" s="5">
        <f t="shared" si="401"/>
        <v>-5000</v>
      </c>
      <c r="BY378" s="5">
        <f t="shared" si="402"/>
        <v>-15000</v>
      </c>
      <c r="BZ378" s="5">
        <f>MAX(INDEX('Team forecast'!$R$3:$BH$26,MATCH($B378,'Team forecast'!$B$3:$B$26,0),MATCH(BZ$1,'Team forecast'!$R$2:$BH$2,0))*($BX378)-(1-INDEX('Team forecast'!$R$3:$BH$26,MATCH($B378,'Team forecast'!$B$3:$B$26,0),MATCH(BZ$1,'Team forecast'!$R$2:$BH$2,0)))*(BY378+CH378)*0.01,-5000)</f>
        <v>-5000</v>
      </c>
      <c r="CA378" s="5">
        <f>MAX(INDEX('Team forecast'!$R$3:$BH$26,MATCH($B378,'Team forecast'!$B$3:$B$26,0),MATCH(CA$1,'Team forecast'!$R$2:$BH$2,0))*$BX378-(1-INDEX('Team forecast'!$R$3:$BH$26,MATCH($B378,'Team forecast'!$B$3:$B$26,0),MATCH(CA$1,'Team forecast'!$R$2:$BH$2,0)))*(BY378+BX378+CH378)*0.01,-5000)</f>
        <v>-5000</v>
      </c>
      <c r="CB378" s="5">
        <f>MAX(INDEX('Team forecast'!$R$3:$BH$26,MATCH($B378,'Team forecast'!$B$3:$B$26,0),MATCH(CB$1,'Team forecast'!$R$2:$BH$2,0))*$BX378-(1-INDEX('Team forecast'!$R$3:$BH$26,MATCH($B378,'Team forecast'!$B$3:$B$26,0),MATCH(CB$1,'Team forecast'!$R$2:$BH$2,0)))*(BY378+BX378*2+CH378)*0.01,0)</f>
        <v>0</v>
      </c>
      <c r="CC378" s="5">
        <v>0</v>
      </c>
      <c r="CD378" s="5">
        <f>+AK378+BD378*Cockpit!$C$3+BW378*Cockpit!$C$3^2+BZ378*Cockpit!$C$3^3+CA378*Cockpit!$C$3^4+CB378*Cockpit!$C$3^5+CC378*Cockpit!$C$3^6</f>
        <v>-10802.469135802468</v>
      </c>
      <c r="CE378" s="5"/>
      <c r="CF378" s="5"/>
      <c r="CG378" s="5">
        <v>0</v>
      </c>
      <c r="CH378" s="5">
        <f t="shared" si="403"/>
        <v>1995000</v>
      </c>
      <c r="CI378" s="5">
        <f t="shared" si="404"/>
        <v>1995000</v>
      </c>
      <c r="CJ378" s="1">
        <f t="shared" si="405"/>
        <v>-5.0000000000000001E-3</v>
      </c>
      <c r="CK378" s="5">
        <f>RANK(CD378,$CD$2:$CD$622)+COUNTIF($CD$2:$CD378,$CD378)-1</f>
        <v>533</v>
      </c>
      <c r="CL378" s="5">
        <f>RANK(CJ378,$CJ$2:$CJ$622)+COUNTIF($CJ$2:$CJ378,$CJ378)-1</f>
        <v>581</v>
      </c>
    </row>
    <row r="379" spans="1:90" x14ac:dyDescent="0.3">
      <c r="A379" t="str">
        <f>Players!P380</f>
        <v>Irfan Can Kahveci</v>
      </c>
      <c r="B379" t="str">
        <f>Players!G380</f>
        <v>Turkey</v>
      </c>
      <c r="C379" t="str">
        <f>Players!AB380</f>
        <v>Midfield</v>
      </c>
      <c r="D379" s="1"/>
      <c r="F379" t="str">
        <f>IFERROR(INDEX(Lookup!B:B,MATCH(INDEX(Players!C:C,MATCH(E379,Players!A:A,0)),Lookup!D:D,0)),"")</f>
        <v/>
      </c>
      <c r="G379">
        <f>IF(Players!AC380=0,10000000,Players!AC380)</f>
        <v>2976000</v>
      </c>
      <c r="H379" s="16">
        <f>INDEX('Team forecast'!$B$2:$AO$26,MATCH('Master data'!$B379,'Team forecast'!$B$2:$B$26,0),MATCH('Master data'!H$1,'Team forecast'!$B$2:$AO$2,0))</f>
        <v>1.1586041992960849</v>
      </c>
      <c r="I379" s="16">
        <f>INDEX('Team forecast'!$B$2:$AO$26,MATCH('Master data'!$B379,'Team forecast'!$B$2:$B$26,0),MATCH('Master data'!I$1,'Team forecast'!$B$2:$AO$2,0))</f>
        <v>0.92709239831135859</v>
      </c>
      <c r="J379" s="16">
        <f>INDEX('Team forecast'!$B$2:$AO$26,MATCH('Master data'!$B379,'Team forecast'!$B$2:$B$26,0),MATCH('Master data'!J$1,'Team forecast'!$B$2:$AO$2,0))</f>
        <v>0.39570258483140092</v>
      </c>
      <c r="K379" s="16">
        <f>INDEX('Team forecast'!$B$2:$AO$26,MATCH('Master data'!$B379,'Team forecast'!$B$2:$B$26,0),MATCH('Master data'!K$1,'Team forecast'!$B$2:$AO$2,0))</f>
        <v>3.1313627008002296</v>
      </c>
      <c r="L379" s="16">
        <f>INDEX('Team forecast'!$B$2:$AO$26,MATCH('Master data'!$B379,'Team forecast'!$B$2:$B$26,0),MATCH('Master data'!L$1,'Team forecast'!$B$2:$AO$2,0))</f>
        <v>2.799575071216537</v>
      </c>
      <c r="M379">
        <f>IF(Players!BC380=1,95,0)</f>
        <v>95</v>
      </c>
      <c r="N379" s="2">
        <f>Players!BN380</f>
        <v>4.6314149944995664E-2</v>
      </c>
      <c r="O379" s="2">
        <f>Players!BO380</f>
        <v>7.7578689864119074E-2</v>
      </c>
      <c r="P379" s="2">
        <f>Players!BP380</f>
        <v>5.5858356007702954E-2</v>
      </c>
      <c r="Q379" s="2">
        <f>Players!BQ380</f>
        <v>0.18692990441511151</v>
      </c>
      <c r="R379" s="2">
        <f>Players!BR380</f>
        <v>0</v>
      </c>
      <c r="S379" s="2">
        <f t="shared" si="364"/>
        <v>1.1586041992960849</v>
      </c>
      <c r="T379" s="2">
        <f t="shared" si="365"/>
        <v>0.92709239831135859</v>
      </c>
      <c r="U379" s="16">
        <f>INDEX('Team forecast'!$B$2:$AO$26,MATCH('Master data'!$B379,'Team forecast'!$B$2:$B$26,0),MATCH('Master data'!U$1,'Team forecast'!$B$2:$AO$2,0))</f>
        <v>0.39240506329113928</v>
      </c>
      <c r="V379" s="16">
        <f>INDEX('Team forecast'!$B$2:$AO$26,MATCH('Master data'!$B379,'Team forecast'!$B$2:$B$26,0),MATCH('Master data'!V$1,'Team forecast'!$B$2:$AO$2,0))</f>
        <v>0.30379746835443039</v>
      </c>
      <c r="W379" s="16">
        <f>INDEX('Team forecast'!$B$2:$AO$26,MATCH('Master data'!$B379,'Team forecast'!$B$2:$B$26,0),MATCH('Master data'!W$1,'Team forecast'!$B$2:$AO$2,0))</f>
        <v>0.30379746835443039</v>
      </c>
      <c r="X379" s="5">
        <f t="shared" si="366"/>
        <v>7000</v>
      </c>
      <c r="Y379" s="5">
        <f t="shared" si="367"/>
        <v>9810.1265822784826</v>
      </c>
      <c r="Z379" s="5">
        <f t="shared" si="368"/>
        <v>1518.9873417721519</v>
      </c>
      <c r="AA379" s="5">
        <f t="shared" si="369"/>
        <v>-4556.9620253164558</v>
      </c>
      <c r="AB379" s="5">
        <f t="shared" si="370"/>
        <v>6707.4710766375638</v>
      </c>
      <c r="AC379" s="5">
        <f t="shared" si="371"/>
        <v>4494.1497926228494</v>
      </c>
      <c r="AD379" s="5">
        <f t="shared" si="372"/>
        <v>1749.1277253054147</v>
      </c>
      <c r="AE379" s="5">
        <f t="shared" si="373"/>
        <v>0</v>
      </c>
      <c r="AF379" s="5">
        <f t="shared" si="374"/>
        <v>0</v>
      </c>
      <c r="AG379" s="5">
        <f t="shared" si="375"/>
        <v>-3738.5980883022303</v>
      </c>
      <c r="AH379" s="5">
        <f t="shared" si="376"/>
        <v>0</v>
      </c>
      <c r="AI379" s="5">
        <f t="shared" si="377"/>
        <v>11586.041992960849</v>
      </c>
      <c r="AJ379" s="5">
        <f t="shared" si="378"/>
        <v>-7416.7391864908686</v>
      </c>
      <c r="AK379" s="5">
        <f>IFERROR(SUM(X379:AJ379),-5000)*((Cockpit!$C$3)^0)</f>
        <v>27153.605211467762</v>
      </c>
      <c r="AL379" s="16">
        <f>INDEX('Team forecast'!$B$2:$AO$26,MATCH('Master data'!$B379,'Team forecast'!$B$2:$B$26,0),MATCH('Master data'!AL$1,'Team forecast'!$B$2:$AO$2,0))</f>
        <v>1.1663417361082891</v>
      </c>
      <c r="AM379" s="16">
        <f>INDEX('Team forecast'!$B$2:$AO$26,MATCH('Master data'!$B379,'Team forecast'!$B$2:$B$26,0),MATCH('Master data'!AM$1,'Team forecast'!$B$2:$AO$2,0))</f>
        <v>1.4540238085600701</v>
      </c>
      <c r="AN379" s="16">
        <f>INDEX('Team forecast'!$B$2:$AO$26,MATCH('Master data'!$B379,'Team forecast'!$B$2:$B$26,0),MATCH('Master data'!AN$1,'Team forecast'!$B$2:$AO$2,0))</f>
        <v>0.23362831858407079</v>
      </c>
      <c r="AO379" s="16">
        <f>INDEX('Team forecast'!$B$2:$AO$26,MATCH('Master data'!$B379,'Team forecast'!$B$2:$B$26,0),MATCH('Master data'!AO$1,'Team forecast'!$B$2:$AO$2,0))</f>
        <v>3.1522749624548352</v>
      </c>
      <c r="AP379" s="16">
        <f>INDEX('Team forecast'!$B$2:$AO$26,MATCH('Master data'!$B379,'Team forecast'!$B$2:$B$26,0),MATCH('Master data'!AP$1,'Team forecast'!$B$2:$AO$2,0))</f>
        <v>4.3907692640070541</v>
      </c>
      <c r="AQ379" s="5">
        <f t="shared" si="379"/>
        <v>7000</v>
      </c>
      <c r="AR379" s="5">
        <f>INDEX('Team forecast'!$B$2:$AO$26,MATCH('Master data'!$B379,'Team forecast'!$B$2:$B$26,0),MATCH('Master data'!AR$1,'Team forecast'!$B$2:$AO$2,0))*IF(X379&gt;0,25000,0)</f>
        <v>7079.646017699115</v>
      </c>
      <c r="AS379" s="16">
        <f>INDEX('Team forecast'!$B$2:$AO$26,MATCH('Master data'!$B379,'Team forecast'!$B$2:$B$26,0),MATCH('Master data'!AS$1,'Team forecast'!$B$2:$AO$2,0))*IF(X379&gt;0,5000,0)</f>
        <v>1460.1769911504421</v>
      </c>
      <c r="AT379" s="16">
        <f>INDEX('Team forecast'!$B$2:$AO$26,MATCH('Master data'!$B379,'Team forecast'!$B$2:$B$26,0),MATCH('Master data'!AT$1,'Team forecast'!$B$2:$AO$2,0))*IF(X379&gt;0,-15000,0)</f>
        <v>-6371.6814159292016</v>
      </c>
      <c r="AU379" s="5">
        <f t="shared" si="380"/>
        <v>6752.2657566532325</v>
      </c>
      <c r="AV379" s="5">
        <f t="shared" si="381"/>
        <v>4524.1631910561591</v>
      </c>
      <c r="AW379" s="5">
        <f t="shared" si="382"/>
        <v>1760.8089708697064</v>
      </c>
      <c r="AX379" s="5">
        <f t="shared" si="383"/>
        <v>0</v>
      </c>
      <c r="AY379" s="5">
        <f t="shared" si="384"/>
        <v>0</v>
      </c>
      <c r="AZ379" s="5">
        <f t="shared" si="385"/>
        <v>-3738.5980883022303</v>
      </c>
      <c r="BA379" s="5">
        <f t="shared" si="386"/>
        <v>0</v>
      </c>
      <c r="BB379" s="5">
        <f t="shared" si="387"/>
        <v>11663.417361082891</v>
      </c>
      <c r="BC379" s="5">
        <f t="shared" si="388"/>
        <v>-11632.190468480561</v>
      </c>
      <c r="BD379" s="5">
        <f t="shared" si="389"/>
        <v>18498.008315799554</v>
      </c>
      <c r="BE379" s="16">
        <f>INDEX('Team forecast'!$B$2:$AO$26,MATCH('Master data'!$B379,'Team forecast'!$B$2:$B$26,0),MATCH('Master data'!BE$1,'Team forecast'!$B$2:$AO$2,0))</f>
        <v>0</v>
      </c>
      <c r="BF379" s="16">
        <f>INDEX('Team forecast'!$B$2:$AO$26,MATCH('Master data'!$B379,'Team forecast'!$B$2:$B$26,0),MATCH('Master data'!BF$1,'Team forecast'!$B$2:$AO$2,0))</f>
        <v>0</v>
      </c>
      <c r="BG379" s="16">
        <f>INDEX('Team forecast'!$B$2:$AO$26,MATCH('Master data'!$B379,'Team forecast'!$B$2:$B$26,0),MATCH('Master data'!BG$1,'Team forecast'!$B$2:$AO$2,0))</f>
        <v>0</v>
      </c>
      <c r="BH379" s="16">
        <f>INDEX('Team forecast'!$B$2:$AO$26,MATCH('Master data'!$B379,'Team forecast'!$B$2:$B$26,0),MATCH('Master data'!BH$1,'Team forecast'!$B$2:$AO$2,0))</f>
        <v>0</v>
      </c>
      <c r="BI379" s="16">
        <f>INDEX('Team forecast'!$B$2:$AO$26,MATCH('Master data'!$B379,'Team forecast'!$B$2:$B$26,0),MATCH('Master data'!BI$1,'Team forecast'!$B$2:$AO$2,0))</f>
        <v>0</v>
      </c>
      <c r="BJ379" s="5">
        <f t="shared" si="390"/>
        <v>7000</v>
      </c>
      <c r="BK379" s="5">
        <f>INDEX('Team forecast'!$R$3:$BH$26,MATCH($B379,'Team forecast'!$B$3:$B$26,0),MATCH(BK$1,'Team forecast'!$R$2:$BH$2,0))*IF($X379&gt;0,25000,0)</f>
        <v>0</v>
      </c>
      <c r="BL379" s="5">
        <f>INDEX('Team forecast'!$R$3:$BH$26,MATCH($B379,'Team forecast'!$B$3:$B$26,0),MATCH(BL$1,'Team forecast'!$R$2:$BH$2,0))*IF($X379&gt;0,5000,0)</f>
        <v>0</v>
      </c>
      <c r="BM379" s="5">
        <f>INDEX('Team forecast'!$R$3:$BH$26,MATCH($B379,'Team forecast'!$B$3:$B$26,0),MATCH(BM$1,'Team forecast'!$R$2:$BH$2,0))*IF($X379&gt;0,-15000,0)</f>
        <v>0</v>
      </c>
      <c r="BN379" s="5">
        <f t="shared" si="391"/>
        <v>0</v>
      </c>
      <c r="BO379" s="5">
        <f t="shared" si="392"/>
        <v>0</v>
      </c>
      <c r="BP379" s="5">
        <f t="shared" si="393"/>
        <v>0</v>
      </c>
      <c r="BQ379" s="5">
        <f t="shared" si="394"/>
        <v>0</v>
      </c>
      <c r="BR379" s="5">
        <f t="shared" si="395"/>
        <v>0</v>
      </c>
      <c r="BS379" s="5">
        <f t="shared" si="396"/>
        <v>-3738.5980883022303</v>
      </c>
      <c r="BT379" s="5">
        <f t="shared" si="397"/>
        <v>0</v>
      </c>
      <c r="BU379" s="5">
        <f t="shared" si="398"/>
        <v>0</v>
      </c>
      <c r="BV379" s="5">
        <f t="shared" si="399"/>
        <v>0</v>
      </c>
      <c r="BW379" s="5">
        <f t="shared" si="400"/>
        <v>0</v>
      </c>
      <c r="BX379" s="5">
        <f t="shared" si="401"/>
        <v>22825.806763633656</v>
      </c>
      <c r="BY379" s="5">
        <f t="shared" si="402"/>
        <v>68477.420290900976</v>
      </c>
      <c r="BZ379" s="5">
        <f>MAX(INDEX('Team forecast'!$R$3:$BH$26,MATCH($B379,'Team forecast'!$B$3:$B$26,0),MATCH(BZ$1,'Team forecast'!$R$2:$BH$2,0))*($BX379)-(1-INDEX('Team forecast'!$R$3:$BH$26,MATCH($B379,'Team forecast'!$B$3:$B$26,0),MATCH(BZ$1,'Team forecast'!$R$2:$BH$2,0)))*(BY379+CH379)*0.01,-5000)</f>
        <v>-5000</v>
      </c>
      <c r="CA379" s="5">
        <f>MAX(INDEX('Team forecast'!$R$3:$BH$26,MATCH($B379,'Team forecast'!$B$3:$B$26,0),MATCH(CA$1,'Team forecast'!$R$2:$BH$2,0))*$BX379-(1-INDEX('Team forecast'!$R$3:$BH$26,MATCH($B379,'Team forecast'!$B$3:$B$26,0),MATCH(CA$1,'Team forecast'!$R$2:$BH$2,0)))*(BY379+BX379+CH379)*0.01,-5000)</f>
        <v>-5000</v>
      </c>
      <c r="CB379" s="5">
        <f>MAX(INDEX('Team forecast'!$R$3:$BH$26,MATCH($B379,'Team forecast'!$B$3:$B$26,0),MATCH(CB$1,'Team forecast'!$R$2:$BH$2,0))*$BX379-(1-INDEX('Team forecast'!$R$3:$BH$26,MATCH($B379,'Team forecast'!$B$3:$B$26,0),MATCH(CB$1,'Team forecast'!$R$2:$BH$2,0)))*(BY379+BX379*2+CH379)*0.01,0)</f>
        <v>0</v>
      </c>
      <c r="CC379" s="5">
        <v>0</v>
      </c>
      <c r="CD379" s="5">
        <f>+AK379+BD379*Cockpit!$C$3+BW379*Cockpit!$C$3^2+BZ379*Cockpit!$C$3^3+CA379*Cockpit!$C$3^4+CB379*Cockpit!$C$3^5+CC379*Cockpit!$C$3^6</f>
        <v>37016.474952864992</v>
      </c>
      <c r="CE379" s="5"/>
      <c r="CF379" s="5"/>
      <c r="CG379" s="5">
        <v>0</v>
      </c>
      <c r="CH379" s="5">
        <f t="shared" si="403"/>
        <v>2976000</v>
      </c>
      <c r="CI379" s="5">
        <f t="shared" si="404"/>
        <v>2976000</v>
      </c>
      <c r="CJ379" s="1">
        <f t="shared" si="405"/>
        <v>1.2E-2</v>
      </c>
      <c r="CK379" s="5">
        <f>RANK(CD379,$CD$2:$CD$622)+COUNTIF($CD$2:$CD379,$CD379)-1</f>
        <v>233</v>
      </c>
      <c r="CL379" s="5">
        <f>RANK(CJ379,$CJ$2:$CJ$622)+COUNTIF($CJ$2:$CJ379,$CJ379)-1</f>
        <v>208</v>
      </c>
    </row>
    <row r="380" spans="1:90" x14ac:dyDescent="0.3">
      <c r="A380" t="str">
        <f>Players!P381</f>
        <v>Yusuf Yazici</v>
      </c>
      <c r="B380" t="str">
        <f>Players!G381</f>
        <v>Turkey</v>
      </c>
      <c r="C380" t="str">
        <f>Players!AB381</f>
        <v>Striker</v>
      </c>
      <c r="D380" s="1"/>
      <c r="F380" t="str">
        <f>IFERROR(INDEX(Lookup!B:B,MATCH(INDEX(Players!C:C,MATCH(E380,Players!A:A,0)),Lookup!D:D,0)),"")</f>
        <v/>
      </c>
      <c r="G380">
        <f>IF(Players!AC381=0,10000000,Players!AC381)</f>
        <v>3492000</v>
      </c>
      <c r="H380" s="16">
        <f>INDEX('Team forecast'!$B$2:$AO$26,MATCH('Master data'!$B380,'Team forecast'!$B$2:$B$26,0),MATCH('Master data'!H$1,'Team forecast'!$B$2:$AO$2,0))</f>
        <v>1.1586041992960849</v>
      </c>
      <c r="I380" s="16">
        <f>INDEX('Team forecast'!$B$2:$AO$26,MATCH('Master data'!$B380,'Team forecast'!$B$2:$B$26,0),MATCH('Master data'!I$1,'Team forecast'!$B$2:$AO$2,0))</f>
        <v>0.92709239831135859</v>
      </c>
      <c r="J380" s="16">
        <f>INDEX('Team forecast'!$B$2:$AO$26,MATCH('Master data'!$B380,'Team forecast'!$B$2:$B$26,0),MATCH('Master data'!J$1,'Team forecast'!$B$2:$AO$2,0))</f>
        <v>0.39570258483140092</v>
      </c>
      <c r="K380" s="16">
        <f>INDEX('Team forecast'!$B$2:$AO$26,MATCH('Master data'!$B380,'Team forecast'!$B$2:$B$26,0),MATCH('Master data'!K$1,'Team forecast'!$B$2:$AO$2,0))</f>
        <v>3.1313627008002296</v>
      </c>
      <c r="L380" s="16">
        <f>INDEX('Team forecast'!$B$2:$AO$26,MATCH('Master data'!$B380,'Team forecast'!$B$2:$B$26,0),MATCH('Master data'!L$1,'Team forecast'!$B$2:$AO$2,0))</f>
        <v>2.799575071216537</v>
      </c>
      <c r="M380">
        <f>IF(Players!BC381=1,95,0)</f>
        <v>0</v>
      </c>
      <c r="N380" s="2">
        <f>Players!BN381</f>
        <v>0</v>
      </c>
      <c r="O380" s="2">
        <f>Players!BO381</f>
        <v>0</v>
      </c>
      <c r="P380" s="2">
        <f>Players!BP381</f>
        <v>0</v>
      </c>
      <c r="Q380" s="2">
        <f>Players!BQ381</f>
        <v>0.20182156133828996</v>
      </c>
      <c r="R380" s="2">
        <f>Players!BR381</f>
        <v>0</v>
      </c>
      <c r="S380" s="2">
        <f t="shared" si="364"/>
        <v>1.1586041992960849</v>
      </c>
      <c r="T380" s="2">
        <f t="shared" si="365"/>
        <v>0.92709239831135859</v>
      </c>
      <c r="U380" s="16">
        <f>INDEX('Team forecast'!$B$2:$AO$26,MATCH('Master data'!$B380,'Team forecast'!$B$2:$B$26,0),MATCH('Master data'!U$1,'Team forecast'!$B$2:$AO$2,0))</f>
        <v>0.39240506329113928</v>
      </c>
      <c r="V380" s="16">
        <f>INDEX('Team forecast'!$B$2:$AO$26,MATCH('Master data'!$B380,'Team forecast'!$B$2:$B$26,0),MATCH('Master data'!V$1,'Team forecast'!$B$2:$AO$2,0))</f>
        <v>0.30379746835443039</v>
      </c>
      <c r="W380" s="16">
        <f>INDEX('Team forecast'!$B$2:$AO$26,MATCH('Master data'!$B380,'Team forecast'!$B$2:$B$26,0),MATCH('Master data'!W$1,'Team forecast'!$B$2:$AO$2,0))</f>
        <v>0.30379746835443039</v>
      </c>
      <c r="X380" s="5">
        <f t="shared" si="366"/>
        <v>-5000</v>
      </c>
      <c r="Y380" s="5">
        <f t="shared" si="367"/>
        <v>0</v>
      </c>
      <c r="Z380" s="5">
        <f t="shared" si="368"/>
        <v>0</v>
      </c>
      <c r="AA380" s="5">
        <f t="shared" si="369"/>
        <v>0</v>
      </c>
      <c r="AB380" s="5">
        <f t="shared" si="370"/>
        <v>0</v>
      </c>
      <c r="AC380" s="5">
        <f t="shared" si="371"/>
        <v>0</v>
      </c>
      <c r="AD380" s="5">
        <f t="shared" si="372"/>
        <v>0</v>
      </c>
      <c r="AE380" s="5">
        <f t="shared" si="373"/>
        <v>0</v>
      </c>
      <c r="AF380" s="5">
        <f t="shared" si="374"/>
        <v>0</v>
      </c>
      <c r="AG380" s="5">
        <f t="shared" si="375"/>
        <v>0</v>
      </c>
      <c r="AH380" s="5">
        <f t="shared" si="376"/>
        <v>0</v>
      </c>
      <c r="AI380" s="5">
        <f t="shared" si="377"/>
        <v>0</v>
      </c>
      <c r="AJ380" s="5">
        <f t="shared" si="378"/>
        <v>0</v>
      </c>
      <c r="AK380" s="5">
        <f>IFERROR(SUM(X380:AJ380),-5000)*((Cockpit!$C$3)^0)</f>
        <v>-5000</v>
      </c>
      <c r="AL380" s="16">
        <f>INDEX('Team forecast'!$B$2:$AO$26,MATCH('Master data'!$B380,'Team forecast'!$B$2:$B$26,0),MATCH('Master data'!AL$1,'Team forecast'!$B$2:$AO$2,0))</f>
        <v>1.1663417361082891</v>
      </c>
      <c r="AM380" s="16">
        <f>INDEX('Team forecast'!$B$2:$AO$26,MATCH('Master data'!$B380,'Team forecast'!$B$2:$B$26,0),MATCH('Master data'!AM$1,'Team forecast'!$B$2:$AO$2,0))</f>
        <v>1.4540238085600701</v>
      </c>
      <c r="AN380" s="16">
        <f>INDEX('Team forecast'!$B$2:$AO$26,MATCH('Master data'!$B380,'Team forecast'!$B$2:$B$26,0),MATCH('Master data'!AN$1,'Team forecast'!$B$2:$AO$2,0))</f>
        <v>0.23362831858407079</v>
      </c>
      <c r="AO380" s="16">
        <f>INDEX('Team forecast'!$B$2:$AO$26,MATCH('Master data'!$B380,'Team forecast'!$B$2:$B$26,0),MATCH('Master data'!AO$1,'Team forecast'!$B$2:$AO$2,0))</f>
        <v>3.1522749624548352</v>
      </c>
      <c r="AP380" s="16">
        <f>INDEX('Team forecast'!$B$2:$AO$26,MATCH('Master data'!$B380,'Team forecast'!$B$2:$B$26,0),MATCH('Master data'!AP$1,'Team forecast'!$B$2:$AO$2,0))</f>
        <v>4.3907692640070541</v>
      </c>
      <c r="AQ380" s="5">
        <f t="shared" si="379"/>
        <v>-5000</v>
      </c>
      <c r="AR380" s="5">
        <f>INDEX('Team forecast'!$B$2:$AO$26,MATCH('Master data'!$B380,'Team forecast'!$B$2:$B$26,0),MATCH('Master data'!AR$1,'Team forecast'!$B$2:$AO$2,0))*IF(X380&gt;0,25000,0)</f>
        <v>0</v>
      </c>
      <c r="AS380" s="16">
        <f>INDEX('Team forecast'!$B$2:$AO$26,MATCH('Master data'!$B380,'Team forecast'!$B$2:$B$26,0),MATCH('Master data'!AS$1,'Team forecast'!$B$2:$AO$2,0))*IF(X380&gt;0,5000,0)</f>
        <v>0</v>
      </c>
      <c r="AT380" s="16">
        <f>INDEX('Team forecast'!$B$2:$AO$26,MATCH('Master data'!$B380,'Team forecast'!$B$2:$B$26,0),MATCH('Master data'!AT$1,'Team forecast'!$B$2:$AO$2,0))*IF(X380&gt;0,-15000,0)</f>
        <v>0</v>
      </c>
      <c r="AU380" s="5">
        <f t="shared" si="380"/>
        <v>0</v>
      </c>
      <c r="AV380" s="5">
        <f t="shared" si="381"/>
        <v>0</v>
      </c>
      <c r="AW380" s="5">
        <f t="shared" si="382"/>
        <v>0</v>
      </c>
      <c r="AX380" s="5">
        <f t="shared" si="383"/>
        <v>0</v>
      </c>
      <c r="AY380" s="5">
        <f t="shared" si="384"/>
        <v>0</v>
      </c>
      <c r="AZ380" s="5">
        <f t="shared" si="385"/>
        <v>0</v>
      </c>
      <c r="BA380" s="5">
        <f t="shared" si="386"/>
        <v>0</v>
      </c>
      <c r="BB380" s="5">
        <f t="shared" si="387"/>
        <v>0</v>
      </c>
      <c r="BC380" s="5">
        <f t="shared" si="388"/>
        <v>0</v>
      </c>
      <c r="BD380" s="5">
        <f t="shared" si="389"/>
        <v>-5000</v>
      </c>
      <c r="BE380" s="16">
        <f>INDEX('Team forecast'!$B$2:$AO$26,MATCH('Master data'!$B380,'Team forecast'!$B$2:$B$26,0),MATCH('Master data'!BE$1,'Team forecast'!$B$2:$AO$2,0))</f>
        <v>0</v>
      </c>
      <c r="BF380" s="16">
        <f>INDEX('Team forecast'!$B$2:$AO$26,MATCH('Master data'!$B380,'Team forecast'!$B$2:$B$26,0),MATCH('Master data'!BF$1,'Team forecast'!$B$2:$AO$2,0))</f>
        <v>0</v>
      </c>
      <c r="BG380" s="16">
        <f>INDEX('Team forecast'!$B$2:$AO$26,MATCH('Master data'!$B380,'Team forecast'!$B$2:$B$26,0),MATCH('Master data'!BG$1,'Team forecast'!$B$2:$AO$2,0))</f>
        <v>0</v>
      </c>
      <c r="BH380" s="16">
        <f>INDEX('Team forecast'!$B$2:$AO$26,MATCH('Master data'!$B380,'Team forecast'!$B$2:$B$26,0),MATCH('Master data'!BH$1,'Team forecast'!$B$2:$AO$2,0))</f>
        <v>0</v>
      </c>
      <c r="BI380" s="16">
        <f>INDEX('Team forecast'!$B$2:$AO$26,MATCH('Master data'!$B380,'Team forecast'!$B$2:$B$26,0),MATCH('Master data'!BI$1,'Team forecast'!$B$2:$AO$2,0))</f>
        <v>0</v>
      </c>
      <c r="BJ380" s="5">
        <f t="shared" si="390"/>
        <v>-5000</v>
      </c>
      <c r="BK380" s="5">
        <f>INDEX('Team forecast'!$R$3:$BH$26,MATCH($B380,'Team forecast'!$B$3:$B$26,0),MATCH(BK$1,'Team forecast'!$R$2:$BH$2,0))*IF($X380&gt;0,25000,0)</f>
        <v>0</v>
      </c>
      <c r="BL380" s="5">
        <f>INDEX('Team forecast'!$R$3:$BH$26,MATCH($B380,'Team forecast'!$B$3:$B$26,0),MATCH(BL$1,'Team forecast'!$R$2:$BH$2,0))*IF($X380&gt;0,5000,0)</f>
        <v>0</v>
      </c>
      <c r="BM380" s="5">
        <f>INDEX('Team forecast'!$R$3:$BH$26,MATCH($B380,'Team forecast'!$B$3:$B$26,0),MATCH(BM$1,'Team forecast'!$R$2:$BH$2,0))*IF($X380&gt;0,-15000,0)</f>
        <v>0</v>
      </c>
      <c r="BN380" s="5">
        <f t="shared" si="391"/>
        <v>0</v>
      </c>
      <c r="BO380" s="5">
        <f t="shared" si="392"/>
        <v>0</v>
      </c>
      <c r="BP380" s="5">
        <f t="shared" si="393"/>
        <v>0</v>
      </c>
      <c r="BQ380" s="5">
        <f t="shared" si="394"/>
        <v>0</v>
      </c>
      <c r="BR380" s="5">
        <f t="shared" si="395"/>
        <v>0</v>
      </c>
      <c r="BS380" s="5">
        <f t="shared" si="396"/>
        <v>0</v>
      </c>
      <c r="BT380" s="5">
        <f t="shared" si="397"/>
        <v>0</v>
      </c>
      <c r="BU380" s="5">
        <f t="shared" si="398"/>
        <v>0</v>
      </c>
      <c r="BV380" s="5">
        <f t="shared" si="399"/>
        <v>0</v>
      </c>
      <c r="BW380" s="5">
        <f t="shared" si="400"/>
        <v>0</v>
      </c>
      <c r="BX380" s="5">
        <f t="shared" si="401"/>
        <v>-5000</v>
      </c>
      <c r="BY380" s="5">
        <f t="shared" si="402"/>
        <v>-15000</v>
      </c>
      <c r="BZ380" s="5">
        <f>MAX(INDEX('Team forecast'!$R$3:$BH$26,MATCH($B380,'Team forecast'!$B$3:$B$26,0),MATCH(BZ$1,'Team forecast'!$R$2:$BH$2,0))*($BX380)-(1-INDEX('Team forecast'!$R$3:$BH$26,MATCH($B380,'Team forecast'!$B$3:$B$26,0),MATCH(BZ$1,'Team forecast'!$R$2:$BH$2,0)))*(BY380+CH380)*0.01,-5000)</f>
        <v>-5000</v>
      </c>
      <c r="CA380" s="5">
        <f>MAX(INDEX('Team forecast'!$R$3:$BH$26,MATCH($B380,'Team forecast'!$B$3:$B$26,0),MATCH(CA$1,'Team forecast'!$R$2:$BH$2,0))*$BX380-(1-INDEX('Team forecast'!$R$3:$BH$26,MATCH($B380,'Team forecast'!$B$3:$B$26,0),MATCH(CA$1,'Team forecast'!$R$2:$BH$2,0)))*(BY380+BX380+CH380)*0.01,-5000)</f>
        <v>-5000</v>
      </c>
      <c r="CB380" s="5">
        <f>MAX(INDEX('Team forecast'!$R$3:$BH$26,MATCH($B380,'Team forecast'!$B$3:$B$26,0),MATCH(CB$1,'Team forecast'!$R$2:$BH$2,0))*$BX380-(1-INDEX('Team forecast'!$R$3:$BH$26,MATCH($B380,'Team forecast'!$B$3:$B$26,0),MATCH(CB$1,'Team forecast'!$R$2:$BH$2,0)))*(BY380+BX380*2+CH380)*0.01,0)</f>
        <v>0</v>
      </c>
      <c r="CC380" s="5">
        <v>0</v>
      </c>
      <c r="CD380" s="5">
        <f>+AK380+BD380*Cockpit!$C$3+BW380*Cockpit!$C$3^2+BZ380*Cockpit!$C$3^3+CA380*Cockpit!$C$3^4+CB380*Cockpit!$C$3^5+CC380*Cockpit!$C$3^6</f>
        <v>-10802.469135802468</v>
      </c>
      <c r="CE380" s="5"/>
      <c r="CF380" s="5"/>
      <c r="CG380" s="5">
        <v>0</v>
      </c>
      <c r="CH380" s="5">
        <f t="shared" si="403"/>
        <v>3492000</v>
      </c>
      <c r="CI380" s="5">
        <f t="shared" si="404"/>
        <v>3492000</v>
      </c>
      <c r="CJ380" s="1">
        <f t="shared" si="405"/>
        <v>-3.0000000000000001E-3</v>
      </c>
      <c r="CK380" s="5">
        <f>RANK(CD380,$CD$2:$CD$622)+COUNTIF($CD$2:$CD380,$CD380)-1</f>
        <v>534</v>
      </c>
      <c r="CL380" s="5">
        <f>RANK(CJ380,$CJ$2:$CJ$622)+COUNTIF($CJ$2:$CJ380,$CJ380)-1</f>
        <v>474</v>
      </c>
    </row>
    <row r="381" spans="1:90" x14ac:dyDescent="0.3">
      <c r="A381" t="str">
        <f>Players!P382</f>
        <v>Ozan Tufan</v>
      </c>
      <c r="B381" t="str">
        <f>Players!G382</f>
        <v>Turkey</v>
      </c>
      <c r="C381" t="str">
        <f>Players!AB382</f>
        <v>Midfield</v>
      </c>
      <c r="D381" s="1"/>
      <c r="F381" t="str">
        <f>IFERROR(INDEX(Lookup!B:B,MATCH(INDEX(Players!C:C,MATCH(E381,Players!A:A,0)),Lookup!D:D,0)),"")</f>
        <v/>
      </c>
      <c r="G381">
        <f>IF(Players!AC382=0,10000000,Players!AC382)</f>
        <v>3484000</v>
      </c>
      <c r="H381" s="16">
        <f>INDEX('Team forecast'!$B$2:$AO$26,MATCH('Master data'!$B381,'Team forecast'!$B$2:$B$26,0),MATCH('Master data'!H$1,'Team forecast'!$B$2:$AO$2,0))</f>
        <v>1.1586041992960849</v>
      </c>
      <c r="I381" s="16">
        <f>INDEX('Team forecast'!$B$2:$AO$26,MATCH('Master data'!$B381,'Team forecast'!$B$2:$B$26,0),MATCH('Master data'!I$1,'Team forecast'!$B$2:$AO$2,0))</f>
        <v>0.92709239831135859</v>
      </c>
      <c r="J381" s="16">
        <f>INDEX('Team forecast'!$B$2:$AO$26,MATCH('Master data'!$B381,'Team forecast'!$B$2:$B$26,0),MATCH('Master data'!J$1,'Team forecast'!$B$2:$AO$2,0))</f>
        <v>0.39570258483140092</v>
      </c>
      <c r="K381" s="16">
        <f>INDEX('Team forecast'!$B$2:$AO$26,MATCH('Master data'!$B381,'Team forecast'!$B$2:$B$26,0),MATCH('Master data'!K$1,'Team forecast'!$B$2:$AO$2,0))</f>
        <v>3.1313627008002296</v>
      </c>
      <c r="L381" s="16">
        <f>INDEX('Team forecast'!$B$2:$AO$26,MATCH('Master data'!$B381,'Team forecast'!$B$2:$B$26,0),MATCH('Master data'!L$1,'Team forecast'!$B$2:$AO$2,0))</f>
        <v>2.799575071216537</v>
      </c>
      <c r="M381">
        <f>IF(Players!BC382=1,95,0)</f>
        <v>95</v>
      </c>
      <c r="N381" s="2">
        <f>Players!BN382</f>
        <v>6.8509800345026114E-2</v>
      </c>
      <c r="O381" s="2">
        <f>Players!BO382</f>
        <v>3.0201790346280576E-2</v>
      </c>
      <c r="P381" s="2">
        <f>Players!BP382</f>
        <v>5.5858356007702954E-2</v>
      </c>
      <c r="Q381" s="2">
        <f>Players!BQ382</f>
        <v>0.24192990441511153</v>
      </c>
      <c r="R381" s="2">
        <f>Players!BR382</f>
        <v>0</v>
      </c>
      <c r="S381" s="2">
        <f t="shared" si="364"/>
        <v>1.1586041992960849</v>
      </c>
      <c r="T381" s="2">
        <f t="shared" si="365"/>
        <v>0.92709239831135859</v>
      </c>
      <c r="U381" s="16">
        <f>INDEX('Team forecast'!$B$2:$AO$26,MATCH('Master data'!$B381,'Team forecast'!$B$2:$B$26,0),MATCH('Master data'!U$1,'Team forecast'!$B$2:$AO$2,0))</f>
        <v>0.39240506329113928</v>
      </c>
      <c r="V381" s="16">
        <f>INDEX('Team forecast'!$B$2:$AO$26,MATCH('Master data'!$B381,'Team forecast'!$B$2:$B$26,0),MATCH('Master data'!V$1,'Team forecast'!$B$2:$AO$2,0))</f>
        <v>0.30379746835443039</v>
      </c>
      <c r="W381" s="16">
        <f>INDEX('Team forecast'!$B$2:$AO$26,MATCH('Master data'!$B381,'Team forecast'!$B$2:$B$26,0),MATCH('Master data'!W$1,'Team forecast'!$B$2:$AO$2,0))</f>
        <v>0.30379746835443039</v>
      </c>
      <c r="X381" s="5">
        <f t="shared" si="366"/>
        <v>7000</v>
      </c>
      <c r="Y381" s="5">
        <f t="shared" si="367"/>
        <v>9810.1265822784826</v>
      </c>
      <c r="Z381" s="5">
        <f t="shared" si="368"/>
        <v>1518.9873417721519</v>
      </c>
      <c r="AA381" s="5">
        <f t="shared" si="369"/>
        <v>-4556.9620253164558</v>
      </c>
      <c r="AB381" s="5">
        <f t="shared" si="370"/>
        <v>9921.9677965854535</v>
      </c>
      <c r="AC381" s="5">
        <f t="shared" si="371"/>
        <v>1749.5960560730318</v>
      </c>
      <c r="AD381" s="5">
        <f t="shared" si="372"/>
        <v>1749.1277253054147</v>
      </c>
      <c r="AE381" s="5">
        <f t="shared" si="373"/>
        <v>0</v>
      </c>
      <c r="AF381" s="5">
        <f t="shared" si="374"/>
        <v>0</v>
      </c>
      <c r="AG381" s="5">
        <f t="shared" si="375"/>
        <v>-4838.5980883022303</v>
      </c>
      <c r="AH381" s="5">
        <f t="shared" si="376"/>
        <v>0</v>
      </c>
      <c r="AI381" s="5">
        <f t="shared" si="377"/>
        <v>11586.041992960849</v>
      </c>
      <c r="AJ381" s="5">
        <f t="shared" si="378"/>
        <v>-7416.7391864908686</v>
      </c>
      <c r="AK381" s="5">
        <f>IFERROR(SUM(X381:AJ381),-5000)*((Cockpit!$C$3)^0)</f>
        <v>26523.548194865831</v>
      </c>
      <c r="AL381" s="16">
        <f>INDEX('Team forecast'!$B$2:$AO$26,MATCH('Master data'!$B381,'Team forecast'!$B$2:$B$26,0),MATCH('Master data'!AL$1,'Team forecast'!$B$2:$AO$2,0))</f>
        <v>1.1663417361082891</v>
      </c>
      <c r="AM381" s="16">
        <f>INDEX('Team forecast'!$B$2:$AO$26,MATCH('Master data'!$B381,'Team forecast'!$B$2:$B$26,0),MATCH('Master data'!AM$1,'Team forecast'!$B$2:$AO$2,0))</f>
        <v>1.4540238085600701</v>
      </c>
      <c r="AN381" s="16">
        <f>INDEX('Team forecast'!$B$2:$AO$26,MATCH('Master data'!$B381,'Team forecast'!$B$2:$B$26,0),MATCH('Master data'!AN$1,'Team forecast'!$B$2:$AO$2,0))</f>
        <v>0.23362831858407079</v>
      </c>
      <c r="AO381" s="16">
        <f>INDEX('Team forecast'!$B$2:$AO$26,MATCH('Master data'!$B381,'Team forecast'!$B$2:$B$26,0),MATCH('Master data'!AO$1,'Team forecast'!$B$2:$AO$2,0))</f>
        <v>3.1522749624548352</v>
      </c>
      <c r="AP381" s="16">
        <f>INDEX('Team forecast'!$B$2:$AO$26,MATCH('Master data'!$B381,'Team forecast'!$B$2:$B$26,0),MATCH('Master data'!AP$1,'Team forecast'!$B$2:$AO$2,0))</f>
        <v>4.3907692640070541</v>
      </c>
      <c r="AQ381" s="5">
        <f t="shared" si="379"/>
        <v>7000</v>
      </c>
      <c r="AR381" s="5">
        <f>INDEX('Team forecast'!$B$2:$AO$26,MATCH('Master data'!$B381,'Team forecast'!$B$2:$B$26,0),MATCH('Master data'!AR$1,'Team forecast'!$B$2:$AO$2,0))*IF(X381&gt;0,25000,0)</f>
        <v>7079.646017699115</v>
      </c>
      <c r="AS381" s="16">
        <f>INDEX('Team forecast'!$B$2:$AO$26,MATCH('Master data'!$B381,'Team forecast'!$B$2:$B$26,0),MATCH('Master data'!AS$1,'Team forecast'!$B$2:$AO$2,0))*IF(X381&gt;0,5000,0)</f>
        <v>1460.1769911504421</v>
      </c>
      <c r="AT381" s="16">
        <f>INDEX('Team forecast'!$B$2:$AO$26,MATCH('Master data'!$B381,'Team forecast'!$B$2:$B$26,0),MATCH('Master data'!AT$1,'Team forecast'!$B$2:$AO$2,0))*IF(X381&gt;0,-15000,0)</f>
        <v>-6371.6814159292016</v>
      </c>
      <c r="AU381" s="5">
        <f t="shared" si="380"/>
        <v>9988.2299343562536</v>
      </c>
      <c r="AV381" s="5">
        <f t="shared" si="381"/>
        <v>1761.2804293029726</v>
      </c>
      <c r="AW381" s="5">
        <f t="shared" si="382"/>
        <v>1760.8089708697064</v>
      </c>
      <c r="AX381" s="5">
        <f t="shared" si="383"/>
        <v>0</v>
      </c>
      <c r="AY381" s="5">
        <f t="shared" si="384"/>
        <v>0</v>
      </c>
      <c r="AZ381" s="5">
        <f t="shared" si="385"/>
        <v>-4838.5980883022303</v>
      </c>
      <c r="BA381" s="5">
        <f t="shared" si="386"/>
        <v>0</v>
      </c>
      <c r="BB381" s="5">
        <f t="shared" si="387"/>
        <v>11663.417361082891</v>
      </c>
      <c r="BC381" s="5">
        <f t="shared" si="388"/>
        <v>-11632.190468480561</v>
      </c>
      <c r="BD381" s="5">
        <f t="shared" si="389"/>
        <v>17871.089731749387</v>
      </c>
      <c r="BE381" s="16">
        <f>INDEX('Team forecast'!$B$2:$AO$26,MATCH('Master data'!$B381,'Team forecast'!$B$2:$B$26,0),MATCH('Master data'!BE$1,'Team forecast'!$B$2:$AO$2,0))</f>
        <v>0</v>
      </c>
      <c r="BF381" s="16">
        <f>INDEX('Team forecast'!$B$2:$AO$26,MATCH('Master data'!$B381,'Team forecast'!$B$2:$B$26,0),MATCH('Master data'!BF$1,'Team forecast'!$B$2:$AO$2,0))</f>
        <v>0</v>
      </c>
      <c r="BG381" s="16">
        <f>INDEX('Team forecast'!$B$2:$AO$26,MATCH('Master data'!$B381,'Team forecast'!$B$2:$B$26,0),MATCH('Master data'!BG$1,'Team forecast'!$B$2:$AO$2,0))</f>
        <v>0</v>
      </c>
      <c r="BH381" s="16">
        <f>INDEX('Team forecast'!$B$2:$AO$26,MATCH('Master data'!$B381,'Team forecast'!$B$2:$B$26,0),MATCH('Master data'!BH$1,'Team forecast'!$B$2:$AO$2,0))</f>
        <v>0</v>
      </c>
      <c r="BI381" s="16">
        <f>INDEX('Team forecast'!$B$2:$AO$26,MATCH('Master data'!$B381,'Team forecast'!$B$2:$B$26,0),MATCH('Master data'!BI$1,'Team forecast'!$B$2:$AO$2,0))</f>
        <v>0</v>
      </c>
      <c r="BJ381" s="5">
        <f t="shared" si="390"/>
        <v>7000</v>
      </c>
      <c r="BK381" s="5">
        <f>INDEX('Team forecast'!$R$3:$BH$26,MATCH($B381,'Team forecast'!$B$3:$B$26,0),MATCH(BK$1,'Team forecast'!$R$2:$BH$2,0))*IF($X381&gt;0,25000,0)</f>
        <v>0</v>
      </c>
      <c r="BL381" s="5">
        <f>INDEX('Team forecast'!$R$3:$BH$26,MATCH($B381,'Team forecast'!$B$3:$B$26,0),MATCH(BL$1,'Team forecast'!$R$2:$BH$2,0))*IF($X381&gt;0,5000,0)</f>
        <v>0</v>
      </c>
      <c r="BM381" s="5">
        <f>INDEX('Team forecast'!$R$3:$BH$26,MATCH($B381,'Team forecast'!$B$3:$B$26,0),MATCH(BM$1,'Team forecast'!$R$2:$BH$2,0))*IF($X381&gt;0,-15000,0)</f>
        <v>0</v>
      </c>
      <c r="BN381" s="5">
        <f t="shared" si="391"/>
        <v>0</v>
      </c>
      <c r="BO381" s="5">
        <f t="shared" si="392"/>
        <v>0</v>
      </c>
      <c r="BP381" s="5">
        <f t="shared" si="393"/>
        <v>0</v>
      </c>
      <c r="BQ381" s="5">
        <f t="shared" si="394"/>
        <v>0</v>
      </c>
      <c r="BR381" s="5">
        <f t="shared" si="395"/>
        <v>0</v>
      </c>
      <c r="BS381" s="5">
        <f t="shared" si="396"/>
        <v>-4838.5980883022303</v>
      </c>
      <c r="BT381" s="5">
        <f t="shared" si="397"/>
        <v>0</v>
      </c>
      <c r="BU381" s="5">
        <f t="shared" si="398"/>
        <v>0</v>
      </c>
      <c r="BV381" s="5">
        <f t="shared" si="399"/>
        <v>0</v>
      </c>
      <c r="BW381" s="5">
        <f t="shared" si="400"/>
        <v>0</v>
      </c>
      <c r="BX381" s="5">
        <f t="shared" si="401"/>
        <v>22197.318963307611</v>
      </c>
      <c r="BY381" s="5">
        <f t="shared" si="402"/>
        <v>66591.956889922832</v>
      </c>
      <c r="BZ381" s="5">
        <f>MAX(INDEX('Team forecast'!$R$3:$BH$26,MATCH($B381,'Team forecast'!$B$3:$B$26,0),MATCH(BZ$1,'Team forecast'!$R$2:$BH$2,0))*($BX381)-(1-INDEX('Team forecast'!$R$3:$BH$26,MATCH($B381,'Team forecast'!$B$3:$B$26,0),MATCH(BZ$1,'Team forecast'!$R$2:$BH$2,0)))*(BY381+CH381)*0.01,-5000)</f>
        <v>-5000</v>
      </c>
      <c r="CA381" s="5">
        <f>MAX(INDEX('Team forecast'!$R$3:$BH$26,MATCH($B381,'Team forecast'!$B$3:$B$26,0),MATCH(CA$1,'Team forecast'!$R$2:$BH$2,0))*$BX381-(1-INDEX('Team forecast'!$R$3:$BH$26,MATCH($B381,'Team forecast'!$B$3:$B$26,0),MATCH(CA$1,'Team forecast'!$R$2:$BH$2,0)))*(BY381+BX381+CH381)*0.01,-5000)</f>
        <v>-5000</v>
      </c>
      <c r="CB381" s="5">
        <f>MAX(INDEX('Team forecast'!$R$3:$BH$26,MATCH($B381,'Team forecast'!$B$3:$B$26,0),MATCH(CB$1,'Team forecast'!$R$2:$BH$2,0))*$BX381-(1-INDEX('Team forecast'!$R$3:$BH$26,MATCH($B381,'Team forecast'!$B$3:$B$26,0),MATCH(CB$1,'Team forecast'!$R$2:$BH$2,0)))*(BY381+BX381*2+CH381)*0.01,0)</f>
        <v>0</v>
      </c>
      <c r="CC381" s="5">
        <v>0</v>
      </c>
      <c r="CD381" s="5">
        <f>+AK381+BD381*Cockpit!$C$3+BW381*Cockpit!$C$3^2+BZ381*Cockpit!$C$3^3+CA381*Cockpit!$C$3^4+CB381*Cockpit!$C$3^5+CC381*Cockpit!$C$3^6</f>
        <v>35968.472213562949</v>
      </c>
      <c r="CE381" s="5"/>
      <c r="CF381" s="5"/>
      <c r="CG381" s="5">
        <v>0</v>
      </c>
      <c r="CH381" s="5">
        <f t="shared" si="403"/>
        <v>3484000</v>
      </c>
      <c r="CI381" s="5">
        <f t="shared" si="404"/>
        <v>3484000</v>
      </c>
      <c r="CJ381" s="1">
        <f t="shared" si="405"/>
        <v>0.01</v>
      </c>
      <c r="CK381" s="5">
        <f>RANK(CD381,$CD$2:$CD$622)+COUNTIF($CD$2:$CD381,$CD381)-1</f>
        <v>242</v>
      </c>
      <c r="CL381" s="5">
        <f>RANK(CJ381,$CJ$2:$CJ$622)+COUNTIF($CJ$2:$CJ381,$CJ381)-1</f>
        <v>249</v>
      </c>
    </row>
    <row r="382" spans="1:90" x14ac:dyDescent="0.3">
      <c r="A382" t="str">
        <f>Players!P383</f>
        <v>Kerem Aktürkoğlu</v>
      </c>
      <c r="B382" t="str">
        <f>Players!G383</f>
        <v>Turkey</v>
      </c>
      <c r="C382" t="str">
        <f>Players!AB383</f>
        <v>Striker</v>
      </c>
      <c r="D382" s="1"/>
      <c r="F382" t="str">
        <f>IFERROR(INDEX(Lookup!B:B,MATCH(INDEX(Players!C:C,MATCH(E382,Players!A:A,0)),Lookup!D:D,0)),"")</f>
        <v/>
      </c>
      <c r="G382">
        <f>IF(Players!AC383=0,10000000,Players!AC383)</f>
        <v>2995000</v>
      </c>
      <c r="H382" s="16">
        <f>INDEX('Team forecast'!$B$2:$AO$26,MATCH('Master data'!$B382,'Team forecast'!$B$2:$B$26,0),MATCH('Master data'!H$1,'Team forecast'!$B$2:$AO$2,0))</f>
        <v>1.1586041992960849</v>
      </c>
      <c r="I382" s="16">
        <f>INDEX('Team forecast'!$B$2:$AO$26,MATCH('Master data'!$B382,'Team forecast'!$B$2:$B$26,0),MATCH('Master data'!I$1,'Team forecast'!$B$2:$AO$2,0))</f>
        <v>0.92709239831135859</v>
      </c>
      <c r="J382" s="16">
        <f>INDEX('Team forecast'!$B$2:$AO$26,MATCH('Master data'!$B382,'Team forecast'!$B$2:$B$26,0),MATCH('Master data'!J$1,'Team forecast'!$B$2:$AO$2,0))</f>
        <v>0.39570258483140092</v>
      </c>
      <c r="K382" s="16">
        <f>INDEX('Team forecast'!$B$2:$AO$26,MATCH('Master data'!$B382,'Team forecast'!$B$2:$B$26,0),MATCH('Master data'!K$1,'Team forecast'!$B$2:$AO$2,0))</f>
        <v>3.1313627008002296</v>
      </c>
      <c r="L382" s="16">
        <f>INDEX('Team forecast'!$B$2:$AO$26,MATCH('Master data'!$B382,'Team forecast'!$B$2:$B$26,0),MATCH('Master data'!L$1,'Team forecast'!$B$2:$AO$2,0))</f>
        <v>2.799575071216537</v>
      </c>
      <c r="M382">
        <f>IF(Players!BC383=1,95,0)</f>
        <v>0</v>
      </c>
      <c r="N382" s="2">
        <f>Players!BN383</f>
        <v>0</v>
      </c>
      <c r="O382" s="2">
        <f>Players!BO383</f>
        <v>0</v>
      </c>
      <c r="P382" s="2">
        <f>Players!BP383</f>
        <v>0</v>
      </c>
      <c r="Q382" s="2">
        <f>Players!BQ383</f>
        <v>5.859375E-2</v>
      </c>
      <c r="R382" s="2">
        <f>Players!BR383</f>
        <v>0</v>
      </c>
      <c r="S382" s="2">
        <f t="shared" si="364"/>
        <v>1.1586041992960849</v>
      </c>
      <c r="T382" s="2">
        <f t="shared" si="365"/>
        <v>0.92709239831135859</v>
      </c>
      <c r="U382" s="16">
        <f>INDEX('Team forecast'!$B$2:$AO$26,MATCH('Master data'!$B382,'Team forecast'!$B$2:$B$26,0),MATCH('Master data'!U$1,'Team forecast'!$B$2:$AO$2,0))</f>
        <v>0.39240506329113928</v>
      </c>
      <c r="V382" s="16">
        <f>INDEX('Team forecast'!$B$2:$AO$26,MATCH('Master data'!$B382,'Team forecast'!$B$2:$B$26,0),MATCH('Master data'!V$1,'Team forecast'!$B$2:$AO$2,0))</f>
        <v>0.30379746835443039</v>
      </c>
      <c r="W382" s="16">
        <f>INDEX('Team forecast'!$B$2:$AO$26,MATCH('Master data'!$B382,'Team forecast'!$B$2:$B$26,0),MATCH('Master data'!W$1,'Team forecast'!$B$2:$AO$2,0))</f>
        <v>0.30379746835443039</v>
      </c>
      <c r="X382" s="5">
        <f t="shared" si="366"/>
        <v>-5000</v>
      </c>
      <c r="Y382" s="5">
        <f t="shared" si="367"/>
        <v>0</v>
      </c>
      <c r="Z382" s="5">
        <f t="shared" si="368"/>
        <v>0</v>
      </c>
      <c r="AA382" s="5">
        <f t="shared" si="369"/>
        <v>0</v>
      </c>
      <c r="AB382" s="5">
        <f t="shared" si="370"/>
        <v>0</v>
      </c>
      <c r="AC382" s="5">
        <f t="shared" si="371"/>
        <v>0</v>
      </c>
      <c r="AD382" s="5">
        <f t="shared" si="372"/>
        <v>0</v>
      </c>
      <c r="AE382" s="5">
        <f t="shared" si="373"/>
        <v>0</v>
      </c>
      <c r="AF382" s="5">
        <f t="shared" si="374"/>
        <v>0</v>
      </c>
      <c r="AG382" s="5">
        <f t="shared" si="375"/>
        <v>0</v>
      </c>
      <c r="AH382" s="5">
        <f t="shared" si="376"/>
        <v>0</v>
      </c>
      <c r="AI382" s="5">
        <f t="shared" si="377"/>
        <v>0</v>
      </c>
      <c r="AJ382" s="5">
        <f t="shared" si="378"/>
        <v>0</v>
      </c>
      <c r="AK382" s="5">
        <f>IFERROR(SUM(X382:AJ382),-5000)*((Cockpit!$C$3)^0)</f>
        <v>-5000</v>
      </c>
      <c r="AL382" s="16">
        <f>INDEX('Team forecast'!$B$2:$AO$26,MATCH('Master data'!$B382,'Team forecast'!$B$2:$B$26,0),MATCH('Master data'!AL$1,'Team forecast'!$B$2:$AO$2,0))</f>
        <v>1.1663417361082891</v>
      </c>
      <c r="AM382" s="16">
        <f>INDEX('Team forecast'!$B$2:$AO$26,MATCH('Master data'!$B382,'Team forecast'!$B$2:$B$26,0),MATCH('Master data'!AM$1,'Team forecast'!$B$2:$AO$2,0))</f>
        <v>1.4540238085600701</v>
      </c>
      <c r="AN382" s="16">
        <f>INDEX('Team forecast'!$B$2:$AO$26,MATCH('Master data'!$B382,'Team forecast'!$B$2:$B$26,0),MATCH('Master data'!AN$1,'Team forecast'!$B$2:$AO$2,0))</f>
        <v>0.23362831858407079</v>
      </c>
      <c r="AO382" s="16">
        <f>INDEX('Team forecast'!$B$2:$AO$26,MATCH('Master data'!$B382,'Team forecast'!$B$2:$B$26,0),MATCH('Master data'!AO$1,'Team forecast'!$B$2:$AO$2,0))</f>
        <v>3.1522749624548352</v>
      </c>
      <c r="AP382" s="16">
        <f>INDEX('Team forecast'!$B$2:$AO$26,MATCH('Master data'!$B382,'Team forecast'!$B$2:$B$26,0),MATCH('Master data'!AP$1,'Team forecast'!$B$2:$AO$2,0))</f>
        <v>4.3907692640070541</v>
      </c>
      <c r="AQ382" s="5">
        <f t="shared" si="379"/>
        <v>-5000</v>
      </c>
      <c r="AR382" s="5">
        <f>INDEX('Team forecast'!$B$2:$AO$26,MATCH('Master data'!$B382,'Team forecast'!$B$2:$B$26,0),MATCH('Master data'!AR$1,'Team forecast'!$B$2:$AO$2,0))*IF(X382&gt;0,25000,0)</f>
        <v>0</v>
      </c>
      <c r="AS382" s="16">
        <f>INDEX('Team forecast'!$B$2:$AO$26,MATCH('Master data'!$B382,'Team forecast'!$B$2:$B$26,0),MATCH('Master data'!AS$1,'Team forecast'!$B$2:$AO$2,0))*IF(X382&gt;0,5000,0)</f>
        <v>0</v>
      </c>
      <c r="AT382" s="16">
        <f>INDEX('Team forecast'!$B$2:$AO$26,MATCH('Master data'!$B382,'Team forecast'!$B$2:$B$26,0),MATCH('Master data'!AT$1,'Team forecast'!$B$2:$AO$2,0))*IF(X382&gt;0,-15000,0)</f>
        <v>0</v>
      </c>
      <c r="AU382" s="5">
        <f t="shared" si="380"/>
        <v>0</v>
      </c>
      <c r="AV382" s="5">
        <f t="shared" si="381"/>
        <v>0</v>
      </c>
      <c r="AW382" s="5">
        <f t="shared" si="382"/>
        <v>0</v>
      </c>
      <c r="AX382" s="5">
        <f t="shared" si="383"/>
        <v>0</v>
      </c>
      <c r="AY382" s="5">
        <f t="shared" si="384"/>
        <v>0</v>
      </c>
      <c r="AZ382" s="5">
        <f t="shared" si="385"/>
        <v>0</v>
      </c>
      <c r="BA382" s="5">
        <f t="shared" si="386"/>
        <v>0</v>
      </c>
      <c r="BB382" s="5">
        <f t="shared" si="387"/>
        <v>0</v>
      </c>
      <c r="BC382" s="5">
        <f t="shared" si="388"/>
        <v>0</v>
      </c>
      <c r="BD382" s="5">
        <f t="shared" si="389"/>
        <v>-5000</v>
      </c>
      <c r="BE382" s="16">
        <f>INDEX('Team forecast'!$B$2:$AO$26,MATCH('Master data'!$B382,'Team forecast'!$B$2:$B$26,0),MATCH('Master data'!BE$1,'Team forecast'!$B$2:$AO$2,0))</f>
        <v>0</v>
      </c>
      <c r="BF382" s="16">
        <f>INDEX('Team forecast'!$B$2:$AO$26,MATCH('Master data'!$B382,'Team forecast'!$B$2:$B$26,0),MATCH('Master data'!BF$1,'Team forecast'!$B$2:$AO$2,0))</f>
        <v>0</v>
      </c>
      <c r="BG382" s="16">
        <f>INDEX('Team forecast'!$B$2:$AO$26,MATCH('Master data'!$B382,'Team forecast'!$B$2:$B$26,0),MATCH('Master data'!BG$1,'Team forecast'!$B$2:$AO$2,0))</f>
        <v>0</v>
      </c>
      <c r="BH382" s="16">
        <f>INDEX('Team forecast'!$B$2:$AO$26,MATCH('Master data'!$B382,'Team forecast'!$B$2:$B$26,0),MATCH('Master data'!BH$1,'Team forecast'!$B$2:$AO$2,0))</f>
        <v>0</v>
      </c>
      <c r="BI382" s="16">
        <f>INDEX('Team forecast'!$B$2:$AO$26,MATCH('Master data'!$B382,'Team forecast'!$B$2:$B$26,0),MATCH('Master data'!BI$1,'Team forecast'!$B$2:$AO$2,0))</f>
        <v>0</v>
      </c>
      <c r="BJ382" s="5">
        <f t="shared" si="390"/>
        <v>-5000</v>
      </c>
      <c r="BK382" s="5">
        <f>INDEX('Team forecast'!$R$3:$BH$26,MATCH($B382,'Team forecast'!$B$3:$B$26,0),MATCH(BK$1,'Team forecast'!$R$2:$BH$2,0))*IF($X382&gt;0,25000,0)</f>
        <v>0</v>
      </c>
      <c r="BL382" s="5">
        <f>INDEX('Team forecast'!$R$3:$BH$26,MATCH($B382,'Team forecast'!$B$3:$B$26,0),MATCH(BL$1,'Team forecast'!$R$2:$BH$2,0))*IF($X382&gt;0,5000,0)</f>
        <v>0</v>
      </c>
      <c r="BM382" s="5">
        <f>INDEX('Team forecast'!$R$3:$BH$26,MATCH($B382,'Team forecast'!$B$3:$B$26,0),MATCH(BM$1,'Team forecast'!$R$2:$BH$2,0))*IF($X382&gt;0,-15000,0)</f>
        <v>0</v>
      </c>
      <c r="BN382" s="5">
        <f t="shared" si="391"/>
        <v>0</v>
      </c>
      <c r="BO382" s="5">
        <f t="shared" si="392"/>
        <v>0</v>
      </c>
      <c r="BP382" s="5">
        <f t="shared" si="393"/>
        <v>0</v>
      </c>
      <c r="BQ382" s="5">
        <f t="shared" si="394"/>
        <v>0</v>
      </c>
      <c r="BR382" s="5">
        <f t="shared" si="395"/>
        <v>0</v>
      </c>
      <c r="BS382" s="5">
        <f t="shared" si="396"/>
        <v>0</v>
      </c>
      <c r="BT382" s="5">
        <f t="shared" si="397"/>
        <v>0</v>
      </c>
      <c r="BU382" s="5">
        <f t="shared" si="398"/>
        <v>0</v>
      </c>
      <c r="BV382" s="5">
        <f t="shared" si="399"/>
        <v>0</v>
      </c>
      <c r="BW382" s="5">
        <f t="shared" si="400"/>
        <v>0</v>
      </c>
      <c r="BX382" s="5">
        <f t="shared" si="401"/>
        <v>-5000</v>
      </c>
      <c r="BY382" s="5">
        <f t="shared" si="402"/>
        <v>-15000</v>
      </c>
      <c r="BZ382" s="5">
        <f>MAX(INDEX('Team forecast'!$R$3:$BH$26,MATCH($B382,'Team forecast'!$B$3:$B$26,0),MATCH(BZ$1,'Team forecast'!$R$2:$BH$2,0))*($BX382)-(1-INDEX('Team forecast'!$R$3:$BH$26,MATCH($B382,'Team forecast'!$B$3:$B$26,0),MATCH(BZ$1,'Team forecast'!$R$2:$BH$2,0)))*(BY382+CH382)*0.01,-5000)</f>
        <v>-5000</v>
      </c>
      <c r="CA382" s="5">
        <f>MAX(INDEX('Team forecast'!$R$3:$BH$26,MATCH($B382,'Team forecast'!$B$3:$B$26,0),MATCH(CA$1,'Team forecast'!$R$2:$BH$2,0))*$BX382-(1-INDEX('Team forecast'!$R$3:$BH$26,MATCH($B382,'Team forecast'!$B$3:$B$26,0),MATCH(CA$1,'Team forecast'!$R$2:$BH$2,0)))*(BY382+BX382+CH382)*0.01,-5000)</f>
        <v>-5000</v>
      </c>
      <c r="CB382" s="5">
        <f>MAX(INDEX('Team forecast'!$R$3:$BH$26,MATCH($B382,'Team forecast'!$B$3:$B$26,0),MATCH(CB$1,'Team forecast'!$R$2:$BH$2,0))*$BX382-(1-INDEX('Team forecast'!$R$3:$BH$26,MATCH($B382,'Team forecast'!$B$3:$B$26,0),MATCH(CB$1,'Team forecast'!$R$2:$BH$2,0)))*(BY382+BX382*2+CH382)*0.01,0)</f>
        <v>0</v>
      </c>
      <c r="CC382" s="5">
        <v>0</v>
      </c>
      <c r="CD382" s="5">
        <f>+AK382+BD382*Cockpit!$C$3+BW382*Cockpit!$C$3^2+BZ382*Cockpit!$C$3^3+CA382*Cockpit!$C$3^4+CB382*Cockpit!$C$3^5+CC382*Cockpit!$C$3^6</f>
        <v>-10802.469135802468</v>
      </c>
      <c r="CE382" s="5"/>
      <c r="CF382" s="5"/>
      <c r="CG382" s="5">
        <v>0</v>
      </c>
      <c r="CH382" s="5">
        <f t="shared" si="403"/>
        <v>2995000</v>
      </c>
      <c r="CI382" s="5">
        <f t="shared" si="404"/>
        <v>2995000</v>
      </c>
      <c r="CJ382" s="1">
        <f t="shared" si="405"/>
        <v>-4.0000000000000001E-3</v>
      </c>
      <c r="CK382" s="5">
        <f>RANK(CD382,$CD$2:$CD$622)+COUNTIF($CD$2:$CD382,$CD382)-1</f>
        <v>535</v>
      </c>
      <c r="CL382" s="5">
        <f>RANK(CJ382,$CJ$2:$CJ$622)+COUNTIF($CJ$2:$CJ382,$CJ382)-1</f>
        <v>530</v>
      </c>
    </row>
    <row r="383" spans="1:90" x14ac:dyDescent="0.3">
      <c r="A383" t="str">
        <f>Players!P384</f>
        <v>Kenan Karaman</v>
      </c>
      <c r="B383" t="str">
        <f>Players!G384</f>
        <v>Turkey</v>
      </c>
      <c r="C383" t="str">
        <f>Players!AB384</f>
        <v>Striker</v>
      </c>
      <c r="D383" s="1"/>
      <c r="F383" t="str">
        <f>IFERROR(INDEX(Lookup!B:B,MATCH(INDEX(Players!C:C,MATCH(E383,Players!A:A,0)),Lookup!D:D,0)),"")</f>
        <v/>
      </c>
      <c r="G383">
        <f>IF(Players!AC384=0,10000000,Players!AC384)</f>
        <v>3476000</v>
      </c>
      <c r="H383" s="16">
        <f>INDEX('Team forecast'!$B$2:$AO$26,MATCH('Master data'!$B383,'Team forecast'!$B$2:$B$26,0),MATCH('Master data'!H$1,'Team forecast'!$B$2:$AO$2,0))</f>
        <v>1.1586041992960849</v>
      </c>
      <c r="I383" s="16">
        <f>INDEX('Team forecast'!$B$2:$AO$26,MATCH('Master data'!$B383,'Team forecast'!$B$2:$B$26,0),MATCH('Master data'!I$1,'Team forecast'!$B$2:$AO$2,0))</f>
        <v>0.92709239831135859</v>
      </c>
      <c r="J383" s="16">
        <f>INDEX('Team forecast'!$B$2:$AO$26,MATCH('Master data'!$B383,'Team forecast'!$B$2:$B$26,0),MATCH('Master data'!J$1,'Team forecast'!$B$2:$AO$2,0))</f>
        <v>0.39570258483140092</v>
      </c>
      <c r="K383" s="16">
        <f>INDEX('Team forecast'!$B$2:$AO$26,MATCH('Master data'!$B383,'Team forecast'!$B$2:$B$26,0),MATCH('Master data'!K$1,'Team forecast'!$B$2:$AO$2,0))</f>
        <v>3.1313627008002296</v>
      </c>
      <c r="L383" s="16">
        <f>INDEX('Team forecast'!$B$2:$AO$26,MATCH('Master data'!$B383,'Team forecast'!$B$2:$B$26,0),MATCH('Master data'!L$1,'Team forecast'!$B$2:$AO$2,0))</f>
        <v>2.799575071216537</v>
      </c>
      <c r="M383">
        <f>IF(Players!BC384=1,95,0)</f>
        <v>0</v>
      </c>
      <c r="N383" s="2">
        <f>Players!BN384</f>
        <v>0</v>
      </c>
      <c r="O383" s="2">
        <f>Players!BO384</f>
        <v>0</v>
      </c>
      <c r="P383" s="2">
        <f>Players!BP384</f>
        <v>0</v>
      </c>
      <c r="Q383" s="2">
        <f>Players!BQ384</f>
        <v>0.17468718967229394</v>
      </c>
      <c r="R383" s="2">
        <f>Players!BR384</f>
        <v>0</v>
      </c>
      <c r="S383" s="2">
        <f t="shared" si="364"/>
        <v>1.1586041992960849</v>
      </c>
      <c r="T383" s="2">
        <f t="shared" si="365"/>
        <v>0.92709239831135859</v>
      </c>
      <c r="U383" s="16">
        <f>INDEX('Team forecast'!$B$2:$AO$26,MATCH('Master data'!$B383,'Team forecast'!$B$2:$B$26,0),MATCH('Master data'!U$1,'Team forecast'!$B$2:$AO$2,0))</f>
        <v>0.39240506329113928</v>
      </c>
      <c r="V383" s="16">
        <f>INDEX('Team forecast'!$B$2:$AO$26,MATCH('Master data'!$B383,'Team forecast'!$B$2:$B$26,0),MATCH('Master data'!V$1,'Team forecast'!$B$2:$AO$2,0))</f>
        <v>0.30379746835443039</v>
      </c>
      <c r="W383" s="16">
        <f>INDEX('Team forecast'!$B$2:$AO$26,MATCH('Master data'!$B383,'Team forecast'!$B$2:$B$26,0),MATCH('Master data'!W$1,'Team forecast'!$B$2:$AO$2,0))</f>
        <v>0.30379746835443039</v>
      </c>
      <c r="X383" s="5">
        <f t="shared" si="366"/>
        <v>-5000</v>
      </c>
      <c r="Y383" s="5">
        <f t="shared" si="367"/>
        <v>0</v>
      </c>
      <c r="Z383" s="5">
        <f t="shared" si="368"/>
        <v>0</v>
      </c>
      <c r="AA383" s="5">
        <f t="shared" si="369"/>
        <v>0</v>
      </c>
      <c r="AB383" s="5">
        <f t="shared" si="370"/>
        <v>0</v>
      </c>
      <c r="AC383" s="5">
        <f t="shared" si="371"/>
        <v>0</v>
      </c>
      <c r="AD383" s="5">
        <f t="shared" si="372"/>
        <v>0</v>
      </c>
      <c r="AE383" s="5">
        <f t="shared" si="373"/>
        <v>0</v>
      </c>
      <c r="AF383" s="5">
        <f t="shared" si="374"/>
        <v>0</v>
      </c>
      <c r="AG383" s="5">
        <f t="shared" si="375"/>
        <v>0</v>
      </c>
      <c r="AH383" s="5">
        <f t="shared" si="376"/>
        <v>0</v>
      </c>
      <c r="AI383" s="5">
        <f t="shared" si="377"/>
        <v>0</v>
      </c>
      <c r="AJ383" s="5">
        <f t="shared" si="378"/>
        <v>0</v>
      </c>
      <c r="AK383" s="5">
        <f>IFERROR(SUM(X383:AJ383),-5000)*((Cockpit!$C$3)^0)</f>
        <v>-5000</v>
      </c>
      <c r="AL383" s="16">
        <f>INDEX('Team forecast'!$B$2:$AO$26,MATCH('Master data'!$B383,'Team forecast'!$B$2:$B$26,0),MATCH('Master data'!AL$1,'Team forecast'!$B$2:$AO$2,0))</f>
        <v>1.1663417361082891</v>
      </c>
      <c r="AM383" s="16">
        <f>INDEX('Team forecast'!$B$2:$AO$26,MATCH('Master data'!$B383,'Team forecast'!$B$2:$B$26,0),MATCH('Master data'!AM$1,'Team forecast'!$B$2:$AO$2,0))</f>
        <v>1.4540238085600701</v>
      </c>
      <c r="AN383" s="16">
        <f>INDEX('Team forecast'!$B$2:$AO$26,MATCH('Master data'!$B383,'Team forecast'!$B$2:$B$26,0),MATCH('Master data'!AN$1,'Team forecast'!$B$2:$AO$2,0))</f>
        <v>0.23362831858407079</v>
      </c>
      <c r="AO383" s="16">
        <f>INDEX('Team forecast'!$B$2:$AO$26,MATCH('Master data'!$B383,'Team forecast'!$B$2:$B$26,0),MATCH('Master data'!AO$1,'Team forecast'!$B$2:$AO$2,0))</f>
        <v>3.1522749624548352</v>
      </c>
      <c r="AP383" s="16">
        <f>INDEX('Team forecast'!$B$2:$AO$26,MATCH('Master data'!$B383,'Team forecast'!$B$2:$B$26,0),MATCH('Master data'!AP$1,'Team forecast'!$B$2:$AO$2,0))</f>
        <v>4.3907692640070541</v>
      </c>
      <c r="AQ383" s="5">
        <f t="shared" si="379"/>
        <v>-5000</v>
      </c>
      <c r="AR383" s="5">
        <f>INDEX('Team forecast'!$B$2:$AO$26,MATCH('Master data'!$B383,'Team forecast'!$B$2:$B$26,0),MATCH('Master data'!AR$1,'Team forecast'!$B$2:$AO$2,0))*IF(X383&gt;0,25000,0)</f>
        <v>0</v>
      </c>
      <c r="AS383" s="16">
        <f>INDEX('Team forecast'!$B$2:$AO$26,MATCH('Master data'!$B383,'Team forecast'!$B$2:$B$26,0),MATCH('Master data'!AS$1,'Team forecast'!$B$2:$AO$2,0))*IF(X383&gt;0,5000,0)</f>
        <v>0</v>
      </c>
      <c r="AT383" s="16">
        <f>INDEX('Team forecast'!$B$2:$AO$26,MATCH('Master data'!$B383,'Team forecast'!$B$2:$B$26,0),MATCH('Master data'!AT$1,'Team forecast'!$B$2:$AO$2,0))*IF(X383&gt;0,-15000,0)</f>
        <v>0</v>
      </c>
      <c r="AU383" s="5">
        <f t="shared" si="380"/>
        <v>0</v>
      </c>
      <c r="AV383" s="5">
        <f t="shared" si="381"/>
        <v>0</v>
      </c>
      <c r="AW383" s="5">
        <f t="shared" si="382"/>
        <v>0</v>
      </c>
      <c r="AX383" s="5">
        <f t="shared" si="383"/>
        <v>0</v>
      </c>
      <c r="AY383" s="5">
        <f t="shared" si="384"/>
        <v>0</v>
      </c>
      <c r="AZ383" s="5">
        <f t="shared" si="385"/>
        <v>0</v>
      </c>
      <c r="BA383" s="5">
        <f t="shared" si="386"/>
        <v>0</v>
      </c>
      <c r="BB383" s="5">
        <f t="shared" si="387"/>
        <v>0</v>
      </c>
      <c r="BC383" s="5">
        <f t="shared" si="388"/>
        <v>0</v>
      </c>
      <c r="BD383" s="5">
        <f t="shared" si="389"/>
        <v>-5000</v>
      </c>
      <c r="BE383" s="16">
        <f>INDEX('Team forecast'!$B$2:$AO$26,MATCH('Master data'!$B383,'Team forecast'!$B$2:$B$26,0),MATCH('Master data'!BE$1,'Team forecast'!$B$2:$AO$2,0))</f>
        <v>0</v>
      </c>
      <c r="BF383" s="16">
        <f>INDEX('Team forecast'!$B$2:$AO$26,MATCH('Master data'!$B383,'Team forecast'!$B$2:$B$26,0),MATCH('Master data'!BF$1,'Team forecast'!$B$2:$AO$2,0))</f>
        <v>0</v>
      </c>
      <c r="BG383" s="16">
        <f>INDEX('Team forecast'!$B$2:$AO$26,MATCH('Master data'!$B383,'Team forecast'!$B$2:$B$26,0),MATCH('Master data'!BG$1,'Team forecast'!$B$2:$AO$2,0))</f>
        <v>0</v>
      </c>
      <c r="BH383" s="16">
        <f>INDEX('Team forecast'!$B$2:$AO$26,MATCH('Master data'!$B383,'Team forecast'!$B$2:$B$26,0),MATCH('Master data'!BH$1,'Team forecast'!$B$2:$AO$2,0))</f>
        <v>0</v>
      </c>
      <c r="BI383" s="16">
        <f>INDEX('Team forecast'!$B$2:$AO$26,MATCH('Master data'!$B383,'Team forecast'!$B$2:$B$26,0),MATCH('Master data'!BI$1,'Team forecast'!$B$2:$AO$2,0))</f>
        <v>0</v>
      </c>
      <c r="BJ383" s="5">
        <f t="shared" si="390"/>
        <v>-5000</v>
      </c>
      <c r="BK383" s="5">
        <f>INDEX('Team forecast'!$R$3:$BH$26,MATCH($B383,'Team forecast'!$B$3:$B$26,0),MATCH(BK$1,'Team forecast'!$R$2:$BH$2,0))*IF($X383&gt;0,25000,0)</f>
        <v>0</v>
      </c>
      <c r="BL383" s="5">
        <f>INDEX('Team forecast'!$R$3:$BH$26,MATCH($B383,'Team forecast'!$B$3:$B$26,0),MATCH(BL$1,'Team forecast'!$R$2:$BH$2,0))*IF($X383&gt;0,5000,0)</f>
        <v>0</v>
      </c>
      <c r="BM383" s="5">
        <f>INDEX('Team forecast'!$R$3:$BH$26,MATCH($B383,'Team forecast'!$B$3:$B$26,0),MATCH(BM$1,'Team forecast'!$R$2:$BH$2,0))*IF($X383&gt;0,-15000,0)</f>
        <v>0</v>
      </c>
      <c r="BN383" s="5">
        <f t="shared" si="391"/>
        <v>0</v>
      </c>
      <c r="BO383" s="5">
        <f t="shared" si="392"/>
        <v>0</v>
      </c>
      <c r="BP383" s="5">
        <f t="shared" si="393"/>
        <v>0</v>
      </c>
      <c r="BQ383" s="5">
        <f t="shared" si="394"/>
        <v>0</v>
      </c>
      <c r="BR383" s="5">
        <f t="shared" si="395"/>
        <v>0</v>
      </c>
      <c r="BS383" s="5">
        <f t="shared" si="396"/>
        <v>0</v>
      </c>
      <c r="BT383" s="5">
        <f t="shared" si="397"/>
        <v>0</v>
      </c>
      <c r="BU383" s="5">
        <f t="shared" si="398"/>
        <v>0</v>
      </c>
      <c r="BV383" s="5">
        <f t="shared" si="399"/>
        <v>0</v>
      </c>
      <c r="BW383" s="5">
        <f t="shared" si="400"/>
        <v>0</v>
      </c>
      <c r="BX383" s="5">
        <f t="shared" si="401"/>
        <v>-5000</v>
      </c>
      <c r="BY383" s="5">
        <f t="shared" si="402"/>
        <v>-15000</v>
      </c>
      <c r="BZ383" s="5">
        <f>MAX(INDEX('Team forecast'!$R$3:$BH$26,MATCH($B383,'Team forecast'!$B$3:$B$26,0),MATCH(BZ$1,'Team forecast'!$R$2:$BH$2,0))*($BX383)-(1-INDEX('Team forecast'!$R$3:$BH$26,MATCH($B383,'Team forecast'!$B$3:$B$26,0),MATCH(BZ$1,'Team forecast'!$R$2:$BH$2,0)))*(BY383+CH383)*0.01,-5000)</f>
        <v>-5000</v>
      </c>
      <c r="CA383" s="5">
        <f>MAX(INDEX('Team forecast'!$R$3:$BH$26,MATCH($B383,'Team forecast'!$B$3:$B$26,0),MATCH(CA$1,'Team forecast'!$R$2:$BH$2,0))*$BX383-(1-INDEX('Team forecast'!$R$3:$BH$26,MATCH($B383,'Team forecast'!$B$3:$B$26,0),MATCH(CA$1,'Team forecast'!$R$2:$BH$2,0)))*(BY383+BX383+CH383)*0.01,-5000)</f>
        <v>-5000</v>
      </c>
      <c r="CB383" s="5">
        <f>MAX(INDEX('Team forecast'!$R$3:$BH$26,MATCH($B383,'Team forecast'!$B$3:$B$26,0),MATCH(CB$1,'Team forecast'!$R$2:$BH$2,0))*$BX383-(1-INDEX('Team forecast'!$R$3:$BH$26,MATCH($B383,'Team forecast'!$B$3:$B$26,0),MATCH(CB$1,'Team forecast'!$R$2:$BH$2,0)))*(BY383+BX383*2+CH383)*0.01,0)</f>
        <v>0</v>
      </c>
      <c r="CC383" s="5">
        <v>0</v>
      </c>
      <c r="CD383" s="5">
        <f>+AK383+BD383*Cockpit!$C$3+BW383*Cockpit!$C$3^2+BZ383*Cockpit!$C$3^3+CA383*Cockpit!$C$3^4+CB383*Cockpit!$C$3^5+CC383*Cockpit!$C$3^6</f>
        <v>-10802.469135802468</v>
      </c>
      <c r="CE383" s="5"/>
      <c r="CF383" s="5"/>
      <c r="CG383" s="5">
        <v>0</v>
      </c>
      <c r="CH383" s="5">
        <f t="shared" si="403"/>
        <v>3476000</v>
      </c>
      <c r="CI383" s="5">
        <f t="shared" si="404"/>
        <v>3476000</v>
      </c>
      <c r="CJ383" s="1">
        <f t="shared" si="405"/>
        <v>-3.0000000000000001E-3</v>
      </c>
      <c r="CK383" s="5">
        <f>RANK(CD383,$CD$2:$CD$622)+COUNTIF($CD$2:$CD383,$CD383)-1</f>
        <v>536</v>
      </c>
      <c r="CL383" s="5">
        <f>RANK(CJ383,$CJ$2:$CJ$622)+COUNTIF($CJ$2:$CJ383,$CJ383)-1</f>
        <v>475</v>
      </c>
    </row>
    <row r="384" spans="1:90" x14ac:dyDescent="0.3">
      <c r="A384" t="str">
        <f>Players!P385</f>
        <v>Halil Dervişoğlu</v>
      </c>
      <c r="B384" t="str">
        <f>Players!G385</f>
        <v>Turkey</v>
      </c>
      <c r="C384" t="str">
        <f>Players!AB385</f>
        <v>Striker</v>
      </c>
      <c r="D384" s="1"/>
      <c r="F384" t="str">
        <f>IFERROR(INDEX(Lookup!B:B,MATCH(INDEX(Players!C:C,MATCH(E384,Players!A:A,0)),Lookup!D:D,0)),"")</f>
        <v/>
      </c>
      <c r="G384">
        <f>IF(Players!AC385=0,10000000,Players!AC385)</f>
        <v>2464000</v>
      </c>
      <c r="H384" s="16">
        <f>INDEX('Team forecast'!$B$2:$AO$26,MATCH('Master data'!$B384,'Team forecast'!$B$2:$B$26,0),MATCH('Master data'!H$1,'Team forecast'!$B$2:$AO$2,0))</f>
        <v>1.1586041992960849</v>
      </c>
      <c r="I384" s="16">
        <f>INDEX('Team forecast'!$B$2:$AO$26,MATCH('Master data'!$B384,'Team forecast'!$B$2:$B$26,0),MATCH('Master data'!I$1,'Team forecast'!$B$2:$AO$2,0))</f>
        <v>0.92709239831135859</v>
      </c>
      <c r="J384" s="16">
        <f>INDEX('Team forecast'!$B$2:$AO$26,MATCH('Master data'!$B384,'Team forecast'!$B$2:$B$26,0),MATCH('Master data'!J$1,'Team forecast'!$B$2:$AO$2,0))</f>
        <v>0.39570258483140092</v>
      </c>
      <c r="K384" s="16">
        <f>INDEX('Team forecast'!$B$2:$AO$26,MATCH('Master data'!$B384,'Team forecast'!$B$2:$B$26,0),MATCH('Master data'!K$1,'Team forecast'!$B$2:$AO$2,0))</f>
        <v>3.1313627008002296</v>
      </c>
      <c r="L384" s="16">
        <f>INDEX('Team forecast'!$B$2:$AO$26,MATCH('Master data'!$B384,'Team forecast'!$B$2:$B$26,0),MATCH('Master data'!L$1,'Team forecast'!$B$2:$AO$2,0))</f>
        <v>2.799575071216537</v>
      </c>
      <c r="M384">
        <f>IF(Players!BC385=1,95,0)</f>
        <v>0</v>
      </c>
      <c r="N384" s="2">
        <f>Players!BN385</f>
        <v>0</v>
      </c>
      <c r="O384" s="2">
        <f>Players!BO385</f>
        <v>0</v>
      </c>
      <c r="P384" s="2">
        <f>Players!BP385</f>
        <v>0</v>
      </c>
      <c r="Q384" s="2">
        <f>Players!BQ385</f>
        <v>5.859375E-2</v>
      </c>
      <c r="R384" s="2">
        <f>Players!BR385</f>
        <v>0</v>
      </c>
      <c r="S384" s="2">
        <f t="shared" si="364"/>
        <v>1.1586041992960849</v>
      </c>
      <c r="T384" s="2">
        <f t="shared" si="365"/>
        <v>0.92709239831135859</v>
      </c>
      <c r="U384" s="16">
        <f>INDEX('Team forecast'!$B$2:$AO$26,MATCH('Master data'!$B384,'Team forecast'!$B$2:$B$26,0),MATCH('Master data'!U$1,'Team forecast'!$B$2:$AO$2,0))</f>
        <v>0.39240506329113928</v>
      </c>
      <c r="V384" s="16">
        <f>INDEX('Team forecast'!$B$2:$AO$26,MATCH('Master data'!$B384,'Team forecast'!$B$2:$B$26,0),MATCH('Master data'!V$1,'Team forecast'!$B$2:$AO$2,0))</f>
        <v>0.30379746835443039</v>
      </c>
      <c r="W384" s="16">
        <f>INDEX('Team forecast'!$B$2:$AO$26,MATCH('Master data'!$B384,'Team forecast'!$B$2:$B$26,0),MATCH('Master data'!W$1,'Team forecast'!$B$2:$AO$2,0))</f>
        <v>0.30379746835443039</v>
      </c>
      <c r="X384" s="5">
        <f t="shared" si="366"/>
        <v>-5000</v>
      </c>
      <c r="Y384" s="5">
        <f t="shared" si="367"/>
        <v>0</v>
      </c>
      <c r="Z384" s="5">
        <f t="shared" si="368"/>
        <v>0</v>
      </c>
      <c r="AA384" s="5">
        <f t="shared" si="369"/>
        <v>0</v>
      </c>
      <c r="AB384" s="5">
        <f t="shared" si="370"/>
        <v>0</v>
      </c>
      <c r="AC384" s="5">
        <f t="shared" si="371"/>
        <v>0</v>
      </c>
      <c r="AD384" s="5">
        <f t="shared" si="372"/>
        <v>0</v>
      </c>
      <c r="AE384" s="5">
        <f t="shared" si="373"/>
        <v>0</v>
      </c>
      <c r="AF384" s="5">
        <f t="shared" si="374"/>
        <v>0</v>
      </c>
      <c r="AG384" s="5">
        <f t="shared" si="375"/>
        <v>0</v>
      </c>
      <c r="AH384" s="5">
        <f t="shared" si="376"/>
        <v>0</v>
      </c>
      <c r="AI384" s="5">
        <f t="shared" si="377"/>
        <v>0</v>
      </c>
      <c r="AJ384" s="5">
        <f t="shared" si="378"/>
        <v>0</v>
      </c>
      <c r="AK384" s="5">
        <f>IFERROR(SUM(X384:AJ384),-5000)*((Cockpit!$C$3)^0)</f>
        <v>-5000</v>
      </c>
      <c r="AL384" s="16">
        <f>INDEX('Team forecast'!$B$2:$AO$26,MATCH('Master data'!$B384,'Team forecast'!$B$2:$B$26,0),MATCH('Master data'!AL$1,'Team forecast'!$B$2:$AO$2,0))</f>
        <v>1.1663417361082891</v>
      </c>
      <c r="AM384" s="16">
        <f>INDEX('Team forecast'!$B$2:$AO$26,MATCH('Master data'!$B384,'Team forecast'!$B$2:$B$26,0),MATCH('Master data'!AM$1,'Team forecast'!$B$2:$AO$2,0))</f>
        <v>1.4540238085600701</v>
      </c>
      <c r="AN384" s="16">
        <f>INDEX('Team forecast'!$B$2:$AO$26,MATCH('Master data'!$B384,'Team forecast'!$B$2:$B$26,0),MATCH('Master data'!AN$1,'Team forecast'!$B$2:$AO$2,0))</f>
        <v>0.23362831858407079</v>
      </c>
      <c r="AO384" s="16">
        <f>INDEX('Team forecast'!$B$2:$AO$26,MATCH('Master data'!$B384,'Team forecast'!$B$2:$B$26,0),MATCH('Master data'!AO$1,'Team forecast'!$B$2:$AO$2,0))</f>
        <v>3.1522749624548352</v>
      </c>
      <c r="AP384" s="16">
        <f>INDEX('Team forecast'!$B$2:$AO$26,MATCH('Master data'!$B384,'Team forecast'!$B$2:$B$26,0),MATCH('Master data'!AP$1,'Team forecast'!$B$2:$AO$2,0))</f>
        <v>4.3907692640070541</v>
      </c>
      <c r="AQ384" s="5">
        <f t="shared" si="379"/>
        <v>-5000</v>
      </c>
      <c r="AR384" s="5">
        <f>INDEX('Team forecast'!$B$2:$AO$26,MATCH('Master data'!$B384,'Team forecast'!$B$2:$B$26,0),MATCH('Master data'!AR$1,'Team forecast'!$B$2:$AO$2,0))*IF(X384&gt;0,25000,0)</f>
        <v>0</v>
      </c>
      <c r="AS384" s="16">
        <f>INDEX('Team forecast'!$B$2:$AO$26,MATCH('Master data'!$B384,'Team forecast'!$B$2:$B$26,0),MATCH('Master data'!AS$1,'Team forecast'!$B$2:$AO$2,0))*IF(X384&gt;0,5000,0)</f>
        <v>0</v>
      </c>
      <c r="AT384" s="16">
        <f>INDEX('Team forecast'!$B$2:$AO$26,MATCH('Master data'!$B384,'Team forecast'!$B$2:$B$26,0),MATCH('Master data'!AT$1,'Team forecast'!$B$2:$AO$2,0))*IF(X384&gt;0,-15000,0)</f>
        <v>0</v>
      </c>
      <c r="AU384" s="5">
        <f t="shared" si="380"/>
        <v>0</v>
      </c>
      <c r="AV384" s="5">
        <f t="shared" si="381"/>
        <v>0</v>
      </c>
      <c r="AW384" s="5">
        <f t="shared" si="382"/>
        <v>0</v>
      </c>
      <c r="AX384" s="5">
        <f t="shared" si="383"/>
        <v>0</v>
      </c>
      <c r="AY384" s="5">
        <f t="shared" si="384"/>
        <v>0</v>
      </c>
      <c r="AZ384" s="5">
        <f t="shared" si="385"/>
        <v>0</v>
      </c>
      <c r="BA384" s="5">
        <f t="shared" si="386"/>
        <v>0</v>
      </c>
      <c r="BB384" s="5">
        <f t="shared" si="387"/>
        <v>0</v>
      </c>
      <c r="BC384" s="5">
        <f t="shared" si="388"/>
        <v>0</v>
      </c>
      <c r="BD384" s="5">
        <f t="shared" si="389"/>
        <v>-5000</v>
      </c>
      <c r="BE384" s="16">
        <f>INDEX('Team forecast'!$B$2:$AO$26,MATCH('Master data'!$B384,'Team forecast'!$B$2:$B$26,0),MATCH('Master data'!BE$1,'Team forecast'!$B$2:$AO$2,0))</f>
        <v>0</v>
      </c>
      <c r="BF384" s="16">
        <f>INDEX('Team forecast'!$B$2:$AO$26,MATCH('Master data'!$B384,'Team forecast'!$B$2:$B$26,0),MATCH('Master data'!BF$1,'Team forecast'!$B$2:$AO$2,0))</f>
        <v>0</v>
      </c>
      <c r="BG384" s="16">
        <f>INDEX('Team forecast'!$B$2:$AO$26,MATCH('Master data'!$B384,'Team forecast'!$B$2:$B$26,0),MATCH('Master data'!BG$1,'Team forecast'!$B$2:$AO$2,0))</f>
        <v>0</v>
      </c>
      <c r="BH384" s="16">
        <f>INDEX('Team forecast'!$B$2:$AO$26,MATCH('Master data'!$B384,'Team forecast'!$B$2:$B$26,0),MATCH('Master data'!BH$1,'Team forecast'!$B$2:$AO$2,0))</f>
        <v>0</v>
      </c>
      <c r="BI384" s="16">
        <f>INDEX('Team forecast'!$B$2:$AO$26,MATCH('Master data'!$B384,'Team forecast'!$B$2:$B$26,0),MATCH('Master data'!BI$1,'Team forecast'!$B$2:$AO$2,0))</f>
        <v>0</v>
      </c>
      <c r="BJ384" s="5">
        <f t="shared" si="390"/>
        <v>-5000</v>
      </c>
      <c r="BK384" s="5">
        <f>INDEX('Team forecast'!$R$3:$BH$26,MATCH($B384,'Team forecast'!$B$3:$B$26,0),MATCH(BK$1,'Team forecast'!$R$2:$BH$2,0))*IF($X384&gt;0,25000,0)</f>
        <v>0</v>
      </c>
      <c r="BL384" s="5">
        <f>INDEX('Team forecast'!$R$3:$BH$26,MATCH($B384,'Team forecast'!$B$3:$B$26,0),MATCH(BL$1,'Team forecast'!$R$2:$BH$2,0))*IF($X384&gt;0,5000,0)</f>
        <v>0</v>
      </c>
      <c r="BM384" s="5">
        <f>INDEX('Team forecast'!$R$3:$BH$26,MATCH($B384,'Team forecast'!$B$3:$B$26,0),MATCH(BM$1,'Team forecast'!$R$2:$BH$2,0))*IF($X384&gt;0,-15000,0)</f>
        <v>0</v>
      </c>
      <c r="BN384" s="5">
        <f t="shared" si="391"/>
        <v>0</v>
      </c>
      <c r="BO384" s="5">
        <f t="shared" si="392"/>
        <v>0</v>
      </c>
      <c r="BP384" s="5">
        <f t="shared" si="393"/>
        <v>0</v>
      </c>
      <c r="BQ384" s="5">
        <f t="shared" si="394"/>
        <v>0</v>
      </c>
      <c r="BR384" s="5">
        <f t="shared" si="395"/>
        <v>0</v>
      </c>
      <c r="BS384" s="5">
        <f t="shared" si="396"/>
        <v>0</v>
      </c>
      <c r="BT384" s="5">
        <f t="shared" si="397"/>
        <v>0</v>
      </c>
      <c r="BU384" s="5">
        <f t="shared" si="398"/>
        <v>0</v>
      </c>
      <c r="BV384" s="5">
        <f t="shared" si="399"/>
        <v>0</v>
      </c>
      <c r="BW384" s="5">
        <f t="shared" si="400"/>
        <v>0</v>
      </c>
      <c r="BX384" s="5">
        <f t="shared" si="401"/>
        <v>-5000</v>
      </c>
      <c r="BY384" s="5">
        <f t="shared" si="402"/>
        <v>-15000</v>
      </c>
      <c r="BZ384" s="5">
        <f>MAX(INDEX('Team forecast'!$R$3:$BH$26,MATCH($B384,'Team forecast'!$B$3:$B$26,0),MATCH(BZ$1,'Team forecast'!$R$2:$BH$2,0))*($BX384)-(1-INDEX('Team forecast'!$R$3:$BH$26,MATCH($B384,'Team forecast'!$B$3:$B$26,0),MATCH(BZ$1,'Team forecast'!$R$2:$BH$2,0)))*(BY384+CH384)*0.01,-5000)</f>
        <v>-5000</v>
      </c>
      <c r="CA384" s="5">
        <f>MAX(INDEX('Team forecast'!$R$3:$BH$26,MATCH($B384,'Team forecast'!$B$3:$B$26,0),MATCH(CA$1,'Team forecast'!$R$2:$BH$2,0))*$BX384-(1-INDEX('Team forecast'!$R$3:$BH$26,MATCH($B384,'Team forecast'!$B$3:$B$26,0),MATCH(CA$1,'Team forecast'!$R$2:$BH$2,0)))*(BY384+BX384+CH384)*0.01,-5000)</f>
        <v>-5000</v>
      </c>
      <c r="CB384" s="5">
        <f>MAX(INDEX('Team forecast'!$R$3:$BH$26,MATCH($B384,'Team forecast'!$B$3:$B$26,0),MATCH(CB$1,'Team forecast'!$R$2:$BH$2,0))*$BX384-(1-INDEX('Team forecast'!$R$3:$BH$26,MATCH($B384,'Team forecast'!$B$3:$B$26,0),MATCH(CB$1,'Team forecast'!$R$2:$BH$2,0)))*(BY384+BX384*2+CH384)*0.01,0)</f>
        <v>0</v>
      </c>
      <c r="CC384" s="5">
        <v>0</v>
      </c>
      <c r="CD384" s="5">
        <f>+AK384+BD384*Cockpit!$C$3+BW384*Cockpit!$C$3^2+BZ384*Cockpit!$C$3^3+CA384*Cockpit!$C$3^4+CB384*Cockpit!$C$3^5+CC384*Cockpit!$C$3^6</f>
        <v>-10802.469135802468</v>
      </c>
      <c r="CE384" s="5"/>
      <c r="CF384" s="5"/>
      <c r="CG384" s="5">
        <v>0</v>
      </c>
      <c r="CH384" s="5">
        <f t="shared" si="403"/>
        <v>2464000</v>
      </c>
      <c r="CI384" s="5">
        <f t="shared" si="404"/>
        <v>2464000</v>
      </c>
      <c r="CJ384" s="1">
        <f t="shared" si="405"/>
        <v>-4.0000000000000001E-3</v>
      </c>
      <c r="CK384" s="5">
        <f>RANK(CD384,$CD$2:$CD$622)+COUNTIF($CD$2:$CD384,$CD384)-1</f>
        <v>537</v>
      </c>
      <c r="CL384" s="5">
        <f>RANK(CJ384,$CJ$2:$CJ$622)+COUNTIF($CJ$2:$CJ384,$CJ384)-1</f>
        <v>531</v>
      </c>
    </row>
    <row r="385" spans="1:90" x14ac:dyDescent="0.3">
      <c r="A385" t="str">
        <f>Players!P386</f>
        <v xml:space="preserve"> B. Yilmaz</v>
      </c>
      <c r="B385" t="str">
        <f>Players!G386</f>
        <v>Turkey</v>
      </c>
      <c r="C385" t="str">
        <f>Players!AB386</f>
        <v>Striker</v>
      </c>
      <c r="D385" s="1"/>
      <c r="F385" t="str">
        <f>IFERROR(INDEX(Lookup!B:B,MATCH(INDEX(Players!C:C,MATCH(E385,Players!A:A,0)),Lookup!D:D,0)),"")</f>
        <v/>
      </c>
      <c r="G385">
        <f>IF(Players!AC386=0,10000000,Players!AC386)</f>
        <v>3968000</v>
      </c>
      <c r="H385" s="16">
        <f>INDEX('Team forecast'!$B$2:$AO$26,MATCH('Master data'!$B385,'Team forecast'!$B$2:$B$26,0),MATCH('Master data'!H$1,'Team forecast'!$B$2:$AO$2,0))</f>
        <v>1.1586041992960849</v>
      </c>
      <c r="I385" s="16">
        <f>INDEX('Team forecast'!$B$2:$AO$26,MATCH('Master data'!$B385,'Team forecast'!$B$2:$B$26,0),MATCH('Master data'!I$1,'Team forecast'!$B$2:$AO$2,0))</f>
        <v>0.92709239831135859</v>
      </c>
      <c r="J385" s="16">
        <f>INDEX('Team forecast'!$B$2:$AO$26,MATCH('Master data'!$B385,'Team forecast'!$B$2:$B$26,0),MATCH('Master data'!J$1,'Team forecast'!$B$2:$AO$2,0))</f>
        <v>0.39570258483140092</v>
      </c>
      <c r="K385" s="16">
        <f>INDEX('Team forecast'!$B$2:$AO$26,MATCH('Master data'!$B385,'Team forecast'!$B$2:$B$26,0),MATCH('Master data'!K$1,'Team forecast'!$B$2:$AO$2,0))</f>
        <v>3.1313627008002296</v>
      </c>
      <c r="L385" s="16">
        <f>INDEX('Team forecast'!$B$2:$AO$26,MATCH('Master data'!$B385,'Team forecast'!$B$2:$B$26,0),MATCH('Master data'!L$1,'Team forecast'!$B$2:$AO$2,0))</f>
        <v>2.799575071216537</v>
      </c>
      <c r="M385">
        <f>IF(Players!BC386=1,95,0)</f>
        <v>95</v>
      </c>
      <c r="N385" s="2">
        <f>Players!BN386</f>
        <v>0.32436083005985683</v>
      </c>
      <c r="O385" s="2">
        <f>Players!BO386</f>
        <v>0.15198918478165854</v>
      </c>
      <c r="P385" s="2">
        <f>Players!BP386</f>
        <v>0.3128749937089621</v>
      </c>
      <c r="Q385" s="2">
        <f>Players!BQ386</f>
        <v>0.1314508276533593</v>
      </c>
      <c r="R385" s="2">
        <f>Players!BR386</f>
        <v>0</v>
      </c>
      <c r="S385" s="2">
        <f t="shared" si="364"/>
        <v>1.1586041992960849</v>
      </c>
      <c r="T385" s="2">
        <f t="shared" si="365"/>
        <v>0.92709239831135859</v>
      </c>
      <c r="U385" s="16">
        <f>INDEX('Team forecast'!$B$2:$AO$26,MATCH('Master data'!$B385,'Team forecast'!$B$2:$B$26,0),MATCH('Master data'!U$1,'Team forecast'!$B$2:$AO$2,0))</f>
        <v>0.39240506329113928</v>
      </c>
      <c r="V385" s="16">
        <f>INDEX('Team forecast'!$B$2:$AO$26,MATCH('Master data'!$B385,'Team forecast'!$B$2:$B$26,0),MATCH('Master data'!V$1,'Team forecast'!$B$2:$AO$2,0))</f>
        <v>0.30379746835443039</v>
      </c>
      <c r="W385" s="16">
        <f>INDEX('Team forecast'!$B$2:$AO$26,MATCH('Master data'!$B385,'Team forecast'!$B$2:$B$26,0),MATCH('Master data'!W$1,'Team forecast'!$B$2:$AO$2,0))</f>
        <v>0.30379746835443039</v>
      </c>
      <c r="X385" s="5">
        <f t="shared" si="366"/>
        <v>7000</v>
      </c>
      <c r="Y385" s="5">
        <f t="shared" si="367"/>
        <v>9810.1265822784826</v>
      </c>
      <c r="Z385" s="5">
        <f t="shared" si="368"/>
        <v>1518.9873417721519</v>
      </c>
      <c r="AA385" s="5">
        <f t="shared" si="369"/>
        <v>-4556.9620253164558</v>
      </c>
      <c r="AB385" s="5">
        <f t="shared" si="370"/>
        <v>37580.581979451388</v>
      </c>
      <c r="AC385" s="5">
        <f t="shared" si="371"/>
        <v>8804.7653867809095</v>
      </c>
      <c r="AD385" s="5">
        <f t="shared" si="372"/>
        <v>9797.2508531335043</v>
      </c>
      <c r="AE385" s="5">
        <f t="shared" si="373"/>
        <v>0</v>
      </c>
      <c r="AF385" s="5">
        <f t="shared" si="374"/>
        <v>0</v>
      </c>
      <c r="AG385" s="5">
        <f t="shared" si="375"/>
        <v>-2629.0165530671861</v>
      </c>
      <c r="AH385" s="5">
        <f t="shared" si="376"/>
        <v>0</v>
      </c>
      <c r="AI385" s="5">
        <f t="shared" si="377"/>
        <v>11586.041992960849</v>
      </c>
      <c r="AJ385" s="5">
        <f t="shared" si="378"/>
        <v>-7416.7391864908686</v>
      </c>
      <c r="AK385" s="5">
        <f>IFERROR(SUM(X385:AJ385),-5000)*((Cockpit!$C$3)^0)</f>
        <v>71495.036371502778</v>
      </c>
      <c r="AL385" s="16">
        <f>INDEX('Team forecast'!$B$2:$AO$26,MATCH('Master data'!$B385,'Team forecast'!$B$2:$B$26,0),MATCH('Master data'!AL$1,'Team forecast'!$B$2:$AO$2,0))</f>
        <v>1.1663417361082891</v>
      </c>
      <c r="AM385" s="16">
        <f>INDEX('Team forecast'!$B$2:$AO$26,MATCH('Master data'!$B385,'Team forecast'!$B$2:$B$26,0),MATCH('Master data'!AM$1,'Team forecast'!$B$2:$AO$2,0))</f>
        <v>1.4540238085600701</v>
      </c>
      <c r="AN385" s="16">
        <f>INDEX('Team forecast'!$B$2:$AO$26,MATCH('Master data'!$B385,'Team forecast'!$B$2:$B$26,0),MATCH('Master data'!AN$1,'Team forecast'!$B$2:$AO$2,0))</f>
        <v>0.23362831858407079</v>
      </c>
      <c r="AO385" s="16">
        <f>INDEX('Team forecast'!$B$2:$AO$26,MATCH('Master data'!$B385,'Team forecast'!$B$2:$B$26,0),MATCH('Master data'!AO$1,'Team forecast'!$B$2:$AO$2,0))</f>
        <v>3.1522749624548352</v>
      </c>
      <c r="AP385" s="16">
        <f>INDEX('Team forecast'!$B$2:$AO$26,MATCH('Master data'!$B385,'Team forecast'!$B$2:$B$26,0),MATCH('Master data'!AP$1,'Team forecast'!$B$2:$AO$2,0))</f>
        <v>4.3907692640070541</v>
      </c>
      <c r="AQ385" s="5">
        <f t="shared" si="379"/>
        <v>7000</v>
      </c>
      <c r="AR385" s="5">
        <f>INDEX('Team forecast'!$B$2:$AO$26,MATCH('Master data'!$B385,'Team forecast'!$B$2:$B$26,0),MATCH('Master data'!AR$1,'Team forecast'!$B$2:$AO$2,0))*IF(X385&gt;0,25000,0)</f>
        <v>7079.646017699115</v>
      </c>
      <c r="AS385" s="16">
        <f>INDEX('Team forecast'!$B$2:$AO$26,MATCH('Master data'!$B385,'Team forecast'!$B$2:$B$26,0),MATCH('Master data'!AS$1,'Team forecast'!$B$2:$AO$2,0))*IF(X385&gt;0,5000,0)</f>
        <v>1460.1769911504421</v>
      </c>
      <c r="AT385" s="16">
        <f>INDEX('Team forecast'!$B$2:$AO$26,MATCH('Master data'!$B385,'Team forecast'!$B$2:$B$26,0),MATCH('Master data'!AT$1,'Team forecast'!$B$2:$AO$2,0))*IF(X385&gt;0,-15000,0)</f>
        <v>-6371.6814159292016</v>
      </c>
      <c r="AU385" s="5">
        <f t="shared" si="380"/>
        <v>37831.557365753913</v>
      </c>
      <c r="AV385" s="5">
        <f t="shared" si="381"/>
        <v>8863.5664823961597</v>
      </c>
      <c r="AW385" s="5">
        <f t="shared" si="382"/>
        <v>9862.6800904697538</v>
      </c>
      <c r="AX385" s="5">
        <f t="shared" si="383"/>
        <v>0</v>
      </c>
      <c r="AY385" s="5">
        <f t="shared" si="384"/>
        <v>0</v>
      </c>
      <c r="AZ385" s="5">
        <f t="shared" si="385"/>
        <v>-2629.0165530671861</v>
      </c>
      <c r="BA385" s="5">
        <f t="shared" si="386"/>
        <v>0</v>
      </c>
      <c r="BB385" s="5">
        <f t="shared" si="387"/>
        <v>11663.417361082891</v>
      </c>
      <c r="BC385" s="5">
        <f t="shared" si="388"/>
        <v>-11632.190468480561</v>
      </c>
      <c r="BD385" s="5">
        <f t="shared" si="389"/>
        <v>63128.155871075331</v>
      </c>
      <c r="BE385" s="16">
        <f>INDEX('Team forecast'!$B$2:$AO$26,MATCH('Master data'!$B385,'Team forecast'!$B$2:$B$26,0),MATCH('Master data'!BE$1,'Team forecast'!$B$2:$AO$2,0))</f>
        <v>0</v>
      </c>
      <c r="BF385" s="16">
        <f>INDEX('Team forecast'!$B$2:$AO$26,MATCH('Master data'!$B385,'Team forecast'!$B$2:$B$26,0),MATCH('Master data'!BF$1,'Team forecast'!$B$2:$AO$2,0))</f>
        <v>0</v>
      </c>
      <c r="BG385" s="16">
        <f>INDEX('Team forecast'!$B$2:$AO$26,MATCH('Master data'!$B385,'Team forecast'!$B$2:$B$26,0),MATCH('Master data'!BG$1,'Team forecast'!$B$2:$AO$2,0))</f>
        <v>0</v>
      </c>
      <c r="BH385" s="16">
        <f>INDEX('Team forecast'!$B$2:$AO$26,MATCH('Master data'!$B385,'Team forecast'!$B$2:$B$26,0),MATCH('Master data'!BH$1,'Team forecast'!$B$2:$AO$2,0))</f>
        <v>0</v>
      </c>
      <c r="BI385" s="16">
        <f>INDEX('Team forecast'!$B$2:$AO$26,MATCH('Master data'!$B385,'Team forecast'!$B$2:$B$26,0),MATCH('Master data'!BI$1,'Team forecast'!$B$2:$AO$2,0))</f>
        <v>0</v>
      </c>
      <c r="BJ385" s="5">
        <f t="shared" si="390"/>
        <v>7000</v>
      </c>
      <c r="BK385" s="5">
        <f>INDEX('Team forecast'!$R$3:$BH$26,MATCH($B385,'Team forecast'!$B$3:$B$26,0),MATCH(BK$1,'Team forecast'!$R$2:$BH$2,0))*IF($X385&gt;0,25000,0)</f>
        <v>0</v>
      </c>
      <c r="BL385" s="5">
        <f>INDEX('Team forecast'!$R$3:$BH$26,MATCH($B385,'Team forecast'!$B$3:$B$26,0),MATCH(BL$1,'Team forecast'!$R$2:$BH$2,0))*IF($X385&gt;0,5000,0)</f>
        <v>0</v>
      </c>
      <c r="BM385" s="5">
        <f>INDEX('Team forecast'!$R$3:$BH$26,MATCH($B385,'Team forecast'!$B$3:$B$26,0),MATCH(BM$1,'Team forecast'!$R$2:$BH$2,0))*IF($X385&gt;0,-15000,0)</f>
        <v>0</v>
      </c>
      <c r="BN385" s="5">
        <f t="shared" si="391"/>
        <v>0</v>
      </c>
      <c r="BO385" s="5">
        <f t="shared" si="392"/>
        <v>0</v>
      </c>
      <c r="BP385" s="5">
        <f t="shared" si="393"/>
        <v>0</v>
      </c>
      <c r="BQ385" s="5">
        <f t="shared" si="394"/>
        <v>0</v>
      </c>
      <c r="BR385" s="5">
        <f t="shared" si="395"/>
        <v>0</v>
      </c>
      <c r="BS385" s="5">
        <f t="shared" si="396"/>
        <v>-2629.0165530671861</v>
      </c>
      <c r="BT385" s="5">
        <f t="shared" si="397"/>
        <v>0</v>
      </c>
      <c r="BU385" s="5">
        <f t="shared" si="398"/>
        <v>0</v>
      </c>
      <c r="BV385" s="5">
        <f t="shared" si="399"/>
        <v>0</v>
      </c>
      <c r="BW385" s="5">
        <f t="shared" si="400"/>
        <v>0</v>
      </c>
      <c r="BX385" s="5">
        <f t="shared" si="401"/>
        <v>67311.596121289054</v>
      </c>
      <c r="BY385" s="5">
        <f t="shared" si="402"/>
        <v>201934.78836386715</v>
      </c>
      <c r="BZ385" s="5">
        <f>MAX(INDEX('Team forecast'!$R$3:$BH$26,MATCH($B385,'Team forecast'!$B$3:$B$26,0),MATCH(BZ$1,'Team forecast'!$R$2:$BH$2,0))*($BX385)-(1-INDEX('Team forecast'!$R$3:$BH$26,MATCH($B385,'Team forecast'!$B$3:$B$26,0),MATCH(BZ$1,'Team forecast'!$R$2:$BH$2,0)))*(BY385+CH385)*0.01,-5000)</f>
        <v>5696.7147271994836</v>
      </c>
      <c r="CA385" s="5">
        <f>MAX(INDEX('Team forecast'!$R$3:$BH$26,MATCH($B385,'Team forecast'!$B$3:$B$26,0),MATCH(CA$1,'Team forecast'!$R$2:$BH$2,0))*$BX385-(1-INDEX('Team forecast'!$R$3:$BH$26,MATCH($B385,'Team forecast'!$B$3:$B$26,0),MATCH(CA$1,'Team forecast'!$R$2:$BH$2,0)))*(BY385+BX385+CH385)*0.01,-5000)</f>
        <v>-5000</v>
      </c>
      <c r="CB385" s="5">
        <f>MAX(INDEX('Team forecast'!$R$3:$BH$26,MATCH($B385,'Team forecast'!$B$3:$B$26,0),MATCH(CB$1,'Team forecast'!$R$2:$BH$2,0))*$BX385-(1-INDEX('Team forecast'!$R$3:$BH$26,MATCH($B385,'Team forecast'!$B$3:$B$26,0),MATCH(CB$1,'Team forecast'!$R$2:$BH$2,0)))*(BY385+BX385*2+CH385)*0.01,0)</f>
        <v>0</v>
      </c>
      <c r="CC385" s="5">
        <v>0</v>
      </c>
      <c r="CD385" s="5">
        <f>+AK385+BD385*Cockpit!$C$3+BW385*Cockpit!$C$3^2+BZ385*Cockpit!$C$3^3+CA385*Cockpit!$C$3^4+CB385*Cockpit!$C$3^5+CC385*Cockpit!$C$3^6</f>
        <v>114280.73477262445</v>
      </c>
      <c r="CE385" s="5"/>
      <c r="CF385" s="5"/>
      <c r="CG385" s="5">
        <v>0</v>
      </c>
      <c r="CH385" s="5">
        <f t="shared" si="403"/>
        <v>3968000</v>
      </c>
      <c r="CI385" s="5">
        <f t="shared" si="404"/>
        <v>3968000</v>
      </c>
      <c r="CJ385" s="1">
        <f t="shared" si="405"/>
        <v>2.9000000000000001E-2</v>
      </c>
      <c r="CK385" s="5">
        <f>RANK(CD385,$CD$2:$CD$622)+COUNTIF($CD$2:$CD385,$CD385)-1</f>
        <v>76</v>
      </c>
      <c r="CL385" s="5">
        <f>RANK(CJ385,$CJ$2:$CJ$622)+COUNTIF($CJ$2:$CJ385,$CJ385)-1</f>
        <v>67</v>
      </c>
    </row>
    <row r="386" spans="1:90" x14ac:dyDescent="0.3">
      <c r="A386" t="str">
        <f>Players!P387</f>
        <v>Matvei Safonov</v>
      </c>
      <c r="B386" t="str">
        <f>Players!G387</f>
        <v>Russia</v>
      </c>
      <c r="C386" t="str">
        <f>Players!AB387</f>
        <v>Goalkeeper</v>
      </c>
      <c r="D386" s="1"/>
      <c r="F386" t="str">
        <f>IFERROR(INDEX(Lookup!B:B,MATCH(INDEX(Players!C:C,MATCH(E386,Players!A:A,0)),Lookup!D:D,0)),"")</f>
        <v/>
      </c>
      <c r="G386">
        <f>IF(Players!AC387=0,10000000,Players!AC387)</f>
        <v>2995000</v>
      </c>
      <c r="H386" s="16">
        <f>INDEX('Team forecast'!$B$2:$AO$26,MATCH('Master data'!$B386,'Team forecast'!$B$2:$B$26,0),MATCH('Master data'!H$1,'Team forecast'!$B$2:$AO$2,0))</f>
        <v>1.5209364700383743</v>
      </c>
      <c r="I386" s="16">
        <f>INDEX('Team forecast'!$B$2:$AO$26,MATCH('Master data'!$B386,'Team forecast'!$B$2:$B$26,0),MATCH('Master data'!I$1,'Team forecast'!$B$2:$AO$2,0))</f>
        <v>0.70247217008251406</v>
      </c>
      <c r="J386" s="16">
        <f>INDEX('Team forecast'!$B$2:$AO$26,MATCH('Master data'!$B386,'Team forecast'!$B$2:$B$26,0),MATCH('Master data'!J$1,'Team forecast'!$B$2:$AO$2,0))</f>
        <v>0.49535917668180812</v>
      </c>
      <c r="K386" s="16">
        <f>INDEX('Team forecast'!$B$2:$AO$26,MATCH('Master data'!$B386,'Team forecast'!$B$2:$B$26,0),MATCH('Master data'!K$1,'Team forecast'!$B$2:$AO$2,0))</f>
        <v>4.5628094101151229</v>
      </c>
      <c r="L386" s="16">
        <f>INDEX('Team forecast'!$B$2:$AO$26,MATCH('Master data'!$B386,'Team forecast'!$B$2:$B$26,0),MATCH('Master data'!L$1,'Team forecast'!$B$2:$AO$2,0))</f>
        <v>2.3923352925187715</v>
      </c>
      <c r="M386">
        <f>IF(Players!BC387=1,95,0)</f>
        <v>0</v>
      </c>
      <c r="N386" s="2">
        <f>Players!BN387</f>
        <v>0</v>
      </c>
      <c r="O386" s="2">
        <f>Players!BO387</f>
        <v>0</v>
      </c>
      <c r="P386" s="2">
        <f>Players!BP387</f>
        <v>0</v>
      </c>
      <c r="Q386" s="2">
        <f>Players!BQ387</f>
        <v>1.3513513513513513E-2</v>
      </c>
      <c r="R386" s="2">
        <f>Players!BR387</f>
        <v>0</v>
      </c>
      <c r="S386" s="2">
        <f t="shared" si="364"/>
        <v>1.5209364700383743</v>
      </c>
      <c r="T386" s="2">
        <f t="shared" si="365"/>
        <v>0.70247217008251406</v>
      </c>
      <c r="U386" s="16">
        <f>INDEX('Team forecast'!$B$2:$AO$26,MATCH('Master data'!$B386,'Team forecast'!$B$2:$B$26,0),MATCH('Master data'!U$1,'Team forecast'!$B$2:$AO$2,0))</f>
        <v>0.56654851943847506</v>
      </c>
      <c r="V386" s="16">
        <f>INDEX('Team forecast'!$B$2:$AO$26,MATCH('Master data'!$B386,'Team forecast'!$B$2:$B$26,0),MATCH('Master data'!V$1,'Team forecast'!$B$2:$AO$2,0))</f>
        <v>0.27032457927492948</v>
      </c>
      <c r="W386" s="16">
        <f>INDEX('Team forecast'!$B$2:$AO$26,MATCH('Master data'!$B386,'Team forecast'!$B$2:$B$26,0),MATCH('Master data'!W$1,'Team forecast'!$B$2:$AO$2,0))</f>
        <v>0.1631269012865954</v>
      </c>
      <c r="X386" s="5">
        <f t="shared" si="366"/>
        <v>-5000</v>
      </c>
      <c r="Y386" s="5">
        <f t="shared" si="367"/>
        <v>0</v>
      </c>
      <c r="Z386" s="5">
        <f t="shared" si="368"/>
        <v>0</v>
      </c>
      <c r="AA386" s="5">
        <f t="shared" si="369"/>
        <v>0</v>
      </c>
      <c r="AB386" s="5">
        <f t="shared" si="370"/>
        <v>0</v>
      </c>
      <c r="AC386" s="5">
        <f t="shared" si="371"/>
        <v>0</v>
      </c>
      <c r="AD386" s="5">
        <f t="shared" si="372"/>
        <v>0</v>
      </c>
      <c r="AE386" s="5">
        <f t="shared" si="373"/>
        <v>37151.938251135609</v>
      </c>
      <c r="AF386" s="5">
        <f t="shared" si="374"/>
        <v>8449.3156121812881</v>
      </c>
      <c r="AG386" s="5">
        <f t="shared" si="375"/>
        <v>0</v>
      </c>
      <c r="AH386" s="5">
        <f t="shared" si="376"/>
        <v>0</v>
      </c>
      <c r="AI386" s="5">
        <f t="shared" si="377"/>
        <v>0</v>
      </c>
      <c r="AJ386" s="5">
        <f t="shared" si="378"/>
        <v>0</v>
      </c>
      <c r="AK386" s="5">
        <f>IFERROR(SUM(X386:AJ386),-5000)*((Cockpit!$C$3)^0)</f>
        <v>40601.253863316895</v>
      </c>
      <c r="AL386" s="16">
        <f>INDEX('Team forecast'!$B$2:$AO$26,MATCH('Master data'!$B386,'Team forecast'!$B$2:$B$26,0),MATCH('Master data'!AL$1,'Team forecast'!$B$2:$AO$2,0))</f>
        <v>0.9840391469881502</v>
      </c>
      <c r="AM386" s="16">
        <f>INDEX('Team forecast'!$B$2:$AO$26,MATCH('Master data'!$B386,'Team forecast'!$B$2:$B$26,0),MATCH('Master data'!AM$1,'Team forecast'!$B$2:$AO$2,0))</f>
        <v>1.4540427762338861</v>
      </c>
      <c r="AN386" s="16">
        <f>INDEX('Team forecast'!$B$2:$AO$26,MATCH('Master data'!$B386,'Team forecast'!$B$2:$B$26,0),MATCH('Master data'!AN$1,'Team forecast'!$B$2:$AO$2,0))</f>
        <v>0.23362388724035599</v>
      </c>
      <c r="AO386" s="16">
        <f>INDEX('Team forecast'!$B$2:$AO$26,MATCH('Master data'!$B386,'Team forecast'!$B$2:$B$26,0),MATCH('Master data'!AO$1,'Team forecast'!$B$2:$AO$2,0))</f>
        <v>2.9521174409644506</v>
      </c>
      <c r="AP386" s="16">
        <f>INDEX('Team forecast'!$B$2:$AO$26,MATCH('Master data'!$B386,'Team forecast'!$B$2:$B$26,0),MATCH('Master data'!AP$1,'Team forecast'!$B$2:$AO$2,0))</f>
        <v>4.9518799442370804</v>
      </c>
      <c r="AQ386" s="5">
        <f t="shared" si="379"/>
        <v>-5000</v>
      </c>
      <c r="AR386" s="5">
        <f>INDEX('Team forecast'!$B$2:$AO$26,MATCH('Master data'!$B386,'Team forecast'!$B$2:$B$26,0),MATCH('Master data'!AR$1,'Team forecast'!$B$2:$AO$2,0))*IF(X386&gt;0,25000,0)</f>
        <v>0</v>
      </c>
      <c r="AS386" s="16">
        <f>INDEX('Team forecast'!$B$2:$AO$26,MATCH('Master data'!$B386,'Team forecast'!$B$2:$B$26,0),MATCH('Master data'!AS$1,'Team forecast'!$B$2:$AO$2,0))*IF(X386&gt;0,5000,0)</f>
        <v>0</v>
      </c>
      <c r="AT386" s="16">
        <f>INDEX('Team forecast'!$B$2:$AO$26,MATCH('Master data'!$B386,'Team forecast'!$B$2:$B$26,0),MATCH('Master data'!AT$1,'Team forecast'!$B$2:$AO$2,0))*IF(X386&gt;0,-15000,0)</f>
        <v>0</v>
      </c>
      <c r="AU386" s="5">
        <f t="shared" si="380"/>
        <v>0</v>
      </c>
      <c r="AV386" s="5">
        <f t="shared" si="381"/>
        <v>0</v>
      </c>
      <c r="AW386" s="5">
        <f t="shared" si="382"/>
        <v>0</v>
      </c>
      <c r="AX386" s="5">
        <f t="shared" si="383"/>
        <v>17521.791543026698</v>
      </c>
      <c r="AY386" s="5">
        <f t="shared" si="384"/>
        <v>17489.185840015969</v>
      </c>
      <c r="AZ386" s="5">
        <f t="shared" si="385"/>
        <v>0</v>
      </c>
      <c r="BA386" s="5">
        <f t="shared" si="386"/>
        <v>0</v>
      </c>
      <c r="BB386" s="5">
        <f t="shared" si="387"/>
        <v>0</v>
      </c>
      <c r="BC386" s="5">
        <f t="shared" si="388"/>
        <v>0</v>
      </c>
      <c r="BD386" s="5">
        <f t="shared" si="389"/>
        <v>30010.977383042667</v>
      </c>
      <c r="BE386" s="16">
        <f>INDEX('Team forecast'!$B$2:$AO$26,MATCH('Master data'!$B386,'Team forecast'!$B$2:$B$26,0),MATCH('Master data'!BE$1,'Team forecast'!$B$2:$AO$2,0))</f>
        <v>0</v>
      </c>
      <c r="BF386" s="16">
        <f>INDEX('Team forecast'!$B$2:$AO$26,MATCH('Master data'!$B386,'Team forecast'!$B$2:$B$26,0),MATCH('Master data'!BF$1,'Team forecast'!$B$2:$AO$2,0))</f>
        <v>0</v>
      </c>
      <c r="BG386" s="16">
        <f>INDEX('Team forecast'!$B$2:$AO$26,MATCH('Master data'!$B386,'Team forecast'!$B$2:$B$26,0),MATCH('Master data'!BG$1,'Team forecast'!$B$2:$AO$2,0))</f>
        <v>0</v>
      </c>
      <c r="BH386" s="16">
        <f>INDEX('Team forecast'!$B$2:$AO$26,MATCH('Master data'!$B386,'Team forecast'!$B$2:$B$26,0),MATCH('Master data'!BH$1,'Team forecast'!$B$2:$AO$2,0))</f>
        <v>0</v>
      </c>
      <c r="BI386" s="16">
        <f>INDEX('Team forecast'!$B$2:$AO$26,MATCH('Master data'!$B386,'Team forecast'!$B$2:$B$26,0),MATCH('Master data'!BI$1,'Team forecast'!$B$2:$AO$2,0))</f>
        <v>0</v>
      </c>
      <c r="BJ386" s="5">
        <f t="shared" si="390"/>
        <v>-5000</v>
      </c>
      <c r="BK386" s="5">
        <f>INDEX('Team forecast'!$R$3:$BH$26,MATCH($B386,'Team forecast'!$B$3:$B$26,0),MATCH(BK$1,'Team forecast'!$R$2:$BH$2,0))*IF($X386&gt;0,25000,0)</f>
        <v>0</v>
      </c>
      <c r="BL386" s="5">
        <f>INDEX('Team forecast'!$R$3:$BH$26,MATCH($B386,'Team forecast'!$B$3:$B$26,0),MATCH(BL$1,'Team forecast'!$R$2:$BH$2,0))*IF($X386&gt;0,5000,0)</f>
        <v>0</v>
      </c>
      <c r="BM386" s="5">
        <f>INDEX('Team forecast'!$R$3:$BH$26,MATCH($B386,'Team forecast'!$B$3:$B$26,0),MATCH(BM$1,'Team forecast'!$R$2:$BH$2,0))*IF($X386&gt;0,-15000,0)</f>
        <v>0</v>
      </c>
      <c r="BN386" s="5">
        <f t="shared" si="391"/>
        <v>0</v>
      </c>
      <c r="BO386" s="5">
        <f t="shared" si="392"/>
        <v>0</v>
      </c>
      <c r="BP386" s="5">
        <f t="shared" si="393"/>
        <v>0</v>
      </c>
      <c r="BQ386" s="5">
        <f t="shared" si="394"/>
        <v>0</v>
      </c>
      <c r="BR386" s="5">
        <f t="shared" si="395"/>
        <v>0</v>
      </c>
      <c r="BS386" s="5">
        <f t="shared" si="396"/>
        <v>0</v>
      </c>
      <c r="BT386" s="5">
        <f t="shared" si="397"/>
        <v>0</v>
      </c>
      <c r="BU386" s="5">
        <f t="shared" si="398"/>
        <v>0</v>
      </c>
      <c r="BV386" s="5">
        <f t="shared" si="399"/>
        <v>0</v>
      </c>
      <c r="BW386" s="5">
        <f t="shared" si="400"/>
        <v>0</v>
      </c>
      <c r="BX386" s="5">
        <f t="shared" si="401"/>
        <v>35306.11562317978</v>
      </c>
      <c r="BY386" s="5">
        <f t="shared" si="402"/>
        <v>105918.34686953934</v>
      </c>
      <c r="BZ386" s="5">
        <f>MAX(INDEX('Team forecast'!$R$3:$BH$26,MATCH($B386,'Team forecast'!$B$3:$B$26,0),MATCH(BZ$1,'Team forecast'!$R$2:$BH$2,0))*($BX386)-(1-INDEX('Team forecast'!$R$3:$BH$26,MATCH($B386,'Team forecast'!$B$3:$B$26,0),MATCH(BZ$1,'Team forecast'!$R$2:$BH$2,0)))*(BY386+CH386)*0.01,-5000)</f>
        <v>569.53038457848925</v>
      </c>
      <c r="CA386" s="5">
        <f>MAX(INDEX('Team forecast'!$R$3:$BH$26,MATCH($B386,'Team forecast'!$B$3:$B$26,0),MATCH(CA$1,'Team forecast'!$R$2:$BH$2,0))*$BX386-(1-INDEX('Team forecast'!$R$3:$BH$26,MATCH($B386,'Team forecast'!$B$3:$B$26,0),MATCH(CA$1,'Team forecast'!$R$2:$BH$2,0)))*(BY386+BX386+CH386)*0.01,-5000)</f>
        <v>-5000</v>
      </c>
      <c r="CB386" s="5">
        <f>MAX(INDEX('Team forecast'!$R$3:$BH$26,MATCH($B386,'Team forecast'!$B$3:$B$26,0),MATCH(CB$1,'Team forecast'!$R$2:$BH$2,0))*$BX386-(1-INDEX('Team forecast'!$R$3:$BH$26,MATCH($B386,'Team forecast'!$B$3:$B$26,0),MATCH(CB$1,'Team forecast'!$R$2:$BH$2,0)))*(BY386+BX386*2+CH386)*0.01,0)</f>
        <v>0</v>
      </c>
      <c r="CC386" s="5">
        <v>0</v>
      </c>
      <c r="CD386" s="5">
        <f>+AK386+BD386*Cockpit!$C$3+BW386*Cockpit!$C$3^2+BZ386*Cockpit!$C$3^3+CA386*Cockpit!$C$3^4+CB386*Cockpit!$C$3^5+CC386*Cockpit!$C$3^6</f>
        <v>59789.667541269824</v>
      </c>
      <c r="CE386" s="5"/>
      <c r="CF386" s="5"/>
      <c r="CG386" s="5">
        <v>0</v>
      </c>
      <c r="CH386" s="5">
        <f t="shared" si="403"/>
        <v>2995000</v>
      </c>
      <c r="CI386" s="5">
        <f t="shared" si="404"/>
        <v>2995000</v>
      </c>
      <c r="CJ386" s="1">
        <f t="shared" si="405"/>
        <v>0.02</v>
      </c>
      <c r="CK386" s="5">
        <f>RANK(CD386,$CD$2:$CD$622)+COUNTIF($CD$2:$CD386,$CD386)-1</f>
        <v>152</v>
      </c>
      <c r="CL386" s="5">
        <f>RANK(CJ386,$CJ$2:$CJ$622)+COUNTIF($CJ$2:$CJ386,$CJ386)-1</f>
        <v>126</v>
      </c>
    </row>
    <row r="387" spans="1:90" x14ac:dyDescent="0.3">
      <c r="A387" t="str">
        <f>Players!P388</f>
        <v>Fedor Kudryashov</v>
      </c>
      <c r="B387" t="str">
        <f>Players!G388</f>
        <v>Russia</v>
      </c>
      <c r="C387" t="str">
        <f>Players!AB388</f>
        <v>Defense</v>
      </c>
      <c r="D387" s="1"/>
      <c r="F387" t="str">
        <f>IFERROR(INDEX(Lookup!B:B,MATCH(INDEX(Players!C:C,MATCH(E387,Players!A:A,0)),Lookup!D:D,0)),"")</f>
        <v/>
      </c>
      <c r="G387">
        <f>IF(Players!AC388=0,10000000,Players!AC388)</f>
        <v>2995000</v>
      </c>
      <c r="H387" s="16">
        <f>INDEX('Team forecast'!$B$2:$AO$26,MATCH('Master data'!$B387,'Team forecast'!$B$2:$B$26,0),MATCH('Master data'!H$1,'Team forecast'!$B$2:$AO$2,0))</f>
        <v>1.5209364700383743</v>
      </c>
      <c r="I387" s="16">
        <f>INDEX('Team forecast'!$B$2:$AO$26,MATCH('Master data'!$B387,'Team forecast'!$B$2:$B$26,0),MATCH('Master data'!I$1,'Team forecast'!$B$2:$AO$2,0))</f>
        <v>0.70247217008251406</v>
      </c>
      <c r="J387" s="16">
        <f>INDEX('Team forecast'!$B$2:$AO$26,MATCH('Master data'!$B387,'Team forecast'!$B$2:$B$26,0),MATCH('Master data'!J$1,'Team forecast'!$B$2:$AO$2,0))</f>
        <v>0.49535917668180812</v>
      </c>
      <c r="K387" s="16">
        <f>INDEX('Team forecast'!$B$2:$AO$26,MATCH('Master data'!$B387,'Team forecast'!$B$2:$B$26,0),MATCH('Master data'!K$1,'Team forecast'!$B$2:$AO$2,0))</f>
        <v>4.5628094101151229</v>
      </c>
      <c r="L387" s="16">
        <f>INDEX('Team forecast'!$B$2:$AO$26,MATCH('Master data'!$B387,'Team forecast'!$B$2:$B$26,0),MATCH('Master data'!L$1,'Team forecast'!$B$2:$AO$2,0))</f>
        <v>2.3923352925187715</v>
      </c>
      <c r="M387">
        <f>IF(Players!BC388=1,95,0)</f>
        <v>0</v>
      </c>
      <c r="N387" s="2">
        <f>Players!BN388</f>
        <v>0</v>
      </c>
      <c r="O387" s="2">
        <f>Players!BO388</f>
        <v>0</v>
      </c>
      <c r="P387" s="2">
        <f>Players!BP388</f>
        <v>0</v>
      </c>
      <c r="Q387" s="2">
        <f>Players!BQ388</f>
        <v>0.12837237963576273</v>
      </c>
      <c r="R387" s="2">
        <f>Players!BR388</f>
        <v>0</v>
      </c>
      <c r="S387" s="2">
        <f t="shared" ref="S387:S450" si="406">H387</f>
        <v>1.5209364700383743</v>
      </c>
      <c r="T387" s="2">
        <f t="shared" ref="T387:T450" si="407">I387</f>
        <v>0.70247217008251406</v>
      </c>
      <c r="U387" s="16">
        <f>INDEX('Team forecast'!$B$2:$AO$26,MATCH('Master data'!$B387,'Team forecast'!$B$2:$B$26,0),MATCH('Master data'!U$1,'Team forecast'!$B$2:$AO$2,0))</f>
        <v>0.56654851943847506</v>
      </c>
      <c r="V387" s="16">
        <f>INDEX('Team forecast'!$B$2:$AO$26,MATCH('Master data'!$B387,'Team forecast'!$B$2:$B$26,0),MATCH('Master data'!V$1,'Team forecast'!$B$2:$AO$2,0))</f>
        <v>0.27032457927492948</v>
      </c>
      <c r="W387" s="16">
        <f>INDEX('Team forecast'!$B$2:$AO$26,MATCH('Master data'!$B387,'Team forecast'!$B$2:$B$26,0),MATCH('Master data'!W$1,'Team forecast'!$B$2:$AO$2,0))</f>
        <v>0.1631269012865954</v>
      </c>
      <c r="X387" s="5">
        <f t="shared" ref="X387:X450" si="408">IF(M387&gt;95,7000*2,IF(M387&gt;0,7000,-5000))</f>
        <v>-5000</v>
      </c>
      <c r="Y387" s="5">
        <f t="shared" ref="Y387:Y450" si="409">IF($X387&gt;0,U387*25000,0)</f>
        <v>0</v>
      </c>
      <c r="Z387" s="5">
        <f t="shared" ref="Z387:Z450" si="410">IF($X387&gt;0,V387*5000,0)</f>
        <v>0</v>
      </c>
      <c r="AA387" s="5">
        <f t="shared" ref="AA387:AA450" si="411">IF($X387&gt;0,W387*(-15000),0)</f>
        <v>0</v>
      </c>
      <c r="AB387" s="5">
        <f t="shared" ref="AB387:AB450" si="412">IF($C387="Defense",$N387*150000,IF($C387="Midfield",$N387*125000,IF($C387="Striker",$N387*100000,0)))*$H387</f>
        <v>0</v>
      </c>
      <c r="AC387" s="5">
        <f t="shared" ref="AC387:AC450" si="413">$O387*50000*H387</f>
        <v>0</v>
      </c>
      <c r="AD387" s="5">
        <f t="shared" ref="AD387:AD450" si="414">$P387*K387*10000</f>
        <v>0</v>
      </c>
      <c r="AE387" s="5">
        <f t="shared" ref="AE387:AE450" si="415">IF($C387="Goalkeeper",J387*75000,IF($C387="Defense",J387*50000,0))</f>
        <v>24767.958834090405</v>
      </c>
      <c r="AF387" s="5">
        <f t="shared" ref="AF387:AF450" si="416">IF($C387="Goalkeeper",(L387-I387)*5000,0)</f>
        <v>0</v>
      </c>
      <c r="AG387" s="5">
        <f t="shared" ref="AG387:AG450" si="417">IF(M387&gt;0,Q387*(-20000),0)</f>
        <v>0</v>
      </c>
      <c r="AH387" s="5">
        <f t="shared" ref="AH387:AH450" si="418">IF(M387&gt;0,R387*(-50000),0)</f>
        <v>0</v>
      </c>
      <c r="AI387" s="5">
        <f t="shared" ref="AI387:AI450" si="419">IF(M387&gt;0,S387*10000,0)</f>
        <v>0</v>
      </c>
      <c r="AJ387" s="5">
        <f t="shared" ref="AJ387:AJ450" si="420">IF(M387&gt;0,T387*(-8000),0)</f>
        <v>0</v>
      </c>
      <c r="AK387" s="5">
        <f>IFERROR(SUM(X387:AJ387),-5000)*((Cockpit!$C$3)^0)</f>
        <v>19767.958834090405</v>
      </c>
      <c r="AL387" s="16">
        <f>INDEX('Team forecast'!$B$2:$AO$26,MATCH('Master data'!$B387,'Team forecast'!$B$2:$B$26,0),MATCH('Master data'!AL$1,'Team forecast'!$B$2:$AO$2,0))</f>
        <v>0.9840391469881502</v>
      </c>
      <c r="AM387" s="16">
        <f>INDEX('Team forecast'!$B$2:$AO$26,MATCH('Master data'!$B387,'Team forecast'!$B$2:$B$26,0),MATCH('Master data'!AM$1,'Team forecast'!$B$2:$AO$2,0))</f>
        <v>1.4540427762338861</v>
      </c>
      <c r="AN387" s="16">
        <f>INDEX('Team forecast'!$B$2:$AO$26,MATCH('Master data'!$B387,'Team forecast'!$B$2:$B$26,0),MATCH('Master data'!AN$1,'Team forecast'!$B$2:$AO$2,0))</f>
        <v>0.23362388724035599</v>
      </c>
      <c r="AO387" s="16">
        <f>INDEX('Team forecast'!$B$2:$AO$26,MATCH('Master data'!$B387,'Team forecast'!$B$2:$B$26,0),MATCH('Master data'!AO$1,'Team forecast'!$B$2:$AO$2,0))</f>
        <v>2.9521174409644506</v>
      </c>
      <c r="AP387" s="16">
        <f>INDEX('Team forecast'!$B$2:$AO$26,MATCH('Master data'!$B387,'Team forecast'!$B$2:$B$26,0),MATCH('Master data'!AP$1,'Team forecast'!$B$2:$AO$2,0))</f>
        <v>4.9518799442370804</v>
      </c>
      <c r="AQ387" s="5">
        <f t="shared" ref="AQ387:AQ450" si="421">X387</f>
        <v>-5000</v>
      </c>
      <c r="AR387" s="5">
        <f>INDEX('Team forecast'!$B$2:$AO$26,MATCH('Master data'!$B387,'Team forecast'!$B$2:$B$26,0),MATCH('Master data'!AR$1,'Team forecast'!$B$2:$AO$2,0))*IF(X387&gt;0,25000,0)</f>
        <v>0</v>
      </c>
      <c r="AS387" s="16">
        <f>INDEX('Team forecast'!$B$2:$AO$26,MATCH('Master data'!$B387,'Team forecast'!$B$2:$B$26,0),MATCH('Master data'!AS$1,'Team forecast'!$B$2:$AO$2,0))*IF(X387&gt;0,5000,0)</f>
        <v>0</v>
      </c>
      <c r="AT387" s="16">
        <f>INDEX('Team forecast'!$B$2:$AO$26,MATCH('Master data'!$B387,'Team forecast'!$B$2:$B$26,0),MATCH('Master data'!AT$1,'Team forecast'!$B$2:$AO$2,0))*IF(X387&gt;0,-15000,0)</f>
        <v>0</v>
      </c>
      <c r="AU387" s="5">
        <f t="shared" ref="AU387:AU450" si="422">IF($C387="Defense",$N387*150000,IF($C387="Midfield",$N387*125000,IF($C387="Striker",$N387*100000,0)))*$AL387</f>
        <v>0</v>
      </c>
      <c r="AV387" s="5">
        <f t="shared" ref="AV387:AV450" si="423">$O387*50000*AL387</f>
        <v>0</v>
      </c>
      <c r="AW387" s="5">
        <f t="shared" ref="AW387:AW450" si="424">$P387*AO387*10000</f>
        <v>0</v>
      </c>
      <c r="AX387" s="5">
        <f t="shared" ref="AX387:AX450" si="425">IF($C387="Goalkeeper",AN387*75000,IF($C387="Defense",AN387*50000,0))</f>
        <v>11681.194362017799</v>
      </c>
      <c r="AY387" s="5">
        <f t="shared" ref="AY387:AY450" si="426">IF($C387="Goalkeeper",(AP387-AM387)*5000,0)</f>
        <v>0</v>
      </c>
      <c r="AZ387" s="5">
        <f t="shared" ref="AZ387:AZ450" si="427">$AG387</f>
        <v>0</v>
      </c>
      <c r="BA387" s="5">
        <f t="shared" ref="BA387:BA450" si="428">$AH387</f>
        <v>0</v>
      </c>
      <c r="BB387" s="5">
        <f t="shared" ref="BB387:BB450" si="429">IF(X387&gt;0,AL387*10000,0)</f>
        <v>0</v>
      </c>
      <c r="BC387" s="5">
        <f t="shared" ref="BC387:BC450" si="430">IF(X387&gt;0,AM387*(-8000),0)</f>
        <v>0</v>
      </c>
      <c r="BD387" s="5">
        <f t="shared" ref="BD387:BD450" si="431">IFERROR(SUM(AQ387:BC387),0)</f>
        <v>6681.194362017799</v>
      </c>
      <c r="BE387" s="16">
        <f>INDEX('Team forecast'!$B$2:$AO$26,MATCH('Master data'!$B387,'Team forecast'!$B$2:$B$26,0),MATCH('Master data'!BE$1,'Team forecast'!$B$2:$AO$2,0))</f>
        <v>0</v>
      </c>
      <c r="BF387" s="16">
        <f>INDEX('Team forecast'!$B$2:$AO$26,MATCH('Master data'!$B387,'Team forecast'!$B$2:$B$26,0),MATCH('Master data'!BF$1,'Team forecast'!$B$2:$AO$2,0))</f>
        <v>0</v>
      </c>
      <c r="BG387" s="16">
        <f>INDEX('Team forecast'!$B$2:$AO$26,MATCH('Master data'!$B387,'Team forecast'!$B$2:$B$26,0),MATCH('Master data'!BG$1,'Team forecast'!$B$2:$AO$2,0))</f>
        <v>0</v>
      </c>
      <c r="BH387" s="16">
        <f>INDEX('Team forecast'!$B$2:$AO$26,MATCH('Master data'!$B387,'Team forecast'!$B$2:$B$26,0),MATCH('Master data'!BH$1,'Team forecast'!$B$2:$AO$2,0))</f>
        <v>0</v>
      </c>
      <c r="BI387" s="16">
        <f>INDEX('Team forecast'!$B$2:$AO$26,MATCH('Master data'!$B387,'Team forecast'!$B$2:$B$26,0),MATCH('Master data'!BI$1,'Team forecast'!$B$2:$AO$2,0))</f>
        <v>0</v>
      </c>
      <c r="BJ387" s="5">
        <f t="shared" ref="BJ387:BJ450" si="432">AQ387</f>
        <v>-5000</v>
      </c>
      <c r="BK387" s="5">
        <f>INDEX('Team forecast'!$R$3:$BH$26,MATCH($B387,'Team forecast'!$B$3:$B$26,0),MATCH(BK$1,'Team forecast'!$R$2:$BH$2,0))*IF($X387&gt;0,25000,0)</f>
        <v>0</v>
      </c>
      <c r="BL387" s="5">
        <f>INDEX('Team forecast'!$R$3:$BH$26,MATCH($B387,'Team forecast'!$B$3:$B$26,0),MATCH(BL$1,'Team forecast'!$R$2:$BH$2,0))*IF($X387&gt;0,5000,0)</f>
        <v>0</v>
      </c>
      <c r="BM387" s="5">
        <f>INDEX('Team forecast'!$R$3:$BH$26,MATCH($B387,'Team forecast'!$B$3:$B$26,0),MATCH(BM$1,'Team forecast'!$R$2:$BH$2,0))*IF($X387&gt;0,-15000,0)</f>
        <v>0</v>
      </c>
      <c r="BN387" s="5">
        <f t="shared" ref="BN387:BN450" si="433">IF($C387="Defense",$N387*150000,IF($C387="Midfield",$N387*125000,IF($C387="Striker",$N387*100000,0)))*$BE387</f>
        <v>0</v>
      </c>
      <c r="BO387" s="5">
        <f t="shared" ref="BO387:BO450" si="434">$O387*50000*$BE387</f>
        <v>0</v>
      </c>
      <c r="BP387" s="5">
        <f t="shared" ref="BP387:BP450" si="435">$P387*BH387*10000</f>
        <v>0</v>
      </c>
      <c r="BQ387" s="5">
        <f t="shared" ref="BQ387:BQ450" si="436">IF($C387="Goalkeeper",BG387*75000,IF($C387="Defense",BG387*50000,0))</f>
        <v>0</v>
      </c>
      <c r="BR387" s="5">
        <f t="shared" ref="BR387:BR450" si="437">IF($C387="Goalkeeper",(BI387-BF387)*5000,0)</f>
        <v>0</v>
      </c>
      <c r="BS387" s="5">
        <f t="shared" ref="BS387:BS450" si="438">$AG387</f>
        <v>0</v>
      </c>
      <c r="BT387" s="5">
        <f t="shared" ref="BT387:BT450" si="439">$AH387</f>
        <v>0</v>
      </c>
      <c r="BU387" s="5">
        <f t="shared" ref="BU387:BU450" si="440">IF(AQ387&gt;0,BE387*10000,0)</f>
        <v>0</v>
      </c>
      <c r="BV387" s="5">
        <f t="shared" ref="BV387:BV450" si="441">IF(AQ387&gt;0,BF387*(-8000),0)</f>
        <v>0</v>
      </c>
      <c r="BW387" s="5">
        <f t="shared" ref="BW387:BW450" si="442">IFERROR(0,0)</f>
        <v>0</v>
      </c>
      <c r="BX387" s="5">
        <f t="shared" ref="BX387:BX450" si="443">AVERAGE(AK387,BD387)</f>
        <v>13224.576598054102</v>
      </c>
      <c r="BY387" s="5">
        <f t="shared" ref="BY387:BY450" si="444">BX387*3</f>
        <v>39673.729794162304</v>
      </c>
      <c r="BZ387" s="5">
        <f>MAX(INDEX('Team forecast'!$R$3:$BH$26,MATCH($B387,'Team forecast'!$B$3:$B$26,0),MATCH(BZ$1,'Team forecast'!$R$2:$BH$2,0))*($BX387)-(1-INDEX('Team forecast'!$R$3:$BH$26,MATCH($B387,'Team forecast'!$B$3:$B$26,0),MATCH(BZ$1,'Team forecast'!$R$2:$BH$2,0)))*(BY387+CH387)*0.01,-5000)</f>
        <v>-5000</v>
      </c>
      <c r="CA387" s="5">
        <f>MAX(INDEX('Team forecast'!$R$3:$BH$26,MATCH($B387,'Team forecast'!$B$3:$B$26,0),MATCH(CA$1,'Team forecast'!$R$2:$BH$2,0))*$BX387-(1-INDEX('Team forecast'!$R$3:$BH$26,MATCH($B387,'Team forecast'!$B$3:$B$26,0),MATCH(CA$1,'Team forecast'!$R$2:$BH$2,0)))*(BY387+BX387+CH387)*0.01,-5000)</f>
        <v>-5000</v>
      </c>
      <c r="CB387" s="5">
        <f>MAX(INDEX('Team forecast'!$R$3:$BH$26,MATCH($B387,'Team forecast'!$B$3:$B$26,0),MATCH(CB$1,'Team forecast'!$R$2:$BH$2,0))*$BX387-(1-INDEX('Team forecast'!$R$3:$BH$26,MATCH($B387,'Team forecast'!$B$3:$B$26,0),MATCH(CB$1,'Team forecast'!$R$2:$BH$2,0)))*(BY387+BX387*2+CH387)*0.01,0)</f>
        <v>0</v>
      </c>
      <c r="CC387" s="5">
        <v>0</v>
      </c>
      <c r="CD387" s="5">
        <f>+AK387+BD387*Cockpit!$C$3+BW387*Cockpit!$C$3^2+BZ387*Cockpit!$C$3^3+CA387*Cockpit!$C$3^4+CB387*Cockpit!$C$3^5+CC387*Cockpit!$C$3^6</f>
        <v>21752.952606299801</v>
      </c>
      <c r="CE387" s="5"/>
      <c r="CF387" s="5"/>
      <c r="CG387" s="5">
        <v>0</v>
      </c>
      <c r="CH387" s="5">
        <f t="shared" ref="CH387:CH450" si="445">+G387+CG387</f>
        <v>2995000</v>
      </c>
      <c r="CI387" s="5">
        <f t="shared" ref="CI387:CI450" si="446">CH387</f>
        <v>2995000</v>
      </c>
      <c r="CJ387" s="1">
        <f t="shared" ref="CJ387:CJ450" si="447">ROUND(IFERROR(CD387/CI387,-100%),3)</f>
        <v>7.0000000000000001E-3</v>
      </c>
      <c r="CK387" s="5">
        <f>RANK(CD387,$CD$2:$CD$622)+COUNTIF($CD$2:$CD387,$CD387)-1</f>
        <v>300</v>
      </c>
      <c r="CL387" s="5">
        <f>RANK(CJ387,$CJ$2:$CJ$622)+COUNTIF($CJ$2:$CJ387,$CJ387)-1</f>
        <v>304</v>
      </c>
    </row>
    <row r="388" spans="1:90" x14ac:dyDescent="0.3">
      <c r="A388" t="str">
        <f>Players!P389</f>
        <v>Yuri Zhirkov</v>
      </c>
      <c r="B388" t="str">
        <f>Players!G389</f>
        <v>Russia</v>
      </c>
      <c r="C388" t="str">
        <f>Players!AB389</f>
        <v>Defense</v>
      </c>
      <c r="D388" s="1"/>
      <c r="F388" t="str">
        <f>IFERROR(INDEX(Lookup!B:B,MATCH(INDEX(Players!C:C,MATCH(E388,Players!A:A,0)),Lookup!D:D,0)),"")</f>
        <v/>
      </c>
      <c r="G388">
        <f>IF(Players!AC389=0,10000000,Players!AC389)</f>
        <v>3476000</v>
      </c>
      <c r="H388" s="16">
        <f>INDEX('Team forecast'!$B$2:$AO$26,MATCH('Master data'!$B388,'Team forecast'!$B$2:$B$26,0),MATCH('Master data'!H$1,'Team forecast'!$B$2:$AO$2,0))</f>
        <v>1.5209364700383743</v>
      </c>
      <c r="I388" s="16">
        <f>INDEX('Team forecast'!$B$2:$AO$26,MATCH('Master data'!$B388,'Team forecast'!$B$2:$B$26,0),MATCH('Master data'!I$1,'Team forecast'!$B$2:$AO$2,0))</f>
        <v>0.70247217008251406</v>
      </c>
      <c r="J388" s="16">
        <f>INDEX('Team forecast'!$B$2:$AO$26,MATCH('Master data'!$B388,'Team forecast'!$B$2:$B$26,0),MATCH('Master data'!J$1,'Team forecast'!$B$2:$AO$2,0))</f>
        <v>0.49535917668180812</v>
      </c>
      <c r="K388" s="16">
        <f>INDEX('Team forecast'!$B$2:$AO$26,MATCH('Master data'!$B388,'Team forecast'!$B$2:$B$26,0),MATCH('Master data'!K$1,'Team forecast'!$B$2:$AO$2,0))</f>
        <v>4.5628094101151229</v>
      </c>
      <c r="L388" s="16">
        <f>INDEX('Team forecast'!$B$2:$AO$26,MATCH('Master data'!$B388,'Team forecast'!$B$2:$B$26,0),MATCH('Master data'!L$1,'Team forecast'!$B$2:$AO$2,0))</f>
        <v>2.3923352925187715</v>
      </c>
      <c r="M388">
        <f>IF(Players!BC389=1,95,0)</f>
        <v>0</v>
      </c>
      <c r="N388" s="2">
        <f>Players!BN389</f>
        <v>0</v>
      </c>
      <c r="O388" s="2">
        <f>Players!BO389</f>
        <v>0</v>
      </c>
      <c r="P388" s="2">
        <f>Players!BP389</f>
        <v>0</v>
      </c>
      <c r="Q388" s="2">
        <f>Players!BQ389</f>
        <v>6.8372379635762731E-2</v>
      </c>
      <c r="R388" s="2">
        <f>Players!BR389</f>
        <v>0</v>
      </c>
      <c r="S388" s="2">
        <f t="shared" si="406"/>
        <v>1.5209364700383743</v>
      </c>
      <c r="T388" s="2">
        <f t="shared" si="407"/>
        <v>0.70247217008251406</v>
      </c>
      <c r="U388" s="16">
        <f>INDEX('Team forecast'!$B$2:$AO$26,MATCH('Master data'!$B388,'Team forecast'!$B$2:$B$26,0),MATCH('Master data'!U$1,'Team forecast'!$B$2:$AO$2,0))</f>
        <v>0.56654851943847506</v>
      </c>
      <c r="V388" s="16">
        <f>INDEX('Team forecast'!$B$2:$AO$26,MATCH('Master data'!$B388,'Team forecast'!$B$2:$B$26,0),MATCH('Master data'!V$1,'Team forecast'!$B$2:$AO$2,0))</f>
        <v>0.27032457927492948</v>
      </c>
      <c r="W388" s="16">
        <f>INDEX('Team forecast'!$B$2:$AO$26,MATCH('Master data'!$B388,'Team forecast'!$B$2:$B$26,0),MATCH('Master data'!W$1,'Team forecast'!$B$2:$AO$2,0))</f>
        <v>0.1631269012865954</v>
      </c>
      <c r="X388" s="5">
        <f t="shared" si="408"/>
        <v>-5000</v>
      </c>
      <c r="Y388" s="5">
        <f t="shared" si="409"/>
        <v>0</v>
      </c>
      <c r="Z388" s="5">
        <f t="shared" si="410"/>
        <v>0</v>
      </c>
      <c r="AA388" s="5">
        <f t="shared" si="411"/>
        <v>0</v>
      </c>
      <c r="AB388" s="5">
        <f t="shared" si="412"/>
        <v>0</v>
      </c>
      <c r="AC388" s="5">
        <f t="shared" si="413"/>
        <v>0</v>
      </c>
      <c r="AD388" s="5">
        <f t="shared" si="414"/>
        <v>0</v>
      </c>
      <c r="AE388" s="5">
        <f t="shared" si="415"/>
        <v>24767.958834090405</v>
      </c>
      <c r="AF388" s="5">
        <f t="shared" si="416"/>
        <v>0</v>
      </c>
      <c r="AG388" s="5">
        <f t="shared" si="417"/>
        <v>0</v>
      </c>
      <c r="AH388" s="5">
        <f t="shared" si="418"/>
        <v>0</v>
      </c>
      <c r="AI388" s="5">
        <f t="shared" si="419"/>
        <v>0</v>
      </c>
      <c r="AJ388" s="5">
        <f t="shared" si="420"/>
        <v>0</v>
      </c>
      <c r="AK388" s="5">
        <f>IFERROR(SUM(X388:AJ388),-5000)*((Cockpit!$C$3)^0)</f>
        <v>19767.958834090405</v>
      </c>
      <c r="AL388" s="16">
        <f>INDEX('Team forecast'!$B$2:$AO$26,MATCH('Master data'!$B388,'Team forecast'!$B$2:$B$26,0),MATCH('Master data'!AL$1,'Team forecast'!$B$2:$AO$2,0))</f>
        <v>0.9840391469881502</v>
      </c>
      <c r="AM388" s="16">
        <f>INDEX('Team forecast'!$B$2:$AO$26,MATCH('Master data'!$B388,'Team forecast'!$B$2:$B$26,0),MATCH('Master data'!AM$1,'Team forecast'!$B$2:$AO$2,0))</f>
        <v>1.4540427762338861</v>
      </c>
      <c r="AN388" s="16">
        <f>INDEX('Team forecast'!$B$2:$AO$26,MATCH('Master data'!$B388,'Team forecast'!$B$2:$B$26,0),MATCH('Master data'!AN$1,'Team forecast'!$B$2:$AO$2,0))</f>
        <v>0.23362388724035599</v>
      </c>
      <c r="AO388" s="16">
        <f>INDEX('Team forecast'!$B$2:$AO$26,MATCH('Master data'!$B388,'Team forecast'!$B$2:$B$26,0),MATCH('Master data'!AO$1,'Team forecast'!$B$2:$AO$2,0))</f>
        <v>2.9521174409644506</v>
      </c>
      <c r="AP388" s="16">
        <f>INDEX('Team forecast'!$B$2:$AO$26,MATCH('Master data'!$B388,'Team forecast'!$B$2:$B$26,0),MATCH('Master data'!AP$1,'Team forecast'!$B$2:$AO$2,0))</f>
        <v>4.9518799442370804</v>
      </c>
      <c r="AQ388" s="5">
        <f t="shared" si="421"/>
        <v>-5000</v>
      </c>
      <c r="AR388" s="5">
        <f>INDEX('Team forecast'!$B$2:$AO$26,MATCH('Master data'!$B388,'Team forecast'!$B$2:$B$26,0),MATCH('Master data'!AR$1,'Team forecast'!$B$2:$AO$2,0))*IF(X388&gt;0,25000,0)</f>
        <v>0</v>
      </c>
      <c r="AS388" s="16">
        <f>INDEX('Team forecast'!$B$2:$AO$26,MATCH('Master data'!$B388,'Team forecast'!$B$2:$B$26,0),MATCH('Master data'!AS$1,'Team forecast'!$B$2:$AO$2,0))*IF(X388&gt;0,5000,0)</f>
        <v>0</v>
      </c>
      <c r="AT388" s="16">
        <f>INDEX('Team forecast'!$B$2:$AO$26,MATCH('Master data'!$B388,'Team forecast'!$B$2:$B$26,0),MATCH('Master data'!AT$1,'Team forecast'!$B$2:$AO$2,0))*IF(X388&gt;0,-15000,0)</f>
        <v>0</v>
      </c>
      <c r="AU388" s="5">
        <f t="shared" si="422"/>
        <v>0</v>
      </c>
      <c r="AV388" s="5">
        <f t="shared" si="423"/>
        <v>0</v>
      </c>
      <c r="AW388" s="5">
        <f t="shared" si="424"/>
        <v>0</v>
      </c>
      <c r="AX388" s="5">
        <f t="shared" si="425"/>
        <v>11681.194362017799</v>
      </c>
      <c r="AY388" s="5">
        <f t="shared" si="426"/>
        <v>0</v>
      </c>
      <c r="AZ388" s="5">
        <f t="shared" si="427"/>
        <v>0</v>
      </c>
      <c r="BA388" s="5">
        <f t="shared" si="428"/>
        <v>0</v>
      </c>
      <c r="BB388" s="5">
        <f t="shared" si="429"/>
        <v>0</v>
      </c>
      <c r="BC388" s="5">
        <f t="shared" si="430"/>
        <v>0</v>
      </c>
      <c r="BD388" s="5">
        <f t="shared" si="431"/>
        <v>6681.194362017799</v>
      </c>
      <c r="BE388" s="16">
        <f>INDEX('Team forecast'!$B$2:$AO$26,MATCH('Master data'!$B388,'Team forecast'!$B$2:$B$26,0),MATCH('Master data'!BE$1,'Team forecast'!$B$2:$AO$2,0))</f>
        <v>0</v>
      </c>
      <c r="BF388" s="16">
        <f>INDEX('Team forecast'!$B$2:$AO$26,MATCH('Master data'!$B388,'Team forecast'!$B$2:$B$26,0),MATCH('Master data'!BF$1,'Team forecast'!$B$2:$AO$2,0))</f>
        <v>0</v>
      </c>
      <c r="BG388" s="16">
        <f>INDEX('Team forecast'!$B$2:$AO$26,MATCH('Master data'!$B388,'Team forecast'!$B$2:$B$26,0),MATCH('Master data'!BG$1,'Team forecast'!$B$2:$AO$2,0))</f>
        <v>0</v>
      </c>
      <c r="BH388" s="16">
        <f>INDEX('Team forecast'!$B$2:$AO$26,MATCH('Master data'!$B388,'Team forecast'!$B$2:$B$26,0),MATCH('Master data'!BH$1,'Team forecast'!$B$2:$AO$2,0))</f>
        <v>0</v>
      </c>
      <c r="BI388" s="16">
        <f>INDEX('Team forecast'!$B$2:$AO$26,MATCH('Master data'!$B388,'Team forecast'!$B$2:$B$26,0),MATCH('Master data'!BI$1,'Team forecast'!$B$2:$AO$2,0))</f>
        <v>0</v>
      </c>
      <c r="BJ388" s="5">
        <f t="shared" si="432"/>
        <v>-5000</v>
      </c>
      <c r="BK388" s="5">
        <f>INDEX('Team forecast'!$R$3:$BH$26,MATCH($B388,'Team forecast'!$B$3:$B$26,0),MATCH(BK$1,'Team forecast'!$R$2:$BH$2,0))*IF($X388&gt;0,25000,0)</f>
        <v>0</v>
      </c>
      <c r="BL388" s="5">
        <f>INDEX('Team forecast'!$R$3:$BH$26,MATCH($B388,'Team forecast'!$B$3:$B$26,0),MATCH(BL$1,'Team forecast'!$R$2:$BH$2,0))*IF($X388&gt;0,5000,0)</f>
        <v>0</v>
      </c>
      <c r="BM388" s="5">
        <f>INDEX('Team forecast'!$R$3:$BH$26,MATCH($B388,'Team forecast'!$B$3:$B$26,0),MATCH(BM$1,'Team forecast'!$R$2:$BH$2,0))*IF($X388&gt;0,-15000,0)</f>
        <v>0</v>
      </c>
      <c r="BN388" s="5">
        <f t="shared" si="433"/>
        <v>0</v>
      </c>
      <c r="BO388" s="5">
        <f t="shared" si="434"/>
        <v>0</v>
      </c>
      <c r="BP388" s="5">
        <f t="shared" si="435"/>
        <v>0</v>
      </c>
      <c r="BQ388" s="5">
        <f t="shared" si="436"/>
        <v>0</v>
      </c>
      <c r="BR388" s="5">
        <f t="shared" si="437"/>
        <v>0</v>
      </c>
      <c r="BS388" s="5">
        <f t="shared" si="438"/>
        <v>0</v>
      </c>
      <c r="BT388" s="5">
        <f t="shared" si="439"/>
        <v>0</v>
      </c>
      <c r="BU388" s="5">
        <f t="shared" si="440"/>
        <v>0</v>
      </c>
      <c r="BV388" s="5">
        <f t="shared" si="441"/>
        <v>0</v>
      </c>
      <c r="BW388" s="5">
        <f t="shared" si="442"/>
        <v>0</v>
      </c>
      <c r="BX388" s="5">
        <f t="shared" si="443"/>
        <v>13224.576598054102</v>
      </c>
      <c r="BY388" s="5">
        <f t="shared" si="444"/>
        <v>39673.729794162304</v>
      </c>
      <c r="BZ388" s="5">
        <f>MAX(INDEX('Team forecast'!$R$3:$BH$26,MATCH($B388,'Team forecast'!$B$3:$B$26,0),MATCH(BZ$1,'Team forecast'!$R$2:$BH$2,0))*($BX388)-(1-INDEX('Team forecast'!$R$3:$BH$26,MATCH($B388,'Team forecast'!$B$3:$B$26,0),MATCH(BZ$1,'Team forecast'!$R$2:$BH$2,0)))*(BY388+CH388)*0.01,-5000)</f>
        <v>-5000</v>
      </c>
      <c r="CA388" s="5">
        <f>MAX(INDEX('Team forecast'!$R$3:$BH$26,MATCH($B388,'Team forecast'!$B$3:$B$26,0),MATCH(CA$1,'Team forecast'!$R$2:$BH$2,0))*$BX388-(1-INDEX('Team forecast'!$R$3:$BH$26,MATCH($B388,'Team forecast'!$B$3:$B$26,0),MATCH(CA$1,'Team forecast'!$R$2:$BH$2,0)))*(BY388+BX388+CH388)*0.01,-5000)</f>
        <v>-5000</v>
      </c>
      <c r="CB388" s="5">
        <f>MAX(INDEX('Team forecast'!$R$3:$BH$26,MATCH($B388,'Team forecast'!$B$3:$B$26,0),MATCH(CB$1,'Team forecast'!$R$2:$BH$2,0))*$BX388-(1-INDEX('Team forecast'!$R$3:$BH$26,MATCH($B388,'Team forecast'!$B$3:$B$26,0),MATCH(CB$1,'Team forecast'!$R$2:$BH$2,0)))*(BY388+BX388*2+CH388)*0.01,0)</f>
        <v>0</v>
      </c>
      <c r="CC388" s="5">
        <v>0</v>
      </c>
      <c r="CD388" s="5">
        <f>+AK388+BD388*Cockpit!$C$3+BW388*Cockpit!$C$3^2+BZ388*Cockpit!$C$3^3+CA388*Cockpit!$C$3^4+CB388*Cockpit!$C$3^5+CC388*Cockpit!$C$3^6</f>
        <v>21752.952606299801</v>
      </c>
      <c r="CE388" s="5"/>
      <c r="CF388" s="5"/>
      <c r="CG388" s="5">
        <v>0</v>
      </c>
      <c r="CH388" s="5">
        <f t="shared" si="445"/>
        <v>3476000</v>
      </c>
      <c r="CI388" s="5">
        <f t="shared" si="446"/>
        <v>3476000</v>
      </c>
      <c r="CJ388" s="1">
        <f t="shared" si="447"/>
        <v>6.0000000000000001E-3</v>
      </c>
      <c r="CK388" s="5">
        <f>RANK(CD388,$CD$2:$CD$622)+COUNTIF($CD$2:$CD388,$CD388)-1</f>
        <v>301</v>
      </c>
      <c r="CL388" s="5">
        <f>RANK(CJ388,$CJ$2:$CJ$622)+COUNTIF($CJ$2:$CJ388,$CJ388)-1</f>
        <v>321</v>
      </c>
    </row>
    <row r="389" spans="1:90" x14ac:dyDescent="0.3">
      <c r="A389" t="str">
        <f>Players!P390</f>
        <v>Roman Evgenjev</v>
      </c>
      <c r="B389" t="str">
        <f>Players!G390</f>
        <v>Russia</v>
      </c>
      <c r="C389" t="str">
        <f>Players!AB390</f>
        <v>Defense</v>
      </c>
      <c r="D389" s="1"/>
      <c r="F389" t="str">
        <f>IFERROR(INDEX(Lookup!B:B,MATCH(INDEX(Players!C:C,MATCH(E389,Players!A:A,0)),Lookup!D:D,0)),"")</f>
        <v/>
      </c>
      <c r="G389">
        <f>IF(Players!AC390=0,10000000,Players!AC390)</f>
        <v>1995000</v>
      </c>
      <c r="H389" s="16">
        <f>INDEX('Team forecast'!$B$2:$AO$26,MATCH('Master data'!$B389,'Team forecast'!$B$2:$B$26,0),MATCH('Master data'!H$1,'Team forecast'!$B$2:$AO$2,0))</f>
        <v>1.5209364700383743</v>
      </c>
      <c r="I389" s="16">
        <f>INDEX('Team forecast'!$B$2:$AO$26,MATCH('Master data'!$B389,'Team forecast'!$B$2:$B$26,0),MATCH('Master data'!I$1,'Team forecast'!$B$2:$AO$2,0))</f>
        <v>0.70247217008251406</v>
      </c>
      <c r="J389" s="16">
        <f>INDEX('Team forecast'!$B$2:$AO$26,MATCH('Master data'!$B389,'Team forecast'!$B$2:$B$26,0),MATCH('Master data'!J$1,'Team forecast'!$B$2:$AO$2,0))</f>
        <v>0.49535917668180812</v>
      </c>
      <c r="K389" s="16">
        <f>INDEX('Team forecast'!$B$2:$AO$26,MATCH('Master data'!$B389,'Team forecast'!$B$2:$B$26,0),MATCH('Master data'!K$1,'Team forecast'!$B$2:$AO$2,0))</f>
        <v>4.5628094101151229</v>
      </c>
      <c r="L389" s="16">
        <f>INDEX('Team forecast'!$B$2:$AO$26,MATCH('Master data'!$B389,'Team forecast'!$B$2:$B$26,0),MATCH('Master data'!L$1,'Team forecast'!$B$2:$AO$2,0))</f>
        <v>2.3923352925187715</v>
      </c>
      <c r="M389">
        <f>IF(Players!BC390=1,95,0)</f>
        <v>0</v>
      </c>
      <c r="N389" s="2">
        <f>Players!BN390</f>
        <v>0</v>
      </c>
      <c r="O389" s="2">
        <f>Players!BO390</f>
        <v>0</v>
      </c>
      <c r="P389" s="2">
        <f>Players!BP390</f>
        <v>0</v>
      </c>
      <c r="Q389" s="2">
        <f>Players!BQ390</f>
        <v>0.11312217194570137</v>
      </c>
      <c r="R389" s="2">
        <f>Players!BR390</f>
        <v>4.5248868778280535E-2</v>
      </c>
      <c r="S389" s="2">
        <f t="shared" si="406"/>
        <v>1.5209364700383743</v>
      </c>
      <c r="T389" s="2">
        <f t="shared" si="407"/>
        <v>0.70247217008251406</v>
      </c>
      <c r="U389" s="16">
        <f>INDEX('Team forecast'!$B$2:$AO$26,MATCH('Master data'!$B389,'Team forecast'!$B$2:$B$26,0),MATCH('Master data'!U$1,'Team forecast'!$B$2:$AO$2,0))</f>
        <v>0.56654851943847506</v>
      </c>
      <c r="V389" s="16">
        <f>INDEX('Team forecast'!$B$2:$AO$26,MATCH('Master data'!$B389,'Team forecast'!$B$2:$B$26,0),MATCH('Master data'!V$1,'Team forecast'!$B$2:$AO$2,0))</f>
        <v>0.27032457927492948</v>
      </c>
      <c r="W389" s="16">
        <f>INDEX('Team forecast'!$B$2:$AO$26,MATCH('Master data'!$B389,'Team forecast'!$B$2:$B$26,0),MATCH('Master data'!W$1,'Team forecast'!$B$2:$AO$2,0))</f>
        <v>0.1631269012865954</v>
      </c>
      <c r="X389" s="5">
        <f t="shared" si="408"/>
        <v>-5000</v>
      </c>
      <c r="Y389" s="5">
        <f t="shared" si="409"/>
        <v>0</v>
      </c>
      <c r="Z389" s="5">
        <f t="shared" si="410"/>
        <v>0</v>
      </c>
      <c r="AA389" s="5">
        <f t="shared" si="411"/>
        <v>0</v>
      </c>
      <c r="AB389" s="5">
        <f t="shared" si="412"/>
        <v>0</v>
      </c>
      <c r="AC389" s="5">
        <f t="shared" si="413"/>
        <v>0</v>
      </c>
      <c r="AD389" s="5">
        <f t="shared" si="414"/>
        <v>0</v>
      </c>
      <c r="AE389" s="5">
        <f t="shared" si="415"/>
        <v>24767.958834090405</v>
      </c>
      <c r="AF389" s="5">
        <f t="shared" si="416"/>
        <v>0</v>
      </c>
      <c r="AG389" s="5">
        <f t="shared" si="417"/>
        <v>0</v>
      </c>
      <c r="AH389" s="5">
        <f t="shared" si="418"/>
        <v>0</v>
      </c>
      <c r="AI389" s="5">
        <f t="shared" si="419"/>
        <v>0</v>
      </c>
      <c r="AJ389" s="5">
        <f t="shared" si="420"/>
        <v>0</v>
      </c>
      <c r="AK389" s="5">
        <f>IFERROR(SUM(X389:AJ389),-5000)*((Cockpit!$C$3)^0)</f>
        <v>19767.958834090405</v>
      </c>
      <c r="AL389" s="16">
        <f>INDEX('Team forecast'!$B$2:$AO$26,MATCH('Master data'!$B389,'Team forecast'!$B$2:$B$26,0),MATCH('Master data'!AL$1,'Team forecast'!$B$2:$AO$2,0))</f>
        <v>0.9840391469881502</v>
      </c>
      <c r="AM389" s="16">
        <f>INDEX('Team forecast'!$B$2:$AO$26,MATCH('Master data'!$B389,'Team forecast'!$B$2:$B$26,0),MATCH('Master data'!AM$1,'Team forecast'!$B$2:$AO$2,0))</f>
        <v>1.4540427762338861</v>
      </c>
      <c r="AN389" s="16">
        <f>INDEX('Team forecast'!$B$2:$AO$26,MATCH('Master data'!$B389,'Team forecast'!$B$2:$B$26,0),MATCH('Master data'!AN$1,'Team forecast'!$B$2:$AO$2,0))</f>
        <v>0.23362388724035599</v>
      </c>
      <c r="AO389" s="16">
        <f>INDEX('Team forecast'!$B$2:$AO$26,MATCH('Master data'!$B389,'Team forecast'!$B$2:$B$26,0),MATCH('Master data'!AO$1,'Team forecast'!$B$2:$AO$2,0))</f>
        <v>2.9521174409644506</v>
      </c>
      <c r="AP389" s="16">
        <f>INDEX('Team forecast'!$B$2:$AO$26,MATCH('Master data'!$B389,'Team forecast'!$B$2:$B$26,0),MATCH('Master data'!AP$1,'Team forecast'!$B$2:$AO$2,0))</f>
        <v>4.9518799442370804</v>
      </c>
      <c r="AQ389" s="5">
        <f t="shared" si="421"/>
        <v>-5000</v>
      </c>
      <c r="AR389" s="5">
        <f>INDEX('Team forecast'!$B$2:$AO$26,MATCH('Master data'!$B389,'Team forecast'!$B$2:$B$26,0),MATCH('Master data'!AR$1,'Team forecast'!$B$2:$AO$2,0))*IF(X389&gt;0,25000,0)</f>
        <v>0</v>
      </c>
      <c r="AS389" s="16">
        <f>INDEX('Team forecast'!$B$2:$AO$26,MATCH('Master data'!$B389,'Team forecast'!$B$2:$B$26,0),MATCH('Master data'!AS$1,'Team forecast'!$B$2:$AO$2,0))*IF(X389&gt;0,5000,0)</f>
        <v>0</v>
      </c>
      <c r="AT389" s="16">
        <f>INDEX('Team forecast'!$B$2:$AO$26,MATCH('Master data'!$B389,'Team forecast'!$B$2:$B$26,0),MATCH('Master data'!AT$1,'Team forecast'!$B$2:$AO$2,0))*IF(X389&gt;0,-15000,0)</f>
        <v>0</v>
      </c>
      <c r="AU389" s="5">
        <f t="shared" si="422"/>
        <v>0</v>
      </c>
      <c r="AV389" s="5">
        <f t="shared" si="423"/>
        <v>0</v>
      </c>
      <c r="AW389" s="5">
        <f t="shared" si="424"/>
        <v>0</v>
      </c>
      <c r="AX389" s="5">
        <f t="shared" si="425"/>
        <v>11681.194362017799</v>
      </c>
      <c r="AY389" s="5">
        <f t="shared" si="426"/>
        <v>0</v>
      </c>
      <c r="AZ389" s="5">
        <f t="shared" si="427"/>
        <v>0</v>
      </c>
      <c r="BA389" s="5">
        <f t="shared" si="428"/>
        <v>0</v>
      </c>
      <c r="BB389" s="5">
        <f t="shared" si="429"/>
        <v>0</v>
      </c>
      <c r="BC389" s="5">
        <f t="shared" si="430"/>
        <v>0</v>
      </c>
      <c r="BD389" s="5">
        <f t="shared" si="431"/>
        <v>6681.194362017799</v>
      </c>
      <c r="BE389" s="16">
        <f>INDEX('Team forecast'!$B$2:$AO$26,MATCH('Master data'!$B389,'Team forecast'!$B$2:$B$26,0),MATCH('Master data'!BE$1,'Team forecast'!$B$2:$AO$2,0))</f>
        <v>0</v>
      </c>
      <c r="BF389" s="16">
        <f>INDEX('Team forecast'!$B$2:$AO$26,MATCH('Master data'!$B389,'Team forecast'!$B$2:$B$26,0),MATCH('Master data'!BF$1,'Team forecast'!$B$2:$AO$2,0))</f>
        <v>0</v>
      </c>
      <c r="BG389" s="16">
        <f>INDEX('Team forecast'!$B$2:$AO$26,MATCH('Master data'!$B389,'Team forecast'!$B$2:$B$26,0),MATCH('Master data'!BG$1,'Team forecast'!$B$2:$AO$2,0))</f>
        <v>0</v>
      </c>
      <c r="BH389" s="16">
        <f>INDEX('Team forecast'!$B$2:$AO$26,MATCH('Master data'!$B389,'Team forecast'!$B$2:$B$26,0),MATCH('Master data'!BH$1,'Team forecast'!$B$2:$AO$2,0))</f>
        <v>0</v>
      </c>
      <c r="BI389" s="16">
        <f>INDEX('Team forecast'!$B$2:$AO$26,MATCH('Master data'!$B389,'Team forecast'!$B$2:$B$26,0),MATCH('Master data'!BI$1,'Team forecast'!$B$2:$AO$2,0))</f>
        <v>0</v>
      </c>
      <c r="BJ389" s="5">
        <f t="shared" si="432"/>
        <v>-5000</v>
      </c>
      <c r="BK389" s="5">
        <f>INDEX('Team forecast'!$R$3:$BH$26,MATCH($B389,'Team forecast'!$B$3:$B$26,0),MATCH(BK$1,'Team forecast'!$R$2:$BH$2,0))*IF($X389&gt;0,25000,0)</f>
        <v>0</v>
      </c>
      <c r="BL389" s="5">
        <f>INDEX('Team forecast'!$R$3:$BH$26,MATCH($B389,'Team forecast'!$B$3:$B$26,0),MATCH(BL$1,'Team forecast'!$R$2:$BH$2,0))*IF($X389&gt;0,5000,0)</f>
        <v>0</v>
      </c>
      <c r="BM389" s="5">
        <f>INDEX('Team forecast'!$R$3:$BH$26,MATCH($B389,'Team forecast'!$B$3:$B$26,0),MATCH(BM$1,'Team forecast'!$R$2:$BH$2,0))*IF($X389&gt;0,-15000,0)</f>
        <v>0</v>
      </c>
      <c r="BN389" s="5">
        <f t="shared" si="433"/>
        <v>0</v>
      </c>
      <c r="BO389" s="5">
        <f t="shared" si="434"/>
        <v>0</v>
      </c>
      <c r="BP389" s="5">
        <f t="shared" si="435"/>
        <v>0</v>
      </c>
      <c r="BQ389" s="5">
        <f t="shared" si="436"/>
        <v>0</v>
      </c>
      <c r="BR389" s="5">
        <f t="shared" si="437"/>
        <v>0</v>
      </c>
      <c r="BS389" s="5">
        <f t="shared" si="438"/>
        <v>0</v>
      </c>
      <c r="BT389" s="5">
        <f t="shared" si="439"/>
        <v>0</v>
      </c>
      <c r="BU389" s="5">
        <f t="shared" si="440"/>
        <v>0</v>
      </c>
      <c r="BV389" s="5">
        <f t="shared" si="441"/>
        <v>0</v>
      </c>
      <c r="BW389" s="5">
        <f t="shared" si="442"/>
        <v>0</v>
      </c>
      <c r="BX389" s="5">
        <f t="shared" si="443"/>
        <v>13224.576598054102</v>
      </c>
      <c r="BY389" s="5">
        <f t="shared" si="444"/>
        <v>39673.729794162304</v>
      </c>
      <c r="BZ389" s="5">
        <f>MAX(INDEX('Team forecast'!$R$3:$BH$26,MATCH($B389,'Team forecast'!$B$3:$B$26,0),MATCH(BZ$1,'Team forecast'!$R$2:$BH$2,0))*($BX389)-(1-INDEX('Team forecast'!$R$3:$BH$26,MATCH($B389,'Team forecast'!$B$3:$B$26,0),MATCH(BZ$1,'Team forecast'!$R$2:$BH$2,0)))*(BY389+CH389)*0.01,-5000)</f>
        <v>-4360.3973474674722</v>
      </c>
      <c r="CA389" s="5">
        <f>MAX(INDEX('Team forecast'!$R$3:$BH$26,MATCH($B389,'Team forecast'!$B$3:$B$26,0),MATCH(CA$1,'Team forecast'!$R$2:$BH$2,0))*$BX389-(1-INDEX('Team forecast'!$R$3:$BH$26,MATCH($B389,'Team forecast'!$B$3:$B$26,0),MATCH(CA$1,'Team forecast'!$R$2:$BH$2,0)))*(BY389+BX389+CH389)*0.01,-5000)</f>
        <v>-5000</v>
      </c>
      <c r="CB389" s="5">
        <f>MAX(INDEX('Team forecast'!$R$3:$BH$26,MATCH($B389,'Team forecast'!$B$3:$B$26,0),MATCH(CB$1,'Team forecast'!$R$2:$BH$2,0))*$BX389-(1-INDEX('Team forecast'!$R$3:$BH$26,MATCH($B389,'Team forecast'!$B$3:$B$26,0),MATCH(CB$1,'Team forecast'!$R$2:$BH$2,0)))*(BY389+BX389*2+CH389)*0.01,0)</f>
        <v>0</v>
      </c>
      <c r="CC389" s="5">
        <v>0</v>
      </c>
      <c r="CD389" s="5">
        <f>+AK389+BD389*Cockpit!$C$3+BW389*Cockpit!$C$3^2+BZ389*Cockpit!$C$3^3+CA389*Cockpit!$C$3^4+CB389*Cockpit!$C$3^5+CC389*Cockpit!$C$3^6</f>
        <v>21942.464503346477</v>
      </c>
      <c r="CE389" s="5"/>
      <c r="CF389" s="5"/>
      <c r="CG389" s="5">
        <v>0</v>
      </c>
      <c r="CH389" s="5">
        <f t="shared" si="445"/>
        <v>1995000</v>
      </c>
      <c r="CI389" s="5">
        <f t="shared" si="446"/>
        <v>1995000</v>
      </c>
      <c r="CJ389" s="1">
        <f t="shared" si="447"/>
        <v>1.0999999999999999E-2</v>
      </c>
      <c r="CK389" s="5">
        <f>RANK(CD389,$CD$2:$CD$622)+COUNTIF($CD$2:$CD389,$CD389)-1</f>
        <v>299</v>
      </c>
      <c r="CL389" s="5">
        <f>RANK(CJ389,$CJ$2:$CJ$622)+COUNTIF($CJ$2:$CJ389,$CJ389)-1</f>
        <v>234</v>
      </c>
    </row>
    <row r="390" spans="1:90" x14ac:dyDescent="0.3">
      <c r="A390" t="str">
        <f>Players!P391</f>
        <v>Igor Diveev</v>
      </c>
      <c r="B390" t="str">
        <f>Players!G391</f>
        <v>Russia</v>
      </c>
      <c r="C390" t="str">
        <f>Players!AB391</f>
        <v>Defense</v>
      </c>
      <c r="D390" s="1"/>
      <c r="F390" t="str">
        <f>IFERROR(INDEX(Lookup!B:B,MATCH(INDEX(Players!C:C,MATCH(E390,Players!A:A,0)),Lookup!D:D,0)),"")</f>
        <v/>
      </c>
      <c r="G390">
        <f>IF(Players!AC391=0,10000000,Players!AC391)</f>
        <v>1984000</v>
      </c>
      <c r="H390" s="16">
        <f>INDEX('Team forecast'!$B$2:$AO$26,MATCH('Master data'!$B390,'Team forecast'!$B$2:$B$26,0),MATCH('Master data'!H$1,'Team forecast'!$B$2:$AO$2,0))</f>
        <v>1.5209364700383743</v>
      </c>
      <c r="I390" s="16">
        <f>INDEX('Team forecast'!$B$2:$AO$26,MATCH('Master data'!$B390,'Team forecast'!$B$2:$B$26,0),MATCH('Master data'!I$1,'Team forecast'!$B$2:$AO$2,0))</f>
        <v>0.70247217008251406</v>
      </c>
      <c r="J390" s="16">
        <f>INDEX('Team forecast'!$B$2:$AO$26,MATCH('Master data'!$B390,'Team forecast'!$B$2:$B$26,0),MATCH('Master data'!J$1,'Team forecast'!$B$2:$AO$2,0))</f>
        <v>0.49535917668180812</v>
      </c>
      <c r="K390" s="16">
        <f>INDEX('Team forecast'!$B$2:$AO$26,MATCH('Master data'!$B390,'Team forecast'!$B$2:$B$26,0),MATCH('Master data'!K$1,'Team forecast'!$B$2:$AO$2,0))</f>
        <v>4.5628094101151229</v>
      </c>
      <c r="L390" s="16">
        <f>INDEX('Team forecast'!$B$2:$AO$26,MATCH('Master data'!$B390,'Team forecast'!$B$2:$B$26,0),MATCH('Master data'!L$1,'Team forecast'!$B$2:$AO$2,0))</f>
        <v>2.3923352925187715</v>
      </c>
      <c r="M390">
        <f>IF(Players!BC391=1,95,0)</f>
        <v>0</v>
      </c>
      <c r="N390" s="2">
        <f>Players!BN391</f>
        <v>0</v>
      </c>
      <c r="O390" s="2">
        <f>Players!BO391</f>
        <v>0</v>
      </c>
      <c r="P390" s="2">
        <f>Players!BP391</f>
        <v>0</v>
      </c>
      <c r="Q390" s="2">
        <f>Players!BQ391</f>
        <v>6.8372379635762731E-2</v>
      </c>
      <c r="R390" s="2">
        <f>Players!BR391</f>
        <v>0</v>
      </c>
      <c r="S390" s="2">
        <f t="shared" si="406"/>
        <v>1.5209364700383743</v>
      </c>
      <c r="T390" s="2">
        <f t="shared" si="407"/>
        <v>0.70247217008251406</v>
      </c>
      <c r="U390" s="16">
        <f>INDEX('Team forecast'!$B$2:$AO$26,MATCH('Master data'!$B390,'Team forecast'!$B$2:$B$26,0),MATCH('Master data'!U$1,'Team forecast'!$B$2:$AO$2,0))</f>
        <v>0.56654851943847506</v>
      </c>
      <c r="V390" s="16">
        <f>INDEX('Team forecast'!$B$2:$AO$26,MATCH('Master data'!$B390,'Team forecast'!$B$2:$B$26,0),MATCH('Master data'!V$1,'Team forecast'!$B$2:$AO$2,0))</f>
        <v>0.27032457927492948</v>
      </c>
      <c r="W390" s="16">
        <f>INDEX('Team forecast'!$B$2:$AO$26,MATCH('Master data'!$B390,'Team forecast'!$B$2:$B$26,0),MATCH('Master data'!W$1,'Team forecast'!$B$2:$AO$2,0))</f>
        <v>0.1631269012865954</v>
      </c>
      <c r="X390" s="5">
        <f t="shared" si="408"/>
        <v>-5000</v>
      </c>
      <c r="Y390" s="5">
        <f t="shared" si="409"/>
        <v>0</v>
      </c>
      <c r="Z390" s="5">
        <f t="shared" si="410"/>
        <v>0</v>
      </c>
      <c r="AA390" s="5">
        <f t="shared" si="411"/>
        <v>0</v>
      </c>
      <c r="AB390" s="5">
        <f t="shared" si="412"/>
        <v>0</v>
      </c>
      <c r="AC390" s="5">
        <f t="shared" si="413"/>
        <v>0</v>
      </c>
      <c r="AD390" s="5">
        <f t="shared" si="414"/>
        <v>0</v>
      </c>
      <c r="AE390" s="5">
        <f t="shared" si="415"/>
        <v>24767.958834090405</v>
      </c>
      <c r="AF390" s="5">
        <f t="shared" si="416"/>
        <v>0</v>
      </c>
      <c r="AG390" s="5">
        <f t="shared" si="417"/>
        <v>0</v>
      </c>
      <c r="AH390" s="5">
        <f t="shared" si="418"/>
        <v>0</v>
      </c>
      <c r="AI390" s="5">
        <f t="shared" si="419"/>
        <v>0</v>
      </c>
      <c r="AJ390" s="5">
        <f t="shared" si="420"/>
        <v>0</v>
      </c>
      <c r="AK390" s="5">
        <f>IFERROR(SUM(X390:AJ390),-5000)*((Cockpit!$C$3)^0)</f>
        <v>19767.958834090405</v>
      </c>
      <c r="AL390" s="16">
        <f>INDEX('Team forecast'!$B$2:$AO$26,MATCH('Master data'!$B390,'Team forecast'!$B$2:$B$26,0),MATCH('Master data'!AL$1,'Team forecast'!$B$2:$AO$2,0))</f>
        <v>0.9840391469881502</v>
      </c>
      <c r="AM390" s="16">
        <f>INDEX('Team forecast'!$B$2:$AO$26,MATCH('Master data'!$B390,'Team forecast'!$B$2:$B$26,0),MATCH('Master data'!AM$1,'Team forecast'!$B$2:$AO$2,0))</f>
        <v>1.4540427762338861</v>
      </c>
      <c r="AN390" s="16">
        <f>INDEX('Team forecast'!$B$2:$AO$26,MATCH('Master data'!$B390,'Team forecast'!$B$2:$B$26,0),MATCH('Master data'!AN$1,'Team forecast'!$B$2:$AO$2,0))</f>
        <v>0.23362388724035599</v>
      </c>
      <c r="AO390" s="16">
        <f>INDEX('Team forecast'!$B$2:$AO$26,MATCH('Master data'!$B390,'Team forecast'!$B$2:$B$26,0),MATCH('Master data'!AO$1,'Team forecast'!$B$2:$AO$2,0))</f>
        <v>2.9521174409644506</v>
      </c>
      <c r="AP390" s="16">
        <f>INDEX('Team forecast'!$B$2:$AO$26,MATCH('Master data'!$B390,'Team forecast'!$B$2:$B$26,0),MATCH('Master data'!AP$1,'Team forecast'!$B$2:$AO$2,0))</f>
        <v>4.9518799442370804</v>
      </c>
      <c r="AQ390" s="5">
        <f t="shared" si="421"/>
        <v>-5000</v>
      </c>
      <c r="AR390" s="5">
        <f>INDEX('Team forecast'!$B$2:$AO$26,MATCH('Master data'!$B390,'Team forecast'!$B$2:$B$26,0),MATCH('Master data'!AR$1,'Team forecast'!$B$2:$AO$2,0))*IF(X390&gt;0,25000,0)</f>
        <v>0</v>
      </c>
      <c r="AS390" s="16">
        <f>INDEX('Team forecast'!$B$2:$AO$26,MATCH('Master data'!$B390,'Team forecast'!$B$2:$B$26,0),MATCH('Master data'!AS$1,'Team forecast'!$B$2:$AO$2,0))*IF(X390&gt;0,5000,0)</f>
        <v>0</v>
      </c>
      <c r="AT390" s="16">
        <f>INDEX('Team forecast'!$B$2:$AO$26,MATCH('Master data'!$B390,'Team forecast'!$B$2:$B$26,0),MATCH('Master data'!AT$1,'Team forecast'!$B$2:$AO$2,0))*IF(X390&gt;0,-15000,0)</f>
        <v>0</v>
      </c>
      <c r="AU390" s="5">
        <f t="shared" si="422"/>
        <v>0</v>
      </c>
      <c r="AV390" s="5">
        <f t="shared" si="423"/>
        <v>0</v>
      </c>
      <c r="AW390" s="5">
        <f t="shared" si="424"/>
        <v>0</v>
      </c>
      <c r="AX390" s="5">
        <f t="shared" si="425"/>
        <v>11681.194362017799</v>
      </c>
      <c r="AY390" s="5">
        <f t="shared" si="426"/>
        <v>0</v>
      </c>
      <c r="AZ390" s="5">
        <f t="shared" si="427"/>
        <v>0</v>
      </c>
      <c r="BA390" s="5">
        <f t="shared" si="428"/>
        <v>0</v>
      </c>
      <c r="BB390" s="5">
        <f t="shared" si="429"/>
        <v>0</v>
      </c>
      <c r="BC390" s="5">
        <f t="shared" si="430"/>
        <v>0</v>
      </c>
      <c r="BD390" s="5">
        <f t="shared" si="431"/>
        <v>6681.194362017799</v>
      </c>
      <c r="BE390" s="16">
        <f>INDEX('Team forecast'!$B$2:$AO$26,MATCH('Master data'!$B390,'Team forecast'!$B$2:$B$26,0),MATCH('Master data'!BE$1,'Team forecast'!$B$2:$AO$2,0))</f>
        <v>0</v>
      </c>
      <c r="BF390" s="16">
        <f>INDEX('Team forecast'!$B$2:$AO$26,MATCH('Master data'!$B390,'Team forecast'!$B$2:$B$26,0),MATCH('Master data'!BF$1,'Team forecast'!$B$2:$AO$2,0))</f>
        <v>0</v>
      </c>
      <c r="BG390" s="16">
        <f>INDEX('Team forecast'!$B$2:$AO$26,MATCH('Master data'!$B390,'Team forecast'!$B$2:$B$26,0),MATCH('Master data'!BG$1,'Team forecast'!$B$2:$AO$2,0))</f>
        <v>0</v>
      </c>
      <c r="BH390" s="16">
        <f>INDEX('Team forecast'!$B$2:$AO$26,MATCH('Master data'!$B390,'Team forecast'!$B$2:$B$26,0),MATCH('Master data'!BH$1,'Team forecast'!$B$2:$AO$2,0))</f>
        <v>0</v>
      </c>
      <c r="BI390" s="16">
        <f>INDEX('Team forecast'!$B$2:$AO$26,MATCH('Master data'!$B390,'Team forecast'!$B$2:$B$26,0),MATCH('Master data'!BI$1,'Team forecast'!$B$2:$AO$2,0))</f>
        <v>0</v>
      </c>
      <c r="BJ390" s="5">
        <f t="shared" si="432"/>
        <v>-5000</v>
      </c>
      <c r="BK390" s="5">
        <f>INDEX('Team forecast'!$R$3:$BH$26,MATCH($B390,'Team forecast'!$B$3:$B$26,0),MATCH(BK$1,'Team forecast'!$R$2:$BH$2,0))*IF($X390&gt;0,25000,0)</f>
        <v>0</v>
      </c>
      <c r="BL390" s="5">
        <f>INDEX('Team forecast'!$R$3:$BH$26,MATCH($B390,'Team forecast'!$B$3:$B$26,0),MATCH(BL$1,'Team forecast'!$R$2:$BH$2,0))*IF($X390&gt;0,5000,0)</f>
        <v>0</v>
      </c>
      <c r="BM390" s="5">
        <f>INDEX('Team forecast'!$R$3:$BH$26,MATCH($B390,'Team forecast'!$B$3:$B$26,0),MATCH(BM$1,'Team forecast'!$R$2:$BH$2,0))*IF($X390&gt;0,-15000,0)</f>
        <v>0</v>
      </c>
      <c r="BN390" s="5">
        <f t="shared" si="433"/>
        <v>0</v>
      </c>
      <c r="BO390" s="5">
        <f t="shared" si="434"/>
        <v>0</v>
      </c>
      <c r="BP390" s="5">
        <f t="shared" si="435"/>
        <v>0</v>
      </c>
      <c r="BQ390" s="5">
        <f t="shared" si="436"/>
        <v>0</v>
      </c>
      <c r="BR390" s="5">
        <f t="shared" si="437"/>
        <v>0</v>
      </c>
      <c r="BS390" s="5">
        <f t="shared" si="438"/>
        <v>0</v>
      </c>
      <c r="BT390" s="5">
        <f t="shared" si="439"/>
        <v>0</v>
      </c>
      <c r="BU390" s="5">
        <f t="shared" si="440"/>
        <v>0</v>
      </c>
      <c r="BV390" s="5">
        <f t="shared" si="441"/>
        <v>0</v>
      </c>
      <c r="BW390" s="5">
        <f t="shared" si="442"/>
        <v>0</v>
      </c>
      <c r="BX390" s="5">
        <f t="shared" si="443"/>
        <v>13224.576598054102</v>
      </c>
      <c r="BY390" s="5">
        <f t="shared" si="444"/>
        <v>39673.729794162304</v>
      </c>
      <c r="BZ390" s="5">
        <f>MAX(INDEX('Team forecast'!$R$3:$BH$26,MATCH($B390,'Team forecast'!$B$3:$B$26,0),MATCH(BZ$1,'Team forecast'!$R$2:$BH$2,0))*($BX390)-(1-INDEX('Team forecast'!$R$3:$BH$26,MATCH($B390,'Team forecast'!$B$3:$B$26,0),MATCH(BZ$1,'Team forecast'!$R$2:$BH$2,0)))*(BY390+CH390)*0.01,-5000)</f>
        <v>-4302.7782998484245</v>
      </c>
      <c r="CA390" s="5">
        <f>MAX(INDEX('Team forecast'!$R$3:$BH$26,MATCH($B390,'Team forecast'!$B$3:$B$26,0),MATCH(CA$1,'Team forecast'!$R$2:$BH$2,0))*$BX390-(1-INDEX('Team forecast'!$R$3:$BH$26,MATCH($B390,'Team forecast'!$B$3:$B$26,0),MATCH(CA$1,'Team forecast'!$R$2:$BH$2,0)))*(BY390+BX390+CH390)*0.01,-5000)</f>
        <v>-5000</v>
      </c>
      <c r="CB390" s="5">
        <f>MAX(INDEX('Team forecast'!$R$3:$BH$26,MATCH($B390,'Team forecast'!$B$3:$B$26,0),MATCH(CB$1,'Team forecast'!$R$2:$BH$2,0))*$BX390-(1-INDEX('Team forecast'!$R$3:$BH$26,MATCH($B390,'Team forecast'!$B$3:$B$26,0),MATCH(CB$1,'Team forecast'!$R$2:$BH$2,0)))*(BY390+BX390*2+CH390)*0.01,0)</f>
        <v>0</v>
      </c>
      <c r="CC390" s="5">
        <v>0</v>
      </c>
      <c r="CD390" s="5">
        <f>+AK390+BD390*Cockpit!$C$3+BW390*Cockpit!$C$3^2+BZ390*Cockpit!$C$3^3+CA390*Cockpit!$C$3^4+CB390*Cockpit!$C$3^5+CC390*Cockpit!$C$3^6</f>
        <v>21959.536813752122</v>
      </c>
      <c r="CE390" s="5"/>
      <c r="CF390" s="5"/>
      <c r="CG390" s="5">
        <v>0</v>
      </c>
      <c r="CH390" s="5">
        <f t="shared" si="445"/>
        <v>1984000</v>
      </c>
      <c r="CI390" s="5">
        <f t="shared" si="446"/>
        <v>1984000</v>
      </c>
      <c r="CJ390" s="1">
        <f t="shared" si="447"/>
        <v>1.0999999999999999E-2</v>
      </c>
      <c r="CK390" s="5">
        <f>RANK(CD390,$CD$2:$CD$622)+COUNTIF($CD$2:$CD390,$CD390)-1</f>
        <v>298</v>
      </c>
      <c r="CL390" s="5">
        <f>RANK(CJ390,$CJ$2:$CJ$622)+COUNTIF($CJ$2:$CJ390,$CJ390)-1</f>
        <v>235</v>
      </c>
    </row>
    <row r="391" spans="1:90" x14ac:dyDescent="0.3">
      <c r="A391" t="str">
        <f>Players!P392</f>
        <v>Denis Makarov</v>
      </c>
      <c r="B391" t="str">
        <f>Players!G392</f>
        <v>Russia</v>
      </c>
      <c r="C391" t="str">
        <f>Players!AB392</f>
        <v>Midfield</v>
      </c>
      <c r="D391" s="1"/>
      <c r="F391" t="str">
        <f>IFERROR(INDEX(Lookup!B:B,MATCH(INDEX(Players!C:C,MATCH(E391,Players!A:A,0)),Lookup!D:D,0)),"")</f>
        <v/>
      </c>
      <c r="G391">
        <f>IF(Players!AC392=0,10000000,Players!AC392)</f>
        <v>2495000</v>
      </c>
      <c r="H391" s="16">
        <f>INDEX('Team forecast'!$B$2:$AO$26,MATCH('Master data'!$B391,'Team forecast'!$B$2:$B$26,0),MATCH('Master data'!H$1,'Team forecast'!$B$2:$AO$2,0))</f>
        <v>1.5209364700383743</v>
      </c>
      <c r="I391" s="16">
        <f>INDEX('Team forecast'!$B$2:$AO$26,MATCH('Master data'!$B391,'Team forecast'!$B$2:$B$26,0),MATCH('Master data'!I$1,'Team forecast'!$B$2:$AO$2,0))</f>
        <v>0.70247217008251406</v>
      </c>
      <c r="J391" s="16">
        <f>INDEX('Team forecast'!$B$2:$AO$26,MATCH('Master data'!$B391,'Team forecast'!$B$2:$B$26,0),MATCH('Master data'!J$1,'Team forecast'!$B$2:$AO$2,0))</f>
        <v>0.49535917668180812</v>
      </c>
      <c r="K391" s="16">
        <f>INDEX('Team forecast'!$B$2:$AO$26,MATCH('Master data'!$B391,'Team forecast'!$B$2:$B$26,0),MATCH('Master data'!K$1,'Team forecast'!$B$2:$AO$2,0))</f>
        <v>4.5628094101151229</v>
      </c>
      <c r="L391" s="16">
        <f>INDEX('Team forecast'!$B$2:$AO$26,MATCH('Master data'!$B391,'Team forecast'!$B$2:$B$26,0),MATCH('Master data'!L$1,'Team forecast'!$B$2:$AO$2,0))</f>
        <v>2.3923352925187715</v>
      </c>
      <c r="M391">
        <f>IF(Players!BC392=1,95,0)</f>
        <v>0</v>
      </c>
      <c r="N391" s="2">
        <f>Players!BN392</f>
        <v>0</v>
      </c>
      <c r="O391" s="2">
        <f>Players!BO392</f>
        <v>0</v>
      </c>
      <c r="P391" s="2">
        <f>Players!BP392</f>
        <v>0</v>
      </c>
      <c r="Q391" s="2">
        <f>Players!BQ392</f>
        <v>0.63356236786469344</v>
      </c>
      <c r="R391" s="2">
        <f>Players!BR392</f>
        <v>0</v>
      </c>
      <c r="S391" s="2">
        <f t="shared" si="406"/>
        <v>1.5209364700383743</v>
      </c>
      <c r="T391" s="2">
        <f t="shared" si="407"/>
        <v>0.70247217008251406</v>
      </c>
      <c r="U391" s="16">
        <f>INDEX('Team forecast'!$B$2:$AO$26,MATCH('Master data'!$B391,'Team forecast'!$B$2:$B$26,0),MATCH('Master data'!U$1,'Team forecast'!$B$2:$AO$2,0))</f>
        <v>0.56654851943847506</v>
      </c>
      <c r="V391" s="16">
        <f>INDEX('Team forecast'!$B$2:$AO$26,MATCH('Master data'!$B391,'Team forecast'!$B$2:$B$26,0),MATCH('Master data'!V$1,'Team forecast'!$B$2:$AO$2,0))</f>
        <v>0.27032457927492948</v>
      </c>
      <c r="W391" s="16">
        <f>INDEX('Team forecast'!$B$2:$AO$26,MATCH('Master data'!$B391,'Team forecast'!$B$2:$B$26,0),MATCH('Master data'!W$1,'Team forecast'!$B$2:$AO$2,0))</f>
        <v>0.1631269012865954</v>
      </c>
      <c r="X391" s="5">
        <f t="shared" si="408"/>
        <v>-5000</v>
      </c>
      <c r="Y391" s="5">
        <f t="shared" si="409"/>
        <v>0</v>
      </c>
      <c r="Z391" s="5">
        <f t="shared" si="410"/>
        <v>0</v>
      </c>
      <c r="AA391" s="5">
        <f t="shared" si="411"/>
        <v>0</v>
      </c>
      <c r="AB391" s="5">
        <f t="shared" si="412"/>
        <v>0</v>
      </c>
      <c r="AC391" s="5">
        <f t="shared" si="413"/>
        <v>0</v>
      </c>
      <c r="AD391" s="5">
        <f t="shared" si="414"/>
        <v>0</v>
      </c>
      <c r="AE391" s="5">
        <f t="shared" si="415"/>
        <v>0</v>
      </c>
      <c r="AF391" s="5">
        <f t="shared" si="416"/>
        <v>0</v>
      </c>
      <c r="AG391" s="5">
        <f t="shared" si="417"/>
        <v>0</v>
      </c>
      <c r="AH391" s="5">
        <f t="shared" si="418"/>
        <v>0</v>
      </c>
      <c r="AI391" s="5">
        <f t="shared" si="419"/>
        <v>0</v>
      </c>
      <c r="AJ391" s="5">
        <f t="shared" si="420"/>
        <v>0</v>
      </c>
      <c r="AK391" s="5">
        <f>IFERROR(SUM(X391:AJ391),-5000)*((Cockpit!$C$3)^0)</f>
        <v>-5000</v>
      </c>
      <c r="AL391" s="16">
        <f>INDEX('Team forecast'!$B$2:$AO$26,MATCH('Master data'!$B391,'Team forecast'!$B$2:$B$26,0),MATCH('Master data'!AL$1,'Team forecast'!$B$2:$AO$2,0))</f>
        <v>0.9840391469881502</v>
      </c>
      <c r="AM391" s="16">
        <f>INDEX('Team forecast'!$B$2:$AO$26,MATCH('Master data'!$B391,'Team forecast'!$B$2:$B$26,0),MATCH('Master data'!AM$1,'Team forecast'!$B$2:$AO$2,0))</f>
        <v>1.4540427762338861</v>
      </c>
      <c r="AN391" s="16">
        <f>INDEX('Team forecast'!$B$2:$AO$26,MATCH('Master data'!$B391,'Team forecast'!$B$2:$B$26,0),MATCH('Master data'!AN$1,'Team forecast'!$B$2:$AO$2,0))</f>
        <v>0.23362388724035599</v>
      </c>
      <c r="AO391" s="16">
        <f>INDEX('Team forecast'!$B$2:$AO$26,MATCH('Master data'!$B391,'Team forecast'!$B$2:$B$26,0),MATCH('Master data'!AO$1,'Team forecast'!$B$2:$AO$2,0))</f>
        <v>2.9521174409644506</v>
      </c>
      <c r="AP391" s="16">
        <f>INDEX('Team forecast'!$B$2:$AO$26,MATCH('Master data'!$B391,'Team forecast'!$B$2:$B$26,0),MATCH('Master data'!AP$1,'Team forecast'!$B$2:$AO$2,0))</f>
        <v>4.9518799442370804</v>
      </c>
      <c r="AQ391" s="5">
        <f t="shared" si="421"/>
        <v>-5000</v>
      </c>
      <c r="AR391" s="5">
        <f>INDEX('Team forecast'!$B$2:$AO$26,MATCH('Master data'!$B391,'Team forecast'!$B$2:$B$26,0),MATCH('Master data'!AR$1,'Team forecast'!$B$2:$AO$2,0))*IF(X391&gt;0,25000,0)</f>
        <v>0</v>
      </c>
      <c r="AS391" s="16">
        <f>INDEX('Team forecast'!$B$2:$AO$26,MATCH('Master data'!$B391,'Team forecast'!$B$2:$B$26,0),MATCH('Master data'!AS$1,'Team forecast'!$B$2:$AO$2,0))*IF(X391&gt;0,5000,0)</f>
        <v>0</v>
      </c>
      <c r="AT391" s="16">
        <f>INDEX('Team forecast'!$B$2:$AO$26,MATCH('Master data'!$B391,'Team forecast'!$B$2:$B$26,0),MATCH('Master data'!AT$1,'Team forecast'!$B$2:$AO$2,0))*IF(X391&gt;0,-15000,0)</f>
        <v>0</v>
      </c>
      <c r="AU391" s="5">
        <f t="shared" si="422"/>
        <v>0</v>
      </c>
      <c r="AV391" s="5">
        <f t="shared" si="423"/>
        <v>0</v>
      </c>
      <c r="AW391" s="5">
        <f t="shared" si="424"/>
        <v>0</v>
      </c>
      <c r="AX391" s="5">
        <f t="shared" si="425"/>
        <v>0</v>
      </c>
      <c r="AY391" s="5">
        <f t="shared" si="426"/>
        <v>0</v>
      </c>
      <c r="AZ391" s="5">
        <f t="shared" si="427"/>
        <v>0</v>
      </c>
      <c r="BA391" s="5">
        <f t="shared" si="428"/>
        <v>0</v>
      </c>
      <c r="BB391" s="5">
        <f t="shared" si="429"/>
        <v>0</v>
      </c>
      <c r="BC391" s="5">
        <f t="shared" si="430"/>
        <v>0</v>
      </c>
      <c r="BD391" s="5">
        <f t="shared" si="431"/>
        <v>-5000</v>
      </c>
      <c r="BE391" s="16">
        <f>INDEX('Team forecast'!$B$2:$AO$26,MATCH('Master data'!$B391,'Team forecast'!$B$2:$B$26,0),MATCH('Master data'!BE$1,'Team forecast'!$B$2:$AO$2,0))</f>
        <v>0</v>
      </c>
      <c r="BF391" s="16">
        <f>INDEX('Team forecast'!$B$2:$AO$26,MATCH('Master data'!$B391,'Team forecast'!$B$2:$B$26,0),MATCH('Master data'!BF$1,'Team forecast'!$B$2:$AO$2,0))</f>
        <v>0</v>
      </c>
      <c r="BG391" s="16">
        <f>INDEX('Team forecast'!$B$2:$AO$26,MATCH('Master data'!$B391,'Team forecast'!$B$2:$B$26,0),MATCH('Master data'!BG$1,'Team forecast'!$B$2:$AO$2,0))</f>
        <v>0</v>
      </c>
      <c r="BH391" s="16">
        <f>INDEX('Team forecast'!$B$2:$AO$26,MATCH('Master data'!$B391,'Team forecast'!$B$2:$B$26,0),MATCH('Master data'!BH$1,'Team forecast'!$B$2:$AO$2,0))</f>
        <v>0</v>
      </c>
      <c r="BI391" s="16">
        <f>INDEX('Team forecast'!$B$2:$AO$26,MATCH('Master data'!$B391,'Team forecast'!$B$2:$B$26,0),MATCH('Master data'!BI$1,'Team forecast'!$B$2:$AO$2,0))</f>
        <v>0</v>
      </c>
      <c r="BJ391" s="5">
        <f t="shared" si="432"/>
        <v>-5000</v>
      </c>
      <c r="BK391" s="5">
        <f>INDEX('Team forecast'!$R$3:$BH$26,MATCH($B391,'Team forecast'!$B$3:$B$26,0),MATCH(BK$1,'Team forecast'!$R$2:$BH$2,0))*IF($X391&gt;0,25000,0)</f>
        <v>0</v>
      </c>
      <c r="BL391" s="5">
        <f>INDEX('Team forecast'!$R$3:$BH$26,MATCH($B391,'Team forecast'!$B$3:$B$26,0),MATCH(BL$1,'Team forecast'!$R$2:$BH$2,0))*IF($X391&gt;0,5000,0)</f>
        <v>0</v>
      </c>
      <c r="BM391" s="5">
        <f>INDEX('Team forecast'!$R$3:$BH$26,MATCH($B391,'Team forecast'!$B$3:$B$26,0),MATCH(BM$1,'Team forecast'!$R$2:$BH$2,0))*IF($X391&gt;0,-15000,0)</f>
        <v>0</v>
      </c>
      <c r="BN391" s="5">
        <f t="shared" si="433"/>
        <v>0</v>
      </c>
      <c r="BO391" s="5">
        <f t="shared" si="434"/>
        <v>0</v>
      </c>
      <c r="BP391" s="5">
        <f t="shared" si="435"/>
        <v>0</v>
      </c>
      <c r="BQ391" s="5">
        <f t="shared" si="436"/>
        <v>0</v>
      </c>
      <c r="BR391" s="5">
        <f t="shared" si="437"/>
        <v>0</v>
      </c>
      <c r="BS391" s="5">
        <f t="shared" si="438"/>
        <v>0</v>
      </c>
      <c r="BT391" s="5">
        <f t="shared" si="439"/>
        <v>0</v>
      </c>
      <c r="BU391" s="5">
        <f t="shared" si="440"/>
        <v>0</v>
      </c>
      <c r="BV391" s="5">
        <f t="shared" si="441"/>
        <v>0</v>
      </c>
      <c r="BW391" s="5">
        <f t="shared" si="442"/>
        <v>0</v>
      </c>
      <c r="BX391" s="5">
        <f t="shared" si="443"/>
        <v>-5000</v>
      </c>
      <c r="BY391" s="5">
        <f t="shared" si="444"/>
        <v>-15000</v>
      </c>
      <c r="BZ391" s="5">
        <f>MAX(INDEX('Team forecast'!$R$3:$BH$26,MATCH($B391,'Team forecast'!$B$3:$B$26,0),MATCH(BZ$1,'Team forecast'!$R$2:$BH$2,0))*($BX391)-(1-INDEX('Team forecast'!$R$3:$BH$26,MATCH($B391,'Team forecast'!$B$3:$B$26,0),MATCH(BZ$1,'Team forecast'!$R$2:$BH$2,0)))*(BY391+CH391)*0.01,-5000)</f>
        <v>-5000</v>
      </c>
      <c r="CA391" s="5">
        <f>MAX(INDEX('Team forecast'!$R$3:$BH$26,MATCH($B391,'Team forecast'!$B$3:$B$26,0),MATCH(CA$1,'Team forecast'!$R$2:$BH$2,0))*$BX391-(1-INDEX('Team forecast'!$R$3:$BH$26,MATCH($B391,'Team forecast'!$B$3:$B$26,0),MATCH(CA$1,'Team forecast'!$R$2:$BH$2,0)))*(BY391+BX391+CH391)*0.01,-5000)</f>
        <v>-5000</v>
      </c>
      <c r="CB391" s="5">
        <f>MAX(INDEX('Team forecast'!$R$3:$BH$26,MATCH($B391,'Team forecast'!$B$3:$B$26,0),MATCH(CB$1,'Team forecast'!$R$2:$BH$2,0))*$BX391-(1-INDEX('Team forecast'!$R$3:$BH$26,MATCH($B391,'Team forecast'!$B$3:$B$26,0),MATCH(CB$1,'Team forecast'!$R$2:$BH$2,0)))*(BY391+BX391*2+CH391)*0.01,0)</f>
        <v>0</v>
      </c>
      <c r="CC391" s="5">
        <v>0</v>
      </c>
      <c r="CD391" s="5">
        <f>+AK391+BD391*Cockpit!$C$3+BW391*Cockpit!$C$3^2+BZ391*Cockpit!$C$3^3+CA391*Cockpit!$C$3^4+CB391*Cockpit!$C$3^5+CC391*Cockpit!$C$3^6</f>
        <v>-10802.469135802468</v>
      </c>
      <c r="CE391" s="5"/>
      <c r="CF391" s="5"/>
      <c r="CG391" s="5">
        <v>0</v>
      </c>
      <c r="CH391" s="5">
        <f t="shared" si="445"/>
        <v>2495000</v>
      </c>
      <c r="CI391" s="5">
        <f t="shared" si="446"/>
        <v>2495000</v>
      </c>
      <c r="CJ391" s="1">
        <f t="shared" si="447"/>
        <v>-4.0000000000000001E-3</v>
      </c>
      <c r="CK391" s="5">
        <f>RANK(CD391,$CD$2:$CD$622)+COUNTIF($CD$2:$CD391,$CD391)-1</f>
        <v>538</v>
      </c>
      <c r="CL391" s="5">
        <f>RANK(CJ391,$CJ$2:$CJ$622)+COUNTIF($CJ$2:$CJ391,$CJ391)-1</f>
        <v>532</v>
      </c>
    </row>
    <row r="392" spans="1:90" x14ac:dyDescent="0.3">
      <c r="A392" t="str">
        <f>Players!P393</f>
        <v>Daniil Fomin</v>
      </c>
      <c r="B392" t="str">
        <f>Players!G393</f>
        <v>Russia</v>
      </c>
      <c r="C392" t="str">
        <f>Players!AB393</f>
        <v>Midfield</v>
      </c>
      <c r="D392" s="1"/>
      <c r="F392" t="str">
        <f>IFERROR(INDEX(Lookup!B:B,MATCH(INDEX(Players!C:C,MATCH(E392,Players!A:A,0)),Lookup!D:D,0)),"")</f>
        <v/>
      </c>
      <c r="G392">
        <f>IF(Players!AC393=0,10000000,Players!AC393)</f>
        <v>1995000</v>
      </c>
      <c r="H392" s="16">
        <f>INDEX('Team forecast'!$B$2:$AO$26,MATCH('Master data'!$B392,'Team forecast'!$B$2:$B$26,0),MATCH('Master data'!H$1,'Team forecast'!$B$2:$AO$2,0))</f>
        <v>1.5209364700383743</v>
      </c>
      <c r="I392" s="16">
        <f>INDEX('Team forecast'!$B$2:$AO$26,MATCH('Master data'!$B392,'Team forecast'!$B$2:$B$26,0),MATCH('Master data'!I$1,'Team forecast'!$B$2:$AO$2,0))</f>
        <v>0.70247217008251406</v>
      </c>
      <c r="J392" s="16">
        <f>INDEX('Team forecast'!$B$2:$AO$26,MATCH('Master data'!$B392,'Team forecast'!$B$2:$B$26,0),MATCH('Master data'!J$1,'Team forecast'!$B$2:$AO$2,0))</f>
        <v>0.49535917668180812</v>
      </c>
      <c r="K392" s="16">
        <f>INDEX('Team forecast'!$B$2:$AO$26,MATCH('Master data'!$B392,'Team forecast'!$B$2:$B$26,0),MATCH('Master data'!K$1,'Team forecast'!$B$2:$AO$2,0))</f>
        <v>4.5628094101151229</v>
      </c>
      <c r="L392" s="16">
        <f>INDEX('Team forecast'!$B$2:$AO$26,MATCH('Master data'!$B392,'Team forecast'!$B$2:$B$26,0),MATCH('Master data'!L$1,'Team forecast'!$B$2:$AO$2,0))</f>
        <v>2.3923352925187715</v>
      </c>
      <c r="M392">
        <f>IF(Players!BC393=1,95,0)</f>
        <v>0</v>
      </c>
      <c r="N392" s="2">
        <f>Players!BN393</f>
        <v>0</v>
      </c>
      <c r="O392" s="2">
        <f>Players!BO393</f>
        <v>0</v>
      </c>
      <c r="P392" s="2">
        <f>Players!BP393</f>
        <v>0</v>
      </c>
      <c r="Q392" s="2">
        <f>Players!BQ393</f>
        <v>0.11063664596273293</v>
      </c>
      <c r="R392" s="2">
        <f>Players!BR393</f>
        <v>0</v>
      </c>
      <c r="S392" s="2">
        <f t="shared" si="406"/>
        <v>1.5209364700383743</v>
      </c>
      <c r="T392" s="2">
        <f t="shared" si="407"/>
        <v>0.70247217008251406</v>
      </c>
      <c r="U392" s="16">
        <f>INDEX('Team forecast'!$B$2:$AO$26,MATCH('Master data'!$B392,'Team forecast'!$B$2:$B$26,0),MATCH('Master data'!U$1,'Team forecast'!$B$2:$AO$2,0))</f>
        <v>0.56654851943847506</v>
      </c>
      <c r="V392" s="16">
        <f>INDEX('Team forecast'!$B$2:$AO$26,MATCH('Master data'!$B392,'Team forecast'!$B$2:$B$26,0),MATCH('Master data'!V$1,'Team forecast'!$B$2:$AO$2,0))</f>
        <v>0.27032457927492948</v>
      </c>
      <c r="W392" s="16">
        <f>INDEX('Team forecast'!$B$2:$AO$26,MATCH('Master data'!$B392,'Team forecast'!$B$2:$B$26,0),MATCH('Master data'!W$1,'Team forecast'!$B$2:$AO$2,0))</f>
        <v>0.1631269012865954</v>
      </c>
      <c r="X392" s="5">
        <f t="shared" si="408"/>
        <v>-5000</v>
      </c>
      <c r="Y392" s="5">
        <f t="shared" si="409"/>
        <v>0</v>
      </c>
      <c r="Z392" s="5">
        <f t="shared" si="410"/>
        <v>0</v>
      </c>
      <c r="AA392" s="5">
        <f t="shared" si="411"/>
        <v>0</v>
      </c>
      <c r="AB392" s="5">
        <f t="shared" si="412"/>
        <v>0</v>
      </c>
      <c r="AC392" s="5">
        <f t="shared" si="413"/>
        <v>0</v>
      </c>
      <c r="AD392" s="5">
        <f t="shared" si="414"/>
        <v>0</v>
      </c>
      <c r="AE392" s="5">
        <f t="shared" si="415"/>
        <v>0</v>
      </c>
      <c r="AF392" s="5">
        <f t="shared" si="416"/>
        <v>0</v>
      </c>
      <c r="AG392" s="5">
        <f t="shared" si="417"/>
        <v>0</v>
      </c>
      <c r="AH392" s="5">
        <f t="shared" si="418"/>
        <v>0</v>
      </c>
      <c r="AI392" s="5">
        <f t="shared" si="419"/>
        <v>0</v>
      </c>
      <c r="AJ392" s="5">
        <f t="shared" si="420"/>
        <v>0</v>
      </c>
      <c r="AK392" s="5">
        <f>IFERROR(SUM(X392:AJ392),-5000)*((Cockpit!$C$3)^0)</f>
        <v>-5000</v>
      </c>
      <c r="AL392" s="16">
        <f>INDEX('Team forecast'!$B$2:$AO$26,MATCH('Master data'!$B392,'Team forecast'!$B$2:$B$26,0),MATCH('Master data'!AL$1,'Team forecast'!$B$2:$AO$2,0))</f>
        <v>0.9840391469881502</v>
      </c>
      <c r="AM392" s="16">
        <f>INDEX('Team forecast'!$B$2:$AO$26,MATCH('Master data'!$B392,'Team forecast'!$B$2:$B$26,0),MATCH('Master data'!AM$1,'Team forecast'!$B$2:$AO$2,0))</f>
        <v>1.4540427762338861</v>
      </c>
      <c r="AN392" s="16">
        <f>INDEX('Team forecast'!$B$2:$AO$26,MATCH('Master data'!$B392,'Team forecast'!$B$2:$B$26,0),MATCH('Master data'!AN$1,'Team forecast'!$B$2:$AO$2,0))</f>
        <v>0.23362388724035599</v>
      </c>
      <c r="AO392" s="16">
        <f>INDEX('Team forecast'!$B$2:$AO$26,MATCH('Master data'!$B392,'Team forecast'!$B$2:$B$26,0),MATCH('Master data'!AO$1,'Team forecast'!$B$2:$AO$2,0))</f>
        <v>2.9521174409644506</v>
      </c>
      <c r="AP392" s="16">
        <f>INDEX('Team forecast'!$B$2:$AO$26,MATCH('Master data'!$B392,'Team forecast'!$B$2:$B$26,0),MATCH('Master data'!AP$1,'Team forecast'!$B$2:$AO$2,0))</f>
        <v>4.9518799442370804</v>
      </c>
      <c r="AQ392" s="5">
        <f t="shared" si="421"/>
        <v>-5000</v>
      </c>
      <c r="AR392" s="5">
        <f>INDEX('Team forecast'!$B$2:$AO$26,MATCH('Master data'!$B392,'Team forecast'!$B$2:$B$26,0),MATCH('Master data'!AR$1,'Team forecast'!$B$2:$AO$2,0))*IF(X392&gt;0,25000,0)</f>
        <v>0</v>
      </c>
      <c r="AS392" s="16">
        <f>INDEX('Team forecast'!$B$2:$AO$26,MATCH('Master data'!$B392,'Team forecast'!$B$2:$B$26,0),MATCH('Master data'!AS$1,'Team forecast'!$B$2:$AO$2,0))*IF(X392&gt;0,5000,0)</f>
        <v>0</v>
      </c>
      <c r="AT392" s="16">
        <f>INDEX('Team forecast'!$B$2:$AO$26,MATCH('Master data'!$B392,'Team forecast'!$B$2:$B$26,0),MATCH('Master data'!AT$1,'Team forecast'!$B$2:$AO$2,0))*IF(X392&gt;0,-15000,0)</f>
        <v>0</v>
      </c>
      <c r="AU392" s="5">
        <f t="shared" si="422"/>
        <v>0</v>
      </c>
      <c r="AV392" s="5">
        <f t="shared" si="423"/>
        <v>0</v>
      </c>
      <c r="AW392" s="5">
        <f t="shared" si="424"/>
        <v>0</v>
      </c>
      <c r="AX392" s="5">
        <f t="shared" si="425"/>
        <v>0</v>
      </c>
      <c r="AY392" s="5">
        <f t="shared" si="426"/>
        <v>0</v>
      </c>
      <c r="AZ392" s="5">
        <f t="shared" si="427"/>
        <v>0</v>
      </c>
      <c r="BA392" s="5">
        <f t="shared" si="428"/>
        <v>0</v>
      </c>
      <c r="BB392" s="5">
        <f t="shared" si="429"/>
        <v>0</v>
      </c>
      <c r="BC392" s="5">
        <f t="shared" si="430"/>
        <v>0</v>
      </c>
      <c r="BD392" s="5">
        <f t="shared" si="431"/>
        <v>-5000</v>
      </c>
      <c r="BE392" s="16">
        <f>INDEX('Team forecast'!$B$2:$AO$26,MATCH('Master data'!$B392,'Team forecast'!$B$2:$B$26,0),MATCH('Master data'!BE$1,'Team forecast'!$B$2:$AO$2,0))</f>
        <v>0</v>
      </c>
      <c r="BF392" s="16">
        <f>INDEX('Team forecast'!$B$2:$AO$26,MATCH('Master data'!$B392,'Team forecast'!$B$2:$B$26,0),MATCH('Master data'!BF$1,'Team forecast'!$B$2:$AO$2,0))</f>
        <v>0</v>
      </c>
      <c r="BG392" s="16">
        <f>INDEX('Team forecast'!$B$2:$AO$26,MATCH('Master data'!$B392,'Team forecast'!$B$2:$B$26,0),MATCH('Master data'!BG$1,'Team forecast'!$B$2:$AO$2,0))</f>
        <v>0</v>
      </c>
      <c r="BH392" s="16">
        <f>INDEX('Team forecast'!$B$2:$AO$26,MATCH('Master data'!$B392,'Team forecast'!$B$2:$B$26,0),MATCH('Master data'!BH$1,'Team forecast'!$B$2:$AO$2,0))</f>
        <v>0</v>
      </c>
      <c r="BI392" s="16">
        <f>INDEX('Team forecast'!$B$2:$AO$26,MATCH('Master data'!$B392,'Team forecast'!$B$2:$B$26,0),MATCH('Master data'!BI$1,'Team forecast'!$B$2:$AO$2,0))</f>
        <v>0</v>
      </c>
      <c r="BJ392" s="5">
        <f t="shared" si="432"/>
        <v>-5000</v>
      </c>
      <c r="BK392" s="5">
        <f>INDEX('Team forecast'!$R$3:$BH$26,MATCH($B392,'Team forecast'!$B$3:$B$26,0),MATCH(BK$1,'Team forecast'!$R$2:$BH$2,0))*IF($X392&gt;0,25000,0)</f>
        <v>0</v>
      </c>
      <c r="BL392" s="5">
        <f>INDEX('Team forecast'!$R$3:$BH$26,MATCH($B392,'Team forecast'!$B$3:$B$26,0),MATCH(BL$1,'Team forecast'!$R$2:$BH$2,0))*IF($X392&gt;0,5000,0)</f>
        <v>0</v>
      </c>
      <c r="BM392" s="5">
        <f>INDEX('Team forecast'!$R$3:$BH$26,MATCH($B392,'Team forecast'!$B$3:$B$26,0),MATCH(BM$1,'Team forecast'!$R$2:$BH$2,0))*IF($X392&gt;0,-15000,0)</f>
        <v>0</v>
      </c>
      <c r="BN392" s="5">
        <f t="shared" si="433"/>
        <v>0</v>
      </c>
      <c r="BO392" s="5">
        <f t="shared" si="434"/>
        <v>0</v>
      </c>
      <c r="BP392" s="5">
        <f t="shared" si="435"/>
        <v>0</v>
      </c>
      <c r="BQ392" s="5">
        <f t="shared" si="436"/>
        <v>0</v>
      </c>
      <c r="BR392" s="5">
        <f t="shared" si="437"/>
        <v>0</v>
      </c>
      <c r="BS392" s="5">
        <f t="shared" si="438"/>
        <v>0</v>
      </c>
      <c r="BT392" s="5">
        <f t="shared" si="439"/>
        <v>0</v>
      </c>
      <c r="BU392" s="5">
        <f t="shared" si="440"/>
        <v>0</v>
      </c>
      <c r="BV392" s="5">
        <f t="shared" si="441"/>
        <v>0</v>
      </c>
      <c r="BW392" s="5">
        <f t="shared" si="442"/>
        <v>0</v>
      </c>
      <c r="BX392" s="5">
        <f t="shared" si="443"/>
        <v>-5000</v>
      </c>
      <c r="BY392" s="5">
        <f t="shared" si="444"/>
        <v>-15000</v>
      </c>
      <c r="BZ392" s="5">
        <f>MAX(INDEX('Team forecast'!$R$3:$BH$26,MATCH($B392,'Team forecast'!$B$3:$B$26,0),MATCH(BZ$1,'Team forecast'!$R$2:$BH$2,0))*($BX392)-(1-INDEX('Team forecast'!$R$3:$BH$26,MATCH($B392,'Team forecast'!$B$3:$B$26,0),MATCH(BZ$1,'Team forecast'!$R$2:$BH$2,0)))*(BY392+CH392)*0.01,-5000)</f>
        <v>-5000</v>
      </c>
      <c r="CA392" s="5">
        <f>MAX(INDEX('Team forecast'!$R$3:$BH$26,MATCH($B392,'Team forecast'!$B$3:$B$26,0),MATCH(CA$1,'Team forecast'!$R$2:$BH$2,0))*$BX392-(1-INDEX('Team forecast'!$R$3:$BH$26,MATCH($B392,'Team forecast'!$B$3:$B$26,0),MATCH(CA$1,'Team forecast'!$R$2:$BH$2,0)))*(BY392+BX392+CH392)*0.01,-5000)</f>
        <v>-5000</v>
      </c>
      <c r="CB392" s="5">
        <f>MAX(INDEX('Team forecast'!$R$3:$BH$26,MATCH($B392,'Team forecast'!$B$3:$B$26,0),MATCH(CB$1,'Team forecast'!$R$2:$BH$2,0))*$BX392-(1-INDEX('Team forecast'!$R$3:$BH$26,MATCH($B392,'Team forecast'!$B$3:$B$26,0),MATCH(CB$1,'Team forecast'!$R$2:$BH$2,0)))*(BY392+BX392*2+CH392)*0.01,0)</f>
        <v>0</v>
      </c>
      <c r="CC392" s="5">
        <v>0</v>
      </c>
      <c r="CD392" s="5">
        <f>+AK392+BD392*Cockpit!$C$3+BW392*Cockpit!$C$3^2+BZ392*Cockpit!$C$3^3+CA392*Cockpit!$C$3^4+CB392*Cockpit!$C$3^5+CC392*Cockpit!$C$3^6</f>
        <v>-10802.469135802468</v>
      </c>
      <c r="CE392" s="5"/>
      <c r="CF392" s="5"/>
      <c r="CG392" s="5">
        <v>0</v>
      </c>
      <c r="CH392" s="5">
        <f t="shared" si="445"/>
        <v>1995000</v>
      </c>
      <c r="CI392" s="5">
        <f t="shared" si="446"/>
        <v>1995000</v>
      </c>
      <c r="CJ392" s="1">
        <f t="shared" si="447"/>
        <v>-5.0000000000000001E-3</v>
      </c>
      <c r="CK392" s="5">
        <f>RANK(CD392,$CD$2:$CD$622)+COUNTIF($CD$2:$CD392,$CD392)-1</f>
        <v>539</v>
      </c>
      <c r="CL392" s="5">
        <f>RANK(CJ392,$CJ$2:$CJ$622)+COUNTIF($CJ$2:$CJ392,$CJ392)-1</f>
        <v>582</v>
      </c>
    </row>
    <row r="393" spans="1:90" x14ac:dyDescent="0.3">
      <c r="A393" t="str">
        <f>Players!P394</f>
        <v>Dmitri Barinov</v>
      </c>
      <c r="B393" t="str">
        <f>Players!G394</f>
        <v>Russia</v>
      </c>
      <c r="C393" t="str">
        <f>Players!AB394</f>
        <v>Midfield</v>
      </c>
      <c r="D393" s="1"/>
      <c r="F393" t="str">
        <f>IFERROR(INDEX(Lookup!B:B,MATCH(INDEX(Players!C:C,MATCH(E393,Players!A:A,0)),Lookup!D:D,0)),"")</f>
        <v/>
      </c>
      <c r="G393">
        <f>IF(Players!AC394=0,10000000,Players!AC394)</f>
        <v>1976000</v>
      </c>
      <c r="H393" s="16">
        <f>INDEX('Team forecast'!$B$2:$AO$26,MATCH('Master data'!$B393,'Team forecast'!$B$2:$B$26,0),MATCH('Master data'!H$1,'Team forecast'!$B$2:$AO$2,0))</f>
        <v>1.5209364700383743</v>
      </c>
      <c r="I393" s="16">
        <f>INDEX('Team forecast'!$B$2:$AO$26,MATCH('Master data'!$B393,'Team forecast'!$B$2:$B$26,0),MATCH('Master data'!I$1,'Team forecast'!$B$2:$AO$2,0))</f>
        <v>0.70247217008251406</v>
      </c>
      <c r="J393" s="16">
        <f>INDEX('Team forecast'!$B$2:$AO$26,MATCH('Master data'!$B393,'Team forecast'!$B$2:$B$26,0),MATCH('Master data'!J$1,'Team forecast'!$B$2:$AO$2,0))</f>
        <v>0.49535917668180812</v>
      </c>
      <c r="K393" s="16">
        <f>INDEX('Team forecast'!$B$2:$AO$26,MATCH('Master data'!$B393,'Team forecast'!$B$2:$B$26,0),MATCH('Master data'!K$1,'Team forecast'!$B$2:$AO$2,0))</f>
        <v>4.5628094101151229</v>
      </c>
      <c r="L393" s="16">
        <f>INDEX('Team forecast'!$B$2:$AO$26,MATCH('Master data'!$B393,'Team forecast'!$B$2:$B$26,0),MATCH('Master data'!L$1,'Team forecast'!$B$2:$AO$2,0))</f>
        <v>2.3923352925187715</v>
      </c>
      <c r="M393">
        <f>IF(Players!BC394=1,95,0)</f>
        <v>95</v>
      </c>
      <c r="N393" s="2">
        <f>Players!BN394</f>
        <v>4.84141790469131E-2</v>
      </c>
      <c r="O393" s="2">
        <f>Players!BO394</f>
        <v>4.7147213635256979E-2</v>
      </c>
      <c r="P393" s="2">
        <f>Players!BP394</f>
        <v>5.1276911646338394E-2</v>
      </c>
      <c r="Q393" s="2">
        <f>Players!BQ394</f>
        <v>0.3969299044151115</v>
      </c>
      <c r="R393" s="2">
        <f>Players!BR394</f>
        <v>0</v>
      </c>
      <c r="S393" s="2">
        <f t="shared" si="406"/>
        <v>1.5209364700383743</v>
      </c>
      <c r="T393" s="2">
        <f t="shared" si="407"/>
        <v>0.70247217008251406</v>
      </c>
      <c r="U393" s="16">
        <f>INDEX('Team forecast'!$B$2:$AO$26,MATCH('Master data'!$B393,'Team forecast'!$B$2:$B$26,0),MATCH('Master data'!U$1,'Team forecast'!$B$2:$AO$2,0))</f>
        <v>0.56654851943847506</v>
      </c>
      <c r="V393" s="16">
        <f>INDEX('Team forecast'!$B$2:$AO$26,MATCH('Master data'!$B393,'Team forecast'!$B$2:$B$26,0),MATCH('Master data'!V$1,'Team forecast'!$B$2:$AO$2,0))</f>
        <v>0.27032457927492948</v>
      </c>
      <c r="W393" s="16">
        <f>INDEX('Team forecast'!$B$2:$AO$26,MATCH('Master data'!$B393,'Team forecast'!$B$2:$B$26,0),MATCH('Master data'!W$1,'Team forecast'!$B$2:$AO$2,0))</f>
        <v>0.1631269012865954</v>
      </c>
      <c r="X393" s="5">
        <f t="shared" si="408"/>
        <v>7000</v>
      </c>
      <c r="Y393" s="5">
        <f t="shared" si="409"/>
        <v>14163.712985961876</v>
      </c>
      <c r="Z393" s="5">
        <f t="shared" si="410"/>
        <v>1351.6228963746473</v>
      </c>
      <c r="AA393" s="5">
        <f t="shared" si="411"/>
        <v>-2446.9035192989309</v>
      </c>
      <c r="AB393" s="5">
        <f t="shared" si="412"/>
        <v>9204.3613224272303</v>
      </c>
      <c r="AC393" s="5">
        <f t="shared" si="413"/>
        <v>3585.3958339276428</v>
      </c>
      <c r="AD393" s="5">
        <f t="shared" si="414"/>
        <v>2339.6677498155454</v>
      </c>
      <c r="AE393" s="5">
        <f t="shared" si="415"/>
        <v>0</v>
      </c>
      <c r="AF393" s="5">
        <f t="shared" si="416"/>
        <v>0</v>
      </c>
      <c r="AG393" s="5">
        <f t="shared" si="417"/>
        <v>-7938.5980883022303</v>
      </c>
      <c r="AH393" s="5">
        <f t="shared" si="418"/>
        <v>0</v>
      </c>
      <c r="AI393" s="5">
        <f t="shared" si="419"/>
        <v>15209.364700383743</v>
      </c>
      <c r="AJ393" s="5">
        <f t="shared" si="420"/>
        <v>-5619.7773606601122</v>
      </c>
      <c r="AK393" s="5">
        <f>IFERROR(SUM(X393:AJ393),-5000)*((Cockpit!$C$3)^0)</f>
        <v>36848.846520629413</v>
      </c>
      <c r="AL393" s="16">
        <f>INDEX('Team forecast'!$B$2:$AO$26,MATCH('Master data'!$B393,'Team forecast'!$B$2:$B$26,0),MATCH('Master data'!AL$1,'Team forecast'!$B$2:$AO$2,0))</f>
        <v>0.9840391469881502</v>
      </c>
      <c r="AM393" s="16">
        <f>INDEX('Team forecast'!$B$2:$AO$26,MATCH('Master data'!$B393,'Team forecast'!$B$2:$B$26,0),MATCH('Master data'!AM$1,'Team forecast'!$B$2:$AO$2,0))</f>
        <v>1.4540427762338861</v>
      </c>
      <c r="AN393" s="16">
        <f>INDEX('Team forecast'!$B$2:$AO$26,MATCH('Master data'!$B393,'Team forecast'!$B$2:$B$26,0),MATCH('Master data'!AN$1,'Team forecast'!$B$2:$AO$2,0))</f>
        <v>0.23362388724035599</v>
      </c>
      <c r="AO393" s="16">
        <f>INDEX('Team forecast'!$B$2:$AO$26,MATCH('Master data'!$B393,'Team forecast'!$B$2:$B$26,0),MATCH('Master data'!AO$1,'Team forecast'!$B$2:$AO$2,0))</f>
        <v>2.9521174409644506</v>
      </c>
      <c r="AP393" s="16">
        <f>INDEX('Team forecast'!$B$2:$AO$26,MATCH('Master data'!$B393,'Team forecast'!$B$2:$B$26,0),MATCH('Master data'!AP$1,'Team forecast'!$B$2:$AO$2,0))</f>
        <v>4.9518799442370804</v>
      </c>
      <c r="AQ393" s="5">
        <f t="shared" si="421"/>
        <v>7000</v>
      </c>
      <c r="AR393" s="5">
        <f>INDEX('Team forecast'!$B$2:$AO$26,MATCH('Master data'!$B393,'Team forecast'!$B$2:$B$26,0),MATCH('Master data'!AR$1,'Team forecast'!$B$2:$AO$2,0))*IF(X393&gt;0,25000,0)</f>
        <v>6147.9970326409475</v>
      </c>
      <c r="AS393" s="16">
        <f>INDEX('Team forecast'!$B$2:$AO$26,MATCH('Master data'!$B393,'Team forecast'!$B$2:$B$26,0),MATCH('Master data'!AS$1,'Team forecast'!$B$2:$AO$2,0))*IF(X393&gt;0,5000,0)</f>
        <v>1374.2581602373884</v>
      </c>
      <c r="AT393" s="16">
        <f>INDEX('Team forecast'!$B$2:$AO$26,MATCH('Master data'!$B393,'Team forecast'!$B$2:$B$26,0),MATCH('Master data'!AT$1,'Team forecast'!$B$2:$AO$2,0))*IF(X393&gt;0,-15000,0)</f>
        <v>-7188.4272997032631</v>
      </c>
      <c r="AU393" s="5">
        <f t="shared" si="422"/>
        <v>5955.1809314319926</v>
      </c>
      <c r="AV393" s="5">
        <f t="shared" si="423"/>
        <v>2319.7351944253178</v>
      </c>
      <c r="AW393" s="5">
        <f t="shared" si="424"/>
        <v>1513.7546518994873</v>
      </c>
      <c r="AX393" s="5">
        <f t="shared" si="425"/>
        <v>0</v>
      </c>
      <c r="AY393" s="5">
        <f t="shared" si="426"/>
        <v>0</v>
      </c>
      <c r="AZ393" s="5">
        <f t="shared" si="427"/>
        <v>-7938.5980883022303</v>
      </c>
      <c r="BA393" s="5">
        <f t="shared" si="428"/>
        <v>0</v>
      </c>
      <c r="BB393" s="5">
        <f t="shared" si="429"/>
        <v>9840.3914698815024</v>
      </c>
      <c r="BC393" s="5">
        <f t="shared" si="430"/>
        <v>-11632.342209871089</v>
      </c>
      <c r="BD393" s="5">
        <f t="shared" si="431"/>
        <v>7391.9498426400514</v>
      </c>
      <c r="BE393" s="16">
        <f>INDEX('Team forecast'!$B$2:$AO$26,MATCH('Master data'!$B393,'Team forecast'!$B$2:$B$26,0),MATCH('Master data'!BE$1,'Team forecast'!$B$2:$AO$2,0))</f>
        <v>0</v>
      </c>
      <c r="BF393" s="16">
        <f>INDEX('Team forecast'!$B$2:$AO$26,MATCH('Master data'!$B393,'Team forecast'!$B$2:$B$26,0),MATCH('Master data'!BF$1,'Team forecast'!$B$2:$AO$2,0))</f>
        <v>0</v>
      </c>
      <c r="BG393" s="16">
        <f>INDEX('Team forecast'!$B$2:$AO$26,MATCH('Master data'!$B393,'Team forecast'!$B$2:$B$26,0),MATCH('Master data'!BG$1,'Team forecast'!$B$2:$AO$2,0))</f>
        <v>0</v>
      </c>
      <c r="BH393" s="16">
        <f>INDEX('Team forecast'!$B$2:$AO$26,MATCH('Master data'!$B393,'Team forecast'!$B$2:$B$26,0),MATCH('Master data'!BH$1,'Team forecast'!$B$2:$AO$2,0))</f>
        <v>0</v>
      </c>
      <c r="BI393" s="16">
        <f>INDEX('Team forecast'!$B$2:$AO$26,MATCH('Master data'!$B393,'Team forecast'!$B$2:$B$26,0),MATCH('Master data'!BI$1,'Team forecast'!$B$2:$AO$2,0))</f>
        <v>0</v>
      </c>
      <c r="BJ393" s="5">
        <f t="shared" si="432"/>
        <v>7000</v>
      </c>
      <c r="BK393" s="5">
        <f>INDEX('Team forecast'!$R$3:$BH$26,MATCH($B393,'Team forecast'!$B$3:$B$26,0),MATCH(BK$1,'Team forecast'!$R$2:$BH$2,0))*IF($X393&gt;0,25000,0)</f>
        <v>0</v>
      </c>
      <c r="BL393" s="5">
        <f>INDEX('Team forecast'!$R$3:$BH$26,MATCH($B393,'Team forecast'!$B$3:$B$26,0),MATCH(BL$1,'Team forecast'!$R$2:$BH$2,0))*IF($X393&gt;0,5000,0)</f>
        <v>0</v>
      </c>
      <c r="BM393" s="5">
        <f>INDEX('Team forecast'!$R$3:$BH$26,MATCH($B393,'Team forecast'!$B$3:$B$26,0),MATCH(BM$1,'Team forecast'!$R$2:$BH$2,0))*IF($X393&gt;0,-15000,0)</f>
        <v>0</v>
      </c>
      <c r="BN393" s="5">
        <f t="shared" si="433"/>
        <v>0</v>
      </c>
      <c r="BO393" s="5">
        <f t="shared" si="434"/>
        <v>0</v>
      </c>
      <c r="BP393" s="5">
        <f t="shared" si="435"/>
        <v>0</v>
      </c>
      <c r="BQ393" s="5">
        <f t="shared" si="436"/>
        <v>0</v>
      </c>
      <c r="BR393" s="5">
        <f t="shared" si="437"/>
        <v>0</v>
      </c>
      <c r="BS393" s="5">
        <f t="shared" si="438"/>
        <v>-7938.5980883022303</v>
      </c>
      <c r="BT393" s="5">
        <f t="shared" si="439"/>
        <v>0</v>
      </c>
      <c r="BU393" s="5">
        <f t="shared" si="440"/>
        <v>0</v>
      </c>
      <c r="BV393" s="5">
        <f t="shared" si="441"/>
        <v>0</v>
      </c>
      <c r="BW393" s="5">
        <f t="shared" si="442"/>
        <v>0</v>
      </c>
      <c r="BX393" s="5">
        <f t="shared" si="443"/>
        <v>22120.398181634733</v>
      </c>
      <c r="BY393" s="5">
        <f t="shared" si="444"/>
        <v>66361.194544904196</v>
      </c>
      <c r="BZ393" s="5">
        <f>MAX(INDEX('Team forecast'!$R$3:$BH$26,MATCH($B393,'Team forecast'!$B$3:$B$26,0),MATCH(BZ$1,'Team forecast'!$R$2:$BH$2,0))*($BX393)-(1-INDEX('Team forecast'!$R$3:$BH$26,MATCH($B393,'Team forecast'!$B$3:$B$26,0),MATCH(BZ$1,'Team forecast'!$R$2:$BH$2,0)))*(BY393+CH393)*0.01,-5000)</f>
        <v>-164.55950398058121</v>
      </c>
      <c r="CA393" s="5">
        <f>MAX(INDEX('Team forecast'!$R$3:$BH$26,MATCH($B393,'Team forecast'!$B$3:$B$26,0),MATCH(CA$1,'Team forecast'!$R$2:$BH$2,0))*$BX393-(1-INDEX('Team forecast'!$R$3:$BH$26,MATCH($B393,'Team forecast'!$B$3:$B$26,0),MATCH(CA$1,'Team forecast'!$R$2:$BH$2,0)))*(BY393+BX393+CH393)*0.01,-5000)</f>
        <v>-5000</v>
      </c>
      <c r="CB393" s="5">
        <f>MAX(INDEX('Team forecast'!$R$3:$BH$26,MATCH($B393,'Team forecast'!$B$3:$B$26,0),MATCH(CB$1,'Team forecast'!$R$2:$BH$2,0))*$BX393-(1-INDEX('Team forecast'!$R$3:$BH$26,MATCH($B393,'Team forecast'!$B$3:$B$26,0),MATCH(CB$1,'Team forecast'!$R$2:$BH$2,0)))*(BY393+BX393*2+CH393)*0.01,0)</f>
        <v>0</v>
      </c>
      <c r="CC393" s="5">
        <v>0</v>
      </c>
      <c r="CD393" s="5">
        <f>+AK393+BD393*Cockpit!$C$3+BW393*Cockpit!$C$3^2+BZ393*Cockpit!$C$3^3+CA393*Cockpit!$C$3^4+CB393*Cockpit!$C$3^5+CC393*Cockpit!$C$3^6</f>
        <v>40740.400389851988</v>
      </c>
      <c r="CE393" s="5"/>
      <c r="CF393" s="5"/>
      <c r="CG393" s="5">
        <v>0</v>
      </c>
      <c r="CH393" s="5">
        <f t="shared" si="445"/>
        <v>1976000</v>
      </c>
      <c r="CI393" s="5">
        <f t="shared" si="446"/>
        <v>1976000</v>
      </c>
      <c r="CJ393" s="1">
        <f t="shared" si="447"/>
        <v>2.1000000000000001E-2</v>
      </c>
      <c r="CK393" s="5">
        <f>RANK(CD393,$CD$2:$CD$622)+COUNTIF($CD$2:$CD393,$CD393)-1</f>
        <v>198</v>
      </c>
      <c r="CL393" s="5">
        <f>RANK(CJ393,$CJ$2:$CJ$622)+COUNTIF($CJ$2:$CJ393,$CJ393)-1</f>
        <v>118</v>
      </c>
    </row>
    <row r="394" spans="1:90" x14ac:dyDescent="0.3">
      <c r="A394" t="str">
        <f>Players!P395</f>
        <v>Aleksey Ionov</v>
      </c>
      <c r="B394" t="str">
        <f>Players!G395</f>
        <v>Russia</v>
      </c>
      <c r="C394" t="str">
        <f>Players!AB395</f>
        <v>Midfield</v>
      </c>
      <c r="D394" s="1"/>
      <c r="F394" t="str">
        <f>IFERROR(INDEX(Lookup!B:B,MATCH(INDEX(Players!C:C,MATCH(E394,Players!A:A,0)),Lookup!D:D,0)),"")</f>
        <v/>
      </c>
      <c r="G394">
        <f>IF(Players!AC395=0,10000000,Players!AC395)</f>
        <v>2495000</v>
      </c>
      <c r="H394" s="16">
        <f>INDEX('Team forecast'!$B$2:$AO$26,MATCH('Master data'!$B394,'Team forecast'!$B$2:$B$26,0),MATCH('Master data'!H$1,'Team forecast'!$B$2:$AO$2,0))</f>
        <v>1.5209364700383743</v>
      </c>
      <c r="I394" s="16">
        <f>INDEX('Team forecast'!$B$2:$AO$26,MATCH('Master data'!$B394,'Team forecast'!$B$2:$B$26,0),MATCH('Master data'!I$1,'Team forecast'!$B$2:$AO$2,0))</f>
        <v>0.70247217008251406</v>
      </c>
      <c r="J394" s="16">
        <f>INDEX('Team forecast'!$B$2:$AO$26,MATCH('Master data'!$B394,'Team forecast'!$B$2:$B$26,0),MATCH('Master data'!J$1,'Team forecast'!$B$2:$AO$2,0))</f>
        <v>0.49535917668180812</v>
      </c>
      <c r="K394" s="16">
        <f>INDEX('Team forecast'!$B$2:$AO$26,MATCH('Master data'!$B394,'Team forecast'!$B$2:$B$26,0),MATCH('Master data'!K$1,'Team forecast'!$B$2:$AO$2,0))</f>
        <v>4.5628094101151229</v>
      </c>
      <c r="L394" s="16">
        <f>INDEX('Team forecast'!$B$2:$AO$26,MATCH('Master data'!$B394,'Team forecast'!$B$2:$B$26,0),MATCH('Master data'!L$1,'Team forecast'!$B$2:$AO$2,0))</f>
        <v>2.3923352925187715</v>
      </c>
      <c r="M394">
        <f>IF(Players!BC395=1,95,0)</f>
        <v>0</v>
      </c>
      <c r="N394" s="2">
        <f>Players!BN395</f>
        <v>0</v>
      </c>
      <c r="O394" s="2">
        <f>Players!BO395</f>
        <v>0</v>
      </c>
      <c r="P394" s="2">
        <f>Players!BP395</f>
        <v>0</v>
      </c>
      <c r="Q394" s="2">
        <f>Players!BQ395</f>
        <v>0</v>
      </c>
      <c r="R394" s="2">
        <f>Players!BR395</f>
        <v>0</v>
      </c>
      <c r="S394" s="2">
        <f t="shared" si="406"/>
        <v>1.5209364700383743</v>
      </c>
      <c r="T394" s="2">
        <f t="shared" si="407"/>
        <v>0.70247217008251406</v>
      </c>
      <c r="U394" s="16">
        <f>INDEX('Team forecast'!$B$2:$AO$26,MATCH('Master data'!$B394,'Team forecast'!$B$2:$B$26,0),MATCH('Master data'!U$1,'Team forecast'!$B$2:$AO$2,0))</f>
        <v>0.56654851943847506</v>
      </c>
      <c r="V394" s="16">
        <f>INDEX('Team forecast'!$B$2:$AO$26,MATCH('Master data'!$B394,'Team forecast'!$B$2:$B$26,0),MATCH('Master data'!V$1,'Team forecast'!$B$2:$AO$2,0))</f>
        <v>0.27032457927492948</v>
      </c>
      <c r="W394" s="16">
        <f>INDEX('Team forecast'!$B$2:$AO$26,MATCH('Master data'!$B394,'Team forecast'!$B$2:$B$26,0),MATCH('Master data'!W$1,'Team forecast'!$B$2:$AO$2,0))</f>
        <v>0.1631269012865954</v>
      </c>
      <c r="X394" s="5">
        <f t="shared" si="408"/>
        <v>-5000</v>
      </c>
      <c r="Y394" s="5">
        <f t="shared" si="409"/>
        <v>0</v>
      </c>
      <c r="Z394" s="5">
        <f t="shared" si="410"/>
        <v>0</v>
      </c>
      <c r="AA394" s="5">
        <f t="shared" si="411"/>
        <v>0</v>
      </c>
      <c r="AB394" s="5">
        <f t="shared" si="412"/>
        <v>0</v>
      </c>
      <c r="AC394" s="5">
        <f t="shared" si="413"/>
        <v>0</v>
      </c>
      <c r="AD394" s="5">
        <f t="shared" si="414"/>
        <v>0</v>
      </c>
      <c r="AE394" s="5">
        <f t="shared" si="415"/>
        <v>0</v>
      </c>
      <c r="AF394" s="5">
        <f t="shared" si="416"/>
        <v>0</v>
      </c>
      <c r="AG394" s="5">
        <f t="shared" si="417"/>
        <v>0</v>
      </c>
      <c r="AH394" s="5">
        <f t="shared" si="418"/>
        <v>0</v>
      </c>
      <c r="AI394" s="5">
        <f t="shared" si="419"/>
        <v>0</v>
      </c>
      <c r="AJ394" s="5">
        <f t="shared" si="420"/>
        <v>0</v>
      </c>
      <c r="AK394" s="5">
        <f>IFERROR(SUM(X394:AJ394),-5000)*((Cockpit!$C$3)^0)</f>
        <v>-5000</v>
      </c>
      <c r="AL394" s="16">
        <f>INDEX('Team forecast'!$B$2:$AO$26,MATCH('Master data'!$B394,'Team forecast'!$B$2:$B$26,0),MATCH('Master data'!AL$1,'Team forecast'!$B$2:$AO$2,0))</f>
        <v>0.9840391469881502</v>
      </c>
      <c r="AM394" s="16">
        <f>INDEX('Team forecast'!$B$2:$AO$26,MATCH('Master data'!$B394,'Team forecast'!$B$2:$B$26,0),MATCH('Master data'!AM$1,'Team forecast'!$B$2:$AO$2,0))</f>
        <v>1.4540427762338861</v>
      </c>
      <c r="AN394" s="16">
        <f>INDEX('Team forecast'!$B$2:$AO$26,MATCH('Master data'!$B394,'Team forecast'!$B$2:$B$26,0),MATCH('Master data'!AN$1,'Team forecast'!$B$2:$AO$2,0))</f>
        <v>0.23362388724035599</v>
      </c>
      <c r="AO394" s="16">
        <f>INDEX('Team forecast'!$B$2:$AO$26,MATCH('Master data'!$B394,'Team forecast'!$B$2:$B$26,0),MATCH('Master data'!AO$1,'Team forecast'!$B$2:$AO$2,0))</f>
        <v>2.9521174409644506</v>
      </c>
      <c r="AP394" s="16">
        <f>INDEX('Team forecast'!$B$2:$AO$26,MATCH('Master data'!$B394,'Team forecast'!$B$2:$B$26,0),MATCH('Master data'!AP$1,'Team forecast'!$B$2:$AO$2,0))</f>
        <v>4.9518799442370804</v>
      </c>
      <c r="AQ394" s="5">
        <f t="shared" si="421"/>
        <v>-5000</v>
      </c>
      <c r="AR394" s="5">
        <f>INDEX('Team forecast'!$B$2:$AO$26,MATCH('Master data'!$B394,'Team forecast'!$B$2:$B$26,0),MATCH('Master data'!AR$1,'Team forecast'!$B$2:$AO$2,0))*IF(X394&gt;0,25000,0)</f>
        <v>0</v>
      </c>
      <c r="AS394" s="16">
        <f>INDEX('Team forecast'!$B$2:$AO$26,MATCH('Master data'!$B394,'Team forecast'!$B$2:$B$26,0),MATCH('Master data'!AS$1,'Team forecast'!$B$2:$AO$2,0))*IF(X394&gt;0,5000,0)</f>
        <v>0</v>
      </c>
      <c r="AT394" s="16">
        <f>INDEX('Team forecast'!$B$2:$AO$26,MATCH('Master data'!$B394,'Team forecast'!$B$2:$B$26,0),MATCH('Master data'!AT$1,'Team forecast'!$B$2:$AO$2,0))*IF(X394&gt;0,-15000,0)</f>
        <v>0</v>
      </c>
      <c r="AU394" s="5">
        <f t="shared" si="422"/>
        <v>0</v>
      </c>
      <c r="AV394" s="5">
        <f t="shared" si="423"/>
        <v>0</v>
      </c>
      <c r="AW394" s="5">
        <f t="shared" si="424"/>
        <v>0</v>
      </c>
      <c r="AX394" s="5">
        <f t="shared" si="425"/>
        <v>0</v>
      </c>
      <c r="AY394" s="5">
        <f t="shared" si="426"/>
        <v>0</v>
      </c>
      <c r="AZ394" s="5">
        <f t="shared" si="427"/>
        <v>0</v>
      </c>
      <c r="BA394" s="5">
        <f t="shared" si="428"/>
        <v>0</v>
      </c>
      <c r="BB394" s="5">
        <f t="shared" si="429"/>
        <v>0</v>
      </c>
      <c r="BC394" s="5">
        <f t="shared" si="430"/>
        <v>0</v>
      </c>
      <c r="BD394" s="5">
        <f t="shared" si="431"/>
        <v>-5000</v>
      </c>
      <c r="BE394" s="16">
        <f>INDEX('Team forecast'!$B$2:$AO$26,MATCH('Master data'!$B394,'Team forecast'!$B$2:$B$26,0),MATCH('Master data'!BE$1,'Team forecast'!$B$2:$AO$2,0))</f>
        <v>0</v>
      </c>
      <c r="BF394" s="16">
        <f>INDEX('Team forecast'!$B$2:$AO$26,MATCH('Master data'!$B394,'Team forecast'!$B$2:$B$26,0),MATCH('Master data'!BF$1,'Team forecast'!$B$2:$AO$2,0))</f>
        <v>0</v>
      </c>
      <c r="BG394" s="16">
        <f>INDEX('Team forecast'!$B$2:$AO$26,MATCH('Master data'!$B394,'Team forecast'!$B$2:$B$26,0),MATCH('Master data'!BG$1,'Team forecast'!$B$2:$AO$2,0))</f>
        <v>0</v>
      </c>
      <c r="BH394" s="16">
        <f>INDEX('Team forecast'!$B$2:$AO$26,MATCH('Master data'!$B394,'Team forecast'!$B$2:$B$26,0),MATCH('Master data'!BH$1,'Team forecast'!$B$2:$AO$2,0))</f>
        <v>0</v>
      </c>
      <c r="BI394" s="16">
        <f>INDEX('Team forecast'!$B$2:$AO$26,MATCH('Master data'!$B394,'Team forecast'!$B$2:$B$26,0),MATCH('Master data'!BI$1,'Team forecast'!$B$2:$AO$2,0))</f>
        <v>0</v>
      </c>
      <c r="BJ394" s="5">
        <f t="shared" si="432"/>
        <v>-5000</v>
      </c>
      <c r="BK394" s="5">
        <f>INDEX('Team forecast'!$R$3:$BH$26,MATCH($B394,'Team forecast'!$B$3:$B$26,0),MATCH(BK$1,'Team forecast'!$R$2:$BH$2,0))*IF($X394&gt;0,25000,0)</f>
        <v>0</v>
      </c>
      <c r="BL394" s="5">
        <f>INDEX('Team forecast'!$R$3:$BH$26,MATCH($B394,'Team forecast'!$B$3:$B$26,0),MATCH(BL$1,'Team forecast'!$R$2:$BH$2,0))*IF($X394&gt;0,5000,0)</f>
        <v>0</v>
      </c>
      <c r="BM394" s="5">
        <f>INDEX('Team forecast'!$R$3:$BH$26,MATCH($B394,'Team forecast'!$B$3:$B$26,0),MATCH(BM$1,'Team forecast'!$R$2:$BH$2,0))*IF($X394&gt;0,-15000,0)</f>
        <v>0</v>
      </c>
      <c r="BN394" s="5">
        <f t="shared" si="433"/>
        <v>0</v>
      </c>
      <c r="BO394" s="5">
        <f t="shared" si="434"/>
        <v>0</v>
      </c>
      <c r="BP394" s="5">
        <f t="shared" si="435"/>
        <v>0</v>
      </c>
      <c r="BQ394" s="5">
        <f t="shared" si="436"/>
        <v>0</v>
      </c>
      <c r="BR394" s="5">
        <f t="shared" si="437"/>
        <v>0</v>
      </c>
      <c r="BS394" s="5">
        <f t="shared" si="438"/>
        <v>0</v>
      </c>
      <c r="BT394" s="5">
        <f t="shared" si="439"/>
        <v>0</v>
      </c>
      <c r="BU394" s="5">
        <f t="shared" si="440"/>
        <v>0</v>
      </c>
      <c r="BV394" s="5">
        <f t="shared" si="441"/>
        <v>0</v>
      </c>
      <c r="BW394" s="5">
        <f t="shared" si="442"/>
        <v>0</v>
      </c>
      <c r="BX394" s="5">
        <f t="shared" si="443"/>
        <v>-5000</v>
      </c>
      <c r="BY394" s="5">
        <f t="shared" si="444"/>
        <v>-15000</v>
      </c>
      <c r="BZ394" s="5">
        <f>MAX(INDEX('Team forecast'!$R$3:$BH$26,MATCH($B394,'Team forecast'!$B$3:$B$26,0),MATCH(BZ$1,'Team forecast'!$R$2:$BH$2,0))*($BX394)-(1-INDEX('Team forecast'!$R$3:$BH$26,MATCH($B394,'Team forecast'!$B$3:$B$26,0),MATCH(BZ$1,'Team forecast'!$R$2:$BH$2,0)))*(BY394+CH394)*0.01,-5000)</f>
        <v>-5000</v>
      </c>
      <c r="CA394" s="5">
        <f>MAX(INDEX('Team forecast'!$R$3:$BH$26,MATCH($B394,'Team forecast'!$B$3:$B$26,0),MATCH(CA$1,'Team forecast'!$R$2:$BH$2,0))*$BX394-(1-INDEX('Team forecast'!$R$3:$BH$26,MATCH($B394,'Team forecast'!$B$3:$B$26,0),MATCH(CA$1,'Team forecast'!$R$2:$BH$2,0)))*(BY394+BX394+CH394)*0.01,-5000)</f>
        <v>-5000</v>
      </c>
      <c r="CB394" s="5">
        <f>MAX(INDEX('Team forecast'!$R$3:$BH$26,MATCH($B394,'Team forecast'!$B$3:$B$26,0),MATCH(CB$1,'Team forecast'!$R$2:$BH$2,0))*$BX394-(1-INDEX('Team forecast'!$R$3:$BH$26,MATCH($B394,'Team forecast'!$B$3:$B$26,0),MATCH(CB$1,'Team forecast'!$R$2:$BH$2,0)))*(BY394+BX394*2+CH394)*0.01,0)</f>
        <v>0</v>
      </c>
      <c r="CC394" s="5">
        <v>0</v>
      </c>
      <c r="CD394" s="5">
        <f>+AK394+BD394*Cockpit!$C$3+BW394*Cockpit!$C$3^2+BZ394*Cockpit!$C$3^3+CA394*Cockpit!$C$3^4+CB394*Cockpit!$C$3^5+CC394*Cockpit!$C$3^6</f>
        <v>-10802.469135802468</v>
      </c>
      <c r="CE394" s="5"/>
      <c r="CF394" s="5"/>
      <c r="CG394" s="5">
        <v>0</v>
      </c>
      <c r="CH394" s="5">
        <f t="shared" si="445"/>
        <v>2495000</v>
      </c>
      <c r="CI394" s="5">
        <f t="shared" si="446"/>
        <v>2495000</v>
      </c>
      <c r="CJ394" s="1">
        <f t="shared" si="447"/>
        <v>-4.0000000000000001E-3</v>
      </c>
      <c r="CK394" s="5">
        <f>RANK(CD394,$CD$2:$CD$622)+COUNTIF($CD$2:$CD394,$CD394)-1</f>
        <v>540</v>
      </c>
      <c r="CL394" s="5">
        <f>RANK(CJ394,$CJ$2:$CJ$622)+COUNTIF($CJ$2:$CJ394,$CJ394)-1</f>
        <v>533</v>
      </c>
    </row>
    <row r="395" spans="1:90" x14ac:dyDescent="0.3">
      <c r="A395" t="str">
        <f>Players!P396</f>
        <v>Roman Zobnin</v>
      </c>
      <c r="B395" t="str">
        <f>Players!G396</f>
        <v>Russia</v>
      </c>
      <c r="C395" t="str">
        <f>Players!AB396</f>
        <v>Midfield</v>
      </c>
      <c r="D395" s="1"/>
      <c r="F395" t="str">
        <f>IFERROR(INDEX(Lookup!B:B,MATCH(INDEX(Players!C:C,MATCH(E395,Players!A:A,0)),Lookup!D:D,0)),"")</f>
        <v/>
      </c>
      <c r="G395">
        <f>IF(Players!AC396=0,10000000,Players!AC396)</f>
        <v>2476000</v>
      </c>
      <c r="H395" s="16">
        <f>INDEX('Team forecast'!$B$2:$AO$26,MATCH('Master data'!$B395,'Team forecast'!$B$2:$B$26,0),MATCH('Master data'!H$1,'Team forecast'!$B$2:$AO$2,0))</f>
        <v>1.5209364700383743</v>
      </c>
      <c r="I395" s="16">
        <f>INDEX('Team forecast'!$B$2:$AO$26,MATCH('Master data'!$B395,'Team forecast'!$B$2:$B$26,0),MATCH('Master data'!I$1,'Team forecast'!$B$2:$AO$2,0))</f>
        <v>0.70247217008251406</v>
      </c>
      <c r="J395" s="16">
        <f>INDEX('Team forecast'!$B$2:$AO$26,MATCH('Master data'!$B395,'Team forecast'!$B$2:$B$26,0),MATCH('Master data'!J$1,'Team forecast'!$B$2:$AO$2,0))</f>
        <v>0.49535917668180812</v>
      </c>
      <c r="K395" s="16">
        <f>INDEX('Team forecast'!$B$2:$AO$26,MATCH('Master data'!$B395,'Team forecast'!$B$2:$B$26,0),MATCH('Master data'!K$1,'Team forecast'!$B$2:$AO$2,0))</f>
        <v>4.5628094101151229</v>
      </c>
      <c r="L395" s="16">
        <f>INDEX('Team forecast'!$B$2:$AO$26,MATCH('Master data'!$B395,'Team forecast'!$B$2:$B$26,0),MATCH('Master data'!L$1,'Team forecast'!$B$2:$AO$2,0))</f>
        <v>2.3923352925187715</v>
      </c>
      <c r="M395">
        <f>IF(Players!BC396=1,95,0)</f>
        <v>95</v>
      </c>
      <c r="N395" s="2">
        <f>Players!BN396</f>
        <v>2.9779702225761401E-2</v>
      </c>
      <c r="O395" s="2">
        <f>Players!BO396</f>
        <v>2.7505178109897627E-2</v>
      </c>
      <c r="P395" s="2">
        <f>Players!BP396</f>
        <v>0</v>
      </c>
      <c r="Q395" s="2">
        <f>Players!BQ396</f>
        <v>0.13500000000000001</v>
      </c>
      <c r="R395" s="2">
        <f>Players!BR396</f>
        <v>0</v>
      </c>
      <c r="S395" s="2">
        <f t="shared" si="406"/>
        <v>1.5209364700383743</v>
      </c>
      <c r="T395" s="2">
        <f t="shared" si="407"/>
        <v>0.70247217008251406</v>
      </c>
      <c r="U395" s="16">
        <f>INDEX('Team forecast'!$B$2:$AO$26,MATCH('Master data'!$B395,'Team forecast'!$B$2:$B$26,0),MATCH('Master data'!U$1,'Team forecast'!$B$2:$AO$2,0))</f>
        <v>0.56654851943847506</v>
      </c>
      <c r="V395" s="16">
        <f>INDEX('Team forecast'!$B$2:$AO$26,MATCH('Master data'!$B395,'Team forecast'!$B$2:$B$26,0),MATCH('Master data'!V$1,'Team forecast'!$B$2:$AO$2,0))</f>
        <v>0.27032457927492948</v>
      </c>
      <c r="W395" s="16">
        <f>INDEX('Team forecast'!$B$2:$AO$26,MATCH('Master data'!$B395,'Team forecast'!$B$2:$B$26,0),MATCH('Master data'!W$1,'Team forecast'!$B$2:$AO$2,0))</f>
        <v>0.1631269012865954</v>
      </c>
      <c r="X395" s="5">
        <f t="shared" si="408"/>
        <v>7000</v>
      </c>
      <c r="Y395" s="5">
        <f t="shared" si="409"/>
        <v>14163.712985961876</v>
      </c>
      <c r="Z395" s="5">
        <f t="shared" si="410"/>
        <v>1351.6228963746473</v>
      </c>
      <c r="AA395" s="5">
        <f t="shared" si="411"/>
        <v>-2446.9035192989309</v>
      </c>
      <c r="AB395" s="5">
        <f t="shared" si="412"/>
        <v>5661.6293977554333</v>
      </c>
      <c r="AC395" s="5">
        <f t="shared" si="413"/>
        <v>2091.6814251122232</v>
      </c>
      <c r="AD395" s="5">
        <f t="shared" si="414"/>
        <v>0</v>
      </c>
      <c r="AE395" s="5">
        <f t="shared" si="415"/>
        <v>0</v>
      </c>
      <c r="AF395" s="5">
        <f t="shared" si="416"/>
        <v>0</v>
      </c>
      <c r="AG395" s="5">
        <f t="shared" si="417"/>
        <v>-2700</v>
      </c>
      <c r="AH395" s="5">
        <f t="shared" si="418"/>
        <v>0</v>
      </c>
      <c r="AI395" s="5">
        <f t="shared" si="419"/>
        <v>15209.364700383743</v>
      </c>
      <c r="AJ395" s="5">
        <f t="shared" si="420"/>
        <v>-5619.7773606601122</v>
      </c>
      <c r="AK395" s="5">
        <f>IFERROR(SUM(X395:AJ395),-5000)*((Cockpit!$C$3)^0)</f>
        <v>34711.33052562888</v>
      </c>
      <c r="AL395" s="16">
        <f>INDEX('Team forecast'!$B$2:$AO$26,MATCH('Master data'!$B395,'Team forecast'!$B$2:$B$26,0),MATCH('Master data'!AL$1,'Team forecast'!$B$2:$AO$2,0))</f>
        <v>0.9840391469881502</v>
      </c>
      <c r="AM395" s="16">
        <f>INDEX('Team forecast'!$B$2:$AO$26,MATCH('Master data'!$B395,'Team forecast'!$B$2:$B$26,0),MATCH('Master data'!AM$1,'Team forecast'!$B$2:$AO$2,0))</f>
        <v>1.4540427762338861</v>
      </c>
      <c r="AN395" s="16">
        <f>INDEX('Team forecast'!$B$2:$AO$26,MATCH('Master data'!$B395,'Team forecast'!$B$2:$B$26,0),MATCH('Master data'!AN$1,'Team forecast'!$B$2:$AO$2,0))</f>
        <v>0.23362388724035599</v>
      </c>
      <c r="AO395" s="16">
        <f>INDEX('Team forecast'!$B$2:$AO$26,MATCH('Master data'!$B395,'Team forecast'!$B$2:$B$26,0),MATCH('Master data'!AO$1,'Team forecast'!$B$2:$AO$2,0))</f>
        <v>2.9521174409644506</v>
      </c>
      <c r="AP395" s="16">
        <f>INDEX('Team forecast'!$B$2:$AO$26,MATCH('Master data'!$B395,'Team forecast'!$B$2:$B$26,0),MATCH('Master data'!AP$1,'Team forecast'!$B$2:$AO$2,0))</f>
        <v>4.9518799442370804</v>
      </c>
      <c r="AQ395" s="5">
        <f t="shared" si="421"/>
        <v>7000</v>
      </c>
      <c r="AR395" s="5">
        <f>INDEX('Team forecast'!$B$2:$AO$26,MATCH('Master data'!$B395,'Team forecast'!$B$2:$B$26,0),MATCH('Master data'!AR$1,'Team forecast'!$B$2:$AO$2,0))*IF(X395&gt;0,25000,0)</f>
        <v>6147.9970326409475</v>
      </c>
      <c r="AS395" s="16">
        <f>INDEX('Team forecast'!$B$2:$AO$26,MATCH('Master data'!$B395,'Team forecast'!$B$2:$B$26,0),MATCH('Master data'!AS$1,'Team forecast'!$B$2:$AO$2,0))*IF(X395&gt;0,5000,0)</f>
        <v>1374.2581602373884</v>
      </c>
      <c r="AT395" s="16">
        <f>INDEX('Team forecast'!$B$2:$AO$26,MATCH('Master data'!$B395,'Team forecast'!$B$2:$B$26,0),MATCH('Master data'!AT$1,'Team forecast'!$B$2:$AO$2,0))*IF(X395&gt;0,-15000,0)</f>
        <v>-7188.4272997032631</v>
      </c>
      <c r="AU395" s="5">
        <f t="shared" si="422"/>
        <v>3663.0490969749208</v>
      </c>
      <c r="AV395" s="5">
        <f t="shared" si="423"/>
        <v>1353.3086002510402</v>
      </c>
      <c r="AW395" s="5">
        <f t="shared" si="424"/>
        <v>0</v>
      </c>
      <c r="AX395" s="5">
        <f t="shared" si="425"/>
        <v>0</v>
      </c>
      <c r="AY395" s="5">
        <f t="shared" si="426"/>
        <v>0</v>
      </c>
      <c r="AZ395" s="5">
        <f t="shared" si="427"/>
        <v>-2700</v>
      </c>
      <c r="BA395" s="5">
        <f t="shared" si="428"/>
        <v>0</v>
      </c>
      <c r="BB395" s="5">
        <f t="shared" si="429"/>
        <v>9840.3914698815024</v>
      </c>
      <c r="BC395" s="5">
        <f t="shared" si="430"/>
        <v>-11632.342209871089</v>
      </c>
      <c r="BD395" s="5">
        <f t="shared" si="431"/>
        <v>7858.234850411447</v>
      </c>
      <c r="BE395" s="16">
        <f>INDEX('Team forecast'!$B$2:$AO$26,MATCH('Master data'!$B395,'Team forecast'!$B$2:$B$26,0),MATCH('Master data'!BE$1,'Team forecast'!$B$2:$AO$2,0))</f>
        <v>0</v>
      </c>
      <c r="BF395" s="16">
        <f>INDEX('Team forecast'!$B$2:$AO$26,MATCH('Master data'!$B395,'Team forecast'!$B$2:$B$26,0),MATCH('Master data'!BF$1,'Team forecast'!$B$2:$AO$2,0))</f>
        <v>0</v>
      </c>
      <c r="BG395" s="16">
        <f>INDEX('Team forecast'!$B$2:$AO$26,MATCH('Master data'!$B395,'Team forecast'!$B$2:$B$26,0),MATCH('Master data'!BG$1,'Team forecast'!$B$2:$AO$2,0))</f>
        <v>0</v>
      </c>
      <c r="BH395" s="16">
        <f>INDEX('Team forecast'!$B$2:$AO$26,MATCH('Master data'!$B395,'Team forecast'!$B$2:$B$26,0),MATCH('Master data'!BH$1,'Team forecast'!$B$2:$AO$2,0))</f>
        <v>0</v>
      </c>
      <c r="BI395" s="16">
        <f>INDEX('Team forecast'!$B$2:$AO$26,MATCH('Master data'!$B395,'Team forecast'!$B$2:$B$26,0),MATCH('Master data'!BI$1,'Team forecast'!$B$2:$AO$2,0))</f>
        <v>0</v>
      </c>
      <c r="BJ395" s="5">
        <f t="shared" si="432"/>
        <v>7000</v>
      </c>
      <c r="BK395" s="5">
        <f>INDEX('Team forecast'!$R$3:$BH$26,MATCH($B395,'Team forecast'!$B$3:$B$26,0),MATCH(BK$1,'Team forecast'!$R$2:$BH$2,0))*IF($X395&gt;0,25000,0)</f>
        <v>0</v>
      </c>
      <c r="BL395" s="5">
        <f>INDEX('Team forecast'!$R$3:$BH$26,MATCH($B395,'Team forecast'!$B$3:$B$26,0),MATCH(BL$1,'Team forecast'!$R$2:$BH$2,0))*IF($X395&gt;0,5000,0)</f>
        <v>0</v>
      </c>
      <c r="BM395" s="5">
        <f>INDEX('Team forecast'!$R$3:$BH$26,MATCH($B395,'Team forecast'!$B$3:$B$26,0),MATCH(BM$1,'Team forecast'!$R$2:$BH$2,0))*IF($X395&gt;0,-15000,0)</f>
        <v>0</v>
      </c>
      <c r="BN395" s="5">
        <f t="shared" si="433"/>
        <v>0</v>
      </c>
      <c r="BO395" s="5">
        <f t="shared" si="434"/>
        <v>0</v>
      </c>
      <c r="BP395" s="5">
        <f t="shared" si="435"/>
        <v>0</v>
      </c>
      <c r="BQ395" s="5">
        <f t="shared" si="436"/>
        <v>0</v>
      </c>
      <c r="BR395" s="5">
        <f t="shared" si="437"/>
        <v>0</v>
      </c>
      <c r="BS395" s="5">
        <f t="shared" si="438"/>
        <v>-2700</v>
      </c>
      <c r="BT395" s="5">
        <f t="shared" si="439"/>
        <v>0</v>
      </c>
      <c r="BU395" s="5">
        <f t="shared" si="440"/>
        <v>0</v>
      </c>
      <c r="BV395" s="5">
        <f t="shared" si="441"/>
        <v>0</v>
      </c>
      <c r="BW395" s="5">
        <f t="shared" si="442"/>
        <v>0</v>
      </c>
      <c r="BX395" s="5">
        <f t="shared" si="443"/>
        <v>21284.782688020165</v>
      </c>
      <c r="BY395" s="5">
        <f t="shared" si="444"/>
        <v>63854.348064060498</v>
      </c>
      <c r="BZ395" s="5">
        <f>MAX(INDEX('Team forecast'!$R$3:$BH$26,MATCH($B395,'Team forecast'!$B$3:$B$26,0),MATCH(BZ$1,'Team forecast'!$R$2:$BH$2,0))*($BX395)-(1-INDEX('Team forecast'!$R$3:$BH$26,MATCH($B395,'Team forecast'!$B$3:$B$26,0),MATCH(BZ$1,'Team forecast'!$R$2:$BH$2,0)))*(BY395+CH395)*0.01,-5000)</f>
        <v>-3168.3881622307181</v>
      </c>
      <c r="CA395" s="5">
        <f>MAX(INDEX('Team forecast'!$R$3:$BH$26,MATCH($B395,'Team forecast'!$B$3:$B$26,0),MATCH(CA$1,'Team forecast'!$R$2:$BH$2,0))*$BX395-(1-INDEX('Team forecast'!$R$3:$BH$26,MATCH($B395,'Team forecast'!$B$3:$B$26,0),MATCH(CA$1,'Team forecast'!$R$2:$BH$2,0)))*(BY395+BX395+CH395)*0.01,-5000)</f>
        <v>-5000</v>
      </c>
      <c r="CB395" s="5">
        <f>MAX(INDEX('Team forecast'!$R$3:$BH$26,MATCH($B395,'Team forecast'!$B$3:$B$26,0),MATCH(CB$1,'Team forecast'!$R$2:$BH$2,0))*$BX395-(1-INDEX('Team forecast'!$R$3:$BH$26,MATCH($B395,'Team forecast'!$B$3:$B$26,0),MATCH(CB$1,'Team forecast'!$R$2:$BH$2,0)))*(BY395+BX395*2+CH395)*0.01,0)</f>
        <v>0</v>
      </c>
      <c r="CC395" s="5">
        <v>0</v>
      </c>
      <c r="CD395" s="5">
        <f>+AK395+BD395*Cockpit!$C$3+BW395*Cockpit!$C$3^2+BZ395*Cockpit!$C$3^3+CA395*Cockpit!$C$3^4+CB395*Cockpit!$C$3^5+CC395*Cockpit!$C$3^6</f>
        <v>38023.71776055087</v>
      </c>
      <c r="CE395" s="5"/>
      <c r="CF395" s="5"/>
      <c r="CG395" s="5">
        <v>0</v>
      </c>
      <c r="CH395" s="5">
        <f t="shared" si="445"/>
        <v>2476000</v>
      </c>
      <c r="CI395" s="5">
        <f t="shared" si="446"/>
        <v>2476000</v>
      </c>
      <c r="CJ395" s="1">
        <f t="shared" si="447"/>
        <v>1.4999999999999999E-2</v>
      </c>
      <c r="CK395" s="5">
        <f>RANK(CD395,$CD$2:$CD$622)+COUNTIF($CD$2:$CD395,$CD395)-1</f>
        <v>220</v>
      </c>
      <c r="CL395" s="5">
        <f>RANK(CJ395,$CJ$2:$CJ$622)+COUNTIF($CJ$2:$CJ395,$CJ395)-1</f>
        <v>167</v>
      </c>
    </row>
    <row r="396" spans="1:90" x14ac:dyDescent="0.3">
      <c r="A396" t="str">
        <f>Players!P397</f>
        <v>Daler Kuzyayev</v>
      </c>
      <c r="B396" t="str">
        <f>Players!G397</f>
        <v>Russia</v>
      </c>
      <c r="C396" t="str">
        <f>Players!AB397</f>
        <v>Midfield</v>
      </c>
      <c r="D396" s="1"/>
      <c r="F396" t="str">
        <f>IFERROR(INDEX(Lookup!B:B,MATCH(INDEX(Players!C:C,MATCH(E396,Players!A:A,0)),Lookup!D:D,0)),"")</f>
        <v/>
      </c>
      <c r="G396">
        <f>IF(Players!AC397=0,10000000,Players!AC397)</f>
        <v>2984000</v>
      </c>
      <c r="H396" s="16">
        <f>INDEX('Team forecast'!$B$2:$AO$26,MATCH('Master data'!$B396,'Team forecast'!$B$2:$B$26,0),MATCH('Master data'!H$1,'Team forecast'!$B$2:$AO$2,0))</f>
        <v>1.5209364700383743</v>
      </c>
      <c r="I396" s="16">
        <f>INDEX('Team forecast'!$B$2:$AO$26,MATCH('Master data'!$B396,'Team forecast'!$B$2:$B$26,0),MATCH('Master data'!I$1,'Team forecast'!$B$2:$AO$2,0))</f>
        <v>0.70247217008251406</v>
      </c>
      <c r="J396" s="16">
        <f>INDEX('Team forecast'!$B$2:$AO$26,MATCH('Master data'!$B396,'Team forecast'!$B$2:$B$26,0),MATCH('Master data'!J$1,'Team forecast'!$B$2:$AO$2,0))</f>
        <v>0.49535917668180812</v>
      </c>
      <c r="K396" s="16">
        <f>INDEX('Team forecast'!$B$2:$AO$26,MATCH('Master data'!$B396,'Team forecast'!$B$2:$B$26,0),MATCH('Master data'!K$1,'Team forecast'!$B$2:$AO$2,0))</f>
        <v>4.5628094101151229</v>
      </c>
      <c r="L396" s="16">
        <f>INDEX('Team forecast'!$B$2:$AO$26,MATCH('Master data'!$B396,'Team forecast'!$B$2:$B$26,0),MATCH('Master data'!L$1,'Team forecast'!$B$2:$AO$2,0))</f>
        <v>2.3923352925187715</v>
      </c>
      <c r="M396">
        <f>IF(Players!BC397=1,95,0)</f>
        <v>0</v>
      </c>
      <c r="N396" s="2">
        <f>Players!BN397</f>
        <v>0</v>
      </c>
      <c r="O396" s="2">
        <f>Players!BO397</f>
        <v>0</v>
      </c>
      <c r="P396" s="2">
        <f>Players!BP397</f>
        <v>0</v>
      </c>
      <c r="Q396" s="2">
        <f>Players!BQ397</f>
        <v>8.1929904415111512E-2</v>
      </c>
      <c r="R396" s="2">
        <f>Players!BR397</f>
        <v>0</v>
      </c>
      <c r="S396" s="2">
        <f t="shared" si="406"/>
        <v>1.5209364700383743</v>
      </c>
      <c r="T396" s="2">
        <f t="shared" si="407"/>
        <v>0.70247217008251406</v>
      </c>
      <c r="U396" s="16">
        <f>INDEX('Team forecast'!$B$2:$AO$26,MATCH('Master data'!$B396,'Team forecast'!$B$2:$B$26,0),MATCH('Master data'!U$1,'Team forecast'!$B$2:$AO$2,0))</f>
        <v>0.56654851943847506</v>
      </c>
      <c r="V396" s="16">
        <f>INDEX('Team forecast'!$B$2:$AO$26,MATCH('Master data'!$B396,'Team forecast'!$B$2:$B$26,0),MATCH('Master data'!V$1,'Team forecast'!$B$2:$AO$2,0))</f>
        <v>0.27032457927492948</v>
      </c>
      <c r="W396" s="16">
        <f>INDEX('Team forecast'!$B$2:$AO$26,MATCH('Master data'!$B396,'Team forecast'!$B$2:$B$26,0),MATCH('Master data'!W$1,'Team forecast'!$B$2:$AO$2,0))</f>
        <v>0.1631269012865954</v>
      </c>
      <c r="X396" s="5">
        <f t="shared" si="408"/>
        <v>-5000</v>
      </c>
      <c r="Y396" s="5">
        <f t="shared" si="409"/>
        <v>0</v>
      </c>
      <c r="Z396" s="5">
        <f t="shared" si="410"/>
        <v>0</v>
      </c>
      <c r="AA396" s="5">
        <f t="shared" si="411"/>
        <v>0</v>
      </c>
      <c r="AB396" s="5">
        <f t="shared" si="412"/>
        <v>0</v>
      </c>
      <c r="AC396" s="5">
        <f t="shared" si="413"/>
        <v>0</v>
      </c>
      <c r="AD396" s="5">
        <f t="shared" si="414"/>
        <v>0</v>
      </c>
      <c r="AE396" s="5">
        <f t="shared" si="415"/>
        <v>0</v>
      </c>
      <c r="AF396" s="5">
        <f t="shared" si="416"/>
        <v>0</v>
      </c>
      <c r="AG396" s="5">
        <f t="shared" si="417"/>
        <v>0</v>
      </c>
      <c r="AH396" s="5">
        <f t="shared" si="418"/>
        <v>0</v>
      </c>
      <c r="AI396" s="5">
        <f t="shared" si="419"/>
        <v>0</v>
      </c>
      <c r="AJ396" s="5">
        <f t="shared" si="420"/>
        <v>0</v>
      </c>
      <c r="AK396" s="5">
        <f>IFERROR(SUM(X396:AJ396),-5000)*((Cockpit!$C$3)^0)</f>
        <v>-5000</v>
      </c>
      <c r="AL396" s="16">
        <f>INDEX('Team forecast'!$B$2:$AO$26,MATCH('Master data'!$B396,'Team forecast'!$B$2:$B$26,0),MATCH('Master data'!AL$1,'Team forecast'!$B$2:$AO$2,0))</f>
        <v>0.9840391469881502</v>
      </c>
      <c r="AM396" s="16">
        <f>INDEX('Team forecast'!$B$2:$AO$26,MATCH('Master data'!$B396,'Team forecast'!$B$2:$B$26,0),MATCH('Master data'!AM$1,'Team forecast'!$B$2:$AO$2,0))</f>
        <v>1.4540427762338861</v>
      </c>
      <c r="AN396" s="16">
        <f>INDEX('Team forecast'!$B$2:$AO$26,MATCH('Master data'!$B396,'Team forecast'!$B$2:$B$26,0),MATCH('Master data'!AN$1,'Team forecast'!$B$2:$AO$2,0))</f>
        <v>0.23362388724035599</v>
      </c>
      <c r="AO396" s="16">
        <f>INDEX('Team forecast'!$B$2:$AO$26,MATCH('Master data'!$B396,'Team forecast'!$B$2:$B$26,0),MATCH('Master data'!AO$1,'Team forecast'!$B$2:$AO$2,0))</f>
        <v>2.9521174409644506</v>
      </c>
      <c r="AP396" s="16">
        <f>INDEX('Team forecast'!$B$2:$AO$26,MATCH('Master data'!$B396,'Team forecast'!$B$2:$B$26,0),MATCH('Master data'!AP$1,'Team forecast'!$B$2:$AO$2,0))</f>
        <v>4.9518799442370804</v>
      </c>
      <c r="AQ396" s="5">
        <f t="shared" si="421"/>
        <v>-5000</v>
      </c>
      <c r="AR396" s="5">
        <f>INDEX('Team forecast'!$B$2:$AO$26,MATCH('Master data'!$B396,'Team forecast'!$B$2:$B$26,0),MATCH('Master data'!AR$1,'Team forecast'!$B$2:$AO$2,0))*IF(X396&gt;0,25000,0)</f>
        <v>0</v>
      </c>
      <c r="AS396" s="16">
        <f>INDEX('Team forecast'!$B$2:$AO$26,MATCH('Master data'!$B396,'Team forecast'!$B$2:$B$26,0),MATCH('Master data'!AS$1,'Team forecast'!$B$2:$AO$2,0))*IF(X396&gt;0,5000,0)</f>
        <v>0</v>
      </c>
      <c r="AT396" s="16">
        <f>INDEX('Team forecast'!$B$2:$AO$26,MATCH('Master data'!$B396,'Team forecast'!$B$2:$B$26,0),MATCH('Master data'!AT$1,'Team forecast'!$B$2:$AO$2,0))*IF(X396&gt;0,-15000,0)</f>
        <v>0</v>
      </c>
      <c r="AU396" s="5">
        <f t="shared" si="422"/>
        <v>0</v>
      </c>
      <c r="AV396" s="5">
        <f t="shared" si="423"/>
        <v>0</v>
      </c>
      <c r="AW396" s="5">
        <f t="shared" si="424"/>
        <v>0</v>
      </c>
      <c r="AX396" s="5">
        <f t="shared" si="425"/>
        <v>0</v>
      </c>
      <c r="AY396" s="5">
        <f t="shared" si="426"/>
        <v>0</v>
      </c>
      <c r="AZ396" s="5">
        <f t="shared" si="427"/>
        <v>0</v>
      </c>
      <c r="BA396" s="5">
        <f t="shared" si="428"/>
        <v>0</v>
      </c>
      <c r="BB396" s="5">
        <f t="shared" si="429"/>
        <v>0</v>
      </c>
      <c r="BC396" s="5">
        <f t="shared" si="430"/>
        <v>0</v>
      </c>
      <c r="BD396" s="5">
        <f t="shared" si="431"/>
        <v>-5000</v>
      </c>
      <c r="BE396" s="16">
        <f>INDEX('Team forecast'!$B$2:$AO$26,MATCH('Master data'!$B396,'Team forecast'!$B$2:$B$26,0),MATCH('Master data'!BE$1,'Team forecast'!$B$2:$AO$2,0))</f>
        <v>0</v>
      </c>
      <c r="BF396" s="16">
        <f>INDEX('Team forecast'!$B$2:$AO$26,MATCH('Master data'!$B396,'Team forecast'!$B$2:$B$26,0),MATCH('Master data'!BF$1,'Team forecast'!$B$2:$AO$2,0))</f>
        <v>0</v>
      </c>
      <c r="BG396" s="16">
        <f>INDEX('Team forecast'!$B$2:$AO$26,MATCH('Master data'!$B396,'Team forecast'!$B$2:$B$26,0),MATCH('Master data'!BG$1,'Team forecast'!$B$2:$AO$2,0))</f>
        <v>0</v>
      </c>
      <c r="BH396" s="16">
        <f>INDEX('Team forecast'!$B$2:$AO$26,MATCH('Master data'!$B396,'Team forecast'!$B$2:$B$26,0),MATCH('Master data'!BH$1,'Team forecast'!$B$2:$AO$2,0))</f>
        <v>0</v>
      </c>
      <c r="BI396" s="16">
        <f>INDEX('Team forecast'!$B$2:$AO$26,MATCH('Master data'!$B396,'Team forecast'!$B$2:$B$26,0),MATCH('Master data'!BI$1,'Team forecast'!$B$2:$AO$2,0))</f>
        <v>0</v>
      </c>
      <c r="BJ396" s="5">
        <f t="shared" si="432"/>
        <v>-5000</v>
      </c>
      <c r="BK396" s="5">
        <f>INDEX('Team forecast'!$R$3:$BH$26,MATCH($B396,'Team forecast'!$B$3:$B$26,0),MATCH(BK$1,'Team forecast'!$R$2:$BH$2,0))*IF($X396&gt;0,25000,0)</f>
        <v>0</v>
      </c>
      <c r="BL396" s="5">
        <f>INDEX('Team forecast'!$R$3:$BH$26,MATCH($B396,'Team forecast'!$B$3:$B$26,0),MATCH(BL$1,'Team forecast'!$R$2:$BH$2,0))*IF($X396&gt;0,5000,0)</f>
        <v>0</v>
      </c>
      <c r="BM396" s="5">
        <f>INDEX('Team forecast'!$R$3:$BH$26,MATCH($B396,'Team forecast'!$B$3:$B$26,0),MATCH(BM$1,'Team forecast'!$R$2:$BH$2,0))*IF($X396&gt;0,-15000,0)</f>
        <v>0</v>
      </c>
      <c r="BN396" s="5">
        <f t="shared" si="433"/>
        <v>0</v>
      </c>
      <c r="BO396" s="5">
        <f t="shared" si="434"/>
        <v>0</v>
      </c>
      <c r="BP396" s="5">
        <f t="shared" si="435"/>
        <v>0</v>
      </c>
      <c r="BQ396" s="5">
        <f t="shared" si="436"/>
        <v>0</v>
      </c>
      <c r="BR396" s="5">
        <f t="shared" si="437"/>
        <v>0</v>
      </c>
      <c r="BS396" s="5">
        <f t="shared" si="438"/>
        <v>0</v>
      </c>
      <c r="BT396" s="5">
        <f t="shared" si="439"/>
        <v>0</v>
      </c>
      <c r="BU396" s="5">
        <f t="shared" si="440"/>
        <v>0</v>
      </c>
      <c r="BV396" s="5">
        <f t="shared" si="441"/>
        <v>0</v>
      </c>
      <c r="BW396" s="5">
        <f t="shared" si="442"/>
        <v>0</v>
      </c>
      <c r="BX396" s="5">
        <f t="shared" si="443"/>
        <v>-5000</v>
      </c>
      <c r="BY396" s="5">
        <f t="shared" si="444"/>
        <v>-15000</v>
      </c>
      <c r="BZ396" s="5">
        <f>MAX(INDEX('Team forecast'!$R$3:$BH$26,MATCH($B396,'Team forecast'!$B$3:$B$26,0),MATCH(BZ$1,'Team forecast'!$R$2:$BH$2,0))*($BX396)-(1-INDEX('Team forecast'!$R$3:$BH$26,MATCH($B396,'Team forecast'!$B$3:$B$26,0),MATCH(BZ$1,'Team forecast'!$R$2:$BH$2,0)))*(BY396+CH396)*0.01,-5000)</f>
        <v>-5000</v>
      </c>
      <c r="CA396" s="5">
        <f>MAX(INDEX('Team forecast'!$R$3:$BH$26,MATCH($B396,'Team forecast'!$B$3:$B$26,0),MATCH(CA$1,'Team forecast'!$R$2:$BH$2,0))*$BX396-(1-INDEX('Team forecast'!$R$3:$BH$26,MATCH($B396,'Team forecast'!$B$3:$B$26,0),MATCH(CA$1,'Team forecast'!$R$2:$BH$2,0)))*(BY396+BX396+CH396)*0.01,-5000)</f>
        <v>-5000</v>
      </c>
      <c r="CB396" s="5">
        <f>MAX(INDEX('Team forecast'!$R$3:$BH$26,MATCH($B396,'Team forecast'!$B$3:$B$26,0),MATCH(CB$1,'Team forecast'!$R$2:$BH$2,0))*$BX396-(1-INDEX('Team forecast'!$R$3:$BH$26,MATCH($B396,'Team forecast'!$B$3:$B$26,0),MATCH(CB$1,'Team forecast'!$R$2:$BH$2,0)))*(BY396+BX396*2+CH396)*0.01,0)</f>
        <v>0</v>
      </c>
      <c r="CC396" s="5">
        <v>0</v>
      </c>
      <c r="CD396" s="5">
        <f>+AK396+BD396*Cockpit!$C$3+BW396*Cockpit!$C$3^2+BZ396*Cockpit!$C$3^3+CA396*Cockpit!$C$3^4+CB396*Cockpit!$C$3^5+CC396*Cockpit!$C$3^6</f>
        <v>-10802.469135802468</v>
      </c>
      <c r="CE396" s="5"/>
      <c r="CF396" s="5"/>
      <c r="CG396" s="5">
        <v>0</v>
      </c>
      <c r="CH396" s="5">
        <f t="shared" si="445"/>
        <v>2984000</v>
      </c>
      <c r="CI396" s="5">
        <f t="shared" si="446"/>
        <v>2984000</v>
      </c>
      <c r="CJ396" s="1">
        <f t="shared" si="447"/>
        <v>-4.0000000000000001E-3</v>
      </c>
      <c r="CK396" s="5">
        <f>RANK(CD396,$CD$2:$CD$622)+COUNTIF($CD$2:$CD396,$CD396)-1</f>
        <v>541</v>
      </c>
      <c r="CL396" s="5">
        <f>RANK(CJ396,$CJ$2:$CJ$622)+COUNTIF($CJ$2:$CJ396,$CJ396)-1</f>
        <v>534</v>
      </c>
    </row>
    <row r="397" spans="1:90" x14ac:dyDescent="0.3">
      <c r="A397" t="str">
        <f>Players!P398</f>
        <v>Aleksandr Sobolev</v>
      </c>
      <c r="B397" t="str">
        <f>Players!G398</f>
        <v>Russia</v>
      </c>
      <c r="C397" t="str">
        <f>Players!AB398</f>
        <v>Striker</v>
      </c>
      <c r="D397" s="1"/>
      <c r="F397" t="str">
        <f>IFERROR(INDEX(Lookup!B:B,MATCH(INDEX(Players!C:C,MATCH(E397,Players!A:A,0)),Lookup!D:D,0)),"")</f>
        <v/>
      </c>
      <c r="G397">
        <f>IF(Players!AC398=0,10000000,Players!AC398)</f>
        <v>2995000</v>
      </c>
      <c r="H397" s="16">
        <f>INDEX('Team forecast'!$B$2:$AO$26,MATCH('Master data'!$B397,'Team forecast'!$B$2:$B$26,0),MATCH('Master data'!H$1,'Team forecast'!$B$2:$AO$2,0))</f>
        <v>1.5209364700383743</v>
      </c>
      <c r="I397" s="16">
        <f>INDEX('Team forecast'!$B$2:$AO$26,MATCH('Master data'!$B397,'Team forecast'!$B$2:$B$26,0),MATCH('Master data'!I$1,'Team forecast'!$B$2:$AO$2,0))</f>
        <v>0.70247217008251406</v>
      </c>
      <c r="J397" s="16">
        <f>INDEX('Team forecast'!$B$2:$AO$26,MATCH('Master data'!$B397,'Team forecast'!$B$2:$B$26,0),MATCH('Master data'!J$1,'Team forecast'!$B$2:$AO$2,0))</f>
        <v>0.49535917668180812</v>
      </c>
      <c r="K397" s="16">
        <f>INDEX('Team forecast'!$B$2:$AO$26,MATCH('Master data'!$B397,'Team forecast'!$B$2:$B$26,0),MATCH('Master data'!K$1,'Team forecast'!$B$2:$AO$2,0))</f>
        <v>4.5628094101151229</v>
      </c>
      <c r="L397" s="16">
        <f>INDEX('Team forecast'!$B$2:$AO$26,MATCH('Master data'!$B397,'Team forecast'!$B$2:$B$26,0),MATCH('Master data'!L$1,'Team forecast'!$B$2:$AO$2,0))</f>
        <v>2.3923352925187715</v>
      </c>
      <c r="M397">
        <f>IF(Players!BC398=1,95,0)</f>
        <v>0</v>
      </c>
      <c r="N397" s="2">
        <f>Players!BN398</f>
        <v>0</v>
      </c>
      <c r="O397" s="2">
        <f>Players!BO398</f>
        <v>0</v>
      </c>
      <c r="P397" s="2">
        <f>Players!BP398</f>
        <v>0</v>
      </c>
      <c r="Q397" s="2">
        <f>Players!BQ398</f>
        <v>8.3955223880597007E-2</v>
      </c>
      <c r="R397" s="2">
        <f>Players!BR398</f>
        <v>0</v>
      </c>
      <c r="S397" s="2">
        <f t="shared" si="406"/>
        <v>1.5209364700383743</v>
      </c>
      <c r="T397" s="2">
        <f t="shared" si="407"/>
        <v>0.70247217008251406</v>
      </c>
      <c r="U397" s="16">
        <f>INDEX('Team forecast'!$B$2:$AO$26,MATCH('Master data'!$B397,'Team forecast'!$B$2:$B$26,0),MATCH('Master data'!U$1,'Team forecast'!$B$2:$AO$2,0))</f>
        <v>0.56654851943847506</v>
      </c>
      <c r="V397" s="16">
        <f>INDEX('Team forecast'!$B$2:$AO$26,MATCH('Master data'!$B397,'Team forecast'!$B$2:$B$26,0),MATCH('Master data'!V$1,'Team forecast'!$B$2:$AO$2,0))</f>
        <v>0.27032457927492948</v>
      </c>
      <c r="W397" s="16">
        <f>INDEX('Team forecast'!$B$2:$AO$26,MATCH('Master data'!$B397,'Team forecast'!$B$2:$B$26,0),MATCH('Master data'!W$1,'Team forecast'!$B$2:$AO$2,0))</f>
        <v>0.1631269012865954</v>
      </c>
      <c r="X397" s="5">
        <f t="shared" si="408"/>
        <v>-5000</v>
      </c>
      <c r="Y397" s="5">
        <f t="shared" si="409"/>
        <v>0</v>
      </c>
      <c r="Z397" s="5">
        <f t="shared" si="410"/>
        <v>0</v>
      </c>
      <c r="AA397" s="5">
        <f t="shared" si="411"/>
        <v>0</v>
      </c>
      <c r="AB397" s="5">
        <f t="shared" si="412"/>
        <v>0</v>
      </c>
      <c r="AC397" s="5">
        <f t="shared" si="413"/>
        <v>0</v>
      </c>
      <c r="AD397" s="5">
        <f t="shared" si="414"/>
        <v>0</v>
      </c>
      <c r="AE397" s="5">
        <f t="shared" si="415"/>
        <v>0</v>
      </c>
      <c r="AF397" s="5">
        <f t="shared" si="416"/>
        <v>0</v>
      </c>
      <c r="AG397" s="5">
        <f t="shared" si="417"/>
        <v>0</v>
      </c>
      <c r="AH397" s="5">
        <f t="shared" si="418"/>
        <v>0</v>
      </c>
      <c r="AI397" s="5">
        <f t="shared" si="419"/>
        <v>0</v>
      </c>
      <c r="AJ397" s="5">
        <f t="shared" si="420"/>
        <v>0</v>
      </c>
      <c r="AK397" s="5">
        <f>IFERROR(SUM(X397:AJ397),-5000)*((Cockpit!$C$3)^0)</f>
        <v>-5000</v>
      </c>
      <c r="AL397" s="16">
        <f>INDEX('Team forecast'!$B$2:$AO$26,MATCH('Master data'!$B397,'Team forecast'!$B$2:$B$26,0),MATCH('Master data'!AL$1,'Team forecast'!$B$2:$AO$2,0))</f>
        <v>0.9840391469881502</v>
      </c>
      <c r="AM397" s="16">
        <f>INDEX('Team forecast'!$B$2:$AO$26,MATCH('Master data'!$B397,'Team forecast'!$B$2:$B$26,0),MATCH('Master data'!AM$1,'Team forecast'!$B$2:$AO$2,0))</f>
        <v>1.4540427762338861</v>
      </c>
      <c r="AN397" s="16">
        <f>INDEX('Team forecast'!$B$2:$AO$26,MATCH('Master data'!$B397,'Team forecast'!$B$2:$B$26,0),MATCH('Master data'!AN$1,'Team forecast'!$B$2:$AO$2,0))</f>
        <v>0.23362388724035599</v>
      </c>
      <c r="AO397" s="16">
        <f>INDEX('Team forecast'!$B$2:$AO$26,MATCH('Master data'!$B397,'Team forecast'!$B$2:$B$26,0),MATCH('Master data'!AO$1,'Team forecast'!$B$2:$AO$2,0))</f>
        <v>2.9521174409644506</v>
      </c>
      <c r="AP397" s="16">
        <f>INDEX('Team forecast'!$B$2:$AO$26,MATCH('Master data'!$B397,'Team forecast'!$B$2:$B$26,0),MATCH('Master data'!AP$1,'Team forecast'!$B$2:$AO$2,0))</f>
        <v>4.9518799442370804</v>
      </c>
      <c r="AQ397" s="5">
        <f t="shared" si="421"/>
        <v>-5000</v>
      </c>
      <c r="AR397" s="5">
        <f>INDEX('Team forecast'!$B$2:$AO$26,MATCH('Master data'!$B397,'Team forecast'!$B$2:$B$26,0),MATCH('Master data'!AR$1,'Team forecast'!$B$2:$AO$2,0))*IF(X397&gt;0,25000,0)</f>
        <v>0</v>
      </c>
      <c r="AS397" s="16">
        <f>INDEX('Team forecast'!$B$2:$AO$26,MATCH('Master data'!$B397,'Team forecast'!$B$2:$B$26,0),MATCH('Master data'!AS$1,'Team forecast'!$B$2:$AO$2,0))*IF(X397&gt;0,5000,0)</f>
        <v>0</v>
      </c>
      <c r="AT397" s="16">
        <f>INDEX('Team forecast'!$B$2:$AO$26,MATCH('Master data'!$B397,'Team forecast'!$B$2:$B$26,0),MATCH('Master data'!AT$1,'Team forecast'!$B$2:$AO$2,0))*IF(X397&gt;0,-15000,0)</f>
        <v>0</v>
      </c>
      <c r="AU397" s="5">
        <f t="shared" si="422"/>
        <v>0</v>
      </c>
      <c r="AV397" s="5">
        <f t="shared" si="423"/>
        <v>0</v>
      </c>
      <c r="AW397" s="5">
        <f t="shared" si="424"/>
        <v>0</v>
      </c>
      <c r="AX397" s="5">
        <f t="shared" si="425"/>
        <v>0</v>
      </c>
      <c r="AY397" s="5">
        <f t="shared" si="426"/>
        <v>0</v>
      </c>
      <c r="AZ397" s="5">
        <f t="shared" si="427"/>
        <v>0</v>
      </c>
      <c r="BA397" s="5">
        <f t="shared" si="428"/>
        <v>0</v>
      </c>
      <c r="BB397" s="5">
        <f t="shared" si="429"/>
        <v>0</v>
      </c>
      <c r="BC397" s="5">
        <f t="shared" si="430"/>
        <v>0</v>
      </c>
      <c r="BD397" s="5">
        <f t="shared" si="431"/>
        <v>-5000</v>
      </c>
      <c r="BE397" s="16">
        <f>INDEX('Team forecast'!$B$2:$AO$26,MATCH('Master data'!$B397,'Team forecast'!$B$2:$B$26,0),MATCH('Master data'!BE$1,'Team forecast'!$B$2:$AO$2,0))</f>
        <v>0</v>
      </c>
      <c r="BF397" s="16">
        <f>INDEX('Team forecast'!$B$2:$AO$26,MATCH('Master data'!$B397,'Team forecast'!$B$2:$B$26,0),MATCH('Master data'!BF$1,'Team forecast'!$B$2:$AO$2,0))</f>
        <v>0</v>
      </c>
      <c r="BG397" s="16">
        <f>INDEX('Team forecast'!$B$2:$AO$26,MATCH('Master data'!$B397,'Team forecast'!$B$2:$B$26,0),MATCH('Master data'!BG$1,'Team forecast'!$B$2:$AO$2,0))</f>
        <v>0</v>
      </c>
      <c r="BH397" s="16">
        <f>INDEX('Team forecast'!$B$2:$AO$26,MATCH('Master data'!$B397,'Team forecast'!$B$2:$B$26,0),MATCH('Master data'!BH$1,'Team forecast'!$B$2:$AO$2,0))</f>
        <v>0</v>
      </c>
      <c r="BI397" s="16">
        <f>INDEX('Team forecast'!$B$2:$AO$26,MATCH('Master data'!$B397,'Team forecast'!$B$2:$B$26,0),MATCH('Master data'!BI$1,'Team forecast'!$B$2:$AO$2,0))</f>
        <v>0</v>
      </c>
      <c r="BJ397" s="5">
        <f t="shared" si="432"/>
        <v>-5000</v>
      </c>
      <c r="BK397" s="5">
        <f>INDEX('Team forecast'!$R$3:$BH$26,MATCH($B397,'Team forecast'!$B$3:$B$26,0),MATCH(BK$1,'Team forecast'!$R$2:$BH$2,0))*IF($X397&gt;0,25000,0)</f>
        <v>0</v>
      </c>
      <c r="BL397" s="5">
        <f>INDEX('Team forecast'!$R$3:$BH$26,MATCH($B397,'Team forecast'!$B$3:$B$26,0),MATCH(BL$1,'Team forecast'!$R$2:$BH$2,0))*IF($X397&gt;0,5000,0)</f>
        <v>0</v>
      </c>
      <c r="BM397" s="5">
        <f>INDEX('Team forecast'!$R$3:$BH$26,MATCH($B397,'Team forecast'!$B$3:$B$26,0),MATCH(BM$1,'Team forecast'!$R$2:$BH$2,0))*IF($X397&gt;0,-15000,0)</f>
        <v>0</v>
      </c>
      <c r="BN397" s="5">
        <f t="shared" si="433"/>
        <v>0</v>
      </c>
      <c r="BO397" s="5">
        <f t="shared" si="434"/>
        <v>0</v>
      </c>
      <c r="BP397" s="5">
        <f t="shared" si="435"/>
        <v>0</v>
      </c>
      <c r="BQ397" s="5">
        <f t="shared" si="436"/>
        <v>0</v>
      </c>
      <c r="BR397" s="5">
        <f t="shared" si="437"/>
        <v>0</v>
      </c>
      <c r="BS397" s="5">
        <f t="shared" si="438"/>
        <v>0</v>
      </c>
      <c r="BT397" s="5">
        <f t="shared" si="439"/>
        <v>0</v>
      </c>
      <c r="BU397" s="5">
        <f t="shared" si="440"/>
        <v>0</v>
      </c>
      <c r="BV397" s="5">
        <f t="shared" si="441"/>
        <v>0</v>
      </c>
      <c r="BW397" s="5">
        <f t="shared" si="442"/>
        <v>0</v>
      </c>
      <c r="BX397" s="5">
        <f t="shared" si="443"/>
        <v>-5000</v>
      </c>
      <c r="BY397" s="5">
        <f t="shared" si="444"/>
        <v>-15000</v>
      </c>
      <c r="BZ397" s="5">
        <f>MAX(INDEX('Team forecast'!$R$3:$BH$26,MATCH($B397,'Team forecast'!$B$3:$B$26,0),MATCH(BZ$1,'Team forecast'!$R$2:$BH$2,0))*($BX397)-(1-INDEX('Team forecast'!$R$3:$BH$26,MATCH($B397,'Team forecast'!$B$3:$B$26,0),MATCH(BZ$1,'Team forecast'!$R$2:$BH$2,0)))*(BY397+CH397)*0.01,-5000)</f>
        <v>-5000</v>
      </c>
      <c r="CA397" s="5">
        <f>MAX(INDEX('Team forecast'!$R$3:$BH$26,MATCH($B397,'Team forecast'!$B$3:$B$26,0),MATCH(CA$1,'Team forecast'!$R$2:$BH$2,0))*$BX397-(1-INDEX('Team forecast'!$R$3:$BH$26,MATCH($B397,'Team forecast'!$B$3:$B$26,0),MATCH(CA$1,'Team forecast'!$R$2:$BH$2,0)))*(BY397+BX397+CH397)*0.01,-5000)</f>
        <v>-5000</v>
      </c>
      <c r="CB397" s="5">
        <f>MAX(INDEX('Team forecast'!$R$3:$BH$26,MATCH($B397,'Team forecast'!$B$3:$B$26,0),MATCH(CB$1,'Team forecast'!$R$2:$BH$2,0))*$BX397-(1-INDEX('Team forecast'!$R$3:$BH$26,MATCH($B397,'Team forecast'!$B$3:$B$26,0),MATCH(CB$1,'Team forecast'!$R$2:$BH$2,0)))*(BY397+BX397*2+CH397)*0.01,0)</f>
        <v>0</v>
      </c>
      <c r="CC397" s="5">
        <v>0</v>
      </c>
      <c r="CD397" s="5">
        <f>+AK397+BD397*Cockpit!$C$3+BW397*Cockpit!$C$3^2+BZ397*Cockpit!$C$3^3+CA397*Cockpit!$C$3^4+CB397*Cockpit!$C$3^5+CC397*Cockpit!$C$3^6</f>
        <v>-10802.469135802468</v>
      </c>
      <c r="CE397" s="5"/>
      <c r="CF397" s="5"/>
      <c r="CG397" s="5">
        <v>0</v>
      </c>
      <c r="CH397" s="5">
        <f t="shared" si="445"/>
        <v>2995000</v>
      </c>
      <c r="CI397" s="5">
        <f t="shared" si="446"/>
        <v>2995000</v>
      </c>
      <c r="CJ397" s="1">
        <f t="shared" si="447"/>
        <v>-4.0000000000000001E-3</v>
      </c>
      <c r="CK397" s="5">
        <f>RANK(CD397,$CD$2:$CD$622)+COUNTIF($CD$2:$CD397,$CD397)-1</f>
        <v>542</v>
      </c>
      <c r="CL397" s="5">
        <f>RANK(CJ397,$CJ$2:$CJ$622)+COUNTIF($CJ$2:$CJ397,$CJ397)-1</f>
        <v>535</v>
      </c>
    </row>
    <row r="398" spans="1:90" x14ac:dyDescent="0.3">
      <c r="A398" t="str">
        <f>Players!P399</f>
        <v>Danny Ward</v>
      </c>
      <c r="B398" t="str">
        <f>Players!G399</f>
        <v>Wales</v>
      </c>
      <c r="C398" t="str">
        <f>Players!AB399</f>
        <v>Goalkeeper</v>
      </c>
      <c r="D398" s="1"/>
      <c r="F398" t="str">
        <f>IFERROR(INDEX(Lookup!B:B,MATCH(INDEX(Players!C:C,MATCH(E398,Players!A:A,0)),Lookup!D:D,0)),"")</f>
        <v/>
      </c>
      <c r="G398">
        <f>IF(Players!AC399=0,10000000,Players!AC399)</f>
        <v>3529000</v>
      </c>
      <c r="H398" s="16">
        <f>INDEX('Team forecast'!$B$2:$AO$26,MATCH('Master data'!$B398,'Team forecast'!$B$2:$B$26,0),MATCH('Master data'!H$1,'Team forecast'!$B$2:$AO$2,0))</f>
        <v>0.92709239831135859</v>
      </c>
      <c r="I398" s="16">
        <f>INDEX('Team forecast'!$B$2:$AO$26,MATCH('Master data'!$B398,'Team forecast'!$B$2:$B$26,0),MATCH('Master data'!I$1,'Team forecast'!$B$2:$AO$2,0))</f>
        <v>1.1586041992960849</v>
      </c>
      <c r="J398" s="16">
        <f>INDEX('Team forecast'!$B$2:$AO$26,MATCH('Master data'!$B398,'Team forecast'!$B$2:$B$26,0),MATCH('Master data'!J$1,'Team forecast'!$B$2:$AO$2,0))</f>
        <v>0.3139240506329114</v>
      </c>
      <c r="K398" s="16">
        <f>INDEX('Team forecast'!$B$2:$AO$26,MATCH('Master data'!$B398,'Team forecast'!$B$2:$B$26,0),MATCH('Master data'!K$1,'Team forecast'!$B$2:$AO$2,0))</f>
        <v>2.8143876377309098</v>
      </c>
      <c r="L398" s="16">
        <f>INDEX('Team forecast'!$B$2:$AO$26,MATCH('Master data'!$B398,'Team forecast'!$B$2:$B$26,0),MATCH('Master data'!L$1,'Team forecast'!$B$2:$AO$2,0))</f>
        <v>2.9523468451942407</v>
      </c>
      <c r="M398">
        <f>IF(Players!BC399=1,95,0)</f>
        <v>95</v>
      </c>
      <c r="N398" s="2">
        <f>Players!BN399</f>
        <v>0</v>
      </c>
      <c r="O398" s="2">
        <f>Players!BO399</f>
        <v>0</v>
      </c>
      <c r="P398" s="2">
        <f>Players!BP399</f>
        <v>0</v>
      </c>
      <c r="Q398" s="2">
        <f>Players!BQ399</f>
        <v>1.3513513513513513E-2</v>
      </c>
      <c r="R398" s="2">
        <f>Players!BR399</f>
        <v>0</v>
      </c>
      <c r="S398" s="2">
        <f t="shared" si="406"/>
        <v>0.92709239831135859</v>
      </c>
      <c r="T398" s="2">
        <f t="shared" si="407"/>
        <v>1.1586041992960849</v>
      </c>
      <c r="U398" s="16">
        <f>INDEX('Team forecast'!$B$2:$AO$26,MATCH('Master data'!$B398,'Team forecast'!$B$2:$B$26,0),MATCH('Master data'!U$1,'Team forecast'!$B$2:$AO$2,0))</f>
        <v>0.30379746835443039</v>
      </c>
      <c r="V398" s="16">
        <f>INDEX('Team forecast'!$B$2:$AO$26,MATCH('Master data'!$B398,'Team forecast'!$B$2:$B$26,0),MATCH('Master data'!V$1,'Team forecast'!$B$2:$AO$2,0))</f>
        <v>0.30379746835443039</v>
      </c>
      <c r="W398" s="16">
        <f>INDEX('Team forecast'!$B$2:$AO$26,MATCH('Master data'!$B398,'Team forecast'!$B$2:$B$26,0),MATCH('Master data'!W$1,'Team forecast'!$B$2:$AO$2,0))</f>
        <v>0.39240506329113928</v>
      </c>
      <c r="X398" s="5">
        <f t="shared" si="408"/>
        <v>7000</v>
      </c>
      <c r="Y398" s="5">
        <f t="shared" si="409"/>
        <v>7594.9367088607596</v>
      </c>
      <c r="Z398" s="5">
        <f t="shared" si="410"/>
        <v>1518.9873417721519</v>
      </c>
      <c r="AA398" s="5">
        <f t="shared" si="411"/>
        <v>-5886.0759493670894</v>
      </c>
      <c r="AB398" s="5">
        <f t="shared" si="412"/>
        <v>0</v>
      </c>
      <c r="AC398" s="5">
        <f t="shared" si="413"/>
        <v>0</v>
      </c>
      <c r="AD398" s="5">
        <f t="shared" si="414"/>
        <v>0</v>
      </c>
      <c r="AE398" s="5">
        <f t="shared" si="415"/>
        <v>23544.303797468354</v>
      </c>
      <c r="AF398" s="5">
        <f t="shared" si="416"/>
        <v>8968.7132294907788</v>
      </c>
      <c r="AG398" s="5">
        <f t="shared" si="417"/>
        <v>-270.27027027027026</v>
      </c>
      <c r="AH398" s="5">
        <f t="shared" si="418"/>
        <v>0</v>
      </c>
      <c r="AI398" s="5">
        <f t="shared" si="419"/>
        <v>9270.9239831135856</v>
      </c>
      <c r="AJ398" s="5">
        <f t="shared" si="420"/>
        <v>-9268.8335943686798</v>
      </c>
      <c r="AK398" s="5">
        <f>IFERROR(SUM(X398:AJ398),-5000)*((Cockpit!$C$3)^0)</f>
        <v>42472.685246699592</v>
      </c>
      <c r="AL398" s="16">
        <f>INDEX('Team forecast'!$B$2:$AO$26,MATCH('Master data'!$B398,'Team forecast'!$B$2:$B$26,0),MATCH('Master data'!AL$1,'Team forecast'!$B$2:$AO$2,0))</f>
        <v>0.66231971676468582</v>
      </c>
      <c r="AM398" s="16">
        <f>INDEX('Team forecast'!$B$2:$AO$26,MATCH('Master data'!$B398,'Team forecast'!$B$2:$B$26,0),MATCH('Master data'!AM$1,'Team forecast'!$B$2:$AO$2,0))</f>
        <v>1.8662925210906216</v>
      </c>
      <c r="AN398" s="16">
        <f>INDEX('Team forecast'!$B$2:$AO$26,MATCH('Master data'!$B398,'Team forecast'!$B$2:$B$26,0),MATCH('Master data'!AN$1,'Team forecast'!$B$2:$AO$2,0))</f>
        <v>0.1546961325966851</v>
      </c>
      <c r="AO398" s="16">
        <f>INDEX('Team forecast'!$B$2:$AO$26,MATCH('Master data'!$B398,'Team forecast'!$B$2:$B$26,0),MATCH('Master data'!AO$1,'Team forecast'!$B$2:$AO$2,0))</f>
        <v>2.0106134258927963</v>
      </c>
      <c r="AP398" s="16">
        <f>INDEX('Team forecast'!$B$2:$AO$26,MATCH('Master data'!$B398,'Team forecast'!$B$2:$B$26,0),MATCH('Master data'!AP$1,'Team forecast'!$B$2:$AO$2,0))</f>
        <v>4.7556731109718857</v>
      </c>
      <c r="AQ398" s="5">
        <f t="shared" si="421"/>
        <v>7000</v>
      </c>
      <c r="AR398" s="5">
        <f>INDEX('Team forecast'!$B$2:$AO$26,MATCH('Master data'!$B398,'Team forecast'!$B$2:$B$26,0),MATCH('Master data'!AR$1,'Team forecast'!$B$2:$AO$2,0))*IF(X398&gt;0,25000,0)</f>
        <v>2900.5524861878448</v>
      </c>
      <c r="AS398" s="16">
        <f>INDEX('Team forecast'!$B$2:$AO$26,MATCH('Master data'!$B398,'Team forecast'!$B$2:$B$26,0),MATCH('Master data'!AS$1,'Team forecast'!$B$2:$AO$2,0))*IF(X398&gt;0,5000,0)</f>
        <v>1104.972375690608</v>
      </c>
      <c r="AT398" s="16">
        <f>INDEX('Team forecast'!$B$2:$AO$26,MATCH('Master data'!$B398,'Team forecast'!$B$2:$B$26,0),MATCH('Master data'!AT$1,'Team forecast'!$B$2:$AO$2,0))*IF(X398&gt;0,-15000,0)</f>
        <v>-9944.7513812154702</v>
      </c>
      <c r="AU398" s="5">
        <f t="shared" si="422"/>
        <v>0</v>
      </c>
      <c r="AV398" s="5">
        <f t="shared" si="423"/>
        <v>0</v>
      </c>
      <c r="AW398" s="5">
        <f t="shared" si="424"/>
        <v>0</v>
      </c>
      <c r="AX398" s="5">
        <f t="shared" si="425"/>
        <v>11602.209944751383</v>
      </c>
      <c r="AY398" s="5">
        <f t="shared" si="426"/>
        <v>14446.90294940632</v>
      </c>
      <c r="AZ398" s="5">
        <f t="shared" si="427"/>
        <v>-270.27027027027026</v>
      </c>
      <c r="BA398" s="5">
        <f t="shared" si="428"/>
        <v>0</v>
      </c>
      <c r="BB398" s="5">
        <f t="shared" si="429"/>
        <v>6623.1971676468584</v>
      </c>
      <c r="BC398" s="5">
        <f t="shared" si="430"/>
        <v>-14930.340168724973</v>
      </c>
      <c r="BD398" s="5">
        <f t="shared" si="431"/>
        <v>18532.473103472301</v>
      </c>
      <c r="BE398" s="16">
        <f>INDEX('Team forecast'!$B$2:$AO$26,MATCH('Master data'!$B398,'Team forecast'!$B$2:$B$26,0),MATCH('Master data'!BE$1,'Team forecast'!$B$2:$AO$2,0))</f>
        <v>0</v>
      </c>
      <c r="BF398" s="16">
        <f>INDEX('Team forecast'!$B$2:$AO$26,MATCH('Master data'!$B398,'Team forecast'!$B$2:$B$26,0),MATCH('Master data'!BF$1,'Team forecast'!$B$2:$AO$2,0))</f>
        <v>0</v>
      </c>
      <c r="BG398" s="16">
        <f>INDEX('Team forecast'!$B$2:$AO$26,MATCH('Master data'!$B398,'Team forecast'!$B$2:$B$26,0),MATCH('Master data'!BG$1,'Team forecast'!$B$2:$AO$2,0))</f>
        <v>0</v>
      </c>
      <c r="BH398" s="16">
        <f>INDEX('Team forecast'!$B$2:$AO$26,MATCH('Master data'!$B398,'Team forecast'!$B$2:$B$26,0),MATCH('Master data'!BH$1,'Team forecast'!$B$2:$AO$2,0))</f>
        <v>0</v>
      </c>
      <c r="BI398" s="16">
        <f>INDEX('Team forecast'!$B$2:$AO$26,MATCH('Master data'!$B398,'Team forecast'!$B$2:$B$26,0),MATCH('Master data'!BI$1,'Team forecast'!$B$2:$AO$2,0))</f>
        <v>0</v>
      </c>
      <c r="BJ398" s="5">
        <f t="shared" si="432"/>
        <v>7000</v>
      </c>
      <c r="BK398" s="5">
        <f>INDEX('Team forecast'!$R$3:$BH$26,MATCH($B398,'Team forecast'!$B$3:$B$26,0),MATCH(BK$1,'Team forecast'!$R$2:$BH$2,0))*IF($X398&gt;0,25000,0)</f>
        <v>0</v>
      </c>
      <c r="BL398" s="5">
        <f>INDEX('Team forecast'!$R$3:$BH$26,MATCH($B398,'Team forecast'!$B$3:$B$26,0),MATCH(BL$1,'Team forecast'!$R$2:$BH$2,0))*IF($X398&gt;0,5000,0)</f>
        <v>0</v>
      </c>
      <c r="BM398" s="5">
        <f>INDEX('Team forecast'!$R$3:$BH$26,MATCH($B398,'Team forecast'!$B$3:$B$26,0),MATCH(BM$1,'Team forecast'!$R$2:$BH$2,0))*IF($X398&gt;0,-15000,0)</f>
        <v>0</v>
      </c>
      <c r="BN398" s="5">
        <f t="shared" si="433"/>
        <v>0</v>
      </c>
      <c r="BO398" s="5">
        <f t="shared" si="434"/>
        <v>0</v>
      </c>
      <c r="BP398" s="5">
        <f t="shared" si="435"/>
        <v>0</v>
      </c>
      <c r="BQ398" s="5">
        <f t="shared" si="436"/>
        <v>0</v>
      </c>
      <c r="BR398" s="5">
        <f t="shared" si="437"/>
        <v>0</v>
      </c>
      <c r="BS398" s="5">
        <f t="shared" si="438"/>
        <v>-270.27027027027026</v>
      </c>
      <c r="BT398" s="5">
        <f t="shared" si="439"/>
        <v>0</v>
      </c>
      <c r="BU398" s="5">
        <f t="shared" si="440"/>
        <v>0</v>
      </c>
      <c r="BV398" s="5">
        <f t="shared" si="441"/>
        <v>0</v>
      </c>
      <c r="BW398" s="5">
        <f t="shared" si="442"/>
        <v>0</v>
      </c>
      <c r="BX398" s="5">
        <f t="shared" si="443"/>
        <v>30502.579175085946</v>
      </c>
      <c r="BY398" s="5">
        <f t="shared" si="444"/>
        <v>91507.737525257835</v>
      </c>
      <c r="BZ398" s="5">
        <f>MAX(INDEX('Team forecast'!$R$3:$BH$26,MATCH($B398,'Team forecast'!$B$3:$B$26,0),MATCH(BZ$1,'Team forecast'!$R$2:$BH$2,0))*($BX398)-(1-INDEX('Team forecast'!$R$3:$BH$26,MATCH($B398,'Team forecast'!$B$3:$B$26,0),MATCH(BZ$1,'Team forecast'!$R$2:$BH$2,0)))*(BY398+CH398)*0.01,-5000)</f>
        <v>-5000</v>
      </c>
      <c r="CA398" s="5">
        <f>MAX(INDEX('Team forecast'!$R$3:$BH$26,MATCH($B398,'Team forecast'!$B$3:$B$26,0),MATCH(CA$1,'Team forecast'!$R$2:$BH$2,0))*$BX398-(1-INDEX('Team forecast'!$R$3:$BH$26,MATCH($B398,'Team forecast'!$B$3:$B$26,0),MATCH(CA$1,'Team forecast'!$R$2:$BH$2,0)))*(BY398+BX398+CH398)*0.01,-5000)</f>
        <v>-5000</v>
      </c>
      <c r="CB398" s="5">
        <f>MAX(INDEX('Team forecast'!$R$3:$BH$26,MATCH($B398,'Team forecast'!$B$3:$B$26,0),MATCH(CB$1,'Team forecast'!$R$2:$BH$2,0))*$BX398-(1-INDEX('Team forecast'!$R$3:$BH$26,MATCH($B398,'Team forecast'!$B$3:$B$26,0),MATCH(CB$1,'Team forecast'!$R$2:$BH$2,0)))*(BY398+BX398*2+CH398)*0.01,0)</f>
        <v>0</v>
      </c>
      <c r="CC398" s="5">
        <v>0</v>
      </c>
      <c r="CD398" s="5">
        <f>+AK398+BD398*Cockpit!$C$3+BW398*Cockpit!$C$3^2+BZ398*Cockpit!$C$3^3+CA398*Cockpit!$C$3^4+CB398*Cockpit!$C$3^5+CC398*Cockpit!$C$3^6</f>
        <v>52358.531513211987</v>
      </c>
      <c r="CE398" s="5"/>
      <c r="CF398" s="5"/>
      <c r="CG398" s="5">
        <v>0</v>
      </c>
      <c r="CH398" s="5">
        <f t="shared" si="445"/>
        <v>3529000</v>
      </c>
      <c r="CI398" s="5">
        <f t="shared" si="446"/>
        <v>3529000</v>
      </c>
      <c r="CJ398" s="1">
        <f t="shared" si="447"/>
        <v>1.4999999999999999E-2</v>
      </c>
      <c r="CK398" s="5">
        <f>RANK(CD398,$CD$2:$CD$622)+COUNTIF($CD$2:$CD398,$CD398)-1</f>
        <v>170</v>
      </c>
      <c r="CL398" s="5">
        <f>RANK(CJ398,$CJ$2:$CJ$622)+COUNTIF($CJ$2:$CJ398,$CJ398)-1</f>
        <v>168</v>
      </c>
    </row>
    <row r="399" spans="1:90" x14ac:dyDescent="0.3">
      <c r="A399" t="str">
        <f>Players!P400</f>
        <v>Ben Cabango</v>
      </c>
      <c r="B399" t="str">
        <f>Players!G400</f>
        <v>Wales</v>
      </c>
      <c r="C399" t="str">
        <f>Players!AB400</f>
        <v>Defense</v>
      </c>
      <c r="D399" s="1"/>
      <c r="F399" t="str">
        <f>IFERROR(INDEX(Lookup!B:B,MATCH(INDEX(Players!C:C,MATCH(E399,Players!A:A,0)),Lookup!D:D,0)),"")</f>
        <v/>
      </c>
      <c r="G399">
        <f>IF(Players!AC400=0,10000000,Players!AC400)</f>
        <v>1995000</v>
      </c>
      <c r="H399" s="16">
        <f>INDEX('Team forecast'!$B$2:$AO$26,MATCH('Master data'!$B399,'Team forecast'!$B$2:$B$26,0),MATCH('Master data'!H$1,'Team forecast'!$B$2:$AO$2,0))</f>
        <v>0.92709239831135859</v>
      </c>
      <c r="I399" s="16">
        <f>INDEX('Team forecast'!$B$2:$AO$26,MATCH('Master data'!$B399,'Team forecast'!$B$2:$B$26,0),MATCH('Master data'!I$1,'Team forecast'!$B$2:$AO$2,0))</f>
        <v>1.1586041992960849</v>
      </c>
      <c r="J399" s="16">
        <f>INDEX('Team forecast'!$B$2:$AO$26,MATCH('Master data'!$B399,'Team forecast'!$B$2:$B$26,0),MATCH('Master data'!J$1,'Team forecast'!$B$2:$AO$2,0))</f>
        <v>0.3139240506329114</v>
      </c>
      <c r="K399" s="16">
        <f>INDEX('Team forecast'!$B$2:$AO$26,MATCH('Master data'!$B399,'Team forecast'!$B$2:$B$26,0),MATCH('Master data'!K$1,'Team forecast'!$B$2:$AO$2,0))</f>
        <v>2.8143876377309098</v>
      </c>
      <c r="L399" s="16">
        <f>INDEX('Team forecast'!$B$2:$AO$26,MATCH('Master data'!$B399,'Team forecast'!$B$2:$B$26,0),MATCH('Master data'!L$1,'Team forecast'!$B$2:$AO$2,0))</f>
        <v>2.9523468451942407</v>
      </c>
      <c r="M399">
        <f>IF(Players!BC400=1,95,0)</f>
        <v>0</v>
      </c>
      <c r="N399" s="2">
        <f>Players!BN400</f>
        <v>0</v>
      </c>
      <c r="O399" s="2">
        <f>Players!BO400</f>
        <v>0</v>
      </c>
      <c r="P399" s="2">
        <f>Players!BP400</f>
        <v>0</v>
      </c>
      <c r="Q399" s="2">
        <f>Players!BQ400</f>
        <v>0.52918367346938777</v>
      </c>
      <c r="R399" s="2">
        <f>Players!BR400</f>
        <v>0</v>
      </c>
      <c r="S399" s="2">
        <f t="shared" si="406"/>
        <v>0.92709239831135859</v>
      </c>
      <c r="T399" s="2">
        <f t="shared" si="407"/>
        <v>1.1586041992960849</v>
      </c>
      <c r="U399" s="16">
        <f>INDEX('Team forecast'!$B$2:$AO$26,MATCH('Master data'!$B399,'Team forecast'!$B$2:$B$26,0),MATCH('Master data'!U$1,'Team forecast'!$B$2:$AO$2,0))</f>
        <v>0.30379746835443039</v>
      </c>
      <c r="V399" s="16">
        <f>INDEX('Team forecast'!$B$2:$AO$26,MATCH('Master data'!$B399,'Team forecast'!$B$2:$B$26,0),MATCH('Master data'!V$1,'Team forecast'!$B$2:$AO$2,0))</f>
        <v>0.30379746835443039</v>
      </c>
      <c r="W399" s="16">
        <f>INDEX('Team forecast'!$B$2:$AO$26,MATCH('Master data'!$B399,'Team forecast'!$B$2:$B$26,0),MATCH('Master data'!W$1,'Team forecast'!$B$2:$AO$2,0))</f>
        <v>0.39240506329113928</v>
      </c>
      <c r="X399" s="5">
        <f t="shared" si="408"/>
        <v>-5000</v>
      </c>
      <c r="Y399" s="5">
        <f t="shared" si="409"/>
        <v>0</v>
      </c>
      <c r="Z399" s="5">
        <f t="shared" si="410"/>
        <v>0</v>
      </c>
      <c r="AA399" s="5">
        <f t="shared" si="411"/>
        <v>0</v>
      </c>
      <c r="AB399" s="5">
        <f t="shared" si="412"/>
        <v>0</v>
      </c>
      <c r="AC399" s="5">
        <f t="shared" si="413"/>
        <v>0</v>
      </c>
      <c r="AD399" s="5">
        <f t="shared" si="414"/>
        <v>0</v>
      </c>
      <c r="AE399" s="5">
        <f t="shared" si="415"/>
        <v>15696.202531645569</v>
      </c>
      <c r="AF399" s="5">
        <f t="shared" si="416"/>
        <v>0</v>
      </c>
      <c r="AG399" s="5">
        <f t="shared" si="417"/>
        <v>0</v>
      </c>
      <c r="AH399" s="5">
        <f t="shared" si="418"/>
        <v>0</v>
      </c>
      <c r="AI399" s="5">
        <f t="shared" si="419"/>
        <v>0</v>
      </c>
      <c r="AJ399" s="5">
        <f t="shared" si="420"/>
        <v>0</v>
      </c>
      <c r="AK399" s="5">
        <f>IFERROR(SUM(X399:AJ399),-5000)*((Cockpit!$C$3)^0)</f>
        <v>10696.202531645569</v>
      </c>
      <c r="AL399" s="16">
        <f>INDEX('Team forecast'!$B$2:$AO$26,MATCH('Master data'!$B399,'Team forecast'!$B$2:$B$26,0),MATCH('Master data'!AL$1,'Team forecast'!$B$2:$AO$2,0))</f>
        <v>0.66231971676468582</v>
      </c>
      <c r="AM399" s="16">
        <f>INDEX('Team forecast'!$B$2:$AO$26,MATCH('Master data'!$B399,'Team forecast'!$B$2:$B$26,0),MATCH('Master data'!AM$1,'Team forecast'!$B$2:$AO$2,0))</f>
        <v>1.8662925210906216</v>
      </c>
      <c r="AN399" s="16">
        <f>INDEX('Team forecast'!$B$2:$AO$26,MATCH('Master data'!$B399,'Team forecast'!$B$2:$B$26,0),MATCH('Master data'!AN$1,'Team forecast'!$B$2:$AO$2,0))</f>
        <v>0.1546961325966851</v>
      </c>
      <c r="AO399" s="16">
        <f>INDEX('Team forecast'!$B$2:$AO$26,MATCH('Master data'!$B399,'Team forecast'!$B$2:$B$26,0),MATCH('Master data'!AO$1,'Team forecast'!$B$2:$AO$2,0))</f>
        <v>2.0106134258927963</v>
      </c>
      <c r="AP399" s="16">
        <f>INDEX('Team forecast'!$B$2:$AO$26,MATCH('Master data'!$B399,'Team forecast'!$B$2:$B$26,0),MATCH('Master data'!AP$1,'Team forecast'!$B$2:$AO$2,0))</f>
        <v>4.7556731109718857</v>
      </c>
      <c r="AQ399" s="5">
        <f t="shared" si="421"/>
        <v>-5000</v>
      </c>
      <c r="AR399" s="5">
        <f>INDEX('Team forecast'!$B$2:$AO$26,MATCH('Master data'!$B399,'Team forecast'!$B$2:$B$26,0),MATCH('Master data'!AR$1,'Team forecast'!$B$2:$AO$2,0))*IF(X399&gt;0,25000,0)</f>
        <v>0</v>
      </c>
      <c r="AS399" s="16">
        <f>INDEX('Team forecast'!$B$2:$AO$26,MATCH('Master data'!$B399,'Team forecast'!$B$2:$B$26,0),MATCH('Master data'!AS$1,'Team forecast'!$B$2:$AO$2,0))*IF(X399&gt;0,5000,0)</f>
        <v>0</v>
      </c>
      <c r="AT399" s="16">
        <f>INDEX('Team forecast'!$B$2:$AO$26,MATCH('Master data'!$B399,'Team forecast'!$B$2:$B$26,0),MATCH('Master data'!AT$1,'Team forecast'!$B$2:$AO$2,0))*IF(X399&gt;0,-15000,0)</f>
        <v>0</v>
      </c>
      <c r="AU399" s="5">
        <f t="shared" si="422"/>
        <v>0</v>
      </c>
      <c r="AV399" s="5">
        <f t="shared" si="423"/>
        <v>0</v>
      </c>
      <c r="AW399" s="5">
        <f t="shared" si="424"/>
        <v>0</v>
      </c>
      <c r="AX399" s="5">
        <f t="shared" si="425"/>
        <v>7734.8066298342555</v>
      </c>
      <c r="AY399" s="5">
        <f t="shared" si="426"/>
        <v>0</v>
      </c>
      <c r="AZ399" s="5">
        <f t="shared" si="427"/>
        <v>0</v>
      </c>
      <c r="BA399" s="5">
        <f t="shared" si="428"/>
        <v>0</v>
      </c>
      <c r="BB399" s="5">
        <f t="shared" si="429"/>
        <v>0</v>
      </c>
      <c r="BC399" s="5">
        <f t="shared" si="430"/>
        <v>0</v>
      </c>
      <c r="BD399" s="5">
        <f t="shared" si="431"/>
        <v>2734.8066298342555</v>
      </c>
      <c r="BE399" s="16">
        <f>INDEX('Team forecast'!$B$2:$AO$26,MATCH('Master data'!$B399,'Team forecast'!$B$2:$B$26,0),MATCH('Master data'!BE$1,'Team forecast'!$B$2:$AO$2,0))</f>
        <v>0</v>
      </c>
      <c r="BF399" s="16">
        <f>INDEX('Team forecast'!$B$2:$AO$26,MATCH('Master data'!$B399,'Team forecast'!$B$2:$B$26,0),MATCH('Master data'!BF$1,'Team forecast'!$B$2:$AO$2,0))</f>
        <v>0</v>
      </c>
      <c r="BG399" s="16">
        <f>INDEX('Team forecast'!$B$2:$AO$26,MATCH('Master data'!$B399,'Team forecast'!$B$2:$B$26,0),MATCH('Master data'!BG$1,'Team forecast'!$B$2:$AO$2,0))</f>
        <v>0</v>
      </c>
      <c r="BH399" s="16">
        <f>INDEX('Team forecast'!$B$2:$AO$26,MATCH('Master data'!$B399,'Team forecast'!$B$2:$B$26,0),MATCH('Master data'!BH$1,'Team forecast'!$B$2:$AO$2,0))</f>
        <v>0</v>
      </c>
      <c r="BI399" s="16">
        <f>INDEX('Team forecast'!$B$2:$AO$26,MATCH('Master data'!$B399,'Team forecast'!$B$2:$B$26,0),MATCH('Master data'!BI$1,'Team forecast'!$B$2:$AO$2,0))</f>
        <v>0</v>
      </c>
      <c r="BJ399" s="5">
        <f t="shared" si="432"/>
        <v>-5000</v>
      </c>
      <c r="BK399" s="5">
        <f>INDEX('Team forecast'!$R$3:$BH$26,MATCH($B399,'Team forecast'!$B$3:$B$26,0),MATCH(BK$1,'Team forecast'!$R$2:$BH$2,0))*IF($X399&gt;0,25000,0)</f>
        <v>0</v>
      </c>
      <c r="BL399" s="5">
        <f>INDEX('Team forecast'!$R$3:$BH$26,MATCH($B399,'Team forecast'!$B$3:$B$26,0),MATCH(BL$1,'Team forecast'!$R$2:$BH$2,0))*IF($X399&gt;0,5000,0)</f>
        <v>0</v>
      </c>
      <c r="BM399" s="5">
        <f>INDEX('Team forecast'!$R$3:$BH$26,MATCH($B399,'Team forecast'!$B$3:$B$26,0),MATCH(BM$1,'Team forecast'!$R$2:$BH$2,0))*IF($X399&gt;0,-15000,0)</f>
        <v>0</v>
      </c>
      <c r="BN399" s="5">
        <f t="shared" si="433"/>
        <v>0</v>
      </c>
      <c r="BO399" s="5">
        <f t="shared" si="434"/>
        <v>0</v>
      </c>
      <c r="BP399" s="5">
        <f t="shared" si="435"/>
        <v>0</v>
      </c>
      <c r="BQ399" s="5">
        <f t="shared" si="436"/>
        <v>0</v>
      </c>
      <c r="BR399" s="5">
        <f t="shared" si="437"/>
        <v>0</v>
      </c>
      <c r="BS399" s="5">
        <f t="shared" si="438"/>
        <v>0</v>
      </c>
      <c r="BT399" s="5">
        <f t="shared" si="439"/>
        <v>0</v>
      </c>
      <c r="BU399" s="5">
        <f t="shared" si="440"/>
        <v>0</v>
      </c>
      <c r="BV399" s="5">
        <f t="shared" si="441"/>
        <v>0</v>
      </c>
      <c r="BW399" s="5">
        <f t="shared" si="442"/>
        <v>0</v>
      </c>
      <c r="BX399" s="5">
        <f t="shared" si="443"/>
        <v>6715.5045807399129</v>
      </c>
      <c r="BY399" s="5">
        <f t="shared" si="444"/>
        <v>20146.513742219737</v>
      </c>
      <c r="BZ399" s="5">
        <f>MAX(INDEX('Team forecast'!$R$3:$BH$26,MATCH($B399,'Team forecast'!$B$3:$B$26,0),MATCH(BZ$1,'Team forecast'!$R$2:$BH$2,0))*($BX399)-(1-INDEX('Team forecast'!$R$3:$BH$26,MATCH($B399,'Team forecast'!$B$3:$B$26,0),MATCH(BZ$1,'Team forecast'!$R$2:$BH$2,0)))*(BY399+CH399)*0.01,-5000)</f>
        <v>-5000</v>
      </c>
      <c r="CA399" s="5">
        <f>MAX(INDEX('Team forecast'!$R$3:$BH$26,MATCH($B399,'Team forecast'!$B$3:$B$26,0),MATCH(CA$1,'Team forecast'!$R$2:$BH$2,0))*$BX399-(1-INDEX('Team forecast'!$R$3:$BH$26,MATCH($B399,'Team forecast'!$B$3:$B$26,0),MATCH(CA$1,'Team forecast'!$R$2:$BH$2,0)))*(BY399+BX399+CH399)*0.01,-5000)</f>
        <v>-5000</v>
      </c>
      <c r="CB399" s="5">
        <f>MAX(INDEX('Team forecast'!$R$3:$BH$26,MATCH($B399,'Team forecast'!$B$3:$B$26,0),MATCH(CB$1,'Team forecast'!$R$2:$BH$2,0))*$BX399-(1-INDEX('Team forecast'!$R$3:$BH$26,MATCH($B399,'Team forecast'!$B$3:$B$26,0),MATCH(CB$1,'Team forecast'!$R$2:$BH$2,0)))*(BY399+BX399*2+CH399)*0.01,0)</f>
        <v>0</v>
      </c>
      <c r="CC399" s="5">
        <v>0</v>
      </c>
      <c r="CD399" s="5">
        <f>+AK399+BD399*Cockpit!$C$3+BW399*Cockpit!$C$3^2+BZ399*Cockpit!$C$3^3+CA399*Cockpit!$C$3^4+CB399*Cockpit!$C$3^5+CC399*Cockpit!$C$3^6</f>
        <v>10050.271149065937</v>
      </c>
      <c r="CE399" s="5"/>
      <c r="CF399" s="5"/>
      <c r="CG399" s="5">
        <v>0</v>
      </c>
      <c r="CH399" s="5">
        <f t="shared" si="445"/>
        <v>1995000</v>
      </c>
      <c r="CI399" s="5">
        <f t="shared" si="446"/>
        <v>1995000</v>
      </c>
      <c r="CJ399" s="1">
        <f t="shared" si="447"/>
        <v>5.0000000000000001E-3</v>
      </c>
      <c r="CK399" s="5">
        <f>RANK(CD399,$CD$2:$CD$622)+COUNTIF($CD$2:$CD399,$CD399)-1</f>
        <v>339</v>
      </c>
      <c r="CL399" s="5">
        <f>RANK(CJ399,$CJ$2:$CJ$622)+COUNTIF($CJ$2:$CJ399,$CJ399)-1</f>
        <v>330</v>
      </c>
    </row>
    <row r="400" spans="1:90" x14ac:dyDescent="0.3">
      <c r="A400" t="str">
        <f>Players!P401</f>
        <v xml:space="preserve"> N. Williams</v>
      </c>
      <c r="B400" t="str">
        <f>Players!G401</f>
        <v>Wales</v>
      </c>
      <c r="C400" t="str">
        <f>Players!AB401</f>
        <v>Defense</v>
      </c>
      <c r="D400" s="1"/>
      <c r="F400" t="str">
        <f>IFERROR(INDEX(Lookup!B:B,MATCH(INDEX(Players!C:C,MATCH(E400,Players!A:A,0)),Lookup!D:D,0)),"")</f>
        <v/>
      </c>
      <c r="G400">
        <f>IF(Players!AC401=0,10000000,Players!AC401)</f>
        <v>2995000</v>
      </c>
      <c r="H400" s="16">
        <f>INDEX('Team forecast'!$B$2:$AO$26,MATCH('Master data'!$B400,'Team forecast'!$B$2:$B$26,0),MATCH('Master data'!H$1,'Team forecast'!$B$2:$AO$2,0))</f>
        <v>0.92709239831135859</v>
      </c>
      <c r="I400" s="16">
        <f>INDEX('Team forecast'!$B$2:$AO$26,MATCH('Master data'!$B400,'Team forecast'!$B$2:$B$26,0),MATCH('Master data'!I$1,'Team forecast'!$B$2:$AO$2,0))</f>
        <v>1.1586041992960849</v>
      </c>
      <c r="J400" s="16">
        <f>INDEX('Team forecast'!$B$2:$AO$26,MATCH('Master data'!$B400,'Team forecast'!$B$2:$B$26,0),MATCH('Master data'!J$1,'Team forecast'!$B$2:$AO$2,0))</f>
        <v>0.3139240506329114</v>
      </c>
      <c r="K400" s="16">
        <f>INDEX('Team forecast'!$B$2:$AO$26,MATCH('Master data'!$B400,'Team forecast'!$B$2:$B$26,0),MATCH('Master data'!K$1,'Team forecast'!$B$2:$AO$2,0))</f>
        <v>2.8143876377309098</v>
      </c>
      <c r="L400" s="16">
        <f>INDEX('Team forecast'!$B$2:$AO$26,MATCH('Master data'!$B400,'Team forecast'!$B$2:$B$26,0),MATCH('Master data'!L$1,'Team forecast'!$B$2:$AO$2,0))</f>
        <v>2.9523468451942407</v>
      </c>
      <c r="M400">
        <f>IF(Players!BC401=1,95,0)</f>
        <v>0</v>
      </c>
      <c r="N400" s="2">
        <f>Players!BN401</f>
        <v>0</v>
      </c>
      <c r="O400" s="2">
        <f>Players!BO401</f>
        <v>0</v>
      </c>
      <c r="P400" s="2">
        <f>Players!BP401</f>
        <v>0</v>
      </c>
      <c r="Q400" s="2">
        <f>Players!BQ401</f>
        <v>0</v>
      </c>
      <c r="R400" s="2">
        <f>Players!BR401</f>
        <v>0</v>
      </c>
      <c r="S400" s="2">
        <f t="shared" si="406"/>
        <v>0.92709239831135859</v>
      </c>
      <c r="T400" s="2">
        <f t="shared" si="407"/>
        <v>1.1586041992960849</v>
      </c>
      <c r="U400" s="16">
        <f>INDEX('Team forecast'!$B$2:$AO$26,MATCH('Master data'!$B400,'Team forecast'!$B$2:$B$26,0),MATCH('Master data'!U$1,'Team forecast'!$B$2:$AO$2,0))</f>
        <v>0.30379746835443039</v>
      </c>
      <c r="V400" s="16">
        <f>INDEX('Team forecast'!$B$2:$AO$26,MATCH('Master data'!$B400,'Team forecast'!$B$2:$B$26,0),MATCH('Master data'!V$1,'Team forecast'!$B$2:$AO$2,0))</f>
        <v>0.30379746835443039</v>
      </c>
      <c r="W400" s="16">
        <f>INDEX('Team forecast'!$B$2:$AO$26,MATCH('Master data'!$B400,'Team forecast'!$B$2:$B$26,0),MATCH('Master data'!W$1,'Team forecast'!$B$2:$AO$2,0))</f>
        <v>0.39240506329113928</v>
      </c>
      <c r="X400" s="5">
        <f t="shared" si="408"/>
        <v>-5000</v>
      </c>
      <c r="Y400" s="5">
        <f t="shared" si="409"/>
        <v>0</v>
      </c>
      <c r="Z400" s="5">
        <f t="shared" si="410"/>
        <v>0</v>
      </c>
      <c r="AA400" s="5">
        <f t="shared" si="411"/>
        <v>0</v>
      </c>
      <c r="AB400" s="5">
        <f t="shared" si="412"/>
        <v>0</v>
      </c>
      <c r="AC400" s="5">
        <f t="shared" si="413"/>
        <v>0</v>
      </c>
      <c r="AD400" s="5">
        <f t="shared" si="414"/>
        <v>0</v>
      </c>
      <c r="AE400" s="5">
        <f t="shared" si="415"/>
        <v>15696.202531645569</v>
      </c>
      <c r="AF400" s="5">
        <f t="shared" si="416"/>
        <v>0</v>
      </c>
      <c r="AG400" s="5">
        <f t="shared" si="417"/>
        <v>0</v>
      </c>
      <c r="AH400" s="5">
        <f t="shared" si="418"/>
        <v>0</v>
      </c>
      <c r="AI400" s="5">
        <f t="shared" si="419"/>
        <v>0</v>
      </c>
      <c r="AJ400" s="5">
        <f t="shared" si="420"/>
        <v>0</v>
      </c>
      <c r="AK400" s="5">
        <f>IFERROR(SUM(X400:AJ400),-5000)*((Cockpit!$C$3)^0)</f>
        <v>10696.202531645569</v>
      </c>
      <c r="AL400" s="16">
        <f>INDEX('Team forecast'!$B$2:$AO$26,MATCH('Master data'!$B400,'Team forecast'!$B$2:$B$26,0),MATCH('Master data'!AL$1,'Team forecast'!$B$2:$AO$2,0))</f>
        <v>0.66231971676468582</v>
      </c>
      <c r="AM400" s="16">
        <f>INDEX('Team forecast'!$B$2:$AO$26,MATCH('Master data'!$B400,'Team forecast'!$B$2:$B$26,0),MATCH('Master data'!AM$1,'Team forecast'!$B$2:$AO$2,0))</f>
        <v>1.8662925210906216</v>
      </c>
      <c r="AN400" s="16">
        <f>INDEX('Team forecast'!$B$2:$AO$26,MATCH('Master data'!$B400,'Team forecast'!$B$2:$B$26,0),MATCH('Master data'!AN$1,'Team forecast'!$B$2:$AO$2,0))</f>
        <v>0.1546961325966851</v>
      </c>
      <c r="AO400" s="16">
        <f>INDEX('Team forecast'!$B$2:$AO$26,MATCH('Master data'!$B400,'Team forecast'!$B$2:$B$26,0),MATCH('Master data'!AO$1,'Team forecast'!$B$2:$AO$2,0))</f>
        <v>2.0106134258927963</v>
      </c>
      <c r="AP400" s="16">
        <f>INDEX('Team forecast'!$B$2:$AO$26,MATCH('Master data'!$B400,'Team forecast'!$B$2:$B$26,0),MATCH('Master data'!AP$1,'Team forecast'!$B$2:$AO$2,0))</f>
        <v>4.7556731109718857</v>
      </c>
      <c r="AQ400" s="5">
        <f t="shared" si="421"/>
        <v>-5000</v>
      </c>
      <c r="AR400" s="5">
        <f>INDEX('Team forecast'!$B$2:$AO$26,MATCH('Master data'!$B400,'Team forecast'!$B$2:$B$26,0),MATCH('Master data'!AR$1,'Team forecast'!$B$2:$AO$2,0))*IF(X400&gt;0,25000,0)</f>
        <v>0</v>
      </c>
      <c r="AS400" s="16">
        <f>INDEX('Team forecast'!$B$2:$AO$26,MATCH('Master data'!$B400,'Team forecast'!$B$2:$B$26,0),MATCH('Master data'!AS$1,'Team forecast'!$B$2:$AO$2,0))*IF(X400&gt;0,5000,0)</f>
        <v>0</v>
      </c>
      <c r="AT400" s="16">
        <f>INDEX('Team forecast'!$B$2:$AO$26,MATCH('Master data'!$B400,'Team forecast'!$B$2:$B$26,0),MATCH('Master data'!AT$1,'Team forecast'!$B$2:$AO$2,0))*IF(X400&gt;0,-15000,0)</f>
        <v>0</v>
      </c>
      <c r="AU400" s="5">
        <f t="shared" si="422"/>
        <v>0</v>
      </c>
      <c r="AV400" s="5">
        <f t="shared" si="423"/>
        <v>0</v>
      </c>
      <c r="AW400" s="5">
        <f t="shared" si="424"/>
        <v>0</v>
      </c>
      <c r="AX400" s="5">
        <f t="shared" si="425"/>
        <v>7734.8066298342555</v>
      </c>
      <c r="AY400" s="5">
        <f t="shared" si="426"/>
        <v>0</v>
      </c>
      <c r="AZ400" s="5">
        <f t="shared" si="427"/>
        <v>0</v>
      </c>
      <c r="BA400" s="5">
        <f t="shared" si="428"/>
        <v>0</v>
      </c>
      <c r="BB400" s="5">
        <f t="shared" si="429"/>
        <v>0</v>
      </c>
      <c r="BC400" s="5">
        <f t="shared" si="430"/>
        <v>0</v>
      </c>
      <c r="BD400" s="5">
        <f t="shared" si="431"/>
        <v>2734.8066298342555</v>
      </c>
      <c r="BE400" s="16">
        <f>INDEX('Team forecast'!$B$2:$AO$26,MATCH('Master data'!$B400,'Team forecast'!$B$2:$B$26,0),MATCH('Master data'!BE$1,'Team forecast'!$B$2:$AO$2,0))</f>
        <v>0</v>
      </c>
      <c r="BF400" s="16">
        <f>INDEX('Team forecast'!$B$2:$AO$26,MATCH('Master data'!$B400,'Team forecast'!$B$2:$B$26,0),MATCH('Master data'!BF$1,'Team forecast'!$B$2:$AO$2,0))</f>
        <v>0</v>
      </c>
      <c r="BG400" s="16">
        <f>INDEX('Team forecast'!$B$2:$AO$26,MATCH('Master data'!$B400,'Team forecast'!$B$2:$B$26,0),MATCH('Master data'!BG$1,'Team forecast'!$B$2:$AO$2,0))</f>
        <v>0</v>
      </c>
      <c r="BH400" s="16">
        <f>INDEX('Team forecast'!$B$2:$AO$26,MATCH('Master data'!$B400,'Team forecast'!$B$2:$B$26,0),MATCH('Master data'!BH$1,'Team forecast'!$B$2:$AO$2,0))</f>
        <v>0</v>
      </c>
      <c r="BI400" s="16">
        <f>INDEX('Team forecast'!$B$2:$AO$26,MATCH('Master data'!$B400,'Team forecast'!$B$2:$B$26,0),MATCH('Master data'!BI$1,'Team forecast'!$B$2:$AO$2,0))</f>
        <v>0</v>
      </c>
      <c r="BJ400" s="5">
        <f t="shared" si="432"/>
        <v>-5000</v>
      </c>
      <c r="BK400" s="5">
        <f>INDEX('Team forecast'!$R$3:$BH$26,MATCH($B400,'Team forecast'!$B$3:$B$26,0),MATCH(BK$1,'Team forecast'!$R$2:$BH$2,0))*IF($X400&gt;0,25000,0)</f>
        <v>0</v>
      </c>
      <c r="BL400" s="5">
        <f>INDEX('Team forecast'!$R$3:$BH$26,MATCH($B400,'Team forecast'!$B$3:$B$26,0),MATCH(BL$1,'Team forecast'!$R$2:$BH$2,0))*IF($X400&gt;0,5000,0)</f>
        <v>0</v>
      </c>
      <c r="BM400" s="5">
        <f>INDEX('Team forecast'!$R$3:$BH$26,MATCH($B400,'Team forecast'!$B$3:$B$26,0),MATCH(BM$1,'Team forecast'!$R$2:$BH$2,0))*IF($X400&gt;0,-15000,0)</f>
        <v>0</v>
      </c>
      <c r="BN400" s="5">
        <f t="shared" si="433"/>
        <v>0</v>
      </c>
      <c r="BO400" s="5">
        <f t="shared" si="434"/>
        <v>0</v>
      </c>
      <c r="BP400" s="5">
        <f t="shared" si="435"/>
        <v>0</v>
      </c>
      <c r="BQ400" s="5">
        <f t="shared" si="436"/>
        <v>0</v>
      </c>
      <c r="BR400" s="5">
        <f t="shared" si="437"/>
        <v>0</v>
      </c>
      <c r="BS400" s="5">
        <f t="shared" si="438"/>
        <v>0</v>
      </c>
      <c r="BT400" s="5">
        <f t="shared" si="439"/>
        <v>0</v>
      </c>
      <c r="BU400" s="5">
        <f t="shared" si="440"/>
        <v>0</v>
      </c>
      <c r="BV400" s="5">
        <f t="shared" si="441"/>
        <v>0</v>
      </c>
      <c r="BW400" s="5">
        <f t="shared" si="442"/>
        <v>0</v>
      </c>
      <c r="BX400" s="5">
        <f t="shared" si="443"/>
        <v>6715.5045807399129</v>
      </c>
      <c r="BY400" s="5">
        <f t="shared" si="444"/>
        <v>20146.513742219737</v>
      </c>
      <c r="BZ400" s="5">
        <f>MAX(INDEX('Team forecast'!$R$3:$BH$26,MATCH($B400,'Team forecast'!$B$3:$B$26,0),MATCH(BZ$1,'Team forecast'!$R$2:$BH$2,0))*($BX400)-(1-INDEX('Team forecast'!$R$3:$BH$26,MATCH($B400,'Team forecast'!$B$3:$B$26,0),MATCH(BZ$1,'Team forecast'!$R$2:$BH$2,0)))*(BY400+CH400)*0.01,-5000)</f>
        <v>-5000</v>
      </c>
      <c r="CA400" s="5">
        <f>MAX(INDEX('Team forecast'!$R$3:$BH$26,MATCH($B400,'Team forecast'!$B$3:$B$26,0),MATCH(CA$1,'Team forecast'!$R$2:$BH$2,0))*$BX400-(1-INDEX('Team forecast'!$R$3:$BH$26,MATCH($B400,'Team forecast'!$B$3:$B$26,0),MATCH(CA$1,'Team forecast'!$R$2:$BH$2,0)))*(BY400+BX400+CH400)*0.01,-5000)</f>
        <v>-5000</v>
      </c>
      <c r="CB400" s="5">
        <f>MAX(INDEX('Team forecast'!$R$3:$BH$26,MATCH($B400,'Team forecast'!$B$3:$B$26,0),MATCH(CB$1,'Team forecast'!$R$2:$BH$2,0))*$BX400-(1-INDEX('Team forecast'!$R$3:$BH$26,MATCH($B400,'Team forecast'!$B$3:$B$26,0),MATCH(CB$1,'Team forecast'!$R$2:$BH$2,0)))*(BY400+BX400*2+CH400)*0.01,0)</f>
        <v>0</v>
      </c>
      <c r="CC400" s="5">
        <v>0</v>
      </c>
      <c r="CD400" s="5">
        <f>+AK400+BD400*Cockpit!$C$3+BW400*Cockpit!$C$3^2+BZ400*Cockpit!$C$3^3+CA400*Cockpit!$C$3^4+CB400*Cockpit!$C$3^5+CC400*Cockpit!$C$3^6</f>
        <v>10050.271149065937</v>
      </c>
      <c r="CE400" s="5"/>
      <c r="CF400" s="5"/>
      <c r="CG400" s="5">
        <v>0</v>
      </c>
      <c r="CH400" s="5">
        <f t="shared" si="445"/>
        <v>2995000</v>
      </c>
      <c r="CI400" s="5">
        <f t="shared" si="446"/>
        <v>2995000</v>
      </c>
      <c r="CJ400" s="1">
        <f t="shared" si="447"/>
        <v>3.0000000000000001E-3</v>
      </c>
      <c r="CK400" s="5">
        <f>RANK(CD400,$CD$2:$CD$622)+COUNTIF($CD$2:$CD400,$CD400)-1</f>
        <v>340</v>
      </c>
      <c r="CL400" s="5">
        <f>RANK(CJ400,$CJ$2:$CJ$622)+COUNTIF($CJ$2:$CJ400,$CJ400)-1</f>
        <v>352</v>
      </c>
    </row>
    <row r="401" spans="1:90" x14ac:dyDescent="0.3">
      <c r="A401" t="str">
        <f>Players!P402</f>
        <v xml:space="preserve"> C. Roberts</v>
      </c>
      <c r="B401" t="str">
        <f>Players!G402</f>
        <v>Wales</v>
      </c>
      <c r="C401" t="str">
        <f>Players!AB402</f>
        <v>Defense</v>
      </c>
      <c r="D401" s="1"/>
      <c r="F401" t="str">
        <f>IFERROR(INDEX(Lookup!B:B,MATCH(INDEX(Players!C:C,MATCH(E401,Players!A:A,0)),Lookup!D:D,0)),"")</f>
        <v/>
      </c>
      <c r="G401">
        <f>IF(Players!AC402=0,10000000,Players!AC402)</f>
        <v>2514000</v>
      </c>
      <c r="H401" s="16">
        <f>INDEX('Team forecast'!$B$2:$AO$26,MATCH('Master data'!$B401,'Team forecast'!$B$2:$B$26,0),MATCH('Master data'!H$1,'Team forecast'!$B$2:$AO$2,0))</f>
        <v>0.92709239831135859</v>
      </c>
      <c r="I401" s="16">
        <f>INDEX('Team forecast'!$B$2:$AO$26,MATCH('Master data'!$B401,'Team forecast'!$B$2:$B$26,0),MATCH('Master data'!I$1,'Team forecast'!$B$2:$AO$2,0))</f>
        <v>1.1586041992960849</v>
      </c>
      <c r="J401" s="16">
        <f>INDEX('Team forecast'!$B$2:$AO$26,MATCH('Master data'!$B401,'Team forecast'!$B$2:$B$26,0),MATCH('Master data'!J$1,'Team forecast'!$B$2:$AO$2,0))</f>
        <v>0.3139240506329114</v>
      </c>
      <c r="K401" s="16">
        <f>INDEX('Team forecast'!$B$2:$AO$26,MATCH('Master data'!$B401,'Team forecast'!$B$2:$B$26,0),MATCH('Master data'!K$1,'Team forecast'!$B$2:$AO$2,0))</f>
        <v>2.8143876377309098</v>
      </c>
      <c r="L401" s="16">
        <f>INDEX('Team forecast'!$B$2:$AO$26,MATCH('Master data'!$B401,'Team forecast'!$B$2:$B$26,0),MATCH('Master data'!L$1,'Team forecast'!$B$2:$AO$2,0))</f>
        <v>2.9523468451942407</v>
      </c>
      <c r="M401">
        <f>IF(Players!BC402=1,95,0)</f>
        <v>95</v>
      </c>
      <c r="N401" s="2">
        <f>Players!BN402</f>
        <v>4.1731331034539694E-2</v>
      </c>
      <c r="O401" s="2">
        <f>Players!BO402</f>
        <v>0.10321721691921396</v>
      </c>
      <c r="P401" s="2">
        <f>Players!BP402</f>
        <v>0.15494690996973026</v>
      </c>
      <c r="Q401" s="2">
        <f>Players!BQ402</f>
        <v>0.10089686098654709</v>
      </c>
      <c r="R401" s="2">
        <f>Players!BR402</f>
        <v>0</v>
      </c>
      <c r="S401" s="2">
        <f t="shared" si="406"/>
        <v>0.92709239831135859</v>
      </c>
      <c r="T401" s="2">
        <f t="shared" si="407"/>
        <v>1.1586041992960849</v>
      </c>
      <c r="U401" s="16">
        <f>INDEX('Team forecast'!$B$2:$AO$26,MATCH('Master data'!$B401,'Team forecast'!$B$2:$B$26,0),MATCH('Master data'!U$1,'Team forecast'!$B$2:$AO$2,0))</f>
        <v>0.30379746835443039</v>
      </c>
      <c r="V401" s="16">
        <f>INDEX('Team forecast'!$B$2:$AO$26,MATCH('Master data'!$B401,'Team forecast'!$B$2:$B$26,0),MATCH('Master data'!V$1,'Team forecast'!$B$2:$AO$2,0))</f>
        <v>0.30379746835443039</v>
      </c>
      <c r="W401" s="16">
        <f>INDEX('Team forecast'!$B$2:$AO$26,MATCH('Master data'!$B401,'Team forecast'!$B$2:$B$26,0),MATCH('Master data'!W$1,'Team forecast'!$B$2:$AO$2,0))</f>
        <v>0.39240506329113928</v>
      </c>
      <c r="X401" s="5">
        <f t="shared" si="408"/>
        <v>7000</v>
      </c>
      <c r="Y401" s="5">
        <f t="shared" si="409"/>
        <v>7594.9367088607596</v>
      </c>
      <c r="Z401" s="5">
        <f t="shared" si="410"/>
        <v>1518.9873417721519</v>
      </c>
      <c r="AA401" s="5">
        <f t="shared" si="411"/>
        <v>-5886.0759493670894</v>
      </c>
      <c r="AB401" s="5">
        <f t="shared" si="412"/>
        <v>5803.3199660304954</v>
      </c>
      <c r="AC401" s="5">
        <f t="shared" si="413"/>
        <v>4784.5948590328899</v>
      </c>
      <c r="AD401" s="5">
        <f t="shared" si="414"/>
        <v>4360.8066792341306</v>
      </c>
      <c r="AE401" s="5">
        <f t="shared" si="415"/>
        <v>15696.202531645569</v>
      </c>
      <c r="AF401" s="5">
        <f t="shared" si="416"/>
        <v>0</v>
      </c>
      <c r="AG401" s="5">
        <f t="shared" si="417"/>
        <v>-2017.9372197309417</v>
      </c>
      <c r="AH401" s="5">
        <f t="shared" si="418"/>
        <v>0</v>
      </c>
      <c r="AI401" s="5">
        <f t="shared" si="419"/>
        <v>9270.9239831135856</v>
      </c>
      <c r="AJ401" s="5">
        <f t="shared" si="420"/>
        <v>-9268.8335943686798</v>
      </c>
      <c r="AK401" s="5">
        <f>IFERROR(SUM(X401:AJ401),-5000)*((Cockpit!$C$3)^0)</f>
        <v>38856.925306222882</v>
      </c>
      <c r="AL401" s="16">
        <f>INDEX('Team forecast'!$B$2:$AO$26,MATCH('Master data'!$B401,'Team forecast'!$B$2:$B$26,0),MATCH('Master data'!AL$1,'Team forecast'!$B$2:$AO$2,0))</f>
        <v>0.66231971676468582</v>
      </c>
      <c r="AM401" s="16">
        <f>INDEX('Team forecast'!$B$2:$AO$26,MATCH('Master data'!$B401,'Team forecast'!$B$2:$B$26,0),MATCH('Master data'!AM$1,'Team forecast'!$B$2:$AO$2,0))</f>
        <v>1.8662925210906216</v>
      </c>
      <c r="AN401" s="16">
        <f>INDEX('Team forecast'!$B$2:$AO$26,MATCH('Master data'!$B401,'Team forecast'!$B$2:$B$26,0),MATCH('Master data'!AN$1,'Team forecast'!$B$2:$AO$2,0))</f>
        <v>0.1546961325966851</v>
      </c>
      <c r="AO401" s="16">
        <f>INDEX('Team forecast'!$B$2:$AO$26,MATCH('Master data'!$B401,'Team forecast'!$B$2:$B$26,0),MATCH('Master data'!AO$1,'Team forecast'!$B$2:$AO$2,0))</f>
        <v>2.0106134258927963</v>
      </c>
      <c r="AP401" s="16">
        <f>INDEX('Team forecast'!$B$2:$AO$26,MATCH('Master data'!$B401,'Team forecast'!$B$2:$B$26,0),MATCH('Master data'!AP$1,'Team forecast'!$B$2:$AO$2,0))</f>
        <v>4.7556731109718857</v>
      </c>
      <c r="AQ401" s="5">
        <f t="shared" si="421"/>
        <v>7000</v>
      </c>
      <c r="AR401" s="5">
        <f>INDEX('Team forecast'!$B$2:$AO$26,MATCH('Master data'!$B401,'Team forecast'!$B$2:$B$26,0),MATCH('Master data'!AR$1,'Team forecast'!$B$2:$AO$2,0))*IF(X401&gt;0,25000,0)</f>
        <v>2900.5524861878448</v>
      </c>
      <c r="AS401" s="16">
        <f>INDEX('Team forecast'!$B$2:$AO$26,MATCH('Master data'!$B401,'Team forecast'!$B$2:$B$26,0),MATCH('Master data'!AS$1,'Team forecast'!$B$2:$AO$2,0))*IF(X401&gt;0,5000,0)</f>
        <v>1104.972375690608</v>
      </c>
      <c r="AT401" s="16">
        <f>INDEX('Team forecast'!$B$2:$AO$26,MATCH('Master data'!$B401,'Team forecast'!$B$2:$B$26,0),MATCH('Master data'!AT$1,'Team forecast'!$B$2:$AO$2,0))*IF(X401&gt;0,-15000,0)</f>
        <v>-9944.7513812154702</v>
      </c>
      <c r="AU401" s="5">
        <f t="shared" si="422"/>
        <v>4145.9225026514514</v>
      </c>
      <c r="AV401" s="5">
        <f t="shared" si="423"/>
        <v>3418.1398937586459</v>
      </c>
      <c r="AW401" s="5">
        <f t="shared" si="424"/>
        <v>3115.3833748574207</v>
      </c>
      <c r="AX401" s="5">
        <f t="shared" si="425"/>
        <v>7734.8066298342555</v>
      </c>
      <c r="AY401" s="5">
        <f t="shared" si="426"/>
        <v>0</v>
      </c>
      <c r="AZ401" s="5">
        <f t="shared" si="427"/>
        <v>-2017.9372197309417</v>
      </c>
      <c r="BA401" s="5">
        <f t="shared" si="428"/>
        <v>0</v>
      </c>
      <c r="BB401" s="5">
        <f t="shared" si="429"/>
        <v>6623.1971676468584</v>
      </c>
      <c r="BC401" s="5">
        <f t="shared" si="430"/>
        <v>-14930.340168724973</v>
      </c>
      <c r="BD401" s="5">
        <f t="shared" si="431"/>
        <v>9149.9456609557001</v>
      </c>
      <c r="BE401" s="16">
        <f>INDEX('Team forecast'!$B$2:$AO$26,MATCH('Master data'!$B401,'Team forecast'!$B$2:$B$26,0),MATCH('Master data'!BE$1,'Team forecast'!$B$2:$AO$2,0))</f>
        <v>0</v>
      </c>
      <c r="BF401" s="16">
        <f>INDEX('Team forecast'!$B$2:$AO$26,MATCH('Master data'!$B401,'Team forecast'!$B$2:$B$26,0),MATCH('Master data'!BF$1,'Team forecast'!$B$2:$AO$2,0))</f>
        <v>0</v>
      </c>
      <c r="BG401" s="16">
        <f>INDEX('Team forecast'!$B$2:$AO$26,MATCH('Master data'!$B401,'Team forecast'!$B$2:$B$26,0),MATCH('Master data'!BG$1,'Team forecast'!$B$2:$AO$2,0))</f>
        <v>0</v>
      </c>
      <c r="BH401" s="16">
        <f>INDEX('Team forecast'!$B$2:$AO$26,MATCH('Master data'!$B401,'Team forecast'!$B$2:$B$26,0),MATCH('Master data'!BH$1,'Team forecast'!$B$2:$AO$2,0))</f>
        <v>0</v>
      </c>
      <c r="BI401" s="16">
        <f>INDEX('Team forecast'!$B$2:$AO$26,MATCH('Master data'!$B401,'Team forecast'!$B$2:$B$26,0),MATCH('Master data'!BI$1,'Team forecast'!$B$2:$AO$2,0))</f>
        <v>0</v>
      </c>
      <c r="BJ401" s="5">
        <f t="shared" si="432"/>
        <v>7000</v>
      </c>
      <c r="BK401" s="5">
        <f>INDEX('Team forecast'!$R$3:$BH$26,MATCH($B401,'Team forecast'!$B$3:$B$26,0),MATCH(BK$1,'Team forecast'!$R$2:$BH$2,0))*IF($X401&gt;0,25000,0)</f>
        <v>0</v>
      </c>
      <c r="BL401" s="5">
        <f>INDEX('Team forecast'!$R$3:$BH$26,MATCH($B401,'Team forecast'!$B$3:$B$26,0),MATCH(BL$1,'Team forecast'!$R$2:$BH$2,0))*IF($X401&gt;0,5000,0)</f>
        <v>0</v>
      </c>
      <c r="BM401" s="5">
        <f>INDEX('Team forecast'!$R$3:$BH$26,MATCH($B401,'Team forecast'!$B$3:$B$26,0),MATCH(BM$1,'Team forecast'!$R$2:$BH$2,0))*IF($X401&gt;0,-15000,0)</f>
        <v>0</v>
      </c>
      <c r="BN401" s="5">
        <f t="shared" si="433"/>
        <v>0</v>
      </c>
      <c r="BO401" s="5">
        <f t="shared" si="434"/>
        <v>0</v>
      </c>
      <c r="BP401" s="5">
        <f t="shared" si="435"/>
        <v>0</v>
      </c>
      <c r="BQ401" s="5">
        <f t="shared" si="436"/>
        <v>0</v>
      </c>
      <c r="BR401" s="5">
        <f t="shared" si="437"/>
        <v>0</v>
      </c>
      <c r="BS401" s="5">
        <f t="shared" si="438"/>
        <v>-2017.9372197309417</v>
      </c>
      <c r="BT401" s="5">
        <f t="shared" si="439"/>
        <v>0</v>
      </c>
      <c r="BU401" s="5">
        <f t="shared" si="440"/>
        <v>0</v>
      </c>
      <c r="BV401" s="5">
        <f t="shared" si="441"/>
        <v>0</v>
      </c>
      <c r="BW401" s="5">
        <f t="shared" si="442"/>
        <v>0</v>
      </c>
      <c r="BX401" s="5">
        <f t="shared" si="443"/>
        <v>24003.435483589292</v>
      </c>
      <c r="BY401" s="5">
        <f t="shared" si="444"/>
        <v>72010.306450767879</v>
      </c>
      <c r="BZ401" s="5">
        <f>MAX(INDEX('Team forecast'!$R$3:$BH$26,MATCH($B401,'Team forecast'!$B$3:$B$26,0),MATCH(BZ$1,'Team forecast'!$R$2:$BH$2,0))*($BX401)-(1-INDEX('Team forecast'!$R$3:$BH$26,MATCH($B401,'Team forecast'!$B$3:$B$26,0),MATCH(BZ$1,'Team forecast'!$R$2:$BH$2,0)))*(BY401+CH401)*0.01,-5000)</f>
        <v>-3194.8582699181443</v>
      </c>
      <c r="CA401" s="5">
        <f>MAX(INDEX('Team forecast'!$R$3:$BH$26,MATCH($B401,'Team forecast'!$B$3:$B$26,0),MATCH(CA$1,'Team forecast'!$R$2:$BH$2,0))*$BX401-(1-INDEX('Team forecast'!$R$3:$BH$26,MATCH($B401,'Team forecast'!$B$3:$B$26,0),MATCH(CA$1,'Team forecast'!$R$2:$BH$2,0)))*(BY401+BX401+CH401)*0.01,-5000)</f>
        <v>-5000</v>
      </c>
      <c r="CB401" s="5">
        <f>MAX(INDEX('Team forecast'!$R$3:$BH$26,MATCH($B401,'Team forecast'!$B$3:$B$26,0),MATCH(CB$1,'Team forecast'!$R$2:$BH$2,0))*$BX401-(1-INDEX('Team forecast'!$R$3:$BH$26,MATCH($B401,'Team forecast'!$B$3:$B$26,0),MATCH(CB$1,'Team forecast'!$R$2:$BH$2,0)))*(BY401+BX401*2+CH401)*0.01,0)</f>
        <v>0</v>
      </c>
      <c r="CC401" s="5">
        <v>0</v>
      </c>
      <c r="CD401" s="5">
        <f>+AK401+BD401*Cockpit!$C$3+BW401*Cockpit!$C$3^2+BZ401*Cockpit!$C$3^3+CA401*Cockpit!$C$3^4+CB401*Cockpit!$C$3^5+CC401*Cockpit!$C$3^6</f>
        <v>43022.610086637353</v>
      </c>
      <c r="CE401" s="5"/>
      <c r="CF401" s="5"/>
      <c r="CG401" s="5">
        <v>0</v>
      </c>
      <c r="CH401" s="5">
        <f t="shared" si="445"/>
        <v>2514000</v>
      </c>
      <c r="CI401" s="5">
        <f t="shared" si="446"/>
        <v>2514000</v>
      </c>
      <c r="CJ401" s="1">
        <f t="shared" si="447"/>
        <v>1.7000000000000001E-2</v>
      </c>
      <c r="CK401" s="5">
        <f>RANK(CD401,$CD$2:$CD$622)+COUNTIF($CD$2:$CD401,$CD401)-1</f>
        <v>192</v>
      </c>
      <c r="CL401" s="5">
        <f>RANK(CJ401,$CJ$2:$CJ$622)+COUNTIF($CJ$2:$CJ401,$CJ401)-1</f>
        <v>145</v>
      </c>
    </row>
    <row r="402" spans="1:90" x14ac:dyDescent="0.3">
      <c r="A402" t="str">
        <f>Players!P403</f>
        <v>Joe Rodon</v>
      </c>
      <c r="B402" t="str">
        <f>Players!G403</f>
        <v>Wales</v>
      </c>
      <c r="C402" t="str">
        <f>Players!AB403</f>
        <v>Defense</v>
      </c>
      <c r="D402" s="1"/>
      <c r="F402" t="str">
        <f>IFERROR(INDEX(Lookup!B:B,MATCH(INDEX(Players!C:C,MATCH(E402,Players!A:A,0)),Lookup!D:D,0)),"")</f>
        <v/>
      </c>
      <c r="G402">
        <f>IF(Players!AC403=0,10000000,Players!AC403)</f>
        <v>2514000</v>
      </c>
      <c r="H402" s="16">
        <f>INDEX('Team forecast'!$B$2:$AO$26,MATCH('Master data'!$B402,'Team forecast'!$B$2:$B$26,0),MATCH('Master data'!H$1,'Team forecast'!$B$2:$AO$2,0))</f>
        <v>0.92709239831135859</v>
      </c>
      <c r="I402" s="16">
        <f>INDEX('Team forecast'!$B$2:$AO$26,MATCH('Master data'!$B402,'Team forecast'!$B$2:$B$26,0),MATCH('Master data'!I$1,'Team forecast'!$B$2:$AO$2,0))</f>
        <v>1.1586041992960849</v>
      </c>
      <c r="J402" s="16">
        <f>INDEX('Team forecast'!$B$2:$AO$26,MATCH('Master data'!$B402,'Team forecast'!$B$2:$B$26,0),MATCH('Master data'!J$1,'Team forecast'!$B$2:$AO$2,0))</f>
        <v>0.3139240506329114</v>
      </c>
      <c r="K402" s="16">
        <f>INDEX('Team forecast'!$B$2:$AO$26,MATCH('Master data'!$B402,'Team forecast'!$B$2:$B$26,0),MATCH('Master data'!K$1,'Team forecast'!$B$2:$AO$2,0))</f>
        <v>2.8143876377309098</v>
      </c>
      <c r="L402" s="16">
        <f>INDEX('Team forecast'!$B$2:$AO$26,MATCH('Master data'!$B402,'Team forecast'!$B$2:$B$26,0),MATCH('Master data'!L$1,'Team forecast'!$B$2:$AO$2,0))</f>
        <v>2.9523468451942407</v>
      </c>
      <c r="M402">
        <f>IF(Players!BC403=1,95,0)</f>
        <v>95</v>
      </c>
      <c r="N402" s="2">
        <f>Players!BN403</f>
        <v>1.8061049620490103E-2</v>
      </c>
      <c r="O402" s="2">
        <f>Players!BO403</f>
        <v>3.175209814349457E-2</v>
      </c>
      <c r="P402" s="2">
        <f>Players!BP403</f>
        <v>0</v>
      </c>
      <c r="Q402" s="2">
        <f>Players!BQ403</f>
        <v>0</v>
      </c>
      <c r="R402" s="2">
        <f>Players!BR403</f>
        <v>0</v>
      </c>
      <c r="S402" s="2">
        <f t="shared" si="406"/>
        <v>0.92709239831135859</v>
      </c>
      <c r="T402" s="2">
        <f t="shared" si="407"/>
        <v>1.1586041992960849</v>
      </c>
      <c r="U402" s="16">
        <f>INDEX('Team forecast'!$B$2:$AO$26,MATCH('Master data'!$B402,'Team forecast'!$B$2:$B$26,0),MATCH('Master data'!U$1,'Team forecast'!$B$2:$AO$2,0))</f>
        <v>0.30379746835443039</v>
      </c>
      <c r="V402" s="16">
        <f>INDEX('Team forecast'!$B$2:$AO$26,MATCH('Master data'!$B402,'Team forecast'!$B$2:$B$26,0),MATCH('Master data'!V$1,'Team forecast'!$B$2:$AO$2,0))</f>
        <v>0.30379746835443039</v>
      </c>
      <c r="W402" s="16">
        <f>INDEX('Team forecast'!$B$2:$AO$26,MATCH('Master data'!$B402,'Team forecast'!$B$2:$B$26,0),MATCH('Master data'!W$1,'Team forecast'!$B$2:$AO$2,0))</f>
        <v>0.39240506329113928</v>
      </c>
      <c r="X402" s="5">
        <f t="shared" si="408"/>
        <v>7000</v>
      </c>
      <c r="Y402" s="5">
        <f t="shared" si="409"/>
        <v>7594.9367088607596</v>
      </c>
      <c r="Z402" s="5">
        <f t="shared" si="410"/>
        <v>1518.9873417721519</v>
      </c>
      <c r="AA402" s="5">
        <f t="shared" si="411"/>
        <v>-5886.0759493670894</v>
      </c>
      <c r="AB402" s="5">
        <f t="shared" si="412"/>
        <v>2511.6392713020932</v>
      </c>
      <c r="AC402" s="5">
        <f t="shared" si="413"/>
        <v>1471.8564409635007</v>
      </c>
      <c r="AD402" s="5">
        <f t="shared" si="414"/>
        <v>0</v>
      </c>
      <c r="AE402" s="5">
        <f t="shared" si="415"/>
        <v>15696.202531645569</v>
      </c>
      <c r="AF402" s="5">
        <f t="shared" si="416"/>
        <v>0</v>
      </c>
      <c r="AG402" s="5">
        <f t="shared" si="417"/>
        <v>0</v>
      </c>
      <c r="AH402" s="5">
        <f t="shared" si="418"/>
        <v>0</v>
      </c>
      <c r="AI402" s="5">
        <f t="shared" si="419"/>
        <v>9270.9239831135856</v>
      </c>
      <c r="AJ402" s="5">
        <f t="shared" si="420"/>
        <v>-9268.8335943686798</v>
      </c>
      <c r="AK402" s="5">
        <f>IFERROR(SUM(X402:AJ402),-5000)*((Cockpit!$C$3)^0)</f>
        <v>29909.636733921889</v>
      </c>
      <c r="AL402" s="16">
        <f>INDEX('Team forecast'!$B$2:$AO$26,MATCH('Master data'!$B402,'Team forecast'!$B$2:$B$26,0),MATCH('Master data'!AL$1,'Team forecast'!$B$2:$AO$2,0))</f>
        <v>0.66231971676468582</v>
      </c>
      <c r="AM402" s="16">
        <f>INDEX('Team forecast'!$B$2:$AO$26,MATCH('Master data'!$B402,'Team forecast'!$B$2:$B$26,0),MATCH('Master data'!AM$1,'Team forecast'!$B$2:$AO$2,0))</f>
        <v>1.8662925210906216</v>
      </c>
      <c r="AN402" s="16">
        <f>INDEX('Team forecast'!$B$2:$AO$26,MATCH('Master data'!$B402,'Team forecast'!$B$2:$B$26,0),MATCH('Master data'!AN$1,'Team forecast'!$B$2:$AO$2,0))</f>
        <v>0.1546961325966851</v>
      </c>
      <c r="AO402" s="16">
        <f>INDEX('Team forecast'!$B$2:$AO$26,MATCH('Master data'!$B402,'Team forecast'!$B$2:$B$26,0),MATCH('Master data'!AO$1,'Team forecast'!$B$2:$AO$2,0))</f>
        <v>2.0106134258927963</v>
      </c>
      <c r="AP402" s="16">
        <f>INDEX('Team forecast'!$B$2:$AO$26,MATCH('Master data'!$B402,'Team forecast'!$B$2:$B$26,0),MATCH('Master data'!AP$1,'Team forecast'!$B$2:$AO$2,0))</f>
        <v>4.7556731109718857</v>
      </c>
      <c r="AQ402" s="5">
        <f t="shared" si="421"/>
        <v>7000</v>
      </c>
      <c r="AR402" s="5">
        <f>INDEX('Team forecast'!$B$2:$AO$26,MATCH('Master data'!$B402,'Team forecast'!$B$2:$B$26,0),MATCH('Master data'!AR$1,'Team forecast'!$B$2:$AO$2,0))*IF(X402&gt;0,25000,0)</f>
        <v>2900.5524861878448</v>
      </c>
      <c r="AS402" s="16">
        <f>INDEX('Team forecast'!$B$2:$AO$26,MATCH('Master data'!$B402,'Team forecast'!$B$2:$B$26,0),MATCH('Master data'!AS$1,'Team forecast'!$B$2:$AO$2,0))*IF(X402&gt;0,5000,0)</f>
        <v>1104.972375690608</v>
      </c>
      <c r="AT402" s="16">
        <f>INDEX('Team forecast'!$B$2:$AO$26,MATCH('Master data'!$B402,'Team forecast'!$B$2:$B$26,0),MATCH('Master data'!AT$1,'Team forecast'!$B$2:$AO$2,0))*IF(X402&gt;0,-15000,0)</f>
        <v>-9944.7513812154702</v>
      </c>
      <c r="AU402" s="5">
        <f t="shared" si="422"/>
        <v>1794.3283903673912</v>
      </c>
      <c r="AV402" s="5">
        <f t="shared" si="423"/>
        <v>1051.5020324541915</v>
      </c>
      <c r="AW402" s="5">
        <f t="shared" si="424"/>
        <v>0</v>
      </c>
      <c r="AX402" s="5">
        <f t="shared" si="425"/>
        <v>7734.8066298342555</v>
      </c>
      <c r="AY402" s="5">
        <f t="shared" si="426"/>
        <v>0</v>
      </c>
      <c r="AZ402" s="5">
        <f t="shared" si="427"/>
        <v>0</v>
      </c>
      <c r="BA402" s="5">
        <f t="shared" si="428"/>
        <v>0</v>
      </c>
      <c r="BB402" s="5">
        <f t="shared" si="429"/>
        <v>6623.1971676468584</v>
      </c>
      <c r="BC402" s="5">
        <f t="shared" si="430"/>
        <v>-14930.340168724973</v>
      </c>
      <c r="BD402" s="5">
        <f t="shared" si="431"/>
        <v>3334.2675322407067</v>
      </c>
      <c r="BE402" s="16">
        <f>INDEX('Team forecast'!$B$2:$AO$26,MATCH('Master data'!$B402,'Team forecast'!$B$2:$B$26,0),MATCH('Master data'!BE$1,'Team forecast'!$B$2:$AO$2,0))</f>
        <v>0</v>
      </c>
      <c r="BF402" s="16">
        <f>INDEX('Team forecast'!$B$2:$AO$26,MATCH('Master data'!$B402,'Team forecast'!$B$2:$B$26,0),MATCH('Master data'!BF$1,'Team forecast'!$B$2:$AO$2,0))</f>
        <v>0</v>
      </c>
      <c r="BG402" s="16">
        <f>INDEX('Team forecast'!$B$2:$AO$26,MATCH('Master data'!$B402,'Team forecast'!$B$2:$B$26,0),MATCH('Master data'!BG$1,'Team forecast'!$B$2:$AO$2,0))</f>
        <v>0</v>
      </c>
      <c r="BH402" s="16">
        <f>INDEX('Team forecast'!$B$2:$AO$26,MATCH('Master data'!$B402,'Team forecast'!$B$2:$B$26,0),MATCH('Master data'!BH$1,'Team forecast'!$B$2:$AO$2,0))</f>
        <v>0</v>
      </c>
      <c r="BI402" s="16">
        <f>INDEX('Team forecast'!$B$2:$AO$26,MATCH('Master data'!$B402,'Team forecast'!$B$2:$B$26,0),MATCH('Master data'!BI$1,'Team forecast'!$B$2:$AO$2,0))</f>
        <v>0</v>
      </c>
      <c r="BJ402" s="5">
        <f t="shared" si="432"/>
        <v>7000</v>
      </c>
      <c r="BK402" s="5">
        <f>INDEX('Team forecast'!$R$3:$BH$26,MATCH($B402,'Team forecast'!$B$3:$B$26,0),MATCH(BK$1,'Team forecast'!$R$2:$BH$2,0))*IF($X402&gt;0,25000,0)</f>
        <v>0</v>
      </c>
      <c r="BL402" s="5">
        <f>INDEX('Team forecast'!$R$3:$BH$26,MATCH($B402,'Team forecast'!$B$3:$B$26,0),MATCH(BL$1,'Team forecast'!$R$2:$BH$2,0))*IF($X402&gt;0,5000,0)</f>
        <v>0</v>
      </c>
      <c r="BM402" s="5">
        <f>INDEX('Team forecast'!$R$3:$BH$26,MATCH($B402,'Team forecast'!$B$3:$B$26,0),MATCH(BM$1,'Team forecast'!$R$2:$BH$2,0))*IF($X402&gt;0,-15000,0)</f>
        <v>0</v>
      </c>
      <c r="BN402" s="5">
        <f t="shared" si="433"/>
        <v>0</v>
      </c>
      <c r="BO402" s="5">
        <f t="shared" si="434"/>
        <v>0</v>
      </c>
      <c r="BP402" s="5">
        <f t="shared" si="435"/>
        <v>0</v>
      </c>
      <c r="BQ402" s="5">
        <f t="shared" si="436"/>
        <v>0</v>
      </c>
      <c r="BR402" s="5">
        <f t="shared" si="437"/>
        <v>0</v>
      </c>
      <c r="BS402" s="5">
        <f t="shared" si="438"/>
        <v>0</v>
      </c>
      <c r="BT402" s="5">
        <f t="shared" si="439"/>
        <v>0</v>
      </c>
      <c r="BU402" s="5">
        <f t="shared" si="440"/>
        <v>0</v>
      </c>
      <c r="BV402" s="5">
        <f t="shared" si="441"/>
        <v>0</v>
      </c>
      <c r="BW402" s="5">
        <f t="shared" si="442"/>
        <v>0</v>
      </c>
      <c r="BX402" s="5">
        <f t="shared" si="443"/>
        <v>16621.952133081297</v>
      </c>
      <c r="BY402" s="5">
        <f t="shared" si="444"/>
        <v>49865.856399243887</v>
      </c>
      <c r="BZ402" s="5">
        <f>MAX(INDEX('Team forecast'!$R$3:$BH$26,MATCH($B402,'Team forecast'!$B$3:$B$26,0),MATCH(BZ$1,'Team forecast'!$R$2:$BH$2,0))*($BX402)-(1-INDEX('Team forecast'!$R$3:$BH$26,MATCH($B402,'Team forecast'!$B$3:$B$26,0),MATCH(BZ$1,'Team forecast'!$R$2:$BH$2,0)))*(BY402+CH402)*0.01,-5000)</f>
        <v>-5000</v>
      </c>
      <c r="CA402" s="5">
        <f>MAX(INDEX('Team forecast'!$R$3:$BH$26,MATCH($B402,'Team forecast'!$B$3:$B$26,0),MATCH(CA$1,'Team forecast'!$R$2:$BH$2,0))*$BX402-(1-INDEX('Team forecast'!$R$3:$BH$26,MATCH($B402,'Team forecast'!$B$3:$B$26,0),MATCH(CA$1,'Team forecast'!$R$2:$BH$2,0)))*(BY402+BX402+CH402)*0.01,-5000)</f>
        <v>-5000</v>
      </c>
      <c r="CB402" s="5">
        <f>MAX(INDEX('Team forecast'!$R$3:$BH$26,MATCH($B402,'Team forecast'!$B$3:$B$26,0),MATCH(CB$1,'Team forecast'!$R$2:$BH$2,0))*$BX402-(1-INDEX('Team forecast'!$R$3:$BH$26,MATCH($B402,'Team forecast'!$B$3:$B$26,0),MATCH(CB$1,'Team forecast'!$R$2:$BH$2,0)))*(BY402+BX402*2+CH402)*0.01,0)</f>
        <v>0</v>
      </c>
      <c r="CC402" s="5">
        <v>0</v>
      </c>
      <c r="CD402" s="5">
        <f>+AK402+BD402*Cockpit!$C$3+BW402*Cockpit!$C$3^2+BZ402*Cockpit!$C$3^3+CA402*Cockpit!$C$3^4+CB402*Cockpit!$C$3^5+CC402*Cockpit!$C$3^6</f>
        <v>29663.345952946558</v>
      </c>
      <c r="CE402" s="5"/>
      <c r="CF402" s="5"/>
      <c r="CG402" s="5">
        <v>0</v>
      </c>
      <c r="CH402" s="5">
        <f t="shared" si="445"/>
        <v>2514000</v>
      </c>
      <c r="CI402" s="5">
        <f t="shared" si="446"/>
        <v>2514000</v>
      </c>
      <c r="CJ402" s="1">
        <f t="shared" si="447"/>
        <v>1.2E-2</v>
      </c>
      <c r="CK402" s="5">
        <f>RANK(CD402,$CD$2:$CD$622)+COUNTIF($CD$2:$CD402,$CD402)-1</f>
        <v>266</v>
      </c>
      <c r="CL402" s="5">
        <f>RANK(CJ402,$CJ$2:$CJ$622)+COUNTIF($CJ$2:$CJ402,$CJ402)-1</f>
        <v>209</v>
      </c>
    </row>
    <row r="403" spans="1:90" x14ac:dyDescent="0.3">
      <c r="A403" t="str">
        <f>Players!P404</f>
        <v>Rhys Norrington-Davies</v>
      </c>
      <c r="B403" t="str">
        <f>Players!G404</f>
        <v>Wales</v>
      </c>
      <c r="C403" t="str">
        <f>Players!AB404</f>
        <v>Defense</v>
      </c>
      <c r="D403" s="1"/>
      <c r="F403" t="str">
        <f>IFERROR(INDEX(Lookup!B:B,MATCH(INDEX(Players!C:C,MATCH(E403,Players!A:A,0)),Lookup!D:D,0)),"")</f>
        <v/>
      </c>
      <c r="G403">
        <f>IF(Players!AC404=0,10000000,Players!AC404)</f>
        <v>1995000</v>
      </c>
      <c r="H403" s="16">
        <f>INDEX('Team forecast'!$B$2:$AO$26,MATCH('Master data'!$B403,'Team forecast'!$B$2:$B$26,0),MATCH('Master data'!H$1,'Team forecast'!$B$2:$AO$2,0))</f>
        <v>0.92709239831135859</v>
      </c>
      <c r="I403" s="16">
        <f>INDEX('Team forecast'!$B$2:$AO$26,MATCH('Master data'!$B403,'Team forecast'!$B$2:$B$26,0),MATCH('Master data'!I$1,'Team forecast'!$B$2:$AO$2,0))</f>
        <v>1.1586041992960849</v>
      </c>
      <c r="J403" s="16">
        <f>INDEX('Team forecast'!$B$2:$AO$26,MATCH('Master data'!$B403,'Team forecast'!$B$2:$B$26,0),MATCH('Master data'!J$1,'Team forecast'!$B$2:$AO$2,0))</f>
        <v>0.3139240506329114</v>
      </c>
      <c r="K403" s="16">
        <f>INDEX('Team forecast'!$B$2:$AO$26,MATCH('Master data'!$B403,'Team forecast'!$B$2:$B$26,0),MATCH('Master data'!K$1,'Team forecast'!$B$2:$AO$2,0))</f>
        <v>2.8143876377309098</v>
      </c>
      <c r="L403" s="16">
        <f>INDEX('Team forecast'!$B$2:$AO$26,MATCH('Master data'!$B403,'Team forecast'!$B$2:$B$26,0),MATCH('Master data'!L$1,'Team forecast'!$B$2:$AO$2,0))</f>
        <v>2.9523468451942407</v>
      </c>
      <c r="M403">
        <f>IF(Players!BC404=1,95,0)</f>
        <v>0</v>
      </c>
      <c r="N403" s="2">
        <f>Players!BN404</f>
        <v>0</v>
      </c>
      <c r="O403" s="2">
        <f>Players!BO404</f>
        <v>0</v>
      </c>
      <c r="P403" s="2">
        <f>Players!BP404</f>
        <v>0</v>
      </c>
      <c r="Q403" s="2">
        <f>Players!BQ404</f>
        <v>6.8372379635762731E-2</v>
      </c>
      <c r="R403" s="2">
        <f>Players!BR404</f>
        <v>0</v>
      </c>
      <c r="S403" s="2">
        <f t="shared" si="406"/>
        <v>0.92709239831135859</v>
      </c>
      <c r="T403" s="2">
        <f t="shared" si="407"/>
        <v>1.1586041992960849</v>
      </c>
      <c r="U403" s="16">
        <f>INDEX('Team forecast'!$B$2:$AO$26,MATCH('Master data'!$B403,'Team forecast'!$B$2:$B$26,0),MATCH('Master data'!U$1,'Team forecast'!$B$2:$AO$2,0))</f>
        <v>0.30379746835443039</v>
      </c>
      <c r="V403" s="16">
        <f>INDEX('Team forecast'!$B$2:$AO$26,MATCH('Master data'!$B403,'Team forecast'!$B$2:$B$26,0),MATCH('Master data'!V$1,'Team forecast'!$B$2:$AO$2,0))</f>
        <v>0.30379746835443039</v>
      </c>
      <c r="W403" s="16">
        <f>INDEX('Team forecast'!$B$2:$AO$26,MATCH('Master data'!$B403,'Team forecast'!$B$2:$B$26,0),MATCH('Master data'!W$1,'Team forecast'!$B$2:$AO$2,0))</f>
        <v>0.39240506329113928</v>
      </c>
      <c r="X403" s="5">
        <f t="shared" si="408"/>
        <v>-5000</v>
      </c>
      <c r="Y403" s="5">
        <f t="shared" si="409"/>
        <v>0</v>
      </c>
      <c r="Z403" s="5">
        <f t="shared" si="410"/>
        <v>0</v>
      </c>
      <c r="AA403" s="5">
        <f t="shared" si="411"/>
        <v>0</v>
      </c>
      <c r="AB403" s="5">
        <f t="shared" si="412"/>
        <v>0</v>
      </c>
      <c r="AC403" s="5">
        <f t="shared" si="413"/>
        <v>0</v>
      </c>
      <c r="AD403" s="5">
        <f t="shared" si="414"/>
        <v>0</v>
      </c>
      <c r="AE403" s="5">
        <f t="shared" si="415"/>
        <v>15696.202531645569</v>
      </c>
      <c r="AF403" s="5">
        <f t="shared" si="416"/>
        <v>0</v>
      </c>
      <c r="AG403" s="5">
        <f t="shared" si="417"/>
        <v>0</v>
      </c>
      <c r="AH403" s="5">
        <f t="shared" si="418"/>
        <v>0</v>
      </c>
      <c r="AI403" s="5">
        <f t="shared" si="419"/>
        <v>0</v>
      </c>
      <c r="AJ403" s="5">
        <f t="shared" si="420"/>
        <v>0</v>
      </c>
      <c r="AK403" s="5">
        <f>IFERROR(SUM(X403:AJ403),-5000)*((Cockpit!$C$3)^0)</f>
        <v>10696.202531645569</v>
      </c>
      <c r="AL403" s="16">
        <f>INDEX('Team forecast'!$B$2:$AO$26,MATCH('Master data'!$B403,'Team forecast'!$B$2:$B$26,0),MATCH('Master data'!AL$1,'Team forecast'!$B$2:$AO$2,0))</f>
        <v>0.66231971676468582</v>
      </c>
      <c r="AM403" s="16">
        <f>INDEX('Team forecast'!$B$2:$AO$26,MATCH('Master data'!$B403,'Team forecast'!$B$2:$B$26,0),MATCH('Master data'!AM$1,'Team forecast'!$B$2:$AO$2,0))</f>
        <v>1.8662925210906216</v>
      </c>
      <c r="AN403" s="16">
        <f>INDEX('Team forecast'!$B$2:$AO$26,MATCH('Master data'!$B403,'Team forecast'!$B$2:$B$26,0),MATCH('Master data'!AN$1,'Team forecast'!$B$2:$AO$2,0))</f>
        <v>0.1546961325966851</v>
      </c>
      <c r="AO403" s="16">
        <f>INDEX('Team forecast'!$B$2:$AO$26,MATCH('Master data'!$B403,'Team forecast'!$B$2:$B$26,0),MATCH('Master data'!AO$1,'Team forecast'!$B$2:$AO$2,0))</f>
        <v>2.0106134258927963</v>
      </c>
      <c r="AP403" s="16">
        <f>INDEX('Team forecast'!$B$2:$AO$26,MATCH('Master data'!$B403,'Team forecast'!$B$2:$B$26,0),MATCH('Master data'!AP$1,'Team forecast'!$B$2:$AO$2,0))</f>
        <v>4.7556731109718857</v>
      </c>
      <c r="AQ403" s="5">
        <f t="shared" si="421"/>
        <v>-5000</v>
      </c>
      <c r="AR403" s="5">
        <f>INDEX('Team forecast'!$B$2:$AO$26,MATCH('Master data'!$B403,'Team forecast'!$B$2:$B$26,0),MATCH('Master data'!AR$1,'Team forecast'!$B$2:$AO$2,0))*IF(X403&gt;0,25000,0)</f>
        <v>0</v>
      </c>
      <c r="AS403" s="16">
        <f>INDEX('Team forecast'!$B$2:$AO$26,MATCH('Master data'!$B403,'Team forecast'!$B$2:$B$26,0),MATCH('Master data'!AS$1,'Team forecast'!$B$2:$AO$2,0))*IF(X403&gt;0,5000,0)</f>
        <v>0</v>
      </c>
      <c r="AT403" s="16">
        <f>INDEX('Team forecast'!$B$2:$AO$26,MATCH('Master data'!$B403,'Team forecast'!$B$2:$B$26,0),MATCH('Master data'!AT$1,'Team forecast'!$B$2:$AO$2,0))*IF(X403&gt;0,-15000,0)</f>
        <v>0</v>
      </c>
      <c r="AU403" s="5">
        <f t="shared" si="422"/>
        <v>0</v>
      </c>
      <c r="AV403" s="5">
        <f t="shared" si="423"/>
        <v>0</v>
      </c>
      <c r="AW403" s="5">
        <f t="shared" si="424"/>
        <v>0</v>
      </c>
      <c r="AX403" s="5">
        <f t="shared" si="425"/>
        <v>7734.8066298342555</v>
      </c>
      <c r="AY403" s="5">
        <f t="shared" si="426"/>
        <v>0</v>
      </c>
      <c r="AZ403" s="5">
        <f t="shared" si="427"/>
        <v>0</v>
      </c>
      <c r="BA403" s="5">
        <f t="shared" si="428"/>
        <v>0</v>
      </c>
      <c r="BB403" s="5">
        <f t="shared" si="429"/>
        <v>0</v>
      </c>
      <c r="BC403" s="5">
        <f t="shared" si="430"/>
        <v>0</v>
      </c>
      <c r="BD403" s="5">
        <f t="shared" si="431"/>
        <v>2734.8066298342555</v>
      </c>
      <c r="BE403" s="16">
        <f>INDEX('Team forecast'!$B$2:$AO$26,MATCH('Master data'!$B403,'Team forecast'!$B$2:$B$26,0),MATCH('Master data'!BE$1,'Team forecast'!$B$2:$AO$2,0))</f>
        <v>0</v>
      </c>
      <c r="BF403" s="16">
        <f>INDEX('Team forecast'!$B$2:$AO$26,MATCH('Master data'!$B403,'Team forecast'!$B$2:$B$26,0),MATCH('Master data'!BF$1,'Team forecast'!$B$2:$AO$2,0))</f>
        <v>0</v>
      </c>
      <c r="BG403" s="16">
        <f>INDEX('Team forecast'!$B$2:$AO$26,MATCH('Master data'!$B403,'Team forecast'!$B$2:$B$26,0),MATCH('Master data'!BG$1,'Team forecast'!$B$2:$AO$2,0))</f>
        <v>0</v>
      </c>
      <c r="BH403" s="16">
        <f>INDEX('Team forecast'!$B$2:$AO$26,MATCH('Master data'!$B403,'Team forecast'!$B$2:$B$26,0),MATCH('Master data'!BH$1,'Team forecast'!$B$2:$AO$2,0))</f>
        <v>0</v>
      </c>
      <c r="BI403" s="16">
        <f>INDEX('Team forecast'!$B$2:$AO$26,MATCH('Master data'!$B403,'Team forecast'!$B$2:$B$26,0),MATCH('Master data'!BI$1,'Team forecast'!$B$2:$AO$2,0))</f>
        <v>0</v>
      </c>
      <c r="BJ403" s="5">
        <f t="shared" si="432"/>
        <v>-5000</v>
      </c>
      <c r="BK403" s="5">
        <f>INDEX('Team forecast'!$R$3:$BH$26,MATCH($B403,'Team forecast'!$B$3:$B$26,0),MATCH(BK$1,'Team forecast'!$R$2:$BH$2,0))*IF($X403&gt;0,25000,0)</f>
        <v>0</v>
      </c>
      <c r="BL403" s="5">
        <f>INDEX('Team forecast'!$R$3:$BH$26,MATCH($B403,'Team forecast'!$B$3:$B$26,0),MATCH(BL$1,'Team forecast'!$R$2:$BH$2,0))*IF($X403&gt;0,5000,0)</f>
        <v>0</v>
      </c>
      <c r="BM403" s="5">
        <f>INDEX('Team forecast'!$R$3:$BH$26,MATCH($B403,'Team forecast'!$B$3:$B$26,0),MATCH(BM$1,'Team forecast'!$R$2:$BH$2,0))*IF($X403&gt;0,-15000,0)</f>
        <v>0</v>
      </c>
      <c r="BN403" s="5">
        <f t="shared" si="433"/>
        <v>0</v>
      </c>
      <c r="BO403" s="5">
        <f t="shared" si="434"/>
        <v>0</v>
      </c>
      <c r="BP403" s="5">
        <f t="shared" si="435"/>
        <v>0</v>
      </c>
      <c r="BQ403" s="5">
        <f t="shared" si="436"/>
        <v>0</v>
      </c>
      <c r="BR403" s="5">
        <f t="shared" si="437"/>
        <v>0</v>
      </c>
      <c r="BS403" s="5">
        <f t="shared" si="438"/>
        <v>0</v>
      </c>
      <c r="BT403" s="5">
        <f t="shared" si="439"/>
        <v>0</v>
      </c>
      <c r="BU403" s="5">
        <f t="shared" si="440"/>
        <v>0</v>
      </c>
      <c r="BV403" s="5">
        <f t="shared" si="441"/>
        <v>0</v>
      </c>
      <c r="BW403" s="5">
        <f t="shared" si="442"/>
        <v>0</v>
      </c>
      <c r="BX403" s="5">
        <f t="shared" si="443"/>
        <v>6715.5045807399129</v>
      </c>
      <c r="BY403" s="5">
        <f t="shared" si="444"/>
        <v>20146.513742219737</v>
      </c>
      <c r="BZ403" s="5">
        <f>MAX(INDEX('Team forecast'!$R$3:$BH$26,MATCH($B403,'Team forecast'!$B$3:$B$26,0),MATCH(BZ$1,'Team forecast'!$R$2:$BH$2,0))*($BX403)-(1-INDEX('Team forecast'!$R$3:$BH$26,MATCH($B403,'Team forecast'!$B$3:$B$26,0),MATCH(BZ$1,'Team forecast'!$R$2:$BH$2,0)))*(BY403+CH403)*0.01,-5000)</f>
        <v>-5000</v>
      </c>
      <c r="CA403" s="5">
        <f>MAX(INDEX('Team forecast'!$R$3:$BH$26,MATCH($B403,'Team forecast'!$B$3:$B$26,0),MATCH(CA$1,'Team forecast'!$R$2:$BH$2,0))*$BX403-(1-INDEX('Team forecast'!$R$3:$BH$26,MATCH($B403,'Team forecast'!$B$3:$B$26,0),MATCH(CA$1,'Team forecast'!$R$2:$BH$2,0)))*(BY403+BX403+CH403)*0.01,-5000)</f>
        <v>-5000</v>
      </c>
      <c r="CB403" s="5">
        <f>MAX(INDEX('Team forecast'!$R$3:$BH$26,MATCH($B403,'Team forecast'!$B$3:$B$26,0),MATCH(CB$1,'Team forecast'!$R$2:$BH$2,0))*$BX403-(1-INDEX('Team forecast'!$R$3:$BH$26,MATCH($B403,'Team forecast'!$B$3:$B$26,0),MATCH(CB$1,'Team forecast'!$R$2:$BH$2,0)))*(BY403+BX403*2+CH403)*0.01,0)</f>
        <v>0</v>
      </c>
      <c r="CC403" s="5">
        <v>0</v>
      </c>
      <c r="CD403" s="5">
        <f>+AK403+BD403*Cockpit!$C$3+BW403*Cockpit!$C$3^2+BZ403*Cockpit!$C$3^3+CA403*Cockpit!$C$3^4+CB403*Cockpit!$C$3^5+CC403*Cockpit!$C$3^6</f>
        <v>10050.271149065937</v>
      </c>
      <c r="CE403" s="5"/>
      <c r="CF403" s="5"/>
      <c r="CG403" s="5">
        <v>0</v>
      </c>
      <c r="CH403" s="5">
        <f t="shared" si="445"/>
        <v>1995000</v>
      </c>
      <c r="CI403" s="5">
        <f t="shared" si="446"/>
        <v>1995000</v>
      </c>
      <c r="CJ403" s="1">
        <f t="shared" si="447"/>
        <v>5.0000000000000001E-3</v>
      </c>
      <c r="CK403" s="5">
        <f>RANK(CD403,$CD$2:$CD$622)+COUNTIF($CD$2:$CD403,$CD403)-1</f>
        <v>341</v>
      </c>
      <c r="CL403" s="5">
        <f>RANK(CJ403,$CJ$2:$CJ$622)+COUNTIF($CJ$2:$CJ403,$CJ403)-1</f>
        <v>331</v>
      </c>
    </row>
    <row r="404" spans="1:90" x14ac:dyDescent="0.3">
      <c r="A404" t="str">
        <f>Players!P405</f>
        <v>Ethan Ampadu</v>
      </c>
      <c r="B404" t="str">
        <f>Players!G405</f>
        <v>Wales</v>
      </c>
      <c r="C404" t="str">
        <f>Players!AB405</f>
        <v>Defense</v>
      </c>
      <c r="D404" s="1"/>
      <c r="F404" t="str">
        <f>IFERROR(INDEX(Lookup!B:B,MATCH(INDEX(Players!C:C,MATCH(E404,Players!A:A,0)),Lookup!D:D,0)),"")</f>
        <v/>
      </c>
      <c r="G404">
        <f>IF(Players!AC405=0,10000000,Players!AC405)</f>
        <v>2512000</v>
      </c>
      <c r="H404" s="16">
        <f>INDEX('Team forecast'!$B$2:$AO$26,MATCH('Master data'!$B404,'Team forecast'!$B$2:$B$26,0),MATCH('Master data'!H$1,'Team forecast'!$B$2:$AO$2,0))</f>
        <v>0.92709239831135859</v>
      </c>
      <c r="I404" s="16">
        <f>INDEX('Team forecast'!$B$2:$AO$26,MATCH('Master data'!$B404,'Team forecast'!$B$2:$B$26,0),MATCH('Master data'!I$1,'Team forecast'!$B$2:$AO$2,0))</f>
        <v>1.1586041992960849</v>
      </c>
      <c r="J404" s="16">
        <f>INDEX('Team forecast'!$B$2:$AO$26,MATCH('Master data'!$B404,'Team forecast'!$B$2:$B$26,0),MATCH('Master data'!J$1,'Team forecast'!$B$2:$AO$2,0))</f>
        <v>0.3139240506329114</v>
      </c>
      <c r="K404" s="16">
        <f>INDEX('Team forecast'!$B$2:$AO$26,MATCH('Master data'!$B404,'Team forecast'!$B$2:$B$26,0),MATCH('Master data'!K$1,'Team forecast'!$B$2:$AO$2,0))</f>
        <v>2.8143876377309098</v>
      </c>
      <c r="L404" s="16">
        <f>INDEX('Team forecast'!$B$2:$AO$26,MATCH('Master data'!$B404,'Team forecast'!$B$2:$B$26,0),MATCH('Master data'!L$1,'Team forecast'!$B$2:$AO$2,0))</f>
        <v>2.9523468451942407</v>
      </c>
      <c r="M404">
        <f>IF(Players!BC405=1,95,0)</f>
        <v>0</v>
      </c>
      <c r="N404" s="2">
        <f>Players!BN405</f>
        <v>0</v>
      </c>
      <c r="O404" s="2">
        <f>Players!BO405</f>
        <v>0</v>
      </c>
      <c r="P404" s="2">
        <f>Players!BP405</f>
        <v>0</v>
      </c>
      <c r="Q404" s="2">
        <f>Players!BQ405</f>
        <v>0.29459330143540674</v>
      </c>
      <c r="R404" s="2">
        <f>Players!BR405</f>
        <v>0</v>
      </c>
      <c r="S404" s="2">
        <f t="shared" si="406"/>
        <v>0.92709239831135859</v>
      </c>
      <c r="T404" s="2">
        <f t="shared" si="407"/>
        <v>1.1586041992960849</v>
      </c>
      <c r="U404" s="16">
        <f>INDEX('Team forecast'!$B$2:$AO$26,MATCH('Master data'!$B404,'Team forecast'!$B$2:$B$26,0),MATCH('Master data'!U$1,'Team forecast'!$B$2:$AO$2,0))</f>
        <v>0.30379746835443039</v>
      </c>
      <c r="V404" s="16">
        <f>INDEX('Team forecast'!$B$2:$AO$26,MATCH('Master data'!$B404,'Team forecast'!$B$2:$B$26,0),MATCH('Master data'!V$1,'Team forecast'!$B$2:$AO$2,0))</f>
        <v>0.30379746835443039</v>
      </c>
      <c r="W404" s="16">
        <f>INDEX('Team forecast'!$B$2:$AO$26,MATCH('Master data'!$B404,'Team forecast'!$B$2:$B$26,0),MATCH('Master data'!W$1,'Team forecast'!$B$2:$AO$2,0))</f>
        <v>0.39240506329113928</v>
      </c>
      <c r="X404" s="5">
        <f t="shared" si="408"/>
        <v>-5000</v>
      </c>
      <c r="Y404" s="5">
        <f t="shared" si="409"/>
        <v>0</v>
      </c>
      <c r="Z404" s="5">
        <f t="shared" si="410"/>
        <v>0</v>
      </c>
      <c r="AA404" s="5">
        <f t="shared" si="411"/>
        <v>0</v>
      </c>
      <c r="AB404" s="5">
        <f t="shared" si="412"/>
        <v>0</v>
      </c>
      <c r="AC404" s="5">
        <f t="shared" si="413"/>
        <v>0</v>
      </c>
      <c r="AD404" s="5">
        <f t="shared" si="414"/>
        <v>0</v>
      </c>
      <c r="AE404" s="5">
        <f t="shared" si="415"/>
        <v>15696.202531645569</v>
      </c>
      <c r="AF404" s="5">
        <f t="shared" si="416"/>
        <v>0</v>
      </c>
      <c r="AG404" s="5">
        <f t="shared" si="417"/>
        <v>0</v>
      </c>
      <c r="AH404" s="5">
        <f t="shared" si="418"/>
        <v>0</v>
      </c>
      <c r="AI404" s="5">
        <f t="shared" si="419"/>
        <v>0</v>
      </c>
      <c r="AJ404" s="5">
        <f t="shared" si="420"/>
        <v>0</v>
      </c>
      <c r="AK404" s="5">
        <f>IFERROR(SUM(X404:AJ404),-5000)*((Cockpit!$C$3)^0)</f>
        <v>10696.202531645569</v>
      </c>
      <c r="AL404" s="16">
        <f>INDEX('Team forecast'!$B$2:$AO$26,MATCH('Master data'!$B404,'Team forecast'!$B$2:$B$26,0),MATCH('Master data'!AL$1,'Team forecast'!$B$2:$AO$2,0))</f>
        <v>0.66231971676468582</v>
      </c>
      <c r="AM404" s="16">
        <f>INDEX('Team forecast'!$B$2:$AO$26,MATCH('Master data'!$B404,'Team forecast'!$B$2:$B$26,0),MATCH('Master data'!AM$1,'Team forecast'!$B$2:$AO$2,0))</f>
        <v>1.8662925210906216</v>
      </c>
      <c r="AN404" s="16">
        <f>INDEX('Team forecast'!$B$2:$AO$26,MATCH('Master data'!$B404,'Team forecast'!$B$2:$B$26,0),MATCH('Master data'!AN$1,'Team forecast'!$B$2:$AO$2,0))</f>
        <v>0.1546961325966851</v>
      </c>
      <c r="AO404" s="16">
        <f>INDEX('Team forecast'!$B$2:$AO$26,MATCH('Master data'!$B404,'Team forecast'!$B$2:$B$26,0),MATCH('Master data'!AO$1,'Team forecast'!$B$2:$AO$2,0))</f>
        <v>2.0106134258927963</v>
      </c>
      <c r="AP404" s="16">
        <f>INDEX('Team forecast'!$B$2:$AO$26,MATCH('Master data'!$B404,'Team forecast'!$B$2:$B$26,0),MATCH('Master data'!AP$1,'Team forecast'!$B$2:$AO$2,0))</f>
        <v>4.7556731109718857</v>
      </c>
      <c r="AQ404" s="5">
        <f t="shared" si="421"/>
        <v>-5000</v>
      </c>
      <c r="AR404" s="5">
        <f>INDEX('Team forecast'!$B$2:$AO$26,MATCH('Master data'!$B404,'Team forecast'!$B$2:$B$26,0),MATCH('Master data'!AR$1,'Team forecast'!$B$2:$AO$2,0))*IF(X404&gt;0,25000,0)</f>
        <v>0</v>
      </c>
      <c r="AS404" s="16">
        <f>INDEX('Team forecast'!$B$2:$AO$26,MATCH('Master data'!$B404,'Team forecast'!$B$2:$B$26,0),MATCH('Master data'!AS$1,'Team forecast'!$B$2:$AO$2,0))*IF(X404&gt;0,5000,0)</f>
        <v>0</v>
      </c>
      <c r="AT404" s="16">
        <f>INDEX('Team forecast'!$B$2:$AO$26,MATCH('Master data'!$B404,'Team forecast'!$B$2:$B$26,0),MATCH('Master data'!AT$1,'Team forecast'!$B$2:$AO$2,0))*IF(X404&gt;0,-15000,0)</f>
        <v>0</v>
      </c>
      <c r="AU404" s="5">
        <f t="shared" si="422"/>
        <v>0</v>
      </c>
      <c r="AV404" s="5">
        <f t="shared" si="423"/>
        <v>0</v>
      </c>
      <c r="AW404" s="5">
        <f t="shared" si="424"/>
        <v>0</v>
      </c>
      <c r="AX404" s="5">
        <f t="shared" si="425"/>
        <v>7734.8066298342555</v>
      </c>
      <c r="AY404" s="5">
        <f t="shared" si="426"/>
        <v>0</v>
      </c>
      <c r="AZ404" s="5">
        <f t="shared" si="427"/>
        <v>0</v>
      </c>
      <c r="BA404" s="5">
        <f t="shared" si="428"/>
        <v>0</v>
      </c>
      <c r="BB404" s="5">
        <f t="shared" si="429"/>
        <v>0</v>
      </c>
      <c r="BC404" s="5">
        <f t="shared" si="430"/>
        <v>0</v>
      </c>
      <c r="BD404" s="5">
        <f t="shared" si="431"/>
        <v>2734.8066298342555</v>
      </c>
      <c r="BE404" s="16">
        <f>INDEX('Team forecast'!$B$2:$AO$26,MATCH('Master data'!$B404,'Team forecast'!$B$2:$B$26,0),MATCH('Master data'!BE$1,'Team forecast'!$B$2:$AO$2,0))</f>
        <v>0</v>
      </c>
      <c r="BF404" s="16">
        <f>INDEX('Team forecast'!$B$2:$AO$26,MATCH('Master data'!$B404,'Team forecast'!$B$2:$B$26,0),MATCH('Master data'!BF$1,'Team forecast'!$B$2:$AO$2,0))</f>
        <v>0</v>
      </c>
      <c r="BG404" s="16">
        <f>INDEX('Team forecast'!$B$2:$AO$26,MATCH('Master data'!$B404,'Team forecast'!$B$2:$B$26,0),MATCH('Master data'!BG$1,'Team forecast'!$B$2:$AO$2,0))</f>
        <v>0</v>
      </c>
      <c r="BH404" s="16">
        <f>INDEX('Team forecast'!$B$2:$AO$26,MATCH('Master data'!$B404,'Team forecast'!$B$2:$B$26,0),MATCH('Master data'!BH$1,'Team forecast'!$B$2:$AO$2,0))</f>
        <v>0</v>
      </c>
      <c r="BI404" s="16">
        <f>INDEX('Team forecast'!$B$2:$AO$26,MATCH('Master data'!$B404,'Team forecast'!$B$2:$B$26,0),MATCH('Master data'!BI$1,'Team forecast'!$B$2:$AO$2,0))</f>
        <v>0</v>
      </c>
      <c r="BJ404" s="5">
        <f t="shared" si="432"/>
        <v>-5000</v>
      </c>
      <c r="BK404" s="5">
        <f>INDEX('Team forecast'!$R$3:$BH$26,MATCH($B404,'Team forecast'!$B$3:$B$26,0),MATCH(BK$1,'Team forecast'!$R$2:$BH$2,0))*IF($X404&gt;0,25000,0)</f>
        <v>0</v>
      </c>
      <c r="BL404" s="5">
        <f>INDEX('Team forecast'!$R$3:$BH$26,MATCH($B404,'Team forecast'!$B$3:$B$26,0),MATCH(BL$1,'Team forecast'!$R$2:$BH$2,0))*IF($X404&gt;0,5000,0)</f>
        <v>0</v>
      </c>
      <c r="BM404" s="5">
        <f>INDEX('Team forecast'!$R$3:$BH$26,MATCH($B404,'Team forecast'!$B$3:$B$26,0),MATCH(BM$1,'Team forecast'!$R$2:$BH$2,0))*IF($X404&gt;0,-15000,0)</f>
        <v>0</v>
      </c>
      <c r="BN404" s="5">
        <f t="shared" si="433"/>
        <v>0</v>
      </c>
      <c r="BO404" s="5">
        <f t="shared" si="434"/>
        <v>0</v>
      </c>
      <c r="BP404" s="5">
        <f t="shared" si="435"/>
        <v>0</v>
      </c>
      <c r="BQ404" s="5">
        <f t="shared" si="436"/>
        <v>0</v>
      </c>
      <c r="BR404" s="5">
        <f t="shared" si="437"/>
        <v>0</v>
      </c>
      <c r="BS404" s="5">
        <f t="shared" si="438"/>
        <v>0</v>
      </c>
      <c r="BT404" s="5">
        <f t="shared" si="439"/>
        <v>0</v>
      </c>
      <c r="BU404" s="5">
        <f t="shared" si="440"/>
        <v>0</v>
      </c>
      <c r="BV404" s="5">
        <f t="shared" si="441"/>
        <v>0</v>
      </c>
      <c r="BW404" s="5">
        <f t="shared" si="442"/>
        <v>0</v>
      </c>
      <c r="BX404" s="5">
        <f t="shared" si="443"/>
        <v>6715.5045807399129</v>
      </c>
      <c r="BY404" s="5">
        <f t="shared" si="444"/>
        <v>20146.513742219737</v>
      </c>
      <c r="BZ404" s="5">
        <f>MAX(INDEX('Team forecast'!$R$3:$BH$26,MATCH($B404,'Team forecast'!$B$3:$B$26,0),MATCH(BZ$1,'Team forecast'!$R$2:$BH$2,0))*($BX404)-(1-INDEX('Team forecast'!$R$3:$BH$26,MATCH($B404,'Team forecast'!$B$3:$B$26,0),MATCH(BZ$1,'Team forecast'!$R$2:$BH$2,0)))*(BY404+CH404)*0.01,-5000)</f>
        <v>-5000</v>
      </c>
      <c r="CA404" s="5">
        <f>MAX(INDEX('Team forecast'!$R$3:$BH$26,MATCH($B404,'Team forecast'!$B$3:$B$26,0),MATCH(CA$1,'Team forecast'!$R$2:$BH$2,0))*$BX404-(1-INDEX('Team forecast'!$R$3:$BH$26,MATCH($B404,'Team forecast'!$B$3:$B$26,0),MATCH(CA$1,'Team forecast'!$R$2:$BH$2,0)))*(BY404+BX404+CH404)*0.01,-5000)</f>
        <v>-5000</v>
      </c>
      <c r="CB404" s="5">
        <f>MAX(INDEX('Team forecast'!$R$3:$BH$26,MATCH($B404,'Team forecast'!$B$3:$B$26,0),MATCH(CB$1,'Team forecast'!$R$2:$BH$2,0))*$BX404-(1-INDEX('Team forecast'!$R$3:$BH$26,MATCH($B404,'Team forecast'!$B$3:$B$26,0),MATCH(CB$1,'Team forecast'!$R$2:$BH$2,0)))*(BY404+BX404*2+CH404)*0.01,0)</f>
        <v>0</v>
      </c>
      <c r="CC404" s="5">
        <v>0</v>
      </c>
      <c r="CD404" s="5">
        <f>+AK404+BD404*Cockpit!$C$3+BW404*Cockpit!$C$3^2+BZ404*Cockpit!$C$3^3+CA404*Cockpit!$C$3^4+CB404*Cockpit!$C$3^5+CC404*Cockpit!$C$3^6</f>
        <v>10050.271149065937</v>
      </c>
      <c r="CE404" s="5"/>
      <c r="CF404" s="5"/>
      <c r="CG404" s="5">
        <v>0</v>
      </c>
      <c r="CH404" s="5">
        <f t="shared" si="445"/>
        <v>2512000</v>
      </c>
      <c r="CI404" s="5">
        <f t="shared" si="446"/>
        <v>2512000</v>
      </c>
      <c r="CJ404" s="1">
        <f t="shared" si="447"/>
        <v>4.0000000000000001E-3</v>
      </c>
      <c r="CK404" s="5">
        <f>RANK(CD404,$CD$2:$CD$622)+COUNTIF($CD$2:$CD404,$CD404)-1</f>
        <v>342</v>
      </c>
      <c r="CL404" s="5">
        <f>RANK(CJ404,$CJ$2:$CJ$622)+COUNTIF($CJ$2:$CJ404,$CJ404)-1</f>
        <v>340</v>
      </c>
    </row>
    <row r="405" spans="1:90" x14ac:dyDescent="0.3">
      <c r="A405" t="str">
        <f>Players!P406</f>
        <v>Chris Mepham</v>
      </c>
      <c r="B405" t="str">
        <f>Players!G406</f>
        <v>Wales</v>
      </c>
      <c r="C405" t="str">
        <f>Players!AB406</f>
        <v>Defense</v>
      </c>
      <c r="D405" s="1"/>
      <c r="F405" t="str">
        <f>IFERROR(INDEX(Lookup!B:B,MATCH(INDEX(Players!C:C,MATCH(E405,Players!A:A,0)),Lookup!D:D,0)),"")</f>
        <v/>
      </c>
      <c r="G405">
        <f>IF(Players!AC406=0,10000000,Players!AC406)</f>
        <v>2014000</v>
      </c>
      <c r="H405" s="16">
        <f>INDEX('Team forecast'!$B$2:$AO$26,MATCH('Master data'!$B405,'Team forecast'!$B$2:$B$26,0),MATCH('Master data'!H$1,'Team forecast'!$B$2:$AO$2,0))</f>
        <v>0.92709239831135859</v>
      </c>
      <c r="I405" s="16">
        <f>INDEX('Team forecast'!$B$2:$AO$26,MATCH('Master data'!$B405,'Team forecast'!$B$2:$B$26,0),MATCH('Master data'!I$1,'Team forecast'!$B$2:$AO$2,0))</f>
        <v>1.1586041992960849</v>
      </c>
      <c r="J405" s="16">
        <f>INDEX('Team forecast'!$B$2:$AO$26,MATCH('Master data'!$B405,'Team forecast'!$B$2:$B$26,0),MATCH('Master data'!J$1,'Team forecast'!$B$2:$AO$2,0))</f>
        <v>0.3139240506329114</v>
      </c>
      <c r="K405" s="16">
        <f>INDEX('Team forecast'!$B$2:$AO$26,MATCH('Master data'!$B405,'Team forecast'!$B$2:$B$26,0),MATCH('Master data'!K$1,'Team forecast'!$B$2:$AO$2,0))</f>
        <v>2.8143876377309098</v>
      </c>
      <c r="L405" s="16">
        <f>INDEX('Team forecast'!$B$2:$AO$26,MATCH('Master data'!$B405,'Team forecast'!$B$2:$B$26,0),MATCH('Master data'!L$1,'Team forecast'!$B$2:$AO$2,0))</f>
        <v>2.9523468451942407</v>
      </c>
      <c r="M405">
        <f>IF(Players!BC406=1,95,0)</f>
        <v>95</v>
      </c>
      <c r="N405" s="2">
        <f>Players!BN406</f>
        <v>1.4047483038158967E-2</v>
      </c>
      <c r="O405" s="2">
        <f>Players!BO406</f>
        <v>4.044605567449306E-2</v>
      </c>
      <c r="P405" s="2">
        <f>Players!BP406</f>
        <v>6.6808122434744485E-3</v>
      </c>
      <c r="Q405" s="2">
        <f>Players!BQ406</f>
        <v>0.18700696055684457</v>
      </c>
      <c r="R405" s="2">
        <f>Players!BR406</f>
        <v>0</v>
      </c>
      <c r="S405" s="2">
        <f t="shared" si="406"/>
        <v>0.92709239831135859</v>
      </c>
      <c r="T405" s="2">
        <f t="shared" si="407"/>
        <v>1.1586041992960849</v>
      </c>
      <c r="U405" s="16">
        <f>INDEX('Team forecast'!$B$2:$AO$26,MATCH('Master data'!$B405,'Team forecast'!$B$2:$B$26,0),MATCH('Master data'!U$1,'Team forecast'!$B$2:$AO$2,0))</f>
        <v>0.30379746835443039</v>
      </c>
      <c r="V405" s="16">
        <f>INDEX('Team forecast'!$B$2:$AO$26,MATCH('Master data'!$B405,'Team forecast'!$B$2:$B$26,0),MATCH('Master data'!V$1,'Team forecast'!$B$2:$AO$2,0))</f>
        <v>0.30379746835443039</v>
      </c>
      <c r="W405" s="16">
        <f>INDEX('Team forecast'!$B$2:$AO$26,MATCH('Master data'!$B405,'Team forecast'!$B$2:$B$26,0),MATCH('Master data'!W$1,'Team forecast'!$B$2:$AO$2,0))</f>
        <v>0.39240506329113928</v>
      </c>
      <c r="X405" s="5">
        <f t="shared" si="408"/>
        <v>7000</v>
      </c>
      <c r="Y405" s="5">
        <f t="shared" si="409"/>
        <v>7594.9367088607596</v>
      </c>
      <c r="Z405" s="5">
        <f t="shared" si="410"/>
        <v>1518.9873417721519</v>
      </c>
      <c r="AA405" s="5">
        <f t="shared" si="411"/>
        <v>-5886.0759493670894</v>
      </c>
      <c r="AB405" s="5">
        <f t="shared" si="412"/>
        <v>1953.4972110127392</v>
      </c>
      <c r="AC405" s="5">
        <f t="shared" si="413"/>
        <v>1874.8615378750253</v>
      </c>
      <c r="AD405" s="5">
        <f t="shared" si="414"/>
        <v>188.02395388035794</v>
      </c>
      <c r="AE405" s="5">
        <f t="shared" si="415"/>
        <v>15696.202531645569</v>
      </c>
      <c r="AF405" s="5">
        <f t="shared" si="416"/>
        <v>0</v>
      </c>
      <c r="AG405" s="5">
        <f t="shared" si="417"/>
        <v>-3740.1392111368914</v>
      </c>
      <c r="AH405" s="5">
        <f t="shared" si="418"/>
        <v>0</v>
      </c>
      <c r="AI405" s="5">
        <f t="shared" si="419"/>
        <v>9270.9239831135856</v>
      </c>
      <c r="AJ405" s="5">
        <f t="shared" si="420"/>
        <v>-9268.8335943686798</v>
      </c>
      <c r="AK405" s="5">
        <f>IFERROR(SUM(X405:AJ405),-5000)*((Cockpit!$C$3)^0)</f>
        <v>26202.384513287532</v>
      </c>
      <c r="AL405" s="16">
        <f>INDEX('Team forecast'!$B$2:$AO$26,MATCH('Master data'!$B405,'Team forecast'!$B$2:$B$26,0),MATCH('Master data'!AL$1,'Team forecast'!$B$2:$AO$2,0))</f>
        <v>0.66231971676468582</v>
      </c>
      <c r="AM405" s="16">
        <f>INDEX('Team forecast'!$B$2:$AO$26,MATCH('Master data'!$B405,'Team forecast'!$B$2:$B$26,0),MATCH('Master data'!AM$1,'Team forecast'!$B$2:$AO$2,0))</f>
        <v>1.8662925210906216</v>
      </c>
      <c r="AN405" s="16">
        <f>INDEX('Team forecast'!$B$2:$AO$26,MATCH('Master data'!$B405,'Team forecast'!$B$2:$B$26,0),MATCH('Master data'!AN$1,'Team forecast'!$B$2:$AO$2,0))</f>
        <v>0.1546961325966851</v>
      </c>
      <c r="AO405" s="16">
        <f>INDEX('Team forecast'!$B$2:$AO$26,MATCH('Master data'!$B405,'Team forecast'!$B$2:$B$26,0),MATCH('Master data'!AO$1,'Team forecast'!$B$2:$AO$2,0))</f>
        <v>2.0106134258927963</v>
      </c>
      <c r="AP405" s="16">
        <f>INDEX('Team forecast'!$B$2:$AO$26,MATCH('Master data'!$B405,'Team forecast'!$B$2:$B$26,0),MATCH('Master data'!AP$1,'Team forecast'!$B$2:$AO$2,0))</f>
        <v>4.7556731109718857</v>
      </c>
      <c r="AQ405" s="5">
        <f t="shared" si="421"/>
        <v>7000</v>
      </c>
      <c r="AR405" s="5">
        <f>INDEX('Team forecast'!$B$2:$AO$26,MATCH('Master data'!$B405,'Team forecast'!$B$2:$B$26,0),MATCH('Master data'!AR$1,'Team forecast'!$B$2:$AO$2,0))*IF(X405&gt;0,25000,0)</f>
        <v>2900.5524861878448</v>
      </c>
      <c r="AS405" s="16">
        <f>INDEX('Team forecast'!$B$2:$AO$26,MATCH('Master data'!$B405,'Team forecast'!$B$2:$B$26,0),MATCH('Master data'!AS$1,'Team forecast'!$B$2:$AO$2,0))*IF(X405&gt;0,5000,0)</f>
        <v>1104.972375690608</v>
      </c>
      <c r="AT405" s="16">
        <f>INDEX('Team forecast'!$B$2:$AO$26,MATCH('Master data'!$B405,'Team forecast'!$B$2:$B$26,0),MATCH('Master data'!AT$1,'Team forecast'!$B$2:$AO$2,0))*IF(X405&gt;0,-15000,0)</f>
        <v>-9944.7513812154702</v>
      </c>
      <c r="AU405" s="5">
        <f t="shared" si="422"/>
        <v>1395.5887480635263</v>
      </c>
      <c r="AV405" s="5">
        <f t="shared" si="423"/>
        <v>1339.4110069289479</v>
      </c>
      <c r="AW405" s="5">
        <f t="shared" si="424"/>
        <v>134.325307925987</v>
      </c>
      <c r="AX405" s="5">
        <f t="shared" si="425"/>
        <v>7734.8066298342555</v>
      </c>
      <c r="AY405" s="5">
        <f t="shared" si="426"/>
        <v>0</v>
      </c>
      <c r="AZ405" s="5">
        <f t="shared" si="427"/>
        <v>-3740.1392111368914</v>
      </c>
      <c r="BA405" s="5">
        <f t="shared" si="428"/>
        <v>0</v>
      </c>
      <c r="BB405" s="5">
        <f t="shared" si="429"/>
        <v>6623.1971676468584</v>
      </c>
      <c r="BC405" s="5">
        <f t="shared" si="430"/>
        <v>-14930.340168724973</v>
      </c>
      <c r="BD405" s="5">
        <f t="shared" si="431"/>
        <v>-382.37703879930814</v>
      </c>
      <c r="BE405" s="16">
        <f>INDEX('Team forecast'!$B$2:$AO$26,MATCH('Master data'!$B405,'Team forecast'!$B$2:$B$26,0),MATCH('Master data'!BE$1,'Team forecast'!$B$2:$AO$2,0))</f>
        <v>0</v>
      </c>
      <c r="BF405" s="16">
        <f>INDEX('Team forecast'!$B$2:$AO$26,MATCH('Master data'!$B405,'Team forecast'!$B$2:$B$26,0),MATCH('Master data'!BF$1,'Team forecast'!$B$2:$AO$2,0))</f>
        <v>0</v>
      </c>
      <c r="BG405" s="16">
        <f>INDEX('Team forecast'!$B$2:$AO$26,MATCH('Master data'!$B405,'Team forecast'!$B$2:$B$26,0),MATCH('Master data'!BG$1,'Team forecast'!$B$2:$AO$2,0))</f>
        <v>0</v>
      </c>
      <c r="BH405" s="16">
        <f>INDEX('Team forecast'!$B$2:$AO$26,MATCH('Master data'!$B405,'Team forecast'!$B$2:$B$26,0),MATCH('Master data'!BH$1,'Team forecast'!$B$2:$AO$2,0))</f>
        <v>0</v>
      </c>
      <c r="BI405" s="16">
        <f>INDEX('Team forecast'!$B$2:$AO$26,MATCH('Master data'!$B405,'Team forecast'!$B$2:$B$26,0),MATCH('Master data'!BI$1,'Team forecast'!$B$2:$AO$2,0))</f>
        <v>0</v>
      </c>
      <c r="BJ405" s="5">
        <f t="shared" si="432"/>
        <v>7000</v>
      </c>
      <c r="BK405" s="5">
        <f>INDEX('Team forecast'!$R$3:$BH$26,MATCH($B405,'Team forecast'!$B$3:$B$26,0),MATCH(BK$1,'Team forecast'!$R$2:$BH$2,0))*IF($X405&gt;0,25000,0)</f>
        <v>0</v>
      </c>
      <c r="BL405" s="5">
        <f>INDEX('Team forecast'!$R$3:$BH$26,MATCH($B405,'Team forecast'!$B$3:$B$26,0),MATCH(BL$1,'Team forecast'!$R$2:$BH$2,0))*IF($X405&gt;0,5000,0)</f>
        <v>0</v>
      </c>
      <c r="BM405" s="5">
        <f>INDEX('Team forecast'!$R$3:$BH$26,MATCH($B405,'Team forecast'!$B$3:$B$26,0),MATCH(BM$1,'Team forecast'!$R$2:$BH$2,0))*IF($X405&gt;0,-15000,0)</f>
        <v>0</v>
      </c>
      <c r="BN405" s="5">
        <f t="shared" si="433"/>
        <v>0</v>
      </c>
      <c r="BO405" s="5">
        <f t="shared" si="434"/>
        <v>0</v>
      </c>
      <c r="BP405" s="5">
        <f t="shared" si="435"/>
        <v>0</v>
      </c>
      <c r="BQ405" s="5">
        <f t="shared" si="436"/>
        <v>0</v>
      </c>
      <c r="BR405" s="5">
        <f t="shared" si="437"/>
        <v>0</v>
      </c>
      <c r="BS405" s="5">
        <f t="shared" si="438"/>
        <v>-3740.1392111368914</v>
      </c>
      <c r="BT405" s="5">
        <f t="shared" si="439"/>
        <v>0</v>
      </c>
      <c r="BU405" s="5">
        <f t="shared" si="440"/>
        <v>0</v>
      </c>
      <c r="BV405" s="5">
        <f t="shared" si="441"/>
        <v>0</v>
      </c>
      <c r="BW405" s="5">
        <f t="shared" si="442"/>
        <v>0</v>
      </c>
      <c r="BX405" s="5">
        <f t="shared" si="443"/>
        <v>12910.003737244111</v>
      </c>
      <c r="BY405" s="5">
        <f t="shared" si="444"/>
        <v>38730.01121173233</v>
      </c>
      <c r="BZ405" s="5">
        <f>MAX(INDEX('Team forecast'!$R$3:$BH$26,MATCH($B405,'Team forecast'!$B$3:$B$26,0),MATCH(BZ$1,'Team forecast'!$R$2:$BH$2,0))*($BX405)-(1-INDEX('Team forecast'!$R$3:$BH$26,MATCH($B405,'Team forecast'!$B$3:$B$26,0),MATCH(BZ$1,'Team forecast'!$R$2:$BH$2,0)))*(BY405+CH405)*0.01,-5000)</f>
        <v>-5000</v>
      </c>
      <c r="CA405" s="5">
        <f>MAX(INDEX('Team forecast'!$R$3:$BH$26,MATCH($B405,'Team forecast'!$B$3:$B$26,0),MATCH(CA$1,'Team forecast'!$R$2:$BH$2,0))*$BX405-(1-INDEX('Team forecast'!$R$3:$BH$26,MATCH($B405,'Team forecast'!$B$3:$B$26,0),MATCH(CA$1,'Team forecast'!$R$2:$BH$2,0)))*(BY405+BX405+CH405)*0.01,-5000)</f>
        <v>-5000</v>
      </c>
      <c r="CB405" s="5">
        <f>MAX(INDEX('Team forecast'!$R$3:$BH$26,MATCH($B405,'Team forecast'!$B$3:$B$26,0),MATCH(CB$1,'Team forecast'!$R$2:$BH$2,0))*$BX405-(1-INDEX('Team forecast'!$R$3:$BH$26,MATCH($B405,'Team forecast'!$B$3:$B$26,0),MATCH(CB$1,'Team forecast'!$R$2:$BH$2,0)))*(BY405+BX405*2+CH405)*0.01,0)</f>
        <v>0</v>
      </c>
      <c r="CC405" s="5">
        <v>0</v>
      </c>
      <c r="CD405" s="5">
        <f>+AK405+BD405*Cockpit!$C$3+BW405*Cockpit!$C$3^2+BZ405*Cockpit!$C$3^3+CA405*Cockpit!$C$3^4+CB405*Cockpit!$C$3^5+CC405*Cockpit!$C$3^6</f>
        <v>23478.33068495219</v>
      </c>
      <c r="CE405" s="5"/>
      <c r="CF405" s="5"/>
      <c r="CG405" s="5">
        <v>0</v>
      </c>
      <c r="CH405" s="5">
        <f t="shared" si="445"/>
        <v>2014000</v>
      </c>
      <c r="CI405" s="5">
        <f t="shared" si="446"/>
        <v>2014000</v>
      </c>
      <c r="CJ405" s="1">
        <f t="shared" si="447"/>
        <v>1.2E-2</v>
      </c>
      <c r="CK405" s="5">
        <f>RANK(CD405,$CD$2:$CD$622)+COUNTIF($CD$2:$CD405,$CD405)-1</f>
        <v>288</v>
      </c>
      <c r="CL405" s="5">
        <f>RANK(CJ405,$CJ$2:$CJ$622)+COUNTIF($CJ$2:$CJ405,$CJ405)-1</f>
        <v>210</v>
      </c>
    </row>
    <row r="406" spans="1:90" x14ac:dyDescent="0.3">
      <c r="A406" t="str">
        <f>Players!P407</f>
        <v xml:space="preserve"> J. Williams</v>
      </c>
      <c r="B406" t="str">
        <f>Players!G407</f>
        <v>Wales</v>
      </c>
      <c r="C406" t="str">
        <f>Players!AB407</f>
        <v>Defense</v>
      </c>
      <c r="D406" s="1"/>
      <c r="F406" t="str">
        <f>IFERROR(INDEX(Lookup!B:B,MATCH(INDEX(Players!C:C,MATCH(E406,Players!A:A,0)),Lookup!D:D,0)),"")</f>
        <v/>
      </c>
      <c r="G406">
        <f>IF(Players!AC407=0,10000000,Players!AC407)</f>
        <v>2995000</v>
      </c>
      <c r="H406" s="16">
        <f>INDEX('Team forecast'!$B$2:$AO$26,MATCH('Master data'!$B406,'Team forecast'!$B$2:$B$26,0),MATCH('Master data'!H$1,'Team forecast'!$B$2:$AO$2,0))</f>
        <v>0.92709239831135859</v>
      </c>
      <c r="I406" s="16">
        <f>INDEX('Team forecast'!$B$2:$AO$26,MATCH('Master data'!$B406,'Team forecast'!$B$2:$B$26,0),MATCH('Master data'!I$1,'Team forecast'!$B$2:$AO$2,0))</f>
        <v>1.1586041992960849</v>
      </c>
      <c r="J406" s="16">
        <f>INDEX('Team forecast'!$B$2:$AO$26,MATCH('Master data'!$B406,'Team forecast'!$B$2:$B$26,0),MATCH('Master data'!J$1,'Team forecast'!$B$2:$AO$2,0))</f>
        <v>0.3139240506329114</v>
      </c>
      <c r="K406" s="16">
        <f>INDEX('Team forecast'!$B$2:$AO$26,MATCH('Master data'!$B406,'Team forecast'!$B$2:$B$26,0),MATCH('Master data'!K$1,'Team forecast'!$B$2:$AO$2,0))</f>
        <v>2.8143876377309098</v>
      </c>
      <c r="L406" s="16">
        <f>INDEX('Team forecast'!$B$2:$AO$26,MATCH('Master data'!$B406,'Team forecast'!$B$2:$B$26,0),MATCH('Master data'!L$1,'Team forecast'!$B$2:$AO$2,0))</f>
        <v>2.9523468451942407</v>
      </c>
      <c r="M406">
        <f>IF(Players!BC407=1,95,0)</f>
        <v>0</v>
      </c>
      <c r="N406" s="2">
        <f>Players!BN407</f>
        <v>0</v>
      </c>
      <c r="O406" s="2">
        <f>Players!BO407</f>
        <v>0</v>
      </c>
      <c r="P406" s="2">
        <f>Players!BP407</f>
        <v>0</v>
      </c>
      <c r="Q406" s="2">
        <f>Players!BQ407</f>
        <v>0</v>
      </c>
      <c r="R406" s="2">
        <f>Players!BR407</f>
        <v>0.06</v>
      </c>
      <c r="S406" s="2">
        <f t="shared" si="406"/>
        <v>0.92709239831135859</v>
      </c>
      <c r="T406" s="2">
        <f t="shared" si="407"/>
        <v>1.1586041992960849</v>
      </c>
      <c r="U406" s="16">
        <f>INDEX('Team forecast'!$B$2:$AO$26,MATCH('Master data'!$B406,'Team forecast'!$B$2:$B$26,0),MATCH('Master data'!U$1,'Team forecast'!$B$2:$AO$2,0))</f>
        <v>0.30379746835443039</v>
      </c>
      <c r="V406" s="16">
        <f>INDEX('Team forecast'!$B$2:$AO$26,MATCH('Master data'!$B406,'Team forecast'!$B$2:$B$26,0),MATCH('Master data'!V$1,'Team forecast'!$B$2:$AO$2,0))</f>
        <v>0.30379746835443039</v>
      </c>
      <c r="W406" s="16">
        <f>INDEX('Team forecast'!$B$2:$AO$26,MATCH('Master data'!$B406,'Team forecast'!$B$2:$B$26,0),MATCH('Master data'!W$1,'Team forecast'!$B$2:$AO$2,0))</f>
        <v>0.39240506329113928</v>
      </c>
      <c r="X406" s="5">
        <f t="shared" si="408"/>
        <v>-5000</v>
      </c>
      <c r="Y406" s="5">
        <f t="shared" si="409"/>
        <v>0</v>
      </c>
      <c r="Z406" s="5">
        <f t="shared" si="410"/>
        <v>0</v>
      </c>
      <c r="AA406" s="5">
        <f t="shared" si="411"/>
        <v>0</v>
      </c>
      <c r="AB406" s="5">
        <f t="shared" si="412"/>
        <v>0</v>
      </c>
      <c r="AC406" s="5">
        <f t="shared" si="413"/>
        <v>0</v>
      </c>
      <c r="AD406" s="5">
        <f t="shared" si="414"/>
        <v>0</v>
      </c>
      <c r="AE406" s="5">
        <f t="shared" si="415"/>
        <v>15696.202531645569</v>
      </c>
      <c r="AF406" s="5">
        <f t="shared" si="416"/>
        <v>0</v>
      </c>
      <c r="AG406" s="5">
        <f t="shared" si="417"/>
        <v>0</v>
      </c>
      <c r="AH406" s="5">
        <f t="shared" si="418"/>
        <v>0</v>
      </c>
      <c r="AI406" s="5">
        <f t="shared" si="419"/>
        <v>0</v>
      </c>
      <c r="AJ406" s="5">
        <f t="shared" si="420"/>
        <v>0</v>
      </c>
      <c r="AK406" s="5">
        <f>IFERROR(SUM(X406:AJ406),-5000)*((Cockpit!$C$3)^0)</f>
        <v>10696.202531645569</v>
      </c>
      <c r="AL406" s="16">
        <f>INDEX('Team forecast'!$B$2:$AO$26,MATCH('Master data'!$B406,'Team forecast'!$B$2:$B$26,0),MATCH('Master data'!AL$1,'Team forecast'!$B$2:$AO$2,0))</f>
        <v>0.66231971676468582</v>
      </c>
      <c r="AM406" s="16">
        <f>INDEX('Team forecast'!$B$2:$AO$26,MATCH('Master data'!$B406,'Team forecast'!$B$2:$B$26,0),MATCH('Master data'!AM$1,'Team forecast'!$B$2:$AO$2,0))</f>
        <v>1.8662925210906216</v>
      </c>
      <c r="AN406" s="16">
        <f>INDEX('Team forecast'!$B$2:$AO$26,MATCH('Master data'!$B406,'Team forecast'!$B$2:$B$26,0),MATCH('Master data'!AN$1,'Team forecast'!$B$2:$AO$2,0))</f>
        <v>0.1546961325966851</v>
      </c>
      <c r="AO406" s="16">
        <f>INDEX('Team forecast'!$B$2:$AO$26,MATCH('Master data'!$B406,'Team forecast'!$B$2:$B$26,0),MATCH('Master data'!AO$1,'Team forecast'!$B$2:$AO$2,0))</f>
        <v>2.0106134258927963</v>
      </c>
      <c r="AP406" s="16">
        <f>INDEX('Team forecast'!$B$2:$AO$26,MATCH('Master data'!$B406,'Team forecast'!$B$2:$B$26,0),MATCH('Master data'!AP$1,'Team forecast'!$B$2:$AO$2,0))</f>
        <v>4.7556731109718857</v>
      </c>
      <c r="AQ406" s="5">
        <f t="shared" si="421"/>
        <v>-5000</v>
      </c>
      <c r="AR406" s="5">
        <f>INDEX('Team forecast'!$B$2:$AO$26,MATCH('Master data'!$B406,'Team forecast'!$B$2:$B$26,0),MATCH('Master data'!AR$1,'Team forecast'!$B$2:$AO$2,0))*IF(X406&gt;0,25000,0)</f>
        <v>0</v>
      </c>
      <c r="AS406" s="16">
        <f>INDEX('Team forecast'!$B$2:$AO$26,MATCH('Master data'!$B406,'Team forecast'!$B$2:$B$26,0),MATCH('Master data'!AS$1,'Team forecast'!$B$2:$AO$2,0))*IF(X406&gt;0,5000,0)</f>
        <v>0</v>
      </c>
      <c r="AT406" s="16">
        <f>INDEX('Team forecast'!$B$2:$AO$26,MATCH('Master data'!$B406,'Team forecast'!$B$2:$B$26,0),MATCH('Master data'!AT$1,'Team forecast'!$B$2:$AO$2,0))*IF(X406&gt;0,-15000,0)</f>
        <v>0</v>
      </c>
      <c r="AU406" s="5">
        <f t="shared" si="422"/>
        <v>0</v>
      </c>
      <c r="AV406" s="5">
        <f t="shared" si="423"/>
        <v>0</v>
      </c>
      <c r="AW406" s="5">
        <f t="shared" si="424"/>
        <v>0</v>
      </c>
      <c r="AX406" s="5">
        <f t="shared" si="425"/>
        <v>7734.8066298342555</v>
      </c>
      <c r="AY406" s="5">
        <f t="shared" si="426"/>
        <v>0</v>
      </c>
      <c r="AZ406" s="5">
        <f t="shared" si="427"/>
        <v>0</v>
      </c>
      <c r="BA406" s="5">
        <f t="shared" si="428"/>
        <v>0</v>
      </c>
      <c r="BB406" s="5">
        <f t="shared" si="429"/>
        <v>0</v>
      </c>
      <c r="BC406" s="5">
        <f t="shared" si="430"/>
        <v>0</v>
      </c>
      <c r="BD406" s="5">
        <f t="shared" si="431"/>
        <v>2734.8066298342555</v>
      </c>
      <c r="BE406" s="16">
        <f>INDEX('Team forecast'!$B$2:$AO$26,MATCH('Master data'!$B406,'Team forecast'!$B$2:$B$26,0),MATCH('Master data'!BE$1,'Team forecast'!$B$2:$AO$2,0))</f>
        <v>0</v>
      </c>
      <c r="BF406" s="16">
        <f>INDEX('Team forecast'!$B$2:$AO$26,MATCH('Master data'!$B406,'Team forecast'!$B$2:$B$26,0),MATCH('Master data'!BF$1,'Team forecast'!$B$2:$AO$2,0))</f>
        <v>0</v>
      </c>
      <c r="BG406" s="16">
        <f>INDEX('Team forecast'!$B$2:$AO$26,MATCH('Master data'!$B406,'Team forecast'!$B$2:$B$26,0),MATCH('Master data'!BG$1,'Team forecast'!$B$2:$AO$2,0))</f>
        <v>0</v>
      </c>
      <c r="BH406" s="16">
        <f>INDEX('Team forecast'!$B$2:$AO$26,MATCH('Master data'!$B406,'Team forecast'!$B$2:$B$26,0),MATCH('Master data'!BH$1,'Team forecast'!$B$2:$AO$2,0))</f>
        <v>0</v>
      </c>
      <c r="BI406" s="16">
        <f>INDEX('Team forecast'!$B$2:$AO$26,MATCH('Master data'!$B406,'Team forecast'!$B$2:$B$26,0),MATCH('Master data'!BI$1,'Team forecast'!$B$2:$AO$2,0))</f>
        <v>0</v>
      </c>
      <c r="BJ406" s="5">
        <f t="shared" si="432"/>
        <v>-5000</v>
      </c>
      <c r="BK406" s="5">
        <f>INDEX('Team forecast'!$R$3:$BH$26,MATCH($B406,'Team forecast'!$B$3:$B$26,0),MATCH(BK$1,'Team forecast'!$R$2:$BH$2,0))*IF($X406&gt;0,25000,0)</f>
        <v>0</v>
      </c>
      <c r="BL406" s="5">
        <f>INDEX('Team forecast'!$R$3:$BH$26,MATCH($B406,'Team forecast'!$B$3:$B$26,0),MATCH(BL$1,'Team forecast'!$R$2:$BH$2,0))*IF($X406&gt;0,5000,0)</f>
        <v>0</v>
      </c>
      <c r="BM406" s="5">
        <f>INDEX('Team forecast'!$R$3:$BH$26,MATCH($B406,'Team forecast'!$B$3:$B$26,0),MATCH(BM$1,'Team forecast'!$R$2:$BH$2,0))*IF($X406&gt;0,-15000,0)</f>
        <v>0</v>
      </c>
      <c r="BN406" s="5">
        <f t="shared" si="433"/>
        <v>0</v>
      </c>
      <c r="BO406" s="5">
        <f t="shared" si="434"/>
        <v>0</v>
      </c>
      <c r="BP406" s="5">
        <f t="shared" si="435"/>
        <v>0</v>
      </c>
      <c r="BQ406" s="5">
        <f t="shared" si="436"/>
        <v>0</v>
      </c>
      <c r="BR406" s="5">
        <f t="shared" si="437"/>
        <v>0</v>
      </c>
      <c r="BS406" s="5">
        <f t="shared" si="438"/>
        <v>0</v>
      </c>
      <c r="BT406" s="5">
        <f t="shared" si="439"/>
        <v>0</v>
      </c>
      <c r="BU406" s="5">
        <f t="shared" si="440"/>
        <v>0</v>
      </c>
      <c r="BV406" s="5">
        <f t="shared" si="441"/>
        <v>0</v>
      </c>
      <c r="BW406" s="5">
        <f t="shared" si="442"/>
        <v>0</v>
      </c>
      <c r="BX406" s="5">
        <f t="shared" si="443"/>
        <v>6715.5045807399129</v>
      </c>
      <c r="BY406" s="5">
        <f t="shared" si="444"/>
        <v>20146.513742219737</v>
      </c>
      <c r="BZ406" s="5">
        <f>MAX(INDEX('Team forecast'!$R$3:$BH$26,MATCH($B406,'Team forecast'!$B$3:$B$26,0),MATCH(BZ$1,'Team forecast'!$R$2:$BH$2,0))*($BX406)-(1-INDEX('Team forecast'!$R$3:$BH$26,MATCH($B406,'Team forecast'!$B$3:$B$26,0),MATCH(BZ$1,'Team forecast'!$R$2:$BH$2,0)))*(BY406+CH406)*0.01,-5000)</f>
        <v>-5000</v>
      </c>
      <c r="CA406" s="5">
        <f>MAX(INDEX('Team forecast'!$R$3:$BH$26,MATCH($B406,'Team forecast'!$B$3:$B$26,0),MATCH(CA$1,'Team forecast'!$R$2:$BH$2,0))*$BX406-(1-INDEX('Team forecast'!$R$3:$BH$26,MATCH($B406,'Team forecast'!$B$3:$B$26,0),MATCH(CA$1,'Team forecast'!$R$2:$BH$2,0)))*(BY406+BX406+CH406)*0.01,-5000)</f>
        <v>-5000</v>
      </c>
      <c r="CB406" s="5">
        <f>MAX(INDEX('Team forecast'!$R$3:$BH$26,MATCH($B406,'Team forecast'!$B$3:$B$26,0),MATCH(CB$1,'Team forecast'!$R$2:$BH$2,0))*$BX406-(1-INDEX('Team forecast'!$R$3:$BH$26,MATCH($B406,'Team forecast'!$B$3:$B$26,0),MATCH(CB$1,'Team forecast'!$R$2:$BH$2,0)))*(BY406+BX406*2+CH406)*0.01,0)</f>
        <v>0</v>
      </c>
      <c r="CC406" s="5">
        <v>0</v>
      </c>
      <c r="CD406" s="5">
        <f>+AK406+BD406*Cockpit!$C$3+BW406*Cockpit!$C$3^2+BZ406*Cockpit!$C$3^3+CA406*Cockpit!$C$3^4+CB406*Cockpit!$C$3^5+CC406*Cockpit!$C$3^6</f>
        <v>10050.271149065937</v>
      </c>
      <c r="CE406" s="5"/>
      <c r="CF406" s="5"/>
      <c r="CG406" s="5">
        <v>0</v>
      </c>
      <c r="CH406" s="5">
        <f t="shared" si="445"/>
        <v>2995000</v>
      </c>
      <c r="CI406" s="5">
        <f t="shared" si="446"/>
        <v>2995000</v>
      </c>
      <c r="CJ406" s="1">
        <f t="shared" si="447"/>
        <v>3.0000000000000001E-3</v>
      </c>
      <c r="CK406" s="5">
        <f>RANK(CD406,$CD$2:$CD$622)+COUNTIF($CD$2:$CD406,$CD406)-1</f>
        <v>343</v>
      </c>
      <c r="CL406" s="5">
        <f>RANK(CJ406,$CJ$2:$CJ$622)+COUNTIF($CJ$2:$CJ406,$CJ406)-1</f>
        <v>353</v>
      </c>
    </row>
    <row r="407" spans="1:90" x14ac:dyDescent="0.3">
      <c r="A407" t="str">
        <f>Players!P408</f>
        <v xml:space="preserve"> T. Roberts</v>
      </c>
      <c r="B407" t="str">
        <f>Players!G408</f>
        <v>Wales</v>
      </c>
      <c r="C407" t="str">
        <f>Players!AB408</f>
        <v>Striker</v>
      </c>
      <c r="D407" s="1"/>
      <c r="F407" t="str">
        <f>IFERROR(INDEX(Lookup!B:B,MATCH(INDEX(Players!C:C,MATCH(E407,Players!A:A,0)),Lookup!D:D,0)),"")</f>
        <v/>
      </c>
      <c r="G407">
        <f>IF(Players!AC408=0,10000000,Players!AC408)</f>
        <v>1995000</v>
      </c>
      <c r="H407" s="16">
        <f>INDEX('Team forecast'!$B$2:$AO$26,MATCH('Master data'!$B407,'Team forecast'!$B$2:$B$26,0),MATCH('Master data'!H$1,'Team forecast'!$B$2:$AO$2,0))</f>
        <v>0.92709239831135859</v>
      </c>
      <c r="I407" s="16">
        <f>INDEX('Team forecast'!$B$2:$AO$26,MATCH('Master data'!$B407,'Team forecast'!$B$2:$B$26,0),MATCH('Master data'!I$1,'Team forecast'!$B$2:$AO$2,0))</f>
        <v>1.1586041992960849</v>
      </c>
      <c r="J407" s="16">
        <f>INDEX('Team forecast'!$B$2:$AO$26,MATCH('Master data'!$B407,'Team forecast'!$B$2:$B$26,0),MATCH('Master data'!J$1,'Team forecast'!$B$2:$AO$2,0))</f>
        <v>0.3139240506329114</v>
      </c>
      <c r="K407" s="16">
        <f>INDEX('Team forecast'!$B$2:$AO$26,MATCH('Master data'!$B407,'Team forecast'!$B$2:$B$26,0),MATCH('Master data'!K$1,'Team forecast'!$B$2:$AO$2,0))</f>
        <v>2.8143876377309098</v>
      </c>
      <c r="L407" s="16">
        <f>INDEX('Team forecast'!$B$2:$AO$26,MATCH('Master data'!$B407,'Team forecast'!$B$2:$B$26,0),MATCH('Master data'!L$1,'Team forecast'!$B$2:$AO$2,0))</f>
        <v>2.9523468451942407</v>
      </c>
      <c r="M407">
        <f>IF(Players!BC408=1,95,0)</f>
        <v>0</v>
      </c>
      <c r="N407" s="2">
        <f>Players!BN408</f>
        <v>0</v>
      </c>
      <c r="O407" s="2">
        <f>Players!BO408</f>
        <v>0</v>
      </c>
      <c r="P407" s="2">
        <f>Players!BP408</f>
        <v>0</v>
      </c>
      <c r="Q407" s="2">
        <f>Players!BQ408</f>
        <v>0.10089686098654709</v>
      </c>
      <c r="R407" s="2">
        <f>Players!BR408</f>
        <v>0</v>
      </c>
      <c r="S407" s="2">
        <f t="shared" si="406"/>
        <v>0.92709239831135859</v>
      </c>
      <c r="T407" s="2">
        <f t="shared" si="407"/>
        <v>1.1586041992960849</v>
      </c>
      <c r="U407" s="16">
        <f>INDEX('Team forecast'!$B$2:$AO$26,MATCH('Master data'!$B407,'Team forecast'!$B$2:$B$26,0),MATCH('Master data'!U$1,'Team forecast'!$B$2:$AO$2,0))</f>
        <v>0.30379746835443039</v>
      </c>
      <c r="V407" s="16">
        <f>INDEX('Team forecast'!$B$2:$AO$26,MATCH('Master data'!$B407,'Team forecast'!$B$2:$B$26,0),MATCH('Master data'!V$1,'Team forecast'!$B$2:$AO$2,0))</f>
        <v>0.30379746835443039</v>
      </c>
      <c r="W407" s="16">
        <f>INDEX('Team forecast'!$B$2:$AO$26,MATCH('Master data'!$B407,'Team forecast'!$B$2:$B$26,0),MATCH('Master data'!W$1,'Team forecast'!$B$2:$AO$2,0))</f>
        <v>0.39240506329113928</v>
      </c>
      <c r="X407" s="5">
        <f t="shared" si="408"/>
        <v>-5000</v>
      </c>
      <c r="Y407" s="5">
        <f t="shared" si="409"/>
        <v>0</v>
      </c>
      <c r="Z407" s="5">
        <f t="shared" si="410"/>
        <v>0</v>
      </c>
      <c r="AA407" s="5">
        <f t="shared" si="411"/>
        <v>0</v>
      </c>
      <c r="AB407" s="5">
        <f t="shared" si="412"/>
        <v>0</v>
      </c>
      <c r="AC407" s="5">
        <f t="shared" si="413"/>
        <v>0</v>
      </c>
      <c r="AD407" s="5">
        <f t="shared" si="414"/>
        <v>0</v>
      </c>
      <c r="AE407" s="5">
        <f t="shared" si="415"/>
        <v>0</v>
      </c>
      <c r="AF407" s="5">
        <f t="shared" si="416"/>
        <v>0</v>
      </c>
      <c r="AG407" s="5">
        <f t="shared" si="417"/>
        <v>0</v>
      </c>
      <c r="AH407" s="5">
        <f t="shared" si="418"/>
        <v>0</v>
      </c>
      <c r="AI407" s="5">
        <f t="shared" si="419"/>
        <v>0</v>
      </c>
      <c r="AJ407" s="5">
        <f t="shared" si="420"/>
        <v>0</v>
      </c>
      <c r="AK407" s="5">
        <f>IFERROR(SUM(X407:AJ407),-5000)*((Cockpit!$C$3)^0)</f>
        <v>-5000</v>
      </c>
      <c r="AL407" s="16">
        <f>INDEX('Team forecast'!$B$2:$AO$26,MATCH('Master data'!$B407,'Team forecast'!$B$2:$B$26,0),MATCH('Master data'!AL$1,'Team forecast'!$B$2:$AO$2,0))</f>
        <v>0.66231971676468582</v>
      </c>
      <c r="AM407" s="16">
        <f>INDEX('Team forecast'!$B$2:$AO$26,MATCH('Master data'!$B407,'Team forecast'!$B$2:$B$26,0),MATCH('Master data'!AM$1,'Team forecast'!$B$2:$AO$2,0))</f>
        <v>1.8662925210906216</v>
      </c>
      <c r="AN407" s="16">
        <f>INDEX('Team forecast'!$B$2:$AO$26,MATCH('Master data'!$B407,'Team forecast'!$B$2:$B$26,0),MATCH('Master data'!AN$1,'Team forecast'!$B$2:$AO$2,0))</f>
        <v>0.1546961325966851</v>
      </c>
      <c r="AO407" s="16">
        <f>INDEX('Team forecast'!$B$2:$AO$26,MATCH('Master data'!$B407,'Team forecast'!$B$2:$B$26,0),MATCH('Master data'!AO$1,'Team forecast'!$B$2:$AO$2,0))</f>
        <v>2.0106134258927963</v>
      </c>
      <c r="AP407" s="16">
        <f>INDEX('Team forecast'!$B$2:$AO$26,MATCH('Master data'!$B407,'Team forecast'!$B$2:$B$26,0),MATCH('Master data'!AP$1,'Team forecast'!$B$2:$AO$2,0))</f>
        <v>4.7556731109718857</v>
      </c>
      <c r="AQ407" s="5">
        <f t="shared" si="421"/>
        <v>-5000</v>
      </c>
      <c r="AR407" s="5">
        <f>INDEX('Team forecast'!$B$2:$AO$26,MATCH('Master data'!$B407,'Team forecast'!$B$2:$B$26,0),MATCH('Master data'!AR$1,'Team forecast'!$B$2:$AO$2,0))*IF(X407&gt;0,25000,0)</f>
        <v>0</v>
      </c>
      <c r="AS407" s="16">
        <f>INDEX('Team forecast'!$B$2:$AO$26,MATCH('Master data'!$B407,'Team forecast'!$B$2:$B$26,0),MATCH('Master data'!AS$1,'Team forecast'!$B$2:$AO$2,0))*IF(X407&gt;0,5000,0)</f>
        <v>0</v>
      </c>
      <c r="AT407" s="16">
        <f>INDEX('Team forecast'!$B$2:$AO$26,MATCH('Master data'!$B407,'Team forecast'!$B$2:$B$26,0),MATCH('Master data'!AT$1,'Team forecast'!$B$2:$AO$2,0))*IF(X407&gt;0,-15000,0)</f>
        <v>0</v>
      </c>
      <c r="AU407" s="5">
        <f t="shared" si="422"/>
        <v>0</v>
      </c>
      <c r="AV407" s="5">
        <f t="shared" si="423"/>
        <v>0</v>
      </c>
      <c r="AW407" s="5">
        <f t="shared" si="424"/>
        <v>0</v>
      </c>
      <c r="AX407" s="5">
        <f t="shared" si="425"/>
        <v>0</v>
      </c>
      <c r="AY407" s="5">
        <f t="shared" si="426"/>
        <v>0</v>
      </c>
      <c r="AZ407" s="5">
        <f t="shared" si="427"/>
        <v>0</v>
      </c>
      <c r="BA407" s="5">
        <f t="shared" si="428"/>
        <v>0</v>
      </c>
      <c r="BB407" s="5">
        <f t="shared" si="429"/>
        <v>0</v>
      </c>
      <c r="BC407" s="5">
        <f t="shared" si="430"/>
        <v>0</v>
      </c>
      <c r="BD407" s="5">
        <f t="shared" si="431"/>
        <v>-5000</v>
      </c>
      <c r="BE407" s="16">
        <f>INDEX('Team forecast'!$B$2:$AO$26,MATCH('Master data'!$B407,'Team forecast'!$B$2:$B$26,0),MATCH('Master data'!BE$1,'Team forecast'!$B$2:$AO$2,0))</f>
        <v>0</v>
      </c>
      <c r="BF407" s="16">
        <f>INDEX('Team forecast'!$B$2:$AO$26,MATCH('Master data'!$B407,'Team forecast'!$B$2:$B$26,0),MATCH('Master data'!BF$1,'Team forecast'!$B$2:$AO$2,0))</f>
        <v>0</v>
      </c>
      <c r="BG407" s="16">
        <f>INDEX('Team forecast'!$B$2:$AO$26,MATCH('Master data'!$B407,'Team forecast'!$B$2:$B$26,0),MATCH('Master data'!BG$1,'Team forecast'!$B$2:$AO$2,0))</f>
        <v>0</v>
      </c>
      <c r="BH407" s="16">
        <f>INDEX('Team forecast'!$B$2:$AO$26,MATCH('Master data'!$B407,'Team forecast'!$B$2:$B$26,0),MATCH('Master data'!BH$1,'Team forecast'!$B$2:$AO$2,0))</f>
        <v>0</v>
      </c>
      <c r="BI407" s="16">
        <f>INDEX('Team forecast'!$B$2:$AO$26,MATCH('Master data'!$B407,'Team forecast'!$B$2:$B$26,0),MATCH('Master data'!BI$1,'Team forecast'!$B$2:$AO$2,0))</f>
        <v>0</v>
      </c>
      <c r="BJ407" s="5">
        <f t="shared" si="432"/>
        <v>-5000</v>
      </c>
      <c r="BK407" s="5">
        <f>INDEX('Team forecast'!$R$3:$BH$26,MATCH($B407,'Team forecast'!$B$3:$B$26,0),MATCH(BK$1,'Team forecast'!$R$2:$BH$2,0))*IF($X407&gt;0,25000,0)</f>
        <v>0</v>
      </c>
      <c r="BL407" s="5">
        <f>INDEX('Team forecast'!$R$3:$BH$26,MATCH($B407,'Team forecast'!$B$3:$B$26,0),MATCH(BL$1,'Team forecast'!$R$2:$BH$2,0))*IF($X407&gt;0,5000,0)</f>
        <v>0</v>
      </c>
      <c r="BM407" s="5">
        <f>INDEX('Team forecast'!$R$3:$BH$26,MATCH($B407,'Team forecast'!$B$3:$B$26,0),MATCH(BM$1,'Team forecast'!$R$2:$BH$2,0))*IF($X407&gt;0,-15000,0)</f>
        <v>0</v>
      </c>
      <c r="BN407" s="5">
        <f t="shared" si="433"/>
        <v>0</v>
      </c>
      <c r="BO407" s="5">
        <f t="shared" si="434"/>
        <v>0</v>
      </c>
      <c r="BP407" s="5">
        <f t="shared" si="435"/>
        <v>0</v>
      </c>
      <c r="BQ407" s="5">
        <f t="shared" si="436"/>
        <v>0</v>
      </c>
      <c r="BR407" s="5">
        <f t="shared" si="437"/>
        <v>0</v>
      </c>
      <c r="BS407" s="5">
        <f t="shared" si="438"/>
        <v>0</v>
      </c>
      <c r="BT407" s="5">
        <f t="shared" si="439"/>
        <v>0</v>
      </c>
      <c r="BU407" s="5">
        <f t="shared" si="440"/>
        <v>0</v>
      </c>
      <c r="BV407" s="5">
        <f t="shared" si="441"/>
        <v>0</v>
      </c>
      <c r="BW407" s="5">
        <f t="shared" si="442"/>
        <v>0</v>
      </c>
      <c r="BX407" s="5">
        <f t="shared" si="443"/>
        <v>-5000</v>
      </c>
      <c r="BY407" s="5">
        <f t="shared" si="444"/>
        <v>-15000</v>
      </c>
      <c r="BZ407" s="5">
        <f>MAX(INDEX('Team forecast'!$R$3:$BH$26,MATCH($B407,'Team forecast'!$B$3:$B$26,0),MATCH(BZ$1,'Team forecast'!$R$2:$BH$2,0))*($BX407)-(1-INDEX('Team forecast'!$R$3:$BH$26,MATCH($B407,'Team forecast'!$B$3:$B$26,0),MATCH(BZ$1,'Team forecast'!$R$2:$BH$2,0)))*(BY407+CH407)*0.01,-5000)</f>
        <v>-5000</v>
      </c>
      <c r="CA407" s="5">
        <f>MAX(INDEX('Team forecast'!$R$3:$BH$26,MATCH($B407,'Team forecast'!$B$3:$B$26,0),MATCH(CA$1,'Team forecast'!$R$2:$BH$2,0))*$BX407-(1-INDEX('Team forecast'!$R$3:$BH$26,MATCH($B407,'Team forecast'!$B$3:$B$26,0),MATCH(CA$1,'Team forecast'!$R$2:$BH$2,0)))*(BY407+BX407+CH407)*0.01,-5000)</f>
        <v>-5000</v>
      </c>
      <c r="CB407" s="5">
        <f>MAX(INDEX('Team forecast'!$R$3:$BH$26,MATCH($B407,'Team forecast'!$B$3:$B$26,0),MATCH(CB$1,'Team forecast'!$R$2:$BH$2,0))*$BX407-(1-INDEX('Team forecast'!$R$3:$BH$26,MATCH($B407,'Team forecast'!$B$3:$B$26,0),MATCH(CB$1,'Team forecast'!$R$2:$BH$2,0)))*(BY407+BX407*2+CH407)*0.01,0)</f>
        <v>0</v>
      </c>
      <c r="CC407" s="5">
        <v>0</v>
      </c>
      <c r="CD407" s="5">
        <f>+AK407+BD407*Cockpit!$C$3+BW407*Cockpit!$C$3^2+BZ407*Cockpit!$C$3^3+CA407*Cockpit!$C$3^4+CB407*Cockpit!$C$3^5+CC407*Cockpit!$C$3^6</f>
        <v>-10802.469135802468</v>
      </c>
      <c r="CE407" s="5"/>
      <c r="CF407" s="5"/>
      <c r="CG407" s="5">
        <v>0</v>
      </c>
      <c r="CH407" s="5">
        <f t="shared" si="445"/>
        <v>1995000</v>
      </c>
      <c r="CI407" s="5">
        <f t="shared" si="446"/>
        <v>1995000</v>
      </c>
      <c r="CJ407" s="1">
        <f t="shared" si="447"/>
        <v>-5.0000000000000001E-3</v>
      </c>
      <c r="CK407" s="5">
        <f>RANK(CD407,$CD$2:$CD$622)+COUNTIF($CD$2:$CD407,$CD407)-1</f>
        <v>543</v>
      </c>
      <c r="CL407" s="5">
        <f>RANK(CJ407,$CJ$2:$CJ$622)+COUNTIF($CJ$2:$CJ407,$CJ407)-1</f>
        <v>583</v>
      </c>
    </row>
    <row r="408" spans="1:90" x14ac:dyDescent="0.3">
      <c r="A408" t="str">
        <f>Players!P409</f>
        <v>Robin Olsen</v>
      </c>
      <c r="B408" t="str">
        <f>Players!G409</f>
        <v>Sweden</v>
      </c>
      <c r="C408" t="str">
        <f>Players!AB409</f>
        <v>Goalkeeper</v>
      </c>
      <c r="D408" s="1"/>
      <c r="F408" t="str">
        <f>IFERROR(INDEX(Lookup!B:B,MATCH(INDEX(Players!C:C,MATCH(E408,Players!A:A,0)),Lookup!D:D,0)),"")</f>
        <v/>
      </c>
      <c r="G408">
        <f>IF(Players!AC409=0,10000000,Players!AC409)</f>
        <v>4612000</v>
      </c>
      <c r="H408" s="16">
        <f>INDEX('Team forecast'!$B$2:$AO$26,MATCH('Master data'!$B408,'Team forecast'!$B$2:$B$26,0),MATCH('Master data'!H$1,'Team forecast'!$B$2:$AO$2,0))</f>
        <v>1.3802129553035047</v>
      </c>
      <c r="I408" s="16">
        <f>INDEX('Team forecast'!$B$2:$AO$26,MATCH('Master data'!$B408,'Team forecast'!$B$2:$B$26,0),MATCH('Master data'!I$1,'Team forecast'!$B$2:$AO$2,0))</f>
        <v>0.80039446005056258</v>
      </c>
      <c r="J408" s="16">
        <f>INDEX('Team forecast'!$B$2:$AO$26,MATCH('Master data'!$B408,'Team forecast'!$B$2:$B$26,0),MATCH('Master data'!J$1,'Team forecast'!$B$2:$AO$2,0))</f>
        <v>0.44915175674422908</v>
      </c>
      <c r="K408" s="16">
        <f>INDEX('Team forecast'!$B$2:$AO$26,MATCH('Master data'!$B408,'Team forecast'!$B$2:$B$26,0),MATCH('Master data'!K$1,'Team forecast'!$B$2:$AO$2,0))</f>
        <v>3.9147858368608497</v>
      </c>
      <c r="L408" s="16">
        <f>INDEX('Team forecast'!$B$2:$AO$26,MATCH('Master data'!$B408,'Team forecast'!$B$2:$B$26,0),MATCH('Master data'!L$1,'Team forecast'!$B$2:$AO$2,0))</f>
        <v>2.2377225397188263</v>
      </c>
      <c r="M408">
        <f>IF(Players!BC409=1,95,0)</f>
        <v>95</v>
      </c>
      <c r="N408" s="2">
        <f>Players!BN409</f>
        <v>0</v>
      </c>
      <c r="O408" s="2">
        <f>Players!BO409</f>
        <v>0</v>
      </c>
      <c r="P408" s="2">
        <f>Players!BP409</f>
        <v>0</v>
      </c>
      <c r="Q408" s="2">
        <f>Players!BQ409</f>
        <v>7.1428571428571425E-2</v>
      </c>
      <c r="R408" s="2">
        <f>Players!BR409</f>
        <v>0</v>
      </c>
      <c r="S408" s="2">
        <f t="shared" si="406"/>
        <v>1.3802129553035047</v>
      </c>
      <c r="T408" s="2">
        <f t="shared" si="407"/>
        <v>0.80039446005056258</v>
      </c>
      <c r="U408" s="16">
        <f>INDEX('Team forecast'!$B$2:$AO$26,MATCH('Master data'!$B408,'Team forecast'!$B$2:$B$26,0),MATCH('Master data'!U$1,'Team forecast'!$B$2:$AO$2,0))</f>
        <v>0.52401038286826729</v>
      </c>
      <c r="V408" s="16">
        <f>INDEX('Team forecast'!$B$2:$AO$26,MATCH('Master data'!$B408,'Team forecast'!$B$2:$B$26,0),MATCH('Master data'!V$1,'Team forecast'!$B$2:$AO$2,0))</f>
        <v>0.2774172615184945</v>
      </c>
      <c r="W408" s="16">
        <f>INDEX('Team forecast'!$B$2:$AO$26,MATCH('Master data'!$B408,'Team forecast'!$B$2:$B$26,0),MATCH('Master data'!W$1,'Team forecast'!$B$2:$AO$2,0))</f>
        <v>0.19857235561323819</v>
      </c>
      <c r="X408" s="5">
        <f t="shared" si="408"/>
        <v>7000</v>
      </c>
      <c r="Y408" s="5">
        <f t="shared" si="409"/>
        <v>13100.259571706682</v>
      </c>
      <c r="Z408" s="5">
        <f t="shared" si="410"/>
        <v>1387.0863075924724</v>
      </c>
      <c r="AA408" s="5">
        <f t="shared" si="411"/>
        <v>-2978.585334198573</v>
      </c>
      <c r="AB408" s="5">
        <f t="shared" si="412"/>
        <v>0</v>
      </c>
      <c r="AC408" s="5">
        <f t="shared" si="413"/>
        <v>0</v>
      </c>
      <c r="AD408" s="5">
        <f t="shared" si="414"/>
        <v>0</v>
      </c>
      <c r="AE408" s="5">
        <f t="shared" si="415"/>
        <v>33686.38175581718</v>
      </c>
      <c r="AF408" s="5">
        <f t="shared" si="416"/>
        <v>7186.6403983413184</v>
      </c>
      <c r="AG408" s="5">
        <f t="shared" si="417"/>
        <v>-1428.5714285714284</v>
      </c>
      <c r="AH408" s="5">
        <f t="shared" si="418"/>
        <v>0</v>
      </c>
      <c r="AI408" s="5">
        <f t="shared" si="419"/>
        <v>13802.129553035047</v>
      </c>
      <c r="AJ408" s="5">
        <f t="shared" si="420"/>
        <v>-6403.1556804045003</v>
      </c>
      <c r="AK408" s="5">
        <f>IFERROR(SUM(X408:AJ408),-5000)*((Cockpit!$C$3)^0)</f>
        <v>65352.185143318195</v>
      </c>
      <c r="AL408" s="16">
        <f>INDEX('Team forecast'!$B$2:$AO$26,MATCH('Master data'!$B408,'Team forecast'!$B$2:$B$26,0),MATCH('Master data'!AL$1,'Team forecast'!$B$2:$AO$2,0))</f>
        <v>1.2865954440019862</v>
      </c>
      <c r="AM408" s="16">
        <f>INDEX('Team forecast'!$B$2:$AO$26,MATCH('Master data'!$B408,'Team forecast'!$B$2:$B$26,0),MATCH('Master data'!AM$1,'Team forecast'!$B$2:$AO$2,0))</f>
        <v>1.2414750087215167</v>
      </c>
      <c r="AN408" s="16">
        <f>INDEX('Team forecast'!$B$2:$AO$26,MATCH('Master data'!$B408,'Team forecast'!$B$2:$B$26,0),MATCH('Master data'!AN$1,'Team forecast'!$B$2:$AO$2,0))</f>
        <v>0.28895768833849328</v>
      </c>
      <c r="AO408" s="16">
        <f>INDEX('Team forecast'!$B$2:$AO$26,MATCH('Master data'!$B408,'Team forecast'!$B$2:$B$26,0),MATCH('Master data'!AO$1,'Team forecast'!$B$2:$AO$2,0))</f>
        <v>3.6492525320783611</v>
      </c>
      <c r="AP408" s="16">
        <f>INDEX('Team forecast'!$B$2:$AO$26,MATCH('Master data'!$B408,'Team forecast'!$B$2:$B$26,0),MATCH('Master data'!AP$1,'Team forecast'!$B$2:$AO$2,0))</f>
        <v>3.4708843553693107</v>
      </c>
      <c r="AQ408" s="5">
        <f t="shared" si="421"/>
        <v>7000</v>
      </c>
      <c r="AR408" s="5">
        <f>INDEX('Team forecast'!$B$2:$AO$26,MATCH('Master data'!$B408,'Team forecast'!$B$2:$B$26,0),MATCH('Master data'!AR$1,'Team forecast'!$B$2:$AO$2,0))*IF(X408&gt;0,25000,0)</f>
        <v>9391.1248710010332</v>
      </c>
      <c r="AS408" s="16">
        <f>INDEX('Team forecast'!$B$2:$AO$26,MATCH('Master data'!$B408,'Team forecast'!$B$2:$B$26,0),MATCH('Master data'!AS$1,'Team forecast'!$B$2:$AO$2,0))*IF(X408&gt;0,5000,0)</f>
        <v>1444.7884416924664</v>
      </c>
      <c r="AT408" s="16">
        <f>INDEX('Team forecast'!$B$2:$AO$26,MATCH('Master data'!$B408,'Team forecast'!$B$2:$B$26,0),MATCH('Master data'!AT$1,'Team forecast'!$B$2:$AO$2,0))*IF(X408&gt;0,-15000,0)</f>
        <v>-5030.9597523219827</v>
      </c>
      <c r="AU408" s="5">
        <f t="shared" si="422"/>
        <v>0</v>
      </c>
      <c r="AV408" s="5">
        <f t="shared" si="423"/>
        <v>0</v>
      </c>
      <c r="AW408" s="5">
        <f t="shared" si="424"/>
        <v>0</v>
      </c>
      <c r="AX408" s="5">
        <f t="shared" si="425"/>
        <v>21671.826625386995</v>
      </c>
      <c r="AY408" s="5">
        <f t="shared" si="426"/>
        <v>11147.046733238971</v>
      </c>
      <c r="AZ408" s="5">
        <f t="shared" si="427"/>
        <v>-1428.5714285714284</v>
      </c>
      <c r="BA408" s="5">
        <f t="shared" si="428"/>
        <v>0</v>
      </c>
      <c r="BB408" s="5">
        <f t="shared" si="429"/>
        <v>12865.954440019863</v>
      </c>
      <c r="BC408" s="5">
        <f t="shared" si="430"/>
        <v>-9931.8000697721345</v>
      </c>
      <c r="BD408" s="5">
        <f t="shared" si="431"/>
        <v>47129.409860673783</v>
      </c>
      <c r="BE408" s="16">
        <f>INDEX('Team forecast'!$B$2:$AO$26,MATCH('Master data'!$B408,'Team forecast'!$B$2:$B$26,0),MATCH('Master data'!BE$1,'Team forecast'!$B$2:$AO$2,0))</f>
        <v>0</v>
      </c>
      <c r="BF408" s="16">
        <f>INDEX('Team forecast'!$B$2:$AO$26,MATCH('Master data'!$B408,'Team forecast'!$B$2:$B$26,0),MATCH('Master data'!BF$1,'Team forecast'!$B$2:$AO$2,0))</f>
        <v>0</v>
      </c>
      <c r="BG408" s="16">
        <f>INDEX('Team forecast'!$B$2:$AO$26,MATCH('Master data'!$B408,'Team forecast'!$B$2:$B$26,0),MATCH('Master data'!BG$1,'Team forecast'!$B$2:$AO$2,0))</f>
        <v>0</v>
      </c>
      <c r="BH408" s="16">
        <f>INDEX('Team forecast'!$B$2:$AO$26,MATCH('Master data'!$B408,'Team forecast'!$B$2:$B$26,0),MATCH('Master data'!BH$1,'Team forecast'!$B$2:$AO$2,0))</f>
        <v>0</v>
      </c>
      <c r="BI408" s="16">
        <f>INDEX('Team forecast'!$B$2:$AO$26,MATCH('Master data'!$B408,'Team forecast'!$B$2:$B$26,0),MATCH('Master data'!BI$1,'Team forecast'!$B$2:$AO$2,0))</f>
        <v>0</v>
      </c>
      <c r="BJ408" s="5">
        <f t="shared" si="432"/>
        <v>7000</v>
      </c>
      <c r="BK408" s="5">
        <f>INDEX('Team forecast'!$R$3:$BH$26,MATCH($B408,'Team forecast'!$B$3:$B$26,0),MATCH(BK$1,'Team forecast'!$R$2:$BH$2,0))*IF($X408&gt;0,25000,0)</f>
        <v>0</v>
      </c>
      <c r="BL408" s="5">
        <f>INDEX('Team forecast'!$R$3:$BH$26,MATCH($B408,'Team forecast'!$B$3:$B$26,0),MATCH(BL$1,'Team forecast'!$R$2:$BH$2,0))*IF($X408&gt;0,5000,0)</f>
        <v>0</v>
      </c>
      <c r="BM408" s="5">
        <f>INDEX('Team forecast'!$R$3:$BH$26,MATCH($B408,'Team forecast'!$B$3:$B$26,0),MATCH(BM$1,'Team forecast'!$R$2:$BH$2,0))*IF($X408&gt;0,-15000,0)</f>
        <v>0</v>
      </c>
      <c r="BN408" s="5">
        <f t="shared" si="433"/>
        <v>0</v>
      </c>
      <c r="BO408" s="5">
        <f t="shared" si="434"/>
        <v>0</v>
      </c>
      <c r="BP408" s="5">
        <f t="shared" si="435"/>
        <v>0</v>
      </c>
      <c r="BQ408" s="5">
        <f t="shared" si="436"/>
        <v>0</v>
      </c>
      <c r="BR408" s="5">
        <f t="shared" si="437"/>
        <v>0</v>
      </c>
      <c r="BS408" s="5">
        <f t="shared" si="438"/>
        <v>-1428.5714285714284</v>
      </c>
      <c r="BT408" s="5">
        <f t="shared" si="439"/>
        <v>0</v>
      </c>
      <c r="BU408" s="5">
        <f t="shared" si="440"/>
        <v>0</v>
      </c>
      <c r="BV408" s="5">
        <f t="shared" si="441"/>
        <v>0</v>
      </c>
      <c r="BW408" s="5">
        <f t="shared" si="442"/>
        <v>0</v>
      </c>
      <c r="BX408" s="5">
        <f t="shared" si="443"/>
        <v>56240.797501995985</v>
      </c>
      <c r="BY408" s="5">
        <f t="shared" si="444"/>
        <v>168722.39250598795</v>
      </c>
      <c r="BZ408" s="5">
        <f>MAX(INDEX('Team forecast'!$R$3:$BH$26,MATCH($B408,'Team forecast'!$B$3:$B$26,0),MATCH(BZ$1,'Team forecast'!$R$2:$BH$2,0))*($BX408)-(1-INDEX('Team forecast'!$R$3:$BH$26,MATCH($B408,'Team forecast'!$B$3:$B$26,0),MATCH(BZ$1,'Team forecast'!$R$2:$BH$2,0)))*(BY408+CH408)*0.01,-5000)</f>
        <v>20198.018837721731</v>
      </c>
      <c r="CA408" s="5">
        <f>MAX(INDEX('Team forecast'!$R$3:$BH$26,MATCH($B408,'Team forecast'!$B$3:$B$26,0),MATCH(CA$1,'Team forecast'!$R$2:$BH$2,0))*$BX408-(1-INDEX('Team forecast'!$R$3:$BH$26,MATCH($B408,'Team forecast'!$B$3:$B$26,0),MATCH(CA$1,'Team forecast'!$R$2:$BH$2,0)))*(BY408+BX408+CH408)*0.01,-5000)</f>
        <v>-5000</v>
      </c>
      <c r="CB408" s="5">
        <f>MAX(INDEX('Team forecast'!$R$3:$BH$26,MATCH($B408,'Team forecast'!$B$3:$B$26,0),MATCH(CB$1,'Team forecast'!$R$2:$BH$2,0))*$BX408-(1-INDEX('Team forecast'!$R$3:$BH$26,MATCH($B408,'Team forecast'!$B$3:$B$26,0),MATCH(CB$1,'Team forecast'!$R$2:$BH$2,0)))*(BY408+BX408*2+CH408)*0.01,0)</f>
        <v>0</v>
      </c>
      <c r="CC408" s="5">
        <v>0</v>
      </c>
      <c r="CD408" s="5">
        <f>+AK408+BD408*Cockpit!$C$3+BW408*Cockpit!$C$3^2+BZ408*Cockpit!$C$3^3+CA408*Cockpit!$C$3^4+CB408*Cockpit!$C$3^5+CC408*Cockpit!$C$3^6</f>
        <v>101768.73557025283</v>
      </c>
      <c r="CE408" s="5"/>
      <c r="CF408" s="5"/>
      <c r="CG408" s="5">
        <v>0</v>
      </c>
      <c r="CH408" s="5">
        <f t="shared" si="445"/>
        <v>4612000</v>
      </c>
      <c r="CI408" s="5">
        <f t="shared" si="446"/>
        <v>4612000</v>
      </c>
      <c r="CJ408" s="1">
        <f t="shared" si="447"/>
        <v>2.1999999999999999E-2</v>
      </c>
      <c r="CK408" s="5">
        <f>RANK(CD408,$CD$2:$CD$622)+COUNTIF($CD$2:$CD408,$CD408)-1</f>
        <v>89</v>
      </c>
      <c r="CL408" s="5">
        <f>RANK(CJ408,$CJ$2:$CJ$622)+COUNTIF($CJ$2:$CJ408,$CJ408)-1</f>
        <v>113</v>
      </c>
    </row>
    <row r="409" spans="1:90" x14ac:dyDescent="0.3">
      <c r="A409" t="str">
        <f>Players!P410</f>
        <v>Pontus Jansson</v>
      </c>
      <c r="B409" t="str">
        <f>Players!G410</f>
        <v>Sweden</v>
      </c>
      <c r="C409" t="str">
        <f>Players!AB410</f>
        <v>Defense</v>
      </c>
      <c r="D409" s="1"/>
      <c r="F409" t="str">
        <f>IFERROR(INDEX(Lookup!B:B,MATCH(INDEX(Players!C:C,MATCH(E409,Players!A:A,0)),Lookup!D:D,0)),"")</f>
        <v/>
      </c>
      <c r="G409">
        <f>IF(Players!AC410=0,10000000,Players!AC410)</f>
        <v>2495000</v>
      </c>
      <c r="H409" s="16">
        <f>INDEX('Team forecast'!$B$2:$AO$26,MATCH('Master data'!$B409,'Team forecast'!$B$2:$B$26,0),MATCH('Master data'!H$1,'Team forecast'!$B$2:$AO$2,0))</f>
        <v>1.3802129553035047</v>
      </c>
      <c r="I409" s="16">
        <f>INDEX('Team forecast'!$B$2:$AO$26,MATCH('Master data'!$B409,'Team forecast'!$B$2:$B$26,0),MATCH('Master data'!I$1,'Team forecast'!$B$2:$AO$2,0))</f>
        <v>0.80039446005056258</v>
      </c>
      <c r="J409" s="16">
        <f>INDEX('Team forecast'!$B$2:$AO$26,MATCH('Master data'!$B409,'Team forecast'!$B$2:$B$26,0),MATCH('Master data'!J$1,'Team forecast'!$B$2:$AO$2,0))</f>
        <v>0.44915175674422908</v>
      </c>
      <c r="K409" s="16">
        <f>INDEX('Team forecast'!$B$2:$AO$26,MATCH('Master data'!$B409,'Team forecast'!$B$2:$B$26,0),MATCH('Master data'!K$1,'Team forecast'!$B$2:$AO$2,0))</f>
        <v>3.9147858368608497</v>
      </c>
      <c r="L409" s="16">
        <f>INDEX('Team forecast'!$B$2:$AO$26,MATCH('Master data'!$B409,'Team forecast'!$B$2:$B$26,0),MATCH('Master data'!L$1,'Team forecast'!$B$2:$AO$2,0))</f>
        <v>2.2377225397188263</v>
      </c>
      <c r="M409">
        <f>IF(Players!BC410=1,95,0)</f>
        <v>0</v>
      </c>
      <c r="N409" s="2">
        <f>Players!BN410</f>
        <v>0</v>
      </c>
      <c r="O409" s="2">
        <f>Players!BO410</f>
        <v>0</v>
      </c>
      <c r="P409" s="2">
        <f>Players!BP410</f>
        <v>0</v>
      </c>
      <c r="Q409" s="2">
        <f>Players!BQ410</f>
        <v>0.23600591715976332</v>
      </c>
      <c r="R409" s="2">
        <f>Players!BR410</f>
        <v>0</v>
      </c>
      <c r="S409" s="2">
        <f t="shared" si="406"/>
        <v>1.3802129553035047</v>
      </c>
      <c r="T409" s="2">
        <f t="shared" si="407"/>
        <v>0.80039446005056258</v>
      </c>
      <c r="U409" s="16">
        <f>INDEX('Team forecast'!$B$2:$AO$26,MATCH('Master data'!$B409,'Team forecast'!$B$2:$B$26,0),MATCH('Master data'!U$1,'Team forecast'!$B$2:$AO$2,0))</f>
        <v>0.52401038286826729</v>
      </c>
      <c r="V409" s="16">
        <f>INDEX('Team forecast'!$B$2:$AO$26,MATCH('Master data'!$B409,'Team forecast'!$B$2:$B$26,0),MATCH('Master data'!V$1,'Team forecast'!$B$2:$AO$2,0))</f>
        <v>0.2774172615184945</v>
      </c>
      <c r="W409" s="16">
        <f>INDEX('Team forecast'!$B$2:$AO$26,MATCH('Master data'!$B409,'Team forecast'!$B$2:$B$26,0),MATCH('Master data'!W$1,'Team forecast'!$B$2:$AO$2,0))</f>
        <v>0.19857235561323819</v>
      </c>
      <c r="X409" s="5">
        <f t="shared" si="408"/>
        <v>-5000</v>
      </c>
      <c r="Y409" s="5">
        <f t="shared" si="409"/>
        <v>0</v>
      </c>
      <c r="Z409" s="5">
        <f t="shared" si="410"/>
        <v>0</v>
      </c>
      <c r="AA409" s="5">
        <f t="shared" si="411"/>
        <v>0</v>
      </c>
      <c r="AB409" s="5">
        <f t="shared" si="412"/>
        <v>0</v>
      </c>
      <c r="AC409" s="5">
        <f t="shared" si="413"/>
        <v>0</v>
      </c>
      <c r="AD409" s="5">
        <f t="shared" si="414"/>
        <v>0</v>
      </c>
      <c r="AE409" s="5">
        <f t="shared" si="415"/>
        <v>22457.587837211453</v>
      </c>
      <c r="AF409" s="5">
        <f t="shared" si="416"/>
        <v>0</v>
      </c>
      <c r="AG409" s="5">
        <f t="shared" si="417"/>
        <v>0</v>
      </c>
      <c r="AH409" s="5">
        <f t="shared" si="418"/>
        <v>0</v>
      </c>
      <c r="AI409" s="5">
        <f t="shared" si="419"/>
        <v>0</v>
      </c>
      <c r="AJ409" s="5">
        <f t="shared" si="420"/>
        <v>0</v>
      </c>
      <c r="AK409" s="5">
        <f>IFERROR(SUM(X409:AJ409),-5000)*((Cockpit!$C$3)^0)</f>
        <v>17457.587837211453</v>
      </c>
      <c r="AL409" s="16">
        <f>INDEX('Team forecast'!$B$2:$AO$26,MATCH('Master data'!$B409,'Team forecast'!$B$2:$B$26,0),MATCH('Master data'!AL$1,'Team forecast'!$B$2:$AO$2,0))</f>
        <v>1.2865954440019862</v>
      </c>
      <c r="AM409" s="16">
        <f>INDEX('Team forecast'!$B$2:$AO$26,MATCH('Master data'!$B409,'Team forecast'!$B$2:$B$26,0),MATCH('Master data'!AM$1,'Team forecast'!$B$2:$AO$2,0))</f>
        <v>1.2414750087215167</v>
      </c>
      <c r="AN409" s="16">
        <f>INDEX('Team forecast'!$B$2:$AO$26,MATCH('Master data'!$B409,'Team forecast'!$B$2:$B$26,0),MATCH('Master data'!AN$1,'Team forecast'!$B$2:$AO$2,0))</f>
        <v>0.28895768833849328</v>
      </c>
      <c r="AO409" s="16">
        <f>INDEX('Team forecast'!$B$2:$AO$26,MATCH('Master data'!$B409,'Team forecast'!$B$2:$B$26,0),MATCH('Master data'!AO$1,'Team forecast'!$B$2:$AO$2,0))</f>
        <v>3.6492525320783611</v>
      </c>
      <c r="AP409" s="16">
        <f>INDEX('Team forecast'!$B$2:$AO$26,MATCH('Master data'!$B409,'Team forecast'!$B$2:$B$26,0),MATCH('Master data'!AP$1,'Team forecast'!$B$2:$AO$2,0))</f>
        <v>3.4708843553693107</v>
      </c>
      <c r="AQ409" s="5">
        <f t="shared" si="421"/>
        <v>-5000</v>
      </c>
      <c r="AR409" s="5">
        <f>INDEX('Team forecast'!$B$2:$AO$26,MATCH('Master data'!$B409,'Team forecast'!$B$2:$B$26,0),MATCH('Master data'!AR$1,'Team forecast'!$B$2:$AO$2,0))*IF(X409&gt;0,25000,0)</f>
        <v>0</v>
      </c>
      <c r="AS409" s="16">
        <f>INDEX('Team forecast'!$B$2:$AO$26,MATCH('Master data'!$B409,'Team forecast'!$B$2:$B$26,0),MATCH('Master data'!AS$1,'Team forecast'!$B$2:$AO$2,0))*IF(X409&gt;0,5000,0)</f>
        <v>0</v>
      </c>
      <c r="AT409" s="16">
        <f>INDEX('Team forecast'!$B$2:$AO$26,MATCH('Master data'!$B409,'Team forecast'!$B$2:$B$26,0),MATCH('Master data'!AT$1,'Team forecast'!$B$2:$AO$2,0))*IF(X409&gt;0,-15000,0)</f>
        <v>0</v>
      </c>
      <c r="AU409" s="5">
        <f t="shared" si="422"/>
        <v>0</v>
      </c>
      <c r="AV409" s="5">
        <f t="shared" si="423"/>
        <v>0</v>
      </c>
      <c r="AW409" s="5">
        <f t="shared" si="424"/>
        <v>0</v>
      </c>
      <c r="AX409" s="5">
        <f t="shared" si="425"/>
        <v>14447.884416924664</v>
      </c>
      <c r="AY409" s="5">
        <f t="shared" si="426"/>
        <v>0</v>
      </c>
      <c r="AZ409" s="5">
        <f t="shared" si="427"/>
        <v>0</v>
      </c>
      <c r="BA409" s="5">
        <f t="shared" si="428"/>
        <v>0</v>
      </c>
      <c r="BB409" s="5">
        <f t="shared" si="429"/>
        <v>0</v>
      </c>
      <c r="BC409" s="5">
        <f t="shared" si="430"/>
        <v>0</v>
      </c>
      <c r="BD409" s="5">
        <f t="shared" si="431"/>
        <v>9447.884416924664</v>
      </c>
      <c r="BE409" s="16">
        <f>INDEX('Team forecast'!$B$2:$AO$26,MATCH('Master data'!$B409,'Team forecast'!$B$2:$B$26,0),MATCH('Master data'!BE$1,'Team forecast'!$B$2:$AO$2,0))</f>
        <v>0</v>
      </c>
      <c r="BF409" s="16">
        <f>INDEX('Team forecast'!$B$2:$AO$26,MATCH('Master data'!$B409,'Team forecast'!$B$2:$B$26,0),MATCH('Master data'!BF$1,'Team forecast'!$B$2:$AO$2,0))</f>
        <v>0</v>
      </c>
      <c r="BG409" s="16">
        <f>INDEX('Team forecast'!$B$2:$AO$26,MATCH('Master data'!$B409,'Team forecast'!$B$2:$B$26,0),MATCH('Master data'!BG$1,'Team forecast'!$B$2:$AO$2,0))</f>
        <v>0</v>
      </c>
      <c r="BH409" s="16">
        <f>INDEX('Team forecast'!$B$2:$AO$26,MATCH('Master data'!$B409,'Team forecast'!$B$2:$B$26,0),MATCH('Master data'!BH$1,'Team forecast'!$B$2:$AO$2,0))</f>
        <v>0</v>
      </c>
      <c r="BI409" s="16">
        <f>INDEX('Team forecast'!$B$2:$AO$26,MATCH('Master data'!$B409,'Team forecast'!$B$2:$B$26,0),MATCH('Master data'!BI$1,'Team forecast'!$B$2:$AO$2,0))</f>
        <v>0</v>
      </c>
      <c r="BJ409" s="5">
        <f t="shared" si="432"/>
        <v>-5000</v>
      </c>
      <c r="BK409" s="5">
        <f>INDEX('Team forecast'!$R$3:$BH$26,MATCH($B409,'Team forecast'!$B$3:$B$26,0),MATCH(BK$1,'Team forecast'!$R$2:$BH$2,0))*IF($X409&gt;0,25000,0)</f>
        <v>0</v>
      </c>
      <c r="BL409" s="5">
        <f>INDEX('Team forecast'!$R$3:$BH$26,MATCH($B409,'Team forecast'!$B$3:$B$26,0),MATCH(BL$1,'Team forecast'!$R$2:$BH$2,0))*IF($X409&gt;0,5000,0)</f>
        <v>0</v>
      </c>
      <c r="BM409" s="5">
        <f>INDEX('Team forecast'!$R$3:$BH$26,MATCH($B409,'Team forecast'!$B$3:$B$26,0),MATCH(BM$1,'Team forecast'!$R$2:$BH$2,0))*IF($X409&gt;0,-15000,0)</f>
        <v>0</v>
      </c>
      <c r="BN409" s="5">
        <f t="shared" si="433"/>
        <v>0</v>
      </c>
      <c r="BO409" s="5">
        <f t="shared" si="434"/>
        <v>0</v>
      </c>
      <c r="BP409" s="5">
        <f t="shared" si="435"/>
        <v>0</v>
      </c>
      <c r="BQ409" s="5">
        <f t="shared" si="436"/>
        <v>0</v>
      </c>
      <c r="BR409" s="5">
        <f t="shared" si="437"/>
        <v>0</v>
      </c>
      <c r="BS409" s="5">
        <f t="shared" si="438"/>
        <v>0</v>
      </c>
      <c r="BT409" s="5">
        <f t="shared" si="439"/>
        <v>0</v>
      </c>
      <c r="BU409" s="5">
        <f t="shared" si="440"/>
        <v>0</v>
      </c>
      <c r="BV409" s="5">
        <f t="shared" si="441"/>
        <v>0</v>
      </c>
      <c r="BW409" s="5">
        <f t="shared" si="442"/>
        <v>0</v>
      </c>
      <c r="BX409" s="5">
        <f t="shared" si="443"/>
        <v>13452.736127068059</v>
      </c>
      <c r="BY409" s="5">
        <f t="shared" si="444"/>
        <v>40358.208381204182</v>
      </c>
      <c r="BZ409" s="5">
        <f>MAX(INDEX('Team forecast'!$R$3:$BH$26,MATCH($B409,'Team forecast'!$B$3:$B$26,0),MATCH(BZ$1,'Team forecast'!$R$2:$BH$2,0))*($BX409)-(1-INDEX('Team forecast'!$R$3:$BH$26,MATCH($B409,'Team forecast'!$B$3:$B$26,0),MATCH(BZ$1,'Team forecast'!$R$2:$BH$2,0)))*(BY409+CH409)*0.01,-5000)</f>
        <v>10.024589965802079</v>
      </c>
      <c r="CA409" s="5">
        <f>MAX(INDEX('Team forecast'!$R$3:$BH$26,MATCH($B409,'Team forecast'!$B$3:$B$26,0),MATCH(CA$1,'Team forecast'!$R$2:$BH$2,0))*$BX409-(1-INDEX('Team forecast'!$R$3:$BH$26,MATCH($B409,'Team forecast'!$B$3:$B$26,0),MATCH(CA$1,'Team forecast'!$R$2:$BH$2,0)))*(BY409+BX409+CH409)*0.01,-5000)</f>
        <v>-5000</v>
      </c>
      <c r="CB409" s="5">
        <f>MAX(INDEX('Team forecast'!$R$3:$BH$26,MATCH($B409,'Team forecast'!$B$3:$B$26,0),MATCH(CB$1,'Team forecast'!$R$2:$BH$2,0))*$BX409-(1-INDEX('Team forecast'!$R$3:$BH$26,MATCH($B409,'Team forecast'!$B$3:$B$26,0),MATCH(CB$1,'Team forecast'!$R$2:$BH$2,0)))*(BY409+BX409*2+CH409)*0.01,0)</f>
        <v>0</v>
      </c>
      <c r="CC409" s="5">
        <v>0</v>
      </c>
      <c r="CD409" s="5">
        <f>+AK409+BD409*Cockpit!$C$3+BW409*Cockpit!$C$3^2+BZ409*Cockpit!$C$3^3+CA409*Cockpit!$C$3^4+CB409*Cockpit!$C$3^5+CC409*Cockpit!$C$3^6</f>
        <v>22771.493376385664</v>
      </c>
      <c r="CE409" s="5"/>
      <c r="CF409" s="5"/>
      <c r="CG409" s="5">
        <v>0</v>
      </c>
      <c r="CH409" s="5">
        <f t="shared" si="445"/>
        <v>2495000</v>
      </c>
      <c r="CI409" s="5">
        <f t="shared" si="446"/>
        <v>2495000</v>
      </c>
      <c r="CJ409" s="1">
        <f t="shared" si="447"/>
        <v>8.9999999999999993E-3</v>
      </c>
      <c r="CK409" s="5">
        <f>RANK(CD409,$CD$2:$CD$622)+COUNTIF($CD$2:$CD409,$CD409)-1</f>
        <v>290</v>
      </c>
      <c r="CL409" s="5">
        <f>RANK(CJ409,$CJ$2:$CJ$622)+COUNTIF($CJ$2:$CJ409,$CJ409)-1</f>
        <v>272</v>
      </c>
    </row>
    <row r="410" spans="1:90" x14ac:dyDescent="0.3">
      <c r="A410" t="str">
        <f>Players!P411</f>
        <v>Andreas Granqvist</v>
      </c>
      <c r="B410" t="str">
        <f>Players!G411</f>
        <v>Sweden</v>
      </c>
      <c r="C410" t="str">
        <f>Players!AB411</f>
        <v>Defense</v>
      </c>
      <c r="D410" s="1"/>
      <c r="F410" t="str">
        <f>IFERROR(INDEX(Lookup!B:B,MATCH(INDEX(Players!C:C,MATCH(E410,Players!A:A,0)),Lookup!D:D,0)),"")</f>
        <v/>
      </c>
      <c r="G410">
        <f>IF(Players!AC411=0,10000000,Players!AC411)</f>
        <v>1995000</v>
      </c>
      <c r="H410" s="16">
        <f>INDEX('Team forecast'!$B$2:$AO$26,MATCH('Master data'!$B410,'Team forecast'!$B$2:$B$26,0),MATCH('Master data'!H$1,'Team forecast'!$B$2:$AO$2,0))</f>
        <v>1.3802129553035047</v>
      </c>
      <c r="I410" s="16">
        <f>INDEX('Team forecast'!$B$2:$AO$26,MATCH('Master data'!$B410,'Team forecast'!$B$2:$B$26,0),MATCH('Master data'!I$1,'Team forecast'!$B$2:$AO$2,0))</f>
        <v>0.80039446005056258</v>
      </c>
      <c r="J410" s="16">
        <f>INDEX('Team forecast'!$B$2:$AO$26,MATCH('Master data'!$B410,'Team forecast'!$B$2:$B$26,0),MATCH('Master data'!J$1,'Team forecast'!$B$2:$AO$2,0))</f>
        <v>0.44915175674422908</v>
      </c>
      <c r="K410" s="16">
        <f>INDEX('Team forecast'!$B$2:$AO$26,MATCH('Master data'!$B410,'Team forecast'!$B$2:$B$26,0),MATCH('Master data'!K$1,'Team forecast'!$B$2:$AO$2,0))</f>
        <v>3.9147858368608497</v>
      </c>
      <c r="L410" s="16">
        <f>INDEX('Team forecast'!$B$2:$AO$26,MATCH('Master data'!$B410,'Team forecast'!$B$2:$B$26,0),MATCH('Master data'!L$1,'Team forecast'!$B$2:$AO$2,0))</f>
        <v>2.2377225397188263</v>
      </c>
      <c r="M410">
        <f>IF(Players!BC411=1,95,0)</f>
        <v>0</v>
      </c>
      <c r="N410" s="2">
        <f>Players!BN411</f>
        <v>0</v>
      </c>
      <c r="O410" s="2">
        <f>Players!BO411</f>
        <v>0</v>
      </c>
      <c r="P410" s="2">
        <f>Players!BP411</f>
        <v>0</v>
      </c>
      <c r="Q410" s="2">
        <f>Players!BQ411</f>
        <v>5.9366754617414245E-2</v>
      </c>
      <c r="R410" s="2">
        <f>Players!BR411</f>
        <v>3.9577836411609502E-2</v>
      </c>
      <c r="S410" s="2">
        <f t="shared" si="406"/>
        <v>1.3802129553035047</v>
      </c>
      <c r="T410" s="2">
        <f t="shared" si="407"/>
        <v>0.80039446005056258</v>
      </c>
      <c r="U410" s="16">
        <f>INDEX('Team forecast'!$B$2:$AO$26,MATCH('Master data'!$B410,'Team forecast'!$B$2:$B$26,0),MATCH('Master data'!U$1,'Team forecast'!$B$2:$AO$2,0))</f>
        <v>0.52401038286826729</v>
      </c>
      <c r="V410" s="16">
        <f>INDEX('Team forecast'!$B$2:$AO$26,MATCH('Master data'!$B410,'Team forecast'!$B$2:$B$26,0),MATCH('Master data'!V$1,'Team forecast'!$B$2:$AO$2,0))</f>
        <v>0.2774172615184945</v>
      </c>
      <c r="W410" s="16">
        <f>INDEX('Team forecast'!$B$2:$AO$26,MATCH('Master data'!$B410,'Team forecast'!$B$2:$B$26,0),MATCH('Master data'!W$1,'Team forecast'!$B$2:$AO$2,0))</f>
        <v>0.19857235561323819</v>
      </c>
      <c r="X410" s="5">
        <f t="shared" si="408"/>
        <v>-5000</v>
      </c>
      <c r="Y410" s="5">
        <f t="shared" si="409"/>
        <v>0</v>
      </c>
      <c r="Z410" s="5">
        <f t="shared" si="410"/>
        <v>0</v>
      </c>
      <c r="AA410" s="5">
        <f t="shared" si="411"/>
        <v>0</v>
      </c>
      <c r="AB410" s="5">
        <f t="shared" si="412"/>
        <v>0</v>
      </c>
      <c r="AC410" s="5">
        <f t="shared" si="413"/>
        <v>0</v>
      </c>
      <c r="AD410" s="5">
        <f t="shared" si="414"/>
        <v>0</v>
      </c>
      <c r="AE410" s="5">
        <f t="shared" si="415"/>
        <v>22457.587837211453</v>
      </c>
      <c r="AF410" s="5">
        <f t="shared" si="416"/>
        <v>0</v>
      </c>
      <c r="AG410" s="5">
        <f t="shared" si="417"/>
        <v>0</v>
      </c>
      <c r="AH410" s="5">
        <f t="shared" si="418"/>
        <v>0</v>
      </c>
      <c r="AI410" s="5">
        <f t="shared" si="419"/>
        <v>0</v>
      </c>
      <c r="AJ410" s="5">
        <f t="shared" si="420"/>
        <v>0</v>
      </c>
      <c r="AK410" s="5">
        <f>IFERROR(SUM(X410:AJ410),-5000)*((Cockpit!$C$3)^0)</f>
        <v>17457.587837211453</v>
      </c>
      <c r="AL410" s="16">
        <f>INDEX('Team forecast'!$B$2:$AO$26,MATCH('Master data'!$B410,'Team forecast'!$B$2:$B$26,0),MATCH('Master data'!AL$1,'Team forecast'!$B$2:$AO$2,0))</f>
        <v>1.2865954440019862</v>
      </c>
      <c r="AM410" s="16">
        <f>INDEX('Team forecast'!$B$2:$AO$26,MATCH('Master data'!$B410,'Team forecast'!$B$2:$B$26,0),MATCH('Master data'!AM$1,'Team forecast'!$B$2:$AO$2,0))</f>
        <v>1.2414750087215167</v>
      </c>
      <c r="AN410" s="16">
        <f>INDEX('Team forecast'!$B$2:$AO$26,MATCH('Master data'!$B410,'Team forecast'!$B$2:$B$26,0),MATCH('Master data'!AN$1,'Team forecast'!$B$2:$AO$2,0))</f>
        <v>0.28895768833849328</v>
      </c>
      <c r="AO410" s="16">
        <f>INDEX('Team forecast'!$B$2:$AO$26,MATCH('Master data'!$B410,'Team forecast'!$B$2:$B$26,0),MATCH('Master data'!AO$1,'Team forecast'!$B$2:$AO$2,0))</f>
        <v>3.6492525320783611</v>
      </c>
      <c r="AP410" s="16">
        <f>INDEX('Team forecast'!$B$2:$AO$26,MATCH('Master data'!$B410,'Team forecast'!$B$2:$B$26,0),MATCH('Master data'!AP$1,'Team forecast'!$B$2:$AO$2,0))</f>
        <v>3.4708843553693107</v>
      </c>
      <c r="AQ410" s="5">
        <f t="shared" si="421"/>
        <v>-5000</v>
      </c>
      <c r="AR410" s="5">
        <f>INDEX('Team forecast'!$B$2:$AO$26,MATCH('Master data'!$B410,'Team forecast'!$B$2:$B$26,0),MATCH('Master data'!AR$1,'Team forecast'!$B$2:$AO$2,0))*IF(X410&gt;0,25000,0)</f>
        <v>0</v>
      </c>
      <c r="AS410" s="16">
        <f>INDEX('Team forecast'!$B$2:$AO$26,MATCH('Master data'!$B410,'Team forecast'!$B$2:$B$26,0),MATCH('Master data'!AS$1,'Team forecast'!$B$2:$AO$2,0))*IF(X410&gt;0,5000,0)</f>
        <v>0</v>
      </c>
      <c r="AT410" s="16">
        <f>INDEX('Team forecast'!$B$2:$AO$26,MATCH('Master data'!$B410,'Team forecast'!$B$2:$B$26,0),MATCH('Master data'!AT$1,'Team forecast'!$B$2:$AO$2,0))*IF(X410&gt;0,-15000,0)</f>
        <v>0</v>
      </c>
      <c r="AU410" s="5">
        <f t="shared" si="422"/>
        <v>0</v>
      </c>
      <c r="AV410" s="5">
        <f t="shared" si="423"/>
        <v>0</v>
      </c>
      <c r="AW410" s="5">
        <f t="shared" si="424"/>
        <v>0</v>
      </c>
      <c r="AX410" s="5">
        <f t="shared" si="425"/>
        <v>14447.884416924664</v>
      </c>
      <c r="AY410" s="5">
        <f t="shared" si="426"/>
        <v>0</v>
      </c>
      <c r="AZ410" s="5">
        <f t="shared" si="427"/>
        <v>0</v>
      </c>
      <c r="BA410" s="5">
        <f t="shared" si="428"/>
        <v>0</v>
      </c>
      <c r="BB410" s="5">
        <f t="shared" si="429"/>
        <v>0</v>
      </c>
      <c r="BC410" s="5">
        <f t="shared" si="430"/>
        <v>0</v>
      </c>
      <c r="BD410" s="5">
        <f t="shared" si="431"/>
        <v>9447.884416924664</v>
      </c>
      <c r="BE410" s="16">
        <f>INDEX('Team forecast'!$B$2:$AO$26,MATCH('Master data'!$B410,'Team forecast'!$B$2:$B$26,0),MATCH('Master data'!BE$1,'Team forecast'!$B$2:$AO$2,0))</f>
        <v>0</v>
      </c>
      <c r="BF410" s="16">
        <f>INDEX('Team forecast'!$B$2:$AO$26,MATCH('Master data'!$B410,'Team forecast'!$B$2:$B$26,0),MATCH('Master data'!BF$1,'Team forecast'!$B$2:$AO$2,0))</f>
        <v>0</v>
      </c>
      <c r="BG410" s="16">
        <f>INDEX('Team forecast'!$B$2:$AO$26,MATCH('Master data'!$B410,'Team forecast'!$B$2:$B$26,0),MATCH('Master data'!BG$1,'Team forecast'!$B$2:$AO$2,0))</f>
        <v>0</v>
      </c>
      <c r="BH410" s="16">
        <f>INDEX('Team forecast'!$B$2:$AO$26,MATCH('Master data'!$B410,'Team forecast'!$B$2:$B$26,0),MATCH('Master data'!BH$1,'Team forecast'!$B$2:$AO$2,0))</f>
        <v>0</v>
      </c>
      <c r="BI410" s="16">
        <f>INDEX('Team forecast'!$B$2:$AO$26,MATCH('Master data'!$B410,'Team forecast'!$B$2:$B$26,0),MATCH('Master data'!BI$1,'Team forecast'!$B$2:$AO$2,0))</f>
        <v>0</v>
      </c>
      <c r="BJ410" s="5">
        <f t="shared" si="432"/>
        <v>-5000</v>
      </c>
      <c r="BK410" s="5">
        <f>INDEX('Team forecast'!$R$3:$BH$26,MATCH($B410,'Team forecast'!$B$3:$B$26,0),MATCH(BK$1,'Team forecast'!$R$2:$BH$2,0))*IF($X410&gt;0,25000,0)</f>
        <v>0</v>
      </c>
      <c r="BL410" s="5">
        <f>INDEX('Team forecast'!$R$3:$BH$26,MATCH($B410,'Team forecast'!$B$3:$B$26,0),MATCH(BL$1,'Team forecast'!$R$2:$BH$2,0))*IF($X410&gt;0,5000,0)</f>
        <v>0</v>
      </c>
      <c r="BM410" s="5">
        <f>INDEX('Team forecast'!$R$3:$BH$26,MATCH($B410,'Team forecast'!$B$3:$B$26,0),MATCH(BM$1,'Team forecast'!$R$2:$BH$2,0))*IF($X410&gt;0,-15000,0)</f>
        <v>0</v>
      </c>
      <c r="BN410" s="5">
        <f t="shared" si="433"/>
        <v>0</v>
      </c>
      <c r="BO410" s="5">
        <f t="shared" si="434"/>
        <v>0</v>
      </c>
      <c r="BP410" s="5">
        <f t="shared" si="435"/>
        <v>0</v>
      </c>
      <c r="BQ410" s="5">
        <f t="shared" si="436"/>
        <v>0</v>
      </c>
      <c r="BR410" s="5">
        <f t="shared" si="437"/>
        <v>0</v>
      </c>
      <c r="BS410" s="5">
        <f t="shared" si="438"/>
        <v>0</v>
      </c>
      <c r="BT410" s="5">
        <f t="shared" si="439"/>
        <v>0</v>
      </c>
      <c r="BU410" s="5">
        <f t="shared" si="440"/>
        <v>0</v>
      </c>
      <c r="BV410" s="5">
        <f t="shared" si="441"/>
        <v>0</v>
      </c>
      <c r="BW410" s="5">
        <f t="shared" si="442"/>
        <v>0</v>
      </c>
      <c r="BX410" s="5">
        <f t="shared" si="443"/>
        <v>13452.736127068059</v>
      </c>
      <c r="BY410" s="5">
        <f t="shared" si="444"/>
        <v>40358.208381204182</v>
      </c>
      <c r="BZ410" s="5">
        <f>MAX(INDEX('Team forecast'!$R$3:$BH$26,MATCH($B410,'Team forecast'!$B$3:$B$26,0),MATCH(BZ$1,'Team forecast'!$R$2:$BH$2,0))*($BX410)-(1-INDEX('Team forecast'!$R$3:$BH$26,MATCH($B410,'Team forecast'!$B$3:$B$26,0),MATCH(BZ$1,'Team forecast'!$R$2:$BH$2,0)))*(BY410+CH410)*0.01,-5000)</f>
        <v>1742.0507337566532</v>
      </c>
      <c r="CA410" s="5">
        <f>MAX(INDEX('Team forecast'!$R$3:$BH$26,MATCH($B410,'Team forecast'!$B$3:$B$26,0),MATCH(CA$1,'Team forecast'!$R$2:$BH$2,0))*$BX410-(1-INDEX('Team forecast'!$R$3:$BH$26,MATCH($B410,'Team forecast'!$B$3:$B$26,0),MATCH(CA$1,'Team forecast'!$R$2:$BH$2,0)))*(BY410+BX410+CH410)*0.01,-5000)</f>
        <v>-5000</v>
      </c>
      <c r="CB410" s="5">
        <f>MAX(INDEX('Team forecast'!$R$3:$BH$26,MATCH($B410,'Team forecast'!$B$3:$B$26,0),MATCH(CB$1,'Team forecast'!$R$2:$BH$2,0))*$BX410-(1-INDEX('Team forecast'!$R$3:$BH$26,MATCH($B410,'Team forecast'!$B$3:$B$26,0),MATCH(CB$1,'Team forecast'!$R$2:$BH$2,0)))*(BY410+BX410*2+CH410)*0.01,0)</f>
        <v>0</v>
      </c>
      <c r="CC410" s="5">
        <v>0</v>
      </c>
      <c r="CD410" s="5">
        <f>+AK410+BD410*Cockpit!$C$3+BW410*Cockpit!$C$3^2+BZ410*Cockpit!$C$3^3+CA410*Cockpit!$C$3^4+CB410*Cockpit!$C$3^5+CC410*Cockpit!$C$3^6</f>
        <v>23284.686307879252</v>
      </c>
      <c r="CE410" s="5"/>
      <c r="CF410" s="5"/>
      <c r="CG410" s="5">
        <v>0</v>
      </c>
      <c r="CH410" s="5">
        <f t="shared" si="445"/>
        <v>1995000</v>
      </c>
      <c r="CI410" s="5">
        <f t="shared" si="446"/>
        <v>1995000</v>
      </c>
      <c r="CJ410" s="1">
        <f t="shared" si="447"/>
        <v>1.2E-2</v>
      </c>
      <c r="CK410" s="5">
        <f>RANK(CD410,$CD$2:$CD$622)+COUNTIF($CD$2:$CD410,$CD410)-1</f>
        <v>289</v>
      </c>
      <c r="CL410" s="5">
        <f>RANK(CJ410,$CJ$2:$CJ$622)+COUNTIF($CJ$2:$CJ410,$CJ410)-1</f>
        <v>211</v>
      </c>
    </row>
    <row r="411" spans="1:90" x14ac:dyDescent="0.3">
      <c r="A411" t="str">
        <f>Players!P412</f>
        <v>Ludwig Augustinsson</v>
      </c>
      <c r="B411" t="str">
        <f>Players!G412</f>
        <v>Sweden</v>
      </c>
      <c r="C411" t="str">
        <f>Players!AB412</f>
        <v>Defense</v>
      </c>
      <c r="D411" s="1"/>
      <c r="F411" t="str">
        <f>IFERROR(INDEX(Lookup!B:B,MATCH(INDEX(Players!C:C,MATCH(E411,Players!A:A,0)),Lookup!D:D,0)),"")</f>
        <v/>
      </c>
      <c r="G411">
        <f>IF(Players!AC412=0,10000000,Players!AC412)</f>
        <v>3562000</v>
      </c>
      <c r="H411" s="16">
        <f>INDEX('Team forecast'!$B$2:$AO$26,MATCH('Master data'!$B411,'Team forecast'!$B$2:$B$26,0),MATCH('Master data'!H$1,'Team forecast'!$B$2:$AO$2,0))</f>
        <v>1.3802129553035047</v>
      </c>
      <c r="I411" s="16">
        <f>INDEX('Team forecast'!$B$2:$AO$26,MATCH('Master data'!$B411,'Team forecast'!$B$2:$B$26,0),MATCH('Master data'!I$1,'Team forecast'!$B$2:$AO$2,0))</f>
        <v>0.80039446005056258</v>
      </c>
      <c r="J411" s="16">
        <f>INDEX('Team forecast'!$B$2:$AO$26,MATCH('Master data'!$B411,'Team forecast'!$B$2:$B$26,0),MATCH('Master data'!J$1,'Team forecast'!$B$2:$AO$2,0))</f>
        <v>0.44915175674422908</v>
      </c>
      <c r="K411" s="16">
        <f>INDEX('Team forecast'!$B$2:$AO$26,MATCH('Master data'!$B411,'Team forecast'!$B$2:$B$26,0),MATCH('Master data'!K$1,'Team forecast'!$B$2:$AO$2,0))</f>
        <v>3.9147858368608497</v>
      </c>
      <c r="L411" s="16">
        <f>INDEX('Team forecast'!$B$2:$AO$26,MATCH('Master data'!$B411,'Team forecast'!$B$2:$B$26,0),MATCH('Master data'!L$1,'Team forecast'!$B$2:$AO$2,0))</f>
        <v>2.2377225397188263</v>
      </c>
      <c r="M411">
        <f>IF(Players!BC412=1,95,0)</f>
        <v>95</v>
      </c>
      <c r="N411" s="2">
        <f>Players!BN412</f>
        <v>1.6989901726117172E-2</v>
      </c>
      <c r="O411" s="2">
        <f>Players!BO412</f>
        <v>0.10543447512013231</v>
      </c>
      <c r="P411" s="2">
        <f>Players!BP412</f>
        <v>4.4998522889502464E-2</v>
      </c>
      <c r="Q411" s="2">
        <f>Players!BQ412</f>
        <v>9.1836734693877556E-2</v>
      </c>
      <c r="R411" s="2">
        <f>Players!BR412</f>
        <v>0</v>
      </c>
      <c r="S411" s="2">
        <f t="shared" si="406"/>
        <v>1.3802129553035047</v>
      </c>
      <c r="T411" s="2">
        <f t="shared" si="407"/>
        <v>0.80039446005056258</v>
      </c>
      <c r="U411" s="16">
        <f>INDEX('Team forecast'!$B$2:$AO$26,MATCH('Master data'!$B411,'Team forecast'!$B$2:$B$26,0),MATCH('Master data'!U$1,'Team forecast'!$B$2:$AO$2,0))</f>
        <v>0.52401038286826729</v>
      </c>
      <c r="V411" s="16">
        <f>INDEX('Team forecast'!$B$2:$AO$26,MATCH('Master data'!$B411,'Team forecast'!$B$2:$B$26,0),MATCH('Master data'!V$1,'Team forecast'!$B$2:$AO$2,0))</f>
        <v>0.2774172615184945</v>
      </c>
      <c r="W411" s="16">
        <f>INDEX('Team forecast'!$B$2:$AO$26,MATCH('Master data'!$B411,'Team forecast'!$B$2:$B$26,0),MATCH('Master data'!W$1,'Team forecast'!$B$2:$AO$2,0))</f>
        <v>0.19857235561323819</v>
      </c>
      <c r="X411" s="5">
        <f t="shared" si="408"/>
        <v>7000</v>
      </c>
      <c r="Y411" s="5">
        <f t="shared" si="409"/>
        <v>13100.259571706682</v>
      </c>
      <c r="Z411" s="5">
        <f t="shared" si="410"/>
        <v>1387.0863075924724</v>
      </c>
      <c r="AA411" s="5">
        <f t="shared" si="411"/>
        <v>-2978.585334198573</v>
      </c>
      <c r="AB411" s="5">
        <f t="shared" si="412"/>
        <v>3517.4523707580447</v>
      </c>
      <c r="AC411" s="5">
        <f t="shared" si="413"/>
        <v>7276.1014248215824</v>
      </c>
      <c r="AD411" s="5">
        <f t="shared" si="414"/>
        <v>1761.59580087483</v>
      </c>
      <c r="AE411" s="5">
        <f t="shared" si="415"/>
        <v>22457.587837211453</v>
      </c>
      <c r="AF411" s="5">
        <f t="shared" si="416"/>
        <v>0</v>
      </c>
      <c r="AG411" s="5">
        <f t="shared" si="417"/>
        <v>-1836.7346938775511</v>
      </c>
      <c r="AH411" s="5">
        <f t="shared" si="418"/>
        <v>0</v>
      </c>
      <c r="AI411" s="5">
        <f t="shared" si="419"/>
        <v>13802.129553035047</v>
      </c>
      <c r="AJ411" s="5">
        <f t="shared" si="420"/>
        <v>-6403.1556804045003</v>
      </c>
      <c r="AK411" s="5">
        <f>IFERROR(SUM(X411:AJ411),-5000)*((Cockpit!$C$3)^0)</f>
        <v>59083.737157519485</v>
      </c>
      <c r="AL411" s="16">
        <f>INDEX('Team forecast'!$B$2:$AO$26,MATCH('Master data'!$B411,'Team forecast'!$B$2:$B$26,0),MATCH('Master data'!AL$1,'Team forecast'!$B$2:$AO$2,0))</f>
        <v>1.2865954440019862</v>
      </c>
      <c r="AM411" s="16">
        <f>INDEX('Team forecast'!$B$2:$AO$26,MATCH('Master data'!$B411,'Team forecast'!$B$2:$B$26,0),MATCH('Master data'!AM$1,'Team forecast'!$B$2:$AO$2,0))</f>
        <v>1.2414750087215167</v>
      </c>
      <c r="AN411" s="16">
        <f>INDEX('Team forecast'!$B$2:$AO$26,MATCH('Master data'!$B411,'Team forecast'!$B$2:$B$26,0),MATCH('Master data'!AN$1,'Team forecast'!$B$2:$AO$2,0))</f>
        <v>0.28895768833849328</v>
      </c>
      <c r="AO411" s="16">
        <f>INDEX('Team forecast'!$B$2:$AO$26,MATCH('Master data'!$B411,'Team forecast'!$B$2:$B$26,0),MATCH('Master data'!AO$1,'Team forecast'!$B$2:$AO$2,0))</f>
        <v>3.6492525320783611</v>
      </c>
      <c r="AP411" s="16">
        <f>INDEX('Team forecast'!$B$2:$AO$26,MATCH('Master data'!$B411,'Team forecast'!$B$2:$B$26,0),MATCH('Master data'!AP$1,'Team forecast'!$B$2:$AO$2,0))</f>
        <v>3.4708843553693107</v>
      </c>
      <c r="AQ411" s="5">
        <f t="shared" si="421"/>
        <v>7000</v>
      </c>
      <c r="AR411" s="5">
        <f>INDEX('Team forecast'!$B$2:$AO$26,MATCH('Master data'!$B411,'Team forecast'!$B$2:$B$26,0),MATCH('Master data'!AR$1,'Team forecast'!$B$2:$AO$2,0))*IF(X411&gt;0,25000,0)</f>
        <v>9391.1248710010332</v>
      </c>
      <c r="AS411" s="16">
        <f>INDEX('Team forecast'!$B$2:$AO$26,MATCH('Master data'!$B411,'Team forecast'!$B$2:$B$26,0),MATCH('Master data'!AS$1,'Team forecast'!$B$2:$AO$2,0))*IF(X411&gt;0,5000,0)</f>
        <v>1444.7884416924664</v>
      </c>
      <c r="AT411" s="16">
        <f>INDEX('Team forecast'!$B$2:$AO$26,MATCH('Master data'!$B411,'Team forecast'!$B$2:$B$26,0),MATCH('Master data'!AT$1,'Team forecast'!$B$2:$AO$2,0))*IF(X411&gt;0,-15000,0)</f>
        <v>-5030.9597523219827</v>
      </c>
      <c r="AU411" s="5">
        <f t="shared" si="422"/>
        <v>3278.869523229575</v>
      </c>
      <c r="AV411" s="5">
        <f t="shared" si="423"/>
        <v>6782.5757665151496</v>
      </c>
      <c r="AW411" s="5">
        <f t="shared" si="424"/>
        <v>1642.1097359430296</v>
      </c>
      <c r="AX411" s="5">
        <f t="shared" si="425"/>
        <v>14447.884416924664</v>
      </c>
      <c r="AY411" s="5">
        <f t="shared" si="426"/>
        <v>0</v>
      </c>
      <c r="AZ411" s="5">
        <f t="shared" si="427"/>
        <v>-1836.7346938775511</v>
      </c>
      <c r="BA411" s="5">
        <f t="shared" si="428"/>
        <v>0</v>
      </c>
      <c r="BB411" s="5">
        <f t="shared" si="429"/>
        <v>12865.954440019863</v>
      </c>
      <c r="BC411" s="5">
        <f t="shared" si="430"/>
        <v>-9931.8000697721345</v>
      </c>
      <c r="BD411" s="5">
        <f t="shared" si="431"/>
        <v>40053.812679354116</v>
      </c>
      <c r="BE411" s="16">
        <f>INDEX('Team forecast'!$B$2:$AO$26,MATCH('Master data'!$B411,'Team forecast'!$B$2:$B$26,0),MATCH('Master data'!BE$1,'Team forecast'!$B$2:$AO$2,0))</f>
        <v>0</v>
      </c>
      <c r="BF411" s="16">
        <f>INDEX('Team forecast'!$B$2:$AO$26,MATCH('Master data'!$B411,'Team forecast'!$B$2:$B$26,0),MATCH('Master data'!BF$1,'Team forecast'!$B$2:$AO$2,0))</f>
        <v>0</v>
      </c>
      <c r="BG411" s="16">
        <f>INDEX('Team forecast'!$B$2:$AO$26,MATCH('Master data'!$B411,'Team forecast'!$B$2:$B$26,0),MATCH('Master data'!BG$1,'Team forecast'!$B$2:$AO$2,0))</f>
        <v>0</v>
      </c>
      <c r="BH411" s="16">
        <f>INDEX('Team forecast'!$B$2:$AO$26,MATCH('Master data'!$B411,'Team forecast'!$B$2:$B$26,0),MATCH('Master data'!BH$1,'Team forecast'!$B$2:$AO$2,0))</f>
        <v>0</v>
      </c>
      <c r="BI411" s="16">
        <f>INDEX('Team forecast'!$B$2:$AO$26,MATCH('Master data'!$B411,'Team forecast'!$B$2:$B$26,0),MATCH('Master data'!BI$1,'Team forecast'!$B$2:$AO$2,0))</f>
        <v>0</v>
      </c>
      <c r="BJ411" s="5">
        <f t="shared" si="432"/>
        <v>7000</v>
      </c>
      <c r="BK411" s="5">
        <f>INDEX('Team forecast'!$R$3:$BH$26,MATCH($B411,'Team forecast'!$B$3:$B$26,0),MATCH(BK$1,'Team forecast'!$R$2:$BH$2,0))*IF($X411&gt;0,25000,0)</f>
        <v>0</v>
      </c>
      <c r="BL411" s="5">
        <f>INDEX('Team forecast'!$R$3:$BH$26,MATCH($B411,'Team forecast'!$B$3:$B$26,0),MATCH(BL$1,'Team forecast'!$R$2:$BH$2,0))*IF($X411&gt;0,5000,0)</f>
        <v>0</v>
      </c>
      <c r="BM411" s="5">
        <f>INDEX('Team forecast'!$R$3:$BH$26,MATCH($B411,'Team forecast'!$B$3:$B$26,0),MATCH(BM$1,'Team forecast'!$R$2:$BH$2,0))*IF($X411&gt;0,-15000,0)</f>
        <v>0</v>
      </c>
      <c r="BN411" s="5">
        <f t="shared" si="433"/>
        <v>0</v>
      </c>
      <c r="BO411" s="5">
        <f t="shared" si="434"/>
        <v>0</v>
      </c>
      <c r="BP411" s="5">
        <f t="shared" si="435"/>
        <v>0</v>
      </c>
      <c r="BQ411" s="5">
        <f t="shared" si="436"/>
        <v>0</v>
      </c>
      <c r="BR411" s="5">
        <f t="shared" si="437"/>
        <v>0</v>
      </c>
      <c r="BS411" s="5">
        <f t="shared" si="438"/>
        <v>-1836.7346938775511</v>
      </c>
      <c r="BT411" s="5">
        <f t="shared" si="439"/>
        <v>0</v>
      </c>
      <c r="BU411" s="5">
        <f t="shared" si="440"/>
        <v>0</v>
      </c>
      <c r="BV411" s="5">
        <f t="shared" si="441"/>
        <v>0</v>
      </c>
      <c r="BW411" s="5">
        <f t="shared" si="442"/>
        <v>0</v>
      </c>
      <c r="BX411" s="5">
        <f t="shared" si="443"/>
        <v>49568.7749184368</v>
      </c>
      <c r="BY411" s="5">
        <f t="shared" si="444"/>
        <v>148706.3247553104</v>
      </c>
      <c r="BZ411" s="5">
        <f>MAX(INDEX('Team forecast'!$R$3:$BH$26,MATCH($B411,'Team forecast'!$B$3:$B$26,0),MATCH(BZ$1,'Team forecast'!$R$2:$BH$2,0))*($BX411)-(1-INDEX('Team forecast'!$R$3:$BH$26,MATCH($B411,'Team forecast'!$B$3:$B$26,0),MATCH(BZ$1,'Team forecast'!$R$2:$BH$2,0)))*(BY411+CH411)*0.01,-5000)</f>
        <v>19543.81137074095</v>
      </c>
      <c r="CA411" s="5">
        <f>MAX(INDEX('Team forecast'!$R$3:$BH$26,MATCH($B411,'Team forecast'!$B$3:$B$26,0),MATCH(CA$1,'Team forecast'!$R$2:$BH$2,0))*$BX411-(1-INDEX('Team forecast'!$R$3:$BH$26,MATCH($B411,'Team forecast'!$B$3:$B$26,0),MATCH(CA$1,'Team forecast'!$R$2:$BH$2,0)))*(BY411+BX411+CH411)*0.01,-5000)</f>
        <v>-5000</v>
      </c>
      <c r="CB411" s="5">
        <f>MAX(INDEX('Team forecast'!$R$3:$BH$26,MATCH($B411,'Team forecast'!$B$3:$B$26,0),MATCH(CB$1,'Team forecast'!$R$2:$BH$2,0))*$BX411-(1-INDEX('Team forecast'!$R$3:$BH$26,MATCH($B411,'Team forecast'!$B$3:$B$26,0),MATCH(CB$1,'Team forecast'!$R$2:$BH$2,0)))*(BY411+BX411*2+CH411)*0.01,0)</f>
        <v>0</v>
      </c>
      <c r="CC411" s="5">
        <v>0</v>
      </c>
      <c r="CD411" s="5">
        <f>+AK411+BD411*Cockpit!$C$3+BW411*Cockpit!$C$3^2+BZ411*Cockpit!$C$3^3+CA411*Cockpit!$C$3^4+CB411*Cockpit!$C$3^5+CC411*Cockpit!$C$3^6</f>
        <v>90589.383547431891</v>
      </c>
      <c r="CE411" s="5"/>
      <c r="CF411" s="5"/>
      <c r="CG411" s="5">
        <v>0</v>
      </c>
      <c r="CH411" s="5">
        <f t="shared" si="445"/>
        <v>3562000</v>
      </c>
      <c r="CI411" s="5">
        <f t="shared" si="446"/>
        <v>3562000</v>
      </c>
      <c r="CJ411" s="1">
        <f t="shared" si="447"/>
        <v>2.5000000000000001E-2</v>
      </c>
      <c r="CK411" s="5">
        <f>RANK(CD411,$CD$2:$CD$622)+COUNTIF($CD$2:$CD411,$CD411)-1</f>
        <v>99</v>
      </c>
      <c r="CL411" s="5">
        <f>RANK(CJ411,$CJ$2:$CJ$622)+COUNTIF($CJ$2:$CJ411,$CJ411)-1</f>
        <v>88</v>
      </c>
    </row>
    <row r="412" spans="1:90" x14ac:dyDescent="0.3">
      <c r="A412" t="str">
        <f>Players!P413</f>
        <v>Victor Lindelöf</v>
      </c>
      <c r="B412" t="str">
        <f>Players!G413</f>
        <v>Sweden</v>
      </c>
      <c r="C412" t="str">
        <f>Players!AB413</f>
        <v>Defense</v>
      </c>
      <c r="D412" s="1"/>
      <c r="F412" t="str">
        <f>IFERROR(INDEX(Lookup!B:B,MATCH(INDEX(Players!C:C,MATCH(E412,Players!A:A,0)),Lookup!D:D,0)),"")</f>
        <v/>
      </c>
      <c r="G412">
        <f>IF(Players!AC413=0,10000000,Players!AC413)</f>
        <v>3595000</v>
      </c>
      <c r="H412" s="16">
        <f>INDEX('Team forecast'!$B$2:$AO$26,MATCH('Master data'!$B412,'Team forecast'!$B$2:$B$26,0),MATCH('Master data'!H$1,'Team forecast'!$B$2:$AO$2,0))</f>
        <v>1.3802129553035047</v>
      </c>
      <c r="I412" s="16">
        <f>INDEX('Team forecast'!$B$2:$AO$26,MATCH('Master data'!$B412,'Team forecast'!$B$2:$B$26,0),MATCH('Master data'!I$1,'Team forecast'!$B$2:$AO$2,0))</f>
        <v>0.80039446005056258</v>
      </c>
      <c r="J412" s="16">
        <f>INDEX('Team forecast'!$B$2:$AO$26,MATCH('Master data'!$B412,'Team forecast'!$B$2:$B$26,0),MATCH('Master data'!J$1,'Team forecast'!$B$2:$AO$2,0))</f>
        <v>0.44915175674422908</v>
      </c>
      <c r="K412" s="16">
        <f>INDEX('Team forecast'!$B$2:$AO$26,MATCH('Master data'!$B412,'Team forecast'!$B$2:$B$26,0),MATCH('Master data'!K$1,'Team forecast'!$B$2:$AO$2,0))</f>
        <v>3.9147858368608497</v>
      </c>
      <c r="L412" s="16">
        <f>INDEX('Team forecast'!$B$2:$AO$26,MATCH('Master data'!$B412,'Team forecast'!$B$2:$B$26,0),MATCH('Master data'!L$1,'Team forecast'!$B$2:$AO$2,0))</f>
        <v>2.2377225397188263</v>
      </c>
      <c r="M412">
        <f>IF(Players!BC413=1,95,0)</f>
        <v>95</v>
      </c>
      <c r="N412" s="2">
        <f>Players!BN413</f>
        <v>4.9794877902274985E-2</v>
      </c>
      <c r="O412" s="2">
        <f>Players!BO413</f>
        <v>4.1639639773152673E-2</v>
      </c>
      <c r="P412" s="2">
        <f>Players!BP413</f>
        <v>6.8211217991821218E-3</v>
      </c>
      <c r="Q412" s="2">
        <f>Players!BQ413</f>
        <v>0.25</v>
      </c>
      <c r="R412" s="2">
        <f>Players!BR413</f>
        <v>0</v>
      </c>
      <c r="S412" s="2">
        <f t="shared" si="406"/>
        <v>1.3802129553035047</v>
      </c>
      <c r="T412" s="2">
        <f t="shared" si="407"/>
        <v>0.80039446005056258</v>
      </c>
      <c r="U412" s="16">
        <f>INDEX('Team forecast'!$B$2:$AO$26,MATCH('Master data'!$B412,'Team forecast'!$B$2:$B$26,0),MATCH('Master data'!U$1,'Team forecast'!$B$2:$AO$2,0))</f>
        <v>0.52401038286826729</v>
      </c>
      <c r="V412" s="16">
        <f>INDEX('Team forecast'!$B$2:$AO$26,MATCH('Master data'!$B412,'Team forecast'!$B$2:$B$26,0),MATCH('Master data'!V$1,'Team forecast'!$B$2:$AO$2,0))</f>
        <v>0.2774172615184945</v>
      </c>
      <c r="W412" s="16">
        <f>INDEX('Team forecast'!$B$2:$AO$26,MATCH('Master data'!$B412,'Team forecast'!$B$2:$B$26,0),MATCH('Master data'!W$1,'Team forecast'!$B$2:$AO$2,0))</f>
        <v>0.19857235561323819</v>
      </c>
      <c r="X412" s="5">
        <f t="shared" si="408"/>
        <v>7000</v>
      </c>
      <c r="Y412" s="5">
        <f t="shared" si="409"/>
        <v>13100.259571706682</v>
      </c>
      <c r="Z412" s="5">
        <f t="shared" si="410"/>
        <v>1387.0863075924724</v>
      </c>
      <c r="AA412" s="5">
        <f t="shared" si="411"/>
        <v>-2978.585334198573</v>
      </c>
      <c r="AB412" s="5">
        <f t="shared" si="412"/>
        <v>10309.130338271421</v>
      </c>
      <c r="AC412" s="5">
        <f t="shared" si="413"/>
        <v>2873.5785134538205</v>
      </c>
      <c r="AD412" s="5">
        <f t="shared" si="414"/>
        <v>267.03231010940965</v>
      </c>
      <c r="AE412" s="5">
        <f t="shared" si="415"/>
        <v>22457.587837211453</v>
      </c>
      <c r="AF412" s="5">
        <f t="shared" si="416"/>
        <v>0</v>
      </c>
      <c r="AG412" s="5">
        <f t="shared" si="417"/>
        <v>-5000</v>
      </c>
      <c r="AH412" s="5">
        <f t="shared" si="418"/>
        <v>0</v>
      </c>
      <c r="AI412" s="5">
        <f t="shared" si="419"/>
        <v>13802.129553035047</v>
      </c>
      <c r="AJ412" s="5">
        <f t="shared" si="420"/>
        <v>-6403.1556804045003</v>
      </c>
      <c r="AK412" s="5">
        <f>IFERROR(SUM(X412:AJ412),-5000)*((Cockpit!$C$3)^0)</f>
        <v>56815.06341677723</v>
      </c>
      <c r="AL412" s="16">
        <f>INDEX('Team forecast'!$B$2:$AO$26,MATCH('Master data'!$B412,'Team forecast'!$B$2:$B$26,0),MATCH('Master data'!AL$1,'Team forecast'!$B$2:$AO$2,0))</f>
        <v>1.2865954440019862</v>
      </c>
      <c r="AM412" s="16">
        <f>INDEX('Team forecast'!$B$2:$AO$26,MATCH('Master data'!$B412,'Team forecast'!$B$2:$B$26,0),MATCH('Master data'!AM$1,'Team forecast'!$B$2:$AO$2,0))</f>
        <v>1.2414750087215167</v>
      </c>
      <c r="AN412" s="16">
        <f>INDEX('Team forecast'!$B$2:$AO$26,MATCH('Master data'!$B412,'Team forecast'!$B$2:$B$26,0),MATCH('Master data'!AN$1,'Team forecast'!$B$2:$AO$2,0))</f>
        <v>0.28895768833849328</v>
      </c>
      <c r="AO412" s="16">
        <f>INDEX('Team forecast'!$B$2:$AO$26,MATCH('Master data'!$B412,'Team forecast'!$B$2:$B$26,0),MATCH('Master data'!AO$1,'Team forecast'!$B$2:$AO$2,0))</f>
        <v>3.6492525320783611</v>
      </c>
      <c r="AP412" s="16">
        <f>INDEX('Team forecast'!$B$2:$AO$26,MATCH('Master data'!$B412,'Team forecast'!$B$2:$B$26,0),MATCH('Master data'!AP$1,'Team forecast'!$B$2:$AO$2,0))</f>
        <v>3.4708843553693107</v>
      </c>
      <c r="AQ412" s="5">
        <f t="shared" si="421"/>
        <v>7000</v>
      </c>
      <c r="AR412" s="5">
        <f>INDEX('Team forecast'!$B$2:$AO$26,MATCH('Master data'!$B412,'Team forecast'!$B$2:$B$26,0),MATCH('Master data'!AR$1,'Team forecast'!$B$2:$AO$2,0))*IF(X412&gt;0,25000,0)</f>
        <v>9391.1248710010332</v>
      </c>
      <c r="AS412" s="16">
        <f>INDEX('Team forecast'!$B$2:$AO$26,MATCH('Master data'!$B412,'Team forecast'!$B$2:$B$26,0),MATCH('Master data'!AS$1,'Team forecast'!$B$2:$AO$2,0))*IF(X412&gt;0,5000,0)</f>
        <v>1444.7884416924664</v>
      </c>
      <c r="AT412" s="16">
        <f>INDEX('Team forecast'!$B$2:$AO$26,MATCH('Master data'!$B412,'Team forecast'!$B$2:$B$26,0),MATCH('Master data'!AT$1,'Team forecast'!$B$2:$AO$2,0))*IF(X412&gt;0,-15000,0)</f>
        <v>-5030.9597523219827</v>
      </c>
      <c r="AU412" s="5">
        <f t="shared" si="422"/>
        <v>9609.8794565553271</v>
      </c>
      <c r="AV412" s="5">
        <f t="shared" si="423"/>
        <v>2678.6685411011067</v>
      </c>
      <c r="AW412" s="5">
        <f t="shared" si="424"/>
        <v>248.91995997280264</v>
      </c>
      <c r="AX412" s="5">
        <f t="shared" si="425"/>
        <v>14447.884416924664</v>
      </c>
      <c r="AY412" s="5">
        <f t="shared" si="426"/>
        <v>0</v>
      </c>
      <c r="AZ412" s="5">
        <f t="shared" si="427"/>
        <v>-5000</v>
      </c>
      <c r="BA412" s="5">
        <f t="shared" si="428"/>
        <v>0</v>
      </c>
      <c r="BB412" s="5">
        <f t="shared" si="429"/>
        <v>12865.954440019863</v>
      </c>
      <c r="BC412" s="5">
        <f t="shared" si="430"/>
        <v>-9931.8000697721345</v>
      </c>
      <c r="BD412" s="5">
        <f t="shared" si="431"/>
        <v>37724.460305173146</v>
      </c>
      <c r="BE412" s="16">
        <f>INDEX('Team forecast'!$B$2:$AO$26,MATCH('Master data'!$B412,'Team forecast'!$B$2:$B$26,0),MATCH('Master data'!BE$1,'Team forecast'!$B$2:$AO$2,0))</f>
        <v>0</v>
      </c>
      <c r="BF412" s="16">
        <f>INDEX('Team forecast'!$B$2:$AO$26,MATCH('Master data'!$B412,'Team forecast'!$B$2:$B$26,0),MATCH('Master data'!BF$1,'Team forecast'!$B$2:$AO$2,0))</f>
        <v>0</v>
      </c>
      <c r="BG412" s="16">
        <f>INDEX('Team forecast'!$B$2:$AO$26,MATCH('Master data'!$B412,'Team forecast'!$B$2:$B$26,0),MATCH('Master data'!BG$1,'Team forecast'!$B$2:$AO$2,0))</f>
        <v>0</v>
      </c>
      <c r="BH412" s="16">
        <f>INDEX('Team forecast'!$B$2:$AO$26,MATCH('Master data'!$B412,'Team forecast'!$B$2:$B$26,0),MATCH('Master data'!BH$1,'Team forecast'!$B$2:$AO$2,0))</f>
        <v>0</v>
      </c>
      <c r="BI412" s="16">
        <f>INDEX('Team forecast'!$B$2:$AO$26,MATCH('Master data'!$B412,'Team forecast'!$B$2:$B$26,0),MATCH('Master data'!BI$1,'Team forecast'!$B$2:$AO$2,0))</f>
        <v>0</v>
      </c>
      <c r="BJ412" s="5">
        <f t="shared" si="432"/>
        <v>7000</v>
      </c>
      <c r="BK412" s="5">
        <f>INDEX('Team forecast'!$R$3:$BH$26,MATCH($B412,'Team forecast'!$B$3:$B$26,0),MATCH(BK$1,'Team forecast'!$R$2:$BH$2,0))*IF($X412&gt;0,25000,0)</f>
        <v>0</v>
      </c>
      <c r="BL412" s="5">
        <f>INDEX('Team forecast'!$R$3:$BH$26,MATCH($B412,'Team forecast'!$B$3:$B$26,0),MATCH(BL$1,'Team forecast'!$R$2:$BH$2,0))*IF($X412&gt;0,5000,0)</f>
        <v>0</v>
      </c>
      <c r="BM412" s="5">
        <f>INDEX('Team forecast'!$R$3:$BH$26,MATCH($B412,'Team forecast'!$B$3:$B$26,0),MATCH(BM$1,'Team forecast'!$R$2:$BH$2,0))*IF($X412&gt;0,-15000,0)</f>
        <v>0</v>
      </c>
      <c r="BN412" s="5">
        <f t="shared" si="433"/>
        <v>0</v>
      </c>
      <c r="BO412" s="5">
        <f t="shared" si="434"/>
        <v>0</v>
      </c>
      <c r="BP412" s="5">
        <f t="shared" si="435"/>
        <v>0</v>
      </c>
      <c r="BQ412" s="5">
        <f t="shared" si="436"/>
        <v>0</v>
      </c>
      <c r="BR412" s="5">
        <f t="shared" si="437"/>
        <v>0</v>
      </c>
      <c r="BS412" s="5">
        <f t="shared" si="438"/>
        <v>-5000</v>
      </c>
      <c r="BT412" s="5">
        <f t="shared" si="439"/>
        <v>0</v>
      </c>
      <c r="BU412" s="5">
        <f t="shared" si="440"/>
        <v>0</v>
      </c>
      <c r="BV412" s="5">
        <f t="shared" si="441"/>
        <v>0</v>
      </c>
      <c r="BW412" s="5">
        <f t="shared" si="442"/>
        <v>0</v>
      </c>
      <c r="BX412" s="5">
        <f t="shared" si="443"/>
        <v>47269.761860975188</v>
      </c>
      <c r="BY412" s="5">
        <f t="shared" si="444"/>
        <v>141809.28558292557</v>
      </c>
      <c r="BZ412" s="5">
        <f>MAX(INDEX('Team forecast'!$R$3:$BH$26,MATCH($B412,'Team forecast'!$B$3:$B$26,0),MATCH(BZ$1,'Team forecast'!$R$2:$BH$2,0))*($BX412)-(1-INDEX('Team forecast'!$R$3:$BH$26,MATCH($B412,'Team forecast'!$B$3:$B$26,0),MATCH(BZ$1,'Team forecast'!$R$2:$BH$2,0)))*(BY412+CH412)*0.01,-5000)</f>
        <v>17950.766436199792</v>
      </c>
      <c r="CA412" s="5">
        <f>MAX(INDEX('Team forecast'!$R$3:$BH$26,MATCH($B412,'Team forecast'!$B$3:$B$26,0),MATCH(CA$1,'Team forecast'!$R$2:$BH$2,0))*$BX412-(1-INDEX('Team forecast'!$R$3:$BH$26,MATCH($B412,'Team forecast'!$B$3:$B$26,0),MATCH(CA$1,'Team forecast'!$R$2:$BH$2,0)))*(BY412+BX412+CH412)*0.01,-5000)</f>
        <v>-5000</v>
      </c>
      <c r="CB412" s="5">
        <f>MAX(INDEX('Team forecast'!$R$3:$BH$26,MATCH($B412,'Team forecast'!$B$3:$B$26,0),MATCH(CB$1,'Team forecast'!$R$2:$BH$2,0))*$BX412-(1-INDEX('Team forecast'!$R$3:$BH$26,MATCH($B412,'Team forecast'!$B$3:$B$26,0),MATCH(CB$1,'Team forecast'!$R$2:$BH$2,0)))*(BY412+BX412*2+CH412)*0.01,0)</f>
        <v>0</v>
      </c>
      <c r="CC412" s="5">
        <v>0</v>
      </c>
      <c r="CD412" s="5">
        <f>+AK412+BD412*Cockpit!$C$3+BW412*Cockpit!$C$3^2+BZ412*Cockpit!$C$3^3+CA412*Cockpit!$C$3^4+CB412*Cockpit!$C$3^5+CC412*Cockpit!$C$3^6</f>
        <v>86295.794909964199</v>
      </c>
      <c r="CE412" s="5"/>
      <c r="CF412" s="5"/>
      <c r="CG412" s="5">
        <v>0</v>
      </c>
      <c r="CH412" s="5">
        <f t="shared" si="445"/>
        <v>3595000</v>
      </c>
      <c r="CI412" s="5">
        <f t="shared" si="446"/>
        <v>3595000</v>
      </c>
      <c r="CJ412" s="1">
        <f t="shared" si="447"/>
        <v>2.4E-2</v>
      </c>
      <c r="CK412" s="5">
        <f>RANK(CD412,$CD$2:$CD$622)+COUNTIF($CD$2:$CD412,$CD412)-1</f>
        <v>103</v>
      </c>
      <c r="CL412" s="5">
        <f>RANK(CJ412,$CJ$2:$CJ$622)+COUNTIF($CJ$2:$CJ412,$CJ412)-1</f>
        <v>100</v>
      </c>
    </row>
    <row r="413" spans="1:90" x14ac:dyDescent="0.3">
      <c r="A413" t="str">
        <f>Players!P414</f>
        <v>Emil Krafth</v>
      </c>
      <c r="B413" t="str">
        <f>Players!G414</f>
        <v>Sweden</v>
      </c>
      <c r="C413" t="str">
        <f>Players!AB414</f>
        <v>Defense</v>
      </c>
      <c r="D413" s="1"/>
      <c r="F413" t="str">
        <f>IFERROR(INDEX(Lookup!B:B,MATCH(INDEX(Players!C:C,MATCH(E413,Players!A:A,0)),Lookup!D:D,0)),"")</f>
        <v/>
      </c>
      <c r="G413">
        <f>IF(Players!AC414=0,10000000,Players!AC414)</f>
        <v>2512000</v>
      </c>
      <c r="H413" s="16">
        <f>INDEX('Team forecast'!$B$2:$AO$26,MATCH('Master data'!$B413,'Team forecast'!$B$2:$B$26,0),MATCH('Master data'!H$1,'Team forecast'!$B$2:$AO$2,0))</f>
        <v>1.3802129553035047</v>
      </c>
      <c r="I413" s="16">
        <f>INDEX('Team forecast'!$B$2:$AO$26,MATCH('Master data'!$B413,'Team forecast'!$B$2:$B$26,0),MATCH('Master data'!I$1,'Team forecast'!$B$2:$AO$2,0))</f>
        <v>0.80039446005056258</v>
      </c>
      <c r="J413" s="16">
        <f>INDEX('Team forecast'!$B$2:$AO$26,MATCH('Master data'!$B413,'Team forecast'!$B$2:$B$26,0),MATCH('Master data'!J$1,'Team forecast'!$B$2:$AO$2,0))</f>
        <v>0.44915175674422908</v>
      </c>
      <c r="K413" s="16">
        <f>INDEX('Team forecast'!$B$2:$AO$26,MATCH('Master data'!$B413,'Team forecast'!$B$2:$B$26,0),MATCH('Master data'!K$1,'Team forecast'!$B$2:$AO$2,0))</f>
        <v>3.9147858368608497</v>
      </c>
      <c r="L413" s="16">
        <f>INDEX('Team forecast'!$B$2:$AO$26,MATCH('Master data'!$B413,'Team forecast'!$B$2:$B$26,0),MATCH('Master data'!L$1,'Team forecast'!$B$2:$AO$2,0))</f>
        <v>2.2377225397188263</v>
      </c>
      <c r="M413">
        <f>IF(Players!BC414=1,95,0)</f>
        <v>0</v>
      </c>
      <c r="N413" s="2">
        <f>Players!BN414</f>
        <v>0</v>
      </c>
      <c r="O413" s="2">
        <f>Players!BO414</f>
        <v>0</v>
      </c>
      <c r="P413" s="2">
        <f>Players!BP414</f>
        <v>0</v>
      </c>
      <c r="Q413" s="2">
        <f>Players!BQ414</f>
        <v>0.36442680092951202</v>
      </c>
      <c r="R413" s="2">
        <f>Players!BR414</f>
        <v>0</v>
      </c>
      <c r="S413" s="2">
        <f t="shared" si="406"/>
        <v>1.3802129553035047</v>
      </c>
      <c r="T413" s="2">
        <f t="shared" si="407"/>
        <v>0.80039446005056258</v>
      </c>
      <c r="U413" s="16">
        <f>INDEX('Team forecast'!$B$2:$AO$26,MATCH('Master data'!$B413,'Team forecast'!$B$2:$B$26,0),MATCH('Master data'!U$1,'Team forecast'!$B$2:$AO$2,0))</f>
        <v>0.52401038286826729</v>
      </c>
      <c r="V413" s="16">
        <f>INDEX('Team forecast'!$B$2:$AO$26,MATCH('Master data'!$B413,'Team forecast'!$B$2:$B$26,0),MATCH('Master data'!V$1,'Team forecast'!$B$2:$AO$2,0))</f>
        <v>0.2774172615184945</v>
      </c>
      <c r="W413" s="16">
        <f>INDEX('Team forecast'!$B$2:$AO$26,MATCH('Master data'!$B413,'Team forecast'!$B$2:$B$26,0),MATCH('Master data'!W$1,'Team forecast'!$B$2:$AO$2,0))</f>
        <v>0.19857235561323819</v>
      </c>
      <c r="X413" s="5">
        <f t="shared" si="408"/>
        <v>-5000</v>
      </c>
      <c r="Y413" s="5">
        <f t="shared" si="409"/>
        <v>0</v>
      </c>
      <c r="Z413" s="5">
        <f t="shared" si="410"/>
        <v>0</v>
      </c>
      <c r="AA413" s="5">
        <f t="shared" si="411"/>
        <v>0</v>
      </c>
      <c r="AB413" s="5">
        <f t="shared" si="412"/>
        <v>0</v>
      </c>
      <c r="AC413" s="5">
        <f t="shared" si="413"/>
        <v>0</v>
      </c>
      <c r="AD413" s="5">
        <f t="shared" si="414"/>
        <v>0</v>
      </c>
      <c r="AE413" s="5">
        <f t="shared" si="415"/>
        <v>22457.587837211453</v>
      </c>
      <c r="AF413" s="5">
        <f t="shared" si="416"/>
        <v>0</v>
      </c>
      <c r="AG413" s="5">
        <f t="shared" si="417"/>
        <v>0</v>
      </c>
      <c r="AH413" s="5">
        <f t="shared" si="418"/>
        <v>0</v>
      </c>
      <c r="AI413" s="5">
        <f t="shared" si="419"/>
        <v>0</v>
      </c>
      <c r="AJ413" s="5">
        <f t="shared" si="420"/>
        <v>0</v>
      </c>
      <c r="AK413" s="5">
        <f>IFERROR(SUM(X413:AJ413),-5000)*((Cockpit!$C$3)^0)</f>
        <v>17457.587837211453</v>
      </c>
      <c r="AL413" s="16">
        <f>INDEX('Team forecast'!$B$2:$AO$26,MATCH('Master data'!$B413,'Team forecast'!$B$2:$B$26,0),MATCH('Master data'!AL$1,'Team forecast'!$B$2:$AO$2,0))</f>
        <v>1.2865954440019862</v>
      </c>
      <c r="AM413" s="16">
        <f>INDEX('Team forecast'!$B$2:$AO$26,MATCH('Master data'!$B413,'Team forecast'!$B$2:$B$26,0),MATCH('Master data'!AM$1,'Team forecast'!$B$2:$AO$2,0))</f>
        <v>1.2414750087215167</v>
      </c>
      <c r="AN413" s="16">
        <f>INDEX('Team forecast'!$B$2:$AO$26,MATCH('Master data'!$B413,'Team forecast'!$B$2:$B$26,0),MATCH('Master data'!AN$1,'Team forecast'!$B$2:$AO$2,0))</f>
        <v>0.28895768833849328</v>
      </c>
      <c r="AO413" s="16">
        <f>INDEX('Team forecast'!$B$2:$AO$26,MATCH('Master data'!$B413,'Team forecast'!$B$2:$B$26,0),MATCH('Master data'!AO$1,'Team forecast'!$B$2:$AO$2,0))</f>
        <v>3.6492525320783611</v>
      </c>
      <c r="AP413" s="16">
        <f>INDEX('Team forecast'!$B$2:$AO$26,MATCH('Master data'!$B413,'Team forecast'!$B$2:$B$26,0),MATCH('Master data'!AP$1,'Team forecast'!$B$2:$AO$2,0))</f>
        <v>3.4708843553693107</v>
      </c>
      <c r="AQ413" s="5">
        <f t="shared" si="421"/>
        <v>-5000</v>
      </c>
      <c r="AR413" s="5">
        <f>INDEX('Team forecast'!$B$2:$AO$26,MATCH('Master data'!$B413,'Team forecast'!$B$2:$B$26,0),MATCH('Master data'!AR$1,'Team forecast'!$B$2:$AO$2,0))*IF(X413&gt;0,25000,0)</f>
        <v>0</v>
      </c>
      <c r="AS413" s="16">
        <f>INDEX('Team forecast'!$B$2:$AO$26,MATCH('Master data'!$B413,'Team forecast'!$B$2:$B$26,0),MATCH('Master data'!AS$1,'Team forecast'!$B$2:$AO$2,0))*IF(X413&gt;0,5000,0)</f>
        <v>0</v>
      </c>
      <c r="AT413" s="16">
        <f>INDEX('Team forecast'!$B$2:$AO$26,MATCH('Master data'!$B413,'Team forecast'!$B$2:$B$26,0),MATCH('Master data'!AT$1,'Team forecast'!$B$2:$AO$2,0))*IF(X413&gt;0,-15000,0)</f>
        <v>0</v>
      </c>
      <c r="AU413" s="5">
        <f t="shared" si="422"/>
        <v>0</v>
      </c>
      <c r="AV413" s="5">
        <f t="shared" si="423"/>
        <v>0</v>
      </c>
      <c r="AW413" s="5">
        <f t="shared" si="424"/>
        <v>0</v>
      </c>
      <c r="AX413" s="5">
        <f t="shared" si="425"/>
        <v>14447.884416924664</v>
      </c>
      <c r="AY413" s="5">
        <f t="shared" si="426"/>
        <v>0</v>
      </c>
      <c r="AZ413" s="5">
        <f t="shared" si="427"/>
        <v>0</v>
      </c>
      <c r="BA413" s="5">
        <f t="shared" si="428"/>
        <v>0</v>
      </c>
      <c r="BB413" s="5">
        <f t="shared" si="429"/>
        <v>0</v>
      </c>
      <c r="BC413" s="5">
        <f t="shared" si="430"/>
        <v>0</v>
      </c>
      <c r="BD413" s="5">
        <f t="shared" si="431"/>
        <v>9447.884416924664</v>
      </c>
      <c r="BE413" s="16">
        <f>INDEX('Team forecast'!$B$2:$AO$26,MATCH('Master data'!$B413,'Team forecast'!$B$2:$B$26,0),MATCH('Master data'!BE$1,'Team forecast'!$B$2:$AO$2,0))</f>
        <v>0</v>
      </c>
      <c r="BF413" s="16">
        <f>INDEX('Team forecast'!$B$2:$AO$26,MATCH('Master data'!$B413,'Team forecast'!$B$2:$B$26,0),MATCH('Master data'!BF$1,'Team forecast'!$B$2:$AO$2,0))</f>
        <v>0</v>
      </c>
      <c r="BG413" s="16">
        <f>INDEX('Team forecast'!$B$2:$AO$26,MATCH('Master data'!$B413,'Team forecast'!$B$2:$B$26,0),MATCH('Master data'!BG$1,'Team forecast'!$B$2:$AO$2,0))</f>
        <v>0</v>
      </c>
      <c r="BH413" s="16">
        <f>INDEX('Team forecast'!$B$2:$AO$26,MATCH('Master data'!$B413,'Team forecast'!$B$2:$B$26,0),MATCH('Master data'!BH$1,'Team forecast'!$B$2:$AO$2,0))</f>
        <v>0</v>
      </c>
      <c r="BI413" s="16">
        <f>INDEX('Team forecast'!$B$2:$AO$26,MATCH('Master data'!$B413,'Team forecast'!$B$2:$B$26,0),MATCH('Master data'!BI$1,'Team forecast'!$B$2:$AO$2,0))</f>
        <v>0</v>
      </c>
      <c r="BJ413" s="5">
        <f t="shared" si="432"/>
        <v>-5000</v>
      </c>
      <c r="BK413" s="5">
        <f>INDEX('Team forecast'!$R$3:$BH$26,MATCH($B413,'Team forecast'!$B$3:$B$26,0),MATCH(BK$1,'Team forecast'!$R$2:$BH$2,0))*IF($X413&gt;0,25000,0)</f>
        <v>0</v>
      </c>
      <c r="BL413" s="5">
        <f>INDEX('Team forecast'!$R$3:$BH$26,MATCH($B413,'Team forecast'!$B$3:$B$26,0),MATCH(BL$1,'Team forecast'!$R$2:$BH$2,0))*IF($X413&gt;0,5000,0)</f>
        <v>0</v>
      </c>
      <c r="BM413" s="5">
        <f>INDEX('Team forecast'!$R$3:$BH$26,MATCH($B413,'Team forecast'!$B$3:$B$26,0),MATCH(BM$1,'Team forecast'!$R$2:$BH$2,0))*IF($X413&gt;0,-15000,0)</f>
        <v>0</v>
      </c>
      <c r="BN413" s="5">
        <f t="shared" si="433"/>
        <v>0</v>
      </c>
      <c r="BO413" s="5">
        <f t="shared" si="434"/>
        <v>0</v>
      </c>
      <c r="BP413" s="5">
        <f t="shared" si="435"/>
        <v>0</v>
      </c>
      <c r="BQ413" s="5">
        <f t="shared" si="436"/>
        <v>0</v>
      </c>
      <c r="BR413" s="5">
        <f t="shared" si="437"/>
        <v>0</v>
      </c>
      <c r="BS413" s="5">
        <f t="shared" si="438"/>
        <v>0</v>
      </c>
      <c r="BT413" s="5">
        <f t="shared" si="439"/>
        <v>0</v>
      </c>
      <c r="BU413" s="5">
        <f t="shared" si="440"/>
        <v>0</v>
      </c>
      <c r="BV413" s="5">
        <f t="shared" si="441"/>
        <v>0</v>
      </c>
      <c r="BW413" s="5">
        <f t="shared" si="442"/>
        <v>0</v>
      </c>
      <c r="BX413" s="5">
        <f t="shared" si="443"/>
        <v>13452.736127068059</v>
      </c>
      <c r="BY413" s="5">
        <f t="shared" si="444"/>
        <v>40358.208381204182</v>
      </c>
      <c r="BZ413" s="5">
        <f>MAX(INDEX('Team forecast'!$R$3:$BH$26,MATCH($B413,'Team forecast'!$B$3:$B$26,0),MATCH(BZ$1,'Team forecast'!$R$2:$BH$2,0))*($BX413)-(1-INDEX('Team forecast'!$R$3:$BH$26,MATCH($B413,'Team forecast'!$B$3:$B$26,0),MATCH(BZ$1,'Team forecast'!$R$2:$BH$2,0)))*(BY413+CH413)*0.01,-5000)</f>
        <v>-48.864298923086608</v>
      </c>
      <c r="CA413" s="5">
        <f>MAX(INDEX('Team forecast'!$R$3:$BH$26,MATCH($B413,'Team forecast'!$B$3:$B$26,0),MATCH(CA$1,'Team forecast'!$R$2:$BH$2,0))*$BX413-(1-INDEX('Team forecast'!$R$3:$BH$26,MATCH($B413,'Team forecast'!$B$3:$B$26,0),MATCH(CA$1,'Team forecast'!$R$2:$BH$2,0)))*(BY413+BX413+CH413)*0.01,-5000)</f>
        <v>-5000</v>
      </c>
      <c r="CB413" s="5">
        <f>MAX(INDEX('Team forecast'!$R$3:$BH$26,MATCH($B413,'Team forecast'!$B$3:$B$26,0),MATCH(CB$1,'Team forecast'!$R$2:$BH$2,0))*$BX413-(1-INDEX('Team forecast'!$R$3:$BH$26,MATCH($B413,'Team forecast'!$B$3:$B$26,0),MATCH(CB$1,'Team forecast'!$R$2:$BH$2,0)))*(BY413+BX413*2+CH413)*0.01,0)</f>
        <v>0</v>
      </c>
      <c r="CC413" s="5">
        <v>0</v>
      </c>
      <c r="CD413" s="5">
        <f>+AK413+BD413*Cockpit!$C$3+BW413*Cockpit!$C$3^2+BZ413*Cockpit!$C$3^3+CA413*Cockpit!$C$3^4+CB413*Cockpit!$C$3^5+CC413*Cockpit!$C$3^6</f>
        <v>22754.044816714882</v>
      </c>
      <c r="CE413" s="5"/>
      <c r="CF413" s="5"/>
      <c r="CG413" s="5">
        <v>0</v>
      </c>
      <c r="CH413" s="5">
        <f t="shared" si="445"/>
        <v>2512000</v>
      </c>
      <c r="CI413" s="5">
        <f t="shared" si="446"/>
        <v>2512000</v>
      </c>
      <c r="CJ413" s="1">
        <f t="shared" si="447"/>
        <v>8.9999999999999993E-3</v>
      </c>
      <c r="CK413" s="5">
        <f>RANK(CD413,$CD$2:$CD$622)+COUNTIF($CD$2:$CD413,$CD413)-1</f>
        <v>291</v>
      </c>
      <c r="CL413" s="5">
        <f>RANK(CJ413,$CJ$2:$CJ$622)+COUNTIF($CJ$2:$CJ413,$CJ413)-1</f>
        <v>273</v>
      </c>
    </row>
    <row r="414" spans="1:90" x14ac:dyDescent="0.3">
      <c r="A414" t="str">
        <f>Players!P415</f>
        <v>Filip Helander</v>
      </c>
      <c r="B414" t="str">
        <f>Players!G415</f>
        <v>Sweden</v>
      </c>
      <c r="C414" t="str">
        <f>Players!AB415</f>
        <v>Defense</v>
      </c>
      <c r="D414" s="1"/>
      <c r="F414" t="str">
        <f>IFERROR(INDEX(Lookup!B:B,MATCH(INDEX(Players!C:C,MATCH(E414,Players!A:A,0)),Lookup!D:D,0)),"")</f>
        <v/>
      </c>
      <c r="G414">
        <f>IF(Players!AC415=0,10000000,Players!AC415)</f>
        <v>2995000</v>
      </c>
      <c r="H414" s="16">
        <f>INDEX('Team forecast'!$B$2:$AO$26,MATCH('Master data'!$B414,'Team forecast'!$B$2:$B$26,0),MATCH('Master data'!H$1,'Team forecast'!$B$2:$AO$2,0))</f>
        <v>1.3802129553035047</v>
      </c>
      <c r="I414" s="16">
        <f>INDEX('Team forecast'!$B$2:$AO$26,MATCH('Master data'!$B414,'Team forecast'!$B$2:$B$26,0),MATCH('Master data'!I$1,'Team forecast'!$B$2:$AO$2,0))</f>
        <v>0.80039446005056258</v>
      </c>
      <c r="J414" s="16">
        <f>INDEX('Team forecast'!$B$2:$AO$26,MATCH('Master data'!$B414,'Team forecast'!$B$2:$B$26,0),MATCH('Master data'!J$1,'Team forecast'!$B$2:$AO$2,0))</f>
        <v>0.44915175674422908</v>
      </c>
      <c r="K414" s="16">
        <f>INDEX('Team forecast'!$B$2:$AO$26,MATCH('Master data'!$B414,'Team forecast'!$B$2:$B$26,0),MATCH('Master data'!K$1,'Team forecast'!$B$2:$AO$2,0))</f>
        <v>3.9147858368608497</v>
      </c>
      <c r="L414" s="16">
        <f>INDEX('Team forecast'!$B$2:$AO$26,MATCH('Master data'!$B414,'Team forecast'!$B$2:$B$26,0),MATCH('Master data'!L$1,'Team forecast'!$B$2:$AO$2,0))</f>
        <v>2.2377225397188263</v>
      </c>
      <c r="M414">
        <f>IF(Players!BC415=1,95,0)</f>
        <v>0</v>
      </c>
      <c r="N414" s="2">
        <f>Players!BN415</f>
        <v>0</v>
      </c>
      <c r="O414" s="2">
        <f>Players!BO415</f>
        <v>0</v>
      </c>
      <c r="P414" s="2">
        <f>Players!BP415</f>
        <v>0</v>
      </c>
      <c r="Q414" s="2">
        <f>Players!BQ415</f>
        <v>0.1</v>
      </c>
      <c r="R414" s="2">
        <f>Players!BR415</f>
        <v>0</v>
      </c>
      <c r="S414" s="2">
        <f t="shared" si="406"/>
        <v>1.3802129553035047</v>
      </c>
      <c r="T414" s="2">
        <f t="shared" si="407"/>
        <v>0.80039446005056258</v>
      </c>
      <c r="U414" s="16">
        <f>INDEX('Team forecast'!$B$2:$AO$26,MATCH('Master data'!$B414,'Team forecast'!$B$2:$B$26,0),MATCH('Master data'!U$1,'Team forecast'!$B$2:$AO$2,0))</f>
        <v>0.52401038286826729</v>
      </c>
      <c r="V414" s="16">
        <f>INDEX('Team forecast'!$B$2:$AO$26,MATCH('Master data'!$B414,'Team forecast'!$B$2:$B$26,0),MATCH('Master data'!V$1,'Team forecast'!$B$2:$AO$2,0))</f>
        <v>0.2774172615184945</v>
      </c>
      <c r="W414" s="16">
        <f>INDEX('Team forecast'!$B$2:$AO$26,MATCH('Master data'!$B414,'Team forecast'!$B$2:$B$26,0),MATCH('Master data'!W$1,'Team forecast'!$B$2:$AO$2,0))</f>
        <v>0.19857235561323819</v>
      </c>
      <c r="X414" s="5">
        <f t="shared" si="408"/>
        <v>-5000</v>
      </c>
      <c r="Y414" s="5">
        <f t="shared" si="409"/>
        <v>0</v>
      </c>
      <c r="Z414" s="5">
        <f t="shared" si="410"/>
        <v>0</v>
      </c>
      <c r="AA414" s="5">
        <f t="shared" si="411"/>
        <v>0</v>
      </c>
      <c r="AB414" s="5">
        <f t="shared" si="412"/>
        <v>0</v>
      </c>
      <c r="AC414" s="5">
        <f t="shared" si="413"/>
        <v>0</v>
      </c>
      <c r="AD414" s="5">
        <f t="shared" si="414"/>
        <v>0</v>
      </c>
      <c r="AE414" s="5">
        <f t="shared" si="415"/>
        <v>22457.587837211453</v>
      </c>
      <c r="AF414" s="5">
        <f t="shared" si="416"/>
        <v>0</v>
      </c>
      <c r="AG414" s="5">
        <f t="shared" si="417"/>
        <v>0</v>
      </c>
      <c r="AH414" s="5">
        <f t="shared" si="418"/>
        <v>0</v>
      </c>
      <c r="AI414" s="5">
        <f t="shared" si="419"/>
        <v>0</v>
      </c>
      <c r="AJ414" s="5">
        <f t="shared" si="420"/>
        <v>0</v>
      </c>
      <c r="AK414" s="5">
        <f>IFERROR(SUM(X414:AJ414),-5000)*((Cockpit!$C$3)^0)</f>
        <v>17457.587837211453</v>
      </c>
      <c r="AL414" s="16">
        <f>INDEX('Team forecast'!$B$2:$AO$26,MATCH('Master data'!$B414,'Team forecast'!$B$2:$B$26,0),MATCH('Master data'!AL$1,'Team forecast'!$B$2:$AO$2,0))</f>
        <v>1.2865954440019862</v>
      </c>
      <c r="AM414" s="16">
        <f>INDEX('Team forecast'!$B$2:$AO$26,MATCH('Master data'!$B414,'Team forecast'!$B$2:$B$26,0),MATCH('Master data'!AM$1,'Team forecast'!$B$2:$AO$2,0))</f>
        <v>1.2414750087215167</v>
      </c>
      <c r="AN414" s="16">
        <f>INDEX('Team forecast'!$B$2:$AO$26,MATCH('Master data'!$B414,'Team forecast'!$B$2:$B$26,0),MATCH('Master data'!AN$1,'Team forecast'!$B$2:$AO$2,0))</f>
        <v>0.28895768833849328</v>
      </c>
      <c r="AO414" s="16">
        <f>INDEX('Team forecast'!$B$2:$AO$26,MATCH('Master data'!$B414,'Team forecast'!$B$2:$B$26,0),MATCH('Master data'!AO$1,'Team forecast'!$B$2:$AO$2,0))</f>
        <v>3.6492525320783611</v>
      </c>
      <c r="AP414" s="16">
        <f>INDEX('Team forecast'!$B$2:$AO$26,MATCH('Master data'!$B414,'Team forecast'!$B$2:$B$26,0),MATCH('Master data'!AP$1,'Team forecast'!$B$2:$AO$2,0))</f>
        <v>3.4708843553693107</v>
      </c>
      <c r="AQ414" s="5">
        <f t="shared" si="421"/>
        <v>-5000</v>
      </c>
      <c r="AR414" s="5">
        <f>INDEX('Team forecast'!$B$2:$AO$26,MATCH('Master data'!$B414,'Team forecast'!$B$2:$B$26,0),MATCH('Master data'!AR$1,'Team forecast'!$B$2:$AO$2,0))*IF(X414&gt;0,25000,0)</f>
        <v>0</v>
      </c>
      <c r="AS414" s="16">
        <f>INDEX('Team forecast'!$B$2:$AO$26,MATCH('Master data'!$B414,'Team forecast'!$B$2:$B$26,0),MATCH('Master data'!AS$1,'Team forecast'!$B$2:$AO$2,0))*IF(X414&gt;0,5000,0)</f>
        <v>0</v>
      </c>
      <c r="AT414" s="16">
        <f>INDEX('Team forecast'!$B$2:$AO$26,MATCH('Master data'!$B414,'Team forecast'!$B$2:$B$26,0),MATCH('Master data'!AT$1,'Team forecast'!$B$2:$AO$2,0))*IF(X414&gt;0,-15000,0)</f>
        <v>0</v>
      </c>
      <c r="AU414" s="5">
        <f t="shared" si="422"/>
        <v>0</v>
      </c>
      <c r="AV414" s="5">
        <f t="shared" si="423"/>
        <v>0</v>
      </c>
      <c r="AW414" s="5">
        <f t="shared" si="424"/>
        <v>0</v>
      </c>
      <c r="AX414" s="5">
        <f t="shared" si="425"/>
        <v>14447.884416924664</v>
      </c>
      <c r="AY414" s="5">
        <f t="shared" si="426"/>
        <v>0</v>
      </c>
      <c r="AZ414" s="5">
        <f t="shared" si="427"/>
        <v>0</v>
      </c>
      <c r="BA414" s="5">
        <f t="shared" si="428"/>
        <v>0</v>
      </c>
      <c r="BB414" s="5">
        <f t="shared" si="429"/>
        <v>0</v>
      </c>
      <c r="BC414" s="5">
        <f t="shared" si="430"/>
        <v>0</v>
      </c>
      <c r="BD414" s="5">
        <f t="shared" si="431"/>
        <v>9447.884416924664</v>
      </c>
      <c r="BE414" s="16">
        <f>INDEX('Team forecast'!$B$2:$AO$26,MATCH('Master data'!$B414,'Team forecast'!$B$2:$B$26,0),MATCH('Master data'!BE$1,'Team forecast'!$B$2:$AO$2,0))</f>
        <v>0</v>
      </c>
      <c r="BF414" s="16">
        <f>INDEX('Team forecast'!$B$2:$AO$26,MATCH('Master data'!$B414,'Team forecast'!$B$2:$B$26,0),MATCH('Master data'!BF$1,'Team forecast'!$B$2:$AO$2,0))</f>
        <v>0</v>
      </c>
      <c r="BG414" s="16">
        <f>INDEX('Team forecast'!$B$2:$AO$26,MATCH('Master data'!$B414,'Team forecast'!$B$2:$B$26,0),MATCH('Master data'!BG$1,'Team forecast'!$B$2:$AO$2,0))</f>
        <v>0</v>
      </c>
      <c r="BH414" s="16">
        <f>INDEX('Team forecast'!$B$2:$AO$26,MATCH('Master data'!$B414,'Team forecast'!$B$2:$B$26,0),MATCH('Master data'!BH$1,'Team forecast'!$B$2:$AO$2,0))</f>
        <v>0</v>
      </c>
      <c r="BI414" s="16">
        <f>INDEX('Team forecast'!$B$2:$AO$26,MATCH('Master data'!$B414,'Team forecast'!$B$2:$B$26,0),MATCH('Master data'!BI$1,'Team forecast'!$B$2:$AO$2,0))</f>
        <v>0</v>
      </c>
      <c r="BJ414" s="5">
        <f t="shared" si="432"/>
        <v>-5000</v>
      </c>
      <c r="BK414" s="5">
        <f>INDEX('Team forecast'!$R$3:$BH$26,MATCH($B414,'Team forecast'!$B$3:$B$26,0),MATCH(BK$1,'Team forecast'!$R$2:$BH$2,0))*IF($X414&gt;0,25000,0)</f>
        <v>0</v>
      </c>
      <c r="BL414" s="5">
        <f>INDEX('Team forecast'!$R$3:$BH$26,MATCH($B414,'Team forecast'!$B$3:$B$26,0),MATCH(BL$1,'Team forecast'!$R$2:$BH$2,0))*IF($X414&gt;0,5000,0)</f>
        <v>0</v>
      </c>
      <c r="BM414" s="5">
        <f>INDEX('Team forecast'!$R$3:$BH$26,MATCH($B414,'Team forecast'!$B$3:$B$26,0),MATCH(BM$1,'Team forecast'!$R$2:$BH$2,0))*IF($X414&gt;0,-15000,0)</f>
        <v>0</v>
      </c>
      <c r="BN414" s="5">
        <f t="shared" si="433"/>
        <v>0</v>
      </c>
      <c r="BO414" s="5">
        <f t="shared" si="434"/>
        <v>0</v>
      </c>
      <c r="BP414" s="5">
        <f t="shared" si="435"/>
        <v>0</v>
      </c>
      <c r="BQ414" s="5">
        <f t="shared" si="436"/>
        <v>0</v>
      </c>
      <c r="BR414" s="5">
        <f t="shared" si="437"/>
        <v>0</v>
      </c>
      <c r="BS414" s="5">
        <f t="shared" si="438"/>
        <v>0</v>
      </c>
      <c r="BT414" s="5">
        <f t="shared" si="439"/>
        <v>0</v>
      </c>
      <c r="BU414" s="5">
        <f t="shared" si="440"/>
        <v>0</v>
      </c>
      <c r="BV414" s="5">
        <f t="shared" si="441"/>
        <v>0</v>
      </c>
      <c r="BW414" s="5">
        <f t="shared" si="442"/>
        <v>0</v>
      </c>
      <c r="BX414" s="5">
        <f t="shared" si="443"/>
        <v>13452.736127068059</v>
      </c>
      <c r="BY414" s="5">
        <f t="shared" si="444"/>
        <v>40358.208381204182</v>
      </c>
      <c r="BZ414" s="5">
        <f>MAX(INDEX('Team forecast'!$R$3:$BH$26,MATCH($B414,'Team forecast'!$B$3:$B$26,0),MATCH(BZ$1,'Team forecast'!$R$2:$BH$2,0))*($BX414)-(1-INDEX('Team forecast'!$R$3:$BH$26,MATCH($B414,'Team forecast'!$B$3:$B$26,0),MATCH(BZ$1,'Team forecast'!$R$2:$BH$2,0)))*(BY414+CH414)*0.01,-5000)</f>
        <v>-1722.0015538250482</v>
      </c>
      <c r="CA414" s="5">
        <f>MAX(INDEX('Team forecast'!$R$3:$BH$26,MATCH($B414,'Team forecast'!$B$3:$B$26,0),MATCH(CA$1,'Team forecast'!$R$2:$BH$2,0))*$BX414-(1-INDEX('Team forecast'!$R$3:$BH$26,MATCH($B414,'Team forecast'!$B$3:$B$26,0),MATCH(CA$1,'Team forecast'!$R$2:$BH$2,0)))*(BY414+BX414+CH414)*0.01,-5000)</f>
        <v>-5000</v>
      </c>
      <c r="CB414" s="5">
        <f>MAX(INDEX('Team forecast'!$R$3:$BH$26,MATCH($B414,'Team forecast'!$B$3:$B$26,0),MATCH(CB$1,'Team forecast'!$R$2:$BH$2,0))*$BX414-(1-INDEX('Team forecast'!$R$3:$BH$26,MATCH($B414,'Team forecast'!$B$3:$B$26,0),MATCH(CB$1,'Team forecast'!$R$2:$BH$2,0)))*(BY414+BX414*2+CH414)*0.01,0)</f>
        <v>0</v>
      </c>
      <c r="CC414" s="5">
        <v>0</v>
      </c>
      <c r="CD414" s="5">
        <f>+AK414+BD414*Cockpit!$C$3+BW414*Cockpit!$C$3^2+BZ414*Cockpit!$C$3^3+CA414*Cockpit!$C$3^4+CB414*Cockpit!$C$3^5+CC414*Cockpit!$C$3^6</f>
        <v>22258.30044489208</v>
      </c>
      <c r="CE414" s="5"/>
      <c r="CF414" s="5"/>
      <c r="CG414" s="5">
        <v>0</v>
      </c>
      <c r="CH414" s="5">
        <f t="shared" si="445"/>
        <v>2995000</v>
      </c>
      <c r="CI414" s="5">
        <f t="shared" si="446"/>
        <v>2995000</v>
      </c>
      <c r="CJ414" s="1">
        <f t="shared" si="447"/>
        <v>7.0000000000000001E-3</v>
      </c>
      <c r="CK414" s="5">
        <f>RANK(CD414,$CD$2:$CD$622)+COUNTIF($CD$2:$CD414,$CD414)-1</f>
        <v>296</v>
      </c>
      <c r="CL414" s="5">
        <f>RANK(CJ414,$CJ$2:$CJ$622)+COUNTIF($CJ$2:$CJ414,$CJ414)-1</f>
        <v>305</v>
      </c>
    </row>
    <row r="415" spans="1:90" x14ac:dyDescent="0.3">
      <c r="A415" t="str">
        <f>Players!P416</f>
        <v>Marcus Danielson</v>
      </c>
      <c r="B415" t="str">
        <f>Players!G416</f>
        <v>Sweden</v>
      </c>
      <c r="C415" t="str">
        <f>Players!AB416</f>
        <v>Defense</v>
      </c>
      <c r="D415" s="1"/>
      <c r="F415" t="str">
        <f>IFERROR(INDEX(Lookup!B:B,MATCH(INDEX(Players!C:C,MATCH(E415,Players!A:A,0)),Lookup!D:D,0)),"")</f>
        <v/>
      </c>
      <c r="G415">
        <f>IF(Players!AC416=0,10000000,Players!AC416)</f>
        <v>2062000</v>
      </c>
      <c r="H415" s="16">
        <f>INDEX('Team forecast'!$B$2:$AO$26,MATCH('Master data'!$B415,'Team forecast'!$B$2:$B$26,0),MATCH('Master data'!H$1,'Team forecast'!$B$2:$AO$2,0))</f>
        <v>1.3802129553035047</v>
      </c>
      <c r="I415" s="16">
        <f>INDEX('Team forecast'!$B$2:$AO$26,MATCH('Master data'!$B415,'Team forecast'!$B$2:$B$26,0),MATCH('Master data'!I$1,'Team forecast'!$B$2:$AO$2,0))</f>
        <v>0.80039446005056258</v>
      </c>
      <c r="J415" s="16">
        <f>INDEX('Team forecast'!$B$2:$AO$26,MATCH('Master data'!$B415,'Team forecast'!$B$2:$B$26,0),MATCH('Master data'!J$1,'Team forecast'!$B$2:$AO$2,0))</f>
        <v>0.44915175674422908</v>
      </c>
      <c r="K415" s="16">
        <f>INDEX('Team forecast'!$B$2:$AO$26,MATCH('Master data'!$B415,'Team forecast'!$B$2:$B$26,0),MATCH('Master data'!K$1,'Team forecast'!$B$2:$AO$2,0))</f>
        <v>3.9147858368608497</v>
      </c>
      <c r="L415" s="16">
        <f>INDEX('Team forecast'!$B$2:$AO$26,MATCH('Master data'!$B415,'Team forecast'!$B$2:$B$26,0),MATCH('Master data'!L$1,'Team forecast'!$B$2:$AO$2,0))</f>
        <v>2.2377225397188263</v>
      </c>
      <c r="M415">
        <f>IF(Players!BC416=1,95,0)</f>
        <v>95</v>
      </c>
      <c r="N415" s="2">
        <f>Players!BN416</f>
        <v>0.13826843212796011</v>
      </c>
      <c r="O415" s="2">
        <f>Players!BO416</f>
        <v>0.18766456561337952</v>
      </c>
      <c r="P415" s="2">
        <f>Players!BP416</f>
        <v>0.22290251912204365</v>
      </c>
      <c r="Q415" s="2">
        <f>Players!BQ416</f>
        <v>6.1475409836065573E-2</v>
      </c>
      <c r="R415" s="2">
        <f>Players!BR416</f>
        <v>0</v>
      </c>
      <c r="S415" s="2">
        <f t="shared" si="406"/>
        <v>1.3802129553035047</v>
      </c>
      <c r="T415" s="2">
        <f t="shared" si="407"/>
        <v>0.80039446005056258</v>
      </c>
      <c r="U415" s="16">
        <f>INDEX('Team forecast'!$B$2:$AO$26,MATCH('Master data'!$B415,'Team forecast'!$B$2:$B$26,0),MATCH('Master data'!U$1,'Team forecast'!$B$2:$AO$2,0))</f>
        <v>0.52401038286826729</v>
      </c>
      <c r="V415" s="16">
        <f>INDEX('Team forecast'!$B$2:$AO$26,MATCH('Master data'!$B415,'Team forecast'!$B$2:$B$26,0),MATCH('Master data'!V$1,'Team forecast'!$B$2:$AO$2,0))</f>
        <v>0.2774172615184945</v>
      </c>
      <c r="W415" s="16">
        <f>INDEX('Team forecast'!$B$2:$AO$26,MATCH('Master data'!$B415,'Team forecast'!$B$2:$B$26,0),MATCH('Master data'!W$1,'Team forecast'!$B$2:$AO$2,0))</f>
        <v>0.19857235561323819</v>
      </c>
      <c r="X415" s="5">
        <f t="shared" si="408"/>
        <v>7000</v>
      </c>
      <c r="Y415" s="5">
        <f t="shared" si="409"/>
        <v>13100.259571706682</v>
      </c>
      <c r="Z415" s="5">
        <f t="shared" si="410"/>
        <v>1387.0863075924724</v>
      </c>
      <c r="AA415" s="5">
        <f t="shared" si="411"/>
        <v>-2978.585334198573</v>
      </c>
      <c r="AB415" s="5">
        <f t="shared" si="412"/>
        <v>28625.982199877082</v>
      </c>
      <c r="AC415" s="5">
        <f t="shared" si="413"/>
        <v>12950.853235549552</v>
      </c>
      <c r="AD415" s="5">
        <f t="shared" si="414"/>
        <v>8726.1562485958129</v>
      </c>
      <c r="AE415" s="5">
        <f t="shared" si="415"/>
        <v>22457.587837211453</v>
      </c>
      <c r="AF415" s="5">
        <f t="shared" si="416"/>
        <v>0</v>
      </c>
      <c r="AG415" s="5">
        <f t="shared" si="417"/>
        <v>-1229.5081967213114</v>
      </c>
      <c r="AH415" s="5">
        <f t="shared" si="418"/>
        <v>0</v>
      </c>
      <c r="AI415" s="5">
        <f t="shared" si="419"/>
        <v>13802.129553035047</v>
      </c>
      <c r="AJ415" s="5">
        <f t="shared" si="420"/>
        <v>-6403.1556804045003</v>
      </c>
      <c r="AK415" s="5">
        <f>IFERROR(SUM(X415:AJ415),-5000)*((Cockpit!$C$3)^0)</f>
        <v>97438.805742243727</v>
      </c>
      <c r="AL415" s="16">
        <f>INDEX('Team forecast'!$B$2:$AO$26,MATCH('Master data'!$B415,'Team forecast'!$B$2:$B$26,0),MATCH('Master data'!AL$1,'Team forecast'!$B$2:$AO$2,0))</f>
        <v>1.2865954440019862</v>
      </c>
      <c r="AM415" s="16">
        <f>INDEX('Team forecast'!$B$2:$AO$26,MATCH('Master data'!$B415,'Team forecast'!$B$2:$B$26,0),MATCH('Master data'!AM$1,'Team forecast'!$B$2:$AO$2,0))</f>
        <v>1.2414750087215167</v>
      </c>
      <c r="AN415" s="16">
        <f>INDEX('Team forecast'!$B$2:$AO$26,MATCH('Master data'!$B415,'Team forecast'!$B$2:$B$26,0),MATCH('Master data'!AN$1,'Team forecast'!$B$2:$AO$2,0))</f>
        <v>0.28895768833849328</v>
      </c>
      <c r="AO415" s="16">
        <f>INDEX('Team forecast'!$B$2:$AO$26,MATCH('Master data'!$B415,'Team forecast'!$B$2:$B$26,0),MATCH('Master data'!AO$1,'Team forecast'!$B$2:$AO$2,0))</f>
        <v>3.6492525320783611</v>
      </c>
      <c r="AP415" s="16">
        <f>INDEX('Team forecast'!$B$2:$AO$26,MATCH('Master data'!$B415,'Team forecast'!$B$2:$B$26,0),MATCH('Master data'!AP$1,'Team forecast'!$B$2:$AO$2,0))</f>
        <v>3.4708843553693107</v>
      </c>
      <c r="AQ415" s="5">
        <f t="shared" si="421"/>
        <v>7000</v>
      </c>
      <c r="AR415" s="5">
        <f>INDEX('Team forecast'!$B$2:$AO$26,MATCH('Master data'!$B415,'Team forecast'!$B$2:$B$26,0),MATCH('Master data'!AR$1,'Team forecast'!$B$2:$AO$2,0))*IF(X415&gt;0,25000,0)</f>
        <v>9391.1248710010332</v>
      </c>
      <c r="AS415" s="16">
        <f>INDEX('Team forecast'!$B$2:$AO$26,MATCH('Master data'!$B415,'Team forecast'!$B$2:$B$26,0),MATCH('Master data'!AS$1,'Team forecast'!$B$2:$AO$2,0))*IF(X415&gt;0,5000,0)</f>
        <v>1444.7884416924664</v>
      </c>
      <c r="AT415" s="16">
        <f>INDEX('Team forecast'!$B$2:$AO$26,MATCH('Master data'!$B415,'Team forecast'!$B$2:$B$26,0),MATCH('Master data'!AT$1,'Team forecast'!$B$2:$AO$2,0))*IF(X415&gt;0,-15000,0)</f>
        <v>-5030.9597523219827</v>
      </c>
      <c r="AU415" s="5">
        <f t="shared" si="422"/>
        <v>26684.330223769703</v>
      </c>
      <c r="AV415" s="5">
        <f t="shared" si="423"/>
        <v>12072.418755939296</v>
      </c>
      <c r="AW415" s="5">
        <f t="shared" si="424"/>
        <v>8134.2758231276312</v>
      </c>
      <c r="AX415" s="5">
        <f t="shared" si="425"/>
        <v>14447.884416924664</v>
      </c>
      <c r="AY415" s="5">
        <f t="shared" si="426"/>
        <v>0</v>
      </c>
      <c r="AZ415" s="5">
        <f t="shared" si="427"/>
        <v>-1229.5081967213114</v>
      </c>
      <c r="BA415" s="5">
        <f t="shared" si="428"/>
        <v>0</v>
      </c>
      <c r="BB415" s="5">
        <f t="shared" si="429"/>
        <v>12865.954440019863</v>
      </c>
      <c r="BC415" s="5">
        <f t="shared" si="430"/>
        <v>-9931.8000697721345</v>
      </c>
      <c r="BD415" s="5">
        <f t="shared" si="431"/>
        <v>75848.508953659242</v>
      </c>
      <c r="BE415" s="16">
        <f>INDEX('Team forecast'!$B$2:$AO$26,MATCH('Master data'!$B415,'Team forecast'!$B$2:$B$26,0),MATCH('Master data'!BE$1,'Team forecast'!$B$2:$AO$2,0))</f>
        <v>0</v>
      </c>
      <c r="BF415" s="16">
        <f>INDEX('Team forecast'!$B$2:$AO$26,MATCH('Master data'!$B415,'Team forecast'!$B$2:$B$26,0),MATCH('Master data'!BF$1,'Team forecast'!$B$2:$AO$2,0))</f>
        <v>0</v>
      </c>
      <c r="BG415" s="16">
        <f>INDEX('Team forecast'!$B$2:$AO$26,MATCH('Master data'!$B415,'Team forecast'!$B$2:$B$26,0),MATCH('Master data'!BG$1,'Team forecast'!$B$2:$AO$2,0))</f>
        <v>0</v>
      </c>
      <c r="BH415" s="16">
        <f>INDEX('Team forecast'!$B$2:$AO$26,MATCH('Master data'!$B415,'Team forecast'!$B$2:$B$26,0),MATCH('Master data'!BH$1,'Team forecast'!$B$2:$AO$2,0))</f>
        <v>0</v>
      </c>
      <c r="BI415" s="16">
        <f>INDEX('Team forecast'!$B$2:$AO$26,MATCH('Master data'!$B415,'Team forecast'!$B$2:$B$26,0),MATCH('Master data'!BI$1,'Team forecast'!$B$2:$AO$2,0))</f>
        <v>0</v>
      </c>
      <c r="BJ415" s="5">
        <f t="shared" si="432"/>
        <v>7000</v>
      </c>
      <c r="BK415" s="5">
        <f>INDEX('Team forecast'!$R$3:$BH$26,MATCH($B415,'Team forecast'!$B$3:$B$26,0),MATCH(BK$1,'Team forecast'!$R$2:$BH$2,0))*IF($X415&gt;0,25000,0)</f>
        <v>0</v>
      </c>
      <c r="BL415" s="5">
        <f>INDEX('Team forecast'!$R$3:$BH$26,MATCH($B415,'Team forecast'!$B$3:$B$26,0),MATCH(BL$1,'Team forecast'!$R$2:$BH$2,0))*IF($X415&gt;0,5000,0)</f>
        <v>0</v>
      </c>
      <c r="BM415" s="5">
        <f>INDEX('Team forecast'!$R$3:$BH$26,MATCH($B415,'Team forecast'!$B$3:$B$26,0),MATCH(BM$1,'Team forecast'!$R$2:$BH$2,0))*IF($X415&gt;0,-15000,0)</f>
        <v>0</v>
      </c>
      <c r="BN415" s="5">
        <f t="shared" si="433"/>
        <v>0</v>
      </c>
      <c r="BO415" s="5">
        <f t="shared" si="434"/>
        <v>0</v>
      </c>
      <c r="BP415" s="5">
        <f t="shared" si="435"/>
        <v>0</v>
      </c>
      <c r="BQ415" s="5">
        <f t="shared" si="436"/>
        <v>0</v>
      </c>
      <c r="BR415" s="5">
        <f t="shared" si="437"/>
        <v>0</v>
      </c>
      <c r="BS415" s="5">
        <f t="shared" si="438"/>
        <v>-1229.5081967213114</v>
      </c>
      <c r="BT415" s="5">
        <f t="shared" si="439"/>
        <v>0</v>
      </c>
      <c r="BU415" s="5">
        <f t="shared" si="440"/>
        <v>0</v>
      </c>
      <c r="BV415" s="5">
        <f t="shared" si="441"/>
        <v>0</v>
      </c>
      <c r="BW415" s="5">
        <f t="shared" si="442"/>
        <v>0</v>
      </c>
      <c r="BX415" s="5">
        <f t="shared" si="443"/>
        <v>86643.657347951492</v>
      </c>
      <c r="BY415" s="5">
        <f t="shared" si="444"/>
        <v>259930.97204385448</v>
      </c>
      <c r="BZ415" s="5">
        <f>MAX(INDEX('Team forecast'!$R$3:$BH$26,MATCH($B415,'Team forecast'!$B$3:$B$26,0),MATCH(BZ$1,'Team forecast'!$R$2:$BH$2,0))*($BX415)-(1-INDEX('Team forecast'!$R$3:$BH$26,MATCH($B415,'Team forecast'!$B$3:$B$26,0),MATCH(BZ$1,'Team forecast'!$R$2:$BH$2,0)))*(BY415+CH415)*0.01,-5000)</f>
        <v>48586.551108574546</v>
      </c>
      <c r="CA415" s="5">
        <f>MAX(INDEX('Team forecast'!$R$3:$BH$26,MATCH($B415,'Team forecast'!$B$3:$B$26,0),MATCH(CA$1,'Team forecast'!$R$2:$BH$2,0))*$BX415-(1-INDEX('Team forecast'!$R$3:$BH$26,MATCH($B415,'Team forecast'!$B$3:$B$26,0),MATCH(CA$1,'Team forecast'!$R$2:$BH$2,0)))*(BY415+BX415+CH415)*0.01,-5000)</f>
        <v>11443.469511682468</v>
      </c>
      <c r="CB415" s="5">
        <f>MAX(INDEX('Team forecast'!$R$3:$BH$26,MATCH($B415,'Team forecast'!$B$3:$B$26,0),MATCH(CB$1,'Team forecast'!$R$2:$BH$2,0))*$BX415-(1-INDEX('Team forecast'!$R$3:$BH$26,MATCH($B415,'Team forecast'!$B$3:$B$26,0),MATCH(CB$1,'Team forecast'!$R$2:$BH$2,0)))*(BY415+BX415*2+CH415)*0.01,0)</f>
        <v>0</v>
      </c>
      <c r="CC415" s="5">
        <v>0</v>
      </c>
      <c r="CD415" s="5">
        <f>+AK415+BD415*Cockpit!$C$3+BW415*Cockpit!$C$3^2+BZ415*Cockpit!$C$3^3+CA415*Cockpit!$C$3^4+CB415*Cockpit!$C$3^5+CC415*Cockpit!$C$3^6</f>
        <v>164660.93194335865</v>
      </c>
      <c r="CE415" s="5"/>
      <c r="CF415" s="5"/>
      <c r="CG415" s="5">
        <v>0</v>
      </c>
      <c r="CH415" s="5">
        <f t="shared" si="445"/>
        <v>2062000</v>
      </c>
      <c r="CI415" s="5">
        <f t="shared" si="446"/>
        <v>2062000</v>
      </c>
      <c r="CJ415" s="1">
        <f t="shared" si="447"/>
        <v>0.08</v>
      </c>
      <c r="CK415" s="5">
        <f>RANK(CD415,$CD$2:$CD$622)+COUNTIF($CD$2:$CD415,$CD415)-1</f>
        <v>26</v>
      </c>
      <c r="CL415" s="5">
        <f>RANK(CJ415,$CJ$2:$CJ$622)+COUNTIF($CJ$2:$CJ415,$CJ415)-1</f>
        <v>1</v>
      </c>
    </row>
    <row r="416" spans="1:90" x14ac:dyDescent="0.3">
      <c r="A416" t="str">
        <f>Players!P417</f>
        <v>Mikael Lustig</v>
      </c>
      <c r="B416" t="str">
        <f>Players!G417</f>
        <v>Sweden</v>
      </c>
      <c r="C416" t="str">
        <f>Players!AB417</f>
        <v>Defense</v>
      </c>
      <c r="D416" s="1"/>
      <c r="F416" t="str">
        <f>IFERROR(INDEX(Lookup!B:B,MATCH(INDEX(Players!C:C,MATCH(E416,Players!A:A,0)),Lookup!D:D,0)),"")</f>
        <v/>
      </c>
      <c r="G416">
        <f>IF(Players!AC417=0,10000000,Players!AC417)</f>
        <v>3042000</v>
      </c>
      <c r="H416" s="16">
        <f>INDEX('Team forecast'!$B$2:$AO$26,MATCH('Master data'!$B416,'Team forecast'!$B$2:$B$26,0),MATCH('Master data'!H$1,'Team forecast'!$B$2:$AO$2,0))</f>
        <v>1.3802129553035047</v>
      </c>
      <c r="I416" s="16">
        <f>INDEX('Team forecast'!$B$2:$AO$26,MATCH('Master data'!$B416,'Team forecast'!$B$2:$B$26,0),MATCH('Master data'!I$1,'Team forecast'!$B$2:$AO$2,0))</f>
        <v>0.80039446005056258</v>
      </c>
      <c r="J416" s="16">
        <f>INDEX('Team forecast'!$B$2:$AO$26,MATCH('Master data'!$B416,'Team forecast'!$B$2:$B$26,0),MATCH('Master data'!J$1,'Team forecast'!$B$2:$AO$2,0))</f>
        <v>0.44915175674422908</v>
      </c>
      <c r="K416" s="16">
        <f>INDEX('Team forecast'!$B$2:$AO$26,MATCH('Master data'!$B416,'Team forecast'!$B$2:$B$26,0),MATCH('Master data'!K$1,'Team forecast'!$B$2:$AO$2,0))</f>
        <v>3.9147858368608497</v>
      </c>
      <c r="L416" s="16">
        <f>INDEX('Team forecast'!$B$2:$AO$26,MATCH('Master data'!$B416,'Team forecast'!$B$2:$B$26,0),MATCH('Master data'!L$1,'Team forecast'!$B$2:$AO$2,0))</f>
        <v>2.2377225397188263</v>
      </c>
      <c r="M416">
        <f>IF(Players!BC417=1,95,0)</f>
        <v>95</v>
      </c>
      <c r="N416" s="2">
        <f>Players!BN417</f>
        <v>8.4949508630585858E-3</v>
      </c>
      <c r="O416" s="2">
        <f>Players!BO417</f>
        <v>7.8638230745337254E-2</v>
      </c>
      <c r="P416" s="2">
        <f>Players!BP417</f>
        <v>5.1277386548502814E-2</v>
      </c>
      <c r="Q416" s="2">
        <f>Players!BQ417</f>
        <v>0.18313953488372092</v>
      </c>
      <c r="R416" s="2">
        <f>Players!BR417</f>
        <v>0</v>
      </c>
      <c r="S416" s="2">
        <f t="shared" si="406"/>
        <v>1.3802129553035047</v>
      </c>
      <c r="T416" s="2">
        <f t="shared" si="407"/>
        <v>0.80039446005056258</v>
      </c>
      <c r="U416" s="16">
        <f>INDEX('Team forecast'!$B$2:$AO$26,MATCH('Master data'!$B416,'Team forecast'!$B$2:$B$26,0),MATCH('Master data'!U$1,'Team forecast'!$B$2:$AO$2,0))</f>
        <v>0.52401038286826729</v>
      </c>
      <c r="V416" s="16">
        <f>INDEX('Team forecast'!$B$2:$AO$26,MATCH('Master data'!$B416,'Team forecast'!$B$2:$B$26,0),MATCH('Master data'!V$1,'Team forecast'!$B$2:$AO$2,0))</f>
        <v>0.2774172615184945</v>
      </c>
      <c r="W416" s="16">
        <f>INDEX('Team forecast'!$B$2:$AO$26,MATCH('Master data'!$B416,'Team forecast'!$B$2:$B$26,0),MATCH('Master data'!W$1,'Team forecast'!$B$2:$AO$2,0))</f>
        <v>0.19857235561323819</v>
      </c>
      <c r="X416" s="5">
        <f t="shared" si="408"/>
        <v>7000</v>
      </c>
      <c r="Y416" s="5">
        <f t="shared" si="409"/>
        <v>13100.259571706682</v>
      </c>
      <c r="Z416" s="5">
        <f t="shared" si="410"/>
        <v>1387.0863075924724</v>
      </c>
      <c r="AA416" s="5">
        <f t="shared" si="411"/>
        <v>-2978.585334198573</v>
      </c>
      <c r="AB416" s="5">
        <f t="shared" si="412"/>
        <v>1758.7261853790224</v>
      </c>
      <c r="AC416" s="5">
        <f t="shared" si="413"/>
        <v>5426.8752428430425</v>
      </c>
      <c r="AD416" s="5">
        <f t="shared" si="414"/>
        <v>2007.3998661131786</v>
      </c>
      <c r="AE416" s="5">
        <f t="shared" si="415"/>
        <v>22457.587837211453</v>
      </c>
      <c r="AF416" s="5">
        <f t="shared" si="416"/>
        <v>0</v>
      </c>
      <c r="AG416" s="5">
        <f t="shared" si="417"/>
        <v>-3662.7906976744184</v>
      </c>
      <c r="AH416" s="5">
        <f t="shared" si="418"/>
        <v>0</v>
      </c>
      <c r="AI416" s="5">
        <f t="shared" si="419"/>
        <v>13802.129553035047</v>
      </c>
      <c r="AJ416" s="5">
        <f t="shared" si="420"/>
        <v>-6403.1556804045003</v>
      </c>
      <c r="AK416" s="5">
        <f>IFERROR(SUM(X416:AJ416),-5000)*((Cockpit!$C$3)^0)</f>
        <v>53895.532851603399</v>
      </c>
      <c r="AL416" s="16">
        <f>INDEX('Team forecast'!$B$2:$AO$26,MATCH('Master data'!$B416,'Team forecast'!$B$2:$B$26,0),MATCH('Master data'!AL$1,'Team forecast'!$B$2:$AO$2,0))</f>
        <v>1.2865954440019862</v>
      </c>
      <c r="AM416" s="16">
        <f>INDEX('Team forecast'!$B$2:$AO$26,MATCH('Master data'!$B416,'Team forecast'!$B$2:$B$26,0),MATCH('Master data'!AM$1,'Team forecast'!$B$2:$AO$2,0))</f>
        <v>1.2414750087215167</v>
      </c>
      <c r="AN416" s="16">
        <f>INDEX('Team forecast'!$B$2:$AO$26,MATCH('Master data'!$B416,'Team forecast'!$B$2:$B$26,0),MATCH('Master data'!AN$1,'Team forecast'!$B$2:$AO$2,0))</f>
        <v>0.28895768833849328</v>
      </c>
      <c r="AO416" s="16">
        <f>INDEX('Team forecast'!$B$2:$AO$26,MATCH('Master data'!$B416,'Team forecast'!$B$2:$B$26,0),MATCH('Master data'!AO$1,'Team forecast'!$B$2:$AO$2,0))</f>
        <v>3.6492525320783611</v>
      </c>
      <c r="AP416" s="16">
        <f>INDEX('Team forecast'!$B$2:$AO$26,MATCH('Master data'!$B416,'Team forecast'!$B$2:$B$26,0),MATCH('Master data'!AP$1,'Team forecast'!$B$2:$AO$2,0))</f>
        <v>3.4708843553693107</v>
      </c>
      <c r="AQ416" s="5">
        <f t="shared" si="421"/>
        <v>7000</v>
      </c>
      <c r="AR416" s="5">
        <f>INDEX('Team forecast'!$B$2:$AO$26,MATCH('Master data'!$B416,'Team forecast'!$B$2:$B$26,0),MATCH('Master data'!AR$1,'Team forecast'!$B$2:$AO$2,0))*IF(X416&gt;0,25000,0)</f>
        <v>9391.1248710010332</v>
      </c>
      <c r="AS416" s="16">
        <f>INDEX('Team forecast'!$B$2:$AO$26,MATCH('Master data'!$B416,'Team forecast'!$B$2:$B$26,0),MATCH('Master data'!AS$1,'Team forecast'!$B$2:$AO$2,0))*IF(X416&gt;0,5000,0)</f>
        <v>1444.7884416924664</v>
      </c>
      <c r="AT416" s="16">
        <f>INDEX('Team forecast'!$B$2:$AO$26,MATCH('Master data'!$B416,'Team forecast'!$B$2:$B$26,0),MATCH('Master data'!AT$1,'Team forecast'!$B$2:$AO$2,0))*IF(X416&gt;0,-15000,0)</f>
        <v>-5030.9597523219827</v>
      </c>
      <c r="AU416" s="5">
        <f t="shared" si="422"/>
        <v>1639.4347616147875</v>
      </c>
      <c r="AV416" s="5">
        <f t="shared" si="423"/>
        <v>5058.7794700663908</v>
      </c>
      <c r="AW416" s="5">
        <f t="shared" si="424"/>
        <v>1871.2413270048478</v>
      </c>
      <c r="AX416" s="5">
        <f t="shared" si="425"/>
        <v>14447.884416924664</v>
      </c>
      <c r="AY416" s="5">
        <f t="shared" si="426"/>
        <v>0</v>
      </c>
      <c r="AZ416" s="5">
        <f t="shared" si="427"/>
        <v>-3662.7906976744184</v>
      </c>
      <c r="BA416" s="5">
        <f t="shared" si="428"/>
        <v>0</v>
      </c>
      <c r="BB416" s="5">
        <f t="shared" si="429"/>
        <v>12865.954440019863</v>
      </c>
      <c r="BC416" s="5">
        <f t="shared" si="430"/>
        <v>-9931.8000697721345</v>
      </c>
      <c r="BD416" s="5">
        <f t="shared" si="431"/>
        <v>35093.657208555524</v>
      </c>
      <c r="BE416" s="16">
        <f>INDEX('Team forecast'!$B$2:$AO$26,MATCH('Master data'!$B416,'Team forecast'!$B$2:$B$26,0),MATCH('Master data'!BE$1,'Team forecast'!$B$2:$AO$2,0))</f>
        <v>0</v>
      </c>
      <c r="BF416" s="16">
        <f>INDEX('Team forecast'!$B$2:$AO$26,MATCH('Master data'!$B416,'Team forecast'!$B$2:$B$26,0),MATCH('Master data'!BF$1,'Team forecast'!$B$2:$AO$2,0))</f>
        <v>0</v>
      </c>
      <c r="BG416" s="16">
        <f>INDEX('Team forecast'!$B$2:$AO$26,MATCH('Master data'!$B416,'Team forecast'!$B$2:$B$26,0),MATCH('Master data'!BG$1,'Team forecast'!$B$2:$AO$2,0))</f>
        <v>0</v>
      </c>
      <c r="BH416" s="16">
        <f>INDEX('Team forecast'!$B$2:$AO$26,MATCH('Master data'!$B416,'Team forecast'!$B$2:$B$26,0),MATCH('Master data'!BH$1,'Team forecast'!$B$2:$AO$2,0))</f>
        <v>0</v>
      </c>
      <c r="BI416" s="16">
        <f>INDEX('Team forecast'!$B$2:$AO$26,MATCH('Master data'!$B416,'Team forecast'!$B$2:$B$26,0),MATCH('Master data'!BI$1,'Team forecast'!$B$2:$AO$2,0))</f>
        <v>0</v>
      </c>
      <c r="BJ416" s="5">
        <f t="shared" si="432"/>
        <v>7000</v>
      </c>
      <c r="BK416" s="5">
        <f>INDEX('Team forecast'!$R$3:$BH$26,MATCH($B416,'Team forecast'!$B$3:$B$26,0),MATCH(BK$1,'Team forecast'!$R$2:$BH$2,0))*IF($X416&gt;0,25000,0)</f>
        <v>0</v>
      </c>
      <c r="BL416" s="5">
        <f>INDEX('Team forecast'!$R$3:$BH$26,MATCH($B416,'Team forecast'!$B$3:$B$26,0),MATCH(BL$1,'Team forecast'!$R$2:$BH$2,0))*IF($X416&gt;0,5000,0)</f>
        <v>0</v>
      </c>
      <c r="BM416" s="5">
        <f>INDEX('Team forecast'!$R$3:$BH$26,MATCH($B416,'Team forecast'!$B$3:$B$26,0),MATCH(BM$1,'Team forecast'!$R$2:$BH$2,0))*IF($X416&gt;0,-15000,0)</f>
        <v>0</v>
      </c>
      <c r="BN416" s="5">
        <f t="shared" si="433"/>
        <v>0</v>
      </c>
      <c r="BO416" s="5">
        <f t="shared" si="434"/>
        <v>0</v>
      </c>
      <c r="BP416" s="5">
        <f t="shared" si="435"/>
        <v>0</v>
      </c>
      <c r="BQ416" s="5">
        <f t="shared" si="436"/>
        <v>0</v>
      </c>
      <c r="BR416" s="5">
        <f t="shared" si="437"/>
        <v>0</v>
      </c>
      <c r="BS416" s="5">
        <f t="shared" si="438"/>
        <v>-3662.7906976744184</v>
      </c>
      <c r="BT416" s="5">
        <f t="shared" si="439"/>
        <v>0</v>
      </c>
      <c r="BU416" s="5">
        <f t="shared" si="440"/>
        <v>0</v>
      </c>
      <c r="BV416" s="5">
        <f t="shared" si="441"/>
        <v>0</v>
      </c>
      <c r="BW416" s="5">
        <f t="shared" si="442"/>
        <v>0</v>
      </c>
      <c r="BX416" s="5">
        <f t="shared" si="443"/>
        <v>44494.595030079465</v>
      </c>
      <c r="BY416" s="5">
        <f t="shared" si="444"/>
        <v>133483.78509023838</v>
      </c>
      <c r="BZ416" s="5">
        <f>MAX(INDEX('Team forecast'!$R$3:$BH$26,MATCH($B416,'Team forecast'!$B$3:$B$26,0),MATCH(BZ$1,'Team forecast'!$R$2:$BH$2,0))*($BX416)-(1-INDEX('Team forecast'!$R$3:$BH$26,MATCH($B416,'Team forecast'!$B$3:$B$26,0),MATCH(BZ$1,'Team forecast'!$R$2:$BH$2,0)))*(BY416+CH416)*0.01,-5000)</f>
        <v>18081.392790262224</v>
      </c>
      <c r="CA416" s="5">
        <f>MAX(INDEX('Team forecast'!$R$3:$BH$26,MATCH($B416,'Team forecast'!$B$3:$B$26,0),MATCH(CA$1,'Team forecast'!$R$2:$BH$2,0))*$BX416-(1-INDEX('Team forecast'!$R$3:$BH$26,MATCH($B416,'Team forecast'!$B$3:$B$26,0),MATCH(CA$1,'Team forecast'!$R$2:$BH$2,0)))*(BY416+BX416+CH416)*0.01,-5000)</f>
        <v>-5000</v>
      </c>
      <c r="CB416" s="5">
        <f>MAX(INDEX('Team forecast'!$R$3:$BH$26,MATCH($B416,'Team forecast'!$B$3:$B$26,0),MATCH(CB$1,'Team forecast'!$R$2:$BH$2,0))*$BX416-(1-INDEX('Team forecast'!$R$3:$BH$26,MATCH($B416,'Team forecast'!$B$3:$B$26,0),MATCH(CB$1,'Team forecast'!$R$2:$BH$2,0)))*(BY416+BX416*2+CH416)*0.01,0)</f>
        <v>0</v>
      </c>
      <c r="CC416" s="5">
        <v>0</v>
      </c>
      <c r="CD416" s="5">
        <f>+AK416+BD416*Cockpit!$C$3+BW416*Cockpit!$C$3^2+BZ416*Cockpit!$C$3^3+CA416*Cockpit!$C$3^4+CB416*Cockpit!$C$3^5+CC416*Cockpit!$C$3^6</f>
        <v>81661.099718619342</v>
      </c>
      <c r="CE416" s="5"/>
      <c r="CF416" s="5"/>
      <c r="CG416" s="5">
        <v>0</v>
      </c>
      <c r="CH416" s="5">
        <f t="shared" si="445"/>
        <v>3042000</v>
      </c>
      <c r="CI416" s="5">
        <f t="shared" si="446"/>
        <v>3042000</v>
      </c>
      <c r="CJ416" s="1">
        <f t="shared" si="447"/>
        <v>2.7E-2</v>
      </c>
      <c r="CK416" s="5">
        <f>RANK(CD416,$CD$2:$CD$622)+COUNTIF($CD$2:$CD416,$CD416)-1</f>
        <v>113</v>
      </c>
      <c r="CL416" s="5">
        <f>RANK(CJ416,$CJ$2:$CJ$622)+COUNTIF($CJ$2:$CJ416,$CJ416)-1</f>
        <v>79</v>
      </c>
    </row>
    <row r="417" spans="1:90" x14ac:dyDescent="0.3">
      <c r="A417" t="str">
        <f>Players!P418</f>
        <v>Pierre Bengtsson</v>
      </c>
      <c r="B417" t="str">
        <f>Players!G418</f>
        <v>Sweden</v>
      </c>
      <c r="C417" t="str">
        <f>Players!AB418</f>
        <v>Defense</v>
      </c>
      <c r="D417" s="1"/>
      <c r="F417" t="str">
        <f>IFERROR(INDEX(Lookup!B:B,MATCH(INDEX(Players!C:C,MATCH(E417,Players!A:A,0)),Lookup!D:D,0)),"")</f>
        <v/>
      </c>
      <c r="G417">
        <f>IF(Players!AC418=0,10000000,Players!AC418)</f>
        <v>2512000</v>
      </c>
      <c r="H417" s="16">
        <f>INDEX('Team forecast'!$B$2:$AO$26,MATCH('Master data'!$B417,'Team forecast'!$B$2:$B$26,0),MATCH('Master data'!H$1,'Team forecast'!$B$2:$AO$2,0))</f>
        <v>1.3802129553035047</v>
      </c>
      <c r="I417" s="16">
        <f>INDEX('Team forecast'!$B$2:$AO$26,MATCH('Master data'!$B417,'Team forecast'!$B$2:$B$26,0),MATCH('Master data'!I$1,'Team forecast'!$B$2:$AO$2,0))</f>
        <v>0.80039446005056258</v>
      </c>
      <c r="J417" s="16">
        <f>INDEX('Team forecast'!$B$2:$AO$26,MATCH('Master data'!$B417,'Team forecast'!$B$2:$B$26,0),MATCH('Master data'!J$1,'Team forecast'!$B$2:$AO$2,0))</f>
        <v>0.44915175674422908</v>
      </c>
      <c r="K417" s="16">
        <f>INDEX('Team forecast'!$B$2:$AO$26,MATCH('Master data'!$B417,'Team forecast'!$B$2:$B$26,0),MATCH('Master data'!K$1,'Team forecast'!$B$2:$AO$2,0))</f>
        <v>3.9147858368608497</v>
      </c>
      <c r="L417" s="16">
        <f>INDEX('Team forecast'!$B$2:$AO$26,MATCH('Master data'!$B417,'Team forecast'!$B$2:$B$26,0),MATCH('Master data'!L$1,'Team forecast'!$B$2:$AO$2,0))</f>
        <v>2.2377225397188263</v>
      </c>
      <c r="M417">
        <f>IF(Players!BC418=1,95,0)</f>
        <v>0</v>
      </c>
      <c r="N417" s="2">
        <f>Players!BN418</f>
        <v>0</v>
      </c>
      <c r="O417" s="2">
        <f>Players!BO418</f>
        <v>0</v>
      </c>
      <c r="P417" s="2">
        <f>Players!BP418</f>
        <v>0</v>
      </c>
      <c r="Q417" s="2">
        <f>Players!BQ418</f>
        <v>6.5375302663438245E-2</v>
      </c>
      <c r="R417" s="2">
        <f>Players!BR418</f>
        <v>4.3583535108958835E-2</v>
      </c>
      <c r="S417" s="2">
        <f t="shared" si="406"/>
        <v>1.3802129553035047</v>
      </c>
      <c r="T417" s="2">
        <f t="shared" si="407"/>
        <v>0.80039446005056258</v>
      </c>
      <c r="U417" s="16">
        <f>INDEX('Team forecast'!$B$2:$AO$26,MATCH('Master data'!$B417,'Team forecast'!$B$2:$B$26,0),MATCH('Master data'!U$1,'Team forecast'!$B$2:$AO$2,0))</f>
        <v>0.52401038286826729</v>
      </c>
      <c r="V417" s="16">
        <f>INDEX('Team forecast'!$B$2:$AO$26,MATCH('Master data'!$B417,'Team forecast'!$B$2:$B$26,0),MATCH('Master data'!V$1,'Team forecast'!$B$2:$AO$2,0))</f>
        <v>0.2774172615184945</v>
      </c>
      <c r="W417" s="16">
        <f>INDEX('Team forecast'!$B$2:$AO$26,MATCH('Master data'!$B417,'Team forecast'!$B$2:$B$26,0),MATCH('Master data'!W$1,'Team forecast'!$B$2:$AO$2,0))</f>
        <v>0.19857235561323819</v>
      </c>
      <c r="X417" s="5">
        <f t="shared" si="408"/>
        <v>-5000</v>
      </c>
      <c r="Y417" s="5">
        <f t="shared" si="409"/>
        <v>0</v>
      </c>
      <c r="Z417" s="5">
        <f t="shared" si="410"/>
        <v>0</v>
      </c>
      <c r="AA417" s="5">
        <f t="shared" si="411"/>
        <v>0</v>
      </c>
      <c r="AB417" s="5">
        <f t="shared" si="412"/>
        <v>0</v>
      </c>
      <c r="AC417" s="5">
        <f t="shared" si="413"/>
        <v>0</v>
      </c>
      <c r="AD417" s="5">
        <f t="shared" si="414"/>
        <v>0</v>
      </c>
      <c r="AE417" s="5">
        <f t="shared" si="415"/>
        <v>22457.587837211453</v>
      </c>
      <c r="AF417" s="5">
        <f t="shared" si="416"/>
        <v>0</v>
      </c>
      <c r="AG417" s="5">
        <f t="shared" si="417"/>
        <v>0</v>
      </c>
      <c r="AH417" s="5">
        <f t="shared" si="418"/>
        <v>0</v>
      </c>
      <c r="AI417" s="5">
        <f t="shared" si="419"/>
        <v>0</v>
      </c>
      <c r="AJ417" s="5">
        <f t="shared" si="420"/>
        <v>0</v>
      </c>
      <c r="AK417" s="5">
        <f>IFERROR(SUM(X417:AJ417),-5000)*((Cockpit!$C$3)^0)</f>
        <v>17457.587837211453</v>
      </c>
      <c r="AL417" s="16">
        <f>INDEX('Team forecast'!$B$2:$AO$26,MATCH('Master data'!$B417,'Team forecast'!$B$2:$B$26,0),MATCH('Master data'!AL$1,'Team forecast'!$B$2:$AO$2,0))</f>
        <v>1.2865954440019862</v>
      </c>
      <c r="AM417" s="16">
        <f>INDEX('Team forecast'!$B$2:$AO$26,MATCH('Master data'!$B417,'Team forecast'!$B$2:$B$26,0),MATCH('Master data'!AM$1,'Team forecast'!$B$2:$AO$2,0))</f>
        <v>1.2414750087215167</v>
      </c>
      <c r="AN417" s="16">
        <f>INDEX('Team forecast'!$B$2:$AO$26,MATCH('Master data'!$B417,'Team forecast'!$B$2:$B$26,0),MATCH('Master data'!AN$1,'Team forecast'!$B$2:$AO$2,0))</f>
        <v>0.28895768833849328</v>
      </c>
      <c r="AO417" s="16">
        <f>INDEX('Team forecast'!$B$2:$AO$26,MATCH('Master data'!$B417,'Team forecast'!$B$2:$B$26,0),MATCH('Master data'!AO$1,'Team forecast'!$B$2:$AO$2,0))</f>
        <v>3.6492525320783611</v>
      </c>
      <c r="AP417" s="16">
        <f>INDEX('Team forecast'!$B$2:$AO$26,MATCH('Master data'!$B417,'Team forecast'!$B$2:$B$26,0),MATCH('Master data'!AP$1,'Team forecast'!$B$2:$AO$2,0))</f>
        <v>3.4708843553693107</v>
      </c>
      <c r="AQ417" s="5">
        <f t="shared" si="421"/>
        <v>-5000</v>
      </c>
      <c r="AR417" s="5">
        <f>INDEX('Team forecast'!$B$2:$AO$26,MATCH('Master data'!$B417,'Team forecast'!$B$2:$B$26,0),MATCH('Master data'!AR$1,'Team forecast'!$B$2:$AO$2,0))*IF(X417&gt;0,25000,0)</f>
        <v>0</v>
      </c>
      <c r="AS417" s="16">
        <f>INDEX('Team forecast'!$B$2:$AO$26,MATCH('Master data'!$B417,'Team forecast'!$B$2:$B$26,0),MATCH('Master data'!AS$1,'Team forecast'!$B$2:$AO$2,0))*IF(X417&gt;0,5000,0)</f>
        <v>0</v>
      </c>
      <c r="AT417" s="16">
        <f>INDEX('Team forecast'!$B$2:$AO$26,MATCH('Master data'!$B417,'Team forecast'!$B$2:$B$26,0),MATCH('Master data'!AT$1,'Team forecast'!$B$2:$AO$2,0))*IF(X417&gt;0,-15000,0)</f>
        <v>0</v>
      </c>
      <c r="AU417" s="5">
        <f t="shared" si="422"/>
        <v>0</v>
      </c>
      <c r="AV417" s="5">
        <f t="shared" si="423"/>
        <v>0</v>
      </c>
      <c r="AW417" s="5">
        <f t="shared" si="424"/>
        <v>0</v>
      </c>
      <c r="AX417" s="5">
        <f t="shared" si="425"/>
        <v>14447.884416924664</v>
      </c>
      <c r="AY417" s="5">
        <f t="shared" si="426"/>
        <v>0</v>
      </c>
      <c r="AZ417" s="5">
        <f t="shared" si="427"/>
        <v>0</v>
      </c>
      <c r="BA417" s="5">
        <f t="shared" si="428"/>
        <v>0</v>
      </c>
      <c r="BB417" s="5">
        <f t="shared" si="429"/>
        <v>0</v>
      </c>
      <c r="BC417" s="5">
        <f t="shared" si="430"/>
        <v>0</v>
      </c>
      <c r="BD417" s="5">
        <f t="shared" si="431"/>
        <v>9447.884416924664</v>
      </c>
      <c r="BE417" s="16">
        <f>INDEX('Team forecast'!$B$2:$AO$26,MATCH('Master data'!$B417,'Team forecast'!$B$2:$B$26,0),MATCH('Master data'!BE$1,'Team forecast'!$B$2:$AO$2,0))</f>
        <v>0</v>
      </c>
      <c r="BF417" s="16">
        <f>INDEX('Team forecast'!$B$2:$AO$26,MATCH('Master data'!$B417,'Team forecast'!$B$2:$B$26,0),MATCH('Master data'!BF$1,'Team forecast'!$B$2:$AO$2,0))</f>
        <v>0</v>
      </c>
      <c r="BG417" s="16">
        <f>INDEX('Team forecast'!$B$2:$AO$26,MATCH('Master data'!$B417,'Team forecast'!$B$2:$B$26,0),MATCH('Master data'!BG$1,'Team forecast'!$B$2:$AO$2,0))</f>
        <v>0</v>
      </c>
      <c r="BH417" s="16">
        <f>INDEX('Team forecast'!$B$2:$AO$26,MATCH('Master data'!$B417,'Team forecast'!$B$2:$B$26,0),MATCH('Master data'!BH$1,'Team forecast'!$B$2:$AO$2,0))</f>
        <v>0</v>
      </c>
      <c r="BI417" s="16">
        <f>INDEX('Team forecast'!$B$2:$AO$26,MATCH('Master data'!$B417,'Team forecast'!$B$2:$B$26,0),MATCH('Master data'!BI$1,'Team forecast'!$B$2:$AO$2,0))</f>
        <v>0</v>
      </c>
      <c r="BJ417" s="5">
        <f t="shared" si="432"/>
        <v>-5000</v>
      </c>
      <c r="BK417" s="5">
        <f>INDEX('Team forecast'!$R$3:$BH$26,MATCH($B417,'Team forecast'!$B$3:$B$26,0),MATCH(BK$1,'Team forecast'!$R$2:$BH$2,0))*IF($X417&gt;0,25000,0)</f>
        <v>0</v>
      </c>
      <c r="BL417" s="5">
        <f>INDEX('Team forecast'!$R$3:$BH$26,MATCH($B417,'Team forecast'!$B$3:$B$26,0),MATCH(BL$1,'Team forecast'!$R$2:$BH$2,0))*IF($X417&gt;0,5000,0)</f>
        <v>0</v>
      </c>
      <c r="BM417" s="5">
        <f>INDEX('Team forecast'!$R$3:$BH$26,MATCH($B417,'Team forecast'!$B$3:$B$26,0),MATCH(BM$1,'Team forecast'!$R$2:$BH$2,0))*IF($X417&gt;0,-15000,0)</f>
        <v>0</v>
      </c>
      <c r="BN417" s="5">
        <f t="shared" si="433"/>
        <v>0</v>
      </c>
      <c r="BO417" s="5">
        <f t="shared" si="434"/>
        <v>0</v>
      </c>
      <c r="BP417" s="5">
        <f t="shared" si="435"/>
        <v>0</v>
      </c>
      <c r="BQ417" s="5">
        <f t="shared" si="436"/>
        <v>0</v>
      </c>
      <c r="BR417" s="5">
        <f t="shared" si="437"/>
        <v>0</v>
      </c>
      <c r="BS417" s="5">
        <f t="shared" si="438"/>
        <v>0</v>
      </c>
      <c r="BT417" s="5">
        <f t="shared" si="439"/>
        <v>0</v>
      </c>
      <c r="BU417" s="5">
        <f t="shared" si="440"/>
        <v>0</v>
      </c>
      <c r="BV417" s="5">
        <f t="shared" si="441"/>
        <v>0</v>
      </c>
      <c r="BW417" s="5">
        <f t="shared" si="442"/>
        <v>0</v>
      </c>
      <c r="BX417" s="5">
        <f t="shared" si="443"/>
        <v>13452.736127068059</v>
      </c>
      <c r="BY417" s="5">
        <f t="shared" si="444"/>
        <v>40358.208381204182</v>
      </c>
      <c r="BZ417" s="5">
        <f>MAX(INDEX('Team forecast'!$R$3:$BH$26,MATCH($B417,'Team forecast'!$B$3:$B$26,0),MATCH(BZ$1,'Team forecast'!$R$2:$BH$2,0))*($BX417)-(1-INDEX('Team forecast'!$R$3:$BH$26,MATCH($B417,'Team forecast'!$B$3:$B$26,0),MATCH(BZ$1,'Team forecast'!$R$2:$BH$2,0)))*(BY417+CH417)*0.01,-5000)</f>
        <v>-48.864298923086608</v>
      </c>
      <c r="CA417" s="5">
        <f>MAX(INDEX('Team forecast'!$R$3:$BH$26,MATCH($B417,'Team forecast'!$B$3:$B$26,0),MATCH(CA$1,'Team forecast'!$R$2:$BH$2,0))*$BX417-(1-INDEX('Team forecast'!$R$3:$BH$26,MATCH($B417,'Team forecast'!$B$3:$B$26,0),MATCH(CA$1,'Team forecast'!$R$2:$BH$2,0)))*(BY417+BX417+CH417)*0.01,-5000)</f>
        <v>-5000</v>
      </c>
      <c r="CB417" s="5">
        <f>MAX(INDEX('Team forecast'!$R$3:$BH$26,MATCH($B417,'Team forecast'!$B$3:$B$26,0),MATCH(CB$1,'Team forecast'!$R$2:$BH$2,0))*$BX417-(1-INDEX('Team forecast'!$R$3:$BH$26,MATCH($B417,'Team forecast'!$B$3:$B$26,0),MATCH(CB$1,'Team forecast'!$R$2:$BH$2,0)))*(BY417+BX417*2+CH417)*0.01,0)</f>
        <v>0</v>
      </c>
      <c r="CC417" s="5">
        <v>0</v>
      </c>
      <c r="CD417" s="5">
        <f>+AK417+BD417*Cockpit!$C$3+BW417*Cockpit!$C$3^2+BZ417*Cockpit!$C$3^3+CA417*Cockpit!$C$3^4+CB417*Cockpit!$C$3^5+CC417*Cockpit!$C$3^6</f>
        <v>22754.044816714882</v>
      </c>
      <c r="CE417" s="5"/>
      <c r="CF417" s="5"/>
      <c r="CG417" s="5">
        <v>0</v>
      </c>
      <c r="CH417" s="5">
        <f t="shared" si="445"/>
        <v>2512000</v>
      </c>
      <c r="CI417" s="5">
        <f t="shared" si="446"/>
        <v>2512000</v>
      </c>
      <c r="CJ417" s="1">
        <f t="shared" si="447"/>
        <v>8.9999999999999993E-3</v>
      </c>
      <c r="CK417" s="5">
        <f>RANK(CD417,$CD$2:$CD$622)+COUNTIF($CD$2:$CD417,$CD417)-1</f>
        <v>292</v>
      </c>
      <c r="CL417" s="5">
        <f>RANK(CJ417,$CJ$2:$CJ$622)+COUNTIF($CJ$2:$CJ417,$CJ417)-1</f>
        <v>274</v>
      </c>
    </row>
    <row r="418" spans="1:90" x14ac:dyDescent="0.3">
      <c r="A418" t="str">
        <f>Players!P419</f>
        <v>Jens-Lys Cajuste</v>
      </c>
      <c r="B418" t="str">
        <f>Players!G419</f>
        <v>Sweden</v>
      </c>
      <c r="C418" t="str">
        <f>Players!AB419</f>
        <v>Midfield</v>
      </c>
      <c r="D418" s="1"/>
      <c r="F418" t="str">
        <f>IFERROR(INDEX(Lookup!B:B,MATCH(INDEX(Players!C:C,MATCH(E418,Players!A:A,0)),Lookup!D:D,0)),"")</f>
        <v/>
      </c>
      <c r="G418">
        <f>IF(Players!AC419=0,10000000,Players!AC419)</f>
        <v>2012000</v>
      </c>
      <c r="H418" s="16">
        <f>INDEX('Team forecast'!$B$2:$AO$26,MATCH('Master data'!$B418,'Team forecast'!$B$2:$B$26,0),MATCH('Master data'!H$1,'Team forecast'!$B$2:$AO$2,0))</f>
        <v>1.3802129553035047</v>
      </c>
      <c r="I418" s="16">
        <f>INDEX('Team forecast'!$B$2:$AO$26,MATCH('Master data'!$B418,'Team forecast'!$B$2:$B$26,0),MATCH('Master data'!I$1,'Team forecast'!$B$2:$AO$2,0))</f>
        <v>0.80039446005056258</v>
      </c>
      <c r="J418" s="16">
        <f>INDEX('Team forecast'!$B$2:$AO$26,MATCH('Master data'!$B418,'Team forecast'!$B$2:$B$26,0),MATCH('Master data'!J$1,'Team forecast'!$B$2:$AO$2,0))</f>
        <v>0.44915175674422908</v>
      </c>
      <c r="K418" s="16">
        <f>INDEX('Team forecast'!$B$2:$AO$26,MATCH('Master data'!$B418,'Team forecast'!$B$2:$B$26,0),MATCH('Master data'!K$1,'Team forecast'!$B$2:$AO$2,0))</f>
        <v>3.9147858368608497</v>
      </c>
      <c r="L418" s="16">
        <f>INDEX('Team forecast'!$B$2:$AO$26,MATCH('Master data'!$B418,'Team forecast'!$B$2:$B$26,0),MATCH('Master data'!L$1,'Team forecast'!$B$2:$AO$2,0))</f>
        <v>2.2377225397188263</v>
      </c>
      <c r="M418">
        <f>IF(Players!BC419=1,95,0)</f>
        <v>0</v>
      </c>
      <c r="N418" s="2">
        <f>Players!BN419</f>
        <v>0</v>
      </c>
      <c r="O418" s="2">
        <f>Players!BO419</f>
        <v>0</v>
      </c>
      <c r="P418" s="2">
        <f>Players!BP419</f>
        <v>0</v>
      </c>
      <c r="Q418" s="2">
        <f>Players!BQ419</f>
        <v>8.1929904415111512E-2</v>
      </c>
      <c r="R418" s="2">
        <f>Players!BR419</f>
        <v>0</v>
      </c>
      <c r="S418" s="2">
        <f t="shared" si="406"/>
        <v>1.3802129553035047</v>
      </c>
      <c r="T418" s="2">
        <f t="shared" si="407"/>
        <v>0.80039446005056258</v>
      </c>
      <c r="U418" s="16">
        <f>INDEX('Team forecast'!$B$2:$AO$26,MATCH('Master data'!$B418,'Team forecast'!$B$2:$B$26,0),MATCH('Master data'!U$1,'Team forecast'!$B$2:$AO$2,0))</f>
        <v>0.52401038286826729</v>
      </c>
      <c r="V418" s="16">
        <f>INDEX('Team forecast'!$B$2:$AO$26,MATCH('Master data'!$B418,'Team forecast'!$B$2:$B$26,0),MATCH('Master data'!V$1,'Team forecast'!$B$2:$AO$2,0))</f>
        <v>0.2774172615184945</v>
      </c>
      <c r="W418" s="16">
        <f>INDEX('Team forecast'!$B$2:$AO$26,MATCH('Master data'!$B418,'Team forecast'!$B$2:$B$26,0),MATCH('Master data'!W$1,'Team forecast'!$B$2:$AO$2,0))</f>
        <v>0.19857235561323819</v>
      </c>
      <c r="X418" s="5">
        <f t="shared" si="408"/>
        <v>-5000</v>
      </c>
      <c r="Y418" s="5">
        <f t="shared" si="409"/>
        <v>0</v>
      </c>
      <c r="Z418" s="5">
        <f t="shared" si="410"/>
        <v>0</v>
      </c>
      <c r="AA418" s="5">
        <f t="shared" si="411"/>
        <v>0</v>
      </c>
      <c r="AB418" s="5">
        <f t="shared" si="412"/>
        <v>0</v>
      </c>
      <c r="AC418" s="5">
        <f t="shared" si="413"/>
        <v>0</v>
      </c>
      <c r="AD418" s="5">
        <f t="shared" si="414"/>
        <v>0</v>
      </c>
      <c r="AE418" s="5">
        <f t="shared" si="415"/>
        <v>0</v>
      </c>
      <c r="AF418" s="5">
        <f t="shared" si="416"/>
        <v>0</v>
      </c>
      <c r="AG418" s="5">
        <f t="shared" si="417"/>
        <v>0</v>
      </c>
      <c r="AH418" s="5">
        <f t="shared" si="418"/>
        <v>0</v>
      </c>
      <c r="AI418" s="5">
        <f t="shared" si="419"/>
        <v>0</v>
      </c>
      <c r="AJ418" s="5">
        <f t="shared" si="420"/>
        <v>0</v>
      </c>
      <c r="AK418" s="5">
        <f>IFERROR(SUM(X418:AJ418),-5000)*((Cockpit!$C$3)^0)</f>
        <v>-5000</v>
      </c>
      <c r="AL418" s="16">
        <f>INDEX('Team forecast'!$B$2:$AO$26,MATCH('Master data'!$B418,'Team forecast'!$B$2:$B$26,0),MATCH('Master data'!AL$1,'Team forecast'!$B$2:$AO$2,0))</f>
        <v>1.2865954440019862</v>
      </c>
      <c r="AM418" s="16">
        <f>INDEX('Team forecast'!$B$2:$AO$26,MATCH('Master data'!$B418,'Team forecast'!$B$2:$B$26,0),MATCH('Master data'!AM$1,'Team forecast'!$B$2:$AO$2,0))</f>
        <v>1.2414750087215167</v>
      </c>
      <c r="AN418" s="16">
        <f>INDEX('Team forecast'!$B$2:$AO$26,MATCH('Master data'!$B418,'Team forecast'!$B$2:$B$26,0),MATCH('Master data'!AN$1,'Team forecast'!$B$2:$AO$2,0))</f>
        <v>0.28895768833849328</v>
      </c>
      <c r="AO418" s="16">
        <f>INDEX('Team forecast'!$B$2:$AO$26,MATCH('Master data'!$B418,'Team forecast'!$B$2:$B$26,0),MATCH('Master data'!AO$1,'Team forecast'!$B$2:$AO$2,0))</f>
        <v>3.6492525320783611</v>
      </c>
      <c r="AP418" s="16">
        <f>INDEX('Team forecast'!$B$2:$AO$26,MATCH('Master data'!$B418,'Team forecast'!$B$2:$B$26,0),MATCH('Master data'!AP$1,'Team forecast'!$B$2:$AO$2,0))</f>
        <v>3.4708843553693107</v>
      </c>
      <c r="AQ418" s="5">
        <f t="shared" si="421"/>
        <v>-5000</v>
      </c>
      <c r="AR418" s="5">
        <f>INDEX('Team forecast'!$B$2:$AO$26,MATCH('Master data'!$B418,'Team forecast'!$B$2:$B$26,0),MATCH('Master data'!AR$1,'Team forecast'!$B$2:$AO$2,0))*IF(X418&gt;0,25000,0)</f>
        <v>0</v>
      </c>
      <c r="AS418" s="16">
        <f>INDEX('Team forecast'!$B$2:$AO$26,MATCH('Master data'!$B418,'Team forecast'!$B$2:$B$26,0),MATCH('Master data'!AS$1,'Team forecast'!$B$2:$AO$2,0))*IF(X418&gt;0,5000,0)</f>
        <v>0</v>
      </c>
      <c r="AT418" s="16">
        <f>INDEX('Team forecast'!$B$2:$AO$26,MATCH('Master data'!$B418,'Team forecast'!$B$2:$B$26,0),MATCH('Master data'!AT$1,'Team forecast'!$B$2:$AO$2,0))*IF(X418&gt;0,-15000,0)</f>
        <v>0</v>
      </c>
      <c r="AU418" s="5">
        <f t="shared" si="422"/>
        <v>0</v>
      </c>
      <c r="AV418" s="5">
        <f t="shared" si="423"/>
        <v>0</v>
      </c>
      <c r="AW418" s="5">
        <f t="shared" si="424"/>
        <v>0</v>
      </c>
      <c r="AX418" s="5">
        <f t="shared" si="425"/>
        <v>0</v>
      </c>
      <c r="AY418" s="5">
        <f t="shared" si="426"/>
        <v>0</v>
      </c>
      <c r="AZ418" s="5">
        <f t="shared" si="427"/>
        <v>0</v>
      </c>
      <c r="BA418" s="5">
        <f t="shared" si="428"/>
        <v>0</v>
      </c>
      <c r="BB418" s="5">
        <f t="shared" si="429"/>
        <v>0</v>
      </c>
      <c r="BC418" s="5">
        <f t="shared" si="430"/>
        <v>0</v>
      </c>
      <c r="BD418" s="5">
        <f t="shared" si="431"/>
        <v>-5000</v>
      </c>
      <c r="BE418" s="16">
        <f>INDEX('Team forecast'!$B$2:$AO$26,MATCH('Master data'!$B418,'Team forecast'!$B$2:$B$26,0),MATCH('Master data'!BE$1,'Team forecast'!$B$2:$AO$2,0))</f>
        <v>0</v>
      </c>
      <c r="BF418" s="16">
        <f>INDEX('Team forecast'!$B$2:$AO$26,MATCH('Master data'!$B418,'Team forecast'!$B$2:$B$26,0),MATCH('Master data'!BF$1,'Team forecast'!$B$2:$AO$2,0))</f>
        <v>0</v>
      </c>
      <c r="BG418" s="16">
        <f>INDEX('Team forecast'!$B$2:$AO$26,MATCH('Master data'!$B418,'Team forecast'!$B$2:$B$26,0),MATCH('Master data'!BG$1,'Team forecast'!$B$2:$AO$2,0))</f>
        <v>0</v>
      </c>
      <c r="BH418" s="16">
        <f>INDEX('Team forecast'!$B$2:$AO$26,MATCH('Master data'!$B418,'Team forecast'!$B$2:$B$26,0),MATCH('Master data'!BH$1,'Team forecast'!$B$2:$AO$2,0))</f>
        <v>0</v>
      </c>
      <c r="BI418" s="16">
        <f>INDEX('Team forecast'!$B$2:$AO$26,MATCH('Master data'!$B418,'Team forecast'!$B$2:$B$26,0),MATCH('Master data'!BI$1,'Team forecast'!$B$2:$AO$2,0))</f>
        <v>0</v>
      </c>
      <c r="BJ418" s="5">
        <f t="shared" si="432"/>
        <v>-5000</v>
      </c>
      <c r="BK418" s="5">
        <f>INDEX('Team forecast'!$R$3:$BH$26,MATCH($B418,'Team forecast'!$B$3:$B$26,0),MATCH(BK$1,'Team forecast'!$R$2:$BH$2,0))*IF($X418&gt;0,25000,0)</f>
        <v>0</v>
      </c>
      <c r="BL418" s="5">
        <f>INDEX('Team forecast'!$R$3:$BH$26,MATCH($B418,'Team forecast'!$B$3:$B$26,0),MATCH(BL$1,'Team forecast'!$R$2:$BH$2,0))*IF($X418&gt;0,5000,0)</f>
        <v>0</v>
      </c>
      <c r="BM418" s="5">
        <f>INDEX('Team forecast'!$R$3:$BH$26,MATCH($B418,'Team forecast'!$B$3:$B$26,0),MATCH(BM$1,'Team forecast'!$R$2:$BH$2,0))*IF($X418&gt;0,-15000,0)</f>
        <v>0</v>
      </c>
      <c r="BN418" s="5">
        <f t="shared" si="433"/>
        <v>0</v>
      </c>
      <c r="BO418" s="5">
        <f t="shared" si="434"/>
        <v>0</v>
      </c>
      <c r="BP418" s="5">
        <f t="shared" si="435"/>
        <v>0</v>
      </c>
      <c r="BQ418" s="5">
        <f t="shared" si="436"/>
        <v>0</v>
      </c>
      <c r="BR418" s="5">
        <f t="shared" si="437"/>
        <v>0</v>
      </c>
      <c r="BS418" s="5">
        <f t="shared" si="438"/>
        <v>0</v>
      </c>
      <c r="BT418" s="5">
        <f t="shared" si="439"/>
        <v>0</v>
      </c>
      <c r="BU418" s="5">
        <f t="shared" si="440"/>
        <v>0</v>
      </c>
      <c r="BV418" s="5">
        <f t="shared" si="441"/>
        <v>0</v>
      </c>
      <c r="BW418" s="5">
        <f t="shared" si="442"/>
        <v>0</v>
      </c>
      <c r="BX418" s="5">
        <f t="shared" si="443"/>
        <v>-5000</v>
      </c>
      <c r="BY418" s="5">
        <f t="shared" si="444"/>
        <v>-15000</v>
      </c>
      <c r="BZ418" s="5">
        <f>MAX(INDEX('Team forecast'!$R$3:$BH$26,MATCH($B418,'Team forecast'!$B$3:$B$26,0),MATCH(BZ$1,'Team forecast'!$R$2:$BH$2,0))*($BX418)-(1-INDEX('Team forecast'!$R$3:$BH$26,MATCH($B418,'Team forecast'!$B$3:$B$26,0),MATCH(BZ$1,'Team forecast'!$R$2:$BH$2,0)))*(BY418+CH418)*0.01,-5000)</f>
        <v>-5000</v>
      </c>
      <c r="CA418" s="5">
        <f>MAX(INDEX('Team forecast'!$R$3:$BH$26,MATCH($B418,'Team forecast'!$B$3:$B$26,0),MATCH(CA$1,'Team forecast'!$R$2:$BH$2,0))*$BX418-(1-INDEX('Team forecast'!$R$3:$BH$26,MATCH($B418,'Team forecast'!$B$3:$B$26,0),MATCH(CA$1,'Team forecast'!$R$2:$BH$2,0)))*(BY418+BX418+CH418)*0.01,-5000)</f>
        <v>-5000</v>
      </c>
      <c r="CB418" s="5">
        <f>MAX(INDEX('Team forecast'!$R$3:$BH$26,MATCH($B418,'Team forecast'!$B$3:$B$26,0),MATCH(CB$1,'Team forecast'!$R$2:$BH$2,0))*$BX418-(1-INDEX('Team forecast'!$R$3:$BH$26,MATCH($B418,'Team forecast'!$B$3:$B$26,0),MATCH(CB$1,'Team forecast'!$R$2:$BH$2,0)))*(BY418+BX418*2+CH418)*0.01,0)</f>
        <v>0</v>
      </c>
      <c r="CC418" s="5">
        <v>0</v>
      </c>
      <c r="CD418" s="5">
        <f>+AK418+BD418*Cockpit!$C$3+BW418*Cockpit!$C$3^2+BZ418*Cockpit!$C$3^3+CA418*Cockpit!$C$3^4+CB418*Cockpit!$C$3^5+CC418*Cockpit!$C$3^6</f>
        <v>-10802.469135802468</v>
      </c>
      <c r="CE418" s="5"/>
      <c r="CF418" s="5"/>
      <c r="CG418" s="5">
        <v>0</v>
      </c>
      <c r="CH418" s="5">
        <f t="shared" si="445"/>
        <v>2012000</v>
      </c>
      <c r="CI418" s="5">
        <f t="shared" si="446"/>
        <v>2012000</v>
      </c>
      <c r="CJ418" s="1">
        <f t="shared" si="447"/>
        <v>-5.0000000000000001E-3</v>
      </c>
      <c r="CK418" s="5">
        <f>RANK(CD418,$CD$2:$CD$622)+COUNTIF($CD$2:$CD418,$CD418)-1</f>
        <v>544</v>
      </c>
      <c r="CL418" s="5">
        <f>RANK(CJ418,$CJ$2:$CJ$622)+COUNTIF($CJ$2:$CJ418,$CJ418)-1</f>
        <v>584</v>
      </c>
    </row>
    <row r="419" spans="1:90" x14ac:dyDescent="0.3">
      <c r="A419" t="str">
        <f>Players!P420</f>
        <v>Mattias Svanberg</v>
      </c>
      <c r="B419" t="str">
        <f>Players!G420</f>
        <v>Sweden</v>
      </c>
      <c r="C419" t="str">
        <f>Players!AB420</f>
        <v>Midfield</v>
      </c>
      <c r="D419" s="1"/>
      <c r="F419" t="str">
        <f>IFERROR(INDEX(Lookup!B:B,MATCH(INDEX(Players!C:C,MATCH(E419,Players!A:A,0)),Lookup!D:D,0)),"")</f>
        <v/>
      </c>
      <c r="G419">
        <f>IF(Players!AC420=0,10000000,Players!AC420)</f>
        <v>2995000</v>
      </c>
      <c r="H419" s="16">
        <f>INDEX('Team forecast'!$B$2:$AO$26,MATCH('Master data'!$B419,'Team forecast'!$B$2:$B$26,0),MATCH('Master data'!H$1,'Team forecast'!$B$2:$AO$2,0))</f>
        <v>1.3802129553035047</v>
      </c>
      <c r="I419" s="16">
        <f>INDEX('Team forecast'!$B$2:$AO$26,MATCH('Master data'!$B419,'Team forecast'!$B$2:$B$26,0),MATCH('Master data'!I$1,'Team forecast'!$B$2:$AO$2,0))</f>
        <v>0.80039446005056258</v>
      </c>
      <c r="J419" s="16">
        <f>INDEX('Team forecast'!$B$2:$AO$26,MATCH('Master data'!$B419,'Team forecast'!$B$2:$B$26,0),MATCH('Master data'!J$1,'Team forecast'!$B$2:$AO$2,0))</f>
        <v>0.44915175674422908</v>
      </c>
      <c r="K419" s="16">
        <f>INDEX('Team forecast'!$B$2:$AO$26,MATCH('Master data'!$B419,'Team forecast'!$B$2:$B$26,0),MATCH('Master data'!K$1,'Team forecast'!$B$2:$AO$2,0))</f>
        <v>3.9147858368608497</v>
      </c>
      <c r="L419" s="16">
        <f>INDEX('Team forecast'!$B$2:$AO$26,MATCH('Master data'!$B419,'Team forecast'!$B$2:$B$26,0),MATCH('Master data'!L$1,'Team forecast'!$B$2:$AO$2,0))</f>
        <v>2.2377225397188263</v>
      </c>
      <c r="M419">
        <f>IF(Players!BC420=1,95,0)</f>
        <v>0</v>
      </c>
      <c r="N419" s="2">
        <f>Players!BN420</f>
        <v>0</v>
      </c>
      <c r="O419" s="2">
        <f>Players!BO420</f>
        <v>0</v>
      </c>
      <c r="P419" s="2">
        <f>Players!BP420</f>
        <v>0</v>
      </c>
      <c r="Q419" s="2">
        <f>Players!BQ420</f>
        <v>0.64516129032258063</v>
      </c>
      <c r="R419" s="2">
        <f>Players!BR420</f>
        <v>4.8387096774193547E-2</v>
      </c>
      <c r="S419" s="2">
        <f t="shared" si="406"/>
        <v>1.3802129553035047</v>
      </c>
      <c r="T419" s="2">
        <f t="shared" si="407"/>
        <v>0.80039446005056258</v>
      </c>
      <c r="U419" s="16">
        <f>INDEX('Team forecast'!$B$2:$AO$26,MATCH('Master data'!$B419,'Team forecast'!$B$2:$B$26,0),MATCH('Master data'!U$1,'Team forecast'!$B$2:$AO$2,0))</f>
        <v>0.52401038286826729</v>
      </c>
      <c r="V419" s="16">
        <f>INDEX('Team forecast'!$B$2:$AO$26,MATCH('Master data'!$B419,'Team forecast'!$B$2:$B$26,0),MATCH('Master data'!V$1,'Team forecast'!$B$2:$AO$2,0))</f>
        <v>0.2774172615184945</v>
      </c>
      <c r="W419" s="16">
        <f>INDEX('Team forecast'!$B$2:$AO$26,MATCH('Master data'!$B419,'Team forecast'!$B$2:$B$26,0),MATCH('Master data'!W$1,'Team forecast'!$B$2:$AO$2,0))</f>
        <v>0.19857235561323819</v>
      </c>
      <c r="X419" s="5">
        <f t="shared" si="408"/>
        <v>-5000</v>
      </c>
      <c r="Y419" s="5">
        <f t="shared" si="409"/>
        <v>0</v>
      </c>
      <c r="Z419" s="5">
        <f t="shared" si="410"/>
        <v>0</v>
      </c>
      <c r="AA419" s="5">
        <f t="shared" si="411"/>
        <v>0</v>
      </c>
      <c r="AB419" s="5">
        <f t="shared" si="412"/>
        <v>0</v>
      </c>
      <c r="AC419" s="5">
        <f t="shared" si="413"/>
        <v>0</v>
      </c>
      <c r="AD419" s="5">
        <f t="shared" si="414"/>
        <v>0</v>
      </c>
      <c r="AE419" s="5">
        <f t="shared" si="415"/>
        <v>0</v>
      </c>
      <c r="AF419" s="5">
        <f t="shared" si="416"/>
        <v>0</v>
      </c>
      <c r="AG419" s="5">
        <f t="shared" si="417"/>
        <v>0</v>
      </c>
      <c r="AH419" s="5">
        <f t="shared" si="418"/>
        <v>0</v>
      </c>
      <c r="AI419" s="5">
        <f t="shared" si="419"/>
        <v>0</v>
      </c>
      <c r="AJ419" s="5">
        <f t="shared" si="420"/>
        <v>0</v>
      </c>
      <c r="AK419" s="5">
        <f>IFERROR(SUM(X419:AJ419),-5000)*((Cockpit!$C$3)^0)</f>
        <v>-5000</v>
      </c>
      <c r="AL419" s="16">
        <f>INDEX('Team forecast'!$B$2:$AO$26,MATCH('Master data'!$B419,'Team forecast'!$B$2:$B$26,0),MATCH('Master data'!AL$1,'Team forecast'!$B$2:$AO$2,0))</f>
        <v>1.2865954440019862</v>
      </c>
      <c r="AM419" s="16">
        <f>INDEX('Team forecast'!$B$2:$AO$26,MATCH('Master data'!$B419,'Team forecast'!$B$2:$B$26,0),MATCH('Master data'!AM$1,'Team forecast'!$B$2:$AO$2,0))</f>
        <v>1.2414750087215167</v>
      </c>
      <c r="AN419" s="16">
        <f>INDEX('Team forecast'!$B$2:$AO$26,MATCH('Master data'!$B419,'Team forecast'!$B$2:$B$26,0),MATCH('Master data'!AN$1,'Team forecast'!$B$2:$AO$2,0))</f>
        <v>0.28895768833849328</v>
      </c>
      <c r="AO419" s="16">
        <f>INDEX('Team forecast'!$B$2:$AO$26,MATCH('Master data'!$B419,'Team forecast'!$B$2:$B$26,0),MATCH('Master data'!AO$1,'Team forecast'!$B$2:$AO$2,0))</f>
        <v>3.6492525320783611</v>
      </c>
      <c r="AP419" s="16">
        <f>INDEX('Team forecast'!$B$2:$AO$26,MATCH('Master data'!$B419,'Team forecast'!$B$2:$B$26,0),MATCH('Master data'!AP$1,'Team forecast'!$B$2:$AO$2,0))</f>
        <v>3.4708843553693107</v>
      </c>
      <c r="AQ419" s="5">
        <f t="shared" si="421"/>
        <v>-5000</v>
      </c>
      <c r="AR419" s="5">
        <f>INDEX('Team forecast'!$B$2:$AO$26,MATCH('Master data'!$B419,'Team forecast'!$B$2:$B$26,0),MATCH('Master data'!AR$1,'Team forecast'!$B$2:$AO$2,0))*IF(X419&gt;0,25000,0)</f>
        <v>0</v>
      </c>
      <c r="AS419" s="16">
        <f>INDEX('Team forecast'!$B$2:$AO$26,MATCH('Master data'!$B419,'Team forecast'!$B$2:$B$26,0),MATCH('Master data'!AS$1,'Team forecast'!$B$2:$AO$2,0))*IF(X419&gt;0,5000,0)</f>
        <v>0</v>
      </c>
      <c r="AT419" s="16">
        <f>INDEX('Team forecast'!$B$2:$AO$26,MATCH('Master data'!$B419,'Team forecast'!$B$2:$B$26,0),MATCH('Master data'!AT$1,'Team forecast'!$B$2:$AO$2,0))*IF(X419&gt;0,-15000,0)</f>
        <v>0</v>
      </c>
      <c r="AU419" s="5">
        <f t="shared" si="422"/>
        <v>0</v>
      </c>
      <c r="AV419" s="5">
        <f t="shared" si="423"/>
        <v>0</v>
      </c>
      <c r="AW419" s="5">
        <f t="shared" si="424"/>
        <v>0</v>
      </c>
      <c r="AX419" s="5">
        <f t="shared" si="425"/>
        <v>0</v>
      </c>
      <c r="AY419" s="5">
        <f t="shared" si="426"/>
        <v>0</v>
      </c>
      <c r="AZ419" s="5">
        <f t="shared" si="427"/>
        <v>0</v>
      </c>
      <c r="BA419" s="5">
        <f t="shared" si="428"/>
        <v>0</v>
      </c>
      <c r="BB419" s="5">
        <f t="shared" si="429"/>
        <v>0</v>
      </c>
      <c r="BC419" s="5">
        <f t="shared" si="430"/>
        <v>0</v>
      </c>
      <c r="BD419" s="5">
        <f t="shared" si="431"/>
        <v>-5000</v>
      </c>
      <c r="BE419" s="16">
        <f>INDEX('Team forecast'!$B$2:$AO$26,MATCH('Master data'!$B419,'Team forecast'!$B$2:$B$26,0),MATCH('Master data'!BE$1,'Team forecast'!$B$2:$AO$2,0))</f>
        <v>0</v>
      </c>
      <c r="BF419" s="16">
        <f>INDEX('Team forecast'!$B$2:$AO$26,MATCH('Master data'!$B419,'Team forecast'!$B$2:$B$26,0),MATCH('Master data'!BF$1,'Team forecast'!$B$2:$AO$2,0))</f>
        <v>0</v>
      </c>
      <c r="BG419" s="16">
        <f>INDEX('Team forecast'!$B$2:$AO$26,MATCH('Master data'!$B419,'Team forecast'!$B$2:$B$26,0),MATCH('Master data'!BG$1,'Team forecast'!$B$2:$AO$2,0))</f>
        <v>0</v>
      </c>
      <c r="BH419" s="16">
        <f>INDEX('Team forecast'!$B$2:$AO$26,MATCH('Master data'!$B419,'Team forecast'!$B$2:$B$26,0),MATCH('Master data'!BH$1,'Team forecast'!$B$2:$AO$2,0))</f>
        <v>0</v>
      </c>
      <c r="BI419" s="16">
        <f>INDEX('Team forecast'!$B$2:$AO$26,MATCH('Master data'!$B419,'Team forecast'!$B$2:$B$26,0),MATCH('Master data'!BI$1,'Team forecast'!$B$2:$AO$2,0))</f>
        <v>0</v>
      </c>
      <c r="BJ419" s="5">
        <f t="shared" si="432"/>
        <v>-5000</v>
      </c>
      <c r="BK419" s="5">
        <f>INDEX('Team forecast'!$R$3:$BH$26,MATCH($B419,'Team forecast'!$B$3:$B$26,0),MATCH(BK$1,'Team forecast'!$R$2:$BH$2,0))*IF($X419&gt;0,25000,0)</f>
        <v>0</v>
      </c>
      <c r="BL419" s="5">
        <f>INDEX('Team forecast'!$R$3:$BH$26,MATCH($B419,'Team forecast'!$B$3:$B$26,0),MATCH(BL$1,'Team forecast'!$R$2:$BH$2,0))*IF($X419&gt;0,5000,0)</f>
        <v>0</v>
      </c>
      <c r="BM419" s="5">
        <f>INDEX('Team forecast'!$R$3:$BH$26,MATCH($B419,'Team forecast'!$B$3:$B$26,0),MATCH(BM$1,'Team forecast'!$R$2:$BH$2,0))*IF($X419&gt;0,-15000,0)</f>
        <v>0</v>
      </c>
      <c r="BN419" s="5">
        <f t="shared" si="433"/>
        <v>0</v>
      </c>
      <c r="BO419" s="5">
        <f t="shared" si="434"/>
        <v>0</v>
      </c>
      <c r="BP419" s="5">
        <f t="shared" si="435"/>
        <v>0</v>
      </c>
      <c r="BQ419" s="5">
        <f t="shared" si="436"/>
        <v>0</v>
      </c>
      <c r="BR419" s="5">
        <f t="shared" si="437"/>
        <v>0</v>
      </c>
      <c r="BS419" s="5">
        <f t="shared" si="438"/>
        <v>0</v>
      </c>
      <c r="BT419" s="5">
        <f t="shared" si="439"/>
        <v>0</v>
      </c>
      <c r="BU419" s="5">
        <f t="shared" si="440"/>
        <v>0</v>
      </c>
      <c r="BV419" s="5">
        <f t="shared" si="441"/>
        <v>0</v>
      </c>
      <c r="BW419" s="5">
        <f t="shared" si="442"/>
        <v>0</v>
      </c>
      <c r="BX419" s="5">
        <f t="shared" si="443"/>
        <v>-5000</v>
      </c>
      <c r="BY419" s="5">
        <f t="shared" si="444"/>
        <v>-15000</v>
      </c>
      <c r="BZ419" s="5">
        <f>MAX(INDEX('Team forecast'!$R$3:$BH$26,MATCH($B419,'Team forecast'!$B$3:$B$26,0),MATCH(BZ$1,'Team forecast'!$R$2:$BH$2,0))*($BX419)-(1-INDEX('Team forecast'!$R$3:$BH$26,MATCH($B419,'Team forecast'!$B$3:$B$26,0),MATCH(BZ$1,'Team forecast'!$R$2:$BH$2,0)))*(BY419+CH419)*0.01,-5000)</f>
        <v>-5000</v>
      </c>
      <c r="CA419" s="5">
        <f>MAX(INDEX('Team forecast'!$R$3:$BH$26,MATCH($B419,'Team forecast'!$B$3:$B$26,0),MATCH(CA$1,'Team forecast'!$R$2:$BH$2,0))*$BX419-(1-INDEX('Team forecast'!$R$3:$BH$26,MATCH($B419,'Team forecast'!$B$3:$B$26,0),MATCH(CA$1,'Team forecast'!$R$2:$BH$2,0)))*(BY419+BX419+CH419)*0.01,-5000)</f>
        <v>-5000</v>
      </c>
      <c r="CB419" s="5">
        <f>MAX(INDEX('Team forecast'!$R$3:$BH$26,MATCH($B419,'Team forecast'!$B$3:$B$26,0),MATCH(CB$1,'Team forecast'!$R$2:$BH$2,0))*$BX419-(1-INDEX('Team forecast'!$R$3:$BH$26,MATCH($B419,'Team forecast'!$B$3:$B$26,0),MATCH(CB$1,'Team forecast'!$R$2:$BH$2,0)))*(BY419+BX419*2+CH419)*0.01,0)</f>
        <v>0</v>
      </c>
      <c r="CC419" s="5">
        <v>0</v>
      </c>
      <c r="CD419" s="5">
        <f>+AK419+BD419*Cockpit!$C$3+BW419*Cockpit!$C$3^2+BZ419*Cockpit!$C$3^3+CA419*Cockpit!$C$3^4+CB419*Cockpit!$C$3^5+CC419*Cockpit!$C$3^6</f>
        <v>-10802.469135802468</v>
      </c>
      <c r="CE419" s="5"/>
      <c r="CF419" s="5"/>
      <c r="CG419" s="5">
        <v>0</v>
      </c>
      <c r="CH419" s="5">
        <f t="shared" si="445"/>
        <v>2995000</v>
      </c>
      <c r="CI419" s="5">
        <f t="shared" si="446"/>
        <v>2995000</v>
      </c>
      <c r="CJ419" s="1">
        <f t="shared" si="447"/>
        <v>-4.0000000000000001E-3</v>
      </c>
      <c r="CK419" s="5">
        <f>RANK(CD419,$CD$2:$CD$622)+COUNTIF($CD$2:$CD419,$CD419)-1</f>
        <v>545</v>
      </c>
      <c r="CL419" s="5">
        <f>RANK(CJ419,$CJ$2:$CJ$622)+COUNTIF($CJ$2:$CJ419,$CJ419)-1</f>
        <v>536</v>
      </c>
    </row>
    <row r="420" spans="1:90" x14ac:dyDescent="0.3">
      <c r="A420" t="str">
        <f>Players!P421</f>
        <v xml:space="preserve"> K. Olsson</v>
      </c>
      <c r="B420" t="str">
        <f>Players!G421</f>
        <v>Sweden</v>
      </c>
      <c r="C420" t="str">
        <f>Players!AB421</f>
        <v>Midfield</v>
      </c>
      <c r="D420" s="1"/>
      <c r="F420" t="str">
        <f>IFERROR(INDEX(Lookup!B:B,MATCH(INDEX(Players!C:C,MATCH(E420,Players!A:A,0)),Lookup!D:D,0)),"")</f>
        <v/>
      </c>
      <c r="G420">
        <f>IF(Players!AC421=0,10000000,Players!AC421)</f>
        <v>10000000</v>
      </c>
      <c r="H420" s="16">
        <f>INDEX('Team forecast'!$B$2:$AO$26,MATCH('Master data'!$B420,'Team forecast'!$B$2:$B$26,0),MATCH('Master data'!H$1,'Team forecast'!$B$2:$AO$2,0))</f>
        <v>1.3802129553035047</v>
      </c>
      <c r="I420" s="16">
        <f>INDEX('Team forecast'!$B$2:$AO$26,MATCH('Master data'!$B420,'Team forecast'!$B$2:$B$26,0),MATCH('Master data'!I$1,'Team forecast'!$B$2:$AO$2,0))</f>
        <v>0.80039446005056258</v>
      </c>
      <c r="J420" s="16">
        <f>INDEX('Team forecast'!$B$2:$AO$26,MATCH('Master data'!$B420,'Team forecast'!$B$2:$B$26,0),MATCH('Master data'!J$1,'Team forecast'!$B$2:$AO$2,0))</f>
        <v>0.44915175674422908</v>
      </c>
      <c r="K420" s="16">
        <f>INDEX('Team forecast'!$B$2:$AO$26,MATCH('Master data'!$B420,'Team forecast'!$B$2:$B$26,0),MATCH('Master data'!K$1,'Team forecast'!$B$2:$AO$2,0))</f>
        <v>3.9147858368608497</v>
      </c>
      <c r="L420" s="16">
        <f>INDEX('Team forecast'!$B$2:$AO$26,MATCH('Master data'!$B420,'Team forecast'!$B$2:$B$26,0),MATCH('Master data'!L$1,'Team forecast'!$B$2:$AO$2,0))</f>
        <v>2.2377225397188263</v>
      </c>
      <c r="M420">
        <f>IF(Players!BC421=1,95,0)</f>
        <v>95</v>
      </c>
      <c r="N420" s="2">
        <f>Players!BN421</f>
        <v>7.1271767617967968E-2</v>
      </c>
      <c r="O420" s="2">
        <f>Players!BO421</f>
        <v>8.178730600086713E-2</v>
      </c>
      <c r="P420" s="2">
        <f>Players!BP421</f>
        <v>4.4492851147050073E-2</v>
      </c>
      <c r="Q420" s="2">
        <f>Players!BQ421</f>
        <v>8.1929904415111512E-2</v>
      </c>
      <c r="R420" s="2">
        <f>Players!BR421</f>
        <v>0</v>
      </c>
      <c r="S420" s="2">
        <f t="shared" si="406"/>
        <v>1.3802129553035047</v>
      </c>
      <c r="T420" s="2">
        <f t="shared" si="407"/>
        <v>0.80039446005056258</v>
      </c>
      <c r="U420" s="16">
        <f>INDEX('Team forecast'!$B$2:$AO$26,MATCH('Master data'!$B420,'Team forecast'!$B$2:$B$26,0),MATCH('Master data'!U$1,'Team forecast'!$B$2:$AO$2,0))</f>
        <v>0.52401038286826729</v>
      </c>
      <c r="V420" s="16">
        <f>INDEX('Team forecast'!$B$2:$AO$26,MATCH('Master data'!$B420,'Team forecast'!$B$2:$B$26,0),MATCH('Master data'!V$1,'Team forecast'!$B$2:$AO$2,0))</f>
        <v>0.2774172615184945</v>
      </c>
      <c r="W420" s="16">
        <f>INDEX('Team forecast'!$B$2:$AO$26,MATCH('Master data'!$B420,'Team forecast'!$B$2:$B$26,0),MATCH('Master data'!W$1,'Team forecast'!$B$2:$AO$2,0))</f>
        <v>0.19857235561323819</v>
      </c>
      <c r="X420" s="5">
        <f t="shared" si="408"/>
        <v>7000</v>
      </c>
      <c r="Y420" s="5">
        <f t="shared" si="409"/>
        <v>13100.259571706682</v>
      </c>
      <c r="Z420" s="5">
        <f t="shared" si="410"/>
        <v>1387.0863075924724</v>
      </c>
      <c r="AA420" s="5">
        <f t="shared" si="411"/>
        <v>-2978.585334198573</v>
      </c>
      <c r="AB420" s="5">
        <f t="shared" si="412"/>
        <v>12296.277126712524</v>
      </c>
      <c r="AC420" s="5">
        <f t="shared" si="413"/>
        <v>5644.1949660884447</v>
      </c>
      <c r="AD420" s="5">
        <f t="shared" si="414"/>
        <v>1741.7998351202966</v>
      </c>
      <c r="AE420" s="5">
        <f t="shared" si="415"/>
        <v>0</v>
      </c>
      <c r="AF420" s="5">
        <f t="shared" si="416"/>
        <v>0</v>
      </c>
      <c r="AG420" s="5">
        <f t="shared" si="417"/>
        <v>-1638.5980883022303</v>
      </c>
      <c r="AH420" s="5">
        <f t="shared" si="418"/>
        <v>0</v>
      </c>
      <c r="AI420" s="5">
        <f t="shared" si="419"/>
        <v>13802.129553035047</v>
      </c>
      <c r="AJ420" s="5">
        <f t="shared" si="420"/>
        <v>-6403.1556804045003</v>
      </c>
      <c r="AK420" s="5">
        <f>IFERROR(SUM(X420:AJ420),-5000)*((Cockpit!$C$3)^0)</f>
        <v>43951.408257350166</v>
      </c>
      <c r="AL420" s="16">
        <f>INDEX('Team forecast'!$B$2:$AO$26,MATCH('Master data'!$B420,'Team forecast'!$B$2:$B$26,0),MATCH('Master data'!AL$1,'Team forecast'!$B$2:$AO$2,0))</f>
        <v>1.2865954440019862</v>
      </c>
      <c r="AM420" s="16">
        <f>INDEX('Team forecast'!$B$2:$AO$26,MATCH('Master data'!$B420,'Team forecast'!$B$2:$B$26,0),MATCH('Master data'!AM$1,'Team forecast'!$B$2:$AO$2,0))</f>
        <v>1.2414750087215167</v>
      </c>
      <c r="AN420" s="16">
        <f>INDEX('Team forecast'!$B$2:$AO$26,MATCH('Master data'!$B420,'Team forecast'!$B$2:$B$26,0),MATCH('Master data'!AN$1,'Team forecast'!$B$2:$AO$2,0))</f>
        <v>0.28895768833849328</v>
      </c>
      <c r="AO420" s="16">
        <f>INDEX('Team forecast'!$B$2:$AO$26,MATCH('Master data'!$B420,'Team forecast'!$B$2:$B$26,0),MATCH('Master data'!AO$1,'Team forecast'!$B$2:$AO$2,0))</f>
        <v>3.6492525320783611</v>
      </c>
      <c r="AP420" s="16">
        <f>INDEX('Team forecast'!$B$2:$AO$26,MATCH('Master data'!$B420,'Team forecast'!$B$2:$B$26,0),MATCH('Master data'!AP$1,'Team forecast'!$B$2:$AO$2,0))</f>
        <v>3.4708843553693107</v>
      </c>
      <c r="AQ420" s="5">
        <f t="shared" si="421"/>
        <v>7000</v>
      </c>
      <c r="AR420" s="5">
        <f>INDEX('Team forecast'!$B$2:$AO$26,MATCH('Master data'!$B420,'Team forecast'!$B$2:$B$26,0),MATCH('Master data'!AR$1,'Team forecast'!$B$2:$AO$2,0))*IF(X420&gt;0,25000,0)</f>
        <v>9391.1248710010332</v>
      </c>
      <c r="AS420" s="16">
        <f>INDEX('Team forecast'!$B$2:$AO$26,MATCH('Master data'!$B420,'Team forecast'!$B$2:$B$26,0),MATCH('Master data'!AS$1,'Team forecast'!$B$2:$AO$2,0))*IF(X420&gt;0,5000,0)</f>
        <v>1444.7884416924664</v>
      </c>
      <c r="AT420" s="16">
        <f>INDEX('Team forecast'!$B$2:$AO$26,MATCH('Master data'!$B420,'Team forecast'!$B$2:$B$26,0),MATCH('Master data'!AT$1,'Team forecast'!$B$2:$AO$2,0))*IF(X420&gt;0,-15000,0)</f>
        <v>-5030.9597523219827</v>
      </c>
      <c r="AU420" s="5">
        <f t="shared" si="422"/>
        <v>11462.241437905735</v>
      </c>
      <c r="AV420" s="5">
        <f t="shared" si="423"/>
        <v>5261.3587638955978</v>
      </c>
      <c r="AW420" s="5">
        <f t="shared" si="424"/>
        <v>1623.656497077581</v>
      </c>
      <c r="AX420" s="5">
        <f t="shared" si="425"/>
        <v>0</v>
      </c>
      <c r="AY420" s="5">
        <f t="shared" si="426"/>
        <v>0</v>
      </c>
      <c r="AZ420" s="5">
        <f t="shared" si="427"/>
        <v>-1638.5980883022303</v>
      </c>
      <c r="BA420" s="5">
        <f t="shared" si="428"/>
        <v>0</v>
      </c>
      <c r="BB420" s="5">
        <f t="shared" si="429"/>
        <v>12865.954440019863</v>
      </c>
      <c r="BC420" s="5">
        <f t="shared" si="430"/>
        <v>-9931.8000697721345</v>
      </c>
      <c r="BD420" s="5">
        <f t="shared" si="431"/>
        <v>32447.766541195931</v>
      </c>
      <c r="BE420" s="16">
        <f>INDEX('Team forecast'!$B$2:$AO$26,MATCH('Master data'!$B420,'Team forecast'!$B$2:$B$26,0),MATCH('Master data'!BE$1,'Team forecast'!$B$2:$AO$2,0))</f>
        <v>0</v>
      </c>
      <c r="BF420" s="16">
        <f>INDEX('Team forecast'!$B$2:$AO$26,MATCH('Master data'!$B420,'Team forecast'!$B$2:$B$26,0),MATCH('Master data'!BF$1,'Team forecast'!$B$2:$AO$2,0))</f>
        <v>0</v>
      </c>
      <c r="BG420" s="16">
        <f>INDEX('Team forecast'!$B$2:$AO$26,MATCH('Master data'!$B420,'Team forecast'!$B$2:$B$26,0),MATCH('Master data'!BG$1,'Team forecast'!$B$2:$AO$2,0))</f>
        <v>0</v>
      </c>
      <c r="BH420" s="16">
        <f>INDEX('Team forecast'!$B$2:$AO$26,MATCH('Master data'!$B420,'Team forecast'!$B$2:$B$26,0),MATCH('Master data'!BH$1,'Team forecast'!$B$2:$AO$2,0))</f>
        <v>0</v>
      </c>
      <c r="BI420" s="16">
        <f>INDEX('Team forecast'!$B$2:$AO$26,MATCH('Master data'!$B420,'Team forecast'!$B$2:$B$26,0),MATCH('Master data'!BI$1,'Team forecast'!$B$2:$AO$2,0))</f>
        <v>0</v>
      </c>
      <c r="BJ420" s="5">
        <f t="shared" si="432"/>
        <v>7000</v>
      </c>
      <c r="BK420" s="5">
        <f>INDEX('Team forecast'!$R$3:$BH$26,MATCH($B420,'Team forecast'!$B$3:$B$26,0),MATCH(BK$1,'Team forecast'!$R$2:$BH$2,0))*IF($X420&gt;0,25000,0)</f>
        <v>0</v>
      </c>
      <c r="BL420" s="5">
        <f>INDEX('Team forecast'!$R$3:$BH$26,MATCH($B420,'Team forecast'!$B$3:$B$26,0),MATCH(BL$1,'Team forecast'!$R$2:$BH$2,0))*IF($X420&gt;0,5000,0)</f>
        <v>0</v>
      </c>
      <c r="BM420" s="5">
        <f>INDEX('Team forecast'!$R$3:$BH$26,MATCH($B420,'Team forecast'!$B$3:$B$26,0),MATCH(BM$1,'Team forecast'!$R$2:$BH$2,0))*IF($X420&gt;0,-15000,0)</f>
        <v>0</v>
      </c>
      <c r="BN420" s="5">
        <f t="shared" si="433"/>
        <v>0</v>
      </c>
      <c r="BO420" s="5">
        <f t="shared" si="434"/>
        <v>0</v>
      </c>
      <c r="BP420" s="5">
        <f t="shared" si="435"/>
        <v>0</v>
      </c>
      <c r="BQ420" s="5">
        <f t="shared" si="436"/>
        <v>0</v>
      </c>
      <c r="BR420" s="5">
        <f t="shared" si="437"/>
        <v>0</v>
      </c>
      <c r="BS420" s="5">
        <f t="shared" si="438"/>
        <v>-1638.5980883022303</v>
      </c>
      <c r="BT420" s="5">
        <f t="shared" si="439"/>
        <v>0</v>
      </c>
      <c r="BU420" s="5">
        <f t="shared" si="440"/>
        <v>0</v>
      </c>
      <c r="BV420" s="5">
        <f t="shared" si="441"/>
        <v>0</v>
      </c>
      <c r="BW420" s="5">
        <f t="shared" si="442"/>
        <v>0</v>
      </c>
      <c r="BX420" s="5">
        <f t="shared" si="443"/>
        <v>38199.587399273049</v>
      </c>
      <c r="BY420" s="5">
        <f t="shared" si="444"/>
        <v>114598.76219781915</v>
      </c>
      <c r="BZ420" s="5">
        <f>MAX(INDEX('Team forecast'!$R$3:$BH$26,MATCH($B420,'Team forecast'!$B$3:$B$26,0),MATCH(BZ$1,'Team forecast'!$R$2:$BH$2,0))*($BX420)-(1-INDEX('Team forecast'!$R$3:$BH$26,MATCH($B420,'Team forecast'!$B$3:$B$26,0),MATCH(BZ$1,'Team forecast'!$R$2:$BH$2,0)))*(BY420+CH420)*0.01,-5000)</f>
        <v>-5000</v>
      </c>
      <c r="CA420" s="5">
        <f>MAX(INDEX('Team forecast'!$R$3:$BH$26,MATCH($B420,'Team forecast'!$B$3:$B$26,0),MATCH(CA$1,'Team forecast'!$R$2:$BH$2,0))*$BX420-(1-INDEX('Team forecast'!$R$3:$BH$26,MATCH($B420,'Team forecast'!$B$3:$B$26,0),MATCH(CA$1,'Team forecast'!$R$2:$BH$2,0)))*(BY420+BX420+CH420)*0.01,-5000)</f>
        <v>-5000</v>
      </c>
      <c r="CB420" s="5">
        <f>MAX(INDEX('Team forecast'!$R$3:$BH$26,MATCH($B420,'Team forecast'!$B$3:$B$26,0),MATCH(CB$1,'Team forecast'!$R$2:$BH$2,0))*$BX420-(1-INDEX('Team forecast'!$R$3:$BH$26,MATCH($B420,'Team forecast'!$B$3:$B$26,0),MATCH(CB$1,'Team forecast'!$R$2:$BH$2,0)))*(BY420+BX420*2+CH420)*0.01,0)</f>
        <v>0</v>
      </c>
      <c r="CC420" s="5">
        <v>0</v>
      </c>
      <c r="CD420" s="5">
        <f>+AK420+BD420*Cockpit!$C$3+BW420*Cockpit!$C$3^2+BZ420*Cockpit!$C$3^3+CA420*Cockpit!$C$3^4+CB420*Cockpit!$C$3^5+CC420*Cockpit!$C$3^6</f>
        <v>63114.116815678317</v>
      </c>
      <c r="CE420" s="5"/>
      <c r="CF420" s="5"/>
      <c r="CG420" s="5">
        <v>0</v>
      </c>
      <c r="CH420" s="5">
        <f t="shared" si="445"/>
        <v>10000000</v>
      </c>
      <c r="CI420" s="5">
        <f t="shared" si="446"/>
        <v>10000000</v>
      </c>
      <c r="CJ420" s="1">
        <f t="shared" si="447"/>
        <v>6.0000000000000001E-3</v>
      </c>
      <c r="CK420" s="5">
        <f>RANK(CD420,$CD$2:$CD$622)+COUNTIF($CD$2:$CD420,$CD420)-1</f>
        <v>148</v>
      </c>
      <c r="CL420" s="5">
        <f>RANK(CJ420,$CJ$2:$CJ$622)+COUNTIF($CJ$2:$CJ420,$CJ420)-1</f>
        <v>322</v>
      </c>
    </row>
    <row r="421" spans="1:90" x14ac:dyDescent="0.3">
      <c r="A421" t="str">
        <f>Players!P422</f>
        <v>Ken Sema</v>
      </c>
      <c r="B421" t="str">
        <f>Players!G422</f>
        <v>Sweden</v>
      </c>
      <c r="C421" t="str">
        <f>Players!AB422</f>
        <v>Midfield</v>
      </c>
      <c r="D421" s="1"/>
      <c r="F421" t="str">
        <f>IFERROR(INDEX(Lookup!B:B,MATCH(INDEX(Players!C:C,MATCH(E421,Players!A:A,0)),Lookup!D:D,0)),"")</f>
        <v/>
      </c>
      <c r="G421">
        <f>IF(Players!AC422=0,10000000,Players!AC422)</f>
        <v>2495000</v>
      </c>
      <c r="H421" s="16">
        <f>INDEX('Team forecast'!$B$2:$AO$26,MATCH('Master data'!$B421,'Team forecast'!$B$2:$B$26,0),MATCH('Master data'!H$1,'Team forecast'!$B$2:$AO$2,0))</f>
        <v>1.3802129553035047</v>
      </c>
      <c r="I421" s="16">
        <f>INDEX('Team forecast'!$B$2:$AO$26,MATCH('Master data'!$B421,'Team forecast'!$B$2:$B$26,0),MATCH('Master data'!I$1,'Team forecast'!$B$2:$AO$2,0))</f>
        <v>0.80039446005056258</v>
      </c>
      <c r="J421" s="16">
        <f>INDEX('Team forecast'!$B$2:$AO$26,MATCH('Master data'!$B421,'Team forecast'!$B$2:$B$26,0),MATCH('Master data'!J$1,'Team forecast'!$B$2:$AO$2,0))</f>
        <v>0.44915175674422908</v>
      </c>
      <c r="K421" s="16">
        <f>INDEX('Team forecast'!$B$2:$AO$26,MATCH('Master data'!$B421,'Team forecast'!$B$2:$B$26,0),MATCH('Master data'!K$1,'Team forecast'!$B$2:$AO$2,0))</f>
        <v>3.9147858368608497</v>
      </c>
      <c r="L421" s="16">
        <f>INDEX('Team forecast'!$B$2:$AO$26,MATCH('Master data'!$B421,'Team forecast'!$B$2:$B$26,0),MATCH('Master data'!L$1,'Team forecast'!$B$2:$AO$2,0))</f>
        <v>2.2377225397188263</v>
      </c>
      <c r="M421">
        <f>IF(Players!BC422=1,95,0)</f>
        <v>0</v>
      </c>
      <c r="N421" s="2">
        <f>Players!BN422</f>
        <v>0</v>
      </c>
      <c r="O421" s="2">
        <f>Players!BO422</f>
        <v>0</v>
      </c>
      <c r="P421" s="2">
        <f>Players!BP422</f>
        <v>0</v>
      </c>
      <c r="Q421" s="2">
        <f>Players!BQ422</f>
        <v>0.15985790408525755</v>
      </c>
      <c r="R421" s="2">
        <f>Players!BR422</f>
        <v>0</v>
      </c>
      <c r="S421" s="2">
        <f t="shared" si="406"/>
        <v>1.3802129553035047</v>
      </c>
      <c r="T421" s="2">
        <f t="shared" si="407"/>
        <v>0.80039446005056258</v>
      </c>
      <c r="U421" s="16">
        <f>INDEX('Team forecast'!$B$2:$AO$26,MATCH('Master data'!$B421,'Team forecast'!$B$2:$B$26,0),MATCH('Master data'!U$1,'Team forecast'!$B$2:$AO$2,0))</f>
        <v>0.52401038286826729</v>
      </c>
      <c r="V421" s="16">
        <f>INDEX('Team forecast'!$B$2:$AO$26,MATCH('Master data'!$B421,'Team forecast'!$B$2:$B$26,0),MATCH('Master data'!V$1,'Team forecast'!$B$2:$AO$2,0))</f>
        <v>0.2774172615184945</v>
      </c>
      <c r="W421" s="16">
        <f>INDEX('Team forecast'!$B$2:$AO$26,MATCH('Master data'!$B421,'Team forecast'!$B$2:$B$26,0),MATCH('Master data'!W$1,'Team forecast'!$B$2:$AO$2,0))</f>
        <v>0.19857235561323819</v>
      </c>
      <c r="X421" s="5">
        <f t="shared" si="408"/>
        <v>-5000</v>
      </c>
      <c r="Y421" s="5">
        <f t="shared" si="409"/>
        <v>0</v>
      </c>
      <c r="Z421" s="5">
        <f t="shared" si="410"/>
        <v>0</v>
      </c>
      <c r="AA421" s="5">
        <f t="shared" si="411"/>
        <v>0</v>
      </c>
      <c r="AB421" s="5">
        <f t="shared" si="412"/>
        <v>0</v>
      </c>
      <c r="AC421" s="5">
        <f t="shared" si="413"/>
        <v>0</v>
      </c>
      <c r="AD421" s="5">
        <f t="shared" si="414"/>
        <v>0</v>
      </c>
      <c r="AE421" s="5">
        <f t="shared" si="415"/>
        <v>0</v>
      </c>
      <c r="AF421" s="5">
        <f t="shared" si="416"/>
        <v>0</v>
      </c>
      <c r="AG421" s="5">
        <f t="shared" si="417"/>
        <v>0</v>
      </c>
      <c r="AH421" s="5">
        <f t="shared" si="418"/>
        <v>0</v>
      </c>
      <c r="AI421" s="5">
        <f t="shared" si="419"/>
        <v>0</v>
      </c>
      <c r="AJ421" s="5">
        <f t="shared" si="420"/>
        <v>0</v>
      </c>
      <c r="AK421" s="5">
        <f>IFERROR(SUM(X421:AJ421),-5000)*((Cockpit!$C$3)^0)</f>
        <v>-5000</v>
      </c>
      <c r="AL421" s="16">
        <f>INDEX('Team forecast'!$B$2:$AO$26,MATCH('Master data'!$B421,'Team forecast'!$B$2:$B$26,0),MATCH('Master data'!AL$1,'Team forecast'!$B$2:$AO$2,0))</f>
        <v>1.2865954440019862</v>
      </c>
      <c r="AM421" s="16">
        <f>INDEX('Team forecast'!$B$2:$AO$26,MATCH('Master data'!$B421,'Team forecast'!$B$2:$B$26,0),MATCH('Master data'!AM$1,'Team forecast'!$B$2:$AO$2,0))</f>
        <v>1.2414750087215167</v>
      </c>
      <c r="AN421" s="16">
        <f>INDEX('Team forecast'!$B$2:$AO$26,MATCH('Master data'!$B421,'Team forecast'!$B$2:$B$26,0),MATCH('Master data'!AN$1,'Team forecast'!$B$2:$AO$2,0))</f>
        <v>0.28895768833849328</v>
      </c>
      <c r="AO421" s="16">
        <f>INDEX('Team forecast'!$B$2:$AO$26,MATCH('Master data'!$B421,'Team forecast'!$B$2:$B$26,0),MATCH('Master data'!AO$1,'Team forecast'!$B$2:$AO$2,0))</f>
        <v>3.6492525320783611</v>
      </c>
      <c r="AP421" s="16">
        <f>INDEX('Team forecast'!$B$2:$AO$26,MATCH('Master data'!$B421,'Team forecast'!$B$2:$B$26,0),MATCH('Master data'!AP$1,'Team forecast'!$B$2:$AO$2,0))</f>
        <v>3.4708843553693107</v>
      </c>
      <c r="AQ421" s="5">
        <f t="shared" si="421"/>
        <v>-5000</v>
      </c>
      <c r="AR421" s="5">
        <f>INDEX('Team forecast'!$B$2:$AO$26,MATCH('Master data'!$B421,'Team forecast'!$B$2:$B$26,0),MATCH('Master data'!AR$1,'Team forecast'!$B$2:$AO$2,0))*IF(X421&gt;0,25000,0)</f>
        <v>0</v>
      </c>
      <c r="AS421" s="16">
        <f>INDEX('Team forecast'!$B$2:$AO$26,MATCH('Master data'!$B421,'Team forecast'!$B$2:$B$26,0),MATCH('Master data'!AS$1,'Team forecast'!$B$2:$AO$2,0))*IF(X421&gt;0,5000,0)</f>
        <v>0</v>
      </c>
      <c r="AT421" s="16">
        <f>INDEX('Team forecast'!$B$2:$AO$26,MATCH('Master data'!$B421,'Team forecast'!$B$2:$B$26,0),MATCH('Master data'!AT$1,'Team forecast'!$B$2:$AO$2,0))*IF(X421&gt;0,-15000,0)</f>
        <v>0</v>
      </c>
      <c r="AU421" s="5">
        <f t="shared" si="422"/>
        <v>0</v>
      </c>
      <c r="AV421" s="5">
        <f t="shared" si="423"/>
        <v>0</v>
      </c>
      <c r="AW421" s="5">
        <f t="shared" si="424"/>
        <v>0</v>
      </c>
      <c r="AX421" s="5">
        <f t="shared" si="425"/>
        <v>0</v>
      </c>
      <c r="AY421" s="5">
        <f t="shared" si="426"/>
        <v>0</v>
      </c>
      <c r="AZ421" s="5">
        <f t="shared" si="427"/>
        <v>0</v>
      </c>
      <c r="BA421" s="5">
        <f t="shared" si="428"/>
        <v>0</v>
      </c>
      <c r="BB421" s="5">
        <f t="shared" si="429"/>
        <v>0</v>
      </c>
      <c r="BC421" s="5">
        <f t="shared" si="430"/>
        <v>0</v>
      </c>
      <c r="BD421" s="5">
        <f t="shared" si="431"/>
        <v>-5000</v>
      </c>
      <c r="BE421" s="16">
        <f>INDEX('Team forecast'!$B$2:$AO$26,MATCH('Master data'!$B421,'Team forecast'!$B$2:$B$26,0),MATCH('Master data'!BE$1,'Team forecast'!$B$2:$AO$2,0))</f>
        <v>0</v>
      </c>
      <c r="BF421" s="16">
        <f>INDEX('Team forecast'!$B$2:$AO$26,MATCH('Master data'!$B421,'Team forecast'!$B$2:$B$26,0),MATCH('Master data'!BF$1,'Team forecast'!$B$2:$AO$2,0))</f>
        <v>0</v>
      </c>
      <c r="BG421" s="16">
        <f>INDEX('Team forecast'!$B$2:$AO$26,MATCH('Master data'!$B421,'Team forecast'!$B$2:$B$26,0),MATCH('Master data'!BG$1,'Team forecast'!$B$2:$AO$2,0))</f>
        <v>0</v>
      </c>
      <c r="BH421" s="16">
        <f>INDEX('Team forecast'!$B$2:$AO$26,MATCH('Master data'!$B421,'Team forecast'!$B$2:$B$26,0),MATCH('Master data'!BH$1,'Team forecast'!$B$2:$AO$2,0))</f>
        <v>0</v>
      </c>
      <c r="BI421" s="16">
        <f>INDEX('Team forecast'!$B$2:$AO$26,MATCH('Master data'!$B421,'Team forecast'!$B$2:$B$26,0),MATCH('Master data'!BI$1,'Team forecast'!$B$2:$AO$2,0))</f>
        <v>0</v>
      </c>
      <c r="BJ421" s="5">
        <f t="shared" si="432"/>
        <v>-5000</v>
      </c>
      <c r="BK421" s="5">
        <f>INDEX('Team forecast'!$R$3:$BH$26,MATCH($B421,'Team forecast'!$B$3:$B$26,0),MATCH(BK$1,'Team forecast'!$R$2:$BH$2,0))*IF($X421&gt;0,25000,0)</f>
        <v>0</v>
      </c>
      <c r="BL421" s="5">
        <f>INDEX('Team forecast'!$R$3:$BH$26,MATCH($B421,'Team forecast'!$B$3:$B$26,0),MATCH(BL$1,'Team forecast'!$R$2:$BH$2,0))*IF($X421&gt;0,5000,0)</f>
        <v>0</v>
      </c>
      <c r="BM421" s="5">
        <f>INDEX('Team forecast'!$R$3:$BH$26,MATCH($B421,'Team forecast'!$B$3:$B$26,0),MATCH(BM$1,'Team forecast'!$R$2:$BH$2,0))*IF($X421&gt;0,-15000,0)</f>
        <v>0</v>
      </c>
      <c r="BN421" s="5">
        <f t="shared" si="433"/>
        <v>0</v>
      </c>
      <c r="BO421" s="5">
        <f t="shared" si="434"/>
        <v>0</v>
      </c>
      <c r="BP421" s="5">
        <f t="shared" si="435"/>
        <v>0</v>
      </c>
      <c r="BQ421" s="5">
        <f t="shared" si="436"/>
        <v>0</v>
      </c>
      <c r="BR421" s="5">
        <f t="shared" si="437"/>
        <v>0</v>
      </c>
      <c r="BS421" s="5">
        <f t="shared" si="438"/>
        <v>0</v>
      </c>
      <c r="BT421" s="5">
        <f t="shared" si="439"/>
        <v>0</v>
      </c>
      <c r="BU421" s="5">
        <f t="shared" si="440"/>
        <v>0</v>
      </c>
      <c r="BV421" s="5">
        <f t="shared" si="441"/>
        <v>0</v>
      </c>
      <c r="BW421" s="5">
        <f t="shared" si="442"/>
        <v>0</v>
      </c>
      <c r="BX421" s="5">
        <f t="shared" si="443"/>
        <v>-5000</v>
      </c>
      <c r="BY421" s="5">
        <f t="shared" si="444"/>
        <v>-15000</v>
      </c>
      <c r="BZ421" s="5">
        <f>MAX(INDEX('Team forecast'!$R$3:$BH$26,MATCH($B421,'Team forecast'!$B$3:$B$26,0),MATCH(BZ$1,'Team forecast'!$R$2:$BH$2,0))*($BX421)-(1-INDEX('Team forecast'!$R$3:$BH$26,MATCH($B421,'Team forecast'!$B$3:$B$26,0),MATCH(BZ$1,'Team forecast'!$R$2:$BH$2,0)))*(BY421+CH421)*0.01,-5000)</f>
        <v>-5000</v>
      </c>
      <c r="CA421" s="5">
        <f>MAX(INDEX('Team forecast'!$R$3:$BH$26,MATCH($B421,'Team forecast'!$B$3:$B$26,0),MATCH(CA$1,'Team forecast'!$R$2:$BH$2,0))*$BX421-(1-INDEX('Team forecast'!$R$3:$BH$26,MATCH($B421,'Team forecast'!$B$3:$B$26,0),MATCH(CA$1,'Team forecast'!$R$2:$BH$2,0)))*(BY421+BX421+CH421)*0.01,-5000)</f>
        <v>-5000</v>
      </c>
      <c r="CB421" s="5">
        <f>MAX(INDEX('Team forecast'!$R$3:$BH$26,MATCH($B421,'Team forecast'!$B$3:$B$26,0),MATCH(CB$1,'Team forecast'!$R$2:$BH$2,0))*$BX421-(1-INDEX('Team forecast'!$R$3:$BH$26,MATCH($B421,'Team forecast'!$B$3:$B$26,0),MATCH(CB$1,'Team forecast'!$R$2:$BH$2,0)))*(BY421+BX421*2+CH421)*0.01,0)</f>
        <v>0</v>
      </c>
      <c r="CC421" s="5">
        <v>0</v>
      </c>
      <c r="CD421" s="5">
        <f>+AK421+BD421*Cockpit!$C$3+BW421*Cockpit!$C$3^2+BZ421*Cockpit!$C$3^3+CA421*Cockpit!$C$3^4+CB421*Cockpit!$C$3^5+CC421*Cockpit!$C$3^6</f>
        <v>-10802.469135802468</v>
      </c>
      <c r="CE421" s="5"/>
      <c r="CF421" s="5"/>
      <c r="CG421" s="5">
        <v>0</v>
      </c>
      <c r="CH421" s="5">
        <f t="shared" si="445"/>
        <v>2495000</v>
      </c>
      <c r="CI421" s="5">
        <f t="shared" si="446"/>
        <v>2495000</v>
      </c>
      <c r="CJ421" s="1">
        <f t="shared" si="447"/>
        <v>-4.0000000000000001E-3</v>
      </c>
      <c r="CK421" s="5">
        <f>RANK(CD421,$CD$2:$CD$622)+COUNTIF($CD$2:$CD421,$CD421)-1</f>
        <v>546</v>
      </c>
      <c r="CL421" s="5">
        <f>RANK(CJ421,$CJ$2:$CJ$622)+COUNTIF($CJ$2:$CJ421,$CJ421)-1</f>
        <v>537</v>
      </c>
    </row>
    <row r="422" spans="1:90" x14ac:dyDescent="0.3">
      <c r="A422" t="str">
        <f>Players!P423</f>
        <v xml:space="preserve"> S. Larsson</v>
      </c>
      <c r="B422" t="str">
        <f>Players!G423</f>
        <v>Sweden</v>
      </c>
      <c r="C422" t="str">
        <f>Players!AB423</f>
        <v>Midfield</v>
      </c>
      <c r="D422" s="1"/>
      <c r="F422" t="str">
        <f>IFERROR(INDEX(Lookup!B:B,MATCH(INDEX(Players!C:C,MATCH(E422,Players!A:A,0)),Lookup!D:D,0)),"")</f>
        <v/>
      </c>
      <c r="G422">
        <f>IF(Players!AC423=0,10000000,Players!AC423)</f>
        <v>4012000</v>
      </c>
      <c r="H422" s="16">
        <f>INDEX('Team forecast'!$B$2:$AO$26,MATCH('Master data'!$B422,'Team forecast'!$B$2:$B$26,0),MATCH('Master data'!H$1,'Team forecast'!$B$2:$AO$2,0))</f>
        <v>1.3802129553035047</v>
      </c>
      <c r="I422" s="16">
        <f>INDEX('Team forecast'!$B$2:$AO$26,MATCH('Master data'!$B422,'Team forecast'!$B$2:$B$26,0),MATCH('Master data'!I$1,'Team forecast'!$B$2:$AO$2,0))</f>
        <v>0.80039446005056258</v>
      </c>
      <c r="J422" s="16">
        <f>INDEX('Team forecast'!$B$2:$AO$26,MATCH('Master data'!$B422,'Team forecast'!$B$2:$B$26,0),MATCH('Master data'!J$1,'Team forecast'!$B$2:$AO$2,0))</f>
        <v>0.44915175674422908</v>
      </c>
      <c r="K422" s="16">
        <f>INDEX('Team forecast'!$B$2:$AO$26,MATCH('Master data'!$B422,'Team forecast'!$B$2:$B$26,0),MATCH('Master data'!K$1,'Team forecast'!$B$2:$AO$2,0))</f>
        <v>3.9147858368608497</v>
      </c>
      <c r="L422" s="16">
        <f>INDEX('Team forecast'!$B$2:$AO$26,MATCH('Master data'!$B422,'Team forecast'!$B$2:$B$26,0),MATCH('Master data'!L$1,'Team forecast'!$B$2:$AO$2,0))</f>
        <v>2.2377225397188263</v>
      </c>
      <c r="M422">
        <f>IF(Players!BC423=1,95,0)</f>
        <v>95</v>
      </c>
      <c r="N422" s="2">
        <f>Players!BN423</f>
        <v>7.1776965136374424E-2</v>
      </c>
      <c r="O422" s="2">
        <f>Players!BO423</f>
        <v>0.10395286633695748</v>
      </c>
      <c r="P422" s="2">
        <f>Players!BP423</f>
        <v>0</v>
      </c>
      <c r="Q422" s="2">
        <f>Players!BQ423</f>
        <v>0.13500000000000001</v>
      </c>
      <c r="R422" s="2">
        <f>Players!BR423</f>
        <v>0</v>
      </c>
      <c r="S422" s="2">
        <f t="shared" si="406"/>
        <v>1.3802129553035047</v>
      </c>
      <c r="T422" s="2">
        <f t="shared" si="407"/>
        <v>0.80039446005056258</v>
      </c>
      <c r="U422" s="16">
        <f>INDEX('Team forecast'!$B$2:$AO$26,MATCH('Master data'!$B422,'Team forecast'!$B$2:$B$26,0),MATCH('Master data'!U$1,'Team forecast'!$B$2:$AO$2,0))</f>
        <v>0.52401038286826729</v>
      </c>
      <c r="V422" s="16">
        <f>INDEX('Team forecast'!$B$2:$AO$26,MATCH('Master data'!$B422,'Team forecast'!$B$2:$B$26,0),MATCH('Master data'!V$1,'Team forecast'!$B$2:$AO$2,0))</f>
        <v>0.2774172615184945</v>
      </c>
      <c r="W422" s="16">
        <f>INDEX('Team forecast'!$B$2:$AO$26,MATCH('Master data'!$B422,'Team forecast'!$B$2:$B$26,0),MATCH('Master data'!W$1,'Team forecast'!$B$2:$AO$2,0))</f>
        <v>0.19857235561323819</v>
      </c>
      <c r="X422" s="5">
        <f t="shared" si="408"/>
        <v>7000</v>
      </c>
      <c r="Y422" s="5">
        <f t="shared" si="409"/>
        <v>13100.259571706682</v>
      </c>
      <c r="Z422" s="5">
        <f t="shared" si="410"/>
        <v>1387.0863075924724</v>
      </c>
      <c r="AA422" s="5">
        <f t="shared" si="411"/>
        <v>-2978.585334198573</v>
      </c>
      <c r="AB422" s="5">
        <f t="shared" si="412"/>
        <v>12383.437146698996</v>
      </c>
      <c r="AC422" s="5">
        <f t="shared" si="413"/>
        <v>7173.8546429601156</v>
      </c>
      <c r="AD422" s="5">
        <f t="shared" si="414"/>
        <v>0</v>
      </c>
      <c r="AE422" s="5">
        <f t="shared" si="415"/>
        <v>0</v>
      </c>
      <c r="AF422" s="5">
        <f t="shared" si="416"/>
        <v>0</v>
      </c>
      <c r="AG422" s="5">
        <f t="shared" si="417"/>
        <v>-2700</v>
      </c>
      <c r="AH422" s="5">
        <f t="shared" si="418"/>
        <v>0</v>
      </c>
      <c r="AI422" s="5">
        <f t="shared" si="419"/>
        <v>13802.129553035047</v>
      </c>
      <c r="AJ422" s="5">
        <f t="shared" si="420"/>
        <v>-6403.1556804045003</v>
      </c>
      <c r="AK422" s="5">
        <f>IFERROR(SUM(X422:AJ422),-5000)*((Cockpit!$C$3)^0)</f>
        <v>42765.026207390234</v>
      </c>
      <c r="AL422" s="16">
        <f>INDEX('Team forecast'!$B$2:$AO$26,MATCH('Master data'!$B422,'Team forecast'!$B$2:$B$26,0),MATCH('Master data'!AL$1,'Team forecast'!$B$2:$AO$2,0))</f>
        <v>1.2865954440019862</v>
      </c>
      <c r="AM422" s="16">
        <f>INDEX('Team forecast'!$B$2:$AO$26,MATCH('Master data'!$B422,'Team forecast'!$B$2:$B$26,0),MATCH('Master data'!AM$1,'Team forecast'!$B$2:$AO$2,0))</f>
        <v>1.2414750087215167</v>
      </c>
      <c r="AN422" s="16">
        <f>INDEX('Team forecast'!$B$2:$AO$26,MATCH('Master data'!$B422,'Team forecast'!$B$2:$B$26,0),MATCH('Master data'!AN$1,'Team forecast'!$B$2:$AO$2,0))</f>
        <v>0.28895768833849328</v>
      </c>
      <c r="AO422" s="16">
        <f>INDEX('Team forecast'!$B$2:$AO$26,MATCH('Master data'!$B422,'Team forecast'!$B$2:$B$26,0),MATCH('Master data'!AO$1,'Team forecast'!$B$2:$AO$2,0))</f>
        <v>3.6492525320783611</v>
      </c>
      <c r="AP422" s="16">
        <f>INDEX('Team forecast'!$B$2:$AO$26,MATCH('Master data'!$B422,'Team forecast'!$B$2:$B$26,0),MATCH('Master data'!AP$1,'Team forecast'!$B$2:$AO$2,0))</f>
        <v>3.4708843553693107</v>
      </c>
      <c r="AQ422" s="5">
        <f t="shared" si="421"/>
        <v>7000</v>
      </c>
      <c r="AR422" s="5">
        <f>INDEX('Team forecast'!$B$2:$AO$26,MATCH('Master data'!$B422,'Team forecast'!$B$2:$B$26,0),MATCH('Master data'!AR$1,'Team forecast'!$B$2:$AO$2,0))*IF(X422&gt;0,25000,0)</f>
        <v>9391.1248710010332</v>
      </c>
      <c r="AS422" s="16">
        <f>INDEX('Team forecast'!$B$2:$AO$26,MATCH('Master data'!$B422,'Team forecast'!$B$2:$B$26,0),MATCH('Master data'!AS$1,'Team forecast'!$B$2:$AO$2,0))*IF(X422&gt;0,5000,0)</f>
        <v>1444.7884416924664</v>
      </c>
      <c r="AT422" s="16">
        <f>INDEX('Team forecast'!$B$2:$AO$26,MATCH('Master data'!$B422,'Team forecast'!$B$2:$B$26,0),MATCH('Master data'!AT$1,'Team forecast'!$B$2:$AO$2,0))*IF(X422&gt;0,-15000,0)</f>
        <v>-5030.9597523219827</v>
      </c>
      <c r="AU422" s="5">
        <f t="shared" si="422"/>
        <v>11543.489541093591</v>
      </c>
      <c r="AV422" s="5">
        <f t="shared" si="423"/>
        <v>6687.2642110038469</v>
      </c>
      <c r="AW422" s="5">
        <f t="shared" si="424"/>
        <v>0</v>
      </c>
      <c r="AX422" s="5">
        <f t="shared" si="425"/>
        <v>0</v>
      </c>
      <c r="AY422" s="5">
        <f t="shared" si="426"/>
        <v>0</v>
      </c>
      <c r="AZ422" s="5">
        <f t="shared" si="427"/>
        <v>-2700</v>
      </c>
      <c r="BA422" s="5">
        <f t="shared" si="428"/>
        <v>0</v>
      </c>
      <c r="BB422" s="5">
        <f t="shared" si="429"/>
        <v>12865.954440019863</v>
      </c>
      <c r="BC422" s="5">
        <f t="shared" si="430"/>
        <v>-9931.8000697721345</v>
      </c>
      <c r="BD422" s="5">
        <f t="shared" si="431"/>
        <v>31269.861682716684</v>
      </c>
      <c r="BE422" s="16">
        <f>INDEX('Team forecast'!$B$2:$AO$26,MATCH('Master data'!$B422,'Team forecast'!$B$2:$B$26,0),MATCH('Master data'!BE$1,'Team forecast'!$B$2:$AO$2,0))</f>
        <v>0</v>
      </c>
      <c r="BF422" s="16">
        <f>INDEX('Team forecast'!$B$2:$AO$26,MATCH('Master data'!$B422,'Team forecast'!$B$2:$B$26,0),MATCH('Master data'!BF$1,'Team forecast'!$B$2:$AO$2,0))</f>
        <v>0</v>
      </c>
      <c r="BG422" s="16">
        <f>INDEX('Team forecast'!$B$2:$AO$26,MATCH('Master data'!$B422,'Team forecast'!$B$2:$B$26,0),MATCH('Master data'!BG$1,'Team forecast'!$B$2:$AO$2,0))</f>
        <v>0</v>
      </c>
      <c r="BH422" s="16">
        <f>INDEX('Team forecast'!$B$2:$AO$26,MATCH('Master data'!$B422,'Team forecast'!$B$2:$B$26,0),MATCH('Master data'!BH$1,'Team forecast'!$B$2:$AO$2,0))</f>
        <v>0</v>
      </c>
      <c r="BI422" s="16">
        <f>INDEX('Team forecast'!$B$2:$AO$26,MATCH('Master data'!$B422,'Team forecast'!$B$2:$B$26,0),MATCH('Master data'!BI$1,'Team forecast'!$B$2:$AO$2,0))</f>
        <v>0</v>
      </c>
      <c r="BJ422" s="5">
        <f t="shared" si="432"/>
        <v>7000</v>
      </c>
      <c r="BK422" s="5">
        <f>INDEX('Team forecast'!$R$3:$BH$26,MATCH($B422,'Team forecast'!$B$3:$B$26,0),MATCH(BK$1,'Team forecast'!$R$2:$BH$2,0))*IF($X422&gt;0,25000,0)</f>
        <v>0</v>
      </c>
      <c r="BL422" s="5">
        <f>INDEX('Team forecast'!$R$3:$BH$26,MATCH($B422,'Team forecast'!$B$3:$B$26,0),MATCH(BL$1,'Team forecast'!$R$2:$BH$2,0))*IF($X422&gt;0,5000,0)</f>
        <v>0</v>
      </c>
      <c r="BM422" s="5">
        <f>INDEX('Team forecast'!$R$3:$BH$26,MATCH($B422,'Team forecast'!$B$3:$B$26,0),MATCH(BM$1,'Team forecast'!$R$2:$BH$2,0))*IF($X422&gt;0,-15000,0)</f>
        <v>0</v>
      </c>
      <c r="BN422" s="5">
        <f t="shared" si="433"/>
        <v>0</v>
      </c>
      <c r="BO422" s="5">
        <f t="shared" si="434"/>
        <v>0</v>
      </c>
      <c r="BP422" s="5">
        <f t="shared" si="435"/>
        <v>0</v>
      </c>
      <c r="BQ422" s="5">
        <f t="shared" si="436"/>
        <v>0</v>
      </c>
      <c r="BR422" s="5">
        <f t="shared" si="437"/>
        <v>0</v>
      </c>
      <c r="BS422" s="5">
        <f t="shared" si="438"/>
        <v>-2700</v>
      </c>
      <c r="BT422" s="5">
        <f t="shared" si="439"/>
        <v>0</v>
      </c>
      <c r="BU422" s="5">
        <f t="shared" si="440"/>
        <v>0</v>
      </c>
      <c r="BV422" s="5">
        <f t="shared" si="441"/>
        <v>0</v>
      </c>
      <c r="BW422" s="5">
        <f t="shared" si="442"/>
        <v>0</v>
      </c>
      <c r="BX422" s="5">
        <f t="shared" si="443"/>
        <v>37017.443945053456</v>
      </c>
      <c r="BY422" s="5">
        <f t="shared" si="444"/>
        <v>111052.33183516037</v>
      </c>
      <c r="BZ422" s="5">
        <f>MAX(INDEX('Team forecast'!$R$3:$BH$26,MATCH($B422,'Team forecast'!$B$3:$B$26,0),MATCH(BZ$1,'Team forecast'!$R$2:$BH$2,0))*($BX422)-(1-INDEX('Team forecast'!$R$3:$BH$26,MATCH($B422,'Team forecast'!$B$3:$B$26,0),MATCH(BZ$1,'Team forecast'!$R$2:$BH$2,0)))*(BY422+CH422)*0.01,-5000)</f>
        <v>9911.9389453118329</v>
      </c>
      <c r="CA422" s="5">
        <f>MAX(INDEX('Team forecast'!$R$3:$BH$26,MATCH($B422,'Team forecast'!$B$3:$B$26,0),MATCH(CA$1,'Team forecast'!$R$2:$BH$2,0))*$BX422-(1-INDEX('Team forecast'!$R$3:$BH$26,MATCH($B422,'Team forecast'!$B$3:$B$26,0),MATCH(CA$1,'Team forecast'!$R$2:$BH$2,0)))*(BY422+BX422+CH422)*0.01,-5000)</f>
        <v>-5000</v>
      </c>
      <c r="CB422" s="5">
        <f>MAX(INDEX('Team forecast'!$R$3:$BH$26,MATCH($B422,'Team forecast'!$B$3:$B$26,0),MATCH(CB$1,'Team forecast'!$R$2:$BH$2,0))*$BX422-(1-INDEX('Team forecast'!$R$3:$BH$26,MATCH($B422,'Team forecast'!$B$3:$B$26,0),MATCH(CB$1,'Team forecast'!$R$2:$BH$2,0)))*(BY422+BX422*2+CH422)*0.01,0)</f>
        <v>0</v>
      </c>
      <c r="CC422" s="5">
        <v>0</v>
      </c>
      <c r="CD422" s="5">
        <f>+AK422+BD422*Cockpit!$C$3+BW422*Cockpit!$C$3^2+BZ422*Cockpit!$C$3^3+CA422*Cockpit!$C$3^4+CB422*Cockpit!$C$3^5+CC422*Cockpit!$C$3^6</f>
        <v>65560.817140157946</v>
      </c>
      <c r="CE422" s="5"/>
      <c r="CF422" s="5"/>
      <c r="CG422" s="5">
        <v>0</v>
      </c>
      <c r="CH422" s="5">
        <f t="shared" si="445"/>
        <v>4012000</v>
      </c>
      <c r="CI422" s="5">
        <f t="shared" si="446"/>
        <v>4012000</v>
      </c>
      <c r="CJ422" s="1">
        <f t="shared" si="447"/>
        <v>1.6E-2</v>
      </c>
      <c r="CK422" s="5">
        <f>RANK(CD422,$CD$2:$CD$622)+COUNTIF($CD$2:$CD422,$CD422)-1</f>
        <v>143</v>
      </c>
      <c r="CL422" s="5">
        <f>RANK(CJ422,$CJ$2:$CJ$622)+COUNTIF($CJ$2:$CJ422,$CJ422)-1</f>
        <v>156</v>
      </c>
    </row>
    <row r="423" spans="1:90" x14ac:dyDescent="0.3">
      <c r="A423" t="str">
        <f>Players!P424</f>
        <v xml:space="preserve"> J. Larsson</v>
      </c>
      <c r="B423" t="str">
        <f>Players!G424</f>
        <v>Sweden</v>
      </c>
      <c r="C423" t="str">
        <f>Players!AB424</f>
        <v>Striker</v>
      </c>
      <c r="D423" s="1"/>
      <c r="F423" t="str">
        <f>IFERROR(INDEX(Lookup!B:B,MATCH(INDEX(Players!C:C,MATCH(E423,Players!A:A,0)),Lookup!D:D,0)),"")</f>
        <v/>
      </c>
      <c r="G423">
        <f>IF(Players!AC424=0,10000000,Players!AC424)</f>
        <v>2995000</v>
      </c>
      <c r="H423" s="16">
        <f>INDEX('Team forecast'!$B$2:$AO$26,MATCH('Master data'!$B423,'Team forecast'!$B$2:$B$26,0),MATCH('Master data'!H$1,'Team forecast'!$B$2:$AO$2,0))</f>
        <v>1.3802129553035047</v>
      </c>
      <c r="I423" s="16">
        <f>INDEX('Team forecast'!$B$2:$AO$26,MATCH('Master data'!$B423,'Team forecast'!$B$2:$B$26,0),MATCH('Master data'!I$1,'Team forecast'!$B$2:$AO$2,0))</f>
        <v>0.80039446005056258</v>
      </c>
      <c r="J423" s="16">
        <f>INDEX('Team forecast'!$B$2:$AO$26,MATCH('Master data'!$B423,'Team forecast'!$B$2:$B$26,0),MATCH('Master data'!J$1,'Team forecast'!$B$2:$AO$2,0))</f>
        <v>0.44915175674422908</v>
      </c>
      <c r="K423" s="16">
        <f>INDEX('Team forecast'!$B$2:$AO$26,MATCH('Master data'!$B423,'Team forecast'!$B$2:$B$26,0),MATCH('Master data'!K$1,'Team forecast'!$B$2:$AO$2,0))</f>
        <v>3.9147858368608497</v>
      </c>
      <c r="L423" s="16">
        <f>INDEX('Team forecast'!$B$2:$AO$26,MATCH('Master data'!$B423,'Team forecast'!$B$2:$B$26,0),MATCH('Master data'!L$1,'Team forecast'!$B$2:$AO$2,0))</f>
        <v>2.2377225397188263</v>
      </c>
      <c r="M423">
        <f>IF(Players!BC424=1,95,0)</f>
        <v>0</v>
      </c>
      <c r="N423" s="2">
        <f>Players!BN424</f>
        <v>0</v>
      </c>
      <c r="O423" s="2">
        <f>Players!BO424</f>
        <v>0</v>
      </c>
      <c r="P423" s="2">
        <f>Players!BP424</f>
        <v>0</v>
      </c>
      <c r="Q423" s="2">
        <f>Players!BQ424</f>
        <v>0.34285219399538103</v>
      </c>
      <c r="R423" s="2">
        <f>Players!BR424</f>
        <v>0.06</v>
      </c>
      <c r="S423" s="2">
        <f t="shared" si="406"/>
        <v>1.3802129553035047</v>
      </c>
      <c r="T423" s="2">
        <f t="shared" si="407"/>
        <v>0.80039446005056258</v>
      </c>
      <c r="U423" s="16">
        <f>INDEX('Team forecast'!$B$2:$AO$26,MATCH('Master data'!$B423,'Team forecast'!$B$2:$B$26,0),MATCH('Master data'!U$1,'Team forecast'!$B$2:$AO$2,0))</f>
        <v>0.52401038286826729</v>
      </c>
      <c r="V423" s="16">
        <f>INDEX('Team forecast'!$B$2:$AO$26,MATCH('Master data'!$B423,'Team forecast'!$B$2:$B$26,0),MATCH('Master data'!V$1,'Team forecast'!$B$2:$AO$2,0))</f>
        <v>0.2774172615184945</v>
      </c>
      <c r="W423" s="16">
        <f>INDEX('Team forecast'!$B$2:$AO$26,MATCH('Master data'!$B423,'Team forecast'!$B$2:$B$26,0),MATCH('Master data'!W$1,'Team forecast'!$B$2:$AO$2,0))</f>
        <v>0.19857235561323819</v>
      </c>
      <c r="X423" s="5">
        <f t="shared" si="408"/>
        <v>-5000</v>
      </c>
      <c r="Y423" s="5">
        <f t="shared" si="409"/>
        <v>0</v>
      </c>
      <c r="Z423" s="5">
        <f t="shared" si="410"/>
        <v>0</v>
      </c>
      <c r="AA423" s="5">
        <f t="shared" si="411"/>
        <v>0</v>
      </c>
      <c r="AB423" s="5">
        <f t="shared" si="412"/>
        <v>0</v>
      </c>
      <c r="AC423" s="5">
        <f t="shared" si="413"/>
        <v>0</v>
      </c>
      <c r="AD423" s="5">
        <f t="shared" si="414"/>
        <v>0</v>
      </c>
      <c r="AE423" s="5">
        <f t="shared" si="415"/>
        <v>0</v>
      </c>
      <c r="AF423" s="5">
        <f t="shared" si="416"/>
        <v>0</v>
      </c>
      <c r="AG423" s="5">
        <f t="shared" si="417"/>
        <v>0</v>
      </c>
      <c r="AH423" s="5">
        <f t="shared" si="418"/>
        <v>0</v>
      </c>
      <c r="AI423" s="5">
        <f t="shared" si="419"/>
        <v>0</v>
      </c>
      <c r="AJ423" s="5">
        <f t="shared" si="420"/>
        <v>0</v>
      </c>
      <c r="AK423" s="5">
        <f>IFERROR(SUM(X423:AJ423),-5000)*((Cockpit!$C$3)^0)</f>
        <v>-5000</v>
      </c>
      <c r="AL423" s="16">
        <f>INDEX('Team forecast'!$B$2:$AO$26,MATCH('Master data'!$B423,'Team forecast'!$B$2:$B$26,0),MATCH('Master data'!AL$1,'Team forecast'!$B$2:$AO$2,0))</f>
        <v>1.2865954440019862</v>
      </c>
      <c r="AM423" s="16">
        <f>INDEX('Team forecast'!$B$2:$AO$26,MATCH('Master data'!$B423,'Team forecast'!$B$2:$B$26,0),MATCH('Master data'!AM$1,'Team forecast'!$B$2:$AO$2,0))</f>
        <v>1.2414750087215167</v>
      </c>
      <c r="AN423" s="16">
        <f>INDEX('Team forecast'!$B$2:$AO$26,MATCH('Master data'!$B423,'Team forecast'!$B$2:$B$26,0),MATCH('Master data'!AN$1,'Team forecast'!$B$2:$AO$2,0))</f>
        <v>0.28895768833849328</v>
      </c>
      <c r="AO423" s="16">
        <f>INDEX('Team forecast'!$B$2:$AO$26,MATCH('Master data'!$B423,'Team forecast'!$B$2:$B$26,0),MATCH('Master data'!AO$1,'Team forecast'!$B$2:$AO$2,0))</f>
        <v>3.6492525320783611</v>
      </c>
      <c r="AP423" s="16">
        <f>INDEX('Team forecast'!$B$2:$AO$26,MATCH('Master data'!$B423,'Team forecast'!$B$2:$B$26,0),MATCH('Master data'!AP$1,'Team forecast'!$B$2:$AO$2,0))</f>
        <v>3.4708843553693107</v>
      </c>
      <c r="AQ423" s="5">
        <f t="shared" si="421"/>
        <v>-5000</v>
      </c>
      <c r="AR423" s="5">
        <f>INDEX('Team forecast'!$B$2:$AO$26,MATCH('Master data'!$B423,'Team forecast'!$B$2:$B$26,0),MATCH('Master data'!AR$1,'Team forecast'!$B$2:$AO$2,0))*IF(X423&gt;0,25000,0)</f>
        <v>0</v>
      </c>
      <c r="AS423" s="16">
        <f>INDEX('Team forecast'!$B$2:$AO$26,MATCH('Master data'!$B423,'Team forecast'!$B$2:$B$26,0),MATCH('Master data'!AS$1,'Team forecast'!$B$2:$AO$2,0))*IF(X423&gt;0,5000,0)</f>
        <v>0</v>
      </c>
      <c r="AT423" s="16">
        <f>INDEX('Team forecast'!$B$2:$AO$26,MATCH('Master data'!$B423,'Team forecast'!$B$2:$B$26,0),MATCH('Master data'!AT$1,'Team forecast'!$B$2:$AO$2,0))*IF(X423&gt;0,-15000,0)</f>
        <v>0</v>
      </c>
      <c r="AU423" s="5">
        <f t="shared" si="422"/>
        <v>0</v>
      </c>
      <c r="AV423" s="5">
        <f t="shared" si="423"/>
        <v>0</v>
      </c>
      <c r="AW423" s="5">
        <f t="shared" si="424"/>
        <v>0</v>
      </c>
      <c r="AX423" s="5">
        <f t="shared" si="425"/>
        <v>0</v>
      </c>
      <c r="AY423" s="5">
        <f t="shared" si="426"/>
        <v>0</v>
      </c>
      <c r="AZ423" s="5">
        <f t="shared" si="427"/>
        <v>0</v>
      </c>
      <c r="BA423" s="5">
        <f t="shared" si="428"/>
        <v>0</v>
      </c>
      <c r="BB423" s="5">
        <f t="shared" si="429"/>
        <v>0</v>
      </c>
      <c r="BC423" s="5">
        <f t="shared" si="430"/>
        <v>0</v>
      </c>
      <c r="BD423" s="5">
        <f t="shared" si="431"/>
        <v>-5000</v>
      </c>
      <c r="BE423" s="16">
        <f>INDEX('Team forecast'!$B$2:$AO$26,MATCH('Master data'!$B423,'Team forecast'!$B$2:$B$26,0),MATCH('Master data'!BE$1,'Team forecast'!$B$2:$AO$2,0))</f>
        <v>0</v>
      </c>
      <c r="BF423" s="16">
        <f>INDEX('Team forecast'!$B$2:$AO$26,MATCH('Master data'!$B423,'Team forecast'!$B$2:$B$26,0),MATCH('Master data'!BF$1,'Team forecast'!$B$2:$AO$2,0))</f>
        <v>0</v>
      </c>
      <c r="BG423" s="16">
        <f>INDEX('Team forecast'!$B$2:$AO$26,MATCH('Master data'!$B423,'Team forecast'!$B$2:$B$26,0),MATCH('Master data'!BG$1,'Team forecast'!$B$2:$AO$2,0))</f>
        <v>0</v>
      </c>
      <c r="BH423" s="16">
        <f>INDEX('Team forecast'!$B$2:$AO$26,MATCH('Master data'!$B423,'Team forecast'!$B$2:$B$26,0),MATCH('Master data'!BH$1,'Team forecast'!$B$2:$AO$2,0))</f>
        <v>0</v>
      </c>
      <c r="BI423" s="16">
        <f>INDEX('Team forecast'!$B$2:$AO$26,MATCH('Master data'!$B423,'Team forecast'!$B$2:$B$26,0),MATCH('Master data'!BI$1,'Team forecast'!$B$2:$AO$2,0))</f>
        <v>0</v>
      </c>
      <c r="BJ423" s="5">
        <f t="shared" si="432"/>
        <v>-5000</v>
      </c>
      <c r="BK423" s="5">
        <f>INDEX('Team forecast'!$R$3:$BH$26,MATCH($B423,'Team forecast'!$B$3:$B$26,0),MATCH(BK$1,'Team forecast'!$R$2:$BH$2,0))*IF($X423&gt;0,25000,0)</f>
        <v>0</v>
      </c>
      <c r="BL423" s="5">
        <f>INDEX('Team forecast'!$R$3:$BH$26,MATCH($B423,'Team forecast'!$B$3:$B$26,0),MATCH(BL$1,'Team forecast'!$R$2:$BH$2,0))*IF($X423&gt;0,5000,0)</f>
        <v>0</v>
      </c>
      <c r="BM423" s="5">
        <f>INDEX('Team forecast'!$R$3:$BH$26,MATCH($B423,'Team forecast'!$B$3:$B$26,0),MATCH(BM$1,'Team forecast'!$R$2:$BH$2,0))*IF($X423&gt;0,-15000,0)</f>
        <v>0</v>
      </c>
      <c r="BN423" s="5">
        <f t="shared" si="433"/>
        <v>0</v>
      </c>
      <c r="BO423" s="5">
        <f t="shared" si="434"/>
        <v>0</v>
      </c>
      <c r="BP423" s="5">
        <f t="shared" si="435"/>
        <v>0</v>
      </c>
      <c r="BQ423" s="5">
        <f t="shared" si="436"/>
        <v>0</v>
      </c>
      <c r="BR423" s="5">
        <f t="shared" si="437"/>
        <v>0</v>
      </c>
      <c r="BS423" s="5">
        <f t="shared" si="438"/>
        <v>0</v>
      </c>
      <c r="BT423" s="5">
        <f t="shared" si="439"/>
        <v>0</v>
      </c>
      <c r="BU423" s="5">
        <f t="shared" si="440"/>
        <v>0</v>
      </c>
      <c r="BV423" s="5">
        <f t="shared" si="441"/>
        <v>0</v>
      </c>
      <c r="BW423" s="5">
        <f t="shared" si="442"/>
        <v>0</v>
      </c>
      <c r="BX423" s="5">
        <f t="shared" si="443"/>
        <v>-5000</v>
      </c>
      <c r="BY423" s="5">
        <f t="shared" si="444"/>
        <v>-15000</v>
      </c>
      <c r="BZ423" s="5">
        <f>MAX(INDEX('Team forecast'!$R$3:$BH$26,MATCH($B423,'Team forecast'!$B$3:$B$26,0),MATCH(BZ$1,'Team forecast'!$R$2:$BH$2,0))*($BX423)-(1-INDEX('Team forecast'!$R$3:$BH$26,MATCH($B423,'Team forecast'!$B$3:$B$26,0),MATCH(BZ$1,'Team forecast'!$R$2:$BH$2,0)))*(BY423+CH423)*0.01,-5000)</f>
        <v>-5000</v>
      </c>
      <c r="CA423" s="5">
        <f>MAX(INDEX('Team forecast'!$R$3:$BH$26,MATCH($B423,'Team forecast'!$B$3:$B$26,0),MATCH(CA$1,'Team forecast'!$R$2:$BH$2,0))*$BX423-(1-INDEX('Team forecast'!$R$3:$BH$26,MATCH($B423,'Team forecast'!$B$3:$B$26,0),MATCH(CA$1,'Team forecast'!$R$2:$BH$2,0)))*(BY423+BX423+CH423)*0.01,-5000)</f>
        <v>-5000</v>
      </c>
      <c r="CB423" s="5">
        <f>MAX(INDEX('Team forecast'!$R$3:$BH$26,MATCH($B423,'Team forecast'!$B$3:$B$26,0),MATCH(CB$1,'Team forecast'!$R$2:$BH$2,0))*$BX423-(1-INDEX('Team forecast'!$R$3:$BH$26,MATCH($B423,'Team forecast'!$B$3:$B$26,0),MATCH(CB$1,'Team forecast'!$R$2:$BH$2,0)))*(BY423+BX423*2+CH423)*0.01,0)</f>
        <v>0</v>
      </c>
      <c r="CC423" s="5">
        <v>0</v>
      </c>
      <c r="CD423" s="5">
        <f>+AK423+BD423*Cockpit!$C$3+BW423*Cockpit!$C$3^2+BZ423*Cockpit!$C$3^3+CA423*Cockpit!$C$3^4+CB423*Cockpit!$C$3^5+CC423*Cockpit!$C$3^6</f>
        <v>-10802.469135802468</v>
      </c>
      <c r="CE423" s="5"/>
      <c r="CF423" s="5"/>
      <c r="CG423" s="5">
        <v>0</v>
      </c>
      <c r="CH423" s="5">
        <f t="shared" si="445"/>
        <v>2995000</v>
      </c>
      <c r="CI423" s="5">
        <f t="shared" si="446"/>
        <v>2995000</v>
      </c>
      <c r="CJ423" s="1">
        <f t="shared" si="447"/>
        <v>-4.0000000000000001E-3</v>
      </c>
      <c r="CK423" s="5">
        <f>RANK(CD423,$CD$2:$CD$622)+COUNTIF($CD$2:$CD423,$CD423)-1</f>
        <v>547</v>
      </c>
      <c r="CL423" s="5">
        <f>RANK(CJ423,$CJ$2:$CJ$622)+COUNTIF($CJ$2:$CJ423,$CJ423)-1</f>
        <v>538</v>
      </c>
    </row>
    <row r="424" spans="1:90" x14ac:dyDescent="0.3">
      <c r="A424" t="str">
        <f>Players!P425</f>
        <v>Robin Quaison</v>
      </c>
      <c r="B424" t="str">
        <f>Players!G425</f>
        <v>Sweden</v>
      </c>
      <c r="C424" t="str">
        <f>Players!AB425</f>
        <v>Midfield</v>
      </c>
      <c r="D424" s="1"/>
      <c r="F424" t="str">
        <f>IFERROR(INDEX(Lookup!B:B,MATCH(INDEX(Players!C:C,MATCH(E424,Players!A:A,0)),Lookup!D:D,0)),"")</f>
        <v/>
      </c>
      <c r="G424">
        <f>IF(Players!AC425=0,10000000,Players!AC425)</f>
        <v>4012000</v>
      </c>
      <c r="H424" s="16">
        <f>INDEX('Team forecast'!$B$2:$AO$26,MATCH('Master data'!$B424,'Team forecast'!$B$2:$B$26,0),MATCH('Master data'!H$1,'Team forecast'!$B$2:$AO$2,0))</f>
        <v>1.3802129553035047</v>
      </c>
      <c r="I424" s="16">
        <f>INDEX('Team forecast'!$B$2:$AO$26,MATCH('Master data'!$B424,'Team forecast'!$B$2:$B$26,0),MATCH('Master data'!I$1,'Team forecast'!$B$2:$AO$2,0))</f>
        <v>0.80039446005056258</v>
      </c>
      <c r="J424" s="16">
        <f>INDEX('Team forecast'!$B$2:$AO$26,MATCH('Master data'!$B424,'Team forecast'!$B$2:$B$26,0),MATCH('Master data'!J$1,'Team forecast'!$B$2:$AO$2,0))</f>
        <v>0.44915175674422908</v>
      </c>
      <c r="K424" s="16">
        <f>INDEX('Team forecast'!$B$2:$AO$26,MATCH('Master data'!$B424,'Team forecast'!$B$2:$B$26,0),MATCH('Master data'!K$1,'Team forecast'!$B$2:$AO$2,0))</f>
        <v>3.9147858368608497</v>
      </c>
      <c r="L424" s="16">
        <f>INDEX('Team forecast'!$B$2:$AO$26,MATCH('Master data'!$B424,'Team forecast'!$B$2:$B$26,0),MATCH('Master data'!L$1,'Team forecast'!$B$2:$AO$2,0))</f>
        <v>2.2377225397188263</v>
      </c>
      <c r="M424">
        <f>IF(Players!BC425=1,95,0)</f>
        <v>0</v>
      </c>
      <c r="N424" s="2">
        <f>Players!BN425</f>
        <v>0</v>
      </c>
      <c r="O424" s="2">
        <f>Players!BO425</f>
        <v>0</v>
      </c>
      <c r="P424" s="2">
        <f>Players!BP425</f>
        <v>0</v>
      </c>
      <c r="Q424" s="2">
        <f>Players!BQ425</f>
        <v>9.0405405405405398E-2</v>
      </c>
      <c r="R424" s="2">
        <f>Players!BR425</f>
        <v>0</v>
      </c>
      <c r="S424" s="2">
        <f t="shared" si="406"/>
        <v>1.3802129553035047</v>
      </c>
      <c r="T424" s="2">
        <f t="shared" si="407"/>
        <v>0.80039446005056258</v>
      </c>
      <c r="U424" s="16">
        <f>INDEX('Team forecast'!$B$2:$AO$26,MATCH('Master data'!$B424,'Team forecast'!$B$2:$B$26,0),MATCH('Master data'!U$1,'Team forecast'!$B$2:$AO$2,0))</f>
        <v>0.52401038286826729</v>
      </c>
      <c r="V424" s="16">
        <f>INDEX('Team forecast'!$B$2:$AO$26,MATCH('Master data'!$B424,'Team forecast'!$B$2:$B$26,0),MATCH('Master data'!V$1,'Team forecast'!$B$2:$AO$2,0))</f>
        <v>0.2774172615184945</v>
      </c>
      <c r="W424" s="16">
        <f>INDEX('Team forecast'!$B$2:$AO$26,MATCH('Master data'!$B424,'Team forecast'!$B$2:$B$26,0),MATCH('Master data'!W$1,'Team forecast'!$B$2:$AO$2,0))</f>
        <v>0.19857235561323819</v>
      </c>
      <c r="X424" s="5">
        <f t="shared" si="408"/>
        <v>-5000</v>
      </c>
      <c r="Y424" s="5">
        <f t="shared" si="409"/>
        <v>0</v>
      </c>
      <c r="Z424" s="5">
        <f t="shared" si="410"/>
        <v>0</v>
      </c>
      <c r="AA424" s="5">
        <f t="shared" si="411"/>
        <v>0</v>
      </c>
      <c r="AB424" s="5">
        <f t="shared" si="412"/>
        <v>0</v>
      </c>
      <c r="AC424" s="5">
        <f t="shared" si="413"/>
        <v>0</v>
      </c>
      <c r="AD424" s="5">
        <f t="shared" si="414"/>
        <v>0</v>
      </c>
      <c r="AE424" s="5">
        <f t="shared" si="415"/>
        <v>0</v>
      </c>
      <c r="AF424" s="5">
        <f t="shared" si="416"/>
        <v>0</v>
      </c>
      <c r="AG424" s="5">
        <f t="shared" si="417"/>
        <v>0</v>
      </c>
      <c r="AH424" s="5">
        <f t="shared" si="418"/>
        <v>0</v>
      </c>
      <c r="AI424" s="5">
        <f t="shared" si="419"/>
        <v>0</v>
      </c>
      <c r="AJ424" s="5">
        <f t="shared" si="420"/>
        <v>0</v>
      </c>
      <c r="AK424" s="5">
        <f>IFERROR(SUM(X424:AJ424),-5000)*((Cockpit!$C$3)^0)</f>
        <v>-5000</v>
      </c>
      <c r="AL424" s="16">
        <f>INDEX('Team forecast'!$B$2:$AO$26,MATCH('Master data'!$B424,'Team forecast'!$B$2:$B$26,0),MATCH('Master data'!AL$1,'Team forecast'!$B$2:$AO$2,0))</f>
        <v>1.2865954440019862</v>
      </c>
      <c r="AM424" s="16">
        <f>INDEX('Team forecast'!$B$2:$AO$26,MATCH('Master data'!$B424,'Team forecast'!$B$2:$B$26,0),MATCH('Master data'!AM$1,'Team forecast'!$B$2:$AO$2,0))</f>
        <v>1.2414750087215167</v>
      </c>
      <c r="AN424" s="16">
        <f>INDEX('Team forecast'!$B$2:$AO$26,MATCH('Master data'!$B424,'Team forecast'!$B$2:$B$26,0),MATCH('Master data'!AN$1,'Team forecast'!$B$2:$AO$2,0))</f>
        <v>0.28895768833849328</v>
      </c>
      <c r="AO424" s="16">
        <f>INDEX('Team forecast'!$B$2:$AO$26,MATCH('Master data'!$B424,'Team forecast'!$B$2:$B$26,0),MATCH('Master data'!AO$1,'Team forecast'!$B$2:$AO$2,0))</f>
        <v>3.6492525320783611</v>
      </c>
      <c r="AP424" s="16">
        <f>INDEX('Team forecast'!$B$2:$AO$26,MATCH('Master data'!$B424,'Team forecast'!$B$2:$B$26,0),MATCH('Master data'!AP$1,'Team forecast'!$B$2:$AO$2,0))</f>
        <v>3.4708843553693107</v>
      </c>
      <c r="AQ424" s="5">
        <f t="shared" si="421"/>
        <v>-5000</v>
      </c>
      <c r="AR424" s="5">
        <f>INDEX('Team forecast'!$B$2:$AO$26,MATCH('Master data'!$B424,'Team forecast'!$B$2:$B$26,0),MATCH('Master data'!AR$1,'Team forecast'!$B$2:$AO$2,0))*IF(X424&gt;0,25000,0)</f>
        <v>0</v>
      </c>
      <c r="AS424" s="16">
        <f>INDEX('Team forecast'!$B$2:$AO$26,MATCH('Master data'!$B424,'Team forecast'!$B$2:$B$26,0),MATCH('Master data'!AS$1,'Team forecast'!$B$2:$AO$2,0))*IF(X424&gt;0,5000,0)</f>
        <v>0</v>
      </c>
      <c r="AT424" s="16">
        <f>INDEX('Team forecast'!$B$2:$AO$26,MATCH('Master data'!$B424,'Team forecast'!$B$2:$B$26,0),MATCH('Master data'!AT$1,'Team forecast'!$B$2:$AO$2,0))*IF(X424&gt;0,-15000,0)</f>
        <v>0</v>
      </c>
      <c r="AU424" s="5">
        <f t="shared" si="422"/>
        <v>0</v>
      </c>
      <c r="AV424" s="5">
        <f t="shared" si="423"/>
        <v>0</v>
      </c>
      <c r="AW424" s="5">
        <f t="shared" si="424"/>
        <v>0</v>
      </c>
      <c r="AX424" s="5">
        <f t="shared" si="425"/>
        <v>0</v>
      </c>
      <c r="AY424" s="5">
        <f t="shared" si="426"/>
        <v>0</v>
      </c>
      <c r="AZ424" s="5">
        <f t="shared" si="427"/>
        <v>0</v>
      </c>
      <c r="BA424" s="5">
        <f t="shared" si="428"/>
        <v>0</v>
      </c>
      <c r="BB424" s="5">
        <f t="shared" si="429"/>
        <v>0</v>
      </c>
      <c r="BC424" s="5">
        <f t="shared" si="430"/>
        <v>0</v>
      </c>
      <c r="BD424" s="5">
        <f t="shared" si="431"/>
        <v>-5000</v>
      </c>
      <c r="BE424" s="16">
        <f>INDEX('Team forecast'!$B$2:$AO$26,MATCH('Master data'!$B424,'Team forecast'!$B$2:$B$26,0),MATCH('Master data'!BE$1,'Team forecast'!$B$2:$AO$2,0))</f>
        <v>0</v>
      </c>
      <c r="BF424" s="16">
        <f>INDEX('Team forecast'!$B$2:$AO$26,MATCH('Master data'!$B424,'Team forecast'!$B$2:$B$26,0),MATCH('Master data'!BF$1,'Team forecast'!$B$2:$AO$2,0))</f>
        <v>0</v>
      </c>
      <c r="BG424" s="16">
        <f>INDEX('Team forecast'!$B$2:$AO$26,MATCH('Master data'!$B424,'Team forecast'!$B$2:$B$26,0),MATCH('Master data'!BG$1,'Team forecast'!$B$2:$AO$2,0))</f>
        <v>0</v>
      </c>
      <c r="BH424" s="16">
        <f>INDEX('Team forecast'!$B$2:$AO$26,MATCH('Master data'!$B424,'Team forecast'!$B$2:$B$26,0),MATCH('Master data'!BH$1,'Team forecast'!$B$2:$AO$2,0))</f>
        <v>0</v>
      </c>
      <c r="BI424" s="16">
        <f>INDEX('Team forecast'!$B$2:$AO$26,MATCH('Master data'!$B424,'Team forecast'!$B$2:$B$26,0),MATCH('Master data'!BI$1,'Team forecast'!$B$2:$AO$2,0))</f>
        <v>0</v>
      </c>
      <c r="BJ424" s="5">
        <f t="shared" si="432"/>
        <v>-5000</v>
      </c>
      <c r="BK424" s="5">
        <f>INDEX('Team forecast'!$R$3:$BH$26,MATCH($B424,'Team forecast'!$B$3:$B$26,0),MATCH(BK$1,'Team forecast'!$R$2:$BH$2,0))*IF($X424&gt;0,25000,0)</f>
        <v>0</v>
      </c>
      <c r="BL424" s="5">
        <f>INDEX('Team forecast'!$R$3:$BH$26,MATCH($B424,'Team forecast'!$B$3:$B$26,0),MATCH(BL$1,'Team forecast'!$R$2:$BH$2,0))*IF($X424&gt;0,5000,0)</f>
        <v>0</v>
      </c>
      <c r="BM424" s="5">
        <f>INDEX('Team forecast'!$R$3:$BH$26,MATCH($B424,'Team forecast'!$B$3:$B$26,0),MATCH(BM$1,'Team forecast'!$R$2:$BH$2,0))*IF($X424&gt;0,-15000,0)</f>
        <v>0</v>
      </c>
      <c r="BN424" s="5">
        <f t="shared" si="433"/>
        <v>0</v>
      </c>
      <c r="BO424" s="5">
        <f t="shared" si="434"/>
        <v>0</v>
      </c>
      <c r="BP424" s="5">
        <f t="shared" si="435"/>
        <v>0</v>
      </c>
      <c r="BQ424" s="5">
        <f t="shared" si="436"/>
        <v>0</v>
      </c>
      <c r="BR424" s="5">
        <f t="shared" si="437"/>
        <v>0</v>
      </c>
      <c r="BS424" s="5">
        <f t="shared" si="438"/>
        <v>0</v>
      </c>
      <c r="BT424" s="5">
        <f t="shared" si="439"/>
        <v>0</v>
      </c>
      <c r="BU424" s="5">
        <f t="shared" si="440"/>
        <v>0</v>
      </c>
      <c r="BV424" s="5">
        <f t="shared" si="441"/>
        <v>0</v>
      </c>
      <c r="BW424" s="5">
        <f t="shared" si="442"/>
        <v>0</v>
      </c>
      <c r="BX424" s="5">
        <f t="shared" si="443"/>
        <v>-5000</v>
      </c>
      <c r="BY424" s="5">
        <f t="shared" si="444"/>
        <v>-15000</v>
      </c>
      <c r="BZ424" s="5">
        <f>MAX(INDEX('Team forecast'!$R$3:$BH$26,MATCH($B424,'Team forecast'!$B$3:$B$26,0),MATCH(BZ$1,'Team forecast'!$R$2:$BH$2,0))*($BX424)-(1-INDEX('Team forecast'!$R$3:$BH$26,MATCH($B424,'Team forecast'!$B$3:$B$26,0),MATCH(BZ$1,'Team forecast'!$R$2:$BH$2,0)))*(BY424+CH424)*0.01,-5000)</f>
        <v>-5000</v>
      </c>
      <c r="CA424" s="5">
        <f>MAX(INDEX('Team forecast'!$R$3:$BH$26,MATCH($B424,'Team forecast'!$B$3:$B$26,0),MATCH(CA$1,'Team forecast'!$R$2:$BH$2,0))*$BX424-(1-INDEX('Team forecast'!$R$3:$BH$26,MATCH($B424,'Team forecast'!$B$3:$B$26,0),MATCH(CA$1,'Team forecast'!$R$2:$BH$2,0)))*(BY424+BX424+CH424)*0.01,-5000)</f>
        <v>-5000</v>
      </c>
      <c r="CB424" s="5">
        <f>MAX(INDEX('Team forecast'!$R$3:$BH$26,MATCH($B424,'Team forecast'!$B$3:$B$26,0),MATCH(CB$1,'Team forecast'!$R$2:$BH$2,0))*$BX424-(1-INDEX('Team forecast'!$R$3:$BH$26,MATCH($B424,'Team forecast'!$B$3:$B$26,0),MATCH(CB$1,'Team forecast'!$R$2:$BH$2,0)))*(BY424+BX424*2+CH424)*0.01,0)</f>
        <v>0</v>
      </c>
      <c r="CC424" s="5">
        <v>0</v>
      </c>
      <c r="CD424" s="5">
        <f>+AK424+BD424*Cockpit!$C$3+BW424*Cockpit!$C$3^2+BZ424*Cockpit!$C$3^3+CA424*Cockpit!$C$3^4+CB424*Cockpit!$C$3^5+CC424*Cockpit!$C$3^6</f>
        <v>-10802.469135802468</v>
      </c>
      <c r="CE424" s="5"/>
      <c r="CF424" s="5"/>
      <c r="CG424" s="5">
        <v>0</v>
      </c>
      <c r="CH424" s="5">
        <f t="shared" si="445"/>
        <v>4012000</v>
      </c>
      <c r="CI424" s="5">
        <f t="shared" si="446"/>
        <v>4012000</v>
      </c>
      <c r="CJ424" s="1">
        <f t="shared" si="447"/>
        <v>-3.0000000000000001E-3</v>
      </c>
      <c r="CK424" s="5">
        <f>RANK(CD424,$CD$2:$CD$622)+COUNTIF($CD$2:$CD424,$CD424)-1</f>
        <v>548</v>
      </c>
      <c r="CL424" s="5">
        <f>RANK(CJ424,$CJ$2:$CJ$622)+COUNTIF($CJ$2:$CJ424,$CJ424)-1</f>
        <v>476</v>
      </c>
    </row>
    <row r="425" spans="1:90" x14ac:dyDescent="0.3">
      <c r="A425" t="str">
        <f>Players!P426</f>
        <v>Lukasz Fabianski</v>
      </c>
      <c r="B425" t="str">
        <f>Players!G426</f>
        <v>Poland</v>
      </c>
      <c r="C425" t="str">
        <f>Players!AB426</f>
        <v>Goalkeeper</v>
      </c>
      <c r="D425" s="1"/>
      <c r="F425" t="str">
        <f>IFERROR(INDEX(Lookup!B:B,MATCH(INDEX(Players!C:C,MATCH(E425,Players!A:A,0)),Lookup!D:D,0)),"")</f>
        <v/>
      </c>
      <c r="G425">
        <f>IF(Players!AC426=0,10000000,Players!AC426)</f>
        <v>3495000</v>
      </c>
      <c r="H425" s="16">
        <f>INDEX('Team forecast'!$B$2:$AO$26,MATCH('Master data'!$B425,'Team forecast'!$B$2:$B$26,0),MATCH('Master data'!H$1,'Team forecast'!$B$2:$AO$2,0))</f>
        <v>0.65640259726027606</v>
      </c>
      <c r="I425" s="16">
        <f>INDEX('Team forecast'!$B$2:$AO$26,MATCH('Master data'!$B425,'Team forecast'!$B$2:$B$26,0),MATCH('Master data'!I$1,'Team forecast'!$B$2:$AO$2,0))</f>
        <v>1.9979967794622602</v>
      </c>
      <c r="J425" s="16">
        <f>INDEX('Team forecast'!$B$2:$AO$26,MATCH('Master data'!$B425,'Team forecast'!$B$2:$B$26,0),MATCH('Master data'!J$1,'Team forecast'!$B$2:$AO$2,0))</f>
        <v>0.13560666137985719</v>
      </c>
      <c r="K425" s="16">
        <f>INDEX('Team forecast'!$B$2:$AO$26,MATCH('Master data'!$B425,'Team forecast'!$B$2:$B$26,0),MATCH('Master data'!K$1,'Team forecast'!$B$2:$AO$2,0))</f>
        <v>1.7487366904109645</v>
      </c>
      <c r="L425" s="16">
        <f>INDEX('Team forecast'!$B$2:$AO$26,MATCH('Master data'!$B425,'Team forecast'!$B$2:$B$26,0),MATCH('Master data'!L$1,'Team forecast'!$B$2:$AO$2,0))</f>
        <v>5.2271915743769402</v>
      </c>
      <c r="M425">
        <f>IF(Players!BC426=1,95,0)</f>
        <v>0</v>
      </c>
      <c r="N425" s="2">
        <f>Players!BN426</f>
        <v>0</v>
      </c>
      <c r="O425" s="2">
        <f>Players!BO426</f>
        <v>0</v>
      </c>
      <c r="P425" s="2">
        <f>Players!BP426</f>
        <v>0</v>
      </c>
      <c r="Q425" s="2">
        <f>Players!BQ426</f>
        <v>2.8571428571428571E-2</v>
      </c>
      <c r="R425" s="2">
        <f>Players!BR426</f>
        <v>0</v>
      </c>
      <c r="S425" s="2">
        <f t="shared" si="406"/>
        <v>0.65640259726027606</v>
      </c>
      <c r="T425" s="2">
        <f t="shared" si="407"/>
        <v>1.9979967794622602</v>
      </c>
      <c r="U425" s="16">
        <f>INDEX('Team forecast'!$B$2:$AO$26,MATCH('Master data'!$B425,'Team forecast'!$B$2:$B$26,0),MATCH('Master data'!U$1,'Team forecast'!$B$2:$AO$2,0))</f>
        <v>0.105471847739889</v>
      </c>
      <c r="V425" s="16">
        <f>INDEX('Team forecast'!$B$2:$AO$26,MATCH('Master data'!$B425,'Team forecast'!$B$2:$B$26,0),MATCH('Master data'!V$1,'Team forecast'!$B$2:$AO$2,0))</f>
        <v>0.1808088818398097</v>
      </c>
      <c r="W425" s="16">
        <f>INDEX('Team forecast'!$B$2:$AO$26,MATCH('Master data'!$B425,'Team forecast'!$B$2:$B$26,0),MATCH('Master data'!W$1,'Team forecast'!$B$2:$AO$2,0))</f>
        <v>0.71371927042030125</v>
      </c>
      <c r="X425" s="5">
        <f t="shared" si="408"/>
        <v>-5000</v>
      </c>
      <c r="Y425" s="5">
        <f t="shared" si="409"/>
        <v>0</v>
      </c>
      <c r="Z425" s="5">
        <f t="shared" si="410"/>
        <v>0</v>
      </c>
      <c r="AA425" s="5">
        <f t="shared" si="411"/>
        <v>0</v>
      </c>
      <c r="AB425" s="5">
        <f t="shared" si="412"/>
        <v>0</v>
      </c>
      <c r="AC425" s="5">
        <f t="shared" si="413"/>
        <v>0</v>
      </c>
      <c r="AD425" s="5">
        <f t="shared" si="414"/>
        <v>0</v>
      </c>
      <c r="AE425" s="5">
        <f t="shared" si="415"/>
        <v>10170.49960348929</v>
      </c>
      <c r="AF425" s="5">
        <f t="shared" si="416"/>
        <v>16145.9739745734</v>
      </c>
      <c r="AG425" s="5">
        <f t="shared" si="417"/>
        <v>0</v>
      </c>
      <c r="AH425" s="5">
        <f t="shared" si="418"/>
        <v>0</v>
      </c>
      <c r="AI425" s="5">
        <f t="shared" si="419"/>
        <v>0</v>
      </c>
      <c r="AJ425" s="5">
        <f t="shared" si="420"/>
        <v>0</v>
      </c>
      <c r="AK425" s="5">
        <f>IFERROR(SUM(X425:AJ425),-5000)*((Cockpit!$C$3)^0)</f>
        <v>21316.473578062691</v>
      </c>
      <c r="AL425" s="16">
        <f>INDEX('Team forecast'!$B$2:$AO$26,MATCH('Master data'!$B425,'Team forecast'!$B$2:$B$26,0),MATCH('Master data'!AL$1,'Team forecast'!$B$2:$AO$2,0))</f>
        <v>1.2414750087215167</v>
      </c>
      <c r="AM425" s="16">
        <f>INDEX('Team forecast'!$B$2:$AO$26,MATCH('Master data'!$B425,'Team forecast'!$B$2:$B$26,0),MATCH('Master data'!AM$1,'Team forecast'!$B$2:$AO$2,0))</f>
        <v>1.2865954440019862</v>
      </c>
      <c r="AN425" s="16">
        <f>INDEX('Team forecast'!$B$2:$AO$26,MATCH('Master data'!$B425,'Team forecast'!$B$2:$B$26,0),MATCH('Master data'!AN$1,'Team forecast'!$B$2:$AO$2,0))</f>
        <v>0.27620955502944211</v>
      </c>
      <c r="AO425" s="16">
        <f>INDEX('Team forecast'!$B$2:$AO$26,MATCH('Master data'!$B425,'Team forecast'!$B$2:$B$26,0),MATCH('Master data'!AO$1,'Team forecast'!$B$2:$AO$2,0))</f>
        <v>3.3074410537695367</v>
      </c>
      <c r="AP425" s="16">
        <f>INDEX('Team forecast'!$B$2:$AO$26,MATCH('Master data'!$B425,'Team forecast'!$B$2:$B$26,0),MATCH('Master data'!AP$1,'Team forecast'!$B$2:$AO$2,0))</f>
        <v>3.3660118643078989</v>
      </c>
      <c r="AQ425" s="5">
        <f t="shared" si="421"/>
        <v>-5000</v>
      </c>
      <c r="AR425" s="5">
        <f>INDEX('Team forecast'!$B$2:$AO$26,MATCH('Master data'!$B425,'Team forecast'!$B$2:$B$26,0),MATCH('Master data'!AR$1,'Team forecast'!$B$2:$AO$2,0))*IF(X425&gt;0,25000,0)</f>
        <v>0</v>
      </c>
      <c r="AS425" s="16">
        <f>INDEX('Team forecast'!$B$2:$AO$26,MATCH('Master data'!$B425,'Team forecast'!$B$2:$B$26,0),MATCH('Master data'!AS$1,'Team forecast'!$B$2:$AO$2,0))*IF(X425&gt;0,5000,0)</f>
        <v>0</v>
      </c>
      <c r="AT425" s="16">
        <f>INDEX('Team forecast'!$B$2:$AO$26,MATCH('Master data'!$B425,'Team forecast'!$B$2:$B$26,0),MATCH('Master data'!AT$1,'Team forecast'!$B$2:$AO$2,0))*IF(X425&gt;0,-15000,0)</f>
        <v>0</v>
      </c>
      <c r="AU425" s="5">
        <f t="shared" si="422"/>
        <v>0</v>
      </c>
      <c r="AV425" s="5">
        <f t="shared" si="423"/>
        <v>0</v>
      </c>
      <c r="AW425" s="5">
        <f t="shared" si="424"/>
        <v>0</v>
      </c>
      <c r="AX425" s="5">
        <f t="shared" si="425"/>
        <v>20715.716627208159</v>
      </c>
      <c r="AY425" s="5">
        <f t="shared" si="426"/>
        <v>10397.082101529564</v>
      </c>
      <c r="AZ425" s="5">
        <f t="shared" si="427"/>
        <v>0</v>
      </c>
      <c r="BA425" s="5">
        <f t="shared" si="428"/>
        <v>0</v>
      </c>
      <c r="BB425" s="5">
        <f t="shared" si="429"/>
        <v>0</v>
      </c>
      <c r="BC425" s="5">
        <f t="shared" si="430"/>
        <v>0</v>
      </c>
      <c r="BD425" s="5">
        <f t="shared" si="431"/>
        <v>26112.798728737725</v>
      </c>
      <c r="BE425" s="16">
        <f>INDEX('Team forecast'!$B$2:$AO$26,MATCH('Master data'!$B425,'Team forecast'!$B$2:$B$26,0),MATCH('Master data'!BE$1,'Team forecast'!$B$2:$AO$2,0))</f>
        <v>0</v>
      </c>
      <c r="BF425" s="16">
        <f>INDEX('Team forecast'!$B$2:$AO$26,MATCH('Master data'!$B425,'Team forecast'!$B$2:$B$26,0),MATCH('Master data'!BF$1,'Team forecast'!$B$2:$AO$2,0))</f>
        <v>0</v>
      </c>
      <c r="BG425" s="16">
        <f>INDEX('Team forecast'!$B$2:$AO$26,MATCH('Master data'!$B425,'Team forecast'!$B$2:$B$26,0),MATCH('Master data'!BG$1,'Team forecast'!$B$2:$AO$2,0))</f>
        <v>0</v>
      </c>
      <c r="BH425" s="16">
        <f>INDEX('Team forecast'!$B$2:$AO$26,MATCH('Master data'!$B425,'Team forecast'!$B$2:$B$26,0),MATCH('Master data'!BH$1,'Team forecast'!$B$2:$AO$2,0))</f>
        <v>0</v>
      </c>
      <c r="BI425" s="16">
        <f>INDEX('Team forecast'!$B$2:$AO$26,MATCH('Master data'!$B425,'Team forecast'!$B$2:$B$26,0),MATCH('Master data'!BI$1,'Team forecast'!$B$2:$AO$2,0))</f>
        <v>0</v>
      </c>
      <c r="BJ425" s="5">
        <f t="shared" si="432"/>
        <v>-5000</v>
      </c>
      <c r="BK425" s="5">
        <f>INDEX('Team forecast'!$R$3:$BH$26,MATCH($B425,'Team forecast'!$B$3:$B$26,0),MATCH(BK$1,'Team forecast'!$R$2:$BH$2,0))*IF($X425&gt;0,25000,0)</f>
        <v>0</v>
      </c>
      <c r="BL425" s="5">
        <f>INDEX('Team forecast'!$R$3:$BH$26,MATCH($B425,'Team forecast'!$B$3:$B$26,0),MATCH(BL$1,'Team forecast'!$R$2:$BH$2,0))*IF($X425&gt;0,5000,0)</f>
        <v>0</v>
      </c>
      <c r="BM425" s="5">
        <f>INDEX('Team forecast'!$R$3:$BH$26,MATCH($B425,'Team forecast'!$B$3:$B$26,0),MATCH(BM$1,'Team forecast'!$R$2:$BH$2,0))*IF($X425&gt;0,-15000,0)</f>
        <v>0</v>
      </c>
      <c r="BN425" s="5">
        <f t="shared" si="433"/>
        <v>0</v>
      </c>
      <c r="BO425" s="5">
        <f t="shared" si="434"/>
        <v>0</v>
      </c>
      <c r="BP425" s="5">
        <f t="shared" si="435"/>
        <v>0</v>
      </c>
      <c r="BQ425" s="5">
        <f t="shared" si="436"/>
        <v>0</v>
      </c>
      <c r="BR425" s="5">
        <f t="shared" si="437"/>
        <v>0</v>
      </c>
      <c r="BS425" s="5">
        <f t="shared" si="438"/>
        <v>0</v>
      </c>
      <c r="BT425" s="5">
        <f t="shared" si="439"/>
        <v>0</v>
      </c>
      <c r="BU425" s="5">
        <f t="shared" si="440"/>
        <v>0</v>
      </c>
      <c r="BV425" s="5">
        <f t="shared" si="441"/>
        <v>0</v>
      </c>
      <c r="BW425" s="5">
        <f t="shared" si="442"/>
        <v>0</v>
      </c>
      <c r="BX425" s="5">
        <f t="shared" si="443"/>
        <v>23714.636153400206</v>
      </c>
      <c r="BY425" s="5">
        <f t="shared" si="444"/>
        <v>71143.908460200619</v>
      </c>
      <c r="BZ425" s="5">
        <f>MAX(INDEX('Team forecast'!$R$3:$BH$26,MATCH($B425,'Team forecast'!$B$3:$B$26,0),MATCH(BZ$1,'Team forecast'!$R$2:$BH$2,0))*($BX425)-(1-INDEX('Team forecast'!$R$3:$BH$26,MATCH($B425,'Team forecast'!$B$3:$B$26,0),MATCH(BZ$1,'Team forecast'!$R$2:$BH$2,0)))*(BY425+CH425)*0.01,-5000)</f>
        <v>-5000</v>
      </c>
      <c r="CA425" s="5">
        <f>MAX(INDEX('Team forecast'!$R$3:$BH$26,MATCH($B425,'Team forecast'!$B$3:$B$26,0),MATCH(CA$1,'Team forecast'!$R$2:$BH$2,0))*$BX425-(1-INDEX('Team forecast'!$R$3:$BH$26,MATCH($B425,'Team forecast'!$B$3:$B$26,0),MATCH(CA$1,'Team forecast'!$R$2:$BH$2,0)))*(BY425+BX425+CH425)*0.01,-5000)</f>
        <v>-5000</v>
      </c>
      <c r="CB425" s="5">
        <f>MAX(INDEX('Team forecast'!$R$3:$BH$26,MATCH($B425,'Team forecast'!$B$3:$B$26,0),MATCH(CB$1,'Team forecast'!$R$2:$BH$2,0))*$BX425-(1-INDEX('Team forecast'!$R$3:$BH$26,MATCH($B425,'Team forecast'!$B$3:$B$26,0),MATCH(CB$1,'Team forecast'!$R$2:$BH$2,0)))*(BY425+BX425*2+CH425)*0.01,0)</f>
        <v>0</v>
      </c>
      <c r="CC425" s="5">
        <v>0</v>
      </c>
      <c r="CD425" s="5">
        <f>+AK425+BD425*Cockpit!$C$3+BW425*Cockpit!$C$3^2+BZ425*Cockpit!$C$3^3+CA425*Cockpit!$C$3^4+CB425*Cockpit!$C$3^5+CC425*Cockpit!$C$3^6</f>
        <v>36255.870261418699</v>
      </c>
      <c r="CE425" s="5"/>
      <c r="CF425" s="5"/>
      <c r="CG425" s="5">
        <v>0</v>
      </c>
      <c r="CH425" s="5">
        <f t="shared" si="445"/>
        <v>3495000</v>
      </c>
      <c r="CI425" s="5">
        <f t="shared" si="446"/>
        <v>3495000</v>
      </c>
      <c r="CJ425" s="1">
        <f t="shared" si="447"/>
        <v>0.01</v>
      </c>
      <c r="CK425" s="5">
        <f>RANK(CD425,$CD$2:$CD$622)+COUNTIF($CD$2:$CD425,$CD425)-1</f>
        <v>239</v>
      </c>
      <c r="CL425" s="5">
        <f>RANK(CJ425,$CJ$2:$CJ$622)+COUNTIF($CJ$2:$CJ425,$CJ425)-1</f>
        <v>250</v>
      </c>
    </row>
    <row r="426" spans="1:90" x14ac:dyDescent="0.3">
      <c r="A426" t="str">
        <f>Players!P427</f>
        <v>Kamil Piątkowski</v>
      </c>
      <c r="B426" t="str">
        <f>Players!G427</f>
        <v>Poland</v>
      </c>
      <c r="C426" t="str">
        <f>Players!AB427</f>
        <v>Defense</v>
      </c>
      <c r="D426" s="1"/>
      <c r="F426" t="str">
        <f>IFERROR(INDEX(Lookup!B:B,MATCH(INDEX(Players!C:C,MATCH(E426,Players!A:A,0)),Lookup!D:D,0)),"")</f>
        <v/>
      </c>
      <c r="G426">
        <f>IF(Players!AC427=0,10000000,Players!AC427)</f>
        <v>1995000</v>
      </c>
      <c r="H426" s="16">
        <f>INDEX('Team forecast'!$B$2:$AO$26,MATCH('Master data'!$B426,'Team forecast'!$B$2:$B$26,0),MATCH('Master data'!H$1,'Team forecast'!$B$2:$AO$2,0))</f>
        <v>0.65640259726027606</v>
      </c>
      <c r="I426" s="16">
        <f>INDEX('Team forecast'!$B$2:$AO$26,MATCH('Master data'!$B426,'Team forecast'!$B$2:$B$26,0),MATCH('Master data'!I$1,'Team forecast'!$B$2:$AO$2,0))</f>
        <v>1.9979967794622602</v>
      </c>
      <c r="J426" s="16">
        <f>INDEX('Team forecast'!$B$2:$AO$26,MATCH('Master data'!$B426,'Team forecast'!$B$2:$B$26,0),MATCH('Master data'!J$1,'Team forecast'!$B$2:$AO$2,0))</f>
        <v>0.13560666137985719</v>
      </c>
      <c r="K426" s="16">
        <f>INDEX('Team forecast'!$B$2:$AO$26,MATCH('Master data'!$B426,'Team forecast'!$B$2:$B$26,0),MATCH('Master data'!K$1,'Team forecast'!$B$2:$AO$2,0))</f>
        <v>1.7487366904109645</v>
      </c>
      <c r="L426" s="16">
        <f>INDEX('Team forecast'!$B$2:$AO$26,MATCH('Master data'!$B426,'Team forecast'!$B$2:$B$26,0),MATCH('Master data'!L$1,'Team forecast'!$B$2:$AO$2,0))</f>
        <v>5.2271915743769402</v>
      </c>
      <c r="M426">
        <f>IF(Players!BC427=1,95,0)</f>
        <v>0</v>
      </c>
      <c r="N426" s="2">
        <f>Players!BN427</f>
        <v>0</v>
      </c>
      <c r="O426" s="2">
        <f>Players!BO427</f>
        <v>0</v>
      </c>
      <c r="P426" s="2">
        <f>Players!BP427</f>
        <v>0</v>
      </c>
      <c r="Q426" s="2">
        <f>Players!BQ427</f>
        <v>0.06</v>
      </c>
      <c r="R426" s="2">
        <f>Players!BR427</f>
        <v>0</v>
      </c>
      <c r="S426" s="2">
        <f t="shared" si="406"/>
        <v>0.65640259726027606</v>
      </c>
      <c r="T426" s="2">
        <f t="shared" si="407"/>
        <v>1.9979967794622602</v>
      </c>
      <c r="U426" s="16">
        <f>INDEX('Team forecast'!$B$2:$AO$26,MATCH('Master data'!$B426,'Team forecast'!$B$2:$B$26,0),MATCH('Master data'!U$1,'Team forecast'!$B$2:$AO$2,0))</f>
        <v>0.105471847739889</v>
      </c>
      <c r="V426" s="16">
        <f>INDEX('Team forecast'!$B$2:$AO$26,MATCH('Master data'!$B426,'Team forecast'!$B$2:$B$26,0),MATCH('Master data'!V$1,'Team forecast'!$B$2:$AO$2,0))</f>
        <v>0.1808088818398097</v>
      </c>
      <c r="W426" s="16">
        <f>INDEX('Team forecast'!$B$2:$AO$26,MATCH('Master data'!$B426,'Team forecast'!$B$2:$B$26,0),MATCH('Master data'!W$1,'Team forecast'!$B$2:$AO$2,0))</f>
        <v>0.71371927042030125</v>
      </c>
      <c r="X426" s="5">
        <f t="shared" si="408"/>
        <v>-5000</v>
      </c>
      <c r="Y426" s="5">
        <f t="shared" si="409"/>
        <v>0</v>
      </c>
      <c r="Z426" s="5">
        <f t="shared" si="410"/>
        <v>0</v>
      </c>
      <c r="AA426" s="5">
        <f t="shared" si="411"/>
        <v>0</v>
      </c>
      <c r="AB426" s="5">
        <f t="shared" si="412"/>
        <v>0</v>
      </c>
      <c r="AC426" s="5">
        <f t="shared" si="413"/>
        <v>0</v>
      </c>
      <c r="AD426" s="5">
        <f t="shared" si="414"/>
        <v>0</v>
      </c>
      <c r="AE426" s="5">
        <f t="shared" si="415"/>
        <v>6780.3330689928598</v>
      </c>
      <c r="AF426" s="5">
        <f t="shared" si="416"/>
        <v>0</v>
      </c>
      <c r="AG426" s="5">
        <f t="shared" si="417"/>
        <v>0</v>
      </c>
      <c r="AH426" s="5">
        <f t="shared" si="418"/>
        <v>0</v>
      </c>
      <c r="AI426" s="5">
        <f t="shared" si="419"/>
        <v>0</v>
      </c>
      <c r="AJ426" s="5">
        <f t="shared" si="420"/>
        <v>0</v>
      </c>
      <c r="AK426" s="5">
        <f>IFERROR(SUM(X426:AJ426),-5000)*((Cockpit!$C$3)^0)</f>
        <v>1780.3330689928598</v>
      </c>
      <c r="AL426" s="16">
        <f>INDEX('Team forecast'!$B$2:$AO$26,MATCH('Master data'!$B426,'Team forecast'!$B$2:$B$26,0),MATCH('Master data'!AL$1,'Team forecast'!$B$2:$AO$2,0))</f>
        <v>1.2414750087215167</v>
      </c>
      <c r="AM426" s="16">
        <f>INDEX('Team forecast'!$B$2:$AO$26,MATCH('Master data'!$B426,'Team forecast'!$B$2:$B$26,0),MATCH('Master data'!AM$1,'Team forecast'!$B$2:$AO$2,0))</f>
        <v>1.2865954440019862</v>
      </c>
      <c r="AN426" s="16">
        <f>INDEX('Team forecast'!$B$2:$AO$26,MATCH('Master data'!$B426,'Team forecast'!$B$2:$B$26,0),MATCH('Master data'!AN$1,'Team forecast'!$B$2:$AO$2,0))</f>
        <v>0.27620955502944211</v>
      </c>
      <c r="AO426" s="16">
        <f>INDEX('Team forecast'!$B$2:$AO$26,MATCH('Master data'!$B426,'Team forecast'!$B$2:$B$26,0),MATCH('Master data'!AO$1,'Team forecast'!$B$2:$AO$2,0))</f>
        <v>3.3074410537695367</v>
      </c>
      <c r="AP426" s="16">
        <f>INDEX('Team forecast'!$B$2:$AO$26,MATCH('Master data'!$B426,'Team forecast'!$B$2:$B$26,0),MATCH('Master data'!AP$1,'Team forecast'!$B$2:$AO$2,0))</f>
        <v>3.3660118643078989</v>
      </c>
      <c r="AQ426" s="5">
        <f t="shared" si="421"/>
        <v>-5000</v>
      </c>
      <c r="AR426" s="5">
        <f>INDEX('Team forecast'!$B$2:$AO$26,MATCH('Master data'!$B426,'Team forecast'!$B$2:$B$26,0),MATCH('Master data'!AR$1,'Team forecast'!$B$2:$AO$2,0))*IF(X426&gt;0,25000,0)</f>
        <v>0</v>
      </c>
      <c r="AS426" s="16">
        <f>INDEX('Team forecast'!$B$2:$AO$26,MATCH('Master data'!$B426,'Team forecast'!$B$2:$B$26,0),MATCH('Master data'!AS$1,'Team forecast'!$B$2:$AO$2,0))*IF(X426&gt;0,5000,0)</f>
        <v>0</v>
      </c>
      <c r="AT426" s="16">
        <f>INDEX('Team forecast'!$B$2:$AO$26,MATCH('Master data'!$B426,'Team forecast'!$B$2:$B$26,0),MATCH('Master data'!AT$1,'Team forecast'!$B$2:$AO$2,0))*IF(X426&gt;0,-15000,0)</f>
        <v>0</v>
      </c>
      <c r="AU426" s="5">
        <f t="shared" si="422"/>
        <v>0</v>
      </c>
      <c r="AV426" s="5">
        <f t="shared" si="423"/>
        <v>0</v>
      </c>
      <c r="AW426" s="5">
        <f t="shared" si="424"/>
        <v>0</v>
      </c>
      <c r="AX426" s="5">
        <f t="shared" si="425"/>
        <v>13810.477751472106</v>
      </c>
      <c r="AY426" s="5">
        <f t="shared" si="426"/>
        <v>0</v>
      </c>
      <c r="AZ426" s="5">
        <f t="shared" si="427"/>
        <v>0</v>
      </c>
      <c r="BA426" s="5">
        <f t="shared" si="428"/>
        <v>0</v>
      </c>
      <c r="BB426" s="5">
        <f t="shared" si="429"/>
        <v>0</v>
      </c>
      <c r="BC426" s="5">
        <f t="shared" si="430"/>
        <v>0</v>
      </c>
      <c r="BD426" s="5">
        <f t="shared" si="431"/>
        <v>8810.4777514721063</v>
      </c>
      <c r="BE426" s="16">
        <f>INDEX('Team forecast'!$B$2:$AO$26,MATCH('Master data'!$B426,'Team forecast'!$B$2:$B$26,0),MATCH('Master data'!BE$1,'Team forecast'!$B$2:$AO$2,0))</f>
        <v>0</v>
      </c>
      <c r="BF426" s="16">
        <f>INDEX('Team forecast'!$B$2:$AO$26,MATCH('Master data'!$B426,'Team forecast'!$B$2:$B$26,0),MATCH('Master data'!BF$1,'Team forecast'!$B$2:$AO$2,0))</f>
        <v>0</v>
      </c>
      <c r="BG426" s="16">
        <f>INDEX('Team forecast'!$B$2:$AO$26,MATCH('Master data'!$B426,'Team forecast'!$B$2:$B$26,0),MATCH('Master data'!BG$1,'Team forecast'!$B$2:$AO$2,0))</f>
        <v>0</v>
      </c>
      <c r="BH426" s="16">
        <f>INDEX('Team forecast'!$B$2:$AO$26,MATCH('Master data'!$B426,'Team forecast'!$B$2:$B$26,0),MATCH('Master data'!BH$1,'Team forecast'!$B$2:$AO$2,0))</f>
        <v>0</v>
      </c>
      <c r="BI426" s="16">
        <f>INDEX('Team forecast'!$B$2:$AO$26,MATCH('Master data'!$B426,'Team forecast'!$B$2:$B$26,0),MATCH('Master data'!BI$1,'Team forecast'!$B$2:$AO$2,0))</f>
        <v>0</v>
      </c>
      <c r="BJ426" s="5">
        <f t="shared" si="432"/>
        <v>-5000</v>
      </c>
      <c r="BK426" s="5">
        <f>INDEX('Team forecast'!$R$3:$BH$26,MATCH($B426,'Team forecast'!$B$3:$B$26,0),MATCH(BK$1,'Team forecast'!$R$2:$BH$2,0))*IF($X426&gt;0,25000,0)</f>
        <v>0</v>
      </c>
      <c r="BL426" s="5">
        <f>INDEX('Team forecast'!$R$3:$BH$26,MATCH($B426,'Team forecast'!$B$3:$B$26,0),MATCH(BL$1,'Team forecast'!$R$2:$BH$2,0))*IF($X426&gt;0,5000,0)</f>
        <v>0</v>
      </c>
      <c r="BM426" s="5">
        <f>INDEX('Team forecast'!$R$3:$BH$26,MATCH($B426,'Team forecast'!$B$3:$B$26,0),MATCH(BM$1,'Team forecast'!$R$2:$BH$2,0))*IF($X426&gt;0,-15000,0)</f>
        <v>0</v>
      </c>
      <c r="BN426" s="5">
        <f t="shared" si="433"/>
        <v>0</v>
      </c>
      <c r="BO426" s="5">
        <f t="shared" si="434"/>
        <v>0</v>
      </c>
      <c r="BP426" s="5">
        <f t="shared" si="435"/>
        <v>0</v>
      </c>
      <c r="BQ426" s="5">
        <f t="shared" si="436"/>
        <v>0</v>
      </c>
      <c r="BR426" s="5">
        <f t="shared" si="437"/>
        <v>0</v>
      </c>
      <c r="BS426" s="5">
        <f t="shared" si="438"/>
        <v>0</v>
      </c>
      <c r="BT426" s="5">
        <f t="shared" si="439"/>
        <v>0</v>
      </c>
      <c r="BU426" s="5">
        <f t="shared" si="440"/>
        <v>0</v>
      </c>
      <c r="BV426" s="5">
        <f t="shared" si="441"/>
        <v>0</v>
      </c>
      <c r="BW426" s="5">
        <f t="shared" si="442"/>
        <v>0</v>
      </c>
      <c r="BX426" s="5">
        <f t="shared" si="443"/>
        <v>5295.4054102324826</v>
      </c>
      <c r="BY426" s="5">
        <f t="shared" si="444"/>
        <v>15886.216230697448</v>
      </c>
      <c r="BZ426" s="5">
        <f>MAX(INDEX('Team forecast'!$R$3:$BH$26,MATCH($B426,'Team forecast'!$B$3:$B$26,0),MATCH(BZ$1,'Team forecast'!$R$2:$BH$2,0))*($BX426)-(1-INDEX('Team forecast'!$R$3:$BH$26,MATCH($B426,'Team forecast'!$B$3:$B$26,0),MATCH(BZ$1,'Team forecast'!$R$2:$BH$2,0)))*(BY426+CH426)*0.01,-5000)</f>
        <v>-5000</v>
      </c>
      <c r="CA426" s="5">
        <f>MAX(INDEX('Team forecast'!$R$3:$BH$26,MATCH($B426,'Team forecast'!$B$3:$B$26,0),MATCH(CA$1,'Team forecast'!$R$2:$BH$2,0))*$BX426-(1-INDEX('Team forecast'!$R$3:$BH$26,MATCH($B426,'Team forecast'!$B$3:$B$26,0),MATCH(CA$1,'Team forecast'!$R$2:$BH$2,0)))*(BY426+BX426+CH426)*0.01,-5000)</f>
        <v>-5000</v>
      </c>
      <c r="CB426" s="5">
        <f>MAX(INDEX('Team forecast'!$R$3:$BH$26,MATCH($B426,'Team forecast'!$B$3:$B$26,0),MATCH(CB$1,'Team forecast'!$R$2:$BH$2,0))*$BX426-(1-INDEX('Team forecast'!$R$3:$BH$26,MATCH($B426,'Team forecast'!$B$3:$B$26,0),MATCH(CB$1,'Team forecast'!$R$2:$BH$2,0)))*(BY426+BX426*2+CH426)*0.01,0)</f>
        <v>0</v>
      </c>
      <c r="CC426" s="5">
        <v>0</v>
      </c>
      <c r="CD426" s="5">
        <f>+AK426+BD426*Cockpit!$C$3+BW426*Cockpit!$C$3^2+BZ426*Cockpit!$C$3^3+CA426*Cockpit!$C$3^4+CB426*Cockpit!$C$3^5+CC426*Cockpit!$C$3^6</f>
        <v>5184.8491008384608</v>
      </c>
      <c r="CE426" s="5"/>
      <c r="CF426" s="5"/>
      <c r="CG426" s="5">
        <v>0</v>
      </c>
      <c r="CH426" s="5">
        <f t="shared" si="445"/>
        <v>1995000</v>
      </c>
      <c r="CI426" s="5">
        <f t="shared" si="446"/>
        <v>1995000</v>
      </c>
      <c r="CJ426" s="1">
        <f t="shared" si="447"/>
        <v>3.0000000000000001E-3</v>
      </c>
      <c r="CK426" s="5">
        <f>RANK(CD426,$CD$2:$CD$622)+COUNTIF($CD$2:$CD426,$CD426)-1</f>
        <v>368</v>
      </c>
      <c r="CL426" s="5">
        <f>RANK(CJ426,$CJ$2:$CJ$622)+COUNTIF($CJ$2:$CJ426,$CJ426)-1</f>
        <v>354</v>
      </c>
    </row>
    <row r="427" spans="1:90" x14ac:dyDescent="0.3">
      <c r="A427" t="str">
        <f>Players!P428</f>
        <v>Tymoteusz Puchacz</v>
      </c>
      <c r="B427" t="str">
        <f>Players!G428</f>
        <v>Poland</v>
      </c>
      <c r="C427" t="str">
        <f>Players!AB428</f>
        <v>Defense</v>
      </c>
      <c r="D427" s="1"/>
      <c r="F427" t="str">
        <f>IFERROR(INDEX(Lookup!B:B,MATCH(INDEX(Players!C:C,MATCH(E427,Players!A:A,0)),Lookup!D:D,0)),"")</f>
        <v/>
      </c>
      <c r="G427">
        <f>IF(Players!AC428=0,10000000,Players!AC428)</f>
        <v>1992000</v>
      </c>
      <c r="H427" s="16">
        <f>INDEX('Team forecast'!$B$2:$AO$26,MATCH('Master data'!$B427,'Team forecast'!$B$2:$B$26,0),MATCH('Master data'!H$1,'Team forecast'!$B$2:$AO$2,0))</f>
        <v>0.65640259726027606</v>
      </c>
      <c r="I427" s="16">
        <f>INDEX('Team forecast'!$B$2:$AO$26,MATCH('Master data'!$B427,'Team forecast'!$B$2:$B$26,0),MATCH('Master data'!I$1,'Team forecast'!$B$2:$AO$2,0))</f>
        <v>1.9979967794622602</v>
      </c>
      <c r="J427" s="16">
        <f>INDEX('Team forecast'!$B$2:$AO$26,MATCH('Master data'!$B427,'Team forecast'!$B$2:$B$26,0),MATCH('Master data'!J$1,'Team forecast'!$B$2:$AO$2,0))</f>
        <v>0.13560666137985719</v>
      </c>
      <c r="K427" s="16">
        <f>INDEX('Team forecast'!$B$2:$AO$26,MATCH('Master data'!$B427,'Team forecast'!$B$2:$B$26,0),MATCH('Master data'!K$1,'Team forecast'!$B$2:$AO$2,0))</f>
        <v>1.7487366904109645</v>
      </c>
      <c r="L427" s="16">
        <f>INDEX('Team forecast'!$B$2:$AO$26,MATCH('Master data'!$B427,'Team forecast'!$B$2:$B$26,0),MATCH('Master data'!L$1,'Team forecast'!$B$2:$AO$2,0))</f>
        <v>5.2271915743769402</v>
      </c>
      <c r="M427">
        <f>IF(Players!BC428=1,95,0)</f>
        <v>0</v>
      </c>
      <c r="N427" s="2">
        <f>Players!BN428</f>
        <v>0</v>
      </c>
      <c r="O427" s="2">
        <f>Players!BO428</f>
        <v>0</v>
      </c>
      <c r="P427" s="2">
        <f>Players!BP428</f>
        <v>0</v>
      </c>
      <c r="Q427" s="2">
        <f>Players!BQ428</f>
        <v>0.25837237963576276</v>
      </c>
      <c r="R427" s="2">
        <f>Players!BR428</f>
        <v>0</v>
      </c>
      <c r="S427" s="2">
        <f t="shared" si="406"/>
        <v>0.65640259726027606</v>
      </c>
      <c r="T427" s="2">
        <f t="shared" si="407"/>
        <v>1.9979967794622602</v>
      </c>
      <c r="U427" s="16">
        <f>INDEX('Team forecast'!$B$2:$AO$26,MATCH('Master data'!$B427,'Team forecast'!$B$2:$B$26,0),MATCH('Master data'!U$1,'Team forecast'!$B$2:$AO$2,0))</f>
        <v>0.105471847739889</v>
      </c>
      <c r="V427" s="16">
        <f>INDEX('Team forecast'!$B$2:$AO$26,MATCH('Master data'!$B427,'Team forecast'!$B$2:$B$26,0),MATCH('Master data'!V$1,'Team forecast'!$B$2:$AO$2,0))</f>
        <v>0.1808088818398097</v>
      </c>
      <c r="W427" s="16">
        <f>INDEX('Team forecast'!$B$2:$AO$26,MATCH('Master data'!$B427,'Team forecast'!$B$2:$B$26,0),MATCH('Master data'!W$1,'Team forecast'!$B$2:$AO$2,0))</f>
        <v>0.71371927042030125</v>
      </c>
      <c r="X427" s="5">
        <f t="shared" si="408"/>
        <v>-5000</v>
      </c>
      <c r="Y427" s="5">
        <f t="shared" si="409"/>
        <v>0</v>
      </c>
      <c r="Z427" s="5">
        <f t="shared" si="410"/>
        <v>0</v>
      </c>
      <c r="AA427" s="5">
        <f t="shared" si="411"/>
        <v>0</v>
      </c>
      <c r="AB427" s="5">
        <f t="shared" si="412"/>
        <v>0</v>
      </c>
      <c r="AC427" s="5">
        <f t="shared" si="413"/>
        <v>0</v>
      </c>
      <c r="AD427" s="5">
        <f t="shared" si="414"/>
        <v>0</v>
      </c>
      <c r="AE427" s="5">
        <f t="shared" si="415"/>
        <v>6780.3330689928598</v>
      </c>
      <c r="AF427" s="5">
        <f t="shared" si="416"/>
        <v>0</v>
      </c>
      <c r="AG427" s="5">
        <f t="shared" si="417"/>
        <v>0</v>
      </c>
      <c r="AH427" s="5">
        <f t="shared" si="418"/>
        <v>0</v>
      </c>
      <c r="AI427" s="5">
        <f t="shared" si="419"/>
        <v>0</v>
      </c>
      <c r="AJ427" s="5">
        <f t="shared" si="420"/>
        <v>0</v>
      </c>
      <c r="AK427" s="5">
        <f>IFERROR(SUM(X427:AJ427),-5000)*((Cockpit!$C$3)^0)</f>
        <v>1780.3330689928598</v>
      </c>
      <c r="AL427" s="16">
        <f>INDEX('Team forecast'!$B$2:$AO$26,MATCH('Master data'!$B427,'Team forecast'!$B$2:$B$26,0),MATCH('Master data'!AL$1,'Team forecast'!$B$2:$AO$2,0))</f>
        <v>1.2414750087215167</v>
      </c>
      <c r="AM427" s="16">
        <f>INDEX('Team forecast'!$B$2:$AO$26,MATCH('Master data'!$B427,'Team forecast'!$B$2:$B$26,0),MATCH('Master data'!AM$1,'Team forecast'!$B$2:$AO$2,0))</f>
        <v>1.2865954440019862</v>
      </c>
      <c r="AN427" s="16">
        <f>INDEX('Team forecast'!$B$2:$AO$26,MATCH('Master data'!$B427,'Team forecast'!$B$2:$B$26,0),MATCH('Master data'!AN$1,'Team forecast'!$B$2:$AO$2,0))</f>
        <v>0.27620955502944211</v>
      </c>
      <c r="AO427" s="16">
        <f>INDEX('Team forecast'!$B$2:$AO$26,MATCH('Master data'!$B427,'Team forecast'!$B$2:$B$26,0),MATCH('Master data'!AO$1,'Team forecast'!$B$2:$AO$2,0))</f>
        <v>3.3074410537695367</v>
      </c>
      <c r="AP427" s="16">
        <f>INDEX('Team forecast'!$B$2:$AO$26,MATCH('Master data'!$B427,'Team forecast'!$B$2:$B$26,0),MATCH('Master data'!AP$1,'Team forecast'!$B$2:$AO$2,0))</f>
        <v>3.3660118643078989</v>
      </c>
      <c r="AQ427" s="5">
        <f t="shared" si="421"/>
        <v>-5000</v>
      </c>
      <c r="AR427" s="5">
        <f>INDEX('Team forecast'!$B$2:$AO$26,MATCH('Master data'!$B427,'Team forecast'!$B$2:$B$26,0),MATCH('Master data'!AR$1,'Team forecast'!$B$2:$AO$2,0))*IF(X427&gt;0,25000,0)</f>
        <v>0</v>
      </c>
      <c r="AS427" s="16">
        <f>INDEX('Team forecast'!$B$2:$AO$26,MATCH('Master data'!$B427,'Team forecast'!$B$2:$B$26,0),MATCH('Master data'!AS$1,'Team forecast'!$B$2:$AO$2,0))*IF(X427&gt;0,5000,0)</f>
        <v>0</v>
      </c>
      <c r="AT427" s="16">
        <f>INDEX('Team forecast'!$B$2:$AO$26,MATCH('Master data'!$B427,'Team forecast'!$B$2:$B$26,0),MATCH('Master data'!AT$1,'Team forecast'!$B$2:$AO$2,0))*IF(X427&gt;0,-15000,0)</f>
        <v>0</v>
      </c>
      <c r="AU427" s="5">
        <f t="shared" si="422"/>
        <v>0</v>
      </c>
      <c r="AV427" s="5">
        <f t="shared" si="423"/>
        <v>0</v>
      </c>
      <c r="AW427" s="5">
        <f t="shared" si="424"/>
        <v>0</v>
      </c>
      <c r="AX427" s="5">
        <f t="shared" si="425"/>
        <v>13810.477751472106</v>
      </c>
      <c r="AY427" s="5">
        <f t="shared" si="426"/>
        <v>0</v>
      </c>
      <c r="AZ427" s="5">
        <f t="shared" si="427"/>
        <v>0</v>
      </c>
      <c r="BA427" s="5">
        <f t="shared" si="428"/>
        <v>0</v>
      </c>
      <c r="BB427" s="5">
        <f t="shared" si="429"/>
        <v>0</v>
      </c>
      <c r="BC427" s="5">
        <f t="shared" si="430"/>
        <v>0</v>
      </c>
      <c r="BD427" s="5">
        <f t="shared" si="431"/>
        <v>8810.4777514721063</v>
      </c>
      <c r="BE427" s="16">
        <f>INDEX('Team forecast'!$B$2:$AO$26,MATCH('Master data'!$B427,'Team forecast'!$B$2:$B$26,0),MATCH('Master data'!BE$1,'Team forecast'!$B$2:$AO$2,0))</f>
        <v>0</v>
      </c>
      <c r="BF427" s="16">
        <f>INDEX('Team forecast'!$B$2:$AO$26,MATCH('Master data'!$B427,'Team forecast'!$B$2:$B$26,0),MATCH('Master data'!BF$1,'Team forecast'!$B$2:$AO$2,0))</f>
        <v>0</v>
      </c>
      <c r="BG427" s="16">
        <f>INDEX('Team forecast'!$B$2:$AO$26,MATCH('Master data'!$B427,'Team forecast'!$B$2:$B$26,0),MATCH('Master data'!BG$1,'Team forecast'!$B$2:$AO$2,0))</f>
        <v>0</v>
      </c>
      <c r="BH427" s="16">
        <f>INDEX('Team forecast'!$B$2:$AO$26,MATCH('Master data'!$B427,'Team forecast'!$B$2:$B$26,0),MATCH('Master data'!BH$1,'Team forecast'!$B$2:$AO$2,0))</f>
        <v>0</v>
      </c>
      <c r="BI427" s="16">
        <f>INDEX('Team forecast'!$B$2:$AO$26,MATCH('Master data'!$B427,'Team forecast'!$B$2:$B$26,0),MATCH('Master data'!BI$1,'Team forecast'!$B$2:$AO$2,0))</f>
        <v>0</v>
      </c>
      <c r="BJ427" s="5">
        <f t="shared" si="432"/>
        <v>-5000</v>
      </c>
      <c r="BK427" s="5">
        <f>INDEX('Team forecast'!$R$3:$BH$26,MATCH($B427,'Team forecast'!$B$3:$B$26,0),MATCH(BK$1,'Team forecast'!$R$2:$BH$2,0))*IF($X427&gt;0,25000,0)</f>
        <v>0</v>
      </c>
      <c r="BL427" s="5">
        <f>INDEX('Team forecast'!$R$3:$BH$26,MATCH($B427,'Team forecast'!$B$3:$B$26,0),MATCH(BL$1,'Team forecast'!$R$2:$BH$2,0))*IF($X427&gt;0,5000,0)</f>
        <v>0</v>
      </c>
      <c r="BM427" s="5">
        <f>INDEX('Team forecast'!$R$3:$BH$26,MATCH($B427,'Team forecast'!$B$3:$B$26,0),MATCH(BM$1,'Team forecast'!$R$2:$BH$2,0))*IF($X427&gt;0,-15000,0)</f>
        <v>0</v>
      </c>
      <c r="BN427" s="5">
        <f t="shared" si="433"/>
        <v>0</v>
      </c>
      <c r="BO427" s="5">
        <f t="shared" si="434"/>
        <v>0</v>
      </c>
      <c r="BP427" s="5">
        <f t="shared" si="435"/>
        <v>0</v>
      </c>
      <c r="BQ427" s="5">
        <f t="shared" si="436"/>
        <v>0</v>
      </c>
      <c r="BR427" s="5">
        <f t="shared" si="437"/>
        <v>0</v>
      </c>
      <c r="BS427" s="5">
        <f t="shared" si="438"/>
        <v>0</v>
      </c>
      <c r="BT427" s="5">
        <f t="shared" si="439"/>
        <v>0</v>
      </c>
      <c r="BU427" s="5">
        <f t="shared" si="440"/>
        <v>0</v>
      </c>
      <c r="BV427" s="5">
        <f t="shared" si="441"/>
        <v>0</v>
      </c>
      <c r="BW427" s="5">
        <f t="shared" si="442"/>
        <v>0</v>
      </c>
      <c r="BX427" s="5">
        <f t="shared" si="443"/>
        <v>5295.4054102324826</v>
      </c>
      <c r="BY427" s="5">
        <f t="shared" si="444"/>
        <v>15886.216230697448</v>
      </c>
      <c r="BZ427" s="5">
        <f>MAX(INDEX('Team forecast'!$R$3:$BH$26,MATCH($B427,'Team forecast'!$B$3:$B$26,0),MATCH(BZ$1,'Team forecast'!$R$2:$BH$2,0))*($BX427)-(1-INDEX('Team forecast'!$R$3:$BH$26,MATCH($B427,'Team forecast'!$B$3:$B$26,0),MATCH(BZ$1,'Team forecast'!$R$2:$BH$2,0)))*(BY427+CH427)*0.01,-5000)</f>
        <v>-5000</v>
      </c>
      <c r="CA427" s="5">
        <f>MAX(INDEX('Team forecast'!$R$3:$BH$26,MATCH($B427,'Team forecast'!$B$3:$B$26,0),MATCH(CA$1,'Team forecast'!$R$2:$BH$2,0))*$BX427-(1-INDEX('Team forecast'!$R$3:$BH$26,MATCH($B427,'Team forecast'!$B$3:$B$26,0),MATCH(CA$1,'Team forecast'!$R$2:$BH$2,0)))*(BY427+BX427+CH427)*0.01,-5000)</f>
        <v>-5000</v>
      </c>
      <c r="CB427" s="5">
        <f>MAX(INDEX('Team forecast'!$R$3:$BH$26,MATCH($B427,'Team forecast'!$B$3:$B$26,0),MATCH(CB$1,'Team forecast'!$R$2:$BH$2,0))*$BX427-(1-INDEX('Team forecast'!$R$3:$BH$26,MATCH($B427,'Team forecast'!$B$3:$B$26,0),MATCH(CB$1,'Team forecast'!$R$2:$BH$2,0)))*(BY427+BX427*2+CH427)*0.01,0)</f>
        <v>0</v>
      </c>
      <c r="CC427" s="5">
        <v>0</v>
      </c>
      <c r="CD427" s="5">
        <f>+AK427+BD427*Cockpit!$C$3+BW427*Cockpit!$C$3^2+BZ427*Cockpit!$C$3^3+CA427*Cockpit!$C$3^4+CB427*Cockpit!$C$3^5+CC427*Cockpit!$C$3^6</f>
        <v>5184.8491008384608</v>
      </c>
      <c r="CE427" s="5"/>
      <c r="CF427" s="5"/>
      <c r="CG427" s="5">
        <v>0</v>
      </c>
      <c r="CH427" s="5">
        <f t="shared" si="445"/>
        <v>1992000</v>
      </c>
      <c r="CI427" s="5">
        <f t="shared" si="446"/>
        <v>1992000</v>
      </c>
      <c r="CJ427" s="1">
        <f t="shared" si="447"/>
        <v>3.0000000000000001E-3</v>
      </c>
      <c r="CK427" s="5">
        <f>RANK(CD427,$CD$2:$CD$622)+COUNTIF($CD$2:$CD427,$CD427)-1</f>
        <v>369</v>
      </c>
      <c r="CL427" s="5">
        <f>RANK(CJ427,$CJ$2:$CJ$622)+COUNTIF($CJ$2:$CJ427,$CJ427)-1</f>
        <v>355</v>
      </c>
    </row>
    <row r="428" spans="1:90" x14ac:dyDescent="0.3">
      <c r="A428" t="str">
        <f>Players!P429</f>
        <v>Michał Helik</v>
      </c>
      <c r="B428" t="str">
        <f>Players!G429</f>
        <v>Poland</v>
      </c>
      <c r="C428" t="str">
        <f>Players!AB429</f>
        <v>Defense</v>
      </c>
      <c r="D428" s="1"/>
      <c r="F428" t="str">
        <f>IFERROR(INDEX(Lookup!B:B,MATCH(INDEX(Players!C:C,MATCH(E428,Players!A:A,0)),Lookup!D:D,0)),"")</f>
        <v/>
      </c>
      <c r="G428">
        <f>IF(Players!AC429=0,10000000,Players!AC429)</f>
        <v>2995000</v>
      </c>
      <c r="H428" s="16">
        <f>INDEX('Team forecast'!$B$2:$AO$26,MATCH('Master data'!$B428,'Team forecast'!$B$2:$B$26,0),MATCH('Master data'!H$1,'Team forecast'!$B$2:$AO$2,0))</f>
        <v>0.65640259726027606</v>
      </c>
      <c r="I428" s="16">
        <f>INDEX('Team forecast'!$B$2:$AO$26,MATCH('Master data'!$B428,'Team forecast'!$B$2:$B$26,0),MATCH('Master data'!I$1,'Team forecast'!$B$2:$AO$2,0))</f>
        <v>1.9979967794622602</v>
      </c>
      <c r="J428" s="16">
        <f>INDEX('Team forecast'!$B$2:$AO$26,MATCH('Master data'!$B428,'Team forecast'!$B$2:$B$26,0),MATCH('Master data'!J$1,'Team forecast'!$B$2:$AO$2,0))</f>
        <v>0.13560666137985719</v>
      </c>
      <c r="K428" s="16">
        <f>INDEX('Team forecast'!$B$2:$AO$26,MATCH('Master data'!$B428,'Team forecast'!$B$2:$B$26,0),MATCH('Master data'!K$1,'Team forecast'!$B$2:$AO$2,0))</f>
        <v>1.7487366904109645</v>
      </c>
      <c r="L428" s="16">
        <f>INDEX('Team forecast'!$B$2:$AO$26,MATCH('Master data'!$B428,'Team forecast'!$B$2:$B$26,0),MATCH('Master data'!L$1,'Team forecast'!$B$2:$AO$2,0))</f>
        <v>5.2271915743769402</v>
      </c>
      <c r="M428">
        <f>IF(Players!BC429=1,95,0)</f>
        <v>0</v>
      </c>
      <c r="N428" s="2">
        <f>Players!BN429</f>
        <v>0</v>
      </c>
      <c r="O428" s="2">
        <f>Players!BO429</f>
        <v>0</v>
      </c>
      <c r="P428" s="2">
        <f>Players!BP429</f>
        <v>0</v>
      </c>
      <c r="Q428" s="2">
        <f>Players!BQ429</f>
        <v>0.14316012725344646</v>
      </c>
      <c r="R428" s="2">
        <f>Players!BR429</f>
        <v>0</v>
      </c>
      <c r="S428" s="2">
        <f t="shared" si="406"/>
        <v>0.65640259726027606</v>
      </c>
      <c r="T428" s="2">
        <f t="shared" si="407"/>
        <v>1.9979967794622602</v>
      </c>
      <c r="U428" s="16">
        <f>INDEX('Team forecast'!$B$2:$AO$26,MATCH('Master data'!$B428,'Team forecast'!$B$2:$B$26,0),MATCH('Master data'!U$1,'Team forecast'!$B$2:$AO$2,0))</f>
        <v>0.105471847739889</v>
      </c>
      <c r="V428" s="16">
        <f>INDEX('Team forecast'!$B$2:$AO$26,MATCH('Master data'!$B428,'Team forecast'!$B$2:$B$26,0),MATCH('Master data'!V$1,'Team forecast'!$B$2:$AO$2,0))</f>
        <v>0.1808088818398097</v>
      </c>
      <c r="W428" s="16">
        <f>INDEX('Team forecast'!$B$2:$AO$26,MATCH('Master data'!$B428,'Team forecast'!$B$2:$B$26,0),MATCH('Master data'!W$1,'Team forecast'!$B$2:$AO$2,0))</f>
        <v>0.71371927042030125</v>
      </c>
      <c r="X428" s="5">
        <f t="shared" si="408"/>
        <v>-5000</v>
      </c>
      <c r="Y428" s="5">
        <f t="shared" si="409"/>
        <v>0</v>
      </c>
      <c r="Z428" s="5">
        <f t="shared" si="410"/>
        <v>0</v>
      </c>
      <c r="AA428" s="5">
        <f t="shared" si="411"/>
        <v>0</v>
      </c>
      <c r="AB428" s="5">
        <f t="shared" si="412"/>
        <v>0</v>
      </c>
      <c r="AC428" s="5">
        <f t="shared" si="413"/>
        <v>0</v>
      </c>
      <c r="AD428" s="5">
        <f t="shared" si="414"/>
        <v>0</v>
      </c>
      <c r="AE428" s="5">
        <f t="shared" si="415"/>
        <v>6780.3330689928598</v>
      </c>
      <c r="AF428" s="5">
        <f t="shared" si="416"/>
        <v>0</v>
      </c>
      <c r="AG428" s="5">
        <f t="shared" si="417"/>
        <v>0</v>
      </c>
      <c r="AH428" s="5">
        <f t="shared" si="418"/>
        <v>0</v>
      </c>
      <c r="AI428" s="5">
        <f t="shared" si="419"/>
        <v>0</v>
      </c>
      <c r="AJ428" s="5">
        <f t="shared" si="420"/>
        <v>0</v>
      </c>
      <c r="AK428" s="5">
        <f>IFERROR(SUM(X428:AJ428),-5000)*((Cockpit!$C$3)^0)</f>
        <v>1780.3330689928598</v>
      </c>
      <c r="AL428" s="16">
        <f>INDEX('Team forecast'!$B$2:$AO$26,MATCH('Master data'!$B428,'Team forecast'!$B$2:$B$26,0),MATCH('Master data'!AL$1,'Team forecast'!$B$2:$AO$2,0))</f>
        <v>1.2414750087215167</v>
      </c>
      <c r="AM428" s="16">
        <f>INDEX('Team forecast'!$B$2:$AO$26,MATCH('Master data'!$B428,'Team forecast'!$B$2:$B$26,0),MATCH('Master data'!AM$1,'Team forecast'!$B$2:$AO$2,0))</f>
        <v>1.2865954440019862</v>
      </c>
      <c r="AN428" s="16">
        <f>INDEX('Team forecast'!$B$2:$AO$26,MATCH('Master data'!$B428,'Team forecast'!$B$2:$B$26,0),MATCH('Master data'!AN$1,'Team forecast'!$B$2:$AO$2,0))</f>
        <v>0.27620955502944211</v>
      </c>
      <c r="AO428" s="16">
        <f>INDEX('Team forecast'!$B$2:$AO$26,MATCH('Master data'!$B428,'Team forecast'!$B$2:$B$26,0),MATCH('Master data'!AO$1,'Team forecast'!$B$2:$AO$2,0))</f>
        <v>3.3074410537695367</v>
      </c>
      <c r="AP428" s="16">
        <f>INDEX('Team forecast'!$B$2:$AO$26,MATCH('Master data'!$B428,'Team forecast'!$B$2:$B$26,0),MATCH('Master data'!AP$1,'Team forecast'!$B$2:$AO$2,0))</f>
        <v>3.3660118643078989</v>
      </c>
      <c r="AQ428" s="5">
        <f t="shared" si="421"/>
        <v>-5000</v>
      </c>
      <c r="AR428" s="5">
        <f>INDEX('Team forecast'!$B$2:$AO$26,MATCH('Master data'!$B428,'Team forecast'!$B$2:$B$26,0),MATCH('Master data'!AR$1,'Team forecast'!$B$2:$AO$2,0))*IF(X428&gt;0,25000,0)</f>
        <v>0</v>
      </c>
      <c r="AS428" s="16">
        <f>INDEX('Team forecast'!$B$2:$AO$26,MATCH('Master data'!$B428,'Team forecast'!$B$2:$B$26,0),MATCH('Master data'!AS$1,'Team forecast'!$B$2:$AO$2,0))*IF(X428&gt;0,5000,0)</f>
        <v>0</v>
      </c>
      <c r="AT428" s="16">
        <f>INDEX('Team forecast'!$B$2:$AO$26,MATCH('Master data'!$B428,'Team forecast'!$B$2:$B$26,0),MATCH('Master data'!AT$1,'Team forecast'!$B$2:$AO$2,0))*IF(X428&gt;0,-15000,0)</f>
        <v>0</v>
      </c>
      <c r="AU428" s="5">
        <f t="shared" si="422"/>
        <v>0</v>
      </c>
      <c r="AV428" s="5">
        <f t="shared" si="423"/>
        <v>0</v>
      </c>
      <c r="AW428" s="5">
        <f t="shared" si="424"/>
        <v>0</v>
      </c>
      <c r="AX428" s="5">
        <f t="shared" si="425"/>
        <v>13810.477751472106</v>
      </c>
      <c r="AY428" s="5">
        <f t="shared" si="426"/>
        <v>0</v>
      </c>
      <c r="AZ428" s="5">
        <f t="shared" si="427"/>
        <v>0</v>
      </c>
      <c r="BA428" s="5">
        <f t="shared" si="428"/>
        <v>0</v>
      </c>
      <c r="BB428" s="5">
        <f t="shared" si="429"/>
        <v>0</v>
      </c>
      <c r="BC428" s="5">
        <f t="shared" si="430"/>
        <v>0</v>
      </c>
      <c r="BD428" s="5">
        <f t="shared" si="431"/>
        <v>8810.4777514721063</v>
      </c>
      <c r="BE428" s="16">
        <f>INDEX('Team forecast'!$B$2:$AO$26,MATCH('Master data'!$B428,'Team forecast'!$B$2:$B$26,0),MATCH('Master data'!BE$1,'Team forecast'!$B$2:$AO$2,0))</f>
        <v>0</v>
      </c>
      <c r="BF428" s="16">
        <f>INDEX('Team forecast'!$B$2:$AO$26,MATCH('Master data'!$B428,'Team forecast'!$B$2:$B$26,0),MATCH('Master data'!BF$1,'Team forecast'!$B$2:$AO$2,0))</f>
        <v>0</v>
      </c>
      <c r="BG428" s="16">
        <f>INDEX('Team forecast'!$B$2:$AO$26,MATCH('Master data'!$B428,'Team forecast'!$B$2:$B$26,0),MATCH('Master data'!BG$1,'Team forecast'!$B$2:$AO$2,0))</f>
        <v>0</v>
      </c>
      <c r="BH428" s="16">
        <f>INDEX('Team forecast'!$B$2:$AO$26,MATCH('Master data'!$B428,'Team forecast'!$B$2:$B$26,0),MATCH('Master data'!BH$1,'Team forecast'!$B$2:$AO$2,0))</f>
        <v>0</v>
      </c>
      <c r="BI428" s="16">
        <f>INDEX('Team forecast'!$B$2:$AO$26,MATCH('Master data'!$B428,'Team forecast'!$B$2:$B$26,0),MATCH('Master data'!BI$1,'Team forecast'!$B$2:$AO$2,0))</f>
        <v>0</v>
      </c>
      <c r="BJ428" s="5">
        <f t="shared" si="432"/>
        <v>-5000</v>
      </c>
      <c r="BK428" s="5">
        <f>INDEX('Team forecast'!$R$3:$BH$26,MATCH($B428,'Team forecast'!$B$3:$B$26,0),MATCH(BK$1,'Team forecast'!$R$2:$BH$2,0))*IF($X428&gt;0,25000,0)</f>
        <v>0</v>
      </c>
      <c r="BL428" s="5">
        <f>INDEX('Team forecast'!$R$3:$BH$26,MATCH($B428,'Team forecast'!$B$3:$B$26,0),MATCH(BL$1,'Team forecast'!$R$2:$BH$2,0))*IF($X428&gt;0,5000,0)</f>
        <v>0</v>
      </c>
      <c r="BM428" s="5">
        <f>INDEX('Team forecast'!$R$3:$BH$26,MATCH($B428,'Team forecast'!$B$3:$B$26,0),MATCH(BM$1,'Team forecast'!$R$2:$BH$2,0))*IF($X428&gt;0,-15000,0)</f>
        <v>0</v>
      </c>
      <c r="BN428" s="5">
        <f t="shared" si="433"/>
        <v>0</v>
      </c>
      <c r="BO428" s="5">
        <f t="shared" si="434"/>
        <v>0</v>
      </c>
      <c r="BP428" s="5">
        <f t="shared" si="435"/>
        <v>0</v>
      </c>
      <c r="BQ428" s="5">
        <f t="shared" si="436"/>
        <v>0</v>
      </c>
      <c r="BR428" s="5">
        <f t="shared" si="437"/>
        <v>0</v>
      </c>
      <c r="BS428" s="5">
        <f t="shared" si="438"/>
        <v>0</v>
      </c>
      <c r="BT428" s="5">
        <f t="shared" si="439"/>
        <v>0</v>
      </c>
      <c r="BU428" s="5">
        <f t="shared" si="440"/>
        <v>0</v>
      </c>
      <c r="BV428" s="5">
        <f t="shared" si="441"/>
        <v>0</v>
      </c>
      <c r="BW428" s="5">
        <f t="shared" si="442"/>
        <v>0</v>
      </c>
      <c r="BX428" s="5">
        <f t="shared" si="443"/>
        <v>5295.4054102324826</v>
      </c>
      <c r="BY428" s="5">
        <f t="shared" si="444"/>
        <v>15886.216230697448</v>
      </c>
      <c r="BZ428" s="5">
        <f>MAX(INDEX('Team forecast'!$R$3:$BH$26,MATCH($B428,'Team forecast'!$B$3:$B$26,0),MATCH(BZ$1,'Team forecast'!$R$2:$BH$2,0))*($BX428)-(1-INDEX('Team forecast'!$R$3:$BH$26,MATCH($B428,'Team forecast'!$B$3:$B$26,0),MATCH(BZ$1,'Team forecast'!$R$2:$BH$2,0)))*(BY428+CH428)*0.01,-5000)</f>
        <v>-5000</v>
      </c>
      <c r="CA428" s="5">
        <f>MAX(INDEX('Team forecast'!$R$3:$BH$26,MATCH($B428,'Team forecast'!$B$3:$B$26,0),MATCH(CA$1,'Team forecast'!$R$2:$BH$2,0))*$BX428-(1-INDEX('Team forecast'!$R$3:$BH$26,MATCH($B428,'Team forecast'!$B$3:$B$26,0),MATCH(CA$1,'Team forecast'!$R$2:$BH$2,0)))*(BY428+BX428+CH428)*0.01,-5000)</f>
        <v>-5000</v>
      </c>
      <c r="CB428" s="5">
        <f>MAX(INDEX('Team forecast'!$R$3:$BH$26,MATCH($B428,'Team forecast'!$B$3:$B$26,0),MATCH(CB$1,'Team forecast'!$R$2:$BH$2,0))*$BX428-(1-INDEX('Team forecast'!$R$3:$BH$26,MATCH($B428,'Team forecast'!$B$3:$B$26,0),MATCH(CB$1,'Team forecast'!$R$2:$BH$2,0)))*(BY428+BX428*2+CH428)*0.01,0)</f>
        <v>0</v>
      </c>
      <c r="CC428" s="5">
        <v>0</v>
      </c>
      <c r="CD428" s="5">
        <f>+AK428+BD428*Cockpit!$C$3+BW428*Cockpit!$C$3^2+BZ428*Cockpit!$C$3^3+CA428*Cockpit!$C$3^4+CB428*Cockpit!$C$3^5+CC428*Cockpit!$C$3^6</f>
        <v>5184.8491008384608</v>
      </c>
      <c r="CE428" s="5"/>
      <c r="CF428" s="5"/>
      <c r="CG428" s="5">
        <v>0</v>
      </c>
      <c r="CH428" s="5">
        <f t="shared" si="445"/>
        <v>2995000</v>
      </c>
      <c r="CI428" s="5">
        <f t="shared" si="446"/>
        <v>2995000</v>
      </c>
      <c r="CJ428" s="1">
        <f t="shared" si="447"/>
        <v>2E-3</v>
      </c>
      <c r="CK428" s="5">
        <f>RANK(CD428,$CD$2:$CD$622)+COUNTIF($CD$2:$CD428,$CD428)-1</f>
        <v>370</v>
      </c>
      <c r="CL428" s="5">
        <f>RANK(CJ428,$CJ$2:$CJ$622)+COUNTIF($CJ$2:$CJ428,$CJ428)-1</f>
        <v>367</v>
      </c>
    </row>
    <row r="429" spans="1:90" x14ac:dyDescent="0.3">
      <c r="A429" t="str">
        <f>Players!P430</f>
        <v>Paweł Dawidowicz</v>
      </c>
      <c r="B429" t="str">
        <f>Players!G430</f>
        <v>Poland</v>
      </c>
      <c r="C429" t="str">
        <f>Players!AB430</f>
        <v>Defense</v>
      </c>
      <c r="D429" s="1"/>
      <c r="F429" t="str">
        <f>IFERROR(INDEX(Lookup!B:B,MATCH(INDEX(Players!C:C,MATCH(E429,Players!A:A,0)),Lookup!D:D,0)),"")</f>
        <v/>
      </c>
      <c r="G429">
        <f>IF(Players!AC430=0,10000000,Players!AC430)</f>
        <v>1995000</v>
      </c>
      <c r="H429" s="16">
        <f>INDEX('Team forecast'!$B$2:$AO$26,MATCH('Master data'!$B429,'Team forecast'!$B$2:$B$26,0),MATCH('Master data'!H$1,'Team forecast'!$B$2:$AO$2,0))</f>
        <v>0.65640259726027606</v>
      </c>
      <c r="I429" s="16">
        <f>INDEX('Team forecast'!$B$2:$AO$26,MATCH('Master data'!$B429,'Team forecast'!$B$2:$B$26,0),MATCH('Master data'!I$1,'Team forecast'!$B$2:$AO$2,0))</f>
        <v>1.9979967794622602</v>
      </c>
      <c r="J429" s="16">
        <f>INDEX('Team forecast'!$B$2:$AO$26,MATCH('Master data'!$B429,'Team forecast'!$B$2:$B$26,0),MATCH('Master data'!J$1,'Team forecast'!$B$2:$AO$2,0))</f>
        <v>0.13560666137985719</v>
      </c>
      <c r="K429" s="16">
        <f>INDEX('Team forecast'!$B$2:$AO$26,MATCH('Master data'!$B429,'Team forecast'!$B$2:$B$26,0),MATCH('Master data'!K$1,'Team forecast'!$B$2:$AO$2,0))</f>
        <v>1.7487366904109645</v>
      </c>
      <c r="L429" s="16">
        <f>INDEX('Team forecast'!$B$2:$AO$26,MATCH('Master data'!$B429,'Team forecast'!$B$2:$B$26,0),MATCH('Master data'!L$1,'Team forecast'!$B$2:$AO$2,0))</f>
        <v>5.2271915743769402</v>
      </c>
      <c r="M429">
        <f>IF(Players!BC430=1,95,0)</f>
        <v>0</v>
      </c>
      <c r="N429" s="2">
        <f>Players!BN430</f>
        <v>0</v>
      </c>
      <c r="O429" s="2">
        <f>Players!BO430</f>
        <v>0</v>
      </c>
      <c r="P429" s="2">
        <f>Players!BP430</f>
        <v>0</v>
      </c>
      <c r="Q429" s="2">
        <f>Players!BQ430</f>
        <v>0.21750805585392052</v>
      </c>
      <c r="R429" s="2">
        <f>Players!BR430</f>
        <v>0</v>
      </c>
      <c r="S429" s="2">
        <f t="shared" si="406"/>
        <v>0.65640259726027606</v>
      </c>
      <c r="T429" s="2">
        <f t="shared" si="407"/>
        <v>1.9979967794622602</v>
      </c>
      <c r="U429" s="16">
        <f>INDEX('Team forecast'!$B$2:$AO$26,MATCH('Master data'!$B429,'Team forecast'!$B$2:$B$26,0),MATCH('Master data'!U$1,'Team forecast'!$B$2:$AO$2,0))</f>
        <v>0.105471847739889</v>
      </c>
      <c r="V429" s="16">
        <f>INDEX('Team forecast'!$B$2:$AO$26,MATCH('Master data'!$B429,'Team forecast'!$B$2:$B$26,0),MATCH('Master data'!V$1,'Team forecast'!$B$2:$AO$2,0))</f>
        <v>0.1808088818398097</v>
      </c>
      <c r="W429" s="16">
        <f>INDEX('Team forecast'!$B$2:$AO$26,MATCH('Master data'!$B429,'Team forecast'!$B$2:$B$26,0),MATCH('Master data'!W$1,'Team forecast'!$B$2:$AO$2,0))</f>
        <v>0.71371927042030125</v>
      </c>
      <c r="X429" s="5">
        <f t="shared" si="408"/>
        <v>-5000</v>
      </c>
      <c r="Y429" s="5">
        <f t="shared" si="409"/>
        <v>0</v>
      </c>
      <c r="Z429" s="5">
        <f t="shared" si="410"/>
        <v>0</v>
      </c>
      <c r="AA429" s="5">
        <f t="shared" si="411"/>
        <v>0</v>
      </c>
      <c r="AB429" s="5">
        <f t="shared" si="412"/>
        <v>0</v>
      </c>
      <c r="AC429" s="5">
        <f t="shared" si="413"/>
        <v>0</v>
      </c>
      <c r="AD429" s="5">
        <f t="shared" si="414"/>
        <v>0</v>
      </c>
      <c r="AE429" s="5">
        <f t="shared" si="415"/>
        <v>6780.3330689928598</v>
      </c>
      <c r="AF429" s="5">
        <f t="shared" si="416"/>
        <v>0</v>
      </c>
      <c r="AG429" s="5">
        <f t="shared" si="417"/>
        <v>0</v>
      </c>
      <c r="AH429" s="5">
        <f t="shared" si="418"/>
        <v>0</v>
      </c>
      <c r="AI429" s="5">
        <f t="shared" si="419"/>
        <v>0</v>
      </c>
      <c r="AJ429" s="5">
        <f t="shared" si="420"/>
        <v>0</v>
      </c>
      <c r="AK429" s="5">
        <f>IFERROR(SUM(X429:AJ429),-5000)*((Cockpit!$C$3)^0)</f>
        <v>1780.3330689928598</v>
      </c>
      <c r="AL429" s="16">
        <f>INDEX('Team forecast'!$B$2:$AO$26,MATCH('Master data'!$B429,'Team forecast'!$B$2:$B$26,0),MATCH('Master data'!AL$1,'Team forecast'!$B$2:$AO$2,0))</f>
        <v>1.2414750087215167</v>
      </c>
      <c r="AM429" s="16">
        <f>INDEX('Team forecast'!$B$2:$AO$26,MATCH('Master data'!$B429,'Team forecast'!$B$2:$B$26,0),MATCH('Master data'!AM$1,'Team forecast'!$B$2:$AO$2,0))</f>
        <v>1.2865954440019862</v>
      </c>
      <c r="AN429" s="16">
        <f>INDEX('Team forecast'!$B$2:$AO$26,MATCH('Master data'!$B429,'Team forecast'!$B$2:$B$26,0),MATCH('Master data'!AN$1,'Team forecast'!$B$2:$AO$2,0))</f>
        <v>0.27620955502944211</v>
      </c>
      <c r="AO429" s="16">
        <f>INDEX('Team forecast'!$B$2:$AO$26,MATCH('Master data'!$B429,'Team forecast'!$B$2:$B$26,0),MATCH('Master data'!AO$1,'Team forecast'!$B$2:$AO$2,0))</f>
        <v>3.3074410537695367</v>
      </c>
      <c r="AP429" s="16">
        <f>INDEX('Team forecast'!$B$2:$AO$26,MATCH('Master data'!$B429,'Team forecast'!$B$2:$B$26,0),MATCH('Master data'!AP$1,'Team forecast'!$B$2:$AO$2,0))</f>
        <v>3.3660118643078989</v>
      </c>
      <c r="AQ429" s="5">
        <f t="shared" si="421"/>
        <v>-5000</v>
      </c>
      <c r="AR429" s="5">
        <f>INDEX('Team forecast'!$B$2:$AO$26,MATCH('Master data'!$B429,'Team forecast'!$B$2:$B$26,0),MATCH('Master data'!AR$1,'Team forecast'!$B$2:$AO$2,0))*IF(X429&gt;0,25000,0)</f>
        <v>0</v>
      </c>
      <c r="AS429" s="16">
        <f>INDEX('Team forecast'!$B$2:$AO$26,MATCH('Master data'!$B429,'Team forecast'!$B$2:$B$26,0),MATCH('Master data'!AS$1,'Team forecast'!$B$2:$AO$2,0))*IF(X429&gt;0,5000,0)</f>
        <v>0</v>
      </c>
      <c r="AT429" s="16">
        <f>INDEX('Team forecast'!$B$2:$AO$26,MATCH('Master data'!$B429,'Team forecast'!$B$2:$B$26,0),MATCH('Master data'!AT$1,'Team forecast'!$B$2:$AO$2,0))*IF(X429&gt;0,-15000,0)</f>
        <v>0</v>
      </c>
      <c r="AU429" s="5">
        <f t="shared" si="422"/>
        <v>0</v>
      </c>
      <c r="AV429" s="5">
        <f t="shared" si="423"/>
        <v>0</v>
      </c>
      <c r="AW429" s="5">
        <f t="shared" si="424"/>
        <v>0</v>
      </c>
      <c r="AX429" s="5">
        <f t="shared" si="425"/>
        <v>13810.477751472106</v>
      </c>
      <c r="AY429" s="5">
        <f t="shared" si="426"/>
        <v>0</v>
      </c>
      <c r="AZ429" s="5">
        <f t="shared" si="427"/>
        <v>0</v>
      </c>
      <c r="BA429" s="5">
        <f t="shared" si="428"/>
        <v>0</v>
      </c>
      <c r="BB429" s="5">
        <f t="shared" si="429"/>
        <v>0</v>
      </c>
      <c r="BC429" s="5">
        <f t="shared" si="430"/>
        <v>0</v>
      </c>
      <c r="BD429" s="5">
        <f t="shared" si="431"/>
        <v>8810.4777514721063</v>
      </c>
      <c r="BE429" s="16">
        <f>INDEX('Team forecast'!$B$2:$AO$26,MATCH('Master data'!$B429,'Team forecast'!$B$2:$B$26,0),MATCH('Master data'!BE$1,'Team forecast'!$B$2:$AO$2,0))</f>
        <v>0</v>
      </c>
      <c r="BF429" s="16">
        <f>INDEX('Team forecast'!$B$2:$AO$26,MATCH('Master data'!$B429,'Team forecast'!$B$2:$B$26,0),MATCH('Master data'!BF$1,'Team forecast'!$B$2:$AO$2,0))</f>
        <v>0</v>
      </c>
      <c r="BG429" s="16">
        <f>INDEX('Team forecast'!$B$2:$AO$26,MATCH('Master data'!$B429,'Team forecast'!$B$2:$B$26,0),MATCH('Master data'!BG$1,'Team forecast'!$B$2:$AO$2,0))</f>
        <v>0</v>
      </c>
      <c r="BH429" s="16">
        <f>INDEX('Team forecast'!$B$2:$AO$26,MATCH('Master data'!$B429,'Team forecast'!$B$2:$B$26,0),MATCH('Master data'!BH$1,'Team forecast'!$B$2:$AO$2,0))</f>
        <v>0</v>
      </c>
      <c r="BI429" s="16">
        <f>INDEX('Team forecast'!$B$2:$AO$26,MATCH('Master data'!$B429,'Team forecast'!$B$2:$B$26,0),MATCH('Master data'!BI$1,'Team forecast'!$B$2:$AO$2,0))</f>
        <v>0</v>
      </c>
      <c r="BJ429" s="5">
        <f t="shared" si="432"/>
        <v>-5000</v>
      </c>
      <c r="BK429" s="5">
        <f>INDEX('Team forecast'!$R$3:$BH$26,MATCH($B429,'Team forecast'!$B$3:$B$26,0),MATCH(BK$1,'Team forecast'!$R$2:$BH$2,0))*IF($X429&gt;0,25000,0)</f>
        <v>0</v>
      </c>
      <c r="BL429" s="5">
        <f>INDEX('Team forecast'!$R$3:$BH$26,MATCH($B429,'Team forecast'!$B$3:$B$26,0),MATCH(BL$1,'Team forecast'!$R$2:$BH$2,0))*IF($X429&gt;0,5000,0)</f>
        <v>0</v>
      </c>
      <c r="BM429" s="5">
        <f>INDEX('Team forecast'!$R$3:$BH$26,MATCH($B429,'Team forecast'!$B$3:$B$26,0),MATCH(BM$1,'Team forecast'!$R$2:$BH$2,0))*IF($X429&gt;0,-15000,0)</f>
        <v>0</v>
      </c>
      <c r="BN429" s="5">
        <f t="shared" si="433"/>
        <v>0</v>
      </c>
      <c r="BO429" s="5">
        <f t="shared" si="434"/>
        <v>0</v>
      </c>
      <c r="BP429" s="5">
        <f t="shared" si="435"/>
        <v>0</v>
      </c>
      <c r="BQ429" s="5">
        <f t="shared" si="436"/>
        <v>0</v>
      </c>
      <c r="BR429" s="5">
        <f t="shared" si="437"/>
        <v>0</v>
      </c>
      <c r="BS429" s="5">
        <f t="shared" si="438"/>
        <v>0</v>
      </c>
      <c r="BT429" s="5">
        <f t="shared" si="439"/>
        <v>0</v>
      </c>
      <c r="BU429" s="5">
        <f t="shared" si="440"/>
        <v>0</v>
      </c>
      <c r="BV429" s="5">
        <f t="shared" si="441"/>
        <v>0</v>
      </c>
      <c r="BW429" s="5">
        <f t="shared" si="442"/>
        <v>0</v>
      </c>
      <c r="BX429" s="5">
        <f t="shared" si="443"/>
        <v>5295.4054102324826</v>
      </c>
      <c r="BY429" s="5">
        <f t="shared" si="444"/>
        <v>15886.216230697448</v>
      </c>
      <c r="BZ429" s="5">
        <f>MAX(INDEX('Team forecast'!$R$3:$BH$26,MATCH($B429,'Team forecast'!$B$3:$B$26,0),MATCH(BZ$1,'Team forecast'!$R$2:$BH$2,0))*($BX429)-(1-INDEX('Team forecast'!$R$3:$BH$26,MATCH($B429,'Team forecast'!$B$3:$B$26,0),MATCH(BZ$1,'Team forecast'!$R$2:$BH$2,0)))*(BY429+CH429)*0.01,-5000)</f>
        <v>-5000</v>
      </c>
      <c r="CA429" s="5">
        <f>MAX(INDEX('Team forecast'!$R$3:$BH$26,MATCH($B429,'Team forecast'!$B$3:$B$26,0),MATCH(CA$1,'Team forecast'!$R$2:$BH$2,0))*$BX429-(1-INDEX('Team forecast'!$R$3:$BH$26,MATCH($B429,'Team forecast'!$B$3:$B$26,0),MATCH(CA$1,'Team forecast'!$R$2:$BH$2,0)))*(BY429+BX429+CH429)*0.01,-5000)</f>
        <v>-5000</v>
      </c>
      <c r="CB429" s="5">
        <f>MAX(INDEX('Team forecast'!$R$3:$BH$26,MATCH($B429,'Team forecast'!$B$3:$B$26,0),MATCH(CB$1,'Team forecast'!$R$2:$BH$2,0))*$BX429-(1-INDEX('Team forecast'!$R$3:$BH$26,MATCH($B429,'Team forecast'!$B$3:$B$26,0),MATCH(CB$1,'Team forecast'!$R$2:$BH$2,0)))*(BY429+BX429*2+CH429)*0.01,0)</f>
        <v>0</v>
      </c>
      <c r="CC429" s="5">
        <v>0</v>
      </c>
      <c r="CD429" s="5">
        <f>+AK429+BD429*Cockpit!$C$3+BW429*Cockpit!$C$3^2+BZ429*Cockpit!$C$3^3+CA429*Cockpit!$C$3^4+CB429*Cockpit!$C$3^5+CC429*Cockpit!$C$3^6</f>
        <v>5184.8491008384608</v>
      </c>
      <c r="CE429" s="5"/>
      <c r="CF429" s="5"/>
      <c r="CG429" s="5">
        <v>0</v>
      </c>
      <c r="CH429" s="5">
        <f t="shared" si="445"/>
        <v>1995000</v>
      </c>
      <c r="CI429" s="5">
        <f t="shared" si="446"/>
        <v>1995000</v>
      </c>
      <c r="CJ429" s="1">
        <f t="shared" si="447"/>
        <v>3.0000000000000001E-3</v>
      </c>
      <c r="CK429" s="5">
        <f>RANK(CD429,$CD$2:$CD$622)+COUNTIF($CD$2:$CD429,$CD429)-1</f>
        <v>371</v>
      </c>
      <c r="CL429" s="5">
        <f>RANK(CJ429,$CJ$2:$CJ$622)+COUNTIF($CJ$2:$CJ429,$CJ429)-1</f>
        <v>356</v>
      </c>
    </row>
    <row r="430" spans="1:90" x14ac:dyDescent="0.3">
      <c r="A430" t="str">
        <f>Players!P431</f>
        <v>Tomasz Kedziora</v>
      </c>
      <c r="B430" t="str">
        <f>Players!G431</f>
        <v>Poland</v>
      </c>
      <c r="C430" t="str">
        <f>Players!AB431</f>
        <v>Defense</v>
      </c>
      <c r="D430" s="1"/>
      <c r="F430" t="str">
        <f>IFERROR(INDEX(Lookup!B:B,MATCH(INDEX(Players!C:C,MATCH(E430,Players!A:A,0)),Lookup!D:D,0)),"")</f>
        <v/>
      </c>
      <c r="G430">
        <f>IF(Players!AC431=0,10000000,Players!AC431)</f>
        <v>2495000</v>
      </c>
      <c r="H430" s="16">
        <f>INDEX('Team forecast'!$B$2:$AO$26,MATCH('Master data'!$B430,'Team forecast'!$B$2:$B$26,0),MATCH('Master data'!H$1,'Team forecast'!$B$2:$AO$2,0))</f>
        <v>0.65640259726027606</v>
      </c>
      <c r="I430" s="16">
        <f>INDEX('Team forecast'!$B$2:$AO$26,MATCH('Master data'!$B430,'Team forecast'!$B$2:$B$26,0),MATCH('Master data'!I$1,'Team forecast'!$B$2:$AO$2,0))</f>
        <v>1.9979967794622602</v>
      </c>
      <c r="J430" s="16">
        <f>INDEX('Team forecast'!$B$2:$AO$26,MATCH('Master data'!$B430,'Team forecast'!$B$2:$B$26,0),MATCH('Master data'!J$1,'Team forecast'!$B$2:$AO$2,0))</f>
        <v>0.13560666137985719</v>
      </c>
      <c r="K430" s="16">
        <f>INDEX('Team forecast'!$B$2:$AO$26,MATCH('Master data'!$B430,'Team forecast'!$B$2:$B$26,0),MATCH('Master data'!K$1,'Team forecast'!$B$2:$AO$2,0))</f>
        <v>1.7487366904109645</v>
      </c>
      <c r="L430" s="16">
        <f>INDEX('Team forecast'!$B$2:$AO$26,MATCH('Master data'!$B430,'Team forecast'!$B$2:$B$26,0),MATCH('Master data'!L$1,'Team forecast'!$B$2:$AO$2,0))</f>
        <v>5.2271915743769402</v>
      </c>
      <c r="M430">
        <f>IF(Players!BC431=1,95,0)</f>
        <v>0</v>
      </c>
      <c r="N430" s="2">
        <f>Players!BN431</f>
        <v>0</v>
      </c>
      <c r="O430" s="2">
        <f>Players!BO431</f>
        <v>0</v>
      </c>
      <c r="P430" s="2">
        <f>Players!BP431</f>
        <v>0</v>
      </c>
      <c r="Q430" s="2">
        <f>Players!BQ431</f>
        <v>0.18837237963576273</v>
      </c>
      <c r="R430" s="2">
        <f>Players!BR431</f>
        <v>0</v>
      </c>
      <c r="S430" s="2">
        <f t="shared" si="406"/>
        <v>0.65640259726027606</v>
      </c>
      <c r="T430" s="2">
        <f t="shared" si="407"/>
        <v>1.9979967794622602</v>
      </c>
      <c r="U430" s="16">
        <f>INDEX('Team forecast'!$B$2:$AO$26,MATCH('Master data'!$B430,'Team forecast'!$B$2:$B$26,0),MATCH('Master data'!U$1,'Team forecast'!$B$2:$AO$2,0))</f>
        <v>0.105471847739889</v>
      </c>
      <c r="V430" s="16">
        <f>INDEX('Team forecast'!$B$2:$AO$26,MATCH('Master data'!$B430,'Team forecast'!$B$2:$B$26,0),MATCH('Master data'!V$1,'Team forecast'!$B$2:$AO$2,0))</f>
        <v>0.1808088818398097</v>
      </c>
      <c r="W430" s="16">
        <f>INDEX('Team forecast'!$B$2:$AO$26,MATCH('Master data'!$B430,'Team forecast'!$B$2:$B$26,0),MATCH('Master data'!W$1,'Team forecast'!$B$2:$AO$2,0))</f>
        <v>0.71371927042030125</v>
      </c>
      <c r="X430" s="5">
        <f t="shared" si="408"/>
        <v>-5000</v>
      </c>
      <c r="Y430" s="5">
        <f t="shared" si="409"/>
        <v>0</v>
      </c>
      <c r="Z430" s="5">
        <f t="shared" si="410"/>
        <v>0</v>
      </c>
      <c r="AA430" s="5">
        <f t="shared" si="411"/>
        <v>0</v>
      </c>
      <c r="AB430" s="5">
        <f t="shared" si="412"/>
        <v>0</v>
      </c>
      <c r="AC430" s="5">
        <f t="shared" si="413"/>
        <v>0</v>
      </c>
      <c r="AD430" s="5">
        <f t="shared" si="414"/>
        <v>0</v>
      </c>
      <c r="AE430" s="5">
        <f t="shared" si="415"/>
        <v>6780.3330689928598</v>
      </c>
      <c r="AF430" s="5">
        <f t="shared" si="416"/>
        <v>0</v>
      </c>
      <c r="AG430" s="5">
        <f t="shared" si="417"/>
        <v>0</v>
      </c>
      <c r="AH430" s="5">
        <f t="shared" si="418"/>
        <v>0</v>
      </c>
      <c r="AI430" s="5">
        <f t="shared" si="419"/>
        <v>0</v>
      </c>
      <c r="AJ430" s="5">
        <f t="shared" si="420"/>
        <v>0</v>
      </c>
      <c r="AK430" s="5">
        <f>IFERROR(SUM(X430:AJ430),-5000)*((Cockpit!$C$3)^0)</f>
        <v>1780.3330689928598</v>
      </c>
      <c r="AL430" s="16">
        <f>INDEX('Team forecast'!$B$2:$AO$26,MATCH('Master data'!$B430,'Team forecast'!$B$2:$B$26,0),MATCH('Master data'!AL$1,'Team forecast'!$B$2:$AO$2,0))</f>
        <v>1.2414750087215167</v>
      </c>
      <c r="AM430" s="16">
        <f>INDEX('Team forecast'!$B$2:$AO$26,MATCH('Master data'!$B430,'Team forecast'!$B$2:$B$26,0),MATCH('Master data'!AM$1,'Team forecast'!$B$2:$AO$2,0))</f>
        <v>1.2865954440019862</v>
      </c>
      <c r="AN430" s="16">
        <f>INDEX('Team forecast'!$B$2:$AO$26,MATCH('Master data'!$B430,'Team forecast'!$B$2:$B$26,0),MATCH('Master data'!AN$1,'Team forecast'!$B$2:$AO$2,0))</f>
        <v>0.27620955502944211</v>
      </c>
      <c r="AO430" s="16">
        <f>INDEX('Team forecast'!$B$2:$AO$26,MATCH('Master data'!$B430,'Team forecast'!$B$2:$B$26,0),MATCH('Master data'!AO$1,'Team forecast'!$B$2:$AO$2,0))</f>
        <v>3.3074410537695367</v>
      </c>
      <c r="AP430" s="16">
        <f>INDEX('Team forecast'!$B$2:$AO$26,MATCH('Master data'!$B430,'Team forecast'!$B$2:$B$26,0),MATCH('Master data'!AP$1,'Team forecast'!$B$2:$AO$2,0))</f>
        <v>3.3660118643078989</v>
      </c>
      <c r="AQ430" s="5">
        <f t="shared" si="421"/>
        <v>-5000</v>
      </c>
      <c r="AR430" s="5">
        <f>INDEX('Team forecast'!$B$2:$AO$26,MATCH('Master data'!$B430,'Team forecast'!$B$2:$B$26,0),MATCH('Master data'!AR$1,'Team forecast'!$B$2:$AO$2,0))*IF(X430&gt;0,25000,0)</f>
        <v>0</v>
      </c>
      <c r="AS430" s="16">
        <f>INDEX('Team forecast'!$B$2:$AO$26,MATCH('Master data'!$B430,'Team forecast'!$B$2:$B$26,0),MATCH('Master data'!AS$1,'Team forecast'!$B$2:$AO$2,0))*IF(X430&gt;0,5000,0)</f>
        <v>0</v>
      </c>
      <c r="AT430" s="16">
        <f>INDEX('Team forecast'!$B$2:$AO$26,MATCH('Master data'!$B430,'Team forecast'!$B$2:$B$26,0),MATCH('Master data'!AT$1,'Team forecast'!$B$2:$AO$2,0))*IF(X430&gt;0,-15000,0)</f>
        <v>0</v>
      </c>
      <c r="AU430" s="5">
        <f t="shared" si="422"/>
        <v>0</v>
      </c>
      <c r="AV430" s="5">
        <f t="shared" si="423"/>
        <v>0</v>
      </c>
      <c r="AW430" s="5">
        <f t="shared" si="424"/>
        <v>0</v>
      </c>
      <c r="AX430" s="5">
        <f t="shared" si="425"/>
        <v>13810.477751472106</v>
      </c>
      <c r="AY430" s="5">
        <f t="shared" si="426"/>
        <v>0</v>
      </c>
      <c r="AZ430" s="5">
        <f t="shared" si="427"/>
        <v>0</v>
      </c>
      <c r="BA430" s="5">
        <f t="shared" si="428"/>
        <v>0</v>
      </c>
      <c r="BB430" s="5">
        <f t="shared" si="429"/>
        <v>0</v>
      </c>
      <c r="BC430" s="5">
        <f t="shared" si="430"/>
        <v>0</v>
      </c>
      <c r="BD430" s="5">
        <f t="shared" si="431"/>
        <v>8810.4777514721063</v>
      </c>
      <c r="BE430" s="16">
        <f>INDEX('Team forecast'!$B$2:$AO$26,MATCH('Master data'!$B430,'Team forecast'!$B$2:$B$26,0),MATCH('Master data'!BE$1,'Team forecast'!$B$2:$AO$2,0))</f>
        <v>0</v>
      </c>
      <c r="BF430" s="16">
        <f>INDEX('Team forecast'!$B$2:$AO$26,MATCH('Master data'!$B430,'Team forecast'!$B$2:$B$26,0),MATCH('Master data'!BF$1,'Team forecast'!$B$2:$AO$2,0))</f>
        <v>0</v>
      </c>
      <c r="BG430" s="16">
        <f>INDEX('Team forecast'!$B$2:$AO$26,MATCH('Master data'!$B430,'Team forecast'!$B$2:$B$26,0),MATCH('Master data'!BG$1,'Team forecast'!$B$2:$AO$2,0))</f>
        <v>0</v>
      </c>
      <c r="BH430" s="16">
        <f>INDEX('Team forecast'!$B$2:$AO$26,MATCH('Master data'!$B430,'Team forecast'!$B$2:$B$26,0),MATCH('Master data'!BH$1,'Team forecast'!$B$2:$AO$2,0))</f>
        <v>0</v>
      </c>
      <c r="BI430" s="16">
        <f>INDEX('Team forecast'!$B$2:$AO$26,MATCH('Master data'!$B430,'Team forecast'!$B$2:$B$26,0),MATCH('Master data'!BI$1,'Team forecast'!$B$2:$AO$2,0))</f>
        <v>0</v>
      </c>
      <c r="BJ430" s="5">
        <f t="shared" si="432"/>
        <v>-5000</v>
      </c>
      <c r="BK430" s="5">
        <f>INDEX('Team forecast'!$R$3:$BH$26,MATCH($B430,'Team forecast'!$B$3:$B$26,0),MATCH(BK$1,'Team forecast'!$R$2:$BH$2,0))*IF($X430&gt;0,25000,0)</f>
        <v>0</v>
      </c>
      <c r="BL430" s="5">
        <f>INDEX('Team forecast'!$R$3:$BH$26,MATCH($B430,'Team forecast'!$B$3:$B$26,0),MATCH(BL$1,'Team forecast'!$R$2:$BH$2,0))*IF($X430&gt;0,5000,0)</f>
        <v>0</v>
      </c>
      <c r="BM430" s="5">
        <f>INDEX('Team forecast'!$R$3:$BH$26,MATCH($B430,'Team forecast'!$B$3:$B$26,0),MATCH(BM$1,'Team forecast'!$R$2:$BH$2,0))*IF($X430&gt;0,-15000,0)</f>
        <v>0</v>
      </c>
      <c r="BN430" s="5">
        <f t="shared" si="433"/>
        <v>0</v>
      </c>
      <c r="BO430" s="5">
        <f t="shared" si="434"/>
        <v>0</v>
      </c>
      <c r="BP430" s="5">
        <f t="shared" si="435"/>
        <v>0</v>
      </c>
      <c r="BQ430" s="5">
        <f t="shared" si="436"/>
        <v>0</v>
      </c>
      <c r="BR430" s="5">
        <f t="shared" si="437"/>
        <v>0</v>
      </c>
      <c r="BS430" s="5">
        <f t="shared" si="438"/>
        <v>0</v>
      </c>
      <c r="BT430" s="5">
        <f t="shared" si="439"/>
        <v>0</v>
      </c>
      <c r="BU430" s="5">
        <f t="shared" si="440"/>
        <v>0</v>
      </c>
      <c r="BV430" s="5">
        <f t="shared" si="441"/>
        <v>0</v>
      </c>
      <c r="BW430" s="5">
        <f t="shared" si="442"/>
        <v>0</v>
      </c>
      <c r="BX430" s="5">
        <f t="shared" si="443"/>
        <v>5295.4054102324826</v>
      </c>
      <c r="BY430" s="5">
        <f t="shared" si="444"/>
        <v>15886.216230697448</v>
      </c>
      <c r="BZ430" s="5">
        <f>MAX(INDEX('Team forecast'!$R$3:$BH$26,MATCH($B430,'Team forecast'!$B$3:$B$26,0),MATCH(BZ$1,'Team forecast'!$R$2:$BH$2,0))*($BX430)-(1-INDEX('Team forecast'!$R$3:$BH$26,MATCH($B430,'Team forecast'!$B$3:$B$26,0),MATCH(BZ$1,'Team forecast'!$R$2:$BH$2,0)))*(BY430+CH430)*0.01,-5000)</f>
        <v>-5000</v>
      </c>
      <c r="CA430" s="5">
        <f>MAX(INDEX('Team forecast'!$R$3:$BH$26,MATCH($B430,'Team forecast'!$B$3:$B$26,0),MATCH(CA$1,'Team forecast'!$R$2:$BH$2,0))*$BX430-(1-INDEX('Team forecast'!$R$3:$BH$26,MATCH($B430,'Team forecast'!$B$3:$B$26,0),MATCH(CA$1,'Team forecast'!$R$2:$BH$2,0)))*(BY430+BX430+CH430)*0.01,-5000)</f>
        <v>-5000</v>
      </c>
      <c r="CB430" s="5">
        <f>MAX(INDEX('Team forecast'!$R$3:$BH$26,MATCH($B430,'Team forecast'!$B$3:$B$26,0),MATCH(CB$1,'Team forecast'!$R$2:$BH$2,0))*$BX430-(1-INDEX('Team forecast'!$R$3:$BH$26,MATCH($B430,'Team forecast'!$B$3:$B$26,0),MATCH(CB$1,'Team forecast'!$R$2:$BH$2,0)))*(BY430+BX430*2+CH430)*0.01,0)</f>
        <v>0</v>
      </c>
      <c r="CC430" s="5">
        <v>0</v>
      </c>
      <c r="CD430" s="5">
        <f>+AK430+BD430*Cockpit!$C$3+BW430*Cockpit!$C$3^2+BZ430*Cockpit!$C$3^3+CA430*Cockpit!$C$3^4+CB430*Cockpit!$C$3^5+CC430*Cockpit!$C$3^6</f>
        <v>5184.8491008384608</v>
      </c>
      <c r="CE430" s="5"/>
      <c r="CF430" s="5"/>
      <c r="CG430" s="5">
        <v>0</v>
      </c>
      <c r="CH430" s="5">
        <f t="shared" si="445"/>
        <v>2495000</v>
      </c>
      <c r="CI430" s="5">
        <f t="shared" si="446"/>
        <v>2495000</v>
      </c>
      <c r="CJ430" s="1">
        <f t="shared" si="447"/>
        <v>2E-3</v>
      </c>
      <c r="CK430" s="5">
        <f>RANK(CD430,$CD$2:$CD$622)+COUNTIF($CD$2:$CD430,$CD430)-1</f>
        <v>372</v>
      </c>
      <c r="CL430" s="5">
        <f>RANK(CJ430,$CJ$2:$CJ$622)+COUNTIF($CJ$2:$CJ430,$CJ430)-1</f>
        <v>368</v>
      </c>
    </row>
    <row r="431" spans="1:90" x14ac:dyDescent="0.3">
      <c r="A431" t="str">
        <f>Players!P432</f>
        <v>Kamil Glik</v>
      </c>
      <c r="B431" t="str">
        <f>Players!G432</f>
        <v>Poland</v>
      </c>
      <c r="C431" t="str">
        <f>Players!AB432</f>
        <v>Defense</v>
      </c>
      <c r="D431" s="1"/>
      <c r="F431" t="str">
        <f>IFERROR(INDEX(Lookup!B:B,MATCH(INDEX(Players!C:C,MATCH(E431,Players!A:A,0)),Lookup!D:D,0)),"")</f>
        <v/>
      </c>
      <c r="G431">
        <f>IF(Players!AC432=0,10000000,Players!AC432)</f>
        <v>2986000</v>
      </c>
      <c r="H431" s="16">
        <f>INDEX('Team forecast'!$B$2:$AO$26,MATCH('Master data'!$B431,'Team forecast'!$B$2:$B$26,0),MATCH('Master data'!H$1,'Team forecast'!$B$2:$AO$2,0))</f>
        <v>0.65640259726027606</v>
      </c>
      <c r="I431" s="16">
        <f>INDEX('Team forecast'!$B$2:$AO$26,MATCH('Master data'!$B431,'Team forecast'!$B$2:$B$26,0),MATCH('Master data'!I$1,'Team forecast'!$B$2:$AO$2,0))</f>
        <v>1.9979967794622602</v>
      </c>
      <c r="J431" s="16">
        <f>INDEX('Team forecast'!$B$2:$AO$26,MATCH('Master data'!$B431,'Team forecast'!$B$2:$B$26,0),MATCH('Master data'!J$1,'Team forecast'!$B$2:$AO$2,0))</f>
        <v>0.13560666137985719</v>
      </c>
      <c r="K431" s="16">
        <f>INDEX('Team forecast'!$B$2:$AO$26,MATCH('Master data'!$B431,'Team forecast'!$B$2:$B$26,0),MATCH('Master data'!K$1,'Team forecast'!$B$2:$AO$2,0))</f>
        <v>1.7487366904109645</v>
      </c>
      <c r="L431" s="16">
        <f>INDEX('Team forecast'!$B$2:$AO$26,MATCH('Master data'!$B431,'Team forecast'!$B$2:$B$26,0),MATCH('Master data'!L$1,'Team forecast'!$B$2:$AO$2,0))</f>
        <v>5.2271915743769402</v>
      </c>
      <c r="M431">
        <f>IF(Players!BC432=1,95,0)</f>
        <v>95</v>
      </c>
      <c r="N431" s="2">
        <f>Players!BN432</f>
        <v>5.2603532303077634E-2</v>
      </c>
      <c r="O431" s="2">
        <f>Players!BO432</f>
        <v>2.5417455484408151E-2</v>
      </c>
      <c r="P431" s="2">
        <f>Players!BP432</f>
        <v>5.5990315889356296E-2</v>
      </c>
      <c r="Q431" s="2">
        <f>Players!BQ432</f>
        <v>0.17225444340505144</v>
      </c>
      <c r="R431" s="2">
        <f>Players!BR432</f>
        <v>2.8063610851262862E-2</v>
      </c>
      <c r="S431" s="2">
        <f t="shared" si="406"/>
        <v>0.65640259726027606</v>
      </c>
      <c r="T431" s="2">
        <f t="shared" si="407"/>
        <v>1.9979967794622602</v>
      </c>
      <c r="U431" s="16">
        <f>INDEX('Team forecast'!$B$2:$AO$26,MATCH('Master data'!$B431,'Team forecast'!$B$2:$B$26,0),MATCH('Master data'!U$1,'Team forecast'!$B$2:$AO$2,0))</f>
        <v>0.105471847739889</v>
      </c>
      <c r="V431" s="16">
        <f>INDEX('Team forecast'!$B$2:$AO$26,MATCH('Master data'!$B431,'Team forecast'!$B$2:$B$26,0),MATCH('Master data'!V$1,'Team forecast'!$B$2:$AO$2,0))</f>
        <v>0.1808088818398097</v>
      </c>
      <c r="W431" s="16">
        <f>INDEX('Team forecast'!$B$2:$AO$26,MATCH('Master data'!$B431,'Team forecast'!$B$2:$B$26,0),MATCH('Master data'!W$1,'Team forecast'!$B$2:$AO$2,0))</f>
        <v>0.71371927042030125</v>
      </c>
      <c r="X431" s="5">
        <f t="shared" si="408"/>
        <v>7000</v>
      </c>
      <c r="Y431" s="5">
        <f t="shared" si="409"/>
        <v>2636.796193497225</v>
      </c>
      <c r="Z431" s="5">
        <f t="shared" si="410"/>
        <v>904.04440919904846</v>
      </c>
      <c r="AA431" s="5">
        <f t="shared" si="411"/>
        <v>-10705.789056304518</v>
      </c>
      <c r="AB431" s="5">
        <f t="shared" si="412"/>
        <v>5179.3642843207481</v>
      </c>
      <c r="AC431" s="5">
        <f t="shared" si="413"/>
        <v>834.20418978564794</v>
      </c>
      <c r="AD431" s="5">
        <f t="shared" si="414"/>
        <v>979.12319703417359</v>
      </c>
      <c r="AE431" s="5">
        <f t="shared" si="415"/>
        <v>6780.3330689928598</v>
      </c>
      <c r="AF431" s="5">
        <f t="shared" si="416"/>
        <v>0</v>
      </c>
      <c r="AG431" s="5">
        <f t="shared" si="417"/>
        <v>-3445.0888681010288</v>
      </c>
      <c r="AH431" s="5">
        <f t="shared" si="418"/>
        <v>-1403.180542563143</v>
      </c>
      <c r="AI431" s="5">
        <f t="shared" si="419"/>
        <v>6564.0259726027607</v>
      </c>
      <c r="AJ431" s="5">
        <f t="shared" si="420"/>
        <v>-15983.974235698081</v>
      </c>
      <c r="AK431" s="5">
        <f>IFERROR(SUM(X431:AJ431),-5000)*((Cockpit!$C$3)^0)</f>
        <v>-660.14138723430915</v>
      </c>
      <c r="AL431" s="16">
        <f>INDEX('Team forecast'!$B$2:$AO$26,MATCH('Master data'!$B431,'Team forecast'!$B$2:$B$26,0),MATCH('Master data'!AL$1,'Team forecast'!$B$2:$AO$2,0))</f>
        <v>1.2414750087215167</v>
      </c>
      <c r="AM431" s="16">
        <f>INDEX('Team forecast'!$B$2:$AO$26,MATCH('Master data'!$B431,'Team forecast'!$B$2:$B$26,0),MATCH('Master data'!AM$1,'Team forecast'!$B$2:$AO$2,0))</f>
        <v>1.2865954440019862</v>
      </c>
      <c r="AN431" s="16">
        <f>INDEX('Team forecast'!$B$2:$AO$26,MATCH('Master data'!$B431,'Team forecast'!$B$2:$B$26,0),MATCH('Master data'!AN$1,'Team forecast'!$B$2:$AO$2,0))</f>
        <v>0.27620955502944211</v>
      </c>
      <c r="AO431" s="16">
        <f>INDEX('Team forecast'!$B$2:$AO$26,MATCH('Master data'!$B431,'Team forecast'!$B$2:$B$26,0),MATCH('Master data'!AO$1,'Team forecast'!$B$2:$AO$2,0))</f>
        <v>3.3074410537695367</v>
      </c>
      <c r="AP431" s="16">
        <f>INDEX('Team forecast'!$B$2:$AO$26,MATCH('Master data'!$B431,'Team forecast'!$B$2:$B$26,0),MATCH('Master data'!AP$1,'Team forecast'!$B$2:$AO$2,0))</f>
        <v>3.3660118643078989</v>
      </c>
      <c r="AQ431" s="5">
        <f t="shared" si="421"/>
        <v>7000</v>
      </c>
      <c r="AR431" s="5">
        <f>INDEX('Team forecast'!$B$2:$AO$26,MATCH('Master data'!$B431,'Team forecast'!$B$2:$B$26,0),MATCH('Master data'!AR$1,'Team forecast'!$B$2:$AO$2,0))*IF(X431&gt;0,25000,0)</f>
        <v>8384.9329205366375</v>
      </c>
      <c r="AS431" s="16">
        <f>INDEX('Team forecast'!$B$2:$AO$26,MATCH('Master data'!$B431,'Team forecast'!$B$2:$B$26,0),MATCH('Master data'!AS$1,'Team forecast'!$B$2:$AO$2,0))*IF(X431&gt;0,5000,0)</f>
        <v>1444.7884416924664</v>
      </c>
      <c r="AT431" s="16">
        <f>INDEX('Team forecast'!$B$2:$AO$26,MATCH('Master data'!$B431,'Team forecast'!$B$2:$B$26,0),MATCH('Master data'!AT$1,'Team forecast'!$B$2:$AO$2,0))*IF(X431&gt;0,-15000,0)</f>
        <v>-5634.6749226006195</v>
      </c>
      <c r="AU431" s="5">
        <f t="shared" si="422"/>
        <v>9795.8956087118841</v>
      </c>
      <c r="AV431" s="5">
        <f t="shared" si="423"/>
        <v>1577.7567884592186</v>
      </c>
      <c r="AW431" s="5">
        <f t="shared" si="424"/>
        <v>1851.8466938598183</v>
      </c>
      <c r="AX431" s="5">
        <f t="shared" si="425"/>
        <v>13810.477751472106</v>
      </c>
      <c r="AY431" s="5">
        <f t="shared" si="426"/>
        <v>0</v>
      </c>
      <c r="AZ431" s="5">
        <f t="shared" si="427"/>
        <v>-3445.0888681010288</v>
      </c>
      <c r="BA431" s="5">
        <f t="shared" si="428"/>
        <v>-1403.180542563143</v>
      </c>
      <c r="BB431" s="5">
        <f t="shared" si="429"/>
        <v>12414.750087215167</v>
      </c>
      <c r="BC431" s="5">
        <f t="shared" si="430"/>
        <v>-10292.763552015889</v>
      </c>
      <c r="BD431" s="5">
        <f t="shared" si="431"/>
        <v>35504.74040666662</v>
      </c>
      <c r="BE431" s="16">
        <f>INDEX('Team forecast'!$B$2:$AO$26,MATCH('Master data'!$B431,'Team forecast'!$B$2:$B$26,0),MATCH('Master data'!BE$1,'Team forecast'!$B$2:$AO$2,0))</f>
        <v>0</v>
      </c>
      <c r="BF431" s="16">
        <f>INDEX('Team forecast'!$B$2:$AO$26,MATCH('Master data'!$B431,'Team forecast'!$B$2:$B$26,0),MATCH('Master data'!BF$1,'Team forecast'!$B$2:$AO$2,0))</f>
        <v>0</v>
      </c>
      <c r="BG431" s="16">
        <f>INDEX('Team forecast'!$B$2:$AO$26,MATCH('Master data'!$B431,'Team forecast'!$B$2:$B$26,0),MATCH('Master data'!BG$1,'Team forecast'!$B$2:$AO$2,0))</f>
        <v>0</v>
      </c>
      <c r="BH431" s="16">
        <f>INDEX('Team forecast'!$B$2:$AO$26,MATCH('Master data'!$B431,'Team forecast'!$B$2:$B$26,0),MATCH('Master data'!BH$1,'Team forecast'!$B$2:$AO$2,0))</f>
        <v>0</v>
      </c>
      <c r="BI431" s="16">
        <f>INDEX('Team forecast'!$B$2:$AO$26,MATCH('Master data'!$B431,'Team forecast'!$B$2:$B$26,0),MATCH('Master data'!BI$1,'Team forecast'!$B$2:$AO$2,0))</f>
        <v>0</v>
      </c>
      <c r="BJ431" s="5">
        <f t="shared" si="432"/>
        <v>7000</v>
      </c>
      <c r="BK431" s="5">
        <f>INDEX('Team forecast'!$R$3:$BH$26,MATCH($B431,'Team forecast'!$B$3:$B$26,0),MATCH(BK$1,'Team forecast'!$R$2:$BH$2,0))*IF($X431&gt;0,25000,0)</f>
        <v>0</v>
      </c>
      <c r="BL431" s="5">
        <f>INDEX('Team forecast'!$R$3:$BH$26,MATCH($B431,'Team forecast'!$B$3:$B$26,0),MATCH(BL$1,'Team forecast'!$R$2:$BH$2,0))*IF($X431&gt;0,5000,0)</f>
        <v>0</v>
      </c>
      <c r="BM431" s="5">
        <f>INDEX('Team forecast'!$R$3:$BH$26,MATCH($B431,'Team forecast'!$B$3:$B$26,0),MATCH(BM$1,'Team forecast'!$R$2:$BH$2,0))*IF($X431&gt;0,-15000,0)</f>
        <v>0</v>
      </c>
      <c r="BN431" s="5">
        <f t="shared" si="433"/>
        <v>0</v>
      </c>
      <c r="BO431" s="5">
        <f t="shared" si="434"/>
        <v>0</v>
      </c>
      <c r="BP431" s="5">
        <f t="shared" si="435"/>
        <v>0</v>
      </c>
      <c r="BQ431" s="5">
        <f t="shared" si="436"/>
        <v>0</v>
      </c>
      <c r="BR431" s="5">
        <f t="shared" si="437"/>
        <v>0</v>
      </c>
      <c r="BS431" s="5">
        <f t="shared" si="438"/>
        <v>-3445.0888681010288</v>
      </c>
      <c r="BT431" s="5">
        <f t="shared" si="439"/>
        <v>-1403.180542563143</v>
      </c>
      <c r="BU431" s="5">
        <f t="shared" si="440"/>
        <v>0</v>
      </c>
      <c r="BV431" s="5">
        <f t="shared" si="441"/>
        <v>0</v>
      </c>
      <c r="BW431" s="5">
        <f t="shared" si="442"/>
        <v>0</v>
      </c>
      <c r="BX431" s="5">
        <f t="shared" si="443"/>
        <v>17422.299509716155</v>
      </c>
      <c r="BY431" s="5">
        <f t="shared" si="444"/>
        <v>52266.898529148464</v>
      </c>
      <c r="BZ431" s="5">
        <f>MAX(INDEX('Team forecast'!$R$3:$BH$26,MATCH($B431,'Team forecast'!$B$3:$B$26,0),MATCH(BZ$1,'Team forecast'!$R$2:$BH$2,0))*($BX431)-(1-INDEX('Team forecast'!$R$3:$BH$26,MATCH($B431,'Team forecast'!$B$3:$B$26,0),MATCH(BZ$1,'Team forecast'!$R$2:$BH$2,0)))*(BY431+CH431)*0.01,-5000)</f>
        <v>-5000</v>
      </c>
      <c r="CA431" s="5">
        <f>MAX(INDEX('Team forecast'!$R$3:$BH$26,MATCH($B431,'Team forecast'!$B$3:$B$26,0),MATCH(CA$1,'Team forecast'!$R$2:$BH$2,0))*$BX431-(1-INDEX('Team forecast'!$R$3:$BH$26,MATCH($B431,'Team forecast'!$B$3:$B$26,0),MATCH(CA$1,'Team forecast'!$R$2:$BH$2,0)))*(BY431+BX431+CH431)*0.01,-5000)</f>
        <v>-5000</v>
      </c>
      <c r="CB431" s="5">
        <f>MAX(INDEX('Team forecast'!$R$3:$BH$26,MATCH($B431,'Team forecast'!$B$3:$B$26,0),MATCH(CB$1,'Team forecast'!$R$2:$BH$2,0))*$BX431-(1-INDEX('Team forecast'!$R$3:$BH$26,MATCH($B431,'Team forecast'!$B$3:$B$26,0),MATCH(CB$1,'Team forecast'!$R$2:$BH$2,0)))*(BY431+BX431*2+CH431)*0.01,0)</f>
        <v>0</v>
      </c>
      <c r="CC431" s="5">
        <v>0</v>
      </c>
      <c r="CD431" s="5">
        <f>+AK431+BD431*Cockpit!$C$3+BW431*Cockpit!$C$3^2+BZ431*Cockpit!$C$3^3+CA431*Cockpit!$C$3^4+CB431*Cockpit!$C$3^5+CC431*Cockpit!$C$3^6</f>
        <v>20540.5497480743</v>
      </c>
      <c r="CE431" s="5"/>
      <c r="CF431" s="5"/>
      <c r="CG431" s="5">
        <v>0</v>
      </c>
      <c r="CH431" s="5">
        <f t="shared" si="445"/>
        <v>2986000</v>
      </c>
      <c r="CI431" s="5">
        <f t="shared" si="446"/>
        <v>2986000</v>
      </c>
      <c r="CJ431" s="1">
        <f t="shared" si="447"/>
        <v>7.0000000000000001E-3</v>
      </c>
      <c r="CK431" s="5">
        <f>RANK(CD431,$CD$2:$CD$622)+COUNTIF($CD$2:$CD431,$CD431)-1</f>
        <v>309</v>
      </c>
      <c r="CL431" s="5">
        <f>RANK(CJ431,$CJ$2:$CJ$622)+COUNTIF($CJ$2:$CJ431,$CJ431)-1</f>
        <v>306</v>
      </c>
    </row>
    <row r="432" spans="1:90" x14ac:dyDescent="0.3">
      <c r="A432" t="str">
        <f>Players!P433</f>
        <v>Maciej Rybus</v>
      </c>
      <c r="B432" t="str">
        <f>Players!G433</f>
        <v>Poland</v>
      </c>
      <c r="C432" t="str">
        <f>Players!AB433</f>
        <v>Defense</v>
      </c>
      <c r="D432" s="1"/>
      <c r="F432" t="str">
        <f>IFERROR(INDEX(Lookup!B:B,MATCH(INDEX(Players!C:C,MATCH(E432,Players!A:A,0)),Lookup!D:D,0)),"")</f>
        <v/>
      </c>
      <c r="G432">
        <f>IF(Players!AC433=0,10000000,Players!AC433)</f>
        <v>2536000</v>
      </c>
      <c r="H432" s="16">
        <f>INDEX('Team forecast'!$B$2:$AO$26,MATCH('Master data'!$B432,'Team forecast'!$B$2:$B$26,0),MATCH('Master data'!H$1,'Team forecast'!$B$2:$AO$2,0))</f>
        <v>0.65640259726027606</v>
      </c>
      <c r="I432" s="16">
        <f>INDEX('Team forecast'!$B$2:$AO$26,MATCH('Master data'!$B432,'Team forecast'!$B$2:$B$26,0),MATCH('Master data'!I$1,'Team forecast'!$B$2:$AO$2,0))</f>
        <v>1.9979967794622602</v>
      </c>
      <c r="J432" s="16">
        <f>INDEX('Team forecast'!$B$2:$AO$26,MATCH('Master data'!$B432,'Team forecast'!$B$2:$B$26,0),MATCH('Master data'!J$1,'Team forecast'!$B$2:$AO$2,0))</f>
        <v>0.13560666137985719</v>
      </c>
      <c r="K432" s="16">
        <f>INDEX('Team forecast'!$B$2:$AO$26,MATCH('Master data'!$B432,'Team forecast'!$B$2:$B$26,0),MATCH('Master data'!K$1,'Team forecast'!$B$2:$AO$2,0))</f>
        <v>1.7487366904109645</v>
      </c>
      <c r="L432" s="16">
        <f>INDEX('Team forecast'!$B$2:$AO$26,MATCH('Master data'!$B432,'Team forecast'!$B$2:$B$26,0),MATCH('Master data'!L$1,'Team forecast'!$B$2:$AO$2,0))</f>
        <v>5.2271915743769402</v>
      </c>
      <c r="M432">
        <f>IF(Players!BC433=1,95,0)</f>
        <v>95</v>
      </c>
      <c r="N432" s="2">
        <f>Players!BN433</f>
        <v>0.12144804677540907</v>
      </c>
      <c r="O432" s="2">
        <f>Players!BO433</f>
        <v>0.154800974468006</v>
      </c>
      <c r="P432" s="2">
        <f>Players!BP433</f>
        <v>0.17789583801336056</v>
      </c>
      <c r="Q432" s="2">
        <f>Players!BQ433</f>
        <v>1.9616390584132521E-2</v>
      </c>
      <c r="R432" s="2">
        <f>Players!BR433</f>
        <v>0</v>
      </c>
      <c r="S432" s="2">
        <f t="shared" si="406"/>
        <v>0.65640259726027606</v>
      </c>
      <c r="T432" s="2">
        <f t="shared" si="407"/>
        <v>1.9979967794622602</v>
      </c>
      <c r="U432" s="16">
        <f>INDEX('Team forecast'!$B$2:$AO$26,MATCH('Master data'!$B432,'Team forecast'!$B$2:$B$26,0),MATCH('Master data'!U$1,'Team forecast'!$B$2:$AO$2,0))</f>
        <v>0.105471847739889</v>
      </c>
      <c r="V432" s="16">
        <f>INDEX('Team forecast'!$B$2:$AO$26,MATCH('Master data'!$B432,'Team forecast'!$B$2:$B$26,0),MATCH('Master data'!V$1,'Team forecast'!$B$2:$AO$2,0))</f>
        <v>0.1808088818398097</v>
      </c>
      <c r="W432" s="16">
        <f>INDEX('Team forecast'!$B$2:$AO$26,MATCH('Master data'!$B432,'Team forecast'!$B$2:$B$26,0),MATCH('Master data'!W$1,'Team forecast'!$B$2:$AO$2,0))</f>
        <v>0.71371927042030125</v>
      </c>
      <c r="X432" s="5">
        <f t="shared" si="408"/>
        <v>7000</v>
      </c>
      <c r="Y432" s="5">
        <f t="shared" si="409"/>
        <v>2636.796193497225</v>
      </c>
      <c r="Z432" s="5">
        <f t="shared" si="410"/>
        <v>904.04440919904846</v>
      </c>
      <c r="AA432" s="5">
        <f t="shared" si="411"/>
        <v>-10705.789056304518</v>
      </c>
      <c r="AB432" s="5">
        <f t="shared" si="412"/>
        <v>11957.822000334902</v>
      </c>
      <c r="AC432" s="5">
        <f t="shared" si="413"/>
        <v>5080.5880849610412</v>
      </c>
      <c r="AD432" s="5">
        <f t="shared" si="414"/>
        <v>3110.9297900536922</v>
      </c>
      <c r="AE432" s="5">
        <f t="shared" si="415"/>
        <v>6780.3330689928598</v>
      </c>
      <c r="AF432" s="5">
        <f t="shared" si="416"/>
        <v>0</v>
      </c>
      <c r="AG432" s="5">
        <f t="shared" si="417"/>
        <v>-392.32781168265041</v>
      </c>
      <c r="AH432" s="5">
        <f t="shared" si="418"/>
        <v>0</v>
      </c>
      <c r="AI432" s="5">
        <f t="shared" si="419"/>
        <v>6564.0259726027607</v>
      </c>
      <c r="AJ432" s="5">
        <f t="shared" si="420"/>
        <v>-15983.974235698081</v>
      </c>
      <c r="AK432" s="5">
        <f>IFERROR(SUM(X432:AJ432),-5000)*((Cockpit!$C$3)^0)</f>
        <v>16952.448415956278</v>
      </c>
      <c r="AL432" s="16">
        <f>INDEX('Team forecast'!$B$2:$AO$26,MATCH('Master data'!$B432,'Team forecast'!$B$2:$B$26,0),MATCH('Master data'!AL$1,'Team forecast'!$B$2:$AO$2,0))</f>
        <v>1.2414750087215167</v>
      </c>
      <c r="AM432" s="16">
        <f>INDEX('Team forecast'!$B$2:$AO$26,MATCH('Master data'!$B432,'Team forecast'!$B$2:$B$26,0),MATCH('Master data'!AM$1,'Team forecast'!$B$2:$AO$2,0))</f>
        <v>1.2865954440019862</v>
      </c>
      <c r="AN432" s="16">
        <f>INDEX('Team forecast'!$B$2:$AO$26,MATCH('Master data'!$B432,'Team forecast'!$B$2:$B$26,0),MATCH('Master data'!AN$1,'Team forecast'!$B$2:$AO$2,0))</f>
        <v>0.27620955502944211</v>
      </c>
      <c r="AO432" s="16">
        <f>INDEX('Team forecast'!$B$2:$AO$26,MATCH('Master data'!$B432,'Team forecast'!$B$2:$B$26,0),MATCH('Master data'!AO$1,'Team forecast'!$B$2:$AO$2,0))</f>
        <v>3.3074410537695367</v>
      </c>
      <c r="AP432" s="16">
        <f>INDEX('Team forecast'!$B$2:$AO$26,MATCH('Master data'!$B432,'Team forecast'!$B$2:$B$26,0),MATCH('Master data'!AP$1,'Team forecast'!$B$2:$AO$2,0))</f>
        <v>3.3660118643078989</v>
      </c>
      <c r="AQ432" s="5">
        <f t="shared" si="421"/>
        <v>7000</v>
      </c>
      <c r="AR432" s="5">
        <f>INDEX('Team forecast'!$B$2:$AO$26,MATCH('Master data'!$B432,'Team forecast'!$B$2:$B$26,0),MATCH('Master data'!AR$1,'Team forecast'!$B$2:$AO$2,0))*IF(X432&gt;0,25000,0)</f>
        <v>8384.9329205366375</v>
      </c>
      <c r="AS432" s="16">
        <f>INDEX('Team forecast'!$B$2:$AO$26,MATCH('Master data'!$B432,'Team forecast'!$B$2:$B$26,0),MATCH('Master data'!AS$1,'Team forecast'!$B$2:$AO$2,0))*IF(X432&gt;0,5000,0)</f>
        <v>1444.7884416924664</v>
      </c>
      <c r="AT432" s="16">
        <f>INDEX('Team forecast'!$B$2:$AO$26,MATCH('Master data'!$B432,'Team forecast'!$B$2:$B$26,0),MATCH('Master data'!AT$1,'Team forecast'!$B$2:$AO$2,0))*IF(X432&gt;0,-15000,0)</f>
        <v>-5634.6749226006195</v>
      </c>
      <c r="AU432" s="5">
        <f t="shared" si="422"/>
        <v>22616.20723945682</v>
      </c>
      <c r="AV432" s="5">
        <f t="shared" si="423"/>
        <v>9609.0770563883525</v>
      </c>
      <c r="AW432" s="5">
        <f t="shared" si="424"/>
        <v>5883.7999794012412</v>
      </c>
      <c r="AX432" s="5">
        <f t="shared" si="425"/>
        <v>13810.477751472106</v>
      </c>
      <c r="AY432" s="5">
        <f t="shared" si="426"/>
        <v>0</v>
      </c>
      <c r="AZ432" s="5">
        <f t="shared" si="427"/>
        <v>-392.32781168265041</v>
      </c>
      <c r="BA432" s="5">
        <f t="shared" si="428"/>
        <v>0</v>
      </c>
      <c r="BB432" s="5">
        <f t="shared" si="429"/>
        <v>12414.750087215167</v>
      </c>
      <c r="BC432" s="5">
        <f t="shared" si="430"/>
        <v>-10292.763552015889</v>
      </c>
      <c r="BD432" s="5">
        <f t="shared" si="431"/>
        <v>64844.26718986364</v>
      </c>
      <c r="BE432" s="16">
        <f>INDEX('Team forecast'!$B$2:$AO$26,MATCH('Master data'!$B432,'Team forecast'!$B$2:$B$26,0),MATCH('Master data'!BE$1,'Team forecast'!$B$2:$AO$2,0))</f>
        <v>0</v>
      </c>
      <c r="BF432" s="16">
        <f>INDEX('Team forecast'!$B$2:$AO$26,MATCH('Master data'!$B432,'Team forecast'!$B$2:$B$26,0),MATCH('Master data'!BF$1,'Team forecast'!$B$2:$AO$2,0))</f>
        <v>0</v>
      </c>
      <c r="BG432" s="16">
        <f>INDEX('Team forecast'!$B$2:$AO$26,MATCH('Master data'!$B432,'Team forecast'!$B$2:$B$26,0),MATCH('Master data'!BG$1,'Team forecast'!$B$2:$AO$2,0))</f>
        <v>0</v>
      </c>
      <c r="BH432" s="16">
        <f>INDEX('Team forecast'!$B$2:$AO$26,MATCH('Master data'!$B432,'Team forecast'!$B$2:$B$26,0),MATCH('Master data'!BH$1,'Team forecast'!$B$2:$AO$2,0))</f>
        <v>0</v>
      </c>
      <c r="BI432" s="16">
        <f>INDEX('Team forecast'!$B$2:$AO$26,MATCH('Master data'!$B432,'Team forecast'!$B$2:$B$26,0),MATCH('Master data'!BI$1,'Team forecast'!$B$2:$AO$2,0))</f>
        <v>0</v>
      </c>
      <c r="BJ432" s="5">
        <f t="shared" si="432"/>
        <v>7000</v>
      </c>
      <c r="BK432" s="5">
        <f>INDEX('Team forecast'!$R$3:$BH$26,MATCH($B432,'Team forecast'!$B$3:$B$26,0),MATCH(BK$1,'Team forecast'!$R$2:$BH$2,0))*IF($X432&gt;0,25000,0)</f>
        <v>0</v>
      </c>
      <c r="BL432" s="5">
        <f>INDEX('Team forecast'!$R$3:$BH$26,MATCH($B432,'Team forecast'!$B$3:$B$26,0),MATCH(BL$1,'Team forecast'!$R$2:$BH$2,0))*IF($X432&gt;0,5000,0)</f>
        <v>0</v>
      </c>
      <c r="BM432" s="5">
        <f>INDEX('Team forecast'!$R$3:$BH$26,MATCH($B432,'Team forecast'!$B$3:$B$26,0),MATCH(BM$1,'Team forecast'!$R$2:$BH$2,0))*IF($X432&gt;0,-15000,0)</f>
        <v>0</v>
      </c>
      <c r="BN432" s="5">
        <f t="shared" si="433"/>
        <v>0</v>
      </c>
      <c r="BO432" s="5">
        <f t="shared" si="434"/>
        <v>0</v>
      </c>
      <c r="BP432" s="5">
        <f t="shared" si="435"/>
        <v>0</v>
      </c>
      <c r="BQ432" s="5">
        <f t="shared" si="436"/>
        <v>0</v>
      </c>
      <c r="BR432" s="5">
        <f t="shared" si="437"/>
        <v>0</v>
      </c>
      <c r="BS432" s="5">
        <f t="shared" si="438"/>
        <v>-392.32781168265041</v>
      </c>
      <c r="BT432" s="5">
        <f t="shared" si="439"/>
        <v>0</v>
      </c>
      <c r="BU432" s="5">
        <f t="shared" si="440"/>
        <v>0</v>
      </c>
      <c r="BV432" s="5">
        <f t="shared" si="441"/>
        <v>0</v>
      </c>
      <c r="BW432" s="5">
        <f t="shared" si="442"/>
        <v>0</v>
      </c>
      <c r="BX432" s="5">
        <f t="shared" si="443"/>
        <v>40898.357802909959</v>
      </c>
      <c r="BY432" s="5">
        <f t="shared" si="444"/>
        <v>122695.07340872988</v>
      </c>
      <c r="BZ432" s="5">
        <f>MAX(INDEX('Team forecast'!$R$3:$BH$26,MATCH($B432,'Team forecast'!$B$3:$B$26,0),MATCH(BZ$1,'Team forecast'!$R$2:$BH$2,0))*($BX432)-(1-INDEX('Team forecast'!$R$3:$BH$26,MATCH($B432,'Team forecast'!$B$3:$B$26,0),MATCH(BZ$1,'Team forecast'!$R$2:$BH$2,0)))*(BY432+CH432)*0.01,-5000)</f>
        <v>-5000</v>
      </c>
      <c r="CA432" s="5">
        <f>MAX(INDEX('Team forecast'!$R$3:$BH$26,MATCH($B432,'Team forecast'!$B$3:$B$26,0),MATCH(CA$1,'Team forecast'!$R$2:$BH$2,0))*$BX432-(1-INDEX('Team forecast'!$R$3:$BH$26,MATCH($B432,'Team forecast'!$B$3:$B$26,0),MATCH(CA$1,'Team forecast'!$R$2:$BH$2,0)))*(BY432+BX432+CH432)*0.01,-5000)</f>
        <v>-5000</v>
      </c>
      <c r="CB432" s="5">
        <f>MAX(INDEX('Team forecast'!$R$3:$BH$26,MATCH($B432,'Team forecast'!$B$3:$B$26,0),MATCH(CB$1,'Team forecast'!$R$2:$BH$2,0))*$BX432-(1-INDEX('Team forecast'!$R$3:$BH$26,MATCH($B432,'Team forecast'!$B$3:$B$26,0),MATCH(CB$1,'Team forecast'!$R$2:$BH$2,0)))*(BY432+BX432*2+CH432)*0.01,0)</f>
        <v>0</v>
      </c>
      <c r="CC432" s="5">
        <v>0</v>
      </c>
      <c r="CD432" s="5">
        <f>+AK432+BD432*Cockpit!$C$3+BW432*Cockpit!$C$3^2+BZ432*Cockpit!$C$3^3+CA432*Cockpit!$C$3^4+CB432*Cockpit!$C$3^5+CC432*Cockpit!$C$3^6</f>
        <v>57712.82407339623</v>
      </c>
      <c r="CE432" s="5"/>
      <c r="CF432" s="5"/>
      <c r="CG432" s="5">
        <v>0</v>
      </c>
      <c r="CH432" s="5">
        <f t="shared" si="445"/>
        <v>2536000</v>
      </c>
      <c r="CI432" s="5">
        <f t="shared" si="446"/>
        <v>2536000</v>
      </c>
      <c r="CJ432" s="1">
        <f t="shared" si="447"/>
        <v>2.3E-2</v>
      </c>
      <c r="CK432" s="5">
        <f>RANK(CD432,$CD$2:$CD$622)+COUNTIF($CD$2:$CD432,$CD432)-1</f>
        <v>159</v>
      </c>
      <c r="CL432" s="5">
        <f>RANK(CJ432,$CJ$2:$CJ$622)+COUNTIF($CJ$2:$CJ432,$CJ432)-1</f>
        <v>105</v>
      </c>
    </row>
    <row r="433" spans="1:90" x14ac:dyDescent="0.3">
      <c r="A433" t="str">
        <f>Players!P434</f>
        <v>Jan Bednarek</v>
      </c>
      <c r="B433" t="str">
        <f>Players!G434</f>
        <v>Poland</v>
      </c>
      <c r="C433" t="str">
        <f>Players!AB434</f>
        <v>Defense</v>
      </c>
      <c r="D433" s="1"/>
      <c r="F433" t="str">
        <f>IFERROR(INDEX(Lookup!B:B,MATCH(INDEX(Players!C:C,MATCH(E433,Players!A:A,0)),Lookup!D:D,0)),"")</f>
        <v/>
      </c>
      <c r="G433">
        <f>IF(Players!AC434=0,10000000,Players!AC434)</f>
        <v>2996000</v>
      </c>
      <c r="H433" s="16">
        <f>INDEX('Team forecast'!$B$2:$AO$26,MATCH('Master data'!$B433,'Team forecast'!$B$2:$B$26,0),MATCH('Master data'!H$1,'Team forecast'!$B$2:$AO$2,0))</f>
        <v>0.65640259726027606</v>
      </c>
      <c r="I433" s="16">
        <f>INDEX('Team forecast'!$B$2:$AO$26,MATCH('Master data'!$B433,'Team forecast'!$B$2:$B$26,0),MATCH('Master data'!I$1,'Team forecast'!$B$2:$AO$2,0))</f>
        <v>1.9979967794622602</v>
      </c>
      <c r="J433" s="16">
        <f>INDEX('Team forecast'!$B$2:$AO$26,MATCH('Master data'!$B433,'Team forecast'!$B$2:$B$26,0),MATCH('Master data'!J$1,'Team forecast'!$B$2:$AO$2,0))</f>
        <v>0.13560666137985719</v>
      </c>
      <c r="K433" s="16">
        <f>INDEX('Team forecast'!$B$2:$AO$26,MATCH('Master data'!$B433,'Team forecast'!$B$2:$B$26,0),MATCH('Master data'!K$1,'Team forecast'!$B$2:$AO$2,0))</f>
        <v>1.7487366904109645</v>
      </c>
      <c r="L433" s="16">
        <f>INDEX('Team forecast'!$B$2:$AO$26,MATCH('Master data'!$B433,'Team forecast'!$B$2:$B$26,0),MATCH('Master data'!L$1,'Team forecast'!$B$2:$AO$2,0))</f>
        <v>5.2271915743769402</v>
      </c>
      <c r="M433">
        <f>IF(Players!BC434=1,95,0)</f>
        <v>95</v>
      </c>
      <c r="N433" s="2">
        <f>Players!BN434</f>
        <v>1.6168538295192839E-2</v>
      </c>
      <c r="O433" s="2">
        <f>Players!BO434</f>
        <v>2.5891352899729287E-2</v>
      </c>
      <c r="P433" s="2">
        <f>Players!BP434</f>
        <v>3.158411240781548E-2</v>
      </c>
      <c r="Q433" s="2">
        <f>Players!BQ434</f>
        <v>0.18255723960012898</v>
      </c>
      <c r="R433" s="2">
        <f>Players!BR434</f>
        <v>2.9022895840051594E-2</v>
      </c>
      <c r="S433" s="2">
        <f t="shared" si="406"/>
        <v>0.65640259726027606</v>
      </c>
      <c r="T433" s="2">
        <f t="shared" si="407"/>
        <v>1.9979967794622602</v>
      </c>
      <c r="U433" s="16">
        <f>INDEX('Team forecast'!$B$2:$AO$26,MATCH('Master data'!$B433,'Team forecast'!$B$2:$B$26,0),MATCH('Master data'!U$1,'Team forecast'!$B$2:$AO$2,0))</f>
        <v>0.105471847739889</v>
      </c>
      <c r="V433" s="16">
        <f>INDEX('Team forecast'!$B$2:$AO$26,MATCH('Master data'!$B433,'Team forecast'!$B$2:$B$26,0),MATCH('Master data'!V$1,'Team forecast'!$B$2:$AO$2,0))</f>
        <v>0.1808088818398097</v>
      </c>
      <c r="W433" s="16">
        <f>INDEX('Team forecast'!$B$2:$AO$26,MATCH('Master data'!$B433,'Team forecast'!$B$2:$B$26,0),MATCH('Master data'!W$1,'Team forecast'!$B$2:$AO$2,0))</f>
        <v>0.71371927042030125</v>
      </c>
      <c r="X433" s="5">
        <f t="shared" si="408"/>
        <v>7000</v>
      </c>
      <c r="Y433" s="5">
        <f t="shared" si="409"/>
        <v>2636.796193497225</v>
      </c>
      <c r="Z433" s="5">
        <f t="shared" si="410"/>
        <v>904.04440919904846</v>
      </c>
      <c r="AA433" s="5">
        <f t="shared" si="411"/>
        <v>-10705.789056304518</v>
      </c>
      <c r="AB433" s="5">
        <f t="shared" si="412"/>
        <v>1591.9605796300223</v>
      </c>
      <c r="AC433" s="5">
        <f t="shared" si="413"/>
        <v>849.75756449823416</v>
      </c>
      <c r="AD433" s="5">
        <f t="shared" si="414"/>
        <v>552.32296201611121</v>
      </c>
      <c r="AE433" s="5">
        <f t="shared" si="415"/>
        <v>6780.3330689928598</v>
      </c>
      <c r="AF433" s="5">
        <f t="shared" si="416"/>
        <v>0</v>
      </c>
      <c r="AG433" s="5">
        <f t="shared" si="417"/>
        <v>-3651.1447920025798</v>
      </c>
      <c r="AH433" s="5">
        <f t="shared" si="418"/>
        <v>-1451.1447920025796</v>
      </c>
      <c r="AI433" s="5">
        <f t="shared" si="419"/>
        <v>6564.0259726027607</v>
      </c>
      <c r="AJ433" s="5">
        <f t="shared" si="420"/>
        <v>-15983.974235698081</v>
      </c>
      <c r="AK433" s="5">
        <f>IFERROR(SUM(X433:AJ433),-5000)*((Cockpit!$C$3)^0)</f>
        <v>-4912.8121255714977</v>
      </c>
      <c r="AL433" s="16">
        <f>INDEX('Team forecast'!$B$2:$AO$26,MATCH('Master data'!$B433,'Team forecast'!$B$2:$B$26,0),MATCH('Master data'!AL$1,'Team forecast'!$B$2:$AO$2,0))</f>
        <v>1.2414750087215167</v>
      </c>
      <c r="AM433" s="16">
        <f>INDEX('Team forecast'!$B$2:$AO$26,MATCH('Master data'!$B433,'Team forecast'!$B$2:$B$26,0),MATCH('Master data'!AM$1,'Team forecast'!$B$2:$AO$2,0))</f>
        <v>1.2865954440019862</v>
      </c>
      <c r="AN433" s="16">
        <f>INDEX('Team forecast'!$B$2:$AO$26,MATCH('Master data'!$B433,'Team forecast'!$B$2:$B$26,0),MATCH('Master data'!AN$1,'Team forecast'!$B$2:$AO$2,0))</f>
        <v>0.27620955502944211</v>
      </c>
      <c r="AO433" s="16">
        <f>INDEX('Team forecast'!$B$2:$AO$26,MATCH('Master data'!$B433,'Team forecast'!$B$2:$B$26,0),MATCH('Master data'!AO$1,'Team forecast'!$B$2:$AO$2,0))</f>
        <v>3.3074410537695367</v>
      </c>
      <c r="AP433" s="16">
        <f>INDEX('Team forecast'!$B$2:$AO$26,MATCH('Master data'!$B433,'Team forecast'!$B$2:$B$26,0),MATCH('Master data'!AP$1,'Team forecast'!$B$2:$AO$2,0))</f>
        <v>3.3660118643078989</v>
      </c>
      <c r="AQ433" s="5">
        <f t="shared" si="421"/>
        <v>7000</v>
      </c>
      <c r="AR433" s="5">
        <f>INDEX('Team forecast'!$B$2:$AO$26,MATCH('Master data'!$B433,'Team forecast'!$B$2:$B$26,0),MATCH('Master data'!AR$1,'Team forecast'!$B$2:$AO$2,0))*IF(X433&gt;0,25000,0)</f>
        <v>8384.9329205366375</v>
      </c>
      <c r="AS433" s="16">
        <f>INDEX('Team forecast'!$B$2:$AO$26,MATCH('Master data'!$B433,'Team forecast'!$B$2:$B$26,0),MATCH('Master data'!AS$1,'Team forecast'!$B$2:$AO$2,0))*IF(X433&gt;0,5000,0)</f>
        <v>1444.7884416924664</v>
      </c>
      <c r="AT433" s="16">
        <f>INDEX('Team forecast'!$B$2:$AO$26,MATCH('Master data'!$B433,'Team forecast'!$B$2:$B$26,0),MATCH('Master data'!AT$1,'Team forecast'!$B$2:$AO$2,0))*IF(X433&gt;0,-15000,0)</f>
        <v>-5634.6749226006195</v>
      </c>
      <c r="AU433" s="5">
        <f t="shared" si="422"/>
        <v>3010.9254331558059</v>
      </c>
      <c r="AV433" s="5">
        <f t="shared" si="423"/>
        <v>1607.1733783501641</v>
      </c>
      <c r="AW433" s="5">
        <f t="shared" si="424"/>
        <v>1044.6259002448073</v>
      </c>
      <c r="AX433" s="5">
        <f t="shared" si="425"/>
        <v>13810.477751472106</v>
      </c>
      <c r="AY433" s="5">
        <f t="shared" si="426"/>
        <v>0</v>
      </c>
      <c r="AZ433" s="5">
        <f t="shared" si="427"/>
        <v>-3651.1447920025798</v>
      </c>
      <c r="BA433" s="5">
        <f t="shared" si="428"/>
        <v>-1451.1447920025796</v>
      </c>
      <c r="BB433" s="5">
        <f t="shared" si="429"/>
        <v>12414.750087215167</v>
      </c>
      <c r="BC433" s="5">
        <f t="shared" si="430"/>
        <v>-10292.763552015889</v>
      </c>
      <c r="BD433" s="5">
        <f t="shared" si="431"/>
        <v>27687.945854045494</v>
      </c>
      <c r="BE433" s="16">
        <f>INDEX('Team forecast'!$B$2:$AO$26,MATCH('Master data'!$B433,'Team forecast'!$B$2:$B$26,0),MATCH('Master data'!BE$1,'Team forecast'!$B$2:$AO$2,0))</f>
        <v>0</v>
      </c>
      <c r="BF433" s="16">
        <f>INDEX('Team forecast'!$B$2:$AO$26,MATCH('Master data'!$B433,'Team forecast'!$B$2:$B$26,0),MATCH('Master data'!BF$1,'Team forecast'!$B$2:$AO$2,0))</f>
        <v>0</v>
      </c>
      <c r="BG433" s="16">
        <f>INDEX('Team forecast'!$B$2:$AO$26,MATCH('Master data'!$B433,'Team forecast'!$B$2:$B$26,0),MATCH('Master data'!BG$1,'Team forecast'!$B$2:$AO$2,0))</f>
        <v>0</v>
      </c>
      <c r="BH433" s="16">
        <f>INDEX('Team forecast'!$B$2:$AO$26,MATCH('Master data'!$B433,'Team forecast'!$B$2:$B$26,0),MATCH('Master data'!BH$1,'Team forecast'!$B$2:$AO$2,0))</f>
        <v>0</v>
      </c>
      <c r="BI433" s="16">
        <f>INDEX('Team forecast'!$B$2:$AO$26,MATCH('Master data'!$B433,'Team forecast'!$B$2:$B$26,0),MATCH('Master data'!BI$1,'Team forecast'!$B$2:$AO$2,0))</f>
        <v>0</v>
      </c>
      <c r="BJ433" s="5">
        <f t="shared" si="432"/>
        <v>7000</v>
      </c>
      <c r="BK433" s="5">
        <f>INDEX('Team forecast'!$R$3:$BH$26,MATCH($B433,'Team forecast'!$B$3:$B$26,0),MATCH(BK$1,'Team forecast'!$R$2:$BH$2,0))*IF($X433&gt;0,25000,0)</f>
        <v>0</v>
      </c>
      <c r="BL433" s="5">
        <f>INDEX('Team forecast'!$R$3:$BH$26,MATCH($B433,'Team forecast'!$B$3:$B$26,0),MATCH(BL$1,'Team forecast'!$R$2:$BH$2,0))*IF($X433&gt;0,5000,0)</f>
        <v>0</v>
      </c>
      <c r="BM433" s="5">
        <f>INDEX('Team forecast'!$R$3:$BH$26,MATCH($B433,'Team forecast'!$B$3:$B$26,0),MATCH(BM$1,'Team forecast'!$R$2:$BH$2,0))*IF($X433&gt;0,-15000,0)</f>
        <v>0</v>
      </c>
      <c r="BN433" s="5">
        <f t="shared" si="433"/>
        <v>0</v>
      </c>
      <c r="BO433" s="5">
        <f t="shared" si="434"/>
        <v>0</v>
      </c>
      <c r="BP433" s="5">
        <f t="shared" si="435"/>
        <v>0</v>
      </c>
      <c r="BQ433" s="5">
        <f t="shared" si="436"/>
        <v>0</v>
      </c>
      <c r="BR433" s="5">
        <f t="shared" si="437"/>
        <v>0</v>
      </c>
      <c r="BS433" s="5">
        <f t="shared" si="438"/>
        <v>-3651.1447920025798</v>
      </c>
      <c r="BT433" s="5">
        <f t="shared" si="439"/>
        <v>-1451.1447920025796</v>
      </c>
      <c r="BU433" s="5">
        <f t="shared" si="440"/>
        <v>0</v>
      </c>
      <c r="BV433" s="5">
        <f t="shared" si="441"/>
        <v>0</v>
      </c>
      <c r="BW433" s="5">
        <f t="shared" si="442"/>
        <v>0</v>
      </c>
      <c r="BX433" s="5">
        <f t="shared" si="443"/>
        <v>11387.566864236998</v>
      </c>
      <c r="BY433" s="5">
        <f t="shared" si="444"/>
        <v>34162.700592710993</v>
      </c>
      <c r="BZ433" s="5">
        <f>MAX(INDEX('Team forecast'!$R$3:$BH$26,MATCH($B433,'Team forecast'!$B$3:$B$26,0),MATCH(BZ$1,'Team forecast'!$R$2:$BH$2,0))*($BX433)-(1-INDEX('Team forecast'!$R$3:$BH$26,MATCH($B433,'Team forecast'!$B$3:$B$26,0),MATCH(BZ$1,'Team forecast'!$R$2:$BH$2,0)))*(BY433+CH433)*0.01,-5000)</f>
        <v>-5000</v>
      </c>
      <c r="CA433" s="5">
        <f>MAX(INDEX('Team forecast'!$R$3:$BH$26,MATCH($B433,'Team forecast'!$B$3:$B$26,0),MATCH(CA$1,'Team forecast'!$R$2:$BH$2,0))*$BX433-(1-INDEX('Team forecast'!$R$3:$BH$26,MATCH($B433,'Team forecast'!$B$3:$B$26,0),MATCH(CA$1,'Team forecast'!$R$2:$BH$2,0)))*(BY433+BX433+CH433)*0.01,-5000)</f>
        <v>-5000</v>
      </c>
      <c r="CB433" s="5">
        <f>MAX(INDEX('Team forecast'!$R$3:$BH$26,MATCH($B433,'Team forecast'!$B$3:$B$26,0),MATCH(CB$1,'Team forecast'!$R$2:$BH$2,0))*$BX433-(1-INDEX('Team forecast'!$R$3:$BH$26,MATCH($B433,'Team forecast'!$B$3:$B$26,0),MATCH(CB$1,'Team forecast'!$R$2:$BH$2,0)))*(BY433+BX433*2+CH433)*0.01,0)</f>
        <v>0</v>
      </c>
      <c r="CC433" s="5">
        <v>0</v>
      </c>
      <c r="CD433" s="5">
        <f>+AK433+BD433*Cockpit!$C$3+BW433*Cockpit!$C$3^2+BZ433*Cockpit!$C$3^3+CA433*Cockpit!$C$3^4+CB433*Cockpit!$C$3^5+CC433*Cockpit!$C$3^6</f>
        <v>11076.682641323026</v>
      </c>
      <c r="CE433" s="5"/>
      <c r="CF433" s="5"/>
      <c r="CG433" s="5">
        <v>0</v>
      </c>
      <c r="CH433" s="5">
        <f t="shared" si="445"/>
        <v>2996000</v>
      </c>
      <c r="CI433" s="5">
        <f t="shared" si="446"/>
        <v>2996000</v>
      </c>
      <c r="CJ433" s="1">
        <f t="shared" si="447"/>
        <v>4.0000000000000001E-3</v>
      </c>
      <c r="CK433" s="5">
        <f>RANK(CD433,$CD$2:$CD$622)+COUNTIF($CD$2:$CD433,$CD433)-1</f>
        <v>338</v>
      </c>
      <c r="CL433" s="5">
        <f>RANK(CJ433,$CJ$2:$CJ$622)+COUNTIF($CJ$2:$CJ433,$CJ433)-1</f>
        <v>341</v>
      </c>
    </row>
    <row r="434" spans="1:90" x14ac:dyDescent="0.3">
      <c r="A434" t="str">
        <f>Players!P435</f>
        <v>Bartosz Bereszynski</v>
      </c>
      <c r="B434" t="str">
        <f>Players!G435</f>
        <v>Poland</v>
      </c>
      <c r="C434" t="str">
        <f>Players!AB435</f>
        <v>Defense</v>
      </c>
      <c r="D434" s="1"/>
      <c r="F434" t="str">
        <f>IFERROR(INDEX(Lookup!B:B,MATCH(INDEX(Players!C:C,MATCH(E434,Players!A:A,0)),Lookup!D:D,0)),"")</f>
        <v/>
      </c>
      <c r="G434">
        <f>IF(Players!AC435=0,10000000,Players!AC435)</f>
        <v>2986000</v>
      </c>
      <c r="H434" s="16">
        <f>INDEX('Team forecast'!$B$2:$AO$26,MATCH('Master data'!$B434,'Team forecast'!$B$2:$B$26,0),MATCH('Master data'!H$1,'Team forecast'!$B$2:$AO$2,0))</f>
        <v>0.65640259726027606</v>
      </c>
      <c r="I434" s="16">
        <f>INDEX('Team forecast'!$B$2:$AO$26,MATCH('Master data'!$B434,'Team forecast'!$B$2:$B$26,0),MATCH('Master data'!I$1,'Team forecast'!$B$2:$AO$2,0))</f>
        <v>1.9979967794622602</v>
      </c>
      <c r="J434" s="16">
        <f>INDEX('Team forecast'!$B$2:$AO$26,MATCH('Master data'!$B434,'Team forecast'!$B$2:$B$26,0),MATCH('Master data'!J$1,'Team forecast'!$B$2:$AO$2,0))</f>
        <v>0.13560666137985719</v>
      </c>
      <c r="K434" s="16">
        <f>INDEX('Team forecast'!$B$2:$AO$26,MATCH('Master data'!$B434,'Team forecast'!$B$2:$B$26,0),MATCH('Master data'!K$1,'Team forecast'!$B$2:$AO$2,0))</f>
        <v>1.7487366904109645</v>
      </c>
      <c r="L434" s="16">
        <f>INDEX('Team forecast'!$B$2:$AO$26,MATCH('Master data'!$B434,'Team forecast'!$B$2:$B$26,0),MATCH('Master data'!L$1,'Team forecast'!$B$2:$AO$2,0))</f>
        <v>5.2271915743769402</v>
      </c>
      <c r="M434">
        <f>IF(Players!BC435=1,95,0)</f>
        <v>95</v>
      </c>
      <c r="N434" s="2">
        <f>Players!BN435</f>
        <v>2.5018190748283136E-2</v>
      </c>
      <c r="O434" s="2">
        <f>Players!BO435</f>
        <v>2.3107441442196727E-2</v>
      </c>
      <c r="P434" s="2">
        <f>Players!BP435</f>
        <v>6.2614967764119548E-3</v>
      </c>
      <c r="Q434" s="2">
        <f>Players!BQ435</f>
        <v>0.19952243958573074</v>
      </c>
      <c r="R434" s="2">
        <f>Players!BR435</f>
        <v>0</v>
      </c>
      <c r="S434" s="2">
        <f t="shared" si="406"/>
        <v>0.65640259726027606</v>
      </c>
      <c r="T434" s="2">
        <f t="shared" si="407"/>
        <v>1.9979967794622602</v>
      </c>
      <c r="U434" s="16">
        <f>INDEX('Team forecast'!$B$2:$AO$26,MATCH('Master data'!$B434,'Team forecast'!$B$2:$B$26,0),MATCH('Master data'!U$1,'Team forecast'!$B$2:$AO$2,0))</f>
        <v>0.105471847739889</v>
      </c>
      <c r="V434" s="16">
        <f>INDEX('Team forecast'!$B$2:$AO$26,MATCH('Master data'!$B434,'Team forecast'!$B$2:$B$26,0),MATCH('Master data'!V$1,'Team forecast'!$B$2:$AO$2,0))</f>
        <v>0.1808088818398097</v>
      </c>
      <c r="W434" s="16">
        <f>INDEX('Team forecast'!$B$2:$AO$26,MATCH('Master data'!$B434,'Team forecast'!$B$2:$B$26,0),MATCH('Master data'!W$1,'Team forecast'!$B$2:$AO$2,0))</f>
        <v>0.71371927042030125</v>
      </c>
      <c r="X434" s="5">
        <f t="shared" si="408"/>
        <v>7000</v>
      </c>
      <c r="Y434" s="5">
        <f t="shared" si="409"/>
        <v>2636.796193497225</v>
      </c>
      <c r="Z434" s="5">
        <f t="shared" si="410"/>
        <v>904.04440919904846</v>
      </c>
      <c r="AA434" s="5">
        <f t="shared" si="411"/>
        <v>-10705.789056304518</v>
      </c>
      <c r="AB434" s="5">
        <f t="shared" si="412"/>
        <v>2463.3008078889088</v>
      </c>
      <c r="AC434" s="5">
        <f t="shared" si="413"/>
        <v>758.38922893488359</v>
      </c>
      <c r="AD434" s="5">
        <f t="shared" si="414"/>
        <v>109.49709149801564</v>
      </c>
      <c r="AE434" s="5">
        <f t="shared" si="415"/>
        <v>6780.3330689928598</v>
      </c>
      <c r="AF434" s="5">
        <f t="shared" si="416"/>
        <v>0</v>
      </c>
      <c r="AG434" s="5">
        <f t="shared" si="417"/>
        <v>-3990.4487917146148</v>
      </c>
      <c r="AH434" s="5">
        <f t="shared" si="418"/>
        <v>0</v>
      </c>
      <c r="AI434" s="5">
        <f t="shared" si="419"/>
        <v>6564.0259726027607</v>
      </c>
      <c r="AJ434" s="5">
        <f t="shared" si="420"/>
        <v>-15983.974235698081</v>
      </c>
      <c r="AK434" s="5">
        <f>IFERROR(SUM(X434:AJ434),-5000)*((Cockpit!$C$3)^0)</f>
        <v>-3463.8253111035101</v>
      </c>
      <c r="AL434" s="16">
        <f>INDEX('Team forecast'!$B$2:$AO$26,MATCH('Master data'!$B434,'Team forecast'!$B$2:$B$26,0),MATCH('Master data'!AL$1,'Team forecast'!$B$2:$AO$2,0))</f>
        <v>1.2414750087215167</v>
      </c>
      <c r="AM434" s="16">
        <f>INDEX('Team forecast'!$B$2:$AO$26,MATCH('Master data'!$B434,'Team forecast'!$B$2:$B$26,0),MATCH('Master data'!AM$1,'Team forecast'!$B$2:$AO$2,0))</f>
        <v>1.2865954440019862</v>
      </c>
      <c r="AN434" s="16">
        <f>INDEX('Team forecast'!$B$2:$AO$26,MATCH('Master data'!$B434,'Team forecast'!$B$2:$B$26,0),MATCH('Master data'!AN$1,'Team forecast'!$B$2:$AO$2,0))</f>
        <v>0.27620955502944211</v>
      </c>
      <c r="AO434" s="16">
        <f>INDEX('Team forecast'!$B$2:$AO$26,MATCH('Master data'!$B434,'Team forecast'!$B$2:$B$26,0),MATCH('Master data'!AO$1,'Team forecast'!$B$2:$AO$2,0))</f>
        <v>3.3074410537695367</v>
      </c>
      <c r="AP434" s="16">
        <f>INDEX('Team forecast'!$B$2:$AO$26,MATCH('Master data'!$B434,'Team forecast'!$B$2:$B$26,0),MATCH('Master data'!AP$1,'Team forecast'!$B$2:$AO$2,0))</f>
        <v>3.3660118643078989</v>
      </c>
      <c r="AQ434" s="5">
        <f t="shared" si="421"/>
        <v>7000</v>
      </c>
      <c r="AR434" s="5">
        <f>INDEX('Team forecast'!$B$2:$AO$26,MATCH('Master data'!$B434,'Team forecast'!$B$2:$B$26,0),MATCH('Master data'!AR$1,'Team forecast'!$B$2:$AO$2,0))*IF(X434&gt;0,25000,0)</f>
        <v>8384.9329205366375</v>
      </c>
      <c r="AS434" s="16">
        <f>INDEX('Team forecast'!$B$2:$AO$26,MATCH('Master data'!$B434,'Team forecast'!$B$2:$B$26,0),MATCH('Master data'!AS$1,'Team forecast'!$B$2:$AO$2,0))*IF(X434&gt;0,5000,0)</f>
        <v>1444.7884416924664</v>
      </c>
      <c r="AT434" s="16">
        <f>INDEX('Team forecast'!$B$2:$AO$26,MATCH('Master data'!$B434,'Team forecast'!$B$2:$B$26,0),MATCH('Master data'!AT$1,'Team forecast'!$B$2:$AO$2,0))*IF(X434&gt;0,-15000,0)</f>
        <v>-5634.6749226006195</v>
      </c>
      <c r="AU434" s="5">
        <f t="shared" si="422"/>
        <v>4658.9187866132061</v>
      </c>
      <c r="AV434" s="5">
        <f t="shared" si="423"/>
        <v>1434.3655532991559</v>
      </c>
      <c r="AW434" s="5">
        <f t="shared" si="424"/>
        <v>207.09531496350513</v>
      </c>
      <c r="AX434" s="5">
        <f t="shared" si="425"/>
        <v>13810.477751472106</v>
      </c>
      <c r="AY434" s="5">
        <f t="shared" si="426"/>
        <v>0</v>
      </c>
      <c r="AZ434" s="5">
        <f t="shared" si="427"/>
        <v>-3990.4487917146148</v>
      </c>
      <c r="BA434" s="5">
        <f t="shared" si="428"/>
        <v>0</v>
      </c>
      <c r="BB434" s="5">
        <f t="shared" si="429"/>
        <v>12414.750087215167</v>
      </c>
      <c r="BC434" s="5">
        <f t="shared" si="430"/>
        <v>-10292.763552015889</v>
      </c>
      <c r="BD434" s="5">
        <f t="shared" si="431"/>
        <v>29437.441589461123</v>
      </c>
      <c r="BE434" s="16">
        <f>INDEX('Team forecast'!$B$2:$AO$26,MATCH('Master data'!$B434,'Team forecast'!$B$2:$B$26,0),MATCH('Master data'!BE$1,'Team forecast'!$B$2:$AO$2,0))</f>
        <v>0</v>
      </c>
      <c r="BF434" s="16">
        <f>INDEX('Team forecast'!$B$2:$AO$26,MATCH('Master data'!$B434,'Team forecast'!$B$2:$B$26,0),MATCH('Master data'!BF$1,'Team forecast'!$B$2:$AO$2,0))</f>
        <v>0</v>
      </c>
      <c r="BG434" s="16">
        <f>INDEX('Team forecast'!$B$2:$AO$26,MATCH('Master data'!$B434,'Team forecast'!$B$2:$B$26,0),MATCH('Master data'!BG$1,'Team forecast'!$B$2:$AO$2,0))</f>
        <v>0</v>
      </c>
      <c r="BH434" s="16">
        <f>INDEX('Team forecast'!$B$2:$AO$26,MATCH('Master data'!$B434,'Team forecast'!$B$2:$B$26,0),MATCH('Master data'!BH$1,'Team forecast'!$B$2:$AO$2,0))</f>
        <v>0</v>
      </c>
      <c r="BI434" s="16">
        <f>INDEX('Team forecast'!$B$2:$AO$26,MATCH('Master data'!$B434,'Team forecast'!$B$2:$B$26,0),MATCH('Master data'!BI$1,'Team forecast'!$B$2:$AO$2,0))</f>
        <v>0</v>
      </c>
      <c r="BJ434" s="5">
        <f t="shared" si="432"/>
        <v>7000</v>
      </c>
      <c r="BK434" s="5">
        <f>INDEX('Team forecast'!$R$3:$BH$26,MATCH($B434,'Team forecast'!$B$3:$B$26,0),MATCH(BK$1,'Team forecast'!$R$2:$BH$2,0))*IF($X434&gt;0,25000,0)</f>
        <v>0</v>
      </c>
      <c r="BL434" s="5">
        <f>INDEX('Team forecast'!$R$3:$BH$26,MATCH($B434,'Team forecast'!$B$3:$B$26,0),MATCH(BL$1,'Team forecast'!$R$2:$BH$2,0))*IF($X434&gt;0,5000,0)</f>
        <v>0</v>
      </c>
      <c r="BM434" s="5">
        <f>INDEX('Team forecast'!$R$3:$BH$26,MATCH($B434,'Team forecast'!$B$3:$B$26,0),MATCH(BM$1,'Team forecast'!$R$2:$BH$2,0))*IF($X434&gt;0,-15000,0)</f>
        <v>0</v>
      </c>
      <c r="BN434" s="5">
        <f t="shared" si="433"/>
        <v>0</v>
      </c>
      <c r="BO434" s="5">
        <f t="shared" si="434"/>
        <v>0</v>
      </c>
      <c r="BP434" s="5">
        <f t="shared" si="435"/>
        <v>0</v>
      </c>
      <c r="BQ434" s="5">
        <f t="shared" si="436"/>
        <v>0</v>
      </c>
      <c r="BR434" s="5">
        <f t="shared" si="437"/>
        <v>0</v>
      </c>
      <c r="BS434" s="5">
        <f t="shared" si="438"/>
        <v>-3990.4487917146148</v>
      </c>
      <c r="BT434" s="5">
        <f t="shared" si="439"/>
        <v>0</v>
      </c>
      <c r="BU434" s="5">
        <f t="shared" si="440"/>
        <v>0</v>
      </c>
      <c r="BV434" s="5">
        <f t="shared" si="441"/>
        <v>0</v>
      </c>
      <c r="BW434" s="5">
        <f t="shared" si="442"/>
        <v>0</v>
      </c>
      <c r="BX434" s="5">
        <f t="shared" si="443"/>
        <v>12986.808139178807</v>
      </c>
      <c r="BY434" s="5">
        <f t="shared" si="444"/>
        <v>38960.424417536422</v>
      </c>
      <c r="BZ434" s="5">
        <f>MAX(INDEX('Team forecast'!$R$3:$BH$26,MATCH($B434,'Team forecast'!$B$3:$B$26,0),MATCH(BZ$1,'Team forecast'!$R$2:$BH$2,0))*($BX434)-(1-INDEX('Team forecast'!$R$3:$BH$26,MATCH($B434,'Team forecast'!$B$3:$B$26,0),MATCH(BZ$1,'Team forecast'!$R$2:$BH$2,0)))*(BY434+CH434)*0.01,-5000)</f>
        <v>-5000</v>
      </c>
      <c r="CA434" s="5">
        <f>MAX(INDEX('Team forecast'!$R$3:$BH$26,MATCH($B434,'Team forecast'!$B$3:$B$26,0),MATCH(CA$1,'Team forecast'!$R$2:$BH$2,0))*$BX434-(1-INDEX('Team forecast'!$R$3:$BH$26,MATCH($B434,'Team forecast'!$B$3:$B$26,0),MATCH(CA$1,'Team forecast'!$R$2:$BH$2,0)))*(BY434+BX434+CH434)*0.01,-5000)</f>
        <v>-5000</v>
      </c>
      <c r="CB434" s="5">
        <f>MAX(INDEX('Team forecast'!$R$3:$BH$26,MATCH($B434,'Team forecast'!$B$3:$B$26,0),MATCH(CB$1,'Team forecast'!$R$2:$BH$2,0))*$BX434-(1-INDEX('Team forecast'!$R$3:$BH$26,MATCH($B434,'Team forecast'!$B$3:$B$26,0),MATCH(CB$1,'Team forecast'!$R$2:$BH$2,0)))*(BY434+BX434*2+CH434)*0.01,0)</f>
        <v>0</v>
      </c>
      <c r="CC434" s="5">
        <v>0</v>
      </c>
      <c r="CD434" s="5">
        <f>+AK434+BD434*Cockpit!$C$3+BW434*Cockpit!$C$3^2+BZ434*Cockpit!$C$3^3+CA434*Cockpit!$C$3^4+CB434*Cockpit!$C$3^5+CC434*Cockpit!$C$3^6</f>
        <v>13691.999946068101</v>
      </c>
      <c r="CE434" s="5"/>
      <c r="CF434" s="5"/>
      <c r="CG434" s="5">
        <v>0</v>
      </c>
      <c r="CH434" s="5">
        <f t="shared" si="445"/>
        <v>2986000</v>
      </c>
      <c r="CI434" s="5">
        <f t="shared" si="446"/>
        <v>2986000</v>
      </c>
      <c r="CJ434" s="1">
        <f t="shared" si="447"/>
        <v>5.0000000000000001E-3</v>
      </c>
      <c r="CK434" s="5">
        <f>RANK(CD434,$CD$2:$CD$622)+COUNTIF($CD$2:$CD434,$CD434)-1</f>
        <v>331</v>
      </c>
      <c r="CL434" s="5">
        <f>RANK(CJ434,$CJ$2:$CJ$622)+COUNTIF($CJ$2:$CJ434,$CJ434)-1</f>
        <v>332</v>
      </c>
    </row>
    <row r="435" spans="1:90" x14ac:dyDescent="0.3">
      <c r="A435" t="str">
        <f>Players!P436</f>
        <v>Kacper Kozłowski</v>
      </c>
      <c r="B435" t="str">
        <f>Players!G436</f>
        <v>Poland</v>
      </c>
      <c r="C435" t="str">
        <f>Players!AB436</f>
        <v>Midfield</v>
      </c>
      <c r="D435" s="1"/>
      <c r="F435" t="str">
        <f>IFERROR(INDEX(Lookup!B:B,MATCH(INDEX(Players!C:C,MATCH(E435,Players!A:A,0)),Lookup!D:D,0)),"")</f>
        <v/>
      </c>
      <c r="G435">
        <f>IF(Players!AC436=0,10000000,Players!AC436)</f>
        <v>1995000</v>
      </c>
      <c r="H435" s="16">
        <f>INDEX('Team forecast'!$B$2:$AO$26,MATCH('Master data'!$B435,'Team forecast'!$B$2:$B$26,0),MATCH('Master data'!H$1,'Team forecast'!$B$2:$AO$2,0))</f>
        <v>0.65640259726027606</v>
      </c>
      <c r="I435" s="16">
        <f>INDEX('Team forecast'!$B$2:$AO$26,MATCH('Master data'!$B435,'Team forecast'!$B$2:$B$26,0),MATCH('Master data'!I$1,'Team forecast'!$B$2:$AO$2,0))</f>
        <v>1.9979967794622602</v>
      </c>
      <c r="J435" s="16">
        <f>INDEX('Team forecast'!$B$2:$AO$26,MATCH('Master data'!$B435,'Team forecast'!$B$2:$B$26,0),MATCH('Master data'!J$1,'Team forecast'!$B$2:$AO$2,0))</f>
        <v>0.13560666137985719</v>
      </c>
      <c r="K435" s="16">
        <f>INDEX('Team forecast'!$B$2:$AO$26,MATCH('Master data'!$B435,'Team forecast'!$B$2:$B$26,0),MATCH('Master data'!K$1,'Team forecast'!$B$2:$AO$2,0))</f>
        <v>1.7487366904109645</v>
      </c>
      <c r="L435" s="16">
        <f>INDEX('Team forecast'!$B$2:$AO$26,MATCH('Master data'!$B435,'Team forecast'!$B$2:$B$26,0),MATCH('Master data'!L$1,'Team forecast'!$B$2:$AO$2,0))</f>
        <v>5.2271915743769402</v>
      </c>
      <c r="M435">
        <f>IF(Players!BC436=1,95,0)</f>
        <v>0</v>
      </c>
      <c r="N435" s="2">
        <f>Players!BN436</f>
        <v>0</v>
      </c>
      <c r="O435" s="2">
        <f>Players!BO436</f>
        <v>0</v>
      </c>
      <c r="P435" s="2">
        <f>Players!BP436</f>
        <v>0</v>
      </c>
      <c r="Q435" s="2">
        <f>Players!BQ436</f>
        <v>0</v>
      </c>
      <c r="R435" s="2">
        <f>Players!BR436</f>
        <v>0</v>
      </c>
      <c r="S435" s="2">
        <f t="shared" si="406"/>
        <v>0.65640259726027606</v>
      </c>
      <c r="T435" s="2">
        <f t="shared" si="407"/>
        <v>1.9979967794622602</v>
      </c>
      <c r="U435" s="16">
        <f>INDEX('Team forecast'!$B$2:$AO$26,MATCH('Master data'!$B435,'Team forecast'!$B$2:$B$26,0),MATCH('Master data'!U$1,'Team forecast'!$B$2:$AO$2,0))</f>
        <v>0.105471847739889</v>
      </c>
      <c r="V435" s="16">
        <f>INDEX('Team forecast'!$B$2:$AO$26,MATCH('Master data'!$B435,'Team forecast'!$B$2:$B$26,0),MATCH('Master data'!V$1,'Team forecast'!$B$2:$AO$2,0))</f>
        <v>0.1808088818398097</v>
      </c>
      <c r="W435" s="16">
        <f>INDEX('Team forecast'!$B$2:$AO$26,MATCH('Master data'!$B435,'Team forecast'!$B$2:$B$26,0),MATCH('Master data'!W$1,'Team forecast'!$B$2:$AO$2,0))</f>
        <v>0.71371927042030125</v>
      </c>
      <c r="X435" s="5">
        <f t="shared" si="408"/>
        <v>-5000</v>
      </c>
      <c r="Y435" s="5">
        <f t="shared" si="409"/>
        <v>0</v>
      </c>
      <c r="Z435" s="5">
        <f t="shared" si="410"/>
        <v>0</v>
      </c>
      <c r="AA435" s="5">
        <f t="shared" si="411"/>
        <v>0</v>
      </c>
      <c r="AB435" s="5">
        <f t="shared" si="412"/>
        <v>0</v>
      </c>
      <c r="AC435" s="5">
        <f t="shared" si="413"/>
        <v>0</v>
      </c>
      <c r="AD435" s="5">
        <f t="shared" si="414"/>
        <v>0</v>
      </c>
      <c r="AE435" s="5">
        <f t="shared" si="415"/>
        <v>0</v>
      </c>
      <c r="AF435" s="5">
        <f t="shared" si="416"/>
        <v>0</v>
      </c>
      <c r="AG435" s="5">
        <f t="shared" si="417"/>
        <v>0</v>
      </c>
      <c r="AH435" s="5">
        <f t="shared" si="418"/>
        <v>0</v>
      </c>
      <c r="AI435" s="5">
        <f t="shared" si="419"/>
        <v>0</v>
      </c>
      <c r="AJ435" s="5">
        <f t="shared" si="420"/>
        <v>0</v>
      </c>
      <c r="AK435" s="5">
        <f>IFERROR(SUM(X435:AJ435),-5000)*((Cockpit!$C$3)^0)</f>
        <v>-5000</v>
      </c>
      <c r="AL435" s="16">
        <f>INDEX('Team forecast'!$B$2:$AO$26,MATCH('Master data'!$B435,'Team forecast'!$B$2:$B$26,0),MATCH('Master data'!AL$1,'Team forecast'!$B$2:$AO$2,0))</f>
        <v>1.2414750087215167</v>
      </c>
      <c r="AM435" s="16">
        <f>INDEX('Team forecast'!$B$2:$AO$26,MATCH('Master data'!$B435,'Team forecast'!$B$2:$B$26,0),MATCH('Master data'!AM$1,'Team forecast'!$B$2:$AO$2,0))</f>
        <v>1.2865954440019862</v>
      </c>
      <c r="AN435" s="16">
        <f>INDEX('Team forecast'!$B$2:$AO$26,MATCH('Master data'!$B435,'Team forecast'!$B$2:$B$26,0),MATCH('Master data'!AN$1,'Team forecast'!$B$2:$AO$2,0))</f>
        <v>0.27620955502944211</v>
      </c>
      <c r="AO435" s="16">
        <f>INDEX('Team forecast'!$B$2:$AO$26,MATCH('Master data'!$B435,'Team forecast'!$B$2:$B$26,0),MATCH('Master data'!AO$1,'Team forecast'!$B$2:$AO$2,0))</f>
        <v>3.3074410537695367</v>
      </c>
      <c r="AP435" s="16">
        <f>INDEX('Team forecast'!$B$2:$AO$26,MATCH('Master data'!$B435,'Team forecast'!$B$2:$B$26,0),MATCH('Master data'!AP$1,'Team forecast'!$B$2:$AO$2,0))</f>
        <v>3.3660118643078989</v>
      </c>
      <c r="AQ435" s="5">
        <f t="shared" si="421"/>
        <v>-5000</v>
      </c>
      <c r="AR435" s="5">
        <f>INDEX('Team forecast'!$B$2:$AO$26,MATCH('Master data'!$B435,'Team forecast'!$B$2:$B$26,0),MATCH('Master data'!AR$1,'Team forecast'!$B$2:$AO$2,0))*IF(X435&gt;0,25000,0)</f>
        <v>0</v>
      </c>
      <c r="AS435" s="16">
        <f>INDEX('Team forecast'!$B$2:$AO$26,MATCH('Master data'!$B435,'Team forecast'!$B$2:$B$26,0),MATCH('Master data'!AS$1,'Team forecast'!$B$2:$AO$2,0))*IF(X435&gt;0,5000,0)</f>
        <v>0</v>
      </c>
      <c r="AT435" s="16">
        <f>INDEX('Team forecast'!$B$2:$AO$26,MATCH('Master data'!$B435,'Team forecast'!$B$2:$B$26,0),MATCH('Master data'!AT$1,'Team forecast'!$B$2:$AO$2,0))*IF(X435&gt;0,-15000,0)</f>
        <v>0</v>
      </c>
      <c r="AU435" s="5">
        <f t="shared" si="422"/>
        <v>0</v>
      </c>
      <c r="AV435" s="5">
        <f t="shared" si="423"/>
        <v>0</v>
      </c>
      <c r="AW435" s="5">
        <f t="shared" si="424"/>
        <v>0</v>
      </c>
      <c r="AX435" s="5">
        <f t="shared" si="425"/>
        <v>0</v>
      </c>
      <c r="AY435" s="5">
        <f t="shared" si="426"/>
        <v>0</v>
      </c>
      <c r="AZ435" s="5">
        <f t="shared" si="427"/>
        <v>0</v>
      </c>
      <c r="BA435" s="5">
        <f t="shared" si="428"/>
        <v>0</v>
      </c>
      <c r="BB435" s="5">
        <f t="shared" si="429"/>
        <v>0</v>
      </c>
      <c r="BC435" s="5">
        <f t="shared" si="430"/>
        <v>0</v>
      </c>
      <c r="BD435" s="5">
        <f t="shared" si="431"/>
        <v>-5000</v>
      </c>
      <c r="BE435" s="16">
        <f>INDEX('Team forecast'!$B$2:$AO$26,MATCH('Master data'!$B435,'Team forecast'!$B$2:$B$26,0),MATCH('Master data'!BE$1,'Team forecast'!$B$2:$AO$2,0))</f>
        <v>0</v>
      </c>
      <c r="BF435" s="16">
        <f>INDEX('Team forecast'!$B$2:$AO$26,MATCH('Master data'!$B435,'Team forecast'!$B$2:$B$26,0),MATCH('Master data'!BF$1,'Team forecast'!$B$2:$AO$2,0))</f>
        <v>0</v>
      </c>
      <c r="BG435" s="16">
        <f>INDEX('Team forecast'!$B$2:$AO$26,MATCH('Master data'!$B435,'Team forecast'!$B$2:$B$26,0),MATCH('Master data'!BG$1,'Team forecast'!$B$2:$AO$2,0))</f>
        <v>0</v>
      </c>
      <c r="BH435" s="16">
        <f>INDEX('Team forecast'!$B$2:$AO$26,MATCH('Master data'!$B435,'Team forecast'!$B$2:$B$26,0),MATCH('Master data'!BH$1,'Team forecast'!$B$2:$AO$2,0))</f>
        <v>0</v>
      </c>
      <c r="BI435" s="16">
        <f>INDEX('Team forecast'!$B$2:$AO$26,MATCH('Master data'!$B435,'Team forecast'!$B$2:$B$26,0),MATCH('Master data'!BI$1,'Team forecast'!$B$2:$AO$2,0))</f>
        <v>0</v>
      </c>
      <c r="BJ435" s="5">
        <f t="shared" si="432"/>
        <v>-5000</v>
      </c>
      <c r="BK435" s="5">
        <f>INDEX('Team forecast'!$R$3:$BH$26,MATCH($B435,'Team forecast'!$B$3:$B$26,0),MATCH(BK$1,'Team forecast'!$R$2:$BH$2,0))*IF($X435&gt;0,25000,0)</f>
        <v>0</v>
      </c>
      <c r="BL435" s="5">
        <f>INDEX('Team forecast'!$R$3:$BH$26,MATCH($B435,'Team forecast'!$B$3:$B$26,0),MATCH(BL$1,'Team forecast'!$R$2:$BH$2,0))*IF($X435&gt;0,5000,0)</f>
        <v>0</v>
      </c>
      <c r="BM435" s="5">
        <f>INDEX('Team forecast'!$R$3:$BH$26,MATCH($B435,'Team forecast'!$B$3:$B$26,0),MATCH(BM$1,'Team forecast'!$R$2:$BH$2,0))*IF($X435&gt;0,-15000,0)</f>
        <v>0</v>
      </c>
      <c r="BN435" s="5">
        <f t="shared" si="433"/>
        <v>0</v>
      </c>
      <c r="BO435" s="5">
        <f t="shared" si="434"/>
        <v>0</v>
      </c>
      <c r="BP435" s="5">
        <f t="shared" si="435"/>
        <v>0</v>
      </c>
      <c r="BQ435" s="5">
        <f t="shared" si="436"/>
        <v>0</v>
      </c>
      <c r="BR435" s="5">
        <f t="shared" si="437"/>
        <v>0</v>
      </c>
      <c r="BS435" s="5">
        <f t="shared" si="438"/>
        <v>0</v>
      </c>
      <c r="BT435" s="5">
        <f t="shared" si="439"/>
        <v>0</v>
      </c>
      <c r="BU435" s="5">
        <f t="shared" si="440"/>
        <v>0</v>
      </c>
      <c r="BV435" s="5">
        <f t="shared" si="441"/>
        <v>0</v>
      </c>
      <c r="BW435" s="5">
        <f t="shared" si="442"/>
        <v>0</v>
      </c>
      <c r="BX435" s="5">
        <f t="shared" si="443"/>
        <v>-5000</v>
      </c>
      <c r="BY435" s="5">
        <f t="shared" si="444"/>
        <v>-15000</v>
      </c>
      <c r="BZ435" s="5">
        <f>MAX(INDEX('Team forecast'!$R$3:$BH$26,MATCH($B435,'Team forecast'!$B$3:$B$26,0),MATCH(BZ$1,'Team forecast'!$R$2:$BH$2,0))*($BX435)-(1-INDEX('Team forecast'!$R$3:$BH$26,MATCH($B435,'Team forecast'!$B$3:$B$26,0),MATCH(BZ$1,'Team forecast'!$R$2:$BH$2,0)))*(BY435+CH435)*0.01,-5000)</f>
        <v>-5000</v>
      </c>
      <c r="CA435" s="5">
        <f>MAX(INDEX('Team forecast'!$R$3:$BH$26,MATCH($B435,'Team forecast'!$B$3:$B$26,0),MATCH(CA$1,'Team forecast'!$R$2:$BH$2,0))*$BX435-(1-INDEX('Team forecast'!$R$3:$BH$26,MATCH($B435,'Team forecast'!$B$3:$B$26,0),MATCH(CA$1,'Team forecast'!$R$2:$BH$2,0)))*(BY435+BX435+CH435)*0.01,-5000)</f>
        <v>-5000</v>
      </c>
      <c r="CB435" s="5">
        <f>MAX(INDEX('Team forecast'!$R$3:$BH$26,MATCH($B435,'Team forecast'!$B$3:$B$26,0),MATCH(CB$1,'Team forecast'!$R$2:$BH$2,0))*$BX435-(1-INDEX('Team forecast'!$R$3:$BH$26,MATCH($B435,'Team forecast'!$B$3:$B$26,0),MATCH(CB$1,'Team forecast'!$R$2:$BH$2,0)))*(BY435+BX435*2+CH435)*0.01,0)</f>
        <v>0</v>
      </c>
      <c r="CC435" s="5">
        <v>0</v>
      </c>
      <c r="CD435" s="5">
        <f>+AK435+BD435*Cockpit!$C$3+BW435*Cockpit!$C$3^2+BZ435*Cockpit!$C$3^3+CA435*Cockpit!$C$3^4+CB435*Cockpit!$C$3^5+CC435*Cockpit!$C$3^6</f>
        <v>-10802.469135802468</v>
      </c>
      <c r="CE435" s="5"/>
      <c r="CF435" s="5"/>
      <c r="CG435" s="5">
        <v>0</v>
      </c>
      <c r="CH435" s="5">
        <f t="shared" si="445"/>
        <v>1995000</v>
      </c>
      <c r="CI435" s="5">
        <f t="shared" si="446"/>
        <v>1995000</v>
      </c>
      <c r="CJ435" s="1">
        <f t="shared" si="447"/>
        <v>-5.0000000000000001E-3</v>
      </c>
      <c r="CK435" s="5">
        <f>RANK(CD435,$CD$2:$CD$622)+COUNTIF($CD$2:$CD435,$CD435)-1</f>
        <v>549</v>
      </c>
      <c r="CL435" s="5">
        <f>RANK(CJ435,$CJ$2:$CJ$622)+COUNTIF($CJ$2:$CJ435,$CJ435)-1</f>
        <v>585</v>
      </c>
    </row>
    <row r="436" spans="1:90" x14ac:dyDescent="0.3">
      <c r="A436" t="str">
        <f>Players!P437</f>
        <v>Przemysław Frankowski</v>
      </c>
      <c r="B436" t="str">
        <f>Players!G437</f>
        <v>Poland</v>
      </c>
      <c r="C436" t="str">
        <f>Players!AB437</f>
        <v>Midfield</v>
      </c>
      <c r="D436" s="1"/>
      <c r="F436" t="str">
        <f>IFERROR(INDEX(Lookup!B:B,MATCH(INDEX(Players!C:C,MATCH(E436,Players!A:A,0)),Lookup!D:D,0)),"")</f>
        <v/>
      </c>
      <c r="G436">
        <f>IF(Players!AC437=0,10000000,Players!AC437)</f>
        <v>1992000</v>
      </c>
      <c r="H436" s="16">
        <f>INDEX('Team forecast'!$B$2:$AO$26,MATCH('Master data'!$B436,'Team forecast'!$B$2:$B$26,0),MATCH('Master data'!H$1,'Team forecast'!$B$2:$AO$2,0))</f>
        <v>0.65640259726027606</v>
      </c>
      <c r="I436" s="16">
        <f>INDEX('Team forecast'!$B$2:$AO$26,MATCH('Master data'!$B436,'Team forecast'!$B$2:$B$26,0),MATCH('Master data'!I$1,'Team forecast'!$B$2:$AO$2,0))</f>
        <v>1.9979967794622602</v>
      </c>
      <c r="J436" s="16">
        <f>INDEX('Team forecast'!$B$2:$AO$26,MATCH('Master data'!$B436,'Team forecast'!$B$2:$B$26,0),MATCH('Master data'!J$1,'Team forecast'!$B$2:$AO$2,0))</f>
        <v>0.13560666137985719</v>
      </c>
      <c r="K436" s="16">
        <f>INDEX('Team forecast'!$B$2:$AO$26,MATCH('Master data'!$B436,'Team forecast'!$B$2:$B$26,0),MATCH('Master data'!K$1,'Team forecast'!$B$2:$AO$2,0))</f>
        <v>1.7487366904109645</v>
      </c>
      <c r="L436" s="16">
        <f>INDEX('Team forecast'!$B$2:$AO$26,MATCH('Master data'!$B436,'Team forecast'!$B$2:$B$26,0),MATCH('Master data'!L$1,'Team forecast'!$B$2:$AO$2,0))</f>
        <v>5.2271915743769402</v>
      </c>
      <c r="M436">
        <f>IF(Players!BC437=1,95,0)</f>
        <v>0</v>
      </c>
      <c r="N436" s="2">
        <f>Players!BN437</f>
        <v>0</v>
      </c>
      <c r="O436" s="2">
        <f>Players!BO437</f>
        <v>0</v>
      </c>
      <c r="P436" s="2">
        <f>Players!BP437</f>
        <v>0</v>
      </c>
      <c r="Q436" s="2">
        <f>Players!BQ437</f>
        <v>3.0843043180260453E-2</v>
      </c>
      <c r="R436" s="2">
        <f>Players!BR437</f>
        <v>0</v>
      </c>
      <c r="S436" s="2">
        <f t="shared" si="406"/>
        <v>0.65640259726027606</v>
      </c>
      <c r="T436" s="2">
        <f t="shared" si="407"/>
        <v>1.9979967794622602</v>
      </c>
      <c r="U436" s="16">
        <f>INDEX('Team forecast'!$B$2:$AO$26,MATCH('Master data'!$B436,'Team forecast'!$B$2:$B$26,0),MATCH('Master data'!U$1,'Team forecast'!$B$2:$AO$2,0))</f>
        <v>0.105471847739889</v>
      </c>
      <c r="V436" s="16">
        <f>INDEX('Team forecast'!$B$2:$AO$26,MATCH('Master data'!$B436,'Team forecast'!$B$2:$B$26,0),MATCH('Master data'!V$1,'Team forecast'!$B$2:$AO$2,0))</f>
        <v>0.1808088818398097</v>
      </c>
      <c r="W436" s="16">
        <f>INDEX('Team forecast'!$B$2:$AO$26,MATCH('Master data'!$B436,'Team forecast'!$B$2:$B$26,0),MATCH('Master data'!W$1,'Team forecast'!$B$2:$AO$2,0))</f>
        <v>0.71371927042030125</v>
      </c>
      <c r="X436" s="5">
        <f t="shared" si="408"/>
        <v>-5000</v>
      </c>
      <c r="Y436" s="5">
        <f t="shared" si="409"/>
        <v>0</v>
      </c>
      <c r="Z436" s="5">
        <f t="shared" si="410"/>
        <v>0</v>
      </c>
      <c r="AA436" s="5">
        <f t="shared" si="411"/>
        <v>0</v>
      </c>
      <c r="AB436" s="5">
        <f t="shared" si="412"/>
        <v>0</v>
      </c>
      <c r="AC436" s="5">
        <f t="shared" si="413"/>
        <v>0</v>
      </c>
      <c r="AD436" s="5">
        <f t="shared" si="414"/>
        <v>0</v>
      </c>
      <c r="AE436" s="5">
        <f t="shared" si="415"/>
        <v>0</v>
      </c>
      <c r="AF436" s="5">
        <f t="shared" si="416"/>
        <v>0</v>
      </c>
      <c r="AG436" s="5">
        <f t="shared" si="417"/>
        <v>0</v>
      </c>
      <c r="AH436" s="5">
        <f t="shared" si="418"/>
        <v>0</v>
      </c>
      <c r="AI436" s="5">
        <f t="shared" si="419"/>
        <v>0</v>
      </c>
      <c r="AJ436" s="5">
        <f t="shared" si="420"/>
        <v>0</v>
      </c>
      <c r="AK436" s="5">
        <f>IFERROR(SUM(X436:AJ436),-5000)*((Cockpit!$C$3)^0)</f>
        <v>-5000</v>
      </c>
      <c r="AL436" s="16">
        <f>INDEX('Team forecast'!$B$2:$AO$26,MATCH('Master data'!$B436,'Team forecast'!$B$2:$B$26,0),MATCH('Master data'!AL$1,'Team forecast'!$B$2:$AO$2,0))</f>
        <v>1.2414750087215167</v>
      </c>
      <c r="AM436" s="16">
        <f>INDEX('Team forecast'!$B$2:$AO$26,MATCH('Master data'!$B436,'Team forecast'!$B$2:$B$26,0),MATCH('Master data'!AM$1,'Team forecast'!$B$2:$AO$2,0))</f>
        <v>1.2865954440019862</v>
      </c>
      <c r="AN436" s="16">
        <f>INDEX('Team forecast'!$B$2:$AO$26,MATCH('Master data'!$B436,'Team forecast'!$B$2:$B$26,0),MATCH('Master data'!AN$1,'Team forecast'!$B$2:$AO$2,0))</f>
        <v>0.27620955502944211</v>
      </c>
      <c r="AO436" s="16">
        <f>INDEX('Team forecast'!$B$2:$AO$26,MATCH('Master data'!$B436,'Team forecast'!$B$2:$B$26,0),MATCH('Master data'!AO$1,'Team forecast'!$B$2:$AO$2,0))</f>
        <v>3.3074410537695367</v>
      </c>
      <c r="AP436" s="16">
        <f>INDEX('Team forecast'!$B$2:$AO$26,MATCH('Master data'!$B436,'Team forecast'!$B$2:$B$26,0),MATCH('Master data'!AP$1,'Team forecast'!$B$2:$AO$2,0))</f>
        <v>3.3660118643078989</v>
      </c>
      <c r="AQ436" s="5">
        <f t="shared" si="421"/>
        <v>-5000</v>
      </c>
      <c r="AR436" s="5">
        <f>INDEX('Team forecast'!$B$2:$AO$26,MATCH('Master data'!$B436,'Team forecast'!$B$2:$B$26,0),MATCH('Master data'!AR$1,'Team forecast'!$B$2:$AO$2,0))*IF(X436&gt;0,25000,0)</f>
        <v>0</v>
      </c>
      <c r="AS436" s="16">
        <f>INDEX('Team forecast'!$B$2:$AO$26,MATCH('Master data'!$B436,'Team forecast'!$B$2:$B$26,0),MATCH('Master data'!AS$1,'Team forecast'!$B$2:$AO$2,0))*IF(X436&gt;0,5000,0)</f>
        <v>0</v>
      </c>
      <c r="AT436" s="16">
        <f>INDEX('Team forecast'!$B$2:$AO$26,MATCH('Master data'!$B436,'Team forecast'!$B$2:$B$26,0),MATCH('Master data'!AT$1,'Team forecast'!$B$2:$AO$2,0))*IF(X436&gt;0,-15000,0)</f>
        <v>0</v>
      </c>
      <c r="AU436" s="5">
        <f t="shared" si="422"/>
        <v>0</v>
      </c>
      <c r="AV436" s="5">
        <f t="shared" si="423"/>
        <v>0</v>
      </c>
      <c r="AW436" s="5">
        <f t="shared" si="424"/>
        <v>0</v>
      </c>
      <c r="AX436" s="5">
        <f t="shared" si="425"/>
        <v>0</v>
      </c>
      <c r="AY436" s="5">
        <f t="shared" si="426"/>
        <v>0</v>
      </c>
      <c r="AZ436" s="5">
        <f t="shared" si="427"/>
        <v>0</v>
      </c>
      <c r="BA436" s="5">
        <f t="shared" si="428"/>
        <v>0</v>
      </c>
      <c r="BB436" s="5">
        <f t="shared" si="429"/>
        <v>0</v>
      </c>
      <c r="BC436" s="5">
        <f t="shared" si="430"/>
        <v>0</v>
      </c>
      <c r="BD436" s="5">
        <f t="shared" si="431"/>
        <v>-5000</v>
      </c>
      <c r="BE436" s="16">
        <f>INDEX('Team forecast'!$B$2:$AO$26,MATCH('Master data'!$B436,'Team forecast'!$B$2:$B$26,0),MATCH('Master data'!BE$1,'Team forecast'!$B$2:$AO$2,0))</f>
        <v>0</v>
      </c>
      <c r="BF436" s="16">
        <f>INDEX('Team forecast'!$B$2:$AO$26,MATCH('Master data'!$B436,'Team forecast'!$B$2:$B$26,0),MATCH('Master data'!BF$1,'Team forecast'!$B$2:$AO$2,0))</f>
        <v>0</v>
      </c>
      <c r="BG436" s="16">
        <f>INDEX('Team forecast'!$B$2:$AO$26,MATCH('Master data'!$B436,'Team forecast'!$B$2:$B$26,0),MATCH('Master data'!BG$1,'Team forecast'!$B$2:$AO$2,0))</f>
        <v>0</v>
      </c>
      <c r="BH436" s="16">
        <f>INDEX('Team forecast'!$B$2:$AO$26,MATCH('Master data'!$B436,'Team forecast'!$B$2:$B$26,0),MATCH('Master data'!BH$1,'Team forecast'!$B$2:$AO$2,0))</f>
        <v>0</v>
      </c>
      <c r="BI436" s="16">
        <f>INDEX('Team forecast'!$B$2:$AO$26,MATCH('Master data'!$B436,'Team forecast'!$B$2:$B$26,0),MATCH('Master data'!BI$1,'Team forecast'!$B$2:$AO$2,0))</f>
        <v>0</v>
      </c>
      <c r="BJ436" s="5">
        <f t="shared" si="432"/>
        <v>-5000</v>
      </c>
      <c r="BK436" s="5">
        <f>INDEX('Team forecast'!$R$3:$BH$26,MATCH($B436,'Team forecast'!$B$3:$B$26,0),MATCH(BK$1,'Team forecast'!$R$2:$BH$2,0))*IF($X436&gt;0,25000,0)</f>
        <v>0</v>
      </c>
      <c r="BL436" s="5">
        <f>INDEX('Team forecast'!$R$3:$BH$26,MATCH($B436,'Team forecast'!$B$3:$B$26,0),MATCH(BL$1,'Team forecast'!$R$2:$BH$2,0))*IF($X436&gt;0,5000,0)</f>
        <v>0</v>
      </c>
      <c r="BM436" s="5">
        <f>INDEX('Team forecast'!$R$3:$BH$26,MATCH($B436,'Team forecast'!$B$3:$B$26,0),MATCH(BM$1,'Team forecast'!$R$2:$BH$2,0))*IF($X436&gt;0,-15000,0)</f>
        <v>0</v>
      </c>
      <c r="BN436" s="5">
        <f t="shared" si="433"/>
        <v>0</v>
      </c>
      <c r="BO436" s="5">
        <f t="shared" si="434"/>
        <v>0</v>
      </c>
      <c r="BP436" s="5">
        <f t="shared" si="435"/>
        <v>0</v>
      </c>
      <c r="BQ436" s="5">
        <f t="shared" si="436"/>
        <v>0</v>
      </c>
      <c r="BR436" s="5">
        <f t="shared" si="437"/>
        <v>0</v>
      </c>
      <c r="BS436" s="5">
        <f t="shared" si="438"/>
        <v>0</v>
      </c>
      <c r="BT436" s="5">
        <f t="shared" si="439"/>
        <v>0</v>
      </c>
      <c r="BU436" s="5">
        <f t="shared" si="440"/>
        <v>0</v>
      </c>
      <c r="BV436" s="5">
        <f t="shared" si="441"/>
        <v>0</v>
      </c>
      <c r="BW436" s="5">
        <f t="shared" si="442"/>
        <v>0</v>
      </c>
      <c r="BX436" s="5">
        <f t="shared" si="443"/>
        <v>-5000</v>
      </c>
      <c r="BY436" s="5">
        <f t="shared" si="444"/>
        <v>-15000</v>
      </c>
      <c r="BZ436" s="5">
        <f>MAX(INDEX('Team forecast'!$R$3:$BH$26,MATCH($B436,'Team forecast'!$B$3:$B$26,0),MATCH(BZ$1,'Team forecast'!$R$2:$BH$2,0))*($BX436)-(1-INDEX('Team forecast'!$R$3:$BH$26,MATCH($B436,'Team forecast'!$B$3:$B$26,0),MATCH(BZ$1,'Team forecast'!$R$2:$BH$2,0)))*(BY436+CH436)*0.01,-5000)</f>
        <v>-5000</v>
      </c>
      <c r="CA436" s="5">
        <f>MAX(INDEX('Team forecast'!$R$3:$BH$26,MATCH($B436,'Team forecast'!$B$3:$B$26,0),MATCH(CA$1,'Team forecast'!$R$2:$BH$2,0))*$BX436-(1-INDEX('Team forecast'!$R$3:$BH$26,MATCH($B436,'Team forecast'!$B$3:$B$26,0),MATCH(CA$1,'Team forecast'!$R$2:$BH$2,0)))*(BY436+BX436+CH436)*0.01,-5000)</f>
        <v>-5000</v>
      </c>
      <c r="CB436" s="5">
        <f>MAX(INDEX('Team forecast'!$R$3:$BH$26,MATCH($B436,'Team forecast'!$B$3:$B$26,0),MATCH(CB$1,'Team forecast'!$R$2:$BH$2,0))*$BX436-(1-INDEX('Team forecast'!$R$3:$BH$26,MATCH($B436,'Team forecast'!$B$3:$B$26,0),MATCH(CB$1,'Team forecast'!$R$2:$BH$2,0)))*(BY436+BX436*2+CH436)*0.01,0)</f>
        <v>0</v>
      </c>
      <c r="CC436" s="5">
        <v>0</v>
      </c>
      <c r="CD436" s="5">
        <f>+AK436+BD436*Cockpit!$C$3+BW436*Cockpit!$C$3^2+BZ436*Cockpit!$C$3^3+CA436*Cockpit!$C$3^4+CB436*Cockpit!$C$3^5+CC436*Cockpit!$C$3^6</f>
        <v>-10802.469135802468</v>
      </c>
      <c r="CE436" s="5"/>
      <c r="CF436" s="5"/>
      <c r="CG436" s="5">
        <v>0</v>
      </c>
      <c r="CH436" s="5">
        <f t="shared" si="445"/>
        <v>1992000</v>
      </c>
      <c r="CI436" s="5">
        <f t="shared" si="446"/>
        <v>1992000</v>
      </c>
      <c r="CJ436" s="1">
        <f t="shared" si="447"/>
        <v>-5.0000000000000001E-3</v>
      </c>
      <c r="CK436" s="5">
        <f>RANK(CD436,$CD$2:$CD$622)+COUNTIF($CD$2:$CD436,$CD436)-1</f>
        <v>550</v>
      </c>
      <c r="CL436" s="5">
        <f>RANK(CJ436,$CJ$2:$CJ$622)+COUNTIF($CJ$2:$CJ436,$CJ436)-1</f>
        <v>586</v>
      </c>
    </row>
    <row r="437" spans="1:90" x14ac:dyDescent="0.3">
      <c r="A437" t="str">
        <f>Players!P438</f>
        <v>Przemyslaw Placheta</v>
      </c>
      <c r="B437" t="str">
        <f>Players!G438</f>
        <v>Poland</v>
      </c>
      <c r="C437" t="str">
        <f>Players!AB438</f>
        <v>Midfield</v>
      </c>
      <c r="D437" s="1"/>
      <c r="F437" t="str">
        <f>IFERROR(INDEX(Lookup!B:B,MATCH(INDEX(Players!C:C,MATCH(E437,Players!A:A,0)),Lookup!D:D,0)),"")</f>
        <v/>
      </c>
      <c r="G437">
        <f>IF(Players!AC438=0,10000000,Players!AC438)</f>
        <v>1995000</v>
      </c>
      <c r="H437" s="16">
        <f>INDEX('Team forecast'!$B$2:$AO$26,MATCH('Master data'!$B437,'Team forecast'!$B$2:$B$26,0),MATCH('Master data'!H$1,'Team forecast'!$B$2:$AO$2,0))</f>
        <v>0.65640259726027606</v>
      </c>
      <c r="I437" s="16">
        <f>INDEX('Team forecast'!$B$2:$AO$26,MATCH('Master data'!$B437,'Team forecast'!$B$2:$B$26,0),MATCH('Master data'!I$1,'Team forecast'!$B$2:$AO$2,0))</f>
        <v>1.9979967794622602</v>
      </c>
      <c r="J437" s="16">
        <f>INDEX('Team forecast'!$B$2:$AO$26,MATCH('Master data'!$B437,'Team forecast'!$B$2:$B$26,0),MATCH('Master data'!J$1,'Team forecast'!$B$2:$AO$2,0))</f>
        <v>0.13560666137985719</v>
      </c>
      <c r="K437" s="16">
        <f>INDEX('Team forecast'!$B$2:$AO$26,MATCH('Master data'!$B437,'Team forecast'!$B$2:$B$26,0),MATCH('Master data'!K$1,'Team forecast'!$B$2:$AO$2,0))</f>
        <v>1.7487366904109645</v>
      </c>
      <c r="L437" s="16">
        <f>INDEX('Team forecast'!$B$2:$AO$26,MATCH('Master data'!$B437,'Team forecast'!$B$2:$B$26,0),MATCH('Master data'!L$1,'Team forecast'!$B$2:$AO$2,0))</f>
        <v>5.2271915743769402</v>
      </c>
      <c r="M437">
        <f>IF(Players!BC438=1,95,0)</f>
        <v>0</v>
      </c>
      <c r="N437" s="2">
        <f>Players!BN438</f>
        <v>0</v>
      </c>
      <c r="O437" s="2">
        <f>Players!BO438</f>
        <v>0</v>
      </c>
      <c r="P437" s="2">
        <f>Players!BP438</f>
        <v>0</v>
      </c>
      <c r="Q437" s="2">
        <f>Players!BQ438</f>
        <v>0</v>
      </c>
      <c r="R437" s="2">
        <f>Players!BR438</f>
        <v>0</v>
      </c>
      <c r="S437" s="2">
        <f t="shared" si="406"/>
        <v>0.65640259726027606</v>
      </c>
      <c r="T437" s="2">
        <f t="shared" si="407"/>
        <v>1.9979967794622602</v>
      </c>
      <c r="U437" s="16">
        <f>INDEX('Team forecast'!$B$2:$AO$26,MATCH('Master data'!$B437,'Team forecast'!$B$2:$B$26,0),MATCH('Master data'!U$1,'Team forecast'!$B$2:$AO$2,0))</f>
        <v>0.105471847739889</v>
      </c>
      <c r="V437" s="16">
        <f>INDEX('Team forecast'!$B$2:$AO$26,MATCH('Master data'!$B437,'Team forecast'!$B$2:$B$26,0),MATCH('Master data'!V$1,'Team forecast'!$B$2:$AO$2,0))</f>
        <v>0.1808088818398097</v>
      </c>
      <c r="W437" s="16">
        <f>INDEX('Team forecast'!$B$2:$AO$26,MATCH('Master data'!$B437,'Team forecast'!$B$2:$B$26,0),MATCH('Master data'!W$1,'Team forecast'!$B$2:$AO$2,0))</f>
        <v>0.71371927042030125</v>
      </c>
      <c r="X437" s="5">
        <f t="shared" si="408"/>
        <v>-5000</v>
      </c>
      <c r="Y437" s="5">
        <f t="shared" si="409"/>
        <v>0</v>
      </c>
      <c r="Z437" s="5">
        <f t="shared" si="410"/>
        <v>0</v>
      </c>
      <c r="AA437" s="5">
        <f t="shared" si="411"/>
        <v>0</v>
      </c>
      <c r="AB437" s="5">
        <f t="shared" si="412"/>
        <v>0</v>
      </c>
      <c r="AC437" s="5">
        <f t="shared" si="413"/>
        <v>0</v>
      </c>
      <c r="AD437" s="5">
        <f t="shared" si="414"/>
        <v>0</v>
      </c>
      <c r="AE437" s="5">
        <f t="shared" si="415"/>
        <v>0</v>
      </c>
      <c r="AF437" s="5">
        <f t="shared" si="416"/>
        <v>0</v>
      </c>
      <c r="AG437" s="5">
        <f t="shared" si="417"/>
        <v>0</v>
      </c>
      <c r="AH437" s="5">
        <f t="shared" si="418"/>
        <v>0</v>
      </c>
      <c r="AI437" s="5">
        <f t="shared" si="419"/>
        <v>0</v>
      </c>
      <c r="AJ437" s="5">
        <f t="shared" si="420"/>
        <v>0</v>
      </c>
      <c r="AK437" s="5">
        <f>IFERROR(SUM(X437:AJ437),-5000)*((Cockpit!$C$3)^0)</f>
        <v>-5000</v>
      </c>
      <c r="AL437" s="16">
        <f>INDEX('Team forecast'!$B$2:$AO$26,MATCH('Master data'!$B437,'Team forecast'!$B$2:$B$26,0),MATCH('Master data'!AL$1,'Team forecast'!$B$2:$AO$2,0))</f>
        <v>1.2414750087215167</v>
      </c>
      <c r="AM437" s="16">
        <f>INDEX('Team forecast'!$B$2:$AO$26,MATCH('Master data'!$B437,'Team forecast'!$B$2:$B$26,0),MATCH('Master data'!AM$1,'Team forecast'!$B$2:$AO$2,0))</f>
        <v>1.2865954440019862</v>
      </c>
      <c r="AN437" s="16">
        <f>INDEX('Team forecast'!$B$2:$AO$26,MATCH('Master data'!$B437,'Team forecast'!$B$2:$B$26,0),MATCH('Master data'!AN$1,'Team forecast'!$B$2:$AO$2,0))</f>
        <v>0.27620955502944211</v>
      </c>
      <c r="AO437" s="16">
        <f>INDEX('Team forecast'!$B$2:$AO$26,MATCH('Master data'!$B437,'Team forecast'!$B$2:$B$26,0),MATCH('Master data'!AO$1,'Team forecast'!$B$2:$AO$2,0))</f>
        <v>3.3074410537695367</v>
      </c>
      <c r="AP437" s="16">
        <f>INDEX('Team forecast'!$B$2:$AO$26,MATCH('Master data'!$B437,'Team forecast'!$B$2:$B$26,0),MATCH('Master data'!AP$1,'Team forecast'!$B$2:$AO$2,0))</f>
        <v>3.3660118643078989</v>
      </c>
      <c r="AQ437" s="5">
        <f t="shared" si="421"/>
        <v>-5000</v>
      </c>
      <c r="AR437" s="5">
        <f>INDEX('Team forecast'!$B$2:$AO$26,MATCH('Master data'!$B437,'Team forecast'!$B$2:$B$26,0),MATCH('Master data'!AR$1,'Team forecast'!$B$2:$AO$2,0))*IF(X437&gt;0,25000,0)</f>
        <v>0</v>
      </c>
      <c r="AS437" s="16">
        <f>INDEX('Team forecast'!$B$2:$AO$26,MATCH('Master data'!$B437,'Team forecast'!$B$2:$B$26,0),MATCH('Master data'!AS$1,'Team forecast'!$B$2:$AO$2,0))*IF(X437&gt;0,5000,0)</f>
        <v>0</v>
      </c>
      <c r="AT437" s="16">
        <f>INDEX('Team forecast'!$B$2:$AO$26,MATCH('Master data'!$B437,'Team forecast'!$B$2:$B$26,0),MATCH('Master data'!AT$1,'Team forecast'!$B$2:$AO$2,0))*IF(X437&gt;0,-15000,0)</f>
        <v>0</v>
      </c>
      <c r="AU437" s="5">
        <f t="shared" si="422"/>
        <v>0</v>
      </c>
      <c r="AV437" s="5">
        <f t="shared" si="423"/>
        <v>0</v>
      </c>
      <c r="AW437" s="5">
        <f t="shared" si="424"/>
        <v>0</v>
      </c>
      <c r="AX437" s="5">
        <f t="shared" si="425"/>
        <v>0</v>
      </c>
      <c r="AY437" s="5">
        <f t="shared" si="426"/>
        <v>0</v>
      </c>
      <c r="AZ437" s="5">
        <f t="shared" si="427"/>
        <v>0</v>
      </c>
      <c r="BA437" s="5">
        <f t="shared" si="428"/>
        <v>0</v>
      </c>
      <c r="BB437" s="5">
        <f t="shared" si="429"/>
        <v>0</v>
      </c>
      <c r="BC437" s="5">
        <f t="shared" si="430"/>
        <v>0</v>
      </c>
      <c r="BD437" s="5">
        <f t="shared" si="431"/>
        <v>-5000</v>
      </c>
      <c r="BE437" s="16">
        <f>INDEX('Team forecast'!$B$2:$AO$26,MATCH('Master data'!$B437,'Team forecast'!$B$2:$B$26,0),MATCH('Master data'!BE$1,'Team forecast'!$B$2:$AO$2,0))</f>
        <v>0</v>
      </c>
      <c r="BF437" s="16">
        <f>INDEX('Team forecast'!$B$2:$AO$26,MATCH('Master data'!$B437,'Team forecast'!$B$2:$B$26,0),MATCH('Master data'!BF$1,'Team forecast'!$B$2:$AO$2,0))</f>
        <v>0</v>
      </c>
      <c r="BG437" s="16">
        <f>INDEX('Team forecast'!$B$2:$AO$26,MATCH('Master data'!$B437,'Team forecast'!$B$2:$B$26,0),MATCH('Master data'!BG$1,'Team forecast'!$B$2:$AO$2,0))</f>
        <v>0</v>
      </c>
      <c r="BH437" s="16">
        <f>INDEX('Team forecast'!$B$2:$AO$26,MATCH('Master data'!$B437,'Team forecast'!$B$2:$B$26,0),MATCH('Master data'!BH$1,'Team forecast'!$B$2:$AO$2,0))</f>
        <v>0</v>
      </c>
      <c r="BI437" s="16">
        <f>INDEX('Team forecast'!$B$2:$AO$26,MATCH('Master data'!$B437,'Team forecast'!$B$2:$B$26,0),MATCH('Master data'!BI$1,'Team forecast'!$B$2:$AO$2,0))</f>
        <v>0</v>
      </c>
      <c r="BJ437" s="5">
        <f t="shared" si="432"/>
        <v>-5000</v>
      </c>
      <c r="BK437" s="5">
        <f>INDEX('Team forecast'!$R$3:$BH$26,MATCH($B437,'Team forecast'!$B$3:$B$26,0),MATCH(BK$1,'Team forecast'!$R$2:$BH$2,0))*IF($X437&gt;0,25000,0)</f>
        <v>0</v>
      </c>
      <c r="BL437" s="5">
        <f>INDEX('Team forecast'!$R$3:$BH$26,MATCH($B437,'Team forecast'!$B$3:$B$26,0),MATCH(BL$1,'Team forecast'!$R$2:$BH$2,0))*IF($X437&gt;0,5000,0)</f>
        <v>0</v>
      </c>
      <c r="BM437" s="5">
        <f>INDEX('Team forecast'!$R$3:$BH$26,MATCH($B437,'Team forecast'!$B$3:$B$26,0),MATCH(BM$1,'Team forecast'!$R$2:$BH$2,0))*IF($X437&gt;0,-15000,0)</f>
        <v>0</v>
      </c>
      <c r="BN437" s="5">
        <f t="shared" si="433"/>
        <v>0</v>
      </c>
      <c r="BO437" s="5">
        <f t="shared" si="434"/>
        <v>0</v>
      </c>
      <c r="BP437" s="5">
        <f t="shared" si="435"/>
        <v>0</v>
      </c>
      <c r="BQ437" s="5">
        <f t="shared" si="436"/>
        <v>0</v>
      </c>
      <c r="BR437" s="5">
        <f t="shared" si="437"/>
        <v>0</v>
      </c>
      <c r="BS437" s="5">
        <f t="shared" si="438"/>
        <v>0</v>
      </c>
      <c r="BT437" s="5">
        <f t="shared" si="439"/>
        <v>0</v>
      </c>
      <c r="BU437" s="5">
        <f t="shared" si="440"/>
        <v>0</v>
      </c>
      <c r="BV437" s="5">
        <f t="shared" si="441"/>
        <v>0</v>
      </c>
      <c r="BW437" s="5">
        <f t="shared" si="442"/>
        <v>0</v>
      </c>
      <c r="BX437" s="5">
        <f t="shared" si="443"/>
        <v>-5000</v>
      </c>
      <c r="BY437" s="5">
        <f t="shared" si="444"/>
        <v>-15000</v>
      </c>
      <c r="BZ437" s="5">
        <f>MAX(INDEX('Team forecast'!$R$3:$BH$26,MATCH($B437,'Team forecast'!$B$3:$B$26,0),MATCH(BZ$1,'Team forecast'!$R$2:$BH$2,0))*($BX437)-(1-INDEX('Team forecast'!$R$3:$BH$26,MATCH($B437,'Team forecast'!$B$3:$B$26,0),MATCH(BZ$1,'Team forecast'!$R$2:$BH$2,0)))*(BY437+CH437)*0.01,-5000)</f>
        <v>-5000</v>
      </c>
      <c r="CA437" s="5">
        <f>MAX(INDEX('Team forecast'!$R$3:$BH$26,MATCH($B437,'Team forecast'!$B$3:$B$26,0),MATCH(CA$1,'Team forecast'!$R$2:$BH$2,0))*$BX437-(1-INDEX('Team forecast'!$R$3:$BH$26,MATCH($B437,'Team forecast'!$B$3:$B$26,0),MATCH(CA$1,'Team forecast'!$R$2:$BH$2,0)))*(BY437+BX437+CH437)*0.01,-5000)</f>
        <v>-5000</v>
      </c>
      <c r="CB437" s="5">
        <f>MAX(INDEX('Team forecast'!$R$3:$BH$26,MATCH($B437,'Team forecast'!$B$3:$B$26,0),MATCH(CB$1,'Team forecast'!$R$2:$BH$2,0))*$BX437-(1-INDEX('Team forecast'!$R$3:$BH$26,MATCH($B437,'Team forecast'!$B$3:$B$26,0),MATCH(CB$1,'Team forecast'!$R$2:$BH$2,0)))*(BY437+BX437*2+CH437)*0.01,0)</f>
        <v>0</v>
      </c>
      <c r="CC437" s="5">
        <v>0</v>
      </c>
      <c r="CD437" s="5">
        <f>+AK437+BD437*Cockpit!$C$3+BW437*Cockpit!$C$3^2+BZ437*Cockpit!$C$3^3+CA437*Cockpit!$C$3^4+CB437*Cockpit!$C$3^5+CC437*Cockpit!$C$3^6</f>
        <v>-10802.469135802468</v>
      </c>
      <c r="CE437" s="5"/>
      <c r="CF437" s="5"/>
      <c r="CG437" s="5">
        <v>0</v>
      </c>
      <c r="CH437" s="5">
        <f t="shared" si="445"/>
        <v>1995000</v>
      </c>
      <c r="CI437" s="5">
        <f t="shared" si="446"/>
        <v>1995000</v>
      </c>
      <c r="CJ437" s="1">
        <f t="shared" si="447"/>
        <v>-5.0000000000000001E-3</v>
      </c>
      <c r="CK437" s="5">
        <f>RANK(CD437,$CD$2:$CD$622)+COUNTIF($CD$2:$CD437,$CD437)-1</f>
        <v>551</v>
      </c>
      <c r="CL437" s="5">
        <f>RANK(CJ437,$CJ$2:$CJ$622)+COUNTIF($CJ$2:$CJ437,$CJ437)-1</f>
        <v>587</v>
      </c>
    </row>
    <row r="438" spans="1:90" x14ac:dyDescent="0.3">
      <c r="A438" t="str">
        <f>Players!P439</f>
        <v>Kamil Jozwiak</v>
      </c>
      <c r="B438" t="str">
        <f>Players!G439</f>
        <v>Poland</v>
      </c>
      <c r="C438" t="str">
        <f>Players!AB439</f>
        <v>Midfield</v>
      </c>
      <c r="D438" s="1"/>
      <c r="F438" t="str">
        <f>IFERROR(INDEX(Lookup!B:B,MATCH(INDEX(Players!C:C,MATCH(E438,Players!A:A,0)),Lookup!D:D,0)),"")</f>
        <v/>
      </c>
      <c r="G438">
        <f>IF(Players!AC439=0,10000000,Players!AC439)</f>
        <v>2986000</v>
      </c>
      <c r="H438" s="16">
        <f>INDEX('Team forecast'!$B$2:$AO$26,MATCH('Master data'!$B438,'Team forecast'!$B$2:$B$26,0),MATCH('Master data'!H$1,'Team forecast'!$B$2:$AO$2,0))</f>
        <v>0.65640259726027606</v>
      </c>
      <c r="I438" s="16">
        <f>INDEX('Team forecast'!$B$2:$AO$26,MATCH('Master data'!$B438,'Team forecast'!$B$2:$B$26,0),MATCH('Master data'!I$1,'Team forecast'!$B$2:$AO$2,0))</f>
        <v>1.9979967794622602</v>
      </c>
      <c r="J438" s="16">
        <f>INDEX('Team forecast'!$B$2:$AO$26,MATCH('Master data'!$B438,'Team forecast'!$B$2:$B$26,0),MATCH('Master data'!J$1,'Team forecast'!$B$2:$AO$2,0))</f>
        <v>0.13560666137985719</v>
      </c>
      <c r="K438" s="16">
        <f>INDEX('Team forecast'!$B$2:$AO$26,MATCH('Master data'!$B438,'Team forecast'!$B$2:$B$26,0),MATCH('Master data'!K$1,'Team forecast'!$B$2:$AO$2,0))</f>
        <v>1.7487366904109645</v>
      </c>
      <c r="L438" s="16">
        <f>INDEX('Team forecast'!$B$2:$AO$26,MATCH('Master data'!$B438,'Team forecast'!$B$2:$B$26,0),MATCH('Master data'!L$1,'Team forecast'!$B$2:$AO$2,0))</f>
        <v>5.2271915743769402</v>
      </c>
      <c r="M438">
        <f>IF(Players!BC439=1,95,0)</f>
        <v>95</v>
      </c>
      <c r="N438" s="2">
        <f>Players!BN439</f>
        <v>6.2882387249527022E-2</v>
      </c>
      <c r="O438" s="2">
        <f>Players!BO439</f>
        <v>3.3665118190869939E-2</v>
      </c>
      <c r="P438" s="2">
        <f>Players!BP439</f>
        <v>5.5990315889356296E-2</v>
      </c>
      <c r="Q438" s="2">
        <f>Players!BQ439</f>
        <v>0.17225444340505144</v>
      </c>
      <c r="R438" s="2">
        <f>Players!BR439</f>
        <v>2.8063610851262862E-2</v>
      </c>
      <c r="S438" s="2">
        <f t="shared" si="406"/>
        <v>0.65640259726027606</v>
      </c>
      <c r="T438" s="2">
        <f t="shared" si="407"/>
        <v>1.9979967794622602</v>
      </c>
      <c r="U438" s="16">
        <f>INDEX('Team forecast'!$B$2:$AO$26,MATCH('Master data'!$B438,'Team forecast'!$B$2:$B$26,0),MATCH('Master data'!U$1,'Team forecast'!$B$2:$AO$2,0))</f>
        <v>0.105471847739889</v>
      </c>
      <c r="V438" s="16">
        <f>INDEX('Team forecast'!$B$2:$AO$26,MATCH('Master data'!$B438,'Team forecast'!$B$2:$B$26,0),MATCH('Master data'!V$1,'Team forecast'!$B$2:$AO$2,0))</f>
        <v>0.1808088818398097</v>
      </c>
      <c r="W438" s="16">
        <f>INDEX('Team forecast'!$B$2:$AO$26,MATCH('Master data'!$B438,'Team forecast'!$B$2:$B$26,0),MATCH('Master data'!W$1,'Team forecast'!$B$2:$AO$2,0))</f>
        <v>0.71371927042030125</v>
      </c>
      <c r="X438" s="5">
        <f t="shared" si="408"/>
        <v>7000</v>
      </c>
      <c r="Y438" s="5">
        <f t="shared" si="409"/>
        <v>2636.796193497225</v>
      </c>
      <c r="Z438" s="5">
        <f t="shared" si="410"/>
        <v>904.04440919904846</v>
      </c>
      <c r="AA438" s="5">
        <f t="shared" si="411"/>
        <v>-10705.789056304518</v>
      </c>
      <c r="AB438" s="5">
        <f t="shared" si="412"/>
        <v>5159.5202890645005</v>
      </c>
      <c r="AC438" s="5">
        <f t="shared" si="413"/>
        <v>1104.8935508780596</v>
      </c>
      <c r="AD438" s="5">
        <f t="shared" si="414"/>
        <v>979.12319703417359</v>
      </c>
      <c r="AE438" s="5">
        <f t="shared" si="415"/>
        <v>0</v>
      </c>
      <c r="AF438" s="5">
        <f t="shared" si="416"/>
        <v>0</v>
      </c>
      <c r="AG438" s="5">
        <f t="shared" si="417"/>
        <v>-3445.0888681010288</v>
      </c>
      <c r="AH438" s="5">
        <f t="shared" si="418"/>
        <v>-1403.180542563143</v>
      </c>
      <c r="AI438" s="5">
        <f t="shared" si="419"/>
        <v>6564.0259726027607</v>
      </c>
      <c r="AJ438" s="5">
        <f t="shared" si="420"/>
        <v>-15983.974235698081</v>
      </c>
      <c r="AK438" s="5">
        <f>IFERROR(SUM(X438:AJ438),-5000)*((Cockpit!$C$3)^0)</f>
        <v>-7189.629090391003</v>
      </c>
      <c r="AL438" s="16">
        <f>INDEX('Team forecast'!$B$2:$AO$26,MATCH('Master data'!$B438,'Team forecast'!$B$2:$B$26,0),MATCH('Master data'!AL$1,'Team forecast'!$B$2:$AO$2,0))</f>
        <v>1.2414750087215167</v>
      </c>
      <c r="AM438" s="16">
        <f>INDEX('Team forecast'!$B$2:$AO$26,MATCH('Master data'!$B438,'Team forecast'!$B$2:$B$26,0),MATCH('Master data'!AM$1,'Team forecast'!$B$2:$AO$2,0))</f>
        <v>1.2865954440019862</v>
      </c>
      <c r="AN438" s="16">
        <f>INDEX('Team forecast'!$B$2:$AO$26,MATCH('Master data'!$B438,'Team forecast'!$B$2:$B$26,0),MATCH('Master data'!AN$1,'Team forecast'!$B$2:$AO$2,0))</f>
        <v>0.27620955502944211</v>
      </c>
      <c r="AO438" s="16">
        <f>INDEX('Team forecast'!$B$2:$AO$26,MATCH('Master data'!$B438,'Team forecast'!$B$2:$B$26,0),MATCH('Master data'!AO$1,'Team forecast'!$B$2:$AO$2,0))</f>
        <v>3.3074410537695367</v>
      </c>
      <c r="AP438" s="16">
        <f>INDEX('Team forecast'!$B$2:$AO$26,MATCH('Master data'!$B438,'Team forecast'!$B$2:$B$26,0),MATCH('Master data'!AP$1,'Team forecast'!$B$2:$AO$2,0))</f>
        <v>3.3660118643078989</v>
      </c>
      <c r="AQ438" s="5">
        <f t="shared" si="421"/>
        <v>7000</v>
      </c>
      <c r="AR438" s="5">
        <f>INDEX('Team forecast'!$B$2:$AO$26,MATCH('Master data'!$B438,'Team forecast'!$B$2:$B$26,0),MATCH('Master data'!AR$1,'Team forecast'!$B$2:$AO$2,0))*IF(X438&gt;0,25000,0)</f>
        <v>8384.9329205366375</v>
      </c>
      <c r="AS438" s="16">
        <f>INDEX('Team forecast'!$B$2:$AO$26,MATCH('Master data'!$B438,'Team forecast'!$B$2:$B$26,0),MATCH('Master data'!AS$1,'Team forecast'!$B$2:$AO$2,0))*IF(X438&gt;0,5000,0)</f>
        <v>1444.7884416924664</v>
      </c>
      <c r="AT438" s="16">
        <f>INDEX('Team forecast'!$B$2:$AO$26,MATCH('Master data'!$B438,'Team forecast'!$B$2:$B$26,0),MATCH('Master data'!AT$1,'Team forecast'!$B$2:$AO$2,0))*IF(X438&gt;0,-15000,0)</f>
        <v>-5634.6749226006195</v>
      </c>
      <c r="AU438" s="5">
        <f t="shared" si="422"/>
        <v>9758.3640323795444</v>
      </c>
      <c r="AV438" s="5">
        <f t="shared" si="423"/>
        <v>2089.7201449810573</v>
      </c>
      <c r="AW438" s="5">
        <f t="shared" si="424"/>
        <v>1851.8466938598183</v>
      </c>
      <c r="AX438" s="5">
        <f t="shared" si="425"/>
        <v>0</v>
      </c>
      <c r="AY438" s="5">
        <f t="shared" si="426"/>
        <v>0</v>
      </c>
      <c r="AZ438" s="5">
        <f t="shared" si="427"/>
        <v>-3445.0888681010288</v>
      </c>
      <c r="BA438" s="5">
        <f t="shared" si="428"/>
        <v>-1403.180542563143</v>
      </c>
      <c r="BB438" s="5">
        <f t="shared" si="429"/>
        <v>12414.750087215167</v>
      </c>
      <c r="BC438" s="5">
        <f t="shared" si="430"/>
        <v>-10292.763552015889</v>
      </c>
      <c r="BD438" s="5">
        <f t="shared" si="431"/>
        <v>22168.694435384008</v>
      </c>
      <c r="BE438" s="16">
        <f>INDEX('Team forecast'!$B$2:$AO$26,MATCH('Master data'!$B438,'Team forecast'!$B$2:$B$26,0),MATCH('Master data'!BE$1,'Team forecast'!$B$2:$AO$2,0))</f>
        <v>0</v>
      </c>
      <c r="BF438" s="16">
        <f>INDEX('Team forecast'!$B$2:$AO$26,MATCH('Master data'!$B438,'Team forecast'!$B$2:$B$26,0),MATCH('Master data'!BF$1,'Team forecast'!$B$2:$AO$2,0))</f>
        <v>0</v>
      </c>
      <c r="BG438" s="16">
        <f>INDEX('Team forecast'!$B$2:$AO$26,MATCH('Master data'!$B438,'Team forecast'!$B$2:$B$26,0),MATCH('Master data'!BG$1,'Team forecast'!$B$2:$AO$2,0))</f>
        <v>0</v>
      </c>
      <c r="BH438" s="16">
        <f>INDEX('Team forecast'!$B$2:$AO$26,MATCH('Master data'!$B438,'Team forecast'!$B$2:$B$26,0),MATCH('Master data'!BH$1,'Team forecast'!$B$2:$AO$2,0))</f>
        <v>0</v>
      </c>
      <c r="BI438" s="16">
        <f>INDEX('Team forecast'!$B$2:$AO$26,MATCH('Master data'!$B438,'Team forecast'!$B$2:$B$26,0),MATCH('Master data'!BI$1,'Team forecast'!$B$2:$AO$2,0))</f>
        <v>0</v>
      </c>
      <c r="BJ438" s="5">
        <f t="shared" si="432"/>
        <v>7000</v>
      </c>
      <c r="BK438" s="5">
        <f>INDEX('Team forecast'!$R$3:$BH$26,MATCH($B438,'Team forecast'!$B$3:$B$26,0),MATCH(BK$1,'Team forecast'!$R$2:$BH$2,0))*IF($X438&gt;0,25000,0)</f>
        <v>0</v>
      </c>
      <c r="BL438" s="5">
        <f>INDEX('Team forecast'!$R$3:$BH$26,MATCH($B438,'Team forecast'!$B$3:$B$26,0),MATCH(BL$1,'Team forecast'!$R$2:$BH$2,0))*IF($X438&gt;0,5000,0)</f>
        <v>0</v>
      </c>
      <c r="BM438" s="5">
        <f>INDEX('Team forecast'!$R$3:$BH$26,MATCH($B438,'Team forecast'!$B$3:$B$26,0),MATCH(BM$1,'Team forecast'!$R$2:$BH$2,0))*IF($X438&gt;0,-15000,0)</f>
        <v>0</v>
      </c>
      <c r="BN438" s="5">
        <f t="shared" si="433"/>
        <v>0</v>
      </c>
      <c r="BO438" s="5">
        <f t="shared" si="434"/>
        <v>0</v>
      </c>
      <c r="BP438" s="5">
        <f t="shared" si="435"/>
        <v>0</v>
      </c>
      <c r="BQ438" s="5">
        <f t="shared" si="436"/>
        <v>0</v>
      </c>
      <c r="BR438" s="5">
        <f t="shared" si="437"/>
        <v>0</v>
      </c>
      <c r="BS438" s="5">
        <f t="shared" si="438"/>
        <v>-3445.0888681010288</v>
      </c>
      <c r="BT438" s="5">
        <f t="shared" si="439"/>
        <v>-1403.180542563143</v>
      </c>
      <c r="BU438" s="5">
        <f t="shared" si="440"/>
        <v>0</v>
      </c>
      <c r="BV438" s="5">
        <f t="shared" si="441"/>
        <v>0</v>
      </c>
      <c r="BW438" s="5">
        <f t="shared" si="442"/>
        <v>0</v>
      </c>
      <c r="BX438" s="5">
        <f t="shared" si="443"/>
        <v>7489.5326724965025</v>
      </c>
      <c r="BY438" s="5">
        <f t="shared" si="444"/>
        <v>22468.598017489508</v>
      </c>
      <c r="BZ438" s="5">
        <f>MAX(INDEX('Team forecast'!$R$3:$BH$26,MATCH($B438,'Team forecast'!$B$3:$B$26,0),MATCH(BZ$1,'Team forecast'!$R$2:$BH$2,0))*($BX438)-(1-INDEX('Team forecast'!$R$3:$BH$26,MATCH($B438,'Team forecast'!$B$3:$B$26,0),MATCH(BZ$1,'Team forecast'!$R$2:$BH$2,0)))*(BY438+CH438)*0.01,-5000)</f>
        <v>-5000</v>
      </c>
      <c r="CA438" s="5">
        <f>MAX(INDEX('Team forecast'!$R$3:$BH$26,MATCH($B438,'Team forecast'!$B$3:$B$26,0),MATCH(CA$1,'Team forecast'!$R$2:$BH$2,0))*$BX438-(1-INDEX('Team forecast'!$R$3:$BH$26,MATCH($B438,'Team forecast'!$B$3:$B$26,0),MATCH(CA$1,'Team forecast'!$R$2:$BH$2,0)))*(BY438+BX438+CH438)*0.01,-5000)</f>
        <v>-5000</v>
      </c>
      <c r="CB438" s="5">
        <f>MAX(INDEX('Team forecast'!$R$3:$BH$26,MATCH($B438,'Team forecast'!$B$3:$B$26,0),MATCH(CB$1,'Team forecast'!$R$2:$BH$2,0))*$BX438-(1-INDEX('Team forecast'!$R$3:$BH$26,MATCH($B438,'Team forecast'!$B$3:$B$26,0),MATCH(CB$1,'Team forecast'!$R$2:$BH$2,0)))*(BY438+BX438*2+CH438)*0.01,0)</f>
        <v>0</v>
      </c>
      <c r="CC438" s="5">
        <v>0</v>
      </c>
      <c r="CD438" s="5">
        <f>+AK438+BD438*Cockpit!$C$3+BW438*Cockpit!$C$3^2+BZ438*Cockpit!$C$3^3+CA438*Cockpit!$C$3^4+CB438*Cockpit!$C$3^5+CC438*Cockpit!$C$3^6</f>
        <v>5120.3647307291994</v>
      </c>
      <c r="CE438" s="5"/>
      <c r="CF438" s="5"/>
      <c r="CG438" s="5">
        <v>0</v>
      </c>
      <c r="CH438" s="5">
        <f t="shared" si="445"/>
        <v>2986000</v>
      </c>
      <c r="CI438" s="5">
        <f t="shared" si="446"/>
        <v>2986000</v>
      </c>
      <c r="CJ438" s="1">
        <f t="shared" si="447"/>
        <v>2E-3</v>
      </c>
      <c r="CK438" s="5">
        <f>RANK(CD438,$CD$2:$CD$622)+COUNTIF($CD$2:$CD438,$CD438)-1</f>
        <v>373</v>
      </c>
      <c r="CL438" s="5">
        <f>RANK(CJ438,$CJ$2:$CJ$622)+COUNTIF($CJ$2:$CJ438,$CJ438)-1</f>
        <v>369</v>
      </c>
    </row>
    <row r="439" spans="1:90" x14ac:dyDescent="0.3">
      <c r="A439" t="str">
        <f>Players!P440</f>
        <v>Karol Linetty</v>
      </c>
      <c r="B439" t="str">
        <f>Players!G440</f>
        <v>Poland</v>
      </c>
      <c r="C439" t="str">
        <f>Players!AB440</f>
        <v>Midfield</v>
      </c>
      <c r="D439" s="1"/>
      <c r="F439" t="str">
        <f>IFERROR(INDEX(Lookup!B:B,MATCH(INDEX(Players!C:C,MATCH(E439,Players!A:A,0)),Lookup!D:D,0)),"")</f>
        <v/>
      </c>
      <c r="G439">
        <f>IF(Players!AC440=0,10000000,Players!AC440)</f>
        <v>2621000</v>
      </c>
      <c r="H439" s="16">
        <f>INDEX('Team forecast'!$B$2:$AO$26,MATCH('Master data'!$B439,'Team forecast'!$B$2:$B$26,0),MATCH('Master data'!H$1,'Team forecast'!$B$2:$AO$2,0))</f>
        <v>0.65640259726027606</v>
      </c>
      <c r="I439" s="16">
        <f>INDEX('Team forecast'!$B$2:$AO$26,MATCH('Master data'!$B439,'Team forecast'!$B$2:$B$26,0),MATCH('Master data'!I$1,'Team forecast'!$B$2:$AO$2,0))</f>
        <v>1.9979967794622602</v>
      </c>
      <c r="J439" s="16">
        <f>INDEX('Team forecast'!$B$2:$AO$26,MATCH('Master data'!$B439,'Team forecast'!$B$2:$B$26,0),MATCH('Master data'!J$1,'Team forecast'!$B$2:$AO$2,0))</f>
        <v>0.13560666137985719</v>
      </c>
      <c r="K439" s="16">
        <f>INDEX('Team forecast'!$B$2:$AO$26,MATCH('Master data'!$B439,'Team forecast'!$B$2:$B$26,0),MATCH('Master data'!K$1,'Team forecast'!$B$2:$AO$2,0))</f>
        <v>1.7487366904109645</v>
      </c>
      <c r="L439" s="16">
        <f>INDEX('Team forecast'!$B$2:$AO$26,MATCH('Master data'!$B439,'Team forecast'!$B$2:$B$26,0),MATCH('Master data'!L$1,'Team forecast'!$B$2:$AO$2,0))</f>
        <v>5.2271915743769402</v>
      </c>
      <c r="M439">
        <f>IF(Players!BC440=1,95,0)</f>
        <v>95</v>
      </c>
      <c r="N439" s="2">
        <f>Players!BN440</f>
        <v>8.4921283020291949E-2</v>
      </c>
      <c r="O439" s="2">
        <f>Players!BO440</f>
        <v>7.9205533710240583E-2</v>
      </c>
      <c r="P439" s="2">
        <f>Players!BP440</f>
        <v>2.6672748523048965E-2</v>
      </c>
      <c r="Q439" s="2">
        <f>Players!BQ440</f>
        <v>0.12254901960784315</v>
      </c>
      <c r="R439" s="2">
        <f>Players!BR440</f>
        <v>0</v>
      </c>
      <c r="S439" s="2">
        <f t="shared" si="406"/>
        <v>0.65640259726027606</v>
      </c>
      <c r="T439" s="2">
        <f t="shared" si="407"/>
        <v>1.9979967794622602</v>
      </c>
      <c r="U439" s="16">
        <f>INDEX('Team forecast'!$B$2:$AO$26,MATCH('Master data'!$B439,'Team forecast'!$B$2:$B$26,0),MATCH('Master data'!U$1,'Team forecast'!$B$2:$AO$2,0))</f>
        <v>0.105471847739889</v>
      </c>
      <c r="V439" s="16">
        <f>INDEX('Team forecast'!$B$2:$AO$26,MATCH('Master data'!$B439,'Team forecast'!$B$2:$B$26,0),MATCH('Master data'!V$1,'Team forecast'!$B$2:$AO$2,0))</f>
        <v>0.1808088818398097</v>
      </c>
      <c r="W439" s="16">
        <f>INDEX('Team forecast'!$B$2:$AO$26,MATCH('Master data'!$B439,'Team forecast'!$B$2:$B$26,0),MATCH('Master data'!W$1,'Team forecast'!$B$2:$AO$2,0))</f>
        <v>0.71371927042030125</v>
      </c>
      <c r="X439" s="5">
        <f t="shared" si="408"/>
        <v>7000</v>
      </c>
      <c r="Y439" s="5">
        <f t="shared" si="409"/>
        <v>2636.796193497225</v>
      </c>
      <c r="Z439" s="5">
        <f t="shared" si="410"/>
        <v>904.04440919904846</v>
      </c>
      <c r="AA439" s="5">
        <f t="shared" si="411"/>
        <v>-10705.789056304518</v>
      </c>
      <c r="AB439" s="5">
        <f t="shared" si="412"/>
        <v>6967.8188421493269</v>
      </c>
      <c r="AC439" s="5">
        <f t="shared" si="413"/>
        <v>2599.5359022394132</v>
      </c>
      <c r="AD439" s="5">
        <f t="shared" si="414"/>
        <v>466.43613976360592</v>
      </c>
      <c r="AE439" s="5">
        <f t="shared" si="415"/>
        <v>0</v>
      </c>
      <c r="AF439" s="5">
        <f t="shared" si="416"/>
        <v>0</v>
      </c>
      <c r="AG439" s="5">
        <f t="shared" si="417"/>
        <v>-2450.9803921568628</v>
      </c>
      <c r="AH439" s="5">
        <f t="shared" si="418"/>
        <v>0</v>
      </c>
      <c r="AI439" s="5">
        <f t="shared" si="419"/>
        <v>6564.0259726027607</v>
      </c>
      <c r="AJ439" s="5">
        <f t="shared" si="420"/>
        <v>-15983.974235698081</v>
      </c>
      <c r="AK439" s="5">
        <f>IFERROR(SUM(X439:AJ439),-5000)*((Cockpit!$C$3)^0)</f>
        <v>-2002.0862247080822</v>
      </c>
      <c r="AL439" s="16">
        <f>INDEX('Team forecast'!$B$2:$AO$26,MATCH('Master data'!$B439,'Team forecast'!$B$2:$B$26,0),MATCH('Master data'!AL$1,'Team forecast'!$B$2:$AO$2,0))</f>
        <v>1.2414750087215167</v>
      </c>
      <c r="AM439" s="16">
        <f>INDEX('Team forecast'!$B$2:$AO$26,MATCH('Master data'!$B439,'Team forecast'!$B$2:$B$26,0),MATCH('Master data'!AM$1,'Team forecast'!$B$2:$AO$2,0))</f>
        <v>1.2865954440019862</v>
      </c>
      <c r="AN439" s="16">
        <f>INDEX('Team forecast'!$B$2:$AO$26,MATCH('Master data'!$B439,'Team forecast'!$B$2:$B$26,0),MATCH('Master data'!AN$1,'Team forecast'!$B$2:$AO$2,0))</f>
        <v>0.27620955502944211</v>
      </c>
      <c r="AO439" s="16">
        <f>INDEX('Team forecast'!$B$2:$AO$26,MATCH('Master data'!$B439,'Team forecast'!$B$2:$B$26,0),MATCH('Master data'!AO$1,'Team forecast'!$B$2:$AO$2,0))</f>
        <v>3.3074410537695367</v>
      </c>
      <c r="AP439" s="16">
        <f>INDEX('Team forecast'!$B$2:$AO$26,MATCH('Master data'!$B439,'Team forecast'!$B$2:$B$26,0),MATCH('Master data'!AP$1,'Team forecast'!$B$2:$AO$2,0))</f>
        <v>3.3660118643078989</v>
      </c>
      <c r="AQ439" s="5">
        <f t="shared" si="421"/>
        <v>7000</v>
      </c>
      <c r="AR439" s="5">
        <f>INDEX('Team forecast'!$B$2:$AO$26,MATCH('Master data'!$B439,'Team forecast'!$B$2:$B$26,0),MATCH('Master data'!AR$1,'Team forecast'!$B$2:$AO$2,0))*IF(X439&gt;0,25000,0)</f>
        <v>8384.9329205366375</v>
      </c>
      <c r="AS439" s="16">
        <f>INDEX('Team forecast'!$B$2:$AO$26,MATCH('Master data'!$B439,'Team forecast'!$B$2:$B$26,0),MATCH('Master data'!AS$1,'Team forecast'!$B$2:$AO$2,0))*IF(X439&gt;0,5000,0)</f>
        <v>1444.7884416924664</v>
      </c>
      <c r="AT439" s="16">
        <f>INDEX('Team forecast'!$B$2:$AO$26,MATCH('Master data'!$B439,'Team forecast'!$B$2:$B$26,0),MATCH('Master data'!AT$1,'Team forecast'!$B$2:$AO$2,0))*IF(X439&gt;0,-15000,0)</f>
        <v>-5634.6749226006195</v>
      </c>
      <c r="AU439" s="5">
        <f t="shared" si="422"/>
        <v>13178.456322282416</v>
      </c>
      <c r="AV439" s="5">
        <f t="shared" si="423"/>
        <v>4916.5845326856652</v>
      </c>
      <c r="AW439" s="5">
        <f t="shared" si="424"/>
        <v>882.18543482002917</v>
      </c>
      <c r="AX439" s="5">
        <f t="shared" si="425"/>
        <v>0</v>
      </c>
      <c r="AY439" s="5">
        <f t="shared" si="426"/>
        <v>0</v>
      </c>
      <c r="AZ439" s="5">
        <f t="shared" si="427"/>
        <v>-2450.9803921568628</v>
      </c>
      <c r="BA439" s="5">
        <f t="shared" si="428"/>
        <v>0</v>
      </c>
      <c r="BB439" s="5">
        <f t="shared" si="429"/>
        <v>12414.750087215167</v>
      </c>
      <c r="BC439" s="5">
        <f t="shared" si="430"/>
        <v>-10292.763552015889</v>
      </c>
      <c r="BD439" s="5">
        <f t="shared" si="431"/>
        <v>29843.278872459014</v>
      </c>
      <c r="BE439" s="16">
        <f>INDEX('Team forecast'!$B$2:$AO$26,MATCH('Master data'!$B439,'Team forecast'!$B$2:$B$26,0),MATCH('Master data'!BE$1,'Team forecast'!$B$2:$AO$2,0))</f>
        <v>0</v>
      </c>
      <c r="BF439" s="16">
        <f>INDEX('Team forecast'!$B$2:$AO$26,MATCH('Master data'!$B439,'Team forecast'!$B$2:$B$26,0),MATCH('Master data'!BF$1,'Team forecast'!$B$2:$AO$2,0))</f>
        <v>0</v>
      </c>
      <c r="BG439" s="16">
        <f>INDEX('Team forecast'!$B$2:$AO$26,MATCH('Master data'!$B439,'Team forecast'!$B$2:$B$26,0),MATCH('Master data'!BG$1,'Team forecast'!$B$2:$AO$2,0))</f>
        <v>0</v>
      </c>
      <c r="BH439" s="16">
        <f>INDEX('Team forecast'!$B$2:$AO$26,MATCH('Master data'!$B439,'Team forecast'!$B$2:$B$26,0),MATCH('Master data'!BH$1,'Team forecast'!$B$2:$AO$2,0))</f>
        <v>0</v>
      </c>
      <c r="BI439" s="16">
        <f>INDEX('Team forecast'!$B$2:$AO$26,MATCH('Master data'!$B439,'Team forecast'!$B$2:$B$26,0),MATCH('Master data'!BI$1,'Team forecast'!$B$2:$AO$2,0))</f>
        <v>0</v>
      </c>
      <c r="BJ439" s="5">
        <f t="shared" si="432"/>
        <v>7000</v>
      </c>
      <c r="BK439" s="5">
        <f>INDEX('Team forecast'!$R$3:$BH$26,MATCH($B439,'Team forecast'!$B$3:$B$26,0),MATCH(BK$1,'Team forecast'!$R$2:$BH$2,0))*IF($X439&gt;0,25000,0)</f>
        <v>0</v>
      </c>
      <c r="BL439" s="5">
        <f>INDEX('Team forecast'!$R$3:$BH$26,MATCH($B439,'Team forecast'!$B$3:$B$26,0),MATCH(BL$1,'Team forecast'!$R$2:$BH$2,0))*IF($X439&gt;0,5000,0)</f>
        <v>0</v>
      </c>
      <c r="BM439" s="5">
        <f>INDEX('Team forecast'!$R$3:$BH$26,MATCH($B439,'Team forecast'!$B$3:$B$26,0),MATCH(BM$1,'Team forecast'!$R$2:$BH$2,0))*IF($X439&gt;0,-15000,0)</f>
        <v>0</v>
      </c>
      <c r="BN439" s="5">
        <f t="shared" si="433"/>
        <v>0</v>
      </c>
      <c r="BO439" s="5">
        <f t="shared" si="434"/>
        <v>0</v>
      </c>
      <c r="BP439" s="5">
        <f t="shared" si="435"/>
        <v>0</v>
      </c>
      <c r="BQ439" s="5">
        <f t="shared" si="436"/>
        <v>0</v>
      </c>
      <c r="BR439" s="5">
        <f t="shared" si="437"/>
        <v>0</v>
      </c>
      <c r="BS439" s="5">
        <f t="shared" si="438"/>
        <v>-2450.9803921568628</v>
      </c>
      <c r="BT439" s="5">
        <f t="shared" si="439"/>
        <v>0</v>
      </c>
      <c r="BU439" s="5">
        <f t="shared" si="440"/>
        <v>0</v>
      </c>
      <c r="BV439" s="5">
        <f t="shared" si="441"/>
        <v>0</v>
      </c>
      <c r="BW439" s="5">
        <f t="shared" si="442"/>
        <v>0</v>
      </c>
      <c r="BX439" s="5">
        <f t="shared" si="443"/>
        <v>13920.596323875467</v>
      </c>
      <c r="BY439" s="5">
        <f t="shared" si="444"/>
        <v>41761.788971626404</v>
      </c>
      <c r="BZ439" s="5">
        <f>MAX(INDEX('Team forecast'!$R$3:$BH$26,MATCH($B439,'Team forecast'!$B$3:$B$26,0),MATCH(BZ$1,'Team forecast'!$R$2:$BH$2,0))*($BX439)-(1-INDEX('Team forecast'!$R$3:$BH$26,MATCH($B439,'Team forecast'!$B$3:$B$26,0),MATCH(BZ$1,'Team forecast'!$R$2:$BH$2,0)))*(BY439+CH439)*0.01,-5000)</f>
        <v>-5000</v>
      </c>
      <c r="CA439" s="5">
        <f>MAX(INDEX('Team forecast'!$R$3:$BH$26,MATCH($B439,'Team forecast'!$B$3:$B$26,0),MATCH(CA$1,'Team forecast'!$R$2:$BH$2,0))*$BX439-(1-INDEX('Team forecast'!$R$3:$BH$26,MATCH($B439,'Team forecast'!$B$3:$B$26,0),MATCH(CA$1,'Team forecast'!$R$2:$BH$2,0)))*(BY439+BX439+CH439)*0.01,-5000)</f>
        <v>-5000</v>
      </c>
      <c r="CB439" s="5">
        <f>MAX(INDEX('Team forecast'!$R$3:$BH$26,MATCH($B439,'Team forecast'!$B$3:$B$26,0),MATCH(CB$1,'Team forecast'!$R$2:$BH$2,0))*$BX439-(1-INDEX('Team forecast'!$R$3:$BH$26,MATCH($B439,'Team forecast'!$B$3:$B$26,0),MATCH(CB$1,'Team forecast'!$R$2:$BH$2,0)))*(BY439+BX439*2+CH439)*0.01,0)</f>
        <v>0</v>
      </c>
      <c r="CC439" s="5">
        <v>0</v>
      </c>
      <c r="CD439" s="5">
        <f>+AK439+BD439*Cockpit!$C$3+BW439*Cockpit!$C$3^2+BZ439*Cockpit!$C$3^3+CA439*Cockpit!$C$3^4+CB439*Cockpit!$C$3^5+CC439*Cockpit!$C$3^6</f>
        <v>15424.297221128792</v>
      </c>
      <c r="CE439" s="5"/>
      <c r="CF439" s="5"/>
      <c r="CG439" s="5">
        <v>0</v>
      </c>
      <c r="CH439" s="5">
        <f t="shared" si="445"/>
        <v>2621000</v>
      </c>
      <c r="CI439" s="5">
        <f t="shared" si="446"/>
        <v>2621000</v>
      </c>
      <c r="CJ439" s="1">
        <f t="shared" si="447"/>
        <v>6.0000000000000001E-3</v>
      </c>
      <c r="CK439" s="5">
        <f>RANK(CD439,$CD$2:$CD$622)+COUNTIF($CD$2:$CD439,$CD439)-1</f>
        <v>321</v>
      </c>
      <c r="CL439" s="5">
        <f>RANK(CJ439,$CJ$2:$CJ$622)+COUNTIF($CJ$2:$CJ439,$CJ439)-1</f>
        <v>323</v>
      </c>
    </row>
    <row r="440" spans="1:90" x14ac:dyDescent="0.3">
      <c r="A440" t="str">
        <f>Players!P441</f>
        <v>Jakub Moder</v>
      </c>
      <c r="B440" t="str">
        <f>Players!G441</f>
        <v>Poland</v>
      </c>
      <c r="C440" t="str">
        <f>Players!AB441</f>
        <v>Midfield</v>
      </c>
      <c r="D440" s="1"/>
      <c r="F440" t="str">
        <f>IFERROR(INDEX(Lookup!B:B,MATCH(INDEX(Players!C:C,MATCH(E440,Players!A:A,0)),Lookup!D:D,0)),"")</f>
        <v/>
      </c>
      <c r="G440">
        <f>IF(Players!AC441=0,10000000,Players!AC441)</f>
        <v>2992000</v>
      </c>
      <c r="H440" s="16">
        <f>INDEX('Team forecast'!$B$2:$AO$26,MATCH('Master data'!$B440,'Team forecast'!$B$2:$B$26,0),MATCH('Master data'!H$1,'Team forecast'!$B$2:$AO$2,0))</f>
        <v>0.65640259726027606</v>
      </c>
      <c r="I440" s="16">
        <f>INDEX('Team forecast'!$B$2:$AO$26,MATCH('Master data'!$B440,'Team forecast'!$B$2:$B$26,0),MATCH('Master data'!I$1,'Team forecast'!$B$2:$AO$2,0))</f>
        <v>1.9979967794622602</v>
      </c>
      <c r="J440" s="16">
        <f>INDEX('Team forecast'!$B$2:$AO$26,MATCH('Master data'!$B440,'Team forecast'!$B$2:$B$26,0),MATCH('Master data'!J$1,'Team forecast'!$B$2:$AO$2,0))</f>
        <v>0.13560666137985719</v>
      </c>
      <c r="K440" s="16">
        <f>INDEX('Team forecast'!$B$2:$AO$26,MATCH('Master data'!$B440,'Team forecast'!$B$2:$B$26,0),MATCH('Master data'!K$1,'Team forecast'!$B$2:$AO$2,0))</f>
        <v>1.7487366904109645</v>
      </c>
      <c r="L440" s="16">
        <f>INDEX('Team forecast'!$B$2:$AO$26,MATCH('Master data'!$B440,'Team forecast'!$B$2:$B$26,0),MATCH('Master data'!L$1,'Team forecast'!$B$2:$AO$2,0))</f>
        <v>5.2271915743769402</v>
      </c>
      <c r="M440">
        <f>IF(Players!BC441=1,95,0)</f>
        <v>95</v>
      </c>
      <c r="N440" s="2">
        <f>Players!BN441</f>
        <v>8.3365534876388495E-2</v>
      </c>
      <c r="O440" s="2">
        <f>Players!BO441</f>
        <v>5.940415028268043E-2</v>
      </c>
      <c r="P440" s="2">
        <f>Players!BP441</f>
        <v>7.5572787481972062E-2</v>
      </c>
      <c r="Q440" s="2">
        <f>Players!BQ441</f>
        <v>0</v>
      </c>
      <c r="R440" s="2">
        <f>Players!BR441</f>
        <v>0</v>
      </c>
      <c r="S440" s="2">
        <f t="shared" si="406"/>
        <v>0.65640259726027606</v>
      </c>
      <c r="T440" s="2">
        <f t="shared" si="407"/>
        <v>1.9979967794622602</v>
      </c>
      <c r="U440" s="16">
        <f>INDEX('Team forecast'!$B$2:$AO$26,MATCH('Master data'!$B440,'Team forecast'!$B$2:$B$26,0),MATCH('Master data'!U$1,'Team forecast'!$B$2:$AO$2,0))</f>
        <v>0.105471847739889</v>
      </c>
      <c r="V440" s="16">
        <f>INDEX('Team forecast'!$B$2:$AO$26,MATCH('Master data'!$B440,'Team forecast'!$B$2:$B$26,0),MATCH('Master data'!V$1,'Team forecast'!$B$2:$AO$2,0))</f>
        <v>0.1808088818398097</v>
      </c>
      <c r="W440" s="16">
        <f>INDEX('Team forecast'!$B$2:$AO$26,MATCH('Master data'!$B440,'Team forecast'!$B$2:$B$26,0),MATCH('Master data'!W$1,'Team forecast'!$B$2:$AO$2,0))</f>
        <v>0.71371927042030125</v>
      </c>
      <c r="X440" s="5">
        <f t="shared" si="408"/>
        <v>7000</v>
      </c>
      <c r="Y440" s="5">
        <f t="shared" si="409"/>
        <v>2636.796193497225</v>
      </c>
      <c r="Z440" s="5">
        <f t="shared" si="410"/>
        <v>904.04440919904846</v>
      </c>
      <c r="AA440" s="5">
        <f t="shared" si="411"/>
        <v>-10705.789056304518</v>
      </c>
      <c r="AB440" s="5">
        <f t="shared" si="412"/>
        <v>6840.1692018566919</v>
      </c>
      <c r="AC440" s="5">
        <f t="shared" si="413"/>
        <v>1949.6519266795599</v>
      </c>
      <c r="AD440" s="5">
        <f t="shared" si="414"/>
        <v>1321.5690626635499</v>
      </c>
      <c r="AE440" s="5">
        <f t="shared" si="415"/>
        <v>0</v>
      </c>
      <c r="AF440" s="5">
        <f t="shared" si="416"/>
        <v>0</v>
      </c>
      <c r="AG440" s="5">
        <f t="shared" si="417"/>
        <v>0</v>
      </c>
      <c r="AH440" s="5">
        <f t="shared" si="418"/>
        <v>0</v>
      </c>
      <c r="AI440" s="5">
        <f t="shared" si="419"/>
        <v>6564.0259726027607</v>
      </c>
      <c r="AJ440" s="5">
        <f t="shared" si="420"/>
        <v>-15983.974235698081</v>
      </c>
      <c r="AK440" s="5">
        <f>IFERROR(SUM(X440:AJ440),-5000)*((Cockpit!$C$3)^0)</f>
        <v>526.49347449623565</v>
      </c>
      <c r="AL440" s="16">
        <f>INDEX('Team forecast'!$B$2:$AO$26,MATCH('Master data'!$B440,'Team forecast'!$B$2:$B$26,0),MATCH('Master data'!AL$1,'Team forecast'!$B$2:$AO$2,0))</f>
        <v>1.2414750087215167</v>
      </c>
      <c r="AM440" s="16">
        <f>INDEX('Team forecast'!$B$2:$AO$26,MATCH('Master data'!$B440,'Team forecast'!$B$2:$B$26,0),MATCH('Master data'!AM$1,'Team forecast'!$B$2:$AO$2,0))</f>
        <v>1.2865954440019862</v>
      </c>
      <c r="AN440" s="16">
        <f>INDEX('Team forecast'!$B$2:$AO$26,MATCH('Master data'!$B440,'Team forecast'!$B$2:$B$26,0),MATCH('Master data'!AN$1,'Team forecast'!$B$2:$AO$2,0))</f>
        <v>0.27620955502944211</v>
      </c>
      <c r="AO440" s="16">
        <f>INDEX('Team forecast'!$B$2:$AO$26,MATCH('Master data'!$B440,'Team forecast'!$B$2:$B$26,0),MATCH('Master data'!AO$1,'Team forecast'!$B$2:$AO$2,0))</f>
        <v>3.3074410537695367</v>
      </c>
      <c r="AP440" s="16">
        <f>INDEX('Team forecast'!$B$2:$AO$26,MATCH('Master data'!$B440,'Team forecast'!$B$2:$B$26,0),MATCH('Master data'!AP$1,'Team forecast'!$B$2:$AO$2,0))</f>
        <v>3.3660118643078989</v>
      </c>
      <c r="AQ440" s="5">
        <f t="shared" si="421"/>
        <v>7000</v>
      </c>
      <c r="AR440" s="5">
        <f>INDEX('Team forecast'!$B$2:$AO$26,MATCH('Master data'!$B440,'Team forecast'!$B$2:$B$26,0),MATCH('Master data'!AR$1,'Team forecast'!$B$2:$AO$2,0))*IF(X440&gt;0,25000,0)</f>
        <v>8384.9329205366375</v>
      </c>
      <c r="AS440" s="16">
        <f>INDEX('Team forecast'!$B$2:$AO$26,MATCH('Master data'!$B440,'Team forecast'!$B$2:$B$26,0),MATCH('Master data'!AS$1,'Team forecast'!$B$2:$AO$2,0))*IF(X440&gt;0,5000,0)</f>
        <v>1444.7884416924664</v>
      </c>
      <c r="AT440" s="16">
        <f>INDEX('Team forecast'!$B$2:$AO$26,MATCH('Master data'!$B440,'Team forecast'!$B$2:$B$26,0),MATCH('Master data'!AT$1,'Team forecast'!$B$2:$AO$2,0))*IF(X440&gt;0,-15000,0)</f>
        <v>-5634.6749226006195</v>
      </c>
      <c r="AU440" s="5">
        <f t="shared" si="422"/>
        <v>12937.02851721729</v>
      </c>
      <c r="AV440" s="5">
        <f t="shared" si="423"/>
        <v>3687.4383995142489</v>
      </c>
      <c r="AW440" s="5">
        <f t="shared" si="424"/>
        <v>2499.5253986567491</v>
      </c>
      <c r="AX440" s="5">
        <f t="shared" si="425"/>
        <v>0</v>
      </c>
      <c r="AY440" s="5">
        <f t="shared" si="426"/>
        <v>0</v>
      </c>
      <c r="AZ440" s="5">
        <f t="shared" si="427"/>
        <v>0</v>
      </c>
      <c r="BA440" s="5">
        <f t="shared" si="428"/>
        <v>0</v>
      </c>
      <c r="BB440" s="5">
        <f t="shared" si="429"/>
        <v>12414.750087215167</v>
      </c>
      <c r="BC440" s="5">
        <f t="shared" si="430"/>
        <v>-10292.763552015889</v>
      </c>
      <c r="BD440" s="5">
        <f t="shared" si="431"/>
        <v>32441.02529021605</v>
      </c>
      <c r="BE440" s="16">
        <f>INDEX('Team forecast'!$B$2:$AO$26,MATCH('Master data'!$B440,'Team forecast'!$B$2:$B$26,0),MATCH('Master data'!BE$1,'Team forecast'!$B$2:$AO$2,0))</f>
        <v>0</v>
      </c>
      <c r="BF440" s="16">
        <f>INDEX('Team forecast'!$B$2:$AO$26,MATCH('Master data'!$B440,'Team forecast'!$B$2:$B$26,0),MATCH('Master data'!BF$1,'Team forecast'!$B$2:$AO$2,0))</f>
        <v>0</v>
      </c>
      <c r="BG440" s="16">
        <f>INDEX('Team forecast'!$B$2:$AO$26,MATCH('Master data'!$B440,'Team forecast'!$B$2:$B$26,0),MATCH('Master data'!BG$1,'Team forecast'!$B$2:$AO$2,0))</f>
        <v>0</v>
      </c>
      <c r="BH440" s="16">
        <f>INDEX('Team forecast'!$B$2:$AO$26,MATCH('Master data'!$B440,'Team forecast'!$B$2:$B$26,0),MATCH('Master data'!BH$1,'Team forecast'!$B$2:$AO$2,0))</f>
        <v>0</v>
      </c>
      <c r="BI440" s="16">
        <f>INDEX('Team forecast'!$B$2:$AO$26,MATCH('Master data'!$B440,'Team forecast'!$B$2:$B$26,0),MATCH('Master data'!BI$1,'Team forecast'!$B$2:$AO$2,0))</f>
        <v>0</v>
      </c>
      <c r="BJ440" s="5">
        <f t="shared" si="432"/>
        <v>7000</v>
      </c>
      <c r="BK440" s="5">
        <f>INDEX('Team forecast'!$R$3:$BH$26,MATCH($B440,'Team forecast'!$B$3:$B$26,0),MATCH(BK$1,'Team forecast'!$R$2:$BH$2,0))*IF($X440&gt;0,25000,0)</f>
        <v>0</v>
      </c>
      <c r="BL440" s="5">
        <f>INDEX('Team forecast'!$R$3:$BH$26,MATCH($B440,'Team forecast'!$B$3:$B$26,0),MATCH(BL$1,'Team forecast'!$R$2:$BH$2,0))*IF($X440&gt;0,5000,0)</f>
        <v>0</v>
      </c>
      <c r="BM440" s="5">
        <f>INDEX('Team forecast'!$R$3:$BH$26,MATCH($B440,'Team forecast'!$B$3:$B$26,0),MATCH(BM$1,'Team forecast'!$R$2:$BH$2,0))*IF($X440&gt;0,-15000,0)</f>
        <v>0</v>
      </c>
      <c r="BN440" s="5">
        <f t="shared" si="433"/>
        <v>0</v>
      </c>
      <c r="BO440" s="5">
        <f t="shared" si="434"/>
        <v>0</v>
      </c>
      <c r="BP440" s="5">
        <f t="shared" si="435"/>
        <v>0</v>
      </c>
      <c r="BQ440" s="5">
        <f t="shared" si="436"/>
        <v>0</v>
      </c>
      <c r="BR440" s="5">
        <f t="shared" si="437"/>
        <v>0</v>
      </c>
      <c r="BS440" s="5">
        <f t="shared" si="438"/>
        <v>0</v>
      </c>
      <c r="BT440" s="5">
        <f t="shared" si="439"/>
        <v>0</v>
      </c>
      <c r="BU440" s="5">
        <f t="shared" si="440"/>
        <v>0</v>
      </c>
      <c r="BV440" s="5">
        <f t="shared" si="441"/>
        <v>0</v>
      </c>
      <c r="BW440" s="5">
        <f t="shared" si="442"/>
        <v>0</v>
      </c>
      <c r="BX440" s="5">
        <f t="shared" si="443"/>
        <v>16483.759382356144</v>
      </c>
      <c r="BY440" s="5">
        <f t="shared" si="444"/>
        <v>49451.278147068428</v>
      </c>
      <c r="BZ440" s="5">
        <f>MAX(INDEX('Team forecast'!$R$3:$BH$26,MATCH($B440,'Team forecast'!$B$3:$B$26,0),MATCH(BZ$1,'Team forecast'!$R$2:$BH$2,0))*($BX440)-(1-INDEX('Team forecast'!$R$3:$BH$26,MATCH($B440,'Team forecast'!$B$3:$B$26,0),MATCH(BZ$1,'Team forecast'!$R$2:$BH$2,0)))*(BY440+CH440)*0.01,-5000)</f>
        <v>-5000</v>
      </c>
      <c r="CA440" s="5">
        <f>MAX(INDEX('Team forecast'!$R$3:$BH$26,MATCH($B440,'Team forecast'!$B$3:$B$26,0),MATCH(CA$1,'Team forecast'!$R$2:$BH$2,0))*$BX440-(1-INDEX('Team forecast'!$R$3:$BH$26,MATCH($B440,'Team forecast'!$B$3:$B$26,0),MATCH(CA$1,'Team forecast'!$R$2:$BH$2,0)))*(BY440+BX440+CH440)*0.01,-5000)</f>
        <v>-5000</v>
      </c>
      <c r="CB440" s="5">
        <f>MAX(INDEX('Team forecast'!$R$3:$BH$26,MATCH($B440,'Team forecast'!$B$3:$B$26,0),MATCH(CB$1,'Team forecast'!$R$2:$BH$2,0))*$BX440-(1-INDEX('Team forecast'!$R$3:$BH$26,MATCH($B440,'Team forecast'!$B$3:$B$26,0),MATCH(CB$1,'Team forecast'!$R$2:$BH$2,0)))*(BY440+BX440*2+CH440)*0.01,0)</f>
        <v>0</v>
      </c>
      <c r="CC440" s="5">
        <v>0</v>
      </c>
      <c r="CD440" s="5">
        <f>+AK440+BD440*Cockpit!$C$3+BW440*Cockpit!$C$3^2+BZ440*Cockpit!$C$3^3+CA440*Cockpit!$C$3^4+CB440*Cockpit!$C$3^5+CC440*Cockpit!$C$3^6</f>
        <v>19684.707865504468</v>
      </c>
      <c r="CE440" s="5"/>
      <c r="CF440" s="5"/>
      <c r="CG440" s="5">
        <v>0</v>
      </c>
      <c r="CH440" s="5">
        <f t="shared" si="445"/>
        <v>2992000</v>
      </c>
      <c r="CI440" s="5">
        <f t="shared" si="446"/>
        <v>2992000</v>
      </c>
      <c r="CJ440" s="1">
        <f t="shared" si="447"/>
        <v>7.0000000000000001E-3</v>
      </c>
      <c r="CK440" s="5">
        <f>RANK(CD440,$CD$2:$CD$622)+COUNTIF($CD$2:$CD440,$CD440)-1</f>
        <v>312</v>
      </c>
      <c r="CL440" s="5">
        <f>RANK(CJ440,$CJ$2:$CJ$622)+COUNTIF($CJ$2:$CJ440,$CJ440)-1</f>
        <v>307</v>
      </c>
    </row>
    <row r="441" spans="1:90" x14ac:dyDescent="0.3">
      <c r="A441" t="str">
        <f>Players!P442</f>
        <v>Grzegorz Krychowiak</v>
      </c>
      <c r="B441" t="str">
        <f>Players!G442</f>
        <v>Poland</v>
      </c>
      <c r="C441" t="str">
        <f>Players!AB442</f>
        <v>Midfield</v>
      </c>
      <c r="D441" s="1"/>
      <c r="F441" t="str">
        <f>IFERROR(INDEX(Lookup!B:B,MATCH(INDEX(Players!C:C,MATCH(E441,Players!A:A,0)),Lookup!D:D,0)),"")</f>
        <v/>
      </c>
      <c r="G441">
        <f>IF(Players!AC442=0,10000000,Players!AC442)</f>
        <v>3454000</v>
      </c>
      <c r="H441" s="16">
        <f>INDEX('Team forecast'!$B$2:$AO$26,MATCH('Master data'!$B441,'Team forecast'!$B$2:$B$26,0),MATCH('Master data'!H$1,'Team forecast'!$B$2:$AO$2,0))</f>
        <v>0.65640259726027606</v>
      </c>
      <c r="I441" s="16">
        <f>INDEX('Team forecast'!$B$2:$AO$26,MATCH('Master data'!$B441,'Team forecast'!$B$2:$B$26,0),MATCH('Master data'!I$1,'Team forecast'!$B$2:$AO$2,0))</f>
        <v>1.9979967794622602</v>
      </c>
      <c r="J441" s="16">
        <f>INDEX('Team forecast'!$B$2:$AO$26,MATCH('Master data'!$B441,'Team forecast'!$B$2:$B$26,0),MATCH('Master data'!J$1,'Team forecast'!$B$2:$AO$2,0))</f>
        <v>0.13560666137985719</v>
      </c>
      <c r="K441" s="16">
        <f>INDEX('Team forecast'!$B$2:$AO$26,MATCH('Master data'!$B441,'Team forecast'!$B$2:$B$26,0),MATCH('Master data'!K$1,'Team forecast'!$B$2:$AO$2,0))</f>
        <v>1.7487366904109645</v>
      </c>
      <c r="L441" s="16">
        <f>INDEX('Team forecast'!$B$2:$AO$26,MATCH('Master data'!$B441,'Team forecast'!$B$2:$B$26,0),MATCH('Master data'!L$1,'Team forecast'!$B$2:$AO$2,0))</f>
        <v>5.2271915743769402</v>
      </c>
      <c r="M441">
        <f>IF(Players!BC442=1,95,0)</f>
        <v>0</v>
      </c>
      <c r="N441" s="2">
        <f>Players!BN442</f>
        <v>0</v>
      </c>
      <c r="O441" s="2">
        <f>Players!BO442</f>
        <v>0</v>
      </c>
      <c r="P441" s="2">
        <f>Players!BP442</f>
        <v>0</v>
      </c>
      <c r="Q441" s="2">
        <f>Players!BQ442</f>
        <v>0.23192990441511152</v>
      </c>
      <c r="R441" s="2">
        <f>Players!BR442</f>
        <v>0</v>
      </c>
      <c r="S441" s="2">
        <f t="shared" si="406"/>
        <v>0.65640259726027606</v>
      </c>
      <c r="T441" s="2">
        <f t="shared" si="407"/>
        <v>1.9979967794622602</v>
      </c>
      <c r="U441" s="16">
        <f>INDEX('Team forecast'!$B$2:$AO$26,MATCH('Master data'!$B441,'Team forecast'!$B$2:$B$26,0),MATCH('Master data'!U$1,'Team forecast'!$B$2:$AO$2,0))</f>
        <v>0.105471847739889</v>
      </c>
      <c r="V441" s="16">
        <f>INDEX('Team forecast'!$B$2:$AO$26,MATCH('Master data'!$B441,'Team forecast'!$B$2:$B$26,0),MATCH('Master data'!V$1,'Team forecast'!$B$2:$AO$2,0))</f>
        <v>0.1808088818398097</v>
      </c>
      <c r="W441" s="16">
        <f>INDEX('Team forecast'!$B$2:$AO$26,MATCH('Master data'!$B441,'Team forecast'!$B$2:$B$26,0),MATCH('Master data'!W$1,'Team forecast'!$B$2:$AO$2,0))</f>
        <v>0.71371927042030125</v>
      </c>
      <c r="X441" s="5">
        <f t="shared" si="408"/>
        <v>-5000</v>
      </c>
      <c r="Y441" s="5">
        <f t="shared" si="409"/>
        <v>0</v>
      </c>
      <c r="Z441" s="5">
        <f t="shared" si="410"/>
        <v>0</v>
      </c>
      <c r="AA441" s="5">
        <f t="shared" si="411"/>
        <v>0</v>
      </c>
      <c r="AB441" s="5">
        <f t="shared" si="412"/>
        <v>0</v>
      </c>
      <c r="AC441" s="5">
        <f t="shared" si="413"/>
        <v>0</v>
      </c>
      <c r="AD441" s="5">
        <f t="shared" si="414"/>
        <v>0</v>
      </c>
      <c r="AE441" s="5">
        <f t="shared" si="415"/>
        <v>0</v>
      </c>
      <c r="AF441" s="5">
        <f t="shared" si="416"/>
        <v>0</v>
      </c>
      <c r="AG441" s="5">
        <f t="shared" si="417"/>
        <v>0</v>
      </c>
      <c r="AH441" s="5">
        <f t="shared" si="418"/>
        <v>0</v>
      </c>
      <c r="AI441" s="5">
        <f t="shared" si="419"/>
        <v>0</v>
      </c>
      <c r="AJ441" s="5">
        <f t="shared" si="420"/>
        <v>0</v>
      </c>
      <c r="AK441" s="5">
        <f>IFERROR(SUM(X441:AJ441),-5000)*((Cockpit!$C$3)^0)</f>
        <v>-5000</v>
      </c>
      <c r="AL441" s="16">
        <f>INDEX('Team forecast'!$B$2:$AO$26,MATCH('Master data'!$B441,'Team forecast'!$B$2:$B$26,0),MATCH('Master data'!AL$1,'Team forecast'!$B$2:$AO$2,0))</f>
        <v>1.2414750087215167</v>
      </c>
      <c r="AM441" s="16">
        <f>INDEX('Team forecast'!$B$2:$AO$26,MATCH('Master data'!$B441,'Team forecast'!$B$2:$B$26,0),MATCH('Master data'!AM$1,'Team forecast'!$B$2:$AO$2,0))</f>
        <v>1.2865954440019862</v>
      </c>
      <c r="AN441" s="16">
        <f>INDEX('Team forecast'!$B$2:$AO$26,MATCH('Master data'!$B441,'Team forecast'!$B$2:$B$26,0),MATCH('Master data'!AN$1,'Team forecast'!$B$2:$AO$2,0))</f>
        <v>0.27620955502944211</v>
      </c>
      <c r="AO441" s="16">
        <f>INDEX('Team forecast'!$B$2:$AO$26,MATCH('Master data'!$B441,'Team forecast'!$B$2:$B$26,0),MATCH('Master data'!AO$1,'Team forecast'!$B$2:$AO$2,0))</f>
        <v>3.3074410537695367</v>
      </c>
      <c r="AP441" s="16">
        <f>INDEX('Team forecast'!$B$2:$AO$26,MATCH('Master data'!$B441,'Team forecast'!$B$2:$B$26,0),MATCH('Master data'!AP$1,'Team forecast'!$B$2:$AO$2,0))</f>
        <v>3.3660118643078989</v>
      </c>
      <c r="AQ441" s="5">
        <f t="shared" si="421"/>
        <v>-5000</v>
      </c>
      <c r="AR441" s="5">
        <f>INDEX('Team forecast'!$B$2:$AO$26,MATCH('Master data'!$B441,'Team forecast'!$B$2:$B$26,0),MATCH('Master data'!AR$1,'Team forecast'!$B$2:$AO$2,0))*IF(X441&gt;0,25000,0)</f>
        <v>0</v>
      </c>
      <c r="AS441" s="16">
        <f>INDEX('Team forecast'!$B$2:$AO$26,MATCH('Master data'!$B441,'Team forecast'!$B$2:$B$26,0),MATCH('Master data'!AS$1,'Team forecast'!$B$2:$AO$2,0))*IF(X441&gt;0,5000,0)</f>
        <v>0</v>
      </c>
      <c r="AT441" s="16">
        <f>INDEX('Team forecast'!$B$2:$AO$26,MATCH('Master data'!$B441,'Team forecast'!$B$2:$B$26,0),MATCH('Master data'!AT$1,'Team forecast'!$B$2:$AO$2,0))*IF(X441&gt;0,-15000,0)</f>
        <v>0</v>
      </c>
      <c r="AU441" s="5">
        <f t="shared" si="422"/>
        <v>0</v>
      </c>
      <c r="AV441" s="5">
        <f t="shared" si="423"/>
        <v>0</v>
      </c>
      <c r="AW441" s="5">
        <f t="shared" si="424"/>
        <v>0</v>
      </c>
      <c r="AX441" s="5">
        <f t="shared" si="425"/>
        <v>0</v>
      </c>
      <c r="AY441" s="5">
        <f t="shared" si="426"/>
        <v>0</v>
      </c>
      <c r="AZ441" s="5">
        <f t="shared" si="427"/>
        <v>0</v>
      </c>
      <c r="BA441" s="5">
        <f t="shared" si="428"/>
        <v>0</v>
      </c>
      <c r="BB441" s="5">
        <f t="shared" si="429"/>
        <v>0</v>
      </c>
      <c r="BC441" s="5">
        <f t="shared" si="430"/>
        <v>0</v>
      </c>
      <c r="BD441" s="5">
        <f t="shared" si="431"/>
        <v>-5000</v>
      </c>
      <c r="BE441" s="16">
        <f>INDEX('Team forecast'!$B$2:$AO$26,MATCH('Master data'!$B441,'Team forecast'!$B$2:$B$26,0),MATCH('Master data'!BE$1,'Team forecast'!$B$2:$AO$2,0))</f>
        <v>0</v>
      </c>
      <c r="BF441" s="16">
        <f>INDEX('Team forecast'!$B$2:$AO$26,MATCH('Master data'!$B441,'Team forecast'!$B$2:$B$26,0),MATCH('Master data'!BF$1,'Team forecast'!$B$2:$AO$2,0))</f>
        <v>0</v>
      </c>
      <c r="BG441" s="16">
        <f>INDEX('Team forecast'!$B$2:$AO$26,MATCH('Master data'!$B441,'Team forecast'!$B$2:$B$26,0),MATCH('Master data'!BG$1,'Team forecast'!$B$2:$AO$2,0))</f>
        <v>0</v>
      </c>
      <c r="BH441" s="16">
        <f>INDEX('Team forecast'!$B$2:$AO$26,MATCH('Master data'!$B441,'Team forecast'!$B$2:$B$26,0),MATCH('Master data'!BH$1,'Team forecast'!$B$2:$AO$2,0))</f>
        <v>0</v>
      </c>
      <c r="BI441" s="16">
        <f>INDEX('Team forecast'!$B$2:$AO$26,MATCH('Master data'!$B441,'Team forecast'!$B$2:$B$26,0),MATCH('Master data'!BI$1,'Team forecast'!$B$2:$AO$2,0))</f>
        <v>0</v>
      </c>
      <c r="BJ441" s="5">
        <f t="shared" si="432"/>
        <v>-5000</v>
      </c>
      <c r="BK441" s="5">
        <f>INDEX('Team forecast'!$R$3:$BH$26,MATCH($B441,'Team forecast'!$B$3:$B$26,0),MATCH(BK$1,'Team forecast'!$R$2:$BH$2,0))*IF($X441&gt;0,25000,0)</f>
        <v>0</v>
      </c>
      <c r="BL441" s="5">
        <f>INDEX('Team forecast'!$R$3:$BH$26,MATCH($B441,'Team forecast'!$B$3:$B$26,0),MATCH(BL$1,'Team forecast'!$R$2:$BH$2,0))*IF($X441&gt;0,5000,0)</f>
        <v>0</v>
      </c>
      <c r="BM441" s="5">
        <f>INDEX('Team forecast'!$R$3:$BH$26,MATCH($B441,'Team forecast'!$B$3:$B$26,0),MATCH(BM$1,'Team forecast'!$R$2:$BH$2,0))*IF($X441&gt;0,-15000,0)</f>
        <v>0</v>
      </c>
      <c r="BN441" s="5">
        <f t="shared" si="433"/>
        <v>0</v>
      </c>
      <c r="BO441" s="5">
        <f t="shared" si="434"/>
        <v>0</v>
      </c>
      <c r="BP441" s="5">
        <f t="shared" si="435"/>
        <v>0</v>
      </c>
      <c r="BQ441" s="5">
        <f t="shared" si="436"/>
        <v>0</v>
      </c>
      <c r="BR441" s="5">
        <f t="shared" si="437"/>
        <v>0</v>
      </c>
      <c r="BS441" s="5">
        <f t="shared" si="438"/>
        <v>0</v>
      </c>
      <c r="BT441" s="5">
        <f t="shared" si="439"/>
        <v>0</v>
      </c>
      <c r="BU441" s="5">
        <f t="shared" si="440"/>
        <v>0</v>
      </c>
      <c r="BV441" s="5">
        <f t="shared" si="441"/>
        <v>0</v>
      </c>
      <c r="BW441" s="5">
        <f t="shared" si="442"/>
        <v>0</v>
      </c>
      <c r="BX441" s="5">
        <f t="shared" si="443"/>
        <v>-5000</v>
      </c>
      <c r="BY441" s="5">
        <f t="shared" si="444"/>
        <v>-15000</v>
      </c>
      <c r="BZ441" s="5">
        <f>MAX(INDEX('Team forecast'!$R$3:$BH$26,MATCH($B441,'Team forecast'!$B$3:$B$26,0),MATCH(BZ$1,'Team forecast'!$R$2:$BH$2,0))*($BX441)-(1-INDEX('Team forecast'!$R$3:$BH$26,MATCH($B441,'Team forecast'!$B$3:$B$26,0),MATCH(BZ$1,'Team forecast'!$R$2:$BH$2,0)))*(BY441+CH441)*0.01,-5000)</f>
        <v>-5000</v>
      </c>
      <c r="CA441" s="5">
        <f>MAX(INDEX('Team forecast'!$R$3:$BH$26,MATCH($B441,'Team forecast'!$B$3:$B$26,0),MATCH(CA$1,'Team forecast'!$R$2:$BH$2,0))*$BX441-(1-INDEX('Team forecast'!$R$3:$BH$26,MATCH($B441,'Team forecast'!$B$3:$B$26,0),MATCH(CA$1,'Team forecast'!$R$2:$BH$2,0)))*(BY441+BX441+CH441)*0.01,-5000)</f>
        <v>-5000</v>
      </c>
      <c r="CB441" s="5">
        <f>MAX(INDEX('Team forecast'!$R$3:$BH$26,MATCH($B441,'Team forecast'!$B$3:$B$26,0),MATCH(CB$1,'Team forecast'!$R$2:$BH$2,0))*$BX441-(1-INDEX('Team forecast'!$R$3:$BH$26,MATCH($B441,'Team forecast'!$B$3:$B$26,0),MATCH(CB$1,'Team forecast'!$R$2:$BH$2,0)))*(BY441+BX441*2+CH441)*0.01,0)</f>
        <v>0</v>
      </c>
      <c r="CC441" s="5">
        <v>0</v>
      </c>
      <c r="CD441" s="5">
        <f>+AK441+BD441*Cockpit!$C$3+BW441*Cockpit!$C$3^2+BZ441*Cockpit!$C$3^3+CA441*Cockpit!$C$3^4+CB441*Cockpit!$C$3^5+CC441*Cockpit!$C$3^6</f>
        <v>-10802.469135802468</v>
      </c>
      <c r="CE441" s="5"/>
      <c r="CF441" s="5"/>
      <c r="CG441" s="5">
        <v>0</v>
      </c>
      <c r="CH441" s="5">
        <f t="shared" si="445"/>
        <v>3454000</v>
      </c>
      <c r="CI441" s="5">
        <f t="shared" si="446"/>
        <v>3454000</v>
      </c>
      <c r="CJ441" s="1">
        <f t="shared" si="447"/>
        <v>-3.0000000000000001E-3</v>
      </c>
      <c r="CK441" s="5">
        <f>RANK(CD441,$CD$2:$CD$622)+COUNTIF($CD$2:$CD441,$CD441)-1</f>
        <v>552</v>
      </c>
      <c r="CL441" s="5">
        <f>RANK(CJ441,$CJ$2:$CJ$622)+COUNTIF($CJ$2:$CJ441,$CJ441)-1</f>
        <v>477</v>
      </c>
    </row>
    <row r="442" spans="1:90" x14ac:dyDescent="0.3">
      <c r="A442" t="str">
        <f>Players!P443</f>
        <v>Mateusz Klich</v>
      </c>
      <c r="B442" t="str">
        <f>Players!G443</f>
        <v>Poland</v>
      </c>
      <c r="C442" t="str">
        <f>Players!AB443</f>
        <v>Midfield</v>
      </c>
      <c r="D442" s="1"/>
      <c r="F442" t="str">
        <f>IFERROR(INDEX(Lookup!B:B,MATCH(INDEX(Players!C:C,MATCH(E442,Players!A:A,0)),Lookup!D:D,0)),"")</f>
        <v/>
      </c>
      <c r="G442">
        <f>IF(Players!AC443=0,10000000,Players!AC443)</f>
        <v>2486000</v>
      </c>
      <c r="H442" s="16">
        <f>INDEX('Team forecast'!$B$2:$AO$26,MATCH('Master data'!$B442,'Team forecast'!$B$2:$B$26,0),MATCH('Master data'!H$1,'Team forecast'!$B$2:$AO$2,0))</f>
        <v>0.65640259726027606</v>
      </c>
      <c r="I442" s="16">
        <f>INDEX('Team forecast'!$B$2:$AO$26,MATCH('Master data'!$B442,'Team forecast'!$B$2:$B$26,0),MATCH('Master data'!I$1,'Team forecast'!$B$2:$AO$2,0))</f>
        <v>1.9979967794622602</v>
      </c>
      <c r="J442" s="16">
        <f>INDEX('Team forecast'!$B$2:$AO$26,MATCH('Master data'!$B442,'Team forecast'!$B$2:$B$26,0),MATCH('Master data'!J$1,'Team forecast'!$B$2:$AO$2,0))</f>
        <v>0.13560666137985719</v>
      </c>
      <c r="K442" s="16">
        <f>INDEX('Team forecast'!$B$2:$AO$26,MATCH('Master data'!$B442,'Team forecast'!$B$2:$B$26,0),MATCH('Master data'!K$1,'Team forecast'!$B$2:$AO$2,0))</f>
        <v>1.7487366904109645</v>
      </c>
      <c r="L442" s="16">
        <f>INDEX('Team forecast'!$B$2:$AO$26,MATCH('Master data'!$B442,'Team forecast'!$B$2:$B$26,0),MATCH('Master data'!L$1,'Team forecast'!$B$2:$AO$2,0))</f>
        <v>5.2271915743769402</v>
      </c>
      <c r="M442">
        <f>IF(Players!BC443=1,95,0)</f>
        <v>95</v>
      </c>
      <c r="N442" s="2">
        <f>Players!BN443</f>
        <v>6.9990573850655574E-2</v>
      </c>
      <c r="O442" s="2">
        <f>Players!BO443</f>
        <v>0.11922229840292881</v>
      </c>
      <c r="P442" s="2">
        <f>Players!BP443</f>
        <v>7.4973253886081684E-2</v>
      </c>
      <c r="Q442" s="2">
        <f>Players!BQ443</f>
        <v>0.30273486430062629</v>
      </c>
      <c r="R442" s="2">
        <f>Players!BR443</f>
        <v>0</v>
      </c>
      <c r="S442" s="2">
        <f t="shared" si="406"/>
        <v>0.65640259726027606</v>
      </c>
      <c r="T442" s="2">
        <f t="shared" si="407"/>
        <v>1.9979967794622602</v>
      </c>
      <c r="U442" s="16">
        <f>INDEX('Team forecast'!$B$2:$AO$26,MATCH('Master data'!$B442,'Team forecast'!$B$2:$B$26,0),MATCH('Master data'!U$1,'Team forecast'!$B$2:$AO$2,0))</f>
        <v>0.105471847739889</v>
      </c>
      <c r="V442" s="16">
        <f>INDEX('Team forecast'!$B$2:$AO$26,MATCH('Master data'!$B442,'Team forecast'!$B$2:$B$26,0),MATCH('Master data'!V$1,'Team forecast'!$B$2:$AO$2,0))</f>
        <v>0.1808088818398097</v>
      </c>
      <c r="W442" s="16">
        <f>INDEX('Team forecast'!$B$2:$AO$26,MATCH('Master data'!$B442,'Team forecast'!$B$2:$B$26,0),MATCH('Master data'!W$1,'Team forecast'!$B$2:$AO$2,0))</f>
        <v>0.71371927042030125</v>
      </c>
      <c r="X442" s="5">
        <f t="shared" si="408"/>
        <v>7000</v>
      </c>
      <c r="Y442" s="5">
        <f t="shared" si="409"/>
        <v>2636.796193497225</v>
      </c>
      <c r="Z442" s="5">
        <f t="shared" si="410"/>
        <v>904.04440919904846</v>
      </c>
      <c r="AA442" s="5">
        <f t="shared" si="411"/>
        <v>-10705.789056304518</v>
      </c>
      <c r="AB442" s="5">
        <f t="shared" si="412"/>
        <v>5742.7493074134354</v>
      </c>
      <c r="AC442" s="5">
        <f t="shared" si="413"/>
        <v>3912.8913161511068</v>
      </c>
      <c r="AD442" s="5">
        <f t="shared" si="414"/>
        <v>1311.0847987008747</v>
      </c>
      <c r="AE442" s="5">
        <f t="shared" si="415"/>
        <v>0</v>
      </c>
      <c r="AF442" s="5">
        <f t="shared" si="416"/>
        <v>0</v>
      </c>
      <c r="AG442" s="5">
        <f t="shared" si="417"/>
        <v>-6054.6972860125261</v>
      </c>
      <c r="AH442" s="5">
        <f t="shared" si="418"/>
        <v>0</v>
      </c>
      <c r="AI442" s="5">
        <f t="shared" si="419"/>
        <v>6564.0259726027607</v>
      </c>
      <c r="AJ442" s="5">
        <f t="shared" si="420"/>
        <v>-15983.974235698081</v>
      </c>
      <c r="AK442" s="5">
        <f>IFERROR(SUM(X442:AJ442),-5000)*((Cockpit!$C$3)^0)</f>
        <v>-4672.8685804506731</v>
      </c>
      <c r="AL442" s="16">
        <f>INDEX('Team forecast'!$B$2:$AO$26,MATCH('Master data'!$B442,'Team forecast'!$B$2:$B$26,0),MATCH('Master data'!AL$1,'Team forecast'!$B$2:$AO$2,0))</f>
        <v>1.2414750087215167</v>
      </c>
      <c r="AM442" s="16">
        <f>INDEX('Team forecast'!$B$2:$AO$26,MATCH('Master data'!$B442,'Team forecast'!$B$2:$B$26,0),MATCH('Master data'!AM$1,'Team forecast'!$B$2:$AO$2,0))</f>
        <v>1.2865954440019862</v>
      </c>
      <c r="AN442" s="16">
        <f>INDEX('Team forecast'!$B$2:$AO$26,MATCH('Master data'!$B442,'Team forecast'!$B$2:$B$26,0),MATCH('Master data'!AN$1,'Team forecast'!$B$2:$AO$2,0))</f>
        <v>0.27620955502944211</v>
      </c>
      <c r="AO442" s="16">
        <f>INDEX('Team forecast'!$B$2:$AO$26,MATCH('Master data'!$B442,'Team forecast'!$B$2:$B$26,0),MATCH('Master data'!AO$1,'Team forecast'!$B$2:$AO$2,0))</f>
        <v>3.3074410537695367</v>
      </c>
      <c r="AP442" s="16">
        <f>INDEX('Team forecast'!$B$2:$AO$26,MATCH('Master data'!$B442,'Team forecast'!$B$2:$B$26,0),MATCH('Master data'!AP$1,'Team forecast'!$B$2:$AO$2,0))</f>
        <v>3.3660118643078989</v>
      </c>
      <c r="AQ442" s="5">
        <f t="shared" si="421"/>
        <v>7000</v>
      </c>
      <c r="AR442" s="5">
        <f>INDEX('Team forecast'!$B$2:$AO$26,MATCH('Master data'!$B442,'Team forecast'!$B$2:$B$26,0),MATCH('Master data'!AR$1,'Team forecast'!$B$2:$AO$2,0))*IF(X442&gt;0,25000,0)</f>
        <v>8384.9329205366375</v>
      </c>
      <c r="AS442" s="16">
        <f>INDEX('Team forecast'!$B$2:$AO$26,MATCH('Master data'!$B442,'Team forecast'!$B$2:$B$26,0),MATCH('Master data'!AS$1,'Team forecast'!$B$2:$AO$2,0))*IF(X442&gt;0,5000,0)</f>
        <v>1444.7884416924664</v>
      </c>
      <c r="AT442" s="16">
        <f>INDEX('Team forecast'!$B$2:$AO$26,MATCH('Master data'!$B442,'Team forecast'!$B$2:$B$26,0),MATCH('Master data'!AT$1,'Team forecast'!$B$2:$AO$2,0))*IF(X442&gt;0,-15000,0)</f>
        <v>-5634.6749226006195</v>
      </c>
      <c r="AU442" s="5">
        <f t="shared" si="422"/>
        <v>10861.443535208324</v>
      </c>
      <c r="AV442" s="5">
        <f t="shared" si="423"/>
        <v>7400.5751974787654</v>
      </c>
      <c r="AW442" s="5">
        <f t="shared" si="424"/>
        <v>2479.6961783751299</v>
      </c>
      <c r="AX442" s="5">
        <f t="shared" si="425"/>
        <v>0</v>
      </c>
      <c r="AY442" s="5">
        <f t="shared" si="426"/>
        <v>0</v>
      </c>
      <c r="AZ442" s="5">
        <f t="shared" si="427"/>
        <v>-6054.6972860125261</v>
      </c>
      <c r="BA442" s="5">
        <f t="shared" si="428"/>
        <v>0</v>
      </c>
      <c r="BB442" s="5">
        <f t="shared" si="429"/>
        <v>12414.750087215167</v>
      </c>
      <c r="BC442" s="5">
        <f t="shared" si="430"/>
        <v>-10292.763552015889</v>
      </c>
      <c r="BD442" s="5">
        <f t="shared" si="431"/>
        <v>28004.050599877453</v>
      </c>
      <c r="BE442" s="16">
        <f>INDEX('Team forecast'!$B$2:$AO$26,MATCH('Master data'!$B442,'Team forecast'!$B$2:$B$26,0),MATCH('Master data'!BE$1,'Team forecast'!$B$2:$AO$2,0))</f>
        <v>0</v>
      </c>
      <c r="BF442" s="16">
        <f>INDEX('Team forecast'!$B$2:$AO$26,MATCH('Master data'!$B442,'Team forecast'!$B$2:$B$26,0),MATCH('Master data'!BF$1,'Team forecast'!$B$2:$AO$2,0))</f>
        <v>0</v>
      </c>
      <c r="BG442" s="16">
        <f>INDEX('Team forecast'!$B$2:$AO$26,MATCH('Master data'!$B442,'Team forecast'!$B$2:$B$26,0),MATCH('Master data'!BG$1,'Team forecast'!$B$2:$AO$2,0))</f>
        <v>0</v>
      </c>
      <c r="BH442" s="16">
        <f>INDEX('Team forecast'!$B$2:$AO$26,MATCH('Master data'!$B442,'Team forecast'!$B$2:$B$26,0),MATCH('Master data'!BH$1,'Team forecast'!$B$2:$AO$2,0))</f>
        <v>0</v>
      </c>
      <c r="BI442" s="16">
        <f>INDEX('Team forecast'!$B$2:$AO$26,MATCH('Master data'!$B442,'Team forecast'!$B$2:$B$26,0),MATCH('Master data'!BI$1,'Team forecast'!$B$2:$AO$2,0))</f>
        <v>0</v>
      </c>
      <c r="BJ442" s="5">
        <f t="shared" si="432"/>
        <v>7000</v>
      </c>
      <c r="BK442" s="5">
        <f>INDEX('Team forecast'!$R$3:$BH$26,MATCH($B442,'Team forecast'!$B$3:$B$26,0),MATCH(BK$1,'Team forecast'!$R$2:$BH$2,0))*IF($X442&gt;0,25000,0)</f>
        <v>0</v>
      </c>
      <c r="BL442" s="5">
        <f>INDEX('Team forecast'!$R$3:$BH$26,MATCH($B442,'Team forecast'!$B$3:$B$26,0),MATCH(BL$1,'Team forecast'!$R$2:$BH$2,0))*IF($X442&gt;0,5000,0)</f>
        <v>0</v>
      </c>
      <c r="BM442" s="5">
        <f>INDEX('Team forecast'!$R$3:$BH$26,MATCH($B442,'Team forecast'!$B$3:$B$26,0),MATCH(BM$1,'Team forecast'!$R$2:$BH$2,0))*IF($X442&gt;0,-15000,0)</f>
        <v>0</v>
      </c>
      <c r="BN442" s="5">
        <f t="shared" si="433"/>
        <v>0</v>
      </c>
      <c r="BO442" s="5">
        <f t="shared" si="434"/>
        <v>0</v>
      </c>
      <c r="BP442" s="5">
        <f t="shared" si="435"/>
        <v>0</v>
      </c>
      <c r="BQ442" s="5">
        <f t="shared" si="436"/>
        <v>0</v>
      </c>
      <c r="BR442" s="5">
        <f t="shared" si="437"/>
        <v>0</v>
      </c>
      <c r="BS442" s="5">
        <f t="shared" si="438"/>
        <v>-6054.6972860125261</v>
      </c>
      <c r="BT442" s="5">
        <f t="shared" si="439"/>
        <v>0</v>
      </c>
      <c r="BU442" s="5">
        <f t="shared" si="440"/>
        <v>0</v>
      </c>
      <c r="BV442" s="5">
        <f t="shared" si="441"/>
        <v>0</v>
      </c>
      <c r="BW442" s="5">
        <f t="shared" si="442"/>
        <v>0</v>
      </c>
      <c r="BX442" s="5">
        <f t="shared" si="443"/>
        <v>11665.591009713389</v>
      </c>
      <c r="BY442" s="5">
        <f t="shared" si="444"/>
        <v>34996.773029140168</v>
      </c>
      <c r="BZ442" s="5">
        <f>MAX(INDEX('Team forecast'!$R$3:$BH$26,MATCH($B442,'Team forecast'!$B$3:$B$26,0),MATCH(BZ$1,'Team forecast'!$R$2:$BH$2,0))*($BX442)-(1-INDEX('Team forecast'!$R$3:$BH$26,MATCH($B442,'Team forecast'!$B$3:$B$26,0),MATCH(BZ$1,'Team forecast'!$R$2:$BH$2,0)))*(BY442+CH442)*0.01,-5000)</f>
        <v>-5000</v>
      </c>
      <c r="CA442" s="5">
        <f>MAX(INDEX('Team forecast'!$R$3:$BH$26,MATCH($B442,'Team forecast'!$B$3:$B$26,0),MATCH(CA$1,'Team forecast'!$R$2:$BH$2,0))*$BX442-(1-INDEX('Team forecast'!$R$3:$BH$26,MATCH($B442,'Team forecast'!$B$3:$B$26,0),MATCH(CA$1,'Team forecast'!$R$2:$BH$2,0)))*(BY442+BX442+CH442)*0.01,-5000)</f>
        <v>-5000</v>
      </c>
      <c r="CB442" s="5">
        <f>MAX(INDEX('Team forecast'!$R$3:$BH$26,MATCH($B442,'Team forecast'!$B$3:$B$26,0),MATCH(CB$1,'Team forecast'!$R$2:$BH$2,0))*$BX442-(1-INDEX('Team forecast'!$R$3:$BH$26,MATCH($B442,'Team forecast'!$B$3:$B$26,0),MATCH(CB$1,'Team forecast'!$R$2:$BH$2,0)))*(BY442+BX442*2+CH442)*0.01,0)</f>
        <v>0</v>
      </c>
      <c r="CC442" s="5">
        <v>0</v>
      </c>
      <c r="CD442" s="5">
        <f>+AK442+BD442*Cockpit!$C$3+BW442*Cockpit!$C$3^2+BZ442*Cockpit!$C$3^3+CA442*Cockpit!$C$3^4+CB442*Cockpit!$C$3^5+CC442*Cockpit!$C$3^6</f>
        <v>11527.362683665158</v>
      </c>
      <c r="CE442" s="5"/>
      <c r="CF442" s="5"/>
      <c r="CG442" s="5">
        <v>0</v>
      </c>
      <c r="CH442" s="5">
        <f t="shared" si="445"/>
        <v>2486000</v>
      </c>
      <c r="CI442" s="5">
        <f t="shared" si="446"/>
        <v>2486000</v>
      </c>
      <c r="CJ442" s="1">
        <f t="shared" si="447"/>
        <v>5.0000000000000001E-3</v>
      </c>
      <c r="CK442" s="5">
        <f>RANK(CD442,$CD$2:$CD$622)+COUNTIF($CD$2:$CD442,$CD442)-1</f>
        <v>337</v>
      </c>
      <c r="CL442" s="5">
        <f>RANK(CJ442,$CJ$2:$CJ$622)+COUNTIF($CJ$2:$CJ442,$CJ442)-1</f>
        <v>333</v>
      </c>
    </row>
    <row r="443" spans="1:90" x14ac:dyDescent="0.3">
      <c r="A443" t="str">
        <f>Players!P444</f>
        <v>Jakub Świerczok</v>
      </c>
      <c r="B443" t="str">
        <f>Players!G444</f>
        <v>Poland</v>
      </c>
      <c r="C443" t="str">
        <f>Players!AB444</f>
        <v>Striker</v>
      </c>
      <c r="D443" s="1"/>
      <c r="F443" t="str">
        <f>IFERROR(INDEX(Lookup!B:B,MATCH(INDEX(Players!C:C,MATCH(E443,Players!A:A,0)),Lookup!D:D,0)),"")</f>
        <v/>
      </c>
      <c r="G443">
        <f>IF(Players!AC444=0,10000000,Players!AC444)</f>
        <v>1995000</v>
      </c>
      <c r="H443" s="16">
        <f>INDEX('Team forecast'!$B$2:$AO$26,MATCH('Master data'!$B443,'Team forecast'!$B$2:$B$26,0),MATCH('Master data'!H$1,'Team forecast'!$B$2:$AO$2,0))</f>
        <v>0.65640259726027606</v>
      </c>
      <c r="I443" s="16">
        <f>INDEX('Team forecast'!$B$2:$AO$26,MATCH('Master data'!$B443,'Team forecast'!$B$2:$B$26,0),MATCH('Master data'!I$1,'Team forecast'!$B$2:$AO$2,0))</f>
        <v>1.9979967794622602</v>
      </c>
      <c r="J443" s="16">
        <f>INDEX('Team forecast'!$B$2:$AO$26,MATCH('Master data'!$B443,'Team forecast'!$B$2:$B$26,0),MATCH('Master data'!J$1,'Team forecast'!$B$2:$AO$2,0))</f>
        <v>0.13560666137985719</v>
      </c>
      <c r="K443" s="16">
        <f>INDEX('Team forecast'!$B$2:$AO$26,MATCH('Master data'!$B443,'Team forecast'!$B$2:$B$26,0),MATCH('Master data'!K$1,'Team forecast'!$B$2:$AO$2,0))</f>
        <v>1.7487366904109645</v>
      </c>
      <c r="L443" s="16">
        <f>INDEX('Team forecast'!$B$2:$AO$26,MATCH('Master data'!$B443,'Team forecast'!$B$2:$B$26,0),MATCH('Master data'!L$1,'Team forecast'!$B$2:$AO$2,0))</f>
        <v>5.2271915743769402</v>
      </c>
      <c r="M443">
        <f>IF(Players!BC444=1,95,0)</f>
        <v>0</v>
      </c>
      <c r="N443" s="2">
        <f>Players!BN444</f>
        <v>0</v>
      </c>
      <c r="O443" s="2">
        <f>Players!BO444</f>
        <v>0</v>
      </c>
      <c r="P443" s="2">
        <f>Players!BP444</f>
        <v>0</v>
      </c>
      <c r="Q443" s="2">
        <f>Players!BQ444</f>
        <v>0</v>
      </c>
      <c r="R443" s="2">
        <f>Players!BR444</f>
        <v>0</v>
      </c>
      <c r="S443" s="2">
        <f t="shared" si="406"/>
        <v>0.65640259726027606</v>
      </c>
      <c r="T443" s="2">
        <f t="shared" si="407"/>
        <v>1.9979967794622602</v>
      </c>
      <c r="U443" s="16">
        <f>INDEX('Team forecast'!$B$2:$AO$26,MATCH('Master data'!$B443,'Team forecast'!$B$2:$B$26,0),MATCH('Master data'!U$1,'Team forecast'!$B$2:$AO$2,0))</f>
        <v>0.105471847739889</v>
      </c>
      <c r="V443" s="16">
        <f>INDEX('Team forecast'!$B$2:$AO$26,MATCH('Master data'!$B443,'Team forecast'!$B$2:$B$26,0),MATCH('Master data'!V$1,'Team forecast'!$B$2:$AO$2,0))</f>
        <v>0.1808088818398097</v>
      </c>
      <c r="W443" s="16">
        <f>INDEX('Team forecast'!$B$2:$AO$26,MATCH('Master data'!$B443,'Team forecast'!$B$2:$B$26,0),MATCH('Master data'!W$1,'Team forecast'!$B$2:$AO$2,0))</f>
        <v>0.71371927042030125</v>
      </c>
      <c r="X443" s="5">
        <f t="shared" si="408"/>
        <v>-5000</v>
      </c>
      <c r="Y443" s="5">
        <f t="shared" si="409"/>
        <v>0</v>
      </c>
      <c r="Z443" s="5">
        <f t="shared" si="410"/>
        <v>0</v>
      </c>
      <c r="AA443" s="5">
        <f t="shared" si="411"/>
        <v>0</v>
      </c>
      <c r="AB443" s="5">
        <f t="shared" si="412"/>
        <v>0</v>
      </c>
      <c r="AC443" s="5">
        <f t="shared" si="413"/>
        <v>0</v>
      </c>
      <c r="AD443" s="5">
        <f t="shared" si="414"/>
        <v>0</v>
      </c>
      <c r="AE443" s="5">
        <f t="shared" si="415"/>
        <v>0</v>
      </c>
      <c r="AF443" s="5">
        <f t="shared" si="416"/>
        <v>0</v>
      </c>
      <c r="AG443" s="5">
        <f t="shared" si="417"/>
        <v>0</v>
      </c>
      <c r="AH443" s="5">
        <f t="shared" si="418"/>
        <v>0</v>
      </c>
      <c r="AI443" s="5">
        <f t="shared" si="419"/>
        <v>0</v>
      </c>
      <c r="AJ443" s="5">
        <f t="shared" si="420"/>
        <v>0</v>
      </c>
      <c r="AK443" s="5">
        <f>IFERROR(SUM(X443:AJ443),-5000)*((Cockpit!$C$3)^0)</f>
        <v>-5000</v>
      </c>
      <c r="AL443" s="16">
        <f>INDEX('Team forecast'!$B$2:$AO$26,MATCH('Master data'!$B443,'Team forecast'!$B$2:$B$26,0),MATCH('Master data'!AL$1,'Team forecast'!$B$2:$AO$2,0))</f>
        <v>1.2414750087215167</v>
      </c>
      <c r="AM443" s="16">
        <f>INDEX('Team forecast'!$B$2:$AO$26,MATCH('Master data'!$B443,'Team forecast'!$B$2:$B$26,0),MATCH('Master data'!AM$1,'Team forecast'!$B$2:$AO$2,0))</f>
        <v>1.2865954440019862</v>
      </c>
      <c r="AN443" s="16">
        <f>INDEX('Team forecast'!$B$2:$AO$26,MATCH('Master data'!$B443,'Team forecast'!$B$2:$B$26,0),MATCH('Master data'!AN$1,'Team forecast'!$B$2:$AO$2,0))</f>
        <v>0.27620955502944211</v>
      </c>
      <c r="AO443" s="16">
        <f>INDEX('Team forecast'!$B$2:$AO$26,MATCH('Master data'!$B443,'Team forecast'!$B$2:$B$26,0),MATCH('Master data'!AO$1,'Team forecast'!$B$2:$AO$2,0))</f>
        <v>3.3074410537695367</v>
      </c>
      <c r="AP443" s="16">
        <f>INDEX('Team forecast'!$B$2:$AO$26,MATCH('Master data'!$B443,'Team forecast'!$B$2:$B$26,0),MATCH('Master data'!AP$1,'Team forecast'!$B$2:$AO$2,0))</f>
        <v>3.3660118643078989</v>
      </c>
      <c r="AQ443" s="5">
        <f t="shared" si="421"/>
        <v>-5000</v>
      </c>
      <c r="AR443" s="5">
        <f>INDEX('Team forecast'!$B$2:$AO$26,MATCH('Master data'!$B443,'Team forecast'!$B$2:$B$26,0),MATCH('Master data'!AR$1,'Team forecast'!$B$2:$AO$2,0))*IF(X443&gt;0,25000,0)</f>
        <v>0</v>
      </c>
      <c r="AS443" s="16">
        <f>INDEX('Team forecast'!$B$2:$AO$26,MATCH('Master data'!$B443,'Team forecast'!$B$2:$B$26,0),MATCH('Master data'!AS$1,'Team forecast'!$B$2:$AO$2,0))*IF(X443&gt;0,5000,0)</f>
        <v>0</v>
      </c>
      <c r="AT443" s="16">
        <f>INDEX('Team forecast'!$B$2:$AO$26,MATCH('Master data'!$B443,'Team forecast'!$B$2:$B$26,0),MATCH('Master data'!AT$1,'Team forecast'!$B$2:$AO$2,0))*IF(X443&gt;0,-15000,0)</f>
        <v>0</v>
      </c>
      <c r="AU443" s="5">
        <f t="shared" si="422"/>
        <v>0</v>
      </c>
      <c r="AV443" s="5">
        <f t="shared" si="423"/>
        <v>0</v>
      </c>
      <c r="AW443" s="5">
        <f t="shared" si="424"/>
        <v>0</v>
      </c>
      <c r="AX443" s="5">
        <f t="shared" si="425"/>
        <v>0</v>
      </c>
      <c r="AY443" s="5">
        <f t="shared" si="426"/>
        <v>0</v>
      </c>
      <c r="AZ443" s="5">
        <f t="shared" si="427"/>
        <v>0</v>
      </c>
      <c r="BA443" s="5">
        <f t="shared" si="428"/>
        <v>0</v>
      </c>
      <c r="BB443" s="5">
        <f t="shared" si="429"/>
        <v>0</v>
      </c>
      <c r="BC443" s="5">
        <f t="shared" si="430"/>
        <v>0</v>
      </c>
      <c r="BD443" s="5">
        <f t="shared" si="431"/>
        <v>-5000</v>
      </c>
      <c r="BE443" s="16">
        <f>INDEX('Team forecast'!$B$2:$AO$26,MATCH('Master data'!$B443,'Team forecast'!$B$2:$B$26,0),MATCH('Master data'!BE$1,'Team forecast'!$B$2:$AO$2,0))</f>
        <v>0</v>
      </c>
      <c r="BF443" s="16">
        <f>INDEX('Team forecast'!$B$2:$AO$26,MATCH('Master data'!$B443,'Team forecast'!$B$2:$B$26,0),MATCH('Master data'!BF$1,'Team forecast'!$B$2:$AO$2,0))</f>
        <v>0</v>
      </c>
      <c r="BG443" s="16">
        <f>INDEX('Team forecast'!$B$2:$AO$26,MATCH('Master data'!$B443,'Team forecast'!$B$2:$B$26,0),MATCH('Master data'!BG$1,'Team forecast'!$B$2:$AO$2,0))</f>
        <v>0</v>
      </c>
      <c r="BH443" s="16">
        <f>INDEX('Team forecast'!$B$2:$AO$26,MATCH('Master data'!$B443,'Team forecast'!$B$2:$B$26,0),MATCH('Master data'!BH$1,'Team forecast'!$B$2:$AO$2,0))</f>
        <v>0</v>
      </c>
      <c r="BI443" s="16">
        <f>INDEX('Team forecast'!$B$2:$AO$26,MATCH('Master data'!$B443,'Team forecast'!$B$2:$B$26,0),MATCH('Master data'!BI$1,'Team forecast'!$B$2:$AO$2,0))</f>
        <v>0</v>
      </c>
      <c r="BJ443" s="5">
        <f t="shared" si="432"/>
        <v>-5000</v>
      </c>
      <c r="BK443" s="5">
        <f>INDEX('Team forecast'!$R$3:$BH$26,MATCH($B443,'Team forecast'!$B$3:$B$26,0),MATCH(BK$1,'Team forecast'!$R$2:$BH$2,0))*IF($X443&gt;0,25000,0)</f>
        <v>0</v>
      </c>
      <c r="BL443" s="5">
        <f>INDEX('Team forecast'!$R$3:$BH$26,MATCH($B443,'Team forecast'!$B$3:$B$26,0),MATCH(BL$1,'Team forecast'!$R$2:$BH$2,0))*IF($X443&gt;0,5000,0)</f>
        <v>0</v>
      </c>
      <c r="BM443" s="5">
        <f>INDEX('Team forecast'!$R$3:$BH$26,MATCH($B443,'Team forecast'!$B$3:$B$26,0),MATCH(BM$1,'Team forecast'!$R$2:$BH$2,0))*IF($X443&gt;0,-15000,0)</f>
        <v>0</v>
      </c>
      <c r="BN443" s="5">
        <f t="shared" si="433"/>
        <v>0</v>
      </c>
      <c r="BO443" s="5">
        <f t="shared" si="434"/>
        <v>0</v>
      </c>
      <c r="BP443" s="5">
        <f t="shared" si="435"/>
        <v>0</v>
      </c>
      <c r="BQ443" s="5">
        <f t="shared" si="436"/>
        <v>0</v>
      </c>
      <c r="BR443" s="5">
        <f t="shared" si="437"/>
        <v>0</v>
      </c>
      <c r="BS443" s="5">
        <f t="shared" si="438"/>
        <v>0</v>
      </c>
      <c r="BT443" s="5">
        <f t="shared" si="439"/>
        <v>0</v>
      </c>
      <c r="BU443" s="5">
        <f t="shared" si="440"/>
        <v>0</v>
      </c>
      <c r="BV443" s="5">
        <f t="shared" si="441"/>
        <v>0</v>
      </c>
      <c r="BW443" s="5">
        <f t="shared" si="442"/>
        <v>0</v>
      </c>
      <c r="BX443" s="5">
        <f t="shared" si="443"/>
        <v>-5000</v>
      </c>
      <c r="BY443" s="5">
        <f t="shared" si="444"/>
        <v>-15000</v>
      </c>
      <c r="BZ443" s="5">
        <f>MAX(INDEX('Team forecast'!$R$3:$BH$26,MATCH($B443,'Team forecast'!$B$3:$B$26,0),MATCH(BZ$1,'Team forecast'!$R$2:$BH$2,0))*($BX443)-(1-INDEX('Team forecast'!$R$3:$BH$26,MATCH($B443,'Team forecast'!$B$3:$B$26,0),MATCH(BZ$1,'Team forecast'!$R$2:$BH$2,0)))*(BY443+CH443)*0.01,-5000)</f>
        <v>-5000</v>
      </c>
      <c r="CA443" s="5">
        <f>MAX(INDEX('Team forecast'!$R$3:$BH$26,MATCH($B443,'Team forecast'!$B$3:$B$26,0),MATCH(CA$1,'Team forecast'!$R$2:$BH$2,0))*$BX443-(1-INDEX('Team forecast'!$R$3:$BH$26,MATCH($B443,'Team forecast'!$B$3:$B$26,0),MATCH(CA$1,'Team forecast'!$R$2:$BH$2,0)))*(BY443+BX443+CH443)*0.01,-5000)</f>
        <v>-5000</v>
      </c>
      <c r="CB443" s="5">
        <f>MAX(INDEX('Team forecast'!$R$3:$BH$26,MATCH($B443,'Team forecast'!$B$3:$B$26,0),MATCH(CB$1,'Team forecast'!$R$2:$BH$2,0))*$BX443-(1-INDEX('Team forecast'!$R$3:$BH$26,MATCH($B443,'Team forecast'!$B$3:$B$26,0),MATCH(CB$1,'Team forecast'!$R$2:$BH$2,0)))*(BY443+BX443*2+CH443)*0.01,0)</f>
        <v>0</v>
      </c>
      <c r="CC443" s="5">
        <v>0</v>
      </c>
      <c r="CD443" s="5">
        <f>+AK443+BD443*Cockpit!$C$3+BW443*Cockpit!$C$3^2+BZ443*Cockpit!$C$3^3+CA443*Cockpit!$C$3^4+CB443*Cockpit!$C$3^5+CC443*Cockpit!$C$3^6</f>
        <v>-10802.469135802468</v>
      </c>
      <c r="CE443" s="5"/>
      <c r="CF443" s="5"/>
      <c r="CG443" s="5">
        <v>0</v>
      </c>
      <c r="CH443" s="5">
        <f t="shared" si="445"/>
        <v>1995000</v>
      </c>
      <c r="CI443" s="5">
        <f t="shared" si="446"/>
        <v>1995000</v>
      </c>
      <c r="CJ443" s="1">
        <f t="shared" si="447"/>
        <v>-5.0000000000000001E-3</v>
      </c>
      <c r="CK443" s="5">
        <f>RANK(CD443,$CD$2:$CD$622)+COUNTIF($CD$2:$CD443,$CD443)-1</f>
        <v>553</v>
      </c>
      <c r="CL443" s="5">
        <f>RANK(CJ443,$CJ$2:$CJ$622)+COUNTIF($CJ$2:$CJ443,$CJ443)-1</f>
        <v>588</v>
      </c>
    </row>
    <row r="444" spans="1:90" x14ac:dyDescent="0.3">
      <c r="A444" t="str">
        <f>Players!P445</f>
        <v>Karol Świderski</v>
      </c>
      <c r="B444" t="str">
        <f>Players!G445</f>
        <v>Poland</v>
      </c>
      <c r="C444" t="str">
        <f>Players!AB445</f>
        <v>Striker</v>
      </c>
      <c r="D444" s="1"/>
      <c r="F444" t="str">
        <f>IFERROR(INDEX(Lookup!B:B,MATCH(INDEX(Players!C:C,MATCH(E444,Players!A:A,0)),Lookup!D:D,0)),"")</f>
        <v/>
      </c>
      <c r="G444">
        <f>IF(Players!AC445=0,10000000,Players!AC445)</f>
        <v>3002000</v>
      </c>
      <c r="H444" s="16">
        <f>INDEX('Team forecast'!$B$2:$AO$26,MATCH('Master data'!$B444,'Team forecast'!$B$2:$B$26,0),MATCH('Master data'!H$1,'Team forecast'!$B$2:$AO$2,0))</f>
        <v>0.65640259726027606</v>
      </c>
      <c r="I444" s="16">
        <f>INDEX('Team forecast'!$B$2:$AO$26,MATCH('Master data'!$B444,'Team forecast'!$B$2:$B$26,0),MATCH('Master data'!I$1,'Team forecast'!$B$2:$AO$2,0))</f>
        <v>1.9979967794622602</v>
      </c>
      <c r="J444" s="16">
        <f>INDEX('Team forecast'!$B$2:$AO$26,MATCH('Master data'!$B444,'Team forecast'!$B$2:$B$26,0),MATCH('Master data'!J$1,'Team forecast'!$B$2:$AO$2,0))</f>
        <v>0.13560666137985719</v>
      </c>
      <c r="K444" s="16">
        <f>INDEX('Team forecast'!$B$2:$AO$26,MATCH('Master data'!$B444,'Team forecast'!$B$2:$B$26,0),MATCH('Master data'!K$1,'Team forecast'!$B$2:$AO$2,0))</f>
        <v>1.7487366904109645</v>
      </c>
      <c r="L444" s="16">
        <f>INDEX('Team forecast'!$B$2:$AO$26,MATCH('Master data'!$B444,'Team forecast'!$B$2:$B$26,0),MATCH('Master data'!L$1,'Team forecast'!$B$2:$AO$2,0))</f>
        <v>5.2271915743769402</v>
      </c>
      <c r="M444">
        <f>IF(Players!BC445=1,95,0)</f>
        <v>0</v>
      </c>
      <c r="N444" s="2">
        <f>Players!BN445</f>
        <v>0</v>
      </c>
      <c r="O444" s="2">
        <f>Players!BO445</f>
        <v>0</v>
      </c>
      <c r="P444" s="2">
        <f>Players!BP445</f>
        <v>0</v>
      </c>
      <c r="Q444" s="2">
        <f>Players!BQ445</f>
        <v>5.859375E-2</v>
      </c>
      <c r="R444" s="2">
        <f>Players!BR445</f>
        <v>0</v>
      </c>
      <c r="S444" s="2">
        <f t="shared" si="406"/>
        <v>0.65640259726027606</v>
      </c>
      <c r="T444" s="2">
        <f t="shared" si="407"/>
        <v>1.9979967794622602</v>
      </c>
      <c r="U444" s="16">
        <f>INDEX('Team forecast'!$B$2:$AO$26,MATCH('Master data'!$B444,'Team forecast'!$B$2:$B$26,0),MATCH('Master data'!U$1,'Team forecast'!$B$2:$AO$2,0))</f>
        <v>0.105471847739889</v>
      </c>
      <c r="V444" s="16">
        <f>INDEX('Team forecast'!$B$2:$AO$26,MATCH('Master data'!$B444,'Team forecast'!$B$2:$B$26,0),MATCH('Master data'!V$1,'Team forecast'!$B$2:$AO$2,0))</f>
        <v>0.1808088818398097</v>
      </c>
      <c r="W444" s="16">
        <f>INDEX('Team forecast'!$B$2:$AO$26,MATCH('Master data'!$B444,'Team forecast'!$B$2:$B$26,0),MATCH('Master data'!W$1,'Team forecast'!$B$2:$AO$2,0))</f>
        <v>0.71371927042030125</v>
      </c>
      <c r="X444" s="5">
        <f t="shared" si="408"/>
        <v>-5000</v>
      </c>
      <c r="Y444" s="5">
        <f t="shared" si="409"/>
        <v>0</v>
      </c>
      <c r="Z444" s="5">
        <f t="shared" si="410"/>
        <v>0</v>
      </c>
      <c r="AA444" s="5">
        <f t="shared" si="411"/>
        <v>0</v>
      </c>
      <c r="AB444" s="5">
        <f t="shared" si="412"/>
        <v>0</v>
      </c>
      <c r="AC444" s="5">
        <f t="shared" si="413"/>
        <v>0</v>
      </c>
      <c r="AD444" s="5">
        <f t="shared" si="414"/>
        <v>0</v>
      </c>
      <c r="AE444" s="5">
        <f t="shared" si="415"/>
        <v>0</v>
      </c>
      <c r="AF444" s="5">
        <f t="shared" si="416"/>
        <v>0</v>
      </c>
      <c r="AG444" s="5">
        <f t="shared" si="417"/>
        <v>0</v>
      </c>
      <c r="AH444" s="5">
        <f t="shared" si="418"/>
        <v>0</v>
      </c>
      <c r="AI444" s="5">
        <f t="shared" si="419"/>
        <v>0</v>
      </c>
      <c r="AJ444" s="5">
        <f t="shared" si="420"/>
        <v>0</v>
      </c>
      <c r="AK444" s="5">
        <f>IFERROR(SUM(X444:AJ444),-5000)*((Cockpit!$C$3)^0)</f>
        <v>-5000</v>
      </c>
      <c r="AL444" s="16">
        <f>INDEX('Team forecast'!$B$2:$AO$26,MATCH('Master data'!$B444,'Team forecast'!$B$2:$B$26,0),MATCH('Master data'!AL$1,'Team forecast'!$B$2:$AO$2,0))</f>
        <v>1.2414750087215167</v>
      </c>
      <c r="AM444" s="16">
        <f>INDEX('Team forecast'!$B$2:$AO$26,MATCH('Master data'!$B444,'Team forecast'!$B$2:$B$26,0),MATCH('Master data'!AM$1,'Team forecast'!$B$2:$AO$2,0))</f>
        <v>1.2865954440019862</v>
      </c>
      <c r="AN444" s="16">
        <f>INDEX('Team forecast'!$B$2:$AO$26,MATCH('Master data'!$B444,'Team forecast'!$B$2:$B$26,0),MATCH('Master data'!AN$1,'Team forecast'!$B$2:$AO$2,0))</f>
        <v>0.27620955502944211</v>
      </c>
      <c r="AO444" s="16">
        <f>INDEX('Team forecast'!$B$2:$AO$26,MATCH('Master data'!$B444,'Team forecast'!$B$2:$B$26,0),MATCH('Master data'!AO$1,'Team forecast'!$B$2:$AO$2,0))</f>
        <v>3.3074410537695367</v>
      </c>
      <c r="AP444" s="16">
        <f>INDEX('Team forecast'!$B$2:$AO$26,MATCH('Master data'!$B444,'Team forecast'!$B$2:$B$26,0),MATCH('Master data'!AP$1,'Team forecast'!$B$2:$AO$2,0))</f>
        <v>3.3660118643078989</v>
      </c>
      <c r="AQ444" s="5">
        <f t="shared" si="421"/>
        <v>-5000</v>
      </c>
      <c r="AR444" s="5">
        <f>INDEX('Team forecast'!$B$2:$AO$26,MATCH('Master data'!$B444,'Team forecast'!$B$2:$B$26,0),MATCH('Master data'!AR$1,'Team forecast'!$B$2:$AO$2,0))*IF(X444&gt;0,25000,0)</f>
        <v>0</v>
      </c>
      <c r="AS444" s="16">
        <f>INDEX('Team forecast'!$B$2:$AO$26,MATCH('Master data'!$B444,'Team forecast'!$B$2:$B$26,0),MATCH('Master data'!AS$1,'Team forecast'!$B$2:$AO$2,0))*IF(X444&gt;0,5000,0)</f>
        <v>0</v>
      </c>
      <c r="AT444" s="16">
        <f>INDEX('Team forecast'!$B$2:$AO$26,MATCH('Master data'!$B444,'Team forecast'!$B$2:$B$26,0),MATCH('Master data'!AT$1,'Team forecast'!$B$2:$AO$2,0))*IF(X444&gt;0,-15000,0)</f>
        <v>0</v>
      </c>
      <c r="AU444" s="5">
        <f t="shared" si="422"/>
        <v>0</v>
      </c>
      <c r="AV444" s="5">
        <f t="shared" si="423"/>
        <v>0</v>
      </c>
      <c r="AW444" s="5">
        <f t="shared" si="424"/>
        <v>0</v>
      </c>
      <c r="AX444" s="5">
        <f t="shared" si="425"/>
        <v>0</v>
      </c>
      <c r="AY444" s="5">
        <f t="shared" si="426"/>
        <v>0</v>
      </c>
      <c r="AZ444" s="5">
        <f t="shared" si="427"/>
        <v>0</v>
      </c>
      <c r="BA444" s="5">
        <f t="shared" si="428"/>
        <v>0</v>
      </c>
      <c r="BB444" s="5">
        <f t="shared" si="429"/>
        <v>0</v>
      </c>
      <c r="BC444" s="5">
        <f t="shared" si="430"/>
        <v>0</v>
      </c>
      <c r="BD444" s="5">
        <f t="shared" si="431"/>
        <v>-5000</v>
      </c>
      <c r="BE444" s="16">
        <f>INDEX('Team forecast'!$B$2:$AO$26,MATCH('Master data'!$B444,'Team forecast'!$B$2:$B$26,0),MATCH('Master data'!BE$1,'Team forecast'!$B$2:$AO$2,0))</f>
        <v>0</v>
      </c>
      <c r="BF444" s="16">
        <f>INDEX('Team forecast'!$B$2:$AO$26,MATCH('Master data'!$B444,'Team forecast'!$B$2:$B$26,0),MATCH('Master data'!BF$1,'Team forecast'!$B$2:$AO$2,0))</f>
        <v>0</v>
      </c>
      <c r="BG444" s="16">
        <f>INDEX('Team forecast'!$B$2:$AO$26,MATCH('Master data'!$B444,'Team forecast'!$B$2:$B$26,0),MATCH('Master data'!BG$1,'Team forecast'!$B$2:$AO$2,0))</f>
        <v>0</v>
      </c>
      <c r="BH444" s="16">
        <f>INDEX('Team forecast'!$B$2:$AO$26,MATCH('Master data'!$B444,'Team forecast'!$B$2:$B$26,0),MATCH('Master data'!BH$1,'Team forecast'!$B$2:$AO$2,0))</f>
        <v>0</v>
      </c>
      <c r="BI444" s="16">
        <f>INDEX('Team forecast'!$B$2:$AO$26,MATCH('Master data'!$B444,'Team forecast'!$B$2:$B$26,0),MATCH('Master data'!BI$1,'Team forecast'!$B$2:$AO$2,0))</f>
        <v>0</v>
      </c>
      <c r="BJ444" s="5">
        <f t="shared" si="432"/>
        <v>-5000</v>
      </c>
      <c r="BK444" s="5">
        <f>INDEX('Team forecast'!$R$3:$BH$26,MATCH($B444,'Team forecast'!$B$3:$B$26,0),MATCH(BK$1,'Team forecast'!$R$2:$BH$2,0))*IF($X444&gt;0,25000,0)</f>
        <v>0</v>
      </c>
      <c r="BL444" s="5">
        <f>INDEX('Team forecast'!$R$3:$BH$26,MATCH($B444,'Team forecast'!$B$3:$B$26,0),MATCH(BL$1,'Team forecast'!$R$2:$BH$2,0))*IF($X444&gt;0,5000,0)</f>
        <v>0</v>
      </c>
      <c r="BM444" s="5">
        <f>INDEX('Team forecast'!$R$3:$BH$26,MATCH($B444,'Team forecast'!$B$3:$B$26,0),MATCH(BM$1,'Team forecast'!$R$2:$BH$2,0))*IF($X444&gt;0,-15000,0)</f>
        <v>0</v>
      </c>
      <c r="BN444" s="5">
        <f t="shared" si="433"/>
        <v>0</v>
      </c>
      <c r="BO444" s="5">
        <f t="shared" si="434"/>
        <v>0</v>
      </c>
      <c r="BP444" s="5">
        <f t="shared" si="435"/>
        <v>0</v>
      </c>
      <c r="BQ444" s="5">
        <f t="shared" si="436"/>
        <v>0</v>
      </c>
      <c r="BR444" s="5">
        <f t="shared" si="437"/>
        <v>0</v>
      </c>
      <c r="BS444" s="5">
        <f t="shared" si="438"/>
        <v>0</v>
      </c>
      <c r="BT444" s="5">
        <f t="shared" si="439"/>
        <v>0</v>
      </c>
      <c r="BU444" s="5">
        <f t="shared" si="440"/>
        <v>0</v>
      </c>
      <c r="BV444" s="5">
        <f t="shared" si="441"/>
        <v>0</v>
      </c>
      <c r="BW444" s="5">
        <f t="shared" si="442"/>
        <v>0</v>
      </c>
      <c r="BX444" s="5">
        <f t="shared" si="443"/>
        <v>-5000</v>
      </c>
      <c r="BY444" s="5">
        <f t="shared" si="444"/>
        <v>-15000</v>
      </c>
      <c r="BZ444" s="5">
        <f>MAX(INDEX('Team forecast'!$R$3:$BH$26,MATCH($B444,'Team forecast'!$B$3:$B$26,0),MATCH(BZ$1,'Team forecast'!$R$2:$BH$2,0))*($BX444)-(1-INDEX('Team forecast'!$R$3:$BH$26,MATCH($B444,'Team forecast'!$B$3:$B$26,0),MATCH(BZ$1,'Team forecast'!$R$2:$BH$2,0)))*(BY444+CH444)*0.01,-5000)</f>
        <v>-5000</v>
      </c>
      <c r="CA444" s="5">
        <f>MAX(INDEX('Team forecast'!$R$3:$BH$26,MATCH($B444,'Team forecast'!$B$3:$B$26,0),MATCH(CA$1,'Team forecast'!$R$2:$BH$2,0))*$BX444-(1-INDEX('Team forecast'!$R$3:$BH$26,MATCH($B444,'Team forecast'!$B$3:$B$26,0),MATCH(CA$1,'Team forecast'!$R$2:$BH$2,0)))*(BY444+BX444+CH444)*0.01,-5000)</f>
        <v>-5000</v>
      </c>
      <c r="CB444" s="5">
        <f>MAX(INDEX('Team forecast'!$R$3:$BH$26,MATCH($B444,'Team forecast'!$B$3:$B$26,0),MATCH(CB$1,'Team forecast'!$R$2:$BH$2,0))*$BX444-(1-INDEX('Team forecast'!$R$3:$BH$26,MATCH($B444,'Team forecast'!$B$3:$B$26,0),MATCH(CB$1,'Team forecast'!$R$2:$BH$2,0)))*(BY444+BX444*2+CH444)*0.01,0)</f>
        <v>0</v>
      </c>
      <c r="CC444" s="5">
        <v>0</v>
      </c>
      <c r="CD444" s="5">
        <f>+AK444+BD444*Cockpit!$C$3+BW444*Cockpit!$C$3^2+BZ444*Cockpit!$C$3^3+CA444*Cockpit!$C$3^4+CB444*Cockpit!$C$3^5+CC444*Cockpit!$C$3^6</f>
        <v>-10802.469135802468</v>
      </c>
      <c r="CE444" s="5"/>
      <c r="CF444" s="5"/>
      <c r="CG444" s="5">
        <v>0</v>
      </c>
      <c r="CH444" s="5">
        <f t="shared" si="445"/>
        <v>3002000</v>
      </c>
      <c r="CI444" s="5">
        <f t="shared" si="446"/>
        <v>3002000</v>
      </c>
      <c r="CJ444" s="1">
        <f t="shared" si="447"/>
        <v>-4.0000000000000001E-3</v>
      </c>
      <c r="CK444" s="5">
        <f>RANK(CD444,$CD$2:$CD$622)+COUNTIF($CD$2:$CD444,$CD444)-1</f>
        <v>554</v>
      </c>
      <c r="CL444" s="5">
        <f>RANK(CJ444,$CJ$2:$CJ$622)+COUNTIF($CJ$2:$CJ444,$CJ444)-1</f>
        <v>539</v>
      </c>
    </row>
    <row r="445" spans="1:90" x14ac:dyDescent="0.3">
      <c r="A445" t="str">
        <f>Players!P446</f>
        <v>Dawid Kownacki</v>
      </c>
      <c r="B445" t="str">
        <f>Players!G446</f>
        <v>Poland</v>
      </c>
      <c r="C445" t="str">
        <f>Players!AB446</f>
        <v>Striker</v>
      </c>
      <c r="D445" s="1"/>
      <c r="F445" t="str">
        <f>IFERROR(INDEX(Lookup!B:B,MATCH(INDEX(Players!C:C,MATCH(E445,Players!A:A,0)),Lookup!D:D,0)),"")</f>
        <v/>
      </c>
      <c r="G445">
        <f>IF(Players!AC446=0,10000000,Players!AC446)</f>
        <v>2495000</v>
      </c>
      <c r="H445" s="16">
        <f>INDEX('Team forecast'!$B$2:$AO$26,MATCH('Master data'!$B445,'Team forecast'!$B$2:$B$26,0),MATCH('Master data'!H$1,'Team forecast'!$B$2:$AO$2,0))</f>
        <v>0.65640259726027606</v>
      </c>
      <c r="I445" s="16">
        <f>INDEX('Team forecast'!$B$2:$AO$26,MATCH('Master data'!$B445,'Team forecast'!$B$2:$B$26,0),MATCH('Master data'!I$1,'Team forecast'!$B$2:$AO$2,0))</f>
        <v>1.9979967794622602</v>
      </c>
      <c r="J445" s="16">
        <f>INDEX('Team forecast'!$B$2:$AO$26,MATCH('Master data'!$B445,'Team forecast'!$B$2:$B$26,0),MATCH('Master data'!J$1,'Team forecast'!$B$2:$AO$2,0))</f>
        <v>0.13560666137985719</v>
      </c>
      <c r="K445" s="16">
        <f>INDEX('Team forecast'!$B$2:$AO$26,MATCH('Master data'!$B445,'Team forecast'!$B$2:$B$26,0),MATCH('Master data'!K$1,'Team forecast'!$B$2:$AO$2,0))</f>
        <v>1.7487366904109645</v>
      </c>
      <c r="L445" s="16">
        <f>INDEX('Team forecast'!$B$2:$AO$26,MATCH('Master data'!$B445,'Team forecast'!$B$2:$B$26,0),MATCH('Master data'!L$1,'Team forecast'!$B$2:$AO$2,0))</f>
        <v>5.2271915743769402</v>
      </c>
      <c r="M445">
        <f>IF(Players!BC446=1,95,0)</f>
        <v>0</v>
      </c>
      <c r="N445" s="2">
        <f>Players!BN446</f>
        <v>0</v>
      </c>
      <c r="O445" s="2">
        <f>Players!BO446</f>
        <v>0</v>
      </c>
      <c r="P445" s="2">
        <f>Players!BP446</f>
        <v>0</v>
      </c>
      <c r="Q445" s="2">
        <f>Players!BQ446</f>
        <v>0.11428571428571428</v>
      </c>
      <c r="R445" s="2">
        <f>Players!BR446</f>
        <v>0</v>
      </c>
      <c r="S445" s="2">
        <f t="shared" si="406"/>
        <v>0.65640259726027606</v>
      </c>
      <c r="T445" s="2">
        <f t="shared" si="407"/>
        <v>1.9979967794622602</v>
      </c>
      <c r="U445" s="16">
        <f>INDEX('Team forecast'!$B$2:$AO$26,MATCH('Master data'!$B445,'Team forecast'!$B$2:$B$26,0),MATCH('Master data'!U$1,'Team forecast'!$B$2:$AO$2,0))</f>
        <v>0.105471847739889</v>
      </c>
      <c r="V445" s="16">
        <f>INDEX('Team forecast'!$B$2:$AO$26,MATCH('Master data'!$B445,'Team forecast'!$B$2:$B$26,0),MATCH('Master data'!V$1,'Team forecast'!$B$2:$AO$2,0))</f>
        <v>0.1808088818398097</v>
      </c>
      <c r="W445" s="16">
        <f>INDEX('Team forecast'!$B$2:$AO$26,MATCH('Master data'!$B445,'Team forecast'!$B$2:$B$26,0),MATCH('Master data'!W$1,'Team forecast'!$B$2:$AO$2,0))</f>
        <v>0.71371927042030125</v>
      </c>
      <c r="X445" s="5">
        <f t="shared" si="408"/>
        <v>-5000</v>
      </c>
      <c r="Y445" s="5">
        <f t="shared" si="409"/>
        <v>0</v>
      </c>
      <c r="Z445" s="5">
        <f t="shared" si="410"/>
        <v>0</v>
      </c>
      <c r="AA445" s="5">
        <f t="shared" si="411"/>
        <v>0</v>
      </c>
      <c r="AB445" s="5">
        <f t="shared" si="412"/>
        <v>0</v>
      </c>
      <c r="AC445" s="5">
        <f t="shared" si="413"/>
        <v>0</v>
      </c>
      <c r="AD445" s="5">
        <f t="shared" si="414"/>
        <v>0</v>
      </c>
      <c r="AE445" s="5">
        <f t="shared" si="415"/>
        <v>0</v>
      </c>
      <c r="AF445" s="5">
        <f t="shared" si="416"/>
        <v>0</v>
      </c>
      <c r="AG445" s="5">
        <f t="shared" si="417"/>
        <v>0</v>
      </c>
      <c r="AH445" s="5">
        <f t="shared" si="418"/>
        <v>0</v>
      </c>
      <c r="AI445" s="5">
        <f t="shared" si="419"/>
        <v>0</v>
      </c>
      <c r="AJ445" s="5">
        <f t="shared" si="420"/>
        <v>0</v>
      </c>
      <c r="AK445" s="5">
        <f>IFERROR(SUM(X445:AJ445),-5000)*((Cockpit!$C$3)^0)</f>
        <v>-5000</v>
      </c>
      <c r="AL445" s="16">
        <f>INDEX('Team forecast'!$B$2:$AO$26,MATCH('Master data'!$B445,'Team forecast'!$B$2:$B$26,0),MATCH('Master data'!AL$1,'Team forecast'!$B$2:$AO$2,0))</f>
        <v>1.2414750087215167</v>
      </c>
      <c r="AM445" s="16">
        <f>INDEX('Team forecast'!$B$2:$AO$26,MATCH('Master data'!$B445,'Team forecast'!$B$2:$B$26,0),MATCH('Master data'!AM$1,'Team forecast'!$B$2:$AO$2,0))</f>
        <v>1.2865954440019862</v>
      </c>
      <c r="AN445" s="16">
        <f>INDEX('Team forecast'!$B$2:$AO$26,MATCH('Master data'!$B445,'Team forecast'!$B$2:$B$26,0),MATCH('Master data'!AN$1,'Team forecast'!$B$2:$AO$2,0))</f>
        <v>0.27620955502944211</v>
      </c>
      <c r="AO445" s="16">
        <f>INDEX('Team forecast'!$B$2:$AO$26,MATCH('Master data'!$B445,'Team forecast'!$B$2:$B$26,0),MATCH('Master data'!AO$1,'Team forecast'!$B$2:$AO$2,0))</f>
        <v>3.3074410537695367</v>
      </c>
      <c r="AP445" s="16">
        <f>INDEX('Team forecast'!$B$2:$AO$26,MATCH('Master data'!$B445,'Team forecast'!$B$2:$B$26,0),MATCH('Master data'!AP$1,'Team forecast'!$B$2:$AO$2,0))</f>
        <v>3.3660118643078989</v>
      </c>
      <c r="AQ445" s="5">
        <f t="shared" si="421"/>
        <v>-5000</v>
      </c>
      <c r="AR445" s="5">
        <f>INDEX('Team forecast'!$B$2:$AO$26,MATCH('Master data'!$B445,'Team forecast'!$B$2:$B$26,0),MATCH('Master data'!AR$1,'Team forecast'!$B$2:$AO$2,0))*IF(X445&gt;0,25000,0)</f>
        <v>0</v>
      </c>
      <c r="AS445" s="16">
        <f>INDEX('Team forecast'!$B$2:$AO$26,MATCH('Master data'!$B445,'Team forecast'!$B$2:$B$26,0),MATCH('Master data'!AS$1,'Team forecast'!$B$2:$AO$2,0))*IF(X445&gt;0,5000,0)</f>
        <v>0</v>
      </c>
      <c r="AT445" s="16">
        <f>INDEX('Team forecast'!$B$2:$AO$26,MATCH('Master data'!$B445,'Team forecast'!$B$2:$B$26,0),MATCH('Master data'!AT$1,'Team forecast'!$B$2:$AO$2,0))*IF(X445&gt;0,-15000,0)</f>
        <v>0</v>
      </c>
      <c r="AU445" s="5">
        <f t="shared" si="422"/>
        <v>0</v>
      </c>
      <c r="AV445" s="5">
        <f t="shared" si="423"/>
        <v>0</v>
      </c>
      <c r="AW445" s="5">
        <f t="shared" si="424"/>
        <v>0</v>
      </c>
      <c r="AX445" s="5">
        <f t="shared" si="425"/>
        <v>0</v>
      </c>
      <c r="AY445" s="5">
        <f t="shared" si="426"/>
        <v>0</v>
      </c>
      <c r="AZ445" s="5">
        <f t="shared" si="427"/>
        <v>0</v>
      </c>
      <c r="BA445" s="5">
        <f t="shared" si="428"/>
        <v>0</v>
      </c>
      <c r="BB445" s="5">
        <f t="shared" si="429"/>
        <v>0</v>
      </c>
      <c r="BC445" s="5">
        <f t="shared" si="430"/>
        <v>0</v>
      </c>
      <c r="BD445" s="5">
        <f t="shared" si="431"/>
        <v>-5000</v>
      </c>
      <c r="BE445" s="16">
        <f>INDEX('Team forecast'!$B$2:$AO$26,MATCH('Master data'!$B445,'Team forecast'!$B$2:$B$26,0),MATCH('Master data'!BE$1,'Team forecast'!$B$2:$AO$2,0))</f>
        <v>0</v>
      </c>
      <c r="BF445" s="16">
        <f>INDEX('Team forecast'!$B$2:$AO$26,MATCH('Master data'!$B445,'Team forecast'!$B$2:$B$26,0),MATCH('Master data'!BF$1,'Team forecast'!$B$2:$AO$2,0))</f>
        <v>0</v>
      </c>
      <c r="BG445" s="16">
        <f>INDEX('Team forecast'!$B$2:$AO$26,MATCH('Master data'!$B445,'Team forecast'!$B$2:$B$26,0),MATCH('Master data'!BG$1,'Team forecast'!$B$2:$AO$2,0))</f>
        <v>0</v>
      </c>
      <c r="BH445" s="16">
        <f>INDEX('Team forecast'!$B$2:$AO$26,MATCH('Master data'!$B445,'Team forecast'!$B$2:$B$26,0),MATCH('Master data'!BH$1,'Team forecast'!$B$2:$AO$2,0))</f>
        <v>0</v>
      </c>
      <c r="BI445" s="16">
        <f>INDEX('Team forecast'!$B$2:$AO$26,MATCH('Master data'!$B445,'Team forecast'!$B$2:$B$26,0),MATCH('Master data'!BI$1,'Team forecast'!$B$2:$AO$2,0))</f>
        <v>0</v>
      </c>
      <c r="BJ445" s="5">
        <f t="shared" si="432"/>
        <v>-5000</v>
      </c>
      <c r="BK445" s="5">
        <f>INDEX('Team forecast'!$R$3:$BH$26,MATCH($B445,'Team forecast'!$B$3:$B$26,0),MATCH(BK$1,'Team forecast'!$R$2:$BH$2,0))*IF($X445&gt;0,25000,0)</f>
        <v>0</v>
      </c>
      <c r="BL445" s="5">
        <f>INDEX('Team forecast'!$R$3:$BH$26,MATCH($B445,'Team forecast'!$B$3:$B$26,0),MATCH(BL$1,'Team forecast'!$R$2:$BH$2,0))*IF($X445&gt;0,5000,0)</f>
        <v>0</v>
      </c>
      <c r="BM445" s="5">
        <f>INDEX('Team forecast'!$R$3:$BH$26,MATCH($B445,'Team forecast'!$B$3:$B$26,0),MATCH(BM$1,'Team forecast'!$R$2:$BH$2,0))*IF($X445&gt;0,-15000,0)</f>
        <v>0</v>
      </c>
      <c r="BN445" s="5">
        <f t="shared" si="433"/>
        <v>0</v>
      </c>
      <c r="BO445" s="5">
        <f t="shared" si="434"/>
        <v>0</v>
      </c>
      <c r="BP445" s="5">
        <f t="shared" si="435"/>
        <v>0</v>
      </c>
      <c r="BQ445" s="5">
        <f t="shared" si="436"/>
        <v>0</v>
      </c>
      <c r="BR445" s="5">
        <f t="shared" si="437"/>
        <v>0</v>
      </c>
      <c r="BS445" s="5">
        <f t="shared" si="438"/>
        <v>0</v>
      </c>
      <c r="BT445" s="5">
        <f t="shared" si="439"/>
        <v>0</v>
      </c>
      <c r="BU445" s="5">
        <f t="shared" si="440"/>
        <v>0</v>
      </c>
      <c r="BV445" s="5">
        <f t="shared" si="441"/>
        <v>0</v>
      </c>
      <c r="BW445" s="5">
        <f t="shared" si="442"/>
        <v>0</v>
      </c>
      <c r="BX445" s="5">
        <f t="shared" si="443"/>
        <v>-5000</v>
      </c>
      <c r="BY445" s="5">
        <f t="shared" si="444"/>
        <v>-15000</v>
      </c>
      <c r="BZ445" s="5">
        <f>MAX(INDEX('Team forecast'!$R$3:$BH$26,MATCH($B445,'Team forecast'!$B$3:$B$26,0),MATCH(BZ$1,'Team forecast'!$R$2:$BH$2,0))*($BX445)-(1-INDEX('Team forecast'!$R$3:$BH$26,MATCH($B445,'Team forecast'!$B$3:$B$26,0),MATCH(BZ$1,'Team forecast'!$R$2:$BH$2,0)))*(BY445+CH445)*0.01,-5000)</f>
        <v>-5000</v>
      </c>
      <c r="CA445" s="5">
        <f>MAX(INDEX('Team forecast'!$R$3:$BH$26,MATCH($B445,'Team forecast'!$B$3:$B$26,0),MATCH(CA$1,'Team forecast'!$R$2:$BH$2,0))*$BX445-(1-INDEX('Team forecast'!$R$3:$BH$26,MATCH($B445,'Team forecast'!$B$3:$B$26,0),MATCH(CA$1,'Team forecast'!$R$2:$BH$2,0)))*(BY445+BX445+CH445)*0.01,-5000)</f>
        <v>-5000</v>
      </c>
      <c r="CB445" s="5">
        <f>MAX(INDEX('Team forecast'!$R$3:$BH$26,MATCH($B445,'Team forecast'!$B$3:$B$26,0),MATCH(CB$1,'Team forecast'!$R$2:$BH$2,0))*$BX445-(1-INDEX('Team forecast'!$R$3:$BH$26,MATCH($B445,'Team forecast'!$B$3:$B$26,0),MATCH(CB$1,'Team forecast'!$R$2:$BH$2,0)))*(BY445+BX445*2+CH445)*0.01,0)</f>
        <v>0</v>
      </c>
      <c r="CC445" s="5">
        <v>0</v>
      </c>
      <c r="CD445" s="5">
        <f>+AK445+BD445*Cockpit!$C$3+BW445*Cockpit!$C$3^2+BZ445*Cockpit!$C$3^3+CA445*Cockpit!$C$3^4+CB445*Cockpit!$C$3^5+CC445*Cockpit!$C$3^6</f>
        <v>-10802.469135802468</v>
      </c>
      <c r="CE445" s="5"/>
      <c r="CF445" s="5"/>
      <c r="CG445" s="5">
        <v>0</v>
      </c>
      <c r="CH445" s="5">
        <f t="shared" si="445"/>
        <v>2495000</v>
      </c>
      <c r="CI445" s="5">
        <f t="shared" si="446"/>
        <v>2495000</v>
      </c>
      <c r="CJ445" s="1">
        <f t="shared" si="447"/>
        <v>-4.0000000000000001E-3</v>
      </c>
      <c r="CK445" s="5">
        <f>RANK(CD445,$CD$2:$CD$622)+COUNTIF($CD$2:$CD445,$CD445)-1</f>
        <v>555</v>
      </c>
      <c r="CL445" s="5">
        <f>RANK(CJ445,$CJ$2:$CJ$622)+COUNTIF($CJ$2:$CJ445,$CJ445)-1</f>
        <v>540</v>
      </c>
    </row>
    <row r="446" spans="1:90" x14ac:dyDescent="0.3">
      <c r="A446" t="str">
        <f>Players!P447</f>
        <v>Ferhan Hasani</v>
      </c>
      <c r="B446" t="str">
        <f>Players!G447</f>
        <v>North Macedonia</v>
      </c>
      <c r="C446" t="str">
        <f>Players!AB447</f>
        <v>Midfield</v>
      </c>
      <c r="D446" s="1"/>
      <c r="F446" t="str">
        <f>IFERROR(INDEX(Lookup!B:B,MATCH(INDEX(Players!C:C,MATCH(E446,Players!A:A,0)),Lookup!D:D,0)),"")</f>
        <v/>
      </c>
      <c r="G446">
        <f>IF(Players!AC447=0,10000000,Players!AC447)</f>
        <v>1995000</v>
      </c>
      <c r="H446" s="16">
        <f>INDEX('Team forecast'!$B$2:$AO$26,MATCH('Master data'!$B446,'Team forecast'!$B$2:$B$26,0),MATCH('Master data'!H$1,'Team forecast'!$B$2:$AO$2,0))</f>
        <v>0.7981888047975968</v>
      </c>
      <c r="I446" s="16">
        <f>INDEX('Team forecast'!$B$2:$AO$26,MATCH('Master data'!$B446,'Team forecast'!$B$2:$B$26,0),MATCH('Master data'!I$1,'Team forecast'!$B$2:$AO$2,0))</f>
        <v>1.6656893725023201</v>
      </c>
      <c r="J446" s="16">
        <f>INDEX('Team forecast'!$B$2:$AO$26,MATCH('Master data'!$B446,'Team forecast'!$B$2:$B$26,0),MATCH('Master data'!J$1,'Team forecast'!$B$2:$AO$2,0))</f>
        <v>0.18906028008930381</v>
      </c>
      <c r="K446" s="16">
        <f>INDEX('Team forecast'!$B$2:$AO$26,MATCH('Master data'!$B446,'Team forecast'!$B$2:$B$26,0),MATCH('Master data'!K$1,'Team forecast'!$B$2:$AO$2,0))</f>
        <v>2.6203167834264542</v>
      </c>
      <c r="L446" s="16">
        <f>INDEX('Team forecast'!$B$2:$AO$26,MATCH('Master data'!$B446,'Team forecast'!$B$2:$B$26,0),MATCH('Master data'!L$1,'Team forecast'!$B$2:$AO$2,0))</f>
        <v>4.7324258807542545</v>
      </c>
      <c r="M446">
        <f>IF(Players!BC447=1,95,0)</f>
        <v>0</v>
      </c>
      <c r="N446" s="2">
        <f>Players!BN447</f>
        <v>0</v>
      </c>
      <c r="O446" s="2">
        <f>Players!BO447</f>
        <v>0</v>
      </c>
      <c r="P446" s="2">
        <f>Players!BP447</f>
        <v>0</v>
      </c>
      <c r="Q446" s="2">
        <f>Players!BQ447</f>
        <v>8.1929904415111512E-2</v>
      </c>
      <c r="R446" s="2">
        <f>Players!BR447</f>
        <v>0</v>
      </c>
      <c r="S446" s="2">
        <f t="shared" si="406"/>
        <v>0.7981888047975968</v>
      </c>
      <c r="T446" s="2">
        <f t="shared" si="407"/>
        <v>1.6656893725023201</v>
      </c>
      <c r="U446" s="16">
        <f>INDEX('Team forecast'!$B$2:$AO$26,MATCH('Master data'!$B446,'Team forecast'!$B$2:$B$26,0),MATCH('Master data'!U$1,'Team forecast'!$B$2:$AO$2,0))</f>
        <v>0.1644002435559164</v>
      </c>
      <c r="V446" s="16">
        <f>INDEX('Team forecast'!$B$2:$AO$26,MATCH('Master data'!$B446,'Team forecast'!$B$2:$B$26,0),MATCH('Master data'!V$1,'Team forecast'!$B$2:$AO$2,0))</f>
        <v>0.25208037345240508</v>
      </c>
      <c r="W446" s="16">
        <f>INDEX('Team forecast'!$B$2:$AO$26,MATCH('Master data'!$B446,'Team forecast'!$B$2:$B$26,0),MATCH('Master data'!W$1,'Team forecast'!$B$2:$AO$2,0))</f>
        <v>0.58351938299167849</v>
      </c>
      <c r="X446" s="5">
        <f t="shared" si="408"/>
        <v>-5000</v>
      </c>
      <c r="Y446" s="5">
        <f t="shared" si="409"/>
        <v>0</v>
      </c>
      <c r="Z446" s="5">
        <f t="shared" si="410"/>
        <v>0</v>
      </c>
      <c r="AA446" s="5">
        <f t="shared" si="411"/>
        <v>0</v>
      </c>
      <c r="AB446" s="5">
        <f t="shared" si="412"/>
        <v>0</v>
      </c>
      <c r="AC446" s="5">
        <f t="shared" si="413"/>
        <v>0</v>
      </c>
      <c r="AD446" s="5">
        <f t="shared" si="414"/>
        <v>0</v>
      </c>
      <c r="AE446" s="5">
        <f t="shared" si="415"/>
        <v>0</v>
      </c>
      <c r="AF446" s="5">
        <f t="shared" si="416"/>
        <v>0</v>
      </c>
      <c r="AG446" s="5">
        <f t="shared" si="417"/>
        <v>0</v>
      </c>
      <c r="AH446" s="5">
        <f t="shared" si="418"/>
        <v>0</v>
      </c>
      <c r="AI446" s="5">
        <f t="shared" si="419"/>
        <v>0</v>
      </c>
      <c r="AJ446" s="5">
        <f t="shared" si="420"/>
        <v>0</v>
      </c>
      <c r="AK446" s="5">
        <f>IFERROR(SUM(X446:AJ446),-5000)*((Cockpit!$C$3)^0)</f>
        <v>-5000</v>
      </c>
      <c r="AL446" s="16">
        <f>INDEX('Team forecast'!$B$2:$AO$26,MATCH('Master data'!$B446,'Team forecast'!$B$2:$B$26,0),MATCH('Master data'!AL$1,'Team forecast'!$B$2:$AO$2,0))</f>
        <v>0.51627380220950081</v>
      </c>
      <c r="AM446" s="16">
        <f>INDEX('Team forecast'!$B$2:$AO$26,MATCH('Master data'!$B446,'Team forecast'!$B$2:$B$26,0),MATCH('Master data'!AM$1,'Team forecast'!$B$2:$AO$2,0))</f>
        <v>2.4630934556476545</v>
      </c>
      <c r="AN446" s="16">
        <f>INDEX('Team forecast'!$B$2:$AO$26,MATCH('Master data'!$B446,'Team forecast'!$B$2:$B$26,0),MATCH('Master data'!AN$1,'Team forecast'!$B$2:$AO$2,0))</f>
        <v>8.5171070098060186E-2</v>
      </c>
      <c r="AO446" s="16">
        <f>INDEX('Team forecast'!$B$2:$AO$26,MATCH('Master data'!$B446,'Team forecast'!$B$2:$B$26,0),MATCH('Master data'!AO$1,'Team forecast'!$B$2:$AO$2,0))</f>
        <v>1.6948382395766441</v>
      </c>
      <c r="AP446" s="16">
        <f>INDEX('Team forecast'!$B$2:$AO$26,MATCH('Master data'!$B446,'Team forecast'!$B$2:$B$26,0),MATCH('Master data'!AP$1,'Team forecast'!$B$2:$AO$2,0))</f>
        <v>6.9979477618400647</v>
      </c>
      <c r="AQ446" s="5">
        <f t="shared" si="421"/>
        <v>-5000</v>
      </c>
      <c r="AR446" s="5">
        <f>INDEX('Team forecast'!$B$2:$AO$26,MATCH('Master data'!$B446,'Team forecast'!$B$2:$B$26,0),MATCH('Master data'!AR$1,'Team forecast'!$B$2:$AO$2,0))*IF(X446&gt;0,25000,0)</f>
        <v>0</v>
      </c>
      <c r="AS446" s="16">
        <f>INDEX('Team forecast'!$B$2:$AO$26,MATCH('Master data'!$B446,'Team forecast'!$B$2:$B$26,0),MATCH('Master data'!AS$1,'Team forecast'!$B$2:$AO$2,0))*IF(X446&gt;0,5000,0)</f>
        <v>0</v>
      </c>
      <c r="AT446" s="16">
        <f>INDEX('Team forecast'!$B$2:$AO$26,MATCH('Master data'!$B446,'Team forecast'!$B$2:$B$26,0),MATCH('Master data'!AT$1,'Team forecast'!$B$2:$AO$2,0))*IF(X446&gt;0,-15000,0)</f>
        <v>0</v>
      </c>
      <c r="AU446" s="5">
        <f t="shared" si="422"/>
        <v>0</v>
      </c>
      <c r="AV446" s="5">
        <f t="shared" si="423"/>
        <v>0</v>
      </c>
      <c r="AW446" s="5">
        <f t="shared" si="424"/>
        <v>0</v>
      </c>
      <c r="AX446" s="5">
        <f t="shared" si="425"/>
        <v>0</v>
      </c>
      <c r="AY446" s="5">
        <f t="shared" si="426"/>
        <v>0</v>
      </c>
      <c r="AZ446" s="5">
        <f t="shared" si="427"/>
        <v>0</v>
      </c>
      <c r="BA446" s="5">
        <f t="shared" si="428"/>
        <v>0</v>
      </c>
      <c r="BB446" s="5">
        <f t="shared" si="429"/>
        <v>0</v>
      </c>
      <c r="BC446" s="5">
        <f t="shared" si="430"/>
        <v>0</v>
      </c>
      <c r="BD446" s="5">
        <f t="shared" si="431"/>
        <v>-5000</v>
      </c>
      <c r="BE446" s="16">
        <f>INDEX('Team forecast'!$B$2:$AO$26,MATCH('Master data'!$B446,'Team forecast'!$B$2:$B$26,0),MATCH('Master data'!BE$1,'Team forecast'!$B$2:$AO$2,0))</f>
        <v>0</v>
      </c>
      <c r="BF446" s="16">
        <f>INDEX('Team forecast'!$B$2:$AO$26,MATCH('Master data'!$B446,'Team forecast'!$B$2:$B$26,0),MATCH('Master data'!BF$1,'Team forecast'!$B$2:$AO$2,0))</f>
        <v>0</v>
      </c>
      <c r="BG446" s="16">
        <f>INDEX('Team forecast'!$B$2:$AO$26,MATCH('Master data'!$B446,'Team forecast'!$B$2:$B$26,0),MATCH('Master data'!BG$1,'Team forecast'!$B$2:$AO$2,0))</f>
        <v>0</v>
      </c>
      <c r="BH446" s="16">
        <f>INDEX('Team forecast'!$B$2:$AO$26,MATCH('Master data'!$B446,'Team forecast'!$B$2:$B$26,0),MATCH('Master data'!BH$1,'Team forecast'!$B$2:$AO$2,0))</f>
        <v>0</v>
      </c>
      <c r="BI446" s="16">
        <f>INDEX('Team forecast'!$B$2:$AO$26,MATCH('Master data'!$B446,'Team forecast'!$B$2:$B$26,0),MATCH('Master data'!BI$1,'Team forecast'!$B$2:$AO$2,0))</f>
        <v>0</v>
      </c>
      <c r="BJ446" s="5">
        <f t="shared" si="432"/>
        <v>-5000</v>
      </c>
      <c r="BK446" s="5">
        <f>INDEX('Team forecast'!$R$3:$BH$26,MATCH($B446,'Team forecast'!$B$3:$B$26,0),MATCH(BK$1,'Team forecast'!$R$2:$BH$2,0))*IF($X446&gt;0,25000,0)</f>
        <v>0</v>
      </c>
      <c r="BL446" s="5">
        <f>INDEX('Team forecast'!$R$3:$BH$26,MATCH($B446,'Team forecast'!$B$3:$B$26,0),MATCH(BL$1,'Team forecast'!$R$2:$BH$2,0))*IF($X446&gt;0,5000,0)</f>
        <v>0</v>
      </c>
      <c r="BM446" s="5">
        <f>INDEX('Team forecast'!$R$3:$BH$26,MATCH($B446,'Team forecast'!$B$3:$B$26,0),MATCH(BM$1,'Team forecast'!$R$2:$BH$2,0))*IF($X446&gt;0,-15000,0)</f>
        <v>0</v>
      </c>
      <c r="BN446" s="5">
        <f t="shared" si="433"/>
        <v>0</v>
      </c>
      <c r="BO446" s="5">
        <f t="shared" si="434"/>
        <v>0</v>
      </c>
      <c r="BP446" s="5">
        <f t="shared" si="435"/>
        <v>0</v>
      </c>
      <c r="BQ446" s="5">
        <f t="shared" si="436"/>
        <v>0</v>
      </c>
      <c r="BR446" s="5">
        <f t="shared" si="437"/>
        <v>0</v>
      </c>
      <c r="BS446" s="5">
        <f t="shared" si="438"/>
        <v>0</v>
      </c>
      <c r="BT446" s="5">
        <f t="shared" si="439"/>
        <v>0</v>
      </c>
      <c r="BU446" s="5">
        <f t="shared" si="440"/>
        <v>0</v>
      </c>
      <c r="BV446" s="5">
        <f t="shared" si="441"/>
        <v>0</v>
      </c>
      <c r="BW446" s="5">
        <f t="shared" si="442"/>
        <v>0</v>
      </c>
      <c r="BX446" s="5">
        <f t="shared" si="443"/>
        <v>-5000</v>
      </c>
      <c r="BY446" s="5">
        <f t="shared" si="444"/>
        <v>-15000</v>
      </c>
      <c r="BZ446" s="5">
        <f>MAX(INDEX('Team forecast'!$R$3:$BH$26,MATCH($B446,'Team forecast'!$B$3:$B$26,0),MATCH(BZ$1,'Team forecast'!$R$2:$BH$2,0))*($BX446)-(1-INDEX('Team forecast'!$R$3:$BH$26,MATCH($B446,'Team forecast'!$B$3:$B$26,0),MATCH(BZ$1,'Team forecast'!$R$2:$BH$2,0)))*(BY446+CH446)*0.01,-5000)</f>
        <v>-5000</v>
      </c>
      <c r="CA446" s="5">
        <f>MAX(INDEX('Team forecast'!$R$3:$BH$26,MATCH($B446,'Team forecast'!$B$3:$B$26,0),MATCH(CA$1,'Team forecast'!$R$2:$BH$2,0))*$BX446-(1-INDEX('Team forecast'!$R$3:$BH$26,MATCH($B446,'Team forecast'!$B$3:$B$26,0),MATCH(CA$1,'Team forecast'!$R$2:$BH$2,0)))*(BY446+BX446+CH446)*0.01,-5000)</f>
        <v>-5000</v>
      </c>
      <c r="CB446" s="5">
        <f>MAX(INDEX('Team forecast'!$R$3:$BH$26,MATCH($B446,'Team forecast'!$B$3:$B$26,0),MATCH(CB$1,'Team forecast'!$R$2:$BH$2,0))*$BX446-(1-INDEX('Team forecast'!$R$3:$BH$26,MATCH($B446,'Team forecast'!$B$3:$B$26,0),MATCH(CB$1,'Team forecast'!$R$2:$BH$2,0)))*(BY446+BX446*2+CH446)*0.01,0)</f>
        <v>0</v>
      </c>
      <c r="CC446" s="5">
        <v>0</v>
      </c>
      <c r="CD446" s="5">
        <f>+AK446+BD446*Cockpit!$C$3+BW446*Cockpit!$C$3^2+BZ446*Cockpit!$C$3^3+CA446*Cockpit!$C$3^4+CB446*Cockpit!$C$3^5+CC446*Cockpit!$C$3^6</f>
        <v>-10802.469135802468</v>
      </c>
      <c r="CE446" s="5"/>
      <c r="CF446" s="5"/>
      <c r="CG446" s="5">
        <v>0</v>
      </c>
      <c r="CH446" s="5">
        <f t="shared" si="445"/>
        <v>1995000</v>
      </c>
      <c r="CI446" s="5">
        <f t="shared" si="446"/>
        <v>1995000</v>
      </c>
      <c r="CJ446" s="1">
        <f t="shared" si="447"/>
        <v>-5.0000000000000001E-3</v>
      </c>
      <c r="CK446" s="5">
        <f>RANK(CD446,$CD$2:$CD$622)+COUNTIF($CD$2:$CD446,$CD446)-1</f>
        <v>556</v>
      </c>
      <c r="CL446" s="5">
        <f>RANK(CJ446,$CJ$2:$CJ$622)+COUNTIF($CJ$2:$CJ446,$CJ446)-1</f>
        <v>589</v>
      </c>
    </row>
    <row r="447" spans="1:90" x14ac:dyDescent="0.3">
      <c r="A447" t="str">
        <f>Players!P448</f>
        <v>Tihomir Kostadinov</v>
      </c>
      <c r="B447" t="str">
        <f>Players!G448</f>
        <v>North Macedonia</v>
      </c>
      <c r="C447" t="str">
        <f>Players!AB448</f>
        <v>Midfield</v>
      </c>
      <c r="D447" s="1"/>
      <c r="F447" t="str">
        <f>IFERROR(INDEX(Lookup!B:B,MATCH(INDEX(Players!C:C,MATCH(E447,Players!A:A,0)),Lookup!D:D,0)),"")</f>
        <v/>
      </c>
      <c r="G447">
        <f>IF(Players!AC448=0,10000000,Players!AC448)</f>
        <v>1976000</v>
      </c>
      <c r="H447" s="16">
        <f>INDEX('Team forecast'!$B$2:$AO$26,MATCH('Master data'!$B447,'Team forecast'!$B$2:$B$26,0),MATCH('Master data'!H$1,'Team forecast'!$B$2:$AO$2,0))</f>
        <v>0.7981888047975968</v>
      </c>
      <c r="I447" s="16">
        <f>INDEX('Team forecast'!$B$2:$AO$26,MATCH('Master data'!$B447,'Team forecast'!$B$2:$B$26,0),MATCH('Master data'!I$1,'Team forecast'!$B$2:$AO$2,0))</f>
        <v>1.6656893725023201</v>
      </c>
      <c r="J447" s="16">
        <f>INDEX('Team forecast'!$B$2:$AO$26,MATCH('Master data'!$B447,'Team forecast'!$B$2:$B$26,0),MATCH('Master data'!J$1,'Team forecast'!$B$2:$AO$2,0))</f>
        <v>0.18906028008930381</v>
      </c>
      <c r="K447" s="16">
        <f>INDEX('Team forecast'!$B$2:$AO$26,MATCH('Master data'!$B447,'Team forecast'!$B$2:$B$26,0),MATCH('Master data'!K$1,'Team forecast'!$B$2:$AO$2,0))</f>
        <v>2.6203167834264542</v>
      </c>
      <c r="L447" s="16">
        <f>INDEX('Team forecast'!$B$2:$AO$26,MATCH('Master data'!$B447,'Team forecast'!$B$2:$B$26,0),MATCH('Master data'!L$1,'Team forecast'!$B$2:$AO$2,0))</f>
        <v>4.7324258807542545</v>
      </c>
      <c r="M447">
        <f>IF(Players!BC448=1,95,0)</f>
        <v>0</v>
      </c>
      <c r="N447" s="2">
        <f>Players!BN448</f>
        <v>0</v>
      </c>
      <c r="O447" s="2">
        <f>Players!BO448</f>
        <v>0</v>
      </c>
      <c r="P447" s="2">
        <f>Players!BP448</f>
        <v>0</v>
      </c>
      <c r="Q447" s="2">
        <f>Players!BQ448</f>
        <v>0.32192990441511149</v>
      </c>
      <c r="R447" s="2">
        <f>Players!BR448</f>
        <v>0</v>
      </c>
      <c r="S447" s="2">
        <f t="shared" si="406"/>
        <v>0.7981888047975968</v>
      </c>
      <c r="T447" s="2">
        <f t="shared" si="407"/>
        <v>1.6656893725023201</v>
      </c>
      <c r="U447" s="16">
        <f>INDEX('Team forecast'!$B$2:$AO$26,MATCH('Master data'!$B447,'Team forecast'!$B$2:$B$26,0),MATCH('Master data'!U$1,'Team forecast'!$B$2:$AO$2,0))</f>
        <v>0.1644002435559164</v>
      </c>
      <c r="V447" s="16">
        <f>INDEX('Team forecast'!$B$2:$AO$26,MATCH('Master data'!$B447,'Team forecast'!$B$2:$B$26,0),MATCH('Master data'!V$1,'Team forecast'!$B$2:$AO$2,0))</f>
        <v>0.25208037345240508</v>
      </c>
      <c r="W447" s="16">
        <f>INDEX('Team forecast'!$B$2:$AO$26,MATCH('Master data'!$B447,'Team forecast'!$B$2:$B$26,0),MATCH('Master data'!W$1,'Team forecast'!$B$2:$AO$2,0))</f>
        <v>0.58351938299167849</v>
      </c>
      <c r="X447" s="5">
        <f t="shared" si="408"/>
        <v>-5000</v>
      </c>
      <c r="Y447" s="5">
        <f t="shared" si="409"/>
        <v>0</v>
      </c>
      <c r="Z447" s="5">
        <f t="shared" si="410"/>
        <v>0</v>
      </c>
      <c r="AA447" s="5">
        <f t="shared" si="411"/>
        <v>0</v>
      </c>
      <c r="AB447" s="5">
        <f t="shared" si="412"/>
        <v>0</v>
      </c>
      <c r="AC447" s="5">
        <f t="shared" si="413"/>
        <v>0</v>
      </c>
      <c r="AD447" s="5">
        <f t="shared" si="414"/>
        <v>0</v>
      </c>
      <c r="AE447" s="5">
        <f t="shared" si="415"/>
        <v>0</v>
      </c>
      <c r="AF447" s="5">
        <f t="shared" si="416"/>
        <v>0</v>
      </c>
      <c r="AG447" s="5">
        <f t="shared" si="417"/>
        <v>0</v>
      </c>
      <c r="AH447" s="5">
        <f t="shared" si="418"/>
        <v>0</v>
      </c>
      <c r="AI447" s="5">
        <f t="shared" si="419"/>
        <v>0</v>
      </c>
      <c r="AJ447" s="5">
        <f t="shared" si="420"/>
        <v>0</v>
      </c>
      <c r="AK447" s="5">
        <f>IFERROR(SUM(X447:AJ447),-5000)*((Cockpit!$C$3)^0)</f>
        <v>-5000</v>
      </c>
      <c r="AL447" s="16">
        <f>INDEX('Team forecast'!$B$2:$AO$26,MATCH('Master data'!$B447,'Team forecast'!$B$2:$B$26,0),MATCH('Master data'!AL$1,'Team forecast'!$B$2:$AO$2,0))</f>
        <v>0.51627380220950081</v>
      </c>
      <c r="AM447" s="16">
        <f>INDEX('Team forecast'!$B$2:$AO$26,MATCH('Master data'!$B447,'Team forecast'!$B$2:$B$26,0),MATCH('Master data'!AM$1,'Team forecast'!$B$2:$AO$2,0))</f>
        <v>2.4630934556476545</v>
      </c>
      <c r="AN447" s="16">
        <f>INDEX('Team forecast'!$B$2:$AO$26,MATCH('Master data'!$B447,'Team forecast'!$B$2:$B$26,0),MATCH('Master data'!AN$1,'Team forecast'!$B$2:$AO$2,0))</f>
        <v>8.5171070098060186E-2</v>
      </c>
      <c r="AO447" s="16">
        <f>INDEX('Team forecast'!$B$2:$AO$26,MATCH('Master data'!$B447,'Team forecast'!$B$2:$B$26,0),MATCH('Master data'!AO$1,'Team forecast'!$B$2:$AO$2,0))</f>
        <v>1.6948382395766441</v>
      </c>
      <c r="AP447" s="16">
        <f>INDEX('Team forecast'!$B$2:$AO$26,MATCH('Master data'!$B447,'Team forecast'!$B$2:$B$26,0),MATCH('Master data'!AP$1,'Team forecast'!$B$2:$AO$2,0))</f>
        <v>6.9979477618400647</v>
      </c>
      <c r="AQ447" s="5">
        <f t="shared" si="421"/>
        <v>-5000</v>
      </c>
      <c r="AR447" s="5">
        <f>INDEX('Team forecast'!$B$2:$AO$26,MATCH('Master data'!$B447,'Team forecast'!$B$2:$B$26,0),MATCH('Master data'!AR$1,'Team forecast'!$B$2:$AO$2,0))*IF(X447&gt;0,25000,0)</f>
        <v>0</v>
      </c>
      <c r="AS447" s="16">
        <f>INDEX('Team forecast'!$B$2:$AO$26,MATCH('Master data'!$B447,'Team forecast'!$B$2:$B$26,0),MATCH('Master data'!AS$1,'Team forecast'!$B$2:$AO$2,0))*IF(X447&gt;0,5000,0)</f>
        <v>0</v>
      </c>
      <c r="AT447" s="16">
        <f>INDEX('Team forecast'!$B$2:$AO$26,MATCH('Master data'!$B447,'Team forecast'!$B$2:$B$26,0),MATCH('Master data'!AT$1,'Team forecast'!$B$2:$AO$2,0))*IF(X447&gt;0,-15000,0)</f>
        <v>0</v>
      </c>
      <c r="AU447" s="5">
        <f t="shared" si="422"/>
        <v>0</v>
      </c>
      <c r="AV447" s="5">
        <f t="shared" si="423"/>
        <v>0</v>
      </c>
      <c r="AW447" s="5">
        <f t="shared" si="424"/>
        <v>0</v>
      </c>
      <c r="AX447" s="5">
        <f t="shared" si="425"/>
        <v>0</v>
      </c>
      <c r="AY447" s="5">
        <f t="shared" si="426"/>
        <v>0</v>
      </c>
      <c r="AZ447" s="5">
        <f t="shared" si="427"/>
        <v>0</v>
      </c>
      <c r="BA447" s="5">
        <f t="shared" si="428"/>
        <v>0</v>
      </c>
      <c r="BB447" s="5">
        <f t="shared" si="429"/>
        <v>0</v>
      </c>
      <c r="BC447" s="5">
        <f t="shared" si="430"/>
        <v>0</v>
      </c>
      <c r="BD447" s="5">
        <f t="shared" si="431"/>
        <v>-5000</v>
      </c>
      <c r="BE447" s="16">
        <f>INDEX('Team forecast'!$B$2:$AO$26,MATCH('Master data'!$B447,'Team forecast'!$B$2:$B$26,0),MATCH('Master data'!BE$1,'Team forecast'!$B$2:$AO$2,0))</f>
        <v>0</v>
      </c>
      <c r="BF447" s="16">
        <f>INDEX('Team forecast'!$B$2:$AO$26,MATCH('Master data'!$B447,'Team forecast'!$B$2:$B$26,0),MATCH('Master data'!BF$1,'Team forecast'!$B$2:$AO$2,0))</f>
        <v>0</v>
      </c>
      <c r="BG447" s="16">
        <f>INDEX('Team forecast'!$B$2:$AO$26,MATCH('Master data'!$B447,'Team forecast'!$B$2:$B$26,0),MATCH('Master data'!BG$1,'Team forecast'!$B$2:$AO$2,0))</f>
        <v>0</v>
      </c>
      <c r="BH447" s="16">
        <f>INDEX('Team forecast'!$B$2:$AO$26,MATCH('Master data'!$B447,'Team forecast'!$B$2:$B$26,0),MATCH('Master data'!BH$1,'Team forecast'!$B$2:$AO$2,0))</f>
        <v>0</v>
      </c>
      <c r="BI447" s="16">
        <f>INDEX('Team forecast'!$B$2:$AO$26,MATCH('Master data'!$B447,'Team forecast'!$B$2:$B$26,0),MATCH('Master data'!BI$1,'Team forecast'!$B$2:$AO$2,0))</f>
        <v>0</v>
      </c>
      <c r="BJ447" s="5">
        <f t="shared" si="432"/>
        <v>-5000</v>
      </c>
      <c r="BK447" s="5">
        <f>INDEX('Team forecast'!$R$3:$BH$26,MATCH($B447,'Team forecast'!$B$3:$B$26,0),MATCH(BK$1,'Team forecast'!$R$2:$BH$2,0))*IF($X447&gt;0,25000,0)</f>
        <v>0</v>
      </c>
      <c r="BL447" s="5">
        <f>INDEX('Team forecast'!$R$3:$BH$26,MATCH($B447,'Team forecast'!$B$3:$B$26,0),MATCH(BL$1,'Team forecast'!$R$2:$BH$2,0))*IF($X447&gt;0,5000,0)</f>
        <v>0</v>
      </c>
      <c r="BM447" s="5">
        <f>INDEX('Team forecast'!$R$3:$BH$26,MATCH($B447,'Team forecast'!$B$3:$B$26,0),MATCH(BM$1,'Team forecast'!$R$2:$BH$2,0))*IF($X447&gt;0,-15000,0)</f>
        <v>0</v>
      </c>
      <c r="BN447" s="5">
        <f t="shared" si="433"/>
        <v>0</v>
      </c>
      <c r="BO447" s="5">
        <f t="shared" si="434"/>
        <v>0</v>
      </c>
      <c r="BP447" s="5">
        <f t="shared" si="435"/>
        <v>0</v>
      </c>
      <c r="BQ447" s="5">
        <f t="shared" si="436"/>
        <v>0</v>
      </c>
      <c r="BR447" s="5">
        <f t="shared" si="437"/>
        <v>0</v>
      </c>
      <c r="BS447" s="5">
        <f t="shared" si="438"/>
        <v>0</v>
      </c>
      <c r="BT447" s="5">
        <f t="shared" si="439"/>
        <v>0</v>
      </c>
      <c r="BU447" s="5">
        <f t="shared" si="440"/>
        <v>0</v>
      </c>
      <c r="BV447" s="5">
        <f t="shared" si="441"/>
        <v>0</v>
      </c>
      <c r="BW447" s="5">
        <f t="shared" si="442"/>
        <v>0</v>
      </c>
      <c r="BX447" s="5">
        <f t="shared" si="443"/>
        <v>-5000</v>
      </c>
      <c r="BY447" s="5">
        <f t="shared" si="444"/>
        <v>-15000</v>
      </c>
      <c r="BZ447" s="5">
        <f>MAX(INDEX('Team forecast'!$R$3:$BH$26,MATCH($B447,'Team forecast'!$B$3:$B$26,0),MATCH(BZ$1,'Team forecast'!$R$2:$BH$2,0))*($BX447)-(1-INDEX('Team forecast'!$R$3:$BH$26,MATCH($B447,'Team forecast'!$B$3:$B$26,0),MATCH(BZ$1,'Team forecast'!$R$2:$BH$2,0)))*(BY447+CH447)*0.01,-5000)</f>
        <v>-5000</v>
      </c>
      <c r="CA447" s="5">
        <f>MAX(INDEX('Team forecast'!$R$3:$BH$26,MATCH($B447,'Team forecast'!$B$3:$B$26,0),MATCH(CA$1,'Team forecast'!$R$2:$BH$2,0))*$BX447-(1-INDEX('Team forecast'!$R$3:$BH$26,MATCH($B447,'Team forecast'!$B$3:$B$26,0),MATCH(CA$1,'Team forecast'!$R$2:$BH$2,0)))*(BY447+BX447+CH447)*0.01,-5000)</f>
        <v>-5000</v>
      </c>
      <c r="CB447" s="5">
        <f>MAX(INDEX('Team forecast'!$R$3:$BH$26,MATCH($B447,'Team forecast'!$B$3:$B$26,0),MATCH(CB$1,'Team forecast'!$R$2:$BH$2,0))*$BX447-(1-INDEX('Team forecast'!$R$3:$BH$26,MATCH($B447,'Team forecast'!$B$3:$B$26,0),MATCH(CB$1,'Team forecast'!$R$2:$BH$2,0)))*(BY447+BX447*2+CH447)*0.01,0)</f>
        <v>0</v>
      </c>
      <c r="CC447" s="5">
        <v>0</v>
      </c>
      <c r="CD447" s="5">
        <f>+AK447+BD447*Cockpit!$C$3+BW447*Cockpit!$C$3^2+BZ447*Cockpit!$C$3^3+CA447*Cockpit!$C$3^4+CB447*Cockpit!$C$3^5+CC447*Cockpit!$C$3^6</f>
        <v>-10802.469135802468</v>
      </c>
      <c r="CE447" s="5"/>
      <c r="CF447" s="5"/>
      <c r="CG447" s="5">
        <v>0</v>
      </c>
      <c r="CH447" s="5">
        <f t="shared" si="445"/>
        <v>1976000</v>
      </c>
      <c r="CI447" s="5">
        <f t="shared" si="446"/>
        <v>1976000</v>
      </c>
      <c r="CJ447" s="1">
        <f t="shared" si="447"/>
        <v>-5.0000000000000001E-3</v>
      </c>
      <c r="CK447" s="5">
        <f>RANK(CD447,$CD$2:$CD$622)+COUNTIF($CD$2:$CD447,$CD447)-1</f>
        <v>557</v>
      </c>
      <c r="CL447" s="5">
        <f>RANK(CJ447,$CJ$2:$CJ$622)+COUNTIF($CJ$2:$CJ447,$CJ447)-1</f>
        <v>590</v>
      </c>
    </row>
    <row r="448" spans="1:90" x14ac:dyDescent="0.3">
      <c r="A448" t="str">
        <f>Players!P449</f>
        <v>Vlatko Stojanovski</v>
      </c>
      <c r="B448" t="str">
        <f>Players!G449</f>
        <v>North Macedonia</v>
      </c>
      <c r="C448" t="str">
        <f>Players!AB449</f>
        <v>Striker</v>
      </c>
      <c r="D448" s="1"/>
      <c r="F448" t="str">
        <f>IFERROR(INDEX(Lookup!B:B,MATCH(INDEX(Players!C:C,MATCH(E448,Players!A:A,0)),Lookup!D:D,0)),"")</f>
        <v/>
      </c>
      <c r="G448">
        <f>IF(Players!AC449=0,10000000,Players!AC449)</f>
        <v>1995000</v>
      </c>
      <c r="H448" s="16">
        <f>INDEX('Team forecast'!$B$2:$AO$26,MATCH('Master data'!$B448,'Team forecast'!$B$2:$B$26,0),MATCH('Master data'!H$1,'Team forecast'!$B$2:$AO$2,0))</f>
        <v>0.7981888047975968</v>
      </c>
      <c r="I448" s="16">
        <f>INDEX('Team forecast'!$B$2:$AO$26,MATCH('Master data'!$B448,'Team forecast'!$B$2:$B$26,0),MATCH('Master data'!I$1,'Team forecast'!$B$2:$AO$2,0))</f>
        <v>1.6656893725023201</v>
      </c>
      <c r="J448" s="16">
        <f>INDEX('Team forecast'!$B$2:$AO$26,MATCH('Master data'!$B448,'Team forecast'!$B$2:$B$26,0),MATCH('Master data'!J$1,'Team forecast'!$B$2:$AO$2,0))</f>
        <v>0.18906028008930381</v>
      </c>
      <c r="K448" s="16">
        <f>INDEX('Team forecast'!$B$2:$AO$26,MATCH('Master data'!$B448,'Team forecast'!$B$2:$B$26,0),MATCH('Master data'!K$1,'Team forecast'!$B$2:$AO$2,0))</f>
        <v>2.6203167834264542</v>
      </c>
      <c r="L448" s="16">
        <f>INDEX('Team forecast'!$B$2:$AO$26,MATCH('Master data'!$B448,'Team forecast'!$B$2:$B$26,0),MATCH('Master data'!L$1,'Team forecast'!$B$2:$AO$2,0))</f>
        <v>4.7324258807542545</v>
      </c>
      <c r="M448">
        <f>IF(Players!BC449=1,95,0)</f>
        <v>0</v>
      </c>
      <c r="N448" s="2">
        <f>Players!BN449</f>
        <v>0</v>
      </c>
      <c r="O448" s="2">
        <f>Players!BO449</f>
        <v>0</v>
      </c>
      <c r="P448" s="2">
        <f>Players!BP449</f>
        <v>0</v>
      </c>
      <c r="Q448" s="2">
        <f>Players!BQ449</f>
        <v>0</v>
      </c>
      <c r="R448" s="2">
        <f>Players!BR449</f>
        <v>0</v>
      </c>
      <c r="S448" s="2">
        <f t="shared" si="406"/>
        <v>0.7981888047975968</v>
      </c>
      <c r="T448" s="2">
        <f t="shared" si="407"/>
        <v>1.6656893725023201</v>
      </c>
      <c r="U448" s="16">
        <f>INDEX('Team forecast'!$B$2:$AO$26,MATCH('Master data'!$B448,'Team forecast'!$B$2:$B$26,0),MATCH('Master data'!U$1,'Team forecast'!$B$2:$AO$2,0))</f>
        <v>0.1644002435559164</v>
      </c>
      <c r="V448" s="16">
        <f>INDEX('Team forecast'!$B$2:$AO$26,MATCH('Master data'!$B448,'Team forecast'!$B$2:$B$26,0),MATCH('Master data'!V$1,'Team forecast'!$B$2:$AO$2,0))</f>
        <v>0.25208037345240508</v>
      </c>
      <c r="W448" s="16">
        <f>INDEX('Team forecast'!$B$2:$AO$26,MATCH('Master data'!$B448,'Team forecast'!$B$2:$B$26,0),MATCH('Master data'!W$1,'Team forecast'!$B$2:$AO$2,0))</f>
        <v>0.58351938299167849</v>
      </c>
      <c r="X448" s="5">
        <f t="shared" si="408"/>
        <v>-5000</v>
      </c>
      <c r="Y448" s="5">
        <f t="shared" si="409"/>
        <v>0</v>
      </c>
      <c r="Z448" s="5">
        <f t="shared" si="410"/>
        <v>0</v>
      </c>
      <c r="AA448" s="5">
        <f t="shared" si="411"/>
        <v>0</v>
      </c>
      <c r="AB448" s="5">
        <f t="shared" si="412"/>
        <v>0</v>
      </c>
      <c r="AC448" s="5">
        <f t="shared" si="413"/>
        <v>0</v>
      </c>
      <c r="AD448" s="5">
        <f t="shared" si="414"/>
        <v>0</v>
      </c>
      <c r="AE448" s="5">
        <f t="shared" si="415"/>
        <v>0</v>
      </c>
      <c r="AF448" s="5">
        <f t="shared" si="416"/>
        <v>0</v>
      </c>
      <c r="AG448" s="5">
        <f t="shared" si="417"/>
        <v>0</v>
      </c>
      <c r="AH448" s="5">
        <f t="shared" si="418"/>
        <v>0</v>
      </c>
      <c r="AI448" s="5">
        <f t="shared" si="419"/>
        <v>0</v>
      </c>
      <c r="AJ448" s="5">
        <f t="shared" si="420"/>
        <v>0</v>
      </c>
      <c r="AK448" s="5">
        <f>IFERROR(SUM(X448:AJ448),-5000)*((Cockpit!$C$3)^0)</f>
        <v>-5000</v>
      </c>
      <c r="AL448" s="16">
        <f>INDEX('Team forecast'!$B$2:$AO$26,MATCH('Master data'!$B448,'Team forecast'!$B$2:$B$26,0),MATCH('Master data'!AL$1,'Team forecast'!$B$2:$AO$2,0))</f>
        <v>0.51627380220950081</v>
      </c>
      <c r="AM448" s="16">
        <f>INDEX('Team forecast'!$B$2:$AO$26,MATCH('Master data'!$B448,'Team forecast'!$B$2:$B$26,0),MATCH('Master data'!AM$1,'Team forecast'!$B$2:$AO$2,0))</f>
        <v>2.4630934556476545</v>
      </c>
      <c r="AN448" s="16">
        <f>INDEX('Team forecast'!$B$2:$AO$26,MATCH('Master data'!$B448,'Team forecast'!$B$2:$B$26,0),MATCH('Master data'!AN$1,'Team forecast'!$B$2:$AO$2,0))</f>
        <v>8.5171070098060186E-2</v>
      </c>
      <c r="AO448" s="16">
        <f>INDEX('Team forecast'!$B$2:$AO$26,MATCH('Master data'!$B448,'Team forecast'!$B$2:$B$26,0),MATCH('Master data'!AO$1,'Team forecast'!$B$2:$AO$2,0))</f>
        <v>1.6948382395766441</v>
      </c>
      <c r="AP448" s="16">
        <f>INDEX('Team forecast'!$B$2:$AO$26,MATCH('Master data'!$B448,'Team forecast'!$B$2:$B$26,0),MATCH('Master data'!AP$1,'Team forecast'!$B$2:$AO$2,0))</f>
        <v>6.9979477618400647</v>
      </c>
      <c r="AQ448" s="5">
        <f t="shared" si="421"/>
        <v>-5000</v>
      </c>
      <c r="AR448" s="5">
        <f>INDEX('Team forecast'!$B$2:$AO$26,MATCH('Master data'!$B448,'Team forecast'!$B$2:$B$26,0),MATCH('Master data'!AR$1,'Team forecast'!$B$2:$AO$2,0))*IF(X448&gt;0,25000,0)</f>
        <v>0</v>
      </c>
      <c r="AS448" s="16">
        <f>INDEX('Team forecast'!$B$2:$AO$26,MATCH('Master data'!$B448,'Team forecast'!$B$2:$B$26,0),MATCH('Master data'!AS$1,'Team forecast'!$B$2:$AO$2,0))*IF(X448&gt;0,5000,0)</f>
        <v>0</v>
      </c>
      <c r="AT448" s="16">
        <f>INDEX('Team forecast'!$B$2:$AO$26,MATCH('Master data'!$B448,'Team forecast'!$B$2:$B$26,0),MATCH('Master data'!AT$1,'Team forecast'!$B$2:$AO$2,0))*IF(X448&gt;0,-15000,0)</f>
        <v>0</v>
      </c>
      <c r="AU448" s="5">
        <f t="shared" si="422"/>
        <v>0</v>
      </c>
      <c r="AV448" s="5">
        <f t="shared" si="423"/>
        <v>0</v>
      </c>
      <c r="AW448" s="5">
        <f t="shared" si="424"/>
        <v>0</v>
      </c>
      <c r="AX448" s="5">
        <f t="shared" si="425"/>
        <v>0</v>
      </c>
      <c r="AY448" s="5">
        <f t="shared" si="426"/>
        <v>0</v>
      </c>
      <c r="AZ448" s="5">
        <f t="shared" si="427"/>
        <v>0</v>
      </c>
      <c r="BA448" s="5">
        <f t="shared" si="428"/>
        <v>0</v>
      </c>
      <c r="BB448" s="5">
        <f t="shared" si="429"/>
        <v>0</v>
      </c>
      <c r="BC448" s="5">
        <f t="shared" si="430"/>
        <v>0</v>
      </c>
      <c r="BD448" s="5">
        <f t="shared" si="431"/>
        <v>-5000</v>
      </c>
      <c r="BE448" s="16">
        <f>INDEX('Team forecast'!$B$2:$AO$26,MATCH('Master data'!$B448,'Team forecast'!$B$2:$B$26,0),MATCH('Master data'!BE$1,'Team forecast'!$B$2:$AO$2,0))</f>
        <v>0</v>
      </c>
      <c r="BF448" s="16">
        <f>INDEX('Team forecast'!$B$2:$AO$26,MATCH('Master data'!$B448,'Team forecast'!$B$2:$B$26,0),MATCH('Master data'!BF$1,'Team forecast'!$B$2:$AO$2,0))</f>
        <v>0</v>
      </c>
      <c r="BG448" s="16">
        <f>INDEX('Team forecast'!$B$2:$AO$26,MATCH('Master data'!$B448,'Team forecast'!$B$2:$B$26,0),MATCH('Master data'!BG$1,'Team forecast'!$B$2:$AO$2,0))</f>
        <v>0</v>
      </c>
      <c r="BH448" s="16">
        <f>INDEX('Team forecast'!$B$2:$AO$26,MATCH('Master data'!$B448,'Team forecast'!$B$2:$B$26,0),MATCH('Master data'!BH$1,'Team forecast'!$B$2:$AO$2,0))</f>
        <v>0</v>
      </c>
      <c r="BI448" s="16">
        <f>INDEX('Team forecast'!$B$2:$AO$26,MATCH('Master data'!$B448,'Team forecast'!$B$2:$B$26,0),MATCH('Master data'!BI$1,'Team forecast'!$B$2:$AO$2,0))</f>
        <v>0</v>
      </c>
      <c r="BJ448" s="5">
        <f t="shared" si="432"/>
        <v>-5000</v>
      </c>
      <c r="BK448" s="5">
        <f>INDEX('Team forecast'!$R$3:$BH$26,MATCH($B448,'Team forecast'!$B$3:$B$26,0),MATCH(BK$1,'Team forecast'!$R$2:$BH$2,0))*IF($X448&gt;0,25000,0)</f>
        <v>0</v>
      </c>
      <c r="BL448" s="5">
        <f>INDEX('Team forecast'!$R$3:$BH$26,MATCH($B448,'Team forecast'!$B$3:$B$26,0),MATCH(BL$1,'Team forecast'!$R$2:$BH$2,0))*IF($X448&gt;0,5000,0)</f>
        <v>0</v>
      </c>
      <c r="BM448" s="5">
        <f>INDEX('Team forecast'!$R$3:$BH$26,MATCH($B448,'Team forecast'!$B$3:$B$26,0),MATCH(BM$1,'Team forecast'!$R$2:$BH$2,0))*IF($X448&gt;0,-15000,0)</f>
        <v>0</v>
      </c>
      <c r="BN448" s="5">
        <f t="shared" si="433"/>
        <v>0</v>
      </c>
      <c r="BO448" s="5">
        <f t="shared" si="434"/>
        <v>0</v>
      </c>
      <c r="BP448" s="5">
        <f t="shared" si="435"/>
        <v>0</v>
      </c>
      <c r="BQ448" s="5">
        <f t="shared" si="436"/>
        <v>0</v>
      </c>
      <c r="BR448" s="5">
        <f t="shared" si="437"/>
        <v>0</v>
      </c>
      <c r="BS448" s="5">
        <f t="shared" si="438"/>
        <v>0</v>
      </c>
      <c r="BT448" s="5">
        <f t="shared" si="439"/>
        <v>0</v>
      </c>
      <c r="BU448" s="5">
        <f t="shared" si="440"/>
        <v>0</v>
      </c>
      <c r="BV448" s="5">
        <f t="shared" si="441"/>
        <v>0</v>
      </c>
      <c r="BW448" s="5">
        <f t="shared" si="442"/>
        <v>0</v>
      </c>
      <c r="BX448" s="5">
        <f t="shared" si="443"/>
        <v>-5000</v>
      </c>
      <c r="BY448" s="5">
        <f t="shared" si="444"/>
        <v>-15000</v>
      </c>
      <c r="BZ448" s="5">
        <f>MAX(INDEX('Team forecast'!$R$3:$BH$26,MATCH($B448,'Team forecast'!$B$3:$B$26,0),MATCH(BZ$1,'Team forecast'!$R$2:$BH$2,0))*($BX448)-(1-INDEX('Team forecast'!$R$3:$BH$26,MATCH($B448,'Team forecast'!$B$3:$B$26,0),MATCH(BZ$1,'Team forecast'!$R$2:$BH$2,0)))*(BY448+CH448)*0.01,-5000)</f>
        <v>-5000</v>
      </c>
      <c r="CA448" s="5">
        <f>MAX(INDEX('Team forecast'!$R$3:$BH$26,MATCH($B448,'Team forecast'!$B$3:$B$26,0),MATCH(CA$1,'Team forecast'!$R$2:$BH$2,0))*$BX448-(1-INDEX('Team forecast'!$R$3:$BH$26,MATCH($B448,'Team forecast'!$B$3:$B$26,0),MATCH(CA$1,'Team forecast'!$R$2:$BH$2,0)))*(BY448+BX448+CH448)*0.01,-5000)</f>
        <v>-5000</v>
      </c>
      <c r="CB448" s="5">
        <f>MAX(INDEX('Team forecast'!$R$3:$BH$26,MATCH($B448,'Team forecast'!$B$3:$B$26,0),MATCH(CB$1,'Team forecast'!$R$2:$BH$2,0))*$BX448-(1-INDEX('Team forecast'!$R$3:$BH$26,MATCH($B448,'Team forecast'!$B$3:$B$26,0),MATCH(CB$1,'Team forecast'!$R$2:$BH$2,0)))*(BY448+BX448*2+CH448)*0.01,0)</f>
        <v>0</v>
      </c>
      <c r="CC448" s="5">
        <v>0</v>
      </c>
      <c r="CD448" s="5">
        <f>+AK448+BD448*Cockpit!$C$3+BW448*Cockpit!$C$3^2+BZ448*Cockpit!$C$3^3+CA448*Cockpit!$C$3^4+CB448*Cockpit!$C$3^5+CC448*Cockpit!$C$3^6</f>
        <v>-10802.469135802468</v>
      </c>
      <c r="CE448" s="5"/>
      <c r="CF448" s="5"/>
      <c r="CG448" s="5">
        <v>0</v>
      </c>
      <c r="CH448" s="5">
        <f t="shared" si="445"/>
        <v>1995000</v>
      </c>
      <c r="CI448" s="5">
        <f t="shared" si="446"/>
        <v>1995000</v>
      </c>
      <c r="CJ448" s="1">
        <f t="shared" si="447"/>
        <v>-5.0000000000000001E-3</v>
      </c>
      <c r="CK448" s="5">
        <f>RANK(CD448,$CD$2:$CD$622)+COUNTIF($CD$2:$CD448,$CD448)-1</f>
        <v>558</v>
      </c>
      <c r="CL448" s="5">
        <f>RANK(CJ448,$CJ$2:$CJ$622)+COUNTIF($CJ$2:$CJ448,$CJ448)-1</f>
        <v>591</v>
      </c>
    </row>
    <row r="449" spans="1:90" x14ac:dyDescent="0.3">
      <c r="A449" t="str">
        <f>Players!P450</f>
        <v>Gregor Kobel</v>
      </c>
      <c r="B449" t="str">
        <f>Players!G450</f>
        <v>Switzerland</v>
      </c>
      <c r="C449" t="str">
        <f>Players!AB450</f>
        <v>Goalkeeper</v>
      </c>
      <c r="D449" s="1"/>
      <c r="F449" t="str">
        <f>IFERROR(INDEX(Lookup!B:B,MATCH(INDEX(Players!C:C,MATCH(E449,Players!A:A,0)),Lookup!D:D,0)),"")</f>
        <v/>
      </c>
      <c r="G449">
        <f>IF(Players!AC450=0,10000000,Players!AC450)</f>
        <v>10000000</v>
      </c>
      <c r="H449" s="16">
        <f>INDEX('Team forecast'!$B$2:$AO$26,MATCH('Master data'!$B449,'Team forecast'!$B$2:$B$26,0),MATCH('Master data'!H$1,'Team forecast'!$B$2:$AO$2,0))</f>
        <v>0.66430787748130482</v>
      </c>
      <c r="I449" s="16">
        <f>INDEX('Team forecast'!$B$2:$AO$26,MATCH('Master data'!$B449,'Team forecast'!$B$2:$B$26,0),MATCH('Master data'!I$1,'Team forecast'!$B$2:$AO$2,0))</f>
        <v>1.6694298230620759</v>
      </c>
      <c r="J449" s="16">
        <f>INDEX('Team forecast'!$B$2:$AO$26,MATCH('Master data'!$B449,'Team forecast'!$B$2:$B$26,0),MATCH('Master data'!J$1,'Team forecast'!$B$2:$AO$2,0))</f>
        <v>0.18835443037974681</v>
      </c>
      <c r="K449" s="16">
        <f>INDEX('Team forecast'!$B$2:$AO$26,MATCH('Master data'!$B449,'Team forecast'!$B$2:$B$26,0),MATCH('Master data'!K$1,'Team forecast'!$B$2:$AO$2,0))</f>
        <v>1.8572551222540705</v>
      </c>
      <c r="L449" s="16">
        <f>INDEX('Team forecast'!$B$2:$AO$26,MATCH('Master data'!$B449,'Team forecast'!$B$2:$B$26,0),MATCH('Master data'!L$1,'Team forecast'!$B$2:$AO$2,0))</f>
        <v>4.7351100435942515</v>
      </c>
      <c r="M449">
        <f>IF(Players!BC450=1,95,0)</f>
        <v>0</v>
      </c>
      <c r="N449" s="2">
        <f>Players!BN450</f>
        <v>0</v>
      </c>
      <c r="O449" s="2">
        <f>Players!BO450</f>
        <v>0</v>
      </c>
      <c r="P449" s="2">
        <f>Players!BP450</f>
        <v>0</v>
      </c>
      <c r="Q449" s="2">
        <f>Players!BQ450</f>
        <v>0</v>
      </c>
      <c r="R449" s="2">
        <f>Players!BR450</f>
        <v>0</v>
      </c>
      <c r="S449" s="2">
        <f t="shared" si="406"/>
        <v>0.66430787748130482</v>
      </c>
      <c r="T449" s="2">
        <f t="shared" si="407"/>
        <v>1.6694298230620759</v>
      </c>
      <c r="U449" s="16">
        <f>INDEX('Team forecast'!$B$2:$AO$26,MATCH('Master data'!$B449,'Team forecast'!$B$2:$B$26,0),MATCH('Master data'!U$1,'Team forecast'!$B$2:$AO$2,0))</f>
        <v>0.1569620253164557</v>
      </c>
      <c r="V449" s="16">
        <f>INDEX('Team forecast'!$B$2:$AO$26,MATCH('Master data'!$B449,'Team forecast'!$B$2:$B$26,0),MATCH('Master data'!V$1,'Team forecast'!$B$2:$AO$2,0))</f>
        <v>0.23544303797468349</v>
      </c>
      <c r="W449" s="16">
        <f>INDEX('Team forecast'!$B$2:$AO$26,MATCH('Master data'!$B449,'Team forecast'!$B$2:$B$26,0),MATCH('Master data'!W$1,'Team forecast'!$B$2:$AO$2,0))</f>
        <v>0.60759493670886078</v>
      </c>
      <c r="X449" s="5">
        <f t="shared" si="408"/>
        <v>-5000</v>
      </c>
      <c r="Y449" s="5">
        <f t="shared" si="409"/>
        <v>0</v>
      </c>
      <c r="Z449" s="5">
        <f t="shared" si="410"/>
        <v>0</v>
      </c>
      <c r="AA449" s="5">
        <f t="shared" si="411"/>
        <v>0</v>
      </c>
      <c r="AB449" s="5">
        <f t="shared" si="412"/>
        <v>0</v>
      </c>
      <c r="AC449" s="5">
        <f t="shared" si="413"/>
        <v>0</v>
      </c>
      <c r="AD449" s="5">
        <f t="shared" si="414"/>
        <v>0</v>
      </c>
      <c r="AE449" s="5">
        <f t="shared" si="415"/>
        <v>14126.58227848101</v>
      </c>
      <c r="AF449" s="5">
        <f t="shared" si="416"/>
        <v>15328.401102660879</v>
      </c>
      <c r="AG449" s="5">
        <f t="shared" si="417"/>
        <v>0</v>
      </c>
      <c r="AH449" s="5">
        <f t="shared" si="418"/>
        <v>0</v>
      </c>
      <c r="AI449" s="5">
        <f t="shared" si="419"/>
        <v>0</v>
      </c>
      <c r="AJ449" s="5">
        <f t="shared" si="420"/>
        <v>0</v>
      </c>
      <c r="AK449" s="5">
        <f>IFERROR(SUM(X449:AJ449),-5000)*((Cockpit!$C$3)^0)</f>
        <v>24454.983381141887</v>
      </c>
      <c r="AL449" s="16">
        <f>INDEX('Team forecast'!$B$2:$AO$26,MATCH('Master data'!$B449,'Team forecast'!$B$2:$B$26,0),MATCH('Master data'!AL$1,'Team forecast'!$B$2:$AO$2,0))</f>
        <v>1.4540238085600701</v>
      </c>
      <c r="AM449" s="16">
        <f>INDEX('Team forecast'!$B$2:$AO$26,MATCH('Master data'!$B449,'Team forecast'!$B$2:$B$26,0),MATCH('Master data'!AM$1,'Team forecast'!$B$2:$AO$2,0))</f>
        <v>1.1663417361082891</v>
      </c>
      <c r="AN449" s="16">
        <f>INDEX('Team forecast'!$B$2:$AO$26,MATCH('Master data'!$B449,'Team forecast'!$B$2:$B$26,0),MATCH('Master data'!AN$1,'Team forecast'!$B$2:$AO$2,0))</f>
        <v>0.31150442477876111</v>
      </c>
      <c r="AO449" s="16">
        <f>INDEX('Team forecast'!$B$2:$AO$26,MATCH('Master data'!$B449,'Team forecast'!$B$2:$B$26,0),MATCH('Master data'!AO$1,'Team forecast'!$B$2:$AO$2,0))</f>
        <v>4.0651229013968155</v>
      </c>
      <c r="AP449" s="16">
        <f>INDEX('Team forecast'!$B$2:$AO$26,MATCH('Master data'!$B449,'Team forecast'!$B$2:$B$26,0),MATCH('Master data'!AP$1,'Team forecast'!$B$2:$AO$2,0))</f>
        <v>3.3081692878707836</v>
      </c>
      <c r="AQ449" s="5">
        <f t="shared" si="421"/>
        <v>-5000</v>
      </c>
      <c r="AR449" s="5">
        <f>INDEX('Team forecast'!$B$2:$AO$26,MATCH('Master data'!$B449,'Team forecast'!$B$2:$B$26,0),MATCH('Master data'!AR$1,'Team forecast'!$B$2:$AO$2,0))*IF(X449&gt;0,25000,0)</f>
        <v>0</v>
      </c>
      <c r="AS449" s="16">
        <f>INDEX('Team forecast'!$B$2:$AO$26,MATCH('Master data'!$B449,'Team forecast'!$B$2:$B$26,0),MATCH('Master data'!AS$1,'Team forecast'!$B$2:$AO$2,0))*IF(X449&gt;0,5000,0)</f>
        <v>0</v>
      </c>
      <c r="AT449" s="16">
        <f>INDEX('Team forecast'!$B$2:$AO$26,MATCH('Master data'!$B449,'Team forecast'!$B$2:$B$26,0),MATCH('Master data'!AT$1,'Team forecast'!$B$2:$AO$2,0))*IF(X449&gt;0,-15000,0)</f>
        <v>0</v>
      </c>
      <c r="AU449" s="5">
        <f t="shared" si="422"/>
        <v>0</v>
      </c>
      <c r="AV449" s="5">
        <f t="shared" si="423"/>
        <v>0</v>
      </c>
      <c r="AW449" s="5">
        <f t="shared" si="424"/>
        <v>0</v>
      </c>
      <c r="AX449" s="5">
        <f t="shared" si="425"/>
        <v>23362.831858407084</v>
      </c>
      <c r="AY449" s="5">
        <f t="shared" si="426"/>
        <v>10709.137758812472</v>
      </c>
      <c r="AZ449" s="5">
        <f t="shared" si="427"/>
        <v>0</v>
      </c>
      <c r="BA449" s="5">
        <f t="shared" si="428"/>
        <v>0</v>
      </c>
      <c r="BB449" s="5">
        <f t="shared" si="429"/>
        <v>0</v>
      </c>
      <c r="BC449" s="5">
        <f t="shared" si="430"/>
        <v>0</v>
      </c>
      <c r="BD449" s="5">
        <f t="shared" si="431"/>
        <v>29071.969617219554</v>
      </c>
      <c r="BE449" s="16">
        <f>INDEX('Team forecast'!$B$2:$AO$26,MATCH('Master data'!$B449,'Team forecast'!$B$2:$B$26,0),MATCH('Master data'!BE$1,'Team forecast'!$B$2:$AO$2,0))</f>
        <v>0</v>
      </c>
      <c r="BF449" s="16">
        <f>INDEX('Team forecast'!$B$2:$AO$26,MATCH('Master data'!$B449,'Team forecast'!$B$2:$B$26,0),MATCH('Master data'!BF$1,'Team forecast'!$B$2:$AO$2,0))</f>
        <v>0</v>
      </c>
      <c r="BG449" s="16">
        <f>INDEX('Team forecast'!$B$2:$AO$26,MATCH('Master data'!$B449,'Team forecast'!$B$2:$B$26,0),MATCH('Master data'!BG$1,'Team forecast'!$B$2:$AO$2,0))</f>
        <v>0</v>
      </c>
      <c r="BH449" s="16">
        <f>INDEX('Team forecast'!$B$2:$AO$26,MATCH('Master data'!$B449,'Team forecast'!$B$2:$B$26,0),MATCH('Master data'!BH$1,'Team forecast'!$B$2:$AO$2,0))</f>
        <v>0</v>
      </c>
      <c r="BI449" s="16">
        <f>INDEX('Team forecast'!$B$2:$AO$26,MATCH('Master data'!$B449,'Team forecast'!$B$2:$B$26,0),MATCH('Master data'!BI$1,'Team forecast'!$B$2:$AO$2,0))</f>
        <v>0</v>
      </c>
      <c r="BJ449" s="5">
        <f t="shared" si="432"/>
        <v>-5000</v>
      </c>
      <c r="BK449" s="5">
        <f>INDEX('Team forecast'!$R$3:$BH$26,MATCH($B449,'Team forecast'!$B$3:$B$26,0),MATCH(BK$1,'Team forecast'!$R$2:$BH$2,0))*IF($X449&gt;0,25000,0)</f>
        <v>0</v>
      </c>
      <c r="BL449" s="5">
        <f>INDEX('Team forecast'!$R$3:$BH$26,MATCH($B449,'Team forecast'!$B$3:$B$26,0),MATCH(BL$1,'Team forecast'!$R$2:$BH$2,0))*IF($X449&gt;0,5000,0)</f>
        <v>0</v>
      </c>
      <c r="BM449" s="5">
        <f>INDEX('Team forecast'!$R$3:$BH$26,MATCH($B449,'Team forecast'!$B$3:$B$26,0),MATCH(BM$1,'Team forecast'!$R$2:$BH$2,0))*IF($X449&gt;0,-15000,0)</f>
        <v>0</v>
      </c>
      <c r="BN449" s="5">
        <f t="shared" si="433"/>
        <v>0</v>
      </c>
      <c r="BO449" s="5">
        <f t="shared" si="434"/>
        <v>0</v>
      </c>
      <c r="BP449" s="5">
        <f t="shared" si="435"/>
        <v>0</v>
      </c>
      <c r="BQ449" s="5">
        <f t="shared" si="436"/>
        <v>0</v>
      </c>
      <c r="BR449" s="5">
        <f t="shared" si="437"/>
        <v>0</v>
      </c>
      <c r="BS449" s="5">
        <f t="shared" si="438"/>
        <v>0</v>
      </c>
      <c r="BT449" s="5">
        <f t="shared" si="439"/>
        <v>0</v>
      </c>
      <c r="BU449" s="5">
        <f t="shared" si="440"/>
        <v>0</v>
      </c>
      <c r="BV449" s="5">
        <f t="shared" si="441"/>
        <v>0</v>
      </c>
      <c r="BW449" s="5">
        <f t="shared" si="442"/>
        <v>0</v>
      </c>
      <c r="BX449" s="5">
        <f t="shared" si="443"/>
        <v>26763.476499180721</v>
      </c>
      <c r="BY449" s="5">
        <f t="shared" si="444"/>
        <v>80290.429497542165</v>
      </c>
      <c r="BZ449" s="5">
        <f>MAX(INDEX('Team forecast'!$R$3:$BH$26,MATCH($B449,'Team forecast'!$B$3:$B$26,0),MATCH(BZ$1,'Team forecast'!$R$2:$BH$2,0))*($BX449)-(1-INDEX('Team forecast'!$R$3:$BH$26,MATCH($B449,'Team forecast'!$B$3:$B$26,0),MATCH(BZ$1,'Team forecast'!$R$2:$BH$2,0)))*(BY449+CH449)*0.01,-5000)</f>
        <v>-5000</v>
      </c>
      <c r="CA449" s="5">
        <f>MAX(INDEX('Team forecast'!$R$3:$BH$26,MATCH($B449,'Team forecast'!$B$3:$B$26,0),MATCH(CA$1,'Team forecast'!$R$2:$BH$2,0))*$BX449-(1-INDEX('Team forecast'!$R$3:$BH$26,MATCH($B449,'Team forecast'!$B$3:$B$26,0),MATCH(CA$1,'Team forecast'!$R$2:$BH$2,0)))*(BY449+BX449+CH449)*0.01,-5000)</f>
        <v>-5000</v>
      </c>
      <c r="CB449" s="5">
        <f>MAX(INDEX('Team forecast'!$R$3:$BH$26,MATCH($B449,'Team forecast'!$B$3:$B$26,0),MATCH(CB$1,'Team forecast'!$R$2:$BH$2,0))*$BX449-(1-INDEX('Team forecast'!$R$3:$BH$26,MATCH($B449,'Team forecast'!$B$3:$B$26,0),MATCH(CB$1,'Team forecast'!$R$2:$BH$2,0)))*(BY449+BX449*2+CH449)*0.01,0)</f>
        <v>0</v>
      </c>
      <c r="CC449" s="5">
        <v>0</v>
      </c>
      <c r="CD449" s="5">
        <f>+AK449+BD449*Cockpit!$C$3+BW449*Cockpit!$C$3^2+BZ449*Cockpit!$C$3^3+CA449*Cockpit!$C$3^4+CB449*Cockpit!$C$3^5+CC449*Cockpit!$C$3^6</f>
        <v>41367.16065681912</v>
      </c>
      <c r="CE449" s="5"/>
      <c r="CF449" s="5"/>
      <c r="CG449" s="5">
        <v>0</v>
      </c>
      <c r="CH449" s="5">
        <f t="shared" si="445"/>
        <v>10000000</v>
      </c>
      <c r="CI449" s="5">
        <f t="shared" si="446"/>
        <v>10000000</v>
      </c>
      <c r="CJ449" s="1">
        <f t="shared" si="447"/>
        <v>4.0000000000000001E-3</v>
      </c>
      <c r="CK449" s="5">
        <f>RANK(CD449,$CD$2:$CD$622)+COUNTIF($CD$2:$CD449,$CD449)-1</f>
        <v>196</v>
      </c>
      <c r="CL449" s="5">
        <f>RANK(CJ449,$CJ$2:$CJ$622)+COUNTIF($CJ$2:$CJ449,$CJ449)-1</f>
        <v>342</v>
      </c>
    </row>
    <row r="450" spans="1:90" x14ac:dyDescent="0.3">
      <c r="A450" t="str">
        <f>Players!P451</f>
        <v>Yvon Mvogo</v>
      </c>
      <c r="B450" t="str">
        <f>Players!G451</f>
        <v>Switzerland</v>
      </c>
      <c r="C450" t="str">
        <f>Players!AB451</f>
        <v>Goalkeeper</v>
      </c>
      <c r="D450" s="1"/>
      <c r="F450" t="str">
        <f>IFERROR(INDEX(Lookup!B:B,MATCH(INDEX(Players!C:C,MATCH(E450,Players!A:A,0)),Lookup!D:D,0)),"")</f>
        <v/>
      </c>
      <c r="G450">
        <f>IF(Players!AC451=0,10000000,Players!AC451)</f>
        <v>3495000</v>
      </c>
      <c r="H450" s="16">
        <f>INDEX('Team forecast'!$B$2:$AO$26,MATCH('Master data'!$B450,'Team forecast'!$B$2:$B$26,0),MATCH('Master data'!H$1,'Team forecast'!$B$2:$AO$2,0))</f>
        <v>0.66430787748130482</v>
      </c>
      <c r="I450" s="16">
        <f>INDEX('Team forecast'!$B$2:$AO$26,MATCH('Master data'!$B450,'Team forecast'!$B$2:$B$26,0),MATCH('Master data'!I$1,'Team forecast'!$B$2:$AO$2,0))</f>
        <v>1.6694298230620759</v>
      </c>
      <c r="J450" s="16">
        <f>INDEX('Team forecast'!$B$2:$AO$26,MATCH('Master data'!$B450,'Team forecast'!$B$2:$B$26,0),MATCH('Master data'!J$1,'Team forecast'!$B$2:$AO$2,0))</f>
        <v>0.18835443037974681</v>
      </c>
      <c r="K450" s="16">
        <f>INDEX('Team forecast'!$B$2:$AO$26,MATCH('Master data'!$B450,'Team forecast'!$B$2:$B$26,0),MATCH('Master data'!K$1,'Team forecast'!$B$2:$AO$2,0))</f>
        <v>1.8572551222540705</v>
      </c>
      <c r="L450" s="16">
        <f>INDEX('Team forecast'!$B$2:$AO$26,MATCH('Master data'!$B450,'Team forecast'!$B$2:$B$26,0),MATCH('Master data'!L$1,'Team forecast'!$B$2:$AO$2,0))</f>
        <v>4.7351100435942515</v>
      </c>
      <c r="M450">
        <f>IF(Players!BC451=1,95,0)</f>
        <v>0</v>
      </c>
      <c r="N450" s="2">
        <f>Players!BN451</f>
        <v>0</v>
      </c>
      <c r="O450" s="2">
        <f>Players!BO451</f>
        <v>0</v>
      </c>
      <c r="P450" s="2">
        <f>Players!BP451</f>
        <v>0</v>
      </c>
      <c r="Q450" s="2">
        <f>Players!BQ451</f>
        <v>1.3513513513513513E-2</v>
      </c>
      <c r="R450" s="2">
        <f>Players!BR451</f>
        <v>0</v>
      </c>
      <c r="S450" s="2">
        <f t="shared" si="406"/>
        <v>0.66430787748130482</v>
      </c>
      <c r="T450" s="2">
        <f t="shared" si="407"/>
        <v>1.6694298230620759</v>
      </c>
      <c r="U450" s="16">
        <f>INDEX('Team forecast'!$B$2:$AO$26,MATCH('Master data'!$B450,'Team forecast'!$B$2:$B$26,0),MATCH('Master data'!U$1,'Team forecast'!$B$2:$AO$2,0))</f>
        <v>0.1569620253164557</v>
      </c>
      <c r="V450" s="16">
        <f>INDEX('Team forecast'!$B$2:$AO$26,MATCH('Master data'!$B450,'Team forecast'!$B$2:$B$26,0),MATCH('Master data'!V$1,'Team forecast'!$B$2:$AO$2,0))</f>
        <v>0.23544303797468349</v>
      </c>
      <c r="W450" s="16">
        <f>INDEX('Team forecast'!$B$2:$AO$26,MATCH('Master data'!$B450,'Team forecast'!$B$2:$B$26,0),MATCH('Master data'!W$1,'Team forecast'!$B$2:$AO$2,0))</f>
        <v>0.60759493670886078</v>
      </c>
      <c r="X450" s="5">
        <f t="shared" si="408"/>
        <v>-5000</v>
      </c>
      <c r="Y450" s="5">
        <f t="shared" si="409"/>
        <v>0</v>
      </c>
      <c r="Z450" s="5">
        <f t="shared" si="410"/>
        <v>0</v>
      </c>
      <c r="AA450" s="5">
        <f t="shared" si="411"/>
        <v>0</v>
      </c>
      <c r="AB450" s="5">
        <f t="shared" si="412"/>
        <v>0</v>
      </c>
      <c r="AC450" s="5">
        <f t="shared" si="413"/>
        <v>0</v>
      </c>
      <c r="AD450" s="5">
        <f t="shared" si="414"/>
        <v>0</v>
      </c>
      <c r="AE450" s="5">
        <f t="shared" si="415"/>
        <v>14126.58227848101</v>
      </c>
      <c r="AF450" s="5">
        <f t="shared" si="416"/>
        <v>15328.401102660879</v>
      </c>
      <c r="AG450" s="5">
        <f t="shared" si="417"/>
        <v>0</v>
      </c>
      <c r="AH450" s="5">
        <f t="shared" si="418"/>
        <v>0</v>
      </c>
      <c r="AI450" s="5">
        <f t="shared" si="419"/>
        <v>0</v>
      </c>
      <c r="AJ450" s="5">
        <f t="shared" si="420"/>
        <v>0</v>
      </c>
      <c r="AK450" s="5">
        <f>IFERROR(SUM(X450:AJ450),-5000)*((Cockpit!$C$3)^0)</f>
        <v>24454.983381141887</v>
      </c>
      <c r="AL450" s="16">
        <f>INDEX('Team forecast'!$B$2:$AO$26,MATCH('Master data'!$B450,'Team forecast'!$B$2:$B$26,0),MATCH('Master data'!AL$1,'Team forecast'!$B$2:$AO$2,0))</f>
        <v>1.4540238085600701</v>
      </c>
      <c r="AM450" s="16">
        <f>INDEX('Team forecast'!$B$2:$AO$26,MATCH('Master data'!$B450,'Team forecast'!$B$2:$B$26,0),MATCH('Master data'!AM$1,'Team forecast'!$B$2:$AO$2,0))</f>
        <v>1.1663417361082891</v>
      </c>
      <c r="AN450" s="16">
        <f>INDEX('Team forecast'!$B$2:$AO$26,MATCH('Master data'!$B450,'Team forecast'!$B$2:$B$26,0),MATCH('Master data'!AN$1,'Team forecast'!$B$2:$AO$2,0))</f>
        <v>0.31150442477876111</v>
      </c>
      <c r="AO450" s="16">
        <f>INDEX('Team forecast'!$B$2:$AO$26,MATCH('Master data'!$B450,'Team forecast'!$B$2:$B$26,0),MATCH('Master data'!AO$1,'Team forecast'!$B$2:$AO$2,0))</f>
        <v>4.0651229013968155</v>
      </c>
      <c r="AP450" s="16">
        <f>INDEX('Team forecast'!$B$2:$AO$26,MATCH('Master data'!$B450,'Team forecast'!$B$2:$B$26,0),MATCH('Master data'!AP$1,'Team forecast'!$B$2:$AO$2,0))</f>
        <v>3.3081692878707836</v>
      </c>
      <c r="AQ450" s="5">
        <f t="shared" si="421"/>
        <v>-5000</v>
      </c>
      <c r="AR450" s="5">
        <f>INDEX('Team forecast'!$B$2:$AO$26,MATCH('Master data'!$B450,'Team forecast'!$B$2:$B$26,0),MATCH('Master data'!AR$1,'Team forecast'!$B$2:$AO$2,0))*IF(X450&gt;0,25000,0)</f>
        <v>0</v>
      </c>
      <c r="AS450" s="16">
        <f>INDEX('Team forecast'!$B$2:$AO$26,MATCH('Master data'!$B450,'Team forecast'!$B$2:$B$26,0),MATCH('Master data'!AS$1,'Team forecast'!$B$2:$AO$2,0))*IF(X450&gt;0,5000,0)</f>
        <v>0</v>
      </c>
      <c r="AT450" s="16">
        <f>INDEX('Team forecast'!$B$2:$AO$26,MATCH('Master data'!$B450,'Team forecast'!$B$2:$B$26,0),MATCH('Master data'!AT$1,'Team forecast'!$B$2:$AO$2,0))*IF(X450&gt;0,-15000,0)</f>
        <v>0</v>
      </c>
      <c r="AU450" s="5">
        <f t="shared" si="422"/>
        <v>0</v>
      </c>
      <c r="AV450" s="5">
        <f t="shared" si="423"/>
        <v>0</v>
      </c>
      <c r="AW450" s="5">
        <f t="shared" si="424"/>
        <v>0</v>
      </c>
      <c r="AX450" s="5">
        <f t="shared" si="425"/>
        <v>23362.831858407084</v>
      </c>
      <c r="AY450" s="5">
        <f t="shared" si="426"/>
        <v>10709.137758812472</v>
      </c>
      <c r="AZ450" s="5">
        <f t="shared" si="427"/>
        <v>0</v>
      </c>
      <c r="BA450" s="5">
        <f t="shared" si="428"/>
        <v>0</v>
      </c>
      <c r="BB450" s="5">
        <f t="shared" si="429"/>
        <v>0</v>
      </c>
      <c r="BC450" s="5">
        <f t="shared" si="430"/>
        <v>0</v>
      </c>
      <c r="BD450" s="5">
        <f t="shared" si="431"/>
        <v>29071.969617219554</v>
      </c>
      <c r="BE450" s="16">
        <f>INDEX('Team forecast'!$B$2:$AO$26,MATCH('Master data'!$B450,'Team forecast'!$B$2:$B$26,0),MATCH('Master data'!BE$1,'Team forecast'!$B$2:$AO$2,0))</f>
        <v>0</v>
      </c>
      <c r="BF450" s="16">
        <f>INDEX('Team forecast'!$B$2:$AO$26,MATCH('Master data'!$B450,'Team forecast'!$B$2:$B$26,0),MATCH('Master data'!BF$1,'Team forecast'!$B$2:$AO$2,0))</f>
        <v>0</v>
      </c>
      <c r="BG450" s="16">
        <f>INDEX('Team forecast'!$B$2:$AO$26,MATCH('Master data'!$B450,'Team forecast'!$B$2:$B$26,0),MATCH('Master data'!BG$1,'Team forecast'!$B$2:$AO$2,0))</f>
        <v>0</v>
      </c>
      <c r="BH450" s="16">
        <f>INDEX('Team forecast'!$B$2:$AO$26,MATCH('Master data'!$B450,'Team forecast'!$B$2:$B$26,0),MATCH('Master data'!BH$1,'Team forecast'!$B$2:$AO$2,0))</f>
        <v>0</v>
      </c>
      <c r="BI450" s="16">
        <f>INDEX('Team forecast'!$B$2:$AO$26,MATCH('Master data'!$B450,'Team forecast'!$B$2:$B$26,0),MATCH('Master data'!BI$1,'Team forecast'!$B$2:$AO$2,0))</f>
        <v>0</v>
      </c>
      <c r="BJ450" s="5">
        <f t="shared" si="432"/>
        <v>-5000</v>
      </c>
      <c r="BK450" s="5">
        <f>INDEX('Team forecast'!$R$3:$BH$26,MATCH($B450,'Team forecast'!$B$3:$B$26,0),MATCH(BK$1,'Team forecast'!$R$2:$BH$2,0))*IF($X450&gt;0,25000,0)</f>
        <v>0</v>
      </c>
      <c r="BL450" s="5">
        <f>INDEX('Team forecast'!$R$3:$BH$26,MATCH($B450,'Team forecast'!$B$3:$B$26,0),MATCH(BL$1,'Team forecast'!$R$2:$BH$2,0))*IF($X450&gt;0,5000,0)</f>
        <v>0</v>
      </c>
      <c r="BM450" s="5">
        <f>INDEX('Team forecast'!$R$3:$BH$26,MATCH($B450,'Team forecast'!$B$3:$B$26,0),MATCH(BM$1,'Team forecast'!$R$2:$BH$2,0))*IF($X450&gt;0,-15000,0)</f>
        <v>0</v>
      </c>
      <c r="BN450" s="5">
        <f t="shared" si="433"/>
        <v>0</v>
      </c>
      <c r="BO450" s="5">
        <f t="shared" si="434"/>
        <v>0</v>
      </c>
      <c r="BP450" s="5">
        <f t="shared" si="435"/>
        <v>0</v>
      </c>
      <c r="BQ450" s="5">
        <f t="shared" si="436"/>
        <v>0</v>
      </c>
      <c r="BR450" s="5">
        <f t="shared" si="437"/>
        <v>0</v>
      </c>
      <c r="BS450" s="5">
        <f t="shared" si="438"/>
        <v>0</v>
      </c>
      <c r="BT450" s="5">
        <f t="shared" si="439"/>
        <v>0</v>
      </c>
      <c r="BU450" s="5">
        <f t="shared" si="440"/>
        <v>0</v>
      </c>
      <c r="BV450" s="5">
        <f t="shared" si="441"/>
        <v>0</v>
      </c>
      <c r="BW450" s="5">
        <f t="shared" si="442"/>
        <v>0</v>
      </c>
      <c r="BX450" s="5">
        <f t="shared" si="443"/>
        <v>26763.476499180721</v>
      </c>
      <c r="BY450" s="5">
        <f t="shared" si="444"/>
        <v>80290.429497542165</v>
      </c>
      <c r="BZ450" s="5">
        <f>MAX(INDEX('Team forecast'!$R$3:$BH$26,MATCH($B450,'Team forecast'!$B$3:$B$26,0),MATCH(BZ$1,'Team forecast'!$R$2:$BH$2,0))*($BX450)-(1-INDEX('Team forecast'!$R$3:$BH$26,MATCH($B450,'Team forecast'!$B$3:$B$26,0),MATCH(BZ$1,'Team forecast'!$R$2:$BH$2,0)))*(BY450+CH450)*0.01,-5000)</f>
        <v>1459.2271301175169</v>
      </c>
      <c r="CA450" s="5">
        <f>MAX(INDEX('Team forecast'!$R$3:$BH$26,MATCH($B450,'Team forecast'!$B$3:$B$26,0),MATCH(CA$1,'Team forecast'!$R$2:$BH$2,0))*$BX450-(1-INDEX('Team forecast'!$R$3:$BH$26,MATCH($B450,'Team forecast'!$B$3:$B$26,0),MATCH(CA$1,'Team forecast'!$R$2:$BH$2,0)))*(BY450+BX450+CH450)*0.01,-5000)</f>
        <v>-5000</v>
      </c>
      <c r="CB450" s="5">
        <f>MAX(INDEX('Team forecast'!$R$3:$BH$26,MATCH($B450,'Team forecast'!$B$3:$B$26,0),MATCH(CB$1,'Team forecast'!$R$2:$BH$2,0))*$BX450-(1-INDEX('Team forecast'!$R$3:$BH$26,MATCH($B450,'Team forecast'!$B$3:$B$26,0),MATCH(CB$1,'Team forecast'!$R$2:$BH$2,0)))*(BY450+BX450*2+CH450)*0.01,0)</f>
        <v>0</v>
      </c>
      <c r="CC450" s="5">
        <v>0</v>
      </c>
      <c r="CD450" s="5">
        <f>+AK450+BD450*Cockpit!$C$3+BW450*Cockpit!$C$3^2+BZ450*Cockpit!$C$3^3+CA450*Cockpit!$C$3^4+CB450*Cockpit!$C$3^5+CC450*Cockpit!$C$3^6</f>
        <v>43281.005732409496</v>
      </c>
      <c r="CE450" s="5"/>
      <c r="CF450" s="5"/>
      <c r="CG450" s="5">
        <v>0</v>
      </c>
      <c r="CH450" s="5">
        <f t="shared" si="445"/>
        <v>3495000</v>
      </c>
      <c r="CI450" s="5">
        <f t="shared" si="446"/>
        <v>3495000</v>
      </c>
      <c r="CJ450" s="1">
        <f t="shared" si="447"/>
        <v>1.2E-2</v>
      </c>
      <c r="CK450" s="5">
        <f>RANK(CD450,$CD$2:$CD$622)+COUNTIF($CD$2:$CD450,$CD450)-1</f>
        <v>191</v>
      </c>
      <c r="CL450" s="5">
        <f>RANK(CJ450,$CJ$2:$CJ$622)+COUNTIF($CJ$2:$CJ450,$CJ450)-1</f>
        <v>212</v>
      </c>
    </row>
    <row r="451" spans="1:90" x14ac:dyDescent="0.3">
      <c r="A451" t="str">
        <f>Players!P452</f>
        <v>Kevin Mbabu</v>
      </c>
      <c r="B451" t="str">
        <f>Players!G452</f>
        <v>Switzerland</v>
      </c>
      <c r="C451" t="str">
        <f>Players!AB452</f>
        <v>Defense</v>
      </c>
      <c r="D451" s="1"/>
      <c r="F451" t="str">
        <f>IFERROR(INDEX(Lookup!B:B,MATCH(INDEX(Players!C:C,MATCH(E451,Players!A:A,0)),Lookup!D:D,0)),"")</f>
        <v/>
      </c>
      <c r="G451">
        <f>IF(Players!AC452=0,10000000,Players!AC452)</f>
        <v>2994000</v>
      </c>
      <c r="H451" s="16">
        <f>INDEX('Team forecast'!$B$2:$AO$26,MATCH('Master data'!$B451,'Team forecast'!$B$2:$B$26,0),MATCH('Master data'!H$1,'Team forecast'!$B$2:$AO$2,0))</f>
        <v>0.66430787748130482</v>
      </c>
      <c r="I451" s="16">
        <f>INDEX('Team forecast'!$B$2:$AO$26,MATCH('Master data'!$B451,'Team forecast'!$B$2:$B$26,0),MATCH('Master data'!I$1,'Team forecast'!$B$2:$AO$2,0))</f>
        <v>1.6694298230620759</v>
      </c>
      <c r="J451" s="16">
        <f>INDEX('Team forecast'!$B$2:$AO$26,MATCH('Master data'!$B451,'Team forecast'!$B$2:$B$26,0),MATCH('Master data'!J$1,'Team forecast'!$B$2:$AO$2,0))</f>
        <v>0.18835443037974681</v>
      </c>
      <c r="K451" s="16">
        <f>INDEX('Team forecast'!$B$2:$AO$26,MATCH('Master data'!$B451,'Team forecast'!$B$2:$B$26,0),MATCH('Master data'!K$1,'Team forecast'!$B$2:$AO$2,0))</f>
        <v>1.8572551222540705</v>
      </c>
      <c r="L451" s="16">
        <f>INDEX('Team forecast'!$B$2:$AO$26,MATCH('Master data'!$B451,'Team forecast'!$B$2:$B$26,0),MATCH('Master data'!L$1,'Team forecast'!$B$2:$AO$2,0))</f>
        <v>4.7351100435942515</v>
      </c>
      <c r="M451">
        <f>IF(Players!BC452=1,95,0)</f>
        <v>95</v>
      </c>
      <c r="N451" s="2">
        <f>Players!BN452</f>
        <v>2.7171136506553766E-2</v>
      </c>
      <c r="O451" s="2">
        <f>Players!BO452</f>
        <v>5.6208362702794376E-2</v>
      </c>
      <c r="P451" s="2">
        <f>Players!BP452</f>
        <v>8.5968909748408207E-2</v>
      </c>
      <c r="Q451" s="2">
        <f>Players!BQ452</f>
        <v>0.41672245891661597</v>
      </c>
      <c r="R451" s="2">
        <f>Players!BR452</f>
        <v>0</v>
      </c>
      <c r="S451" s="2">
        <f t="shared" ref="S451:S514" si="448">H451</f>
        <v>0.66430787748130482</v>
      </c>
      <c r="T451" s="2">
        <f t="shared" ref="T451:T514" si="449">I451</f>
        <v>1.6694298230620759</v>
      </c>
      <c r="U451" s="16">
        <f>INDEX('Team forecast'!$B$2:$AO$26,MATCH('Master data'!$B451,'Team forecast'!$B$2:$B$26,0),MATCH('Master data'!U$1,'Team forecast'!$B$2:$AO$2,0))</f>
        <v>0.1569620253164557</v>
      </c>
      <c r="V451" s="16">
        <f>INDEX('Team forecast'!$B$2:$AO$26,MATCH('Master data'!$B451,'Team forecast'!$B$2:$B$26,0),MATCH('Master data'!V$1,'Team forecast'!$B$2:$AO$2,0))</f>
        <v>0.23544303797468349</v>
      </c>
      <c r="W451" s="16">
        <f>INDEX('Team forecast'!$B$2:$AO$26,MATCH('Master data'!$B451,'Team forecast'!$B$2:$B$26,0),MATCH('Master data'!W$1,'Team forecast'!$B$2:$AO$2,0))</f>
        <v>0.60759493670886078</v>
      </c>
      <c r="X451" s="5">
        <f t="shared" ref="X451:X514" si="450">IF(M451&gt;95,7000*2,IF(M451&gt;0,7000,-5000))</f>
        <v>7000</v>
      </c>
      <c r="Y451" s="5">
        <f t="shared" ref="Y451:Y514" si="451">IF($X451&gt;0,U451*25000,0)</f>
        <v>3924.0506329113923</v>
      </c>
      <c r="Z451" s="5">
        <f t="shared" ref="Z451:Z514" si="452">IF($X451&gt;0,V451*5000,0)</f>
        <v>1177.2151898734176</v>
      </c>
      <c r="AA451" s="5">
        <f t="shared" ref="AA451:AA514" si="453">IF($X451&gt;0,W451*(-15000),0)</f>
        <v>-9113.9240506329115</v>
      </c>
      <c r="AB451" s="5">
        <f t="shared" ref="AB451:AB514" si="454">IF($C451="Defense",$N451*150000,IF($C451="Midfield",$N451*125000,IF($C451="Striker",$N451*100000,0)))*$H451</f>
        <v>2707.5000032135295</v>
      </c>
      <c r="AC451" s="5">
        <f t="shared" ref="AC451:AC514" si="455">$O451*50000*H451</f>
        <v>1866.9829061896335</v>
      </c>
      <c r="AD451" s="5">
        <f t="shared" ref="AD451:AD514" si="456">$P451*K451*10000</f>
        <v>1596.6619798482902</v>
      </c>
      <c r="AE451" s="5">
        <f t="shared" ref="AE451:AE514" si="457">IF($C451="Goalkeeper",J451*75000,IF($C451="Defense",J451*50000,0))</f>
        <v>9417.7215189873405</v>
      </c>
      <c r="AF451" s="5">
        <f t="shared" ref="AF451:AF514" si="458">IF($C451="Goalkeeper",(L451-I451)*5000,0)</f>
        <v>0</v>
      </c>
      <c r="AG451" s="5">
        <f t="shared" ref="AG451:AG514" si="459">IF(M451&gt;0,Q451*(-20000),0)</f>
        <v>-8334.4491783323192</v>
      </c>
      <c r="AH451" s="5">
        <f t="shared" ref="AH451:AH514" si="460">IF(M451&gt;0,R451*(-50000),0)</f>
        <v>0</v>
      </c>
      <c r="AI451" s="5">
        <f t="shared" ref="AI451:AI514" si="461">IF(M451&gt;0,S451*10000,0)</f>
        <v>6643.0787748130479</v>
      </c>
      <c r="AJ451" s="5">
        <f t="shared" ref="AJ451:AJ514" si="462">IF(M451&gt;0,T451*(-8000),0)</f>
        <v>-13355.438584496607</v>
      </c>
      <c r="AK451" s="5">
        <f>IFERROR(SUM(X451:AJ451),-5000)*((Cockpit!$C$3)^0)</f>
        <v>3529.3991923748126</v>
      </c>
      <c r="AL451" s="16">
        <f>INDEX('Team forecast'!$B$2:$AO$26,MATCH('Master data'!$B451,'Team forecast'!$B$2:$B$26,0),MATCH('Master data'!AL$1,'Team forecast'!$B$2:$AO$2,0))</f>
        <v>1.4540238085600701</v>
      </c>
      <c r="AM451" s="16">
        <f>INDEX('Team forecast'!$B$2:$AO$26,MATCH('Master data'!$B451,'Team forecast'!$B$2:$B$26,0),MATCH('Master data'!AM$1,'Team forecast'!$B$2:$AO$2,0))</f>
        <v>1.1663417361082891</v>
      </c>
      <c r="AN451" s="16">
        <f>INDEX('Team forecast'!$B$2:$AO$26,MATCH('Master data'!$B451,'Team forecast'!$B$2:$B$26,0),MATCH('Master data'!AN$1,'Team forecast'!$B$2:$AO$2,0))</f>
        <v>0.31150442477876111</v>
      </c>
      <c r="AO451" s="16">
        <f>INDEX('Team forecast'!$B$2:$AO$26,MATCH('Master data'!$B451,'Team forecast'!$B$2:$B$26,0),MATCH('Master data'!AO$1,'Team forecast'!$B$2:$AO$2,0))</f>
        <v>4.0651229013968155</v>
      </c>
      <c r="AP451" s="16">
        <f>INDEX('Team forecast'!$B$2:$AO$26,MATCH('Master data'!$B451,'Team forecast'!$B$2:$B$26,0),MATCH('Master data'!AP$1,'Team forecast'!$B$2:$AO$2,0))</f>
        <v>3.3081692878707836</v>
      </c>
      <c r="AQ451" s="5">
        <f t="shared" ref="AQ451:AQ514" si="463">X451</f>
        <v>7000</v>
      </c>
      <c r="AR451" s="5">
        <f>INDEX('Team forecast'!$B$2:$AO$26,MATCH('Master data'!$B451,'Team forecast'!$B$2:$B$26,0),MATCH('Master data'!AR$1,'Team forecast'!$B$2:$AO$2,0))*IF(X451&gt;0,25000,0)</f>
        <v>10619.46902654867</v>
      </c>
      <c r="AS451" s="16">
        <f>INDEX('Team forecast'!$B$2:$AO$26,MATCH('Master data'!$B451,'Team forecast'!$B$2:$B$26,0),MATCH('Master data'!AS$1,'Team forecast'!$B$2:$AO$2,0))*IF(X451&gt;0,5000,0)</f>
        <v>1460.1769911504421</v>
      </c>
      <c r="AT451" s="16">
        <f>INDEX('Team forecast'!$B$2:$AO$26,MATCH('Master data'!$B451,'Team forecast'!$B$2:$B$26,0),MATCH('Master data'!AT$1,'Team forecast'!$B$2:$AO$2,0))*IF(X451&gt;0,-15000,0)</f>
        <v>-4247.787610619469</v>
      </c>
      <c r="AU451" s="5">
        <f t="shared" ref="AU451:AU514" si="464">IF($C451="Defense",$N451*150000,IF($C451="Midfield",$N451*125000,IF($C451="Striker",$N451*100000,0)))*$AL451</f>
        <v>5926.1219079247294</v>
      </c>
      <c r="AV451" s="5">
        <f t="shared" ref="AV451:AV514" si="465">$O451*50000*AL451</f>
        <v>4086.4148805021437</v>
      </c>
      <c r="AW451" s="5">
        <f t="shared" ref="AW451:AW514" si="466">$P451*AO451*10000</f>
        <v>3494.7418382637015</v>
      </c>
      <c r="AX451" s="5">
        <f t="shared" ref="AX451:AX514" si="467">IF($C451="Goalkeeper",AN451*75000,IF($C451="Defense",AN451*50000,0))</f>
        <v>15575.221238938057</v>
      </c>
      <c r="AY451" s="5">
        <f t="shared" ref="AY451:AY514" si="468">IF($C451="Goalkeeper",(AP451-AM451)*5000,0)</f>
        <v>0</v>
      </c>
      <c r="AZ451" s="5">
        <f t="shared" ref="AZ451:AZ514" si="469">$AG451</f>
        <v>-8334.4491783323192</v>
      </c>
      <c r="BA451" s="5">
        <f t="shared" ref="BA451:BA514" si="470">$AH451</f>
        <v>0</v>
      </c>
      <c r="BB451" s="5">
        <f t="shared" ref="BB451:BB514" si="471">IF(X451&gt;0,AL451*10000,0)</f>
        <v>14540.2380856007</v>
      </c>
      <c r="BC451" s="5">
        <f t="shared" ref="BC451:BC514" si="472">IF(X451&gt;0,AM451*(-8000),0)</f>
        <v>-9330.7338888663126</v>
      </c>
      <c r="BD451" s="5">
        <f t="shared" ref="BD451:BD514" si="473">IFERROR(SUM(AQ451:BC451),0)</f>
        <v>40789.413291110344</v>
      </c>
      <c r="BE451" s="16">
        <f>INDEX('Team forecast'!$B$2:$AO$26,MATCH('Master data'!$B451,'Team forecast'!$B$2:$B$26,0),MATCH('Master data'!BE$1,'Team forecast'!$B$2:$AO$2,0))</f>
        <v>0</v>
      </c>
      <c r="BF451" s="16">
        <f>INDEX('Team forecast'!$B$2:$AO$26,MATCH('Master data'!$B451,'Team forecast'!$B$2:$B$26,0),MATCH('Master data'!BF$1,'Team forecast'!$B$2:$AO$2,0))</f>
        <v>0</v>
      </c>
      <c r="BG451" s="16">
        <f>INDEX('Team forecast'!$B$2:$AO$26,MATCH('Master data'!$B451,'Team forecast'!$B$2:$B$26,0),MATCH('Master data'!BG$1,'Team forecast'!$B$2:$AO$2,0))</f>
        <v>0</v>
      </c>
      <c r="BH451" s="16">
        <f>INDEX('Team forecast'!$B$2:$AO$26,MATCH('Master data'!$B451,'Team forecast'!$B$2:$B$26,0),MATCH('Master data'!BH$1,'Team forecast'!$B$2:$AO$2,0))</f>
        <v>0</v>
      </c>
      <c r="BI451" s="16">
        <f>INDEX('Team forecast'!$B$2:$AO$26,MATCH('Master data'!$B451,'Team forecast'!$B$2:$B$26,0),MATCH('Master data'!BI$1,'Team forecast'!$B$2:$AO$2,0))</f>
        <v>0</v>
      </c>
      <c r="BJ451" s="5">
        <f t="shared" ref="BJ451:BJ514" si="474">AQ451</f>
        <v>7000</v>
      </c>
      <c r="BK451" s="5">
        <f>INDEX('Team forecast'!$R$3:$BH$26,MATCH($B451,'Team forecast'!$B$3:$B$26,0),MATCH(BK$1,'Team forecast'!$R$2:$BH$2,0))*IF($X451&gt;0,25000,0)</f>
        <v>0</v>
      </c>
      <c r="BL451" s="5">
        <f>INDEX('Team forecast'!$R$3:$BH$26,MATCH($B451,'Team forecast'!$B$3:$B$26,0),MATCH(BL$1,'Team forecast'!$R$2:$BH$2,0))*IF($X451&gt;0,5000,0)</f>
        <v>0</v>
      </c>
      <c r="BM451" s="5">
        <f>INDEX('Team forecast'!$R$3:$BH$26,MATCH($B451,'Team forecast'!$B$3:$B$26,0),MATCH(BM$1,'Team forecast'!$R$2:$BH$2,0))*IF($X451&gt;0,-15000,0)</f>
        <v>0</v>
      </c>
      <c r="BN451" s="5">
        <f t="shared" ref="BN451:BN514" si="475">IF($C451="Defense",$N451*150000,IF($C451="Midfield",$N451*125000,IF($C451="Striker",$N451*100000,0)))*$BE451</f>
        <v>0</v>
      </c>
      <c r="BO451" s="5">
        <f t="shared" ref="BO451:BO514" si="476">$O451*50000*$BE451</f>
        <v>0</v>
      </c>
      <c r="BP451" s="5">
        <f t="shared" ref="BP451:BP514" si="477">$P451*BH451*10000</f>
        <v>0</v>
      </c>
      <c r="BQ451" s="5">
        <f t="shared" ref="BQ451:BQ514" si="478">IF($C451="Goalkeeper",BG451*75000,IF($C451="Defense",BG451*50000,0))</f>
        <v>0</v>
      </c>
      <c r="BR451" s="5">
        <f t="shared" ref="BR451:BR514" si="479">IF($C451="Goalkeeper",(BI451-BF451)*5000,0)</f>
        <v>0</v>
      </c>
      <c r="BS451" s="5">
        <f t="shared" ref="BS451:BS514" si="480">$AG451</f>
        <v>-8334.4491783323192</v>
      </c>
      <c r="BT451" s="5">
        <f t="shared" ref="BT451:BT514" si="481">$AH451</f>
        <v>0</v>
      </c>
      <c r="BU451" s="5">
        <f t="shared" ref="BU451:BU514" si="482">IF(AQ451&gt;0,BE451*10000,0)</f>
        <v>0</v>
      </c>
      <c r="BV451" s="5">
        <f t="shared" ref="BV451:BV514" si="483">IF(AQ451&gt;0,BF451*(-8000),0)</f>
        <v>0</v>
      </c>
      <c r="BW451" s="5">
        <f t="shared" ref="BW451:BW514" si="484">IFERROR(0,0)</f>
        <v>0</v>
      </c>
      <c r="BX451" s="5">
        <f t="shared" ref="BX451:BX514" si="485">AVERAGE(AK451,BD451)</f>
        <v>22159.406241742578</v>
      </c>
      <c r="BY451" s="5">
        <f t="shared" ref="BY451:BY514" si="486">BX451*3</f>
        <v>66478.218725227736</v>
      </c>
      <c r="BZ451" s="5">
        <f>MAX(INDEX('Team forecast'!$R$3:$BH$26,MATCH($B451,'Team forecast'!$B$3:$B$26,0),MATCH(BZ$1,'Team forecast'!$R$2:$BH$2,0))*($BX451)-(1-INDEX('Team forecast'!$R$3:$BH$26,MATCH($B451,'Team forecast'!$B$3:$B$26,0),MATCH(BZ$1,'Team forecast'!$R$2:$BH$2,0)))*(BY451+CH451)*0.01,-5000)</f>
        <v>802.47283000656535</v>
      </c>
      <c r="CA451" s="5">
        <f>MAX(INDEX('Team forecast'!$R$3:$BH$26,MATCH($B451,'Team forecast'!$B$3:$B$26,0),MATCH(CA$1,'Team forecast'!$R$2:$BH$2,0))*$BX451-(1-INDEX('Team forecast'!$R$3:$BH$26,MATCH($B451,'Team forecast'!$B$3:$B$26,0),MATCH(CA$1,'Team forecast'!$R$2:$BH$2,0)))*(BY451+BX451+CH451)*0.01,-5000)</f>
        <v>-5000</v>
      </c>
      <c r="CB451" s="5">
        <f>MAX(INDEX('Team forecast'!$R$3:$BH$26,MATCH($B451,'Team forecast'!$B$3:$B$26,0),MATCH(CB$1,'Team forecast'!$R$2:$BH$2,0))*$BX451-(1-INDEX('Team forecast'!$R$3:$BH$26,MATCH($B451,'Team forecast'!$B$3:$B$26,0),MATCH(CB$1,'Team forecast'!$R$2:$BH$2,0)))*(BY451+BX451*2+CH451)*0.01,0)</f>
        <v>0</v>
      </c>
      <c r="CC451" s="5">
        <v>0</v>
      </c>
      <c r="CD451" s="5">
        <f>+AK451+BD451*Cockpit!$C$3+BW451*Cockpit!$C$3^2+BZ451*Cockpit!$C$3^3+CA451*Cockpit!$C$3^4+CB451*Cockpit!$C$3^5+CC451*Cockpit!$C$3^6</f>
        <v>29972.456792870071</v>
      </c>
      <c r="CE451" s="5"/>
      <c r="CF451" s="5"/>
      <c r="CG451" s="5">
        <v>0</v>
      </c>
      <c r="CH451" s="5">
        <f t="shared" ref="CH451:CH514" si="487">+G451+CG451</f>
        <v>2994000</v>
      </c>
      <c r="CI451" s="5">
        <f t="shared" ref="CI451:CI514" si="488">CH451</f>
        <v>2994000</v>
      </c>
      <c r="CJ451" s="1">
        <f t="shared" ref="CJ451:CJ514" si="489">ROUND(IFERROR(CD451/CI451,-100%),3)</f>
        <v>0.01</v>
      </c>
      <c r="CK451" s="5">
        <f>RANK(CD451,$CD$2:$CD$622)+COUNTIF($CD$2:$CD451,$CD451)-1</f>
        <v>265</v>
      </c>
      <c r="CL451" s="5">
        <f>RANK(CJ451,$CJ$2:$CJ$622)+COUNTIF($CJ$2:$CJ451,$CJ451)-1</f>
        <v>251</v>
      </c>
    </row>
    <row r="452" spans="1:90" x14ac:dyDescent="0.3">
      <c r="A452" t="str">
        <f>Players!P453</f>
        <v>Silvan Widmer</v>
      </c>
      <c r="B452" t="str">
        <f>Players!G453</f>
        <v>Switzerland</v>
      </c>
      <c r="C452" t="str">
        <f>Players!AB453</f>
        <v>Defense</v>
      </c>
      <c r="D452" s="1"/>
      <c r="F452" t="str">
        <f>IFERROR(INDEX(Lookup!B:B,MATCH(INDEX(Players!C:C,MATCH(E452,Players!A:A,0)),Lookup!D:D,0)),"")</f>
        <v/>
      </c>
      <c r="G452">
        <f>IF(Players!AC453=0,10000000,Players!AC453)</f>
        <v>2495000</v>
      </c>
      <c r="H452" s="16">
        <f>INDEX('Team forecast'!$B$2:$AO$26,MATCH('Master data'!$B452,'Team forecast'!$B$2:$B$26,0),MATCH('Master data'!H$1,'Team forecast'!$B$2:$AO$2,0))</f>
        <v>0.66430787748130482</v>
      </c>
      <c r="I452" s="16">
        <f>INDEX('Team forecast'!$B$2:$AO$26,MATCH('Master data'!$B452,'Team forecast'!$B$2:$B$26,0),MATCH('Master data'!I$1,'Team forecast'!$B$2:$AO$2,0))</f>
        <v>1.6694298230620759</v>
      </c>
      <c r="J452" s="16">
        <f>INDEX('Team forecast'!$B$2:$AO$26,MATCH('Master data'!$B452,'Team forecast'!$B$2:$B$26,0),MATCH('Master data'!J$1,'Team forecast'!$B$2:$AO$2,0))</f>
        <v>0.18835443037974681</v>
      </c>
      <c r="K452" s="16">
        <f>INDEX('Team forecast'!$B$2:$AO$26,MATCH('Master data'!$B452,'Team forecast'!$B$2:$B$26,0),MATCH('Master data'!K$1,'Team forecast'!$B$2:$AO$2,0))</f>
        <v>1.8572551222540705</v>
      </c>
      <c r="L452" s="16">
        <f>INDEX('Team forecast'!$B$2:$AO$26,MATCH('Master data'!$B452,'Team forecast'!$B$2:$B$26,0),MATCH('Master data'!L$1,'Team forecast'!$B$2:$AO$2,0))</f>
        <v>4.7351100435942515</v>
      </c>
      <c r="M452">
        <f>IF(Players!BC453=1,95,0)</f>
        <v>0</v>
      </c>
      <c r="N452" s="2">
        <f>Players!BN453</f>
        <v>0</v>
      </c>
      <c r="O452" s="2">
        <f>Players!BO453</f>
        <v>0</v>
      </c>
      <c r="P452" s="2">
        <f>Players!BP453</f>
        <v>0</v>
      </c>
      <c r="Q452" s="2">
        <f>Players!BQ453</f>
        <v>6.8372379635762731E-2</v>
      </c>
      <c r="R452" s="2">
        <f>Players!BR453</f>
        <v>0</v>
      </c>
      <c r="S452" s="2">
        <f t="shared" si="448"/>
        <v>0.66430787748130482</v>
      </c>
      <c r="T452" s="2">
        <f t="shared" si="449"/>
        <v>1.6694298230620759</v>
      </c>
      <c r="U452" s="16">
        <f>INDEX('Team forecast'!$B$2:$AO$26,MATCH('Master data'!$B452,'Team forecast'!$B$2:$B$26,0),MATCH('Master data'!U$1,'Team forecast'!$B$2:$AO$2,0))</f>
        <v>0.1569620253164557</v>
      </c>
      <c r="V452" s="16">
        <f>INDEX('Team forecast'!$B$2:$AO$26,MATCH('Master data'!$B452,'Team forecast'!$B$2:$B$26,0),MATCH('Master data'!V$1,'Team forecast'!$B$2:$AO$2,0))</f>
        <v>0.23544303797468349</v>
      </c>
      <c r="W452" s="16">
        <f>INDEX('Team forecast'!$B$2:$AO$26,MATCH('Master data'!$B452,'Team forecast'!$B$2:$B$26,0),MATCH('Master data'!W$1,'Team forecast'!$B$2:$AO$2,0))</f>
        <v>0.60759493670886078</v>
      </c>
      <c r="X452" s="5">
        <f t="shared" si="450"/>
        <v>-5000</v>
      </c>
      <c r="Y452" s="5">
        <f t="shared" si="451"/>
        <v>0</v>
      </c>
      <c r="Z452" s="5">
        <f t="shared" si="452"/>
        <v>0</v>
      </c>
      <c r="AA452" s="5">
        <f t="shared" si="453"/>
        <v>0</v>
      </c>
      <c r="AB452" s="5">
        <f t="shared" si="454"/>
        <v>0</v>
      </c>
      <c r="AC452" s="5">
        <f t="shared" si="455"/>
        <v>0</v>
      </c>
      <c r="AD452" s="5">
        <f t="shared" si="456"/>
        <v>0</v>
      </c>
      <c r="AE452" s="5">
        <f t="shared" si="457"/>
        <v>9417.7215189873405</v>
      </c>
      <c r="AF452" s="5">
        <f t="shared" si="458"/>
        <v>0</v>
      </c>
      <c r="AG452" s="5">
        <f t="shared" si="459"/>
        <v>0</v>
      </c>
      <c r="AH452" s="5">
        <f t="shared" si="460"/>
        <v>0</v>
      </c>
      <c r="AI452" s="5">
        <f t="shared" si="461"/>
        <v>0</v>
      </c>
      <c r="AJ452" s="5">
        <f t="shared" si="462"/>
        <v>0</v>
      </c>
      <c r="AK452" s="5">
        <f>IFERROR(SUM(X452:AJ452),-5000)*((Cockpit!$C$3)^0)</f>
        <v>4417.7215189873405</v>
      </c>
      <c r="AL452" s="16">
        <f>INDEX('Team forecast'!$B$2:$AO$26,MATCH('Master data'!$B452,'Team forecast'!$B$2:$B$26,0),MATCH('Master data'!AL$1,'Team forecast'!$B$2:$AO$2,0))</f>
        <v>1.4540238085600701</v>
      </c>
      <c r="AM452" s="16">
        <f>INDEX('Team forecast'!$B$2:$AO$26,MATCH('Master data'!$B452,'Team forecast'!$B$2:$B$26,0),MATCH('Master data'!AM$1,'Team forecast'!$B$2:$AO$2,0))</f>
        <v>1.1663417361082891</v>
      </c>
      <c r="AN452" s="16">
        <f>INDEX('Team forecast'!$B$2:$AO$26,MATCH('Master data'!$B452,'Team forecast'!$B$2:$B$26,0),MATCH('Master data'!AN$1,'Team forecast'!$B$2:$AO$2,0))</f>
        <v>0.31150442477876111</v>
      </c>
      <c r="AO452" s="16">
        <f>INDEX('Team forecast'!$B$2:$AO$26,MATCH('Master data'!$B452,'Team forecast'!$B$2:$B$26,0),MATCH('Master data'!AO$1,'Team forecast'!$B$2:$AO$2,0))</f>
        <v>4.0651229013968155</v>
      </c>
      <c r="AP452" s="16">
        <f>INDEX('Team forecast'!$B$2:$AO$26,MATCH('Master data'!$B452,'Team forecast'!$B$2:$B$26,0),MATCH('Master data'!AP$1,'Team forecast'!$B$2:$AO$2,0))</f>
        <v>3.3081692878707836</v>
      </c>
      <c r="AQ452" s="5">
        <f t="shared" si="463"/>
        <v>-5000</v>
      </c>
      <c r="AR452" s="5">
        <f>INDEX('Team forecast'!$B$2:$AO$26,MATCH('Master data'!$B452,'Team forecast'!$B$2:$B$26,0),MATCH('Master data'!AR$1,'Team forecast'!$B$2:$AO$2,0))*IF(X452&gt;0,25000,0)</f>
        <v>0</v>
      </c>
      <c r="AS452" s="16">
        <f>INDEX('Team forecast'!$B$2:$AO$26,MATCH('Master data'!$B452,'Team forecast'!$B$2:$B$26,0),MATCH('Master data'!AS$1,'Team forecast'!$B$2:$AO$2,0))*IF(X452&gt;0,5000,0)</f>
        <v>0</v>
      </c>
      <c r="AT452" s="16">
        <f>INDEX('Team forecast'!$B$2:$AO$26,MATCH('Master data'!$B452,'Team forecast'!$B$2:$B$26,0),MATCH('Master data'!AT$1,'Team forecast'!$B$2:$AO$2,0))*IF(X452&gt;0,-15000,0)</f>
        <v>0</v>
      </c>
      <c r="AU452" s="5">
        <f t="shared" si="464"/>
        <v>0</v>
      </c>
      <c r="AV452" s="5">
        <f t="shared" si="465"/>
        <v>0</v>
      </c>
      <c r="AW452" s="5">
        <f t="shared" si="466"/>
        <v>0</v>
      </c>
      <c r="AX452" s="5">
        <f t="shared" si="467"/>
        <v>15575.221238938057</v>
      </c>
      <c r="AY452" s="5">
        <f t="shared" si="468"/>
        <v>0</v>
      </c>
      <c r="AZ452" s="5">
        <f t="shared" si="469"/>
        <v>0</v>
      </c>
      <c r="BA452" s="5">
        <f t="shared" si="470"/>
        <v>0</v>
      </c>
      <c r="BB452" s="5">
        <f t="shared" si="471"/>
        <v>0</v>
      </c>
      <c r="BC452" s="5">
        <f t="shared" si="472"/>
        <v>0</v>
      </c>
      <c r="BD452" s="5">
        <f t="shared" si="473"/>
        <v>10575.221238938057</v>
      </c>
      <c r="BE452" s="16">
        <f>INDEX('Team forecast'!$B$2:$AO$26,MATCH('Master data'!$B452,'Team forecast'!$B$2:$B$26,0),MATCH('Master data'!BE$1,'Team forecast'!$B$2:$AO$2,0))</f>
        <v>0</v>
      </c>
      <c r="BF452" s="16">
        <f>INDEX('Team forecast'!$B$2:$AO$26,MATCH('Master data'!$B452,'Team forecast'!$B$2:$B$26,0),MATCH('Master data'!BF$1,'Team forecast'!$B$2:$AO$2,0))</f>
        <v>0</v>
      </c>
      <c r="BG452" s="16">
        <f>INDEX('Team forecast'!$B$2:$AO$26,MATCH('Master data'!$B452,'Team forecast'!$B$2:$B$26,0),MATCH('Master data'!BG$1,'Team forecast'!$B$2:$AO$2,0))</f>
        <v>0</v>
      </c>
      <c r="BH452" s="16">
        <f>INDEX('Team forecast'!$B$2:$AO$26,MATCH('Master data'!$B452,'Team forecast'!$B$2:$B$26,0),MATCH('Master data'!BH$1,'Team forecast'!$B$2:$AO$2,0))</f>
        <v>0</v>
      </c>
      <c r="BI452" s="16">
        <f>INDEX('Team forecast'!$B$2:$AO$26,MATCH('Master data'!$B452,'Team forecast'!$B$2:$B$26,0),MATCH('Master data'!BI$1,'Team forecast'!$B$2:$AO$2,0))</f>
        <v>0</v>
      </c>
      <c r="BJ452" s="5">
        <f t="shared" si="474"/>
        <v>-5000</v>
      </c>
      <c r="BK452" s="5">
        <f>INDEX('Team forecast'!$R$3:$BH$26,MATCH($B452,'Team forecast'!$B$3:$B$26,0),MATCH(BK$1,'Team forecast'!$R$2:$BH$2,0))*IF($X452&gt;0,25000,0)</f>
        <v>0</v>
      </c>
      <c r="BL452" s="5">
        <f>INDEX('Team forecast'!$R$3:$BH$26,MATCH($B452,'Team forecast'!$B$3:$B$26,0),MATCH(BL$1,'Team forecast'!$R$2:$BH$2,0))*IF($X452&gt;0,5000,0)</f>
        <v>0</v>
      </c>
      <c r="BM452" s="5">
        <f>INDEX('Team forecast'!$R$3:$BH$26,MATCH($B452,'Team forecast'!$B$3:$B$26,0),MATCH(BM$1,'Team forecast'!$R$2:$BH$2,0))*IF($X452&gt;0,-15000,0)</f>
        <v>0</v>
      </c>
      <c r="BN452" s="5">
        <f t="shared" si="475"/>
        <v>0</v>
      </c>
      <c r="BO452" s="5">
        <f t="shared" si="476"/>
        <v>0</v>
      </c>
      <c r="BP452" s="5">
        <f t="shared" si="477"/>
        <v>0</v>
      </c>
      <c r="BQ452" s="5">
        <f t="shared" si="478"/>
        <v>0</v>
      </c>
      <c r="BR452" s="5">
        <f t="shared" si="479"/>
        <v>0</v>
      </c>
      <c r="BS452" s="5">
        <f t="shared" si="480"/>
        <v>0</v>
      </c>
      <c r="BT452" s="5">
        <f t="shared" si="481"/>
        <v>0</v>
      </c>
      <c r="BU452" s="5">
        <f t="shared" si="482"/>
        <v>0</v>
      </c>
      <c r="BV452" s="5">
        <f t="shared" si="483"/>
        <v>0</v>
      </c>
      <c r="BW452" s="5">
        <f t="shared" si="484"/>
        <v>0</v>
      </c>
      <c r="BX452" s="5">
        <f t="shared" si="485"/>
        <v>7496.4713789626985</v>
      </c>
      <c r="BY452" s="5">
        <f t="shared" si="486"/>
        <v>22489.414136888096</v>
      </c>
      <c r="BZ452" s="5">
        <f>MAX(INDEX('Team forecast'!$R$3:$BH$26,MATCH($B452,'Team forecast'!$B$3:$B$26,0),MATCH(BZ$1,'Team forecast'!$R$2:$BH$2,0))*($BX452)-(1-INDEX('Team forecast'!$R$3:$BH$26,MATCH($B452,'Team forecast'!$B$3:$B$26,0),MATCH(BZ$1,'Team forecast'!$R$2:$BH$2,0)))*(BY452+CH452)*0.01,-5000)</f>
        <v>-5000</v>
      </c>
      <c r="CA452" s="5">
        <f>MAX(INDEX('Team forecast'!$R$3:$BH$26,MATCH($B452,'Team forecast'!$B$3:$B$26,0),MATCH(CA$1,'Team forecast'!$R$2:$BH$2,0))*$BX452-(1-INDEX('Team forecast'!$R$3:$BH$26,MATCH($B452,'Team forecast'!$B$3:$B$26,0),MATCH(CA$1,'Team forecast'!$R$2:$BH$2,0)))*(BY452+BX452+CH452)*0.01,-5000)</f>
        <v>-5000</v>
      </c>
      <c r="CB452" s="5">
        <f>MAX(INDEX('Team forecast'!$R$3:$BH$26,MATCH($B452,'Team forecast'!$B$3:$B$26,0),MATCH(CB$1,'Team forecast'!$R$2:$BH$2,0))*$BX452-(1-INDEX('Team forecast'!$R$3:$BH$26,MATCH($B452,'Team forecast'!$B$3:$B$26,0),MATCH(CB$1,'Team forecast'!$R$2:$BH$2,0)))*(BY452+BX452*2+CH452)*0.01,0)</f>
        <v>0</v>
      </c>
      <c r="CC452" s="5">
        <v>0</v>
      </c>
      <c r="CD452" s="5">
        <f>+AK452+BD452*Cockpit!$C$3+BW452*Cockpit!$C$3^2+BZ452*Cockpit!$C$3^3+CA452*Cockpit!$C$3^4+CB452*Cockpit!$C$3^5+CC452*Cockpit!$C$3^6</f>
        <v>8998.7332091435746</v>
      </c>
      <c r="CE452" s="5"/>
      <c r="CF452" s="5"/>
      <c r="CG452" s="5">
        <v>0</v>
      </c>
      <c r="CH452" s="5">
        <f t="shared" si="487"/>
        <v>2495000</v>
      </c>
      <c r="CI452" s="5">
        <f t="shared" si="488"/>
        <v>2495000</v>
      </c>
      <c r="CJ452" s="1">
        <f t="shared" si="489"/>
        <v>4.0000000000000001E-3</v>
      </c>
      <c r="CK452" s="5">
        <f>RANK(CD452,$CD$2:$CD$622)+COUNTIF($CD$2:$CD452,$CD452)-1</f>
        <v>351</v>
      </c>
      <c r="CL452" s="5">
        <f>RANK(CJ452,$CJ$2:$CJ$622)+COUNTIF($CJ$2:$CJ452,$CJ452)-1</f>
        <v>343</v>
      </c>
    </row>
    <row r="453" spans="1:90" x14ac:dyDescent="0.3">
      <c r="A453" t="str">
        <f>Players!P454</f>
        <v>Jordan Lotomba</v>
      </c>
      <c r="B453" t="str">
        <f>Players!G454</f>
        <v>Switzerland</v>
      </c>
      <c r="C453" t="str">
        <f>Players!AB454</f>
        <v>Defense</v>
      </c>
      <c r="D453" s="1"/>
      <c r="F453" t="str">
        <f>IFERROR(INDEX(Lookup!B:B,MATCH(INDEX(Players!C:C,MATCH(E453,Players!A:A,0)),Lookup!D:D,0)),"")</f>
        <v/>
      </c>
      <c r="G453">
        <f>IF(Players!AC454=0,10000000,Players!AC454)</f>
        <v>1995000</v>
      </c>
      <c r="H453" s="16">
        <f>INDEX('Team forecast'!$B$2:$AO$26,MATCH('Master data'!$B453,'Team forecast'!$B$2:$B$26,0),MATCH('Master data'!H$1,'Team forecast'!$B$2:$AO$2,0))</f>
        <v>0.66430787748130482</v>
      </c>
      <c r="I453" s="16">
        <f>INDEX('Team forecast'!$B$2:$AO$26,MATCH('Master data'!$B453,'Team forecast'!$B$2:$B$26,0),MATCH('Master data'!I$1,'Team forecast'!$B$2:$AO$2,0))</f>
        <v>1.6694298230620759</v>
      </c>
      <c r="J453" s="16">
        <f>INDEX('Team forecast'!$B$2:$AO$26,MATCH('Master data'!$B453,'Team forecast'!$B$2:$B$26,0),MATCH('Master data'!J$1,'Team forecast'!$B$2:$AO$2,0))</f>
        <v>0.18835443037974681</v>
      </c>
      <c r="K453" s="16">
        <f>INDEX('Team forecast'!$B$2:$AO$26,MATCH('Master data'!$B453,'Team forecast'!$B$2:$B$26,0),MATCH('Master data'!K$1,'Team forecast'!$B$2:$AO$2,0))</f>
        <v>1.8572551222540705</v>
      </c>
      <c r="L453" s="16">
        <f>INDEX('Team forecast'!$B$2:$AO$26,MATCH('Master data'!$B453,'Team forecast'!$B$2:$B$26,0),MATCH('Master data'!L$1,'Team forecast'!$B$2:$AO$2,0))</f>
        <v>4.7351100435942515</v>
      </c>
      <c r="M453">
        <f>IF(Players!BC454=1,95,0)</f>
        <v>0</v>
      </c>
      <c r="N453" s="2">
        <f>Players!BN454</f>
        <v>0</v>
      </c>
      <c r="O453" s="2">
        <f>Players!BO454</f>
        <v>0</v>
      </c>
      <c r="P453" s="2">
        <f>Players!BP454</f>
        <v>0</v>
      </c>
      <c r="Q453" s="2">
        <f>Players!BQ454</f>
        <v>0.21583254938852303</v>
      </c>
      <c r="R453" s="2">
        <f>Players!BR454</f>
        <v>4.2333019755409221E-2</v>
      </c>
      <c r="S453" s="2">
        <f t="shared" si="448"/>
        <v>0.66430787748130482</v>
      </c>
      <c r="T453" s="2">
        <f t="shared" si="449"/>
        <v>1.6694298230620759</v>
      </c>
      <c r="U453" s="16">
        <f>INDEX('Team forecast'!$B$2:$AO$26,MATCH('Master data'!$B453,'Team forecast'!$B$2:$B$26,0),MATCH('Master data'!U$1,'Team forecast'!$B$2:$AO$2,0))</f>
        <v>0.1569620253164557</v>
      </c>
      <c r="V453" s="16">
        <f>INDEX('Team forecast'!$B$2:$AO$26,MATCH('Master data'!$B453,'Team forecast'!$B$2:$B$26,0),MATCH('Master data'!V$1,'Team forecast'!$B$2:$AO$2,0))</f>
        <v>0.23544303797468349</v>
      </c>
      <c r="W453" s="16">
        <f>INDEX('Team forecast'!$B$2:$AO$26,MATCH('Master data'!$B453,'Team forecast'!$B$2:$B$26,0),MATCH('Master data'!W$1,'Team forecast'!$B$2:$AO$2,0))</f>
        <v>0.60759493670886078</v>
      </c>
      <c r="X453" s="5">
        <f t="shared" si="450"/>
        <v>-5000</v>
      </c>
      <c r="Y453" s="5">
        <f t="shared" si="451"/>
        <v>0</v>
      </c>
      <c r="Z453" s="5">
        <f t="shared" si="452"/>
        <v>0</v>
      </c>
      <c r="AA453" s="5">
        <f t="shared" si="453"/>
        <v>0</v>
      </c>
      <c r="AB453" s="5">
        <f t="shared" si="454"/>
        <v>0</v>
      </c>
      <c r="AC453" s="5">
        <f t="shared" si="455"/>
        <v>0</v>
      </c>
      <c r="AD453" s="5">
        <f t="shared" si="456"/>
        <v>0</v>
      </c>
      <c r="AE453" s="5">
        <f t="shared" si="457"/>
        <v>9417.7215189873405</v>
      </c>
      <c r="AF453" s="5">
        <f t="shared" si="458"/>
        <v>0</v>
      </c>
      <c r="AG453" s="5">
        <f t="shared" si="459"/>
        <v>0</v>
      </c>
      <c r="AH453" s="5">
        <f t="shared" si="460"/>
        <v>0</v>
      </c>
      <c r="AI453" s="5">
        <f t="shared" si="461"/>
        <v>0</v>
      </c>
      <c r="AJ453" s="5">
        <f t="shared" si="462"/>
        <v>0</v>
      </c>
      <c r="AK453" s="5">
        <f>IFERROR(SUM(X453:AJ453),-5000)*((Cockpit!$C$3)^0)</f>
        <v>4417.7215189873405</v>
      </c>
      <c r="AL453" s="16">
        <f>INDEX('Team forecast'!$B$2:$AO$26,MATCH('Master data'!$B453,'Team forecast'!$B$2:$B$26,0),MATCH('Master data'!AL$1,'Team forecast'!$B$2:$AO$2,0))</f>
        <v>1.4540238085600701</v>
      </c>
      <c r="AM453" s="16">
        <f>INDEX('Team forecast'!$B$2:$AO$26,MATCH('Master data'!$B453,'Team forecast'!$B$2:$B$26,0),MATCH('Master data'!AM$1,'Team forecast'!$B$2:$AO$2,0))</f>
        <v>1.1663417361082891</v>
      </c>
      <c r="AN453" s="16">
        <f>INDEX('Team forecast'!$B$2:$AO$26,MATCH('Master data'!$B453,'Team forecast'!$B$2:$B$26,0),MATCH('Master data'!AN$1,'Team forecast'!$B$2:$AO$2,0))</f>
        <v>0.31150442477876111</v>
      </c>
      <c r="AO453" s="16">
        <f>INDEX('Team forecast'!$B$2:$AO$26,MATCH('Master data'!$B453,'Team forecast'!$B$2:$B$26,0),MATCH('Master data'!AO$1,'Team forecast'!$B$2:$AO$2,0))</f>
        <v>4.0651229013968155</v>
      </c>
      <c r="AP453" s="16">
        <f>INDEX('Team forecast'!$B$2:$AO$26,MATCH('Master data'!$B453,'Team forecast'!$B$2:$B$26,0),MATCH('Master data'!AP$1,'Team forecast'!$B$2:$AO$2,0))</f>
        <v>3.3081692878707836</v>
      </c>
      <c r="AQ453" s="5">
        <f t="shared" si="463"/>
        <v>-5000</v>
      </c>
      <c r="AR453" s="5">
        <f>INDEX('Team forecast'!$B$2:$AO$26,MATCH('Master data'!$B453,'Team forecast'!$B$2:$B$26,0),MATCH('Master data'!AR$1,'Team forecast'!$B$2:$AO$2,0))*IF(X453&gt;0,25000,0)</f>
        <v>0</v>
      </c>
      <c r="AS453" s="16">
        <f>INDEX('Team forecast'!$B$2:$AO$26,MATCH('Master data'!$B453,'Team forecast'!$B$2:$B$26,0),MATCH('Master data'!AS$1,'Team forecast'!$B$2:$AO$2,0))*IF(X453&gt;0,5000,0)</f>
        <v>0</v>
      </c>
      <c r="AT453" s="16">
        <f>INDEX('Team forecast'!$B$2:$AO$26,MATCH('Master data'!$B453,'Team forecast'!$B$2:$B$26,0),MATCH('Master data'!AT$1,'Team forecast'!$B$2:$AO$2,0))*IF(X453&gt;0,-15000,0)</f>
        <v>0</v>
      </c>
      <c r="AU453" s="5">
        <f t="shared" si="464"/>
        <v>0</v>
      </c>
      <c r="AV453" s="5">
        <f t="shared" si="465"/>
        <v>0</v>
      </c>
      <c r="AW453" s="5">
        <f t="shared" si="466"/>
        <v>0</v>
      </c>
      <c r="AX453" s="5">
        <f t="shared" si="467"/>
        <v>15575.221238938057</v>
      </c>
      <c r="AY453" s="5">
        <f t="shared" si="468"/>
        <v>0</v>
      </c>
      <c r="AZ453" s="5">
        <f t="shared" si="469"/>
        <v>0</v>
      </c>
      <c r="BA453" s="5">
        <f t="shared" si="470"/>
        <v>0</v>
      </c>
      <c r="BB453" s="5">
        <f t="shared" si="471"/>
        <v>0</v>
      </c>
      <c r="BC453" s="5">
        <f t="shared" si="472"/>
        <v>0</v>
      </c>
      <c r="BD453" s="5">
        <f t="shared" si="473"/>
        <v>10575.221238938057</v>
      </c>
      <c r="BE453" s="16">
        <f>INDEX('Team forecast'!$B$2:$AO$26,MATCH('Master data'!$B453,'Team forecast'!$B$2:$B$26,0),MATCH('Master data'!BE$1,'Team forecast'!$B$2:$AO$2,0))</f>
        <v>0</v>
      </c>
      <c r="BF453" s="16">
        <f>INDEX('Team forecast'!$B$2:$AO$26,MATCH('Master data'!$B453,'Team forecast'!$B$2:$B$26,0),MATCH('Master data'!BF$1,'Team forecast'!$B$2:$AO$2,0))</f>
        <v>0</v>
      </c>
      <c r="BG453" s="16">
        <f>INDEX('Team forecast'!$B$2:$AO$26,MATCH('Master data'!$B453,'Team forecast'!$B$2:$B$26,0),MATCH('Master data'!BG$1,'Team forecast'!$B$2:$AO$2,0))</f>
        <v>0</v>
      </c>
      <c r="BH453" s="16">
        <f>INDEX('Team forecast'!$B$2:$AO$26,MATCH('Master data'!$B453,'Team forecast'!$B$2:$B$26,0),MATCH('Master data'!BH$1,'Team forecast'!$B$2:$AO$2,0))</f>
        <v>0</v>
      </c>
      <c r="BI453" s="16">
        <f>INDEX('Team forecast'!$B$2:$AO$26,MATCH('Master data'!$B453,'Team forecast'!$B$2:$B$26,0),MATCH('Master data'!BI$1,'Team forecast'!$B$2:$AO$2,0))</f>
        <v>0</v>
      </c>
      <c r="BJ453" s="5">
        <f t="shared" si="474"/>
        <v>-5000</v>
      </c>
      <c r="BK453" s="5">
        <f>INDEX('Team forecast'!$R$3:$BH$26,MATCH($B453,'Team forecast'!$B$3:$B$26,0),MATCH(BK$1,'Team forecast'!$R$2:$BH$2,0))*IF($X453&gt;0,25000,0)</f>
        <v>0</v>
      </c>
      <c r="BL453" s="5">
        <f>INDEX('Team forecast'!$R$3:$BH$26,MATCH($B453,'Team forecast'!$B$3:$B$26,0),MATCH(BL$1,'Team forecast'!$R$2:$BH$2,0))*IF($X453&gt;0,5000,0)</f>
        <v>0</v>
      </c>
      <c r="BM453" s="5">
        <f>INDEX('Team forecast'!$R$3:$BH$26,MATCH($B453,'Team forecast'!$B$3:$B$26,0),MATCH(BM$1,'Team forecast'!$R$2:$BH$2,0))*IF($X453&gt;0,-15000,0)</f>
        <v>0</v>
      </c>
      <c r="BN453" s="5">
        <f t="shared" si="475"/>
        <v>0</v>
      </c>
      <c r="BO453" s="5">
        <f t="shared" si="476"/>
        <v>0</v>
      </c>
      <c r="BP453" s="5">
        <f t="shared" si="477"/>
        <v>0</v>
      </c>
      <c r="BQ453" s="5">
        <f t="shared" si="478"/>
        <v>0</v>
      </c>
      <c r="BR453" s="5">
        <f t="shared" si="479"/>
        <v>0</v>
      </c>
      <c r="BS453" s="5">
        <f t="shared" si="480"/>
        <v>0</v>
      </c>
      <c r="BT453" s="5">
        <f t="shared" si="481"/>
        <v>0</v>
      </c>
      <c r="BU453" s="5">
        <f t="shared" si="482"/>
        <v>0</v>
      </c>
      <c r="BV453" s="5">
        <f t="shared" si="483"/>
        <v>0</v>
      </c>
      <c r="BW453" s="5">
        <f t="shared" si="484"/>
        <v>0</v>
      </c>
      <c r="BX453" s="5">
        <f t="shared" si="485"/>
        <v>7496.4713789626985</v>
      </c>
      <c r="BY453" s="5">
        <f t="shared" si="486"/>
        <v>22489.414136888096</v>
      </c>
      <c r="BZ453" s="5">
        <f>MAX(INDEX('Team forecast'!$R$3:$BH$26,MATCH($B453,'Team forecast'!$B$3:$B$26,0),MATCH(BZ$1,'Team forecast'!$R$2:$BH$2,0))*($BX453)-(1-INDEX('Team forecast'!$R$3:$BH$26,MATCH($B453,'Team forecast'!$B$3:$B$26,0),MATCH(BZ$1,'Team forecast'!$R$2:$BH$2,0)))*(BY453+CH453)*0.01,-5000)</f>
        <v>-3703.8432364096061</v>
      </c>
      <c r="CA453" s="5">
        <f>MAX(INDEX('Team forecast'!$R$3:$BH$26,MATCH($B453,'Team forecast'!$B$3:$B$26,0),MATCH(CA$1,'Team forecast'!$R$2:$BH$2,0))*$BX453-(1-INDEX('Team forecast'!$R$3:$BH$26,MATCH($B453,'Team forecast'!$B$3:$B$26,0),MATCH(CA$1,'Team forecast'!$R$2:$BH$2,0)))*(BY453+BX453+CH453)*0.01,-5000)</f>
        <v>-5000</v>
      </c>
      <c r="CB453" s="5">
        <f>MAX(INDEX('Team forecast'!$R$3:$BH$26,MATCH($B453,'Team forecast'!$B$3:$B$26,0),MATCH(CB$1,'Team forecast'!$R$2:$BH$2,0))*$BX453-(1-INDEX('Team forecast'!$R$3:$BH$26,MATCH($B453,'Team forecast'!$B$3:$B$26,0),MATCH(CB$1,'Team forecast'!$R$2:$BH$2,0)))*(BY453+BX453*2+CH453)*0.01,0)</f>
        <v>0</v>
      </c>
      <c r="CC453" s="5">
        <v>0</v>
      </c>
      <c r="CD453" s="5">
        <f>+AK453+BD453*Cockpit!$C$3+BW453*Cockpit!$C$3^2+BZ453*Cockpit!$C$3^3+CA453*Cockpit!$C$3^4+CB453*Cockpit!$C$3^5+CC453*Cockpit!$C$3^6</f>
        <v>9382.779657614803</v>
      </c>
      <c r="CE453" s="5"/>
      <c r="CF453" s="5"/>
      <c r="CG453" s="5">
        <v>0</v>
      </c>
      <c r="CH453" s="5">
        <f t="shared" si="487"/>
        <v>1995000</v>
      </c>
      <c r="CI453" s="5">
        <f t="shared" si="488"/>
        <v>1995000</v>
      </c>
      <c r="CJ453" s="1">
        <f t="shared" si="489"/>
        <v>5.0000000000000001E-3</v>
      </c>
      <c r="CK453" s="5">
        <f>RANK(CD453,$CD$2:$CD$622)+COUNTIF($CD$2:$CD453,$CD453)-1</f>
        <v>348</v>
      </c>
      <c r="CL453" s="5">
        <f>RANK(CJ453,$CJ$2:$CJ$622)+COUNTIF($CJ$2:$CJ453,$CJ453)-1</f>
        <v>334</v>
      </c>
    </row>
    <row r="454" spans="1:90" x14ac:dyDescent="0.3">
      <c r="A454" t="str">
        <f>Players!P455</f>
        <v>Eray Cömert</v>
      </c>
      <c r="B454" t="str">
        <f>Players!G455</f>
        <v>Switzerland</v>
      </c>
      <c r="C454" t="str">
        <f>Players!AB455</f>
        <v>Defense</v>
      </c>
      <c r="D454" s="1"/>
      <c r="F454" t="str">
        <f>IFERROR(INDEX(Lookup!B:B,MATCH(INDEX(Players!C:C,MATCH(E454,Players!A:A,0)),Lookup!D:D,0)),"")</f>
        <v/>
      </c>
      <c r="G454">
        <f>IF(Players!AC455=0,10000000,Players!AC455)</f>
        <v>1995000</v>
      </c>
      <c r="H454" s="16">
        <f>INDEX('Team forecast'!$B$2:$AO$26,MATCH('Master data'!$B454,'Team forecast'!$B$2:$B$26,0),MATCH('Master data'!H$1,'Team forecast'!$B$2:$AO$2,0))</f>
        <v>0.66430787748130482</v>
      </c>
      <c r="I454" s="16">
        <f>INDEX('Team forecast'!$B$2:$AO$26,MATCH('Master data'!$B454,'Team forecast'!$B$2:$B$26,0),MATCH('Master data'!I$1,'Team forecast'!$B$2:$AO$2,0))</f>
        <v>1.6694298230620759</v>
      </c>
      <c r="J454" s="16">
        <f>INDEX('Team forecast'!$B$2:$AO$26,MATCH('Master data'!$B454,'Team forecast'!$B$2:$B$26,0),MATCH('Master data'!J$1,'Team forecast'!$B$2:$AO$2,0))</f>
        <v>0.18835443037974681</v>
      </c>
      <c r="K454" s="16">
        <f>INDEX('Team forecast'!$B$2:$AO$26,MATCH('Master data'!$B454,'Team forecast'!$B$2:$B$26,0),MATCH('Master data'!K$1,'Team forecast'!$B$2:$AO$2,0))</f>
        <v>1.8572551222540705</v>
      </c>
      <c r="L454" s="16">
        <f>INDEX('Team forecast'!$B$2:$AO$26,MATCH('Master data'!$B454,'Team forecast'!$B$2:$B$26,0),MATCH('Master data'!L$1,'Team forecast'!$B$2:$AO$2,0))</f>
        <v>4.7351100435942515</v>
      </c>
      <c r="M454">
        <f>IF(Players!BC455=1,95,0)</f>
        <v>0</v>
      </c>
      <c r="N454" s="2">
        <f>Players!BN455</f>
        <v>0</v>
      </c>
      <c r="O454" s="2">
        <f>Players!BO455</f>
        <v>0</v>
      </c>
      <c r="P454" s="2">
        <f>Players!BP455</f>
        <v>0</v>
      </c>
      <c r="Q454" s="2">
        <f>Players!BQ455</f>
        <v>6.8372379635762731E-2</v>
      </c>
      <c r="R454" s="2">
        <f>Players!BR455</f>
        <v>0</v>
      </c>
      <c r="S454" s="2">
        <f t="shared" si="448"/>
        <v>0.66430787748130482</v>
      </c>
      <c r="T454" s="2">
        <f t="shared" si="449"/>
        <v>1.6694298230620759</v>
      </c>
      <c r="U454" s="16">
        <f>INDEX('Team forecast'!$B$2:$AO$26,MATCH('Master data'!$B454,'Team forecast'!$B$2:$B$26,0),MATCH('Master data'!U$1,'Team forecast'!$B$2:$AO$2,0))</f>
        <v>0.1569620253164557</v>
      </c>
      <c r="V454" s="16">
        <f>INDEX('Team forecast'!$B$2:$AO$26,MATCH('Master data'!$B454,'Team forecast'!$B$2:$B$26,0),MATCH('Master data'!V$1,'Team forecast'!$B$2:$AO$2,0))</f>
        <v>0.23544303797468349</v>
      </c>
      <c r="W454" s="16">
        <f>INDEX('Team forecast'!$B$2:$AO$26,MATCH('Master data'!$B454,'Team forecast'!$B$2:$B$26,0),MATCH('Master data'!W$1,'Team forecast'!$B$2:$AO$2,0))</f>
        <v>0.60759493670886078</v>
      </c>
      <c r="X454" s="5">
        <f t="shared" si="450"/>
        <v>-5000</v>
      </c>
      <c r="Y454" s="5">
        <f t="shared" si="451"/>
        <v>0</v>
      </c>
      <c r="Z454" s="5">
        <f t="shared" si="452"/>
        <v>0</v>
      </c>
      <c r="AA454" s="5">
        <f t="shared" si="453"/>
        <v>0</v>
      </c>
      <c r="AB454" s="5">
        <f t="shared" si="454"/>
        <v>0</v>
      </c>
      <c r="AC454" s="5">
        <f t="shared" si="455"/>
        <v>0</v>
      </c>
      <c r="AD454" s="5">
        <f t="shared" si="456"/>
        <v>0</v>
      </c>
      <c r="AE454" s="5">
        <f t="shared" si="457"/>
        <v>9417.7215189873405</v>
      </c>
      <c r="AF454" s="5">
        <f t="shared" si="458"/>
        <v>0</v>
      </c>
      <c r="AG454" s="5">
        <f t="shared" si="459"/>
        <v>0</v>
      </c>
      <c r="AH454" s="5">
        <f t="shared" si="460"/>
        <v>0</v>
      </c>
      <c r="AI454" s="5">
        <f t="shared" si="461"/>
        <v>0</v>
      </c>
      <c r="AJ454" s="5">
        <f t="shared" si="462"/>
        <v>0</v>
      </c>
      <c r="AK454" s="5">
        <f>IFERROR(SUM(X454:AJ454),-5000)*((Cockpit!$C$3)^0)</f>
        <v>4417.7215189873405</v>
      </c>
      <c r="AL454" s="16">
        <f>INDEX('Team forecast'!$B$2:$AO$26,MATCH('Master data'!$B454,'Team forecast'!$B$2:$B$26,0),MATCH('Master data'!AL$1,'Team forecast'!$B$2:$AO$2,0))</f>
        <v>1.4540238085600701</v>
      </c>
      <c r="AM454" s="16">
        <f>INDEX('Team forecast'!$B$2:$AO$26,MATCH('Master data'!$B454,'Team forecast'!$B$2:$B$26,0),MATCH('Master data'!AM$1,'Team forecast'!$B$2:$AO$2,0))</f>
        <v>1.1663417361082891</v>
      </c>
      <c r="AN454" s="16">
        <f>INDEX('Team forecast'!$B$2:$AO$26,MATCH('Master data'!$B454,'Team forecast'!$B$2:$B$26,0),MATCH('Master data'!AN$1,'Team forecast'!$B$2:$AO$2,0))</f>
        <v>0.31150442477876111</v>
      </c>
      <c r="AO454" s="16">
        <f>INDEX('Team forecast'!$B$2:$AO$26,MATCH('Master data'!$B454,'Team forecast'!$B$2:$B$26,0),MATCH('Master data'!AO$1,'Team forecast'!$B$2:$AO$2,0))</f>
        <v>4.0651229013968155</v>
      </c>
      <c r="AP454" s="16">
        <f>INDEX('Team forecast'!$B$2:$AO$26,MATCH('Master data'!$B454,'Team forecast'!$B$2:$B$26,0),MATCH('Master data'!AP$1,'Team forecast'!$B$2:$AO$2,0))</f>
        <v>3.3081692878707836</v>
      </c>
      <c r="AQ454" s="5">
        <f t="shared" si="463"/>
        <v>-5000</v>
      </c>
      <c r="AR454" s="5">
        <f>INDEX('Team forecast'!$B$2:$AO$26,MATCH('Master data'!$B454,'Team forecast'!$B$2:$B$26,0),MATCH('Master data'!AR$1,'Team forecast'!$B$2:$AO$2,0))*IF(X454&gt;0,25000,0)</f>
        <v>0</v>
      </c>
      <c r="AS454" s="16">
        <f>INDEX('Team forecast'!$B$2:$AO$26,MATCH('Master data'!$B454,'Team forecast'!$B$2:$B$26,0),MATCH('Master data'!AS$1,'Team forecast'!$B$2:$AO$2,0))*IF(X454&gt;0,5000,0)</f>
        <v>0</v>
      </c>
      <c r="AT454" s="16">
        <f>INDEX('Team forecast'!$B$2:$AO$26,MATCH('Master data'!$B454,'Team forecast'!$B$2:$B$26,0),MATCH('Master data'!AT$1,'Team forecast'!$B$2:$AO$2,0))*IF(X454&gt;0,-15000,0)</f>
        <v>0</v>
      </c>
      <c r="AU454" s="5">
        <f t="shared" si="464"/>
        <v>0</v>
      </c>
      <c r="AV454" s="5">
        <f t="shared" si="465"/>
        <v>0</v>
      </c>
      <c r="AW454" s="5">
        <f t="shared" si="466"/>
        <v>0</v>
      </c>
      <c r="AX454" s="5">
        <f t="shared" si="467"/>
        <v>15575.221238938057</v>
      </c>
      <c r="AY454" s="5">
        <f t="shared" si="468"/>
        <v>0</v>
      </c>
      <c r="AZ454" s="5">
        <f t="shared" si="469"/>
        <v>0</v>
      </c>
      <c r="BA454" s="5">
        <f t="shared" si="470"/>
        <v>0</v>
      </c>
      <c r="BB454" s="5">
        <f t="shared" si="471"/>
        <v>0</v>
      </c>
      <c r="BC454" s="5">
        <f t="shared" si="472"/>
        <v>0</v>
      </c>
      <c r="BD454" s="5">
        <f t="shared" si="473"/>
        <v>10575.221238938057</v>
      </c>
      <c r="BE454" s="16">
        <f>INDEX('Team forecast'!$B$2:$AO$26,MATCH('Master data'!$B454,'Team forecast'!$B$2:$B$26,0),MATCH('Master data'!BE$1,'Team forecast'!$B$2:$AO$2,0))</f>
        <v>0</v>
      </c>
      <c r="BF454" s="16">
        <f>INDEX('Team forecast'!$B$2:$AO$26,MATCH('Master data'!$B454,'Team forecast'!$B$2:$B$26,0),MATCH('Master data'!BF$1,'Team forecast'!$B$2:$AO$2,0))</f>
        <v>0</v>
      </c>
      <c r="BG454" s="16">
        <f>INDEX('Team forecast'!$B$2:$AO$26,MATCH('Master data'!$B454,'Team forecast'!$B$2:$B$26,0),MATCH('Master data'!BG$1,'Team forecast'!$B$2:$AO$2,0))</f>
        <v>0</v>
      </c>
      <c r="BH454" s="16">
        <f>INDEX('Team forecast'!$B$2:$AO$26,MATCH('Master data'!$B454,'Team forecast'!$B$2:$B$26,0),MATCH('Master data'!BH$1,'Team forecast'!$B$2:$AO$2,0))</f>
        <v>0</v>
      </c>
      <c r="BI454" s="16">
        <f>INDEX('Team forecast'!$B$2:$AO$26,MATCH('Master data'!$B454,'Team forecast'!$B$2:$B$26,0),MATCH('Master data'!BI$1,'Team forecast'!$B$2:$AO$2,0))</f>
        <v>0</v>
      </c>
      <c r="BJ454" s="5">
        <f t="shared" si="474"/>
        <v>-5000</v>
      </c>
      <c r="BK454" s="5">
        <f>INDEX('Team forecast'!$R$3:$BH$26,MATCH($B454,'Team forecast'!$B$3:$B$26,0),MATCH(BK$1,'Team forecast'!$R$2:$BH$2,0))*IF($X454&gt;0,25000,0)</f>
        <v>0</v>
      </c>
      <c r="BL454" s="5">
        <f>INDEX('Team forecast'!$R$3:$BH$26,MATCH($B454,'Team forecast'!$B$3:$B$26,0),MATCH(BL$1,'Team forecast'!$R$2:$BH$2,0))*IF($X454&gt;0,5000,0)</f>
        <v>0</v>
      </c>
      <c r="BM454" s="5">
        <f>INDEX('Team forecast'!$R$3:$BH$26,MATCH($B454,'Team forecast'!$B$3:$B$26,0),MATCH(BM$1,'Team forecast'!$R$2:$BH$2,0))*IF($X454&gt;0,-15000,0)</f>
        <v>0</v>
      </c>
      <c r="BN454" s="5">
        <f t="shared" si="475"/>
        <v>0</v>
      </c>
      <c r="BO454" s="5">
        <f t="shared" si="476"/>
        <v>0</v>
      </c>
      <c r="BP454" s="5">
        <f t="shared" si="477"/>
        <v>0</v>
      </c>
      <c r="BQ454" s="5">
        <f t="shared" si="478"/>
        <v>0</v>
      </c>
      <c r="BR454" s="5">
        <f t="shared" si="479"/>
        <v>0</v>
      </c>
      <c r="BS454" s="5">
        <f t="shared" si="480"/>
        <v>0</v>
      </c>
      <c r="BT454" s="5">
        <f t="shared" si="481"/>
        <v>0</v>
      </c>
      <c r="BU454" s="5">
        <f t="shared" si="482"/>
        <v>0</v>
      </c>
      <c r="BV454" s="5">
        <f t="shared" si="483"/>
        <v>0</v>
      </c>
      <c r="BW454" s="5">
        <f t="shared" si="484"/>
        <v>0</v>
      </c>
      <c r="BX454" s="5">
        <f t="shared" si="485"/>
        <v>7496.4713789626985</v>
      </c>
      <c r="BY454" s="5">
        <f t="shared" si="486"/>
        <v>22489.414136888096</v>
      </c>
      <c r="BZ454" s="5">
        <f>MAX(INDEX('Team forecast'!$R$3:$BH$26,MATCH($B454,'Team forecast'!$B$3:$B$26,0),MATCH(BZ$1,'Team forecast'!$R$2:$BH$2,0))*($BX454)-(1-INDEX('Team forecast'!$R$3:$BH$26,MATCH($B454,'Team forecast'!$B$3:$B$26,0),MATCH(BZ$1,'Team forecast'!$R$2:$BH$2,0)))*(BY454+CH454)*0.01,-5000)</f>
        <v>-3703.8432364096061</v>
      </c>
      <c r="CA454" s="5">
        <f>MAX(INDEX('Team forecast'!$R$3:$BH$26,MATCH($B454,'Team forecast'!$B$3:$B$26,0),MATCH(CA$1,'Team forecast'!$R$2:$BH$2,0))*$BX454-(1-INDEX('Team forecast'!$R$3:$BH$26,MATCH($B454,'Team forecast'!$B$3:$B$26,0),MATCH(CA$1,'Team forecast'!$R$2:$BH$2,0)))*(BY454+BX454+CH454)*0.01,-5000)</f>
        <v>-5000</v>
      </c>
      <c r="CB454" s="5">
        <f>MAX(INDEX('Team forecast'!$R$3:$BH$26,MATCH($B454,'Team forecast'!$B$3:$B$26,0),MATCH(CB$1,'Team forecast'!$R$2:$BH$2,0))*$BX454-(1-INDEX('Team forecast'!$R$3:$BH$26,MATCH($B454,'Team forecast'!$B$3:$B$26,0),MATCH(CB$1,'Team forecast'!$R$2:$BH$2,0)))*(BY454+BX454*2+CH454)*0.01,0)</f>
        <v>0</v>
      </c>
      <c r="CC454" s="5">
        <v>0</v>
      </c>
      <c r="CD454" s="5">
        <f>+AK454+BD454*Cockpit!$C$3+BW454*Cockpit!$C$3^2+BZ454*Cockpit!$C$3^3+CA454*Cockpit!$C$3^4+CB454*Cockpit!$C$3^5+CC454*Cockpit!$C$3^6</f>
        <v>9382.779657614803</v>
      </c>
      <c r="CE454" s="5"/>
      <c r="CF454" s="5"/>
      <c r="CG454" s="5">
        <v>0</v>
      </c>
      <c r="CH454" s="5">
        <f t="shared" si="487"/>
        <v>1995000</v>
      </c>
      <c r="CI454" s="5">
        <f t="shared" si="488"/>
        <v>1995000</v>
      </c>
      <c r="CJ454" s="1">
        <f t="shared" si="489"/>
        <v>5.0000000000000001E-3</v>
      </c>
      <c r="CK454" s="5">
        <f>RANK(CD454,$CD$2:$CD$622)+COUNTIF($CD$2:$CD454,$CD454)-1</f>
        <v>349</v>
      </c>
      <c r="CL454" s="5">
        <f>RANK(CJ454,$CJ$2:$CJ$622)+COUNTIF($CJ$2:$CJ454,$CJ454)-1</f>
        <v>335</v>
      </c>
    </row>
    <row r="455" spans="1:90" x14ac:dyDescent="0.3">
      <c r="A455" t="str">
        <f>Players!P456</f>
        <v>Nico Elvedi</v>
      </c>
      <c r="B455" t="str">
        <f>Players!G456</f>
        <v>Switzerland</v>
      </c>
      <c r="C455" t="str">
        <f>Players!AB456</f>
        <v>Defense</v>
      </c>
      <c r="D455" s="1"/>
      <c r="F455" t="str">
        <f>IFERROR(INDEX(Lookup!B:B,MATCH(INDEX(Players!C:C,MATCH(E455,Players!A:A,0)),Lookup!D:D,0)),"")</f>
        <v/>
      </c>
      <c r="G455">
        <f>IF(Players!AC456=0,10000000,Players!AC456)</f>
        <v>3014000</v>
      </c>
      <c r="H455" s="16">
        <f>INDEX('Team forecast'!$B$2:$AO$26,MATCH('Master data'!$B455,'Team forecast'!$B$2:$B$26,0),MATCH('Master data'!H$1,'Team forecast'!$B$2:$AO$2,0))</f>
        <v>0.66430787748130482</v>
      </c>
      <c r="I455" s="16">
        <f>INDEX('Team forecast'!$B$2:$AO$26,MATCH('Master data'!$B455,'Team forecast'!$B$2:$B$26,0),MATCH('Master data'!I$1,'Team forecast'!$B$2:$AO$2,0))</f>
        <v>1.6694298230620759</v>
      </c>
      <c r="J455" s="16">
        <f>INDEX('Team forecast'!$B$2:$AO$26,MATCH('Master data'!$B455,'Team forecast'!$B$2:$B$26,0),MATCH('Master data'!J$1,'Team forecast'!$B$2:$AO$2,0))</f>
        <v>0.18835443037974681</v>
      </c>
      <c r="K455" s="16">
        <f>INDEX('Team forecast'!$B$2:$AO$26,MATCH('Master data'!$B455,'Team forecast'!$B$2:$B$26,0),MATCH('Master data'!K$1,'Team forecast'!$B$2:$AO$2,0))</f>
        <v>1.8572551222540705</v>
      </c>
      <c r="L455" s="16">
        <f>INDEX('Team forecast'!$B$2:$AO$26,MATCH('Master data'!$B455,'Team forecast'!$B$2:$B$26,0),MATCH('Master data'!L$1,'Team forecast'!$B$2:$AO$2,0))</f>
        <v>4.7351100435942515</v>
      </c>
      <c r="M455">
        <f>IF(Players!BC456=1,95,0)</f>
        <v>95</v>
      </c>
      <c r="N455" s="2">
        <f>Players!BN456</f>
        <v>5.7106242741099662E-2</v>
      </c>
      <c r="O455" s="2">
        <f>Players!BO456</f>
        <v>1.7536034246279242E-2</v>
      </c>
      <c r="P455" s="2">
        <f>Players!BP456</f>
        <v>6.6809736878187476E-2</v>
      </c>
      <c r="Q455" s="2">
        <f>Players!BQ456</f>
        <v>8.7737485218762318E-2</v>
      </c>
      <c r="R455" s="2">
        <f>Players!BR456</f>
        <v>0</v>
      </c>
      <c r="S455" s="2">
        <f t="shared" si="448"/>
        <v>0.66430787748130482</v>
      </c>
      <c r="T455" s="2">
        <f t="shared" si="449"/>
        <v>1.6694298230620759</v>
      </c>
      <c r="U455" s="16">
        <f>INDEX('Team forecast'!$B$2:$AO$26,MATCH('Master data'!$B455,'Team forecast'!$B$2:$B$26,0),MATCH('Master data'!U$1,'Team forecast'!$B$2:$AO$2,0))</f>
        <v>0.1569620253164557</v>
      </c>
      <c r="V455" s="16">
        <f>INDEX('Team forecast'!$B$2:$AO$26,MATCH('Master data'!$B455,'Team forecast'!$B$2:$B$26,0),MATCH('Master data'!V$1,'Team forecast'!$B$2:$AO$2,0))</f>
        <v>0.23544303797468349</v>
      </c>
      <c r="W455" s="16">
        <f>INDEX('Team forecast'!$B$2:$AO$26,MATCH('Master data'!$B455,'Team forecast'!$B$2:$B$26,0),MATCH('Master data'!W$1,'Team forecast'!$B$2:$AO$2,0))</f>
        <v>0.60759493670886078</v>
      </c>
      <c r="X455" s="5">
        <f t="shared" si="450"/>
        <v>7000</v>
      </c>
      <c r="Y455" s="5">
        <f t="shared" si="451"/>
        <v>3924.0506329113923</v>
      </c>
      <c r="Z455" s="5">
        <f t="shared" si="452"/>
        <v>1177.2151898734176</v>
      </c>
      <c r="AA455" s="5">
        <f t="shared" si="453"/>
        <v>-9113.9240506329115</v>
      </c>
      <c r="AB455" s="5">
        <f t="shared" si="454"/>
        <v>5690.419035940814</v>
      </c>
      <c r="AC455" s="5">
        <f t="shared" si="455"/>
        <v>582.46628447926184</v>
      </c>
      <c r="AD455" s="5">
        <f t="shared" si="456"/>
        <v>1240.8272603346036</v>
      </c>
      <c r="AE455" s="5">
        <f t="shared" si="457"/>
        <v>9417.7215189873405</v>
      </c>
      <c r="AF455" s="5">
        <f t="shared" si="458"/>
        <v>0</v>
      </c>
      <c r="AG455" s="5">
        <f t="shared" si="459"/>
        <v>-1754.7497043752464</v>
      </c>
      <c r="AH455" s="5">
        <f t="shared" si="460"/>
        <v>0</v>
      </c>
      <c r="AI455" s="5">
        <f t="shared" si="461"/>
        <v>6643.0787748130479</v>
      </c>
      <c r="AJ455" s="5">
        <f t="shared" si="462"/>
        <v>-13355.438584496607</v>
      </c>
      <c r="AK455" s="5">
        <f>IFERROR(SUM(X455:AJ455),-5000)*((Cockpit!$C$3)^0)</f>
        <v>11451.666357835109</v>
      </c>
      <c r="AL455" s="16">
        <f>INDEX('Team forecast'!$B$2:$AO$26,MATCH('Master data'!$B455,'Team forecast'!$B$2:$B$26,0),MATCH('Master data'!AL$1,'Team forecast'!$B$2:$AO$2,0))</f>
        <v>1.4540238085600701</v>
      </c>
      <c r="AM455" s="16">
        <f>INDEX('Team forecast'!$B$2:$AO$26,MATCH('Master data'!$B455,'Team forecast'!$B$2:$B$26,0),MATCH('Master data'!AM$1,'Team forecast'!$B$2:$AO$2,0))</f>
        <v>1.1663417361082891</v>
      </c>
      <c r="AN455" s="16">
        <f>INDEX('Team forecast'!$B$2:$AO$26,MATCH('Master data'!$B455,'Team forecast'!$B$2:$B$26,0),MATCH('Master data'!AN$1,'Team forecast'!$B$2:$AO$2,0))</f>
        <v>0.31150442477876111</v>
      </c>
      <c r="AO455" s="16">
        <f>INDEX('Team forecast'!$B$2:$AO$26,MATCH('Master data'!$B455,'Team forecast'!$B$2:$B$26,0),MATCH('Master data'!AO$1,'Team forecast'!$B$2:$AO$2,0))</f>
        <v>4.0651229013968155</v>
      </c>
      <c r="AP455" s="16">
        <f>INDEX('Team forecast'!$B$2:$AO$26,MATCH('Master data'!$B455,'Team forecast'!$B$2:$B$26,0),MATCH('Master data'!AP$1,'Team forecast'!$B$2:$AO$2,0))</f>
        <v>3.3081692878707836</v>
      </c>
      <c r="AQ455" s="5">
        <f t="shared" si="463"/>
        <v>7000</v>
      </c>
      <c r="AR455" s="5">
        <f>INDEX('Team forecast'!$B$2:$AO$26,MATCH('Master data'!$B455,'Team forecast'!$B$2:$B$26,0),MATCH('Master data'!AR$1,'Team forecast'!$B$2:$AO$2,0))*IF(X455&gt;0,25000,0)</f>
        <v>10619.46902654867</v>
      </c>
      <c r="AS455" s="16">
        <f>INDEX('Team forecast'!$B$2:$AO$26,MATCH('Master data'!$B455,'Team forecast'!$B$2:$B$26,0),MATCH('Master data'!AS$1,'Team forecast'!$B$2:$AO$2,0))*IF(X455&gt;0,5000,0)</f>
        <v>1460.1769911504421</v>
      </c>
      <c r="AT455" s="16">
        <f>INDEX('Team forecast'!$B$2:$AO$26,MATCH('Master data'!$B455,'Team forecast'!$B$2:$B$26,0),MATCH('Master data'!AT$1,'Team forecast'!$B$2:$AO$2,0))*IF(X455&gt;0,-15000,0)</f>
        <v>-4247.787610619469</v>
      </c>
      <c r="AU455" s="5">
        <f t="shared" si="464"/>
        <v>12455.075484445439</v>
      </c>
      <c r="AV455" s="5">
        <f t="shared" si="465"/>
        <v>1274.8905650907379</v>
      </c>
      <c r="AW455" s="5">
        <f t="shared" si="466"/>
        <v>2715.8979141981531</v>
      </c>
      <c r="AX455" s="5">
        <f t="shared" si="467"/>
        <v>15575.221238938057</v>
      </c>
      <c r="AY455" s="5">
        <f t="shared" si="468"/>
        <v>0</v>
      </c>
      <c r="AZ455" s="5">
        <f t="shared" si="469"/>
        <v>-1754.7497043752464</v>
      </c>
      <c r="BA455" s="5">
        <f t="shared" si="470"/>
        <v>0</v>
      </c>
      <c r="BB455" s="5">
        <f t="shared" si="471"/>
        <v>14540.2380856007</v>
      </c>
      <c r="BC455" s="5">
        <f t="shared" si="472"/>
        <v>-9330.7338888663126</v>
      </c>
      <c r="BD455" s="5">
        <f t="shared" si="473"/>
        <v>50307.698102111171</v>
      </c>
      <c r="BE455" s="16">
        <f>INDEX('Team forecast'!$B$2:$AO$26,MATCH('Master data'!$B455,'Team forecast'!$B$2:$B$26,0),MATCH('Master data'!BE$1,'Team forecast'!$B$2:$AO$2,0))</f>
        <v>0</v>
      </c>
      <c r="BF455" s="16">
        <f>INDEX('Team forecast'!$B$2:$AO$26,MATCH('Master data'!$B455,'Team forecast'!$B$2:$B$26,0),MATCH('Master data'!BF$1,'Team forecast'!$B$2:$AO$2,0))</f>
        <v>0</v>
      </c>
      <c r="BG455" s="16">
        <f>INDEX('Team forecast'!$B$2:$AO$26,MATCH('Master data'!$B455,'Team forecast'!$B$2:$B$26,0),MATCH('Master data'!BG$1,'Team forecast'!$B$2:$AO$2,0))</f>
        <v>0</v>
      </c>
      <c r="BH455" s="16">
        <f>INDEX('Team forecast'!$B$2:$AO$26,MATCH('Master data'!$B455,'Team forecast'!$B$2:$B$26,0),MATCH('Master data'!BH$1,'Team forecast'!$B$2:$AO$2,0))</f>
        <v>0</v>
      </c>
      <c r="BI455" s="16">
        <f>INDEX('Team forecast'!$B$2:$AO$26,MATCH('Master data'!$B455,'Team forecast'!$B$2:$B$26,0),MATCH('Master data'!BI$1,'Team forecast'!$B$2:$AO$2,0))</f>
        <v>0</v>
      </c>
      <c r="BJ455" s="5">
        <f t="shared" si="474"/>
        <v>7000</v>
      </c>
      <c r="BK455" s="5">
        <f>INDEX('Team forecast'!$R$3:$BH$26,MATCH($B455,'Team forecast'!$B$3:$B$26,0),MATCH(BK$1,'Team forecast'!$R$2:$BH$2,0))*IF($X455&gt;0,25000,0)</f>
        <v>0</v>
      </c>
      <c r="BL455" s="5">
        <f>INDEX('Team forecast'!$R$3:$BH$26,MATCH($B455,'Team forecast'!$B$3:$B$26,0),MATCH(BL$1,'Team forecast'!$R$2:$BH$2,0))*IF($X455&gt;0,5000,0)</f>
        <v>0</v>
      </c>
      <c r="BM455" s="5">
        <f>INDEX('Team forecast'!$R$3:$BH$26,MATCH($B455,'Team forecast'!$B$3:$B$26,0),MATCH(BM$1,'Team forecast'!$R$2:$BH$2,0))*IF($X455&gt;0,-15000,0)</f>
        <v>0</v>
      </c>
      <c r="BN455" s="5">
        <f t="shared" si="475"/>
        <v>0</v>
      </c>
      <c r="BO455" s="5">
        <f t="shared" si="476"/>
        <v>0</v>
      </c>
      <c r="BP455" s="5">
        <f t="shared" si="477"/>
        <v>0</v>
      </c>
      <c r="BQ455" s="5">
        <f t="shared" si="478"/>
        <v>0</v>
      </c>
      <c r="BR455" s="5">
        <f t="shared" si="479"/>
        <v>0</v>
      </c>
      <c r="BS455" s="5">
        <f t="shared" si="480"/>
        <v>-1754.7497043752464</v>
      </c>
      <c r="BT455" s="5">
        <f t="shared" si="481"/>
        <v>0</v>
      </c>
      <c r="BU455" s="5">
        <f t="shared" si="482"/>
        <v>0</v>
      </c>
      <c r="BV455" s="5">
        <f t="shared" si="483"/>
        <v>0</v>
      </c>
      <c r="BW455" s="5">
        <f t="shared" si="484"/>
        <v>0</v>
      </c>
      <c r="BX455" s="5">
        <f t="shared" si="485"/>
        <v>30879.682229973139</v>
      </c>
      <c r="BY455" s="5">
        <f t="shared" si="486"/>
        <v>92639.046689919414</v>
      </c>
      <c r="BZ455" s="5">
        <f>MAX(INDEX('Team forecast'!$R$3:$BH$26,MATCH($B455,'Team forecast'!$B$3:$B$26,0),MATCH(BZ$1,'Team forecast'!$R$2:$BH$2,0))*($BX455)-(1-INDEX('Team forecast'!$R$3:$BH$26,MATCH($B455,'Team forecast'!$B$3:$B$26,0),MATCH(BZ$1,'Team forecast'!$R$2:$BH$2,0)))*(BY455+CH455)*0.01,-5000)</f>
        <v>5806.2718526676708</v>
      </c>
      <c r="CA455" s="5">
        <f>MAX(INDEX('Team forecast'!$R$3:$BH$26,MATCH($B455,'Team forecast'!$B$3:$B$26,0),MATCH(CA$1,'Team forecast'!$R$2:$BH$2,0))*$BX455-(1-INDEX('Team forecast'!$R$3:$BH$26,MATCH($B455,'Team forecast'!$B$3:$B$26,0),MATCH(CA$1,'Team forecast'!$R$2:$BH$2,0)))*(BY455+BX455+CH455)*0.01,-5000)</f>
        <v>-5000</v>
      </c>
      <c r="CB455" s="5">
        <f>MAX(INDEX('Team forecast'!$R$3:$BH$26,MATCH($B455,'Team forecast'!$B$3:$B$26,0),MATCH(CB$1,'Team forecast'!$R$2:$BH$2,0))*$BX455-(1-INDEX('Team forecast'!$R$3:$BH$26,MATCH($B455,'Team forecast'!$B$3:$B$26,0),MATCH(CB$1,'Team forecast'!$R$2:$BH$2,0)))*(BY455+BX455*2+CH455)*0.01,0)</f>
        <v>0</v>
      </c>
      <c r="CC455" s="5">
        <v>0</v>
      </c>
      <c r="CD455" s="5">
        <f>+AK455+BD455*Cockpit!$C$3+BW455*Cockpit!$C$3^2+BZ455*Cockpit!$C$3^3+CA455*Cockpit!$C$3^4+CB455*Cockpit!$C$3^5+CC455*Cockpit!$C$3^6</f>
        <v>45722.854283489767</v>
      </c>
      <c r="CE455" s="5"/>
      <c r="CF455" s="5"/>
      <c r="CG455" s="5">
        <v>0</v>
      </c>
      <c r="CH455" s="5">
        <f t="shared" si="487"/>
        <v>3014000</v>
      </c>
      <c r="CI455" s="5">
        <f t="shared" si="488"/>
        <v>3014000</v>
      </c>
      <c r="CJ455" s="1">
        <f t="shared" si="489"/>
        <v>1.4999999999999999E-2</v>
      </c>
      <c r="CK455" s="5">
        <f>RANK(CD455,$CD$2:$CD$622)+COUNTIF($CD$2:$CD455,$CD455)-1</f>
        <v>184</v>
      </c>
      <c r="CL455" s="5">
        <f>RANK(CJ455,$CJ$2:$CJ$622)+COUNTIF($CJ$2:$CJ455,$CJ455)-1</f>
        <v>169</v>
      </c>
    </row>
    <row r="456" spans="1:90" x14ac:dyDescent="0.3">
      <c r="A456" t="str">
        <f>Players!P457</f>
        <v>Loris Benito</v>
      </c>
      <c r="B456" t="str">
        <f>Players!G457</f>
        <v>Switzerland</v>
      </c>
      <c r="C456" t="str">
        <f>Players!AB457</f>
        <v>Defense</v>
      </c>
      <c r="D456" s="1"/>
      <c r="F456" t="str">
        <f>IFERROR(INDEX(Lookup!B:B,MATCH(INDEX(Players!C:C,MATCH(E456,Players!A:A,0)),Lookup!D:D,0)),"")</f>
        <v/>
      </c>
      <c r="G456">
        <f>IF(Players!AC457=0,10000000,Players!AC457)</f>
        <v>2995000</v>
      </c>
      <c r="H456" s="16">
        <f>INDEX('Team forecast'!$B$2:$AO$26,MATCH('Master data'!$B456,'Team forecast'!$B$2:$B$26,0),MATCH('Master data'!H$1,'Team forecast'!$B$2:$AO$2,0))</f>
        <v>0.66430787748130482</v>
      </c>
      <c r="I456" s="16">
        <f>INDEX('Team forecast'!$B$2:$AO$26,MATCH('Master data'!$B456,'Team forecast'!$B$2:$B$26,0),MATCH('Master data'!I$1,'Team forecast'!$B$2:$AO$2,0))</f>
        <v>1.6694298230620759</v>
      </c>
      <c r="J456" s="16">
        <f>INDEX('Team forecast'!$B$2:$AO$26,MATCH('Master data'!$B456,'Team forecast'!$B$2:$B$26,0),MATCH('Master data'!J$1,'Team forecast'!$B$2:$AO$2,0))</f>
        <v>0.18835443037974681</v>
      </c>
      <c r="K456" s="16">
        <f>INDEX('Team forecast'!$B$2:$AO$26,MATCH('Master data'!$B456,'Team forecast'!$B$2:$B$26,0),MATCH('Master data'!K$1,'Team forecast'!$B$2:$AO$2,0))</f>
        <v>1.8572551222540705</v>
      </c>
      <c r="L456" s="16">
        <f>INDEX('Team forecast'!$B$2:$AO$26,MATCH('Master data'!$B456,'Team forecast'!$B$2:$B$26,0),MATCH('Master data'!L$1,'Team forecast'!$B$2:$AO$2,0))</f>
        <v>4.7351100435942515</v>
      </c>
      <c r="M456">
        <f>IF(Players!BC457=1,95,0)</f>
        <v>0</v>
      </c>
      <c r="N456" s="2">
        <f>Players!BN457</f>
        <v>0</v>
      </c>
      <c r="O456" s="2">
        <f>Players!BO457</f>
        <v>0</v>
      </c>
      <c r="P456" s="2">
        <f>Players!BP457</f>
        <v>0</v>
      </c>
      <c r="Q456" s="2">
        <f>Players!BQ457</f>
        <v>0.11873350923482849</v>
      </c>
      <c r="R456" s="2">
        <f>Players!BR457</f>
        <v>3.3923859781379573E-2</v>
      </c>
      <c r="S456" s="2">
        <f t="shared" si="448"/>
        <v>0.66430787748130482</v>
      </c>
      <c r="T456" s="2">
        <f t="shared" si="449"/>
        <v>1.6694298230620759</v>
      </c>
      <c r="U456" s="16">
        <f>INDEX('Team forecast'!$B$2:$AO$26,MATCH('Master data'!$B456,'Team forecast'!$B$2:$B$26,0),MATCH('Master data'!U$1,'Team forecast'!$B$2:$AO$2,0))</f>
        <v>0.1569620253164557</v>
      </c>
      <c r="V456" s="16">
        <f>INDEX('Team forecast'!$B$2:$AO$26,MATCH('Master data'!$B456,'Team forecast'!$B$2:$B$26,0),MATCH('Master data'!V$1,'Team forecast'!$B$2:$AO$2,0))</f>
        <v>0.23544303797468349</v>
      </c>
      <c r="W456" s="16">
        <f>INDEX('Team forecast'!$B$2:$AO$26,MATCH('Master data'!$B456,'Team forecast'!$B$2:$B$26,0),MATCH('Master data'!W$1,'Team forecast'!$B$2:$AO$2,0))</f>
        <v>0.60759493670886078</v>
      </c>
      <c r="X456" s="5">
        <f t="shared" si="450"/>
        <v>-5000</v>
      </c>
      <c r="Y456" s="5">
        <f t="shared" si="451"/>
        <v>0</v>
      </c>
      <c r="Z456" s="5">
        <f t="shared" si="452"/>
        <v>0</v>
      </c>
      <c r="AA456" s="5">
        <f t="shared" si="453"/>
        <v>0</v>
      </c>
      <c r="AB456" s="5">
        <f t="shared" si="454"/>
        <v>0</v>
      </c>
      <c r="AC456" s="5">
        <f t="shared" si="455"/>
        <v>0</v>
      </c>
      <c r="AD456" s="5">
        <f t="shared" si="456"/>
        <v>0</v>
      </c>
      <c r="AE456" s="5">
        <f t="shared" si="457"/>
        <v>9417.7215189873405</v>
      </c>
      <c r="AF456" s="5">
        <f t="shared" si="458"/>
        <v>0</v>
      </c>
      <c r="AG456" s="5">
        <f t="shared" si="459"/>
        <v>0</v>
      </c>
      <c r="AH456" s="5">
        <f t="shared" si="460"/>
        <v>0</v>
      </c>
      <c r="AI456" s="5">
        <f t="shared" si="461"/>
        <v>0</v>
      </c>
      <c r="AJ456" s="5">
        <f t="shared" si="462"/>
        <v>0</v>
      </c>
      <c r="AK456" s="5">
        <f>IFERROR(SUM(X456:AJ456),-5000)*((Cockpit!$C$3)^0)</f>
        <v>4417.7215189873405</v>
      </c>
      <c r="AL456" s="16">
        <f>INDEX('Team forecast'!$B$2:$AO$26,MATCH('Master data'!$B456,'Team forecast'!$B$2:$B$26,0),MATCH('Master data'!AL$1,'Team forecast'!$B$2:$AO$2,0))</f>
        <v>1.4540238085600701</v>
      </c>
      <c r="AM456" s="16">
        <f>INDEX('Team forecast'!$B$2:$AO$26,MATCH('Master data'!$B456,'Team forecast'!$B$2:$B$26,0),MATCH('Master data'!AM$1,'Team forecast'!$B$2:$AO$2,0))</f>
        <v>1.1663417361082891</v>
      </c>
      <c r="AN456" s="16">
        <f>INDEX('Team forecast'!$B$2:$AO$26,MATCH('Master data'!$B456,'Team forecast'!$B$2:$B$26,0),MATCH('Master data'!AN$1,'Team forecast'!$B$2:$AO$2,0))</f>
        <v>0.31150442477876111</v>
      </c>
      <c r="AO456" s="16">
        <f>INDEX('Team forecast'!$B$2:$AO$26,MATCH('Master data'!$B456,'Team forecast'!$B$2:$B$26,0),MATCH('Master data'!AO$1,'Team forecast'!$B$2:$AO$2,0))</f>
        <v>4.0651229013968155</v>
      </c>
      <c r="AP456" s="16">
        <f>INDEX('Team forecast'!$B$2:$AO$26,MATCH('Master data'!$B456,'Team forecast'!$B$2:$B$26,0),MATCH('Master data'!AP$1,'Team forecast'!$B$2:$AO$2,0))</f>
        <v>3.3081692878707836</v>
      </c>
      <c r="AQ456" s="5">
        <f t="shared" si="463"/>
        <v>-5000</v>
      </c>
      <c r="AR456" s="5">
        <f>INDEX('Team forecast'!$B$2:$AO$26,MATCH('Master data'!$B456,'Team forecast'!$B$2:$B$26,0),MATCH('Master data'!AR$1,'Team forecast'!$B$2:$AO$2,0))*IF(X456&gt;0,25000,0)</f>
        <v>0</v>
      </c>
      <c r="AS456" s="16">
        <f>INDEX('Team forecast'!$B$2:$AO$26,MATCH('Master data'!$B456,'Team forecast'!$B$2:$B$26,0),MATCH('Master data'!AS$1,'Team forecast'!$B$2:$AO$2,0))*IF(X456&gt;0,5000,0)</f>
        <v>0</v>
      </c>
      <c r="AT456" s="16">
        <f>INDEX('Team forecast'!$B$2:$AO$26,MATCH('Master data'!$B456,'Team forecast'!$B$2:$B$26,0),MATCH('Master data'!AT$1,'Team forecast'!$B$2:$AO$2,0))*IF(X456&gt;0,-15000,0)</f>
        <v>0</v>
      </c>
      <c r="AU456" s="5">
        <f t="shared" si="464"/>
        <v>0</v>
      </c>
      <c r="AV456" s="5">
        <f t="shared" si="465"/>
        <v>0</v>
      </c>
      <c r="AW456" s="5">
        <f t="shared" si="466"/>
        <v>0</v>
      </c>
      <c r="AX456" s="5">
        <f t="shared" si="467"/>
        <v>15575.221238938057</v>
      </c>
      <c r="AY456" s="5">
        <f t="shared" si="468"/>
        <v>0</v>
      </c>
      <c r="AZ456" s="5">
        <f t="shared" si="469"/>
        <v>0</v>
      </c>
      <c r="BA456" s="5">
        <f t="shared" si="470"/>
        <v>0</v>
      </c>
      <c r="BB456" s="5">
        <f t="shared" si="471"/>
        <v>0</v>
      </c>
      <c r="BC456" s="5">
        <f t="shared" si="472"/>
        <v>0</v>
      </c>
      <c r="BD456" s="5">
        <f t="shared" si="473"/>
        <v>10575.221238938057</v>
      </c>
      <c r="BE456" s="16">
        <f>INDEX('Team forecast'!$B$2:$AO$26,MATCH('Master data'!$B456,'Team forecast'!$B$2:$B$26,0),MATCH('Master data'!BE$1,'Team forecast'!$B$2:$AO$2,0))</f>
        <v>0</v>
      </c>
      <c r="BF456" s="16">
        <f>INDEX('Team forecast'!$B$2:$AO$26,MATCH('Master data'!$B456,'Team forecast'!$B$2:$B$26,0),MATCH('Master data'!BF$1,'Team forecast'!$B$2:$AO$2,0))</f>
        <v>0</v>
      </c>
      <c r="BG456" s="16">
        <f>INDEX('Team forecast'!$B$2:$AO$26,MATCH('Master data'!$B456,'Team forecast'!$B$2:$B$26,0),MATCH('Master data'!BG$1,'Team forecast'!$B$2:$AO$2,0))</f>
        <v>0</v>
      </c>
      <c r="BH456" s="16">
        <f>INDEX('Team forecast'!$B$2:$AO$26,MATCH('Master data'!$B456,'Team forecast'!$B$2:$B$26,0),MATCH('Master data'!BH$1,'Team forecast'!$B$2:$AO$2,0))</f>
        <v>0</v>
      </c>
      <c r="BI456" s="16">
        <f>INDEX('Team forecast'!$B$2:$AO$26,MATCH('Master data'!$B456,'Team forecast'!$B$2:$B$26,0),MATCH('Master data'!BI$1,'Team forecast'!$B$2:$AO$2,0))</f>
        <v>0</v>
      </c>
      <c r="BJ456" s="5">
        <f t="shared" si="474"/>
        <v>-5000</v>
      </c>
      <c r="BK456" s="5">
        <f>INDEX('Team forecast'!$R$3:$BH$26,MATCH($B456,'Team forecast'!$B$3:$B$26,0),MATCH(BK$1,'Team forecast'!$R$2:$BH$2,0))*IF($X456&gt;0,25000,0)</f>
        <v>0</v>
      </c>
      <c r="BL456" s="5">
        <f>INDEX('Team forecast'!$R$3:$BH$26,MATCH($B456,'Team forecast'!$B$3:$B$26,0),MATCH(BL$1,'Team forecast'!$R$2:$BH$2,0))*IF($X456&gt;0,5000,0)</f>
        <v>0</v>
      </c>
      <c r="BM456" s="5">
        <f>INDEX('Team forecast'!$R$3:$BH$26,MATCH($B456,'Team forecast'!$B$3:$B$26,0),MATCH(BM$1,'Team forecast'!$R$2:$BH$2,0))*IF($X456&gt;0,-15000,0)</f>
        <v>0</v>
      </c>
      <c r="BN456" s="5">
        <f t="shared" si="475"/>
        <v>0</v>
      </c>
      <c r="BO456" s="5">
        <f t="shared" si="476"/>
        <v>0</v>
      </c>
      <c r="BP456" s="5">
        <f t="shared" si="477"/>
        <v>0</v>
      </c>
      <c r="BQ456" s="5">
        <f t="shared" si="478"/>
        <v>0</v>
      </c>
      <c r="BR456" s="5">
        <f t="shared" si="479"/>
        <v>0</v>
      </c>
      <c r="BS456" s="5">
        <f t="shared" si="480"/>
        <v>0</v>
      </c>
      <c r="BT456" s="5">
        <f t="shared" si="481"/>
        <v>0</v>
      </c>
      <c r="BU456" s="5">
        <f t="shared" si="482"/>
        <v>0</v>
      </c>
      <c r="BV456" s="5">
        <f t="shared" si="483"/>
        <v>0</v>
      </c>
      <c r="BW456" s="5">
        <f t="shared" si="484"/>
        <v>0</v>
      </c>
      <c r="BX456" s="5">
        <f t="shared" si="485"/>
        <v>7496.4713789626985</v>
      </c>
      <c r="BY456" s="5">
        <f t="shared" si="486"/>
        <v>22489.414136888096</v>
      </c>
      <c r="BZ456" s="5">
        <f>MAX(INDEX('Team forecast'!$R$3:$BH$26,MATCH($B456,'Team forecast'!$B$3:$B$26,0),MATCH(BZ$1,'Team forecast'!$R$2:$BH$2,0))*($BX456)-(1-INDEX('Team forecast'!$R$3:$BH$26,MATCH($B456,'Team forecast'!$B$3:$B$26,0),MATCH(BZ$1,'Team forecast'!$R$2:$BH$2,0)))*(BY456+CH456)*0.01,-5000)</f>
        <v>-5000</v>
      </c>
      <c r="CA456" s="5">
        <f>MAX(INDEX('Team forecast'!$R$3:$BH$26,MATCH($B456,'Team forecast'!$B$3:$B$26,0),MATCH(CA$1,'Team forecast'!$R$2:$BH$2,0))*$BX456-(1-INDEX('Team forecast'!$R$3:$BH$26,MATCH($B456,'Team forecast'!$B$3:$B$26,0),MATCH(CA$1,'Team forecast'!$R$2:$BH$2,0)))*(BY456+BX456+CH456)*0.01,-5000)</f>
        <v>-5000</v>
      </c>
      <c r="CB456" s="5">
        <f>MAX(INDEX('Team forecast'!$R$3:$BH$26,MATCH($B456,'Team forecast'!$B$3:$B$26,0),MATCH(CB$1,'Team forecast'!$R$2:$BH$2,0))*$BX456-(1-INDEX('Team forecast'!$R$3:$BH$26,MATCH($B456,'Team forecast'!$B$3:$B$26,0),MATCH(CB$1,'Team forecast'!$R$2:$BH$2,0)))*(BY456+BX456*2+CH456)*0.01,0)</f>
        <v>0</v>
      </c>
      <c r="CC456" s="5">
        <v>0</v>
      </c>
      <c r="CD456" s="5">
        <f>+AK456+BD456*Cockpit!$C$3+BW456*Cockpit!$C$3^2+BZ456*Cockpit!$C$3^3+CA456*Cockpit!$C$3^4+CB456*Cockpit!$C$3^5+CC456*Cockpit!$C$3^6</f>
        <v>8998.7332091435746</v>
      </c>
      <c r="CE456" s="5"/>
      <c r="CF456" s="5"/>
      <c r="CG456" s="5">
        <v>0</v>
      </c>
      <c r="CH456" s="5">
        <f t="shared" si="487"/>
        <v>2995000</v>
      </c>
      <c r="CI456" s="5">
        <f t="shared" si="488"/>
        <v>2995000</v>
      </c>
      <c r="CJ456" s="1">
        <f t="shared" si="489"/>
        <v>3.0000000000000001E-3</v>
      </c>
      <c r="CK456" s="5">
        <f>RANK(CD456,$CD$2:$CD$622)+COUNTIF($CD$2:$CD456,$CD456)-1</f>
        <v>352</v>
      </c>
      <c r="CL456" s="5">
        <f>RANK(CJ456,$CJ$2:$CJ$622)+COUNTIF($CJ$2:$CJ456,$CJ456)-1</f>
        <v>357</v>
      </c>
    </row>
    <row r="457" spans="1:90" x14ac:dyDescent="0.3">
      <c r="A457" t="str">
        <f>Players!P458</f>
        <v>Christian Fassnacht</v>
      </c>
      <c r="B457" t="str">
        <f>Players!G458</f>
        <v>Switzerland</v>
      </c>
      <c r="C457" t="str">
        <f>Players!AB458</f>
        <v>Midfield</v>
      </c>
      <c r="D457" s="1"/>
      <c r="F457" t="str">
        <f>IFERROR(INDEX(Lookup!B:B,MATCH(INDEX(Players!C:C,MATCH(E457,Players!A:A,0)),Lookup!D:D,0)),"")</f>
        <v/>
      </c>
      <c r="G457">
        <f>IF(Players!AC458=0,10000000,Players!AC458)</f>
        <v>2495000</v>
      </c>
      <c r="H457" s="16">
        <f>INDEX('Team forecast'!$B$2:$AO$26,MATCH('Master data'!$B457,'Team forecast'!$B$2:$B$26,0),MATCH('Master data'!H$1,'Team forecast'!$B$2:$AO$2,0))</f>
        <v>0.66430787748130482</v>
      </c>
      <c r="I457" s="16">
        <f>INDEX('Team forecast'!$B$2:$AO$26,MATCH('Master data'!$B457,'Team forecast'!$B$2:$B$26,0),MATCH('Master data'!I$1,'Team forecast'!$B$2:$AO$2,0))</f>
        <v>1.6694298230620759</v>
      </c>
      <c r="J457" s="16">
        <f>INDEX('Team forecast'!$B$2:$AO$26,MATCH('Master data'!$B457,'Team forecast'!$B$2:$B$26,0),MATCH('Master data'!J$1,'Team forecast'!$B$2:$AO$2,0))</f>
        <v>0.18835443037974681</v>
      </c>
      <c r="K457" s="16">
        <f>INDEX('Team forecast'!$B$2:$AO$26,MATCH('Master data'!$B457,'Team forecast'!$B$2:$B$26,0),MATCH('Master data'!K$1,'Team forecast'!$B$2:$AO$2,0))</f>
        <v>1.8572551222540705</v>
      </c>
      <c r="L457" s="16">
        <f>INDEX('Team forecast'!$B$2:$AO$26,MATCH('Master data'!$B457,'Team forecast'!$B$2:$B$26,0),MATCH('Master data'!L$1,'Team forecast'!$B$2:$AO$2,0))</f>
        <v>4.7351100435942515</v>
      </c>
      <c r="M457">
        <f>IF(Players!BC458=1,95,0)</f>
        <v>0</v>
      </c>
      <c r="N457" s="2">
        <f>Players!BN458</f>
        <v>0</v>
      </c>
      <c r="O457" s="2">
        <f>Players!BO458</f>
        <v>0</v>
      </c>
      <c r="P457" s="2">
        <f>Players!BP458</f>
        <v>0</v>
      </c>
      <c r="Q457" s="2">
        <f>Players!BQ458</f>
        <v>0.375</v>
      </c>
      <c r="R457" s="2">
        <f>Players!BR458</f>
        <v>0</v>
      </c>
      <c r="S457" s="2">
        <f t="shared" si="448"/>
        <v>0.66430787748130482</v>
      </c>
      <c r="T457" s="2">
        <f t="shared" si="449"/>
        <v>1.6694298230620759</v>
      </c>
      <c r="U457" s="16">
        <f>INDEX('Team forecast'!$B$2:$AO$26,MATCH('Master data'!$B457,'Team forecast'!$B$2:$B$26,0),MATCH('Master data'!U$1,'Team forecast'!$B$2:$AO$2,0))</f>
        <v>0.1569620253164557</v>
      </c>
      <c r="V457" s="16">
        <f>INDEX('Team forecast'!$B$2:$AO$26,MATCH('Master data'!$B457,'Team forecast'!$B$2:$B$26,0),MATCH('Master data'!V$1,'Team forecast'!$B$2:$AO$2,0))</f>
        <v>0.23544303797468349</v>
      </c>
      <c r="W457" s="16">
        <f>INDEX('Team forecast'!$B$2:$AO$26,MATCH('Master data'!$B457,'Team forecast'!$B$2:$B$26,0),MATCH('Master data'!W$1,'Team forecast'!$B$2:$AO$2,0))</f>
        <v>0.60759493670886078</v>
      </c>
      <c r="X457" s="5">
        <f t="shared" si="450"/>
        <v>-5000</v>
      </c>
      <c r="Y457" s="5">
        <f t="shared" si="451"/>
        <v>0</v>
      </c>
      <c r="Z457" s="5">
        <f t="shared" si="452"/>
        <v>0</v>
      </c>
      <c r="AA457" s="5">
        <f t="shared" si="453"/>
        <v>0</v>
      </c>
      <c r="AB457" s="5">
        <f t="shared" si="454"/>
        <v>0</v>
      </c>
      <c r="AC457" s="5">
        <f t="shared" si="455"/>
        <v>0</v>
      </c>
      <c r="AD457" s="5">
        <f t="shared" si="456"/>
        <v>0</v>
      </c>
      <c r="AE457" s="5">
        <f t="shared" si="457"/>
        <v>0</v>
      </c>
      <c r="AF457" s="5">
        <f t="shared" si="458"/>
        <v>0</v>
      </c>
      <c r="AG457" s="5">
        <f t="shared" si="459"/>
        <v>0</v>
      </c>
      <c r="AH457" s="5">
        <f t="shared" si="460"/>
        <v>0</v>
      </c>
      <c r="AI457" s="5">
        <f t="shared" si="461"/>
        <v>0</v>
      </c>
      <c r="AJ457" s="5">
        <f t="shared" si="462"/>
        <v>0</v>
      </c>
      <c r="AK457" s="5">
        <f>IFERROR(SUM(X457:AJ457),-5000)*((Cockpit!$C$3)^0)</f>
        <v>-5000</v>
      </c>
      <c r="AL457" s="16">
        <f>INDEX('Team forecast'!$B$2:$AO$26,MATCH('Master data'!$B457,'Team forecast'!$B$2:$B$26,0),MATCH('Master data'!AL$1,'Team forecast'!$B$2:$AO$2,0))</f>
        <v>1.4540238085600701</v>
      </c>
      <c r="AM457" s="16">
        <f>INDEX('Team forecast'!$B$2:$AO$26,MATCH('Master data'!$B457,'Team forecast'!$B$2:$B$26,0),MATCH('Master data'!AM$1,'Team forecast'!$B$2:$AO$2,0))</f>
        <v>1.1663417361082891</v>
      </c>
      <c r="AN457" s="16">
        <f>INDEX('Team forecast'!$B$2:$AO$26,MATCH('Master data'!$B457,'Team forecast'!$B$2:$B$26,0),MATCH('Master data'!AN$1,'Team forecast'!$B$2:$AO$2,0))</f>
        <v>0.31150442477876111</v>
      </c>
      <c r="AO457" s="16">
        <f>INDEX('Team forecast'!$B$2:$AO$26,MATCH('Master data'!$B457,'Team forecast'!$B$2:$B$26,0),MATCH('Master data'!AO$1,'Team forecast'!$B$2:$AO$2,0))</f>
        <v>4.0651229013968155</v>
      </c>
      <c r="AP457" s="16">
        <f>INDEX('Team forecast'!$B$2:$AO$26,MATCH('Master data'!$B457,'Team forecast'!$B$2:$B$26,0),MATCH('Master data'!AP$1,'Team forecast'!$B$2:$AO$2,0))</f>
        <v>3.3081692878707836</v>
      </c>
      <c r="AQ457" s="5">
        <f t="shared" si="463"/>
        <v>-5000</v>
      </c>
      <c r="AR457" s="5">
        <f>INDEX('Team forecast'!$B$2:$AO$26,MATCH('Master data'!$B457,'Team forecast'!$B$2:$B$26,0),MATCH('Master data'!AR$1,'Team forecast'!$B$2:$AO$2,0))*IF(X457&gt;0,25000,0)</f>
        <v>0</v>
      </c>
      <c r="AS457" s="16">
        <f>INDEX('Team forecast'!$B$2:$AO$26,MATCH('Master data'!$B457,'Team forecast'!$B$2:$B$26,0),MATCH('Master data'!AS$1,'Team forecast'!$B$2:$AO$2,0))*IF(X457&gt;0,5000,0)</f>
        <v>0</v>
      </c>
      <c r="AT457" s="16">
        <f>INDEX('Team forecast'!$B$2:$AO$26,MATCH('Master data'!$B457,'Team forecast'!$B$2:$B$26,0),MATCH('Master data'!AT$1,'Team forecast'!$B$2:$AO$2,0))*IF(X457&gt;0,-15000,0)</f>
        <v>0</v>
      </c>
      <c r="AU457" s="5">
        <f t="shared" si="464"/>
        <v>0</v>
      </c>
      <c r="AV457" s="5">
        <f t="shared" si="465"/>
        <v>0</v>
      </c>
      <c r="AW457" s="5">
        <f t="shared" si="466"/>
        <v>0</v>
      </c>
      <c r="AX457" s="5">
        <f t="shared" si="467"/>
        <v>0</v>
      </c>
      <c r="AY457" s="5">
        <f t="shared" si="468"/>
        <v>0</v>
      </c>
      <c r="AZ457" s="5">
        <f t="shared" si="469"/>
        <v>0</v>
      </c>
      <c r="BA457" s="5">
        <f t="shared" si="470"/>
        <v>0</v>
      </c>
      <c r="BB457" s="5">
        <f t="shared" si="471"/>
        <v>0</v>
      </c>
      <c r="BC457" s="5">
        <f t="shared" si="472"/>
        <v>0</v>
      </c>
      <c r="BD457" s="5">
        <f t="shared" si="473"/>
        <v>-5000</v>
      </c>
      <c r="BE457" s="16">
        <f>INDEX('Team forecast'!$B$2:$AO$26,MATCH('Master data'!$B457,'Team forecast'!$B$2:$B$26,0),MATCH('Master data'!BE$1,'Team forecast'!$B$2:$AO$2,0))</f>
        <v>0</v>
      </c>
      <c r="BF457" s="16">
        <f>INDEX('Team forecast'!$B$2:$AO$26,MATCH('Master data'!$B457,'Team forecast'!$B$2:$B$26,0),MATCH('Master data'!BF$1,'Team forecast'!$B$2:$AO$2,0))</f>
        <v>0</v>
      </c>
      <c r="BG457" s="16">
        <f>INDEX('Team forecast'!$B$2:$AO$26,MATCH('Master data'!$B457,'Team forecast'!$B$2:$B$26,0),MATCH('Master data'!BG$1,'Team forecast'!$B$2:$AO$2,0))</f>
        <v>0</v>
      </c>
      <c r="BH457" s="16">
        <f>INDEX('Team forecast'!$B$2:$AO$26,MATCH('Master data'!$B457,'Team forecast'!$B$2:$B$26,0),MATCH('Master data'!BH$1,'Team forecast'!$B$2:$AO$2,0))</f>
        <v>0</v>
      </c>
      <c r="BI457" s="16">
        <f>INDEX('Team forecast'!$B$2:$AO$26,MATCH('Master data'!$B457,'Team forecast'!$B$2:$B$26,0),MATCH('Master data'!BI$1,'Team forecast'!$B$2:$AO$2,0))</f>
        <v>0</v>
      </c>
      <c r="BJ457" s="5">
        <f t="shared" si="474"/>
        <v>-5000</v>
      </c>
      <c r="BK457" s="5">
        <f>INDEX('Team forecast'!$R$3:$BH$26,MATCH($B457,'Team forecast'!$B$3:$B$26,0),MATCH(BK$1,'Team forecast'!$R$2:$BH$2,0))*IF($X457&gt;0,25000,0)</f>
        <v>0</v>
      </c>
      <c r="BL457" s="5">
        <f>INDEX('Team forecast'!$R$3:$BH$26,MATCH($B457,'Team forecast'!$B$3:$B$26,0),MATCH(BL$1,'Team forecast'!$R$2:$BH$2,0))*IF($X457&gt;0,5000,0)</f>
        <v>0</v>
      </c>
      <c r="BM457" s="5">
        <f>INDEX('Team forecast'!$R$3:$BH$26,MATCH($B457,'Team forecast'!$B$3:$B$26,0),MATCH(BM$1,'Team forecast'!$R$2:$BH$2,0))*IF($X457&gt;0,-15000,0)</f>
        <v>0</v>
      </c>
      <c r="BN457" s="5">
        <f t="shared" si="475"/>
        <v>0</v>
      </c>
      <c r="BO457" s="5">
        <f t="shared" si="476"/>
        <v>0</v>
      </c>
      <c r="BP457" s="5">
        <f t="shared" si="477"/>
        <v>0</v>
      </c>
      <c r="BQ457" s="5">
        <f t="shared" si="478"/>
        <v>0</v>
      </c>
      <c r="BR457" s="5">
        <f t="shared" si="479"/>
        <v>0</v>
      </c>
      <c r="BS457" s="5">
        <f t="shared" si="480"/>
        <v>0</v>
      </c>
      <c r="BT457" s="5">
        <f t="shared" si="481"/>
        <v>0</v>
      </c>
      <c r="BU457" s="5">
        <f t="shared" si="482"/>
        <v>0</v>
      </c>
      <c r="BV457" s="5">
        <f t="shared" si="483"/>
        <v>0</v>
      </c>
      <c r="BW457" s="5">
        <f t="shared" si="484"/>
        <v>0</v>
      </c>
      <c r="BX457" s="5">
        <f t="shared" si="485"/>
        <v>-5000</v>
      </c>
      <c r="BY457" s="5">
        <f t="shared" si="486"/>
        <v>-15000</v>
      </c>
      <c r="BZ457" s="5">
        <f>MAX(INDEX('Team forecast'!$R$3:$BH$26,MATCH($B457,'Team forecast'!$B$3:$B$26,0),MATCH(BZ$1,'Team forecast'!$R$2:$BH$2,0))*($BX457)-(1-INDEX('Team forecast'!$R$3:$BH$26,MATCH($B457,'Team forecast'!$B$3:$B$26,0),MATCH(BZ$1,'Team forecast'!$R$2:$BH$2,0)))*(BY457+CH457)*0.01,-5000)</f>
        <v>-5000</v>
      </c>
      <c r="CA457" s="5">
        <f>MAX(INDEX('Team forecast'!$R$3:$BH$26,MATCH($B457,'Team forecast'!$B$3:$B$26,0),MATCH(CA$1,'Team forecast'!$R$2:$BH$2,0))*$BX457-(1-INDEX('Team forecast'!$R$3:$BH$26,MATCH($B457,'Team forecast'!$B$3:$B$26,0),MATCH(CA$1,'Team forecast'!$R$2:$BH$2,0)))*(BY457+BX457+CH457)*0.01,-5000)</f>
        <v>-5000</v>
      </c>
      <c r="CB457" s="5">
        <f>MAX(INDEX('Team forecast'!$R$3:$BH$26,MATCH($B457,'Team forecast'!$B$3:$B$26,0),MATCH(CB$1,'Team forecast'!$R$2:$BH$2,0))*$BX457-(1-INDEX('Team forecast'!$R$3:$BH$26,MATCH($B457,'Team forecast'!$B$3:$B$26,0),MATCH(CB$1,'Team forecast'!$R$2:$BH$2,0)))*(BY457+BX457*2+CH457)*0.01,0)</f>
        <v>0</v>
      </c>
      <c r="CC457" s="5">
        <v>0</v>
      </c>
      <c r="CD457" s="5">
        <f>+AK457+BD457*Cockpit!$C$3+BW457*Cockpit!$C$3^2+BZ457*Cockpit!$C$3^3+CA457*Cockpit!$C$3^4+CB457*Cockpit!$C$3^5+CC457*Cockpit!$C$3^6</f>
        <v>-10802.469135802468</v>
      </c>
      <c r="CE457" s="5"/>
      <c r="CF457" s="5"/>
      <c r="CG457" s="5">
        <v>0</v>
      </c>
      <c r="CH457" s="5">
        <f t="shared" si="487"/>
        <v>2495000</v>
      </c>
      <c r="CI457" s="5">
        <f t="shared" si="488"/>
        <v>2495000</v>
      </c>
      <c r="CJ457" s="1">
        <f t="shared" si="489"/>
        <v>-4.0000000000000001E-3</v>
      </c>
      <c r="CK457" s="5">
        <f>RANK(CD457,$CD$2:$CD$622)+COUNTIF($CD$2:$CD457,$CD457)-1</f>
        <v>559</v>
      </c>
      <c r="CL457" s="5">
        <f>RANK(CJ457,$CJ$2:$CJ$622)+COUNTIF($CJ$2:$CJ457,$CJ457)-1</f>
        <v>541</v>
      </c>
    </row>
    <row r="458" spans="1:90" x14ac:dyDescent="0.3">
      <c r="A458" t="str">
        <f>Players!P459</f>
        <v>Edimilson Fernandes</v>
      </c>
      <c r="B458" t="str">
        <f>Players!G459</f>
        <v>Switzerland</v>
      </c>
      <c r="C458" t="str">
        <f>Players!AB459</f>
        <v>Midfield</v>
      </c>
      <c r="D458" s="1"/>
      <c r="F458" t="str">
        <f>IFERROR(INDEX(Lookup!B:B,MATCH(INDEX(Players!C:C,MATCH(E458,Players!A:A,0)),Lookup!D:D,0)),"")</f>
        <v/>
      </c>
      <c r="G458">
        <f>IF(Players!AC459=0,10000000,Players!AC459)</f>
        <v>3495000</v>
      </c>
      <c r="H458" s="16">
        <f>INDEX('Team forecast'!$B$2:$AO$26,MATCH('Master data'!$B458,'Team forecast'!$B$2:$B$26,0),MATCH('Master data'!H$1,'Team forecast'!$B$2:$AO$2,0))</f>
        <v>0.66430787748130482</v>
      </c>
      <c r="I458" s="16">
        <f>INDEX('Team forecast'!$B$2:$AO$26,MATCH('Master data'!$B458,'Team forecast'!$B$2:$B$26,0),MATCH('Master data'!I$1,'Team forecast'!$B$2:$AO$2,0))</f>
        <v>1.6694298230620759</v>
      </c>
      <c r="J458" s="16">
        <f>INDEX('Team forecast'!$B$2:$AO$26,MATCH('Master data'!$B458,'Team forecast'!$B$2:$B$26,0),MATCH('Master data'!J$1,'Team forecast'!$B$2:$AO$2,0))</f>
        <v>0.18835443037974681</v>
      </c>
      <c r="K458" s="16">
        <f>INDEX('Team forecast'!$B$2:$AO$26,MATCH('Master data'!$B458,'Team forecast'!$B$2:$B$26,0),MATCH('Master data'!K$1,'Team forecast'!$B$2:$AO$2,0))</f>
        <v>1.8572551222540705</v>
      </c>
      <c r="L458" s="16">
        <f>INDEX('Team forecast'!$B$2:$AO$26,MATCH('Master data'!$B458,'Team forecast'!$B$2:$B$26,0),MATCH('Master data'!L$1,'Team forecast'!$B$2:$AO$2,0))</f>
        <v>4.7351100435942515</v>
      </c>
      <c r="M458">
        <f>IF(Players!BC459=1,95,0)</f>
        <v>0</v>
      </c>
      <c r="N458" s="2">
        <f>Players!BN459</f>
        <v>0</v>
      </c>
      <c r="O458" s="2">
        <f>Players!BO459</f>
        <v>0</v>
      </c>
      <c r="P458" s="2">
        <f>Players!BP459</f>
        <v>0</v>
      </c>
      <c r="Q458" s="2">
        <f>Players!BQ459</f>
        <v>5.3507728894173601E-2</v>
      </c>
      <c r="R458" s="2">
        <f>Players!BR459</f>
        <v>0</v>
      </c>
      <c r="S458" s="2">
        <f t="shared" si="448"/>
        <v>0.66430787748130482</v>
      </c>
      <c r="T458" s="2">
        <f t="shared" si="449"/>
        <v>1.6694298230620759</v>
      </c>
      <c r="U458" s="16">
        <f>INDEX('Team forecast'!$B$2:$AO$26,MATCH('Master data'!$B458,'Team forecast'!$B$2:$B$26,0),MATCH('Master data'!U$1,'Team forecast'!$B$2:$AO$2,0))</f>
        <v>0.1569620253164557</v>
      </c>
      <c r="V458" s="16">
        <f>INDEX('Team forecast'!$B$2:$AO$26,MATCH('Master data'!$B458,'Team forecast'!$B$2:$B$26,0),MATCH('Master data'!V$1,'Team forecast'!$B$2:$AO$2,0))</f>
        <v>0.23544303797468349</v>
      </c>
      <c r="W458" s="16">
        <f>INDEX('Team forecast'!$B$2:$AO$26,MATCH('Master data'!$B458,'Team forecast'!$B$2:$B$26,0),MATCH('Master data'!W$1,'Team forecast'!$B$2:$AO$2,0))</f>
        <v>0.60759493670886078</v>
      </c>
      <c r="X458" s="5">
        <f t="shared" si="450"/>
        <v>-5000</v>
      </c>
      <c r="Y458" s="5">
        <f t="shared" si="451"/>
        <v>0</v>
      </c>
      <c r="Z458" s="5">
        <f t="shared" si="452"/>
        <v>0</v>
      </c>
      <c r="AA458" s="5">
        <f t="shared" si="453"/>
        <v>0</v>
      </c>
      <c r="AB458" s="5">
        <f t="shared" si="454"/>
        <v>0</v>
      </c>
      <c r="AC458" s="5">
        <f t="shared" si="455"/>
        <v>0</v>
      </c>
      <c r="AD458" s="5">
        <f t="shared" si="456"/>
        <v>0</v>
      </c>
      <c r="AE458" s="5">
        <f t="shared" si="457"/>
        <v>0</v>
      </c>
      <c r="AF458" s="5">
        <f t="shared" si="458"/>
        <v>0</v>
      </c>
      <c r="AG458" s="5">
        <f t="shared" si="459"/>
        <v>0</v>
      </c>
      <c r="AH458" s="5">
        <f t="shared" si="460"/>
        <v>0</v>
      </c>
      <c r="AI458" s="5">
        <f t="shared" si="461"/>
        <v>0</v>
      </c>
      <c r="AJ458" s="5">
        <f t="shared" si="462"/>
        <v>0</v>
      </c>
      <c r="AK458" s="5">
        <f>IFERROR(SUM(X458:AJ458),-5000)*((Cockpit!$C$3)^0)</f>
        <v>-5000</v>
      </c>
      <c r="AL458" s="16">
        <f>INDEX('Team forecast'!$B$2:$AO$26,MATCH('Master data'!$B458,'Team forecast'!$B$2:$B$26,0),MATCH('Master data'!AL$1,'Team forecast'!$B$2:$AO$2,0))</f>
        <v>1.4540238085600701</v>
      </c>
      <c r="AM458" s="16">
        <f>INDEX('Team forecast'!$B$2:$AO$26,MATCH('Master data'!$B458,'Team forecast'!$B$2:$B$26,0),MATCH('Master data'!AM$1,'Team forecast'!$B$2:$AO$2,0))</f>
        <v>1.1663417361082891</v>
      </c>
      <c r="AN458" s="16">
        <f>INDEX('Team forecast'!$B$2:$AO$26,MATCH('Master data'!$B458,'Team forecast'!$B$2:$B$26,0),MATCH('Master data'!AN$1,'Team forecast'!$B$2:$AO$2,0))</f>
        <v>0.31150442477876111</v>
      </c>
      <c r="AO458" s="16">
        <f>INDEX('Team forecast'!$B$2:$AO$26,MATCH('Master data'!$B458,'Team forecast'!$B$2:$B$26,0),MATCH('Master data'!AO$1,'Team forecast'!$B$2:$AO$2,0))</f>
        <v>4.0651229013968155</v>
      </c>
      <c r="AP458" s="16">
        <f>INDEX('Team forecast'!$B$2:$AO$26,MATCH('Master data'!$B458,'Team forecast'!$B$2:$B$26,0),MATCH('Master data'!AP$1,'Team forecast'!$B$2:$AO$2,0))</f>
        <v>3.3081692878707836</v>
      </c>
      <c r="AQ458" s="5">
        <f t="shared" si="463"/>
        <v>-5000</v>
      </c>
      <c r="AR458" s="5">
        <f>INDEX('Team forecast'!$B$2:$AO$26,MATCH('Master data'!$B458,'Team forecast'!$B$2:$B$26,0),MATCH('Master data'!AR$1,'Team forecast'!$B$2:$AO$2,0))*IF(X458&gt;0,25000,0)</f>
        <v>0</v>
      </c>
      <c r="AS458" s="16">
        <f>INDEX('Team forecast'!$B$2:$AO$26,MATCH('Master data'!$B458,'Team forecast'!$B$2:$B$26,0),MATCH('Master data'!AS$1,'Team forecast'!$B$2:$AO$2,0))*IF(X458&gt;0,5000,0)</f>
        <v>0</v>
      </c>
      <c r="AT458" s="16">
        <f>INDEX('Team forecast'!$B$2:$AO$26,MATCH('Master data'!$B458,'Team forecast'!$B$2:$B$26,0),MATCH('Master data'!AT$1,'Team forecast'!$B$2:$AO$2,0))*IF(X458&gt;0,-15000,0)</f>
        <v>0</v>
      </c>
      <c r="AU458" s="5">
        <f t="shared" si="464"/>
        <v>0</v>
      </c>
      <c r="AV458" s="5">
        <f t="shared" si="465"/>
        <v>0</v>
      </c>
      <c r="AW458" s="5">
        <f t="shared" si="466"/>
        <v>0</v>
      </c>
      <c r="AX458" s="5">
        <f t="shared" si="467"/>
        <v>0</v>
      </c>
      <c r="AY458" s="5">
        <f t="shared" si="468"/>
        <v>0</v>
      </c>
      <c r="AZ458" s="5">
        <f t="shared" si="469"/>
        <v>0</v>
      </c>
      <c r="BA458" s="5">
        <f t="shared" si="470"/>
        <v>0</v>
      </c>
      <c r="BB458" s="5">
        <f t="shared" si="471"/>
        <v>0</v>
      </c>
      <c r="BC458" s="5">
        <f t="shared" si="472"/>
        <v>0</v>
      </c>
      <c r="BD458" s="5">
        <f t="shared" si="473"/>
        <v>-5000</v>
      </c>
      <c r="BE458" s="16">
        <f>INDEX('Team forecast'!$B$2:$AO$26,MATCH('Master data'!$B458,'Team forecast'!$B$2:$B$26,0),MATCH('Master data'!BE$1,'Team forecast'!$B$2:$AO$2,0))</f>
        <v>0</v>
      </c>
      <c r="BF458" s="16">
        <f>INDEX('Team forecast'!$B$2:$AO$26,MATCH('Master data'!$B458,'Team forecast'!$B$2:$B$26,0),MATCH('Master data'!BF$1,'Team forecast'!$B$2:$AO$2,0))</f>
        <v>0</v>
      </c>
      <c r="BG458" s="16">
        <f>INDEX('Team forecast'!$B$2:$AO$26,MATCH('Master data'!$B458,'Team forecast'!$B$2:$B$26,0),MATCH('Master data'!BG$1,'Team forecast'!$B$2:$AO$2,0))</f>
        <v>0</v>
      </c>
      <c r="BH458" s="16">
        <f>INDEX('Team forecast'!$B$2:$AO$26,MATCH('Master data'!$B458,'Team forecast'!$B$2:$B$26,0),MATCH('Master data'!BH$1,'Team forecast'!$B$2:$AO$2,0))</f>
        <v>0</v>
      </c>
      <c r="BI458" s="16">
        <f>INDEX('Team forecast'!$B$2:$AO$26,MATCH('Master data'!$B458,'Team forecast'!$B$2:$B$26,0),MATCH('Master data'!BI$1,'Team forecast'!$B$2:$AO$2,0))</f>
        <v>0</v>
      </c>
      <c r="BJ458" s="5">
        <f t="shared" si="474"/>
        <v>-5000</v>
      </c>
      <c r="BK458" s="5">
        <f>INDEX('Team forecast'!$R$3:$BH$26,MATCH($B458,'Team forecast'!$B$3:$B$26,0),MATCH(BK$1,'Team forecast'!$R$2:$BH$2,0))*IF($X458&gt;0,25000,0)</f>
        <v>0</v>
      </c>
      <c r="BL458" s="5">
        <f>INDEX('Team forecast'!$R$3:$BH$26,MATCH($B458,'Team forecast'!$B$3:$B$26,0),MATCH(BL$1,'Team forecast'!$R$2:$BH$2,0))*IF($X458&gt;0,5000,0)</f>
        <v>0</v>
      </c>
      <c r="BM458" s="5">
        <f>INDEX('Team forecast'!$R$3:$BH$26,MATCH($B458,'Team forecast'!$B$3:$B$26,0),MATCH(BM$1,'Team forecast'!$R$2:$BH$2,0))*IF($X458&gt;0,-15000,0)</f>
        <v>0</v>
      </c>
      <c r="BN458" s="5">
        <f t="shared" si="475"/>
        <v>0</v>
      </c>
      <c r="BO458" s="5">
        <f t="shared" si="476"/>
        <v>0</v>
      </c>
      <c r="BP458" s="5">
        <f t="shared" si="477"/>
        <v>0</v>
      </c>
      <c r="BQ458" s="5">
        <f t="shared" si="478"/>
        <v>0</v>
      </c>
      <c r="BR458" s="5">
        <f t="shared" si="479"/>
        <v>0</v>
      </c>
      <c r="BS458" s="5">
        <f t="shared" si="480"/>
        <v>0</v>
      </c>
      <c r="BT458" s="5">
        <f t="shared" si="481"/>
        <v>0</v>
      </c>
      <c r="BU458" s="5">
        <f t="shared" si="482"/>
        <v>0</v>
      </c>
      <c r="BV458" s="5">
        <f t="shared" si="483"/>
        <v>0</v>
      </c>
      <c r="BW458" s="5">
        <f t="shared" si="484"/>
        <v>0</v>
      </c>
      <c r="BX458" s="5">
        <f t="shared" si="485"/>
        <v>-5000</v>
      </c>
      <c r="BY458" s="5">
        <f t="shared" si="486"/>
        <v>-15000</v>
      </c>
      <c r="BZ458" s="5">
        <f>MAX(INDEX('Team forecast'!$R$3:$BH$26,MATCH($B458,'Team forecast'!$B$3:$B$26,0),MATCH(BZ$1,'Team forecast'!$R$2:$BH$2,0))*($BX458)-(1-INDEX('Team forecast'!$R$3:$BH$26,MATCH($B458,'Team forecast'!$B$3:$B$26,0),MATCH(BZ$1,'Team forecast'!$R$2:$BH$2,0)))*(BY458+CH458)*0.01,-5000)</f>
        <v>-5000</v>
      </c>
      <c r="CA458" s="5">
        <f>MAX(INDEX('Team forecast'!$R$3:$BH$26,MATCH($B458,'Team forecast'!$B$3:$B$26,0),MATCH(CA$1,'Team forecast'!$R$2:$BH$2,0))*$BX458-(1-INDEX('Team forecast'!$R$3:$BH$26,MATCH($B458,'Team forecast'!$B$3:$B$26,0),MATCH(CA$1,'Team forecast'!$R$2:$BH$2,0)))*(BY458+BX458+CH458)*0.01,-5000)</f>
        <v>-5000</v>
      </c>
      <c r="CB458" s="5">
        <f>MAX(INDEX('Team forecast'!$R$3:$BH$26,MATCH($B458,'Team forecast'!$B$3:$B$26,0),MATCH(CB$1,'Team forecast'!$R$2:$BH$2,0))*$BX458-(1-INDEX('Team forecast'!$R$3:$BH$26,MATCH($B458,'Team forecast'!$B$3:$B$26,0),MATCH(CB$1,'Team forecast'!$R$2:$BH$2,0)))*(BY458+BX458*2+CH458)*0.01,0)</f>
        <v>0</v>
      </c>
      <c r="CC458" s="5">
        <v>0</v>
      </c>
      <c r="CD458" s="5">
        <f>+AK458+BD458*Cockpit!$C$3+BW458*Cockpit!$C$3^2+BZ458*Cockpit!$C$3^3+CA458*Cockpit!$C$3^4+CB458*Cockpit!$C$3^5+CC458*Cockpit!$C$3^6</f>
        <v>-10802.469135802468</v>
      </c>
      <c r="CE458" s="5"/>
      <c r="CF458" s="5"/>
      <c r="CG458" s="5">
        <v>0</v>
      </c>
      <c r="CH458" s="5">
        <f t="shared" si="487"/>
        <v>3495000</v>
      </c>
      <c r="CI458" s="5">
        <f t="shared" si="488"/>
        <v>3495000</v>
      </c>
      <c r="CJ458" s="1">
        <f t="shared" si="489"/>
        <v>-3.0000000000000001E-3</v>
      </c>
      <c r="CK458" s="5">
        <f>RANK(CD458,$CD$2:$CD$622)+COUNTIF($CD$2:$CD458,$CD458)-1</f>
        <v>560</v>
      </c>
      <c r="CL458" s="5">
        <f>RANK(CJ458,$CJ$2:$CJ$622)+COUNTIF($CJ$2:$CJ458,$CJ458)-1</f>
        <v>478</v>
      </c>
    </row>
    <row r="459" spans="1:90" x14ac:dyDescent="0.3">
      <c r="A459" t="str">
        <f>Players!P460</f>
        <v>Denis Zakaria</v>
      </c>
      <c r="B459" t="str">
        <f>Players!G460</f>
        <v>Switzerland</v>
      </c>
      <c r="C459" t="str">
        <f>Players!AB460</f>
        <v>Midfield</v>
      </c>
      <c r="D459" s="1"/>
      <c r="F459" t="str">
        <f>IFERROR(INDEX(Lookup!B:B,MATCH(INDEX(Players!C:C,MATCH(E459,Players!A:A,0)),Lookup!D:D,0)),"")</f>
        <v/>
      </c>
      <c r="G459">
        <f>IF(Players!AC460=0,10000000,Players!AC460)</f>
        <v>3004000</v>
      </c>
      <c r="H459" s="16">
        <f>INDEX('Team forecast'!$B$2:$AO$26,MATCH('Master data'!$B459,'Team forecast'!$B$2:$B$26,0),MATCH('Master data'!H$1,'Team forecast'!$B$2:$AO$2,0))</f>
        <v>0.66430787748130482</v>
      </c>
      <c r="I459" s="16">
        <f>INDEX('Team forecast'!$B$2:$AO$26,MATCH('Master data'!$B459,'Team forecast'!$B$2:$B$26,0),MATCH('Master data'!I$1,'Team forecast'!$B$2:$AO$2,0))</f>
        <v>1.6694298230620759</v>
      </c>
      <c r="J459" s="16">
        <f>INDEX('Team forecast'!$B$2:$AO$26,MATCH('Master data'!$B459,'Team forecast'!$B$2:$B$26,0),MATCH('Master data'!J$1,'Team forecast'!$B$2:$AO$2,0))</f>
        <v>0.18835443037974681</v>
      </c>
      <c r="K459" s="16">
        <f>INDEX('Team forecast'!$B$2:$AO$26,MATCH('Master data'!$B459,'Team forecast'!$B$2:$B$26,0),MATCH('Master data'!K$1,'Team forecast'!$B$2:$AO$2,0))</f>
        <v>1.8572551222540705</v>
      </c>
      <c r="L459" s="16">
        <f>INDEX('Team forecast'!$B$2:$AO$26,MATCH('Master data'!$B459,'Team forecast'!$B$2:$B$26,0),MATCH('Master data'!L$1,'Team forecast'!$B$2:$AO$2,0))</f>
        <v>4.7351100435942515</v>
      </c>
      <c r="M459">
        <f>IF(Players!BC460=1,95,0)</f>
        <v>95</v>
      </c>
      <c r="N459" s="2">
        <f>Players!BN460</f>
        <v>0.12292462460588618</v>
      </c>
      <c r="O459" s="2">
        <f>Players!BO460</f>
        <v>9.1566689092026254E-2</v>
      </c>
      <c r="P459" s="2">
        <f>Players!BP460</f>
        <v>3.9815903796091526E-2</v>
      </c>
      <c r="Q459" s="2">
        <f>Players!BQ460</f>
        <v>0.28856236786469347</v>
      </c>
      <c r="R459" s="2">
        <f>Players!BR460</f>
        <v>0</v>
      </c>
      <c r="S459" s="2">
        <f t="shared" si="448"/>
        <v>0.66430787748130482</v>
      </c>
      <c r="T459" s="2">
        <f t="shared" si="449"/>
        <v>1.6694298230620759</v>
      </c>
      <c r="U459" s="16">
        <f>INDEX('Team forecast'!$B$2:$AO$26,MATCH('Master data'!$B459,'Team forecast'!$B$2:$B$26,0),MATCH('Master data'!U$1,'Team forecast'!$B$2:$AO$2,0))</f>
        <v>0.1569620253164557</v>
      </c>
      <c r="V459" s="16">
        <f>INDEX('Team forecast'!$B$2:$AO$26,MATCH('Master data'!$B459,'Team forecast'!$B$2:$B$26,0),MATCH('Master data'!V$1,'Team forecast'!$B$2:$AO$2,0))</f>
        <v>0.23544303797468349</v>
      </c>
      <c r="W459" s="16">
        <f>INDEX('Team forecast'!$B$2:$AO$26,MATCH('Master data'!$B459,'Team forecast'!$B$2:$B$26,0),MATCH('Master data'!W$1,'Team forecast'!$B$2:$AO$2,0))</f>
        <v>0.60759493670886078</v>
      </c>
      <c r="X459" s="5">
        <f t="shared" si="450"/>
        <v>7000</v>
      </c>
      <c r="Y459" s="5">
        <f t="shared" si="451"/>
        <v>3924.0506329113923</v>
      </c>
      <c r="Z459" s="5">
        <f t="shared" si="452"/>
        <v>1177.2151898734176</v>
      </c>
      <c r="AA459" s="5">
        <f t="shared" si="453"/>
        <v>-9113.9240506329115</v>
      </c>
      <c r="AB459" s="5">
        <f t="shared" si="454"/>
        <v>10207.474557765303</v>
      </c>
      <c r="AC459" s="5">
        <f t="shared" si="455"/>
        <v>3041.4236439357255</v>
      </c>
      <c r="AD459" s="5">
        <f t="shared" si="456"/>
        <v>739.4829127246627</v>
      </c>
      <c r="AE459" s="5">
        <f t="shared" si="457"/>
        <v>0</v>
      </c>
      <c r="AF459" s="5">
        <f t="shared" si="458"/>
        <v>0</v>
      </c>
      <c r="AG459" s="5">
        <f t="shared" si="459"/>
        <v>-5771.2473572938698</v>
      </c>
      <c r="AH459" s="5">
        <f t="shared" si="460"/>
        <v>0</v>
      </c>
      <c r="AI459" s="5">
        <f t="shared" si="461"/>
        <v>6643.0787748130479</v>
      </c>
      <c r="AJ459" s="5">
        <f t="shared" si="462"/>
        <v>-13355.438584496607</v>
      </c>
      <c r="AK459" s="5">
        <f>IFERROR(SUM(X459:AJ459),-5000)*((Cockpit!$C$3)^0)</f>
        <v>4492.1157196001604</v>
      </c>
      <c r="AL459" s="16">
        <f>INDEX('Team forecast'!$B$2:$AO$26,MATCH('Master data'!$B459,'Team forecast'!$B$2:$B$26,0),MATCH('Master data'!AL$1,'Team forecast'!$B$2:$AO$2,0))</f>
        <v>1.4540238085600701</v>
      </c>
      <c r="AM459" s="16">
        <f>INDEX('Team forecast'!$B$2:$AO$26,MATCH('Master data'!$B459,'Team forecast'!$B$2:$B$26,0),MATCH('Master data'!AM$1,'Team forecast'!$B$2:$AO$2,0))</f>
        <v>1.1663417361082891</v>
      </c>
      <c r="AN459" s="16">
        <f>INDEX('Team forecast'!$B$2:$AO$26,MATCH('Master data'!$B459,'Team forecast'!$B$2:$B$26,0),MATCH('Master data'!AN$1,'Team forecast'!$B$2:$AO$2,0))</f>
        <v>0.31150442477876111</v>
      </c>
      <c r="AO459" s="16">
        <f>INDEX('Team forecast'!$B$2:$AO$26,MATCH('Master data'!$B459,'Team forecast'!$B$2:$B$26,0),MATCH('Master data'!AO$1,'Team forecast'!$B$2:$AO$2,0))</f>
        <v>4.0651229013968155</v>
      </c>
      <c r="AP459" s="16">
        <f>INDEX('Team forecast'!$B$2:$AO$26,MATCH('Master data'!$B459,'Team forecast'!$B$2:$B$26,0),MATCH('Master data'!AP$1,'Team forecast'!$B$2:$AO$2,0))</f>
        <v>3.3081692878707836</v>
      </c>
      <c r="AQ459" s="5">
        <f t="shared" si="463"/>
        <v>7000</v>
      </c>
      <c r="AR459" s="5">
        <f>INDEX('Team forecast'!$B$2:$AO$26,MATCH('Master data'!$B459,'Team forecast'!$B$2:$B$26,0),MATCH('Master data'!AR$1,'Team forecast'!$B$2:$AO$2,0))*IF(X459&gt;0,25000,0)</f>
        <v>10619.46902654867</v>
      </c>
      <c r="AS459" s="16">
        <f>INDEX('Team forecast'!$B$2:$AO$26,MATCH('Master data'!$B459,'Team forecast'!$B$2:$B$26,0),MATCH('Master data'!AS$1,'Team forecast'!$B$2:$AO$2,0))*IF(X459&gt;0,5000,0)</f>
        <v>1460.1769911504421</v>
      </c>
      <c r="AT459" s="16">
        <f>INDEX('Team forecast'!$B$2:$AO$26,MATCH('Master data'!$B459,'Team forecast'!$B$2:$B$26,0),MATCH('Master data'!AT$1,'Team forecast'!$B$2:$AO$2,0))*IF(X459&gt;0,-15000,0)</f>
        <v>-4247.787610619469</v>
      </c>
      <c r="AU459" s="5">
        <f t="shared" si="464"/>
        <v>22341.91635440844</v>
      </c>
      <c r="AV459" s="5">
        <f t="shared" si="465"/>
        <v>6657.0073005411923</v>
      </c>
      <c r="AW459" s="5">
        <f t="shared" si="466"/>
        <v>1618.5654236130406</v>
      </c>
      <c r="AX459" s="5">
        <f t="shared" si="467"/>
        <v>0</v>
      </c>
      <c r="AY459" s="5">
        <f t="shared" si="468"/>
        <v>0</v>
      </c>
      <c r="AZ459" s="5">
        <f t="shared" si="469"/>
        <v>-5771.2473572938698</v>
      </c>
      <c r="BA459" s="5">
        <f t="shared" si="470"/>
        <v>0</v>
      </c>
      <c r="BB459" s="5">
        <f t="shared" si="471"/>
        <v>14540.2380856007</v>
      </c>
      <c r="BC459" s="5">
        <f t="shared" si="472"/>
        <v>-9330.7338888663126</v>
      </c>
      <c r="BD459" s="5">
        <f t="shared" si="473"/>
        <v>44887.604325082837</v>
      </c>
      <c r="BE459" s="16">
        <f>INDEX('Team forecast'!$B$2:$AO$26,MATCH('Master data'!$B459,'Team forecast'!$B$2:$B$26,0),MATCH('Master data'!BE$1,'Team forecast'!$B$2:$AO$2,0))</f>
        <v>0</v>
      </c>
      <c r="BF459" s="16">
        <f>INDEX('Team forecast'!$B$2:$AO$26,MATCH('Master data'!$B459,'Team forecast'!$B$2:$B$26,0),MATCH('Master data'!BF$1,'Team forecast'!$B$2:$AO$2,0))</f>
        <v>0</v>
      </c>
      <c r="BG459" s="16">
        <f>INDEX('Team forecast'!$B$2:$AO$26,MATCH('Master data'!$B459,'Team forecast'!$B$2:$B$26,0),MATCH('Master data'!BG$1,'Team forecast'!$B$2:$AO$2,0))</f>
        <v>0</v>
      </c>
      <c r="BH459" s="16">
        <f>INDEX('Team forecast'!$B$2:$AO$26,MATCH('Master data'!$B459,'Team forecast'!$B$2:$B$26,0),MATCH('Master data'!BH$1,'Team forecast'!$B$2:$AO$2,0))</f>
        <v>0</v>
      </c>
      <c r="BI459" s="16">
        <f>INDEX('Team forecast'!$B$2:$AO$26,MATCH('Master data'!$B459,'Team forecast'!$B$2:$B$26,0),MATCH('Master data'!BI$1,'Team forecast'!$B$2:$AO$2,0))</f>
        <v>0</v>
      </c>
      <c r="BJ459" s="5">
        <f t="shared" si="474"/>
        <v>7000</v>
      </c>
      <c r="BK459" s="5">
        <f>INDEX('Team forecast'!$R$3:$BH$26,MATCH($B459,'Team forecast'!$B$3:$B$26,0),MATCH(BK$1,'Team forecast'!$R$2:$BH$2,0))*IF($X459&gt;0,25000,0)</f>
        <v>0</v>
      </c>
      <c r="BL459" s="5">
        <f>INDEX('Team forecast'!$R$3:$BH$26,MATCH($B459,'Team forecast'!$B$3:$B$26,0),MATCH(BL$1,'Team forecast'!$R$2:$BH$2,0))*IF($X459&gt;0,5000,0)</f>
        <v>0</v>
      </c>
      <c r="BM459" s="5">
        <f>INDEX('Team forecast'!$R$3:$BH$26,MATCH($B459,'Team forecast'!$B$3:$B$26,0),MATCH(BM$1,'Team forecast'!$R$2:$BH$2,0))*IF($X459&gt;0,-15000,0)</f>
        <v>0</v>
      </c>
      <c r="BN459" s="5">
        <f t="shared" si="475"/>
        <v>0</v>
      </c>
      <c r="BO459" s="5">
        <f t="shared" si="476"/>
        <v>0</v>
      </c>
      <c r="BP459" s="5">
        <f t="shared" si="477"/>
        <v>0</v>
      </c>
      <c r="BQ459" s="5">
        <f t="shared" si="478"/>
        <v>0</v>
      </c>
      <c r="BR459" s="5">
        <f t="shared" si="479"/>
        <v>0</v>
      </c>
      <c r="BS459" s="5">
        <f t="shared" si="480"/>
        <v>-5771.2473572938698</v>
      </c>
      <c r="BT459" s="5">
        <f t="shared" si="481"/>
        <v>0</v>
      </c>
      <c r="BU459" s="5">
        <f t="shared" si="482"/>
        <v>0</v>
      </c>
      <c r="BV459" s="5">
        <f t="shared" si="483"/>
        <v>0</v>
      </c>
      <c r="BW459" s="5">
        <f t="shared" si="484"/>
        <v>0</v>
      </c>
      <c r="BX459" s="5">
        <f t="shared" si="485"/>
        <v>24689.860022341498</v>
      </c>
      <c r="BY459" s="5">
        <f t="shared" si="486"/>
        <v>74069.580067024493</v>
      </c>
      <c r="BZ459" s="5">
        <f>MAX(INDEX('Team forecast'!$R$3:$BH$26,MATCH($B459,'Team forecast'!$B$3:$B$26,0),MATCH(BZ$1,'Team forecast'!$R$2:$BH$2,0))*($BX459)-(1-INDEX('Team forecast'!$R$3:$BH$26,MATCH($B459,'Team forecast'!$B$3:$B$26,0),MATCH(BZ$1,'Team forecast'!$R$2:$BH$2,0)))*(BY459+CH459)*0.01,-5000)</f>
        <v>2237.4921892176953</v>
      </c>
      <c r="CA459" s="5">
        <f>MAX(INDEX('Team forecast'!$R$3:$BH$26,MATCH($B459,'Team forecast'!$B$3:$B$26,0),MATCH(CA$1,'Team forecast'!$R$2:$BH$2,0))*$BX459-(1-INDEX('Team forecast'!$R$3:$BH$26,MATCH($B459,'Team forecast'!$B$3:$B$26,0),MATCH(CA$1,'Team forecast'!$R$2:$BH$2,0)))*(BY459+BX459+CH459)*0.01,-5000)</f>
        <v>-5000</v>
      </c>
      <c r="CB459" s="5">
        <f>MAX(INDEX('Team forecast'!$R$3:$BH$26,MATCH($B459,'Team forecast'!$B$3:$B$26,0),MATCH(CB$1,'Team forecast'!$R$2:$BH$2,0))*$BX459-(1-INDEX('Team forecast'!$R$3:$BH$26,MATCH($B459,'Team forecast'!$B$3:$B$26,0),MATCH(CB$1,'Team forecast'!$R$2:$BH$2,0)))*(BY459+BX459*2+CH459)*0.01,0)</f>
        <v>0</v>
      </c>
      <c r="CC459" s="5">
        <v>0</v>
      </c>
      <c r="CD459" s="5">
        <f>+AK459+BD459*Cockpit!$C$3+BW459*Cockpit!$C$3^2+BZ459*Cockpit!$C$3^3+CA459*Cockpit!$C$3^4+CB459*Cockpit!$C$3^5+CC459*Cockpit!$C$3^6</f>
        <v>34092.491597324821</v>
      </c>
      <c r="CE459" s="5"/>
      <c r="CF459" s="5"/>
      <c r="CG459" s="5">
        <v>0</v>
      </c>
      <c r="CH459" s="5">
        <f t="shared" si="487"/>
        <v>3004000</v>
      </c>
      <c r="CI459" s="5">
        <f t="shared" si="488"/>
        <v>3004000</v>
      </c>
      <c r="CJ459" s="1">
        <f t="shared" si="489"/>
        <v>1.0999999999999999E-2</v>
      </c>
      <c r="CK459" s="5">
        <f>RANK(CD459,$CD$2:$CD$622)+COUNTIF($CD$2:$CD459,$CD459)-1</f>
        <v>248</v>
      </c>
      <c r="CL459" s="5">
        <f>RANK(CJ459,$CJ$2:$CJ$622)+COUNTIF($CJ$2:$CJ459,$CJ459)-1</f>
        <v>236</v>
      </c>
    </row>
    <row r="460" spans="1:90" x14ac:dyDescent="0.3">
      <c r="A460" t="str">
        <f>Players!P461</f>
        <v>Ruben Vargas</v>
      </c>
      <c r="B460" t="str">
        <f>Players!G461</f>
        <v>Switzerland</v>
      </c>
      <c r="C460" t="str">
        <f>Players!AB461</f>
        <v>Midfield</v>
      </c>
      <c r="D460" s="1"/>
      <c r="F460" t="str">
        <f>IFERROR(INDEX(Lookup!B:B,MATCH(INDEX(Players!C:C,MATCH(E460,Players!A:A,0)),Lookup!D:D,0)),"")</f>
        <v/>
      </c>
      <c r="G460">
        <f>IF(Players!AC461=0,10000000,Players!AC461)</f>
        <v>2995000</v>
      </c>
      <c r="H460" s="16">
        <f>INDEX('Team forecast'!$B$2:$AO$26,MATCH('Master data'!$B460,'Team forecast'!$B$2:$B$26,0),MATCH('Master data'!H$1,'Team forecast'!$B$2:$AO$2,0))</f>
        <v>0.66430787748130482</v>
      </c>
      <c r="I460" s="16">
        <f>INDEX('Team forecast'!$B$2:$AO$26,MATCH('Master data'!$B460,'Team forecast'!$B$2:$B$26,0),MATCH('Master data'!I$1,'Team forecast'!$B$2:$AO$2,0))</f>
        <v>1.6694298230620759</v>
      </c>
      <c r="J460" s="16">
        <f>INDEX('Team forecast'!$B$2:$AO$26,MATCH('Master data'!$B460,'Team forecast'!$B$2:$B$26,0),MATCH('Master data'!J$1,'Team forecast'!$B$2:$AO$2,0))</f>
        <v>0.18835443037974681</v>
      </c>
      <c r="K460" s="16">
        <f>INDEX('Team forecast'!$B$2:$AO$26,MATCH('Master data'!$B460,'Team forecast'!$B$2:$B$26,0),MATCH('Master data'!K$1,'Team forecast'!$B$2:$AO$2,0))</f>
        <v>1.8572551222540705</v>
      </c>
      <c r="L460" s="16">
        <f>INDEX('Team forecast'!$B$2:$AO$26,MATCH('Master data'!$B460,'Team forecast'!$B$2:$B$26,0),MATCH('Master data'!L$1,'Team forecast'!$B$2:$AO$2,0))</f>
        <v>4.7351100435942515</v>
      </c>
      <c r="M460">
        <f>IF(Players!BC461=1,95,0)</f>
        <v>0</v>
      </c>
      <c r="N460" s="2">
        <f>Players!BN461</f>
        <v>0</v>
      </c>
      <c r="O460" s="2">
        <f>Players!BO461</f>
        <v>0</v>
      </c>
      <c r="P460" s="2">
        <f>Players!BP461</f>
        <v>0</v>
      </c>
      <c r="Q460" s="2">
        <f>Players!BQ461</f>
        <v>5.5762081784386616E-2</v>
      </c>
      <c r="R460" s="2">
        <f>Players!BR461</f>
        <v>5.5762081784386616E-2</v>
      </c>
      <c r="S460" s="2">
        <f t="shared" si="448"/>
        <v>0.66430787748130482</v>
      </c>
      <c r="T460" s="2">
        <f t="shared" si="449"/>
        <v>1.6694298230620759</v>
      </c>
      <c r="U460" s="16">
        <f>INDEX('Team forecast'!$B$2:$AO$26,MATCH('Master data'!$B460,'Team forecast'!$B$2:$B$26,0),MATCH('Master data'!U$1,'Team forecast'!$B$2:$AO$2,0))</f>
        <v>0.1569620253164557</v>
      </c>
      <c r="V460" s="16">
        <f>INDEX('Team forecast'!$B$2:$AO$26,MATCH('Master data'!$B460,'Team forecast'!$B$2:$B$26,0),MATCH('Master data'!V$1,'Team forecast'!$B$2:$AO$2,0))</f>
        <v>0.23544303797468349</v>
      </c>
      <c r="W460" s="16">
        <f>INDEX('Team forecast'!$B$2:$AO$26,MATCH('Master data'!$B460,'Team forecast'!$B$2:$B$26,0),MATCH('Master data'!W$1,'Team forecast'!$B$2:$AO$2,0))</f>
        <v>0.60759493670886078</v>
      </c>
      <c r="X460" s="5">
        <f t="shared" si="450"/>
        <v>-5000</v>
      </c>
      <c r="Y460" s="5">
        <f t="shared" si="451"/>
        <v>0</v>
      </c>
      <c r="Z460" s="5">
        <f t="shared" si="452"/>
        <v>0</v>
      </c>
      <c r="AA460" s="5">
        <f t="shared" si="453"/>
        <v>0</v>
      </c>
      <c r="AB460" s="5">
        <f t="shared" si="454"/>
        <v>0</v>
      </c>
      <c r="AC460" s="5">
        <f t="shared" si="455"/>
        <v>0</v>
      </c>
      <c r="AD460" s="5">
        <f t="shared" si="456"/>
        <v>0</v>
      </c>
      <c r="AE460" s="5">
        <f t="shared" si="457"/>
        <v>0</v>
      </c>
      <c r="AF460" s="5">
        <f t="shared" si="458"/>
        <v>0</v>
      </c>
      <c r="AG460" s="5">
        <f t="shared" si="459"/>
        <v>0</v>
      </c>
      <c r="AH460" s="5">
        <f t="shared" si="460"/>
        <v>0</v>
      </c>
      <c r="AI460" s="5">
        <f t="shared" si="461"/>
        <v>0</v>
      </c>
      <c r="AJ460" s="5">
        <f t="shared" si="462"/>
        <v>0</v>
      </c>
      <c r="AK460" s="5">
        <f>IFERROR(SUM(X460:AJ460),-5000)*((Cockpit!$C$3)^0)</f>
        <v>-5000</v>
      </c>
      <c r="AL460" s="16">
        <f>INDEX('Team forecast'!$B$2:$AO$26,MATCH('Master data'!$B460,'Team forecast'!$B$2:$B$26,0),MATCH('Master data'!AL$1,'Team forecast'!$B$2:$AO$2,0))</f>
        <v>1.4540238085600701</v>
      </c>
      <c r="AM460" s="16">
        <f>INDEX('Team forecast'!$B$2:$AO$26,MATCH('Master data'!$B460,'Team forecast'!$B$2:$B$26,0),MATCH('Master data'!AM$1,'Team forecast'!$B$2:$AO$2,0))</f>
        <v>1.1663417361082891</v>
      </c>
      <c r="AN460" s="16">
        <f>INDEX('Team forecast'!$B$2:$AO$26,MATCH('Master data'!$B460,'Team forecast'!$B$2:$B$26,0),MATCH('Master data'!AN$1,'Team forecast'!$B$2:$AO$2,0))</f>
        <v>0.31150442477876111</v>
      </c>
      <c r="AO460" s="16">
        <f>INDEX('Team forecast'!$B$2:$AO$26,MATCH('Master data'!$B460,'Team forecast'!$B$2:$B$26,0),MATCH('Master data'!AO$1,'Team forecast'!$B$2:$AO$2,0))</f>
        <v>4.0651229013968155</v>
      </c>
      <c r="AP460" s="16">
        <f>INDEX('Team forecast'!$B$2:$AO$26,MATCH('Master data'!$B460,'Team forecast'!$B$2:$B$26,0),MATCH('Master data'!AP$1,'Team forecast'!$B$2:$AO$2,0))</f>
        <v>3.3081692878707836</v>
      </c>
      <c r="AQ460" s="5">
        <f t="shared" si="463"/>
        <v>-5000</v>
      </c>
      <c r="AR460" s="5">
        <f>INDEX('Team forecast'!$B$2:$AO$26,MATCH('Master data'!$B460,'Team forecast'!$B$2:$B$26,0),MATCH('Master data'!AR$1,'Team forecast'!$B$2:$AO$2,0))*IF(X460&gt;0,25000,0)</f>
        <v>0</v>
      </c>
      <c r="AS460" s="16">
        <f>INDEX('Team forecast'!$B$2:$AO$26,MATCH('Master data'!$B460,'Team forecast'!$B$2:$B$26,0),MATCH('Master data'!AS$1,'Team forecast'!$B$2:$AO$2,0))*IF(X460&gt;0,5000,0)</f>
        <v>0</v>
      </c>
      <c r="AT460" s="16">
        <f>INDEX('Team forecast'!$B$2:$AO$26,MATCH('Master data'!$B460,'Team forecast'!$B$2:$B$26,0),MATCH('Master data'!AT$1,'Team forecast'!$B$2:$AO$2,0))*IF(X460&gt;0,-15000,0)</f>
        <v>0</v>
      </c>
      <c r="AU460" s="5">
        <f t="shared" si="464"/>
        <v>0</v>
      </c>
      <c r="AV460" s="5">
        <f t="shared" si="465"/>
        <v>0</v>
      </c>
      <c r="AW460" s="5">
        <f t="shared" si="466"/>
        <v>0</v>
      </c>
      <c r="AX460" s="5">
        <f t="shared" si="467"/>
        <v>0</v>
      </c>
      <c r="AY460" s="5">
        <f t="shared" si="468"/>
        <v>0</v>
      </c>
      <c r="AZ460" s="5">
        <f t="shared" si="469"/>
        <v>0</v>
      </c>
      <c r="BA460" s="5">
        <f t="shared" si="470"/>
        <v>0</v>
      </c>
      <c r="BB460" s="5">
        <f t="shared" si="471"/>
        <v>0</v>
      </c>
      <c r="BC460" s="5">
        <f t="shared" si="472"/>
        <v>0</v>
      </c>
      <c r="BD460" s="5">
        <f t="shared" si="473"/>
        <v>-5000</v>
      </c>
      <c r="BE460" s="16">
        <f>INDEX('Team forecast'!$B$2:$AO$26,MATCH('Master data'!$B460,'Team forecast'!$B$2:$B$26,0),MATCH('Master data'!BE$1,'Team forecast'!$B$2:$AO$2,0))</f>
        <v>0</v>
      </c>
      <c r="BF460" s="16">
        <f>INDEX('Team forecast'!$B$2:$AO$26,MATCH('Master data'!$B460,'Team forecast'!$B$2:$B$26,0),MATCH('Master data'!BF$1,'Team forecast'!$B$2:$AO$2,0))</f>
        <v>0</v>
      </c>
      <c r="BG460" s="16">
        <f>INDEX('Team forecast'!$B$2:$AO$26,MATCH('Master data'!$B460,'Team forecast'!$B$2:$B$26,0),MATCH('Master data'!BG$1,'Team forecast'!$B$2:$AO$2,0))</f>
        <v>0</v>
      </c>
      <c r="BH460" s="16">
        <f>INDEX('Team forecast'!$B$2:$AO$26,MATCH('Master data'!$B460,'Team forecast'!$B$2:$B$26,0),MATCH('Master data'!BH$1,'Team forecast'!$B$2:$AO$2,0))</f>
        <v>0</v>
      </c>
      <c r="BI460" s="16">
        <f>INDEX('Team forecast'!$B$2:$AO$26,MATCH('Master data'!$B460,'Team forecast'!$B$2:$B$26,0),MATCH('Master data'!BI$1,'Team forecast'!$B$2:$AO$2,0))</f>
        <v>0</v>
      </c>
      <c r="BJ460" s="5">
        <f t="shared" si="474"/>
        <v>-5000</v>
      </c>
      <c r="BK460" s="5">
        <f>INDEX('Team forecast'!$R$3:$BH$26,MATCH($B460,'Team forecast'!$B$3:$B$26,0),MATCH(BK$1,'Team forecast'!$R$2:$BH$2,0))*IF($X460&gt;0,25000,0)</f>
        <v>0</v>
      </c>
      <c r="BL460" s="5">
        <f>INDEX('Team forecast'!$R$3:$BH$26,MATCH($B460,'Team forecast'!$B$3:$B$26,0),MATCH(BL$1,'Team forecast'!$R$2:$BH$2,0))*IF($X460&gt;0,5000,0)</f>
        <v>0</v>
      </c>
      <c r="BM460" s="5">
        <f>INDEX('Team forecast'!$R$3:$BH$26,MATCH($B460,'Team forecast'!$B$3:$B$26,0),MATCH(BM$1,'Team forecast'!$R$2:$BH$2,0))*IF($X460&gt;0,-15000,0)</f>
        <v>0</v>
      </c>
      <c r="BN460" s="5">
        <f t="shared" si="475"/>
        <v>0</v>
      </c>
      <c r="BO460" s="5">
        <f t="shared" si="476"/>
        <v>0</v>
      </c>
      <c r="BP460" s="5">
        <f t="shared" si="477"/>
        <v>0</v>
      </c>
      <c r="BQ460" s="5">
        <f t="shared" si="478"/>
        <v>0</v>
      </c>
      <c r="BR460" s="5">
        <f t="shared" si="479"/>
        <v>0</v>
      </c>
      <c r="BS460" s="5">
        <f t="shared" si="480"/>
        <v>0</v>
      </c>
      <c r="BT460" s="5">
        <f t="shared" si="481"/>
        <v>0</v>
      </c>
      <c r="BU460" s="5">
        <f t="shared" si="482"/>
        <v>0</v>
      </c>
      <c r="BV460" s="5">
        <f t="shared" si="483"/>
        <v>0</v>
      </c>
      <c r="BW460" s="5">
        <f t="shared" si="484"/>
        <v>0</v>
      </c>
      <c r="BX460" s="5">
        <f t="shared" si="485"/>
        <v>-5000</v>
      </c>
      <c r="BY460" s="5">
        <f t="shared" si="486"/>
        <v>-15000</v>
      </c>
      <c r="BZ460" s="5">
        <f>MAX(INDEX('Team forecast'!$R$3:$BH$26,MATCH($B460,'Team forecast'!$B$3:$B$26,0),MATCH(BZ$1,'Team forecast'!$R$2:$BH$2,0))*($BX460)-(1-INDEX('Team forecast'!$R$3:$BH$26,MATCH($B460,'Team forecast'!$B$3:$B$26,0),MATCH(BZ$1,'Team forecast'!$R$2:$BH$2,0)))*(BY460+CH460)*0.01,-5000)</f>
        <v>-5000</v>
      </c>
      <c r="CA460" s="5">
        <f>MAX(INDEX('Team forecast'!$R$3:$BH$26,MATCH($B460,'Team forecast'!$B$3:$B$26,0),MATCH(CA$1,'Team forecast'!$R$2:$BH$2,0))*$BX460-(1-INDEX('Team forecast'!$R$3:$BH$26,MATCH($B460,'Team forecast'!$B$3:$B$26,0),MATCH(CA$1,'Team forecast'!$R$2:$BH$2,0)))*(BY460+BX460+CH460)*0.01,-5000)</f>
        <v>-5000</v>
      </c>
      <c r="CB460" s="5">
        <f>MAX(INDEX('Team forecast'!$R$3:$BH$26,MATCH($B460,'Team forecast'!$B$3:$B$26,0),MATCH(CB$1,'Team forecast'!$R$2:$BH$2,0))*$BX460-(1-INDEX('Team forecast'!$R$3:$BH$26,MATCH($B460,'Team forecast'!$B$3:$B$26,0),MATCH(CB$1,'Team forecast'!$R$2:$BH$2,0)))*(BY460+BX460*2+CH460)*0.01,0)</f>
        <v>0</v>
      </c>
      <c r="CC460" s="5">
        <v>0</v>
      </c>
      <c r="CD460" s="5">
        <f>+AK460+BD460*Cockpit!$C$3+BW460*Cockpit!$C$3^2+BZ460*Cockpit!$C$3^3+CA460*Cockpit!$C$3^4+CB460*Cockpit!$C$3^5+CC460*Cockpit!$C$3^6</f>
        <v>-10802.469135802468</v>
      </c>
      <c r="CE460" s="5"/>
      <c r="CF460" s="5"/>
      <c r="CG460" s="5">
        <v>0</v>
      </c>
      <c r="CH460" s="5">
        <f t="shared" si="487"/>
        <v>2995000</v>
      </c>
      <c r="CI460" s="5">
        <f t="shared" si="488"/>
        <v>2995000</v>
      </c>
      <c r="CJ460" s="1">
        <f t="shared" si="489"/>
        <v>-4.0000000000000001E-3</v>
      </c>
      <c r="CK460" s="5">
        <f>RANK(CD460,$CD$2:$CD$622)+COUNTIF($CD$2:$CD460,$CD460)-1</f>
        <v>561</v>
      </c>
      <c r="CL460" s="5">
        <f>RANK(CJ460,$CJ$2:$CJ$622)+COUNTIF($CJ$2:$CJ460,$CJ460)-1</f>
        <v>542</v>
      </c>
    </row>
    <row r="461" spans="1:90" x14ac:dyDescent="0.3">
      <c r="A461" t="str">
        <f>Players!P462</f>
        <v>Steven Zuber</v>
      </c>
      <c r="B461" t="str">
        <f>Players!G462</f>
        <v>Switzerland</v>
      </c>
      <c r="C461" t="str">
        <f>Players!AB462</f>
        <v>Midfield</v>
      </c>
      <c r="D461" s="1"/>
      <c r="F461" t="str">
        <f>IFERROR(INDEX(Lookup!B:B,MATCH(INDEX(Players!C:C,MATCH(E461,Players!A:A,0)),Lookup!D:D,0)),"")</f>
        <v/>
      </c>
      <c r="G461">
        <f>IF(Players!AC462=0,10000000,Players!AC462)</f>
        <v>3495000</v>
      </c>
      <c r="H461" s="16">
        <f>INDEX('Team forecast'!$B$2:$AO$26,MATCH('Master data'!$B461,'Team forecast'!$B$2:$B$26,0),MATCH('Master data'!H$1,'Team forecast'!$B$2:$AO$2,0))</f>
        <v>0.66430787748130482</v>
      </c>
      <c r="I461" s="16">
        <f>INDEX('Team forecast'!$B$2:$AO$26,MATCH('Master data'!$B461,'Team forecast'!$B$2:$B$26,0),MATCH('Master data'!I$1,'Team forecast'!$B$2:$AO$2,0))</f>
        <v>1.6694298230620759</v>
      </c>
      <c r="J461" s="16">
        <f>INDEX('Team forecast'!$B$2:$AO$26,MATCH('Master data'!$B461,'Team forecast'!$B$2:$B$26,0),MATCH('Master data'!J$1,'Team forecast'!$B$2:$AO$2,0))</f>
        <v>0.18835443037974681</v>
      </c>
      <c r="K461" s="16">
        <f>INDEX('Team forecast'!$B$2:$AO$26,MATCH('Master data'!$B461,'Team forecast'!$B$2:$B$26,0),MATCH('Master data'!K$1,'Team forecast'!$B$2:$AO$2,0))</f>
        <v>1.8572551222540705</v>
      </c>
      <c r="L461" s="16">
        <f>INDEX('Team forecast'!$B$2:$AO$26,MATCH('Master data'!$B461,'Team forecast'!$B$2:$B$26,0),MATCH('Master data'!L$1,'Team forecast'!$B$2:$AO$2,0))</f>
        <v>4.7351100435942515</v>
      </c>
      <c r="M461">
        <f>IF(Players!BC462=1,95,0)</f>
        <v>0</v>
      </c>
      <c r="N461" s="2">
        <f>Players!BN462</f>
        <v>0</v>
      </c>
      <c r="O461" s="2">
        <f>Players!BO462</f>
        <v>0</v>
      </c>
      <c r="P461" s="2">
        <f>Players!BP462</f>
        <v>0</v>
      </c>
      <c r="Q461" s="2">
        <f>Players!BQ462</f>
        <v>7.7854671280276816E-2</v>
      </c>
      <c r="R461" s="2">
        <f>Players!BR462</f>
        <v>0</v>
      </c>
      <c r="S461" s="2">
        <f t="shared" si="448"/>
        <v>0.66430787748130482</v>
      </c>
      <c r="T461" s="2">
        <f t="shared" si="449"/>
        <v>1.6694298230620759</v>
      </c>
      <c r="U461" s="16">
        <f>INDEX('Team forecast'!$B$2:$AO$26,MATCH('Master data'!$B461,'Team forecast'!$B$2:$B$26,0),MATCH('Master data'!U$1,'Team forecast'!$B$2:$AO$2,0))</f>
        <v>0.1569620253164557</v>
      </c>
      <c r="V461" s="16">
        <f>INDEX('Team forecast'!$B$2:$AO$26,MATCH('Master data'!$B461,'Team forecast'!$B$2:$B$26,0),MATCH('Master data'!V$1,'Team forecast'!$B$2:$AO$2,0))</f>
        <v>0.23544303797468349</v>
      </c>
      <c r="W461" s="16">
        <f>INDEX('Team forecast'!$B$2:$AO$26,MATCH('Master data'!$B461,'Team forecast'!$B$2:$B$26,0),MATCH('Master data'!W$1,'Team forecast'!$B$2:$AO$2,0))</f>
        <v>0.60759493670886078</v>
      </c>
      <c r="X461" s="5">
        <f t="shared" si="450"/>
        <v>-5000</v>
      </c>
      <c r="Y461" s="5">
        <f t="shared" si="451"/>
        <v>0</v>
      </c>
      <c r="Z461" s="5">
        <f t="shared" si="452"/>
        <v>0</v>
      </c>
      <c r="AA461" s="5">
        <f t="shared" si="453"/>
        <v>0</v>
      </c>
      <c r="AB461" s="5">
        <f t="shared" si="454"/>
        <v>0</v>
      </c>
      <c r="AC461" s="5">
        <f t="shared" si="455"/>
        <v>0</v>
      </c>
      <c r="AD461" s="5">
        <f t="shared" si="456"/>
        <v>0</v>
      </c>
      <c r="AE461" s="5">
        <f t="shared" si="457"/>
        <v>0</v>
      </c>
      <c r="AF461" s="5">
        <f t="shared" si="458"/>
        <v>0</v>
      </c>
      <c r="AG461" s="5">
        <f t="shared" si="459"/>
        <v>0</v>
      </c>
      <c r="AH461" s="5">
        <f t="shared" si="460"/>
        <v>0</v>
      </c>
      <c r="AI461" s="5">
        <f t="shared" si="461"/>
        <v>0</v>
      </c>
      <c r="AJ461" s="5">
        <f t="shared" si="462"/>
        <v>0</v>
      </c>
      <c r="AK461" s="5">
        <f>IFERROR(SUM(X461:AJ461),-5000)*((Cockpit!$C$3)^0)</f>
        <v>-5000</v>
      </c>
      <c r="AL461" s="16">
        <f>INDEX('Team forecast'!$B$2:$AO$26,MATCH('Master data'!$B461,'Team forecast'!$B$2:$B$26,0),MATCH('Master data'!AL$1,'Team forecast'!$B$2:$AO$2,0))</f>
        <v>1.4540238085600701</v>
      </c>
      <c r="AM461" s="16">
        <f>INDEX('Team forecast'!$B$2:$AO$26,MATCH('Master data'!$B461,'Team forecast'!$B$2:$B$26,0),MATCH('Master data'!AM$1,'Team forecast'!$B$2:$AO$2,0))</f>
        <v>1.1663417361082891</v>
      </c>
      <c r="AN461" s="16">
        <f>INDEX('Team forecast'!$B$2:$AO$26,MATCH('Master data'!$B461,'Team forecast'!$B$2:$B$26,0),MATCH('Master data'!AN$1,'Team forecast'!$B$2:$AO$2,0))</f>
        <v>0.31150442477876111</v>
      </c>
      <c r="AO461" s="16">
        <f>INDEX('Team forecast'!$B$2:$AO$26,MATCH('Master data'!$B461,'Team forecast'!$B$2:$B$26,0),MATCH('Master data'!AO$1,'Team forecast'!$B$2:$AO$2,0))</f>
        <v>4.0651229013968155</v>
      </c>
      <c r="AP461" s="16">
        <f>INDEX('Team forecast'!$B$2:$AO$26,MATCH('Master data'!$B461,'Team forecast'!$B$2:$B$26,0),MATCH('Master data'!AP$1,'Team forecast'!$B$2:$AO$2,0))</f>
        <v>3.3081692878707836</v>
      </c>
      <c r="AQ461" s="5">
        <f t="shared" si="463"/>
        <v>-5000</v>
      </c>
      <c r="AR461" s="5">
        <f>INDEX('Team forecast'!$B$2:$AO$26,MATCH('Master data'!$B461,'Team forecast'!$B$2:$B$26,0),MATCH('Master data'!AR$1,'Team forecast'!$B$2:$AO$2,0))*IF(X461&gt;0,25000,0)</f>
        <v>0</v>
      </c>
      <c r="AS461" s="16">
        <f>INDEX('Team forecast'!$B$2:$AO$26,MATCH('Master data'!$B461,'Team forecast'!$B$2:$B$26,0),MATCH('Master data'!AS$1,'Team forecast'!$B$2:$AO$2,0))*IF(X461&gt;0,5000,0)</f>
        <v>0</v>
      </c>
      <c r="AT461" s="16">
        <f>INDEX('Team forecast'!$B$2:$AO$26,MATCH('Master data'!$B461,'Team forecast'!$B$2:$B$26,0),MATCH('Master data'!AT$1,'Team forecast'!$B$2:$AO$2,0))*IF(X461&gt;0,-15000,0)</f>
        <v>0</v>
      </c>
      <c r="AU461" s="5">
        <f t="shared" si="464"/>
        <v>0</v>
      </c>
      <c r="AV461" s="5">
        <f t="shared" si="465"/>
        <v>0</v>
      </c>
      <c r="AW461" s="5">
        <f t="shared" si="466"/>
        <v>0</v>
      </c>
      <c r="AX461" s="5">
        <f t="shared" si="467"/>
        <v>0</v>
      </c>
      <c r="AY461" s="5">
        <f t="shared" si="468"/>
        <v>0</v>
      </c>
      <c r="AZ461" s="5">
        <f t="shared" si="469"/>
        <v>0</v>
      </c>
      <c r="BA461" s="5">
        <f t="shared" si="470"/>
        <v>0</v>
      </c>
      <c r="BB461" s="5">
        <f t="shared" si="471"/>
        <v>0</v>
      </c>
      <c r="BC461" s="5">
        <f t="shared" si="472"/>
        <v>0</v>
      </c>
      <c r="BD461" s="5">
        <f t="shared" si="473"/>
        <v>-5000</v>
      </c>
      <c r="BE461" s="16">
        <f>INDEX('Team forecast'!$B$2:$AO$26,MATCH('Master data'!$B461,'Team forecast'!$B$2:$B$26,0),MATCH('Master data'!BE$1,'Team forecast'!$B$2:$AO$2,0))</f>
        <v>0</v>
      </c>
      <c r="BF461" s="16">
        <f>INDEX('Team forecast'!$B$2:$AO$26,MATCH('Master data'!$B461,'Team forecast'!$B$2:$B$26,0),MATCH('Master data'!BF$1,'Team forecast'!$B$2:$AO$2,0))</f>
        <v>0</v>
      </c>
      <c r="BG461" s="16">
        <f>INDEX('Team forecast'!$B$2:$AO$26,MATCH('Master data'!$B461,'Team forecast'!$B$2:$B$26,0),MATCH('Master data'!BG$1,'Team forecast'!$B$2:$AO$2,0))</f>
        <v>0</v>
      </c>
      <c r="BH461" s="16">
        <f>INDEX('Team forecast'!$B$2:$AO$26,MATCH('Master data'!$B461,'Team forecast'!$B$2:$B$26,0),MATCH('Master data'!BH$1,'Team forecast'!$B$2:$AO$2,0))</f>
        <v>0</v>
      </c>
      <c r="BI461" s="16">
        <f>INDEX('Team forecast'!$B$2:$AO$26,MATCH('Master data'!$B461,'Team forecast'!$B$2:$B$26,0),MATCH('Master data'!BI$1,'Team forecast'!$B$2:$AO$2,0))</f>
        <v>0</v>
      </c>
      <c r="BJ461" s="5">
        <f t="shared" si="474"/>
        <v>-5000</v>
      </c>
      <c r="BK461" s="5">
        <f>INDEX('Team forecast'!$R$3:$BH$26,MATCH($B461,'Team forecast'!$B$3:$B$26,0),MATCH(BK$1,'Team forecast'!$R$2:$BH$2,0))*IF($X461&gt;0,25000,0)</f>
        <v>0</v>
      </c>
      <c r="BL461" s="5">
        <f>INDEX('Team forecast'!$R$3:$BH$26,MATCH($B461,'Team forecast'!$B$3:$B$26,0),MATCH(BL$1,'Team forecast'!$R$2:$BH$2,0))*IF($X461&gt;0,5000,0)</f>
        <v>0</v>
      </c>
      <c r="BM461" s="5">
        <f>INDEX('Team forecast'!$R$3:$BH$26,MATCH($B461,'Team forecast'!$B$3:$B$26,0),MATCH(BM$1,'Team forecast'!$R$2:$BH$2,0))*IF($X461&gt;0,-15000,0)</f>
        <v>0</v>
      </c>
      <c r="BN461" s="5">
        <f t="shared" si="475"/>
        <v>0</v>
      </c>
      <c r="BO461" s="5">
        <f t="shared" si="476"/>
        <v>0</v>
      </c>
      <c r="BP461" s="5">
        <f t="shared" si="477"/>
        <v>0</v>
      </c>
      <c r="BQ461" s="5">
        <f t="shared" si="478"/>
        <v>0</v>
      </c>
      <c r="BR461" s="5">
        <f t="shared" si="479"/>
        <v>0</v>
      </c>
      <c r="BS461" s="5">
        <f t="shared" si="480"/>
        <v>0</v>
      </c>
      <c r="BT461" s="5">
        <f t="shared" si="481"/>
        <v>0</v>
      </c>
      <c r="BU461" s="5">
        <f t="shared" si="482"/>
        <v>0</v>
      </c>
      <c r="BV461" s="5">
        <f t="shared" si="483"/>
        <v>0</v>
      </c>
      <c r="BW461" s="5">
        <f t="shared" si="484"/>
        <v>0</v>
      </c>
      <c r="BX461" s="5">
        <f t="shared" si="485"/>
        <v>-5000</v>
      </c>
      <c r="BY461" s="5">
        <f t="shared" si="486"/>
        <v>-15000</v>
      </c>
      <c r="BZ461" s="5">
        <f>MAX(INDEX('Team forecast'!$R$3:$BH$26,MATCH($B461,'Team forecast'!$B$3:$B$26,0),MATCH(BZ$1,'Team forecast'!$R$2:$BH$2,0))*($BX461)-(1-INDEX('Team forecast'!$R$3:$BH$26,MATCH($B461,'Team forecast'!$B$3:$B$26,0),MATCH(BZ$1,'Team forecast'!$R$2:$BH$2,0)))*(BY461+CH461)*0.01,-5000)</f>
        <v>-5000</v>
      </c>
      <c r="CA461" s="5">
        <f>MAX(INDEX('Team forecast'!$R$3:$BH$26,MATCH($B461,'Team forecast'!$B$3:$B$26,0),MATCH(CA$1,'Team forecast'!$R$2:$BH$2,0))*$BX461-(1-INDEX('Team forecast'!$R$3:$BH$26,MATCH($B461,'Team forecast'!$B$3:$B$26,0),MATCH(CA$1,'Team forecast'!$R$2:$BH$2,0)))*(BY461+BX461+CH461)*0.01,-5000)</f>
        <v>-5000</v>
      </c>
      <c r="CB461" s="5">
        <f>MAX(INDEX('Team forecast'!$R$3:$BH$26,MATCH($B461,'Team forecast'!$B$3:$B$26,0),MATCH(CB$1,'Team forecast'!$R$2:$BH$2,0))*$BX461-(1-INDEX('Team forecast'!$R$3:$BH$26,MATCH($B461,'Team forecast'!$B$3:$B$26,0),MATCH(CB$1,'Team forecast'!$R$2:$BH$2,0)))*(BY461+BX461*2+CH461)*0.01,0)</f>
        <v>0</v>
      </c>
      <c r="CC461" s="5">
        <v>0</v>
      </c>
      <c r="CD461" s="5">
        <f>+AK461+BD461*Cockpit!$C$3+BW461*Cockpit!$C$3^2+BZ461*Cockpit!$C$3^3+CA461*Cockpit!$C$3^4+CB461*Cockpit!$C$3^5+CC461*Cockpit!$C$3^6</f>
        <v>-10802.469135802468</v>
      </c>
      <c r="CE461" s="5"/>
      <c r="CF461" s="5"/>
      <c r="CG461" s="5">
        <v>0</v>
      </c>
      <c r="CH461" s="5">
        <f t="shared" si="487"/>
        <v>3495000</v>
      </c>
      <c r="CI461" s="5">
        <f t="shared" si="488"/>
        <v>3495000</v>
      </c>
      <c r="CJ461" s="1">
        <f t="shared" si="489"/>
        <v>-3.0000000000000001E-3</v>
      </c>
      <c r="CK461" s="5">
        <f>RANK(CD461,$CD$2:$CD$622)+COUNTIF($CD$2:$CD461,$CD461)-1</f>
        <v>562</v>
      </c>
      <c r="CL461" s="5">
        <f>RANK(CJ461,$CJ$2:$CJ$622)+COUNTIF($CJ$2:$CJ461,$CJ461)-1</f>
        <v>479</v>
      </c>
    </row>
    <row r="462" spans="1:90" x14ac:dyDescent="0.3">
      <c r="A462" t="str">
        <f>Players!P463</f>
        <v>Mario Gavranović</v>
      </c>
      <c r="B462" t="str">
        <f>Players!G463</f>
        <v>Switzerland</v>
      </c>
      <c r="C462" t="str">
        <f>Players!AB463</f>
        <v>Striker</v>
      </c>
      <c r="D462" s="1"/>
      <c r="F462" t="str">
        <f>IFERROR(INDEX(Lookup!B:B,MATCH(INDEX(Players!C:C,MATCH(E462,Players!A:A,0)),Lookup!D:D,0)),"")</f>
        <v/>
      </c>
      <c r="G462">
        <f>IF(Players!AC463=0,10000000,Players!AC463)</f>
        <v>3012000</v>
      </c>
      <c r="H462" s="16">
        <f>INDEX('Team forecast'!$B$2:$AO$26,MATCH('Master data'!$B462,'Team forecast'!$B$2:$B$26,0),MATCH('Master data'!H$1,'Team forecast'!$B$2:$AO$2,0))</f>
        <v>0.66430787748130482</v>
      </c>
      <c r="I462" s="16">
        <f>INDEX('Team forecast'!$B$2:$AO$26,MATCH('Master data'!$B462,'Team forecast'!$B$2:$B$26,0),MATCH('Master data'!I$1,'Team forecast'!$B$2:$AO$2,0))</f>
        <v>1.6694298230620759</v>
      </c>
      <c r="J462" s="16">
        <f>INDEX('Team forecast'!$B$2:$AO$26,MATCH('Master data'!$B462,'Team forecast'!$B$2:$B$26,0),MATCH('Master data'!J$1,'Team forecast'!$B$2:$AO$2,0))</f>
        <v>0.18835443037974681</v>
      </c>
      <c r="K462" s="16">
        <f>INDEX('Team forecast'!$B$2:$AO$26,MATCH('Master data'!$B462,'Team forecast'!$B$2:$B$26,0),MATCH('Master data'!K$1,'Team forecast'!$B$2:$AO$2,0))</f>
        <v>1.8572551222540705</v>
      </c>
      <c r="L462" s="16">
        <f>INDEX('Team forecast'!$B$2:$AO$26,MATCH('Master data'!$B462,'Team forecast'!$B$2:$B$26,0),MATCH('Master data'!L$1,'Team forecast'!$B$2:$AO$2,0))</f>
        <v>4.7351100435942515</v>
      </c>
      <c r="M462">
        <f>IF(Players!BC463=1,95,0)</f>
        <v>0</v>
      </c>
      <c r="N462" s="2">
        <f>Players!BN463</f>
        <v>0</v>
      </c>
      <c r="O462" s="2">
        <f>Players!BO463</f>
        <v>0</v>
      </c>
      <c r="P462" s="2">
        <f>Players!BP463</f>
        <v>0</v>
      </c>
      <c r="Q462" s="2">
        <f>Players!BQ463</f>
        <v>5.859375E-2</v>
      </c>
      <c r="R462" s="2">
        <f>Players!BR463</f>
        <v>0</v>
      </c>
      <c r="S462" s="2">
        <f t="shared" si="448"/>
        <v>0.66430787748130482</v>
      </c>
      <c r="T462" s="2">
        <f t="shared" si="449"/>
        <v>1.6694298230620759</v>
      </c>
      <c r="U462" s="16">
        <f>INDEX('Team forecast'!$B$2:$AO$26,MATCH('Master data'!$B462,'Team forecast'!$B$2:$B$26,0),MATCH('Master data'!U$1,'Team forecast'!$B$2:$AO$2,0))</f>
        <v>0.1569620253164557</v>
      </c>
      <c r="V462" s="16">
        <f>INDEX('Team forecast'!$B$2:$AO$26,MATCH('Master data'!$B462,'Team forecast'!$B$2:$B$26,0),MATCH('Master data'!V$1,'Team forecast'!$B$2:$AO$2,0))</f>
        <v>0.23544303797468349</v>
      </c>
      <c r="W462" s="16">
        <f>INDEX('Team forecast'!$B$2:$AO$26,MATCH('Master data'!$B462,'Team forecast'!$B$2:$B$26,0),MATCH('Master data'!W$1,'Team forecast'!$B$2:$AO$2,0))</f>
        <v>0.60759493670886078</v>
      </c>
      <c r="X462" s="5">
        <f t="shared" si="450"/>
        <v>-5000</v>
      </c>
      <c r="Y462" s="5">
        <f t="shared" si="451"/>
        <v>0</v>
      </c>
      <c r="Z462" s="5">
        <f t="shared" si="452"/>
        <v>0</v>
      </c>
      <c r="AA462" s="5">
        <f t="shared" si="453"/>
        <v>0</v>
      </c>
      <c r="AB462" s="5">
        <f t="shared" si="454"/>
        <v>0</v>
      </c>
      <c r="AC462" s="5">
        <f t="shared" si="455"/>
        <v>0</v>
      </c>
      <c r="AD462" s="5">
        <f t="shared" si="456"/>
        <v>0</v>
      </c>
      <c r="AE462" s="5">
        <f t="shared" si="457"/>
        <v>0</v>
      </c>
      <c r="AF462" s="5">
        <f t="shared" si="458"/>
        <v>0</v>
      </c>
      <c r="AG462" s="5">
        <f t="shared" si="459"/>
        <v>0</v>
      </c>
      <c r="AH462" s="5">
        <f t="shared" si="460"/>
        <v>0</v>
      </c>
      <c r="AI462" s="5">
        <f t="shared" si="461"/>
        <v>0</v>
      </c>
      <c r="AJ462" s="5">
        <f t="shared" si="462"/>
        <v>0</v>
      </c>
      <c r="AK462" s="5">
        <f>IFERROR(SUM(X462:AJ462),-5000)*((Cockpit!$C$3)^0)</f>
        <v>-5000</v>
      </c>
      <c r="AL462" s="16">
        <f>INDEX('Team forecast'!$B$2:$AO$26,MATCH('Master data'!$B462,'Team forecast'!$B$2:$B$26,0),MATCH('Master data'!AL$1,'Team forecast'!$B$2:$AO$2,0))</f>
        <v>1.4540238085600701</v>
      </c>
      <c r="AM462" s="16">
        <f>INDEX('Team forecast'!$B$2:$AO$26,MATCH('Master data'!$B462,'Team forecast'!$B$2:$B$26,0),MATCH('Master data'!AM$1,'Team forecast'!$B$2:$AO$2,0))</f>
        <v>1.1663417361082891</v>
      </c>
      <c r="AN462" s="16">
        <f>INDEX('Team forecast'!$B$2:$AO$26,MATCH('Master data'!$B462,'Team forecast'!$B$2:$B$26,0),MATCH('Master data'!AN$1,'Team forecast'!$B$2:$AO$2,0))</f>
        <v>0.31150442477876111</v>
      </c>
      <c r="AO462" s="16">
        <f>INDEX('Team forecast'!$B$2:$AO$26,MATCH('Master data'!$B462,'Team forecast'!$B$2:$B$26,0),MATCH('Master data'!AO$1,'Team forecast'!$B$2:$AO$2,0))</f>
        <v>4.0651229013968155</v>
      </c>
      <c r="AP462" s="16">
        <f>INDEX('Team forecast'!$B$2:$AO$26,MATCH('Master data'!$B462,'Team forecast'!$B$2:$B$26,0),MATCH('Master data'!AP$1,'Team forecast'!$B$2:$AO$2,0))</f>
        <v>3.3081692878707836</v>
      </c>
      <c r="AQ462" s="5">
        <f t="shared" si="463"/>
        <v>-5000</v>
      </c>
      <c r="AR462" s="5">
        <f>INDEX('Team forecast'!$B$2:$AO$26,MATCH('Master data'!$B462,'Team forecast'!$B$2:$B$26,0),MATCH('Master data'!AR$1,'Team forecast'!$B$2:$AO$2,0))*IF(X462&gt;0,25000,0)</f>
        <v>0</v>
      </c>
      <c r="AS462" s="16">
        <f>INDEX('Team forecast'!$B$2:$AO$26,MATCH('Master data'!$B462,'Team forecast'!$B$2:$B$26,0),MATCH('Master data'!AS$1,'Team forecast'!$B$2:$AO$2,0))*IF(X462&gt;0,5000,0)</f>
        <v>0</v>
      </c>
      <c r="AT462" s="16">
        <f>INDEX('Team forecast'!$B$2:$AO$26,MATCH('Master data'!$B462,'Team forecast'!$B$2:$B$26,0),MATCH('Master data'!AT$1,'Team forecast'!$B$2:$AO$2,0))*IF(X462&gt;0,-15000,0)</f>
        <v>0</v>
      </c>
      <c r="AU462" s="5">
        <f t="shared" si="464"/>
        <v>0</v>
      </c>
      <c r="AV462" s="5">
        <f t="shared" si="465"/>
        <v>0</v>
      </c>
      <c r="AW462" s="5">
        <f t="shared" si="466"/>
        <v>0</v>
      </c>
      <c r="AX462" s="5">
        <f t="shared" si="467"/>
        <v>0</v>
      </c>
      <c r="AY462" s="5">
        <f t="shared" si="468"/>
        <v>0</v>
      </c>
      <c r="AZ462" s="5">
        <f t="shared" si="469"/>
        <v>0</v>
      </c>
      <c r="BA462" s="5">
        <f t="shared" si="470"/>
        <v>0</v>
      </c>
      <c r="BB462" s="5">
        <f t="shared" si="471"/>
        <v>0</v>
      </c>
      <c r="BC462" s="5">
        <f t="shared" si="472"/>
        <v>0</v>
      </c>
      <c r="BD462" s="5">
        <f t="shared" si="473"/>
        <v>-5000</v>
      </c>
      <c r="BE462" s="16">
        <f>INDEX('Team forecast'!$B$2:$AO$26,MATCH('Master data'!$B462,'Team forecast'!$B$2:$B$26,0),MATCH('Master data'!BE$1,'Team forecast'!$B$2:$AO$2,0))</f>
        <v>0</v>
      </c>
      <c r="BF462" s="16">
        <f>INDEX('Team forecast'!$B$2:$AO$26,MATCH('Master data'!$B462,'Team forecast'!$B$2:$B$26,0),MATCH('Master data'!BF$1,'Team forecast'!$B$2:$AO$2,0))</f>
        <v>0</v>
      </c>
      <c r="BG462" s="16">
        <f>INDEX('Team forecast'!$B$2:$AO$26,MATCH('Master data'!$B462,'Team forecast'!$B$2:$B$26,0),MATCH('Master data'!BG$1,'Team forecast'!$B$2:$AO$2,0))</f>
        <v>0</v>
      </c>
      <c r="BH462" s="16">
        <f>INDEX('Team forecast'!$B$2:$AO$26,MATCH('Master data'!$B462,'Team forecast'!$B$2:$B$26,0),MATCH('Master data'!BH$1,'Team forecast'!$B$2:$AO$2,0))</f>
        <v>0</v>
      </c>
      <c r="BI462" s="16">
        <f>INDEX('Team forecast'!$B$2:$AO$26,MATCH('Master data'!$B462,'Team forecast'!$B$2:$B$26,0),MATCH('Master data'!BI$1,'Team forecast'!$B$2:$AO$2,0))</f>
        <v>0</v>
      </c>
      <c r="BJ462" s="5">
        <f t="shared" si="474"/>
        <v>-5000</v>
      </c>
      <c r="BK462" s="5">
        <f>INDEX('Team forecast'!$R$3:$BH$26,MATCH($B462,'Team forecast'!$B$3:$B$26,0),MATCH(BK$1,'Team forecast'!$R$2:$BH$2,0))*IF($X462&gt;0,25000,0)</f>
        <v>0</v>
      </c>
      <c r="BL462" s="5">
        <f>INDEX('Team forecast'!$R$3:$BH$26,MATCH($B462,'Team forecast'!$B$3:$B$26,0),MATCH(BL$1,'Team forecast'!$R$2:$BH$2,0))*IF($X462&gt;0,5000,0)</f>
        <v>0</v>
      </c>
      <c r="BM462" s="5">
        <f>INDEX('Team forecast'!$R$3:$BH$26,MATCH($B462,'Team forecast'!$B$3:$B$26,0),MATCH(BM$1,'Team forecast'!$R$2:$BH$2,0))*IF($X462&gt;0,-15000,0)</f>
        <v>0</v>
      </c>
      <c r="BN462" s="5">
        <f t="shared" si="475"/>
        <v>0</v>
      </c>
      <c r="BO462" s="5">
        <f t="shared" si="476"/>
        <v>0</v>
      </c>
      <c r="BP462" s="5">
        <f t="shared" si="477"/>
        <v>0</v>
      </c>
      <c r="BQ462" s="5">
        <f t="shared" si="478"/>
        <v>0</v>
      </c>
      <c r="BR462" s="5">
        <f t="shared" si="479"/>
        <v>0</v>
      </c>
      <c r="BS462" s="5">
        <f t="shared" si="480"/>
        <v>0</v>
      </c>
      <c r="BT462" s="5">
        <f t="shared" si="481"/>
        <v>0</v>
      </c>
      <c r="BU462" s="5">
        <f t="shared" si="482"/>
        <v>0</v>
      </c>
      <c r="BV462" s="5">
        <f t="shared" si="483"/>
        <v>0</v>
      </c>
      <c r="BW462" s="5">
        <f t="shared" si="484"/>
        <v>0</v>
      </c>
      <c r="BX462" s="5">
        <f t="shared" si="485"/>
        <v>-5000</v>
      </c>
      <c r="BY462" s="5">
        <f t="shared" si="486"/>
        <v>-15000</v>
      </c>
      <c r="BZ462" s="5">
        <f>MAX(INDEX('Team forecast'!$R$3:$BH$26,MATCH($B462,'Team forecast'!$B$3:$B$26,0),MATCH(BZ$1,'Team forecast'!$R$2:$BH$2,0))*($BX462)-(1-INDEX('Team forecast'!$R$3:$BH$26,MATCH($B462,'Team forecast'!$B$3:$B$26,0),MATCH(BZ$1,'Team forecast'!$R$2:$BH$2,0)))*(BY462+CH462)*0.01,-5000)</f>
        <v>-5000</v>
      </c>
      <c r="CA462" s="5">
        <f>MAX(INDEX('Team forecast'!$R$3:$BH$26,MATCH($B462,'Team forecast'!$B$3:$B$26,0),MATCH(CA$1,'Team forecast'!$R$2:$BH$2,0))*$BX462-(1-INDEX('Team forecast'!$R$3:$BH$26,MATCH($B462,'Team forecast'!$B$3:$B$26,0),MATCH(CA$1,'Team forecast'!$R$2:$BH$2,0)))*(BY462+BX462+CH462)*0.01,-5000)</f>
        <v>-5000</v>
      </c>
      <c r="CB462" s="5">
        <f>MAX(INDEX('Team forecast'!$R$3:$BH$26,MATCH($B462,'Team forecast'!$B$3:$B$26,0),MATCH(CB$1,'Team forecast'!$R$2:$BH$2,0))*$BX462-(1-INDEX('Team forecast'!$R$3:$BH$26,MATCH($B462,'Team forecast'!$B$3:$B$26,0),MATCH(CB$1,'Team forecast'!$R$2:$BH$2,0)))*(BY462+BX462*2+CH462)*0.01,0)</f>
        <v>0</v>
      </c>
      <c r="CC462" s="5">
        <v>0</v>
      </c>
      <c r="CD462" s="5">
        <f>+AK462+BD462*Cockpit!$C$3+BW462*Cockpit!$C$3^2+BZ462*Cockpit!$C$3^3+CA462*Cockpit!$C$3^4+CB462*Cockpit!$C$3^5+CC462*Cockpit!$C$3^6</f>
        <v>-10802.469135802468</v>
      </c>
      <c r="CE462" s="5"/>
      <c r="CF462" s="5"/>
      <c r="CG462" s="5">
        <v>0</v>
      </c>
      <c r="CH462" s="5">
        <f t="shared" si="487"/>
        <v>3012000</v>
      </c>
      <c r="CI462" s="5">
        <f t="shared" si="488"/>
        <v>3012000</v>
      </c>
      <c r="CJ462" s="1">
        <f t="shared" si="489"/>
        <v>-4.0000000000000001E-3</v>
      </c>
      <c r="CK462" s="5">
        <f>RANK(CD462,$CD$2:$CD$622)+COUNTIF($CD$2:$CD462,$CD462)-1</f>
        <v>563</v>
      </c>
      <c r="CL462" s="5">
        <f>RANK(CJ462,$CJ$2:$CJ$622)+COUNTIF($CJ$2:$CJ462,$CJ462)-1</f>
        <v>543</v>
      </c>
    </row>
    <row r="463" spans="1:90" x14ac:dyDescent="0.3">
      <c r="A463" t="str">
        <f>Players!P464</f>
        <v xml:space="preserve"> K. Varga</v>
      </c>
      <c r="B463" t="str">
        <f>Players!G464</f>
        <v>Hungary</v>
      </c>
      <c r="C463" t="str">
        <f>Players!AB464</f>
        <v>Striker</v>
      </c>
      <c r="D463" s="1"/>
      <c r="F463" t="str">
        <f>IFERROR(INDEX(Lookup!B:B,MATCH(INDEX(Players!C:C,MATCH(E463,Players!A:A,0)),Lookup!D:D,0)),"")</f>
        <v/>
      </c>
      <c r="G463">
        <f>IF(Players!AC464=0,10000000,Players!AC464)</f>
        <v>2984000</v>
      </c>
      <c r="H463" s="16">
        <f>INDEX('Team forecast'!$B$2:$AO$26,MATCH('Master data'!$B463,'Team forecast'!$B$2:$B$26,0),MATCH('Master data'!H$1,'Team forecast'!$B$2:$AO$2,0))</f>
        <v>0.66258765662234231</v>
      </c>
      <c r="I463" s="16">
        <f>INDEX('Team forecast'!$B$2:$AO$26,MATCH('Master data'!$B463,'Team forecast'!$B$2:$B$26,0),MATCH('Master data'!I$1,'Team forecast'!$B$2:$AO$2,0))</f>
        <v>2.1377132314488487</v>
      </c>
      <c r="J463" s="16">
        <f>INDEX('Team forecast'!$B$2:$AO$26,MATCH('Master data'!$B463,'Team forecast'!$B$2:$B$26,0),MATCH('Master data'!J$1,'Team forecast'!$B$2:$AO$2,0))</f>
        <v>0.1179242002781641</v>
      </c>
      <c r="K463" s="16">
        <f>INDEX('Team forecast'!$B$2:$AO$26,MATCH('Master data'!$B463,'Team forecast'!$B$2:$B$26,0),MATCH('Master data'!K$1,'Team forecast'!$B$2:$AO$2,0))</f>
        <v>2.1751614990127401</v>
      </c>
      <c r="L463" s="16">
        <f>INDEX('Team forecast'!$B$2:$AO$26,MATCH('Master data'!$B463,'Team forecast'!$B$2:$B$26,0),MATCH('Master data'!L$1,'Team forecast'!$B$2:$AO$2,0))</f>
        <v>5.8957935698406603</v>
      </c>
      <c r="M463">
        <f>IF(Players!BC464=1,95,0)</f>
        <v>0</v>
      </c>
      <c r="N463" s="2">
        <f>Players!BN464</f>
        <v>0</v>
      </c>
      <c r="O463" s="2">
        <f>Players!BO464</f>
        <v>0</v>
      </c>
      <c r="P463" s="2">
        <f>Players!BP464</f>
        <v>0</v>
      </c>
      <c r="Q463" s="2">
        <f>Players!BQ464</f>
        <v>8.1929904415111512E-2</v>
      </c>
      <c r="R463" s="2">
        <f>Players!BR464</f>
        <v>0</v>
      </c>
      <c r="S463" s="2">
        <f t="shared" si="448"/>
        <v>0.66258765662234231</v>
      </c>
      <c r="T463" s="2">
        <f t="shared" si="449"/>
        <v>2.1377132314488487</v>
      </c>
      <c r="U463" s="16">
        <f>INDEX('Team forecast'!$B$2:$AO$26,MATCH('Master data'!$B463,'Team forecast'!$B$2:$B$26,0),MATCH('Master data'!U$1,'Team forecast'!$B$2:$AO$2,0))</f>
        <v>0.1109874826147427</v>
      </c>
      <c r="V463" s="16">
        <f>INDEX('Team forecast'!$B$2:$AO$26,MATCH('Master data'!$B463,'Team forecast'!$B$2:$B$26,0),MATCH('Master data'!V$1,'Team forecast'!$B$2:$AO$2,0))</f>
        <v>0.17969401947148819</v>
      </c>
      <c r="W463" s="16">
        <f>INDEX('Team forecast'!$B$2:$AO$26,MATCH('Master data'!$B463,'Team forecast'!$B$2:$B$26,0),MATCH('Master data'!W$1,'Team forecast'!$B$2:$AO$2,0))</f>
        <v>0.70931849791376911</v>
      </c>
      <c r="X463" s="5">
        <f t="shared" si="450"/>
        <v>-5000</v>
      </c>
      <c r="Y463" s="5">
        <f t="shared" si="451"/>
        <v>0</v>
      </c>
      <c r="Z463" s="5">
        <f t="shared" si="452"/>
        <v>0</v>
      </c>
      <c r="AA463" s="5">
        <f t="shared" si="453"/>
        <v>0</v>
      </c>
      <c r="AB463" s="5">
        <f t="shared" si="454"/>
        <v>0</v>
      </c>
      <c r="AC463" s="5">
        <f t="shared" si="455"/>
        <v>0</v>
      </c>
      <c r="AD463" s="5">
        <f t="shared" si="456"/>
        <v>0</v>
      </c>
      <c r="AE463" s="5">
        <f t="shared" si="457"/>
        <v>0</v>
      </c>
      <c r="AF463" s="5">
        <f t="shared" si="458"/>
        <v>0</v>
      </c>
      <c r="AG463" s="5">
        <f t="shared" si="459"/>
        <v>0</v>
      </c>
      <c r="AH463" s="5">
        <f t="shared" si="460"/>
        <v>0</v>
      </c>
      <c r="AI463" s="5">
        <f t="shared" si="461"/>
        <v>0</v>
      </c>
      <c r="AJ463" s="5">
        <f t="shared" si="462"/>
        <v>0</v>
      </c>
      <c r="AK463" s="5">
        <f>IFERROR(SUM(X463:AJ463),-5000)*((Cockpit!$C$3)^0)</f>
        <v>-5000</v>
      </c>
      <c r="AL463" s="16">
        <f>INDEX('Team forecast'!$B$2:$AO$26,MATCH('Master data'!$B463,'Team forecast'!$B$2:$B$26,0),MATCH('Master data'!AL$1,'Team forecast'!$B$2:$AO$2,0))</f>
        <v>0.64628016595236182</v>
      </c>
      <c r="AM463" s="16">
        <f>INDEX('Team forecast'!$B$2:$AO$26,MATCH('Master data'!$B463,'Team forecast'!$B$2:$B$26,0),MATCH('Master data'!AM$1,'Team forecast'!$B$2:$AO$2,0))</f>
        <v>2.6069135565605688</v>
      </c>
      <c r="AN463" s="16">
        <f>INDEX('Team forecast'!$B$2:$AO$26,MATCH('Master data'!$B463,'Team forecast'!$B$2:$B$26,0),MATCH('Master data'!AN$1,'Team forecast'!$B$2:$AO$2,0))</f>
        <v>7.3761854583772393E-2</v>
      </c>
      <c r="AO463" s="16">
        <f>INDEX('Team forecast'!$B$2:$AO$26,MATCH('Master data'!$B463,'Team forecast'!$B$2:$B$26,0),MATCH('Master data'!AO$1,'Team forecast'!$B$2:$AO$2,0))</f>
        <v>2.1216268074193696</v>
      </c>
      <c r="AP463" s="16">
        <f>INDEX('Team forecast'!$B$2:$AO$26,MATCH('Master data'!$B463,'Team forecast'!$B$2:$B$26,0),MATCH('Master data'!AP$1,'Team forecast'!$B$2:$AO$2,0))</f>
        <v>7.189843781564309</v>
      </c>
      <c r="AQ463" s="5">
        <f t="shared" si="463"/>
        <v>-5000</v>
      </c>
      <c r="AR463" s="5">
        <f>INDEX('Team forecast'!$B$2:$AO$26,MATCH('Master data'!$B463,'Team forecast'!$B$2:$B$26,0),MATCH('Master data'!AR$1,'Team forecast'!$B$2:$AO$2,0))*IF(X463&gt;0,25000,0)</f>
        <v>0</v>
      </c>
      <c r="AS463" s="16">
        <f>INDEX('Team forecast'!$B$2:$AO$26,MATCH('Master data'!$B463,'Team forecast'!$B$2:$B$26,0),MATCH('Master data'!AS$1,'Team forecast'!$B$2:$AO$2,0))*IF(X463&gt;0,5000,0)</f>
        <v>0</v>
      </c>
      <c r="AT463" s="16">
        <f>INDEX('Team forecast'!$B$2:$AO$26,MATCH('Master data'!$B463,'Team forecast'!$B$2:$B$26,0),MATCH('Master data'!AT$1,'Team forecast'!$B$2:$AO$2,0))*IF(X463&gt;0,-15000,0)</f>
        <v>0</v>
      </c>
      <c r="AU463" s="5">
        <f t="shared" si="464"/>
        <v>0</v>
      </c>
      <c r="AV463" s="5">
        <f t="shared" si="465"/>
        <v>0</v>
      </c>
      <c r="AW463" s="5">
        <f t="shared" si="466"/>
        <v>0</v>
      </c>
      <c r="AX463" s="5">
        <f t="shared" si="467"/>
        <v>0</v>
      </c>
      <c r="AY463" s="5">
        <f t="shared" si="468"/>
        <v>0</v>
      </c>
      <c r="AZ463" s="5">
        <f t="shared" si="469"/>
        <v>0</v>
      </c>
      <c r="BA463" s="5">
        <f t="shared" si="470"/>
        <v>0</v>
      </c>
      <c r="BB463" s="5">
        <f t="shared" si="471"/>
        <v>0</v>
      </c>
      <c r="BC463" s="5">
        <f t="shared" si="472"/>
        <v>0</v>
      </c>
      <c r="BD463" s="5">
        <f t="shared" si="473"/>
        <v>-5000</v>
      </c>
      <c r="BE463" s="16">
        <f>INDEX('Team forecast'!$B$2:$AO$26,MATCH('Master data'!$B463,'Team forecast'!$B$2:$B$26,0),MATCH('Master data'!BE$1,'Team forecast'!$B$2:$AO$2,0))</f>
        <v>0</v>
      </c>
      <c r="BF463" s="16">
        <f>INDEX('Team forecast'!$B$2:$AO$26,MATCH('Master data'!$B463,'Team forecast'!$B$2:$B$26,0),MATCH('Master data'!BF$1,'Team forecast'!$B$2:$AO$2,0))</f>
        <v>0</v>
      </c>
      <c r="BG463" s="16">
        <f>INDEX('Team forecast'!$B$2:$AO$26,MATCH('Master data'!$B463,'Team forecast'!$B$2:$B$26,0),MATCH('Master data'!BG$1,'Team forecast'!$B$2:$AO$2,0))</f>
        <v>0</v>
      </c>
      <c r="BH463" s="16">
        <f>INDEX('Team forecast'!$B$2:$AO$26,MATCH('Master data'!$B463,'Team forecast'!$B$2:$B$26,0),MATCH('Master data'!BH$1,'Team forecast'!$B$2:$AO$2,0))</f>
        <v>0</v>
      </c>
      <c r="BI463" s="16">
        <f>INDEX('Team forecast'!$B$2:$AO$26,MATCH('Master data'!$B463,'Team forecast'!$B$2:$B$26,0),MATCH('Master data'!BI$1,'Team forecast'!$B$2:$AO$2,0))</f>
        <v>0</v>
      </c>
      <c r="BJ463" s="5">
        <f t="shared" si="474"/>
        <v>-5000</v>
      </c>
      <c r="BK463" s="5">
        <f>INDEX('Team forecast'!$R$3:$BH$26,MATCH($B463,'Team forecast'!$B$3:$B$26,0),MATCH(BK$1,'Team forecast'!$R$2:$BH$2,0))*IF($X463&gt;0,25000,0)</f>
        <v>0</v>
      </c>
      <c r="BL463" s="5">
        <f>INDEX('Team forecast'!$R$3:$BH$26,MATCH($B463,'Team forecast'!$B$3:$B$26,0),MATCH(BL$1,'Team forecast'!$R$2:$BH$2,0))*IF($X463&gt;0,5000,0)</f>
        <v>0</v>
      </c>
      <c r="BM463" s="5">
        <f>INDEX('Team forecast'!$R$3:$BH$26,MATCH($B463,'Team forecast'!$B$3:$B$26,0),MATCH(BM$1,'Team forecast'!$R$2:$BH$2,0))*IF($X463&gt;0,-15000,0)</f>
        <v>0</v>
      </c>
      <c r="BN463" s="5">
        <f t="shared" si="475"/>
        <v>0</v>
      </c>
      <c r="BO463" s="5">
        <f t="shared" si="476"/>
        <v>0</v>
      </c>
      <c r="BP463" s="5">
        <f t="shared" si="477"/>
        <v>0</v>
      </c>
      <c r="BQ463" s="5">
        <f t="shared" si="478"/>
        <v>0</v>
      </c>
      <c r="BR463" s="5">
        <f t="shared" si="479"/>
        <v>0</v>
      </c>
      <c r="BS463" s="5">
        <f t="shared" si="480"/>
        <v>0</v>
      </c>
      <c r="BT463" s="5">
        <f t="shared" si="481"/>
        <v>0</v>
      </c>
      <c r="BU463" s="5">
        <f t="shared" si="482"/>
        <v>0</v>
      </c>
      <c r="BV463" s="5">
        <f t="shared" si="483"/>
        <v>0</v>
      </c>
      <c r="BW463" s="5">
        <f t="shared" si="484"/>
        <v>0</v>
      </c>
      <c r="BX463" s="5">
        <f t="shared" si="485"/>
        <v>-5000</v>
      </c>
      <c r="BY463" s="5">
        <f t="shared" si="486"/>
        <v>-15000</v>
      </c>
      <c r="BZ463" s="5">
        <f>MAX(INDEX('Team forecast'!$R$3:$BH$26,MATCH($B463,'Team forecast'!$B$3:$B$26,0),MATCH(BZ$1,'Team forecast'!$R$2:$BH$2,0))*($BX463)-(1-INDEX('Team forecast'!$R$3:$BH$26,MATCH($B463,'Team forecast'!$B$3:$B$26,0),MATCH(BZ$1,'Team forecast'!$R$2:$BH$2,0)))*(BY463+CH463)*0.01,-5000)</f>
        <v>-5000</v>
      </c>
      <c r="CA463" s="5">
        <f>MAX(INDEX('Team forecast'!$R$3:$BH$26,MATCH($B463,'Team forecast'!$B$3:$B$26,0),MATCH(CA$1,'Team forecast'!$R$2:$BH$2,0))*$BX463-(1-INDEX('Team forecast'!$R$3:$BH$26,MATCH($B463,'Team forecast'!$B$3:$B$26,0),MATCH(CA$1,'Team forecast'!$R$2:$BH$2,0)))*(BY463+BX463+CH463)*0.01,-5000)</f>
        <v>-5000</v>
      </c>
      <c r="CB463" s="5">
        <f>MAX(INDEX('Team forecast'!$R$3:$BH$26,MATCH($B463,'Team forecast'!$B$3:$B$26,0),MATCH(CB$1,'Team forecast'!$R$2:$BH$2,0))*$BX463-(1-INDEX('Team forecast'!$R$3:$BH$26,MATCH($B463,'Team forecast'!$B$3:$B$26,0),MATCH(CB$1,'Team forecast'!$R$2:$BH$2,0)))*(BY463+BX463*2+CH463)*0.01,0)</f>
        <v>0</v>
      </c>
      <c r="CC463" s="5">
        <v>0</v>
      </c>
      <c r="CD463" s="5">
        <f>+AK463+BD463*Cockpit!$C$3+BW463*Cockpit!$C$3^2+BZ463*Cockpit!$C$3^3+CA463*Cockpit!$C$3^4+CB463*Cockpit!$C$3^5+CC463*Cockpit!$C$3^6</f>
        <v>-10802.469135802468</v>
      </c>
      <c r="CE463" s="5"/>
      <c r="CF463" s="5"/>
      <c r="CG463" s="5">
        <v>0</v>
      </c>
      <c r="CH463" s="5">
        <f t="shared" si="487"/>
        <v>2984000</v>
      </c>
      <c r="CI463" s="5">
        <f t="shared" si="488"/>
        <v>2984000</v>
      </c>
      <c r="CJ463" s="1">
        <f t="shared" si="489"/>
        <v>-4.0000000000000001E-3</v>
      </c>
      <c r="CK463" s="5">
        <f>RANK(CD463,$CD$2:$CD$622)+COUNTIF($CD$2:$CD463,$CD463)-1</f>
        <v>564</v>
      </c>
      <c r="CL463" s="5">
        <f>RANK(CJ463,$CJ$2:$CJ$622)+COUNTIF($CJ$2:$CJ463,$CJ463)-1</f>
        <v>544</v>
      </c>
    </row>
    <row r="464" spans="1:90" x14ac:dyDescent="0.3">
      <c r="A464" t="str">
        <f>Players!P465</f>
        <v>Loïc Négo</v>
      </c>
      <c r="B464" t="str">
        <f>Players!G465</f>
        <v>Hungary</v>
      </c>
      <c r="C464" t="str">
        <f>Players!AB465</f>
        <v>Midfield</v>
      </c>
      <c r="D464" s="1"/>
      <c r="F464" t="str">
        <f>IFERROR(INDEX(Lookup!B:B,MATCH(INDEX(Players!C:C,MATCH(E464,Players!A:A,0)),Lookup!D:D,0)),"")</f>
        <v/>
      </c>
      <c r="G464">
        <f>IF(Players!AC465=0,10000000,Players!AC465)</f>
        <v>2448000</v>
      </c>
      <c r="H464" s="16">
        <f>INDEX('Team forecast'!$B$2:$AO$26,MATCH('Master data'!$B464,'Team forecast'!$B$2:$B$26,0),MATCH('Master data'!H$1,'Team forecast'!$B$2:$AO$2,0))</f>
        <v>0.66258765662234231</v>
      </c>
      <c r="I464" s="16">
        <f>INDEX('Team forecast'!$B$2:$AO$26,MATCH('Master data'!$B464,'Team forecast'!$B$2:$B$26,0),MATCH('Master data'!I$1,'Team forecast'!$B$2:$AO$2,0))</f>
        <v>2.1377132314488487</v>
      </c>
      <c r="J464" s="16">
        <f>INDEX('Team forecast'!$B$2:$AO$26,MATCH('Master data'!$B464,'Team forecast'!$B$2:$B$26,0),MATCH('Master data'!J$1,'Team forecast'!$B$2:$AO$2,0))</f>
        <v>0.1179242002781641</v>
      </c>
      <c r="K464" s="16">
        <f>INDEX('Team forecast'!$B$2:$AO$26,MATCH('Master data'!$B464,'Team forecast'!$B$2:$B$26,0),MATCH('Master data'!K$1,'Team forecast'!$B$2:$AO$2,0))</f>
        <v>2.1751614990127401</v>
      </c>
      <c r="L464" s="16">
        <f>INDEX('Team forecast'!$B$2:$AO$26,MATCH('Master data'!$B464,'Team forecast'!$B$2:$B$26,0),MATCH('Master data'!L$1,'Team forecast'!$B$2:$AO$2,0))</f>
        <v>5.8957935698406603</v>
      </c>
      <c r="M464">
        <f>IF(Players!BC465=1,95,0)</f>
        <v>0</v>
      </c>
      <c r="N464" s="2">
        <f>Players!BN465</f>
        <v>0</v>
      </c>
      <c r="O464" s="2">
        <f>Players!BO465</f>
        <v>0</v>
      </c>
      <c r="P464" s="2">
        <f>Players!BP465</f>
        <v>0</v>
      </c>
      <c r="Q464" s="2">
        <f>Players!BQ465</f>
        <v>8.1929904415111512E-2</v>
      </c>
      <c r="R464" s="2">
        <f>Players!BR465</f>
        <v>0</v>
      </c>
      <c r="S464" s="2">
        <f t="shared" si="448"/>
        <v>0.66258765662234231</v>
      </c>
      <c r="T464" s="2">
        <f t="shared" si="449"/>
        <v>2.1377132314488487</v>
      </c>
      <c r="U464" s="16">
        <f>INDEX('Team forecast'!$B$2:$AO$26,MATCH('Master data'!$B464,'Team forecast'!$B$2:$B$26,0),MATCH('Master data'!U$1,'Team forecast'!$B$2:$AO$2,0))</f>
        <v>0.1109874826147427</v>
      </c>
      <c r="V464" s="16">
        <f>INDEX('Team forecast'!$B$2:$AO$26,MATCH('Master data'!$B464,'Team forecast'!$B$2:$B$26,0),MATCH('Master data'!V$1,'Team forecast'!$B$2:$AO$2,0))</f>
        <v>0.17969401947148819</v>
      </c>
      <c r="W464" s="16">
        <f>INDEX('Team forecast'!$B$2:$AO$26,MATCH('Master data'!$B464,'Team forecast'!$B$2:$B$26,0),MATCH('Master data'!W$1,'Team forecast'!$B$2:$AO$2,0))</f>
        <v>0.70931849791376911</v>
      </c>
      <c r="X464" s="5">
        <f t="shared" si="450"/>
        <v>-5000</v>
      </c>
      <c r="Y464" s="5">
        <f t="shared" si="451"/>
        <v>0</v>
      </c>
      <c r="Z464" s="5">
        <f t="shared" si="452"/>
        <v>0</v>
      </c>
      <c r="AA464" s="5">
        <f t="shared" si="453"/>
        <v>0</v>
      </c>
      <c r="AB464" s="5">
        <f t="shared" si="454"/>
        <v>0</v>
      </c>
      <c r="AC464" s="5">
        <f t="shared" si="455"/>
        <v>0</v>
      </c>
      <c r="AD464" s="5">
        <f t="shared" si="456"/>
        <v>0</v>
      </c>
      <c r="AE464" s="5">
        <f t="shared" si="457"/>
        <v>0</v>
      </c>
      <c r="AF464" s="5">
        <f t="shared" si="458"/>
        <v>0</v>
      </c>
      <c r="AG464" s="5">
        <f t="shared" si="459"/>
        <v>0</v>
      </c>
      <c r="AH464" s="5">
        <f t="shared" si="460"/>
        <v>0</v>
      </c>
      <c r="AI464" s="5">
        <f t="shared" si="461"/>
        <v>0</v>
      </c>
      <c r="AJ464" s="5">
        <f t="shared" si="462"/>
        <v>0</v>
      </c>
      <c r="AK464" s="5">
        <f>IFERROR(SUM(X464:AJ464),-5000)*((Cockpit!$C$3)^0)</f>
        <v>-5000</v>
      </c>
      <c r="AL464" s="16">
        <f>INDEX('Team forecast'!$B$2:$AO$26,MATCH('Master data'!$B464,'Team forecast'!$B$2:$B$26,0),MATCH('Master data'!AL$1,'Team forecast'!$B$2:$AO$2,0))</f>
        <v>0.64628016595236182</v>
      </c>
      <c r="AM464" s="16">
        <f>INDEX('Team forecast'!$B$2:$AO$26,MATCH('Master data'!$B464,'Team forecast'!$B$2:$B$26,0),MATCH('Master data'!AM$1,'Team forecast'!$B$2:$AO$2,0))</f>
        <v>2.6069135565605688</v>
      </c>
      <c r="AN464" s="16">
        <f>INDEX('Team forecast'!$B$2:$AO$26,MATCH('Master data'!$B464,'Team forecast'!$B$2:$B$26,0),MATCH('Master data'!AN$1,'Team forecast'!$B$2:$AO$2,0))</f>
        <v>7.3761854583772393E-2</v>
      </c>
      <c r="AO464" s="16">
        <f>INDEX('Team forecast'!$B$2:$AO$26,MATCH('Master data'!$B464,'Team forecast'!$B$2:$B$26,0),MATCH('Master data'!AO$1,'Team forecast'!$B$2:$AO$2,0))</f>
        <v>2.1216268074193696</v>
      </c>
      <c r="AP464" s="16">
        <f>INDEX('Team forecast'!$B$2:$AO$26,MATCH('Master data'!$B464,'Team forecast'!$B$2:$B$26,0),MATCH('Master data'!AP$1,'Team forecast'!$B$2:$AO$2,0))</f>
        <v>7.189843781564309</v>
      </c>
      <c r="AQ464" s="5">
        <f t="shared" si="463"/>
        <v>-5000</v>
      </c>
      <c r="AR464" s="5">
        <f>INDEX('Team forecast'!$B$2:$AO$26,MATCH('Master data'!$B464,'Team forecast'!$B$2:$B$26,0),MATCH('Master data'!AR$1,'Team forecast'!$B$2:$AO$2,0))*IF(X464&gt;0,25000,0)</f>
        <v>0</v>
      </c>
      <c r="AS464" s="16">
        <f>INDEX('Team forecast'!$B$2:$AO$26,MATCH('Master data'!$B464,'Team forecast'!$B$2:$B$26,0),MATCH('Master data'!AS$1,'Team forecast'!$B$2:$AO$2,0))*IF(X464&gt;0,5000,0)</f>
        <v>0</v>
      </c>
      <c r="AT464" s="16">
        <f>INDEX('Team forecast'!$B$2:$AO$26,MATCH('Master data'!$B464,'Team forecast'!$B$2:$B$26,0),MATCH('Master data'!AT$1,'Team forecast'!$B$2:$AO$2,0))*IF(X464&gt;0,-15000,0)</f>
        <v>0</v>
      </c>
      <c r="AU464" s="5">
        <f t="shared" si="464"/>
        <v>0</v>
      </c>
      <c r="AV464" s="5">
        <f t="shared" si="465"/>
        <v>0</v>
      </c>
      <c r="AW464" s="5">
        <f t="shared" si="466"/>
        <v>0</v>
      </c>
      <c r="AX464" s="5">
        <f t="shared" si="467"/>
        <v>0</v>
      </c>
      <c r="AY464" s="5">
        <f t="shared" si="468"/>
        <v>0</v>
      </c>
      <c r="AZ464" s="5">
        <f t="shared" si="469"/>
        <v>0</v>
      </c>
      <c r="BA464" s="5">
        <f t="shared" si="470"/>
        <v>0</v>
      </c>
      <c r="BB464" s="5">
        <f t="shared" si="471"/>
        <v>0</v>
      </c>
      <c r="BC464" s="5">
        <f t="shared" si="472"/>
        <v>0</v>
      </c>
      <c r="BD464" s="5">
        <f t="shared" si="473"/>
        <v>-5000</v>
      </c>
      <c r="BE464" s="16">
        <f>INDEX('Team forecast'!$B$2:$AO$26,MATCH('Master data'!$B464,'Team forecast'!$B$2:$B$26,0),MATCH('Master data'!BE$1,'Team forecast'!$B$2:$AO$2,0))</f>
        <v>0</v>
      </c>
      <c r="BF464" s="16">
        <f>INDEX('Team forecast'!$B$2:$AO$26,MATCH('Master data'!$B464,'Team forecast'!$B$2:$B$26,0),MATCH('Master data'!BF$1,'Team forecast'!$B$2:$AO$2,0))</f>
        <v>0</v>
      </c>
      <c r="BG464" s="16">
        <f>INDEX('Team forecast'!$B$2:$AO$26,MATCH('Master data'!$B464,'Team forecast'!$B$2:$B$26,0),MATCH('Master data'!BG$1,'Team forecast'!$B$2:$AO$2,0))</f>
        <v>0</v>
      </c>
      <c r="BH464" s="16">
        <f>INDEX('Team forecast'!$B$2:$AO$26,MATCH('Master data'!$B464,'Team forecast'!$B$2:$B$26,0),MATCH('Master data'!BH$1,'Team forecast'!$B$2:$AO$2,0))</f>
        <v>0</v>
      </c>
      <c r="BI464" s="16">
        <f>INDEX('Team forecast'!$B$2:$AO$26,MATCH('Master data'!$B464,'Team forecast'!$B$2:$B$26,0),MATCH('Master data'!BI$1,'Team forecast'!$B$2:$AO$2,0))</f>
        <v>0</v>
      </c>
      <c r="BJ464" s="5">
        <f t="shared" si="474"/>
        <v>-5000</v>
      </c>
      <c r="BK464" s="5">
        <f>INDEX('Team forecast'!$R$3:$BH$26,MATCH($B464,'Team forecast'!$B$3:$B$26,0),MATCH(BK$1,'Team forecast'!$R$2:$BH$2,0))*IF($X464&gt;0,25000,0)</f>
        <v>0</v>
      </c>
      <c r="BL464" s="5">
        <f>INDEX('Team forecast'!$R$3:$BH$26,MATCH($B464,'Team forecast'!$B$3:$B$26,0),MATCH(BL$1,'Team forecast'!$R$2:$BH$2,0))*IF($X464&gt;0,5000,0)</f>
        <v>0</v>
      </c>
      <c r="BM464" s="5">
        <f>INDEX('Team forecast'!$R$3:$BH$26,MATCH($B464,'Team forecast'!$B$3:$B$26,0),MATCH(BM$1,'Team forecast'!$R$2:$BH$2,0))*IF($X464&gt;0,-15000,0)</f>
        <v>0</v>
      </c>
      <c r="BN464" s="5">
        <f t="shared" si="475"/>
        <v>0</v>
      </c>
      <c r="BO464" s="5">
        <f t="shared" si="476"/>
        <v>0</v>
      </c>
      <c r="BP464" s="5">
        <f t="shared" si="477"/>
        <v>0</v>
      </c>
      <c r="BQ464" s="5">
        <f t="shared" si="478"/>
        <v>0</v>
      </c>
      <c r="BR464" s="5">
        <f t="shared" si="479"/>
        <v>0</v>
      </c>
      <c r="BS464" s="5">
        <f t="shared" si="480"/>
        <v>0</v>
      </c>
      <c r="BT464" s="5">
        <f t="shared" si="481"/>
        <v>0</v>
      </c>
      <c r="BU464" s="5">
        <f t="shared" si="482"/>
        <v>0</v>
      </c>
      <c r="BV464" s="5">
        <f t="shared" si="483"/>
        <v>0</v>
      </c>
      <c r="BW464" s="5">
        <f t="shared" si="484"/>
        <v>0</v>
      </c>
      <c r="BX464" s="5">
        <f t="shared" si="485"/>
        <v>-5000</v>
      </c>
      <c r="BY464" s="5">
        <f t="shared" si="486"/>
        <v>-15000</v>
      </c>
      <c r="BZ464" s="5">
        <f>MAX(INDEX('Team forecast'!$R$3:$BH$26,MATCH($B464,'Team forecast'!$B$3:$B$26,0),MATCH(BZ$1,'Team forecast'!$R$2:$BH$2,0))*($BX464)-(1-INDEX('Team forecast'!$R$3:$BH$26,MATCH($B464,'Team forecast'!$B$3:$B$26,0),MATCH(BZ$1,'Team forecast'!$R$2:$BH$2,0)))*(BY464+CH464)*0.01,-5000)</f>
        <v>-5000</v>
      </c>
      <c r="CA464" s="5">
        <f>MAX(INDEX('Team forecast'!$R$3:$BH$26,MATCH($B464,'Team forecast'!$B$3:$B$26,0),MATCH(CA$1,'Team forecast'!$R$2:$BH$2,0))*$BX464-(1-INDEX('Team forecast'!$R$3:$BH$26,MATCH($B464,'Team forecast'!$B$3:$B$26,0),MATCH(CA$1,'Team forecast'!$R$2:$BH$2,0)))*(BY464+BX464+CH464)*0.01,-5000)</f>
        <v>-5000</v>
      </c>
      <c r="CB464" s="5">
        <f>MAX(INDEX('Team forecast'!$R$3:$BH$26,MATCH($B464,'Team forecast'!$B$3:$B$26,0),MATCH(CB$1,'Team forecast'!$R$2:$BH$2,0))*$BX464-(1-INDEX('Team forecast'!$R$3:$BH$26,MATCH($B464,'Team forecast'!$B$3:$B$26,0),MATCH(CB$1,'Team forecast'!$R$2:$BH$2,0)))*(BY464+BX464*2+CH464)*0.01,0)</f>
        <v>0</v>
      </c>
      <c r="CC464" s="5">
        <v>0</v>
      </c>
      <c r="CD464" s="5">
        <f>+AK464+BD464*Cockpit!$C$3+BW464*Cockpit!$C$3^2+BZ464*Cockpit!$C$3^3+CA464*Cockpit!$C$3^4+CB464*Cockpit!$C$3^5+CC464*Cockpit!$C$3^6</f>
        <v>-10802.469135802468</v>
      </c>
      <c r="CE464" s="5"/>
      <c r="CF464" s="5"/>
      <c r="CG464" s="5">
        <v>0</v>
      </c>
      <c r="CH464" s="5">
        <f t="shared" si="487"/>
        <v>2448000</v>
      </c>
      <c r="CI464" s="5">
        <f t="shared" si="488"/>
        <v>2448000</v>
      </c>
      <c r="CJ464" s="1">
        <f t="shared" si="489"/>
        <v>-4.0000000000000001E-3</v>
      </c>
      <c r="CK464" s="5">
        <f>RANK(CD464,$CD$2:$CD$622)+COUNTIF($CD$2:$CD464,$CD464)-1</f>
        <v>565</v>
      </c>
      <c r="CL464" s="5">
        <f>RANK(CJ464,$CJ$2:$CJ$622)+COUNTIF($CJ$2:$CJ464,$CJ464)-1</f>
        <v>545</v>
      </c>
    </row>
    <row r="465" spans="1:90" x14ac:dyDescent="0.3">
      <c r="A465" t="str">
        <f>Players!P466</f>
        <v xml:space="preserve"> R. Varga</v>
      </c>
      <c r="B465" t="str">
        <f>Players!G466</f>
        <v>Hungary</v>
      </c>
      <c r="C465" t="str">
        <f>Players!AB466</f>
        <v>Midfield</v>
      </c>
      <c r="D465" s="1"/>
      <c r="F465" t="str">
        <f>IFERROR(INDEX(Lookup!B:B,MATCH(INDEX(Players!C:C,MATCH(E465,Players!A:A,0)),Lookup!D:D,0)),"")</f>
        <v/>
      </c>
      <c r="G465">
        <f>IF(Players!AC466=0,10000000,Players!AC466)</f>
        <v>2995000</v>
      </c>
      <c r="H465" s="16">
        <f>INDEX('Team forecast'!$B$2:$AO$26,MATCH('Master data'!$B465,'Team forecast'!$B$2:$B$26,0),MATCH('Master data'!H$1,'Team forecast'!$B$2:$AO$2,0))</f>
        <v>0.66258765662234231</v>
      </c>
      <c r="I465" s="16">
        <f>INDEX('Team forecast'!$B$2:$AO$26,MATCH('Master data'!$B465,'Team forecast'!$B$2:$B$26,0),MATCH('Master data'!I$1,'Team forecast'!$B$2:$AO$2,0))</f>
        <v>2.1377132314488487</v>
      </c>
      <c r="J465" s="16">
        <f>INDEX('Team forecast'!$B$2:$AO$26,MATCH('Master data'!$B465,'Team forecast'!$B$2:$B$26,0),MATCH('Master data'!J$1,'Team forecast'!$B$2:$AO$2,0))</f>
        <v>0.1179242002781641</v>
      </c>
      <c r="K465" s="16">
        <f>INDEX('Team forecast'!$B$2:$AO$26,MATCH('Master data'!$B465,'Team forecast'!$B$2:$B$26,0),MATCH('Master data'!K$1,'Team forecast'!$B$2:$AO$2,0))</f>
        <v>2.1751614990127401</v>
      </c>
      <c r="L465" s="16">
        <f>INDEX('Team forecast'!$B$2:$AO$26,MATCH('Master data'!$B465,'Team forecast'!$B$2:$B$26,0),MATCH('Master data'!L$1,'Team forecast'!$B$2:$AO$2,0))</f>
        <v>5.8957935698406603</v>
      </c>
      <c r="M465">
        <f>IF(Players!BC466=1,95,0)</f>
        <v>0</v>
      </c>
      <c r="N465" s="2">
        <f>Players!BN466</f>
        <v>0</v>
      </c>
      <c r="O465" s="2">
        <f>Players!BO466</f>
        <v>0</v>
      </c>
      <c r="P465" s="2">
        <f>Players!BP466</f>
        <v>0</v>
      </c>
      <c r="Q465" s="2">
        <f>Players!BQ466</f>
        <v>5.5762081784386616E-2</v>
      </c>
      <c r="R465" s="2">
        <f>Players!BR466</f>
        <v>5.5762081784386616E-2</v>
      </c>
      <c r="S465" s="2">
        <f t="shared" si="448"/>
        <v>0.66258765662234231</v>
      </c>
      <c r="T465" s="2">
        <f t="shared" si="449"/>
        <v>2.1377132314488487</v>
      </c>
      <c r="U465" s="16">
        <f>INDEX('Team forecast'!$B$2:$AO$26,MATCH('Master data'!$B465,'Team forecast'!$B$2:$B$26,0),MATCH('Master data'!U$1,'Team forecast'!$B$2:$AO$2,0))</f>
        <v>0.1109874826147427</v>
      </c>
      <c r="V465" s="16">
        <f>INDEX('Team forecast'!$B$2:$AO$26,MATCH('Master data'!$B465,'Team forecast'!$B$2:$B$26,0),MATCH('Master data'!V$1,'Team forecast'!$B$2:$AO$2,0))</f>
        <v>0.17969401947148819</v>
      </c>
      <c r="W465" s="16">
        <f>INDEX('Team forecast'!$B$2:$AO$26,MATCH('Master data'!$B465,'Team forecast'!$B$2:$B$26,0),MATCH('Master data'!W$1,'Team forecast'!$B$2:$AO$2,0))</f>
        <v>0.70931849791376911</v>
      </c>
      <c r="X465" s="5">
        <f t="shared" si="450"/>
        <v>-5000</v>
      </c>
      <c r="Y465" s="5">
        <f t="shared" si="451"/>
        <v>0</v>
      </c>
      <c r="Z465" s="5">
        <f t="shared" si="452"/>
        <v>0</v>
      </c>
      <c r="AA465" s="5">
        <f t="shared" si="453"/>
        <v>0</v>
      </c>
      <c r="AB465" s="5">
        <f t="shared" si="454"/>
        <v>0</v>
      </c>
      <c r="AC465" s="5">
        <f t="shared" si="455"/>
        <v>0</v>
      </c>
      <c r="AD465" s="5">
        <f t="shared" si="456"/>
        <v>0</v>
      </c>
      <c r="AE465" s="5">
        <f t="shared" si="457"/>
        <v>0</v>
      </c>
      <c r="AF465" s="5">
        <f t="shared" si="458"/>
        <v>0</v>
      </c>
      <c r="AG465" s="5">
        <f t="shared" si="459"/>
        <v>0</v>
      </c>
      <c r="AH465" s="5">
        <f t="shared" si="460"/>
        <v>0</v>
      </c>
      <c r="AI465" s="5">
        <f t="shared" si="461"/>
        <v>0</v>
      </c>
      <c r="AJ465" s="5">
        <f t="shared" si="462"/>
        <v>0</v>
      </c>
      <c r="AK465" s="5">
        <f>IFERROR(SUM(X465:AJ465),-5000)*((Cockpit!$C$3)^0)</f>
        <v>-5000</v>
      </c>
      <c r="AL465" s="16">
        <f>INDEX('Team forecast'!$B$2:$AO$26,MATCH('Master data'!$B465,'Team forecast'!$B$2:$B$26,0),MATCH('Master data'!AL$1,'Team forecast'!$B$2:$AO$2,0))</f>
        <v>0.64628016595236182</v>
      </c>
      <c r="AM465" s="16">
        <f>INDEX('Team forecast'!$B$2:$AO$26,MATCH('Master data'!$B465,'Team forecast'!$B$2:$B$26,0),MATCH('Master data'!AM$1,'Team forecast'!$B$2:$AO$2,0))</f>
        <v>2.6069135565605688</v>
      </c>
      <c r="AN465" s="16">
        <f>INDEX('Team forecast'!$B$2:$AO$26,MATCH('Master data'!$B465,'Team forecast'!$B$2:$B$26,0),MATCH('Master data'!AN$1,'Team forecast'!$B$2:$AO$2,0))</f>
        <v>7.3761854583772393E-2</v>
      </c>
      <c r="AO465" s="16">
        <f>INDEX('Team forecast'!$B$2:$AO$26,MATCH('Master data'!$B465,'Team forecast'!$B$2:$B$26,0),MATCH('Master data'!AO$1,'Team forecast'!$B$2:$AO$2,0))</f>
        <v>2.1216268074193696</v>
      </c>
      <c r="AP465" s="16">
        <f>INDEX('Team forecast'!$B$2:$AO$26,MATCH('Master data'!$B465,'Team forecast'!$B$2:$B$26,0),MATCH('Master data'!AP$1,'Team forecast'!$B$2:$AO$2,0))</f>
        <v>7.189843781564309</v>
      </c>
      <c r="AQ465" s="5">
        <f t="shared" si="463"/>
        <v>-5000</v>
      </c>
      <c r="AR465" s="5">
        <f>INDEX('Team forecast'!$B$2:$AO$26,MATCH('Master data'!$B465,'Team forecast'!$B$2:$B$26,0),MATCH('Master data'!AR$1,'Team forecast'!$B$2:$AO$2,0))*IF(X465&gt;0,25000,0)</f>
        <v>0</v>
      </c>
      <c r="AS465" s="16">
        <f>INDEX('Team forecast'!$B$2:$AO$26,MATCH('Master data'!$B465,'Team forecast'!$B$2:$B$26,0),MATCH('Master data'!AS$1,'Team forecast'!$B$2:$AO$2,0))*IF(X465&gt;0,5000,0)</f>
        <v>0</v>
      </c>
      <c r="AT465" s="16">
        <f>INDEX('Team forecast'!$B$2:$AO$26,MATCH('Master data'!$B465,'Team forecast'!$B$2:$B$26,0),MATCH('Master data'!AT$1,'Team forecast'!$B$2:$AO$2,0))*IF(X465&gt;0,-15000,0)</f>
        <v>0</v>
      </c>
      <c r="AU465" s="5">
        <f t="shared" si="464"/>
        <v>0</v>
      </c>
      <c r="AV465" s="5">
        <f t="shared" si="465"/>
        <v>0</v>
      </c>
      <c r="AW465" s="5">
        <f t="shared" si="466"/>
        <v>0</v>
      </c>
      <c r="AX465" s="5">
        <f t="shared" si="467"/>
        <v>0</v>
      </c>
      <c r="AY465" s="5">
        <f t="shared" si="468"/>
        <v>0</v>
      </c>
      <c r="AZ465" s="5">
        <f t="shared" si="469"/>
        <v>0</v>
      </c>
      <c r="BA465" s="5">
        <f t="shared" si="470"/>
        <v>0</v>
      </c>
      <c r="BB465" s="5">
        <f t="shared" si="471"/>
        <v>0</v>
      </c>
      <c r="BC465" s="5">
        <f t="shared" si="472"/>
        <v>0</v>
      </c>
      <c r="BD465" s="5">
        <f t="shared" si="473"/>
        <v>-5000</v>
      </c>
      <c r="BE465" s="16">
        <f>INDEX('Team forecast'!$B$2:$AO$26,MATCH('Master data'!$B465,'Team forecast'!$B$2:$B$26,0),MATCH('Master data'!BE$1,'Team forecast'!$B$2:$AO$2,0))</f>
        <v>0</v>
      </c>
      <c r="BF465" s="16">
        <f>INDEX('Team forecast'!$B$2:$AO$26,MATCH('Master data'!$B465,'Team forecast'!$B$2:$B$26,0),MATCH('Master data'!BF$1,'Team forecast'!$B$2:$AO$2,0))</f>
        <v>0</v>
      </c>
      <c r="BG465" s="16">
        <f>INDEX('Team forecast'!$B$2:$AO$26,MATCH('Master data'!$B465,'Team forecast'!$B$2:$B$26,0),MATCH('Master data'!BG$1,'Team forecast'!$B$2:$AO$2,0))</f>
        <v>0</v>
      </c>
      <c r="BH465" s="16">
        <f>INDEX('Team forecast'!$B$2:$AO$26,MATCH('Master data'!$B465,'Team forecast'!$B$2:$B$26,0),MATCH('Master data'!BH$1,'Team forecast'!$B$2:$AO$2,0))</f>
        <v>0</v>
      </c>
      <c r="BI465" s="16">
        <f>INDEX('Team forecast'!$B$2:$AO$26,MATCH('Master data'!$B465,'Team forecast'!$B$2:$B$26,0),MATCH('Master data'!BI$1,'Team forecast'!$B$2:$AO$2,0))</f>
        <v>0</v>
      </c>
      <c r="BJ465" s="5">
        <f t="shared" si="474"/>
        <v>-5000</v>
      </c>
      <c r="BK465" s="5">
        <f>INDEX('Team forecast'!$R$3:$BH$26,MATCH($B465,'Team forecast'!$B$3:$B$26,0),MATCH(BK$1,'Team forecast'!$R$2:$BH$2,0))*IF($X465&gt;0,25000,0)</f>
        <v>0</v>
      </c>
      <c r="BL465" s="5">
        <f>INDEX('Team forecast'!$R$3:$BH$26,MATCH($B465,'Team forecast'!$B$3:$B$26,0),MATCH(BL$1,'Team forecast'!$R$2:$BH$2,0))*IF($X465&gt;0,5000,0)</f>
        <v>0</v>
      </c>
      <c r="BM465" s="5">
        <f>INDEX('Team forecast'!$R$3:$BH$26,MATCH($B465,'Team forecast'!$B$3:$B$26,0),MATCH(BM$1,'Team forecast'!$R$2:$BH$2,0))*IF($X465&gt;0,-15000,0)</f>
        <v>0</v>
      </c>
      <c r="BN465" s="5">
        <f t="shared" si="475"/>
        <v>0</v>
      </c>
      <c r="BO465" s="5">
        <f t="shared" si="476"/>
        <v>0</v>
      </c>
      <c r="BP465" s="5">
        <f t="shared" si="477"/>
        <v>0</v>
      </c>
      <c r="BQ465" s="5">
        <f t="shared" si="478"/>
        <v>0</v>
      </c>
      <c r="BR465" s="5">
        <f t="shared" si="479"/>
        <v>0</v>
      </c>
      <c r="BS465" s="5">
        <f t="shared" si="480"/>
        <v>0</v>
      </c>
      <c r="BT465" s="5">
        <f t="shared" si="481"/>
        <v>0</v>
      </c>
      <c r="BU465" s="5">
        <f t="shared" si="482"/>
        <v>0</v>
      </c>
      <c r="BV465" s="5">
        <f t="shared" si="483"/>
        <v>0</v>
      </c>
      <c r="BW465" s="5">
        <f t="shared" si="484"/>
        <v>0</v>
      </c>
      <c r="BX465" s="5">
        <f t="shared" si="485"/>
        <v>-5000</v>
      </c>
      <c r="BY465" s="5">
        <f t="shared" si="486"/>
        <v>-15000</v>
      </c>
      <c r="BZ465" s="5">
        <f>MAX(INDEX('Team forecast'!$R$3:$BH$26,MATCH($B465,'Team forecast'!$B$3:$B$26,0),MATCH(BZ$1,'Team forecast'!$R$2:$BH$2,0))*($BX465)-(1-INDEX('Team forecast'!$R$3:$BH$26,MATCH($B465,'Team forecast'!$B$3:$B$26,0),MATCH(BZ$1,'Team forecast'!$R$2:$BH$2,0)))*(BY465+CH465)*0.01,-5000)</f>
        <v>-5000</v>
      </c>
      <c r="CA465" s="5">
        <f>MAX(INDEX('Team forecast'!$R$3:$BH$26,MATCH($B465,'Team forecast'!$B$3:$B$26,0),MATCH(CA$1,'Team forecast'!$R$2:$BH$2,0))*$BX465-(1-INDEX('Team forecast'!$R$3:$BH$26,MATCH($B465,'Team forecast'!$B$3:$B$26,0),MATCH(CA$1,'Team forecast'!$R$2:$BH$2,0)))*(BY465+BX465+CH465)*0.01,-5000)</f>
        <v>-5000</v>
      </c>
      <c r="CB465" s="5">
        <f>MAX(INDEX('Team forecast'!$R$3:$BH$26,MATCH($B465,'Team forecast'!$B$3:$B$26,0),MATCH(CB$1,'Team forecast'!$R$2:$BH$2,0))*$BX465-(1-INDEX('Team forecast'!$R$3:$BH$26,MATCH($B465,'Team forecast'!$B$3:$B$26,0),MATCH(CB$1,'Team forecast'!$R$2:$BH$2,0)))*(BY465+BX465*2+CH465)*0.01,0)</f>
        <v>0</v>
      </c>
      <c r="CC465" s="5">
        <v>0</v>
      </c>
      <c r="CD465" s="5">
        <f>+AK465+BD465*Cockpit!$C$3+BW465*Cockpit!$C$3^2+BZ465*Cockpit!$C$3^3+CA465*Cockpit!$C$3^4+CB465*Cockpit!$C$3^5+CC465*Cockpit!$C$3^6</f>
        <v>-10802.469135802468</v>
      </c>
      <c r="CE465" s="5"/>
      <c r="CF465" s="5"/>
      <c r="CG465" s="5">
        <v>0</v>
      </c>
      <c r="CH465" s="5">
        <f t="shared" si="487"/>
        <v>2995000</v>
      </c>
      <c r="CI465" s="5">
        <f t="shared" si="488"/>
        <v>2995000</v>
      </c>
      <c r="CJ465" s="1">
        <f t="shared" si="489"/>
        <v>-4.0000000000000001E-3</v>
      </c>
      <c r="CK465" s="5">
        <f>RANK(CD465,$CD$2:$CD$622)+COUNTIF($CD$2:$CD465,$CD465)-1</f>
        <v>566</v>
      </c>
      <c r="CL465" s="5">
        <f>RANK(CJ465,$CJ$2:$CJ$622)+COUNTIF($CJ$2:$CJ465,$CJ465)-1</f>
        <v>546</v>
      </c>
    </row>
    <row r="466" spans="1:90" x14ac:dyDescent="0.3">
      <c r="A466" t="str">
        <f>Players!P467</f>
        <v>Szabolcs Schön</v>
      </c>
      <c r="B466" t="str">
        <f>Players!G467</f>
        <v>Hungary</v>
      </c>
      <c r="C466" t="str">
        <f>Players!AB467</f>
        <v>Striker</v>
      </c>
      <c r="D466" s="1"/>
      <c r="F466" t="str">
        <f>IFERROR(INDEX(Lookup!B:B,MATCH(INDEX(Players!C:C,MATCH(E466,Players!A:A,0)),Lookup!D:D,0)),"")</f>
        <v/>
      </c>
      <c r="G466">
        <f>IF(Players!AC467=0,10000000,Players!AC467)</f>
        <v>2468000</v>
      </c>
      <c r="H466" s="16">
        <f>INDEX('Team forecast'!$B$2:$AO$26,MATCH('Master data'!$B466,'Team forecast'!$B$2:$B$26,0),MATCH('Master data'!H$1,'Team forecast'!$B$2:$AO$2,0))</f>
        <v>0.66258765662234231</v>
      </c>
      <c r="I466" s="16">
        <f>INDEX('Team forecast'!$B$2:$AO$26,MATCH('Master data'!$B466,'Team forecast'!$B$2:$B$26,0),MATCH('Master data'!I$1,'Team forecast'!$B$2:$AO$2,0))</f>
        <v>2.1377132314488487</v>
      </c>
      <c r="J466" s="16">
        <f>INDEX('Team forecast'!$B$2:$AO$26,MATCH('Master data'!$B466,'Team forecast'!$B$2:$B$26,0),MATCH('Master data'!J$1,'Team forecast'!$B$2:$AO$2,0))</f>
        <v>0.1179242002781641</v>
      </c>
      <c r="K466" s="16">
        <f>INDEX('Team forecast'!$B$2:$AO$26,MATCH('Master data'!$B466,'Team forecast'!$B$2:$B$26,0),MATCH('Master data'!K$1,'Team forecast'!$B$2:$AO$2,0))</f>
        <v>2.1751614990127401</v>
      </c>
      <c r="L466" s="16">
        <f>INDEX('Team forecast'!$B$2:$AO$26,MATCH('Master data'!$B466,'Team forecast'!$B$2:$B$26,0),MATCH('Master data'!L$1,'Team forecast'!$B$2:$AO$2,0))</f>
        <v>5.8957935698406603</v>
      </c>
      <c r="M466">
        <f>IF(Players!BC467=1,95,0)</f>
        <v>0</v>
      </c>
      <c r="N466" s="2">
        <f>Players!BN467</f>
        <v>0</v>
      </c>
      <c r="O466" s="2">
        <f>Players!BO467</f>
        <v>0</v>
      </c>
      <c r="P466" s="2">
        <f>Players!BP467</f>
        <v>0</v>
      </c>
      <c r="Q466" s="2">
        <f>Players!BQ467</f>
        <v>5.859375E-2</v>
      </c>
      <c r="R466" s="2">
        <f>Players!BR467</f>
        <v>0</v>
      </c>
      <c r="S466" s="2">
        <f t="shared" si="448"/>
        <v>0.66258765662234231</v>
      </c>
      <c r="T466" s="2">
        <f t="shared" si="449"/>
        <v>2.1377132314488487</v>
      </c>
      <c r="U466" s="16">
        <f>INDEX('Team forecast'!$B$2:$AO$26,MATCH('Master data'!$B466,'Team forecast'!$B$2:$B$26,0),MATCH('Master data'!U$1,'Team forecast'!$B$2:$AO$2,0))</f>
        <v>0.1109874826147427</v>
      </c>
      <c r="V466" s="16">
        <f>INDEX('Team forecast'!$B$2:$AO$26,MATCH('Master data'!$B466,'Team forecast'!$B$2:$B$26,0),MATCH('Master data'!V$1,'Team forecast'!$B$2:$AO$2,0))</f>
        <v>0.17969401947148819</v>
      </c>
      <c r="W466" s="16">
        <f>INDEX('Team forecast'!$B$2:$AO$26,MATCH('Master data'!$B466,'Team forecast'!$B$2:$B$26,0),MATCH('Master data'!W$1,'Team forecast'!$B$2:$AO$2,0))</f>
        <v>0.70931849791376911</v>
      </c>
      <c r="X466" s="5">
        <f t="shared" si="450"/>
        <v>-5000</v>
      </c>
      <c r="Y466" s="5">
        <f t="shared" si="451"/>
        <v>0</v>
      </c>
      <c r="Z466" s="5">
        <f t="shared" si="452"/>
        <v>0</v>
      </c>
      <c r="AA466" s="5">
        <f t="shared" si="453"/>
        <v>0</v>
      </c>
      <c r="AB466" s="5">
        <f t="shared" si="454"/>
        <v>0</v>
      </c>
      <c r="AC466" s="5">
        <f t="shared" si="455"/>
        <v>0</v>
      </c>
      <c r="AD466" s="5">
        <f t="shared" si="456"/>
        <v>0</v>
      </c>
      <c r="AE466" s="5">
        <f t="shared" si="457"/>
        <v>0</v>
      </c>
      <c r="AF466" s="5">
        <f t="shared" si="458"/>
        <v>0</v>
      </c>
      <c r="AG466" s="5">
        <f t="shared" si="459"/>
        <v>0</v>
      </c>
      <c r="AH466" s="5">
        <f t="shared" si="460"/>
        <v>0</v>
      </c>
      <c r="AI466" s="5">
        <f t="shared" si="461"/>
        <v>0</v>
      </c>
      <c r="AJ466" s="5">
        <f t="shared" si="462"/>
        <v>0</v>
      </c>
      <c r="AK466" s="5">
        <f>IFERROR(SUM(X466:AJ466),-5000)*((Cockpit!$C$3)^0)</f>
        <v>-5000</v>
      </c>
      <c r="AL466" s="16">
        <f>INDEX('Team forecast'!$B$2:$AO$26,MATCH('Master data'!$B466,'Team forecast'!$B$2:$B$26,0),MATCH('Master data'!AL$1,'Team forecast'!$B$2:$AO$2,0))</f>
        <v>0.64628016595236182</v>
      </c>
      <c r="AM466" s="16">
        <f>INDEX('Team forecast'!$B$2:$AO$26,MATCH('Master data'!$B466,'Team forecast'!$B$2:$B$26,0),MATCH('Master data'!AM$1,'Team forecast'!$B$2:$AO$2,0))</f>
        <v>2.6069135565605688</v>
      </c>
      <c r="AN466" s="16">
        <f>INDEX('Team forecast'!$B$2:$AO$26,MATCH('Master data'!$B466,'Team forecast'!$B$2:$B$26,0),MATCH('Master data'!AN$1,'Team forecast'!$B$2:$AO$2,0))</f>
        <v>7.3761854583772393E-2</v>
      </c>
      <c r="AO466" s="16">
        <f>INDEX('Team forecast'!$B$2:$AO$26,MATCH('Master data'!$B466,'Team forecast'!$B$2:$B$26,0),MATCH('Master data'!AO$1,'Team forecast'!$B$2:$AO$2,0))</f>
        <v>2.1216268074193696</v>
      </c>
      <c r="AP466" s="16">
        <f>INDEX('Team forecast'!$B$2:$AO$26,MATCH('Master data'!$B466,'Team forecast'!$B$2:$B$26,0),MATCH('Master data'!AP$1,'Team forecast'!$B$2:$AO$2,0))</f>
        <v>7.189843781564309</v>
      </c>
      <c r="AQ466" s="5">
        <f t="shared" si="463"/>
        <v>-5000</v>
      </c>
      <c r="AR466" s="5">
        <f>INDEX('Team forecast'!$B$2:$AO$26,MATCH('Master data'!$B466,'Team forecast'!$B$2:$B$26,0),MATCH('Master data'!AR$1,'Team forecast'!$B$2:$AO$2,0))*IF(X466&gt;0,25000,0)</f>
        <v>0</v>
      </c>
      <c r="AS466" s="16">
        <f>INDEX('Team forecast'!$B$2:$AO$26,MATCH('Master data'!$B466,'Team forecast'!$B$2:$B$26,0),MATCH('Master data'!AS$1,'Team forecast'!$B$2:$AO$2,0))*IF(X466&gt;0,5000,0)</f>
        <v>0</v>
      </c>
      <c r="AT466" s="16">
        <f>INDEX('Team forecast'!$B$2:$AO$26,MATCH('Master data'!$B466,'Team forecast'!$B$2:$B$26,0),MATCH('Master data'!AT$1,'Team forecast'!$B$2:$AO$2,0))*IF(X466&gt;0,-15000,0)</f>
        <v>0</v>
      </c>
      <c r="AU466" s="5">
        <f t="shared" si="464"/>
        <v>0</v>
      </c>
      <c r="AV466" s="5">
        <f t="shared" si="465"/>
        <v>0</v>
      </c>
      <c r="AW466" s="5">
        <f t="shared" si="466"/>
        <v>0</v>
      </c>
      <c r="AX466" s="5">
        <f t="shared" si="467"/>
        <v>0</v>
      </c>
      <c r="AY466" s="5">
        <f t="shared" si="468"/>
        <v>0</v>
      </c>
      <c r="AZ466" s="5">
        <f t="shared" si="469"/>
        <v>0</v>
      </c>
      <c r="BA466" s="5">
        <f t="shared" si="470"/>
        <v>0</v>
      </c>
      <c r="BB466" s="5">
        <f t="shared" si="471"/>
        <v>0</v>
      </c>
      <c r="BC466" s="5">
        <f t="shared" si="472"/>
        <v>0</v>
      </c>
      <c r="BD466" s="5">
        <f t="shared" si="473"/>
        <v>-5000</v>
      </c>
      <c r="BE466" s="16">
        <f>INDEX('Team forecast'!$B$2:$AO$26,MATCH('Master data'!$B466,'Team forecast'!$B$2:$B$26,0),MATCH('Master data'!BE$1,'Team forecast'!$B$2:$AO$2,0))</f>
        <v>0</v>
      </c>
      <c r="BF466" s="16">
        <f>INDEX('Team forecast'!$B$2:$AO$26,MATCH('Master data'!$B466,'Team forecast'!$B$2:$B$26,0),MATCH('Master data'!BF$1,'Team forecast'!$B$2:$AO$2,0))</f>
        <v>0</v>
      </c>
      <c r="BG466" s="16">
        <f>INDEX('Team forecast'!$B$2:$AO$26,MATCH('Master data'!$B466,'Team forecast'!$B$2:$B$26,0),MATCH('Master data'!BG$1,'Team forecast'!$B$2:$AO$2,0))</f>
        <v>0</v>
      </c>
      <c r="BH466" s="16">
        <f>INDEX('Team forecast'!$B$2:$AO$26,MATCH('Master data'!$B466,'Team forecast'!$B$2:$B$26,0),MATCH('Master data'!BH$1,'Team forecast'!$B$2:$AO$2,0))</f>
        <v>0</v>
      </c>
      <c r="BI466" s="16">
        <f>INDEX('Team forecast'!$B$2:$AO$26,MATCH('Master data'!$B466,'Team forecast'!$B$2:$B$26,0),MATCH('Master data'!BI$1,'Team forecast'!$B$2:$AO$2,0))</f>
        <v>0</v>
      </c>
      <c r="BJ466" s="5">
        <f t="shared" si="474"/>
        <v>-5000</v>
      </c>
      <c r="BK466" s="5">
        <f>INDEX('Team forecast'!$R$3:$BH$26,MATCH($B466,'Team forecast'!$B$3:$B$26,0),MATCH(BK$1,'Team forecast'!$R$2:$BH$2,0))*IF($X466&gt;0,25000,0)</f>
        <v>0</v>
      </c>
      <c r="BL466" s="5">
        <f>INDEX('Team forecast'!$R$3:$BH$26,MATCH($B466,'Team forecast'!$B$3:$B$26,0),MATCH(BL$1,'Team forecast'!$R$2:$BH$2,0))*IF($X466&gt;0,5000,0)</f>
        <v>0</v>
      </c>
      <c r="BM466" s="5">
        <f>INDEX('Team forecast'!$R$3:$BH$26,MATCH($B466,'Team forecast'!$B$3:$B$26,0),MATCH(BM$1,'Team forecast'!$R$2:$BH$2,0))*IF($X466&gt;0,-15000,0)</f>
        <v>0</v>
      </c>
      <c r="BN466" s="5">
        <f t="shared" si="475"/>
        <v>0</v>
      </c>
      <c r="BO466" s="5">
        <f t="shared" si="476"/>
        <v>0</v>
      </c>
      <c r="BP466" s="5">
        <f t="shared" si="477"/>
        <v>0</v>
      </c>
      <c r="BQ466" s="5">
        <f t="shared" si="478"/>
        <v>0</v>
      </c>
      <c r="BR466" s="5">
        <f t="shared" si="479"/>
        <v>0</v>
      </c>
      <c r="BS466" s="5">
        <f t="shared" si="480"/>
        <v>0</v>
      </c>
      <c r="BT466" s="5">
        <f t="shared" si="481"/>
        <v>0</v>
      </c>
      <c r="BU466" s="5">
        <f t="shared" si="482"/>
        <v>0</v>
      </c>
      <c r="BV466" s="5">
        <f t="shared" si="483"/>
        <v>0</v>
      </c>
      <c r="BW466" s="5">
        <f t="shared" si="484"/>
        <v>0</v>
      </c>
      <c r="BX466" s="5">
        <f t="shared" si="485"/>
        <v>-5000</v>
      </c>
      <c r="BY466" s="5">
        <f t="shared" si="486"/>
        <v>-15000</v>
      </c>
      <c r="BZ466" s="5">
        <f>MAX(INDEX('Team forecast'!$R$3:$BH$26,MATCH($B466,'Team forecast'!$B$3:$B$26,0),MATCH(BZ$1,'Team forecast'!$R$2:$BH$2,0))*($BX466)-(1-INDEX('Team forecast'!$R$3:$BH$26,MATCH($B466,'Team forecast'!$B$3:$B$26,0),MATCH(BZ$1,'Team forecast'!$R$2:$BH$2,0)))*(BY466+CH466)*0.01,-5000)</f>
        <v>-5000</v>
      </c>
      <c r="CA466" s="5">
        <f>MAX(INDEX('Team forecast'!$R$3:$BH$26,MATCH($B466,'Team forecast'!$B$3:$B$26,0),MATCH(CA$1,'Team forecast'!$R$2:$BH$2,0))*$BX466-(1-INDEX('Team forecast'!$R$3:$BH$26,MATCH($B466,'Team forecast'!$B$3:$B$26,0),MATCH(CA$1,'Team forecast'!$R$2:$BH$2,0)))*(BY466+BX466+CH466)*0.01,-5000)</f>
        <v>-5000</v>
      </c>
      <c r="CB466" s="5">
        <f>MAX(INDEX('Team forecast'!$R$3:$BH$26,MATCH($B466,'Team forecast'!$B$3:$B$26,0),MATCH(CB$1,'Team forecast'!$R$2:$BH$2,0))*$BX466-(1-INDEX('Team forecast'!$R$3:$BH$26,MATCH($B466,'Team forecast'!$B$3:$B$26,0),MATCH(CB$1,'Team forecast'!$R$2:$BH$2,0)))*(BY466+BX466*2+CH466)*0.01,0)</f>
        <v>0</v>
      </c>
      <c r="CC466" s="5">
        <v>0</v>
      </c>
      <c r="CD466" s="5">
        <f>+AK466+BD466*Cockpit!$C$3+BW466*Cockpit!$C$3^2+BZ466*Cockpit!$C$3^3+CA466*Cockpit!$C$3^4+CB466*Cockpit!$C$3^5+CC466*Cockpit!$C$3^6</f>
        <v>-10802.469135802468</v>
      </c>
      <c r="CE466" s="5"/>
      <c r="CF466" s="5"/>
      <c r="CG466" s="5">
        <v>0</v>
      </c>
      <c r="CH466" s="5">
        <f t="shared" si="487"/>
        <v>2468000</v>
      </c>
      <c r="CI466" s="5">
        <f t="shared" si="488"/>
        <v>2468000</v>
      </c>
      <c r="CJ466" s="1">
        <f t="shared" si="489"/>
        <v>-4.0000000000000001E-3</v>
      </c>
      <c r="CK466" s="5">
        <f>RANK(CD466,$CD$2:$CD$622)+COUNTIF($CD$2:$CD466,$CD466)-1</f>
        <v>567</v>
      </c>
      <c r="CL466" s="5">
        <f>RANK(CJ466,$CJ$2:$CJ$622)+COUNTIF($CJ$2:$CJ466,$CJ466)-1</f>
        <v>547</v>
      </c>
    </row>
    <row r="467" spans="1:90" x14ac:dyDescent="0.3">
      <c r="A467" t="str">
        <f>Players!P468</f>
        <v>János Hahn</v>
      </c>
      <c r="B467" t="str">
        <f>Players!G468</f>
        <v>Hungary</v>
      </c>
      <c r="C467" t="str">
        <f>Players!AB468</f>
        <v>Striker</v>
      </c>
      <c r="D467" s="1"/>
      <c r="F467" t="str">
        <f>IFERROR(INDEX(Lookup!B:B,MATCH(INDEX(Players!C:C,MATCH(E467,Players!A:A,0)),Lookup!D:D,0)),"")</f>
        <v/>
      </c>
      <c r="G467">
        <f>IF(Players!AC468=0,10000000,Players!AC468)</f>
        <v>2495000</v>
      </c>
      <c r="H467" s="16">
        <f>INDEX('Team forecast'!$B$2:$AO$26,MATCH('Master data'!$B467,'Team forecast'!$B$2:$B$26,0),MATCH('Master data'!H$1,'Team forecast'!$B$2:$AO$2,0))</f>
        <v>0.66258765662234231</v>
      </c>
      <c r="I467" s="16">
        <f>INDEX('Team forecast'!$B$2:$AO$26,MATCH('Master data'!$B467,'Team forecast'!$B$2:$B$26,0),MATCH('Master data'!I$1,'Team forecast'!$B$2:$AO$2,0))</f>
        <v>2.1377132314488487</v>
      </c>
      <c r="J467" s="16">
        <f>INDEX('Team forecast'!$B$2:$AO$26,MATCH('Master data'!$B467,'Team forecast'!$B$2:$B$26,0),MATCH('Master data'!J$1,'Team forecast'!$B$2:$AO$2,0))</f>
        <v>0.1179242002781641</v>
      </c>
      <c r="K467" s="16">
        <f>INDEX('Team forecast'!$B$2:$AO$26,MATCH('Master data'!$B467,'Team forecast'!$B$2:$B$26,0),MATCH('Master data'!K$1,'Team forecast'!$B$2:$AO$2,0))</f>
        <v>2.1751614990127401</v>
      </c>
      <c r="L467" s="16">
        <f>INDEX('Team forecast'!$B$2:$AO$26,MATCH('Master data'!$B467,'Team forecast'!$B$2:$B$26,0),MATCH('Master data'!L$1,'Team forecast'!$B$2:$AO$2,0))</f>
        <v>5.8957935698406603</v>
      </c>
      <c r="M467">
        <f>IF(Players!BC468=1,95,0)</f>
        <v>0</v>
      </c>
      <c r="N467" s="2">
        <f>Players!BN468</f>
        <v>0</v>
      </c>
      <c r="O467" s="2">
        <f>Players!BO468</f>
        <v>0</v>
      </c>
      <c r="P467" s="2">
        <f>Players!BP468</f>
        <v>0</v>
      </c>
      <c r="Q467" s="2">
        <f>Players!BQ468</f>
        <v>2.4671052631578948E-2</v>
      </c>
      <c r="R467" s="2">
        <f>Players!BR468</f>
        <v>0</v>
      </c>
      <c r="S467" s="2">
        <f t="shared" si="448"/>
        <v>0.66258765662234231</v>
      </c>
      <c r="T467" s="2">
        <f t="shared" si="449"/>
        <v>2.1377132314488487</v>
      </c>
      <c r="U467" s="16">
        <f>INDEX('Team forecast'!$B$2:$AO$26,MATCH('Master data'!$B467,'Team forecast'!$B$2:$B$26,0),MATCH('Master data'!U$1,'Team forecast'!$B$2:$AO$2,0))</f>
        <v>0.1109874826147427</v>
      </c>
      <c r="V467" s="16">
        <f>INDEX('Team forecast'!$B$2:$AO$26,MATCH('Master data'!$B467,'Team forecast'!$B$2:$B$26,0),MATCH('Master data'!V$1,'Team forecast'!$B$2:$AO$2,0))</f>
        <v>0.17969401947148819</v>
      </c>
      <c r="W467" s="16">
        <f>INDEX('Team forecast'!$B$2:$AO$26,MATCH('Master data'!$B467,'Team forecast'!$B$2:$B$26,0),MATCH('Master data'!W$1,'Team forecast'!$B$2:$AO$2,0))</f>
        <v>0.70931849791376911</v>
      </c>
      <c r="X467" s="5">
        <f t="shared" si="450"/>
        <v>-5000</v>
      </c>
      <c r="Y467" s="5">
        <f t="shared" si="451"/>
        <v>0</v>
      </c>
      <c r="Z467" s="5">
        <f t="shared" si="452"/>
        <v>0</v>
      </c>
      <c r="AA467" s="5">
        <f t="shared" si="453"/>
        <v>0</v>
      </c>
      <c r="AB467" s="5">
        <f t="shared" si="454"/>
        <v>0</v>
      </c>
      <c r="AC467" s="5">
        <f t="shared" si="455"/>
        <v>0</v>
      </c>
      <c r="AD467" s="5">
        <f t="shared" si="456"/>
        <v>0</v>
      </c>
      <c r="AE467" s="5">
        <f t="shared" si="457"/>
        <v>0</v>
      </c>
      <c r="AF467" s="5">
        <f t="shared" si="458"/>
        <v>0</v>
      </c>
      <c r="AG467" s="5">
        <f t="shared" si="459"/>
        <v>0</v>
      </c>
      <c r="AH467" s="5">
        <f t="shared" si="460"/>
        <v>0</v>
      </c>
      <c r="AI467" s="5">
        <f t="shared" si="461"/>
        <v>0</v>
      </c>
      <c r="AJ467" s="5">
        <f t="shared" si="462"/>
        <v>0</v>
      </c>
      <c r="AK467" s="5">
        <f>IFERROR(SUM(X467:AJ467),-5000)*((Cockpit!$C$3)^0)</f>
        <v>-5000</v>
      </c>
      <c r="AL467" s="16">
        <f>INDEX('Team forecast'!$B$2:$AO$26,MATCH('Master data'!$B467,'Team forecast'!$B$2:$B$26,0),MATCH('Master data'!AL$1,'Team forecast'!$B$2:$AO$2,0))</f>
        <v>0.64628016595236182</v>
      </c>
      <c r="AM467" s="16">
        <f>INDEX('Team forecast'!$B$2:$AO$26,MATCH('Master data'!$B467,'Team forecast'!$B$2:$B$26,0),MATCH('Master data'!AM$1,'Team forecast'!$B$2:$AO$2,0))</f>
        <v>2.6069135565605688</v>
      </c>
      <c r="AN467" s="16">
        <f>INDEX('Team forecast'!$B$2:$AO$26,MATCH('Master data'!$B467,'Team forecast'!$B$2:$B$26,0),MATCH('Master data'!AN$1,'Team forecast'!$B$2:$AO$2,0))</f>
        <v>7.3761854583772393E-2</v>
      </c>
      <c r="AO467" s="16">
        <f>INDEX('Team forecast'!$B$2:$AO$26,MATCH('Master data'!$B467,'Team forecast'!$B$2:$B$26,0),MATCH('Master data'!AO$1,'Team forecast'!$B$2:$AO$2,0))</f>
        <v>2.1216268074193696</v>
      </c>
      <c r="AP467" s="16">
        <f>INDEX('Team forecast'!$B$2:$AO$26,MATCH('Master data'!$B467,'Team forecast'!$B$2:$B$26,0),MATCH('Master data'!AP$1,'Team forecast'!$B$2:$AO$2,0))</f>
        <v>7.189843781564309</v>
      </c>
      <c r="AQ467" s="5">
        <f t="shared" si="463"/>
        <v>-5000</v>
      </c>
      <c r="AR467" s="5">
        <f>INDEX('Team forecast'!$B$2:$AO$26,MATCH('Master data'!$B467,'Team forecast'!$B$2:$B$26,0),MATCH('Master data'!AR$1,'Team forecast'!$B$2:$AO$2,0))*IF(X467&gt;0,25000,0)</f>
        <v>0</v>
      </c>
      <c r="AS467" s="16">
        <f>INDEX('Team forecast'!$B$2:$AO$26,MATCH('Master data'!$B467,'Team forecast'!$B$2:$B$26,0),MATCH('Master data'!AS$1,'Team forecast'!$B$2:$AO$2,0))*IF(X467&gt;0,5000,0)</f>
        <v>0</v>
      </c>
      <c r="AT467" s="16">
        <f>INDEX('Team forecast'!$B$2:$AO$26,MATCH('Master data'!$B467,'Team forecast'!$B$2:$B$26,0),MATCH('Master data'!AT$1,'Team forecast'!$B$2:$AO$2,0))*IF(X467&gt;0,-15000,0)</f>
        <v>0</v>
      </c>
      <c r="AU467" s="5">
        <f t="shared" si="464"/>
        <v>0</v>
      </c>
      <c r="AV467" s="5">
        <f t="shared" si="465"/>
        <v>0</v>
      </c>
      <c r="AW467" s="5">
        <f t="shared" si="466"/>
        <v>0</v>
      </c>
      <c r="AX467" s="5">
        <f t="shared" si="467"/>
        <v>0</v>
      </c>
      <c r="AY467" s="5">
        <f t="shared" si="468"/>
        <v>0</v>
      </c>
      <c r="AZ467" s="5">
        <f t="shared" si="469"/>
        <v>0</v>
      </c>
      <c r="BA467" s="5">
        <f t="shared" si="470"/>
        <v>0</v>
      </c>
      <c r="BB467" s="5">
        <f t="shared" si="471"/>
        <v>0</v>
      </c>
      <c r="BC467" s="5">
        <f t="shared" si="472"/>
        <v>0</v>
      </c>
      <c r="BD467" s="5">
        <f t="shared" si="473"/>
        <v>-5000</v>
      </c>
      <c r="BE467" s="16">
        <f>INDEX('Team forecast'!$B$2:$AO$26,MATCH('Master data'!$B467,'Team forecast'!$B$2:$B$26,0),MATCH('Master data'!BE$1,'Team forecast'!$B$2:$AO$2,0))</f>
        <v>0</v>
      </c>
      <c r="BF467" s="16">
        <f>INDEX('Team forecast'!$B$2:$AO$26,MATCH('Master data'!$B467,'Team forecast'!$B$2:$B$26,0),MATCH('Master data'!BF$1,'Team forecast'!$B$2:$AO$2,0))</f>
        <v>0</v>
      </c>
      <c r="BG467" s="16">
        <f>INDEX('Team forecast'!$B$2:$AO$26,MATCH('Master data'!$B467,'Team forecast'!$B$2:$B$26,0),MATCH('Master data'!BG$1,'Team forecast'!$B$2:$AO$2,0))</f>
        <v>0</v>
      </c>
      <c r="BH467" s="16">
        <f>INDEX('Team forecast'!$B$2:$AO$26,MATCH('Master data'!$B467,'Team forecast'!$B$2:$B$26,0),MATCH('Master data'!BH$1,'Team forecast'!$B$2:$AO$2,0))</f>
        <v>0</v>
      </c>
      <c r="BI467" s="16">
        <f>INDEX('Team forecast'!$B$2:$AO$26,MATCH('Master data'!$B467,'Team forecast'!$B$2:$B$26,0),MATCH('Master data'!BI$1,'Team forecast'!$B$2:$AO$2,0))</f>
        <v>0</v>
      </c>
      <c r="BJ467" s="5">
        <f t="shared" si="474"/>
        <v>-5000</v>
      </c>
      <c r="BK467" s="5">
        <f>INDEX('Team forecast'!$R$3:$BH$26,MATCH($B467,'Team forecast'!$B$3:$B$26,0),MATCH(BK$1,'Team forecast'!$R$2:$BH$2,0))*IF($X467&gt;0,25000,0)</f>
        <v>0</v>
      </c>
      <c r="BL467" s="5">
        <f>INDEX('Team forecast'!$R$3:$BH$26,MATCH($B467,'Team forecast'!$B$3:$B$26,0),MATCH(BL$1,'Team forecast'!$R$2:$BH$2,0))*IF($X467&gt;0,5000,0)</f>
        <v>0</v>
      </c>
      <c r="BM467" s="5">
        <f>INDEX('Team forecast'!$R$3:$BH$26,MATCH($B467,'Team forecast'!$B$3:$B$26,0),MATCH(BM$1,'Team forecast'!$R$2:$BH$2,0))*IF($X467&gt;0,-15000,0)</f>
        <v>0</v>
      </c>
      <c r="BN467" s="5">
        <f t="shared" si="475"/>
        <v>0</v>
      </c>
      <c r="BO467" s="5">
        <f t="shared" si="476"/>
        <v>0</v>
      </c>
      <c r="BP467" s="5">
        <f t="shared" si="477"/>
        <v>0</v>
      </c>
      <c r="BQ467" s="5">
        <f t="shared" si="478"/>
        <v>0</v>
      </c>
      <c r="BR467" s="5">
        <f t="shared" si="479"/>
        <v>0</v>
      </c>
      <c r="BS467" s="5">
        <f t="shared" si="480"/>
        <v>0</v>
      </c>
      <c r="BT467" s="5">
        <f t="shared" si="481"/>
        <v>0</v>
      </c>
      <c r="BU467" s="5">
        <f t="shared" si="482"/>
        <v>0</v>
      </c>
      <c r="BV467" s="5">
        <f t="shared" si="483"/>
        <v>0</v>
      </c>
      <c r="BW467" s="5">
        <f t="shared" si="484"/>
        <v>0</v>
      </c>
      <c r="BX467" s="5">
        <f t="shared" si="485"/>
        <v>-5000</v>
      </c>
      <c r="BY467" s="5">
        <f t="shared" si="486"/>
        <v>-15000</v>
      </c>
      <c r="BZ467" s="5">
        <f>MAX(INDEX('Team forecast'!$R$3:$BH$26,MATCH($B467,'Team forecast'!$B$3:$B$26,0),MATCH(BZ$1,'Team forecast'!$R$2:$BH$2,0))*($BX467)-(1-INDEX('Team forecast'!$R$3:$BH$26,MATCH($B467,'Team forecast'!$B$3:$B$26,0),MATCH(BZ$1,'Team forecast'!$R$2:$BH$2,0)))*(BY467+CH467)*0.01,-5000)</f>
        <v>-5000</v>
      </c>
      <c r="CA467" s="5">
        <f>MAX(INDEX('Team forecast'!$R$3:$BH$26,MATCH($B467,'Team forecast'!$B$3:$B$26,0),MATCH(CA$1,'Team forecast'!$R$2:$BH$2,0))*$BX467-(1-INDEX('Team forecast'!$R$3:$BH$26,MATCH($B467,'Team forecast'!$B$3:$B$26,0),MATCH(CA$1,'Team forecast'!$R$2:$BH$2,0)))*(BY467+BX467+CH467)*0.01,-5000)</f>
        <v>-5000</v>
      </c>
      <c r="CB467" s="5">
        <f>MAX(INDEX('Team forecast'!$R$3:$BH$26,MATCH($B467,'Team forecast'!$B$3:$B$26,0),MATCH(CB$1,'Team forecast'!$R$2:$BH$2,0))*$BX467-(1-INDEX('Team forecast'!$R$3:$BH$26,MATCH($B467,'Team forecast'!$B$3:$B$26,0),MATCH(CB$1,'Team forecast'!$R$2:$BH$2,0)))*(BY467+BX467*2+CH467)*0.01,0)</f>
        <v>0</v>
      </c>
      <c r="CC467" s="5">
        <v>0</v>
      </c>
      <c r="CD467" s="5">
        <f>+AK467+BD467*Cockpit!$C$3+BW467*Cockpit!$C$3^2+BZ467*Cockpit!$C$3^3+CA467*Cockpit!$C$3^4+CB467*Cockpit!$C$3^5+CC467*Cockpit!$C$3^6</f>
        <v>-10802.469135802468</v>
      </c>
      <c r="CE467" s="5"/>
      <c r="CF467" s="5"/>
      <c r="CG467" s="5">
        <v>0</v>
      </c>
      <c r="CH467" s="5">
        <f t="shared" si="487"/>
        <v>2495000</v>
      </c>
      <c r="CI467" s="5">
        <f t="shared" si="488"/>
        <v>2495000</v>
      </c>
      <c r="CJ467" s="1">
        <f t="shared" si="489"/>
        <v>-4.0000000000000001E-3</v>
      </c>
      <c r="CK467" s="5">
        <f>RANK(CD467,$CD$2:$CD$622)+COUNTIF($CD$2:$CD467,$CD467)-1</f>
        <v>568</v>
      </c>
      <c r="CL467" s="5">
        <f>RANK(CJ467,$CJ$2:$CJ$622)+COUNTIF($CJ$2:$CJ467,$CJ467)-1</f>
        <v>548</v>
      </c>
    </row>
    <row r="468" spans="1:90" x14ac:dyDescent="0.3">
      <c r="A468" t="str">
        <f>Players!P469</f>
        <v>Ádám Szalai</v>
      </c>
      <c r="B468" t="str">
        <f>Players!G469</f>
        <v>Hungary</v>
      </c>
      <c r="C468" t="str">
        <f>Players!AB469</f>
        <v>Striker</v>
      </c>
      <c r="D468" s="1"/>
      <c r="F468" t="str">
        <f>IFERROR(INDEX(Lookup!B:B,MATCH(INDEX(Players!C:C,MATCH(E468,Players!A:A,0)),Lookup!D:D,0)),"")</f>
        <v/>
      </c>
      <c r="G468">
        <f>IF(Players!AC469=0,10000000,Players!AC469)</f>
        <v>2988000</v>
      </c>
      <c r="H468" s="16">
        <f>INDEX('Team forecast'!$B$2:$AO$26,MATCH('Master data'!$B468,'Team forecast'!$B$2:$B$26,0),MATCH('Master data'!H$1,'Team forecast'!$B$2:$AO$2,0))</f>
        <v>0.66258765662234231</v>
      </c>
      <c r="I468" s="16">
        <f>INDEX('Team forecast'!$B$2:$AO$26,MATCH('Master data'!$B468,'Team forecast'!$B$2:$B$26,0),MATCH('Master data'!I$1,'Team forecast'!$B$2:$AO$2,0))</f>
        <v>2.1377132314488487</v>
      </c>
      <c r="J468" s="16">
        <f>INDEX('Team forecast'!$B$2:$AO$26,MATCH('Master data'!$B468,'Team forecast'!$B$2:$B$26,0),MATCH('Master data'!J$1,'Team forecast'!$B$2:$AO$2,0))</f>
        <v>0.1179242002781641</v>
      </c>
      <c r="K468" s="16">
        <f>INDEX('Team forecast'!$B$2:$AO$26,MATCH('Master data'!$B468,'Team forecast'!$B$2:$B$26,0),MATCH('Master data'!K$1,'Team forecast'!$B$2:$AO$2,0))</f>
        <v>2.1751614990127401</v>
      </c>
      <c r="L468" s="16">
        <f>INDEX('Team forecast'!$B$2:$AO$26,MATCH('Master data'!$B468,'Team forecast'!$B$2:$B$26,0),MATCH('Master data'!L$1,'Team forecast'!$B$2:$AO$2,0))</f>
        <v>5.8957935698406603</v>
      </c>
      <c r="M468">
        <f>IF(Players!BC469=1,95,0)</f>
        <v>95</v>
      </c>
      <c r="N468" s="2">
        <f>Players!BN469</f>
        <v>0.19914512517159216</v>
      </c>
      <c r="O468" s="2">
        <f>Players!BO469</f>
        <v>0.11289048701025134</v>
      </c>
      <c r="P468" s="2">
        <f>Players!BP469</f>
        <v>0.14857294254736944</v>
      </c>
      <c r="Q468" s="2">
        <f>Players!BQ469</f>
        <v>6.1475409836065573E-2</v>
      </c>
      <c r="R468" s="2">
        <f>Players!BR469</f>
        <v>0</v>
      </c>
      <c r="S468" s="2">
        <f t="shared" si="448"/>
        <v>0.66258765662234231</v>
      </c>
      <c r="T468" s="2">
        <f t="shared" si="449"/>
        <v>2.1377132314488487</v>
      </c>
      <c r="U468" s="16">
        <f>INDEX('Team forecast'!$B$2:$AO$26,MATCH('Master data'!$B468,'Team forecast'!$B$2:$B$26,0),MATCH('Master data'!U$1,'Team forecast'!$B$2:$AO$2,0))</f>
        <v>0.1109874826147427</v>
      </c>
      <c r="V468" s="16">
        <f>INDEX('Team forecast'!$B$2:$AO$26,MATCH('Master data'!$B468,'Team forecast'!$B$2:$B$26,0),MATCH('Master data'!V$1,'Team forecast'!$B$2:$AO$2,0))</f>
        <v>0.17969401947148819</v>
      </c>
      <c r="W468" s="16">
        <f>INDEX('Team forecast'!$B$2:$AO$26,MATCH('Master data'!$B468,'Team forecast'!$B$2:$B$26,0),MATCH('Master data'!W$1,'Team forecast'!$B$2:$AO$2,0))</f>
        <v>0.70931849791376911</v>
      </c>
      <c r="X468" s="5">
        <f t="shared" si="450"/>
        <v>7000</v>
      </c>
      <c r="Y468" s="5">
        <f t="shared" si="451"/>
        <v>2774.6870653685673</v>
      </c>
      <c r="Z468" s="5">
        <f t="shared" si="452"/>
        <v>898.47009735744098</v>
      </c>
      <c r="AA468" s="5">
        <f t="shared" si="453"/>
        <v>-10639.777468706536</v>
      </c>
      <c r="AB468" s="5">
        <f t="shared" si="454"/>
        <v>13195.110181520828</v>
      </c>
      <c r="AC468" s="5">
        <f t="shared" si="455"/>
        <v>3739.9921621538706</v>
      </c>
      <c r="AD468" s="5">
        <f t="shared" si="456"/>
        <v>3231.7014442406985</v>
      </c>
      <c r="AE468" s="5">
        <f t="shared" si="457"/>
        <v>0</v>
      </c>
      <c r="AF468" s="5">
        <f t="shared" si="458"/>
        <v>0</v>
      </c>
      <c r="AG468" s="5">
        <f t="shared" si="459"/>
        <v>-1229.5081967213114</v>
      </c>
      <c r="AH468" s="5">
        <f t="shared" si="460"/>
        <v>0</v>
      </c>
      <c r="AI468" s="5">
        <f t="shared" si="461"/>
        <v>6625.8765662234227</v>
      </c>
      <c r="AJ468" s="5">
        <f t="shared" si="462"/>
        <v>-17101.705851590788</v>
      </c>
      <c r="AK468" s="5">
        <f>IFERROR(SUM(X468:AJ468),-5000)*((Cockpit!$C$3)^0)</f>
        <v>8494.8459998461913</v>
      </c>
      <c r="AL468" s="16">
        <f>INDEX('Team forecast'!$B$2:$AO$26,MATCH('Master data'!$B468,'Team forecast'!$B$2:$B$26,0),MATCH('Master data'!AL$1,'Team forecast'!$B$2:$AO$2,0))</f>
        <v>0.64628016595236182</v>
      </c>
      <c r="AM468" s="16">
        <f>INDEX('Team forecast'!$B$2:$AO$26,MATCH('Master data'!$B468,'Team forecast'!$B$2:$B$26,0),MATCH('Master data'!AM$1,'Team forecast'!$B$2:$AO$2,0))</f>
        <v>2.6069135565605688</v>
      </c>
      <c r="AN468" s="16">
        <f>INDEX('Team forecast'!$B$2:$AO$26,MATCH('Master data'!$B468,'Team forecast'!$B$2:$B$26,0),MATCH('Master data'!AN$1,'Team forecast'!$B$2:$AO$2,0))</f>
        <v>7.3761854583772393E-2</v>
      </c>
      <c r="AO468" s="16">
        <f>INDEX('Team forecast'!$B$2:$AO$26,MATCH('Master data'!$B468,'Team forecast'!$B$2:$B$26,0),MATCH('Master data'!AO$1,'Team forecast'!$B$2:$AO$2,0))</f>
        <v>2.1216268074193696</v>
      </c>
      <c r="AP468" s="16">
        <f>INDEX('Team forecast'!$B$2:$AO$26,MATCH('Master data'!$B468,'Team forecast'!$B$2:$B$26,0),MATCH('Master data'!AP$1,'Team forecast'!$B$2:$AO$2,0))</f>
        <v>7.189843781564309</v>
      </c>
      <c r="AQ468" s="5">
        <f t="shared" si="463"/>
        <v>7000</v>
      </c>
      <c r="AR468" s="5">
        <f>INDEX('Team forecast'!$B$2:$AO$26,MATCH('Master data'!$B468,'Team forecast'!$B$2:$B$26,0),MATCH('Master data'!AR$1,'Team forecast'!$B$2:$AO$2,0))*IF(X468&gt;0,25000,0)</f>
        <v>1598.1735159817351</v>
      </c>
      <c r="AS468" s="16">
        <f>INDEX('Team forecast'!$B$2:$AO$26,MATCH('Master data'!$B468,'Team forecast'!$B$2:$B$26,0),MATCH('Master data'!AS$1,'Team forecast'!$B$2:$AO$2,0))*IF(X468&gt;0,5000,0)</f>
        <v>684.93150684931504</v>
      </c>
      <c r="AT468" s="16">
        <f>INDEX('Team forecast'!$B$2:$AO$26,MATCH('Master data'!$B468,'Team forecast'!$B$2:$B$26,0),MATCH('Master data'!AT$1,'Team forecast'!$B$2:$AO$2,0))*IF(X468&gt;0,-15000,0)</f>
        <v>-11986.301369863015</v>
      </c>
      <c r="AU468" s="5">
        <f t="shared" si="464"/>
        <v>12870.354454450044</v>
      </c>
      <c r="AV468" s="5">
        <f t="shared" si="465"/>
        <v>3647.9441339714094</v>
      </c>
      <c r="AW468" s="5">
        <f t="shared" si="466"/>
        <v>3152.1633776567687</v>
      </c>
      <c r="AX468" s="5">
        <f t="shared" si="467"/>
        <v>0</v>
      </c>
      <c r="AY468" s="5">
        <f t="shared" si="468"/>
        <v>0</v>
      </c>
      <c r="AZ468" s="5">
        <f t="shared" si="469"/>
        <v>-1229.5081967213114</v>
      </c>
      <c r="BA468" s="5">
        <f t="shared" si="470"/>
        <v>0</v>
      </c>
      <c r="BB468" s="5">
        <f t="shared" si="471"/>
        <v>6462.8016595236186</v>
      </c>
      <c r="BC468" s="5">
        <f t="shared" si="472"/>
        <v>-20855.308452484551</v>
      </c>
      <c r="BD468" s="5">
        <f t="shared" si="473"/>
        <v>1345.2506293640108</v>
      </c>
      <c r="BE468" s="16">
        <f>INDEX('Team forecast'!$B$2:$AO$26,MATCH('Master data'!$B468,'Team forecast'!$B$2:$B$26,0),MATCH('Master data'!BE$1,'Team forecast'!$B$2:$AO$2,0))</f>
        <v>0</v>
      </c>
      <c r="BF468" s="16">
        <f>INDEX('Team forecast'!$B$2:$AO$26,MATCH('Master data'!$B468,'Team forecast'!$B$2:$B$26,0),MATCH('Master data'!BF$1,'Team forecast'!$B$2:$AO$2,0))</f>
        <v>0</v>
      </c>
      <c r="BG468" s="16">
        <f>INDEX('Team forecast'!$B$2:$AO$26,MATCH('Master data'!$B468,'Team forecast'!$B$2:$B$26,0),MATCH('Master data'!BG$1,'Team forecast'!$B$2:$AO$2,0))</f>
        <v>0</v>
      </c>
      <c r="BH468" s="16">
        <f>INDEX('Team forecast'!$B$2:$AO$26,MATCH('Master data'!$B468,'Team forecast'!$B$2:$B$26,0),MATCH('Master data'!BH$1,'Team forecast'!$B$2:$AO$2,0))</f>
        <v>0</v>
      </c>
      <c r="BI468" s="16">
        <f>INDEX('Team forecast'!$B$2:$AO$26,MATCH('Master data'!$B468,'Team forecast'!$B$2:$B$26,0),MATCH('Master data'!BI$1,'Team forecast'!$B$2:$AO$2,0))</f>
        <v>0</v>
      </c>
      <c r="BJ468" s="5">
        <f t="shared" si="474"/>
        <v>7000</v>
      </c>
      <c r="BK468" s="5">
        <f>INDEX('Team forecast'!$R$3:$BH$26,MATCH($B468,'Team forecast'!$B$3:$B$26,0),MATCH(BK$1,'Team forecast'!$R$2:$BH$2,0))*IF($X468&gt;0,25000,0)</f>
        <v>0</v>
      </c>
      <c r="BL468" s="5">
        <f>INDEX('Team forecast'!$R$3:$BH$26,MATCH($B468,'Team forecast'!$B$3:$B$26,0),MATCH(BL$1,'Team forecast'!$R$2:$BH$2,0))*IF($X468&gt;0,5000,0)</f>
        <v>0</v>
      </c>
      <c r="BM468" s="5">
        <f>INDEX('Team forecast'!$R$3:$BH$26,MATCH($B468,'Team forecast'!$B$3:$B$26,0),MATCH(BM$1,'Team forecast'!$R$2:$BH$2,0))*IF($X468&gt;0,-15000,0)</f>
        <v>0</v>
      </c>
      <c r="BN468" s="5">
        <f t="shared" si="475"/>
        <v>0</v>
      </c>
      <c r="BO468" s="5">
        <f t="shared" si="476"/>
        <v>0</v>
      </c>
      <c r="BP468" s="5">
        <f t="shared" si="477"/>
        <v>0</v>
      </c>
      <c r="BQ468" s="5">
        <f t="shared" si="478"/>
        <v>0</v>
      </c>
      <c r="BR468" s="5">
        <f t="shared" si="479"/>
        <v>0</v>
      </c>
      <c r="BS468" s="5">
        <f t="shared" si="480"/>
        <v>-1229.5081967213114</v>
      </c>
      <c r="BT468" s="5">
        <f t="shared" si="481"/>
        <v>0</v>
      </c>
      <c r="BU468" s="5">
        <f t="shared" si="482"/>
        <v>0</v>
      </c>
      <c r="BV468" s="5">
        <f t="shared" si="483"/>
        <v>0</v>
      </c>
      <c r="BW468" s="5">
        <f t="shared" si="484"/>
        <v>0</v>
      </c>
      <c r="BX468" s="5">
        <f t="shared" si="485"/>
        <v>4920.048314605101</v>
      </c>
      <c r="BY468" s="5">
        <f t="shared" si="486"/>
        <v>14760.144943815303</v>
      </c>
      <c r="BZ468" s="5">
        <f>MAX(INDEX('Team forecast'!$R$3:$BH$26,MATCH($B468,'Team forecast'!$B$3:$B$26,0),MATCH(BZ$1,'Team forecast'!$R$2:$BH$2,0))*($BX468)-(1-INDEX('Team forecast'!$R$3:$BH$26,MATCH($B468,'Team forecast'!$B$3:$B$26,0),MATCH(BZ$1,'Team forecast'!$R$2:$BH$2,0)))*(BY468+CH468)*0.01,-5000)</f>
        <v>-5000</v>
      </c>
      <c r="CA468" s="5">
        <f>MAX(INDEX('Team forecast'!$R$3:$BH$26,MATCH($B468,'Team forecast'!$B$3:$B$26,0),MATCH(CA$1,'Team forecast'!$R$2:$BH$2,0))*$BX468-(1-INDEX('Team forecast'!$R$3:$BH$26,MATCH($B468,'Team forecast'!$B$3:$B$26,0),MATCH(CA$1,'Team forecast'!$R$2:$BH$2,0)))*(BY468+BX468+CH468)*0.01,-5000)</f>
        <v>-5000</v>
      </c>
      <c r="CB468" s="5">
        <f>MAX(INDEX('Team forecast'!$R$3:$BH$26,MATCH($B468,'Team forecast'!$B$3:$B$26,0),MATCH(CB$1,'Team forecast'!$R$2:$BH$2,0))*$BX468-(1-INDEX('Team forecast'!$R$3:$BH$26,MATCH($B468,'Team forecast'!$B$3:$B$26,0),MATCH(CB$1,'Team forecast'!$R$2:$BH$2,0)))*(BY468+BX468*2+CH468)*0.01,0)</f>
        <v>0</v>
      </c>
      <c r="CC468" s="5">
        <v>0</v>
      </c>
      <c r="CD468" s="5">
        <f>+AK468+BD468*Cockpit!$C$3+BW468*Cockpit!$C$3^2+BZ468*Cockpit!$C$3^3+CA468*Cockpit!$C$3^4+CB468*Cockpit!$C$3^5+CC468*Cockpit!$C$3^6</f>
        <v>6922.5439502863956</v>
      </c>
      <c r="CE468" s="5"/>
      <c r="CF468" s="5"/>
      <c r="CG468" s="5">
        <v>0</v>
      </c>
      <c r="CH468" s="5">
        <f t="shared" si="487"/>
        <v>2988000</v>
      </c>
      <c r="CI468" s="5">
        <f t="shared" si="488"/>
        <v>2988000</v>
      </c>
      <c r="CJ468" s="1">
        <f t="shared" si="489"/>
        <v>2E-3</v>
      </c>
      <c r="CK468" s="5">
        <f>RANK(CD468,$CD$2:$CD$622)+COUNTIF($CD$2:$CD468,$CD468)-1</f>
        <v>355</v>
      </c>
      <c r="CL468" s="5">
        <f>RANK(CJ468,$CJ$2:$CJ$622)+COUNTIF($CJ$2:$CJ468,$CJ468)-1</f>
        <v>370</v>
      </c>
    </row>
    <row r="469" spans="1:90" x14ac:dyDescent="0.3">
      <c r="A469" t="str">
        <f>Players!P470</f>
        <v>Nemanja Nikolić</v>
      </c>
      <c r="B469" t="str">
        <f>Players!G470</f>
        <v>Hungary</v>
      </c>
      <c r="C469" t="str">
        <f>Players!AB470</f>
        <v>Striker</v>
      </c>
      <c r="D469" s="1"/>
      <c r="F469" t="str">
        <f>IFERROR(INDEX(Lookup!B:B,MATCH(INDEX(Players!C:C,MATCH(E469,Players!A:A,0)),Lookup!D:D,0)),"")</f>
        <v/>
      </c>
      <c r="G469">
        <f>IF(Players!AC470=0,10000000,Players!AC470)</f>
        <v>2995000</v>
      </c>
      <c r="H469" s="16">
        <f>INDEX('Team forecast'!$B$2:$AO$26,MATCH('Master data'!$B469,'Team forecast'!$B$2:$B$26,0),MATCH('Master data'!H$1,'Team forecast'!$B$2:$AO$2,0))</f>
        <v>0.66258765662234231</v>
      </c>
      <c r="I469" s="16">
        <f>INDEX('Team forecast'!$B$2:$AO$26,MATCH('Master data'!$B469,'Team forecast'!$B$2:$B$26,0),MATCH('Master data'!I$1,'Team forecast'!$B$2:$AO$2,0))</f>
        <v>2.1377132314488487</v>
      </c>
      <c r="J469" s="16">
        <f>INDEX('Team forecast'!$B$2:$AO$26,MATCH('Master data'!$B469,'Team forecast'!$B$2:$B$26,0),MATCH('Master data'!J$1,'Team forecast'!$B$2:$AO$2,0))</f>
        <v>0.1179242002781641</v>
      </c>
      <c r="K469" s="16">
        <f>INDEX('Team forecast'!$B$2:$AO$26,MATCH('Master data'!$B469,'Team forecast'!$B$2:$B$26,0),MATCH('Master data'!K$1,'Team forecast'!$B$2:$AO$2,0))</f>
        <v>2.1751614990127401</v>
      </c>
      <c r="L469" s="16">
        <f>INDEX('Team forecast'!$B$2:$AO$26,MATCH('Master data'!$B469,'Team forecast'!$B$2:$B$26,0),MATCH('Master data'!L$1,'Team forecast'!$B$2:$AO$2,0))</f>
        <v>5.8957935698406603</v>
      </c>
      <c r="M469">
        <f>IF(Players!BC470=1,95,0)</f>
        <v>0</v>
      </c>
      <c r="N469" s="2">
        <f>Players!BN470</f>
        <v>0</v>
      </c>
      <c r="O469" s="2">
        <f>Players!BO470</f>
        <v>0</v>
      </c>
      <c r="P469" s="2">
        <f>Players!BP470</f>
        <v>0</v>
      </c>
      <c r="Q469" s="2">
        <f>Players!BQ470</f>
        <v>0.1347305389221557</v>
      </c>
      <c r="R469" s="2">
        <f>Players!BR470</f>
        <v>0</v>
      </c>
      <c r="S469" s="2">
        <f t="shared" si="448"/>
        <v>0.66258765662234231</v>
      </c>
      <c r="T469" s="2">
        <f t="shared" si="449"/>
        <v>2.1377132314488487</v>
      </c>
      <c r="U469" s="16">
        <f>INDEX('Team forecast'!$B$2:$AO$26,MATCH('Master data'!$B469,'Team forecast'!$B$2:$B$26,0),MATCH('Master data'!U$1,'Team forecast'!$B$2:$AO$2,0))</f>
        <v>0.1109874826147427</v>
      </c>
      <c r="V469" s="16">
        <f>INDEX('Team forecast'!$B$2:$AO$26,MATCH('Master data'!$B469,'Team forecast'!$B$2:$B$26,0),MATCH('Master data'!V$1,'Team forecast'!$B$2:$AO$2,0))</f>
        <v>0.17969401947148819</v>
      </c>
      <c r="W469" s="16">
        <f>INDEX('Team forecast'!$B$2:$AO$26,MATCH('Master data'!$B469,'Team forecast'!$B$2:$B$26,0),MATCH('Master data'!W$1,'Team forecast'!$B$2:$AO$2,0))</f>
        <v>0.70931849791376911</v>
      </c>
      <c r="X469" s="5">
        <f t="shared" si="450"/>
        <v>-5000</v>
      </c>
      <c r="Y469" s="5">
        <f t="shared" si="451"/>
        <v>0</v>
      </c>
      <c r="Z469" s="5">
        <f t="shared" si="452"/>
        <v>0</v>
      </c>
      <c r="AA469" s="5">
        <f t="shared" si="453"/>
        <v>0</v>
      </c>
      <c r="AB469" s="5">
        <f t="shared" si="454"/>
        <v>0</v>
      </c>
      <c r="AC469" s="5">
        <f t="shared" si="455"/>
        <v>0</v>
      </c>
      <c r="AD469" s="5">
        <f t="shared" si="456"/>
        <v>0</v>
      </c>
      <c r="AE469" s="5">
        <f t="shared" si="457"/>
        <v>0</v>
      </c>
      <c r="AF469" s="5">
        <f t="shared" si="458"/>
        <v>0</v>
      </c>
      <c r="AG469" s="5">
        <f t="shared" si="459"/>
        <v>0</v>
      </c>
      <c r="AH469" s="5">
        <f t="shared" si="460"/>
        <v>0</v>
      </c>
      <c r="AI469" s="5">
        <f t="shared" si="461"/>
        <v>0</v>
      </c>
      <c r="AJ469" s="5">
        <f t="shared" si="462"/>
        <v>0</v>
      </c>
      <c r="AK469" s="5">
        <f>IFERROR(SUM(X469:AJ469),-5000)*((Cockpit!$C$3)^0)</f>
        <v>-5000</v>
      </c>
      <c r="AL469" s="16">
        <f>INDEX('Team forecast'!$B$2:$AO$26,MATCH('Master data'!$B469,'Team forecast'!$B$2:$B$26,0),MATCH('Master data'!AL$1,'Team forecast'!$B$2:$AO$2,0))</f>
        <v>0.64628016595236182</v>
      </c>
      <c r="AM469" s="16">
        <f>INDEX('Team forecast'!$B$2:$AO$26,MATCH('Master data'!$B469,'Team forecast'!$B$2:$B$26,0),MATCH('Master data'!AM$1,'Team forecast'!$B$2:$AO$2,0))</f>
        <v>2.6069135565605688</v>
      </c>
      <c r="AN469" s="16">
        <f>INDEX('Team forecast'!$B$2:$AO$26,MATCH('Master data'!$B469,'Team forecast'!$B$2:$B$26,0),MATCH('Master data'!AN$1,'Team forecast'!$B$2:$AO$2,0))</f>
        <v>7.3761854583772393E-2</v>
      </c>
      <c r="AO469" s="16">
        <f>INDEX('Team forecast'!$B$2:$AO$26,MATCH('Master data'!$B469,'Team forecast'!$B$2:$B$26,0),MATCH('Master data'!AO$1,'Team forecast'!$B$2:$AO$2,0))</f>
        <v>2.1216268074193696</v>
      </c>
      <c r="AP469" s="16">
        <f>INDEX('Team forecast'!$B$2:$AO$26,MATCH('Master data'!$B469,'Team forecast'!$B$2:$B$26,0),MATCH('Master data'!AP$1,'Team forecast'!$B$2:$AO$2,0))</f>
        <v>7.189843781564309</v>
      </c>
      <c r="AQ469" s="5">
        <f t="shared" si="463"/>
        <v>-5000</v>
      </c>
      <c r="AR469" s="5">
        <f>INDEX('Team forecast'!$B$2:$AO$26,MATCH('Master data'!$B469,'Team forecast'!$B$2:$B$26,0),MATCH('Master data'!AR$1,'Team forecast'!$B$2:$AO$2,0))*IF(X469&gt;0,25000,0)</f>
        <v>0</v>
      </c>
      <c r="AS469" s="16">
        <f>INDEX('Team forecast'!$B$2:$AO$26,MATCH('Master data'!$B469,'Team forecast'!$B$2:$B$26,0),MATCH('Master data'!AS$1,'Team forecast'!$B$2:$AO$2,0))*IF(X469&gt;0,5000,0)</f>
        <v>0</v>
      </c>
      <c r="AT469" s="16">
        <f>INDEX('Team forecast'!$B$2:$AO$26,MATCH('Master data'!$B469,'Team forecast'!$B$2:$B$26,0),MATCH('Master data'!AT$1,'Team forecast'!$B$2:$AO$2,0))*IF(X469&gt;0,-15000,0)</f>
        <v>0</v>
      </c>
      <c r="AU469" s="5">
        <f t="shared" si="464"/>
        <v>0</v>
      </c>
      <c r="AV469" s="5">
        <f t="shared" si="465"/>
        <v>0</v>
      </c>
      <c r="AW469" s="5">
        <f t="shared" si="466"/>
        <v>0</v>
      </c>
      <c r="AX469" s="5">
        <f t="shared" si="467"/>
        <v>0</v>
      </c>
      <c r="AY469" s="5">
        <f t="shared" si="468"/>
        <v>0</v>
      </c>
      <c r="AZ469" s="5">
        <f t="shared" si="469"/>
        <v>0</v>
      </c>
      <c r="BA469" s="5">
        <f t="shared" si="470"/>
        <v>0</v>
      </c>
      <c r="BB469" s="5">
        <f t="shared" si="471"/>
        <v>0</v>
      </c>
      <c r="BC469" s="5">
        <f t="shared" si="472"/>
        <v>0</v>
      </c>
      <c r="BD469" s="5">
        <f t="shared" si="473"/>
        <v>-5000</v>
      </c>
      <c r="BE469" s="16">
        <f>INDEX('Team forecast'!$B$2:$AO$26,MATCH('Master data'!$B469,'Team forecast'!$B$2:$B$26,0),MATCH('Master data'!BE$1,'Team forecast'!$B$2:$AO$2,0))</f>
        <v>0</v>
      </c>
      <c r="BF469" s="16">
        <f>INDEX('Team forecast'!$B$2:$AO$26,MATCH('Master data'!$B469,'Team forecast'!$B$2:$B$26,0),MATCH('Master data'!BF$1,'Team forecast'!$B$2:$AO$2,0))</f>
        <v>0</v>
      </c>
      <c r="BG469" s="16">
        <f>INDEX('Team forecast'!$B$2:$AO$26,MATCH('Master data'!$B469,'Team forecast'!$B$2:$B$26,0),MATCH('Master data'!BG$1,'Team forecast'!$B$2:$AO$2,0))</f>
        <v>0</v>
      </c>
      <c r="BH469" s="16">
        <f>INDEX('Team forecast'!$B$2:$AO$26,MATCH('Master data'!$B469,'Team forecast'!$B$2:$B$26,0),MATCH('Master data'!BH$1,'Team forecast'!$B$2:$AO$2,0))</f>
        <v>0</v>
      </c>
      <c r="BI469" s="16">
        <f>INDEX('Team forecast'!$B$2:$AO$26,MATCH('Master data'!$B469,'Team forecast'!$B$2:$B$26,0),MATCH('Master data'!BI$1,'Team forecast'!$B$2:$AO$2,0))</f>
        <v>0</v>
      </c>
      <c r="BJ469" s="5">
        <f t="shared" si="474"/>
        <v>-5000</v>
      </c>
      <c r="BK469" s="5">
        <f>INDEX('Team forecast'!$R$3:$BH$26,MATCH($B469,'Team forecast'!$B$3:$B$26,0),MATCH(BK$1,'Team forecast'!$R$2:$BH$2,0))*IF($X469&gt;0,25000,0)</f>
        <v>0</v>
      </c>
      <c r="BL469" s="5">
        <f>INDEX('Team forecast'!$R$3:$BH$26,MATCH($B469,'Team forecast'!$B$3:$B$26,0),MATCH(BL$1,'Team forecast'!$R$2:$BH$2,0))*IF($X469&gt;0,5000,0)</f>
        <v>0</v>
      </c>
      <c r="BM469" s="5">
        <f>INDEX('Team forecast'!$R$3:$BH$26,MATCH($B469,'Team forecast'!$B$3:$B$26,0),MATCH(BM$1,'Team forecast'!$R$2:$BH$2,0))*IF($X469&gt;0,-15000,0)</f>
        <v>0</v>
      </c>
      <c r="BN469" s="5">
        <f t="shared" si="475"/>
        <v>0</v>
      </c>
      <c r="BO469" s="5">
        <f t="shared" si="476"/>
        <v>0</v>
      </c>
      <c r="BP469" s="5">
        <f t="shared" si="477"/>
        <v>0</v>
      </c>
      <c r="BQ469" s="5">
        <f t="shared" si="478"/>
        <v>0</v>
      </c>
      <c r="BR469" s="5">
        <f t="shared" si="479"/>
        <v>0</v>
      </c>
      <c r="BS469" s="5">
        <f t="shared" si="480"/>
        <v>0</v>
      </c>
      <c r="BT469" s="5">
        <f t="shared" si="481"/>
        <v>0</v>
      </c>
      <c r="BU469" s="5">
        <f t="shared" si="482"/>
        <v>0</v>
      </c>
      <c r="BV469" s="5">
        <f t="shared" si="483"/>
        <v>0</v>
      </c>
      <c r="BW469" s="5">
        <f t="shared" si="484"/>
        <v>0</v>
      </c>
      <c r="BX469" s="5">
        <f t="shared" si="485"/>
        <v>-5000</v>
      </c>
      <c r="BY469" s="5">
        <f t="shared" si="486"/>
        <v>-15000</v>
      </c>
      <c r="BZ469" s="5">
        <f>MAX(INDEX('Team forecast'!$R$3:$BH$26,MATCH($B469,'Team forecast'!$B$3:$B$26,0),MATCH(BZ$1,'Team forecast'!$R$2:$BH$2,0))*($BX469)-(1-INDEX('Team forecast'!$R$3:$BH$26,MATCH($B469,'Team forecast'!$B$3:$B$26,0),MATCH(BZ$1,'Team forecast'!$R$2:$BH$2,0)))*(BY469+CH469)*0.01,-5000)</f>
        <v>-5000</v>
      </c>
      <c r="CA469" s="5">
        <f>MAX(INDEX('Team forecast'!$R$3:$BH$26,MATCH($B469,'Team forecast'!$B$3:$B$26,0),MATCH(CA$1,'Team forecast'!$R$2:$BH$2,0))*$BX469-(1-INDEX('Team forecast'!$R$3:$BH$26,MATCH($B469,'Team forecast'!$B$3:$B$26,0),MATCH(CA$1,'Team forecast'!$R$2:$BH$2,0)))*(BY469+BX469+CH469)*0.01,-5000)</f>
        <v>-5000</v>
      </c>
      <c r="CB469" s="5">
        <f>MAX(INDEX('Team forecast'!$R$3:$BH$26,MATCH($B469,'Team forecast'!$B$3:$B$26,0),MATCH(CB$1,'Team forecast'!$R$2:$BH$2,0))*$BX469-(1-INDEX('Team forecast'!$R$3:$BH$26,MATCH($B469,'Team forecast'!$B$3:$B$26,0),MATCH(CB$1,'Team forecast'!$R$2:$BH$2,0)))*(BY469+BX469*2+CH469)*0.01,0)</f>
        <v>0</v>
      </c>
      <c r="CC469" s="5">
        <v>0</v>
      </c>
      <c r="CD469" s="5">
        <f>+AK469+BD469*Cockpit!$C$3+BW469*Cockpit!$C$3^2+BZ469*Cockpit!$C$3^3+CA469*Cockpit!$C$3^4+CB469*Cockpit!$C$3^5+CC469*Cockpit!$C$3^6</f>
        <v>-10802.469135802468</v>
      </c>
      <c r="CE469" s="5"/>
      <c r="CF469" s="5"/>
      <c r="CG469" s="5">
        <v>0</v>
      </c>
      <c r="CH469" s="5">
        <f t="shared" si="487"/>
        <v>2995000</v>
      </c>
      <c r="CI469" s="5">
        <f t="shared" si="488"/>
        <v>2995000</v>
      </c>
      <c r="CJ469" s="1">
        <f t="shared" si="489"/>
        <v>-4.0000000000000001E-3</v>
      </c>
      <c r="CK469" s="5">
        <f>RANK(CD469,$CD$2:$CD$622)+COUNTIF($CD$2:$CD469,$CD469)-1</f>
        <v>569</v>
      </c>
      <c r="CL469" s="5">
        <f>RANK(CJ469,$CJ$2:$CJ$622)+COUNTIF($CJ$2:$CJ469,$CJ469)-1</f>
        <v>549</v>
      </c>
    </row>
    <row r="470" spans="1:90" x14ac:dyDescent="0.3">
      <c r="A470" t="str">
        <f>Players!P471</f>
        <v>Filip Holender</v>
      </c>
      <c r="B470" t="str">
        <f>Players!G471</f>
        <v>Hungary</v>
      </c>
      <c r="C470" t="str">
        <f>Players!AB471</f>
        <v>Midfield</v>
      </c>
      <c r="D470" s="1"/>
      <c r="F470" t="str">
        <f>IFERROR(INDEX(Lookup!B:B,MATCH(INDEX(Players!C:C,MATCH(E470,Players!A:A,0)),Lookup!D:D,0)),"")</f>
        <v/>
      </c>
      <c r="G470">
        <f>IF(Players!AC471=0,10000000,Players!AC471)</f>
        <v>2495000</v>
      </c>
      <c r="H470" s="16">
        <f>INDEX('Team forecast'!$B$2:$AO$26,MATCH('Master data'!$B470,'Team forecast'!$B$2:$B$26,0),MATCH('Master data'!H$1,'Team forecast'!$B$2:$AO$2,0))</f>
        <v>0.66258765662234231</v>
      </c>
      <c r="I470" s="16">
        <f>INDEX('Team forecast'!$B$2:$AO$26,MATCH('Master data'!$B470,'Team forecast'!$B$2:$B$26,0),MATCH('Master data'!I$1,'Team forecast'!$B$2:$AO$2,0))</f>
        <v>2.1377132314488487</v>
      </c>
      <c r="J470" s="16">
        <f>INDEX('Team forecast'!$B$2:$AO$26,MATCH('Master data'!$B470,'Team forecast'!$B$2:$B$26,0),MATCH('Master data'!J$1,'Team forecast'!$B$2:$AO$2,0))</f>
        <v>0.1179242002781641</v>
      </c>
      <c r="K470" s="16">
        <f>INDEX('Team forecast'!$B$2:$AO$26,MATCH('Master data'!$B470,'Team forecast'!$B$2:$B$26,0),MATCH('Master data'!K$1,'Team forecast'!$B$2:$AO$2,0))</f>
        <v>2.1751614990127401</v>
      </c>
      <c r="L470" s="16">
        <f>INDEX('Team forecast'!$B$2:$AO$26,MATCH('Master data'!$B470,'Team forecast'!$B$2:$B$26,0),MATCH('Master data'!L$1,'Team forecast'!$B$2:$AO$2,0))</f>
        <v>5.8957935698406603</v>
      </c>
      <c r="M470">
        <f>IF(Players!BC471=1,95,0)</f>
        <v>95</v>
      </c>
      <c r="N470" s="2">
        <f>Players!BN471</f>
        <v>0.10349458663655918</v>
      </c>
      <c r="O470" s="2">
        <f>Players!BO471</f>
        <v>9.1535962955273401E-2</v>
      </c>
      <c r="P470" s="2">
        <f>Players!BP471</f>
        <v>0.14293418516334735</v>
      </c>
      <c r="Q470" s="2">
        <f>Players!BQ471</f>
        <v>5.859375E-2</v>
      </c>
      <c r="R470" s="2">
        <f>Players!BR471</f>
        <v>0</v>
      </c>
      <c r="S470" s="2">
        <f t="shared" si="448"/>
        <v>0.66258765662234231</v>
      </c>
      <c r="T470" s="2">
        <f t="shared" si="449"/>
        <v>2.1377132314488487</v>
      </c>
      <c r="U470" s="16">
        <f>INDEX('Team forecast'!$B$2:$AO$26,MATCH('Master data'!$B470,'Team forecast'!$B$2:$B$26,0),MATCH('Master data'!U$1,'Team forecast'!$B$2:$AO$2,0))</f>
        <v>0.1109874826147427</v>
      </c>
      <c r="V470" s="16">
        <f>INDEX('Team forecast'!$B$2:$AO$26,MATCH('Master data'!$B470,'Team forecast'!$B$2:$B$26,0),MATCH('Master data'!V$1,'Team forecast'!$B$2:$AO$2,0))</f>
        <v>0.17969401947148819</v>
      </c>
      <c r="W470" s="16">
        <f>INDEX('Team forecast'!$B$2:$AO$26,MATCH('Master data'!$B470,'Team forecast'!$B$2:$B$26,0),MATCH('Master data'!W$1,'Team forecast'!$B$2:$AO$2,0))</f>
        <v>0.70931849791376911</v>
      </c>
      <c r="X470" s="5">
        <f t="shared" si="450"/>
        <v>7000</v>
      </c>
      <c r="Y470" s="5">
        <f t="shared" si="451"/>
        <v>2774.6870653685673</v>
      </c>
      <c r="Z470" s="5">
        <f t="shared" si="452"/>
        <v>898.47009735744098</v>
      </c>
      <c r="AA470" s="5">
        <f t="shared" si="453"/>
        <v>-10639.777468706536</v>
      </c>
      <c r="AB470" s="5">
        <f t="shared" si="454"/>
        <v>8571.7794540769664</v>
      </c>
      <c r="AC470" s="5">
        <f t="shared" si="455"/>
        <v>3032.5299595602073</v>
      </c>
      <c r="AD470" s="5">
        <f t="shared" si="456"/>
        <v>3109.0493646007117</v>
      </c>
      <c r="AE470" s="5">
        <f t="shared" si="457"/>
        <v>0</v>
      </c>
      <c r="AF470" s="5">
        <f t="shared" si="458"/>
        <v>0</v>
      </c>
      <c r="AG470" s="5">
        <f t="shared" si="459"/>
        <v>-1171.875</v>
      </c>
      <c r="AH470" s="5">
        <f t="shared" si="460"/>
        <v>0</v>
      </c>
      <c r="AI470" s="5">
        <f t="shared" si="461"/>
        <v>6625.8765662234227</v>
      </c>
      <c r="AJ470" s="5">
        <f t="shared" si="462"/>
        <v>-17101.705851590788</v>
      </c>
      <c r="AK470" s="5">
        <f>IFERROR(SUM(X470:AJ470),-5000)*((Cockpit!$C$3)^0)</f>
        <v>3099.0341868899923</v>
      </c>
      <c r="AL470" s="16">
        <f>INDEX('Team forecast'!$B$2:$AO$26,MATCH('Master data'!$B470,'Team forecast'!$B$2:$B$26,0),MATCH('Master data'!AL$1,'Team forecast'!$B$2:$AO$2,0))</f>
        <v>0.64628016595236182</v>
      </c>
      <c r="AM470" s="16">
        <f>INDEX('Team forecast'!$B$2:$AO$26,MATCH('Master data'!$B470,'Team forecast'!$B$2:$B$26,0),MATCH('Master data'!AM$1,'Team forecast'!$B$2:$AO$2,0))</f>
        <v>2.6069135565605688</v>
      </c>
      <c r="AN470" s="16">
        <f>INDEX('Team forecast'!$B$2:$AO$26,MATCH('Master data'!$B470,'Team forecast'!$B$2:$B$26,0),MATCH('Master data'!AN$1,'Team forecast'!$B$2:$AO$2,0))</f>
        <v>7.3761854583772393E-2</v>
      </c>
      <c r="AO470" s="16">
        <f>INDEX('Team forecast'!$B$2:$AO$26,MATCH('Master data'!$B470,'Team forecast'!$B$2:$B$26,0),MATCH('Master data'!AO$1,'Team forecast'!$B$2:$AO$2,0))</f>
        <v>2.1216268074193696</v>
      </c>
      <c r="AP470" s="16">
        <f>INDEX('Team forecast'!$B$2:$AO$26,MATCH('Master data'!$B470,'Team forecast'!$B$2:$B$26,0),MATCH('Master data'!AP$1,'Team forecast'!$B$2:$AO$2,0))</f>
        <v>7.189843781564309</v>
      </c>
      <c r="AQ470" s="5">
        <f t="shared" si="463"/>
        <v>7000</v>
      </c>
      <c r="AR470" s="5">
        <f>INDEX('Team forecast'!$B$2:$AO$26,MATCH('Master data'!$B470,'Team forecast'!$B$2:$B$26,0),MATCH('Master data'!AR$1,'Team forecast'!$B$2:$AO$2,0))*IF(X470&gt;0,25000,0)</f>
        <v>1598.1735159817351</v>
      </c>
      <c r="AS470" s="16">
        <f>INDEX('Team forecast'!$B$2:$AO$26,MATCH('Master data'!$B470,'Team forecast'!$B$2:$B$26,0),MATCH('Master data'!AS$1,'Team forecast'!$B$2:$AO$2,0))*IF(X470&gt;0,5000,0)</f>
        <v>684.93150684931504</v>
      </c>
      <c r="AT470" s="16">
        <f>INDEX('Team forecast'!$B$2:$AO$26,MATCH('Master data'!$B470,'Team forecast'!$B$2:$B$26,0),MATCH('Master data'!AT$1,'Team forecast'!$B$2:$AO$2,0))*IF(X470&gt;0,-15000,0)</f>
        <v>-11986.301369863015</v>
      </c>
      <c r="AU470" s="5">
        <f t="shared" si="464"/>
        <v>8360.8123283308196</v>
      </c>
      <c r="AV470" s="5">
        <f t="shared" si="465"/>
        <v>2957.8938664671673</v>
      </c>
      <c r="AW470" s="5">
        <f t="shared" si="466"/>
        <v>3032.5299893920164</v>
      </c>
      <c r="AX470" s="5">
        <f t="shared" si="467"/>
        <v>0</v>
      </c>
      <c r="AY470" s="5">
        <f t="shared" si="468"/>
        <v>0</v>
      </c>
      <c r="AZ470" s="5">
        <f t="shared" si="469"/>
        <v>-1171.875</v>
      </c>
      <c r="BA470" s="5">
        <f t="shared" si="470"/>
        <v>0</v>
      </c>
      <c r="BB470" s="5">
        <f t="shared" si="471"/>
        <v>6462.8016595236186</v>
      </c>
      <c r="BC470" s="5">
        <f t="shared" si="472"/>
        <v>-20855.308452484551</v>
      </c>
      <c r="BD470" s="5">
        <f t="shared" si="473"/>
        <v>-3916.3419558028945</v>
      </c>
      <c r="BE470" s="16">
        <f>INDEX('Team forecast'!$B$2:$AO$26,MATCH('Master data'!$B470,'Team forecast'!$B$2:$B$26,0),MATCH('Master data'!BE$1,'Team forecast'!$B$2:$AO$2,0))</f>
        <v>0</v>
      </c>
      <c r="BF470" s="16">
        <f>INDEX('Team forecast'!$B$2:$AO$26,MATCH('Master data'!$B470,'Team forecast'!$B$2:$B$26,0),MATCH('Master data'!BF$1,'Team forecast'!$B$2:$AO$2,0))</f>
        <v>0</v>
      </c>
      <c r="BG470" s="16">
        <f>INDEX('Team forecast'!$B$2:$AO$26,MATCH('Master data'!$B470,'Team forecast'!$B$2:$B$26,0),MATCH('Master data'!BG$1,'Team forecast'!$B$2:$AO$2,0))</f>
        <v>0</v>
      </c>
      <c r="BH470" s="16">
        <f>INDEX('Team forecast'!$B$2:$AO$26,MATCH('Master data'!$B470,'Team forecast'!$B$2:$B$26,0),MATCH('Master data'!BH$1,'Team forecast'!$B$2:$AO$2,0))</f>
        <v>0</v>
      </c>
      <c r="BI470" s="16">
        <f>INDEX('Team forecast'!$B$2:$AO$26,MATCH('Master data'!$B470,'Team forecast'!$B$2:$B$26,0),MATCH('Master data'!BI$1,'Team forecast'!$B$2:$AO$2,0))</f>
        <v>0</v>
      </c>
      <c r="BJ470" s="5">
        <f t="shared" si="474"/>
        <v>7000</v>
      </c>
      <c r="BK470" s="5">
        <f>INDEX('Team forecast'!$R$3:$BH$26,MATCH($B470,'Team forecast'!$B$3:$B$26,0),MATCH(BK$1,'Team forecast'!$R$2:$BH$2,0))*IF($X470&gt;0,25000,0)</f>
        <v>0</v>
      </c>
      <c r="BL470" s="5">
        <f>INDEX('Team forecast'!$R$3:$BH$26,MATCH($B470,'Team forecast'!$B$3:$B$26,0),MATCH(BL$1,'Team forecast'!$R$2:$BH$2,0))*IF($X470&gt;0,5000,0)</f>
        <v>0</v>
      </c>
      <c r="BM470" s="5">
        <f>INDEX('Team forecast'!$R$3:$BH$26,MATCH($B470,'Team forecast'!$B$3:$B$26,0),MATCH(BM$1,'Team forecast'!$R$2:$BH$2,0))*IF($X470&gt;0,-15000,0)</f>
        <v>0</v>
      </c>
      <c r="BN470" s="5">
        <f t="shared" si="475"/>
        <v>0</v>
      </c>
      <c r="BO470" s="5">
        <f t="shared" si="476"/>
        <v>0</v>
      </c>
      <c r="BP470" s="5">
        <f t="shared" si="477"/>
        <v>0</v>
      </c>
      <c r="BQ470" s="5">
        <f t="shared" si="478"/>
        <v>0</v>
      </c>
      <c r="BR470" s="5">
        <f t="shared" si="479"/>
        <v>0</v>
      </c>
      <c r="BS470" s="5">
        <f t="shared" si="480"/>
        <v>-1171.875</v>
      </c>
      <c r="BT470" s="5">
        <f t="shared" si="481"/>
        <v>0</v>
      </c>
      <c r="BU470" s="5">
        <f t="shared" si="482"/>
        <v>0</v>
      </c>
      <c r="BV470" s="5">
        <f t="shared" si="483"/>
        <v>0</v>
      </c>
      <c r="BW470" s="5">
        <f t="shared" si="484"/>
        <v>0</v>
      </c>
      <c r="BX470" s="5">
        <f t="shared" si="485"/>
        <v>-408.65388445645112</v>
      </c>
      <c r="BY470" s="5">
        <f t="shared" si="486"/>
        <v>-1225.9616533693534</v>
      </c>
      <c r="BZ470" s="5">
        <f>MAX(INDEX('Team forecast'!$R$3:$BH$26,MATCH($B470,'Team forecast'!$B$3:$B$26,0),MATCH(BZ$1,'Team forecast'!$R$2:$BH$2,0))*($BX470)-(1-INDEX('Team forecast'!$R$3:$BH$26,MATCH($B470,'Team forecast'!$B$3:$B$26,0),MATCH(BZ$1,'Team forecast'!$R$2:$BH$2,0)))*(BY470+CH470)*0.01,-5000)</f>
        <v>-5000</v>
      </c>
      <c r="CA470" s="5">
        <f>MAX(INDEX('Team forecast'!$R$3:$BH$26,MATCH($B470,'Team forecast'!$B$3:$B$26,0),MATCH(CA$1,'Team forecast'!$R$2:$BH$2,0))*$BX470-(1-INDEX('Team forecast'!$R$3:$BH$26,MATCH($B470,'Team forecast'!$B$3:$B$26,0),MATCH(CA$1,'Team forecast'!$R$2:$BH$2,0)))*(BY470+BX470+CH470)*0.01,-5000)</f>
        <v>-5000</v>
      </c>
      <c r="CB470" s="5">
        <f>MAX(INDEX('Team forecast'!$R$3:$BH$26,MATCH($B470,'Team forecast'!$B$3:$B$26,0),MATCH(CB$1,'Team forecast'!$R$2:$BH$2,0))*$BX470-(1-INDEX('Team forecast'!$R$3:$BH$26,MATCH($B470,'Team forecast'!$B$3:$B$26,0),MATCH(CB$1,'Team forecast'!$R$2:$BH$2,0)))*(BY470+BX470*2+CH470)*0.01,0)</f>
        <v>0</v>
      </c>
      <c r="CC470" s="5">
        <v>0</v>
      </c>
      <c r="CD470" s="5">
        <f>+AK470+BD470*Cockpit!$C$3+BW470*Cockpit!$C$3^2+BZ470*Cockpit!$C$3^3+CA470*Cockpit!$C$3^4+CB470*Cockpit!$C$3^5+CC470*Cockpit!$C$3^6</f>
        <v>-1980.9962527810728</v>
      </c>
      <c r="CE470" s="5"/>
      <c r="CF470" s="5"/>
      <c r="CG470" s="5">
        <v>0</v>
      </c>
      <c r="CH470" s="5">
        <f t="shared" si="487"/>
        <v>2495000</v>
      </c>
      <c r="CI470" s="5">
        <f t="shared" si="488"/>
        <v>2495000</v>
      </c>
      <c r="CJ470" s="1">
        <f t="shared" si="489"/>
        <v>-1E-3</v>
      </c>
      <c r="CK470" s="5">
        <f>RANK(CD470,$CD$2:$CD$622)+COUNTIF($CD$2:$CD470,$CD470)-1</f>
        <v>402</v>
      </c>
      <c r="CL470" s="5">
        <f>RANK(CJ470,$CJ$2:$CJ$622)+COUNTIF($CJ$2:$CJ470,$CJ470)-1</f>
        <v>404</v>
      </c>
    </row>
    <row r="471" spans="1:90" x14ac:dyDescent="0.3">
      <c r="A471" t="str">
        <f>Players!P472</f>
        <v>Alexander Schlager</v>
      </c>
      <c r="B471" t="str">
        <f>Players!G472</f>
        <v>Austria</v>
      </c>
      <c r="C471" t="str">
        <f>Players!AB472</f>
        <v>Goalkeeper</v>
      </c>
      <c r="D471" s="1"/>
      <c r="F471" t="str">
        <f>IFERROR(INDEX(Lookup!B:B,MATCH(INDEX(Players!C:C,MATCH(E471,Players!A:A,0)),Lookup!D:D,0)),"")</f>
        <v/>
      </c>
      <c r="G471">
        <f>IF(Players!AC472=0,10000000,Players!AC472)</f>
        <v>3995000</v>
      </c>
      <c r="H471" s="16">
        <f>INDEX('Team forecast'!$B$2:$AO$26,MATCH('Master data'!$B471,'Team forecast'!$B$2:$B$26,0),MATCH('Master data'!H$1,'Team forecast'!$B$2:$AO$2,0))</f>
        <v>0.87092212684430403</v>
      </c>
      <c r="I471" s="16">
        <f>INDEX('Team forecast'!$B$2:$AO$26,MATCH('Master data'!$B471,'Team forecast'!$B$2:$B$26,0),MATCH('Master data'!I$1,'Team forecast'!$B$2:$AO$2,0))</f>
        <v>1.9317940875295669</v>
      </c>
      <c r="J471" s="16">
        <f>INDEX('Team forecast'!$B$2:$AO$26,MATCH('Master data'!$B471,'Team forecast'!$B$2:$B$26,0),MATCH('Master data'!J$1,'Team forecast'!$B$2:$AO$2,0))</f>
        <v>0.144888023369036</v>
      </c>
      <c r="K471" s="16">
        <f>INDEX('Team forecast'!$B$2:$AO$26,MATCH('Master data'!$B471,'Team forecast'!$B$2:$B$26,0),MATCH('Master data'!K$1,'Team forecast'!$B$2:$AO$2,0))</f>
        <v>2.830496912243988</v>
      </c>
      <c r="L471" s="16">
        <f>INDEX('Team forecast'!$B$2:$AO$26,MATCH('Master data'!$B471,'Team forecast'!$B$2:$B$26,0),MATCH('Master data'!L$1,'Team forecast'!$B$2:$AO$2,0))</f>
        <v>4.8733896299041355</v>
      </c>
      <c r="M471">
        <f>IF(Players!BC472=1,95,0)</f>
        <v>0</v>
      </c>
      <c r="N471" s="2">
        <f>Players!BN472</f>
        <v>0</v>
      </c>
      <c r="O471" s="2">
        <f>Players!BO472</f>
        <v>0</v>
      </c>
      <c r="P471" s="2">
        <f>Players!BP472</f>
        <v>0</v>
      </c>
      <c r="Q471" s="2">
        <f>Players!BQ472</f>
        <v>0</v>
      </c>
      <c r="R471" s="2">
        <f>Players!BR472</f>
        <v>0</v>
      </c>
      <c r="S471" s="2">
        <f t="shared" si="448"/>
        <v>0.87092212684430403</v>
      </c>
      <c r="T471" s="2">
        <f t="shared" si="449"/>
        <v>1.9317940875295669</v>
      </c>
      <c r="U471" s="16">
        <f>INDEX('Team forecast'!$B$2:$AO$26,MATCH('Master data'!$B471,'Team forecast'!$B$2:$B$26,0),MATCH('Master data'!U$1,'Team forecast'!$B$2:$AO$2,0))</f>
        <v>0.1569620253164557</v>
      </c>
      <c r="V471" s="16">
        <f>INDEX('Team forecast'!$B$2:$AO$26,MATCH('Master data'!$B471,'Team forecast'!$B$2:$B$26,0),MATCH('Master data'!V$1,'Team forecast'!$B$2:$AO$2,0))</f>
        <v>0.23544303797468349</v>
      </c>
      <c r="W471" s="16">
        <f>INDEX('Team forecast'!$B$2:$AO$26,MATCH('Master data'!$B471,'Team forecast'!$B$2:$B$26,0),MATCH('Master data'!W$1,'Team forecast'!$B$2:$AO$2,0))</f>
        <v>0.60759493670886078</v>
      </c>
      <c r="X471" s="5">
        <f t="shared" si="450"/>
        <v>-5000</v>
      </c>
      <c r="Y471" s="5">
        <f t="shared" si="451"/>
        <v>0</v>
      </c>
      <c r="Z471" s="5">
        <f t="shared" si="452"/>
        <v>0</v>
      </c>
      <c r="AA471" s="5">
        <f t="shared" si="453"/>
        <v>0</v>
      </c>
      <c r="AB471" s="5">
        <f t="shared" si="454"/>
        <v>0</v>
      </c>
      <c r="AC471" s="5">
        <f t="shared" si="455"/>
        <v>0</v>
      </c>
      <c r="AD471" s="5">
        <f t="shared" si="456"/>
        <v>0</v>
      </c>
      <c r="AE471" s="5">
        <f t="shared" si="457"/>
        <v>10866.6017526777</v>
      </c>
      <c r="AF471" s="5">
        <f t="shared" si="458"/>
        <v>14707.977711872843</v>
      </c>
      <c r="AG471" s="5">
        <f t="shared" si="459"/>
        <v>0</v>
      </c>
      <c r="AH471" s="5">
        <f t="shared" si="460"/>
        <v>0</v>
      </c>
      <c r="AI471" s="5">
        <f t="shared" si="461"/>
        <v>0</v>
      </c>
      <c r="AJ471" s="5">
        <f t="shared" si="462"/>
        <v>0</v>
      </c>
      <c r="AK471" s="5">
        <f>IFERROR(SUM(X471:AJ471),-5000)*((Cockpit!$C$3)^0)</f>
        <v>20574.579464550545</v>
      </c>
      <c r="AL471" s="16">
        <f>INDEX('Team forecast'!$B$2:$AO$26,MATCH('Master data'!$B471,'Team forecast'!$B$2:$B$26,0),MATCH('Master data'!AL$1,'Team forecast'!$B$2:$AO$2,0))</f>
        <v>1.1592369104845446</v>
      </c>
      <c r="AM471" s="16">
        <f>INDEX('Team forecast'!$B$2:$AO$26,MATCH('Master data'!$B471,'Team forecast'!$B$2:$B$26,0),MATCH('Master data'!AM$1,'Team forecast'!$B$2:$AO$2,0))</f>
        <v>1.2844000534385505</v>
      </c>
      <c r="AN471" s="16">
        <f>INDEX('Team forecast'!$B$2:$AO$26,MATCH('Master data'!$B471,'Team forecast'!$B$2:$B$26,0),MATCH('Master data'!AN$1,'Team forecast'!$B$2:$AO$2,0))</f>
        <v>0.27681660899653981</v>
      </c>
      <c r="AO471" s="16">
        <f>INDEX('Team forecast'!$B$2:$AO$26,MATCH('Master data'!$B471,'Team forecast'!$B$2:$B$26,0),MATCH('Master data'!AO$1,'Team forecast'!$B$2:$AO$2,0))</f>
        <v>3.7675199590747699</v>
      </c>
      <c r="AP471" s="16">
        <f>INDEX('Team forecast'!$B$2:$AO$26,MATCH('Master data'!$B471,'Team forecast'!$B$2:$B$26,0),MATCH('Master data'!AP$1,'Team forecast'!$B$2:$AO$2,0))</f>
        <v>3.240191043901798</v>
      </c>
      <c r="AQ471" s="5">
        <f t="shared" si="463"/>
        <v>-5000</v>
      </c>
      <c r="AR471" s="5">
        <f>INDEX('Team forecast'!$B$2:$AO$26,MATCH('Master data'!$B471,'Team forecast'!$B$2:$B$26,0),MATCH('Master data'!AR$1,'Team forecast'!$B$2:$AO$2,0))*IF(X471&gt;0,25000,0)</f>
        <v>0</v>
      </c>
      <c r="AS471" s="16">
        <f>INDEX('Team forecast'!$B$2:$AO$26,MATCH('Master data'!$B471,'Team forecast'!$B$2:$B$26,0),MATCH('Master data'!AS$1,'Team forecast'!$B$2:$AO$2,0))*IF(X471&gt;0,5000,0)</f>
        <v>0</v>
      </c>
      <c r="AT471" s="16">
        <f>INDEX('Team forecast'!$B$2:$AO$26,MATCH('Master data'!$B471,'Team forecast'!$B$2:$B$26,0),MATCH('Master data'!AT$1,'Team forecast'!$B$2:$AO$2,0))*IF(X471&gt;0,-15000,0)</f>
        <v>0</v>
      </c>
      <c r="AU471" s="5">
        <f t="shared" si="464"/>
        <v>0</v>
      </c>
      <c r="AV471" s="5">
        <f t="shared" si="465"/>
        <v>0</v>
      </c>
      <c r="AW471" s="5">
        <f t="shared" si="466"/>
        <v>0</v>
      </c>
      <c r="AX471" s="5">
        <f t="shared" si="467"/>
        <v>20761.245674740487</v>
      </c>
      <c r="AY471" s="5">
        <f t="shared" si="468"/>
        <v>9778.9549523162386</v>
      </c>
      <c r="AZ471" s="5">
        <f t="shared" si="469"/>
        <v>0</v>
      </c>
      <c r="BA471" s="5">
        <f t="shared" si="470"/>
        <v>0</v>
      </c>
      <c r="BB471" s="5">
        <f t="shared" si="471"/>
        <v>0</v>
      </c>
      <c r="BC471" s="5">
        <f t="shared" si="472"/>
        <v>0</v>
      </c>
      <c r="BD471" s="5">
        <f t="shared" si="473"/>
        <v>25540.200627056725</v>
      </c>
      <c r="BE471" s="16">
        <f>INDEX('Team forecast'!$B$2:$AO$26,MATCH('Master data'!$B471,'Team forecast'!$B$2:$B$26,0),MATCH('Master data'!BE$1,'Team forecast'!$B$2:$AO$2,0))</f>
        <v>0</v>
      </c>
      <c r="BF471" s="16">
        <f>INDEX('Team forecast'!$B$2:$AO$26,MATCH('Master data'!$B471,'Team forecast'!$B$2:$B$26,0),MATCH('Master data'!BF$1,'Team forecast'!$B$2:$AO$2,0))</f>
        <v>0</v>
      </c>
      <c r="BG471" s="16">
        <f>INDEX('Team forecast'!$B$2:$AO$26,MATCH('Master data'!$B471,'Team forecast'!$B$2:$B$26,0),MATCH('Master data'!BG$1,'Team forecast'!$B$2:$AO$2,0))</f>
        <v>0</v>
      </c>
      <c r="BH471" s="16">
        <f>INDEX('Team forecast'!$B$2:$AO$26,MATCH('Master data'!$B471,'Team forecast'!$B$2:$B$26,0),MATCH('Master data'!BH$1,'Team forecast'!$B$2:$AO$2,0))</f>
        <v>0</v>
      </c>
      <c r="BI471" s="16">
        <f>INDEX('Team forecast'!$B$2:$AO$26,MATCH('Master data'!$B471,'Team forecast'!$B$2:$B$26,0),MATCH('Master data'!BI$1,'Team forecast'!$B$2:$AO$2,0))</f>
        <v>0</v>
      </c>
      <c r="BJ471" s="5">
        <f t="shared" si="474"/>
        <v>-5000</v>
      </c>
      <c r="BK471" s="5">
        <f>INDEX('Team forecast'!$R$3:$BH$26,MATCH($B471,'Team forecast'!$B$3:$B$26,0),MATCH(BK$1,'Team forecast'!$R$2:$BH$2,0))*IF($X471&gt;0,25000,0)</f>
        <v>0</v>
      </c>
      <c r="BL471" s="5">
        <f>INDEX('Team forecast'!$R$3:$BH$26,MATCH($B471,'Team forecast'!$B$3:$B$26,0),MATCH(BL$1,'Team forecast'!$R$2:$BH$2,0))*IF($X471&gt;0,5000,0)</f>
        <v>0</v>
      </c>
      <c r="BM471" s="5">
        <f>INDEX('Team forecast'!$R$3:$BH$26,MATCH($B471,'Team forecast'!$B$3:$B$26,0),MATCH(BM$1,'Team forecast'!$R$2:$BH$2,0))*IF($X471&gt;0,-15000,0)</f>
        <v>0</v>
      </c>
      <c r="BN471" s="5">
        <f t="shared" si="475"/>
        <v>0</v>
      </c>
      <c r="BO471" s="5">
        <f t="shared" si="476"/>
        <v>0</v>
      </c>
      <c r="BP471" s="5">
        <f t="shared" si="477"/>
        <v>0</v>
      </c>
      <c r="BQ471" s="5">
        <f t="shared" si="478"/>
        <v>0</v>
      </c>
      <c r="BR471" s="5">
        <f t="shared" si="479"/>
        <v>0</v>
      </c>
      <c r="BS471" s="5">
        <f t="shared" si="480"/>
        <v>0</v>
      </c>
      <c r="BT471" s="5">
        <f t="shared" si="481"/>
        <v>0</v>
      </c>
      <c r="BU471" s="5">
        <f t="shared" si="482"/>
        <v>0</v>
      </c>
      <c r="BV471" s="5">
        <f t="shared" si="483"/>
        <v>0</v>
      </c>
      <c r="BW471" s="5">
        <f t="shared" si="484"/>
        <v>0</v>
      </c>
      <c r="BX471" s="5">
        <f t="shared" si="485"/>
        <v>23057.390045803637</v>
      </c>
      <c r="BY471" s="5">
        <f t="shared" si="486"/>
        <v>69172.170137410911</v>
      </c>
      <c r="BZ471" s="5">
        <f>MAX(INDEX('Team forecast'!$R$3:$BH$26,MATCH($B471,'Team forecast'!$B$3:$B$26,0),MATCH(BZ$1,'Team forecast'!$R$2:$BH$2,0))*($BX471)-(1-INDEX('Team forecast'!$R$3:$BH$26,MATCH($B471,'Team forecast'!$B$3:$B$26,0),MATCH(BZ$1,'Team forecast'!$R$2:$BH$2,0)))*(BY471+CH471)*0.01,-5000)</f>
        <v>5517.0549270155698</v>
      </c>
      <c r="CA471" s="5">
        <f>MAX(INDEX('Team forecast'!$R$3:$BH$26,MATCH($B471,'Team forecast'!$B$3:$B$26,0),MATCH(CA$1,'Team forecast'!$R$2:$BH$2,0))*$BX471-(1-INDEX('Team forecast'!$R$3:$BH$26,MATCH($B471,'Team forecast'!$B$3:$B$26,0),MATCH(CA$1,'Team forecast'!$R$2:$BH$2,0)))*(BY471+BX471+CH471)*0.01,-5000)</f>
        <v>-5000</v>
      </c>
      <c r="CB471" s="5">
        <f>MAX(INDEX('Team forecast'!$R$3:$BH$26,MATCH($B471,'Team forecast'!$B$3:$B$26,0),MATCH(CB$1,'Team forecast'!$R$2:$BH$2,0))*$BX471-(1-INDEX('Team forecast'!$R$3:$BH$26,MATCH($B471,'Team forecast'!$B$3:$B$26,0),MATCH(CB$1,'Team forecast'!$R$2:$BH$2,0)))*(BY471+BX471*2+CH471)*0.01,0)</f>
        <v>0</v>
      </c>
      <c r="CC471" s="5">
        <v>0</v>
      </c>
      <c r="CD471" s="5">
        <f>+AK471+BD471*Cockpit!$C$3+BW471*Cockpit!$C$3^2+BZ471*Cockpit!$C$3^3+CA471*Cockpit!$C$3^4+CB471*Cockpit!$C$3^5+CC471*Cockpit!$C$3^6</f>
        <v>38248.408502938648</v>
      </c>
      <c r="CE471" s="5"/>
      <c r="CF471" s="5"/>
      <c r="CG471" s="5">
        <v>0</v>
      </c>
      <c r="CH471" s="5">
        <f t="shared" si="487"/>
        <v>3995000</v>
      </c>
      <c r="CI471" s="5">
        <f t="shared" si="488"/>
        <v>3995000</v>
      </c>
      <c r="CJ471" s="1">
        <f t="shared" si="489"/>
        <v>0.01</v>
      </c>
      <c r="CK471" s="5">
        <f>RANK(CD471,$CD$2:$CD$622)+COUNTIF($CD$2:$CD471,$CD471)-1</f>
        <v>214</v>
      </c>
      <c r="CL471" s="5">
        <f>RANK(CJ471,$CJ$2:$CJ$622)+COUNTIF($CJ$2:$CJ471,$CJ471)-1</f>
        <v>252</v>
      </c>
    </row>
    <row r="472" spans="1:90" x14ac:dyDescent="0.3">
      <c r="A472" t="str">
        <f>Players!P473</f>
        <v>Philipp Lienhart</v>
      </c>
      <c r="B472" t="str">
        <f>Players!G473</f>
        <v>Austria</v>
      </c>
      <c r="C472" t="str">
        <f>Players!AB473</f>
        <v>Defense</v>
      </c>
      <c r="D472" s="1"/>
      <c r="F472" t="str">
        <f>IFERROR(INDEX(Lookup!B:B,MATCH(INDEX(Players!C:C,MATCH(E472,Players!A:A,0)),Lookup!D:D,0)),"")</f>
        <v/>
      </c>
      <c r="G472">
        <f>IF(Players!AC473=0,10000000,Players!AC473)</f>
        <v>2052000</v>
      </c>
      <c r="H472" s="16">
        <f>INDEX('Team forecast'!$B$2:$AO$26,MATCH('Master data'!$B472,'Team forecast'!$B$2:$B$26,0),MATCH('Master data'!H$1,'Team forecast'!$B$2:$AO$2,0))</f>
        <v>0.87092212684430403</v>
      </c>
      <c r="I472" s="16">
        <f>INDEX('Team forecast'!$B$2:$AO$26,MATCH('Master data'!$B472,'Team forecast'!$B$2:$B$26,0),MATCH('Master data'!I$1,'Team forecast'!$B$2:$AO$2,0))</f>
        <v>1.9317940875295669</v>
      </c>
      <c r="J472" s="16">
        <f>INDEX('Team forecast'!$B$2:$AO$26,MATCH('Master data'!$B472,'Team forecast'!$B$2:$B$26,0),MATCH('Master data'!J$1,'Team forecast'!$B$2:$AO$2,0))</f>
        <v>0.144888023369036</v>
      </c>
      <c r="K472" s="16">
        <f>INDEX('Team forecast'!$B$2:$AO$26,MATCH('Master data'!$B472,'Team forecast'!$B$2:$B$26,0),MATCH('Master data'!K$1,'Team forecast'!$B$2:$AO$2,0))</f>
        <v>2.830496912243988</v>
      </c>
      <c r="L472" s="16">
        <f>INDEX('Team forecast'!$B$2:$AO$26,MATCH('Master data'!$B472,'Team forecast'!$B$2:$B$26,0),MATCH('Master data'!L$1,'Team forecast'!$B$2:$AO$2,0))</f>
        <v>4.8733896299041355</v>
      </c>
      <c r="M472">
        <f>IF(Players!BC473=1,95,0)</f>
        <v>0</v>
      </c>
      <c r="N472" s="2">
        <f>Players!BN473</f>
        <v>0</v>
      </c>
      <c r="O472" s="2">
        <f>Players!BO473</f>
        <v>0</v>
      </c>
      <c r="P472" s="2">
        <f>Players!BP473</f>
        <v>0</v>
      </c>
      <c r="Q472" s="2">
        <f>Players!BQ473</f>
        <v>6.0140327430671568E-2</v>
      </c>
      <c r="R472" s="2">
        <f>Players!BR473</f>
        <v>0</v>
      </c>
      <c r="S472" s="2">
        <f t="shared" si="448"/>
        <v>0.87092212684430403</v>
      </c>
      <c r="T472" s="2">
        <f t="shared" si="449"/>
        <v>1.9317940875295669</v>
      </c>
      <c r="U472" s="16">
        <f>INDEX('Team forecast'!$B$2:$AO$26,MATCH('Master data'!$B472,'Team forecast'!$B$2:$B$26,0),MATCH('Master data'!U$1,'Team forecast'!$B$2:$AO$2,0))</f>
        <v>0.1569620253164557</v>
      </c>
      <c r="V472" s="16">
        <f>INDEX('Team forecast'!$B$2:$AO$26,MATCH('Master data'!$B472,'Team forecast'!$B$2:$B$26,0),MATCH('Master data'!V$1,'Team forecast'!$B$2:$AO$2,0))</f>
        <v>0.23544303797468349</v>
      </c>
      <c r="W472" s="16">
        <f>INDEX('Team forecast'!$B$2:$AO$26,MATCH('Master data'!$B472,'Team forecast'!$B$2:$B$26,0),MATCH('Master data'!W$1,'Team forecast'!$B$2:$AO$2,0))</f>
        <v>0.60759493670886078</v>
      </c>
      <c r="X472" s="5">
        <f t="shared" si="450"/>
        <v>-5000</v>
      </c>
      <c r="Y472" s="5">
        <f t="shared" si="451"/>
        <v>0</v>
      </c>
      <c r="Z472" s="5">
        <f t="shared" si="452"/>
        <v>0</v>
      </c>
      <c r="AA472" s="5">
        <f t="shared" si="453"/>
        <v>0</v>
      </c>
      <c r="AB472" s="5">
        <f t="shared" si="454"/>
        <v>0</v>
      </c>
      <c r="AC472" s="5">
        <f t="shared" si="455"/>
        <v>0</v>
      </c>
      <c r="AD472" s="5">
        <f t="shared" si="456"/>
        <v>0</v>
      </c>
      <c r="AE472" s="5">
        <f t="shared" si="457"/>
        <v>7244.4011684518</v>
      </c>
      <c r="AF472" s="5">
        <f t="shared" si="458"/>
        <v>0</v>
      </c>
      <c r="AG472" s="5">
        <f t="shared" si="459"/>
        <v>0</v>
      </c>
      <c r="AH472" s="5">
        <f t="shared" si="460"/>
        <v>0</v>
      </c>
      <c r="AI472" s="5">
        <f t="shared" si="461"/>
        <v>0</v>
      </c>
      <c r="AJ472" s="5">
        <f t="shared" si="462"/>
        <v>0</v>
      </c>
      <c r="AK472" s="5">
        <f>IFERROR(SUM(X472:AJ472),-5000)*((Cockpit!$C$3)^0)</f>
        <v>2244.4011684518</v>
      </c>
      <c r="AL472" s="16">
        <f>INDEX('Team forecast'!$B$2:$AO$26,MATCH('Master data'!$B472,'Team forecast'!$B$2:$B$26,0),MATCH('Master data'!AL$1,'Team forecast'!$B$2:$AO$2,0))</f>
        <v>1.1592369104845446</v>
      </c>
      <c r="AM472" s="16">
        <f>INDEX('Team forecast'!$B$2:$AO$26,MATCH('Master data'!$B472,'Team forecast'!$B$2:$B$26,0),MATCH('Master data'!AM$1,'Team forecast'!$B$2:$AO$2,0))</f>
        <v>1.2844000534385505</v>
      </c>
      <c r="AN472" s="16">
        <f>INDEX('Team forecast'!$B$2:$AO$26,MATCH('Master data'!$B472,'Team forecast'!$B$2:$B$26,0),MATCH('Master data'!AN$1,'Team forecast'!$B$2:$AO$2,0))</f>
        <v>0.27681660899653981</v>
      </c>
      <c r="AO472" s="16">
        <f>INDEX('Team forecast'!$B$2:$AO$26,MATCH('Master data'!$B472,'Team forecast'!$B$2:$B$26,0),MATCH('Master data'!AO$1,'Team forecast'!$B$2:$AO$2,0))</f>
        <v>3.7675199590747699</v>
      </c>
      <c r="AP472" s="16">
        <f>INDEX('Team forecast'!$B$2:$AO$26,MATCH('Master data'!$B472,'Team forecast'!$B$2:$B$26,0),MATCH('Master data'!AP$1,'Team forecast'!$B$2:$AO$2,0))</f>
        <v>3.240191043901798</v>
      </c>
      <c r="AQ472" s="5">
        <f t="shared" si="463"/>
        <v>-5000</v>
      </c>
      <c r="AR472" s="5">
        <f>INDEX('Team forecast'!$B$2:$AO$26,MATCH('Master data'!$B472,'Team forecast'!$B$2:$B$26,0),MATCH('Master data'!AR$1,'Team forecast'!$B$2:$AO$2,0))*IF(X472&gt;0,25000,0)</f>
        <v>0</v>
      </c>
      <c r="AS472" s="16">
        <f>INDEX('Team forecast'!$B$2:$AO$26,MATCH('Master data'!$B472,'Team forecast'!$B$2:$B$26,0),MATCH('Master data'!AS$1,'Team forecast'!$B$2:$AO$2,0))*IF(X472&gt;0,5000,0)</f>
        <v>0</v>
      </c>
      <c r="AT472" s="16">
        <f>INDEX('Team forecast'!$B$2:$AO$26,MATCH('Master data'!$B472,'Team forecast'!$B$2:$B$26,0),MATCH('Master data'!AT$1,'Team forecast'!$B$2:$AO$2,0))*IF(X472&gt;0,-15000,0)</f>
        <v>0</v>
      </c>
      <c r="AU472" s="5">
        <f t="shared" si="464"/>
        <v>0</v>
      </c>
      <c r="AV472" s="5">
        <f t="shared" si="465"/>
        <v>0</v>
      </c>
      <c r="AW472" s="5">
        <f t="shared" si="466"/>
        <v>0</v>
      </c>
      <c r="AX472" s="5">
        <f t="shared" si="467"/>
        <v>13840.83044982699</v>
      </c>
      <c r="AY472" s="5">
        <f t="shared" si="468"/>
        <v>0</v>
      </c>
      <c r="AZ472" s="5">
        <f t="shared" si="469"/>
        <v>0</v>
      </c>
      <c r="BA472" s="5">
        <f t="shared" si="470"/>
        <v>0</v>
      </c>
      <c r="BB472" s="5">
        <f t="shared" si="471"/>
        <v>0</v>
      </c>
      <c r="BC472" s="5">
        <f t="shared" si="472"/>
        <v>0</v>
      </c>
      <c r="BD472" s="5">
        <f t="shared" si="473"/>
        <v>8840.8304498269899</v>
      </c>
      <c r="BE472" s="16">
        <f>INDEX('Team forecast'!$B$2:$AO$26,MATCH('Master data'!$B472,'Team forecast'!$B$2:$B$26,0),MATCH('Master data'!BE$1,'Team forecast'!$B$2:$AO$2,0))</f>
        <v>0</v>
      </c>
      <c r="BF472" s="16">
        <f>INDEX('Team forecast'!$B$2:$AO$26,MATCH('Master data'!$B472,'Team forecast'!$B$2:$B$26,0),MATCH('Master data'!BF$1,'Team forecast'!$B$2:$AO$2,0))</f>
        <v>0</v>
      </c>
      <c r="BG472" s="16">
        <f>INDEX('Team forecast'!$B$2:$AO$26,MATCH('Master data'!$B472,'Team forecast'!$B$2:$B$26,0),MATCH('Master data'!BG$1,'Team forecast'!$B$2:$AO$2,0))</f>
        <v>0</v>
      </c>
      <c r="BH472" s="16">
        <f>INDEX('Team forecast'!$B$2:$AO$26,MATCH('Master data'!$B472,'Team forecast'!$B$2:$B$26,0),MATCH('Master data'!BH$1,'Team forecast'!$B$2:$AO$2,0))</f>
        <v>0</v>
      </c>
      <c r="BI472" s="16">
        <f>INDEX('Team forecast'!$B$2:$AO$26,MATCH('Master data'!$B472,'Team forecast'!$B$2:$B$26,0),MATCH('Master data'!BI$1,'Team forecast'!$B$2:$AO$2,0))</f>
        <v>0</v>
      </c>
      <c r="BJ472" s="5">
        <f t="shared" si="474"/>
        <v>-5000</v>
      </c>
      <c r="BK472" s="5">
        <f>INDEX('Team forecast'!$R$3:$BH$26,MATCH($B472,'Team forecast'!$B$3:$B$26,0),MATCH(BK$1,'Team forecast'!$R$2:$BH$2,0))*IF($X472&gt;0,25000,0)</f>
        <v>0</v>
      </c>
      <c r="BL472" s="5">
        <f>INDEX('Team forecast'!$R$3:$BH$26,MATCH($B472,'Team forecast'!$B$3:$B$26,0),MATCH(BL$1,'Team forecast'!$R$2:$BH$2,0))*IF($X472&gt;0,5000,0)</f>
        <v>0</v>
      </c>
      <c r="BM472" s="5">
        <f>INDEX('Team forecast'!$R$3:$BH$26,MATCH($B472,'Team forecast'!$B$3:$B$26,0),MATCH(BM$1,'Team forecast'!$R$2:$BH$2,0))*IF($X472&gt;0,-15000,0)</f>
        <v>0</v>
      </c>
      <c r="BN472" s="5">
        <f t="shared" si="475"/>
        <v>0</v>
      </c>
      <c r="BO472" s="5">
        <f t="shared" si="476"/>
        <v>0</v>
      </c>
      <c r="BP472" s="5">
        <f t="shared" si="477"/>
        <v>0</v>
      </c>
      <c r="BQ472" s="5">
        <f t="shared" si="478"/>
        <v>0</v>
      </c>
      <c r="BR472" s="5">
        <f t="shared" si="479"/>
        <v>0</v>
      </c>
      <c r="BS472" s="5">
        <f t="shared" si="480"/>
        <v>0</v>
      </c>
      <c r="BT472" s="5">
        <f t="shared" si="481"/>
        <v>0</v>
      </c>
      <c r="BU472" s="5">
        <f t="shared" si="482"/>
        <v>0</v>
      </c>
      <c r="BV472" s="5">
        <f t="shared" si="483"/>
        <v>0</v>
      </c>
      <c r="BW472" s="5">
        <f t="shared" si="484"/>
        <v>0</v>
      </c>
      <c r="BX472" s="5">
        <f t="shared" si="485"/>
        <v>5542.6158091393954</v>
      </c>
      <c r="BY472" s="5">
        <f t="shared" si="486"/>
        <v>16627.847427418186</v>
      </c>
      <c r="BZ472" s="5">
        <f>MAX(INDEX('Team forecast'!$R$3:$BH$26,MATCH($B472,'Team forecast'!$B$3:$B$26,0),MATCH(BZ$1,'Team forecast'!$R$2:$BH$2,0))*($BX472)-(1-INDEX('Team forecast'!$R$3:$BH$26,MATCH($B472,'Team forecast'!$B$3:$B$26,0),MATCH(BZ$1,'Team forecast'!$R$2:$BH$2,0)))*(BY472+CH472)*0.01,-5000)</f>
        <v>-1679.8333413657901</v>
      </c>
      <c r="CA472" s="5">
        <f>MAX(INDEX('Team forecast'!$R$3:$BH$26,MATCH($B472,'Team forecast'!$B$3:$B$26,0),MATCH(CA$1,'Team forecast'!$R$2:$BH$2,0))*$BX472-(1-INDEX('Team forecast'!$R$3:$BH$26,MATCH($B472,'Team forecast'!$B$3:$B$26,0),MATCH(CA$1,'Team forecast'!$R$2:$BH$2,0)))*(BY472+BX472+CH472)*0.01,-5000)</f>
        <v>-5000</v>
      </c>
      <c r="CB472" s="5">
        <f>MAX(INDEX('Team forecast'!$R$3:$BH$26,MATCH($B472,'Team forecast'!$B$3:$B$26,0),MATCH(CB$1,'Team forecast'!$R$2:$BH$2,0))*$BX472-(1-INDEX('Team forecast'!$R$3:$BH$26,MATCH($B472,'Team forecast'!$B$3:$B$26,0),MATCH(CB$1,'Team forecast'!$R$2:$BH$2,0)))*(BY472+BX472*2+CH472)*0.01,0)</f>
        <v>0</v>
      </c>
      <c r="CC472" s="5">
        <v>0</v>
      </c>
      <c r="CD472" s="5">
        <f>+AK472+BD472*Cockpit!$C$3+BW472*Cockpit!$C$3^2+BZ472*Cockpit!$C$3^3+CA472*Cockpit!$C$3^4+CB472*Cockpit!$C$3^5+CC472*Cockpit!$C$3^6</f>
        <v>6652.9054165737562</v>
      </c>
      <c r="CE472" s="5"/>
      <c r="CF472" s="5"/>
      <c r="CG472" s="5">
        <v>0</v>
      </c>
      <c r="CH472" s="5">
        <f t="shared" si="487"/>
        <v>2052000</v>
      </c>
      <c r="CI472" s="5">
        <f t="shared" si="488"/>
        <v>2052000</v>
      </c>
      <c r="CJ472" s="1">
        <f t="shared" si="489"/>
        <v>3.0000000000000001E-3</v>
      </c>
      <c r="CK472" s="5">
        <f>RANK(CD472,$CD$2:$CD$622)+COUNTIF($CD$2:$CD472,$CD472)-1</f>
        <v>358</v>
      </c>
      <c r="CL472" s="5">
        <f>RANK(CJ472,$CJ$2:$CJ$622)+COUNTIF($CJ$2:$CJ472,$CJ472)-1</f>
        <v>358</v>
      </c>
    </row>
    <row r="473" spans="1:90" x14ac:dyDescent="0.3">
      <c r="A473" t="str">
        <f>Players!P474</f>
        <v>Christopher  Trimmel</v>
      </c>
      <c r="B473" t="str">
        <f>Players!G474</f>
        <v>Austria</v>
      </c>
      <c r="C473" t="str">
        <f>Players!AB474</f>
        <v>Defense</v>
      </c>
      <c r="D473" s="1"/>
      <c r="F473" t="str">
        <f>IFERROR(INDEX(Lookup!B:B,MATCH(INDEX(Players!C:C,MATCH(E473,Players!A:A,0)),Lookup!D:D,0)),"")</f>
        <v/>
      </c>
      <c r="G473">
        <f>IF(Players!AC474=0,10000000,Players!AC474)</f>
        <v>2495000</v>
      </c>
      <c r="H473" s="16">
        <f>INDEX('Team forecast'!$B$2:$AO$26,MATCH('Master data'!$B473,'Team forecast'!$B$2:$B$26,0),MATCH('Master data'!H$1,'Team forecast'!$B$2:$AO$2,0))</f>
        <v>0.87092212684430403</v>
      </c>
      <c r="I473" s="16">
        <f>INDEX('Team forecast'!$B$2:$AO$26,MATCH('Master data'!$B473,'Team forecast'!$B$2:$B$26,0),MATCH('Master data'!I$1,'Team forecast'!$B$2:$AO$2,0))</f>
        <v>1.9317940875295669</v>
      </c>
      <c r="J473" s="16">
        <f>INDEX('Team forecast'!$B$2:$AO$26,MATCH('Master data'!$B473,'Team forecast'!$B$2:$B$26,0),MATCH('Master data'!J$1,'Team forecast'!$B$2:$AO$2,0))</f>
        <v>0.144888023369036</v>
      </c>
      <c r="K473" s="16">
        <f>INDEX('Team forecast'!$B$2:$AO$26,MATCH('Master data'!$B473,'Team forecast'!$B$2:$B$26,0),MATCH('Master data'!K$1,'Team forecast'!$B$2:$AO$2,0))</f>
        <v>2.830496912243988</v>
      </c>
      <c r="L473" s="16">
        <f>INDEX('Team forecast'!$B$2:$AO$26,MATCH('Master data'!$B473,'Team forecast'!$B$2:$B$26,0),MATCH('Master data'!L$1,'Team forecast'!$B$2:$AO$2,0))</f>
        <v>4.8733896299041355</v>
      </c>
      <c r="M473">
        <f>IF(Players!BC474=1,95,0)</f>
        <v>0</v>
      </c>
      <c r="N473" s="2">
        <f>Players!BN474</f>
        <v>0</v>
      </c>
      <c r="O473" s="2">
        <f>Players!BO474</f>
        <v>0</v>
      </c>
      <c r="P473" s="2">
        <f>Players!BP474</f>
        <v>0</v>
      </c>
      <c r="Q473" s="2">
        <f>Players!BQ474</f>
        <v>0.15697674418604651</v>
      </c>
      <c r="R473" s="2">
        <f>Players!BR474</f>
        <v>0</v>
      </c>
      <c r="S473" s="2">
        <f t="shared" si="448"/>
        <v>0.87092212684430403</v>
      </c>
      <c r="T473" s="2">
        <f t="shared" si="449"/>
        <v>1.9317940875295669</v>
      </c>
      <c r="U473" s="16">
        <f>INDEX('Team forecast'!$B$2:$AO$26,MATCH('Master data'!$B473,'Team forecast'!$B$2:$B$26,0),MATCH('Master data'!U$1,'Team forecast'!$B$2:$AO$2,0))</f>
        <v>0.1569620253164557</v>
      </c>
      <c r="V473" s="16">
        <f>INDEX('Team forecast'!$B$2:$AO$26,MATCH('Master data'!$B473,'Team forecast'!$B$2:$B$26,0),MATCH('Master data'!V$1,'Team forecast'!$B$2:$AO$2,0))</f>
        <v>0.23544303797468349</v>
      </c>
      <c r="W473" s="16">
        <f>INDEX('Team forecast'!$B$2:$AO$26,MATCH('Master data'!$B473,'Team forecast'!$B$2:$B$26,0),MATCH('Master data'!W$1,'Team forecast'!$B$2:$AO$2,0))</f>
        <v>0.60759493670886078</v>
      </c>
      <c r="X473" s="5">
        <f t="shared" si="450"/>
        <v>-5000</v>
      </c>
      <c r="Y473" s="5">
        <f t="shared" si="451"/>
        <v>0</v>
      </c>
      <c r="Z473" s="5">
        <f t="shared" si="452"/>
        <v>0</v>
      </c>
      <c r="AA473" s="5">
        <f t="shared" si="453"/>
        <v>0</v>
      </c>
      <c r="AB473" s="5">
        <f t="shared" si="454"/>
        <v>0</v>
      </c>
      <c r="AC473" s="5">
        <f t="shared" si="455"/>
        <v>0</v>
      </c>
      <c r="AD473" s="5">
        <f t="shared" si="456"/>
        <v>0</v>
      </c>
      <c r="AE473" s="5">
        <f t="shared" si="457"/>
        <v>7244.4011684518</v>
      </c>
      <c r="AF473" s="5">
        <f t="shared" si="458"/>
        <v>0</v>
      </c>
      <c r="AG473" s="5">
        <f t="shared" si="459"/>
        <v>0</v>
      </c>
      <c r="AH473" s="5">
        <f t="shared" si="460"/>
        <v>0</v>
      </c>
      <c r="AI473" s="5">
        <f t="shared" si="461"/>
        <v>0</v>
      </c>
      <c r="AJ473" s="5">
        <f t="shared" si="462"/>
        <v>0</v>
      </c>
      <c r="AK473" s="5">
        <f>IFERROR(SUM(X473:AJ473),-5000)*((Cockpit!$C$3)^0)</f>
        <v>2244.4011684518</v>
      </c>
      <c r="AL473" s="16">
        <f>INDEX('Team forecast'!$B$2:$AO$26,MATCH('Master data'!$B473,'Team forecast'!$B$2:$B$26,0),MATCH('Master data'!AL$1,'Team forecast'!$B$2:$AO$2,0))</f>
        <v>1.1592369104845446</v>
      </c>
      <c r="AM473" s="16">
        <f>INDEX('Team forecast'!$B$2:$AO$26,MATCH('Master data'!$B473,'Team forecast'!$B$2:$B$26,0),MATCH('Master data'!AM$1,'Team forecast'!$B$2:$AO$2,0))</f>
        <v>1.2844000534385505</v>
      </c>
      <c r="AN473" s="16">
        <f>INDEX('Team forecast'!$B$2:$AO$26,MATCH('Master data'!$B473,'Team forecast'!$B$2:$B$26,0),MATCH('Master data'!AN$1,'Team forecast'!$B$2:$AO$2,0))</f>
        <v>0.27681660899653981</v>
      </c>
      <c r="AO473" s="16">
        <f>INDEX('Team forecast'!$B$2:$AO$26,MATCH('Master data'!$B473,'Team forecast'!$B$2:$B$26,0),MATCH('Master data'!AO$1,'Team forecast'!$B$2:$AO$2,0))</f>
        <v>3.7675199590747699</v>
      </c>
      <c r="AP473" s="16">
        <f>INDEX('Team forecast'!$B$2:$AO$26,MATCH('Master data'!$B473,'Team forecast'!$B$2:$B$26,0),MATCH('Master data'!AP$1,'Team forecast'!$B$2:$AO$2,0))</f>
        <v>3.240191043901798</v>
      </c>
      <c r="AQ473" s="5">
        <f t="shared" si="463"/>
        <v>-5000</v>
      </c>
      <c r="AR473" s="5">
        <f>INDEX('Team forecast'!$B$2:$AO$26,MATCH('Master data'!$B473,'Team forecast'!$B$2:$B$26,0),MATCH('Master data'!AR$1,'Team forecast'!$B$2:$AO$2,0))*IF(X473&gt;0,25000,0)</f>
        <v>0</v>
      </c>
      <c r="AS473" s="16">
        <f>INDEX('Team forecast'!$B$2:$AO$26,MATCH('Master data'!$B473,'Team forecast'!$B$2:$B$26,0),MATCH('Master data'!AS$1,'Team forecast'!$B$2:$AO$2,0))*IF(X473&gt;0,5000,0)</f>
        <v>0</v>
      </c>
      <c r="AT473" s="16">
        <f>INDEX('Team forecast'!$B$2:$AO$26,MATCH('Master data'!$B473,'Team forecast'!$B$2:$B$26,0),MATCH('Master data'!AT$1,'Team forecast'!$B$2:$AO$2,0))*IF(X473&gt;0,-15000,0)</f>
        <v>0</v>
      </c>
      <c r="AU473" s="5">
        <f t="shared" si="464"/>
        <v>0</v>
      </c>
      <c r="AV473" s="5">
        <f t="shared" si="465"/>
        <v>0</v>
      </c>
      <c r="AW473" s="5">
        <f t="shared" si="466"/>
        <v>0</v>
      </c>
      <c r="AX473" s="5">
        <f t="shared" si="467"/>
        <v>13840.83044982699</v>
      </c>
      <c r="AY473" s="5">
        <f t="shared" si="468"/>
        <v>0</v>
      </c>
      <c r="AZ473" s="5">
        <f t="shared" si="469"/>
        <v>0</v>
      </c>
      <c r="BA473" s="5">
        <f t="shared" si="470"/>
        <v>0</v>
      </c>
      <c r="BB473" s="5">
        <f t="shared" si="471"/>
        <v>0</v>
      </c>
      <c r="BC473" s="5">
        <f t="shared" si="472"/>
        <v>0</v>
      </c>
      <c r="BD473" s="5">
        <f t="shared" si="473"/>
        <v>8840.8304498269899</v>
      </c>
      <c r="BE473" s="16">
        <f>INDEX('Team forecast'!$B$2:$AO$26,MATCH('Master data'!$B473,'Team forecast'!$B$2:$B$26,0),MATCH('Master data'!BE$1,'Team forecast'!$B$2:$AO$2,0))</f>
        <v>0</v>
      </c>
      <c r="BF473" s="16">
        <f>INDEX('Team forecast'!$B$2:$AO$26,MATCH('Master data'!$B473,'Team forecast'!$B$2:$B$26,0),MATCH('Master data'!BF$1,'Team forecast'!$B$2:$AO$2,0))</f>
        <v>0</v>
      </c>
      <c r="BG473" s="16">
        <f>INDEX('Team forecast'!$B$2:$AO$26,MATCH('Master data'!$B473,'Team forecast'!$B$2:$B$26,0),MATCH('Master data'!BG$1,'Team forecast'!$B$2:$AO$2,0))</f>
        <v>0</v>
      </c>
      <c r="BH473" s="16">
        <f>INDEX('Team forecast'!$B$2:$AO$26,MATCH('Master data'!$B473,'Team forecast'!$B$2:$B$26,0),MATCH('Master data'!BH$1,'Team forecast'!$B$2:$AO$2,0))</f>
        <v>0</v>
      </c>
      <c r="BI473" s="16">
        <f>INDEX('Team forecast'!$B$2:$AO$26,MATCH('Master data'!$B473,'Team forecast'!$B$2:$B$26,0),MATCH('Master data'!BI$1,'Team forecast'!$B$2:$AO$2,0))</f>
        <v>0</v>
      </c>
      <c r="BJ473" s="5">
        <f t="shared" si="474"/>
        <v>-5000</v>
      </c>
      <c r="BK473" s="5">
        <f>INDEX('Team forecast'!$R$3:$BH$26,MATCH($B473,'Team forecast'!$B$3:$B$26,0),MATCH(BK$1,'Team forecast'!$R$2:$BH$2,0))*IF($X473&gt;0,25000,0)</f>
        <v>0</v>
      </c>
      <c r="BL473" s="5">
        <f>INDEX('Team forecast'!$R$3:$BH$26,MATCH($B473,'Team forecast'!$B$3:$B$26,0),MATCH(BL$1,'Team forecast'!$R$2:$BH$2,0))*IF($X473&gt;0,5000,0)</f>
        <v>0</v>
      </c>
      <c r="BM473" s="5">
        <f>INDEX('Team forecast'!$R$3:$BH$26,MATCH($B473,'Team forecast'!$B$3:$B$26,0),MATCH(BM$1,'Team forecast'!$R$2:$BH$2,0))*IF($X473&gt;0,-15000,0)</f>
        <v>0</v>
      </c>
      <c r="BN473" s="5">
        <f t="shared" si="475"/>
        <v>0</v>
      </c>
      <c r="BO473" s="5">
        <f t="shared" si="476"/>
        <v>0</v>
      </c>
      <c r="BP473" s="5">
        <f t="shared" si="477"/>
        <v>0</v>
      </c>
      <c r="BQ473" s="5">
        <f t="shared" si="478"/>
        <v>0</v>
      </c>
      <c r="BR473" s="5">
        <f t="shared" si="479"/>
        <v>0</v>
      </c>
      <c r="BS473" s="5">
        <f t="shared" si="480"/>
        <v>0</v>
      </c>
      <c r="BT473" s="5">
        <f t="shared" si="481"/>
        <v>0</v>
      </c>
      <c r="BU473" s="5">
        <f t="shared" si="482"/>
        <v>0</v>
      </c>
      <c r="BV473" s="5">
        <f t="shared" si="483"/>
        <v>0</v>
      </c>
      <c r="BW473" s="5">
        <f t="shared" si="484"/>
        <v>0</v>
      </c>
      <c r="BX473" s="5">
        <f t="shared" si="485"/>
        <v>5542.6158091393954</v>
      </c>
      <c r="BY473" s="5">
        <f t="shared" si="486"/>
        <v>16627.847427418186</v>
      </c>
      <c r="BZ473" s="5">
        <f>MAX(INDEX('Team forecast'!$R$3:$BH$26,MATCH($B473,'Team forecast'!$B$3:$B$26,0),MATCH(BZ$1,'Team forecast'!$R$2:$BH$2,0))*($BX473)-(1-INDEX('Team forecast'!$R$3:$BH$26,MATCH($B473,'Team forecast'!$B$3:$B$26,0),MATCH(BZ$1,'Team forecast'!$R$2:$BH$2,0)))*(BY473+CH473)*0.01,-5000)</f>
        <v>-2899.6884138295572</v>
      </c>
      <c r="CA473" s="5">
        <f>MAX(INDEX('Team forecast'!$R$3:$BH$26,MATCH($B473,'Team forecast'!$B$3:$B$26,0),MATCH(CA$1,'Team forecast'!$R$2:$BH$2,0))*$BX473-(1-INDEX('Team forecast'!$R$3:$BH$26,MATCH($B473,'Team forecast'!$B$3:$B$26,0),MATCH(CA$1,'Team forecast'!$R$2:$BH$2,0)))*(BY473+BX473+CH473)*0.01,-5000)</f>
        <v>-5000</v>
      </c>
      <c r="CB473" s="5">
        <f>MAX(INDEX('Team forecast'!$R$3:$BH$26,MATCH($B473,'Team forecast'!$B$3:$B$26,0),MATCH(CB$1,'Team forecast'!$R$2:$BH$2,0))*$BX473-(1-INDEX('Team forecast'!$R$3:$BH$26,MATCH($B473,'Team forecast'!$B$3:$B$26,0),MATCH(CB$1,'Team forecast'!$R$2:$BH$2,0)))*(BY473+BX473*2+CH473)*0.01,0)</f>
        <v>0</v>
      </c>
      <c r="CC473" s="5">
        <v>0</v>
      </c>
      <c r="CD473" s="5">
        <f>+AK473+BD473*Cockpit!$C$3+BW473*Cockpit!$C$3^2+BZ473*Cockpit!$C$3^3+CA473*Cockpit!$C$3^4+CB473*Cockpit!$C$3^5+CC473*Cockpit!$C$3^6</f>
        <v>6291.4668765844926</v>
      </c>
      <c r="CE473" s="5"/>
      <c r="CF473" s="5"/>
      <c r="CG473" s="5">
        <v>0</v>
      </c>
      <c r="CH473" s="5">
        <f t="shared" si="487"/>
        <v>2495000</v>
      </c>
      <c r="CI473" s="5">
        <f t="shared" si="488"/>
        <v>2495000</v>
      </c>
      <c r="CJ473" s="1">
        <f t="shared" si="489"/>
        <v>3.0000000000000001E-3</v>
      </c>
      <c r="CK473" s="5">
        <f>RANK(CD473,$CD$2:$CD$622)+COUNTIF($CD$2:$CD473,$CD473)-1</f>
        <v>364</v>
      </c>
      <c r="CL473" s="5">
        <f>RANK(CJ473,$CJ$2:$CJ$622)+COUNTIF($CJ$2:$CJ473,$CJ473)-1</f>
        <v>359</v>
      </c>
    </row>
    <row r="474" spans="1:90" x14ac:dyDescent="0.3">
      <c r="A474" t="str">
        <f>Players!P475</f>
        <v>Marco  Friedl</v>
      </c>
      <c r="B474" t="str">
        <f>Players!G475</f>
        <v>Austria</v>
      </c>
      <c r="C474" t="str">
        <f>Players!AB475</f>
        <v>Defense</v>
      </c>
      <c r="D474" s="1"/>
      <c r="F474" t="str">
        <f>IFERROR(INDEX(Lookup!B:B,MATCH(INDEX(Players!C:C,MATCH(E474,Players!A:A,0)),Lookup!D:D,0)),"")</f>
        <v/>
      </c>
      <c r="G474">
        <f>IF(Players!AC475=0,10000000,Players!AC475)</f>
        <v>2495000</v>
      </c>
      <c r="H474" s="16">
        <f>INDEX('Team forecast'!$B$2:$AO$26,MATCH('Master data'!$B474,'Team forecast'!$B$2:$B$26,0),MATCH('Master data'!H$1,'Team forecast'!$B$2:$AO$2,0))</f>
        <v>0.87092212684430403</v>
      </c>
      <c r="I474" s="16">
        <f>INDEX('Team forecast'!$B$2:$AO$26,MATCH('Master data'!$B474,'Team forecast'!$B$2:$B$26,0),MATCH('Master data'!I$1,'Team forecast'!$B$2:$AO$2,0))</f>
        <v>1.9317940875295669</v>
      </c>
      <c r="J474" s="16">
        <f>INDEX('Team forecast'!$B$2:$AO$26,MATCH('Master data'!$B474,'Team forecast'!$B$2:$B$26,0),MATCH('Master data'!J$1,'Team forecast'!$B$2:$AO$2,0))</f>
        <v>0.144888023369036</v>
      </c>
      <c r="K474" s="16">
        <f>INDEX('Team forecast'!$B$2:$AO$26,MATCH('Master data'!$B474,'Team forecast'!$B$2:$B$26,0),MATCH('Master data'!K$1,'Team forecast'!$B$2:$AO$2,0))</f>
        <v>2.830496912243988</v>
      </c>
      <c r="L474" s="16">
        <f>INDEX('Team forecast'!$B$2:$AO$26,MATCH('Master data'!$B474,'Team forecast'!$B$2:$B$26,0),MATCH('Master data'!L$1,'Team forecast'!$B$2:$AO$2,0))</f>
        <v>4.8733896299041355</v>
      </c>
      <c r="M474">
        <f>IF(Players!BC475=1,95,0)</f>
        <v>0</v>
      </c>
      <c r="N474" s="2">
        <f>Players!BN475</f>
        <v>0</v>
      </c>
      <c r="O474" s="2">
        <f>Players!BO475</f>
        <v>0</v>
      </c>
      <c r="P474" s="2">
        <f>Players!BP475</f>
        <v>0</v>
      </c>
      <c r="Q474" s="2">
        <f>Players!BQ475</f>
        <v>9.6843615494978469E-2</v>
      </c>
      <c r="R474" s="2">
        <f>Players!BR475</f>
        <v>0</v>
      </c>
      <c r="S474" s="2">
        <f t="shared" si="448"/>
        <v>0.87092212684430403</v>
      </c>
      <c r="T474" s="2">
        <f t="shared" si="449"/>
        <v>1.9317940875295669</v>
      </c>
      <c r="U474" s="16">
        <f>INDEX('Team forecast'!$B$2:$AO$26,MATCH('Master data'!$B474,'Team forecast'!$B$2:$B$26,0),MATCH('Master data'!U$1,'Team forecast'!$B$2:$AO$2,0))</f>
        <v>0.1569620253164557</v>
      </c>
      <c r="V474" s="16">
        <f>INDEX('Team forecast'!$B$2:$AO$26,MATCH('Master data'!$B474,'Team forecast'!$B$2:$B$26,0),MATCH('Master data'!V$1,'Team forecast'!$B$2:$AO$2,0))</f>
        <v>0.23544303797468349</v>
      </c>
      <c r="W474" s="16">
        <f>INDEX('Team forecast'!$B$2:$AO$26,MATCH('Master data'!$B474,'Team forecast'!$B$2:$B$26,0),MATCH('Master data'!W$1,'Team forecast'!$B$2:$AO$2,0))</f>
        <v>0.60759493670886078</v>
      </c>
      <c r="X474" s="5">
        <f t="shared" si="450"/>
        <v>-5000</v>
      </c>
      <c r="Y474" s="5">
        <f t="shared" si="451"/>
        <v>0</v>
      </c>
      <c r="Z474" s="5">
        <f t="shared" si="452"/>
        <v>0</v>
      </c>
      <c r="AA474" s="5">
        <f t="shared" si="453"/>
        <v>0</v>
      </c>
      <c r="AB474" s="5">
        <f t="shared" si="454"/>
        <v>0</v>
      </c>
      <c r="AC474" s="5">
        <f t="shared" si="455"/>
        <v>0</v>
      </c>
      <c r="AD474" s="5">
        <f t="shared" si="456"/>
        <v>0</v>
      </c>
      <c r="AE474" s="5">
        <f t="shared" si="457"/>
        <v>7244.4011684518</v>
      </c>
      <c r="AF474" s="5">
        <f t="shared" si="458"/>
        <v>0</v>
      </c>
      <c r="AG474" s="5">
        <f t="shared" si="459"/>
        <v>0</v>
      </c>
      <c r="AH474" s="5">
        <f t="shared" si="460"/>
        <v>0</v>
      </c>
      <c r="AI474" s="5">
        <f t="shared" si="461"/>
        <v>0</v>
      </c>
      <c r="AJ474" s="5">
        <f t="shared" si="462"/>
        <v>0</v>
      </c>
      <c r="AK474" s="5">
        <f>IFERROR(SUM(X474:AJ474),-5000)*((Cockpit!$C$3)^0)</f>
        <v>2244.4011684518</v>
      </c>
      <c r="AL474" s="16">
        <f>INDEX('Team forecast'!$B$2:$AO$26,MATCH('Master data'!$B474,'Team forecast'!$B$2:$B$26,0),MATCH('Master data'!AL$1,'Team forecast'!$B$2:$AO$2,0))</f>
        <v>1.1592369104845446</v>
      </c>
      <c r="AM474" s="16">
        <f>INDEX('Team forecast'!$B$2:$AO$26,MATCH('Master data'!$B474,'Team forecast'!$B$2:$B$26,0),MATCH('Master data'!AM$1,'Team forecast'!$B$2:$AO$2,0))</f>
        <v>1.2844000534385505</v>
      </c>
      <c r="AN474" s="16">
        <f>INDEX('Team forecast'!$B$2:$AO$26,MATCH('Master data'!$B474,'Team forecast'!$B$2:$B$26,0),MATCH('Master data'!AN$1,'Team forecast'!$B$2:$AO$2,0))</f>
        <v>0.27681660899653981</v>
      </c>
      <c r="AO474" s="16">
        <f>INDEX('Team forecast'!$B$2:$AO$26,MATCH('Master data'!$B474,'Team forecast'!$B$2:$B$26,0),MATCH('Master data'!AO$1,'Team forecast'!$B$2:$AO$2,0))</f>
        <v>3.7675199590747699</v>
      </c>
      <c r="AP474" s="16">
        <f>INDEX('Team forecast'!$B$2:$AO$26,MATCH('Master data'!$B474,'Team forecast'!$B$2:$B$26,0),MATCH('Master data'!AP$1,'Team forecast'!$B$2:$AO$2,0))</f>
        <v>3.240191043901798</v>
      </c>
      <c r="AQ474" s="5">
        <f t="shared" si="463"/>
        <v>-5000</v>
      </c>
      <c r="AR474" s="5">
        <f>INDEX('Team forecast'!$B$2:$AO$26,MATCH('Master data'!$B474,'Team forecast'!$B$2:$B$26,0),MATCH('Master data'!AR$1,'Team forecast'!$B$2:$AO$2,0))*IF(X474&gt;0,25000,0)</f>
        <v>0</v>
      </c>
      <c r="AS474" s="16">
        <f>INDEX('Team forecast'!$B$2:$AO$26,MATCH('Master data'!$B474,'Team forecast'!$B$2:$B$26,0),MATCH('Master data'!AS$1,'Team forecast'!$B$2:$AO$2,0))*IF(X474&gt;0,5000,0)</f>
        <v>0</v>
      </c>
      <c r="AT474" s="16">
        <f>INDEX('Team forecast'!$B$2:$AO$26,MATCH('Master data'!$B474,'Team forecast'!$B$2:$B$26,0),MATCH('Master data'!AT$1,'Team forecast'!$B$2:$AO$2,0))*IF(X474&gt;0,-15000,0)</f>
        <v>0</v>
      </c>
      <c r="AU474" s="5">
        <f t="shared" si="464"/>
        <v>0</v>
      </c>
      <c r="AV474" s="5">
        <f t="shared" si="465"/>
        <v>0</v>
      </c>
      <c r="AW474" s="5">
        <f t="shared" si="466"/>
        <v>0</v>
      </c>
      <c r="AX474" s="5">
        <f t="shared" si="467"/>
        <v>13840.83044982699</v>
      </c>
      <c r="AY474" s="5">
        <f t="shared" si="468"/>
        <v>0</v>
      </c>
      <c r="AZ474" s="5">
        <f t="shared" si="469"/>
        <v>0</v>
      </c>
      <c r="BA474" s="5">
        <f t="shared" si="470"/>
        <v>0</v>
      </c>
      <c r="BB474" s="5">
        <f t="shared" si="471"/>
        <v>0</v>
      </c>
      <c r="BC474" s="5">
        <f t="shared" si="472"/>
        <v>0</v>
      </c>
      <c r="BD474" s="5">
        <f t="shared" si="473"/>
        <v>8840.8304498269899</v>
      </c>
      <c r="BE474" s="16">
        <f>INDEX('Team forecast'!$B$2:$AO$26,MATCH('Master data'!$B474,'Team forecast'!$B$2:$B$26,0),MATCH('Master data'!BE$1,'Team forecast'!$B$2:$AO$2,0))</f>
        <v>0</v>
      </c>
      <c r="BF474" s="16">
        <f>INDEX('Team forecast'!$B$2:$AO$26,MATCH('Master data'!$B474,'Team forecast'!$B$2:$B$26,0),MATCH('Master data'!BF$1,'Team forecast'!$B$2:$AO$2,0))</f>
        <v>0</v>
      </c>
      <c r="BG474" s="16">
        <f>INDEX('Team forecast'!$B$2:$AO$26,MATCH('Master data'!$B474,'Team forecast'!$B$2:$B$26,0),MATCH('Master data'!BG$1,'Team forecast'!$B$2:$AO$2,0))</f>
        <v>0</v>
      </c>
      <c r="BH474" s="16">
        <f>INDEX('Team forecast'!$B$2:$AO$26,MATCH('Master data'!$B474,'Team forecast'!$B$2:$B$26,0),MATCH('Master data'!BH$1,'Team forecast'!$B$2:$AO$2,0))</f>
        <v>0</v>
      </c>
      <c r="BI474" s="16">
        <f>INDEX('Team forecast'!$B$2:$AO$26,MATCH('Master data'!$B474,'Team forecast'!$B$2:$B$26,0),MATCH('Master data'!BI$1,'Team forecast'!$B$2:$AO$2,0))</f>
        <v>0</v>
      </c>
      <c r="BJ474" s="5">
        <f t="shared" si="474"/>
        <v>-5000</v>
      </c>
      <c r="BK474" s="5">
        <f>INDEX('Team forecast'!$R$3:$BH$26,MATCH($B474,'Team forecast'!$B$3:$B$26,0),MATCH(BK$1,'Team forecast'!$R$2:$BH$2,0))*IF($X474&gt;0,25000,0)</f>
        <v>0</v>
      </c>
      <c r="BL474" s="5">
        <f>INDEX('Team forecast'!$R$3:$BH$26,MATCH($B474,'Team forecast'!$B$3:$B$26,0),MATCH(BL$1,'Team forecast'!$R$2:$BH$2,0))*IF($X474&gt;0,5000,0)</f>
        <v>0</v>
      </c>
      <c r="BM474" s="5">
        <f>INDEX('Team forecast'!$R$3:$BH$26,MATCH($B474,'Team forecast'!$B$3:$B$26,0),MATCH(BM$1,'Team forecast'!$R$2:$BH$2,0))*IF($X474&gt;0,-15000,0)</f>
        <v>0</v>
      </c>
      <c r="BN474" s="5">
        <f t="shared" si="475"/>
        <v>0</v>
      </c>
      <c r="BO474" s="5">
        <f t="shared" si="476"/>
        <v>0</v>
      </c>
      <c r="BP474" s="5">
        <f t="shared" si="477"/>
        <v>0</v>
      </c>
      <c r="BQ474" s="5">
        <f t="shared" si="478"/>
        <v>0</v>
      </c>
      <c r="BR474" s="5">
        <f t="shared" si="479"/>
        <v>0</v>
      </c>
      <c r="BS474" s="5">
        <f t="shared" si="480"/>
        <v>0</v>
      </c>
      <c r="BT474" s="5">
        <f t="shared" si="481"/>
        <v>0</v>
      </c>
      <c r="BU474" s="5">
        <f t="shared" si="482"/>
        <v>0</v>
      </c>
      <c r="BV474" s="5">
        <f t="shared" si="483"/>
        <v>0</v>
      </c>
      <c r="BW474" s="5">
        <f t="shared" si="484"/>
        <v>0</v>
      </c>
      <c r="BX474" s="5">
        <f t="shared" si="485"/>
        <v>5542.6158091393954</v>
      </c>
      <c r="BY474" s="5">
        <f t="shared" si="486"/>
        <v>16627.847427418186</v>
      </c>
      <c r="BZ474" s="5">
        <f>MAX(INDEX('Team forecast'!$R$3:$BH$26,MATCH($B474,'Team forecast'!$B$3:$B$26,0),MATCH(BZ$1,'Team forecast'!$R$2:$BH$2,0))*($BX474)-(1-INDEX('Team forecast'!$R$3:$BH$26,MATCH($B474,'Team forecast'!$B$3:$B$26,0),MATCH(BZ$1,'Team forecast'!$R$2:$BH$2,0)))*(BY474+CH474)*0.01,-5000)</f>
        <v>-2899.6884138295572</v>
      </c>
      <c r="CA474" s="5">
        <f>MAX(INDEX('Team forecast'!$R$3:$BH$26,MATCH($B474,'Team forecast'!$B$3:$B$26,0),MATCH(CA$1,'Team forecast'!$R$2:$BH$2,0))*$BX474-(1-INDEX('Team forecast'!$R$3:$BH$26,MATCH($B474,'Team forecast'!$B$3:$B$26,0),MATCH(CA$1,'Team forecast'!$R$2:$BH$2,0)))*(BY474+BX474+CH474)*0.01,-5000)</f>
        <v>-5000</v>
      </c>
      <c r="CB474" s="5">
        <f>MAX(INDEX('Team forecast'!$R$3:$BH$26,MATCH($B474,'Team forecast'!$B$3:$B$26,0),MATCH(CB$1,'Team forecast'!$R$2:$BH$2,0))*$BX474-(1-INDEX('Team forecast'!$R$3:$BH$26,MATCH($B474,'Team forecast'!$B$3:$B$26,0),MATCH(CB$1,'Team forecast'!$R$2:$BH$2,0)))*(BY474+BX474*2+CH474)*0.01,0)</f>
        <v>0</v>
      </c>
      <c r="CC474" s="5">
        <v>0</v>
      </c>
      <c r="CD474" s="5">
        <f>+AK474+BD474*Cockpit!$C$3+BW474*Cockpit!$C$3^2+BZ474*Cockpit!$C$3^3+CA474*Cockpit!$C$3^4+CB474*Cockpit!$C$3^5+CC474*Cockpit!$C$3^6</f>
        <v>6291.4668765844926</v>
      </c>
      <c r="CE474" s="5"/>
      <c r="CF474" s="5"/>
      <c r="CG474" s="5">
        <v>0</v>
      </c>
      <c r="CH474" s="5">
        <f t="shared" si="487"/>
        <v>2495000</v>
      </c>
      <c r="CI474" s="5">
        <f t="shared" si="488"/>
        <v>2495000</v>
      </c>
      <c r="CJ474" s="1">
        <f t="shared" si="489"/>
        <v>3.0000000000000001E-3</v>
      </c>
      <c r="CK474" s="5">
        <f>RANK(CD474,$CD$2:$CD$622)+COUNTIF($CD$2:$CD474,$CD474)-1</f>
        <v>365</v>
      </c>
      <c r="CL474" s="5">
        <f>RANK(CJ474,$CJ$2:$CJ$622)+COUNTIF($CJ$2:$CJ474,$CJ474)-1</f>
        <v>360</v>
      </c>
    </row>
    <row r="475" spans="1:90" x14ac:dyDescent="0.3">
      <c r="A475" t="str">
        <f>Players!P476</f>
        <v>Stefan Posch</v>
      </c>
      <c r="B475" t="str">
        <f>Players!G476</f>
        <v>Austria</v>
      </c>
      <c r="C475" t="str">
        <f>Players!AB476</f>
        <v>Defense</v>
      </c>
      <c r="D475" s="1"/>
      <c r="F475" t="str">
        <f>IFERROR(INDEX(Lookup!B:B,MATCH(INDEX(Players!C:C,MATCH(E475,Players!A:A,0)),Lookup!D:D,0)),"")</f>
        <v/>
      </c>
      <c r="G475">
        <f>IF(Players!AC476=0,10000000,Players!AC476)</f>
        <v>1995000</v>
      </c>
      <c r="H475" s="16">
        <f>INDEX('Team forecast'!$B$2:$AO$26,MATCH('Master data'!$B475,'Team forecast'!$B$2:$B$26,0),MATCH('Master data'!H$1,'Team forecast'!$B$2:$AO$2,0))</f>
        <v>0.87092212684430403</v>
      </c>
      <c r="I475" s="16">
        <f>INDEX('Team forecast'!$B$2:$AO$26,MATCH('Master data'!$B475,'Team forecast'!$B$2:$B$26,0),MATCH('Master data'!I$1,'Team forecast'!$B$2:$AO$2,0))</f>
        <v>1.9317940875295669</v>
      </c>
      <c r="J475" s="16">
        <f>INDEX('Team forecast'!$B$2:$AO$26,MATCH('Master data'!$B475,'Team forecast'!$B$2:$B$26,0),MATCH('Master data'!J$1,'Team forecast'!$B$2:$AO$2,0))</f>
        <v>0.144888023369036</v>
      </c>
      <c r="K475" s="16">
        <f>INDEX('Team forecast'!$B$2:$AO$26,MATCH('Master data'!$B475,'Team forecast'!$B$2:$B$26,0),MATCH('Master data'!K$1,'Team forecast'!$B$2:$AO$2,0))</f>
        <v>2.830496912243988</v>
      </c>
      <c r="L475" s="16">
        <f>INDEX('Team forecast'!$B$2:$AO$26,MATCH('Master data'!$B475,'Team forecast'!$B$2:$B$26,0),MATCH('Master data'!L$1,'Team forecast'!$B$2:$AO$2,0))</f>
        <v>4.8733896299041355</v>
      </c>
      <c r="M475">
        <f>IF(Players!BC476=1,95,0)</f>
        <v>0</v>
      </c>
      <c r="N475" s="2">
        <f>Players!BN476</f>
        <v>0</v>
      </c>
      <c r="O475" s="2">
        <f>Players!BO476</f>
        <v>0</v>
      </c>
      <c r="P475" s="2">
        <f>Players!BP476</f>
        <v>0</v>
      </c>
      <c r="Q475" s="2">
        <f>Players!BQ476</f>
        <v>0.31076778144135658</v>
      </c>
      <c r="R475" s="2">
        <f>Players!BR476</f>
        <v>4.239284032030146E-2</v>
      </c>
      <c r="S475" s="2">
        <f t="shared" si="448"/>
        <v>0.87092212684430403</v>
      </c>
      <c r="T475" s="2">
        <f t="shared" si="449"/>
        <v>1.9317940875295669</v>
      </c>
      <c r="U475" s="16">
        <f>INDEX('Team forecast'!$B$2:$AO$26,MATCH('Master data'!$B475,'Team forecast'!$B$2:$B$26,0),MATCH('Master data'!U$1,'Team forecast'!$B$2:$AO$2,0))</f>
        <v>0.1569620253164557</v>
      </c>
      <c r="V475" s="16">
        <f>INDEX('Team forecast'!$B$2:$AO$26,MATCH('Master data'!$B475,'Team forecast'!$B$2:$B$26,0),MATCH('Master data'!V$1,'Team forecast'!$B$2:$AO$2,0))</f>
        <v>0.23544303797468349</v>
      </c>
      <c r="W475" s="16">
        <f>INDEX('Team forecast'!$B$2:$AO$26,MATCH('Master data'!$B475,'Team forecast'!$B$2:$B$26,0),MATCH('Master data'!W$1,'Team forecast'!$B$2:$AO$2,0))</f>
        <v>0.60759493670886078</v>
      </c>
      <c r="X475" s="5">
        <f t="shared" si="450"/>
        <v>-5000</v>
      </c>
      <c r="Y475" s="5">
        <f t="shared" si="451"/>
        <v>0</v>
      </c>
      <c r="Z475" s="5">
        <f t="shared" si="452"/>
        <v>0</v>
      </c>
      <c r="AA475" s="5">
        <f t="shared" si="453"/>
        <v>0</v>
      </c>
      <c r="AB475" s="5">
        <f t="shared" si="454"/>
        <v>0</v>
      </c>
      <c r="AC475" s="5">
        <f t="shared" si="455"/>
        <v>0</v>
      </c>
      <c r="AD475" s="5">
        <f t="shared" si="456"/>
        <v>0</v>
      </c>
      <c r="AE475" s="5">
        <f t="shared" si="457"/>
        <v>7244.4011684518</v>
      </c>
      <c r="AF475" s="5">
        <f t="shared" si="458"/>
        <v>0</v>
      </c>
      <c r="AG475" s="5">
        <f t="shared" si="459"/>
        <v>0</v>
      </c>
      <c r="AH475" s="5">
        <f t="shared" si="460"/>
        <v>0</v>
      </c>
      <c r="AI475" s="5">
        <f t="shared" si="461"/>
        <v>0</v>
      </c>
      <c r="AJ475" s="5">
        <f t="shared" si="462"/>
        <v>0</v>
      </c>
      <c r="AK475" s="5">
        <f>IFERROR(SUM(X475:AJ475),-5000)*((Cockpit!$C$3)^0)</f>
        <v>2244.4011684518</v>
      </c>
      <c r="AL475" s="16">
        <f>INDEX('Team forecast'!$B$2:$AO$26,MATCH('Master data'!$B475,'Team forecast'!$B$2:$B$26,0),MATCH('Master data'!AL$1,'Team forecast'!$B$2:$AO$2,0))</f>
        <v>1.1592369104845446</v>
      </c>
      <c r="AM475" s="16">
        <f>INDEX('Team forecast'!$B$2:$AO$26,MATCH('Master data'!$B475,'Team forecast'!$B$2:$B$26,0),MATCH('Master data'!AM$1,'Team forecast'!$B$2:$AO$2,0))</f>
        <v>1.2844000534385505</v>
      </c>
      <c r="AN475" s="16">
        <f>INDEX('Team forecast'!$B$2:$AO$26,MATCH('Master data'!$B475,'Team forecast'!$B$2:$B$26,0),MATCH('Master data'!AN$1,'Team forecast'!$B$2:$AO$2,0))</f>
        <v>0.27681660899653981</v>
      </c>
      <c r="AO475" s="16">
        <f>INDEX('Team forecast'!$B$2:$AO$26,MATCH('Master data'!$B475,'Team forecast'!$B$2:$B$26,0),MATCH('Master data'!AO$1,'Team forecast'!$B$2:$AO$2,0))</f>
        <v>3.7675199590747699</v>
      </c>
      <c r="AP475" s="16">
        <f>INDEX('Team forecast'!$B$2:$AO$26,MATCH('Master data'!$B475,'Team forecast'!$B$2:$B$26,0),MATCH('Master data'!AP$1,'Team forecast'!$B$2:$AO$2,0))</f>
        <v>3.240191043901798</v>
      </c>
      <c r="AQ475" s="5">
        <f t="shared" si="463"/>
        <v>-5000</v>
      </c>
      <c r="AR475" s="5">
        <f>INDEX('Team forecast'!$B$2:$AO$26,MATCH('Master data'!$B475,'Team forecast'!$B$2:$B$26,0),MATCH('Master data'!AR$1,'Team forecast'!$B$2:$AO$2,0))*IF(X475&gt;0,25000,0)</f>
        <v>0</v>
      </c>
      <c r="AS475" s="16">
        <f>INDEX('Team forecast'!$B$2:$AO$26,MATCH('Master data'!$B475,'Team forecast'!$B$2:$B$26,0),MATCH('Master data'!AS$1,'Team forecast'!$B$2:$AO$2,0))*IF(X475&gt;0,5000,0)</f>
        <v>0</v>
      </c>
      <c r="AT475" s="16">
        <f>INDEX('Team forecast'!$B$2:$AO$26,MATCH('Master data'!$B475,'Team forecast'!$B$2:$B$26,0),MATCH('Master data'!AT$1,'Team forecast'!$B$2:$AO$2,0))*IF(X475&gt;0,-15000,0)</f>
        <v>0</v>
      </c>
      <c r="AU475" s="5">
        <f t="shared" si="464"/>
        <v>0</v>
      </c>
      <c r="AV475" s="5">
        <f t="shared" si="465"/>
        <v>0</v>
      </c>
      <c r="AW475" s="5">
        <f t="shared" si="466"/>
        <v>0</v>
      </c>
      <c r="AX475" s="5">
        <f t="shared" si="467"/>
        <v>13840.83044982699</v>
      </c>
      <c r="AY475" s="5">
        <f t="shared" si="468"/>
        <v>0</v>
      </c>
      <c r="AZ475" s="5">
        <f t="shared" si="469"/>
        <v>0</v>
      </c>
      <c r="BA475" s="5">
        <f t="shared" si="470"/>
        <v>0</v>
      </c>
      <c r="BB475" s="5">
        <f t="shared" si="471"/>
        <v>0</v>
      </c>
      <c r="BC475" s="5">
        <f t="shared" si="472"/>
        <v>0</v>
      </c>
      <c r="BD475" s="5">
        <f t="shared" si="473"/>
        <v>8840.8304498269899</v>
      </c>
      <c r="BE475" s="16">
        <f>INDEX('Team forecast'!$B$2:$AO$26,MATCH('Master data'!$B475,'Team forecast'!$B$2:$B$26,0),MATCH('Master data'!BE$1,'Team forecast'!$B$2:$AO$2,0))</f>
        <v>0</v>
      </c>
      <c r="BF475" s="16">
        <f>INDEX('Team forecast'!$B$2:$AO$26,MATCH('Master data'!$B475,'Team forecast'!$B$2:$B$26,0),MATCH('Master data'!BF$1,'Team forecast'!$B$2:$AO$2,0))</f>
        <v>0</v>
      </c>
      <c r="BG475" s="16">
        <f>INDEX('Team forecast'!$B$2:$AO$26,MATCH('Master data'!$B475,'Team forecast'!$B$2:$B$26,0),MATCH('Master data'!BG$1,'Team forecast'!$B$2:$AO$2,0))</f>
        <v>0</v>
      </c>
      <c r="BH475" s="16">
        <f>INDEX('Team forecast'!$B$2:$AO$26,MATCH('Master data'!$B475,'Team forecast'!$B$2:$B$26,0),MATCH('Master data'!BH$1,'Team forecast'!$B$2:$AO$2,0))</f>
        <v>0</v>
      </c>
      <c r="BI475" s="16">
        <f>INDEX('Team forecast'!$B$2:$AO$26,MATCH('Master data'!$B475,'Team forecast'!$B$2:$B$26,0),MATCH('Master data'!BI$1,'Team forecast'!$B$2:$AO$2,0))</f>
        <v>0</v>
      </c>
      <c r="BJ475" s="5">
        <f t="shared" si="474"/>
        <v>-5000</v>
      </c>
      <c r="BK475" s="5">
        <f>INDEX('Team forecast'!$R$3:$BH$26,MATCH($B475,'Team forecast'!$B$3:$B$26,0),MATCH(BK$1,'Team forecast'!$R$2:$BH$2,0))*IF($X475&gt;0,25000,0)</f>
        <v>0</v>
      </c>
      <c r="BL475" s="5">
        <f>INDEX('Team forecast'!$R$3:$BH$26,MATCH($B475,'Team forecast'!$B$3:$B$26,0),MATCH(BL$1,'Team forecast'!$R$2:$BH$2,0))*IF($X475&gt;0,5000,0)</f>
        <v>0</v>
      </c>
      <c r="BM475" s="5">
        <f>INDEX('Team forecast'!$R$3:$BH$26,MATCH($B475,'Team forecast'!$B$3:$B$26,0),MATCH(BM$1,'Team forecast'!$R$2:$BH$2,0))*IF($X475&gt;0,-15000,0)</f>
        <v>0</v>
      </c>
      <c r="BN475" s="5">
        <f t="shared" si="475"/>
        <v>0</v>
      </c>
      <c r="BO475" s="5">
        <f t="shared" si="476"/>
        <v>0</v>
      </c>
      <c r="BP475" s="5">
        <f t="shared" si="477"/>
        <v>0</v>
      </c>
      <c r="BQ475" s="5">
        <f t="shared" si="478"/>
        <v>0</v>
      </c>
      <c r="BR475" s="5">
        <f t="shared" si="479"/>
        <v>0</v>
      </c>
      <c r="BS475" s="5">
        <f t="shared" si="480"/>
        <v>0</v>
      </c>
      <c r="BT475" s="5">
        <f t="shared" si="481"/>
        <v>0</v>
      </c>
      <c r="BU475" s="5">
        <f t="shared" si="482"/>
        <v>0</v>
      </c>
      <c r="BV475" s="5">
        <f t="shared" si="483"/>
        <v>0</v>
      </c>
      <c r="BW475" s="5">
        <f t="shared" si="484"/>
        <v>0</v>
      </c>
      <c r="BX475" s="5">
        <f t="shared" si="485"/>
        <v>5542.6158091393954</v>
      </c>
      <c r="BY475" s="5">
        <f t="shared" si="486"/>
        <v>16627.847427418186</v>
      </c>
      <c r="BZ475" s="5">
        <f>MAX(INDEX('Team forecast'!$R$3:$BH$26,MATCH($B475,'Team forecast'!$B$3:$B$26,0),MATCH(BZ$1,'Team forecast'!$R$2:$BH$2,0))*($BX475)-(1-INDEX('Team forecast'!$R$3:$BH$26,MATCH($B475,'Team forecast'!$B$3:$B$26,0),MATCH(BZ$1,'Team forecast'!$R$2:$BH$2,0)))*(BY475+CH475)*0.01,-5000)</f>
        <v>-1522.8768196266592</v>
      </c>
      <c r="CA475" s="5">
        <f>MAX(INDEX('Team forecast'!$R$3:$BH$26,MATCH($B475,'Team forecast'!$B$3:$B$26,0),MATCH(CA$1,'Team forecast'!$R$2:$BH$2,0))*$BX475-(1-INDEX('Team forecast'!$R$3:$BH$26,MATCH($B475,'Team forecast'!$B$3:$B$26,0),MATCH(CA$1,'Team forecast'!$R$2:$BH$2,0)))*(BY475+BX475+CH475)*0.01,-5000)</f>
        <v>-5000</v>
      </c>
      <c r="CB475" s="5">
        <f>MAX(INDEX('Team forecast'!$R$3:$BH$26,MATCH($B475,'Team forecast'!$B$3:$B$26,0),MATCH(CB$1,'Team forecast'!$R$2:$BH$2,0))*$BX475-(1-INDEX('Team forecast'!$R$3:$BH$26,MATCH($B475,'Team forecast'!$B$3:$B$26,0),MATCH(CB$1,'Team forecast'!$R$2:$BH$2,0)))*(BY475+BX475*2+CH475)*0.01,0)</f>
        <v>0</v>
      </c>
      <c r="CC475" s="5">
        <v>0</v>
      </c>
      <c r="CD475" s="5">
        <f>+AK475+BD475*Cockpit!$C$3+BW475*Cockpit!$C$3^2+BZ475*Cockpit!$C$3^3+CA475*Cockpit!$C$3^4+CB475*Cockpit!$C$3^5+CC475*Cockpit!$C$3^6</f>
        <v>6699.4110526446102</v>
      </c>
      <c r="CE475" s="5"/>
      <c r="CF475" s="5"/>
      <c r="CG475" s="5">
        <v>0</v>
      </c>
      <c r="CH475" s="5">
        <f t="shared" si="487"/>
        <v>1995000</v>
      </c>
      <c r="CI475" s="5">
        <f t="shared" si="488"/>
        <v>1995000</v>
      </c>
      <c r="CJ475" s="1">
        <f t="shared" si="489"/>
        <v>3.0000000000000001E-3</v>
      </c>
      <c r="CK475" s="5">
        <f>RANK(CD475,$CD$2:$CD$622)+COUNTIF($CD$2:$CD475,$CD475)-1</f>
        <v>357</v>
      </c>
      <c r="CL475" s="5">
        <f>RANK(CJ475,$CJ$2:$CJ$622)+COUNTIF($CJ$2:$CJ475,$CJ475)-1</f>
        <v>361</v>
      </c>
    </row>
    <row r="476" spans="1:90" x14ac:dyDescent="0.3">
      <c r="A476" t="str">
        <f>Players!P477</f>
        <v>Andreas Ulmer</v>
      </c>
      <c r="B476" t="str">
        <f>Players!G477</f>
        <v>Austria</v>
      </c>
      <c r="C476" t="str">
        <f>Players!AB477</f>
        <v>Defense</v>
      </c>
      <c r="D476" s="1"/>
      <c r="F476" t="str">
        <f>IFERROR(INDEX(Lookup!B:B,MATCH(INDEX(Players!C:C,MATCH(E476,Players!A:A,0)),Lookup!D:D,0)),"")</f>
        <v/>
      </c>
      <c r="G476">
        <f>IF(Players!AC477=0,10000000,Players!AC477)</f>
        <v>3054000</v>
      </c>
      <c r="H476" s="16">
        <f>INDEX('Team forecast'!$B$2:$AO$26,MATCH('Master data'!$B476,'Team forecast'!$B$2:$B$26,0),MATCH('Master data'!H$1,'Team forecast'!$B$2:$AO$2,0))</f>
        <v>0.87092212684430403</v>
      </c>
      <c r="I476" s="16">
        <f>INDEX('Team forecast'!$B$2:$AO$26,MATCH('Master data'!$B476,'Team forecast'!$B$2:$B$26,0),MATCH('Master data'!I$1,'Team forecast'!$B$2:$AO$2,0))</f>
        <v>1.9317940875295669</v>
      </c>
      <c r="J476" s="16">
        <f>INDEX('Team forecast'!$B$2:$AO$26,MATCH('Master data'!$B476,'Team forecast'!$B$2:$B$26,0),MATCH('Master data'!J$1,'Team forecast'!$B$2:$AO$2,0))</f>
        <v>0.144888023369036</v>
      </c>
      <c r="K476" s="16">
        <f>INDEX('Team forecast'!$B$2:$AO$26,MATCH('Master data'!$B476,'Team forecast'!$B$2:$B$26,0),MATCH('Master data'!K$1,'Team forecast'!$B$2:$AO$2,0))</f>
        <v>2.830496912243988</v>
      </c>
      <c r="L476" s="16">
        <f>INDEX('Team forecast'!$B$2:$AO$26,MATCH('Master data'!$B476,'Team forecast'!$B$2:$B$26,0),MATCH('Master data'!L$1,'Team forecast'!$B$2:$AO$2,0))</f>
        <v>4.8733896299041355</v>
      </c>
      <c r="M476">
        <f>IF(Players!BC477=1,95,0)</f>
        <v>95</v>
      </c>
      <c r="N476" s="2">
        <f>Players!BN477</f>
        <v>5.4486535651498025E-2</v>
      </c>
      <c r="O476" s="2">
        <f>Players!BO477</f>
        <v>8.9804699839251531E-2</v>
      </c>
      <c r="P476" s="2">
        <f>Players!BP477</f>
        <v>0.13277418080592393</v>
      </c>
      <c r="Q476" s="2">
        <f>Players!BQ477</f>
        <v>0.1098654037886341</v>
      </c>
      <c r="R476" s="2">
        <f>Players!BR477</f>
        <v>0</v>
      </c>
      <c r="S476" s="2">
        <f t="shared" si="448"/>
        <v>0.87092212684430403</v>
      </c>
      <c r="T476" s="2">
        <f t="shared" si="449"/>
        <v>1.9317940875295669</v>
      </c>
      <c r="U476" s="16">
        <f>INDEX('Team forecast'!$B$2:$AO$26,MATCH('Master data'!$B476,'Team forecast'!$B$2:$B$26,0),MATCH('Master data'!U$1,'Team forecast'!$B$2:$AO$2,0))</f>
        <v>0.1569620253164557</v>
      </c>
      <c r="V476" s="16">
        <f>INDEX('Team forecast'!$B$2:$AO$26,MATCH('Master data'!$B476,'Team forecast'!$B$2:$B$26,0),MATCH('Master data'!V$1,'Team forecast'!$B$2:$AO$2,0))</f>
        <v>0.23544303797468349</v>
      </c>
      <c r="W476" s="16">
        <f>INDEX('Team forecast'!$B$2:$AO$26,MATCH('Master data'!$B476,'Team forecast'!$B$2:$B$26,0),MATCH('Master data'!W$1,'Team forecast'!$B$2:$AO$2,0))</f>
        <v>0.60759493670886078</v>
      </c>
      <c r="X476" s="5">
        <f t="shared" si="450"/>
        <v>7000</v>
      </c>
      <c r="Y476" s="5">
        <f t="shared" si="451"/>
        <v>3924.0506329113923</v>
      </c>
      <c r="Z476" s="5">
        <f t="shared" si="452"/>
        <v>1177.2151898734176</v>
      </c>
      <c r="AA476" s="5">
        <f t="shared" si="453"/>
        <v>-9113.9240506329115</v>
      </c>
      <c r="AB476" s="5">
        <f t="shared" si="454"/>
        <v>7118.0294270970981</v>
      </c>
      <c r="AC476" s="5">
        <f t="shared" si="455"/>
        <v>3910.6450092307637</v>
      </c>
      <c r="AD476" s="5">
        <f t="shared" si="456"/>
        <v>3758.1690879689268</v>
      </c>
      <c r="AE476" s="5">
        <f t="shared" si="457"/>
        <v>7244.4011684518</v>
      </c>
      <c r="AF476" s="5">
        <f t="shared" si="458"/>
        <v>0</v>
      </c>
      <c r="AG476" s="5">
        <f t="shared" si="459"/>
        <v>-2197.3080757726821</v>
      </c>
      <c r="AH476" s="5">
        <f t="shared" si="460"/>
        <v>0</v>
      </c>
      <c r="AI476" s="5">
        <f t="shared" si="461"/>
        <v>8709.2212684430397</v>
      </c>
      <c r="AJ476" s="5">
        <f t="shared" si="462"/>
        <v>-15454.352700236535</v>
      </c>
      <c r="AK476" s="5">
        <f>IFERROR(SUM(X476:AJ476),-5000)*((Cockpit!$C$3)^0)</f>
        <v>16076.146957334307</v>
      </c>
      <c r="AL476" s="16">
        <f>INDEX('Team forecast'!$B$2:$AO$26,MATCH('Master data'!$B476,'Team forecast'!$B$2:$B$26,0),MATCH('Master data'!AL$1,'Team forecast'!$B$2:$AO$2,0))</f>
        <v>1.1592369104845446</v>
      </c>
      <c r="AM476" s="16">
        <f>INDEX('Team forecast'!$B$2:$AO$26,MATCH('Master data'!$B476,'Team forecast'!$B$2:$B$26,0),MATCH('Master data'!AM$1,'Team forecast'!$B$2:$AO$2,0))</f>
        <v>1.2844000534385505</v>
      </c>
      <c r="AN476" s="16">
        <f>INDEX('Team forecast'!$B$2:$AO$26,MATCH('Master data'!$B476,'Team forecast'!$B$2:$B$26,0),MATCH('Master data'!AN$1,'Team forecast'!$B$2:$AO$2,0))</f>
        <v>0.27681660899653981</v>
      </c>
      <c r="AO476" s="16">
        <f>INDEX('Team forecast'!$B$2:$AO$26,MATCH('Master data'!$B476,'Team forecast'!$B$2:$B$26,0),MATCH('Master data'!AO$1,'Team forecast'!$B$2:$AO$2,0))</f>
        <v>3.7675199590747699</v>
      </c>
      <c r="AP476" s="16">
        <f>INDEX('Team forecast'!$B$2:$AO$26,MATCH('Master data'!$B476,'Team forecast'!$B$2:$B$26,0),MATCH('Master data'!AP$1,'Team forecast'!$B$2:$AO$2,0))</f>
        <v>3.240191043901798</v>
      </c>
      <c r="AQ476" s="5">
        <f t="shared" si="463"/>
        <v>7000</v>
      </c>
      <c r="AR476" s="5">
        <f>INDEX('Team forecast'!$B$2:$AO$26,MATCH('Master data'!$B476,'Team forecast'!$B$2:$B$26,0),MATCH('Master data'!AR$1,'Team forecast'!$B$2:$AO$2,0))*IF(X476&gt;0,25000,0)</f>
        <v>7843.1372549019607</v>
      </c>
      <c r="AS476" s="16">
        <f>INDEX('Team forecast'!$B$2:$AO$26,MATCH('Master data'!$B476,'Team forecast'!$B$2:$B$26,0),MATCH('Master data'!AS$1,'Team forecast'!$B$2:$AO$2,0))*IF(X476&gt;0,5000,0)</f>
        <v>1470.5882352941173</v>
      </c>
      <c r="AT476" s="16">
        <f>INDEX('Team forecast'!$B$2:$AO$26,MATCH('Master data'!$B476,'Team forecast'!$B$2:$B$26,0),MATCH('Master data'!AT$1,'Team forecast'!$B$2:$AO$2,0))*IF(X476&gt;0,-15000,0)</f>
        <v>-5882.3529411764694</v>
      </c>
      <c r="AU476" s="5">
        <f t="shared" si="464"/>
        <v>9474.4204877472839</v>
      </c>
      <c r="AV476" s="5">
        <f t="shared" si="465"/>
        <v>5205.2461394322909</v>
      </c>
      <c r="AW476" s="5">
        <f t="shared" si="466"/>
        <v>5002.2937623612061</v>
      </c>
      <c r="AX476" s="5">
        <f t="shared" si="467"/>
        <v>13840.83044982699</v>
      </c>
      <c r="AY476" s="5">
        <f t="shared" si="468"/>
        <v>0</v>
      </c>
      <c r="AZ476" s="5">
        <f t="shared" si="469"/>
        <v>-2197.3080757726821</v>
      </c>
      <c r="BA476" s="5">
        <f t="shared" si="470"/>
        <v>0</v>
      </c>
      <c r="BB476" s="5">
        <f t="shared" si="471"/>
        <v>11592.369104845446</v>
      </c>
      <c r="BC476" s="5">
        <f t="shared" si="472"/>
        <v>-10275.200427508404</v>
      </c>
      <c r="BD476" s="5">
        <f t="shared" si="473"/>
        <v>43074.023989951747</v>
      </c>
      <c r="BE476" s="16">
        <f>INDEX('Team forecast'!$B$2:$AO$26,MATCH('Master data'!$B476,'Team forecast'!$B$2:$B$26,0),MATCH('Master data'!BE$1,'Team forecast'!$B$2:$AO$2,0))</f>
        <v>0</v>
      </c>
      <c r="BF476" s="16">
        <f>INDEX('Team forecast'!$B$2:$AO$26,MATCH('Master data'!$B476,'Team forecast'!$B$2:$B$26,0),MATCH('Master data'!BF$1,'Team forecast'!$B$2:$AO$2,0))</f>
        <v>0</v>
      </c>
      <c r="BG476" s="16">
        <f>INDEX('Team forecast'!$B$2:$AO$26,MATCH('Master data'!$B476,'Team forecast'!$B$2:$B$26,0),MATCH('Master data'!BG$1,'Team forecast'!$B$2:$AO$2,0))</f>
        <v>0</v>
      </c>
      <c r="BH476" s="16">
        <f>INDEX('Team forecast'!$B$2:$AO$26,MATCH('Master data'!$B476,'Team forecast'!$B$2:$B$26,0),MATCH('Master data'!BH$1,'Team forecast'!$B$2:$AO$2,0))</f>
        <v>0</v>
      </c>
      <c r="BI476" s="16">
        <f>INDEX('Team forecast'!$B$2:$AO$26,MATCH('Master data'!$B476,'Team forecast'!$B$2:$B$26,0),MATCH('Master data'!BI$1,'Team forecast'!$B$2:$AO$2,0))</f>
        <v>0</v>
      </c>
      <c r="BJ476" s="5">
        <f t="shared" si="474"/>
        <v>7000</v>
      </c>
      <c r="BK476" s="5">
        <f>INDEX('Team forecast'!$R$3:$BH$26,MATCH($B476,'Team forecast'!$B$3:$B$26,0),MATCH(BK$1,'Team forecast'!$R$2:$BH$2,0))*IF($X476&gt;0,25000,0)</f>
        <v>0</v>
      </c>
      <c r="BL476" s="5">
        <f>INDEX('Team forecast'!$R$3:$BH$26,MATCH($B476,'Team forecast'!$B$3:$B$26,0),MATCH(BL$1,'Team forecast'!$R$2:$BH$2,0))*IF($X476&gt;0,5000,0)</f>
        <v>0</v>
      </c>
      <c r="BM476" s="5">
        <f>INDEX('Team forecast'!$R$3:$BH$26,MATCH($B476,'Team forecast'!$B$3:$B$26,0),MATCH(BM$1,'Team forecast'!$R$2:$BH$2,0))*IF($X476&gt;0,-15000,0)</f>
        <v>0</v>
      </c>
      <c r="BN476" s="5">
        <f t="shared" si="475"/>
        <v>0</v>
      </c>
      <c r="BO476" s="5">
        <f t="shared" si="476"/>
        <v>0</v>
      </c>
      <c r="BP476" s="5">
        <f t="shared" si="477"/>
        <v>0</v>
      </c>
      <c r="BQ476" s="5">
        <f t="shared" si="478"/>
        <v>0</v>
      </c>
      <c r="BR476" s="5">
        <f t="shared" si="479"/>
        <v>0</v>
      </c>
      <c r="BS476" s="5">
        <f t="shared" si="480"/>
        <v>-2197.3080757726821</v>
      </c>
      <c r="BT476" s="5">
        <f t="shared" si="481"/>
        <v>0</v>
      </c>
      <c r="BU476" s="5">
        <f t="shared" si="482"/>
        <v>0</v>
      </c>
      <c r="BV476" s="5">
        <f t="shared" si="483"/>
        <v>0</v>
      </c>
      <c r="BW476" s="5">
        <f t="shared" si="484"/>
        <v>0</v>
      </c>
      <c r="BX476" s="5">
        <f t="shared" si="485"/>
        <v>29575.085473643026</v>
      </c>
      <c r="BY476" s="5">
        <f t="shared" si="486"/>
        <v>88725.256420929072</v>
      </c>
      <c r="BZ476" s="5">
        <f>MAX(INDEX('Team forecast'!$R$3:$BH$26,MATCH($B476,'Team forecast'!$B$3:$B$26,0),MATCH(BZ$1,'Team forecast'!$R$2:$BH$2,0))*($BX476)-(1-INDEX('Team forecast'!$R$3:$BH$26,MATCH($B476,'Team forecast'!$B$3:$B$26,0),MATCH(BZ$1,'Team forecast'!$R$2:$BH$2,0)))*(BY476+CH476)*0.01,-5000)</f>
        <v>12777.340216843118</v>
      </c>
      <c r="CA476" s="5">
        <f>MAX(INDEX('Team forecast'!$R$3:$BH$26,MATCH($B476,'Team forecast'!$B$3:$B$26,0),MATCH(CA$1,'Team forecast'!$R$2:$BH$2,0))*$BX476-(1-INDEX('Team forecast'!$R$3:$BH$26,MATCH($B476,'Team forecast'!$B$3:$B$26,0),MATCH(CA$1,'Team forecast'!$R$2:$BH$2,0)))*(BY476+BX476+CH476)*0.01,-5000)</f>
        <v>-5000</v>
      </c>
      <c r="CB476" s="5">
        <f>MAX(INDEX('Team forecast'!$R$3:$BH$26,MATCH($B476,'Team forecast'!$B$3:$B$26,0),MATCH(CB$1,'Team forecast'!$R$2:$BH$2,0))*$BX476-(1-INDEX('Team forecast'!$R$3:$BH$26,MATCH($B476,'Team forecast'!$B$3:$B$26,0),MATCH(CB$1,'Team forecast'!$R$2:$BH$2,0)))*(BY476+BX476*2+CH476)*0.01,0)</f>
        <v>0</v>
      </c>
      <c r="CC476" s="5">
        <v>0</v>
      </c>
      <c r="CD476" s="5">
        <f>+AK476+BD476*Cockpit!$C$3+BW476*Cockpit!$C$3^2+BZ476*Cockpit!$C$3^3+CA476*Cockpit!$C$3^4+CB476*Cockpit!$C$3^5+CC476*Cockpit!$C$3^6</f>
        <v>47590.38721241615</v>
      </c>
      <c r="CE476" s="5"/>
      <c r="CF476" s="5"/>
      <c r="CG476" s="5">
        <v>0</v>
      </c>
      <c r="CH476" s="5">
        <f t="shared" si="487"/>
        <v>3054000</v>
      </c>
      <c r="CI476" s="5">
        <f t="shared" si="488"/>
        <v>3054000</v>
      </c>
      <c r="CJ476" s="1">
        <f t="shared" si="489"/>
        <v>1.6E-2</v>
      </c>
      <c r="CK476" s="5">
        <f>RANK(CD476,$CD$2:$CD$622)+COUNTIF($CD$2:$CD476,$CD476)-1</f>
        <v>183</v>
      </c>
      <c r="CL476" s="5">
        <f>RANK(CJ476,$CJ$2:$CJ$622)+COUNTIF($CJ$2:$CJ476,$CJ476)-1</f>
        <v>157</v>
      </c>
    </row>
    <row r="477" spans="1:90" x14ac:dyDescent="0.3">
      <c r="A477" t="str">
        <f>Players!P478</f>
        <v>Stefan Ilsanker</v>
      </c>
      <c r="B477" t="str">
        <f>Players!G478</f>
        <v>Austria</v>
      </c>
      <c r="C477" t="str">
        <f>Players!AB478</f>
        <v>Midfield</v>
      </c>
      <c r="D477" s="1"/>
      <c r="F477" t="str">
        <f>IFERROR(INDEX(Lookup!B:B,MATCH(INDEX(Players!C:C,MATCH(E477,Players!A:A,0)),Lookup!D:D,0)),"")</f>
        <v/>
      </c>
      <c r="G477">
        <f>IF(Players!AC478=0,10000000,Players!AC478)</f>
        <v>3032000</v>
      </c>
      <c r="H477" s="16">
        <f>INDEX('Team forecast'!$B$2:$AO$26,MATCH('Master data'!$B477,'Team forecast'!$B$2:$B$26,0),MATCH('Master data'!H$1,'Team forecast'!$B$2:$AO$2,0))</f>
        <v>0.87092212684430403</v>
      </c>
      <c r="I477" s="16">
        <f>INDEX('Team forecast'!$B$2:$AO$26,MATCH('Master data'!$B477,'Team forecast'!$B$2:$B$26,0),MATCH('Master data'!I$1,'Team forecast'!$B$2:$AO$2,0))</f>
        <v>1.9317940875295669</v>
      </c>
      <c r="J477" s="16">
        <f>INDEX('Team forecast'!$B$2:$AO$26,MATCH('Master data'!$B477,'Team forecast'!$B$2:$B$26,0),MATCH('Master data'!J$1,'Team forecast'!$B$2:$AO$2,0))</f>
        <v>0.144888023369036</v>
      </c>
      <c r="K477" s="16">
        <f>INDEX('Team forecast'!$B$2:$AO$26,MATCH('Master data'!$B477,'Team forecast'!$B$2:$B$26,0),MATCH('Master data'!K$1,'Team forecast'!$B$2:$AO$2,0))</f>
        <v>2.830496912243988</v>
      </c>
      <c r="L477" s="16">
        <f>INDEX('Team forecast'!$B$2:$AO$26,MATCH('Master data'!$B477,'Team forecast'!$B$2:$B$26,0),MATCH('Master data'!L$1,'Team forecast'!$B$2:$AO$2,0))</f>
        <v>4.8733896299041355</v>
      </c>
      <c r="M477">
        <f>IF(Players!BC478=1,95,0)</f>
        <v>0</v>
      </c>
      <c r="N477" s="2">
        <f>Players!BN478</f>
        <v>0</v>
      </c>
      <c r="O477" s="2">
        <f>Players!BO478</f>
        <v>0</v>
      </c>
      <c r="P477" s="2">
        <f>Players!BP478</f>
        <v>0</v>
      </c>
      <c r="Q477" s="2">
        <f>Players!BQ478</f>
        <v>0.22943102352193262</v>
      </c>
      <c r="R477" s="2">
        <f>Players!BR478</f>
        <v>0</v>
      </c>
      <c r="S477" s="2">
        <f t="shared" si="448"/>
        <v>0.87092212684430403</v>
      </c>
      <c r="T477" s="2">
        <f t="shared" si="449"/>
        <v>1.9317940875295669</v>
      </c>
      <c r="U477" s="16">
        <f>INDEX('Team forecast'!$B$2:$AO$26,MATCH('Master data'!$B477,'Team forecast'!$B$2:$B$26,0),MATCH('Master data'!U$1,'Team forecast'!$B$2:$AO$2,0))</f>
        <v>0.1569620253164557</v>
      </c>
      <c r="V477" s="16">
        <f>INDEX('Team forecast'!$B$2:$AO$26,MATCH('Master data'!$B477,'Team forecast'!$B$2:$B$26,0),MATCH('Master data'!V$1,'Team forecast'!$B$2:$AO$2,0))</f>
        <v>0.23544303797468349</v>
      </c>
      <c r="W477" s="16">
        <f>INDEX('Team forecast'!$B$2:$AO$26,MATCH('Master data'!$B477,'Team forecast'!$B$2:$B$26,0),MATCH('Master data'!W$1,'Team forecast'!$B$2:$AO$2,0))</f>
        <v>0.60759493670886078</v>
      </c>
      <c r="X477" s="5">
        <f t="shared" si="450"/>
        <v>-5000</v>
      </c>
      <c r="Y477" s="5">
        <f t="shared" si="451"/>
        <v>0</v>
      </c>
      <c r="Z477" s="5">
        <f t="shared" si="452"/>
        <v>0</v>
      </c>
      <c r="AA477" s="5">
        <f t="shared" si="453"/>
        <v>0</v>
      </c>
      <c r="AB477" s="5">
        <f t="shared" si="454"/>
        <v>0</v>
      </c>
      <c r="AC477" s="5">
        <f t="shared" si="455"/>
        <v>0</v>
      </c>
      <c r="AD477" s="5">
        <f t="shared" si="456"/>
        <v>0</v>
      </c>
      <c r="AE477" s="5">
        <f t="shared" si="457"/>
        <v>0</v>
      </c>
      <c r="AF477" s="5">
        <f t="shared" si="458"/>
        <v>0</v>
      </c>
      <c r="AG477" s="5">
        <f t="shared" si="459"/>
        <v>0</v>
      </c>
      <c r="AH477" s="5">
        <f t="shared" si="460"/>
        <v>0</v>
      </c>
      <c r="AI477" s="5">
        <f t="shared" si="461"/>
        <v>0</v>
      </c>
      <c r="AJ477" s="5">
        <f t="shared" si="462"/>
        <v>0</v>
      </c>
      <c r="AK477" s="5">
        <f>IFERROR(SUM(X477:AJ477),-5000)*((Cockpit!$C$3)^0)</f>
        <v>-5000</v>
      </c>
      <c r="AL477" s="16">
        <f>INDEX('Team forecast'!$B$2:$AO$26,MATCH('Master data'!$B477,'Team forecast'!$B$2:$B$26,0),MATCH('Master data'!AL$1,'Team forecast'!$B$2:$AO$2,0))</f>
        <v>1.1592369104845446</v>
      </c>
      <c r="AM477" s="16">
        <f>INDEX('Team forecast'!$B$2:$AO$26,MATCH('Master data'!$B477,'Team forecast'!$B$2:$B$26,0),MATCH('Master data'!AM$1,'Team forecast'!$B$2:$AO$2,0))</f>
        <v>1.2844000534385505</v>
      </c>
      <c r="AN477" s="16">
        <f>INDEX('Team forecast'!$B$2:$AO$26,MATCH('Master data'!$B477,'Team forecast'!$B$2:$B$26,0),MATCH('Master data'!AN$1,'Team forecast'!$B$2:$AO$2,0))</f>
        <v>0.27681660899653981</v>
      </c>
      <c r="AO477" s="16">
        <f>INDEX('Team forecast'!$B$2:$AO$26,MATCH('Master data'!$B477,'Team forecast'!$B$2:$B$26,0),MATCH('Master data'!AO$1,'Team forecast'!$B$2:$AO$2,0))</f>
        <v>3.7675199590747699</v>
      </c>
      <c r="AP477" s="16">
        <f>INDEX('Team forecast'!$B$2:$AO$26,MATCH('Master data'!$B477,'Team forecast'!$B$2:$B$26,0),MATCH('Master data'!AP$1,'Team forecast'!$B$2:$AO$2,0))</f>
        <v>3.240191043901798</v>
      </c>
      <c r="AQ477" s="5">
        <f t="shared" si="463"/>
        <v>-5000</v>
      </c>
      <c r="AR477" s="5">
        <f>INDEX('Team forecast'!$B$2:$AO$26,MATCH('Master data'!$B477,'Team forecast'!$B$2:$B$26,0),MATCH('Master data'!AR$1,'Team forecast'!$B$2:$AO$2,0))*IF(X477&gt;0,25000,0)</f>
        <v>0</v>
      </c>
      <c r="AS477" s="16">
        <f>INDEX('Team forecast'!$B$2:$AO$26,MATCH('Master data'!$B477,'Team forecast'!$B$2:$B$26,0),MATCH('Master data'!AS$1,'Team forecast'!$B$2:$AO$2,0))*IF(X477&gt;0,5000,0)</f>
        <v>0</v>
      </c>
      <c r="AT477" s="16">
        <f>INDEX('Team forecast'!$B$2:$AO$26,MATCH('Master data'!$B477,'Team forecast'!$B$2:$B$26,0),MATCH('Master data'!AT$1,'Team forecast'!$B$2:$AO$2,0))*IF(X477&gt;0,-15000,0)</f>
        <v>0</v>
      </c>
      <c r="AU477" s="5">
        <f t="shared" si="464"/>
        <v>0</v>
      </c>
      <c r="AV477" s="5">
        <f t="shared" si="465"/>
        <v>0</v>
      </c>
      <c r="AW477" s="5">
        <f t="shared" si="466"/>
        <v>0</v>
      </c>
      <c r="AX477" s="5">
        <f t="shared" si="467"/>
        <v>0</v>
      </c>
      <c r="AY477" s="5">
        <f t="shared" si="468"/>
        <v>0</v>
      </c>
      <c r="AZ477" s="5">
        <f t="shared" si="469"/>
        <v>0</v>
      </c>
      <c r="BA477" s="5">
        <f t="shared" si="470"/>
        <v>0</v>
      </c>
      <c r="BB477" s="5">
        <f t="shared" si="471"/>
        <v>0</v>
      </c>
      <c r="BC477" s="5">
        <f t="shared" si="472"/>
        <v>0</v>
      </c>
      <c r="BD477" s="5">
        <f t="shared" si="473"/>
        <v>-5000</v>
      </c>
      <c r="BE477" s="16">
        <f>INDEX('Team forecast'!$B$2:$AO$26,MATCH('Master data'!$B477,'Team forecast'!$B$2:$B$26,0),MATCH('Master data'!BE$1,'Team forecast'!$B$2:$AO$2,0))</f>
        <v>0</v>
      </c>
      <c r="BF477" s="16">
        <f>INDEX('Team forecast'!$B$2:$AO$26,MATCH('Master data'!$B477,'Team forecast'!$B$2:$B$26,0),MATCH('Master data'!BF$1,'Team forecast'!$B$2:$AO$2,0))</f>
        <v>0</v>
      </c>
      <c r="BG477" s="16">
        <f>INDEX('Team forecast'!$B$2:$AO$26,MATCH('Master data'!$B477,'Team forecast'!$B$2:$B$26,0),MATCH('Master data'!BG$1,'Team forecast'!$B$2:$AO$2,0))</f>
        <v>0</v>
      </c>
      <c r="BH477" s="16">
        <f>INDEX('Team forecast'!$B$2:$AO$26,MATCH('Master data'!$B477,'Team forecast'!$B$2:$B$26,0),MATCH('Master data'!BH$1,'Team forecast'!$B$2:$AO$2,0))</f>
        <v>0</v>
      </c>
      <c r="BI477" s="16">
        <f>INDEX('Team forecast'!$B$2:$AO$26,MATCH('Master data'!$B477,'Team forecast'!$B$2:$B$26,0),MATCH('Master data'!BI$1,'Team forecast'!$B$2:$AO$2,0))</f>
        <v>0</v>
      </c>
      <c r="BJ477" s="5">
        <f t="shared" si="474"/>
        <v>-5000</v>
      </c>
      <c r="BK477" s="5">
        <f>INDEX('Team forecast'!$R$3:$BH$26,MATCH($B477,'Team forecast'!$B$3:$B$26,0),MATCH(BK$1,'Team forecast'!$R$2:$BH$2,0))*IF($X477&gt;0,25000,0)</f>
        <v>0</v>
      </c>
      <c r="BL477" s="5">
        <f>INDEX('Team forecast'!$R$3:$BH$26,MATCH($B477,'Team forecast'!$B$3:$B$26,0),MATCH(BL$1,'Team forecast'!$R$2:$BH$2,0))*IF($X477&gt;0,5000,0)</f>
        <v>0</v>
      </c>
      <c r="BM477" s="5">
        <f>INDEX('Team forecast'!$R$3:$BH$26,MATCH($B477,'Team forecast'!$B$3:$B$26,0),MATCH(BM$1,'Team forecast'!$R$2:$BH$2,0))*IF($X477&gt;0,-15000,0)</f>
        <v>0</v>
      </c>
      <c r="BN477" s="5">
        <f t="shared" si="475"/>
        <v>0</v>
      </c>
      <c r="BO477" s="5">
        <f t="shared" si="476"/>
        <v>0</v>
      </c>
      <c r="BP477" s="5">
        <f t="shared" si="477"/>
        <v>0</v>
      </c>
      <c r="BQ477" s="5">
        <f t="shared" si="478"/>
        <v>0</v>
      </c>
      <c r="BR477" s="5">
        <f t="shared" si="479"/>
        <v>0</v>
      </c>
      <c r="BS477" s="5">
        <f t="shared" si="480"/>
        <v>0</v>
      </c>
      <c r="BT477" s="5">
        <f t="shared" si="481"/>
        <v>0</v>
      </c>
      <c r="BU477" s="5">
        <f t="shared" si="482"/>
        <v>0</v>
      </c>
      <c r="BV477" s="5">
        <f t="shared" si="483"/>
        <v>0</v>
      </c>
      <c r="BW477" s="5">
        <f t="shared" si="484"/>
        <v>0</v>
      </c>
      <c r="BX477" s="5">
        <f t="shared" si="485"/>
        <v>-5000</v>
      </c>
      <c r="BY477" s="5">
        <f t="shared" si="486"/>
        <v>-15000</v>
      </c>
      <c r="BZ477" s="5">
        <f>MAX(INDEX('Team forecast'!$R$3:$BH$26,MATCH($B477,'Team forecast'!$B$3:$B$26,0),MATCH(BZ$1,'Team forecast'!$R$2:$BH$2,0))*($BX477)-(1-INDEX('Team forecast'!$R$3:$BH$26,MATCH($B477,'Team forecast'!$B$3:$B$26,0),MATCH(BZ$1,'Team forecast'!$R$2:$BH$2,0)))*(BY477+CH477)*0.01,-5000)</f>
        <v>-5000</v>
      </c>
      <c r="CA477" s="5">
        <f>MAX(INDEX('Team forecast'!$R$3:$BH$26,MATCH($B477,'Team forecast'!$B$3:$B$26,0),MATCH(CA$1,'Team forecast'!$R$2:$BH$2,0))*$BX477-(1-INDEX('Team forecast'!$R$3:$BH$26,MATCH($B477,'Team forecast'!$B$3:$B$26,0),MATCH(CA$1,'Team forecast'!$R$2:$BH$2,0)))*(BY477+BX477+CH477)*0.01,-5000)</f>
        <v>-5000</v>
      </c>
      <c r="CB477" s="5">
        <f>MAX(INDEX('Team forecast'!$R$3:$BH$26,MATCH($B477,'Team forecast'!$B$3:$B$26,0),MATCH(CB$1,'Team forecast'!$R$2:$BH$2,0))*$BX477-(1-INDEX('Team forecast'!$R$3:$BH$26,MATCH($B477,'Team forecast'!$B$3:$B$26,0),MATCH(CB$1,'Team forecast'!$R$2:$BH$2,0)))*(BY477+BX477*2+CH477)*0.01,0)</f>
        <v>0</v>
      </c>
      <c r="CC477" s="5">
        <v>0</v>
      </c>
      <c r="CD477" s="5">
        <f>+AK477+BD477*Cockpit!$C$3+BW477*Cockpit!$C$3^2+BZ477*Cockpit!$C$3^3+CA477*Cockpit!$C$3^4+CB477*Cockpit!$C$3^5+CC477*Cockpit!$C$3^6</f>
        <v>-10802.469135802468</v>
      </c>
      <c r="CE477" s="5"/>
      <c r="CF477" s="5"/>
      <c r="CG477" s="5">
        <v>0</v>
      </c>
      <c r="CH477" s="5">
        <f t="shared" si="487"/>
        <v>3032000</v>
      </c>
      <c r="CI477" s="5">
        <f t="shared" si="488"/>
        <v>3032000</v>
      </c>
      <c r="CJ477" s="1">
        <f t="shared" si="489"/>
        <v>-4.0000000000000001E-3</v>
      </c>
      <c r="CK477" s="5">
        <f>RANK(CD477,$CD$2:$CD$622)+COUNTIF($CD$2:$CD477,$CD477)-1</f>
        <v>570</v>
      </c>
      <c r="CL477" s="5">
        <f>RANK(CJ477,$CJ$2:$CJ$622)+COUNTIF($CJ$2:$CJ477,$CJ477)-1</f>
        <v>550</v>
      </c>
    </row>
    <row r="478" spans="1:90" x14ac:dyDescent="0.3">
      <c r="A478" t="str">
        <f>Players!P479</f>
        <v>Martin Hinteregger</v>
      </c>
      <c r="B478" t="str">
        <f>Players!G479</f>
        <v>Austria</v>
      </c>
      <c r="C478" t="str">
        <f>Players!AB479</f>
        <v>Defense</v>
      </c>
      <c r="D478" s="1"/>
      <c r="F478" t="str">
        <f>IFERROR(INDEX(Lookup!B:B,MATCH(INDEX(Players!C:C,MATCH(E478,Players!A:A,0)),Lookup!D:D,0)),"")</f>
        <v/>
      </c>
      <c r="G478">
        <f>IF(Players!AC479=0,10000000,Players!AC479)</f>
        <v>3054000</v>
      </c>
      <c r="H478" s="16">
        <f>INDEX('Team forecast'!$B$2:$AO$26,MATCH('Master data'!$B478,'Team forecast'!$B$2:$B$26,0),MATCH('Master data'!H$1,'Team forecast'!$B$2:$AO$2,0))</f>
        <v>0.87092212684430403</v>
      </c>
      <c r="I478" s="16">
        <f>INDEX('Team forecast'!$B$2:$AO$26,MATCH('Master data'!$B478,'Team forecast'!$B$2:$B$26,0),MATCH('Master data'!I$1,'Team forecast'!$B$2:$AO$2,0))</f>
        <v>1.9317940875295669</v>
      </c>
      <c r="J478" s="16">
        <f>INDEX('Team forecast'!$B$2:$AO$26,MATCH('Master data'!$B478,'Team forecast'!$B$2:$B$26,0),MATCH('Master data'!J$1,'Team forecast'!$B$2:$AO$2,0))</f>
        <v>0.144888023369036</v>
      </c>
      <c r="K478" s="16">
        <f>INDEX('Team forecast'!$B$2:$AO$26,MATCH('Master data'!$B478,'Team forecast'!$B$2:$B$26,0),MATCH('Master data'!K$1,'Team forecast'!$B$2:$AO$2,0))</f>
        <v>2.830496912243988</v>
      </c>
      <c r="L478" s="16">
        <f>INDEX('Team forecast'!$B$2:$AO$26,MATCH('Master data'!$B478,'Team forecast'!$B$2:$B$26,0),MATCH('Master data'!L$1,'Team forecast'!$B$2:$AO$2,0))</f>
        <v>4.8733896299041355</v>
      </c>
      <c r="M478">
        <f>IF(Players!BC479=1,95,0)</f>
        <v>95</v>
      </c>
      <c r="N478" s="2">
        <f>Players!BN479</f>
        <v>4.8892905058954932E-2</v>
      </c>
      <c r="O478" s="2">
        <f>Players!BO479</f>
        <v>2.8478452354781685E-2</v>
      </c>
      <c r="P478" s="2">
        <f>Players!BP479</f>
        <v>3.0741575103495313E-2</v>
      </c>
      <c r="Q478" s="2">
        <f>Players!BQ479</f>
        <v>0.13623070834982193</v>
      </c>
      <c r="R478" s="2">
        <f>Players!BR479</f>
        <v>0</v>
      </c>
      <c r="S478" s="2">
        <f t="shared" si="448"/>
        <v>0.87092212684430403</v>
      </c>
      <c r="T478" s="2">
        <f t="shared" si="449"/>
        <v>1.9317940875295669</v>
      </c>
      <c r="U478" s="16">
        <f>INDEX('Team forecast'!$B$2:$AO$26,MATCH('Master data'!$B478,'Team forecast'!$B$2:$B$26,0),MATCH('Master data'!U$1,'Team forecast'!$B$2:$AO$2,0))</f>
        <v>0.1569620253164557</v>
      </c>
      <c r="V478" s="16">
        <f>INDEX('Team forecast'!$B$2:$AO$26,MATCH('Master data'!$B478,'Team forecast'!$B$2:$B$26,0),MATCH('Master data'!V$1,'Team forecast'!$B$2:$AO$2,0))</f>
        <v>0.23544303797468349</v>
      </c>
      <c r="W478" s="16">
        <f>INDEX('Team forecast'!$B$2:$AO$26,MATCH('Master data'!$B478,'Team forecast'!$B$2:$B$26,0),MATCH('Master data'!W$1,'Team forecast'!$B$2:$AO$2,0))</f>
        <v>0.60759493670886078</v>
      </c>
      <c r="X478" s="5">
        <f t="shared" si="450"/>
        <v>7000</v>
      </c>
      <c r="Y478" s="5">
        <f t="shared" si="451"/>
        <v>3924.0506329113923</v>
      </c>
      <c r="Z478" s="5">
        <f t="shared" si="452"/>
        <v>1177.2151898734176</v>
      </c>
      <c r="AA478" s="5">
        <f t="shared" si="453"/>
        <v>-9113.9240506329115</v>
      </c>
      <c r="AB478" s="5">
        <f t="shared" si="454"/>
        <v>6387.2869292312489</v>
      </c>
      <c r="AC478" s="5">
        <f t="shared" si="455"/>
        <v>1240.1257147030321</v>
      </c>
      <c r="AD478" s="5">
        <f t="shared" si="456"/>
        <v>870.13933407960144</v>
      </c>
      <c r="AE478" s="5">
        <f t="shared" si="457"/>
        <v>7244.4011684518</v>
      </c>
      <c r="AF478" s="5">
        <f t="shared" si="458"/>
        <v>0</v>
      </c>
      <c r="AG478" s="5">
        <f t="shared" si="459"/>
        <v>-2724.6141669964386</v>
      </c>
      <c r="AH478" s="5">
        <f t="shared" si="460"/>
        <v>0</v>
      </c>
      <c r="AI478" s="5">
        <f t="shared" si="461"/>
        <v>8709.2212684430397</v>
      </c>
      <c r="AJ478" s="5">
        <f t="shared" si="462"/>
        <v>-15454.352700236535</v>
      </c>
      <c r="AK478" s="5">
        <f>IFERROR(SUM(X478:AJ478),-5000)*((Cockpit!$C$3)^0)</f>
        <v>9259.5493198276472</v>
      </c>
      <c r="AL478" s="16">
        <f>INDEX('Team forecast'!$B$2:$AO$26,MATCH('Master data'!$B478,'Team forecast'!$B$2:$B$26,0),MATCH('Master data'!AL$1,'Team forecast'!$B$2:$AO$2,0))</f>
        <v>1.1592369104845446</v>
      </c>
      <c r="AM478" s="16">
        <f>INDEX('Team forecast'!$B$2:$AO$26,MATCH('Master data'!$B478,'Team forecast'!$B$2:$B$26,0),MATCH('Master data'!AM$1,'Team forecast'!$B$2:$AO$2,0))</f>
        <v>1.2844000534385505</v>
      </c>
      <c r="AN478" s="16">
        <f>INDEX('Team forecast'!$B$2:$AO$26,MATCH('Master data'!$B478,'Team forecast'!$B$2:$B$26,0),MATCH('Master data'!AN$1,'Team forecast'!$B$2:$AO$2,0))</f>
        <v>0.27681660899653981</v>
      </c>
      <c r="AO478" s="16">
        <f>INDEX('Team forecast'!$B$2:$AO$26,MATCH('Master data'!$B478,'Team forecast'!$B$2:$B$26,0),MATCH('Master data'!AO$1,'Team forecast'!$B$2:$AO$2,0))</f>
        <v>3.7675199590747699</v>
      </c>
      <c r="AP478" s="16">
        <f>INDEX('Team forecast'!$B$2:$AO$26,MATCH('Master data'!$B478,'Team forecast'!$B$2:$B$26,0),MATCH('Master data'!AP$1,'Team forecast'!$B$2:$AO$2,0))</f>
        <v>3.240191043901798</v>
      </c>
      <c r="AQ478" s="5">
        <f t="shared" si="463"/>
        <v>7000</v>
      </c>
      <c r="AR478" s="5">
        <f>INDEX('Team forecast'!$B$2:$AO$26,MATCH('Master data'!$B478,'Team forecast'!$B$2:$B$26,0),MATCH('Master data'!AR$1,'Team forecast'!$B$2:$AO$2,0))*IF(X478&gt;0,25000,0)</f>
        <v>7843.1372549019607</v>
      </c>
      <c r="AS478" s="16">
        <f>INDEX('Team forecast'!$B$2:$AO$26,MATCH('Master data'!$B478,'Team forecast'!$B$2:$B$26,0),MATCH('Master data'!AS$1,'Team forecast'!$B$2:$AO$2,0))*IF(X478&gt;0,5000,0)</f>
        <v>1470.5882352941173</v>
      </c>
      <c r="AT478" s="16">
        <f>INDEX('Team forecast'!$B$2:$AO$26,MATCH('Master data'!$B478,'Team forecast'!$B$2:$B$26,0),MATCH('Master data'!AT$1,'Team forecast'!$B$2:$AO$2,0))*IF(X478&gt;0,-15000,0)</f>
        <v>-5882.3529411764694</v>
      </c>
      <c r="AU478" s="5">
        <f t="shared" si="464"/>
        <v>8501.7690307735611</v>
      </c>
      <c r="AV478" s="5">
        <f t="shared" si="465"/>
        <v>1650.6636561569212</v>
      </c>
      <c r="AW478" s="5">
        <f t="shared" si="466"/>
        <v>1158.1949777581463</v>
      </c>
      <c r="AX478" s="5">
        <f t="shared" si="467"/>
        <v>13840.83044982699</v>
      </c>
      <c r="AY478" s="5">
        <f t="shared" si="468"/>
        <v>0</v>
      </c>
      <c r="AZ478" s="5">
        <f t="shared" si="469"/>
        <v>-2724.6141669964386</v>
      </c>
      <c r="BA478" s="5">
        <f t="shared" si="470"/>
        <v>0</v>
      </c>
      <c r="BB478" s="5">
        <f t="shared" si="471"/>
        <v>11592.369104845446</v>
      </c>
      <c r="BC478" s="5">
        <f t="shared" si="472"/>
        <v>-10275.200427508404</v>
      </c>
      <c r="BD478" s="5">
        <f t="shared" si="473"/>
        <v>34175.385173875824</v>
      </c>
      <c r="BE478" s="16">
        <f>INDEX('Team forecast'!$B$2:$AO$26,MATCH('Master data'!$B478,'Team forecast'!$B$2:$B$26,0),MATCH('Master data'!BE$1,'Team forecast'!$B$2:$AO$2,0))</f>
        <v>0</v>
      </c>
      <c r="BF478" s="16">
        <f>INDEX('Team forecast'!$B$2:$AO$26,MATCH('Master data'!$B478,'Team forecast'!$B$2:$B$26,0),MATCH('Master data'!BF$1,'Team forecast'!$B$2:$AO$2,0))</f>
        <v>0</v>
      </c>
      <c r="BG478" s="16">
        <f>INDEX('Team forecast'!$B$2:$AO$26,MATCH('Master data'!$B478,'Team forecast'!$B$2:$B$26,0),MATCH('Master data'!BG$1,'Team forecast'!$B$2:$AO$2,0))</f>
        <v>0</v>
      </c>
      <c r="BH478" s="16">
        <f>INDEX('Team forecast'!$B$2:$AO$26,MATCH('Master data'!$B478,'Team forecast'!$B$2:$B$26,0),MATCH('Master data'!BH$1,'Team forecast'!$B$2:$AO$2,0))</f>
        <v>0</v>
      </c>
      <c r="BI478" s="16">
        <f>INDEX('Team forecast'!$B$2:$AO$26,MATCH('Master data'!$B478,'Team forecast'!$B$2:$B$26,0),MATCH('Master data'!BI$1,'Team forecast'!$B$2:$AO$2,0))</f>
        <v>0</v>
      </c>
      <c r="BJ478" s="5">
        <f t="shared" si="474"/>
        <v>7000</v>
      </c>
      <c r="BK478" s="5">
        <f>INDEX('Team forecast'!$R$3:$BH$26,MATCH($B478,'Team forecast'!$B$3:$B$26,0),MATCH(BK$1,'Team forecast'!$R$2:$BH$2,0))*IF($X478&gt;0,25000,0)</f>
        <v>0</v>
      </c>
      <c r="BL478" s="5">
        <f>INDEX('Team forecast'!$R$3:$BH$26,MATCH($B478,'Team forecast'!$B$3:$B$26,0),MATCH(BL$1,'Team forecast'!$R$2:$BH$2,0))*IF($X478&gt;0,5000,0)</f>
        <v>0</v>
      </c>
      <c r="BM478" s="5">
        <f>INDEX('Team forecast'!$R$3:$BH$26,MATCH($B478,'Team forecast'!$B$3:$B$26,0),MATCH(BM$1,'Team forecast'!$R$2:$BH$2,0))*IF($X478&gt;0,-15000,0)</f>
        <v>0</v>
      </c>
      <c r="BN478" s="5">
        <f t="shared" si="475"/>
        <v>0</v>
      </c>
      <c r="BO478" s="5">
        <f t="shared" si="476"/>
        <v>0</v>
      </c>
      <c r="BP478" s="5">
        <f t="shared" si="477"/>
        <v>0</v>
      </c>
      <c r="BQ478" s="5">
        <f t="shared" si="478"/>
        <v>0</v>
      </c>
      <c r="BR478" s="5">
        <f t="shared" si="479"/>
        <v>0</v>
      </c>
      <c r="BS478" s="5">
        <f t="shared" si="480"/>
        <v>-2724.6141669964386</v>
      </c>
      <c r="BT478" s="5">
        <f t="shared" si="481"/>
        <v>0</v>
      </c>
      <c r="BU478" s="5">
        <f t="shared" si="482"/>
        <v>0</v>
      </c>
      <c r="BV478" s="5">
        <f t="shared" si="483"/>
        <v>0</v>
      </c>
      <c r="BW478" s="5">
        <f t="shared" si="484"/>
        <v>0</v>
      </c>
      <c r="BX478" s="5">
        <f t="shared" si="485"/>
        <v>21717.467246851735</v>
      </c>
      <c r="BY478" s="5">
        <f t="shared" si="486"/>
        <v>65152.4017405552</v>
      </c>
      <c r="BZ478" s="5">
        <f>MAX(INDEX('Team forecast'!$R$3:$BH$26,MATCH($B478,'Team forecast'!$B$3:$B$26,0),MATCH(BZ$1,'Team forecast'!$R$2:$BH$2,0))*($BX478)-(1-INDEX('Team forecast'!$R$3:$BH$26,MATCH($B478,'Team forecast'!$B$3:$B$26,0),MATCH(BZ$1,'Team forecast'!$R$2:$BH$2,0)))*(BY478+CH478)*0.01,-5000)</f>
        <v>7148.3247248098796</v>
      </c>
      <c r="CA478" s="5">
        <f>MAX(INDEX('Team forecast'!$R$3:$BH$26,MATCH($B478,'Team forecast'!$B$3:$B$26,0),MATCH(CA$1,'Team forecast'!$R$2:$BH$2,0))*$BX478-(1-INDEX('Team forecast'!$R$3:$BH$26,MATCH($B478,'Team forecast'!$B$3:$B$26,0),MATCH(CA$1,'Team forecast'!$R$2:$BH$2,0)))*(BY478+BX478+CH478)*0.01,-5000)</f>
        <v>-5000</v>
      </c>
      <c r="CB478" s="5">
        <f>MAX(INDEX('Team forecast'!$R$3:$BH$26,MATCH($B478,'Team forecast'!$B$3:$B$26,0),MATCH(CB$1,'Team forecast'!$R$2:$BH$2,0))*$BX478-(1-INDEX('Team forecast'!$R$3:$BH$26,MATCH($B478,'Team forecast'!$B$3:$B$26,0),MATCH(CB$1,'Team forecast'!$R$2:$BH$2,0)))*(BY478+BX478*2+CH478)*0.01,0)</f>
        <v>0</v>
      </c>
      <c r="CC478" s="5">
        <v>0</v>
      </c>
      <c r="CD478" s="5">
        <f>+AK478+BD478*Cockpit!$C$3+BW478*Cockpit!$C$3^2+BZ478*Cockpit!$C$3^3+CA478*Cockpit!$C$3^4+CB478*Cockpit!$C$3^5+CC478*Cockpit!$C$3^6</f>
        <v>33173.507255441611</v>
      </c>
      <c r="CE478" s="5"/>
      <c r="CF478" s="5"/>
      <c r="CG478" s="5">
        <v>0</v>
      </c>
      <c r="CH478" s="5">
        <f t="shared" si="487"/>
        <v>3054000</v>
      </c>
      <c r="CI478" s="5">
        <f t="shared" si="488"/>
        <v>3054000</v>
      </c>
      <c r="CJ478" s="1">
        <f t="shared" si="489"/>
        <v>1.0999999999999999E-2</v>
      </c>
      <c r="CK478" s="5">
        <f>RANK(CD478,$CD$2:$CD$622)+COUNTIF($CD$2:$CD478,$CD478)-1</f>
        <v>249</v>
      </c>
      <c r="CL478" s="5">
        <f>RANK(CJ478,$CJ$2:$CJ$622)+COUNTIF($CJ$2:$CJ478,$CJ478)-1</f>
        <v>237</v>
      </c>
    </row>
    <row r="479" spans="1:90" x14ac:dyDescent="0.3">
      <c r="A479" t="str">
        <f>Players!P480</f>
        <v>Aleksandar Dragovic</v>
      </c>
      <c r="B479" t="str">
        <f>Players!G480</f>
        <v>Austria</v>
      </c>
      <c r="C479" t="str">
        <f>Players!AB480</f>
        <v>Defense</v>
      </c>
      <c r="D479" s="1"/>
      <c r="F479" t="str">
        <f>IFERROR(INDEX(Lookup!B:B,MATCH(INDEX(Players!C:C,MATCH(E479,Players!A:A,0)),Lookup!D:D,0)),"")</f>
        <v/>
      </c>
      <c r="G479">
        <f>IF(Players!AC480=0,10000000,Players!AC480)</f>
        <v>3034000</v>
      </c>
      <c r="H479" s="16">
        <f>INDEX('Team forecast'!$B$2:$AO$26,MATCH('Master data'!$B479,'Team forecast'!$B$2:$B$26,0),MATCH('Master data'!H$1,'Team forecast'!$B$2:$AO$2,0))</f>
        <v>0.87092212684430403</v>
      </c>
      <c r="I479" s="16">
        <f>INDEX('Team forecast'!$B$2:$AO$26,MATCH('Master data'!$B479,'Team forecast'!$B$2:$B$26,0),MATCH('Master data'!I$1,'Team forecast'!$B$2:$AO$2,0))</f>
        <v>1.9317940875295669</v>
      </c>
      <c r="J479" s="16">
        <f>INDEX('Team forecast'!$B$2:$AO$26,MATCH('Master data'!$B479,'Team forecast'!$B$2:$B$26,0),MATCH('Master data'!J$1,'Team forecast'!$B$2:$AO$2,0))</f>
        <v>0.144888023369036</v>
      </c>
      <c r="K479" s="16">
        <f>INDEX('Team forecast'!$B$2:$AO$26,MATCH('Master data'!$B479,'Team forecast'!$B$2:$B$26,0),MATCH('Master data'!K$1,'Team forecast'!$B$2:$AO$2,0))</f>
        <v>2.830496912243988</v>
      </c>
      <c r="L479" s="16">
        <f>INDEX('Team forecast'!$B$2:$AO$26,MATCH('Master data'!$B479,'Team forecast'!$B$2:$B$26,0),MATCH('Master data'!L$1,'Team forecast'!$B$2:$AO$2,0))</f>
        <v>4.8733896299041355</v>
      </c>
      <c r="M479">
        <f>IF(Players!BC480=1,95,0)</f>
        <v>95</v>
      </c>
      <c r="N479" s="2">
        <f>Players!BN480</f>
        <v>2.4609068928925049E-2</v>
      </c>
      <c r="O479" s="2">
        <f>Players!BO480</f>
        <v>4.5727668372834131E-2</v>
      </c>
      <c r="P479" s="2">
        <f>Players!BP480</f>
        <v>1.9624595247324149E-2</v>
      </c>
      <c r="Q479" s="2">
        <f>Players!BQ480</f>
        <v>0.22436339522546417</v>
      </c>
      <c r="R479" s="2">
        <f>Players!BR480</f>
        <v>0</v>
      </c>
      <c r="S479" s="2">
        <f t="shared" si="448"/>
        <v>0.87092212684430403</v>
      </c>
      <c r="T479" s="2">
        <f t="shared" si="449"/>
        <v>1.9317940875295669</v>
      </c>
      <c r="U479" s="16">
        <f>INDEX('Team forecast'!$B$2:$AO$26,MATCH('Master data'!$B479,'Team forecast'!$B$2:$B$26,0),MATCH('Master data'!U$1,'Team forecast'!$B$2:$AO$2,0))</f>
        <v>0.1569620253164557</v>
      </c>
      <c r="V479" s="16">
        <f>INDEX('Team forecast'!$B$2:$AO$26,MATCH('Master data'!$B479,'Team forecast'!$B$2:$B$26,0),MATCH('Master data'!V$1,'Team forecast'!$B$2:$AO$2,0))</f>
        <v>0.23544303797468349</v>
      </c>
      <c r="W479" s="16">
        <f>INDEX('Team forecast'!$B$2:$AO$26,MATCH('Master data'!$B479,'Team forecast'!$B$2:$B$26,0),MATCH('Master data'!W$1,'Team forecast'!$B$2:$AO$2,0))</f>
        <v>0.60759493670886078</v>
      </c>
      <c r="X479" s="5">
        <f t="shared" si="450"/>
        <v>7000</v>
      </c>
      <c r="Y479" s="5">
        <f t="shared" si="451"/>
        <v>3924.0506329113923</v>
      </c>
      <c r="Z479" s="5">
        <f t="shared" si="452"/>
        <v>1177.2151898734176</v>
      </c>
      <c r="AA479" s="5">
        <f t="shared" si="453"/>
        <v>-9113.9240506329115</v>
      </c>
      <c r="AB479" s="5">
        <f t="shared" si="454"/>
        <v>3214.8873976856225</v>
      </c>
      <c r="AC479" s="5">
        <f t="shared" si="455"/>
        <v>1991.2619097449858</v>
      </c>
      <c r="AD479" s="5">
        <f t="shared" si="456"/>
        <v>555.47356251589042</v>
      </c>
      <c r="AE479" s="5">
        <f t="shared" si="457"/>
        <v>7244.4011684518</v>
      </c>
      <c r="AF479" s="5">
        <f t="shared" si="458"/>
        <v>0</v>
      </c>
      <c r="AG479" s="5">
        <f t="shared" si="459"/>
        <v>-4487.2679045092837</v>
      </c>
      <c r="AH479" s="5">
        <f t="shared" si="460"/>
        <v>0</v>
      </c>
      <c r="AI479" s="5">
        <f t="shared" si="461"/>
        <v>8709.2212684430397</v>
      </c>
      <c r="AJ479" s="5">
        <f t="shared" si="462"/>
        <v>-15454.352700236535</v>
      </c>
      <c r="AK479" s="5">
        <f>IFERROR(SUM(X479:AJ479),-5000)*((Cockpit!$C$3)^0)</f>
        <v>4760.9664742474142</v>
      </c>
      <c r="AL479" s="16">
        <f>INDEX('Team forecast'!$B$2:$AO$26,MATCH('Master data'!$B479,'Team forecast'!$B$2:$B$26,0),MATCH('Master data'!AL$1,'Team forecast'!$B$2:$AO$2,0))</f>
        <v>1.1592369104845446</v>
      </c>
      <c r="AM479" s="16">
        <f>INDEX('Team forecast'!$B$2:$AO$26,MATCH('Master data'!$B479,'Team forecast'!$B$2:$B$26,0),MATCH('Master data'!AM$1,'Team forecast'!$B$2:$AO$2,0))</f>
        <v>1.2844000534385505</v>
      </c>
      <c r="AN479" s="16">
        <f>INDEX('Team forecast'!$B$2:$AO$26,MATCH('Master data'!$B479,'Team forecast'!$B$2:$B$26,0),MATCH('Master data'!AN$1,'Team forecast'!$B$2:$AO$2,0))</f>
        <v>0.27681660899653981</v>
      </c>
      <c r="AO479" s="16">
        <f>INDEX('Team forecast'!$B$2:$AO$26,MATCH('Master data'!$B479,'Team forecast'!$B$2:$B$26,0),MATCH('Master data'!AO$1,'Team forecast'!$B$2:$AO$2,0))</f>
        <v>3.7675199590747699</v>
      </c>
      <c r="AP479" s="16">
        <f>INDEX('Team forecast'!$B$2:$AO$26,MATCH('Master data'!$B479,'Team forecast'!$B$2:$B$26,0),MATCH('Master data'!AP$1,'Team forecast'!$B$2:$AO$2,0))</f>
        <v>3.240191043901798</v>
      </c>
      <c r="AQ479" s="5">
        <f t="shared" si="463"/>
        <v>7000</v>
      </c>
      <c r="AR479" s="5">
        <f>INDEX('Team forecast'!$B$2:$AO$26,MATCH('Master data'!$B479,'Team forecast'!$B$2:$B$26,0),MATCH('Master data'!AR$1,'Team forecast'!$B$2:$AO$2,0))*IF(X479&gt;0,25000,0)</f>
        <v>7843.1372549019607</v>
      </c>
      <c r="AS479" s="16">
        <f>INDEX('Team forecast'!$B$2:$AO$26,MATCH('Master data'!$B479,'Team forecast'!$B$2:$B$26,0),MATCH('Master data'!AS$1,'Team forecast'!$B$2:$AO$2,0))*IF(X479&gt;0,5000,0)</f>
        <v>1470.5882352941173</v>
      </c>
      <c r="AT479" s="16">
        <f>INDEX('Team forecast'!$B$2:$AO$26,MATCH('Master data'!$B479,'Team forecast'!$B$2:$B$26,0),MATCH('Master data'!AT$1,'Team forecast'!$B$2:$AO$2,0))*IF(X479&gt;0,-15000,0)</f>
        <v>-5882.3529411764694</v>
      </c>
      <c r="AU479" s="5">
        <f t="shared" si="464"/>
        <v>4279.1611552602417</v>
      </c>
      <c r="AV479" s="5">
        <f t="shared" si="465"/>
        <v>2650.4600504093032</v>
      </c>
      <c r="AW479" s="5">
        <f t="shared" si="466"/>
        <v>739.36054283057604</v>
      </c>
      <c r="AX479" s="5">
        <f t="shared" si="467"/>
        <v>13840.83044982699</v>
      </c>
      <c r="AY479" s="5">
        <f t="shared" si="468"/>
        <v>0</v>
      </c>
      <c r="AZ479" s="5">
        <f t="shared" si="469"/>
        <v>-4487.2679045092837</v>
      </c>
      <c r="BA479" s="5">
        <f t="shared" si="470"/>
        <v>0</v>
      </c>
      <c r="BB479" s="5">
        <f t="shared" si="471"/>
        <v>11592.369104845446</v>
      </c>
      <c r="BC479" s="5">
        <f t="shared" si="472"/>
        <v>-10275.200427508404</v>
      </c>
      <c r="BD479" s="5">
        <f t="shared" si="473"/>
        <v>28771.085520174471</v>
      </c>
      <c r="BE479" s="16">
        <f>INDEX('Team forecast'!$B$2:$AO$26,MATCH('Master data'!$B479,'Team forecast'!$B$2:$B$26,0),MATCH('Master data'!BE$1,'Team forecast'!$B$2:$AO$2,0))</f>
        <v>0</v>
      </c>
      <c r="BF479" s="16">
        <f>INDEX('Team forecast'!$B$2:$AO$26,MATCH('Master data'!$B479,'Team forecast'!$B$2:$B$26,0),MATCH('Master data'!BF$1,'Team forecast'!$B$2:$AO$2,0))</f>
        <v>0</v>
      </c>
      <c r="BG479" s="16">
        <f>INDEX('Team forecast'!$B$2:$AO$26,MATCH('Master data'!$B479,'Team forecast'!$B$2:$B$26,0),MATCH('Master data'!BG$1,'Team forecast'!$B$2:$AO$2,0))</f>
        <v>0</v>
      </c>
      <c r="BH479" s="16">
        <f>INDEX('Team forecast'!$B$2:$AO$26,MATCH('Master data'!$B479,'Team forecast'!$B$2:$B$26,0),MATCH('Master data'!BH$1,'Team forecast'!$B$2:$AO$2,0))</f>
        <v>0</v>
      </c>
      <c r="BI479" s="16">
        <f>INDEX('Team forecast'!$B$2:$AO$26,MATCH('Master data'!$B479,'Team forecast'!$B$2:$B$26,0),MATCH('Master data'!BI$1,'Team forecast'!$B$2:$AO$2,0))</f>
        <v>0</v>
      </c>
      <c r="BJ479" s="5">
        <f t="shared" si="474"/>
        <v>7000</v>
      </c>
      <c r="BK479" s="5">
        <f>INDEX('Team forecast'!$R$3:$BH$26,MATCH($B479,'Team forecast'!$B$3:$B$26,0),MATCH(BK$1,'Team forecast'!$R$2:$BH$2,0))*IF($X479&gt;0,25000,0)</f>
        <v>0</v>
      </c>
      <c r="BL479" s="5">
        <f>INDEX('Team forecast'!$R$3:$BH$26,MATCH($B479,'Team forecast'!$B$3:$B$26,0),MATCH(BL$1,'Team forecast'!$R$2:$BH$2,0))*IF($X479&gt;0,5000,0)</f>
        <v>0</v>
      </c>
      <c r="BM479" s="5">
        <f>INDEX('Team forecast'!$R$3:$BH$26,MATCH($B479,'Team forecast'!$B$3:$B$26,0),MATCH(BM$1,'Team forecast'!$R$2:$BH$2,0))*IF($X479&gt;0,-15000,0)</f>
        <v>0</v>
      </c>
      <c r="BN479" s="5">
        <f t="shared" si="475"/>
        <v>0</v>
      </c>
      <c r="BO479" s="5">
        <f t="shared" si="476"/>
        <v>0</v>
      </c>
      <c r="BP479" s="5">
        <f t="shared" si="477"/>
        <v>0</v>
      </c>
      <c r="BQ479" s="5">
        <f t="shared" si="478"/>
        <v>0</v>
      </c>
      <c r="BR479" s="5">
        <f t="shared" si="479"/>
        <v>0</v>
      </c>
      <c r="BS479" s="5">
        <f t="shared" si="480"/>
        <v>-4487.2679045092837</v>
      </c>
      <c r="BT479" s="5">
        <f t="shared" si="481"/>
        <v>0</v>
      </c>
      <c r="BU479" s="5">
        <f t="shared" si="482"/>
        <v>0</v>
      </c>
      <c r="BV479" s="5">
        <f t="shared" si="483"/>
        <v>0</v>
      </c>
      <c r="BW479" s="5">
        <f t="shared" si="484"/>
        <v>0</v>
      </c>
      <c r="BX479" s="5">
        <f t="shared" si="485"/>
        <v>16766.025997210942</v>
      </c>
      <c r="BY479" s="5">
        <f t="shared" si="486"/>
        <v>50298.077991632825</v>
      </c>
      <c r="BZ479" s="5">
        <f>MAX(INDEX('Team forecast'!$R$3:$BH$26,MATCH($B479,'Team forecast'!$B$3:$B$26,0),MATCH(BZ$1,'Team forecast'!$R$2:$BH$2,0))*($BX479)-(1-INDEX('Team forecast'!$R$3:$BH$26,MATCH($B479,'Team forecast'!$B$3:$B$26,0),MATCH(BZ$1,'Team forecast'!$R$2:$BH$2,0)))*(BY479+CH479)*0.01,-5000)</f>
        <v>3656.2994933643058</v>
      </c>
      <c r="CA479" s="5">
        <f>MAX(INDEX('Team forecast'!$R$3:$BH$26,MATCH($B479,'Team forecast'!$B$3:$B$26,0),MATCH(CA$1,'Team forecast'!$R$2:$BH$2,0))*$BX479-(1-INDEX('Team forecast'!$R$3:$BH$26,MATCH($B479,'Team forecast'!$B$3:$B$26,0),MATCH(CA$1,'Team forecast'!$R$2:$BH$2,0)))*(BY479+BX479+CH479)*0.01,-5000)</f>
        <v>-5000</v>
      </c>
      <c r="CB479" s="5">
        <f>MAX(INDEX('Team forecast'!$R$3:$BH$26,MATCH($B479,'Team forecast'!$B$3:$B$26,0),MATCH(CB$1,'Team forecast'!$R$2:$BH$2,0))*$BX479-(1-INDEX('Team forecast'!$R$3:$BH$26,MATCH($B479,'Team forecast'!$B$3:$B$26,0),MATCH(CB$1,'Team forecast'!$R$2:$BH$2,0)))*(BY479+BX479*2+CH479)*0.01,0)</f>
        <v>0</v>
      </c>
      <c r="CC479" s="5">
        <v>0</v>
      </c>
      <c r="CD479" s="5">
        <f>+AK479+BD479*Cockpit!$C$3+BW479*Cockpit!$C$3^2+BZ479*Cockpit!$C$3^3+CA479*Cockpit!$C$3^4+CB479*Cockpit!$C$3^5+CC479*Cockpit!$C$3^6</f>
        <v>24037.383831409941</v>
      </c>
      <c r="CE479" s="5"/>
      <c r="CF479" s="5"/>
      <c r="CG479" s="5">
        <v>0</v>
      </c>
      <c r="CH479" s="5">
        <f t="shared" si="487"/>
        <v>3034000</v>
      </c>
      <c r="CI479" s="5">
        <f t="shared" si="488"/>
        <v>3034000</v>
      </c>
      <c r="CJ479" s="1">
        <f t="shared" si="489"/>
        <v>8.0000000000000002E-3</v>
      </c>
      <c r="CK479" s="5">
        <f>RANK(CD479,$CD$2:$CD$622)+COUNTIF($CD$2:$CD479,$CD479)-1</f>
        <v>287</v>
      </c>
      <c r="CL479" s="5">
        <f>RANK(CJ479,$CJ$2:$CJ$622)+COUNTIF($CJ$2:$CJ479,$CJ479)-1</f>
        <v>292</v>
      </c>
    </row>
    <row r="480" spans="1:90" x14ac:dyDescent="0.3">
      <c r="A480" t="str">
        <f>Players!P481</f>
        <v>Louis  Schaub</v>
      </c>
      <c r="B480" t="str">
        <f>Players!G481</f>
        <v>Austria</v>
      </c>
      <c r="C480" t="str">
        <f>Players!AB481</f>
        <v>Midfield</v>
      </c>
      <c r="D480" s="1"/>
      <c r="F480" t="str">
        <f>IFERROR(INDEX(Lookup!B:B,MATCH(INDEX(Players!C:C,MATCH(E480,Players!A:A,0)),Lookup!D:D,0)),"")</f>
        <v/>
      </c>
      <c r="G480">
        <f>IF(Players!AC481=0,10000000,Players!AC481)</f>
        <v>2995000</v>
      </c>
      <c r="H480" s="16">
        <f>INDEX('Team forecast'!$B$2:$AO$26,MATCH('Master data'!$B480,'Team forecast'!$B$2:$B$26,0),MATCH('Master data'!H$1,'Team forecast'!$B$2:$AO$2,0))</f>
        <v>0.87092212684430403</v>
      </c>
      <c r="I480" s="16">
        <f>INDEX('Team forecast'!$B$2:$AO$26,MATCH('Master data'!$B480,'Team forecast'!$B$2:$B$26,0),MATCH('Master data'!I$1,'Team forecast'!$B$2:$AO$2,0))</f>
        <v>1.9317940875295669</v>
      </c>
      <c r="J480" s="16">
        <f>INDEX('Team forecast'!$B$2:$AO$26,MATCH('Master data'!$B480,'Team forecast'!$B$2:$B$26,0),MATCH('Master data'!J$1,'Team forecast'!$B$2:$AO$2,0))</f>
        <v>0.144888023369036</v>
      </c>
      <c r="K480" s="16">
        <f>INDEX('Team forecast'!$B$2:$AO$26,MATCH('Master data'!$B480,'Team forecast'!$B$2:$B$26,0),MATCH('Master data'!K$1,'Team forecast'!$B$2:$AO$2,0))</f>
        <v>2.830496912243988</v>
      </c>
      <c r="L480" s="16">
        <f>INDEX('Team forecast'!$B$2:$AO$26,MATCH('Master data'!$B480,'Team forecast'!$B$2:$B$26,0),MATCH('Master data'!L$1,'Team forecast'!$B$2:$AO$2,0))</f>
        <v>4.8733896299041355</v>
      </c>
      <c r="M480">
        <f>IF(Players!BC481=1,95,0)</f>
        <v>0</v>
      </c>
      <c r="N480" s="2">
        <f>Players!BN481</f>
        <v>0</v>
      </c>
      <c r="O480" s="2">
        <f>Players!BO481</f>
        <v>0</v>
      </c>
      <c r="P480" s="2">
        <f>Players!BP481</f>
        <v>0</v>
      </c>
      <c r="Q480" s="2">
        <f>Players!BQ481</f>
        <v>8.1929904415111512E-2</v>
      </c>
      <c r="R480" s="2">
        <f>Players!BR481</f>
        <v>0</v>
      </c>
      <c r="S480" s="2">
        <f t="shared" si="448"/>
        <v>0.87092212684430403</v>
      </c>
      <c r="T480" s="2">
        <f t="shared" si="449"/>
        <v>1.9317940875295669</v>
      </c>
      <c r="U480" s="16">
        <f>INDEX('Team forecast'!$B$2:$AO$26,MATCH('Master data'!$B480,'Team forecast'!$B$2:$B$26,0),MATCH('Master data'!U$1,'Team forecast'!$B$2:$AO$2,0))</f>
        <v>0.1569620253164557</v>
      </c>
      <c r="V480" s="16">
        <f>INDEX('Team forecast'!$B$2:$AO$26,MATCH('Master data'!$B480,'Team forecast'!$B$2:$B$26,0),MATCH('Master data'!V$1,'Team forecast'!$B$2:$AO$2,0))</f>
        <v>0.23544303797468349</v>
      </c>
      <c r="W480" s="16">
        <f>INDEX('Team forecast'!$B$2:$AO$26,MATCH('Master data'!$B480,'Team forecast'!$B$2:$B$26,0),MATCH('Master data'!W$1,'Team forecast'!$B$2:$AO$2,0))</f>
        <v>0.60759493670886078</v>
      </c>
      <c r="X480" s="5">
        <f t="shared" si="450"/>
        <v>-5000</v>
      </c>
      <c r="Y480" s="5">
        <f t="shared" si="451"/>
        <v>0</v>
      </c>
      <c r="Z480" s="5">
        <f t="shared" si="452"/>
        <v>0</v>
      </c>
      <c r="AA480" s="5">
        <f t="shared" si="453"/>
        <v>0</v>
      </c>
      <c r="AB480" s="5">
        <f t="shared" si="454"/>
        <v>0</v>
      </c>
      <c r="AC480" s="5">
        <f t="shared" si="455"/>
        <v>0</v>
      </c>
      <c r="AD480" s="5">
        <f t="shared" si="456"/>
        <v>0</v>
      </c>
      <c r="AE480" s="5">
        <f t="shared" si="457"/>
        <v>0</v>
      </c>
      <c r="AF480" s="5">
        <f t="shared" si="458"/>
        <v>0</v>
      </c>
      <c r="AG480" s="5">
        <f t="shared" si="459"/>
        <v>0</v>
      </c>
      <c r="AH480" s="5">
        <f t="shared" si="460"/>
        <v>0</v>
      </c>
      <c r="AI480" s="5">
        <f t="shared" si="461"/>
        <v>0</v>
      </c>
      <c r="AJ480" s="5">
        <f t="shared" si="462"/>
        <v>0</v>
      </c>
      <c r="AK480" s="5">
        <f>IFERROR(SUM(X480:AJ480),-5000)*((Cockpit!$C$3)^0)</f>
        <v>-5000</v>
      </c>
      <c r="AL480" s="16">
        <f>INDEX('Team forecast'!$B$2:$AO$26,MATCH('Master data'!$B480,'Team forecast'!$B$2:$B$26,0),MATCH('Master data'!AL$1,'Team forecast'!$B$2:$AO$2,0))</f>
        <v>1.1592369104845446</v>
      </c>
      <c r="AM480" s="16">
        <f>INDEX('Team forecast'!$B$2:$AO$26,MATCH('Master data'!$B480,'Team forecast'!$B$2:$B$26,0),MATCH('Master data'!AM$1,'Team forecast'!$B$2:$AO$2,0))</f>
        <v>1.2844000534385505</v>
      </c>
      <c r="AN480" s="16">
        <f>INDEX('Team forecast'!$B$2:$AO$26,MATCH('Master data'!$B480,'Team forecast'!$B$2:$B$26,0),MATCH('Master data'!AN$1,'Team forecast'!$B$2:$AO$2,0))</f>
        <v>0.27681660899653981</v>
      </c>
      <c r="AO480" s="16">
        <f>INDEX('Team forecast'!$B$2:$AO$26,MATCH('Master data'!$B480,'Team forecast'!$B$2:$B$26,0),MATCH('Master data'!AO$1,'Team forecast'!$B$2:$AO$2,0))</f>
        <v>3.7675199590747699</v>
      </c>
      <c r="AP480" s="16">
        <f>INDEX('Team forecast'!$B$2:$AO$26,MATCH('Master data'!$B480,'Team forecast'!$B$2:$B$26,0),MATCH('Master data'!AP$1,'Team forecast'!$B$2:$AO$2,0))</f>
        <v>3.240191043901798</v>
      </c>
      <c r="AQ480" s="5">
        <f t="shared" si="463"/>
        <v>-5000</v>
      </c>
      <c r="AR480" s="5">
        <f>INDEX('Team forecast'!$B$2:$AO$26,MATCH('Master data'!$B480,'Team forecast'!$B$2:$B$26,0),MATCH('Master data'!AR$1,'Team forecast'!$B$2:$AO$2,0))*IF(X480&gt;0,25000,0)</f>
        <v>0</v>
      </c>
      <c r="AS480" s="16">
        <f>INDEX('Team forecast'!$B$2:$AO$26,MATCH('Master data'!$B480,'Team forecast'!$B$2:$B$26,0),MATCH('Master data'!AS$1,'Team forecast'!$B$2:$AO$2,0))*IF(X480&gt;0,5000,0)</f>
        <v>0</v>
      </c>
      <c r="AT480" s="16">
        <f>INDEX('Team forecast'!$B$2:$AO$26,MATCH('Master data'!$B480,'Team forecast'!$B$2:$B$26,0),MATCH('Master data'!AT$1,'Team forecast'!$B$2:$AO$2,0))*IF(X480&gt;0,-15000,0)</f>
        <v>0</v>
      </c>
      <c r="AU480" s="5">
        <f t="shared" si="464"/>
        <v>0</v>
      </c>
      <c r="AV480" s="5">
        <f t="shared" si="465"/>
        <v>0</v>
      </c>
      <c r="AW480" s="5">
        <f t="shared" si="466"/>
        <v>0</v>
      </c>
      <c r="AX480" s="5">
        <f t="shared" si="467"/>
        <v>0</v>
      </c>
      <c r="AY480" s="5">
        <f t="shared" si="468"/>
        <v>0</v>
      </c>
      <c r="AZ480" s="5">
        <f t="shared" si="469"/>
        <v>0</v>
      </c>
      <c r="BA480" s="5">
        <f t="shared" si="470"/>
        <v>0</v>
      </c>
      <c r="BB480" s="5">
        <f t="shared" si="471"/>
        <v>0</v>
      </c>
      <c r="BC480" s="5">
        <f t="shared" si="472"/>
        <v>0</v>
      </c>
      <c r="BD480" s="5">
        <f t="shared" si="473"/>
        <v>-5000</v>
      </c>
      <c r="BE480" s="16">
        <f>INDEX('Team forecast'!$B$2:$AO$26,MATCH('Master data'!$B480,'Team forecast'!$B$2:$B$26,0),MATCH('Master data'!BE$1,'Team forecast'!$B$2:$AO$2,0))</f>
        <v>0</v>
      </c>
      <c r="BF480" s="16">
        <f>INDEX('Team forecast'!$B$2:$AO$26,MATCH('Master data'!$B480,'Team forecast'!$B$2:$B$26,0),MATCH('Master data'!BF$1,'Team forecast'!$B$2:$AO$2,0))</f>
        <v>0</v>
      </c>
      <c r="BG480" s="16">
        <f>INDEX('Team forecast'!$B$2:$AO$26,MATCH('Master data'!$B480,'Team forecast'!$B$2:$B$26,0),MATCH('Master data'!BG$1,'Team forecast'!$B$2:$AO$2,0))</f>
        <v>0</v>
      </c>
      <c r="BH480" s="16">
        <f>INDEX('Team forecast'!$B$2:$AO$26,MATCH('Master data'!$B480,'Team forecast'!$B$2:$B$26,0),MATCH('Master data'!BH$1,'Team forecast'!$B$2:$AO$2,0))</f>
        <v>0</v>
      </c>
      <c r="BI480" s="16">
        <f>INDEX('Team forecast'!$B$2:$AO$26,MATCH('Master data'!$B480,'Team forecast'!$B$2:$B$26,0),MATCH('Master data'!BI$1,'Team forecast'!$B$2:$AO$2,0))</f>
        <v>0</v>
      </c>
      <c r="BJ480" s="5">
        <f t="shared" si="474"/>
        <v>-5000</v>
      </c>
      <c r="BK480" s="5">
        <f>INDEX('Team forecast'!$R$3:$BH$26,MATCH($B480,'Team forecast'!$B$3:$B$26,0),MATCH(BK$1,'Team forecast'!$R$2:$BH$2,0))*IF($X480&gt;0,25000,0)</f>
        <v>0</v>
      </c>
      <c r="BL480" s="5">
        <f>INDEX('Team forecast'!$R$3:$BH$26,MATCH($B480,'Team forecast'!$B$3:$B$26,0),MATCH(BL$1,'Team forecast'!$R$2:$BH$2,0))*IF($X480&gt;0,5000,0)</f>
        <v>0</v>
      </c>
      <c r="BM480" s="5">
        <f>INDEX('Team forecast'!$R$3:$BH$26,MATCH($B480,'Team forecast'!$B$3:$B$26,0),MATCH(BM$1,'Team forecast'!$R$2:$BH$2,0))*IF($X480&gt;0,-15000,0)</f>
        <v>0</v>
      </c>
      <c r="BN480" s="5">
        <f t="shared" si="475"/>
        <v>0</v>
      </c>
      <c r="BO480" s="5">
        <f t="shared" si="476"/>
        <v>0</v>
      </c>
      <c r="BP480" s="5">
        <f t="shared" si="477"/>
        <v>0</v>
      </c>
      <c r="BQ480" s="5">
        <f t="shared" si="478"/>
        <v>0</v>
      </c>
      <c r="BR480" s="5">
        <f t="shared" si="479"/>
        <v>0</v>
      </c>
      <c r="BS480" s="5">
        <f t="shared" si="480"/>
        <v>0</v>
      </c>
      <c r="BT480" s="5">
        <f t="shared" si="481"/>
        <v>0</v>
      </c>
      <c r="BU480" s="5">
        <f t="shared" si="482"/>
        <v>0</v>
      </c>
      <c r="BV480" s="5">
        <f t="shared" si="483"/>
        <v>0</v>
      </c>
      <c r="BW480" s="5">
        <f t="shared" si="484"/>
        <v>0</v>
      </c>
      <c r="BX480" s="5">
        <f t="shared" si="485"/>
        <v>-5000</v>
      </c>
      <c r="BY480" s="5">
        <f t="shared" si="486"/>
        <v>-15000</v>
      </c>
      <c r="BZ480" s="5">
        <f>MAX(INDEX('Team forecast'!$R$3:$BH$26,MATCH($B480,'Team forecast'!$B$3:$B$26,0),MATCH(BZ$1,'Team forecast'!$R$2:$BH$2,0))*($BX480)-(1-INDEX('Team forecast'!$R$3:$BH$26,MATCH($B480,'Team forecast'!$B$3:$B$26,0),MATCH(BZ$1,'Team forecast'!$R$2:$BH$2,0)))*(BY480+CH480)*0.01,-5000)</f>
        <v>-5000</v>
      </c>
      <c r="CA480" s="5">
        <f>MAX(INDEX('Team forecast'!$R$3:$BH$26,MATCH($B480,'Team forecast'!$B$3:$B$26,0),MATCH(CA$1,'Team forecast'!$R$2:$BH$2,0))*$BX480-(1-INDEX('Team forecast'!$R$3:$BH$26,MATCH($B480,'Team forecast'!$B$3:$B$26,0),MATCH(CA$1,'Team forecast'!$R$2:$BH$2,0)))*(BY480+BX480+CH480)*0.01,-5000)</f>
        <v>-5000</v>
      </c>
      <c r="CB480" s="5">
        <f>MAX(INDEX('Team forecast'!$R$3:$BH$26,MATCH($B480,'Team forecast'!$B$3:$B$26,0),MATCH(CB$1,'Team forecast'!$R$2:$BH$2,0))*$BX480-(1-INDEX('Team forecast'!$R$3:$BH$26,MATCH($B480,'Team forecast'!$B$3:$B$26,0),MATCH(CB$1,'Team forecast'!$R$2:$BH$2,0)))*(BY480+BX480*2+CH480)*0.01,0)</f>
        <v>0</v>
      </c>
      <c r="CC480" s="5">
        <v>0</v>
      </c>
      <c r="CD480" s="5">
        <f>+AK480+BD480*Cockpit!$C$3+BW480*Cockpit!$C$3^2+BZ480*Cockpit!$C$3^3+CA480*Cockpit!$C$3^4+CB480*Cockpit!$C$3^5+CC480*Cockpit!$C$3^6</f>
        <v>-10802.469135802468</v>
      </c>
      <c r="CE480" s="5"/>
      <c r="CF480" s="5"/>
      <c r="CG480" s="5">
        <v>0</v>
      </c>
      <c r="CH480" s="5">
        <f t="shared" si="487"/>
        <v>2995000</v>
      </c>
      <c r="CI480" s="5">
        <f t="shared" si="488"/>
        <v>2995000</v>
      </c>
      <c r="CJ480" s="1">
        <f t="shared" si="489"/>
        <v>-4.0000000000000001E-3</v>
      </c>
      <c r="CK480" s="5">
        <f>RANK(CD480,$CD$2:$CD$622)+COUNTIF($CD$2:$CD480,$CD480)-1</f>
        <v>571</v>
      </c>
      <c r="CL480" s="5">
        <f>RANK(CJ480,$CJ$2:$CJ$622)+COUNTIF($CJ$2:$CJ480,$CJ480)-1</f>
        <v>551</v>
      </c>
    </row>
    <row r="481" spans="1:90" x14ac:dyDescent="0.3">
      <c r="A481" t="str">
        <f>Players!P482</f>
        <v>Valentino  Lazaro</v>
      </c>
      <c r="B481" t="str">
        <f>Players!G482</f>
        <v>Austria</v>
      </c>
      <c r="C481" t="str">
        <f>Players!AB482</f>
        <v>Midfield</v>
      </c>
      <c r="D481" s="1"/>
      <c r="F481" t="str">
        <f>IFERROR(INDEX(Lookup!B:B,MATCH(INDEX(Players!C:C,MATCH(E481,Players!A:A,0)),Lookup!D:D,0)),"")</f>
        <v/>
      </c>
      <c r="G481">
        <f>IF(Players!AC482=0,10000000,Players!AC482)</f>
        <v>1995000</v>
      </c>
      <c r="H481" s="16">
        <f>INDEX('Team forecast'!$B$2:$AO$26,MATCH('Master data'!$B481,'Team forecast'!$B$2:$B$26,0),MATCH('Master data'!H$1,'Team forecast'!$B$2:$AO$2,0))</f>
        <v>0.87092212684430403</v>
      </c>
      <c r="I481" s="16">
        <f>INDEX('Team forecast'!$B$2:$AO$26,MATCH('Master data'!$B481,'Team forecast'!$B$2:$B$26,0),MATCH('Master data'!I$1,'Team forecast'!$B$2:$AO$2,0))</f>
        <v>1.9317940875295669</v>
      </c>
      <c r="J481" s="16">
        <f>INDEX('Team forecast'!$B$2:$AO$26,MATCH('Master data'!$B481,'Team forecast'!$B$2:$B$26,0),MATCH('Master data'!J$1,'Team forecast'!$B$2:$AO$2,0))</f>
        <v>0.144888023369036</v>
      </c>
      <c r="K481" s="16">
        <f>INDEX('Team forecast'!$B$2:$AO$26,MATCH('Master data'!$B481,'Team forecast'!$B$2:$B$26,0),MATCH('Master data'!K$1,'Team forecast'!$B$2:$AO$2,0))</f>
        <v>2.830496912243988</v>
      </c>
      <c r="L481" s="16">
        <f>INDEX('Team forecast'!$B$2:$AO$26,MATCH('Master data'!$B481,'Team forecast'!$B$2:$B$26,0),MATCH('Master data'!L$1,'Team forecast'!$B$2:$AO$2,0))</f>
        <v>4.8733896299041355</v>
      </c>
      <c r="M481">
        <f>IF(Players!BC482=1,95,0)</f>
        <v>0</v>
      </c>
      <c r="N481" s="2">
        <f>Players!BN482</f>
        <v>0</v>
      </c>
      <c r="O481" s="2">
        <f>Players!BO482</f>
        <v>0</v>
      </c>
      <c r="P481" s="2">
        <f>Players!BP482</f>
        <v>0</v>
      </c>
      <c r="Q481" s="2">
        <f>Players!BQ482</f>
        <v>0.22904684975767364</v>
      </c>
      <c r="R481" s="2">
        <f>Players!BR482</f>
        <v>0</v>
      </c>
      <c r="S481" s="2">
        <f t="shared" si="448"/>
        <v>0.87092212684430403</v>
      </c>
      <c r="T481" s="2">
        <f t="shared" si="449"/>
        <v>1.9317940875295669</v>
      </c>
      <c r="U481" s="16">
        <f>INDEX('Team forecast'!$B$2:$AO$26,MATCH('Master data'!$B481,'Team forecast'!$B$2:$B$26,0),MATCH('Master data'!U$1,'Team forecast'!$B$2:$AO$2,0))</f>
        <v>0.1569620253164557</v>
      </c>
      <c r="V481" s="16">
        <f>INDEX('Team forecast'!$B$2:$AO$26,MATCH('Master data'!$B481,'Team forecast'!$B$2:$B$26,0),MATCH('Master data'!V$1,'Team forecast'!$B$2:$AO$2,0))</f>
        <v>0.23544303797468349</v>
      </c>
      <c r="W481" s="16">
        <f>INDEX('Team forecast'!$B$2:$AO$26,MATCH('Master data'!$B481,'Team forecast'!$B$2:$B$26,0),MATCH('Master data'!W$1,'Team forecast'!$B$2:$AO$2,0))</f>
        <v>0.60759493670886078</v>
      </c>
      <c r="X481" s="5">
        <f t="shared" si="450"/>
        <v>-5000</v>
      </c>
      <c r="Y481" s="5">
        <f t="shared" si="451"/>
        <v>0</v>
      </c>
      <c r="Z481" s="5">
        <f t="shared" si="452"/>
        <v>0</v>
      </c>
      <c r="AA481" s="5">
        <f t="shared" si="453"/>
        <v>0</v>
      </c>
      <c r="AB481" s="5">
        <f t="shared" si="454"/>
        <v>0</v>
      </c>
      <c r="AC481" s="5">
        <f t="shared" si="455"/>
        <v>0</v>
      </c>
      <c r="AD481" s="5">
        <f t="shared" si="456"/>
        <v>0</v>
      </c>
      <c r="AE481" s="5">
        <f t="shared" si="457"/>
        <v>0</v>
      </c>
      <c r="AF481" s="5">
        <f t="shared" si="458"/>
        <v>0</v>
      </c>
      <c r="AG481" s="5">
        <f t="shared" si="459"/>
        <v>0</v>
      </c>
      <c r="AH481" s="5">
        <f t="shared" si="460"/>
        <v>0</v>
      </c>
      <c r="AI481" s="5">
        <f t="shared" si="461"/>
        <v>0</v>
      </c>
      <c r="AJ481" s="5">
        <f t="shared" si="462"/>
        <v>0</v>
      </c>
      <c r="AK481" s="5">
        <f>IFERROR(SUM(X481:AJ481),-5000)*((Cockpit!$C$3)^0)</f>
        <v>-5000</v>
      </c>
      <c r="AL481" s="16">
        <f>INDEX('Team forecast'!$B$2:$AO$26,MATCH('Master data'!$B481,'Team forecast'!$B$2:$B$26,0),MATCH('Master data'!AL$1,'Team forecast'!$B$2:$AO$2,0))</f>
        <v>1.1592369104845446</v>
      </c>
      <c r="AM481" s="16">
        <f>INDEX('Team forecast'!$B$2:$AO$26,MATCH('Master data'!$B481,'Team forecast'!$B$2:$B$26,0),MATCH('Master data'!AM$1,'Team forecast'!$B$2:$AO$2,0))</f>
        <v>1.2844000534385505</v>
      </c>
      <c r="AN481" s="16">
        <f>INDEX('Team forecast'!$B$2:$AO$26,MATCH('Master data'!$B481,'Team forecast'!$B$2:$B$26,0),MATCH('Master data'!AN$1,'Team forecast'!$B$2:$AO$2,0))</f>
        <v>0.27681660899653981</v>
      </c>
      <c r="AO481" s="16">
        <f>INDEX('Team forecast'!$B$2:$AO$26,MATCH('Master data'!$B481,'Team forecast'!$B$2:$B$26,0),MATCH('Master data'!AO$1,'Team forecast'!$B$2:$AO$2,0))</f>
        <v>3.7675199590747699</v>
      </c>
      <c r="AP481" s="16">
        <f>INDEX('Team forecast'!$B$2:$AO$26,MATCH('Master data'!$B481,'Team forecast'!$B$2:$B$26,0),MATCH('Master data'!AP$1,'Team forecast'!$B$2:$AO$2,0))</f>
        <v>3.240191043901798</v>
      </c>
      <c r="AQ481" s="5">
        <f t="shared" si="463"/>
        <v>-5000</v>
      </c>
      <c r="AR481" s="5">
        <f>INDEX('Team forecast'!$B$2:$AO$26,MATCH('Master data'!$B481,'Team forecast'!$B$2:$B$26,0),MATCH('Master data'!AR$1,'Team forecast'!$B$2:$AO$2,0))*IF(X481&gt;0,25000,0)</f>
        <v>0</v>
      </c>
      <c r="AS481" s="16">
        <f>INDEX('Team forecast'!$B$2:$AO$26,MATCH('Master data'!$B481,'Team forecast'!$B$2:$B$26,0),MATCH('Master data'!AS$1,'Team forecast'!$B$2:$AO$2,0))*IF(X481&gt;0,5000,0)</f>
        <v>0</v>
      </c>
      <c r="AT481" s="16">
        <f>INDEX('Team forecast'!$B$2:$AO$26,MATCH('Master data'!$B481,'Team forecast'!$B$2:$B$26,0),MATCH('Master data'!AT$1,'Team forecast'!$B$2:$AO$2,0))*IF(X481&gt;0,-15000,0)</f>
        <v>0</v>
      </c>
      <c r="AU481" s="5">
        <f t="shared" si="464"/>
        <v>0</v>
      </c>
      <c r="AV481" s="5">
        <f t="shared" si="465"/>
        <v>0</v>
      </c>
      <c r="AW481" s="5">
        <f t="shared" si="466"/>
        <v>0</v>
      </c>
      <c r="AX481" s="5">
        <f t="shared" si="467"/>
        <v>0</v>
      </c>
      <c r="AY481" s="5">
        <f t="shared" si="468"/>
        <v>0</v>
      </c>
      <c r="AZ481" s="5">
        <f t="shared" si="469"/>
        <v>0</v>
      </c>
      <c r="BA481" s="5">
        <f t="shared" si="470"/>
        <v>0</v>
      </c>
      <c r="BB481" s="5">
        <f t="shared" si="471"/>
        <v>0</v>
      </c>
      <c r="BC481" s="5">
        <f t="shared" si="472"/>
        <v>0</v>
      </c>
      <c r="BD481" s="5">
        <f t="shared" si="473"/>
        <v>-5000</v>
      </c>
      <c r="BE481" s="16">
        <f>INDEX('Team forecast'!$B$2:$AO$26,MATCH('Master data'!$B481,'Team forecast'!$B$2:$B$26,0),MATCH('Master data'!BE$1,'Team forecast'!$B$2:$AO$2,0))</f>
        <v>0</v>
      </c>
      <c r="BF481" s="16">
        <f>INDEX('Team forecast'!$B$2:$AO$26,MATCH('Master data'!$B481,'Team forecast'!$B$2:$B$26,0),MATCH('Master data'!BF$1,'Team forecast'!$B$2:$AO$2,0))</f>
        <v>0</v>
      </c>
      <c r="BG481" s="16">
        <f>INDEX('Team forecast'!$B$2:$AO$26,MATCH('Master data'!$B481,'Team forecast'!$B$2:$B$26,0),MATCH('Master data'!BG$1,'Team forecast'!$B$2:$AO$2,0))</f>
        <v>0</v>
      </c>
      <c r="BH481" s="16">
        <f>INDEX('Team forecast'!$B$2:$AO$26,MATCH('Master data'!$B481,'Team forecast'!$B$2:$B$26,0),MATCH('Master data'!BH$1,'Team forecast'!$B$2:$AO$2,0))</f>
        <v>0</v>
      </c>
      <c r="BI481" s="16">
        <f>INDEX('Team forecast'!$B$2:$AO$26,MATCH('Master data'!$B481,'Team forecast'!$B$2:$B$26,0),MATCH('Master data'!BI$1,'Team forecast'!$B$2:$AO$2,0))</f>
        <v>0</v>
      </c>
      <c r="BJ481" s="5">
        <f t="shared" si="474"/>
        <v>-5000</v>
      </c>
      <c r="BK481" s="5">
        <f>INDEX('Team forecast'!$R$3:$BH$26,MATCH($B481,'Team forecast'!$B$3:$B$26,0),MATCH(BK$1,'Team forecast'!$R$2:$BH$2,0))*IF($X481&gt;0,25000,0)</f>
        <v>0</v>
      </c>
      <c r="BL481" s="5">
        <f>INDEX('Team forecast'!$R$3:$BH$26,MATCH($B481,'Team forecast'!$B$3:$B$26,0),MATCH(BL$1,'Team forecast'!$R$2:$BH$2,0))*IF($X481&gt;0,5000,0)</f>
        <v>0</v>
      </c>
      <c r="BM481" s="5">
        <f>INDEX('Team forecast'!$R$3:$BH$26,MATCH($B481,'Team forecast'!$B$3:$B$26,0),MATCH(BM$1,'Team forecast'!$R$2:$BH$2,0))*IF($X481&gt;0,-15000,0)</f>
        <v>0</v>
      </c>
      <c r="BN481" s="5">
        <f t="shared" si="475"/>
        <v>0</v>
      </c>
      <c r="BO481" s="5">
        <f t="shared" si="476"/>
        <v>0</v>
      </c>
      <c r="BP481" s="5">
        <f t="shared" si="477"/>
        <v>0</v>
      </c>
      <c r="BQ481" s="5">
        <f t="shared" si="478"/>
        <v>0</v>
      </c>
      <c r="BR481" s="5">
        <f t="shared" si="479"/>
        <v>0</v>
      </c>
      <c r="BS481" s="5">
        <f t="shared" si="480"/>
        <v>0</v>
      </c>
      <c r="BT481" s="5">
        <f t="shared" si="481"/>
        <v>0</v>
      </c>
      <c r="BU481" s="5">
        <f t="shared" si="482"/>
        <v>0</v>
      </c>
      <c r="BV481" s="5">
        <f t="shared" si="483"/>
        <v>0</v>
      </c>
      <c r="BW481" s="5">
        <f t="shared" si="484"/>
        <v>0</v>
      </c>
      <c r="BX481" s="5">
        <f t="shared" si="485"/>
        <v>-5000</v>
      </c>
      <c r="BY481" s="5">
        <f t="shared" si="486"/>
        <v>-15000</v>
      </c>
      <c r="BZ481" s="5">
        <f>MAX(INDEX('Team forecast'!$R$3:$BH$26,MATCH($B481,'Team forecast'!$B$3:$B$26,0),MATCH(BZ$1,'Team forecast'!$R$2:$BH$2,0))*($BX481)-(1-INDEX('Team forecast'!$R$3:$BH$26,MATCH($B481,'Team forecast'!$B$3:$B$26,0),MATCH(BZ$1,'Team forecast'!$R$2:$BH$2,0)))*(BY481+CH481)*0.01,-5000)</f>
        <v>-5000</v>
      </c>
      <c r="CA481" s="5">
        <f>MAX(INDEX('Team forecast'!$R$3:$BH$26,MATCH($B481,'Team forecast'!$B$3:$B$26,0),MATCH(CA$1,'Team forecast'!$R$2:$BH$2,0))*$BX481-(1-INDEX('Team forecast'!$R$3:$BH$26,MATCH($B481,'Team forecast'!$B$3:$B$26,0),MATCH(CA$1,'Team forecast'!$R$2:$BH$2,0)))*(BY481+BX481+CH481)*0.01,-5000)</f>
        <v>-5000</v>
      </c>
      <c r="CB481" s="5">
        <f>MAX(INDEX('Team forecast'!$R$3:$BH$26,MATCH($B481,'Team forecast'!$B$3:$B$26,0),MATCH(CB$1,'Team forecast'!$R$2:$BH$2,0))*$BX481-(1-INDEX('Team forecast'!$R$3:$BH$26,MATCH($B481,'Team forecast'!$B$3:$B$26,0),MATCH(CB$1,'Team forecast'!$R$2:$BH$2,0)))*(BY481+BX481*2+CH481)*0.01,0)</f>
        <v>0</v>
      </c>
      <c r="CC481" s="5">
        <v>0</v>
      </c>
      <c r="CD481" s="5">
        <f>+AK481+BD481*Cockpit!$C$3+BW481*Cockpit!$C$3^2+BZ481*Cockpit!$C$3^3+CA481*Cockpit!$C$3^4+CB481*Cockpit!$C$3^5+CC481*Cockpit!$C$3^6</f>
        <v>-10802.469135802468</v>
      </c>
      <c r="CE481" s="5"/>
      <c r="CF481" s="5"/>
      <c r="CG481" s="5">
        <v>0</v>
      </c>
      <c r="CH481" s="5">
        <f t="shared" si="487"/>
        <v>1995000</v>
      </c>
      <c r="CI481" s="5">
        <f t="shared" si="488"/>
        <v>1995000</v>
      </c>
      <c r="CJ481" s="1">
        <f t="shared" si="489"/>
        <v>-5.0000000000000001E-3</v>
      </c>
      <c r="CK481" s="5">
        <f>RANK(CD481,$CD$2:$CD$622)+COUNTIF($CD$2:$CD481,$CD481)-1</f>
        <v>572</v>
      </c>
      <c r="CL481" s="5">
        <f>RANK(CJ481,$CJ$2:$CJ$622)+COUNTIF($CJ$2:$CJ481,$CJ481)-1</f>
        <v>592</v>
      </c>
    </row>
    <row r="482" spans="1:90" x14ac:dyDescent="0.3">
      <c r="A482" t="str">
        <f>Players!P483</f>
        <v>Florian  Grillitsch</v>
      </c>
      <c r="B482" t="str">
        <f>Players!G483</f>
        <v>Austria</v>
      </c>
      <c r="C482" t="str">
        <f>Players!AB483</f>
        <v>Midfield</v>
      </c>
      <c r="D482" s="1"/>
      <c r="F482" t="str">
        <f>IFERROR(INDEX(Lookup!B:B,MATCH(INDEX(Players!C:C,MATCH(E482,Players!A:A,0)),Lookup!D:D,0)),"")</f>
        <v/>
      </c>
      <c r="G482">
        <f>IF(Players!AC483=0,10000000,Players!AC483)</f>
        <v>2995000</v>
      </c>
      <c r="H482" s="16">
        <f>INDEX('Team forecast'!$B$2:$AO$26,MATCH('Master data'!$B482,'Team forecast'!$B$2:$B$26,0),MATCH('Master data'!H$1,'Team forecast'!$B$2:$AO$2,0))</f>
        <v>0.87092212684430403</v>
      </c>
      <c r="I482" s="16">
        <f>INDEX('Team forecast'!$B$2:$AO$26,MATCH('Master data'!$B482,'Team forecast'!$B$2:$B$26,0),MATCH('Master data'!I$1,'Team forecast'!$B$2:$AO$2,0))</f>
        <v>1.9317940875295669</v>
      </c>
      <c r="J482" s="16">
        <f>INDEX('Team forecast'!$B$2:$AO$26,MATCH('Master data'!$B482,'Team forecast'!$B$2:$B$26,0),MATCH('Master data'!J$1,'Team forecast'!$B$2:$AO$2,0))</f>
        <v>0.144888023369036</v>
      </c>
      <c r="K482" s="16">
        <f>INDEX('Team forecast'!$B$2:$AO$26,MATCH('Master data'!$B482,'Team forecast'!$B$2:$B$26,0),MATCH('Master data'!K$1,'Team forecast'!$B$2:$AO$2,0))</f>
        <v>2.830496912243988</v>
      </c>
      <c r="L482" s="16">
        <f>INDEX('Team forecast'!$B$2:$AO$26,MATCH('Master data'!$B482,'Team forecast'!$B$2:$B$26,0),MATCH('Master data'!L$1,'Team forecast'!$B$2:$AO$2,0))</f>
        <v>4.8733896299041355</v>
      </c>
      <c r="M482">
        <f>IF(Players!BC483=1,95,0)</f>
        <v>0</v>
      </c>
      <c r="N482" s="2">
        <f>Players!BN483</f>
        <v>0</v>
      </c>
      <c r="O482" s="2">
        <f>Players!BO483</f>
        <v>0</v>
      </c>
      <c r="P482" s="2">
        <f>Players!BP483</f>
        <v>0</v>
      </c>
      <c r="Q482" s="2">
        <f>Players!BQ483</f>
        <v>9.5642933049946866E-2</v>
      </c>
      <c r="R482" s="2">
        <f>Players!BR483</f>
        <v>4.7821466524973433E-2</v>
      </c>
      <c r="S482" s="2">
        <f t="shared" si="448"/>
        <v>0.87092212684430403</v>
      </c>
      <c r="T482" s="2">
        <f t="shared" si="449"/>
        <v>1.9317940875295669</v>
      </c>
      <c r="U482" s="16">
        <f>INDEX('Team forecast'!$B$2:$AO$26,MATCH('Master data'!$B482,'Team forecast'!$B$2:$B$26,0),MATCH('Master data'!U$1,'Team forecast'!$B$2:$AO$2,0))</f>
        <v>0.1569620253164557</v>
      </c>
      <c r="V482" s="16">
        <f>INDEX('Team forecast'!$B$2:$AO$26,MATCH('Master data'!$B482,'Team forecast'!$B$2:$B$26,0),MATCH('Master data'!V$1,'Team forecast'!$B$2:$AO$2,0))</f>
        <v>0.23544303797468349</v>
      </c>
      <c r="W482" s="16">
        <f>INDEX('Team forecast'!$B$2:$AO$26,MATCH('Master data'!$B482,'Team forecast'!$B$2:$B$26,0),MATCH('Master data'!W$1,'Team forecast'!$B$2:$AO$2,0))</f>
        <v>0.60759493670886078</v>
      </c>
      <c r="X482" s="5">
        <f t="shared" si="450"/>
        <v>-5000</v>
      </c>
      <c r="Y482" s="5">
        <f t="shared" si="451"/>
        <v>0</v>
      </c>
      <c r="Z482" s="5">
        <f t="shared" si="452"/>
        <v>0</v>
      </c>
      <c r="AA482" s="5">
        <f t="shared" si="453"/>
        <v>0</v>
      </c>
      <c r="AB482" s="5">
        <f t="shared" si="454"/>
        <v>0</v>
      </c>
      <c r="AC482" s="5">
        <f t="shared" si="455"/>
        <v>0</v>
      </c>
      <c r="AD482" s="5">
        <f t="shared" si="456"/>
        <v>0</v>
      </c>
      <c r="AE482" s="5">
        <f t="shared" si="457"/>
        <v>0</v>
      </c>
      <c r="AF482" s="5">
        <f t="shared" si="458"/>
        <v>0</v>
      </c>
      <c r="AG482" s="5">
        <f t="shared" si="459"/>
        <v>0</v>
      </c>
      <c r="AH482" s="5">
        <f t="shared" si="460"/>
        <v>0</v>
      </c>
      <c r="AI482" s="5">
        <f t="shared" si="461"/>
        <v>0</v>
      </c>
      <c r="AJ482" s="5">
        <f t="shared" si="462"/>
        <v>0</v>
      </c>
      <c r="AK482" s="5">
        <f>IFERROR(SUM(X482:AJ482),-5000)*((Cockpit!$C$3)^0)</f>
        <v>-5000</v>
      </c>
      <c r="AL482" s="16">
        <f>INDEX('Team forecast'!$B$2:$AO$26,MATCH('Master data'!$B482,'Team forecast'!$B$2:$B$26,0),MATCH('Master data'!AL$1,'Team forecast'!$B$2:$AO$2,0))</f>
        <v>1.1592369104845446</v>
      </c>
      <c r="AM482" s="16">
        <f>INDEX('Team forecast'!$B$2:$AO$26,MATCH('Master data'!$B482,'Team forecast'!$B$2:$B$26,0),MATCH('Master data'!AM$1,'Team forecast'!$B$2:$AO$2,0))</f>
        <v>1.2844000534385505</v>
      </c>
      <c r="AN482" s="16">
        <f>INDEX('Team forecast'!$B$2:$AO$26,MATCH('Master data'!$B482,'Team forecast'!$B$2:$B$26,0),MATCH('Master data'!AN$1,'Team forecast'!$B$2:$AO$2,0))</f>
        <v>0.27681660899653981</v>
      </c>
      <c r="AO482" s="16">
        <f>INDEX('Team forecast'!$B$2:$AO$26,MATCH('Master data'!$B482,'Team forecast'!$B$2:$B$26,0),MATCH('Master data'!AO$1,'Team forecast'!$B$2:$AO$2,0))</f>
        <v>3.7675199590747699</v>
      </c>
      <c r="AP482" s="16">
        <f>INDEX('Team forecast'!$B$2:$AO$26,MATCH('Master data'!$B482,'Team forecast'!$B$2:$B$26,0),MATCH('Master data'!AP$1,'Team forecast'!$B$2:$AO$2,0))</f>
        <v>3.240191043901798</v>
      </c>
      <c r="AQ482" s="5">
        <f t="shared" si="463"/>
        <v>-5000</v>
      </c>
      <c r="AR482" s="5">
        <f>INDEX('Team forecast'!$B$2:$AO$26,MATCH('Master data'!$B482,'Team forecast'!$B$2:$B$26,0),MATCH('Master data'!AR$1,'Team forecast'!$B$2:$AO$2,0))*IF(X482&gt;0,25000,0)</f>
        <v>0</v>
      </c>
      <c r="AS482" s="16">
        <f>INDEX('Team forecast'!$B$2:$AO$26,MATCH('Master data'!$B482,'Team forecast'!$B$2:$B$26,0),MATCH('Master data'!AS$1,'Team forecast'!$B$2:$AO$2,0))*IF(X482&gt;0,5000,0)</f>
        <v>0</v>
      </c>
      <c r="AT482" s="16">
        <f>INDEX('Team forecast'!$B$2:$AO$26,MATCH('Master data'!$B482,'Team forecast'!$B$2:$B$26,0),MATCH('Master data'!AT$1,'Team forecast'!$B$2:$AO$2,0))*IF(X482&gt;0,-15000,0)</f>
        <v>0</v>
      </c>
      <c r="AU482" s="5">
        <f t="shared" si="464"/>
        <v>0</v>
      </c>
      <c r="AV482" s="5">
        <f t="shared" si="465"/>
        <v>0</v>
      </c>
      <c r="AW482" s="5">
        <f t="shared" si="466"/>
        <v>0</v>
      </c>
      <c r="AX482" s="5">
        <f t="shared" si="467"/>
        <v>0</v>
      </c>
      <c r="AY482" s="5">
        <f t="shared" si="468"/>
        <v>0</v>
      </c>
      <c r="AZ482" s="5">
        <f t="shared" si="469"/>
        <v>0</v>
      </c>
      <c r="BA482" s="5">
        <f t="shared" si="470"/>
        <v>0</v>
      </c>
      <c r="BB482" s="5">
        <f t="shared" si="471"/>
        <v>0</v>
      </c>
      <c r="BC482" s="5">
        <f t="shared" si="472"/>
        <v>0</v>
      </c>
      <c r="BD482" s="5">
        <f t="shared" si="473"/>
        <v>-5000</v>
      </c>
      <c r="BE482" s="16">
        <f>INDEX('Team forecast'!$B$2:$AO$26,MATCH('Master data'!$B482,'Team forecast'!$B$2:$B$26,0),MATCH('Master data'!BE$1,'Team forecast'!$B$2:$AO$2,0))</f>
        <v>0</v>
      </c>
      <c r="BF482" s="16">
        <f>INDEX('Team forecast'!$B$2:$AO$26,MATCH('Master data'!$B482,'Team forecast'!$B$2:$B$26,0),MATCH('Master data'!BF$1,'Team forecast'!$B$2:$AO$2,0))</f>
        <v>0</v>
      </c>
      <c r="BG482" s="16">
        <f>INDEX('Team forecast'!$B$2:$AO$26,MATCH('Master data'!$B482,'Team forecast'!$B$2:$B$26,0),MATCH('Master data'!BG$1,'Team forecast'!$B$2:$AO$2,0))</f>
        <v>0</v>
      </c>
      <c r="BH482" s="16">
        <f>INDEX('Team forecast'!$B$2:$AO$26,MATCH('Master data'!$B482,'Team forecast'!$B$2:$B$26,0),MATCH('Master data'!BH$1,'Team forecast'!$B$2:$AO$2,0))</f>
        <v>0</v>
      </c>
      <c r="BI482" s="16">
        <f>INDEX('Team forecast'!$B$2:$AO$26,MATCH('Master data'!$B482,'Team forecast'!$B$2:$B$26,0),MATCH('Master data'!BI$1,'Team forecast'!$B$2:$AO$2,0))</f>
        <v>0</v>
      </c>
      <c r="BJ482" s="5">
        <f t="shared" si="474"/>
        <v>-5000</v>
      </c>
      <c r="BK482" s="5">
        <f>INDEX('Team forecast'!$R$3:$BH$26,MATCH($B482,'Team forecast'!$B$3:$B$26,0),MATCH(BK$1,'Team forecast'!$R$2:$BH$2,0))*IF($X482&gt;0,25000,0)</f>
        <v>0</v>
      </c>
      <c r="BL482" s="5">
        <f>INDEX('Team forecast'!$R$3:$BH$26,MATCH($B482,'Team forecast'!$B$3:$B$26,0),MATCH(BL$1,'Team forecast'!$R$2:$BH$2,0))*IF($X482&gt;0,5000,0)</f>
        <v>0</v>
      </c>
      <c r="BM482" s="5">
        <f>INDEX('Team forecast'!$R$3:$BH$26,MATCH($B482,'Team forecast'!$B$3:$B$26,0),MATCH(BM$1,'Team forecast'!$R$2:$BH$2,0))*IF($X482&gt;0,-15000,0)</f>
        <v>0</v>
      </c>
      <c r="BN482" s="5">
        <f t="shared" si="475"/>
        <v>0</v>
      </c>
      <c r="BO482" s="5">
        <f t="shared" si="476"/>
        <v>0</v>
      </c>
      <c r="BP482" s="5">
        <f t="shared" si="477"/>
        <v>0</v>
      </c>
      <c r="BQ482" s="5">
        <f t="shared" si="478"/>
        <v>0</v>
      </c>
      <c r="BR482" s="5">
        <f t="shared" si="479"/>
        <v>0</v>
      </c>
      <c r="BS482" s="5">
        <f t="shared" si="480"/>
        <v>0</v>
      </c>
      <c r="BT482" s="5">
        <f t="shared" si="481"/>
        <v>0</v>
      </c>
      <c r="BU482" s="5">
        <f t="shared" si="482"/>
        <v>0</v>
      </c>
      <c r="BV482" s="5">
        <f t="shared" si="483"/>
        <v>0</v>
      </c>
      <c r="BW482" s="5">
        <f t="shared" si="484"/>
        <v>0</v>
      </c>
      <c r="BX482" s="5">
        <f t="shared" si="485"/>
        <v>-5000</v>
      </c>
      <c r="BY482" s="5">
        <f t="shared" si="486"/>
        <v>-15000</v>
      </c>
      <c r="BZ482" s="5">
        <f>MAX(INDEX('Team forecast'!$R$3:$BH$26,MATCH($B482,'Team forecast'!$B$3:$B$26,0),MATCH(BZ$1,'Team forecast'!$R$2:$BH$2,0))*($BX482)-(1-INDEX('Team forecast'!$R$3:$BH$26,MATCH($B482,'Team forecast'!$B$3:$B$26,0),MATCH(BZ$1,'Team forecast'!$R$2:$BH$2,0)))*(BY482+CH482)*0.01,-5000)</f>
        <v>-5000</v>
      </c>
      <c r="CA482" s="5">
        <f>MAX(INDEX('Team forecast'!$R$3:$BH$26,MATCH($B482,'Team forecast'!$B$3:$B$26,0),MATCH(CA$1,'Team forecast'!$R$2:$BH$2,0))*$BX482-(1-INDEX('Team forecast'!$R$3:$BH$26,MATCH($B482,'Team forecast'!$B$3:$B$26,0),MATCH(CA$1,'Team forecast'!$R$2:$BH$2,0)))*(BY482+BX482+CH482)*0.01,-5000)</f>
        <v>-5000</v>
      </c>
      <c r="CB482" s="5">
        <f>MAX(INDEX('Team forecast'!$R$3:$BH$26,MATCH($B482,'Team forecast'!$B$3:$B$26,0),MATCH(CB$1,'Team forecast'!$R$2:$BH$2,0))*$BX482-(1-INDEX('Team forecast'!$R$3:$BH$26,MATCH($B482,'Team forecast'!$B$3:$B$26,0),MATCH(CB$1,'Team forecast'!$R$2:$BH$2,0)))*(BY482+BX482*2+CH482)*0.01,0)</f>
        <v>0</v>
      </c>
      <c r="CC482" s="5">
        <v>0</v>
      </c>
      <c r="CD482" s="5">
        <f>+AK482+BD482*Cockpit!$C$3+BW482*Cockpit!$C$3^2+BZ482*Cockpit!$C$3^3+CA482*Cockpit!$C$3^4+CB482*Cockpit!$C$3^5+CC482*Cockpit!$C$3^6</f>
        <v>-10802.469135802468</v>
      </c>
      <c r="CE482" s="5"/>
      <c r="CF482" s="5"/>
      <c r="CG482" s="5">
        <v>0</v>
      </c>
      <c r="CH482" s="5">
        <f t="shared" si="487"/>
        <v>2995000</v>
      </c>
      <c r="CI482" s="5">
        <f t="shared" si="488"/>
        <v>2995000</v>
      </c>
      <c r="CJ482" s="1">
        <f t="shared" si="489"/>
        <v>-4.0000000000000001E-3</v>
      </c>
      <c r="CK482" s="5">
        <f>RANK(CD482,$CD$2:$CD$622)+COUNTIF($CD$2:$CD482,$CD482)-1</f>
        <v>573</v>
      </c>
      <c r="CL482" s="5">
        <f>RANK(CJ482,$CJ$2:$CJ$622)+COUNTIF($CJ$2:$CJ482,$CJ482)-1</f>
        <v>552</v>
      </c>
    </row>
    <row r="483" spans="1:90" x14ac:dyDescent="0.3">
      <c r="A483" t="str">
        <f>Players!P484</f>
        <v>Alessandro Schöpf</v>
      </c>
      <c r="B483" t="str">
        <f>Players!G484</f>
        <v>Austria</v>
      </c>
      <c r="C483" t="str">
        <f>Players!AB484</f>
        <v>Midfield</v>
      </c>
      <c r="D483" s="1"/>
      <c r="F483" t="str">
        <f>IFERROR(INDEX(Lookup!B:B,MATCH(INDEX(Players!C:C,MATCH(E483,Players!A:A,0)),Lookup!D:D,0)),"")</f>
        <v/>
      </c>
      <c r="G483">
        <f>IF(Players!AC484=0,10000000,Players!AC484)</f>
        <v>2495000</v>
      </c>
      <c r="H483" s="16">
        <f>INDEX('Team forecast'!$B$2:$AO$26,MATCH('Master data'!$B483,'Team forecast'!$B$2:$B$26,0),MATCH('Master data'!H$1,'Team forecast'!$B$2:$AO$2,0))</f>
        <v>0.87092212684430403</v>
      </c>
      <c r="I483" s="16">
        <f>INDEX('Team forecast'!$B$2:$AO$26,MATCH('Master data'!$B483,'Team forecast'!$B$2:$B$26,0),MATCH('Master data'!I$1,'Team forecast'!$B$2:$AO$2,0))</f>
        <v>1.9317940875295669</v>
      </c>
      <c r="J483" s="16">
        <f>INDEX('Team forecast'!$B$2:$AO$26,MATCH('Master data'!$B483,'Team forecast'!$B$2:$B$26,0),MATCH('Master data'!J$1,'Team forecast'!$B$2:$AO$2,0))</f>
        <v>0.144888023369036</v>
      </c>
      <c r="K483" s="16">
        <f>INDEX('Team forecast'!$B$2:$AO$26,MATCH('Master data'!$B483,'Team forecast'!$B$2:$B$26,0),MATCH('Master data'!K$1,'Team forecast'!$B$2:$AO$2,0))</f>
        <v>2.830496912243988</v>
      </c>
      <c r="L483" s="16">
        <f>INDEX('Team forecast'!$B$2:$AO$26,MATCH('Master data'!$B483,'Team forecast'!$B$2:$B$26,0),MATCH('Master data'!L$1,'Team forecast'!$B$2:$AO$2,0))</f>
        <v>4.8733896299041355</v>
      </c>
      <c r="M483">
        <f>IF(Players!BC484=1,95,0)</f>
        <v>0</v>
      </c>
      <c r="N483" s="2">
        <f>Players!BN484</f>
        <v>0</v>
      </c>
      <c r="O483" s="2">
        <f>Players!BO484</f>
        <v>0</v>
      </c>
      <c r="P483" s="2">
        <f>Players!BP484</f>
        <v>0</v>
      </c>
      <c r="Q483" s="2">
        <f>Players!BQ484</f>
        <v>9.5000000000000001E-2</v>
      </c>
      <c r="R483" s="2">
        <f>Players!BR484</f>
        <v>0</v>
      </c>
      <c r="S483" s="2">
        <f t="shared" si="448"/>
        <v>0.87092212684430403</v>
      </c>
      <c r="T483" s="2">
        <f t="shared" si="449"/>
        <v>1.9317940875295669</v>
      </c>
      <c r="U483" s="16">
        <f>INDEX('Team forecast'!$B$2:$AO$26,MATCH('Master data'!$B483,'Team forecast'!$B$2:$B$26,0),MATCH('Master data'!U$1,'Team forecast'!$B$2:$AO$2,0))</f>
        <v>0.1569620253164557</v>
      </c>
      <c r="V483" s="16">
        <f>INDEX('Team forecast'!$B$2:$AO$26,MATCH('Master data'!$B483,'Team forecast'!$B$2:$B$26,0),MATCH('Master data'!V$1,'Team forecast'!$B$2:$AO$2,0))</f>
        <v>0.23544303797468349</v>
      </c>
      <c r="W483" s="16">
        <f>INDEX('Team forecast'!$B$2:$AO$26,MATCH('Master data'!$B483,'Team forecast'!$B$2:$B$26,0),MATCH('Master data'!W$1,'Team forecast'!$B$2:$AO$2,0))</f>
        <v>0.60759493670886078</v>
      </c>
      <c r="X483" s="5">
        <f t="shared" si="450"/>
        <v>-5000</v>
      </c>
      <c r="Y483" s="5">
        <f t="shared" si="451"/>
        <v>0</v>
      </c>
      <c r="Z483" s="5">
        <f t="shared" si="452"/>
        <v>0</v>
      </c>
      <c r="AA483" s="5">
        <f t="shared" si="453"/>
        <v>0</v>
      </c>
      <c r="AB483" s="5">
        <f t="shared" si="454"/>
        <v>0</v>
      </c>
      <c r="AC483" s="5">
        <f t="shared" si="455"/>
        <v>0</v>
      </c>
      <c r="AD483" s="5">
        <f t="shared" si="456"/>
        <v>0</v>
      </c>
      <c r="AE483" s="5">
        <f t="shared" si="457"/>
        <v>0</v>
      </c>
      <c r="AF483" s="5">
        <f t="shared" si="458"/>
        <v>0</v>
      </c>
      <c r="AG483" s="5">
        <f t="shared" si="459"/>
        <v>0</v>
      </c>
      <c r="AH483" s="5">
        <f t="shared" si="460"/>
        <v>0</v>
      </c>
      <c r="AI483" s="5">
        <f t="shared" si="461"/>
        <v>0</v>
      </c>
      <c r="AJ483" s="5">
        <f t="shared" si="462"/>
        <v>0</v>
      </c>
      <c r="AK483" s="5">
        <f>IFERROR(SUM(X483:AJ483),-5000)*((Cockpit!$C$3)^0)</f>
        <v>-5000</v>
      </c>
      <c r="AL483" s="16">
        <f>INDEX('Team forecast'!$B$2:$AO$26,MATCH('Master data'!$B483,'Team forecast'!$B$2:$B$26,0),MATCH('Master data'!AL$1,'Team forecast'!$B$2:$AO$2,0))</f>
        <v>1.1592369104845446</v>
      </c>
      <c r="AM483" s="16">
        <f>INDEX('Team forecast'!$B$2:$AO$26,MATCH('Master data'!$B483,'Team forecast'!$B$2:$B$26,0),MATCH('Master data'!AM$1,'Team forecast'!$B$2:$AO$2,0))</f>
        <v>1.2844000534385505</v>
      </c>
      <c r="AN483" s="16">
        <f>INDEX('Team forecast'!$B$2:$AO$26,MATCH('Master data'!$B483,'Team forecast'!$B$2:$B$26,0),MATCH('Master data'!AN$1,'Team forecast'!$B$2:$AO$2,0))</f>
        <v>0.27681660899653981</v>
      </c>
      <c r="AO483" s="16">
        <f>INDEX('Team forecast'!$B$2:$AO$26,MATCH('Master data'!$B483,'Team forecast'!$B$2:$B$26,0),MATCH('Master data'!AO$1,'Team forecast'!$B$2:$AO$2,0))</f>
        <v>3.7675199590747699</v>
      </c>
      <c r="AP483" s="16">
        <f>INDEX('Team forecast'!$B$2:$AO$26,MATCH('Master data'!$B483,'Team forecast'!$B$2:$B$26,0),MATCH('Master data'!AP$1,'Team forecast'!$B$2:$AO$2,0))</f>
        <v>3.240191043901798</v>
      </c>
      <c r="AQ483" s="5">
        <f t="shared" si="463"/>
        <v>-5000</v>
      </c>
      <c r="AR483" s="5">
        <f>INDEX('Team forecast'!$B$2:$AO$26,MATCH('Master data'!$B483,'Team forecast'!$B$2:$B$26,0),MATCH('Master data'!AR$1,'Team forecast'!$B$2:$AO$2,0))*IF(X483&gt;0,25000,0)</f>
        <v>0</v>
      </c>
      <c r="AS483" s="16">
        <f>INDEX('Team forecast'!$B$2:$AO$26,MATCH('Master data'!$B483,'Team forecast'!$B$2:$B$26,0),MATCH('Master data'!AS$1,'Team forecast'!$B$2:$AO$2,0))*IF(X483&gt;0,5000,0)</f>
        <v>0</v>
      </c>
      <c r="AT483" s="16">
        <f>INDEX('Team forecast'!$B$2:$AO$26,MATCH('Master data'!$B483,'Team forecast'!$B$2:$B$26,0),MATCH('Master data'!AT$1,'Team forecast'!$B$2:$AO$2,0))*IF(X483&gt;0,-15000,0)</f>
        <v>0</v>
      </c>
      <c r="AU483" s="5">
        <f t="shared" si="464"/>
        <v>0</v>
      </c>
      <c r="AV483" s="5">
        <f t="shared" si="465"/>
        <v>0</v>
      </c>
      <c r="AW483" s="5">
        <f t="shared" si="466"/>
        <v>0</v>
      </c>
      <c r="AX483" s="5">
        <f t="shared" si="467"/>
        <v>0</v>
      </c>
      <c r="AY483" s="5">
        <f t="shared" si="468"/>
        <v>0</v>
      </c>
      <c r="AZ483" s="5">
        <f t="shared" si="469"/>
        <v>0</v>
      </c>
      <c r="BA483" s="5">
        <f t="shared" si="470"/>
        <v>0</v>
      </c>
      <c r="BB483" s="5">
        <f t="shared" si="471"/>
        <v>0</v>
      </c>
      <c r="BC483" s="5">
        <f t="shared" si="472"/>
        <v>0</v>
      </c>
      <c r="BD483" s="5">
        <f t="shared" si="473"/>
        <v>-5000</v>
      </c>
      <c r="BE483" s="16">
        <f>INDEX('Team forecast'!$B$2:$AO$26,MATCH('Master data'!$B483,'Team forecast'!$B$2:$B$26,0),MATCH('Master data'!BE$1,'Team forecast'!$B$2:$AO$2,0))</f>
        <v>0</v>
      </c>
      <c r="BF483" s="16">
        <f>INDEX('Team forecast'!$B$2:$AO$26,MATCH('Master data'!$B483,'Team forecast'!$B$2:$B$26,0),MATCH('Master data'!BF$1,'Team forecast'!$B$2:$AO$2,0))</f>
        <v>0</v>
      </c>
      <c r="BG483" s="16">
        <f>INDEX('Team forecast'!$B$2:$AO$26,MATCH('Master data'!$B483,'Team forecast'!$B$2:$B$26,0),MATCH('Master data'!BG$1,'Team forecast'!$B$2:$AO$2,0))</f>
        <v>0</v>
      </c>
      <c r="BH483" s="16">
        <f>INDEX('Team forecast'!$B$2:$AO$26,MATCH('Master data'!$B483,'Team forecast'!$B$2:$B$26,0),MATCH('Master data'!BH$1,'Team forecast'!$B$2:$AO$2,0))</f>
        <v>0</v>
      </c>
      <c r="BI483" s="16">
        <f>INDEX('Team forecast'!$B$2:$AO$26,MATCH('Master data'!$B483,'Team forecast'!$B$2:$B$26,0),MATCH('Master data'!BI$1,'Team forecast'!$B$2:$AO$2,0))</f>
        <v>0</v>
      </c>
      <c r="BJ483" s="5">
        <f t="shared" si="474"/>
        <v>-5000</v>
      </c>
      <c r="BK483" s="5">
        <f>INDEX('Team forecast'!$R$3:$BH$26,MATCH($B483,'Team forecast'!$B$3:$B$26,0),MATCH(BK$1,'Team forecast'!$R$2:$BH$2,0))*IF($X483&gt;0,25000,0)</f>
        <v>0</v>
      </c>
      <c r="BL483" s="5">
        <f>INDEX('Team forecast'!$R$3:$BH$26,MATCH($B483,'Team forecast'!$B$3:$B$26,0),MATCH(BL$1,'Team forecast'!$R$2:$BH$2,0))*IF($X483&gt;0,5000,0)</f>
        <v>0</v>
      </c>
      <c r="BM483" s="5">
        <f>INDEX('Team forecast'!$R$3:$BH$26,MATCH($B483,'Team forecast'!$B$3:$B$26,0),MATCH(BM$1,'Team forecast'!$R$2:$BH$2,0))*IF($X483&gt;0,-15000,0)</f>
        <v>0</v>
      </c>
      <c r="BN483" s="5">
        <f t="shared" si="475"/>
        <v>0</v>
      </c>
      <c r="BO483" s="5">
        <f t="shared" si="476"/>
        <v>0</v>
      </c>
      <c r="BP483" s="5">
        <f t="shared" si="477"/>
        <v>0</v>
      </c>
      <c r="BQ483" s="5">
        <f t="shared" si="478"/>
        <v>0</v>
      </c>
      <c r="BR483" s="5">
        <f t="shared" si="479"/>
        <v>0</v>
      </c>
      <c r="BS483" s="5">
        <f t="shared" si="480"/>
        <v>0</v>
      </c>
      <c r="BT483" s="5">
        <f t="shared" si="481"/>
        <v>0</v>
      </c>
      <c r="BU483" s="5">
        <f t="shared" si="482"/>
        <v>0</v>
      </c>
      <c r="BV483" s="5">
        <f t="shared" si="483"/>
        <v>0</v>
      </c>
      <c r="BW483" s="5">
        <f t="shared" si="484"/>
        <v>0</v>
      </c>
      <c r="BX483" s="5">
        <f t="shared" si="485"/>
        <v>-5000</v>
      </c>
      <c r="BY483" s="5">
        <f t="shared" si="486"/>
        <v>-15000</v>
      </c>
      <c r="BZ483" s="5">
        <f>MAX(INDEX('Team forecast'!$R$3:$BH$26,MATCH($B483,'Team forecast'!$B$3:$B$26,0),MATCH(BZ$1,'Team forecast'!$R$2:$BH$2,0))*($BX483)-(1-INDEX('Team forecast'!$R$3:$BH$26,MATCH($B483,'Team forecast'!$B$3:$B$26,0),MATCH(BZ$1,'Team forecast'!$R$2:$BH$2,0)))*(BY483+CH483)*0.01,-5000)</f>
        <v>-5000</v>
      </c>
      <c r="CA483" s="5">
        <f>MAX(INDEX('Team forecast'!$R$3:$BH$26,MATCH($B483,'Team forecast'!$B$3:$B$26,0),MATCH(CA$1,'Team forecast'!$R$2:$BH$2,0))*$BX483-(1-INDEX('Team forecast'!$R$3:$BH$26,MATCH($B483,'Team forecast'!$B$3:$B$26,0),MATCH(CA$1,'Team forecast'!$R$2:$BH$2,0)))*(BY483+BX483+CH483)*0.01,-5000)</f>
        <v>-5000</v>
      </c>
      <c r="CB483" s="5">
        <f>MAX(INDEX('Team forecast'!$R$3:$BH$26,MATCH($B483,'Team forecast'!$B$3:$B$26,0),MATCH(CB$1,'Team forecast'!$R$2:$BH$2,0))*$BX483-(1-INDEX('Team forecast'!$R$3:$BH$26,MATCH($B483,'Team forecast'!$B$3:$B$26,0),MATCH(CB$1,'Team forecast'!$R$2:$BH$2,0)))*(BY483+BX483*2+CH483)*0.01,0)</f>
        <v>0</v>
      </c>
      <c r="CC483" s="5">
        <v>0</v>
      </c>
      <c r="CD483" s="5">
        <f>+AK483+BD483*Cockpit!$C$3+BW483*Cockpit!$C$3^2+BZ483*Cockpit!$C$3^3+CA483*Cockpit!$C$3^4+CB483*Cockpit!$C$3^5+CC483*Cockpit!$C$3^6</f>
        <v>-10802.469135802468</v>
      </c>
      <c r="CE483" s="5"/>
      <c r="CF483" s="5"/>
      <c r="CG483" s="5">
        <v>0</v>
      </c>
      <c r="CH483" s="5">
        <f t="shared" si="487"/>
        <v>2495000</v>
      </c>
      <c r="CI483" s="5">
        <f t="shared" si="488"/>
        <v>2495000</v>
      </c>
      <c r="CJ483" s="1">
        <f t="shared" si="489"/>
        <v>-4.0000000000000001E-3</v>
      </c>
      <c r="CK483" s="5">
        <f>RANK(CD483,$CD$2:$CD$622)+COUNTIF($CD$2:$CD483,$CD483)-1</f>
        <v>574</v>
      </c>
      <c r="CL483" s="5">
        <f>RANK(CJ483,$CJ$2:$CJ$622)+COUNTIF($CJ$2:$CJ483,$CJ483)-1</f>
        <v>553</v>
      </c>
    </row>
    <row r="484" spans="1:90" x14ac:dyDescent="0.3">
      <c r="A484" t="str">
        <f>Players!P485</f>
        <v>Xaver Schlager</v>
      </c>
      <c r="B484" t="str">
        <f>Players!G485</f>
        <v>Austria</v>
      </c>
      <c r="C484" t="str">
        <f>Players!AB485</f>
        <v>Midfield</v>
      </c>
      <c r="D484" s="1"/>
      <c r="F484" t="str">
        <f>IFERROR(INDEX(Lookup!B:B,MATCH(INDEX(Players!C:C,MATCH(E484,Players!A:A,0)),Lookup!D:D,0)),"")</f>
        <v/>
      </c>
      <c r="G484">
        <f>IF(Players!AC485=0,10000000,Players!AC485)</f>
        <v>3054000</v>
      </c>
      <c r="H484" s="16">
        <f>INDEX('Team forecast'!$B$2:$AO$26,MATCH('Master data'!$B484,'Team forecast'!$B$2:$B$26,0),MATCH('Master data'!H$1,'Team forecast'!$B$2:$AO$2,0))</f>
        <v>0.87092212684430403</v>
      </c>
      <c r="I484" s="16">
        <f>INDEX('Team forecast'!$B$2:$AO$26,MATCH('Master data'!$B484,'Team forecast'!$B$2:$B$26,0),MATCH('Master data'!I$1,'Team forecast'!$B$2:$AO$2,0))</f>
        <v>1.9317940875295669</v>
      </c>
      <c r="J484" s="16">
        <f>INDEX('Team forecast'!$B$2:$AO$26,MATCH('Master data'!$B484,'Team forecast'!$B$2:$B$26,0),MATCH('Master data'!J$1,'Team forecast'!$B$2:$AO$2,0))</f>
        <v>0.144888023369036</v>
      </c>
      <c r="K484" s="16">
        <f>INDEX('Team forecast'!$B$2:$AO$26,MATCH('Master data'!$B484,'Team forecast'!$B$2:$B$26,0),MATCH('Master data'!K$1,'Team forecast'!$B$2:$AO$2,0))</f>
        <v>2.830496912243988</v>
      </c>
      <c r="L484" s="16">
        <f>INDEX('Team forecast'!$B$2:$AO$26,MATCH('Master data'!$B484,'Team forecast'!$B$2:$B$26,0),MATCH('Master data'!L$1,'Team forecast'!$B$2:$AO$2,0))</f>
        <v>4.8733896299041355</v>
      </c>
      <c r="M484">
        <f>IF(Players!BC485=1,95,0)</f>
        <v>95</v>
      </c>
      <c r="N484" s="2">
        <f>Players!BN485</f>
        <v>6.1289342855886032E-2</v>
      </c>
      <c r="O484" s="2">
        <f>Players!BO485</f>
        <v>0.10953441488087708</v>
      </c>
      <c r="P484" s="2">
        <f>Players!BP485</f>
        <v>1.6853012319456049E-2</v>
      </c>
      <c r="Q484" s="2">
        <f>Players!BQ485</f>
        <v>0.11958997722095671</v>
      </c>
      <c r="R484" s="2">
        <f>Players!BR485</f>
        <v>0</v>
      </c>
      <c r="S484" s="2">
        <f t="shared" si="448"/>
        <v>0.87092212684430403</v>
      </c>
      <c r="T484" s="2">
        <f t="shared" si="449"/>
        <v>1.9317940875295669</v>
      </c>
      <c r="U484" s="16">
        <f>INDEX('Team forecast'!$B$2:$AO$26,MATCH('Master data'!$B484,'Team forecast'!$B$2:$B$26,0),MATCH('Master data'!U$1,'Team forecast'!$B$2:$AO$2,0))</f>
        <v>0.1569620253164557</v>
      </c>
      <c r="V484" s="16">
        <f>INDEX('Team forecast'!$B$2:$AO$26,MATCH('Master data'!$B484,'Team forecast'!$B$2:$B$26,0),MATCH('Master data'!V$1,'Team forecast'!$B$2:$AO$2,0))</f>
        <v>0.23544303797468349</v>
      </c>
      <c r="W484" s="16">
        <f>INDEX('Team forecast'!$B$2:$AO$26,MATCH('Master data'!$B484,'Team forecast'!$B$2:$B$26,0),MATCH('Master data'!W$1,'Team forecast'!$B$2:$AO$2,0))</f>
        <v>0.60759493670886078</v>
      </c>
      <c r="X484" s="5">
        <f t="shared" si="450"/>
        <v>7000</v>
      </c>
      <c r="Y484" s="5">
        <f t="shared" si="451"/>
        <v>3924.0506329113923</v>
      </c>
      <c r="Z484" s="5">
        <f t="shared" si="452"/>
        <v>1177.2151898734176</v>
      </c>
      <c r="AA484" s="5">
        <f t="shared" si="453"/>
        <v>-9113.9240506329115</v>
      </c>
      <c r="AB484" s="5">
        <f t="shared" si="454"/>
        <v>6672.2806041172516</v>
      </c>
      <c r="AC484" s="5">
        <f t="shared" si="455"/>
        <v>4769.797278534993</v>
      </c>
      <c r="AD484" s="5">
        <f t="shared" si="456"/>
        <v>477.02399332230237</v>
      </c>
      <c r="AE484" s="5">
        <f t="shared" si="457"/>
        <v>0</v>
      </c>
      <c r="AF484" s="5">
        <f t="shared" si="458"/>
        <v>0</v>
      </c>
      <c r="AG484" s="5">
        <f t="shared" si="459"/>
        <v>-2391.7995444191342</v>
      </c>
      <c r="AH484" s="5">
        <f t="shared" si="460"/>
        <v>0</v>
      </c>
      <c r="AI484" s="5">
        <f t="shared" si="461"/>
        <v>8709.2212684430397</v>
      </c>
      <c r="AJ484" s="5">
        <f t="shared" si="462"/>
        <v>-15454.352700236535</v>
      </c>
      <c r="AK484" s="5">
        <f>IFERROR(SUM(X484:AJ484),-5000)*((Cockpit!$C$3)^0)</f>
        <v>5769.5126719138152</v>
      </c>
      <c r="AL484" s="16">
        <f>INDEX('Team forecast'!$B$2:$AO$26,MATCH('Master data'!$B484,'Team forecast'!$B$2:$B$26,0),MATCH('Master data'!AL$1,'Team forecast'!$B$2:$AO$2,0))</f>
        <v>1.1592369104845446</v>
      </c>
      <c r="AM484" s="16">
        <f>INDEX('Team forecast'!$B$2:$AO$26,MATCH('Master data'!$B484,'Team forecast'!$B$2:$B$26,0),MATCH('Master data'!AM$1,'Team forecast'!$B$2:$AO$2,0))</f>
        <v>1.2844000534385505</v>
      </c>
      <c r="AN484" s="16">
        <f>INDEX('Team forecast'!$B$2:$AO$26,MATCH('Master data'!$B484,'Team forecast'!$B$2:$B$26,0),MATCH('Master data'!AN$1,'Team forecast'!$B$2:$AO$2,0))</f>
        <v>0.27681660899653981</v>
      </c>
      <c r="AO484" s="16">
        <f>INDEX('Team forecast'!$B$2:$AO$26,MATCH('Master data'!$B484,'Team forecast'!$B$2:$B$26,0),MATCH('Master data'!AO$1,'Team forecast'!$B$2:$AO$2,0))</f>
        <v>3.7675199590747699</v>
      </c>
      <c r="AP484" s="16">
        <f>INDEX('Team forecast'!$B$2:$AO$26,MATCH('Master data'!$B484,'Team forecast'!$B$2:$B$26,0),MATCH('Master data'!AP$1,'Team forecast'!$B$2:$AO$2,0))</f>
        <v>3.240191043901798</v>
      </c>
      <c r="AQ484" s="5">
        <f t="shared" si="463"/>
        <v>7000</v>
      </c>
      <c r="AR484" s="5">
        <f>INDEX('Team forecast'!$B$2:$AO$26,MATCH('Master data'!$B484,'Team forecast'!$B$2:$B$26,0),MATCH('Master data'!AR$1,'Team forecast'!$B$2:$AO$2,0))*IF(X484&gt;0,25000,0)</f>
        <v>7843.1372549019607</v>
      </c>
      <c r="AS484" s="16">
        <f>INDEX('Team forecast'!$B$2:$AO$26,MATCH('Master data'!$B484,'Team forecast'!$B$2:$B$26,0),MATCH('Master data'!AS$1,'Team forecast'!$B$2:$AO$2,0))*IF(X484&gt;0,5000,0)</f>
        <v>1470.5882352941173</v>
      </c>
      <c r="AT484" s="16">
        <f>INDEX('Team forecast'!$B$2:$AO$26,MATCH('Master data'!$B484,'Team forecast'!$B$2:$B$26,0),MATCH('Master data'!AT$1,'Team forecast'!$B$2:$AO$2,0))*IF(X484&gt;0,-15000,0)</f>
        <v>-5882.3529411764694</v>
      </c>
      <c r="AU484" s="5">
        <f t="shared" si="464"/>
        <v>8881.1085572356642</v>
      </c>
      <c r="AV484" s="5">
        <f t="shared" si="465"/>
        <v>6348.8168349120142</v>
      </c>
      <c r="AW484" s="5">
        <f t="shared" si="466"/>
        <v>634.9406028408365</v>
      </c>
      <c r="AX484" s="5">
        <f t="shared" si="467"/>
        <v>0</v>
      </c>
      <c r="AY484" s="5">
        <f t="shared" si="468"/>
        <v>0</v>
      </c>
      <c r="AZ484" s="5">
        <f t="shared" si="469"/>
        <v>-2391.7995444191342</v>
      </c>
      <c r="BA484" s="5">
        <f t="shared" si="470"/>
        <v>0</v>
      </c>
      <c r="BB484" s="5">
        <f t="shared" si="471"/>
        <v>11592.369104845446</v>
      </c>
      <c r="BC484" s="5">
        <f t="shared" si="472"/>
        <v>-10275.200427508404</v>
      </c>
      <c r="BD484" s="5">
        <f t="shared" si="473"/>
        <v>25221.607676926033</v>
      </c>
      <c r="BE484" s="16">
        <f>INDEX('Team forecast'!$B$2:$AO$26,MATCH('Master data'!$B484,'Team forecast'!$B$2:$B$26,0),MATCH('Master data'!BE$1,'Team forecast'!$B$2:$AO$2,0))</f>
        <v>0</v>
      </c>
      <c r="BF484" s="16">
        <f>INDEX('Team forecast'!$B$2:$AO$26,MATCH('Master data'!$B484,'Team forecast'!$B$2:$B$26,0),MATCH('Master data'!BF$1,'Team forecast'!$B$2:$AO$2,0))</f>
        <v>0</v>
      </c>
      <c r="BG484" s="16">
        <f>INDEX('Team forecast'!$B$2:$AO$26,MATCH('Master data'!$B484,'Team forecast'!$B$2:$B$26,0),MATCH('Master data'!BG$1,'Team forecast'!$B$2:$AO$2,0))</f>
        <v>0</v>
      </c>
      <c r="BH484" s="16">
        <f>INDEX('Team forecast'!$B$2:$AO$26,MATCH('Master data'!$B484,'Team forecast'!$B$2:$B$26,0),MATCH('Master data'!BH$1,'Team forecast'!$B$2:$AO$2,0))</f>
        <v>0</v>
      </c>
      <c r="BI484" s="16">
        <f>INDEX('Team forecast'!$B$2:$AO$26,MATCH('Master data'!$B484,'Team forecast'!$B$2:$B$26,0),MATCH('Master data'!BI$1,'Team forecast'!$B$2:$AO$2,0))</f>
        <v>0</v>
      </c>
      <c r="BJ484" s="5">
        <f t="shared" si="474"/>
        <v>7000</v>
      </c>
      <c r="BK484" s="5">
        <f>INDEX('Team forecast'!$R$3:$BH$26,MATCH($B484,'Team forecast'!$B$3:$B$26,0),MATCH(BK$1,'Team forecast'!$R$2:$BH$2,0))*IF($X484&gt;0,25000,0)</f>
        <v>0</v>
      </c>
      <c r="BL484" s="5">
        <f>INDEX('Team forecast'!$R$3:$BH$26,MATCH($B484,'Team forecast'!$B$3:$B$26,0),MATCH(BL$1,'Team forecast'!$R$2:$BH$2,0))*IF($X484&gt;0,5000,0)</f>
        <v>0</v>
      </c>
      <c r="BM484" s="5">
        <f>INDEX('Team forecast'!$R$3:$BH$26,MATCH($B484,'Team forecast'!$B$3:$B$26,0),MATCH(BM$1,'Team forecast'!$R$2:$BH$2,0))*IF($X484&gt;0,-15000,0)</f>
        <v>0</v>
      </c>
      <c r="BN484" s="5">
        <f t="shared" si="475"/>
        <v>0</v>
      </c>
      <c r="BO484" s="5">
        <f t="shared" si="476"/>
        <v>0</v>
      </c>
      <c r="BP484" s="5">
        <f t="shared" si="477"/>
        <v>0</v>
      </c>
      <c r="BQ484" s="5">
        <f t="shared" si="478"/>
        <v>0</v>
      </c>
      <c r="BR484" s="5">
        <f t="shared" si="479"/>
        <v>0</v>
      </c>
      <c r="BS484" s="5">
        <f t="shared" si="480"/>
        <v>-2391.7995444191342</v>
      </c>
      <c r="BT484" s="5">
        <f t="shared" si="481"/>
        <v>0</v>
      </c>
      <c r="BU484" s="5">
        <f t="shared" si="482"/>
        <v>0</v>
      </c>
      <c r="BV484" s="5">
        <f t="shared" si="483"/>
        <v>0</v>
      </c>
      <c r="BW484" s="5">
        <f t="shared" si="484"/>
        <v>0</v>
      </c>
      <c r="BX484" s="5">
        <f t="shared" si="485"/>
        <v>15495.560174419923</v>
      </c>
      <c r="BY484" s="5">
        <f t="shared" si="486"/>
        <v>46486.680523259769</v>
      </c>
      <c r="BZ484" s="5">
        <f>MAX(INDEX('Team forecast'!$R$3:$BH$26,MATCH($B484,'Team forecast'!$B$3:$B$26,0),MATCH(BZ$1,'Team forecast'!$R$2:$BH$2,0))*($BX484)-(1-INDEX('Team forecast'!$R$3:$BH$26,MATCH($B484,'Team forecast'!$B$3:$B$26,0),MATCH(BZ$1,'Team forecast'!$R$2:$BH$2,0)))*(BY484+CH484)*0.01,-5000)</f>
        <v>2691.0947742257558</v>
      </c>
      <c r="CA484" s="5">
        <f>MAX(INDEX('Team forecast'!$R$3:$BH$26,MATCH($B484,'Team forecast'!$B$3:$B$26,0),MATCH(CA$1,'Team forecast'!$R$2:$BH$2,0))*$BX484-(1-INDEX('Team forecast'!$R$3:$BH$26,MATCH($B484,'Team forecast'!$B$3:$B$26,0),MATCH(CA$1,'Team forecast'!$R$2:$BH$2,0)))*(BY484+BX484+CH484)*0.01,-5000)</f>
        <v>-5000</v>
      </c>
      <c r="CB484" s="5">
        <f>MAX(INDEX('Team forecast'!$R$3:$BH$26,MATCH($B484,'Team forecast'!$B$3:$B$26,0),MATCH(CB$1,'Team forecast'!$R$2:$BH$2,0))*$BX484-(1-INDEX('Team forecast'!$R$3:$BH$26,MATCH($B484,'Team forecast'!$B$3:$B$26,0),MATCH(CB$1,'Team forecast'!$R$2:$BH$2,0)))*(BY484+BX484*2+CH484)*0.01,0)</f>
        <v>0</v>
      </c>
      <c r="CC484" s="5">
        <v>0</v>
      </c>
      <c r="CD484" s="5">
        <f>+AK484+BD484*Cockpit!$C$3+BW484*Cockpit!$C$3^2+BZ484*Cockpit!$C$3^3+CA484*Cockpit!$C$3^4+CB484*Cockpit!$C$3^5+CC484*Cockpit!$C$3^6</f>
        <v>22393.624883462253</v>
      </c>
      <c r="CE484" s="5"/>
      <c r="CF484" s="5"/>
      <c r="CG484" s="5">
        <v>0</v>
      </c>
      <c r="CH484" s="5">
        <f t="shared" si="487"/>
        <v>3054000</v>
      </c>
      <c r="CI484" s="5">
        <f t="shared" si="488"/>
        <v>3054000</v>
      </c>
      <c r="CJ484" s="1">
        <f t="shared" si="489"/>
        <v>7.0000000000000001E-3</v>
      </c>
      <c r="CK484" s="5">
        <f>RANK(CD484,$CD$2:$CD$622)+COUNTIF($CD$2:$CD484,$CD484)-1</f>
        <v>294</v>
      </c>
      <c r="CL484" s="5">
        <f>RANK(CJ484,$CJ$2:$CJ$622)+COUNTIF($CJ$2:$CJ484,$CJ484)-1</f>
        <v>308</v>
      </c>
    </row>
    <row r="485" spans="1:90" x14ac:dyDescent="0.3">
      <c r="A485" t="str">
        <f>Players!P486</f>
        <v>Julian Baumgartlinger</v>
      </c>
      <c r="B485" t="str">
        <f>Players!G486</f>
        <v>Austria</v>
      </c>
      <c r="C485" t="str">
        <f>Players!AB486</f>
        <v>Defense</v>
      </c>
      <c r="D485" s="1"/>
      <c r="F485" t="str">
        <f>IFERROR(INDEX(Lookup!B:B,MATCH(INDEX(Players!C:C,MATCH(E485,Players!A:A,0)),Lookup!D:D,0)),"")</f>
        <v/>
      </c>
      <c r="G485">
        <f>IF(Players!AC486=0,10000000,Players!AC486)</f>
        <v>2532000</v>
      </c>
      <c r="H485" s="16">
        <f>INDEX('Team forecast'!$B$2:$AO$26,MATCH('Master data'!$B485,'Team forecast'!$B$2:$B$26,0),MATCH('Master data'!H$1,'Team forecast'!$B$2:$AO$2,0))</f>
        <v>0.87092212684430403</v>
      </c>
      <c r="I485" s="16">
        <f>INDEX('Team forecast'!$B$2:$AO$26,MATCH('Master data'!$B485,'Team forecast'!$B$2:$B$26,0),MATCH('Master data'!I$1,'Team forecast'!$B$2:$AO$2,0))</f>
        <v>1.9317940875295669</v>
      </c>
      <c r="J485" s="16">
        <f>INDEX('Team forecast'!$B$2:$AO$26,MATCH('Master data'!$B485,'Team forecast'!$B$2:$B$26,0),MATCH('Master data'!J$1,'Team forecast'!$B$2:$AO$2,0))</f>
        <v>0.144888023369036</v>
      </c>
      <c r="K485" s="16">
        <f>INDEX('Team forecast'!$B$2:$AO$26,MATCH('Master data'!$B485,'Team forecast'!$B$2:$B$26,0),MATCH('Master data'!K$1,'Team forecast'!$B$2:$AO$2,0))</f>
        <v>2.830496912243988</v>
      </c>
      <c r="L485" s="16">
        <f>INDEX('Team forecast'!$B$2:$AO$26,MATCH('Master data'!$B485,'Team forecast'!$B$2:$B$26,0),MATCH('Master data'!L$1,'Team forecast'!$B$2:$AO$2,0))</f>
        <v>4.8733896299041355</v>
      </c>
      <c r="M485">
        <f>IF(Players!BC486=1,95,0)</f>
        <v>0</v>
      </c>
      <c r="N485" s="2">
        <f>Players!BN486</f>
        <v>0</v>
      </c>
      <c r="O485" s="2">
        <f>Players!BO486</f>
        <v>0</v>
      </c>
      <c r="P485" s="2">
        <f>Players!BP486</f>
        <v>0</v>
      </c>
      <c r="Q485" s="2">
        <f>Players!BQ486</f>
        <v>0.11197761194029851</v>
      </c>
      <c r="R485" s="2">
        <f>Players!BR486</f>
        <v>0</v>
      </c>
      <c r="S485" s="2">
        <f t="shared" si="448"/>
        <v>0.87092212684430403</v>
      </c>
      <c r="T485" s="2">
        <f t="shared" si="449"/>
        <v>1.9317940875295669</v>
      </c>
      <c r="U485" s="16">
        <f>INDEX('Team forecast'!$B$2:$AO$26,MATCH('Master data'!$B485,'Team forecast'!$B$2:$B$26,0),MATCH('Master data'!U$1,'Team forecast'!$B$2:$AO$2,0))</f>
        <v>0.1569620253164557</v>
      </c>
      <c r="V485" s="16">
        <f>INDEX('Team forecast'!$B$2:$AO$26,MATCH('Master data'!$B485,'Team forecast'!$B$2:$B$26,0),MATCH('Master data'!V$1,'Team forecast'!$B$2:$AO$2,0))</f>
        <v>0.23544303797468349</v>
      </c>
      <c r="W485" s="16">
        <f>INDEX('Team forecast'!$B$2:$AO$26,MATCH('Master data'!$B485,'Team forecast'!$B$2:$B$26,0),MATCH('Master data'!W$1,'Team forecast'!$B$2:$AO$2,0))</f>
        <v>0.60759493670886078</v>
      </c>
      <c r="X485" s="5">
        <f t="shared" si="450"/>
        <v>-5000</v>
      </c>
      <c r="Y485" s="5">
        <f t="shared" si="451"/>
        <v>0</v>
      </c>
      <c r="Z485" s="5">
        <f t="shared" si="452"/>
        <v>0</v>
      </c>
      <c r="AA485" s="5">
        <f t="shared" si="453"/>
        <v>0</v>
      </c>
      <c r="AB485" s="5">
        <f t="shared" si="454"/>
        <v>0</v>
      </c>
      <c r="AC485" s="5">
        <f t="shared" si="455"/>
        <v>0</v>
      </c>
      <c r="AD485" s="5">
        <f t="shared" si="456"/>
        <v>0</v>
      </c>
      <c r="AE485" s="5">
        <f t="shared" si="457"/>
        <v>7244.4011684518</v>
      </c>
      <c r="AF485" s="5">
        <f t="shared" si="458"/>
        <v>0</v>
      </c>
      <c r="AG485" s="5">
        <f t="shared" si="459"/>
        <v>0</v>
      </c>
      <c r="AH485" s="5">
        <f t="shared" si="460"/>
        <v>0</v>
      </c>
      <c r="AI485" s="5">
        <f t="shared" si="461"/>
        <v>0</v>
      </c>
      <c r="AJ485" s="5">
        <f t="shared" si="462"/>
        <v>0</v>
      </c>
      <c r="AK485" s="5">
        <f>IFERROR(SUM(X485:AJ485),-5000)*((Cockpit!$C$3)^0)</f>
        <v>2244.4011684518</v>
      </c>
      <c r="AL485" s="16">
        <f>INDEX('Team forecast'!$B$2:$AO$26,MATCH('Master data'!$B485,'Team forecast'!$B$2:$B$26,0),MATCH('Master data'!AL$1,'Team forecast'!$B$2:$AO$2,0))</f>
        <v>1.1592369104845446</v>
      </c>
      <c r="AM485" s="16">
        <f>INDEX('Team forecast'!$B$2:$AO$26,MATCH('Master data'!$B485,'Team forecast'!$B$2:$B$26,0),MATCH('Master data'!AM$1,'Team forecast'!$B$2:$AO$2,0))</f>
        <v>1.2844000534385505</v>
      </c>
      <c r="AN485" s="16">
        <f>INDEX('Team forecast'!$B$2:$AO$26,MATCH('Master data'!$B485,'Team forecast'!$B$2:$B$26,0),MATCH('Master data'!AN$1,'Team forecast'!$B$2:$AO$2,0))</f>
        <v>0.27681660899653981</v>
      </c>
      <c r="AO485" s="16">
        <f>INDEX('Team forecast'!$B$2:$AO$26,MATCH('Master data'!$B485,'Team forecast'!$B$2:$B$26,0),MATCH('Master data'!AO$1,'Team forecast'!$B$2:$AO$2,0))</f>
        <v>3.7675199590747699</v>
      </c>
      <c r="AP485" s="16">
        <f>INDEX('Team forecast'!$B$2:$AO$26,MATCH('Master data'!$B485,'Team forecast'!$B$2:$B$26,0),MATCH('Master data'!AP$1,'Team forecast'!$B$2:$AO$2,0))</f>
        <v>3.240191043901798</v>
      </c>
      <c r="AQ485" s="5">
        <f t="shared" si="463"/>
        <v>-5000</v>
      </c>
      <c r="AR485" s="5">
        <f>INDEX('Team forecast'!$B$2:$AO$26,MATCH('Master data'!$B485,'Team forecast'!$B$2:$B$26,0),MATCH('Master data'!AR$1,'Team forecast'!$B$2:$AO$2,0))*IF(X485&gt;0,25000,0)</f>
        <v>0</v>
      </c>
      <c r="AS485" s="16">
        <f>INDEX('Team forecast'!$B$2:$AO$26,MATCH('Master data'!$B485,'Team forecast'!$B$2:$B$26,0),MATCH('Master data'!AS$1,'Team forecast'!$B$2:$AO$2,0))*IF(X485&gt;0,5000,0)</f>
        <v>0</v>
      </c>
      <c r="AT485" s="16">
        <f>INDEX('Team forecast'!$B$2:$AO$26,MATCH('Master data'!$B485,'Team forecast'!$B$2:$B$26,0),MATCH('Master data'!AT$1,'Team forecast'!$B$2:$AO$2,0))*IF(X485&gt;0,-15000,0)</f>
        <v>0</v>
      </c>
      <c r="AU485" s="5">
        <f t="shared" si="464"/>
        <v>0</v>
      </c>
      <c r="AV485" s="5">
        <f t="shared" si="465"/>
        <v>0</v>
      </c>
      <c r="AW485" s="5">
        <f t="shared" si="466"/>
        <v>0</v>
      </c>
      <c r="AX485" s="5">
        <f t="shared" si="467"/>
        <v>13840.83044982699</v>
      </c>
      <c r="AY485" s="5">
        <f t="shared" si="468"/>
        <v>0</v>
      </c>
      <c r="AZ485" s="5">
        <f t="shared" si="469"/>
        <v>0</v>
      </c>
      <c r="BA485" s="5">
        <f t="shared" si="470"/>
        <v>0</v>
      </c>
      <c r="BB485" s="5">
        <f t="shared" si="471"/>
        <v>0</v>
      </c>
      <c r="BC485" s="5">
        <f t="shared" si="472"/>
        <v>0</v>
      </c>
      <c r="BD485" s="5">
        <f t="shared" si="473"/>
        <v>8840.8304498269899</v>
      </c>
      <c r="BE485" s="16">
        <f>INDEX('Team forecast'!$B$2:$AO$26,MATCH('Master data'!$B485,'Team forecast'!$B$2:$B$26,0),MATCH('Master data'!BE$1,'Team forecast'!$B$2:$AO$2,0))</f>
        <v>0</v>
      </c>
      <c r="BF485" s="16">
        <f>INDEX('Team forecast'!$B$2:$AO$26,MATCH('Master data'!$B485,'Team forecast'!$B$2:$B$26,0),MATCH('Master data'!BF$1,'Team forecast'!$B$2:$AO$2,0))</f>
        <v>0</v>
      </c>
      <c r="BG485" s="16">
        <f>INDEX('Team forecast'!$B$2:$AO$26,MATCH('Master data'!$B485,'Team forecast'!$B$2:$B$26,0),MATCH('Master data'!BG$1,'Team forecast'!$B$2:$AO$2,0))</f>
        <v>0</v>
      </c>
      <c r="BH485" s="16">
        <f>INDEX('Team forecast'!$B$2:$AO$26,MATCH('Master data'!$B485,'Team forecast'!$B$2:$B$26,0),MATCH('Master data'!BH$1,'Team forecast'!$B$2:$AO$2,0))</f>
        <v>0</v>
      </c>
      <c r="BI485" s="16">
        <f>INDEX('Team forecast'!$B$2:$AO$26,MATCH('Master data'!$B485,'Team forecast'!$B$2:$B$26,0),MATCH('Master data'!BI$1,'Team forecast'!$B$2:$AO$2,0))</f>
        <v>0</v>
      </c>
      <c r="BJ485" s="5">
        <f t="shared" si="474"/>
        <v>-5000</v>
      </c>
      <c r="BK485" s="5">
        <f>INDEX('Team forecast'!$R$3:$BH$26,MATCH($B485,'Team forecast'!$B$3:$B$26,0),MATCH(BK$1,'Team forecast'!$R$2:$BH$2,0))*IF($X485&gt;0,25000,0)</f>
        <v>0</v>
      </c>
      <c r="BL485" s="5">
        <f>INDEX('Team forecast'!$R$3:$BH$26,MATCH($B485,'Team forecast'!$B$3:$B$26,0),MATCH(BL$1,'Team forecast'!$R$2:$BH$2,0))*IF($X485&gt;0,5000,0)</f>
        <v>0</v>
      </c>
      <c r="BM485" s="5">
        <f>INDEX('Team forecast'!$R$3:$BH$26,MATCH($B485,'Team forecast'!$B$3:$B$26,0),MATCH(BM$1,'Team forecast'!$R$2:$BH$2,0))*IF($X485&gt;0,-15000,0)</f>
        <v>0</v>
      </c>
      <c r="BN485" s="5">
        <f t="shared" si="475"/>
        <v>0</v>
      </c>
      <c r="BO485" s="5">
        <f t="shared" si="476"/>
        <v>0</v>
      </c>
      <c r="BP485" s="5">
        <f t="shared" si="477"/>
        <v>0</v>
      </c>
      <c r="BQ485" s="5">
        <f t="shared" si="478"/>
        <v>0</v>
      </c>
      <c r="BR485" s="5">
        <f t="shared" si="479"/>
        <v>0</v>
      </c>
      <c r="BS485" s="5">
        <f t="shared" si="480"/>
        <v>0</v>
      </c>
      <c r="BT485" s="5">
        <f t="shared" si="481"/>
        <v>0</v>
      </c>
      <c r="BU485" s="5">
        <f t="shared" si="482"/>
        <v>0</v>
      </c>
      <c r="BV485" s="5">
        <f t="shared" si="483"/>
        <v>0</v>
      </c>
      <c r="BW485" s="5">
        <f t="shared" si="484"/>
        <v>0</v>
      </c>
      <c r="BX485" s="5">
        <f t="shared" si="485"/>
        <v>5542.6158091393954</v>
      </c>
      <c r="BY485" s="5">
        <f t="shared" si="486"/>
        <v>16627.847427418186</v>
      </c>
      <c r="BZ485" s="5">
        <f>MAX(INDEX('Team forecast'!$R$3:$BH$26,MATCH($B485,'Team forecast'!$B$3:$B$26,0),MATCH(BZ$1,'Team forecast'!$R$2:$BH$2,0))*($BX485)-(1-INDEX('Team forecast'!$R$3:$BH$26,MATCH($B485,'Team forecast'!$B$3:$B$26,0),MATCH(BZ$1,'Team forecast'!$R$2:$BH$2,0)))*(BY485+CH485)*0.01,-5000)</f>
        <v>-3001.5724718005722</v>
      </c>
      <c r="CA485" s="5">
        <f>MAX(INDEX('Team forecast'!$R$3:$BH$26,MATCH($B485,'Team forecast'!$B$3:$B$26,0),MATCH(CA$1,'Team forecast'!$R$2:$BH$2,0))*$BX485-(1-INDEX('Team forecast'!$R$3:$BH$26,MATCH($B485,'Team forecast'!$B$3:$B$26,0),MATCH(CA$1,'Team forecast'!$R$2:$BH$2,0)))*(BY485+BX485+CH485)*0.01,-5000)</f>
        <v>-5000</v>
      </c>
      <c r="CB485" s="5">
        <f>MAX(INDEX('Team forecast'!$R$3:$BH$26,MATCH($B485,'Team forecast'!$B$3:$B$26,0),MATCH(CB$1,'Team forecast'!$R$2:$BH$2,0))*$BX485-(1-INDEX('Team forecast'!$R$3:$BH$26,MATCH($B485,'Team forecast'!$B$3:$B$26,0),MATCH(CB$1,'Team forecast'!$R$2:$BH$2,0)))*(BY485+BX485*2+CH485)*0.01,0)</f>
        <v>0</v>
      </c>
      <c r="CC485" s="5">
        <v>0</v>
      </c>
      <c r="CD485" s="5">
        <f>+AK485+BD485*Cockpit!$C$3+BW485*Cockpit!$C$3^2+BZ485*Cockpit!$C$3^3+CA485*Cockpit!$C$3^4+CB485*Cockpit!$C$3^5+CC485*Cockpit!$C$3^6</f>
        <v>6261.2790075560433</v>
      </c>
      <c r="CE485" s="5"/>
      <c r="CF485" s="5"/>
      <c r="CG485" s="5">
        <v>0</v>
      </c>
      <c r="CH485" s="5">
        <f t="shared" si="487"/>
        <v>2532000</v>
      </c>
      <c r="CI485" s="5">
        <f t="shared" si="488"/>
        <v>2532000</v>
      </c>
      <c r="CJ485" s="1">
        <f t="shared" si="489"/>
        <v>2E-3</v>
      </c>
      <c r="CK485" s="5">
        <f>RANK(CD485,$CD$2:$CD$622)+COUNTIF($CD$2:$CD485,$CD485)-1</f>
        <v>366</v>
      </c>
      <c r="CL485" s="5">
        <f>RANK(CJ485,$CJ$2:$CJ$622)+COUNTIF($CJ$2:$CJ485,$CJ485)-1</f>
        <v>371</v>
      </c>
    </row>
    <row r="486" spans="1:90" x14ac:dyDescent="0.3">
      <c r="A486" t="str">
        <f>Players!P487</f>
        <v>Karim Onisiwo</v>
      </c>
      <c r="B486" t="str">
        <f>Players!G487</f>
        <v>Austria</v>
      </c>
      <c r="C486" t="str">
        <f>Players!AB487</f>
        <v>Striker</v>
      </c>
      <c r="D486" s="1"/>
      <c r="F486" t="str">
        <f>IFERROR(INDEX(Lookup!B:B,MATCH(INDEX(Players!C:C,MATCH(E486,Players!A:A,0)),Lookup!D:D,0)),"")</f>
        <v/>
      </c>
      <c r="G486">
        <f>IF(Players!AC487=0,10000000,Players!AC487)</f>
        <v>2495000</v>
      </c>
      <c r="H486" s="16">
        <f>INDEX('Team forecast'!$B$2:$AO$26,MATCH('Master data'!$B486,'Team forecast'!$B$2:$B$26,0),MATCH('Master data'!H$1,'Team forecast'!$B$2:$AO$2,0))</f>
        <v>0.87092212684430403</v>
      </c>
      <c r="I486" s="16">
        <f>INDEX('Team forecast'!$B$2:$AO$26,MATCH('Master data'!$B486,'Team forecast'!$B$2:$B$26,0),MATCH('Master data'!I$1,'Team forecast'!$B$2:$AO$2,0))</f>
        <v>1.9317940875295669</v>
      </c>
      <c r="J486" s="16">
        <f>INDEX('Team forecast'!$B$2:$AO$26,MATCH('Master data'!$B486,'Team forecast'!$B$2:$B$26,0),MATCH('Master data'!J$1,'Team forecast'!$B$2:$AO$2,0))</f>
        <v>0.144888023369036</v>
      </c>
      <c r="K486" s="16">
        <f>INDEX('Team forecast'!$B$2:$AO$26,MATCH('Master data'!$B486,'Team forecast'!$B$2:$B$26,0),MATCH('Master data'!K$1,'Team forecast'!$B$2:$AO$2,0))</f>
        <v>2.830496912243988</v>
      </c>
      <c r="L486" s="16">
        <f>INDEX('Team forecast'!$B$2:$AO$26,MATCH('Master data'!$B486,'Team forecast'!$B$2:$B$26,0),MATCH('Master data'!L$1,'Team forecast'!$B$2:$AO$2,0))</f>
        <v>4.8733896299041355</v>
      </c>
      <c r="M486">
        <f>IF(Players!BC487=1,95,0)</f>
        <v>0</v>
      </c>
      <c r="N486" s="2">
        <f>Players!BN487</f>
        <v>0</v>
      </c>
      <c r="O486" s="2">
        <f>Players!BO487</f>
        <v>0</v>
      </c>
      <c r="P486" s="2">
        <f>Players!BP487</f>
        <v>0</v>
      </c>
      <c r="Q486" s="2">
        <f>Players!BQ487</f>
        <v>0.57383342376559954</v>
      </c>
      <c r="R486" s="2">
        <f>Players!BR487</f>
        <v>0</v>
      </c>
      <c r="S486" s="2">
        <f t="shared" si="448"/>
        <v>0.87092212684430403</v>
      </c>
      <c r="T486" s="2">
        <f t="shared" si="449"/>
        <v>1.9317940875295669</v>
      </c>
      <c r="U486" s="16">
        <f>INDEX('Team forecast'!$B$2:$AO$26,MATCH('Master data'!$B486,'Team forecast'!$B$2:$B$26,0),MATCH('Master data'!U$1,'Team forecast'!$B$2:$AO$2,0))</f>
        <v>0.1569620253164557</v>
      </c>
      <c r="V486" s="16">
        <f>INDEX('Team forecast'!$B$2:$AO$26,MATCH('Master data'!$B486,'Team forecast'!$B$2:$B$26,0),MATCH('Master data'!V$1,'Team forecast'!$B$2:$AO$2,0))</f>
        <v>0.23544303797468349</v>
      </c>
      <c r="W486" s="16">
        <f>INDEX('Team forecast'!$B$2:$AO$26,MATCH('Master data'!$B486,'Team forecast'!$B$2:$B$26,0),MATCH('Master data'!W$1,'Team forecast'!$B$2:$AO$2,0))</f>
        <v>0.60759493670886078</v>
      </c>
      <c r="X486" s="5">
        <f t="shared" si="450"/>
        <v>-5000</v>
      </c>
      <c r="Y486" s="5">
        <f t="shared" si="451"/>
        <v>0</v>
      </c>
      <c r="Z486" s="5">
        <f t="shared" si="452"/>
        <v>0</v>
      </c>
      <c r="AA486" s="5">
        <f t="shared" si="453"/>
        <v>0</v>
      </c>
      <c r="AB486" s="5">
        <f t="shared" si="454"/>
        <v>0</v>
      </c>
      <c r="AC486" s="5">
        <f t="shared" si="455"/>
        <v>0</v>
      </c>
      <c r="AD486" s="5">
        <f t="shared" si="456"/>
        <v>0</v>
      </c>
      <c r="AE486" s="5">
        <f t="shared" si="457"/>
        <v>0</v>
      </c>
      <c r="AF486" s="5">
        <f t="shared" si="458"/>
        <v>0</v>
      </c>
      <c r="AG486" s="5">
        <f t="shared" si="459"/>
        <v>0</v>
      </c>
      <c r="AH486" s="5">
        <f t="shared" si="460"/>
        <v>0</v>
      </c>
      <c r="AI486" s="5">
        <f t="shared" si="461"/>
        <v>0</v>
      </c>
      <c r="AJ486" s="5">
        <f t="shared" si="462"/>
        <v>0</v>
      </c>
      <c r="AK486" s="5">
        <f>IFERROR(SUM(X486:AJ486),-5000)*((Cockpit!$C$3)^0)</f>
        <v>-5000</v>
      </c>
      <c r="AL486" s="16">
        <f>INDEX('Team forecast'!$B$2:$AO$26,MATCH('Master data'!$B486,'Team forecast'!$B$2:$B$26,0),MATCH('Master data'!AL$1,'Team forecast'!$B$2:$AO$2,0))</f>
        <v>1.1592369104845446</v>
      </c>
      <c r="AM486" s="16">
        <f>INDEX('Team forecast'!$B$2:$AO$26,MATCH('Master data'!$B486,'Team forecast'!$B$2:$B$26,0),MATCH('Master data'!AM$1,'Team forecast'!$B$2:$AO$2,0))</f>
        <v>1.2844000534385505</v>
      </c>
      <c r="AN486" s="16">
        <f>INDEX('Team forecast'!$B$2:$AO$26,MATCH('Master data'!$B486,'Team forecast'!$B$2:$B$26,0),MATCH('Master data'!AN$1,'Team forecast'!$B$2:$AO$2,0))</f>
        <v>0.27681660899653981</v>
      </c>
      <c r="AO486" s="16">
        <f>INDEX('Team forecast'!$B$2:$AO$26,MATCH('Master data'!$B486,'Team forecast'!$B$2:$B$26,0),MATCH('Master data'!AO$1,'Team forecast'!$B$2:$AO$2,0))</f>
        <v>3.7675199590747699</v>
      </c>
      <c r="AP486" s="16">
        <f>INDEX('Team forecast'!$B$2:$AO$26,MATCH('Master data'!$B486,'Team forecast'!$B$2:$B$26,0),MATCH('Master data'!AP$1,'Team forecast'!$B$2:$AO$2,0))</f>
        <v>3.240191043901798</v>
      </c>
      <c r="AQ486" s="5">
        <f t="shared" si="463"/>
        <v>-5000</v>
      </c>
      <c r="AR486" s="5">
        <f>INDEX('Team forecast'!$B$2:$AO$26,MATCH('Master data'!$B486,'Team forecast'!$B$2:$B$26,0),MATCH('Master data'!AR$1,'Team forecast'!$B$2:$AO$2,0))*IF(X486&gt;0,25000,0)</f>
        <v>0</v>
      </c>
      <c r="AS486" s="16">
        <f>INDEX('Team forecast'!$B$2:$AO$26,MATCH('Master data'!$B486,'Team forecast'!$B$2:$B$26,0),MATCH('Master data'!AS$1,'Team forecast'!$B$2:$AO$2,0))*IF(X486&gt;0,5000,0)</f>
        <v>0</v>
      </c>
      <c r="AT486" s="16">
        <f>INDEX('Team forecast'!$B$2:$AO$26,MATCH('Master data'!$B486,'Team forecast'!$B$2:$B$26,0),MATCH('Master data'!AT$1,'Team forecast'!$B$2:$AO$2,0))*IF(X486&gt;0,-15000,0)</f>
        <v>0</v>
      </c>
      <c r="AU486" s="5">
        <f t="shared" si="464"/>
        <v>0</v>
      </c>
      <c r="AV486" s="5">
        <f t="shared" si="465"/>
        <v>0</v>
      </c>
      <c r="AW486" s="5">
        <f t="shared" si="466"/>
        <v>0</v>
      </c>
      <c r="AX486" s="5">
        <f t="shared" si="467"/>
        <v>0</v>
      </c>
      <c r="AY486" s="5">
        <f t="shared" si="468"/>
        <v>0</v>
      </c>
      <c r="AZ486" s="5">
        <f t="shared" si="469"/>
        <v>0</v>
      </c>
      <c r="BA486" s="5">
        <f t="shared" si="470"/>
        <v>0</v>
      </c>
      <c r="BB486" s="5">
        <f t="shared" si="471"/>
        <v>0</v>
      </c>
      <c r="BC486" s="5">
        <f t="shared" si="472"/>
        <v>0</v>
      </c>
      <c r="BD486" s="5">
        <f t="shared" si="473"/>
        <v>-5000</v>
      </c>
      <c r="BE486" s="16">
        <f>INDEX('Team forecast'!$B$2:$AO$26,MATCH('Master data'!$B486,'Team forecast'!$B$2:$B$26,0),MATCH('Master data'!BE$1,'Team forecast'!$B$2:$AO$2,0))</f>
        <v>0</v>
      </c>
      <c r="BF486" s="16">
        <f>INDEX('Team forecast'!$B$2:$AO$26,MATCH('Master data'!$B486,'Team forecast'!$B$2:$B$26,0),MATCH('Master data'!BF$1,'Team forecast'!$B$2:$AO$2,0))</f>
        <v>0</v>
      </c>
      <c r="BG486" s="16">
        <f>INDEX('Team forecast'!$B$2:$AO$26,MATCH('Master data'!$B486,'Team forecast'!$B$2:$B$26,0),MATCH('Master data'!BG$1,'Team forecast'!$B$2:$AO$2,0))</f>
        <v>0</v>
      </c>
      <c r="BH486" s="16">
        <f>INDEX('Team forecast'!$B$2:$AO$26,MATCH('Master data'!$B486,'Team forecast'!$B$2:$B$26,0),MATCH('Master data'!BH$1,'Team forecast'!$B$2:$AO$2,0))</f>
        <v>0</v>
      </c>
      <c r="BI486" s="16">
        <f>INDEX('Team forecast'!$B$2:$AO$26,MATCH('Master data'!$B486,'Team forecast'!$B$2:$B$26,0),MATCH('Master data'!BI$1,'Team forecast'!$B$2:$AO$2,0))</f>
        <v>0</v>
      </c>
      <c r="BJ486" s="5">
        <f t="shared" si="474"/>
        <v>-5000</v>
      </c>
      <c r="BK486" s="5">
        <f>INDEX('Team forecast'!$R$3:$BH$26,MATCH($B486,'Team forecast'!$B$3:$B$26,0),MATCH(BK$1,'Team forecast'!$R$2:$BH$2,0))*IF($X486&gt;0,25000,0)</f>
        <v>0</v>
      </c>
      <c r="BL486" s="5">
        <f>INDEX('Team forecast'!$R$3:$BH$26,MATCH($B486,'Team forecast'!$B$3:$B$26,0),MATCH(BL$1,'Team forecast'!$R$2:$BH$2,0))*IF($X486&gt;0,5000,0)</f>
        <v>0</v>
      </c>
      <c r="BM486" s="5">
        <f>INDEX('Team forecast'!$R$3:$BH$26,MATCH($B486,'Team forecast'!$B$3:$B$26,0),MATCH(BM$1,'Team forecast'!$R$2:$BH$2,0))*IF($X486&gt;0,-15000,0)</f>
        <v>0</v>
      </c>
      <c r="BN486" s="5">
        <f t="shared" si="475"/>
        <v>0</v>
      </c>
      <c r="BO486" s="5">
        <f t="shared" si="476"/>
        <v>0</v>
      </c>
      <c r="BP486" s="5">
        <f t="shared" si="477"/>
        <v>0</v>
      </c>
      <c r="BQ486" s="5">
        <f t="shared" si="478"/>
        <v>0</v>
      </c>
      <c r="BR486" s="5">
        <f t="shared" si="479"/>
        <v>0</v>
      </c>
      <c r="BS486" s="5">
        <f t="shared" si="480"/>
        <v>0</v>
      </c>
      <c r="BT486" s="5">
        <f t="shared" si="481"/>
        <v>0</v>
      </c>
      <c r="BU486" s="5">
        <f t="shared" si="482"/>
        <v>0</v>
      </c>
      <c r="BV486" s="5">
        <f t="shared" si="483"/>
        <v>0</v>
      </c>
      <c r="BW486" s="5">
        <f t="shared" si="484"/>
        <v>0</v>
      </c>
      <c r="BX486" s="5">
        <f t="shared" si="485"/>
        <v>-5000</v>
      </c>
      <c r="BY486" s="5">
        <f t="shared" si="486"/>
        <v>-15000</v>
      </c>
      <c r="BZ486" s="5">
        <f>MAX(INDEX('Team forecast'!$R$3:$BH$26,MATCH($B486,'Team forecast'!$B$3:$B$26,0),MATCH(BZ$1,'Team forecast'!$R$2:$BH$2,0))*($BX486)-(1-INDEX('Team forecast'!$R$3:$BH$26,MATCH($B486,'Team forecast'!$B$3:$B$26,0),MATCH(BZ$1,'Team forecast'!$R$2:$BH$2,0)))*(BY486+CH486)*0.01,-5000)</f>
        <v>-5000</v>
      </c>
      <c r="CA486" s="5">
        <f>MAX(INDEX('Team forecast'!$R$3:$BH$26,MATCH($B486,'Team forecast'!$B$3:$B$26,0),MATCH(CA$1,'Team forecast'!$R$2:$BH$2,0))*$BX486-(1-INDEX('Team forecast'!$R$3:$BH$26,MATCH($B486,'Team forecast'!$B$3:$B$26,0),MATCH(CA$1,'Team forecast'!$R$2:$BH$2,0)))*(BY486+BX486+CH486)*0.01,-5000)</f>
        <v>-5000</v>
      </c>
      <c r="CB486" s="5">
        <f>MAX(INDEX('Team forecast'!$R$3:$BH$26,MATCH($B486,'Team forecast'!$B$3:$B$26,0),MATCH(CB$1,'Team forecast'!$R$2:$BH$2,0))*$BX486-(1-INDEX('Team forecast'!$R$3:$BH$26,MATCH($B486,'Team forecast'!$B$3:$B$26,0),MATCH(CB$1,'Team forecast'!$R$2:$BH$2,0)))*(BY486+BX486*2+CH486)*0.01,0)</f>
        <v>0</v>
      </c>
      <c r="CC486" s="5">
        <v>0</v>
      </c>
      <c r="CD486" s="5">
        <f>+AK486+BD486*Cockpit!$C$3+BW486*Cockpit!$C$3^2+BZ486*Cockpit!$C$3^3+CA486*Cockpit!$C$3^4+CB486*Cockpit!$C$3^5+CC486*Cockpit!$C$3^6</f>
        <v>-10802.469135802468</v>
      </c>
      <c r="CE486" s="5"/>
      <c r="CF486" s="5"/>
      <c r="CG486" s="5">
        <v>0</v>
      </c>
      <c r="CH486" s="5">
        <f t="shared" si="487"/>
        <v>2495000</v>
      </c>
      <c r="CI486" s="5">
        <f t="shared" si="488"/>
        <v>2495000</v>
      </c>
      <c r="CJ486" s="1">
        <f t="shared" si="489"/>
        <v>-4.0000000000000001E-3</v>
      </c>
      <c r="CK486" s="5">
        <f>RANK(CD486,$CD$2:$CD$622)+COUNTIF($CD$2:$CD486,$CD486)-1</f>
        <v>575</v>
      </c>
      <c r="CL486" s="5">
        <f>RANK(CJ486,$CJ$2:$CJ$622)+COUNTIF($CJ$2:$CJ486,$CJ486)-1</f>
        <v>554</v>
      </c>
    </row>
    <row r="487" spans="1:90" x14ac:dyDescent="0.3">
      <c r="A487" t="str">
        <f>Players!P488</f>
        <v>Milan Škriniar</v>
      </c>
      <c r="B487" t="str">
        <f>Players!G488</f>
        <v>Slovakia</v>
      </c>
      <c r="C487" t="str">
        <f>Players!AB488</f>
        <v>Defense</v>
      </c>
      <c r="D487" s="1"/>
      <c r="F487" t="str">
        <f>IFERROR(INDEX(Lookup!B:B,MATCH(INDEX(Players!C:C,MATCH(E487,Players!A:A,0)),Lookup!D:D,0)),"")</f>
        <v/>
      </c>
      <c r="G487">
        <f>IF(Players!AC488=0,10000000,Players!AC488)</f>
        <v>3257000</v>
      </c>
      <c r="H487" s="16">
        <f>INDEX('Team forecast'!$B$2:$AO$26,MATCH('Master data'!$B487,'Team forecast'!$B$2:$B$26,0),MATCH('Master data'!H$1,'Team forecast'!$B$2:$AO$2,0))</f>
        <v>0.80039446005056258</v>
      </c>
      <c r="I487" s="16">
        <f>INDEX('Team forecast'!$B$2:$AO$26,MATCH('Master data'!$B487,'Team forecast'!$B$2:$B$26,0),MATCH('Master data'!I$1,'Team forecast'!$B$2:$AO$2,0))</f>
        <v>1.3802129553035047</v>
      </c>
      <c r="J487" s="16">
        <f>INDEX('Team forecast'!$B$2:$AO$26,MATCH('Master data'!$B487,'Team forecast'!$B$2:$B$26,0),MATCH('Master data'!J$1,'Team forecast'!$B$2:$AO$2,0))</f>
        <v>0.2515249837767683</v>
      </c>
      <c r="K487" s="16">
        <f>INDEX('Team forecast'!$B$2:$AO$26,MATCH('Master data'!$B487,'Team forecast'!$B$2:$B$26,0),MATCH('Master data'!K$1,'Team forecast'!$B$2:$AO$2,0))</f>
        <v>2.627557570873059</v>
      </c>
      <c r="L487" s="16">
        <f>INDEX('Team forecast'!$B$2:$AO$26,MATCH('Master data'!$B487,'Team forecast'!$B$2:$B$26,0),MATCH('Master data'!L$1,'Team forecast'!$B$2:$AO$2,0))</f>
        <v>3.6849704739682085</v>
      </c>
      <c r="M487">
        <f>IF(Players!BC488=1,95,0)</f>
        <v>95</v>
      </c>
      <c r="N487" s="2">
        <f>Players!BN488</f>
        <v>5.3053719600355598E-2</v>
      </c>
      <c r="O487" s="2">
        <f>Players!BO488</f>
        <v>1.7587234210461572E-2</v>
      </c>
      <c r="P487" s="2">
        <f>Players!BP488</f>
        <v>3.2240282488627252E-2</v>
      </c>
      <c r="Q487" s="2">
        <f>Players!BQ488</f>
        <v>0.12619287513494062</v>
      </c>
      <c r="R487" s="2">
        <f>Players!BR488</f>
        <v>0</v>
      </c>
      <c r="S487" s="2">
        <f t="shared" si="448"/>
        <v>0.80039446005056258</v>
      </c>
      <c r="T487" s="2">
        <f t="shared" si="449"/>
        <v>1.3802129553035047</v>
      </c>
      <c r="U487" s="16">
        <f>INDEX('Team forecast'!$B$2:$AO$26,MATCH('Master data'!$B487,'Team forecast'!$B$2:$B$26,0),MATCH('Master data'!U$1,'Team forecast'!$B$2:$AO$2,0))</f>
        <v>0.19857235561323819</v>
      </c>
      <c r="V487" s="16">
        <f>INDEX('Team forecast'!$B$2:$AO$26,MATCH('Master data'!$B487,'Team forecast'!$B$2:$B$26,0),MATCH('Master data'!V$1,'Team forecast'!$B$2:$AO$2,0))</f>
        <v>0.2774172615184945</v>
      </c>
      <c r="W487" s="16">
        <f>INDEX('Team forecast'!$B$2:$AO$26,MATCH('Master data'!$B487,'Team forecast'!$B$2:$B$26,0),MATCH('Master data'!W$1,'Team forecast'!$B$2:$AO$2,0))</f>
        <v>0.52401038286826729</v>
      </c>
      <c r="X487" s="5">
        <f t="shared" si="450"/>
        <v>7000</v>
      </c>
      <c r="Y487" s="5">
        <f t="shared" si="451"/>
        <v>4964.3088903309545</v>
      </c>
      <c r="Z487" s="5">
        <f t="shared" si="452"/>
        <v>1387.0863075924724</v>
      </c>
      <c r="AA487" s="5">
        <f t="shared" si="453"/>
        <v>-7860.1557430240091</v>
      </c>
      <c r="AB487" s="5">
        <f t="shared" si="454"/>
        <v>6369.5854879800854</v>
      </c>
      <c r="AC487" s="5">
        <f t="shared" si="455"/>
        <v>703.83624148325862</v>
      </c>
      <c r="AD487" s="5">
        <f t="shared" si="456"/>
        <v>847.13198340078634</v>
      </c>
      <c r="AE487" s="5">
        <f t="shared" si="457"/>
        <v>12576.249188838416</v>
      </c>
      <c r="AF487" s="5">
        <f t="shared" si="458"/>
        <v>0</v>
      </c>
      <c r="AG487" s="5">
        <f t="shared" si="459"/>
        <v>-2523.8575026988124</v>
      </c>
      <c r="AH487" s="5">
        <f t="shared" si="460"/>
        <v>0</v>
      </c>
      <c r="AI487" s="5">
        <f t="shared" si="461"/>
        <v>8003.9446005056261</v>
      </c>
      <c r="AJ487" s="5">
        <f t="shared" si="462"/>
        <v>-11041.703642428038</v>
      </c>
      <c r="AK487" s="5">
        <f>IFERROR(SUM(X487:AJ487),-5000)*((Cockpit!$C$3)^0)</f>
        <v>20426.425811980742</v>
      </c>
      <c r="AL487" s="16">
        <f>INDEX('Team forecast'!$B$2:$AO$26,MATCH('Master data'!$B487,'Team forecast'!$B$2:$B$26,0),MATCH('Master data'!AL$1,'Team forecast'!$B$2:$AO$2,0))</f>
        <v>0.60056788388223015</v>
      </c>
      <c r="AM487" s="16">
        <f>INDEX('Team forecast'!$B$2:$AO$26,MATCH('Master data'!$B487,'Team forecast'!$B$2:$B$26,0),MATCH('Master data'!AM$1,'Team forecast'!$B$2:$AO$2,0))</f>
        <v>2.4503417481709131</v>
      </c>
      <c r="AN487" s="16">
        <f>INDEX('Team forecast'!$B$2:$AO$26,MATCH('Master data'!$B487,'Team forecast'!$B$2:$B$26,0),MATCH('Master data'!AN$1,'Team forecast'!$B$2:$AO$2,0))</f>
        <v>8.6264100862641011E-2</v>
      </c>
      <c r="AO487" s="16">
        <f>INDEX('Team forecast'!$B$2:$AO$26,MATCH('Master data'!$B487,'Team forecast'!$B$2:$B$26,0),MATCH('Master data'!AO$1,'Team forecast'!$B$2:$AO$2,0))</f>
        <v>1.9715612349669172</v>
      </c>
      <c r="AP487" s="16">
        <f>INDEX('Team forecast'!$B$2:$AO$26,MATCH('Master data'!$B487,'Team forecast'!$B$2:$B$26,0),MATCH('Master data'!AP$1,'Team forecast'!$B$2:$AO$2,0))</f>
        <v>6.5420607439204286</v>
      </c>
      <c r="AQ487" s="5">
        <f t="shared" si="463"/>
        <v>7000</v>
      </c>
      <c r="AR487" s="5">
        <f>INDEX('Team forecast'!$B$2:$AO$26,MATCH('Master data'!$B487,'Team forecast'!$B$2:$B$26,0),MATCH('Master data'!AR$1,'Team forecast'!$B$2:$AO$2,0))*IF(X487&gt;0,25000,0)</f>
        <v>1581.508515815085</v>
      </c>
      <c r="AS487" s="16">
        <f>INDEX('Team forecast'!$B$2:$AO$26,MATCH('Master data'!$B487,'Team forecast'!$B$2:$B$26,0),MATCH('Master data'!AS$1,'Team forecast'!$B$2:$AO$2,0))*IF(X487&gt;0,5000,0)</f>
        <v>729.92700729927003</v>
      </c>
      <c r="AT487" s="16">
        <f>INDEX('Team forecast'!$B$2:$AO$26,MATCH('Master data'!$B487,'Team forecast'!$B$2:$B$26,0),MATCH('Master data'!AT$1,'Team forecast'!$B$2:$AO$2,0))*IF(X487&gt;0,-15000,0)</f>
        <v>-11861.313868613139</v>
      </c>
      <c r="AU487" s="5">
        <f t="shared" si="464"/>
        <v>4779.3540168700138</v>
      </c>
      <c r="AV487" s="5">
        <f t="shared" si="465"/>
        <v>528.11640165590359</v>
      </c>
      <c r="AW487" s="5">
        <f t="shared" si="466"/>
        <v>635.63691158960216</v>
      </c>
      <c r="AX487" s="5">
        <f t="shared" si="467"/>
        <v>4313.2050431320504</v>
      </c>
      <c r="AY487" s="5">
        <f t="shared" si="468"/>
        <v>0</v>
      </c>
      <c r="AZ487" s="5">
        <f t="shared" si="469"/>
        <v>-2523.8575026988124</v>
      </c>
      <c r="BA487" s="5">
        <f t="shared" si="470"/>
        <v>0</v>
      </c>
      <c r="BB487" s="5">
        <f t="shared" si="471"/>
        <v>6005.6788388223013</v>
      </c>
      <c r="BC487" s="5">
        <f t="shared" si="472"/>
        <v>-19602.733985367304</v>
      </c>
      <c r="BD487" s="5">
        <f t="shared" si="473"/>
        <v>-8414.4786214950291</v>
      </c>
      <c r="BE487" s="16">
        <f>INDEX('Team forecast'!$B$2:$AO$26,MATCH('Master data'!$B487,'Team forecast'!$B$2:$B$26,0),MATCH('Master data'!BE$1,'Team forecast'!$B$2:$AO$2,0))</f>
        <v>0</v>
      </c>
      <c r="BF487" s="16">
        <f>INDEX('Team forecast'!$B$2:$AO$26,MATCH('Master data'!$B487,'Team forecast'!$B$2:$B$26,0),MATCH('Master data'!BF$1,'Team forecast'!$B$2:$AO$2,0))</f>
        <v>0</v>
      </c>
      <c r="BG487" s="16">
        <f>INDEX('Team forecast'!$B$2:$AO$26,MATCH('Master data'!$B487,'Team forecast'!$B$2:$B$26,0),MATCH('Master data'!BG$1,'Team forecast'!$B$2:$AO$2,0))</f>
        <v>0</v>
      </c>
      <c r="BH487" s="16">
        <f>INDEX('Team forecast'!$B$2:$AO$26,MATCH('Master data'!$B487,'Team forecast'!$B$2:$B$26,0),MATCH('Master data'!BH$1,'Team forecast'!$B$2:$AO$2,0))</f>
        <v>0</v>
      </c>
      <c r="BI487" s="16">
        <f>INDEX('Team forecast'!$B$2:$AO$26,MATCH('Master data'!$B487,'Team forecast'!$B$2:$B$26,0),MATCH('Master data'!BI$1,'Team forecast'!$B$2:$AO$2,0))</f>
        <v>0</v>
      </c>
      <c r="BJ487" s="5">
        <f t="shared" si="474"/>
        <v>7000</v>
      </c>
      <c r="BK487" s="5">
        <f>INDEX('Team forecast'!$R$3:$BH$26,MATCH($B487,'Team forecast'!$B$3:$B$26,0),MATCH(BK$1,'Team forecast'!$R$2:$BH$2,0))*IF($X487&gt;0,25000,0)</f>
        <v>0</v>
      </c>
      <c r="BL487" s="5">
        <f>INDEX('Team forecast'!$R$3:$BH$26,MATCH($B487,'Team forecast'!$B$3:$B$26,0),MATCH(BL$1,'Team forecast'!$R$2:$BH$2,0))*IF($X487&gt;0,5000,0)</f>
        <v>0</v>
      </c>
      <c r="BM487" s="5">
        <f>INDEX('Team forecast'!$R$3:$BH$26,MATCH($B487,'Team forecast'!$B$3:$B$26,0),MATCH(BM$1,'Team forecast'!$R$2:$BH$2,0))*IF($X487&gt;0,-15000,0)</f>
        <v>0</v>
      </c>
      <c r="BN487" s="5">
        <f t="shared" si="475"/>
        <v>0</v>
      </c>
      <c r="BO487" s="5">
        <f t="shared" si="476"/>
        <v>0</v>
      </c>
      <c r="BP487" s="5">
        <f t="shared" si="477"/>
        <v>0</v>
      </c>
      <c r="BQ487" s="5">
        <f t="shared" si="478"/>
        <v>0</v>
      </c>
      <c r="BR487" s="5">
        <f t="shared" si="479"/>
        <v>0</v>
      </c>
      <c r="BS487" s="5">
        <f t="shared" si="480"/>
        <v>-2523.8575026988124</v>
      </c>
      <c r="BT487" s="5">
        <f t="shared" si="481"/>
        <v>0</v>
      </c>
      <c r="BU487" s="5">
        <f t="shared" si="482"/>
        <v>0</v>
      </c>
      <c r="BV487" s="5">
        <f t="shared" si="483"/>
        <v>0</v>
      </c>
      <c r="BW487" s="5">
        <f t="shared" si="484"/>
        <v>0</v>
      </c>
      <c r="BX487" s="5">
        <f t="shared" si="485"/>
        <v>6005.9735952428564</v>
      </c>
      <c r="BY487" s="5">
        <f t="shared" si="486"/>
        <v>18017.920785728569</v>
      </c>
      <c r="BZ487" s="5">
        <f>MAX(INDEX('Team forecast'!$R$3:$BH$26,MATCH($B487,'Team forecast'!$B$3:$B$26,0),MATCH(BZ$1,'Team forecast'!$R$2:$BH$2,0))*($BX487)-(1-INDEX('Team forecast'!$R$3:$BH$26,MATCH($B487,'Team forecast'!$B$3:$B$26,0),MATCH(BZ$1,'Team forecast'!$R$2:$BH$2,0)))*(BY487+CH487)*0.01,-5000)</f>
        <v>-5000</v>
      </c>
      <c r="CA487" s="5">
        <f>MAX(INDEX('Team forecast'!$R$3:$BH$26,MATCH($B487,'Team forecast'!$B$3:$B$26,0),MATCH(CA$1,'Team forecast'!$R$2:$BH$2,0))*$BX487-(1-INDEX('Team forecast'!$R$3:$BH$26,MATCH($B487,'Team forecast'!$B$3:$B$26,0),MATCH(CA$1,'Team forecast'!$R$2:$BH$2,0)))*(BY487+BX487+CH487)*0.01,-5000)</f>
        <v>-5000</v>
      </c>
      <c r="CB487" s="5">
        <f>MAX(INDEX('Team forecast'!$R$3:$BH$26,MATCH($B487,'Team forecast'!$B$3:$B$26,0),MATCH(CB$1,'Team forecast'!$R$2:$BH$2,0))*$BX487-(1-INDEX('Team forecast'!$R$3:$BH$26,MATCH($B487,'Team forecast'!$B$3:$B$26,0),MATCH(CB$1,'Team forecast'!$R$2:$BH$2,0)))*(BY487+BX487*2+CH487)*0.01,0)</f>
        <v>0</v>
      </c>
      <c r="CC487" s="5">
        <v>0</v>
      </c>
      <c r="CD487" s="5">
        <f>+AK487+BD487*Cockpit!$C$3+BW487*Cockpit!$C$3^2+BZ487*Cockpit!$C$3^3+CA487*Cockpit!$C$3^4+CB487*Cockpit!$C$3^5+CC487*Cockpit!$C$3^6</f>
        <v>12347.637595181586</v>
      </c>
      <c r="CE487" s="5"/>
      <c r="CF487" s="5"/>
      <c r="CG487" s="5">
        <v>0</v>
      </c>
      <c r="CH487" s="5">
        <f t="shared" si="487"/>
        <v>3257000</v>
      </c>
      <c r="CI487" s="5">
        <f t="shared" si="488"/>
        <v>3257000</v>
      </c>
      <c r="CJ487" s="1">
        <f t="shared" si="489"/>
        <v>4.0000000000000001E-3</v>
      </c>
      <c r="CK487" s="5">
        <f>RANK(CD487,$CD$2:$CD$622)+COUNTIF($CD$2:$CD487,$CD487)-1</f>
        <v>334</v>
      </c>
      <c r="CL487" s="5">
        <f>RANK(CJ487,$CJ$2:$CJ$622)+COUNTIF($CJ$2:$CJ487,$CJ487)-1</f>
        <v>344</v>
      </c>
    </row>
    <row r="488" spans="1:90" x14ac:dyDescent="0.3">
      <c r="A488" t="str">
        <f>Players!P489</f>
        <v>Peter Pekarík</v>
      </c>
      <c r="B488" t="str">
        <f>Players!G489</f>
        <v>Slovakia</v>
      </c>
      <c r="C488" t="str">
        <f>Players!AB489</f>
        <v>Defense</v>
      </c>
      <c r="D488" s="1"/>
      <c r="F488" t="str">
        <f>IFERROR(INDEX(Lookup!B:B,MATCH(INDEX(Players!C:C,MATCH(E488,Players!A:A,0)),Lookup!D:D,0)),"")</f>
        <v/>
      </c>
      <c r="G488">
        <f>IF(Players!AC489=0,10000000,Players!AC489)</f>
        <v>2544000</v>
      </c>
      <c r="H488" s="16">
        <f>INDEX('Team forecast'!$B$2:$AO$26,MATCH('Master data'!$B488,'Team forecast'!$B$2:$B$26,0),MATCH('Master data'!H$1,'Team forecast'!$B$2:$AO$2,0))</f>
        <v>0.80039446005056258</v>
      </c>
      <c r="I488" s="16">
        <f>INDEX('Team forecast'!$B$2:$AO$26,MATCH('Master data'!$B488,'Team forecast'!$B$2:$B$26,0),MATCH('Master data'!I$1,'Team forecast'!$B$2:$AO$2,0))</f>
        <v>1.3802129553035047</v>
      </c>
      <c r="J488" s="16">
        <f>INDEX('Team forecast'!$B$2:$AO$26,MATCH('Master data'!$B488,'Team forecast'!$B$2:$B$26,0),MATCH('Master data'!J$1,'Team forecast'!$B$2:$AO$2,0))</f>
        <v>0.2515249837767683</v>
      </c>
      <c r="K488" s="16">
        <f>INDEX('Team forecast'!$B$2:$AO$26,MATCH('Master data'!$B488,'Team forecast'!$B$2:$B$26,0),MATCH('Master data'!K$1,'Team forecast'!$B$2:$AO$2,0))</f>
        <v>2.627557570873059</v>
      </c>
      <c r="L488" s="16">
        <f>INDEX('Team forecast'!$B$2:$AO$26,MATCH('Master data'!$B488,'Team forecast'!$B$2:$B$26,0),MATCH('Master data'!L$1,'Team forecast'!$B$2:$AO$2,0))</f>
        <v>3.6849704739682085</v>
      </c>
      <c r="M488">
        <f>IF(Players!BC489=1,95,0)</f>
        <v>95</v>
      </c>
      <c r="N488" s="2">
        <f>Players!BN489</f>
        <v>8.3714037737981195E-2</v>
      </c>
      <c r="O488" s="2">
        <f>Players!BO489</f>
        <v>6.3284341298111738E-2</v>
      </c>
      <c r="P488" s="2">
        <f>Players!BP489</f>
        <v>4.3945333056648592E-2</v>
      </c>
      <c r="Q488" s="2">
        <f>Players!BQ489</f>
        <v>0.10594467333725721</v>
      </c>
      <c r="R488" s="2">
        <f>Players!BR489</f>
        <v>0</v>
      </c>
      <c r="S488" s="2">
        <f t="shared" si="448"/>
        <v>0.80039446005056258</v>
      </c>
      <c r="T488" s="2">
        <f t="shared" si="449"/>
        <v>1.3802129553035047</v>
      </c>
      <c r="U488" s="16">
        <f>INDEX('Team forecast'!$B$2:$AO$26,MATCH('Master data'!$B488,'Team forecast'!$B$2:$B$26,0),MATCH('Master data'!U$1,'Team forecast'!$B$2:$AO$2,0))</f>
        <v>0.19857235561323819</v>
      </c>
      <c r="V488" s="16">
        <f>INDEX('Team forecast'!$B$2:$AO$26,MATCH('Master data'!$B488,'Team forecast'!$B$2:$B$26,0),MATCH('Master data'!V$1,'Team forecast'!$B$2:$AO$2,0))</f>
        <v>0.2774172615184945</v>
      </c>
      <c r="W488" s="16">
        <f>INDEX('Team forecast'!$B$2:$AO$26,MATCH('Master data'!$B488,'Team forecast'!$B$2:$B$26,0),MATCH('Master data'!W$1,'Team forecast'!$B$2:$AO$2,0))</f>
        <v>0.52401038286826729</v>
      </c>
      <c r="X488" s="5">
        <f t="shared" si="450"/>
        <v>7000</v>
      </c>
      <c r="Y488" s="5">
        <f t="shared" si="451"/>
        <v>4964.3088903309545</v>
      </c>
      <c r="Z488" s="5">
        <f t="shared" si="452"/>
        <v>1387.0863075924724</v>
      </c>
      <c r="AA488" s="5">
        <f t="shared" si="453"/>
        <v>-7860.1557430240091</v>
      </c>
      <c r="AB488" s="5">
        <f t="shared" si="454"/>
        <v>10050.637805091583</v>
      </c>
      <c r="AC488" s="5">
        <f t="shared" si="455"/>
        <v>2532.6218091478831</v>
      </c>
      <c r="AD488" s="5">
        <f t="shared" si="456"/>
        <v>1154.688925775351</v>
      </c>
      <c r="AE488" s="5">
        <f t="shared" si="457"/>
        <v>12576.249188838416</v>
      </c>
      <c r="AF488" s="5">
        <f t="shared" si="458"/>
        <v>0</v>
      </c>
      <c r="AG488" s="5">
        <f t="shared" si="459"/>
        <v>-2118.8934667451445</v>
      </c>
      <c r="AH488" s="5">
        <f t="shared" si="460"/>
        <v>0</v>
      </c>
      <c r="AI488" s="5">
        <f t="shared" si="461"/>
        <v>8003.9446005056261</v>
      </c>
      <c r="AJ488" s="5">
        <f t="shared" si="462"/>
        <v>-11041.703642428038</v>
      </c>
      <c r="AK488" s="5">
        <f>IFERROR(SUM(X488:AJ488),-5000)*((Cockpit!$C$3)^0)</f>
        <v>26648.784675085095</v>
      </c>
      <c r="AL488" s="16">
        <f>INDEX('Team forecast'!$B$2:$AO$26,MATCH('Master data'!$B488,'Team forecast'!$B$2:$B$26,0),MATCH('Master data'!AL$1,'Team forecast'!$B$2:$AO$2,0))</f>
        <v>0.60056788388223015</v>
      </c>
      <c r="AM488" s="16">
        <f>INDEX('Team forecast'!$B$2:$AO$26,MATCH('Master data'!$B488,'Team forecast'!$B$2:$B$26,0),MATCH('Master data'!AM$1,'Team forecast'!$B$2:$AO$2,0))</f>
        <v>2.4503417481709131</v>
      </c>
      <c r="AN488" s="16">
        <f>INDEX('Team forecast'!$B$2:$AO$26,MATCH('Master data'!$B488,'Team forecast'!$B$2:$B$26,0),MATCH('Master data'!AN$1,'Team forecast'!$B$2:$AO$2,0))</f>
        <v>8.6264100862641011E-2</v>
      </c>
      <c r="AO488" s="16">
        <f>INDEX('Team forecast'!$B$2:$AO$26,MATCH('Master data'!$B488,'Team forecast'!$B$2:$B$26,0),MATCH('Master data'!AO$1,'Team forecast'!$B$2:$AO$2,0))</f>
        <v>1.9715612349669172</v>
      </c>
      <c r="AP488" s="16">
        <f>INDEX('Team forecast'!$B$2:$AO$26,MATCH('Master data'!$B488,'Team forecast'!$B$2:$B$26,0),MATCH('Master data'!AP$1,'Team forecast'!$B$2:$AO$2,0))</f>
        <v>6.5420607439204286</v>
      </c>
      <c r="AQ488" s="5">
        <f t="shared" si="463"/>
        <v>7000</v>
      </c>
      <c r="AR488" s="5">
        <f>INDEX('Team forecast'!$B$2:$AO$26,MATCH('Master data'!$B488,'Team forecast'!$B$2:$B$26,0),MATCH('Master data'!AR$1,'Team forecast'!$B$2:$AO$2,0))*IF(X488&gt;0,25000,0)</f>
        <v>1581.508515815085</v>
      </c>
      <c r="AS488" s="16">
        <f>INDEX('Team forecast'!$B$2:$AO$26,MATCH('Master data'!$B488,'Team forecast'!$B$2:$B$26,0),MATCH('Master data'!AS$1,'Team forecast'!$B$2:$AO$2,0))*IF(X488&gt;0,5000,0)</f>
        <v>729.92700729927003</v>
      </c>
      <c r="AT488" s="16">
        <f>INDEX('Team forecast'!$B$2:$AO$26,MATCH('Master data'!$B488,'Team forecast'!$B$2:$B$26,0),MATCH('Master data'!AT$1,'Team forecast'!$B$2:$AO$2,0))*IF(X488&gt;0,-15000,0)</f>
        <v>-11861.313868613139</v>
      </c>
      <c r="AU488" s="5">
        <f t="shared" si="464"/>
        <v>7541.394374330479</v>
      </c>
      <c r="AV488" s="5">
        <f t="shared" si="465"/>
        <v>1900.3271468143896</v>
      </c>
      <c r="AW488" s="5">
        <f t="shared" si="466"/>
        <v>866.40915112198581</v>
      </c>
      <c r="AX488" s="5">
        <f t="shared" si="467"/>
        <v>4313.2050431320504</v>
      </c>
      <c r="AY488" s="5">
        <f t="shared" si="468"/>
        <v>0</v>
      </c>
      <c r="AZ488" s="5">
        <f t="shared" si="469"/>
        <v>-2118.8934667451445</v>
      </c>
      <c r="BA488" s="5">
        <f t="shared" si="470"/>
        <v>0</v>
      </c>
      <c r="BB488" s="5">
        <f t="shared" si="471"/>
        <v>6005.6788388223013</v>
      </c>
      <c r="BC488" s="5">
        <f t="shared" si="472"/>
        <v>-19602.733985367304</v>
      </c>
      <c r="BD488" s="5">
        <f t="shared" si="473"/>
        <v>-3644.4912433900281</v>
      </c>
      <c r="BE488" s="16">
        <f>INDEX('Team forecast'!$B$2:$AO$26,MATCH('Master data'!$B488,'Team forecast'!$B$2:$B$26,0),MATCH('Master data'!BE$1,'Team forecast'!$B$2:$AO$2,0))</f>
        <v>0</v>
      </c>
      <c r="BF488" s="16">
        <f>INDEX('Team forecast'!$B$2:$AO$26,MATCH('Master data'!$B488,'Team forecast'!$B$2:$B$26,0),MATCH('Master data'!BF$1,'Team forecast'!$B$2:$AO$2,0))</f>
        <v>0</v>
      </c>
      <c r="BG488" s="16">
        <f>INDEX('Team forecast'!$B$2:$AO$26,MATCH('Master data'!$B488,'Team forecast'!$B$2:$B$26,0),MATCH('Master data'!BG$1,'Team forecast'!$B$2:$AO$2,0))</f>
        <v>0</v>
      </c>
      <c r="BH488" s="16">
        <f>INDEX('Team forecast'!$B$2:$AO$26,MATCH('Master data'!$B488,'Team forecast'!$B$2:$B$26,0),MATCH('Master data'!BH$1,'Team forecast'!$B$2:$AO$2,0))</f>
        <v>0</v>
      </c>
      <c r="BI488" s="16">
        <f>INDEX('Team forecast'!$B$2:$AO$26,MATCH('Master data'!$B488,'Team forecast'!$B$2:$B$26,0),MATCH('Master data'!BI$1,'Team forecast'!$B$2:$AO$2,0))</f>
        <v>0</v>
      </c>
      <c r="BJ488" s="5">
        <f t="shared" si="474"/>
        <v>7000</v>
      </c>
      <c r="BK488" s="5">
        <f>INDEX('Team forecast'!$R$3:$BH$26,MATCH($B488,'Team forecast'!$B$3:$B$26,0),MATCH(BK$1,'Team forecast'!$R$2:$BH$2,0))*IF($X488&gt;0,25000,0)</f>
        <v>0</v>
      </c>
      <c r="BL488" s="5">
        <f>INDEX('Team forecast'!$R$3:$BH$26,MATCH($B488,'Team forecast'!$B$3:$B$26,0),MATCH(BL$1,'Team forecast'!$R$2:$BH$2,0))*IF($X488&gt;0,5000,0)</f>
        <v>0</v>
      </c>
      <c r="BM488" s="5">
        <f>INDEX('Team forecast'!$R$3:$BH$26,MATCH($B488,'Team forecast'!$B$3:$B$26,0),MATCH(BM$1,'Team forecast'!$R$2:$BH$2,0))*IF($X488&gt;0,-15000,0)</f>
        <v>0</v>
      </c>
      <c r="BN488" s="5">
        <f t="shared" si="475"/>
        <v>0</v>
      </c>
      <c r="BO488" s="5">
        <f t="shared" si="476"/>
        <v>0</v>
      </c>
      <c r="BP488" s="5">
        <f t="shared" si="477"/>
        <v>0</v>
      </c>
      <c r="BQ488" s="5">
        <f t="shared" si="478"/>
        <v>0</v>
      </c>
      <c r="BR488" s="5">
        <f t="shared" si="479"/>
        <v>0</v>
      </c>
      <c r="BS488" s="5">
        <f t="shared" si="480"/>
        <v>-2118.8934667451445</v>
      </c>
      <c r="BT488" s="5">
        <f t="shared" si="481"/>
        <v>0</v>
      </c>
      <c r="BU488" s="5">
        <f t="shared" si="482"/>
        <v>0</v>
      </c>
      <c r="BV488" s="5">
        <f t="shared" si="483"/>
        <v>0</v>
      </c>
      <c r="BW488" s="5">
        <f t="shared" si="484"/>
        <v>0</v>
      </c>
      <c r="BX488" s="5">
        <f t="shared" si="485"/>
        <v>11502.146715847533</v>
      </c>
      <c r="BY488" s="5">
        <f t="shared" si="486"/>
        <v>34506.440147542598</v>
      </c>
      <c r="BZ488" s="5">
        <f>MAX(INDEX('Team forecast'!$R$3:$BH$26,MATCH($B488,'Team forecast'!$B$3:$B$26,0),MATCH(BZ$1,'Team forecast'!$R$2:$BH$2,0))*($BX488)-(1-INDEX('Team forecast'!$R$3:$BH$26,MATCH($B488,'Team forecast'!$B$3:$B$26,0),MATCH(BZ$1,'Team forecast'!$R$2:$BH$2,0)))*(BY488+CH488)*0.01,-5000)</f>
        <v>-5000</v>
      </c>
      <c r="CA488" s="5">
        <f>MAX(INDEX('Team forecast'!$R$3:$BH$26,MATCH($B488,'Team forecast'!$B$3:$B$26,0),MATCH(CA$1,'Team forecast'!$R$2:$BH$2,0))*$BX488-(1-INDEX('Team forecast'!$R$3:$BH$26,MATCH($B488,'Team forecast'!$B$3:$B$26,0),MATCH(CA$1,'Team forecast'!$R$2:$BH$2,0)))*(BY488+BX488+CH488)*0.01,-5000)</f>
        <v>-5000</v>
      </c>
      <c r="CB488" s="5">
        <f>MAX(INDEX('Team forecast'!$R$3:$BH$26,MATCH($B488,'Team forecast'!$B$3:$B$26,0),MATCH(CB$1,'Team forecast'!$R$2:$BH$2,0))*$BX488-(1-INDEX('Team forecast'!$R$3:$BH$26,MATCH($B488,'Team forecast'!$B$3:$B$26,0),MATCH(CB$1,'Team forecast'!$R$2:$BH$2,0)))*(BY488+BX488*2+CH488)*0.01,0)</f>
        <v>0</v>
      </c>
      <c r="CC488" s="5">
        <v>0</v>
      </c>
      <c r="CD488" s="5">
        <f>+AK488+BD488*Cockpit!$C$3+BW488*Cockpit!$C$3^2+BZ488*Cockpit!$C$3^3+CA488*Cockpit!$C$3^4+CB488*Cockpit!$C$3^5+CC488*Cockpit!$C$3^6</f>
        <v>21749.988043689274</v>
      </c>
      <c r="CE488" s="5"/>
      <c r="CF488" s="5"/>
      <c r="CG488" s="5">
        <v>0</v>
      </c>
      <c r="CH488" s="5">
        <f t="shared" si="487"/>
        <v>2544000</v>
      </c>
      <c r="CI488" s="5">
        <f t="shared" si="488"/>
        <v>2544000</v>
      </c>
      <c r="CJ488" s="1">
        <f t="shared" si="489"/>
        <v>8.9999999999999993E-3</v>
      </c>
      <c r="CK488" s="5">
        <f>RANK(CD488,$CD$2:$CD$622)+COUNTIF($CD$2:$CD488,$CD488)-1</f>
        <v>302</v>
      </c>
      <c r="CL488" s="5">
        <f>RANK(CJ488,$CJ$2:$CJ$622)+COUNTIF($CJ$2:$CJ488,$CJ488)-1</f>
        <v>275</v>
      </c>
    </row>
    <row r="489" spans="1:90" x14ac:dyDescent="0.3">
      <c r="A489" t="str">
        <f>Players!P490</f>
        <v>Marek Hamšík</v>
      </c>
      <c r="B489" t="str">
        <f>Players!G490</f>
        <v>Slovakia</v>
      </c>
      <c r="C489" t="str">
        <f>Players!AB490</f>
        <v>Midfield</v>
      </c>
      <c r="D489" s="1"/>
      <c r="F489" t="str">
        <f>IFERROR(INDEX(Lookup!B:B,MATCH(INDEX(Players!C:C,MATCH(E489,Players!A:A,0)),Lookup!D:D,0)),"")</f>
        <v/>
      </c>
      <c r="G489">
        <f>IF(Players!AC490=0,10000000,Players!AC490)</f>
        <v>3594000</v>
      </c>
      <c r="H489" s="16">
        <f>INDEX('Team forecast'!$B$2:$AO$26,MATCH('Master data'!$B489,'Team forecast'!$B$2:$B$26,0),MATCH('Master data'!H$1,'Team forecast'!$B$2:$AO$2,0))</f>
        <v>0.80039446005056258</v>
      </c>
      <c r="I489" s="16">
        <f>INDEX('Team forecast'!$B$2:$AO$26,MATCH('Master data'!$B489,'Team forecast'!$B$2:$B$26,0),MATCH('Master data'!I$1,'Team forecast'!$B$2:$AO$2,0))</f>
        <v>1.3802129553035047</v>
      </c>
      <c r="J489" s="16">
        <f>INDEX('Team forecast'!$B$2:$AO$26,MATCH('Master data'!$B489,'Team forecast'!$B$2:$B$26,0),MATCH('Master data'!J$1,'Team forecast'!$B$2:$AO$2,0))</f>
        <v>0.2515249837767683</v>
      </c>
      <c r="K489" s="16">
        <f>INDEX('Team forecast'!$B$2:$AO$26,MATCH('Master data'!$B489,'Team forecast'!$B$2:$B$26,0),MATCH('Master data'!K$1,'Team forecast'!$B$2:$AO$2,0))</f>
        <v>2.627557570873059</v>
      </c>
      <c r="L489" s="16">
        <f>INDEX('Team forecast'!$B$2:$AO$26,MATCH('Master data'!$B489,'Team forecast'!$B$2:$B$26,0),MATCH('Master data'!L$1,'Team forecast'!$B$2:$AO$2,0))</f>
        <v>3.6849704739682085</v>
      </c>
      <c r="M489">
        <f>IF(Players!BC490=1,95,0)</f>
        <v>95</v>
      </c>
      <c r="N489" s="2">
        <f>Players!BN490</f>
        <v>6.5944085115200224E-2</v>
      </c>
      <c r="O489" s="2">
        <f>Players!BO490</f>
        <v>0.15056429234734922</v>
      </c>
      <c r="P489" s="2">
        <f>Players!BP490</f>
        <v>0</v>
      </c>
      <c r="Q489" s="2">
        <f>Players!BQ490</f>
        <v>0.14000000000000001</v>
      </c>
      <c r="R489" s="2">
        <f>Players!BR490</f>
        <v>0</v>
      </c>
      <c r="S489" s="2">
        <f t="shared" si="448"/>
        <v>0.80039446005056258</v>
      </c>
      <c r="T489" s="2">
        <f t="shared" si="449"/>
        <v>1.3802129553035047</v>
      </c>
      <c r="U489" s="16">
        <f>INDEX('Team forecast'!$B$2:$AO$26,MATCH('Master data'!$B489,'Team forecast'!$B$2:$B$26,0),MATCH('Master data'!U$1,'Team forecast'!$B$2:$AO$2,0))</f>
        <v>0.19857235561323819</v>
      </c>
      <c r="V489" s="16">
        <f>INDEX('Team forecast'!$B$2:$AO$26,MATCH('Master data'!$B489,'Team forecast'!$B$2:$B$26,0),MATCH('Master data'!V$1,'Team forecast'!$B$2:$AO$2,0))</f>
        <v>0.2774172615184945</v>
      </c>
      <c r="W489" s="16">
        <f>INDEX('Team forecast'!$B$2:$AO$26,MATCH('Master data'!$B489,'Team forecast'!$B$2:$B$26,0),MATCH('Master data'!W$1,'Team forecast'!$B$2:$AO$2,0))</f>
        <v>0.52401038286826729</v>
      </c>
      <c r="X489" s="5">
        <f t="shared" si="450"/>
        <v>7000</v>
      </c>
      <c r="Y489" s="5">
        <f t="shared" si="451"/>
        <v>4964.3088903309545</v>
      </c>
      <c r="Z489" s="5">
        <f t="shared" si="452"/>
        <v>1387.0863075924724</v>
      </c>
      <c r="AA489" s="5">
        <f t="shared" si="453"/>
        <v>-7860.1557430240091</v>
      </c>
      <c r="AB489" s="5">
        <f t="shared" si="454"/>
        <v>6597.6600499136284</v>
      </c>
      <c r="AC489" s="5">
        <f t="shared" si="455"/>
        <v>6025.5412738125815</v>
      </c>
      <c r="AD489" s="5">
        <f t="shared" si="456"/>
        <v>0</v>
      </c>
      <c r="AE489" s="5">
        <f t="shared" si="457"/>
        <v>0</v>
      </c>
      <c r="AF489" s="5">
        <f t="shared" si="458"/>
        <v>0</v>
      </c>
      <c r="AG489" s="5">
        <f t="shared" si="459"/>
        <v>-2800.0000000000005</v>
      </c>
      <c r="AH489" s="5">
        <f t="shared" si="460"/>
        <v>0</v>
      </c>
      <c r="AI489" s="5">
        <f t="shared" si="461"/>
        <v>8003.9446005056261</v>
      </c>
      <c r="AJ489" s="5">
        <f t="shared" si="462"/>
        <v>-11041.703642428038</v>
      </c>
      <c r="AK489" s="5">
        <f>IFERROR(SUM(X489:AJ489),-5000)*((Cockpit!$C$3)^0)</f>
        <v>12276.681736703216</v>
      </c>
      <c r="AL489" s="16">
        <f>INDEX('Team forecast'!$B$2:$AO$26,MATCH('Master data'!$B489,'Team forecast'!$B$2:$B$26,0),MATCH('Master data'!AL$1,'Team forecast'!$B$2:$AO$2,0))</f>
        <v>0.60056788388223015</v>
      </c>
      <c r="AM489" s="16">
        <f>INDEX('Team forecast'!$B$2:$AO$26,MATCH('Master data'!$B489,'Team forecast'!$B$2:$B$26,0),MATCH('Master data'!AM$1,'Team forecast'!$B$2:$AO$2,0))</f>
        <v>2.4503417481709131</v>
      </c>
      <c r="AN489" s="16">
        <f>INDEX('Team forecast'!$B$2:$AO$26,MATCH('Master data'!$B489,'Team forecast'!$B$2:$B$26,0),MATCH('Master data'!AN$1,'Team forecast'!$B$2:$AO$2,0))</f>
        <v>8.6264100862641011E-2</v>
      </c>
      <c r="AO489" s="16">
        <f>INDEX('Team forecast'!$B$2:$AO$26,MATCH('Master data'!$B489,'Team forecast'!$B$2:$B$26,0),MATCH('Master data'!AO$1,'Team forecast'!$B$2:$AO$2,0))</f>
        <v>1.9715612349669172</v>
      </c>
      <c r="AP489" s="16">
        <f>INDEX('Team forecast'!$B$2:$AO$26,MATCH('Master data'!$B489,'Team forecast'!$B$2:$B$26,0),MATCH('Master data'!AP$1,'Team forecast'!$B$2:$AO$2,0))</f>
        <v>6.5420607439204286</v>
      </c>
      <c r="AQ489" s="5">
        <f t="shared" si="463"/>
        <v>7000</v>
      </c>
      <c r="AR489" s="5">
        <f>INDEX('Team forecast'!$B$2:$AO$26,MATCH('Master data'!$B489,'Team forecast'!$B$2:$B$26,0),MATCH('Master data'!AR$1,'Team forecast'!$B$2:$AO$2,0))*IF(X489&gt;0,25000,0)</f>
        <v>1581.508515815085</v>
      </c>
      <c r="AS489" s="16">
        <f>INDEX('Team forecast'!$B$2:$AO$26,MATCH('Master data'!$B489,'Team forecast'!$B$2:$B$26,0),MATCH('Master data'!AS$1,'Team forecast'!$B$2:$AO$2,0))*IF(X489&gt;0,5000,0)</f>
        <v>729.92700729927003</v>
      </c>
      <c r="AT489" s="16">
        <f>INDEX('Team forecast'!$B$2:$AO$26,MATCH('Master data'!$B489,'Team forecast'!$B$2:$B$26,0),MATCH('Master data'!AT$1,'Team forecast'!$B$2:$AO$2,0))*IF(X489&gt;0,-15000,0)</f>
        <v>-11861.313868613139</v>
      </c>
      <c r="AU489" s="5">
        <f t="shared" si="464"/>
        <v>4950.4874565231839</v>
      </c>
      <c r="AV489" s="5">
        <f t="shared" si="465"/>
        <v>4521.2039221636487</v>
      </c>
      <c r="AW489" s="5">
        <f t="shared" si="466"/>
        <v>0</v>
      </c>
      <c r="AX489" s="5">
        <f t="shared" si="467"/>
        <v>0</v>
      </c>
      <c r="AY489" s="5">
        <f t="shared" si="468"/>
        <v>0</v>
      </c>
      <c r="AZ489" s="5">
        <f t="shared" si="469"/>
        <v>-2800.0000000000005</v>
      </c>
      <c r="BA489" s="5">
        <f t="shared" si="470"/>
        <v>0</v>
      </c>
      <c r="BB489" s="5">
        <f t="shared" si="471"/>
        <v>6005.6788388223013</v>
      </c>
      <c r="BC489" s="5">
        <f t="shared" si="472"/>
        <v>-19602.733985367304</v>
      </c>
      <c r="BD489" s="5">
        <f t="shared" si="473"/>
        <v>-9475.2421133569551</v>
      </c>
      <c r="BE489" s="16">
        <f>INDEX('Team forecast'!$B$2:$AO$26,MATCH('Master data'!$B489,'Team forecast'!$B$2:$B$26,0),MATCH('Master data'!BE$1,'Team forecast'!$B$2:$AO$2,0))</f>
        <v>0</v>
      </c>
      <c r="BF489" s="16">
        <f>INDEX('Team forecast'!$B$2:$AO$26,MATCH('Master data'!$B489,'Team forecast'!$B$2:$B$26,0),MATCH('Master data'!BF$1,'Team forecast'!$B$2:$AO$2,0))</f>
        <v>0</v>
      </c>
      <c r="BG489" s="16">
        <f>INDEX('Team forecast'!$B$2:$AO$26,MATCH('Master data'!$B489,'Team forecast'!$B$2:$B$26,0),MATCH('Master data'!BG$1,'Team forecast'!$B$2:$AO$2,0))</f>
        <v>0</v>
      </c>
      <c r="BH489" s="16">
        <f>INDEX('Team forecast'!$B$2:$AO$26,MATCH('Master data'!$B489,'Team forecast'!$B$2:$B$26,0),MATCH('Master data'!BH$1,'Team forecast'!$B$2:$AO$2,0))</f>
        <v>0</v>
      </c>
      <c r="BI489" s="16">
        <f>INDEX('Team forecast'!$B$2:$AO$26,MATCH('Master data'!$B489,'Team forecast'!$B$2:$B$26,0),MATCH('Master data'!BI$1,'Team forecast'!$B$2:$AO$2,0))</f>
        <v>0</v>
      </c>
      <c r="BJ489" s="5">
        <f t="shared" si="474"/>
        <v>7000</v>
      </c>
      <c r="BK489" s="5">
        <f>INDEX('Team forecast'!$R$3:$BH$26,MATCH($B489,'Team forecast'!$B$3:$B$26,0),MATCH(BK$1,'Team forecast'!$R$2:$BH$2,0))*IF($X489&gt;0,25000,0)</f>
        <v>0</v>
      </c>
      <c r="BL489" s="5">
        <f>INDEX('Team forecast'!$R$3:$BH$26,MATCH($B489,'Team forecast'!$B$3:$B$26,0),MATCH(BL$1,'Team forecast'!$R$2:$BH$2,0))*IF($X489&gt;0,5000,0)</f>
        <v>0</v>
      </c>
      <c r="BM489" s="5">
        <f>INDEX('Team forecast'!$R$3:$BH$26,MATCH($B489,'Team forecast'!$B$3:$B$26,0),MATCH(BM$1,'Team forecast'!$R$2:$BH$2,0))*IF($X489&gt;0,-15000,0)</f>
        <v>0</v>
      </c>
      <c r="BN489" s="5">
        <f t="shared" si="475"/>
        <v>0</v>
      </c>
      <c r="BO489" s="5">
        <f t="shared" si="476"/>
        <v>0</v>
      </c>
      <c r="BP489" s="5">
        <f t="shared" si="477"/>
        <v>0</v>
      </c>
      <c r="BQ489" s="5">
        <f t="shared" si="478"/>
        <v>0</v>
      </c>
      <c r="BR489" s="5">
        <f t="shared" si="479"/>
        <v>0</v>
      </c>
      <c r="BS489" s="5">
        <f t="shared" si="480"/>
        <v>-2800.0000000000005</v>
      </c>
      <c r="BT489" s="5">
        <f t="shared" si="481"/>
        <v>0</v>
      </c>
      <c r="BU489" s="5">
        <f t="shared" si="482"/>
        <v>0</v>
      </c>
      <c r="BV489" s="5">
        <f t="shared" si="483"/>
        <v>0</v>
      </c>
      <c r="BW489" s="5">
        <f t="shared" si="484"/>
        <v>0</v>
      </c>
      <c r="BX489" s="5">
        <f t="shared" si="485"/>
        <v>1400.7198116731306</v>
      </c>
      <c r="BY489" s="5">
        <f t="shared" si="486"/>
        <v>4202.1594350193918</v>
      </c>
      <c r="BZ489" s="5">
        <f>MAX(INDEX('Team forecast'!$R$3:$BH$26,MATCH($B489,'Team forecast'!$B$3:$B$26,0),MATCH(BZ$1,'Team forecast'!$R$2:$BH$2,0))*($BX489)-(1-INDEX('Team forecast'!$R$3:$BH$26,MATCH($B489,'Team forecast'!$B$3:$B$26,0),MATCH(BZ$1,'Team forecast'!$R$2:$BH$2,0)))*(BY489+CH489)*0.01,-5000)</f>
        <v>-5000</v>
      </c>
      <c r="CA489" s="5">
        <f>MAX(INDEX('Team forecast'!$R$3:$BH$26,MATCH($B489,'Team forecast'!$B$3:$B$26,0),MATCH(CA$1,'Team forecast'!$R$2:$BH$2,0))*$BX489-(1-INDEX('Team forecast'!$R$3:$BH$26,MATCH($B489,'Team forecast'!$B$3:$B$26,0),MATCH(CA$1,'Team forecast'!$R$2:$BH$2,0)))*(BY489+BX489+CH489)*0.01,-5000)</f>
        <v>-5000</v>
      </c>
      <c r="CB489" s="5">
        <f>MAX(INDEX('Team forecast'!$R$3:$BH$26,MATCH($B489,'Team forecast'!$B$3:$B$26,0),MATCH(CB$1,'Team forecast'!$R$2:$BH$2,0))*$BX489-(1-INDEX('Team forecast'!$R$3:$BH$26,MATCH($B489,'Team forecast'!$B$3:$B$26,0),MATCH(CB$1,'Team forecast'!$R$2:$BH$2,0)))*(BY489+BX489*2+CH489)*0.01,0)</f>
        <v>0</v>
      </c>
      <c r="CC489" s="5">
        <v>0</v>
      </c>
      <c r="CD489" s="5">
        <f>+AK489+BD489*Cockpit!$C$3+BW489*Cockpit!$C$3^2+BZ489*Cockpit!$C$3^3+CA489*Cockpit!$C$3^4+CB489*Cockpit!$C$3^5+CC489*Cockpit!$C$3^6</f>
        <v>3490.7178586627779</v>
      </c>
      <c r="CE489" s="5"/>
      <c r="CF489" s="5"/>
      <c r="CG489" s="5">
        <v>0</v>
      </c>
      <c r="CH489" s="5">
        <f t="shared" si="487"/>
        <v>3594000</v>
      </c>
      <c r="CI489" s="5">
        <f t="shared" si="488"/>
        <v>3594000</v>
      </c>
      <c r="CJ489" s="1">
        <f t="shared" si="489"/>
        <v>1E-3</v>
      </c>
      <c r="CK489" s="5">
        <f>RANK(CD489,$CD$2:$CD$622)+COUNTIF($CD$2:$CD489,$CD489)-1</f>
        <v>385</v>
      </c>
      <c r="CL489" s="5">
        <f>RANK(CJ489,$CJ$2:$CJ$622)+COUNTIF($CJ$2:$CJ489,$CJ489)-1</f>
        <v>389</v>
      </c>
    </row>
    <row r="490" spans="1:90" x14ac:dyDescent="0.3">
      <c r="A490" t="str">
        <f>Players!P491</f>
        <v>Róbert Mak</v>
      </c>
      <c r="B490" t="str">
        <f>Players!G491</f>
        <v>Slovakia</v>
      </c>
      <c r="C490" t="str">
        <f>Players!AB491</f>
        <v>Midfield</v>
      </c>
      <c r="D490" s="1"/>
      <c r="F490" t="str">
        <f>IFERROR(INDEX(Lookup!B:B,MATCH(INDEX(Players!C:C,MATCH(E490,Players!A:A,0)),Lookup!D:D,0)),"")</f>
        <v/>
      </c>
      <c r="G490">
        <f>IF(Players!AC491=0,10000000,Players!AC491)</f>
        <v>2544000</v>
      </c>
      <c r="H490" s="16">
        <f>INDEX('Team forecast'!$B$2:$AO$26,MATCH('Master data'!$B490,'Team forecast'!$B$2:$B$26,0),MATCH('Master data'!H$1,'Team forecast'!$B$2:$AO$2,0))</f>
        <v>0.80039446005056258</v>
      </c>
      <c r="I490" s="16">
        <f>INDEX('Team forecast'!$B$2:$AO$26,MATCH('Master data'!$B490,'Team forecast'!$B$2:$B$26,0),MATCH('Master data'!I$1,'Team forecast'!$B$2:$AO$2,0))</f>
        <v>1.3802129553035047</v>
      </c>
      <c r="J490" s="16">
        <f>INDEX('Team forecast'!$B$2:$AO$26,MATCH('Master data'!$B490,'Team forecast'!$B$2:$B$26,0),MATCH('Master data'!J$1,'Team forecast'!$B$2:$AO$2,0))</f>
        <v>0.2515249837767683</v>
      </c>
      <c r="K490" s="16">
        <f>INDEX('Team forecast'!$B$2:$AO$26,MATCH('Master data'!$B490,'Team forecast'!$B$2:$B$26,0),MATCH('Master data'!K$1,'Team forecast'!$B$2:$AO$2,0))</f>
        <v>2.627557570873059</v>
      </c>
      <c r="L490" s="16">
        <f>INDEX('Team forecast'!$B$2:$AO$26,MATCH('Master data'!$B490,'Team forecast'!$B$2:$B$26,0),MATCH('Master data'!L$1,'Team forecast'!$B$2:$AO$2,0))</f>
        <v>3.6849704739682085</v>
      </c>
      <c r="M490">
        <f>IF(Players!BC491=1,95,0)</f>
        <v>95</v>
      </c>
      <c r="N490" s="2">
        <f>Players!BN491</f>
        <v>0.10852180493523808</v>
      </c>
      <c r="O490" s="2">
        <f>Players!BO491</f>
        <v>0.11474087593551095</v>
      </c>
      <c r="P490" s="2">
        <f>Players!BP491</f>
        <v>8.9646971876967685E-2</v>
      </c>
      <c r="Q490" s="2">
        <f>Players!BQ491</f>
        <v>0.22</v>
      </c>
      <c r="R490" s="2">
        <f>Players!BR491</f>
        <v>0.06</v>
      </c>
      <c r="S490" s="2">
        <f t="shared" si="448"/>
        <v>0.80039446005056258</v>
      </c>
      <c r="T490" s="2">
        <f t="shared" si="449"/>
        <v>1.3802129553035047</v>
      </c>
      <c r="U490" s="16">
        <f>INDEX('Team forecast'!$B$2:$AO$26,MATCH('Master data'!$B490,'Team forecast'!$B$2:$B$26,0),MATCH('Master data'!U$1,'Team forecast'!$B$2:$AO$2,0))</f>
        <v>0.19857235561323819</v>
      </c>
      <c r="V490" s="16">
        <f>INDEX('Team forecast'!$B$2:$AO$26,MATCH('Master data'!$B490,'Team forecast'!$B$2:$B$26,0),MATCH('Master data'!V$1,'Team forecast'!$B$2:$AO$2,0))</f>
        <v>0.2774172615184945</v>
      </c>
      <c r="W490" s="16">
        <f>INDEX('Team forecast'!$B$2:$AO$26,MATCH('Master data'!$B490,'Team forecast'!$B$2:$B$26,0),MATCH('Master data'!W$1,'Team forecast'!$B$2:$AO$2,0))</f>
        <v>0.52401038286826729</v>
      </c>
      <c r="X490" s="5">
        <f t="shared" si="450"/>
        <v>7000</v>
      </c>
      <c r="Y490" s="5">
        <f t="shared" si="451"/>
        <v>4964.3088903309545</v>
      </c>
      <c r="Z490" s="5">
        <f t="shared" si="452"/>
        <v>1387.0863075924724</v>
      </c>
      <c r="AA490" s="5">
        <f t="shared" si="453"/>
        <v>-7860.1557430240091</v>
      </c>
      <c r="AB490" s="5">
        <f t="shared" si="454"/>
        <v>10857.531433106546</v>
      </c>
      <c r="AC490" s="5">
        <f t="shared" si="455"/>
        <v>4591.8980720065938</v>
      </c>
      <c r="AD490" s="5">
        <f t="shared" si="456"/>
        <v>2355.5257966117065</v>
      </c>
      <c r="AE490" s="5">
        <f t="shared" si="457"/>
        <v>0</v>
      </c>
      <c r="AF490" s="5">
        <f t="shared" si="458"/>
        <v>0</v>
      </c>
      <c r="AG490" s="5">
        <f t="shared" si="459"/>
        <v>-4400</v>
      </c>
      <c r="AH490" s="5">
        <f t="shared" si="460"/>
        <v>-3000</v>
      </c>
      <c r="AI490" s="5">
        <f t="shared" si="461"/>
        <v>8003.9446005056261</v>
      </c>
      <c r="AJ490" s="5">
        <f t="shared" si="462"/>
        <v>-11041.703642428038</v>
      </c>
      <c r="AK490" s="5">
        <f>IFERROR(SUM(X490:AJ490),-5000)*((Cockpit!$C$3)^0)</f>
        <v>12858.435714701849</v>
      </c>
      <c r="AL490" s="16">
        <f>INDEX('Team forecast'!$B$2:$AO$26,MATCH('Master data'!$B490,'Team forecast'!$B$2:$B$26,0),MATCH('Master data'!AL$1,'Team forecast'!$B$2:$AO$2,0))</f>
        <v>0.60056788388223015</v>
      </c>
      <c r="AM490" s="16">
        <f>INDEX('Team forecast'!$B$2:$AO$26,MATCH('Master data'!$B490,'Team forecast'!$B$2:$B$26,0),MATCH('Master data'!AM$1,'Team forecast'!$B$2:$AO$2,0))</f>
        <v>2.4503417481709131</v>
      </c>
      <c r="AN490" s="16">
        <f>INDEX('Team forecast'!$B$2:$AO$26,MATCH('Master data'!$B490,'Team forecast'!$B$2:$B$26,0),MATCH('Master data'!AN$1,'Team forecast'!$B$2:$AO$2,0))</f>
        <v>8.6264100862641011E-2</v>
      </c>
      <c r="AO490" s="16">
        <f>INDEX('Team forecast'!$B$2:$AO$26,MATCH('Master data'!$B490,'Team forecast'!$B$2:$B$26,0),MATCH('Master data'!AO$1,'Team forecast'!$B$2:$AO$2,0))</f>
        <v>1.9715612349669172</v>
      </c>
      <c r="AP490" s="16">
        <f>INDEX('Team forecast'!$B$2:$AO$26,MATCH('Master data'!$B490,'Team forecast'!$B$2:$B$26,0),MATCH('Master data'!AP$1,'Team forecast'!$B$2:$AO$2,0))</f>
        <v>6.5420607439204286</v>
      </c>
      <c r="AQ490" s="5">
        <f t="shared" si="463"/>
        <v>7000</v>
      </c>
      <c r="AR490" s="5">
        <f>INDEX('Team forecast'!$B$2:$AO$26,MATCH('Master data'!$B490,'Team forecast'!$B$2:$B$26,0),MATCH('Master data'!AR$1,'Team forecast'!$B$2:$AO$2,0))*IF(X490&gt;0,25000,0)</f>
        <v>1581.508515815085</v>
      </c>
      <c r="AS490" s="16">
        <f>INDEX('Team forecast'!$B$2:$AO$26,MATCH('Master data'!$B490,'Team forecast'!$B$2:$B$26,0),MATCH('Master data'!AS$1,'Team forecast'!$B$2:$AO$2,0))*IF(X490&gt;0,5000,0)</f>
        <v>729.92700729927003</v>
      </c>
      <c r="AT490" s="16">
        <f>INDEX('Team forecast'!$B$2:$AO$26,MATCH('Master data'!$B490,'Team forecast'!$B$2:$B$26,0),MATCH('Master data'!AT$1,'Team forecast'!$B$2:$AO$2,0))*IF(X490&gt;0,-15000,0)</f>
        <v>-11861.313868613139</v>
      </c>
      <c r="AU490" s="5">
        <f t="shared" si="464"/>
        <v>8146.8388431295116</v>
      </c>
      <c r="AV490" s="5">
        <f t="shared" si="465"/>
        <v>3445.4842527691662</v>
      </c>
      <c r="AW490" s="5">
        <f t="shared" si="466"/>
        <v>1767.4449458479889</v>
      </c>
      <c r="AX490" s="5">
        <f t="shared" si="467"/>
        <v>0</v>
      </c>
      <c r="AY490" s="5">
        <f t="shared" si="468"/>
        <v>0</v>
      </c>
      <c r="AZ490" s="5">
        <f t="shared" si="469"/>
        <v>-4400</v>
      </c>
      <c r="BA490" s="5">
        <f t="shared" si="470"/>
        <v>-3000</v>
      </c>
      <c r="BB490" s="5">
        <f t="shared" si="471"/>
        <v>6005.6788388223013</v>
      </c>
      <c r="BC490" s="5">
        <f t="shared" si="472"/>
        <v>-19602.733985367304</v>
      </c>
      <c r="BD490" s="5">
        <f t="shared" si="473"/>
        <v>-10187.165450297121</v>
      </c>
      <c r="BE490" s="16">
        <f>INDEX('Team forecast'!$B$2:$AO$26,MATCH('Master data'!$B490,'Team forecast'!$B$2:$B$26,0),MATCH('Master data'!BE$1,'Team forecast'!$B$2:$AO$2,0))</f>
        <v>0</v>
      </c>
      <c r="BF490" s="16">
        <f>INDEX('Team forecast'!$B$2:$AO$26,MATCH('Master data'!$B490,'Team forecast'!$B$2:$B$26,0),MATCH('Master data'!BF$1,'Team forecast'!$B$2:$AO$2,0))</f>
        <v>0</v>
      </c>
      <c r="BG490" s="16">
        <f>INDEX('Team forecast'!$B$2:$AO$26,MATCH('Master data'!$B490,'Team forecast'!$B$2:$B$26,0),MATCH('Master data'!BG$1,'Team forecast'!$B$2:$AO$2,0))</f>
        <v>0</v>
      </c>
      <c r="BH490" s="16">
        <f>INDEX('Team forecast'!$B$2:$AO$26,MATCH('Master data'!$B490,'Team forecast'!$B$2:$B$26,0),MATCH('Master data'!BH$1,'Team forecast'!$B$2:$AO$2,0))</f>
        <v>0</v>
      </c>
      <c r="BI490" s="16">
        <f>INDEX('Team forecast'!$B$2:$AO$26,MATCH('Master data'!$B490,'Team forecast'!$B$2:$B$26,0),MATCH('Master data'!BI$1,'Team forecast'!$B$2:$AO$2,0))</f>
        <v>0</v>
      </c>
      <c r="BJ490" s="5">
        <f t="shared" si="474"/>
        <v>7000</v>
      </c>
      <c r="BK490" s="5">
        <f>INDEX('Team forecast'!$R$3:$BH$26,MATCH($B490,'Team forecast'!$B$3:$B$26,0),MATCH(BK$1,'Team forecast'!$R$2:$BH$2,0))*IF($X490&gt;0,25000,0)</f>
        <v>0</v>
      </c>
      <c r="BL490" s="5">
        <f>INDEX('Team forecast'!$R$3:$BH$26,MATCH($B490,'Team forecast'!$B$3:$B$26,0),MATCH(BL$1,'Team forecast'!$R$2:$BH$2,0))*IF($X490&gt;0,5000,0)</f>
        <v>0</v>
      </c>
      <c r="BM490" s="5">
        <f>INDEX('Team forecast'!$R$3:$BH$26,MATCH($B490,'Team forecast'!$B$3:$B$26,0),MATCH(BM$1,'Team forecast'!$R$2:$BH$2,0))*IF($X490&gt;0,-15000,0)</f>
        <v>0</v>
      </c>
      <c r="BN490" s="5">
        <f t="shared" si="475"/>
        <v>0</v>
      </c>
      <c r="BO490" s="5">
        <f t="shared" si="476"/>
        <v>0</v>
      </c>
      <c r="BP490" s="5">
        <f t="shared" si="477"/>
        <v>0</v>
      </c>
      <c r="BQ490" s="5">
        <f t="shared" si="478"/>
        <v>0</v>
      </c>
      <c r="BR490" s="5">
        <f t="shared" si="479"/>
        <v>0</v>
      </c>
      <c r="BS490" s="5">
        <f t="shared" si="480"/>
        <v>-4400</v>
      </c>
      <c r="BT490" s="5">
        <f t="shared" si="481"/>
        <v>-3000</v>
      </c>
      <c r="BU490" s="5">
        <f t="shared" si="482"/>
        <v>0</v>
      </c>
      <c r="BV490" s="5">
        <f t="shared" si="483"/>
        <v>0</v>
      </c>
      <c r="BW490" s="5">
        <f t="shared" si="484"/>
        <v>0</v>
      </c>
      <c r="BX490" s="5">
        <f t="shared" si="485"/>
        <v>1335.6351322023638</v>
      </c>
      <c r="BY490" s="5">
        <f t="shared" si="486"/>
        <v>4006.9053966070915</v>
      </c>
      <c r="BZ490" s="5">
        <f>MAX(INDEX('Team forecast'!$R$3:$BH$26,MATCH($B490,'Team forecast'!$B$3:$B$26,0),MATCH(BZ$1,'Team forecast'!$R$2:$BH$2,0))*($BX490)-(1-INDEX('Team forecast'!$R$3:$BH$26,MATCH($B490,'Team forecast'!$B$3:$B$26,0),MATCH(BZ$1,'Team forecast'!$R$2:$BH$2,0)))*(BY490+CH490)*0.01,-5000)</f>
        <v>-5000</v>
      </c>
      <c r="CA490" s="5">
        <f>MAX(INDEX('Team forecast'!$R$3:$BH$26,MATCH($B490,'Team forecast'!$B$3:$B$26,0),MATCH(CA$1,'Team forecast'!$R$2:$BH$2,0))*$BX490-(1-INDEX('Team forecast'!$R$3:$BH$26,MATCH($B490,'Team forecast'!$B$3:$B$26,0),MATCH(CA$1,'Team forecast'!$R$2:$BH$2,0)))*(BY490+BX490+CH490)*0.01,-5000)</f>
        <v>-5000</v>
      </c>
      <c r="CB490" s="5">
        <f>MAX(INDEX('Team forecast'!$R$3:$BH$26,MATCH($B490,'Team forecast'!$B$3:$B$26,0),MATCH(CB$1,'Team forecast'!$R$2:$BH$2,0))*$BX490-(1-INDEX('Team forecast'!$R$3:$BH$26,MATCH($B490,'Team forecast'!$B$3:$B$26,0),MATCH(CB$1,'Team forecast'!$R$2:$BH$2,0)))*(BY490+BX490*2+CH490)*0.01,0)</f>
        <v>0</v>
      </c>
      <c r="CC490" s="5">
        <v>0</v>
      </c>
      <c r="CD490" s="5">
        <f>+AK490+BD490*Cockpit!$C$3+BW490*Cockpit!$C$3^2+BZ490*Cockpit!$C$3^3+CA490*Cockpit!$C$3^4+CB490*Cockpit!$C$3^5+CC490*Cockpit!$C$3^6</f>
        <v>3597.8562787012997</v>
      </c>
      <c r="CE490" s="5"/>
      <c r="CF490" s="5"/>
      <c r="CG490" s="5">
        <v>0</v>
      </c>
      <c r="CH490" s="5">
        <f t="shared" si="487"/>
        <v>2544000</v>
      </c>
      <c r="CI490" s="5">
        <f t="shared" si="488"/>
        <v>2544000</v>
      </c>
      <c r="CJ490" s="1">
        <f t="shared" si="489"/>
        <v>1E-3</v>
      </c>
      <c r="CK490" s="5">
        <f>RANK(CD490,$CD$2:$CD$622)+COUNTIF($CD$2:$CD490,$CD490)-1</f>
        <v>384</v>
      </c>
      <c r="CL490" s="5">
        <f>RANK(CJ490,$CJ$2:$CJ$622)+COUNTIF($CJ$2:$CJ490,$CJ490)-1</f>
        <v>390</v>
      </c>
    </row>
    <row r="491" spans="1:90" x14ac:dyDescent="0.3">
      <c r="A491" t="str">
        <f>Players!P492</f>
        <v>Ondrej Duda</v>
      </c>
      <c r="B491" t="str">
        <f>Players!G492</f>
        <v>Slovakia</v>
      </c>
      <c r="C491" t="str">
        <f>Players!AB492</f>
        <v>Midfield</v>
      </c>
      <c r="D491" s="1"/>
      <c r="F491" t="str">
        <f>IFERROR(INDEX(Lookup!B:B,MATCH(INDEX(Players!C:C,MATCH(E491,Players!A:A,0)),Lookup!D:D,0)),"")</f>
        <v/>
      </c>
      <c r="G491">
        <f>IF(Players!AC492=0,10000000,Players!AC492)</f>
        <v>3544000</v>
      </c>
      <c r="H491" s="16">
        <f>INDEX('Team forecast'!$B$2:$AO$26,MATCH('Master data'!$B491,'Team forecast'!$B$2:$B$26,0),MATCH('Master data'!H$1,'Team forecast'!$B$2:$AO$2,0))</f>
        <v>0.80039446005056258</v>
      </c>
      <c r="I491" s="16">
        <f>INDEX('Team forecast'!$B$2:$AO$26,MATCH('Master data'!$B491,'Team forecast'!$B$2:$B$26,0),MATCH('Master data'!I$1,'Team forecast'!$B$2:$AO$2,0))</f>
        <v>1.3802129553035047</v>
      </c>
      <c r="J491" s="16">
        <f>INDEX('Team forecast'!$B$2:$AO$26,MATCH('Master data'!$B491,'Team forecast'!$B$2:$B$26,0),MATCH('Master data'!J$1,'Team forecast'!$B$2:$AO$2,0))</f>
        <v>0.2515249837767683</v>
      </c>
      <c r="K491" s="16">
        <f>INDEX('Team forecast'!$B$2:$AO$26,MATCH('Master data'!$B491,'Team forecast'!$B$2:$B$26,0),MATCH('Master data'!K$1,'Team forecast'!$B$2:$AO$2,0))</f>
        <v>2.627557570873059</v>
      </c>
      <c r="L491" s="16">
        <f>INDEX('Team forecast'!$B$2:$AO$26,MATCH('Master data'!$B491,'Team forecast'!$B$2:$B$26,0),MATCH('Master data'!L$1,'Team forecast'!$B$2:$AO$2,0))</f>
        <v>3.6849704739682085</v>
      </c>
      <c r="M491">
        <f>IF(Players!BC492=1,95,0)</f>
        <v>95</v>
      </c>
      <c r="N491" s="2">
        <f>Players!BN492</f>
        <v>0.20180249085862803</v>
      </c>
      <c r="O491" s="2">
        <f>Players!BO492</f>
        <v>0.30632182702444188</v>
      </c>
      <c r="P491" s="2">
        <f>Players!BP492</f>
        <v>9.3621468167079558E-2</v>
      </c>
      <c r="Q491" s="2">
        <f>Players!BQ492</f>
        <v>0.30079937304075238</v>
      </c>
      <c r="R491" s="2">
        <f>Players!BR492</f>
        <v>3.526645768025078E-2</v>
      </c>
      <c r="S491" s="2">
        <f t="shared" si="448"/>
        <v>0.80039446005056258</v>
      </c>
      <c r="T491" s="2">
        <f t="shared" si="449"/>
        <v>1.3802129553035047</v>
      </c>
      <c r="U491" s="16">
        <f>INDEX('Team forecast'!$B$2:$AO$26,MATCH('Master data'!$B491,'Team forecast'!$B$2:$B$26,0),MATCH('Master data'!U$1,'Team forecast'!$B$2:$AO$2,0))</f>
        <v>0.19857235561323819</v>
      </c>
      <c r="V491" s="16">
        <f>INDEX('Team forecast'!$B$2:$AO$26,MATCH('Master data'!$B491,'Team forecast'!$B$2:$B$26,0),MATCH('Master data'!V$1,'Team forecast'!$B$2:$AO$2,0))</f>
        <v>0.2774172615184945</v>
      </c>
      <c r="W491" s="16">
        <f>INDEX('Team forecast'!$B$2:$AO$26,MATCH('Master data'!$B491,'Team forecast'!$B$2:$B$26,0),MATCH('Master data'!W$1,'Team forecast'!$B$2:$AO$2,0))</f>
        <v>0.52401038286826729</v>
      </c>
      <c r="X491" s="5">
        <f t="shared" si="450"/>
        <v>7000</v>
      </c>
      <c r="Y491" s="5">
        <f t="shared" si="451"/>
        <v>4964.3088903309545</v>
      </c>
      <c r="Z491" s="5">
        <f t="shared" si="452"/>
        <v>1387.0863075924724</v>
      </c>
      <c r="AA491" s="5">
        <f t="shared" si="453"/>
        <v>-7860.1557430240091</v>
      </c>
      <c r="AB491" s="5">
        <f t="shared" si="454"/>
        <v>20190.199463456272</v>
      </c>
      <c r="AC491" s="5">
        <f t="shared" si="455"/>
        <v>12258.914667146499</v>
      </c>
      <c r="AD491" s="5">
        <f t="shared" si="456"/>
        <v>2459.9579747866101</v>
      </c>
      <c r="AE491" s="5">
        <f t="shared" si="457"/>
        <v>0</v>
      </c>
      <c r="AF491" s="5">
        <f t="shared" si="458"/>
        <v>0</v>
      </c>
      <c r="AG491" s="5">
        <f t="shared" si="459"/>
        <v>-6015.9874608150476</v>
      </c>
      <c r="AH491" s="5">
        <f t="shared" si="460"/>
        <v>-1763.3228840125389</v>
      </c>
      <c r="AI491" s="5">
        <f t="shared" si="461"/>
        <v>8003.9446005056261</v>
      </c>
      <c r="AJ491" s="5">
        <f t="shared" si="462"/>
        <v>-11041.703642428038</v>
      </c>
      <c r="AK491" s="5">
        <f>IFERROR(SUM(X491:AJ491),-5000)*((Cockpit!$C$3)^0)</f>
        <v>29583.242173538798</v>
      </c>
      <c r="AL491" s="16">
        <f>INDEX('Team forecast'!$B$2:$AO$26,MATCH('Master data'!$B491,'Team forecast'!$B$2:$B$26,0),MATCH('Master data'!AL$1,'Team forecast'!$B$2:$AO$2,0))</f>
        <v>0.60056788388223015</v>
      </c>
      <c r="AM491" s="16">
        <f>INDEX('Team forecast'!$B$2:$AO$26,MATCH('Master data'!$B491,'Team forecast'!$B$2:$B$26,0),MATCH('Master data'!AM$1,'Team forecast'!$B$2:$AO$2,0))</f>
        <v>2.4503417481709131</v>
      </c>
      <c r="AN491" s="16">
        <f>INDEX('Team forecast'!$B$2:$AO$26,MATCH('Master data'!$B491,'Team forecast'!$B$2:$B$26,0),MATCH('Master data'!AN$1,'Team forecast'!$B$2:$AO$2,0))</f>
        <v>8.6264100862641011E-2</v>
      </c>
      <c r="AO491" s="16">
        <f>INDEX('Team forecast'!$B$2:$AO$26,MATCH('Master data'!$B491,'Team forecast'!$B$2:$B$26,0),MATCH('Master data'!AO$1,'Team forecast'!$B$2:$AO$2,0))</f>
        <v>1.9715612349669172</v>
      </c>
      <c r="AP491" s="16">
        <f>INDEX('Team forecast'!$B$2:$AO$26,MATCH('Master data'!$B491,'Team forecast'!$B$2:$B$26,0),MATCH('Master data'!AP$1,'Team forecast'!$B$2:$AO$2,0))</f>
        <v>6.5420607439204286</v>
      </c>
      <c r="AQ491" s="5">
        <f t="shared" si="463"/>
        <v>7000</v>
      </c>
      <c r="AR491" s="5">
        <f>INDEX('Team forecast'!$B$2:$AO$26,MATCH('Master data'!$B491,'Team forecast'!$B$2:$B$26,0),MATCH('Master data'!AR$1,'Team forecast'!$B$2:$AO$2,0))*IF(X491&gt;0,25000,0)</f>
        <v>1581.508515815085</v>
      </c>
      <c r="AS491" s="16">
        <f>INDEX('Team forecast'!$B$2:$AO$26,MATCH('Master data'!$B491,'Team forecast'!$B$2:$B$26,0),MATCH('Master data'!AS$1,'Team forecast'!$B$2:$AO$2,0))*IF(X491&gt;0,5000,0)</f>
        <v>729.92700729927003</v>
      </c>
      <c r="AT491" s="16">
        <f>INDEX('Team forecast'!$B$2:$AO$26,MATCH('Master data'!$B491,'Team forecast'!$B$2:$B$26,0),MATCH('Master data'!AT$1,'Team forecast'!$B$2:$AO$2,0))*IF(X491&gt;0,-15000,0)</f>
        <v>-11861.313868613139</v>
      </c>
      <c r="AU491" s="5">
        <f t="shared" si="464"/>
        <v>15149.511862141168</v>
      </c>
      <c r="AV491" s="5">
        <f t="shared" si="465"/>
        <v>9198.3525721503793</v>
      </c>
      <c r="AW491" s="5">
        <f t="shared" si="466"/>
        <v>1845.8045739890331</v>
      </c>
      <c r="AX491" s="5">
        <f t="shared" si="467"/>
        <v>0</v>
      </c>
      <c r="AY491" s="5">
        <f t="shared" si="468"/>
        <v>0</v>
      </c>
      <c r="AZ491" s="5">
        <f t="shared" si="469"/>
        <v>-6015.9874608150476</v>
      </c>
      <c r="BA491" s="5">
        <f t="shared" si="470"/>
        <v>-1763.3228840125389</v>
      </c>
      <c r="BB491" s="5">
        <f t="shared" si="471"/>
        <v>6005.6788388223013</v>
      </c>
      <c r="BC491" s="5">
        <f t="shared" si="472"/>
        <v>-19602.733985367304</v>
      </c>
      <c r="BD491" s="5">
        <f t="shared" si="473"/>
        <v>2267.4251714092097</v>
      </c>
      <c r="BE491" s="16">
        <f>INDEX('Team forecast'!$B$2:$AO$26,MATCH('Master data'!$B491,'Team forecast'!$B$2:$B$26,0),MATCH('Master data'!BE$1,'Team forecast'!$B$2:$AO$2,0))</f>
        <v>0</v>
      </c>
      <c r="BF491" s="16">
        <f>INDEX('Team forecast'!$B$2:$AO$26,MATCH('Master data'!$B491,'Team forecast'!$B$2:$B$26,0),MATCH('Master data'!BF$1,'Team forecast'!$B$2:$AO$2,0))</f>
        <v>0</v>
      </c>
      <c r="BG491" s="16">
        <f>INDEX('Team forecast'!$B$2:$AO$26,MATCH('Master data'!$B491,'Team forecast'!$B$2:$B$26,0),MATCH('Master data'!BG$1,'Team forecast'!$B$2:$AO$2,0))</f>
        <v>0</v>
      </c>
      <c r="BH491" s="16">
        <f>INDEX('Team forecast'!$B$2:$AO$26,MATCH('Master data'!$B491,'Team forecast'!$B$2:$B$26,0),MATCH('Master data'!BH$1,'Team forecast'!$B$2:$AO$2,0))</f>
        <v>0</v>
      </c>
      <c r="BI491" s="16">
        <f>INDEX('Team forecast'!$B$2:$AO$26,MATCH('Master data'!$B491,'Team forecast'!$B$2:$B$26,0),MATCH('Master data'!BI$1,'Team forecast'!$B$2:$AO$2,0))</f>
        <v>0</v>
      </c>
      <c r="BJ491" s="5">
        <f t="shared" si="474"/>
        <v>7000</v>
      </c>
      <c r="BK491" s="5">
        <f>INDEX('Team forecast'!$R$3:$BH$26,MATCH($B491,'Team forecast'!$B$3:$B$26,0),MATCH(BK$1,'Team forecast'!$R$2:$BH$2,0))*IF($X491&gt;0,25000,0)</f>
        <v>0</v>
      </c>
      <c r="BL491" s="5">
        <f>INDEX('Team forecast'!$R$3:$BH$26,MATCH($B491,'Team forecast'!$B$3:$B$26,0),MATCH(BL$1,'Team forecast'!$R$2:$BH$2,0))*IF($X491&gt;0,5000,0)</f>
        <v>0</v>
      </c>
      <c r="BM491" s="5">
        <f>INDEX('Team forecast'!$R$3:$BH$26,MATCH($B491,'Team forecast'!$B$3:$B$26,0),MATCH(BM$1,'Team forecast'!$R$2:$BH$2,0))*IF($X491&gt;0,-15000,0)</f>
        <v>0</v>
      </c>
      <c r="BN491" s="5">
        <f t="shared" si="475"/>
        <v>0</v>
      </c>
      <c r="BO491" s="5">
        <f t="shared" si="476"/>
        <v>0</v>
      </c>
      <c r="BP491" s="5">
        <f t="shared" si="477"/>
        <v>0</v>
      </c>
      <c r="BQ491" s="5">
        <f t="shared" si="478"/>
        <v>0</v>
      </c>
      <c r="BR491" s="5">
        <f t="shared" si="479"/>
        <v>0</v>
      </c>
      <c r="BS491" s="5">
        <f t="shared" si="480"/>
        <v>-6015.9874608150476</v>
      </c>
      <c r="BT491" s="5">
        <f t="shared" si="481"/>
        <v>-1763.3228840125389</v>
      </c>
      <c r="BU491" s="5">
        <f t="shared" si="482"/>
        <v>0</v>
      </c>
      <c r="BV491" s="5">
        <f t="shared" si="483"/>
        <v>0</v>
      </c>
      <c r="BW491" s="5">
        <f t="shared" si="484"/>
        <v>0</v>
      </c>
      <c r="BX491" s="5">
        <f t="shared" si="485"/>
        <v>15925.333672474004</v>
      </c>
      <c r="BY491" s="5">
        <f t="shared" si="486"/>
        <v>47776.001017422008</v>
      </c>
      <c r="BZ491" s="5">
        <f>MAX(INDEX('Team forecast'!$R$3:$BH$26,MATCH($B491,'Team forecast'!$B$3:$B$26,0),MATCH(BZ$1,'Team forecast'!$R$2:$BH$2,0))*($BX491)-(1-INDEX('Team forecast'!$R$3:$BH$26,MATCH($B491,'Team forecast'!$B$3:$B$26,0),MATCH(BZ$1,'Team forecast'!$R$2:$BH$2,0)))*(BY491+CH491)*0.01,-5000)</f>
        <v>-5000</v>
      </c>
      <c r="CA491" s="5">
        <f>MAX(INDEX('Team forecast'!$R$3:$BH$26,MATCH($B491,'Team forecast'!$B$3:$B$26,0),MATCH(CA$1,'Team forecast'!$R$2:$BH$2,0))*$BX491-(1-INDEX('Team forecast'!$R$3:$BH$26,MATCH($B491,'Team forecast'!$B$3:$B$26,0),MATCH(CA$1,'Team forecast'!$R$2:$BH$2,0)))*(BY491+BX491+CH491)*0.01,-5000)</f>
        <v>-5000</v>
      </c>
      <c r="CB491" s="5">
        <f>MAX(INDEX('Team forecast'!$R$3:$BH$26,MATCH($B491,'Team forecast'!$B$3:$B$26,0),MATCH(CB$1,'Team forecast'!$R$2:$BH$2,0))*$BX491-(1-INDEX('Team forecast'!$R$3:$BH$26,MATCH($B491,'Team forecast'!$B$3:$B$26,0),MATCH(CB$1,'Team forecast'!$R$2:$BH$2,0)))*(BY491+BX491*2+CH491)*0.01,0)</f>
        <v>0</v>
      </c>
      <c r="CC491" s="5">
        <v>0</v>
      </c>
      <c r="CD491" s="5">
        <f>+AK491+BD491*Cockpit!$C$3+BW491*Cockpit!$C$3^2+BZ491*Cockpit!$C$3^3+CA491*Cockpit!$C$3^4+CB491*Cockpit!$C$3^5+CC491*Cockpit!$C$3^6</f>
        <v>28625.723152009134</v>
      </c>
      <c r="CE491" s="5"/>
      <c r="CF491" s="5"/>
      <c r="CG491" s="5">
        <v>0</v>
      </c>
      <c r="CH491" s="5">
        <f t="shared" si="487"/>
        <v>3544000</v>
      </c>
      <c r="CI491" s="5">
        <f t="shared" si="488"/>
        <v>3544000</v>
      </c>
      <c r="CJ491" s="1">
        <f t="shared" si="489"/>
        <v>8.0000000000000002E-3</v>
      </c>
      <c r="CK491" s="5">
        <f>RANK(CD491,$CD$2:$CD$622)+COUNTIF($CD$2:$CD491,$CD491)-1</f>
        <v>270</v>
      </c>
      <c r="CL491" s="5">
        <f>RANK(CJ491,$CJ$2:$CJ$622)+COUNTIF($CJ$2:$CJ491,$CJ491)-1</f>
        <v>293</v>
      </c>
    </row>
    <row r="492" spans="1:90" x14ac:dyDescent="0.3">
      <c r="A492" t="str">
        <f>Players!P493</f>
        <v>Juraj Kucka</v>
      </c>
      <c r="B492" t="str">
        <f>Players!G493</f>
        <v>Slovakia</v>
      </c>
      <c r="C492" t="str">
        <f>Players!AB493</f>
        <v>Midfield</v>
      </c>
      <c r="D492" s="1"/>
      <c r="F492" t="str">
        <f>IFERROR(INDEX(Lookup!B:B,MATCH(INDEX(Players!C:C,MATCH(E492,Players!A:A,0)),Lookup!D:D,0)),"")</f>
        <v/>
      </c>
      <c r="G492">
        <f>IF(Players!AC493=0,10000000,Players!AC493)</f>
        <v>3554000</v>
      </c>
      <c r="H492" s="16">
        <f>INDEX('Team forecast'!$B$2:$AO$26,MATCH('Master data'!$B492,'Team forecast'!$B$2:$B$26,0),MATCH('Master data'!H$1,'Team forecast'!$B$2:$AO$2,0))</f>
        <v>0.80039446005056258</v>
      </c>
      <c r="I492" s="16">
        <f>INDEX('Team forecast'!$B$2:$AO$26,MATCH('Master data'!$B492,'Team forecast'!$B$2:$B$26,0),MATCH('Master data'!I$1,'Team forecast'!$B$2:$AO$2,0))</f>
        <v>1.3802129553035047</v>
      </c>
      <c r="J492" s="16">
        <f>INDEX('Team forecast'!$B$2:$AO$26,MATCH('Master data'!$B492,'Team forecast'!$B$2:$B$26,0),MATCH('Master data'!J$1,'Team forecast'!$B$2:$AO$2,0))</f>
        <v>0.2515249837767683</v>
      </c>
      <c r="K492" s="16">
        <f>INDEX('Team forecast'!$B$2:$AO$26,MATCH('Master data'!$B492,'Team forecast'!$B$2:$B$26,0),MATCH('Master data'!K$1,'Team forecast'!$B$2:$AO$2,0))</f>
        <v>2.627557570873059</v>
      </c>
      <c r="L492" s="16">
        <f>INDEX('Team forecast'!$B$2:$AO$26,MATCH('Master data'!$B492,'Team forecast'!$B$2:$B$26,0),MATCH('Master data'!L$1,'Team forecast'!$B$2:$AO$2,0))</f>
        <v>3.6849704739682085</v>
      </c>
      <c r="M492">
        <f>IF(Players!BC493=1,95,0)</f>
        <v>95</v>
      </c>
      <c r="N492" s="2">
        <f>Players!BN493</f>
        <v>0.25306235600978189</v>
      </c>
      <c r="O492" s="2">
        <f>Players!BO493</f>
        <v>7.7865987084814028E-2</v>
      </c>
      <c r="P492" s="2">
        <f>Players!BP493</f>
        <v>0.12746584867818345</v>
      </c>
      <c r="Q492" s="2">
        <f>Players!BQ493</f>
        <v>0.2586491677336748</v>
      </c>
      <c r="R492" s="2">
        <f>Players!BR493</f>
        <v>0</v>
      </c>
      <c r="S492" s="2">
        <f t="shared" si="448"/>
        <v>0.80039446005056258</v>
      </c>
      <c r="T492" s="2">
        <f t="shared" si="449"/>
        <v>1.3802129553035047</v>
      </c>
      <c r="U492" s="16">
        <f>INDEX('Team forecast'!$B$2:$AO$26,MATCH('Master data'!$B492,'Team forecast'!$B$2:$B$26,0),MATCH('Master data'!U$1,'Team forecast'!$B$2:$AO$2,0))</f>
        <v>0.19857235561323819</v>
      </c>
      <c r="V492" s="16">
        <f>INDEX('Team forecast'!$B$2:$AO$26,MATCH('Master data'!$B492,'Team forecast'!$B$2:$B$26,0),MATCH('Master data'!V$1,'Team forecast'!$B$2:$AO$2,0))</f>
        <v>0.2774172615184945</v>
      </c>
      <c r="W492" s="16">
        <f>INDEX('Team forecast'!$B$2:$AO$26,MATCH('Master data'!$B492,'Team forecast'!$B$2:$B$26,0),MATCH('Master data'!W$1,'Team forecast'!$B$2:$AO$2,0))</f>
        <v>0.52401038286826729</v>
      </c>
      <c r="X492" s="5">
        <f t="shared" si="450"/>
        <v>7000</v>
      </c>
      <c r="Y492" s="5">
        <f t="shared" si="451"/>
        <v>4964.3088903309545</v>
      </c>
      <c r="Z492" s="5">
        <f t="shared" si="452"/>
        <v>1387.0863075924724</v>
      </c>
      <c r="AA492" s="5">
        <f t="shared" si="453"/>
        <v>-7860.1557430240091</v>
      </c>
      <c r="AB492" s="5">
        <f t="shared" si="454"/>
        <v>25318.713474696575</v>
      </c>
      <c r="AC492" s="5">
        <f t="shared" si="455"/>
        <v>3116.1752344526903</v>
      </c>
      <c r="AD492" s="5">
        <f t="shared" si="456"/>
        <v>3349.2385572212065</v>
      </c>
      <c r="AE492" s="5">
        <f t="shared" si="457"/>
        <v>0</v>
      </c>
      <c r="AF492" s="5">
        <f t="shared" si="458"/>
        <v>0</v>
      </c>
      <c r="AG492" s="5">
        <f t="shared" si="459"/>
        <v>-5172.9833546734963</v>
      </c>
      <c r="AH492" s="5">
        <f t="shared" si="460"/>
        <v>0</v>
      </c>
      <c r="AI492" s="5">
        <f t="shared" si="461"/>
        <v>8003.9446005056261</v>
      </c>
      <c r="AJ492" s="5">
        <f t="shared" si="462"/>
        <v>-11041.703642428038</v>
      </c>
      <c r="AK492" s="5">
        <f>IFERROR(SUM(X492:AJ492),-5000)*((Cockpit!$C$3)^0)</f>
        <v>29064.624324673983</v>
      </c>
      <c r="AL492" s="16">
        <f>INDEX('Team forecast'!$B$2:$AO$26,MATCH('Master data'!$B492,'Team forecast'!$B$2:$B$26,0),MATCH('Master data'!AL$1,'Team forecast'!$B$2:$AO$2,0))</f>
        <v>0.60056788388223015</v>
      </c>
      <c r="AM492" s="16">
        <f>INDEX('Team forecast'!$B$2:$AO$26,MATCH('Master data'!$B492,'Team forecast'!$B$2:$B$26,0),MATCH('Master data'!AM$1,'Team forecast'!$B$2:$AO$2,0))</f>
        <v>2.4503417481709131</v>
      </c>
      <c r="AN492" s="16">
        <f>INDEX('Team forecast'!$B$2:$AO$26,MATCH('Master data'!$B492,'Team forecast'!$B$2:$B$26,0),MATCH('Master data'!AN$1,'Team forecast'!$B$2:$AO$2,0))</f>
        <v>8.6264100862641011E-2</v>
      </c>
      <c r="AO492" s="16">
        <f>INDEX('Team forecast'!$B$2:$AO$26,MATCH('Master data'!$B492,'Team forecast'!$B$2:$B$26,0),MATCH('Master data'!AO$1,'Team forecast'!$B$2:$AO$2,0))</f>
        <v>1.9715612349669172</v>
      </c>
      <c r="AP492" s="16">
        <f>INDEX('Team forecast'!$B$2:$AO$26,MATCH('Master data'!$B492,'Team forecast'!$B$2:$B$26,0),MATCH('Master data'!AP$1,'Team forecast'!$B$2:$AO$2,0))</f>
        <v>6.5420607439204286</v>
      </c>
      <c r="AQ492" s="5">
        <f t="shared" si="463"/>
        <v>7000</v>
      </c>
      <c r="AR492" s="5">
        <f>INDEX('Team forecast'!$B$2:$AO$26,MATCH('Master data'!$B492,'Team forecast'!$B$2:$B$26,0),MATCH('Master data'!AR$1,'Team forecast'!$B$2:$AO$2,0))*IF(X492&gt;0,25000,0)</f>
        <v>1581.508515815085</v>
      </c>
      <c r="AS492" s="16">
        <f>INDEX('Team forecast'!$B$2:$AO$26,MATCH('Master data'!$B492,'Team forecast'!$B$2:$B$26,0),MATCH('Master data'!AS$1,'Team forecast'!$B$2:$AO$2,0))*IF(X492&gt;0,5000,0)</f>
        <v>729.92700729927003</v>
      </c>
      <c r="AT492" s="16">
        <f>INDEX('Team forecast'!$B$2:$AO$26,MATCH('Master data'!$B492,'Team forecast'!$B$2:$B$26,0),MATCH('Master data'!AT$1,'Team forecast'!$B$2:$AO$2,0))*IF(X492&gt;0,-15000,0)</f>
        <v>-11861.313868613139</v>
      </c>
      <c r="AU492" s="5">
        <f t="shared" si="464"/>
        <v>18997.640454880784</v>
      </c>
      <c r="AV492" s="5">
        <f t="shared" si="465"/>
        <v>2338.1905544963911</v>
      </c>
      <c r="AW492" s="5">
        <f t="shared" si="466"/>
        <v>2513.0672603606554</v>
      </c>
      <c r="AX492" s="5">
        <f t="shared" si="467"/>
        <v>0</v>
      </c>
      <c r="AY492" s="5">
        <f t="shared" si="468"/>
        <v>0</v>
      </c>
      <c r="AZ492" s="5">
        <f t="shared" si="469"/>
        <v>-5172.9833546734963</v>
      </c>
      <c r="BA492" s="5">
        <f t="shared" si="470"/>
        <v>0</v>
      </c>
      <c r="BB492" s="5">
        <f t="shared" si="471"/>
        <v>6005.6788388223013</v>
      </c>
      <c r="BC492" s="5">
        <f t="shared" si="472"/>
        <v>-19602.733985367304</v>
      </c>
      <c r="BD492" s="5">
        <f t="shared" si="473"/>
        <v>2528.9814230205448</v>
      </c>
      <c r="BE492" s="16">
        <f>INDEX('Team forecast'!$B$2:$AO$26,MATCH('Master data'!$B492,'Team forecast'!$B$2:$B$26,0),MATCH('Master data'!BE$1,'Team forecast'!$B$2:$AO$2,0))</f>
        <v>0</v>
      </c>
      <c r="BF492" s="16">
        <f>INDEX('Team forecast'!$B$2:$AO$26,MATCH('Master data'!$B492,'Team forecast'!$B$2:$B$26,0),MATCH('Master data'!BF$1,'Team forecast'!$B$2:$AO$2,0))</f>
        <v>0</v>
      </c>
      <c r="BG492" s="16">
        <f>INDEX('Team forecast'!$B$2:$AO$26,MATCH('Master data'!$B492,'Team forecast'!$B$2:$B$26,0),MATCH('Master data'!BG$1,'Team forecast'!$B$2:$AO$2,0))</f>
        <v>0</v>
      </c>
      <c r="BH492" s="16">
        <f>INDEX('Team forecast'!$B$2:$AO$26,MATCH('Master data'!$B492,'Team forecast'!$B$2:$B$26,0),MATCH('Master data'!BH$1,'Team forecast'!$B$2:$AO$2,0))</f>
        <v>0</v>
      </c>
      <c r="BI492" s="16">
        <f>INDEX('Team forecast'!$B$2:$AO$26,MATCH('Master data'!$B492,'Team forecast'!$B$2:$B$26,0),MATCH('Master data'!BI$1,'Team forecast'!$B$2:$AO$2,0))</f>
        <v>0</v>
      </c>
      <c r="BJ492" s="5">
        <f t="shared" si="474"/>
        <v>7000</v>
      </c>
      <c r="BK492" s="5">
        <f>INDEX('Team forecast'!$R$3:$BH$26,MATCH($B492,'Team forecast'!$B$3:$B$26,0),MATCH(BK$1,'Team forecast'!$R$2:$BH$2,0))*IF($X492&gt;0,25000,0)</f>
        <v>0</v>
      </c>
      <c r="BL492" s="5">
        <f>INDEX('Team forecast'!$R$3:$BH$26,MATCH($B492,'Team forecast'!$B$3:$B$26,0),MATCH(BL$1,'Team forecast'!$R$2:$BH$2,0))*IF($X492&gt;0,5000,0)</f>
        <v>0</v>
      </c>
      <c r="BM492" s="5">
        <f>INDEX('Team forecast'!$R$3:$BH$26,MATCH($B492,'Team forecast'!$B$3:$B$26,0),MATCH(BM$1,'Team forecast'!$R$2:$BH$2,0))*IF($X492&gt;0,-15000,0)</f>
        <v>0</v>
      </c>
      <c r="BN492" s="5">
        <f t="shared" si="475"/>
        <v>0</v>
      </c>
      <c r="BO492" s="5">
        <f t="shared" si="476"/>
        <v>0</v>
      </c>
      <c r="BP492" s="5">
        <f t="shared" si="477"/>
        <v>0</v>
      </c>
      <c r="BQ492" s="5">
        <f t="shared" si="478"/>
        <v>0</v>
      </c>
      <c r="BR492" s="5">
        <f t="shared" si="479"/>
        <v>0</v>
      </c>
      <c r="BS492" s="5">
        <f t="shared" si="480"/>
        <v>-5172.9833546734963</v>
      </c>
      <c r="BT492" s="5">
        <f t="shared" si="481"/>
        <v>0</v>
      </c>
      <c r="BU492" s="5">
        <f t="shared" si="482"/>
        <v>0</v>
      </c>
      <c r="BV492" s="5">
        <f t="shared" si="483"/>
        <v>0</v>
      </c>
      <c r="BW492" s="5">
        <f t="shared" si="484"/>
        <v>0</v>
      </c>
      <c r="BX492" s="5">
        <f t="shared" si="485"/>
        <v>15796.802873847264</v>
      </c>
      <c r="BY492" s="5">
        <f t="shared" si="486"/>
        <v>47390.408621541792</v>
      </c>
      <c r="BZ492" s="5">
        <f>MAX(INDEX('Team forecast'!$R$3:$BH$26,MATCH($B492,'Team forecast'!$B$3:$B$26,0),MATCH(BZ$1,'Team forecast'!$R$2:$BH$2,0))*($BX492)-(1-INDEX('Team forecast'!$R$3:$BH$26,MATCH($B492,'Team forecast'!$B$3:$B$26,0),MATCH(BZ$1,'Team forecast'!$R$2:$BH$2,0)))*(BY492+CH492)*0.01,-5000)</f>
        <v>-5000</v>
      </c>
      <c r="CA492" s="5">
        <f>MAX(INDEX('Team forecast'!$R$3:$BH$26,MATCH($B492,'Team forecast'!$B$3:$B$26,0),MATCH(CA$1,'Team forecast'!$R$2:$BH$2,0))*$BX492-(1-INDEX('Team forecast'!$R$3:$BH$26,MATCH($B492,'Team forecast'!$B$3:$B$26,0),MATCH(CA$1,'Team forecast'!$R$2:$BH$2,0)))*(BY492+BX492+CH492)*0.01,-5000)</f>
        <v>-5000</v>
      </c>
      <c r="CB492" s="5">
        <f>MAX(INDEX('Team forecast'!$R$3:$BH$26,MATCH($B492,'Team forecast'!$B$3:$B$26,0),MATCH(CB$1,'Team forecast'!$R$2:$BH$2,0))*$BX492-(1-INDEX('Team forecast'!$R$3:$BH$26,MATCH($B492,'Team forecast'!$B$3:$B$26,0),MATCH(CB$1,'Team forecast'!$R$2:$BH$2,0)))*(BY492+BX492*2+CH492)*0.01,0)</f>
        <v>0</v>
      </c>
      <c r="CC492" s="5">
        <v>0</v>
      </c>
      <c r="CD492" s="5">
        <f>+AK492+BD492*Cockpit!$C$3+BW492*Cockpit!$C$3^2+BZ492*Cockpit!$C$3^3+CA492*Cockpit!$C$3^4+CB492*Cockpit!$C$3^5+CC492*Cockpit!$C$3^6</f>
        <v>28281.476137551876</v>
      </c>
      <c r="CE492" s="5"/>
      <c r="CF492" s="5"/>
      <c r="CG492" s="5">
        <v>0</v>
      </c>
      <c r="CH492" s="5">
        <f t="shared" si="487"/>
        <v>3554000</v>
      </c>
      <c r="CI492" s="5">
        <f t="shared" si="488"/>
        <v>3554000</v>
      </c>
      <c r="CJ492" s="1">
        <f t="shared" si="489"/>
        <v>8.0000000000000002E-3</v>
      </c>
      <c r="CK492" s="5">
        <f>RANK(CD492,$CD$2:$CD$622)+COUNTIF($CD$2:$CD492,$CD492)-1</f>
        <v>271</v>
      </c>
      <c r="CL492" s="5">
        <f>RANK(CJ492,$CJ$2:$CJ$622)+COUNTIF($CJ$2:$CJ492,$CJ492)-1</f>
        <v>294</v>
      </c>
    </row>
    <row r="493" spans="1:90" x14ac:dyDescent="0.3">
      <c r="A493" t="str">
        <f>Players!P494</f>
        <v>Ivan Schranz</v>
      </c>
      <c r="B493" t="str">
        <f>Players!G494</f>
        <v>Slovakia</v>
      </c>
      <c r="C493" t="str">
        <f>Players!AB494</f>
        <v>Striker</v>
      </c>
      <c r="D493" s="1"/>
      <c r="F493" t="str">
        <f>IFERROR(INDEX(Lookup!B:B,MATCH(INDEX(Players!C:C,MATCH(E493,Players!A:A,0)),Lookup!D:D,0)),"")</f>
        <v/>
      </c>
      <c r="G493">
        <f>IF(Players!AC494=0,10000000,Players!AC494)</f>
        <v>2495000</v>
      </c>
      <c r="H493" s="16">
        <f>INDEX('Team forecast'!$B$2:$AO$26,MATCH('Master data'!$B493,'Team forecast'!$B$2:$B$26,0),MATCH('Master data'!H$1,'Team forecast'!$B$2:$AO$2,0))</f>
        <v>0.80039446005056258</v>
      </c>
      <c r="I493" s="16">
        <f>INDEX('Team forecast'!$B$2:$AO$26,MATCH('Master data'!$B493,'Team forecast'!$B$2:$B$26,0),MATCH('Master data'!I$1,'Team forecast'!$B$2:$AO$2,0))</f>
        <v>1.3802129553035047</v>
      </c>
      <c r="J493" s="16">
        <f>INDEX('Team forecast'!$B$2:$AO$26,MATCH('Master data'!$B493,'Team forecast'!$B$2:$B$26,0),MATCH('Master data'!J$1,'Team forecast'!$B$2:$AO$2,0))</f>
        <v>0.2515249837767683</v>
      </c>
      <c r="K493" s="16">
        <f>INDEX('Team forecast'!$B$2:$AO$26,MATCH('Master data'!$B493,'Team forecast'!$B$2:$B$26,0),MATCH('Master data'!K$1,'Team forecast'!$B$2:$AO$2,0))</f>
        <v>2.627557570873059</v>
      </c>
      <c r="L493" s="16">
        <f>INDEX('Team forecast'!$B$2:$AO$26,MATCH('Master data'!$B493,'Team forecast'!$B$2:$B$26,0),MATCH('Master data'!L$1,'Team forecast'!$B$2:$AO$2,0))</f>
        <v>3.6849704739682085</v>
      </c>
      <c r="M493">
        <f>IF(Players!BC494=1,95,0)</f>
        <v>0</v>
      </c>
      <c r="N493" s="2">
        <f>Players!BN494</f>
        <v>0</v>
      </c>
      <c r="O493" s="2">
        <f>Players!BO494</f>
        <v>0</v>
      </c>
      <c r="P493" s="2">
        <f>Players!BP494</f>
        <v>0</v>
      </c>
      <c r="Q493" s="2">
        <f>Players!BQ494</f>
        <v>0.23316062176165803</v>
      </c>
      <c r="R493" s="2">
        <f>Players!BR494</f>
        <v>0</v>
      </c>
      <c r="S493" s="2">
        <f t="shared" si="448"/>
        <v>0.80039446005056258</v>
      </c>
      <c r="T493" s="2">
        <f t="shared" si="449"/>
        <v>1.3802129553035047</v>
      </c>
      <c r="U493" s="16">
        <f>INDEX('Team forecast'!$B$2:$AO$26,MATCH('Master data'!$B493,'Team forecast'!$B$2:$B$26,0),MATCH('Master data'!U$1,'Team forecast'!$B$2:$AO$2,0))</f>
        <v>0.19857235561323819</v>
      </c>
      <c r="V493" s="16">
        <f>INDEX('Team forecast'!$B$2:$AO$26,MATCH('Master data'!$B493,'Team forecast'!$B$2:$B$26,0),MATCH('Master data'!V$1,'Team forecast'!$B$2:$AO$2,0))</f>
        <v>0.2774172615184945</v>
      </c>
      <c r="W493" s="16">
        <f>INDEX('Team forecast'!$B$2:$AO$26,MATCH('Master data'!$B493,'Team forecast'!$B$2:$B$26,0),MATCH('Master data'!W$1,'Team forecast'!$B$2:$AO$2,0))</f>
        <v>0.52401038286826729</v>
      </c>
      <c r="X493" s="5">
        <f t="shared" si="450"/>
        <v>-5000</v>
      </c>
      <c r="Y493" s="5">
        <f t="shared" si="451"/>
        <v>0</v>
      </c>
      <c r="Z493" s="5">
        <f t="shared" si="452"/>
        <v>0</v>
      </c>
      <c r="AA493" s="5">
        <f t="shared" si="453"/>
        <v>0</v>
      </c>
      <c r="AB493" s="5">
        <f t="shared" si="454"/>
        <v>0</v>
      </c>
      <c r="AC493" s="5">
        <f t="shared" si="455"/>
        <v>0</v>
      </c>
      <c r="AD493" s="5">
        <f t="shared" si="456"/>
        <v>0</v>
      </c>
      <c r="AE493" s="5">
        <f t="shared" si="457"/>
        <v>0</v>
      </c>
      <c r="AF493" s="5">
        <f t="shared" si="458"/>
        <v>0</v>
      </c>
      <c r="AG493" s="5">
        <f t="shared" si="459"/>
        <v>0</v>
      </c>
      <c r="AH493" s="5">
        <f t="shared" si="460"/>
        <v>0</v>
      </c>
      <c r="AI493" s="5">
        <f t="shared" si="461"/>
        <v>0</v>
      </c>
      <c r="AJ493" s="5">
        <f t="shared" si="462"/>
        <v>0</v>
      </c>
      <c r="AK493" s="5">
        <f>IFERROR(SUM(X493:AJ493),-5000)*((Cockpit!$C$3)^0)</f>
        <v>-5000</v>
      </c>
      <c r="AL493" s="16">
        <f>INDEX('Team forecast'!$B$2:$AO$26,MATCH('Master data'!$B493,'Team forecast'!$B$2:$B$26,0),MATCH('Master data'!AL$1,'Team forecast'!$B$2:$AO$2,0))</f>
        <v>0.60056788388223015</v>
      </c>
      <c r="AM493" s="16">
        <f>INDEX('Team forecast'!$B$2:$AO$26,MATCH('Master data'!$B493,'Team forecast'!$B$2:$B$26,0),MATCH('Master data'!AM$1,'Team forecast'!$B$2:$AO$2,0))</f>
        <v>2.4503417481709131</v>
      </c>
      <c r="AN493" s="16">
        <f>INDEX('Team forecast'!$B$2:$AO$26,MATCH('Master data'!$B493,'Team forecast'!$B$2:$B$26,0),MATCH('Master data'!AN$1,'Team forecast'!$B$2:$AO$2,0))</f>
        <v>8.6264100862641011E-2</v>
      </c>
      <c r="AO493" s="16">
        <f>INDEX('Team forecast'!$B$2:$AO$26,MATCH('Master data'!$B493,'Team forecast'!$B$2:$B$26,0),MATCH('Master data'!AO$1,'Team forecast'!$B$2:$AO$2,0))</f>
        <v>1.9715612349669172</v>
      </c>
      <c r="AP493" s="16">
        <f>INDEX('Team forecast'!$B$2:$AO$26,MATCH('Master data'!$B493,'Team forecast'!$B$2:$B$26,0),MATCH('Master data'!AP$1,'Team forecast'!$B$2:$AO$2,0))</f>
        <v>6.5420607439204286</v>
      </c>
      <c r="AQ493" s="5">
        <f t="shared" si="463"/>
        <v>-5000</v>
      </c>
      <c r="AR493" s="5">
        <f>INDEX('Team forecast'!$B$2:$AO$26,MATCH('Master data'!$B493,'Team forecast'!$B$2:$B$26,0),MATCH('Master data'!AR$1,'Team forecast'!$B$2:$AO$2,0))*IF(X493&gt;0,25000,0)</f>
        <v>0</v>
      </c>
      <c r="AS493" s="16">
        <f>INDEX('Team forecast'!$B$2:$AO$26,MATCH('Master data'!$B493,'Team forecast'!$B$2:$B$26,0),MATCH('Master data'!AS$1,'Team forecast'!$B$2:$AO$2,0))*IF(X493&gt;0,5000,0)</f>
        <v>0</v>
      </c>
      <c r="AT493" s="16">
        <f>INDEX('Team forecast'!$B$2:$AO$26,MATCH('Master data'!$B493,'Team forecast'!$B$2:$B$26,0),MATCH('Master data'!AT$1,'Team forecast'!$B$2:$AO$2,0))*IF(X493&gt;0,-15000,0)</f>
        <v>0</v>
      </c>
      <c r="AU493" s="5">
        <f t="shared" si="464"/>
        <v>0</v>
      </c>
      <c r="AV493" s="5">
        <f t="shared" si="465"/>
        <v>0</v>
      </c>
      <c r="AW493" s="5">
        <f t="shared" si="466"/>
        <v>0</v>
      </c>
      <c r="AX493" s="5">
        <f t="shared" si="467"/>
        <v>0</v>
      </c>
      <c r="AY493" s="5">
        <f t="shared" si="468"/>
        <v>0</v>
      </c>
      <c r="AZ493" s="5">
        <f t="shared" si="469"/>
        <v>0</v>
      </c>
      <c r="BA493" s="5">
        <f t="shared" si="470"/>
        <v>0</v>
      </c>
      <c r="BB493" s="5">
        <f t="shared" si="471"/>
        <v>0</v>
      </c>
      <c r="BC493" s="5">
        <f t="shared" si="472"/>
        <v>0</v>
      </c>
      <c r="BD493" s="5">
        <f t="shared" si="473"/>
        <v>-5000</v>
      </c>
      <c r="BE493" s="16">
        <f>INDEX('Team forecast'!$B$2:$AO$26,MATCH('Master data'!$B493,'Team forecast'!$B$2:$B$26,0),MATCH('Master data'!BE$1,'Team forecast'!$B$2:$AO$2,0))</f>
        <v>0</v>
      </c>
      <c r="BF493" s="16">
        <f>INDEX('Team forecast'!$B$2:$AO$26,MATCH('Master data'!$B493,'Team forecast'!$B$2:$B$26,0),MATCH('Master data'!BF$1,'Team forecast'!$B$2:$AO$2,0))</f>
        <v>0</v>
      </c>
      <c r="BG493" s="16">
        <f>INDEX('Team forecast'!$B$2:$AO$26,MATCH('Master data'!$B493,'Team forecast'!$B$2:$B$26,0),MATCH('Master data'!BG$1,'Team forecast'!$B$2:$AO$2,0))</f>
        <v>0</v>
      </c>
      <c r="BH493" s="16">
        <f>INDEX('Team forecast'!$B$2:$AO$26,MATCH('Master data'!$B493,'Team forecast'!$B$2:$B$26,0),MATCH('Master data'!BH$1,'Team forecast'!$B$2:$AO$2,0))</f>
        <v>0</v>
      </c>
      <c r="BI493" s="16">
        <f>INDEX('Team forecast'!$B$2:$AO$26,MATCH('Master data'!$B493,'Team forecast'!$B$2:$B$26,0),MATCH('Master data'!BI$1,'Team forecast'!$B$2:$AO$2,0))</f>
        <v>0</v>
      </c>
      <c r="BJ493" s="5">
        <f t="shared" si="474"/>
        <v>-5000</v>
      </c>
      <c r="BK493" s="5">
        <f>INDEX('Team forecast'!$R$3:$BH$26,MATCH($B493,'Team forecast'!$B$3:$B$26,0),MATCH(BK$1,'Team forecast'!$R$2:$BH$2,0))*IF($X493&gt;0,25000,0)</f>
        <v>0</v>
      </c>
      <c r="BL493" s="5">
        <f>INDEX('Team forecast'!$R$3:$BH$26,MATCH($B493,'Team forecast'!$B$3:$B$26,0),MATCH(BL$1,'Team forecast'!$R$2:$BH$2,0))*IF($X493&gt;0,5000,0)</f>
        <v>0</v>
      </c>
      <c r="BM493" s="5">
        <f>INDEX('Team forecast'!$R$3:$BH$26,MATCH($B493,'Team forecast'!$B$3:$B$26,0),MATCH(BM$1,'Team forecast'!$R$2:$BH$2,0))*IF($X493&gt;0,-15000,0)</f>
        <v>0</v>
      </c>
      <c r="BN493" s="5">
        <f t="shared" si="475"/>
        <v>0</v>
      </c>
      <c r="BO493" s="5">
        <f t="shared" si="476"/>
        <v>0</v>
      </c>
      <c r="BP493" s="5">
        <f t="shared" si="477"/>
        <v>0</v>
      </c>
      <c r="BQ493" s="5">
        <f t="shared" si="478"/>
        <v>0</v>
      </c>
      <c r="BR493" s="5">
        <f t="shared" si="479"/>
        <v>0</v>
      </c>
      <c r="BS493" s="5">
        <f t="shared" si="480"/>
        <v>0</v>
      </c>
      <c r="BT493" s="5">
        <f t="shared" si="481"/>
        <v>0</v>
      </c>
      <c r="BU493" s="5">
        <f t="shared" si="482"/>
        <v>0</v>
      </c>
      <c r="BV493" s="5">
        <f t="shared" si="483"/>
        <v>0</v>
      </c>
      <c r="BW493" s="5">
        <f t="shared" si="484"/>
        <v>0</v>
      </c>
      <c r="BX493" s="5">
        <f t="shared" si="485"/>
        <v>-5000</v>
      </c>
      <c r="BY493" s="5">
        <f t="shared" si="486"/>
        <v>-15000</v>
      </c>
      <c r="BZ493" s="5">
        <f>MAX(INDEX('Team forecast'!$R$3:$BH$26,MATCH($B493,'Team forecast'!$B$3:$B$26,0),MATCH(BZ$1,'Team forecast'!$R$2:$BH$2,0))*($BX493)-(1-INDEX('Team forecast'!$R$3:$BH$26,MATCH($B493,'Team forecast'!$B$3:$B$26,0),MATCH(BZ$1,'Team forecast'!$R$2:$BH$2,0)))*(BY493+CH493)*0.01,-5000)</f>
        <v>-5000</v>
      </c>
      <c r="CA493" s="5">
        <f>MAX(INDEX('Team forecast'!$R$3:$BH$26,MATCH($B493,'Team forecast'!$B$3:$B$26,0),MATCH(CA$1,'Team forecast'!$R$2:$BH$2,0))*$BX493-(1-INDEX('Team forecast'!$R$3:$BH$26,MATCH($B493,'Team forecast'!$B$3:$B$26,0),MATCH(CA$1,'Team forecast'!$R$2:$BH$2,0)))*(BY493+BX493+CH493)*0.01,-5000)</f>
        <v>-5000</v>
      </c>
      <c r="CB493" s="5">
        <f>MAX(INDEX('Team forecast'!$R$3:$BH$26,MATCH($B493,'Team forecast'!$B$3:$B$26,0),MATCH(CB$1,'Team forecast'!$R$2:$BH$2,0))*$BX493-(1-INDEX('Team forecast'!$R$3:$BH$26,MATCH($B493,'Team forecast'!$B$3:$B$26,0),MATCH(CB$1,'Team forecast'!$R$2:$BH$2,0)))*(BY493+BX493*2+CH493)*0.01,0)</f>
        <v>0</v>
      </c>
      <c r="CC493" s="5">
        <v>0</v>
      </c>
      <c r="CD493" s="5">
        <f>+AK493+BD493*Cockpit!$C$3+BW493*Cockpit!$C$3^2+BZ493*Cockpit!$C$3^3+CA493*Cockpit!$C$3^4+CB493*Cockpit!$C$3^5+CC493*Cockpit!$C$3^6</f>
        <v>-10802.469135802468</v>
      </c>
      <c r="CE493" s="5"/>
      <c r="CF493" s="5"/>
      <c r="CG493" s="5">
        <v>0</v>
      </c>
      <c r="CH493" s="5">
        <f t="shared" si="487"/>
        <v>2495000</v>
      </c>
      <c r="CI493" s="5">
        <f t="shared" si="488"/>
        <v>2495000</v>
      </c>
      <c r="CJ493" s="1">
        <f t="shared" si="489"/>
        <v>-4.0000000000000001E-3</v>
      </c>
      <c r="CK493" s="5">
        <f>RANK(CD493,$CD$2:$CD$622)+COUNTIF($CD$2:$CD493,$CD493)-1</f>
        <v>576</v>
      </c>
      <c r="CL493" s="5">
        <f>RANK(CJ493,$CJ$2:$CJ$622)+COUNTIF($CJ$2:$CJ493,$CJ493)-1</f>
        <v>555</v>
      </c>
    </row>
    <row r="494" spans="1:90" x14ac:dyDescent="0.3">
      <c r="A494" t="str">
        <f>Players!P495</f>
        <v>Michal Ďuriš</v>
      </c>
      <c r="B494" t="str">
        <f>Players!G495</f>
        <v>Slovakia</v>
      </c>
      <c r="C494" t="str">
        <f>Players!AB495</f>
        <v>Striker</v>
      </c>
      <c r="D494" s="1"/>
      <c r="F494" t="str">
        <f>IFERROR(INDEX(Lookup!B:B,MATCH(INDEX(Players!C:C,MATCH(E494,Players!A:A,0)),Lookup!D:D,0)),"")</f>
        <v/>
      </c>
      <c r="G494">
        <f>IF(Players!AC495=0,10000000,Players!AC495)</f>
        <v>2532000</v>
      </c>
      <c r="H494" s="16">
        <f>INDEX('Team forecast'!$B$2:$AO$26,MATCH('Master data'!$B494,'Team forecast'!$B$2:$B$26,0),MATCH('Master data'!H$1,'Team forecast'!$B$2:$AO$2,0))</f>
        <v>0.80039446005056258</v>
      </c>
      <c r="I494" s="16">
        <f>INDEX('Team forecast'!$B$2:$AO$26,MATCH('Master data'!$B494,'Team forecast'!$B$2:$B$26,0),MATCH('Master data'!I$1,'Team forecast'!$B$2:$AO$2,0))</f>
        <v>1.3802129553035047</v>
      </c>
      <c r="J494" s="16">
        <f>INDEX('Team forecast'!$B$2:$AO$26,MATCH('Master data'!$B494,'Team forecast'!$B$2:$B$26,0),MATCH('Master data'!J$1,'Team forecast'!$B$2:$AO$2,0))</f>
        <v>0.2515249837767683</v>
      </c>
      <c r="K494" s="16">
        <f>INDEX('Team forecast'!$B$2:$AO$26,MATCH('Master data'!$B494,'Team forecast'!$B$2:$B$26,0),MATCH('Master data'!K$1,'Team forecast'!$B$2:$AO$2,0))</f>
        <v>2.627557570873059</v>
      </c>
      <c r="L494" s="16">
        <f>INDEX('Team forecast'!$B$2:$AO$26,MATCH('Master data'!$B494,'Team forecast'!$B$2:$B$26,0),MATCH('Master data'!L$1,'Team forecast'!$B$2:$AO$2,0))</f>
        <v>3.6849704739682085</v>
      </c>
      <c r="M494">
        <f>IF(Players!BC495=1,95,0)</f>
        <v>0</v>
      </c>
      <c r="N494" s="2">
        <f>Players!BN495</f>
        <v>0</v>
      </c>
      <c r="O494" s="2">
        <f>Players!BO495</f>
        <v>0</v>
      </c>
      <c r="P494" s="2">
        <f>Players!BP495</f>
        <v>0</v>
      </c>
      <c r="Q494" s="2">
        <f>Players!BQ495</f>
        <v>5.859375E-2</v>
      </c>
      <c r="R494" s="2">
        <f>Players!BR495</f>
        <v>0</v>
      </c>
      <c r="S494" s="2">
        <f t="shared" si="448"/>
        <v>0.80039446005056258</v>
      </c>
      <c r="T494" s="2">
        <f t="shared" si="449"/>
        <v>1.3802129553035047</v>
      </c>
      <c r="U494" s="16">
        <f>INDEX('Team forecast'!$B$2:$AO$26,MATCH('Master data'!$B494,'Team forecast'!$B$2:$B$26,0),MATCH('Master data'!U$1,'Team forecast'!$B$2:$AO$2,0))</f>
        <v>0.19857235561323819</v>
      </c>
      <c r="V494" s="16">
        <f>INDEX('Team forecast'!$B$2:$AO$26,MATCH('Master data'!$B494,'Team forecast'!$B$2:$B$26,0),MATCH('Master data'!V$1,'Team forecast'!$B$2:$AO$2,0))</f>
        <v>0.2774172615184945</v>
      </c>
      <c r="W494" s="16">
        <f>INDEX('Team forecast'!$B$2:$AO$26,MATCH('Master data'!$B494,'Team forecast'!$B$2:$B$26,0),MATCH('Master data'!W$1,'Team forecast'!$B$2:$AO$2,0))</f>
        <v>0.52401038286826729</v>
      </c>
      <c r="X494" s="5">
        <f t="shared" si="450"/>
        <v>-5000</v>
      </c>
      <c r="Y494" s="5">
        <f t="shared" si="451"/>
        <v>0</v>
      </c>
      <c r="Z494" s="5">
        <f t="shared" si="452"/>
        <v>0</v>
      </c>
      <c r="AA494" s="5">
        <f t="shared" si="453"/>
        <v>0</v>
      </c>
      <c r="AB494" s="5">
        <f t="shared" si="454"/>
        <v>0</v>
      </c>
      <c r="AC494" s="5">
        <f t="shared" si="455"/>
        <v>0</v>
      </c>
      <c r="AD494" s="5">
        <f t="shared" si="456"/>
        <v>0</v>
      </c>
      <c r="AE494" s="5">
        <f t="shared" si="457"/>
        <v>0</v>
      </c>
      <c r="AF494" s="5">
        <f t="shared" si="458"/>
        <v>0</v>
      </c>
      <c r="AG494" s="5">
        <f t="shared" si="459"/>
        <v>0</v>
      </c>
      <c r="AH494" s="5">
        <f t="shared" si="460"/>
        <v>0</v>
      </c>
      <c r="AI494" s="5">
        <f t="shared" si="461"/>
        <v>0</v>
      </c>
      <c r="AJ494" s="5">
        <f t="shared" si="462"/>
        <v>0</v>
      </c>
      <c r="AK494" s="5">
        <f>IFERROR(SUM(X494:AJ494),-5000)*((Cockpit!$C$3)^0)</f>
        <v>-5000</v>
      </c>
      <c r="AL494" s="16">
        <f>INDEX('Team forecast'!$B$2:$AO$26,MATCH('Master data'!$B494,'Team forecast'!$B$2:$B$26,0),MATCH('Master data'!AL$1,'Team forecast'!$B$2:$AO$2,0))</f>
        <v>0.60056788388223015</v>
      </c>
      <c r="AM494" s="16">
        <f>INDEX('Team forecast'!$B$2:$AO$26,MATCH('Master data'!$B494,'Team forecast'!$B$2:$B$26,0),MATCH('Master data'!AM$1,'Team forecast'!$B$2:$AO$2,0))</f>
        <v>2.4503417481709131</v>
      </c>
      <c r="AN494" s="16">
        <f>INDEX('Team forecast'!$B$2:$AO$26,MATCH('Master data'!$B494,'Team forecast'!$B$2:$B$26,0),MATCH('Master data'!AN$1,'Team forecast'!$B$2:$AO$2,0))</f>
        <v>8.6264100862641011E-2</v>
      </c>
      <c r="AO494" s="16">
        <f>INDEX('Team forecast'!$B$2:$AO$26,MATCH('Master data'!$B494,'Team forecast'!$B$2:$B$26,0),MATCH('Master data'!AO$1,'Team forecast'!$B$2:$AO$2,0))</f>
        <v>1.9715612349669172</v>
      </c>
      <c r="AP494" s="16">
        <f>INDEX('Team forecast'!$B$2:$AO$26,MATCH('Master data'!$B494,'Team forecast'!$B$2:$B$26,0),MATCH('Master data'!AP$1,'Team forecast'!$B$2:$AO$2,0))</f>
        <v>6.5420607439204286</v>
      </c>
      <c r="AQ494" s="5">
        <f t="shared" si="463"/>
        <v>-5000</v>
      </c>
      <c r="AR494" s="5">
        <f>INDEX('Team forecast'!$B$2:$AO$26,MATCH('Master data'!$B494,'Team forecast'!$B$2:$B$26,0),MATCH('Master data'!AR$1,'Team forecast'!$B$2:$AO$2,0))*IF(X494&gt;0,25000,0)</f>
        <v>0</v>
      </c>
      <c r="AS494" s="16">
        <f>INDEX('Team forecast'!$B$2:$AO$26,MATCH('Master data'!$B494,'Team forecast'!$B$2:$B$26,0),MATCH('Master data'!AS$1,'Team forecast'!$B$2:$AO$2,0))*IF(X494&gt;0,5000,0)</f>
        <v>0</v>
      </c>
      <c r="AT494" s="16">
        <f>INDEX('Team forecast'!$B$2:$AO$26,MATCH('Master data'!$B494,'Team forecast'!$B$2:$B$26,0),MATCH('Master data'!AT$1,'Team forecast'!$B$2:$AO$2,0))*IF(X494&gt;0,-15000,0)</f>
        <v>0</v>
      </c>
      <c r="AU494" s="5">
        <f t="shared" si="464"/>
        <v>0</v>
      </c>
      <c r="AV494" s="5">
        <f t="shared" si="465"/>
        <v>0</v>
      </c>
      <c r="AW494" s="5">
        <f t="shared" si="466"/>
        <v>0</v>
      </c>
      <c r="AX494" s="5">
        <f t="shared" si="467"/>
        <v>0</v>
      </c>
      <c r="AY494" s="5">
        <f t="shared" si="468"/>
        <v>0</v>
      </c>
      <c r="AZ494" s="5">
        <f t="shared" si="469"/>
        <v>0</v>
      </c>
      <c r="BA494" s="5">
        <f t="shared" si="470"/>
        <v>0</v>
      </c>
      <c r="BB494" s="5">
        <f t="shared" si="471"/>
        <v>0</v>
      </c>
      <c r="BC494" s="5">
        <f t="shared" si="472"/>
        <v>0</v>
      </c>
      <c r="BD494" s="5">
        <f t="shared" si="473"/>
        <v>-5000</v>
      </c>
      <c r="BE494" s="16">
        <f>INDEX('Team forecast'!$B$2:$AO$26,MATCH('Master data'!$B494,'Team forecast'!$B$2:$B$26,0),MATCH('Master data'!BE$1,'Team forecast'!$B$2:$AO$2,0))</f>
        <v>0</v>
      </c>
      <c r="BF494" s="16">
        <f>INDEX('Team forecast'!$B$2:$AO$26,MATCH('Master data'!$B494,'Team forecast'!$B$2:$B$26,0),MATCH('Master data'!BF$1,'Team forecast'!$B$2:$AO$2,0))</f>
        <v>0</v>
      </c>
      <c r="BG494" s="16">
        <f>INDEX('Team forecast'!$B$2:$AO$26,MATCH('Master data'!$B494,'Team forecast'!$B$2:$B$26,0),MATCH('Master data'!BG$1,'Team forecast'!$B$2:$AO$2,0))</f>
        <v>0</v>
      </c>
      <c r="BH494" s="16">
        <f>INDEX('Team forecast'!$B$2:$AO$26,MATCH('Master data'!$B494,'Team forecast'!$B$2:$B$26,0),MATCH('Master data'!BH$1,'Team forecast'!$B$2:$AO$2,0))</f>
        <v>0</v>
      </c>
      <c r="BI494" s="16">
        <f>INDEX('Team forecast'!$B$2:$AO$26,MATCH('Master data'!$B494,'Team forecast'!$B$2:$B$26,0),MATCH('Master data'!BI$1,'Team forecast'!$B$2:$AO$2,0))</f>
        <v>0</v>
      </c>
      <c r="BJ494" s="5">
        <f t="shared" si="474"/>
        <v>-5000</v>
      </c>
      <c r="BK494" s="5">
        <f>INDEX('Team forecast'!$R$3:$BH$26,MATCH($B494,'Team forecast'!$B$3:$B$26,0),MATCH(BK$1,'Team forecast'!$R$2:$BH$2,0))*IF($X494&gt;0,25000,0)</f>
        <v>0</v>
      </c>
      <c r="BL494" s="5">
        <f>INDEX('Team forecast'!$R$3:$BH$26,MATCH($B494,'Team forecast'!$B$3:$B$26,0),MATCH(BL$1,'Team forecast'!$R$2:$BH$2,0))*IF($X494&gt;0,5000,0)</f>
        <v>0</v>
      </c>
      <c r="BM494" s="5">
        <f>INDEX('Team forecast'!$R$3:$BH$26,MATCH($B494,'Team forecast'!$B$3:$B$26,0),MATCH(BM$1,'Team forecast'!$R$2:$BH$2,0))*IF($X494&gt;0,-15000,0)</f>
        <v>0</v>
      </c>
      <c r="BN494" s="5">
        <f t="shared" si="475"/>
        <v>0</v>
      </c>
      <c r="BO494" s="5">
        <f t="shared" si="476"/>
        <v>0</v>
      </c>
      <c r="BP494" s="5">
        <f t="shared" si="477"/>
        <v>0</v>
      </c>
      <c r="BQ494" s="5">
        <f t="shared" si="478"/>
        <v>0</v>
      </c>
      <c r="BR494" s="5">
        <f t="shared" si="479"/>
        <v>0</v>
      </c>
      <c r="BS494" s="5">
        <f t="shared" si="480"/>
        <v>0</v>
      </c>
      <c r="BT494" s="5">
        <f t="shared" si="481"/>
        <v>0</v>
      </c>
      <c r="BU494" s="5">
        <f t="shared" si="482"/>
        <v>0</v>
      </c>
      <c r="BV494" s="5">
        <f t="shared" si="483"/>
        <v>0</v>
      </c>
      <c r="BW494" s="5">
        <f t="shared" si="484"/>
        <v>0</v>
      </c>
      <c r="BX494" s="5">
        <f t="shared" si="485"/>
        <v>-5000</v>
      </c>
      <c r="BY494" s="5">
        <f t="shared" si="486"/>
        <v>-15000</v>
      </c>
      <c r="BZ494" s="5">
        <f>MAX(INDEX('Team forecast'!$R$3:$BH$26,MATCH($B494,'Team forecast'!$B$3:$B$26,0),MATCH(BZ$1,'Team forecast'!$R$2:$BH$2,0))*($BX494)-(1-INDEX('Team forecast'!$R$3:$BH$26,MATCH($B494,'Team forecast'!$B$3:$B$26,0),MATCH(BZ$1,'Team forecast'!$R$2:$BH$2,0)))*(BY494+CH494)*0.01,-5000)</f>
        <v>-5000</v>
      </c>
      <c r="CA494" s="5">
        <f>MAX(INDEX('Team forecast'!$R$3:$BH$26,MATCH($B494,'Team forecast'!$B$3:$B$26,0),MATCH(CA$1,'Team forecast'!$R$2:$BH$2,0))*$BX494-(1-INDEX('Team forecast'!$R$3:$BH$26,MATCH($B494,'Team forecast'!$B$3:$B$26,0),MATCH(CA$1,'Team forecast'!$R$2:$BH$2,0)))*(BY494+BX494+CH494)*0.01,-5000)</f>
        <v>-5000</v>
      </c>
      <c r="CB494" s="5">
        <f>MAX(INDEX('Team forecast'!$R$3:$BH$26,MATCH($B494,'Team forecast'!$B$3:$B$26,0),MATCH(CB$1,'Team forecast'!$R$2:$BH$2,0))*$BX494-(1-INDEX('Team forecast'!$R$3:$BH$26,MATCH($B494,'Team forecast'!$B$3:$B$26,0),MATCH(CB$1,'Team forecast'!$R$2:$BH$2,0)))*(BY494+BX494*2+CH494)*0.01,0)</f>
        <v>0</v>
      </c>
      <c r="CC494" s="5">
        <v>0</v>
      </c>
      <c r="CD494" s="5">
        <f>+AK494+BD494*Cockpit!$C$3+BW494*Cockpit!$C$3^2+BZ494*Cockpit!$C$3^3+CA494*Cockpit!$C$3^4+CB494*Cockpit!$C$3^5+CC494*Cockpit!$C$3^6</f>
        <v>-10802.469135802468</v>
      </c>
      <c r="CE494" s="5"/>
      <c r="CF494" s="5"/>
      <c r="CG494" s="5">
        <v>0</v>
      </c>
      <c r="CH494" s="5">
        <f t="shared" si="487"/>
        <v>2532000</v>
      </c>
      <c r="CI494" s="5">
        <f t="shared" si="488"/>
        <v>2532000</v>
      </c>
      <c r="CJ494" s="1">
        <f t="shared" si="489"/>
        <v>-4.0000000000000001E-3</v>
      </c>
      <c r="CK494" s="5">
        <f>RANK(CD494,$CD$2:$CD$622)+COUNTIF($CD$2:$CD494,$CD494)-1</f>
        <v>577</v>
      </c>
      <c r="CL494" s="5">
        <f>RANK(CJ494,$CJ$2:$CJ$622)+COUNTIF($CJ$2:$CJ494,$CJ494)-1</f>
        <v>556</v>
      </c>
    </row>
    <row r="495" spans="1:90" x14ac:dyDescent="0.3">
      <c r="A495" t="str">
        <f>Players!P496</f>
        <v>Nicolai  Boilesen</v>
      </c>
      <c r="B495" t="str">
        <f>Players!G496</f>
        <v>Denmark</v>
      </c>
      <c r="C495" t="str">
        <f>Players!AB496</f>
        <v>Defense</v>
      </c>
      <c r="D495" s="1"/>
      <c r="F495" t="str">
        <f>IFERROR(INDEX(Lookup!B:B,MATCH(INDEX(Players!C:C,MATCH(E495,Players!A:A,0)),Lookup!D:D,0)),"")</f>
        <v/>
      </c>
      <c r="G495">
        <f>IF(Players!AC496=0,10000000,Players!AC496)</f>
        <v>2495000</v>
      </c>
      <c r="H495" s="16">
        <f>INDEX('Team forecast'!$B$2:$AO$26,MATCH('Master data'!$B495,'Team forecast'!$B$2:$B$26,0),MATCH('Master data'!H$1,'Team forecast'!$B$2:$AO$2,0))</f>
        <v>0.98501256392320902</v>
      </c>
      <c r="I495" s="16">
        <f>INDEX('Team forecast'!$B$2:$AO$26,MATCH('Master data'!$B495,'Team forecast'!$B$2:$B$26,0),MATCH('Master data'!I$1,'Team forecast'!$B$2:$AO$2,0))</f>
        <v>1.3904776720313736</v>
      </c>
      <c r="J495" s="16">
        <f>INDEX('Team forecast'!$B$2:$AO$26,MATCH('Master data'!$B495,'Team forecast'!$B$2:$B$26,0),MATCH('Master data'!J$1,'Team forecast'!$B$2:$AO$2,0))</f>
        <v>0.24895635673624289</v>
      </c>
      <c r="K495" s="16">
        <f>INDEX('Team forecast'!$B$2:$AO$26,MATCH('Master data'!$B495,'Team forecast'!$B$2:$B$26,0),MATCH('Master data'!K$1,'Team forecast'!$B$2:$AO$2,0))</f>
        <v>2.97447872921548</v>
      </c>
      <c r="L495" s="16">
        <f>INDEX('Team forecast'!$B$2:$AO$26,MATCH('Master data'!$B495,'Team forecast'!$B$2:$B$26,0),MATCH('Master data'!L$1,'Team forecast'!$B$2:$AO$2,0))</f>
        <v>3.7580477622469557</v>
      </c>
      <c r="M495">
        <f>IF(Players!BC496=1,95,0)</f>
        <v>0</v>
      </c>
      <c r="N495" s="2">
        <f>Players!BN496</f>
        <v>0</v>
      </c>
      <c r="O495" s="2">
        <f>Players!BO496</f>
        <v>0</v>
      </c>
      <c r="P495" s="2">
        <f>Players!BP496</f>
        <v>0</v>
      </c>
      <c r="Q495" s="2">
        <f>Players!BQ496</f>
        <v>0.34837237963576273</v>
      </c>
      <c r="R495" s="2">
        <f>Players!BR496</f>
        <v>0</v>
      </c>
      <c r="S495" s="2">
        <f t="shared" si="448"/>
        <v>0.98501256392320902</v>
      </c>
      <c r="T495" s="2">
        <f t="shared" si="449"/>
        <v>1.3904776720313736</v>
      </c>
      <c r="U495" s="16">
        <f>INDEX('Team forecast'!$B$2:$AO$26,MATCH('Master data'!$B495,'Team forecast'!$B$2:$B$26,0),MATCH('Master data'!U$1,'Team forecast'!$B$2:$AO$2,0))</f>
        <v>0.23339658444022771</v>
      </c>
      <c r="V495" s="16">
        <f>INDEX('Team forecast'!$B$2:$AO$26,MATCH('Master data'!$B495,'Team forecast'!$B$2:$B$26,0),MATCH('Master data'!V$1,'Team forecast'!$B$2:$AO$2,0))</f>
        <v>0.31119544592030363</v>
      </c>
      <c r="W495" s="16">
        <f>INDEX('Team forecast'!$B$2:$AO$26,MATCH('Master data'!$B495,'Team forecast'!$B$2:$B$26,0),MATCH('Master data'!W$1,'Team forecast'!$B$2:$AO$2,0))</f>
        <v>0.45540796963946878</v>
      </c>
      <c r="X495" s="5">
        <f t="shared" si="450"/>
        <v>-5000</v>
      </c>
      <c r="Y495" s="5">
        <f t="shared" si="451"/>
        <v>0</v>
      </c>
      <c r="Z495" s="5">
        <f t="shared" si="452"/>
        <v>0</v>
      </c>
      <c r="AA495" s="5">
        <f t="shared" si="453"/>
        <v>0</v>
      </c>
      <c r="AB495" s="5">
        <f t="shared" si="454"/>
        <v>0</v>
      </c>
      <c r="AC495" s="5">
        <f t="shared" si="455"/>
        <v>0</v>
      </c>
      <c r="AD495" s="5">
        <f t="shared" si="456"/>
        <v>0</v>
      </c>
      <c r="AE495" s="5">
        <f t="shared" si="457"/>
        <v>12447.817836812144</v>
      </c>
      <c r="AF495" s="5">
        <f t="shared" si="458"/>
        <v>0</v>
      </c>
      <c r="AG495" s="5">
        <f t="shared" si="459"/>
        <v>0</v>
      </c>
      <c r="AH495" s="5">
        <f t="shared" si="460"/>
        <v>0</v>
      </c>
      <c r="AI495" s="5">
        <f t="shared" si="461"/>
        <v>0</v>
      </c>
      <c r="AJ495" s="5">
        <f t="shared" si="462"/>
        <v>0</v>
      </c>
      <c r="AK495" s="5">
        <f>IFERROR(SUM(X495:AJ495),-5000)*((Cockpit!$C$3)^0)</f>
        <v>7447.8178368121444</v>
      </c>
      <c r="AL495" s="16">
        <f>INDEX('Team forecast'!$B$2:$AO$26,MATCH('Master data'!$B495,'Team forecast'!$B$2:$B$26,0),MATCH('Master data'!AL$1,'Team forecast'!$B$2:$AO$2,0))</f>
        <v>1.4540427762338861</v>
      </c>
      <c r="AM495" s="16">
        <f>INDEX('Team forecast'!$B$2:$AO$26,MATCH('Master data'!$B495,'Team forecast'!$B$2:$B$26,0),MATCH('Master data'!AM$1,'Team forecast'!$B$2:$AO$2,0))</f>
        <v>0.9840391469881502</v>
      </c>
      <c r="AN495" s="16">
        <f>INDEX('Team forecast'!$B$2:$AO$26,MATCH('Master data'!$B495,'Team forecast'!$B$2:$B$26,0),MATCH('Master data'!AN$1,'Team forecast'!$B$2:$AO$2,0))</f>
        <v>0.37379821958456971</v>
      </c>
      <c r="AO495" s="16">
        <f>INDEX('Team forecast'!$B$2:$AO$26,MATCH('Master data'!$B495,'Team forecast'!$B$2:$B$26,0),MATCH('Master data'!AO$1,'Team forecast'!$B$2:$AO$2,0))</f>
        <v>4.390826541390485</v>
      </c>
      <c r="AP495" s="16">
        <f>INDEX('Team forecast'!$B$2:$AO$26,MATCH('Master data'!$B495,'Team forecast'!$B$2:$B$26,0),MATCH('Master data'!AP$1,'Team forecast'!$B$2:$AO$2,0))</f>
        <v>2.6595652621301356</v>
      </c>
      <c r="AQ495" s="5">
        <f t="shared" si="463"/>
        <v>-5000</v>
      </c>
      <c r="AR495" s="5">
        <f>INDEX('Team forecast'!$B$2:$AO$26,MATCH('Master data'!$B495,'Team forecast'!$B$2:$B$26,0),MATCH('Master data'!AR$1,'Team forecast'!$B$2:$AO$2,0))*IF(X495&gt;0,25000,0)</f>
        <v>0</v>
      </c>
      <c r="AS495" s="16">
        <f>INDEX('Team forecast'!$B$2:$AO$26,MATCH('Master data'!$B495,'Team forecast'!$B$2:$B$26,0),MATCH('Master data'!AS$1,'Team forecast'!$B$2:$AO$2,0))*IF(X495&gt;0,5000,0)</f>
        <v>0</v>
      </c>
      <c r="AT495" s="16">
        <f>INDEX('Team forecast'!$B$2:$AO$26,MATCH('Master data'!$B495,'Team forecast'!$B$2:$B$26,0),MATCH('Master data'!AT$1,'Team forecast'!$B$2:$AO$2,0))*IF(X495&gt;0,-15000,0)</f>
        <v>0</v>
      </c>
      <c r="AU495" s="5">
        <f t="shared" si="464"/>
        <v>0</v>
      </c>
      <c r="AV495" s="5">
        <f t="shared" si="465"/>
        <v>0</v>
      </c>
      <c r="AW495" s="5">
        <f t="shared" si="466"/>
        <v>0</v>
      </c>
      <c r="AX495" s="5">
        <f t="shared" si="467"/>
        <v>18689.910979228487</v>
      </c>
      <c r="AY495" s="5">
        <f t="shared" si="468"/>
        <v>0</v>
      </c>
      <c r="AZ495" s="5">
        <f t="shared" si="469"/>
        <v>0</v>
      </c>
      <c r="BA495" s="5">
        <f t="shared" si="470"/>
        <v>0</v>
      </c>
      <c r="BB495" s="5">
        <f t="shared" si="471"/>
        <v>0</v>
      </c>
      <c r="BC495" s="5">
        <f t="shared" si="472"/>
        <v>0</v>
      </c>
      <c r="BD495" s="5">
        <f t="shared" si="473"/>
        <v>13689.910979228487</v>
      </c>
      <c r="BE495" s="16">
        <f>INDEX('Team forecast'!$B$2:$AO$26,MATCH('Master data'!$B495,'Team forecast'!$B$2:$B$26,0),MATCH('Master data'!BE$1,'Team forecast'!$B$2:$AO$2,0))</f>
        <v>0</v>
      </c>
      <c r="BF495" s="16">
        <f>INDEX('Team forecast'!$B$2:$AO$26,MATCH('Master data'!$B495,'Team forecast'!$B$2:$B$26,0),MATCH('Master data'!BF$1,'Team forecast'!$B$2:$AO$2,0))</f>
        <v>0</v>
      </c>
      <c r="BG495" s="16">
        <f>INDEX('Team forecast'!$B$2:$AO$26,MATCH('Master data'!$B495,'Team forecast'!$B$2:$B$26,0),MATCH('Master data'!BG$1,'Team forecast'!$B$2:$AO$2,0))</f>
        <v>0</v>
      </c>
      <c r="BH495" s="16">
        <f>INDEX('Team forecast'!$B$2:$AO$26,MATCH('Master data'!$B495,'Team forecast'!$B$2:$B$26,0),MATCH('Master data'!BH$1,'Team forecast'!$B$2:$AO$2,0))</f>
        <v>0</v>
      </c>
      <c r="BI495" s="16">
        <f>INDEX('Team forecast'!$B$2:$AO$26,MATCH('Master data'!$B495,'Team forecast'!$B$2:$B$26,0),MATCH('Master data'!BI$1,'Team forecast'!$B$2:$AO$2,0))</f>
        <v>0</v>
      </c>
      <c r="BJ495" s="5">
        <f t="shared" si="474"/>
        <v>-5000</v>
      </c>
      <c r="BK495" s="5">
        <f>INDEX('Team forecast'!$R$3:$BH$26,MATCH($B495,'Team forecast'!$B$3:$B$26,0),MATCH(BK$1,'Team forecast'!$R$2:$BH$2,0))*IF($X495&gt;0,25000,0)</f>
        <v>0</v>
      </c>
      <c r="BL495" s="5">
        <f>INDEX('Team forecast'!$R$3:$BH$26,MATCH($B495,'Team forecast'!$B$3:$B$26,0),MATCH(BL$1,'Team forecast'!$R$2:$BH$2,0))*IF($X495&gt;0,5000,0)</f>
        <v>0</v>
      </c>
      <c r="BM495" s="5">
        <f>INDEX('Team forecast'!$R$3:$BH$26,MATCH($B495,'Team forecast'!$B$3:$B$26,0),MATCH(BM$1,'Team forecast'!$R$2:$BH$2,0))*IF($X495&gt;0,-15000,0)</f>
        <v>0</v>
      </c>
      <c r="BN495" s="5">
        <f t="shared" si="475"/>
        <v>0</v>
      </c>
      <c r="BO495" s="5">
        <f t="shared" si="476"/>
        <v>0</v>
      </c>
      <c r="BP495" s="5">
        <f t="shared" si="477"/>
        <v>0</v>
      </c>
      <c r="BQ495" s="5">
        <f t="shared" si="478"/>
        <v>0</v>
      </c>
      <c r="BR495" s="5">
        <f t="shared" si="479"/>
        <v>0</v>
      </c>
      <c r="BS495" s="5">
        <f t="shared" si="480"/>
        <v>0</v>
      </c>
      <c r="BT495" s="5">
        <f t="shared" si="481"/>
        <v>0</v>
      </c>
      <c r="BU495" s="5">
        <f t="shared" si="482"/>
        <v>0</v>
      </c>
      <c r="BV495" s="5">
        <f t="shared" si="483"/>
        <v>0</v>
      </c>
      <c r="BW495" s="5">
        <f t="shared" si="484"/>
        <v>0</v>
      </c>
      <c r="BX495" s="5">
        <f t="shared" si="485"/>
        <v>10568.864408020316</v>
      </c>
      <c r="BY495" s="5">
        <f t="shared" si="486"/>
        <v>31706.593224060947</v>
      </c>
      <c r="BZ495" s="5">
        <f>MAX(INDEX('Team forecast'!$R$3:$BH$26,MATCH($B495,'Team forecast'!$B$3:$B$26,0),MATCH(BZ$1,'Team forecast'!$R$2:$BH$2,0))*($BX495)-(1-INDEX('Team forecast'!$R$3:$BH$26,MATCH($B495,'Team forecast'!$B$3:$B$26,0),MATCH(BZ$1,'Team forecast'!$R$2:$BH$2,0)))*(BY495+CH495)*0.01,-5000)</f>
        <v>-5000</v>
      </c>
      <c r="CA495" s="5">
        <f>MAX(INDEX('Team forecast'!$R$3:$BH$26,MATCH($B495,'Team forecast'!$B$3:$B$26,0),MATCH(CA$1,'Team forecast'!$R$2:$BH$2,0))*$BX495-(1-INDEX('Team forecast'!$R$3:$BH$26,MATCH($B495,'Team forecast'!$B$3:$B$26,0),MATCH(CA$1,'Team forecast'!$R$2:$BH$2,0)))*(BY495+BX495+CH495)*0.01,-5000)</f>
        <v>-5000</v>
      </c>
      <c r="CB495" s="5">
        <f>MAX(INDEX('Team forecast'!$R$3:$BH$26,MATCH($B495,'Team forecast'!$B$3:$B$26,0),MATCH(CB$1,'Team forecast'!$R$2:$BH$2,0))*$BX495-(1-INDEX('Team forecast'!$R$3:$BH$26,MATCH($B495,'Team forecast'!$B$3:$B$26,0),MATCH(CB$1,'Team forecast'!$R$2:$BH$2,0)))*(BY495+BX495*2+CH495)*0.01,0)</f>
        <v>0</v>
      </c>
      <c r="CC495" s="5">
        <v>0</v>
      </c>
      <c r="CD495" s="5">
        <f>+AK495+BD495*Cockpit!$C$3+BW495*Cockpit!$C$3^2+BZ495*Cockpit!$C$3^3+CA495*Cockpit!$C$3^4+CB495*Cockpit!$C$3^5+CC495*Cockpit!$C$3^6</f>
        <v>14105.289353828666</v>
      </c>
      <c r="CE495" s="5"/>
      <c r="CF495" s="5"/>
      <c r="CG495" s="5">
        <v>0</v>
      </c>
      <c r="CH495" s="5">
        <f t="shared" si="487"/>
        <v>2495000</v>
      </c>
      <c r="CI495" s="5">
        <f t="shared" si="488"/>
        <v>2495000</v>
      </c>
      <c r="CJ495" s="1">
        <f t="shared" si="489"/>
        <v>6.0000000000000001E-3</v>
      </c>
      <c r="CK495" s="5">
        <f>RANK(CD495,$CD$2:$CD$622)+COUNTIF($CD$2:$CD495,$CD495)-1</f>
        <v>327</v>
      </c>
      <c r="CL495" s="5">
        <f>RANK(CJ495,$CJ$2:$CJ$622)+COUNTIF($CJ$2:$CJ495,$CJ495)-1</f>
        <v>324</v>
      </c>
    </row>
    <row r="496" spans="1:90" x14ac:dyDescent="0.3">
      <c r="A496" t="str">
        <f>Players!P497</f>
        <v xml:space="preserve">Mathias  Jørgensen </v>
      </c>
      <c r="B496" t="str">
        <f>Players!G497</f>
        <v>Denmark</v>
      </c>
      <c r="C496" t="str">
        <f>Players!AB497</f>
        <v>Defense</v>
      </c>
      <c r="D496" s="1"/>
      <c r="F496" t="str">
        <f>IFERROR(INDEX(Lookup!B:B,MATCH(INDEX(Players!C:C,MATCH(E496,Players!A:A,0)),Lookup!D:D,0)),"")</f>
        <v/>
      </c>
      <c r="G496">
        <f>IF(Players!AC497=0,10000000,Players!AC497)</f>
        <v>2495000</v>
      </c>
      <c r="H496" s="16">
        <f>INDEX('Team forecast'!$B$2:$AO$26,MATCH('Master data'!$B496,'Team forecast'!$B$2:$B$26,0),MATCH('Master data'!H$1,'Team forecast'!$B$2:$AO$2,0))</f>
        <v>0.98501256392320902</v>
      </c>
      <c r="I496" s="16">
        <f>INDEX('Team forecast'!$B$2:$AO$26,MATCH('Master data'!$B496,'Team forecast'!$B$2:$B$26,0),MATCH('Master data'!I$1,'Team forecast'!$B$2:$AO$2,0))</f>
        <v>1.3904776720313736</v>
      </c>
      <c r="J496" s="16">
        <f>INDEX('Team forecast'!$B$2:$AO$26,MATCH('Master data'!$B496,'Team forecast'!$B$2:$B$26,0),MATCH('Master data'!J$1,'Team forecast'!$B$2:$AO$2,0))</f>
        <v>0.24895635673624289</v>
      </c>
      <c r="K496" s="16">
        <f>INDEX('Team forecast'!$B$2:$AO$26,MATCH('Master data'!$B496,'Team forecast'!$B$2:$B$26,0),MATCH('Master data'!K$1,'Team forecast'!$B$2:$AO$2,0))</f>
        <v>2.97447872921548</v>
      </c>
      <c r="L496" s="16">
        <f>INDEX('Team forecast'!$B$2:$AO$26,MATCH('Master data'!$B496,'Team forecast'!$B$2:$B$26,0),MATCH('Master data'!L$1,'Team forecast'!$B$2:$AO$2,0))</f>
        <v>3.7580477622469557</v>
      </c>
      <c r="M496">
        <f>IF(Players!BC497=1,95,0)</f>
        <v>0</v>
      </c>
      <c r="N496" s="2">
        <f>Players!BN497</f>
        <v>0</v>
      </c>
      <c r="O496" s="2">
        <f>Players!BO497</f>
        <v>0</v>
      </c>
      <c r="P496" s="2">
        <f>Players!BP497</f>
        <v>0</v>
      </c>
      <c r="Q496" s="2">
        <f>Players!BQ497</f>
        <v>0</v>
      </c>
      <c r="R496" s="2">
        <f>Players!BR497</f>
        <v>0</v>
      </c>
      <c r="S496" s="2">
        <f t="shared" si="448"/>
        <v>0.98501256392320902</v>
      </c>
      <c r="T496" s="2">
        <f t="shared" si="449"/>
        <v>1.3904776720313736</v>
      </c>
      <c r="U496" s="16">
        <f>INDEX('Team forecast'!$B$2:$AO$26,MATCH('Master data'!$B496,'Team forecast'!$B$2:$B$26,0),MATCH('Master data'!U$1,'Team forecast'!$B$2:$AO$2,0))</f>
        <v>0.23339658444022771</v>
      </c>
      <c r="V496" s="16">
        <f>INDEX('Team forecast'!$B$2:$AO$26,MATCH('Master data'!$B496,'Team forecast'!$B$2:$B$26,0),MATCH('Master data'!V$1,'Team forecast'!$B$2:$AO$2,0))</f>
        <v>0.31119544592030363</v>
      </c>
      <c r="W496" s="16">
        <f>INDEX('Team forecast'!$B$2:$AO$26,MATCH('Master data'!$B496,'Team forecast'!$B$2:$B$26,0),MATCH('Master data'!W$1,'Team forecast'!$B$2:$AO$2,0))</f>
        <v>0.45540796963946878</v>
      </c>
      <c r="X496" s="5">
        <f t="shared" si="450"/>
        <v>-5000</v>
      </c>
      <c r="Y496" s="5">
        <f t="shared" si="451"/>
        <v>0</v>
      </c>
      <c r="Z496" s="5">
        <f t="shared" si="452"/>
        <v>0</v>
      </c>
      <c r="AA496" s="5">
        <f t="shared" si="453"/>
        <v>0</v>
      </c>
      <c r="AB496" s="5">
        <f t="shared" si="454"/>
        <v>0</v>
      </c>
      <c r="AC496" s="5">
        <f t="shared" si="455"/>
        <v>0</v>
      </c>
      <c r="AD496" s="5">
        <f t="shared" si="456"/>
        <v>0</v>
      </c>
      <c r="AE496" s="5">
        <f t="shared" si="457"/>
        <v>12447.817836812144</v>
      </c>
      <c r="AF496" s="5">
        <f t="shared" si="458"/>
        <v>0</v>
      </c>
      <c r="AG496" s="5">
        <f t="shared" si="459"/>
        <v>0</v>
      </c>
      <c r="AH496" s="5">
        <f t="shared" si="460"/>
        <v>0</v>
      </c>
      <c r="AI496" s="5">
        <f t="shared" si="461"/>
        <v>0</v>
      </c>
      <c r="AJ496" s="5">
        <f t="shared" si="462"/>
        <v>0</v>
      </c>
      <c r="AK496" s="5">
        <f>IFERROR(SUM(X496:AJ496),-5000)*((Cockpit!$C$3)^0)</f>
        <v>7447.8178368121444</v>
      </c>
      <c r="AL496" s="16">
        <f>INDEX('Team forecast'!$B$2:$AO$26,MATCH('Master data'!$B496,'Team forecast'!$B$2:$B$26,0),MATCH('Master data'!AL$1,'Team forecast'!$B$2:$AO$2,0))</f>
        <v>1.4540427762338861</v>
      </c>
      <c r="AM496" s="16">
        <f>INDEX('Team forecast'!$B$2:$AO$26,MATCH('Master data'!$B496,'Team forecast'!$B$2:$B$26,0),MATCH('Master data'!AM$1,'Team forecast'!$B$2:$AO$2,0))</f>
        <v>0.9840391469881502</v>
      </c>
      <c r="AN496" s="16">
        <f>INDEX('Team forecast'!$B$2:$AO$26,MATCH('Master data'!$B496,'Team forecast'!$B$2:$B$26,0),MATCH('Master data'!AN$1,'Team forecast'!$B$2:$AO$2,0))</f>
        <v>0.37379821958456971</v>
      </c>
      <c r="AO496" s="16">
        <f>INDEX('Team forecast'!$B$2:$AO$26,MATCH('Master data'!$B496,'Team forecast'!$B$2:$B$26,0),MATCH('Master data'!AO$1,'Team forecast'!$B$2:$AO$2,0))</f>
        <v>4.390826541390485</v>
      </c>
      <c r="AP496" s="16">
        <f>INDEX('Team forecast'!$B$2:$AO$26,MATCH('Master data'!$B496,'Team forecast'!$B$2:$B$26,0),MATCH('Master data'!AP$1,'Team forecast'!$B$2:$AO$2,0))</f>
        <v>2.6595652621301356</v>
      </c>
      <c r="AQ496" s="5">
        <f t="shared" si="463"/>
        <v>-5000</v>
      </c>
      <c r="AR496" s="5">
        <f>INDEX('Team forecast'!$B$2:$AO$26,MATCH('Master data'!$B496,'Team forecast'!$B$2:$B$26,0),MATCH('Master data'!AR$1,'Team forecast'!$B$2:$AO$2,0))*IF(X496&gt;0,25000,0)</f>
        <v>0</v>
      </c>
      <c r="AS496" s="16">
        <f>INDEX('Team forecast'!$B$2:$AO$26,MATCH('Master data'!$B496,'Team forecast'!$B$2:$B$26,0),MATCH('Master data'!AS$1,'Team forecast'!$B$2:$AO$2,0))*IF(X496&gt;0,5000,0)</f>
        <v>0</v>
      </c>
      <c r="AT496" s="16">
        <f>INDEX('Team forecast'!$B$2:$AO$26,MATCH('Master data'!$B496,'Team forecast'!$B$2:$B$26,0),MATCH('Master data'!AT$1,'Team forecast'!$B$2:$AO$2,0))*IF(X496&gt;0,-15000,0)</f>
        <v>0</v>
      </c>
      <c r="AU496" s="5">
        <f t="shared" si="464"/>
        <v>0</v>
      </c>
      <c r="AV496" s="5">
        <f t="shared" si="465"/>
        <v>0</v>
      </c>
      <c r="AW496" s="5">
        <f t="shared" si="466"/>
        <v>0</v>
      </c>
      <c r="AX496" s="5">
        <f t="shared" si="467"/>
        <v>18689.910979228487</v>
      </c>
      <c r="AY496" s="5">
        <f t="shared" si="468"/>
        <v>0</v>
      </c>
      <c r="AZ496" s="5">
        <f t="shared" si="469"/>
        <v>0</v>
      </c>
      <c r="BA496" s="5">
        <f t="shared" si="470"/>
        <v>0</v>
      </c>
      <c r="BB496" s="5">
        <f t="shared" si="471"/>
        <v>0</v>
      </c>
      <c r="BC496" s="5">
        <f t="shared" si="472"/>
        <v>0</v>
      </c>
      <c r="BD496" s="5">
        <f t="shared" si="473"/>
        <v>13689.910979228487</v>
      </c>
      <c r="BE496" s="16">
        <f>INDEX('Team forecast'!$B$2:$AO$26,MATCH('Master data'!$B496,'Team forecast'!$B$2:$B$26,0),MATCH('Master data'!BE$1,'Team forecast'!$B$2:$AO$2,0))</f>
        <v>0</v>
      </c>
      <c r="BF496" s="16">
        <f>INDEX('Team forecast'!$B$2:$AO$26,MATCH('Master data'!$B496,'Team forecast'!$B$2:$B$26,0),MATCH('Master data'!BF$1,'Team forecast'!$B$2:$AO$2,0))</f>
        <v>0</v>
      </c>
      <c r="BG496" s="16">
        <f>INDEX('Team forecast'!$B$2:$AO$26,MATCH('Master data'!$B496,'Team forecast'!$B$2:$B$26,0),MATCH('Master data'!BG$1,'Team forecast'!$B$2:$AO$2,0))</f>
        <v>0</v>
      </c>
      <c r="BH496" s="16">
        <f>INDEX('Team forecast'!$B$2:$AO$26,MATCH('Master data'!$B496,'Team forecast'!$B$2:$B$26,0),MATCH('Master data'!BH$1,'Team forecast'!$B$2:$AO$2,0))</f>
        <v>0</v>
      </c>
      <c r="BI496" s="16">
        <f>INDEX('Team forecast'!$B$2:$AO$26,MATCH('Master data'!$B496,'Team forecast'!$B$2:$B$26,0),MATCH('Master data'!BI$1,'Team forecast'!$B$2:$AO$2,0))</f>
        <v>0</v>
      </c>
      <c r="BJ496" s="5">
        <f t="shared" si="474"/>
        <v>-5000</v>
      </c>
      <c r="BK496" s="5">
        <f>INDEX('Team forecast'!$R$3:$BH$26,MATCH($B496,'Team forecast'!$B$3:$B$26,0),MATCH(BK$1,'Team forecast'!$R$2:$BH$2,0))*IF($X496&gt;0,25000,0)</f>
        <v>0</v>
      </c>
      <c r="BL496" s="5">
        <f>INDEX('Team forecast'!$R$3:$BH$26,MATCH($B496,'Team forecast'!$B$3:$B$26,0),MATCH(BL$1,'Team forecast'!$R$2:$BH$2,0))*IF($X496&gt;0,5000,0)</f>
        <v>0</v>
      </c>
      <c r="BM496" s="5">
        <f>INDEX('Team forecast'!$R$3:$BH$26,MATCH($B496,'Team forecast'!$B$3:$B$26,0),MATCH(BM$1,'Team forecast'!$R$2:$BH$2,0))*IF($X496&gt;0,-15000,0)</f>
        <v>0</v>
      </c>
      <c r="BN496" s="5">
        <f t="shared" si="475"/>
        <v>0</v>
      </c>
      <c r="BO496" s="5">
        <f t="shared" si="476"/>
        <v>0</v>
      </c>
      <c r="BP496" s="5">
        <f t="shared" si="477"/>
        <v>0</v>
      </c>
      <c r="BQ496" s="5">
        <f t="shared" si="478"/>
        <v>0</v>
      </c>
      <c r="BR496" s="5">
        <f t="shared" si="479"/>
        <v>0</v>
      </c>
      <c r="BS496" s="5">
        <f t="shared" si="480"/>
        <v>0</v>
      </c>
      <c r="BT496" s="5">
        <f t="shared" si="481"/>
        <v>0</v>
      </c>
      <c r="BU496" s="5">
        <f t="shared" si="482"/>
        <v>0</v>
      </c>
      <c r="BV496" s="5">
        <f t="shared" si="483"/>
        <v>0</v>
      </c>
      <c r="BW496" s="5">
        <f t="shared" si="484"/>
        <v>0</v>
      </c>
      <c r="BX496" s="5">
        <f t="shared" si="485"/>
        <v>10568.864408020316</v>
      </c>
      <c r="BY496" s="5">
        <f t="shared" si="486"/>
        <v>31706.593224060947</v>
      </c>
      <c r="BZ496" s="5">
        <f>MAX(INDEX('Team forecast'!$R$3:$BH$26,MATCH($B496,'Team forecast'!$B$3:$B$26,0),MATCH(BZ$1,'Team forecast'!$R$2:$BH$2,0))*($BX496)-(1-INDEX('Team forecast'!$R$3:$BH$26,MATCH($B496,'Team forecast'!$B$3:$B$26,0),MATCH(BZ$1,'Team forecast'!$R$2:$BH$2,0)))*(BY496+CH496)*0.01,-5000)</f>
        <v>-5000</v>
      </c>
      <c r="CA496" s="5">
        <f>MAX(INDEX('Team forecast'!$R$3:$BH$26,MATCH($B496,'Team forecast'!$B$3:$B$26,0),MATCH(CA$1,'Team forecast'!$R$2:$BH$2,0))*$BX496-(1-INDEX('Team forecast'!$R$3:$BH$26,MATCH($B496,'Team forecast'!$B$3:$B$26,0),MATCH(CA$1,'Team forecast'!$R$2:$BH$2,0)))*(BY496+BX496+CH496)*0.01,-5000)</f>
        <v>-5000</v>
      </c>
      <c r="CB496" s="5">
        <f>MAX(INDEX('Team forecast'!$R$3:$BH$26,MATCH($B496,'Team forecast'!$B$3:$B$26,0),MATCH(CB$1,'Team forecast'!$R$2:$BH$2,0))*$BX496-(1-INDEX('Team forecast'!$R$3:$BH$26,MATCH($B496,'Team forecast'!$B$3:$B$26,0),MATCH(CB$1,'Team forecast'!$R$2:$BH$2,0)))*(BY496+BX496*2+CH496)*0.01,0)</f>
        <v>0</v>
      </c>
      <c r="CC496" s="5">
        <v>0</v>
      </c>
      <c r="CD496" s="5">
        <f>+AK496+BD496*Cockpit!$C$3+BW496*Cockpit!$C$3^2+BZ496*Cockpit!$C$3^3+CA496*Cockpit!$C$3^4+CB496*Cockpit!$C$3^5+CC496*Cockpit!$C$3^6</f>
        <v>14105.289353828666</v>
      </c>
      <c r="CE496" s="5"/>
      <c r="CF496" s="5"/>
      <c r="CG496" s="5">
        <v>0</v>
      </c>
      <c r="CH496" s="5">
        <f t="shared" si="487"/>
        <v>2495000</v>
      </c>
      <c r="CI496" s="5">
        <f t="shared" si="488"/>
        <v>2495000</v>
      </c>
      <c r="CJ496" s="1">
        <f t="shared" si="489"/>
        <v>6.0000000000000001E-3</v>
      </c>
      <c r="CK496" s="5">
        <f>RANK(CD496,$CD$2:$CD$622)+COUNTIF($CD$2:$CD496,$CD496)-1</f>
        <v>328</v>
      </c>
      <c r="CL496" s="5">
        <f>RANK(CJ496,$CJ$2:$CJ$622)+COUNTIF($CJ$2:$CJ496,$CJ496)-1</f>
        <v>325</v>
      </c>
    </row>
    <row r="497" spans="1:90" x14ac:dyDescent="0.3">
      <c r="A497" t="str">
        <f>Players!P498</f>
        <v>Jens Stryger Larsen</v>
      </c>
      <c r="B497" t="str">
        <f>Players!G498</f>
        <v>Denmark</v>
      </c>
      <c r="C497" t="str">
        <f>Players!AB498</f>
        <v>Defense</v>
      </c>
      <c r="D497" s="1"/>
      <c r="F497" t="str">
        <f>IFERROR(INDEX(Lookup!B:B,MATCH(INDEX(Players!C:C,MATCH(E497,Players!A:A,0)),Lookup!D:D,0)),"")</f>
        <v/>
      </c>
      <c r="G497">
        <f>IF(Players!AC498=0,10000000,Players!AC498)</f>
        <v>2992000</v>
      </c>
      <c r="H497" s="16">
        <f>INDEX('Team forecast'!$B$2:$AO$26,MATCH('Master data'!$B497,'Team forecast'!$B$2:$B$26,0),MATCH('Master data'!H$1,'Team forecast'!$B$2:$AO$2,0))</f>
        <v>0.98501256392320902</v>
      </c>
      <c r="I497" s="16">
        <f>INDEX('Team forecast'!$B$2:$AO$26,MATCH('Master data'!$B497,'Team forecast'!$B$2:$B$26,0),MATCH('Master data'!I$1,'Team forecast'!$B$2:$AO$2,0))</f>
        <v>1.3904776720313736</v>
      </c>
      <c r="J497" s="16">
        <f>INDEX('Team forecast'!$B$2:$AO$26,MATCH('Master data'!$B497,'Team forecast'!$B$2:$B$26,0),MATCH('Master data'!J$1,'Team forecast'!$B$2:$AO$2,0))</f>
        <v>0.24895635673624289</v>
      </c>
      <c r="K497" s="16">
        <f>INDEX('Team forecast'!$B$2:$AO$26,MATCH('Master data'!$B497,'Team forecast'!$B$2:$B$26,0),MATCH('Master data'!K$1,'Team forecast'!$B$2:$AO$2,0))</f>
        <v>2.97447872921548</v>
      </c>
      <c r="L497" s="16">
        <f>INDEX('Team forecast'!$B$2:$AO$26,MATCH('Master data'!$B497,'Team forecast'!$B$2:$B$26,0),MATCH('Master data'!L$1,'Team forecast'!$B$2:$AO$2,0))</f>
        <v>3.7580477622469557</v>
      </c>
      <c r="M497">
        <f>IF(Players!BC498=1,95,0)</f>
        <v>0</v>
      </c>
      <c r="N497" s="2">
        <f>Players!BN498</f>
        <v>0</v>
      </c>
      <c r="O497" s="2">
        <f>Players!BO498</f>
        <v>0</v>
      </c>
      <c r="P497" s="2">
        <f>Players!BP498</f>
        <v>0</v>
      </c>
      <c r="Q497" s="2">
        <f>Players!BQ498</f>
        <v>0</v>
      </c>
      <c r="R497" s="2">
        <f>Players!BR498</f>
        <v>0</v>
      </c>
      <c r="S497" s="2">
        <f t="shared" si="448"/>
        <v>0.98501256392320902</v>
      </c>
      <c r="T497" s="2">
        <f t="shared" si="449"/>
        <v>1.3904776720313736</v>
      </c>
      <c r="U497" s="16">
        <f>INDEX('Team forecast'!$B$2:$AO$26,MATCH('Master data'!$B497,'Team forecast'!$B$2:$B$26,0),MATCH('Master data'!U$1,'Team forecast'!$B$2:$AO$2,0))</f>
        <v>0.23339658444022771</v>
      </c>
      <c r="V497" s="16">
        <f>INDEX('Team forecast'!$B$2:$AO$26,MATCH('Master data'!$B497,'Team forecast'!$B$2:$B$26,0),MATCH('Master data'!V$1,'Team forecast'!$B$2:$AO$2,0))</f>
        <v>0.31119544592030363</v>
      </c>
      <c r="W497" s="16">
        <f>INDEX('Team forecast'!$B$2:$AO$26,MATCH('Master data'!$B497,'Team forecast'!$B$2:$B$26,0),MATCH('Master data'!W$1,'Team forecast'!$B$2:$AO$2,0))</f>
        <v>0.45540796963946878</v>
      </c>
      <c r="X497" s="5">
        <f t="shared" si="450"/>
        <v>-5000</v>
      </c>
      <c r="Y497" s="5">
        <f t="shared" si="451"/>
        <v>0</v>
      </c>
      <c r="Z497" s="5">
        <f t="shared" si="452"/>
        <v>0</v>
      </c>
      <c r="AA497" s="5">
        <f t="shared" si="453"/>
        <v>0</v>
      </c>
      <c r="AB497" s="5">
        <f t="shared" si="454"/>
        <v>0</v>
      </c>
      <c r="AC497" s="5">
        <f t="shared" si="455"/>
        <v>0</v>
      </c>
      <c r="AD497" s="5">
        <f t="shared" si="456"/>
        <v>0</v>
      </c>
      <c r="AE497" s="5">
        <f t="shared" si="457"/>
        <v>12447.817836812144</v>
      </c>
      <c r="AF497" s="5">
        <f t="shared" si="458"/>
        <v>0</v>
      </c>
      <c r="AG497" s="5">
        <f t="shared" si="459"/>
        <v>0</v>
      </c>
      <c r="AH497" s="5">
        <f t="shared" si="460"/>
        <v>0</v>
      </c>
      <c r="AI497" s="5">
        <f t="shared" si="461"/>
        <v>0</v>
      </c>
      <c r="AJ497" s="5">
        <f t="shared" si="462"/>
        <v>0</v>
      </c>
      <c r="AK497" s="5">
        <f>IFERROR(SUM(X497:AJ497),-5000)*((Cockpit!$C$3)^0)</f>
        <v>7447.8178368121444</v>
      </c>
      <c r="AL497" s="16">
        <f>INDEX('Team forecast'!$B$2:$AO$26,MATCH('Master data'!$B497,'Team forecast'!$B$2:$B$26,0),MATCH('Master data'!AL$1,'Team forecast'!$B$2:$AO$2,0))</f>
        <v>1.4540427762338861</v>
      </c>
      <c r="AM497" s="16">
        <f>INDEX('Team forecast'!$B$2:$AO$26,MATCH('Master data'!$B497,'Team forecast'!$B$2:$B$26,0),MATCH('Master data'!AM$1,'Team forecast'!$B$2:$AO$2,0))</f>
        <v>0.9840391469881502</v>
      </c>
      <c r="AN497" s="16">
        <f>INDEX('Team forecast'!$B$2:$AO$26,MATCH('Master data'!$B497,'Team forecast'!$B$2:$B$26,0),MATCH('Master data'!AN$1,'Team forecast'!$B$2:$AO$2,0))</f>
        <v>0.37379821958456971</v>
      </c>
      <c r="AO497" s="16">
        <f>INDEX('Team forecast'!$B$2:$AO$26,MATCH('Master data'!$B497,'Team forecast'!$B$2:$B$26,0),MATCH('Master data'!AO$1,'Team forecast'!$B$2:$AO$2,0))</f>
        <v>4.390826541390485</v>
      </c>
      <c r="AP497" s="16">
        <f>INDEX('Team forecast'!$B$2:$AO$26,MATCH('Master data'!$B497,'Team forecast'!$B$2:$B$26,0),MATCH('Master data'!AP$1,'Team forecast'!$B$2:$AO$2,0))</f>
        <v>2.6595652621301356</v>
      </c>
      <c r="AQ497" s="5">
        <f t="shared" si="463"/>
        <v>-5000</v>
      </c>
      <c r="AR497" s="5">
        <f>INDEX('Team forecast'!$B$2:$AO$26,MATCH('Master data'!$B497,'Team forecast'!$B$2:$B$26,0),MATCH('Master data'!AR$1,'Team forecast'!$B$2:$AO$2,0))*IF(X497&gt;0,25000,0)</f>
        <v>0</v>
      </c>
      <c r="AS497" s="16">
        <f>INDEX('Team forecast'!$B$2:$AO$26,MATCH('Master data'!$B497,'Team forecast'!$B$2:$B$26,0),MATCH('Master data'!AS$1,'Team forecast'!$B$2:$AO$2,0))*IF(X497&gt;0,5000,0)</f>
        <v>0</v>
      </c>
      <c r="AT497" s="16">
        <f>INDEX('Team forecast'!$B$2:$AO$26,MATCH('Master data'!$B497,'Team forecast'!$B$2:$B$26,0),MATCH('Master data'!AT$1,'Team forecast'!$B$2:$AO$2,0))*IF(X497&gt;0,-15000,0)</f>
        <v>0</v>
      </c>
      <c r="AU497" s="5">
        <f t="shared" si="464"/>
        <v>0</v>
      </c>
      <c r="AV497" s="5">
        <f t="shared" si="465"/>
        <v>0</v>
      </c>
      <c r="AW497" s="5">
        <f t="shared" si="466"/>
        <v>0</v>
      </c>
      <c r="AX497" s="5">
        <f t="shared" si="467"/>
        <v>18689.910979228487</v>
      </c>
      <c r="AY497" s="5">
        <f t="shared" si="468"/>
        <v>0</v>
      </c>
      <c r="AZ497" s="5">
        <f t="shared" si="469"/>
        <v>0</v>
      </c>
      <c r="BA497" s="5">
        <f t="shared" si="470"/>
        <v>0</v>
      </c>
      <c r="BB497" s="5">
        <f t="shared" si="471"/>
        <v>0</v>
      </c>
      <c r="BC497" s="5">
        <f t="shared" si="472"/>
        <v>0</v>
      </c>
      <c r="BD497" s="5">
        <f t="shared" si="473"/>
        <v>13689.910979228487</v>
      </c>
      <c r="BE497" s="16">
        <f>INDEX('Team forecast'!$B$2:$AO$26,MATCH('Master data'!$B497,'Team forecast'!$B$2:$B$26,0),MATCH('Master data'!BE$1,'Team forecast'!$B$2:$AO$2,0))</f>
        <v>0</v>
      </c>
      <c r="BF497" s="16">
        <f>INDEX('Team forecast'!$B$2:$AO$26,MATCH('Master data'!$B497,'Team forecast'!$B$2:$B$26,0),MATCH('Master data'!BF$1,'Team forecast'!$B$2:$AO$2,0))</f>
        <v>0</v>
      </c>
      <c r="BG497" s="16">
        <f>INDEX('Team forecast'!$B$2:$AO$26,MATCH('Master data'!$B497,'Team forecast'!$B$2:$B$26,0),MATCH('Master data'!BG$1,'Team forecast'!$B$2:$AO$2,0))</f>
        <v>0</v>
      </c>
      <c r="BH497" s="16">
        <f>INDEX('Team forecast'!$B$2:$AO$26,MATCH('Master data'!$B497,'Team forecast'!$B$2:$B$26,0),MATCH('Master data'!BH$1,'Team forecast'!$B$2:$AO$2,0))</f>
        <v>0</v>
      </c>
      <c r="BI497" s="16">
        <f>INDEX('Team forecast'!$B$2:$AO$26,MATCH('Master data'!$B497,'Team forecast'!$B$2:$B$26,0),MATCH('Master data'!BI$1,'Team forecast'!$B$2:$AO$2,0))</f>
        <v>0</v>
      </c>
      <c r="BJ497" s="5">
        <f t="shared" si="474"/>
        <v>-5000</v>
      </c>
      <c r="BK497" s="5">
        <f>INDEX('Team forecast'!$R$3:$BH$26,MATCH($B497,'Team forecast'!$B$3:$B$26,0),MATCH(BK$1,'Team forecast'!$R$2:$BH$2,0))*IF($X497&gt;0,25000,0)</f>
        <v>0</v>
      </c>
      <c r="BL497" s="5">
        <f>INDEX('Team forecast'!$R$3:$BH$26,MATCH($B497,'Team forecast'!$B$3:$B$26,0),MATCH(BL$1,'Team forecast'!$R$2:$BH$2,0))*IF($X497&gt;0,5000,0)</f>
        <v>0</v>
      </c>
      <c r="BM497" s="5">
        <f>INDEX('Team forecast'!$R$3:$BH$26,MATCH($B497,'Team forecast'!$B$3:$B$26,0),MATCH(BM$1,'Team forecast'!$R$2:$BH$2,0))*IF($X497&gt;0,-15000,0)</f>
        <v>0</v>
      </c>
      <c r="BN497" s="5">
        <f t="shared" si="475"/>
        <v>0</v>
      </c>
      <c r="BO497" s="5">
        <f t="shared" si="476"/>
        <v>0</v>
      </c>
      <c r="BP497" s="5">
        <f t="shared" si="477"/>
        <v>0</v>
      </c>
      <c r="BQ497" s="5">
        <f t="shared" si="478"/>
        <v>0</v>
      </c>
      <c r="BR497" s="5">
        <f t="shared" si="479"/>
        <v>0</v>
      </c>
      <c r="BS497" s="5">
        <f t="shared" si="480"/>
        <v>0</v>
      </c>
      <c r="BT497" s="5">
        <f t="shared" si="481"/>
        <v>0</v>
      </c>
      <c r="BU497" s="5">
        <f t="shared" si="482"/>
        <v>0</v>
      </c>
      <c r="BV497" s="5">
        <f t="shared" si="483"/>
        <v>0</v>
      </c>
      <c r="BW497" s="5">
        <f t="shared" si="484"/>
        <v>0</v>
      </c>
      <c r="BX497" s="5">
        <f t="shared" si="485"/>
        <v>10568.864408020316</v>
      </c>
      <c r="BY497" s="5">
        <f t="shared" si="486"/>
        <v>31706.593224060947</v>
      </c>
      <c r="BZ497" s="5">
        <f>MAX(INDEX('Team forecast'!$R$3:$BH$26,MATCH($B497,'Team forecast'!$B$3:$B$26,0),MATCH(BZ$1,'Team forecast'!$R$2:$BH$2,0))*($BX497)-(1-INDEX('Team forecast'!$R$3:$BH$26,MATCH($B497,'Team forecast'!$B$3:$B$26,0),MATCH(BZ$1,'Team forecast'!$R$2:$BH$2,0)))*(BY497+CH497)*0.01,-5000)</f>
        <v>-5000</v>
      </c>
      <c r="CA497" s="5">
        <f>MAX(INDEX('Team forecast'!$R$3:$BH$26,MATCH($B497,'Team forecast'!$B$3:$B$26,0),MATCH(CA$1,'Team forecast'!$R$2:$BH$2,0))*$BX497-(1-INDEX('Team forecast'!$R$3:$BH$26,MATCH($B497,'Team forecast'!$B$3:$B$26,0),MATCH(CA$1,'Team forecast'!$R$2:$BH$2,0)))*(BY497+BX497+CH497)*0.01,-5000)</f>
        <v>-5000</v>
      </c>
      <c r="CB497" s="5">
        <f>MAX(INDEX('Team forecast'!$R$3:$BH$26,MATCH($B497,'Team forecast'!$B$3:$B$26,0),MATCH(CB$1,'Team forecast'!$R$2:$BH$2,0))*$BX497-(1-INDEX('Team forecast'!$R$3:$BH$26,MATCH($B497,'Team forecast'!$B$3:$B$26,0),MATCH(CB$1,'Team forecast'!$R$2:$BH$2,0)))*(BY497+BX497*2+CH497)*0.01,0)</f>
        <v>0</v>
      </c>
      <c r="CC497" s="5">
        <v>0</v>
      </c>
      <c r="CD497" s="5">
        <f>+AK497+BD497*Cockpit!$C$3+BW497*Cockpit!$C$3^2+BZ497*Cockpit!$C$3^3+CA497*Cockpit!$C$3^4+CB497*Cockpit!$C$3^5+CC497*Cockpit!$C$3^6</f>
        <v>14105.289353828666</v>
      </c>
      <c r="CE497" s="5"/>
      <c r="CF497" s="5"/>
      <c r="CG497" s="5">
        <v>0</v>
      </c>
      <c r="CH497" s="5">
        <f t="shared" si="487"/>
        <v>2992000</v>
      </c>
      <c r="CI497" s="5">
        <f t="shared" si="488"/>
        <v>2992000</v>
      </c>
      <c r="CJ497" s="1">
        <f t="shared" si="489"/>
        <v>5.0000000000000001E-3</v>
      </c>
      <c r="CK497" s="5">
        <f>RANK(CD497,$CD$2:$CD$622)+COUNTIF($CD$2:$CD497,$CD497)-1</f>
        <v>329</v>
      </c>
      <c r="CL497" s="5">
        <f>RANK(CJ497,$CJ$2:$CJ$622)+COUNTIF($CJ$2:$CJ497,$CJ497)-1</f>
        <v>336</v>
      </c>
    </row>
    <row r="498" spans="1:90" x14ac:dyDescent="0.3">
      <c r="A498" t="str">
        <f>Players!P499</f>
        <v>Joakim Maehle</v>
      </c>
      <c r="B498" t="str">
        <f>Players!G499</f>
        <v>Denmark</v>
      </c>
      <c r="C498" t="str">
        <f>Players!AB499</f>
        <v>Defense</v>
      </c>
      <c r="D498" s="1"/>
      <c r="F498" t="str">
        <f>IFERROR(INDEX(Lookup!B:B,MATCH(INDEX(Players!C:C,MATCH(E498,Players!A:A,0)),Lookup!D:D,0)),"")</f>
        <v/>
      </c>
      <c r="G498">
        <f>IF(Players!AC499=0,10000000,Players!AC499)</f>
        <v>3484000</v>
      </c>
      <c r="H498" s="16">
        <f>INDEX('Team forecast'!$B$2:$AO$26,MATCH('Master data'!$B498,'Team forecast'!$B$2:$B$26,0),MATCH('Master data'!H$1,'Team forecast'!$B$2:$AO$2,0))</f>
        <v>0.98501256392320902</v>
      </c>
      <c r="I498" s="16">
        <f>INDEX('Team forecast'!$B$2:$AO$26,MATCH('Master data'!$B498,'Team forecast'!$B$2:$B$26,0),MATCH('Master data'!I$1,'Team forecast'!$B$2:$AO$2,0))</f>
        <v>1.3904776720313736</v>
      </c>
      <c r="J498" s="16">
        <f>INDEX('Team forecast'!$B$2:$AO$26,MATCH('Master data'!$B498,'Team forecast'!$B$2:$B$26,0),MATCH('Master data'!J$1,'Team forecast'!$B$2:$AO$2,0))</f>
        <v>0.24895635673624289</v>
      </c>
      <c r="K498" s="16">
        <f>INDEX('Team forecast'!$B$2:$AO$26,MATCH('Master data'!$B498,'Team forecast'!$B$2:$B$26,0),MATCH('Master data'!K$1,'Team forecast'!$B$2:$AO$2,0))</f>
        <v>2.97447872921548</v>
      </c>
      <c r="L498" s="16">
        <f>INDEX('Team forecast'!$B$2:$AO$26,MATCH('Master data'!$B498,'Team forecast'!$B$2:$B$26,0),MATCH('Master data'!L$1,'Team forecast'!$B$2:$AO$2,0))</f>
        <v>3.7580477622469557</v>
      </c>
      <c r="M498">
        <f>IF(Players!BC499=1,95,0)</f>
        <v>95</v>
      </c>
      <c r="N498" s="2">
        <f>Players!BN499</f>
        <v>1.3272072358373271E-2</v>
      </c>
      <c r="O498" s="2">
        <f>Players!BO499</f>
        <v>0.12407531111366228</v>
      </c>
      <c r="P498" s="2">
        <f>Players!BP499</f>
        <v>0.11162854492804229</v>
      </c>
      <c r="Q498" s="2">
        <f>Players!BQ499</f>
        <v>0.27</v>
      </c>
      <c r="R498" s="2">
        <f>Players!BR499</f>
        <v>0</v>
      </c>
      <c r="S498" s="2">
        <f t="shared" si="448"/>
        <v>0.98501256392320902</v>
      </c>
      <c r="T498" s="2">
        <f t="shared" si="449"/>
        <v>1.3904776720313736</v>
      </c>
      <c r="U498" s="16">
        <f>INDEX('Team forecast'!$B$2:$AO$26,MATCH('Master data'!$B498,'Team forecast'!$B$2:$B$26,0),MATCH('Master data'!U$1,'Team forecast'!$B$2:$AO$2,0))</f>
        <v>0.23339658444022771</v>
      </c>
      <c r="V498" s="16">
        <f>INDEX('Team forecast'!$B$2:$AO$26,MATCH('Master data'!$B498,'Team forecast'!$B$2:$B$26,0),MATCH('Master data'!V$1,'Team forecast'!$B$2:$AO$2,0))</f>
        <v>0.31119544592030363</v>
      </c>
      <c r="W498" s="16">
        <f>INDEX('Team forecast'!$B$2:$AO$26,MATCH('Master data'!$B498,'Team forecast'!$B$2:$B$26,0),MATCH('Master data'!W$1,'Team forecast'!$B$2:$AO$2,0))</f>
        <v>0.45540796963946878</v>
      </c>
      <c r="X498" s="5">
        <f t="shared" si="450"/>
        <v>7000</v>
      </c>
      <c r="Y498" s="5">
        <f t="shared" si="451"/>
        <v>5834.9146110056927</v>
      </c>
      <c r="Z498" s="5">
        <f t="shared" si="452"/>
        <v>1555.977229601518</v>
      </c>
      <c r="AA498" s="5">
        <f t="shared" si="453"/>
        <v>-6831.1195445920321</v>
      </c>
      <c r="AB498" s="5">
        <f t="shared" si="454"/>
        <v>1960.9737033443409</v>
      </c>
      <c r="AC498" s="5">
        <f t="shared" si="455"/>
        <v>6110.7870159819158</v>
      </c>
      <c r="AD498" s="5">
        <f t="shared" si="456"/>
        <v>3320.3673246173639</v>
      </c>
      <c r="AE498" s="5">
        <f t="shared" si="457"/>
        <v>12447.817836812144</v>
      </c>
      <c r="AF498" s="5">
        <f t="shared" si="458"/>
        <v>0</v>
      </c>
      <c r="AG498" s="5">
        <f t="shared" si="459"/>
        <v>-5400</v>
      </c>
      <c r="AH498" s="5">
        <f t="shared" si="460"/>
        <v>0</v>
      </c>
      <c r="AI498" s="5">
        <f t="shared" si="461"/>
        <v>9850.1256392320902</v>
      </c>
      <c r="AJ498" s="5">
        <f t="shared" si="462"/>
        <v>-11123.821376250989</v>
      </c>
      <c r="AK498" s="5">
        <f>IFERROR(SUM(X498:AJ498),-5000)*((Cockpit!$C$3)^0)</f>
        <v>24726.022439752043</v>
      </c>
      <c r="AL498" s="16">
        <f>INDEX('Team forecast'!$B$2:$AO$26,MATCH('Master data'!$B498,'Team forecast'!$B$2:$B$26,0),MATCH('Master data'!AL$1,'Team forecast'!$B$2:$AO$2,0))</f>
        <v>1.4540427762338861</v>
      </c>
      <c r="AM498" s="16">
        <f>INDEX('Team forecast'!$B$2:$AO$26,MATCH('Master data'!$B498,'Team forecast'!$B$2:$B$26,0),MATCH('Master data'!AM$1,'Team forecast'!$B$2:$AO$2,0))</f>
        <v>0.9840391469881502</v>
      </c>
      <c r="AN498" s="16">
        <f>INDEX('Team forecast'!$B$2:$AO$26,MATCH('Master data'!$B498,'Team forecast'!$B$2:$B$26,0),MATCH('Master data'!AN$1,'Team forecast'!$B$2:$AO$2,0))</f>
        <v>0.37379821958456971</v>
      </c>
      <c r="AO498" s="16">
        <f>INDEX('Team forecast'!$B$2:$AO$26,MATCH('Master data'!$B498,'Team forecast'!$B$2:$B$26,0),MATCH('Master data'!AO$1,'Team forecast'!$B$2:$AO$2,0))</f>
        <v>4.390826541390485</v>
      </c>
      <c r="AP498" s="16">
        <f>INDEX('Team forecast'!$B$2:$AO$26,MATCH('Master data'!$B498,'Team forecast'!$B$2:$B$26,0),MATCH('Master data'!AP$1,'Team forecast'!$B$2:$AO$2,0))</f>
        <v>2.6595652621301356</v>
      </c>
      <c r="AQ498" s="5">
        <f t="shared" si="463"/>
        <v>7000</v>
      </c>
      <c r="AR498" s="5">
        <f>INDEX('Team forecast'!$B$2:$AO$26,MATCH('Master data'!$B498,'Team forecast'!$B$2:$B$26,0),MATCH('Master data'!AR$1,'Team forecast'!$B$2:$AO$2,0))*IF(X498&gt;0,25000,0)</f>
        <v>11980.712166172105</v>
      </c>
      <c r="AS498" s="16">
        <f>INDEX('Team forecast'!$B$2:$AO$26,MATCH('Master data'!$B498,'Team forecast'!$B$2:$B$26,0),MATCH('Master data'!AS$1,'Team forecast'!$B$2:$AO$2,0))*IF(X498&gt;0,5000,0)</f>
        <v>1374.2581602373884</v>
      </c>
      <c r="AT498" s="16">
        <f>INDEX('Team forecast'!$B$2:$AO$26,MATCH('Master data'!$B498,'Team forecast'!$B$2:$B$26,0),MATCH('Master data'!AT$1,'Team forecast'!$B$2:$AO$2,0))*IF(X498&gt;0,-15000,0)</f>
        <v>-3688.7982195845689</v>
      </c>
      <c r="AU498" s="5">
        <f t="shared" si="464"/>
        <v>2894.7241407519136</v>
      </c>
      <c r="AV498" s="5">
        <f t="shared" si="465"/>
        <v>9020.5404916896332</v>
      </c>
      <c r="AW498" s="5">
        <f t="shared" si="466"/>
        <v>4901.415778468483</v>
      </c>
      <c r="AX498" s="5">
        <f t="shared" si="467"/>
        <v>18689.910979228487</v>
      </c>
      <c r="AY498" s="5">
        <f t="shared" si="468"/>
        <v>0</v>
      </c>
      <c r="AZ498" s="5">
        <f t="shared" si="469"/>
        <v>-5400</v>
      </c>
      <c r="BA498" s="5">
        <f t="shared" si="470"/>
        <v>0</v>
      </c>
      <c r="BB498" s="5">
        <f t="shared" si="471"/>
        <v>14540.427762338861</v>
      </c>
      <c r="BC498" s="5">
        <f t="shared" si="472"/>
        <v>-7872.3131759052012</v>
      </c>
      <c r="BD498" s="5">
        <f t="shared" si="473"/>
        <v>53440.878083397096</v>
      </c>
      <c r="BE498" s="16">
        <f>INDEX('Team forecast'!$B$2:$AO$26,MATCH('Master data'!$B498,'Team forecast'!$B$2:$B$26,0),MATCH('Master data'!BE$1,'Team forecast'!$B$2:$AO$2,0))</f>
        <v>0</v>
      </c>
      <c r="BF498" s="16">
        <f>INDEX('Team forecast'!$B$2:$AO$26,MATCH('Master data'!$B498,'Team forecast'!$B$2:$B$26,0),MATCH('Master data'!BF$1,'Team forecast'!$B$2:$AO$2,0))</f>
        <v>0</v>
      </c>
      <c r="BG498" s="16">
        <f>INDEX('Team forecast'!$B$2:$AO$26,MATCH('Master data'!$B498,'Team forecast'!$B$2:$B$26,0),MATCH('Master data'!BG$1,'Team forecast'!$B$2:$AO$2,0))</f>
        <v>0</v>
      </c>
      <c r="BH498" s="16">
        <f>INDEX('Team forecast'!$B$2:$AO$26,MATCH('Master data'!$B498,'Team forecast'!$B$2:$B$26,0),MATCH('Master data'!BH$1,'Team forecast'!$B$2:$AO$2,0))</f>
        <v>0</v>
      </c>
      <c r="BI498" s="16">
        <f>INDEX('Team forecast'!$B$2:$AO$26,MATCH('Master data'!$B498,'Team forecast'!$B$2:$B$26,0),MATCH('Master data'!BI$1,'Team forecast'!$B$2:$AO$2,0))</f>
        <v>0</v>
      </c>
      <c r="BJ498" s="5">
        <f t="shared" si="474"/>
        <v>7000</v>
      </c>
      <c r="BK498" s="5">
        <f>INDEX('Team forecast'!$R$3:$BH$26,MATCH($B498,'Team forecast'!$B$3:$B$26,0),MATCH(BK$1,'Team forecast'!$R$2:$BH$2,0))*IF($X498&gt;0,25000,0)</f>
        <v>0</v>
      </c>
      <c r="BL498" s="5">
        <f>INDEX('Team forecast'!$R$3:$BH$26,MATCH($B498,'Team forecast'!$B$3:$B$26,0),MATCH(BL$1,'Team forecast'!$R$2:$BH$2,0))*IF($X498&gt;0,5000,0)</f>
        <v>0</v>
      </c>
      <c r="BM498" s="5">
        <f>INDEX('Team forecast'!$R$3:$BH$26,MATCH($B498,'Team forecast'!$B$3:$B$26,0),MATCH(BM$1,'Team forecast'!$R$2:$BH$2,0))*IF($X498&gt;0,-15000,0)</f>
        <v>0</v>
      </c>
      <c r="BN498" s="5">
        <f t="shared" si="475"/>
        <v>0</v>
      </c>
      <c r="BO498" s="5">
        <f t="shared" si="476"/>
        <v>0</v>
      </c>
      <c r="BP498" s="5">
        <f t="shared" si="477"/>
        <v>0</v>
      </c>
      <c r="BQ498" s="5">
        <f t="shared" si="478"/>
        <v>0</v>
      </c>
      <c r="BR498" s="5">
        <f t="shared" si="479"/>
        <v>0</v>
      </c>
      <c r="BS498" s="5">
        <f t="shared" si="480"/>
        <v>-5400</v>
      </c>
      <c r="BT498" s="5">
        <f t="shared" si="481"/>
        <v>0</v>
      </c>
      <c r="BU498" s="5">
        <f t="shared" si="482"/>
        <v>0</v>
      </c>
      <c r="BV498" s="5">
        <f t="shared" si="483"/>
        <v>0</v>
      </c>
      <c r="BW498" s="5">
        <f t="shared" si="484"/>
        <v>0</v>
      </c>
      <c r="BX498" s="5">
        <f t="shared" si="485"/>
        <v>39083.450261574573</v>
      </c>
      <c r="BY498" s="5">
        <f t="shared" si="486"/>
        <v>117250.35078472372</v>
      </c>
      <c r="BZ498" s="5">
        <f>MAX(INDEX('Team forecast'!$R$3:$BH$26,MATCH($B498,'Team forecast'!$B$3:$B$26,0),MATCH(BZ$1,'Team forecast'!$R$2:$BH$2,0))*($BX498)-(1-INDEX('Team forecast'!$R$3:$BH$26,MATCH($B498,'Team forecast'!$B$3:$B$26,0),MATCH(BZ$1,'Team forecast'!$R$2:$BH$2,0)))*(BY498+CH498)*0.01,-5000)</f>
        <v>3511.6826865852927</v>
      </c>
      <c r="CA498" s="5">
        <f>MAX(INDEX('Team forecast'!$R$3:$BH$26,MATCH($B498,'Team forecast'!$B$3:$B$26,0),MATCH(CA$1,'Team forecast'!$R$2:$BH$2,0))*$BX498-(1-INDEX('Team forecast'!$R$3:$BH$26,MATCH($B498,'Team forecast'!$B$3:$B$26,0),MATCH(CA$1,'Team forecast'!$R$2:$BH$2,0)))*(BY498+BX498+CH498)*0.01,-5000)</f>
        <v>-5000</v>
      </c>
      <c r="CB498" s="5">
        <f>MAX(INDEX('Team forecast'!$R$3:$BH$26,MATCH($B498,'Team forecast'!$B$3:$B$26,0),MATCH(CB$1,'Team forecast'!$R$2:$BH$2,0))*$BX498-(1-INDEX('Team forecast'!$R$3:$BH$26,MATCH($B498,'Team forecast'!$B$3:$B$26,0),MATCH(CB$1,'Team forecast'!$R$2:$BH$2,0)))*(BY498+BX498*2+CH498)*0.01,0)</f>
        <v>0</v>
      </c>
      <c r="CC498" s="5">
        <v>0</v>
      </c>
      <c r="CD498" s="5">
        <f>+AK498+BD498*Cockpit!$C$3+BW498*Cockpit!$C$3^2+BZ498*Cockpit!$C$3^3+CA498*Cockpit!$C$3^4+CB498*Cockpit!$C$3^5+CC498*Cockpit!$C$3^6</f>
        <v>60406.1187481655</v>
      </c>
      <c r="CE498" s="5"/>
      <c r="CF498" s="5"/>
      <c r="CG498" s="5">
        <v>0</v>
      </c>
      <c r="CH498" s="5">
        <f t="shared" si="487"/>
        <v>3484000</v>
      </c>
      <c r="CI498" s="5">
        <f t="shared" si="488"/>
        <v>3484000</v>
      </c>
      <c r="CJ498" s="1">
        <f t="shared" si="489"/>
        <v>1.7000000000000001E-2</v>
      </c>
      <c r="CK498" s="5">
        <f>RANK(CD498,$CD$2:$CD$622)+COUNTIF($CD$2:$CD498,$CD498)-1</f>
        <v>151</v>
      </c>
      <c r="CL498" s="5">
        <f>RANK(CJ498,$CJ$2:$CJ$622)+COUNTIF($CJ$2:$CJ498,$CJ498)-1</f>
        <v>146</v>
      </c>
    </row>
    <row r="499" spans="1:90" x14ac:dyDescent="0.3">
      <c r="A499" t="str">
        <f>Players!P500</f>
        <v>Robert Skov</v>
      </c>
      <c r="B499" t="str">
        <f>Players!G500</f>
        <v>Denmark</v>
      </c>
      <c r="C499" t="str">
        <f>Players!AB500</f>
        <v>Striker</v>
      </c>
      <c r="D499" s="1"/>
      <c r="F499" t="str">
        <f>IFERROR(INDEX(Lookup!B:B,MATCH(INDEX(Players!C:C,MATCH(E499,Players!A:A,0)),Lookup!D:D,0)),"")</f>
        <v/>
      </c>
      <c r="G499">
        <f>IF(Players!AC500=0,10000000,Players!AC500)</f>
        <v>2995000</v>
      </c>
      <c r="H499" s="16">
        <f>INDEX('Team forecast'!$B$2:$AO$26,MATCH('Master data'!$B499,'Team forecast'!$B$2:$B$26,0),MATCH('Master data'!H$1,'Team forecast'!$B$2:$AO$2,0))</f>
        <v>0.98501256392320902</v>
      </c>
      <c r="I499" s="16">
        <f>INDEX('Team forecast'!$B$2:$AO$26,MATCH('Master data'!$B499,'Team forecast'!$B$2:$B$26,0),MATCH('Master data'!I$1,'Team forecast'!$B$2:$AO$2,0))</f>
        <v>1.3904776720313736</v>
      </c>
      <c r="J499" s="16">
        <f>INDEX('Team forecast'!$B$2:$AO$26,MATCH('Master data'!$B499,'Team forecast'!$B$2:$B$26,0),MATCH('Master data'!J$1,'Team forecast'!$B$2:$AO$2,0))</f>
        <v>0.24895635673624289</v>
      </c>
      <c r="K499" s="16">
        <f>INDEX('Team forecast'!$B$2:$AO$26,MATCH('Master data'!$B499,'Team forecast'!$B$2:$B$26,0),MATCH('Master data'!K$1,'Team forecast'!$B$2:$AO$2,0))</f>
        <v>2.97447872921548</v>
      </c>
      <c r="L499" s="16">
        <f>INDEX('Team forecast'!$B$2:$AO$26,MATCH('Master data'!$B499,'Team forecast'!$B$2:$B$26,0),MATCH('Master data'!L$1,'Team forecast'!$B$2:$AO$2,0))</f>
        <v>3.7580477622469557</v>
      </c>
      <c r="M499">
        <f>IF(Players!BC500=1,95,0)</f>
        <v>0</v>
      </c>
      <c r="N499" s="2">
        <f>Players!BN500</f>
        <v>0</v>
      </c>
      <c r="O499" s="2">
        <f>Players!BO500</f>
        <v>0</v>
      </c>
      <c r="P499" s="2">
        <f>Players!BP500</f>
        <v>0</v>
      </c>
      <c r="Q499" s="2">
        <f>Players!BQ500</f>
        <v>0</v>
      </c>
      <c r="R499" s="2">
        <f>Players!BR500</f>
        <v>0.06</v>
      </c>
      <c r="S499" s="2">
        <f t="shared" si="448"/>
        <v>0.98501256392320902</v>
      </c>
      <c r="T499" s="2">
        <f t="shared" si="449"/>
        <v>1.3904776720313736</v>
      </c>
      <c r="U499" s="16">
        <f>INDEX('Team forecast'!$B$2:$AO$26,MATCH('Master data'!$B499,'Team forecast'!$B$2:$B$26,0),MATCH('Master data'!U$1,'Team forecast'!$B$2:$AO$2,0))</f>
        <v>0.23339658444022771</v>
      </c>
      <c r="V499" s="16">
        <f>INDEX('Team forecast'!$B$2:$AO$26,MATCH('Master data'!$B499,'Team forecast'!$B$2:$B$26,0),MATCH('Master data'!V$1,'Team forecast'!$B$2:$AO$2,0))</f>
        <v>0.31119544592030363</v>
      </c>
      <c r="W499" s="16">
        <f>INDEX('Team forecast'!$B$2:$AO$26,MATCH('Master data'!$B499,'Team forecast'!$B$2:$B$26,0),MATCH('Master data'!W$1,'Team forecast'!$B$2:$AO$2,0))</f>
        <v>0.45540796963946878</v>
      </c>
      <c r="X499" s="5">
        <f t="shared" si="450"/>
        <v>-5000</v>
      </c>
      <c r="Y499" s="5">
        <f t="shared" si="451"/>
        <v>0</v>
      </c>
      <c r="Z499" s="5">
        <f t="shared" si="452"/>
        <v>0</v>
      </c>
      <c r="AA499" s="5">
        <f t="shared" si="453"/>
        <v>0</v>
      </c>
      <c r="AB499" s="5">
        <f t="shared" si="454"/>
        <v>0</v>
      </c>
      <c r="AC499" s="5">
        <f t="shared" si="455"/>
        <v>0</v>
      </c>
      <c r="AD499" s="5">
        <f t="shared" si="456"/>
        <v>0</v>
      </c>
      <c r="AE499" s="5">
        <f t="shared" si="457"/>
        <v>0</v>
      </c>
      <c r="AF499" s="5">
        <f t="shared" si="458"/>
        <v>0</v>
      </c>
      <c r="AG499" s="5">
        <f t="shared" si="459"/>
        <v>0</v>
      </c>
      <c r="AH499" s="5">
        <f t="shared" si="460"/>
        <v>0</v>
      </c>
      <c r="AI499" s="5">
        <f t="shared" si="461"/>
        <v>0</v>
      </c>
      <c r="AJ499" s="5">
        <f t="shared" si="462"/>
        <v>0</v>
      </c>
      <c r="AK499" s="5">
        <f>IFERROR(SUM(X499:AJ499),-5000)*((Cockpit!$C$3)^0)</f>
        <v>-5000</v>
      </c>
      <c r="AL499" s="16">
        <f>INDEX('Team forecast'!$B$2:$AO$26,MATCH('Master data'!$B499,'Team forecast'!$B$2:$B$26,0),MATCH('Master data'!AL$1,'Team forecast'!$B$2:$AO$2,0))</f>
        <v>1.4540427762338861</v>
      </c>
      <c r="AM499" s="16">
        <f>INDEX('Team forecast'!$B$2:$AO$26,MATCH('Master data'!$B499,'Team forecast'!$B$2:$B$26,0),MATCH('Master data'!AM$1,'Team forecast'!$B$2:$AO$2,0))</f>
        <v>0.9840391469881502</v>
      </c>
      <c r="AN499" s="16">
        <f>INDEX('Team forecast'!$B$2:$AO$26,MATCH('Master data'!$B499,'Team forecast'!$B$2:$B$26,0),MATCH('Master data'!AN$1,'Team forecast'!$B$2:$AO$2,0))</f>
        <v>0.37379821958456971</v>
      </c>
      <c r="AO499" s="16">
        <f>INDEX('Team forecast'!$B$2:$AO$26,MATCH('Master data'!$B499,'Team forecast'!$B$2:$B$26,0),MATCH('Master data'!AO$1,'Team forecast'!$B$2:$AO$2,0))</f>
        <v>4.390826541390485</v>
      </c>
      <c r="AP499" s="16">
        <f>INDEX('Team forecast'!$B$2:$AO$26,MATCH('Master data'!$B499,'Team forecast'!$B$2:$B$26,0),MATCH('Master data'!AP$1,'Team forecast'!$B$2:$AO$2,0))</f>
        <v>2.6595652621301356</v>
      </c>
      <c r="AQ499" s="5">
        <f t="shared" si="463"/>
        <v>-5000</v>
      </c>
      <c r="AR499" s="5">
        <f>INDEX('Team forecast'!$B$2:$AO$26,MATCH('Master data'!$B499,'Team forecast'!$B$2:$B$26,0),MATCH('Master data'!AR$1,'Team forecast'!$B$2:$AO$2,0))*IF(X499&gt;0,25000,0)</f>
        <v>0</v>
      </c>
      <c r="AS499" s="16">
        <f>INDEX('Team forecast'!$B$2:$AO$26,MATCH('Master data'!$B499,'Team forecast'!$B$2:$B$26,0),MATCH('Master data'!AS$1,'Team forecast'!$B$2:$AO$2,0))*IF(X499&gt;0,5000,0)</f>
        <v>0</v>
      </c>
      <c r="AT499" s="16">
        <f>INDEX('Team forecast'!$B$2:$AO$26,MATCH('Master data'!$B499,'Team forecast'!$B$2:$B$26,0),MATCH('Master data'!AT$1,'Team forecast'!$B$2:$AO$2,0))*IF(X499&gt;0,-15000,0)</f>
        <v>0</v>
      </c>
      <c r="AU499" s="5">
        <f t="shared" si="464"/>
        <v>0</v>
      </c>
      <c r="AV499" s="5">
        <f t="shared" si="465"/>
        <v>0</v>
      </c>
      <c r="AW499" s="5">
        <f t="shared" si="466"/>
        <v>0</v>
      </c>
      <c r="AX499" s="5">
        <f t="shared" si="467"/>
        <v>0</v>
      </c>
      <c r="AY499" s="5">
        <f t="shared" si="468"/>
        <v>0</v>
      </c>
      <c r="AZ499" s="5">
        <f t="shared" si="469"/>
        <v>0</v>
      </c>
      <c r="BA499" s="5">
        <f t="shared" si="470"/>
        <v>0</v>
      </c>
      <c r="BB499" s="5">
        <f t="shared" si="471"/>
        <v>0</v>
      </c>
      <c r="BC499" s="5">
        <f t="shared" si="472"/>
        <v>0</v>
      </c>
      <c r="BD499" s="5">
        <f t="shared" si="473"/>
        <v>-5000</v>
      </c>
      <c r="BE499" s="16">
        <f>INDEX('Team forecast'!$B$2:$AO$26,MATCH('Master data'!$B499,'Team forecast'!$B$2:$B$26,0),MATCH('Master data'!BE$1,'Team forecast'!$B$2:$AO$2,0))</f>
        <v>0</v>
      </c>
      <c r="BF499" s="16">
        <f>INDEX('Team forecast'!$B$2:$AO$26,MATCH('Master data'!$B499,'Team forecast'!$B$2:$B$26,0),MATCH('Master data'!BF$1,'Team forecast'!$B$2:$AO$2,0))</f>
        <v>0</v>
      </c>
      <c r="BG499" s="16">
        <f>INDEX('Team forecast'!$B$2:$AO$26,MATCH('Master data'!$B499,'Team forecast'!$B$2:$B$26,0),MATCH('Master data'!BG$1,'Team forecast'!$B$2:$AO$2,0))</f>
        <v>0</v>
      </c>
      <c r="BH499" s="16">
        <f>INDEX('Team forecast'!$B$2:$AO$26,MATCH('Master data'!$B499,'Team forecast'!$B$2:$B$26,0),MATCH('Master data'!BH$1,'Team forecast'!$B$2:$AO$2,0))</f>
        <v>0</v>
      </c>
      <c r="BI499" s="16">
        <f>INDEX('Team forecast'!$B$2:$AO$26,MATCH('Master data'!$B499,'Team forecast'!$B$2:$B$26,0),MATCH('Master data'!BI$1,'Team forecast'!$B$2:$AO$2,0))</f>
        <v>0</v>
      </c>
      <c r="BJ499" s="5">
        <f t="shared" si="474"/>
        <v>-5000</v>
      </c>
      <c r="BK499" s="5">
        <f>INDEX('Team forecast'!$R$3:$BH$26,MATCH($B499,'Team forecast'!$B$3:$B$26,0),MATCH(BK$1,'Team forecast'!$R$2:$BH$2,0))*IF($X499&gt;0,25000,0)</f>
        <v>0</v>
      </c>
      <c r="BL499" s="5">
        <f>INDEX('Team forecast'!$R$3:$BH$26,MATCH($B499,'Team forecast'!$B$3:$B$26,0),MATCH(BL$1,'Team forecast'!$R$2:$BH$2,0))*IF($X499&gt;0,5000,0)</f>
        <v>0</v>
      </c>
      <c r="BM499" s="5">
        <f>INDEX('Team forecast'!$R$3:$BH$26,MATCH($B499,'Team forecast'!$B$3:$B$26,0),MATCH(BM$1,'Team forecast'!$R$2:$BH$2,0))*IF($X499&gt;0,-15000,0)</f>
        <v>0</v>
      </c>
      <c r="BN499" s="5">
        <f t="shared" si="475"/>
        <v>0</v>
      </c>
      <c r="BO499" s="5">
        <f t="shared" si="476"/>
        <v>0</v>
      </c>
      <c r="BP499" s="5">
        <f t="shared" si="477"/>
        <v>0</v>
      </c>
      <c r="BQ499" s="5">
        <f t="shared" si="478"/>
        <v>0</v>
      </c>
      <c r="BR499" s="5">
        <f t="shared" si="479"/>
        <v>0</v>
      </c>
      <c r="BS499" s="5">
        <f t="shared" si="480"/>
        <v>0</v>
      </c>
      <c r="BT499" s="5">
        <f t="shared" si="481"/>
        <v>0</v>
      </c>
      <c r="BU499" s="5">
        <f t="shared" si="482"/>
        <v>0</v>
      </c>
      <c r="BV499" s="5">
        <f t="shared" si="483"/>
        <v>0</v>
      </c>
      <c r="BW499" s="5">
        <f t="shared" si="484"/>
        <v>0</v>
      </c>
      <c r="BX499" s="5">
        <f t="shared" si="485"/>
        <v>-5000</v>
      </c>
      <c r="BY499" s="5">
        <f t="shared" si="486"/>
        <v>-15000</v>
      </c>
      <c r="BZ499" s="5">
        <f>MAX(INDEX('Team forecast'!$R$3:$BH$26,MATCH($B499,'Team forecast'!$B$3:$B$26,0),MATCH(BZ$1,'Team forecast'!$R$2:$BH$2,0))*($BX499)-(1-INDEX('Team forecast'!$R$3:$BH$26,MATCH($B499,'Team forecast'!$B$3:$B$26,0),MATCH(BZ$1,'Team forecast'!$R$2:$BH$2,0)))*(BY499+CH499)*0.01,-5000)</f>
        <v>-5000</v>
      </c>
      <c r="CA499" s="5">
        <f>MAX(INDEX('Team forecast'!$R$3:$BH$26,MATCH($B499,'Team forecast'!$B$3:$B$26,0),MATCH(CA$1,'Team forecast'!$R$2:$BH$2,0))*$BX499-(1-INDEX('Team forecast'!$R$3:$BH$26,MATCH($B499,'Team forecast'!$B$3:$B$26,0),MATCH(CA$1,'Team forecast'!$R$2:$BH$2,0)))*(BY499+BX499+CH499)*0.01,-5000)</f>
        <v>-5000</v>
      </c>
      <c r="CB499" s="5">
        <f>MAX(INDEX('Team forecast'!$R$3:$BH$26,MATCH($B499,'Team forecast'!$B$3:$B$26,0),MATCH(CB$1,'Team forecast'!$R$2:$BH$2,0))*$BX499-(1-INDEX('Team forecast'!$R$3:$BH$26,MATCH($B499,'Team forecast'!$B$3:$B$26,0),MATCH(CB$1,'Team forecast'!$R$2:$BH$2,0)))*(BY499+BX499*2+CH499)*0.01,0)</f>
        <v>0</v>
      </c>
      <c r="CC499" s="5">
        <v>0</v>
      </c>
      <c r="CD499" s="5">
        <f>+AK499+BD499*Cockpit!$C$3+BW499*Cockpit!$C$3^2+BZ499*Cockpit!$C$3^3+CA499*Cockpit!$C$3^4+CB499*Cockpit!$C$3^5+CC499*Cockpit!$C$3^6</f>
        <v>-10802.469135802468</v>
      </c>
      <c r="CE499" s="5"/>
      <c r="CF499" s="5"/>
      <c r="CG499" s="5">
        <v>0</v>
      </c>
      <c r="CH499" s="5">
        <f t="shared" si="487"/>
        <v>2995000</v>
      </c>
      <c r="CI499" s="5">
        <f t="shared" si="488"/>
        <v>2995000</v>
      </c>
      <c r="CJ499" s="1">
        <f t="shared" si="489"/>
        <v>-4.0000000000000001E-3</v>
      </c>
      <c r="CK499" s="5">
        <f>RANK(CD499,$CD$2:$CD$622)+COUNTIF($CD$2:$CD499,$CD499)-1</f>
        <v>578</v>
      </c>
      <c r="CL499" s="5">
        <f>RANK(CJ499,$CJ$2:$CJ$622)+COUNTIF($CJ$2:$CJ499,$CJ499)-1</f>
        <v>557</v>
      </c>
    </row>
    <row r="500" spans="1:90" x14ac:dyDescent="0.3">
      <c r="A500" t="str">
        <f>Players!P501</f>
        <v>Lassi Lappalainen</v>
      </c>
      <c r="B500" t="str">
        <f>Players!G501</f>
        <v>Finland</v>
      </c>
      <c r="C500" t="str">
        <f>Players!AB501</f>
        <v>Midfield</v>
      </c>
      <c r="D500" s="1"/>
      <c r="F500" t="str">
        <f>IFERROR(INDEX(Lookup!B:B,MATCH(INDEX(Players!C:C,MATCH(E500,Players!A:A,0)),Lookup!D:D,0)),"")</f>
        <v/>
      </c>
      <c r="G500">
        <f>IF(Players!AC501=0,10000000,Players!AC501)</f>
        <v>1995000</v>
      </c>
      <c r="H500" s="16">
        <f>INDEX('Team forecast'!$B$2:$AO$26,MATCH('Master data'!$B500,'Team forecast'!$B$2:$B$26,0),MATCH('Master data'!H$1,'Team forecast'!$B$2:$AO$2,0))</f>
        <v>0.70247217008251406</v>
      </c>
      <c r="I500" s="16">
        <f>INDEX('Team forecast'!$B$2:$AO$26,MATCH('Master data'!$B500,'Team forecast'!$B$2:$B$26,0),MATCH('Master data'!I$1,'Team forecast'!$B$2:$AO$2,0))</f>
        <v>1.5209364700383743</v>
      </c>
      <c r="J500" s="16">
        <f>INDEX('Team forecast'!$B$2:$AO$26,MATCH('Master data'!$B500,'Team forecast'!$B$2:$B$26,0),MATCH('Master data'!J$1,'Team forecast'!$B$2:$AO$2,0))</f>
        <v>0.2185071656956705</v>
      </c>
      <c r="K500" s="16">
        <f>INDEX('Team forecast'!$B$2:$AO$26,MATCH('Master data'!$B500,'Team forecast'!$B$2:$B$26,0),MATCH('Master data'!K$1,'Team forecast'!$B$2:$AO$2,0))</f>
        <v>2.3060955078466372</v>
      </c>
      <c r="L500" s="16">
        <f>INDEX('Team forecast'!$B$2:$AO$26,MATCH('Master data'!$B500,'Team forecast'!$B$2:$B$26,0),MATCH('Master data'!L$1,'Team forecast'!$B$2:$AO$2,0))</f>
        <v>3.7377731174056277</v>
      </c>
      <c r="M500">
        <f>IF(Players!BC501=1,95,0)</f>
        <v>0</v>
      </c>
      <c r="N500" s="2">
        <f>Players!BN501</f>
        <v>0</v>
      </c>
      <c r="O500" s="2">
        <f>Players!BO501</f>
        <v>0</v>
      </c>
      <c r="P500" s="2">
        <f>Players!BP501</f>
        <v>0</v>
      </c>
      <c r="Q500" s="2">
        <f>Players!BQ501</f>
        <v>0</v>
      </c>
      <c r="R500" s="2">
        <f>Players!BR501</f>
        <v>0</v>
      </c>
      <c r="S500" s="2">
        <f t="shared" si="448"/>
        <v>0.70247217008251406</v>
      </c>
      <c r="T500" s="2">
        <f t="shared" si="449"/>
        <v>1.5209364700383743</v>
      </c>
      <c r="U500" s="16">
        <f>INDEX('Team forecast'!$B$2:$AO$26,MATCH('Master data'!$B500,'Team forecast'!$B$2:$B$26,0),MATCH('Master data'!U$1,'Team forecast'!$B$2:$AO$2,0))</f>
        <v>0.1631269012865954</v>
      </c>
      <c r="V500" s="16">
        <f>INDEX('Team forecast'!$B$2:$AO$26,MATCH('Master data'!$B500,'Team forecast'!$B$2:$B$26,0),MATCH('Master data'!V$1,'Team forecast'!$B$2:$AO$2,0))</f>
        <v>0.27032457927492948</v>
      </c>
      <c r="W500" s="16">
        <f>INDEX('Team forecast'!$B$2:$AO$26,MATCH('Master data'!$B500,'Team forecast'!$B$2:$B$26,0),MATCH('Master data'!W$1,'Team forecast'!$B$2:$AO$2,0))</f>
        <v>0.56654851943847506</v>
      </c>
      <c r="X500" s="5">
        <f t="shared" si="450"/>
        <v>-5000</v>
      </c>
      <c r="Y500" s="5">
        <f t="shared" si="451"/>
        <v>0</v>
      </c>
      <c r="Z500" s="5">
        <f t="shared" si="452"/>
        <v>0</v>
      </c>
      <c r="AA500" s="5">
        <f t="shared" si="453"/>
        <v>0</v>
      </c>
      <c r="AB500" s="5">
        <f t="shared" si="454"/>
        <v>0</v>
      </c>
      <c r="AC500" s="5">
        <f t="shared" si="455"/>
        <v>0</v>
      </c>
      <c r="AD500" s="5">
        <f t="shared" si="456"/>
        <v>0</v>
      </c>
      <c r="AE500" s="5">
        <f t="shared" si="457"/>
        <v>0</v>
      </c>
      <c r="AF500" s="5">
        <f t="shared" si="458"/>
        <v>0</v>
      </c>
      <c r="AG500" s="5">
        <f t="shared" si="459"/>
        <v>0</v>
      </c>
      <c r="AH500" s="5">
        <f t="shared" si="460"/>
        <v>0</v>
      </c>
      <c r="AI500" s="5">
        <f t="shared" si="461"/>
        <v>0</v>
      </c>
      <c r="AJ500" s="5">
        <f t="shared" si="462"/>
        <v>0</v>
      </c>
      <c r="AK500" s="5">
        <f>IFERROR(SUM(X500:AJ500),-5000)*((Cockpit!$C$3)^0)</f>
        <v>-5000</v>
      </c>
      <c r="AL500" s="16">
        <f>INDEX('Team forecast'!$B$2:$AO$26,MATCH('Master data'!$B500,'Team forecast'!$B$2:$B$26,0),MATCH('Master data'!AL$1,'Team forecast'!$B$2:$AO$2,0))</f>
        <v>0.60341572553131961</v>
      </c>
      <c r="AM500" s="16">
        <f>INDEX('Team forecast'!$B$2:$AO$26,MATCH('Master data'!$B500,'Team forecast'!$B$2:$B$26,0),MATCH('Master data'!AM$1,'Team forecast'!$B$2:$AO$2,0))</f>
        <v>2.3578794100156779</v>
      </c>
      <c r="AN500" s="16">
        <f>INDEX('Team forecast'!$B$2:$AO$26,MATCH('Master data'!$B500,'Team forecast'!$B$2:$B$26,0),MATCH('Master data'!AN$1,'Team forecast'!$B$2:$AO$2,0))</f>
        <v>9.4620662225315705E-2</v>
      </c>
      <c r="AO500" s="16">
        <f>INDEX('Team forecast'!$B$2:$AO$26,MATCH('Master data'!$B500,'Team forecast'!$B$2:$B$26,0),MATCH('Master data'!AO$1,'Team forecast'!$B$2:$AO$2,0))</f>
        <v>1.9809102100775644</v>
      </c>
      <c r="AP500" s="16">
        <f>INDEX('Team forecast'!$B$2:$AO$26,MATCH('Master data'!$B500,'Team forecast'!$B$2:$B$26,0),MATCH('Master data'!AP$1,'Team forecast'!$B$2:$AO$2,0))</f>
        <v>5.7945998708404165</v>
      </c>
      <c r="AQ500" s="5">
        <f t="shared" si="463"/>
        <v>-5000</v>
      </c>
      <c r="AR500" s="5">
        <f>INDEX('Team forecast'!$B$2:$AO$26,MATCH('Master data'!$B500,'Team forecast'!$B$2:$B$26,0),MATCH('Master data'!AR$1,'Team forecast'!$B$2:$AO$2,0))*IF(X500&gt;0,25000,0)</f>
        <v>0</v>
      </c>
      <c r="AS500" s="16">
        <f>INDEX('Team forecast'!$B$2:$AO$26,MATCH('Master data'!$B500,'Team forecast'!$B$2:$B$26,0),MATCH('Master data'!AS$1,'Team forecast'!$B$2:$AO$2,0))*IF(X500&gt;0,5000,0)</f>
        <v>0</v>
      </c>
      <c r="AT500" s="16">
        <f>INDEX('Team forecast'!$B$2:$AO$26,MATCH('Master data'!$B500,'Team forecast'!$B$2:$B$26,0),MATCH('Master data'!AT$1,'Team forecast'!$B$2:$AO$2,0))*IF(X500&gt;0,-15000,0)</f>
        <v>0</v>
      </c>
      <c r="AU500" s="5">
        <f t="shared" si="464"/>
        <v>0</v>
      </c>
      <c r="AV500" s="5">
        <f t="shared" si="465"/>
        <v>0</v>
      </c>
      <c r="AW500" s="5">
        <f t="shared" si="466"/>
        <v>0</v>
      </c>
      <c r="AX500" s="5">
        <f t="shared" si="467"/>
        <v>0</v>
      </c>
      <c r="AY500" s="5">
        <f t="shared" si="468"/>
        <v>0</v>
      </c>
      <c r="AZ500" s="5">
        <f t="shared" si="469"/>
        <v>0</v>
      </c>
      <c r="BA500" s="5">
        <f t="shared" si="470"/>
        <v>0</v>
      </c>
      <c r="BB500" s="5">
        <f t="shared" si="471"/>
        <v>0</v>
      </c>
      <c r="BC500" s="5">
        <f t="shared" si="472"/>
        <v>0</v>
      </c>
      <c r="BD500" s="5">
        <f t="shared" si="473"/>
        <v>-5000</v>
      </c>
      <c r="BE500" s="16">
        <f>INDEX('Team forecast'!$B$2:$AO$26,MATCH('Master data'!$B500,'Team forecast'!$B$2:$B$26,0),MATCH('Master data'!BE$1,'Team forecast'!$B$2:$AO$2,0))</f>
        <v>0</v>
      </c>
      <c r="BF500" s="16">
        <f>INDEX('Team forecast'!$B$2:$AO$26,MATCH('Master data'!$B500,'Team forecast'!$B$2:$B$26,0),MATCH('Master data'!BF$1,'Team forecast'!$B$2:$AO$2,0))</f>
        <v>0</v>
      </c>
      <c r="BG500" s="16">
        <f>INDEX('Team forecast'!$B$2:$AO$26,MATCH('Master data'!$B500,'Team forecast'!$B$2:$B$26,0),MATCH('Master data'!BG$1,'Team forecast'!$B$2:$AO$2,0))</f>
        <v>0</v>
      </c>
      <c r="BH500" s="16">
        <f>INDEX('Team forecast'!$B$2:$AO$26,MATCH('Master data'!$B500,'Team forecast'!$B$2:$B$26,0),MATCH('Master data'!BH$1,'Team forecast'!$B$2:$AO$2,0))</f>
        <v>0</v>
      </c>
      <c r="BI500" s="16">
        <f>INDEX('Team forecast'!$B$2:$AO$26,MATCH('Master data'!$B500,'Team forecast'!$B$2:$B$26,0),MATCH('Master data'!BI$1,'Team forecast'!$B$2:$AO$2,0))</f>
        <v>0</v>
      </c>
      <c r="BJ500" s="5">
        <f t="shared" si="474"/>
        <v>-5000</v>
      </c>
      <c r="BK500" s="5">
        <f>INDEX('Team forecast'!$R$3:$BH$26,MATCH($B500,'Team forecast'!$B$3:$B$26,0),MATCH(BK$1,'Team forecast'!$R$2:$BH$2,0))*IF($X500&gt;0,25000,0)</f>
        <v>0</v>
      </c>
      <c r="BL500" s="5">
        <f>INDEX('Team forecast'!$R$3:$BH$26,MATCH($B500,'Team forecast'!$B$3:$B$26,0),MATCH(BL$1,'Team forecast'!$R$2:$BH$2,0))*IF($X500&gt;0,5000,0)</f>
        <v>0</v>
      </c>
      <c r="BM500" s="5">
        <f>INDEX('Team forecast'!$R$3:$BH$26,MATCH($B500,'Team forecast'!$B$3:$B$26,0),MATCH(BM$1,'Team forecast'!$R$2:$BH$2,0))*IF($X500&gt;0,-15000,0)</f>
        <v>0</v>
      </c>
      <c r="BN500" s="5">
        <f t="shared" si="475"/>
        <v>0</v>
      </c>
      <c r="BO500" s="5">
        <f t="shared" si="476"/>
        <v>0</v>
      </c>
      <c r="BP500" s="5">
        <f t="shared" si="477"/>
        <v>0</v>
      </c>
      <c r="BQ500" s="5">
        <f t="shared" si="478"/>
        <v>0</v>
      </c>
      <c r="BR500" s="5">
        <f t="shared" si="479"/>
        <v>0</v>
      </c>
      <c r="BS500" s="5">
        <f t="shared" si="480"/>
        <v>0</v>
      </c>
      <c r="BT500" s="5">
        <f t="shared" si="481"/>
        <v>0</v>
      </c>
      <c r="BU500" s="5">
        <f t="shared" si="482"/>
        <v>0</v>
      </c>
      <c r="BV500" s="5">
        <f t="shared" si="483"/>
        <v>0</v>
      </c>
      <c r="BW500" s="5">
        <f t="shared" si="484"/>
        <v>0</v>
      </c>
      <c r="BX500" s="5">
        <f t="shared" si="485"/>
        <v>-5000</v>
      </c>
      <c r="BY500" s="5">
        <f t="shared" si="486"/>
        <v>-15000</v>
      </c>
      <c r="BZ500" s="5">
        <f>MAX(INDEX('Team forecast'!$R$3:$BH$26,MATCH($B500,'Team forecast'!$B$3:$B$26,0),MATCH(BZ$1,'Team forecast'!$R$2:$BH$2,0))*($BX500)-(1-INDEX('Team forecast'!$R$3:$BH$26,MATCH($B500,'Team forecast'!$B$3:$B$26,0),MATCH(BZ$1,'Team forecast'!$R$2:$BH$2,0)))*(BY500+CH500)*0.01,-5000)</f>
        <v>-5000</v>
      </c>
      <c r="CA500" s="5">
        <f>MAX(INDEX('Team forecast'!$R$3:$BH$26,MATCH($B500,'Team forecast'!$B$3:$B$26,0),MATCH(CA$1,'Team forecast'!$R$2:$BH$2,0))*$BX500-(1-INDEX('Team forecast'!$R$3:$BH$26,MATCH($B500,'Team forecast'!$B$3:$B$26,0),MATCH(CA$1,'Team forecast'!$R$2:$BH$2,0)))*(BY500+BX500+CH500)*0.01,-5000)</f>
        <v>-5000</v>
      </c>
      <c r="CB500" s="5">
        <f>MAX(INDEX('Team forecast'!$R$3:$BH$26,MATCH($B500,'Team forecast'!$B$3:$B$26,0),MATCH(CB$1,'Team forecast'!$R$2:$BH$2,0))*$BX500-(1-INDEX('Team forecast'!$R$3:$BH$26,MATCH($B500,'Team forecast'!$B$3:$B$26,0),MATCH(CB$1,'Team forecast'!$R$2:$BH$2,0)))*(BY500+BX500*2+CH500)*0.01,0)</f>
        <v>0</v>
      </c>
      <c r="CC500" s="5">
        <v>0</v>
      </c>
      <c r="CD500" s="5">
        <f>+AK500+BD500*Cockpit!$C$3+BW500*Cockpit!$C$3^2+BZ500*Cockpit!$C$3^3+CA500*Cockpit!$C$3^4+CB500*Cockpit!$C$3^5+CC500*Cockpit!$C$3^6</f>
        <v>-10802.469135802468</v>
      </c>
      <c r="CE500" s="5"/>
      <c r="CF500" s="5"/>
      <c r="CG500" s="5">
        <v>0</v>
      </c>
      <c r="CH500" s="5">
        <f t="shared" si="487"/>
        <v>1995000</v>
      </c>
      <c r="CI500" s="5">
        <f t="shared" si="488"/>
        <v>1995000</v>
      </c>
      <c r="CJ500" s="1">
        <f t="shared" si="489"/>
        <v>-5.0000000000000001E-3</v>
      </c>
      <c r="CK500" s="5">
        <f>RANK(CD500,$CD$2:$CD$622)+COUNTIF($CD$2:$CD500,$CD500)-1</f>
        <v>579</v>
      </c>
      <c r="CL500" s="5">
        <f>RANK(CJ500,$CJ$2:$CJ$622)+COUNTIF($CJ$2:$CJ500,$CJ500)-1</f>
        <v>593</v>
      </c>
    </row>
    <row r="501" spans="1:90" x14ac:dyDescent="0.3">
      <c r="A501" t="str">
        <f>Players!P502</f>
        <v>Pyry Soiri</v>
      </c>
      <c r="B501" t="str">
        <f>Players!G502</f>
        <v>Finland</v>
      </c>
      <c r="C501" t="str">
        <f>Players!AB502</f>
        <v>Defense</v>
      </c>
      <c r="D501" s="1"/>
      <c r="F501" t="str">
        <f>IFERROR(INDEX(Lookup!B:B,MATCH(INDEX(Players!C:C,MATCH(E501,Players!A:A,0)),Lookup!D:D,0)),"")</f>
        <v/>
      </c>
      <c r="G501">
        <f>IF(Players!AC502=0,10000000,Players!AC502)</f>
        <v>1995000</v>
      </c>
      <c r="H501" s="16">
        <f>INDEX('Team forecast'!$B$2:$AO$26,MATCH('Master data'!$B501,'Team forecast'!$B$2:$B$26,0),MATCH('Master data'!H$1,'Team forecast'!$B$2:$AO$2,0))</f>
        <v>0.70247217008251406</v>
      </c>
      <c r="I501" s="16">
        <f>INDEX('Team forecast'!$B$2:$AO$26,MATCH('Master data'!$B501,'Team forecast'!$B$2:$B$26,0),MATCH('Master data'!I$1,'Team forecast'!$B$2:$AO$2,0))</f>
        <v>1.5209364700383743</v>
      </c>
      <c r="J501" s="16">
        <f>INDEX('Team forecast'!$B$2:$AO$26,MATCH('Master data'!$B501,'Team forecast'!$B$2:$B$26,0),MATCH('Master data'!J$1,'Team forecast'!$B$2:$AO$2,0))</f>
        <v>0.2185071656956705</v>
      </c>
      <c r="K501" s="16">
        <f>INDEX('Team forecast'!$B$2:$AO$26,MATCH('Master data'!$B501,'Team forecast'!$B$2:$B$26,0),MATCH('Master data'!K$1,'Team forecast'!$B$2:$AO$2,0))</f>
        <v>2.3060955078466372</v>
      </c>
      <c r="L501" s="16">
        <f>INDEX('Team forecast'!$B$2:$AO$26,MATCH('Master data'!$B501,'Team forecast'!$B$2:$B$26,0),MATCH('Master data'!L$1,'Team forecast'!$B$2:$AO$2,0))</f>
        <v>3.7377731174056277</v>
      </c>
      <c r="M501">
        <f>IF(Players!BC502=1,95,0)</f>
        <v>0</v>
      </c>
      <c r="N501" s="2">
        <f>Players!BN502</f>
        <v>0</v>
      </c>
      <c r="O501" s="2">
        <f>Players!BO502</f>
        <v>0</v>
      </c>
      <c r="P501" s="2">
        <f>Players!BP502</f>
        <v>0</v>
      </c>
      <c r="Q501" s="2">
        <f>Players!BQ502</f>
        <v>8.1929904415111512E-2</v>
      </c>
      <c r="R501" s="2">
        <f>Players!BR502</f>
        <v>0</v>
      </c>
      <c r="S501" s="2">
        <f t="shared" si="448"/>
        <v>0.70247217008251406</v>
      </c>
      <c r="T501" s="2">
        <f t="shared" si="449"/>
        <v>1.5209364700383743</v>
      </c>
      <c r="U501" s="16">
        <f>INDEX('Team forecast'!$B$2:$AO$26,MATCH('Master data'!$B501,'Team forecast'!$B$2:$B$26,0),MATCH('Master data'!U$1,'Team forecast'!$B$2:$AO$2,0))</f>
        <v>0.1631269012865954</v>
      </c>
      <c r="V501" s="16">
        <f>INDEX('Team forecast'!$B$2:$AO$26,MATCH('Master data'!$B501,'Team forecast'!$B$2:$B$26,0),MATCH('Master data'!V$1,'Team forecast'!$B$2:$AO$2,0))</f>
        <v>0.27032457927492948</v>
      </c>
      <c r="W501" s="16">
        <f>INDEX('Team forecast'!$B$2:$AO$26,MATCH('Master data'!$B501,'Team forecast'!$B$2:$B$26,0),MATCH('Master data'!W$1,'Team forecast'!$B$2:$AO$2,0))</f>
        <v>0.56654851943847506</v>
      </c>
      <c r="X501" s="5">
        <f t="shared" si="450"/>
        <v>-5000</v>
      </c>
      <c r="Y501" s="5">
        <f t="shared" si="451"/>
        <v>0</v>
      </c>
      <c r="Z501" s="5">
        <f t="shared" si="452"/>
        <v>0</v>
      </c>
      <c r="AA501" s="5">
        <f t="shared" si="453"/>
        <v>0</v>
      </c>
      <c r="AB501" s="5">
        <f t="shared" si="454"/>
        <v>0</v>
      </c>
      <c r="AC501" s="5">
        <f t="shared" si="455"/>
        <v>0</v>
      </c>
      <c r="AD501" s="5">
        <f t="shared" si="456"/>
        <v>0</v>
      </c>
      <c r="AE501" s="5">
        <f t="shared" si="457"/>
        <v>10925.358284783524</v>
      </c>
      <c r="AF501" s="5">
        <f t="shared" si="458"/>
        <v>0</v>
      </c>
      <c r="AG501" s="5">
        <f t="shared" si="459"/>
        <v>0</v>
      </c>
      <c r="AH501" s="5">
        <f t="shared" si="460"/>
        <v>0</v>
      </c>
      <c r="AI501" s="5">
        <f t="shared" si="461"/>
        <v>0</v>
      </c>
      <c r="AJ501" s="5">
        <f t="shared" si="462"/>
        <v>0</v>
      </c>
      <c r="AK501" s="5">
        <f>IFERROR(SUM(X501:AJ501),-5000)*((Cockpit!$C$3)^0)</f>
        <v>5925.3582847835241</v>
      </c>
      <c r="AL501" s="16">
        <f>INDEX('Team forecast'!$B$2:$AO$26,MATCH('Master data'!$B501,'Team forecast'!$B$2:$B$26,0),MATCH('Master data'!AL$1,'Team forecast'!$B$2:$AO$2,0))</f>
        <v>0.60341572553131961</v>
      </c>
      <c r="AM501" s="16">
        <f>INDEX('Team forecast'!$B$2:$AO$26,MATCH('Master data'!$B501,'Team forecast'!$B$2:$B$26,0),MATCH('Master data'!AM$1,'Team forecast'!$B$2:$AO$2,0))</f>
        <v>2.3578794100156779</v>
      </c>
      <c r="AN501" s="16">
        <f>INDEX('Team forecast'!$B$2:$AO$26,MATCH('Master data'!$B501,'Team forecast'!$B$2:$B$26,0),MATCH('Master data'!AN$1,'Team forecast'!$B$2:$AO$2,0))</f>
        <v>9.4620662225315705E-2</v>
      </c>
      <c r="AO501" s="16">
        <f>INDEX('Team forecast'!$B$2:$AO$26,MATCH('Master data'!$B501,'Team forecast'!$B$2:$B$26,0),MATCH('Master data'!AO$1,'Team forecast'!$B$2:$AO$2,0))</f>
        <v>1.9809102100775644</v>
      </c>
      <c r="AP501" s="16">
        <f>INDEX('Team forecast'!$B$2:$AO$26,MATCH('Master data'!$B501,'Team forecast'!$B$2:$B$26,0),MATCH('Master data'!AP$1,'Team forecast'!$B$2:$AO$2,0))</f>
        <v>5.7945998708404165</v>
      </c>
      <c r="AQ501" s="5">
        <f t="shared" si="463"/>
        <v>-5000</v>
      </c>
      <c r="AR501" s="5">
        <f>INDEX('Team forecast'!$B$2:$AO$26,MATCH('Master data'!$B501,'Team forecast'!$B$2:$B$26,0),MATCH('Master data'!AR$1,'Team forecast'!$B$2:$AO$2,0))*IF(X501&gt;0,25000,0)</f>
        <v>0</v>
      </c>
      <c r="AS501" s="16">
        <f>INDEX('Team forecast'!$B$2:$AO$26,MATCH('Master data'!$B501,'Team forecast'!$B$2:$B$26,0),MATCH('Master data'!AS$1,'Team forecast'!$B$2:$AO$2,0))*IF(X501&gt;0,5000,0)</f>
        <v>0</v>
      </c>
      <c r="AT501" s="16">
        <f>INDEX('Team forecast'!$B$2:$AO$26,MATCH('Master data'!$B501,'Team forecast'!$B$2:$B$26,0),MATCH('Master data'!AT$1,'Team forecast'!$B$2:$AO$2,0))*IF(X501&gt;0,-15000,0)</f>
        <v>0</v>
      </c>
      <c r="AU501" s="5">
        <f t="shared" si="464"/>
        <v>0</v>
      </c>
      <c r="AV501" s="5">
        <f t="shared" si="465"/>
        <v>0</v>
      </c>
      <c r="AW501" s="5">
        <f t="shared" si="466"/>
        <v>0</v>
      </c>
      <c r="AX501" s="5">
        <f t="shared" si="467"/>
        <v>4731.033111265785</v>
      </c>
      <c r="AY501" s="5">
        <f t="shared" si="468"/>
        <v>0</v>
      </c>
      <c r="AZ501" s="5">
        <f t="shared" si="469"/>
        <v>0</v>
      </c>
      <c r="BA501" s="5">
        <f t="shared" si="470"/>
        <v>0</v>
      </c>
      <c r="BB501" s="5">
        <f t="shared" si="471"/>
        <v>0</v>
      </c>
      <c r="BC501" s="5">
        <f t="shared" si="472"/>
        <v>0</v>
      </c>
      <c r="BD501" s="5">
        <f t="shared" si="473"/>
        <v>-268.96688873421499</v>
      </c>
      <c r="BE501" s="16">
        <f>INDEX('Team forecast'!$B$2:$AO$26,MATCH('Master data'!$B501,'Team forecast'!$B$2:$B$26,0),MATCH('Master data'!BE$1,'Team forecast'!$B$2:$AO$2,0))</f>
        <v>0</v>
      </c>
      <c r="BF501" s="16">
        <f>INDEX('Team forecast'!$B$2:$AO$26,MATCH('Master data'!$B501,'Team forecast'!$B$2:$B$26,0),MATCH('Master data'!BF$1,'Team forecast'!$B$2:$AO$2,0))</f>
        <v>0</v>
      </c>
      <c r="BG501" s="16">
        <f>INDEX('Team forecast'!$B$2:$AO$26,MATCH('Master data'!$B501,'Team forecast'!$B$2:$B$26,0),MATCH('Master data'!BG$1,'Team forecast'!$B$2:$AO$2,0))</f>
        <v>0</v>
      </c>
      <c r="BH501" s="16">
        <f>INDEX('Team forecast'!$B$2:$AO$26,MATCH('Master data'!$B501,'Team forecast'!$B$2:$B$26,0),MATCH('Master data'!BH$1,'Team forecast'!$B$2:$AO$2,0))</f>
        <v>0</v>
      </c>
      <c r="BI501" s="16">
        <f>INDEX('Team forecast'!$B$2:$AO$26,MATCH('Master data'!$B501,'Team forecast'!$B$2:$B$26,0),MATCH('Master data'!BI$1,'Team forecast'!$B$2:$AO$2,0))</f>
        <v>0</v>
      </c>
      <c r="BJ501" s="5">
        <f t="shared" si="474"/>
        <v>-5000</v>
      </c>
      <c r="BK501" s="5">
        <f>INDEX('Team forecast'!$R$3:$BH$26,MATCH($B501,'Team forecast'!$B$3:$B$26,0),MATCH(BK$1,'Team forecast'!$R$2:$BH$2,0))*IF($X501&gt;0,25000,0)</f>
        <v>0</v>
      </c>
      <c r="BL501" s="5">
        <f>INDEX('Team forecast'!$R$3:$BH$26,MATCH($B501,'Team forecast'!$B$3:$B$26,0),MATCH(BL$1,'Team forecast'!$R$2:$BH$2,0))*IF($X501&gt;0,5000,0)</f>
        <v>0</v>
      </c>
      <c r="BM501" s="5">
        <f>INDEX('Team forecast'!$R$3:$BH$26,MATCH($B501,'Team forecast'!$B$3:$B$26,0),MATCH(BM$1,'Team forecast'!$R$2:$BH$2,0))*IF($X501&gt;0,-15000,0)</f>
        <v>0</v>
      </c>
      <c r="BN501" s="5">
        <f t="shared" si="475"/>
        <v>0</v>
      </c>
      <c r="BO501" s="5">
        <f t="shared" si="476"/>
        <v>0</v>
      </c>
      <c r="BP501" s="5">
        <f t="shared" si="477"/>
        <v>0</v>
      </c>
      <c r="BQ501" s="5">
        <f t="shared" si="478"/>
        <v>0</v>
      </c>
      <c r="BR501" s="5">
        <f t="shared" si="479"/>
        <v>0</v>
      </c>
      <c r="BS501" s="5">
        <f t="shared" si="480"/>
        <v>0</v>
      </c>
      <c r="BT501" s="5">
        <f t="shared" si="481"/>
        <v>0</v>
      </c>
      <c r="BU501" s="5">
        <f t="shared" si="482"/>
        <v>0</v>
      </c>
      <c r="BV501" s="5">
        <f t="shared" si="483"/>
        <v>0</v>
      </c>
      <c r="BW501" s="5">
        <f t="shared" si="484"/>
        <v>0</v>
      </c>
      <c r="BX501" s="5">
        <f t="shared" si="485"/>
        <v>2828.1956980246546</v>
      </c>
      <c r="BY501" s="5">
        <f t="shared" si="486"/>
        <v>8484.5870940739642</v>
      </c>
      <c r="BZ501" s="5">
        <f>MAX(INDEX('Team forecast'!$R$3:$BH$26,MATCH($B501,'Team forecast'!$B$3:$B$26,0),MATCH(BZ$1,'Team forecast'!$R$2:$BH$2,0))*($BX501)-(1-INDEX('Team forecast'!$R$3:$BH$26,MATCH($B501,'Team forecast'!$B$3:$B$26,0),MATCH(BZ$1,'Team forecast'!$R$2:$BH$2,0)))*(BY501+CH501)*0.01,-5000)</f>
        <v>-5000</v>
      </c>
      <c r="CA501" s="5">
        <f>MAX(INDEX('Team forecast'!$R$3:$BH$26,MATCH($B501,'Team forecast'!$B$3:$B$26,0),MATCH(CA$1,'Team forecast'!$R$2:$BH$2,0))*$BX501-(1-INDEX('Team forecast'!$R$3:$BH$26,MATCH($B501,'Team forecast'!$B$3:$B$26,0),MATCH(CA$1,'Team forecast'!$R$2:$BH$2,0)))*(BY501+BX501+CH501)*0.01,-5000)</f>
        <v>-5000</v>
      </c>
      <c r="CB501" s="5">
        <f>MAX(INDEX('Team forecast'!$R$3:$BH$26,MATCH($B501,'Team forecast'!$B$3:$B$26,0),MATCH(CB$1,'Team forecast'!$R$2:$BH$2,0))*$BX501-(1-INDEX('Team forecast'!$R$3:$BH$26,MATCH($B501,'Team forecast'!$B$3:$B$26,0),MATCH(CB$1,'Team forecast'!$R$2:$BH$2,0)))*(BY501+BX501*2+CH501)*0.01,0)</f>
        <v>0</v>
      </c>
      <c r="CC501" s="5">
        <v>0</v>
      </c>
      <c r="CD501" s="5">
        <f>+AK501+BD501*Cockpit!$C$3+BW501*Cockpit!$C$3^2+BZ501*Cockpit!$C$3^3+CA501*Cockpit!$C$3^4+CB501*Cockpit!$C$3^5+CC501*Cockpit!$C$3^6</f>
        <v>3276.9112231582458</v>
      </c>
      <c r="CE501" s="5"/>
      <c r="CF501" s="5"/>
      <c r="CG501" s="5">
        <v>0</v>
      </c>
      <c r="CH501" s="5">
        <f t="shared" si="487"/>
        <v>1995000</v>
      </c>
      <c r="CI501" s="5">
        <f t="shared" si="488"/>
        <v>1995000</v>
      </c>
      <c r="CJ501" s="1">
        <f t="shared" si="489"/>
        <v>2E-3</v>
      </c>
      <c r="CK501" s="5">
        <f>RANK(CD501,$CD$2:$CD$622)+COUNTIF($CD$2:$CD501,$CD501)-1</f>
        <v>386</v>
      </c>
      <c r="CL501" s="5">
        <f>RANK(CJ501,$CJ$2:$CJ$622)+COUNTIF($CJ$2:$CJ501,$CJ501)-1</f>
        <v>372</v>
      </c>
    </row>
    <row r="502" spans="1:90" x14ac:dyDescent="0.3">
      <c r="A502" t="str">
        <f>Players!P503</f>
        <v>Marcus Forss</v>
      </c>
      <c r="B502" t="str">
        <f>Players!G503</f>
        <v>Finland</v>
      </c>
      <c r="C502" t="str">
        <f>Players!AB503</f>
        <v>Striker</v>
      </c>
      <c r="D502" s="1"/>
      <c r="F502" t="str">
        <f>IFERROR(INDEX(Lookup!B:B,MATCH(INDEX(Players!C:C,MATCH(E502,Players!A:A,0)),Lookup!D:D,0)),"")</f>
        <v/>
      </c>
      <c r="G502">
        <f>IF(Players!AC503=0,10000000,Players!AC503)</f>
        <v>2532000</v>
      </c>
      <c r="H502" s="16">
        <f>INDEX('Team forecast'!$B$2:$AO$26,MATCH('Master data'!$B502,'Team forecast'!$B$2:$B$26,0),MATCH('Master data'!H$1,'Team forecast'!$B$2:$AO$2,0))</f>
        <v>0.70247217008251406</v>
      </c>
      <c r="I502" s="16">
        <f>INDEX('Team forecast'!$B$2:$AO$26,MATCH('Master data'!$B502,'Team forecast'!$B$2:$B$26,0),MATCH('Master data'!I$1,'Team forecast'!$B$2:$AO$2,0))</f>
        <v>1.5209364700383743</v>
      </c>
      <c r="J502" s="16">
        <f>INDEX('Team forecast'!$B$2:$AO$26,MATCH('Master data'!$B502,'Team forecast'!$B$2:$B$26,0),MATCH('Master data'!J$1,'Team forecast'!$B$2:$AO$2,0))</f>
        <v>0.2185071656956705</v>
      </c>
      <c r="K502" s="16">
        <f>INDEX('Team forecast'!$B$2:$AO$26,MATCH('Master data'!$B502,'Team forecast'!$B$2:$B$26,0),MATCH('Master data'!K$1,'Team forecast'!$B$2:$AO$2,0))</f>
        <v>2.3060955078466372</v>
      </c>
      <c r="L502" s="16">
        <f>INDEX('Team forecast'!$B$2:$AO$26,MATCH('Master data'!$B502,'Team forecast'!$B$2:$B$26,0),MATCH('Master data'!L$1,'Team forecast'!$B$2:$AO$2,0))</f>
        <v>3.7377731174056277</v>
      </c>
      <c r="M502">
        <f>IF(Players!BC503=1,95,0)</f>
        <v>0</v>
      </c>
      <c r="N502" s="2">
        <f>Players!BN503</f>
        <v>0</v>
      </c>
      <c r="O502" s="2">
        <f>Players!BO503</f>
        <v>0</v>
      </c>
      <c r="P502" s="2">
        <f>Players!BP503</f>
        <v>0</v>
      </c>
      <c r="Q502" s="2">
        <f>Players!BQ503</f>
        <v>0.24854860639021076</v>
      </c>
      <c r="R502" s="2">
        <f>Players!BR503</f>
        <v>0</v>
      </c>
      <c r="S502" s="2">
        <f t="shared" si="448"/>
        <v>0.70247217008251406</v>
      </c>
      <c r="T502" s="2">
        <f t="shared" si="449"/>
        <v>1.5209364700383743</v>
      </c>
      <c r="U502" s="16">
        <f>INDEX('Team forecast'!$B$2:$AO$26,MATCH('Master data'!$B502,'Team forecast'!$B$2:$B$26,0),MATCH('Master data'!U$1,'Team forecast'!$B$2:$AO$2,0))</f>
        <v>0.1631269012865954</v>
      </c>
      <c r="V502" s="16">
        <f>INDEX('Team forecast'!$B$2:$AO$26,MATCH('Master data'!$B502,'Team forecast'!$B$2:$B$26,0),MATCH('Master data'!V$1,'Team forecast'!$B$2:$AO$2,0))</f>
        <v>0.27032457927492948</v>
      </c>
      <c r="W502" s="16">
        <f>INDEX('Team forecast'!$B$2:$AO$26,MATCH('Master data'!$B502,'Team forecast'!$B$2:$B$26,0),MATCH('Master data'!W$1,'Team forecast'!$B$2:$AO$2,0))</f>
        <v>0.56654851943847506</v>
      </c>
      <c r="X502" s="5">
        <f t="shared" si="450"/>
        <v>-5000</v>
      </c>
      <c r="Y502" s="5">
        <f t="shared" si="451"/>
        <v>0</v>
      </c>
      <c r="Z502" s="5">
        <f t="shared" si="452"/>
        <v>0</v>
      </c>
      <c r="AA502" s="5">
        <f t="shared" si="453"/>
        <v>0</v>
      </c>
      <c r="AB502" s="5">
        <f t="shared" si="454"/>
        <v>0</v>
      </c>
      <c r="AC502" s="5">
        <f t="shared" si="455"/>
        <v>0</v>
      </c>
      <c r="AD502" s="5">
        <f t="shared" si="456"/>
        <v>0</v>
      </c>
      <c r="AE502" s="5">
        <f t="shared" si="457"/>
        <v>0</v>
      </c>
      <c r="AF502" s="5">
        <f t="shared" si="458"/>
        <v>0</v>
      </c>
      <c r="AG502" s="5">
        <f t="shared" si="459"/>
        <v>0</v>
      </c>
      <c r="AH502" s="5">
        <f t="shared" si="460"/>
        <v>0</v>
      </c>
      <c r="AI502" s="5">
        <f t="shared" si="461"/>
        <v>0</v>
      </c>
      <c r="AJ502" s="5">
        <f t="shared" si="462"/>
        <v>0</v>
      </c>
      <c r="AK502" s="5">
        <f>IFERROR(SUM(X502:AJ502),-5000)*((Cockpit!$C$3)^0)</f>
        <v>-5000</v>
      </c>
      <c r="AL502" s="16">
        <f>INDEX('Team forecast'!$B$2:$AO$26,MATCH('Master data'!$B502,'Team forecast'!$B$2:$B$26,0),MATCH('Master data'!AL$1,'Team forecast'!$B$2:$AO$2,0))</f>
        <v>0.60341572553131961</v>
      </c>
      <c r="AM502" s="16">
        <f>INDEX('Team forecast'!$B$2:$AO$26,MATCH('Master data'!$B502,'Team forecast'!$B$2:$B$26,0),MATCH('Master data'!AM$1,'Team forecast'!$B$2:$AO$2,0))</f>
        <v>2.3578794100156779</v>
      </c>
      <c r="AN502" s="16">
        <f>INDEX('Team forecast'!$B$2:$AO$26,MATCH('Master data'!$B502,'Team forecast'!$B$2:$B$26,0),MATCH('Master data'!AN$1,'Team forecast'!$B$2:$AO$2,0))</f>
        <v>9.4620662225315705E-2</v>
      </c>
      <c r="AO502" s="16">
        <f>INDEX('Team forecast'!$B$2:$AO$26,MATCH('Master data'!$B502,'Team forecast'!$B$2:$B$26,0),MATCH('Master data'!AO$1,'Team forecast'!$B$2:$AO$2,0))</f>
        <v>1.9809102100775644</v>
      </c>
      <c r="AP502" s="16">
        <f>INDEX('Team forecast'!$B$2:$AO$26,MATCH('Master data'!$B502,'Team forecast'!$B$2:$B$26,0),MATCH('Master data'!AP$1,'Team forecast'!$B$2:$AO$2,0))</f>
        <v>5.7945998708404165</v>
      </c>
      <c r="AQ502" s="5">
        <f t="shared" si="463"/>
        <v>-5000</v>
      </c>
      <c r="AR502" s="5">
        <f>INDEX('Team forecast'!$B$2:$AO$26,MATCH('Master data'!$B502,'Team forecast'!$B$2:$B$26,0),MATCH('Master data'!AR$1,'Team forecast'!$B$2:$AO$2,0))*IF(X502&gt;0,25000,0)</f>
        <v>0</v>
      </c>
      <c r="AS502" s="16">
        <f>INDEX('Team forecast'!$B$2:$AO$26,MATCH('Master data'!$B502,'Team forecast'!$B$2:$B$26,0),MATCH('Master data'!AS$1,'Team forecast'!$B$2:$AO$2,0))*IF(X502&gt;0,5000,0)</f>
        <v>0</v>
      </c>
      <c r="AT502" s="16">
        <f>INDEX('Team forecast'!$B$2:$AO$26,MATCH('Master data'!$B502,'Team forecast'!$B$2:$B$26,0),MATCH('Master data'!AT$1,'Team forecast'!$B$2:$AO$2,0))*IF(X502&gt;0,-15000,0)</f>
        <v>0</v>
      </c>
      <c r="AU502" s="5">
        <f t="shared" si="464"/>
        <v>0</v>
      </c>
      <c r="AV502" s="5">
        <f t="shared" si="465"/>
        <v>0</v>
      </c>
      <c r="AW502" s="5">
        <f t="shared" si="466"/>
        <v>0</v>
      </c>
      <c r="AX502" s="5">
        <f t="shared" si="467"/>
        <v>0</v>
      </c>
      <c r="AY502" s="5">
        <f t="shared" si="468"/>
        <v>0</v>
      </c>
      <c r="AZ502" s="5">
        <f t="shared" si="469"/>
        <v>0</v>
      </c>
      <c r="BA502" s="5">
        <f t="shared" si="470"/>
        <v>0</v>
      </c>
      <c r="BB502" s="5">
        <f t="shared" si="471"/>
        <v>0</v>
      </c>
      <c r="BC502" s="5">
        <f t="shared" si="472"/>
        <v>0</v>
      </c>
      <c r="BD502" s="5">
        <f t="shared" si="473"/>
        <v>-5000</v>
      </c>
      <c r="BE502" s="16">
        <f>INDEX('Team forecast'!$B$2:$AO$26,MATCH('Master data'!$B502,'Team forecast'!$B$2:$B$26,0),MATCH('Master data'!BE$1,'Team forecast'!$B$2:$AO$2,0))</f>
        <v>0</v>
      </c>
      <c r="BF502" s="16">
        <f>INDEX('Team forecast'!$B$2:$AO$26,MATCH('Master data'!$B502,'Team forecast'!$B$2:$B$26,0),MATCH('Master data'!BF$1,'Team forecast'!$B$2:$AO$2,0))</f>
        <v>0</v>
      </c>
      <c r="BG502" s="16">
        <f>INDEX('Team forecast'!$B$2:$AO$26,MATCH('Master data'!$B502,'Team forecast'!$B$2:$B$26,0),MATCH('Master data'!BG$1,'Team forecast'!$B$2:$AO$2,0))</f>
        <v>0</v>
      </c>
      <c r="BH502" s="16">
        <f>INDEX('Team forecast'!$B$2:$AO$26,MATCH('Master data'!$B502,'Team forecast'!$B$2:$B$26,0),MATCH('Master data'!BH$1,'Team forecast'!$B$2:$AO$2,0))</f>
        <v>0</v>
      </c>
      <c r="BI502" s="16">
        <f>INDEX('Team forecast'!$B$2:$AO$26,MATCH('Master data'!$B502,'Team forecast'!$B$2:$B$26,0),MATCH('Master data'!BI$1,'Team forecast'!$B$2:$AO$2,0))</f>
        <v>0</v>
      </c>
      <c r="BJ502" s="5">
        <f t="shared" si="474"/>
        <v>-5000</v>
      </c>
      <c r="BK502" s="5">
        <f>INDEX('Team forecast'!$R$3:$BH$26,MATCH($B502,'Team forecast'!$B$3:$B$26,0),MATCH(BK$1,'Team forecast'!$R$2:$BH$2,0))*IF($X502&gt;0,25000,0)</f>
        <v>0</v>
      </c>
      <c r="BL502" s="5">
        <f>INDEX('Team forecast'!$R$3:$BH$26,MATCH($B502,'Team forecast'!$B$3:$B$26,0),MATCH(BL$1,'Team forecast'!$R$2:$BH$2,0))*IF($X502&gt;0,5000,0)</f>
        <v>0</v>
      </c>
      <c r="BM502" s="5">
        <f>INDEX('Team forecast'!$R$3:$BH$26,MATCH($B502,'Team forecast'!$B$3:$B$26,0),MATCH(BM$1,'Team forecast'!$R$2:$BH$2,0))*IF($X502&gt;0,-15000,0)</f>
        <v>0</v>
      </c>
      <c r="BN502" s="5">
        <f t="shared" si="475"/>
        <v>0</v>
      </c>
      <c r="BO502" s="5">
        <f t="shared" si="476"/>
        <v>0</v>
      </c>
      <c r="BP502" s="5">
        <f t="shared" si="477"/>
        <v>0</v>
      </c>
      <c r="BQ502" s="5">
        <f t="shared" si="478"/>
        <v>0</v>
      </c>
      <c r="BR502" s="5">
        <f t="shared" si="479"/>
        <v>0</v>
      </c>
      <c r="BS502" s="5">
        <f t="shared" si="480"/>
        <v>0</v>
      </c>
      <c r="BT502" s="5">
        <f t="shared" si="481"/>
        <v>0</v>
      </c>
      <c r="BU502" s="5">
        <f t="shared" si="482"/>
        <v>0</v>
      </c>
      <c r="BV502" s="5">
        <f t="shared" si="483"/>
        <v>0</v>
      </c>
      <c r="BW502" s="5">
        <f t="shared" si="484"/>
        <v>0</v>
      </c>
      <c r="BX502" s="5">
        <f t="shared" si="485"/>
        <v>-5000</v>
      </c>
      <c r="BY502" s="5">
        <f t="shared" si="486"/>
        <v>-15000</v>
      </c>
      <c r="BZ502" s="5">
        <f>MAX(INDEX('Team forecast'!$R$3:$BH$26,MATCH($B502,'Team forecast'!$B$3:$B$26,0),MATCH(BZ$1,'Team forecast'!$R$2:$BH$2,0))*($BX502)-(1-INDEX('Team forecast'!$R$3:$BH$26,MATCH($B502,'Team forecast'!$B$3:$B$26,0),MATCH(BZ$1,'Team forecast'!$R$2:$BH$2,0)))*(BY502+CH502)*0.01,-5000)</f>
        <v>-5000</v>
      </c>
      <c r="CA502" s="5">
        <f>MAX(INDEX('Team forecast'!$R$3:$BH$26,MATCH($B502,'Team forecast'!$B$3:$B$26,0),MATCH(CA$1,'Team forecast'!$R$2:$BH$2,0))*$BX502-(1-INDEX('Team forecast'!$R$3:$BH$26,MATCH($B502,'Team forecast'!$B$3:$B$26,0),MATCH(CA$1,'Team forecast'!$R$2:$BH$2,0)))*(BY502+BX502+CH502)*0.01,-5000)</f>
        <v>-5000</v>
      </c>
      <c r="CB502" s="5">
        <f>MAX(INDEX('Team forecast'!$R$3:$BH$26,MATCH($B502,'Team forecast'!$B$3:$B$26,0),MATCH(CB$1,'Team forecast'!$R$2:$BH$2,0))*$BX502-(1-INDEX('Team forecast'!$R$3:$BH$26,MATCH($B502,'Team forecast'!$B$3:$B$26,0),MATCH(CB$1,'Team forecast'!$R$2:$BH$2,0)))*(BY502+BX502*2+CH502)*0.01,0)</f>
        <v>0</v>
      </c>
      <c r="CC502" s="5">
        <v>0</v>
      </c>
      <c r="CD502" s="5">
        <f>+AK502+BD502*Cockpit!$C$3+BW502*Cockpit!$C$3^2+BZ502*Cockpit!$C$3^3+CA502*Cockpit!$C$3^4+CB502*Cockpit!$C$3^5+CC502*Cockpit!$C$3^6</f>
        <v>-10802.469135802468</v>
      </c>
      <c r="CE502" s="5"/>
      <c r="CF502" s="5"/>
      <c r="CG502" s="5">
        <v>0</v>
      </c>
      <c r="CH502" s="5">
        <f t="shared" si="487"/>
        <v>2532000</v>
      </c>
      <c r="CI502" s="5">
        <f t="shared" si="488"/>
        <v>2532000</v>
      </c>
      <c r="CJ502" s="1">
        <f t="shared" si="489"/>
        <v>-4.0000000000000001E-3</v>
      </c>
      <c r="CK502" s="5">
        <f>RANK(CD502,$CD$2:$CD$622)+COUNTIF($CD$2:$CD502,$CD502)-1</f>
        <v>580</v>
      </c>
      <c r="CL502" s="5">
        <f>RANK(CJ502,$CJ$2:$CJ$622)+COUNTIF($CJ$2:$CJ502,$CJ502)-1</f>
        <v>558</v>
      </c>
    </row>
    <row r="503" spans="1:90" x14ac:dyDescent="0.3">
      <c r="A503" t="str">
        <f>Players!P504</f>
        <v>Mário Fernandes</v>
      </c>
      <c r="B503" t="str">
        <f>Players!G504</f>
        <v>Russia</v>
      </c>
      <c r="C503" t="str">
        <f>Players!AB504</f>
        <v>Defense</v>
      </c>
      <c r="D503" s="1"/>
      <c r="F503" t="str">
        <f>IFERROR(INDEX(Lookup!B:B,MATCH(INDEX(Players!C:C,MATCH(E503,Players!A:A,0)),Lookup!D:D,0)),"")</f>
        <v/>
      </c>
      <c r="G503">
        <f>IF(Players!AC504=0,10000000,Players!AC504)</f>
        <v>3478000</v>
      </c>
      <c r="H503" s="16">
        <f>INDEX('Team forecast'!$B$2:$AO$26,MATCH('Master data'!$B503,'Team forecast'!$B$2:$B$26,0),MATCH('Master data'!H$1,'Team forecast'!$B$2:$AO$2,0))</f>
        <v>1.5209364700383743</v>
      </c>
      <c r="I503" s="16">
        <f>INDEX('Team forecast'!$B$2:$AO$26,MATCH('Master data'!$B503,'Team forecast'!$B$2:$B$26,0),MATCH('Master data'!I$1,'Team forecast'!$B$2:$AO$2,0))</f>
        <v>0.70247217008251406</v>
      </c>
      <c r="J503" s="16">
        <f>INDEX('Team forecast'!$B$2:$AO$26,MATCH('Master data'!$B503,'Team forecast'!$B$2:$B$26,0),MATCH('Master data'!J$1,'Team forecast'!$B$2:$AO$2,0))</f>
        <v>0.49535917668180812</v>
      </c>
      <c r="K503" s="16">
        <f>INDEX('Team forecast'!$B$2:$AO$26,MATCH('Master data'!$B503,'Team forecast'!$B$2:$B$26,0),MATCH('Master data'!K$1,'Team forecast'!$B$2:$AO$2,0))</f>
        <v>4.5628094101151229</v>
      </c>
      <c r="L503" s="16">
        <f>INDEX('Team forecast'!$B$2:$AO$26,MATCH('Master data'!$B503,'Team forecast'!$B$2:$B$26,0),MATCH('Master data'!L$1,'Team forecast'!$B$2:$AO$2,0))</f>
        <v>2.3923352925187715</v>
      </c>
      <c r="M503">
        <f>IF(Players!BC504=1,95,0)</f>
        <v>95</v>
      </c>
      <c r="N503" s="2">
        <f>Players!BN504</f>
        <v>0.10111574358835851</v>
      </c>
      <c r="O503" s="2">
        <f>Players!BO504</f>
        <v>0.10090173325435331</v>
      </c>
      <c r="P503" s="2">
        <f>Players!BP504</f>
        <v>0.15835635324320096</v>
      </c>
      <c r="Q503" s="2">
        <f>Players!BQ504</f>
        <v>0.1314508276533593</v>
      </c>
      <c r="R503" s="2">
        <f>Players!BR504</f>
        <v>0</v>
      </c>
      <c r="S503" s="2">
        <f t="shared" si="448"/>
        <v>1.5209364700383743</v>
      </c>
      <c r="T503" s="2">
        <f t="shared" si="449"/>
        <v>0.70247217008251406</v>
      </c>
      <c r="U503" s="16">
        <f>INDEX('Team forecast'!$B$2:$AO$26,MATCH('Master data'!$B503,'Team forecast'!$B$2:$B$26,0),MATCH('Master data'!U$1,'Team forecast'!$B$2:$AO$2,0))</f>
        <v>0.56654851943847506</v>
      </c>
      <c r="V503" s="16">
        <f>INDEX('Team forecast'!$B$2:$AO$26,MATCH('Master data'!$B503,'Team forecast'!$B$2:$B$26,0),MATCH('Master data'!V$1,'Team forecast'!$B$2:$AO$2,0))</f>
        <v>0.27032457927492948</v>
      </c>
      <c r="W503" s="16">
        <f>INDEX('Team forecast'!$B$2:$AO$26,MATCH('Master data'!$B503,'Team forecast'!$B$2:$B$26,0),MATCH('Master data'!W$1,'Team forecast'!$B$2:$AO$2,0))</f>
        <v>0.1631269012865954</v>
      </c>
      <c r="X503" s="5">
        <f t="shared" si="450"/>
        <v>7000</v>
      </c>
      <c r="Y503" s="5">
        <f t="shared" si="451"/>
        <v>14163.712985961876</v>
      </c>
      <c r="Z503" s="5">
        <f t="shared" si="452"/>
        <v>1351.6228963746473</v>
      </c>
      <c r="AA503" s="5">
        <f t="shared" si="453"/>
        <v>-2446.9035192989309</v>
      </c>
      <c r="AB503" s="5">
        <f t="shared" si="454"/>
        <v>23068.593317787505</v>
      </c>
      <c r="AC503" s="5">
        <f t="shared" si="455"/>
        <v>7673.2562998314888</v>
      </c>
      <c r="AD503" s="5">
        <f t="shared" si="456"/>
        <v>7225.4985872959178</v>
      </c>
      <c r="AE503" s="5">
        <f t="shared" si="457"/>
        <v>24767.958834090405</v>
      </c>
      <c r="AF503" s="5">
        <f t="shared" si="458"/>
        <v>0</v>
      </c>
      <c r="AG503" s="5">
        <f t="shared" si="459"/>
        <v>-2629.0165530671861</v>
      </c>
      <c r="AH503" s="5">
        <f t="shared" si="460"/>
        <v>0</v>
      </c>
      <c r="AI503" s="5">
        <f t="shared" si="461"/>
        <v>15209.364700383743</v>
      </c>
      <c r="AJ503" s="5">
        <f t="shared" si="462"/>
        <v>-5619.7773606601122</v>
      </c>
      <c r="AK503" s="5">
        <f>IFERROR(SUM(X503:AJ503),-5000)*((Cockpit!$C$3)^0)</f>
        <v>89764.310188699354</v>
      </c>
      <c r="AL503" s="16">
        <f>INDEX('Team forecast'!$B$2:$AO$26,MATCH('Master data'!$B503,'Team forecast'!$B$2:$B$26,0),MATCH('Master data'!AL$1,'Team forecast'!$B$2:$AO$2,0))</f>
        <v>0.9840391469881502</v>
      </c>
      <c r="AM503" s="16">
        <f>INDEX('Team forecast'!$B$2:$AO$26,MATCH('Master data'!$B503,'Team forecast'!$B$2:$B$26,0),MATCH('Master data'!AM$1,'Team forecast'!$B$2:$AO$2,0))</f>
        <v>1.4540427762338861</v>
      </c>
      <c r="AN503" s="16">
        <f>INDEX('Team forecast'!$B$2:$AO$26,MATCH('Master data'!$B503,'Team forecast'!$B$2:$B$26,0),MATCH('Master data'!AN$1,'Team forecast'!$B$2:$AO$2,0))</f>
        <v>0.23362388724035599</v>
      </c>
      <c r="AO503" s="16">
        <f>INDEX('Team forecast'!$B$2:$AO$26,MATCH('Master data'!$B503,'Team forecast'!$B$2:$B$26,0),MATCH('Master data'!AO$1,'Team forecast'!$B$2:$AO$2,0))</f>
        <v>2.9521174409644506</v>
      </c>
      <c r="AP503" s="16">
        <f>INDEX('Team forecast'!$B$2:$AO$26,MATCH('Master data'!$B503,'Team forecast'!$B$2:$B$26,0),MATCH('Master data'!AP$1,'Team forecast'!$B$2:$AO$2,0))</f>
        <v>4.9518799442370804</v>
      </c>
      <c r="AQ503" s="5">
        <f t="shared" si="463"/>
        <v>7000</v>
      </c>
      <c r="AR503" s="5">
        <f>INDEX('Team forecast'!$B$2:$AO$26,MATCH('Master data'!$B503,'Team forecast'!$B$2:$B$26,0),MATCH('Master data'!AR$1,'Team forecast'!$B$2:$AO$2,0))*IF(X503&gt;0,25000,0)</f>
        <v>6147.9970326409475</v>
      </c>
      <c r="AS503" s="16">
        <f>INDEX('Team forecast'!$B$2:$AO$26,MATCH('Master data'!$B503,'Team forecast'!$B$2:$B$26,0),MATCH('Master data'!AS$1,'Team forecast'!$B$2:$AO$2,0))*IF(X503&gt;0,5000,0)</f>
        <v>1374.2581602373884</v>
      </c>
      <c r="AT503" s="16">
        <f>INDEX('Team forecast'!$B$2:$AO$26,MATCH('Master data'!$B503,'Team forecast'!$B$2:$B$26,0),MATCH('Master data'!AT$1,'Team forecast'!$B$2:$AO$2,0))*IF(X503&gt;0,-15000,0)</f>
        <v>-7188.4272997032631</v>
      </c>
      <c r="AU503" s="5">
        <f t="shared" si="464"/>
        <v>14925.277510164124</v>
      </c>
      <c r="AV503" s="5">
        <f t="shared" si="465"/>
        <v>4964.5627760619855</v>
      </c>
      <c r="AW503" s="5">
        <f t="shared" si="466"/>
        <v>4674.8655229678097</v>
      </c>
      <c r="AX503" s="5">
        <f t="shared" si="467"/>
        <v>11681.194362017799</v>
      </c>
      <c r="AY503" s="5">
        <f t="shared" si="468"/>
        <v>0</v>
      </c>
      <c r="AZ503" s="5">
        <f t="shared" si="469"/>
        <v>-2629.0165530671861</v>
      </c>
      <c r="BA503" s="5">
        <f t="shared" si="470"/>
        <v>0</v>
      </c>
      <c r="BB503" s="5">
        <f t="shared" si="471"/>
        <v>9840.3914698815024</v>
      </c>
      <c r="BC503" s="5">
        <f t="shared" si="472"/>
        <v>-11632.342209871089</v>
      </c>
      <c r="BD503" s="5">
        <f t="shared" si="473"/>
        <v>39158.760771330024</v>
      </c>
      <c r="BE503" s="16">
        <f>INDEX('Team forecast'!$B$2:$AO$26,MATCH('Master data'!$B503,'Team forecast'!$B$2:$B$26,0),MATCH('Master data'!BE$1,'Team forecast'!$B$2:$AO$2,0))</f>
        <v>0</v>
      </c>
      <c r="BF503" s="16">
        <f>INDEX('Team forecast'!$B$2:$AO$26,MATCH('Master data'!$B503,'Team forecast'!$B$2:$B$26,0),MATCH('Master data'!BF$1,'Team forecast'!$B$2:$AO$2,0))</f>
        <v>0</v>
      </c>
      <c r="BG503" s="16">
        <f>INDEX('Team forecast'!$B$2:$AO$26,MATCH('Master data'!$B503,'Team forecast'!$B$2:$B$26,0),MATCH('Master data'!BG$1,'Team forecast'!$B$2:$AO$2,0))</f>
        <v>0</v>
      </c>
      <c r="BH503" s="16">
        <f>INDEX('Team forecast'!$B$2:$AO$26,MATCH('Master data'!$B503,'Team forecast'!$B$2:$B$26,0),MATCH('Master data'!BH$1,'Team forecast'!$B$2:$AO$2,0))</f>
        <v>0</v>
      </c>
      <c r="BI503" s="16">
        <f>INDEX('Team forecast'!$B$2:$AO$26,MATCH('Master data'!$B503,'Team forecast'!$B$2:$B$26,0),MATCH('Master data'!BI$1,'Team forecast'!$B$2:$AO$2,0))</f>
        <v>0</v>
      </c>
      <c r="BJ503" s="5">
        <f t="shared" si="474"/>
        <v>7000</v>
      </c>
      <c r="BK503" s="5">
        <f>INDEX('Team forecast'!$R$3:$BH$26,MATCH($B503,'Team forecast'!$B$3:$B$26,0),MATCH(BK$1,'Team forecast'!$R$2:$BH$2,0))*IF($X503&gt;0,25000,0)</f>
        <v>0</v>
      </c>
      <c r="BL503" s="5">
        <f>INDEX('Team forecast'!$R$3:$BH$26,MATCH($B503,'Team forecast'!$B$3:$B$26,0),MATCH(BL$1,'Team forecast'!$R$2:$BH$2,0))*IF($X503&gt;0,5000,0)</f>
        <v>0</v>
      </c>
      <c r="BM503" s="5">
        <f>INDEX('Team forecast'!$R$3:$BH$26,MATCH($B503,'Team forecast'!$B$3:$B$26,0),MATCH(BM$1,'Team forecast'!$R$2:$BH$2,0))*IF($X503&gt;0,-15000,0)</f>
        <v>0</v>
      </c>
      <c r="BN503" s="5">
        <f t="shared" si="475"/>
        <v>0</v>
      </c>
      <c r="BO503" s="5">
        <f t="shared" si="476"/>
        <v>0</v>
      </c>
      <c r="BP503" s="5">
        <f t="shared" si="477"/>
        <v>0</v>
      </c>
      <c r="BQ503" s="5">
        <f t="shared" si="478"/>
        <v>0</v>
      </c>
      <c r="BR503" s="5">
        <f t="shared" si="479"/>
        <v>0</v>
      </c>
      <c r="BS503" s="5">
        <f t="shared" si="480"/>
        <v>-2629.0165530671861</v>
      </c>
      <c r="BT503" s="5">
        <f t="shared" si="481"/>
        <v>0</v>
      </c>
      <c r="BU503" s="5">
        <f t="shared" si="482"/>
        <v>0</v>
      </c>
      <c r="BV503" s="5">
        <f t="shared" si="483"/>
        <v>0</v>
      </c>
      <c r="BW503" s="5">
        <f t="shared" si="484"/>
        <v>0</v>
      </c>
      <c r="BX503" s="5">
        <f t="shared" si="485"/>
        <v>64461.535480014689</v>
      </c>
      <c r="BY503" s="5">
        <f t="shared" si="486"/>
        <v>193384.60644004407</v>
      </c>
      <c r="BZ503" s="5">
        <f>MAX(INDEX('Team forecast'!$R$3:$BH$26,MATCH($B503,'Team forecast'!$B$3:$B$26,0),MATCH(BZ$1,'Team forecast'!$R$2:$BH$2,0))*($BX503)-(1-INDEX('Team forecast'!$R$3:$BH$26,MATCH($B503,'Team forecast'!$B$3:$B$26,0),MATCH(BZ$1,'Team forecast'!$R$2:$BH$2,0)))*(BY503+CH503)*0.01,-5000)</f>
        <v>11464.907051987706</v>
      </c>
      <c r="CA503" s="5">
        <f>MAX(INDEX('Team forecast'!$R$3:$BH$26,MATCH($B503,'Team forecast'!$B$3:$B$26,0),MATCH(CA$1,'Team forecast'!$R$2:$BH$2,0))*$BX503-(1-INDEX('Team forecast'!$R$3:$BH$26,MATCH($B503,'Team forecast'!$B$3:$B$26,0),MATCH(CA$1,'Team forecast'!$R$2:$BH$2,0)))*(BY503+BX503+CH503)*0.01,-5000)</f>
        <v>-5000</v>
      </c>
      <c r="CB503" s="5">
        <f>MAX(INDEX('Team forecast'!$R$3:$BH$26,MATCH($B503,'Team forecast'!$B$3:$B$26,0),MATCH(CB$1,'Team forecast'!$R$2:$BH$2,0))*$BX503-(1-INDEX('Team forecast'!$R$3:$BH$26,MATCH($B503,'Team forecast'!$B$3:$B$26,0),MATCH(CB$1,'Team forecast'!$R$2:$BH$2,0)))*(BY503+BX503*2+CH503)*0.01,0)</f>
        <v>0</v>
      </c>
      <c r="CC503" s="5">
        <v>0</v>
      </c>
      <c r="CD503" s="5">
        <f>+AK503+BD503*Cockpit!$C$3+BW503*Cockpit!$C$3^2+BZ503*Cockpit!$C$3^3+CA503*Cockpit!$C$3^4+CB503*Cockpit!$C$3^5+CC503*Cockpit!$C$3^6</f>
        <v>118279.50587881697</v>
      </c>
      <c r="CE503" s="5"/>
      <c r="CF503" s="5"/>
      <c r="CG503" s="5">
        <v>0</v>
      </c>
      <c r="CH503" s="5">
        <f t="shared" si="487"/>
        <v>3478000</v>
      </c>
      <c r="CI503" s="5">
        <f t="shared" si="488"/>
        <v>3478000</v>
      </c>
      <c r="CJ503" s="1">
        <f t="shared" si="489"/>
        <v>3.4000000000000002E-2</v>
      </c>
      <c r="CK503" s="5">
        <f>RANK(CD503,$CD$2:$CD$622)+COUNTIF($CD$2:$CD503,$CD503)-1</f>
        <v>74</v>
      </c>
      <c r="CL503" s="5">
        <f>RANK(CJ503,$CJ$2:$CJ$622)+COUNTIF($CJ$2:$CJ503,$CJ503)-1</f>
        <v>39</v>
      </c>
    </row>
    <row r="504" spans="1:90" x14ac:dyDescent="0.3">
      <c r="A504" t="str">
        <f>Players!P505</f>
        <v>Georgi Dzhikiya</v>
      </c>
      <c r="B504" t="str">
        <f>Players!G505</f>
        <v>Russia</v>
      </c>
      <c r="C504" t="str">
        <f>Players!AB505</f>
        <v>Defense</v>
      </c>
      <c r="D504" s="1"/>
      <c r="F504" t="str">
        <f>IFERROR(INDEX(Lookup!B:B,MATCH(INDEX(Players!C:C,MATCH(E504,Players!A:A,0)),Lookup!D:D,0)),"")</f>
        <v/>
      </c>
      <c r="G504">
        <f>IF(Players!AC505=0,10000000,Players!AC505)</f>
        <v>2968000</v>
      </c>
      <c r="H504" s="16">
        <f>INDEX('Team forecast'!$B$2:$AO$26,MATCH('Master data'!$B504,'Team forecast'!$B$2:$B$26,0),MATCH('Master data'!H$1,'Team forecast'!$B$2:$AO$2,0))</f>
        <v>1.5209364700383743</v>
      </c>
      <c r="I504" s="16">
        <f>INDEX('Team forecast'!$B$2:$AO$26,MATCH('Master data'!$B504,'Team forecast'!$B$2:$B$26,0),MATCH('Master data'!I$1,'Team forecast'!$B$2:$AO$2,0))</f>
        <v>0.70247217008251406</v>
      </c>
      <c r="J504" s="16">
        <f>INDEX('Team forecast'!$B$2:$AO$26,MATCH('Master data'!$B504,'Team forecast'!$B$2:$B$26,0),MATCH('Master data'!J$1,'Team forecast'!$B$2:$AO$2,0))</f>
        <v>0.49535917668180812</v>
      </c>
      <c r="K504" s="16">
        <f>INDEX('Team forecast'!$B$2:$AO$26,MATCH('Master data'!$B504,'Team forecast'!$B$2:$B$26,0),MATCH('Master data'!K$1,'Team forecast'!$B$2:$AO$2,0))</f>
        <v>4.5628094101151229</v>
      </c>
      <c r="L504" s="16">
        <f>INDEX('Team forecast'!$B$2:$AO$26,MATCH('Master data'!$B504,'Team forecast'!$B$2:$B$26,0),MATCH('Master data'!L$1,'Team forecast'!$B$2:$AO$2,0))</f>
        <v>2.3923352925187715</v>
      </c>
      <c r="M504">
        <f>IF(Players!BC505=1,95,0)</f>
        <v>95</v>
      </c>
      <c r="N504" s="2">
        <f>Players!BN505</f>
        <v>2.6233593814273985E-2</v>
      </c>
      <c r="O504" s="2">
        <f>Players!BO505</f>
        <v>5.3495781818880365E-3</v>
      </c>
      <c r="P504" s="2">
        <f>Players!BP505</f>
        <v>1.7860419482972425E-2</v>
      </c>
      <c r="Q504" s="2">
        <f>Players!BQ505</f>
        <v>6.8372379635762731E-2</v>
      </c>
      <c r="R504" s="2">
        <f>Players!BR505</f>
        <v>0</v>
      </c>
      <c r="S504" s="2">
        <f t="shared" si="448"/>
        <v>1.5209364700383743</v>
      </c>
      <c r="T504" s="2">
        <f t="shared" si="449"/>
        <v>0.70247217008251406</v>
      </c>
      <c r="U504" s="16">
        <f>INDEX('Team forecast'!$B$2:$AO$26,MATCH('Master data'!$B504,'Team forecast'!$B$2:$B$26,0),MATCH('Master data'!U$1,'Team forecast'!$B$2:$AO$2,0))</f>
        <v>0.56654851943847506</v>
      </c>
      <c r="V504" s="16">
        <f>INDEX('Team forecast'!$B$2:$AO$26,MATCH('Master data'!$B504,'Team forecast'!$B$2:$B$26,0),MATCH('Master data'!V$1,'Team forecast'!$B$2:$AO$2,0))</f>
        <v>0.27032457927492948</v>
      </c>
      <c r="W504" s="16">
        <f>INDEX('Team forecast'!$B$2:$AO$26,MATCH('Master data'!$B504,'Team forecast'!$B$2:$B$26,0),MATCH('Master data'!W$1,'Team forecast'!$B$2:$AO$2,0))</f>
        <v>0.1631269012865954</v>
      </c>
      <c r="X504" s="5">
        <f t="shared" si="450"/>
        <v>7000</v>
      </c>
      <c r="Y504" s="5">
        <f t="shared" si="451"/>
        <v>14163.712985961876</v>
      </c>
      <c r="Z504" s="5">
        <f t="shared" si="452"/>
        <v>1351.6228963746473</v>
      </c>
      <c r="AA504" s="5">
        <f t="shared" si="453"/>
        <v>-2446.9035192989309</v>
      </c>
      <c r="AB504" s="5">
        <f t="shared" si="454"/>
        <v>5984.9444358453611</v>
      </c>
      <c r="AC504" s="5">
        <f t="shared" si="455"/>
        <v>406.81842780775474</v>
      </c>
      <c r="AD504" s="5">
        <f t="shared" si="456"/>
        <v>814.93690085510048</v>
      </c>
      <c r="AE504" s="5">
        <f t="shared" si="457"/>
        <v>24767.958834090405</v>
      </c>
      <c r="AF504" s="5">
        <f t="shared" si="458"/>
        <v>0</v>
      </c>
      <c r="AG504" s="5">
        <f t="shared" si="459"/>
        <v>-1367.4475927152546</v>
      </c>
      <c r="AH504" s="5">
        <f t="shared" si="460"/>
        <v>0</v>
      </c>
      <c r="AI504" s="5">
        <f t="shared" si="461"/>
        <v>15209.364700383743</v>
      </c>
      <c r="AJ504" s="5">
        <f t="shared" si="462"/>
        <v>-5619.7773606601122</v>
      </c>
      <c r="AK504" s="5">
        <f>IFERROR(SUM(X504:AJ504),-5000)*((Cockpit!$C$3)^0)</f>
        <v>60265.230708644594</v>
      </c>
      <c r="AL504" s="16">
        <f>INDEX('Team forecast'!$B$2:$AO$26,MATCH('Master data'!$B504,'Team forecast'!$B$2:$B$26,0),MATCH('Master data'!AL$1,'Team forecast'!$B$2:$AO$2,0))</f>
        <v>0.9840391469881502</v>
      </c>
      <c r="AM504" s="16">
        <f>INDEX('Team forecast'!$B$2:$AO$26,MATCH('Master data'!$B504,'Team forecast'!$B$2:$B$26,0),MATCH('Master data'!AM$1,'Team forecast'!$B$2:$AO$2,0))</f>
        <v>1.4540427762338861</v>
      </c>
      <c r="AN504" s="16">
        <f>INDEX('Team forecast'!$B$2:$AO$26,MATCH('Master data'!$B504,'Team forecast'!$B$2:$B$26,0),MATCH('Master data'!AN$1,'Team forecast'!$B$2:$AO$2,0))</f>
        <v>0.23362388724035599</v>
      </c>
      <c r="AO504" s="16">
        <f>INDEX('Team forecast'!$B$2:$AO$26,MATCH('Master data'!$B504,'Team forecast'!$B$2:$B$26,0),MATCH('Master data'!AO$1,'Team forecast'!$B$2:$AO$2,0))</f>
        <v>2.9521174409644506</v>
      </c>
      <c r="AP504" s="16">
        <f>INDEX('Team forecast'!$B$2:$AO$26,MATCH('Master data'!$B504,'Team forecast'!$B$2:$B$26,0),MATCH('Master data'!AP$1,'Team forecast'!$B$2:$AO$2,0))</f>
        <v>4.9518799442370804</v>
      </c>
      <c r="AQ504" s="5">
        <f t="shared" si="463"/>
        <v>7000</v>
      </c>
      <c r="AR504" s="5">
        <f>INDEX('Team forecast'!$B$2:$AO$26,MATCH('Master data'!$B504,'Team forecast'!$B$2:$B$26,0),MATCH('Master data'!AR$1,'Team forecast'!$B$2:$AO$2,0))*IF(X504&gt;0,25000,0)</f>
        <v>6147.9970326409475</v>
      </c>
      <c r="AS504" s="16">
        <f>INDEX('Team forecast'!$B$2:$AO$26,MATCH('Master data'!$B504,'Team forecast'!$B$2:$B$26,0),MATCH('Master data'!AS$1,'Team forecast'!$B$2:$AO$2,0))*IF(X504&gt;0,5000,0)</f>
        <v>1374.2581602373884</v>
      </c>
      <c r="AT504" s="16">
        <f>INDEX('Team forecast'!$B$2:$AO$26,MATCH('Master data'!$B504,'Team forecast'!$B$2:$B$26,0),MATCH('Master data'!AT$1,'Team forecast'!$B$2:$AO$2,0))*IF(X504&gt;0,-15000,0)</f>
        <v>-7188.4272997032631</v>
      </c>
      <c r="AU504" s="5">
        <f t="shared" si="464"/>
        <v>3872.2324919147677</v>
      </c>
      <c r="AV504" s="5">
        <f t="shared" si="465"/>
        <v>263.20971754257619</v>
      </c>
      <c r="AW504" s="5">
        <f t="shared" si="466"/>
        <v>527.2605585862417</v>
      </c>
      <c r="AX504" s="5">
        <f t="shared" si="467"/>
        <v>11681.194362017799</v>
      </c>
      <c r="AY504" s="5">
        <f t="shared" si="468"/>
        <v>0</v>
      </c>
      <c r="AZ504" s="5">
        <f t="shared" si="469"/>
        <v>-1367.4475927152546</v>
      </c>
      <c r="BA504" s="5">
        <f t="shared" si="470"/>
        <v>0</v>
      </c>
      <c r="BB504" s="5">
        <f t="shared" si="471"/>
        <v>9840.3914698815024</v>
      </c>
      <c r="BC504" s="5">
        <f t="shared" si="472"/>
        <v>-11632.342209871089</v>
      </c>
      <c r="BD504" s="5">
        <f t="shared" si="473"/>
        <v>20518.32669053162</v>
      </c>
      <c r="BE504" s="16">
        <f>INDEX('Team forecast'!$B$2:$AO$26,MATCH('Master data'!$B504,'Team forecast'!$B$2:$B$26,0),MATCH('Master data'!BE$1,'Team forecast'!$B$2:$AO$2,0))</f>
        <v>0</v>
      </c>
      <c r="BF504" s="16">
        <f>INDEX('Team forecast'!$B$2:$AO$26,MATCH('Master data'!$B504,'Team forecast'!$B$2:$B$26,0),MATCH('Master data'!BF$1,'Team forecast'!$B$2:$AO$2,0))</f>
        <v>0</v>
      </c>
      <c r="BG504" s="16">
        <f>INDEX('Team forecast'!$B$2:$AO$26,MATCH('Master data'!$B504,'Team forecast'!$B$2:$B$26,0),MATCH('Master data'!BG$1,'Team forecast'!$B$2:$AO$2,0))</f>
        <v>0</v>
      </c>
      <c r="BH504" s="16">
        <f>INDEX('Team forecast'!$B$2:$AO$26,MATCH('Master data'!$B504,'Team forecast'!$B$2:$B$26,0),MATCH('Master data'!BH$1,'Team forecast'!$B$2:$AO$2,0))</f>
        <v>0</v>
      </c>
      <c r="BI504" s="16">
        <f>INDEX('Team forecast'!$B$2:$AO$26,MATCH('Master data'!$B504,'Team forecast'!$B$2:$B$26,0),MATCH('Master data'!BI$1,'Team forecast'!$B$2:$AO$2,0))</f>
        <v>0</v>
      </c>
      <c r="BJ504" s="5">
        <f t="shared" si="474"/>
        <v>7000</v>
      </c>
      <c r="BK504" s="5">
        <f>INDEX('Team forecast'!$R$3:$BH$26,MATCH($B504,'Team forecast'!$B$3:$B$26,0),MATCH(BK$1,'Team forecast'!$R$2:$BH$2,0))*IF($X504&gt;0,25000,0)</f>
        <v>0</v>
      </c>
      <c r="BL504" s="5">
        <f>INDEX('Team forecast'!$R$3:$BH$26,MATCH($B504,'Team forecast'!$B$3:$B$26,0),MATCH(BL$1,'Team forecast'!$R$2:$BH$2,0))*IF($X504&gt;0,5000,0)</f>
        <v>0</v>
      </c>
      <c r="BM504" s="5">
        <f>INDEX('Team forecast'!$R$3:$BH$26,MATCH($B504,'Team forecast'!$B$3:$B$26,0),MATCH(BM$1,'Team forecast'!$R$2:$BH$2,0))*IF($X504&gt;0,-15000,0)</f>
        <v>0</v>
      </c>
      <c r="BN504" s="5">
        <f t="shared" si="475"/>
        <v>0</v>
      </c>
      <c r="BO504" s="5">
        <f t="shared" si="476"/>
        <v>0</v>
      </c>
      <c r="BP504" s="5">
        <f t="shared" si="477"/>
        <v>0</v>
      </c>
      <c r="BQ504" s="5">
        <f t="shared" si="478"/>
        <v>0</v>
      </c>
      <c r="BR504" s="5">
        <f t="shared" si="479"/>
        <v>0</v>
      </c>
      <c r="BS504" s="5">
        <f t="shared" si="480"/>
        <v>-1367.4475927152546</v>
      </c>
      <c r="BT504" s="5">
        <f t="shared" si="481"/>
        <v>0</v>
      </c>
      <c r="BU504" s="5">
        <f t="shared" si="482"/>
        <v>0</v>
      </c>
      <c r="BV504" s="5">
        <f t="shared" si="483"/>
        <v>0</v>
      </c>
      <c r="BW504" s="5">
        <f t="shared" si="484"/>
        <v>0</v>
      </c>
      <c r="BX504" s="5">
        <f t="shared" si="485"/>
        <v>40391.778699588103</v>
      </c>
      <c r="BY504" s="5">
        <f t="shared" si="486"/>
        <v>121175.33609876431</v>
      </c>
      <c r="BZ504" s="5">
        <f>MAX(INDEX('Team forecast'!$R$3:$BH$26,MATCH($B504,'Team forecast'!$B$3:$B$26,0),MATCH(BZ$1,'Team forecast'!$R$2:$BH$2,0))*($BX504)-(1-INDEX('Team forecast'!$R$3:$BH$26,MATCH($B504,'Team forecast'!$B$3:$B$26,0),MATCH(BZ$1,'Team forecast'!$R$2:$BH$2,0)))*(BY504+CH504)*0.01,-5000)</f>
        <v>3052.7857154769918</v>
      </c>
      <c r="CA504" s="5">
        <f>MAX(INDEX('Team forecast'!$R$3:$BH$26,MATCH($B504,'Team forecast'!$B$3:$B$26,0),MATCH(CA$1,'Team forecast'!$R$2:$BH$2,0))*$BX504-(1-INDEX('Team forecast'!$R$3:$BH$26,MATCH($B504,'Team forecast'!$B$3:$B$26,0),MATCH(CA$1,'Team forecast'!$R$2:$BH$2,0)))*(BY504+BX504+CH504)*0.01,-5000)</f>
        <v>-5000</v>
      </c>
      <c r="CB504" s="5">
        <f>MAX(INDEX('Team forecast'!$R$3:$BH$26,MATCH($B504,'Team forecast'!$B$3:$B$26,0),MATCH(CB$1,'Team forecast'!$R$2:$BH$2,0))*$BX504-(1-INDEX('Team forecast'!$R$3:$BH$26,MATCH($B504,'Team forecast'!$B$3:$B$26,0),MATCH(CB$1,'Team forecast'!$R$2:$BH$2,0)))*(BY504+BX504*2+CH504)*0.01,0)</f>
        <v>0</v>
      </c>
      <c r="CC504" s="5">
        <v>0</v>
      </c>
      <c r="CD504" s="5">
        <f>+AK504+BD504*Cockpit!$C$3+BW504*Cockpit!$C$3^2+BZ504*Cockpit!$C$3^3+CA504*Cockpit!$C$3^4+CB504*Cockpit!$C$3^5+CC504*Cockpit!$C$3^6</f>
        <v>73860.989948893432</v>
      </c>
      <c r="CE504" s="5"/>
      <c r="CF504" s="5"/>
      <c r="CG504" s="5">
        <v>0</v>
      </c>
      <c r="CH504" s="5">
        <f t="shared" si="487"/>
        <v>2968000</v>
      </c>
      <c r="CI504" s="5">
        <f t="shared" si="488"/>
        <v>2968000</v>
      </c>
      <c r="CJ504" s="1">
        <f t="shared" si="489"/>
        <v>2.5000000000000001E-2</v>
      </c>
      <c r="CK504" s="5">
        <f>RANK(CD504,$CD$2:$CD$622)+COUNTIF($CD$2:$CD504,$CD504)-1</f>
        <v>132</v>
      </c>
      <c r="CL504" s="5">
        <f>RANK(CJ504,$CJ$2:$CJ$622)+COUNTIF($CJ$2:$CJ504,$CJ504)-1</f>
        <v>89</v>
      </c>
    </row>
    <row r="505" spans="1:90" x14ac:dyDescent="0.3">
      <c r="A505" t="str">
        <f>Players!P506</f>
        <v>Ezgjan Alioski</v>
      </c>
      <c r="B505" t="str">
        <f>Players!G506</f>
        <v>North Macedonia</v>
      </c>
      <c r="C505" t="str">
        <f>Players!AB506</f>
        <v>Midfield</v>
      </c>
      <c r="D505" s="1"/>
      <c r="F505" t="str">
        <f>IFERROR(INDEX(Lookup!B:B,MATCH(INDEX(Players!C:C,MATCH(E505,Players!A:A,0)),Lookup!D:D,0)),"")</f>
        <v/>
      </c>
      <c r="G505">
        <f>IF(Players!AC506=0,10000000,Players!AC506)</f>
        <v>2958000</v>
      </c>
      <c r="H505" s="16">
        <f>INDEX('Team forecast'!$B$2:$AO$26,MATCH('Master data'!$B505,'Team forecast'!$B$2:$B$26,0),MATCH('Master data'!H$1,'Team forecast'!$B$2:$AO$2,0))</f>
        <v>0.7981888047975968</v>
      </c>
      <c r="I505" s="16">
        <f>INDEX('Team forecast'!$B$2:$AO$26,MATCH('Master data'!$B505,'Team forecast'!$B$2:$B$26,0),MATCH('Master data'!I$1,'Team forecast'!$B$2:$AO$2,0))</f>
        <v>1.6656893725023201</v>
      </c>
      <c r="J505" s="16">
        <f>INDEX('Team forecast'!$B$2:$AO$26,MATCH('Master data'!$B505,'Team forecast'!$B$2:$B$26,0),MATCH('Master data'!J$1,'Team forecast'!$B$2:$AO$2,0))</f>
        <v>0.18906028008930381</v>
      </c>
      <c r="K505" s="16">
        <f>INDEX('Team forecast'!$B$2:$AO$26,MATCH('Master data'!$B505,'Team forecast'!$B$2:$B$26,0),MATCH('Master data'!K$1,'Team forecast'!$B$2:$AO$2,0))</f>
        <v>2.6203167834264542</v>
      </c>
      <c r="L505" s="16">
        <f>INDEX('Team forecast'!$B$2:$AO$26,MATCH('Master data'!$B505,'Team forecast'!$B$2:$B$26,0),MATCH('Master data'!L$1,'Team forecast'!$B$2:$AO$2,0))</f>
        <v>4.7324258807542545</v>
      </c>
      <c r="M505">
        <f>IF(Players!BC506=1,95,0)</f>
        <v>95</v>
      </c>
      <c r="N505" s="2">
        <f>Players!BN506</f>
        <v>7.4193271583852902E-2</v>
      </c>
      <c r="O505" s="2">
        <f>Players!BO506</f>
        <v>8.7980954872701897E-2</v>
      </c>
      <c r="P505" s="2">
        <f>Players!BP506</f>
        <v>6.2642684899174336E-2</v>
      </c>
      <c r="Q505" s="2">
        <f>Players!BQ506</f>
        <v>0.22789281364190014</v>
      </c>
      <c r="R505" s="2">
        <f>Players!BR506</f>
        <v>0</v>
      </c>
      <c r="S505" s="2">
        <f t="shared" si="448"/>
        <v>0.7981888047975968</v>
      </c>
      <c r="T505" s="2">
        <f t="shared" si="449"/>
        <v>1.6656893725023201</v>
      </c>
      <c r="U505" s="16">
        <f>INDEX('Team forecast'!$B$2:$AO$26,MATCH('Master data'!$B505,'Team forecast'!$B$2:$B$26,0),MATCH('Master data'!U$1,'Team forecast'!$B$2:$AO$2,0))</f>
        <v>0.1644002435559164</v>
      </c>
      <c r="V505" s="16">
        <f>INDEX('Team forecast'!$B$2:$AO$26,MATCH('Master data'!$B505,'Team forecast'!$B$2:$B$26,0),MATCH('Master data'!V$1,'Team forecast'!$B$2:$AO$2,0))</f>
        <v>0.25208037345240508</v>
      </c>
      <c r="W505" s="16">
        <f>INDEX('Team forecast'!$B$2:$AO$26,MATCH('Master data'!$B505,'Team forecast'!$B$2:$B$26,0),MATCH('Master data'!W$1,'Team forecast'!$B$2:$AO$2,0))</f>
        <v>0.58351938299167849</v>
      </c>
      <c r="X505" s="5">
        <f t="shared" si="450"/>
        <v>7000</v>
      </c>
      <c r="Y505" s="5">
        <f t="shared" si="451"/>
        <v>4110.0060888979096</v>
      </c>
      <c r="Z505" s="5">
        <f t="shared" si="452"/>
        <v>1260.4018672620255</v>
      </c>
      <c r="AA505" s="5">
        <f t="shared" si="453"/>
        <v>-8752.7907448751776</v>
      </c>
      <c r="AB505" s="5">
        <f t="shared" si="454"/>
        <v>7402.5298461923803</v>
      </c>
      <c r="AC505" s="5">
        <f t="shared" si="455"/>
        <v>3511.2706607396613</v>
      </c>
      <c r="AD505" s="5">
        <f t="shared" si="456"/>
        <v>1641.4367860020141</v>
      </c>
      <c r="AE505" s="5">
        <f t="shared" si="457"/>
        <v>0</v>
      </c>
      <c r="AF505" s="5">
        <f t="shared" si="458"/>
        <v>0</v>
      </c>
      <c r="AG505" s="5">
        <f t="shared" si="459"/>
        <v>-4557.856272838003</v>
      </c>
      <c r="AH505" s="5">
        <f t="shared" si="460"/>
        <v>0</v>
      </c>
      <c r="AI505" s="5">
        <f t="shared" si="461"/>
        <v>7981.8880479759682</v>
      </c>
      <c r="AJ505" s="5">
        <f t="shared" si="462"/>
        <v>-13325.514980018561</v>
      </c>
      <c r="AK505" s="5">
        <f>IFERROR(SUM(X505:AJ505),-5000)*((Cockpit!$C$3)^0)</f>
        <v>6271.3712993382178</v>
      </c>
      <c r="AL505" s="16">
        <f>INDEX('Team forecast'!$B$2:$AO$26,MATCH('Master data'!$B505,'Team forecast'!$B$2:$B$26,0),MATCH('Master data'!AL$1,'Team forecast'!$B$2:$AO$2,0))</f>
        <v>0.51627380220950081</v>
      </c>
      <c r="AM505" s="16">
        <f>INDEX('Team forecast'!$B$2:$AO$26,MATCH('Master data'!$B505,'Team forecast'!$B$2:$B$26,0),MATCH('Master data'!AM$1,'Team forecast'!$B$2:$AO$2,0))</f>
        <v>2.4630934556476545</v>
      </c>
      <c r="AN505" s="16">
        <f>INDEX('Team forecast'!$B$2:$AO$26,MATCH('Master data'!$B505,'Team forecast'!$B$2:$B$26,0),MATCH('Master data'!AN$1,'Team forecast'!$B$2:$AO$2,0))</f>
        <v>8.5171070098060186E-2</v>
      </c>
      <c r="AO505" s="16">
        <f>INDEX('Team forecast'!$B$2:$AO$26,MATCH('Master data'!$B505,'Team forecast'!$B$2:$B$26,0),MATCH('Master data'!AO$1,'Team forecast'!$B$2:$AO$2,0))</f>
        <v>1.6948382395766441</v>
      </c>
      <c r="AP505" s="16">
        <f>INDEX('Team forecast'!$B$2:$AO$26,MATCH('Master data'!$B505,'Team forecast'!$B$2:$B$26,0),MATCH('Master data'!AP$1,'Team forecast'!$B$2:$AO$2,0))</f>
        <v>6.9979477618400647</v>
      </c>
      <c r="AQ505" s="5">
        <f t="shared" si="463"/>
        <v>7000</v>
      </c>
      <c r="AR505" s="5">
        <f>INDEX('Team forecast'!$B$2:$AO$26,MATCH('Master data'!$B505,'Team forecast'!$B$2:$B$26,0),MATCH('Master data'!AR$1,'Team forecast'!$B$2:$AO$2,0))*IF(X505&gt;0,25000,0)</f>
        <v>1377.7673104097971</v>
      </c>
      <c r="AS505" s="16">
        <f>INDEX('Team forecast'!$B$2:$AO$26,MATCH('Master data'!$B505,'Team forecast'!$B$2:$B$26,0),MATCH('Master data'!AS$1,'Team forecast'!$B$2:$AO$2,0))*IF(X505&gt;0,5000,0)</f>
        <v>720.67828544512452</v>
      </c>
      <c r="AT505" s="16">
        <f>INDEX('Team forecast'!$B$2:$AO$26,MATCH('Master data'!$B505,'Team forecast'!$B$2:$B$26,0),MATCH('Master data'!AT$1,'Team forecast'!$B$2:$AO$2,0))*IF(X505&gt;0,-15000,0)</f>
        <v>-12011.304757418746</v>
      </c>
      <c r="AU505" s="5">
        <f t="shared" si="464"/>
        <v>4788.005302369731</v>
      </c>
      <c r="AV505" s="5">
        <f t="shared" si="465"/>
        <v>2271.1131047076155</v>
      </c>
      <c r="AW505" s="5">
        <f t="shared" si="466"/>
        <v>1061.6921779687107</v>
      </c>
      <c r="AX505" s="5">
        <f t="shared" si="467"/>
        <v>0</v>
      </c>
      <c r="AY505" s="5">
        <f t="shared" si="468"/>
        <v>0</v>
      </c>
      <c r="AZ505" s="5">
        <f t="shared" si="469"/>
        <v>-4557.856272838003</v>
      </c>
      <c r="BA505" s="5">
        <f t="shared" si="470"/>
        <v>0</v>
      </c>
      <c r="BB505" s="5">
        <f t="shared" si="471"/>
        <v>5162.7380220950081</v>
      </c>
      <c r="BC505" s="5">
        <f t="shared" si="472"/>
        <v>-19704.747645181236</v>
      </c>
      <c r="BD505" s="5">
        <f t="shared" si="473"/>
        <v>-13891.914472441997</v>
      </c>
      <c r="BE505" s="16">
        <f>INDEX('Team forecast'!$B$2:$AO$26,MATCH('Master data'!$B505,'Team forecast'!$B$2:$B$26,0),MATCH('Master data'!BE$1,'Team forecast'!$B$2:$AO$2,0))</f>
        <v>0</v>
      </c>
      <c r="BF505" s="16">
        <f>INDEX('Team forecast'!$B$2:$AO$26,MATCH('Master data'!$B505,'Team forecast'!$B$2:$B$26,0),MATCH('Master data'!BF$1,'Team forecast'!$B$2:$AO$2,0))</f>
        <v>0</v>
      </c>
      <c r="BG505" s="16">
        <f>INDEX('Team forecast'!$B$2:$AO$26,MATCH('Master data'!$B505,'Team forecast'!$B$2:$B$26,0),MATCH('Master data'!BG$1,'Team forecast'!$B$2:$AO$2,0))</f>
        <v>0</v>
      </c>
      <c r="BH505" s="16">
        <f>INDEX('Team forecast'!$B$2:$AO$26,MATCH('Master data'!$B505,'Team forecast'!$B$2:$B$26,0),MATCH('Master data'!BH$1,'Team forecast'!$B$2:$AO$2,0))</f>
        <v>0</v>
      </c>
      <c r="BI505" s="16">
        <f>INDEX('Team forecast'!$B$2:$AO$26,MATCH('Master data'!$B505,'Team forecast'!$B$2:$B$26,0),MATCH('Master data'!BI$1,'Team forecast'!$B$2:$AO$2,0))</f>
        <v>0</v>
      </c>
      <c r="BJ505" s="5">
        <f t="shared" si="474"/>
        <v>7000</v>
      </c>
      <c r="BK505" s="5">
        <f>INDEX('Team forecast'!$R$3:$BH$26,MATCH($B505,'Team forecast'!$B$3:$B$26,0),MATCH(BK$1,'Team forecast'!$R$2:$BH$2,0))*IF($X505&gt;0,25000,0)</f>
        <v>0</v>
      </c>
      <c r="BL505" s="5">
        <f>INDEX('Team forecast'!$R$3:$BH$26,MATCH($B505,'Team forecast'!$B$3:$B$26,0),MATCH(BL$1,'Team forecast'!$R$2:$BH$2,0))*IF($X505&gt;0,5000,0)</f>
        <v>0</v>
      </c>
      <c r="BM505" s="5">
        <f>INDEX('Team forecast'!$R$3:$BH$26,MATCH($B505,'Team forecast'!$B$3:$B$26,0),MATCH(BM$1,'Team forecast'!$R$2:$BH$2,0))*IF($X505&gt;0,-15000,0)</f>
        <v>0</v>
      </c>
      <c r="BN505" s="5">
        <f t="shared" si="475"/>
        <v>0</v>
      </c>
      <c r="BO505" s="5">
        <f t="shared" si="476"/>
        <v>0</v>
      </c>
      <c r="BP505" s="5">
        <f t="shared" si="477"/>
        <v>0</v>
      </c>
      <c r="BQ505" s="5">
        <f t="shared" si="478"/>
        <v>0</v>
      </c>
      <c r="BR505" s="5">
        <f t="shared" si="479"/>
        <v>0</v>
      </c>
      <c r="BS505" s="5">
        <f t="shared" si="480"/>
        <v>-4557.856272838003</v>
      </c>
      <c r="BT505" s="5">
        <f t="shared" si="481"/>
        <v>0</v>
      </c>
      <c r="BU505" s="5">
        <f t="shared" si="482"/>
        <v>0</v>
      </c>
      <c r="BV505" s="5">
        <f t="shared" si="483"/>
        <v>0</v>
      </c>
      <c r="BW505" s="5">
        <f t="shared" si="484"/>
        <v>0</v>
      </c>
      <c r="BX505" s="5">
        <f t="shared" si="485"/>
        <v>-3810.2715865518894</v>
      </c>
      <c r="BY505" s="5">
        <f t="shared" si="486"/>
        <v>-11430.814759655668</v>
      </c>
      <c r="BZ505" s="5">
        <f>MAX(INDEX('Team forecast'!$R$3:$BH$26,MATCH($B505,'Team forecast'!$B$3:$B$26,0),MATCH(BZ$1,'Team forecast'!$R$2:$BH$2,0))*($BX505)-(1-INDEX('Team forecast'!$R$3:$BH$26,MATCH($B505,'Team forecast'!$B$3:$B$26,0),MATCH(BZ$1,'Team forecast'!$R$2:$BH$2,0)))*(BY505+CH505)*0.01,-5000)</f>
        <v>-5000</v>
      </c>
      <c r="CA505" s="5">
        <f>MAX(INDEX('Team forecast'!$R$3:$BH$26,MATCH($B505,'Team forecast'!$B$3:$B$26,0),MATCH(CA$1,'Team forecast'!$R$2:$BH$2,0))*$BX505-(1-INDEX('Team forecast'!$R$3:$BH$26,MATCH($B505,'Team forecast'!$B$3:$B$26,0),MATCH(CA$1,'Team forecast'!$R$2:$BH$2,0)))*(BY505+BX505+CH505)*0.01,-5000)</f>
        <v>-5000</v>
      </c>
      <c r="CB505" s="5">
        <f>MAX(INDEX('Team forecast'!$R$3:$BH$26,MATCH($B505,'Team forecast'!$B$3:$B$26,0),MATCH(CB$1,'Team forecast'!$R$2:$BH$2,0))*$BX505-(1-INDEX('Team forecast'!$R$3:$BH$26,MATCH($B505,'Team forecast'!$B$3:$B$26,0),MATCH(CB$1,'Team forecast'!$R$2:$BH$2,0)))*(BY505+BX505*2+CH505)*0.01,0)</f>
        <v>0</v>
      </c>
      <c r="CC505" s="5">
        <v>0</v>
      </c>
      <c r="CD505" s="5">
        <f>+AK505+BD505*Cockpit!$C$3+BW505*Cockpit!$C$3^2+BZ505*Cockpit!$C$3^3+CA505*Cockpit!$C$3^4+CB505*Cockpit!$C$3^5+CC505*Cockpit!$C$3^6</f>
        <v>-5459.0408180922495</v>
      </c>
      <c r="CE505" s="5"/>
      <c r="CF505" s="5"/>
      <c r="CG505" s="5">
        <v>0</v>
      </c>
      <c r="CH505" s="5">
        <f t="shared" si="487"/>
        <v>2958000</v>
      </c>
      <c r="CI505" s="5">
        <f t="shared" si="488"/>
        <v>2958000</v>
      </c>
      <c r="CJ505" s="1">
        <f t="shared" si="489"/>
        <v>-2E-3</v>
      </c>
      <c r="CK505" s="5">
        <f>RANK(CD505,$CD$2:$CD$622)+COUNTIF($CD$2:$CD505,$CD505)-1</f>
        <v>408</v>
      </c>
      <c r="CL505" s="5">
        <f>RANK(CJ505,$CJ$2:$CJ$622)+COUNTIF($CJ$2:$CJ505,$CJ505)-1</f>
        <v>437</v>
      </c>
    </row>
    <row r="506" spans="1:90" x14ac:dyDescent="0.3">
      <c r="A506" t="str">
        <f>Players!P507</f>
        <v>Joe Morrell</v>
      </c>
      <c r="B506" t="str">
        <f>Players!G507</f>
        <v>Wales</v>
      </c>
      <c r="C506" t="str">
        <f>Players!AB507</f>
        <v>Midfield</v>
      </c>
      <c r="D506" s="1"/>
      <c r="F506" t="str">
        <f>IFERROR(INDEX(Lookup!B:B,MATCH(INDEX(Players!C:C,MATCH(E506,Players!A:A,0)),Lookup!D:D,0)),"")</f>
        <v/>
      </c>
      <c r="G506">
        <f>IF(Players!AC507=0,10000000,Players!AC507)</f>
        <v>2564000</v>
      </c>
      <c r="H506" s="16">
        <f>INDEX('Team forecast'!$B$2:$AO$26,MATCH('Master data'!$B506,'Team forecast'!$B$2:$B$26,0),MATCH('Master data'!H$1,'Team forecast'!$B$2:$AO$2,0))</f>
        <v>0.92709239831135859</v>
      </c>
      <c r="I506" s="16">
        <f>INDEX('Team forecast'!$B$2:$AO$26,MATCH('Master data'!$B506,'Team forecast'!$B$2:$B$26,0),MATCH('Master data'!I$1,'Team forecast'!$B$2:$AO$2,0))</f>
        <v>1.1586041992960849</v>
      </c>
      <c r="J506" s="16">
        <f>INDEX('Team forecast'!$B$2:$AO$26,MATCH('Master data'!$B506,'Team forecast'!$B$2:$B$26,0),MATCH('Master data'!J$1,'Team forecast'!$B$2:$AO$2,0))</f>
        <v>0.3139240506329114</v>
      </c>
      <c r="K506" s="16">
        <f>INDEX('Team forecast'!$B$2:$AO$26,MATCH('Master data'!$B506,'Team forecast'!$B$2:$B$26,0),MATCH('Master data'!K$1,'Team forecast'!$B$2:$AO$2,0))</f>
        <v>2.8143876377309098</v>
      </c>
      <c r="L506" s="16">
        <f>INDEX('Team forecast'!$B$2:$AO$26,MATCH('Master data'!$B506,'Team forecast'!$B$2:$B$26,0),MATCH('Master data'!L$1,'Team forecast'!$B$2:$AO$2,0))</f>
        <v>2.9523468451942407</v>
      </c>
      <c r="M506">
        <f>IF(Players!BC507=1,95,0)</f>
        <v>95</v>
      </c>
      <c r="N506" s="2">
        <f>Players!BN507</f>
        <v>7.3848725434188023E-2</v>
      </c>
      <c r="O506" s="2">
        <f>Players!BO507</f>
        <v>0.10818023919315142</v>
      </c>
      <c r="P506" s="2">
        <f>Players!BP507</f>
        <v>0.10147771196255463</v>
      </c>
      <c r="Q506" s="2">
        <f>Players!BQ507</f>
        <v>0.30911894273127755</v>
      </c>
      <c r="R506" s="2">
        <f>Players!BR507</f>
        <v>0</v>
      </c>
      <c r="S506" s="2">
        <f t="shared" si="448"/>
        <v>0.92709239831135859</v>
      </c>
      <c r="T506" s="2">
        <f t="shared" si="449"/>
        <v>1.1586041992960849</v>
      </c>
      <c r="U506" s="16">
        <f>INDEX('Team forecast'!$B$2:$AO$26,MATCH('Master data'!$B506,'Team forecast'!$B$2:$B$26,0),MATCH('Master data'!U$1,'Team forecast'!$B$2:$AO$2,0))</f>
        <v>0.30379746835443039</v>
      </c>
      <c r="V506" s="16">
        <f>INDEX('Team forecast'!$B$2:$AO$26,MATCH('Master data'!$B506,'Team forecast'!$B$2:$B$26,0),MATCH('Master data'!V$1,'Team forecast'!$B$2:$AO$2,0))</f>
        <v>0.30379746835443039</v>
      </c>
      <c r="W506" s="16">
        <f>INDEX('Team forecast'!$B$2:$AO$26,MATCH('Master data'!$B506,'Team forecast'!$B$2:$B$26,0),MATCH('Master data'!W$1,'Team forecast'!$B$2:$AO$2,0))</f>
        <v>0.39240506329113928</v>
      </c>
      <c r="X506" s="5">
        <f t="shared" si="450"/>
        <v>7000</v>
      </c>
      <c r="Y506" s="5">
        <f t="shared" si="451"/>
        <v>7594.9367088607596</v>
      </c>
      <c r="Z506" s="5">
        <f t="shared" si="452"/>
        <v>1518.9873417721519</v>
      </c>
      <c r="AA506" s="5">
        <f t="shared" si="453"/>
        <v>-5886.0759493670894</v>
      </c>
      <c r="AB506" s="5">
        <f t="shared" si="454"/>
        <v>8558.0739968772996</v>
      </c>
      <c r="AC506" s="5">
        <f t="shared" si="455"/>
        <v>5014.6538701737591</v>
      </c>
      <c r="AD506" s="5">
        <f t="shared" si="456"/>
        <v>2855.9761805263183</v>
      </c>
      <c r="AE506" s="5">
        <f t="shared" si="457"/>
        <v>0</v>
      </c>
      <c r="AF506" s="5">
        <f t="shared" si="458"/>
        <v>0</v>
      </c>
      <c r="AG506" s="5">
        <f t="shared" si="459"/>
        <v>-6182.378854625551</v>
      </c>
      <c r="AH506" s="5">
        <f t="shared" si="460"/>
        <v>0</v>
      </c>
      <c r="AI506" s="5">
        <f t="shared" si="461"/>
        <v>9270.9239831135856</v>
      </c>
      <c r="AJ506" s="5">
        <f t="shared" si="462"/>
        <v>-9268.8335943686798</v>
      </c>
      <c r="AK506" s="5">
        <f>IFERROR(SUM(X506:AJ506),-5000)*((Cockpit!$C$3)^0)</f>
        <v>20476.263682962552</v>
      </c>
      <c r="AL506" s="16">
        <f>INDEX('Team forecast'!$B$2:$AO$26,MATCH('Master data'!$B506,'Team forecast'!$B$2:$B$26,0),MATCH('Master data'!AL$1,'Team forecast'!$B$2:$AO$2,0))</f>
        <v>0.66231971676468582</v>
      </c>
      <c r="AM506" s="16">
        <f>INDEX('Team forecast'!$B$2:$AO$26,MATCH('Master data'!$B506,'Team forecast'!$B$2:$B$26,0),MATCH('Master data'!AM$1,'Team forecast'!$B$2:$AO$2,0))</f>
        <v>1.8662925210906216</v>
      </c>
      <c r="AN506" s="16">
        <f>INDEX('Team forecast'!$B$2:$AO$26,MATCH('Master data'!$B506,'Team forecast'!$B$2:$B$26,0),MATCH('Master data'!AN$1,'Team forecast'!$B$2:$AO$2,0))</f>
        <v>0.1546961325966851</v>
      </c>
      <c r="AO506" s="16">
        <f>INDEX('Team forecast'!$B$2:$AO$26,MATCH('Master data'!$B506,'Team forecast'!$B$2:$B$26,0),MATCH('Master data'!AO$1,'Team forecast'!$B$2:$AO$2,0))</f>
        <v>2.0106134258927963</v>
      </c>
      <c r="AP506" s="16">
        <f>INDEX('Team forecast'!$B$2:$AO$26,MATCH('Master data'!$B506,'Team forecast'!$B$2:$B$26,0),MATCH('Master data'!AP$1,'Team forecast'!$B$2:$AO$2,0))</f>
        <v>4.7556731109718857</v>
      </c>
      <c r="AQ506" s="5">
        <f t="shared" si="463"/>
        <v>7000</v>
      </c>
      <c r="AR506" s="5">
        <f>INDEX('Team forecast'!$B$2:$AO$26,MATCH('Master data'!$B506,'Team forecast'!$B$2:$B$26,0),MATCH('Master data'!AR$1,'Team forecast'!$B$2:$AO$2,0))*IF(X506&gt;0,25000,0)</f>
        <v>2900.5524861878448</v>
      </c>
      <c r="AS506" s="16">
        <f>INDEX('Team forecast'!$B$2:$AO$26,MATCH('Master data'!$B506,'Team forecast'!$B$2:$B$26,0),MATCH('Master data'!AS$1,'Team forecast'!$B$2:$AO$2,0))*IF(X506&gt;0,5000,0)</f>
        <v>1104.972375690608</v>
      </c>
      <c r="AT506" s="16">
        <f>INDEX('Team forecast'!$B$2:$AO$26,MATCH('Master data'!$B506,'Team forecast'!$B$2:$B$26,0),MATCH('Master data'!AT$1,'Team forecast'!$B$2:$AO$2,0))*IF(X506&gt;0,-15000,0)</f>
        <v>-9944.7513812154702</v>
      </c>
      <c r="AU506" s="5">
        <f t="shared" si="464"/>
        <v>6113.9333641255571</v>
      </c>
      <c r="AV506" s="5">
        <f t="shared" si="465"/>
        <v>3582.4952690972009</v>
      </c>
      <c r="AW506" s="5">
        <f t="shared" si="466"/>
        <v>2040.3245010079438</v>
      </c>
      <c r="AX506" s="5">
        <f t="shared" si="467"/>
        <v>0</v>
      </c>
      <c r="AY506" s="5">
        <f t="shared" si="468"/>
        <v>0</v>
      </c>
      <c r="AZ506" s="5">
        <f t="shared" si="469"/>
        <v>-6182.378854625551</v>
      </c>
      <c r="BA506" s="5">
        <f t="shared" si="470"/>
        <v>0</v>
      </c>
      <c r="BB506" s="5">
        <f t="shared" si="471"/>
        <v>6623.1971676468584</v>
      </c>
      <c r="BC506" s="5">
        <f t="shared" si="472"/>
        <v>-14930.340168724973</v>
      </c>
      <c r="BD506" s="5">
        <f t="shared" si="473"/>
        <v>-1691.9952408099816</v>
      </c>
      <c r="BE506" s="16">
        <f>INDEX('Team forecast'!$B$2:$AO$26,MATCH('Master data'!$B506,'Team forecast'!$B$2:$B$26,0),MATCH('Master data'!BE$1,'Team forecast'!$B$2:$AO$2,0))</f>
        <v>0</v>
      </c>
      <c r="BF506" s="16">
        <f>INDEX('Team forecast'!$B$2:$AO$26,MATCH('Master data'!$B506,'Team forecast'!$B$2:$B$26,0),MATCH('Master data'!BF$1,'Team forecast'!$B$2:$AO$2,0))</f>
        <v>0</v>
      </c>
      <c r="BG506" s="16">
        <f>INDEX('Team forecast'!$B$2:$AO$26,MATCH('Master data'!$B506,'Team forecast'!$B$2:$B$26,0),MATCH('Master data'!BG$1,'Team forecast'!$B$2:$AO$2,0))</f>
        <v>0</v>
      </c>
      <c r="BH506" s="16">
        <f>INDEX('Team forecast'!$B$2:$AO$26,MATCH('Master data'!$B506,'Team forecast'!$B$2:$B$26,0),MATCH('Master data'!BH$1,'Team forecast'!$B$2:$AO$2,0))</f>
        <v>0</v>
      </c>
      <c r="BI506" s="16">
        <f>INDEX('Team forecast'!$B$2:$AO$26,MATCH('Master data'!$B506,'Team forecast'!$B$2:$B$26,0),MATCH('Master data'!BI$1,'Team forecast'!$B$2:$AO$2,0))</f>
        <v>0</v>
      </c>
      <c r="BJ506" s="5">
        <f t="shared" si="474"/>
        <v>7000</v>
      </c>
      <c r="BK506" s="5">
        <f>INDEX('Team forecast'!$R$3:$BH$26,MATCH($B506,'Team forecast'!$B$3:$B$26,0),MATCH(BK$1,'Team forecast'!$R$2:$BH$2,0))*IF($X506&gt;0,25000,0)</f>
        <v>0</v>
      </c>
      <c r="BL506" s="5">
        <f>INDEX('Team forecast'!$R$3:$BH$26,MATCH($B506,'Team forecast'!$B$3:$B$26,0),MATCH(BL$1,'Team forecast'!$R$2:$BH$2,0))*IF($X506&gt;0,5000,0)</f>
        <v>0</v>
      </c>
      <c r="BM506" s="5">
        <f>INDEX('Team forecast'!$R$3:$BH$26,MATCH($B506,'Team forecast'!$B$3:$B$26,0),MATCH(BM$1,'Team forecast'!$R$2:$BH$2,0))*IF($X506&gt;0,-15000,0)</f>
        <v>0</v>
      </c>
      <c r="BN506" s="5">
        <f t="shared" si="475"/>
        <v>0</v>
      </c>
      <c r="BO506" s="5">
        <f t="shared" si="476"/>
        <v>0</v>
      </c>
      <c r="BP506" s="5">
        <f t="shared" si="477"/>
        <v>0</v>
      </c>
      <c r="BQ506" s="5">
        <f t="shared" si="478"/>
        <v>0</v>
      </c>
      <c r="BR506" s="5">
        <f t="shared" si="479"/>
        <v>0</v>
      </c>
      <c r="BS506" s="5">
        <f t="shared" si="480"/>
        <v>-6182.378854625551</v>
      </c>
      <c r="BT506" s="5">
        <f t="shared" si="481"/>
        <v>0</v>
      </c>
      <c r="BU506" s="5">
        <f t="shared" si="482"/>
        <v>0</v>
      </c>
      <c r="BV506" s="5">
        <f t="shared" si="483"/>
        <v>0</v>
      </c>
      <c r="BW506" s="5">
        <f t="shared" si="484"/>
        <v>0</v>
      </c>
      <c r="BX506" s="5">
        <f t="shared" si="485"/>
        <v>9392.134221076285</v>
      </c>
      <c r="BY506" s="5">
        <f t="shared" si="486"/>
        <v>28176.402663228855</v>
      </c>
      <c r="BZ506" s="5">
        <f>MAX(INDEX('Team forecast'!$R$3:$BH$26,MATCH($B506,'Team forecast'!$B$3:$B$26,0),MATCH(BZ$1,'Team forecast'!$R$2:$BH$2,0))*($BX506)-(1-INDEX('Team forecast'!$R$3:$BH$26,MATCH($B506,'Team forecast'!$B$3:$B$26,0),MATCH(BZ$1,'Team forecast'!$R$2:$BH$2,0)))*(BY506+CH506)*0.01,-5000)</f>
        <v>-5000</v>
      </c>
      <c r="CA506" s="5">
        <f>MAX(INDEX('Team forecast'!$R$3:$BH$26,MATCH($B506,'Team forecast'!$B$3:$B$26,0),MATCH(CA$1,'Team forecast'!$R$2:$BH$2,0))*$BX506-(1-INDEX('Team forecast'!$R$3:$BH$26,MATCH($B506,'Team forecast'!$B$3:$B$26,0),MATCH(CA$1,'Team forecast'!$R$2:$BH$2,0)))*(BY506+BX506+CH506)*0.01,-5000)</f>
        <v>-5000</v>
      </c>
      <c r="CB506" s="5">
        <f>MAX(INDEX('Team forecast'!$R$3:$BH$26,MATCH($B506,'Team forecast'!$B$3:$B$26,0),MATCH(CB$1,'Team forecast'!$R$2:$BH$2,0))*$BX506-(1-INDEX('Team forecast'!$R$3:$BH$26,MATCH($B506,'Team forecast'!$B$3:$B$26,0),MATCH(CB$1,'Team forecast'!$R$2:$BH$2,0)))*(BY506+BX506*2+CH506)*0.01,0)</f>
        <v>0</v>
      </c>
      <c r="CC506" s="5">
        <v>0</v>
      </c>
      <c r="CD506" s="5">
        <f>+AK506+BD506*Cockpit!$C$3+BW506*Cockpit!$C$3^2+BZ506*Cockpit!$C$3^3+CA506*Cockpit!$C$3^4+CB506*Cockpit!$C$3^5+CC506*Cockpit!$C$3^6</f>
        <v>16879.131053286761</v>
      </c>
      <c r="CE506" s="5"/>
      <c r="CF506" s="5"/>
      <c r="CG506" s="5">
        <v>0</v>
      </c>
      <c r="CH506" s="5">
        <f t="shared" si="487"/>
        <v>2564000</v>
      </c>
      <c r="CI506" s="5">
        <f t="shared" si="488"/>
        <v>2564000</v>
      </c>
      <c r="CJ506" s="1">
        <f t="shared" si="489"/>
        <v>7.0000000000000001E-3</v>
      </c>
      <c r="CK506" s="5">
        <f>RANK(CD506,$CD$2:$CD$622)+COUNTIF($CD$2:$CD506,$CD506)-1</f>
        <v>317</v>
      </c>
      <c r="CL506" s="5">
        <f>RANK(CJ506,$CJ$2:$CJ$622)+COUNTIF($CJ$2:$CJ506,$CJ506)-1</f>
        <v>309</v>
      </c>
    </row>
    <row r="507" spans="1:90" x14ac:dyDescent="0.3">
      <c r="A507" t="str">
        <f>Players!P508</f>
        <v>Daniel Bachmann</v>
      </c>
      <c r="B507" t="str">
        <f>Players!G508</f>
        <v>Austria</v>
      </c>
      <c r="C507" t="str">
        <f>Players!AB508</f>
        <v>Goalkeeper</v>
      </c>
      <c r="D507" s="1"/>
      <c r="F507" t="str">
        <f>IFERROR(INDEX(Lookup!B:B,MATCH(INDEX(Players!C:C,MATCH(E507,Players!A:A,0)),Lookup!D:D,0)),"")</f>
        <v/>
      </c>
      <c r="G507">
        <f>IF(Players!AC508=0,10000000,Players!AC508)</f>
        <v>3059000</v>
      </c>
      <c r="H507" s="16">
        <f>INDEX('Team forecast'!$B$2:$AO$26,MATCH('Master data'!$B507,'Team forecast'!$B$2:$B$26,0),MATCH('Master data'!H$1,'Team forecast'!$B$2:$AO$2,0))</f>
        <v>0.87092212684430403</v>
      </c>
      <c r="I507" s="16">
        <f>INDEX('Team forecast'!$B$2:$AO$26,MATCH('Master data'!$B507,'Team forecast'!$B$2:$B$26,0),MATCH('Master data'!I$1,'Team forecast'!$B$2:$AO$2,0))</f>
        <v>1.9317940875295669</v>
      </c>
      <c r="J507" s="16">
        <f>INDEX('Team forecast'!$B$2:$AO$26,MATCH('Master data'!$B507,'Team forecast'!$B$2:$B$26,0),MATCH('Master data'!J$1,'Team forecast'!$B$2:$AO$2,0))</f>
        <v>0.144888023369036</v>
      </c>
      <c r="K507" s="16">
        <f>INDEX('Team forecast'!$B$2:$AO$26,MATCH('Master data'!$B507,'Team forecast'!$B$2:$B$26,0),MATCH('Master data'!K$1,'Team forecast'!$B$2:$AO$2,0))</f>
        <v>2.830496912243988</v>
      </c>
      <c r="L507" s="16">
        <f>INDEX('Team forecast'!$B$2:$AO$26,MATCH('Master data'!$B507,'Team forecast'!$B$2:$B$26,0),MATCH('Master data'!L$1,'Team forecast'!$B$2:$AO$2,0))</f>
        <v>4.8733896299041355</v>
      </c>
      <c r="M507">
        <f>IF(Players!BC508=1,95,0)</f>
        <v>95</v>
      </c>
      <c r="N507" s="2">
        <f>Players!BN508</f>
        <v>7.687851920532443E-2</v>
      </c>
      <c r="O507" s="2">
        <f>Players!BO508</f>
        <v>4.2118407883306466E-2</v>
      </c>
      <c r="P507" s="2">
        <f>Players!BP508</f>
        <v>7.3091384933228143E-2</v>
      </c>
      <c r="Q507" s="2">
        <f>Players!BQ508</f>
        <v>5.7731888035126238</v>
      </c>
      <c r="R507" s="2">
        <f>Players!BR508</f>
        <v>0</v>
      </c>
      <c r="S507" s="2">
        <f t="shared" si="448"/>
        <v>0.87092212684430403</v>
      </c>
      <c r="T507" s="2">
        <f t="shared" si="449"/>
        <v>1.9317940875295669</v>
      </c>
      <c r="U507" s="16">
        <f>INDEX('Team forecast'!$B$2:$AO$26,MATCH('Master data'!$B507,'Team forecast'!$B$2:$B$26,0),MATCH('Master data'!U$1,'Team forecast'!$B$2:$AO$2,0))</f>
        <v>0.1569620253164557</v>
      </c>
      <c r="V507" s="16">
        <f>INDEX('Team forecast'!$B$2:$AO$26,MATCH('Master data'!$B507,'Team forecast'!$B$2:$B$26,0),MATCH('Master data'!V$1,'Team forecast'!$B$2:$AO$2,0))</f>
        <v>0.23544303797468349</v>
      </c>
      <c r="W507" s="16">
        <f>INDEX('Team forecast'!$B$2:$AO$26,MATCH('Master data'!$B507,'Team forecast'!$B$2:$B$26,0),MATCH('Master data'!W$1,'Team forecast'!$B$2:$AO$2,0))</f>
        <v>0.60759493670886078</v>
      </c>
      <c r="X507" s="5">
        <f t="shared" si="450"/>
        <v>7000</v>
      </c>
      <c r="Y507" s="5">
        <f t="shared" si="451"/>
        <v>3924.0506329113923</v>
      </c>
      <c r="Z507" s="5">
        <f t="shared" si="452"/>
        <v>1177.2151898734176</v>
      </c>
      <c r="AA507" s="5">
        <f t="shared" si="453"/>
        <v>-9113.9240506329115</v>
      </c>
      <c r="AB507" s="5">
        <f t="shared" si="454"/>
        <v>0</v>
      </c>
      <c r="AC507" s="5">
        <f t="shared" si="455"/>
        <v>1834.0926686512582</v>
      </c>
      <c r="AD507" s="5">
        <f t="shared" si="456"/>
        <v>2068.8493936513901</v>
      </c>
      <c r="AE507" s="5">
        <f t="shared" si="457"/>
        <v>10866.6017526777</v>
      </c>
      <c r="AF507" s="5">
        <f t="shared" si="458"/>
        <v>14707.977711872843</v>
      </c>
      <c r="AG507" s="5">
        <f t="shared" si="459"/>
        <v>-115463.77607025247</v>
      </c>
      <c r="AH507" s="5">
        <f t="shared" si="460"/>
        <v>0</v>
      </c>
      <c r="AI507" s="5">
        <f t="shared" si="461"/>
        <v>8709.2212684430397</v>
      </c>
      <c r="AJ507" s="5">
        <f t="shared" si="462"/>
        <v>-15454.352700236535</v>
      </c>
      <c r="AK507" s="5">
        <f>IFERROR(SUM(X507:AJ507),-5000)*((Cockpit!$C$3)^0)</f>
        <v>-89744.044203040874</v>
      </c>
      <c r="AL507" s="16">
        <f>INDEX('Team forecast'!$B$2:$AO$26,MATCH('Master data'!$B507,'Team forecast'!$B$2:$B$26,0),MATCH('Master data'!AL$1,'Team forecast'!$B$2:$AO$2,0))</f>
        <v>1.1592369104845446</v>
      </c>
      <c r="AM507" s="16">
        <f>INDEX('Team forecast'!$B$2:$AO$26,MATCH('Master data'!$B507,'Team forecast'!$B$2:$B$26,0),MATCH('Master data'!AM$1,'Team forecast'!$B$2:$AO$2,0))</f>
        <v>1.2844000534385505</v>
      </c>
      <c r="AN507" s="16">
        <f>INDEX('Team forecast'!$B$2:$AO$26,MATCH('Master data'!$B507,'Team forecast'!$B$2:$B$26,0),MATCH('Master data'!AN$1,'Team forecast'!$B$2:$AO$2,0))</f>
        <v>0.27681660899653981</v>
      </c>
      <c r="AO507" s="16">
        <f>INDEX('Team forecast'!$B$2:$AO$26,MATCH('Master data'!$B507,'Team forecast'!$B$2:$B$26,0),MATCH('Master data'!AO$1,'Team forecast'!$B$2:$AO$2,0))</f>
        <v>3.7675199590747699</v>
      </c>
      <c r="AP507" s="16">
        <f>INDEX('Team forecast'!$B$2:$AO$26,MATCH('Master data'!$B507,'Team forecast'!$B$2:$B$26,0),MATCH('Master data'!AP$1,'Team forecast'!$B$2:$AO$2,0))</f>
        <v>3.240191043901798</v>
      </c>
      <c r="AQ507" s="5">
        <f t="shared" si="463"/>
        <v>7000</v>
      </c>
      <c r="AR507" s="5">
        <f>INDEX('Team forecast'!$B$2:$AO$26,MATCH('Master data'!$B507,'Team forecast'!$B$2:$B$26,0),MATCH('Master data'!AR$1,'Team forecast'!$B$2:$AO$2,0))*IF(X507&gt;0,25000,0)</f>
        <v>7843.1372549019607</v>
      </c>
      <c r="AS507" s="16">
        <f>INDEX('Team forecast'!$B$2:$AO$26,MATCH('Master data'!$B507,'Team forecast'!$B$2:$B$26,0),MATCH('Master data'!AS$1,'Team forecast'!$B$2:$AO$2,0))*IF(X507&gt;0,5000,0)</f>
        <v>1470.5882352941173</v>
      </c>
      <c r="AT507" s="16">
        <f>INDEX('Team forecast'!$B$2:$AO$26,MATCH('Master data'!$B507,'Team forecast'!$B$2:$B$26,0),MATCH('Master data'!AT$1,'Team forecast'!$B$2:$AO$2,0))*IF(X507&gt;0,-15000,0)</f>
        <v>-5882.3529411764694</v>
      </c>
      <c r="AU507" s="5">
        <f t="shared" si="464"/>
        <v>0</v>
      </c>
      <c r="AV507" s="5">
        <f t="shared" si="465"/>
        <v>2441.2606514586037</v>
      </c>
      <c r="AW507" s="5">
        <f t="shared" si="466"/>
        <v>2753.7325157235391</v>
      </c>
      <c r="AX507" s="5">
        <f t="shared" si="467"/>
        <v>20761.245674740487</v>
      </c>
      <c r="AY507" s="5">
        <f t="shared" si="468"/>
        <v>9778.9549523162386</v>
      </c>
      <c r="AZ507" s="5">
        <f t="shared" si="469"/>
        <v>-115463.77607025247</v>
      </c>
      <c r="BA507" s="5">
        <f t="shared" si="470"/>
        <v>0</v>
      </c>
      <c r="BB507" s="5">
        <f t="shared" si="471"/>
        <v>11592.369104845446</v>
      </c>
      <c r="BC507" s="5">
        <f t="shared" si="472"/>
        <v>-10275.200427508404</v>
      </c>
      <c r="BD507" s="5">
        <f t="shared" si="473"/>
        <v>-67980.041049656938</v>
      </c>
      <c r="BE507" s="16">
        <f>INDEX('Team forecast'!$B$2:$AO$26,MATCH('Master data'!$B507,'Team forecast'!$B$2:$B$26,0),MATCH('Master data'!BE$1,'Team forecast'!$B$2:$AO$2,0))</f>
        <v>0</v>
      </c>
      <c r="BF507" s="16">
        <f>INDEX('Team forecast'!$B$2:$AO$26,MATCH('Master data'!$B507,'Team forecast'!$B$2:$B$26,0),MATCH('Master data'!BF$1,'Team forecast'!$B$2:$AO$2,0))</f>
        <v>0</v>
      </c>
      <c r="BG507" s="16">
        <f>INDEX('Team forecast'!$B$2:$AO$26,MATCH('Master data'!$B507,'Team forecast'!$B$2:$B$26,0),MATCH('Master data'!BG$1,'Team forecast'!$B$2:$AO$2,0))</f>
        <v>0</v>
      </c>
      <c r="BH507" s="16">
        <f>INDEX('Team forecast'!$B$2:$AO$26,MATCH('Master data'!$B507,'Team forecast'!$B$2:$B$26,0),MATCH('Master data'!BH$1,'Team forecast'!$B$2:$AO$2,0))</f>
        <v>0</v>
      </c>
      <c r="BI507" s="16">
        <f>INDEX('Team forecast'!$B$2:$AO$26,MATCH('Master data'!$B507,'Team forecast'!$B$2:$B$26,0),MATCH('Master data'!BI$1,'Team forecast'!$B$2:$AO$2,0))</f>
        <v>0</v>
      </c>
      <c r="BJ507" s="5">
        <f t="shared" si="474"/>
        <v>7000</v>
      </c>
      <c r="BK507" s="5">
        <f>INDEX('Team forecast'!$R$3:$BH$26,MATCH($B507,'Team forecast'!$B$3:$B$26,0),MATCH(BK$1,'Team forecast'!$R$2:$BH$2,0))*IF($X507&gt;0,25000,0)</f>
        <v>0</v>
      </c>
      <c r="BL507" s="5">
        <f>INDEX('Team forecast'!$R$3:$BH$26,MATCH($B507,'Team forecast'!$B$3:$B$26,0),MATCH(BL$1,'Team forecast'!$R$2:$BH$2,0))*IF($X507&gt;0,5000,0)</f>
        <v>0</v>
      </c>
      <c r="BM507" s="5">
        <f>INDEX('Team forecast'!$R$3:$BH$26,MATCH($B507,'Team forecast'!$B$3:$B$26,0),MATCH(BM$1,'Team forecast'!$R$2:$BH$2,0))*IF($X507&gt;0,-15000,0)</f>
        <v>0</v>
      </c>
      <c r="BN507" s="5">
        <f t="shared" si="475"/>
        <v>0</v>
      </c>
      <c r="BO507" s="5">
        <f t="shared" si="476"/>
        <v>0</v>
      </c>
      <c r="BP507" s="5">
        <f t="shared" si="477"/>
        <v>0</v>
      </c>
      <c r="BQ507" s="5">
        <f t="shared" si="478"/>
        <v>0</v>
      </c>
      <c r="BR507" s="5">
        <f t="shared" si="479"/>
        <v>0</v>
      </c>
      <c r="BS507" s="5">
        <f t="shared" si="480"/>
        <v>-115463.77607025247</v>
      </c>
      <c r="BT507" s="5">
        <f t="shared" si="481"/>
        <v>0</v>
      </c>
      <c r="BU507" s="5">
        <f t="shared" si="482"/>
        <v>0</v>
      </c>
      <c r="BV507" s="5">
        <f t="shared" si="483"/>
        <v>0</v>
      </c>
      <c r="BW507" s="5">
        <f t="shared" si="484"/>
        <v>0</v>
      </c>
      <c r="BX507" s="5">
        <f t="shared" si="485"/>
        <v>-78862.042626348906</v>
      </c>
      <c r="BY507" s="5">
        <f t="shared" si="486"/>
        <v>-236586.12787904672</v>
      </c>
      <c r="BZ507" s="5">
        <f>MAX(INDEX('Team forecast'!$R$3:$BH$26,MATCH($B507,'Team forecast'!$B$3:$B$26,0),MATCH(BZ$1,'Team forecast'!$R$2:$BH$2,0))*($BX507)-(1-INDEX('Team forecast'!$R$3:$BH$26,MATCH($B507,'Team forecast'!$B$3:$B$26,0),MATCH(BZ$1,'Team forecast'!$R$2:$BH$2,0)))*(BY507+CH507)*0.01,-5000)</f>
        <v>-5000</v>
      </c>
      <c r="CA507" s="5">
        <f>MAX(INDEX('Team forecast'!$R$3:$BH$26,MATCH($B507,'Team forecast'!$B$3:$B$26,0),MATCH(CA$1,'Team forecast'!$R$2:$BH$2,0))*$BX507-(1-INDEX('Team forecast'!$R$3:$BH$26,MATCH($B507,'Team forecast'!$B$3:$B$26,0),MATCH(CA$1,'Team forecast'!$R$2:$BH$2,0)))*(BY507+BX507+CH507)*0.01,-5000)</f>
        <v>-5000</v>
      </c>
      <c r="CB507" s="5">
        <f>MAX(INDEX('Team forecast'!$R$3:$BH$26,MATCH($B507,'Team forecast'!$B$3:$B$26,0),MATCH(CB$1,'Team forecast'!$R$2:$BH$2,0))*$BX507-(1-INDEX('Team forecast'!$R$3:$BH$26,MATCH($B507,'Team forecast'!$B$3:$B$26,0),MATCH(CB$1,'Team forecast'!$R$2:$BH$2,0)))*(BY507+BX507*2+CH507)*0.01,0)</f>
        <v>0</v>
      </c>
      <c r="CC507" s="5">
        <v>0</v>
      </c>
      <c r="CD507" s="5">
        <f>+AK507+BD507*Cockpit!$C$3+BW507*Cockpit!$C$3^2+BZ507*Cockpit!$C$3^3+CA507*Cockpit!$C$3^4+CB507*Cockpit!$C$3^5+CC507*Cockpit!$C$3^6</f>
        <v>-137533.20737194797</v>
      </c>
      <c r="CE507" s="5"/>
      <c r="CF507" s="5"/>
      <c r="CG507" s="5">
        <v>0</v>
      </c>
      <c r="CH507" s="5">
        <f t="shared" si="487"/>
        <v>3059000</v>
      </c>
      <c r="CI507" s="5">
        <f t="shared" si="488"/>
        <v>3059000</v>
      </c>
      <c r="CJ507" s="1">
        <f t="shared" si="489"/>
        <v>-4.4999999999999998E-2</v>
      </c>
      <c r="CK507" s="5">
        <f>RANK(CD507,$CD$2:$CD$622)+COUNTIF($CD$2:$CD507,$CD507)-1</f>
        <v>620</v>
      </c>
      <c r="CL507" s="5">
        <f>RANK(CJ507,$CJ$2:$CJ$622)+COUNTIF($CJ$2:$CJ507,$CJ507)-1</f>
        <v>620</v>
      </c>
    </row>
    <row r="508" spans="1:90" x14ac:dyDescent="0.3">
      <c r="A508" t="str">
        <f>Players!P509</f>
        <v>Lukas Hradecky</v>
      </c>
      <c r="B508" t="str">
        <f>Players!G509</f>
        <v>Finland</v>
      </c>
      <c r="C508" t="str">
        <f>Players!AB509</f>
        <v>Goalkeeper</v>
      </c>
      <c r="D508" s="1"/>
      <c r="F508" t="str">
        <f>IFERROR(INDEX(Lookup!B:B,MATCH(INDEX(Players!C:C,MATCH(E508,Players!A:A,0)),Lookup!D:D,0)),"")</f>
        <v/>
      </c>
      <c r="G508">
        <f>IF(Players!AC509=0,10000000,Players!AC509)</f>
        <v>3247000</v>
      </c>
      <c r="H508" s="16">
        <f>INDEX('Team forecast'!$B$2:$AO$26,MATCH('Master data'!$B508,'Team forecast'!$B$2:$B$26,0),MATCH('Master data'!H$1,'Team forecast'!$B$2:$AO$2,0))</f>
        <v>0.70247217008251406</v>
      </c>
      <c r="I508" s="16">
        <f>INDEX('Team forecast'!$B$2:$AO$26,MATCH('Master data'!$B508,'Team forecast'!$B$2:$B$26,0),MATCH('Master data'!I$1,'Team forecast'!$B$2:$AO$2,0))</f>
        <v>1.5209364700383743</v>
      </c>
      <c r="J508" s="16">
        <f>INDEX('Team forecast'!$B$2:$AO$26,MATCH('Master data'!$B508,'Team forecast'!$B$2:$B$26,0),MATCH('Master data'!J$1,'Team forecast'!$B$2:$AO$2,0))</f>
        <v>0.2185071656956705</v>
      </c>
      <c r="K508" s="16">
        <f>INDEX('Team forecast'!$B$2:$AO$26,MATCH('Master data'!$B508,'Team forecast'!$B$2:$B$26,0),MATCH('Master data'!K$1,'Team forecast'!$B$2:$AO$2,0))</f>
        <v>2.3060955078466372</v>
      </c>
      <c r="L508" s="16">
        <f>INDEX('Team forecast'!$B$2:$AO$26,MATCH('Master data'!$B508,'Team forecast'!$B$2:$B$26,0),MATCH('Master data'!L$1,'Team forecast'!$B$2:$AO$2,0))</f>
        <v>3.7377731174056277</v>
      </c>
      <c r="M508">
        <f>IF(Players!BC509=1,95,0)</f>
        <v>95</v>
      </c>
      <c r="N508" s="2">
        <f>Players!BN509</f>
        <v>0</v>
      </c>
      <c r="O508" s="2">
        <f>Players!BO509</f>
        <v>0</v>
      </c>
      <c r="P508" s="2">
        <f>Players!BP509</f>
        <v>0</v>
      </c>
      <c r="Q508" s="2">
        <f>Players!BQ509</f>
        <v>1.7543859649122806E-2</v>
      </c>
      <c r="R508" s="2">
        <f>Players!BR509</f>
        <v>0</v>
      </c>
      <c r="S508" s="2">
        <f t="shared" si="448"/>
        <v>0.70247217008251406</v>
      </c>
      <c r="T508" s="2">
        <f t="shared" si="449"/>
        <v>1.5209364700383743</v>
      </c>
      <c r="U508" s="16">
        <f>INDEX('Team forecast'!$B$2:$AO$26,MATCH('Master data'!$B508,'Team forecast'!$B$2:$B$26,0),MATCH('Master data'!U$1,'Team forecast'!$B$2:$AO$2,0))</f>
        <v>0.1631269012865954</v>
      </c>
      <c r="V508" s="16">
        <f>INDEX('Team forecast'!$B$2:$AO$26,MATCH('Master data'!$B508,'Team forecast'!$B$2:$B$26,0),MATCH('Master data'!V$1,'Team forecast'!$B$2:$AO$2,0))</f>
        <v>0.27032457927492948</v>
      </c>
      <c r="W508" s="16">
        <f>INDEX('Team forecast'!$B$2:$AO$26,MATCH('Master data'!$B508,'Team forecast'!$B$2:$B$26,0),MATCH('Master data'!W$1,'Team forecast'!$B$2:$AO$2,0))</f>
        <v>0.56654851943847506</v>
      </c>
      <c r="X508" s="5">
        <f t="shared" si="450"/>
        <v>7000</v>
      </c>
      <c r="Y508" s="5">
        <f t="shared" si="451"/>
        <v>4078.1725321648851</v>
      </c>
      <c r="Z508" s="5">
        <f t="shared" si="452"/>
        <v>1351.6228963746473</v>
      </c>
      <c r="AA508" s="5">
        <f t="shared" si="453"/>
        <v>-8498.2277915771265</v>
      </c>
      <c r="AB508" s="5">
        <f t="shared" si="454"/>
        <v>0</v>
      </c>
      <c r="AC508" s="5">
        <f t="shared" si="455"/>
        <v>0</v>
      </c>
      <c r="AD508" s="5">
        <f t="shared" si="456"/>
        <v>0</v>
      </c>
      <c r="AE508" s="5">
        <f t="shared" si="457"/>
        <v>16388.037427175288</v>
      </c>
      <c r="AF508" s="5">
        <f t="shared" si="458"/>
        <v>11084.183236836267</v>
      </c>
      <c r="AG508" s="5">
        <f t="shared" si="459"/>
        <v>-350.87719298245611</v>
      </c>
      <c r="AH508" s="5">
        <f t="shared" si="460"/>
        <v>0</v>
      </c>
      <c r="AI508" s="5">
        <f t="shared" si="461"/>
        <v>7024.7217008251409</v>
      </c>
      <c r="AJ508" s="5">
        <f t="shared" si="462"/>
        <v>-12167.491760306993</v>
      </c>
      <c r="AK508" s="5">
        <f>IFERROR(SUM(X508:AJ508),-5000)*((Cockpit!$C$3)^0)</f>
        <v>25910.141048509649</v>
      </c>
      <c r="AL508" s="16">
        <f>INDEX('Team forecast'!$B$2:$AO$26,MATCH('Master data'!$B508,'Team forecast'!$B$2:$B$26,0),MATCH('Master data'!AL$1,'Team forecast'!$B$2:$AO$2,0))</f>
        <v>0.60341572553131961</v>
      </c>
      <c r="AM508" s="16">
        <f>INDEX('Team forecast'!$B$2:$AO$26,MATCH('Master data'!$B508,'Team forecast'!$B$2:$B$26,0),MATCH('Master data'!AM$1,'Team forecast'!$B$2:$AO$2,0))</f>
        <v>2.3578794100156779</v>
      </c>
      <c r="AN508" s="16">
        <f>INDEX('Team forecast'!$B$2:$AO$26,MATCH('Master data'!$B508,'Team forecast'!$B$2:$B$26,0),MATCH('Master data'!AN$1,'Team forecast'!$B$2:$AO$2,0))</f>
        <v>9.4620662225315705E-2</v>
      </c>
      <c r="AO508" s="16">
        <f>INDEX('Team forecast'!$B$2:$AO$26,MATCH('Master data'!$B508,'Team forecast'!$B$2:$B$26,0),MATCH('Master data'!AO$1,'Team forecast'!$B$2:$AO$2,0))</f>
        <v>1.9809102100775644</v>
      </c>
      <c r="AP508" s="16">
        <f>INDEX('Team forecast'!$B$2:$AO$26,MATCH('Master data'!$B508,'Team forecast'!$B$2:$B$26,0),MATCH('Master data'!AP$1,'Team forecast'!$B$2:$AO$2,0))</f>
        <v>5.7945998708404165</v>
      </c>
      <c r="AQ508" s="5">
        <f t="shared" si="463"/>
        <v>7000</v>
      </c>
      <c r="AR508" s="5">
        <f>INDEX('Team forecast'!$B$2:$AO$26,MATCH('Master data'!$B508,'Team forecast'!$B$2:$B$26,0),MATCH('Master data'!AR$1,'Team forecast'!$B$2:$AO$2,0))*IF(X508&gt;0,25000,0)</f>
        <v>1971.2637963607438</v>
      </c>
      <c r="AS508" s="16">
        <f>INDEX('Team forecast'!$B$2:$AO$26,MATCH('Master data'!$B508,'Team forecast'!$B$2:$B$26,0),MATCH('Master data'!AS$1,'Team forecast'!$B$2:$AO$2,0))*IF(X508&gt;0,5000,0)</f>
        <v>727.851247887044</v>
      </c>
      <c r="AT508" s="16">
        <f>INDEX('Team forecast'!$B$2:$AO$26,MATCH('Master data'!$B508,'Team forecast'!$B$2:$B$26,0),MATCH('Master data'!AT$1,'Team forecast'!$B$2:$AO$2,0))*IF(X508&gt;0,-15000,0)</f>
        <v>-11633.687978522423</v>
      </c>
      <c r="AU508" s="5">
        <f t="shared" si="464"/>
        <v>0</v>
      </c>
      <c r="AV508" s="5">
        <f t="shared" si="465"/>
        <v>0</v>
      </c>
      <c r="AW508" s="5">
        <f t="shared" si="466"/>
        <v>0</v>
      </c>
      <c r="AX508" s="5">
        <f t="shared" si="467"/>
        <v>7096.549666898678</v>
      </c>
      <c r="AY508" s="5">
        <f t="shared" si="468"/>
        <v>17183.602304123691</v>
      </c>
      <c r="AZ508" s="5">
        <f t="shared" si="469"/>
        <v>-350.87719298245611</v>
      </c>
      <c r="BA508" s="5">
        <f t="shared" si="470"/>
        <v>0</v>
      </c>
      <c r="BB508" s="5">
        <f t="shared" si="471"/>
        <v>6034.1572553131964</v>
      </c>
      <c r="BC508" s="5">
        <f t="shared" si="472"/>
        <v>-18863.035280125423</v>
      </c>
      <c r="BD508" s="5">
        <f t="shared" si="473"/>
        <v>9165.8238189530457</v>
      </c>
      <c r="BE508" s="16">
        <f>INDEX('Team forecast'!$B$2:$AO$26,MATCH('Master data'!$B508,'Team forecast'!$B$2:$B$26,0),MATCH('Master data'!BE$1,'Team forecast'!$B$2:$AO$2,0))</f>
        <v>0</v>
      </c>
      <c r="BF508" s="16">
        <f>INDEX('Team forecast'!$B$2:$AO$26,MATCH('Master data'!$B508,'Team forecast'!$B$2:$B$26,0),MATCH('Master data'!BF$1,'Team forecast'!$B$2:$AO$2,0))</f>
        <v>0</v>
      </c>
      <c r="BG508" s="16">
        <f>INDEX('Team forecast'!$B$2:$AO$26,MATCH('Master data'!$B508,'Team forecast'!$B$2:$B$26,0),MATCH('Master data'!BG$1,'Team forecast'!$B$2:$AO$2,0))</f>
        <v>0</v>
      </c>
      <c r="BH508" s="16">
        <f>INDEX('Team forecast'!$B$2:$AO$26,MATCH('Master data'!$B508,'Team forecast'!$B$2:$B$26,0),MATCH('Master data'!BH$1,'Team forecast'!$B$2:$AO$2,0))</f>
        <v>0</v>
      </c>
      <c r="BI508" s="16">
        <f>INDEX('Team forecast'!$B$2:$AO$26,MATCH('Master data'!$B508,'Team forecast'!$B$2:$B$26,0),MATCH('Master data'!BI$1,'Team forecast'!$B$2:$AO$2,0))</f>
        <v>0</v>
      </c>
      <c r="BJ508" s="5">
        <f t="shared" si="474"/>
        <v>7000</v>
      </c>
      <c r="BK508" s="5">
        <f>INDEX('Team forecast'!$R$3:$BH$26,MATCH($B508,'Team forecast'!$B$3:$B$26,0),MATCH(BK$1,'Team forecast'!$R$2:$BH$2,0))*IF($X508&gt;0,25000,0)</f>
        <v>0</v>
      </c>
      <c r="BL508" s="5">
        <f>INDEX('Team forecast'!$R$3:$BH$26,MATCH($B508,'Team forecast'!$B$3:$B$26,0),MATCH(BL$1,'Team forecast'!$R$2:$BH$2,0))*IF($X508&gt;0,5000,0)</f>
        <v>0</v>
      </c>
      <c r="BM508" s="5">
        <f>INDEX('Team forecast'!$R$3:$BH$26,MATCH($B508,'Team forecast'!$B$3:$B$26,0),MATCH(BM$1,'Team forecast'!$R$2:$BH$2,0))*IF($X508&gt;0,-15000,0)</f>
        <v>0</v>
      </c>
      <c r="BN508" s="5">
        <f t="shared" si="475"/>
        <v>0</v>
      </c>
      <c r="BO508" s="5">
        <f t="shared" si="476"/>
        <v>0</v>
      </c>
      <c r="BP508" s="5">
        <f t="shared" si="477"/>
        <v>0</v>
      </c>
      <c r="BQ508" s="5">
        <f t="shared" si="478"/>
        <v>0</v>
      </c>
      <c r="BR508" s="5">
        <f t="shared" si="479"/>
        <v>0</v>
      </c>
      <c r="BS508" s="5">
        <f t="shared" si="480"/>
        <v>-350.87719298245611</v>
      </c>
      <c r="BT508" s="5">
        <f t="shared" si="481"/>
        <v>0</v>
      </c>
      <c r="BU508" s="5">
        <f t="shared" si="482"/>
        <v>0</v>
      </c>
      <c r="BV508" s="5">
        <f t="shared" si="483"/>
        <v>0</v>
      </c>
      <c r="BW508" s="5">
        <f t="shared" si="484"/>
        <v>0</v>
      </c>
      <c r="BX508" s="5">
        <f t="shared" si="485"/>
        <v>17537.982433731348</v>
      </c>
      <c r="BY508" s="5">
        <f t="shared" si="486"/>
        <v>52613.947301194043</v>
      </c>
      <c r="BZ508" s="5">
        <f>MAX(INDEX('Team forecast'!$R$3:$BH$26,MATCH($B508,'Team forecast'!$B$3:$B$26,0),MATCH(BZ$1,'Team forecast'!$R$2:$BH$2,0))*($BX508)-(1-INDEX('Team forecast'!$R$3:$BH$26,MATCH($B508,'Team forecast'!$B$3:$B$26,0),MATCH(BZ$1,'Team forecast'!$R$2:$BH$2,0)))*(BY508+CH508)*0.01,-5000)</f>
        <v>-5000</v>
      </c>
      <c r="CA508" s="5">
        <f>MAX(INDEX('Team forecast'!$R$3:$BH$26,MATCH($B508,'Team forecast'!$B$3:$B$26,0),MATCH(CA$1,'Team forecast'!$R$2:$BH$2,0))*$BX508-(1-INDEX('Team forecast'!$R$3:$BH$26,MATCH($B508,'Team forecast'!$B$3:$B$26,0),MATCH(CA$1,'Team forecast'!$R$2:$BH$2,0)))*(BY508+BX508+CH508)*0.01,-5000)</f>
        <v>-5000</v>
      </c>
      <c r="CB508" s="5">
        <f>MAX(INDEX('Team forecast'!$R$3:$BH$26,MATCH($B508,'Team forecast'!$B$3:$B$26,0),MATCH(CB$1,'Team forecast'!$R$2:$BH$2,0))*$BX508-(1-INDEX('Team forecast'!$R$3:$BH$26,MATCH($B508,'Team forecast'!$B$3:$B$26,0),MATCH(CB$1,'Team forecast'!$R$2:$BH$2,0)))*(BY508+BX508*2+CH508)*0.01,0)</f>
        <v>0</v>
      </c>
      <c r="CC508" s="5">
        <v>0</v>
      </c>
      <c r="CD508" s="5">
        <f>+AK508+BD508*Cockpit!$C$3+BW508*Cockpit!$C$3^2+BZ508*Cockpit!$C$3^3+CA508*Cockpit!$C$3^4+CB508*Cockpit!$C$3^5+CC508*Cockpit!$C$3^6</f>
        <v>29551.554458675877</v>
      </c>
      <c r="CE508" s="5"/>
      <c r="CF508" s="5"/>
      <c r="CG508" s="5">
        <v>0</v>
      </c>
      <c r="CH508" s="5">
        <f t="shared" si="487"/>
        <v>3247000</v>
      </c>
      <c r="CI508" s="5">
        <f t="shared" si="488"/>
        <v>3247000</v>
      </c>
      <c r="CJ508" s="1">
        <f t="shared" si="489"/>
        <v>8.9999999999999993E-3</v>
      </c>
      <c r="CK508" s="5">
        <f>RANK(CD508,$CD$2:$CD$622)+COUNTIF($CD$2:$CD508,$CD508)-1</f>
        <v>267</v>
      </c>
      <c r="CL508" s="5">
        <f>RANK(CJ508,$CJ$2:$CJ$622)+COUNTIF($CJ$2:$CJ508,$CJ508)-1</f>
        <v>276</v>
      </c>
    </row>
    <row r="509" spans="1:90" x14ac:dyDescent="0.3">
      <c r="A509" t="str">
        <f>Players!P510</f>
        <v>Joel Pohjanpalo</v>
      </c>
      <c r="B509" t="str">
        <f>Players!G510</f>
        <v>Finland</v>
      </c>
      <c r="C509" t="str">
        <f>Players!AB510</f>
        <v>Striker</v>
      </c>
      <c r="D509" s="1"/>
      <c r="F509" t="str">
        <f>IFERROR(INDEX(Lookup!B:B,MATCH(INDEX(Players!C:C,MATCH(E509,Players!A:A,0)),Lookup!D:D,0)),"")</f>
        <v/>
      </c>
      <c r="G509">
        <f>IF(Players!AC510=0,10000000,Players!AC510)</f>
        <v>3172000</v>
      </c>
      <c r="H509" s="16">
        <f>INDEX('Team forecast'!$B$2:$AO$26,MATCH('Master data'!$B509,'Team forecast'!$B$2:$B$26,0),MATCH('Master data'!H$1,'Team forecast'!$B$2:$AO$2,0))</f>
        <v>0.70247217008251406</v>
      </c>
      <c r="I509" s="16">
        <f>INDEX('Team forecast'!$B$2:$AO$26,MATCH('Master data'!$B509,'Team forecast'!$B$2:$B$26,0),MATCH('Master data'!I$1,'Team forecast'!$B$2:$AO$2,0))</f>
        <v>1.5209364700383743</v>
      </c>
      <c r="J509" s="16">
        <f>INDEX('Team forecast'!$B$2:$AO$26,MATCH('Master data'!$B509,'Team forecast'!$B$2:$B$26,0),MATCH('Master data'!J$1,'Team forecast'!$B$2:$AO$2,0))</f>
        <v>0.2185071656956705</v>
      </c>
      <c r="K509" s="16">
        <f>INDEX('Team forecast'!$B$2:$AO$26,MATCH('Master data'!$B509,'Team forecast'!$B$2:$B$26,0),MATCH('Master data'!K$1,'Team forecast'!$B$2:$AO$2,0))</f>
        <v>2.3060955078466372</v>
      </c>
      <c r="L509" s="16">
        <f>INDEX('Team forecast'!$B$2:$AO$26,MATCH('Master data'!$B509,'Team forecast'!$B$2:$B$26,0),MATCH('Master data'!L$1,'Team forecast'!$B$2:$AO$2,0))</f>
        <v>3.7377731174056277</v>
      </c>
      <c r="M509">
        <f>IF(Players!BC510=1,95,0)</f>
        <v>95</v>
      </c>
      <c r="N509" s="2">
        <f>Players!BN510</f>
        <v>0.32281117722228281</v>
      </c>
      <c r="O509" s="2">
        <f>Players!BO510</f>
        <v>0.25657447444865894</v>
      </c>
      <c r="P509" s="2">
        <f>Players!BP510</f>
        <v>0.32101110880212586</v>
      </c>
      <c r="Q509" s="2">
        <f>Players!BQ510</f>
        <v>0</v>
      </c>
      <c r="R509" s="2">
        <f>Players!BR510</f>
        <v>0</v>
      </c>
      <c r="S509" s="2">
        <f t="shared" si="448"/>
        <v>0.70247217008251406</v>
      </c>
      <c r="T509" s="2">
        <f t="shared" si="449"/>
        <v>1.5209364700383743</v>
      </c>
      <c r="U509" s="16">
        <f>INDEX('Team forecast'!$B$2:$AO$26,MATCH('Master data'!$B509,'Team forecast'!$B$2:$B$26,0),MATCH('Master data'!U$1,'Team forecast'!$B$2:$AO$2,0))</f>
        <v>0.1631269012865954</v>
      </c>
      <c r="V509" s="16">
        <f>INDEX('Team forecast'!$B$2:$AO$26,MATCH('Master data'!$B509,'Team forecast'!$B$2:$B$26,0),MATCH('Master data'!V$1,'Team forecast'!$B$2:$AO$2,0))</f>
        <v>0.27032457927492948</v>
      </c>
      <c r="W509" s="16">
        <f>INDEX('Team forecast'!$B$2:$AO$26,MATCH('Master data'!$B509,'Team forecast'!$B$2:$B$26,0),MATCH('Master data'!W$1,'Team forecast'!$B$2:$AO$2,0))</f>
        <v>0.56654851943847506</v>
      </c>
      <c r="X509" s="5">
        <f t="shared" si="450"/>
        <v>7000</v>
      </c>
      <c r="Y509" s="5">
        <f t="shared" si="451"/>
        <v>4078.1725321648851</v>
      </c>
      <c r="Z509" s="5">
        <f t="shared" si="452"/>
        <v>1351.6228963746473</v>
      </c>
      <c r="AA509" s="5">
        <f t="shared" si="453"/>
        <v>-8498.2277915771265</v>
      </c>
      <c r="AB509" s="5">
        <f t="shared" si="454"/>
        <v>22676.586819022803</v>
      </c>
      <c r="AC509" s="5">
        <f t="shared" si="455"/>
        <v>9011.821392686501</v>
      </c>
      <c r="AD509" s="5">
        <f t="shared" si="456"/>
        <v>7402.8227597745054</v>
      </c>
      <c r="AE509" s="5">
        <f t="shared" si="457"/>
        <v>0</v>
      </c>
      <c r="AF509" s="5">
        <f t="shared" si="458"/>
        <v>0</v>
      </c>
      <c r="AG509" s="5">
        <f t="shared" si="459"/>
        <v>0</v>
      </c>
      <c r="AH509" s="5">
        <f t="shared" si="460"/>
        <v>0</v>
      </c>
      <c r="AI509" s="5">
        <f t="shared" si="461"/>
        <v>7024.7217008251409</v>
      </c>
      <c r="AJ509" s="5">
        <f t="shared" si="462"/>
        <v>-12167.491760306993</v>
      </c>
      <c r="AK509" s="5">
        <f>IFERROR(SUM(X509:AJ509),-5000)*((Cockpit!$C$3)^0)</f>
        <v>37880.028548964365</v>
      </c>
      <c r="AL509" s="16">
        <f>INDEX('Team forecast'!$B$2:$AO$26,MATCH('Master data'!$B509,'Team forecast'!$B$2:$B$26,0),MATCH('Master data'!AL$1,'Team forecast'!$B$2:$AO$2,0))</f>
        <v>0.60341572553131961</v>
      </c>
      <c r="AM509" s="16">
        <f>INDEX('Team forecast'!$B$2:$AO$26,MATCH('Master data'!$B509,'Team forecast'!$B$2:$B$26,0),MATCH('Master data'!AM$1,'Team forecast'!$B$2:$AO$2,0))</f>
        <v>2.3578794100156779</v>
      </c>
      <c r="AN509" s="16">
        <f>INDEX('Team forecast'!$B$2:$AO$26,MATCH('Master data'!$B509,'Team forecast'!$B$2:$B$26,0),MATCH('Master data'!AN$1,'Team forecast'!$B$2:$AO$2,0))</f>
        <v>9.4620662225315705E-2</v>
      </c>
      <c r="AO509" s="16">
        <f>INDEX('Team forecast'!$B$2:$AO$26,MATCH('Master data'!$B509,'Team forecast'!$B$2:$B$26,0),MATCH('Master data'!AO$1,'Team forecast'!$B$2:$AO$2,0))</f>
        <v>1.9809102100775644</v>
      </c>
      <c r="AP509" s="16">
        <f>INDEX('Team forecast'!$B$2:$AO$26,MATCH('Master data'!$B509,'Team forecast'!$B$2:$B$26,0),MATCH('Master data'!AP$1,'Team forecast'!$B$2:$AO$2,0))</f>
        <v>5.7945998708404165</v>
      </c>
      <c r="AQ509" s="5">
        <f t="shared" si="463"/>
        <v>7000</v>
      </c>
      <c r="AR509" s="5">
        <f>INDEX('Team forecast'!$B$2:$AO$26,MATCH('Master data'!$B509,'Team forecast'!$B$2:$B$26,0),MATCH('Master data'!AR$1,'Team forecast'!$B$2:$AO$2,0))*IF(X509&gt;0,25000,0)</f>
        <v>1971.2637963607438</v>
      </c>
      <c r="AS509" s="16">
        <f>INDEX('Team forecast'!$B$2:$AO$26,MATCH('Master data'!$B509,'Team forecast'!$B$2:$B$26,0),MATCH('Master data'!AS$1,'Team forecast'!$B$2:$AO$2,0))*IF(X509&gt;0,5000,0)</f>
        <v>727.851247887044</v>
      </c>
      <c r="AT509" s="16">
        <f>INDEX('Team forecast'!$B$2:$AO$26,MATCH('Master data'!$B509,'Team forecast'!$B$2:$B$26,0),MATCH('Master data'!AT$1,'Team forecast'!$B$2:$AO$2,0))*IF(X509&gt;0,-15000,0)</f>
        <v>-11633.687978522423</v>
      </c>
      <c r="AU509" s="5">
        <f t="shared" si="464"/>
        <v>19478.93407132032</v>
      </c>
      <c r="AV509" s="5">
        <f t="shared" si="465"/>
        <v>7741.0536326127285</v>
      </c>
      <c r="AW509" s="5">
        <f t="shared" si="466"/>
        <v>6358.94182974451</v>
      </c>
      <c r="AX509" s="5">
        <f t="shared" si="467"/>
        <v>0</v>
      </c>
      <c r="AY509" s="5">
        <f t="shared" si="468"/>
        <v>0</v>
      </c>
      <c r="AZ509" s="5">
        <f t="shared" si="469"/>
        <v>0</v>
      </c>
      <c r="BA509" s="5">
        <f t="shared" si="470"/>
        <v>0</v>
      </c>
      <c r="BB509" s="5">
        <f t="shared" si="471"/>
        <v>6034.1572553131964</v>
      </c>
      <c r="BC509" s="5">
        <f t="shared" si="472"/>
        <v>-18863.035280125423</v>
      </c>
      <c r="BD509" s="5">
        <f t="shared" si="473"/>
        <v>18815.478574590703</v>
      </c>
      <c r="BE509" s="16">
        <f>INDEX('Team forecast'!$B$2:$AO$26,MATCH('Master data'!$B509,'Team forecast'!$B$2:$B$26,0),MATCH('Master data'!BE$1,'Team forecast'!$B$2:$AO$2,0))</f>
        <v>0</v>
      </c>
      <c r="BF509" s="16">
        <f>INDEX('Team forecast'!$B$2:$AO$26,MATCH('Master data'!$B509,'Team forecast'!$B$2:$B$26,0),MATCH('Master data'!BF$1,'Team forecast'!$B$2:$AO$2,0))</f>
        <v>0</v>
      </c>
      <c r="BG509" s="16">
        <f>INDEX('Team forecast'!$B$2:$AO$26,MATCH('Master data'!$B509,'Team forecast'!$B$2:$B$26,0),MATCH('Master data'!BG$1,'Team forecast'!$B$2:$AO$2,0))</f>
        <v>0</v>
      </c>
      <c r="BH509" s="16">
        <f>INDEX('Team forecast'!$B$2:$AO$26,MATCH('Master data'!$B509,'Team forecast'!$B$2:$B$26,0),MATCH('Master data'!BH$1,'Team forecast'!$B$2:$AO$2,0))</f>
        <v>0</v>
      </c>
      <c r="BI509" s="16">
        <f>INDEX('Team forecast'!$B$2:$AO$26,MATCH('Master data'!$B509,'Team forecast'!$B$2:$B$26,0),MATCH('Master data'!BI$1,'Team forecast'!$B$2:$AO$2,0))</f>
        <v>0</v>
      </c>
      <c r="BJ509" s="5">
        <f t="shared" si="474"/>
        <v>7000</v>
      </c>
      <c r="BK509" s="5">
        <f>INDEX('Team forecast'!$R$3:$BH$26,MATCH($B509,'Team forecast'!$B$3:$B$26,0),MATCH(BK$1,'Team forecast'!$R$2:$BH$2,0))*IF($X509&gt;0,25000,0)</f>
        <v>0</v>
      </c>
      <c r="BL509" s="5">
        <f>INDEX('Team forecast'!$R$3:$BH$26,MATCH($B509,'Team forecast'!$B$3:$B$26,0),MATCH(BL$1,'Team forecast'!$R$2:$BH$2,0))*IF($X509&gt;0,5000,0)</f>
        <v>0</v>
      </c>
      <c r="BM509" s="5">
        <f>INDEX('Team forecast'!$R$3:$BH$26,MATCH($B509,'Team forecast'!$B$3:$B$26,0),MATCH(BM$1,'Team forecast'!$R$2:$BH$2,0))*IF($X509&gt;0,-15000,0)</f>
        <v>0</v>
      </c>
      <c r="BN509" s="5">
        <f t="shared" si="475"/>
        <v>0</v>
      </c>
      <c r="BO509" s="5">
        <f t="shared" si="476"/>
        <v>0</v>
      </c>
      <c r="BP509" s="5">
        <f t="shared" si="477"/>
        <v>0</v>
      </c>
      <c r="BQ509" s="5">
        <f t="shared" si="478"/>
        <v>0</v>
      </c>
      <c r="BR509" s="5">
        <f t="shared" si="479"/>
        <v>0</v>
      </c>
      <c r="BS509" s="5">
        <f t="shared" si="480"/>
        <v>0</v>
      </c>
      <c r="BT509" s="5">
        <f t="shared" si="481"/>
        <v>0</v>
      </c>
      <c r="BU509" s="5">
        <f t="shared" si="482"/>
        <v>0</v>
      </c>
      <c r="BV509" s="5">
        <f t="shared" si="483"/>
        <v>0</v>
      </c>
      <c r="BW509" s="5">
        <f t="shared" si="484"/>
        <v>0</v>
      </c>
      <c r="BX509" s="5">
        <f t="shared" si="485"/>
        <v>28347.753561777536</v>
      </c>
      <c r="BY509" s="5">
        <f t="shared" si="486"/>
        <v>85043.260685332614</v>
      </c>
      <c r="BZ509" s="5">
        <f>MAX(INDEX('Team forecast'!$R$3:$BH$26,MATCH($B509,'Team forecast'!$B$3:$B$26,0),MATCH(BZ$1,'Team forecast'!$R$2:$BH$2,0))*($BX509)-(1-INDEX('Team forecast'!$R$3:$BH$26,MATCH($B509,'Team forecast'!$B$3:$B$26,0),MATCH(BZ$1,'Team forecast'!$R$2:$BH$2,0)))*(BY509+CH509)*0.01,-5000)</f>
        <v>-5000</v>
      </c>
      <c r="CA509" s="5">
        <f>MAX(INDEX('Team forecast'!$R$3:$BH$26,MATCH($B509,'Team forecast'!$B$3:$B$26,0),MATCH(CA$1,'Team forecast'!$R$2:$BH$2,0))*$BX509-(1-INDEX('Team forecast'!$R$3:$BH$26,MATCH($B509,'Team forecast'!$B$3:$B$26,0),MATCH(CA$1,'Team forecast'!$R$2:$BH$2,0)))*(BY509+BX509+CH509)*0.01,-5000)</f>
        <v>-5000</v>
      </c>
      <c r="CB509" s="5">
        <f>MAX(INDEX('Team forecast'!$R$3:$BH$26,MATCH($B509,'Team forecast'!$B$3:$B$26,0),MATCH(CB$1,'Team forecast'!$R$2:$BH$2,0))*$BX509-(1-INDEX('Team forecast'!$R$3:$BH$26,MATCH($B509,'Team forecast'!$B$3:$B$26,0),MATCH(CB$1,'Team forecast'!$R$2:$BH$2,0)))*(BY509+BX509*2+CH509)*0.01,0)</f>
        <v>0</v>
      </c>
      <c r="CC509" s="5">
        <v>0</v>
      </c>
      <c r="CD509" s="5">
        <f>+AK509+BD509*Cockpit!$C$3+BW509*Cockpit!$C$3^2+BZ509*Cockpit!$C$3^3+CA509*Cockpit!$C$3^4+CB509*Cockpit!$C$3^5+CC509*Cockpit!$C$3^6</f>
        <v>47954.545129555692</v>
      </c>
      <c r="CE509" s="5"/>
      <c r="CF509" s="5"/>
      <c r="CG509" s="5">
        <v>0</v>
      </c>
      <c r="CH509" s="5">
        <f t="shared" si="487"/>
        <v>3172000</v>
      </c>
      <c r="CI509" s="5">
        <f t="shared" si="488"/>
        <v>3172000</v>
      </c>
      <c r="CJ509" s="1">
        <f t="shared" si="489"/>
        <v>1.4999999999999999E-2</v>
      </c>
      <c r="CK509" s="5">
        <f>RANK(CD509,$CD$2:$CD$622)+COUNTIF($CD$2:$CD509,$CD509)-1</f>
        <v>182</v>
      </c>
      <c r="CL509" s="5">
        <f>RANK(CJ509,$CJ$2:$CJ$622)+COUNTIF($CJ$2:$CJ509,$CJ509)-1</f>
        <v>170</v>
      </c>
    </row>
    <row r="510" spans="1:90" x14ac:dyDescent="0.3">
      <c r="A510" t="str">
        <f>Players!P511</f>
        <v>Oleksandr Tymchyk</v>
      </c>
      <c r="B510" t="str">
        <f>Players!G511</f>
        <v>Ukraine</v>
      </c>
      <c r="C510" t="str">
        <f>Players!AB511</f>
        <v>Defense</v>
      </c>
      <c r="D510" s="1"/>
      <c r="F510" t="str">
        <f>IFERROR(INDEX(Lookup!B:B,MATCH(INDEX(Players!C:C,MATCH(E510,Players!A:A,0)),Lookup!D:D,0)),"")</f>
        <v/>
      </c>
      <c r="G510">
        <f>IF(Players!AC511=0,10000000,Players!AC511)</f>
        <v>1995000</v>
      </c>
      <c r="H510" s="16">
        <f>INDEX('Team forecast'!$B$2:$AO$26,MATCH('Master data'!$B510,'Team forecast'!$B$2:$B$26,0),MATCH('Master data'!H$1,'Team forecast'!$B$2:$AO$2,0))</f>
        <v>1.6656893725023201</v>
      </c>
      <c r="I510" s="16">
        <f>INDEX('Team forecast'!$B$2:$AO$26,MATCH('Master data'!$B510,'Team forecast'!$B$2:$B$26,0),MATCH('Master data'!I$1,'Team forecast'!$B$2:$AO$2,0))</f>
        <v>0.7981888047975968</v>
      </c>
      <c r="J510" s="16">
        <f>INDEX('Team forecast'!$B$2:$AO$26,MATCH('Master data'!$B510,'Team forecast'!$B$2:$B$26,0),MATCH('Master data'!J$1,'Team forecast'!$B$2:$AO$2,0))</f>
        <v>0.45014352402215202</v>
      </c>
      <c r="K510" s="16">
        <f>INDEX('Team forecast'!$B$2:$AO$26,MATCH('Master data'!$B510,'Team forecast'!$B$2:$B$26,0),MATCH('Master data'!K$1,'Team forecast'!$B$2:$AO$2,0))</f>
        <v>4.2020800079035805</v>
      </c>
      <c r="L510" s="16">
        <f>INDEX('Team forecast'!$B$2:$AO$26,MATCH('Master data'!$B510,'Team forecast'!$B$2:$B$26,0),MATCH('Master data'!L$1,'Team forecast'!$B$2:$AO$2,0))</f>
        <v>2.1264724646897806</v>
      </c>
      <c r="M510">
        <f>IF(Players!BC511=1,95,0)</f>
        <v>0</v>
      </c>
      <c r="N510" s="2">
        <f>Players!BN511</f>
        <v>0</v>
      </c>
      <c r="O510" s="2">
        <f>Players!BO511</f>
        <v>0</v>
      </c>
      <c r="P510" s="2">
        <f>Players!BP511</f>
        <v>0</v>
      </c>
      <c r="Q510" s="2">
        <f>Players!BQ511</f>
        <v>0.1</v>
      </c>
      <c r="R510" s="2">
        <f>Players!BR511</f>
        <v>0</v>
      </c>
      <c r="S510" s="2">
        <f t="shared" si="448"/>
        <v>1.6656893725023201</v>
      </c>
      <c r="T510" s="2">
        <f t="shared" si="449"/>
        <v>0.7981888047975968</v>
      </c>
      <c r="U510" s="16">
        <f>INDEX('Team forecast'!$B$2:$AO$26,MATCH('Master data'!$B510,'Team forecast'!$B$2:$B$26,0),MATCH('Master data'!U$1,'Team forecast'!$B$2:$AO$2,0))</f>
        <v>0.58351938299167849</v>
      </c>
      <c r="V510" s="16">
        <f>INDEX('Team forecast'!$B$2:$AO$26,MATCH('Master data'!$B510,'Team forecast'!$B$2:$B$26,0),MATCH('Master data'!V$1,'Team forecast'!$B$2:$AO$2,0))</f>
        <v>0.25208037345240508</v>
      </c>
      <c r="W510" s="16">
        <f>INDEX('Team forecast'!$B$2:$AO$26,MATCH('Master data'!$B510,'Team forecast'!$B$2:$B$26,0),MATCH('Master data'!W$1,'Team forecast'!$B$2:$AO$2,0))</f>
        <v>0.1644002435559164</v>
      </c>
      <c r="X510" s="5">
        <f t="shared" si="450"/>
        <v>-5000</v>
      </c>
      <c r="Y510" s="5">
        <f t="shared" si="451"/>
        <v>0</v>
      </c>
      <c r="Z510" s="5">
        <f t="shared" si="452"/>
        <v>0</v>
      </c>
      <c r="AA510" s="5">
        <f t="shared" si="453"/>
        <v>0</v>
      </c>
      <c r="AB510" s="5">
        <f t="shared" si="454"/>
        <v>0</v>
      </c>
      <c r="AC510" s="5">
        <f t="shared" si="455"/>
        <v>0</v>
      </c>
      <c r="AD510" s="5">
        <f t="shared" si="456"/>
        <v>0</v>
      </c>
      <c r="AE510" s="5">
        <f t="shared" si="457"/>
        <v>22507.176201107603</v>
      </c>
      <c r="AF510" s="5">
        <f t="shared" si="458"/>
        <v>0</v>
      </c>
      <c r="AG510" s="5">
        <f t="shared" si="459"/>
        <v>0</v>
      </c>
      <c r="AH510" s="5">
        <f t="shared" si="460"/>
        <v>0</v>
      </c>
      <c r="AI510" s="5">
        <f t="shared" si="461"/>
        <v>0</v>
      </c>
      <c r="AJ510" s="5">
        <f t="shared" si="462"/>
        <v>0</v>
      </c>
      <c r="AK510" s="5">
        <f>IFERROR(SUM(X510:AJ510),-5000)*((Cockpit!$C$3)^0)</f>
        <v>17507.176201107603</v>
      </c>
      <c r="AL510" s="16">
        <f>INDEX('Team forecast'!$B$2:$AO$26,MATCH('Master data'!$B510,'Team forecast'!$B$2:$B$26,0),MATCH('Master data'!AL$1,'Team forecast'!$B$2:$AO$2,0))</f>
        <v>1.2844000534385505</v>
      </c>
      <c r="AM510" s="16">
        <f>INDEX('Team forecast'!$B$2:$AO$26,MATCH('Master data'!$B510,'Team forecast'!$B$2:$B$26,0),MATCH('Master data'!AM$1,'Team forecast'!$B$2:$AO$2,0))</f>
        <v>1.1592369104845446</v>
      </c>
      <c r="AN510" s="16">
        <f>INDEX('Team forecast'!$B$2:$AO$26,MATCH('Master data'!$B510,'Team forecast'!$B$2:$B$26,0),MATCH('Master data'!AN$1,'Team forecast'!$B$2:$AO$2,0))</f>
        <v>0.31372549019607843</v>
      </c>
      <c r="AO510" s="16">
        <f>INDEX('Team forecast'!$B$2:$AO$26,MATCH('Master data'!$B510,'Team forecast'!$B$2:$B$26,0),MATCH('Master data'!AO$1,'Team forecast'!$B$2:$AO$2,0))</f>
        <v>3.240191043901798</v>
      </c>
      <c r="AP510" s="16">
        <f>INDEX('Team forecast'!$B$2:$AO$26,MATCH('Master data'!$B510,'Team forecast'!$B$2:$B$26,0),MATCH('Master data'!AP$1,'Team forecast'!$B$2:$AO$2,0))</f>
        <v>3.0883487157183667</v>
      </c>
      <c r="AQ510" s="5">
        <f t="shared" si="463"/>
        <v>-5000</v>
      </c>
      <c r="AR510" s="5">
        <f>INDEX('Team forecast'!$B$2:$AO$26,MATCH('Master data'!$B510,'Team forecast'!$B$2:$B$26,0),MATCH('Master data'!AR$1,'Team forecast'!$B$2:$AO$2,0))*IF(X510&gt;0,25000,0)</f>
        <v>0</v>
      </c>
      <c r="AS510" s="16">
        <f>INDEX('Team forecast'!$B$2:$AO$26,MATCH('Master data'!$B510,'Team forecast'!$B$2:$B$26,0),MATCH('Master data'!AS$1,'Team forecast'!$B$2:$AO$2,0))*IF(X510&gt;0,5000,0)</f>
        <v>0</v>
      </c>
      <c r="AT510" s="16">
        <f>INDEX('Team forecast'!$B$2:$AO$26,MATCH('Master data'!$B510,'Team forecast'!$B$2:$B$26,0),MATCH('Master data'!AT$1,'Team forecast'!$B$2:$AO$2,0))*IF(X510&gt;0,-15000,0)</f>
        <v>0</v>
      </c>
      <c r="AU510" s="5">
        <f t="shared" si="464"/>
        <v>0</v>
      </c>
      <c r="AV510" s="5">
        <f t="shared" si="465"/>
        <v>0</v>
      </c>
      <c r="AW510" s="5">
        <f t="shared" si="466"/>
        <v>0</v>
      </c>
      <c r="AX510" s="5">
        <f t="shared" si="467"/>
        <v>15686.274509803921</v>
      </c>
      <c r="AY510" s="5">
        <f t="shared" si="468"/>
        <v>0</v>
      </c>
      <c r="AZ510" s="5">
        <f t="shared" si="469"/>
        <v>0</v>
      </c>
      <c r="BA510" s="5">
        <f t="shared" si="470"/>
        <v>0</v>
      </c>
      <c r="BB510" s="5">
        <f t="shared" si="471"/>
        <v>0</v>
      </c>
      <c r="BC510" s="5">
        <f t="shared" si="472"/>
        <v>0</v>
      </c>
      <c r="BD510" s="5">
        <f t="shared" si="473"/>
        <v>10686.274509803921</v>
      </c>
      <c r="BE510" s="16">
        <f>INDEX('Team forecast'!$B$2:$AO$26,MATCH('Master data'!$B510,'Team forecast'!$B$2:$B$26,0),MATCH('Master data'!BE$1,'Team forecast'!$B$2:$AO$2,0))</f>
        <v>0</v>
      </c>
      <c r="BF510" s="16">
        <f>INDEX('Team forecast'!$B$2:$AO$26,MATCH('Master data'!$B510,'Team forecast'!$B$2:$B$26,0),MATCH('Master data'!BF$1,'Team forecast'!$B$2:$AO$2,0))</f>
        <v>0</v>
      </c>
      <c r="BG510" s="16">
        <f>INDEX('Team forecast'!$B$2:$AO$26,MATCH('Master data'!$B510,'Team forecast'!$B$2:$B$26,0),MATCH('Master data'!BG$1,'Team forecast'!$B$2:$AO$2,0))</f>
        <v>0</v>
      </c>
      <c r="BH510" s="16">
        <f>INDEX('Team forecast'!$B$2:$AO$26,MATCH('Master data'!$B510,'Team forecast'!$B$2:$B$26,0),MATCH('Master data'!BH$1,'Team forecast'!$B$2:$AO$2,0))</f>
        <v>0</v>
      </c>
      <c r="BI510" s="16">
        <f>INDEX('Team forecast'!$B$2:$AO$26,MATCH('Master data'!$B510,'Team forecast'!$B$2:$B$26,0),MATCH('Master data'!BI$1,'Team forecast'!$B$2:$AO$2,0))</f>
        <v>0</v>
      </c>
      <c r="BJ510" s="5">
        <f t="shared" si="474"/>
        <v>-5000</v>
      </c>
      <c r="BK510" s="5">
        <f>INDEX('Team forecast'!$R$3:$BH$26,MATCH($B510,'Team forecast'!$B$3:$B$26,0),MATCH(BK$1,'Team forecast'!$R$2:$BH$2,0))*IF($X510&gt;0,25000,0)</f>
        <v>0</v>
      </c>
      <c r="BL510" s="5">
        <f>INDEX('Team forecast'!$R$3:$BH$26,MATCH($B510,'Team forecast'!$B$3:$B$26,0),MATCH(BL$1,'Team forecast'!$R$2:$BH$2,0))*IF($X510&gt;0,5000,0)</f>
        <v>0</v>
      </c>
      <c r="BM510" s="5">
        <f>INDEX('Team forecast'!$R$3:$BH$26,MATCH($B510,'Team forecast'!$B$3:$B$26,0),MATCH(BM$1,'Team forecast'!$R$2:$BH$2,0))*IF($X510&gt;0,-15000,0)</f>
        <v>0</v>
      </c>
      <c r="BN510" s="5">
        <f t="shared" si="475"/>
        <v>0</v>
      </c>
      <c r="BO510" s="5">
        <f t="shared" si="476"/>
        <v>0</v>
      </c>
      <c r="BP510" s="5">
        <f t="shared" si="477"/>
        <v>0</v>
      </c>
      <c r="BQ510" s="5">
        <f t="shared" si="478"/>
        <v>0</v>
      </c>
      <c r="BR510" s="5">
        <f t="shared" si="479"/>
        <v>0</v>
      </c>
      <c r="BS510" s="5">
        <f t="shared" si="480"/>
        <v>0</v>
      </c>
      <c r="BT510" s="5">
        <f t="shared" si="481"/>
        <v>0</v>
      </c>
      <c r="BU510" s="5">
        <f t="shared" si="482"/>
        <v>0</v>
      </c>
      <c r="BV510" s="5">
        <f t="shared" si="483"/>
        <v>0</v>
      </c>
      <c r="BW510" s="5">
        <f t="shared" si="484"/>
        <v>0</v>
      </c>
      <c r="BX510" s="5">
        <f t="shared" si="485"/>
        <v>14096.725355455761</v>
      </c>
      <c r="BY510" s="5">
        <f t="shared" si="486"/>
        <v>42290.176066367283</v>
      </c>
      <c r="BZ510" s="5">
        <f>MAX(INDEX('Team forecast'!$R$3:$BH$26,MATCH($B510,'Team forecast'!$B$3:$B$26,0),MATCH(BZ$1,'Team forecast'!$R$2:$BH$2,0))*($BX510)-(1-INDEX('Team forecast'!$R$3:$BH$26,MATCH($B510,'Team forecast'!$B$3:$B$26,0),MATCH(BZ$1,'Team forecast'!$R$2:$BH$2,0)))*(BY510+CH510)*0.01,-5000)</f>
        <v>4248.2604651359225</v>
      </c>
      <c r="CA510" s="5">
        <f>MAX(INDEX('Team forecast'!$R$3:$BH$26,MATCH($B510,'Team forecast'!$B$3:$B$26,0),MATCH(CA$1,'Team forecast'!$R$2:$BH$2,0))*$BX510-(1-INDEX('Team forecast'!$R$3:$BH$26,MATCH($B510,'Team forecast'!$B$3:$B$26,0),MATCH(CA$1,'Team forecast'!$R$2:$BH$2,0)))*(BY510+BX510+CH510)*0.01,-5000)</f>
        <v>-5000</v>
      </c>
      <c r="CB510" s="5">
        <f>MAX(INDEX('Team forecast'!$R$3:$BH$26,MATCH($B510,'Team forecast'!$B$3:$B$26,0),MATCH(CB$1,'Team forecast'!$R$2:$BH$2,0))*$BX510-(1-INDEX('Team forecast'!$R$3:$BH$26,MATCH($B510,'Team forecast'!$B$3:$B$26,0),MATCH(CB$1,'Team forecast'!$R$2:$BH$2,0)))*(BY510+BX510*2+CH510)*0.01,0)</f>
        <v>0</v>
      </c>
      <c r="CC510" s="5">
        <v>0</v>
      </c>
      <c r="CD510" s="5">
        <f>+AK510+BD510*Cockpit!$C$3+BW510*Cockpit!$C$3^2+BZ510*Cockpit!$C$3^3+CA510*Cockpit!$C$3^4+CB510*Cockpit!$C$3^5+CC510*Cockpit!$C$3^6</f>
        <v>24902.448728177649</v>
      </c>
      <c r="CE510" s="5"/>
      <c r="CF510" s="5"/>
      <c r="CG510" s="5">
        <v>0</v>
      </c>
      <c r="CH510" s="5">
        <f t="shared" si="487"/>
        <v>1995000</v>
      </c>
      <c r="CI510" s="5">
        <f t="shared" si="488"/>
        <v>1995000</v>
      </c>
      <c r="CJ510" s="1">
        <f t="shared" si="489"/>
        <v>1.2E-2</v>
      </c>
      <c r="CK510" s="5">
        <f>RANK(CD510,$CD$2:$CD$622)+COUNTIF($CD$2:$CD510,$CD510)-1</f>
        <v>282</v>
      </c>
      <c r="CL510" s="5">
        <f>RANK(CJ510,$CJ$2:$CJ$622)+COUNTIF($CJ$2:$CJ510,$CJ510)-1</f>
        <v>213</v>
      </c>
    </row>
    <row r="511" spans="1:90" x14ac:dyDescent="0.3">
      <c r="A511" t="str">
        <f>Players!P512</f>
        <v>Ilya Zabarnyi</v>
      </c>
      <c r="B511" t="str">
        <f>Players!G512</f>
        <v>Ukraine</v>
      </c>
      <c r="C511" t="str">
        <f>Players!AB512</f>
        <v>Defense</v>
      </c>
      <c r="D511" s="1"/>
      <c r="F511" t="str">
        <f>IFERROR(INDEX(Lookup!B:B,MATCH(INDEX(Players!C:C,MATCH(E511,Players!A:A,0)),Lookup!D:D,0)),"")</f>
        <v/>
      </c>
      <c r="G511">
        <f>IF(Players!AC512=0,10000000,Players!AC512)</f>
        <v>2488000</v>
      </c>
      <c r="H511" s="16">
        <f>INDEX('Team forecast'!$B$2:$AO$26,MATCH('Master data'!$B511,'Team forecast'!$B$2:$B$26,0),MATCH('Master data'!H$1,'Team forecast'!$B$2:$AO$2,0))</f>
        <v>1.6656893725023201</v>
      </c>
      <c r="I511" s="16">
        <f>INDEX('Team forecast'!$B$2:$AO$26,MATCH('Master data'!$B511,'Team forecast'!$B$2:$B$26,0),MATCH('Master data'!I$1,'Team forecast'!$B$2:$AO$2,0))</f>
        <v>0.7981888047975968</v>
      </c>
      <c r="J511" s="16">
        <f>INDEX('Team forecast'!$B$2:$AO$26,MATCH('Master data'!$B511,'Team forecast'!$B$2:$B$26,0),MATCH('Master data'!J$1,'Team forecast'!$B$2:$AO$2,0))</f>
        <v>0.45014352402215202</v>
      </c>
      <c r="K511" s="16">
        <f>INDEX('Team forecast'!$B$2:$AO$26,MATCH('Master data'!$B511,'Team forecast'!$B$2:$B$26,0),MATCH('Master data'!K$1,'Team forecast'!$B$2:$AO$2,0))</f>
        <v>4.2020800079035805</v>
      </c>
      <c r="L511" s="16">
        <f>INDEX('Team forecast'!$B$2:$AO$26,MATCH('Master data'!$B511,'Team forecast'!$B$2:$B$26,0),MATCH('Master data'!L$1,'Team forecast'!$B$2:$AO$2,0))</f>
        <v>2.1264724646897806</v>
      </c>
      <c r="M511">
        <f>IF(Players!BC512=1,95,0)</f>
        <v>95</v>
      </c>
      <c r="N511" s="2">
        <f>Players!BN512</f>
        <v>2.7094411417030978E-2</v>
      </c>
      <c r="O511" s="2">
        <f>Players!BO512</f>
        <v>2.8018009680925372E-2</v>
      </c>
      <c r="P511" s="2">
        <f>Players!BP512</f>
        <v>2.0632489163088175E-2</v>
      </c>
      <c r="Q511" s="2">
        <f>Players!BQ512</f>
        <v>6.8372379635762731E-2</v>
      </c>
      <c r="R511" s="2">
        <f>Players!BR512</f>
        <v>0</v>
      </c>
      <c r="S511" s="2">
        <f t="shared" si="448"/>
        <v>1.6656893725023201</v>
      </c>
      <c r="T511" s="2">
        <f t="shared" si="449"/>
        <v>0.7981888047975968</v>
      </c>
      <c r="U511" s="16">
        <f>INDEX('Team forecast'!$B$2:$AO$26,MATCH('Master data'!$B511,'Team forecast'!$B$2:$B$26,0),MATCH('Master data'!U$1,'Team forecast'!$B$2:$AO$2,0))</f>
        <v>0.58351938299167849</v>
      </c>
      <c r="V511" s="16">
        <f>INDEX('Team forecast'!$B$2:$AO$26,MATCH('Master data'!$B511,'Team forecast'!$B$2:$B$26,0),MATCH('Master data'!V$1,'Team forecast'!$B$2:$AO$2,0))</f>
        <v>0.25208037345240508</v>
      </c>
      <c r="W511" s="16">
        <f>INDEX('Team forecast'!$B$2:$AO$26,MATCH('Master data'!$B511,'Team forecast'!$B$2:$B$26,0),MATCH('Master data'!W$1,'Team forecast'!$B$2:$AO$2,0))</f>
        <v>0.1644002435559164</v>
      </c>
      <c r="X511" s="5">
        <f t="shared" si="450"/>
        <v>7000</v>
      </c>
      <c r="Y511" s="5">
        <f t="shared" si="451"/>
        <v>14587.984574791963</v>
      </c>
      <c r="Z511" s="5">
        <f t="shared" si="452"/>
        <v>1260.4018672620255</v>
      </c>
      <c r="AA511" s="5">
        <f t="shared" si="453"/>
        <v>-2466.0036533387461</v>
      </c>
      <c r="AB511" s="5">
        <f t="shared" si="454"/>
        <v>6769.6309727331045</v>
      </c>
      <c r="AC511" s="5">
        <f t="shared" si="455"/>
        <v>2333.4650482092256</v>
      </c>
      <c r="AD511" s="5">
        <f t="shared" si="456"/>
        <v>866.99370225500104</v>
      </c>
      <c r="AE511" s="5">
        <f t="shared" si="457"/>
        <v>22507.176201107603</v>
      </c>
      <c r="AF511" s="5">
        <f t="shared" si="458"/>
        <v>0</v>
      </c>
      <c r="AG511" s="5">
        <f t="shared" si="459"/>
        <v>-1367.4475927152546</v>
      </c>
      <c r="AH511" s="5">
        <f t="shared" si="460"/>
        <v>0</v>
      </c>
      <c r="AI511" s="5">
        <f t="shared" si="461"/>
        <v>16656.893725023201</v>
      </c>
      <c r="AJ511" s="5">
        <f t="shared" si="462"/>
        <v>-6385.5104383807748</v>
      </c>
      <c r="AK511" s="5">
        <f>IFERROR(SUM(X511:AJ511),-5000)*((Cockpit!$C$3)^0)</f>
        <v>61763.584406947339</v>
      </c>
      <c r="AL511" s="16">
        <f>INDEX('Team forecast'!$B$2:$AO$26,MATCH('Master data'!$B511,'Team forecast'!$B$2:$B$26,0),MATCH('Master data'!AL$1,'Team forecast'!$B$2:$AO$2,0))</f>
        <v>1.2844000534385505</v>
      </c>
      <c r="AM511" s="16">
        <f>INDEX('Team forecast'!$B$2:$AO$26,MATCH('Master data'!$B511,'Team forecast'!$B$2:$B$26,0),MATCH('Master data'!AM$1,'Team forecast'!$B$2:$AO$2,0))</f>
        <v>1.1592369104845446</v>
      </c>
      <c r="AN511" s="16">
        <f>INDEX('Team forecast'!$B$2:$AO$26,MATCH('Master data'!$B511,'Team forecast'!$B$2:$B$26,0),MATCH('Master data'!AN$1,'Team forecast'!$B$2:$AO$2,0))</f>
        <v>0.31372549019607843</v>
      </c>
      <c r="AO511" s="16">
        <f>INDEX('Team forecast'!$B$2:$AO$26,MATCH('Master data'!$B511,'Team forecast'!$B$2:$B$26,0),MATCH('Master data'!AO$1,'Team forecast'!$B$2:$AO$2,0))</f>
        <v>3.240191043901798</v>
      </c>
      <c r="AP511" s="16">
        <f>INDEX('Team forecast'!$B$2:$AO$26,MATCH('Master data'!$B511,'Team forecast'!$B$2:$B$26,0),MATCH('Master data'!AP$1,'Team forecast'!$B$2:$AO$2,0))</f>
        <v>3.0883487157183667</v>
      </c>
      <c r="AQ511" s="5">
        <f t="shared" si="463"/>
        <v>7000</v>
      </c>
      <c r="AR511" s="5">
        <f>INDEX('Team forecast'!$B$2:$AO$26,MATCH('Master data'!$B511,'Team forecast'!$B$2:$B$26,0),MATCH('Master data'!AR$1,'Team forecast'!$B$2:$AO$2,0))*IF(X511&gt;0,25000,0)</f>
        <v>9803.9215686274492</v>
      </c>
      <c r="AS511" s="16">
        <f>INDEX('Team forecast'!$B$2:$AO$26,MATCH('Master data'!$B511,'Team forecast'!$B$2:$B$26,0),MATCH('Master data'!AS$1,'Team forecast'!$B$2:$AO$2,0))*IF(X511&gt;0,5000,0)</f>
        <v>1470.5882352941173</v>
      </c>
      <c r="AT511" s="16">
        <f>INDEX('Team forecast'!$B$2:$AO$26,MATCH('Master data'!$B511,'Team forecast'!$B$2:$B$26,0),MATCH('Master data'!AT$1,'Team forecast'!$B$2:$AO$2,0))*IF(X511&gt;0,-15000,0)</f>
        <v>-4705.8823529411766</v>
      </c>
      <c r="AU511" s="5">
        <f t="shared" si="464"/>
        <v>5220.0095207880995</v>
      </c>
      <c r="AV511" s="5">
        <f t="shared" si="465"/>
        <v>1799.3166565711185</v>
      </c>
      <c r="AW511" s="5">
        <f t="shared" si="466"/>
        <v>668.53206599639213</v>
      </c>
      <c r="AX511" s="5">
        <f t="shared" si="467"/>
        <v>15686.274509803921</v>
      </c>
      <c r="AY511" s="5">
        <f t="shared" si="468"/>
        <v>0</v>
      </c>
      <c r="AZ511" s="5">
        <f t="shared" si="469"/>
        <v>-1367.4475927152546</v>
      </c>
      <c r="BA511" s="5">
        <f t="shared" si="470"/>
        <v>0</v>
      </c>
      <c r="BB511" s="5">
        <f t="shared" si="471"/>
        <v>12844.000534385505</v>
      </c>
      <c r="BC511" s="5">
        <f t="shared" si="472"/>
        <v>-9273.8952838763562</v>
      </c>
      <c r="BD511" s="5">
        <f t="shared" si="473"/>
        <v>39145.417861933813</v>
      </c>
      <c r="BE511" s="16">
        <f>INDEX('Team forecast'!$B$2:$AO$26,MATCH('Master data'!$B511,'Team forecast'!$B$2:$B$26,0),MATCH('Master data'!BE$1,'Team forecast'!$B$2:$AO$2,0))</f>
        <v>0</v>
      </c>
      <c r="BF511" s="16">
        <f>INDEX('Team forecast'!$B$2:$AO$26,MATCH('Master data'!$B511,'Team forecast'!$B$2:$B$26,0),MATCH('Master data'!BF$1,'Team forecast'!$B$2:$AO$2,0))</f>
        <v>0</v>
      </c>
      <c r="BG511" s="16">
        <f>INDEX('Team forecast'!$B$2:$AO$26,MATCH('Master data'!$B511,'Team forecast'!$B$2:$B$26,0),MATCH('Master data'!BG$1,'Team forecast'!$B$2:$AO$2,0))</f>
        <v>0</v>
      </c>
      <c r="BH511" s="16">
        <f>INDEX('Team forecast'!$B$2:$AO$26,MATCH('Master data'!$B511,'Team forecast'!$B$2:$B$26,0),MATCH('Master data'!BH$1,'Team forecast'!$B$2:$AO$2,0))</f>
        <v>0</v>
      </c>
      <c r="BI511" s="16">
        <f>INDEX('Team forecast'!$B$2:$AO$26,MATCH('Master data'!$B511,'Team forecast'!$B$2:$B$26,0),MATCH('Master data'!BI$1,'Team forecast'!$B$2:$AO$2,0))</f>
        <v>0</v>
      </c>
      <c r="BJ511" s="5">
        <f t="shared" si="474"/>
        <v>7000</v>
      </c>
      <c r="BK511" s="5">
        <f>INDEX('Team forecast'!$R$3:$BH$26,MATCH($B511,'Team forecast'!$B$3:$B$26,0),MATCH(BK$1,'Team forecast'!$R$2:$BH$2,0))*IF($X511&gt;0,25000,0)</f>
        <v>0</v>
      </c>
      <c r="BL511" s="5">
        <f>INDEX('Team forecast'!$R$3:$BH$26,MATCH($B511,'Team forecast'!$B$3:$B$26,0),MATCH(BL$1,'Team forecast'!$R$2:$BH$2,0))*IF($X511&gt;0,5000,0)</f>
        <v>0</v>
      </c>
      <c r="BM511" s="5">
        <f>INDEX('Team forecast'!$R$3:$BH$26,MATCH($B511,'Team forecast'!$B$3:$B$26,0),MATCH(BM$1,'Team forecast'!$R$2:$BH$2,0))*IF($X511&gt;0,-15000,0)</f>
        <v>0</v>
      </c>
      <c r="BN511" s="5">
        <f t="shared" si="475"/>
        <v>0</v>
      </c>
      <c r="BO511" s="5">
        <f t="shared" si="476"/>
        <v>0</v>
      </c>
      <c r="BP511" s="5">
        <f t="shared" si="477"/>
        <v>0</v>
      </c>
      <c r="BQ511" s="5">
        <f t="shared" si="478"/>
        <v>0</v>
      </c>
      <c r="BR511" s="5">
        <f t="shared" si="479"/>
        <v>0</v>
      </c>
      <c r="BS511" s="5">
        <f t="shared" si="480"/>
        <v>-1367.4475927152546</v>
      </c>
      <c r="BT511" s="5">
        <f t="shared" si="481"/>
        <v>0</v>
      </c>
      <c r="BU511" s="5">
        <f t="shared" si="482"/>
        <v>0</v>
      </c>
      <c r="BV511" s="5">
        <f t="shared" si="483"/>
        <v>0</v>
      </c>
      <c r="BW511" s="5">
        <f t="shared" si="484"/>
        <v>0</v>
      </c>
      <c r="BX511" s="5">
        <f t="shared" si="485"/>
        <v>50454.501134440579</v>
      </c>
      <c r="BY511" s="5">
        <f t="shared" si="486"/>
        <v>151363.50340332172</v>
      </c>
      <c r="BZ511" s="5">
        <f>MAX(INDEX('Team forecast'!$R$3:$BH$26,MATCH($B511,'Team forecast'!$B$3:$B$26,0),MATCH(BZ$1,'Team forecast'!$R$2:$BH$2,0))*($BX511)-(1-INDEX('Team forecast'!$R$3:$BH$26,MATCH($B511,'Team forecast'!$B$3:$B$26,0),MATCH(BZ$1,'Team forecast'!$R$2:$BH$2,0)))*(BY511+CH511)*0.01,-5000)</f>
        <v>28497.890800590922</v>
      </c>
      <c r="CA511" s="5">
        <f>MAX(INDEX('Team forecast'!$R$3:$BH$26,MATCH($B511,'Team forecast'!$B$3:$B$26,0),MATCH(CA$1,'Team forecast'!$R$2:$BH$2,0))*$BX511-(1-INDEX('Team forecast'!$R$3:$BH$26,MATCH($B511,'Team forecast'!$B$3:$B$26,0),MATCH(CA$1,'Team forecast'!$R$2:$BH$2,0)))*(BY511+BX511+CH511)*0.01,-5000)</f>
        <v>225.849695394023</v>
      </c>
      <c r="CB511" s="5">
        <f>MAX(INDEX('Team forecast'!$R$3:$BH$26,MATCH($B511,'Team forecast'!$B$3:$B$26,0),MATCH(CB$1,'Team forecast'!$R$2:$BH$2,0))*$BX511-(1-INDEX('Team forecast'!$R$3:$BH$26,MATCH($B511,'Team forecast'!$B$3:$B$26,0),MATCH(CB$1,'Team forecast'!$R$2:$BH$2,0)))*(BY511+BX511*2+CH511)*0.01,0)</f>
        <v>0</v>
      </c>
      <c r="CC511" s="5">
        <v>0</v>
      </c>
      <c r="CD511" s="5">
        <f>+AK511+BD511*Cockpit!$C$3+BW511*Cockpit!$C$3^2+BZ511*Cockpit!$C$3^3+CA511*Cockpit!$C$3^4+CB511*Cockpit!$C$3^5+CC511*Cockpit!$C$3^6</f>
        <v>96348.961430217852</v>
      </c>
      <c r="CE511" s="5"/>
      <c r="CF511" s="5"/>
      <c r="CG511" s="5">
        <v>0</v>
      </c>
      <c r="CH511" s="5">
        <f t="shared" si="487"/>
        <v>2488000</v>
      </c>
      <c r="CI511" s="5">
        <f t="shared" si="488"/>
        <v>2488000</v>
      </c>
      <c r="CJ511" s="1">
        <f t="shared" si="489"/>
        <v>3.9E-2</v>
      </c>
      <c r="CK511" s="5">
        <f>RANK(CD511,$CD$2:$CD$622)+COUNTIF($CD$2:$CD511,$CD511)-1</f>
        <v>93</v>
      </c>
      <c r="CL511" s="5">
        <f>RANK(CJ511,$CJ$2:$CJ$622)+COUNTIF($CJ$2:$CJ511,$CJ511)-1</f>
        <v>24</v>
      </c>
    </row>
    <row r="512" spans="1:90" x14ac:dyDescent="0.3">
      <c r="A512" t="str">
        <f>Players!P513</f>
        <v>Craig Gordon</v>
      </c>
      <c r="B512" t="str">
        <f>Players!G513</f>
        <v>Scotland</v>
      </c>
      <c r="C512" t="str">
        <f>Players!AB513</f>
        <v>Goalkeeper</v>
      </c>
      <c r="D512" s="1"/>
      <c r="F512" t="str">
        <f>IFERROR(INDEX(Lookup!B:B,MATCH(INDEX(Players!C:C,MATCH(E512,Players!A:A,0)),Lookup!D:D,0)),"")</f>
        <v/>
      </c>
      <c r="G512">
        <f>IF(Players!AC513=0,10000000,Players!AC513)</f>
        <v>2995000</v>
      </c>
      <c r="H512" s="16">
        <f>INDEX('Team forecast'!$B$2:$AO$26,MATCH('Master data'!$B512,'Team forecast'!$B$2:$B$26,0),MATCH('Master data'!H$1,'Team forecast'!$B$2:$AO$2,0))</f>
        <v>0.57976310910377304</v>
      </c>
      <c r="I512" s="16">
        <f>INDEX('Team forecast'!$B$2:$AO$26,MATCH('Master data'!$B512,'Team forecast'!$B$2:$B$26,0),MATCH('Master data'!I$1,'Team forecast'!$B$2:$AO$2,0))</f>
        <v>2.0128496317304223</v>
      </c>
      <c r="J512" s="16">
        <f>INDEX('Team forecast'!$B$2:$AO$26,MATCH('Master data'!$B512,'Team forecast'!$B$2:$B$26,0),MATCH('Master data'!J$1,'Team forecast'!$B$2:$AO$2,0))</f>
        <v>0.13360739979445019</v>
      </c>
      <c r="K512" s="16">
        <f>INDEX('Team forecast'!$B$2:$AO$26,MATCH('Master data'!$B512,'Team forecast'!$B$2:$B$26,0),MATCH('Master data'!K$1,'Team forecast'!$B$2:$AO$2,0))</f>
        <v>1.9032627319063258</v>
      </c>
      <c r="L512" s="16">
        <f>INDEX('Team forecast'!$B$2:$AO$26,MATCH('Master data'!$B512,'Team forecast'!$B$2:$B$26,0),MATCH('Master data'!L$1,'Team forecast'!$B$2:$AO$2,0))</f>
        <v>5.5003538064932931</v>
      </c>
      <c r="M512">
        <f>IF(Players!BC513=1,95,0)</f>
        <v>0</v>
      </c>
      <c r="N512" s="2">
        <f>Players!BN513</f>
        <v>0</v>
      </c>
      <c r="O512" s="2">
        <f>Players!BO513</f>
        <v>0</v>
      </c>
      <c r="P512" s="2">
        <f>Players!BP513</f>
        <v>0</v>
      </c>
      <c r="Q512" s="2">
        <f>Players!BQ513</f>
        <v>1.3513513513513513E-2</v>
      </c>
      <c r="R512" s="2">
        <f>Players!BR513</f>
        <v>0</v>
      </c>
      <c r="S512" s="2">
        <f t="shared" si="448"/>
        <v>0.57976310910377304</v>
      </c>
      <c r="T512" s="2">
        <f t="shared" si="449"/>
        <v>2.0128496317304223</v>
      </c>
      <c r="U512" s="16">
        <f>INDEX('Team forecast'!$B$2:$AO$26,MATCH('Master data'!$B512,'Team forecast'!$B$2:$B$26,0),MATCH('Master data'!U$1,'Team forecast'!$B$2:$AO$2,0))</f>
        <v>9.3525179856115109E-2</v>
      </c>
      <c r="V512" s="16">
        <f>INDEX('Team forecast'!$B$2:$AO$26,MATCH('Master data'!$B512,'Team forecast'!$B$2:$B$26,0),MATCH('Master data'!V$1,'Team forecast'!$B$2:$AO$2,0))</f>
        <v>0.18705035971223019</v>
      </c>
      <c r="W512" s="16">
        <f>INDEX('Team forecast'!$B$2:$AO$26,MATCH('Master data'!$B512,'Team forecast'!$B$2:$B$26,0),MATCH('Master data'!W$1,'Team forecast'!$B$2:$AO$2,0))</f>
        <v>0.71942446043165476</v>
      </c>
      <c r="X512" s="5">
        <f t="shared" si="450"/>
        <v>-5000</v>
      </c>
      <c r="Y512" s="5">
        <f t="shared" si="451"/>
        <v>0</v>
      </c>
      <c r="Z512" s="5">
        <f t="shared" si="452"/>
        <v>0</v>
      </c>
      <c r="AA512" s="5">
        <f t="shared" si="453"/>
        <v>0</v>
      </c>
      <c r="AB512" s="5">
        <f t="shared" si="454"/>
        <v>0</v>
      </c>
      <c r="AC512" s="5">
        <f t="shared" si="455"/>
        <v>0</v>
      </c>
      <c r="AD512" s="5">
        <f t="shared" si="456"/>
        <v>0</v>
      </c>
      <c r="AE512" s="5">
        <f t="shared" si="457"/>
        <v>10020.554984583765</v>
      </c>
      <c r="AF512" s="5">
        <f t="shared" si="458"/>
        <v>17437.520873814356</v>
      </c>
      <c r="AG512" s="5">
        <f t="shared" si="459"/>
        <v>0</v>
      </c>
      <c r="AH512" s="5">
        <f t="shared" si="460"/>
        <v>0</v>
      </c>
      <c r="AI512" s="5">
        <f t="shared" si="461"/>
        <v>0</v>
      </c>
      <c r="AJ512" s="5">
        <f t="shared" si="462"/>
        <v>0</v>
      </c>
      <c r="AK512" s="5">
        <f>IFERROR(SUM(X512:AJ512),-5000)*((Cockpit!$C$3)^0)</f>
        <v>22458.075858398122</v>
      </c>
      <c r="AL512" s="16">
        <f>INDEX('Team forecast'!$B$2:$AO$26,MATCH('Master data'!$B512,'Team forecast'!$B$2:$B$26,0),MATCH('Master data'!AL$1,'Team forecast'!$B$2:$AO$2,0))</f>
        <v>0.97166693173319041</v>
      </c>
      <c r="AM512" s="16">
        <f>INDEX('Team forecast'!$B$2:$AO$26,MATCH('Master data'!$B512,'Team forecast'!$B$2:$B$26,0),MATCH('Master data'!AM$1,'Team forecast'!$B$2:$AO$2,0))</f>
        <v>1.3771320398413547</v>
      </c>
      <c r="AN512" s="16">
        <f>INDEX('Team forecast'!$B$2:$AO$26,MATCH('Master data'!$B512,'Team forecast'!$B$2:$B$26,0),MATCH('Master data'!AN$1,'Team forecast'!$B$2:$AO$2,0))</f>
        <v>0.25230110595790223</v>
      </c>
      <c r="AO512" s="16">
        <f>INDEX('Team forecast'!$B$2:$AO$26,MATCH('Master data'!$B512,'Team forecast'!$B$2:$B$26,0),MATCH('Master data'!AO$1,'Team forecast'!$B$2:$AO$2,0))</f>
        <v>3.1898156849826957</v>
      </c>
      <c r="AP512" s="16">
        <f>INDEX('Team forecast'!$B$2:$AO$26,MATCH('Master data'!$B512,'Team forecast'!$B$2:$B$26,0),MATCH('Master data'!AP$1,'Team forecast'!$B$2:$AO$2,0))</f>
        <v>3.7631789965718299</v>
      </c>
      <c r="AQ512" s="5">
        <f t="shared" si="463"/>
        <v>-5000</v>
      </c>
      <c r="AR512" s="5">
        <f>INDEX('Team forecast'!$B$2:$AO$26,MATCH('Master data'!$B512,'Team forecast'!$B$2:$B$26,0),MATCH('Master data'!AR$1,'Team forecast'!$B$2:$AO$2,0))*IF(X512&gt;0,25000,0)</f>
        <v>0</v>
      </c>
      <c r="AS512" s="16">
        <f>INDEX('Team forecast'!$B$2:$AO$26,MATCH('Master data'!$B512,'Team forecast'!$B$2:$B$26,0),MATCH('Master data'!AS$1,'Team forecast'!$B$2:$AO$2,0))*IF(X512&gt;0,5000,0)</f>
        <v>0</v>
      </c>
      <c r="AT512" s="16">
        <f>INDEX('Team forecast'!$B$2:$AO$26,MATCH('Master data'!$B512,'Team forecast'!$B$2:$B$26,0),MATCH('Master data'!AT$1,'Team forecast'!$B$2:$AO$2,0))*IF(X512&gt;0,-15000,0)</f>
        <v>0</v>
      </c>
      <c r="AU512" s="5">
        <f t="shared" si="464"/>
        <v>0</v>
      </c>
      <c r="AV512" s="5">
        <f t="shared" si="465"/>
        <v>0</v>
      </c>
      <c r="AW512" s="5">
        <f t="shared" si="466"/>
        <v>0</v>
      </c>
      <c r="AX512" s="5">
        <f t="shared" si="467"/>
        <v>18922.582946842667</v>
      </c>
      <c r="AY512" s="5">
        <f t="shared" si="468"/>
        <v>11930.234783652377</v>
      </c>
      <c r="AZ512" s="5">
        <f t="shared" si="469"/>
        <v>0</v>
      </c>
      <c r="BA512" s="5">
        <f t="shared" si="470"/>
        <v>0</v>
      </c>
      <c r="BB512" s="5">
        <f t="shared" si="471"/>
        <v>0</v>
      </c>
      <c r="BC512" s="5">
        <f t="shared" si="472"/>
        <v>0</v>
      </c>
      <c r="BD512" s="5">
        <f t="shared" si="473"/>
        <v>25852.817730495044</v>
      </c>
      <c r="BE512" s="16">
        <f>INDEX('Team forecast'!$B$2:$AO$26,MATCH('Master data'!$B512,'Team forecast'!$B$2:$B$26,0),MATCH('Master data'!BE$1,'Team forecast'!$B$2:$AO$2,0))</f>
        <v>0</v>
      </c>
      <c r="BF512" s="16">
        <f>INDEX('Team forecast'!$B$2:$AO$26,MATCH('Master data'!$B512,'Team forecast'!$B$2:$B$26,0),MATCH('Master data'!BF$1,'Team forecast'!$B$2:$AO$2,0))</f>
        <v>0</v>
      </c>
      <c r="BG512" s="16">
        <f>INDEX('Team forecast'!$B$2:$AO$26,MATCH('Master data'!$B512,'Team forecast'!$B$2:$B$26,0),MATCH('Master data'!BG$1,'Team forecast'!$B$2:$AO$2,0))</f>
        <v>0</v>
      </c>
      <c r="BH512" s="16">
        <f>INDEX('Team forecast'!$B$2:$AO$26,MATCH('Master data'!$B512,'Team forecast'!$B$2:$B$26,0),MATCH('Master data'!BH$1,'Team forecast'!$B$2:$AO$2,0))</f>
        <v>0</v>
      </c>
      <c r="BI512" s="16">
        <f>INDEX('Team forecast'!$B$2:$AO$26,MATCH('Master data'!$B512,'Team forecast'!$B$2:$B$26,0),MATCH('Master data'!BI$1,'Team forecast'!$B$2:$AO$2,0))</f>
        <v>0</v>
      </c>
      <c r="BJ512" s="5">
        <f t="shared" si="474"/>
        <v>-5000</v>
      </c>
      <c r="BK512" s="5">
        <f>INDEX('Team forecast'!$R$3:$BH$26,MATCH($B512,'Team forecast'!$B$3:$B$26,0),MATCH(BK$1,'Team forecast'!$R$2:$BH$2,0))*IF($X512&gt;0,25000,0)</f>
        <v>0</v>
      </c>
      <c r="BL512" s="5">
        <f>INDEX('Team forecast'!$R$3:$BH$26,MATCH($B512,'Team forecast'!$B$3:$B$26,0),MATCH(BL$1,'Team forecast'!$R$2:$BH$2,0))*IF($X512&gt;0,5000,0)</f>
        <v>0</v>
      </c>
      <c r="BM512" s="5">
        <f>INDEX('Team forecast'!$R$3:$BH$26,MATCH($B512,'Team forecast'!$B$3:$B$26,0),MATCH(BM$1,'Team forecast'!$R$2:$BH$2,0))*IF($X512&gt;0,-15000,0)</f>
        <v>0</v>
      </c>
      <c r="BN512" s="5">
        <f t="shared" si="475"/>
        <v>0</v>
      </c>
      <c r="BO512" s="5">
        <f t="shared" si="476"/>
        <v>0</v>
      </c>
      <c r="BP512" s="5">
        <f t="shared" si="477"/>
        <v>0</v>
      </c>
      <c r="BQ512" s="5">
        <f t="shared" si="478"/>
        <v>0</v>
      </c>
      <c r="BR512" s="5">
        <f t="shared" si="479"/>
        <v>0</v>
      </c>
      <c r="BS512" s="5">
        <f t="shared" si="480"/>
        <v>0</v>
      </c>
      <c r="BT512" s="5">
        <f t="shared" si="481"/>
        <v>0</v>
      </c>
      <c r="BU512" s="5">
        <f t="shared" si="482"/>
        <v>0</v>
      </c>
      <c r="BV512" s="5">
        <f t="shared" si="483"/>
        <v>0</v>
      </c>
      <c r="BW512" s="5">
        <f t="shared" si="484"/>
        <v>0</v>
      </c>
      <c r="BX512" s="5">
        <f t="shared" si="485"/>
        <v>24155.446794446583</v>
      </c>
      <c r="BY512" s="5">
        <f t="shared" si="486"/>
        <v>72466.340383339746</v>
      </c>
      <c r="BZ512" s="5">
        <f>MAX(INDEX('Team forecast'!$R$3:$BH$26,MATCH($B512,'Team forecast'!$B$3:$B$26,0),MATCH(BZ$1,'Team forecast'!$R$2:$BH$2,0))*($BX512)-(1-INDEX('Team forecast'!$R$3:$BH$26,MATCH($B512,'Team forecast'!$B$3:$B$26,0),MATCH(BZ$1,'Team forecast'!$R$2:$BH$2,0)))*(BY512+CH512)*0.01,-5000)</f>
        <v>-5000</v>
      </c>
      <c r="CA512" s="5">
        <f>MAX(INDEX('Team forecast'!$R$3:$BH$26,MATCH($B512,'Team forecast'!$B$3:$B$26,0),MATCH(CA$1,'Team forecast'!$R$2:$BH$2,0))*$BX512-(1-INDEX('Team forecast'!$R$3:$BH$26,MATCH($B512,'Team forecast'!$B$3:$B$26,0),MATCH(CA$1,'Team forecast'!$R$2:$BH$2,0)))*(BY512+BX512+CH512)*0.01,-5000)</f>
        <v>-5000</v>
      </c>
      <c r="CB512" s="5">
        <f>MAX(INDEX('Team forecast'!$R$3:$BH$26,MATCH($B512,'Team forecast'!$B$3:$B$26,0),MATCH(CB$1,'Team forecast'!$R$2:$BH$2,0))*$BX512-(1-INDEX('Team forecast'!$R$3:$BH$26,MATCH($B512,'Team forecast'!$B$3:$B$26,0),MATCH(CB$1,'Team forecast'!$R$2:$BH$2,0)))*(BY512+BX512*2+CH512)*0.01,0)</f>
        <v>0</v>
      </c>
      <c r="CC512" s="5">
        <v>0</v>
      </c>
      <c r="CD512" s="5">
        <f>+AK512+BD512*Cockpit!$C$3+BW512*Cockpit!$C$3^2+BZ512*Cockpit!$C$3^3+CA512*Cockpit!$C$3^4+CB512*Cockpit!$C$3^5+CC512*Cockpit!$C$3^6</f>
        <v>37224.151876259013</v>
      </c>
      <c r="CE512" s="5"/>
      <c r="CF512" s="5"/>
      <c r="CG512" s="5">
        <v>0</v>
      </c>
      <c r="CH512" s="5">
        <f t="shared" si="487"/>
        <v>2995000</v>
      </c>
      <c r="CI512" s="5">
        <f t="shared" si="488"/>
        <v>2995000</v>
      </c>
      <c r="CJ512" s="1">
        <f t="shared" si="489"/>
        <v>1.2E-2</v>
      </c>
      <c r="CK512" s="5">
        <f>RANK(CD512,$CD$2:$CD$622)+COUNTIF($CD$2:$CD512,$CD512)-1</f>
        <v>231</v>
      </c>
      <c r="CL512" s="5">
        <f>RANK(CJ512,$CJ$2:$CJ$622)+COUNTIF($CJ$2:$CJ512,$CJ512)-1</f>
        <v>214</v>
      </c>
    </row>
    <row r="513" spans="1:90" x14ac:dyDescent="0.3">
      <c r="A513" t="str">
        <f>Players!P514</f>
        <v>Jon McLaughlin</v>
      </c>
      <c r="B513" t="str">
        <f>Players!G514</f>
        <v>Scotland</v>
      </c>
      <c r="C513" t="str">
        <f>Players!AB514</f>
        <v>Goalkeeper</v>
      </c>
      <c r="D513" s="1"/>
      <c r="F513" t="str">
        <f>IFERROR(INDEX(Lookup!B:B,MATCH(INDEX(Players!C:C,MATCH(E513,Players!A:A,0)),Lookup!D:D,0)),"")</f>
        <v/>
      </c>
      <c r="G513">
        <f>IF(Players!AC514=0,10000000,Players!AC514)</f>
        <v>2995000</v>
      </c>
      <c r="H513" s="16">
        <f>INDEX('Team forecast'!$B$2:$AO$26,MATCH('Master data'!$B513,'Team forecast'!$B$2:$B$26,0),MATCH('Master data'!H$1,'Team forecast'!$B$2:$AO$2,0))</f>
        <v>0.57976310910377304</v>
      </c>
      <c r="I513" s="16">
        <f>INDEX('Team forecast'!$B$2:$AO$26,MATCH('Master data'!$B513,'Team forecast'!$B$2:$B$26,0),MATCH('Master data'!I$1,'Team forecast'!$B$2:$AO$2,0))</f>
        <v>2.0128496317304223</v>
      </c>
      <c r="J513" s="16">
        <f>INDEX('Team forecast'!$B$2:$AO$26,MATCH('Master data'!$B513,'Team forecast'!$B$2:$B$26,0),MATCH('Master data'!J$1,'Team forecast'!$B$2:$AO$2,0))</f>
        <v>0.13360739979445019</v>
      </c>
      <c r="K513" s="16">
        <f>INDEX('Team forecast'!$B$2:$AO$26,MATCH('Master data'!$B513,'Team forecast'!$B$2:$B$26,0),MATCH('Master data'!K$1,'Team forecast'!$B$2:$AO$2,0))</f>
        <v>1.9032627319063258</v>
      </c>
      <c r="L513" s="16">
        <f>INDEX('Team forecast'!$B$2:$AO$26,MATCH('Master data'!$B513,'Team forecast'!$B$2:$B$26,0),MATCH('Master data'!L$1,'Team forecast'!$B$2:$AO$2,0))</f>
        <v>5.5003538064932931</v>
      </c>
      <c r="M513">
        <f>IF(Players!BC514=1,95,0)</f>
        <v>0</v>
      </c>
      <c r="N513" s="2">
        <f>Players!BN514</f>
        <v>0</v>
      </c>
      <c r="O513" s="2">
        <f>Players!BO514</f>
        <v>0</v>
      </c>
      <c r="P513" s="2">
        <f>Players!BP514</f>
        <v>0</v>
      </c>
      <c r="Q513" s="2">
        <f>Players!BQ514</f>
        <v>0</v>
      </c>
      <c r="R513" s="2">
        <f>Players!BR514</f>
        <v>0</v>
      </c>
      <c r="S513" s="2">
        <f t="shared" si="448"/>
        <v>0.57976310910377304</v>
      </c>
      <c r="T513" s="2">
        <f t="shared" si="449"/>
        <v>2.0128496317304223</v>
      </c>
      <c r="U513" s="16">
        <f>INDEX('Team forecast'!$B$2:$AO$26,MATCH('Master data'!$B513,'Team forecast'!$B$2:$B$26,0),MATCH('Master data'!U$1,'Team forecast'!$B$2:$AO$2,0))</f>
        <v>9.3525179856115109E-2</v>
      </c>
      <c r="V513" s="16">
        <f>INDEX('Team forecast'!$B$2:$AO$26,MATCH('Master data'!$B513,'Team forecast'!$B$2:$B$26,0),MATCH('Master data'!V$1,'Team forecast'!$B$2:$AO$2,0))</f>
        <v>0.18705035971223019</v>
      </c>
      <c r="W513" s="16">
        <f>INDEX('Team forecast'!$B$2:$AO$26,MATCH('Master data'!$B513,'Team forecast'!$B$2:$B$26,0),MATCH('Master data'!W$1,'Team forecast'!$B$2:$AO$2,0))</f>
        <v>0.71942446043165476</v>
      </c>
      <c r="X513" s="5">
        <f t="shared" si="450"/>
        <v>-5000</v>
      </c>
      <c r="Y513" s="5">
        <f t="shared" si="451"/>
        <v>0</v>
      </c>
      <c r="Z513" s="5">
        <f t="shared" si="452"/>
        <v>0</v>
      </c>
      <c r="AA513" s="5">
        <f t="shared" si="453"/>
        <v>0</v>
      </c>
      <c r="AB513" s="5">
        <f t="shared" si="454"/>
        <v>0</v>
      </c>
      <c r="AC513" s="5">
        <f t="shared" si="455"/>
        <v>0</v>
      </c>
      <c r="AD513" s="5">
        <f t="shared" si="456"/>
        <v>0</v>
      </c>
      <c r="AE513" s="5">
        <f t="shared" si="457"/>
        <v>10020.554984583765</v>
      </c>
      <c r="AF513" s="5">
        <f t="shared" si="458"/>
        <v>17437.520873814356</v>
      </c>
      <c r="AG513" s="5">
        <f t="shared" si="459"/>
        <v>0</v>
      </c>
      <c r="AH513" s="5">
        <f t="shared" si="460"/>
        <v>0</v>
      </c>
      <c r="AI513" s="5">
        <f t="shared" si="461"/>
        <v>0</v>
      </c>
      <c r="AJ513" s="5">
        <f t="shared" si="462"/>
        <v>0</v>
      </c>
      <c r="AK513" s="5">
        <f>IFERROR(SUM(X513:AJ513),-5000)*((Cockpit!$C$3)^0)</f>
        <v>22458.075858398122</v>
      </c>
      <c r="AL513" s="16">
        <f>INDEX('Team forecast'!$B$2:$AO$26,MATCH('Master data'!$B513,'Team forecast'!$B$2:$B$26,0),MATCH('Master data'!AL$1,'Team forecast'!$B$2:$AO$2,0))</f>
        <v>0.97166693173319041</v>
      </c>
      <c r="AM513" s="16">
        <f>INDEX('Team forecast'!$B$2:$AO$26,MATCH('Master data'!$B513,'Team forecast'!$B$2:$B$26,0),MATCH('Master data'!AM$1,'Team forecast'!$B$2:$AO$2,0))</f>
        <v>1.3771320398413547</v>
      </c>
      <c r="AN513" s="16">
        <f>INDEX('Team forecast'!$B$2:$AO$26,MATCH('Master data'!$B513,'Team forecast'!$B$2:$B$26,0),MATCH('Master data'!AN$1,'Team forecast'!$B$2:$AO$2,0))</f>
        <v>0.25230110595790223</v>
      </c>
      <c r="AO513" s="16">
        <f>INDEX('Team forecast'!$B$2:$AO$26,MATCH('Master data'!$B513,'Team forecast'!$B$2:$B$26,0),MATCH('Master data'!AO$1,'Team forecast'!$B$2:$AO$2,0))</f>
        <v>3.1898156849826957</v>
      </c>
      <c r="AP513" s="16">
        <f>INDEX('Team forecast'!$B$2:$AO$26,MATCH('Master data'!$B513,'Team forecast'!$B$2:$B$26,0),MATCH('Master data'!AP$1,'Team forecast'!$B$2:$AO$2,0))</f>
        <v>3.7631789965718299</v>
      </c>
      <c r="AQ513" s="5">
        <f t="shared" si="463"/>
        <v>-5000</v>
      </c>
      <c r="AR513" s="5">
        <f>INDEX('Team forecast'!$B$2:$AO$26,MATCH('Master data'!$B513,'Team forecast'!$B$2:$B$26,0),MATCH('Master data'!AR$1,'Team forecast'!$B$2:$AO$2,0))*IF(X513&gt;0,25000,0)</f>
        <v>0</v>
      </c>
      <c r="AS513" s="16">
        <f>INDEX('Team forecast'!$B$2:$AO$26,MATCH('Master data'!$B513,'Team forecast'!$B$2:$B$26,0),MATCH('Master data'!AS$1,'Team forecast'!$B$2:$AO$2,0))*IF(X513&gt;0,5000,0)</f>
        <v>0</v>
      </c>
      <c r="AT513" s="16">
        <f>INDEX('Team forecast'!$B$2:$AO$26,MATCH('Master data'!$B513,'Team forecast'!$B$2:$B$26,0),MATCH('Master data'!AT$1,'Team forecast'!$B$2:$AO$2,0))*IF(X513&gt;0,-15000,0)</f>
        <v>0</v>
      </c>
      <c r="AU513" s="5">
        <f t="shared" si="464"/>
        <v>0</v>
      </c>
      <c r="AV513" s="5">
        <f t="shared" si="465"/>
        <v>0</v>
      </c>
      <c r="AW513" s="5">
        <f t="shared" si="466"/>
        <v>0</v>
      </c>
      <c r="AX513" s="5">
        <f t="shared" si="467"/>
        <v>18922.582946842667</v>
      </c>
      <c r="AY513" s="5">
        <f t="shared" si="468"/>
        <v>11930.234783652377</v>
      </c>
      <c r="AZ513" s="5">
        <f t="shared" si="469"/>
        <v>0</v>
      </c>
      <c r="BA513" s="5">
        <f t="shared" si="470"/>
        <v>0</v>
      </c>
      <c r="BB513" s="5">
        <f t="shared" si="471"/>
        <v>0</v>
      </c>
      <c r="BC513" s="5">
        <f t="shared" si="472"/>
        <v>0</v>
      </c>
      <c r="BD513" s="5">
        <f t="shared" si="473"/>
        <v>25852.817730495044</v>
      </c>
      <c r="BE513" s="16">
        <f>INDEX('Team forecast'!$B$2:$AO$26,MATCH('Master data'!$B513,'Team forecast'!$B$2:$B$26,0),MATCH('Master data'!BE$1,'Team forecast'!$B$2:$AO$2,0))</f>
        <v>0</v>
      </c>
      <c r="BF513" s="16">
        <f>INDEX('Team forecast'!$B$2:$AO$26,MATCH('Master data'!$B513,'Team forecast'!$B$2:$B$26,0),MATCH('Master data'!BF$1,'Team forecast'!$B$2:$AO$2,0))</f>
        <v>0</v>
      </c>
      <c r="BG513" s="16">
        <f>INDEX('Team forecast'!$B$2:$AO$26,MATCH('Master data'!$B513,'Team forecast'!$B$2:$B$26,0),MATCH('Master data'!BG$1,'Team forecast'!$B$2:$AO$2,0))</f>
        <v>0</v>
      </c>
      <c r="BH513" s="16">
        <f>INDEX('Team forecast'!$B$2:$AO$26,MATCH('Master data'!$B513,'Team forecast'!$B$2:$B$26,0),MATCH('Master data'!BH$1,'Team forecast'!$B$2:$AO$2,0))</f>
        <v>0</v>
      </c>
      <c r="BI513" s="16">
        <f>INDEX('Team forecast'!$B$2:$AO$26,MATCH('Master data'!$B513,'Team forecast'!$B$2:$B$26,0),MATCH('Master data'!BI$1,'Team forecast'!$B$2:$AO$2,0))</f>
        <v>0</v>
      </c>
      <c r="BJ513" s="5">
        <f t="shared" si="474"/>
        <v>-5000</v>
      </c>
      <c r="BK513" s="5">
        <f>INDEX('Team forecast'!$R$3:$BH$26,MATCH($B513,'Team forecast'!$B$3:$B$26,0),MATCH(BK$1,'Team forecast'!$R$2:$BH$2,0))*IF($X513&gt;0,25000,0)</f>
        <v>0</v>
      </c>
      <c r="BL513" s="5">
        <f>INDEX('Team forecast'!$R$3:$BH$26,MATCH($B513,'Team forecast'!$B$3:$B$26,0),MATCH(BL$1,'Team forecast'!$R$2:$BH$2,0))*IF($X513&gt;0,5000,0)</f>
        <v>0</v>
      </c>
      <c r="BM513" s="5">
        <f>INDEX('Team forecast'!$R$3:$BH$26,MATCH($B513,'Team forecast'!$B$3:$B$26,0),MATCH(BM$1,'Team forecast'!$R$2:$BH$2,0))*IF($X513&gt;0,-15000,0)</f>
        <v>0</v>
      </c>
      <c r="BN513" s="5">
        <f t="shared" si="475"/>
        <v>0</v>
      </c>
      <c r="BO513" s="5">
        <f t="shared" si="476"/>
        <v>0</v>
      </c>
      <c r="BP513" s="5">
        <f t="shared" si="477"/>
        <v>0</v>
      </c>
      <c r="BQ513" s="5">
        <f t="shared" si="478"/>
        <v>0</v>
      </c>
      <c r="BR513" s="5">
        <f t="shared" si="479"/>
        <v>0</v>
      </c>
      <c r="BS513" s="5">
        <f t="shared" si="480"/>
        <v>0</v>
      </c>
      <c r="BT513" s="5">
        <f t="shared" si="481"/>
        <v>0</v>
      </c>
      <c r="BU513" s="5">
        <f t="shared" si="482"/>
        <v>0</v>
      </c>
      <c r="BV513" s="5">
        <f t="shared" si="483"/>
        <v>0</v>
      </c>
      <c r="BW513" s="5">
        <f t="shared" si="484"/>
        <v>0</v>
      </c>
      <c r="BX513" s="5">
        <f t="shared" si="485"/>
        <v>24155.446794446583</v>
      </c>
      <c r="BY513" s="5">
        <f t="shared" si="486"/>
        <v>72466.340383339746</v>
      </c>
      <c r="BZ513" s="5">
        <f>MAX(INDEX('Team forecast'!$R$3:$BH$26,MATCH($B513,'Team forecast'!$B$3:$B$26,0),MATCH(BZ$1,'Team forecast'!$R$2:$BH$2,0))*($BX513)-(1-INDEX('Team forecast'!$R$3:$BH$26,MATCH($B513,'Team forecast'!$B$3:$B$26,0),MATCH(BZ$1,'Team forecast'!$R$2:$BH$2,0)))*(BY513+CH513)*0.01,-5000)</f>
        <v>-5000</v>
      </c>
      <c r="CA513" s="5">
        <f>MAX(INDEX('Team forecast'!$R$3:$BH$26,MATCH($B513,'Team forecast'!$B$3:$B$26,0),MATCH(CA$1,'Team forecast'!$R$2:$BH$2,0))*$BX513-(1-INDEX('Team forecast'!$R$3:$BH$26,MATCH($B513,'Team forecast'!$B$3:$B$26,0),MATCH(CA$1,'Team forecast'!$R$2:$BH$2,0)))*(BY513+BX513+CH513)*0.01,-5000)</f>
        <v>-5000</v>
      </c>
      <c r="CB513" s="5">
        <f>MAX(INDEX('Team forecast'!$R$3:$BH$26,MATCH($B513,'Team forecast'!$B$3:$B$26,0),MATCH(CB$1,'Team forecast'!$R$2:$BH$2,0))*$BX513-(1-INDEX('Team forecast'!$R$3:$BH$26,MATCH($B513,'Team forecast'!$B$3:$B$26,0),MATCH(CB$1,'Team forecast'!$R$2:$BH$2,0)))*(BY513+BX513*2+CH513)*0.01,0)</f>
        <v>0</v>
      </c>
      <c r="CC513" s="5">
        <v>0</v>
      </c>
      <c r="CD513" s="5">
        <f>+AK513+BD513*Cockpit!$C$3+BW513*Cockpit!$C$3^2+BZ513*Cockpit!$C$3^3+CA513*Cockpit!$C$3^4+CB513*Cockpit!$C$3^5+CC513*Cockpit!$C$3^6</f>
        <v>37224.151876259013</v>
      </c>
      <c r="CE513" s="5"/>
      <c r="CF513" s="5"/>
      <c r="CG513" s="5">
        <v>0</v>
      </c>
      <c r="CH513" s="5">
        <f t="shared" si="487"/>
        <v>2995000</v>
      </c>
      <c r="CI513" s="5">
        <f t="shared" si="488"/>
        <v>2995000</v>
      </c>
      <c r="CJ513" s="1">
        <f t="shared" si="489"/>
        <v>1.2E-2</v>
      </c>
      <c r="CK513" s="5">
        <f>RANK(CD513,$CD$2:$CD$622)+COUNTIF($CD$2:$CD513,$CD513)-1</f>
        <v>232</v>
      </c>
      <c r="CL513" s="5">
        <f>RANK(CJ513,$CJ$2:$CJ$622)+COUNTIF($CJ$2:$CJ513,$CJ513)-1</f>
        <v>215</v>
      </c>
    </row>
    <row r="514" spans="1:90" x14ac:dyDescent="0.3">
      <c r="A514" t="str">
        <f>Players!P515</f>
        <v>Jack  Hendry</v>
      </c>
      <c r="B514" t="str">
        <f>Players!G515</f>
        <v>Scotland</v>
      </c>
      <c r="C514" t="str">
        <f>Players!AB515</f>
        <v>Defense</v>
      </c>
      <c r="D514" s="1"/>
      <c r="F514" t="str">
        <f>IFERROR(INDEX(Lookup!B:B,MATCH(INDEX(Players!C:C,MATCH(E514,Players!A:A,0)),Lookup!D:D,0)),"")</f>
        <v/>
      </c>
      <c r="G514">
        <f>IF(Players!AC515=0,10000000,Players!AC515)</f>
        <v>2476000</v>
      </c>
      <c r="H514" s="16">
        <f>INDEX('Team forecast'!$B$2:$AO$26,MATCH('Master data'!$B514,'Team forecast'!$B$2:$B$26,0),MATCH('Master data'!H$1,'Team forecast'!$B$2:$AO$2,0))</f>
        <v>0.57976310910377304</v>
      </c>
      <c r="I514" s="16">
        <f>INDEX('Team forecast'!$B$2:$AO$26,MATCH('Master data'!$B514,'Team forecast'!$B$2:$B$26,0),MATCH('Master data'!I$1,'Team forecast'!$B$2:$AO$2,0))</f>
        <v>2.0128496317304223</v>
      </c>
      <c r="J514" s="16">
        <f>INDEX('Team forecast'!$B$2:$AO$26,MATCH('Master data'!$B514,'Team forecast'!$B$2:$B$26,0),MATCH('Master data'!J$1,'Team forecast'!$B$2:$AO$2,0))</f>
        <v>0.13360739979445019</v>
      </c>
      <c r="K514" s="16">
        <f>INDEX('Team forecast'!$B$2:$AO$26,MATCH('Master data'!$B514,'Team forecast'!$B$2:$B$26,0),MATCH('Master data'!K$1,'Team forecast'!$B$2:$AO$2,0))</f>
        <v>1.9032627319063258</v>
      </c>
      <c r="L514" s="16">
        <f>INDEX('Team forecast'!$B$2:$AO$26,MATCH('Master data'!$B514,'Team forecast'!$B$2:$B$26,0),MATCH('Master data'!L$1,'Team forecast'!$B$2:$AO$2,0))</f>
        <v>5.5003538064932931</v>
      </c>
      <c r="M514">
        <f>IF(Players!BC515=1,95,0)</f>
        <v>95</v>
      </c>
      <c r="N514" s="2">
        <f>Players!BN515</f>
        <v>5.9178144137483561E-2</v>
      </c>
      <c r="O514" s="2">
        <f>Players!BO515</f>
        <v>3.5292963097373266E-2</v>
      </c>
      <c r="P514" s="2">
        <f>Players!BP515</f>
        <v>0</v>
      </c>
      <c r="Q514" s="2">
        <f>Players!BQ515</f>
        <v>0</v>
      </c>
      <c r="R514" s="2">
        <f>Players!BR515</f>
        <v>0</v>
      </c>
      <c r="S514" s="2">
        <f t="shared" si="448"/>
        <v>0.57976310910377304</v>
      </c>
      <c r="T514" s="2">
        <f t="shared" si="449"/>
        <v>2.0128496317304223</v>
      </c>
      <c r="U514" s="16">
        <f>INDEX('Team forecast'!$B$2:$AO$26,MATCH('Master data'!$B514,'Team forecast'!$B$2:$B$26,0),MATCH('Master data'!U$1,'Team forecast'!$B$2:$AO$2,0))</f>
        <v>9.3525179856115109E-2</v>
      </c>
      <c r="V514" s="16">
        <f>INDEX('Team forecast'!$B$2:$AO$26,MATCH('Master data'!$B514,'Team forecast'!$B$2:$B$26,0),MATCH('Master data'!V$1,'Team forecast'!$B$2:$AO$2,0))</f>
        <v>0.18705035971223019</v>
      </c>
      <c r="W514" s="16">
        <f>INDEX('Team forecast'!$B$2:$AO$26,MATCH('Master data'!$B514,'Team forecast'!$B$2:$B$26,0),MATCH('Master data'!W$1,'Team forecast'!$B$2:$AO$2,0))</f>
        <v>0.71942446043165476</v>
      </c>
      <c r="X514" s="5">
        <f t="shared" si="450"/>
        <v>7000</v>
      </c>
      <c r="Y514" s="5">
        <f t="shared" si="451"/>
        <v>2338.1294964028775</v>
      </c>
      <c r="Z514" s="5">
        <f t="shared" si="452"/>
        <v>935.25179856115096</v>
      </c>
      <c r="AA514" s="5">
        <f t="shared" si="453"/>
        <v>-10791.366906474821</v>
      </c>
      <c r="AB514" s="5">
        <f t="shared" si="454"/>
        <v>5146.3957254208035</v>
      </c>
      <c r="AC514" s="5">
        <f t="shared" si="455"/>
        <v>1023.0779007408927</v>
      </c>
      <c r="AD514" s="5">
        <f t="shared" si="456"/>
        <v>0</v>
      </c>
      <c r="AE514" s="5">
        <f t="shared" si="457"/>
        <v>6680.3699897225097</v>
      </c>
      <c r="AF514" s="5">
        <f t="shared" si="458"/>
        <v>0</v>
      </c>
      <c r="AG514" s="5">
        <f t="shared" si="459"/>
        <v>0</v>
      </c>
      <c r="AH514" s="5">
        <f t="shared" si="460"/>
        <v>0</v>
      </c>
      <c r="AI514" s="5">
        <f t="shared" si="461"/>
        <v>5797.6310910377306</v>
      </c>
      <c r="AJ514" s="5">
        <f t="shared" si="462"/>
        <v>-16102.797053843378</v>
      </c>
      <c r="AK514" s="5">
        <f>IFERROR(SUM(X514:AJ514),-5000)*((Cockpit!$C$3)^0)</f>
        <v>2026.6920415677687</v>
      </c>
      <c r="AL514" s="16">
        <f>INDEX('Team forecast'!$B$2:$AO$26,MATCH('Master data'!$B514,'Team forecast'!$B$2:$B$26,0),MATCH('Master data'!AL$1,'Team forecast'!$B$2:$AO$2,0))</f>
        <v>0.97166693173319041</v>
      </c>
      <c r="AM514" s="16">
        <f>INDEX('Team forecast'!$B$2:$AO$26,MATCH('Master data'!$B514,'Team forecast'!$B$2:$B$26,0),MATCH('Master data'!AM$1,'Team forecast'!$B$2:$AO$2,0))</f>
        <v>1.3771320398413547</v>
      </c>
      <c r="AN514" s="16">
        <f>INDEX('Team forecast'!$B$2:$AO$26,MATCH('Master data'!$B514,'Team forecast'!$B$2:$B$26,0),MATCH('Master data'!AN$1,'Team forecast'!$B$2:$AO$2,0))</f>
        <v>0.25230110595790223</v>
      </c>
      <c r="AO514" s="16">
        <f>INDEX('Team forecast'!$B$2:$AO$26,MATCH('Master data'!$B514,'Team forecast'!$B$2:$B$26,0),MATCH('Master data'!AO$1,'Team forecast'!$B$2:$AO$2,0))</f>
        <v>3.1898156849826957</v>
      </c>
      <c r="AP514" s="16">
        <f>INDEX('Team forecast'!$B$2:$AO$26,MATCH('Master data'!$B514,'Team forecast'!$B$2:$B$26,0),MATCH('Master data'!AP$1,'Team forecast'!$B$2:$AO$2,0))</f>
        <v>3.7631789965718299</v>
      </c>
      <c r="AQ514" s="5">
        <f t="shared" si="463"/>
        <v>7000</v>
      </c>
      <c r="AR514" s="5">
        <f>INDEX('Team forecast'!$B$2:$AO$26,MATCH('Master data'!$B514,'Team forecast'!$B$2:$B$26,0),MATCH('Master data'!AR$1,'Team forecast'!$B$2:$AO$2,0))*IF(X514&gt;0,25000,0)</f>
        <v>5913.3071708883326</v>
      </c>
      <c r="AS514" s="16">
        <f>INDEX('Team forecast'!$B$2:$AO$26,MATCH('Master data'!$B514,'Team forecast'!$B$2:$B$26,0),MATCH('Master data'!AS$1,'Team forecast'!$B$2:$AO$2,0))*IF(X514&gt;0,5000,0)</f>
        <v>1391.3663931501965</v>
      </c>
      <c r="AT514" s="16">
        <f>INDEX('Team forecast'!$B$2:$AO$26,MATCH('Master data'!$B514,'Team forecast'!$B$2:$B$26,0),MATCH('Master data'!AT$1,'Team forecast'!$B$2:$AO$2,0))*IF(X514&gt;0,-15000,0)</f>
        <v>-7277.9165180164109</v>
      </c>
      <c r="AU514" s="5">
        <f t="shared" si="464"/>
        <v>8625.2168609599721</v>
      </c>
      <c r="AV514" s="5">
        <f t="shared" si="465"/>
        <v>1714.6502582298699</v>
      </c>
      <c r="AW514" s="5">
        <f t="shared" si="466"/>
        <v>0</v>
      </c>
      <c r="AX514" s="5">
        <f t="shared" si="467"/>
        <v>12615.055297895111</v>
      </c>
      <c r="AY514" s="5">
        <f t="shared" si="468"/>
        <v>0</v>
      </c>
      <c r="AZ514" s="5">
        <f t="shared" si="469"/>
        <v>0</v>
      </c>
      <c r="BA514" s="5">
        <f t="shared" si="470"/>
        <v>0</v>
      </c>
      <c r="BB514" s="5">
        <f t="shared" si="471"/>
        <v>9716.6693173319036</v>
      </c>
      <c r="BC514" s="5">
        <f t="shared" si="472"/>
        <v>-11017.056318730838</v>
      </c>
      <c r="BD514" s="5">
        <f t="shared" si="473"/>
        <v>28681.292461708137</v>
      </c>
      <c r="BE514" s="16">
        <f>INDEX('Team forecast'!$B$2:$AO$26,MATCH('Master data'!$B514,'Team forecast'!$B$2:$B$26,0),MATCH('Master data'!BE$1,'Team forecast'!$B$2:$AO$2,0))</f>
        <v>0</v>
      </c>
      <c r="BF514" s="16">
        <f>INDEX('Team forecast'!$B$2:$AO$26,MATCH('Master data'!$B514,'Team forecast'!$B$2:$B$26,0),MATCH('Master data'!BF$1,'Team forecast'!$B$2:$AO$2,0))</f>
        <v>0</v>
      </c>
      <c r="BG514" s="16">
        <f>INDEX('Team forecast'!$B$2:$AO$26,MATCH('Master data'!$B514,'Team forecast'!$B$2:$B$26,0),MATCH('Master data'!BG$1,'Team forecast'!$B$2:$AO$2,0))</f>
        <v>0</v>
      </c>
      <c r="BH514" s="16">
        <f>INDEX('Team forecast'!$B$2:$AO$26,MATCH('Master data'!$B514,'Team forecast'!$B$2:$B$26,0),MATCH('Master data'!BH$1,'Team forecast'!$B$2:$AO$2,0))</f>
        <v>0</v>
      </c>
      <c r="BI514" s="16">
        <f>INDEX('Team forecast'!$B$2:$AO$26,MATCH('Master data'!$B514,'Team forecast'!$B$2:$B$26,0),MATCH('Master data'!BI$1,'Team forecast'!$B$2:$AO$2,0))</f>
        <v>0</v>
      </c>
      <c r="BJ514" s="5">
        <f t="shared" si="474"/>
        <v>7000</v>
      </c>
      <c r="BK514" s="5">
        <f>INDEX('Team forecast'!$R$3:$BH$26,MATCH($B514,'Team forecast'!$B$3:$B$26,0),MATCH(BK$1,'Team forecast'!$R$2:$BH$2,0))*IF($X514&gt;0,25000,0)</f>
        <v>0</v>
      </c>
      <c r="BL514" s="5">
        <f>INDEX('Team forecast'!$R$3:$BH$26,MATCH($B514,'Team forecast'!$B$3:$B$26,0),MATCH(BL$1,'Team forecast'!$R$2:$BH$2,0))*IF($X514&gt;0,5000,0)</f>
        <v>0</v>
      </c>
      <c r="BM514" s="5">
        <f>INDEX('Team forecast'!$R$3:$BH$26,MATCH($B514,'Team forecast'!$B$3:$B$26,0),MATCH(BM$1,'Team forecast'!$R$2:$BH$2,0))*IF($X514&gt;0,-15000,0)</f>
        <v>0</v>
      </c>
      <c r="BN514" s="5">
        <f t="shared" si="475"/>
        <v>0</v>
      </c>
      <c r="BO514" s="5">
        <f t="shared" si="476"/>
        <v>0</v>
      </c>
      <c r="BP514" s="5">
        <f t="shared" si="477"/>
        <v>0</v>
      </c>
      <c r="BQ514" s="5">
        <f t="shared" si="478"/>
        <v>0</v>
      </c>
      <c r="BR514" s="5">
        <f t="shared" si="479"/>
        <v>0</v>
      </c>
      <c r="BS514" s="5">
        <f t="shared" si="480"/>
        <v>0</v>
      </c>
      <c r="BT514" s="5">
        <f t="shared" si="481"/>
        <v>0</v>
      </c>
      <c r="BU514" s="5">
        <f t="shared" si="482"/>
        <v>0</v>
      </c>
      <c r="BV514" s="5">
        <f t="shared" si="483"/>
        <v>0</v>
      </c>
      <c r="BW514" s="5">
        <f t="shared" si="484"/>
        <v>0</v>
      </c>
      <c r="BX514" s="5">
        <f t="shared" si="485"/>
        <v>15353.992251637952</v>
      </c>
      <c r="BY514" s="5">
        <f t="shared" si="486"/>
        <v>46061.976754913856</v>
      </c>
      <c r="BZ514" s="5">
        <f>MAX(INDEX('Team forecast'!$R$3:$BH$26,MATCH($B514,'Team forecast'!$B$3:$B$26,0),MATCH(BZ$1,'Team forecast'!$R$2:$BH$2,0))*($BX514)-(1-INDEX('Team forecast'!$R$3:$BH$26,MATCH($B514,'Team forecast'!$B$3:$B$26,0),MATCH(BZ$1,'Team forecast'!$R$2:$BH$2,0)))*(BY514+CH514)*0.01,-5000)</f>
        <v>-5000</v>
      </c>
      <c r="CA514" s="5">
        <f>MAX(INDEX('Team forecast'!$R$3:$BH$26,MATCH($B514,'Team forecast'!$B$3:$B$26,0),MATCH(CA$1,'Team forecast'!$R$2:$BH$2,0))*$BX514-(1-INDEX('Team forecast'!$R$3:$BH$26,MATCH($B514,'Team forecast'!$B$3:$B$26,0),MATCH(CA$1,'Team forecast'!$R$2:$BH$2,0)))*(BY514+BX514+CH514)*0.01,-5000)</f>
        <v>-5000</v>
      </c>
      <c r="CB514" s="5">
        <f>MAX(INDEX('Team forecast'!$R$3:$BH$26,MATCH($B514,'Team forecast'!$B$3:$B$26,0),MATCH(CB$1,'Team forecast'!$R$2:$BH$2,0))*$BX514-(1-INDEX('Team forecast'!$R$3:$BH$26,MATCH($B514,'Team forecast'!$B$3:$B$26,0),MATCH(CB$1,'Team forecast'!$R$2:$BH$2,0)))*(BY514+BX514*2+CH514)*0.01,0)</f>
        <v>0</v>
      </c>
      <c r="CC514" s="5">
        <v>0</v>
      </c>
      <c r="CD514" s="5">
        <f>+AK514+BD514*Cockpit!$C$3+BW514*Cockpit!$C$3^2+BZ514*Cockpit!$C$3^3+CA514*Cockpit!$C$3^4+CB514*Cockpit!$C$3^5+CC514*Cockpit!$C$3^6</f>
        <v>18678.417880237386</v>
      </c>
      <c r="CE514" s="5"/>
      <c r="CF514" s="5"/>
      <c r="CG514" s="5">
        <v>0</v>
      </c>
      <c r="CH514" s="5">
        <f t="shared" si="487"/>
        <v>2476000</v>
      </c>
      <c r="CI514" s="5">
        <f t="shared" si="488"/>
        <v>2476000</v>
      </c>
      <c r="CJ514" s="1">
        <f t="shared" si="489"/>
        <v>8.0000000000000002E-3</v>
      </c>
      <c r="CK514" s="5">
        <f>RANK(CD514,$CD$2:$CD$622)+COUNTIF($CD$2:$CD514,$CD514)-1</f>
        <v>314</v>
      </c>
      <c r="CL514" s="5">
        <f>RANK(CJ514,$CJ$2:$CJ$622)+COUNTIF($CJ$2:$CJ514,$CJ514)-1</f>
        <v>295</v>
      </c>
    </row>
    <row r="515" spans="1:90" x14ac:dyDescent="0.3">
      <c r="A515" t="str">
        <f>Players!P516</f>
        <v>Greg  Taylor</v>
      </c>
      <c r="B515" t="str">
        <f>Players!G516</f>
        <v>Scotland</v>
      </c>
      <c r="C515" t="str">
        <f>Players!AB516</f>
        <v>Defense</v>
      </c>
      <c r="D515" s="1"/>
      <c r="F515" t="str">
        <f>IFERROR(INDEX(Lookup!B:B,MATCH(INDEX(Players!C:C,MATCH(E515,Players!A:A,0)),Lookup!D:D,0)),"")</f>
        <v/>
      </c>
      <c r="G515">
        <f>IF(Players!AC516=0,10000000,Players!AC516)</f>
        <v>2495000</v>
      </c>
      <c r="H515" s="16">
        <f>INDEX('Team forecast'!$B$2:$AO$26,MATCH('Master data'!$B515,'Team forecast'!$B$2:$B$26,0),MATCH('Master data'!H$1,'Team forecast'!$B$2:$AO$2,0))</f>
        <v>0.57976310910377304</v>
      </c>
      <c r="I515" s="16">
        <f>INDEX('Team forecast'!$B$2:$AO$26,MATCH('Master data'!$B515,'Team forecast'!$B$2:$B$26,0),MATCH('Master data'!I$1,'Team forecast'!$B$2:$AO$2,0))</f>
        <v>2.0128496317304223</v>
      </c>
      <c r="J515" s="16">
        <f>INDEX('Team forecast'!$B$2:$AO$26,MATCH('Master data'!$B515,'Team forecast'!$B$2:$B$26,0),MATCH('Master data'!J$1,'Team forecast'!$B$2:$AO$2,0))</f>
        <v>0.13360739979445019</v>
      </c>
      <c r="K515" s="16">
        <f>INDEX('Team forecast'!$B$2:$AO$26,MATCH('Master data'!$B515,'Team forecast'!$B$2:$B$26,0),MATCH('Master data'!K$1,'Team forecast'!$B$2:$AO$2,0))</f>
        <v>1.9032627319063258</v>
      </c>
      <c r="L515" s="16">
        <f>INDEX('Team forecast'!$B$2:$AO$26,MATCH('Master data'!$B515,'Team forecast'!$B$2:$B$26,0),MATCH('Master data'!L$1,'Team forecast'!$B$2:$AO$2,0))</f>
        <v>5.5003538064932931</v>
      </c>
      <c r="M515">
        <f>IF(Players!BC516=1,95,0)</f>
        <v>0</v>
      </c>
      <c r="N515" s="2">
        <f>Players!BN516</f>
        <v>0</v>
      </c>
      <c r="O515" s="2">
        <f>Players!BO516</f>
        <v>0</v>
      </c>
      <c r="P515" s="2">
        <f>Players!BP516</f>
        <v>0</v>
      </c>
      <c r="Q515" s="2">
        <f>Players!BQ516</f>
        <v>3.165</v>
      </c>
      <c r="R515" s="2">
        <f>Players!BR516</f>
        <v>0</v>
      </c>
      <c r="S515" s="2">
        <f t="shared" ref="S515:S578" si="490">H515</f>
        <v>0.57976310910377304</v>
      </c>
      <c r="T515" s="2">
        <f t="shared" ref="T515:T578" si="491">I515</f>
        <v>2.0128496317304223</v>
      </c>
      <c r="U515" s="16">
        <f>INDEX('Team forecast'!$B$2:$AO$26,MATCH('Master data'!$B515,'Team forecast'!$B$2:$B$26,0),MATCH('Master data'!U$1,'Team forecast'!$B$2:$AO$2,0))</f>
        <v>9.3525179856115109E-2</v>
      </c>
      <c r="V515" s="16">
        <f>INDEX('Team forecast'!$B$2:$AO$26,MATCH('Master data'!$B515,'Team forecast'!$B$2:$B$26,0),MATCH('Master data'!V$1,'Team forecast'!$B$2:$AO$2,0))</f>
        <v>0.18705035971223019</v>
      </c>
      <c r="W515" s="16">
        <f>INDEX('Team forecast'!$B$2:$AO$26,MATCH('Master data'!$B515,'Team forecast'!$B$2:$B$26,0),MATCH('Master data'!W$1,'Team forecast'!$B$2:$AO$2,0))</f>
        <v>0.71942446043165476</v>
      </c>
      <c r="X515" s="5">
        <f t="shared" ref="X515:X578" si="492">IF(M515&gt;95,7000*2,IF(M515&gt;0,7000,-5000))</f>
        <v>-5000</v>
      </c>
      <c r="Y515" s="5">
        <f t="shared" ref="Y515:Y578" si="493">IF($X515&gt;0,U515*25000,0)</f>
        <v>0</v>
      </c>
      <c r="Z515" s="5">
        <f t="shared" ref="Z515:Z578" si="494">IF($X515&gt;0,V515*5000,0)</f>
        <v>0</v>
      </c>
      <c r="AA515" s="5">
        <f t="shared" ref="AA515:AA578" si="495">IF($X515&gt;0,W515*(-15000),0)</f>
        <v>0</v>
      </c>
      <c r="AB515" s="5">
        <f t="shared" ref="AB515:AB578" si="496">IF($C515="Defense",$N515*150000,IF($C515="Midfield",$N515*125000,IF($C515="Striker",$N515*100000,0)))*$H515</f>
        <v>0</v>
      </c>
      <c r="AC515" s="5">
        <f t="shared" ref="AC515:AC578" si="497">$O515*50000*H515</f>
        <v>0</v>
      </c>
      <c r="AD515" s="5">
        <f t="shared" ref="AD515:AD578" si="498">$P515*K515*10000</f>
        <v>0</v>
      </c>
      <c r="AE515" s="5">
        <f t="shared" ref="AE515:AE578" si="499">IF($C515="Goalkeeper",J515*75000,IF($C515="Defense",J515*50000,0))</f>
        <v>6680.3699897225097</v>
      </c>
      <c r="AF515" s="5">
        <f t="shared" ref="AF515:AF578" si="500">IF($C515="Goalkeeper",(L515-I515)*5000,0)</f>
        <v>0</v>
      </c>
      <c r="AG515" s="5">
        <f t="shared" ref="AG515:AG578" si="501">IF(M515&gt;0,Q515*(-20000),0)</f>
        <v>0</v>
      </c>
      <c r="AH515" s="5">
        <f t="shared" ref="AH515:AH578" si="502">IF(M515&gt;0,R515*(-50000),0)</f>
        <v>0</v>
      </c>
      <c r="AI515" s="5">
        <f t="shared" ref="AI515:AI578" si="503">IF(M515&gt;0,S515*10000,0)</f>
        <v>0</v>
      </c>
      <c r="AJ515" s="5">
        <f t="shared" ref="AJ515:AJ578" si="504">IF(M515&gt;0,T515*(-8000),0)</f>
        <v>0</v>
      </c>
      <c r="AK515" s="5">
        <f>IFERROR(SUM(X515:AJ515),-5000)*((Cockpit!$C$3)^0)</f>
        <v>1680.3699897225097</v>
      </c>
      <c r="AL515" s="16">
        <f>INDEX('Team forecast'!$B$2:$AO$26,MATCH('Master data'!$B515,'Team forecast'!$B$2:$B$26,0),MATCH('Master data'!AL$1,'Team forecast'!$B$2:$AO$2,0))</f>
        <v>0.97166693173319041</v>
      </c>
      <c r="AM515" s="16">
        <f>INDEX('Team forecast'!$B$2:$AO$26,MATCH('Master data'!$B515,'Team forecast'!$B$2:$B$26,0),MATCH('Master data'!AM$1,'Team forecast'!$B$2:$AO$2,0))</f>
        <v>1.3771320398413547</v>
      </c>
      <c r="AN515" s="16">
        <f>INDEX('Team forecast'!$B$2:$AO$26,MATCH('Master data'!$B515,'Team forecast'!$B$2:$B$26,0),MATCH('Master data'!AN$1,'Team forecast'!$B$2:$AO$2,0))</f>
        <v>0.25230110595790223</v>
      </c>
      <c r="AO515" s="16">
        <f>INDEX('Team forecast'!$B$2:$AO$26,MATCH('Master data'!$B515,'Team forecast'!$B$2:$B$26,0),MATCH('Master data'!AO$1,'Team forecast'!$B$2:$AO$2,0))</f>
        <v>3.1898156849826957</v>
      </c>
      <c r="AP515" s="16">
        <f>INDEX('Team forecast'!$B$2:$AO$26,MATCH('Master data'!$B515,'Team forecast'!$B$2:$B$26,0),MATCH('Master data'!AP$1,'Team forecast'!$B$2:$AO$2,0))</f>
        <v>3.7631789965718299</v>
      </c>
      <c r="AQ515" s="5">
        <f t="shared" ref="AQ515:AQ578" si="505">X515</f>
        <v>-5000</v>
      </c>
      <c r="AR515" s="5">
        <f>INDEX('Team forecast'!$B$2:$AO$26,MATCH('Master data'!$B515,'Team forecast'!$B$2:$B$26,0),MATCH('Master data'!AR$1,'Team forecast'!$B$2:$AO$2,0))*IF(X515&gt;0,25000,0)</f>
        <v>0</v>
      </c>
      <c r="AS515" s="16">
        <f>INDEX('Team forecast'!$B$2:$AO$26,MATCH('Master data'!$B515,'Team forecast'!$B$2:$B$26,0),MATCH('Master data'!AS$1,'Team forecast'!$B$2:$AO$2,0))*IF(X515&gt;0,5000,0)</f>
        <v>0</v>
      </c>
      <c r="AT515" s="16">
        <f>INDEX('Team forecast'!$B$2:$AO$26,MATCH('Master data'!$B515,'Team forecast'!$B$2:$B$26,0),MATCH('Master data'!AT$1,'Team forecast'!$B$2:$AO$2,0))*IF(X515&gt;0,-15000,0)</f>
        <v>0</v>
      </c>
      <c r="AU515" s="5">
        <f t="shared" ref="AU515:AU578" si="506">IF($C515="Defense",$N515*150000,IF($C515="Midfield",$N515*125000,IF($C515="Striker",$N515*100000,0)))*$AL515</f>
        <v>0</v>
      </c>
      <c r="AV515" s="5">
        <f t="shared" ref="AV515:AV578" si="507">$O515*50000*AL515</f>
        <v>0</v>
      </c>
      <c r="AW515" s="5">
        <f t="shared" ref="AW515:AW578" si="508">$P515*AO515*10000</f>
        <v>0</v>
      </c>
      <c r="AX515" s="5">
        <f t="shared" ref="AX515:AX578" si="509">IF($C515="Goalkeeper",AN515*75000,IF($C515="Defense",AN515*50000,0))</f>
        <v>12615.055297895111</v>
      </c>
      <c r="AY515" s="5">
        <f t="shared" ref="AY515:AY578" si="510">IF($C515="Goalkeeper",(AP515-AM515)*5000,0)</f>
        <v>0</v>
      </c>
      <c r="AZ515" s="5">
        <f t="shared" ref="AZ515:AZ578" si="511">$AG515</f>
        <v>0</v>
      </c>
      <c r="BA515" s="5">
        <f t="shared" ref="BA515:BA578" si="512">$AH515</f>
        <v>0</v>
      </c>
      <c r="BB515" s="5">
        <f t="shared" ref="BB515:BB578" si="513">IF(X515&gt;0,AL515*10000,0)</f>
        <v>0</v>
      </c>
      <c r="BC515" s="5">
        <f t="shared" ref="BC515:BC578" si="514">IF(X515&gt;0,AM515*(-8000),0)</f>
        <v>0</v>
      </c>
      <c r="BD515" s="5">
        <f t="shared" ref="BD515:BD578" si="515">IFERROR(SUM(AQ515:BC515),0)</f>
        <v>7615.0552978951109</v>
      </c>
      <c r="BE515" s="16">
        <f>INDEX('Team forecast'!$B$2:$AO$26,MATCH('Master data'!$B515,'Team forecast'!$B$2:$B$26,0),MATCH('Master data'!BE$1,'Team forecast'!$B$2:$AO$2,0))</f>
        <v>0</v>
      </c>
      <c r="BF515" s="16">
        <f>INDEX('Team forecast'!$B$2:$AO$26,MATCH('Master data'!$B515,'Team forecast'!$B$2:$B$26,0),MATCH('Master data'!BF$1,'Team forecast'!$B$2:$AO$2,0))</f>
        <v>0</v>
      </c>
      <c r="BG515" s="16">
        <f>INDEX('Team forecast'!$B$2:$AO$26,MATCH('Master data'!$B515,'Team forecast'!$B$2:$B$26,0),MATCH('Master data'!BG$1,'Team forecast'!$B$2:$AO$2,0))</f>
        <v>0</v>
      </c>
      <c r="BH515" s="16">
        <f>INDEX('Team forecast'!$B$2:$AO$26,MATCH('Master data'!$B515,'Team forecast'!$B$2:$B$26,0),MATCH('Master data'!BH$1,'Team forecast'!$B$2:$AO$2,0))</f>
        <v>0</v>
      </c>
      <c r="BI515" s="16">
        <f>INDEX('Team forecast'!$B$2:$AO$26,MATCH('Master data'!$B515,'Team forecast'!$B$2:$B$26,0),MATCH('Master data'!BI$1,'Team forecast'!$B$2:$AO$2,0))</f>
        <v>0</v>
      </c>
      <c r="BJ515" s="5">
        <f t="shared" ref="BJ515:BJ578" si="516">AQ515</f>
        <v>-5000</v>
      </c>
      <c r="BK515" s="5">
        <f>INDEX('Team forecast'!$R$3:$BH$26,MATCH($B515,'Team forecast'!$B$3:$B$26,0),MATCH(BK$1,'Team forecast'!$R$2:$BH$2,0))*IF($X515&gt;0,25000,0)</f>
        <v>0</v>
      </c>
      <c r="BL515" s="5">
        <f>INDEX('Team forecast'!$R$3:$BH$26,MATCH($B515,'Team forecast'!$B$3:$B$26,0),MATCH(BL$1,'Team forecast'!$R$2:$BH$2,0))*IF($X515&gt;0,5000,0)</f>
        <v>0</v>
      </c>
      <c r="BM515" s="5">
        <f>INDEX('Team forecast'!$R$3:$BH$26,MATCH($B515,'Team forecast'!$B$3:$B$26,0),MATCH(BM$1,'Team forecast'!$R$2:$BH$2,0))*IF($X515&gt;0,-15000,0)</f>
        <v>0</v>
      </c>
      <c r="BN515" s="5">
        <f t="shared" ref="BN515:BN578" si="517">IF($C515="Defense",$N515*150000,IF($C515="Midfield",$N515*125000,IF($C515="Striker",$N515*100000,0)))*$BE515</f>
        <v>0</v>
      </c>
      <c r="BO515" s="5">
        <f t="shared" ref="BO515:BO578" si="518">$O515*50000*$BE515</f>
        <v>0</v>
      </c>
      <c r="BP515" s="5">
        <f t="shared" ref="BP515:BP578" si="519">$P515*BH515*10000</f>
        <v>0</v>
      </c>
      <c r="BQ515" s="5">
        <f t="shared" ref="BQ515:BQ578" si="520">IF($C515="Goalkeeper",BG515*75000,IF($C515="Defense",BG515*50000,0))</f>
        <v>0</v>
      </c>
      <c r="BR515" s="5">
        <f t="shared" ref="BR515:BR578" si="521">IF($C515="Goalkeeper",(BI515-BF515)*5000,0)</f>
        <v>0</v>
      </c>
      <c r="BS515" s="5">
        <f t="shared" ref="BS515:BS578" si="522">$AG515</f>
        <v>0</v>
      </c>
      <c r="BT515" s="5">
        <f t="shared" ref="BT515:BT578" si="523">$AH515</f>
        <v>0</v>
      </c>
      <c r="BU515" s="5">
        <f t="shared" ref="BU515:BU578" si="524">IF(AQ515&gt;0,BE515*10000,0)</f>
        <v>0</v>
      </c>
      <c r="BV515" s="5">
        <f t="shared" ref="BV515:BV578" si="525">IF(AQ515&gt;0,BF515*(-8000),0)</f>
        <v>0</v>
      </c>
      <c r="BW515" s="5">
        <f t="shared" ref="BW515:BW578" si="526">IFERROR(0,0)</f>
        <v>0</v>
      </c>
      <c r="BX515" s="5">
        <f t="shared" ref="BX515:BX578" si="527">AVERAGE(AK515,BD515)</f>
        <v>4647.7126438088108</v>
      </c>
      <c r="BY515" s="5">
        <f t="shared" ref="BY515:BY578" si="528">BX515*3</f>
        <v>13943.137931426432</v>
      </c>
      <c r="BZ515" s="5">
        <f>MAX(INDEX('Team forecast'!$R$3:$BH$26,MATCH($B515,'Team forecast'!$B$3:$B$26,0),MATCH(BZ$1,'Team forecast'!$R$2:$BH$2,0))*($BX515)-(1-INDEX('Team forecast'!$R$3:$BH$26,MATCH($B515,'Team forecast'!$B$3:$B$26,0),MATCH(BZ$1,'Team forecast'!$R$2:$BH$2,0)))*(BY515+CH515)*0.01,-5000)</f>
        <v>-5000</v>
      </c>
      <c r="CA515" s="5">
        <f>MAX(INDEX('Team forecast'!$R$3:$BH$26,MATCH($B515,'Team forecast'!$B$3:$B$26,0),MATCH(CA$1,'Team forecast'!$R$2:$BH$2,0))*$BX515-(1-INDEX('Team forecast'!$R$3:$BH$26,MATCH($B515,'Team forecast'!$B$3:$B$26,0),MATCH(CA$1,'Team forecast'!$R$2:$BH$2,0)))*(BY515+BX515+CH515)*0.01,-5000)</f>
        <v>-5000</v>
      </c>
      <c r="CB515" s="5">
        <f>MAX(INDEX('Team forecast'!$R$3:$BH$26,MATCH($B515,'Team forecast'!$B$3:$B$26,0),MATCH(CB$1,'Team forecast'!$R$2:$BH$2,0))*$BX515-(1-INDEX('Team forecast'!$R$3:$BH$26,MATCH($B515,'Team forecast'!$B$3:$B$26,0),MATCH(CB$1,'Team forecast'!$R$2:$BH$2,0)))*(BY515+BX515*2+CH515)*0.01,0)</f>
        <v>0</v>
      </c>
      <c r="CC515" s="5">
        <v>0</v>
      </c>
      <c r="CD515" s="5">
        <f>+AK515+BD515*Cockpit!$C$3+BW515*Cockpit!$C$3^2+BZ515*Cockpit!$C$3^3+CA515*Cockpit!$C$3^4+CB515*Cockpit!$C$3^5+CC515*Cockpit!$C$3^6</f>
        <v>4287.9377191834483</v>
      </c>
      <c r="CE515" s="5"/>
      <c r="CF515" s="5"/>
      <c r="CG515" s="5">
        <v>0</v>
      </c>
      <c r="CH515" s="5">
        <f t="shared" ref="CH515:CH578" si="529">+G515+CG515</f>
        <v>2495000</v>
      </c>
      <c r="CI515" s="5">
        <f t="shared" ref="CI515:CI578" si="530">CH515</f>
        <v>2495000</v>
      </c>
      <c r="CJ515" s="1">
        <f t="shared" ref="CJ515:CJ578" si="531">ROUND(IFERROR(CD515/CI515,-100%),3)</f>
        <v>2E-3</v>
      </c>
      <c r="CK515" s="5">
        <f>RANK(CD515,$CD$2:$CD$622)+COUNTIF($CD$2:$CD515,$CD515)-1</f>
        <v>380</v>
      </c>
      <c r="CL515" s="5">
        <f>RANK(CJ515,$CJ$2:$CJ$622)+COUNTIF($CJ$2:$CJ515,$CJ515)-1</f>
        <v>373</v>
      </c>
    </row>
    <row r="516" spans="1:90" x14ac:dyDescent="0.3">
      <c r="A516" t="str">
        <f>Players!P517</f>
        <v>Nathan  Patterson</v>
      </c>
      <c r="B516" t="str">
        <f>Players!G517</f>
        <v>Scotland</v>
      </c>
      <c r="C516" t="str">
        <f>Players!AB517</f>
        <v>Defense</v>
      </c>
      <c r="D516" s="1"/>
      <c r="F516" t="str">
        <f>IFERROR(INDEX(Lookup!B:B,MATCH(INDEX(Players!C:C,MATCH(E516,Players!A:A,0)),Lookup!D:D,0)),"")</f>
        <v/>
      </c>
      <c r="G516">
        <f>IF(Players!AC517=0,10000000,Players!AC517)</f>
        <v>1995000</v>
      </c>
      <c r="H516" s="16">
        <f>INDEX('Team forecast'!$B$2:$AO$26,MATCH('Master data'!$B516,'Team forecast'!$B$2:$B$26,0),MATCH('Master data'!H$1,'Team forecast'!$B$2:$AO$2,0))</f>
        <v>0.57976310910377304</v>
      </c>
      <c r="I516" s="16">
        <f>INDEX('Team forecast'!$B$2:$AO$26,MATCH('Master data'!$B516,'Team forecast'!$B$2:$B$26,0),MATCH('Master data'!I$1,'Team forecast'!$B$2:$AO$2,0))</f>
        <v>2.0128496317304223</v>
      </c>
      <c r="J516" s="16">
        <f>INDEX('Team forecast'!$B$2:$AO$26,MATCH('Master data'!$B516,'Team forecast'!$B$2:$B$26,0),MATCH('Master data'!J$1,'Team forecast'!$B$2:$AO$2,0))</f>
        <v>0.13360739979445019</v>
      </c>
      <c r="K516" s="16">
        <f>INDEX('Team forecast'!$B$2:$AO$26,MATCH('Master data'!$B516,'Team forecast'!$B$2:$B$26,0),MATCH('Master data'!K$1,'Team forecast'!$B$2:$AO$2,0))</f>
        <v>1.9032627319063258</v>
      </c>
      <c r="L516" s="16">
        <f>INDEX('Team forecast'!$B$2:$AO$26,MATCH('Master data'!$B516,'Team forecast'!$B$2:$B$26,0),MATCH('Master data'!L$1,'Team forecast'!$B$2:$AO$2,0))</f>
        <v>5.5003538064932931</v>
      </c>
      <c r="M516">
        <f>IF(Players!BC517=1,95,0)</f>
        <v>0</v>
      </c>
      <c r="N516" s="2">
        <f>Players!BN517</f>
        <v>0</v>
      </c>
      <c r="O516" s="2">
        <f>Players!BO517</f>
        <v>0</v>
      </c>
      <c r="P516" s="2">
        <f>Players!BP517</f>
        <v>0</v>
      </c>
      <c r="Q516" s="2">
        <f>Players!BQ517</f>
        <v>2.6011560693641619E-2</v>
      </c>
      <c r="R516" s="2">
        <f>Players!BR517</f>
        <v>0</v>
      </c>
      <c r="S516" s="2">
        <f t="shared" si="490"/>
        <v>0.57976310910377304</v>
      </c>
      <c r="T516" s="2">
        <f t="shared" si="491"/>
        <v>2.0128496317304223</v>
      </c>
      <c r="U516" s="16">
        <f>INDEX('Team forecast'!$B$2:$AO$26,MATCH('Master data'!$B516,'Team forecast'!$B$2:$B$26,0),MATCH('Master data'!U$1,'Team forecast'!$B$2:$AO$2,0))</f>
        <v>9.3525179856115109E-2</v>
      </c>
      <c r="V516" s="16">
        <f>INDEX('Team forecast'!$B$2:$AO$26,MATCH('Master data'!$B516,'Team forecast'!$B$2:$B$26,0),MATCH('Master data'!V$1,'Team forecast'!$B$2:$AO$2,0))</f>
        <v>0.18705035971223019</v>
      </c>
      <c r="W516" s="16">
        <f>INDEX('Team forecast'!$B$2:$AO$26,MATCH('Master data'!$B516,'Team forecast'!$B$2:$B$26,0),MATCH('Master data'!W$1,'Team forecast'!$B$2:$AO$2,0))</f>
        <v>0.71942446043165476</v>
      </c>
      <c r="X516" s="5">
        <f t="shared" si="492"/>
        <v>-5000</v>
      </c>
      <c r="Y516" s="5">
        <f t="shared" si="493"/>
        <v>0</v>
      </c>
      <c r="Z516" s="5">
        <f t="shared" si="494"/>
        <v>0</v>
      </c>
      <c r="AA516" s="5">
        <f t="shared" si="495"/>
        <v>0</v>
      </c>
      <c r="AB516" s="5">
        <f t="shared" si="496"/>
        <v>0</v>
      </c>
      <c r="AC516" s="5">
        <f t="shared" si="497"/>
        <v>0</v>
      </c>
      <c r="AD516" s="5">
        <f t="shared" si="498"/>
        <v>0</v>
      </c>
      <c r="AE516" s="5">
        <f t="shared" si="499"/>
        <v>6680.3699897225097</v>
      </c>
      <c r="AF516" s="5">
        <f t="shared" si="500"/>
        <v>0</v>
      </c>
      <c r="AG516" s="5">
        <f t="shared" si="501"/>
        <v>0</v>
      </c>
      <c r="AH516" s="5">
        <f t="shared" si="502"/>
        <v>0</v>
      </c>
      <c r="AI516" s="5">
        <f t="shared" si="503"/>
        <v>0</v>
      </c>
      <c r="AJ516" s="5">
        <f t="shared" si="504"/>
        <v>0</v>
      </c>
      <c r="AK516" s="5">
        <f>IFERROR(SUM(X516:AJ516),-5000)*((Cockpit!$C$3)^0)</f>
        <v>1680.3699897225097</v>
      </c>
      <c r="AL516" s="16">
        <f>INDEX('Team forecast'!$B$2:$AO$26,MATCH('Master data'!$B516,'Team forecast'!$B$2:$B$26,0),MATCH('Master data'!AL$1,'Team forecast'!$B$2:$AO$2,0))</f>
        <v>0.97166693173319041</v>
      </c>
      <c r="AM516" s="16">
        <f>INDEX('Team forecast'!$B$2:$AO$26,MATCH('Master data'!$B516,'Team forecast'!$B$2:$B$26,0),MATCH('Master data'!AM$1,'Team forecast'!$B$2:$AO$2,0))</f>
        <v>1.3771320398413547</v>
      </c>
      <c r="AN516" s="16">
        <f>INDEX('Team forecast'!$B$2:$AO$26,MATCH('Master data'!$B516,'Team forecast'!$B$2:$B$26,0),MATCH('Master data'!AN$1,'Team forecast'!$B$2:$AO$2,0))</f>
        <v>0.25230110595790223</v>
      </c>
      <c r="AO516" s="16">
        <f>INDEX('Team forecast'!$B$2:$AO$26,MATCH('Master data'!$B516,'Team forecast'!$B$2:$B$26,0),MATCH('Master data'!AO$1,'Team forecast'!$B$2:$AO$2,0))</f>
        <v>3.1898156849826957</v>
      </c>
      <c r="AP516" s="16">
        <f>INDEX('Team forecast'!$B$2:$AO$26,MATCH('Master data'!$B516,'Team forecast'!$B$2:$B$26,0),MATCH('Master data'!AP$1,'Team forecast'!$B$2:$AO$2,0))</f>
        <v>3.7631789965718299</v>
      </c>
      <c r="AQ516" s="5">
        <f t="shared" si="505"/>
        <v>-5000</v>
      </c>
      <c r="AR516" s="5">
        <f>INDEX('Team forecast'!$B$2:$AO$26,MATCH('Master data'!$B516,'Team forecast'!$B$2:$B$26,0),MATCH('Master data'!AR$1,'Team forecast'!$B$2:$AO$2,0))*IF(X516&gt;0,25000,0)</f>
        <v>0</v>
      </c>
      <c r="AS516" s="16">
        <f>INDEX('Team forecast'!$B$2:$AO$26,MATCH('Master data'!$B516,'Team forecast'!$B$2:$B$26,0),MATCH('Master data'!AS$1,'Team forecast'!$B$2:$AO$2,0))*IF(X516&gt;0,5000,0)</f>
        <v>0</v>
      </c>
      <c r="AT516" s="16">
        <f>INDEX('Team forecast'!$B$2:$AO$26,MATCH('Master data'!$B516,'Team forecast'!$B$2:$B$26,0),MATCH('Master data'!AT$1,'Team forecast'!$B$2:$AO$2,0))*IF(X516&gt;0,-15000,0)</f>
        <v>0</v>
      </c>
      <c r="AU516" s="5">
        <f t="shared" si="506"/>
        <v>0</v>
      </c>
      <c r="AV516" s="5">
        <f t="shared" si="507"/>
        <v>0</v>
      </c>
      <c r="AW516" s="5">
        <f t="shared" si="508"/>
        <v>0</v>
      </c>
      <c r="AX516" s="5">
        <f t="shared" si="509"/>
        <v>12615.055297895111</v>
      </c>
      <c r="AY516" s="5">
        <f t="shared" si="510"/>
        <v>0</v>
      </c>
      <c r="AZ516" s="5">
        <f t="shared" si="511"/>
        <v>0</v>
      </c>
      <c r="BA516" s="5">
        <f t="shared" si="512"/>
        <v>0</v>
      </c>
      <c r="BB516" s="5">
        <f t="shared" si="513"/>
        <v>0</v>
      </c>
      <c r="BC516" s="5">
        <f t="shared" si="514"/>
        <v>0</v>
      </c>
      <c r="BD516" s="5">
        <f t="shared" si="515"/>
        <v>7615.0552978951109</v>
      </c>
      <c r="BE516" s="16">
        <f>INDEX('Team forecast'!$B$2:$AO$26,MATCH('Master data'!$B516,'Team forecast'!$B$2:$B$26,0),MATCH('Master data'!BE$1,'Team forecast'!$B$2:$AO$2,0))</f>
        <v>0</v>
      </c>
      <c r="BF516" s="16">
        <f>INDEX('Team forecast'!$B$2:$AO$26,MATCH('Master data'!$B516,'Team forecast'!$B$2:$B$26,0),MATCH('Master data'!BF$1,'Team forecast'!$B$2:$AO$2,0))</f>
        <v>0</v>
      </c>
      <c r="BG516" s="16">
        <f>INDEX('Team forecast'!$B$2:$AO$26,MATCH('Master data'!$B516,'Team forecast'!$B$2:$B$26,0),MATCH('Master data'!BG$1,'Team forecast'!$B$2:$AO$2,0))</f>
        <v>0</v>
      </c>
      <c r="BH516" s="16">
        <f>INDEX('Team forecast'!$B$2:$AO$26,MATCH('Master data'!$B516,'Team forecast'!$B$2:$B$26,0),MATCH('Master data'!BH$1,'Team forecast'!$B$2:$AO$2,0))</f>
        <v>0</v>
      </c>
      <c r="BI516" s="16">
        <f>INDEX('Team forecast'!$B$2:$AO$26,MATCH('Master data'!$B516,'Team forecast'!$B$2:$B$26,0),MATCH('Master data'!BI$1,'Team forecast'!$B$2:$AO$2,0))</f>
        <v>0</v>
      </c>
      <c r="BJ516" s="5">
        <f t="shared" si="516"/>
        <v>-5000</v>
      </c>
      <c r="BK516" s="5">
        <f>INDEX('Team forecast'!$R$3:$BH$26,MATCH($B516,'Team forecast'!$B$3:$B$26,0),MATCH(BK$1,'Team forecast'!$R$2:$BH$2,0))*IF($X516&gt;0,25000,0)</f>
        <v>0</v>
      </c>
      <c r="BL516" s="5">
        <f>INDEX('Team forecast'!$R$3:$BH$26,MATCH($B516,'Team forecast'!$B$3:$B$26,0),MATCH(BL$1,'Team forecast'!$R$2:$BH$2,0))*IF($X516&gt;0,5000,0)</f>
        <v>0</v>
      </c>
      <c r="BM516" s="5">
        <f>INDEX('Team forecast'!$R$3:$BH$26,MATCH($B516,'Team forecast'!$B$3:$B$26,0),MATCH(BM$1,'Team forecast'!$R$2:$BH$2,0))*IF($X516&gt;0,-15000,0)</f>
        <v>0</v>
      </c>
      <c r="BN516" s="5">
        <f t="shared" si="517"/>
        <v>0</v>
      </c>
      <c r="BO516" s="5">
        <f t="shared" si="518"/>
        <v>0</v>
      </c>
      <c r="BP516" s="5">
        <f t="shared" si="519"/>
        <v>0</v>
      </c>
      <c r="BQ516" s="5">
        <f t="shared" si="520"/>
        <v>0</v>
      </c>
      <c r="BR516" s="5">
        <f t="shared" si="521"/>
        <v>0</v>
      </c>
      <c r="BS516" s="5">
        <f t="shared" si="522"/>
        <v>0</v>
      </c>
      <c r="BT516" s="5">
        <f t="shared" si="523"/>
        <v>0</v>
      </c>
      <c r="BU516" s="5">
        <f t="shared" si="524"/>
        <v>0</v>
      </c>
      <c r="BV516" s="5">
        <f t="shared" si="525"/>
        <v>0</v>
      </c>
      <c r="BW516" s="5">
        <f t="shared" si="526"/>
        <v>0</v>
      </c>
      <c r="BX516" s="5">
        <f t="shared" si="527"/>
        <v>4647.7126438088108</v>
      </c>
      <c r="BY516" s="5">
        <f t="shared" si="528"/>
        <v>13943.137931426432</v>
      </c>
      <c r="BZ516" s="5">
        <f>MAX(INDEX('Team forecast'!$R$3:$BH$26,MATCH($B516,'Team forecast'!$B$3:$B$26,0),MATCH(BZ$1,'Team forecast'!$R$2:$BH$2,0))*($BX516)-(1-INDEX('Team forecast'!$R$3:$BH$26,MATCH($B516,'Team forecast'!$B$3:$B$26,0),MATCH(BZ$1,'Team forecast'!$R$2:$BH$2,0)))*(BY516+CH516)*0.01,-5000)</f>
        <v>-5000</v>
      </c>
      <c r="CA516" s="5">
        <f>MAX(INDEX('Team forecast'!$R$3:$BH$26,MATCH($B516,'Team forecast'!$B$3:$B$26,0),MATCH(CA$1,'Team forecast'!$R$2:$BH$2,0))*$BX516-(1-INDEX('Team forecast'!$R$3:$BH$26,MATCH($B516,'Team forecast'!$B$3:$B$26,0),MATCH(CA$1,'Team forecast'!$R$2:$BH$2,0)))*(BY516+BX516+CH516)*0.01,-5000)</f>
        <v>-5000</v>
      </c>
      <c r="CB516" s="5">
        <f>MAX(INDEX('Team forecast'!$R$3:$BH$26,MATCH($B516,'Team forecast'!$B$3:$B$26,0),MATCH(CB$1,'Team forecast'!$R$2:$BH$2,0))*$BX516-(1-INDEX('Team forecast'!$R$3:$BH$26,MATCH($B516,'Team forecast'!$B$3:$B$26,0),MATCH(CB$1,'Team forecast'!$R$2:$BH$2,0)))*(BY516+BX516*2+CH516)*0.01,0)</f>
        <v>0</v>
      </c>
      <c r="CC516" s="5">
        <v>0</v>
      </c>
      <c r="CD516" s="5">
        <f>+AK516+BD516*Cockpit!$C$3+BW516*Cockpit!$C$3^2+BZ516*Cockpit!$C$3^3+CA516*Cockpit!$C$3^4+CB516*Cockpit!$C$3^5+CC516*Cockpit!$C$3^6</f>
        <v>4287.9377191834483</v>
      </c>
      <c r="CE516" s="5"/>
      <c r="CF516" s="5"/>
      <c r="CG516" s="5">
        <v>0</v>
      </c>
      <c r="CH516" s="5">
        <f t="shared" si="529"/>
        <v>1995000</v>
      </c>
      <c r="CI516" s="5">
        <f t="shared" si="530"/>
        <v>1995000</v>
      </c>
      <c r="CJ516" s="1">
        <f t="shared" si="531"/>
        <v>2E-3</v>
      </c>
      <c r="CK516" s="5">
        <f>RANK(CD516,$CD$2:$CD$622)+COUNTIF($CD$2:$CD516,$CD516)-1</f>
        <v>381</v>
      </c>
      <c r="CL516" s="5">
        <f>RANK(CJ516,$CJ$2:$CJ$622)+COUNTIF($CJ$2:$CJ516,$CJ516)-1</f>
        <v>374</v>
      </c>
    </row>
    <row r="517" spans="1:90" x14ac:dyDescent="0.3">
      <c r="A517" t="str">
        <f>Players!P518</f>
        <v>Grant Hanley</v>
      </c>
      <c r="B517" t="str">
        <f>Players!G518</f>
        <v>Scotland</v>
      </c>
      <c r="C517" t="str">
        <f>Players!AB518</f>
        <v>Defense</v>
      </c>
      <c r="D517" s="1"/>
      <c r="F517" t="str">
        <f>IFERROR(INDEX(Lookup!B:B,MATCH(INDEX(Players!C:C,MATCH(E517,Players!A:A,0)),Lookup!D:D,0)),"")</f>
        <v/>
      </c>
      <c r="G517">
        <f>IF(Players!AC518=0,10000000,Players!AC518)</f>
        <v>2976000</v>
      </c>
      <c r="H517" s="16">
        <f>INDEX('Team forecast'!$B$2:$AO$26,MATCH('Master data'!$B517,'Team forecast'!$B$2:$B$26,0),MATCH('Master data'!H$1,'Team forecast'!$B$2:$AO$2,0))</f>
        <v>0.57976310910377304</v>
      </c>
      <c r="I517" s="16">
        <f>INDEX('Team forecast'!$B$2:$AO$26,MATCH('Master data'!$B517,'Team forecast'!$B$2:$B$26,0),MATCH('Master data'!I$1,'Team forecast'!$B$2:$AO$2,0))</f>
        <v>2.0128496317304223</v>
      </c>
      <c r="J517" s="16">
        <f>INDEX('Team forecast'!$B$2:$AO$26,MATCH('Master data'!$B517,'Team forecast'!$B$2:$B$26,0),MATCH('Master data'!J$1,'Team forecast'!$B$2:$AO$2,0))</f>
        <v>0.13360739979445019</v>
      </c>
      <c r="K517" s="16">
        <f>INDEX('Team forecast'!$B$2:$AO$26,MATCH('Master data'!$B517,'Team forecast'!$B$2:$B$26,0),MATCH('Master data'!K$1,'Team forecast'!$B$2:$AO$2,0))</f>
        <v>1.9032627319063258</v>
      </c>
      <c r="L517" s="16">
        <f>INDEX('Team forecast'!$B$2:$AO$26,MATCH('Master data'!$B517,'Team forecast'!$B$2:$B$26,0),MATCH('Master data'!L$1,'Team forecast'!$B$2:$AO$2,0))</f>
        <v>5.5003538064932931</v>
      </c>
      <c r="M517">
        <f>IF(Players!BC518=1,95,0)</f>
        <v>95</v>
      </c>
      <c r="N517" s="2">
        <f>Players!BN518</f>
        <v>5.6256236873615535E-2</v>
      </c>
      <c r="O517" s="2">
        <f>Players!BO518</f>
        <v>6.6690529572044674E-2</v>
      </c>
      <c r="P517" s="2">
        <f>Players!BP518</f>
        <v>3.0853847994061896E-2</v>
      </c>
      <c r="Q517" s="2">
        <f>Players!BQ518</f>
        <v>0.19837237963576274</v>
      </c>
      <c r="R517" s="2">
        <f>Players!BR518</f>
        <v>0</v>
      </c>
      <c r="S517" s="2">
        <f t="shared" si="490"/>
        <v>0.57976310910377304</v>
      </c>
      <c r="T517" s="2">
        <f t="shared" si="491"/>
        <v>2.0128496317304223</v>
      </c>
      <c r="U517" s="16">
        <f>INDEX('Team forecast'!$B$2:$AO$26,MATCH('Master data'!$B517,'Team forecast'!$B$2:$B$26,0),MATCH('Master data'!U$1,'Team forecast'!$B$2:$AO$2,0))</f>
        <v>9.3525179856115109E-2</v>
      </c>
      <c r="V517" s="16">
        <f>INDEX('Team forecast'!$B$2:$AO$26,MATCH('Master data'!$B517,'Team forecast'!$B$2:$B$26,0),MATCH('Master data'!V$1,'Team forecast'!$B$2:$AO$2,0))</f>
        <v>0.18705035971223019</v>
      </c>
      <c r="W517" s="16">
        <f>INDEX('Team forecast'!$B$2:$AO$26,MATCH('Master data'!$B517,'Team forecast'!$B$2:$B$26,0),MATCH('Master data'!W$1,'Team forecast'!$B$2:$AO$2,0))</f>
        <v>0.71942446043165476</v>
      </c>
      <c r="X517" s="5">
        <f t="shared" si="492"/>
        <v>7000</v>
      </c>
      <c r="Y517" s="5">
        <f t="shared" si="493"/>
        <v>2338.1294964028775</v>
      </c>
      <c r="Z517" s="5">
        <f t="shared" si="494"/>
        <v>935.25179856115096</v>
      </c>
      <c r="AA517" s="5">
        <f t="shared" si="495"/>
        <v>-10791.366906474821</v>
      </c>
      <c r="AB517" s="5">
        <f t="shared" si="496"/>
        <v>4892.2936194488502</v>
      </c>
      <c r="AC517" s="5">
        <f t="shared" si="497"/>
        <v>1933.2354386232869</v>
      </c>
      <c r="AD517" s="5">
        <f t="shared" si="498"/>
        <v>587.22979023000755</v>
      </c>
      <c r="AE517" s="5">
        <f t="shared" si="499"/>
        <v>6680.3699897225097</v>
      </c>
      <c r="AF517" s="5">
        <f t="shared" si="500"/>
        <v>0</v>
      </c>
      <c r="AG517" s="5">
        <f t="shared" si="501"/>
        <v>-3967.4475927152548</v>
      </c>
      <c r="AH517" s="5">
        <f t="shared" si="502"/>
        <v>0</v>
      </c>
      <c r="AI517" s="5">
        <f t="shared" si="503"/>
        <v>5797.6310910377306</v>
      </c>
      <c r="AJ517" s="5">
        <f t="shared" si="504"/>
        <v>-16102.797053843378</v>
      </c>
      <c r="AK517" s="5">
        <f>IFERROR(SUM(X517:AJ517),-5000)*((Cockpit!$C$3)^0)</f>
        <v>-697.47032900703925</v>
      </c>
      <c r="AL517" s="16">
        <f>INDEX('Team forecast'!$B$2:$AO$26,MATCH('Master data'!$B517,'Team forecast'!$B$2:$B$26,0),MATCH('Master data'!AL$1,'Team forecast'!$B$2:$AO$2,0))</f>
        <v>0.97166693173319041</v>
      </c>
      <c r="AM517" s="16">
        <f>INDEX('Team forecast'!$B$2:$AO$26,MATCH('Master data'!$B517,'Team forecast'!$B$2:$B$26,0),MATCH('Master data'!AM$1,'Team forecast'!$B$2:$AO$2,0))</f>
        <v>1.3771320398413547</v>
      </c>
      <c r="AN517" s="16">
        <f>INDEX('Team forecast'!$B$2:$AO$26,MATCH('Master data'!$B517,'Team forecast'!$B$2:$B$26,0),MATCH('Master data'!AN$1,'Team forecast'!$B$2:$AO$2,0))</f>
        <v>0.25230110595790223</v>
      </c>
      <c r="AO517" s="16">
        <f>INDEX('Team forecast'!$B$2:$AO$26,MATCH('Master data'!$B517,'Team forecast'!$B$2:$B$26,0),MATCH('Master data'!AO$1,'Team forecast'!$B$2:$AO$2,0))</f>
        <v>3.1898156849826957</v>
      </c>
      <c r="AP517" s="16">
        <f>INDEX('Team forecast'!$B$2:$AO$26,MATCH('Master data'!$B517,'Team forecast'!$B$2:$B$26,0),MATCH('Master data'!AP$1,'Team forecast'!$B$2:$AO$2,0))</f>
        <v>3.7631789965718299</v>
      </c>
      <c r="AQ517" s="5">
        <f t="shared" si="505"/>
        <v>7000</v>
      </c>
      <c r="AR517" s="5">
        <f>INDEX('Team forecast'!$B$2:$AO$26,MATCH('Master data'!$B517,'Team forecast'!$B$2:$B$26,0),MATCH('Master data'!AR$1,'Team forecast'!$B$2:$AO$2,0))*IF(X517&gt;0,25000,0)</f>
        <v>5913.3071708883326</v>
      </c>
      <c r="AS517" s="16">
        <f>INDEX('Team forecast'!$B$2:$AO$26,MATCH('Master data'!$B517,'Team forecast'!$B$2:$B$26,0),MATCH('Master data'!AS$1,'Team forecast'!$B$2:$AO$2,0))*IF(X517&gt;0,5000,0)</f>
        <v>1391.3663931501965</v>
      </c>
      <c r="AT517" s="16">
        <f>INDEX('Team forecast'!$B$2:$AO$26,MATCH('Master data'!$B517,'Team forecast'!$B$2:$B$26,0),MATCH('Master data'!AT$1,'Team forecast'!$B$2:$AO$2,0))*IF(X517&gt;0,-15000,0)</f>
        <v>-7277.9165180164109</v>
      </c>
      <c r="AU517" s="5">
        <f t="shared" si="506"/>
        <v>8199.3487610762368</v>
      </c>
      <c r="AV517" s="5">
        <f t="shared" si="507"/>
        <v>3240.0491122465123</v>
      </c>
      <c r="AW517" s="5">
        <f t="shared" si="508"/>
        <v>984.1808827353052</v>
      </c>
      <c r="AX517" s="5">
        <f t="shared" si="509"/>
        <v>12615.055297895111</v>
      </c>
      <c r="AY517" s="5">
        <f t="shared" si="510"/>
        <v>0</v>
      </c>
      <c r="AZ517" s="5">
        <f t="shared" si="511"/>
        <v>-3967.4475927152548</v>
      </c>
      <c r="BA517" s="5">
        <f t="shared" si="512"/>
        <v>0</v>
      </c>
      <c r="BB517" s="5">
        <f t="shared" si="513"/>
        <v>9716.6693173319036</v>
      </c>
      <c r="BC517" s="5">
        <f t="shared" si="514"/>
        <v>-11017.056318730838</v>
      </c>
      <c r="BD517" s="5">
        <f t="shared" si="515"/>
        <v>26797.556505861096</v>
      </c>
      <c r="BE517" s="16">
        <f>INDEX('Team forecast'!$B$2:$AO$26,MATCH('Master data'!$B517,'Team forecast'!$B$2:$B$26,0),MATCH('Master data'!BE$1,'Team forecast'!$B$2:$AO$2,0))</f>
        <v>0</v>
      </c>
      <c r="BF517" s="16">
        <f>INDEX('Team forecast'!$B$2:$AO$26,MATCH('Master data'!$B517,'Team forecast'!$B$2:$B$26,0),MATCH('Master data'!BF$1,'Team forecast'!$B$2:$AO$2,0))</f>
        <v>0</v>
      </c>
      <c r="BG517" s="16">
        <f>INDEX('Team forecast'!$B$2:$AO$26,MATCH('Master data'!$B517,'Team forecast'!$B$2:$B$26,0),MATCH('Master data'!BG$1,'Team forecast'!$B$2:$AO$2,0))</f>
        <v>0</v>
      </c>
      <c r="BH517" s="16">
        <f>INDEX('Team forecast'!$B$2:$AO$26,MATCH('Master data'!$B517,'Team forecast'!$B$2:$B$26,0),MATCH('Master data'!BH$1,'Team forecast'!$B$2:$AO$2,0))</f>
        <v>0</v>
      </c>
      <c r="BI517" s="16">
        <f>INDEX('Team forecast'!$B$2:$AO$26,MATCH('Master data'!$B517,'Team forecast'!$B$2:$B$26,0),MATCH('Master data'!BI$1,'Team forecast'!$B$2:$AO$2,0))</f>
        <v>0</v>
      </c>
      <c r="BJ517" s="5">
        <f t="shared" si="516"/>
        <v>7000</v>
      </c>
      <c r="BK517" s="5">
        <f>INDEX('Team forecast'!$R$3:$BH$26,MATCH($B517,'Team forecast'!$B$3:$B$26,0),MATCH(BK$1,'Team forecast'!$R$2:$BH$2,0))*IF($X517&gt;0,25000,0)</f>
        <v>0</v>
      </c>
      <c r="BL517" s="5">
        <f>INDEX('Team forecast'!$R$3:$BH$26,MATCH($B517,'Team forecast'!$B$3:$B$26,0),MATCH(BL$1,'Team forecast'!$R$2:$BH$2,0))*IF($X517&gt;0,5000,0)</f>
        <v>0</v>
      </c>
      <c r="BM517" s="5">
        <f>INDEX('Team forecast'!$R$3:$BH$26,MATCH($B517,'Team forecast'!$B$3:$B$26,0),MATCH(BM$1,'Team forecast'!$R$2:$BH$2,0))*IF($X517&gt;0,-15000,0)</f>
        <v>0</v>
      </c>
      <c r="BN517" s="5">
        <f t="shared" si="517"/>
        <v>0</v>
      </c>
      <c r="BO517" s="5">
        <f t="shared" si="518"/>
        <v>0</v>
      </c>
      <c r="BP517" s="5">
        <f t="shared" si="519"/>
        <v>0</v>
      </c>
      <c r="BQ517" s="5">
        <f t="shared" si="520"/>
        <v>0</v>
      </c>
      <c r="BR517" s="5">
        <f t="shared" si="521"/>
        <v>0</v>
      </c>
      <c r="BS517" s="5">
        <f t="shared" si="522"/>
        <v>-3967.4475927152548</v>
      </c>
      <c r="BT517" s="5">
        <f t="shared" si="523"/>
        <v>0</v>
      </c>
      <c r="BU517" s="5">
        <f t="shared" si="524"/>
        <v>0</v>
      </c>
      <c r="BV517" s="5">
        <f t="shared" si="525"/>
        <v>0</v>
      </c>
      <c r="BW517" s="5">
        <f t="shared" si="526"/>
        <v>0</v>
      </c>
      <c r="BX517" s="5">
        <f t="shared" si="527"/>
        <v>13050.043088427028</v>
      </c>
      <c r="BY517" s="5">
        <f t="shared" si="528"/>
        <v>39150.129265281081</v>
      </c>
      <c r="BZ517" s="5">
        <f>MAX(INDEX('Team forecast'!$R$3:$BH$26,MATCH($B517,'Team forecast'!$B$3:$B$26,0),MATCH(BZ$1,'Team forecast'!$R$2:$BH$2,0))*($BX517)-(1-INDEX('Team forecast'!$R$3:$BH$26,MATCH($B517,'Team forecast'!$B$3:$B$26,0),MATCH(BZ$1,'Team forecast'!$R$2:$BH$2,0)))*(BY517+CH517)*0.01,-5000)</f>
        <v>-5000</v>
      </c>
      <c r="CA517" s="5">
        <f>MAX(INDEX('Team forecast'!$R$3:$BH$26,MATCH($B517,'Team forecast'!$B$3:$B$26,0),MATCH(CA$1,'Team forecast'!$R$2:$BH$2,0))*$BX517-(1-INDEX('Team forecast'!$R$3:$BH$26,MATCH($B517,'Team forecast'!$B$3:$B$26,0),MATCH(CA$1,'Team forecast'!$R$2:$BH$2,0)))*(BY517+BX517+CH517)*0.01,-5000)</f>
        <v>-5000</v>
      </c>
      <c r="CB517" s="5">
        <f>MAX(INDEX('Team forecast'!$R$3:$BH$26,MATCH($B517,'Team forecast'!$B$3:$B$26,0),MATCH(CB$1,'Team forecast'!$R$2:$BH$2,0))*$BX517-(1-INDEX('Team forecast'!$R$3:$BH$26,MATCH($B517,'Team forecast'!$B$3:$B$26,0),MATCH(CB$1,'Team forecast'!$R$2:$BH$2,0)))*(BY517+BX517*2+CH517)*0.01,0)</f>
        <v>0</v>
      </c>
      <c r="CC517" s="5">
        <v>0</v>
      </c>
      <c r="CD517" s="5">
        <f>+AK517+BD517*Cockpit!$C$3+BW517*Cockpit!$C$3^2+BZ517*Cockpit!$C$3^3+CA517*Cockpit!$C$3^4+CB517*Cockpit!$C$3^5+CC517*Cockpit!$C$3^6</f>
        <v>14698.431539097888</v>
      </c>
      <c r="CE517" s="5"/>
      <c r="CF517" s="5"/>
      <c r="CG517" s="5">
        <v>0</v>
      </c>
      <c r="CH517" s="5">
        <f t="shared" si="529"/>
        <v>2976000</v>
      </c>
      <c r="CI517" s="5">
        <f t="shared" si="530"/>
        <v>2976000</v>
      </c>
      <c r="CJ517" s="1">
        <f t="shared" si="531"/>
        <v>5.0000000000000001E-3</v>
      </c>
      <c r="CK517" s="5">
        <f>RANK(CD517,$CD$2:$CD$622)+COUNTIF($CD$2:$CD517,$CD517)-1</f>
        <v>324</v>
      </c>
      <c r="CL517" s="5">
        <f>RANK(CJ517,$CJ$2:$CJ$622)+COUNTIF($CJ$2:$CJ517,$CJ517)-1</f>
        <v>337</v>
      </c>
    </row>
    <row r="518" spans="1:90" x14ac:dyDescent="0.3">
      <c r="A518" t="str">
        <f>Players!P519</f>
        <v>Scott McKenna</v>
      </c>
      <c r="B518" t="str">
        <f>Players!G519</f>
        <v>Scotland</v>
      </c>
      <c r="C518" t="str">
        <f>Players!AB519</f>
        <v>Defense</v>
      </c>
      <c r="D518" s="1"/>
      <c r="F518" t="str">
        <f>IFERROR(INDEX(Lookup!B:B,MATCH(INDEX(Players!C:C,MATCH(E518,Players!A:A,0)),Lookup!D:D,0)),"")</f>
        <v/>
      </c>
      <c r="G518">
        <f>IF(Players!AC519=0,10000000,Players!AC519)</f>
        <v>1995000</v>
      </c>
      <c r="H518" s="16">
        <f>INDEX('Team forecast'!$B$2:$AO$26,MATCH('Master data'!$B518,'Team forecast'!$B$2:$B$26,0),MATCH('Master data'!H$1,'Team forecast'!$B$2:$AO$2,0))</f>
        <v>0.57976310910377304</v>
      </c>
      <c r="I518" s="16">
        <f>INDEX('Team forecast'!$B$2:$AO$26,MATCH('Master data'!$B518,'Team forecast'!$B$2:$B$26,0),MATCH('Master data'!I$1,'Team forecast'!$B$2:$AO$2,0))</f>
        <v>2.0128496317304223</v>
      </c>
      <c r="J518" s="16">
        <f>INDEX('Team forecast'!$B$2:$AO$26,MATCH('Master data'!$B518,'Team forecast'!$B$2:$B$26,0),MATCH('Master data'!J$1,'Team forecast'!$B$2:$AO$2,0))</f>
        <v>0.13360739979445019</v>
      </c>
      <c r="K518" s="16">
        <f>INDEX('Team forecast'!$B$2:$AO$26,MATCH('Master data'!$B518,'Team forecast'!$B$2:$B$26,0),MATCH('Master data'!K$1,'Team forecast'!$B$2:$AO$2,0))</f>
        <v>1.9032627319063258</v>
      </c>
      <c r="L518" s="16">
        <f>INDEX('Team forecast'!$B$2:$AO$26,MATCH('Master data'!$B518,'Team forecast'!$B$2:$B$26,0),MATCH('Master data'!L$1,'Team forecast'!$B$2:$AO$2,0))</f>
        <v>5.5003538064932931</v>
      </c>
      <c r="M518">
        <f>IF(Players!BC519=1,95,0)</f>
        <v>0</v>
      </c>
      <c r="N518" s="2">
        <f>Players!BN519</f>
        <v>0</v>
      </c>
      <c r="O518" s="2">
        <f>Players!BO519</f>
        <v>0</v>
      </c>
      <c r="P518" s="2">
        <f>Players!BP519</f>
        <v>0</v>
      </c>
      <c r="Q518" s="2">
        <f>Players!BQ519</f>
        <v>0.14846967559943583</v>
      </c>
      <c r="R518" s="2">
        <f>Players!BR519</f>
        <v>0</v>
      </c>
      <c r="S518" s="2">
        <f t="shared" si="490"/>
        <v>0.57976310910377304</v>
      </c>
      <c r="T518" s="2">
        <f t="shared" si="491"/>
        <v>2.0128496317304223</v>
      </c>
      <c r="U518" s="16">
        <f>INDEX('Team forecast'!$B$2:$AO$26,MATCH('Master data'!$B518,'Team forecast'!$B$2:$B$26,0),MATCH('Master data'!U$1,'Team forecast'!$B$2:$AO$2,0))</f>
        <v>9.3525179856115109E-2</v>
      </c>
      <c r="V518" s="16">
        <f>INDEX('Team forecast'!$B$2:$AO$26,MATCH('Master data'!$B518,'Team forecast'!$B$2:$B$26,0),MATCH('Master data'!V$1,'Team forecast'!$B$2:$AO$2,0))</f>
        <v>0.18705035971223019</v>
      </c>
      <c r="W518" s="16">
        <f>INDEX('Team forecast'!$B$2:$AO$26,MATCH('Master data'!$B518,'Team forecast'!$B$2:$B$26,0),MATCH('Master data'!W$1,'Team forecast'!$B$2:$AO$2,0))</f>
        <v>0.71942446043165476</v>
      </c>
      <c r="X518" s="5">
        <f t="shared" si="492"/>
        <v>-5000</v>
      </c>
      <c r="Y518" s="5">
        <f t="shared" si="493"/>
        <v>0</v>
      </c>
      <c r="Z518" s="5">
        <f t="shared" si="494"/>
        <v>0</v>
      </c>
      <c r="AA518" s="5">
        <f t="shared" si="495"/>
        <v>0</v>
      </c>
      <c r="AB518" s="5">
        <f t="shared" si="496"/>
        <v>0</v>
      </c>
      <c r="AC518" s="5">
        <f t="shared" si="497"/>
        <v>0</v>
      </c>
      <c r="AD518" s="5">
        <f t="shared" si="498"/>
        <v>0</v>
      </c>
      <c r="AE518" s="5">
        <f t="shared" si="499"/>
        <v>6680.3699897225097</v>
      </c>
      <c r="AF518" s="5">
        <f t="shared" si="500"/>
        <v>0</v>
      </c>
      <c r="AG518" s="5">
        <f t="shared" si="501"/>
        <v>0</v>
      </c>
      <c r="AH518" s="5">
        <f t="shared" si="502"/>
        <v>0</v>
      </c>
      <c r="AI518" s="5">
        <f t="shared" si="503"/>
        <v>0</v>
      </c>
      <c r="AJ518" s="5">
        <f t="shared" si="504"/>
        <v>0</v>
      </c>
      <c r="AK518" s="5">
        <f>IFERROR(SUM(X518:AJ518),-5000)*((Cockpit!$C$3)^0)</f>
        <v>1680.3699897225097</v>
      </c>
      <c r="AL518" s="16">
        <f>INDEX('Team forecast'!$B$2:$AO$26,MATCH('Master data'!$B518,'Team forecast'!$B$2:$B$26,0),MATCH('Master data'!AL$1,'Team forecast'!$B$2:$AO$2,0))</f>
        <v>0.97166693173319041</v>
      </c>
      <c r="AM518" s="16">
        <f>INDEX('Team forecast'!$B$2:$AO$26,MATCH('Master data'!$B518,'Team forecast'!$B$2:$B$26,0),MATCH('Master data'!AM$1,'Team forecast'!$B$2:$AO$2,0))</f>
        <v>1.3771320398413547</v>
      </c>
      <c r="AN518" s="16">
        <f>INDEX('Team forecast'!$B$2:$AO$26,MATCH('Master data'!$B518,'Team forecast'!$B$2:$B$26,0),MATCH('Master data'!AN$1,'Team forecast'!$B$2:$AO$2,0))</f>
        <v>0.25230110595790223</v>
      </c>
      <c r="AO518" s="16">
        <f>INDEX('Team forecast'!$B$2:$AO$26,MATCH('Master data'!$B518,'Team forecast'!$B$2:$B$26,0),MATCH('Master data'!AO$1,'Team forecast'!$B$2:$AO$2,0))</f>
        <v>3.1898156849826957</v>
      </c>
      <c r="AP518" s="16">
        <f>INDEX('Team forecast'!$B$2:$AO$26,MATCH('Master data'!$B518,'Team forecast'!$B$2:$B$26,0),MATCH('Master data'!AP$1,'Team forecast'!$B$2:$AO$2,0))</f>
        <v>3.7631789965718299</v>
      </c>
      <c r="AQ518" s="5">
        <f t="shared" si="505"/>
        <v>-5000</v>
      </c>
      <c r="AR518" s="5">
        <f>INDEX('Team forecast'!$B$2:$AO$26,MATCH('Master data'!$B518,'Team forecast'!$B$2:$B$26,0),MATCH('Master data'!AR$1,'Team forecast'!$B$2:$AO$2,0))*IF(X518&gt;0,25000,0)</f>
        <v>0</v>
      </c>
      <c r="AS518" s="16">
        <f>INDEX('Team forecast'!$B$2:$AO$26,MATCH('Master data'!$B518,'Team forecast'!$B$2:$B$26,0),MATCH('Master data'!AS$1,'Team forecast'!$B$2:$AO$2,0))*IF(X518&gt;0,5000,0)</f>
        <v>0</v>
      </c>
      <c r="AT518" s="16">
        <f>INDEX('Team forecast'!$B$2:$AO$26,MATCH('Master data'!$B518,'Team forecast'!$B$2:$B$26,0),MATCH('Master data'!AT$1,'Team forecast'!$B$2:$AO$2,0))*IF(X518&gt;0,-15000,0)</f>
        <v>0</v>
      </c>
      <c r="AU518" s="5">
        <f t="shared" si="506"/>
        <v>0</v>
      </c>
      <c r="AV518" s="5">
        <f t="shared" si="507"/>
        <v>0</v>
      </c>
      <c r="AW518" s="5">
        <f t="shared" si="508"/>
        <v>0</v>
      </c>
      <c r="AX518" s="5">
        <f t="shared" si="509"/>
        <v>12615.055297895111</v>
      </c>
      <c r="AY518" s="5">
        <f t="shared" si="510"/>
        <v>0</v>
      </c>
      <c r="AZ518" s="5">
        <f t="shared" si="511"/>
        <v>0</v>
      </c>
      <c r="BA518" s="5">
        <f t="shared" si="512"/>
        <v>0</v>
      </c>
      <c r="BB518" s="5">
        <f t="shared" si="513"/>
        <v>0</v>
      </c>
      <c r="BC518" s="5">
        <f t="shared" si="514"/>
        <v>0</v>
      </c>
      <c r="BD518" s="5">
        <f t="shared" si="515"/>
        <v>7615.0552978951109</v>
      </c>
      <c r="BE518" s="16">
        <f>INDEX('Team forecast'!$B$2:$AO$26,MATCH('Master data'!$B518,'Team forecast'!$B$2:$B$26,0),MATCH('Master data'!BE$1,'Team forecast'!$B$2:$AO$2,0))</f>
        <v>0</v>
      </c>
      <c r="BF518" s="16">
        <f>INDEX('Team forecast'!$B$2:$AO$26,MATCH('Master data'!$B518,'Team forecast'!$B$2:$B$26,0),MATCH('Master data'!BF$1,'Team forecast'!$B$2:$AO$2,0))</f>
        <v>0</v>
      </c>
      <c r="BG518" s="16">
        <f>INDEX('Team forecast'!$B$2:$AO$26,MATCH('Master data'!$B518,'Team forecast'!$B$2:$B$26,0),MATCH('Master data'!BG$1,'Team forecast'!$B$2:$AO$2,0))</f>
        <v>0</v>
      </c>
      <c r="BH518" s="16">
        <f>INDEX('Team forecast'!$B$2:$AO$26,MATCH('Master data'!$B518,'Team forecast'!$B$2:$B$26,0),MATCH('Master data'!BH$1,'Team forecast'!$B$2:$AO$2,0))</f>
        <v>0</v>
      </c>
      <c r="BI518" s="16">
        <f>INDEX('Team forecast'!$B$2:$AO$26,MATCH('Master data'!$B518,'Team forecast'!$B$2:$B$26,0),MATCH('Master data'!BI$1,'Team forecast'!$B$2:$AO$2,0))</f>
        <v>0</v>
      </c>
      <c r="BJ518" s="5">
        <f t="shared" si="516"/>
        <v>-5000</v>
      </c>
      <c r="BK518" s="5">
        <f>INDEX('Team forecast'!$R$3:$BH$26,MATCH($B518,'Team forecast'!$B$3:$B$26,0),MATCH(BK$1,'Team forecast'!$R$2:$BH$2,0))*IF($X518&gt;0,25000,0)</f>
        <v>0</v>
      </c>
      <c r="BL518" s="5">
        <f>INDEX('Team forecast'!$R$3:$BH$26,MATCH($B518,'Team forecast'!$B$3:$B$26,0),MATCH(BL$1,'Team forecast'!$R$2:$BH$2,0))*IF($X518&gt;0,5000,0)</f>
        <v>0</v>
      </c>
      <c r="BM518" s="5">
        <f>INDEX('Team forecast'!$R$3:$BH$26,MATCH($B518,'Team forecast'!$B$3:$B$26,0),MATCH(BM$1,'Team forecast'!$R$2:$BH$2,0))*IF($X518&gt;0,-15000,0)</f>
        <v>0</v>
      </c>
      <c r="BN518" s="5">
        <f t="shared" si="517"/>
        <v>0</v>
      </c>
      <c r="BO518" s="5">
        <f t="shared" si="518"/>
        <v>0</v>
      </c>
      <c r="BP518" s="5">
        <f t="shared" si="519"/>
        <v>0</v>
      </c>
      <c r="BQ518" s="5">
        <f t="shared" si="520"/>
        <v>0</v>
      </c>
      <c r="BR518" s="5">
        <f t="shared" si="521"/>
        <v>0</v>
      </c>
      <c r="BS518" s="5">
        <f t="shared" si="522"/>
        <v>0</v>
      </c>
      <c r="BT518" s="5">
        <f t="shared" si="523"/>
        <v>0</v>
      </c>
      <c r="BU518" s="5">
        <f t="shared" si="524"/>
        <v>0</v>
      </c>
      <c r="BV518" s="5">
        <f t="shared" si="525"/>
        <v>0</v>
      </c>
      <c r="BW518" s="5">
        <f t="shared" si="526"/>
        <v>0</v>
      </c>
      <c r="BX518" s="5">
        <f t="shared" si="527"/>
        <v>4647.7126438088108</v>
      </c>
      <c r="BY518" s="5">
        <f t="shared" si="528"/>
        <v>13943.137931426432</v>
      </c>
      <c r="BZ518" s="5">
        <f>MAX(INDEX('Team forecast'!$R$3:$BH$26,MATCH($B518,'Team forecast'!$B$3:$B$26,0),MATCH(BZ$1,'Team forecast'!$R$2:$BH$2,0))*($BX518)-(1-INDEX('Team forecast'!$R$3:$BH$26,MATCH($B518,'Team forecast'!$B$3:$B$26,0),MATCH(BZ$1,'Team forecast'!$R$2:$BH$2,0)))*(BY518+CH518)*0.01,-5000)</f>
        <v>-5000</v>
      </c>
      <c r="CA518" s="5">
        <f>MAX(INDEX('Team forecast'!$R$3:$BH$26,MATCH($B518,'Team forecast'!$B$3:$B$26,0),MATCH(CA$1,'Team forecast'!$R$2:$BH$2,0))*$BX518-(1-INDEX('Team forecast'!$R$3:$BH$26,MATCH($B518,'Team forecast'!$B$3:$B$26,0),MATCH(CA$1,'Team forecast'!$R$2:$BH$2,0)))*(BY518+BX518+CH518)*0.01,-5000)</f>
        <v>-5000</v>
      </c>
      <c r="CB518" s="5">
        <f>MAX(INDEX('Team forecast'!$R$3:$BH$26,MATCH($B518,'Team forecast'!$B$3:$B$26,0),MATCH(CB$1,'Team forecast'!$R$2:$BH$2,0))*$BX518-(1-INDEX('Team forecast'!$R$3:$BH$26,MATCH($B518,'Team forecast'!$B$3:$B$26,0),MATCH(CB$1,'Team forecast'!$R$2:$BH$2,0)))*(BY518+BX518*2+CH518)*0.01,0)</f>
        <v>0</v>
      </c>
      <c r="CC518" s="5">
        <v>0</v>
      </c>
      <c r="CD518" s="5">
        <f>+AK518+BD518*Cockpit!$C$3+BW518*Cockpit!$C$3^2+BZ518*Cockpit!$C$3^3+CA518*Cockpit!$C$3^4+CB518*Cockpit!$C$3^5+CC518*Cockpit!$C$3^6</f>
        <v>4287.9377191834483</v>
      </c>
      <c r="CE518" s="5"/>
      <c r="CF518" s="5"/>
      <c r="CG518" s="5">
        <v>0</v>
      </c>
      <c r="CH518" s="5">
        <f t="shared" si="529"/>
        <v>1995000</v>
      </c>
      <c r="CI518" s="5">
        <f t="shared" si="530"/>
        <v>1995000</v>
      </c>
      <c r="CJ518" s="1">
        <f t="shared" si="531"/>
        <v>2E-3</v>
      </c>
      <c r="CK518" s="5">
        <f>RANK(CD518,$CD$2:$CD$622)+COUNTIF($CD$2:$CD518,$CD518)-1</f>
        <v>382</v>
      </c>
      <c r="CL518" s="5">
        <f>RANK(CJ518,$CJ$2:$CJ$622)+COUNTIF($CJ$2:$CJ518,$CJ518)-1</f>
        <v>375</v>
      </c>
    </row>
    <row r="519" spans="1:90" x14ac:dyDescent="0.3">
      <c r="A519" t="str">
        <f>Players!P520</f>
        <v>Declan Gallagher</v>
      </c>
      <c r="B519" t="str">
        <f>Players!G520</f>
        <v>Scotland</v>
      </c>
      <c r="C519" t="str">
        <f>Players!AB520</f>
        <v>Defense</v>
      </c>
      <c r="D519" s="1"/>
      <c r="F519" t="str">
        <f>IFERROR(INDEX(Lookup!B:B,MATCH(INDEX(Players!C:C,MATCH(E519,Players!A:A,0)),Lookup!D:D,0)),"")</f>
        <v/>
      </c>
      <c r="G519">
        <f>IF(Players!AC520=0,10000000,Players!AC520)</f>
        <v>2495000</v>
      </c>
      <c r="H519" s="16">
        <f>INDEX('Team forecast'!$B$2:$AO$26,MATCH('Master data'!$B519,'Team forecast'!$B$2:$B$26,0),MATCH('Master data'!H$1,'Team forecast'!$B$2:$AO$2,0))</f>
        <v>0.57976310910377304</v>
      </c>
      <c r="I519" s="16">
        <f>INDEX('Team forecast'!$B$2:$AO$26,MATCH('Master data'!$B519,'Team forecast'!$B$2:$B$26,0),MATCH('Master data'!I$1,'Team forecast'!$B$2:$AO$2,0))</f>
        <v>2.0128496317304223</v>
      </c>
      <c r="J519" s="16">
        <f>INDEX('Team forecast'!$B$2:$AO$26,MATCH('Master data'!$B519,'Team forecast'!$B$2:$B$26,0),MATCH('Master data'!J$1,'Team forecast'!$B$2:$AO$2,0))</f>
        <v>0.13360739979445019</v>
      </c>
      <c r="K519" s="16">
        <f>INDEX('Team forecast'!$B$2:$AO$26,MATCH('Master data'!$B519,'Team forecast'!$B$2:$B$26,0),MATCH('Master data'!K$1,'Team forecast'!$B$2:$AO$2,0))</f>
        <v>1.9032627319063258</v>
      </c>
      <c r="L519" s="16">
        <f>INDEX('Team forecast'!$B$2:$AO$26,MATCH('Master data'!$B519,'Team forecast'!$B$2:$B$26,0),MATCH('Master data'!L$1,'Team forecast'!$B$2:$AO$2,0))</f>
        <v>5.5003538064932931</v>
      </c>
      <c r="M519">
        <f>IF(Players!BC520=1,95,0)</f>
        <v>0</v>
      </c>
      <c r="N519" s="2">
        <f>Players!BN520</f>
        <v>0</v>
      </c>
      <c r="O519" s="2">
        <f>Players!BO520</f>
        <v>0</v>
      </c>
      <c r="P519" s="2">
        <f>Players!BP520</f>
        <v>0</v>
      </c>
      <c r="Q519" s="2">
        <f>Players!BQ520</f>
        <v>0.25</v>
      </c>
      <c r="R519" s="2">
        <f>Players!BR520</f>
        <v>0</v>
      </c>
      <c r="S519" s="2">
        <f t="shared" si="490"/>
        <v>0.57976310910377304</v>
      </c>
      <c r="T519" s="2">
        <f t="shared" si="491"/>
        <v>2.0128496317304223</v>
      </c>
      <c r="U519" s="16">
        <f>INDEX('Team forecast'!$B$2:$AO$26,MATCH('Master data'!$B519,'Team forecast'!$B$2:$B$26,0),MATCH('Master data'!U$1,'Team forecast'!$B$2:$AO$2,0))</f>
        <v>9.3525179856115109E-2</v>
      </c>
      <c r="V519" s="16">
        <f>INDEX('Team forecast'!$B$2:$AO$26,MATCH('Master data'!$B519,'Team forecast'!$B$2:$B$26,0),MATCH('Master data'!V$1,'Team forecast'!$B$2:$AO$2,0))</f>
        <v>0.18705035971223019</v>
      </c>
      <c r="W519" s="16">
        <f>INDEX('Team forecast'!$B$2:$AO$26,MATCH('Master data'!$B519,'Team forecast'!$B$2:$B$26,0),MATCH('Master data'!W$1,'Team forecast'!$B$2:$AO$2,0))</f>
        <v>0.71942446043165476</v>
      </c>
      <c r="X519" s="5">
        <f t="shared" si="492"/>
        <v>-5000</v>
      </c>
      <c r="Y519" s="5">
        <f t="shared" si="493"/>
        <v>0</v>
      </c>
      <c r="Z519" s="5">
        <f t="shared" si="494"/>
        <v>0</v>
      </c>
      <c r="AA519" s="5">
        <f t="shared" si="495"/>
        <v>0</v>
      </c>
      <c r="AB519" s="5">
        <f t="shared" si="496"/>
        <v>0</v>
      </c>
      <c r="AC519" s="5">
        <f t="shared" si="497"/>
        <v>0</v>
      </c>
      <c r="AD519" s="5">
        <f t="shared" si="498"/>
        <v>0</v>
      </c>
      <c r="AE519" s="5">
        <f t="shared" si="499"/>
        <v>6680.3699897225097</v>
      </c>
      <c r="AF519" s="5">
        <f t="shared" si="500"/>
        <v>0</v>
      </c>
      <c r="AG519" s="5">
        <f t="shared" si="501"/>
        <v>0</v>
      </c>
      <c r="AH519" s="5">
        <f t="shared" si="502"/>
        <v>0</v>
      </c>
      <c r="AI519" s="5">
        <f t="shared" si="503"/>
        <v>0</v>
      </c>
      <c r="AJ519" s="5">
        <f t="shared" si="504"/>
        <v>0</v>
      </c>
      <c r="AK519" s="5">
        <f>IFERROR(SUM(X519:AJ519),-5000)*((Cockpit!$C$3)^0)</f>
        <v>1680.3699897225097</v>
      </c>
      <c r="AL519" s="16">
        <f>INDEX('Team forecast'!$B$2:$AO$26,MATCH('Master data'!$B519,'Team forecast'!$B$2:$B$26,0),MATCH('Master data'!AL$1,'Team forecast'!$B$2:$AO$2,0))</f>
        <v>0.97166693173319041</v>
      </c>
      <c r="AM519" s="16">
        <f>INDEX('Team forecast'!$B$2:$AO$26,MATCH('Master data'!$B519,'Team forecast'!$B$2:$B$26,0),MATCH('Master data'!AM$1,'Team forecast'!$B$2:$AO$2,0))</f>
        <v>1.3771320398413547</v>
      </c>
      <c r="AN519" s="16">
        <f>INDEX('Team forecast'!$B$2:$AO$26,MATCH('Master data'!$B519,'Team forecast'!$B$2:$B$26,0),MATCH('Master data'!AN$1,'Team forecast'!$B$2:$AO$2,0))</f>
        <v>0.25230110595790223</v>
      </c>
      <c r="AO519" s="16">
        <f>INDEX('Team forecast'!$B$2:$AO$26,MATCH('Master data'!$B519,'Team forecast'!$B$2:$B$26,0),MATCH('Master data'!AO$1,'Team forecast'!$B$2:$AO$2,0))</f>
        <v>3.1898156849826957</v>
      </c>
      <c r="AP519" s="16">
        <f>INDEX('Team forecast'!$B$2:$AO$26,MATCH('Master data'!$B519,'Team forecast'!$B$2:$B$26,0),MATCH('Master data'!AP$1,'Team forecast'!$B$2:$AO$2,0))</f>
        <v>3.7631789965718299</v>
      </c>
      <c r="AQ519" s="5">
        <f t="shared" si="505"/>
        <v>-5000</v>
      </c>
      <c r="AR519" s="5">
        <f>INDEX('Team forecast'!$B$2:$AO$26,MATCH('Master data'!$B519,'Team forecast'!$B$2:$B$26,0),MATCH('Master data'!AR$1,'Team forecast'!$B$2:$AO$2,0))*IF(X519&gt;0,25000,0)</f>
        <v>0</v>
      </c>
      <c r="AS519" s="16">
        <f>INDEX('Team forecast'!$B$2:$AO$26,MATCH('Master data'!$B519,'Team forecast'!$B$2:$B$26,0),MATCH('Master data'!AS$1,'Team forecast'!$B$2:$AO$2,0))*IF(X519&gt;0,5000,0)</f>
        <v>0</v>
      </c>
      <c r="AT519" s="16">
        <f>INDEX('Team forecast'!$B$2:$AO$26,MATCH('Master data'!$B519,'Team forecast'!$B$2:$B$26,0),MATCH('Master data'!AT$1,'Team forecast'!$B$2:$AO$2,0))*IF(X519&gt;0,-15000,0)</f>
        <v>0</v>
      </c>
      <c r="AU519" s="5">
        <f t="shared" si="506"/>
        <v>0</v>
      </c>
      <c r="AV519" s="5">
        <f t="shared" si="507"/>
        <v>0</v>
      </c>
      <c r="AW519" s="5">
        <f t="shared" si="508"/>
        <v>0</v>
      </c>
      <c r="AX519" s="5">
        <f t="shared" si="509"/>
        <v>12615.055297895111</v>
      </c>
      <c r="AY519" s="5">
        <f t="shared" si="510"/>
        <v>0</v>
      </c>
      <c r="AZ519" s="5">
        <f t="shared" si="511"/>
        <v>0</v>
      </c>
      <c r="BA519" s="5">
        <f t="shared" si="512"/>
        <v>0</v>
      </c>
      <c r="BB519" s="5">
        <f t="shared" si="513"/>
        <v>0</v>
      </c>
      <c r="BC519" s="5">
        <f t="shared" si="514"/>
        <v>0</v>
      </c>
      <c r="BD519" s="5">
        <f t="shared" si="515"/>
        <v>7615.0552978951109</v>
      </c>
      <c r="BE519" s="16">
        <f>INDEX('Team forecast'!$B$2:$AO$26,MATCH('Master data'!$B519,'Team forecast'!$B$2:$B$26,0),MATCH('Master data'!BE$1,'Team forecast'!$B$2:$AO$2,0))</f>
        <v>0</v>
      </c>
      <c r="BF519" s="16">
        <f>INDEX('Team forecast'!$B$2:$AO$26,MATCH('Master data'!$B519,'Team forecast'!$B$2:$B$26,0),MATCH('Master data'!BF$1,'Team forecast'!$B$2:$AO$2,0))</f>
        <v>0</v>
      </c>
      <c r="BG519" s="16">
        <f>INDEX('Team forecast'!$B$2:$AO$26,MATCH('Master data'!$B519,'Team forecast'!$B$2:$B$26,0),MATCH('Master data'!BG$1,'Team forecast'!$B$2:$AO$2,0))</f>
        <v>0</v>
      </c>
      <c r="BH519" s="16">
        <f>INDEX('Team forecast'!$B$2:$AO$26,MATCH('Master data'!$B519,'Team forecast'!$B$2:$B$26,0),MATCH('Master data'!BH$1,'Team forecast'!$B$2:$AO$2,0))</f>
        <v>0</v>
      </c>
      <c r="BI519" s="16">
        <f>INDEX('Team forecast'!$B$2:$AO$26,MATCH('Master data'!$B519,'Team forecast'!$B$2:$B$26,0),MATCH('Master data'!BI$1,'Team forecast'!$B$2:$AO$2,0))</f>
        <v>0</v>
      </c>
      <c r="BJ519" s="5">
        <f t="shared" si="516"/>
        <v>-5000</v>
      </c>
      <c r="BK519" s="5">
        <f>INDEX('Team forecast'!$R$3:$BH$26,MATCH($B519,'Team forecast'!$B$3:$B$26,0),MATCH(BK$1,'Team forecast'!$R$2:$BH$2,0))*IF($X519&gt;0,25000,0)</f>
        <v>0</v>
      </c>
      <c r="BL519" s="5">
        <f>INDEX('Team forecast'!$R$3:$BH$26,MATCH($B519,'Team forecast'!$B$3:$B$26,0),MATCH(BL$1,'Team forecast'!$R$2:$BH$2,0))*IF($X519&gt;0,5000,0)</f>
        <v>0</v>
      </c>
      <c r="BM519" s="5">
        <f>INDEX('Team forecast'!$R$3:$BH$26,MATCH($B519,'Team forecast'!$B$3:$B$26,0),MATCH(BM$1,'Team forecast'!$R$2:$BH$2,0))*IF($X519&gt;0,-15000,0)</f>
        <v>0</v>
      </c>
      <c r="BN519" s="5">
        <f t="shared" si="517"/>
        <v>0</v>
      </c>
      <c r="BO519" s="5">
        <f t="shared" si="518"/>
        <v>0</v>
      </c>
      <c r="BP519" s="5">
        <f t="shared" si="519"/>
        <v>0</v>
      </c>
      <c r="BQ519" s="5">
        <f t="shared" si="520"/>
        <v>0</v>
      </c>
      <c r="BR519" s="5">
        <f t="shared" si="521"/>
        <v>0</v>
      </c>
      <c r="BS519" s="5">
        <f t="shared" si="522"/>
        <v>0</v>
      </c>
      <c r="BT519" s="5">
        <f t="shared" si="523"/>
        <v>0</v>
      </c>
      <c r="BU519" s="5">
        <f t="shared" si="524"/>
        <v>0</v>
      </c>
      <c r="BV519" s="5">
        <f t="shared" si="525"/>
        <v>0</v>
      </c>
      <c r="BW519" s="5">
        <f t="shared" si="526"/>
        <v>0</v>
      </c>
      <c r="BX519" s="5">
        <f t="shared" si="527"/>
        <v>4647.7126438088108</v>
      </c>
      <c r="BY519" s="5">
        <f t="shared" si="528"/>
        <v>13943.137931426432</v>
      </c>
      <c r="BZ519" s="5">
        <f>MAX(INDEX('Team forecast'!$R$3:$BH$26,MATCH($B519,'Team forecast'!$B$3:$B$26,0),MATCH(BZ$1,'Team forecast'!$R$2:$BH$2,0))*($BX519)-(1-INDEX('Team forecast'!$R$3:$BH$26,MATCH($B519,'Team forecast'!$B$3:$B$26,0),MATCH(BZ$1,'Team forecast'!$R$2:$BH$2,0)))*(BY519+CH519)*0.01,-5000)</f>
        <v>-5000</v>
      </c>
      <c r="CA519" s="5">
        <f>MAX(INDEX('Team forecast'!$R$3:$BH$26,MATCH($B519,'Team forecast'!$B$3:$B$26,0),MATCH(CA$1,'Team forecast'!$R$2:$BH$2,0))*$BX519-(1-INDEX('Team forecast'!$R$3:$BH$26,MATCH($B519,'Team forecast'!$B$3:$B$26,0),MATCH(CA$1,'Team forecast'!$R$2:$BH$2,0)))*(BY519+BX519+CH519)*0.01,-5000)</f>
        <v>-5000</v>
      </c>
      <c r="CB519" s="5">
        <f>MAX(INDEX('Team forecast'!$R$3:$BH$26,MATCH($B519,'Team forecast'!$B$3:$B$26,0),MATCH(CB$1,'Team forecast'!$R$2:$BH$2,0))*$BX519-(1-INDEX('Team forecast'!$R$3:$BH$26,MATCH($B519,'Team forecast'!$B$3:$B$26,0),MATCH(CB$1,'Team forecast'!$R$2:$BH$2,0)))*(BY519+BX519*2+CH519)*0.01,0)</f>
        <v>0</v>
      </c>
      <c r="CC519" s="5">
        <v>0</v>
      </c>
      <c r="CD519" s="5">
        <f>+AK519+BD519*Cockpit!$C$3+BW519*Cockpit!$C$3^2+BZ519*Cockpit!$C$3^3+CA519*Cockpit!$C$3^4+CB519*Cockpit!$C$3^5+CC519*Cockpit!$C$3^6</f>
        <v>4287.9377191834483</v>
      </c>
      <c r="CE519" s="5"/>
      <c r="CF519" s="5"/>
      <c r="CG519" s="5">
        <v>0</v>
      </c>
      <c r="CH519" s="5">
        <f t="shared" si="529"/>
        <v>2495000</v>
      </c>
      <c r="CI519" s="5">
        <f t="shared" si="530"/>
        <v>2495000</v>
      </c>
      <c r="CJ519" s="1">
        <f t="shared" si="531"/>
        <v>2E-3</v>
      </c>
      <c r="CK519" s="5">
        <f>RANK(CD519,$CD$2:$CD$622)+COUNTIF($CD$2:$CD519,$CD519)-1</f>
        <v>383</v>
      </c>
      <c r="CL519" s="5">
        <f>RANK(CJ519,$CJ$2:$CJ$622)+COUNTIF($CJ$2:$CJ519,$CJ519)-1</f>
        <v>376</v>
      </c>
    </row>
    <row r="520" spans="1:90" x14ac:dyDescent="0.3">
      <c r="A520" t="str">
        <f>Players!P521</f>
        <v>Liam Cooper</v>
      </c>
      <c r="B520" t="str">
        <f>Players!G521</f>
        <v>Scotland</v>
      </c>
      <c r="C520" t="str">
        <f>Players!AB521</f>
        <v>Defense</v>
      </c>
      <c r="D520" s="1"/>
      <c r="F520" t="str">
        <f>IFERROR(INDEX(Lookup!B:B,MATCH(INDEX(Players!C:C,MATCH(E520,Players!A:A,0)),Lookup!D:D,0)),"")</f>
        <v/>
      </c>
      <c r="G520">
        <f>IF(Players!AC521=0,10000000,Players!AC521)</f>
        <v>2476000</v>
      </c>
      <c r="H520" s="16">
        <f>INDEX('Team forecast'!$B$2:$AO$26,MATCH('Master data'!$B520,'Team forecast'!$B$2:$B$26,0),MATCH('Master data'!H$1,'Team forecast'!$B$2:$AO$2,0))</f>
        <v>0.57976310910377304</v>
      </c>
      <c r="I520" s="16">
        <f>INDEX('Team forecast'!$B$2:$AO$26,MATCH('Master data'!$B520,'Team forecast'!$B$2:$B$26,0),MATCH('Master data'!I$1,'Team forecast'!$B$2:$AO$2,0))</f>
        <v>2.0128496317304223</v>
      </c>
      <c r="J520" s="16">
        <f>INDEX('Team forecast'!$B$2:$AO$26,MATCH('Master data'!$B520,'Team forecast'!$B$2:$B$26,0),MATCH('Master data'!J$1,'Team forecast'!$B$2:$AO$2,0))</f>
        <v>0.13360739979445019</v>
      </c>
      <c r="K520" s="16">
        <f>INDEX('Team forecast'!$B$2:$AO$26,MATCH('Master data'!$B520,'Team forecast'!$B$2:$B$26,0),MATCH('Master data'!K$1,'Team forecast'!$B$2:$AO$2,0))</f>
        <v>1.9032627319063258</v>
      </c>
      <c r="L520" s="16">
        <f>INDEX('Team forecast'!$B$2:$AO$26,MATCH('Master data'!$B520,'Team forecast'!$B$2:$B$26,0),MATCH('Master data'!L$1,'Team forecast'!$B$2:$AO$2,0))</f>
        <v>5.5003538064932931</v>
      </c>
      <c r="M520">
        <f>IF(Players!BC521=1,95,0)</f>
        <v>95</v>
      </c>
      <c r="N520" s="2">
        <f>Players!BN521</f>
        <v>3.0340876920119927E-2</v>
      </c>
      <c r="O520" s="2">
        <f>Players!BO521</f>
        <v>3.970458348454492E-2</v>
      </c>
      <c r="P520" s="2">
        <f>Players!BP521</f>
        <v>0.14451980126030697</v>
      </c>
      <c r="Q520" s="2">
        <f>Players!BQ521</f>
        <v>0.24730452674897119</v>
      </c>
      <c r="R520" s="2">
        <f>Players!BR521</f>
        <v>4.1152263374485597E-2</v>
      </c>
      <c r="S520" s="2">
        <f t="shared" si="490"/>
        <v>0.57976310910377304</v>
      </c>
      <c r="T520" s="2">
        <f t="shared" si="491"/>
        <v>2.0128496317304223</v>
      </c>
      <c r="U520" s="16">
        <f>INDEX('Team forecast'!$B$2:$AO$26,MATCH('Master data'!$B520,'Team forecast'!$B$2:$B$26,0),MATCH('Master data'!U$1,'Team forecast'!$B$2:$AO$2,0))</f>
        <v>9.3525179856115109E-2</v>
      </c>
      <c r="V520" s="16">
        <f>INDEX('Team forecast'!$B$2:$AO$26,MATCH('Master data'!$B520,'Team forecast'!$B$2:$B$26,0),MATCH('Master data'!V$1,'Team forecast'!$B$2:$AO$2,0))</f>
        <v>0.18705035971223019</v>
      </c>
      <c r="W520" s="16">
        <f>INDEX('Team forecast'!$B$2:$AO$26,MATCH('Master data'!$B520,'Team forecast'!$B$2:$B$26,0),MATCH('Master data'!W$1,'Team forecast'!$B$2:$AO$2,0))</f>
        <v>0.71942446043165476</v>
      </c>
      <c r="X520" s="5">
        <f t="shared" si="492"/>
        <v>7000</v>
      </c>
      <c r="Y520" s="5">
        <f t="shared" si="493"/>
        <v>2338.1294964028775</v>
      </c>
      <c r="Z520" s="5">
        <f t="shared" si="494"/>
        <v>935.25179856115096</v>
      </c>
      <c r="AA520" s="5">
        <f t="shared" si="495"/>
        <v>-10791.366906474821</v>
      </c>
      <c r="AB520" s="5">
        <f t="shared" si="496"/>
        <v>2638.578170421546</v>
      </c>
      <c r="AC520" s="5">
        <f t="shared" si="497"/>
        <v>1150.9626383335039</v>
      </c>
      <c r="AD520" s="5">
        <f t="shared" si="498"/>
        <v>2750.5915176125113</v>
      </c>
      <c r="AE520" s="5">
        <f t="shared" si="499"/>
        <v>6680.3699897225097</v>
      </c>
      <c r="AF520" s="5">
        <f t="shared" si="500"/>
        <v>0</v>
      </c>
      <c r="AG520" s="5">
        <f t="shared" si="501"/>
        <v>-4946.0905349794239</v>
      </c>
      <c r="AH520" s="5">
        <f t="shared" si="502"/>
        <v>-2057.6131687242801</v>
      </c>
      <c r="AI520" s="5">
        <f t="shared" si="503"/>
        <v>5797.6310910377306</v>
      </c>
      <c r="AJ520" s="5">
        <f t="shared" si="504"/>
        <v>-16102.797053843378</v>
      </c>
      <c r="AK520" s="5">
        <f>IFERROR(SUM(X520:AJ520),-5000)*((Cockpit!$C$3)^0)</f>
        <v>-4606.3529619300734</v>
      </c>
      <c r="AL520" s="16">
        <f>INDEX('Team forecast'!$B$2:$AO$26,MATCH('Master data'!$B520,'Team forecast'!$B$2:$B$26,0),MATCH('Master data'!AL$1,'Team forecast'!$B$2:$AO$2,0))</f>
        <v>0.97166693173319041</v>
      </c>
      <c r="AM520" s="16">
        <f>INDEX('Team forecast'!$B$2:$AO$26,MATCH('Master data'!$B520,'Team forecast'!$B$2:$B$26,0),MATCH('Master data'!AM$1,'Team forecast'!$B$2:$AO$2,0))</f>
        <v>1.3771320398413547</v>
      </c>
      <c r="AN520" s="16">
        <f>INDEX('Team forecast'!$B$2:$AO$26,MATCH('Master data'!$B520,'Team forecast'!$B$2:$B$26,0),MATCH('Master data'!AN$1,'Team forecast'!$B$2:$AO$2,0))</f>
        <v>0.25230110595790223</v>
      </c>
      <c r="AO520" s="16">
        <f>INDEX('Team forecast'!$B$2:$AO$26,MATCH('Master data'!$B520,'Team forecast'!$B$2:$B$26,0),MATCH('Master data'!AO$1,'Team forecast'!$B$2:$AO$2,0))</f>
        <v>3.1898156849826957</v>
      </c>
      <c r="AP520" s="16">
        <f>INDEX('Team forecast'!$B$2:$AO$26,MATCH('Master data'!$B520,'Team forecast'!$B$2:$B$26,0),MATCH('Master data'!AP$1,'Team forecast'!$B$2:$AO$2,0))</f>
        <v>3.7631789965718299</v>
      </c>
      <c r="AQ520" s="5">
        <f t="shared" si="505"/>
        <v>7000</v>
      </c>
      <c r="AR520" s="5">
        <f>INDEX('Team forecast'!$B$2:$AO$26,MATCH('Master data'!$B520,'Team forecast'!$B$2:$B$26,0),MATCH('Master data'!AR$1,'Team forecast'!$B$2:$AO$2,0))*IF(X520&gt;0,25000,0)</f>
        <v>5913.3071708883326</v>
      </c>
      <c r="AS520" s="16">
        <f>INDEX('Team forecast'!$B$2:$AO$26,MATCH('Master data'!$B520,'Team forecast'!$B$2:$B$26,0),MATCH('Master data'!AS$1,'Team forecast'!$B$2:$AO$2,0))*IF(X520&gt;0,5000,0)</f>
        <v>1391.3663931501965</v>
      </c>
      <c r="AT520" s="16">
        <f>INDEX('Team forecast'!$B$2:$AO$26,MATCH('Master data'!$B520,'Team forecast'!$B$2:$B$26,0),MATCH('Master data'!AT$1,'Team forecast'!$B$2:$AO$2,0))*IF(X520&gt;0,-15000,0)</f>
        <v>-7277.9165180164109</v>
      </c>
      <c r="AU520" s="5">
        <f t="shared" si="506"/>
        <v>4422.1840174600957</v>
      </c>
      <c r="AV520" s="5">
        <f t="shared" si="507"/>
        <v>1928.9815405086033</v>
      </c>
      <c r="AW520" s="5">
        <f t="shared" si="508"/>
        <v>4609.9152885070916</v>
      </c>
      <c r="AX520" s="5">
        <f t="shared" si="509"/>
        <v>12615.055297895111</v>
      </c>
      <c r="AY520" s="5">
        <f t="shared" si="510"/>
        <v>0</v>
      </c>
      <c r="AZ520" s="5">
        <f t="shared" si="511"/>
        <v>-4946.0905349794239</v>
      </c>
      <c r="BA520" s="5">
        <f t="shared" si="512"/>
        <v>-2057.6131687242801</v>
      </c>
      <c r="BB520" s="5">
        <f t="shared" si="513"/>
        <v>9716.6693173319036</v>
      </c>
      <c r="BC520" s="5">
        <f t="shared" si="514"/>
        <v>-11017.056318730838</v>
      </c>
      <c r="BD520" s="5">
        <f t="shared" si="515"/>
        <v>22298.802485290384</v>
      </c>
      <c r="BE520" s="16">
        <f>INDEX('Team forecast'!$B$2:$AO$26,MATCH('Master data'!$B520,'Team forecast'!$B$2:$B$26,0),MATCH('Master data'!BE$1,'Team forecast'!$B$2:$AO$2,0))</f>
        <v>0</v>
      </c>
      <c r="BF520" s="16">
        <f>INDEX('Team forecast'!$B$2:$AO$26,MATCH('Master data'!$B520,'Team forecast'!$B$2:$B$26,0),MATCH('Master data'!BF$1,'Team forecast'!$B$2:$AO$2,0))</f>
        <v>0</v>
      </c>
      <c r="BG520" s="16">
        <f>INDEX('Team forecast'!$B$2:$AO$26,MATCH('Master data'!$B520,'Team forecast'!$B$2:$B$26,0),MATCH('Master data'!BG$1,'Team forecast'!$B$2:$AO$2,0))</f>
        <v>0</v>
      </c>
      <c r="BH520" s="16">
        <f>INDEX('Team forecast'!$B$2:$AO$26,MATCH('Master data'!$B520,'Team forecast'!$B$2:$B$26,0),MATCH('Master data'!BH$1,'Team forecast'!$B$2:$AO$2,0))</f>
        <v>0</v>
      </c>
      <c r="BI520" s="16">
        <f>INDEX('Team forecast'!$B$2:$AO$26,MATCH('Master data'!$B520,'Team forecast'!$B$2:$B$26,0),MATCH('Master data'!BI$1,'Team forecast'!$B$2:$AO$2,0))</f>
        <v>0</v>
      </c>
      <c r="BJ520" s="5">
        <f t="shared" si="516"/>
        <v>7000</v>
      </c>
      <c r="BK520" s="5">
        <f>INDEX('Team forecast'!$R$3:$BH$26,MATCH($B520,'Team forecast'!$B$3:$B$26,0),MATCH(BK$1,'Team forecast'!$R$2:$BH$2,0))*IF($X520&gt;0,25000,0)</f>
        <v>0</v>
      </c>
      <c r="BL520" s="5">
        <f>INDEX('Team forecast'!$R$3:$BH$26,MATCH($B520,'Team forecast'!$B$3:$B$26,0),MATCH(BL$1,'Team forecast'!$R$2:$BH$2,0))*IF($X520&gt;0,5000,0)</f>
        <v>0</v>
      </c>
      <c r="BM520" s="5">
        <f>INDEX('Team forecast'!$R$3:$BH$26,MATCH($B520,'Team forecast'!$B$3:$B$26,0),MATCH(BM$1,'Team forecast'!$R$2:$BH$2,0))*IF($X520&gt;0,-15000,0)</f>
        <v>0</v>
      </c>
      <c r="BN520" s="5">
        <f t="shared" si="517"/>
        <v>0</v>
      </c>
      <c r="BO520" s="5">
        <f t="shared" si="518"/>
        <v>0</v>
      </c>
      <c r="BP520" s="5">
        <f t="shared" si="519"/>
        <v>0</v>
      </c>
      <c r="BQ520" s="5">
        <f t="shared" si="520"/>
        <v>0</v>
      </c>
      <c r="BR520" s="5">
        <f t="shared" si="521"/>
        <v>0</v>
      </c>
      <c r="BS520" s="5">
        <f t="shared" si="522"/>
        <v>-4946.0905349794239</v>
      </c>
      <c r="BT520" s="5">
        <f t="shared" si="523"/>
        <v>-2057.6131687242801</v>
      </c>
      <c r="BU520" s="5">
        <f t="shared" si="524"/>
        <v>0</v>
      </c>
      <c r="BV520" s="5">
        <f t="shared" si="525"/>
        <v>0</v>
      </c>
      <c r="BW520" s="5">
        <f t="shared" si="526"/>
        <v>0</v>
      </c>
      <c r="BX520" s="5">
        <f t="shared" si="527"/>
        <v>8846.2247616801542</v>
      </c>
      <c r="BY520" s="5">
        <f t="shared" si="528"/>
        <v>26538.674285040463</v>
      </c>
      <c r="BZ520" s="5">
        <f>MAX(INDEX('Team forecast'!$R$3:$BH$26,MATCH($B520,'Team forecast'!$B$3:$B$26,0),MATCH(BZ$1,'Team forecast'!$R$2:$BH$2,0))*($BX520)-(1-INDEX('Team forecast'!$R$3:$BH$26,MATCH($B520,'Team forecast'!$B$3:$B$26,0),MATCH(BZ$1,'Team forecast'!$R$2:$BH$2,0)))*(BY520+CH520)*0.01,-5000)</f>
        <v>-5000</v>
      </c>
      <c r="CA520" s="5">
        <f>MAX(INDEX('Team forecast'!$R$3:$BH$26,MATCH($B520,'Team forecast'!$B$3:$B$26,0),MATCH(CA$1,'Team forecast'!$R$2:$BH$2,0))*$BX520-(1-INDEX('Team forecast'!$R$3:$BH$26,MATCH($B520,'Team forecast'!$B$3:$B$26,0),MATCH(CA$1,'Team forecast'!$R$2:$BH$2,0)))*(BY520+BX520+CH520)*0.01,-5000)</f>
        <v>-5000</v>
      </c>
      <c r="CB520" s="5">
        <f>MAX(INDEX('Team forecast'!$R$3:$BH$26,MATCH($B520,'Team forecast'!$B$3:$B$26,0),MATCH(CB$1,'Team forecast'!$R$2:$BH$2,0))*$BX520-(1-INDEX('Team forecast'!$R$3:$BH$26,MATCH($B520,'Team forecast'!$B$3:$B$26,0),MATCH(CB$1,'Team forecast'!$R$2:$BH$2,0)))*(BY520+BX520*2+CH520)*0.01,0)</f>
        <v>0</v>
      </c>
      <c r="CC520" s="5">
        <v>0</v>
      </c>
      <c r="CD520" s="5">
        <f>+AK520+BD520*Cockpit!$C$3+BW520*Cockpit!$C$3^2+BZ520*Cockpit!$C$3^3+CA520*Cockpit!$C$3^4+CB520*Cockpit!$C$3^5+CC520*Cockpit!$C$3^6</f>
        <v>7790.3795591277121</v>
      </c>
      <c r="CE520" s="5"/>
      <c r="CF520" s="5"/>
      <c r="CG520" s="5">
        <v>0</v>
      </c>
      <c r="CH520" s="5">
        <f t="shared" si="529"/>
        <v>2476000</v>
      </c>
      <c r="CI520" s="5">
        <f t="shared" si="530"/>
        <v>2476000</v>
      </c>
      <c r="CJ520" s="1">
        <f t="shared" si="531"/>
        <v>3.0000000000000001E-3</v>
      </c>
      <c r="CK520" s="5">
        <f>RANK(CD520,$CD$2:$CD$622)+COUNTIF($CD$2:$CD520,$CD520)-1</f>
        <v>354</v>
      </c>
      <c r="CL520" s="5">
        <f>RANK(CJ520,$CJ$2:$CJ$622)+COUNTIF($CJ$2:$CJ520,$CJ520)-1</f>
        <v>362</v>
      </c>
    </row>
    <row r="521" spans="1:90" x14ac:dyDescent="0.3">
      <c r="A521" t="str">
        <f>Players!P522</f>
        <v>James Forrest</v>
      </c>
      <c r="B521" t="str">
        <f>Players!G522</f>
        <v>Scotland</v>
      </c>
      <c r="C521" t="str">
        <f>Players!AB522</f>
        <v>Striker</v>
      </c>
      <c r="D521" s="1"/>
      <c r="F521" t="str">
        <f>IFERROR(INDEX(Lookup!B:B,MATCH(INDEX(Players!C:C,MATCH(E521,Players!A:A,0)),Lookup!D:D,0)),"")</f>
        <v/>
      </c>
      <c r="G521">
        <f>IF(Players!AC522=0,10000000,Players!AC522)</f>
        <v>2492000</v>
      </c>
      <c r="H521" s="16">
        <f>INDEX('Team forecast'!$B$2:$AO$26,MATCH('Master data'!$B521,'Team forecast'!$B$2:$B$26,0),MATCH('Master data'!H$1,'Team forecast'!$B$2:$AO$2,0))</f>
        <v>0.57976310910377304</v>
      </c>
      <c r="I521" s="16">
        <f>INDEX('Team forecast'!$B$2:$AO$26,MATCH('Master data'!$B521,'Team forecast'!$B$2:$B$26,0),MATCH('Master data'!I$1,'Team forecast'!$B$2:$AO$2,0))</f>
        <v>2.0128496317304223</v>
      </c>
      <c r="J521" s="16">
        <f>INDEX('Team forecast'!$B$2:$AO$26,MATCH('Master data'!$B521,'Team forecast'!$B$2:$B$26,0),MATCH('Master data'!J$1,'Team forecast'!$B$2:$AO$2,0))</f>
        <v>0.13360739979445019</v>
      </c>
      <c r="K521" s="16">
        <f>INDEX('Team forecast'!$B$2:$AO$26,MATCH('Master data'!$B521,'Team forecast'!$B$2:$B$26,0),MATCH('Master data'!K$1,'Team forecast'!$B$2:$AO$2,0))</f>
        <v>1.9032627319063258</v>
      </c>
      <c r="L521" s="16">
        <f>INDEX('Team forecast'!$B$2:$AO$26,MATCH('Master data'!$B521,'Team forecast'!$B$2:$B$26,0),MATCH('Master data'!L$1,'Team forecast'!$B$2:$AO$2,0))</f>
        <v>5.5003538064932931</v>
      </c>
      <c r="M521">
        <f>IF(Players!BC522=1,95,0)</f>
        <v>0</v>
      </c>
      <c r="N521" s="2">
        <f>Players!BN522</f>
        <v>0</v>
      </c>
      <c r="O521" s="2">
        <f>Players!BO522</f>
        <v>0</v>
      </c>
      <c r="P521" s="2">
        <f>Players!BP522</f>
        <v>0</v>
      </c>
      <c r="Q521" s="2">
        <f>Players!BQ522</f>
        <v>0.1308139534883721</v>
      </c>
      <c r="R521" s="2">
        <f>Players!BR522</f>
        <v>0</v>
      </c>
      <c r="S521" s="2">
        <f t="shared" si="490"/>
        <v>0.57976310910377304</v>
      </c>
      <c r="T521" s="2">
        <f t="shared" si="491"/>
        <v>2.0128496317304223</v>
      </c>
      <c r="U521" s="16">
        <f>INDEX('Team forecast'!$B$2:$AO$26,MATCH('Master data'!$B521,'Team forecast'!$B$2:$B$26,0),MATCH('Master data'!U$1,'Team forecast'!$B$2:$AO$2,0))</f>
        <v>9.3525179856115109E-2</v>
      </c>
      <c r="V521" s="16">
        <f>INDEX('Team forecast'!$B$2:$AO$26,MATCH('Master data'!$B521,'Team forecast'!$B$2:$B$26,0),MATCH('Master data'!V$1,'Team forecast'!$B$2:$AO$2,0))</f>
        <v>0.18705035971223019</v>
      </c>
      <c r="W521" s="16">
        <f>INDEX('Team forecast'!$B$2:$AO$26,MATCH('Master data'!$B521,'Team forecast'!$B$2:$B$26,0),MATCH('Master data'!W$1,'Team forecast'!$B$2:$AO$2,0))</f>
        <v>0.71942446043165476</v>
      </c>
      <c r="X521" s="5">
        <f t="shared" si="492"/>
        <v>-5000</v>
      </c>
      <c r="Y521" s="5">
        <f t="shared" si="493"/>
        <v>0</v>
      </c>
      <c r="Z521" s="5">
        <f t="shared" si="494"/>
        <v>0</v>
      </c>
      <c r="AA521" s="5">
        <f t="shared" si="495"/>
        <v>0</v>
      </c>
      <c r="AB521" s="5">
        <f t="shared" si="496"/>
        <v>0</v>
      </c>
      <c r="AC521" s="5">
        <f t="shared" si="497"/>
        <v>0</v>
      </c>
      <c r="AD521" s="5">
        <f t="shared" si="498"/>
        <v>0</v>
      </c>
      <c r="AE521" s="5">
        <f t="shared" si="499"/>
        <v>0</v>
      </c>
      <c r="AF521" s="5">
        <f t="shared" si="500"/>
        <v>0</v>
      </c>
      <c r="AG521" s="5">
        <f t="shared" si="501"/>
        <v>0</v>
      </c>
      <c r="AH521" s="5">
        <f t="shared" si="502"/>
        <v>0</v>
      </c>
      <c r="AI521" s="5">
        <f t="shared" si="503"/>
        <v>0</v>
      </c>
      <c r="AJ521" s="5">
        <f t="shared" si="504"/>
        <v>0</v>
      </c>
      <c r="AK521" s="5">
        <f>IFERROR(SUM(X521:AJ521),-5000)*((Cockpit!$C$3)^0)</f>
        <v>-5000</v>
      </c>
      <c r="AL521" s="16">
        <f>INDEX('Team forecast'!$B$2:$AO$26,MATCH('Master data'!$B521,'Team forecast'!$B$2:$B$26,0),MATCH('Master data'!AL$1,'Team forecast'!$B$2:$AO$2,0))</f>
        <v>0.97166693173319041</v>
      </c>
      <c r="AM521" s="16">
        <f>INDEX('Team forecast'!$B$2:$AO$26,MATCH('Master data'!$B521,'Team forecast'!$B$2:$B$26,0),MATCH('Master data'!AM$1,'Team forecast'!$B$2:$AO$2,0))</f>
        <v>1.3771320398413547</v>
      </c>
      <c r="AN521" s="16">
        <f>INDEX('Team forecast'!$B$2:$AO$26,MATCH('Master data'!$B521,'Team forecast'!$B$2:$B$26,0),MATCH('Master data'!AN$1,'Team forecast'!$B$2:$AO$2,0))</f>
        <v>0.25230110595790223</v>
      </c>
      <c r="AO521" s="16">
        <f>INDEX('Team forecast'!$B$2:$AO$26,MATCH('Master data'!$B521,'Team forecast'!$B$2:$B$26,0),MATCH('Master data'!AO$1,'Team forecast'!$B$2:$AO$2,0))</f>
        <v>3.1898156849826957</v>
      </c>
      <c r="AP521" s="16">
        <f>INDEX('Team forecast'!$B$2:$AO$26,MATCH('Master data'!$B521,'Team forecast'!$B$2:$B$26,0),MATCH('Master data'!AP$1,'Team forecast'!$B$2:$AO$2,0))</f>
        <v>3.7631789965718299</v>
      </c>
      <c r="AQ521" s="5">
        <f t="shared" si="505"/>
        <v>-5000</v>
      </c>
      <c r="AR521" s="5">
        <f>INDEX('Team forecast'!$B$2:$AO$26,MATCH('Master data'!$B521,'Team forecast'!$B$2:$B$26,0),MATCH('Master data'!AR$1,'Team forecast'!$B$2:$AO$2,0))*IF(X521&gt;0,25000,0)</f>
        <v>0</v>
      </c>
      <c r="AS521" s="16">
        <f>INDEX('Team forecast'!$B$2:$AO$26,MATCH('Master data'!$B521,'Team forecast'!$B$2:$B$26,0),MATCH('Master data'!AS$1,'Team forecast'!$B$2:$AO$2,0))*IF(X521&gt;0,5000,0)</f>
        <v>0</v>
      </c>
      <c r="AT521" s="16">
        <f>INDEX('Team forecast'!$B$2:$AO$26,MATCH('Master data'!$B521,'Team forecast'!$B$2:$B$26,0),MATCH('Master data'!AT$1,'Team forecast'!$B$2:$AO$2,0))*IF(X521&gt;0,-15000,0)</f>
        <v>0</v>
      </c>
      <c r="AU521" s="5">
        <f t="shared" si="506"/>
        <v>0</v>
      </c>
      <c r="AV521" s="5">
        <f t="shared" si="507"/>
        <v>0</v>
      </c>
      <c r="AW521" s="5">
        <f t="shared" si="508"/>
        <v>0</v>
      </c>
      <c r="AX521" s="5">
        <f t="shared" si="509"/>
        <v>0</v>
      </c>
      <c r="AY521" s="5">
        <f t="shared" si="510"/>
        <v>0</v>
      </c>
      <c r="AZ521" s="5">
        <f t="shared" si="511"/>
        <v>0</v>
      </c>
      <c r="BA521" s="5">
        <f t="shared" si="512"/>
        <v>0</v>
      </c>
      <c r="BB521" s="5">
        <f t="shared" si="513"/>
        <v>0</v>
      </c>
      <c r="BC521" s="5">
        <f t="shared" si="514"/>
        <v>0</v>
      </c>
      <c r="BD521" s="5">
        <f t="shared" si="515"/>
        <v>-5000</v>
      </c>
      <c r="BE521" s="16">
        <f>INDEX('Team forecast'!$B$2:$AO$26,MATCH('Master data'!$B521,'Team forecast'!$B$2:$B$26,0),MATCH('Master data'!BE$1,'Team forecast'!$B$2:$AO$2,0))</f>
        <v>0</v>
      </c>
      <c r="BF521" s="16">
        <f>INDEX('Team forecast'!$B$2:$AO$26,MATCH('Master data'!$B521,'Team forecast'!$B$2:$B$26,0),MATCH('Master data'!BF$1,'Team forecast'!$B$2:$AO$2,0))</f>
        <v>0</v>
      </c>
      <c r="BG521" s="16">
        <f>INDEX('Team forecast'!$B$2:$AO$26,MATCH('Master data'!$B521,'Team forecast'!$B$2:$B$26,0),MATCH('Master data'!BG$1,'Team forecast'!$B$2:$AO$2,0))</f>
        <v>0</v>
      </c>
      <c r="BH521" s="16">
        <f>INDEX('Team forecast'!$B$2:$AO$26,MATCH('Master data'!$B521,'Team forecast'!$B$2:$B$26,0),MATCH('Master data'!BH$1,'Team forecast'!$B$2:$AO$2,0))</f>
        <v>0</v>
      </c>
      <c r="BI521" s="16">
        <f>INDEX('Team forecast'!$B$2:$AO$26,MATCH('Master data'!$B521,'Team forecast'!$B$2:$B$26,0),MATCH('Master data'!BI$1,'Team forecast'!$B$2:$AO$2,0))</f>
        <v>0</v>
      </c>
      <c r="BJ521" s="5">
        <f t="shared" si="516"/>
        <v>-5000</v>
      </c>
      <c r="BK521" s="5">
        <f>INDEX('Team forecast'!$R$3:$BH$26,MATCH($B521,'Team forecast'!$B$3:$B$26,0),MATCH(BK$1,'Team forecast'!$R$2:$BH$2,0))*IF($X521&gt;0,25000,0)</f>
        <v>0</v>
      </c>
      <c r="BL521" s="5">
        <f>INDEX('Team forecast'!$R$3:$BH$26,MATCH($B521,'Team forecast'!$B$3:$B$26,0),MATCH(BL$1,'Team forecast'!$R$2:$BH$2,0))*IF($X521&gt;0,5000,0)</f>
        <v>0</v>
      </c>
      <c r="BM521" s="5">
        <f>INDEX('Team forecast'!$R$3:$BH$26,MATCH($B521,'Team forecast'!$B$3:$B$26,0),MATCH(BM$1,'Team forecast'!$R$2:$BH$2,0))*IF($X521&gt;0,-15000,0)</f>
        <v>0</v>
      </c>
      <c r="BN521" s="5">
        <f t="shared" si="517"/>
        <v>0</v>
      </c>
      <c r="BO521" s="5">
        <f t="shared" si="518"/>
        <v>0</v>
      </c>
      <c r="BP521" s="5">
        <f t="shared" si="519"/>
        <v>0</v>
      </c>
      <c r="BQ521" s="5">
        <f t="shared" si="520"/>
        <v>0</v>
      </c>
      <c r="BR521" s="5">
        <f t="shared" si="521"/>
        <v>0</v>
      </c>
      <c r="BS521" s="5">
        <f t="shared" si="522"/>
        <v>0</v>
      </c>
      <c r="BT521" s="5">
        <f t="shared" si="523"/>
        <v>0</v>
      </c>
      <c r="BU521" s="5">
        <f t="shared" si="524"/>
        <v>0</v>
      </c>
      <c r="BV521" s="5">
        <f t="shared" si="525"/>
        <v>0</v>
      </c>
      <c r="BW521" s="5">
        <f t="shared" si="526"/>
        <v>0</v>
      </c>
      <c r="BX521" s="5">
        <f t="shared" si="527"/>
        <v>-5000</v>
      </c>
      <c r="BY521" s="5">
        <f t="shared" si="528"/>
        <v>-15000</v>
      </c>
      <c r="BZ521" s="5">
        <f>MAX(INDEX('Team forecast'!$R$3:$BH$26,MATCH($B521,'Team forecast'!$B$3:$B$26,0),MATCH(BZ$1,'Team forecast'!$R$2:$BH$2,0))*($BX521)-(1-INDEX('Team forecast'!$R$3:$BH$26,MATCH($B521,'Team forecast'!$B$3:$B$26,0),MATCH(BZ$1,'Team forecast'!$R$2:$BH$2,0)))*(BY521+CH521)*0.01,-5000)</f>
        <v>-5000</v>
      </c>
      <c r="CA521" s="5">
        <f>MAX(INDEX('Team forecast'!$R$3:$BH$26,MATCH($B521,'Team forecast'!$B$3:$B$26,0),MATCH(CA$1,'Team forecast'!$R$2:$BH$2,0))*$BX521-(1-INDEX('Team forecast'!$R$3:$BH$26,MATCH($B521,'Team forecast'!$B$3:$B$26,0),MATCH(CA$1,'Team forecast'!$R$2:$BH$2,0)))*(BY521+BX521+CH521)*0.01,-5000)</f>
        <v>-5000</v>
      </c>
      <c r="CB521" s="5">
        <f>MAX(INDEX('Team forecast'!$R$3:$BH$26,MATCH($B521,'Team forecast'!$B$3:$B$26,0),MATCH(CB$1,'Team forecast'!$R$2:$BH$2,0))*$BX521-(1-INDEX('Team forecast'!$R$3:$BH$26,MATCH($B521,'Team forecast'!$B$3:$B$26,0),MATCH(CB$1,'Team forecast'!$R$2:$BH$2,0)))*(BY521+BX521*2+CH521)*0.01,0)</f>
        <v>0</v>
      </c>
      <c r="CC521" s="5">
        <v>0</v>
      </c>
      <c r="CD521" s="5">
        <f>+AK521+BD521*Cockpit!$C$3+BW521*Cockpit!$C$3^2+BZ521*Cockpit!$C$3^3+CA521*Cockpit!$C$3^4+CB521*Cockpit!$C$3^5+CC521*Cockpit!$C$3^6</f>
        <v>-10802.469135802468</v>
      </c>
      <c r="CE521" s="5"/>
      <c r="CF521" s="5"/>
      <c r="CG521" s="5">
        <v>0</v>
      </c>
      <c r="CH521" s="5">
        <f t="shared" si="529"/>
        <v>2492000</v>
      </c>
      <c r="CI521" s="5">
        <f t="shared" si="530"/>
        <v>2492000</v>
      </c>
      <c r="CJ521" s="1">
        <f t="shared" si="531"/>
        <v>-4.0000000000000001E-3</v>
      </c>
      <c r="CK521" s="5">
        <f>RANK(CD521,$CD$2:$CD$622)+COUNTIF($CD$2:$CD521,$CD521)-1</f>
        <v>581</v>
      </c>
      <c r="CL521" s="5">
        <f>RANK(CJ521,$CJ$2:$CJ$622)+COUNTIF($CJ$2:$CJ521,$CJ521)-1</f>
        <v>559</v>
      </c>
    </row>
    <row r="522" spans="1:90" x14ac:dyDescent="0.3">
      <c r="A522" t="str">
        <f>Players!P523</f>
        <v>David  Turnbull</v>
      </c>
      <c r="B522" t="str">
        <f>Players!G523</f>
        <v>Scotland</v>
      </c>
      <c r="C522" t="str">
        <f>Players!AB523</f>
        <v>Midfield</v>
      </c>
      <c r="D522" s="1"/>
      <c r="F522" t="str">
        <f>IFERROR(INDEX(Lookup!B:B,MATCH(INDEX(Players!C:C,MATCH(E522,Players!A:A,0)),Lookup!D:D,0)),"")</f>
        <v/>
      </c>
      <c r="G522">
        <f>IF(Players!AC523=0,10000000,Players!AC523)</f>
        <v>1995000</v>
      </c>
      <c r="H522" s="16">
        <f>INDEX('Team forecast'!$B$2:$AO$26,MATCH('Master data'!$B522,'Team forecast'!$B$2:$B$26,0),MATCH('Master data'!H$1,'Team forecast'!$B$2:$AO$2,0))</f>
        <v>0.57976310910377304</v>
      </c>
      <c r="I522" s="16">
        <f>INDEX('Team forecast'!$B$2:$AO$26,MATCH('Master data'!$B522,'Team forecast'!$B$2:$B$26,0),MATCH('Master data'!I$1,'Team forecast'!$B$2:$AO$2,0))</f>
        <v>2.0128496317304223</v>
      </c>
      <c r="J522" s="16">
        <f>INDEX('Team forecast'!$B$2:$AO$26,MATCH('Master data'!$B522,'Team forecast'!$B$2:$B$26,0),MATCH('Master data'!J$1,'Team forecast'!$B$2:$AO$2,0))</f>
        <v>0.13360739979445019</v>
      </c>
      <c r="K522" s="16">
        <f>INDEX('Team forecast'!$B$2:$AO$26,MATCH('Master data'!$B522,'Team forecast'!$B$2:$B$26,0),MATCH('Master data'!K$1,'Team forecast'!$B$2:$AO$2,0))</f>
        <v>1.9032627319063258</v>
      </c>
      <c r="L522" s="16">
        <f>INDEX('Team forecast'!$B$2:$AO$26,MATCH('Master data'!$B522,'Team forecast'!$B$2:$B$26,0),MATCH('Master data'!L$1,'Team forecast'!$B$2:$AO$2,0))</f>
        <v>5.5003538064932931</v>
      </c>
      <c r="M522">
        <f>IF(Players!BC523=1,95,0)</f>
        <v>0</v>
      </c>
      <c r="N522" s="2">
        <f>Players!BN523</f>
        <v>0</v>
      </c>
      <c r="O522" s="2">
        <f>Players!BO523</f>
        <v>0</v>
      </c>
      <c r="P522" s="2">
        <f>Players!BP523</f>
        <v>0</v>
      </c>
      <c r="Q522" s="2">
        <f>Players!BQ523</f>
        <v>8.1929904415111512E-2</v>
      </c>
      <c r="R522" s="2">
        <f>Players!BR523</f>
        <v>0</v>
      </c>
      <c r="S522" s="2">
        <f t="shared" si="490"/>
        <v>0.57976310910377304</v>
      </c>
      <c r="T522" s="2">
        <f t="shared" si="491"/>
        <v>2.0128496317304223</v>
      </c>
      <c r="U522" s="16">
        <f>INDEX('Team forecast'!$B$2:$AO$26,MATCH('Master data'!$B522,'Team forecast'!$B$2:$B$26,0),MATCH('Master data'!U$1,'Team forecast'!$B$2:$AO$2,0))</f>
        <v>9.3525179856115109E-2</v>
      </c>
      <c r="V522" s="16">
        <f>INDEX('Team forecast'!$B$2:$AO$26,MATCH('Master data'!$B522,'Team forecast'!$B$2:$B$26,0),MATCH('Master data'!V$1,'Team forecast'!$B$2:$AO$2,0))</f>
        <v>0.18705035971223019</v>
      </c>
      <c r="W522" s="16">
        <f>INDEX('Team forecast'!$B$2:$AO$26,MATCH('Master data'!$B522,'Team forecast'!$B$2:$B$26,0),MATCH('Master data'!W$1,'Team forecast'!$B$2:$AO$2,0))</f>
        <v>0.71942446043165476</v>
      </c>
      <c r="X522" s="5">
        <f t="shared" si="492"/>
        <v>-5000</v>
      </c>
      <c r="Y522" s="5">
        <f t="shared" si="493"/>
        <v>0</v>
      </c>
      <c r="Z522" s="5">
        <f t="shared" si="494"/>
        <v>0</v>
      </c>
      <c r="AA522" s="5">
        <f t="shared" si="495"/>
        <v>0</v>
      </c>
      <c r="AB522" s="5">
        <f t="shared" si="496"/>
        <v>0</v>
      </c>
      <c r="AC522" s="5">
        <f t="shared" si="497"/>
        <v>0</v>
      </c>
      <c r="AD522" s="5">
        <f t="shared" si="498"/>
        <v>0</v>
      </c>
      <c r="AE522" s="5">
        <f t="shared" si="499"/>
        <v>0</v>
      </c>
      <c r="AF522" s="5">
        <f t="shared" si="500"/>
        <v>0</v>
      </c>
      <c r="AG522" s="5">
        <f t="shared" si="501"/>
        <v>0</v>
      </c>
      <c r="AH522" s="5">
        <f t="shared" si="502"/>
        <v>0</v>
      </c>
      <c r="AI522" s="5">
        <f t="shared" si="503"/>
        <v>0</v>
      </c>
      <c r="AJ522" s="5">
        <f t="shared" si="504"/>
        <v>0</v>
      </c>
      <c r="AK522" s="5">
        <f>IFERROR(SUM(X522:AJ522),-5000)*((Cockpit!$C$3)^0)</f>
        <v>-5000</v>
      </c>
      <c r="AL522" s="16">
        <f>INDEX('Team forecast'!$B$2:$AO$26,MATCH('Master data'!$B522,'Team forecast'!$B$2:$B$26,0),MATCH('Master data'!AL$1,'Team forecast'!$B$2:$AO$2,0))</f>
        <v>0.97166693173319041</v>
      </c>
      <c r="AM522" s="16">
        <f>INDEX('Team forecast'!$B$2:$AO$26,MATCH('Master data'!$B522,'Team forecast'!$B$2:$B$26,0),MATCH('Master data'!AM$1,'Team forecast'!$B$2:$AO$2,0))</f>
        <v>1.3771320398413547</v>
      </c>
      <c r="AN522" s="16">
        <f>INDEX('Team forecast'!$B$2:$AO$26,MATCH('Master data'!$B522,'Team forecast'!$B$2:$B$26,0),MATCH('Master data'!AN$1,'Team forecast'!$B$2:$AO$2,0))</f>
        <v>0.25230110595790223</v>
      </c>
      <c r="AO522" s="16">
        <f>INDEX('Team forecast'!$B$2:$AO$26,MATCH('Master data'!$B522,'Team forecast'!$B$2:$B$26,0),MATCH('Master data'!AO$1,'Team forecast'!$B$2:$AO$2,0))</f>
        <v>3.1898156849826957</v>
      </c>
      <c r="AP522" s="16">
        <f>INDEX('Team forecast'!$B$2:$AO$26,MATCH('Master data'!$B522,'Team forecast'!$B$2:$B$26,0),MATCH('Master data'!AP$1,'Team forecast'!$B$2:$AO$2,0))</f>
        <v>3.7631789965718299</v>
      </c>
      <c r="AQ522" s="5">
        <f t="shared" si="505"/>
        <v>-5000</v>
      </c>
      <c r="AR522" s="5">
        <f>INDEX('Team forecast'!$B$2:$AO$26,MATCH('Master data'!$B522,'Team forecast'!$B$2:$B$26,0),MATCH('Master data'!AR$1,'Team forecast'!$B$2:$AO$2,0))*IF(X522&gt;0,25000,0)</f>
        <v>0</v>
      </c>
      <c r="AS522" s="16">
        <f>INDEX('Team forecast'!$B$2:$AO$26,MATCH('Master data'!$B522,'Team forecast'!$B$2:$B$26,0),MATCH('Master data'!AS$1,'Team forecast'!$B$2:$AO$2,0))*IF(X522&gt;0,5000,0)</f>
        <v>0</v>
      </c>
      <c r="AT522" s="16">
        <f>INDEX('Team forecast'!$B$2:$AO$26,MATCH('Master data'!$B522,'Team forecast'!$B$2:$B$26,0),MATCH('Master data'!AT$1,'Team forecast'!$B$2:$AO$2,0))*IF(X522&gt;0,-15000,0)</f>
        <v>0</v>
      </c>
      <c r="AU522" s="5">
        <f t="shared" si="506"/>
        <v>0</v>
      </c>
      <c r="AV522" s="5">
        <f t="shared" si="507"/>
        <v>0</v>
      </c>
      <c r="AW522" s="5">
        <f t="shared" si="508"/>
        <v>0</v>
      </c>
      <c r="AX522" s="5">
        <f t="shared" si="509"/>
        <v>0</v>
      </c>
      <c r="AY522" s="5">
        <f t="shared" si="510"/>
        <v>0</v>
      </c>
      <c r="AZ522" s="5">
        <f t="shared" si="511"/>
        <v>0</v>
      </c>
      <c r="BA522" s="5">
        <f t="shared" si="512"/>
        <v>0</v>
      </c>
      <c r="BB522" s="5">
        <f t="shared" si="513"/>
        <v>0</v>
      </c>
      <c r="BC522" s="5">
        <f t="shared" si="514"/>
        <v>0</v>
      </c>
      <c r="BD522" s="5">
        <f t="shared" si="515"/>
        <v>-5000</v>
      </c>
      <c r="BE522" s="16">
        <f>INDEX('Team forecast'!$B$2:$AO$26,MATCH('Master data'!$B522,'Team forecast'!$B$2:$B$26,0),MATCH('Master data'!BE$1,'Team forecast'!$B$2:$AO$2,0))</f>
        <v>0</v>
      </c>
      <c r="BF522" s="16">
        <f>INDEX('Team forecast'!$B$2:$AO$26,MATCH('Master data'!$B522,'Team forecast'!$B$2:$B$26,0),MATCH('Master data'!BF$1,'Team forecast'!$B$2:$AO$2,0))</f>
        <v>0</v>
      </c>
      <c r="BG522" s="16">
        <f>INDEX('Team forecast'!$B$2:$AO$26,MATCH('Master data'!$B522,'Team forecast'!$B$2:$B$26,0),MATCH('Master data'!BG$1,'Team forecast'!$B$2:$AO$2,0))</f>
        <v>0</v>
      </c>
      <c r="BH522" s="16">
        <f>INDEX('Team forecast'!$B$2:$AO$26,MATCH('Master data'!$B522,'Team forecast'!$B$2:$B$26,0),MATCH('Master data'!BH$1,'Team forecast'!$B$2:$AO$2,0))</f>
        <v>0</v>
      </c>
      <c r="BI522" s="16">
        <f>INDEX('Team forecast'!$B$2:$AO$26,MATCH('Master data'!$B522,'Team forecast'!$B$2:$B$26,0),MATCH('Master data'!BI$1,'Team forecast'!$B$2:$AO$2,0))</f>
        <v>0</v>
      </c>
      <c r="BJ522" s="5">
        <f t="shared" si="516"/>
        <v>-5000</v>
      </c>
      <c r="BK522" s="5">
        <f>INDEX('Team forecast'!$R$3:$BH$26,MATCH($B522,'Team forecast'!$B$3:$B$26,0),MATCH(BK$1,'Team forecast'!$R$2:$BH$2,0))*IF($X522&gt;0,25000,0)</f>
        <v>0</v>
      </c>
      <c r="BL522" s="5">
        <f>INDEX('Team forecast'!$R$3:$BH$26,MATCH($B522,'Team forecast'!$B$3:$B$26,0),MATCH(BL$1,'Team forecast'!$R$2:$BH$2,0))*IF($X522&gt;0,5000,0)</f>
        <v>0</v>
      </c>
      <c r="BM522" s="5">
        <f>INDEX('Team forecast'!$R$3:$BH$26,MATCH($B522,'Team forecast'!$B$3:$B$26,0),MATCH(BM$1,'Team forecast'!$R$2:$BH$2,0))*IF($X522&gt;0,-15000,0)</f>
        <v>0</v>
      </c>
      <c r="BN522" s="5">
        <f t="shared" si="517"/>
        <v>0</v>
      </c>
      <c r="BO522" s="5">
        <f t="shared" si="518"/>
        <v>0</v>
      </c>
      <c r="BP522" s="5">
        <f t="shared" si="519"/>
        <v>0</v>
      </c>
      <c r="BQ522" s="5">
        <f t="shared" si="520"/>
        <v>0</v>
      </c>
      <c r="BR522" s="5">
        <f t="shared" si="521"/>
        <v>0</v>
      </c>
      <c r="BS522" s="5">
        <f t="shared" si="522"/>
        <v>0</v>
      </c>
      <c r="BT522" s="5">
        <f t="shared" si="523"/>
        <v>0</v>
      </c>
      <c r="BU522" s="5">
        <f t="shared" si="524"/>
        <v>0</v>
      </c>
      <c r="BV522" s="5">
        <f t="shared" si="525"/>
        <v>0</v>
      </c>
      <c r="BW522" s="5">
        <f t="shared" si="526"/>
        <v>0</v>
      </c>
      <c r="BX522" s="5">
        <f t="shared" si="527"/>
        <v>-5000</v>
      </c>
      <c r="BY522" s="5">
        <f t="shared" si="528"/>
        <v>-15000</v>
      </c>
      <c r="BZ522" s="5">
        <f>MAX(INDEX('Team forecast'!$R$3:$BH$26,MATCH($B522,'Team forecast'!$B$3:$B$26,0),MATCH(BZ$1,'Team forecast'!$R$2:$BH$2,0))*($BX522)-(1-INDEX('Team forecast'!$R$3:$BH$26,MATCH($B522,'Team forecast'!$B$3:$B$26,0),MATCH(BZ$1,'Team forecast'!$R$2:$BH$2,0)))*(BY522+CH522)*0.01,-5000)</f>
        <v>-5000</v>
      </c>
      <c r="CA522" s="5">
        <f>MAX(INDEX('Team forecast'!$R$3:$BH$26,MATCH($B522,'Team forecast'!$B$3:$B$26,0),MATCH(CA$1,'Team forecast'!$R$2:$BH$2,0))*$BX522-(1-INDEX('Team forecast'!$R$3:$BH$26,MATCH($B522,'Team forecast'!$B$3:$B$26,0),MATCH(CA$1,'Team forecast'!$R$2:$BH$2,0)))*(BY522+BX522+CH522)*0.01,-5000)</f>
        <v>-5000</v>
      </c>
      <c r="CB522" s="5">
        <f>MAX(INDEX('Team forecast'!$R$3:$BH$26,MATCH($B522,'Team forecast'!$B$3:$B$26,0),MATCH(CB$1,'Team forecast'!$R$2:$BH$2,0))*$BX522-(1-INDEX('Team forecast'!$R$3:$BH$26,MATCH($B522,'Team forecast'!$B$3:$B$26,0),MATCH(CB$1,'Team forecast'!$R$2:$BH$2,0)))*(BY522+BX522*2+CH522)*0.01,0)</f>
        <v>0</v>
      </c>
      <c r="CC522" s="5">
        <v>0</v>
      </c>
      <c r="CD522" s="5">
        <f>+AK522+BD522*Cockpit!$C$3+BW522*Cockpit!$C$3^2+BZ522*Cockpit!$C$3^3+CA522*Cockpit!$C$3^4+CB522*Cockpit!$C$3^5+CC522*Cockpit!$C$3^6</f>
        <v>-10802.469135802468</v>
      </c>
      <c r="CE522" s="5"/>
      <c r="CF522" s="5"/>
      <c r="CG522" s="5">
        <v>0</v>
      </c>
      <c r="CH522" s="5">
        <f t="shared" si="529"/>
        <v>1995000</v>
      </c>
      <c r="CI522" s="5">
        <f t="shared" si="530"/>
        <v>1995000</v>
      </c>
      <c r="CJ522" s="1">
        <f t="shared" si="531"/>
        <v>-5.0000000000000001E-3</v>
      </c>
      <c r="CK522" s="5">
        <f>RANK(CD522,$CD$2:$CD$622)+COUNTIF($CD$2:$CD522,$CD522)-1</f>
        <v>582</v>
      </c>
      <c r="CL522" s="5">
        <f>RANK(CJ522,$CJ$2:$CJ$622)+COUNTIF($CJ$2:$CJ522,$CJ522)-1</f>
        <v>594</v>
      </c>
    </row>
    <row r="523" spans="1:90" x14ac:dyDescent="0.3">
      <c r="A523" t="str">
        <f>Players!P524</f>
        <v>Billy  Gilmour</v>
      </c>
      <c r="B523" t="str">
        <f>Players!G524</f>
        <v>Scotland</v>
      </c>
      <c r="C523" t="str">
        <f>Players!AB524</f>
        <v>Midfield</v>
      </c>
      <c r="D523" s="1"/>
      <c r="F523" t="str">
        <f>IFERROR(INDEX(Lookup!B:B,MATCH(INDEX(Players!C:C,MATCH(E523,Players!A:A,0)),Lookup!D:D,0)),"")</f>
        <v/>
      </c>
      <c r="G523">
        <f>IF(Players!AC524=0,10000000,Players!AC524)</f>
        <v>2495000</v>
      </c>
      <c r="H523" s="16">
        <f>INDEX('Team forecast'!$B$2:$AO$26,MATCH('Master data'!$B523,'Team forecast'!$B$2:$B$26,0),MATCH('Master data'!H$1,'Team forecast'!$B$2:$AO$2,0))</f>
        <v>0.57976310910377304</v>
      </c>
      <c r="I523" s="16">
        <f>INDEX('Team forecast'!$B$2:$AO$26,MATCH('Master data'!$B523,'Team forecast'!$B$2:$B$26,0),MATCH('Master data'!I$1,'Team forecast'!$B$2:$AO$2,0))</f>
        <v>2.0128496317304223</v>
      </c>
      <c r="J523" s="16">
        <f>INDEX('Team forecast'!$B$2:$AO$26,MATCH('Master data'!$B523,'Team forecast'!$B$2:$B$26,0),MATCH('Master data'!J$1,'Team forecast'!$B$2:$AO$2,0))</f>
        <v>0.13360739979445019</v>
      </c>
      <c r="K523" s="16">
        <f>INDEX('Team forecast'!$B$2:$AO$26,MATCH('Master data'!$B523,'Team forecast'!$B$2:$B$26,0),MATCH('Master data'!K$1,'Team forecast'!$B$2:$AO$2,0))</f>
        <v>1.9032627319063258</v>
      </c>
      <c r="L523" s="16">
        <f>INDEX('Team forecast'!$B$2:$AO$26,MATCH('Master data'!$B523,'Team forecast'!$B$2:$B$26,0),MATCH('Master data'!L$1,'Team forecast'!$B$2:$AO$2,0))</f>
        <v>5.5003538064932931</v>
      </c>
      <c r="M523">
        <f>IF(Players!BC524=1,95,0)</f>
        <v>0</v>
      </c>
      <c r="N523" s="2">
        <f>Players!BN524</f>
        <v>0</v>
      </c>
      <c r="O523" s="2">
        <f>Players!BO524</f>
        <v>0</v>
      </c>
      <c r="P523" s="2">
        <f>Players!BP524</f>
        <v>0</v>
      </c>
      <c r="Q523" s="2">
        <f>Players!BQ524</f>
        <v>0</v>
      </c>
      <c r="R523" s="2">
        <f>Players!BR524</f>
        <v>0</v>
      </c>
      <c r="S523" s="2">
        <f t="shared" si="490"/>
        <v>0.57976310910377304</v>
      </c>
      <c r="T523" s="2">
        <f t="shared" si="491"/>
        <v>2.0128496317304223</v>
      </c>
      <c r="U523" s="16">
        <f>INDEX('Team forecast'!$B$2:$AO$26,MATCH('Master data'!$B523,'Team forecast'!$B$2:$B$26,0),MATCH('Master data'!U$1,'Team forecast'!$B$2:$AO$2,0))</f>
        <v>9.3525179856115109E-2</v>
      </c>
      <c r="V523" s="16">
        <f>INDEX('Team forecast'!$B$2:$AO$26,MATCH('Master data'!$B523,'Team forecast'!$B$2:$B$26,0),MATCH('Master data'!V$1,'Team forecast'!$B$2:$AO$2,0))</f>
        <v>0.18705035971223019</v>
      </c>
      <c r="W523" s="16">
        <f>INDEX('Team forecast'!$B$2:$AO$26,MATCH('Master data'!$B523,'Team forecast'!$B$2:$B$26,0),MATCH('Master data'!W$1,'Team forecast'!$B$2:$AO$2,0))</f>
        <v>0.71942446043165476</v>
      </c>
      <c r="X523" s="5">
        <f t="shared" si="492"/>
        <v>-5000</v>
      </c>
      <c r="Y523" s="5">
        <f t="shared" si="493"/>
        <v>0</v>
      </c>
      <c r="Z523" s="5">
        <f t="shared" si="494"/>
        <v>0</v>
      </c>
      <c r="AA523" s="5">
        <f t="shared" si="495"/>
        <v>0</v>
      </c>
      <c r="AB523" s="5">
        <f t="shared" si="496"/>
        <v>0</v>
      </c>
      <c r="AC523" s="5">
        <f t="shared" si="497"/>
        <v>0</v>
      </c>
      <c r="AD523" s="5">
        <f t="shared" si="498"/>
        <v>0</v>
      </c>
      <c r="AE523" s="5">
        <f t="shared" si="499"/>
        <v>0</v>
      </c>
      <c r="AF523" s="5">
        <f t="shared" si="500"/>
        <v>0</v>
      </c>
      <c r="AG523" s="5">
        <f t="shared" si="501"/>
        <v>0</v>
      </c>
      <c r="AH523" s="5">
        <f t="shared" si="502"/>
        <v>0</v>
      </c>
      <c r="AI523" s="5">
        <f t="shared" si="503"/>
        <v>0</v>
      </c>
      <c r="AJ523" s="5">
        <f t="shared" si="504"/>
        <v>0</v>
      </c>
      <c r="AK523" s="5">
        <f>IFERROR(SUM(X523:AJ523),-5000)*((Cockpit!$C$3)^0)</f>
        <v>-5000</v>
      </c>
      <c r="AL523" s="16">
        <f>INDEX('Team forecast'!$B$2:$AO$26,MATCH('Master data'!$B523,'Team forecast'!$B$2:$B$26,0),MATCH('Master data'!AL$1,'Team forecast'!$B$2:$AO$2,0))</f>
        <v>0.97166693173319041</v>
      </c>
      <c r="AM523" s="16">
        <f>INDEX('Team forecast'!$B$2:$AO$26,MATCH('Master data'!$B523,'Team forecast'!$B$2:$B$26,0),MATCH('Master data'!AM$1,'Team forecast'!$B$2:$AO$2,0))</f>
        <v>1.3771320398413547</v>
      </c>
      <c r="AN523" s="16">
        <f>INDEX('Team forecast'!$B$2:$AO$26,MATCH('Master data'!$B523,'Team forecast'!$B$2:$B$26,0),MATCH('Master data'!AN$1,'Team forecast'!$B$2:$AO$2,0))</f>
        <v>0.25230110595790223</v>
      </c>
      <c r="AO523" s="16">
        <f>INDEX('Team forecast'!$B$2:$AO$26,MATCH('Master data'!$B523,'Team forecast'!$B$2:$B$26,0),MATCH('Master data'!AO$1,'Team forecast'!$B$2:$AO$2,0))</f>
        <v>3.1898156849826957</v>
      </c>
      <c r="AP523" s="16">
        <f>INDEX('Team forecast'!$B$2:$AO$26,MATCH('Master data'!$B523,'Team forecast'!$B$2:$B$26,0),MATCH('Master data'!AP$1,'Team forecast'!$B$2:$AO$2,0))</f>
        <v>3.7631789965718299</v>
      </c>
      <c r="AQ523" s="5">
        <f t="shared" si="505"/>
        <v>-5000</v>
      </c>
      <c r="AR523" s="5">
        <f>INDEX('Team forecast'!$B$2:$AO$26,MATCH('Master data'!$B523,'Team forecast'!$B$2:$B$26,0),MATCH('Master data'!AR$1,'Team forecast'!$B$2:$AO$2,0))*IF(X523&gt;0,25000,0)</f>
        <v>0</v>
      </c>
      <c r="AS523" s="16">
        <f>INDEX('Team forecast'!$B$2:$AO$26,MATCH('Master data'!$B523,'Team forecast'!$B$2:$B$26,0),MATCH('Master data'!AS$1,'Team forecast'!$B$2:$AO$2,0))*IF(X523&gt;0,5000,0)</f>
        <v>0</v>
      </c>
      <c r="AT523" s="16">
        <f>INDEX('Team forecast'!$B$2:$AO$26,MATCH('Master data'!$B523,'Team forecast'!$B$2:$B$26,0),MATCH('Master data'!AT$1,'Team forecast'!$B$2:$AO$2,0))*IF(X523&gt;0,-15000,0)</f>
        <v>0</v>
      </c>
      <c r="AU523" s="5">
        <f t="shared" si="506"/>
        <v>0</v>
      </c>
      <c r="AV523" s="5">
        <f t="shared" si="507"/>
        <v>0</v>
      </c>
      <c r="AW523" s="5">
        <f t="shared" si="508"/>
        <v>0</v>
      </c>
      <c r="AX523" s="5">
        <f t="shared" si="509"/>
        <v>0</v>
      </c>
      <c r="AY523" s="5">
        <f t="shared" si="510"/>
        <v>0</v>
      </c>
      <c r="AZ523" s="5">
        <f t="shared" si="511"/>
        <v>0</v>
      </c>
      <c r="BA523" s="5">
        <f t="shared" si="512"/>
        <v>0</v>
      </c>
      <c r="BB523" s="5">
        <f t="shared" si="513"/>
        <v>0</v>
      </c>
      <c r="BC523" s="5">
        <f t="shared" si="514"/>
        <v>0</v>
      </c>
      <c r="BD523" s="5">
        <f t="shared" si="515"/>
        <v>-5000</v>
      </c>
      <c r="BE523" s="16">
        <f>INDEX('Team forecast'!$B$2:$AO$26,MATCH('Master data'!$B523,'Team forecast'!$B$2:$B$26,0),MATCH('Master data'!BE$1,'Team forecast'!$B$2:$AO$2,0))</f>
        <v>0</v>
      </c>
      <c r="BF523" s="16">
        <f>INDEX('Team forecast'!$B$2:$AO$26,MATCH('Master data'!$B523,'Team forecast'!$B$2:$B$26,0),MATCH('Master data'!BF$1,'Team forecast'!$B$2:$AO$2,0))</f>
        <v>0</v>
      </c>
      <c r="BG523" s="16">
        <f>INDEX('Team forecast'!$B$2:$AO$26,MATCH('Master data'!$B523,'Team forecast'!$B$2:$B$26,0),MATCH('Master data'!BG$1,'Team forecast'!$B$2:$AO$2,0))</f>
        <v>0</v>
      </c>
      <c r="BH523" s="16">
        <f>INDEX('Team forecast'!$B$2:$AO$26,MATCH('Master data'!$B523,'Team forecast'!$B$2:$B$26,0),MATCH('Master data'!BH$1,'Team forecast'!$B$2:$AO$2,0))</f>
        <v>0</v>
      </c>
      <c r="BI523" s="16">
        <f>INDEX('Team forecast'!$B$2:$AO$26,MATCH('Master data'!$B523,'Team forecast'!$B$2:$B$26,0),MATCH('Master data'!BI$1,'Team forecast'!$B$2:$AO$2,0))</f>
        <v>0</v>
      </c>
      <c r="BJ523" s="5">
        <f t="shared" si="516"/>
        <v>-5000</v>
      </c>
      <c r="BK523" s="5">
        <f>INDEX('Team forecast'!$R$3:$BH$26,MATCH($B523,'Team forecast'!$B$3:$B$26,0),MATCH(BK$1,'Team forecast'!$R$2:$BH$2,0))*IF($X523&gt;0,25000,0)</f>
        <v>0</v>
      </c>
      <c r="BL523" s="5">
        <f>INDEX('Team forecast'!$R$3:$BH$26,MATCH($B523,'Team forecast'!$B$3:$B$26,0),MATCH(BL$1,'Team forecast'!$R$2:$BH$2,0))*IF($X523&gt;0,5000,0)</f>
        <v>0</v>
      </c>
      <c r="BM523" s="5">
        <f>INDEX('Team forecast'!$R$3:$BH$26,MATCH($B523,'Team forecast'!$B$3:$B$26,0),MATCH(BM$1,'Team forecast'!$R$2:$BH$2,0))*IF($X523&gt;0,-15000,0)</f>
        <v>0</v>
      </c>
      <c r="BN523" s="5">
        <f t="shared" si="517"/>
        <v>0</v>
      </c>
      <c r="BO523" s="5">
        <f t="shared" si="518"/>
        <v>0</v>
      </c>
      <c r="BP523" s="5">
        <f t="shared" si="519"/>
        <v>0</v>
      </c>
      <c r="BQ523" s="5">
        <f t="shared" si="520"/>
        <v>0</v>
      </c>
      <c r="BR523" s="5">
        <f t="shared" si="521"/>
        <v>0</v>
      </c>
      <c r="BS523" s="5">
        <f t="shared" si="522"/>
        <v>0</v>
      </c>
      <c r="BT523" s="5">
        <f t="shared" si="523"/>
        <v>0</v>
      </c>
      <c r="BU523" s="5">
        <f t="shared" si="524"/>
        <v>0</v>
      </c>
      <c r="BV523" s="5">
        <f t="shared" si="525"/>
        <v>0</v>
      </c>
      <c r="BW523" s="5">
        <f t="shared" si="526"/>
        <v>0</v>
      </c>
      <c r="BX523" s="5">
        <f t="shared" si="527"/>
        <v>-5000</v>
      </c>
      <c r="BY523" s="5">
        <f t="shared" si="528"/>
        <v>-15000</v>
      </c>
      <c r="BZ523" s="5">
        <f>MAX(INDEX('Team forecast'!$R$3:$BH$26,MATCH($B523,'Team forecast'!$B$3:$B$26,0),MATCH(BZ$1,'Team forecast'!$R$2:$BH$2,0))*($BX523)-(1-INDEX('Team forecast'!$R$3:$BH$26,MATCH($B523,'Team forecast'!$B$3:$B$26,0),MATCH(BZ$1,'Team forecast'!$R$2:$BH$2,0)))*(BY523+CH523)*0.01,-5000)</f>
        <v>-5000</v>
      </c>
      <c r="CA523" s="5">
        <f>MAX(INDEX('Team forecast'!$R$3:$BH$26,MATCH($B523,'Team forecast'!$B$3:$B$26,0),MATCH(CA$1,'Team forecast'!$R$2:$BH$2,0))*$BX523-(1-INDEX('Team forecast'!$R$3:$BH$26,MATCH($B523,'Team forecast'!$B$3:$B$26,0),MATCH(CA$1,'Team forecast'!$R$2:$BH$2,0)))*(BY523+BX523+CH523)*0.01,-5000)</f>
        <v>-5000</v>
      </c>
      <c r="CB523" s="5">
        <f>MAX(INDEX('Team forecast'!$R$3:$BH$26,MATCH($B523,'Team forecast'!$B$3:$B$26,0),MATCH(CB$1,'Team forecast'!$R$2:$BH$2,0))*$BX523-(1-INDEX('Team forecast'!$R$3:$BH$26,MATCH($B523,'Team forecast'!$B$3:$B$26,0),MATCH(CB$1,'Team forecast'!$R$2:$BH$2,0)))*(BY523+BX523*2+CH523)*0.01,0)</f>
        <v>0</v>
      </c>
      <c r="CC523" s="5">
        <v>0</v>
      </c>
      <c r="CD523" s="5">
        <f>+AK523+BD523*Cockpit!$C$3+BW523*Cockpit!$C$3^2+BZ523*Cockpit!$C$3^3+CA523*Cockpit!$C$3^4+CB523*Cockpit!$C$3^5+CC523*Cockpit!$C$3^6</f>
        <v>-10802.469135802468</v>
      </c>
      <c r="CE523" s="5"/>
      <c r="CF523" s="5"/>
      <c r="CG523" s="5">
        <v>0</v>
      </c>
      <c r="CH523" s="5">
        <f t="shared" si="529"/>
        <v>2495000</v>
      </c>
      <c r="CI523" s="5">
        <f t="shared" si="530"/>
        <v>2495000</v>
      </c>
      <c r="CJ523" s="1">
        <f t="shared" si="531"/>
        <v>-4.0000000000000001E-3</v>
      </c>
      <c r="CK523" s="5">
        <f>RANK(CD523,$CD$2:$CD$622)+COUNTIF($CD$2:$CD523,$CD523)-1</f>
        <v>583</v>
      </c>
      <c r="CL523" s="5">
        <f>RANK(CJ523,$CJ$2:$CJ$622)+COUNTIF($CJ$2:$CJ523,$CJ523)-1</f>
        <v>560</v>
      </c>
    </row>
    <row r="524" spans="1:90" x14ac:dyDescent="0.3">
      <c r="A524" t="str">
        <f>Players!P525</f>
        <v>Ales Mandous</v>
      </c>
      <c r="B524" t="str">
        <f>Players!G525</f>
        <v>Czech Republic</v>
      </c>
      <c r="C524" t="str">
        <f>Players!AB525</f>
        <v>Goalkeeper</v>
      </c>
      <c r="D524" s="1"/>
      <c r="F524" t="str">
        <f>IFERROR(INDEX(Lookup!B:B,MATCH(INDEX(Players!C:C,MATCH(E524,Players!A:A,0)),Lookup!D:D,0)),"")</f>
        <v/>
      </c>
      <c r="G524">
        <f>IF(Players!AC525=0,10000000,Players!AC525)</f>
        <v>2995000</v>
      </c>
      <c r="H524" s="16">
        <f>INDEX('Team forecast'!$B$2:$AO$26,MATCH('Master data'!$B524,'Team forecast'!$B$2:$B$26,0),MATCH('Master data'!H$1,'Team forecast'!$B$2:$AO$2,0))</f>
        <v>1.0273865414141237</v>
      </c>
      <c r="I524" s="16">
        <f>INDEX('Team forecast'!$B$2:$AO$26,MATCH('Master data'!$B524,'Team forecast'!$B$2:$B$26,0),MATCH('Master data'!I$1,'Team forecast'!$B$2:$AO$2,0))</f>
        <v>1.3131656637198186</v>
      </c>
      <c r="J524" s="16">
        <f>INDEX('Team forecast'!$B$2:$AO$26,MATCH('Master data'!$B524,'Team forecast'!$B$2:$B$26,0),MATCH('Master data'!J$1,'Team forecast'!$B$2:$AO$2,0))</f>
        <v>0.26896724738675959</v>
      </c>
      <c r="K524" s="16">
        <f>INDEX('Team forecast'!$B$2:$AO$26,MATCH('Master data'!$B524,'Team forecast'!$B$2:$B$26,0),MATCH('Master data'!K$1,'Team forecast'!$B$2:$AO$2,0))</f>
        <v>3.0347417838694115</v>
      </c>
      <c r="L524" s="16">
        <f>INDEX('Team forecast'!$B$2:$AO$26,MATCH('Master data'!$B524,'Team forecast'!$B$2:$B$26,0),MATCH('Master data'!L$1,'Team forecast'!$B$2:$AO$2,0))</f>
        <v>3.4445853088529916</v>
      </c>
      <c r="M524">
        <f>IF(Players!BC525=1,95,0)</f>
        <v>0</v>
      </c>
      <c r="N524" s="2">
        <f>Players!BN525</f>
        <v>0</v>
      </c>
      <c r="O524" s="2">
        <f>Players!BO525</f>
        <v>0</v>
      </c>
      <c r="P524" s="2">
        <f>Players!BP525</f>
        <v>0</v>
      </c>
      <c r="Q524" s="2">
        <f>Players!BQ525</f>
        <v>4.843918191603875E-2</v>
      </c>
      <c r="R524" s="2">
        <f>Players!BR525</f>
        <v>0</v>
      </c>
      <c r="S524" s="2">
        <f t="shared" si="490"/>
        <v>1.0273865414141237</v>
      </c>
      <c r="T524" s="2">
        <f t="shared" si="491"/>
        <v>1.3131656637198186</v>
      </c>
      <c r="U524" s="16">
        <f>INDEX('Team forecast'!$B$2:$AO$26,MATCH('Master data'!$B524,'Team forecast'!$B$2:$B$26,0),MATCH('Master data'!U$1,'Team forecast'!$B$2:$AO$2,0))</f>
        <v>0.27687804878048777</v>
      </c>
      <c r="V524" s="16">
        <f>INDEX('Team forecast'!$B$2:$AO$26,MATCH('Master data'!$B524,'Team forecast'!$B$2:$B$26,0),MATCH('Master data'!V$1,'Team forecast'!$B$2:$AO$2,0))</f>
        <v>0.28526829268292692</v>
      </c>
      <c r="W524" s="16">
        <f>INDEX('Team forecast'!$B$2:$AO$26,MATCH('Master data'!$B524,'Team forecast'!$B$2:$B$26,0),MATCH('Master data'!W$1,'Team forecast'!$B$2:$AO$2,0))</f>
        <v>0.43785365853658542</v>
      </c>
      <c r="X524" s="5">
        <f t="shared" si="492"/>
        <v>-5000</v>
      </c>
      <c r="Y524" s="5">
        <f t="shared" si="493"/>
        <v>0</v>
      </c>
      <c r="Z524" s="5">
        <f t="shared" si="494"/>
        <v>0</v>
      </c>
      <c r="AA524" s="5">
        <f t="shared" si="495"/>
        <v>0</v>
      </c>
      <c r="AB524" s="5">
        <f t="shared" si="496"/>
        <v>0</v>
      </c>
      <c r="AC524" s="5">
        <f t="shared" si="497"/>
        <v>0</v>
      </c>
      <c r="AD524" s="5">
        <f t="shared" si="498"/>
        <v>0</v>
      </c>
      <c r="AE524" s="5">
        <f t="shared" si="499"/>
        <v>20172.54355400697</v>
      </c>
      <c r="AF524" s="5">
        <f t="shared" si="500"/>
        <v>10657.098225665864</v>
      </c>
      <c r="AG524" s="5">
        <f t="shared" si="501"/>
        <v>0</v>
      </c>
      <c r="AH524" s="5">
        <f t="shared" si="502"/>
        <v>0</v>
      </c>
      <c r="AI524" s="5">
        <f t="shared" si="503"/>
        <v>0</v>
      </c>
      <c r="AJ524" s="5">
        <f t="shared" si="504"/>
        <v>0</v>
      </c>
      <c r="AK524" s="5">
        <f>IFERROR(SUM(X524:AJ524),-5000)*((Cockpit!$C$3)^0)</f>
        <v>25829.641779672835</v>
      </c>
      <c r="AL524" s="16">
        <f>INDEX('Team forecast'!$B$2:$AO$26,MATCH('Master data'!$B524,'Team forecast'!$B$2:$B$26,0),MATCH('Master data'!AL$1,'Team forecast'!$B$2:$AO$2,0))</f>
        <v>0.84440251645874609</v>
      </c>
      <c r="AM524" s="16">
        <f>INDEX('Team forecast'!$B$2:$AO$26,MATCH('Master data'!$B524,'Team forecast'!$B$2:$B$26,0),MATCH('Master data'!AM$1,'Team forecast'!$B$2:$AO$2,0))</f>
        <v>2.1353866977743117</v>
      </c>
      <c r="AN524" s="16">
        <f>INDEX('Team forecast'!$B$2:$AO$26,MATCH('Master data'!$B524,'Team forecast'!$B$2:$B$26,0),MATCH('Master data'!AN$1,'Team forecast'!$B$2:$AO$2,0))</f>
        <v>0.1181988742964353</v>
      </c>
      <c r="AO524" s="16">
        <f>INDEX('Team forecast'!$B$2:$AO$26,MATCH('Master data'!$B524,'Team forecast'!$B$2:$B$26,0),MATCH('Master data'!AO$1,'Team forecast'!$B$2:$AO$2,0))</f>
        <v>2.4942351255396811</v>
      </c>
      <c r="AP524" s="16">
        <f>INDEX('Team forecast'!$B$2:$AO$26,MATCH('Master data'!$B524,'Team forecast'!$B$2:$B$26,0),MATCH('Master data'!AP$1,'Team forecast'!$B$2:$AO$2,0))</f>
        <v>5.6013661117497024</v>
      </c>
      <c r="AQ524" s="5">
        <f t="shared" si="505"/>
        <v>-5000</v>
      </c>
      <c r="AR524" s="5">
        <f>INDEX('Team forecast'!$B$2:$AO$26,MATCH('Master data'!$B524,'Team forecast'!$B$2:$B$26,0),MATCH('Master data'!AR$1,'Team forecast'!$B$2:$AO$2,0))*IF(X524&gt;0,25000,0)</f>
        <v>0</v>
      </c>
      <c r="AS524" s="16">
        <f>INDEX('Team forecast'!$B$2:$AO$26,MATCH('Master data'!$B524,'Team forecast'!$B$2:$B$26,0),MATCH('Master data'!AS$1,'Team forecast'!$B$2:$AO$2,0))*IF(X524&gt;0,5000,0)</f>
        <v>0</v>
      </c>
      <c r="AT524" s="16">
        <f>INDEX('Team forecast'!$B$2:$AO$26,MATCH('Master data'!$B524,'Team forecast'!$B$2:$B$26,0),MATCH('Master data'!AT$1,'Team forecast'!$B$2:$AO$2,0))*IF(X524&gt;0,-15000,0)</f>
        <v>0</v>
      </c>
      <c r="AU524" s="5">
        <f t="shared" si="506"/>
        <v>0</v>
      </c>
      <c r="AV524" s="5">
        <f t="shared" si="507"/>
        <v>0</v>
      </c>
      <c r="AW524" s="5">
        <f t="shared" si="508"/>
        <v>0</v>
      </c>
      <c r="AX524" s="5">
        <f t="shared" si="509"/>
        <v>8864.9155722326468</v>
      </c>
      <c r="AY524" s="5">
        <f t="shared" si="510"/>
        <v>17329.897069876955</v>
      </c>
      <c r="AZ524" s="5">
        <f t="shared" si="511"/>
        <v>0</v>
      </c>
      <c r="BA524" s="5">
        <f t="shared" si="512"/>
        <v>0</v>
      </c>
      <c r="BB524" s="5">
        <f t="shared" si="513"/>
        <v>0</v>
      </c>
      <c r="BC524" s="5">
        <f t="shared" si="514"/>
        <v>0</v>
      </c>
      <c r="BD524" s="5">
        <f t="shared" si="515"/>
        <v>21194.812642109602</v>
      </c>
      <c r="BE524" s="16">
        <f>INDEX('Team forecast'!$B$2:$AO$26,MATCH('Master data'!$B524,'Team forecast'!$B$2:$B$26,0),MATCH('Master data'!BE$1,'Team forecast'!$B$2:$AO$2,0))</f>
        <v>0</v>
      </c>
      <c r="BF524" s="16">
        <f>INDEX('Team forecast'!$B$2:$AO$26,MATCH('Master data'!$B524,'Team forecast'!$B$2:$B$26,0),MATCH('Master data'!BF$1,'Team forecast'!$B$2:$AO$2,0))</f>
        <v>0</v>
      </c>
      <c r="BG524" s="16">
        <f>INDEX('Team forecast'!$B$2:$AO$26,MATCH('Master data'!$B524,'Team forecast'!$B$2:$B$26,0),MATCH('Master data'!BG$1,'Team forecast'!$B$2:$AO$2,0))</f>
        <v>0</v>
      </c>
      <c r="BH524" s="16">
        <f>INDEX('Team forecast'!$B$2:$AO$26,MATCH('Master data'!$B524,'Team forecast'!$B$2:$B$26,0),MATCH('Master data'!BH$1,'Team forecast'!$B$2:$AO$2,0))</f>
        <v>0</v>
      </c>
      <c r="BI524" s="16">
        <f>INDEX('Team forecast'!$B$2:$AO$26,MATCH('Master data'!$B524,'Team forecast'!$B$2:$B$26,0),MATCH('Master data'!BI$1,'Team forecast'!$B$2:$AO$2,0))</f>
        <v>0</v>
      </c>
      <c r="BJ524" s="5">
        <f t="shared" si="516"/>
        <v>-5000</v>
      </c>
      <c r="BK524" s="5">
        <f>INDEX('Team forecast'!$R$3:$BH$26,MATCH($B524,'Team forecast'!$B$3:$B$26,0),MATCH(BK$1,'Team forecast'!$R$2:$BH$2,0))*IF($X524&gt;0,25000,0)</f>
        <v>0</v>
      </c>
      <c r="BL524" s="5">
        <f>INDEX('Team forecast'!$R$3:$BH$26,MATCH($B524,'Team forecast'!$B$3:$B$26,0),MATCH(BL$1,'Team forecast'!$R$2:$BH$2,0))*IF($X524&gt;0,5000,0)</f>
        <v>0</v>
      </c>
      <c r="BM524" s="5">
        <f>INDEX('Team forecast'!$R$3:$BH$26,MATCH($B524,'Team forecast'!$B$3:$B$26,0),MATCH(BM$1,'Team forecast'!$R$2:$BH$2,0))*IF($X524&gt;0,-15000,0)</f>
        <v>0</v>
      </c>
      <c r="BN524" s="5">
        <f t="shared" si="517"/>
        <v>0</v>
      </c>
      <c r="BO524" s="5">
        <f t="shared" si="518"/>
        <v>0</v>
      </c>
      <c r="BP524" s="5">
        <f t="shared" si="519"/>
        <v>0</v>
      </c>
      <c r="BQ524" s="5">
        <f t="shared" si="520"/>
        <v>0</v>
      </c>
      <c r="BR524" s="5">
        <f t="shared" si="521"/>
        <v>0</v>
      </c>
      <c r="BS524" s="5">
        <f t="shared" si="522"/>
        <v>0</v>
      </c>
      <c r="BT524" s="5">
        <f t="shared" si="523"/>
        <v>0</v>
      </c>
      <c r="BU524" s="5">
        <f t="shared" si="524"/>
        <v>0</v>
      </c>
      <c r="BV524" s="5">
        <f t="shared" si="525"/>
        <v>0</v>
      </c>
      <c r="BW524" s="5">
        <f t="shared" si="526"/>
        <v>0</v>
      </c>
      <c r="BX524" s="5">
        <f t="shared" si="527"/>
        <v>23512.227210891218</v>
      </c>
      <c r="BY524" s="5">
        <f t="shared" si="528"/>
        <v>70536.681632673659</v>
      </c>
      <c r="BZ524" s="5">
        <f>MAX(INDEX('Team forecast'!$R$3:$BH$26,MATCH($B524,'Team forecast'!$B$3:$B$26,0),MATCH(BZ$1,'Team forecast'!$R$2:$BH$2,0))*($BX524)-(1-INDEX('Team forecast'!$R$3:$BH$26,MATCH($B524,'Team forecast'!$B$3:$B$26,0),MATCH(BZ$1,'Team forecast'!$R$2:$BH$2,0)))*(BY524+CH524)*0.01,-5000)</f>
        <v>-2733.9265961112924</v>
      </c>
      <c r="CA524" s="5">
        <f>MAX(INDEX('Team forecast'!$R$3:$BH$26,MATCH($B524,'Team forecast'!$B$3:$B$26,0),MATCH(CA$1,'Team forecast'!$R$2:$BH$2,0))*$BX524-(1-INDEX('Team forecast'!$R$3:$BH$26,MATCH($B524,'Team forecast'!$B$3:$B$26,0),MATCH(CA$1,'Team forecast'!$R$2:$BH$2,0)))*(BY524+BX524+CH524)*0.01,-5000)</f>
        <v>-5000</v>
      </c>
      <c r="CB524" s="5">
        <f>MAX(INDEX('Team forecast'!$R$3:$BH$26,MATCH($B524,'Team forecast'!$B$3:$B$26,0),MATCH(CB$1,'Team forecast'!$R$2:$BH$2,0))*$BX524-(1-INDEX('Team forecast'!$R$3:$BH$26,MATCH($B524,'Team forecast'!$B$3:$B$26,0),MATCH(CB$1,'Team forecast'!$R$2:$BH$2,0)))*(BY524+BX524*2+CH524)*0.01,0)</f>
        <v>0</v>
      </c>
      <c r="CC524" s="5">
        <v>0</v>
      </c>
      <c r="CD524" s="5">
        <f>+AK524+BD524*Cockpit!$C$3+BW524*Cockpit!$C$3^2+BZ524*Cockpit!$C$3^3+CA524*Cockpit!$C$3^4+CB524*Cockpit!$C$3^5+CC524*Cockpit!$C$3^6</f>
        <v>38161.8102286512</v>
      </c>
      <c r="CE524" s="5"/>
      <c r="CF524" s="5"/>
      <c r="CG524" s="5">
        <v>0</v>
      </c>
      <c r="CH524" s="5">
        <f t="shared" si="529"/>
        <v>2995000</v>
      </c>
      <c r="CI524" s="5">
        <f t="shared" si="530"/>
        <v>2995000</v>
      </c>
      <c r="CJ524" s="1">
        <f t="shared" si="531"/>
        <v>1.2999999999999999E-2</v>
      </c>
      <c r="CK524" s="5">
        <f>RANK(CD524,$CD$2:$CD$622)+COUNTIF($CD$2:$CD524,$CD524)-1</f>
        <v>216</v>
      </c>
      <c r="CL524" s="5">
        <f>RANK(CJ524,$CJ$2:$CJ$622)+COUNTIF($CJ$2:$CJ524,$CJ524)-1</f>
        <v>191</v>
      </c>
    </row>
    <row r="525" spans="1:90" x14ac:dyDescent="0.3">
      <c r="A525" t="str">
        <f>Players!P526</f>
        <v>Jakub Brabec</v>
      </c>
      <c r="B525" t="str">
        <f>Players!G526</f>
        <v>Czech Republic</v>
      </c>
      <c r="C525" t="str">
        <f>Players!AB526</f>
        <v>Defense</v>
      </c>
      <c r="D525" s="1"/>
      <c r="F525" t="str">
        <f>IFERROR(INDEX(Lookup!B:B,MATCH(INDEX(Players!C:C,MATCH(E525,Players!A:A,0)),Lookup!D:D,0)),"")</f>
        <v/>
      </c>
      <c r="G525">
        <f>IF(Players!AC526=0,10000000,Players!AC526)</f>
        <v>1995000</v>
      </c>
      <c r="H525" s="16">
        <f>INDEX('Team forecast'!$B$2:$AO$26,MATCH('Master data'!$B525,'Team forecast'!$B$2:$B$26,0),MATCH('Master data'!H$1,'Team forecast'!$B$2:$AO$2,0))</f>
        <v>1.0273865414141237</v>
      </c>
      <c r="I525" s="16">
        <f>INDEX('Team forecast'!$B$2:$AO$26,MATCH('Master data'!$B525,'Team forecast'!$B$2:$B$26,0),MATCH('Master data'!I$1,'Team forecast'!$B$2:$AO$2,0))</f>
        <v>1.3131656637198186</v>
      </c>
      <c r="J525" s="16">
        <f>INDEX('Team forecast'!$B$2:$AO$26,MATCH('Master data'!$B525,'Team forecast'!$B$2:$B$26,0),MATCH('Master data'!J$1,'Team forecast'!$B$2:$AO$2,0))</f>
        <v>0.26896724738675959</v>
      </c>
      <c r="K525" s="16">
        <f>INDEX('Team forecast'!$B$2:$AO$26,MATCH('Master data'!$B525,'Team forecast'!$B$2:$B$26,0),MATCH('Master data'!K$1,'Team forecast'!$B$2:$AO$2,0))</f>
        <v>3.0347417838694115</v>
      </c>
      <c r="L525" s="16">
        <f>INDEX('Team forecast'!$B$2:$AO$26,MATCH('Master data'!$B525,'Team forecast'!$B$2:$B$26,0),MATCH('Master data'!L$1,'Team forecast'!$B$2:$AO$2,0))</f>
        <v>3.4445853088529916</v>
      </c>
      <c r="M525">
        <f>IF(Players!BC526=1,95,0)</f>
        <v>0</v>
      </c>
      <c r="N525" s="2">
        <f>Players!BN526</f>
        <v>0</v>
      </c>
      <c r="O525" s="2">
        <f>Players!BO526</f>
        <v>0</v>
      </c>
      <c r="P525" s="2">
        <f>Players!BP526</f>
        <v>0</v>
      </c>
      <c r="Q525" s="2">
        <f>Players!BQ526</f>
        <v>0</v>
      </c>
      <c r="R525" s="2">
        <f>Players!BR526</f>
        <v>0</v>
      </c>
      <c r="S525" s="2">
        <f t="shared" si="490"/>
        <v>1.0273865414141237</v>
      </c>
      <c r="T525" s="2">
        <f t="shared" si="491"/>
        <v>1.3131656637198186</v>
      </c>
      <c r="U525" s="16">
        <f>INDEX('Team forecast'!$B$2:$AO$26,MATCH('Master data'!$B525,'Team forecast'!$B$2:$B$26,0),MATCH('Master data'!U$1,'Team forecast'!$B$2:$AO$2,0))</f>
        <v>0.27687804878048777</v>
      </c>
      <c r="V525" s="16">
        <f>INDEX('Team forecast'!$B$2:$AO$26,MATCH('Master data'!$B525,'Team forecast'!$B$2:$B$26,0),MATCH('Master data'!V$1,'Team forecast'!$B$2:$AO$2,0))</f>
        <v>0.28526829268292692</v>
      </c>
      <c r="W525" s="16">
        <f>INDEX('Team forecast'!$B$2:$AO$26,MATCH('Master data'!$B525,'Team forecast'!$B$2:$B$26,0),MATCH('Master data'!W$1,'Team forecast'!$B$2:$AO$2,0))</f>
        <v>0.43785365853658542</v>
      </c>
      <c r="X525" s="5">
        <f t="shared" si="492"/>
        <v>-5000</v>
      </c>
      <c r="Y525" s="5">
        <f t="shared" si="493"/>
        <v>0</v>
      </c>
      <c r="Z525" s="5">
        <f t="shared" si="494"/>
        <v>0</v>
      </c>
      <c r="AA525" s="5">
        <f t="shared" si="495"/>
        <v>0</v>
      </c>
      <c r="AB525" s="5">
        <f t="shared" si="496"/>
        <v>0</v>
      </c>
      <c r="AC525" s="5">
        <f t="shared" si="497"/>
        <v>0</v>
      </c>
      <c r="AD525" s="5">
        <f t="shared" si="498"/>
        <v>0</v>
      </c>
      <c r="AE525" s="5">
        <f t="shared" si="499"/>
        <v>13448.36236933798</v>
      </c>
      <c r="AF525" s="5">
        <f t="shared" si="500"/>
        <v>0</v>
      </c>
      <c r="AG525" s="5">
        <f t="shared" si="501"/>
        <v>0</v>
      </c>
      <c r="AH525" s="5">
        <f t="shared" si="502"/>
        <v>0</v>
      </c>
      <c r="AI525" s="5">
        <f t="shared" si="503"/>
        <v>0</v>
      </c>
      <c r="AJ525" s="5">
        <f t="shared" si="504"/>
        <v>0</v>
      </c>
      <c r="AK525" s="5">
        <f>IFERROR(SUM(X525:AJ525),-5000)*((Cockpit!$C$3)^0)</f>
        <v>8448.3623693379795</v>
      </c>
      <c r="AL525" s="16">
        <f>INDEX('Team forecast'!$B$2:$AO$26,MATCH('Master data'!$B525,'Team forecast'!$B$2:$B$26,0),MATCH('Master data'!AL$1,'Team forecast'!$B$2:$AO$2,0))</f>
        <v>0.84440251645874609</v>
      </c>
      <c r="AM525" s="16">
        <f>INDEX('Team forecast'!$B$2:$AO$26,MATCH('Master data'!$B525,'Team forecast'!$B$2:$B$26,0),MATCH('Master data'!AM$1,'Team forecast'!$B$2:$AO$2,0))</f>
        <v>2.1353866977743117</v>
      </c>
      <c r="AN525" s="16">
        <f>INDEX('Team forecast'!$B$2:$AO$26,MATCH('Master data'!$B525,'Team forecast'!$B$2:$B$26,0),MATCH('Master data'!AN$1,'Team forecast'!$B$2:$AO$2,0))</f>
        <v>0.1181988742964353</v>
      </c>
      <c r="AO525" s="16">
        <f>INDEX('Team forecast'!$B$2:$AO$26,MATCH('Master data'!$B525,'Team forecast'!$B$2:$B$26,0),MATCH('Master data'!AO$1,'Team forecast'!$B$2:$AO$2,0))</f>
        <v>2.4942351255396811</v>
      </c>
      <c r="AP525" s="16">
        <f>INDEX('Team forecast'!$B$2:$AO$26,MATCH('Master data'!$B525,'Team forecast'!$B$2:$B$26,0),MATCH('Master data'!AP$1,'Team forecast'!$B$2:$AO$2,0))</f>
        <v>5.6013661117497024</v>
      </c>
      <c r="AQ525" s="5">
        <f t="shared" si="505"/>
        <v>-5000</v>
      </c>
      <c r="AR525" s="5">
        <f>INDEX('Team forecast'!$B$2:$AO$26,MATCH('Master data'!$B525,'Team forecast'!$B$2:$B$26,0),MATCH('Master data'!AR$1,'Team forecast'!$B$2:$AO$2,0))*IF(X525&gt;0,25000,0)</f>
        <v>0</v>
      </c>
      <c r="AS525" s="16">
        <f>INDEX('Team forecast'!$B$2:$AO$26,MATCH('Master data'!$B525,'Team forecast'!$B$2:$B$26,0),MATCH('Master data'!AS$1,'Team forecast'!$B$2:$AO$2,0))*IF(X525&gt;0,5000,0)</f>
        <v>0</v>
      </c>
      <c r="AT525" s="16">
        <f>INDEX('Team forecast'!$B$2:$AO$26,MATCH('Master data'!$B525,'Team forecast'!$B$2:$B$26,0),MATCH('Master data'!AT$1,'Team forecast'!$B$2:$AO$2,0))*IF(X525&gt;0,-15000,0)</f>
        <v>0</v>
      </c>
      <c r="AU525" s="5">
        <f t="shared" si="506"/>
        <v>0</v>
      </c>
      <c r="AV525" s="5">
        <f t="shared" si="507"/>
        <v>0</v>
      </c>
      <c r="AW525" s="5">
        <f t="shared" si="508"/>
        <v>0</v>
      </c>
      <c r="AX525" s="5">
        <f t="shared" si="509"/>
        <v>5909.9437148217648</v>
      </c>
      <c r="AY525" s="5">
        <f t="shared" si="510"/>
        <v>0</v>
      </c>
      <c r="AZ525" s="5">
        <f t="shared" si="511"/>
        <v>0</v>
      </c>
      <c r="BA525" s="5">
        <f t="shared" si="512"/>
        <v>0</v>
      </c>
      <c r="BB525" s="5">
        <f t="shared" si="513"/>
        <v>0</v>
      </c>
      <c r="BC525" s="5">
        <f t="shared" si="514"/>
        <v>0</v>
      </c>
      <c r="BD525" s="5">
        <f t="shared" si="515"/>
        <v>909.94371482176484</v>
      </c>
      <c r="BE525" s="16">
        <f>INDEX('Team forecast'!$B$2:$AO$26,MATCH('Master data'!$B525,'Team forecast'!$B$2:$B$26,0),MATCH('Master data'!BE$1,'Team forecast'!$B$2:$AO$2,0))</f>
        <v>0</v>
      </c>
      <c r="BF525" s="16">
        <f>INDEX('Team forecast'!$B$2:$AO$26,MATCH('Master data'!$B525,'Team forecast'!$B$2:$B$26,0),MATCH('Master data'!BF$1,'Team forecast'!$B$2:$AO$2,0))</f>
        <v>0</v>
      </c>
      <c r="BG525" s="16">
        <f>INDEX('Team forecast'!$B$2:$AO$26,MATCH('Master data'!$B525,'Team forecast'!$B$2:$B$26,0),MATCH('Master data'!BG$1,'Team forecast'!$B$2:$AO$2,0))</f>
        <v>0</v>
      </c>
      <c r="BH525" s="16">
        <f>INDEX('Team forecast'!$B$2:$AO$26,MATCH('Master data'!$B525,'Team forecast'!$B$2:$B$26,0),MATCH('Master data'!BH$1,'Team forecast'!$B$2:$AO$2,0))</f>
        <v>0</v>
      </c>
      <c r="BI525" s="16">
        <f>INDEX('Team forecast'!$B$2:$AO$26,MATCH('Master data'!$B525,'Team forecast'!$B$2:$B$26,0),MATCH('Master data'!BI$1,'Team forecast'!$B$2:$AO$2,0))</f>
        <v>0</v>
      </c>
      <c r="BJ525" s="5">
        <f t="shared" si="516"/>
        <v>-5000</v>
      </c>
      <c r="BK525" s="5">
        <f>INDEX('Team forecast'!$R$3:$BH$26,MATCH($B525,'Team forecast'!$B$3:$B$26,0),MATCH(BK$1,'Team forecast'!$R$2:$BH$2,0))*IF($X525&gt;0,25000,0)</f>
        <v>0</v>
      </c>
      <c r="BL525" s="5">
        <f>INDEX('Team forecast'!$R$3:$BH$26,MATCH($B525,'Team forecast'!$B$3:$B$26,0),MATCH(BL$1,'Team forecast'!$R$2:$BH$2,0))*IF($X525&gt;0,5000,0)</f>
        <v>0</v>
      </c>
      <c r="BM525" s="5">
        <f>INDEX('Team forecast'!$R$3:$BH$26,MATCH($B525,'Team forecast'!$B$3:$B$26,0),MATCH(BM$1,'Team forecast'!$R$2:$BH$2,0))*IF($X525&gt;0,-15000,0)</f>
        <v>0</v>
      </c>
      <c r="BN525" s="5">
        <f t="shared" si="517"/>
        <v>0</v>
      </c>
      <c r="BO525" s="5">
        <f t="shared" si="518"/>
        <v>0</v>
      </c>
      <c r="BP525" s="5">
        <f t="shared" si="519"/>
        <v>0</v>
      </c>
      <c r="BQ525" s="5">
        <f t="shared" si="520"/>
        <v>0</v>
      </c>
      <c r="BR525" s="5">
        <f t="shared" si="521"/>
        <v>0</v>
      </c>
      <c r="BS525" s="5">
        <f t="shared" si="522"/>
        <v>0</v>
      </c>
      <c r="BT525" s="5">
        <f t="shared" si="523"/>
        <v>0</v>
      </c>
      <c r="BU525" s="5">
        <f t="shared" si="524"/>
        <v>0</v>
      </c>
      <c r="BV525" s="5">
        <f t="shared" si="525"/>
        <v>0</v>
      </c>
      <c r="BW525" s="5">
        <f t="shared" si="526"/>
        <v>0</v>
      </c>
      <c r="BX525" s="5">
        <f t="shared" si="527"/>
        <v>4679.1530420798717</v>
      </c>
      <c r="BY525" s="5">
        <f t="shared" si="528"/>
        <v>14037.459126239615</v>
      </c>
      <c r="BZ525" s="5">
        <f>MAX(INDEX('Team forecast'!$R$3:$BH$26,MATCH($B525,'Team forecast'!$B$3:$B$26,0),MATCH(BZ$1,'Team forecast'!$R$2:$BH$2,0))*($BX525)-(1-INDEX('Team forecast'!$R$3:$BH$26,MATCH($B525,'Team forecast'!$B$3:$B$26,0),MATCH(BZ$1,'Team forecast'!$R$2:$BH$2,0)))*(BY525+CH525)*0.01,-5000)</f>
        <v>-5000</v>
      </c>
      <c r="CA525" s="5">
        <f>MAX(INDEX('Team forecast'!$R$3:$BH$26,MATCH($B525,'Team forecast'!$B$3:$B$26,0),MATCH(CA$1,'Team forecast'!$R$2:$BH$2,0))*$BX525-(1-INDEX('Team forecast'!$R$3:$BH$26,MATCH($B525,'Team forecast'!$B$3:$B$26,0),MATCH(CA$1,'Team forecast'!$R$2:$BH$2,0)))*(BY525+BX525+CH525)*0.01,-5000)</f>
        <v>-5000</v>
      </c>
      <c r="CB525" s="5">
        <f>MAX(INDEX('Team forecast'!$R$3:$BH$26,MATCH($B525,'Team forecast'!$B$3:$B$26,0),MATCH(CB$1,'Team forecast'!$R$2:$BH$2,0))*$BX525-(1-INDEX('Team forecast'!$R$3:$BH$26,MATCH($B525,'Team forecast'!$B$3:$B$26,0),MATCH(CB$1,'Team forecast'!$R$2:$BH$2,0)))*(BY525+BX525*2+CH525)*0.01,0)</f>
        <v>0</v>
      </c>
      <c r="CC525" s="5">
        <v>0</v>
      </c>
      <c r="CD525" s="5">
        <f>+AK525+BD525*Cockpit!$C$3+BW525*Cockpit!$C$3^2+BZ525*Cockpit!$C$3^3+CA525*Cockpit!$C$3^4+CB525*Cockpit!$C$3^5+CC525*Cockpit!$C$3^6</f>
        <v>6585.8557100833532</v>
      </c>
      <c r="CE525" s="5"/>
      <c r="CF525" s="5"/>
      <c r="CG525" s="5">
        <v>0</v>
      </c>
      <c r="CH525" s="5">
        <f t="shared" si="529"/>
        <v>1995000</v>
      </c>
      <c r="CI525" s="5">
        <f t="shared" si="530"/>
        <v>1995000</v>
      </c>
      <c r="CJ525" s="1">
        <f t="shared" si="531"/>
        <v>3.0000000000000001E-3</v>
      </c>
      <c r="CK525" s="5">
        <f>RANK(CD525,$CD$2:$CD$622)+COUNTIF($CD$2:$CD525,$CD525)-1</f>
        <v>361</v>
      </c>
      <c r="CL525" s="5">
        <f>RANK(CJ525,$CJ$2:$CJ$622)+COUNTIF($CJ$2:$CJ525,$CJ525)-1</f>
        <v>363</v>
      </c>
    </row>
    <row r="526" spans="1:90" x14ac:dyDescent="0.3">
      <c r="A526" t="str">
        <f>Players!P527</f>
        <v>Tomas Kalas</v>
      </c>
      <c r="B526" t="str">
        <f>Players!G527</f>
        <v>Czech Republic</v>
      </c>
      <c r="C526" t="str">
        <f>Players!AB527</f>
        <v>Defense</v>
      </c>
      <c r="D526" s="1"/>
      <c r="F526" t="str">
        <f>IFERROR(INDEX(Lookup!B:B,MATCH(INDEX(Players!C:C,MATCH(E526,Players!A:A,0)),Lookup!D:D,0)),"")</f>
        <v/>
      </c>
      <c r="G526">
        <f>IF(Players!AC527=0,10000000,Players!AC527)</f>
        <v>2102000</v>
      </c>
      <c r="H526" s="16">
        <f>INDEX('Team forecast'!$B$2:$AO$26,MATCH('Master data'!$B526,'Team forecast'!$B$2:$B$26,0),MATCH('Master data'!H$1,'Team forecast'!$B$2:$AO$2,0))</f>
        <v>1.0273865414141237</v>
      </c>
      <c r="I526" s="16">
        <f>INDEX('Team forecast'!$B$2:$AO$26,MATCH('Master data'!$B526,'Team forecast'!$B$2:$B$26,0),MATCH('Master data'!I$1,'Team forecast'!$B$2:$AO$2,0))</f>
        <v>1.3131656637198186</v>
      </c>
      <c r="J526" s="16">
        <f>INDEX('Team forecast'!$B$2:$AO$26,MATCH('Master data'!$B526,'Team forecast'!$B$2:$B$26,0),MATCH('Master data'!J$1,'Team forecast'!$B$2:$AO$2,0))</f>
        <v>0.26896724738675959</v>
      </c>
      <c r="K526" s="16">
        <f>INDEX('Team forecast'!$B$2:$AO$26,MATCH('Master data'!$B526,'Team forecast'!$B$2:$B$26,0),MATCH('Master data'!K$1,'Team forecast'!$B$2:$AO$2,0))</f>
        <v>3.0347417838694115</v>
      </c>
      <c r="L526" s="16">
        <f>INDEX('Team forecast'!$B$2:$AO$26,MATCH('Master data'!$B526,'Team forecast'!$B$2:$B$26,0),MATCH('Master data'!L$1,'Team forecast'!$B$2:$AO$2,0))</f>
        <v>3.4445853088529916</v>
      </c>
      <c r="M526">
        <f>IF(Players!BC527=1,95,0)</f>
        <v>95</v>
      </c>
      <c r="N526" s="2">
        <f>Players!BN527</f>
        <v>2.726378827791482E-2</v>
      </c>
      <c r="O526" s="2">
        <f>Players!BO527</f>
        <v>3.9807994376545655E-2</v>
      </c>
      <c r="P526" s="2">
        <f>Players!BP527</f>
        <v>0</v>
      </c>
      <c r="Q526" s="2">
        <f>Players!BQ527</f>
        <v>0</v>
      </c>
      <c r="R526" s="2">
        <f>Players!BR527</f>
        <v>0</v>
      </c>
      <c r="S526" s="2">
        <f t="shared" si="490"/>
        <v>1.0273865414141237</v>
      </c>
      <c r="T526" s="2">
        <f t="shared" si="491"/>
        <v>1.3131656637198186</v>
      </c>
      <c r="U526" s="16">
        <f>INDEX('Team forecast'!$B$2:$AO$26,MATCH('Master data'!$B526,'Team forecast'!$B$2:$B$26,0),MATCH('Master data'!U$1,'Team forecast'!$B$2:$AO$2,0))</f>
        <v>0.27687804878048777</v>
      </c>
      <c r="V526" s="16">
        <f>INDEX('Team forecast'!$B$2:$AO$26,MATCH('Master data'!$B526,'Team forecast'!$B$2:$B$26,0),MATCH('Master data'!V$1,'Team forecast'!$B$2:$AO$2,0))</f>
        <v>0.28526829268292692</v>
      </c>
      <c r="W526" s="16">
        <f>INDEX('Team forecast'!$B$2:$AO$26,MATCH('Master data'!$B526,'Team forecast'!$B$2:$B$26,0),MATCH('Master data'!W$1,'Team forecast'!$B$2:$AO$2,0))</f>
        <v>0.43785365853658542</v>
      </c>
      <c r="X526" s="5">
        <f t="shared" si="492"/>
        <v>7000</v>
      </c>
      <c r="Y526" s="5">
        <f t="shared" si="493"/>
        <v>6921.9512195121943</v>
      </c>
      <c r="Z526" s="5">
        <f t="shared" si="494"/>
        <v>1426.3414634146345</v>
      </c>
      <c r="AA526" s="5">
        <f t="shared" si="495"/>
        <v>-6567.8048780487816</v>
      </c>
      <c r="AB526" s="5">
        <f t="shared" si="496"/>
        <v>4201.5673717040754</v>
      </c>
      <c r="AC526" s="5">
        <f t="shared" si="497"/>
        <v>2044.9098831576064</v>
      </c>
      <c r="AD526" s="5">
        <f t="shared" si="498"/>
        <v>0</v>
      </c>
      <c r="AE526" s="5">
        <f t="shared" si="499"/>
        <v>13448.36236933798</v>
      </c>
      <c r="AF526" s="5">
        <f t="shared" si="500"/>
        <v>0</v>
      </c>
      <c r="AG526" s="5">
        <f t="shared" si="501"/>
        <v>0</v>
      </c>
      <c r="AH526" s="5">
        <f t="shared" si="502"/>
        <v>0</v>
      </c>
      <c r="AI526" s="5">
        <f t="shared" si="503"/>
        <v>10273.865414141237</v>
      </c>
      <c r="AJ526" s="5">
        <f t="shared" si="504"/>
        <v>-10505.325309758549</v>
      </c>
      <c r="AK526" s="5">
        <f>IFERROR(SUM(X526:AJ526),-5000)*((Cockpit!$C$3)^0)</f>
        <v>28243.867533460398</v>
      </c>
      <c r="AL526" s="16">
        <f>INDEX('Team forecast'!$B$2:$AO$26,MATCH('Master data'!$B526,'Team forecast'!$B$2:$B$26,0),MATCH('Master data'!AL$1,'Team forecast'!$B$2:$AO$2,0))</f>
        <v>0.84440251645874609</v>
      </c>
      <c r="AM526" s="16">
        <f>INDEX('Team forecast'!$B$2:$AO$26,MATCH('Master data'!$B526,'Team forecast'!$B$2:$B$26,0),MATCH('Master data'!AM$1,'Team forecast'!$B$2:$AO$2,0))</f>
        <v>2.1353866977743117</v>
      </c>
      <c r="AN526" s="16">
        <f>INDEX('Team forecast'!$B$2:$AO$26,MATCH('Master data'!$B526,'Team forecast'!$B$2:$B$26,0),MATCH('Master data'!AN$1,'Team forecast'!$B$2:$AO$2,0))</f>
        <v>0.1181988742964353</v>
      </c>
      <c r="AO526" s="16">
        <f>INDEX('Team forecast'!$B$2:$AO$26,MATCH('Master data'!$B526,'Team forecast'!$B$2:$B$26,0),MATCH('Master data'!AO$1,'Team forecast'!$B$2:$AO$2,0))</f>
        <v>2.4942351255396811</v>
      </c>
      <c r="AP526" s="16">
        <f>INDEX('Team forecast'!$B$2:$AO$26,MATCH('Master data'!$B526,'Team forecast'!$B$2:$B$26,0),MATCH('Master data'!AP$1,'Team forecast'!$B$2:$AO$2,0))</f>
        <v>5.6013661117497024</v>
      </c>
      <c r="AQ526" s="5">
        <f t="shared" si="505"/>
        <v>7000</v>
      </c>
      <c r="AR526" s="5">
        <f>INDEX('Team forecast'!$B$2:$AO$26,MATCH('Master data'!$B526,'Team forecast'!$B$2:$B$26,0),MATCH('Master data'!AR$1,'Team forecast'!$B$2:$AO$2,0))*IF(X526&gt;0,25000,0)</f>
        <v>2954.9718574108824</v>
      </c>
      <c r="AS526" s="16">
        <f>INDEX('Team forecast'!$B$2:$AO$26,MATCH('Master data'!$B526,'Team forecast'!$B$2:$B$26,0),MATCH('Master data'!AS$1,'Team forecast'!$B$2:$AO$2,0))*IF(X526&gt;0,5000,0)</f>
        <v>1125.7035647279549</v>
      </c>
      <c r="AT526" s="16">
        <f>INDEX('Team forecast'!$B$2:$AO$26,MATCH('Master data'!$B526,'Team forecast'!$B$2:$B$26,0),MATCH('Master data'!AT$1,'Team forecast'!$B$2:$AO$2,0))*IF(X526&gt;0,-15000,0)</f>
        <v>-9849.9061913696078</v>
      </c>
      <c r="AU526" s="5">
        <f t="shared" si="506"/>
        <v>3453.241714510461</v>
      </c>
      <c r="AV526" s="5">
        <f t="shared" si="507"/>
        <v>1680.6985313365383</v>
      </c>
      <c r="AW526" s="5">
        <f t="shared" si="508"/>
        <v>0</v>
      </c>
      <c r="AX526" s="5">
        <f t="shared" si="509"/>
        <v>5909.9437148217648</v>
      </c>
      <c r="AY526" s="5">
        <f t="shared" si="510"/>
        <v>0</v>
      </c>
      <c r="AZ526" s="5">
        <f t="shared" si="511"/>
        <v>0</v>
      </c>
      <c r="BA526" s="5">
        <f t="shared" si="512"/>
        <v>0</v>
      </c>
      <c r="BB526" s="5">
        <f t="shared" si="513"/>
        <v>8444.0251645874614</v>
      </c>
      <c r="BC526" s="5">
        <f t="shared" si="514"/>
        <v>-17083.093582194495</v>
      </c>
      <c r="BD526" s="5">
        <f t="shared" si="515"/>
        <v>3635.5847738309603</v>
      </c>
      <c r="BE526" s="16">
        <f>INDEX('Team forecast'!$B$2:$AO$26,MATCH('Master data'!$B526,'Team forecast'!$B$2:$B$26,0),MATCH('Master data'!BE$1,'Team forecast'!$B$2:$AO$2,0))</f>
        <v>0</v>
      </c>
      <c r="BF526" s="16">
        <f>INDEX('Team forecast'!$B$2:$AO$26,MATCH('Master data'!$B526,'Team forecast'!$B$2:$B$26,0),MATCH('Master data'!BF$1,'Team forecast'!$B$2:$AO$2,0))</f>
        <v>0</v>
      </c>
      <c r="BG526" s="16">
        <f>INDEX('Team forecast'!$B$2:$AO$26,MATCH('Master data'!$B526,'Team forecast'!$B$2:$B$26,0),MATCH('Master data'!BG$1,'Team forecast'!$B$2:$AO$2,0))</f>
        <v>0</v>
      </c>
      <c r="BH526" s="16">
        <f>INDEX('Team forecast'!$B$2:$AO$26,MATCH('Master data'!$B526,'Team forecast'!$B$2:$B$26,0),MATCH('Master data'!BH$1,'Team forecast'!$B$2:$AO$2,0))</f>
        <v>0</v>
      </c>
      <c r="BI526" s="16">
        <f>INDEX('Team forecast'!$B$2:$AO$26,MATCH('Master data'!$B526,'Team forecast'!$B$2:$B$26,0),MATCH('Master data'!BI$1,'Team forecast'!$B$2:$AO$2,0))</f>
        <v>0</v>
      </c>
      <c r="BJ526" s="5">
        <f t="shared" si="516"/>
        <v>7000</v>
      </c>
      <c r="BK526" s="5">
        <f>INDEX('Team forecast'!$R$3:$BH$26,MATCH($B526,'Team forecast'!$B$3:$B$26,0),MATCH(BK$1,'Team forecast'!$R$2:$BH$2,0))*IF($X526&gt;0,25000,0)</f>
        <v>0</v>
      </c>
      <c r="BL526" s="5">
        <f>INDEX('Team forecast'!$R$3:$BH$26,MATCH($B526,'Team forecast'!$B$3:$B$26,0),MATCH(BL$1,'Team forecast'!$R$2:$BH$2,0))*IF($X526&gt;0,5000,0)</f>
        <v>0</v>
      </c>
      <c r="BM526" s="5">
        <f>INDEX('Team forecast'!$R$3:$BH$26,MATCH($B526,'Team forecast'!$B$3:$B$26,0),MATCH(BM$1,'Team forecast'!$R$2:$BH$2,0))*IF($X526&gt;0,-15000,0)</f>
        <v>0</v>
      </c>
      <c r="BN526" s="5">
        <f t="shared" si="517"/>
        <v>0</v>
      </c>
      <c r="BO526" s="5">
        <f t="shared" si="518"/>
        <v>0</v>
      </c>
      <c r="BP526" s="5">
        <f t="shared" si="519"/>
        <v>0</v>
      </c>
      <c r="BQ526" s="5">
        <f t="shared" si="520"/>
        <v>0</v>
      </c>
      <c r="BR526" s="5">
        <f t="shared" si="521"/>
        <v>0</v>
      </c>
      <c r="BS526" s="5">
        <f t="shared" si="522"/>
        <v>0</v>
      </c>
      <c r="BT526" s="5">
        <f t="shared" si="523"/>
        <v>0</v>
      </c>
      <c r="BU526" s="5">
        <f t="shared" si="524"/>
        <v>0</v>
      </c>
      <c r="BV526" s="5">
        <f t="shared" si="525"/>
        <v>0</v>
      </c>
      <c r="BW526" s="5">
        <f t="shared" si="526"/>
        <v>0</v>
      </c>
      <c r="BX526" s="5">
        <f t="shared" si="527"/>
        <v>15939.726153645679</v>
      </c>
      <c r="BY526" s="5">
        <f t="shared" si="528"/>
        <v>47819.178460937037</v>
      </c>
      <c r="BZ526" s="5">
        <f>MAX(INDEX('Team forecast'!$R$3:$BH$26,MATCH($B526,'Team forecast'!$B$3:$B$26,0),MATCH(BZ$1,'Team forecast'!$R$2:$BH$2,0))*($BX526)-(1-INDEX('Team forecast'!$R$3:$BH$26,MATCH($B526,'Team forecast'!$B$3:$B$26,0),MATCH(BZ$1,'Team forecast'!$R$2:$BH$2,0)))*(BY526+CH526)*0.01,-5000)</f>
        <v>-2200.295940148002</v>
      </c>
      <c r="CA526" s="5">
        <f>MAX(INDEX('Team forecast'!$R$3:$BH$26,MATCH($B526,'Team forecast'!$B$3:$B$26,0),MATCH(CA$1,'Team forecast'!$R$2:$BH$2,0))*$BX526-(1-INDEX('Team forecast'!$R$3:$BH$26,MATCH($B526,'Team forecast'!$B$3:$B$26,0),MATCH(CA$1,'Team forecast'!$R$2:$BH$2,0)))*(BY526+BX526+CH526)*0.01,-5000)</f>
        <v>-5000</v>
      </c>
      <c r="CB526" s="5">
        <f>MAX(INDEX('Team forecast'!$R$3:$BH$26,MATCH($B526,'Team forecast'!$B$3:$B$26,0),MATCH(CB$1,'Team forecast'!$R$2:$BH$2,0))*$BX526-(1-INDEX('Team forecast'!$R$3:$BH$26,MATCH($B526,'Team forecast'!$B$3:$B$26,0),MATCH(CB$1,'Team forecast'!$R$2:$BH$2,0)))*(BY526+BX526*2+CH526)*0.01,0)</f>
        <v>0</v>
      </c>
      <c r="CC526" s="5">
        <v>0</v>
      </c>
      <c r="CD526" s="5">
        <f>+AK526+BD526*Cockpit!$C$3+BW526*Cockpit!$C$3^2+BZ526*Cockpit!$C$3^3+CA526*Cockpit!$C$3^4+CB526*Cockpit!$C$3^5+CC526*Cockpit!$C$3^6</f>
        <v>29027.996857205089</v>
      </c>
      <c r="CE526" s="5"/>
      <c r="CF526" s="5"/>
      <c r="CG526" s="5">
        <v>0</v>
      </c>
      <c r="CH526" s="5">
        <f t="shared" si="529"/>
        <v>2102000</v>
      </c>
      <c r="CI526" s="5">
        <f t="shared" si="530"/>
        <v>2102000</v>
      </c>
      <c r="CJ526" s="1">
        <f t="shared" si="531"/>
        <v>1.4E-2</v>
      </c>
      <c r="CK526" s="5">
        <f>RANK(CD526,$CD$2:$CD$622)+COUNTIF($CD$2:$CD526,$CD526)-1</f>
        <v>269</v>
      </c>
      <c r="CL526" s="5">
        <f>RANK(CJ526,$CJ$2:$CJ$622)+COUNTIF($CJ$2:$CJ526,$CJ526)-1</f>
        <v>183</v>
      </c>
    </row>
    <row r="527" spans="1:90" x14ac:dyDescent="0.3">
      <c r="A527" t="str">
        <f>Players!P528</f>
        <v>Tomáš Holeš</v>
      </c>
      <c r="B527" t="str">
        <f>Players!G528</f>
        <v>Czech Republic</v>
      </c>
      <c r="C527" t="str">
        <f>Players!AB528</f>
        <v>Defense</v>
      </c>
      <c r="D527" s="1"/>
      <c r="F527" t="str">
        <f>IFERROR(INDEX(Lookup!B:B,MATCH(INDEX(Players!C:C,MATCH(E527,Players!A:A,0)),Lookup!D:D,0)),"")</f>
        <v/>
      </c>
      <c r="G527">
        <f>IF(Players!AC528=0,10000000,Players!AC528)</f>
        <v>3032000</v>
      </c>
      <c r="H527" s="16">
        <f>INDEX('Team forecast'!$B$2:$AO$26,MATCH('Master data'!$B527,'Team forecast'!$B$2:$B$26,0),MATCH('Master data'!H$1,'Team forecast'!$B$2:$AO$2,0))</f>
        <v>1.0273865414141237</v>
      </c>
      <c r="I527" s="16">
        <f>INDEX('Team forecast'!$B$2:$AO$26,MATCH('Master data'!$B527,'Team forecast'!$B$2:$B$26,0),MATCH('Master data'!I$1,'Team forecast'!$B$2:$AO$2,0))</f>
        <v>1.3131656637198186</v>
      </c>
      <c r="J527" s="16">
        <f>INDEX('Team forecast'!$B$2:$AO$26,MATCH('Master data'!$B527,'Team forecast'!$B$2:$B$26,0),MATCH('Master data'!J$1,'Team forecast'!$B$2:$AO$2,0))</f>
        <v>0.26896724738675959</v>
      </c>
      <c r="K527" s="16">
        <f>INDEX('Team forecast'!$B$2:$AO$26,MATCH('Master data'!$B527,'Team forecast'!$B$2:$B$26,0),MATCH('Master data'!K$1,'Team forecast'!$B$2:$AO$2,0))</f>
        <v>3.0347417838694115</v>
      </c>
      <c r="L527" s="16">
        <f>INDEX('Team forecast'!$B$2:$AO$26,MATCH('Master data'!$B527,'Team forecast'!$B$2:$B$26,0),MATCH('Master data'!L$1,'Team forecast'!$B$2:$AO$2,0))</f>
        <v>3.4445853088529916</v>
      </c>
      <c r="M527">
        <f>IF(Players!BC528=1,95,0)</f>
        <v>0</v>
      </c>
      <c r="N527" s="2">
        <f>Players!BN528</f>
        <v>0</v>
      </c>
      <c r="O527" s="2">
        <f>Players!BO528</f>
        <v>0</v>
      </c>
      <c r="P527" s="2">
        <f>Players!BP528</f>
        <v>0</v>
      </c>
      <c r="Q527" s="2">
        <f>Players!BQ528</f>
        <v>0.18837237963576273</v>
      </c>
      <c r="R527" s="2">
        <f>Players!BR528</f>
        <v>0</v>
      </c>
      <c r="S527" s="2">
        <f t="shared" si="490"/>
        <v>1.0273865414141237</v>
      </c>
      <c r="T527" s="2">
        <f t="shared" si="491"/>
        <v>1.3131656637198186</v>
      </c>
      <c r="U527" s="16">
        <f>INDEX('Team forecast'!$B$2:$AO$26,MATCH('Master data'!$B527,'Team forecast'!$B$2:$B$26,0),MATCH('Master data'!U$1,'Team forecast'!$B$2:$AO$2,0))</f>
        <v>0.27687804878048777</v>
      </c>
      <c r="V527" s="16">
        <f>INDEX('Team forecast'!$B$2:$AO$26,MATCH('Master data'!$B527,'Team forecast'!$B$2:$B$26,0),MATCH('Master data'!V$1,'Team forecast'!$B$2:$AO$2,0))</f>
        <v>0.28526829268292692</v>
      </c>
      <c r="W527" s="16">
        <f>INDEX('Team forecast'!$B$2:$AO$26,MATCH('Master data'!$B527,'Team forecast'!$B$2:$B$26,0),MATCH('Master data'!W$1,'Team forecast'!$B$2:$AO$2,0))</f>
        <v>0.43785365853658542</v>
      </c>
      <c r="X527" s="5">
        <f t="shared" si="492"/>
        <v>-5000</v>
      </c>
      <c r="Y527" s="5">
        <f t="shared" si="493"/>
        <v>0</v>
      </c>
      <c r="Z527" s="5">
        <f t="shared" si="494"/>
        <v>0</v>
      </c>
      <c r="AA527" s="5">
        <f t="shared" si="495"/>
        <v>0</v>
      </c>
      <c r="AB527" s="5">
        <f t="shared" si="496"/>
        <v>0</v>
      </c>
      <c r="AC527" s="5">
        <f t="shared" si="497"/>
        <v>0</v>
      </c>
      <c r="AD527" s="5">
        <f t="shared" si="498"/>
        <v>0</v>
      </c>
      <c r="AE527" s="5">
        <f t="shared" si="499"/>
        <v>13448.36236933798</v>
      </c>
      <c r="AF527" s="5">
        <f t="shared" si="500"/>
        <v>0</v>
      </c>
      <c r="AG527" s="5">
        <f t="shared" si="501"/>
        <v>0</v>
      </c>
      <c r="AH527" s="5">
        <f t="shared" si="502"/>
        <v>0</v>
      </c>
      <c r="AI527" s="5">
        <f t="shared" si="503"/>
        <v>0</v>
      </c>
      <c r="AJ527" s="5">
        <f t="shared" si="504"/>
        <v>0</v>
      </c>
      <c r="AK527" s="5">
        <f>IFERROR(SUM(X527:AJ527),-5000)*((Cockpit!$C$3)^0)</f>
        <v>8448.3623693379795</v>
      </c>
      <c r="AL527" s="16">
        <f>INDEX('Team forecast'!$B$2:$AO$26,MATCH('Master data'!$B527,'Team forecast'!$B$2:$B$26,0),MATCH('Master data'!AL$1,'Team forecast'!$B$2:$AO$2,0))</f>
        <v>0.84440251645874609</v>
      </c>
      <c r="AM527" s="16">
        <f>INDEX('Team forecast'!$B$2:$AO$26,MATCH('Master data'!$B527,'Team forecast'!$B$2:$B$26,0),MATCH('Master data'!AM$1,'Team forecast'!$B$2:$AO$2,0))</f>
        <v>2.1353866977743117</v>
      </c>
      <c r="AN527" s="16">
        <f>INDEX('Team forecast'!$B$2:$AO$26,MATCH('Master data'!$B527,'Team forecast'!$B$2:$B$26,0),MATCH('Master data'!AN$1,'Team forecast'!$B$2:$AO$2,0))</f>
        <v>0.1181988742964353</v>
      </c>
      <c r="AO527" s="16">
        <f>INDEX('Team forecast'!$B$2:$AO$26,MATCH('Master data'!$B527,'Team forecast'!$B$2:$B$26,0),MATCH('Master data'!AO$1,'Team forecast'!$B$2:$AO$2,0))</f>
        <v>2.4942351255396811</v>
      </c>
      <c r="AP527" s="16">
        <f>INDEX('Team forecast'!$B$2:$AO$26,MATCH('Master data'!$B527,'Team forecast'!$B$2:$B$26,0),MATCH('Master data'!AP$1,'Team forecast'!$B$2:$AO$2,0))</f>
        <v>5.6013661117497024</v>
      </c>
      <c r="AQ527" s="5">
        <f t="shared" si="505"/>
        <v>-5000</v>
      </c>
      <c r="AR527" s="5">
        <f>INDEX('Team forecast'!$B$2:$AO$26,MATCH('Master data'!$B527,'Team forecast'!$B$2:$B$26,0),MATCH('Master data'!AR$1,'Team forecast'!$B$2:$AO$2,0))*IF(X527&gt;0,25000,0)</f>
        <v>0</v>
      </c>
      <c r="AS527" s="16">
        <f>INDEX('Team forecast'!$B$2:$AO$26,MATCH('Master data'!$B527,'Team forecast'!$B$2:$B$26,0),MATCH('Master data'!AS$1,'Team forecast'!$B$2:$AO$2,0))*IF(X527&gt;0,5000,0)</f>
        <v>0</v>
      </c>
      <c r="AT527" s="16">
        <f>INDEX('Team forecast'!$B$2:$AO$26,MATCH('Master data'!$B527,'Team forecast'!$B$2:$B$26,0),MATCH('Master data'!AT$1,'Team forecast'!$B$2:$AO$2,0))*IF(X527&gt;0,-15000,0)</f>
        <v>0</v>
      </c>
      <c r="AU527" s="5">
        <f t="shared" si="506"/>
        <v>0</v>
      </c>
      <c r="AV527" s="5">
        <f t="shared" si="507"/>
        <v>0</v>
      </c>
      <c r="AW527" s="5">
        <f t="shared" si="508"/>
        <v>0</v>
      </c>
      <c r="AX527" s="5">
        <f t="shared" si="509"/>
        <v>5909.9437148217648</v>
      </c>
      <c r="AY527" s="5">
        <f t="shared" si="510"/>
        <v>0</v>
      </c>
      <c r="AZ527" s="5">
        <f t="shared" si="511"/>
        <v>0</v>
      </c>
      <c r="BA527" s="5">
        <f t="shared" si="512"/>
        <v>0</v>
      </c>
      <c r="BB527" s="5">
        <f t="shared" si="513"/>
        <v>0</v>
      </c>
      <c r="BC527" s="5">
        <f t="shared" si="514"/>
        <v>0</v>
      </c>
      <c r="BD527" s="5">
        <f t="shared" si="515"/>
        <v>909.94371482176484</v>
      </c>
      <c r="BE527" s="16">
        <f>INDEX('Team forecast'!$B$2:$AO$26,MATCH('Master data'!$B527,'Team forecast'!$B$2:$B$26,0),MATCH('Master data'!BE$1,'Team forecast'!$B$2:$AO$2,0))</f>
        <v>0</v>
      </c>
      <c r="BF527" s="16">
        <f>INDEX('Team forecast'!$B$2:$AO$26,MATCH('Master data'!$B527,'Team forecast'!$B$2:$B$26,0),MATCH('Master data'!BF$1,'Team forecast'!$B$2:$AO$2,0))</f>
        <v>0</v>
      </c>
      <c r="BG527" s="16">
        <f>INDEX('Team forecast'!$B$2:$AO$26,MATCH('Master data'!$B527,'Team forecast'!$B$2:$B$26,0),MATCH('Master data'!BG$1,'Team forecast'!$B$2:$AO$2,0))</f>
        <v>0</v>
      </c>
      <c r="BH527" s="16">
        <f>INDEX('Team forecast'!$B$2:$AO$26,MATCH('Master data'!$B527,'Team forecast'!$B$2:$B$26,0),MATCH('Master data'!BH$1,'Team forecast'!$B$2:$AO$2,0))</f>
        <v>0</v>
      </c>
      <c r="BI527" s="16">
        <f>INDEX('Team forecast'!$B$2:$AO$26,MATCH('Master data'!$B527,'Team forecast'!$B$2:$B$26,0),MATCH('Master data'!BI$1,'Team forecast'!$B$2:$AO$2,0))</f>
        <v>0</v>
      </c>
      <c r="BJ527" s="5">
        <f t="shared" si="516"/>
        <v>-5000</v>
      </c>
      <c r="BK527" s="5">
        <f>INDEX('Team forecast'!$R$3:$BH$26,MATCH($B527,'Team forecast'!$B$3:$B$26,0),MATCH(BK$1,'Team forecast'!$R$2:$BH$2,0))*IF($X527&gt;0,25000,0)</f>
        <v>0</v>
      </c>
      <c r="BL527" s="5">
        <f>INDEX('Team forecast'!$R$3:$BH$26,MATCH($B527,'Team forecast'!$B$3:$B$26,0),MATCH(BL$1,'Team forecast'!$R$2:$BH$2,0))*IF($X527&gt;0,5000,0)</f>
        <v>0</v>
      </c>
      <c r="BM527" s="5">
        <f>INDEX('Team forecast'!$R$3:$BH$26,MATCH($B527,'Team forecast'!$B$3:$B$26,0),MATCH(BM$1,'Team forecast'!$R$2:$BH$2,0))*IF($X527&gt;0,-15000,0)</f>
        <v>0</v>
      </c>
      <c r="BN527" s="5">
        <f t="shared" si="517"/>
        <v>0</v>
      </c>
      <c r="BO527" s="5">
        <f t="shared" si="518"/>
        <v>0</v>
      </c>
      <c r="BP527" s="5">
        <f t="shared" si="519"/>
        <v>0</v>
      </c>
      <c r="BQ527" s="5">
        <f t="shared" si="520"/>
        <v>0</v>
      </c>
      <c r="BR527" s="5">
        <f t="shared" si="521"/>
        <v>0</v>
      </c>
      <c r="BS527" s="5">
        <f t="shared" si="522"/>
        <v>0</v>
      </c>
      <c r="BT527" s="5">
        <f t="shared" si="523"/>
        <v>0</v>
      </c>
      <c r="BU527" s="5">
        <f t="shared" si="524"/>
        <v>0</v>
      </c>
      <c r="BV527" s="5">
        <f t="shared" si="525"/>
        <v>0</v>
      </c>
      <c r="BW527" s="5">
        <f t="shared" si="526"/>
        <v>0</v>
      </c>
      <c r="BX527" s="5">
        <f t="shared" si="527"/>
        <v>4679.1530420798717</v>
      </c>
      <c r="BY527" s="5">
        <f t="shared" si="528"/>
        <v>14037.459126239615</v>
      </c>
      <c r="BZ527" s="5">
        <f>MAX(INDEX('Team forecast'!$R$3:$BH$26,MATCH($B527,'Team forecast'!$B$3:$B$26,0),MATCH(BZ$1,'Team forecast'!$R$2:$BH$2,0))*($BX527)-(1-INDEX('Team forecast'!$R$3:$BH$26,MATCH($B527,'Team forecast'!$B$3:$B$26,0),MATCH(BZ$1,'Team forecast'!$R$2:$BH$2,0)))*(BY527+CH527)*0.01,-5000)</f>
        <v>-5000</v>
      </c>
      <c r="CA527" s="5">
        <f>MAX(INDEX('Team forecast'!$R$3:$BH$26,MATCH($B527,'Team forecast'!$B$3:$B$26,0),MATCH(CA$1,'Team forecast'!$R$2:$BH$2,0))*$BX527-(1-INDEX('Team forecast'!$R$3:$BH$26,MATCH($B527,'Team forecast'!$B$3:$B$26,0),MATCH(CA$1,'Team forecast'!$R$2:$BH$2,0)))*(BY527+BX527+CH527)*0.01,-5000)</f>
        <v>-5000</v>
      </c>
      <c r="CB527" s="5">
        <f>MAX(INDEX('Team forecast'!$R$3:$BH$26,MATCH($B527,'Team forecast'!$B$3:$B$26,0),MATCH(CB$1,'Team forecast'!$R$2:$BH$2,0))*$BX527-(1-INDEX('Team forecast'!$R$3:$BH$26,MATCH($B527,'Team forecast'!$B$3:$B$26,0),MATCH(CB$1,'Team forecast'!$R$2:$BH$2,0)))*(BY527+BX527*2+CH527)*0.01,0)</f>
        <v>0</v>
      </c>
      <c r="CC527" s="5">
        <v>0</v>
      </c>
      <c r="CD527" s="5">
        <f>+AK527+BD527*Cockpit!$C$3+BW527*Cockpit!$C$3^2+BZ527*Cockpit!$C$3^3+CA527*Cockpit!$C$3^4+CB527*Cockpit!$C$3^5+CC527*Cockpit!$C$3^6</f>
        <v>6585.8557100833532</v>
      </c>
      <c r="CE527" s="5"/>
      <c r="CF527" s="5"/>
      <c r="CG527" s="5">
        <v>0</v>
      </c>
      <c r="CH527" s="5">
        <f t="shared" si="529"/>
        <v>3032000</v>
      </c>
      <c r="CI527" s="5">
        <f t="shared" si="530"/>
        <v>3032000</v>
      </c>
      <c r="CJ527" s="1">
        <f t="shared" si="531"/>
        <v>2E-3</v>
      </c>
      <c r="CK527" s="5">
        <f>RANK(CD527,$CD$2:$CD$622)+COUNTIF($CD$2:$CD527,$CD527)-1</f>
        <v>362</v>
      </c>
      <c r="CL527" s="5">
        <f>RANK(CJ527,$CJ$2:$CJ$622)+COUNTIF($CJ$2:$CJ527,$CJ527)-1</f>
        <v>377</v>
      </c>
    </row>
    <row r="528" spans="1:90" x14ac:dyDescent="0.3">
      <c r="A528" t="str">
        <f>Players!P529</f>
        <v>Pavel Kaderabek</v>
      </c>
      <c r="B528" t="str">
        <f>Players!G529</f>
        <v>Czech Republic</v>
      </c>
      <c r="C528" t="str">
        <f>Players!AB529</f>
        <v>Defense</v>
      </c>
      <c r="D528" s="1"/>
      <c r="F528" t="str">
        <f>IFERROR(INDEX(Lookup!B:B,MATCH(INDEX(Players!C:C,MATCH(E528,Players!A:A,0)),Lookup!D:D,0)),"")</f>
        <v/>
      </c>
      <c r="G528">
        <f>IF(Players!AC529=0,10000000,Players!AC529)</f>
        <v>2495000</v>
      </c>
      <c r="H528" s="16">
        <f>INDEX('Team forecast'!$B$2:$AO$26,MATCH('Master data'!$B528,'Team forecast'!$B$2:$B$26,0),MATCH('Master data'!H$1,'Team forecast'!$B$2:$AO$2,0))</f>
        <v>1.0273865414141237</v>
      </c>
      <c r="I528" s="16">
        <f>INDEX('Team forecast'!$B$2:$AO$26,MATCH('Master data'!$B528,'Team forecast'!$B$2:$B$26,0),MATCH('Master data'!I$1,'Team forecast'!$B$2:$AO$2,0))</f>
        <v>1.3131656637198186</v>
      </c>
      <c r="J528" s="16">
        <f>INDEX('Team forecast'!$B$2:$AO$26,MATCH('Master data'!$B528,'Team forecast'!$B$2:$B$26,0),MATCH('Master data'!J$1,'Team forecast'!$B$2:$AO$2,0))</f>
        <v>0.26896724738675959</v>
      </c>
      <c r="K528" s="16">
        <f>INDEX('Team forecast'!$B$2:$AO$26,MATCH('Master data'!$B528,'Team forecast'!$B$2:$B$26,0),MATCH('Master data'!K$1,'Team forecast'!$B$2:$AO$2,0))</f>
        <v>3.0347417838694115</v>
      </c>
      <c r="L528" s="16">
        <f>INDEX('Team forecast'!$B$2:$AO$26,MATCH('Master data'!$B528,'Team forecast'!$B$2:$B$26,0),MATCH('Master data'!L$1,'Team forecast'!$B$2:$AO$2,0))</f>
        <v>3.4445853088529916</v>
      </c>
      <c r="M528">
        <f>IF(Players!BC529=1,95,0)</f>
        <v>0</v>
      </c>
      <c r="N528" s="2">
        <f>Players!BN529</f>
        <v>0</v>
      </c>
      <c r="O528" s="2">
        <f>Players!BO529</f>
        <v>0</v>
      </c>
      <c r="P528" s="2">
        <f>Players!BP529</f>
        <v>0</v>
      </c>
      <c r="Q528" s="2">
        <f>Players!BQ529</f>
        <v>8.5066162570888476E-2</v>
      </c>
      <c r="R528" s="2">
        <f>Players!BR529</f>
        <v>0</v>
      </c>
      <c r="S528" s="2">
        <f t="shared" si="490"/>
        <v>1.0273865414141237</v>
      </c>
      <c r="T528" s="2">
        <f t="shared" si="491"/>
        <v>1.3131656637198186</v>
      </c>
      <c r="U528" s="16">
        <f>INDEX('Team forecast'!$B$2:$AO$26,MATCH('Master data'!$B528,'Team forecast'!$B$2:$B$26,0),MATCH('Master data'!U$1,'Team forecast'!$B$2:$AO$2,0))</f>
        <v>0.27687804878048777</v>
      </c>
      <c r="V528" s="16">
        <f>INDEX('Team forecast'!$B$2:$AO$26,MATCH('Master data'!$B528,'Team forecast'!$B$2:$B$26,0),MATCH('Master data'!V$1,'Team forecast'!$B$2:$AO$2,0))</f>
        <v>0.28526829268292692</v>
      </c>
      <c r="W528" s="16">
        <f>INDEX('Team forecast'!$B$2:$AO$26,MATCH('Master data'!$B528,'Team forecast'!$B$2:$B$26,0),MATCH('Master data'!W$1,'Team forecast'!$B$2:$AO$2,0))</f>
        <v>0.43785365853658542</v>
      </c>
      <c r="X528" s="5">
        <f t="shared" si="492"/>
        <v>-5000</v>
      </c>
      <c r="Y528" s="5">
        <f t="shared" si="493"/>
        <v>0</v>
      </c>
      <c r="Z528" s="5">
        <f t="shared" si="494"/>
        <v>0</v>
      </c>
      <c r="AA528" s="5">
        <f t="shared" si="495"/>
        <v>0</v>
      </c>
      <c r="AB528" s="5">
        <f t="shared" si="496"/>
        <v>0</v>
      </c>
      <c r="AC528" s="5">
        <f t="shared" si="497"/>
        <v>0</v>
      </c>
      <c r="AD528" s="5">
        <f t="shared" si="498"/>
        <v>0</v>
      </c>
      <c r="AE528" s="5">
        <f t="shared" si="499"/>
        <v>13448.36236933798</v>
      </c>
      <c r="AF528" s="5">
        <f t="shared" si="500"/>
        <v>0</v>
      </c>
      <c r="AG528" s="5">
        <f t="shared" si="501"/>
        <v>0</v>
      </c>
      <c r="AH528" s="5">
        <f t="shared" si="502"/>
        <v>0</v>
      </c>
      <c r="AI528" s="5">
        <f t="shared" si="503"/>
        <v>0</v>
      </c>
      <c r="AJ528" s="5">
        <f t="shared" si="504"/>
        <v>0</v>
      </c>
      <c r="AK528" s="5">
        <f>IFERROR(SUM(X528:AJ528),-5000)*((Cockpit!$C$3)^0)</f>
        <v>8448.3623693379795</v>
      </c>
      <c r="AL528" s="16">
        <f>INDEX('Team forecast'!$B$2:$AO$26,MATCH('Master data'!$B528,'Team forecast'!$B$2:$B$26,0),MATCH('Master data'!AL$1,'Team forecast'!$B$2:$AO$2,0))</f>
        <v>0.84440251645874609</v>
      </c>
      <c r="AM528" s="16">
        <f>INDEX('Team forecast'!$B$2:$AO$26,MATCH('Master data'!$B528,'Team forecast'!$B$2:$B$26,0),MATCH('Master data'!AM$1,'Team forecast'!$B$2:$AO$2,0))</f>
        <v>2.1353866977743117</v>
      </c>
      <c r="AN528" s="16">
        <f>INDEX('Team forecast'!$B$2:$AO$26,MATCH('Master data'!$B528,'Team forecast'!$B$2:$B$26,0),MATCH('Master data'!AN$1,'Team forecast'!$B$2:$AO$2,0))</f>
        <v>0.1181988742964353</v>
      </c>
      <c r="AO528" s="16">
        <f>INDEX('Team forecast'!$B$2:$AO$26,MATCH('Master data'!$B528,'Team forecast'!$B$2:$B$26,0),MATCH('Master data'!AO$1,'Team forecast'!$B$2:$AO$2,0))</f>
        <v>2.4942351255396811</v>
      </c>
      <c r="AP528" s="16">
        <f>INDEX('Team forecast'!$B$2:$AO$26,MATCH('Master data'!$B528,'Team forecast'!$B$2:$B$26,0),MATCH('Master data'!AP$1,'Team forecast'!$B$2:$AO$2,0))</f>
        <v>5.6013661117497024</v>
      </c>
      <c r="AQ528" s="5">
        <f t="shared" si="505"/>
        <v>-5000</v>
      </c>
      <c r="AR528" s="5">
        <f>INDEX('Team forecast'!$B$2:$AO$26,MATCH('Master data'!$B528,'Team forecast'!$B$2:$B$26,0),MATCH('Master data'!AR$1,'Team forecast'!$B$2:$AO$2,0))*IF(X528&gt;0,25000,0)</f>
        <v>0</v>
      </c>
      <c r="AS528" s="16">
        <f>INDEX('Team forecast'!$B$2:$AO$26,MATCH('Master data'!$B528,'Team forecast'!$B$2:$B$26,0),MATCH('Master data'!AS$1,'Team forecast'!$B$2:$AO$2,0))*IF(X528&gt;0,5000,0)</f>
        <v>0</v>
      </c>
      <c r="AT528" s="16">
        <f>INDEX('Team forecast'!$B$2:$AO$26,MATCH('Master data'!$B528,'Team forecast'!$B$2:$B$26,0),MATCH('Master data'!AT$1,'Team forecast'!$B$2:$AO$2,0))*IF(X528&gt;0,-15000,0)</f>
        <v>0</v>
      </c>
      <c r="AU528" s="5">
        <f t="shared" si="506"/>
        <v>0</v>
      </c>
      <c r="AV528" s="5">
        <f t="shared" si="507"/>
        <v>0</v>
      </c>
      <c r="AW528" s="5">
        <f t="shared" si="508"/>
        <v>0</v>
      </c>
      <c r="AX528" s="5">
        <f t="shared" si="509"/>
        <v>5909.9437148217648</v>
      </c>
      <c r="AY528" s="5">
        <f t="shared" si="510"/>
        <v>0</v>
      </c>
      <c r="AZ528" s="5">
        <f t="shared" si="511"/>
        <v>0</v>
      </c>
      <c r="BA528" s="5">
        <f t="shared" si="512"/>
        <v>0</v>
      </c>
      <c r="BB528" s="5">
        <f t="shared" si="513"/>
        <v>0</v>
      </c>
      <c r="BC528" s="5">
        <f t="shared" si="514"/>
        <v>0</v>
      </c>
      <c r="BD528" s="5">
        <f t="shared" si="515"/>
        <v>909.94371482176484</v>
      </c>
      <c r="BE528" s="16">
        <f>INDEX('Team forecast'!$B$2:$AO$26,MATCH('Master data'!$B528,'Team forecast'!$B$2:$B$26,0),MATCH('Master data'!BE$1,'Team forecast'!$B$2:$AO$2,0))</f>
        <v>0</v>
      </c>
      <c r="BF528" s="16">
        <f>INDEX('Team forecast'!$B$2:$AO$26,MATCH('Master data'!$B528,'Team forecast'!$B$2:$B$26,0),MATCH('Master data'!BF$1,'Team forecast'!$B$2:$AO$2,0))</f>
        <v>0</v>
      </c>
      <c r="BG528" s="16">
        <f>INDEX('Team forecast'!$B$2:$AO$26,MATCH('Master data'!$B528,'Team forecast'!$B$2:$B$26,0),MATCH('Master data'!BG$1,'Team forecast'!$B$2:$AO$2,0))</f>
        <v>0</v>
      </c>
      <c r="BH528" s="16">
        <f>INDEX('Team forecast'!$B$2:$AO$26,MATCH('Master data'!$B528,'Team forecast'!$B$2:$B$26,0),MATCH('Master data'!BH$1,'Team forecast'!$B$2:$AO$2,0))</f>
        <v>0</v>
      </c>
      <c r="BI528" s="16">
        <f>INDEX('Team forecast'!$B$2:$AO$26,MATCH('Master data'!$B528,'Team forecast'!$B$2:$B$26,0),MATCH('Master data'!BI$1,'Team forecast'!$B$2:$AO$2,0))</f>
        <v>0</v>
      </c>
      <c r="BJ528" s="5">
        <f t="shared" si="516"/>
        <v>-5000</v>
      </c>
      <c r="BK528" s="5">
        <f>INDEX('Team forecast'!$R$3:$BH$26,MATCH($B528,'Team forecast'!$B$3:$B$26,0),MATCH(BK$1,'Team forecast'!$R$2:$BH$2,0))*IF($X528&gt;0,25000,0)</f>
        <v>0</v>
      </c>
      <c r="BL528" s="5">
        <f>INDEX('Team forecast'!$R$3:$BH$26,MATCH($B528,'Team forecast'!$B$3:$B$26,0),MATCH(BL$1,'Team forecast'!$R$2:$BH$2,0))*IF($X528&gt;0,5000,0)</f>
        <v>0</v>
      </c>
      <c r="BM528" s="5">
        <f>INDEX('Team forecast'!$R$3:$BH$26,MATCH($B528,'Team forecast'!$B$3:$B$26,0),MATCH(BM$1,'Team forecast'!$R$2:$BH$2,0))*IF($X528&gt;0,-15000,0)</f>
        <v>0</v>
      </c>
      <c r="BN528" s="5">
        <f t="shared" si="517"/>
        <v>0</v>
      </c>
      <c r="BO528" s="5">
        <f t="shared" si="518"/>
        <v>0</v>
      </c>
      <c r="BP528" s="5">
        <f t="shared" si="519"/>
        <v>0</v>
      </c>
      <c r="BQ528" s="5">
        <f t="shared" si="520"/>
        <v>0</v>
      </c>
      <c r="BR528" s="5">
        <f t="shared" si="521"/>
        <v>0</v>
      </c>
      <c r="BS528" s="5">
        <f t="shared" si="522"/>
        <v>0</v>
      </c>
      <c r="BT528" s="5">
        <f t="shared" si="523"/>
        <v>0</v>
      </c>
      <c r="BU528" s="5">
        <f t="shared" si="524"/>
        <v>0</v>
      </c>
      <c r="BV528" s="5">
        <f t="shared" si="525"/>
        <v>0</v>
      </c>
      <c r="BW528" s="5">
        <f t="shared" si="526"/>
        <v>0</v>
      </c>
      <c r="BX528" s="5">
        <f t="shared" si="527"/>
        <v>4679.1530420798717</v>
      </c>
      <c r="BY528" s="5">
        <f t="shared" si="528"/>
        <v>14037.459126239615</v>
      </c>
      <c r="BZ528" s="5">
        <f>MAX(INDEX('Team forecast'!$R$3:$BH$26,MATCH($B528,'Team forecast'!$B$3:$B$26,0),MATCH(BZ$1,'Team forecast'!$R$2:$BH$2,0))*($BX528)-(1-INDEX('Team forecast'!$R$3:$BH$26,MATCH($B528,'Team forecast'!$B$3:$B$26,0),MATCH(BZ$1,'Team forecast'!$R$2:$BH$2,0)))*(BY528+CH528)*0.01,-5000)</f>
        <v>-5000</v>
      </c>
      <c r="CA528" s="5">
        <f>MAX(INDEX('Team forecast'!$R$3:$BH$26,MATCH($B528,'Team forecast'!$B$3:$B$26,0),MATCH(CA$1,'Team forecast'!$R$2:$BH$2,0))*$BX528-(1-INDEX('Team forecast'!$R$3:$BH$26,MATCH($B528,'Team forecast'!$B$3:$B$26,0),MATCH(CA$1,'Team forecast'!$R$2:$BH$2,0)))*(BY528+BX528+CH528)*0.01,-5000)</f>
        <v>-5000</v>
      </c>
      <c r="CB528" s="5">
        <f>MAX(INDEX('Team forecast'!$R$3:$BH$26,MATCH($B528,'Team forecast'!$B$3:$B$26,0),MATCH(CB$1,'Team forecast'!$R$2:$BH$2,0))*$BX528-(1-INDEX('Team forecast'!$R$3:$BH$26,MATCH($B528,'Team forecast'!$B$3:$B$26,0),MATCH(CB$1,'Team forecast'!$R$2:$BH$2,0)))*(BY528+BX528*2+CH528)*0.01,0)</f>
        <v>0</v>
      </c>
      <c r="CC528" s="5">
        <v>0</v>
      </c>
      <c r="CD528" s="5">
        <f>+AK528+BD528*Cockpit!$C$3+BW528*Cockpit!$C$3^2+BZ528*Cockpit!$C$3^3+CA528*Cockpit!$C$3^4+CB528*Cockpit!$C$3^5+CC528*Cockpit!$C$3^6</f>
        <v>6585.8557100833532</v>
      </c>
      <c r="CE528" s="5"/>
      <c r="CF528" s="5"/>
      <c r="CG528" s="5">
        <v>0</v>
      </c>
      <c r="CH528" s="5">
        <f t="shared" si="529"/>
        <v>2495000</v>
      </c>
      <c r="CI528" s="5">
        <f t="shared" si="530"/>
        <v>2495000</v>
      </c>
      <c r="CJ528" s="1">
        <f t="shared" si="531"/>
        <v>3.0000000000000001E-3</v>
      </c>
      <c r="CK528" s="5">
        <f>RANK(CD528,$CD$2:$CD$622)+COUNTIF($CD$2:$CD528,$CD528)-1</f>
        <v>363</v>
      </c>
      <c r="CL528" s="5">
        <f>RANK(CJ528,$CJ$2:$CJ$622)+COUNTIF($CJ$2:$CJ528,$CJ528)-1</f>
        <v>364</v>
      </c>
    </row>
    <row r="529" spans="1:90" x14ac:dyDescent="0.3">
      <c r="A529" t="str">
        <f>Players!P530</f>
        <v>Michal Sadilek</v>
      </c>
      <c r="B529" t="str">
        <f>Players!G530</f>
        <v>Czech Republic</v>
      </c>
      <c r="C529" t="str">
        <f>Players!AB530</f>
        <v>Midfield</v>
      </c>
      <c r="D529" s="1"/>
      <c r="F529" t="str">
        <f>IFERROR(INDEX(Lookup!B:B,MATCH(INDEX(Players!C:C,MATCH(E529,Players!A:A,0)),Lookup!D:D,0)),"")</f>
        <v/>
      </c>
      <c r="G529">
        <f>IF(Players!AC530=0,10000000,Players!AC530)</f>
        <v>1995000</v>
      </c>
      <c r="H529" s="16">
        <f>INDEX('Team forecast'!$B$2:$AO$26,MATCH('Master data'!$B529,'Team forecast'!$B$2:$B$26,0),MATCH('Master data'!H$1,'Team forecast'!$B$2:$AO$2,0))</f>
        <v>1.0273865414141237</v>
      </c>
      <c r="I529" s="16">
        <f>INDEX('Team forecast'!$B$2:$AO$26,MATCH('Master data'!$B529,'Team forecast'!$B$2:$B$26,0),MATCH('Master data'!I$1,'Team forecast'!$B$2:$AO$2,0))</f>
        <v>1.3131656637198186</v>
      </c>
      <c r="J529" s="16">
        <f>INDEX('Team forecast'!$B$2:$AO$26,MATCH('Master data'!$B529,'Team forecast'!$B$2:$B$26,0),MATCH('Master data'!J$1,'Team forecast'!$B$2:$AO$2,0))</f>
        <v>0.26896724738675959</v>
      </c>
      <c r="K529" s="16">
        <f>INDEX('Team forecast'!$B$2:$AO$26,MATCH('Master data'!$B529,'Team forecast'!$B$2:$B$26,0),MATCH('Master data'!K$1,'Team forecast'!$B$2:$AO$2,0))</f>
        <v>3.0347417838694115</v>
      </c>
      <c r="L529" s="16">
        <f>INDEX('Team forecast'!$B$2:$AO$26,MATCH('Master data'!$B529,'Team forecast'!$B$2:$B$26,0),MATCH('Master data'!L$1,'Team forecast'!$B$2:$AO$2,0))</f>
        <v>3.4445853088529916</v>
      </c>
      <c r="M529">
        <f>IF(Players!BC530=1,95,0)</f>
        <v>0</v>
      </c>
      <c r="N529" s="2">
        <f>Players!BN530</f>
        <v>0</v>
      </c>
      <c r="O529" s="2">
        <f>Players!BO530</f>
        <v>0</v>
      </c>
      <c r="P529" s="2">
        <f>Players!BP530</f>
        <v>0</v>
      </c>
      <c r="Q529" s="2">
        <f>Players!BQ530</f>
        <v>7.0921985815602842E-2</v>
      </c>
      <c r="R529" s="2">
        <f>Players!BR530</f>
        <v>0</v>
      </c>
      <c r="S529" s="2">
        <f t="shared" si="490"/>
        <v>1.0273865414141237</v>
      </c>
      <c r="T529" s="2">
        <f t="shared" si="491"/>
        <v>1.3131656637198186</v>
      </c>
      <c r="U529" s="16">
        <f>INDEX('Team forecast'!$B$2:$AO$26,MATCH('Master data'!$B529,'Team forecast'!$B$2:$B$26,0),MATCH('Master data'!U$1,'Team forecast'!$B$2:$AO$2,0))</f>
        <v>0.27687804878048777</v>
      </c>
      <c r="V529" s="16">
        <f>INDEX('Team forecast'!$B$2:$AO$26,MATCH('Master data'!$B529,'Team forecast'!$B$2:$B$26,0),MATCH('Master data'!V$1,'Team forecast'!$B$2:$AO$2,0))</f>
        <v>0.28526829268292692</v>
      </c>
      <c r="W529" s="16">
        <f>INDEX('Team forecast'!$B$2:$AO$26,MATCH('Master data'!$B529,'Team forecast'!$B$2:$B$26,0),MATCH('Master data'!W$1,'Team forecast'!$B$2:$AO$2,0))</f>
        <v>0.43785365853658542</v>
      </c>
      <c r="X529" s="5">
        <f t="shared" si="492"/>
        <v>-5000</v>
      </c>
      <c r="Y529" s="5">
        <f t="shared" si="493"/>
        <v>0</v>
      </c>
      <c r="Z529" s="5">
        <f t="shared" si="494"/>
        <v>0</v>
      </c>
      <c r="AA529" s="5">
        <f t="shared" si="495"/>
        <v>0</v>
      </c>
      <c r="AB529" s="5">
        <f t="shared" si="496"/>
        <v>0</v>
      </c>
      <c r="AC529" s="5">
        <f t="shared" si="497"/>
        <v>0</v>
      </c>
      <c r="AD529" s="5">
        <f t="shared" si="498"/>
        <v>0</v>
      </c>
      <c r="AE529" s="5">
        <f t="shared" si="499"/>
        <v>0</v>
      </c>
      <c r="AF529" s="5">
        <f t="shared" si="500"/>
        <v>0</v>
      </c>
      <c r="AG529" s="5">
        <f t="shared" si="501"/>
        <v>0</v>
      </c>
      <c r="AH529" s="5">
        <f t="shared" si="502"/>
        <v>0</v>
      </c>
      <c r="AI529" s="5">
        <f t="shared" si="503"/>
        <v>0</v>
      </c>
      <c r="AJ529" s="5">
        <f t="shared" si="504"/>
        <v>0</v>
      </c>
      <c r="AK529" s="5">
        <f>IFERROR(SUM(X529:AJ529),-5000)*((Cockpit!$C$3)^0)</f>
        <v>-5000</v>
      </c>
      <c r="AL529" s="16">
        <f>INDEX('Team forecast'!$B$2:$AO$26,MATCH('Master data'!$B529,'Team forecast'!$B$2:$B$26,0),MATCH('Master data'!AL$1,'Team forecast'!$B$2:$AO$2,0))</f>
        <v>0.84440251645874609</v>
      </c>
      <c r="AM529" s="16">
        <f>INDEX('Team forecast'!$B$2:$AO$26,MATCH('Master data'!$B529,'Team forecast'!$B$2:$B$26,0),MATCH('Master data'!AM$1,'Team forecast'!$B$2:$AO$2,0))</f>
        <v>2.1353866977743117</v>
      </c>
      <c r="AN529" s="16">
        <f>INDEX('Team forecast'!$B$2:$AO$26,MATCH('Master data'!$B529,'Team forecast'!$B$2:$B$26,0),MATCH('Master data'!AN$1,'Team forecast'!$B$2:$AO$2,0))</f>
        <v>0.1181988742964353</v>
      </c>
      <c r="AO529" s="16">
        <f>INDEX('Team forecast'!$B$2:$AO$26,MATCH('Master data'!$B529,'Team forecast'!$B$2:$B$26,0),MATCH('Master data'!AO$1,'Team forecast'!$B$2:$AO$2,0))</f>
        <v>2.4942351255396811</v>
      </c>
      <c r="AP529" s="16">
        <f>INDEX('Team forecast'!$B$2:$AO$26,MATCH('Master data'!$B529,'Team forecast'!$B$2:$B$26,0),MATCH('Master data'!AP$1,'Team forecast'!$B$2:$AO$2,0))</f>
        <v>5.6013661117497024</v>
      </c>
      <c r="AQ529" s="5">
        <f t="shared" si="505"/>
        <v>-5000</v>
      </c>
      <c r="AR529" s="5">
        <f>INDEX('Team forecast'!$B$2:$AO$26,MATCH('Master data'!$B529,'Team forecast'!$B$2:$B$26,0),MATCH('Master data'!AR$1,'Team forecast'!$B$2:$AO$2,0))*IF(X529&gt;0,25000,0)</f>
        <v>0</v>
      </c>
      <c r="AS529" s="16">
        <f>INDEX('Team forecast'!$B$2:$AO$26,MATCH('Master data'!$B529,'Team forecast'!$B$2:$B$26,0),MATCH('Master data'!AS$1,'Team forecast'!$B$2:$AO$2,0))*IF(X529&gt;0,5000,0)</f>
        <v>0</v>
      </c>
      <c r="AT529" s="16">
        <f>INDEX('Team forecast'!$B$2:$AO$26,MATCH('Master data'!$B529,'Team forecast'!$B$2:$B$26,0),MATCH('Master data'!AT$1,'Team forecast'!$B$2:$AO$2,0))*IF(X529&gt;0,-15000,0)</f>
        <v>0</v>
      </c>
      <c r="AU529" s="5">
        <f t="shared" si="506"/>
        <v>0</v>
      </c>
      <c r="AV529" s="5">
        <f t="shared" si="507"/>
        <v>0</v>
      </c>
      <c r="AW529" s="5">
        <f t="shared" si="508"/>
        <v>0</v>
      </c>
      <c r="AX529" s="5">
        <f t="shared" si="509"/>
        <v>0</v>
      </c>
      <c r="AY529" s="5">
        <f t="shared" si="510"/>
        <v>0</v>
      </c>
      <c r="AZ529" s="5">
        <f t="shared" si="511"/>
        <v>0</v>
      </c>
      <c r="BA529" s="5">
        <f t="shared" si="512"/>
        <v>0</v>
      </c>
      <c r="BB529" s="5">
        <f t="shared" si="513"/>
        <v>0</v>
      </c>
      <c r="BC529" s="5">
        <f t="shared" si="514"/>
        <v>0</v>
      </c>
      <c r="BD529" s="5">
        <f t="shared" si="515"/>
        <v>-5000</v>
      </c>
      <c r="BE529" s="16">
        <f>INDEX('Team forecast'!$B$2:$AO$26,MATCH('Master data'!$B529,'Team forecast'!$B$2:$B$26,0),MATCH('Master data'!BE$1,'Team forecast'!$B$2:$AO$2,0))</f>
        <v>0</v>
      </c>
      <c r="BF529" s="16">
        <f>INDEX('Team forecast'!$B$2:$AO$26,MATCH('Master data'!$B529,'Team forecast'!$B$2:$B$26,0),MATCH('Master data'!BF$1,'Team forecast'!$B$2:$AO$2,0))</f>
        <v>0</v>
      </c>
      <c r="BG529" s="16">
        <f>INDEX('Team forecast'!$B$2:$AO$26,MATCH('Master data'!$B529,'Team forecast'!$B$2:$B$26,0),MATCH('Master data'!BG$1,'Team forecast'!$B$2:$AO$2,0))</f>
        <v>0</v>
      </c>
      <c r="BH529" s="16">
        <f>INDEX('Team forecast'!$B$2:$AO$26,MATCH('Master data'!$B529,'Team forecast'!$B$2:$B$26,0),MATCH('Master data'!BH$1,'Team forecast'!$B$2:$AO$2,0))</f>
        <v>0</v>
      </c>
      <c r="BI529" s="16">
        <f>INDEX('Team forecast'!$B$2:$AO$26,MATCH('Master data'!$B529,'Team forecast'!$B$2:$B$26,0),MATCH('Master data'!BI$1,'Team forecast'!$B$2:$AO$2,0))</f>
        <v>0</v>
      </c>
      <c r="BJ529" s="5">
        <f t="shared" si="516"/>
        <v>-5000</v>
      </c>
      <c r="BK529" s="5">
        <f>INDEX('Team forecast'!$R$3:$BH$26,MATCH($B529,'Team forecast'!$B$3:$B$26,0),MATCH(BK$1,'Team forecast'!$R$2:$BH$2,0))*IF($X529&gt;0,25000,0)</f>
        <v>0</v>
      </c>
      <c r="BL529" s="5">
        <f>INDEX('Team forecast'!$R$3:$BH$26,MATCH($B529,'Team forecast'!$B$3:$B$26,0),MATCH(BL$1,'Team forecast'!$R$2:$BH$2,0))*IF($X529&gt;0,5000,0)</f>
        <v>0</v>
      </c>
      <c r="BM529" s="5">
        <f>INDEX('Team forecast'!$R$3:$BH$26,MATCH($B529,'Team forecast'!$B$3:$B$26,0),MATCH(BM$1,'Team forecast'!$R$2:$BH$2,0))*IF($X529&gt;0,-15000,0)</f>
        <v>0</v>
      </c>
      <c r="BN529" s="5">
        <f t="shared" si="517"/>
        <v>0</v>
      </c>
      <c r="BO529" s="5">
        <f t="shared" si="518"/>
        <v>0</v>
      </c>
      <c r="BP529" s="5">
        <f t="shared" si="519"/>
        <v>0</v>
      </c>
      <c r="BQ529" s="5">
        <f t="shared" si="520"/>
        <v>0</v>
      </c>
      <c r="BR529" s="5">
        <f t="shared" si="521"/>
        <v>0</v>
      </c>
      <c r="BS529" s="5">
        <f t="shared" si="522"/>
        <v>0</v>
      </c>
      <c r="BT529" s="5">
        <f t="shared" si="523"/>
        <v>0</v>
      </c>
      <c r="BU529" s="5">
        <f t="shared" si="524"/>
        <v>0</v>
      </c>
      <c r="BV529" s="5">
        <f t="shared" si="525"/>
        <v>0</v>
      </c>
      <c r="BW529" s="5">
        <f t="shared" si="526"/>
        <v>0</v>
      </c>
      <c r="BX529" s="5">
        <f t="shared" si="527"/>
        <v>-5000</v>
      </c>
      <c r="BY529" s="5">
        <f t="shared" si="528"/>
        <v>-15000</v>
      </c>
      <c r="BZ529" s="5">
        <f>MAX(INDEX('Team forecast'!$R$3:$BH$26,MATCH($B529,'Team forecast'!$B$3:$B$26,0),MATCH(BZ$1,'Team forecast'!$R$2:$BH$2,0))*($BX529)-(1-INDEX('Team forecast'!$R$3:$BH$26,MATCH($B529,'Team forecast'!$B$3:$B$26,0),MATCH(BZ$1,'Team forecast'!$R$2:$BH$2,0)))*(BY529+CH529)*0.01,-5000)</f>
        <v>-5000</v>
      </c>
      <c r="CA529" s="5">
        <f>MAX(INDEX('Team forecast'!$R$3:$BH$26,MATCH($B529,'Team forecast'!$B$3:$B$26,0),MATCH(CA$1,'Team forecast'!$R$2:$BH$2,0))*$BX529-(1-INDEX('Team forecast'!$R$3:$BH$26,MATCH($B529,'Team forecast'!$B$3:$B$26,0),MATCH(CA$1,'Team forecast'!$R$2:$BH$2,0)))*(BY529+BX529+CH529)*0.01,-5000)</f>
        <v>-5000</v>
      </c>
      <c r="CB529" s="5">
        <f>MAX(INDEX('Team forecast'!$R$3:$BH$26,MATCH($B529,'Team forecast'!$B$3:$B$26,0),MATCH(CB$1,'Team forecast'!$R$2:$BH$2,0))*$BX529-(1-INDEX('Team forecast'!$R$3:$BH$26,MATCH($B529,'Team forecast'!$B$3:$B$26,0),MATCH(CB$1,'Team forecast'!$R$2:$BH$2,0)))*(BY529+BX529*2+CH529)*0.01,0)</f>
        <v>0</v>
      </c>
      <c r="CC529" s="5">
        <v>0</v>
      </c>
      <c r="CD529" s="5">
        <f>+AK529+BD529*Cockpit!$C$3+BW529*Cockpit!$C$3^2+BZ529*Cockpit!$C$3^3+CA529*Cockpit!$C$3^4+CB529*Cockpit!$C$3^5+CC529*Cockpit!$C$3^6</f>
        <v>-10802.469135802468</v>
      </c>
      <c r="CE529" s="5"/>
      <c r="CF529" s="5"/>
      <c r="CG529" s="5">
        <v>0</v>
      </c>
      <c r="CH529" s="5">
        <f t="shared" si="529"/>
        <v>1995000</v>
      </c>
      <c r="CI529" s="5">
        <f t="shared" si="530"/>
        <v>1995000</v>
      </c>
      <c r="CJ529" s="1">
        <f t="shared" si="531"/>
        <v>-5.0000000000000001E-3</v>
      </c>
      <c r="CK529" s="5">
        <f>RANK(CD529,$CD$2:$CD$622)+COUNTIF($CD$2:$CD529,$CD529)-1</f>
        <v>584</v>
      </c>
      <c r="CL529" s="5">
        <f>RANK(CJ529,$CJ$2:$CJ$622)+COUNTIF($CJ$2:$CJ529,$CJ529)-1</f>
        <v>595</v>
      </c>
    </row>
    <row r="530" spans="1:90" x14ac:dyDescent="0.3">
      <c r="A530" t="str">
        <f>Players!P531</f>
        <v>Alex Kral</v>
      </c>
      <c r="B530" t="str">
        <f>Players!G531</f>
        <v>Czech Republic</v>
      </c>
      <c r="C530" t="str">
        <f>Players!AB531</f>
        <v>Midfield</v>
      </c>
      <c r="D530" s="1"/>
      <c r="F530" t="str">
        <f>IFERROR(INDEX(Lookup!B:B,MATCH(INDEX(Players!C:C,MATCH(E530,Players!A:A,0)),Lookup!D:D,0)),"")</f>
        <v/>
      </c>
      <c r="G530">
        <f>IF(Players!AC531=0,10000000,Players!AC531)</f>
        <v>2552000</v>
      </c>
      <c r="H530" s="16">
        <f>INDEX('Team forecast'!$B$2:$AO$26,MATCH('Master data'!$B530,'Team forecast'!$B$2:$B$26,0),MATCH('Master data'!H$1,'Team forecast'!$B$2:$AO$2,0))</f>
        <v>1.0273865414141237</v>
      </c>
      <c r="I530" s="16">
        <f>INDEX('Team forecast'!$B$2:$AO$26,MATCH('Master data'!$B530,'Team forecast'!$B$2:$B$26,0),MATCH('Master data'!I$1,'Team forecast'!$B$2:$AO$2,0))</f>
        <v>1.3131656637198186</v>
      </c>
      <c r="J530" s="16">
        <f>INDEX('Team forecast'!$B$2:$AO$26,MATCH('Master data'!$B530,'Team forecast'!$B$2:$B$26,0),MATCH('Master data'!J$1,'Team forecast'!$B$2:$AO$2,0))</f>
        <v>0.26896724738675959</v>
      </c>
      <c r="K530" s="16">
        <f>INDEX('Team forecast'!$B$2:$AO$26,MATCH('Master data'!$B530,'Team forecast'!$B$2:$B$26,0),MATCH('Master data'!K$1,'Team forecast'!$B$2:$AO$2,0))</f>
        <v>3.0347417838694115</v>
      </c>
      <c r="L530" s="16">
        <f>INDEX('Team forecast'!$B$2:$AO$26,MATCH('Master data'!$B530,'Team forecast'!$B$2:$B$26,0),MATCH('Master data'!L$1,'Team forecast'!$B$2:$AO$2,0))</f>
        <v>3.4445853088529916</v>
      </c>
      <c r="M530">
        <f>IF(Players!BC531=1,95,0)</f>
        <v>95</v>
      </c>
      <c r="N530" s="2">
        <f>Players!BN531</f>
        <v>5.8593676443692885E-2</v>
      </c>
      <c r="O530" s="2">
        <f>Players!BO531</f>
        <v>7.1629693973468134E-2</v>
      </c>
      <c r="P530" s="2">
        <f>Players!BP531</f>
        <v>0</v>
      </c>
      <c r="Q530" s="2">
        <f>Players!BQ531</f>
        <v>1.3888888888888888E-2</v>
      </c>
      <c r="R530" s="2">
        <f>Players!BR531</f>
        <v>0</v>
      </c>
      <c r="S530" s="2">
        <f t="shared" si="490"/>
        <v>1.0273865414141237</v>
      </c>
      <c r="T530" s="2">
        <f t="shared" si="491"/>
        <v>1.3131656637198186</v>
      </c>
      <c r="U530" s="16">
        <f>INDEX('Team forecast'!$B$2:$AO$26,MATCH('Master data'!$B530,'Team forecast'!$B$2:$B$26,0),MATCH('Master data'!U$1,'Team forecast'!$B$2:$AO$2,0))</f>
        <v>0.27687804878048777</v>
      </c>
      <c r="V530" s="16">
        <f>INDEX('Team forecast'!$B$2:$AO$26,MATCH('Master data'!$B530,'Team forecast'!$B$2:$B$26,0),MATCH('Master data'!V$1,'Team forecast'!$B$2:$AO$2,0))</f>
        <v>0.28526829268292692</v>
      </c>
      <c r="W530" s="16">
        <f>INDEX('Team forecast'!$B$2:$AO$26,MATCH('Master data'!$B530,'Team forecast'!$B$2:$B$26,0),MATCH('Master data'!W$1,'Team forecast'!$B$2:$AO$2,0))</f>
        <v>0.43785365853658542</v>
      </c>
      <c r="X530" s="5">
        <f t="shared" si="492"/>
        <v>7000</v>
      </c>
      <c r="Y530" s="5">
        <f t="shared" si="493"/>
        <v>6921.9512195121943</v>
      </c>
      <c r="Z530" s="5">
        <f t="shared" si="494"/>
        <v>1426.3414634146345</v>
      </c>
      <c r="AA530" s="5">
        <f t="shared" si="495"/>
        <v>-6567.8048780487816</v>
      </c>
      <c r="AB530" s="5">
        <f t="shared" si="496"/>
        <v>7524.79432377798</v>
      </c>
      <c r="AC530" s="5">
        <f t="shared" si="497"/>
        <v>3679.5691776976764</v>
      </c>
      <c r="AD530" s="5">
        <f t="shared" si="498"/>
        <v>0</v>
      </c>
      <c r="AE530" s="5">
        <f t="shared" si="499"/>
        <v>0</v>
      </c>
      <c r="AF530" s="5">
        <f t="shared" si="500"/>
        <v>0</v>
      </c>
      <c r="AG530" s="5">
        <f t="shared" si="501"/>
        <v>-277.77777777777777</v>
      </c>
      <c r="AH530" s="5">
        <f t="shared" si="502"/>
        <v>0</v>
      </c>
      <c r="AI530" s="5">
        <f t="shared" si="503"/>
        <v>10273.865414141237</v>
      </c>
      <c r="AJ530" s="5">
        <f t="shared" si="504"/>
        <v>-10505.325309758549</v>
      </c>
      <c r="AK530" s="5">
        <f>IFERROR(SUM(X530:AJ530),-5000)*((Cockpit!$C$3)^0)</f>
        <v>19475.613632958615</v>
      </c>
      <c r="AL530" s="16">
        <f>INDEX('Team forecast'!$B$2:$AO$26,MATCH('Master data'!$B530,'Team forecast'!$B$2:$B$26,0),MATCH('Master data'!AL$1,'Team forecast'!$B$2:$AO$2,0))</f>
        <v>0.84440251645874609</v>
      </c>
      <c r="AM530" s="16">
        <f>INDEX('Team forecast'!$B$2:$AO$26,MATCH('Master data'!$B530,'Team forecast'!$B$2:$B$26,0),MATCH('Master data'!AM$1,'Team forecast'!$B$2:$AO$2,0))</f>
        <v>2.1353866977743117</v>
      </c>
      <c r="AN530" s="16">
        <f>INDEX('Team forecast'!$B$2:$AO$26,MATCH('Master data'!$B530,'Team forecast'!$B$2:$B$26,0),MATCH('Master data'!AN$1,'Team forecast'!$B$2:$AO$2,0))</f>
        <v>0.1181988742964353</v>
      </c>
      <c r="AO530" s="16">
        <f>INDEX('Team forecast'!$B$2:$AO$26,MATCH('Master data'!$B530,'Team forecast'!$B$2:$B$26,0),MATCH('Master data'!AO$1,'Team forecast'!$B$2:$AO$2,0))</f>
        <v>2.4942351255396811</v>
      </c>
      <c r="AP530" s="16">
        <f>INDEX('Team forecast'!$B$2:$AO$26,MATCH('Master data'!$B530,'Team forecast'!$B$2:$B$26,0),MATCH('Master data'!AP$1,'Team forecast'!$B$2:$AO$2,0))</f>
        <v>5.6013661117497024</v>
      </c>
      <c r="AQ530" s="5">
        <f t="shared" si="505"/>
        <v>7000</v>
      </c>
      <c r="AR530" s="5">
        <f>INDEX('Team forecast'!$B$2:$AO$26,MATCH('Master data'!$B530,'Team forecast'!$B$2:$B$26,0),MATCH('Master data'!AR$1,'Team forecast'!$B$2:$AO$2,0))*IF(X530&gt;0,25000,0)</f>
        <v>2954.9718574108824</v>
      </c>
      <c r="AS530" s="16">
        <f>INDEX('Team forecast'!$B$2:$AO$26,MATCH('Master data'!$B530,'Team forecast'!$B$2:$B$26,0),MATCH('Master data'!AS$1,'Team forecast'!$B$2:$AO$2,0))*IF(X530&gt;0,5000,0)</f>
        <v>1125.7035647279549</v>
      </c>
      <c r="AT530" s="16">
        <f>INDEX('Team forecast'!$B$2:$AO$26,MATCH('Master data'!$B530,'Team forecast'!$B$2:$B$26,0),MATCH('Master data'!AT$1,'Team forecast'!$B$2:$AO$2,0))*IF(X530&gt;0,-15000,0)</f>
        <v>-9849.9061913696078</v>
      </c>
      <c r="AU530" s="5">
        <f t="shared" si="506"/>
        <v>6184.5809797029779</v>
      </c>
      <c r="AV530" s="5">
        <f t="shared" si="507"/>
        <v>3024.2146922183188</v>
      </c>
      <c r="AW530" s="5">
        <f t="shared" si="508"/>
        <v>0</v>
      </c>
      <c r="AX530" s="5">
        <f t="shared" si="509"/>
        <v>0</v>
      </c>
      <c r="AY530" s="5">
        <f t="shared" si="510"/>
        <v>0</v>
      </c>
      <c r="AZ530" s="5">
        <f t="shared" si="511"/>
        <v>-277.77777777777777</v>
      </c>
      <c r="BA530" s="5">
        <f t="shared" si="512"/>
        <v>0</v>
      </c>
      <c r="BB530" s="5">
        <f t="shared" si="513"/>
        <v>8444.0251645874614</v>
      </c>
      <c r="BC530" s="5">
        <f t="shared" si="514"/>
        <v>-17083.093582194495</v>
      </c>
      <c r="BD530" s="5">
        <f t="shared" si="515"/>
        <v>1522.7187073057139</v>
      </c>
      <c r="BE530" s="16">
        <f>INDEX('Team forecast'!$B$2:$AO$26,MATCH('Master data'!$B530,'Team forecast'!$B$2:$B$26,0),MATCH('Master data'!BE$1,'Team forecast'!$B$2:$AO$2,0))</f>
        <v>0</v>
      </c>
      <c r="BF530" s="16">
        <f>INDEX('Team forecast'!$B$2:$AO$26,MATCH('Master data'!$B530,'Team forecast'!$B$2:$B$26,0),MATCH('Master data'!BF$1,'Team forecast'!$B$2:$AO$2,0))</f>
        <v>0</v>
      </c>
      <c r="BG530" s="16">
        <f>INDEX('Team forecast'!$B$2:$AO$26,MATCH('Master data'!$B530,'Team forecast'!$B$2:$B$26,0),MATCH('Master data'!BG$1,'Team forecast'!$B$2:$AO$2,0))</f>
        <v>0</v>
      </c>
      <c r="BH530" s="16">
        <f>INDEX('Team forecast'!$B$2:$AO$26,MATCH('Master data'!$B530,'Team forecast'!$B$2:$B$26,0),MATCH('Master data'!BH$1,'Team forecast'!$B$2:$AO$2,0))</f>
        <v>0</v>
      </c>
      <c r="BI530" s="16">
        <f>INDEX('Team forecast'!$B$2:$AO$26,MATCH('Master data'!$B530,'Team forecast'!$B$2:$B$26,0),MATCH('Master data'!BI$1,'Team forecast'!$B$2:$AO$2,0))</f>
        <v>0</v>
      </c>
      <c r="BJ530" s="5">
        <f t="shared" si="516"/>
        <v>7000</v>
      </c>
      <c r="BK530" s="5">
        <f>INDEX('Team forecast'!$R$3:$BH$26,MATCH($B530,'Team forecast'!$B$3:$B$26,0),MATCH(BK$1,'Team forecast'!$R$2:$BH$2,0))*IF($X530&gt;0,25000,0)</f>
        <v>0</v>
      </c>
      <c r="BL530" s="5">
        <f>INDEX('Team forecast'!$R$3:$BH$26,MATCH($B530,'Team forecast'!$B$3:$B$26,0),MATCH(BL$1,'Team forecast'!$R$2:$BH$2,0))*IF($X530&gt;0,5000,0)</f>
        <v>0</v>
      </c>
      <c r="BM530" s="5">
        <f>INDEX('Team forecast'!$R$3:$BH$26,MATCH($B530,'Team forecast'!$B$3:$B$26,0),MATCH(BM$1,'Team forecast'!$R$2:$BH$2,0))*IF($X530&gt;0,-15000,0)</f>
        <v>0</v>
      </c>
      <c r="BN530" s="5">
        <f t="shared" si="517"/>
        <v>0</v>
      </c>
      <c r="BO530" s="5">
        <f t="shared" si="518"/>
        <v>0</v>
      </c>
      <c r="BP530" s="5">
        <f t="shared" si="519"/>
        <v>0</v>
      </c>
      <c r="BQ530" s="5">
        <f t="shared" si="520"/>
        <v>0</v>
      </c>
      <c r="BR530" s="5">
        <f t="shared" si="521"/>
        <v>0</v>
      </c>
      <c r="BS530" s="5">
        <f t="shared" si="522"/>
        <v>-277.77777777777777</v>
      </c>
      <c r="BT530" s="5">
        <f t="shared" si="523"/>
        <v>0</v>
      </c>
      <c r="BU530" s="5">
        <f t="shared" si="524"/>
        <v>0</v>
      </c>
      <c r="BV530" s="5">
        <f t="shared" si="525"/>
        <v>0</v>
      </c>
      <c r="BW530" s="5">
        <f t="shared" si="526"/>
        <v>0</v>
      </c>
      <c r="BX530" s="5">
        <f t="shared" si="527"/>
        <v>10499.166170132165</v>
      </c>
      <c r="BY530" s="5">
        <f t="shared" si="528"/>
        <v>31497.498510396494</v>
      </c>
      <c r="BZ530" s="5">
        <f>MAX(INDEX('Team forecast'!$R$3:$BH$26,MATCH($B530,'Team forecast'!$B$3:$B$26,0),MATCH(BZ$1,'Team forecast'!$R$2:$BH$2,0))*($BX530)-(1-INDEX('Team forecast'!$R$3:$BH$26,MATCH($B530,'Team forecast'!$B$3:$B$26,0),MATCH(BZ$1,'Team forecast'!$R$2:$BH$2,0)))*(BY530+CH530)*0.01,-5000)</f>
        <v>-5000</v>
      </c>
      <c r="CA530" s="5">
        <f>MAX(INDEX('Team forecast'!$R$3:$BH$26,MATCH($B530,'Team forecast'!$B$3:$B$26,0),MATCH(CA$1,'Team forecast'!$R$2:$BH$2,0))*$BX530-(1-INDEX('Team forecast'!$R$3:$BH$26,MATCH($B530,'Team forecast'!$B$3:$B$26,0),MATCH(CA$1,'Team forecast'!$R$2:$BH$2,0)))*(BY530+BX530+CH530)*0.01,-5000)</f>
        <v>-5000</v>
      </c>
      <c r="CB530" s="5">
        <f>MAX(INDEX('Team forecast'!$R$3:$BH$26,MATCH($B530,'Team forecast'!$B$3:$B$26,0),MATCH(CB$1,'Team forecast'!$R$2:$BH$2,0))*$BX530-(1-INDEX('Team forecast'!$R$3:$BH$26,MATCH($B530,'Team forecast'!$B$3:$B$26,0),MATCH(CB$1,'Team forecast'!$R$2:$BH$2,0)))*(BY530+BX530*2+CH530)*0.01,0)</f>
        <v>0</v>
      </c>
      <c r="CC530" s="5">
        <v>0</v>
      </c>
      <c r="CD530" s="5">
        <f>+AK530+BD530*Cockpit!$C$3+BW530*Cockpit!$C$3^2+BZ530*Cockpit!$C$3^3+CA530*Cockpit!$C$3^4+CB530*Cockpit!$C$3^5+CC530*Cockpit!$C$3^6</f>
        <v>18021.623635359956</v>
      </c>
      <c r="CE530" s="5"/>
      <c r="CF530" s="5"/>
      <c r="CG530" s="5">
        <v>0</v>
      </c>
      <c r="CH530" s="5">
        <f t="shared" si="529"/>
        <v>2552000</v>
      </c>
      <c r="CI530" s="5">
        <f t="shared" si="530"/>
        <v>2552000</v>
      </c>
      <c r="CJ530" s="1">
        <f t="shared" si="531"/>
        <v>7.0000000000000001E-3</v>
      </c>
      <c r="CK530" s="5">
        <f>RANK(CD530,$CD$2:$CD$622)+COUNTIF($CD$2:$CD530,$CD530)-1</f>
        <v>316</v>
      </c>
      <c r="CL530" s="5">
        <f>RANK(CJ530,$CJ$2:$CJ$622)+COUNTIF($CJ$2:$CJ530,$CJ530)-1</f>
        <v>310</v>
      </c>
    </row>
    <row r="531" spans="1:90" x14ac:dyDescent="0.3">
      <c r="A531" t="str">
        <f>Players!P532</f>
        <v>Zeki Çelik</v>
      </c>
      <c r="B531" t="str">
        <f>Players!G532</f>
        <v>Turkey</v>
      </c>
      <c r="C531" t="str">
        <f>Players!AB532</f>
        <v>Defense</v>
      </c>
      <c r="D531" s="1"/>
      <c r="F531" t="str">
        <f>IFERROR(INDEX(Lookup!B:B,MATCH(INDEX(Players!C:C,MATCH(E531,Players!A:A,0)),Lookup!D:D,0)),"")</f>
        <v/>
      </c>
      <c r="G531">
        <f>IF(Players!AC532=0,10000000,Players!AC532)</f>
        <v>2468000</v>
      </c>
      <c r="H531" s="16">
        <f>INDEX('Team forecast'!$B$2:$AO$26,MATCH('Master data'!$B531,'Team forecast'!$B$2:$B$26,0),MATCH('Master data'!H$1,'Team forecast'!$B$2:$AO$2,0))</f>
        <v>1.1586041992960849</v>
      </c>
      <c r="I531" s="16">
        <f>INDEX('Team forecast'!$B$2:$AO$26,MATCH('Master data'!$B531,'Team forecast'!$B$2:$B$26,0),MATCH('Master data'!I$1,'Team forecast'!$B$2:$AO$2,0))</f>
        <v>0.92709239831135859</v>
      </c>
      <c r="J531" s="16">
        <f>INDEX('Team forecast'!$B$2:$AO$26,MATCH('Master data'!$B531,'Team forecast'!$B$2:$B$26,0),MATCH('Master data'!J$1,'Team forecast'!$B$2:$AO$2,0))</f>
        <v>0.39570258483140092</v>
      </c>
      <c r="K531" s="16">
        <f>INDEX('Team forecast'!$B$2:$AO$26,MATCH('Master data'!$B531,'Team forecast'!$B$2:$B$26,0),MATCH('Master data'!K$1,'Team forecast'!$B$2:$AO$2,0))</f>
        <v>3.1313627008002296</v>
      </c>
      <c r="L531" s="16">
        <f>INDEX('Team forecast'!$B$2:$AO$26,MATCH('Master data'!$B531,'Team forecast'!$B$2:$B$26,0),MATCH('Master data'!L$1,'Team forecast'!$B$2:$AO$2,0))</f>
        <v>2.799575071216537</v>
      </c>
      <c r="M531">
        <f>IF(Players!BC532=1,95,0)</f>
        <v>95</v>
      </c>
      <c r="N531" s="2">
        <f>Players!BN532</f>
        <v>4.3517297258282933E-2</v>
      </c>
      <c r="O531" s="2">
        <f>Players!BO532</f>
        <v>3.551162303990834E-2</v>
      </c>
      <c r="P531" s="2">
        <f>Players!BP532</f>
        <v>6.4887961127038249E-2</v>
      </c>
      <c r="Q531" s="2">
        <f>Players!BQ532</f>
        <v>0.27569066555043953</v>
      </c>
      <c r="R531" s="2">
        <f>Players!BR532</f>
        <v>0</v>
      </c>
      <c r="S531" s="2">
        <f t="shared" si="490"/>
        <v>1.1586041992960849</v>
      </c>
      <c r="T531" s="2">
        <f t="shared" si="491"/>
        <v>0.92709239831135859</v>
      </c>
      <c r="U531" s="16">
        <f>INDEX('Team forecast'!$B$2:$AO$26,MATCH('Master data'!$B531,'Team forecast'!$B$2:$B$26,0),MATCH('Master data'!U$1,'Team forecast'!$B$2:$AO$2,0))</f>
        <v>0.39240506329113928</v>
      </c>
      <c r="V531" s="16">
        <f>INDEX('Team forecast'!$B$2:$AO$26,MATCH('Master data'!$B531,'Team forecast'!$B$2:$B$26,0),MATCH('Master data'!V$1,'Team forecast'!$B$2:$AO$2,0))</f>
        <v>0.30379746835443039</v>
      </c>
      <c r="W531" s="16">
        <f>INDEX('Team forecast'!$B$2:$AO$26,MATCH('Master data'!$B531,'Team forecast'!$B$2:$B$26,0),MATCH('Master data'!W$1,'Team forecast'!$B$2:$AO$2,0))</f>
        <v>0.30379746835443039</v>
      </c>
      <c r="X531" s="5">
        <f t="shared" si="492"/>
        <v>7000</v>
      </c>
      <c r="Y531" s="5">
        <f t="shared" si="493"/>
        <v>9810.1265822784826</v>
      </c>
      <c r="Z531" s="5">
        <f t="shared" si="494"/>
        <v>1518.9873417721519</v>
      </c>
      <c r="AA531" s="5">
        <f t="shared" si="495"/>
        <v>-4556.9620253164558</v>
      </c>
      <c r="AB531" s="5">
        <f t="shared" si="496"/>
        <v>7562.8985018193907</v>
      </c>
      <c r="AC531" s="5">
        <f t="shared" si="497"/>
        <v>2057.1957788928703</v>
      </c>
      <c r="AD531" s="5">
        <f t="shared" si="498"/>
        <v>2031.8774120418282</v>
      </c>
      <c r="AE531" s="5">
        <f t="shared" si="499"/>
        <v>19785.129241570045</v>
      </c>
      <c r="AF531" s="5">
        <f t="shared" si="500"/>
        <v>0</v>
      </c>
      <c r="AG531" s="5">
        <f t="shared" si="501"/>
        <v>-5513.8133110087902</v>
      </c>
      <c r="AH531" s="5">
        <f t="shared" si="502"/>
        <v>0</v>
      </c>
      <c r="AI531" s="5">
        <f t="shared" si="503"/>
        <v>11586.041992960849</v>
      </c>
      <c r="AJ531" s="5">
        <f t="shared" si="504"/>
        <v>-7416.7391864908686</v>
      </c>
      <c r="AK531" s="5">
        <f>IFERROR(SUM(X531:AJ531),-5000)*((Cockpit!$C$3)^0)</f>
        <v>43864.742328519504</v>
      </c>
      <c r="AL531" s="16">
        <f>INDEX('Team forecast'!$B$2:$AO$26,MATCH('Master data'!$B531,'Team forecast'!$B$2:$B$26,0),MATCH('Master data'!AL$1,'Team forecast'!$B$2:$AO$2,0))</f>
        <v>1.1663417361082891</v>
      </c>
      <c r="AM531" s="16">
        <f>INDEX('Team forecast'!$B$2:$AO$26,MATCH('Master data'!$B531,'Team forecast'!$B$2:$B$26,0),MATCH('Master data'!AM$1,'Team forecast'!$B$2:$AO$2,0))</f>
        <v>1.4540238085600701</v>
      </c>
      <c r="AN531" s="16">
        <f>INDEX('Team forecast'!$B$2:$AO$26,MATCH('Master data'!$B531,'Team forecast'!$B$2:$B$26,0),MATCH('Master data'!AN$1,'Team forecast'!$B$2:$AO$2,0))</f>
        <v>0.23362831858407079</v>
      </c>
      <c r="AO531" s="16">
        <f>INDEX('Team forecast'!$B$2:$AO$26,MATCH('Master data'!$B531,'Team forecast'!$B$2:$B$26,0),MATCH('Master data'!AO$1,'Team forecast'!$B$2:$AO$2,0))</f>
        <v>3.1522749624548352</v>
      </c>
      <c r="AP531" s="16">
        <f>INDEX('Team forecast'!$B$2:$AO$26,MATCH('Master data'!$B531,'Team forecast'!$B$2:$B$26,0),MATCH('Master data'!AP$1,'Team forecast'!$B$2:$AO$2,0))</f>
        <v>4.3907692640070541</v>
      </c>
      <c r="AQ531" s="5">
        <f t="shared" si="505"/>
        <v>7000</v>
      </c>
      <c r="AR531" s="5">
        <f>INDEX('Team forecast'!$B$2:$AO$26,MATCH('Master data'!$B531,'Team forecast'!$B$2:$B$26,0),MATCH('Master data'!AR$1,'Team forecast'!$B$2:$AO$2,0))*IF(X531&gt;0,25000,0)</f>
        <v>7079.646017699115</v>
      </c>
      <c r="AS531" s="16">
        <f>INDEX('Team forecast'!$B$2:$AO$26,MATCH('Master data'!$B531,'Team forecast'!$B$2:$B$26,0),MATCH('Master data'!AS$1,'Team forecast'!$B$2:$AO$2,0))*IF(X531&gt;0,5000,0)</f>
        <v>1460.1769911504421</v>
      </c>
      <c r="AT531" s="16">
        <f>INDEX('Team forecast'!$B$2:$AO$26,MATCH('Master data'!$B531,'Team forecast'!$B$2:$B$26,0),MATCH('Master data'!AT$1,'Team forecast'!$B$2:$AO$2,0))*IF(X531&gt;0,-15000,0)</f>
        <v>-6371.6814159292016</v>
      </c>
      <c r="AU531" s="5">
        <f t="shared" si="506"/>
        <v>7613.4060052449304</v>
      </c>
      <c r="AV531" s="5">
        <f t="shared" si="507"/>
        <v>2070.9344034194905</v>
      </c>
      <c r="AW531" s="5">
        <f t="shared" si="508"/>
        <v>2045.446952255053</v>
      </c>
      <c r="AX531" s="5">
        <f t="shared" si="509"/>
        <v>11681.41592920354</v>
      </c>
      <c r="AY531" s="5">
        <f t="shared" si="510"/>
        <v>0</v>
      </c>
      <c r="AZ531" s="5">
        <f t="shared" si="511"/>
        <v>-5513.8133110087902</v>
      </c>
      <c r="BA531" s="5">
        <f t="shared" si="512"/>
        <v>0</v>
      </c>
      <c r="BB531" s="5">
        <f t="shared" si="513"/>
        <v>11663.417361082891</v>
      </c>
      <c r="BC531" s="5">
        <f t="shared" si="514"/>
        <v>-11632.190468480561</v>
      </c>
      <c r="BD531" s="5">
        <f t="shared" si="515"/>
        <v>27096.758464636907</v>
      </c>
      <c r="BE531" s="16">
        <f>INDEX('Team forecast'!$B$2:$AO$26,MATCH('Master data'!$B531,'Team forecast'!$B$2:$B$26,0),MATCH('Master data'!BE$1,'Team forecast'!$B$2:$AO$2,0))</f>
        <v>0</v>
      </c>
      <c r="BF531" s="16">
        <f>INDEX('Team forecast'!$B$2:$AO$26,MATCH('Master data'!$B531,'Team forecast'!$B$2:$B$26,0),MATCH('Master data'!BF$1,'Team forecast'!$B$2:$AO$2,0))</f>
        <v>0</v>
      </c>
      <c r="BG531" s="16">
        <f>INDEX('Team forecast'!$B$2:$AO$26,MATCH('Master data'!$B531,'Team forecast'!$B$2:$B$26,0),MATCH('Master data'!BG$1,'Team forecast'!$B$2:$AO$2,0))</f>
        <v>0</v>
      </c>
      <c r="BH531" s="16">
        <f>INDEX('Team forecast'!$B$2:$AO$26,MATCH('Master data'!$B531,'Team forecast'!$B$2:$B$26,0),MATCH('Master data'!BH$1,'Team forecast'!$B$2:$AO$2,0))</f>
        <v>0</v>
      </c>
      <c r="BI531" s="16">
        <f>INDEX('Team forecast'!$B$2:$AO$26,MATCH('Master data'!$B531,'Team forecast'!$B$2:$B$26,0),MATCH('Master data'!BI$1,'Team forecast'!$B$2:$AO$2,0))</f>
        <v>0</v>
      </c>
      <c r="BJ531" s="5">
        <f t="shared" si="516"/>
        <v>7000</v>
      </c>
      <c r="BK531" s="5">
        <f>INDEX('Team forecast'!$R$3:$BH$26,MATCH($B531,'Team forecast'!$B$3:$B$26,0),MATCH(BK$1,'Team forecast'!$R$2:$BH$2,0))*IF($X531&gt;0,25000,0)</f>
        <v>0</v>
      </c>
      <c r="BL531" s="5">
        <f>INDEX('Team forecast'!$R$3:$BH$26,MATCH($B531,'Team forecast'!$B$3:$B$26,0),MATCH(BL$1,'Team forecast'!$R$2:$BH$2,0))*IF($X531&gt;0,5000,0)</f>
        <v>0</v>
      </c>
      <c r="BM531" s="5">
        <f>INDEX('Team forecast'!$R$3:$BH$26,MATCH($B531,'Team forecast'!$B$3:$B$26,0),MATCH(BM$1,'Team forecast'!$R$2:$BH$2,0))*IF($X531&gt;0,-15000,0)</f>
        <v>0</v>
      </c>
      <c r="BN531" s="5">
        <f t="shared" si="517"/>
        <v>0</v>
      </c>
      <c r="BO531" s="5">
        <f t="shared" si="518"/>
        <v>0</v>
      </c>
      <c r="BP531" s="5">
        <f t="shared" si="519"/>
        <v>0</v>
      </c>
      <c r="BQ531" s="5">
        <f t="shared" si="520"/>
        <v>0</v>
      </c>
      <c r="BR531" s="5">
        <f t="shared" si="521"/>
        <v>0</v>
      </c>
      <c r="BS531" s="5">
        <f t="shared" si="522"/>
        <v>-5513.8133110087902</v>
      </c>
      <c r="BT531" s="5">
        <f t="shared" si="523"/>
        <v>0</v>
      </c>
      <c r="BU531" s="5">
        <f t="shared" si="524"/>
        <v>0</v>
      </c>
      <c r="BV531" s="5">
        <f t="shared" si="525"/>
        <v>0</v>
      </c>
      <c r="BW531" s="5">
        <f t="shared" si="526"/>
        <v>0</v>
      </c>
      <c r="BX531" s="5">
        <f t="shared" si="527"/>
        <v>35480.750396578209</v>
      </c>
      <c r="BY531" s="5">
        <f t="shared" si="528"/>
        <v>106442.25118973463</v>
      </c>
      <c r="BZ531" s="5">
        <f>MAX(INDEX('Team forecast'!$R$3:$BH$26,MATCH($B531,'Team forecast'!$B$3:$B$26,0),MATCH(BZ$1,'Team forecast'!$R$2:$BH$2,0))*($BX531)-(1-INDEX('Team forecast'!$R$3:$BH$26,MATCH($B531,'Team forecast'!$B$3:$B$26,0),MATCH(BZ$1,'Team forecast'!$R$2:$BH$2,0)))*(BY531+CH531)*0.01,-5000)</f>
        <v>875.21788309203293</v>
      </c>
      <c r="CA531" s="5">
        <f>MAX(INDEX('Team forecast'!$R$3:$BH$26,MATCH($B531,'Team forecast'!$B$3:$B$26,0),MATCH(CA$1,'Team forecast'!$R$2:$BH$2,0))*$BX531-(1-INDEX('Team forecast'!$R$3:$BH$26,MATCH($B531,'Team forecast'!$B$3:$B$26,0),MATCH(CA$1,'Team forecast'!$R$2:$BH$2,0)))*(BY531+BX531+CH531)*0.01,-5000)</f>
        <v>-5000</v>
      </c>
      <c r="CB531" s="5">
        <f>MAX(INDEX('Team forecast'!$R$3:$BH$26,MATCH($B531,'Team forecast'!$B$3:$B$26,0),MATCH(CB$1,'Team forecast'!$R$2:$BH$2,0))*$BX531-(1-INDEX('Team forecast'!$R$3:$BH$26,MATCH($B531,'Team forecast'!$B$3:$B$26,0),MATCH(CB$1,'Team forecast'!$R$2:$BH$2,0)))*(BY531+BX531*2+CH531)*0.01,0)</f>
        <v>0</v>
      </c>
      <c r="CC531" s="5">
        <v>0</v>
      </c>
      <c r="CD531" s="5">
        <f>+AK531+BD531*Cockpit!$C$3+BW531*Cockpit!$C$3^2+BZ531*Cockpit!$C$3^3+CA531*Cockpit!$C$3^4+CB531*Cockpit!$C$3^5+CC531*Cockpit!$C$3^6</f>
        <v>61200.917467835578</v>
      </c>
      <c r="CE531" s="5"/>
      <c r="CF531" s="5"/>
      <c r="CG531" s="5">
        <v>0</v>
      </c>
      <c r="CH531" s="5">
        <f t="shared" si="529"/>
        <v>2468000</v>
      </c>
      <c r="CI531" s="5">
        <f t="shared" si="530"/>
        <v>2468000</v>
      </c>
      <c r="CJ531" s="1">
        <f t="shared" si="531"/>
        <v>2.5000000000000001E-2</v>
      </c>
      <c r="CK531" s="5">
        <f>RANK(CD531,$CD$2:$CD$622)+COUNTIF($CD$2:$CD531,$CD531)-1</f>
        <v>149</v>
      </c>
      <c r="CL531" s="5">
        <f>RANK(CJ531,$CJ$2:$CJ$622)+COUNTIF($CJ$2:$CJ531,$CJ531)-1</f>
        <v>90</v>
      </c>
    </row>
    <row r="532" spans="1:90" x14ac:dyDescent="0.3">
      <c r="A532" t="str">
        <f>Players!P533</f>
        <v>Kaan Ayhan</v>
      </c>
      <c r="B532" t="str">
        <f>Players!G533</f>
        <v>Turkey</v>
      </c>
      <c r="C532" t="str">
        <f>Players!AB533</f>
        <v>Defense</v>
      </c>
      <c r="D532" s="1"/>
      <c r="F532" t="str">
        <f>IFERROR(INDEX(Lookup!B:B,MATCH(INDEX(Players!C:C,MATCH(E532,Players!A:A,0)),Lookup!D:D,0)),"")</f>
        <v/>
      </c>
      <c r="G532">
        <f>IF(Players!AC533=0,10000000,Players!AC533)</f>
        <v>2476000</v>
      </c>
      <c r="H532" s="16">
        <f>INDEX('Team forecast'!$B$2:$AO$26,MATCH('Master data'!$B532,'Team forecast'!$B$2:$B$26,0),MATCH('Master data'!H$1,'Team forecast'!$B$2:$AO$2,0))</f>
        <v>1.1586041992960849</v>
      </c>
      <c r="I532" s="16">
        <f>INDEX('Team forecast'!$B$2:$AO$26,MATCH('Master data'!$B532,'Team forecast'!$B$2:$B$26,0),MATCH('Master data'!I$1,'Team forecast'!$B$2:$AO$2,0))</f>
        <v>0.92709239831135859</v>
      </c>
      <c r="J532" s="16">
        <f>INDEX('Team forecast'!$B$2:$AO$26,MATCH('Master data'!$B532,'Team forecast'!$B$2:$B$26,0),MATCH('Master data'!J$1,'Team forecast'!$B$2:$AO$2,0))</f>
        <v>0.39570258483140092</v>
      </c>
      <c r="K532" s="16">
        <f>INDEX('Team forecast'!$B$2:$AO$26,MATCH('Master data'!$B532,'Team forecast'!$B$2:$B$26,0),MATCH('Master data'!K$1,'Team forecast'!$B$2:$AO$2,0))</f>
        <v>3.1313627008002296</v>
      </c>
      <c r="L532" s="16">
        <f>INDEX('Team forecast'!$B$2:$AO$26,MATCH('Master data'!$B532,'Team forecast'!$B$2:$B$26,0),MATCH('Master data'!L$1,'Team forecast'!$B$2:$AO$2,0))</f>
        <v>2.799575071216537</v>
      </c>
      <c r="M532">
        <f>IF(Players!BC533=1,95,0)</f>
        <v>95</v>
      </c>
      <c r="N532" s="2">
        <f>Players!BN533</f>
        <v>0.11056621415735697</v>
      </c>
      <c r="O532" s="2">
        <f>Players!BO533</f>
        <v>8.4118936418500073E-3</v>
      </c>
      <c r="P532" s="2">
        <f>Players!BP533</f>
        <v>0</v>
      </c>
      <c r="Q532" s="2">
        <f>Players!BQ533</f>
        <v>0.32921319796954313</v>
      </c>
      <c r="R532" s="2">
        <f>Players!BR533</f>
        <v>0</v>
      </c>
      <c r="S532" s="2">
        <f t="shared" si="490"/>
        <v>1.1586041992960849</v>
      </c>
      <c r="T532" s="2">
        <f t="shared" si="491"/>
        <v>0.92709239831135859</v>
      </c>
      <c r="U532" s="16">
        <f>INDEX('Team forecast'!$B$2:$AO$26,MATCH('Master data'!$B532,'Team forecast'!$B$2:$B$26,0),MATCH('Master data'!U$1,'Team forecast'!$B$2:$AO$2,0))</f>
        <v>0.39240506329113928</v>
      </c>
      <c r="V532" s="16">
        <f>INDEX('Team forecast'!$B$2:$AO$26,MATCH('Master data'!$B532,'Team forecast'!$B$2:$B$26,0),MATCH('Master data'!V$1,'Team forecast'!$B$2:$AO$2,0))</f>
        <v>0.30379746835443039</v>
      </c>
      <c r="W532" s="16">
        <f>INDEX('Team forecast'!$B$2:$AO$26,MATCH('Master data'!$B532,'Team forecast'!$B$2:$B$26,0),MATCH('Master data'!W$1,'Team forecast'!$B$2:$AO$2,0))</f>
        <v>0.30379746835443039</v>
      </c>
      <c r="X532" s="5">
        <f t="shared" si="492"/>
        <v>7000</v>
      </c>
      <c r="Y532" s="5">
        <f t="shared" si="493"/>
        <v>9810.1265822784826</v>
      </c>
      <c r="Z532" s="5">
        <f t="shared" si="494"/>
        <v>1518.9873417721519</v>
      </c>
      <c r="AA532" s="5">
        <f t="shared" si="495"/>
        <v>-4556.9620253164558</v>
      </c>
      <c r="AB532" s="5">
        <f t="shared" si="496"/>
        <v>19215.372003447606</v>
      </c>
      <c r="AC532" s="5">
        <f t="shared" si="497"/>
        <v>487.30276487397276</v>
      </c>
      <c r="AD532" s="5">
        <f t="shared" si="498"/>
        <v>0</v>
      </c>
      <c r="AE532" s="5">
        <f t="shared" si="499"/>
        <v>19785.129241570045</v>
      </c>
      <c r="AF532" s="5">
        <f t="shared" si="500"/>
        <v>0</v>
      </c>
      <c r="AG532" s="5">
        <f t="shared" si="501"/>
        <v>-6584.2639593908625</v>
      </c>
      <c r="AH532" s="5">
        <f t="shared" si="502"/>
        <v>0</v>
      </c>
      <c r="AI532" s="5">
        <f t="shared" si="503"/>
        <v>11586.041992960849</v>
      </c>
      <c r="AJ532" s="5">
        <f t="shared" si="504"/>
        <v>-7416.7391864908686</v>
      </c>
      <c r="AK532" s="5">
        <f>IFERROR(SUM(X532:AJ532),-5000)*((Cockpit!$C$3)^0)</f>
        <v>50844.994755704924</v>
      </c>
      <c r="AL532" s="16">
        <f>INDEX('Team forecast'!$B$2:$AO$26,MATCH('Master data'!$B532,'Team forecast'!$B$2:$B$26,0),MATCH('Master data'!AL$1,'Team forecast'!$B$2:$AO$2,0))</f>
        <v>1.1663417361082891</v>
      </c>
      <c r="AM532" s="16">
        <f>INDEX('Team forecast'!$B$2:$AO$26,MATCH('Master data'!$B532,'Team forecast'!$B$2:$B$26,0),MATCH('Master data'!AM$1,'Team forecast'!$B$2:$AO$2,0))</f>
        <v>1.4540238085600701</v>
      </c>
      <c r="AN532" s="16">
        <f>INDEX('Team forecast'!$B$2:$AO$26,MATCH('Master data'!$B532,'Team forecast'!$B$2:$B$26,0),MATCH('Master data'!AN$1,'Team forecast'!$B$2:$AO$2,0))</f>
        <v>0.23362831858407079</v>
      </c>
      <c r="AO532" s="16">
        <f>INDEX('Team forecast'!$B$2:$AO$26,MATCH('Master data'!$B532,'Team forecast'!$B$2:$B$26,0),MATCH('Master data'!AO$1,'Team forecast'!$B$2:$AO$2,0))</f>
        <v>3.1522749624548352</v>
      </c>
      <c r="AP532" s="16">
        <f>INDEX('Team forecast'!$B$2:$AO$26,MATCH('Master data'!$B532,'Team forecast'!$B$2:$B$26,0),MATCH('Master data'!AP$1,'Team forecast'!$B$2:$AO$2,0))</f>
        <v>4.3907692640070541</v>
      </c>
      <c r="AQ532" s="5">
        <f t="shared" si="505"/>
        <v>7000</v>
      </c>
      <c r="AR532" s="5">
        <f>INDEX('Team forecast'!$B$2:$AO$26,MATCH('Master data'!$B532,'Team forecast'!$B$2:$B$26,0),MATCH('Master data'!AR$1,'Team forecast'!$B$2:$AO$2,0))*IF(X532&gt;0,25000,0)</f>
        <v>7079.646017699115</v>
      </c>
      <c r="AS532" s="16">
        <f>INDEX('Team forecast'!$B$2:$AO$26,MATCH('Master data'!$B532,'Team forecast'!$B$2:$B$26,0),MATCH('Master data'!AS$1,'Team forecast'!$B$2:$AO$2,0))*IF(X532&gt;0,5000,0)</f>
        <v>1460.1769911504421</v>
      </c>
      <c r="AT532" s="16">
        <f>INDEX('Team forecast'!$B$2:$AO$26,MATCH('Master data'!$B532,'Team forecast'!$B$2:$B$26,0),MATCH('Master data'!AT$1,'Team forecast'!$B$2:$AO$2,0))*IF(X532&gt;0,-15000,0)</f>
        <v>-6371.6814159292016</v>
      </c>
      <c r="AU532" s="5">
        <f t="shared" si="506"/>
        <v>19343.698526281893</v>
      </c>
      <c r="AV532" s="5">
        <f t="shared" si="507"/>
        <v>490.55713170968079</v>
      </c>
      <c r="AW532" s="5">
        <f t="shared" si="508"/>
        <v>0</v>
      </c>
      <c r="AX532" s="5">
        <f t="shared" si="509"/>
        <v>11681.41592920354</v>
      </c>
      <c r="AY532" s="5">
        <f t="shared" si="510"/>
        <v>0</v>
      </c>
      <c r="AZ532" s="5">
        <f t="shared" si="511"/>
        <v>-6584.2639593908625</v>
      </c>
      <c r="BA532" s="5">
        <f t="shared" si="512"/>
        <v>0</v>
      </c>
      <c r="BB532" s="5">
        <f t="shared" si="513"/>
        <v>11663.417361082891</v>
      </c>
      <c r="BC532" s="5">
        <f t="shared" si="514"/>
        <v>-11632.190468480561</v>
      </c>
      <c r="BD532" s="5">
        <f t="shared" si="515"/>
        <v>34130.776113326938</v>
      </c>
      <c r="BE532" s="16">
        <f>INDEX('Team forecast'!$B$2:$AO$26,MATCH('Master data'!$B532,'Team forecast'!$B$2:$B$26,0),MATCH('Master data'!BE$1,'Team forecast'!$B$2:$AO$2,0))</f>
        <v>0</v>
      </c>
      <c r="BF532" s="16">
        <f>INDEX('Team forecast'!$B$2:$AO$26,MATCH('Master data'!$B532,'Team forecast'!$B$2:$B$26,0),MATCH('Master data'!BF$1,'Team forecast'!$B$2:$AO$2,0))</f>
        <v>0</v>
      </c>
      <c r="BG532" s="16">
        <f>INDEX('Team forecast'!$B$2:$AO$26,MATCH('Master data'!$B532,'Team forecast'!$B$2:$B$26,0),MATCH('Master data'!BG$1,'Team forecast'!$B$2:$AO$2,0))</f>
        <v>0</v>
      </c>
      <c r="BH532" s="16">
        <f>INDEX('Team forecast'!$B$2:$AO$26,MATCH('Master data'!$B532,'Team forecast'!$B$2:$B$26,0),MATCH('Master data'!BH$1,'Team forecast'!$B$2:$AO$2,0))</f>
        <v>0</v>
      </c>
      <c r="BI532" s="16">
        <f>INDEX('Team forecast'!$B$2:$AO$26,MATCH('Master data'!$B532,'Team forecast'!$B$2:$B$26,0),MATCH('Master data'!BI$1,'Team forecast'!$B$2:$AO$2,0))</f>
        <v>0</v>
      </c>
      <c r="BJ532" s="5">
        <f t="shared" si="516"/>
        <v>7000</v>
      </c>
      <c r="BK532" s="5">
        <f>INDEX('Team forecast'!$R$3:$BH$26,MATCH($B532,'Team forecast'!$B$3:$B$26,0),MATCH(BK$1,'Team forecast'!$R$2:$BH$2,0))*IF($X532&gt;0,25000,0)</f>
        <v>0</v>
      </c>
      <c r="BL532" s="5">
        <f>INDEX('Team forecast'!$R$3:$BH$26,MATCH($B532,'Team forecast'!$B$3:$B$26,0),MATCH(BL$1,'Team forecast'!$R$2:$BH$2,0))*IF($X532&gt;0,5000,0)</f>
        <v>0</v>
      </c>
      <c r="BM532" s="5">
        <f>INDEX('Team forecast'!$R$3:$BH$26,MATCH($B532,'Team forecast'!$B$3:$B$26,0),MATCH(BM$1,'Team forecast'!$R$2:$BH$2,0))*IF($X532&gt;0,-15000,0)</f>
        <v>0</v>
      </c>
      <c r="BN532" s="5">
        <f t="shared" si="517"/>
        <v>0</v>
      </c>
      <c r="BO532" s="5">
        <f t="shared" si="518"/>
        <v>0</v>
      </c>
      <c r="BP532" s="5">
        <f t="shared" si="519"/>
        <v>0</v>
      </c>
      <c r="BQ532" s="5">
        <f t="shared" si="520"/>
        <v>0</v>
      </c>
      <c r="BR532" s="5">
        <f t="shared" si="521"/>
        <v>0</v>
      </c>
      <c r="BS532" s="5">
        <f t="shared" si="522"/>
        <v>-6584.2639593908625</v>
      </c>
      <c r="BT532" s="5">
        <f t="shared" si="523"/>
        <v>0</v>
      </c>
      <c r="BU532" s="5">
        <f t="shared" si="524"/>
        <v>0</v>
      </c>
      <c r="BV532" s="5">
        <f t="shared" si="525"/>
        <v>0</v>
      </c>
      <c r="BW532" s="5">
        <f t="shared" si="526"/>
        <v>0</v>
      </c>
      <c r="BX532" s="5">
        <f t="shared" si="527"/>
        <v>42487.885434515934</v>
      </c>
      <c r="BY532" s="5">
        <f t="shared" si="528"/>
        <v>127463.6563035478</v>
      </c>
      <c r="BZ532" s="5">
        <f>MAX(INDEX('Team forecast'!$R$3:$BH$26,MATCH($B532,'Team forecast'!$B$3:$B$26,0),MATCH(BZ$1,'Team forecast'!$R$2:$BH$2,0))*($BX532)-(1-INDEX('Team forecast'!$R$3:$BH$26,MATCH($B532,'Team forecast'!$B$3:$B$26,0),MATCH(BZ$1,'Team forecast'!$R$2:$BH$2,0)))*(BY532+CH532)*0.01,-5000)</f>
        <v>3757.7643054651453</v>
      </c>
      <c r="CA532" s="5">
        <f>MAX(INDEX('Team forecast'!$R$3:$BH$26,MATCH($B532,'Team forecast'!$B$3:$B$26,0),MATCH(CA$1,'Team forecast'!$R$2:$BH$2,0))*$BX532-(1-INDEX('Team forecast'!$R$3:$BH$26,MATCH($B532,'Team forecast'!$B$3:$B$26,0),MATCH(CA$1,'Team forecast'!$R$2:$BH$2,0)))*(BY532+BX532+CH532)*0.01,-5000)</f>
        <v>-5000</v>
      </c>
      <c r="CB532" s="5">
        <f>MAX(INDEX('Team forecast'!$R$3:$BH$26,MATCH($B532,'Team forecast'!$B$3:$B$26,0),MATCH(CB$1,'Team forecast'!$R$2:$BH$2,0))*$BX532-(1-INDEX('Team forecast'!$R$3:$BH$26,MATCH($B532,'Team forecast'!$B$3:$B$26,0),MATCH(CB$1,'Team forecast'!$R$2:$BH$2,0)))*(BY532+BX532*2+CH532)*0.01,0)</f>
        <v>0</v>
      </c>
      <c r="CC532" s="5">
        <v>0</v>
      </c>
      <c r="CD532" s="5">
        <f>+AK532+BD532*Cockpit!$C$3+BW532*Cockpit!$C$3^2+BZ532*Cockpit!$C$3^3+CA532*Cockpit!$C$3^4+CB532*Cockpit!$C$3^5+CC532*Cockpit!$C$3^6</f>
        <v>73724.602822998975</v>
      </c>
      <c r="CE532" s="5"/>
      <c r="CF532" s="5"/>
      <c r="CG532" s="5">
        <v>0</v>
      </c>
      <c r="CH532" s="5">
        <f t="shared" si="529"/>
        <v>2476000</v>
      </c>
      <c r="CI532" s="5">
        <f t="shared" si="530"/>
        <v>2476000</v>
      </c>
      <c r="CJ532" s="1">
        <f t="shared" si="531"/>
        <v>0.03</v>
      </c>
      <c r="CK532" s="5">
        <f>RANK(CD532,$CD$2:$CD$622)+COUNTIF($CD$2:$CD532,$CD532)-1</f>
        <v>134</v>
      </c>
      <c r="CL532" s="5">
        <f>RANK(CJ532,$CJ$2:$CJ$622)+COUNTIF($CJ$2:$CJ532,$CJ532)-1</f>
        <v>61</v>
      </c>
    </row>
    <row r="533" spans="1:90" x14ac:dyDescent="0.3">
      <c r="A533" t="str">
        <f>Players!P534</f>
        <v>Taylan Antalyalı</v>
      </c>
      <c r="B533" t="str">
        <f>Players!G534</f>
        <v>Turkey</v>
      </c>
      <c r="C533" t="str">
        <f>Players!AB534</f>
        <v>Midfield</v>
      </c>
      <c r="D533" s="1"/>
      <c r="F533" t="str">
        <f>IFERROR(INDEX(Lookup!B:B,MATCH(INDEX(Players!C:C,MATCH(E533,Players!A:A,0)),Lookup!D:D,0)),"")</f>
        <v/>
      </c>
      <c r="G533">
        <f>IF(Players!AC534=0,10000000,Players!AC534)</f>
        <v>2495000</v>
      </c>
      <c r="H533" s="16">
        <f>INDEX('Team forecast'!$B$2:$AO$26,MATCH('Master data'!$B533,'Team forecast'!$B$2:$B$26,0),MATCH('Master data'!H$1,'Team forecast'!$B$2:$AO$2,0))</f>
        <v>1.1586041992960849</v>
      </c>
      <c r="I533" s="16">
        <f>INDEX('Team forecast'!$B$2:$AO$26,MATCH('Master data'!$B533,'Team forecast'!$B$2:$B$26,0),MATCH('Master data'!I$1,'Team forecast'!$B$2:$AO$2,0))</f>
        <v>0.92709239831135859</v>
      </c>
      <c r="J533" s="16">
        <f>INDEX('Team forecast'!$B$2:$AO$26,MATCH('Master data'!$B533,'Team forecast'!$B$2:$B$26,0),MATCH('Master data'!J$1,'Team forecast'!$B$2:$AO$2,0))</f>
        <v>0.39570258483140092</v>
      </c>
      <c r="K533" s="16">
        <f>INDEX('Team forecast'!$B$2:$AO$26,MATCH('Master data'!$B533,'Team forecast'!$B$2:$B$26,0),MATCH('Master data'!K$1,'Team forecast'!$B$2:$AO$2,0))</f>
        <v>3.1313627008002296</v>
      </c>
      <c r="L533" s="16">
        <f>INDEX('Team forecast'!$B$2:$AO$26,MATCH('Master data'!$B533,'Team forecast'!$B$2:$B$26,0),MATCH('Master data'!L$1,'Team forecast'!$B$2:$AO$2,0))</f>
        <v>2.799575071216537</v>
      </c>
      <c r="M533">
        <f>IF(Players!BC534=1,95,0)</f>
        <v>0</v>
      </c>
      <c r="N533" s="2">
        <f>Players!BN534</f>
        <v>0</v>
      </c>
      <c r="O533" s="2">
        <f>Players!BO534</f>
        <v>0</v>
      </c>
      <c r="P533" s="2">
        <f>Players!BP534</f>
        <v>0</v>
      </c>
      <c r="Q533" s="2">
        <f>Players!BQ534</f>
        <v>8.1929904415111512E-2</v>
      </c>
      <c r="R533" s="2">
        <f>Players!BR534</f>
        <v>0</v>
      </c>
      <c r="S533" s="2">
        <f t="shared" si="490"/>
        <v>1.1586041992960849</v>
      </c>
      <c r="T533" s="2">
        <f t="shared" si="491"/>
        <v>0.92709239831135859</v>
      </c>
      <c r="U533" s="16">
        <f>INDEX('Team forecast'!$B$2:$AO$26,MATCH('Master data'!$B533,'Team forecast'!$B$2:$B$26,0),MATCH('Master data'!U$1,'Team forecast'!$B$2:$AO$2,0))</f>
        <v>0.39240506329113928</v>
      </c>
      <c r="V533" s="16">
        <f>INDEX('Team forecast'!$B$2:$AO$26,MATCH('Master data'!$B533,'Team forecast'!$B$2:$B$26,0),MATCH('Master data'!V$1,'Team forecast'!$B$2:$AO$2,0))</f>
        <v>0.30379746835443039</v>
      </c>
      <c r="W533" s="16">
        <f>INDEX('Team forecast'!$B$2:$AO$26,MATCH('Master data'!$B533,'Team forecast'!$B$2:$B$26,0),MATCH('Master data'!W$1,'Team forecast'!$B$2:$AO$2,0))</f>
        <v>0.30379746835443039</v>
      </c>
      <c r="X533" s="5">
        <f t="shared" si="492"/>
        <v>-5000</v>
      </c>
      <c r="Y533" s="5">
        <f t="shared" si="493"/>
        <v>0</v>
      </c>
      <c r="Z533" s="5">
        <f t="shared" si="494"/>
        <v>0</v>
      </c>
      <c r="AA533" s="5">
        <f t="shared" si="495"/>
        <v>0</v>
      </c>
      <c r="AB533" s="5">
        <f t="shared" si="496"/>
        <v>0</v>
      </c>
      <c r="AC533" s="5">
        <f t="shared" si="497"/>
        <v>0</v>
      </c>
      <c r="AD533" s="5">
        <f t="shared" si="498"/>
        <v>0</v>
      </c>
      <c r="AE533" s="5">
        <f t="shared" si="499"/>
        <v>0</v>
      </c>
      <c r="AF533" s="5">
        <f t="shared" si="500"/>
        <v>0</v>
      </c>
      <c r="AG533" s="5">
        <f t="shared" si="501"/>
        <v>0</v>
      </c>
      <c r="AH533" s="5">
        <f t="shared" si="502"/>
        <v>0</v>
      </c>
      <c r="AI533" s="5">
        <f t="shared" si="503"/>
        <v>0</v>
      </c>
      <c r="AJ533" s="5">
        <f t="shared" si="504"/>
        <v>0</v>
      </c>
      <c r="AK533" s="5">
        <f>IFERROR(SUM(X533:AJ533),-5000)*((Cockpit!$C$3)^0)</f>
        <v>-5000</v>
      </c>
      <c r="AL533" s="16">
        <f>INDEX('Team forecast'!$B$2:$AO$26,MATCH('Master data'!$B533,'Team forecast'!$B$2:$B$26,0),MATCH('Master data'!AL$1,'Team forecast'!$B$2:$AO$2,0))</f>
        <v>1.1663417361082891</v>
      </c>
      <c r="AM533" s="16">
        <f>INDEX('Team forecast'!$B$2:$AO$26,MATCH('Master data'!$B533,'Team forecast'!$B$2:$B$26,0),MATCH('Master data'!AM$1,'Team forecast'!$B$2:$AO$2,0))</f>
        <v>1.4540238085600701</v>
      </c>
      <c r="AN533" s="16">
        <f>INDEX('Team forecast'!$B$2:$AO$26,MATCH('Master data'!$B533,'Team forecast'!$B$2:$B$26,0),MATCH('Master data'!AN$1,'Team forecast'!$B$2:$AO$2,0))</f>
        <v>0.23362831858407079</v>
      </c>
      <c r="AO533" s="16">
        <f>INDEX('Team forecast'!$B$2:$AO$26,MATCH('Master data'!$B533,'Team forecast'!$B$2:$B$26,0),MATCH('Master data'!AO$1,'Team forecast'!$B$2:$AO$2,0))</f>
        <v>3.1522749624548352</v>
      </c>
      <c r="AP533" s="16">
        <f>INDEX('Team forecast'!$B$2:$AO$26,MATCH('Master data'!$B533,'Team forecast'!$B$2:$B$26,0),MATCH('Master data'!AP$1,'Team forecast'!$B$2:$AO$2,0))</f>
        <v>4.3907692640070541</v>
      </c>
      <c r="AQ533" s="5">
        <f t="shared" si="505"/>
        <v>-5000</v>
      </c>
      <c r="AR533" s="5">
        <f>INDEX('Team forecast'!$B$2:$AO$26,MATCH('Master data'!$B533,'Team forecast'!$B$2:$B$26,0),MATCH('Master data'!AR$1,'Team forecast'!$B$2:$AO$2,0))*IF(X533&gt;0,25000,0)</f>
        <v>0</v>
      </c>
      <c r="AS533" s="16">
        <f>INDEX('Team forecast'!$B$2:$AO$26,MATCH('Master data'!$B533,'Team forecast'!$B$2:$B$26,0),MATCH('Master data'!AS$1,'Team forecast'!$B$2:$AO$2,0))*IF(X533&gt;0,5000,0)</f>
        <v>0</v>
      </c>
      <c r="AT533" s="16">
        <f>INDEX('Team forecast'!$B$2:$AO$26,MATCH('Master data'!$B533,'Team forecast'!$B$2:$B$26,0),MATCH('Master data'!AT$1,'Team forecast'!$B$2:$AO$2,0))*IF(X533&gt;0,-15000,0)</f>
        <v>0</v>
      </c>
      <c r="AU533" s="5">
        <f t="shared" si="506"/>
        <v>0</v>
      </c>
      <c r="AV533" s="5">
        <f t="shared" si="507"/>
        <v>0</v>
      </c>
      <c r="AW533" s="5">
        <f t="shared" si="508"/>
        <v>0</v>
      </c>
      <c r="AX533" s="5">
        <f t="shared" si="509"/>
        <v>0</v>
      </c>
      <c r="AY533" s="5">
        <f t="shared" si="510"/>
        <v>0</v>
      </c>
      <c r="AZ533" s="5">
        <f t="shared" si="511"/>
        <v>0</v>
      </c>
      <c r="BA533" s="5">
        <f t="shared" si="512"/>
        <v>0</v>
      </c>
      <c r="BB533" s="5">
        <f t="shared" si="513"/>
        <v>0</v>
      </c>
      <c r="BC533" s="5">
        <f t="shared" si="514"/>
        <v>0</v>
      </c>
      <c r="BD533" s="5">
        <f t="shared" si="515"/>
        <v>-5000</v>
      </c>
      <c r="BE533" s="16">
        <f>INDEX('Team forecast'!$B$2:$AO$26,MATCH('Master data'!$B533,'Team forecast'!$B$2:$B$26,0),MATCH('Master data'!BE$1,'Team forecast'!$B$2:$AO$2,0))</f>
        <v>0</v>
      </c>
      <c r="BF533" s="16">
        <f>INDEX('Team forecast'!$B$2:$AO$26,MATCH('Master data'!$B533,'Team forecast'!$B$2:$B$26,0),MATCH('Master data'!BF$1,'Team forecast'!$B$2:$AO$2,0))</f>
        <v>0</v>
      </c>
      <c r="BG533" s="16">
        <f>INDEX('Team forecast'!$B$2:$AO$26,MATCH('Master data'!$B533,'Team forecast'!$B$2:$B$26,0),MATCH('Master data'!BG$1,'Team forecast'!$B$2:$AO$2,0))</f>
        <v>0</v>
      </c>
      <c r="BH533" s="16">
        <f>INDEX('Team forecast'!$B$2:$AO$26,MATCH('Master data'!$B533,'Team forecast'!$B$2:$B$26,0),MATCH('Master data'!BH$1,'Team forecast'!$B$2:$AO$2,0))</f>
        <v>0</v>
      </c>
      <c r="BI533" s="16">
        <f>INDEX('Team forecast'!$B$2:$AO$26,MATCH('Master data'!$B533,'Team forecast'!$B$2:$B$26,0),MATCH('Master data'!BI$1,'Team forecast'!$B$2:$AO$2,0))</f>
        <v>0</v>
      </c>
      <c r="BJ533" s="5">
        <f t="shared" si="516"/>
        <v>-5000</v>
      </c>
      <c r="BK533" s="5">
        <f>INDEX('Team forecast'!$R$3:$BH$26,MATCH($B533,'Team forecast'!$B$3:$B$26,0),MATCH(BK$1,'Team forecast'!$R$2:$BH$2,0))*IF($X533&gt;0,25000,0)</f>
        <v>0</v>
      </c>
      <c r="BL533" s="5">
        <f>INDEX('Team forecast'!$R$3:$BH$26,MATCH($B533,'Team forecast'!$B$3:$B$26,0),MATCH(BL$1,'Team forecast'!$R$2:$BH$2,0))*IF($X533&gt;0,5000,0)</f>
        <v>0</v>
      </c>
      <c r="BM533" s="5">
        <f>INDEX('Team forecast'!$R$3:$BH$26,MATCH($B533,'Team forecast'!$B$3:$B$26,0),MATCH(BM$1,'Team forecast'!$R$2:$BH$2,0))*IF($X533&gt;0,-15000,0)</f>
        <v>0</v>
      </c>
      <c r="BN533" s="5">
        <f t="shared" si="517"/>
        <v>0</v>
      </c>
      <c r="BO533" s="5">
        <f t="shared" si="518"/>
        <v>0</v>
      </c>
      <c r="BP533" s="5">
        <f t="shared" si="519"/>
        <v>0</v>
      </c>
      <c r="BQ533" s="5">
        <f t="shared" si="520"/>
        <v>0</v>
      </c>
      <c r="BR533" s="5">
        <f t="shared" si="521"/>
        <v>0</v>
      </c>
      <c r="BS533" s="5">
        <f t="shared" si="522"/>
        <v>0</v>
      </c>
      <c r="BT533" s="5">
        <f t="shared" si="523"/>
        <v>0</v>
      </c>
      <c r="BU533" s="5">
        <f t="shared" si="524"/>
        <v>0</v>
      </c>
      <c r="BV533" s="5">
        <f t="shared" si="525"/>
        <v>0</v>
      </c>
      <c r="BW533" s="5">
        <f t="shared" si="526"/>
        <v>0</v>
      </c>
      <c r="BX533" s="5">
        <f t="shared" si="527"/>
        <v>-5000</v>
      </c>
      <c r="BY533" s="5">
        <f t="shared" si="528"/>
        <v>-15000</v>
      </c>
      <c r="BZ533" s="5">
        <f>MAX(INDEX('Team forecast'!$R$3:$BH$26,MATCH($B533,'Team forecast'!$B$3:$B$26,0),MATCH(BZ$1,'Team forecast'!$R$2:$BH$2,0))*($BX533)-(1-INDEX('Team forecast'!$R$3:$BH$26,MATCH($B533,'Team forecast'!$B$3:$B$26,0),MATCH(BZ$1,'Team forecast'!$R$2:$BH$2,0)))*(BY533+CH533)*0.01,-5000)</f>
        <v>-5000</v>
      </c>
      <c r="CA533" s="5">
        <f>MAX(INDEX('Team forecast'!$R$3:$BH$26,MATCH($B533,'Team forecast'!$B$3:$B$26,0),MATCH(CA$1,'Team forecast'!$R$2:$BH$2,0))*$BX533-(1-INDEX('Team forecast'!$R$3:$BH$26,MATCH($B533,'Team forecast'!$B$3:$B$26,0),MATCH(CA$1,'Team forecast'!$R$2:$BH$2,0)))*(BY533+BX533+CH533)*0.01,-5000)</f>
        <v>-5000</v>
      </c>
      <c r="CB533" s="5">
        <f>MAX(INDEX('Team forecast'!$R$3:$BH$26,MATCH($B533,'Team forecast'!$B$3:$B$26,0),MATCH(CB$1,'Team forecast'!$R$2:$BH$2,0))*$BX533-(1-INDEX('Team forecast'!$R$3:$BH$26,MATCH($B533,'Team forecast'!$B$3:$B$26,0),MATCH(CB$1,'Team forecast'!$R$2:$BH$2,0)))*(BY533+BX533*2+CH533)*0.01,0)</f>
        <v>0</v>
      </c>
      <c r="CC533" s="5">
        <v>0</v>
      </c>
      <c r="CD533" s="5">
        <f>+AK533+BD533*Cockpit!$C$3+BW533*Cockpit!$C$3^2+BZ533*Cockpit!$C$3^3+CA533*Cockpit!$C$3^4+CB533*Cockpit!$C$3^5+CC533*Cockpit!$C$3^6</f>
        <v>-10802.469135802468</v>
      </c>
      <c r="CE533" s="5"/>
      <c r="CF533" s="5"/>
      <c r="CG533" s="5">
        <v>0</v>
      </c>
      <c r="CH533" s="5">
        <f t="shared" si="529"/>
        <v>2495000</v>
      </c>
      <c r="CI533" s="5">
        <f t="shared" si="530"/>
        <v>2495000</v>
      </c>
      <c r="CJ533" s="1">
        <f t="shared" si="531"/>
        <v>-4.0000000000000001E-3</v>
      </c>
      <c r="CK533" s="5">
        <f>RANK(CD533,$CD$2:$CD$622)+COUNTIF($CD$2:$CD533,$CD533)-1</f>
        <v>585</v>
      </c>
      <c r="CL533" s="5">
        <f>RANK(CJ533,$CJ$2:$CJ$622)+COUNTIF($CJ$2:$CJ533,$CJ533)-1</f>
        <v>561</v>
      </c>
    </row>
    <row r="534" spans="1:90" x14ac:dyDescent="0.3">
      <c r="A534" t="str">
        <f>Players!P535</f>
        <v>Okay Yokuslu</v>
      </c>
      <c r="B534" t="str">
        <f>Players!G535</f>
        <v>Turkey</v>
      </c>
      <c r="C534" t="str">
        <f>Players!AB535</f>
        <v>Midfield</v>
      </c>
      <c r="D534" s="1"/>
      <c r="F534" t="str">
        <f>IFERROR(INDEX(Lookup!B:B,MATCH(INDEX(Players!C:C,MATCH(E534,Players!A:A,0)),Lookup!D:D,0)),"")</f>
        <v/>
      </c>
      <c r="G534">
        <f>IF(Players!AC535=0,10000000,Players!AC535)</f>
        <v>2984000</v>
      </c>
      <c r="H534" s="16">
        <f>INDEX('Team forecast'!$B$2:$AO$26,MATCH('Master data'!$B534,'Team forecast'!$B$2:$B$26,0),MATCH('Master data'!H$1,'Team forecast'!$B$2:$AO$2,0))</f>
        <v>1.1586041992960849</v>
      </c>
      <c r="I534" s="16">
        <f>INDEX('Team forecast'!$B$2:$AO$26,MATCH('Master data'!$B534,'Team forecast'!$B$2:$B$26,0),MATCH('Master data'!I$1,'Team forecast'!$B$2:$AO$2,0))</f>
        <v>0.92709239831135859</v>
      </c>
      <c r="J534" s="16">
        <f>INDEX('Team forecast'!$B$2:$AO$26,MATCH('Master data'!$B534,'Team forecast'!$B$2:$B$26,0),MATCH('Master data'!J$1,'Team forecast'!$B$2:$AO$2,0))</f>
        <v>0.39570258483140092</v>
      </c>
      <c r="K534" s="16">
        <f>INDEX('Team forecast'!$B$2:$AO$26,MATCH('Master data'!$B534,'Team forecast'!$B$2:$B$26,0),MATCH('Master data'!K$1,'Team forecast'!$B$2:$AO$2,0))</f>
        <v>3.1313627008002296</v>
      </c>
      <c r="L534" s="16">
        <f>INDEX('Team forecast'!$B$2:$AO$26,MATCH('Master data'!$B534,'Team forecast'!$B$2:$B$26,0),MATCH('Master data'!L$1,'Team forecast'!$B$2:$AO$2,0))</f>
        <v>2.799575071216537</v>
      </c>
      <c r="M534">
        <f>IF(Players!BC535=1,95,0)</f>
        <v>0</v>
      </c>
      <c r="N534" s="2">
        <f>Players!BN535</f>
        <v>0</v>
      </c>
      <c r="O534" s="2">
        <f>Players!BO535</f>
        <v>0</v>
      </c>
      <c r="P534" s="2">
        <f>Players!BP535</f>
        <v>0</v>
      </c>
      <c r="Q534" s="2">
        <f>Players!BQ535</f>
        <v>0.48192990441511152</v>
      </c>
      <c r="R534" s="2">
        <f>Players!BR535</f>
        <v>0</v>
      </c>
      <c r="S534" s="2">
        <f t="shared" si="490"/>
        <v>1.1586041992960849</v>
      </c>
      <c r="T534" s="2">
        <f t="shared" si="491"/>
        <v>0.92709239831135859</v>
      </c>
      <c r="U534" s="16">
        <f>INDEX('Team forecast'!$B$2:$AO$26,MATCH('Master data'!$B534,'Team forecast'!$B$2:$B$26,0),MATCH('Master data'!U$1,'Team forecast'!$B$2:$AO$2,0))</f>
        <v>0.39240506329113928</v>
      </c>
      <c r="V534" s="16">
        <f>INDEX('Team forecast'!$B$2:$AO$26,MATCH('Master data'!$B534,'Team forecast'!$B$2:$B$26,0),MATCH('Master data'!V$1,'Team forecast'!$B$2:$AO$2,0))</f>
        <v>0.30379746835443039</v>
      </c>
      <c r="W534" s="16">
        <f>INDEX('Team forecast'!$B$2:$AO$26,MATCH('Master data'!$B534,'Team forecast'!$B$2:$B$26,0),MATCH('Master data'!W$1,'Team forecast'!$B$2:$AO$2,0))</f>
        <v>0.30379746835443039</v>
      </c>
      <c r="X534" s="5">
        <f t="shared" si="492"/>
        <v>-5000</v>
      </c>
      <c r="Y534" s="5">
        <f t="shared" si="493"/>
        <v>0</v>
      </c>
      <c r="Z534" s="5">
        <f t="shared" si="494"/>
        <v>0</v>
      </c>
      <c r="AA534" s="5">
        <f t="shared" si="495"/>
        <v>0</v>
      </c>
      <c r="AB534" s="5">
        <f t="shared" si="496"/>
        <v>0</v>
      </c>
      <c r="AC534" s="5">
        <f t="shared" si="497"/>
        <v>0</v>
      </c>
      <c r="AD534" s="5">
        <f t="shared" si="498"/>
        <v>0</v>
      </c>
      <c r="AE534" s="5">
        <f t="shared" si="499"/>
        <v>0</v>
      </c>
      <c r="AF534" s="5">
        <f t="shared" si="500"/>
        <v>0</v>
      </c>
      <c r="AG534" s="5">
        <f t="shared" si="501"/>
        <v>0</v>
      </c>
      <c r="AH534" s="5">
        <f t="shared" si="502"/>
        <v>0</v>
      </c>
      <c r="AI534" s="5">
        <f t="shared" si="503"/>
        <v>0</v>
      </c>
      <c r="AJ534" s="5">
        <f t="shared" si="504"/>
        <v>0</v>
      </c>
      <c r="AK534" s="5">
        <f>IFERROR(SUM(X534:AJ534),-5000)*((Cockpit!$C$3)^0)</f>
        <v>-5000</v>
      </c>
      <c r="AL534" s="16">
        <f>INDEX('Team forecast'!$B$2:$AO$26,MATCH('Master data'!$B534,'Team forecast'!$B$2:$B$26,0),MATCH('Master data'!AL$1,'Team forecast'!$B$2:$AO$2,0))</f>
        <v>1.1663417361082891</v>
      </c>
      <c r="AM534" s="16">
        <f>INDEX('Team forecast'!$B$2:$AO$26,MATCH('Master data'!$B534,'Team forecast'!$B$2:$B$26,0),MATCH('Master data'!AM$1,'Team forecast'!$B$2:$AO$2,0))</f>
        <v>1.4540238085600701</v>
      </c>
      <c r="AN534" s="16">
        <f>INDEX('Team forecast'!$B$2:$AO$26,MATCH('Master data'!$B534,'Team forecast'!$B$2:$B$26,0),MATCH('Master data'!AN$1,'Team forecast'!$B$2:$AO$2,0))</f>
        <v>0.23362831858407079</v>
      </c>
      <c r="AO534" s="16">
        <f>INDEX('Team forecast'!$B$2:$AO$26,MATCH('Master data'!$B534,'Team forecast'!$B$2:$B$26,0),MATCH('Master data'!AO$1,'Team forecast'!$B$2:$AO$2,0))</f>
        <v>3.1522749624548352</v>
      </c>
      <c r="AP534" s="16">
        <f>INDEX('Team forecast'!$B$2:$AO$26,MATCH('Master data'!$B534,'Team forecast'!$B$2:$B$26,0),MATCH('Master data'!AP$1,'Team forecast'!$B$2:$AO$2,0))</f>
        <v>4.3907692640070541</v>
      </c>
      <c r="AQ534" s="5">
        <f t="shared" si="505"/>
        <v>-5000</v>
      </c>
      <c r="AR534" s="5">
        <f>INDEX('Team forecast'!$B$2:$AO$26,MATCH('Master data'!$B534,'Team forecast'!$B$2:$B$26,0),MATCH('Master data'!AR$1,'Team forecast'!$B$2:$AO$2,0))*IF(X534&gt;0,25000,0)</f>
        <v>0</v>
      </c>
      <c r="AS534" s="16">
        <f>INDEX('Team forecast'!$B$2:$AO$26,MATCH('Master data'!$B534,'Team forecast'!$B$2:$B$26,0),MATCH('Master data'!AS$1,'Team forecast'!$B$2:$AO$2,0))*IF(X534&gt;0,5000,0)</f>
        <v>0</v>
      </c>
      <c r="AT534" s="16">
        <f>INDEX('Team forecast'!$B$2:$AO$26,MATCH('Master data'!$B534,'Team forecast'!$B$2:$B$26,0),MATCH('Master data'!AT$1,'Team forecast'!$B$2:$AO$2,0))*IF(X534&gt;0,-15000,0)</f>
        <v>0</v>
      </c>
      <c r="AU534" s="5">
        <f t="shared" si="506"/>
        <v>0</v>
      </c>
      <c r="AV534" s="5">
        <f t="shared" si="507"/>
        <v>0</v>
      </c>
      <c r="AW534" s="5">
        <f t="shared" si="508"/>
        <v>0</v>
      </c>
      <c r="AX534" s="5">
        <f t="shared" si="509"/>
        <v>0</v>
      </c>
      <c r="AY534" s="5">
        <f t="shared" si="510"/>
        <v>0</v>
      </c>
      <c r="AZ534" s="5">
        <f t="shared" si="511"/>
        <v>0</v>
      </c>
      <c r="BA534" s="5">
        <f t="shared" si="512"/>
        <v>0</v>
      </c>
      <c r="BB534" s="5">
        <f t="shared" si="513"/>
        <v>0</v>
      </c>
      <c r="BC534" s="5">
        <f t="shared" si="514"/>
        <v>0</v>
      </c>
      <c r="BD534" s="5">
        <f t="shared" si="515"/>
        <v>-5000</v>
      </c>
      <c r="BE534" s="16">
        <f>INDEX('Team forecast'!$B$2:$AO$26,MATCH('Master data'!$B534,'Team forecast'!$B$2:$B$26,0),MATCH('Master data'!BE$1,'Team forecast'!$B$2:$AO$2,0))</f>
        <v>0</v>
      </c>
      <c r="BF534" s="16">
        <f>INDEX('Team forecast'!$B$2:$AO$26,MATCH('Master data'!$B534,'Team forecast'!$B$2:$B$26,0),MATCH('Master data'!BF$1,'Team forecast'!$B$2:$AO$2,0))</f>
        <v>0</v>
      </c>
      <c r="BG534" s="16">
        <f>INDEX('Team forecast'!$B$2:$AO$26,MATCH('Master data'!$B534,'Team forecast'!$B$2:$B$26,0),MATCH('Master data'!BG$1,'Team forecast'!$B$2:$AO$2,0))</f>
        <v>0</v>
      </c>
      <c r="BH534" s="16">
        <f>INDEX('Team forecast'!$B$2:$AO$26,MATCH('Master data'!$B534,'Team forecast'!$B$2:$B$26,0),MATCH('Master data'!BH$1,'Team forecast'!$B$2:$AO$2,0))</f>
        <v>0</v>
      </c>
      <c r="BI534" s="16">
        <f>INDEX('Team forecast'!$B$2:$AO$26,MATCH('Master data'!$B534,'Team forecast'!$B$2:$B$26,0),MATCH('Master data'!BI$1,'Team forecast'!$B$2:$AO$2,0))</f>
        <v>0</v>
      </c>
      <c r="BJ534" s="5">
        <f t="shared" si="516"/>
        <v>-5000</v>
      </c>
      <c r="BK534" s="5">
        <f>INDEX('Team forecast'!$R$3:$BH$26,MATCH($B534,'Team forecast'!$B$3:$B$26,0),MATCH(BK$1,'Team forecast'!$R$2:$BH$2,0))*IF($X534&gt;0,25000,0)</f>
        <v>0</v>
      </c>
      <c r="BL534" s="5">
        <f>INDEX('Team forecast'!$R$3:$BH$26,MATCH($B534,'Team forecast'!$B$3:$B$26,0),MATCH(BL$1,'Team forecast'!$R$2:$BH$2,0))*IF($X534&gt;0,5000,0)</f>
        <v>0</v>
      </c>
      <c r="BM534" s="5">
        <f>INDEX('Team forecast'!$R$3:$BH$26,MATCH($B534,'Team forecast'!$B$3:$B$26,0),MATCH(BM$1,'Team forecast'!$R$2:$BH$2,0))*IF($X534&gt;0,-15000,0)</f>
        <v>0</v>
      </c>
      <c r="BN534" s="5">
        <f t="shared" si="517"/>
        <v>0</v>
      </c>
      <c r="BO534" s="5">
        <f t="shared" si="518"/>
        <v>0</v>
      </c>
      <c r="BP534" s="5">
        <f t="shared" si="519"/>
        <v>0</v>
      </c>
      <c r="BQ534" s="5">
        <f t="shared" si="520"/>
        <v>0</v>
      </c>
      <c r="BR534" s="5">
        <f t="shared" si="521"/>
        <v>0</v>
      </c>
      <c r="BS534" s="5">
        <f t="shared" si="522"/>
        <v>0</v>
      </c>
      <c r="BT534" s="5">
        <f t="shared" si="523"/>
        <v>0</v>
      </c>
      <c r="BU534" s="5">
        <f t="shared" si="524"/>
        <v>0</v>
      </c>
      <c r="BV534" s="5">
        <f t="shared" si="525"/>
        <v>0</v>
      </c>
      <c r="BW534" s="5">
        <f t="shared" si="526"/>
        <v>0</v>
      </c>
      <c r="BX534" s="5">
        <f t="shared" si="527"/>
        <v>-5000</v>
      </c>
      <c r="BY534" s="5">
        <f t="shared" si="528"/>
        <v>-15000</v>
      </c>
      <c r="BZ534" s="5">
        <f>MAX(INDEX('Team forecast'!$R$3:$BH$26,MATCH($B534,'Team forecast'!$B$3:$B$26,0),MATCH(BZ$1,'Team forecast'!$R$2:$BH$2,0))*($BX534)-(1-INDEX('Team forecast'!$R$3:$BH$26,MATCH($B534,'Team forecast'!$B$3:$B$26,0),MATCH(BZ$1,'Team forecast'!$R$2:$BH$2,0)))*(BY534+CH534)*0.01,-5000)</f>
        <v>-5000</v>
      </c>
      <c r="CA534" s="5">
        <f>MAX(INDEX('Team forecast'!$R$3:$BH$26,MATCH($B534,'Team forecast'!$B$3:$B$26,0),MATCH(CA$1,'Team forecast'!$R$2:$BH$2,0))*$BX534-(1-INDEX('Team forecast'!$R$3:$BH$26,MATCH($B534,'Team forecast'!$B$3:$B$26,0),MATCH(CA$1,'Team forecast'!$R$2:$BH$2,0)))*(BY534+BX534+CH534)*0.01,-5000)</f>
        <v>-5000</v>
      </c>
      <c r="CB534" s="5">
        <f>MAX(INDEX('Team forecast'!$R$3:$BH$26,MATCH($B534,'Team forecast'!$B$3:$B$26,0),MATCH(CB$1,'Team forecast'!$R$2:$BH$2,0))*$BX534-(1-INDEX('Team forecast'!$R$3:$BH$26,MATCH($B534,'Team forecast'!$B$3:$B$26,0),MATCH(CB$1,'Team forecast'!$R$2:$BH$2,0)))*(BY534+BX534*2+CH534)*0.01,0)</f>
        <v>0</v>
      </c>
      <c r="CC534" s="5">
        <v>0</v>
      </c>
      <c r="CD534" s="5">
        <f>+AK534+BD534*Cockpit!$C$3+BW534*Cockpit!$C$3^2+BZ534*Cockpit!$C$3^3+CA534*Cockpit!$C$3^4+CB534*Cockpit!$C$3^5+CC534*Cockpit!$C$3^6</f>
        <v>-10802.469135802468</v>
      </c>
      <c r="CE534" s="5"/>
      <c r="CF534" s="5"/>
      <c r="CG534" s="5">
        <v>0</v>
      </c>
      <c r="CH534" s="5">
        <f t="shared" si="529"/>
        <v>2984000</v>
      </c>
      <c r="CI534" s="5">
        <f t="shared" si="530"/>
        <v>2984000</v>
      </c>
      <c r="CJ534" s="1">
        <f t="shared" si="531"/>
        <v>-4.0000000000000001E-3</v>
      </c>
      <c r="CK534" s="5">
        <f>RANK(CD534,$CD$2:$CD$622)+COUNTIF($CD$2:$CD534,$CD534)-1</f>
        <v>586</v>
      </c>
      <c r="CL534" s="5">
        <f>RANK(CJ534,$CJ$2:$CJ$622)+COUNTIF($CJ$2:$CJ534,$CJ534)-1</f>
        <v>562</v>
      </c>
    </row>
    <row r="535" spans="1:90" x14ac:dyDescent="0.3">
      <c r="A535" t="str">
        <f>Players!P536</f>
        <v>Anton Shunin</v>
      </c>
      <c r="B535" t="str">
        <f>Players!G536</f>
        <v>Russia</v>
      </c>
      <c r="C535" t="str">
        <f>Players!AB536</f>
        <v>Goalkeeper</v>
      </c>
      <c r="D535" s="1"/>
      <c r="F535" t="str">
        <f>IFERROR(INDEX(Lookup!B:B,MATCH(INDEX(Players!C:C,MATCH(E535,Players!A:A,0)),Lookup!D:D,0)),"")</f>
        <v/>
      </c>
      <c r="G535">
        <f>IF(Players!AC536=0,10000000,Players!AC536)</f>
        <v>3973000</v>
      </c>
      <c r="H535" s="16">
        <f>INDEX('Team forecast'!$B$2:$AO$26,MATCH('Master data'!$B535,'Team forecast'!$B$2:$B$26,0),MATCH('Master data'!H$1,'Team forecast'!$B$2:$AO$2,0))</f>
        <v>1.5209364700383743</v>
      </c>
      <c r="I535" s="16">
        <f>INDEX('Team forecast'!$B$2:$AO$26,MATCH('Master data'!$B535,'Team forecast'!$B$2:$B$26,0),MATCH('Master data'!I$1,'Team forecast'!$B$2:$AO$2,0))</f>
        <v>0.70247217008251406</v>
      </c>
      <c r="J535" s="16">
        <f>INDEX('Team forecast'!$B$2:$AO$26,MATCH('Master data'!$B535,'Team forecast'!$B$2:$B$26,0),MATCH('Master data'!J$1,'Team forecast'!$B$2:$AO$2,0))</f>
        <v>0.49535917668180812</v>
      </c>
      <c r="K535" s="16">
        <f>INDEX('Team forecast'!$B$2:$AO$26,MATCH('Master data'!$B535,'Team forecast'!$B$2:$B$26,0),MATCH('Master data'!K$1,'Team forecast'!$B$2:$AO$2,0))</f>
        <v>4.5628094101151229</v>
      </c>
      <c r="L535" s="16">
        <f>INDEX('Team forecast'!$B$2:$AO$26,MATCH('Master data'!$B535,'Team forecast'!$B$2:$B$26,0),MATCH('Master data'!L$1,'Team forecast'!$B$2:$AO$2,0))</f>
        <v>2.3923352925187715</v>
      </c>
      <c r="M535">
        <f>IF(Players!BC536=1,95,0)</f>
        <v>95</v>
      </c>
      <c r="N535" s="2">
        <f>Players!BN536</f>
        <v>0</v>
      </c>
      <c r="O535" s="2">
        <f>Players!BO536</f>
        <v>0</v>
      </c>
      <c r="P535" s="2">
        <f>Players!BP536</f>
        <v>0</v>
      </c>
      <c r="Q535" s="2">
        <f>Players!BQ536</f>
        <v>1.3513513513513513E-2</v>
      </c>
      <c r="R535" s="2">
        <f>Players!BR536</f>
        <v>0</v>
      </c>
      <c r="S535" s="2">
        <f t="shared" si="490"/>
        <v>1.5209364700383743</v>
      </c>
      <c r="T535" s="2">
        <f t="shared" si="491"/>
        <v>0.70247217008251406</v>
      </c>
      <c r="U535" s="16">
        <f>INDEX('Team forecast'!$B$2:$AO$26,MATCH('Master data'!$B535,'Team forecast'!$B$2:$B$26,0),MATCH('Master data'!U$1,'Team forecast'!$B$2:$AO$2,0))</f>
        <v>0.56654851943847506</v>
      </c>
      <c r="V535" s="16">
        <f>INDEX('Team forecast'!$B$2:$AO$26,MATCH('Master data'!$B535,'Team forecast'!$B$2:$B$26,0),MATCH('Master data'!V$1,'Team forecast'!$B$2:$AO$2,0))</f>
        <v>0.27032457927492948</v>
      </c>
      <c r="W535" s="16">
        <f>INDEX('Team forecast'!$B$2:$AO$26,MATCH('Master data'!$B535,'Team forecast'!$B$2:$B$26,0),MATCH('Master data'!W$1,'Team forecast'!$B$2:$AO$2,0))</f>
        <v>0.1631269012865954</v>
      </c>
      <c r="X535" s="5">
        <f t="shared" si="492"/>
        <v>7000</v>
      </c>
      <c r="Y535" s="5">
        <f t="shared" si="493"/>
        <v>14163.712985961876</v>
      </c>
      <c r="Z535" s="5">
        <f t="shared" si="494"/>
        <v>1351.6228963746473</v>
      </c>
      <c r="AA535" s="5">
        <f t="shared" si="495"/>
        <v>-2446.9035192989309</v>
      </c>
      <c r="AB535" s="5">
        <f t="shared" si="496"/>
        <v>0</v>
      </c>
      <c r="AC535" s="5">
        <f t="shared" si="497"/>
        <v>0</v>
      </c>
      <c r="AD535" s="5">
        <f t="shared" si="498"/>
        <v>0</v>
      </c>
      <c r="AE535" s="5">
        <f t="shared" si="499"/>
        <v>37151.938251135609</v>
      </c>
      <c r="AF535" s="5">
        <f t="shared" si="500"/>
        <v>8449.3156121812881</v>
      </c>
      <c r="AG535" s="5">
        <f t="shared" si="501"/>
        <v>-270.27027027027026</v>
      </c>
      <c r="AH535" s="5">
        <f t="shared" si="502"/>
        <v>0</v>
      </c>
      <c r="AI535" s="5">
        <f t="shared" si="503"/>
        <v>15209.364700383743</v>
      </c>
      <c r="AJ535" s="5">
        <f t="shared" si="504"/>
        <v>-5619.7773606601122</v>
      </c>
      <c r="AK535" s="5">
        <f>IFERROR(SUM(X535:AJ535),-5000)*((Cockpit!$C$3)^0)</f>
        <v>74989.003295807852</v>
      </c>
      <c r="AL535" s="16">
        <f>INDEX('Team forecast'!$B$2:$AO$26,MATCH('Master data'!$B535,'Team forecast'!$B$2:$B$26,0),MATCH('Master data'!AL$1,'Team forecast'!$B$2:$AO$2,0))</f>
        <v>0.9840391469881502</v>
      </c>
      <c r="AM535" s="16">
        <f>INDEX('Team forecast'!$B$2:$AO$26,MATCH('Master data'!$B535,'Team forecast'!$B$2:$B$26,0),MATCH('Master data'!AM$1,'Team forecast'!$B$2:$AO$2,0))</f>
        <v>1.4540427762338861</v>
      </c>
      <c r="AN535" s="16">
        <f>INDEX('Team forecast'!$B$2:$AO$26,MATCH('Master data'!$B535,'Team forecast'!$B$2:$B$26,0),MATCH('Master data'!AN$1,'Team forecast'!$B$2:$AO$2,0))</f>
        <v>0.23362388724035599</v>
      </c>
      <c r="AO535" s="16">
        <f>INDEX('Team forecast'!$B$2:$AO$26,MATCH('Master data'!$B535,'Team forecast'!$B$2:$B$26,0),MATCH('Master data'!AO$1,'Team forecast'!$B$2:$AO$2,0))</f>
        <v>2.9521174409644506</v>
      </c>
      <c r="AP535" s="16">
        <f>INDEX('Team forecast'!$B$2:$AO$26,MATCH('Master data'!$B535,'Team forecast'!$B$2:$B$26,0),MATCH('Master data'!AP$1,'Team forecast'!$B$2:$AO$2,0))</f>
        <v>4.9518799442370804</v>
      </c>
      <c r="AQ535" s="5">
        <f t="shared" si="505"/>
        <v>7000</v>
      </c>
      <c r="AR535" s="5">
        <f>INDEX('Team forecast'!$B$2:$AO$26,MATCH('Master data'!$B535,'Team forecast'!$B$2:$B$26,0),MATCH('Master data'!AR$1,'Team forecast'!$B$2:$AO$2,0))*IF(X535&gt;0,25000,0)</f>
        <v>6147.9970326409475</v>
      </c>
      <c r="AS535" s="16">
        <f>INDEX('Team forecast'!$B$2:$AO$26,MATCH('Master data'!$B535,'Team forecast'!$B$2:$B$26,0),MATCH('Master data'!AS$1,'Team forecast'!$B$2:$AO$2,0))*IF(X535&gt;0,5000,0)</f>
        <v>1374.2581602373884</v>
      </c>
      <c r="AT535" s="16">
        <f>INDEX('Team forecast'!$B$2:$AO$26,MATCH('Master data'!$B535,'Team forecast'!$B$2:$B$26,0),MATCH('Master data'!AT$1,'Team forecast'!$B$2:$AO$2,0))*IF(X535&gt;0,-15000,0)</f>
        <v>-7188.4272997032631</v>
      </c>
      <c r="AU535" s="5">
        <f t="shared" si="506"/>
        <v>0</v>
      </c>
      <c r="AV535" s="5">
        <f t="shared" si="507"/>
        <v>0</v>
      </c>
      <c r="AW535" s="5">
        <f t="shared" si="508"/>
        <v>0</v>
      </c>
      <c r="AX535" s="5">
        <f t="shared" si="509"/>
        <v>17521.791543026698</v>
      </c>
      <c r="AY535" s="5">
        <f t="shared" si="510"/>
        <v>17489.185840015969</v>
      </c>
      <c r="AZ535" s="5">
        <f t="shared" si="511"/>
        <v>-270.27027027027026</v>
      </c>
      <c r="BA535" s="5">
        <f t="shared" si="512"/>
        <v>0</v>
      </c>
      <c r="BB535" s="5">
        <f t="shared" si="513"/>
        <v>9840.3914698815024</v>
      </c>
      <c r="BC535" s="5">
        <f t="shared" si="514"/>
        <v>-11632.342209871089</v>
      </c>
      <c r="BD535" s="5">
        <f t="shared" si="515"/>
        <v>40282.584265957878</v>
      </c>
      <c r="BE535" s="16">
        <f>INDEX('Team forecast'!$B$2:$AO$26,MATCH('Master data'!$B535,'Team forecast'!$B$2:$B$26,0),MATCH('Master data'!BE$1,'Team forecast'!$B$2:$AO$2,0))</f>
        <v>0</v>
      </c>
      <c r="BF535" s="16">
        <f>INDEX('Team forecast'!$B$2:$AO$26,MATCH('Master data'!$B535,'Team forecast'!$B$2:$B$26,0),MATCH('Master data'!BF$1,'Team forecast'!$B$2:$AO$2,0))</f>
        <v>0</v>
      </c>
      <c r="BG535" s="16">
        <f>INDEX('Team forecast'!$B$2:$AO$26,MATCH('Master data'!$B535,'Team forecast'!$B$2:$B$26,0),MATCH('Master data'!BG$1,'Team forecast'!$B$2:$AO$2,0))</f>
        <v>0</v>
      </c>
      <c r="BH535" s="16">
        <f>INDEX('Team forecast'!$B$2:$AO$26,MATCH('Master data'!$B535,'Team forecast'!$B$2:$B$26,0),MATCH('Master data'!BH$1,'Team forecast'!$B$2:$AO$2,0))</f>
        <v>0</v>
      </c>
      <c r="BI535" s="16">
        <f>INDEX('Team forecast'!$B$2:$AO$26,MATCH('Master data'!$B535,'Team forecast'!$B$2:$B$26,0),MATCH('Master data'!BI$1,'Team forecast'!$B$2:$AO$2,0))</f>
        <v>0</v>
      </c>
      <c r="BJ535" s="5">
        <f t="shared" si="516"/>
        <v>7000</v>
      </c>
      <c r="BK535" s="5">
        <f>INDEX('Team forecast'!$R$3:$BH$26,MATCH($B535,'Team forecast'!$B$3:$B$26,0),MATCH(BK$1,'Team forecast'!$R$2:$BH$2,0))*IF($X535&gt;0,25000,0)</f>
        <v>0</v>
      </c>
      <c r="BL535" s="5">
        <f>INDEX('Team forecast'!$R$3:$BH$26,MATCH($B535,'Team forecast'!$B$3:$B$26,0),MATCH(BL$1,'Team forecast'!$R$2:$BH$2,0))*IF($X535&gt;0,5000,0)</f>
        <v>0</v>
      </c>
      <c r="BM535" s="5">
        <f>INDEX('Team forecast'!$R$3:$BH$26,MATCH($B535,'Team forecast'!$B$3:$B$26,0),MATCH(BM$1,'Team forecast'!$R$2:$BH$2,0))*IF($X535&gt;0,-15000,0)</f>
        <v>0</v>
      </c>
      <c r="BN535" s="5">
        <f t="shared" si="517"/>
        <v>0</v>
      </c>
      <c r="BO535" s="5">
        <f t="shared" si="518"/>
        <v>0</v>
      </c>
      <c r="BP535" s="5">
        <f t="shared" si="519"/>
        <v>0</v>
      </c>
      <c r="BQ535" s="5">
        <f t="shared" si="520"/>
        <v>0</v>
      </c>
      <c r="BR535" s="5">
        <f t="shared" si="521"/>
        <v>0</v>
      </c>
      <c r="BS535" s="5">
        <f t="shared" si="522"/>
        <v>-270.27027027027026</v>
      </c>
      <c r="BT535" s="5">
        <f t="shared" si="523"/>
        <v>0</v>
      </c>
      <c r="BU535" s="5">
        <f t="shared" si="524"/>
        <v>0</v>
      </c>
      <c r="BV535" s="5">
        <f t="shared" si="525"/>
        <v>0</v>
      </c>
      <c r="BW535" s="5">
        <f t="shared" si="526"/>
        <v>0</v>
      </c>
      <c r="BX535" s="5">
        <f t="shared" si="527"/>
        <v>57635.793780882865</v>
      </c>
      <c r="BY535" s="5">
        <f t="shared" si="528"/>
        <v>172907.38134264859</v>
      </c>
      <c r="BZ535" s="5">
        <f>MAX(INDEX('Team forecast'!$R$3:$BH$26,MATCH($B535,'Team forecast'!$B$3:$B$26,0),MATCH(BZ$1,'Team forecast'!$R$2:$BH$2,0))*($BX535)-(1-INDEX('Team forecast'!$R$3:$BH$26,MATCH($B535,'Team forecast'!$B$3:$B$26,0),MATCH(BZ$1,'Team forecast'!$R$2:$BH$2,0)))*(BY535+CH535)*0.01,-5000)</f>
        <v>5728.9583743398616</v>
      </c>
      <c r="CA535" s="5">
        <f>MAX(INDEX('Team forecast'!$R$3:$BH$26,MATCH($B535,'Team forecast'!$B$3:$B$26,0),MATCH(CA$1,'Team forecast'!$R$2:$BH$2,0))*$BX535-(1-INDEX('Team forecast'!$R$3:$BH$26,MATCH($B535,'Team forecast'!$B$3:$B$26,0),MATCH(CA$1,'Team forecast'!$R$2:$BH$2,0)))*(BY535+BX535+CH535)*0.01,-5000)</f>
        <v>-5000</v>
      </c>
      <c r="CB535" s="5">
        <f>MAX(INDEX('Team forecast'!$R$3:$BH$26,MATCH($B535,'Team forecast'!$B$3:$B$26,0),MATCH(CB$1,'Team forecast'!$R$2:$BH$2,0))*$BX535-(1-INDEX('Team forecast'!$R$3:$BH$26,MATCH($B535,'Team forecast'!$B$3:$B$26,0),MATCH(CB$1,'Team forecast'!$R$2:$BH$2,0)))*(BY535+BX535*2+CH535)*0.01,0)</f>
        <v>0</v>
      </c>
      <c r="CC535" s="5">
        <v>0</v>
      </c>
      <c r="CD535" s="5">
        <f>+AK535+BD535*Cockpit!$C$3+BW535*Cockpit!$C$3^2+BZ535*Cockpit!$C$3^3+CA535*Cockpit!$C$3^4+CB535*Cockpit!$C$3^5+CC535*Cockpit!$C$3^6</f>
        <v>102553.87430007799</v>
      </c>
      <c r="CE535" s="5"/>
      <c r="CF535" s="5"/>
      <c r="CG535" s="5">
        <v>0</v>
      </c>
      <c r="CH535" s="5">
        <f t="shared" si="529"/>
        <v>3973000</v>
      </c>
      <c r="CI535" s="5">
        <f t="shared" si="530"/>
        <v>3973000</v>
      </c>
      <c r="CJ535" s="1">
        <f t="shared" si="531"/>
        <v>2.5999999999999999E-2</v>
      </c>
      <c r="CK535" s="5">
        <f>RANK(CD535,$CD$2:$CD$622)+COUNTIF($CD$2:$CD535,$CD535)-1</f>
        <v>88</v>
      </c>
      <c r="CL535" s="5">
        <f>RANK(CJ535,$CJ$2:$CJ$622)+COUNTIF($CJ$2:$CJ535,$CJ535)-1</f>
        <v>83</v>
      </c>
    </row>
    <row r="536" spans="1:90" x14ac:dyDescent="0.3">
      <c r="A536" t="str">
        <f>Players!P537</f>
        <v>Yuri Dyupin</v>
      </c>
      <c r="B536" t="str">
        <f>Players!G537</f>
        <v>Russia</v>
      </c>
      <c r="C536" t="str">
        <f>Players!AB537</f>
        <v>Goalkeeper</v>
      </c>
      <c r="D536" s="1"/>
      <c r="F536" t="str">
        <f>IFERROR(INDEX(Lookup!B:B,MATCH(INDEX(Players!C:C,MATCH(E536,Players!A:A,0)),Lookup!D:D,0)),"")</f>
        <v/>
      </c>
      <c r="G536">
        <f>IF(Players!AC537=0,10000000,Players!AC537)</f>
        <v>3495000</v>
      </c>
      <c r="H536" s="16">
        <f>INDEX('Team forecast'!$B$2:$AO$26,MATCH('Master data'!$B536,'Team forecast'!$B$2:$B$26,0),MATCH('Master data'!H$1,'Team forecast'!$B$2:$AO$2,0))</f>
        <v>1.5209364700383743</v>
      </c>
      <c r="I536" s="16">
        <f>INDEX('Team forecast'!$B$2:$AO$26,MATCH('Master data'!$B536,'Team forecast'!$B$2:$B$26,0),MATCH('Master data'!I$1,'Team forecast'!$B$2:$AO$2,0))</f>
        <v>0.70247217008251406</v>
      </c>
      <c r="J536" s="16">
        <f>INDEX('Team forecast'!$B$2:$AO$26,MATCH('Master data'!$B536,'Team forecast'!$B$2:$B$26,0),MATCH('Master data'!J$1,'Team forecast'!$B$2:$AO$2,0))</f>
        <v>0.49535917668180812</v>
      </c>
      <c r="K536" s="16">
        <f>INDEX('Team forecast'!$B$2:$AO$26,MATCH('Master data'!$B536,'Team forecast'!$B$2:$B$26,0),MATCH('Master data'!K$1,'Team forecast'!$B$2:$AO$2,0))</f>
        <v>4.5628094101151229</v>
      </c>
      <c r="L536" s="16">
        <f>INDEX('Team forecast'!$B$2:$AO$26,MATCH('Master data'!$B536,'Team forecast'!$B$2:$B$26,0),MATCH('Master data'!L$1,'Team forecast'!$B$2:$AO$2,0))</f>
        <v>2.3923352925187715</v>
      </c>
      <c r="M536">
        <f>IF(Players!BC537=1,95,0)</f>
        <v>0</v>
      </c>
      <c r="N536" s="2">
        <f>Players!BN537</f>
        <v>0</v>
      </c>
      <c r="O536" s="2">
        <f>Players!BO537</f>
        <v>0</v>
      </c>
      <c r="P536" s="2">
        <f>Players!BP537</f>
        <v>0</v>
      </c>
      <c r="Q536" s="2">
        <f>Players!BQ537</f>
        <v>1.3513513513513513E-2</v>
      </c>
      <c r="R536" s="2">
        <f>Players!BR537</f>
        <v>0</v>
      </c>
      <c r="S536" s="2">
        <f t="shared" si="490"/>
        <v>1.5209364700383743</v>
      </c>
      <c r="T536" s="2">
        <f t="shared" si="491"/>
        <v>0.70247217008251406</v>
      </c>
      <c r="U536" s="16">
        <f>INDEX('Team forecast'!$B$2:$AO$26,MATCH('Master data'!$B536,'Team forecast'!$B$2:$B$26,0),MATCH('Master data'!U$1,'Team forecast'!$B$2:$AO$2,0))</f>
        <v>0.56654851943847506</v>
      </c>
      <c r="V536" s="16">
        <f>INDEX('Team forecast'!$B$2:$AO$26,MATCH('Master data'!$B536,'Team forecast'!$B$2:$B$26,0),MATCH('Master data'!V$1,'Team forecast'!$B$2:$AO$2,0))</f>
        <v>0.27032457927492948</v>
      </c>
      <c r="W536" s="16">
        <f>INDEX('Team forecast'!$B$2:$AO$26,MATCH('Master data'!$B536,'Team forecast'!$B$2:$B$26,0),MATCH('Master data'!W$1,'Team forecast'!$B$2:$AO$2,0))</f>
        <v>0.1631269012865954</v>
      </c>
      <c r="X536" s="5">
        <f t="shared" si="492"/>
        <v>-5000</v>
      </c>
      <c r="Y536" s="5">
        <f t="shared" si="493"/>
        <v>0</v>
      </c>
      <c r="Z536" s="5">
        <f t="shared" si="494"/>
        <v>0</v>
      </c>
      <c r="AA536" s="5">
        <f t="shared" si="495"/>
        <v>0</v>
      </c>
      <c r="AB536" s="5">
        <f t="shared" si="496"/>
        <v>0</v>
      </c>
      <c r="AC536" s="5">
        <f t="shared" si="497"/>
        <v>0</v>
      </c>
      <c r="AD536" s="5">
        <f t="shared" si="498"/>
        <v>0</v>
      </c>
      <c r="AE536" s="5">
        <f t="shared" si="499"/>
        <v>37151.938251135609</v>
      </c>
      <c r="AF536" s="5">
        <f t="shared" si="500"/>
        <v>8449.3156121812881</v>
      </c>
      <c r="AG536" s="5">
        <f t="shared" si="501"/>
        <v>0</v>
      </c>
      <c r="AH536" s="5">
        <f t="shared" si="502"/>
        <v>0</v>
      </c>
      <c r="AI536" s="5">
        <f t="shared" si="503"/>
        <v>0</v>
      </c>
      <c r="AJ536" s="5">
        <f t="shared" si="504"/>
        <v>0</v>
      </c>
      <c r="AK536" s="5">
        <f>IFERROR(SUM(X536:AJ536),-5000)*((Cockpit!$C$3)^0)</f>
        <v>40601.253863316895</v>
      </c>
      <c r="AL536" s="16">
        <f>INDEX('Team forecast'!$B$2:$AO$26,MATCH('Master data'!$B536,'Team forecast'!$B$2:$B$26,0),MATCH('Master data'!AL$1,'Team forecast'!$B$2:$AO$2,0))</f>
        <v>0.9840391469881502</v>
      </c>
      <c r="AM536" s="16">
        <f>INDEX('Team forecast'!$B$2:$AO$26,MATCH('Master data'!$B536,'Team forecast'!$B$2:$B$26,0),MATCH('Master data'!AM$1,'Team forecast'!$B$2:$AO$2,0))</f>
        <v>1.4540427762338861</v>
      </c>
      <c r="AN536" s="16">
        <f>INDEX('Team forecast'!$B$2:$AO$26,MATCH('Master data'!$B536,'Team forecast'!$B$2:$B$26,0),MATCH('Master data'!AN$1,'Team forecast'!$B$2:$AO$2,0))</f>
        <v>0.23362388724035599</v>
      </c>
      <c r="AO536" s="16">
        <f>INDEX('Team forecast'!$B$2:$AO$26,MATCH('Master data'!$B536,'Team forecast'!$B$2:$B$26,0),MATCH('Master data'!AO$1,'Team forecast'!$B$2:$AO$2,0))</f>
        <v>2.9521174409644506</v>
      </c>
      <c r="AP536" s="16">
        <f>INDEX('Team forecast'!$B$2:$AO$26,MATCH('Master data'!$B536,'Team forecast'!$B$2:$B$26,0),MATCH('Master data'!AP$1,'Team forecast'!$B$2:$AO$2,0))</f>
        <v>4.9518799442370804</v>
      </c>
      <c r="AQ536" s="5">
        <f t="shared" si="505"/>
        <v>-5000</v>
      </c>
      <c r="AR536" s="5">
        <f>INDEX('Team forecast'!$B$2:$AO$26,MATCH('Master data'!$B536,'Team forecast'!$B$2:$B$26,0),MATCH('Master data'!AR$1,'Team forecast'!$B$2:$AO$2,0))*IF(X536&gt;0,25000,0)</f>
        <v>0</v>
      </c>
      <c r="AS536" s="16">
        <f>INDEX('Team forecast'!$B$2:$AO$26,MATCH('Master data'!$B536,'Team forecast'!$B$2:$B$26,0),MATCH('Master data'!AS$1,'Team forecast'!$B$2:$AO$2,0))*IF(X536&gt;0,5000,0)</f>
        <v>0</v>
      </c>
      <c r="AT536" s="16">
        <f>INDEX('Team forecast'!$B$2:$AO$26,MATCH('Master data'!$B536,'Team forecast'!$B$2:$B$26,0),MATCH('Master data'!AT$1,'Team forecast'!$B$2:$AO$2,0))*IF(X536&gt;0,-15000,0)</f>
        <v>0</v>
      </c>
      <c r="AU536" s="5">
        <f t="shared" si="506"/>
        <v>0</v>
      </c>
      <c r="AV536" s="5">
        <f t="shared" si="507"/>
        <v>0</v>
      </c>
      <c r="AW536" s="5">
        <f t="shared" si="508"/>
        <v>0</v>
      </c>
      <c r="AX536" s="5">
        <f t="shared" si="509"/>
        <v>17521.791543026698</v>
      </c>
      <c r="AY536" s="5">
        <f t="shared" si="510"/>
        <v>17489.185840015969</v>
      </c>
      <c r="AZ536" s="5">
        <f t="shared" si="511"/>
        <v>0</v>
      </c>
      <c r="BA536" s="5">
        <f t="shared" si="512"/>
        <v>0</v>
      </c>
      <c r="BB536" s="5">
        <f t="shared" si="513"/>
        <v>0</v>
      </c>
      <c r="BC536" s="5">
        <f t="shared" si="514"/>
        <v>0</v>
      </c>
      <c r="BD536" s="5">
        <f t="shared" si="515"/>
        <v>30010.977383042667</v>
      </c>
      <c r="BE536" s="16">
        <f>INDEX('Team forecast'!$B$2:$AO$26,MATCH('Master data'!$B536,'Team forecast'!$B$2:$B$26,0),MATCH('Master data'!BE$1,'Team forecast'!$B$2:$AO$2,0))</f>
        <v>0</v>
      </c>
      <c r="BF536" s="16">
        <f>INDEX('Team forecast'!$B$2:$AO$26,MATCH('Master data'!$B536,'Team forecast'!$B$2:$B$26,0),MATCH('Master data'!BF$1,'Team forecast'!$B$2:$AO$2,0))</f>
        <v>0</v>
      </c>
      <c r="BG536" s="16">
        <f>INDEX('Team forecast'!$B$2:$AO$26,MATCH('Master data'!$B536,'Team forecast'!$B$2:$B$26,0),MATCH('Master data'!BG$1,'Team forecast'!$B$2:$AO$2,0))</f>
        <v>0</v>
      </c>
      <c r="BH536" s="16">
        <f>INDEX('Team forecast'!$B$2:$AO$26,MATCH('Master data'!$B536,'Team forecast'!$B$2:$B$26,0),MATCH('Master data'!BH$1,'Team forecast'!$B$2:$AO$2,0))</f>
        <v>0</v>
      </c>
      <c r="BI536" s="16">
        <f>INDEX('Team forecast'!$B$2:$AO$26,MATCH('Master data'!$B536,'Team forecast'!$B$2:$B$26,0),MATCH('Master data'!BI$1,'Team forecast'!$B$2:$AO$2,0))</f>
        <v>0</v>
      </c>
      <c r="BJ536" s="5">
        <f t="shared" si="516"/>
        <v>-5000</v>
      </c>
      <c r="BK536" s="5">
        <f>INDEX('Team forecast'!$R$3:$BH$26,MATCH($B536,'Team forecast'!$B$3:$B$26,0),MATCH(BK$1,'Team forecast'!$R$2:$BH$2,0))*IF($X536&gt;0,25000,0)</f>
        <v>0</v>
      </c>
      <c r="BL536" s="5">
        <f>INDEX('Team forecast'!$R$3:$BH$26,MATCH($B536,'Team forecast'!$B$3:$B$26,0),MATCH(BL$1,'Team forecast'!$R$2:$BH$2,0))*IF($X536&gt;0,5000,0)</f>
        <v>0</v>
      </c>
      <c r="BM536" s="5">
        <f>INDEX('Team forecast'!$R$3:$BH$26,MATCH($B536,'Team forecast'!$B$3:$B$26,0),MATCH(BM$1,'Team forecast'!$R$2:$BH$2,0))*IF($X536&gt;0,-15000,0)</f>
        <v>0</v>
      </c>
      <c r="BN536" s="5">
        <f t="shared" si="517"/>
        <v>0</v>
      </c>
      <c r="BO536" s="5">
        <f t="shared" si="518"/>
        <v>0</v>
      </c>
      <c r="BP536" s="5">
        <f t="shared" si="519"/>
        <v>0</v>
      </c>
      <c r="BQ536" s="5">
        <f t="shared" si="520"/>
        <v>0</v>
      </c>
      <c r="BR536" s="5">
        <f t="shared" si="521"/>
        <v>0</v>
      </c>
      <c r="BS536" s="5">
        <f t="shared" si="522"/>
        <v>0</v>
      </c>
      <c r="BT536" s="5">
        <f t="shared" si="523"/>
        <v>0</v>
      </c>
      <c r="BU536" s="5">
        <f t="shared" si="524"/>
        <v>0</v>
      </c>
      <c r="BV536" s="5">
        <f t="shared" si="525"/>
        <v>0</v>
      </c>
      <c r="BW536" s="5">
        <f t="shared" si="526"/>
        <v>0</v>
      </c>
      <c r="BX536" s="5">
        <f t="shared" si="527"/>
        <v>35306.11562317978</v>
      </c>
      <c r="BY536" s="5">
        <f t="shared" si="528"/>
        <v>105918.34686953934</v>
      </c>
      <c r="BZ536" s="5">
        <f>MAX(INDEX('Team forecast'!$R$3:$BH$26,MATCH($B536,'Team forecast'!$B$3:$B$26,0),MATCH(BZ$1,'Team forecast'!$R$2:$BH$2,0))*($BX536)-(1-INDEX('Team forecast'!$R$3:$BH$26,MATCH($B536,'Team forecast'!$B$3:$B$26,0),MATCH(BZ$1,'Team forecast'!$R$2:$BH$2,0)))*(BY536+CH536)*0.01,-5000)</f>
        <v>-2049.5172344691309</v>
      </c>
      <c r="CA536" s="5">
        <f>MAX(INDEX('Team forecast'!$R$3:$BH$26,MATCH($B536,'Team forecast'!$B$3:$B$26,0),MATCH(CA$1,'Team forecast'!$R$2:$BH$2,0))*$BX536-(1-INDEX('Team forecast'!$R$3:$BH$26,MATCH($B536,'Team forecast'!$B$3:$B$26,0),MATCH(CA$1,'Team forecast'!$R$2:$BH$2,0)))*(BY536+BX536+CH536)*0.01,-5000)</f>
        <v>-5000</v>
      </c>
      <c r="CB536" s="5">
        <f>MAX(INDEX('Team forecast'!$R$3:$BH$26,MATCH($B536,'Team forecast'!$B$3:$B$26,0),MATCH(CB$1,'Team forecast'!$R$2:$BH$2,0))*$BX536-(1-INDEX('Team forecast'!$R$3:$BH$26,MATCH($B536,'Team forecast'!$B$3:$B$26,0),MATCH(CB$1,'Team forecast'!$R$2:$BH$2,0)))*(BY536+BX536*2+CH536)*0.01,0)</f>
        <v>0</v>
      </c>
      <c r="CC536" s="5">
        <v>0</v>
      </c>
      <c r="CD536" s="5">
        <f>+AK536+BD536*Cockpit!$C$3+BW536*Cockpit!$C$3^2+BZ536*Cockpit!$C$3^3+CA536*Cockpit!$C$3^4+CB536*Cockpit!$C$3^5+CC536*Cockpit!$C$3^6</f>
        <v>59013.653431922379</v>
      </c>
      <c r="CE536" s="5"/>
      <c r="CF536" s="5"/>
      <c r="CG536" s="5">
        <v>0</v>
      </c>
      <c r="CH536" s="5">
        <f t="shared" si="529"/>
        <v>3495000</v>
      </c>
      <c r="CI536" s="5">
        <f t="shared" si="530"/>
        <v>3495000</v>
      </c>
      <c r="CJ536" s="1">
        <f t="shared" si="531"/>
        <v>1.7000000000000001E-2</v>
      </c>
      <c r="CK536" s="5">
        <f>RANK(CD536,$CD$2:$CD$622)+COUNTIF($CD$2:$CD536,$CD536)-1</f>
        <v>154</v>
      </c>
      <c r="CL536" s="5">
        <f>RANK(CJ536,$CJ$2:$CJ$622)+COUNTIF($CJ$2:$CJ536,$CJ536)-1</f>
        <v>147</v>
      </c>
    </row>
    <row r="537" spans="1:90" x14ac:dyDescent="0.3">
      <c r="A537" t="str">
        <f>Players!P538</f>
        <v>Andrei Semenov</v>
      </c>
      <c r="B537" t="str">
        <f>Players!G538</f>
        <v>Russia</v>
      </c>
      <c r="C537" t="str">
        <f>Players!AB538</f>
        <v>Defense</v>
      </c>
      <c r="D537" s="1"/>
      <c r="F537" t="str">
        <f>IFERROR(INDEX(Lookup!B:B,MATCH(INDEX(Players!C:C,MATCH(E537,Players!A:A,0)),Lookup!D:D,0)),"")</f>
        <v/>
      </c>
      <c r="G537">
        <f>IF(Players!AC538=0,10000000,Players!AC538)</f>
        <v>2968000</v>
      </c>
      <c r="H537" s="16">
        <f>INDEX('Team forecast'!$B$2:$AO$26,MATCH('Master data'!$B537,'Team forecast'!$B$2:$B$26,0),MATCH('Master data'!H$1,'Team forecast'!$B$2:$AO$2,0))</f>
        <v>1.5209364700383743</v>
      </c>
      <c r="I537" s="16">
        <f>INDEX('Team forecast'!$B$2:$AO$26,MATCH('Master data'!$B537,'Team forecast'!$B$2:$B$26,0),MATCH('Master data'!I$1,'Team forecast'!$B$2:$AO$2,0))</f>
        <v>0.70247217008251406</v>
      </c>
      <c r="J537" s="16">
        <f>INDEX('Team forecast'!$B$2:$AO$26,MATCH('Master data'!$B537,'Team forecast'!$B$2:$B$26,0),MATCH('Master data'!J$1,'Team forecast'!$B$2:$AO$2,0))</f>
        <v>0.49535917668180812</v>
      </c>
      <c r="K537" s="16">
        <f>INDEX('Team forecast'!$B$2:$AO$26,MATCH('Master data'!$B537,'Team forecast'!$B$2:$B$26,0),MATCH('Master data'!K$1,'Team forecast'!$B$2:$AO$2,0))</f>
        <v>4.5628094101151229</v>
      </c>
      <c r="L537" s="16">
        <f>INDEX('Team forecast'!$B$2:$AO$26,MATCH('Master data'!$B537,'Team forecast'!$B$2:$B$26,0),MATCH('Master data'!L$1,'Team forecast'!$B$2:$AO$2,0))</f>
        <v>2.3923352925187715</v>
      </c>
      <c r="M537">
        <f>IF(Players!BC538=1,95,0)</f>
        <v>95</v>
      </c>
      <c r="N537" s="2">
        <f>Players!BN538</f>
        <v>8.1368471164761438E-3</v>
      </c>
      <c r="O537" s="2">
        <f>Players!BO538</f>
        <v>9.5766233008976076E-2</v>
      </c>
      <c r="P537" s="2">
        <f>Players!BP538</f>
        <v>0.11200549227325578</v>
      </c>
      <c r="Q537" s="2">
        <f>Players!BQ538</f>
        <v>0.37190082644628097</v>
      </c>
      <c r="R537" s="2">
        <f>Players!BR538</f>
        <v>0</v>
      </c>
      <c r="S537" s="2">
        <f t="shared" si="490"/>
        <v>1.5209364700383743</v>
      </c>
      <c r="T537" s="2">
        <f t="shared" si="491"/>
        <v>0.70247217008251406</v>
      </c>
      <c r="U537" s="16">
        <f>INDEX('Team forecast'!$B$2:$AO$26,MATCH('Master data'!$B537,'Team forecast'!$B$2:$B$26,0),MATCH('Master data'!U$1,'Team forecast'!$B$2:$AO$2,0))</f>
        <v>0.56654851943847506</v>
      </c>
      <c r="V537" s="16">
        <f>INDEX('Team forecast'!$B$2:$AO$26,MATCH('Master data'!$B537,'Team forecast'!$B$2:$B$26,0),MATCH('Master data'!V$1,'Team forecast'!$B$2:$AO$2,0))</f>
        <v>0.27032457927492948</v>
      </c>
      <c r="W537" s="16">
        <f>INDEX('Team forecast'!$B$2:$AO$26,MATCH('Master data'!$B537,'Team forecast'!$B$2:$B$26,0),MATCH('Master data'!W$1,'Team forecast'!$B$2:$AO$2,0))</f>
        <v>0.1631269012865954</v>
      </c>
      <c r="X537" s="5">
        <f t="shared" si="492"/>
        <v>7000</v>
      </c>
      <c r="Y537" s="5">
        <f t="shared" si="493"/>
        <v>14163.712985961876</v>
      </c>
      <c r="Z537" s="5">
        <f t="shared" si="494"/>
        <v>1351.6228963746473</v>
      </c>
      <c r="AA537" s="5">
        <f t="shared" si="495"/>
        <v>-2446.9035192989309</v>
      </c>
      <c r="AB537" s="5">
        <f t="shared" si="496"/>
        <v>1856.3441295862726</v>
      </c>
      <c r="AC537" s="5">
        <f t="shared" si="497"/>
        <v>7282.7178190772247</v>
      </c>
      <c r="AD537" s="5">
        <f t="shared" si="498"/>
        <v>5110.5971412898807</v>
      </c>
      <c r="AE537" s="5">
        <f t="shared" si="499"/>
        <v>24767.958834090405</v>
      </c>
      <c r="AF537" s="5">
        <f t="shared" si="500"/>
        <v>0</v>
      </c>
      <c r="AG537" s="5">
        <f t="shared" si="501"/>
        <v>-7438.0165289256192</v>
      </c>
      <c r="AH537" s="5">
        <f t="shared" si="502"/>
        <v>0</v>
      </c>
      <c r="AI537" s="5">
        <f t="shared" si="503"/>
        <v>15209.364700383743</v>
      </c>
      <c r="AJ537" s="5">
        <f t="shared" si="504"/>
        <v>-5619.7773606601122</v>
      </c>
      <c r="AK537" s="5">
        <f>IFERROR(SUM(X537:AJ537),-5000)*((Cockpit!$C$3)^0)</f>
        <v>61237.621097879397</v>
      </c>
      <c r="AL537" s="16">
        <f>INDEX('Team forecast'!$B$2:$AO$26,MATCH('Master data'!$B537,'Team forecast'!$B$2:$B$26,0),MATCH('Master data'!AL$1,'Team forecast'!$B$2:$AO$2,0))</f>
        <v>0.9840391469881502</v>
      </c>
      <c r="AM537" s="16">
        <f>INDEX('Team forecast'!$B$2:$AO$26,MATCH('Master data'!$B537,'Team forecast'!$B$2:$B$26,0),MATCH('Master data'!AM$1,'Team forecast'!$B$2:$AO$2,0))</f>
        <v>1.4540427762338861</v>
      </c>
      <c r="AN537" s="16">
        <f>INDEX('Team forecast'!$B$2:$AO$26,MATCH('Master data'!$B537,'Team forecast'!$B$2:$B$26,0),MATCH('Master data'!AN$1,'Team forecast'!$B$2:$AO$2,0))</f>
        <v>0.23362388724035599</v>
      </c>
      <c r="AO537" s="16">
        <f>INDEX('Team forecast'!$B$2:$AO$26,MATCH('Master data'!$B537,'Team forecast'!$B$2:$B$26,0),MATCH('Master data'!AO$1,'Team forecast'!$B$2:$AO$2,0))</f>
        <v>2.9521174409644506</v>
      </c>
      <c r="AP537" s="16">
        <f>INDEX('Team forecast'!$B$2:$AO$26,MATCH('Master data'!$B537,'Team forecast'!$B$2:$B$26,0),MATCH('Master data'!AP$1,'Team forecast'!$B$2:$AO$2,0))</f>
        <v>4.9518799442370804</v>
      </c>
      <c r="AQ537" s="5">
        <f t="shared" si="505"/>
        <v>7000</v>
      </c>
      <c r="AR537" s="5">
        <f>INDEX('Team forecast'!$B$2:$AO$26,MATCH('Master data'!$B537,'Team forecast'!$B$2:$B$26,0),MATCH('Master data'!AR$1,'Team forecast'!$B$2:$AO$2,0))*IF(X537&gt;0,25000,0)</f>
        <v>6147.9970326409475</v>
      </c>
      <c r="AS537" s="16">
        <f>INDEX('Team forecast'!$B$2:$AO$26,MATCH('Master data'!$B537,'Team forecast'!$B$2:$B$26,0),MATCH('Master data'!AS$1,'Team forecast'!$B$2:$AO$2,0))*IF(X537&gt;0,5000,0)</f>
        <v>1374.2581602373884</v>
      </c>
      <c r="AT537" s="16">
        <f>INDEX('Team forecast'!$B$2:$AO$26,MATCH('Master data'!$B537,'Team forecast'!$B$2:$B$26,0),MATCH('Master data'!AT$1,'Team forecast'!$B$2:$AO$2,0))*IF(X537&gt;0,-15000,0)</f>
        <v>-7188.4272997032631</v>
      </c>
      <c r="AU537" s="5">
        <f t="shared" si="506"/>
        <v>1201.0464143505262</v>
      </c>
      <c r="AV537" s="5">
        <f t="shared" si="507"/>
        <v>4711.8861120210622</v>
      </c>
      <c r="AW537" s="5">
        <f t="shared" si="508"/>
        <v>3306.5336722368738</v>
      </c>
      <c r="AX537" s="5">
        <f t="shared" si="509"/>
        <v>11681.194362017799</v>
      </c>
      <c r="AY537" s="5">
        <f t="shared" si="510"/>
        <v>0</v>
      </c>
      <c r="AZ537" s="5">
        <f t="shared" si="511"/>
        <v>-7438.0165289256192</v>
      </c>
      <c r="BA537" s="5">
        <f t="shared" si="512"/>
        <v>0</v>
      </c>
      <c r="BB537" s="5">
        <f t="shared" si="513"/>
        <v>9840.3914698815024</v>
      </c>
      <c r="BC537" s="5">
        <f t="shared" si="514"/>
        <v>-11632.342209871089</v>
      </c>
      <c r="BD537" s="5">
        <f t="shared" si="515"/>
        <v>19004.521184886129</v>
      </c>
      <c r="BE537" s="16">
        <f>INDEX('Team forecast'!$B$2:$AO$26,MATCH('Master data'!$B537,'Team forecast'!$B$2:$B$26,0),MATCH('Master data'!BE$1,'Team forecast'!$B$2:$AO$2,0))</f>
        <v>0</v>
      </c>
      <c r="BF537" s="16">
        <f>INDEX('Team forecast'!$B$2:$AO$26,MATCH('Master data'!$B537,'Team forecast'!$B$2:$B$26,0),MATCH('Master data'!BF$1,'Team forecast'!$B$2:$AO$2,0))</f>
        <v>0</v>
      </c>
      <c r="BG537" s="16">
        <f>INDEX('Team forecast'!$B$2:$AO$26,MATCH('Master data'!$B537,'Team forecast'!$B$2:$B$26,0),MATCH('Master data'!BG$1,'Team forecast'!$B$2:$AO$2,0))</f>
        <v>0</v>
      </c>
      <c r="BH537" s="16">
        <f>INDEX('Team forecast'!$B$2:$AO$26,MATCH('Master data'!$B537,'Team forecast'!$B$2:$B$26,0),MATCH('Master data'!BH$1,'Team forecast'!$B$2:$AO$2,0))</f>
        <v>0</v>
      </c>
      <c r="BI537" s="16">
        <f>INDEX('Team forecast'!$B$2:$AO$26,MATCH('Master data'!$B537,'Team forecast'!$B$2:$B$26,0),MATCH('Master data'!BI$1,'Team forecast'!$B$2:$AO$2,0))</f>
        <v>0</v>
      </c>
      <c r="BJ537" s="5">
        <f t="shared" si="516"/>
        <v>7000</v>
      </c>
      <c r="BK537" s="5">
        <f>INDEX('Team forecast'!$R$3:$BH$26,MATCH($B537,'Team forecast'!$B$3:$B$26,0),MATCH(BK$1,'Team forecast'!$R$2:$BH$2,0))*IF($X537&gt;0,25000,0)</f>
        <v>0</v>
      </c>
      <c r="BL537" s="5">
        <f>INDEX('Team forecast'!$R$3:$BH$26,MATCH($B537,'Team forecast'!$B$3:$B$26,0),MATCH(BL$1,'Team forecast'!$R$2:$BH$2,0))*IF($X537&gt;0,5000,0)</f>
        <v>0</v>
      </c>
      <c r="BM537" s="5">
        <f>INDEX('Team forecast'!$R$3:$BH$26,MATCH($B537,'Team forecast'!$B$3:$B$26,0),MATCH(BM$1,'Team forecast'!$R$2:$BH$2,0))*IF($X537&gt;0,-15000,0)</f>
        <v>0</v>
      </c>
      <c r="BN537" s="5">
        <f t="shared" si="517"/>
        <v>0</v>
      </c>
      <c r="BO537" s="5">
        <f t="shared" si="518"/>
        <v>0</v>
      </c>
      <c r="BP537" s="5">
        <f t="shared" si="519"/>
        <v>0</v>
      </c>
      <c r="BQ537" s="5">
        <f t="shared" si="520"/>
        <v>0</v>
      </c>
      <c r="BR537" s="5">
        <f t="shared" si="521"/>
        <v>0</v>
      </c>
      <c r="BS537" s="5">
        <f t="shared" si="522"/>
        <v>-7438.0165289256192</v>
      </c>
      <c r="BT537" s="5">
        <f t="shared" si="523"/>
        <v>0</v>
      </c>
      <c r="BU537" s="5">
        <f t="shared" si="524"/>
        <v>0</v>
      </c>
      <c r="BV537" s="5">
        <f t="shared" si="525"/>
        <v>0</v>
      </c>
      <c r="BW537" s="5">
        <f t="shared" si="526"/>
        <v>0</v>
      </c>
      <c r="BX537" s="5">
        <f t="shared" si="527"/>
        <v>40121.071141382767</v>
      </c>
      <c r="BY537" s="5">
        <f t="shared" si="528"/>
        <v>120363.2134241483</v>
      </c>
      <c r="BZ537" s="5">
        <f>MAX(INDEX('Team forecast'!$R$3:$BH$26,MATCH($B537,'Team forecast'!$B$3:$B$26,0),MATCH(BZ$1,'Team forecast'!$R$2:$BH$2,0))*($BX537)-(1-INDEX('Team forecast'!$R$3:$BH$26,MATCH($B537,'Team forecast'!$B$3:$B$26,0),MATCH(BZ$1,'Team forecast'!$R$2:$BH$2,0)))*(BY537+CH537)*0.01,-5000)</f>
        <v>2928.1313303414863</v>
      </c>
      <c r="CA537" s="5">
        <f>MAX(INDEX('Team forecast'!$R$3:$BH$26,MATCH($B537,'Team forecast'!$B$3:$B$26,0),MATCH(CA$1,'Team forecast'!$R$2:$BH$2,0))*$BX537-(1-INDEX('Team forecast'!$R$3:$BH$26,MATCH($B537,'Team forecast'!$B$3:$B$26,0),MATCH(CA$1,'Team forecast'!$R$2:$BH$2,0)))*(BY537+BX537+CH537)*0.01,-5000)</f>
        <v>-5000</v>
      </c>
      <c r="CB537" s="5">
        <f>MAX(INDEX('Team forecast'!$R$3:$BH$26,MATCH($B537,'Team forecast'!$B$3:$B$26,0),MATCH(CB$1,'Team forecast'!$R$2:$BH$2,0))*$BX537-(1-INDEX('Team forecast'!$R$3:$BH$26,MATCH($B537,'Team forecast'!$B$3:$B$26,0),MATCH(CB$1,'Team forecast'!$R$2:$BH$2,0)))*(BY537+BX537*2+CH537)*0.01,0)</f>
        <v>0</v>
      </c>
      <c r="CC537" s="5">
        <v>0</v>
      </c>
      <c r="CD537" s="5">
        <f>+AK537+BD537*Cockpit!$C$3+BW537*Cockpit!$C$3^2+BZ537*Cockpit!$C$3^3+CA537*Cockpit!$C$3^4+CB537*Cockpit!$C$3^5+CC537*Cockpit!$C$3^6</f>
        <v>73787.242035065152</v>
      </c>
      <c r="CE537" s="5"/>
      <c r="CF537" s="5"/>
      <c r="CG537" s="5">
        <v>0</v>
      </c>
      <c r="CH537" s="5">
        <f t="shared" si="529"/>
        <v>2968000</v>
      </c>
      <c r="CI537" s="5">
        <f t="shared" si="530"/>
        <v>2968000</v>
      </c>
      <c r="CJ537" s="1">
        <f t="shared" si="531"/>
        <v>2.5000000000000001E-2</v>
      </c>
      <c r="CK537" s="5">
        <f>RANK(CD537,$CD$2:$CD$622)+COUNTIF($CD$2:$CD537,$CD537)-1</f>
        <v>133</v>
      </c>
      <c r="CL537" s="5">
        <f>RANK(CJ537,$CJ$2:$CJ$622)+COUNTIF($CJ$2:$CJ537,$CJ537)-1</f>
        <v>91</v>
      </c>
    </row>
    <row r="538" spans="1:90" x14ac:dyDescent="0.3">
      <c r="A538" t="str">
        <f>Players!P539</f>
        <v>Maksim Mukhin</v>
      </c>
      <c r="B538" t="str">
        <f>Players!G539</f>
        <v>Russia</v>
      </c>
      <c r="C538" t="str">
        <f>Players!AB539</f>
        <v>Midfield</v>
      </c>
      <c r="D538" s="1"/>
      <c r="F538" t="str">
        <f>IFERROR(INDEX(Lookup!B:B,MATCH(INDEX(Players!C:C,MATCH(E538,Players!A:A,0)),Lookup!D:D,0)),"")</f>
        <v/>
      </c>
      <c r="G538">
        <f>IF(Players!AC539=0,10000000,Players!AC539)</f>
        <v>1984000</v>
      </c>
      <c r="H538" s="16">
        <f>INDEX('Team forecast'!$B$2:$AO$26,MATCH('Master data'!$B538,'Team forecast'!$B$2:$B$26,0),MATCH('Master data'!H$1,'Team forecast'!$B$2:$AO$2,0))</f>
        <v>1.5209364700383743</v>
      </c>
      <c r="I538" s="16">
        <f>INDEX('Team forecast'!$B$2:$AO$26,MATCH('Master data'!$B538,'Team forecast'!$B$2:$B$26,0),MATCH('Master data'!I$1,'Team forecast'!$B$2:$AO$2,0))</f>
        <v>0.70247217008251406</v>
      </c>
      <c r="J538" s="16">
        <f>INDEX('Team forecast'!$B$2:$AO$26,MATCH('Master data'!$B538,'Team forecast'!$B$2:$B$26,0),MATCH('Master data'!J$1,'Team forecast'!$B$2:$AO$2,0))</f>
        <v>0.49535917668180812</v>
      </c>
      <c r="K538" s="16">
        <f>INDEX('Team forecast'!$B$2:$AO$26,MATCH('Master data'!$B538,'Team forecast'!$B$2:$B$26,0),MATCH('Master data'!K$1,'Team forecast'!$B$2:$AO$2,0))</f>
        <v>4.5628094101151229</v>
      </c>
      <c r="L538" s="16">
        <f>INDEX('Team forecast'!$B$2:$AO$26,MATCH('Master data'!$B538,'Team forecast'!$B$2:$B$26,0),MATCH('Master data'!L$1,'Team forecast'!$B$2:$AO$2,0))</f>
        <v>2.3923352925187715</v>
      </c>
      <c r="M538">
        <f>IF(Players!BC539=1,95,0)</f>
        <v>0</v>
      </c>
      <c r="N538" s="2">
        <f>Players!BN539</f>
        <v>0</v>
      </c>
      <c r="O538" s="2">
        <f>Players!BO539</f>
        <v>0</v>
      </c>
      <c r="P538" s="2">
        <f>Players!BP539</f>
        <v>0</v>
      </c>
      <c r="Q538" s="2">
        <f>Players!BQ539</f>
        <v>0.27692990441511151</v>
      </c>
      <c r="R538" s="2">
        <f>Players!BR539</f>
        <v>0</v>
      </c>
      <c r="S538" s="2">
        <f t="shared" si="490"/>
        <v>1.5209364700383743</v>
      </c>
      <c r="T538" s="2">
        <f t="shared" si="491"/>
        <v>0.70247217008251406</v>
      </c>
      <c r="U538" s="16">
        <f>INDEX('Team forecast'!$B$2:$AO$26,MATCH('Master data'!$B538,'Team forecast'!$B$2:$B$26,0),MATCH('Master data'!U$1,'Team forecast'!$B$2:$AO$2,0))</f>
        <v>0.56654851943847506</v>
      </c>
      <c r="V538" s="16">
        <f>INDEX('Team forecast'!$B$2:$AO$26,MATCH('Master data'!$B538,'Team forecast'!$B$2:$B$26,0),MATCH('Master data'!V$1,'Team forecast'!$B$2:$AO$2,0))</f>
        <v>0.27032457927492948</v>
      </c>
      <c r="W538" s="16">
        <f>INDEX('Team forecast'!$B$2:$AO$26,MATCH('Master data'!$B538,'Team forecast'!$B$2:$B$26,0),MATCH('Master data'!W$1,'Team forecast'!$B$2:$AO$2,0))</f>
        <v>0.1631269012865954</v>
      </c>
      <c r="X538" s="5">
        <f t="shared" si="492"/>
        <v>-5000</v>
      </c>
      <c r="Y538" s="5">
        <f t="shared" si="493"/>
        <v>0</v>
      </c>
      <c r="Z538" s="5">
        <f t="shared" si="494"/>
        <v>0</v>
      </c>
      <c r="AA538" s="5">
        <f t="shared" si="495"/>
        <v>0</v>
      </c>
      <c r="AB538" s="5">
        <f t="shared" si="496"/>
        <v>0</v>
      </c>
      <c r="AC538" s="5">
        <f t="shared" si="497"/>
        <v>0</v>
      </c>
      <c r="AD538" s="5">
        <f t="shared" si="498"/>
        <v>0</v>
      </c>
      <c r="AE538" s="5">
        <f t="shared" si="499"/>
        <v>0</v>
      </c>
      <c r="AF538" s="5">
        <f t="shared" si="500"/>
        <v>0</v>
      </c>
      <c r="AG538" s="5">
        <f t="shared" si="501"/>
        <v>0</v>
      </c>
      <c r="AH538" s="5">
        <f t="shared" si="502"/>
        <v>0</v>
      </c>
      <c r="AI538" s="5">
        <f t="shared" si="503"/>
        <v>0</v>
      </c>
      <c r="AJ538" s="5">
        <f t="shared" si="504"/>
        <v>0</v>
      </c>
      <c r="AK538" s="5">
        <f>IFERROR(SUM(X538:AJ538),-5000)*((Cockpit!$C$3)^0)</f>
        <v>-5000</v>
      </c>
      <c r="AL538" s="16">
        <f>INDEX('Team forecast'!$B$2:$AO$26,MATCH('Master data'!$B538,'Team forecast'!$B$2:$B$26,0),MATCH('Master data'!AL$1,'Team forecast'!$B$2:$AO$2,0))</f>
        <v>0.9840391469881502</v>
      </c>
      <c r="AM538" s="16">
        <f>INDEX('Team forecast'!$B$2:$AO$26,MATCH('Master data'!$B538,'Team forecast'!$B$2:$B$26,0),MATCH('Master data'!AM$1,'Team forecast'!$B$2:$AO$2,0))</f>
        <v>1.4540427762338861</v>
      </c>
      <c r="AN538" s="16">
        <f>INDEX('Team forecast'!$B$2:$AO$26,MATCH('Master data'!$B538,'Team forecast'!$B$2:$B$26,0),MATCH('Master data'!AN$1,'Team forecast'!$B$2:$AO$2,0))</f>
        <v>0.23362388724035599</v>
      </c>
      <c r="AO538" s="16">
        <f>INDEX('Team forecast'!$B$2:$AO$26,MATCH('Master data'!$B538,'Team forecast'!$B$2:$B$26,0),MATCH('Master data'!AO$1,'Team forecast'!$B$2:$AO$2,0))</f>
        <v>2.9521174409644506</v>
      </c>
      <c r="AP538" s="16">
        <f>INDEX('Team forecast'!$B$2:$AO$26,MATCH('Master data'!$B538,'Team forecast'!$B$2:$B$26,0),MATCH('Master data'!AP$1,'Team forecast'!$B$2:$AO$2,0))</f>
        <v>4.9518799442370804</v>
      </c>
      <c r="AQ538" s="5">
        <f t="shared" si="505"/>
        <v>-5000</v>
      </c>
      <c r="AR538" s="5">
        <f>INDEX('Team forecast'!$B$2:$AO$26,MATCH('Master data'!$B538,'Team forecast'!$B$2:$B$26,0),MATCH('Master data'!AR$1,'Team forecast'!$B$2:$AO$2,0))*IF(X538&gt;0,25000,0)</f>
        <v>0</v>
      </c>
      <c r="AS538" s="16">
        <f>INDEX('Team forecast'!$B$2:$AO$26,MATCH('Master data'!$B538,'Team forecast'!$B$2:$B$26,0),MATCH('Master data'!AS$1,'Team forecast'!$B$2:$AO$2,0))*IF(X538&gt;0,5000,0)</f>
        <v>0</v>
      </c>
      <c r="AT538" s="16">
        <f>INDEX('Team forecast'!$B$2:$AO$26,MATCH('Master data'!$B538,'Team forecast'!$B$2:$B$26,0),MATCH('Master data'!AT$1,'Team forecast'!$B$2:$AO$2,0))*IF(X538&gt;0,-15000,0)</f>
        <v>0</v>
      </c>
      <c r="AU538" s="5">
        <f t="shared" si="506"/>
        <v>0</v>
      </c>
      <c r="AV538" s="5">
        <f t="shared" si="507"/>
        <v>0</v>
      </c>
      <c r="AW538" s="5">
        <f t="shared" si="508"/>
        <v>0</v>
      </c>
      <c r="AX538" s="5">
        <f t="shared" si="509"/>
        <v>0</v>
      </c>
      <c r="AY538" s="5">
        <f t="shared" si="510"/>
        <v>0</v>
      </c>
      <c r="AZ538" s="5">
        <f t="shared" si="511"/>
        <v>0</v>
      </c>
      <c r="BA538" s="5">
        <f t="shared" si="512"/>
        <v>0</v>
      </c>
      <c r="BB538" s="5">
        <f t="shared" si="513"/>
        <v>0</v>
      </c>
      <c r="BC538" s="5">
        <f t="shared" si="514"/>
        <v>0</v>
      </c>
      <c r="BD538" s="5">
        <f t="shared" si="515"/>
        <v>-5000</v>
      </c>
      <c r="BE538" s="16">
        <f>INDEX('Team forecast'!$B$2:$AO$26,MATCH('Master data'!$B538,'Team forecast'!$B$2:$B$26,0),MATCH('Master data'!BE$1,'Team forecast'!$B$2:$AO$2,0))</f>
        <v>0</v>
      </c>
      <c r="BF538" s="16">
        <f>INDEX('Team forecast'!$B$2:$AO$26,MATCH('Master data'!$B538,'Team forecast'!$B$2:$B$26,0),MATCH('Master data'!BF$1,'Team forecast'!$B$2:$AO$2,0))</f>
        <v>0</v>
      </c>
      <c r="BG538" s="16">
        <f>INDEX('Team forecast'!$B$2:$AO$26,MATCH('Master data'!$B538,'Team forecast'!$B$2:$B$26,0),MATCH('Master data'!BG$1,'Team forecast'!$B$2:$AO$2,0))</f>
        <v>0</v>
      </c>
      <c r="BH538" s="16">
        <f>INDEX('Team forecast'!$B$2:$AO$26,MATCH('Master data'!$B538,'Team forecast'!$B$2:$B$26,0),MATCH('Master data'!BH$1,'Team forecast'!$B$2:$AO$2,0))</f>
        <v>0</v>
      </c>
      <c r="BI538" s="16">
        <f>INDEX('Team forecast'!$B$2:$AO$26,MATCH('Master data'!$B538,'Team forecast'!$B$2:$B$26,0),MATCH('Master data'!BI$1,'Team forecast'!$B$2:$AO$2,0))</f>
        <v>0</v>
      </c>
      <c r="BJ538" s="5">
        <f t="shared" si="516"/>
        <v>-5000</v>
      </c>
      <c r="BK538" s="5">
        <f>INDEX('Team forecast'!$R$3:$BH$26,MATCH($B538,'Team forecast'!$B$3:$B$26,0),MATCH(BK$1,'Team forecast'!$R$2:$BH$2,0))*IF($X538&gt;0,25000,0)</f>
        <v>0</v>
      </c>
      <c r="BL538" s="5">
        <f>INDEX('Team forecast'!$R$3:$BH$26,MATCH($B538,'Team forecast'!$B$3:$B$26,0),MATCH(BL$1,'Team forecast'!$R$2:$BH$2,0))*IF($X538&gt;0,5000,0)</f>
        <v>0</v>
      </c>
      <c r="BM538" s="5">
        <f>INDEX('Team forecast'!$R$3:$BH$26,MATCH($B538,'Team forecast'!$B$3:$B$26,0),MATCH(BM$1,'Team forecast'!$R$2:$BH$2,0))*IF($X538&gt;0,-15000,0)</f>
        <v>0</v>
      </c>
      <c r="BN538" s="5">
        <f t="shared" si="517"/>
        <v>0</v>
      </c>
      <c r="BO538" s="5">
        <f t="shared" si="518"/>
        <v>0</v>
      </c>
      <c r="BP538" s="5">
        <f t="shared" si="519"/>
        <v>0</v>
      </c>
      <c r="BQ538" s="5">
        <f t="shared" si="520"/>
        <v>0</v>
      </c>
      <c r="BR538" s="5">
        <f t="shared" si="521"/>
        <v>0</v>
      </c>
      <c r="BS538" s="5">
        <f t="shared" si="522"/>
        <v>0</v>
      </c>
      <c r="BT538" s="5">
        <f t="shared" si="523"/>
        <v>0</v>
      </c>
      <c r="BU538" s="5">
        <f t="shared" si="524"/>
        <v>0</v>
      </c>
      <c r="BV538" s="5">
        <f t="shared" si="525"/>
        <v>0</v>
      </c>
      <c r="BW538" s="5">
        <f t="shared" si="526"/>
        <v>0</v>
      </c>
      <c r="BX538" s="5">
        <f t="shared" si="527"/>
        <v>-5000</v>
      </c>
      <c r="BY538" s="5">
        <f t="shared" si="528"/>
        <v>-15000</v>
      </c>
      <c r="BZ538" s="5">
        <f>MAX(INDEX('Team forecast'!$R$3:$BH$26,MATCH($B538,'Team forecast'!$B$3:$B$26,0),MATCH(BZ$1,'Team forecast'!$R$2:$BH$2,0))*($BX538)-(1-INDEX('Team forecast'!$R$3:$BH$26,MATCH($B538,'Team forecast'!$B$3:$B$26,0),MATCH(BZ$1,'Team forecast'!$R$2:$BH$2,0)))*(BY538+CH538)*0.01,-5000)</f>
        <v>-5000</v>
      </c>
      <c r="CA538" s="5">
        <f>MAX(INDEX('Team forecast'!$R$3:$BH$26,MATCH($B538,'Team forecast'!$B$3:$B$26,0),MATCH(CA$1,'Team forecast'!$R$2:$BH$2,0))*$BX538-(1-INDEX('Team forecast'!$R$3:$BH$26,MATCH($B538,'Team forecast'!$B$3:$B$26,0),MATCH(CA$1,'Team forecast'!$R$2:$BH$2,0)))*(BY538+BX538+CH538)*0.01,-5000)</f>
        <v>-5000</v>
      </c>
      <c r="CB538" s="5">
        <f>MAX(INDEX('Team forecast'!$R$3:$BH$26,MATCH($B538,'Team forecast'!$B$3:$B$26,0),MATCH(CB$1,'Team forecast'!$R$2:$BH$2,0))*$BX538-(1-INDEX('Team forecast'!$R$3:$BH$26,MATCH($B538,'Team forecast'!$B$3:$B$26,0),MATCH(CB$1,'Team forecast'!$R$2:$BH$2,0)))*(BY538+BX538*2+CH538)*0.01,0)</f>
        <v>0</v>
      </c>
      <c r="CC538" s="5">
        <v>0</v>
      </c>
      <c r="CD538" s="5">
        <f>+AK538+BD538*Cockpit!$C$3+BW538*Cockpit!$C$3^2+BZ538*Cockpit!$C$3^3+CA538*Cockpit!$C$3^4+CB538*Cockpit!$C$3^5+CC538*Cockpit!$C$3^6</f>
        <v>-10802.469135802468</v>
      </c>
      <c r="CE538" s="5"/>
      <c r="CF538" s="5"/>
      <c r="CG538" s="5">
        <v>0</v>
      </c>
      <c r="CH538" s="5">
        <f t="shared" si="529"/>
        <v>1984000</v>
      </c>
      <c r="CI538" s="5">
        <f t="shared" si="530"/>
        <v>1984000</v>
      </c>
      <c r="CJ538" s="1">
        <f t="shared" si="531"/>
        <v>-5.0000000000000001E-3</v>
      </c>
      <c r="CK538" s="5">
        <f>RANK(CD538,$CD$2:$CD$622)+COUNTIF($CD$2:$CD538,$CD538)-1</f>
        <v>587</v>
      </c>
      <c r="CL538" s="5">
        <f>RANK(CJ538,$CJ$2:$CJ$622)+COUNTIF($CJ$2:$CJ538,$CJ538)-1</f>
        <v>596</v>
      </c>
    </row>
    <row r="539" spans="1:90" x14ac:dyDescent="0.3">
      <c r="A539" t="str">
        <f>Players!P540</f>
        <v xml:space="preserve"> A. Davies</v>
      </c>
      <c r="B539" t="str">
        <f>Players!G540</f>
        <v>Wales</v>
      </c>
      <c r="C539" t="str">
        <f>Players!AB540</f>
        <v>Defense</v>
      </c>
      <c r="D539" s="1"/>
      <c r="F539" t="str">
        <f>IFERROR(INDEX(Lookup!B:B,MATCH(INDEX(Players!C:C,MATCH(E539,Players!A:A,0)),Lookup!D:D,0)),"")</f>
        <v/>
      </c>
      <c r="G539">
        <f>IF(Players!AC540=0,10000000,Players!AC540)</f>
        <v>3014000</v>
      </c>
      <c r="H539" s="16">
        <f>INDEX('Team forecast'!$B$2:$AO$26,MATCH('Master data'!$B539,'Team forecast'!$B$2:$B$26,0),MATCH('Master data'!H$1,'Team forecast'!$B$2:$AO$2,0))</f>
        <v>0.92709239831135859</v>
      </c>
      <c r="I539" s="16">
        <f>INDEX('Team forecast'!$B$2:$AO$26,MATCH('Master data'!$B539,'Team forecast'!$B$2:$B$26,0),MATCH('Master data'!I$1,'Team forecast'!$B$2:$AO$2,0))</f>
        <v>1.1586041992960849</v>
      </c>
      <c r="J539" s="16">
        <f>INDEX('Team forecast'!$B$2:$AO$26,MATCH('Master data'!$B539,'Team forecast'!$B$2:$B$26,0),MATCH('Master data'!J$1,'Team forecast'!$B$2:$AO$2,0))</f>
        <v>0.3139240506329114</v>
      </c>
      <c r="K539" s="16">
        <f>INDEX('Team forecast'!$B$2:$AO$26,MATCH('Master data'!$B539,'Team forecast'!$B$2:$B$26,0),MATCH('Master data'!K$1,'Team forecast'!$B$2:$AO$2,0))</f>
        <v>2.8143876377309098</v>
      </c>
      <c r="L539" s="16">
        <f>INDEX('Team forecast'!$B$2:$AO$26,MATCH('Master data'!$B539,'Team forecast'!$B$2:$B$26,0),MATCH('Master data'!L$1,'Team forecast'!$B$2:$AO$2,0))</f>
        <v>2.9523468451942407</v>
      </c>
      <c r="M539">
        <f>IF(Players!BC540=1,95,0)</f>
        <v>0</v>
      </c>
      <c r="N539" s="2">
        <f>Players!BN540</f>
        <v>0</v>
      </c>
      <c r="O539" s="2">
        <f>Players!BO540</f>
        <v>0</v>
      </c>
      <c r="P539" s="2">
        <f>Players!BP540</f>
        <v>0</v>
      </c>
      <c r="Q539" s="2">
        <f>Players!BQ540</f>
        <v>9.4670406732117809E-2</v>
      </c>
      <c r="R539" s="2">
        <f>Players!BR540</f>
        <v>0</v>
      </c>
      <c r="S539" s="2">
        <f t="shared" si="490"/>
        <v>0.92709239831135859</v>
      </c>
      <c r="T539" s="2">
        <f t="shared" si="491"/>
        <v>1.1586041992960849</v>
      </c>
      <c r="U539" s="16">
        <f>INDEX('Team forecast'!$B$2:$AO$26,MATCH('Master data'!$B539,'Team forecast'!$B$2:$B$26,0),MATCH('Master data'!U$1,'Team forecast'!$B$2:$AO$2,0))</f>
        <v>0.30379746835443039</v>
      </c>
      <c r="V539" s="16">
        <f>INDEX('Team forecast'!$B$2:$AO$26,MATCH('Master data'!$B539,'Team forecast'!$B$2:$B$26,0),MATCH('Master data'!V$1,'Team forecast'!$B$2:$AO$2,0))</f>
        <v>0.30379746835443039</v>
      </c>
      <c r="W539" s="16">
        <f>INDEX('Team forecast'!$B$2:$AO$26,MATCH('Master data'!$B539,'Team forecast'!$B$2:$B$26,0),MATCH('Master data'!W$1,'Team forecast'!$B$2:$AO$2,0))</f>
        <v>0.39240506329113928</v>
      </c>
      <c r="X539" s="5">
        <f t="shared" si="492"/>
        <v>-5000</v>
      </c>
      <c r="Y539" s="5">
        <f t="shared" si="493"/>
        <v>0</v>
      </c>
      <c r="Z539" s="5">
        <f t="shared" si="494"/>
        <v>0</v>
      </c>
      <c r="AA539" s="5">
        <f t="shared" si="495"/>
        <v>0</v>
      </c>
      <c r="AB539" s="5">
        <f t="shared" si="496"/>
        <v>0</v>
      </c>
      <c r="AC539" s="5">
        <f t="shared" si="497"/>
        <v>0</v>
      </c>
      <c r="AD539" s="5">
        <f t="shared" si="498"/>
        <v>0</v>
      </c>
      <c r="AE539" s="5">
        <f t="shared" si="499"/>
        <v>15696.202531645569</v>
      </c>
      <c r="AF539" s="5">
        <f t="shared" si="500"/>
        <v>0</v>
      </c>
      <c r="AG539" s="5">
        <f t="shared" si="501"/>
        <v>0</v>
      </c>
      <c r="AH539" s="5">
        <f t="shared" si="502"/>
        <v>0</v>
      </c>
      <c r="AI539" s="5">
        <f t="shared" si="503"/>
        <v>0</v>
      </c>
      <c r="AJ539" s="5">
        <f t="shared" si="504"/>
        <v>0</v>
      </c>
      <c r="AK539" s="5">
        <f>IFERROR(SUM(X539:AJ539),-5000)*((Cockpit!$C$3)^0)</f>
        <v>10696.202531645569</v>
      </c>
      <c r="AL539" s="16">
        <f>INDEX('Team forecast'!$B$2:$AO$26,MATCH('Master data'!$B539,'Team forecast'!$B$2:$B$26,0),MATCH('Master data'!AL$1,'Team forecast'!$B$2:$AO$2,0))</f>
        <v>0.66231971676468582</v>
      </c>
      <c r="AM539" s="16">
        <f>INDEX('Team forecast'!$B$2:$AO$26,MATCH('Master data'!$B539,'Team forecast'!$B$2:$B$26,0),MATCH('Master data'!AM$1,'Team forecast'!$B$2:$AO$2,0))</f>
        <v>1.8662925210906216</v>
      </c>
      <c r="AN539" s="16">
        <f>INDEX('Team forecast'!$B$2:$AO$26,MATCH('Master data'!$B539,'Team forecast'!$B$2:$B$26,0),MATCH('Master data'!AN$1,'Team forecast'!$B$2:$AO$2,0))</f>
        <v>0.1546961325966851</v>
      </c>
      <c r="AO539" s="16">
        <f>INDEX('Team forecast'!$B$2:$AO$26,MATCH('Master data'!$B539,'Team forecast'!$B$2:$B$26,0),MATCH('Master data'!AO$1,'Team forecast'!$B$2:$AO$2,0))</f>
        <v>2.0106134258927963</v>
      </c>
      <c r="AP539" s="16">
        <f>INDEX('Team forecast'!$B$2:$AO$26,MATCH('Master data'!$B539,'Team forecast'!$B$2:$B$26,0),MATCH('Master data'!AP$1,'Team forecast'!$B$2:$AO$2,0))</f>
        <v>4.7556731109718857</v>
      </c>
      <c r="AQ539" s="5">
        <f t="shared" si="505"/>
        <v>-5000</v>
      </c>
      <c r="AR539" s="5">
        <f>INDEX('Team forecast'!$B$2:$AO$26,MATCH('Master data'!$B539,'Team forecast'!$B$2:$B$26,0),MATCH('Master data'!AR$1,'Team forecast'!$B$2:$AO$2,0))*IF(X539&gt;0,25000,0)</f>
        <v>0</v>
      </c>
      <c r="AS539" s="16">
        <f>INDEX('Team forecast'!$B$2:$AO$26,MATCH('Master data'!$B539,'Team forecast'!$B$2:$B$26,0),MATCH('Master data'!AS$1,'Team forecast'!$B$2:$AO$2,0))*IF(X539&gt;0,5000,0)</f>
        <v>0</v>
      </c>
      <c r="AT539" s="16">
        <f>INDEX('Team forecast'!$B$2:$AO$26,MATCH('Master data'!$B539,'Team forecast'!$B$2:$B$26,0),MATCH('Master data'!AT$1,'Team forecast'!$B$2:$AO$2,0))*IF(X539&gt;0,-15000,0)</f>
        <v>0</v>
      </c>
      <c r="AU539" s="5">
        <f t="shared" si="506"/>
        <v>0</v>
      </c>
      <c r="AV539" s="5">
        <f t="shared" si="507"/>
        <v>0</v>
      </c>
      <c r="AW539" s="5">
        <f t="shared" si="508"/>
        <v>0</v>
      </c>
      <c r="AX539" s="5">
        <f t="shared" si="509"/>
        <v>7734.8066298342555</v>
      </c>
      <c r="AY539" s="5">
        <f t="shared" si="510"/>
        <v>0</v>
      </c>
      <c r="AZ539" s="5">
        <f t="shared" si="511"/>
        <v>0</v>
      </c>
      <c r="BA539" s="5">
        <f t="shared" si="512"/>
        <v>0</v>
      </c>
      <c r="BB539" s="5">
        <f t="shared" si="513"/>
        <v>0</v>
      </c>
      <c r="BC539" s="5">
        <f t="shared" si="514"/>
        <v>0</v>
      </c>
      <c r="BD539" s="5">
        <f t="shared" si="515"/>
        <v>2734.8066298342555</v>
      </c>
      <c r="BE539" s="16">
        <f>INDEX('Team forecast'!$B$2:$AO$26,MATCH('Master data'!$B539,'Team forecast'!$B$2:$B$26,0),MATCH('Master data'!BE$1,'Team forecast'!$B$2:$AO$2,0))</f>
        <v>0</v>
      </c>
      <c r="BF539" s="16">
        <f>INDEX('Team forecast'!$B$2:$AO$26,MATCH('Master data'!$B539,'Team forecast'!$B$2:$B$26,0),MATCH('Master data'!BF$1,'Team forecast'!$B$2:$AO$2,0))</f>
        <v>0</v>
      </c>
      <c r="BG539" s="16">
        <f>INDEX('Team forecast'!$B$2:$AO$26,MATCH('Master data'!$B539,'Team forecast'!$B$2:$B$26,0),MATCH('Master data'!BG$1,'Team forecast'!$B$2:$AO$2,0))</f>
        <v>0</v>
      </c>
      <c r="BH539" s="16">
        <f>INDEX('Team forecast'!$B$2:$AO$26,MATCH('Master data'!$B539,'Team forecast'!$B$2:$B$26,0),MATCH('Master data'!BH$1,'Team forecast'!$B$2:$AO$2,0))</f>
        <v>0</v>
      </c>
      <c r="BI539" s="16">
        <f>INDEX('Team forecast'!$B$2:$AO$26,MATCH('Master data'!$B539,'Team forecast'!$B$2:$B$26,0),MATCH('Master data'!BI$1,'Team forecast'!$B$2:$AO$2,0))</f>
        <v>0</v>
      </c>
      <c r="BJ539" s="5">
        <f t="shared" si="516"/>
        <v>-5000</v>
      </c>
      <c r="BK539" s="5">
        <f>INDEX('Team forecast'!$R$3:$BH$26,MATCH($B539,'Team forecast'!$B$3:$B$26,0),MATCH(BK$1,'Team forecast'!$R$2:$BH$2,0))*IF($X539&gt;0,25000,0)</f>
        <v>0</v>
      </c>
      <c r="BL539" s="5">
        <f>INDEX('Team forecast'!$R$3:$BH$26,MATCH($B539,'Team forecast'!$B$3:$B$26,0),MATCH(BL$1,'Team forecast'!$R$2:$BH$2,0))*IF($X539&gt;0,5000,0)</f>
        <v>0</v>
      </c>
      <c r="BM539" s="5">
        <f>INDEX('Team forecast'!$R$3:$BH$26,MATCH($B539,'Team forecast'!$B$3:$B$26,0),MATCH(BM$1,'Team forecast'!$R$2:$BH$2,0))*IF($X539&gt;0,-15000,0)</f>
        <v>0</v>
      </c>
      <c r="BN539" s="5">
        <f t="shared" si="517"/>
        <v>0</v>
      </c>
      <c r="BO539" s="5">
        <f t="shared" si="518"/>
        <v>0</v>
      </c>
      <c r="BP539" s="5">
        <f t="shared" si="519"/>
        <v>0</v>
      </c>
      <c r="BQ539" s="5">
        <f t="shared" si="520"/>
        <v>0</v>
      </c>
      <c r="BR539" s="5">
        <f t="shared" si="521"/>
        <v>0</v>
      </c>
      <c r="BS539" s="5">
        <f t="shared" si="522"/>
        <v>0</v>
      </c>
      <c r="BT539" s="5">
        <f t="shared" si="523"/>
        <v>0</v>
      </c>
      <c r="BU539" s="5">
        <f t="shared" si="524"/>
        <v>0</v>
      </c>
      <c r="BV539" s="5">
        <f t="shared" si="525"/>
        <v>0</v>
      </c>
      <c r="BW539" s="5">
        <f t="shared" si="526"/>
        <v>0</v>
      </c>
      <c r="BX539" s="5">
        <f t="shared" si="527"/>
        <v>6715.5045807399129</v>
      </c>
      <c r="BY539" s="5">
        <f t="shared" si="528"/>
        <v>20146.513742219737</v>
      </c>
      <c r="BZ539" s="5">
        <f>MAX(INDEX('Team forecast'!$R$3:$BH$26,MATCH($B539,'Team forecast'!$B$3:$B$26,0),MATCH(BZ$1,'Team forecast'!$R$2:$BH$2,0))*($BX539)-(1-INDEX('Team forecast'!$R$3:$BH$26,MATCH($B539,'Team forecast'!$B$3:$B$26,0),MATCH(BZ$1,'Team forecast'!$R$2:$BH$2,0)))*(BY539+CH539)*0.01,-5000)</f>
        <v>-5000</v>
      </c>
      <c r="CA539" s="5">
        <f>MAX(INDEX('Team forecast'!$R$3:$BH$26,MATCH($B539,'Team forecast'!$B$3:$B$26,0),MATCH(CA$1,'Team forecast'!$R$2:$BH$2,0))*$BX539-(1-INDEX('Team forecast'!$R$3:$BH$26,MATCH($B539,'Team forecast'!$B$3:$B$26,0),MATCH(CA$1,'Team forecast'!$R$2:$BH$2,0)))*(BY539+BX539+CH539)*0.01,-5000)</f>
        <v>-5000</v>
      </c>
      <c r="CB539" s="5">
        <f>MAX(INDEX('Team forecast'!$R$3:$BH$26,MATCH($B539,'Team forecast'!$B$3:$B$26,0),MATCH(CB$1,'Team forecast'!$R$2:$BH$2,0))*$BX539-(1-INDEX('Team forecast'!$R$3:$BH$26,MATCH($B539,'Team forecast'!$B$3:$B$26,0),MATCH(CB$1,'Team forecast'!$R$2:$BH$2,0)))*(BY539+BX539*2+CH539)*0.01,0)</f>
        <v>0</v>
      </c>
      <c r="CC539" s="5">
        <v>0</v>
      </c>
      <c r="CD539" s="5">
        <f>+AK539+BD539*Cockpit!$C$3+BW539*Cockpit!$C$3^2+BZ539*Cockpit!$C$3^3+CA539*Cockpit!$C$3^4+CB539*Cockpit!$C$3^5+CC539*Cockpit!$C$3^6</f>
        <v>10050.271149065937</v>
      </c>
      <c r="CE539" s="5"/>
      <c r="CF539" s="5"/>
      <c r="CG539" s="5">
        <v>0</v>
      </c>
      <c r="CH539" s="5">
        <f t="shared" si="529"/>
        <v>3014000</v>
      </c>
      <c r="CI539" s="5">
        <f t="shared" si="530"/>
        <v>3014000</v>
      </c>
      <c r="CJ539" s="1">
        <f t="shared" si="531"/>
        <v>3.0000000000000001E-3</v>
      </c>
      <c r="CK539" s="5">
        <f>RANK(CD539,$CD$2:$CD$622)+COUNTIF($CD$2:$CD539,$CD539)-1</f>
        <v>344</v>
      </c>
      <c r="CL539" s="5">
        <f>RANK(CJ539,$CJ$2:$CJ$622)+COUNTIF($CJ$2:$CJ539,$CJ539)-1</f>
        <v>365</v>
      </c>
    </row>
    <row r="540" spans="1:90" x14ac:dyDescent="0.3">
      <c r="A540" t="str">
        <f>Players!P541</f>
        <v>Wayne Hennessey</v>
      </c>
      <c r="B540" t="str">
        <f>Players!G541</f>
        <v>Wales</v>
      </c>
      <c r="C540" t="str">
        <f>Players!AB541</f>
        <v>Goalkeeper</v>
      </c>
      <c r="D540" s="1"/>
      <c r="F540" t="str">
        <f>IFERROR(INDEX(Lookup!B:B,MATCH(INDEX(Players!C:C,MATCH(E540,Players!A:A,0)),Lookup!D:D,0)),"")</f>
        <v/>
      </c>
      <c r="G540">
        <f>IF(Players!AC541=0,10000000,Players!AC541)</f>
        <v>3495000</v>
      </c>
      <c r="H540" s="16">
        <f>INDEX('Team forecast'!$B$2:$AO$26,MATCH('Master data'!$B540,'Team forecast'!$B$2:$B$26,0),MATCH('Master data'!H$1,'Team forecast'!$B$2:$AO$2,0))</f>
        <v>0.92709239831135859</v>
      </c>
      <c r="I540" s="16">
        <f>INDEX('Team forecast'!$B$2:$AO$26,MATCH('Master data'!$B540,'Team forecast'!$B$2:$B$26,0),MATCH('Master data'!I$1,'Team forecast'!$B$2:$AO$2,0))</f>
        <v>1.1586041992960849</v>
      </c>
      <c r="J540" s="16">
        <f>INDEX('Team forecast'!$B$2:$AO$26,MATCH('Master data'!$B540,'Team forecast'!$B$2:$B$26,0),MATCH('Master data'!J$1,'Team forecast'!$B$2:$AO$2,0))</f>
        <v>0.3139240506329114</v>
      </c>
      <c r="K540" s="16">
        <f>INDEX('Team forecast'!$B$2:$AO$26,MATCH('Master data'!$B540,'Team forecast'!$B$2:$B$26,0),MATCH('Master data'!K$1,'Team forecast'!$B$2:$AO$2,0))</f>
        <v>2.8143876377309098</v>
      </c>
      <c r="L540" s="16">
        <f>INDEX('Team forecast'!$B$2:$AO$26,MATCH('Master data'!$B540,'Team forecast'!$B$2:$B$26,0),MATCH('Master data'!L$1,'Team forecast'!$B$2:$AO$2,0))</f>
        <v>2.9523468451942407</v>
      </c>
      <c r="M540">
        <f>IF(Players!BC541=1,95,0)</f>
        <v>0</v>
      </c>
      <c r="N540" s="2">
        <f>Players!BN541</f>
        <v>0</v>
      </c>
      <c r="O540" s="2">
        <f>Players!BO541</f>
        <v>0</v>
      </c>
      <c r="P540" s="2">
        <f>Players!BP541</f>
        <v>0</v>
      </c>
      <c r="Q540" s="2">
        <f>Players!BQ541</f>
        <v>1.3513513513513513E-2</v>
      </c>
      <c r="R540" s="2">
        <f>Players!BR541</f>
        <v>0</v>
      </c>
      <c r="S540" s="2">
        <f t="shared" si="490"/>
        <v>0.92709239831135859</v>
      </c>
      <c r="T540" s="2">
        <f t="shared" si="491"/>
        <v>1.1586041992960849</v>
      </c>
      <c r="U540" s="16">
        <f>INDEX('Team forecast'!$B$2:$AO$26,MATCH('Master data'!$B540,'Team forecast'!$B$2:$B$26,0),MATCH('Master data'!U$1,'Team forecast'!$B$2:$AO$2,0))</f>
        <v>0.30379746835443039</v>
      </c>
      <c r="V540" s="16">
        <f>INDEX('Team forecast'!$B$2:$AO$26,MATCH('Master data'!$B540,'Team forecast'!$B$2:$B$26,0),MATCH('Master data'!V$1,'Team forecast'!$B$2:$AO$2,0))</f>
        <v>0.30379746835443039</v>
      </c>
      <c r="W540" s="16">
        <f>INDEX('Team forecast'!$B$2:$AO$26,MATCH('Master data'!$B540,'Team forecast'!$B$2:$B$26,0),MATCH('Master data'!W$1,'Team forecast'!$B$2:$AO$2,0))</f>
        <v>0.39240506329113928</v>
      </c>
      <c r="X540" s="5">
        <f t="shared" si="492"/>
        <v>-5000</v>
      </c>
      <c r="Y540" s="5">
        <f t="shared" si="493"/>
        <v>0</v>
      </c>
      <c r="Z540" s="5">
        <f t="shared" si="494"/>
        <v>0</v>
      </c>
      <c r="AA540" s="5">
        <f t="shared" si="495"/>
        <v>0</v>
      </c>
      <c r="AB540" s="5">
        <f t="shared" si="496"/>
        <v>0</v>
      </c>
      <c r="AC540" s="5">
        <f t="shared" si="497"/>
        <v>0</v>
      </c>
      <c r="AD540" s="5">
        <f t="shared" si="498"/>
        <v>0</v>
      </c>
      <c r="AE540" s="5">
        <f t="shared" si="499"/>
        <v>23544.303797468354</v>
      </c>
      <c r="AF540" s="5">
        <f t="shared" si="500"/>
        <v>8968.7132294907788</v>
      </c>
      <c r="AG540" s="5">
        <f t="shared" si="501"/>
        <v>0</v>
      </c>
      <c r="AH540" s="5">
        <f t="shared" si="502"/>
        <v>0</v>
      </c>
      <c r="AI540" s="5">
        <f t="shared" si="503"/>
        <v>0</v>
      </c>
      <c r="AJ540" s="5">
        <f t="shared" si="504"/>
        <v>0</v>
      </c>
      <c r="AK540" s="5">
        <f>IFERROR(SUM(X540:AJ540),-5000)*((Cockpit!$C$3)^0)</f>
        <v>27513.017026959133</v>
      </c>
      <c r="AL540" s="16">
        <f>INDEX('Team forecast'!$B$2:$AO$26,MATCH('Master data'!$B540,'Team forecast'!$B$2:$B$26,0),MATCH('Master data'!AL$1,'Team forecast'!$B$2:$AO$2,0))</f>
        <v>0.66231971676468582</v>
      </c>
      <c r="AM540" s="16">
        <f>INDEX('Team forecast'!$B$2:$AO$26,MATCH('Master data'!$B540,'Team forecast'!$B$2:$B$26,0),MATCH('Master data'!AM$1,'Team forecast'!$B$2:$AO$2,0))</f>
        <v>1.8662925210906216</v>
      </c>
      <c r="AN540" s="16">
        <f>INDEX('Team forecast'!$B$2:$AO$26,MATCH('Master data'!$B540,'Team forecast'!$B$2:$B$26,0),MATCH('Master data'!AN$1,'Team forecast'!$B$2:$AO$2,0))</f>
        <v>0.1546961325966851</v>
      </c>
      <c r="AO540" s="16">
        <f>INDEX('Team forecast'!$B$2:$AO$26,MATCH('Master data'!$B540,'Team forecast'!$B$2:$B$26,0),MATCH('Master data'!AO$1,'Team forecast'!$B$2:$AO$2,0))</f>
        <v>2.0106134258927963</v>
      </c>
      <c r="AP540" s="16">
        <f>INDEX('Team forecast'!$B$2:$AO$26,MATCH('Master data'!$B540,'Team forecast'!$B$2:$B$26,0),MATCH('Master data'!AP$1,'Team forecast'!$B$2:$AO$2,0))</f>
        <v>4.7556731109718857</v>
      </c>
      <c r="AQ540" s="5">
        <f t="shared" si="505"/>
        <v>-5000</v>
      </c>
      <c r="AR540" s="5">
        <f>INDEX('Team forecast'!$B$2:$AO$26,MATCH('Master data'!$B540,'Team forecast'!$B$2:$B$26,0),MATCH('Master data'!AR$1,'Team forecast'!$B$2:$AO$2,0))*IF(X540&gt;0,25000,0)</f>
        <v>0</v>
      </c>
      <c r="AS540" s="16">
        <f>INDEX('Team forecast'!$B$2:$AO$26,MATCH('Master data'!$B540,'Team forecast'!$B$2:$B$26,0),MATCH('Master data'!AS$1,'Team forecast'!$B$2:$AO$2,0))*IF(X540&gt;0,5000,0)</f>
        <v>0</v>
      </c>
      <c r="AT540" s="16">
        <f>INDEX('Team forecast'!$B$2:$AO$26,MATCH('Master data'!$B540,'Team forecast'!$B$2:$B$26,0),MATCH('Master data'!AT$1,'Team forecast'!$B$2:$AO$2,0))*IF(X540&gt;0,-15000,0)</f>
        <v>0</v>
      </c>
      <c r="AU540" s="5">
        <f t="shared" si="506"/>
        <v>0</v>
      </c>
      <c r="AV540" s="5">
        <f t="shared" si="507"/>
        <v>0</v>
      </c>
      <c r="AW540" s="5">
        <f t="shared" si="508"/>
        <v>0</v>
      </c>
      <c r="AX540" s="5">
        <f t="shared" si="509"/>
        <v>11602.209944751383</v>
      </c>
      <c r="AY540" s="5">
        <f t="shared" si="510"/>
        <v>14446.90294940632</v>
      </c>
      <c r="AZ540" s="5">
        <f t="shared" si="511"/>
        <v>0</v>
      </c>
      <c r="BA540" s="5">
        <f t="shared" si="512"/>
        <v>0</v>
      </c>
      <c r="BB540" s="5">
        <f t="shared" si="513"/>
        <v>0</v>
      </c>
      <c r="BC540" s="5">
        <f t="shared" si="514"/>
        <v>0</v>
      </c>
      <c r="BD540" s="5">
        <f t="shared" si="515"/>
        <v>21049.112894157704</v>
      </c>
      <c r="BE540" s="16">
        <f>INDEX('Team forecast'!$B$2:$AO$26,MATCH('Master data'!$B540,'Team forecast'!$B$2:$B$26,0),MATCH('Master data'!BE$1,'Team forecast'!$B$2:$AO$2,0))</f>
        <v>0</v>
      </c>
      <c r="BF540" s="16">
        <f>INDEX('Team forecast'!$B$2:$AO$26,MATCH('Master data'!$B540,'Team forecast'!$B$2:$B$26,0),MATCH('Master data'!BF$1,'Team forecast'!$B$2:$AO$2,0))</f>
        <v>0</v>
      </c>
      <c r="BG540" s="16">
        <f>INDEX('Team forecast'!$B$2:$AO$26,MATCH('Master data'!$B540,'Team forecast'!$B$2:$B$26,0),MATCH('Master data'!BG$1,'Team forecast'!$B$2:$AO$2,0))</f>
        <v>0</v>
      </c>
      <c r="BH540" s="16">
        <f>INDEX('Team forecast'!$B$2:$AO$26,MATCH('Master data'!$B540,'Team forecast'!$B$2:$B$26,0),MATCH('Master data'!BH$1,'Team forecast'!$B$2:$AO$2,0))</f>
        <v>0</v>
      </c>
      <c r="BI540" s="16">
        <f>INDEX('Team forecast'!$B$2:$AO$26,MATCH('Master data'!$B540,'Team forecast'!$B$2:$B$26,0),MATCH('Master data'!BI$1,'Team forecast'!$B$2:$AO$2,0))</f>
        <v>0</v>
      </c>
      <c r="BJ540" s="5">
        <f t="shared" si="516"/>
        <v>-5000</v>
      </c>
      <c r="BK540" s="5">
        <f>INDEX('Team forecast'!$R$3:$BH$26,MATCH($B540,'Team forecast'!$B$3:$B$26,0),MATCH(BK$1,'Team forecast'!$R$2:$BH$2,0))*IF($X540&gt;0,25000,0)</f>
        <v>0</v>
      </c>
      <c r="BL540" s="5">
        <f>INDEX('Team forecast'!$R$3:$BH$26,MATCH($B540,'Team forecast'!$B$3:$B$26,0),MATCH(BL$1,'Team forecast'!$R$2:$BH$2,0))*IF($X540&gt;0,5000,0)</f>
        <v>0</v>
      </c>
      <c r="BM540" s="5">
        <f>INDEX('Team forecast'!$R$3:$BH$26,MATCH($B540,'Team forecast'!$B$3:$B$26,0),MATCH(BM$1,'Team forecast'!$R$2:$BH$2,0))*IF($X540&gt;0,-15000,0)</f>
        <v>0</v>
      </c>
      <c r="BN540" s="5">
        <f t="shared" si="517"/>
        <v>0</v>
      </c>
      <c r="BO540" s="5">
        <f t="shared" si="518"/>
        <v>0</v>
      </c>
      <c r="BP540" s="5">
        <f t="shared" si="519"/>
        <v>0</v>
      </c>
      <c r="BQ540" s="5">
        <f t="shared" si="520"/>
        <v>0</v>
      </c>
      <c r="BR540" s="5">
        <f t="shared" si="521"/>
        <v>0</v>
      </c>
      <c r="BS540" s="5">
        <f t="shared" si="522"/>
        <v>0</v>
      </c>
      <c r="BT540" s="5">
        <f t="shared" si="523"/>
        <v>0</v>
      </c>
      <c r="BU540" s="5">
        <f t="shared" si="524"/>
        <v>0</v>
      </c>
      <c r="BV540" s="5">
        <f t="shared" si="525"/>
        <v>0</v>
      </c>
      <c r="BW540" s="5">
        <f t="shared" si="526"/>
        <v>0</v>
      </c>
      <c r="BX540" s="5">
        <f t="shared" si="527"/>
        <v>24281.064960558419</v>
      </c>
      <c r="BY540" s="5">
        <f t="shared" si="528"/>
        <v>72843.194881675256</v>
      </c>
      <c r="BZ540" s="5">
        <f>MAX(INDEX('Team forecast'!$R$3:$BH$26,MATCH($B540,'Team forecast'!$B$3:$B$26,0),MATCH(BZ$1,'Team forecast'!$R$2:$BH$2,0))*($BX540)-(1-INDEX('Team forecast'!$R$3:$BH$26,MATCH($B540,'Team forecast'!$B$3:$B$26,0),MATCH(BZ$1,'Team forecast'!$R$2:$BH$2,0)))*(BY540+CH540)*0.01,-5000)</f>
        <v>-5000</v>
      </c>
      <c r="CA540" s="5">
        <f>MAX(INDEX('Team forecast'!$R$3:$BH$26,MATCH($B540,'Team forecast'!$B$3:$B$26,0),MATCH(CA$1,'Team forecast'!$R$2:$BH$2,0))*$BX540-(1-INDEX('Team forecast'!$R$3:$BH$26,MATCH($B540,'Team forecast'!$B$3:$B$26,0),MATCH(CA$1,'Team forecast'!$R$2:$BH$2,0)))*(BY540+BX540+CH540)*0.01,-5000)</f>
        <v>-5000</v>
      </c>
      <c r="CB540" s="5">
        <f>MAX(INDEX('Team forecast'!$R$3:$BH$26,MATCH($B540,'Team forecast'!$B$3:$B$26,0),MATCH(CB$1,'Team forecast'!$R$2:$BH$2,0))*$BX540-(1-INDEX('Team forecast'!$R$3:$BH$26,MATCH($B540,'Team forecast'!$B$3:$B$26,0),MATCH(CB$1,'Team forecast'!$R$2:$BH$2,0)))*(BY540+BX540*2+CH540)*0.01,0)</f>
        <v>0</v>
      </c>
      <c r="CC540" s="5">
        <v>0</v>
      </c>
      <c r="CD540" s="5">
        <f>+AK540+BD540*Cockpit!$C$3+BW540*Cockpit!$C$3^2+BZ540*Cockpit!$C$3^3+CA540*Cockpit!$C$3^4+CB540*Cockpit!$C$3^5+CC540*Cockpit!$C$3^6</f>
        <v>39076.623153928464</v>
      </c>
      <c r="CE540" s="5"/>
      <c r="CF540" s="5"/>
      <c r="CG540" s="5">
        <v>0</v>
      </c>
      <c r="CH540" s="5">
        <f t="shared" si="529"/>
        <v>3495000</v>
      </c>
      <c r="CI540" s="5">
        <f t="shared" si="530"/>
        <v>3495000</v>
      </c>
      <c r="CJ540" s="1">
        <f t="shared" si="531"/>
        <v>1.0999999999999999E-2</v>
      </c>
      <c r="CK540" s="5">
        <f>RANK(CD540,$CD$2:$CD$622)+COUNTIF($CD$2:$CD540,$CD540)-1</f>
        <v>207</v>
      </c>
      <c r="CL540" s="5">
        <f>RANK(CJ540,$CJ$2:$CJ$622)+COUNTIF($CJ$2:$CJ540,$CJ540)-1</f>
        <v>238</v>
      </c>
    </row>
    <row r="541" spans="1:90" x14ac:dyDescent="0.3">
      <c r="A541" t="str">
        <f>Players!P542</f>
        <v>Tom Lockyer</v>
      </c>
      <c r="B541" t="str">
        <f>Players!G542</f>
        <v>Wales</v>
      </c>
      <c r="C541" t="str">
        <f>Players!AB542</f>
        <v>Defense</v>
      </c>
      <c r="D541" s="1"/>
      <c r="F541" t="str">
        <f>IFERROR(INDEX(Lookup!B:B,MATCH(INDEX(Players!C:C,MATCH(E541,Players!A:A,0)),Lookup!D:D,0)),"")</f>
        <v/>
      </c>
      <c r="G541">
        <f>IF(Players!AC542=0,10000000,Players!AC542)</f>
        <v>1995000</v>
      </c>
      <c r="H541" s="16">
        <f>INDEX('Team forecast'!$B$2:$AO$26,MATCH('Master data'!$B541,'Team forecast'!$B$2:$B$26,0),MATCH('Master data'!H$1,'Team forecast'!$B$2:$AO$2,0))</f>
        <v>0.92709239831135859</v>
      </c>
      <c r="I541" s="16">
        <f>INDEX('Team forecast'!$B$2:$AO$26,MATCH('Master data'!$B541,'Team forecast'!$B$2:$B$26,0),MATCH('Master data'!I$1,'Team forecast'!$B$2:$AO$2,0))</f>
        <v>1.1586041992960849</v>
      </c>
      <c r="J541" s="16">
        <f>INDEX('Team forecast'!$B$2:$AO$26,MATCH('Master data'!$B541,'Team forecast'!$B$2:$B$26,0),MATCH('Master data'!J$1,'Team forecast'!$B$2:$AO$2,0))</f>
        <v>0.3139240506329114</v>
      </c>
      <c r="K541" s="16">
        <f>INDEX('Team forecast'!$B$2:$AO$26,MATCH('Master data'!$B541,'Team forecast'!$B$2:$B$26,0),MATCH('Master data'!K$1,'Team forecast'!$B$2:$AO$2,0))</f>
        <v>2.8143876377309098</v>
      </c>
      <c r="L541" s="16">
        <f>INDEX('Team forecast'!$B$2:$AO$26,MATCH('Master data'!$B541,'Team forecast'!$B$2:$B$26,0),MATCH('Master data'!L$1,'Team forecast'!$B$2:$AO$2,0))</f>
        <v>2.9523468451942407</v>
      </c>
      <c r="M541">
        <f>IF(Players!BC542=1,95,0)</f>
        <v>0</v>
      </c>
      <c r="N541" s="2">
        <f>Players!BN542</f>
        <v>0</v>
      </c>
      <c r="O541" s="2">
        <f>Players!BO542</f>
        <v>0</v>
      </c>
      <c r="P541" s="2">
        <f>Players!BP542</f>
        <v>0</v>
      </c>
      <c r="Q541" s="2">
        <f>Players!BQ542</f>
        <v>0.1524390243902439</v>
      </c>
      <c r="R541" s="2">
        <f>Players!BR542</f>
        <v>0</v>
      </c>
      <c r="S541" s="2">
        <f t="shared" si="490"/>
        <v>0.92709239831135859</v>
      </c>
      <c r="T541" s="2">
        <f t="shared" si="491"/>
        <v>1.1586041992960849</v>
      </c>
      <c r="U541" s="16">
        <f>INDEX('Team forecast'!$B$2:$AO$26,MATCH('Master data'!$B541,'Team forecast'!$B$2:$B$26,0),MATCH('Master data'!U$1,'Team forecast'!$B$2:$AO$2,0))</f>
        <v>0.30379746835443039</v>
      </c>
      <c r="V541" s="16">
        <f>INDEX('Team forecast'!$B$2:$AO$26,MATCH('Master data'!$B541,'Team forecast'!$B$2:$B$26,0),MATCH('Master data'!V$1,'Team forecast'!$B$2:$AO$2,0))</f>
        <v>0.30379746835443039</v>
      </c>
      <c r="W541" s="16">
        <f>INDEX('Team forecast'!$B$2:$AO$26,MATCH('Master data'!$B541,'Team forecast'!$B$2:$B$26,0),MATCH('Master data'!W$1,'Team forecast'!$B$2:$AO$2,0))</f>
        <v>0.39240506329113928</v>
      </c>
      <c r="X541" s="5">
        <f t="shared" si="492"/>
        <v>-5000</v>
      </c>
      <c r="Y541" s="5">
        <f t="shared" si="493"/>
        <v>0</v>
      </c>
      <c r="Z541" s="5">
        <f t="shared" si="494"/>
        <v>0</v>
      </c>
      <c r="AA541" s="5">
        <f t="shared" si="495"/>
        <v>0</v>
      </c>
      <c r="AB541" s="5">
        <f t="shared" si="496"/>
        <v>0</v>
      </c>
      <c r="AC541" s="5">
        <f t="shared" si="497"/>
        <v>0</v>
      </c>
      <c r="AD541" s="5">
        <f t="shared" si="498"/>
        <v>0</v>
      </c>
      <c r="AE541" s="5">
        <f t="shared" si="499"/>
        <v>15696.202531645569</v>
      </c>
      <c r="AF541" s="5">
        <f t="shared" si="500"/>
        <v>0</v>
      </c>
      <c r="AG541" s="5">
        <f t="shared" si="501"/>
        <v>0</v>
      </c>
      <c r="AH541" s="5">
        <f t="shared" si="502"/>
        <v>0</v>
      </c>
      <c r="AI541" s="5">
        <f t="shared" si="503"/>
        <v>0</v>
      </c>
      <c r="AJ541" s="5">
        <f t="shared" si="504"/>
        <v>0</v>
      </c>
      <c r="AK541" s="5">
        <f>IFERROR(SUM(X541:AJ541),-5000)*((Cockpit!$C$3)^0)</f>
        <v>10696.202531645569</v>
      </c>
      <c r="AL541" s="16">
        <f>INDEX('Team forecast'!$B$2:$AO$26,MATCH('Master data'!$B541,'Team forecast'!$B$2:$B$26,0),MATCH('Master data'!AL$1,'Team forecast'!$B$2:$AO$2,0))</f>
        <v>0.66231971676468582</v>
      </c>
      <c r="AM541" s="16">
        <f>INDEX('Team forecast'!$B$2:$AO$26,MATCH('Master data'!$B541,'Team forecast'!$B$2:$B$26,0),MATCH('Master data'!AM$1,'Team forecast'!$B$2:$AO$2,0))</f>
        <v>1.8662925210906216</v>
      </c>
      <c r="AN541" s="16">
        <f>INDEX('Team forecast'!$B$2:$AO$26,MATCH('Master data'!$B541,'Team forecast'!$B$2:$B$26,0),MATCH('Master data'!AN$1,'Team forecast'!$B$2:$AO$2,0))</f>
        <v>0.1546961325966851</v>
      </c>
      <c r="AO541" s="16">
        <f>INDEX('Team forecast'!$B$2:$AO$26,MATCH('Master data'!$B541,'Team forecast'!$B$2:$B$26,0),MATCH('Master data'!AO$1,'Team forecast'!$B$2:$AO$2,0))</f>
        <v>2.0106134258927963</v>
      </c>
      <c r="AP541" s="16">
        <f>INDEX('Team forecast'!$B$2:$AO$26,MATCH('Master data'!$B541,'Team forecast'!$B$2:$B$26,0),MATCH('Master data'!AP$1,'Team forecast'!$B$2:$AO$2,0))</f>
        <v>4.7556731109718857</v>
      </c>
      <c r="AQ541" s="5">
        <f t="shared" si="505"/>
        <v>-5000</v>
      </c>
      <c r="AR541" s="5">
        <f>INDEX('Team forecast'!$B$2:$AO$26,MATCH('Master data'!$B541,'Team forecast'!$B$2:$B$26,0),MATCH('Master data'!AR$1,'Team forecast'!$B$2:$AO$2,0))*IF(X541&gt;0,25000,0)</f>
        <v>0</v>
      </c>
      <c r="AS541" s="16">
        <f>INDEX('Team forecast'!$B$2:$AO$26,MATCH('Master data'!$B541,'Team forecast'!$B$2:$B$26,0),MATCH('Master data'!AS$1,'Team forecast'!$B$2:$AO$2,0))*IF(X541&gt;0,5000,0)</f>
        <v>0</v>
      </c>
      <c r="AT541" s="16">
        <f>INDEX('Team forecast'!$B$2:$AO$26,MATCH('Master data'!$B541,'Team forecast'!$B$2:$B$26,0),MATCH('Master data'!AT$1,'Team forecast'!$B$2:$AO$2,0))*IF(X541&gt;0,-15000,0)</f>
        <v>0</v>
      </c>
      <c r="AU541" s="5">
        <f t="shared" si="506"/>
        <v>0</v>
      </c>
      <c r="AV541" s="5">
        <f t="shared" si="507"/>
        <v>0</v>
      </c>
      <c r="AW541" s="5">
        <f t="shared" si="508"/>
        <v>0</v>
      </c>
      <c r="AX541" s="5">
        <f t="shared" si="509"/>
        <v>7734.8066298342555</v>
      </c>
      <c r="AY541" s="5">
        <f t="shared" si="510"/>
        <v>0</v>
      </c>
      <c r="AZ541" s="5">
        <f t="shared" si="511"/>
        <v>0</v>
      </c>
      <c r="BA541" s="5">
        <f t="shared" si="512"/>
        <v>0</v>
      </c>
      <c r="BB541" s="5">
        <f t="shared" si="513"/>
        <v>0</v>
      </c>
      <c r="BC541" s="5">
        <f t="shared" si="514"/>
        <v>0</v>
      </c>
      <c r="BD541" s="5">
        <f t="shared" si="515"/>
        <v>2734.8066298342555</v>
      </c>
      <c r="BE541" s="16">
        <f>INDEX('Team forecast'!$B$2:$AO$26,MATCH('Master data'!$B541,'Team forecast'!$B$2:$B$26,0),MATCH('Master data'!BE$1,'Team forecast'!$B$2:$AO$2,0))</f>
        <v>0</v>
      </c>
      <c r="BF541" s="16">
        <f>INDEX('Team forecast'!$B$2:$AO$26,MATCH('Master data'!$B541,'Team forecast'!$B$2:$B$26,0),MATCH('Master data'!BF$1,'Team forecast'!$B$2:$AO$2,0))</f>
        <v>0</v>
      </c>
      <c r="BG541" s="16">
        <f>INDEX('Team forecast'!$B$2:$AO$26,MATCH('Master data'!$B541,'Team forecast'!$B$2:$B$26,0),MATCH('Master data'!BG$1,'Team forecast'!$B$2:$AO$2,0))</f>
        <v>0</v>
      </c>
      <c r="BH541" s="16">
        <f>INDEX('Team forecast'!$B$2:$AO$26,MATCH('Master data'!$B541,'Team forecast'!$B$2:$B$26,0),MATCH('Master data'!BH$1,'Team forecast'!$B$2:$AO$2,0))</f>
        <v>0</v>
      </c>
      <c r="BI541" s="16">
        <f>INDEX('Team forecast'!$B$2:$AO$26,MATCH('Master data'!$B541,'Team forecast'!$B$2:$B$26,0),MATCH('Master data'!BI$1,'Team forecast'!$B$2:$AO$2,0))</f>
        <v>0</v>
      </c>
      <c r="BJ541" s="5">
        <f t="shared" si="516"/>
        <v>-5000</v>
      </c>
      <c r="BK541" s="5">
        <f>INDEX('Team forecast'!$R$3:$BH$26,MATCH($B541,'Team forecast'!$B$3:$B$26,0),MATCH(BK$1,'Team forecast'!$R$2:$BH$2,0))*IF($X541&gt;0,25000,0)</f>
        <v>0</v>
      </c>
      <c r="BL541" s="5">
        <f>INDEX('Team forecast'!$R$3:$BH$26,MATCH($B541,'Team forecast'!$B$3:$B$26,0),MATCH(BL$1,'Team forecast'!$R$2:$BH$2,0))*IF($X541&gt;0,5000,0)</f>
        <v>0</v>
      </c>
      <c r="BM541" s="5">
        <f>INDEX('Team forecast'!$R$3:$BH$26,MATCH($B541,'Team forecast'!$B$3:$B$26,0),MATCH(BM$1,'Team forecast'!$R$2:$BH$2,0))*IF($X541&gt;0,-15000,0)</f>
        <v>0</v>
      </c>
      <c r="BN541" s="5">
        <f t="shared" si="517"/>
        <v>0</v>
      </c>
      <c r="BO541" s="5">
        <f t="shared" si="518"/>
        <v>0</v>
      </c>
      <c r="BP541" s="5">
        <f t="shared" si="519"/>
        <v>0</v>
      </c>
      <c r="BQ541" s="5">
        <f t="shared" si="520"/>
        <v>0</v>
      </c>
      <c r="BR541" s="5">
        <f t="shared" si="521"/>
        <v>0</v>
      </c>
      <c r="BS541" s="5">
        <f t="shared" si="522"/>
        <v>0</v>
      </c>
      <c r="BT541" s="5">
        <f t="shared" si="523"/>
        <v>0</v>
      </c>
      <c r="BU541" s="5">
        <f t="shared" si="524"/>
        <v>0</v>
      </c>
      <c r="BV541" s="5">
        <f t="shared" si="525"/>
        <v>0</v>
      </c>
      <c r="BW541" s="5">
        <f t="shared" si="526"/>
        <v>0</v>
      </c>
      <c r="BX541" s="5">
        <f t="shared" si="527"/>
        <v>6715.5045807399129</v>
      </c>
      <c r="BY541" s="5">
        <f t="shared" si="528"/>
        <v>20146.513742219737</v>
      </c>
      <c r="BZ541" s="5">
        <f>MAX(INDEX('Team forecast'!$R$3:$BH$26,MATCH($B541,'Team forecast'!$B$3:$B$26,0),MATCH(BZ$1,'Team forecast'!$R$2:$BH$2,0))*($BX541)-(1-INDEX('Team forecast'!$R$3:$BH$26,MATCH($B541,'Team forecast'!$B$3:$B$26,0),MATCH(BZ$1,'Team forecast'!$R$2:$BH$2,0)))*(BY541+CH541)*0.01,-5000)</f>
        <v>-5000</v>
      </c>
      <c r="CA541" s="5">
        <f>MAX(INDEX('Team forecast'!$R$3:$BH$26,MATCH($B541,'Team forecast'!$B$3:$B$26,0),MATCH(CA$1,'Team forecast'!$R$2:$BH$2,0))*$BX541-(1-INDEX('Team forecast'!$R$3:$BH$26,MATCH($B541,'Team forecast'!$B$3:$B$26,0),MATCH(CA$1,'Team forecast'!$R$2:$BH$2,0)))*(BY541+BX541+CH541)*0.01,-5000)</f>
        <v>-5000</v>
      </c>
      <c r="CB541" s="5">
        <f>MAX(INDEX('Team forecast'!$R$3:$BH$26,MATCH($B541,'Team forecast'!$B$3:$B$26,0),MATCH(CB$1,'Team forecast'!$R$2:$BH$2,0))*$BX541-(1-INDEX('Team forecast'!$R$3:$BH$26,MATCH($B541,'Team forecast'!$B$3:$B$26,0),MATCH(CB$1,'Team forecast'!$R$2:$BH$2,0)))*(BY541+BX541*2+CH541)*0.01,0)</f>
        <v>0</v>
      </c>
      <c r="CC541" s="5">
        <v>0</v>
      </c>
      <c r="CD541" s="5">
        <f>+AK541+BD541*Cockpit!$C$3+BW541*Cockpit!$C$3^2+BZ541*Cockpit!$C$3^3+CA541*Cockpit!$C$3^4+CB541*Cockpit!$C$3^5+CC541*Cockpit!$C$3^6</f>
        <v>10050.271149065937</v>
      </c>
      <c r="CE541" s="5"/>
      <c r="CF541" s="5"/>
      <c r="CG541" s="5">
        <v>0</v>
      </c>
      <c r="CH541" s="5">
        <f t="shared" si="529"/>
        <v>1995000</v>
      </c>
      <c r="CI541" s="5">
        <f t="shared" si="530"/>
        <v>1995000</v>
      </c>
      <c r="CJ541" s="1">
        <f t="shared" si="531"/>
        <v>5.0000000000000001E-3</v>
      </c>
      <c r="CK541" s="5">
        <f>RANK(CD541,$CD$2:$CD$622)+COUNTIF($CD$2:$CD541,$CD541)-1</f>
        <v>345</v>
      </c>
      <c r="CL541" s="5">
        <f>RANK(CJ541,$CJ$2:$CJ$622)+COUNTIF($CJ$2:$CJ541,$CJ541)-1</f>
        <v>338</v>
      </c>
    </row>
    <row r="542" spans="1:90" x14ac:dyDescent="0.3">
      <c r="A542" t="str">
        <f>Players!P543</f>
        <v>Chris Gunter</v>
      </c>
      <c r="B542" t="str">
        <f>Players!G543</f>
        <v>Wales</v>
      </c>
      <c r="C542" t="str">
        <f>Players!AB543</f>
        <v>Defense</v>
      </c>
      <c r="D542" s="1"/>
      <c r="F542" t="str">
        <f>IFERROR(INDEX(Lookup!B:B,MATCH(INDEX(Players!C:C,MATCH(E542,Players!A:A,0)),Lookup!D:D,0)),"")</f>
        <v/>
      </c>
      <c r="G542">
        <f>IF(Players!AC543=0,10000000,Players!AC543)</f>
        <v>2495000</v>
      </c>
      <c r="H542" s="16">
        <f>INDEX('Team forecast'!$B$2:$AO$26,MATCH('Master data'!$B542,'Team forecast'!$B$2:$B$26,0),MATCH('Master data'!H$1,'Team forecast'!$B$2:$AO$2,0))</f>
        <v>0.92709239831135859</v>
      </c>
      <c r="I542" s="16">
        <f>INDEX('Team forecast'!$B$2:$AO$26,MATCH('Master data'!$B542,'Team forecast'!$B$2:$B$26,0),MATCH('Master data'!I$1,'Team forecast'!$B$2:$AO$2,0))</f>
        <v>1.1586041992960849</v>
      </c>
      <c r="J542" s="16">
        <f>INDEX('Team forecast'!$B$2:$AO$26,MATCH('Master data'!$B542,'Team forecast'!$B$2:$B$26,0),MATCH('Master data'!J$1,'Team forecast'!$B$2:$AO$2,0))</f>
        <v>0.3139240506329114</v>
      </c>
      <c r="K542" s="16">
        <f>INDEX('Team forecast'!$B$2:$AO$26,MATCH('Master data'!$B542,'Team forecast'!$B$2:$B$26,0),MATCH('Master data'!K$1,'Team forecast'!$B$2:$AO$2,0))</f>
        <v>2.8143876377309098</v>
      </c>
      <c r="L542" s="16">
        <f>INDEX('Team forecast'!$B$2:$AO$26,MATCH('Master data'!$B542,'Team forecast'!$B$2:$B$26,0),MATCH('Master data'!L$1,'Team forecast'!$B$2:$AO$2,0))</f>
        <v>2.9523468451942407</v>
      </c>
      <c r="M542">
        <f>IF(Players!BC543=1,95,0)</f>
        <v>0</v>
      </c>
      <c r="N542" s="2">
        <f>Players!BN543</f>
        <v>0</v>
      </c>
      <c r="O542" s="2">
        <f>Players!BO543</f>
        <v>0</v>
      </c>
      <c r="P542" s="2">
        <f>Players!BP543</f>
        <v>0</v>
      </c>
      <c r="Q542" s="2">
        <f>Players!BQ543</f>
        <v>0.52941176470588236</v>
      </c>
      <c r="R542" s="2">
        <f>Players!BR543</f>
        <v>0</v>
      </c>
      <c r="S542" s="2">
        <f t="shared" si="490"/>
        <v>0.92709239831135859</v>
      </c>
      <c r="T542" s="2">
        <f t="shared" si="491"/>
        <v>1.1586041992960849</v>
      </c>
      <c r="U542" s="16">
        <f>INDEX('Team forecast'!$B$2:$AO$26,MATCH('Master data'!$B542,'Team forecast'!$B$2:$B$26,0),MATCH('Master data'!U$1,'Team forecast'!$B$2:$AO$2,0))</f>
        <v>0.30379746835443039</v>
      </c>
      <c r="V542" s="16">
        <f>INDEX('Team forecast'!$B$2:$AO$26,MATCH('Master data'!$B542,'Team forecast'!$B$2:$B$26,0),MATCH('Master data'!V$1,'Team forecast'!$B$2:$AO$2,0))</f>
        <v>0.30379746835443039</v>
      </c>
      <c r="W542" s="16">
        <f>INDEX('Team forecast'!$B$2:$AO$26,MATCH('Master data'!$B542,'Team forecast'!$B$2:$B$26,0),MATCH('Master data'!W$1,'Team forecast'!$B$2:$AO$2,0))</f>
        <v>0.39240506329113928</v>
      </c>
      <c r="X542" s="5">
        <f t="shared" si="492"/>
        <v>-5000</v>
      </c>
      <c r="Y542" s="5">
        <f t="shared" si="493"/>
        <v>0</v>
      </c>
      <c r="Z542" s="5">
        <f t="shared" si="494"/>
        <v>0</v>
      </c>
      <c r="AA542" s="5">
        <f t="shared" si="495"/>
        <v>0</v>
      </c>
      <c r="AB542" s="5">
        <f t="shared" si="496"/>
        <v>0</v>
      </c>
      <c r="AC542" s="5">
        <f t="shared" si="497"/>
        <v>0</v>
      </c>
      <c r="AD542" s="5">
        <f t="shared" si="498"/>
        <v>0</v>
      </c>
      <c r="AE542" s="5">
        <f t="shared" si="499"/>
        <v>15696.202531645569</v>
      </c>
      <c r="AF542" s="5">
        <f t="shared" si="500"/>
        <v>0</v>
      </c>
      <c r="AG542" s="5">
        <f t="shared" si="501"/>
        <v>0</v>
      </c>
      <c r="AH542" s="5">
        <f t="shared" si="502"/>
        <v>0</v>
      </c>
      <c r="AI542" s="5">
        <f t="shared" si="503"/>
        <v>0</v>
      </c>
      <c r="AJ542" s="5">
        <f t="shared" si="504"/>
        <v>0</v>
      </c>
      <c r="AK542" s="5">
        <f>IFERROR(SUM(X542:AJ542),-5000)*((Cockpit!$C$3)^0)</f>
        <v>10696.202531645569</v>
      </c>
      <c r="AL542" s="16">
        <f>INDEX('Team forecast'!$B$2:$AO$26,MATCH('Master data'!$B542,'Team forecast'!$B$2:$B$26,0),MATCH('Master data'!AL$1,'Team forecast'!$B$2:$AO$2,0))</f>
        <v>0.66231971676468582</v>
      </c>
      <c r="AM542" s="16">
        <f>INDEX('Team forecast'!$B$2:$AO$26,MATCH('Master data'!$B542,'Team forecast'!$B$2:$B$26,0),MATCH('Master data'!AM$1,'Team forecast'!$B$2:$AO$2,0))</f>
        <v>1.8662925210906216</v>
      </c>
      <c r="AN542" s="16">
        <f>INDEX('Team forecast'!$B$2:$AO$26,MATCH('Master data'!$B542,'Team forecast'!$B$2:$B$26,0),MATCH('Master data'!AN$1,'Team forecast'!$B$2:$AO$2,0))</f>
        <v>0.1546961325966851</v>
      </c>
      <c r="AO542" s="16">
        <f>INDEX('Team forecast'!$B$2:$AO$26,MATCH('Master data'!$B542,'Team forecast'!$B$2:$B$26,0),MATCH('Master data'!AO$1,'Team forecast'!$B$2:$AO$2,0))</f>
        <v>2.0106134258927963</v>
      </c>
      <c r="AP542" s="16">
        <f>INDEX('Team forecast'!$B$2:$AO$26,MATCH('Master data'!$B542,'Team forecast'!$B$2:$B$26,0),MATCH('Master data'!AP$1,'Team forecast'!$B$2:$AO$2,0))</f>
        <v>4.7556731109718857</v>
      </c>
      <c r="AQ542" s="5">
        <f t="shared" si="505"/>
        <v>-5000</v>
      </c>
      <c r="AR542" s="5">
        <f>INDEX('Team forecast'!$B$2:$AO$26,MATCH('Master data'!$B542,'Team forecast'!$B$2:$B$26,0),MATCH('Master data'!AR$1,'Team forecast'!$B$2:$AO$2,0))*IF(X542&gt;0,25000,0)</f>
        <v>0</v>
      </c>
      <c r="AS542" s="16">
        <f>INDEX('Team forecast'!$B$2:$AO$26,MATCH('Master data'!$B542,'Team forecast'!$B$2:$B$26,0),MATCH('Master data'!AS$1,'Team forecast'!$B$2:$AO$2,0))*IF(X542&gt;0,5000,0)</f>
        <v>0</v>
      </c>
      <c r="AT542" s="16">
        <f>INDEX('Team forecast'!$B$2:$AO$26,MATCH('Master data'!$B542,'Team forecast'!$B$2:$B$26,0),MATCH('Master data'!AT$1,'Team forecast'!$B$2:$AO$2,0))*IF(X542&gt;0,-15000,0)</f>
        <v>0</v>
      </c>
      <c r="AU542" s="5">
        <f t="shared" si="506"/>
        <v>0</v>
      </c>
      <c r="AV542" s="5">
        <f t="shared" si="507"/>
        <v>0</v>
      </c>
      <c r="AW542" s="5">
        <f t="shared" si="508"/>
        <v>0</v>
      </c>
      <c r="AX542" s="5">
        <f t="shared" si="509"/>
        <v>7734.8066298342555</v>
      </c>
      <c r="AY542" s="5">
        <f t="shared" si="510"/>
        <v>0</v>
      </c>
      <c r="AZ542" s="5">
        <f t="shared" si="511"/>
        <v>0</v>
      </c>
      <c r="BA542" s="5">
        <f t="shared" si="512"/>
        <v>0</v>
      </c>
      <c r="BB542" s="5">
        <f t="shared" si="513"/>
        <v>0</v>
      </c>
      <c r="BC542" s="5">
        <f t="shared" si="514"/>
        <v>0</v>
      </c>
      <c r="BD542" s="5">
        <f t="shared" si="515"/>
        <v>2734.8066298342555</v>
      </c>
      <c r="BE542" s="16">
        <f>INDEX('Team forecast'!$B$2:$AO$26,MATCH('Master data'!$B542,'Team forecast'!$B$2:$B$26,0),MATCH('Master data'!BE$1,'Team forecast'!$B$2:$AO$2,0))</f>
        <v>0</v>
      </c>
      <c r="BF542" s="16">
        <f>INDEX('Team forecast'!$B$2:$AO$26,MATCH('Master data'!$B542,'Team forecast'!$B$2:$B$26,0),MATCH('Master data'!BF$1,'Team forecast'!$B$2:$AO$2,0))</f>
        <v>0</v>
      </c>
      <c r="BG542" s="16">
        <f>INDEX('Team forecast'!$B$2:$AO$26,MATCH('Master data'!$B542,'Team forecast'!$B$2:$B$26,0),MATCH('Master data'!BG$1,'Team forecast'!$B$2:$AO$2,0))</f>
        <v>0</v>
      </c>
      <c r="BH542" s="16">
        <f>INDEX('Team forecast'!$B$2:$AO$26,MATCH('Master data'!$B542,'Team forecast'!$B$2:$B$26,0),MATCH('Master data'!BH$1,'Team forecast'!$B$2:$AO$2,0))</f>
        <v>0</v>
      </c>
      <c r="BI542" s="16">
        <f>INDEX('Team forecast'!$B$2:$AO$26,MATCH('Master data'!$B542,'Team forecast'!$B$2:$B$26,0),MATCH('Master data'!BI$1,'Team forecast'!$B$2:$AO$2,0))</f>
        <v>0</v>
      </c>
      <c r="BJ542" s="5">
        <f t="shared" si="516"/>
        <v>-5000</v>
      </c>
      <c r="BK542" s="5">
        <f>INDEX('Team forecast'!$R$3:$BH$26,MATCH($B542,'Team forecast'!$B$3:$B$26,0),MATCH(BK$1,'Team forecast'!$R$2:$BH$2,0))*IF($X542&gt;0,25000,0)</f>
        <v>0</v>
      </c>
      <c r="BL542" s="5">
        <f>INDEX('Team forecast'!$R$3:$BH$26,MATCH($B542,'Team forecast'!$B$3:$B$26,0),MATCH(BL$1,'Team forecast'!$R$2:$BH$2,0))*IF($X542&gt;0,5000,0)</f>
        <v>0</v>
      </c>
      <c r="BM542" s="5">
        <f>INDEX('Team forecast'!$R$3:$BH$26,MATCH($B542,'Team forecast'!$B$3:$B$26,0),MATCH(BM$1,'Team forecast'!$R$2:$BH$2,0))*IF($X542&gt;0,-15000,0)</f>
        <v>0</v>
      </c>
      <c r="BN542" s="5">
        <f t="shared" si="517"/>
        <v>0</v>
      </c>
      <c r="BO542" s="5">
        <f t="shared" si="518"/>
        <v>0</v>
      </c>
      <c r="BP542" s="5">
        <f t="shared" si="519"/>
        <v>0</v>
      </c>
      <c r="BQ542" s="5">
        <f t="shared" si="520"/>
        <v>0</v>
      </c>
      <c r="BR542" s="5">
        <f t="shared" si="521"/>
        <v>0</v>
      </c>
      <c r="BS542" s="5">
        <f t="shared" si="522"/>
        <v>0</v>
      </c>
      <c r="BT542" s="5">
        <f t="shared" si="523"/>
        <v>0</v>
      </c>
      <c r="BU542" s="5">
        <f t="shared" si="524"/>
        <v>0</v>
      </c>
      <c r="BV542" s="5">
        <f t="shared" si="525"/>
        <v>0</v>
      </c>
      <c r="BW542" s="5">
        <f t="shared" si="526"/>
        <v>0</v>
      </c>
      <c r="BX542" s="5">
        <f t="shared" si="527"/>
        <v>6715.5045807399129</v>
      </c>
      <c r="BY542" s="5">
        <f t="shared" si="528"/>
        <v>20146.513742219737</v>
      </c>
      <c r="BZ542" s="5">
        <f>MAX(INDEX('Team forecast'!$R$3:$BH$26,MATCH($B542,'Team forecast'!$B$3:$B$26,0),MATCH(BZ$1,'Team forecast'!$R$2:$BH$2,0))*($BX542)-(1-INDEX('Team forecast'!$R$3:$BH$26,MATCH($B542,'Team forecast'!$B$3:$B$26,0),MATCH(BZ$1,'Team forecast'!$R$2:$BH$2,0)))*(BY542+CH542)*0.01,-5000)</f>
        <v>-5000</v>
      </c>
      <c r="CA542" s="5">
        <f>MAX(INDEX('Team forecast'!$R$3:$BH$26,MATCH($B542,'Team forecast'!$B$3:$B$26,0),MATCH(CA$1,'Team forecast'!$R$2:$BH$2,0))*$BX542-(1-INDEX('Team forecast'!$R$3:$BH$26,MATCH($B542,'Team forecast'!$B$3:$B$26,0),MATCH(CA$1,'Team forecast'!$R$2:$BH$2,0)))*(BY542+BX542+CH542)*0.01,-5000)</f>
        <v>-5000</v>
      </c>
      <c r="CB542" s="5">
        <f>MAX(INDEX('Team forecast'!$R$3:$BH$26,MATCH($B542,'Team forecast'!$B$3:$B$26,0),MATCH(CB$1,'Team forecast'!$R$2:$BH$2,0))*$BX542-(1-INDEX('Team forecast'!$R$3:$BH$26,MATCH($B542,'Team forecast'!$B$3:$B$26,0),MATCH(CB$1,'Team forecast'!$R$2:$BH$2,0)))*(BY542+BX542*2+CH542)*0.01,0)</f>
        <v>0</v>
      </c>
      <c r="CC542" s="5">
        <v>0</v>
      </c>
      <c r="CD542" s="5">
        <f>+AK542+BD542*Cockpit!$C$3+BW542*Cockpit!$C$3^2+BZ542*Cockpit!$C$3^3+CA542*Cockpit!$C$3^4+CB542*Cockpit!$C$3^5+CC542*Cockpit!$C$3^6</f>
        <v>10050.271149065937</v>
      </c>
      <c r="CE542" s="5"/>
      <c r="CF542" s="5"/>
      <c r="CG542" s="5">
        <v>0</v>
      </c>
      <c r="CH542" s="5">
        <f t="shared" si="529"/>
        <v>2495000</v>
      </c>
      <c r="CI542" s="5">
        <f t="shared" si="530"/>
        <v>2495000</v>
      </c>
      <c r="CJ542" s="1">
        <f t="shared" si="531"/>
        <v>4.0000000000000001E-3</v>
      </c>
      <c r="CK542" s="5">
        <f>RANK(CD542,$CD$2:$CD$622)+COUNTIF($CD$2:$CD542,$CD542)-1</f>
        <v>346</v>
      </c>
      <c r="CL542" s="5">
        <f>RANK(CJ542,$CJ$2:$CJ$622)+COUNTIF($CJ$2:$CJ542,$CJ542)-1</f>
        <v>345</v>
      </c>
    </row>
    <row r="543" spans="1:90" x14ac:dyDescent="0.3">
      <c r="A543" t="str">
        <f>Players!P544</f>
        <v>Rubin Colwill</v>
      </c>
      <c r="B543" t="str">
        <f>Players!G544</f>
        <v>Wales</v>
      </c>
      <c r="C543" t="str">
        <f>Players!AB544</f>
        <v>Midfield</v>
      </c>
      <c r="D543" s="1"/>
      <c r="F543" t="str">
        <f>IFERROR(INDEX(Lookup!B:B,MATCH(INDEX(Players!C:C,MATCH(E543,Players!A:A,0)),Lookup!D:D,0)),"")</f>
        <v/>
      </c>
      <c r="G543">
        <f>IF(Players!AC544=0,10000000,Players!AC544)</f>
        <v>1995000</v>
      </c>
      <c r="H543" s="16">
        <f>INDEX('Team forecast'!$B$2:$AO$26,MATCH('Master data'!$B543,'Team forecast'!$B$2:$B$26,0),MATCH('Master data'!H$1,'Team forecast'!$B$2:$AO$2,0))</f>
        <v>0.92709239831135859</v>
      </c>
      <c r="I543" s="16">
        <f>INDEX('Team forecast'!$B$2:$AO$26,MATCH('Master data'!$B543,'Team forecast'!$B$2:$B$26,0),MATCH('Master data'!I$1,'Team forecast'!$B$2:$AO$2,0))</f>
        <v>1.1586041992960849</v>
      </c>
      <c r="J543" s="16">
        <f>INDEX('Team forecast'!$B$2:$AO$26,MATCH('Master data'!$B543,'Team forecast'!$B$2:$B$26,0),MATCH('Master data'!J$1,'Team forecast'!$B$2:$AO$2,0))</f>
        <v>0.3139240506329114</v>
      </c>
      <c r="K543" s="16">
        <f>INDEX('Team forecast'!$B$2:$AO$26,MATCH('Master data'!$B543,'Team forecast'!$B$2:$B$26,0),MATCH('Master data'!K$1,'Team forecast'!$B$2:$AO$2,0))</f>
        <v>2.8143876377309098</v>
      </c>
      <c r="L543" s="16">
        <f>INDEX('Team forecast'!$B$2:$AO$26,MATCH('Master data'!$B543,'Team forecast'!$B$2:$B$26,0),MATCH('Master data'!L$1,'Team forecast'!$B$2:$AO$2,0))</f>
        <v>2.9523468451942407</v>
      </c>
      <c r="M543">
        <f>IF(Players!BC544=1,95,0)</f>
        <v>0</v>
      </c>
      <c r="N543" s="2">
        <f>Players!BN544</f>
        <v>0</v>
      </c>
      <c r="O543" s="2">
        <f>Players!BO544</f>
        <v>0</v>
      </c>
      <c r="P543" s="2">
        <f>Players!BP544</f>
        <v>0</v>
      </c>
      <c r="Q543" s="2">
        <f>Players!BQ544</f>
        <v>8.1929904415111512E-2</v>
      </c>
      <c r="R543" s="2">
        <f>Players!BR544</f>
        <v>0</v>
      </c>
      <c r="S543" s="2">
        <f t="shared" si="490"/>
        <v>0.92709239831135859</v>
      </c>
      <c r="T543" s="2">
        <f t="shared" si="491"/>
        <v>1.1586041992960849</v>
      </c>
      <c r="U543" s="16">
        <f>INDEX('Team forecast'!$B$2:$AO$26,MATCH('Master data'!$B543,'Team forecast'!$B$2:$B$26,0),MATCH('Master data'!U$1,'Team forecast'!$B$2:$AO$2,0))</f>
        <v>0.30379746835443039</v>
      </c>
      <c r="V543" s="16">
        <f>INDEX('Team forecast'!$B$2:$AO$26,MATCH('Master data'!$B543,'Team forecast'!$B$2:$B$26,0),MATCH('Master data'!V$1,'Team forecast'!$B$2:$AO$2,0))</f>
        <v>0.30379746835443039</v>
      </c>
      <c r="W543" s="16">
        <f>INDEX('Team forecast'!$B$2:$AO$26,MATCH('Master data'!$B543,'Team forecast'!$B$2:$B$26,0),MATCH('Master data'!W$1,'Team forecast'!$B$2:$AO$2,0))</f>
        <v>0.39240506329113928</v>
      </c>
      <c r="X543" s="5">
        <f t="shared" si="492"/>
        <v>-5000</v>
      </c>
      <c r="Y543" s="5">
        <f t="shared" si="493"/>
        <v>0</v>
      </c>
      <c r="Z543" s="5">
        <f t="shared" si="494"/>
        <v>0</v>
      </c>
      <c r="AA543" s="5">
        <f t="shared" si="495"/>
        <v>0</v>
      </c>
      <c r="AB543" s="5">
        <f t="shared" si="496"/>
        <v>0</v>
      </c>
      <c r="AC543" s="5">
        <f t="shared" si="497"/>
        <v>0</v>
      </c>
      <c r="AD543" s="5">
        <f t="shared" si="498"/>
        <v>0</v>
      </c>
      <c r="AE543" s="5">
        <f t="shared" si="499"/>
        <v>0</v>
      </c>
      <c r="AF543" s="5">
        <f t="shared" si="500"/>
        <v>0</v>
      </c>
      <c r="AG543" s="5">
        <f t="shared" si="501"/>
        <v>0</v>
      </c>
      <c r="AH543" s="5">
        <f t="shared" si="502"/>
        <v>0</v>
      </c>
      <c r="AI543" s="5">
        <f t="shared" si="503"/>
        <v>0</v>
      </c>
      <c r="AJ543" s="5">
        <f t="shared" si="504"/>
        <v>0</v>
      </c>
      <c r="AK543" s="5">
        <f>IFERROR(SUM(X543:AJ543),-5000)*((Cockpit!$C$3)^0)</f>
        <v>-5000</v>
      </c>
      <c r="AL543" s="16">
        <f>INDEX('Team forecast'!$B$2:$AO$26,MATCH('Master data'!$B543,'Team forecast'!$B$2:$B$26,0),MATCH('Master data'!AL$1,'Team forecast'!$B$2:$AO$2,0))</f>
        <v>0.66231971676468582</v>
      </c>
      <c r="AM543" s="16">
        <f>INDEX('Team forecast'!$B$2:$AO$26,MATCH('Master data'!$B543,'Team forecast'!$B$2:$B$26,0),MATCH('Master data'!AM$1,'Team forecast'!$B$2:$AO$2,0))</f>
        <v>1.8662925210906216</v>
      </c>
      <c r="AN543" s="16">
        <f>INDEX('Team forecast'!$B$2:$AO$26,MATCH('Master data'!$B543,'Team forecast'!$B$2:$B$26,0),MATCH('Master data'!AN$1,'Team forecast'!$B$2:$AO$2,0))</f>
        <v>0.1546961325966851</v>
      </c>
      <c r="AO543" s="16">
        <f>INDEX('Team forecast'!$B$2:$AO$26,MATCH('Master data'!$B543,'Team forecast'!$B$2:$B$26,0),MATCH('Master data'!AO$1,'Team forecast'!$B$2:$AO$2,0))</f>
        <v>2.0106134258927963</v>
      </c>
      <c r="AP543" s="16">
        <f>INDEX('Team forecast'!$B$2:$AO$26,MATCH('Master data'!$B543,'Team forecast'!$B$2:$B$26,0),MATCH('Master data'!AP$1,'Team forecast'!$B$2:$AO$2,0))</f>
        <v>4.7556731109718857</v>
      </c>
      <c r="AQ543" s="5">
        <f t="shared" si="505"/>
        <v>-5000</v>
      </c>
      <c r="AR543" s="5">
        <f>INDEX('Team forecast'!$B$2:$AO$26,MATCH('Master data'!$B543,'Team forecast'!$B$2:$B$26,0),MATCH('Master data'!AR$1,'Team forecast'!$B$2:$AO$2,0))*IF(X543&gt;0,25000,0)</f>
        <v>0</v>
      </c>
      <c r="AS543" s="16">
        <f>INDEX('Team forecast'!$B$2:$AO$26,MATCH('Master data'!$B543,'Team forecast'!$B$2:$B$26,0),MATCH('Master data'!AS$1,'Team forecast'!$B$2:$AO$2,0))*IF(X543&gt;0,5000,0)</f>
        <v>0</v>
      </c>
      <c r="AT543" s="16">
        <f>INDEX('Team forecast'!$B$2:$AO$26,MATCH('Master data'!$B543,'Team forecast'!$B$2:$B$26,0),MATCH('Master data'!AT$1,'Team forecast'!$B$2:$AO$2,0))*IF(X543&gt;0,-15000,0)</f>
        <v>0</v>
      </c>
      <c r="AU543" s="5">
        <f t="shared" si="506"/>
        <v>0</v>
      </c>
      <c r="AV543" s="5">
        <f t="shared" si="507"/>
        <v>0</v>
      </c>
      <c r="AW543" s="5">
        <f t="shared" si="508"/>
        <v>0</v>
      </c>
      <c r="AX543" s="5">
        <f t="shared" si="509"/>
        <v>0</v>
      </c>
      <c r="AY543" s="5">
        <f t="shared" si="510"/>
        <v>0</v>
      </c>
      <c r="AZ543" s="5">
        <f t="shared" si="511"/>
        <v>0</v>
      </c>
      <c r="BA543" s="5">
        <f t="shared" si="512"/>
        <v>0</v>
      </c>
      <c r="BB543" s="5">
        <f t="shared" si="513"/>
        <v>0</v>
      </c>
      <c r="BC543" s="5">
        <f t="shared" si="514"/>
        <v>0</v>
      </c>
      <c r="BD543" s="5">
        <f t="shared" si="515"/>
        <v>-5000</v>
      </c>
      <c r="BE543" s="16">
        <f>INDEX('Team forecast'!$B$2:$AO$26,MATCH('Master data'!$B543,'Team forecast'!$B$2:$B$26,0),MATCH('Master data'!BE$1,'Team forecast'!$B$2:$AO$2,0))</f>
        <v>0</v>
      </c>
      <c r="BF543" s="16">
        <f>INDEX('Team forecast'!$B$2:$AO$26,MATCH('Master data'!$B543,'Team forecast'!$B$2:$B$26,0),MATCH('Master data'!BF$1,'Team forecast'!$B$2:$AO$2,0))</f>
        <v>0</v>
      </c>
      <c r="BG543" s="16">
        <f>INDEX('Team forecast'!$B$2:$AO$26,MATCH('Master data'!$B543,'Team forecast'!$B$2:$B$26,0),MATCH('Master data'!BG$1,'Team forecast'!$B$2:$AO$2,0))</f>
        <v>0</v>
      </c>
      <c r="BH543" s="16">
        <f>INDEX('Team forecast'!$B$2:$AO$26,MATCH('Master data'!$B543,'Team forecast'!$B$2:$B$26,0),MATCH('Master data'!BH$1,'Team forecast'!$B$2:$AO$2,0))</f>
        <v>0</v>
      </c>
      <c r="BI543" s="16">
        <f>INDEX('Team forecast'!$B$2:$AO$26,MATCH('Master data'!$B543,'Team forecast'!$B$2:$B$26,0),MATCH('Master data'!BI$1,'Team forecast'!$B$2:$AO$2,0))</f>
        <v>0</v>
      </c>
      <c r="BJ543" s="5">
        <f t="shared" si="516"/>
        <v>-5000</v>
      </c>
      <c r="BK543" s="5">
        <f>INDEX('Team forecast'!$R$3:$BH$26,MATCH($B543,'Team forecast'!$B$3:$B$26,0),MATCH(BK$1,'Team forecast'!$R$2:$BH$2,0))*IF($X543&gt;0,25000,0)</f>
        <v>0</v>
      </c>
      <c r="BL543" s="5">
        <f>INDEX('Team forecast'!$R$3:$BH$26,MATCH($B543,'Team forecast'!$B$3:$B$26,0),MATCH(BL$1,'Team forecast'!$R$2:$BH$2,0))*IF($X543&gt;0,5000,0)</f>
        <v>0</v>
      </c>
      <c r="BM543" s="5">
        <f>INDEX('Team forecast'!$R$3:$BH$26,MATCH($B543,'Team forecast'!$B$3:$B$26,0),MATCH(BM$1,'Team forecast'!$R$2:$BH$2,0))*IF($X543&gt;0,-15000,0)</f>
        <v>0</v>
      </c>
      <c r="BN543" s="5">
        <f t="shared" si="517"/>
        <v>0</v>
      </c>
      <c r="BO543" s="5">
        <f t="shared" si="518"/>
        <v>0</v>
      </c>
      <c r="BP543" s="5">
        <f t="shared" si="519"/>
        <v>0</v>
      </c>
      <c r="BQ543" s="5">
        <f t="shared" si="520"/>
        <v>0</v>
      </c>
      <c r="BR543" s="5">
        <f t="shared" si="521"/>
        <v>0</v>
      </c>
      <c r="BS543" s="5">
        <f t="shared" si="522"/>
        <v>0</v>
      </c>
      <c r="BT543" s="5">
        <f t="shared" si="523"/>
        <v>0</v>
      </c>
      <c r="BU543" s="5">
        <f t="shared" si="524"/>
        <v>0</v>
      </c>
      <c r="BV543" s="5">
        <f t="shared" si="525"/>
        <v>0</v>
      </c>
      <c r="BW543" s="5">
        <f t="shared" si="526"/>
        <v>0</v>
      </c>
      <c r="BX543" s="5">
        <f t="shared" si="527"/>
        <v>-5000</v>
      </c>
      <c r="BY543" s="5">
        <f t="shared" si="528"/>
        <v>-15000</v>
      </c>
      <c r="BZ543" s="5">
        <f>MAX(INDEX('Team forecast'!$R$3:$BH$26,MATCH($B543,'Team forecast'!$B$3:$B$26,0),MATCH(BZ$1,'Team forecast'!$R$2:$BH$2,0))*($BX543)-(1-INDEX('Team forecast'!$R$3:$BH$26,MATCH($B543,'Team forecast'!$B$3:$B$26,0),MATCH(BZ$1,'Team forecast'!$R$2:$BH$2,0)))*(BY543+CH543)*0.01,-5000)</f>
        <v>-5000</v>
      </c>
      <c r="CA543" s="5">
        <f>MAX(INDEX('Team forecast'!$R$3:$BH$26,MATCH($B543,'Team forecast'!$B$3:$B$26,0),MATCH(CA$1,'Team forecast'!$R$2:$BH$2,0))*$BX543-(1-INDEX('Team forecast'!$R$3:$BH$26,MATCH($B543,'Team forecast'!$B$3:$B$26,0),MATCH(CA$1,'Team forecast'!$R$2:$BH$2,0)))*(BY543+BX543+CH543)*0.01,-5000)</f>
        <v>-5000</v>
      </c>
      <c r="CB543" s="5">
        <f>MAX(INDEX('Team forecast'!$R$3:$BH$26,MATCH($B543,'Team forecast'!$B$3:$B$26,0),MATCH(CB$1,'Team forecast'!$R$2:$BH$2,0))*$BX543-(1-INDEX('Team forecast'!$R$3:$BH$26,MATCH($B543,'Team forecast'!$B$3:$B$26,0),MATCH(CB$1,'Team forecast'!$R$2:$BH$2,0)))*(BY543+BX543*2+CH543)*0.01,0)</f>
        <v>0</v>
      </c>
      <c r="CC543" s="5">
        <v>0</v>
      </c>
      <c r="CD543" s="5">
        <f>+AK543+BD543*Cockpit!$C$3+BW543*Cockpit!$C$3^2+BZ543*Cockpit!$C$3^3+CA543*Cockpit!$C$3^4+CB543*Cockpit!$C$3^5+CC543*Cockpit!$C$3^6</f>
        <v>-10802.469135802468</v>
      </c>
      <c r="CE543" s="5"/>
      <c r="CF543" s="5"/>
      <c r="CG543" s="5">
        <v>0</v>
      </c>
      <c r="CH543" s="5">
        <f t="shared" si="529"/>
        <v>1995000</v>
      </c>
      <c r="CI543" s="5">
        <f t="shared" si="530"/>
        <v>1995000</v>
      </c>
      <c r="CJ543" s="1">
        <f t="shared" si="531"/>
        <v>-5.0000000000000001E-3</v>
      </c>
      <c r="CK543" s="5">
        <f>RANK(CD543,$CD$2:$CD$622)+COUNTIF($CD$2:$CD543,$CD543)-1</f>
        <v>588</v>
      </c>
      <c r="CL543" s="5">
        <f>RANK(CJ543,$CJ$2:$CJ$622)+COUNTIF($CJ$2:$CJ543,$CJ543)-1</f>
        <v>597</v>
      </c>
    </row>
    <row r="544" spans="1:90" x14ac:dyDescent="0.3">
      <c r="A544" t="str">
        <f>Players!P545</f>
        <v>Dylan Levitt</v>
      </c>
      <c r="B544" t="str">
        <f>Players!G545</f>
        <v>Wales</v>
      </c>
      <c r="C544" t="str">
        <f>Players!AB545</f>
        <v>Midfield</v>
      </c>
      <c r="D544" s="1"/>
      <c r="F544" t="str">
        <f>IFERROR(INDEX(Lookup!B:B,MATCH(INDEX(Players!C:C,MATCH(E544,Players!A:A,0)),Lookup!D:D,0)),"")</f>
        <v/>
      </c>
      <c r="G544">
        <f>IF(Players!AC545=0,10000000,Players!AC545)</f>
        <v>2495000</v>
      </c>
      <c r="H544" s="16">
        <f>INDEX('Team forecast'!$B$2:$AO$26,MATCH('Master data'!$B544,'Team forecast'!$B$2:$B$26,0),MATCH('Master data'!H$1,'Team forecast'!$B$2:$AO$2,0))</f>
        <v>0.92709239831135859</v>
      </c>
      <c r="I544" s="16">
        <f>INDEX('Team forecast'!$B$2:$AO$26,MATCH('Master data'!$B544,'Team forecast'!$B$2:$B$26,0),MATCH('Master data'!I$1,'Team forecast'!$B$2:$AO$2,0))</f>
        <v>1.1586041992960849</v>
      </c>
      <c r="J544" s="16">
        <f>INDEX('Team forecast'!$B$2:$AO$26,MATCH('Master data'!$B544,'Team forecast'!$B$2:$B$26,0),MATCH('Master data'!J$1,'Team forecast'!$B$2:$AO$2,0))</f>
        <v>0.3139240506329114</v>
      </c>
      <c r="K544" s="16">
        <f>INDEX('Team forecast'!$B$2:$AO$26,MATCH('Master data'!$B544,'Team forecast'!$B$2:$B$26,0),MATCH('Master data'!K$1,'Team forecast'!$B$2:$AO$2,0))</f>
        <v>2.8143876377309098</v>
      </c>
      <c r="L544" s="16">
        <f>INDEX('Team forecast'!$B$2:$AO$26,MATCH('Master data'!$B544,'Team forecast'!$B$2:$B$26,0),MATCH('Master data'!L$1,'Team forecast'!$B$2:$AO$2,0))</f>
        <v>2.9523468451942407</v>
      </c>
      <c r="M544">
        <f>IF(Players!BC545=1,95,0)</f>
        <v>0</v>
      </c>
      <c r="N544" s="2">
        <f>Players!BN545</f>
        <v>0</v>
      </c>
      <c r="O544" s="2">
        <f>Players!BO545</f>
        <v>0</v>
      </c>
      <c r="P544" s="2">
        <f>Players!BP545</f>
        <v>0</v>
      </c>
      <c r="Q544" s="2">
        <f>Players!BQ545</f>
        <v>7.9155672823219003E-2</v>
      </c>
      <c r="R544" s="2">
        <f>Players!BR545</f>
        <v>0</v>
      </c>
      <c r="S544" s="2">
        <f t="shared" si="490"/>
        <v>0.92709239831135859</v>
      </c>
      <c r="T544" s="2">
        <f t="shared" si="491"/>
        <v>1.1586041992960849</v>
      </c>
      <c r="U544" s="16">
        <f>INDEX('Team forecast'!$B$2:$AO$26,MATCH('Master data'!$B544,'Team forecast'!$B$2:$B$26,0),MATCH('Master data'!U$1,'Team forecast'!$B$2:$AO$2,0))</f>
        <v>0.30379746835443039</v>
      </c>
      <c r="V544" s="16">
        <f>INDEX('Team forecast'!$B$2:$AO$26,MATCH('Master data'!$B544,'Team forecast'!$B$2:$B$26,0),MATCH('Master data'!V$1,'Team forecast'!$B$2:$AO$2,0))</f>
        <v>0.30379746835443039</v>
      </c>
      <c r="W544" s="16">
        <f>INDEX('Team forecast'!$B$2:$AO$26,MATCH('Master data'!$B544,'Team forecast'!$B$2:$B$26,0),MATCH('Master data'!W$1,'Team forecast'!$B$2:$AO$2,0))</f>
        <v>0.39240506329113928</v>
      </c>
      <c r="X544" s="5">
        <f t="shared" si="492"/>
        <v>-5000</v>
      </c>
      <c r="Y544" s="5">
        <f t="shared" si="493"/>
        <v>0</v>
      </c>
      <c r="Z544" s="5">
        <f t="shared" si="494"/>
        <v>0</v>
      </c>
      <c r="AA544" s="5">
        <f t="shared" si="495"/>
        <v>0</v>
      </c>
      <c r="AB544" s="5">
        <f t="shared" si="496"/>
        <v>0</v>
      </c>
      <c r="AC544" s="5">
        <f t="shared" si="497"/>
        <v>0</v>
      </c>
      <c r="AD544" s="5">
        <f t="shared" si="498"/>
        <v>0</v>
      </c>
      <c r="AE544" s="5">
        <f t="shared" si="499"/>
        <v>0</v>
      </c>
      <c r="AF544" s="5">
        <f t="shared" si="500"/>
        <v>0</v>
      </c>
      <c r="AG544" s="5">
        <f t="shared" si="501"/>
        <v>0</v>
      </c>
      <c r="AH544" s="5">
        <f t="shared" si="502"/>
        <v>0</v>
      </c>
      <c r="AI544" s="5">
        <f t="shared" si="503"/>
        <v>0</v>
      </c>
      <c r="AJ544" s="5">
        <f t="shared" si="504"/>
        <v>0</v>
      </c>
      <c r="AK544" s="5">
        <f>IFERROR(SUM(X544:AJ544),-5000)*((Cockpit!$C$3)^0)</f>
        <v>-5000</v>
      </c>
      <c r="AL544" s="16">
        <f>INDEX('Team forecast'!$B$2:$AO$26,MATCH('Master data'!$B544,'Team forecast'!$B$2:$B$26,0),MATCH('Master data'!AL$1,'Team forecast'!$B$2:$AO$2,0))</f>
        <v>0.66231971676468582</v>
      </c>
      <c r="AM544" s="16">
        <f>INDEX('Team forecast'!$B$2:$AO$26,MATCH('Master data'!$B544,'Team forecast'!$B$2:$B$26,0),MATCH('Master data'!AM$1,'Team forecast'!$B$2:$AO$2,0))</f>
        <v>1.8662925210906216</v>
      </c>
      <c r="AN544" s="16">
        <f>INDEX('Team forecast'!$B$2:$AO$26,MATCH('Master data'!$B544,'Team forecast'!$B$2:$B$26,0),MATCH('Master data'!AN$1,'Team forecast'!$B$2:$AO$2,0))</f>
        <v>0.1546961325966851</v>
      </c>
      <c r="AO544" s="16">
        <f>INDEX('Team forecast'!$B$2:$AO$26,MATCH('Master data'!$B544,'Team forecast'!$B$2:$B$26,0),MATCH('Master data'!AO$1,'Team forecast'!$B$2:$AO$2,0))</f>
        <v>2.0106134258927963</v>
      </c>
      <c r="AP544" s="16">
        <f>INDEX('Team forecast'!$B$2:$AO$26,MATCH('Master data'!$B544,'Team forecast'!$B$2:$B$26,0),MATCH('Master data'!AP$1,'Team forecast'!$B$2:$AO$2,0))</f>
        <v>4.7556731109718857</v>
      </c>
      <c r="AQ544" s="5">
        <f t="shared" si="505"/>
        <v>-5000</v>
      </c>
      <c r="AR544" s="5">
        <f>INDEX('Team forecast'!$B$2:$AO$26,MATCH('Master data'!$B544,'Team forecast'!$B$2:$B$26,0),MATCH('Master data'!AR$1,'Team forecast'!$B$2:$AO$2,0))*IF(X544&gt;0,25000,0)</f>
        <v>0</v>
      </c>
      <c r="AS544" s="16">
        <f>INDEX('Team forecast'!$B$2:$AO$26,MATCH('Master data'!$B544,'Team forecast'!$B$2:$B$26,0),MATCH('Master data'!AS$1,'Team forecast'!$B$2:$AO$2,0))*IF(X544&gt;0,5000,0)</f>
        <v>0</v>
      </c>
      <c r="AT544" s="16">
        <f>INDEX('Team forecast'!$B$2:$AO$26,MATCH('Master data'!$B544,'Team forecast'!$B$2:$B$26,0),MATCH('Master data'!AT$1,'Team forecast'!$B$2:$AO$2,0))*IF(X544&gt;0,-15000,0)</f>
        <v>0</v>
      </c>
      <c r="AU544" s="5">
        <f t="shared" si="506"/>
        <v>0</v>
      </c>
      <c r="AV544" s="5">
        <f t="shared" si="507"/>
        <v>0</v>
      </c>
      <c r="AW544" s="5">
        <f t="shared" si="508"/>
        <v>0</v>
      </c>
      <c r="AX544" s="5">
        <f t="shared" si="509"/>
        <v>0</v>
      </c>
      <c r="AY544" s="5">
        <f t="shared" si="510"/>
        <v>0</v>
      </c>
      <c r="AZ544" s="5">
        <f t="shared" si="511"/>
        <v>0</v>
      </c>
      <c r="BA544" s="5">
        <f t="shared" si="512"/>
        <v>0</v>
      </c>
      <c r="BB544" s="5">
        <f t="shared" si="513"/>
        <v>0</v>
      </c>
      <c r="BC544" s="5">
        <f t="shared" si="514"/>
        <v>0</v>
      </c>
      <c r="BD544" s="5">
        <f t="shared" si="515"/>
        <v>-5000</v>
      </c>
      <c r="BE544" s="16">
        <f>INDEX('Team forecast'!$B$2:$AO$26,MATCH('Master data'!$B544,'Team forecast'!$B$2:$B$26,0),MATCH('Master data'!BE$1,'Team forecast'!$B$2:$AO$2,0))</f>
        <v>0</v>
      </c>
      <c r="BF544" s="16">
        <f>INDEX('Team forecast'!$B$2:$AO$26,MATCH('Master data'!$B544,'Team forecast'!$B$2:$B$26,0),MATCH('Master data'!BF$1,'Team forecast'!$B$2:$AO$2,0))</f>
        <v>0</v>
      </c>
      <c r="BG544" s="16">
        <f>INDEX('Team forecast'!$B$2:$AO$26,MATCH('Master data'!$B544,'Team forecast'!$B$2:$B$26,0),MATCH('Master data'!BG$1,'Team forecast'!$B$2:$AO$2,0))</f>
        <v>0</v>
      </c>
      <c r="BH544" s="16">
        <f>INDEX('Team forecast'!$B$2:$AO$26,MATCH('Master data'!$B544,'Team forecast'!$B$2:$B$26,0),MATCH('Master data'!BH$1,'Team forecast'!$B$2:$AO$2,0))</f>
        <v>0</v>
      </c>
      <c r="BI544" s="16">
        <f>INDEX('Team forecast'!$B$2:$AO$26,MATCH('Master data'!$B544,'Team forecast'!$B$2:$B$26,0),MATCH('Master data'!BI$1,'Team forecast'!$B$2:$AO$2,0))</f>
        <v>0</v>
      </c>
      <c r="BJ544" s="5">
        <f t="shared" si="516"/>
        <v>-5000</v>
      </c>
      <c r="BK544" s="5">
        <f>INDEX('Team forecast'!$R$3:$BH$26,MATCH($B544,'Team forecast'!$B$3:$B$26,0),MATCH(BK$1,'Team forecast'!$R$2:$BH$2,0))*IF($X544&gt;0,25000,0)</f>
        <v>0</v>
      </c>
      <c r="BL544" s="5">
        <f>INDEX('Team forecast'!$R$3:$BH$26,MATCH($B544,'Team forecast'!$B$3:$B$26,0),MATCH(BL$1,'Team forecast'!$R$2:$BH$2,0))*IF($X544&gt;0,5000,0)</f>
        <v>0</v>
      </c>
      <c r="BM544" s="5">
        <f>INDEX('Team forecast'!$R$3:$BH$26,MATCH($B544,'Team forecast'!$B$3:$B$26,0),MATCH(BM$1,'Team forecast'!$R$2:$BH$2,0))*IF($X544&gt;0,-15000,0)</f>
        <v>0</v>
      </c>
      <c r="BN544" s="5">
        <f t="shared" si="517"/>
        <v>0</v>
      </c>
      <c r="BO544" s="5">
        <f t="shared" si="518"/>
        <v>0</v>
      </c>
      <c r="BP544" s="5">
        <f t="shared" si="519"/>
        <v>0</v>
      </c>
      <c r="BQ544" s="5">
        <f t="shared" si="520"/>
        <v>0</v>
      </c>
      <c r="BR544" s="5">
        <f t="shared" si="521"/>
        <v>0</v>
      </c>
      <c r="BS544" s="5">
        <f t="shared" si="522"/>
        <v>0</v>
      </c>
      <c r="BT544" s="5">
        <f t="shared" si="523"/>
        <v>0</v>
      </c>
      <c r="BU544" s="5">
        <f t="shared" si="524"/>
        <v>0</v>
      </c>
      <c r="BV544" s="5">
        <f t="shared" si="525"/>
        <v>0</v>
      </c>
      <c r="BW544" s="5">
        <f t="shared" si="526"/>
        <v>0</v>
      </c>
      <c r="BX544" s="5">
        <f t="shared" si="527"/>
        <v>-5000</v>
      </c>
      <c r="BY544" s="5">
        <f t="shared" si="528"/>
        <v>-15000</v>
      </c>
      <c r="BZ544" s="5">
        <f>MAX(INDEX('Team forecast'!$R$3:$BH$26,MATCH($B544,'Team forecast'!$B$3:$B$26,0),MATCH(BZ$1,'Team forecast'!$R$2:$BH$2,0))*($BX544)-(1-INDEX('Team forecast'!$R$3:$BH$26,MATCH($B544,'Team forecast'!$B$3:$B$26,0),MATCH(BZ$1,'Team forecast'!$R$2:$BH$2,0)))*(BY544+CH544)*0.01,-5000)</f>
        <v>-5000</v>
      </c>
      <c r="CA544" s="5">
        <f>MAX(INDEX('Team forecast'!$R$3:$BH$26,MATCH($B544,'Team forecast'!$B$3:$B$26,0),MATCH(CA$1,'Team forecast'!$R$2:$BH$2,0))*$BX544-(1-INDEX('Team forecast'!$R$3:$BH$26,MATCH($B544,'Team forecast'!$B$3:$B$26,0),MATCH(CA$1,'Team forecast'!$R$2:$BH$2,0)))*(BY544+BX544+CH544)*0.01,-5000)</f>
        <v>-5000</v>
      </c>
      <c r="CB544" s="5">
        <f>MAX(INDEX('Team forecast'!$R$3:$BH$26,MATCH($B544,'Team forecast'!$B$3:$B$26,0),MATCH(CB$1,'Team forecast'!$R$2:$BH$2,0))*$BX544-(1-INDEX('Team forecast'!$R$3:$BH$26,MATCH($B544,'Team forecast'!$B$3:$B$26,0),MATCH(CB$1,'Team forecast'!$R$2:$BH$2,0)))*(BY544+BX544*2+CH544)*0.01,0)</f>
        <v>0</v>
      </c>
      <c r="CC544" s="5">
        <v>0</v>
      </c>
      <c r="CD544" s="5">
        <f>+AK544+BD544*Cockpit!$C$3+BW544*Cockpit!$C$3^2+BZ544*Cockpit!$C$3^3+CA544*Cockpit!$C$3^4+CB544*Cockpit!$C$3^5+CC544*Cockpit!$C$3^6</f>
        <v>-10802.469135802468</v>
      </c>
      <c r="CE544" s="5"/>
      <c r="CF544" s="5"/>
      <c r="CG544" s="5">
        <v>0</v>
      </c>
      <c r="CH544" s="5">
        <f t="shared" si="529"/>
        <v>2495000</v>
      </c>
      <c r="CI544" s="5">
        <f t="shared" si="530"/>
        <v>2495000</v>
      </c>
      <c r="CJ544" s="1">
        <f t="shared" si="531"/>
        <v>-4.0000000000000001E-3</v>
      </c>
      <c r="CK544" s="5">
        <f>RANK(CD544,$CD$2:$CD$622)+COUNTIF($CD$2:$CD544,$CD544)-1</f>
        <v>589</v>
      </c>
      <c r="CL544" s="5">
        <f>RANK(CJ544,$CJ$2:$CJ$622)+COUNTIF($CJ$2:$CJ544,$CJ544)-1</f>
        <v>563</v>
      </c>
    </row>
    <row r="545" spans="1:90" x14ac:dyDescent="0.3">
      <c r="A545" t="str">
        <f>Players!P546</f>
        <v>Matthew Smith</v>
      </c>
      <c r="B545" t="str">
        <f>Players!G546</f>
        <v>Wales</v>
      </c>
      <c r="C545" t="str">
        <f>Players!AB546</f>
        <v>Midfield</v>
      </c>
      <c r="D545" s="1"/>
      <c r="F545" t="str">
        <f>IFERROR(INDEX(Lookup!B:B,MATCH(INDEX(Players!C:C,MATCH(E545,Players!A:A,0)),Lookup!D:D,0)),"")</f>
        <v/>
      </c>
      <c r="G545">
        <f>IF(Players!AC546=0,10000000,Players!AC546)</f>
        <v>1995000</v>
      </c>
      <c r="H545" s="16">
        <f>INDEX('Team forecast'!$B$2:$AO$26,MATCH('Master data'!$B545,'Team forecast'!$B$2:$B$26,0),MATCH('Master data'!H$1,'Team forecast'!$B$2:$AO$2,0))</f>
        <v>0.92709239831135859</v>
      </c>
      <c r="I545" s="16">
        <f>INDEX('Team forecast'!$B$2:$AO$26,MATCH('Master data'!$B545,'Team forecast'!$B$2:$B$26,0),MATCH('Master data'!I$1,'Team forecast'!$B$2:$AO$2,0))</f>
        <v>1.1586041992960849</v>
      </c>
      <c r="J545" s="16">
        <f>INDEX('Team forecast'!$B$2:$AO$26,MATCH('Master data'!$B545,'Team forecast'!$B$2:$B$26,0),MATCH('Master data'!J$1,'Team forecast'!$B$2:$AO$2,0))</f>
        <v>0.3139240506329114</v>
      </c>
      <c r="K545" s="16">
        <f>INDEX('Team forecast'!$B$2:$AO$26,MATCH('Master data'!$B545,'Team forecast'!$B$2:$B$26,0),MATCH('Master data'!K$1,'Team forecast'!$B$2:$AO$2,0))</f>
        <v>2.8143876377309098</v>
      </c>
      <c r="L545" s="16">
        <f>INDEX('Team forecast'!$B$2:$AO$26,MATCH('Master data'!$B545,'Team forecast'!$B$2:$B$26,0),MATCH('Master data'!L$1,'Team forecast'!$B$2:$AO$2,0))</f>
        <v>2.9523468451942407</v>
      </c>
      <c r="M545">
        <f>IF(Players!BC546=1,95,0)</f>
        <v>0</v>
      </c>
      <c r="N545" s="2">
        <f>Players!BN546</f>
        <v>0</v>
      </c>
      <c r="O545" s="2">
        <f>Players!BO546</f>
        <v>0</v>
      </c>
      <c r="P545" s="2">
        <f>Players!BP546</f>
        <v>0</v>
      </c>
      <c r="Q545" s="2">
        <f>Players!BQ546</f>
        <v>7.3529411764705885E-2</v>
      </c>
      <c r="R545" s="2">
        <f>Players!BR546</f>
        <v>0</v>
      </c>
      <c r="S545" s="2">
        <f t="shared" si="490"/>
        <v>0.92709239831135859</v>
      </c>
      <c r="T545" s="2">
        <f t="shared" si="491"/>
        <v>1.1586041992960849</v>
      </c>
      <c r="U545" s="16">
        <f>INDEX('Team forecast'!$B$2:$AO$26,MATCH('Master data'!$B545,'Team forecast'!$B$2:$B$26,0),MATCH('Master data'!U$1,'Team forecast'!$B$2:$AO$2,0))</f>
        <v>0.30379746835443039</v>
      </c>
      <c r="V545" s="16">
        <f>INDEX('Team forecast'!$B$2:$AO$26,MATCH('Master data'!$B545,'Team forecast'!$B$2:$B$26,0),MATCH('Master data'!V$1,'Team forecast'!$B$2:$AO$2,0))</f>
        <v>0.30379746835443039</v>
      </c>
      <c r="W545" s="16">
        <f>INDEX('Team forecast'!$B$2:$AO$26,MATCH('Master data'!$B545,'Team forecast'!$B$2:$B$26,0),MATCH('Master data'!W$1,'Team forecast'!$B$2:$AO$2,0))</f>
        <v>0.39240506329113928</v>
      </c>
      <c r="X545" s="5">
        <f t="shared" si="492"/>
        <v>-5000</v>
      </c>
      <c r="Y545" s="5">
        <f t="shared" si="493"/>
        <v>0</v>
      </c>
      <c r="Z545" s="5">
        <f t="shared" si="494"/>
        <v>0</v>
      </c>
      <c r="AA545" s="5">
        <f t="shared" si="495"/>
        <v>0</v>
      </c>
      <c r="AB545" s="5">
        <f t="shared" si="496"/>
        <v>0</v>
      </c>
      <c r="AC545" s="5">
        <f t="shared" si="497"/>
        <v>0</v>
      </c>
      <c r="AD545" s="5">
        <f t="shared" si="498"/>
        <v>0</v>
      </c>
      <c r="AE545" s="5">
        <f t="shared" si="499"/>
        <v>0</v>
      </c>
      <c r="AF545" s="5">
        <f t="shared" si="500"/>
        <v>0</v>
      </c>
      <c r="AG545" s="5">
        <f t="shared" si="501"/>
        <v>0</v>
      </c>
      <c r="AH545" s="5">
        <f t="shared" si="502"/>
        <v>0</v>
      </c>
      <c r="AI545" s="5">
        <f t="shared" si="503"/>
        <v>0</v>
      </c>
      <c r="AJ545" s="5">
        <f t="shared" si="504"/>
        <v>0</v>
      </c>
      <c r="AK545" s="5">
        <f>IFERROR(SUM(X545:AJ545),-5000)*((Cockpit!$C$3)^0)</f>
        <v>-5000</v>
      </c>
      <c r="AL545" s="16">
        <f>INDEX('Team forecast'!$B$2:$AO$26,MATCH('Master data'!$B545,'Team forecast'!$B$2:$B$26,0),MATCH('Master data'!AL$1,'Team forecast'!$B$2:$AO$2,0))</f>
        <v>0.66231971676468582</v>
      </c>
      <c r="AM545" s="16">
        <f>INDEX('Team forecast'!$B$2:$AO$26,MATCH('Master data'!$B545,'Team forecast'!$B$2:$B$26,0),MATCH('Master data'!AM$1,'Team forecast'!$B$2:$AO$2,0))</f>
        <v>1.8662925210906216</v>
      </c>
      <c r="AN545" s="16">
        <f>INDEX('Team forecast'!$B$2:$AO$26,MATCH('Master data'!$B545,'Team forecast'!$B$2:$B$26,0),MATCH('Master data'!AN$1,'Team forecast'!$B$2:$AO$2,0))</f>
        <v>0.1546961325966851</v>
      </c>
      <c r="AO545" s="16">
        <f>INDEX('Team forecast'!$B$2:$AO$26,MATCH('Master data'!$B545,'Team forecast'!$B$2:$B$26,0),MATCH('Master data'!AO$1,'Team forecast'!$B$2:$AO$2,0))</f>
        <v>2.0106134258927963</v>
      </c>
      <c r="AP545" s="16">
        <f>INDEX('Team forecast'!$B$2:$AO$26,MATCH('Master data'!$B545,'Team forecast'!$B$2:$B$26,0),MATCH('Master data'!AP$1,'Team forecast'!$B$2:$AO$2,0))</f>
        <v>4.7556731109718857</v>
      </c>
      <c r="AQ545" s="5">
        <f t="shared" si="505"/>
        <v>-5000</v>
      </c>
      <c r="AR545" s="5">
        <f>INDEX('Team forecast'!$B$2:$AO$26,MATCH('Master data'!$B545,'Team forecast'!$B$2:$B$26,0),MATCH('Master data'!AR$1,'Team forecast'!$B$2:$AO$2,0))*IF(X545&gt;0,25000,0)</f>
        <v>0</v>
      </c>
      <c r="AS545" s="16">
        <f>INDEX('Team forecast'!$B$2:$AO$26,MATCH('Master data'!$B545,'Team forecast'!$B$2:$B$26,0),MATCH('Master data'!AS$1,'Team forecast'!$B$2:$AO$2,0))*IF(X545&gt;0,5000,0)</f>
        <v>0</v>
      </c>
      <c r="AT545" s="16">
        <f>INDEX('Team forecast'!$B$2:$AO$26,MATCH('Master data'!$B545,'Team forecast'!$B$2:$B$26,0),MATCH('Master data'!AT$1,'Team forecast'!$B$2:$AO$2,0))*IF(X545&gt;0,-15000,0)</f>
        <v>0</v>
      </c>
      <c r="AU545" s="5">
        <f t="shared" si="506"/>
        <v>0</v>
      </c>
      <c r="AV545" s="5">
        <f t="shared" si="507"/>
        <v>0</v>
      </c>
      <c r="AW545" s="5">
        <f t="shared" si="508"/>
        <v>0</v>
      </c>
      <c r="AX545" s="5">
        <f t="shared" si="509"/>
        <v>0</v>
      </c>
      <c r="AY545" s="5">
        <f t="shared" si="510"/>
        <v>0</v>
      </c>
      <c r="AZ545" s="5">
        <f t="shared" si="511"/>
        <v>0</v>
      </c>
      <c r="BA545" s="5">
        <f t="shared" si="512"/>
        <v>0</v>
      </c>
      <c r="BB545" s="5">
        <f t="shared" si="513"/>
        <v>0</v>
      </c>
      <c r="BC545" s="5">
        <f t="shared" si="514"/>
        <v>0</v>
      </c>
      <c r="BD545" s="5">
        <f t="shared" si="515"/>
        <v>-5000</v>
      </c>
      <c r="BE545" s="16">
        <f>INDEX('Team forecast'!$B$2:$AO$26,MATCH('Master data'!$B545,'Team forecast'!$B$2:$B$26,0),MATCH('Master data'!BE$1,'Team forecast'!$B$2:$AO$2,0))</f>
        <v>0</v>
      </c>
      <c r="BF545" s="16">
        <f>INDEX('Team forecast'!$B$2:$AO$26,MATCH('Master data'!$B545,'Team forecast'!$B$2:$B$26,0),MATCH('Master data'!BF$1,'Team forecast'!$B$2:$AO$2,0))</f>
        <v>0</v>
      </c>
      <c r="BG545" s="16">
        <f>INDEX('Team forecast'!$B$2:$AO$26,MATCH('Master data'!$B545,'Team forecast'!$B$2:$B$26,0),MATCH('Master data'!BG$1,'Team forecast'!$B$2:$AO$2,0))</f>
        <v>0</v>
      </c>
      <c r="BH545" s="16">
        <f>INDEX('Team forecast'!$B$2:$AO$26,MATCH('Master data'!$B545,'Team forecast'!$B$2:$B$26,0),MATCH('Master data'!BH$1,'Team forecast'!$B$2:$AO$2,0))</f>
        <v>0</v>
      </c>
      <c r="BI545" s="16">
        <f>INDEX('Team forecast'!$B$2:$AO$26,MATCH('Master data'!$B545,'Team forecast'!$B$2:$B$26,0),MATCH('Master data'!BI$1,'Team forecast'!$B$2:$AO$2,0))</f>
        <v>0</v>
      </c>
      <c r="BJ545" s="5">
        <f t="shared" si="516"/>
        <v>-5000</v>
      </c>
      <c r="BK545" s="5">
        <f>INDEX('Team forecast'!$R$3:$BH$26,MATCH($B545,'Team forecast'!$B$3:$B$26,0),MATCH(BK$1,'Team forecast'!$R$2:$BH$2,0))*IF($X545&gt;0,25000,0)</f>
        <v>0</v>
      </c>
      <c r="BL545" s="5">
        <f>INDEX('Team forecast'!$R$3:$BH$26,MATCH($B545,'Team forecast'!$B$3:$B$26,0),MATCH(BL$1,'Team forecast'!$R$2:$BH$2,0))*IF($X545&gt;0,5000,0)</f>
        <v>0</v>
      </c>
      <c r="BM545" s="5">
        <f>INDEX('Team forecast'!$R$3:$BH$26,MATCH($B545,'Team forecast'!$B$3:$B$26,0),MATCH(BM$1,'Team forecast'!$R$2:$BH$2,0))*IF($X545&gt;0,-15000,0)</f>
        <v>0</v>
      </c>
      <c r="BN545" s="5">
        <f t="shared" si="517"/>
        <v>0</v>
      </c>
      <c r="BO545" s="5">
        <f t="shared" si="518"/>
        <v>0</v>
      </c>
      <c r="BP545" s="5">
        <f t="shared" si="519"/>
        <v>0</v>
      </c>
      <c r="BQ545" s="5">
        <f t="shared" si="520"/>
        <v>0</v>
      </c>
      <c r="BR545" s="5">
        <f t="shared" si="521"/>
        <v>0</v>
      </c>
      <c r="BS545" s="5">
        <f t="shared" si="522"/>
        <v>0</v>
      </c>
      <c r="BT545" s="5">
        <f t="shared" si="523"/>
        <v>0</v>
      </c>
      <c r="BU545" s="5">
        <f t="shared" si="524"/>
        <v>0</v>
      </c>
      <c r="BV545" s="5">
        <f t="shared" si="525"/>
        <v>0</v>
      </c>
      <c r="BW545" s="5">
        <f t="shared" si="526"/>
        <v>0</v>
      </c>
      <c r="BX545" s="5">
        <f t="shared" si="527"/>
        <v>-5000</v>
      </c>
      <c r="BY545" s="5">
        <f t="shared" si="528"/>
        <v>-15000</v>
      </c>
      <c r="BZ545" s="5">
        <f>MAX(INDEX('Team forecast'!$R$3:$BH$26,MATCH($B545,'Team forecast'!$B$3:$B$26,0),MATCH(BZ$1,'Team forecast'!$R$2:$BH$2,0))*($BX545)-(1-INDEX('Team forecast'!$R$3:$BH$26,MATCH($B545,'Team forecast'!$B$3:$B$26,0),MATCH(BZ$1,'Team forecast'!$R$2:$BH$2,0)))*(BY545+CH545)*0.01,-5000)</f>
        <v>-5000</v>
      </c>
      <c r="CA545" s="5">
        <f>MAX(INDEX('Team forecast'!$R$3:$BH$26,MATCH($B545,'Team forecast'!$B$3:$B$26,0),MATCH(CA$1,'Team forecast'!$R$2:$BH$2,0))*$BX545-(1-INDEX('Team forecast'!$R$3:$BH$26,MATCH($B545,'Team forecast'!$B$3:$B$26,0),MATCH(CA$1,'Team forecast'!$R$2:$BH$2,0)))*(BY545+BX545+CH545)*0.01,-5000)</f>
        <v>-5000</v>
      </c>
      <c r="CB545" s="5">
        <f>MAX(INDEX('Team forecast'!$R$3:$BH$26,MATCH($B545,'Team forecast'!$B$3:$B$26,0),MATCH(CB$1,'Team forecast'!$R$2:$BH$2,0))*$BX545-(1-INDEX('Team forecast'!$R$3:$BH$26,MATCH($B545,'Team forecast'!$B$3:$B$26,0),MATCH(CB$1,'Team forecast'!$R$2:$BH$2,0)))*(BY545+BX545*2+CH545)*0.01,0)</f>
        <v>0</v>
      </c>
      <c r="CC545" s="5">
        <v>0</v>
      </c>
      <c r="CD545" s="5">
        <f>+AK545+BD545*Cockpit!$C$3+BW545*Cockpit!$C$3^2+BZ545*Cockpit!$C$3^3+CA545*Cockpit!$C$3^4+CB545*Cockpit!$C$3^5+CC545*Cockpit!$C$3^6</f>
        <v>-10802.469135802468</v>
      </c>
      <c r="CE545" s="5"/>
      <c r="CF545" s="5"/>
      <c r="CG545" s="5">
        <v>0</v>
      </c>
      <c r="CH545" s="5">
        <f t="shared" si="529"/>
        <v>1995000</v>
      </c>
      <c r="CI545" s="5">
        <f t="shared" si="530"/>
        <v>1995000</v>
      </c>
      <c r="CJ545" s="1">
        <f t="shared" si="531"/>
        <v>-5.0000000000000001E-3</v>
      </c>
      <c r="CK545" s="5">
        <f>RANK(CD545,$CD$2:$CD$622)+COUNTIF($CD$2:$CD545,$CD545)-1</f>
        <v>590</v>
      </c>
      <c r="CL545" s="5">
        <f>RANK(CJ545,$CJ$2:$CJ$622)+COUNTIF($CJ$2:$CJ545,$CJ545)-1</f>
        <v>598</v>
      </c>
    </row>
    <row r="546" spans="1:90" x14ac:dyDescent="0.3">
      <c r="A546" t="str">
        <f>Players!P547</f>
        <v>Karl-Johan Johnsson</v>
      </c>
      <c r="B546" t="str">
        <f>Players!G547</f>
        <v>Sweden</v>
      </c>
      <c r="C546" t="str">
        <f>Players!AB547</f>
        <v>Goalkeeper</v>
      </c>
      <c r="D546" s="1"/>
      <c r="F546" t="str">
        <f>IFERROR(INDEX(Lookup!B:B,MATCH(INDEX(Players!C:C,MATCH(E546,Players!A:A,0)),Lookup!D:D,0)),"")</f>
        <v/>
      </c>
      <c r="G546">
        <f>IF(Players!AC547=0,10000000,Players!AC547)</f>
        <v>3495000</v>
      </c>
      <c r="H546" s="16">
        <f>INDEX('Team forecast'!$B$2:$AO$26,MATCH('Master data'!$B546,'Team forecast'!$B$2:$B$26,0),MATCH('Master data'!H$1,'Team forecast'!$B$2:$AO$2,0))</f>
        <v>1.3802129553035047</v>
      </c>
      <c r="I546" s="16">
        <f>INDEX('Team forecast'!$B$2:$AO$26,MATCH('Master data'!$B546,'Team forecast'!$B$2:$B$26,0),MATCH('Master data'!I$1,'Team forecast'!$B$2:$AO$2,0))</f>
        <v>0.80039446005056258</v>
      </c>
      <c r="J546" s="16">
        <f>INDEX('Team forecast'!$B$2:$AO$26,MATCH('Master data'!$B546,'Team forecast'!$B$2:$B$26,0),MATCH('Master data'!J$1,'Team forecast'!$B$2:$AO$2,0))</f>
        <v>0.44915175674422908</v>
      </c>
      <c r="K546" s="16">
        <f>INDEX('Team forecast'!$B$2:$AO$26,MATCH('Master data'!$B546,'Team forecast'!$B$2:$B$26,0),MATCH('Master data'!K$1,'Team forecast'!$B$2:$AO$2,0))</f>
        <v>3.9147858368608497</v>
      </c>
      <c r="L546" s="16">
        <f>INDEX('Team forecast'!$B$2:$AO$26,MATCH('Master data'!$B546,'Team forecast'!$B$2:$B$26,0),MATCH('Master data'!L$1,'Team forecast'!$B$2:$AO$2,0))</f>
        <v>2.2377225397188263</v>
      </c>
      <c r="M546">
        <f>IF(Players!BC547=1,95,0)</f>
        <v>0</v>
      </c>
      <c r="N546" s="2">
        <f>Players!BN547</f>
        <v>0</v>
      </c>
      <c r="O546" s="2">
        <f>Players!BO547</f>
        <v>0</v>
      </c>
      <c r="P546" s="2">
        <f>Players!BP547</f>
        <v>0</v>
      </c>
      <c r="Q546" s="2">
        <f>Players!BQ547</f>
        <v>1.8987341772151899E-2</v>
      </c>
      <c r="R546" s="2">
        <f>Players!BR547</f>
        <v>0</v>
      </c>
      <c r="S546" s="2">
        <f t="shared" si="490"/>
        <v>1.3802129553035047</v>
      </c>
      <c r="T546" s="2">
        <f t="shared" si="491"/>
        <v>0.80039446005056258</v>
      </c>
      <c r="U546" s="16">
        <f>INDEX('Team forecast'!$B$2:$AO$26,MATCH('Master data'!$B546,'Team forecast'!$B$2:$B$26,0),MATCH('Master data'!U$1,'Team forecast'!$B$2:$AO$2,0))</f>
        <v>0.52401038286826729</v>
      </c>
      <c r="V546" s="16">
        <f>INDEX('Team forecast'!$B$2:$AO$26,MATCH('Master data'!$B546,'Team forecast'!$B$2:$B$26,0),MATCH('Master data'!V$1,'Team forecast'!$B$2:$AO$2,0))</f>
        <v>0.2774172615184945</v>
      </c>
      <c r="W546" s="16">
        <f>INDEX('Team forecast'!$B$2:$AO$26,MATCH('Master data'!$B546,'Team forecast'!$B$2:$B$26,0),MATCH('Master data'!W$1,'Team forecast'!$B$2:$AO$2,0))</f>
        <v>0.19857235561323819</v>
      </c>
      <c r="X546" s="5">
        <f t="shared" si="492"/>
        <v>-5000</v>
      </c>
      <c r="Y546" s="5">
        <f t="shared" si="493"/>
        <v>0</v>
      </c>
      <c r="Z546" s="5">
        <f t="shared" si="494"/>
        <v>0</v>
      </c>
      <c r="AA546" s="5">
        <f t="shared" si="495"/>
        <v>0</v>
      </c>
      <c r="AB546" s="5">
        <f t="shared" si="496"/>
        <v>0</v>
      </c>
      <c r="AC546" s="5">
        <f t="shared" si="497"/>
        <v>0</v>
      </c>
      <c r="AD546" s="5">
        <f t="shared" si="498"/>
        <v>0</v>
      </c>
      <c r="AE546" s="5">
        <f t="shared" si="499"/>
        <v>33686.38175581718</v>
      </c>
      <c r="AF546" s="5">
        <f t="shared" si="500"/>
        <v>7186.6403983413184</v>
      </c>
      <c r="AG546" s="5">
        <f t="shared" si="501"/>
        <v>0</v>
      </c>
      <c r="AH546" s="5">
        <f t="shared" si="502"/>
        <v>0</v>
      </c>
      <c r="AI546" s="5">
        <f t="shared" si="503"/>
        <v>0</v>
      </c>
      <c r="AJ546" s="5">
        <f t="shared" si="504"/>
        <v>0</v>
      </c>
      <c r="AK546" s="5">
        <f>IFERROR(SUM(X546:AJ546),-5000)*((Cockpit!$C$3)^0)</f>
        <v>35873.022154158498</v>
      </c>
      <c r="AL546" s="16">
        <f>INDEX('Team forecast'!$B$2:$AO$26,MATCH('Master data'!$B546,'Team forecast'!$B$2:$B$26,0),MATCH('Master data'!AL$1,'Team forecast'!$B$2:$AO$2,0))</f>
        <v>1.2865954440019862</v>
      </c>
      <c r="AM546" s="16">
        <f>INDEX('Team forecast'!$B$2:$AO$26,MATCH('Master data'!$B546,'Team forecast'!$B$2:$B$26,0),MATCH('Master data'!AM$1,'Team forecast'!$B$2:$AO$2,0))</f>
        <v>1.2414750087215167</v>
      </c>
      <c r="AN546" s="16">
        <f>INDEX('Team forecast'!$B$2:$AO$26,MATCH('Master data'!$B546,'Team forecast'!$B$2:$B$26,0),MATCH('Master data'!AN$1,'Team forecast'!$B$2:$AO$2,0))</f>
        <v>0.28895768833849328</v>
      </c>
      <c r="AO546" s="16">
        <f>INDEX('Team forecast'!$B$2:$AO$26,MATCH('Master data'!$B546,'Team forecast'!$B$2:$B$26,0),MATCH('Master data'!AO$1,'Team forecast'!$B$2:$AO$2,0))</f>
        <v>3.6492525320783611</v>
      </c>
      <c r="AP546" s="16">
        <f>INDEX('Team forecast'!$B$2:$AO$26,MATCH('Master data'!$B546,'Team forecast'!$B$2:$B$26,0),MATCH('Master data'!AP$1,'Team forecast'!$B$2:$AO$2,0))</f>
        <v>3.4708843553693107</v>
      </c>
      <c r="AQ546" s="5">
        <f t="shared" si="505"/>
        <v>-5000</v>
      </c>
      <c r="AR546" s="5">
        <f>INDEX('Team forecast'!$B$2:$AO$26,MATCH('Master data'!$B546,'Team forecast'!$B$2:$B$26,0),MATCH('Master data'!AR$1,'Team forecast'!$B$2:$AO$2,0))*IF(X546&gt;0,25000,0)</f>
        <v>0</v>
      </c>
      <c r="AS546" s="16">
        <f>INDEX('Team forecast'!$B$2:$AO$26,MATCH('Master data'!$B546,'Team forecast'!$B$2:$B$26,0),MATCH('Master data'!AS$1,'Team forecast'!$B$2:$AO$2,0))*IF(X546&gt;0,5000,0)</f>
        <v>0</v>
      </c>
      <c r="AT546" s="16">
        <f>INDEX('Team forecast'!$B$2:$AO$26,MATCH('Master data'!$B546,'Team forecast'!$B$2:$B$26,0),MATCH('Master data'!AT$1,'Team forecast'!$B$2:$AO$2,0))*IF(X546&gt;0,-15000,0)</f>
        <v>0</v>
      </c>
      <c r="AU546" s="5">
        <f t="shared" si="506"/>
        <v>0</v>
      </c>
      <c r="AV546" s="5">
        <f t="shared" si="507"/>
        <v>0</v>
      </c>
      <c r="AW546" s="5">
        <f t="shared" si="508"/>
        <v>0</v>
      </c>
      <c r="AX546" s="5">
        <f t="shared" si="509"/>
        <v>21671.826625386995</v>
      </c>
      <c r="AY546" s="5">
        <f t="shared" si="510"/>
        <v>11147.046733238971</v>
      </c>
      <c r="AZ546" s="5">
        <f t="shared" si="511"/>
        <v>0</v>
      </c>
      <c r="BA546" s="5">
        <f t="shared" si="512"/>
        <v>0</v>
      </c>
      <c r="BB546" s="5">
        <f t="shared" si="513"/>
        <v>0</v>
      </c>
      <c r="BC546" s="5">
        <f t="shared" si="514"/>
        <v>0</v>
      </c>
      <c r="BD546" s="5">
        <f t="shared" si="515"/>
        <v>27818.873358625966</v>
      </c>
      <c r="BE546" s="16">
        <f>INDEX('Team forecast'!$B$2:$AO$26,MATCH('Master data'!$B546,'Team forecast'!$B$2:$B$26,0),MATCH('Master data'!BE$1,'Team forecast'!$B$2:$AO$2,0))</f>
        <v>0</v>
      </c>
      <c r="BF546" s="16">
        <f>INDEX('Team forecast'!$B$2:$AO$26,MATCH('Master data'!$B546,'Team forecast'!$B$2:$B$26,0),MATCH('Master data'!BF$1,'Team forecast'!$B$2:$AO$2,0))</f>
        <v>0</v>
      </c>
      <c r="BG546" s="16">
        <f>INDEX('Team forecast'!$B$2:$AO$26,MATCH('Master data'!$B546,'Team forecast'!$B$2:$B$26,0),MATCH('Master data'!BG$1,'Team forecast'!$B$2:$AO$2,0))</f>
        <v>0</v>
      </c>
      <c r="BH546" s="16">
        <f>INDEX('Team forecast'!$B$2:$AO$26,MATCH('Master data'!$B546,'Team forecast'!$B$2:$B$26,0),MATCH('Master data'!BH$1,'Team forecast'!$B$2:$AO$2,0))</f>
        <v>0</v>
      </c>
      <c r="BI546" s="16">
        <f>INDEX('Team forecast'!$B$2:$AO$26,MATCH('Master data'!$B546,'Team forecast'!$B$2:$B$26,0),MATCH('Master data'!BI$1,'Team forecast'!$B$2:$AO$2,0))</f>
        <v>0</v>
      </c>
      <c r="BJ546" s="5">
        <f t="shared" si="516"/>
        <v>-5000</v>
      </c>
      <c r="BK546" s="5">
        <f>INDEX('Team forecast'!$R$3:$BH$26,MATCH($B546,'Team forecast'!$B$3:$B$26,0),MATCH(BK$1,'Team forecast'!$R$2:$BH$2,0))*IF($X546&gt;0,25000,0)</f>
        <v>0</v>
      </c>
      <c r="BL546" s="5">
        <f>INDEX('Team forecast'!$R$3:$BH$26,MATCH($B546,'Team forecast'!$B$3:$B$26,0),MATCH(BL$1,'Team forecast'!$R$2:$BH$2,0))*IF($X546&gt;0,5000,0)</f>
        <v>0</v>
      </c>
      <c r="BM546" s="5">
        <f>INDEX('Team forecast'!$R$3:$BH$26,MATCH($B546,'Team forecast'!$B$3:$B$26,0),MATCH(BM$1,'Team forecast'!$R$2:$BH$2,0))*IF($X546&gt;0,-15000,0)</f>
        <v>0</v>
      </c>
      <c r="BN546" s="5">
        <f t="shared" si="517"/>
        <v>0</v>
      </c>
      <c r="BO546" s="5">
        <f t="shared" si="518"/>
        <v>0</v>
      </c>
      <c r="BP546" s="5">
        <f t="shared" si="519"/>
        <v>0</v>
      </c>
      <c r="BQ546" s="5">
        <f t="shared" si="520"/>
        <v>0</v>
      </c>
      <c r="BR546" s="5">
        <f t="shared" si="521"/>
        <v>0</v>
      </c>
      <c r="BS546" s="5">
        <f t="shared" si="522"/>
        <v>0</v>
      </c>
      <c r="BT546" s="5">
        <f t="shared" si="523"/>
        <v>0</v>
      </c>
      <c r="BU546" s="5">
        <f t="shared" si="524"/>
        <v>0</v>
      </c>
      <c r="BV546" s="5">
        <f t="shared" si="525"/>
        <v>0</v>
      </c>
      <c r="BW546" s="5">
        <f t="shared" si="526"/>
        <v>0</v>
      </c>
      <c r="BX546" s="5">
        <f t="shared" si="527"/>
        <v>31845.947756392234</v>
      </c>
      <c r="BY546" s="5">
        <f t="shared" si="528"/>
        <v>95537.843269176694</v>
      </c>
      <c r="BZ546" s="5">
        <f>MAX(INDEX('Team forecast'!$R$3:$BH$26,MATCH($B546,'Team forecast'!$B$3:$B$26,0),MATCH(BZ$1,'Team forecast'!$R$2:$BH$2,0))*($BX546)-(1-INDEX('Team forecast'!$R$3:$BH$26,MATCH($B546,'Team forecast'!$B$3:$B$26,0),MATCH(BZ$1,'Team forecast'!$R$2:$BH$2,0)))*(BY546+CH546)*0.01,-5000)</f>
        <v>8376.5341091931987</v>
      </c>
      <c r="CA546" s="5">
        <f>MAX(INDEX('Team forecast'!$R$3:$BH$26,MATCH($B546,'Team forecast'!$B$3:$B$26,0),MATCH(CA$1,'Team forecast'!$R$2:$BH$2,0))*$BX546-(1-INDEX('Team forecast'!$R$3:$BH$26,MATCH($B546,'Team forecast'!$B$3:$B$26,0),MATCH(CA$1,'Team forecast'!$R$2:$BH$2,0)))*(BY546+BX546+CH546)*0.01,-5000)</f>
        <v>-5000</v>
      </c>
      <c r="CB546" s="5">
        <f>MAX(INDEX('Team forecast'!$R$3:$BH$26,MATCH($B546,'Team forecast'!$B$3:$B$26,0),MATCH(CB$1,'Team forecast'!$R$2:$BH$2,0))*$BX546-(1-INDEX('Team forecast'!$R$3:$BH$26,MATCH($B546,'Team forecast'!$B$3:$B$26,0),MATCH(CB$1,'Team forecast'!$R$2:$BH$2,0)))*(BY546+BX546*2+CH546)*0.01,0)</f>
        <v>0</v>
      </c>
      <c r="CC546" s="5">
        <v>0</v>
      </c>
      <c r="CD546" s="5">
        <f>+AK546+BD546*Cockpit!$C$3+BW546*Cockpit!$C$3^2+BZ546*Cockpit!$C$3^3+CA546*Cockpit!$C$3^4+CB546*Cockpit!$C$3^5+CC546*Cockpit!$C$3^6</f>
        <v>55913.219437941691</v>
      </c>
      <c r="CE546" s="5"/>
      <c r="CF546" s="5"/>
      <c r="CG546" s="5">
        <v>0</v>
      </c>
      <c r="CH546" s="5">
        <f t="shared" si="529"/>
        <v>3495000</v>
      </c>
      <c r="CI546" s="5">
        <f t="shared" si="530"/>
        <v>3495000</v>
      </c>
      <c r="CJ546" s="1">
        <f t="shared" si="531"/>
        <v>1.6E-2</v>
      </c>
      <c r="CK546" s="5">
        <f>RANK(CD546,$CD$2:$CD$622)+COUNTIF($CD$2:$CD546,$CD546)-1</f>
        <v>165</v>
      </c>
      <c r="CL546" s="5">
        <f>RANK(CJ546,$CJ$2:$CJ$622)+COUNTIF($CJ$2:$CJ546,$CJ546)-1</f>
        <v>158</v>
      </c>
    </row>
    <row r="547" spans="1:90" x14ac:dyDescent="0.3">
      <c r="A547" t="str">
        <f>Players!P548</f>
        <v>Kristoffer Nordfeldt</v>
      </c>
      <c r="B547" t="str">
        <f>Players!G548</f>
        <v>Sweden</v>
      </c>
      <c r="C547" t="str">
        <f>Players!AB548</f>
        <v>Goalkeeper</v>
      </c>
      <c r="D547" s="1"/>
      <c r="F547" t="str">
        <f>IFERROR(INDEX(Lookup!B:B,MATCH(INDEX(Players!C:C,MATCH(E547,Players!A:A,0)),Lookup!D:D,0)),"")</f>
        <v/>
      </c>
      <c r="G547">
        <f>IF(Players!AC548=0,10000000,Players!AC548)</f>
        <v>4495000</v>
      </c>
      <c r="H547" s="16">
        <f>INDEX('Team forecast'!$B$2:$AO$26,MATCH('Master data'!$B547,'Team forecast'!$B$2:$B$26,0),MATCH('Master data'!H$1,'Team forecast'!$B$2:$AO$2,0))</f>
        <v>1.3802129553035047</v>
      </c>
      <c r="I547" s="16">
        <f>INDEX('Team forecast'!$B$2:$AO$26,MATCH('Master data'!$B547,'Team forecast'!$B$2:$B$26,0),MATCH('Master data'!I$1,'Team forecast'!$B$2:$AO$2,0))</f>
        <v>0.80039446005056258</v>
      </c>
      <c r="J547" s="16">
        <f>INDEX('Team forecast'!$B$2:$AO$26,MATCH('Master data'!$B547,'Team forecast'!$B$2:$B$26,0),MATCH('Master data'!J$1,'Team forecast'!$B$2:$AO$2,0))</f>
        <v>0.44915175674422908</v>
      </c>
      <c r="K547" s="16">
        <f>INDEX('Team forecast'!$B$2:$AO$26,MATCH('Master data'!$B547,'Team forecast'!$B$2:$B$26,0),MATCH('Master data'!K$1,'Team forecast'!$B$2:$AO$2,0))</f>
        <v>3.9147858368608497</v>
      </c>
      <c r="L547" s="16">
        <f>INDEX('Team forecast'!$B$2:$AO$26,MATCH('Master data'!$B547,'Team forecast'!$B$2:$B$26,0),MATCH('Master data'!L$1,'Team forecast'!$B$2:$AO$2,0))</f>
        <v>2.2377225397188263</v>
      </c>
      <c r="M547">
        <f>IF(Players!BC548=1,95,0)</f>
        <v>0</v>
      </c>
      <c r="N547" s="2">
        <f>Players!BN548</f>
        <v>0</v>
      </c>
      <c r="O547" s="2">
        <f>Players!BO548</f>
        <v>0</v>
      </c>
      <c r="P547" s="2">
        <f>Players!BP548</f>
        <v>0</v>
      </c>
      <c r="Q547" s="2">
        <f>Players!BQ548</f>
        <v>1.3513513513513513E-2</v>
      </c>
      <c r="R547" s="2">
        <f>Players!BR548</f>
        <v>0</v>
      </c>
      <c r="S547" s="2">
        <f t="shared" si="490"/>
        <v>1.3802129553035047</v>
      </c>
      <c r="T547" s="2">
        <f t="shared" si="491"/>
        <v>0.80039446005056258</v>
      </c>
      <c r="U547" s="16">
        <f>INDEX('Team forecast'!$B$2:$AO$26,MATCH('Master data'!$B547,'Team forecast'!$B$2:$B$26,0),MATCH('Master data'!U$1,'Team forecast'!$B$2:$AO$2,0))</f>
        <v>0.52401038286826729</v>
      </c>
      <c r="V547" s="16">
        <f>INDEX('Team forecast'!$B$2:$AO$26,MATCH('Master data'!$B547,'Team forecast'!$B$2:$B$26,0),MATCH('Master data'!V$1,'Team forecast'!$B$2:$AO$2,0))</f>
        <v>0.2774172615184945</v>
      </c>
      <c r="W547" s="16">
        <f>INDEX('Team forecast'!$B$2:$AO$26,MATCH('Master data'!$B547,'Team forecast'!$B$2:$B$26,0),MATCH('Master data'!W$1,'Team forecast'!$B$2:$AO$2,0))</f>
        <v>0.19857235561323819</v>
      </c>
      <c r="X547" s="5">
        <f t="shared" si="492"/>
        <v>-5000</v>
      </c>
      <c r="Y547" s="5">
        <f t="shared" si="493"/>
        <v>0</v>
      </c>
      <c r="Z547" s="5">
        <f t="shared" si="494"/>
        <v>0</v>
      </c>
      <c r="AA547" s="5">
        <f t="shared" si="495"/>
        <v>0</v>
      </c>
      <c r="AB547" s="5">
        <f t="shared" si="496"/>
        <v>0</v>
      </c>
      <c r="AC547" s="5">
        <f t="shared" si="497"/>
        <v>0</v>
      </c>
      <c r="AD547" s="5">
        <f t="shared" si="498"/>
        <v>0</v>
      </c>
      <c r="AE547" s="5">
        <f t="shared" si="499"/>
        <v>33686.38175581718</v>
      </c>
      <c r="AF547" s="5">
        <f t="shared" si="500"/>
        <v>7186.6403983413184</v>
      </c>
      <c r="AG547" s="5">
        <f t="shared" si="501"/>
        <v>0</v>
      </c>
      <c r="AH547" s="5">
        <f t="shared" si="502"/>
        <v>0</v>
      </c>
      <c r="AI547" s="5">
        <f t="shared" si="503"/>
        <v>0</v>
      </c>
      <c r="AJ547" s="5">
        <f t="shared" si="504"/>
        <v>0</v>
      </c>
      <c r="AK547" s="5">
        <f>IFERROR(SUM(X547:AJ547),-5000)*((Cockpit!$C$3)^0)</f>
        <v>35873.022154158498</v>
      </c>
      <c r="AL547" s="16">
        <f>INDEX('Team forecast'!$B$2:$AO$26,MATCH('Master data'!$B547,'Team forecast'!$B$2:$B$26,0),MATCH('Master data'!AL$1,'Team forecast'!$B$2:$AO$2,0))</f>
        <v>1.2865954440019862</v>
      </c>
      <c r="AM547" s="16">
        <f>INDEX('Team forecast'!$B$2:$AO$26,MATCH('Master data'!$B547,'Team forecast'!$B$2:$B$26,0),MATCH('Master data'!AM$1,'Team forecast'!$B$2:$AO$2,0))</f>
        <v>1.2414750087215167</v>
      </c>
      <c r="AN547" s="16">
        <f>INDEX('Team forecast'!$B$2:$AO$26,MATCH('Master data'!$B547,'Team forecast'!$B$2:$B$26,0),MATCH('Master data'!AN$1,'Team forecast'!$B$2:$AO$2,0))</f>
        <v>0.28895768833849328</v>
      </c>
      <c r="AO547" s="16">
        <f>INDEX('Team forecast'!$B$2:$AO$26,MATCH('Master data'!$B547,'Team forecast'!$B$2:$B$26,0),MATCH('Master data'!AO$1,'Team forecast'!$B$2:$AO$2,0))</f>
        <v>3.6492525320783611</v>
      </c>
      <c r="AP547" s="16">
        <f>INDEX('Team forecast'!$B$2:$AO$26,MATCH('Master data'!$B547,'Team forecast'!$B$2:$B$26,0),MATCH('Master data'!AP$1,'Team forecast'!$B$2:$AO$2,0))</f>
        <v>3.4708843553693107</v>
      </c>
      <c r="AQ547" s="5">
        <f t="shared" si="505"/>
        <v>-5000</v>
      </c>
      <c r="AR547" s="5">
        <f>INDEX('Team forecast'!$B$2:$AO$26,MATCH('Master data'!$B547,'Team forecast'!$B$2:$B$26,0),MATCH('Master data'!AR$1,'Team forecast'!$B$2:$AO$2,0))*IF(X547&gt;0,25000,0)</f>
        <v>0</v>
      </c>
      <c r="AS547" s="16">
        <f>INDEX('Team forecast'!$B$2:$AO$26,MATCH('Master data'!$B547,'Team forecast'!$B$2:$B$26,0),MATCH('Master data'!AS$1,'Team forecast'!$B$2:$AO$2,0))*IF(X547&gt;0,5000,0)</f>
        <v>0</v>
      </c>
      <c r="AT547" s="16">
        <f>INDEX('Team forecast'!$B$2:$AO$26,MATCH('Master data'!$B547,'Team forecast'!$B$2:$B$26,0),MATCH('Master data'!AT$1,'Team forecast'!$B$2:$AO$2,0))*IF(X547&gt;0,-15000,0)</f>
        <v>0</v>
      </c>
      <c r="AU547" s="5">
        <f t="shared" si="506"/>
        <v>0</v>
      </c>
      <c r="AV547" s="5">
        <f t="shared" si="507"/>
        <v>0</v>
      </c>
      <c r="AW547" s="5">
        <f t="shared" si="508"/>
        <v>0</v>
      </c>
      <c r="AX547" s="5">
        <f t="shared" si="509"/>
        <v>21671.826625386995</v>
      </c>
      <c r="AY547" s="5">
        <f t="shared" si="510"/>
        <v>11147.046733238971</v>
      </c>
      <c r="AZ547" s="5">
        <f t="shared" si="511"/>
        <v>0</v>
      </c>
      <c r="BA547" s="5">
        <f t="shared" si="512"/>
        <v>0</v>
      </c>
      <c r="BB547" s="5">
        <f t="shared" si="513"/>
        <v>0</v>
      </c>
      <c r="BC547" s="5">
        <f t="shared" si="514"/>
        <v>0</v>
      </c>
      <c r="BD547" s="5">
        <f t="shared" si="515"/>
        <v>27818.873358625966</v>
      </c>
      <c r="BE547" s="16">
        <f>INDEX('Team forecast'!$B$2:$AO$26,MATCH('Master data'!$B547,'Team forecast'!$B$2:$B$26,0),MATCH('Master data'!BE$1,'Team forecast'!$B$2:$AO$2,0))</f>
        <v>0</v>
      </c>
      <c r="BF547" s="16">
        <f>INDEX('Team forecast'!$B$2:$AO$26,MATCH('Master data'!$B547,'Team forecast'!$B$2:$B$26,0),MATCH('Master data'!BF$1,'Team forecast'!$B$2:$AO$2,0))</f>
        <v>0</v>
      </c>
      <c r="BG547" s="16">
        <f>INDEX('Team forecast'!$B$2:$AO$26,MATCH('Master data'!$B547,'Team forecast'!$B$2:$B$26,0),MATCH('Master data'!BG$1,'Team forecast'!$B$2:$AO$2,0))</f>
        <v>0</v>
      </c>
      <c r="BH547" s="16">
        <f>INDEX('Team forecast'!$B$2:$AO$26,MATCH('Master data'!$B547,'Team forecast'!$B$2:$B$26,0),MATCH('Master data'!BH$1,'Team forecast'!$B$2:$AO$2,0))</f>
        <v>0</v>
      </c>
      <c r="BI547" s="16">
        <f>INDEX('Team forecast'!$B$2:$AO$26,MATCH('Master data'!$B547,'Team forecast'!$B$2:$B$26,0),MATCH('Master data'!BI$1,'Team forecast'!$B$2:$AO$2,0))</f>
        <v>0</v>
      </c>
      <c r="BJ547" s="5">
        <f t="shared" si="516"/>
        <v>-5000</v>
      </c>
      <c r="BK547" s="5">
        <f>INDEX('Team forecast'!$R$3:$BH$26,MATCH($B547,'Team forecast'!$B$3:$B$26,0),MATCH(BK$1,'Team forecast'!$R$2:$BH$2,0))*IF($X547&gt;0,25000,0)</f>
        <v>0</v>
      </c>
      <c r="BL547" s="5">
        <f>INDEX('Team forecast'!$R$3:$BH$26,MATCH($B547,'Team forecast'!$B$3:$B$26,0),MATCH(BL$1,'Team forecast'!$R$2:$BH$2,0))*IF($X547&gt;0,5000,0)</f>
        <v>0</v>
      </c>
      <c r="BM547" s="5">
        <f>INDEX('Team forecast'!$R$3:$BH$26,MATCH($B547,'Team forecast'!$B$3:$B$26,0),MATCH(BM$1,'Team forecast'!$R$2:$BH$2,0))*IF($X547&gt;0,-15000,0)</f>
        <v>0</v>
      </c>
      <c r="BN547" s="5">
        <f t="shared" si="517"/>
        <v>0</v>
      </c>
      <c r="BO547" s="5">
        <f t="shared" si="518"/>
        <v>0</v>
      </c>
      <c r="BP547" s="5">
        <f t="shared" si="519"/>
        <v>0</v>
      </c>
      <c r="BQ547" s="5">
        <f t="shared" si="520"/>
        <v>0</v>
      </c>
      <c r="BR547" s="5">
        <f t="shared" si="521"/>
        <v>0</v>
      </c>
      <c r="BS547" s="5">
        <f t="shared" si="522"/>
        <v>0</v>
      </c>
      <c r="BT547" s="5">
        <f t="shared" si="523"/>
        <v>0</v>
      </c>
      <c r="BU547" s="5">
        <f t="shared" si="524"/>
        <v>0</v>
      </c>
      <c r="BV547" s="5">
        <f t="shared" si="525"/>
        <v>0</v>
      </c>
      <c r="BW547" s="5">
        <f t="shared" si="526"/>
        <v>0</v>
      </c>
      <c r="BX547" s="5">
        <f t="shared" si="527"/>
        <v>31845.947756392234</v>
      </c>
      <c r="BY547" s="5">
        <f t="shared" si="528"/>
        <v>95537.843269176694</v>
      </c>
      <c r="BZ547" s="5">
        <f>MAX(INDEX('Team forecast'!$R$3:$BH$26,MATCH($B547,'Team forecast'!$B$3:$B$26,0),MATCH(BZ$1,'Team forecast'!$R$2:$BH$2,0))*($BX547)-(1-INDEX('Team forecast'!$R$3:$BH$26,MATCH($B547,'Team forecast'!$B$3:$B$26,0),MATCH(BZ$1,'Team forecast'!$R$2:$BH$2,0)))*(BY547+CH547)*0.01,-5000)</f>
        <v>4912.4818216115018</v>
      </c>
      <c r="CA547" s="5">
        <f>MAX(INDEX('Team forecast'!$R$3:$BH$26,MATCH($B547,'Team forecast'!$B$3:$B$26,0),MATCH(CA$1,'Team forecast'!$R$2:$BH$2,0))*$BX547-(1-INDEX('Team forecast'!$R$3:$BH$26,MATCH($B547,'Team forecast'!$B$3:$B$26,0),MATCH(CA$1,'Team forecast'!$R$2:$BH$2,0)))*(BY547+BX547+CH547)*0.01,-5000)</f>
        <v>-5000</v>
      </c>
      <c r="CB547" s="5">
        <f>MAX(INDEX('Team forecast'!$R$3:$BH$26,MATCH($B547,'Team forecast'!$B$3:$B$26,0),MATCH(CB$1,'Team forecast'!$R$2:$BH$2,0))*$BX547-(1-INDEX('Team forecast'!$R$3:$BH$26,MATCH($B547,'Team forecast'!$B$3:$B$26,0),MATCH(CB$1,'Team forecast'!$R$2:$BH$2,0)))*(BY547+BX547*2+CH547)*0.01,0)</f>
        <v>0</v>
      </c>
      <c r="CC547" s="5">
        <v>0</v>
      </c>
      <c r="CD547" s="5">
        <f>+AK547+BD547*Cockpit!$C$3+BW547*Cockpit!$C$3^2+BZ547*Cockpit!$C$3^3+CA547*Cockpit!$C$3^4+CB547*Cockpit!$C$3^5+CC547*Cockpit!$C$3^6</f>
        <v>54886.833574954522</v>
      </c>
      <c r="CE547" s="5"/>
      <c r="CF547" s="5"/>
      <c r="CG547" s="5">
        <v>0</v>
      </c>
      <c r="CH547" s="5">
        <f t="shared" si="529"/>
        <v>4495000</v>
      </c>
      <c r="CI547" s="5">
        <f t="shared" si="530"/>
        <v>4495000</v>
      </c>
      <c r="CJ547" s="1">
        <f t="shared" si="531"/>
        <v>1.2E-2</v>
      </c>
      <c r="CK547" s="5">
        <f>RANK(CD547,$CD$2:$CD$622)+COUNTIF($CD$2:$CD547,$CD547)-1</f>
        <v>169</v>
      </c>
      <c r="CL547" s="5">
        <f>RANK(CJ547,$CJ$2:$CJ$622)+COUNTIF($CJ$2:$CJ547,$CJ547)-1</f>
        <v>216</v>
      </c>
    </row>
    <row r="548" spans="1:90" x14ac:dyDescent="0.3">
      <c r="A548" t="str">
        <f>Players!P549</f>
        <v>Gustav Svensson</v>
      </c>
      <c r="B548" t="str">
        <f>Players!G549</f>
        <v>Sweden</v>
      </c>
      <c r="C548" t="str">
        <f>Players!AB549</f>
        <v>Midfield</v>
      </c>
      <c r="D548" s="1"/>
      <c r="F548" t="str">
        <f>IFERROR(INDEX(Lookup!B:B,MATCH(INDEX(Players!C:C,MATCH(E548,Players!A:A,0)),Lookup!D:D,0)),"")</f>
        <v/>
      </c>
      <c r="G548">
        <f>IF(Players!AC549=0,10000000,Players!AC549)</f>
        <v>1995000</v>
      </c>
      <c r="H548" s="16">
        <f>INDEX('Team forecast'!$B$2:$AO$26,MATCH('Master data'!$B548,'Team forecast'!$B$2:$B$26,0),MATCH('Master data'!H$1,'Team forecast'!$B$2:$AO$2,0))</f>
        <v>1.3802129553035047</v>
      </c>
      <c r="I548" s="16">
        <f>INDEX('Team forecast'!$B$2:$AO$26,MATCH('Master data'!$B548,'Team forecast'!$B$2:$B$26,0),MATCH('Master data'!I$1,'Team forecast'!$B$2:$AO$2,0))</f>
        <v>0.80039446005056258</v>
      </c>
      <c r="J548" s="16">
        <f>INDEX('Team forecast'!$B$2:$AO$26,MATCH('Master data'!$B548,'Team forecast'!$B$2:$B$26,0),MATCH('Master data'!J$1,'Team forecast'!$B$2:$AO$2,0))</f>
        <v>0.44915175674422908</v>
      </c>
      <c r="K548" s="16">
        <f>INDEX('Team forecast'!$B$2:$AO$26,MATCH('Master data'!$B548,'Team forecast'!$B$2:$B$26,0),MATCH('Master data'!K$1,'Team forecast'!$B$2:$AO$2,0))</f>
        <v>3.9147858368608497</v>
      </c>
      <c r="L548" s="16">
        <f>INDEX('Team forecast'!$B$2:$AO$26,MATCH('Master data'!$B548,'Team forecast'!$B$2:$B$26,0),MATCH('Master data'!L$1,'Team forecast'!$B$2:$AO$2,0))</f>
        <v>2.2377225397188263</v>
      </c>
      <c r="M548">
        <f>IF(Players!BC549=1,95,0)</f>
        <v>0</v>
      </c>
      <c r="N548" s="2">
        <f>Players!BN549</f>
        <v>0</v>
      </c>
      <c r="O548" s="2">
        <f>Players!BO549</f>
        <v>0</v>
      </c>
      <c r="P548" s="2">
        <f>Players!BP549</f>
        <v>0</v>
      </c>
      <c r="Q548" s="2">
        <f>Players!BQ549</f>
        <v>0.34</v>
      </c>
      <c r="R548" s="2">
        <f>Players!BR549</f>
        <v>0</v>
      </c>
      <c r="S548" s="2">
        <f t="shared" si="490"/>
        <v>1.3802129553035047</v>
      </c>
      <c r="T548" s="2">
        <f t="shared" si="491"/>
        <v>0.80039446005056258</v>
      </c>
      <c r="U548" s="16">
        <f>INDEX('Team forecast'!$B$2:$AO$26,MATCH('Master data'!$B548,'Team forecast'!$B$2:$B$26,0),MATCH('Master data'!U$1,'Team forecast'!$B$2:$AO$2,0))</f>
        <v>0.52401038286826729</v>
      </c>
      <c r="V548" s="16">
        <f>INDEX('Team forecast'!$B$2:$AO$26,MATCH('Master data'!$B548,'Team forecast'!$B$2:$B$26,0),MATCH('Master data'!V$1,'Team forecast'!$B$2:$AO$2,0))</f>
        <v>0.2774172615184945</v>
      </c>
      <c r="W548" s="16">
        <f>INDEX('Team forecast'!$B$2:$AO$26,MATCH('Master data'!$B548,'Team forecast'!$B$2:$B$26,0),MATCH('Master data'!W$1,'Team forecast'!$B$2:$AO$2,0))</f>
        <v>0.19857235561323819</v>
      </c>
      <c r="X548" s="5">
        <f t="shared" si="492"/>
        <v>-5000</v>
      </c>
      <c r="Y548" s="5">
        <f t="shared" si="493"/>
        <v>0</v>
      </c>
      <c r="Z548" s="5">
        <f t="shared" si="494"/>
        <v>0</v>
      </c>
      <c r="AA548" s="5">
        <f t="shared" si="495"/>
        <v>0</v>
      </c>
      <c r="AB548" s="5">
        <f t="shared" si="496"/>
        <v>0</v>
      </c>
      <c r="AC548" s="5">
        <f t="shared" si="497"/>
        <v>0</v>
      </c>
      <c r="AD548" s="5">
        <f t="shared" si="498"/>
        <v>0</v>
      </c>
      <c r="AE548" s="5">
        <f t="shared" si="499"/>
        <v>0</v>
      </c>
      <c r="AF548" s="5">
        <f t="shared" si="500"/>
        <v>0</v>
      </c>
      <c r="AG548" s="5">
        <f t="shared" si="501"/>
        <v>0</v>
      </c>
      <c r="AH548" s="5">
        <f t="shared" si="502"/>
        <v>0</v>
      </c>
      <c r="AI548" s="5">
        <f t="shared" si="503"/>
        <v>0</v>
      </c>
      <c r="AJ548" s="5">
        <f t="shared" si="504"/>
        <v>0</v>
      </c>
      <c r="AK548" s="5">
        <f>IFERROR(SUM(X548:AJ548),-5000)*((Cockpit!$C$3)^0)</f>
        <v>-5000</v>
      </c>
      <c r="AL548" s="16">
        <f>INDEX('Team forecast'!$B$2:$AO$26,MATCH('Master data'!$B548,'Team forecast'!$B$2:$B$26,0),MATCH('Master data'!AL$1,'Team forecast'!$B$2:$AO$2,0))</f>
        <v>1.2865954440019862</v>
      </c>
      <c r="AM548" s="16">
        <f>INDEX('Team forecast'!$B$2:$AO$26,MATCH('Master data'!$B548,'Team forecast'!$B$2:$B$26,0),MATCH('Master data'!AM$1,'Team forecast'!$B$2:$AO$2,0))</f>
        <v>1.2414750087215167</v>
      </c>
      <c r="AN548" s="16">
        <f>INDEX('Team forecast'!$B$2:$AO$26,MATCH('Master data'!$B548,'Team forecast'!$B$2:$B$26,0),MATCH('Master data'!AN$1,'Team forecast'!$B$2:$AO$2,0))</f>
        <v>0.28895768833849328</v>
      </c>
      <c r="AO548" s="16">
        <f>INDEX('Team forecast'!$B$2:$AO$26,MATCH('Master data'!$B548,'Team forecast'!$B$2:$B$26,0),MATCH('Master data'!AO$1,'Team forecast'!$B$2:$AO$2,0))</f>
        <v>3.6492525320783611</v>
      </c>
      <c r="AP548" s="16">
        <f>INDEX('Team forecast'!$B$2:$AO$26,MATCH('Master data'!$B548,'Team forecast'!$B$2:$B$26,0),MATCH('Master data'!AP$1,'Team forecast'!$B$2:$AO$2,0))</f>
        <v>3.4708843553693107</v>
      </c>
      <c r="AQ548" s="5">
        <f t="shared" si="505"/>
        <v>-5000</v>
      </c>
      <c r="AR548" s="5">
        <f>INDEX('Team forecast'!$B$2:$AO$26,MATCH('Master data'!$B548,'Team forecast'!$B$2:$B$26,0),MATCH('Master data'!AR$1,'Team forecast'!$B$2:$AO$2,0))*IF(X548&gt;0,25000,0)</f>
        <v>0</v>
      </c>
      <c r="AS548" s="16">
        <f>INDEX('Team forecast'!$B$2:$AO$26,MATCH('Master data'!$B548,'Team forecast'!$B$2:$B$26,0),MATCH('Master data'!AS$1,'Team forecast'!$B$2:$AO$2,0))*IF(X548&gt;0,5000,0)</f>
        <v>0</v>
      </c>
      <c r="AT548" s="16">
        <f>INDEX('Team forecast'!$B$2:$AO$26,MATCH('Master data'!$B548,'Team forecast'!$B$2:$B$26,0),MATCH('Master data'!AT$1,'Team forecast'!$B$2:$AO$2,0))*IF(X548&gt;0,-15000,0)</f>
        <v>0</v>
      </c>
      <c r="AU548" s="5">
        <f t="shared" si="506"/>
        <v>0</v>
      </c>
      <c r="AV548" s="5">
        <f t="shared" si="507"/>
        <v>0</v>
      </c>
      <c r="AW548" s="5">
        <f t="shared" si="508"/>
        <v>0</v>
      </c>
      <c r="AX548" s="5">
        <f t="shared" si="509"/>
        <v>0</v>
      </c>
      <c r="AY548" s="5">
        <f t="shared" si="510"/>
        <v>0</v>
      </c>
      <c r="AZ548" s="5">
        <f t="shared" si="511"/>
        <v>0</v>
      </c>
      <c r="BA548" s="5">
        <f t="shared" si="512"/>
        <v>0</v>
      </c>
      <c r="BB548" s="5">
        <f t="shared" si="513"/>
        <v>0</v>
      </c>
      <c r="BC548" s="5">
        <f t="shared" si="514"/>
        <v>0</v>
      </c>
      <c r="BD548" s="5">
        <f t="shared" si="515"/>
        <v>-5000</v>
      </c>
      <c r="BE548" s="16">
        <f>INDEX('Team forecast'!$B$2:$AO$26,MATCH('Master data'!$B548,'Team forecast'!$B$2:$B$26,0),MATCH('Master data'!BE$1,'Team forecast'!$B$2:$AO$2,0))</f>
        <v>0</v>
      </c>
      <c r="BF548" s="16">
        <f>INDEX('Team forecast'!$B$2:$AO$26,MATCH('Master data'!$B548,'Team forecast'!$B$2:$B$26,0),MATCH('Master data'!BF$1,'Team forecast'!$B$2:$AO$2,0))</f>
        <v>0</v>
      </c>
      <c r="BG548" s="16">
        <f>INDEX('Team forecast'!$B$2:$AO$26,MATCH('Master data'!$B548,'Team forecast'!$B$2:$B$26,0),MATCH('Master data'!BG$1,'Team forecast'!$B$2:$AO$2,0))</f>
        <v>0</v>
      </c>
      <c r="BH548" s="16">
        <f>INDEX('Team forecast'!$B$2:$AO$26,MATCH('Master data'!$B548,'Team forecast'!$B$2:$B$26,0),MATCH('Master data'!BH$1,'Team forecast'!$B$2:$AO$2,0))</f>
        <v>0</v>
      </c>
      <c r="BI548" s="16">
        <f>INDEX('Team forecast'!$B$2:$AO$26,MATCH('Master data'!$B548,'Team forecast'!$B$2:$B$26,0),MATCH('Master data'!BI$1,'Team forecast'!$B$2:$AO$2,0))</f>
        <v>0</v>
      </c>
      <c r="BJ548" s="5">
        <f t="shared" si="516"/>
        <v>-5000</v>
      </c>
      <c r="BK548" s="5">
        <f>INDEX('Team forecast'!$R$3:$BH$26,MATCH($B548,'Team forecast'!$B$3:$B$26,0),MATCH(BK$1,'Team forecast'!$R$2:$BH$2,0))*IF($X548&gt;0,25000,0)</f>
        <v>0</v>
      </c>
      <c r="BL548" s="5">
        <f>INDEX('Team forecast'!$R$3:$BH$26,MATCH($B548,'Team forecast'!$B$3:$B$26,0),MATCH(BL$1,'Team forecast'!$R$2:$BH$2,0))*IF($X548&gt;0,5000,0)</f>
        <v>0</v>
      </c>
      <c r="BM548" s="5">
        <f>INDEX('Team forecast'!$R$3:$BH$26,MATCH($B548,'Team forecast'!$B$3:$B$26,0),MATCH(BM$1,'Team forecast'!$R$2:$BH$2,0))*IF($X548&gt;0,-15000,0)</f>
        <v>0</v>
      </c>
      <c r="BN548" s="5">
        <f t="shared" si="517"/>
        <v>0</v>
      </c>
      <c r="BO548" s="5">
        <f t="shared" si="518"/>
        <v>0</v>
      </c>
      <c r="BP548" s="5">
        <f t="shared" si="519"/>
        <v>0</v>
      </c>
      <c r="BQ548" s="5">
        <f t="shared" si="520"/>
        <v>0</v>
      </c>
      <c r="BR548" s="5">
        <f t="shared" si="521"/>
        <v>0</v>
      </c>
      <c r="BS548" s="5">
        <f t="shared" si="522"/>
        <v>0</v>
      </c>
      <c r="BT548" s="5">
        <f t="shared" si="523"/>
        <v>0</v>
      </c>
      <c r="BU548" s="5">
        <f t="shared" si="524"/>
        <v>0</v>
      </c>
      <c r="BV548" s="5">
        <f t="shared" si="525"/>
        <v>0</v>
      </c>
      <c r="BW548" s="5">
        <f t="shared" si="526"/>
        <v>0</v>
      </c>
      <c r="BX548" s="5">
        <f t="shared" si="527"/>
        <v>-5000</v>
      </c>
      <c r="BY548" s="5">
        <f t="shared" si="528"/>
        <v>-15000</v>
      </c>
      <c r="BZ548" s="5">
        <f>MAX(INDEX('Team forecast'!$R$3:$BH$26,MATCH($B548,'Team forecast'!$B$3:$B$26,0),MATCH(BZ$1,'Team forecast'!$R$2:$BH$2,0))*($BX548)-(1-INDEX('Team forecast'!$R$3:$BH$26,MATCH($B548,'Team forecast'!$B$3:$B$26,0),MATCH(BZ$1,'Team forecast'!$R$2:$BH$2,0)))*(BY548+CH548)*0.01,-5000)</f>
        <v>-5000</v>
      </c>
      <c r="CA548" s="5">
        <f>MAX(INDEX('Team forecast'!$R$3:$BH$26,MATCH($B548,'Team forecast'!$B$3:$B$26,0),MATCH(CA$1,'Team forecast'!$R$2:$BH$2,0))*$BX548-(1-INDEX('Team forecast'!$R$3:$BH$26,MATCH($B548,'Team forecast'!$B$3:$B$26,0),MATCH(CA$1,'Team forecast'!$R$2:$BH$2,0)))*(BY548+BX548+CH548)*0.01,-5000)</f>
        <v>-5000</v>
      </c>
      <c r="CB548" s="5">
        <f>MAX(INDEX('Team forecast'!$R$3:$BH$26,MATCH($B548,'Team forecast'!$B$3:$B$26,0),MATCH(CB$1,'Team forecast'!$R$2:$BH$2,0))*$BX548-(1-INDEX('Team forecast'!$R$3:$BH$26,MATCH($B548,'Team forecast'!$B$3:$B$26,0),MATCH(CB$1,'Team forecast'!$R$2:$BH$2,0)))*(BY548+BX548*2+CH548)*0.01,0)</f>
        <v>0</v>
      </c>
      <c r="CC548" s="5">
        <v>0</v>
      </c>
      <c r="CD548" s="5">
        <f>+AK548+BD548*Cockpit!$C$3+BW548*Cockpit!$C$3^2+BZ548*Cockpit!$C$3^3+CA548*Cockpit!$C$3^4+CB548*Cockpit!$C$3^5+CC548*Cockpit!$C$3^6</f>
        <v>-10802.469135802468</v>
      </c>
      <c r="CE548" s="5"/>
      <c r="CF548" s="5"/>
      <c r="CG548" s="5">
        <v>0</v>
      </c>
      <c r="CH548" s="5">
        <f t="shared" si="529"/>
        <v>1995000</v>
      </c>
      <c r="CI548" s="5">
        <f t="shared" si="530"/>
        <v>1995000</v>
      </c>
      <c r="CJ548" s="1">
        <f t="shared" si="531"/>
        <v>-5.0000000000000001E-3</v>
      </c>
      <c r="CK548" s="5">
        <f>RANK(CD548,$CD$2:$CD$622)+COUNTIF($CD$2:$CD548,$CD548)-1</f>
        <v>591</v>
      </c>
      <c r="CL548" s="5">
        <f>RANK(CJ548,$CJ$2:$CJ$622)+COUNTIF($CJ$2:$CJ548,$CJ548)-1</f>
        <v>599</v>
      </c>
    </row>
    <row r="549" spans="1:90" x14ac:dyDescent="0.3">
      <c r="A549" t="str">
        <f>Players!P550</f>
        <v>Albin Ekdal</v>
      </c>
      <c r="B549" t="str">
        <f>Players!G550</f>
        <v>Sweden</v>
      </c>
      <c r="C549" t="str">
        <f>Players!AB550</f>
        <v>Midfield</v>
      </c>
      <c r="D549" s="1"/>
      <c r="F549" t="str">
        <f>IFERROR(INDEX(Lookup!B:B,MATCH(INDEX(Players!C:C,MATCH(E549,Players!A:A,0)),Lookup!D:D,0)),"")</f>
        <v/>
      </c>
      <c r="G549">
        <f>IF(Players!AC550=0,10000000,Players!AC550)</f>
        <v>3012000</v>
      </c>
      <c r="H549" s="16">
        <f>INDEX('Team forecast'!$B$2:$AO$26,MATCH('Master data'!$B549,'Team forecast'!$B$2:$B$26,0),MATCH('Master data'!H$1,'Team forecast'!$B$2:$AO$2,0))</f>
        <v>1.3802129553035047</v>
      </c>
      <c r="I549" s="16">
        <f>INDEX('Team forecast'!$B$2:$AO$26,MATCH('Master data'!$B549,'Team forecast'!$B$2:$B$26,0),MATCH('Master data'!I$1,'Team forecast'!$B$2:$AO$2,0))</f>
        <v>0.80039446005056258</v>
      </c>
      <c r="J549" s="16">
        <f>INDEX('Team forecast'!$B$2:$AO$26,MATCH('Master data'!$B549,'Team forecast'!$B$2:$B$26,0),MATCH('Master data'!J$1,'Team forecast'!$B$2:$AO$2,0))</f>
        <v>0.44915175674422908</v>
      </c>
      <c r="K549" s="16">
        <f>INDEX('Team forecast'!$B$2:$AO$26,MATCH('Master data'!$B549,'Team forecast'!$B$2:$B$26,0),MATCH('Master data'!K$1,'Team forecast'!$B$2:$AO$2,0))</f>
        <v>3.9147858368608497</v>
      </c>
      <c r="L549" s="16">
        <f>INDEX('Team forecast'!$B$2:$AO$26,MATCH('Master data'!$B549,'Team forecast'!$B$2:$B$26,0),MATCH('Master data'!L$1,'Team forecast'!$B$2:$AO$2,0))</f>
        <v>2.2377225397188263</v>
      </c>
      <c r="M549">
        <f>IF(Players!BC550=1,95,0)</f>
        <v>95</v>
      </c>
      <c r="N549" s="2">
        <f>Players!BN550</f>
        <v>4.2440093265648689E-2</v>
      </c>
      <c r="O549" s="2">
        <f>Players!BO550</f>
        <v>8.2508350854165274E-2</v>
      </c>
      <c r="P549" s="2">
        <f>Players!BP550</f>
        <v>2.2987950876652872E-2</v>
      </c>
      <c r="Q549" s="2">
        <f>Players!BQ550</f>
        <v>0.25093397046046917</v>
      </c>
      <c r="R549" s="2">
        <f>Players!BR550</f>
        <v>0</v>
      </c>
      <c r="S549" s="2">
        <f t="shared" si="490"/>
        <v>1.3802129553035047</v>
      </c>
      <c r="T549" s="2">
        <f t="shared" si="491"/>
        <v>0.80039446005056258</v>
      </c>
      <c r="U549" s="16">
        <f>INDEX('Team forecast'!$B$2:$AO$26,MATCH('Master data'!$B549,'Team forecast'!$B$2:$B$26,0),MATCH('Master data'!U$1,'Team forecast'!$B$2:$AO$2,0))</f>
        <v>0.52401038286826729</v>
      </c>
      <c r="V549" s="16">
        <f>INDEX('Team forecast'!$B$2:$AO$26,MATCH('Master data'!$B549,'Team forecast'!$B$2:$B$26,0),MATCH('Master data'!V$1,'Team forecast'!$B$2:$AO$2,0))</f>
        <v>0.2774172615184945</v>
      </c>
      <c r="W549" s="16">
        <f>INDEX('Team forecast'!$B$2:$AO$26,MATCH('Master data'!$B549,'Team forecast'!$B$2:$B$26,0),MATCH('Master data'!W$1,'Team forecast'!$B$2:$AO$2,0))</f>
        <v>0.19857235561323819</v>
      </c>
      <c r="X549" s="5">
        <f t="shared" si="492"/>
        <v>7000</v>
      </c>
      <c r="Y549" s="5">
        <f t="shared" si="493"/>
        <v>13100.259571706682</v>
      </c>
      <c r="Z549" s="5">
        <f t="shared" si="494"/>
        <v>1387.0863075924724</v>
      </c>
      <c r="AA549" s="5">
        <f t="shared" si="495"/>
        <v>-2978.585334198573</v>
      </c>
      <c r="AB549" s="5">
        <f t="shared" si="496"/>
        <v>7322.0458186921687</v>
      </c>
      <c r="AC549" s="5">
        <f t="shared" si="497"/>
        <v>5693.9547384822954</v>
      </c>
      <c r="AD549" s="5">
        <f t="shared" si="498"/>
        <v>899.92904510373614</v>
      </c>
      <c r="AE549" s="5">
        <f t="shared" si="499"/>
        <v>0</v>
      </c>
      <c r="AF549" s="5">
        <f t="shared" si="500"/>
        <v>0</v>
      </c>
      <c r="AG549" s="5">
        <f t="shared" si="501"/>
        <v>-5018.6794092093833</v>
      </c>
      <c r="AH549" s="5">
        <f t="shared" si="502"/>
        <v>0</v>
      </c>
      <c r="AI549" s="5">
        <f t="shared" si="503"/>
        <v>13802.129553035047</v>
      </c>
      <c r="AJ549" s="5">
        <f t="shared" si="504"/>
        <v>-6403.1556804045003</v>
      </c>
      <c r="AK549" s="5">
        <f>IFERROR(SUM(X549:AJ549),-5000)*((Cockpit!$C$3)^0)</f>
        <v>34804.98461079994</v>
      </c>
      <c r="AL549" s="16">
        <f>INDEX('Team forecast'!$B$2:$AO$26,MATCH('Master data'!$B549,'Team forecast'!$B$2:$B$26,0),MATCH('Master data'!AL$1,'Team forecast'!$B$2:$AO$2,0))</f>
        <v>1.2865954440019862</v>
      </c>
      <c r="AM549" s="16">
        <f>INDEX('Team forecast'!$B$2:$AO$26,MATCH('Master data'!$B549,'Team forecast'!$B$2:$B$26,0),MATCH('Master data'!AM$1,'Team forecast'!$B$2:$AO$2,0))</f>
        <v>1.2414750087215167</v>
      </c>
      <c r="AN549" s="16">
        <f>INDEX('Team forecast'!$B$2:$AO$26,MATCH('Master data'!$B549,'Team forecast'!$B$2:$B$26,0),MATCH('Master data'!AN$1,'Team forecast'!$B$2:$AO$2,0))</f>
        <v>0.28895768833849328</v>
      </c>
      <c r="AO549" s="16">
        <f>INDEX('Team forecast'!$B$2:$AO$26,MATCH('Master data'!$B549,'Team forecast'!$B$2:$B$26,0),MATCH('Master data'!AO$1,'Team forecast'!$B$2:$AO$2,0))</f>
        <v>3.6492525320783611</v>
      </c>
      <c r="AP549" s="16">
        <f>INDEX('Team forecast'!$B$2:$AO$26,MATCH('Master data'!$B549,'Team forecast'!$B$2:$B$26,0),MATCH('Master data'!AP$1,'Team forecast'!$B$2:$AO$2,0))</f>
        <v>3.4708843553693107</v>
      </c>
      <c r="AQ549" s="5">
        <f t="shared" si="505"/>
        <v>7000</v>
      </c>
      <c r="AR549" s="5">
        <f>INDEX('Team forecast'!$B$2:$AO$26,MATCH('Master data'!$B549,'Team forecast'!$B$2:$B$26,0),MATCH('Master data'!AR$1,'Team forecast'!$B$2:$AO$2,0))*IF(X549&gt;0,25000,0)</f>
        <v>9391.1248710010332</v>
      </c>
      <c r="AS549" s="16">
        <f>INDEX('Team forecast'!$B$2:$AO$26,MATCH('Master data'!$B549,'Team forecast'!$B$2:$B$26,0),MATCH('Master data'!AS$1,'Team forecast'!$B$2:$AO$2,0))*IF(X549&gt;0,5000,0)</f>
        <v>1444.7884416924664</v>
      </c>
      <c r="AT549" s="16">
        <f>INDEX('Team forecast'!$B$2:$AO$26,MATCH('Master data'!$B549,'Team forecast'!$B$2:$B$26,0),MATCH('Master data'!AT$1,'Team forecast'!$B$2:$AO$2,0))*IF(X549&gt;0,-15000,0)</f>
        <v>-5030.9597523219827</v>
      </c>
      <c r="AU549" s="5">
        <f t="shared" si="506"/>
        <v>6825.4038298253727</v>
      </c>
      <c r="AV549" s="5">
        <f t="shared" si="507"/>
        <v>5307.7434150543213</v>
      </c>
      <c r="AW549" s="5">
        <f t="shared" si="508"/>
        <v>838.88837943918475</v>
      </c>
      <c r="AX549" s="5">
        <f t="shared" si="509"/>
        <v>0</v>
      </c>
      <c r="AY549" s="5">
        <f t="shared" si="510"/>
        <v>0</v>
      </c>
      <c r="AZ549" s="5">
        <f t="shared" si="511"/>
        <v>-5018.6794092093833</v>
      </c>
      <c r="BA549" s="5">
        <f t="shared" si="512"/>
        <v>0</v>
      </c>
      <c r="BB549" s="5">
        <f t="shared" si="513"/>
        <v>12865.954440019863</v>
      </c>
      <c r="BC549" s="5">
        <f t="shared" si="514"/>
        <v>-9931.8000697721345</v>
      </c>
      <c r="BD549" s="5">
        <f t="shared" si="515"/>
        <v>23692.464145728736</v>
      </c>
      <c r="BE549" s="16">
        <f>INDEX('Team forecast'!$B$2:$AO$26,MATCH('Master data'!$B549,'Team forecast'!$B$2:$B$26,0),MATCH('Master data'!BE$1,'Team forecast'!$B$2:$AO$2,0))</f>
        <v>0</v>
      </c>
      <c r="BF549" s="16">
        <f>INDEX('Team forecast'!$B$2:$AO$26,MATCH('Master data'!$B549,'Team forecast'!$B$2:$B$26,0),MATCH('Master data'!BF$1,'Team forecast'!$B$2:$AO$2,0))</f>
        <v>0</v>
      </c>
      <c r="BG549" s="16">
        <f>INDEX('Team forecast'!$B$2:$AO$26,MATCH('Master data'!$B549,'Team forecast'!$B$2:$B$26,0),MATCH('Master data'!BG$1,'Team forecast'!$B$2:$AO$2,0))</f>
        <v>0</v>
      </c>
      <c r="BH549" s="16">
        <f>INDEX('Team forecast'!$B$2:$AO$26,MATCH('Master data'!$B549,'Team forecast'!$B$2:$B$26,0),MATCH('Master data'!BH$1,'Team forecast'!$B$2:$AO$2,0))</f>
        <v>0</v>
      </c>
      <c r="BI549" s="16">
        <f>INDEX('Team forecast'!$B$2:$AO$26,MATCH('Master data'!$B549,'Team forecast'!$B$2:$B$26,0),MATCH('Master data'!BI$1,'Team forecast'!$B$2:$AO$2,0))</f>
        <v>0</v>
      </c>
      <c r="BJ549" s="5">
        <f t="shared" si="516"/>
        <v>7000</v>
      </c>
      <c r="BK549" s="5">
        <f>INDEX('Team forecast'!$R$3:$BH$26,MATCH($B549,'Team forecast'!$B$3:$B$26,0),MATCH(BK$1,'Team forecast'!$R$2:$BH$2,0))*IF($X549&gt;0,25000,0)</f>
        <v>0</v>
      </c>
      <c r="BL549" s="5">
        <f>INDEX('Team forecast'!$R$3:$BH$26,MATCH($B549,'Team forecast'!$B$3:$B$26,0),MATCH(BL$1,'Team forecast'!$R$2:$BH$2,0))*IF($X549&gt;0,5000,0)</f>
        <v>0</v>
      </c>
      <c r="BM549" s="5">
        <f>INDEX('Team forecast'!$R$3:$BH$26,MATCH($B549,'Team forecast'!$B$3:$B$26,0),MATCH(BM$1,'Team forecast'!$R$2:$BH$2,0))*IF($X549&gt;0,-15000,0)</f>
        <v>0</v>
      </c>
      <c r="BN549" s="5">
        <f t="shared" si="517"/>
        <v>0</v>
      </c>
      <c r="BO549" s="5">
        <f t="shared" si="518"/>
        <v>0</v>
      </c>
      <c r="BP549" s="5">
        <f t="shared" si="519"/>
        <v>0</v>
      </c>
      <c r="BQ549" s="5">
        <f t="shared" si="520"/>
        <v>0</v>
      </c>
      <c r="BR549" s="5">
        <f t="shared" si="521"/>
        <v>0</v>
      </c>
      <c r="BS549" s="5">
        <f t="shared" si="522"/>
        <v>-5018.6794092093833</v>
      </c>
      <c r="BT549" s="5">
        <f t="shared" si="523"/>
        <v>0</v>
      </c>
      <c r="BU549" s="5">
        <f t="shared" si="524"/>
        <v>0</v>
      </c>
      <c r="BV549" s="5">
        <f t="shared" si="525"/>
        <v>0</v>
      </c>
      <c r="BW549" s="5">
        <f t="shared" si="526"/>
        <v>0</v>
      </c>
      <c r="BX549" s="5">
        <f t="shared" si="527"/>
        <v>29248.724378264338</v>
      </c>
      <c r="BY549" s="5">
        <f t="shared" si="528"/>
        <v>87746.173134793018</v>
      </c>
      <c r="BZ549" s="5">
        <f>MAX(INDEX('Team forecast'!$R$3:$BH$26,MATCH($B549,'Team forecast'!$B$3:$B$26,0),MATCH(BZ$1,'Team forecast'!$R$2:$BH$2,0))*($BX549)-(1-INDEX('Team forecast'!$R$3:$BH$26,MATCH($B549,'Team forecast'!$B$3:$B$26,0),MATCH(BZ$1,'Team forecast'!$R$2:$BH$2,0)))*(BY549+CH549)*0.01,-5000)</f>
        <v>8379.1304971568188</v>
      </c>
      <c r="CA549" s="5">
        <f>MAX(INDEX('Team forecast'!$R$3:$BH$26,MATCH($B549,'Team forecast'!$B$3:$B$26,0),MATCH(CA$1,'Team forecast'!$R$2:$BH$2,0))*$BX549-(1-INDEX('Team forecast'!$R$3:$BH$26,MATCH($B549,'Team forecast'!$B$3:$B$26,0),MATCH(CA$1,'Team forecast'!$R$2:$BH$2,0)))*(BY549+BX549+CH549)*0.01,-5000)</f>
        <v>-5000</v>
      </c>
      <c r="CB549" s="5">
        <f>MAX(INDEX('Team forecast'!$R$3:$BH$26,MATCH($B549,'Team forecast'!$B$3:$B$26,0),MATCH(CB$1,'Team forecast'!$R$2:$BH$2,0))*$BX549-(1-INDEX('Team forecast'!$R$3:$BH$26,MATCH($B549,'Team forecast'!$B$3:$B$26,0),MATCH(CB$1,'Team forecast'!$R$2:$BH$2,0)))*(BY549+BX549*2+CH549)*0.01,0)</f>
        <v>0</v>
      </c>
      <c r="CC549" s="5">
        <v>0</v>
      </c>
      <c r="CD549" s="5">
        <f>+AK549+BD549*Cockpit!$C$3+BW549*Cockpit!$C$3^2+BZ549*Cockpit!$C$3^3+CA549*Cockpit!$C$3^4+CB549*Cockpit!$C$3^5+CC549*Cockpit!$C$3^6</f>
        <v>52095.011719455681</v>
      </c>
      <c r="CE549" s="5"/>
      <c r="CF549" s="5"/>
      <c r="CG549" s="5">
        <v>0</v>
      </c>
      <c r="CH549" s="5">
        <f t="shared" si="529"/>
        <v>3012000</v>
      </c>
      <c r="CI549" s="5">
        <f t="shared" si="530"/>
        <v>3012000</v>
      </c>
      <c r="CJ549" s="1">
        <f t="shared" si="531"/>
        <v>1.7000000000000001E-2</v>
      </c>
      <c r="CK549" s="5">
        <f>RANK(CD549,$CD$2:$CD$622)+COUNTIF($CD$2:$CD549,$CD549)-1</f>
        <v>171</v>
      </c>
      <c r="CL549" s="5">
        <f>RANK(CJ549,$CJ$2:$CJ$622)+COUNTIF($CJ$2:$CJ549,$CJ549)-1</f>
        <v>148</v>
      </c>
    </row>
    <row r="550" spans="1:90" x14ac:dyDescent="0.3">
      <c r="A550" t="str">
        <f>Players!P551</f>
        <v>Lukasz Skorupski</v>
      </c>
      <c r="B550" t="str">
        <f>Players!G551</f>
        <v>Poland</v>
      </c>
      <c r="C550" t="str">
        <f>Players!AB551</f>
        <v>Goalkeeper</v>
      </c>
      <c r="D550" s="1"/>
      <c r="F550" t="str">
        <f>IFERROR(INDEX(Lookup!B:B,MATCH(INDEX(Players!C:C,MATCH(E550,Players!A:A,0)),Lookup!D:D,0)),"")</f>
        <v/>
      </c>
      <c r="G550">
        <f>IF(Players!AC551=0,10000000,Players!AC551)</f>
        <v>2995000</v>
      </c>
      <c r="H550" s="16">
        <f>INDEX('Team forecast'!$B$2:$AO$26,MATCH('Master data'!$B550,'Team forecast'!$B$2:$B$26,0),MATCH('Master data'!H$1,'Team forecast'!$B$2:$AO$2,0))</f>
        <v>0.65640259726027606</v>
      </c>
      <c r="I550" s="16">
        <f>INDEX('Team forecast'!$B$2:$AO$26,MATCH('Master data'!$B550,'Team forecast'!$B$2:$B$26,0),MATCH('Master data'!I$1,'Team forecast'!$B$2:$AO$2,0))</f>
        <v>1.9979967794622602</v>
      </c>
      <c r="J550" s="16">
        <f>INDEX('Team forecast'!$B$2:$AO$26,MATCH('Master data'!$B550,'Team forecast'!$B$2:$B$26,0),MATCH('Master data'!J$1,'Team forecast'!$B$2:$AO$2,0))</f>
        <v>0.13560666137985719</v>
      </c>
      <c r="K550" s="16">
        <f>INDEX('Team forecast'!$B$2:$AO$26,MATCH('Master data'!$B550,'Team forecast'!$B$2:$B$26,0),MATCH('Master data'!K$1,'Team forecast'!$B$2:$AO$2,0))</f>
        <v>1.7487366904109645</v>
      </c>
      <c r="L550" s="16">
        <f>INDEX('Team forecast'!$B$2:$AO$26,MATCH('Master data'!$B550,'Team forecast'!$B$2:$B$26,0),MATCH('Master data'!L$1,'Team forecast'!$B$2:$AO$2,0))</f>
        <v>5.2271915743769402</v>
      </c>
      <c r="M550">
        <f>IF(Players!BC551=1,95,0)</f>
        <v>0</v>
      </c>
      <c r="N550" s="2">
        <f>Players!BN551</f>
        <v>0</v>
      </c>
      <c r="O550" s="2">
        <f>Players!BO551</f>
        <v>0</v>
      </c>
      <c r="P550" s="2">
        <f>Players!BP551</f>
        <v>0</v>
      </c>
      <c r="Q550" s="2">
        <f>Players!BQ551</f>
        <v>1.7857142857142856E-2</v>
      </c>
      <c r="R550" s="2">
        <f>Players!BR551</f>
        <v>0</v>
      </c>
      <c r="S550" s="2">
        <f t="shared" si="490"/>
        <v>0.65640259726027606</v>
      </c>
      <c r="T550" s="2">
        <f t="shared" si="491"/>
        <v>1.9979967794622602</v>
      </c>
      <c r="U550" s="16">
        <f>INDEX('Team forecast'!$B$2:$AO$26,MATCH('Master data'!$B550,'Team forecast'!$B$2:$B$26,0),MATCH('Master data'!U$1,'Team forecast'!$B$2:$AO$2,0))</f>
        <v>0.105471847739889</v>
      </c>
      <c r="V550" s="16">
        <f>INDEX('Team forecast'!$B$2:$AO$26,MATCH('Master data'!$B550,'Team forecast'!$B$2:$B$26,0),MATCH('Master data'!V$1,'Team forecast'!$B$2:$AO$2,0))</f>
        <v>0.1808088818398097</v>
      </c>
      <c r="W550" s="16">
        <f>INDEX('Team forecast'!$B$2:$AO$26,MATCH('Master data'!$B550,'Team forecast'!$B$2:$B$26,0),MATCH('Master data'!W$1,'Team forecast'!$B$2:$AO$2,0))</f>
        <v>0.71371927042030125</v>
      </c>
      <c r="X550" s="5">
        <f t="shared" si="492"/>
        <v>-5000</v>
      </c>
      <c r="Y550" s="5">
        <f t="shared" si="493"/>
        <v>0</v>
      </c>
      <c r="Z550" s="5">
        <f t="shared" si="494"/>
        <v>0</v>
      </c>
      <c r="AA550" s="5">
        <f t="shared" si="495"/>
        <v>0</v>
      </c>
      <c r="AB550" s="5">
        <f t="shared" si="496"/>
        <v>0</v>
      </c>
      <c r="AC550" s="5">
        <f t="shared" si="497"/>
        <v>0</v>
      </c>
      <c r="AD550" s="5">
        <f t="shared" si="498"/>
        <v>0</v>
      </c>
      <c r="AE550" s="5">
        <f t="shared" si="499"/>
        <v>10170.49960348929</v>
      </c>
      <c r="AF550" s="5">
        <f t="shared" si="500"/>
        <v>16145.9739745734</v>
      </c>
      <c r="AG550" s="5">
        <f t="shared" si="501"/>
        <v>0</v>
      </c>
      <c r="AH550" s="5">
        <f t="shared" si="502"/>
        <v>0</v>
      </c>
      <c r="AI550" s="5">
        <f t="shared" si="503"/>
        <v>0</v>
      </c>
      <c r="AJ550" s="5">
        <f t="shared" si="504"/>
        <v>0</v>
      </c>
      <c r="AK550" s="5">
        <f>IFERROR(SUM(X550:AJ550),-5000)*((Cockpit!$C$3)^0)</f>
        <v>21316.473578062691</v>
      </c>
      <c r="AL550" s="16">
        <f>INDEX('Team forecast'!$B$2:$AO$26,MATCH('Master data'!$B550,'Team forecast'!$B$2:$B$26,0),MATCH('Master data'!AL$1,'Team forecast'!$B$2:$AO$2,0))</f>
        <v>1.2414750087215167</v>
      </c>
      <c r="AM550" s="16">
        <f>INDEX('Team forecast'!$B$2:$AO$26,MATCH('Master data'!$B550,'Team forecast'!$B$2:$B$26,0),MATCH('Master data'!AM$1,'Team forecast'!$B$2:$AO$2,0))</f>
        <v>1.2865954440019862</v>
      </c>
      <c r="AN550" s="16">
        <f>INDEX('Team forecast'!$B$2:$AO$26,MATCH('Master data'!$B550,'Team forecast'!$B$2:$B$26,0),MATCH('Master data'!AN$1,'Team forecast'!$B$2:$AO$2,0))</f>
        <v>0.27620955502944211</v>
      </c>
      <c r="AO550" s="16">
        <f>INDEX('Team forecast'!$B$2:$AO$26,MATCH('Master data'!$B550,'Team forecast'!$B$2:$B$26,0),MATCH('Master data'!AO$1,'Team forecast'!$B$2:$AO$2,0))</f>
        <v>3.3074410537695367</v>
      </c>
      <c r="AP550" s="16">
        <f>INDEX('Team forecast'!$B$2:$AO$26,MATCH('Master data'!$B550,'Team forecast'!$B$2:$B$26,0),MATCH('Master data'!AP$1,'Team forecast'!$B$2:$AO$2,0))</f>
        <v>3.3660118643078989</v>
      </c>
      <c r="AQ550" s="5">
        <f t="shared" si="505"/>
        <v>-5000</v>
      </c>
      <c r="AR550" s="5">
        <f>INDEX('Team forecast'!$B$2:$AO$26,MATCH('Master data'!$B550,'Team forecast'!$B$2:$B$26,0),MATCH('Master data'!AR$1,'Team forecast'!$B$2:$AO$2,0))*IF(X550&gt;0,25000,0)</f>
        <v>0</v>
      </c>
      <c r="AS550" s="16">
        <f>INDEX('Team forecast'!$B$2:$AO$26,MATCH('Master data'!$B550,'Team forecast'!$B$2:$B$26,0),MATCH('Master data'!AS$1,'Team forecast'!$B$2:$AO$2,0))*IF(X550&gt;0,5000,0)</f>
        <v>0</v>
      </c>
      <c r="AT550" s="16">
        <f>INDEX('Team forecast'!$B$2:$AO$26,MATCH('Master data'!$B550,'Team forecast'!$B$2:$B$26,0),MATCH('Master data'!AT$1,'Team forecast'!$B$2:$AO$2,0))*IF(X550&gt;0,-15000,0)</f>
        <v>0</v>
      </c>
      <c r="AU550" s="5">
        <f t="shared" si="506"/>
        <v>0</v>
      </c>
      <c r="AV550" s="5">
        <f t="shared" si="507"/>
        <v>0</v>
      </c>
      <c r="AW550" s="5">
        <f t="shared" si="508"/>
        <v>0</v>
      </c>
      <c r="AX550" s="5">
        <f t="shared" si="509"/>
        <v>20715.716627208159</v>
      </c>
      <c r="AY550" s="5">
        <f t="shared" si="510"/>
        <v>10397.082101529564</v>
      </c>
      <c r="AZ550" s="5">
        <f t="shared" si="511"/>
        <v>0</v>
      </c>
      <c r="BA550" s="5">
        <f t="shared" si="512"/>
        <v>0</v>
      </c>
      <c r="BB550" s="5">
        <f t="shared" si="513"/>
        <v>0</v>
      </c>
      <c r="BC550" s="5">
        <f t="shared" si="514"/>
        <v>0</v>
      </c>
      <c r="BD550" s="5">
        <f t="shared" si="515"/>
        <v>26112.798728737725</v>
      </c>
      <c r="BE550" s="16">
        <f>INDEX('Team forecast'!$B$2:$AO$26,MATCH('Master data'!$B550,'Team forecast'!$B$2:$B$26,0),MATCH('Master data'!BE$1,'Team forecast'!$B$2:$AO$2,0))</f>
        <v>0</v>
      </c>
      <c r="BF550" s="16">
        <f>INDEX('Team forecast'!$B$2:$AO$26,MATCH('Master data'!$B550,'Team forecast'!$B$2:$B$26,0),MATCH('Master data'!BF$1,'Team forecast'!$B$2:$AO$2,0))</f>
        <v>0</v>
      </c>
      <c r="BG550" s="16">
        <f>INDEX('Team forecast'!$B$2:$AO$26,MATCH('Master data'!$B550,'Team forecast'!$B$2:$B$26,0),MATCH('Master data'!BG$1,'Team forecast'!$B$2:$AO$2,0))</f>
        <v>0</v>
      </c>
      <c r="BH550" s="16">
        <f>INDEX('Team forecast'!$B$2:$AO$26,MATCH('Master data'!$B550,'Team forecast'!$B$2:$B$26,0),MATCH('Master data'!BH$1,'Team forecast'!$B$2:$AO$2,0))</f>
        <v>0</v>
      </c>
      <c r="BI550" s="16">
        <f>INDEX('Team forecast'!$B$2:$AO$26,MATCH('Master data'!$B550,'Team forecast'!$B$2:$B$26,0),MATCH('Master data'!BI$1,'Team forecast'!$B$2:$AO$2,0))</f>
        <v>0</v>
      </c>
      <c r="BJ550" s="5">
        <f t="shared" si="516"/>
        <v>-5000</v>
      </c>
      <c r="BK550" s="5">
        <f>INDEX('Team forecast'!$R$3:$BH$26,MATCH($B550,'Team forecast'!$B$3:$B$26,0),MATCH(BK$1,'Team forecast'!$R$2:$BH$2,0))*IF($X550&gt;0,25000,0)</f>
        <v>0</v>
      </c>
      <c r="BL550" s="5">
        <f>INDEX('Team forecast'!$R$3:$BH$26,MATCH($B550,'Team forecast'!$B$3:$B$26,0),MATCH(BL$1,'Team forecast'!$R$2:$BH$2,0))*IF($X550&gt;0,5000,0)</f>
        <v>0</v>
      </c>
      <c r="BM550" s="5">
        <f>INDEX('Team forecast'!$R$3:$BH$26,MATCH($B550,'Team forecast'!$B$3:$B$26,0),MATCH(BM$1,'Team forecast'!$R$2:$BH$2,0))*IF($X550&gt;0,-15000,0)</f>
        <v>0</v>
      </c>
      <c r="BN550" s="5">
        <f t="shared" si="517"/>
        <v>0</v>
      </c>
      <c r="BO550" s="5">
        <f t="shared" si="518"/>
        <v>0</v>
      </c>
      <c r="BP550" s="5">
        <f t="shared" si="519"/>
        <v>0</v>
      </c>
      <c r="BQ550" s="5">
        <f t="shared" si="520"/>
        <v>0</v>
      </c>
      <c r="BR550" s="5">
        <f t="shared" si="521"/>
        <v>0</v>
      </c>
      <c r="BS550" s="5">
        <f t="shared" si="522"/>
        <v>0</v>
      </c>
      <c r="BT550" s="5">
        <f t="shared" si="523"/>
        <v>0</v>
      </c>
      <c r="BU550" s="5">
        <f t="shared" si="524"/>
        <v>0</v>
      </c>
      <c r="BV550" s="5">
        <f t="shared" si="525"/>
        <v>0</v>
      </c>
      <c r="BW550" s="5">
        <f t="shared" si="526"/>
        <v>0</v>
      </c>
      <c r="BX550" s="5">
        <f t="shared" si="527"/>
        <v>23714.636153400206</v>
      </c>
      <c r="BY550" s="5">
        <f t="shared" si="528"/>
        <v>71143.908460200619</v>
      </c>
      <c r="BZ550" s="5">
        <f>MAX(INDEX('Team forecast'!$R$3:$BH$26,MATCH($B550,'Team forecast'!$B$3:$B$26,0),MATCH(BZ$1,'Team forecast'!$R$2:$BH$2,0))*($BX550)-(1-INDEX('Team forecast'!$R$3:$BH$26,MATCH($B550,'Team forecast'!$B$3:$B$26,0),MATCH(BZ$1,'Team forecast'!$R$2:$BH$2,0)))*(BY550+CH550)*0.01,-5000)</f>
        <v>-5000</v>
      </c>
      <c r="CA550" s="5">
        <f>MAX(INDEX('Team forecast'!$R$3:$BH$26,MATCH($B550,'Team forecast'!$B$3:$B$26,0),MATCH(CA$1,'Team forecast'!$R$2:$BH$2,0))*$BX550-(1-INDEX('Team forecast'!$R$3:$BH$26,MATCH($B550,'Team forecast'!$B$3:$B$26,0),MATCH(CA$1,'Team forecast'!$R$2:$BH$2,0)))*(BY550+BX550+CH550)*0.01,-5000)</f>
        <v>-5000</v>
      </c>
      <c r="CB550" s="5">
        <f>MAX(INDEX('Team forecast'!$R$3:$BH$26,MATCH($B550,'Team forecast'!$B$3:$B$26,0),MATCH(CB$1,'Team forecast'!$R$2:$BH$2,0))*$BX550-(1-INDEX('Team forecast'!$R$3:$BH$26,MATCH($B550,'Team forecast'!$B$3:$B$26,0),MATCH(CB$1,'Team forecast'!$R$2:$BH$2,0)))*(BY550+BX550*2+CH550)*0.01,0)</f>
        <v>0</v>
      </c>
      <c r="CC550" s="5">
        <v>0</v>
      </c>
      <c r="CD550" s="5">
        <f>+AK550+BD550*Cockpit!$C$3+BW550*Cockpit!$C$3^2+BZ550*Cockpit!$C$3^3+CA550*Cockpit!$C$3^4+CB550*Cockpit!$C$3^5+CC550*Cockpit!$C$3^6</f>
        <v>36255.870261418699</v>
      </c>
      <c r="CE550" s="5"/>
      <c r="CF550" s="5"/>
      <c r="CG550" s="5">
        <v>0</v>
      </c>
      <c r="CH550" s="5">
        <f t="shared" si="529"/>
        <v>2995000</v>
      </c>
      <c r="CI550" s="5">
        <f t="shared" si="530"/>
        <v>2995000</v>
      </c>
      <c r="CJ550" s="1">
        <f t="shared" si="531"/>
        <v>1.2E-2</v>
      </c>
      <c r="CK550" s="5">
        <f>RANK(CD550,$CD$2:$CD$622)+COUNTIF($CD$2:$CD550,$CD550)-1</f>
        <v>240</v>
      </c>
      <c r="CL550" s="5">
        <f>RANK(CJ550,$CJ$2:$CJ$622)+COUNTIF($CJ$2:$CJ550,$CJ550)-1</f>
        <v>217</v>
      </c>
    </row>
    <row r="551" spans="1:90" x14ac:dyDescent="0.3">
      <c r="A551" t="str">
        <f>Players!P552</f>
        <v>Risto Jankov</v>
      </c>
      <c r="B551" t="str">
        <f>Players!G552</f>
        <v>North Macedonia</v>
      </c>
      <c r="C551" t="str">
        <f>Players!AB552</f>
        <v>Goalkeeper</v>
      </c>
      <c r="D551" s="1"/>
      <c r="F551" t="str">
        <f>IFERROR(INDEX(Lookup!B:B,MATCH(INDEX(Players!C:C,MATCH(E551,Players!A:A,0)),Lookup!D:D,0)),"")</f>
        <v/>
      </c>
      <c r="G551">
        <f>IF(Players!AC552=0,10000000,Players!AC552)</f>
        <v>2495000</v>
      </c>
      <c r="H551" s="16">
        <f>INDEX('Team forecast'!$B$2:$AO$26,MATCH('Master data'!$B551,'Team forecast'!$B$2:$B$26,0),MATCH('Master data'!H$1,'Team forecast'!$B$2:$AO$2,0))</f>
        <v>0.7981888047975968</v>
      </c>
      <c r="I551" s="16">
        <f>INDEX('Team forecast'!$B$2:$AO$26,MATCH('Master data'!$B551,'Team forecast'!$B$2:$B$26,0),MATCH('Master data'!I$1,'Team forecast'!$B$2:$AO$2,0))</f>
        <v>1.6656893725023201</v>
      </c>
      <c r="J551" s="16">
        <f>INDEX('Team forecast'!$B$2:$AO$26,MATCH('Master data'!$B551,'Team forecast'!$B$2:$B$26,0),MATCH('Master data'!J$1,'Team forecast'!$B$2:$AO$2,0))</f>
        <v>0.18906028008930381</v>
      </c>
      <c r="K551" s="16">
        <f>INDEX('Team forecast'!$B$2:$AO$26,MATCH('Master data'!$B551,'Team forecast'!$B$2:$B$26,0),MATCH('Master data'!K$1,'Team forecast'!$B$2:$AO$2,0))</f>
        <v>2.6203167834264542</v>
      </c>
      <c r="L551" s="16">
        <f>INDEX('Team forecast'!$B$2:$AO$26,MATCH('Master data'!$B551,'Team forecast'!$B$2:$B$26,0),MATCH('Master data'!L$1,'Team forecast'!$B$2:$AO$2,0))</f>
        <v>4.7324258807542545</v>
      </c>
      <c r="M551">
        <f>IF(Players!BC552=1,95,0)</f>
        <v>0</v>
      </c>
      <c r="N551" s="2">
        <f>Players!BN552</f>
        <v>0</v>
      </c>
      <c r="O551" s="2">
        <f>Players!BO552</f>
        <v>0</v>
      </c>
      <c r="P551" s="2">
        <f>Players!BP552</f>
        <v>0</v>
      </c>
      <c r="Q551" s="2">
        <f>Players!BQ552</f>
        <v>0.36205882352941177</v>
      </c>
      <c r="R551" s="2">
        <f>Players!BR552</f>
        <v>0</v>
      </c>
      <c r="S551" s="2">
        <f t="shared" si="490"/>
        <v>0.7981888047975968</v>
      </c>
      <c r="T551" s="2">
        <f t="shared" si="491"/>
        <v>1.6656893725023201</v>
      </c>
      <c r="U551" s="16">
        <f>INDEX('Team forecast'!$B$2:$AO$26,MATCH('Master data'!$B551,'Team forecast'!$B$2:$B$26,0),MATCH('Master data'!U$1,'Team forecast'!$B$2:$AO$2,0))</f>
        <v>0.1644002435559164</v>
      </c>
      <c r="V551" s="16">
        <f>INDEX('Team forecast'!$B$2:$AO$26,MATCH('Master data'!$B551,'Team forecast'!$B$2:$B$26,0),MATCH('Master data'!V$1,'Team forecast'!$B$2:$AO$2,0))</f>
        <v>0.25208037345240508</v>
      </c>
      <c r="W551" s="16">
        <f>INDEX('Team forecast'!$B$2:$AO$26,MATCH('Master data'!$B551,'Team forecast'!$B$2:$B$26,0),MATCH('Master data'!W$1,'Team forecast'!$B$2:$AO$2,0))</f>
        <v>0.58351938299167849</v>
      </c>
      <c r="X551" s="5">
        <f t="shared" si="492"/>
        <v>-5000</v>
      </c>
      <c r="Y551" s="5">
        <f t="shared" si="493"/>
        <v>0</v>
      </c>
      <c r="Z551" s="5">
        <f t="shared" si="494"/>
        <v>0</v>
      </c>
      <c r="AA551" s="5">
        <f t="shared" si="495"/>
        <v>0</v>
      </c>
      <c r="AB551" s="5">
        <f t="shared" si="496"/>
        <v>0</v>
      </c>
      <c r="AC551" s="5">
        <f t="shared" si="497"/>
        <v>0</v>
      </c>
      <c r="AD551" s="5">
        <f t="shared" si="498"/>
        <v>0</v>
      </c>
      <c r="AE551" s="5">
        <f t="shared" si="499"/>
        <v>14179.521006697785</v>
      </c>
      <c r="AF551" s="5">
        <f t="shared" si="500"/>
        <v>15333.682541259672</v>
      </c>
      <c r="AG551" s="5">
        <f t="shared" si="501"/>
        <v>0</v>
      </c>
      <c r="AH551" s="5">
        <f t="shared" si="502"/>
        <v>0</v>
      </c>
      <c r="AI551" s="5">
        <f t="shared" si="503"/>
        <v>0</v>
      </c>
      <c r="AJ551" s="5">
        <f t="shared" si="504"/>
        <v>0</v>
      </c>
      <c r="AK551" s="5">
        <f>IFERROR(SUM(X551:AJ551),-5000)*((Cockpit!$C$3)^0)</f>
        <v>24513.203547957455</v>
      </c>
      <c r="AL551" s="16">
        <f>INDEX('Team forecast'!$B$2:$AO$26,MATCH('Master data'!$B551,'Team forecast'!$B$2:$B$26,0),MATCH('Master data'!AL$1,'Team forecast'!$B$2:$AO$2,0))</f>
        <v>0.51627380220950081</v>
      </c>
      <c r="AM551" s="16">
        <f>INDEX('Team forecast'!$B$2:$AO$26,MATCH('Master data'!$B551,'Team forecast'!$B$2:$B$26,0),MATCH('Master data'!AM$1,'Team forecast'!$B$2:$AO$2,0))</f>
        <v>2.4630934556476545</v>
      </c>
      <c r="AN551" s="16">
        <f>INDEX('Team forecast'!$B$2:$AO$26,MATCH('Master data'!$B551,'Team forecast'!$B$2:$B$26,0),MATCH('Master data'!AN$1,'Team forecast'!$B$2:$AO$2,0))</f>
        <v>8.5171070098060186E-2</v>
      </c>
      <c r="AO551" s="16">
        <f>INDEX('Team forecast'!$B$2:$AO$26,MATCH('Master data'!$B551,'Team forecast'!$B$2:$B$26,0),MATCH('Master data'!AO$1,'Team forecast'!$B$2:$AO$2,0))</f>
        <v>1.6948382395766441</v>
      </c>
      <c r="AP551" s="16">
        <f>INDEX('Team forecast'!$B$2:$AO$26,MATCH('Master data'!$B551,'Team forecast'!$B$2:$B$26,0),MATCH('Master data'!AP$1,'Team forecast'!$B$2:$AO$2,0))</f>
        <v>6.9979477618400647</v>
      </c>
      <c r="AQ551" s="5">
        <f t="shared" si="505"/>
        <v>-5000</v>
      </c>
      <c r="AR551" s="5">
        <f>INDEX('Team forecast'!$B$2:$AO$26,MATCH('Master data'!$B551,'Team forecast'!$B$2:$B$26,0),MATCH('Master data'!AR$1,'Team forecast'!$B$2:$AO$2,0))*IF(X551&gt;0,25000,0)</f>
        <v>0</v>
      </c>
      <c r="AS551" s="16">
        <f>INDEX('Team forecast'!$B$2:$AO$26,MATCH('Master data'!$B551,'Team forecast'!$B$2:$B$26,0),MATCH('Master data'!AS$1,'Team forecast'!$B$2:$AO$2,0))*IF(X551&gt;0,5000,0)</f>
        <v>0</v>
      </c>
      <c r="AT551" s="16">
        <f>INDEX('Team forecast'!$B$2:$AO$26,MATCH('Master data'!$B551,'Team forecast'!$B$2:$B$26,0),MATCH('Master data'!AT$1,'Team forecast'!$B$2:$AO$2,0))*IF(X551&gt;0,-15000,0)</f>
        <v>0</v>
      </c>
      <c r="AU551" s="5">
        <f t="shared" si="506"/>
        <v>0</v>
      </c>
      <c r="AV551" s="5">
        <f t="shared" si="507"/>
        <v>0</v>
      </c>
      <c r="AW551" s="5">
        <f t="shared" si="508"/>
        <v>0</v>
      </c>
      <c r="AX551" s="5">
        <f t="shared" si="509"/>
        <v>6387.8302573545143</v>
      </c>
      <c r="AY551" s="5">
        <f t="shared" si="510"/>
        <v>22674.271530962051</v>
      </c>
      <c r="AZ551" s="5">
        <f t="shared" si="511"/>
        <v>0</v>
      </c>
      <c r="BA551" s="5">
        <f t="shared" si="512"/>
        <v>0</v>
      </c>
      <c r="BB551" s="5">
        <f t="shared" si="513"/>
        <v>0</v>
      </c>
      <c r="BC551" s="5">
        <f t="shared" si="514"/>
        <v>0</v>
      </c>
      <c r="BD551" s="5">
        <f t="shared" si="515"/>
        <v>24062.101788316566</v>
      </c>
      <c r="BE551" s="16">
        <f>INDEX('Team forecast'!$B$2:$AO$26,MATCH('Master data'!$B551,'Team forecast'!$B$2:$B$26,0),MATCH('Master data'!BE$1,'Team forecast'!$B$2:$AO$2,0))</f>
        <v>0</v>
      </c>
      <c r="BF551" s="16">
        <f>INDEX('Team forecast'!$B$2:$AO$26,MATCH('Master data'!$B551,'Team forecast'!$B$2:$B$26,0),MATCH('Master data'!BF$1,'Team forecast'!$B$2:$AO$2,0))</f>
        <v>0</v>
      </c>
      <c r="BG551" s="16">
        <f>INDEX('Team forecast'!$B$2:$AO$26,MATCH('Master data'!$B551,'Team forecast'!$B$2:$B$26,0),MATCH('Master data'!BG$1,'Team forecast'!$B$2:$AO$2,0))</f>
        <v>0</v>
      </c>
      <c r="BH551" s="16">
        <f>INDEX('Team forecast'!$B$2:$AO$26,MATCH('Master data'!$B551,'Team forecast'!$B$2:$B$26,0),MATCH('Master data'!BH$1,'Team forecast'!$B$2:$AO$2,0))</f>
        <v>0</v>
      </c>
      <c r="BI551" s="16">
        <f>INDEX('Team forecast'!$B$2:$AO$26,MATCH('Master data'!$B551,'Team forecast'!$B$2:$B$26,0),MATCH('Master data'!BI$1,'Team forecast'!$B$2:$AO$2,0))</f>
        <v>0</v>
      </c>
      <c r="BJ551" s="5">
        <f t="shared" si="516"/>
        <v>-5000</v>
      </c>
      <c r="BK551" s="5">
        <f>INDEX('Team forecast'!$R$3:$BH$26,MATCH($B551,'Team forecast'!$B$3:$B$26,0),MATCH(BK$1,'Team forecast'!$R$2:$BH$2,0))*IF($X551&gt;0,25000,0)</f>
        <v>0</v>
      </c>
      <c r="BL551" s="5">
        <f>INDEX('Team forecast'!$R$3:$BH$26,MATCH($B551,'Team forecast'!$B$3:$B$26,0),MATCH(BL$1,'Team forecast'!$R$2:$BH$2,0))*IF($X551&gt;0,5000,0)</f>
        <v>0</v>
      </c>
      <c r="BM551" s="5">
        <f>INDEX('Team forecast'!$R$3:$BH$26,MATCH($B551,'Team forecast'!$B$3:$B$26,0),MATCH(BM$1,'Team forecast'!$R$2:$BH$2,0))*IF($X551&gt;0,-15000,0)</f>
        <v>0</v>
      </c>
      <c r="BN551" s="5">
        <f t="shared" si="517"/>
        <v>0</v>
      </c>
      <c r="BO551" s="5">
        <f t="shared" si="518"/>
        <v>0</v>
      </c>
      <c r="BP551" s="5">
        <f t="shared" si="519"/>
        <v>0</v>
      </c>
      <c r="BQ551" s="5">
        <f t="shared" si="520"/>
        <v>0</v>
      </c>
      <c r="BR551" s="5">
        <f t="shared" si="521"/>
        <v>0</v>
      </c>
      <c r="BS551" s="5">
        <f t="shared" si="522"/>
        <v>0</v>
      </c>
      <c r="BT551" s="5">
        <f t="shared" si="523"/>
        <v>0</v>
      </c>
      <c r="BU551" s="5">
        <f t="shared" si="524"/>
        <v>0</v>
      </c>
      <c r="BV551" s="5">
        <f t="shared" si="525"/>
        <v>0</v>
      </c>
      <c r="BW551" s="5">
        <f t="shared" si="526"/>
        <v>0</v>
      </c>
      <c r="BX551" s="5">
        <f t="shared" si="527"/>
        <v>24287.652668137009</v>
      </c>
      <c r="BY551" s="5">
        <f t="shared" si="528"/>
        <v>72862.958004411019</v>
      </c>
      <c r="BZ551" s="5">
        <f>MAX(INDEX('Team forecast'!$R$3:$BH$26,MATCH($B551,'Team forecast'!$B$3:$B$26,0),MATCH(BZ$1,'Team forecast'!$R$2:$BH$2,0))*($BX551)-(1-INDEX('Team forecast'!$R$3:$BH$26,MATCH($B551,'Team forecast'!$B$3:$B$26,0),MATCH(BZ$1,'Team forecast'!$R$2:$BH$2,0)))*(BY551+CH551)*0.01,-5000)</f>
        <v>-5000</v>
      </c>
      <c r="CA551" s="5">
        <f>MAX(INDEX('Team forecast'!$R$3:$BH$26,MATCH($B551,'Team forecast'!$B$3:$B$26,0),MATCH(CA$1,'Team forecast'!$R$2:$BH$2,0))*$BX551-(1-INDEX('Team forecast'!$R$3:$BH$26,MATCH($B551,'Team forecast'!$B$3:$B$26,0),MATCH(CA$1,'Team forecast'!$R$2:$BH$2,0)))*(BY551+BX551+CH551)*0.01,-5000)</f>
        <v>-5000</v>
      </c>
      <c r="CB551" s="5">
        <f>MAX(INDEX('Team forecast'!$R$3:$BH$26,MATCH($B551,'Team forecast'!$B$3:$B$26,0),MATCH(CB$1,'Team forecast'!$R$2:$BH$2,0))*$BX551-(1-INDEX('Team forecast'!$R$3:$BH$26,MATCH($B551,'Team forecast'!$B$3:$B$26,0),MATCH(CB$1,'Team forecast'!$R$2:$BH$2,0)))*(BY551+BX551*2+CH551)*0.01,0)</f>
        <v>0</v>
      </c>
      <c r="CC551" s="5">
        <v>0</v>
      </c>
      <c r="CD551" s="5">
        <f>+AK551+BD551*Cockpit!$C$3+BW551*Cockpit!$C$3^2+BZ551*Cockpit!$C$3^3+CA551*Cockpit!$C$3^4+CB551*Cockpit!$C$3^5+CC551*Cockpit!$C$3^6</f>
        <v>38085.468937699363</v>
      </c>
      <c r="CE551" s="5"/>
      <c r="CF551" s="5"/>
      <c r="CG551" s="5">
        <v>0</v>
      </c>
      <c r="CH551" s="5">
        <f t="shared" si="529"/>
        <v>2495000</v>
      </c>
      <c r="CI551" s="5">
        <f t="shared" si="530"/>
        <v>2495000</v>
      </c>
      <c r="CJ551" s="1">
        <f t="shared" si="531"/>
        <v>1.4999999999999999E-2</v>
      </c>
      <c r="CK551" s="5">
        <f>RANK(CD551,$CD$2:$CD$622)+COUNTIF($CD$2:$CD551,$CD551)-1</f>
        <v>218</v>
      </c>
      <c r="CL551" s="5">
        <f>RANK(CJ551,$CJ$2:$CJ$622)+COUNTIF($CJ$2:$CJ551,$CJ551)-1</f>
        <v>171</v>
      </c>
    </row>
    <row r="552" spans="1:90" x14ac:dyDescent="0.3">
      <c r="A552" t="str">
        <f>Players!P553</f>
        <v>Stole Dimitrievski</v>
      </c>
      <c r="B552" t="str">
        <f>Players!G553</f>
        <v>North Macedonia</v>
      </c>
      <c r="C552" t="str">
        <f>Players!AB553</f>
        <v>Goalkeeper</v>
      </c>
      <c r="D552" s="1"/>
      <c r="F552" t="str">
        <f>IFERROR(INDEX(Lookup!B:B,MATCH(INDEX(Players!C:C,MATCH(E552,Players!A:A,0)),Lookup!D:D,0)),"")</f>
        <v/>
      </c>
      <c r="G552">
        <f>IF(Players!AC553=0,10000000,Players!AC553)</f>
        <v>2993000</v>
      </c>
      <c r="H552" s="16">
        <f>INDEX('Team forecast'!$B$2:$AO$26,MATCH('Master data'!$B552,'Team forecast'!$B$2:$B$26,0),MATCH('Master data'!H$1,'Team forecast'!$B$2:$AO$2,0))</f>
        <v>0.7981888047975968</v>
      </c>
      <c r="I552" s="16">
        <f>INDEX('Team forecast'!$B$2:$AO$26,MATCH('Master data'!$B552,'Team forecast'!$B$2:$B$26,0),MATCH('Master data'!I$1,'Team forecast'!$B$2:$AO$2,0))</f>
        <v>1.6656893725023201</v>
      </c>
      <c r="J552" s="16">
        <f>INDEX('Team forecast'!$B$2:$AO$26,MATCH('Master data'!$B552,'Team forecast'!$B$2:$B$26,0),MATCH('Master data'!J$1,'Team forecast'!$B$2:$AO$2,0))</f>
        <v>0.18906028008930381</v>
      </c>
      <c r="K552" s="16">
        <f>INDEX('Team forecast'!$B$2:$AO$26,MATCH('Master data'!$B552,'Team forecast'!$B$2:$B$26,0),MATCH('Master data'!K$1,'Team forecast'!$B$2:$AO$2,0))</f>
        <v>2.6203167834264542</v>
      </c>
      <c r="L552" s="16">
        <f>INDEX('Team forecast'!$B$2:$AO$26,MATCH('Master data'!$B552,'Team forecast'!$B$2:$B$26,0),MATCH('Master data'!L$1,'Team forecast'!$B$2:$AO$2,0))</f>
        <v>4.7324258807542545</v>
      </c>
      <c r="M552">
        <f>IF(Players!BC553=1,95,0)</f>
        <v>95</v>
      </c>
      <c r="N552" s="2">
        <f>Players!BN553</f>
        <v>0</v>
      </c>
      <c r="O552" s="2">
        <f>Players!BO553</f>
        <v>0</v>
      </c>
      <c r="P552" s="2">
        <f>Players!BP553</f>
        <v>0</v>
      </c>
      <c r="Q552" s="2">
        <f>Players!BQ553</f>
        <v>5.3513513513513515E-2</v>
      </c>
      <c r="R552" s="2">
        <f>Players!BR553</f>
        <v>0</v>
      </c>
      <c r="S552" s="2">
        <f t="shared" si="490"/>
        <v>0.7981888047975968</v>
      </c>
      <c r="T552" s="2">
        <f t="shared" si="491"/>
        <v>1.6656893725023201</v>
      </c>
      <c r="U552" s="16">
        <f>INDEX('Team forecast'!$B$2:$AO$26,MATCH('Master data'!$B552,'Team forecast'!$B$2:$B$26,0),MATCH('Master data'!U$1,'Team forecast'!$B$2:$AO$2,0))</f>
        <v>0.1644002435559164</v>
      </c>
      <c r="V552" s="16">
        <f>INDEX('Team forecast'!$B$2:$AO$26,MATCH('Master data'!$B552,'Team forecast'!$B$2:$B$26,0),MATCH('Master data'!V$1,'Team forecast'!$B$2:$AO$2,0))</f>
        <v>0.25208037345240508</v>
      </c>
      <c r="W552" s="16">
        <f>INDEX('Team forecast'!$B$2:$AO$26,MATCH('Master data'!$B552,'Team forecast'!$B$2:$B$26,0),MATCH('Master data'!W$1,'Team forecast'!$B$2:$AO$2,0))</f>
        <v>0.58351938299167849</v>
      </c>
      <c r="X552" s="5">
        <f t="shared" si="492"/>
        <v>7000</v>
      </c>
      <c r="Y552" s="5">
        <f t="shared" si="493"/>
        <v>4110.0060888979096</v>
      </c>
      <c r="Z552" s="5">
        <f t="shared" si="494"/>
        <v>1260.4018672620255</v>
      </c>
      <c r="AA552" s="5">
        <f t="shared" si="495"/>
        <v>-8752.7907448751776</v>
      </c>
      <c r="AB552" s="5">
        <f t="shared" si="496"/>
        <v>0</v>
      </c>
      <c r="AC552" s="5">
        <f t="shared" si="497"/>
        <v>0</v>
      </c>
      <c r="AD552" s="5">
        <f t="shared" si="498"/>
        <v>0</v>
      </c>
      <c r="AE552" s="5">
        <f t="shared" si="499"/>
        <v>14179.521006697785</v>
      </c>
      <c r="AF552" s="5">
        <f t="shared" si="500"/>
        <v>15333.682541259672</v>
      </c>
      <c r="AG552" s="5">
        <f t="shared" si="501"/>
        <v>-1070.2702702702702</v>
      </c>
      <c r="AH552" s="5">
        <f t="shared" si="502"/>
        <v>0</v>
      </c>
      <c r="AI552" s="5">
        <f t="shared" si="503"/>
        <v>7981.8880479759682</v>
      </c>
      <c r="AJ552" s="5">
        <f t="shared" si="504"/>
        <v>-13325.514980018561</v>
      </c>
      <c r="AK552" s="5">
        <f>IFERROR(SUM(X552:AJ552),-5000)*((Cockpit!$C$3)^0)</f>
        <v>26716.923556929352</v>
      </c>
      <c r="AL552" s="16">
        <f>INDEX('Team forecast'!$B$2:$AO$26,MATCH('Master data'!$B552,'Team forecast'!$B$2:$B$26,0),MATCH('Master data'!AL$1,'Team forecast'!$B$2:$AO$2,0))</f>
        <v>0.51627380220950081</v>
      </c>
      <c r="AM552" s="16">
        <f>INDEX('Team forecast'!$B$2:$AO$26,MATCH('Master data'!$B552,'Team forecast'!$B$2:$B$26,0),MATCH('Master data'!AM$1,'Team forecast'!$B$2:$AO$2,0))</f>
        <v>2.4630934556476545</v>
      </c>
      <c r="AN552" s="16">
        <f>INDEX('Team forecast'!$B$2:$AO$26,MATCH('Master data'!$B552,'Team forecast'!$B$2:$B$26,0),MATCH('Master data'!AN$1,'Team forecast'!$B$2:$AO$2,0))</f>
        <v>8.5171070098060186E-2</v>
      </c>
      <c r="AO552" s="16">
        <f>INDEX('Team forecast'!$B$2:$AO$26,MATCH('Master data'!$B552,'Team forecast'!$B$2:$B$26,0),MATCH('Master data'!AO$1,'Team forecast'!$B$2:$AO$2,0))</f>
        <v>1.6948382395766441</v>
      </c>
      <c r="AP552" s="16">
        <f>INDEX('Team forecast'!$B$2:$AO$26,MATCH('Master data'!$B552,'Team forecast'!$B$2:$B$26,0),MATCH('Master data'!AP$1,'Team forecast'!$B$2:$AO$2,0))</f>
        <v>6.9979477618400647</v>
      </c>
      <c r="AQ552" s="5">
        <f t="shared" si="505"/>
        <v>7000</v>
      </c>
      <c r="AR552" s="5">
        <f>INDEX('Team forecast'!$B$2:$AO$26,MATCH('Master data'!$B552,'Team forecast'!$B$2:$B$26,0),MATCH('Master data'!AR$1,'Team forecast'!$B$2:$AO$2,0))*IF(X552&gt;0,25000,0)</f>
        <v>1377.7673104097971</v>
      </c>
      <c r="AS552" s="16">
        <f>INDEX('Team forecast'!$B$2:$AO$26,MATCH('Master data'!$B552,'Team forecast'!$B$2:$B$26,0),MATCH('Master data'!AS$1,'Team forecast'!$B$2:$AO$2,0))*IF(X552&gt;0,5000,0)</f>
        <v>720.67828544512452</v>
      </c>
      <c r="AT552" s="16">
        <f>INDEX('Team forecast'!$B$2:$AO$26,MATCH('Master data'!$B552,'Team forecast'!$B$2:$B$26,0),MATCH('Master data'!AT$1,'Team forecast'!$B$2:$AO$2,0))*IF(X552&gt;0,-15000,0)</f>
        <v>-12011.304757418746</v>
      </c>
      <c r="AU552" s="5">
        <f t="shared" si="506"/>
        <v>0</v>
      </c>
      <c r="AV552" s="5">
        <f t="shared" si="507"/>
        <v>0</v>
      </c>
      <c r="AW552" s="5">
        <f t="shared" si="508"/>
        <v>0</v>
      </c>
      <c r="AX552" s="5">
        <f t="shared" si="509"/>
        <v>6387.8302573545143</v>
      </c>
      <c r="AY552" s="5">
        <f t="shared" si="510"/>
        <v>22674.271530962051</v>
      </c>
      <c r="AZ552" s="5">
        <f t="shared" si="511"/>
        <v>-1070.2702702702702</v>
      </c>
      <c r="BA552" s="5">
        <f t="shared" si="512"/>
        <v>0</v>
      </c>
      <c r="BB552" s="5">
        <f t="shared" si="513"/>
        <v>5162.7380220950081</v>
      </c>
      <c r="BC552" s="5">
        <f t="shared" si="514"/>
        <v>-19704.747645181236</v>
      </c>
      <c r="BD552" s="5">
        <f t="shared" si="515"/>
        <v>10536.962733396242</v>
      </c>
      <c r="BE552" s="16">
        <f>INDEX('Team forecast'!$B$2:$AO$26,MATCH('Master data'!$B552,'Team forecast'!$B$2:$B$26,0),MATCH('Master data'!BE$1,'Team forecast'!$B$2:$AO$2,0))</f>
        <v>0</v>
      </c>
      <c r="BF552" s="16">
        <f>INDEX('Team forecast'!$B$2:$AO$26,MATCH('Master data'!$B552,'Team forecast'!$B$2:$B$26,0),MATCH('Master data'!BF$1,'Team forecast'!$B$2:$AO$2,0))</f>
        <v>0</v>
      </c>
      <c r="BG552" s="16">
        <f>INDEX('Team forecast'!$B$2:$AO$26,MATCH('Master data'!$B552,'Team forecast'!$B$2:$B$26,0),MATCH('Master data'!BG$1,'Team forecast'!$B$2:$AO$2,0))</f>
        <v>0</v>
      </c>
      <c r="BH552" s="16">
        <f>INDEX('Team forecast'!$B$2:$AO$26,MATCH('Master data'!$B552,'Team forecast'!$B$2:$B$26,0),MATCH('Master data'!BH$1,'Team forecast'!$B$2:$AO$2,0))</f>
        <v>0</v>
      </c>
      <c r="BI552" s="16">
        <f>INDEX('Team forecast'!$B$2:$AO$26,MATCH('Master data'!$B552,'Team forecast'!$B$2:$B$26,0),MATCH('Master data'!BI$1,'Team forecast'!$B$2:$AO$2,0))</f>
        <v>0</v>
      </c>
      <c r="BJ552" s="5">
        <f t="shared" si="516"/>
        <v>7000</v>
      </c>
      <c r="BK552" s="5">
        <f>INDEX('Team forecast'!$R$3:$BH$26,MATCH($B552,'Team forecast'!$B$3:$B$26,0),MATCH(BK$1,'Team forecast'!$R$2:$BH$2,0))*IF($X552&gt;0,25000,0)</f>
        <v>0</v>
      </c>
      <c r="BL552" s="5">
        <f>INDEX('Team forecast'!$R$3:$BH$26,MATCH($B552,'Team forecast'!$B$3:$B$26,0),MATCH(BL$1,'Team forecast'!$R$2:$BH$2,0))*IF($X552&gt;0,5000,0)</f>
        <v>0</v>
      </c>
      <c r="BM552" s="5">
        <f>INDEX('Team forecast'!$R$3:$BH$26,MATCH($B552,'Team forecast'!$B$3:$B$26,0),MATCH(BM$1,'Team forecast'!$R$2:$BH$2,0))*IF($X552&gt;0,-15000,0)</f>
        <v>0</v>
      </c>
      <c r="BN552" s="5">
        <f t="shared" si="517"/>
        <v>0</v>
      </c>
      <c r="BO552" s="5">
        <f t="shared" si="518"/>
        <v>0</v>
      </c>
      <c r="BP552" s="5">
        <f t="shared" si="519"/>
        <v>0</v>
      </c>
      <c r="BQ552" s="5">
        <f t="shared" si="520"/>
        <v>0</v>
      </c>
      <c r="BR552" s="5">
        <f t="shared" si="521"/>
        <v>0</v>
      </c>
      <c r="BS552" s="5">
        <f t="shared" si="522"/>
        <v>-1070.2702702702702</v>
      </c>
      <c r="BT552" s="5">
        <f t="shared" si="523"/>
        <v>0</v>
      </c>
      <c r="BU552" s="5">
        <f t="shared" si="524"/>
        <v>0</v>
      </c>
      <c r="BV552" s="5">
        <f t="shared" si="525"/>
        <v>0</v>
      </c>
      <c r="BW552" s="5">
        <f t="shared" si="526"/>
        <v>0</v>
      </c>
      <c r="BX552" s="5">
        <f t="shared" si="527"/>
        <v>18626.943145162797</v>
      </c>
      <c r="BY552" s="5">
        <f t="shared" si="528"/>
        <v>55880.829435488391</v>
      </c>
      <c r="BZ552" s="5">
        <f>MAX(INDEX('Team forecast'!$R$3:$BH$26,MATCH($B552,'Team forecast'!$B$3:$B$26,0),MATCH(BZ$1,'Team forecast'!$R$2:$BH$2,0))*($BX552)-(1-INDEX('Team forecast'!$R$3:$BH$26,MATCH($B552,'Team forecast'!$B$3:$B$26,0),MATCH(BZ$1,'Team forecast'!$R$2:$BH$2,0)))*(BY552+CH552)*0.01,-5000)</f>
        <v>-5000</v>
      </c>
      <c r="CA552" s="5">
        <f>MAX(INDEX('Team forecast'!$R$3:$BH$26,MATCH($B552,'Team forecast'!$B$3:$B$26,0),MATCH(CA$1,'Team forecast'!$R$2:$BH$2,0))*$BX552-(1-INDEX('Team forecast'!$R$3:$BH$26,MATCH($B552,'Team forecast'!$B$3:$B$26,0),MATCH(CA$1,'Team forecast'!$R$2:$BH$2,0)))*(BY552+BX552+CH552)*0.01,-5000)</f>
        <v>-5000</v>
      </c>
      <c r="CB552" s="5">
        <f>MAX(INDEX('Team forecast'!$R$3:$BH$26,MATCH($B552,'Team forecast'!$B$3:$B$26,0),MATCH(CB$1,'Team forecast'!$R$2:$BH$2,0))*$BX552-(1-INDEX('Team forecast'!$R$3:$BH$26,MATCH($B552,'Team forecast'!$B$3:$B$26,0),MATCH(CB$1,'Team forecast'!$R$2:$BH$2,0)))*(BY552+BX552*2+CH552)*0.01,0)</f>
        <v>0</v>
      </c>
      <c r="CC552" s="5">
        <v>0</v>
      </c>
      <c r="CD552" s="5">
        <f>+AK552+BD552*Cockpit!$C$3+BW552*Cockpit!$C$3^2+BZ552*Cockpit!$C$3^3+CA552*Cockpit!$C$3^4+CB552*Cockpit!$C$3^5+CC552*Cockpit!$C$3^6</f>
        <v>31272.429576724375</v>
      </c>
      <c r="CE552" s="5"/>
      <c r="CF552" s="5"/>
      <c r="CG552" s="5">
        <v>0</v>
      </c>
      <c r="CH552" s="5">
        <f t="shared" si="529"/>
        <v>2993000</v>
      </c>
      <c r="CI552" s="5">
        <f t="shared" si="530"/>
        <v>2993000</v>
      </c>
      <c r="CJ552" s="1">
        <f t="shared" si="531"/>
        <v>0.01</v>
      </c>
      <c r="CK552" s="5">
        <f>RANK(CD552,$CD$2:$CD$622)+COUNTIF($CD$2:$CD552,$CD552)-1</f>
        <v>258</v>
      </c>
      <c r="CL552" s="5">
        <f>RANK(CJ552,$CJ$2:$CJ$622)+COUNTIF($CJ$2:$CJ552,$CJ552)-1</f>
        <v>253</v>
      </c>
    </row>
    <row r="553" spans="1:90" x14ac:dyDescent="0.3">
      <c r="A553" t="str">
        <f>Players!P554</f>
        <v>Damjan Shishkovski</v>
      </c>
      <c r="B553" t="str">
        <f>Players!G554</f>
        <v>North Macedonia</v>
      </c>
      <c r="C553" t="str">
        <f>Players!AB554</f>
        <v>Goalkeeper</v>
      </c>
      <c r="D553" s="1"/>
      <c r="F553" t="str">
        <f>IFERROR(INDEX(Lookup!B:B,MATCH(INDEX(Players!C:C,MATCH(E553,Players!A:A,0)),Lookup!D:D,0)),"")</f>
        <v/>
      </c>
      <c r="G553">
        <f>IF(Players!AC554=0,10000000,Players!AC554)</f>
        <v>2495000</v>
      </c>
      <c r="H553" s="16">
        <f>INDEX('Team forecast'!$B$2:$AO$26,MATCH('Master data'!$B553,'Team forecast'!$B$2:$B$26,0),MATCH('Master data'!H$1,'Team forecast'!$B$2:$AO$2,0))</f>
        <v>0.7981888047975968</v>
      </c>
      <c r="I553" s="16">
        <f>INDEX('Team forecast'!$B$2:$AO$26,MATCH('Master data'!$B553,'Team forecast'!$B$2:$B$26,0),MATCH('Master data'!I$1,'Team forecast'!$B$2:$AO$2,0))</f>
        <v>1.6656893725023201</v>
      </c>
      <c r="J553" s="16">
        <f>INDEX('Team forecast'!$B$2:$AO$26,MATCH('Master data'!$B553,'Team forecast'!$B$2:$B$26,0),MATCH('Master data'!J$1,'Team forecast'!$B$2:$AO$2,0))</f>
        <v>0.18906028008930381</v>
      </c>
      <c r="K553" s="16">
        <f>INDEX('Team forecast'!$B$2:$AO$26,MATCH('Master data'!$B553,'Team forecast'!$B$2:$B$26,0),MATCH('Master data'!K$1,'Team forecast'!$B$2:$AO$2,0))</f>
        <v>2.6203167834264542</v>
      </c>
      <c r="L553" s="16">
        <f>INDEX('Team forecast'!$B$2:$AO$26,MATCH('Master data'!$B553,'Team forecast'!$B$2:$B$26,0),MATCH('Master data'!L$1,'Team forecast'!$B$2:$AO$2,0))</f>
        <v>4.7324258807542545</v>
      </c>
      <c r="M553">
        <f>IF(Players!BC554=1,95,0)</f>
        <v>0</v>
      </c>
      <c r="N553" s="2">
        <f>Players!BN554</f>
        <v>0</v>
      </c>
      <c r="O553" s="2">
        <f>Players!BO554</f>
        <v>0</v>
      </c>
      <c r="P553" s="2">
        <f>Players!BP554</f>
        <v>0</v>
      </c>
      <c r="Q553" s="2">
        <f>Players!BQ554</f>
        <v>0</v>
      </c>
      <c r="R553" s="2">
        <f>Players!BR554</f>
        <v>0</v>
      </c>
      <c r="S553" s="2">
        <f t="shared" si="490"/>
        <v>0.7981888047975968</v>
      </c>
      <c r="T553" s="2">
        <f t="shared" si="491"/>
        <v>1.6656893725023201</v>
      </c>
      <c r="U553" s="16">
        <f>INDEX('Team forecast'!$B$2:$AO$26,MATCH('Master data'!$B553,'Team forecast'!$B$2:$B$26,0),MATCH('Master data'!U$1,'Team forecast'!$B$2:$AO$2,0))</f>
        <v>0.1644002435559164</v>
      </c>
      <c r="V553" s="16">
        <f>INDEX('Team forecast'!$B$2:$AO$26,MATCH('Master data'!$B553,'Team forecast'!$B$2:$B$26,0),MATCH('Master data'!V$1,'Team forecast'!$B$2:$AO$2,0))</f>
        <v>0.25208037345240508</v>
      </c>
      <c r="W553" s="16">
        <f>INDEX('Team forecast'!$B$2:$AO$26,MATCH('Master data'!$B553,'Team forecast'!$B$2:$B$26,0),MATCH('Master data'!W$1,'Team forecast'!$B$2:$AO$2,0))</f>
        <v>0.58351938299167849</v>
      </c>
      <c r="X553" s="5">
        <f t="shared" si="492"/>
        <v>-5000</v>
      </c>
      <c r="Y553" s="5">
        <f t="shared" si="493"/>
        <v>0</v>
      </c>
      <c r="Z553" s="5">
        <f t="shared" si="494"/>
        <v>0</v>
      </c>
      <c r="AA553" s="5">
        <f t="shared" si="495"/>
        <v>0</v>
      </c>
      <c r="AB553" s="5">
        <f t="shared" si="496"/>
        <v>0</v>
      </c>
      <c r="AC553" s="5">
        <f t="shared" si="497"/>
        <v>0</v>
      </c>
      <c r="AD553" s="5">
        <f t="shared" si="498"/>
        <v>0</v>
      </c>
      <c r="AE553" s="5">
        <f t="shared" si="499"/>
        <v>14179.521006697785</v>
      </c>
      <c r="AF553" s="5">
        <f t="shared" si="500"/>
        <v>15333.682541259672</v>
      </c>
      <c r="AG553" s="5">
        <f t="shared" si="501"/>
        <v>0</v>
      </c>
      <c r="AH553" s="5">
        <f t="shared" si="502"/>
        <v>0</v>
      </c>
      <c r="AI553" s="5">
        <f t="shared" si="503"/>
        <v>0</v>
      </c>
      <c r="AJ553" s="5">
        <f t="shared" si="504"/>
        <v>0</v>
      </c>
      <c r="AK553" s="5">
        <f>IFERROR(SUM(X553:AJ553),-5000)*((Cockpit!$C$3)^0)</f>
        <v>24513.203547957455</v>
      </c>
      <c r="AL553" s="16">
        <f>INDEX('Team forecast'!$B$2:$AO$26,MATCH('Master data'!$B553,'Team forecast'!$B$2:$B$26,0),MATCH('Master data'!AL$1,'Team forecast'!$B$2:$AO$2,0))</f>
        <v>0.51627380220950081</v>
      </c>
      <c r="AM553" s="16">
        <f>INDEX('Team forecast'!$B$2:$AO$26,MATCH('Master data'!$B553,'Team forecast'!$B$2:$B$26,0),MATCH('Master data'!AM$1,'Team forecast'!$B$2:$AO$2,0))</f>
        <v>2.4630934556476545</v>
      </c>
      <c r="AN553" s="16">
        <f>INDEX('Team forecast'!$B$2:$AO$26,MATCH('Master data'!$B553,'Team forecast'!$B$2:$B$26,0),MATCH('Master data'!AN$1,'Team forecast'!$B$2:$AO$2,0))</f>
        <v>8.5171070098060186E-2</v>
      </c>
      <c r="AO553" s="16">
        <f>INDEX('Team forecast'!$B$2:$AO$26,MATCH('Master data'!$B553,'Team forecast'!$B$2:$B$26,0),MATCH('Master data'!AO$1,'Team forecast'!$B$2:$AO$2,0))</f>
        <v>1.6948382395766441</v>
      </c>
      <c r="AP553" s="16">
        <f>INDEX('Team forecast'!$B$2:$AO$26,MATCH('Master data'!$B553,'Team forecast'!$B$2:$B$26,0),MATCH('Master data'!AP$1,'Team forecast'!$B$2:$AO$2,0))</f>
        <v>6.9979477618400647</v>
      </c>
      <c r="AQ553" s="5">
        <f t="shared" si="505"/>
        <v>-5000</v>
      </c>
      <c r="AR553" s="5">
        <f>INDEX('Team forecast'!$B$2:$AO$26,MATCH('Master data'!$B553,'Team forecast'!$B$2:$B$26,0),MATCH('Master data'!AR$1,'Team forecast'!$B$2:$AO$2,0))*IF(X553&gt;0,25000,0)</f>
        <v>0</v>
      </c>
      <c r="AS553" s="16">
        <f>INDEX('Team forecast'!$B$2:$AO$26,MATCH('Master data'!$B553,'Team forecast'!$B$2:$B$26,0),MATCH('Master data'!AS$1,'Team forecast'!$B$2:$AO$2,0))*IF(X553&gt;0,5000,0)</f>
        <v>0</v>
      </c>
      <c r="AT553" s="16">
        <f>INDEX('Team forecast'!$B$2:$AO$26,MATCH('Master data'!$B553,'Team forecast'!$B$2:$B$26,0),MATCH('Master data'!AT$1,'Team forecast'!$B$2:$AO$2,0))*IF(X553&gt;0,-15000,0)</f>
        <v>0</v>
      </c>
      <c r="AU553" s="5">
        <f t="shared" si="506"/>
        <v>0</v>
      </c>
      <c r="AV553" s="5">
        <f t="shared" si="507"/>
        <v>0</v>
      </c>
      <c r="AW553" s="5">
        <f t="shared" si="508"/>
        <v>0</v>
      </c>
      <c r="AX553" s="5">
        <f t="shared" si="509"/>
        <v>6387.8302573545143</v>
      </c>
      <c r="AY553" s="5">
        <f t="shared" si="510"/>
        <v>22674.271530962051</v>
      </c>
      <c r="AZ553" s="5">
        <f t="shared" si="511"/>
        <v>0</v>
      </c>
      <c r="BA553" s="5">
        <f t="shared" si="512"/>
        <v>0</v>
      </c>
      <c r="BB553" s="5">
        <f t="shared" si="513"/>
        <v>0</v>
      </c>
      <c r="BC553" s="5">
        <f t="shared" si="514"/>
        <v>0</v>
      </c>
      <c r="BD553" s="5">
        <f t="shared" si="515"/>
        <v>24062.101788316566</v>
      </c>
      <c r="BE553" s="16">
        <f>INDEX('Team forecast'!$B$2:$AO$26,MATCH('Master data'!$B553,'Team forecast'!$B$2:$B$26,0),MATCH('Master data'!BE$1,'Team forecast'!$B$2:$AO$2,0))</f>
        <v>0</v>
      </c>
      <c r="BF553" s="16">
        <f>INDEX('Team forecast'!$B$2:$AO$26,MATCH('Master data'!$B553,'Team forecast'!$B$2:$B$26,0),MATCH('Master data'!BF$1,'Team forecast'!$B$2:$AO$2,0))</f>
        <v>0</v>
      </c>
      <c r="BG553" s="16">
        <f>INDEX('Team forecast'!$B$2:$AO$26,MATCH('Master data'!$B553,'Team forecast'!$B$2:$B$26,0),MATCH('Master data'!BG$1,'Team forecast'!$B$2:$AO$2,0))</f>
        <v>0</v>
      </c>
      <c r="BH553" s="16">
        <f>INDEX('Team forecast'!$B$2:$AO$26,MATCH('Master data'!$B553,'Team forecast'!$B$2:$B$26,0),MATCH('Master data'!BH$1,'Team forecast'!$B$2:$AO$2,0))</f>
        <v>0</v>
      </c>
      <c r="BI553" s="16">
        <f>INDEX('Team forecast'!$B$2:$AO$26,MATCH('Master data'!$B553,'Team forecast'!$B$2:$B$26,0),MATCH('Master data'!BI$1,'Team forecast'!$B$2:$AO$2,0))</f>
        <v>0</v>
      </c>
      <c r="BJ553" s="5">
        <f t="shared" si="516"/>
        <v>-5000</v>
      </c>
      <c r="BK553" s="5">
        <f>INDEX('Team forecast'!$R$3:$BH$26,MATCH($B553,'Team forecast'!$B$3:$B$26,0),MATCH(BK$1,'Team forecast'!$R$2:$BH$2,0))*IF($X553&gt;0,25000,0)</f>
        <v>0</v>
      </c>
      <c r="BL553" s="5">
        <f>INDEX('Team forecast'!$R$3:$BH$26,MATCH($B553,'Team forecast'!$B$3:$B$26,0),MATCH(BL$1,'Team forecast'!$R$2:$BH$2,0))*IF($X553&gt;0,5000,0)</f>
        <v>0</v>
      </c>
      <c r="BM553" s="5">
        <f>INDEX('Team forecast'!$R$3:$BH$26,MATCH($B553,'Team forecast'!$B$3:$B$26,0),MATCH(BM$1,'Team forecast'!$R$2:$BH$2,0))*IF($X553&gt;0,-15000,0)</f>
        <v>0</v>
      </c>
      <c r="BN553" s="5">
        <f t="shared" si="517"/>
        <v>0</v>
      </c>
      <c r="BO553" s="5">
        <f t="shared" si="518"/>
        <v>0</v>
      </c>
      <c r="BP553" s="5">
        <f t="shared" si="519"/>
        <v>0</v>
      </c>
      <c r="BQ553" s="5">
        <f t="shared" si="520"/>
        <v>0</v>
      </c>
      <c r="BR553" s="5">
        <f t="shared" si="521"/>
        <v>0</v>
      </c>
      <c r="BS553" s="5">
        <f t="shared" si="522"/>
        <v>0</v>
      </c>
      <c r="BT553" s="5">
        <f t="shared" si="523"/>
        <v>0</v>
      </c>
      <c r="BU553" s="5">
        <f t="shared" si="524"/>
        <v>0</v>
      </c>
      <c r="BV553" s="5">
        <f t="shared" si="525"/>
        <v>0</v>
      </c>
      <c r="BW553" s="5">
        <f t="shared" si="526"/>
        <v>0</v>
      </c>
      <c r="BX553" s="5">
        <f t="shared" si="527"/>
        <v>24287.652668137009</v>
      </c>
      <c r="BY553" s="5">
        <f t="shared" si="528"/>
        <v>72862.958004411019</v>
      </c>
      <c r="BZ553" s="5">
        <f>MAX(INDEX('Team forecast'!$R$3:$BH$26,MATCH($B553,'Team forecast'!$B$3:$B$26,0),MATCH(BZ$1,'Team forecast'!$R$2:$BH$2,0))*($BX553)-(1-INDEX('Team forecast'!$R$3:$BH$26,MATCH($B553,'Team forecast'!$B$3:$B$26,0),MATCH(BZ$1,'Team forecast'!$R$2:$BH$2,0)))*(BY553+CH553)*0.01,-5000)</f>
        <v>-5000</v>
      </c>
      <c r="CA553" s="5">
        <f>MAX(INDEX('Team forecast'!$R$3:$BH$26,MATCH($B553,'Team forecast'!$B$3:$B$26,0),MATCH(CA$1,'Team forecast'!$R$2:$BH$2,0))*$BX553-(1-INDEX('Team forecast'!$R$3:$BH$26,MATCH($B553,'Team forecast'!$B$3:$B$26,0),MATCH(CA$1,'Team forecast'!$R$2:$BH$2,0)))*(BY553+BX553+CH553)*0.01,-5000)</f>
        <v>-5000</v>
      </c>
      <c r="CB553" s="5">
        <f>MAX(INDEX('Team forecast'!$R$3:$BH$26,MATCH($B553,'Team forecast'!$B$3:$B$26,0),MATCH(CB$1,'Team forecast'!$R$2:$BH$2,0))*$BX553-(1-INDEX('Team forecast'!$R$3:$BH$26,MATCH($B553,'Team forecast'!$B$3:$B$26,0),MATCH(CB$1,'Team forecast'!$R$2:$BH$2,0)))*(BY553+BX553*2+CH553)*0.01,0)</f>
        <v>0</v>
      </c>
      <c r="CC553" s="5">
        <v>0</v>
      </c>
      <c r="CD553" s="5">
        <f>+AK553+BD553*Cockpit!$C$3+BW553*Cockpit!$C$3^2+BZ553*Cockpit!$C$3^3+CA553*Cockpit!$C$3^4+CB553*Cockpit!$C$3^5+CC553*Cockpit!$C$3^6</f>
        <v>38085.468937699363</v>
      </c>
      <c r="CE553" s="5"/>
      <c r="CF553" s="5"/>
      <c r="CG553" s="5">
        <v>0</v>
      </c>
      <c r="CH553" s="5">
        <f t="shared" si="529"/>
        <v>2495000</v>
      </c>
      <c r="CI553" s="5">
        <f t="shared" si="530"/>
        <v>2495000</v>
      </c>
      <c r="CJ553" s="1">
        <f t="shared" si="531"/>
        <v>1.4999999999999999E-2</v>
      </c>
      <c r="CK553" s="5">
        <f>RANK(CD553,$CD$2:$CD$622)+COUNTIF($CD$2:$CD553,$CD553)-1</f>
        <v>219</v>
      </c>
      <c r="CL553" s="5">
        <f>RANK(CJ553,$CJ$2:$CJ$622)+COUNTIF($CJ$2:$CJ553,$CJ553)-1</f>
        <v>172</v>
      </c>
    </row>
    <row r="554" spans="1:90" x14ac:dyDescent="0.3">
      <c r="A554" t="str">
        <f>Players!P555</f>
        <v>Kire Ristevski</v>
      </c>
      <c r="B554" t="str">
        <f>Players!G555</f>
        <v>North Macedonia</v>
      </c>
      <c r="C554" t="str">
        <f>Players!AB555</f>
        <v>Defense</v>
      </c>
      <c r="D554" s="1"/>
      <c r="F554" t="str">
        <f>IFERROR(INDEX(Lookup!B:B,MATCH(INDEX(Players!C:C,MATCH(E554,Players!A:A,0)),Lookup!D:D,0)),"")</f>
        <v/>
      </c>
      <c r="G554">
        <f>IF(Players!AC555=0,10000000,Players!AC555)</f>
        <v>1995000</v>
      </c>
      <c r="H554" s="16">
        <f>INDEX('Team forecast'!$B$2:$AO$26,MATCH('Master data'!$B554,'Team forecast'!$B$2:$B$26,0),MATCH('Master data'!H$1,'Team forecast'!$B$2:$AO$2,0))</f>
        <v>0.7981888047975968</v>
      </c>
      <c r="I554" s="16">
        <f>INDEX('Team forecast'!$B$2:$AO$26,MATCH('Master data'!$B554,'Team forecast'!$B$2:$B$26,0),MATCH('Master data'!I$1,'Team forecast'!$B$2:$AO$2,0))</f>
        <v>1.6656893725023201</v>
      </c>
      <c r="J554" s="16">
        <f>INDEX('Team forecast'!$B$2:$AO$26,MATCH('Master data'!$B554,'Team forecast'!$B$2:$B$26,0),MATCH('Master data'!J$1,'Team forecast'!$B$2:$AO$2,0))</f>
        <v>0.18906028008930381</v>
      </c>
      <c r="K554" s="16">
        <f>INDEX('Team forecast'!$B$2:$AO$26,MATCH('Master data'!$B554,'Team forecast'!$B$2:$B$26,0),MATCH('Master data'!K$1,'Team forecast'!$B$2:$AO$2,0))</f>
        <v>2.6203167834264542</v>
      </c>
      <c r="L554" s="16">
        <f>INDEX('Team forecast'!$B$2:$AO$26,MATCH('Master data'!$B554,'Team forecast'!$B$2:$B$26,0),MATCH('Master data'!L$1,'Team forecast'!$B$2:$AO$2,0))</f>
        <v>4.7324258807542545</v>
      </c>
      <c r="M554">
        <f>IF(Players!BC555=1,95,0)</f>
        <v>0</v>
      </c>
      <c r="N554" s="2">
        <f>Players!BN555</f>
        <v>0</v>
      </c>
      <c r="O554" s="2">
        <f>Players!BO555</f>
        <v>0</v>
      </c>
      <c r="P554" s="2">
        <f>Players!BP555</f>
        <v>0</v>
      </c>
      <c r="Q554" s="2">
        <f>Players!BQ555</f>
        <v>6.8372379635762731E-2</v>
      </c>
      <c r="R554" s="2">
        <f>Players!BR555</f>
        <v>0</v>
      </c>
      <c r="S554" s="2">
        <f t="shared" si="490"/>
        <v>0.7981888047975968</v>
      </c>
      <c r="T554" s="2">
        <f t="shared" si="491"/>
        <v>1.6656893725023201</v>
      </c>
      <c r="U554" s="16">
        <f>INDEX('Team forecast'!$B$2:$AO$26,MATCH('Master data'!$B554,'Team forecast'!$B$2:$B$26,0),MATCH('Master data'!U$1,'Team forecast'!$B$2:$AO$2,0))</f>
        <v>0.1644002435559164</v>
      </c>
      <c r="V554" s="16">
        <f>INDEX('Team forecast'!$B$2:$AO$26,MATCH('Master data'!$B554,'Team forecast'!$B$2:$B$26,0),MATCH('Master data'!V$1,'Team forecast'!$B$2:$AO$2,0))</f>
        <v>0.25208037345240508</v>
      </c>
      <c r="W554" s="16">
        <f>INDEX('Team forecast'!$B$2:$AO$26,MATCH('Master data'!$B554,'Team forecast'!$B$2:$B$26,0),MATCH('Master data'!W$1,'Team forecast'!$B$2:$AO$2,0))</f>
        <v>0.58351938299167849</v>
      </c>
      <c r="X554" s="5">
        <f t="shared" si="492"/>
        <v>-5000</v>
      </c>
      <c r="Y554" s="5">
        <f t="shared" si="493"/>
        <v>0</v>
      </c>
      <c r="Z554" s="5">
        <f t="shared" si="494"/>
        <v>0</v>
      </c>
      <c r="AA554" s="5">
        <f t="shared" si="495"/>
        <v>0</v>
      </c>
      <c r="AB554" s="5">
        <f t="shared" si="496"/>
        <v>0</v>
      </c>
      <c r="AC554" s="5">
        <f t="shared" si="497"/>
        <v>0</v>
      </c>
      <c r="AD554" s="5">
        <f t="shared" si="498"/>
        <v>0</v>
      </c>
      <c r="AE554" s="5">
        <f t="shared" si="499"/>
        <v>9453.0140044651907</v>
      </c>
      <c r="AF554" s="5">
        <f t="shared" si="500"/>
        <v>0</v>
      </c>
      <c r="AG554" s="5">
        <f t="shared" si="501"/>
        <v>0</v>
      </c>
      <c r="AH554" s="5">
        <f t="shared" si="502"/>
        <v>0</v>
      </c>
      <c r="AI554" s="5">
        <f t="shared" si="503"/>
        <v>0</v>
      </c>
      <c r="AJ554" s="5">
        <f t="shared" si="504"/>
        <v>0</v>
      </c>
      <c r="AK554" s="5">
        <f>IFERROR(SUM(X554:AJ554),-5000)*((Cockpit!$C$3)^0)</f>
        <v>4453.0140044651907</v>
      </c>
      <c r="AL554" s="16">
        <f>INDEX('Team forecast'!$B$2:$AO$26,MATCH('Master data'!$B554,'Team forecast'!$B$2:$B$26,0),MATCH('Master data'!AL$1,'Team forecast'!$B$2:$AO$2,0))</f>
        <v>0.51627380220950081</v>
      </c>
      <c r="AM554" s="16">
        <f>INDEX('Team forecast'!$B$2:$AO$26,MATCH('Master data'!$B554,'Team forecast'!$B$2:$B$26,0),MATCH('Master data'!AM$1,'Team forecast'!$B$2:$AO$2,0))</f>
        <v>2.4630934556476545</v>
      </c>
      <c r="AN554" s="16">
        <f>INDEX('Team forecast'!$B$2:$AO$26,MATCH('Master data'!$B554,'Team forecast'!$B$2:$B$26,0),MATCH('Master data'!AN$1,'Team forecast'!$B$2:$AO$2,0))</f>
        <v>8.5171070098060186E-2</v>
      </c>
      <c r="AO554" s="16">
        <f>INDEX('Team forecast'!$B$2:$AO$26,MATCH('Master data'!$B554,'Team forecast'!$B$2:$B$26,0),MATCH('Master data'!AO$1,'Team forecast'!$B$2:$AO$2,0))</f>
        <v>1.6948382395766441</v>
      </c>
      <c r="AP554" s="16">
        <f>INDEX('Team forecast'!$B$2:$AO$26,MATCH('Master data'!$B554,'Team forecast'!$B$2:$B$26,0),MATCH('Master data'!AP$1,'Team forecast'!$B$2:$AO$2,0))</f>
        <v>6.9979477618400647</v>
      </c>
      <c r="AQ554" s="5">
        <f t="shared" si="505"/>
        <v>-5000</v>
      </c>
      <c r="AR554" s="5">
        <f>INDEX('Team forecast'!$B$2:$AO$26,MATCH('Master data'!$B554,'Team forecast'!$B$2:$B$26,0),MATCH('Master data'!AR$1,'Team forecast'!$B$2:$AO$2,0))*IF(X554&gt;0,25000,0)</f>
        <v>0</v>
      </c>
      <c r="AS554" s="16">
        <f>INDEX('Team forecast'!$B$2:$AO$26,MATCH('Master data'!$B554,'Team forecast'!$B$2:$B$26,0),MATCH('Master data'!AS$1,'Team forecast'!$B$2:$AO$2,0))*IF(X554&gt;0,5000,0)</f>
        <v>0</v>
      </c>
      <c r="AT554" s="16">
        <f>INDEX('Team forecast'!$B$2:$AO$26,MATCH('Master data'!$B554,'Team forecast'!$B$2:$B$26,0),MATCH('Master data'!AT$1,'Team forecast'!$B$2:$AO$2,0))*IF(X554&gt;0,-15000,0)</f>
        <v>0</v>
      </c>
      <c r="AU554" s="5">
        <f t="shared" si="506"/>
        <v>0</v>
      </c>
      <c r="AV554" s="5">
        <f t="shared" si="507"/>
        <v>0</v>
      </c>
      <c r="AW554" s="5">
        <f t="shared" si="508"/>
        <v>0</v>
      </c>
      <c r="AX554" s="5">
        <f t="shared" si="509"/>
        <v>4258.5535049030095</v>
      </c>
      <c r="AY554" s="5">
        <f t="shared" si="510"/>
        <v>0</v>
      </c>
      <c r="AZ554" s="5">
        <f t="shared" si="511"/>
        <v>0</v>
      </c>
      <c r="BA554" s="5">
        <f t="shared" si="512"/>
        <v>0</v>
      </c>
      <c r="BB554" s="5">
        <f t="shared" si="513"/>
        <v>0</v>
      </c>
      <c r="BC554" s="5">
        <f t="shared" si="514"/>
        <v>0</v>
      </c>
      <c r="BD554" s="5">
        <f t="shared" si="515"/>
        <v>-741.44649509699047</v>
      </c>
      <c r="BE554" s="16">
        <f>INDEX('Team forecast'!$B$2:$AO$26,MATCH('Master data'!$B554,'Team forecast'!$B$2:$B$26,0),MATCH('Master data'!BE$1,'Team forecast'!$B$2:$AO$2,0))</f>
        <v>0</v>
      </c>
      <c r="BF554" s="16">
        <f>INDEX('Team forecast'!$B$2:$AO$26,MATCH('Master data'!$B554,'Team forecast'!$B$2:$B$26,0),MATCH('Master data'!BF$1,'Team forecast'!$B$2:$AO$2,0))</f>
        <v>0</v>
      </c>
      <c r="BG554" s="16">
        <f>INDEX('Team forecast'!$B$2:$AO$26,MATCH('Master data'!$B554,'Team forecast'!$B$2:$B$26,0),MATCH('Master data'!BG$1,'Team forecast'!$B$2:$AO$2,0))</f>
        <v>0</v>
      </c>
      <c r="BH554" s="16">
        <f>INDEX('Team forecast'!$B$2:$AO$26,MATCH('Master data'!$B554,'Team forecast'!$B$2:$B$26,0),MATCH('Master data'!BH$1,'Team forecast'!$B$2:$AO$2,0))</f>
        <v>0</v>
      </c>
      <c r="BI554" s="16">
        <f>INDEX('Team forecast'!$B$2:$AO$26,MATCH('Master data'!$B554,'Team forecast'!$B$2:$B$26,0),MATCH('Master data'!BI$1,'Team forecast'!$B$2:$AO$2,0))</f>
        <v>0</v>
      </c>
      <c r="BJ554" s="5">
        <f t="shared" si="516"/>
        <v>-5000</v>
      </c>
      <c r="BK554" s="5">
        <f>INDEX('Team forecast'!$R$3:$BH$26,MATCH($B554,'Team forecast'!$B$3:$B$26,0),MATCH(BK$1,'Team forecast'!$R$2:$BH$2,0))*IF($X554&gt;0,25000,0)</f>
        <v>0</v>
      </c>
      <c r="BL554" s="5">
        <f>INDEX('Team forecast'!$R$3:$BH$26,MATCH($B554,'Team forecast'!$B$3:$B$26,0),MATCH(BL$1,'Team forecast'!$R$2:$BH$2,0))*IF($X554&gt;0,5000,0)</f>
        <v>0</v>
      </c>
      <c r="BM554" s="5">
        <f>INDEX('Team forecast'!$R$3:$BH$26,MATCH($B554,'Team forecast'!$B$3:$B$26,0),MATCH(BM$1,'Team forecast'!$R$2:$BH$2,0))*IF($X554&gt;0,-15000,0)</f>
        <v>0</v>
      </c>
      <c r="BN554" s="5">
        <f t="shared" si="517"/>
        <v>0</v>
      </c>
      <c r="BO554" s="5">
        <f t="shared" si="518"/>
        <v>0</v>
      </c>
      <c r="BP554" s="5">
        <f t="shared" si="519"/>
        <v>0</v>
      </c>
      <c r="BQ554" s="5">
        <f t="shared" si="520"/>
        <v>0</v>
      </c>
      <c r="BR554" s="5">
        <f t="shared" si="521"/>
        <v>0</v>
      </c>
      <c r="BS554" s="5">
        <f t="shared" si="522"/>
        <v>0</v>
      </c>
      <c r="BT554" s="5">
        <f t="shared" si="523"/>
        <v>0</v>
      </c>
      <c r="BU554" s="5">
        <f t="shared" si="524"/>
        <v>0</v>
      </c>
      <c r="BV554" s="5">
        <f t="shared" si="525"/>
        <v>0</v>
      </c>
      <c r="BW554" s="5">
        <f t="shared" si="526"/>
        <v>0</v>
      </c>
      <c r="BX554" s="5">
        <f t="shared" si="527"/>
        <v>1855.7837546841001</v>
      </c>
      <c r="BY554" s="5">
        <f t="shared" si="528"/>
        <v>5567.3512640523004</v>
      </c>
      <c r="BZ554" s="5">
        <f>MAX(INDEX('Team forecast'!$R$3:$BH$26,MATCH($B554,'Team forecast'!$B$3:$B$26,0),MATCH(BZ$1,'Team forecast'!$R$2:$BH$2,0))*($BX554)-(1-INDEX('Team forecast'!$R$3:$BH$26,MATCH($B554,'Team forecast'!$B$3:$B$26,0),MATCH(BZ$1,'Team forecast'!$R$2:$BH$2,0)))*(BY554+CH554)*0.01,-5000)</f>
        <v>-5000</v>
      </c>
      <c r="CA554" s="5">
        <f>MAX(INDEX('Team forecast'!$R$3:$BH$26,MATCH($B554,'Team forecast'!$B$3:$B$26,0),MATCH(CA$1,'Team forecast'!$R$2:$BH$2,0))*$BX554-(1-INDEX('Team forecast'!$R$3:$BH$26,MATCH($B554,'Team forecast'!$B$3:$B$26,0),MATCH(CA$1,'Team forecast'!$R$2:$BH$2,0)))*(BY554+BX554+CH554)*0.01,-5000)</f>
        <v>-5000</v>
      </c>
      <c r="CB554" s="5">
        <f>MAX(INDEX('Team forecast'!$R$3:$BH$26,MATCH($B554,'Team forecast'!$B$3:$B$26,0),MATCH(CB$1,'Team forecast'!$R$2:$BH$2,0))*$BX554-(1-INDEX('Team forecast'!$R$3:$BH$26,MATCH($B554,'Team forecast'!$B$3:$B$26,0),MATCH(CB$1,'Team forecast'!$R$2:$BH$2,0)))*(BY554+BX554*2+CH554)*0.01,0)</f>
        <v>0</v>
      </c>
      <c r="CC554" s="5">
        <v>0</v>
      </c>
      <c r="CD554" s="5">
        <f>+AK554+BD554*Cockpit!$C$3+BW554*Cockpit!$C$3^2+BZ554*Cockpit!$C$3^3+CA554*Cockpit!$C$3^4+CB554*Cockpit!$C$3^5+CC554*Cockpit!$C$3^6</f>
        <v>1489.5805385980614</v>
      </c>
      <c r="CE554" s="5"/>
      <c r="CF554" s="5"/>
      <c r="CG554" s="5">
        <v>0</v>
      </c>
      <c r="CH554" s="5">
        <f t="shared" si="529"/>
        <v>1995000</v>
      </c>
      <c r="CI554" s="5">
        <f t="shared" si="530"/>
        <v>1995000</v>
      </c>
      <c r="CJ554" s="1">
        <f t="shared" si="531"/>
        <v>1E-3</v>
      </c>
      <c r="CK554" s="5">
        <f>RANK(CD554,$CD$2:$CD$622)+COUNTIF($CD$2:$CD554,$CD554)-1</f>
        <v>393</v>
      </c>
      <c r="CL554" s="5">
        <f>RANK(CJ554,$CJ$2:$CJ$622)+COUNTIF($CJ$2:$CJ554,$CJ554)-1</f>
        <v>391</v>
      </c>
    </row>
    <row r="555" spans="1:90" x14ac:dyDescent="0.3">
      <c r="A555" t="str">
        <f>Players!P556</f>
        <v>Gjoko Zajkov</v>
      </c>
      <c r="B555" t="str">
        <f>Players!G556</f>
        <v>North Macedonia</v>
      </c>
      <c r="C555" t="str">
        <f>Players!AB556</f>
        <v>Defense</v>
      </c>
      <c r="D555" s="1"/>
      <c r="F555" t="str">
        <f>IFERROR(INDEX(Lookup!B:B,MATCH(INDEX(Players!C:C,MATCH(E555,Players!A:A,0)),Lookup!D:D,0)),"")</f>
        <v/>
      </c>
      <c r="G555">
        <f>IF(Players!AC556=0,10000000,Players!AC556)</f>
        <v>1995000</v>
      </c>
      <c r="H555" s="16">
        <f>INDEX('Team forecast'!$B$2:$AO$26,MATCH('Master data'!$B555,'Team forecast'!$B$2:$B$26,0),MATCH('Master data'!H$1,'Team forecast'!$B$2:$AO$2,0))</f>
        <v>0.7981888047975968</v>
      </c>
      <c r="I555" s="16">
        <f>INDEX('Team forecast'!$B$2:$AO$26,MATCH('Master data'!$B555,'Team forecast'!$B$2:$B$26,0),MATCH('Master data'!I$1,'Team forecast'!$B$2:$AO$2,0))</f>
        <v>1.6656893725023201</v>
      </c>
      <c r="J555" s="16">
        <f>INDEX('Team forecast'!$B$2:$AO$26,MATCH('Master data'!$B555,'Team forecast'!$B$2:$B$26,0),MATCH('Master data'!J$1,'Team forecast'!$B$2:$AO$2,0))</f>
        <v>0.18906028008930381</v>
      </c>
      <c r="K555" s="16">
        <f>INDEX('Team forecast'!$B$2:$AO$26,MATCH('Master data'!$B555,'Team forecast'!$B$2:$B$26,0),MATCH('Master data'!K$1,'Team forecast'!$B$2:$AO$2,0))</f>
        <v>2.6203167834264542</v>
      </c>
      <c r="L555" s="16">
        <f>INDEX('Team forecast'!$B$2:$AO$26,MATCH('Master data'!$B555,'Team forecast'!$B$2:$B$26,0),MATCH('Master data'!L$1,'Team forecast'!$B$2:$AO$2,0))</f>
        <v>4.7324258807542545</v>
      </c>
      <c r="M555">
        <f>IF(Players!BC556=1,95,0)</f>
        <v>0</v>
      </c>
      <c r="N555" s="2">
        <f>Players!BN556</f>
        <v>0</v>
      </c>
      <c r="O555" s="2">
        <f>Players!BO556</f>
        <v>0</v>
      </c>
      <c r="P555" s="2">
        <f>Players!BP556</f>
        <v>0</v>
      </c>
      <c r="Q555" s="2">
        <f>Players!BQ556</f>
        <v>0.70337237963576271</v>
      </c>
      <c r="R555" s="2">
        <f>Players!BR556</f>
        <v>0</v>
      </c>
      <c r="S555" s="2">
        <f t="shared" si="490"/>
        <v>0.7981888047975968</v>
      </c>
      <c r="T555" s="2">
        <f t="shared" si="491"/>
        <v>1.6656893725023201</v>
      </c>
      <c r="U555" s="16">
        <f>INDEX('Team forecast'!$B$2:$AO$26,MATCH('Master data'!$B555,'Team forecast'!$B$2:$B$26,0),MATCH('Master data'!U$1,'Team forecast'!$B$2:$AO$2,0))</f>
        <v>0.1644002435559164</v>
      </c>
      <c r="V555" s="16">
        <f>INDEX('Team forecast'!$B$2:$AO$26,MATCH('Master data'!$B555,'Team forecast'!$B$2:$B$26,0),MATCH('Master data'!V$1,'Team forecast'!$B$2:$AO$2,0))</f>
        <v>0.25208037345240508</v>
      </c>
      <c r="W555" s="16">
        <f>INDEX('Team forecast'!$B$2:$AO$26,MATCH('Master data'!$B555,'Team forecast'!$B$2:$B$26,0),MATCH('Master data'!W$1,'Team forecast'!$B$2:$AO$2,0))</f>
        <v>0.58351938299167849</v>
      </c>
      <c r="X555" s="5">
        <f t="shared" si="492"/>
        <v>-5000</v>
      </c>
      <c r="Y555" s="5">
        <f t="shared" si="493"/>
        <v>0</v>
      </c>
      <c r="Z555" s="5">
        <f t="shared" si="494"/>
        <v>0</v>
      </c>
      <c r="AA555" s="5">
        <f t="shared" si="495"/>
        <v>0</v>
      </c>
      <c r="AB555" s="5">
        <f t="shared" si="496"/>
        <v>0</v>
      </c>
      <c r="AC555" s="5">
        <f t="shared" si="497"/>
        <v>0</v>
      </c>
      <c r="AD555" s="5">
        <f t="shared" si="498"/>
        <v>0</v>
      </c>
      <c r="AE555" s="5">
        <f t="shared" si="499"/>
        <v>9453.0140044651907</v>
      </c>
      <c r="AF555" s="5">
        <f t="shared" si="500"/>
        <v>0</v>
      </c>
      <c r="AG555" s="5">
        <f t="shared" si="501"/>
        <v>0</v>
      </c>
      <c r="AH555" s="5">
        <f t="shared" si="502"/>
        <v>0</v>
      </c>
      <c r="AI555" s="5">
        <f t="shared" si="503"/>
        <v>0</v>
      </c>
      <c r="AJ555" s="5">
        <f t="shared" si="504"/>
        <v>0</v>
      </c>
      <c r="AK555" s="5">
        <f>IFERROR(SUM(X555:AJ555),-5000)*((Cockpit!$C$3)^0)</f>
        <v>4453.0140044651907</v>
      </c>
      <c r="AL555" s="16">
        <f>INDEX('Team forecast'!$B$2:$AO$26,MATCH('Master data'!$B555,'Team forecast'!$B$2:$B$26,0),MATCH('Master data'!AL$1,'Team forecast'!$B$2:$AO$2,0))</f>
        <v>0.51627380220950081</v>
      </c>
      <c r="AM555" s="16">
        <f>INDEX('Team forecast'!$B$2:$AO$26,MATCH('Master data'!$B555,'Team forecast'!$B$2:$B$26,0),MATCH('Master data'!AM$1,'Team forecast'!$B$2:$AO$2,0))</f>
        <v>2.4630934556476545</v>
      </c>
      <c r="AN555" s="16">
        <f>INDEX('Team forecast'!$B$2:$AO$26,MATCH('Master data'!$B555,'Team forecast'!$B$2:$B$26,0),MATCH('Master data'!AN$1,'Team forecast'!$B$2:$AO$2,0))</f>
        <v>8.5171070098060186E-2</v>
      </c>
      <c r="AO555" s="16">
        <f>INDEX('Team forecast'!$B$2:$AO$26,MATCH('Master data'!$B555,'Team forecast'!$B$2:$B$26,0),MATCH('Master data'!AO$1,'Team forecast'!$B$2:$AO$2,0))</f>
        <v>1.6948382395766441</v>
      </c>
      <c r="AP555" s="16">
        <f>INDEX('Team forecast'!$B$2:$AO$26,MATCH('Master data'!$B555,'Team forecast'!$B$2:$B$26,0),MATCH('Master data'!AP$1,'Team forecast'!$B$2:$AO$2,0))</f>
        <v>6.9979477618400647</v>
      </c>
      <c r="AQ555" s="5">
        <f t="shared" si="505"/>
        <v>-5000</v>
      </c>
      <c r="AR555" s="5">
        <f>INDEX('Team forecast'!$B$2:$AO$26,MATCH('Master data'!$B555,'Team forecast'!$B$2:$B$26,0),MATCH('Master data'!AR$1,'Team forecast'!$B$2:$AO$2,0))*IF(X555&gt;0,25000,0)</f>
        <v>0</v>
      </c>
      <c r="AS555" s="16">
        <f>INDEX('Team forecast'!$B$2:$AO$26,MATCH('Master data'!$B555,'Team forecast'!$B$2:$B$26,0),MATCH('Master data'!AS$1,'Team forecast'!$B$2:$AO$2,0))*IF(X555&gt;0,5000,0)</f>
        <v>0</v>
      </c>
      <c r="AT555" s="16">
        <f>INDEX('Team forecast'!$B$2:$AO$26,MATCH('Master data'!$B555,'Team forecast'!$B$2:$B$26,0),MATCH('Master data'!AT$1,'Team forecast'!$B$2:$AO$2,0))*IF(X555&gt;0,-15000,0)</f>
        <v>0</v>
      </c>
      <c r="AU555" s="5">
        <f t="shared" si="506"/>
        <v>0</v>
      </c>
      <c r="AV555" s="5">
        <f t="shared" si="507"/>
        <v>0</v>
      </c>
      <c r="AW555" s="5">
        <f t="shared" si="508"/>
        <v>0</v>
      </c>
      <c r="AX555" s="5">
        <f t="shared" si="509"/>
        <v>4258.5535049030095</v>
      </c>
      <c r="AY555" s="5">
        <f t="shared" si="510"/>
        <v>0</v>
      </c>
      <c r="AZ555" s="5">
        <f t="shared" si="511"/>
        <v>0</v>
      </c>
      <c r="BA555" s="5">
        <f t="shared" si="512"/>
        <v>0</v>
      </c>
      <c r="BB555" s="5">
        <f t="shared" si="513"/>
        <v>0</v>
      </c>
      <c r="BC555" s="5">
        <f t="shared" si="514"/>
        <v>0</v>
      </c>
      <c r="BD555" s="5">
        <f t="shared" si="515"/>
        <v>-741.44649509699047</v>
      </c>
      <c r="BE555" s="16">
        <f>INDEX('Team forecast'!$B$2:$AO$26,MATCH('Master data'!$B555,'Team forecast'!$B$2:$B$26,0),MATCH('Master data'!BE$1,'Team forecast'!$B$2:$AO$2,0))</f>
        <v>0</v>
      </c>
      <c r="BF555" s="16">
        <f>INDEX('Team forecast'!$B$2:$AO$26,MATCH('Master data'!$B555,'Team forecast'!$B$2:$B$26,0),MATCH('Master data'!BF$1,'Team forecast'!$B$2:$AO$2,0))</f>
        <v>0</v>
      </c>
      <c r="BG555" s="16">
        <f>INDEX('Team forecast'!$B$2:$AO$26,MATCH('Master data'!$B555,'Team forecast'!$B$2:$B$26,0),MATCH('Master data'!BG$1,'Team forecast'!$B$2:$AO$2,0))</f>
        <v>0</v>
      </c>
      <c r="BH555" s="16">
        <f>INDEX('Team forecast'!$B$2:$AO$26,MATCH('Master data'!$B555,'Team forecast'!$B$2:$B$26,0),MATCH('Master data'!BH$1,'Team forecast'!$B$2:$AO$2,0))</f>
        <v>0</v>
      </c>
      <c r="BI555" s="16">
        <f>INDEX('Team forecast'!$B$2:$AO$26,MATCH('Master data'!$B555,'Team forecast'!$B$2:$B$26,0),MATCH('Master data'!BI$1,'Team forecast'!$B$2:$AO$2,0))</f>
        <v>0</v>
      </c>
      <c r="BJ555" s="5">
        <f t="shared" si="516"/>
        <v>-5000</v>
      </c>
      <c r="BK555" s="5">
        <f>INDEX('Team forecast'!$R$3:$BH$26,MATCH($B555,'Team forecast'!$B$3:$B$26,0),MATCH(BK$1,'Team forecast'!$R$2:$BH$2,0))*IF($X555&gt;0,25000,0)</f>
        <v>0</v>
      </c>
      <c r="BL555" s="5">
        <f>INDEX('Team forecast'!$R$3:$BH$26,MATCH($B555,'Team forecast'!$B$3:$B$26,0),MATCH(BL$1,'Team forecast'!$R$2:$BH$2,0))*IF($X555&gt;0,5000,0)</f>
        <v>0</v>
      </c>
      <c r="BM555" s="5">
        <f>INDEX('Team forecast'!$R$3:$BH$26,MATCH($B555,'Team forecast'!$B$3:$B$26,0),MATCH(BM$1,'Team forecast'!$R$2:$BH$2,0))*IF($X555&gt;0,-15000,0)</f>
        <v>0</v>
      </c>
      <c r="BN555" s="5">
        <f t="shared" si="517"/>
        <v>0</v>
      </c>
      <c r="BO555" s="5">
        <f t="shared" si="518"/>
        <v>0</v>
      </c>
      <c r="BP555" s="5">
        <f t="shared" si="519"/>
        <v>0</v>
      </c>
      <c r="BQ555" s="5">
        <f t="shared" si="520"/>
        <v>0</v>
      </c>
      <c r="BR555" s="5">
        <f t="shared" si="521"/>
        <v>0</v>
      </c>
      <c r="BS555" s="5">
        <f t="shared" si="522"/>
        <v>0</v>
      </c>
      <c r="BT555" s="5">
        <f t="shared" si="523"/>
        <v>0</v>
      </c>
      <c r="BU555" s="5">
        <f t="shared" si="524"/>
        <v>0</v>
      </c>
      <c r="BV555" s="5">
        <f t="shared" si="525"/>
        <v>0</v>
      </c>
      <c r="BW555" s="5">
        <f t="shared" si="526"/>
        <v>0</v>
      </c>
      <c r="BX555" s="5">
        <f t="shared" si="527"/>
        <v>1855.7837546841001</v>
      </c>
      <c r="BY555" s="5">
        <f t="shared" si="528"/>
        <v>5567.3512640523004</v>
      </c>
      <c r="BZ555" s="5">
        <f>MAX(INDEX('Team forecast'!$R$3:$BH$26,MATCH($B555,'Team forecast'!$B$3:$B$26,0),MATCH(BZ$1,'Team forecast'!$R$2:$BH$2,0))*($BX555)-(1-INDEX('Team forecast'!$R$3:$BH$26,MATCH($B555,'Team forecast'!$B$3:$B$26,0),MATCH(BZ$1,'Team forecast'!$R$2:$BH$2,0)))*(BY555+CH555)*0.01,-5000)</f>
        <v>-5000</v>
      </c>
      <c r="CA555" s="5">
        <f>MAX(INDEX('Team forecast'!$R$3:$BH$26,MATCH($B555,'Team forecast'!$B$3:$B$26,0),MATCH(CA$1,'Team forecast'!$R$2:$BH$2,0))*$BX555-(1-INDEX('Team forecast'!$R$3:$BH$26,MATCH($B555,'Team forecast'!$B$3:$B$26,0),MATCH(CA$1,'Team forecast'!$R$2:$BH$2,0)))*(BY555+BX555+CH555)*0.01,-5000)</f>
        <v>-5000</v>
      </c>
      <c r="CB555" s="5">
        <f>MAX(INDEX('Team forecast'!$R$3:$BH$26,MATCH($B555,'Team forecast'!$B$3:$B$26,0),MATCH(CB$1,'Team forecast'!$R$2:$BH$2,0))*$BX555-(1-INDEX('Team forecast'!$R$3:$BH$26,MATCH($B555,'Team forecast'!$B$3:$B$26,0),MATCH(CB$1,'Team forecast'!$R$2:$BH$2,0)))*(BY555+BX555*2+CH555)*0.01,0)</f>
        <v>0</v>
      </c>
      <c r="CC555" s="5">
        <v>0</v>
      </c>
      <c r="CD555" s="5">
        <f>+AK555+BD555*Cockpit!$C$3+BW555*Cockpit!$C$3^2+BZ555*Cockpit!$C$3^3+CA555*Cockpit!$C$3^4+CB555*Cockpit!$C$3^5+CC555*Cockpit!$C$3^6</f>
        <v>1489.5805385980614</v>
      </c>
      <c r="CE555" s="5"/>
      <c r="CF555" s="5"/>
      <c r="CG555" s="5">
        <v>0</v>
      </c>
      <c r="CH555" s="5">
        <f t="shared" si="529"/>
        <v>1995000</v>
      </c>
      <c r="CI555" s="5">
        <f t="shared" si="530"/>
        <v>1995000</v>
      </c>
      <c r="CJ555" s="1">
        <f t="shared" si="531"/>
        <v>1E-3</v>
      </c>
      <c r="CK555" s="5">
        <f>RANK(CD555,$CD$2:$CD$622)+COUNTIF($CD$2:$CD555,$CD555)-1</f>
        <v>394</v>
      </c>
      <c r="CL555" s="5">
        <f>RANK(CJ555,$CJ$2:$CJ$622)+COUNTIF($CJ$2:$CJ555,$CJ555)-1</f>
        <v>392</v>
      </c>
    </row>
    <row r="556" spans="1:90" x14ac:dyDescent="0.3">
      <c r="A556" t="str">
        <f>Players!P557</f>
        <v>Visar Musliu</v>
      </c>
      <c r="B556" t="str">
        <f>Players!G557</f>
        <v>North Macedonia</v>
      </c>
      <c r="C556" t="str">
        <f>Players!AB557</f>
        <v>Defense</v>
      </c>
      <c r="D556" s="1"/>
      <c r="F556" t="str">
        <f>IFERROR(INDEX(Lookup!B:B,MATCH(INDEX(Players!C:C,MATCH(E556,Players!A:A,0)),Lookup!D:D,0)),"")</f>
        <v/>
      </c>
      <c r="G556">
        <f>IF(Players!AC557=0,10000000,Players!AC557)</f>
        <v>2486000</v>
      </c>
      <c r="H556" s="16">
        <f>INDEX('Team forecast'!$B$2:$AO$26,MATCH('Master data'!$B556,'Team forecast'!$B$2:$B$26,0),MATCH('Master data'!H$1,'Team forecast'!$B$2:$AO$2,0))</f>
        <v>0.7981888047975968</v>
      </c>
      <c r="I556" s="16">
        <f>INDEX('Team forecast'!$B$2:$AO$26,MATCH('Master data'!$B556,'Team forecast'!$B$2:$B$26,0),MATCH('Master data'!I$1,'Team forecast'!$B$2:$AO$2,0))</f>
        <v>1.6656893725023201</v>
      </c>
      <c r="J556" s="16">
        <f>INDEX('Team forecast'!$B$2:$AO$26,MATCH('Master data'!$B556,'Team forecast'!$B$2:$B$26,0),MATCH('Master data'!J$1,'Team forecast'!$B$2:$AO$2,0))</f>
        <v>0.18906028008930381</v>
      </c>
      <c r="K556" s="16">
        <f>INDEX('Team forecast'!$B$2:$AO$26,MATCH('Master data'!$B556,'Team forecast'!$B$2:$B$26,0),MATCH('Master data'!K$1,'Team forecast'!$B$2:$AO$2,0))</f>
        <v>2.6203167834264542</v>
      </c>
      <c r="L556" s="16">
        <f>INDEX('Team forecast'!$B$2:$AO$26,MATCH('Master data'!$B556,'Team forecast'!$B$2:$B$26,0),MATCH('Master data'!L$1,'Team forecast'!$B$2:$AO$2,0))</f>
        <v>4.7324258807542545</v>
      </c>
      <c r="M556">
        <f>IF(Players!BC557=1,95,0)</f>
        <v>95</v>
      </c>
      <c r="N556" s="2">
        <f>Players!BN557</f>
        <v>5.8577309294855573E-3</v>
      </c>
      <c r="O556" s="2">
        <f>Players!BO557</f>
        <v>4.5271428709545026E-3</v>
      </c>
      <c r="P556" s="2">
        <f>Players!BP557</f>
        <v>1.6944177594891568E-2</v>
      </c>
      <c r="Q556" s="2">
        <f>Players!BQ557</f>
        <v>0.3183723796357627</v>
      </c>
      <c r="R556" s="2">
        <f>Players!BR557</f>
        <v>0</v>
      </c>
      <c r="S556" s="2">
        <f t="shared" si="490"/>
        <v>0.7981888047975968</v>
      </c>
      <c r="T556" s="2">
        <f t="shared" si="491"/>
        <v>1.6656893725023201</v>
      </c>
      <c r="U556" s="16">
        <f>INDEX('Team forecast'!$B$2:$AO$26,MATCH('Master data'!$B556,'Team forecast'!$B$2:$B$26,0),MATCH('Master data'!U$1,'Team forecast'!$B$2:$AO$2,0))</f>
        <v>0.1644002435559164</v>
      </c>
      <c r="V556" s="16">
        <f>INDEX('Team forecast'!$B$2:$AO$26,MATCH('Master data'!$B556,'Team forecast'!$B$2:$B$26,0),MATCH('Master data'!V$1,'Team forecast'!$B$2:$AO$2,0))</f>
        <v>0.25208037345240508</v>
      </c>
      <c r="W556" s="16">
        <f>INDEX('Team forecast'!$B$2:$AO$26,MATCH('Master data'!$B556,'Team forecast'!$B$2:$B$26,0),MATCH('Master data'!W$1,'Team forecast'!$B$2:$AO$2,0))</f>
        <v>0.58351938299167849</v>
      </c>
      <c r="X556" s="5">
        <f t="shared" si="492"/>
        <v>7000</v>
      </c>
      <c r="Y556" s="5">
        <f t="shared" si="493"/>
        <v>4110.0060888979096</v>
      </c>
      <c r="Z556" s="5">
        <f t="shared" si="494"/>
        <v>1260.4018672620255</v>
      </c>
      <c r="AA556" s="5">
        <f t="shared" si="495"/>
        <v>-8752.7907448751776</v>
      </c>
      <c r="AB556" s="5">
        <f t="shared" si="496"/>
        <v>701.3362874147989</v>
      </c>
      <c r="AC556" s="5">
        <f t="shared" si="497"/>
        <v>180.67573786575676</v>
      </c>
      <c r="AD556" s="5">
        <f t="shared" si="498"/>
        <v>443.99112933252866</v>
      </c>
      <c r="AE556" s="5">
        <f t="shared" si="499"/>
        <v>9453.0140044651907</v>
      </c>
      <c r="AF556" s="5">
        <f t="shared" si="500"/>
        <v>0</v>
      </c>
      <c r="AG556" s="5">
        <f t="shared" si="501"/>
        <v>-6367.4475927152544</v>
      </c>
      <c r="AH556" s="5">
        <f t="shared" si="502"/>
        <v>0</v>
      </c>
      <c r="AI556" s="5">
        <f t="shared" si="503"/>
        <v>7981.8880479759682</v>
      </c>
      <c r="AJ556" s="5">
        <f t="shared" si="504"/>
        <v>-13325.514980018561</v>
      </c>
      <c r="AK556" s="5">
        <f>IFERROR(SUM(X556:AJ556),-5000)*((Cockpit!$C$3)^0)</f>
        <v>2685.5598456051866</v>
      </c>
      <c r="AL556" s="16">
        <f>INDEX('Team forecast'!$B$2:$AO$26,MATCH('Master data'!$B556,'Team forecast'!$B$2:$B$26,0),MATCH('Master data'!AL$1,'Team forecast'!$B$2:$AO$2,0))</f>
        <v>0.51627380220950081</v>
      </c>
      <c r="AM556" s="16">
        <f>INDEX('Team forecast'!$B$2:$AO$26,MATCH('Master data'!$B556,'Team forecast'!$B$2:$B$26,0),MATCH('Master data'!AM$1,'Team forecast'!$B$2:$AO$2,0))</f>
        <v>2.4630934556476545</v>
      </c>
      <c r="AN556" s="16">
        <f>INDEX('Team forecast'!$B$2:$AO$26,MATCH('Master data'!$B556,'Team forecast'!$B$2:$B$26,0),MATCH('Master data'!AN$1,'Team forecast'!$B$2:$AO$2,0))</f>
        <v>8.5171070098060186E-2</v>
      </c>
      <c r="AO556" s="16">
        <f>INDEX('Team forecast'!$B$2:$AO$26,MATCH('Master data'!$B556,'Team forecast'!$B$2:$B$26,0),MATCH('Master data'!AO$1,'Team forecast'!$B$2:$AO$2,0))</f>
        <v>1.6948382395766441</v>
      </c>
      <c r="AP556" s="16">
        <f>INDEX('Team forecast'!$B$2:$AO$26,MATCH('Master data'!$B556,'Team forecast'!$B$2:$B$26,0),MATCH('Master data'!AP$1,'Team forecast'!$B$2:$AO$2,0))</f>
        <v>6.9979477618400647</v>
      </c>
      <c r="AQ556" s="5">
        <f t="shared" si="505"/>
        <v>7000</v>
      </c>
      <c r="AR556" s="5">
        <f>INDEX('Team forecast'!$B$2:$AO$26,MATCH('Master data'!$B556,'Team forecast'!$B$2:$B$26,0),MATCH('Master data'!AR$1,'Team forecast'!$B$2:$AO$2,0))*IF(X556&gt;0,25000,0)</f>
        <v>1377.7673104097971</v>
      </c>
      <c r="AS556" s="16">
        <f>INDEX('Team forecast'!$B$2:$AO$26,MATCH('Master data'!$B556,'Team forecast'!$B$2:$B$26,0),MATCH('Master data'!AS$1,'Team forecast'!$B$2:$AO$2,0))*IF(X556&gt;0,5000,0)</f>
        <v>720.67828544512452</v>
      </c>
      <c r="AT556" s="16">
        <f>INDEX('Team forecast'!$B$2:$AO$26,MATCH('Master data'!$B556,'Team forecast'!$B$2:$B$26,0),MATCH('Master data'!AT$1,'Team forecast'!$B$2:$AO$2,0))*IF(X556&gt;0,-15000,0)</f>
        <v>-12011.304757418746</v>
      </c>
      <c r="AU556" s="5">
        <f t="shared" si="506"/>
        <v>453.6289528928553</v>
      </c>
      <c r="AV556" s="5">
        <f t="shared" si="507"/>
        <v>116.86226315666582</v>
      </c>
      <c r="AW556" s="5">
        <f t="shared" si="508"/>
        <v>287.17640126000038</v>
      </c>
      <c r="AX556" s="5">
        <f t="shared" si="509"/>
        <v>4258.5535049030095</v>
      </c>
      <c r="AY556" s="5">
        <f t="shared" si="510"/>
        <v>0</v>
      </c>
      <c r="AZ556" s="5">
        <f t="shared" si="511"/>
        <v>-6367.4475927152544</v>
      </c>
      <c r="BA556" s="5">
        <f t="shared" si="512"/>
        <v>0</v>
      </c>
      <c r="BB556" s="5">
        <f t="shared" si="513"/>
        <v>5162.7380220950081</v>
      </c>
      <c r="BC556" s="5">
        <f t="shared" si="514"/>
        <v>-19704.747645181236</v>
      </c>
      <c r="BD556" s="5">
        <f t="shared" si="515"/>
        <v>-18706.095255152773</v>
      </c>
      <c r="BE556" s="16">
        <f>INDEX('Team forecast'!$B$2:$AO$26,MATCH('Master data'!$B556,'Team forecast'!$B$2:$B$26,0),MATCH('Master data'!BE$1,'Team forecast'!$B$2:$AO$2,0))</f>
        <v>0</v>
      </c>
      <c r="BF556" s="16">
        <f>INDEX('Team forecast'!$B$2:$AO$26,MATCH('Master data'!$B556,'Team forecast'!$B$2:$B$26,0),MATCH('Master data'!BF$1,'Team forecast'!$B$2:$AO$2,0))</f>
        <v>0</v>
      </c>
      <c r="BG556" s="16">
        <f>INDEX('Team forecast'!$B$2:$AO$26,MATCH('Master data'!$B556,'Team forecast'!$B$2:$B$26,0),MATCH('Master data'!BG$1,'Team forecast'!$B$2:$AO$2,0))</f>
        <v>0</v>
      </c>
      <c r="BH556" s="16">
        <f>INDEX('Team forecast'!$B$2:$AO$26,MATCH('Master data'!$B556,'Team forecast'!$B$2:$B$26,0),MATCH('Master data'!BH$1,'Team forecast'!$B$2:$AO$2,0))</f>
        <v>0</v>
      </c>
      <c r="BI556" s="16">
        <f>INDEX('Team forecast'!$B$2:$AO$26,MATCH('Master data'!$B556,'Team forecast'!$B$2:$B$26,0),MATCH('Master data'!BI$1,'Team forecast'!$B$2:$AO$2,0))</f>
        <v>0</v>
      </c>
      <c r="BJ556" s="5">
        <f t="shared" si="516"/>
        <v>7000</v>
      </c>
      <c r="BK556" s="5">
        <f>INDEX('Team forecast'!$R$3:$BH$26,MATCH($B556,'Team forecast'!$B$3:$B$26,0),MATCH(BK$1,'Team forecast'!$R$2:$BH$2,0))*IF($X556&gt;0,25000,0)</f>
        <v>0</v>
      </c>
      <c r="BL556" s="5">
        <f>INDEX('Team forecast'!$R$3:$BH$26,MATCH($B556,'Team forecast'!$B$3:$B$26,0),MATCH(BL$1,'Team forecast'!$R$2:$BH$2,0))*IF($X556&gt;0,5000,0)</f>
        <v>0</v>
      </c>
      <c r="BM556" s="5">
        <f>INDEX('Team forecast'!$R$3:$BH$26,MATCH($B556,'Team forecast'!$B$3:$B$26,0),MATCH(BM$1,'Team forecast'!$R$2:$BH$2,0))*IF($X556&gt;0,-15000,0)</f>
        <v>0</v>
      </c>
      <c r="BN556" s="5">
        <f t="shared" si="517"/>
        <v>0</v>
      </c>
      <c r="BO556" s="5">
        <f t="shared" si="518"/>
        <v>0</v>
      </c>
      <c r="BP556" s="5">
        <f t="shared" si="519"/>
        <v>0</v>
      </c>
      <c r="BQ556" s="5">
        <f t="shared" si="520"/>
        <v>0</v>
      </c>
      <c r="BR556" s="5">
        <f t="shared" si="521"/>
        <v>0</v>
      </c>
      <c r="BS556" s="5">
        <f t="shared" si="522"/>
        <v>-6367.4475927152544</v>
      </c>
      <c r="BT556" s="5">
        <f t="shared" si="523"/>
        <v>0</v>
      </c>
      <c r="BU556" s="5">
        <f t="shared" si="524"/>
        <v>0</v>
      </c>
      <c r="BV556" s="5">
        <f t="shared" si="525"/>
        <v>0</v>
      </c>
      <c r="BW556" s="5">
        <f t="shared" si="526"/>
        <v>0</v>
      </c>
      <c r="BX556" s="5">
        <f t="shared" si="527"/>
        <v>-8010.2677047737934</v>
      </c>
      <c r="BY556" s="5">
        <f t="shared" si="528"/>
        <v>-24030.803114321381</v>
      </c>
      <c r="BZ556" s="5">
        <f>MAX(INDEX('Team forecast'!$R$3:$BH$26,MATCH($B556,'Team forecast'!$B$3:$B$26,0),MATCH(BZ$1,'Team forecast'!$R$2:$BH$2,0))*($BX556)-(1-INDEX('Team forecast'!$R$3:$BH$26,MATCH($B556,'Team forecast'!$B$3:$B$26,0),MATCH(BZ$1,'Team forecast'!$R$2:$BH$2,0)))*(BY556+CH556)*0.01,-5000)</f>
        <v>-5000</v>
      </c>
      <c r="CA556" s="5">
        <f>MAX(INDEX('Team forecast'!$R$3:$BH$26,MATCH($B556,'Team forecast'!$B$3:$B$26,0),MATCH(CA$1,'Team forecast'!$R$2:$BH$2,0))*$BX556-(1-INDEX('Team forecast'!$R$3:$BH$26,MATCH($B556,'Team forecast'!$B$3:$B$26,0),MATCH(CA$1,'Team forecast'!$R$2:$BH$2,0)))*(BY556+BX556+CH556)*0.01,-5000)</f>
        <v>-5000</v>
      </c>
      <c r="CB556" s="5">
        <f>MAX(INDEX('Team forecast'!$R$3:$BH$26,MATCH($B556,'Team forecast'!$B$3:$B$26,0),MATCH(CB$1,'Team forecast'!$R$2:$BH$2,0))*$BX556-(1-INDEX('Team forecast'!$R$3:$BH$26,MATCH($B556,'Team forecast'!$B$3:$B$26,0),MATCH(CB$1,'Team forecast'!$R$2:$BH$2,0)))*(BY556+BX556*2+CH556)*0.01,0)</f>
        <v>0</v>
      </c>
      <c r="CC556" s="5">
        <v>0</v>
      </c>
      <c r="CD556" s="5">
        <f>+AK556+BD556*Cockpit!$C$3+BW556*Cockpit!$C$3^2+BZ556*Cockpit!$C$3^3+CA556*Cockpit!$C$3^4+CB556*Cockpit!$C$3^5+CC556*Cockpit!$C$3^6</f>
        <v>-12254.306126965797</v>
      </c>
      <c r="CE556" s="5"/>
      <c r="CF556" s="5"/>
      <c r="CG556" s="5">
        <v>0</v>
      </c>
      <c r="CH556" s="5">
        <f t="shared" si="529"/>
        <v>2486000</v>
      </c>
      <c r="CI556" s="5">
        <f t="shared" si="530"/>
        <v>2486000</v>
      </c>
      <c r="CJ556" s="1">
        <f t="shared" si="531"/>
        <v>-5.0000000000000001E-3</v>
      </c>
      <c r="CK556" s="5">
        <f>RANK(CD556,$CD$2:$CD$622)+COUNTIF($CD$2:$CD556,$CD556)-1</f>
        <v>614</v>
      </c>
      <c r="CL556" s="5">
        <f>RANK(CJ556,$CJ$2:$CJ$622)+COUNTIF($CJ$2:$CJ556,$CJ556)-1</f>
        <v>600</v>
      </c>
    </row>
    <row r="557" spans="1:90" x14ac:dyDescent="0.3">
      <c r="A557" t="str">
        <f>Players!P558</f>
        <v>Egzon Bejtulai</v>
      </c>
      <c r="B557" t="str">
        <f>Players!G558</f>
        <v>North Macedonia</v>
      </c>
      <c r="C557" t="str">
        <f>Players!AB558</f>
        <v>Defense</v>
      </c>
      <c r="D557" s="1"/>
      <c r="F557" t="str">
        <f>IFERROR(INDEX(Lookup!B:B,MATCH(INDEX(Players!C:C,MATCH(E557,Players!A:A,0)),Lookup!D:D,0)),"")</f>
        <v/>
      </c>
      <c r="G557">
        <f>IF(Players!AC558=0,10000000,Players!AC558)</f>
        <v>1976000</v>
      </c>
      <c r="H557" s="16">
        <f>INDEX('Team forecast'!$B$2:$AO$26,MATCH('Master data'!$B557,'Team forecast'!$B$2:$B$26,0),MATCH('Master data'!H$1,'Team forecast'!$B$2:$AO$2,0))</f>
        <v>0.7981888047975968</v>
      </c>
      <c r="I557" s="16">
        <f>INDEX('Team forecast'!$B$2:$AO$26,MATCH('Master data'!$B557,'Team forecast'!$B$2:$B$26,0),MATCH('Master data'!I$1,'Team forecast'!$B$2:$AO$2,0))</f>
        <v>1.6656893725023201</v>
      </c>
      <c r="J557" s="16">
        <f>INDEX('Team forecast'!$B$2:$AO$26,MATCH('Master data'!$B557,'Team forecast'!$B$2:$B$26,0),MATCH('Master data'!J$1,'Team forecast'!$B$2:$AO$2,0))</f>
        <v>0.18906028008930381</v>
      </c>
      <c r="K557" s="16">
        <f>INDEX('Team forecast'!$B$2:$AO$26,MATCH('Master data'!$B557,'Team forecast'!$B$2:$B$26,0),MATCH('Master data'!K$1,'Team forecast'!$B$2:$AO$2,0))</f>
        <v>2.6203167834264542</v>
      </c>
      <c r="L557" s="16">
        <f>INDEX('Team forecast'!$B$2:$AO$26,MATCH('Master data'!$B557,'Team forecast'!$B$2:$B$26,0),MATCH('Master data'!L$1,'Team forecast'!$B$2:$AO$2,0))</f>
        <v>4.7324258807542545</v>
      </c>
      <c r="M557">
        <f>IF(Players!BC558=1,95,0)</f>
        <v>0</v>
      </c>
      <c r="N557" s="2">
        <f>Players!BN558</f>
        <v>0</v>
      </c>
      <c r="O557" s="2">
        <f>Players!BO558</f>
        <v>0</v>
      </c>
      <c r="P557" s="2">
        <f>Players!BP558</f>
        <v>0</v>
      </c>
      <c r="Q557" s="2">
        <f>Players!BQ558</f>
        <v>0.33337237963576272</v>
      </c>
      <c r="R557" s="2">
        <f>Players!BR558</f>
        <v>0</v>
      </c>
      <c r="S557" s="2">
        <f t="shared" si="490"/>
        <v>0.7981888047975968</v>
      </c>
      <c r="T557" s="2">
        <f t="shared" si="491"/>
        <v>1.6656893725023201</v>
      </c>
      <c r="U557" s="16">
        <f>INDEX('Team forecast'!$B$2:$AO$26,MATCH('Master data'!$B557,'Team forecast'!$B$2:$B$26,0),MATCH('Master data'!U$1,'Team forecast'!$B$2:$AO$2,0))</f>
        <v>0.1644002435559164</v>
      </c>
      <c r="V557" s="16">
        <f>INDEX('Team forecast'!$B$2:$AO$26,MATCH('Master data'!$B557,'Team forecast'!$B$2:$B$26,0),MATCH('Master data'!V$1,'Team forecast'!$B$2:$AO$2,0))</f>
        <v>0.25208037345240508</v>
      </c>
      <c r="W557" s="16">
        <f>INDEX('Team forecast'!$B$2:$AO$26,MATCH('Master data'!$B557,'Team forecast'!$B$2:$B$26,0),MATCH('Master data'!W$1,'Team forecast'!$B$2:$AO$2,0))</f>
        <v>0.58351938299167849</v>
      </c>
      <c r="X557" s="5">
        <f t="shared" si="492"/>
        <v>-5000</v>
      </c>
      <c r="Y557" s="5">
        <f t="shared" si="493"/>
        <v>0</v>
      </c>
      <c r="Z557" s="5">
        <f t="shared" si="494"/>
        <v>0</v>
      </c>
      <c r="AA557" s="5">
        <f t="shared" si="495"/>
        <v>0</v>
      </c>
      <c r="AB557" s="5">
        <f t="shared" si="496"/>
        <v>0</v>
      </c>
      <c r="AC557" s="5">
        <f t="shared" si="497"/>
        <v>0</v>
      </c>
      <c r="AD557" s="5">
        <f t="shared" si="498"/>
        <v>0</v>
      </c>
      <c r="AE557" s="5">
        <f t="shared" si="499"/>
        <v>9453.0140044651907</v>
      </c>
      <c r="AF557" s="5">
        <f t="shared" si="500"/>
        <v>0</v>
      </c>
      <c r="AG557" s="5">
        <f t="shared" si="501"/>
        <v>0</v>
      </c>
      <c r="AH557" s="5">
        <f t="shared" si="502"/>
        <v>0</v>
      </c>
      <c r="AI557" s="5">
        <f t="shared" si="503"/>
        <v>0</v>
      </c>
      <c r="AJ557" s="5">
        <f t="shared" si="504"/>
        <v>0</v>
      </c>
      <c r="AK557" s="5">
        <f>IFERROR(SUM(X557:AJ557),-5000)*((Cockpit!$C$3)^0)</f>
        <v>4453.0140044651907</v>
      </c>
      <c r="AL557" s="16">
        <f>INDEX('Team forecast'!$B$2:$AO$26,MATCH('Master data'!$B557,'Team forecast'!$B$2:$B$26,0),MATCH('Master data'!AL$1,'Team forecast'!$B$2:$AO$2,0))</f>
        <v>0.51627380220950081</v>
      </c>
      <c r="AM557" s="16">
        <f>INDEX('Team forecast'!$B$2:$AO$26,MATCH('Master data'!$B557,'Team forecast'!$B$2:$B$26,0),MATCH('Master data'!AM$1,'Team forecast'!$B$2:$AO$2,0))</f>
        <v>2.4630934556476545</v>
      </c>
      <c r="AN557" s="16">
        <f>INDEX('Team forecast'!$B$2:$AO$26,MATCH('Master data'!$B557,'Team forecast'!$B$2:$B$26,0),MATCH('Master data'!AN$1,'Team forecast'!$B$2:$AO$2,0))</f>
        <v>8.5171070098060186E-2</v>
      </c>
      <c r="AO557" s="16">
        <f>INDEX('Team forecast'!$B$2:$AO$26,MATCH('Master data'!$B557,'Team forecast'!$B$2:$B$26,0),MATCH('Master data'!AO$1,'Team forecast'!$B$2:$AO$2,0))</f>
        <v>1.6948382395766441</v>
      </c>
      <c r="AP557" s="16">
        <f>INDEX('Team forecast'!$B$2:$AO$26,MATCH('Master data'!$B557,'Team forecast'!$B$2:$B$26,0),MATCH('Master data'!AP$1,'Team forecast'!$B$2:$AO$2,0))</f>
        <v>6.9979477618400647</v>
      </c>
      <c r="AQ557" s="5">
        <f t="shared" si="505"/>
        <v>-5000</v>
      </c>
      <c r="AR557" s="5">
        <f>INDEX('Team forecast'!$B$2:$AO$26,MATCH('Master data'!$B557,'Team forecast'!$B$2:$B$26,0),MATCH('Master data'!AR$1,'Team forecast'!$B$2:$AO$2,0))*IF(X557&gt;0,25000,0)</f>
        <v>0</v>
      </c>
      <c r="AS557" s="16">
        <f>INDEX('Team forecast'!$B$2:$AO$26,MATCH('Master data'!$B557,'Team forecast'!$B$2:$B$26,0),MATCH('Master data'!AS$1,'Team forecast'!$B$2:$AO$2,0))*IF(X557&gt;0,5000,0)</f>
        <v>0</v>
      </c>
      <c r="AT557" s="16">
        <f>INDEX('Team forecast'!$B$2:$AO$26,MATCH('Master data'!$B557,'Team forecast'!$B$2:$B$26,0),MATCH('Master data'!AT$1,'Team forecast'!$B$2:$AO$2,0))*IF(X557&gt;0,-15000,0)</f>
        <v>0</v>
      </c>
      <c r="AU557" s="5">
        <f t="shared" si="506"/>
        <v>0</v>
      </c>
      <c r="AV557" s="5">
        <f t="shared" si="507"/>
        <v>0</v>
      </c>
      <c r="AW557" s="5">
        <f t="shared" si="508"/>
        <v>0</v>
      </c>
      <c r="AX557" s="5">
        <f t="shared" si="509"/>
        <v>4258.5535049030095</v>
      </c>
      <c r="AY557" s="5">
        <f t="shared" si="510"/>
        <v>0</v>
      </c>
      <c r="AZ557" s="5">
        <f t="shared" si="511"/>
        <v>0</v>
      </c>
      <c r="BA557" s="5">
        <f t="shared" si="512"/>
        <v>0</v>
      </c>
      <c r="BB557" s="5">
        <f t="shared" si="513"/>
        <v>0</v>
      </c>
      <c r="BC557" s="5">
        <f t="shared" si="514"/>
        <v>0</v>
      </c>
      <c r="BD557" s="5">
        <f t="shared" si="515"/>
        <v>-741.44649509699047</v>
      </c>
      <c r="BE557" s="16">
        <f>INDEX('Team forecast'!$B$2:$AO$26,MATCH('Master data'!$B557,'Team forecast'!$B$2:$B$26,0),MATCH('Master data'!BE$1,'Team forecast'!$B$2:$AO$2,0))</f>
        <v>0</v>
      </c>
      <c r="BF557" s="16">
        <f>INDEX('Team forecast'!$B$2:$AO$26,MATCH('Master data'!$B557,'Team forecast'!$B$2:$B$26,0),MATCH('Master data'!BF$1,'Team forecast'!$B$2:$AO$2,0))</f>
        <v>0</v>
      </c>
      <c r="BG557" s="16">
        <f>INDEX('Team forecast'!$B$2:$AO$26,MATCH('Master data'!$B557,'Team forecast'!$B$2:$B$26,0),MATCH('Master data'!BG$1,'Team forecast'!$B$2:$AO$2,0))</f>
        <v>0</v>
      </c>
      <c r="BH557" s="16">
        <f>INDEX('Team forecast'!$B$2:$AO$26,MATCH('Master data'!$B557,'Team forecast'!$B$2:$B$26,0),MATCH('Master data'!BH$1,'Team forecast'!$B$2:$AO$2,0))</f>
        <v>0</v>
      </c>
      <c r="BI557" s="16">
        <f>INDEX('Team forecast'!$B$2:$AO$26,MATCH('Master data'!$B557,'Team forecast'!$B$2:$B$26,0),MATCH('Master data'!BI$1,'Team forecast'!$B$2:$AO$2,0))</f>
        <v>0</v>
      </c>
      <c r="BJ557" s="5">
        <f t="shared" si="516"/>
        <v>-5000</v>
      </c>
      <c r="BK557" s="5">
        <f>INDEX('Team forecast'!$R$3:$BH$26,MATCH($B557,'Team forecast'!$B$3:$B$26,0),MATCH(BK$1,'Team forecast'!$R$2:$BH$2,0))*IF($X557&gt;0,25000,0)</f>
        <v>0</v>
      </c>
      <c r="BL557" s="5">
        <f>INDEX('Team forecast'!$R$3:$BH$26,MATCH($B557,'Team forecast'!$B$3:$B$26,0),MATCH(BL$1,'Team forecast'!$R$2:$BH$2,0))*IF($X557&gt;0,5000,0)</f>
        <v>0</v>
      </c>
      <c r="BM557" s="5">
        <f>INDEX('Team forecast'!$R$3:$BH$26,MATCH($B557,'Team forecast'!$B$3:$B$26,0),MATCH(BM$1,'Team forecast'!$R$2:$BH$2,0))*IF($X557&gt;0,-15000,0)</f>
        <v>0</v>
      </c>
      <c r="BN557" s="5">
        <f t="shared" si="517"/>
        <v>0</v>
      </c>
      <c r="BO557" s="5">
        <f t="shared" si="518"/>
        <v>0</v>
      </c>
      <c r="BP557" s="5">
        <f t="shared" si="519"/>
        <v>0</v>
      </c>
      <c r="BQ557" s="5">
        <f t="shared" si="520"/>
        <v>0</v>
      </c>
      <c r="BR557" s="5">
        <f t="shared" si="521"/>
        <v>0</v>
      </c>
      <c r="BS557" s="5">
        <f t="shared" si="522"/>
        <v>0</v>
      </c>
      <c r="BT557" s="5">
        <f t="shared" si="523"/>
        <v>0</v>
      </c>
      <c r="BU557" s="5">
        <f t="shared" si="524"/>
        <v>0</v>
      </c>
      <c r="BV557" s="5">
        <f t="shared" si="525"/>
        <v>0</v>
      </c>
      <c r="BW557" s="5">
        <f t="shared" si="526"/>
        <v>0</v>
      </c>
      <c r="BX557" s="5">
        <f t="shared" si="527"/>
        <v>1855.7837546841001</v>
      </c>
      <c r="BY557" s="5">
        <f t="shared" si="528"/>
        <v>5567.3512640523004</v>
      </c>
      <c r="BZ557" s="5">
        <f>MAX(INDEX('Team forecast'!$R$3:$BH$26,MATCH($B557,'Team forecast'!$B$3:$B$26,0),MATCH(BZ$1,'Team forecast'!$R$2:$BH$2,0))*($BX557)-(1-INDEX('Team forecast'!$R$3:$BH$26,MATCH($B557,'Team forecast'!$B$3:$B$26,0),MATCH(BZ$1,'Team forecast'!$R$2:$BH$2,0)))*(BY557+CH557)*0.01,-5000)</f>
        <v>-5000</v>
      </c>
      <c r="CA557" s="5">
        <f>MAX(INDEX('Team forecast'!$R$3:$BH$26,MATCH($B557,'Team forecast'!$B$3:$B$26,0),MATCH(CA$1,'Team forecast'!$R$2:$BH$2,0))*$BX557-(1-INDEX('Team forecast'!$R$3:$BH$26,MATCH($B557,'Team forecast'!$B$3:$B$26,0),MATCH(CA$1,'Team forecast'!$R$2:$BH$2,0)))*(BY557+BX557+CH557)*0.01,-5000)</f>
        <v>-5000</v>
      </c>
      <c r="CB557" s="5">
        <f>MAX(INDEX('Team forecast'!$R$3:$BH$26,MATCH($B557,'Team forecast'!$B$3:$B$26,0),MATCH(CB$1,'Team forecast'!$R$2:$BH$2,0))*$BX557-(1-INDEX('Team forecast'!$R$3:$BH$26,MATCH($B557,'Team forecast'!$B$3:$B$26,0),MATCH(CB$1,'Team forecast'!$R$2:$BH$2,0)))*(BY557+BX557*2+CH557)*0.01,0)</f>
        <v>0</v>
      </c>
      <c r="CC557" s="5">
        <v>0</v>
      </c>
      <c r="CD557" s="5">
        <f>+AK557+BD557*Cockpit!$C$3+BW557*Cockpit!$C$3^2+BZ557*Cockpit!$C$3^3+CA557*Cockpit!$C$3^4+CB557*Cockpit!$C$3^5+CC557*Cockpit!$C$3^6</f>
        <v>1489.5805385980614</v>
      </c>
      <c r="CE557" s="5"/>
      <c r="CF557" s="5"/>
      <c r="CG557" s="5">
        <v>0</v>
      </c>
      <c r="CH557" s="5">
        <f t="shared" si="529"/>
        <v>1976000</v>
      </c>
      <c r="CI557" s="5">
        <f t="shared" si="530"/>
        <v>1976000</v>
      </c>
      <c r="CJ557" s="1">
        <f t="shared" si="531"/>
        <v>1E-3</v>
      </c>
      <c r="CK557" s="5">
        <f>RANK(CD557,$CD$2:$CD$622)+COUNTIF($CD$2:$CD557,$CD557)-1</f>
        <v>395</v>
      </c>
      <c r="CL557" s="5">
        <f>RANK(CJ557,$CJ$2:$CJ$622)+COUNTIF($CJ$2:$CJ557,$CJ557)-1</f>
        <v>393</v>
      </c>
    </row>
    <row r="558" spans="1:90" x14ac:dyDescent="0.3">
      <c r="A558" t="str">
        <f>Players!P559</f>
        <v xml:space="preserve"> S. Ristovski</v>
      </c>
      <c r="B558" t="str">
        <f>Players!G559</f>
        <v>North Macedonia</v>
      </c>
      <c r="C558" t="str">
        <f>Players!AB559</f>
        <v>Defense</v>
      </c>
      <c r="D558" s="1"/>
      <c r="F558" t="str">
        <f>IFERROR(INDEX(Lookup!B:B,MATCH(INDEX(Players!C:C,MATCH(E558,Players!A:A,0)),Lookup!D:D,0)),"")</f>
        <v/>
      </c>
      <c r="G558">
        <f>IF(Players!AC559=0,10000000,Players!AC559)</f>
        <v>2478000</v>
      </c>
      <c r="H558" s="16">
        <f>INDEX('Team forecast'!$B$2:$AO$26,MATCH('Master data'!$B558,'Team forecast'!$B$2:$B$26,0),MATCH('Master data'!H$1,'Team forecast'!$B$2:$AO$2,0))</f>
        <v>0.7981888047975968</v>
      </c>
      <c r="I558" s="16">
        <f>INDEX('Team forecast'!$B$2:$AO$26,MATCH('Master data'!$B558,'Team forecast'!$B$2:$B$26,0),MATCH('Master data'!I$1,'Team forecast'!$B$2:$AO$2,0))</f>
        <v>1.6656893725023201</v>
      </c>
      <c r="J558" s="16">
        <f>INDEX('Team forecast'!$B$2:$AO$26,MATCH('Master data'!$B558,'Team forecast'!$B$2:$B$26,0),MATCH('Master data'!J$1,'Team forecast'!$B$2:$AO$2,0))</f>
        <v>0.18906028008930381</v>
      </c>
      <c r="K558" s="16">
        <f>INDEX('Team forecast'!$B$2:$AO$26,MATCH('Master data'!$B558,'Team forecast'!$B$2:$B$26,0),MATCH('Master data'!K$1,'Team forecast'!$B$2:$AO$2,0))</f>
        <v>2.6203167834264542</v>
      </c>
      <c r="L558" s="16">
        <f>INDEX('Team forecast'!$B$2:$AO$26,MATCH('Master data'!$B558,'Team forecast'!$B$2:$B$26,0),MATCH('Master data'!L$1,'Team forecast'!$B$2:$AO$2,0))</f>
        <v>4.7324258807542545</v>
      </c>
      <c r="M558">
        <f>IF(Players!BC559=1,95,0)</f>
        <v>95</v>
      </c>
      <c r="N558" s="2">
        <f>Players!BN559</f>
        <v>3.5146385576913346E-2</v>
      </c>
      <c r="O558" s="2">
        <f>Players!BO559</f>
        <v>2.7162857225727016E-2</v>
      </c>
      <c r="P558" s="2">
        <f>Players!BP559</f>
        <v>1.6944177594891568E-2</v>
      </c>
      <c r="Q558" s="2">
        <f>Players!BQ559</f>
        <v>6.8372379635762731E-2</v>
      </c>
      <c r="R558" s="2">
        <f>Players!BR559</f>
        <v>0</v>
      </c>
      <c r="S558" s="2">
        <f t="shared" si="490"/>
        <v>0.7981888047975968</v>
      </c>
      <c r="T558" s="2">
        <f t="shared" si="491"/>
        <v>1.6656893725023201</v>
      </c>
      <c r="U558" s="16">
        <f>INDEX('Team forecast'!$B$2:$AO$26,MATCH('Master data'!$B558,'Team forecast'!$B$2:$B$26,0),MATCH('Master data'!U$1,'Team forecast'!$B$2:$AO$2,0))</f>
        <v>0.1644002435559164</v>
      </c>
      <c r="V558" s="16">
        <f>INDEX('Team forecast'!$B$2:$AO$26,MATCH('Master data'!$B558,'Team forecast'!$B$2:$B$26,0),MATCH('Master data'!V$1,'Team forecast'!$B$2:$AO$2,0))</f>
        <v>0.25208037345240508</v>
      </c>
      <c r="W558" s="16">
        <f>INDEX('Team forecast'!$B$2:$AO$26,MATCH('Master data'!$B558,'Team forecast'!$B$2:$B$26,0),MATCH('Master data'!W$1,'Team forecast'!$B$2:$AO$2,0))</f>
        <v>0.58351938299167849</v>
      </c>
      <c r="X558" s="5">
        <f t="shared" si="492"/>
        <v>7000</v>
      </c>
      <c r="Y558" s="5">
        <f t="shared" si="493"/>
        <v>4110.0060888979096</v>
      </c>
      <c r="Z558" s="5">
        <f t="shared" si="494"/>
        <v>1260.4018672620255</v>
      </c>
      <c r="AA558" s="5">
        <f t="shared" si="495"/>
        <v>-8752.7907448751776</v>
      </c>
      <c r="AB558" s="5">
        <f t="shared" si="496"/>
        <v>4208.0177244887936</v>
      </c>
      <c r="AC558" s="5">
        <f t="shared" si="497"/>
        <v>1084.0544271945407</v>
      </c>
      <c r="AD558" s="5">
        <f t="shared" si="498"/>
        <v>443.99112933252866</v>
      </c>
      <c r="AE558" s="5">
        <f t="shared" si="499"/>
        <v>9453.0140044651907</v>
      </c>
      <c r="AF558" s="5">
        <f t="shared" si="500"/>
        <v>0</v>
      </c>
      <c r="AG558" s="5">
        <f t="shared" si="501"/>
        <v>-1367.4475927152546</v>
      </c>
      <c r="AH558" s="5">
        <f t="shared" si="502"/>
        <v>0</v>
      </c>
      <c r="AI558" s="5">
        <f t="shared" si="503"/>
        <v>7981.8880479759682</v>
      </c>
      <c r="AJ558" s="5">
        <f t="shared" si="504"/>
        <v>-13325.514980018561</v>
      </c>
      <c r="AK558" s="5">
        <f>IFERROR(SUM(X558:AJ558),-5000)*((Cockpit!$C$3)^0)</f>
        <v>12095.619972007964</v>
      </c>
      <c r="AL558" s="16">
        <f>INDEX('Team forecast'!$B$2:$AO$26,MATCH('Master data'!$B558,'Team forecast'!$B$2:$B$26,0),MATCH('Master data'!AL$1,'Team forecast'!$B$2:$AO$2,0))</f>
        <v>0.51627380220950081</v>
      </c>
      <c r="AM558" s="16">
        <f>INDEX('Team forecast'!$B$2:$AO$26,MATCH('Master data'!$B558,'Team forecast'!$B$2:$B$26,0),MATCH('Master data'!AM$1,'Team forecast'!$B$2:$AO$2,0))</f>
        <v>2.4630934556476545</v>
      </c>
      <c r="AN558" s="16">
        <f>INDEX('Team forecast'!$B$2:$AO$26,MATCH('Master data'!$B558,'Team forecast'!$B$2:$B$26,0),MATCH('Master data'!AN$1,'Team forecast'!$B$2:$AO$2,0))</f>
        <v>8.5171070098060186E-2</v>
      </c>
      <c r="AO558" s="16">
        <f>INDEX('Team forecast'!$B$2:$AO$26,MATCH('Master data'!$B558,'Team forecast'!$B$2:$B$26,0),MATCH('Master data'!AO$1,'Team forecast'!$B$2:$AO$2,0))</f>
        <v>1.6948382395766441</v>
      </c>
      <c r="AP558" s="16">
        <f>INDEX('Team forecast'!$B$2:$AO$26,MATCH('Master data'!$B558,'Team forecast'!$B$2:$B$26,0),MATCH('Master data'!AP$1,'Team forecast'!$B$2:$AO$2,0))</f>
        <v>6.9979477618400647</v>
      </c>
      <c r="AQ558" s="5">
        <f t="shared" si="505"/>
        <v>7000</v>
      </c>
      <c r="AR558" s="5">
        <f>INDEX('Team forecast'!$B$2:$AO$26,MATCH('Master data'!$B558,'Team forecast'!$B$2:$B$26,0),MATCH('Master data'!AR$1,'Team forecast'!$B$2:$AO$2,0))*IF(X558&gt;0,25000,0)</f>
        <v>1377.7673104097971</v>
      </c>
      <c r="AS558" s="16">
        <f>INDEX('Team forecast'!$B$2:$AO$26,MATCH('Master data'!$B558,'Team forecast'!$B$2:$B$26,0),MATCH('Master data'!AS$1,'Team forecast'!$B$2:$AO$2,0))*IF(X558&gt;0,5000,0)</f>
        <v>720.67828544512452</v>
      </c>
      <c r="AT558" s="16">
        <f>INDEX('Team forecast'!$B$2:$AO$26,MATCH('Master data'!$B558,'Team forecast'!$B$2:$B$26,0),MATCH('Master data'!AT$1,'Team forecast'!$B$2:$AO$2,0))*IF(X558&gt;0,-15000,0)</f>
        <v>-12011.304757418746</v>
      </c>
      <c r="AU558" s="5">
        <f t="shared" si="506"/>
        <v>2721.7737173571318</v>
      </c>
      <c r="AV558" s="5">
        <f t="shared" si="507"/>
        <v>701.17357893999497</v>
      </c>
      <c r="AW558" s="5">
        <f t="shared" si="508"/>
        <v>287.17640126000038</v>
      </c>
      <c r="AX558" s="5">
        <f t="shared" si="509"/>
        <v>4258.5535049030095</v>
      </c>
      <c r="AY558" s="5">
        <f t="shared" si="510"/>
        <v>0</v>
      </c>
      <c r="AZ558" s="5">
        <f t="shared" si="511"/>
        <v>-1367.4475927152546</v>
      </c>
      <c r="BA558" s="5">
        <f t="shared" si="512"/>
        <v>0</v>
      </c>
      <c r="BB558" s="5">
        <f t="shared" si="513"/>
        <v>5162.7380220950081</v>
      </c>
      <c r="BC558" s="5">
        <f t="shared" si="514"/>
        <v>-19704.747645181236</v>
      </c>
      <c r="BD558" s="5">
        <f t="shared" si="515"/>
        <v>-10853.639174905169</v>
      </c>
      <c r="BE558" s="16">
        <f>INDEX('Team forecast'!$B$2:$AO$26,MATCH('Master data'!$B558,'Team forecast'!$B$2:$B$26,0),MATCH('Master data'!BE$1,'Team forecast'!$B$2:$AO$2,0))</f>
        <v>0</v>
      </c>
      <c r="BF558" s="16">
        <f>INDEX('Team forecast'!$B$2:$AO$26,MATCH('Master data'!$B558,'Team forecast'!$B$2:$B$26,0),MATCH('Master data'!BF$1,'Team forecast'!$B$2:$AO$2,0))</f>
        <v>0</v>
      </c>
      <c r="BG558" s="16">
        <f>INDEX('Team forecast'!$B$2:$AO$26,MATCH('Master data'!$B558,'Team forecast'!$B$2:$B$26,0),MATCH('Master data'!BG$1,'Team forecast'!$B$2:$AO$2,0))</f>
        <v>0</v>
      </c>
      <c r="BH558" s="16">
        <f>INDEX('Team forecast'!$B$2:$AO$26,MATCH('Master data'!$B558,'Team forecast'!$B$2:$B$26,0),MATCH('Master data'!BH$1,'Team forecast'!$B$2:$AO$2,0))</f>
        <v>0</v>
      </c>
      <c r="BI558" s="16">
        <f>INDEX('Team forecast'!$B$2:$AO$26,MATCH('Master data'!$B558,'Team forecast'!$B$2:$B$26,0),MATCH('Master data'!BI$1,'Team forecast'!$B$2:$AO$2,0))</f>
        <v>0</v>
      </c>
      <c r="BJ558" s="5">
        <f t="shared" si="516"/>
        <v>7000</v>
      </c>
      <c r="BK558" s="5">
        <f>INDEX('Team forecast'!$R$3:$BH$26,MATCH($B558,'Team forecast'!$B$3:$B$26,0),MATCH(BK$1,'Team forecast'!$R$2:$BH$2,0))*IF($X558&gt;0,25000,0)</f>
        <v>0</v>
      </c>
      <c r="BL558" s="5">
        <f>INDEX('Team forecast'!$R$3:$BH$26,MATCH($B558,'Team forecast'!$B$3:$B$26,0),MATCH(BL$1,'Team forecast'!$R$2:$BH$2,0))*IF($X558&gt;0,5000,0)</f>
        <v>0</v>
      </c>
      <c r="BM558" s="5">
        <f>INDEX('Team forecast'!$R$3:$BH$26,MATCH($B558,'Team forecast'!$B$3:$B$26,0),MATCH(BM$1,'Team forecast'!$R$2:$BH$2,0))*IF($X558&gt;0,-15000,0)</f>
        <v>0</v>
      </c>
      <c r="BN558" s="5">
        <f t="shared" si="517"/>
        <v>0</v>
      </c>
      <c r="BO558" s="5">
        <f t="shared" si="518"/>
        <v>0</v>
      </c>
      <c r="BP558" s="5">
        <f t="shared" si="519"/>
        <v>0</v>
      </c>
      <c r="BQ558" s="5">
        <f t="shared" si="520"/>
        <v>0</v>
      </c>
      <c r="BR558" s="5">
        <f t="shared" si="521"/>
        <v>0</v>
      </c>
      <c r="BS558" s="5">
        <f t="shared" si="522"/>
        <v>-1367.4475927152546</v>
      </c>
      <c r="BT558" s="5">
        <f t="shared" si="523"/>
        <v>0</v>
      </c>
      <c r="BU558" s="5">
        <f t="shared" si="524"/>
        <v>0</v>
      </c>
      <c r="BV558" s="5">
        <f t="shared" si="525"/>
        <v>0</v>
      </c>
      <c r="BW558" s="5">
        <f t="shared" si="526"/>
        <v>0</v>
      </c>
      <c r="BX558" s="5">
        <f t="shared" si="527"/>
        <v>620.99039855139745</v>
      </c>
      <c r="BY558" s="5">
        <f t="shared" si="528"/>
        <v>1862.9711956541923</v>
      </c>
      <c r="BZ558" s="5">
        <f>MAX(INDEX('Team forecast'!$R$3:$BH$26,MATCH($B558,'Team forecast'!$B$3:$B$26,0),MATCH(BZ$1,'Team forecast'!$R$2:$BH$2,0))*($BX558)-(1-INDEX('Team forecast'!$R$3:$BH$26,MATCH($B558,'Team forecast'!$B$3:$B$26,0),MATCH(BZ$1,'Team forecast'!$R$2:$BH$2,0)))*(BY558+CH558)*0.01,-5000)</f>
        <v>-5000</v>
      </c>
      <c r="CA558" s="5">
        <f>MAX(INDEX('Team forecast'!$R$3:$BH$26,MATCH($B558,'Team forecast'!$B$3:$B$26,0),MATCH(CA$1,'Team forecast'!$R$2:$BH$2,0))*$BX558-(1-INDEX('Team forecast'!$R$3:$BH$26,MATCH($B558,'Team forecast'!$B$3:$B$26,0),MATCH(CA$1,'Team forecast'!$R$2:$BH$2,0)))*(BY558+BX558+CH558)*0.01,-5000)</f>
        <v>-5000</v>
      </c>
      <c r="CB558" s="5">
        <f>MAX(INDEX('Team forecast'!$R$3:$BH$26,MATCH($B558,'Team forecast'!$B$3:$B$26,0),MATCH(CB$1,'Team forecast'!$R$2:$BH$2,0))*$BX558-(1-INDEX('Team forecast'!$R$3:$BH$26,MATCH($B558,'Team forecast'!$B$3:$B$26,0),MATCH(CB$1,'Team forecast'!$R$2:$BH$2,0)))*(BY558+BX558*2+CH558)*0.01,0)</f>
        <v>0</v>
      </c>
      <c r="CC558" s="5">
        <v>0</v>
      </c>
      <c r="CD558" s="5">
        <f>+AK558+BD558*Cockpit!$C$3+BW558*Cockpit!$C$3^2+BZ558*Cockpit!$C$3^3+CA558*Cockpit!$C$3^4+CB558*Cockpit!$C$3^5+CC558*Cockpit!$C$3^6</f>
        <v>2390.7247196020498</v>
      </c>
      <c r="CE558" s="5"/>
      <c r="CF558" s="5"/>
      <c r="CG558" s="5">
        <v>0</v>
      </c>
      <c r="CH558" s="5">
        <f t="shared" si="529"/>
        <v>2478000</v>
      </c>
      <c r="CI558" s="5">
        <f t="shared" si="530"/>
        <v>2478000</v>
      </c>
      <c r="CJ558" s="1">
        <f t="shared" si="531"/>
        <v>1E-3</v>
      </c>
      <c r="CK558" s="5">
        <f>RANK(CD558,$CD$2:$CD$622)+COUNTIF($CD$2:$CD558,$CD558)-1</f>
        <v>390</v>
      </c>
      <c r="CL558" s="5">
        <f>RANK(CJ558,$CJ$2:$CJ$622)+COUNTIF($CJ$2:$CJ558,$CJ558)-1</f>
        <v>394</v>
      </c>
    </row>
    <row r="559" spans="1:90" x14ac:dyDescent="0.3">
      <c r="A559" t="str">
        <f>Players!P560</f>
        <v xml:space="preserve"> D. Velkovski</v>
      </c>
      <c r="B559" t="str">
        <f>Players!G560</f>
        <v>North Macedonia</v>
      </c>
      <c r="C559" t="str">
        <f>Players!AB560</f>
        <v>Defense</v>
      </c>
      <c r="D559" s="1"/>
      <c r="F559" t="str">
        <f>IFERROR(INDEX(Lookup!B:B,MATCH(INDEX(Players!C:C,MATCH(E559,Players!A:A,0)),Lookup!D:D,0)),"")</f>
        <v/>
      </c>
      <c r="G559">
        <f>IF(Players!AC560=0,10000000,Players!AC560)</f>
        <v>2478000</v>
      </c>
      <c r="H559" s="16">
        <f>INDEX('Team forecast'!$B$2:$AO$26,MATCH('Master data'!$B559,'Team forecast'!$B$2:$B$26,0),MATCH('Master data'!H$1,'Team forecast'!$B$2:$AO$2,0))</f>
        <v>0.7981888047975968</v>
      </c>
      <c r="I559" s="16">
        <f>INDEX('Team forecast'!$B$2:$AO$26,MATCH('Master data'!$B559,'Team forecast'!$B$2:$B$26,0),MATCH('Master data'!I$1,'Team forecast'!$B$2:$AO$2,0))</f>
        <v>1.6656893725023201</v>
      </c>
      <c r="J559" s="16">
        <f>INDEX('Team forecast'!$B$2:$AO$26,MATCH('Master data'!$B559,'Team forecast'!$B$2:$B$26,0),MATCH('Master data'!J$1,'Team forecast'!$B$2:$AO$2,0))</f>
        <v>0.18906028008930381</v>
      </c>
      <c r="K559" s="16">
        <f>INDEX('Team forecast'!$B$2:$AO$26,MATCH('Master data'!$B559,'Team forecast'!$B$2:$B$26,0),MATCH('Master data'!K$1,'Team forecast'!$B$2:$AO$2,0))</f>
        <v>2.6203167834264542</v>
      </c>
      <c r="L559" s="16">
        <f>INDEX('Team forecast'!$B$2:$AO$26,MATCH('Master data'!$B559,'Team forecast'!$B$2:$B$26,0),MATCH('Master data'!L$1,'Team forecast'!$B$2:$AO$2,0))</f>
        <v>4.7324258807542545</v>
      </c>
      <c r="M559">
        <f>IF(Players!BC560=1,95,0)</f>
        <v>95</v>
      </c>
      <c r="N559" s="2">
        <f>Players!BN560</f>
        <v>3.5146385576913346E-2</v>
      </c>
      <c r="O559" s="2">
        <f>Players!BO560</f>
        <v>2.7162857225727016E-2</v>
      </c>
      <c r="P559" s="2">
        <f>Players!BP560</f>
        <v>1.6944177594891568E-2</v>
      </c>
      <c r="Q559" s="2">
        <f>Players!BQ560</f>
        <v>6.8372379635762731E-2</v>
      </c>
      <c r="R559" s="2">
        <f>Players!BR560</f>
        <v>0</v>
      </c>
      <c r="S559" s="2">
        <f t="shared" si="490"/>
        <v>0.7981888047975968</v>
      </c>
      <c r="T559" s="2">
        <f t="shared" si="491"/>
        <v>1.6656893725023201</v>
      </c>
      <c r="U559" s="16">
        <f>INDEX('Team forecast'!$B$2:$AO$26,MATCH('Master data'!$B559,'Team forecast'!$B$2:$B$26,0),MATCH('Master data'!U$1,'Team forecast'!$B$2:$AO$2,0))</f>
        <v>0.1644002435559164</v>
      </c>
      <c r="V559" s="16">
        <f>INDEX('Team forecast'!$B$2:$AO$26,MATCH('Master data'!$B559,'Team forecast'!$B$2:$B$26,0),MATCH('Master data'!V$1,'Team forecast'!$B$2:$AO$2,0))</f>
        <v>0.25208037345240508</v>
      </c>
      <c r="W559" s="16">
        <f>INDEX('Team forecast'!$B$2:$AO$26,MATCH('Master data'!$B559,'Team forecast'!$B$2:$B$26,0),MATCH('Master data'!W$1,'Team forecast'!$B$2:$AO$2,0))</f>
        <v>0.58351938299167849</v>
      </c>
      <c r="X559" s="5">
        <f t="shared" si="492"/>
        <v>7000</v>
      </c>
      <c r="Y559" s="5">
        <f t="shared" si="493"/>
        <v>4110.0060888979096</v>
      </c>
      <c r="Z559" s="5">
        <f t="shared" si="494"/>
        <v>1260.4018672620255</v>
      </c>
      <c r="AA559" s="5">
        <f t="shared" si="495"/>
        <v>-8752.7907448751776</v>
      </c>
      <c r="AB559" s="5">
        <f t="shared" si="496"/>
        <v>4208.0177244887936</v>
      </c>
      <c r="AC559" s="5">
        <f t="shared" si="497"/>
        <v>1084.0544271945407</v>
      </c>
      <c r="AD559" s="5">
        <f t="shared" si="498"/>
        <v>443.99112933252866</v>
      </c>
      <c r="AE559" s="5">
        <f t="shared" si="499"/>
        <v>9453.0140044651907</v>
      </c>
      <c r="AF559" s="5">
        <f t="shared" si="500"/>
        <v>0</v>
      </c>
      <c r="AG559" s="5">
        <f t="shared" si="501"/>
        <v>-1367.4475927152546</v>
      </c>
      <c r="AH559" s="5">
        <f t="shared" si="502"/>
        <v>0</v>
      </c>
      <c r="AI559" s="5">
        <f t="shared" si="503"/>
        <v>7981.8880479759682</v>
      </c>
      <c r="AJ559" s="5">
        <f t="shared" si="504"/>
        <v>-13325.514980018561</v>
      </c>
      <c r="AK559" s="5">
        <f>IFERROR(SUM(X559:AJ559),-5000)*((Cockpit!$C$3)^0)</f>
        <v>12095.619972007964</v>
      </c>
      <c r="AL559" s="16">
        <f>INDEX('Team forecast'!$B$2:$AO$26,MATCH('Master data'!$B559,'Team forecast'!$B$2:$B$26,0),MATCH('Master data'!AL$1,'Team forecast'!$B$2:$AO$2,0))</f>
        <v>0.51627380220950081</v>
      </c>
      <c r="AM559" s="16">
        <f>INDEX('Team forecast'!$B$2:$AO$26,MATCH('Master data'!$B559,'Team forecast'!$B$2:$B$26,0),MATCH('Master data'!AM$1,'Team forecast'!$B$2:$AO$2,0))</f>
        <v>2.4630934556476545</v>
      </c>
      <c r="AN559" s="16">
        <f>INDEX('Team forecast'!$B$2:$AO$26,MATCH('Master data'!$B559,'Team forecast'!$B$2:$B$26,0),MATCH('Master data'!AN$1,'Team forecast'!$B$2:$AO$2,0))</f>
        <v>8.5171070098060186E-2</v>
      </c>
      <c r="AO559" s="16">
        <f>INDEX('Team forecast'!$B$2:$AO$26,MATCH('Master data'!$B559,'Team forecast'!$B$2:$B$26,0),MATCH('Master data'!AO$1,'Team forecast'!$B$2:$AO$2,0))</f>
        <v>1.6948382395766441</v>
      </c>
      <c r="AP559" s="16">
        <f>INDEX('Team forecast'!$B$2:$AO$26,MATCH('Master data'!$B559,'Team forecast'!$B$2:$B$26,0),MATCH('Master data'!AP$1,'Team forecast'!$B$2:$AO$2,0))</f>
        <v>6.9979477618400647</v>
      </c>
      <c r="AQ559" s="5">
        <f t="shared" si="505"/>
        <v>7000</v>
      </c>
      <c r="AR559" s="5">
        <f>INDEX('Team forecast'!$B$2:$AO$26,MATCH('Master data'!$B559,'Team forecast'!$B$2:$B$26,0),MATCH('Master data'!AR$1,'Team forecast'!$B$2:$AO$2,0))*IF(X559&gt;0,25000,0)</f>
        <v>1377.7673104097971</v>
      </c>
      <c r="AS559" s="16">
        <f>INDEX('Team forecast'!$B$2:$AO$26,MATCH('Master data'!$B559,'Team forecast'!$B$2:$B$26,0),MATCH('Master data'!AS$1,'Team forecast'!$B$2:$AO$2,0))*IF(X559&gt;0,5000,0)</f>
        <v>720.67828544512452</v>
      </c>
      <c r="AT559" s="16">
        <f>INDEX('Team forecast'!$B$2:$AO$26,MATCH('Master data'!$B559,'Team forecast'!$B$2:$B$26,0),MATCH('Master data'!AT$1,'Team forecast'!$B$2:$AO$2,0))*IF(X559&gt;0,-15000,0)</f>
        <v>-12011.304757418746</v>
      </c>
      <c r="AU559" s="5">
        <f t="shared" si="506"/>
        <v>2721.7737173571318</v>
      </c>
      <c r="AV559" s="5">
        <f t="shared" si="507"/>
        <v>701.17357893999497</v>
      </c>
      <c r="AW559" s="5">
        <f t="shared" si="508"/>
        <v>287.17640126000038</v>
      </c>
      <c r="AX559" s="5">
        <f t="shared" si="509"/>
        <v>4258.5535049030095</v>
      </c>
      <c r="AY559" s="5">
        <f t="shared" si="510"/>
        <v>0</v>
      </c>
      <c r="AZ559" s="5">
        <f t="shared" si="511"/>
        <v>-1367.4475927152546</v>
      </c>
      <c r="BA559" s="5">
        <f t="shared" si="512"/>
        <v>0</v>
      </c>
      <c r="BB559" s="5">
        <f t="shared" si="513"/>
        <v>5162.7380220950081</v>
      </c>
      <c r="BC559" s="5">
        <f t="shared" si="514"/>
        <v>-19704.747645181236</v>
      </c>
      <c r="BD559" s="5">
        <f t="shared" si="515"/>
        <v>-10853.639174905169</v>
      </c>
      <c r="BE559" s="16">
        <f>INDEX('Team forecast'!$B$2:$AO$26,MATCH('Master data'!$B559,'Team forecast'!$B$2:$B$26,0),MATCH('Master data'!BE$1,'Team forecast'!$B$2:$AO$2,0))</f>
        <v>0</v>
      </c>
      <c r="BF559" s="16">
        <f>INDEX('Team forecast'!$B$2:$AO$26,MATCH('Master data'!$B559,'Team forecast'!$B$2:$B$26,0),MATCH('Master data'!BF$1,'Team forecast'!$B$2:$AO$2,0))</f>
        <v>0</v>
      </c>
      <c r="BG559" s="16">
        <f>INDEX('Team forecast'!$B$2:$AO$26,MATCH('Master data'!$B559,'Team forecast'!$B$2:$B$26,0),MATCH('Master data'!BG$1,'Team forecast'!$B$2:$AO$2,0))</f>
        <v>0</v>
      </c>
      <c r="BH559" s="16">
        <f>INDEX('Team forecast'!$B$2:$AO$26,MATCH('Master data'!$B559,'Team forecast'!$B$2:$B$26,0),MATCH('Master data'!BH$1,'Team forecast'!$B$2:$AO$2,0))</f>
        <v>0</v>
      </c>
      <c r="BI559" s="16">
        <f>INDEX('Team forecast'!$B$2:$AO$26,MATCH('Master data'!$B559,'Team forecast'!$B$2:$B$26,0),MATCH('Master data'!BI$1,'Team forecast'!$B$2:$AO$2,0))</f>
        <v>0</v>
      </c>
      <c r="BJ559" s="5">
        <f t="shared" si="516"/>
        <v>7000</v>
      </c>
      <c r="BK559" s="5">
        <f>INDEX('Team forecast'!$R$3:$BH$26,MATCH($B559,'Team forecast'!$B$3:$B$26,0),MATCH(BK$1,'Team forecast'!$R$2:$BH$2,0))*IF($X559&gt;0,25000,0)</f>
        <v>0</v>
      </c>
      <c r="BL559" s="5">
        <f>INDEX('Team forecast'!$R$3:$BH$26,MATCH($B559,'Team forecast'!$B$3:$B$26,0),MATCH(BL$1,'Team forecast'!$R$2:$BH$2,0))*IF($X559&gt;0,5000,0)</f>
        <v>0</v>
      </c>
      <c r="BM559" s="5">
        <f>INDEX('Team forecast'!$R$3:$BH$26,MATCH($B559,'Team forecast'!$B$3:$B$26,0),MATCH(BM$1,'Team forecast'!$R$2:$BH$2,0))*IF($X559&gt;0,-15000,0)</f>
        <v>0</v>
      </c>
      <c r="BN559" s="5">
        <f t="shared" si="517"/>
        <v>0</v>
      </c>
      <c r="BO559" s="5">
        <f t="shared" si="518"/>
        <v>0</v>
      </c>
      <c r="BP559" s="5">
        <f t="shared" si="519"/>
        <v>0</v>
      </c>
      <c r="BQ559" s="5">
        <f t="shared" si="520"/>
        <v>0</v>
      </c>
      <c r="BR559" s="5">
        <f t="shared" si="521"/>
        <v>0</v>
      </c>
      <c r="BS559" s="5">
        <f t="shared" si="522"/>
        <v>-1367.4475927152546</v>
      </c>
      <c r="BT559" s="5">
        <f t="shared" si="523"/>
        <v>0</v>
      </c>
      <c r="BU559" s="5">
        <f t="shared" si="524"/>
        <v>0</v>
      </c>
      <c r="BV559" s="5">
        <f t="shared" si="525"/>
        <v>0</v>
      </c>
      <c r="BW559" s="5">
        <f t="shared" si="526"/>
        <v>0</v>
      </c>
      <c r="BX559" s="5">
        <f t="shared" si="527"/>
        <v>620.99039855139745</v>
      </c>
      <c r="BY559" s="5">
        <f t="shared" si="528"/>
        <v>1862.9711956541923</v>
      </c>
      <c r="BZ559" s="5">
        <f>MAX(INDEX('Team forecast'!$R$3:$BH$26,MATCH($B559,'Team forecast'!$B$3:$B$26,0),MATCH(BZ$1,'Team forecast'!$R$2:$BH$2,0))*($BX559)-(1-INDEX('Team forecast'!$R$3:$BH$26,MATCH($B559,'Team forecast'!$B$3:$B$26,0),MATCH(BZ$1,'Team forecast'!$R$2:$BH$2,0)))*(BY559+CH559)*0.01,-5000)</f>
        <v>-5000</v>
      </c>
      <c r="CA559" s="5">
        <f>MAX(INDEX('Team forecast'!$R$3:$BH$26,MATCH($B559,'Team forecast'!$B$3:$B$26,0),MATCH(CA$1,'Team forecast'!$R$2:$BH$2,0))*$BX559-(1-INDEX('Team forecast'!$R$3:$BH$26,MATCH($B559,'Team forecast'!$B$3:$B$26,0),MATCH(CA$1,'Team forecast'!$R$2:$BH$2,0)))*(BY559+BX559+CH559)*0.01,-5000)</f>
        <v>-5000</v>
      </c>
      <c r="CB559" s="5">
        <f>MAX(INDEX('Team forecast'!$R$3:$BH$26,MATCH($B559,'Team forecast'!$B$3:$B$26,0),MATCH(CB$1,'Team forecast'!$R$2:$BH$2,0))*$BX559-(1-INDEX('Team forecast'!$R$3:$BH$26,MATCH($B559,'Team forecast'!$B$3:$B$26,0),MATCH(CB$1,'Team forecast'!$R$2:$BH$2,0)))*(BY559+BX559*2+CH559)*0.01,0)</f>
        <v>0</v>
      </c>
      <c r="CC559" s="5">
        <v>0</v>
      </c>
      <c r="CD559" s="5">
        <f>+AK559+BD559*Cockpit!$C$3+BW559*Cockpit!$C$3^2+BZ559*Cockpit!$C$3^3+CA559*Cockpit!$C$3^4+CB559*Cockpit!$C$3^5+CC559*Cockpit!$C$3^6</f>
        <v>2390.7247196020498</v>
      </c>
      <c r="CE559" s="5"/>
      <c r="CF559" s="5"/>
      <c r="CG559" s="5">
        <v>0</v>
      </c>
      <c r="CH559" s="5">
        <f t="shared" si="529"/>
        <v>2478000</v>
      </c>
      <c r="CI559" s="5">
        <f t="shared" si="530"/>
        <v>2478000</v>
      </c>
      <c r="CJ559" s="1">
        <f t="shared" si="531"/>
        <v>1E-3</v>
      </c>
      <c r="CK559" s="5">
        <f>RANK(CD559,$CD$2:$CD$622)+COUNTIF($CD$2:$CD559,$CD559)-1</f>
        <v>391</v>
      </c>
      <c r="CL559" s="5">
        <f>RANK(CJ559,$CJ$2:$CJ$622)+COUNTIF($CJ$2:$CJ559,$CJ559)-1</f>
        <v>395</v>
      </c>
    </row>
    <row r="560" spans="1:90" x14ac:dyDescent="0.3">
      <c r="A560" t="str">
        <f>Players!P561</f>
        <v>Darko Churlinov</v>
      </c>
      <c r="B560" t="str">
        <f>Players!G561</f>
        <v>North Macedonia</v>
      </c>
      <c r="C560" t="str">
        <f>Players!AB561</f>
        <v>Midfield</v>
      </c>
      <c r="D560" s="1"/>
      <c r="F560" t="str">
        <f>IFERROR(INDEX(Lookup!B:B,MATCH(INDEX(Players!C:C,MATCH(E560,Players!A:A,0)),Lookup!D:D,0)),"")</f>
        <v/>
      </c>
      <c r="G560">
        <f>IF(Players!AC561=0,10000000,Players!AC561)</f>
        <v>1995000</v>
      </c>
      <c r="H560" s="16">
        <f>INDEX('Team forecast'!$B$2:$AO$26,MATCH('Master data'!$B560,'Team forecast'!$B$2:$B$26,0),MATCH('Master data'!H$1,'Team forecast'!$B$2:$AO$2,0))</f>
        <v>0.7981888047975968</v>
      </c>
      <c r="I560" s="16">
        <f>INDEX('Team forecast'!$B$2:$AO$26,MATCH('Master data'!$B560,'Team forecast'!$B$2:$B$26,0),MATCH('Master data'!I$1,'Team forecast'!$B$2:$AO$2,0))</f>
        <v>1.6656893725023201</v>
      </c>
      <c r="J560" s="16">
        <f>INDEX('Team forecast'!$B$2:$AO$26,MATCH('Master data'!$B560,'Team forecast'!$B$2:$B$26,0),MATCH('Master data'!J$1,'Team forecast'!$B$2:$AO$2,0))</f>
        <v>0.18906028008930381</v>
      </c>
      <c r="K560" s="16">
        <f>INDEX('Team forecast'!$B$2:$AO$26,MATCH('Master data'!$B560,'Team forecast'!$B$2:$B$26,0),MATCH('Master data'!K$1,'Team forecast'!$B$2:$AO$2,0))</f>
        <v>2.6203167834264542</v>
      </c>
      <c r="L560" s="16">
        <f>INDEX('Team forecast'!$B$2:$AO$26,MATCH('Master data'!$B560,'Team forecast'!$B$2:$B$26,0),MATCH('Master data'!L$1,'Team forecast'!$B$2:$AO$2,0))</f>
        <v>4.7324258807542545</v>
      </c>
      <c r="M560">
        <f>IF(Players!BC561=1,95,0)</f>
        <v>0</v>
      </c>
      <c r="N560" s="2">
        <f>Players!BN561</f>
        <v>0</v>
      </c>
      <c r="O560" s="2">
        <f>Players!BO561</f>
        <v>0</v>
      </c>
      <c r="P560" s="2">
        <f>Players!BP561</f>
        <v>0</v>
      </c>
      <c r="Q560" s="2">
        <f>Players!BQ561</f>
        <v>0</v>
      </c>
      <c r="R560" s="2">
        <f>Players!BR561</f>
        <v>0</v>
      </c>
      <c r="S560" s="2">
        <f t="shared" si="490"/>
        <v>0.7981888047975968</v>
      </c>
      <c r="T560" s="2">
        <f t="shared" si="491"/>
        <v>1.6656893725023201</v>
      </c>
      <c r="U560" s="16">
        <f>INDEX('Team forecast'!$B$2:$AO$26,MATCH('Master data'!$B560,'Team forecast'!$B$2:$B$26,0),MATCH('Master data'!U$1,'Team forecast'!$B$2:$AO$2,0))</f>
        <v>0.1644002435559164</v>
      </c>
      <c r="V560" s="16">
        <f>INDEX('Team forecast'!$B$2:$AO$26,MATCH('Master data'!$B560,'Team forecast'!$B$2:$B$26,0),MATCH('Master data'!V$1,'Team forecast'!$B$2:$AO$2,0))</f>
        <v>0.25208037345240508</v>
      </c>
      <c r="W560" s="16">
        <f>INDEX('Team forecast'!$B$2:$AO$26,MATCH('Master data'!$B560,'Team forecast'!$B$2:$B$26,0),MATCH('Master data'!W$1,'Team forecast'!$B$2:$AO$2,0))</f>
        <v>0.58351938299167849</v>
      </c>
      <c r="X560" s="5">
        <f t="shared" si="492"/>
        <v>-5000</v>
      </c>
      <c r="Y560" s="5">
        <f t="shared" si="493"/>
        <v>0</v>
      </c>
      <c r="Z560" s="5">
        <f t="shared" si="494"/>
        <v>0</v>
      </c>
      <c r="AA560" s="5">
        <f t="shared" si="495"/>
        <v>0</v>
      </c>
      <c r="AB560" s="5">
        <f t="shared" si="496"/>
        <v>0</v>
      </c>
      <c r="AC560" s="5">
        <f t="shared" si="497"/>
        <v>0</v>
      </c>
      <c r="AD560" s="5">
        <f t="shared" si="498"/>
        <v>0</v>
      </c>
      <c r="AE560" s="5">
        <f t="shared" si="499"/>
        <v>0</v>
      </c>
      <c r="AF560" s="5">
        <f t="shared" si="500"/>
        <v>0</v>
      </c>
      <c r="AG560" s="5">
        <f t="shared" si="501"/>
        <v>0</v>
      </c>
      <c r="AH560" s="5">
        <f t="shared" si="502"/>
        <v>0</v>
      </c>
      <c r="AI560" s="5">
        <f t="shared" si="503"/>
        <v>0</v>
      </c>
      <c r="AJ560" s="5">
        <f t="shared" si="504"/>
        <v>0</v>
      </c>
      <c r="AK560" s="5">
        <f>IFERROR(SUM(X560:AJ560),-5000)*((Cockpit!$C$3)^0)</f>
        <v>-5000</v>
      </c>
      <c r="AL560" s="16">
        <f>INDEX('Team forecast'!$B$2:$AO$26,MATCH('Master data'!$B560,'Team forecast'!$B$2:$B$26,0),MATCH('Master data'!AL$1,'Team forecast'!$B$2:$AO$2,0))</f>
        <v>0.51627380220950081</v>
      </c>
      <c r="AM560" s="16">
        <f>INDEX('Team forecast'!$B$2:$AO$26,MATCH('Master data'!$B560,'Team forecast'!$B$2:$B$26,0),MATCH('Master data'!AM$1,'Team forecast'!$B$2:$AO$2,0))</f>
        <v>2.4630934556476545</v>
      </c>
      <c r="AN560" s="16">
        <f>INDEX('Team forecast'!$B$2:$AO$26,MATCH('Master data'!$B560,'Team forecast'!$B$2:$B$26,0),MATCH('Master data'!AN$1,'Team forecast'!$B$2:$AO$2,0))</f>
        <v>8.5171070098060186E-2</v>
      </c>
      <c r="AO560" s="16">
        <f>INDEX('Team forecast'!$B$2:$AO$26,MATCH('Master data'!$B560,'Team forecast'!$B$2:$B$26,0),MATCH('Master data'!AO$1,'Team forecast'!$B$2:$AO$2,0))</f>
        <v>1.6948382395766441</v>
      </c>
      <c r="AP560" s="16">
        <f>INDEX('Team forecast'!$B$2:$AO$26,MATCH('Master data'!$B560,'Team forecast'!$B$2:$B$26,0),MATCH('Master data'!AP$1,'Team forecast'!$B$2:$AO$2,0))</f>
        <v>6.9979477618400647</v>
      </c>
      <c r="AQ560" s="5">
        <f t="shared" si="505"/>
        <v>-5000</v>
      </c>
      <c r="AR560" s="5">
        <f>INDEX('Team forecast'!$B$2:$AO$26,MATCH('Master data'!$B560,'Team forecast'!$B$2:$B$26,0),MATCH('Master data'!AR$1,'Team forecast'!$B$2:$AO$2,0))*IF(X560&gt;0,25000,0)</f>
        <v>0</v>
      </c>
      <c r="AS560" s="16">
        <f>INDEX('Team forecast'!$B$2:$AO$26,MATCH('Master data'!$B560,'Team forecast'!$B$2:$B$26,0),MATCH('Master data'!AS$1,'Team forecast'!$B$2:$AO$2,0))*IF(X560&gt;0,5000,0)</f>
        <v>0</v>
      </c>
      <c r="AT560" s="16">
        <f>INDEX('Team forecast'!$B$2:$AO$26,MATCH('Master data'!$B560,'Team forecast'!$B$2:$B$26,0),MATCH('Master data'!AT$1,'Team forecast'!$B$2:$AO$2,0))*IF(X560&gt;0,-15000,0)</f>
        <v>0</v>
      </c>
      <c r="AU560" s="5">
        <f t="shared" si="506"/>
        <v>0</v>
      </c>
      <c r="AV560" s="5">
        <f t="shared" si="507"/>
        <v>0</v>
      </c>
      <c r="AW560" s="5">
        <f t="shared" si="508"/>
        <v>0</v>
      </c>
      <c r="AX560" s="5">
        <f t="shared" si="509"/>
        <v>0</v>
      </c>
      <c r="AY560" s="5">
        <f t="shared" si="510"/>
        <v>0</v>
      </c>
      <c r="AZ560" s="5">
        <f t="shared" si="511"/>
        <v>0</v>
      </c>
      <c r="BA560" s="5">
        <f t="shared" si="512"/>
        <v>0</v>
      </c>
      <c r="BB560" s="5">
        <f t="shared" si="513"/>
        <v>0</v>
      </c>
      <c r="BC560" s="5">
        <f t="shared" si="514"/>
        <v>0</v>
      </c>
      <c r="BD560" s="5">
        <f t="shared" si="515"/>
        <v>-5000</v>
      </c>
      <c r="BE560" s="16">
        <f>INDEX('Team forecast'!$B$2:$AO$26,MATCH('Master data'!$B560,'Team forecast'!$B$2:$B$26,0),MATCH('Master data'!BE$1,'Team forecast'!$B$2:$AO$2,0))</f>
        <v>0</v>
      </c>
      <c r="BF560" s="16">
        <f>INDEX('Team forecast'!$B$2:$AO$26,MATCH('Master data'!$B560,'Team forecast'!$B$2:$B$26,0),MATCH('Master data'!BF$1,'Team forecast'!$B$2:$AO$2,0))</f>
        <v>0</v>
      </c>
      <c r="BG560" s="16">
        <f>INDEX('Team forecast'!$B$2:$AO$26,MATCH('Master data'!$B560,'Team forecast'!$B$2:$B$26,0),MATCH('Master data'!BG$1,'Team forecast'!$B$2:$AO$2,0))</f>
        <v>0</v>
      </c>
      <c r="BH560" s="16">
        <f>INDEX('Team forecast'!$B$2:$AO$26,MATCH('Master data'!$B560,'Team forecast'!$B$2:$B$26,0),MATCH('Master data'!BH$1,'Team forecast'!$B$2:$AO$2,0))</f>
        <v>0</v>
      </c>
      <c r="BI560" s="16">
        <f>INDEX('Team forecast'!$B$2:$AO$26,MATCH('Master data'!$B560,'Team forecast'!$B$2:$B$26,0),MATCH('Master data'!BI$1,'Team forecast'!$B$2:$AO$2,0))</f>
        <v>0</v>
      </c>
      <c r="BJ560" s="5">
        <f t="shared" si="516"/>
        <v>-5000</v>
      </c>
      <c r="BK560" s="5">
        <f>INDEX('Team forecast'!$R$3:$BH$26,MATCH($B560,'Team forecast'!$B$3:$B$26,0),MATCH(BK$1,'Team forecast'!$R$2:$BH$2,0))*IF($X560&gt;0,25000,0)</f>
        <v>0</v>
      </c>
      <c r="BL560" s="5">
        <f>INDEX('Team forecast'!$R$3:$BH$26,MATCH($B560,'Team forecast'!$B$3:$B$26,0),MATCH(BL$1,'Team forecast'!$R$2:$BH$2,0))*IF($X560&gt;0,5000,0)</f>
        <v>0</v>
      </c>
      <c r="BM560" s="5">
        <f>INDEX('Team forecast'!$R$3:$BH$26,MATCH($B560,'Team forecast'!$B$3:$B$26,0),MATCH(BM$1,'Team forecast'!$R$2:$BH$2,0))*IF($X560&gt;0,-15000,0)</f>
        <v>0</v>
      </c>
      <c r="BN560" s="5">
        <f t="shared" si="517"/>
        <v>0</v>
      </c>
      <c r="BO560" s="5">
        <f t="shared" si="518"/>
        <v>0</v>
      </c>
      <c r="BP560" s="5">
        <f t="shared" si="519"/>
        <v>0</v>
      </c>
      <c r="BQ560" s="5">
        <f t="shared" si="520"/>
        <v>0</v>
      </c>
      <c r="BR560" s="5">
        <f t="shared" si="521"/>
        <v>0</v>
      </c>
      <c r="BS560" s="5">
        <f t="shared" si="522"/>
        <v>0</v>
      </c>
      <c r="BT560" s="5">
        <f t="shared" si="523"/>
        <v>0</v>
      </c>
      <c r="BU560" s="5">
        <f t="shared" si="524"/>
        <v>0</v>
      </c>
      <c r="BV560" s="5">
        <f t="shared" si="525"/>
        <v>0</v>
      </c>
      <c r="BW560" s="5">
        <f t="shared" si="526"/>
        <v>0</v>
      </c>
      <c r="BX560" s="5">
        <f t="shared" si="527"/>
        <v>-5000</v>
      </c>
      <c r="BY560" s="5">
        <f t="shared" si="528"/>
        <v>-15000</v>
      </c>
      <c r="BZ560" s="5">
        <f>MAX(INDEX('Team forecast'!$R$3:$BH$26,MATCH($B560,'Team forecast'!$B$3:$B$26,0),MATCH(BZ$1,'Team forecast'!$R$2:$BH$2,0))*($BX560)-(1-INDEX('Team forecast'!$R$3:$BH$26,MATCH($B560,'Team forecast'!$B$3:$B$26,0),MATCH(BZ$1,'Team forecast'!$R$2:$BH$2,0)))*(BY560+CH560)*0.01,-5000)</f>
        <v>-5000</v>
      </c>
      <c r="CA560" s="5">
        <f>MAX(INDEX('Team forecast'!$R$3:$BH$26,MATCH($B560,'Team forecast'!$B$3:$B$26,0),MATCH(CA$1,'Team forecast'!$R$2:$BH$2,0))*$BX560-(1-INDEX('Team forecast'!$R$3:$BH$26,MATCH($B560,'Team forecast'!$B$3:$B$26,0),MATCH(CA$1,'Team forecast'!$R$2:$BH$2,0)))*(BY560+BX560+CH560)*0.01,-5000)</f>
        <v>-5000</v>
      </c>
      <c r="CB560" s="5">
        <f>MAX(INDEX('Team forecast'!$R$3:$BH$26,MATCH($B560,'Team forecast'!$B$3:$B$26,0),MATCH(CB$1,'Team forecast'!$R$2:$BH$2,0))*$BX560-(1-INDEX('Team forecast'!$R$3:$BH$26,MATCH($B560,'Team forecast'!$B$3:$B$26,0),MATCH(CB$1,'Team forecast'!$R$2:$BH$2,0)))*(BY560+BX560*2+CH560)*0.01,0)</f>
        <v>0</v>
      </c>
      <c r="CC560" s="5">
        <v>0</v>
      </c>
      <c r="CD560" s="5">
        <f>+AK560+BD560*Cockpit!$C$3+BW560*Cockpit!$C$3^2+BZ560*Cockpit!$C$3^3+CA560*Cockpit!$C$3^4+CB560*Cockpit!$C$3^5+CC560*Cockpit!$C$3^6</f>
        <v>-10802.469135802468</v>
      </c>
      <c r="CE560" s="5"/>
      <c r="CF560" s="5"/>
      <c r="CG560" s="5">
        <v>0</v>
      </c>
      <c r="CH560" s="5">
        <f t="shared" si="529"/>
        <v>1995000</v>
      </c>
      <c r="CI560" s="5">
        <f t="shared" si="530"/>
        <v>1995000</v>
      </c>
      <c r="CJ560" s="1">
        <f t="shared" si="531"/>
        <v>-5.0000000000000001E-3</v>
      </c>
      <c r="CK560" s="5">
        <f>RANK(CD560,$CD$2:$CD$622)+COUNTIF($CD$2:$CD560,$CD560)-1</f>
        <v>592</v>
      </c>
      <c r="CL560" s="5">
        <f>RANK(CJ560,$CJ$2:$CJ$622)+COUNTIF($CJ$2:$CJ560,$CJ560)-1</f>
        <v>601</v>
      </c>
    </row>
    <row r="561" spans="1:90" x14ac:dyDescent="0.3">
      <c r="A561" t="str">
        <f>Players!P562</f>
        <v>Daniel Avramovski</v>
      </c>
      <c r="B561" t="str">
        <f>Players!G562</f>
        <v>North Macedonia</v>
      </c>
      <c r="C561" t="str">
        <f>Players!AB562</f>
        <v>Midfield</v>
      </c>
      <c r="D561" s="1"/>
      <c r="F561" t="str">
        <f>IFERROR(INDEX(Lookup!B:B,MATCH(INDEX(Players!C:C,MATCH(E561,Players!A:A,0)),Lookup!D:D,0)),"")</f>
        <v/>
      </c>
      <c r="G561">
        <f>IF(Players!AC562=0,10000000,Players!AC562)</f>
        <v>1995000</v>
      </c>
      <c r="H561" s="16">
        <f>INDEX('Team forecast'!$B$2:$AO$26,MATCH('Master data'!$B561,'Team forecast'!$B$2:$B$26,0),MATCH('Master data'!H$1,'Team forecast'!$B$2:$AO$2,0))</f>
        <v>0.7981888047975968</v>
      </c>
      <c r="I561" s="16">
        <f>INDEX('Team forecast'!$B$2:$AO$26,MATCH('Master data'!$B561,'Team forecast'!$B$2:$B$26,0),MATCH('Master data'!I$1,'Team forecast'!$B$2:$AO$2,0))</f>
        <v>1.6656893725023201</v>
      </c>
      <c r="J561" s="16">
        <f>INDEX('Team forecast'!$B$2:$AO$26,MATCH('Master data'!$B561,'Team forecast'!$B$2:$B$26,0),MATCH('Master data'!J$1,'Team forecast'!$B$2:$AO$2,0))</f>
        <v>0.18906028008930381</v>
      </c>
      <c r="K561" s="16">
        <f>INDEX('Team forecast'!$B$2:$AO$26,MATCH('Master data'!$B561,'Team forecast'!$B$2:$B$26,0),MATCH('Master data'!K$1,'Team forecast'!$B$2:$AO$2,0))</f>
        <v>2.6203167834264542</v>
      </c>
      <c r="L561" s="16">
        <f>INDEX('Team forecast'!$B$2:$AO$26,MATCH('Master data'!$B561,'Team forecast'!$B$2:$B$26,0),MATCH('Master data'!L$1,'Team forecast'!$B$2:$AO$2,0))</f>
        <v>4.7324258807542545</v>
      </c>
      <c r="M561">
        <f>IF(Players!BC562=1,95,0)</f>
        <v>0</v>
      </c>
      <c r="N561" s="2">
        <f>Players!BN562</f>
        <v>0</v>
      </c>
      <c r="O561" s="2">
        <f>Players!BO562</f>
        <v>0</v>
      </c>
      <c r="P561" s="2">
        <f>Players!BP562</f>
        <v>0</v>
      </c>
      <c r="Q561" s="2">
        <f>Players!BQ562</f>
        <v>0</v>
      </c>
      <c r="R561" s="2">
        <f>Players!BR562</f>
        <v>0</v>
      </c>
      <c r="S561" s="2">
        <f t="shared" si="490"/>
        <v>0.7981888047975968</v>
      </c>
      <c r="T561" s="2">
        <f t="shared" si="491"/>
        <v>1.6656893725023201</v>
      </c>
      <c r="U561" s="16">
        <f>INDEX('Team forecast'!$B$2:$AO$26,MATCH('Master data'!$B561,'Team forecast'!$B$2:$B$26,0),MATCH('Master data'!U$1,'Team forecast'!$B$2:$AO$2,0))</f>
        <v>0.1644002435559164</v>
      </c>
      <c r="V561" s="16">
        <f>INDEX('Team forecast'!$B$2:$AO$26,MATCH('Master data'!$B561,'Team forecast'!$B$2:$B$26,0),MATCH('Master data'!V$1,'Team forecast'!$B$2:$AO$2,0))</f>
        <v>0.25208037345240508</v>
      </c>
      <c r="W561" s="16">
        <f>INDEX('Team forecast'!$B$2:$AO$26,MATCH('Master data'!$B561,'Team forecast'!$B$2:$B$26,0),MATCH('Master data'!W$1,'Team forecast'!$B$2:$AO$2,0))</f>
        <v>0.58351938299167849</v>
      </c>
      <c r="X561" s="5">
        <f t="shared" si="492"/>
        <v>-5000</v>
      </c>
      <c r="Y561" s="5">
        <f t="shared" si="493"/>
        <v>0</v>
      </c>
      <c r="Z561" s="5">
        <f t="shared" si="494"/>
        <v>0</v>
      </c>
      <c r="AA561" s="5">
        <f t="shared" si="495"/>
        <v>0</v>
      </c>
      <c r="AB561" s="5">
        <f t="shared" si="496"/>
        <v>0</v>
      </c>
      <c r="AC561" s="5">
        <f t="shared" si="497"/>
        <v>0</v>
      </c>
      <c r="AD561" s="5">
        <f t="shared" si="498"/>
        <v>0</v>
      </c>
      <c r="AE561" s="5">
        <f t="shared" si="499"/>
        <v>0</v>
      </c>
      <c r="AF561" s="5">
        <f t="shared" si="500"/>
        <v>0</v>
      </c>
      <c r="AG561" s="5">
        <f t="shared" si="501"/>
        <v>0</v>
      </c>
      <c r="AH561" s="5">
        <f t="shared" si="502"/>
        <v>0</v>
      </c>
      <c r="AI561" s="5">
        <f t="shared" si="503"/>
        <v>0</v>
      </c>
      <c r="AJ561" s="5">
        <f t="shared" si="504"/>
        <v>0</v>
      </c>
      <c r="AK561" s="5">
        <f>IFERROR(SUM(X561:AJ561),-5000)*((Cockpit!$C$3)^0)</f>
        <v>-5000</v>
      </c>
      <c r="AL561" s="16">
        <f>INDEX('Team forecast'!$B$2:$AO$26,MATCH('Master data'!$B561,'Team forecast'!$B$2:$B$26,0),MATCH('Master data'!AL$1,'Team forecast'!$B$2:$AO$2,0))</f>
        <v>0.51627380220950081</v>
      </c>
      <c r="AM561" s="16">
        <f>INDEX('Team forecast'!$B$2:$AO$26,MATCH('Master data'!$B561,'Team forecast'!$B$2:$B$26,0),MATCH('Master data'!AM$1,'Team forecast'!$B$2:$AO$2,0))</f>
        <v>2.4630934556476545</v>
      </c>
      <c r="AN561" s="16">
        <f>INDEX('Team forecast'!$B$2:$AO$26,MATCH('Master data'!$B561,'Team forecast'!$B$2:$B$26,0),MATCH('Master data'!AN$1,'Team forecast'!$B$2:$AO$2,0))</f>
        <v>8.5171070098060186E-2</v>
      </c>
      <c r="AO561" s="16">
        <f>INDEX('Team forecast'!$B$2:$AO$26,MATCH('Master data'!$B561,'Team forecast'!$B$2:$B$26,0),MATCH('Master data'!AO$1,'Team forecast'!$B$2:$AO$2,0))</f>
        <v>1.6948382395766441</v>
      </c>
      <c r="AP561" s="16">
        <f>INDEX('Team forecast'!$B$2:$AO$26,MATCH('Master data'!$B561,'Team forecast'!$B$2:$B$26,0),MATCH('Master data'!AP$1,'Team forecast'!$B$2:$AO$2,0))</f>
        <v>6.9979477618400647</v>
      </c>
      <c r="AQ561" s="5">
        <f t="shared" si="505"/>
        <v>-5000</v>
      </c>
      <c r="AR561" s="5">
        <f>INDEX('Team forecast'!$B$2:$AO$26,MATCH('Master data'!$B561,'Team forecast'!$B$2:$B$26,0),MATCH('Master data'!AR$1,'Team forecast'!$B$2:$AO$2,0))*IF(X561&gt;0,25000,0)</f>
        <v>0</v>
      </c>
      <c r="AS561" s="16">
        <f>INDEX('Team forecast'!$B$2:$AO$26,MATCH('Master data'!$B561,'Team forecast'!$B$2:$B$26,0),MATCH('Master data'!AS$1,'Team forecast'!$B$2:$AO$2,0))*IF(X561&gt;0,5000,0)</f>
        <v>0</v>
      </c>
      <c r="AT561" s="16">
        <f>INDEX('Team forecast'!$B$2:$AO$26,MATCH('Master data'!$B561,'Team forecast'!$B$2:$B$26,0),MATCH('Master data'!AT$1,'Team forecast'!$B$2:$AO$2,0))*IF(X561&gt;0,-15000,0)</f>
        <v>0</v>
      </c>
      <c r="AU561" s="5">
        <f t="shared" si="506"/>
        <v>0</v>
      </c>
      <c r="AV561" s="5">
        <f t="shared" si="507"/>
        <v>0</v>
      </c>
      <c r="AW561" s="5">
        <f t="shared" si="508"/>
        <v>0</v>
      </c>
      <c r="AX561" s="5">
        <f t="shared" si="509"/>
        <v>0</v>
      </c>
      <c r="AY561" s="5">
        <f t="shared" si="510"/>
        <v>0</v>
      </c>
      <c r="AZ561" s="5">
        <f t="shared" si="511"/>
        <v>0</v>
      </c>
      <c r="BA561" s="5">
        <f t="shared" si="512"/>
        <v>0</v>
      </c>
      <c r="BB561" s="5">
        <f t="shared" si="513"/>
        <v>0</v>
      </c>
      <c r="BC561" s="5">
        <f t="shared" si="514"/>
        <v>0</v>
      </c>
      <c r="BD561" s="5">
        <f t="shared" si="515"/>
        <v>-5000</v>
      </c>
      <c r="BE561" s="16">
        <f>INDEX('Team forecast'!$B$2:$AO$26,MATCH('Master data'!$B561,'Team forecast'!$B$2:$B$26,0),MATCH('Master data'!BE$1,'Team forecast'!$B$2:$AO$2,0))</f>
        <v>0</v>
      </c>
      <c r="BF561" s="16">
        <f>INDEX('Team forecast'!$B$2:$AO$26,MATCH('Master data'!$B561,'Team forecast'!$B$2:$B$26,0),MATCH('Master data'!BF$1,'Team forecast'!$B$2:$AO$2,0))</f>
        <v>0</v>
      </c>
      <c r="BG561" s="16">
        <f>INDEX('Team forecast'!$B$2:$AO$26,MATCH('Master data'!$B561,'Team forecast'!$B$2:$B$26,0),MATCH('Master data'!BG$1,'Team forecast'!$B$2:$AO$2,0))</f>
        <v>0</v>
      </c>
      <c r="BH561" s="16">
        <f>INDEX('Team forecast'!$B$2:$AO$26,MATCH('Master data'!$B561,'Team forecast'!$B$2:$B$26,0),MATCH('Master data'!BH$1,'Team forecast'!$B$2:$AO$2,0))</f>
        <v>0</v>
      </c>
      <c r="BI561" s="16">
        <f>INDEX('Team forecast'!$B$2:$AO$26,MATCH('Master data'!$B561,'Team forecast'!$B$2:$B$26,0),MATCH('Master data'!BI$1,'Team forecast'!$B$2:$AO$2,0))</f>
        <v>0</v>
      </c>
      <c r="BJ561" s="5">
        <f t="shared" si="516"/>
        <v>-5000</v>
      </c>
      <c r="BK561" s="5">
        <f>INDEX('Team forecast'!$R$3:$BH$26,MATCH($B561,'Team forecast'!$B$3:$B$26,0),MATCH(BK$1,'Team forecast'!$R$2:$BH$2,0))*IF($X561&gt;0,25000,0)</f>
        <v>0</v>
      </c>
      <c r="BL561" s="5">
        <f>INDEX('Team forecast'!$R$3:$BH$26,MATCH($B561,'Team forecast'!$B$3:$B$26,0),MATCH(BL$1,'Team forecast'!$R$2:$BH$2,0))*IF($X561&gt;0,5000,0)</f>
        <v>0</v>
      </c>
      <c r="BM561" s="5">
        <f>INDEX('Team forecast'!$R$3:$BH$26,MATCH($B561,'Team forecast'!$B$3:$B$26,0),MATCH(BM$1,'Team forecast'!$R$2:$BH$2,0))*IF($X561&gt;0,-15000,0)</f>
        <v>0</v>
      </c>
      <c r="BN561" s="5">
        <f t="shared" si="517"/>
        <v>0</v>
      </c>
      <c r="BO561" s="5">
        <f t="shared" si="518"/>
        <v>0</v>
      </c>
      <c r="BP561" s="5">
        <f t="shared" si="519"/>
        <v>0</v>
      </c>
      <c r="BQ561" s="5">
        <f t="shared" si="520"/>
        <v>0</v>
      </c>
      <c r="BR561" s="5">
        <f t="shared" si="521"/>
        <v>0</v>
      </c>
      <c r="BS561" s="5">
        <f t="shared" si="522"/>
        <v>0</v>
      </c>
      <c r="BT561" s="5">
        <f t="shared" si="523"/>
        <v>0</v>
      </c>
      <c r="BU561" s="5">
        <f t="shared" si="524"/>
        <v>0</v>
      </c>
      <c r="BV561" s="5">
        <f t="shared" si="525"/>
        <v>0</v>
      </c>
      <c r="BW561" s="5">
        <f t="shared" si="526"/>
        <v>0</v>
      </c>
      <c r="BX561" s="5">
        <f t="shared" si="527"/>
        <v>-5000</v>
      </c>
      <c r="BY561" s="5">
        <f t="shared" si="528"/>
        <v>-15000</v>
      </c>
      <c r="BZ561" s="5">
        <f>MAX(INDEX('Team forecast'!$R$3:$BH$26,MATCH($B561,'Team forecast'!$B$3:$B$26,0),MATCH(BZ$1,'Team forecast'!$R$2:$BH$2,0))*($BX561)-(1-INDEX('Team forecast'!$R$3:$BH$26,MATCH($B561,'Team forecast'!$B$3:$B$26,0),MATCH(BZ$1,'Team forecast'!$R$2:$BH$2,0)))*(BY561+CH561)*0.01,-5000)</f>
        <v>-5000</v>
      </c>
      <c r="CA561" s="5">
        <f>MAX(INDEX('Team forecast'!$R$3:$BH$26,MATCH($B561,'Team forecast'!$B$3:$B$26,0),MATCH(CA$1,'Team forecast'!$R$2:$BH$2,0))*$BX561-(1-INDEX('Team forecast'!$R$3:$BH$26,MATCH($B561,'Team forecast'!$B$3:$B$26,0),MATCH(CA$1,'Team forecast'!$R$2:$BH$2,0)))*(BY561+BX561+CH561)*0.01,-5000)</f>
        <v>-5000</v>
      </c>
      <c r="CB561" s="5">
        <f>MAX(INDEX('Team forecast'!$R$3:$BH$26,MATCH($B561,'Team forecast'!$B$3:$B$26,0),MATCH(CB$1,'Team forecast'!$R$2:$BH$2,0))*$BX561-(1-INDEX('Team forecast'!$R$3:$BH$26,MATCH($B561,'Team forecast'!$B$3:$B$26,0),MATCH(CB$1,'Team forecast'!$R$2:$BH$2,0)))*(BY561+BX561*2+CH561)*0.01,0)</f>
        <v>0</v>
      </c>
      <c r="CC561" s="5">
        <v>0</v>
      </c>
      <c r="CD561" s="5">
        <f>+AK561+BD561*Cockpit!$C$3+BW561*Cockpit!$C$3^2+BZ561*Cockpit!$C$3^3+CA561*Cockpit!$C$3^4+CB561*Cockpit!$C$3^5+CC561*Cockpit!$C$3^6</f>
        <v>-10802.469135802468</v>
      </c>
      <c r="CE561" s="5"/>
      <c r="CF561" s="5"/>
      <c r="CG561" s="5">
        <v>0</v>
      </c>
      <c r="CH561" s="5">
        <f t="shared" si="529"/>
        <v>1995000</v>
      </c>
      <c r="CI561" s="5">
        <f t="shared" si="530"/>
        <v>1995000</v>
      </c>
      <c r="CJ561" s="1">
        <f t="shared" si="531"/>
        <v>-5.0000000000000001E-3</v>
      </c>
      <c r="CK561" s="5">
        <f>RANK(CD561,$CD$2:$CD$622)+COUNTIF($CD$2:$CD561,$CD561)-1</f>
        <v>593</v>
      </c>
      <c r="CL561" s="5">
        <f>RANK(CJ561,$CJ$2:$CJ$622)+COUNTIF($CJ$2:$CJ561,$CJ561)-1</f>
        <v>602</v>
      </c>
    </row>
    <row r="562" spans="1:90" x14ac:dyDescent="0.3">
      <c r="A562" t="str">
        <f>Players!P563</f>
        <v>Marjan Radeski</v>
      </c>
      <c r="B562" t="str">
        <f>Players!G563</f>
        <v>North Macedonia</v>
      </c>
      <c r="C562" t="str">
        <f>Players!AB563</f>
        <v>Striker</v>
      </c>
      <c r="D562" s="1"/>
      <c r="F562" t="str">
        <f>IFERROR(INDEX(Lookup!B:B,MATCH(INDEX(Players!C:C,MATCH(E562,Players!A:A,0)),Lookup!D:D,0)),"")</f>
        <v/>
      </c>
      <c r="G562">
        <f>IF(Players!AC563=0,10000000,Players!AC563)</f>
        <v>1995000</v>
      </c>
      <c r="H562" s="16">
        <f>INDEX('Team forecast'!$B$2:$AO$26,MATCH('Master data'!$B562,'Team forecast'!$B$2:$B$26,0),MATCH('Master data'!H$1,'Team forecast'!$B$2:$AO$2,0))</f>
        <v>0.7981888047975968</v>
      </c>
      <c r="I562" s="16">
        <f>INDEX('Team forecast'!$B$2:$AO$26,MATCH('Master data'!$B562,'Team forecast'!$B$2:$B$26,0),MATCH('Master data'!I$1,'Team forecast'!$B$2:$AO$2,0))</f>
        <v>1.6656893725023201</v>
      </c>
      <c r="J562" s="16">
        <f>INDEX('Team forecast'!$B$2:$AO$26,MATCH('Master data'!$B562,'Team forecast'!$B$2:$B$26,0),MATCH('Master data'!J$1,'Team forecast'!$B$2:$AO$2,0))</f>
        <v>0.18906028008930381</v>
      </c>
      <c r="K562" s="16">
        <f>INDEX('Team forecast'!$B$2:$AO$26,MATCH('Master data'!$B562,'Team forecast'!$B$2:$B$26,0),MATCH('Master data'!K$1,'Team forecast'!$B$2:$AO$2,0))</f>
        <v>2.6203167834264542</v>
      </c>
      <c r="L562" s="16">
        <f>INDEX('Team forecast'!$B$2:$AO$26,MATCH('Master data'!$B562,'Team forecast'!$B$2:$B$26,0),MATCH('Master data'!L$1,'Team forecast'!$B$2:$AO$2,0))</f>
        <v>4.7324258807542545</v>
      </c>
      <c r="M562">
        <f>IF(Players!BC563=1,95,0)</f>
        <v>0</v>
      </c>
      <c r="N562" s="2">
        <f>Players!BN563</f>
        <v>0</v>
      </c>
      <c r="O562" s="2">
        <f>Players!BO563</f>
        <v>0</v>
      </c>
      <c r="P562" s="2">
        <f>Players!BP563</f>
        <v>0</v>
      </c>
      <c r="Q562" s="2">
        <f>Players!BQ563</f>
        <v>0</v>
      </c>
      <c r="R562" s="2">
        <f>Players!BR563</f>
        <v>0</v>
      </c>
      <c r="S562" s="2">
        <f t="shared" si="490"/>
        <v>0.7981888047975968</v>
      </c>
      <c r="T562" s="2">
        <f t="shared" si="491"/>
        <v>1.6656893725023201</v>
      </c>
      <c r="U562" s="16">
        <f>INDEX('Team forecast'!$B$2:$AO$26,MATCH('Master data'!$B562,'Team forecast'!$B$2:$B$26,0),MATCH('Master data'!U$1,'Team forecast'!$B$2:$AO$2,0))</f>
        <v>0.1644002435559164</v>
      </c>
      <c r="V562" s="16">
        <f>INDEX('Team forecast'!$B$2:$AO$26,MATCH('Master data'!$B562,'Team forecast'!$B$2:$B$26,0),MATCH('Master data'!V$1,'Team forecast'!$B$2:$AO$2,0))</f>
        <v>0.25208037345240508</v>
      </c>
      <c r="W562" s="16">
        <f>INDEX('Team forecast'!$B$2:$AO$26,MATCH('Master data'!$B562,'Team forecast'!$B$2:$B$26,0),MATCH('Master data'!W$1,'Team forecast'!$B$2:$AO$2,0))</f>
        <v>0.58351938299167849</v>
      </c>
      <c r="X562" s="5">
        <f t="shared" si="492"/>
        <v>-5000</v>
      </c>
      <c r="Y562" s="5">
        <f t="shared" si="493"/>
        <v>0</v>
      </c>
      <c r="Z562" s="5">
        <f t="shared" si="494"/>
        <v>0</v>
      </c>
      <c r="AA562" s="5">
        <f t="shared" si="495"/>
        <v>0</v>
      </c>
      <c r="AB562" s="5">
        <f t="shared" si="496"/>
        <v>0</v>
      </c>
      <c r="AC562" s="5">
        <f t="shared" si="497"/>
        <v>0</v>
      </c>
      <c r="AD562" s="5">
        <f t="shared" si="498"/>
        <v>0</v>
      </c>
      <c r="AE562" s="5">
        <f t="shared" si="499"/>
        <v>0</v>
      </c>
      <c r="AF562" s="5">
        <f t="shared" si="500"/>
        <v>0</v>
      </c>
      <c r="AG562" s="5">
        <f t="shared" si="501"/>
        <v>0</v>
      </c>
      <c r="AH562" s="5">
        <f t="shared" si="502"/>
        <v>0</v>
      </c>
      <c r="AI562" s="5">
        <f t="shared" si="503"/>
        <v>0</v>
      </c>
      <c r="AJ562" s="5">
        <f t="shared" si="504"/>
        <v>0</v>
      </c>
      <c r="AK562" s="5">
        <f>IFERROR(SUM(X562:AJ562),-5000)*((Cockpit!$C$3)^0)</f>
        <v>-5000</v>
      </c>
      <c r="AL562" s="16">
        <f>INDEX('Team forecast'!$B$2:$AO$26,MATCH('Master data'!$B562,'Team forecast'!$B$2:$B$26,0),MATCH('Master data'!AL$1,'Team forecast'!$B$2:$AO$2,0))</f>
        <v>0.51627380220950081</v>
      </c>
      <c r="AM562" s="16">
        <f>INDEX('Team forecast'!$B$2:$AO$26,MATCH('Master data'!$B562,'Team forecast'!$B$2:$B$26,0),MATCH('Master data'!AM$1,'Team forecast'!$B$2:$AO$2,0))</f>
        <v>2.4630934556476545</v>
      </c>
      <c r="AN562" s="16">
        <f>INDEX('Team forecast'!$B$2:$AO$26,MATCH('Master data'!$B562,'Team forecast'!$B$2:$B$26,0),MATCH('Master data'!AN$1,'Team forecast'!$B$2:$AO$2,0))</f>
        <v>8.5171070098060186E-2</v>
      </c>
      <c r="AO562" s="16">
        <f>INDEX('Team forecast'!$B$2:$AO$26,MATCH('Master data'!$B562,'Team forecast'!$B$2:$B$26,0),MATCH('Master data'!AO$1,'Team forecast'!$B$2:$AO$2,0))</f>
        <v>1.6948382395766441</v>
      </c>
      <c r="AP562" s="16">
        <f>INDEX('Team forecast'!$B$2:$AO$26,MATCH('Master data'!$B562,'Team forecast'!$B$2:$B$26,0),MATCH('Master data'!AP$1,'Team forecast'!$B$2:$AO$2,0))</f>
        <v>6.9979477618400647</v>
      </c>
      <c r="AQ562" s="5">
        <f t="shared" si="505"/>
        <v>-5000</v>
      </c>
      <c r="AR562" s="5">
        <f>INDEX('Team forecast'!$B$2:$AO$26,MATCH('Master data'!$B562,'Team forecast'!$B$2:$B$26,0),MATCH('Master data'!AR$1,'Team forecast'!$B$2:$AO$2,0))*IF(X562&gt;0,25000,0)</f>
        <v>0</v>
      </c>
      <c r="AS562" s="16">
        <f>INDEX('Team forecast'!$B$2:$AO$26,MATCH('Master data'!$B562,'Team forecast'!$B$2:$B$26,0),MATCH('Master data'!AS$1,'Team forecast'!$B$2:$AO$2,0))*IF(X562&gt;0,5000,0)</f>
        <v>0</v>
      </c>
      <c r="AT562" s="16">
        <f>INDEX('Team forecast'!$B$2:$AO$26,MATCH('Master data'!$B562,'Team forecast'!$B$2:$B$26,0),MATCH('Master data'!AT$1,'Team forecast'!$B$2:$AO$2,0))*IF(X562&gt;0,-15000,0)</f>
        <v>0</v>
      </c>
      <c r="AU562" s="5">
        <f t="shared" si="506"/>
        <v>0</v>
      </c>
      <c r="AV562" s="5">
        <f t="shared" si="507"/>
        <v>0</v>
      </c>
      <c r="AW562" s="5">
        <f t="shared" si="508"/>
        <v>0</v>
      </c>
      <c r="AX562" s="5">
        <f t="shared" si="509"/>
        <v>0</v>
      </c>
      <c r="AY562" s="5">
        <f t="shared" si="510"/>
        <v>0</v>
      </c>
      <c r="AZ562" s="5">
        <f t="shared" si="511"/>
        <v>0</v>
      </c>
      <c r="BA562" s="5">
        <f t="shared" si="512"/>
        <v>0</v>
      </c>
      <c r="BB562" s="5">
        <f t="shared" si="513"/>
        <v>0</v>
      </c>
      <c r="BC562" s="5">
        <f t="shared" si="514"/>
        <v>0</v>
      </c>
      <c r="BD562" s="5">
        <f t="shared" si="515"/>
        <v>-5000</v>
      </c>
      <c r="BE562" s="16">
        <f>INDEX('Team forecast'!$B$2:$AO$26,MATCH('Master data'!$B562,'Team forecast'!$B$2:$B$26,0),MATCH('Master data'!BE$1,'Team forecast'!$B$2:$AO$2,0))</f>
        <v>0</v>
      </c>
      <c r="BF562" s="16">
        <f>INDEX('Team forecast'!$B$2:$AO$26,MATCH('Master data'!$B562,'Team forecast'!$B$2:$B$26,0),MATCH('Master data'!BF$1,'Team forecast'!$B$2:$AO$2,0))</f>
        <v>0</v>
      </c>
      <c r="BG562" s="16">
        <f>INDEX('Team forecast'!$B$2:$AO$26,MATCH('Master data'!$B562,'Team forecast'!$B$2:$B$26,0),MATCH('Master data'!BG$1,'Team forecast'!$B$2:$AO$2,0))</f>
        <v>0</v>
      </c>
      <c r="BH562" s="16">
        <f>INDEX('Team forecast'!$B$2:$AO$26,MATCH('Master data'!$B562,'Team forecast'!$B$2:$B$26,0),MATCH('Master data'!BH$1,'Team forecast'!$B$2:$AO$2,0))</f>
        <v>0</v>
      </c>
      <c r="BI562" s="16">
        <f>INDEX('Team forecast'!$B$2:$AO$26,MATCH('Master data'!$B562,'Team forecast'!$B$2:$B$26,0),MATCH('Master data'!BI$1,'Team forecast'!$B$2:$AO$2,0))</f>
        <v>0</v>
      </c>
      <c r="BJ562" s="5">
        <f t="shared" si="516"/>
        <v>-5000</v>
      </c>
      <c r="BK562" s="5">
        <f>INDEX('Team forecast'!$R$3:$BH$26,MATCH($B562,'Team forecast'!$B$3:$B$26,0),MATCH(BK$1,'Team forecast'!$R$2:$BH$2,0))*IF($X562&gt;0,25000,0)</f>
        <v>0</v>
      </c>
      <c r="BL562" s="5">
        <f>INDEX('Team forecast'!$R$3:$BH$26,MATCH($B562,'Team forecast'!$B$3:$B$26,0),MATCH(BL$1,'Team forecast'!$R$2:$BH$2,0))*IF($X562&gt;0,5000,0)</f>
        <v>0</v>
      </c>
      <c r="BM562" s="5">
        <f>INDEX('Team forecast'!$R$3:$BH$26,MATCH($B562,'Team forecast'!$B$3:$B$26,0),MATCH(BM$1,'Team forecast'!$R$2:$BH$2,0))*IF($X562&gt;0,-15000,0)</f>
        <v>0</v>
      </c>
      <c r="BN562" s="5">
        <f t="shared" si="517"/>
        <v>0</v>
      </c>
      <c r="BO562" s="5">
        <f t="shared" si="518"/>
        <v>0</v>
      </c>
      <c r="BP562" s="5">
        <f t="shared" si="519"/>
        <v>0</v>
      </c>
      <c r="BQ562" s="5">
        <f t="shared" si="520"/>
        <v>0</v>
      </c>
      <c r="BR562" s="5">
        <f t="shared" si="521"/>
        <v>0</v>
      </c>
      <c r="BS562" s="5">
        <f t="shared" si="522"/>
        <v>0</v>
      </c>
      <c r="BT562" s="5">
        <f t="shared" si="523"/>
        <v>0</v>
      </c>
      <c r="BU562" s="5">
        <f t="shared" si="524"/>
        <v>0</v>
      </c>
      <c r="BV562" s="5">
        <f t="shared" si="525"/>
        <v>0</v>
      </c>
      <c r="BW562" s="5">
        <f t="shared" si="526"/>
        <v>0</v>
      </c>
      <c r="BX562" s="5">
        <f t="shared" si="527"/>
        <v>-5000</v>
      </c>
      <c r="BY562" s="5">
        <f t="shared" si="528"/>
        <v>-15000</v>
      </c>
      <c r="BZ562" s="5">
        <f>MAX(INDEX('Team forecast'!$R$3:$BH$26,MATCH($B562,'Team forecast'!$B$3:$B$26,0),MATCH(BZ$1,'Team forecast'!$R$2:$BH$2,0))*($BX562)-(1-INDEX('Team forecast'!$R$3:$BH$26,MATCH($B562,'Team forecast'!$B$3:$B$26,0),MATCH(BZ$1,'Team forecast'!$R$2:$BH$2,0)))*(BY562+CH562)*0.01,-5000)</f>
        <v>-5000</v>
      </c>
      <c r="CA562" s="5">
        <f>MAX(INDEX('Team forecast'!$R$3:$BH$26,MATCH($B562,'Team forecast'!$B$3:$B$26,0),MATCH(CA$1,'Team forecast'!$R$2:$BH$2,0))*$BX562-(1-INDEX('Team forecast'!$R$3:$BH$26,MATCH($B562,'Team forecast'!$B$3:$B$26,0),MATCH(CA$1,'Team forecast'!$R$2:$BH$2,0)))*(BY562+BX562+CH562)*0.01,-5000)</f>
        <v>-5000</v>
      </c>
      <c r="CB562" s="5">
        <f>MAX(INDEX('Team forecast'!$R$3:$BH$26,MATCH($B562,'Team forecast'!$B$3:$B$26,0),MATCH(CB$1,'Team forecast'!$R$2:$BH$2,0))*$BX562-(1-INDEX('Team forecast'!$R$3:$BH$26,MATCH($B562,'Team forecast'!$B$3:$B$26,0),MATCH(CB$1,'Team forecast'!$R$2:$BH$2,0)))*(BY562+BX562*2+CH562)*0.01,0)</f>
        <v>0</v>
      </c>
      <c r="CC562" s="5">
        <v>0</v>
      </c>
      <c r="CD562" s="5">
        <f>+AK562+BD562*Cockpit!$C$3+BW562*Cockpit!$C$3^2+BZ562*Cockpit!$C$3^3+CA562*Cockpit!$C$3^4+CB562*Cockpit!$C$3^5+CC562*Cockpit!$C$3^6</f>
        <v>-10802.469135802468</v>
      </c>
      <c r="CE562" s="5"/>
      <c r="CF562" s="5"/>
      <c r="CG562" s="5">
        <v>0</v>
      </c>
      <c r="CH562" s="5">
        <f t="shared" si="529"/>
        <v>1995000</v>
      </c>
      <c r="CI562" s="5">
        <f t="shared" si="530"/>
        <v>1995000</v>
      </c>
      <c r="CJ562" s="1">
        <f t="shared" si="531"/>
        <v>-5.0000000000000001E-3</v>
      </c>
      <c r="CK562" s="5">
        <f>RANK(CD562,$CD$2:$CD$622)+COUNTIF($CD$2:$CD562,$CD562)-1</f>
        <v>594</v>
      </c>
      <c r="CL562" s="5">
        <f>RANK(CJ562,$CJ$2:$CJ$622)+COUNTIF($CJ$2:$CJ562,$CJ562)-1</f>
        <v>603</v>
      </c>
    </row>
    <row r="563" spans="1:90" x14ac:dyDescent="0.3">
      <c r="A563" t="str">
        <f>Players!P564</f>
        <v>Boban Nikolov</v>
      </c>
      <c r="B563" t="str">
        <f>Players!G564</f>
        <v>North Macedonia</v>
      </c>
      <c r="C563" t="str">
        <f>Players!AB564</f>
        <v>Midfield</v>
      </c>
      <c r="D563" s="1"/>
      <c r="F563" t="str">
        <f>IFERROR(INDEX(Lookup!B:B,MATCH(INDEX(Players!C:C,MATCH(E563,Players!A:A,0)),Lookup!D:D,0)),"")</f>
        <v/>
      </c>
      <c r="G563">
        <f>IF(Players!AC564=0,10000000,Players!AC564)</f>
        <v>2504000</v>
      </c>
      <c r="H563" s="16">
        <f>INDEX('Team forecast'!$B$2:$AO$26,MATCH('Master data'!$B563,'Team forecast'!$B$2:$B$26,0),MATCH('Master data'!H$1,'Team forecast'!$B$2:$AO$2,0))</f>
        <v>0.7981888047975968</v>
      </c>
      <c r="I563" s="16">
        <f>INDEX('Team forecast'!$B$2:$AO$26,MATCH('Master data'!$B563,'Team forecast'!$B$2:$B$26,0),MATCH('Master data'!I$1,'Team forecast'!$B$2:$AO$2,0))</f>
        <v>1.6656893725023201</v>
      </c>
      <c r="J563" s="16">
        <f>INDEX('Team forecast'!$B$2:$AO$26,MATCH('Master data'!$B563,'Team forecast'!$B$2:$B$26,0),MATCH('Master data'!J$1,'Team forecast'!$B$2:$AO$2,0))</f>
        <v>0.18906028008930381</v>
      </c>
      <c r="K563" s="16">
        <f>INDEX('Team forecast'!$B$2:$AO$26,MATCH('Master data'!$B563,'Team forecast'!$B$2:$B$26,0),MATCH('Master data'!K$1,'Team forecast'!$B$2:$AO$2,0))</f>
        <v>2.6203167834264542</v>
      </c>
      <c r="L563" s="16">
        <f>INDEX('Team forecast'!$B$2:$AO$26,MATCH('Master data'!$B563,'Team forecast'!$B$2:$B$26,0),MATCH('Master data'!L$1,'Team forecast'!$B$2:$AO$2,0))</f>
        <v>4.7324258807542545</v>
      </c>
      <c r="M563">
        <f>IF(Players!BC564=1,95,0)</f>
        <v>95</v>
      </c>
      <c r="N563" s="2">
        <f>Players!BN564</f>
        <v>5.8299158738350169E-2</v>
      </c>
      <c r="O563" s="2">
        <f>Players!BO564</f>
        <v>1.2742871858203317E-2</v>
      </c>
      <c r="P563" s="2">
        <f>Players!BP564</f>
        <v>4.8646399278664862E-2</v>
      </c>
      <c r="Q563" s="2">
        <f>Players!BQ564</f>
        <v>0.35192990441511152</v>
      </c>
      <c r="R563" s="2">
        <f>Players!BR564</f>
        <v>0</v>
      </c>
      <c r="S563" s="2">
        <f t="shared" si="490"/>
        <v>0.7981888047975968</v>
      </c>
      <c r="T563" s="2">
        <f t="shared" si="491"/>
        <v>1.6656893725023201</v>
      </c>
      <c r="U563" s="16">
        <f>INDEX('Team forecast'!$B$2:$AO$26,MATCH('Master data'!$B563,'Team forecast'!$B$2:$B$26,0),MATCH('Master data'!U$1,'Team forecast'!$B$2:$AO$2,0))</f>
        <v>0.1644002435559164</v>
      </c>
      <c r="V563" s="16">
        <f>INDEX('Team forecast'!$B$2:$AO$26,MATCH('Master data'!$B563,'Team forecast'!$B$2:$B$26,0),MATCH('Master data'!V$1,'Team forecast'!$B$2:$AO$2,0))</f>
        <v>0.25208037345240508</v>
      </c>
      <c r="W563" s="16">
        <f>INDEX('Team forecast'!$B$2:$AO$26,MATCH('Master data'!$B563,'Team forecast'!$B$2:$B$26,0),MATCH('Master data'!W$1,'Team forecast'!$B$2:$AO$2,0))</f>
        <v>0.58351938299167849</v>
      </c>
      <c r="X563" s="5">
        <f t="shared" si="492"/>
        <v>7000</v>
      </c>
      <c r="Y563" s="5">
        <f t="shared" si="493"/>
        <v>4110.0060888979096</v>
      </c>
      <c r="Z563" s="5">
        <f t="shared" si="494"/>
        <v>1260.4018672620255</v>
      </c>
      <c r="AA563" s="5">
        <f t="shared" si="495"/>
        <v>-8752.7907448751776</v>
      </c>
      <c r="AB563" s="5">
        <f t="shared" si="496"/>
        <v>5816.7169792586365</v>
      </c>
      <c r="AC563" s="5">
        <f t="shared" si="497"/>
        <v>508.56088290941182</v>
      </c>
      <c r="AD563" s="5">
        <f t="shared" si="498"/>
        <v>1274.689764831501</v>
      </c>
      <c r="AE563" s="5">
        <f t="shared" si="499"/>
        <v>0</v>
      </c>
      <c r="AF563" s="5">
        <f t="shared" si="500"/>
        <v>0</v>
      </c>
      <c r="AG563" s="5">
        <f t="shared" si="501"/>
        <v>-7038.5980883022303</v>
      </c>
      <c r="AH563" s="5">
        <f t="shared" si="502"/>
        <v>0</v>
      </c>
      <c r="AI563" s="5">
        <f t="shared" si="503"/>
        <v>7981.8880479759682</v>
      </c>
      <c r="AJ563" s="5">
        <f t="shared" si="504"/>
        <v>-13325.514980018561</v>
      </c>
      <c r="AK563" s="5">
        <f>IFERROR(SUM(X563:AJ563),-5000)*((Cockpit!$C$3)^0)</f>
        <v>-1164.6401820605133</v>
      </c>
      <c r="AL563" s="16">
        <f>INDEX('Team forecast'!$B$2:$AO$26,MATCH('Master data'!$B563,'Team forecast'!$B$2:$B$26,0),MATCH('Master data'!AL$1,'Team forecast'!$B$2:$AO$2,0))</f>
        <v>0.51627380220950081</v>
      </c>
      <c r="AM563" s="16">
        <f>INDEX('Team forecast'!$B$2:$AO$26,MATCH('Master data'!$B563,'Team forecast'!$B$2:$B$26,0),MATCH('Master data'!AM$1,'Team forecast'!$B$2:$AO$2,0))</f>
        <v>2.4630934556476545</v>
      </c>
      <c r="AN563" s="16">
        <f>INDEX('Team forecast'!$B$2:$AO$26,MATCH('Master data'!$B563,'Team forecast'!$B$2:$B$26,0),MATCH('Master data'!AN$1,'Team forecast'!$B$2:$AO$2,0))</f>
        <v>8.5171070098060186E-2</v>
      </c>
      <c r="AO563" s="16">
        <f>INDEX('Team forecast'!$B$2:$AO$26,MATCH('Master data'!$B563,'Team forecast'!$B$2:$B$26,0),MATCH('Master data'!AO$1,'Team forecast'!$B$2:$AO$2,0))</f>
        <v>1.6948382395766441</v>
      </c>
      <c r="AP563" s="16">
        <f>INDEX('Team forecast'!$B$2:$AO$26,MATCH('Master data'!$B563,'Team forecast'!$B$2:$B$26,0),MATCH('Master data'!AP$1,'Team forecast'!$B$2:$AO$2,0))</f>
        <v>6.9979477618400647</v>
      </c>
      <c r="AQ563" s="5">
        <f t="shared" si="505"/>
        <v>7000</v>
      </c>
      <c r="AR563" s="5">
        <f>INDEX('Team forecast'!$B$2:$AO$26,MATCH('Master data'!$B563,'Team forecast'!$B$2:$B$26,0),MATCH('Master data'!AR$1,'Team forecast'!$B$2:$AO$2,0))*IF(X563&gt;0,25000,0)</f>
        <v>1377.7673104097971</v>
      </c>
      <c r="AS563" s="16">
        <f>INDEX('Team forecast'!$B$2:$AO$26,MATCH('Master data'!$B563,'Team forecast'!$B$2:$B$26,0),MATCH('Master data'!AS$1,'Team forecast'!$B$2:$AO$2,0))*IF(X563&gt;0,5000,0)</f>
        <v>720.67828544512452</v>
      </c>
      <c r="AT563" s="16">
        <f>INDEX('Team forecast'!$B$2:$AO$26,MATCH('Master data'!$B563,'Team forecast'!$B$2:$B$26,0),MATCH('Master data'!AT$1,'Team forecast'!$B$2:$AO$2,0))*IF(X563&gt;0,-15000,0)</f>
        <v>-12011.304757418746</v>
      </c>
      <c r="AU563" s="5">
        <f t="shared" si="506"/>
        <v>3762.2910434329106</v>
      </c>
      <c r="AV563" s="5">
        <f t="shared" si="507"/>
        <v>328.94054526515362</v>
      </c>
      <c r="AW563" s="5">
        <f t="shared" si="508"/>
        <v>824.47777715194889</v>
      </c>
      <c r="AX563" s="5">
        <f t="shared" si="509"/>
        <v>0</v>
      </c>
      <c r="AY563" s="5">
        <f t="shared" si="510"/>
        <v>0</v>
      </c>
      <c r="AZ563" s="5">
        <f t="shared" si="511"/>
        <v>-7038.5980883022303</v>
      </c>
      <c r="BA563" s="5">
        <f t="shared" si="512"/>
        <v>0</v>
      </c>
      <c r="BB563" s="5">
        <f t="shared" si="513"/>
        <v>5162.7380220950081</v>
      </c>
      <c r="BC563" s="5">
        <f t="shared" si="514"/>
        <v>-19704.747645181236</v>
      </c>
      <c r="BD563" s="5">
        <f t="shared" si="515"/>
        <v>-19577.757507102269</v>
      </c>
      <c r="BE563" s="16">
        <f>INDEX('Team forecast'!$B$2:$AO$26,MATCH('Master data'!$B563,'Team forecast'!$B$2:$B$26,0),MATCH('Master data'!BE$1,'Team forecast'!$B$2:$AO$2,0))</f>
        <v>0</v>
      </c>
      <c r="BF563" s="16">
        <f>INDEX('Team forecast'!$B$2:$AO$26,MATCH('Master data'!$B563,'Team forecast'!$B$2:$B$26,0),MATCH('Master data'!BF$1,'Team forecast'!$B$2:$AO$2,0))</f>
        <v>0</v>
      </c>
      <c r="BG563" s="16">
        <f>INDEX('Team forecast'!$B$2:$AO$26,MATCH('Master data'!$B563,'Team forecast'!$B$2:$B$26,0),MATCH('Master data'!BG$1,'Team forecast'!$B$2:$AO$2,0))</f>
        <v>0</v>
      </c>
      <c r="BH563" s="16">
        <f>INDEX('Team forecast'!$B$2:$AO$26,MATCH('Master data'!$B563,'Team forecast'!$B$2:$B$26,0),MATCH('Master data'!BH$1,'Team forecast'!$B$2:$AO$2,0))</f>
        <v>0</v>
      </c>
      <c r="BI563" s="16">
        <f>INDEX('Team forecast'!$B$2:$AO$26,MATCH('Master data'!$B563,'Team forecast'!$B$2:$B$26,0),MATCH('Master data'!BI$1,'Team forecast'!$B$2:$AO$2,0))</f>
        <v>0</v>
      </c>
      <c r="BJ563" s="5">
        <f t="shared" si="516"/>
        <v>7000</v>
      </c>
      <c r="BK563" s="5">
        <f>INDEX('Team forecast'!$R$3:$BH$26,MATCH($B563,'Team forecast'!$B$3:$B$26,0),MATCH(BK$1,'Team forecast'!$R$2:$BH$2,0))*IF($X563&gt;0,25000,0)</f>
        <v>0</v>
      </c>
      <c r="BL563" s="5">
        <f>INDEX('Team forecast'!$R$3:$BH$26,MATCH($B563,'Team forecast'!$B$3:$B$26,0),MATCH(BL$1,'Team forecast'!$R$2:$BH$2,0))*IF($X563&gt;0,5000,0)</f>
        <v>0</v>
      </c>
      <c r="BM563" s="5">
        <f>INDEX('Team forecast'!$R$3:$BH$26,MATCH($B563,'Team forecast'!$B$3:$B$26,0),MATCH(BM$1,'Team forecast'!$R$2:$BH$2,0))*IF($X563&gt;0,-15000,0)</f>
        <v>0</v>
      </c>
      <c r="BN563" s="5">
        <f t="shared" si="517"/>
        <v>0</v>
      </c>
      <c r="BO563" s="5">
        <f t="shared" si="518"/>
        <v>0</v>
      </c>
      <c r="BP563" s="5">
        <f t="shared" si="519"/>
        <v>0</v>
      </c>
      <c r="BQ563" s="5">
        <f t="shared" si="520"/>
        <v>0</v>
      </c>
      <c r="BR563" s="5">
        <f t="shared" si="521"/>
        <v>0</v>
      </c>
      <c r="BS563" s="5">
        <f t="shared" si="522"/>
        <v>-7038.5980883022303</v>
      </c>
      <c r="BT563" s="5">
        <f t="shared" si="523"/>
        <v>0</v>
      </c>
      <c r="BU563" s="5">
        <f t="shared" si="524"/>
        <v>0</v>
      </c>
      <c r="BV563" s="5">
        <f t="shared" si="525"/>
        <v>0</v>
      </c>
      <c r="BW563" s="5">
        <f t="shared" si="526"/>
        <v>0</v>
      </c>
      <c r="BX563" s="5">
        <f t="shared" si="527"/>
        <v>-10371.198844581391</v>
      </c>
      <c r="BY563" s="5">
        <f t="shared" si="528"/>
        <v>-31113.596533744174</v>
      </c>
      <c r="BZ563" s="5">
        <f>MAX(INDEX('Team forecast'!$R$3:$BH$26,MATCH($B563,'Team forecast'!$B$3:$B$26,0),MATCH(BZ$1,'Team forecast'!$R$2:$BH$2,0))*($BX563)-(1-INDEX('Team forecast'!$R$3:$BH$26,MATCH($B563,'Team forecast'!$B$3:$B$26,0),MATCH(BZ$1,'Team forecast'!$R$2:$BH$2,0)))*(BY563+CH563)*0.01,-5000)</f>
        <v>-5000</v>
      </c>
      <c r="CA563" s="5">
        <f>MAX(INDEX('Team forecast'!$R$3:$BH$26,MATCH($B563,'Team forecast'!$B$3:$B$26,0),MATCH(CA$1,'Team forecast'!$R$2:$BH$2,0))*$BX563-(1-INDEX('Team forecast'!$R$3:$BH$26,MATCH($B563,'Team forecast'!$B$3:$B$26,0),MATCH(CA$1,'Team forecast'!$R$2:$BH$2,0)))*(BY563+BX563+CH563)*0.01,-5000)</f>
        <v>-5000</v>
      </c>
      <c r="CB563" s="5">
        <f>MAX(INDEX('Team forecast'!$R$3:$BH$26,MATCH($B563,'Team forecast'!$B$3:$B$26,0),MATCH(CB$1,'Team forecast'!$R$2:$BH$2,0))*$BX563-(1-INDEX('Team forecast'!$R$3:$BH$26,MATCH($B563,'Team forecast'!$B$3:$B$26,0),MATCH(CB$1,'Team forecast'!$R$2:$BH$2,0)))*(BY563+BX563*2+CH563)*0.01,0)</f>
        <v>0</v>
      </c>
      <c r="CC563" s="5">
        <v>0</v>
      </c>
      <c r="CD563" s="5">
        <f>+AK563+BD563*Cockpit!$C$3+BW563*Cockpit!$C$3^2+BZ563*Cockpit!$C$3^3+CA563*Cockpit!$C$3^4+CB563*Cockpit!$C$3^5+CC563*Cockpit!$C$3^6</f>
        <v>-16685.614322597827</v>
      </c>
      <c r="CE563" s="5"/>
      <c r="CF563" s="5"/>
      <c r="CG563" s="5">
        <v>0</v>
      </c>
      <c r="CH563" s="5">
        <f t="shared" si="529"/>
        <v>2504000</v>
      </c>
      <c r="CI563" s="5">
        <f t="shared" si="530"/>
        <v>2504000</v>
      </c>
      <c r="CJ563" s="1">
        <f t="shared" si="531"/>
        <v>-7.0000000000000001E-3</v>
      </c>
      <c r="CK563" s="5">
        <f>RANK(CD563,$CD$2:$CD$622)+COUNTIF($CD$2:$CD563,$CD563)-1</f>
        <v>615</v>
      </c>
      <c r="CL563" s="5">
        <f>RANK(CJ563,$CJ$2:$CJ$622)+COUNTIF($CJ$2:$CJ563,$CJ563)-1</f>
        <v>615</v>
      </c>
    </row>
    <row r="564" spans="1:90" x14ac:dyDescent="0.3">
      <c r="A564" t="str">
        <f>Players!P565</f>
        <v>Arijan Ademi</v>
      </c>
      <c r="B564" t="str">
        <f>Players!G565</f>
        <v>North Macedonia</v>
      </c>
      <c r="C564" t="str">
        <f>Players!AB565</f>
        <v>Midfield</v>
      </c>
      <c r="D564" s="1"/>
      <c r="F564" t="str">
        <f>IFERROR(INDEX(Lookup!B:B,MATCH(INDEX(Players!C:C,MATCH(E564,Players!A:A,0)),Lookup!D:D,0)),"")</f>
        <v/>
      </c>
      <c r="G564">
        <f>IF(Players!AC565=0,10000000,Players!AC565)</f>
        <v>2478000</v>
      </c>
      <c r="H564" s="16">
        <f>INDEX('Team forecast'!$B$2:$AO$26,MATCH('Master data'!$B564,'Team forecast'!$B$2:$B$26,0),MATCH('Master data'!H$1,'Team forecast'!$B$2:$AO$2,0))</f>
        <v>0.7981888047975968</v>
      </c>
      <c r="I564" s="16">
        <f>INDEX('Team forecast'!$B$2:$AO$26,MATCH('Master data'!$B564,'Team forecast'!$B$2:$B$26,0),MATCH('Master data'!I$1,'Team forecast'!$B$2:$AO$2,0))</f>
        <v>1.6656893725023201</v>
      </c>
      <c r="J564" s="16">
        <f>INDEX('Team forecast'!$B$2:$AO$26,MATCH('Master data'!$B564,'Team forecast'!$B$2:$B$26,0),MATCH('Master data'!J$1,'Team forecast'!$B$2:$AO$2,0))</f>
        <v>0.18906028008930381</v>
      </c>
      <c r="K564" s="16">
        <f>INDEX('Team forecast'!$B$2:$AO$26,MATCH('Master data'!$B564,'Team forecast'!$B$2:$B$26,0),MATCH('Master data'!K$1,'Team forecast'!$B$2:$AO$2,0))</f>
        <v>2.6203167834264542</v>
      </c>
      <c r="L564" s="16">
        <f>INDEX('Team forecast'!$B$2:$AO$26,MATCH('Master data'!$B564,'Team forecast'!$B$2:$B$26,0),MATCH('Master data'!L$1,'Team forecast'!$B$2:$AO$2,0))</f>
        <v>4.7324258807542545</v>
      </c>
      <c r="M564">
        <f>IF(Players!BC565=1,95,0)</f>
        <v>95</v>
      </c>
      <c r="N564" s="2">
        <f>Players!BN565</f>
        <v>7.5941769127731595E-2</v>
      </c>
      <c r="O564" s="2">
        <f>Players!BO565</f>
        <v>0.54380421441881133</v>
      </c>
      <c r="P564" s="2">
        <f>Players!BP565</f>
        <v>0.34203528815384598</v>
      </c>
      <c r="Q564" s="2">
        <f>Players!BQ565</f>
        <v>0.17499999999999999</v>
      </c>
      <c r="R564" s="2">
        <f>Players!BR565</f>
        <v>0</v>
      </c>
      <c r="S564" s="2">
        <f t="shared" si="490"/>
        <v>0.7981888047975968</v>
      </c>
      <c r="T564" s="2">
        <f t="shared" si="491"/>
        <v>1.6656893725023201</v>
      </c>
      <c r="U564" s="16">
        <f>INDEX('Team forecast'!$B$2:$AO$26,MATCH('Master data'!$B564,'Team forecast'!$B$2:$B$26,0),MATCH('Master data'!U$1,'Team forecast'!$B$2:$AO$2,0))</f>
        <v>0.1644002435559164</v>
      </c>
      <c r="V564" s="16">
        <f>INDEX('Team forecast'!$B$2:$AO$26,MATCH('Master data'!$B564,'Team forecast'!$B$2:$B$26,0),MATCH('Master data'!V$1,'Team forecast'!$B$2:$AO$2,0))</f>
        <v>0.25208037345240508</v>
      </c>
      <c r="W564" s="16">
        <f>INDEX('Team forecast'!$B$2:$AO$26,MATCH('Master data'!$B564,'Team forecast'!$B$2:$B$26,0),MATCH('Master data'!W$1,'Team forecast'!$B$2:$AO$2,0))</f>
        <v>0.58351938299167849</v>
      </c>
      <c r="X564" s="5">
        <f t="shared" si="492"/>
        <v>7000</v>
      </c>
      <c r="Y564" s="5">
        <f t="shared" si="493"/>
        <v>4110.0060888979096</v>
      </c>
      <c r="Z564" s="5">
        <f t="shared" si="494"/>
        <v>1260.4018672620255</v>
      </c>
      <c r="AA564" s="5">
        <f t="shared" si="495"/>
        <v>-8752.7907448751776</v>
      </c>
      <c r="AB564" s="5">
        <f t="shared" si="496"/>
        <v>7576.9837417848894</v>
      </c>
      <c r="AC564" s="5">
        <f t="shared" si="497"/>
        <v>21702.921797542353</v>
      </c>
      <c r="AD564" s="5">
        <f t="shared" si="498"/>
        <v>8962.4080607362612</v>
      </c>
      <c r="AE564" s="5">
        <f t="shared" si="499"/>
        <v>0</v>
      </c>
      <c r="AF564" s="5">
        <f t="shared" si="500"/>
        <v>0</v>
      </c>
      <c r="AG564" s="5">
        <f t="shared" si="501"/>
        <v>-3500</v>
      </c>
      <c r="AH564" s="5">
        <f t="shared" si="502"/>
        <v>0</v>
      </c>
      <c r="AI564" s="5">
        <f t="shared" si="503"/>
        <v>7981.8880479759682</v>
      </c>
      <c r="AJ564" s="5">
        <f t="shared" si="504"/>
        <v>-13325.514980018561</v>
      </c>
      <c r="AK564" s="5">
        <f>IFERROR(SUM(X564:AJ564),-5000)*((Cockpit!$C$3)^0)</f>
        <v>33016.303879305669</v>
      </c>
      <c r="AL564" s="16">
        <f>INDEX('Team forecast'!$B$2:$AO$26,MATCH('Master data'!$B564,'Team forecast'!$B$2:$B$26,0),MATCH('Master data'!AL$1,'Team forecast'!$B$2:$AO$2,0))</f>
        <v>0.51627380220950081</v>
      </c>
      <c r="AM564" s="16">
        <f>INDEX('Team forecast'!$B$2:$AO$26,MATCH('Master data'!$B564,'Team forecast'!$B$2:$B$26,0),MATCH('Master data'!AM$1,'Team forecast'!$B$2:$AO$2,0))</f>
        <v>2.4630934556476545</v>
      </c>
      <c r="AN564" s="16">
        <f>INDEX('Team forecast'!$B$2:$AO$26,MATCH('Master data'!$B564,'Team forecast'!$B$2:$B$26,0),MATCH('Master data'!AN$1,'Team forecast'!$B$2:$AO$2,0))</f>
        <v>8.5171070098060186E-2</v>
      </c>
      <c r="AO564" s="16">
        <f>INDEX('Team forecast'!$B$2:$AO$26,MATCH('Master data'!$B564,'Team forecast'!$B$2:$B$26,0),MATCH('Master data'!AO$1,'Team forecast'!$B$2:$AO$2,0))</f>
        <v>1.6948382395766441</v>
      </c>
      <c r="AP564" s="16">
        <f>INDEX('Team forecast'!$B$2:$AO$26,MATCH('Master data'!$B564,'Team forecast'!$B$2:$B$26,0),MATCH('Master data'!AP$1,'Team forecast'!$B$2:$AO$2,0))</f>
        <v>6.9979477618400647</v>
      </c>
      <c r="AQ564" s="5">
        <f t="shared" si="505"/>
        <v>7000</v>
      </c>
      <c r="AR564" s="5">
        <f>INDEX('Team forecast'!$B$2:$AO$26,MATCH('Master data'!$B564,'Team forecast'!$B$2:$B$26,0),MATCH('Master data'!AR$1,'Team forecast'!$B$2:$AO$2,0))*IF(X564&gt;0,25000,0)</f>
        <v>1377.7673104097971</v>
      </c>
      <c r="AS564" s="16">
        <f>INDEX('Team forecast'!$B$2:$AO$26,MATCH('Master data'!$B564,'Team forecast'!$B$2:$B$26,0),MATCH('Master data'!AS$1,'Team forecast'!$B$2:$AO$2,0))*IF(X564&gt;0,5000,0)</f>
        <v>720.67828544512452</v>
      </c>
      <c r="AT564" s="16">
        <f>INDEX('Team forecast'!$B$2:$AO$26,MATCH('Master data'!$B564,'Team forecast'!$B$2:$B$26,0),MATCH('Master data'!AT$1,'Team forecast'!$B$2:$AO$2,0))*IF(X564&gt;0,-15000,0)</f>
        <v>-12011.304757418746</v>
      </c>
      <c r="AU564" s="5">
        <f t="shared" si="506"/>
        <v>4900.8432367612595</v>
      </c>
      <c r="AV564" s="5">
        <f t="shared" si="507"/>
        <v>14037.593471777518</v>
      </c>
      <c r="AW564" s="5">
        <f t="shared" si="508"/>
        <v>5796.9448564775448</v>
      </c>
      <c r="AX564" s="5">
        <f t="shared" si="509"/>
        <v>0</v>
      </c>
      <c r="AY564" s="5">
        <f t="shared" si="510"/>
        <v>0</v>
      </c>
      <c r="AZ564" s="5">
        <f t="shared" si="511"/>
        <v>-3500</v>
      </c>
      <c r="BA564" s="5">
        <f t="shared" si="512"/>
        <v>0</v>
      </c>
      <c r="BB564" s="5">
        <f t="shared" si="513"/>
        <v>5162.7380220950081</v>
      </c>
      <c r="BC564" s="5">
        <f t="shared" si="514"/>
        <v>-19704.747645181236</v>
      </c>
      <c r="BD564" s="5">
        <f t="shared" si="515"/>
        <v>3780.512780366269</v>
      </c>
      <c r="BE564" s="16">
        <f>INDEX('Team forecast'!$B$2:$AO$26,MATCH('Master data'!$B564,'Team forecast'!$B$2:$B$26,0),MATCH('Master data'!BE$1,'Team forecast'!$B$2:$AO$2,0))</f>
        <v>0</v>
      </c>
      <c r="BF564" s="16">
        <f>INDEX('Team forecast'!$B$2:$AO$26,MATCH('Master data'!$B564,'Team forecast'!$B$2:$B$26,0),MATCH('Master data'!BF$1,'Team forecast'!$B$2:$AO$2,0))</f>
        <v>0</v>
      </c>
      <c r="BG564" s="16">
        <f>INDEX('Team forecast'!$B$2:$AO$26,MATCH('Master data'!$B564,'Team forecast'!$B$2:$B$26,0),MATCH('Master data'!BG$1,'Team forecast'!$B$2:$AO$2,0))</f>
        <v>0</v>
      </c>
      <c r="BH564" s="16">
        <f>INDEX('Team forecast'!$B$2:$AO$26,MATCH('Master data'!$B564,'Team forecast'!$B$2:$B$26,0),MATCH('Master data'!BH$1,'Team forecast'!$B$2:$AO$2,0))</f>
        <v>0</v>
      </c>
      <c r="BI564" s="16">
        <f>INDEX('Team forecast'!$B$2:$AO$26,MATCH('Master data'!$B564,'Team forecast'!$B$2:$B$26,0),MATCH('Master data'!BI$1,'Team forecast'!$B$2:$AO$2,0))</f>
        <v>0</v>
      </c>
      <c r="BJ564" s="5">
        <f t="shared" si="516"/>
        <v>7000</v>
      </c>
      <c r="BK564" s="5">
        <f>INDEX('Team forecast'!$R$3:$BH$26,MATCH($B564,'Team forecast'!$B$3:$B$26,0),MATCH(BK$1,'Team forecast'!$R$2:$BH$2,0))*IF($X564&gt;0,25000,0)</f>
        <v>0</v>
      </c>
      <c r="BL564" s="5">
        <f>INDEX('Team forecast'!$R$3:$BH$26,MATCH($B564,'Team forecast'!$B$3:$B$26,0),MATCH(BL$1,'Team forecast'!$R$2:$BH$2,0))*IF($X564&gt;0,5000,0)</f>
        <v>0</v>
      </c>
      <c r="BM564" s="5">
        <f>INDEX('Team forecast'!$R$3:$BH$26,MATCH($B564,'Team forecast'!$B$3:$B$26,0),MATCH(BM$1,'Team forecast'!$R$2:$BH$2,0))*IF($X564&gt;0,-15000,0)</f>
        <v>0</v>
      </c>
      <c r="BN564" s="5">
        <f t="shared" si="517"/>
        <v>0</v>
      </c>
      <c r="BO564" s="5">
        <f t="shared" si="518"/>
        <v>0</v>
      </c>
      <c r="BP564" s="5">
        <f t="shared" si="519"/>
        <v>0</v>
      </c>
      <c r="BQ564" s="5">
        <f t="shared" si="520"/>
        <v>0</v>
      </c>
      <c r="BR564" s="5">
        <f t="shared" si="521"/>
        <v>0</v>
      </c>
      <c r="BS564" s="5">
        <f t="shared" si="522"/>
        <v>-3500</v>
      </c>
      <c r="BT564" s="5">
        <f t="shared" si="523"/>
        <v>0</v>
      </c>
      <c r="BU564" s="5">
        <f t="shared" si="524"/>
        <v>0</v>
      </c>
      <c r="BV564" s="5">
        <f t="shared" si="525"/>
        <v>0</v>
      </c>
      <c r="BW564" s="5">
        <f t="shared" si="526"/>
        <v>0</v>
      </c>
      <c r="BX564" s="5">
        <f t="shared" si="527"/>
        <v>18398.408329835969</v>
      </c>
      <c r="BY564" s="5">
        <f t="shared" si="528"/>
        <v>55195.224989507908</v>
      </c>
      <c r="BZ564" s="5">
        <f>MAX(INDEX('Team forecast'!$R$3:$BH$26,MATCH($B564,'Team forecast'!$B$3:$B$26,0),MATCH(BZ$1,'Team forecast'!$R$2:$BH$2,0))*($BX564)-(1-INDEX('Team forecast'!$R$3:$BH$26,MATCH($B564,'Team forecast'!$B$3:$B$26,0),MATCH(BZ$1,'Team forecast'!$R$2:$BH$2,0)))*(BY564+CH564)*0.01,-5000)</f>
        <v>-5000</v>
      </c>
      <c r="CA564" s="5">
        <f>MAX(INDEX('Team forecast'!$R$3:$BH$26,MATCH($B564,'Team forecast'!$B$3:$B$26,0),MATCH(CA$1,'Team forecast'!$R$2:$BH$2,0))*$BX564-(1-INDEX('Team forecast'!$R$3:$BH$26,MATCH($B564,'Team forecast'!$B$3:$B$26,0),MATCH(CA$1,'Team forecast'!$R$2:$BH$2,0)))*(BY564+BX564+CH564)*0.01,-5000)</f>
        <v>-5000</v>
      </c>
      <c r="CB564" s="5">
        <f>MAX(INDEX('Team forecast'!$R$3:$BH$26,MATCH($B564,'Team forecast'!$B$3:$B$26,0),MATCH(CB$1,'Team forecast'!$R$2:$BH$2,0))*$BX564-(1-INDEX('Team forecast'!$R$3:$BH$26,MATCH($B564,'Team forecast'!$B$3:$B$26,0),MATCH(CB$1,'Team forecast'!$R$2:$BH$2,0)))*(BY564+BX564*2+CH564)*0.01,0)</f>
        <v>0</v>
      </c>
      <c r="CC564" s="5">
        <v>0</v>
      </c>
      <c r="CD564" s="5">
        <f>+AK564+BD564*Cockpit!$C$3+BW564*Cockpit!$C$3^2+BZ564*Cockpit!$C$3^3+CA564*Cockpit!$C$3^4+CB564*Cockpit!$C$3^5+CC564*Cockpit!$C$3^6</f>
        <v>33067.509930414046</v>
      </c>
      <c r="CE564" s="5"/>
      <c r="CF564" s="5"/>
      <c r="CG564" s="5">
        <v>0</v>
      </c>
      <c r="CH564" s="5">
        <f t="shared" si="529"/>
        <v>2478000</v>
      </c>
      <c r="CI564" s="5">
        <f t="shared" si="530"/>
        <v>2478000</v>
      </c>
      <c r="CJ564" s="1">
        <f t="shared" si="531"/>
        <v>1.2999999999999999E-2</v>
      </c>
      <c r="CK564" s="5">
        <f>RANK(CD564,$CD$2:$CD$622)+COUNTIF($CD$2:$CD564,$CD564)-1</f>
        <v>250</v>
      </c>
      <c r="CL564" s="5">
        <f>RANK(CJ564,$CJ$2:$CJ$622)+COUNTIF($CJ$2:$CJ564,$CJ564)-1</f>
        <v>192</v>
      </c>
    </row>
    <row r="565" spans="1:90" x14ac:dyDescent="0.3">
      <c r="A565" t="str">
        <f>Players!P566</f>
        <v>Stefan Spirovski</v>
      </c>
      <c r="B565" t="str">
        <f>Players!G566</f>
        <v>North Macedonia</v>
      </c>
      <c r="C565" t="str">
        <f>Players!AB566</f>
        <v>Midfield</v>
      </c>
      <c r="D565" s="1"/>
      <c r="F565" t="str">
        <f>IFERROR(INDEX(Lookup!B:B,MATCH(INDEX(Players!C:C,MATCH(E565,Players!A:A,0)),Lookup!D:D,0)),"")</f>
        <v/>
      </c>
      <c r="G565">
        <f>IF(Players!AC566=0,10000000,Players!AC566)</f>
        <v>1995000</v>
      </c>
      <c r="H565" s="16">
        <f>INDEX('Team forecast'!$B$2:$AO$26,MATCH('Master data'!$B565,'Team forecast'!$B$2:$B$26,0),MATCH('Master data'!H$1,'Team forecast'!$B$2:$AO$2,0))</f>
        <v>0.7981888047975968</v>
      </c>
      <c r="I565" s="16">
        <f>INDEX('Team forecast'!$B$2:$AO$26,MATCH('Master data'!$B565,'Team forecast'!$B$2:$B$26,0),MATCH('Master data'!I$1,'Team forecast'!$B$2:$AO$2,0))</f>
        <v>1.6656893725023201</v>
      </c>
      <c r="J565" s="16">
        <f>INDEX('Team forecast'!$B$2:$AO$26,MATCH('Master data'!$B565,'Team forecast'!$B$2:$B$26,0),MATCH('Master data'!J$1,'Team forecast'!$B$2:$AO$2,0))</f>
        <v>0.18906028008930381</v>
      </c>
      <c r="K565" s="16">
        <f>INDEX('Team forecast'!$B$2:$AO$26,MATCH('Master data'!$B565,'Team forecast'!$B$2:$B$26,0),MATCH('Master data'!K$1,'Team forecast'!$B$2:$AO$2,0))</f>
        <v>2.6203167834264542</v>
      </c>
      <c r="L565" s="16">
        <f>INDEX('Team forecast'!$B$2:$AO$26,MATCH('Master data'!$B565,'Team forecast'!$B$2:$B$26,0),MATCH('Master data'!L$1,'Team forecast'!$B$2:$AO$2,0))</f>
        <v>4.7324258807542545</v>
      </c>
      <c r="M565">
        <f>IF(Players!BC566=1,95,0)</f>
        <v>0</v>
      </c>
      <c r="N565" s="2">
        <f>Players!BN566</f>
        <v>0</v>
      </c>
      <c r="O565" s="2">
        <f>Players!BO566</f>
        <v>0</v>
      </c>
      <c r="P565" s="2">
        <f>Players!BP566</f>
        <v>0</v>
      </c>
      <c r="Q565" s="2">
        <f>Players!BQ566</f>
        <v>0.19347396768402153</v>
      </c>
      <c r="R565" s="2">
        <f>Players!BR566</f>
        <v>3.2315978456014367E-2</v>
      </c>
      <c r="S565" s="2">
        <f t="shared" si="490"/>
        <v>0.7981888047975968</v>
      </c>
      <c r="T565" s="2">
        <f t="shared" si="491"/>
        <v>1.6656893725023201</v>
      </c>
      <c r="U565" s="16">
        <f>INDEX('Team forecast'!$B$2:$AO$26,MATCH('Master data'!$B565,'Team forecast'!$B$2:$B$26,0),MATCH('Master data'!U$1,'Team forecast'!$B$2:$AO$2,0))</f>
        <v>0.1644002435559164</v>
      </c>
      <c r="V565" s="16">
        <f>INDEX('Team forecast'!$B$2:$AO$26,MATCH('Master data'!$B565,'Team forecast'!$B$2:$B$26,0),MATCH('Master data'!V$1,'Team forecast'!$B$2:$AO$2,0))</f>
        <v>0.25208037345240508</v>
      </c>
      <c r="W565" s="16">
        <f>INDEX('Team forecast'!$B$2:$AO$26,MATCH('Master data'!$B565,'Team forecast'!$B$2:$B$26,0),MATCH('Master data'!W$1,'Team forecast'!$B$2:$AO$2,0))</f>
        <v>0.58351938299167849</v>
      </c>
      <c r="X565" s="5">
        <f t="shared" si="492"/>
        <v>-5000</v>
      </c>
      <c r="Y565" s="5">
        <f t="shared" si="493"/>
        <v>0</v>
      </c>
      <c r="Z565" s="5">
        <f t="shared" si="494"/>
        <v>0</v>
      </c>
      <c r="AA565" s="5">
        <f t="shared" si="495"/>
        <v>0</v>
      </c>
      <c r="AB565" s="5">
        <f t="shared" si="496"/>
        <v>0</v>
      </c>
      <c r="AC565" s="5">
        <f t="shared" si="497"/>
        <v>0</v>
      </c>
      <c r="AD565" s="5">
        <f t="shared" si="498"/>
        <v>0</v>
      </c>
      <c r="AE565" s="5">
        <f t="shared" si="499"/>
        <v>0</v>
      </c>
      <c r="AF565" s="5">
        <f t="shared" si="500"/>
        <v>0</v>
      </c>
      <c r="AG565" s="5">
        <f t="shared" si="501"/>
        <v>0</v>
      </c>
      <c r="AH565" s="5">
        <f t="shared" si="502"/>
        <v>0</v>
      </c>
      <c r="AI565" s="5">
        <f t="shared" si="503"/>
        <v>0</v>
      </c>
      <c r="AJ565" s="5">
        <f t="shared" si="504"/>
        <v>0</v>
      </c>
      <c r="AK565" s="5">
        <f>IFERROR(SUM(X565:AJ565),-5000)*((Cockpit!$C$3)^0)</f>
        <v>-5000</v>
      </c>
      <c r="AL565" s="16">
        <f>INDEX('Team forecast'!$B$2:$AO$26,MATCH('Master data'!$B565,'Team forecast'!$B$2:$B$26,0),MATCH('Master data'!AL$1,'Team forecast'!$B$2:$AO$2,0))</f>
        <v>0.51627380220950081</v>
      </c>
      <c r="AM565" s="16">
        <f>INDEX('Team forecast'!$B$2:$AO$26,MATCH('Master data'!$B565,'Team forecast'!$B$2:$B$26,0),MATCH('Master data'!AM$1,'Team forecast'!$B$2:$AO$2,0))</f>
        <v>2.4630934556476545</v>
      </c>
      <c r="AN565" s="16">
        <f>INDEX('Team forecast'!$B$2:$AO$26,MATCH('Master data'!$B565,'Team forecast'!$B$2:$B$26,0),MATCH('Master data'!AN$1,'Team forecast'!$B$2:$AO$2,0))</f>
        <v>8.5171070098060186E-2</v>
      </c>
      <c r="AO565" s="16">
        <f>INDEX('Team forecast'!$B$2:$AO$26,MATCH('Master data'!$B565,'Team forecast'!$B$2:$B$26,0),MATCH('Master data'!AO$1,'Team forecast'!$B$2:$AO$2,0))</f>
        <v>1.6948382395766441</v>
      </c>
      <c r="AP565" s="16">
        <f>INDEX('Team forecast'!$B$2:$AO$26,MATCH('Master data'!$B565,'Team forecast'!$B$2:$B$26,0),MATCH('Master data'!AP$1,'Team forecast'!$B$2:$AO$2,0))</f>
        <v>6.9979477618400647</v>
      </c>
      <c r="AQ565" s="5">
        <f t="shared" si="505"/>
        <v>-5000</v>
      </c>
      <c r="AR565" s="5">
        <f>INDEX('Team forecast'!$B$2:$AO$26,MATCH('Master data'!$B565,'Team forecast'!$B$2:$B$26,0),MATCH('Master data'!AR$1,'Team forecast'!$B$2:$AO$2,0))*IF(X565&gt;0,25000,0)</f>
        <v>0</v>
      </c>
      <c r="AS565" s="16">
        <f>INDEX('Team forecast'!$B$2:$AO$26,MATCH('Master data'!$B565,'Team forecast'!$B$2:$B$26,0),MATCH('Master data'!AS$1,'Team forecast'!$B$2:$AO$2,0))*IF(X565&gt;0,5000,0)</f>
        <v>0</v>
      </c>
      <c r="AT565" s="16">
        <f>INDEX('Team forecast'!$B$2:$AO$26,MATCH('Master data'!$B565,'Team forecast'!$B$2:$B$26,0),MATCH('Master data'!AT$1,'Team forecast'!$B$2:$AO$2,0))*IF(X565&gt;0,-15000,0)</f>
        <v>0</v>
      </c>
      <c r="AU565" s="5">
        <f t="shared" si="506"/>
        <v>0</v>
      </c>
      <c r="AV565" s="5">
        <f t="shared" si="507"/>
        <v>0</v>
      </c>
      <c r="AW565" s="5">
        <f t="shared" si="508"/>
        <v>0</v>
      </c>
      <c r="AX565" s="5">
        <f t="shared" si="509"/>
        <v>0</v>
      </c>
      <c r="AY565" s="5">
        <f t="shared" si="510"/>
        <v>0</v>
      </c>
      <c r="AZ565" s="5">
        <f t="shared" si="511"/>
        <v>0</v>
      </c>
      <c r="BA565" s="5">
        <f t="shared" si="512"/>
        <v>0</v>
      </c>
      <c r="BB565" s="5">
        <f t="shared" si="513"/>
        <v>0</v>
      </c>
      <c r="BC565" s="5">
        <f t="shared" si="514"/>
        <v>0</v>
      </c>
      <c r="BD565" s="5">
        <f t="shared" si="515"/>
        <v>-5000</v>
      </c>
      <c r="BE565" s="16">
        <f>INDEX('Team forecast'!$B$2:$AO$26,MATCH('Master data'!$B565,'Team forecast'!$B$2:$B$26,0),MATCH('Master data'!BE$1,'Team forecast'!$B$2:$AO$2,0))</f>
        <v>0</v>
      </c>
      <c r="BF565" s="16">
        <f>INDEX('Team forecast'!$B$2:$AO$26,MATCH('Master data'!$B565,'Team forecast'!$B$2:$B$26,0),MATCH('Master data'!BF$1,'Team forecast'!$B$2:$AO$2,0))</f>
        <v>0</v>
      </c>
      <c r="BG565" s="16">
        <f>INDEX('Team forecast'!$B$2:$AO$26,MATCH('Master data'!$B565,'Team forecast'!$B$2:$B$26,0),MATCH('Master data'!BG$1,'Team forecast'!$B$2:$AO$2,0))</f>
        <v>0</v>
      </c>
      <c r="BH565" s="16">
        <f>INDEX('Team forecast'!$B$2:$AO$26,MATCH('Master data'!$B565,'Team forecast'!$B$2:$B$26,0),MATCH('Master data'!BH$1,'Team forecast'!$B$2:$AO$2,0))</f>
        <v>0</v>
      </c>
      <c r="BI565" s="16">
        <f>INDEX('Team forecast'!$B$2:$AO$26,MATCH('Master data'!$B565,'Team forecast'!$B$2:$B$26,0),MATCH('Master data'!BI$1,'Team forecast'!$B$2:$AO$2,0))</f>
        <v>0</v>
      </c>
      <c r="BJ565" s="5">
        <f t="shared" si="516"/>
        <v>-5000</v>
      </c>
      <c r="BK565" s="5">
        <f>INDEX('Team forecast'!$R$3:$BH$26,MATCH($B565,'Team forecast'!$B$3:$B$26,0),MATCH(BK$1,'Team forecast'!$R$2:$BH$2,0))*IF($X565&gt;0,25000,0)</f>
        <v>0</v>
      </c>
      <c r="BL565" s="5">
        <f>INDEX('Team forecast'!$R$3:$BH$26,MATCH($B565,'Team forecast'!$B$3:$B$26,0),MATCH(BL$1,'Team forecast'!$R$2:$BH$2,0))*IF($X565&gt;0,5000,0)</f>
        <v>0</v>
      </c>
      <c r="BM565" s="5">
        <f>INDEX('Team forecast'!$R$3:$BH$26,MATCH($B565,'Team forecast'!$B$3:$B$26,0),MATCH(BM$1,'Team forecast'!$R$2:$BH$2,0))*IF($X565&gt;0,-15000,0)</f>
        <v>0</v>
      </c>
      <c r="BN565" s="5">
        <f t="shared" si="517"/>
        <v>0</v>
      </c>
      <c r="BO565" s="5">
        <f t="shared" si="518"/>
        <v>0</v>
      </c>
      <c r="BP565" s="5">
        <f t="shared" si="519"/>
        <v>0</v>
      </c>
      <c r="BQ565" s="5">
        <f t="shared" si="520"/>
        <v>0</v>
      </c>
      <c r="BR565" s="5">
        <f t="shared" si="521"/>
        <v>0</v>
      </c>
      <c r="BS565" s="5">
        <f t="shared" si="522"/>
        <v>0</v>
      </c>
      <c r="BT565" s="5">
        <f t="shared" si="523"/>
        <v>0</v>
      </c>
      <c r="BU565" s="5">
        <f t="shared" si="524"/>
        <v>0</v>
      </c>
      <c r="BV565" s="5">
        <f t="shared" si="525"/>
        <v>0</v>
      </c>
      <c r="BW565" s="5">
        <f t="shared" si="526"/>
        <v>0</v>
      </c>
      <c r="BX565" s="5">
        <f t="shared" si="527"/>
        <v>-5000</v>
      </c>
      <c r="BY565" s="5">
        <f t="shared" si="528"/>
        <v>-15000</v>
      </c>
      <c r="BZ565" s="5">
        <f>MAX(INDEX('Team forecast'!$R$3:$BH$26,MATCH($B565,'Team forecast'!$B$3:$B$26,0),MATCH(BZ$1,'Team forecast'!$R$2:$BH$2,0))*($BX565)-(1-INDEX('Team forecast'!$R$3:$BH$26,MATCH($B565,'Team forecast'!$B$3:$B$26,0),MATCH(BZ$1,'Team forecast'!$R$2:$BH$2,0)))*(BY565+CH565)*0.01,-5000)</f>
        <v>-5000</v>
      </c>
      <c r="CA565" s="5">
        <f>MAX(INDEX('Team forecast'!$R$3:$BH$26,MATCH($B565,'Team forecast'!$B$3:$B$26,0),MATCH(CA$1,'Team forecast'!$R$2:$BH$2,0))*$BX565-(1-INDEX('Team forecast'!$R$3:$BH$26,MATCH($B565,'Team forecast'!$B$3:$B$26,0),MATCH(CA$1,'Team forecast'!$R$2:$BH$2,0)))*(BY565+BX565+CH565)*0.01,-5000)</f>
        <v>-5000</v>
      </c>
      <c r="CB565" s="5">
        <f>MAX(INDEX('Team forecast'!$R$3:$BH$26,MATCH($B565,'Team forecast'!$B$3:$B$26,0),MATCH(CB$1,'Team forecast'!$R$2:$BH$2,0))*$BX565-(1-INDEX('Team forecast'!$R$3:$BH$26,MATCH($B565,'Team forecast'!$B$3:$B$26,0),MATCH(CB$1,'Team forecast'!$R$2:$BH$2,0)))*(BY565+BX565*2+CH565)*0.01,0)</f>
        <v>0</v>
      </c>
      <c r="CC565" s="5">
        <v>0</v>
      </c>
      <c r="CD565" s="5">
        <f>+AK565+BD565*Cockpit!$C$3+BW565*Cockpit!$C$3^2+BZ565*Cockpit!$C$3^3+CA565*Cockpit!$C$3^4+CB565*Cockpit!$C$3^5+CC565*Cockpit!$C$3^6</f>
        <v>-10802.469135802468</v>
      </c>
      <c r="CE565" s="5"/>
      <c r="CF565" s="5"/>
      <c r="CG565" s="5">
        <v>0</v>
      </c>
      <c r="CH565" s="5">
        <f t="shared" si="529"/>
        <v>1995000</v>
      </c>
      <c r="CI565" s="5">
        <f t="shared" si="530"/>
        <v>1995000</v>
      </c>
      <c r="CJ565" s="1">
        <f t="shared" si="531"/>
        <v>-5.0000000000000001E-3</v>
      </c>
      <c r="CK565" s="5">
        <f>RANK(CD565,$CD$2:$CD$622)+COUNTIF($CD$2:$CD565,$CD565)-1</f>
        <v>595</v>
      </c>
      <c r="CL565" s="5">
        <f>RANK(CJ565,$CJ$2:$CJ$622)+COUNTIF($CJ$2:$CJ565,$CJ565)-1</f>
        <v>604</v>
      </c>
    </row>
    <row r="566" spans="1:90" x14ac:dyDescent="0.3">
      <c r="A566" t="str">
        <f>Players!P567</f>
        <v xml:space="preserve"> M. Ristovski</v>
      </c>
      <c r="B566" t="str">
        <f>Players!G567</f>
        <v>North Macedonia</v>
      </c>
      <c r="C566" t="str">
        <f>Players!AB567</f>
        <v>Striker</v>
      </c>
      <c r="D566" s="1"/>
      <c r="F566" t="str">
        <f>IFERROR(INDEX(Lookup!B:B,MATCH(INDEX(Players!C:C,MATCH(E566,Players!A:A,0)),Lookup!D:D,0)),"")</f>
        <v/>
      </c>
      <c r="G566">
        <f>IF(Players!AC567=0,10000000,Players!AC567)</f>
        <v>1995000</v>
      </c>
      <c r="H566" s="16">
        <f>INDEX('Team forecast'!$B$2:$AO$26,MATCH('Master data'!$B566,'Team forecast'!$B$2:$B$26,0),MATCH('Master data'!H$1,'Team forecast'!$B$2:$AO$2,0))</f>
        <v>0.7981888047975968</v>
      </c>
      <c r="I566" s="16">
        <f>INDEX('Team forecast'!$B$2:$AO$26,MATCH('Master data'!$B566,'Team forecast'!$B$2:$B$26,0),MATCH('Master data'!I$1,'Team forecast'!$B$2:$AO$2,0))</f>
        <v>1.6656893725023201</v>
      </c>
      <c r="J566" s="16">
        <f>INDEX('Team forecast'!$B$2:$AO$26,MATCH('Master data'!$B566,'Team forecast'!$B$2:$B$26,0),MATCH('Master data'!J$1,'Team forecast'!$B$2:$AO$2,0))</f>
        <v>0.18906028008930381</v>
      </c>
      <c r="K566" s="16">
        <f>INDEX('Team forecast'!$B$2:$AO$26,MATCH('Master data'!$B566,'Team forecast'!$B$2:$B$26,0),MATCH('Master data'!K$1,'Team forecast'!$B$2:$AO$2,0))</f>
        <v>2.6203167834264542</v>
      </c>
      <c r="L566" s="16">
        <f>INDEX('Team forecast'!$B$2:$AO$26,MATCH('Master data'!$B566,'Team forecast'!$B$2:$B$26,0),MATCH('Master data'!L$1,'Team forecast'!$B$2:$AO$2,0))</f>
        <v>4.7324258807542545</v>
      </c>
      <c r="M566">
        <f>IF(Players!BC567=1,95,0)</f>
        <v>0</v>
      </c>
      <c r="N566" s="2">
        <f>Players!BN567</f>
        <v>0</v>
      </c>
      <c r="O566" s="2">
        <f>Players!BO567</f>
        <v>0</v>
      </c>
      <c r="P566" s="2">
        <f>Players!BP567</f>
        <v>0</v>
      </c>
      <c r="Q566" s="2">
        <f>Players!BQ567</f>
        <v>5.859375E-2</v>
      </c>
      <c r="R566" s="2">
        <f>Players!BR567</f>
        <v>0</v>
      </c>
      <c r="S566" s="2">
        <f t="shared" si="490"/>
        <v>0.7981888047975968</v>
      </c>
      <c r="T566" s="2">
        <f t="shared" si="491"/>
        <v>1.6656893725023201</v>
      </c>
      <c r="U566" s="16">
        <f>INDEX('Team forecast'!$B$2:$AO$26,MATCH('Master data'!$B566,'Team forecast'!$B$2:$B$26,0),MATCH('Master data'!U$1,'Team forecast'!$B$2:$AO$2,0))</f>
        <v>0.1644002435559164</v>
      </c>
      <c r="V566" s="16">
        <f>INDEX('Team forecast'!$B$2:$AO$26,MATCH('Master data'!$B566,'Team forecast'!$B$2:$B$26,0),MATCH('Master data'!V$1,'Team forecast'!$B$2:$AO$2,0))</f>
        <v>0.25208037345240508</v>
      </c>
      <c r="W566" s="16">
        <f>INDEX('Team forecast'!$B$2:$AO$26,MATCH('Master data'!$B566,'Team forecast'!$B$2:$B$26,0),MATCH('Master data'!W$1,'Team forecast'!$B$2:$AO$2,0))</f>
        <v>0.58351938299167849</v>
      </c>
      <c r="X566" s="5">
        <f t="shared" si="492"/>
        <v>-5000</v>
      </c>
      <c r="Y566" s="5">
        <f t="shared" si="493"/>
        <v>0</v>
      </c>
      <c r="Z566" s="5">
        <f t="shared" si="494"/>
        <v>0</v>
      </c>
      <c r="AA566" s="5">
        <f t="shared" si="495"/>
        <v>0</v>
      </c>
      <c r="AB566" s="5">
        <f t="shared" si="496"/>
        <v>0</v>
      </c>
      <c r="AC566" s="5">
        <f t="shared" si="497"/>
        <v>0</v>
      </c>
      <c r="AD566" s="5">
        <f t="shared" si="498"/>
        <v>0</v>
      </c>
      <c r="AE566" s="5">
        <f t="shared" si="499"/>
        <v>0</v>
      </c>
      <c r="AF566" s="5">
        <f t="shared" si="500"/>
        <v>0</v>
      </c>
      <c r="AG566" s="5">
        <f t="shared" si="501"/>
        <v>0</v>
      </c>
      <c r="AH566" s="5">
        <f t="shared" si="502"/>
        <v>0</v>
      </c>
      <c r="AI566" s="5">
        <f t="shared" si="503"/>
        <v>0</v>
      </c>
      <c r="AJ566" s="5">
        <f t="shared" si="504"/>
        <v>0</v>
      </c>
      <c r="AK566" s="5">
        <f>IFERROR(SUM(X566:AJ566),-5000)*((Cockpit!$C$3)^0)</f>
        <v>-5000</v>
      </c>
      <c r="AL566" s="16">
        <f>INDEX('Team forecast'!$B$2:$AO$26,MATCH('Master data'!$B566,'Team forecast'!$B$2:$B$26,0),MATCH('Master data'!AL$1,'Team forecast'!$B$2:$AO$2,0))</f>
        <v>0.51627380220950081</v>
      </c>
      <c r="AM566" s="16">
        <f>INDEX('Team forecast'!$B$2:$AO$26,MATCH('Master data'!$B566,'Team forecast'!$B$2:$B$26,0),MATCH('Master data'!AM$1,'Team forecast'!$B$2:$AO$2,0))</f>
        <v>2.4630934556476545</v>
      </c>
      <c r="AN566" s="16">
        <f>INDEX('Team forecast'!$B$2:$AO$26,MATCH('Master data'!$B566,'Team forecast'!$B$2:$B$26,0),MATCH('Master data'!AN$1,'Team forecast'!$B$2:$AO$2,0))</f>
        <v>8.5171070098060186E-2</v>
      </c>
      <c r="AO566" s="16">
        <f>INDEX('Team forecast'!$B$2:$AO$26,MATCH('Master data'!$B566,'Team forecast'!$B$2:$B$26,0),MATCH('Master data'!AO$1,'Team forecast'!$B$2:$AO$2,0))</f>
        <v>1.6948382395766441</v>
      </c>
      <c r="AP566" s="16">
        <f>INDEX('Team forecast'!$B$2:$AO$26,MATCH('Master data'!$B566,'Team forecast'!$B$2:$B$26,0),MATCH('Master data'!AP$1,'Team forecast'!$B$2:$AO$2,0))</f>
        <v>6.9979477618400647</v>
      </c>
      <c r="AQ566" s="5">
        <f t="shared" si="505"/>
        <v>-5000</v>
      </c>
      <c r="AR566" s="5">
        <f>INDEX('Team forecast'!$B$2:$AO$26,MATCH('Master data'!$B566,'Team forecast'!$B$2:$B$26,0),MATCH('Master data'!AR$1,'Team forecast'!$B$2:$AO$2,0))*IF(X566&gt;0,25000,0)</f>
        <v>0</v>
      </c>
      <c r="AS566" s="16">
        <f>INDEX('Team forecast'!$B$2:$AO$26,MATCH('Master data'!$B566,'Team forecast'!$B$2:$B$26,0),MATCH('Master data'!AS$1,'Team forecast'!$B$2:$AO$2,0))*IF(X566&gt;0,5000,0)</f>
        <v>0</v>
      </c>
      <c r="AT566" s="16">
        <f>INDEX('Team forecast'!$B$2:$AO$26,MATCH('Master data'!$B566,'Team forecast'!$B$2:$B$26,0),MATCH('Master data'!AT$1,'Team forecast'!$B$2:$AO$2,0))*IF(X566&gt;0,-15000,0)</f>
        <v>0</v>
      </c>
      <c r="AU566" s="5">
        <f t="shared" si="506"/>
        <v>0</v>
      </c>
      <c r="AV566" s="5">
        <f t="shared" si="507"/>
        <v>0</v>
      </c>
      <c r="AW566" s="5">
        <f t="shared" si="508"/>
        <v>0</v>
      </c>
      <c r="AX566" s="5">
        <f t="shared" si="509"/>
        <v>0</v>
      </c>
      <c r="AY566" s="5">
        <f t="shared" si="510"/>
        <v>0</v>
      </c>
      <c r="AZ566" s="5">
        <f t="shared" si="511"/>
        <v>0</v>
      </c>
      <c r="BA566" s="5">
        <f t="shared" si="512"/>
        <v>0</v>
      </c>
      <c r="BB566" s="5">
        <f t="shared" si="513"/>
        <v>0</v>
      </c>
      <c r="BC566" s="5">
        <f t="shared" si="514"/>
        <v>0</v>
      </c>
      <c r="BD566" s="5">
        <f t="shared" si="515"/>
        <v>-5000</v>
      </c>
      <c r="BE566" s="16">
        <f>INDEX('Team forecast'!$B$2:$AO$26,MATCH('Master data'!$B566,'Team forecast'!$B$2:$B$26,0),MATCH('Master data'!BE$1,'Team forecast'!$B$2:$AO$2,0))</f>
        <v>0</v>
      </c>
      <c r="BF566" s="16">
        <f>INDEX('Team forecast'!$B$2:$AO$26,MATCH('Master data'!$B566,'Team forecast'!$B$2:$B$26,0),MATCH('Master data'!BF$1,'Team forecast'!$B$2:$AO$2,0))</f>
        <v>0</v>
      </c>
      <c r="BG566" s="16">
        <f>INDEX('Team forecast'!$B$2:$AO$26,MATCH('Master data'!$B566,'Team forecast'!$B$2:$B$26,0),MATCH('Master data'!BG$1,'Team forecast'!$B$2:$AO$2,0))</f>
        <v>0</v>
      </c>
      <c r="BH566" s="16">
        <f>INDEX('Team forecast'!$B$2:$AO$26,MATCH('Master data'!$B566,'Team forecast'!$B$2:$B$26,0),MATCH('Master data'!BH$1,'Team forecast'!$B$2:$AO$2,0))</f>
        <v>0</v>
      </c>
      <c r="BI566" s="16">
        <f>INDEX('Team forecast'!$B$2:$AO$26,MATCH('Master data'!$B566,'Team forecast'!$B$2:$B$26,0),MATCH('Master data'!BI$1,'Team forecast'!$B$2:$AO$2,0))</f>
        <v>0</v>
      </c>
      <c r="BJ566" s="5">
        <f t="shared" si="516"/>
        <v>-5000</v>
      </c>
      <c r="BK566" s="5">
        <f>INDEX('Team forecast'!$R$3:$BH$26,MATCH($B566,'Team forecast'!$B$3:$B$26,0),MATCH(BK$1,'Team forecast'!$R$2:$BH$2,0))*IF($X566&gt;0,25000,0)</f>
        <v>0</v>
      </c>
      <c r="BL566" s="5">
        <f>INDEX('Team forecast'!$R$3:$BH$26,MATCH($B566,'Team forecast'!$B$3:$B$26,0),MATCH(BL$1,'Team forecast'!$R$2:$BH$2,0))*IF($X566&gt;0,5000,0)</f>
        <v>0</v>
      </c>
      <c r="BM566" s="5">
        <f>INDEX('Team forecast'!$R$3:$BH$26,MATCH($B566,'Team forecast'!$B$3:$B$26,0),MATCH(BM$1,'Team forecast'!$R$2:$BH$2,0))*IF($X566&gt;0,-15000,0)</f>
        <v>0</v>
      </c>
      <c r="BN566" s="5">
        <f t="shared" si="517"/>
        <v>0</v>
      </c>
      <c r="BO566" s="5">
        <f t="shared" si="518"/>
        <v>0</v>
      </c>
      <c r="BP566" s="5">
        <f t="shared" si="519"/>
        <v>0</v>
      </c>
      <c r="BQ566" s="5">
        <f t="shared" si="520"/>
        <v>0</v>
      </c>
      <c r="BR566" s="5">
        <f t="shared" si="521"/>
        <v>0</v>
      </c>
      <c r="BS566" s="5">
        <f t="shared" si="522"/>
        <v>0</v>
      </c>
      <c r="BT566" s="5">
        <f t="shared" si="523"/>
        <v>0</v>
      </c>
      <c r="BU566" s="5">
        <f t="shared" si="524"/>
        <v>0</v>
      </c>
      <c r="BV566" s="5">
        <f t="shared" si="525"/>
        <v>0</v>
      </c>
      <c r="BW566" s="5">
        <f t="shared" si="526"/>
        <v>0</v>
      </c>
      <c r="BX566" s="5">
        <f t="shared" si="527"/>
        <v>-5000</v>
      </c>
      <c r="BY566" s="5">
        <f t="shared" si="528"/>
        <v>-15000</v>
      </c>
      <c r="BZ566" s="5">
        <f>MAX(INDEX('Team forecast'!$R$3:$BH$26,MATCH($B566,'Team forecast'!$B$3:$B$26,0),MATCH(BZ$1,'Team forecast'!$R$2:$BH$2,0))*($BX566)-(1-INDEX('Team forecast'!$R$3:$BH$26,MATCH($B566,'Team forecast'!$B$3:$B$26,0),MATCH(BZ$1,'Team forecast'!$R$2:$BH$2,0)))*(BY566+CH566)*0.01,-5000)</f>
        <v>-5000</v>
      </c>
      <c r="CA566" s="5">
        <f>MAX(INDEX('Team forecast'!$R$3:$BH$26,MATCH($B566,'Team forecast'!$B$3:$B$26,0),MATCH(CA$1,'Team forecast'!$R$2:$BH$2,0))*$BX566-(1-INDEX('Team forecast'!$R$3:$BH$26,MATCH($B566,'Team forecast'!$B$3:$B$26,0),MATCH(CA$1,'Team forecast'!$R$2:$BH$2,0)))*(BY566+BX566+CH566)*0.01,-5000)</f>
        <v>-5000</v>
      </c>
      <c r="CB566" s="5">
        <f>MAX(INDEX('Team forecast'!$R$3:$BH$26,MATCH($B566,'Team forecast'!$B$3:$B$26,0),MATCH(CB$1,'Team forecast'!$R$2:$BH$2,0))*$BX566-(1-INDEX('Team forecast'!$R$3:$BH$26,MATCH($B566,'Team forecast'!$B$3:$B$26,0),MATCH(CB$1,'Team forecast'!$R$2:$BH$2,0)))*(BY566+BX566*2+CH566)*0.01,0)</f>
        <v>0</v>
      </c>
      <c r="CC566" s="5">
        <v>0</v>
      </c>
      <c r="CD566" s="5">
        <f>+AK566+BD566*Cockpit!$C$3+BW566*Cockpit!$C$3^2+BZ566*Cockpit!$C$3^3+CA566*Cockpit!$C$3^4+CB566*Cockpit!$C$3^5+CC566*Cockpit!$C$3^6</f>
        <v>-10802.469135802468</v>
      </c>
      <c r="CE566" s="5"/>
      <c r="CF566" s="5"/>
      <c r="CG566" s="5">
        <v>0</v>
      </c>
      <c r="CH566" s="5">
        <f t="shared" si="529"/>
        <v>1995000</v>
      </c>
      <c r="CI566" s="5">
        <f t="shared" si="530"/>
        <v>1995000</v>
      </c>
      <c r="CJ566" s="1">
        <f t="shared" si="531"/>
        <v>-5.0000000000000001E-3</v>
      </c>
      <c r="CK566" s="5">
        <f>RANK(CD566,$CD$2:$CD$622)+COUNTIF($CD$2:$CD566,$CD566)-1</f>
        <v>596</v>
      </c>
      <c r="CL566" s="5">
        <f>RANK(CJ566,$CJ$2:$CJ$622)+COUNTIF($CJ$2:$CJ566,$CJ566)-1</f>
        <v>605</v>
      </c>
    </row>
    <row r="567" spans="1:90" x14ac:dyDescent="0.3">
      <c r="A567" t="str">
        <f>Players!P568</f>
        <v xml:space="preserve"> K. Velkovski</v>
      </c>
      <c r="B567" t="str">
        <f>Players!G568</f>
        <v>North Macedonia</v>
      </c>
      <c r="C567" t="str">
        <f>Players!AB568</f>
        <v>Striker</v>
      </c>
      <c r="D567" s="1"/>
      <c r="F567" t="str">
        <f>IFERROR(INDEX(Lookup!B:B,MATCH(INDEX(Players!C:C,MATCH(E567,Players!A:A,0)),Lookup!D:D,0)),"")</f>
        <v/>
      </c>
      <c r="G567">
        <f>IF(Players!AC568=0,10000000,Players!AC568)</f>
        <v>1995000</v>
      </c>
      <c r="H567" s="16">
        <f>INDEX('Team forecast'!$B$2:$AO$26,MATCH('Master data'!$B567,'Team forecast'!$B$2:$B$26,0),MATCH('Master data'!H$1,'Team forecast'!$B$2:$AO$2,0))</f>
        <v>0.7981888047975968</v>
      </c>
      <c r="I567" s="16">
        <f>INDEX('Team forecast'!$B$2:$AO$26,MATCH('Master data'!$B567,'Team forecast'!$B$2:$B$26,0),MATCH('Master data'!I$1,'Team forecast'!$B$2:$AO$2,0))</f>
        <v>1.6656893725023201</v>
      </c>
      <c r="J567" s="16">
        <f>INDEX('Team forecast'!$B$2:$AO$26,MATCH('Master data'!$B567,'Team forecast'!$B$2:$B$26,0),MATCH('Master data'!J$1,'Team forecast'!$B$2:$AO$2,0))</f>
        <v>0.18906028008930381</v>
      </c>
      <c r="K567" s="16">
        <f>INDEX('Team forecast'!$B$2:$AO$26,MATCH('Master data'!$B567,'Team forecast'!$B$2:$B$26,0),MATCH('Master data'!K$1,'Team forecast'!$B$2:$AO$2,0))</f>
        <v>2.6203167834264542</v>
      </c>
      <c r="L567" s="16">
        <f>INDEX('Team forecast'!$B$2:$AO$26,MATCH('Master data'!$B567,'Team forecast'!$B$2:$B$26,0),MATCH('Master data'!L$1,'Team forecast'!$B$2:$AO$2,0))</f>
        <v>4.7324258807542545</v>
      </c>
      <c r="M567">
        <f>IF(Players!BC568=1,95,0)</f>
        <v>0</v>
      </c>
      <c r="N567" s="2">
        <f>Players!BN568</f>
        <v>0</v>
      </c>
      <c r="O567" s="2">
        <f>Players!BO568</f>
        <v>0</v>
      </c>
      <c r="P567" s="2">
        <f>Players!BP568</f>
        <v>0</v>
      </c>
      <c r="Q567" s="2">
        <f>Players!BQ568</f>
        <v>5.859375E-2</v>
      </c>
      <c r="R567" s="2">
        <f>Players!BR568</f>
        <v>0</v>
      </c>
      <c r="S567" s="2">
        <f t="shared" si="490"/>
        <v>0.7981888047975968</v>
      </c>
      <c r="T567" s="2">
        <f t="shared" si="491"/>
        <v>1.6656893725023201</v>
      </c>
      <c r="U567" s="16">
        <f>INDEX('Team forecast'!$B$2:$AO$26,MATCH('Master data'!$B567,'Team forecast'!$B$2:$B$26,0),MATCH('Master data'!U$1,'Team forecast'!$B$2:$AO$2,0))</f>
        <v>0.1644002435559164</v>
      </c>
      <c r="V567" s="16">
        <f>INDEX('Team forecast'!$B$2:$AO$26,MATCH('Master data'!$B567,'Team forecast'!$B$2:$B$26,0),MATCH('Master data'!V$1,'Team forecast'!$B$2:$AO$2,0))</f>
        <v>0.25208037345240508</v>
      </c>
      <c r="W567" s="16">
        <f>INDEX('Team forecast'!$B$2:$AO$26,MATCH('Master data'!$B567,'Team forecast'!$B$2:$B$26,0),MATCH('Master data'!W$1,'Team forecast'!$B$2:$AO$2,0))</f>
        <v>0.58351938299167849</v>
      </c>
      <c r="X567" s="5">
        <f t="shared" si="492"/>
        <v>-5000</v>
      </c>
      <c r="Y567" s="5">
        <f t="shared" si="493"/>
        <v>0</v>
      </c>
      <c r="Z567" s="5">
        <f t="shared" si="494"/>
        <v>0</v>
      </c>
      <c r="AA567" s="5">
        <f t="shared" si="495"/>
        <v>0</v>
      </c>
      <c r="AB567" s="5">
        <f t="shared" si="496"/>
        <v>0</v>
      </c>
      <c r="AC567" s="5">
        <f t="shared" si="497"/>
        <v>0</v>
      </c>
      <c r="AD567" s="5">
        <f t="shared" si="498"/>
        <v>0</v>
      </c>
      <c r="AE567" s="5">
        <f t="shared" si="499"/>
        <v>0</v>
      </c>
      <c r="AF567" s="5">
        <f t="shared" si="500"/>
        <v>0</v>
      </c>
      <c r="AG567" s="5">
        <f t="shared" si="501"/>
        <v>0</v>
      </c>
      <c r="AH567" s="5">
        <f t="shared" si="502"/>
        <v>0</v>
      </c>
      <c r="AI567" s="5">
        <f t="shared" si="503"/>
        <v>0</v>
      </c>
      <c r="AJ567" s="5">
        <f t="shared" si="504"/>
        <v>0</v>
      </c>
      <c r="AK567" s="5">
        <f>IFERROR(SUM(X567:AJ567),-5000)*((Cockpit!$C$3)^0)</f>
        <v>-5000</v>
      </c>
      <c r="AL567" s="16">
        <f>INDEX('Team forecast'!$B$2:$AO$26,MATCH('Master data'!$B567,'Team forecast'!$B$2:$B$26,0),MATCH('Master data'!AL$1,'Team forecast'!$B$2:$AO$2,0))</f>
        <v>0.51627380220950081</v>
      </c>
      <c r="AM567" s="16">
        <f>INDEX('Team forecast'!$B$2:$AO$26,MATCH('Master data'!$B567,'Team forecast'!$B$2:$B$26,0),MATCH('Master data'!AM$1,'Team forecast'!$B$2:$AO$2,0))</f>
        <v>2.4630934556476545</v>
      </c>
      <c r="AN567" s="16">
        <f>INDEX('Team forecast'!$B$2:$AO$26,MATCH('Master data'!$B567,'Team forecast'!$B$2:$B$26,0),MATCH('Master data'!AN$1,'Team forecast'!$B$2:$AO$2,0))</f>
        <v>8.5171070098060186E-2</v>
      </c>
      <c r="AO567" s="16">
        <f>INDEX('Team forecast'!$B$2:$AO$26,MATCH('Master data'!$B567,'Team forecast'!$B$2:$B$26,0),MATCH('Master data'!AO$1,'Team forecast'!$B$2:$AO$2,0))</f>
        <v>1.6948382395766441</v>
      </c>
      <c r="AP567" s="16">
        <f>INDEX('Team forecast'!$B$2:$AO$26,MATCH('Master data'!$B567,'Team forecast'!$B$2:$B$26,0),MATCH('Master data'!AP$1,'Team forecast'!$B$2:$AO$2,0))</f>
        <v>6.9979477618400647</v>
      </c>
      <c r="AQ567" s="5">
        <f t="shared" si="505"/>
        <v>-5000</v>
      </c>
      <c r="AR567" s="5">
        <f>INDEX('Team forecast'!$B$2:$AO$26,MATCH('Master data'!$B567,'Team forecast'!$B$2:$B$26,0),MATCH('Master data'!AR$1,'Team forecast'!$B$2:$AO$2,0))*IF(X567&gt;0,25000,0)</f>
        <v>0</v>
      </c>
      <c r="AS567" s="16">
        <f>INDEX('Team forecast'!$B$2:$AO$26,MATCH('Master data'!$B567,'Team forecast'!$B$2:$B$26,0),MATCH('Master data'!AS$1,'Team forecast'!$B$2:$AO$2,0))*IF(X567&gt;0,5000,0)</f>
        <v>0</v>
      </c>
      <c r="AT567" s="16">
        <f>INDEX('Team forecast'!$B$2:$AO$26,MATCH('Master data'!$B567,'Team forecast'!$B$2:$B$26,0),MATCH('Master data'!AT$1,'Team forecast'!$B$2:$AO$2,0))*IF(X567&gt;0,-15000,0)</f>
        <v>0</v>
      </c>
      <c r="AU567" s="5">
        <f t="shared" si="506"/>
        <v>0</v>
      </c>
      <c r="AV567" s="5">
        <f t="shared" si="507"/>
        <v>0</v>
      </c>
      <c r="AW567" s="5">
        <f t="shared" si="508"/>
        <v>0</v>
      </c>
      <c r="AX567" s="5">
        <f t="shared" si="509"/>
        <v>0</v>
      </c>
      <c r="AY567" s="5">
        <f t="shared" si="510"/>
        <v>0</v>
      </c>
      <c r="AZ567" s="5">
        <f t="shared" si="511"/>
        <v>0</v>
      </c>
      <c r="BA567" s="5">
        <f t="shared" si="512"/>
        <v>0</v>
      </c>
      <c r="BB567" s="5">
        <f t="shared" si="513"/>
        <v>0</v>
      </c>
      <c r="BC567" s="5">
        <f t="shared" si="514"/>
        <v>0</v>
      </c>
      <c r="BD567" s="5">
        <f t="shared" si="515"/>
        <v>-5000</v>
      </c>
      <c r="BE567" s="16">
        <f>INDEX('Team forecast'!$B$2:$AO$26,MATCH('Master data'!$B567,'Team forecast'!$B$2:$B$26,0),MATCH('Master data'!BE$1,'Team forecast'!$B$2:$AO$2,0))</f>
        <v>0</v>
      </c>
      <c r="BF567" s="16">
        <f>INDEX('Team forecast'!$B$2:$AO$26,MATCH('Master data'!$B567,'Team forecast'!$B$2:$B$26,0),MATCH('Master data'!BF$1,'Team forecast'!$B$2:$AO$2,0))</f>
        <v>0</v>
      </c>
      <c r="BG567" s="16">
        <f>INDEX('Team forecast'!$B$2:$AO$26,MATCH('Master data'!$B567,'Team forecast'!$B$2:$B$26,0),MATCH('Master data'!BG$1,'Team forecast'!$B$2:$AO$2,0))</f>
        <v>0</v>
      </c>
      <c r="BH567" s="16">
        <f>INDEX('Team forecast'!$B$2:$AO$26,MATCH('Master data'!$B567,'Team forecast'!$B$2:$B$26,0),MATCH('Master data'!BH$1,'Team forecast'!$B$2:$AO$2,0))</f>
        <v>0</v>
      </c>
      <c r="BI567" s="16">
        <f>INDEX('Team forecast'!$B$2:$AO$26,MATCH('Master data'!$B567,'Team forecast'!$B$2:$B$26,0),MATCH('Master data'!BI$1,'Team forecast'!$B$2:$AO$2,0))</f>
        <v>0</v>
      </c>
      <c r="BJ567" s="5">
        <f t="shared" si="516"/>
        <v>-5000</v>
      </c>
      <c r="BK567" s="5">
        <f>INDEX('Team forecast'!$R$3:$BH$26,MATCH($B567,'Team forecast'!$B$3:$B$26,0),MATCH(BK$1,'Team forecast'!$R$2:$BH$2,0))*IF($X567&gt;0,25000,0)</f>
        <v>0</v>
      </c>
      <c r="BL567" s="5">
        <f>INDEX('Team forecast'!$R$3:$BH$26,MATCH($B567,'Team forecast'!$B$3:$B$26,0),MATCH(BL$1,'Team forecast'!$R$2:$BH$2,0))*IF($X567&gt;0,5000,0)</f>
        <v>0</v>
      </c>
      <c r="BM567" s="5">
        <f>INDEX('Team forecast'!$R$3:$BH$26,MATCH($B567,'Team forecast'!$B$3:$B$26,0),MATCH(BM$1,'Team forecast'!$R$2:$BH$2,0))*IF($X567&gt;0,-15000,0)</f>
        <v>0</v>
      </c>
      <c r="BN567" s="5">
        <f t="shared" si="517"/>
        <v>0</v>
      </c>
      <c r="BO567" s="5">
        <f t="shared" si="518"/>
        <v>0</v>
      </c>
      <c r="BP567" s="5">
        <f t="shared" si="519"/>
        <v>0</v>
      </c>
      <c r="BQ567" s="5">
        <f t="shared" si="520"/>
        <v>0</v>
      </c>
      <c r="BR567" s="5">
        <f t="shared" si="521"/>
        <v>0</v>
      </c>
      <c r="BS567" s="5">
        <f t="shared" si="522"/>
        <v>0</v>
      </c>
      <c r="BT567" s="5">
        <f t="shared" si="523"/>
        <v>0</v>
      </c>
      <c r="BU567" s="5">
        <f t="shared" si="524"/>
        <v>0</v>
      </c>
      <c r="BV567" s="5">
        <f t="shared" si="525"/>
        <v>0</v>
      </c>
      <c r="BW567" s="5">
        <f t="shared" si="526"/>
        <v>0</v>
      </c>
      <c r="BX567" s="5">
        <f t="shared" si="527"/>
        <v>-5000</v>
      </c>
      <c r="BY567" s="5">
        <f t="shared" si="528"/>
        <v>-15000</v>
      </c>
      <c r="BZ567" s="5">
        <f>MAX(INDEX('Team forecast'!$R$3:$BH$26,MATCH($B567,'Team forecast'!$B$3:$B$26,0),MATCH(BZ$1,'Team forecast'!$R$2:$BH$2,0))*($BX567)-(1-INDEX('Team forecast'!$R$3:$BH$26,MATCH($B567,'Team forecast'!$B$3:$B$26,0),MATCH(BZ$1,'Team forecast'!$R$2:$BH$2,0)))*(BY567+CH567)*0.01,-5000)</f>
        <v>-5000</v>
      </c>
      <c r="CA567" s="5">
        <f>MAX(INDEX('Team forecast'!$R$3:$BH$26,MATCH($B567,'Team forecast'!$B$3:$B$26,0),MATCH(CA$1,'Team forecast'!$R$2:$BH$2,0))*$BX567-(1-INDEX('Team forecast'!$R$3:$BH$26,MATCH($B567,'Team forecast'!$B$3:$B$26,0),MATCH(CA$1,'Team forecast'!$R$2:$BH$2,0)))*(BY567+BX567+CH567)*0.01,-5000)</f>
        <v>-5000</v>
      </c>
      <c r="CB567" s="5">
        <f>MAX(INDEX('Team forecast'!$R$3:$BH$26,MATCH($B567,'Team forecast'!$B$3:$B$26,0),MATCH(CB$1,'Team forecast'!$R$2:$BH$2,0))*$BX567-(1-INDEX('Team forecast'!$R$3:$BH$26,MATCH($B567,'Team forecast'!$B$3:$B$26,0),MATCH(CB$1,'Team forecast'!$R$2:$BH$2,0)))*(BY567+BX567*2+CH567)*0.01,0)</f>
        <v>0</v>
      </c>
      <c r="CC567" s="5">
        <v>0</v>
      </c>
      <c r="CD567" s="5">
        <f>+AK567+BD567*Cockpit!$C$3+BW567*Cockpit!$C$3^2+BZ567*Cockpit!$C$3^3+CA567*Cockpit!$C$3^4+CB567*Cockpit!$C$3^5+CC567*Cockpit!$C$3^6</f>
        <v>-10802.469135802468</v>
      </c>
      <c r="CE567" s="5"/>
      <c r="CF567" s="5"/>
      <c r="CG567" s="5">
        <v>0</v>
      </c>
      <c r="CH567" s="5">
        <f t="shared" si="529"/>
        <v>1995000</v>
      </c>
      <c r="CI567" s="5">
        <f t="shared" si="530"/>
        <v>1995000</v>
      </c>
      <c r="CJ567" s="1">
        <f t="shared" si="531"/>
        <v>-5.0000000000000001E-3</v>
      </c>
      <c r="CK567" s="5">
        <f>RANK(CD567,$CD$2:$CD$622)+COUNTIF($CD$2:$CD567,$CD567)-1</f>
        <v>597</v>
      </c>
      <c r="CL567" s="5">
        <f>RANK(CJ567,$CJ$2:$CJ$622)+COUNTIF($CJ$2:$CJ567,$CJ567)-1</f>
        <v>606</v>
      </c>
    </row>
    <row r="568" spans="1:90" x14ac:dyDescent="0.3">
      <c r="A568" t="str">
        <f>Players!P569</f>
        <v>Becir Omeragic</v>
      </c>
      <c r="B568" t="str">
        <f>Players!G569</f>
        <v>Switzerland</v>
      </c>
      <c r="C568" t="str">
        <f>Players!AB569</f>
        <v>Defense</v>
      </c>
      <c r="D568" s="1"/>
      <c r="F568" t="str">
        <f>IFERROR(INDEX(Lookup!B:B,MATCH(INDEX(Players!C:C,MATCH(E568,Players!A:A,0)),Lookup!D:D,0)),"")</f>
        <v/>
      </c>
      <c r="G568">
        <f>IF(Players!AC569=0,10000000,Players!AC569)</f>
        <v>1995000</v>
      </c>
      <c r="H568" s="16">
        <f>INDEX('Team forecast'!$B$2:$AO$26,MATCH('Master data'!$B568,'Team forecast'!$B$2:$B$26,0),MATCH('Master data'!H$1,'Team forecast'!$B$2:$AO$2,0))</f>
        <v>0.66430787748130482</v>
      </c>
      <c r="I568" s="16">
        <f>INDEX('Team forecast'!$B$2:$AO$26,MATCH('Master data'!$B568,'Team forecast'!$B$2:$B$26,0),MATCH('Master data'!I$1,'Team forecast'!$B$2:$AO$2,0))</f>
        <v>1.6694298230620759</v>
      </c>
      <c r="J568" s="16">
        <f>INDEX('Team forecast'!$B$2:$AO$26,MATCH('Master data'!$B568,'Team forecast'!$B$2:$B$26,0),MATCH('Master data'!J$1,'Team forecast'!$B$2:$AO$2,0))</f>
        <v>0.18835443037974681</v>
      </c>
      <c r="K568" s="16">
        <f>INDEX('Team forecast'!$B$2:$AO$26,MATCH('Master data'!$B568,'Team forecast'!$B$2:$B$26,0),MATCH('Master data'!K$1,'Team forecast'!$B$2:$AO$2,0))</f>
        <v>1.8572551222540705</v>
      </c>
      <c r="L568" s="16">
        <f>INDEX('Team forecast'!$B$2:$AO$26,MATCH('Master data'!$B568,'Team forecast'!$B$2:$B$26,0),MATCH('Master data'!L$1,'Team forecast'!$B$2:$AO$2,0))</f>
        <v>4.7351100435942515</v>
      </c>
      <c r="M568">
        <f>IF(Players!BC569=1,95,0)</f>
        <v>0</v>
      </c>
      <c r="N568" s="2">
        <f>Players!BN569</f>
        <v>0</v>
      </c>
      <c r="O568" s="2">
        <f>Players!BO569</f>
        <v>0</v>
      </c>
      <c r="P568" s="2">
        <f>Players!BP569</f>
        <v>0</v>
      </c>
      <c r="Q568" s="2">
        <f>Players!BQ569</f>
        <v>6.8372379635762731E-2</v>
      </c>
      <c r="R568" s="2">
        <f>Players!BR569</f>
        <v>0</v>
      </c>
      <c r="S568" s="2">
        <f t="shared" si="490"/>
        <v>0.66430787748130482</v>
      </c>
      <c r="T568" s="2">
        <f t="shared" si="491"/>
        <v>1.6694298230620759</v>
      </c>
      <c r="U568" s="16">
        <f>INDEX('Team forecast'!$B$2:$AO$26,MATCH('Master data'!$B568,'Team forecast'!$B$2:$B$26,0),MATCH('Master data'!U$1,'Team forecast'!$B$2:$AO$2,0))</f>
        <v>0.1569620253164557</v>
      </c>
      <c r="V568" s="16">
        <f>INDEX('Team forecast'!$B$2:$AO$26,MATCH('Master data'!$B568,'Team forecast'!$B$2:$B$26,0),MATCH('Master data'!V$1,'Team forecast'!$B$2:$AO$2,0))</f>
        <v>0.23544303797468349</v>
      </c>
      <c r="W568" s="16">
        <f>INDEX('Team forecast'!$B$2:$AO$26,MATCH('Master data'!$B568,'Team forecast'!$B$2:$B$26,0),MATCH('Master data'!W$1,'Team forecast'!$B$2:$AO$2,0))</f>
        <v>0.60759493670886078</v>
      </c>
      <c r="X568" s="5">
        <f t="shared" si="492"/>
        <v>-5000</v>
      </c>
      <c r="Y568" s="5">
        <f t="shared" si="493"/>
        <v>0</v>
      </c>
      <c r="Z568" s="5">
        <f t="shared" si="494"/>
        <v>0</v>
      </c>
      <c r="AA568" s="5">
        <f t="shared" si="495"/>
        <v>0</v>
      </c>
      <c r="AB568" s="5">
        <f t="shared" si="496"/>
        <v>0</v>
      </c>
      <c r="AC568" s="5">
        <f t="shared" si="497"/>
        <v>0</v>
      </c>
      <c r="AD568" s="5">
        <f t="shared" si="498"/>
        <v>0</v>
      </c>
      <c r="AE568" s="5">
        <f t="shared" si="499"/>
        <v>9417.7215189873405</v>
      </c>
      <c r="AF568" s="5">
        <f t="shared" si="500"/>
        <v>0</v>
      </c>
      <c r="AG568" s="5">
        <f t="shared" si="501"/>
        <v>0</v>
      </c>
      <c r="AH568" s="5">
        <f t="shared" si="502"/>
        <v>0</v>
      </c>
      <c r="AI568" s="5">
        <f t="shared" si="503"/>
        <v>0</v>
      </c>
      <c r="AJ568" s="5">
        <f t="shared" si="504"/>
        <v>0</v>
      </c>
      <c r="AK568" s="5">
        <f>IFERROR(SUM(X568:AJ568),-5000)*((Cockpit!$C$3)^0)</f>
        <v>4417.7215189873405</v>
      </c>
      <c r="AL568" s="16">
        <f>INDEX('Team forecast'!$B$2:$AO$26,MATCH('Master data'!$B568,'Team forecast'!$B$2:$B$26,0),MATCH('Master data'!AL$1,'Team forecast'!$B$2:$AO$2,0))</f>
        <v>1.4540238085600701</v>
      </c>
      <c r="AM568" s="16">
        <f>INDEX('Team forecast'!$B$2:$AO$26,MATCH('Master data'!$B568,'Team forecast'!$B$2:$B$26,0),MATCH('Master data'!AM$1,'Team forecast'!$B$2:$AO$2,0))</f>
        <v>1.1663417361082891</v>
      </c>
      <c r="AN568" s="16">
        <f>INDEX('Team forecast'!$B$2:$AO$26,MATCH('Master data'!$B568,'Team forecast'!$B$2:$B$26,0),MATCH('Master data'!AN$1,'Team forecast'!$B$2:$AO$2,0))</f>
        <v>0.31150442477876111</v>
      </c>
      <c r="AO568" s="16">
        <f>INDEX('Team forecast'!$B$2:$AO$26,MATCH('Master data'!$B568,'Team forecast'!$B$2:$B$26,0),MATCH('Master data'!AO$1,'Team forecast'!$B$2:$AO$2,0))</f>
        <v>4.0651229013968155</v>
      </c>
      <c r="AP568" s="16">
        <f>INDEX('Team forecast'!$B$2:$AO$26,MATCH('Master data'!$B568,'Team forecast'!$B$2:$B$26,0),MATCH('Master data'!AP$1,'Team forecast'!$B$2:$AO$2,0))</f>
        <v>3.3081692878707836</v>
      </c>
      <c r="AQ568" s="5">
        <f t="shared" si="505"/>
        <v>-5000</v>
      </c>
      <c r="AR568" s="5">
        <f>INDEX('Team forecast'!$B$2:$AO$26,MATCH('Master data'!$B568,'Team forecast'!$B$2:$B$26,0),MATCH('Master data'!AR$1,'Team forecast'!$B$2:$AO$2,0))*IF(X568&gt;0,25000,0)</f>
        <v>0</v>
      </c>
      <c r="AS568" s="16">
        <f>INDEX('Team forecast'!$B$2:$AO$26,MATCH('Master data'!$B568,'Team forecast'!$B$2:$B$26,0),MATCH('Master data'!AS$1,'Team forecast'!$B$2:$AO$2,0))*IF(X568&gt;0,5000,0)</f>
        <v>0</v>
      </c>
      <c r="AT568" s="16">
        <f>INDEX('Team forecast'!$B$2:$AO$26,MATCH('Master data'!$B568,'Team forecast'!$B$2:$B$26,0),MATCH('Master data'!AT$1,'Team forecast'!$B$2:$AO$2,0))*IF(X568&gt;0,-15000,0)</f>
        <v>0</v>
      </c>
      <c r="AU568" s="5">
        <f t="shared" si="506"/>
        <v>0</v>
      </c>
      <c r="AV568" s="5">
        <f t="shared" si="507"/>
        <v>0</v>
      </c>
      <c r="AW568" s="5">
        <f t="shared" si="508"/>
        <v>0</v>
      </c>
      <c r="AX568" s="5">
        <f t="shared" si="509"/>
        <v>15575.221238938057</v>
      </c>
      <c r="AY568" s="5">
        <f t="shared" si="510"/>
        <v>0</v>
      </c>
      <c r="AZ568" s="5">
        <f t="shared" si="511"/>
        <v>0</v>
      </c>
      <c r="BA568" s="5">
        <f t="shared" si="512"/>
        <v>0</v>
      </c>
      <c r="BB568" s="5">
        <f t="shared" si="513"/>
        <v>0</v>
      </c>
      <c r="BC568" s="5">
        <f t="shared" si="514"/>
        <v>0</v>
      </c>
      <c r="BD568" s="5">
        <f t="shared" si="515"/>
        <v>10575.221238938057</v>
      </c>
      <c r="BE568" s="16">
        <f>INDEX('Team forecast'!$B$2:$AO$26,MATCH('Master data'!$B568,'Team forecast'!$B$2:$B$26,0),MATCH('Master data'!BE$1,'Team forecast'!$B$2:$AO$2,0))</f>
        <v>0</v>
      </c>
      <c r="BF568" s="16">
        <f>INDEX('Team forecast'!$B$2:$AO$26,MATCH('Master data'!$B568,'Team forecast'!$B$2:$B$26,0),MATCH('Master data'!BF$1,'Team forecast'!$B$2:$AO$2,0))</f>
        <v>0</v>
      </c>
      <c r="BG568" s="16">
        <f>INDEX('Team forecast'!$B$2:$AO$26,MATCH('Master data'!$B568,'Team forecast'!$B$2:$B$26,0),MATCH('Master data'!BG$1,'Team forecast'!$B$2:$AO$2,0))</f>
        <v>0</v>
      </c>
      <c r="BH568" s="16">
        <f>INDEX('Team forecast'!$B$2:$AO$26,MATCH('Master data'!$B568,'Team forecast'!$B$2:$B$26,0),MATCH('Master data'!BH$1,'Team forecast'!$B$2:$AO$2,0))</f>
        <v>0</v>
      </c>
      <c r="BI568" s="16">
        <f>INDEX('Team forecast'!$B$2:$AO$26,MATCH('Master data'!$B568,'Team forecast'!$B$2:$B$26,0),MATCH('Master data'!BI$1,'Team forecast'!$B$2:$AO$2,0))</f>
        <v>0</v>
      </c>
      <c r="BJ568" s="5">
        <f t="shared" si="516"/>
        <v>-5000</v>
      </c>
      <c r="BK568" s="5">
        <f>INDEX('Team forecast'!$R$3:$BH$26,MATCH($B568,'Team forecast'!$B$3:$B$26,0),MATCH(BK$1,'Team forecast'!$R$2:$BH$2,0))*IF($X568&gt;0,25000,0)</f>
        <v>0</v>
      </c>
      <c r="BL568" s="5">
        <f>INDEX('Team forecast'!$R$3:$BH$26,MATCH($B568,'Team forecast'!$B$3:$B$26,0),MATCH(BL$1,'Team forecast'!$R$2:$BH$2,0))*IF($X568&gt;0,5000,0)</f>
        <v>0</v>
      </c>
      <c r="BM568" s="5">
        <f>INDEX('Team forecast'!$R$3:$BH$26,MATCH($B568,'Team forecast'!$B$3:$B$26,0),MATCH(BM$1,'Team forecast'!$R$2:$BH$2,0))*IF($X568&gt;0,-15000,0)</f>
        <v>0</v>
      </c>
      <c r="BN568" s="5">
        <f t="shared" si="517"/>
        <v>0</v>
      </c>
      <c r="BO568" s="5">
        <f t="shared" si="518"/>
        <v>0</v>
      </c>
      <c r="BP568" s="5">
        <f t="shared" si="519"/>
        <v>0</v>
      </c>
      <c r="BQ568" s="5">
        <f t="shared" si="520"/>
        <v>0</v>
      </c>
      <c r="BR568" s="5">
        <f t="shared" si="521"/>
        <v>0</v>
      </c>
      <c r="BS568" s="5">
        <f t="shared" si="522"/>
        <v>0</v>
      </c>
      <c r="BT568" s="5">
        <f t="shared" si="523"/>
        <v>0</v>
      </c>
      <c r="BU568" s="5">
        <f t="shared" si="524"/>
        <v>0</v>
      </c>
      <c r="BV568" s="5">
        <f t="shared" si="525"/>
        <v>0</v>
      </c>
      <c r="BW568" s="5">
        <f t="shared" si="526"/>
        <v>0</v>
      </c>
      <c r="BX568" s="5">
        <f t="shared" si="527"/>
        <v>7496.4713789626985</v>
      </c>
      <c r="BY568" s="5">
        <f t="shared" si="528"/>
        <v>22489.414136888096</v>
      </c>
      <c r="BZ568" s="5">
        <f>MAX(INDEX('Team forecast'!$R$3:$BH$26,MATCH($B568,'Team forecast'!$B$3:$B$26,0),MATCH(BZ$1,'Team forecast'!$R$2:$BH$2,0))*($BX568)-(1-INDEX('Team forecast'!$R$3:$BH$26,MATCH($B568,'Team forecast'!$B$3:$B$26,0),MATCH(BZ$1,'Team forecast'!$R$2:$BH$2,0)))*(BY568+CH568)*0.01,-5000)</f>
        <v>-3703.8432364096061</v>
      </c>
      <c r="CA568" s="5">
        <f>MAX(INDEX('Team forecast'!$R$3:$BH$26,MATCH($B568,'Team forecast'!$B$3:$B$26,0),MATCH(CA$1,'Team forecast'!$R$2:$BH$2,0))*$BX568-(1-INDEX('Team forecast'!$R$3:$BH$26,MATCH($B568,'Team forecast'!$B$3:$B$26,0),MATCH(CA$1,'Team forecast'!$R$2:$BH$2,0)))*(BY568+BX568+CH568)*0.01,-5000)</f>
        <v>-5000</v>
      </c>
      <c r="CB568" s="5">
        <f>MAX(INDEX('Team forecast'!$R$3:$BH$26,MATCH($B568,'Team forecast'!$B$3:$B$26,0),MATCH(CB$1,'Team forecast'!$R$2:$BH$2,0))*$BX568-(1-INDEX('Team forecast'!$R$3:$BH$26,MATCH($B568,'Team forecast'!$B$3:$B$26,0),MATCH(CB$1,'Team forecast'!$R$2:$BH$2,0)))*(BY568+BX568*2+CH568)*0.01,0)</f>
        <v>0</v>
      </c>
      <c r="CC568" s="5">
        <v>0</v>
      </c>
      <c r="CD568" s="5">
        <f>+AK568+BD568*Cockpit!$C$3+BW568*Cockpit!$C$3^2+BZ568*Cockpit!$C$3^3+CA568*Cockpit!$C$3^4+CB568*Cockpit!$C$3^5+CC568*Cockpit!$C$3^6</f>
        <v>9382.779657614803</v>
      </c>
      <c r="CE568" s="5"/>
      <c r="CF568" s="5"/>
      <c r="CG568" s="5">
        <v>0</v>
      </c>
      <c r="CH568" s="5">
        <f t="shared" si="529"/>
        <v>1995000</v>
      </c>
      <c r="CI568" s="5">
        <f t="shared" si="530"/>
        <v>1995000</v>
      </c>
      <c r="CJ568" s="1">
        <f t="shared" si="531"/>
        <v>5.0000000000000001E-3</v>
      </c>
      <c r="CK568" s="5">
        <f>RANK(CD568,$CD$2:$CD$622)+COUNTIF($CD$2:$CD568,$CD568)-1</f>
        <v>350</v>
      </c>
      <c r="CL568" s="5">
        <f>RANK(CJ568,$CJ$2:$CJ$622)+COUNTIF($CJ$2:$CJ568,$CJ568)-1</f>
        <v>339</v>
      </c>
    </row>
    <row r="569" spans="1:90" x14ac:dyDescent="0.3">
      <c r="A569" t="str">
        <f>Players!P570</f>
        <v>Péter Gulácsi</v>
      </c>
      <c r="B569" t="str">
        <f>Players!G570</f>
        <v>Hungary</v>
      </c>
      <c r="C569" t="str">
        <f>Players!AB570</f>
        <v>Goalkeeper</v>
      </c>
      <c r="D569" s="1"/>
      <c r="F569" t="str">
        <f>IFERROR(INDEX(Lookup!B:B,MATCH(INDEX(Players!C:C,MATCH(E569,Players!A:A,0)),Lookup!D:D,0)),"")</f>
        <v/>
      </c>
      <c r="G569">
        <f>IF(Players!AC570=0,10000000,Players!AC570)</f>
        <v>2988000</v>
      </c>
      <c r="H569" s="16">
        <f>INDEX('Team forecast'!$B$2:$AO$26,MATCH('Master data'!$B569,'Team forecast'!$B$2:$B$26,0),MATCH('Master data'!H$1,'Team forecast'!$B$2:$AO$2,0))</f>
        <v>0.66258765662234231</v>
      </c>
      <c r="I569" s="16">
        <f>INDEX('Team forecast'!$B$2:$AO$26,MATCH('Master data'!$B569,'Team forecast'!$B$2:$B$26,0),MATCH('Master data'!I$1,'Team forecast'!$B$2:$AO$2,0))</f>
        <v>2.1377132314488487</v>
      </c>
      <c r="J569" s="16">
        <f>INDEX('Team forecast'!$B$2:$AO$26,MATCH('Master data'!$B569,'Team forecast'!$B$2:$B$26,0),MATCH('Master data'!J$1,'Team forecast'!$B$2:$AO$2,0))</f>
        <v>0.1179242002781641</v>
      </c>
      <c r="K569" s="16">
        <f>INDEX('Team forecast'!$B$2:$AO$26,MATCH('Master data'!$B569,'Team forecast'!$B$2:$B$26,0),MATCH('Master data'!K$1,'Team forecast'!$B$2:$AO$2,0))</f>
        <v>2.1751614990127401</v>
      </c>
      <c r="L569" s="16">
        <f>INDEX('Team forecast'!$B$2:$AO$26,MATCH('Master data'!$B569,'Team forecast'!$B$2:$B$26,0),MATCH('Master data'!L$1,'Team forecast'!$B$2:$AO$2,0))</f>
        <v>5.8957935698406603</v>
      </c>
      <c r="M569">
        <f>IF(Players!BC570=1,95,0)</f>
        <v>95</v>
      </c>
      <c r="N569" s="2">
        <f>Players!BN570</f>
        <v>0</v>
      </c>
      <c r="O569" s="2">
        <f>Players!BO570</f>
        <v>0</v>
      </c>
      <c r="P569" s="2">
        <f>Players!BP570</f>
        <v>0</v>
      </c>
      <c r="Q569" s="2">
        <f>Players!BQ570</f>
        <v>0</v>
      </c>
      <c r="R569" s="2">
        <f>Players!BR570</f>
        <v>0</v>
      </c>
      <c r="S569" s="2">
        <f t="shared" si="490"/>
        <v>0.66258765662234231</v>
      </c>
      <c r="T569" s="2">
        <f t="shared" si="491"/>
        <v>2.1377132314488487</v>
      </c>
      <c r="U569" s="16">
        <f>INDEX('Team forecast'!$B$2:$AO$26,MATCH('Master data'!$B569,'Team forecast'!$B$2:$B$26,0),MATCH('Master data'!U$1,'Team forecast'!$B$2:$AO$2,0))</f>
        <v>0.1109874826147427</v>
      </c>
      <c r="V569" s="16">
        <f>INDEX('Team forecast'!$B$2:$AO$26,MATCH('Master data'!$B569,'Team forecast'!$B$2:$B$26,0),MATCH('Master data'!V$1,'Team forecast'!$B$2:$AO$2,0))</f>
        <v>0.17969401947148819</v>
      </c>
      <c r="W569" s="16">
        <f>INDEX('Team forecast'!$B$2:$AO$26,MATCH('Master data'!$B569,'Team forecast'!$B$2:$B$26,0),MATCH('Master data'!W$1,'Team forecast'!$B$2:$AO$2,0))</f>
        <v>0.70931849791376911</v>
      </c>
      <c r="X569" s="5">
        <f t="shared" si="492"/>
        <v>7000</v>
      </c>
      <c r="Y569" s="5">
        <f t="shared" si="493"/>
        <v>2774.6870653685673</v>
      </c>
      <c r="Z569" s="5">
        <f t="shared" si="494"/>
        <v>898.47009735744098</v>
      </c>
      <c r="AA569" s="5">
        <f t="shared" si="495"/>
        <v>-10639.777468706536</v>
      </c>
      <c r="AB569" s="5">
        <f t="shared" si="496"/>
        <v>0</v>
      </c>
      <c r="AC569" s="5">
        <f t="shared" si="497"/>
        <v>0</v>
      </c>
      <c r="AD569" s="5">
        <f t="shared" si="498"/>
        <v>0</v>
      </c>
      <c r="AE569" s="5">
        <f t="shared" si="499"/>
        <v>8844.3150208623065</v>
      </c>
      <c r="AF569" s="5">
        <f t="shared" si="500"/>
        <v>18790.401691959058</v>
      </c>
      <c r="AG569" s="5">
        <f t="shared" si="501"/>
        <v>0</v>
      </c>
      <c r="AH569" s="5">
        <f t="shared" si="502"/>
        <v>0</v>
      </c>
      <c r="AI569" s="5">
        <f t="shared" si="503"/>
        <v>6625.8765662234227</v>
      </c>
      <c r="AJ569" s="5">
        <f t="shared" si="504"/>
        <v>-17101.705851590788</v>
      </c>
      <c r="AK569" s="5">
        <f>IFERROR(SUM(X569:AJ569),-5000)*((Cockpit!$C$3)^0)</f>
        <v>17192.267121473469</v>
      </c>
      <c r="AL569" s="16">
        <f>INDEX('Team forecast'!$B$2:$AO$26,MATCH('Master data'!$B569,'Team forecast'!$B$2:$B$26,0),MATCH('Master data'!AL$1,'Team forecast'!$B$2:$AO$2,0))</f>
        <v>0.64628016595236182</v>
      </c>
      <c r="AM569" s="16">
        <f>INDEX('Team forecast'!$B$2:$AO$26,MATCH('Master data'!$B569,'Team forecast'!$B$2:$B$26,0),MATCH('Master data'!AM$1,'Team forecast'!$B$2:$AO$2,0))</f>
        <v>2.6069135565605688</v>
      </c>
      <c r="AN569" s="16">
        <f>INDEX('Team forecast'!$B$2:$AO$26,MATCH('Master data'!$B569,'Team forecast'!$B$2:$B$26,0),MATCH('Master data'!AN$1,'Team forecast'!$B$2:$AO$2,0))</f>
        <v>7.3761854583772393E-2</v>
      </c>
      <c r="AO569" s="16">
        <f>INDEX('Team forecast'!$B$2:$AO$26,MATCH('Master data'!$B569,'Team forecast'!$B$2:$B$26,0),MATCH('Master data'!AO$1,'Team forecast'!$B$2:$AO$2,0))</f>
        <v>2.1216268074193696</v>
      </c>
      <c r="AP569" s="16">
        <f>INDEX('Team forecast'!$B$2:$AO$26,MATCH('Master data'!$B569,'Team forecast'!$B$2:$B$26,0),MATCH('Master data'!AP$1,'Team forecast'!$B$2:$AO$2,0))</f>
        <v>7.189843781564309</v>
      </c>
      <c r="AQ569" s="5">
        <f t="shared" si="505"/>
        <v>7000</v>
      </c>
      <c r="AR569" s="5">
        <f>INDEX('Team forecast'!$B$2:$AO$26,MATCH('Master data'!$B569,'Team forecast'!$B$2:$B$26,0),MATCH('Master data'!AR$1,'Team forecast'!$B$2:$AO$2,0))*IF(X569&gt;0,25000,0)</f>
        <v>1598.1735159817351</v>
      </c>
      <c r="AS569" s="16">
        <f>INDEX('Team forecast'!$B$2:$AO$26,MATCH('Master data'!$B569,'Team forecast'!$B$2:$B$26,0),MATCH('Master data'!AS$1,'Team forecast'!$B$2:$AO$2,0))*IF(X569&gt;0,5000,0)</f>
        <v>684.93150684931504</v>
      </c>
      <c r="AT569" s="16">
        <f>INDEX('Team forecast'!$B$2:$AO$26,MATCH('Master data'!$B569,'Team forecast'!$B$2:$B$26,0),MATCH('Master data'!AT$1,'Team forecast'!$B$2:$AO$2,0))*IF(X569&gt;0,-15000,0)</f>
        <v>-11986.301369863015</v>
      </c>
      <c r="AU569" s="5">
        <f t="shared" si="506"/>
        <v>0</v>
      </c>
      <c r="AV569" s="5">
        <f t="shared" si="507"/>
        <v>0</v>
      </c>
      <c r="AW569" s="5">
        <f t="shared" si="508"/>
        <v>0</v>
      </c>
      <c r="AX569" s="5">
        <f t="shared" si="509"/>
        <v>5532.1390937829292</v>
      </c>
      <c r="AY569" s="5">
        <f t="shared" si="510"/>
        <v>22914.6511250187</v>
      </c>
      <c r="AZ569" s="5">
        <f t="shared" si="511"/>
        <v>0</v>
      </c>
      <c r="BA569" s="5">
        <f t="shared" si="512"/>
        <v>0</v>
      </c>
      <c r="BB569" s="5">
        <f t="shared" si="513"/>
        <v>6462.8016595236186</v>
      </c>
      <c r="BC569" s="5">
        <f t="shared" si="514"/>
        <v>-20855.308452484551</v>
      </c>
      <c r="BD569" s="5">
        <f t="shared" si="515"/>
        <v>11351.08707880873</v>
      </c>
      <c r="BE569" s="16">
        <f>INDEX('Team forecast'!$B$2:$AO$26,MATCH('Master data'!$B569,'Team forecast'!$B$2:$B$26,0),MATCH('Master data'!BE$1,'Team forecast'!$B$2:$AO$2,0))</f>
        <v>0</v>
      </c>
      <c r="BF569" s="16">
        <f>INDEX('Team forecast'!$B$2:$AO$26,MATCH('Master data'!$B569,'Team forecast'!$B$2:$B$26,0),MATCH('Master data'!BF$1,'Team forecast'!$B$2:$AO$2,0))</f>
        <v>0</v>
      </c>
      <c r="BG569" s="16">
        <f>INDEX('Team forecast'!$B$2:$AO$26,MATCH('Master data'!$B569,'Team forecast'!$B$2:$B$26,0),MATCH('Master data'!BG$1,'Team forecast'!$B$2:$AO$2,0))</f>
        <v>0</v>
      </c>
      <c r="BH569" s="16">
        <f>INDEX('Team forecast'!$B$2:$AO$26,MATCH('Master data'!$B569,'Team forecast'!$B$2:$B$26,0),MATCH('Master data'!BH$1,'Team forecast'!$B$2:$AO$2,0))</f>
        <v>0</v>
      </c>
      <c r="BI569" s="16">
        <f>INDEX('Team forecast'!$B$2:$AO$26,MATCH('Master data'!$B569,'Team forecast'!$B$2:$B$26,0),MATCH('Master data'!BI$1,'Team forecast'!$B$2:$AO$2,0))</f>
        <v>0</v>
      </c>
      <c r="BJ569" s="5">
        <f t="shared" si="516"/>
        <v>7000</v>
      </c>
      <c r="BK569" s="5">
        <f>INDEX('Team forecast'!$R$3:$BH$26,MATCH($B569,'Team forecast'!$B$3:$B$26,0),MATCH(BK$1,'Team forecast'!$R$2:$BH$2,0))*IF($X569&gt;0,25000,0)</f>
        <v>0</v>
      </c>
      <c r="BL569" s="5">
        <f>INDEX('Team forecast'!$R$3:$BH$26,MATCH($B569,'Team forecast'!$B$3:$B$26,0),MATCH(BL$1,'Team forecast'!$R$2:$BH$2,0))*IF($X569&gt;0,5000,0)</f>
        <v>0</v>
      </c>
      <c r="BM569" s="5">
        <f>INDEX('Team forecast'!$R$3:$BH$26,MATCH($B569,'Team forecast'!$B$3:$B$26,0),MATCH(BM$1,'Team forecast'!$R$2:$BH$2,0))*IF($X569&gt;0,-15000,0)</f>
        <v>0</v>
      </c>
      <c r="BN569" s="5">
        <f t="shared" si="517"/>
        <v>0</v>
      </c>
      <c r="BO569" s="5">
        <f t="shared" si="518"/>
        <v>0</v>
      </c>
      <c r="BP569" s="5">
        <f t="shared" si="519"/>
        <v>0</v>
      </c>
      <c r="BQ569" s="5">
        <f t="shared" si="520"/>
        <v>0</v>
      </c>
      <c r="BR569" s="5">
        <f t="shared" si="521"/>
        <v>0</v>
      </c>
      <c r="BS569" s="5">
        <f t="shared" si="522"/>
        <v>0</v>
      </c>
      <c r="BT569" s="5">
        <f t="shared" si="523"/>
        <v>0</v>
      </c>
      <c r="BU569" s="5">
        <f t="shared" si="524"/>
        <v>0</v>
      </c>
      <c r="BV569" s="5">
        <f t="shared" si="525"/>
        <v>0</v>
      </c>
      <c r="BW569" s="5">
        <f t="shared" si="526"/>
        <v>0</v>
      </c>
      <c r="BX569" s="5">
        <f t="shared" si="527"/>
        <v>14271.6771001411</v>
      </c>
      <c r="BY569" s="5">
        <f t="shared" si="528"/>
        <v>42815.031300423303</v>
      </c>
      <c r="BZ569" s="5">
        <f>MAX(INDEX('Team forecast'!$R$3:$BH$26,MATCH($B569,'Team forecast'!$B$3:$B$26,0),MATCH(BZ$1,'Team forecast'!$R$2:$BH$2,0))*($BX569)-(1-INDEX('Team forecast'!$R$3:$BH$26,MATCH($B569,'Team forecast'!$B$3:$B$26,0),MATCH(BZ$1,'Team forecast'!$R$2:$BH$2,0)))*(BY569+CH569)*0.01,-5000)</f>
        <v>-5000</v>
      </c>
      <c r="CA569" s="5">
        <f>MAX(INDEX('Team forecast'!$R$3:$BH$26,MATCH($B569,'Team forecast'!$B$3:$B$26,0),MATCH(CA$1,'Team forecast'!$R$2:$BH$2,0))*$BX569-(1-INDEX('Team forecast'!$R$3:$BH$26,MATCH($B569,'Team forecast'!$B$3:$B$26,0),MATCH(CA$1,'Team forecast'!$R$2:$BH$2,0)))*(BY569+BX569+CH569)*0.01,-5000)</f>
        <v>-5000</v>
      </c>
      <c r="CB569" s="5">
        <f>MAX(INDEX('Team forecast'!$R$3:$BH$26,MATCH($B569,'Team forecast'!$B$3:$B$26,0),MATCH(CB$1,'Team forecast'!$R$2:$BH$2,0))*$BX569-(1-INDEX('Team forecast'!$R$3:$BH$26,MATCH($B569,'Team forecast'!$B$3:$B$26,0),MATCH(CB$1,'Team forecast'!$R$2:$BH$2,0)))*(BY569+BX569*2+CH569)*0.01,0)</f>
        <v>0</v>
      </c>
      <c r="CC569" s="5">
        <v>0</v>
      </c>
      <c r="CD569" s="5">
        <f>+AK569+BD569*Cockpit!$C$3+BW569*Cockpit!$C$3^2+BZ569*Cockpit!$C$3^3+CA569*Cockpit!$C$3^4+CB569*Cockpit!$C$3^5+CC569*Cockpit!$C$3^6</f>
        <v>22290.522704876821</v>
      </c>
      <c r="CE569" s="5"/>
      <c r="CF569" s="5"/>
      <c r="CG569" s="5">
        <v>0</v>
      </c>
      <c r="CH569" s="5">
        <f t="shared" si="529"/>
        <v>2988000</v>
      </c>
      <c r="CI569" s="5">
        <f t="shared" si="530"/>
        <v>2988000</v>
      </c>
      <c r="CJ569" s="1">
        <f t="shared" si="531"/>
        <v>7.0000000000000001E-3</v>
      </c>
      <c r="CK569" s="5">
        <f>RANK(CD569,$CD$2:$CD$622)+COUNTIF($CD$2:$CD569,$CD569)-1</f>
        <v>295</v>
      </c>
      <c r="CL569" s="5">
        <f>RANK(CJ569,$CJ$2:$CJ$622)+COUNTIF($CJ$2:$CJ569,$CJ569)-1</f>
        <v>311</v>
      </c>
    </row>
    <row r="570" spans="1:90" x14ac:dyDescent="0.3">
      <c r="A570" t="str">
        <f>Players!P571</f>
        <v>Ádám Bogdán</v>
      </c>
      <c r="B570" t="str">
        <f>Players!G571</f>
        <v>Hungary</v>
      </c>
      <c r="C570" t="str">
        <f>Players!AB571</f>
        <v>Goalkeeper</v>
      </c>
      <c r="D570" s="1"/>
      <c r="F570" t="str">
        <f>IFERROR(INDEX(Lookup!B:B,MATCH(INDEX(Players!C:C,MATCH(E570,Players!A:A,0)),Lookup!D:D,0)),"")</f>
        <v/>
      </c>
      <c r="G570">
        <f>IF(Players!AC571=0,10000000,Players!AC571)</f>
        <v>2495000</v>
      </c>
      <c r="H570" s="16">
        <f>INDEX('Team forecast'!$B$2:$AO$26,MATCH('Master data'!$B570,'Team forecast'!$B$2:$B$26,0),MATCH('Master data'!H$1,'Team forecast'!$B$2:$AO$2,0))</f>
        <v>0.66258765662234231</v>
      </c>
      <c r="I570" s="16">
        <f>INDEX('Team forecast'!$B$2:$AO$26,MATCH('Master data'!$B570,'Team forecast'!$B$2:$B$26,0),MATCH('Master data'!I$1,'Team forecast'!$B$2:$AO$2,0))</f>
        <v>2.1377132314488487</v>
      </c>
      <c r="J570" s="16">
        <f>INDEX('Team forecast'!$B$2:$AO$26,MATCH('Master data'!$B570,'Team forecast'!$B$2:$B$26,0),MATCH('Master data'!J$1,'Team forecast'!$B$2:$AO$2,0))</f>
        <v>0.1179242002781641</v>
      </c>
      <c r="K570" s="16">
        <f>INDEX('Team forecast'!$B$2:$AO$26,MATCH('Master data'!$B570,'Team forecast'!$B$2:$B$26,0),MATCH('Master data'!K$1,'Team forecast'!$B$2:$AO$2,0))</f>
        <v>2.1751614990127401</v>
      </c>
      <c r="L570" s="16">
        <f>INDEX('Team forecast'!$B$2:$AO$26,MATCH('Master data'!$B570,'Team forecast'!$B$2:$B$26,0),MATCH('Master data'!L$1,'Team forecast'!$B$2:$AO$2,0))</f>
        <v>5.8957935698406603</v>
      </c>
      <c r="M570">
        <f>IF(Players!BC571=1,95,0)</f>
        <v>0</v>
      </c>
      <c r="N570" s="2">
        <f>Players!BN571</f>
        <v>0</v>
      </c>
      <c r="O570" s="2">
        <f>Players!BO571</f>
        <v>0</v>
      </c>
      <c r="P570" s="2">
        <f>Players!BP571</f>
        <v>0</v>
      </c>
      <c r="Q570" s="2">
        <f>Players!BQ571</f>
        <v>1.3513513513513513E-2</v>
      </c>
      <c r="R570" s="2">
        <f>Players!BR571</f>
        <v>0</v>
      </c>
      <c r="S570" s="2">
        <f t="shared" si="490"/>
        <v>0.66258765662234231</v>
      </c>
      <c r="T570" s="2">
        <f t="shared" si="491"/>
        <v>2.1377132314488487</v>
      </c>
      <c r="U570" s="16">
        <f>INDEX('Team forecast'!$B$2:$AO$26,MATCH('Master data'!$B570,'Team forecast'!$B$2:$B$26,0),MATCH('Master data'!U$1,'Team forecast'!$B$2:$AO$2,0))</f>
        <v>0.1109874826147427</v>
      </c>
      <c r="V570" s="16">
        <f>INDEX('Team forecast'!$B$2:$AO$26,MATCH('Master data'!$B570,'Team forecast'!$B$2:$B$26,0),MATCH('Master data'!V$1,'Team forecast'!$B$2:$AO$2,0))</f>
        <v>0.17969401947148819</v>
      </c>
      <c r="W570" s="16">
        <f>INDEX('Team forecast'!$B$2:$AO$26,MATCH('Master data'!$B570,'Team forecast'!$B$2:$B$26,0),MATCH('Master data'!W$1,'Team forecast'!$B$2:$AO$2,0))</f>
        <v>0.70931849791376911</v>
      </c>
      <c r="X570" s="5">
        <f t="shared" si="492"/>
        <v>-5000</v>
      </c>
      <c r="Y570" s="5">
        <f t="shared" si="493"/>
        <v>0</v>
      </c>
      <c r="Z570" s="5">
        <f t="shared" si="494"/>
        <v>0</v>
      </c>
      <c r="AA570" s="5">
        <f t="shared" si="495"/>
        <v>0</v>
      </c>
      <c r="AB570" s="5">
        <f t="shared" si="496"/>
        <v>0</v>
      </c>
      <c r="AC570" s="5">
        <f t="shared" si="497"/>
        <v>0</v>
      </c>
      <c r="AD570" s="5">
        <f t="shared" si="498"/>
        <v>0</v>
      </c>
      <c r="AE570" s="5">
        <f t="shared" si="499"/>
        <v>8844.3150208623065</v>
      </c>
      <c r="AF570" s="5">
        <f t="shared" si="500"/>
        <v>18790.401691959058</v>
      </c>
      <c r="AG570" s="5">
        <f t="shared" si="501"/>
        <v>0</v>
      </c>
      <c r="AH570" s="5">
        <f t="shared" si="502"/>
        <v>0</v>
      </c>
      <c r="AI570" s="5">
        <f t="shared" si="503"/>
        <v>0</v>
      </c>
      <c r="AJ570" s="5">
        <f t="shared" si="504"/>
        <v>0</v>
      </c>
      <c r="AK570" s="5">
        <f>IFERROR(SUM(X570:AJ570),-5000)*((Cockpit!$C$3)^0)</f>
        <v>22634.716712821362</v>
      </c>
      <c r="AL570" s="16">
        <f>INDEX('Team forecast'!$B$2:$AO$26,MATCH('Master data'!$B570,'Team forecast'!$B$2:$B$26,0),MATCH('Master data'!AL$1,'Team forecast'!$B$2:$AO$2,0))</f>
        <v>0.64628016595236182</v>
      </c>
      <c r="AM570" s="16">
        <f>INDEX('Team forecast'!$B$2:$AO$26,MATCH('Master data'!$B570,'Team forecast'!$B$2:$B$26,0),MATCH('Master data'!AM$1,'Team forecast'!$B$2:$AO$2,0))</f>
        <v>2.6069135565605688</v>
      </c>
      <c r="AN570" s="16">
        <f>INDEX('Team forecast'!$B$2:$AO$26,MATCH('Master data'!$B570,'Team forecast'!$B$2:$B$26,0),MATCH('Master data'!AN$1,'Team forecast'!$B$2:$AO$2,0))</f>
        <v>7.3761854583772393E-2</v>
      </c>
      <c r="AO570" s="16">
        <f>INDEX('Team forecast'!$B$2:$AO$26,MATCH('Master data'!$B570,'Team forecast'!$B$2:$B$26,0),MATCH('Master data'!AO$1,'Team forecast'!$B$2:$AO$2,0))</f>
        <v>2.1216268074193696</v>
      </c>
      <c r="AP570" s="16">
        <f>INDEX('Team forecast'!$B$2:$AO$26,MATCH('Master data'!$B570,'Team forecast'!$B$2:$B$26,0),MATCH('Master data'!AP$1,'Team forecast'!$B$2:$AO$2,0))</f>
        <v>7.189843781564309</v>
      </c>
      <c r="AQ570" s="5">
        <f t="shared" si="505"/>
        <v>-5000</v>
      </c>
      <c r="AR570" s="5">
        <f>INDEX('Team forecast'!$B$2:$AO$26,MATCH('Master data'!$B570,'Team forecast'!$B$2:$B$26,0),MATCH('Master data'!AR$1,'Team forecast'!$B$2:$AO$2,0))*IF(X570&gt;0,25000,0)</f>
        <v>0</v>
      </c>
      <c r="AS570" s="16">
        <f>INDEX('Team forecast'!$B$2:$AO$26,MATCH('Master data'!$B570,'Team forecast'!$B$2:$B$26,0),MATCH('Master data'!AS$1,'Team forecast'!$B$2:$AO$2,0))*IF(X570&gt;0,5000,0)</f>
        <v>0</v>
      </c>
      <c r="AT570" s="16">
        <f>INDEX('Team forecast'!$B$2:$AO$26,MATCH('Master data'!$B570,'Team forecast'!$B$2:$B$26,0),MATCH('Master data'!AT$1,'Team forecast'!$B$2:$AO$2,0))*IF(X570&gt;0,-15000,0)</f>
        <v>0</v>
      </c>
      <c r="AU570" s="5">
        <f t="shared" si="506"/>
        <v>0</v>
      </c>
      <c r="AV570" s="5">
        <f t="shared" si="507"/>
        <v>0</v>
      </c>
      <c r="AW570" s="5">
        <f t="shared" si="508"/>
        <v>0</v>
      </c>
      <c r="AX570" s="5">
        <f t="shared" si="509"/>
        <v>5532.1390937829292</v>
      </c>
      <c r="AY570" s="5">
        <f t="shared" si="510"/>
        <v>22914.6511250187</v>
      </c>
      <c r="AZ570" s="5">
        <f t="shared" si="511"/>
        <v>0</v>
      </c>
      <c r="BA570" s="5">
        <f t="shared" si="512"/>
        <v>0</v>
      </c>
      <c r="BB570" s="5">
        <f t="shared" si="513"/>
        <v>0</v>
      </c>
      <c r="BC570" s="5">
        <f t="shared" si="514"/>
        <v>0</v>
      </c>
      <c r="BD570" s="5">
        <f t="shared" si="515"/>
        <v>23446.790218801631</v>
      </c>
      <c r="BE570" s="16">
        <f>INDEX('Team forecast'!$B$2:$AO$26,MATCH('Master data'!$B570,'Team forecast'!$B$2:$B$26,0),MATCH('Master data'!BE$1,'Team forecast'!$B$2:$AO$2,0))</f>
        <v>0</v>
      </c>
      <c r="BF570" s="16">
        <f>INDEX('Team forecast'!$B$2:$AO$26,MATCH('Master data'!$B570,'Team forecast'!$B$2:$B$26,0),MATCH('Master data'!BF$1,'Team forecast'!$B$2:$AO$2,0))</f>
        <v>0</v>
      </c>
      <c r="BG570" s="16">
        <f>INDEX('Team forecast'!$B$2:$AO$26,MATCH('Master data'!$B570,'Team forecast'!$B$2:$B$26,0),MATCH('Master data'!BG$1,'Team forecast'!$B$2:$AO$2,0))</f>
        <v>0</v>
      </c>
      <c r="BH570" s="16">
        <f>INDEX('Team forecast'!$B$2:$AO$26,MATCH('Master data'!$B570,'Team forecast'!$B$2:$B$26,0),MATCH('Master data'!BH$1,'Team forecast'!$B$2:$AO$2,0))</f>
        <v>0</v>
      </c>
      <c r="BI570" s="16">
        <f>INDEX('Team forecast'!$B$2:$AO$26,MATCH('Master data'!$B570,'Team forecast'!$B$2:$B$26,0),MATCH('Master data'!BI$1,'Team forecast'!$B$2:$AO$2,0))</f>
        <v>0</v>
      </c>
      <c r="BJ570" s="5">
        <f t="shared" si="516"/>
        <v>-5000</v>
      </c>
      <c r="BK570" s="5">
        <f>INDEX('Team forecast'!$R$3:$BH$26,MATCH($B570,'Team forecast'!$B$3:$B$26,0),MATCH(BK$1,'Team forecast'!$R$2:$BH$2,0))*IF($X570&gt;0,25000,0)</f>
        <v>0</v>
      </c>
      <c r="BL570" s="5">
        <f>INDEX('Team forecast'!$R$3:$BH$26,MATCH($B570,'Team forecast'!$B$3:$B$26,0),MATCH(BL$1,'Team forecast'!$R$2:$BH$2,0))*IF($X570&gt;0,5000,0)</f>
        <v>0</v>
      </c>
      <c r="BM570" s="5">
        <f>INDEX('Team forecast'!$R$3:$BH$26,MATCH($B570,'Team forecast'!$B$3:$B$26,0),MATCH(BM$1,'Team forecast'!$R$2:$BH$2,0))*IF($X570&gt;0,-15000,0)</f>
        <v>0</v>
      </c>
      <c r="BN570" s="5">
        <f t="shared" si="517"/>
        <v>0</v>
      </c>
      <c r="BO570" s="5">
        <f t="shared" si="518"/>
        <v>0</v>
      </c>
      <c r="BP570" s="5">
        <f t="shared" si="519"/>
        <v>0</v>
      </c>
      <c r="BQ570" s="5">
        <f t="shared" si="520"/>
        <v>0</v>
      </c>
      <c r="BR570" s="5">
        <f t="shared" si="521"/>
        <v>0</v>
      </c>
      <c r="BS570" s="5">
        <f t="shared" si="522"/>
        <v>0</v>
      </c>
      <c r="BT570" s="5">
        <f t="shared" si="523"/>
        <v>0</v>
      </c>
      <c r="BU570" s="5">
        <f t="shared" si="524"/>
        <v>0</v>
      </c>
      <c r="BV570" s="5">
        <f t="shared" si="525"/>
        <v>0</v>
      </c>
      <c r="BW570" s="5">
        <f t="shared" si="526"/>
        <v>0</v>
      </c>
      <c r="BX570" s="5">
        <f t="shared" si="527"/>
        <v>23040.753465811496</v>
      </c>
      <c r="BY570" s="5">
        <f t="shared" si="528"/>
        <v>69122.260397434497</v>
      </c>
      <c r="BZ570" s="5">
        <f>MAX(INDEX('Team forecast'!$R$3:$BH$26,MATCH($B570,'Team forecast'!$B$3:$B$26,0),MATCH(BZ$1,'Team forecast'!$R$2:$BH$2,0))*($BX570)-(1-INDEX('Team forecast'!$R$3:$BH$26,MATCH($B570,'Team forecast'!$B$3:$B$26,0),MATCH(BZ$1,'Team forecast'!$R$2:$BH$2,0)))*(BY570+CH570)*0.01,-5000)</f>
        <v>-5000</v>
      </c>
      <c r="CA570" s="5">
        <f>MAX(INDEX('Team forecast'!$R$3:$BH$26,MATCH($B570,'Team forecast'!$B$3:$B$26,0),MATCH(CA$1,'Team forecast'!$R$2:$BH$2,0))*$BX570-(1-INDEX('Team forecast'!$R$3:$BH$26,MATCH($B570,'Team forecast'!$B$3:$B$26,0),MATCH(CA$1,'Team forecast'!$R$2:$BH$2,0)))*(BY570+BX570+CH570)*0.01,-5000)</f>
        <v>-5000</v>
      </c>
      <c r="CB570" s="5">
        <f>MAX(INDEX('Team forecast'!$R$3:$BH$26,MATCH($B570,'Team forecast'!$B$3:$B$26,0),MATCH(CB$1,'Team forecast'!$R$2:$BH$2,0))*$BX570-(1-INDEX('Team forecast'!$R$3:$BH$26,MATCH($B570,'Team forecast'!$B$3:$B$26,0),MATCH(CB$1,'Team forecast'!$R$2:$BH$2,0)))*(BY570+BX570*2+CH570)*0.01,0)</f>
        <v>0</v>
      </c>
      <c r="CC570" s="5">
        <v>0</v>
      </c>
      <c r="CD570" s="5">
        <f>+AK570+BD570*Cockpit!$C$3+BW570*Cockpit!$C$3^2+BZ570*Cockpit!$C$3^3+CA570*Cockpit!$C$3^4+CB570*Cockpit!$C$3^5+CC570*Cockpit!$C$3^6</f>
        <v>35796.774389553313</v>
      </c>
      <c r="CE570" s="5"/>
      <c r="CF570" s="5"/>
      <c r="CG570" s="5">
        <v>0</v>
      </c>
      <c r="CH570" s="5">
        <f t="shared" si="529"/>
        <v>2495000</v>
      </c>
      <c r="CI570" s="5">
        <f t="shared" si="530"/>
        <v>2495000</v>
      </c>
      <c r="CJ570" s="1">
        <f t="shared" si="531"/>
        <v>1.4E-2</v>
      </c>
      <c r="CK570" s="5">
        <f>RANK(CD570,$CD$2:$CD$622)+COUNTIF($CD$2:$CD570,$CD570)-1</f>
        <v>243</v>
      </c>
      <c r="CL570" s="5">
        <f>RANK(CJ570,$CJ$2:$CJ$622)+COUNTIF($CJ$2:$CJ570,$CJ570)-1</f>
        <v>184</v>
      </c>
    </row>
    <row r="571" spans="1:90" x14ac:dyDescent="0.3">
      <c r="A571" t="str">
        <f>Players!P572</f>
        <v>Dénes Dibusz</v>
      </c>
      <c r="B571" t="str">
        <f>Players!G572</f>
        <v>Hungary</v>
      </c>
      <c r="C571" t="str">
        <f>Players!AB572</f>
        <v>Goalkeeper</v>
      </c>
      <c r="D571" s="1"/>
      <c r="F571" t="str">
        <f>IFERROR(INDEX(Lookup!B:B,MATCH(INDEX(Players!C:C,MATCH(E571,Players!A:A,0)),Lookup!D:D,0)),"")</f>
        <v/>
      </c>
      <c r="G571">
        <f>IF(Players!AC572=0,10000000,Players!AC572)</f>
        <v>2995000</v>
      </c>
      <c r="H571" s="16">
        <f>INDEX('Team forecast'!$B$2:$AO$26,MATCH('Master data'!$B571,'Team forecast'!$B$2:$B$26,0),MATCH('Master data'!H$1,'Team forecast'!$B$2:$AO$2,0))</f>
        <v>0.66258765662234231</v>
      </c>
      <c r="I571" s="16">
        <f>INDEX('Team forecast'!$B$2:$AO$26,MATCH('Master data'!$B571,'Team forecast'!$B$2:$B$26,0),MATCH('Master data'!I$1,'Team forecast'!$B$2:$AO$2,0))</f>
        <v>2.1377132314488487</v>
      </c>
      <c r="J571" s="16">
        <f>INDEX('Team forecast'!$B$2:$AO$26,MATCH('Master data'!$B571,'Team forecast'!$B$2:$B$26,0),MATCH('Master data'!J$1,'Team forecast'!$B$2:$AO$2,0))</f>
        <v>0.1179242002781641</v>
      </c>
      <c r="K571" s="16">
        <f>INDEX('Team forecast'!$B$2:$AO$26,MATCH('Master data'!$B571,'Team forecast'!$B$2:$B$26,0),MATCH('Master data'!K$1,'Team forecast'!$B$2:$AO$2,0))</f>
        <v>2.1751614990127401</v>
      </c>
      <c r="L571" s="16">
        <f>INDEX('Team forecast'!$B$2:$AO$26,MATCH('Master data'!$B571,'Team forecast'!$B$2:$B$26,0),MATCH('Master data'!L$1,'Team forecast'!$B$2:$AO$2,0))</f>
        <v>5.8957935698406603</v>
      </c>
      <c r="M571">
        <f>IF(Players!BC572=1,95,0)</f>
        <v>0</v>
      </c>
      <c r="N571" s="2">
        <f>Players!BN572</f>
        <v>0</v>
      </c>
      <c r="O571" s="2">
        <f>Players!BO572</f>
        <v>0</v>
      </c>
      <c r="P571" s="2">
        <f>Players!BP572</f>
        <v>0</v>
      </c>
      <c r="Q571" s="2">
        <f>Players!BQ572</f>
        <v>1.3513513513513513E-2</v>
      </c>
      <c r="R571" s="2">
        <f>Players!BR572</f>
        <v>0</v>
      </c>
      <c r="S571" s="2">
        <f t="shared" si="490"/>
        <v>0.66258765662234231</v>
      </c>
      <c r="T571" s="2">
        <f t="shared" si="491"/>
        <v>2.1377132314488487</v>
      </c>
      <c r="U571" s="16">
        <f>INDEX('Team forecast'!$B$2:$AO$26,MATCH('Master data'!$B571,'Team forecast'!$B$2:$B$26,0),MATCH('Master data'!U$1,'Team forecast'!$B$2:$AO$2,0))</f>
        <v>0.1109874826147427</v>
      </c>
      <c r="V571" s="16">
        <f>INDEX('Team forecast'!$B$2:$AO$26,MATCH('Master data'!$B571,'Team forecast'!$B$2:$B$26,0),MATCH('Master data'!V$1,'Team forecast'!$B$2:$AO$2,0))</f>
        <v>0.17969401947148819</v>
      </c>
      <c r="W571" s="16">
        <f>INDEX('Team forecast'!$B$2:$AO$26,MATCH('Master data'!$B571,'Team forecast'!$B$2:$B$26,0),MATCH('Master data'!W$1,'Team forecast'!$B$2:$AO$2,0))</f>
        <v>0.70931849791376911</v>
      </c>
      <c r="X571" s="5">
        <f t="shared" si="492"/>
        <v>-5000</v>
      </c>
      <c r="Y571" s="5">
        <f t="shared" si="493"/>
        <v>0</v>
      </c>
      <c r="Z571" s="5">
        <f t="shared" si="494"/>
        <v>0</v>
      </c>
      <c r="AA571" s="5">
        <f t="shared" si="495"/>
        <v>0</v>
      </c>
      <c r="AB571" s="5">
        <f t="shared" si="496"/>
        <v>0</v>
      </c>
      <c r="AC571" s="5">
        <f t="shared" si="497"/>
        <v>0</v>
      </c>
      <c r="AD571" s="5">
        <f t="shared" si="498"/>
        <v>0</v>
      </c>
      <c r="AE571" s="5">
        <f t="shared" si="499"/>
        <v>8844.3150208623065</v>
      </c>
      <c r="AF571" s="5">
        <f t="shared" si="500"/>
        <v>18790.401691959058</v>
      </c>
      <c r="AG571" s="5">
        <f t="shared" si="501"/>
        <v>0</v>
      </c>
      <c r="AH571" s="5">
        <f t="shared" si="502"/>
        <v>0</v>
      </c>
      <c r="AI571" s="5">
        <f t="shared" si="503"/>
        <v>0</v>
      </c>
      <c r="AJ571" s="5">
        <f t="shared" si="504"/>
        <v>0</v>
      </c>
      <c r="AK571" s="5">
        <f>IFERROR(SUM(X571:AJ571),-5000)*((Cockpit!$C$3)^0)</f>
        <v>22634.716712821362</v>
      </c>
      <c r="AL571" s="16">
        <f>INDEX('Team forecast'!$B$2:$AO$26,MATCH('Master data'!$B571,'Team forecast'!$B$2:$B$26,0),MATCH('Master data'!AL$1,'Team forecast'!$B$2:$AO$2,0))</f>
        <v>0.64628016595236182</v>
      </c>
      <c r="AM571" s="16">
        <f>INDEX('Team forecast'!$B$2:$AO$26,MATCH('Master data'!$B571,'Team forecast'!$B$2:$B$26,0),MATCH('Master data'!AM$1,'Team forecast'!$B$2:$AO$2,0))</f>
        <v>2.6069135565605688</v>
      </c>
      <c r="AN571" s="16">
        <f>INDEX('Team forecast'!$B$2:$AO$26,MATCH('Master data'!$B571,'Team forecast'!$B$2:$B$26,0),MATCH('Master data'!AN$1,'Team forecast'!$B$2:$AO$2,0))</f>
        <v>7.3761854583772393E-2</v>
      </c>
      <c r="AO571" s="16">
        <f>INDEX('Team forecast'!$B$2:$AO$26,MATCH('Master data'!$B571,'Team forecast'!$B$2:$B$26,0),MATCH('Master data'!AO$1,'Team forecast'!$B$2:$AO$2,0))</f>
        <v>2.1216268074193696</v>
      </c>
      <c r="AP571" s="16">
        <f>INDEX('Team forecast'!$B$2:$AO$26,MATCH('Master data'!$B571,'Team forecast'!$B$2:$B$26,0),MATCH('Master data'!AP$1,'Team forecast'!$B$2:$AO$2,0))</f>
        <v>7.189843781564309</v>
      </c>
      <c r="AQ571" s="5">
        <f t="shared" si="505"/>
        <v>-5000</v>
      </c>
      <c r="AR571" s="5">
        <f>INDEX('Team forecast'!$B$2:$AO$26,MATCH('Master data'!$B571,'Team forecast'!$B$2:$B$26,0),MATCH('Master data'!AR$1,'Team forecast'!$B$2:$AO$2,0))*IF(X571&gt;0,25000,0)</f>
        <v>0</v>
      </c>
      <c r="AS571" s="16">
        <f>INDEX('Team forecast'!$B$2:$AO$26,MATCH('Master data'!$B571,'Team forecast'!$B$2:$B$26,0),MATCH('Master data'!AS$1,'Team forecast'!$B$2:$AO$2,0))*IF(X571&gt;0,5000,0)</f>
        <v>0</v>
      </c>
      <c r="AT571" s="16">
        <f>INDEX('Team forecast'!$B$2:$AO$26,MATCH('Master data'!$B571,'Team forecast'!$B$2:$B$26,0),MATCH('Master data'!AT$1,'Team forecast'!$B$2:$AO$2,0))*IF(X571&gt;0,-15000,0)</f>
        <v>0</v>
      </c>
      <c r="AU571" s="5">
        <f t="shared" si="506"/>
        <v>0</v>
      </c>
      <c r="AV571" s="5">
        <f t="shared" si="507"/>
        <v>0</v>
      </c>
      <c r="AW571" s="5">
        <f t="shared" si="508"/>
        <v>0</v>
      </c>
      <c r="AX571" s="5">
        <f t="shared" si="509"/>
        <v>5532.1390937829292</v>
      </c>
      <c r="AY571" s="5">
        <f t="shared" si="510"/>
        <v>22914.6511250187</v>
      </c>
      <c r="AZ571" s="5">
        <f t="shared" si="511"/>
        <v>0</v>
      </c>
      <c r="BA571" s="5">
        <f t="shared" si="512"/>
        <v>0</v>
      </c>
      <c r="BB571" s="5">
        <f t="shared" si="513"/>
        <v>0</v>
      </c>
      <c r="BC571" s="5">
        <f t="shared" si="514"/>
        <v>0</v>
      </c>
      <c r="BD571" s="5">
        <f t="shared" si="515"/>
        <v>23446.790218801631</v>
      </c>
      <c r="BE571" s="16">
        <f>INDEX('Team forecast'!$B$2:$AO$26,MATCH('Master data'!$B571,'Team forecast'!$B$2:$B$26,0),MATCH('Master data'!BE$1,'Team forecast'!$B$2:$AO$2,0))</f>
        <v>0</v>
      </c>
      <c r="BF571" s="16">
        <f>INDEX('Team forecast'!$B$2:$AO$26,MATCH('Master data'!$B571,'Team forecast'!$B$2:$B$26,0),MATCH('Master data'!BF$1,'Team forecast'!$B$2:$AO$2,0))</f>
        <v>0</v>
      </c>
      <c r="BG571" s="16">
        <f>INDEX('Team forecast'!$B$2:$AO$26,MATCH('Master data'!$B571,'Team forecast'!$B$2:$B$26,0),MATCH('Master data'!BG$1,'Team forecast'!$B$2:$AO$2,0))</f>
        <v>0</v>
      </c>
      <c r="BH571" s="16">
        <f>INDEX('Team forecast'!$B$2:$AO$26,MATCH('Master data'!$B571,'Team forecast'!$B$2:$B$26,0),MATCH('Master data'!BH$1,'Team forecast'!$B$2:$AO$2,0))</f>
        <v>0</v>
      </c>
      <c r="BI571" s="16">
        <f>INDEX('Team forecast'!$B$2:$AO$26,MATCH('Master data'!$B571,'Team forecast'!$B$2:$B$26,0),MATCH('Master data'!BI$1,'Team forecast'!$B$2:$AO$2,0))</f>
        <v>0</v>
      </c>
      <c r="BJ571" s="5">
        <f t="shared" si="516"/>
        <v>-5000</v>
      </c>
      <c r="BK571" s="5">
        <f>INDEX('Team forecast'!$R$3:$BH$26,MATCH($B571,'Team forecast'!$B$3:$B$26,0),MATCH(BK$1,'Team forecast'!$R$2:$BH$2,0))*IF($X571&gt;0,25000,0)</f>
        <v>0</v>
      </c>
      <c r="BL571" s="5">
        <f>INDEX('Team forecast'!$R$3:$BH$26,MATCH($B571,'Team forecast'!$B$3:$B$26,0),MATCH(BL$1,'Team forecast'!$R$2:$BH$2,0))*IF($X571&gt;0,5000,0)</f>
        <v>0</v>
      </c>
      <c r="BM571" s="5">
        <f>INDEX('Team forecast'!$R$3:$BH$26,MATCH($B571,'Team forecast'!$B$3:$B$26,0),MATCH(BM$1,'Team forecast'!$R$2:$BH$2,0))*IF($X571&gt;0,-15000,0)</f>
        <v>0</v>
      </c>
      <c r="BN571" s="5">
        <f t="shared" si="517"/>
        <v>0</v>
      </c>
      <c r="BO571" s="5">
        <f t="shared" si="518"/>
        <v>0</v>
      </c>
      <c r="BP571" s="5">
        <f t="shared" si="519"/>
        <v>0</v>
      </c>
      <c r="BQ571" s="5">
        <f t="shared" si="520"/>
        <v>0</v>
      </c>
      <c r="BR571" s="5">
        <f t="shared" si="521"/>
        <v>0</v>
      </c>
      <c r="BS571" s="5">
        <f t="shared" si="522"/>
        <v>0</v>
      </c>
      <c r="BT571" s="5">
        <f t="shared" si="523"/>
        <v>0</v>
      </c>
      <c r="BU571" s="5">
        <f t="shared" si="524"/>
        <v>0</v>
      </c>
      <c r="BV571" s="5">
        <f t="shared" si="525"/>
        <v>0</v>
      </c>
      <c r="BW571" s="5">
        <f t="shared" si="526"/>
        <v>0</v>
      </c>
      <c r="BX571" s="5">
        <f t="shared" si="527"/>
        <v>23040.753465811496</v>
      </c>
      <c r="BY571" s="5">
        <f t="shared" si="528"/>
        <v>69122.260397434497</v>
      </c>
      <c r="BZ571" s="5">
        <f>MAX(INDEX('Team forecast'!$R$3:$BH$26,MATCH($B571,'Team forecast'!$B$3:$B$26,0),MATCH(BZ$1,'Team forecast'!$R$2:$BH$2,0))*($BX571)-(1-INDEX('Team forecast'!$R$3:$BH$26,MATCH($B571,'Team forecast'!$B$3:$B$26,0),MATCH(BZ$1,'Team forecast'!$R$2:$BH$2,0)))*(BY571+CH571)*0.01,-5000)</f>
        <v>-5000</v>
      </c>
      <c r="CA571" s="5">
        <f>MAX(INDEX('Team forecast'!$R$3:$BH$26,MATCH($B571,'Team forecast'!$B$3:$B$26,0),MATCH(CA$1,'Team forecast'!$R$2:$BH$2,0))*$BX571-(1-INDEX('Team forecast'!$R$3:$BH$26,MATCH($B571,'Team forecast'!$B$3:$B$26,0),MATCH(CA$1,'Team forecast'!$R$2:$BH$2,0)))*(BY571+BX571+CH571)*0.01,-5000)</f>
        <v>-5000</v>
      </c>
      <c r="CB571" s="5">
        <f>MAX(INDEX('Team forecast'!$R$3:$BH$26,MATCH($B571,'Team forecast'!$B$3:$B$26,0),MATCH(CB$1,'Team forecast'!$R$2:$BH$2,0))*$BX571-(1-INDEX('Team forecast'!$R$3:$BH$26,MATCH($B571,'Team forecast'!$B$3:$B$26,0),MATCH(CB$1,'Team forecast'!$R$2:$BH$2,0)))*(BY571+BX571*2+CH571)*0.01,0)</f>
        <v>0</v>
      </c>
      <c r="CC571" s="5">
        <v>0</v>
      </c>
      <c r="CD571" s="5">
        <f>+AK571+BD571*Cockpit!$C$3+BW571*Cockpit!$C$3^2+BZ571*Cockpit!$C$3^3+CA571*Cockpit!$C$3^4+CB571*Cockpit!$C$3^5+CC571*Cockpit!$C$3^6</f>
        <v>35796.774389553313</v>
      </c>
      <c r="CE571" s="5"/>
      <c r="CF571" s="5"/>
      <c r="CG571" s="5">
        <v>0</v>
      </c>
      <c r="CH571" s="5">
        <f t="shared" si="529"/>
        <v>2995000</v>
      </c>
      <c r="CI571" s="5">
        <f t="shared" si="530"/>
        <v>2995000</v>
      </c>
      <c r="CJ571" s="1">
        <f t="shared" si="531"/>
        <v>1.2E-2</v>
      </c>
      <c r="CK571" s="5">
        <f>RANK(CD571,$CD$2:$CD$622)+COUNTIF($CD$2:$CD571,$CD571)-1</f>
        <v>244</v>
      </c>
      <c r="CL571" s="5">
        <f>RANK(CJ571,$CJ$2:$CJ$622)+COUNTIF($CJ$2:$CJ571,$CJ571)-1</f>
        <v>218</v>
      </c>
    </row>
    <row r="572" spans="1:90" x14ac:dyDescent="0.3">
      <c r="A572" t="str">
        <f>Players!P573</f>
        <v>Bendegúz Bolla</v>
      </c>
      <c r="B572" t="str">
        <f>Players!G573</f>
        <v>Hungary</v>
      </c>
      <c r="C572" t="str">
        <f>Players!AB573</f>
        <v>Defense</v>
      </c>
      <c r="D572" s="1"/>
      <c r="F572" t="str">
        <f>IFERROR(INDEX(Lookup!B:B,MATCH(INDEX(Players!C:C,MATCH(E572,Players!A:A,0)),Lookup!D:D,0)),"")</f>
        <v/>
      </c>
      <c r="G572">
        <f>IF(Players!AC573=0,10000000,Players!AC573)</f>
        <v>1995000</v>
      </c>
      <c r="H572" s="16">
        <f>INDEX('Team forecast'!$B$2:$AO$26,MATCH('Master data'!$B572,'Team forecast'!$B$2:$B$26,0),MATCH('Master data'!H$1,'Team forecast'!$B$2:$AO$2,0))</f>
        <v>0.66258765662234231</v>
      </c>
      <c r="I572" s="16">
        <f>INDEX('Team forecast'!$B$2:$AO$26,MATCH('Master data'!$B572,'Team forecast'!$B$2:$B$26,0),MATCH('Master data'!I$1,'Team forecast'!$B$2:$AO$2,0))</f>
        <v>2.1377132314488487</v>
      </c>
      <c r="J572" s="16">
        <f>INDEX('Team forecast'!$B$2:$AO$26,MATCH('Master data'!$B572,'Team forecast'!$B$2:$B$26,0),MATCH('Master data'!J$1,'Team forecast'!$B$2:$AO$2,0))</f>
        <v>0.1179242002781641</v>
      </c>
      <c r="K572" s="16">
        <f>INDEX('Team forecast'!$B$2:$AO$26,MATCH('Master data'!$B572,'Team forecast'!$B$2:$B$26,0),MATCH('Master data'!K$1,'Team forecast'!$B$2:$AO$2,0))</f>
        <v>2.1751614990127401</v>
      </c>
      <c r="L572" s="16">
        <f>INDEX('Team forecast'!$B$2:$AO$26,MATCH('Master data'!$B572,'Team forecast'!$B$2:$B$26,0),MATCH('Master data'!L$1,'Team forecast'!$B$2:$AO$2,0))</f>
        <v>5.8957935698406603</v>
      </c>
      <c r="M572">
        <f>IF(Players!BC573=1,95,0)</f>
        <v>0</v>
      </c>
      <c r="N572" s="2">
        <f>Players!BN573</f>
        <v>0</v>
      </c>
      <c r="O572" s="2">
        <f>Players!BO573</f>
        <v>0</v>
      </c>
      <c r="P572" s="2">
        <f>Players!BP573</f>
        <v>0</v>
      </c>
      <c r="Q572" s="2">
        <f>Players!BQ573</f>
        <v>6.8372379635762731E-2</v>
      </c>
      <c r="R572" s="2">
        <f>Players!BR573</f>
        <v>0</v>
      </c>
      <c r="S572" s="2">
        <f t="shared" si="490"/>
        <v>0.66258765662234231</v>
      </c>
      <c r="T572" s="2">
        <f t="shared" si="491"/>
        <v>2.1377132314488487</v>
      </c>
      <c r="U572" s="16">
        <f>INDEX('Team forecast'!$B$2:$AO$26,MATCH('Master data'!$B572,'Team forecast'!$B$2:$B$26,0),MATCH('Master data'!U$1,'Team forecast'!$B$2:$AO$2,0))</f>
        <v>0.1109874826147427</v>
      </c>
      <c r="V572" s="16">
        <f>INDEX('Team forecast'!$B$2:$AO$26,MATCH('Master data'!$B572,'Team forecast'!$B$2:$B$26,0),MATCH('Master data'!V$1,'Team forecast'!$B$2:$AO$2,0))</f>
        <v>0.17969401947148819</v>
      </c>
      <c r="W572" s="16">
        <f>INDEX('Team forecast'!$B$2:$AO$26,MATCH('Master data'!$B572,'Team forecast'!$B$2:$B$26,0),MATCH('Master data'!W$1,'Team forecast'!$B$2:$AO$2,0))</f>
        <v>0.70931849791376911</v>
      </c>
      <c r="X572" s="5">
        <f t="shared" si="492"/>
        <v>-5000</v>
      </c>
      <c r="Y572" s="5">
        <f t="shared" si="493"/>
        <v>0</v>
      </c>
      <c r="Z572" s="5">
        <f t="shared" si="494"/>
        <v>0</v>
      </c>
      <c r="AA572" s="5">
        <f t="shared" si="495"/>
        <v>0</v>
      </c>
      <c r="AB572" s="5">
        <f t="shared" si="496"/>
        <v>0</v>
      </c>
      <c r="AC572" s="5">
        <f t="shared" si="497"/>
        <v>0</v>
      </c>
      <c r="AD572" s="5">
        <f t="shared" si="498"/>
        <v>0</v>
      </c>
      <c r="AE572" s="5">
        <f t="shared" si="499"/>
        <v>5896.2100139082049</v>
      </c>
      <c r="AF572" s="5">
        <f t="shared" si="500"/>
        <v>0</v>
      </c>
      <c r="AG572" s="5">
        <f t="shared" si="501"/>
        <v>0</v>
      </c>
      <c r="AH572" s="5">
        <f t="shared" si="502"/>
        <v>0</v>
      </c>
      <c r="AI572" s="5">
        <f t="shared" si="503"/>
        <v>0</v>
      </c>
      <c r="AJ572" s="5">
        <f t="shared" si="504"/>
        <v>0</v>
      </c>
      <c r="AK572" s="5">
        <f>IFERROR(SUM(X572:AJ572),-5000)*((Cockpit!$C$3)^0)</f>
        <v>896.21001390820493</v>
      </c>
      <c r="AL572" s="16">
        <f>INDEX('Team forecast'!$B$2:$AO$26,MATCH('Master data'!$B572,'Team forecast'!$B$2:$B$26,0),MATCH('Master data'!AL$1,'Team forecast'!$B$2:$AO$2,0))</f>
        <v>0.64628016595236182</v>
      </c>
      <c r="AM572" s="16">
        <f>INDEX('Team forecast'!$B$2:$AO$26,MATCH('Master data'!$B572,'Team forecast'!$B$2:$B$26,0),MATCH('Master data'!AM$1,'Team forecast'!$B$2:$AO$2,0))</f>
        <v>2.6069135565605688</v>
      </c>
      <c r="AN572" s="16">
        <f>INDEX('Team forecast'!$B$2:$AO$26,MATCH('Master data'!$B572,'Team forecast'!$B$2:$B$26,0),MATCH('Master data'!AN$1,'Team forecast'!$B$2:$AO$2,0))</f>
        <v>7.3761854583772393E-2</v>
      </c>
      <c r="AO572" s="16">
        <f>INDEX('Team forecast'!$B$2:$AO$26,MATCH('Master data'!$B572,'Team forecast'!$B$2:$B$26,0),MATCH('Master data'!AO$1,'Team forecast'!$B$2:$AO$2,0))</f>
        <v>2.1216268074193696</v>
      </c>
      <c r="AP572" s="16">
        <f>INDEX('Team forecast'!$B$2:$AO$26,MATCH('Master data'!$B572,'Team forecast'!$B$2:$B$26,0),MATCH('Master data'!AP$1,'Team forecast'!$B$2:$AO$2,0))</f>
        <v>7.189843781564309</v>
      </c>
      <c r="AQ572" s="5">
        <f t="shared" si="505"/>
        <v>-5000</v>
      </c>
      <c r="AR572" s="5">
        <f>INDEX('Team forecast'!$B$2:$AO$26,MATCH('Master data'!$B572,'Team forecast'!$B$2:$B$26,0),MATCH('Master data'!AR$1,'Team forecast'!$B$2:$AO$2,0))*IF(X572&gt;0,25000,0)</f>
        <v>0</v>
      </c>
      <c r="AS572" s="16">
        <f>INDEX('Team forecast'!$B$2:$AO$26,MATCH('Master data'!$B572,'Team forecast'!$B$2:$B$26,0),MATCH('Master data'!AS$1,'Team forecast'!$B$2:$AO$2,0))*IF(X572&gt;0,5000,0)</f>
        <v>0</v>
      </c>
      <c r="AT572" s="16">
        <f>INDEX('Team forecast'!$B$2:$AO$26,MATCH('Master data'!$B572,'Team forecast'!$B$2:$B$26,0),MATCH('Master data'!AT$1,'Team forecast'!$B$2:$AO$2,0))*IF(X572&gt;0,-15000,0)</f>
        <v>0</v>
      </c>
      <c r="AU572" s="5">
        <f t="shared" si="506"/>
        <v>0</v>
      </c>
      <c r="AV572" s="5">
        <f t="shared" si="507"/>
        <v>0</v>
      </c>
      <c r="AW572" s="5">
        <f t="shared" si="508"/>
        <v>0</v>
      </c>
      <c r="AX572" s="5">
        <f t="shared" si="509"/>
        <v>3688.0927291886196</v>
      </c>
      <c r="AY572" s="5">
        <f t="shared" si="510"/>
        <v>0</v>
      </c>
      <c r="AZ572" s="5">
        <f t="shared" si="511"/>
        <v>0</v>
      </c>
      <c r="BA572" s="5">
        <f t="shared" si="512"/>
        <v>0</v>
      </c>
      <c r="BB572" s="5">
        <f t="shared" si="513"/>
        <v>0</v>
      </c>
      <c r="BC572" s="5">
        <f t="shared" si="514"/>
        <v>0</v>
      </c>
      <c r="BD572" s="5">
        <f t="shared" si="515"/>
        <v>-1311.9072708113804</v>
      </c>
      <c r="BE572" s="16">
        <f>INDEX('Team forecast'!$B$2:$AO$26,MATCH('Master data'!$B572,'Team forecast'!$B$2:$B$26,0),MATCH('Master data'!BE$1,'Team forecast'!$B$2:$AO$2,0))</f>
        <v>0</v>
      </c>
      <c r="BF572" s="16">
        <f>INDEX('Team forecast'!$B$2:$AO$26,MATCH('Master data'!$B572,'Team forecast'!$B$2:$B$26,0),MATCH('Master data'!BF$1,'Team forecast'!$B$2:$AO$2,0))</f>
        <v>0</v>
      </c>
      <c r="BG572" s="16">
        <f>INDEX('Team forecast'!$B$2:$AO$26,MATCH('Master data'!$B572,'Team forecast'!$B$2:$B$26,0),MATCH('Master data'!BG$1,'Team forecast'!$B$2:$AO$2,0))</f>
        <v>0</v>
      </c>
      <c r="BH572" s="16">
        <f>INDEX('Team forecast'!$B$2:$AO$26,MATCH('Master data'!$B572,'Team forecast'!$B$2:$B$26,0),MATCH('Master data'!BH$1,'Team forecast'!$B$2:$AO$2,0))</f>
        <v>0</v>
      </c>
      <c r="BI572" s="16">
        <f>INDEX('Team forecast'!$B$2:$AO$26,MATCH('Master data'!$B572,'Team forecast'!$B$2:$B$26,0),MATCH('Master data'!BI$1,'Team forecast'!$B$2:$AO$2,0))</f>
        <v>0</v>
      </c>
      <c r="BJ572" s="5">
        <f t="shared" si="516"/>
        <v>-5000</v>
      </c>
      <c r="BK572" s="5">
        <f>INDEX('Team forecast'!$R$3:$BH$26,MATCH($B572,'Team forecast'!$B$3:$B$26,0),MATCH(BK$1,'Team forecast'!$R$2:$BH$2,0))*IF($X572&gt;0,25000,0)</f>
        <v>0</v>
      </c>
      <c r="BL572" s="5">
        <f>INDEX('Team forecast'!$R$3:$BH$26,MATCH($B572,'Team forecast'!$B$3:$B$26,0),MATCH(BL$1,'Team forecast'!$R$2:$BH$2,0))*IF($X572&gt;0,5000,0)</f>
        <v>0</v>
      </c>
      <c r="BM572" s="5">
        <f>INDEX('Team forecast'!$R$3:$BH$26,MATCH($B572,'Team forecast'!$B$3:$B$26,0),MATCH(BM$1,'Team forecast'!$R$2:$BH$2,0))*IF($X572&gt;0,-15000,0)</f>
        <v>0</v>
      </c>
      <c r="BN572" s="5">
        <f t="shared" si="517"/>
        <v>0</v>
      </c>
      <c r="BO572" s="5">
        <f t="shared" si="518"/>
        <v>0</v>
      </c>
      <c r="BP572" s="5">
        <f t="shared" si="519"/>
        <v>0</v>
      </c>
      <c r="BQ572" s="5">
        <f t="shared" si="520"/>
        <v>0</v>
      </c>
      <c r="BR572" s="5">
        <f t="shared" si="521"/>
        <v>0</v>
      </c>
      <c r="BS572" s="5">
        <f t="shared" si="522"/>
        <v>0</v>
      </c>
      <c r="BT572" s="5">
        <f t="shared" si="523"/>
        <v>0</v>
      </c>
      <c r="BU572" s="5">
        <f t="shared" si="524"/>
        <v>0</v>
      </c>
      <c r="BV572" s="5">
        <f t="shared" si="525"/>
        <v>0</v>
      </c>
      <c r="BW572" s="5">
        <f t="shared" si="526"/>
        <v>0</v>
      </c>
      <c r="BX572" s="5">
        <f t="shared" si="527"/>
        <v>-207.84862845158773</v>
      </c>
      <c r="BY572" s="5">
        <f t="shared" si="528"/>
        <v>-623.54588535476319</v>
      </c>
      <c r="BZ572" s="5">
        <f>MAX(INDEX('Team forecast'!$R$3:$BH$26,MATCH($B572,'Team forecast'!$B$3:$B$26,0),MATCH(BZ$1,'Team forecast'!$R$2:$BH$2,0))*($BX572)-(1-INDEX('Team forecast'!$R$3:$BH$26,MATCH($B572,'Team forecast'!$B$3:$B$26,0),MATCH(BZ$1,'Team forecast'!$R$2:$BH$2,0)))*(BY572+CH572)*0.01,-5000)</f>
        <v>-5000</v>
      </c>
      <c r="CA572" s="5">
        <f>MAX(INDEX('Team forecast'!$R$3:$BH$26,MATCH($B572,'Team forecast'!$B$3:$B$26,0),MATCH(CA$1,'Team forecast'!$R$2:$BH$2,0))*$BX572-(1-INDEX('Team forecast'!$R$3:$BH$26,MATCH($B572,'Team forecast'!$B$3:$B$26,0),MATCH(CA$1,'Team forecast'!$R$2:$BH$2,0)))*(BY572+BX572+CH572)*0.01,-5000)</f>
        <v>-5000</v>
      </c>
      <c r="CB572" s="5">
        <f>MAX(INDEX('Team forecast'!$R$3:$BH$26,MATCH($B572,'Team forecast'!$B$3:$B$26,0),MATCH(CB$1,'Team forecast'!$R$2:$BH$2,0))*$BX572-(1-INDEX('Team forecast'!$R$3:$BH$26,MATCH($B572,'Team forecast'!$B$3:$B$26,0),MATCH(CB$1,'Team forecast'!$R$2:$BH$2,0)))*(BY572+BX572*2+CH572)*0.01,0)</f>
        <v>0</v>
      </c>
      <c r="CC572" s="5">
        <v>0</v>
      </c>
      <c r="CD572" s="5">
        <f>+AK572+BD572*Cockpit!$C$3+BW572*Cockpit!$C$3^2+BZ572*Cockpit!$C$3^3+CA572*Cockpit!$C$3^4+CB572*Cockpit!$C$3^5+CC572*Cockpit!$C$3^6</f>
        <v>-2447.5306357685176</v>
      </c>
      <c r="CE572" s="5"/>
      <c r="CF572" s="5"/>
      <c r="CG572" s="5">
        <v>0</v>
      </c>
      <c r="CH572" s="5">
        <f t="shared" si="529"/>
        <v>1995000</v>
      </c>
      <c r="CI572" s="5">
        <f t="shared" si="530"/>
        <v>1995000</v>
      </c>
      <c r="CJ572" s="1">
        <f t="shared" si="531"/>
        <v>-1E-3</v>
      </c>
      <c r="CK572" s="5">
        <f>RANK(CD572,$CD$2:$CD$622)+COUNTIF($CD$2:$CD572,$CD572)-1</f>
        <v>403</v>
      </c>
      <c r="CL572" s="5">
        <f>RANK(CJ572,$CJ$2:$CJ$622)+COUNTIF($CJ$2:$CJ572,$CJ572)-1</f>
        <v>405</v>
      </c>
    </row>
    <row r="573" spans="1:90" x14ac:dyDescent="0.3">
      <c r="A573" t="str">
        <f>Players!P574</f>
        <v>Willi Orbán</v>
      </c>
      <c r="B573" t="str">
        <f>Players!G574</f>
        <v>Hungary</v>
      </c>
      <c r="C573" t="str">
        <f>Players!AB574</f>
        <v>Defense</v>
      </c>
      <c r="D573" s="1"/>
      <c r="F573" t="str">
        <f>IFERROR(INDEX(Lookup!B:B,MATCH(INDEX(Players!C:C,MATCH(E573,Players!A:A,0)),Lookup!D:D,0)),"")</f>
        <v/>
      </c>
      <c r="G573">
        <f>IF(Players!AC574=0,10000000,Players!AC574)</f>
        <v>2948000</v>
      </c>
      <c r="H573" s="16">
        <f>INDEX('Team forecast'!$B$2:$AO$26,MATCH('Master data'!$B573,'Team forecast'!$B$2:$B$26,0),MATCH('Master data'!H$1,'Team forecast'!$B$2:$AO$2,0))</f>
        <v>0.66258765662234231</v>
      </c>
      <c r="I573" s="16">
        <f>INDEX('Team forecast'!$B$2:$AO$26,MATCH('Master data'!$B573,'Team forecast'!$B$2:$B$26,0),MATCH('Master data'!I$1,'Team forecast'!$B$2:$AO$2,0))</f>
        <v>2.1377132314488487</v>
      </c>
      <c r="J573" s="16">
        <f>INDEX('Team forecast'!$B$2:$AO$26,MATCH('Master data'!$B573,'Team forecast'!$B$2:$B$26,0),MATCH('Master data'!J$1,'Team forecast'!$B$2:$AO$2,0))</f>
        <v>0.1179242002781641</v>
      </c>
      <c r="K573" s="16">
        <f>INDEX('Team forecast'!$B$2:$AO$26,MATCH('Master data'!$B573,'Team forecast'!$B$2:$B$26,0),MATCH('Master data'!K$1,'Team forecast'!$B$2:$AO$2,0))</f>
        <v>2.1751614990127401</v>
      </c>
      <c r="L573" s="16">
        <f>INDEX('Team forecast'!$B$2:$AO$26,MATCH('Master data'!$B573,'Team forecast'!$B$2:$B$26,0),MATCH('Master data'!L$1,'Team forecast'!$B$2:$AO$2,0))</f>
        <v>5.8957935698406603</v>
      </c>
      <c r="M573">
        <f>IF(Players!BC574=1,95,0)</f>
        <v>95</v>
      </c>
      <c r="N573" s="2">
        <f>Players!BN574</f>
        <v>0.1222411670925326</v>
      </c>
      <c r="O573" s="2">
        <f>Players!BO574</f>
        <v>3.4122254409526293E-2</v>
      </c>
      <c r="P573" s="2">
        <f>Players!BP574</f>
        <v>5.3740488325054424E-2</v>
      </c>
      <c r="Q573" s="2">
        <f>Players!BQ574</f>
        <v>7.6238881829733166E-2</v>
      </c>
      <c r="R573" s="2">
        <f>Players!BR574</f>
        <v>0</v>
      </c>
      <c r="S573" s="2">
        <f t="shared" si="490"/>
        <v>0.66258765662234231</v>
      </c>
      <c r="T573" s="2">
        <f t="shared" si="491"/>
        <v>2.1377132314488487</v>
      </c>
      <c r="U573" s="16">
        <f>INDEX('Team forecast'!$B$2:$AO$26,MATCH('Master data'!$B573,'Team forecast'!$B$2:$B$26,0),MATCH('Master data'!U$1,'Team forecast'!$B$2:$AO$2,0))</f>
        <v>0.1109874826147427</v>
      </c>
      <c r="V573" s="16">
        <f>INDEX('Team forecast'!$B$2:$AO$26,MATCH('Master data'!$B573,'Team forecast'!$B$2:$B$26,0),MATCH('Master data'!V$1,'Team forecast'!$B$2:$AO$2,0))</f>
        <v>0.17969401947148819</v>
      </c>
      <c r="W573" s="16">
        <f>INDEX('Team forecast'!$B$2:$AO$26,MATCH('Master data'!$B573,'Team forecast'!$B$2:$B$26,0),MATCH('Master data'!W$1,'Team forecast'!$B$2:$AO$2,0))</f>
        <v>0.70931849791376911</v>
      </c>
      <c r="X573" s="5">
        <f t="shared" si="492"/>
        <v>7000</v>
      </c>
      <c r="Y573" s="5">
        <f t="shared" si="493"/>
        <v>2774.6870653685673</v>
      </c>
      <c r="Z573" s="5">
        <f t="shared" si="494"/>
        <v>898.47009735744098</v>
      </c>
      <c r="AA573" s="5">
        <f t="shared" si="495"/>
        <v>-10639.777468706536</v>
      </c>
      <c r="AB573" s="5">
        <f t="shared" si="496"/>
        <v>12149.323266993206</v>
      </c>
      <c r="AC573" s="5">
        <f t="shared" si="497"/>
        <v>1130.4492293939707</v>
      </c>
      <c r="AD573" s="5">
        <f t="shared" si="498"/>
        <v>1168.9424114280205</v>
      </c>
      <c r="AE573" s="5">
        <f t="shared" si="499"/>
        <v>5896.2100139082049</v>
      </c>
      <c r="AF573" s="5">
        <f t="shared" si="500"/>
        <v>0</v>
      </c>
      <c r="AG573" s="5">
        <f t="shared" si="501"/>
        <v>-1524.7776365946634</v>
      </c>
      <c r="AH573" s="5">
        <f t="shared" si="502"/>
        <v>0</v>
      </c>
      <c r="AI573" s="5">
        <f t="shared" si="503"/>
        <v>6625.8765662234227</v>
      </c>
      <c r="AJ573" s="5">
        <f t="shared" si="504"/>
        <v>-17101.705851590788</v>
      </c>
      <c r="AK573" s="5">
        <f>IFERROR(SUM(X573:AJ573),-5000)*((Cockpit!$C$3)^0)</f>
        <v>8377.6976937808467</v>
      </c>
      <c r="AL573" s="16">
        <f>INDEX('Team forecast'!$B$2:$AO$26,MATCH('Master data'!$B573,'Team forecast'!$B$2:$B$26,0),MATCH('Master data'!AL$1,'Team forecast'!$B$2:$AO$2,0))</f>
        <v>0.64628016595236182</v>
      </c>
      <c r="AM573" s="16">
        <f>INDEX('Team forecast'!$B$2:$AO$26,MATCH('Master data'!$B573,'Team forecast'!$B$2:$B$26,0),MATCH('Master data'!AM$1,'Team forecast'!$B$2:$AO$2,0))</f>
        <v>2.6069135565605688</v>
      </c>
      <c r="AN573" s="16">
        <f>INDEX('Team forecast'!$B$2:$AO$26,MATCH('Master data'!$B573,'Team forecast'!$B$2:$B$26,0),MATCH('Master data'!AN$1,'Team forecast'!$B$2:$AO$2,0))</f>
        <v>7.3761854583772393E-2</v>
      </c>
      <c r="AO573" s="16">
        <f>INDEX('Team forecast'!$B$2:$AO$26,MATCH('Master data'!$B573,'Team forecast'!$B$2:$B$26,0),MATCH('Master data'!AO$1,'Team forecast'!$B$2:$AO$2,0))</f>
        <v>2.1216268074193696</v>
      </c>
      <c r="AP573" s="16">
        <f>INDEX('Team forecast'!$B$2:$AO$26,MATCH('Master data'!$B573,'Team forecast'!$B$2:$B$26,0),MATCH('Master data'!AP$1,'Team forecast'!$B$2:$AO$2,0))</f>
        <v>7.189843781564309</v>
      </c>
      <c r="AQ573" s="5">
        <f t="shared" si="505"/>
        <v>7000</v>
      </c>
      <c r="AR573" s="5">
        <f>INDEX('Team forecast'!$B$2:$AO$26,MATCH('Master data'!$B573,'Team forecast'!$B$2:$B$26,0),MATCH('Master data'!AR$1,'Team forecast'!$B$2:$AO$2,0))*IF(X573&gt;0,25000,0)</f>
        <v>1598.1735159817351</v>
      </c>
      <c r="AS573" s="16">
        <f>INDEX('Team forecast'!$B$2:$AO$26,MATCH('Master data'!$B573,'Team forecast'!$B$2:$B$26,0),MATCH('Master data'!AS$1,'Team forecast'!$B$2:$AO$2,0))*IF(X573&gt;0,5000,0)</f>
        <v>684.93150684931504</v>
      </c>
      <c r="AT573" s="16">
        <f>INDEX('Team forecast'!$B$2:$AO$26,MATCH('Master data'!$B573,'Team forecast'!$B$2:$B$26,0),MATCH('Master data'!AT$1,'Team forecast'!$B$2:$AO$2,0))*IF(X573&gt;0,-15000,0)</f>
        <v>-11986.301369863015</v>
      </c>
      <c r="AU573" s="5">
        <f t="shared" si="506"/>
        <v>11850.306263215854</v>
      </c>
      <c r="AV573" s="5">
        <f t="shared" si="507"/>
        <v>1102.6268121228682</v>
      </c>
      <c r="AW573" s="5">
        <f t="shared" si="508"/>
        <v>1140.1726067424313</v>
      </c>
      <c r="AX573" s="5">
        <f t="shared" si="509"/>
        <v>3688.0927291886196</v>
      </c>
      <c r="AY573" s="5">
        <f t="shared" si="510"/>
        <v>0</v>
      </c>
      <c r="AZ573" s="5">
        <f t="shared" si="511"/>
        <v>-1524.7776365946634</v>
      </c>
      <c r="BA573" s="5">
        <f t="shared" si="512"/>
        <v>0</v>
      </c>
      <c r="BB573" s="5">
        <f t="shared" si="513"/>
        <v>6462.8016595236186</v>
      </c>
      <c r="BC573" s="5">
        <f t="shared" si="514"/>
        <v>-20855.308452484551</v>
      </c>
      <c r="BD573" s="5">
        <f t="shared" si="515"/>
        <v>-839.28236531778748</v>
      </c>
      <c r="BE573" s="16">
        <f>INDEX('Team forecast'!$B$2:$AO$26,MATCH('Master data'!$B573,'Team forecast'!$B$2:$B$26,0),MATCH('Master data'!BE$1,'Team forecast'!$B$2:$AO$2,0))</f>
        <v>0</v>
      </c>
      <c r="BF573" s="16">
        <f>INDEX('Team forecast'!$B$2:$AO$26,MATCH('Master data'!$B573,'Team forecast'!$B$2:$B$26,0),MATCH('Master data'!BF$1,'Team forecast'!$B$2:$AO$2,0))</f>
        <v>0</v>
      </c>
      <c r="BG573" s="16">
        <f>INDEX('Team forecast'!$B$2:$AO$26,MATCH('Master data'!$B573,'Team forecast'!$B$2:$B$26,0),MATCH('Master data'!BG$1,'Team forecast'!$B$2:$AO$2,0))</f>
        <v>0</v>
      </c>
      <c r="BH573" s="16">
        <f>INDEX('Team forecast'!$B$2:$AO$26,MATCH('Master data'!$B573,'Team forecast'!$B$2:$B$26,0),MATCH('Master data'!BH$1,'Team forecast'!$B$2:$AO$2,0))</f>
        <v>0</v>
      </c>
      <c r="BI573" s="16">
        <f>INDEX('Team forecast'!$B$2:$AO$26,MATCH('Master data'!$B573,'Team forecast'!$B$2:$B$26,0),MATCH('Master data'!BI$1,'Team forecast'!$B$2:$AO$2,0))</f>
        <v>0</v>
      </c>
      <c r="BJ573" s="5">
        <f t="shared" si="516"/>
        <v>7000</v>
      </c>
      <c r="BK573" s="5">
        <f>INDEX('Team forecast'!$R$3:$BH$26,MATCH($B573,'Team forecast'!$B$3:$B$26,0),MATCH(BK$1,'Team forecast'!$R$2:$BH$2,0))*IF($X573&gt;0,25000,0)</f>
        <v>0</v>
      </c>
      <c r="BL573" s="5">
        <f>INDEX('Team forecast'!$R$3:$BH$26,MATCH($B573,'Team forecast'!$B$3:$B$26,0),MATCH(BL$1,'Team forecast'!$R$2:$BH$2,0))*IF($X573&gt;0,5000,0)</f>
        <v>0</v>
      </c>
      <c r="BM573" s="5">
        <f>INDEX('Team forecast'!$R$3:$BH$26,MATCH($B573,'Team forecast'!$B$3:$B$26,0),MATCH(BM$1,'Team forecast'!$R$2:$BH$2,0))*IF($X573&gt;0,-15000,0)</f>
        <v>0</v>
      </c>
      <c r="BN573" s="5">
        <f t="shared" si="517"/>
        <v>0</v>
      </c>
      <c r="BO573" s="5">
        <f t="shared" si="518"/>
        <v>0</v>
      </c>
      <c r="BP573" s="5">
        <f t="shared" si="519"/>
        <v>0</v>
      </c>
      <c r="BQ573" s="5">
        <f t="shared" si="520"/>
        <v>0</v>
      </c>
      <c r="BR573" s="5">
        <f t="shared" si="521"/>
        <v>0</v>
      </c>
      <c r="BS573" s="5">
        <f t="shared" si="522"/>
        <v>-1524.7776365946634</v>
      </c>
      <c r="BT573" s="5">
        <f t="shared" si="523"/>
        <v>0</v>
      </c>
      <c r="BU573" s="5">
        <f t="shared" si="524"/>
        <v>0</v>
      </c>
      <c r="BV573" s="5">
        <f t="shared" si="525"/>
        <v>0</v>
      </c>
      <c r="BW573" s="5">
        <f t="shared" si="526"/>
        <v>0</v>
      </c>
      <c r="BX573" s="5">
        <f t="shared" si="527"/>
        <v>3769.2076642315296</v>
      </c>
      <c r="BY573" s="5">
        <f t="shared" si="528"/>
        <v>11307.622992694589</v>
      </c>
      <c r="BZ573" s="5">
        <f>MAX(INDEX('Team forecast'!$R$3:$BH$26,MATCH($B573,'Team forecast'!$B$3:$B$26,0),MATCH(BZ$1,'Team forecast'!$R$2:$BH$2,0))*($BX573)-(1-INDEX('Team forecast'!$R$3:$BH$26,MATCH($B573,'Team forecast'!$B$3:$B$26,0),MATCH(BZ$1,'Team forecast'!$R$2:$BH$2,0)))*(BY573+CH573)*0.01,-5000)</f>
        <v>-5000</v>
      </c>
      <c r="CA573" s="5">
        <f>MAX(INDEX('Team forecast'!$R$3:$BH$26,MATCH($B573,'Team forecast'!$B$3:$B$26,0),MATCH(CA$1,'Team forecast'!$R$2:$BH$2,0))*$BX573-(1-INDEX('Team forecast'!$R$3:$BH$26,MATCH($B573,'Team forecast'!$B$3:$B$26,0),MATCH(CA$1,'Team forecast'!$R$2:$BH$2,0)))*(BY573+BX573+CH573)*0.01,-5000)</f>
        <v>-5000</v>
      </c>
      <c r="CB573" s="5">
        <f>MAX(INDEX('Team forecast'!$R$3:$BH$26,MATCH($B573,'Team forecast'!$B$3:$B$26,0),MATCH(CB$1,'Team forecast'!$R$2:$BH$2,0))*$BX573-(1-INDEX('Team forecast'!$R$3:$BH$26,MATCH($B573,'Team forecast'!$B$3:$B$26,0),MATCH(CB$1,'Team forecast'!$R$2:$BH$2,0)))*(BY573+BX573*2+CH573)*0.01,0)</f>
        <v>0</v>
      </c>
      <c r="CC573" s="5">
        <v>0</v>
      </c>
      <c r="CD573" s="5">
        <f>+AK573+BD573*Cockpit!$C$3+BW573*Cockpit!$C$3^2+BZ573*Cockpit!$C$3^3+CA573*Cockpit!$C$3^4+CB573*Cockpit!$C$3^5+CC573*Cockpit!$C$3^6</f>
        <v>5349.0403144331867</v>
      </c>
      <c r="CE573" s="5"/>
      <c r="CF573" s="5"/>
      <c r="CG573" s="5">
        <v>0</v>
      </c>
      <c r="CH573" s="5">
        <f t="shared" si="529"/>
        <v>2948000</v>
      </c>
      <c r="CI573" s="5">
        <f t="shared" si="530"/>
        <v>2948000</v>
      </c>
      <c r="CJ573" s="1">
        <f t="shared" si="531"/>
        <v>2E-3</v>
      </c>
      <c r="CK573" s="5">
        <f>RANK(CD573,$CD$2:$CD$622)+COUNTIF($CD$2:$CD573,$CD573)-1</f>
        <v>367</v>
      </c>
      <c r="CL573" s="5">
        <f>RANK(CJ573,$CJ$2:$CJ$622)+COUNTIF($CJ$2:$CJ573,$CJ573)-1</f>
        <v>378</v>
      </c>
    </row>
    <row r="574" spans="1:90" x14ac:dyDescent="0.3">
      <c r="A574" t="str">
        <f>Players!P575</f>
        <v>Gergő Lovrencsics</v>
      </c>
      <c r="B574" t="str">
        <f>Players!G575</f>
        <v>Hungary</v>
      </c>
      <c r="C574" t="str">
        <f>Players!AB575</f>
        <v>Midfield</v>
      </c>
      <c r="D574" s="1"/>
      <c r="F574" t="str">
        <f>IFERROR(INDEX(Lookup!B:B,MATCH(INDEX(Players!C:C,MATCH(E574,Players!A:A,0)),Lookup!D:D,0)),"")</f>
        <v/>
      </c>
      <c r="G574">
        <f>IF(Players!AC575=0,10000000,Players!AC575)</f>
        <v>2468000</v>
      </c>
      <c r="H574" s="16">
        <f>INDEX('Team forecast'!$B$2:$AO$26,MATCH('Master data'!$B574,'Team forecast'!$B$2:$B$26,0),MATCH('Master data'!H$1,'Team forecast'!$B$2:$AO$2,0))</f>
        <v>0.66258765662234231</v>
      </c>
      <c r="I574" s="16">
        <f>INDEX('Team forecast'!$B$2:$AO$26,MATCH('Master data'!$B574,'Team forecast'!$B$2:$B$26,0),MATCH('Master data'!I$1,'Team forecast'!$B$2:$AO$2,0))</f>
        <v>2.1377132314488487</v>
      </c>
      <c r="J574" s="16">
        <f>INDEX('Team forecast'!$B$2:$AO$26,MATCH('Master data'!$B574,'Team forecast'!$B$2:$B$26,0),MATCH('Master data'!J$1,'Team forecast'!$B$2:$AO$2,0))</f>
        <v>0.1179242002781641</v>
      </c>
      <c r="K574" s="16">
        <f>INDEX('Team forecast'!$B$2:$AO$26,MATCH('Master data'!$B574,'Team forecast'!$B$2:$B$26,0),MATCH('Master data'!K$1,'Team forecast'!$B$2:$AO$2,0))</f>
        <v>2.1751614990127401</v>
      </c>
      <c r="L574" s="16">
        <f>INDEX('Team forecast'!$B$2:$AO$26,MATCH('Master data'!$B574,'Team forecast'!$B$2:$B$26,0),MATCH('Master data'!L$1,'Team forecast'!$B$2:$AO$2,0))</f>
        <v>5.8957935698406603</v>
      </c>
      <c r="M574">
        <f>IF(Players!BC575=1,95,0)</f>
        <v>95</v>
      </c>
      <c r="N574" s="2">
        <f>Players!BN575</f>
        <v>1.6180640516720666E-2</v>
      </c>
      <c r="O574" s="2">
        <f>Players!BO575</f>
        <v>2.2236780474593466E-2</v>
      </c>
      <c r="P574" s="2">
        <f>Players!BP575</f>
        <v>1.5924846755022506E-2</v>
      </c>
      <c r="Q574" s="2">
        <f>Players!BQ575</f>
        <v>0.19837237963576274</v>
      </c>
      <c r="R574" s="2">
        <f>Players!BR575</f>
        <v>0</v>
      </c>
      <c r="S574" s="2">
        <f t="shared" si="490"/>
        <v>0.66258765662234231</v>
      </c>
      <c r="T574" s="2">
        <f t="shared" si="491"/>
        <v>2.1377132314488487</v>
      </c>
      <c r="U574" s="16">
        <f>INDEX('Team forecast'!$B$2:$AO$26,MATCH('Master data'!$B574,'Team forecast'!$B$2:$B$26,0),MATCH('Master data'!U$1,'Team forecast'!$B$2:$AO$2,0))</f>
        <v>0.1109874826147427</v>
      </c>
      <c r="V574" s="16">
        <f>INDEX('Team forecast'!$B$2:$AO$26,MATCH('Master data'!$B574,'Team forecast'!$B$2:$B$26,0),MATCH('Master data'!V$1,'Team forecast'!$B$2:$AO$2,0))</f>
        <v>0.17969401947148819</v>
      </c>
      <c r="W574" s="16">
        <f>INDEX('Team forecast'!$B$2:$AO$26,MATCH('Master data'!$B574,'Team forecast'!$B$2:$B$26,0),MATCH('Master data'!W$1,'Team forecast'!$B$2:$AO$2,0))</f>
        <v>0.70931849791376911</v>
      </c>
      <c r="X574" s="5">
        <f t="shared" si="492"/>
        <v>7000</v>
      </c>
      <c r="Y574" s="5">
        <f t="shared" si="493"/>
        <v>2774.6870653685673</v>
      </c>
      <c r="Z574" s="5">
        <f t="shared" si="494"/>
        <v>898.47009735744098</v>
      </c>
      <c r="AA574" s="5">
        <f t="shared" si="495"/>
        <v>-10639.777468706536</v>
      </c>
      <c r="AB574" s="5">
        <f t="shared" si="496"/>
        <v>1340.1365853278091</v>
      </c>
      <c r="AC574" s="5">
        <f t="shared" si="497"/>
        <v>736.69081327431707</v>
      </c>
      <c r="AD574" s="5">
        <f t="shared" si="498"/>
        <v>346.39113539202924</v>
      </c>
      <c r="AE574" s="5">
        <f t="shared" si="499"/>
        <v>0</v>
      </c>
      <c r="AF574" s="5">
        <f t="shared" si="500"/>
        <v>0</v>
      </c>
      <c r="AG574" s="5">
        <f t="shared" si="501"/>
        <v>-3967.4475927152548</v>
      </c>
      <c r="AH574" s="5">
        <f t="shared" si="502"/>
        <v>0</v>
      </c>
      <c r="AI574" s="5">
        <f t="shared" si="503"/>
        <v>6625.8765662234227</v>
      </c>
      <c r="AJ574" s="5">
        <f t="shared" si="504"/>
        <v>-17101.705851590788</v>
      </c>
      <c r="AK574" s="5">
        <f>IFERROR(SUM(X574:AJ574),-5000)*((Cockpit!$C$3)^0)</f>
        <v>-11986.678650068992</v>
      </c>
      <c r="AL574" s="16">
        <f>INDEX('Team forecast'!$B$2:$AO$26,MATCH('Master data'!$B574,'Team forecast'!$B$2:$B$26,0),MATCH('Master data'!AL$1,'Team forecast'!$B$2:$AO$2,0))</f>
        <v>0.64628016595236182</v>
      </c>
      <c r="AM574" s="16">
        <f>INDEX('Team forecast'!$B$2:$AO$26,MATCH('Master data'!$B574,'Team forecast'!$B$2:$B$26,0),MATCH('Master data'!AM$1,'Team forecast'!$B$2:$AO$2,0))</f>
        <v>2.6069135565605688</v>
      </c>
      <c r="AN574" s="16">
        <f>INDEX('Team forecast'!$B$2:$AO$26,MATCH('Master data'!$B574,'Team forecast'!$B$2:$B$26,0),MATCH('Master data'!AN$1,'Team forecast'!$B$2:$AO$2,0))</f>
        <v>7.3761854583772393E-2</v>
      </c>
      <c r="AO574" s="16">
        <f>INDEX('Team forecast'!$B$2:$AO$26,MATCH('Master data'!$B574,'Team forecast'!$B$2:$B$26,0),MATCH('Master data'!AO$1,'Team forecast'!$B$2:$AO$2,0))</f>
        <v>2.1216268074193696</v>
      </c>
      <c r="AP574" s="16">
        <f>INDEX('Team forecast'!$B$2:$AO$26,MATCH('Master data'!$B574,'Team forecast'!$B$2:$B$26,0),MATCH('Master data'!AP$1,'Team forecast'!$B$2:$AO$2,0))</f>
        <v>7.189843781564309</v>
      </c>
      <c r="AQ574" s="5">
        <f t="shared" si="505"/>
        <v>7000</v>
      </c>
      <c r="AR574" s="5">
        <f>INDEX('Team forecast'!$B$2:$AO$26,MATCH('Master data'!$B574,'Team forecast'!$B$2:$B$26,0),MATCH('Master data'!AR$1,'Team forecast'!$B$2:$AO$2,0))*IF(X574&gt;0,25000,0)</f>
        <v>1598.1735159817351</v>
      </c>
      <c r="AS574" s="16">
        <f>INDEX('Team forecast'!$B$2:$AO$26,MATCH('Master data'!$B574,'Team forecast'!$B$2:$B$26,0),MATCH('Master data'!AS$1,'Team forecast'!$B$2:$AO$2,0))*IF(X574&gt;0,5000,0)</f>
        <v>684.93150684931504</v>
      </c>
      <c r="AT574" s="16">
        <f>INDEX('Team forecast'!$B$2:$AO$26,MATCH('Master data'!$B574,'Team forecast'!$B$2:$B$26,0),MATCH('Master data'!AT$1,'Team forecast'!$B$2:$AO$2,0))*IF(X574&gt;0,-15000,0)</f>
        <v>-11986.301369863015</v>
      </c>
      <c r="AU574" s="5">
        <f t="shared" si="506"/>
        <v>1307.1533797952177</v>
      </c>
      <c r="AV574" s="5">
        <f t="shared" si="507"/>
        <v>718.55950876832514</v>
      </c>
      <c r="AW574" s="5">
        <f t="shared" si="508"/>
        <v>337.86581779501108</v>
      </c>
      <c r="AX574" s="5">
        <f t="shared" si="509"/>
        <v>0</v>
      </c>
      <c r="AY574" s="5">
        <f t="shared" si="510"/>
        <v>0</v>
      </c>
      <c r="AZ574" s="5">
        <f t="shared" si="511"/>
        <v>-3967.4475927152548</v>
      </c>
      <c r="BA574" s="5">
        <f t="shared" si="512"/>
        <v>0</v>
      </c>
      <c r="BB574" s="5">
        <f t="shared" si="513"/>
        <v>6462.8016595236186</v>
      </c>
      <c r="BC574" s="5">
        <f t="shared" si="514"/>
        <v>-20855.308452484551</v>
      </c>
      <c r="BD574" s="5">
        <f t="shared" si="515"/>
        <v>-18699.5720263496</v>
      </c>
      <c r="BE574" s="16">
        <f>INDEX('Team forecast'!$B$2:$AO$26,MATCH('Master data'!$B574,'Team forecast'!$B$2:$B$26,0),MATCH('Master data'!BE$1,'Team forecast'!$B$2:$AO$2,0))</f>
        <v>0</v>
      </c>
      <c r="BF574" s="16">
        <f>INDEX('Team forecast'!$B$2:$AO$26,MATCH('Master data'!$B574,'Team forecast'!$B$2:$B$26,0),MATCH('Master data'!BF$1,'Team forecast'!$B$2:$AO$2,0))</f>
        <v>0</v>
      </c>
      <c r="BG574" s="16">
        <f>INDEX('Team forecast'!$B$2:$AO$26,MATCH('Master data'!$B574,'Team forecast'!$B$2:$B$26,0),MATCH('Master data'!BG$1,'Team forecast'!$B$2:$AO$2,0))</f>
        <v>0</v>
      </c>
      <c r="BH574" s="16">
        <f>INDEX('Team forecast'!$B$2:$AO$26,MATCH('Master data'!$B574,'Team forecast'!$B$2:$B$26,0),MATCH('Master data'!BH$1,'Team forecast'!$B$2:$AO$2,0))</f>
        <v>0</v>
      </c>
      <c r="BI574" s="16">
        <f>INDEX('Team forecast'!$B$2:$AO$26,MATCH('Master data'!$B574,'Team forecast'!$B$2:$B$26,0),MATCH('Master data'!BI$1,'Team forecast'!$B$2:$AO$2,0))</f>
        <v>0</v>
      </c>
      <c r="BJ574" s="5">
        <f t="shared" si="516"/>
        <v>7000</v>
      </c>
      <c r="BK574" s="5">
        <f>INDEX('Team forecast'!$R$3:$BH$26,MATCH($B574,'Team forecast'!$B$3:$B$26,0),MATCH(BK$1,'Team forecast'!$R$2:$BH$2,0))*IF($X574&gt;0,25000,0)</f>
        <v>0</v>
      </c>
      <c r="BL574" s="5">
        <f>INDEX('Team forecast'!$R$3:$BH$26,MATCH($B574,'Team forecast'!$B$3:$B$26,0),MATCH(BL$1,'Team forecast'!$R$2:$BH$2,0))*IF($X574&gt;0,5000,0)</f>
        <v>0</v>
      </c>
      <c r="BM574" s="5">
        <f>INDEX('Team forecast'!$R$3:$BH$26,MATCH($B574,'Team forecast'!$B$3:$B$26,0),MATCH(BM$1,'Team forecast'!$R$2:$BH$2,0))*IF($X574&gt;0,-15000,0)</f>
        <v>0</v>
      </c>
      <c r="BN574" s="5">
        <f t="shared" si="517"/>
        <v>0</v>
      </c>
      <c r="BO574" s="5">
        <f t="shared" si="518"/>
        <v>0</v>
      </c>
      <c r="BP574" s="5">
        <f t="shared" si="519"/>
        <v>0</v>
      </c>
      <c r="BQ574" s="5">
        <f t="shared" si="520"/>
        <v>0</v>
      </c>
      <c r="BR574" s="5">
        <f t="shared" si="521"/>
        <v>0</v>
      </c>
      <c r="BS574" s="5">
        <f t="shared" si="522"/>
        <v>-3967.4475927152548</v>
      </c>
      <c r="BT574" s="5">
        <f t="shared" si="523"/>
        <v>0</v>
      </c>
      <c r="BU574" s="5">
        <f t="shared" si="524"/>
        <v>0</v>
      </c>
      <c r="BV574" s="5">
        <f t="shared" si="525"/>
        <v>0</v>
      </c>
      <c r="BW574" s="5">
        <f t="shared" si="526"/>
        <v>0</v>
      </c>
      <c r="BX574" s="5">
        <f t="shared" si="527"/>
        <v>-15343.125338209296</v>
      </c>
      <c r="BY574" s="5">
        <f t="shared" si="528"/>
        <v>-46029.376014627887</v>
      </c>
      <c r="BZ574" s="5">
        <f>MAX(INDEX('Team forecast'!$R$3:$BH$26,MATCH($B574,'Team forecast'!$B$3:$B$26,0),MATCH(BZ$1,'Team forecast'!$R$2:$BH$2,0))*($BX574)-(1-INDEX('Team forecast'!$R$3:$BH$26,MATCH($B574,'Team forecast'!$B$3:$B$26,0),MATCH(BZ$1,'Team forecast'!$R$2:$BH$2,0)))*(BY574+CH574)*0.01,-5000)</f>
        <v>-5000</v>
      </c>
      <c r="CA574" s="5">
        <f>MAX(INDEX('Team forecast'!$R$3:$BH$26,MATCH($B574,'Team forecast'!$B$3:$B$26,0),MATCH(CA$1,'Team forecast'!$R$2:$BH$2,0))*$BX574-(1-INDEX('Team forecast'!$R$3:$BH$26,MATCH($B574,'Team forecast'!$B$3:$B$26,0),MATCH(CA$1,'Team forecast'!$R$2:$BH$2,0)))*(BY574+BX574+CH574)*0.01,-5000)</f>
        <v>-5000</v>
      </c>
      <c r="CB574" s="5">
        <f>MAX(INDEX('Team forecast'!$R$3:$BH$26,MATCH($B574,'Team forecast'!$B$3:$B$26,0),MATCH(CB$1,'Team forecast'!$R$2:$BH$2,0))*$BX574-(1-INDEX('Team forecast'!$R$3:$BH$26,MATCH($B574,'Team forecast'!$B$3:$B$26,0),MATCH(CB$1,'Team forecast'!$R$2:$BH$2,0)))*(BY574+BX574*2+CH574)*0.01,0)</f>
        <v>0</v>
      </c>
      <c r="CC574" s="5">
        <v>0</v>
      </c>
      <c r="CD574" s="5">
        <f>+AK574+BD574*Cockpit!$C$3+BW574*Cockpit!$C$3^2+BZ574*Cockpit!$C$3^3+CA574*Cockpit!$C$3^4+CB574*Cockpit!$C$3^5+CC574*Cockpit!$C$3^6</f>
        <v>-26922.195803437862</v>
      </c>
      <c r="CE574" s="5"/>
      <c r="CF574" s="5"/>
      <c r="CG574" s="5">
        <v>0</v>
      </c>
      <c r="CH574" s="5">
        <f t="shared" si="529"/>
        <v>2468000</v>
      </c>
      <c r="CI574" s="5">
        <f t="shared" si="530"/>
        <v>2468000</v>
      </c>
      <c r="CJ574" s="1">
        <f t="shared" si="531"/>
        <v>-1.0999999999999999E-2</v>
      </c>
      <c r="CK574" s="5">
        <f>RANK(CD574,$CD$2:$CD$622)+COUNTIF($CD$2:$CD574,$CD574)-1</f>
        <v>618</v>
      </c>
      <c r="CL574" s="5">
        <f>RANK(CJ574,$CJ$2:$CJ$622)+COUNTIF($CJ$2:$CJ574,$CJ574)-1</f>
        <v>618</v>
      </c>
    </row>
    <row r="575" spans="1:90" x14ac:dyDescent="0.3">
      <c r="A575" t="str">
        <f>Players!P576</f>
        <v xml:space="preserve"> At. Szalai</v>
      </c>
      <c r="B575" t="str">
        <f>Players!G576</f>
        <v>Hungary</v>
      </c>
      <c r="C575" t="str">
        <f>Players!AB576</f>
        <v>Defense</v>
      </c>
      <c r="D575" s="1"/>
      <c r="F575" t="str">
        <f>IFERROR(INDEX(Lookup!B:B,MATCH(INDEX(Players!C:C,MATCH(E575,Players!A:A,0)),Lookup!D:D,0)),"")</f>
        <v/>
      </c>
      <c r="G575">
        <f>IF(Players!AC576=0,10000000,Players!AC576)</f>
        <v>2468000</v>
      </c>
      <c r="H575" s="16">
        <f>INDEX('Team forecast'!$B$2:$AO$26,MATCH('Master data'!$B575,'Team forecast'!$B$2:$B$26,0),MATCH('Master data'!H$1,'Team forecast'!$B$2:$AO$2,0))</f>
        <v>0.66258765662234231</v>
      </c>
      <c r="I575" s="16">
        <f>INDEX('Team forecast'!$B$2:$AO$26,MATCH('Master data'!$B575,'Team forecast'!$B$2:$B$26,0),MATCH('Master data'!I$1,'Team forecast'!$B$2:$AO$2,0))</f>
        <v>2.1377132314488487</v>
      </c>
      <c r="J575" s="16">
        <f>INDEX('Team forecast'!$B$2:$AO$26,MATCH('Master data'!$B575,'Team forecast'!$B$2:$B$26,0),MATCH('Master data'!J$1,'Team forecast'!$B$2:$AO$2,0))</f>
        <v>0.1179242002781641</v>
      </c>
      <c r="K575" s="16">
        <f>INDEX('Team forecast'!$B$2:$AO$26,MATCH('Master data'!$B575,'Team forecast'!$B$2:$B$26,0),MATCH('Master data'!K$1,'Team forecast'!$B$2:$AO$2,0))</f>
        <v>2.1751614990127401</v>
      </c>
      <c r="L575" s="16">
        <f>INDEX('Team forecast'!$B$2:$AO$26,MATCH('Master data'!$B575,'Team forecast'!$B$2:$B$26,0),MATCH('Master data'!L$1,'Team forecast'!$B$2:$AO$2,0))</f>
        <v>5.8957935698406603</v>
      </c>
      <c r="M575">
        <f>IF(Players!BC576=1,95,0)</f>
        <v>95</v>
      </c>
      <c r="N575" s="2">
        <f>Players!BN576</f>
        <v>6.2064354121484887E-2</v>
      </c>
      <c r="O575" s="2">
        <f>Players!BO576</f>
        <v>5.1898909443315086E-2</v>
      </c>
      <c r="P575" s="2">
        <f>Players!BP576</f>
        <v>0.14857294254736944</v>
      </c>
      <c r="Q575" s="2">
        <f>Players!BQ576</f>
        <v>6.1475409836065573E-2</v>
      </c>
      <c r="R575" s="2">
        <f>Players!BR576</f>
        <v>0</v>
      </c>
      <c r="S575" s="2">
        <f t="shared" si="490"/>
        <v>0.66258765662234231</v>
      </c>
      <c r="T575" s="2">
        <f t="shared" si="491"/>
        <v>2.1377132314488487</v>
      </c>
      <c r="U575" s="16">
        <f>INDEX('Team forecast'!$B$2:$AO$26,MATCH('Master data'!$B575,'Team forecast'!$B$2:$B$26,0),MATCH('Master data'!U$1,'Team forecast'!$B$2:$AO$2,0))</f>
        <v>0.1109874826147427</v>
      </c>
      <c r="V575" s="16">
        <f>INDEX('Team forecast'!$B$2:$AO$26,MATCH('Master data'!$B575,'Team forecast'!$B$2:$B$26,0),MATCH('Master data'!V$1,'Team forecast'!$B$2:$AO$2,0))</f>
        <v>0.17969401947148819</v>
      </c>
      <c r="W575" s="16">
        <f>INDEX('Team forecast'!$B$2:$AO$26,MATCH('Master data'!$B575,'Team forecast'!$B$2:$B$26,0),MATCH('Master data'!W$1,'Team forecast'!$B$2:$AO$2,0))</f>
        <v>0.70931849791376911</v>
      </c>
      <c r="X575" s="5">
        <f t="shared" si="492"/>
        <v>7000</v>
      </c>
      <c r="Y575" s="5">
        <f t="shared" si="493"/>
        <v>2774.6870653685673</v>
      </c>
      <c r="Z575" s="5">
        <f t="shared" si="494"/>
        <v>898.47009735744098</v>
      </c>
      <c r="AA575" s="5">
        <f t="shared" si="495"/>
        <v>-10639.777468706536</v>
      </c>
      <c r="AB575" s="5">
        <f t="shared" si="496"/>
        <v>6168.4612435700828</v>
      </c>
      <c r="AC575" s="5">
        <f t="shared" si="497"/>
        <v>1719.3788394650649</v>
      </c>
      <c r="AD575" s="5">
        <f t="shared" si="498"/>
        <v>3231.7014442406985</v>
      </c>
      <c r="AE575" s="5">
        <f t="shared" si="499"/>
        <v>5896.2100139082049</v>
      </c>
      <c r="AF575" s="5">
        <f t="shared" si="500"/>
        <v>0</v>
      </c>
      <c r="AG575" s="5">
        <f t="shared" si="501"/>
        <v>-1229.5081967213114</v>
      </c>
      <c r="AH575" s="5">
        <f t="shared" si="502"/>
        <v>0</v>
      </c>
      <c r="AI575" s="5">
        <f t="shared" si="503"/>
        <v>6625.8765662234227</v>
      </c>
      <c r="AJ575" s="5">
        <f t="shared" si="504"/>
        <v>-17101.705851590788</v>
      </c>
      <c r="AK575" s="5">
        <f>IFERROR(SUM(X575:AJ575),-5000)*((Cockpit!$C$3)^0)</f>
        <v>5343.7937531148455</v>
      </c>
      <c r="AL575" s="16">
        <f>INDEX('Team forecast'!$B$2:$AO$26,MATCH('Master data'!$B575,'Team forecast'!$B$2:$B$26,0),MATCH('Master data'!AL$1,'Team forecast'!$B$2:$AO$2,0))</f>
        <v>0.64628016595236182</v>
      </c>
      <c r="AM575" s="16">
        <f>INDEX('Team forecast'!$B$2:$AO$26,MATCH('Master data'!$B575,'Team forecast'!$B$2:$B$26,0),MATCH('Master data'!AM$1,'Team forecast'!$B$2:$AO$2,0))</f>
        <v>2.6069135565605688</v>
      </c>
      <c r="AN575" s="16">
        <f>INDEX('Team forecast'!$B$2:$AO$26,MATCH('Master data'!$B575,'Team forecast'!$B$2:$B$26,0),MATCH('Master data'!AN$1,'Team forecast'!$B$2:$AO$2,0))</f>
        <v>7.3761854583772393E-2</v>
      </c>
      <c r="AO575" s="16">
        <f>INDEX('Team forecast'!$B$2:$AO$26,MATCH('Master data'!$B575,'Team forecast'!$B$2:$B$26,0),MATCH('Master data'!AO$1,'Team forecast'!$B$2:$AO$2,0))</f>
        <v>2.1216268074193696</v>
      </c>
      <c r="AP575" s="16">
        <f>INDEX('Team forecast'!$B$2:$AO$26,MATCH('Master data'!$B575,'Team forecast'!$B$2:$B$26,0),MATCH('Master data'!AP$1,'Team forecast'!$B$2:$AO$2,0))</f>
        <v>7.189843781564309</v>
      </c>
      <c r="AQ575" s="5">
        <f t="shared" si="505"/>
        <v>7000</v>
      </c>
      <c r="AR575" s="5">
        <f>INDEX('Team forecast'!$B$2:$AO$26,MATCH('Master data'!$B575,'Team forecast'!$B$2:$B$26,0),MATCH('Master data'!AR$1,'Team forecast'!$B$2:$AO$2,0))*IF(X575&gt;0,25000,0)</f>
        <v>1598.1735159817351</v>
      </c>
      <c r="AS575" s="16">
        <f>INDEX('Team forecast'!$B$2:$AO$26,MATCH('Master data'!$B575,'Team forecast'!$B$2:$B$26,0),MATCH('Master data'!AS$1,'Team forecast'!$B$2:$AO$2,0))*IF(X575&gt;0,5000,0)</f>
        <v>684.93150684931504</v>
      </c>
      <c r="AT575" s="16">
        <f>INDEX('Team forecast'!$B$2:$AO$26,MATCH('Master data'!$B575,'Team forecast'!$B$2:$B$26,0),MATCH('Master data'!AT$1,'Team forecast'!$B$2:$AO$2,0))*IF(X575&gt;0,-15000,0)</f>
        <v>-11986.301369863015</v>
      </c>
      <c r="AU575" s="5">
        <f t="shared" si="506"/>
        <v>6016.644162203911</v>
      </c>
      <c r="AV575" s="5">
        <f t="shared" si="507"/>
        <v>1677.0617903886136</v>
      </c>
      <c r="AW575" s="5">
        <f t="shared" si="508"/>
        <v>3152.1633776567687</v>
      </c>
      <c r="AX575" s="5">
        <f t="shared" si="509"/>
        <v>3688.0927291886196</v>
      </c>
      <c r="AY575" s="5">
        <f t="shared" si="510"/>
        <v>0</v>
      </c>
      <c r="AZ575" s="5">
        <f t="shared" si="511"/>
        <v>-1229.5081967213114</v>
      </c>
      <c r="BA575" s="5">
        <f t="shared" si="512"/>
        <v>0</v>
      </c>
      <c r="BB575" s="5">
        <f t="shared" si="513"/>
        <v>6462.8016595236186</v>
      </c>
      <c r="BC575" s="5">
        <f t="shared" si="514"/>
        <v>-20855.308452484551</v>
      </c>
      <c r="BD575" s="5">
        <f t="shared" si="515"/>
        <v>-3791.2492772762962</v>
      </c>
      <c r="BE575" s="16">
        <f>INDEX('Team forecast'!$B$2:$AO$26,MATCH('Master data'!$B575,'Team forecast'!$B$2:$B$26,0),MATCH('Master data'!BE$1,'Team forecast'!$B$2:$AO$2,0))</f>
        <v>0</v>
      </c>
      <c r="BF575" s="16">
        <f>INDEX('Team forecast'!$B$2:$AO$26,MATCH('Master data'!$B575,'Team forecast'!$B$2:$B$26,0),MATCH('Master data'!BF$1,'Team forecast'!$B$2:$AO$2,0))</f>
        <v>0</v>
      </c>
      <c r="BG575" s="16">
        <f>INDEX('Team forecast'!$B$2:$AO$26,MATCH('Master data'!$B575,'Team forecast'!$B$2:$B$26,0),MATCH('Master data'!BG$1,'Team forecast'!$B$2:$AO$2,0))</f>
        <v>0</v>
      </c>
      <c r="BH575" s="16">
        <f>INDEX('Team forecast'!$B$2:$AO$26,MATCH('Master data'!$B575,'Team forecast'!$B$2:$B$26,0),MATCH('Master data'!BH$1,'Team forecast'!$B$2:$AO$2,0))</f>
        <v>0</v>
      </c>
      <c r="BI575" s="16">
        <f>INDEX('Team forecast'!$B$2:$AO$26,MATCH('Master data'!$B575,'Team forecast'!$B$2:$B$26,0),MATCH('Master data'!BI$1,'Team forecast'!$B$2:$AO$2,0))</f>
        <v>0</v>
      </c>
      <c r="BJ575" s="5">
        <f t="shared" si="516"/>
        <v>7000</v>
      </c>
      <c r="BK575" s="5">
        <f>INDEX('Team forecast'!$R$3:$BH$26,MATCH($B575,'Team forecast'!$B$3:$B$26,0),MATCH(BK$1,'Team forecast'!$R$2:$BH$2,0))*IF($X575&gt;0,25000,0)</f>
        <v>0</v>
      </c>
      <c r="BL575" s="5">
        <f>INDEX('Team forecast'!$R$3:$BH$26,MATCH($B575,'Team forecast'!$B$3:$B$26,0),MATCH(BL$1,'Team forecast'!$R$2:$BH$2,0))*IF($X575&gt;0,5000,0)</f>
        <v>0</v>
      </c>
      <c r="BM575" s="5">
        <f>INDEX('Team forecast'!$R$3:$BH$26,MATCH($B575,'Team forecast'!$B$3:$B$26,0),MATCH(BM$1,'Team forecast'!$R$2:$BH$2,0))*IF($X575&gt;0,-15000,0)</f>
        <v>0</v>
      </c>
      <c r="BN575" s="5">
        <f t="shared" si="517"/>
        <v>0</v>
      </c>
      <c r="BO575" s="5">
        <f t="shared" si="518"/>
        <v>0</v>
      </c>
      <c r="BP575" s="5">
        <f t="shared" si="519"/>
        <v>0</v>
      </c>
      <c r="BQ575" s="5">
        <f t="shared" si="520"/>
        <v>0</v>
      </c>
      <c r="BR575" s="5">
        <f t="shared" si="521"/>
        <v>0</v>
      </c>
      <c r="BS575" s="5">
        <f t="shared" si="522"/>
        <v>-1229.5081967213114</v>
      </c>
      <c r="BT575" s="5">
        <f t="shared" si="523"/>
        <v>0</v>
      </c>
      <c r="BU575" s="5">
        <f t="shared" si="524"/>
        <v>0</v>
      </c>
      <c r="BV575" s="5">
        <f t="shared" si="525"/>
        <v>0</v>
      </c>
      <c r="BW575" s="5">
        <f t="shared" si="526"/>
        <v>0</v>
      </c>
      <c r="BX575" s="5">
        <f t="shared" si="527"/>
        <v>776.27223791927463</v>
      </c>
      <c r="BY575" s="5">
        <f t="shared" si="528"/>
        <v>2328.8167137578239</v>
      </c>
      <c r="BZ575" s="5">
        <f>MAX(INDEX('Team forecast'!$R$3:$BH$26,MATCH($B575,'Team forecast'!$B$3:$B$26,0),MATCH(BZ$1,'Team forecast'!$R$2:$BH$2,0))*($BX575)-(1-INDEX('Team forecast'!$R$3:$BH$26,MATCH($B575,'Team forecast'!$B$3:$B$26,0),MATCH(BZ$1,'Team forecast'!$R$2:$BH$2,0)))*(BY575+CH575)*0.01,-5000)</f>
        <v>-5000</v>
      </c>
      <c r="CA575" s="5">
        <f>MAX(INDEX('Team forecast'!$R$3:$BH$26,MATCH($B575,'Team forecast'!$B$3:$B$26,0),MATCH(CA$1,'Team forecast'!$R$2:$BH$2,0))*$BX575-(1-INDEX('Team forecast'!$R$3:$BH$26,MATCH($B575,'Team forecast'!$B$3:$B$26,0),MATCH(CA$1,'Team forecast'!$R$2:$BH$2,0)))*(BY575+BX575+CH575)*0.01,-5000)</f>
        <v>-5000</v>
      </c>
      <c r="CB575" s="5">
        <f>MAX(INDEX('Team forecast'!$R$3:$BH$26,MATCH($B575,'Team forecast'!$B$3:$B$26,0),MATCH(CB$1,'Team forecast'!$R$2:$BH$2,0))*$BX575-(1-INDEX('Team forecast'!$R$3:$BH$26,MATCH($B575,'Team forecast'!$B$3:$B$26,0),MATCH(CB$1,'Team forecast'!$R$2:$BH$2,0)))*(BY575+BX575*2+CH575)*0.01,0)</f>
        <v>0</v>
      </c>
      <c r="CC575" s="5">
        <v>0</v>
      </c>
      <c r="CD575" s="5">
        <f>+AK575+BD575*Cockpit!$C$3+BW575*Cockpit!$C$3^2+BZ575*Cockpit!$C$3^3+CA575*Cockpit!$C$3^4+CB575*Cockpit!$C$3^5+CC575*Cockpit!$C$3^6</f>
        <v>347.15843246151258</v>
      </c>
      <c r="CE575" s="5"/>
      <c r="CF575" s="5"/>
      <c r="CG575" s="5">
        <v>0</v>
      </c>
      <c r="CH575" s="5">
        <f t="shared" si="529"/>
        <v>2468000</v>
      </c>
      <c r="CI575" s="5">
        <f t="shared" si="530"/>
        <v>2468000</v>
      </c>
      <c r="CJ575" s="1">
        <f t="shared" si="531"/>
        <v>0</v>
      </c>
      <c r="CK575" s="5">
        <f>RANK(CD575,$CD$2:$CD$622)+COUNTIF($CD$2:$CD575,$CD575)-1</f>
        <v>400</v>
      </c>
      <c r="CL575" s="5">
        <f>RANK(CJ575,$CJ$2:$CJ$622)+COUNTIF($CJ$2:$CJ575,$CJ575)-1</f>
        <v>398</v>
      </c>
    </row>
    <row r="576" spans="1:90" x14ac:dyDescent="0.3">
      <c r="A576" t="str">
        <f>Players!P577</f>
        <v>Endre Botka</v>
      </c>
      <c r="B576" t="str">
        <f>Players!G577</f>
        <v>Hungary</v>
      </c>
      <c r="C576" t="str">
        <f>Players!AB577</f>
        <v>Defense</v>
      </c>
      <c r="D576" s="1"/>
      <c r="F576" t="str">
        <f>IFERROR(INDEX(Lookup!B:B,MATCH(INDEX(Players!C:C,MATCH(E576,Players!A:A,0)),Lookup!D:D,0)),"")</f>
        <v/>
      </c>
      <c r="G576">
        <f>IF(Players!AC577=0,10000000,Players!AC577)</f>
        <v>1968000</v>
      </c>
      <c r="H576" s="16">
        <f>INDEX('Team forecast'!$B$2:$AO$26,MATCH('Master data'!$B576,'Team forecast'!$B$2:$B$26,0),MATCH('Master data'!H$1,'Team forecast'!$B$2:$AO$2,0))</f>
        <v>0.66258765662234231</v>
      </c>
      <c r="I576" s="16">
        <f>INDEX('Team forecast'!$B$2:$AO$26,MATCH('Master data'!$B576,'Team forecast'!$B$2:$B$26,0),MATCH('Master data'!I$1,'Team forecast'!$B$2:$AO$2,0))</f>
        <v>2.1377132314488487</v>
      </c>
      <c r="J576" s="16">
        <f>INDEX('Team forecast'!$B$2:$AO$26,MATCH('Master data'!$B576,'Team forecast'!$B$2:$B$26,0),MATCH('Master data'!J$1,'Team forecast'!$B$2:$AO$2,0))</f>
        <v>0.1179242002781641</v>
      </c>
      <c r="K576" s="16">
        <f>INDEX('Team forecast'!$B$2:$AO$26,MATCH('Master data'!$B576,'Team forecast'!$B$2:$B$26,0),MATCH('Master data'!K$1,'Team forecast'!$B$2:$AO$2,0))</f>
        <v>2.1751614990127401</v>
      </c>
      <c r="L576" s="16">
        <f>INDEX('Team forecast'!$B$2:$AO$26,MATCH('Master data'!$B576,'Team forecast'!$B$2:$B$26,0),MATCH('Master data'!L$1,'Team forecast'!$B$2:$AO$2,0))</f>
        <v>5.8957935698406603</v>
      </c>
      <c r="M576">
        <f>IF(Players!BC577=1,95,0)</f>
        <v>0</v>
      </c>
      <c r="N576" s="2">
        <f>Players!BN577</f>
        <v>0</v>
      </c>
      <c r="O576" s="2">
        <f>Players!BO577</f>
        <v>0</v>
      </c>
      <c r="P576" s="2">
        <f>Players!BP577</f>
        <v>0</v>
      </c>
      <c r="Q576" s="2">
        <f>Players!BQ577</f>
        <v>0</v>
      </c>
      <c r="R576" s="2">
        <f>Players!BR577</f>
        <v>0</v>
      </c>
      <c r="S576" s="2">
        <f t="shared" si="490"/>
        <v>0.66258765662234231</v>
      </c>
      <c r="T576" s="2">
        <f t="shared" si="491"/>
        <v>2.1377132314488487</v>
      </c>
      <c r="U576" s="16">
        <f>INDEX('Team forecast'!$B$2:$AO$26,MATCH('Master data'!$B576,'Team forecast'!$B$2:$B$26,0),MATCH('Master data'!U$1,'Team forecast'!$B$2:$AO$2,0))</f>
        <v>0.1109874826147427</v>
      </c>
      <c r="V576" s="16">
        <f>INDEX('Team forecast'!$B$2:$AO$26,MATCH('Master data'!$B576,'Team forecast'!$B$2:$B$26,0),MATCH('Master data'!V$1,'Team forecast'!$B$2:$AO$2,0))</f>
        <v>0.17969401947148819</v>
      </c>
      <c r="W576" s="16">
        <f>INDEX('Team forecast'!$B$2:$AO$26,MATCH('Master data'!$B576,'Team forecast'!$B$2:$B$26,0),MATCH('Master data'!W$1,'Team forecast'!$B$2:$AO$2,0))</f>
        <v>0.70931849791376911</v>
      </c>
      <c r="X576" s="5">
        <f t="shared" si="492"/>
        <v>-5000</v>
      </c>
      <c r="Y576" s="5">
        <f t="shared" si="493"/>
        <v>0</v>
      </c>
      <c r="Z576" s="5">
        <f t="shared" si="494"/>
        <v>0</v>
      </c>
      <c r="AA576" s="5">
        <f t="shared" si="495"/>
        <v>0</v>
      </c>
      <c r="AB576" s="5">
        <f t="shared" si="496"/>
        <v>0</v>
      </c>
      <c r="AC576" s="5">
        <f t="shared" si="497"/>
        <v>0</v>
      </c>
      <c r="AD576" s="5">
        <f t="shared" si="498"/>
        <v>0</v>
      </c>
      <c r="AE576" s="5">
        <f t="shared" si="499"/>
        <v>5896.2100139082049</v>
      </c>
      <c r="AF576" s="5">
        <f t="shared" si="500"/>
        <v>0</v>
      </c>
      <c r="AG576" s="5">
        <f t="shared" si="501"/>
        <v>0</v>
      </c>
      <c r="AH576" s="5">
        <f t="shared" si="502"/>
        <v>0</v>
      </c>
      <c r="AI576" s="5">
        <f t="shared" si="503"/>
        <v>0</v>
      </c>
      <c r="AJ576" s="5">
        <f t="shared" si="504"/>
        <v>0</v>
      </c>
      <c r="AK576" s="5">
        <f>IFERROR(SUM(X576:AJ576),-5000)*((Cockpit!$C$3)^0)</f>
        <v>896.21001390820493</v>
      </c>
      <c r="AL576" s="16">
        <f>INDEX('Team forecast'!$B$2:$AO$26,MATCH('Master data'!$B576,'Team forecast'!$B$2:$B$26,0),MATCH('Master data'!AL$1,'Team forecast'!$B$2:$AO$2,0))</f>
        <v>0.64628016595236182</v>
      </c>
      <c r="AM576" s="16">
        <f>INDEX('Team forecast'!$B$2:$AO$26,MATCH('Master data'!$B576,'Team forecast'!$B$2:$B$26,0),MATCH('Master data'!AM$1,'Team forecast'!$B$2:$AO$2,0))</f>
        <v>2.6069135565605688</v>
      </c>
      <c r="AN576" s="16">
        <f>INDEX('Team forecast'!$B$2:$AO$26,MATCH('Master data'!$B576,'Team forecast'!$B$2:$B$26,0),MATCH('Master data'!AN$1,'Team forecast'!$B$2:$AO$2,0))</f>
        <v>7.3761854583772393E-2</v>
      </c>
      <c r="AO576" s="16">
        <f>INDEX('Team forecast'!$B$2:$AO$26,MATCH('Master data'!$B576,'Team forecast'!$B$2:$B$26,0),MATCH('Master data'!AO$1,'Team forecast'!$B$2:$AO$2,0))</f>
        <v>2.1216268074193696</v>
      </c>
      <c r="AP576" s="16">
        <f>INDEX('Team forecast'!$B$2:$AO$26,MATCH('Master data'!$B576,'Team forecast'!$B$2:$B$26,0),MATCH('Master data'!AP$1,'Team forecast'!$B$2:$AO$2,0))</f>
        <v>7.189843781564309</v>
      </c>
      <c r="AQ576" s="5">
        <f t="shared" si="505"/>
        <v>-5000</v>
      </c>
      <c r="AR576" s="5">
        <f>INDEX('Team forecast'!$B$2:$AO$26,MATCH('Master data'!$B576,'Team forecast'!$B$2:$B$26,0),MATCH('Master data'!AR$1,'Team forecast'!$B$2:$AO$2,0))*IF(X576&gt;0,25000,0)</f>
        <v>0</v>
      </c>
      <c r="AS576" s="16">
        <f>INDEX('Team forecast'!$B$2:$AO$26,MATCH('Master data'!$B576,'Team forecast'!$B$2:$B$26,0),MATCH('Master data'!AS$1,'Team forecast'!$B$2:$AO$2,0))*IF(X576&gt;0,5000,0)</f>
        <v>0</v>
      </c>
      <c r="AT576" s="16">
        <f>INDEX('Team forecast'!$B$2:$AO$26,MATCH('Master data'!$B576,'Team forecast'!$B$2:$B$26,0),MATCH('Master data'!AT$1,'Team forecast'!$B$2:$AO$2,0))*IF(X576&gt;0,-15000,0)</f>
        <v>0</v>
      </c>
      <c r="AU576" s="5">
        <f t="shared" si="506"/>
        <v>0</v>
      </c>
      <c r="AV576" s="5">
        <f t="shared" si="507"/>
        <v>0</v>
      </c>
      <c r="AW576" s="5">
        <f t="shared" si="508"/>
        <v>0</v>
      </c>
      <c r="AX576" s="5">
        <f t="shared" si="509"/>
        <v>3688.0927291886196</v>
      </c>
      <c r="AY576" s="5">
        <f t="shared" si="510"/>
        <v>0</v>
      </c>
      <c r="AZ576" s="5">
        <f t="shared" si="511"/>
        <v>0</v>
      </c>
      <c r="BA576" s="5">
        <f t="shared" si="512"/>
        <v>0</v>
      </c>
      <c r="BB576" s="5">
        <f t="shared" si="513"/>
        <v>0</v>
      </c>
      <c r="BC576" s="5">
        <f t="shared" si="514"/>
        <v>0</v>
      </c>
      <c r="BD576" s="5">
        <f t="shared" si="515"/>
        <v>-1311.9072708113804</v>
      </c>
      <c r="BE576" s="16">
        <f>INDEX('Team forecast'!$B$2:$AO$26,MATCH('Master data'!$B576,'Team forecast'!$B$2:$B$26,0),MATCH('Master data'!BE$1,'Team forecast'!$B$2:$AO$2,0))</f>
        <v>0</v>
      </c>
      <c r="BF576" s="16">
        <f>INDEX('Team forecast'!$B$2:$AO$26,MATCH('Master data'!$B576,'Team forecast'!$B$2:$B$26,0),MATCH('Master data'!BF$1,'Team forecast'!$B$2:$AO$2,0))</f>
        <v>0</v>
      </c>
      <c r="BG576" s="16">
        <f>INDEX('Team forecast'!$B$2:$AO$26,MATCH('Master data'!$B576,'Team forecast'!$B$2:$B$26,0),MATCH('Master data'!BG$1,'Team forecast'!$B$2:$AO$2,0))</f>
        <v>0</v>
      </c>
      <c r="BH576" s="16">
        <f>INDEX('Team forecast'!$B$2:$AO$26,MATCH('Master data'!$B576,'Team forecast'!$B$2:$B$26,0),MATCH('Master data'!BH$1,'Team forecast'!$B$2:$AO$2,0))</f>
        <v>0</v>
      </c>
      <c r="BI576" s="16">
        <f>INDEX('Team forecast'!$B$2:$AO$26,MATCH('Master data'!$B576,'Team forecast'!$B$2:$B$26,0),MATCH('Master data'!BI$1,'Team forecast'!$B$2:$AO$2,0))</f>
        <v>0</v>
      </c>
      <c r="BJ576" s="5">
        <f t="shared" si="516"/>
        <v>-5000</v>
      </c>
      <c r="BK576" s="5">
        <f>INDEX('Team forecast'!$R$3:$BH$26,MATCH($B576,'Team forecast'!$B$3:$B$26,0),MATCH(BK$1,'Team forecast'!$R$2:$BH$2,0))*IF($X576&gt;0,25000,0)</f>
        <v>0</v>
      </c>
      <c r="BL576" s="5">
        <f>INDEX('Team forecast'!$R$3:$BH$26,MATCH($B576,'Team forecast'!$B$3:$B$26,0),MATCH(BL$1,'Team forecast'!$R$2:$BH$2,0))*IF($X576&gt;0,5000,0)</f>
        <v>0</v>
      </c>
      <c r="BM576" s="5">
        <f>INDEX('Team forecast'!$R$3:$BH$26,MATCH($B576,'Team forecast'!$B$3:$B$26,0),MATCH(BM$1,'Team forecast'!$R$2:$BH$2,0))*IF($X576&gt;0,-15000,0)</f>
        <v>0</v>
      </c>
      <c r="BN576" s="5">
        <f t="shared" si="517"/>
        <v>0</v>
      </c>
      <c r="BO576" s="5">
        <f t="shared" si="518"/>
        <v>0</v>
      </c>
      <c r="BP576" s="5">
        <f t="shared" si="519"/>
        <v>0</v>
      </c>
      <c r="BQ576" s="5">
        <f t="shared" si="520"/>
        <v>0</v>
      </c>
      <c r="BR576" s="5">
        <f t="shared" si="521"/>
        <v>0</v>
      </c>
      <c r="BS576" s="5">
        <f t="shared" si="522"/>
        <v>0</v>
      </c>
      <c r="BT576" s="5">
        <f t="shared" si="523"/>
        <v>0</v>
      </c>
      <c r="BU576" s="5">
        <f t="shared" si="524"/>
        <v>0</v>
      </c>
      <c r="BV576" s="5">
        <f t="shared" si="525"/>
        <v>0</v>
      </c>
      <c r="BW576" s="5">
        <f t="shared" si="526"/>
        <v>0</v>
      </c>
      <c r="BX576" s="5">
        <f t="shared" si="527"/>
        <v>-207.84862845158773</v>
      </c>
      <c r="BY576" s="5">
        <f t="shared" si="528"/>
        <v>-623.54588535476319</v>
      </c>
      <c r="BZ576" s="5">
        <f>MAX(INDEX('Team forecast'!$R$3:$BH$26,MATCH($B576,'Team forecast'!$B$3:$B$26,0),MATCH(BZ$1,'Team forecast'!$R$2:$BH$2,0))*($BX576)-(1-INDEX('Team forecast'!$R$3:$BH$26,MATCH($B576,'Team forecast'!$B$3:$B$26,0),MATCH(BZ$1,'Team forecast'!$R$2:$BH$2,0)))*(BY576+CH576)*0.01,-5000)</f>
        <v>-5000</v>
      </c>
      <c r="CA576" s="5">
        <f>MAX(INDEX('Team forecast'!$R$3:$BH$26,MATCH($B576,'Team forecast'!$B$3:$B$26,0),MATCH(CA$1,'Team forecast'!$R$2:$BH$2,0))*$BX576-(1-INDEX('Team forecast'!$R$3:$BH$26,MATCH($B576,'Team forecast'!$B$3:$B$26,0),MATCH(CA$1,'Team forecast'!$R$2:$BH$2,0)))*(BY576+BX576+CH576)*0.01,-5000)</f>
        <v>-5000</v>
      </c>
      <c r="CB576" s="5">
        <f>MAX(INDEX('Team forecast'!$R$3:$BH$26,MATCH($B576,'Team forecast'!$B$3:$B$26,0),MATCH(CB$1,'Team forecast'!$R$2:$BH$2,0))*$BX576-(1-INDEX('Team forecast'!$R$3:$BH$26,MATCH($B576,'Team forecast'!$B$3:$B$26,0),MATCH(CB$1,'Team forecast'!$R$2:$BH$2,0)))*(BY576+BX576*2+CH576)*0.01,0)</f>
        <v>0</v>
      </c>
      <c r="CC576" s="5">
        <v>0</v>
      </c>
      <c r="CD576" s="5">
        <f>+AK576+BD576*Cockpit!$C$3+BW576*Cockpit!$C$3^2+BZ576*Cockpit!$C$3^3+CA576*Cockpit!$C$3^4+CB576*Cockpit!$C$3^5+CC576*Cockpit!$C$3^6</f>
        <v>-2447.5306357685176</v>
      </c>
      <c r="CE576" s="5"/>
      <c r="CF576" s="5"/>
      <c r="CG576" s="5">
        <v>0</v>
      </c>
      <c r="CH576" s="5">
        <f t="shared" si="529"/>
        <v>1968000</v>
      </c>
      <c r="CI576" s="5">
        <f t="shared" si="530"/>
        <v>1968000</v>
      </c>
      <c r="CJ576" s="1">
        <f t="shared" si="531"/>
        <v>-1E-3</v>
      </c>
      <c r="CK576" s="5">
        <f>RANK(CD576,$CD$2:$CD$622)+COUNTIF($CD$2:$CD576,$CD576)-1</f>
        <v>404</v>
      </c>
      <c r="CL576" s="5">
        <f>RANK(CJ576,$CJ$2:$CJ$622)+COUNTIF($CJ$2:$CJ576,$CJ576)-1</f>
        <v>406</v>
      </c>
    </row>
    <row r="577" spans="1:90" x14ac:dyDescent="0.3">
      <c r="A577" t="str">
        <f>Players!P578</f>
        <v>Ákos Kecskés</v>
      </c>
      <c r="B577" t="str">
        <f>Players!G578</f>
        <v>Hungary</v>
      </c>
      <c r="C577" t="str">
        <f>Players!AB578</f>
        <v>Defense</v>
      </c>
      <c r="D577" s="1"/>
      <c r="F577" t="str">
        <f>IFERROR(INDEX(Lookup!B:B,MATCH(INDEX(Players!C:C,MATCH(E577,Players!A:A,0)),Lookup!D:D,0)),"")</f>
        <v/>
      </c>
      <c r="G577">
        <f>IF(Players!AC578=0,10000000,Players!AC578)</f>
        <v>1995000</v>
      </c>
      <c r="H577" s="16">
        <f>INDEX('Team forecast'!$B$2:$AO$26,MATCH('Master data'!$B577,'Team forecast'!$B$2:$B$26,0),MATCH('Master data'!H$1,'Team forecast'!$B$2:$AO$2,0))</f>
        <v>0.66258765662234231</v>
      </c>
      <c r="I577" s="16">
        <f>INDEX('Team forecast'!$B$2:$AO$26,MATCH('Master data'!$B577,'Team forecast'!$B$2:$B$26,0),MATCH('Master data'!I$1,'Team forecast'!$B$2:$AO$2,0))</f>
        <v>2.1377132314488487</v>
      </c>
      <c r="J577" s="16">
        <f>INDEX('Team forecast'!$B$2:$AO$26,MATCH('Master data'!$B577,'Team forecast'!$B$2:$B$26,0),MATCH('Master data'!J$1,'Team forecast'!$B$2:$AO$2,0))</f>
        <v>0.1179242002781641</v>
      </c>
      <c r="K577" s="16">
        <f>INDEX('Team forecast'!$B$2:$AO$26,MATCH('Master data'!$B577,'Team forecast'!$B$2:$B$26,0),MATCH('Master data'!K$1,'Team forecast'!$B$2:$AO$2,0))</f>
        <v>2.1751614990127401</v>
      </c>
      <c r="L577" s="16">
        <f>INDEX('Team forecast'!$B$2:$AO$26,MATCH('Master data'!$B577,'Team forecast'!$B$2:$B$26,0),MATCH('Master data'!L$1,'Team forecast'!$B$2:$AO$2,0))</f>
        <v>5.8957935698406603</v>
      </c>
      <c r="M577">
        <f>IF(Players!BC578=1,95,0)</f>
        <v>0</v>
      </c>
      <c r="N577" s="2">
        <f>Players!BN578</f>
        <v>0</v>
      </c>
      <c r="O577" s="2">
        <f>Players!BO578</f>
        <v>0</v>
      </c>
      <c r="P577" s="2">
        <f>Players!BP578</f>
        <v>0</v>
      </c>
      <c r="Q577" s="2">
        <f>Players!BQ578</f>
        <v>6.8372379635762731E-2</v>
      </c>
      <c r="R577" s="2">
        <f>Players!BR578</f>
        <v>0</v>
      </c>
      <c r="S577" s="2">
        <f t="shared" si="490"/>
        <v>0.66258765662234231</v>
      </c>
      <c r="T577" s="2">
        <f t="shared" si="491"/>
        <v>2.1377132314488487</v>
      </c>
      <c r="U577" s="16">
        <f>INDEX('Team forecast'!$B$2:$AO$26,MATCH('Master data'!$B577,'Team forecast'!$B$2:$B$26,0),MATCH('Master data'!U$1,'Team forecast'!$B$2:$AO$2,0))</f>
        <v>0.1109874826147427</v>
      </c>
      <c r="V577" s="16">
        <f>INDEX('Team forecast'!$B$2:$AO$26,MATCH('Master data'!$B577,'Team forecast'!$B$2:$B$26,0),MATCH('Master data'!V$1,'Team forecast'!$B$2:$AO$2,0))</f>
        <v>0.17969401947148819</v>
      </c>
      <c r="W577" s="16">
        <f>INDEX('Team forecast'!$B$2:$AO$26,MATCH('Master data'!$B577,'Team forecast'!$B$2:$B$26,0),MATCH('Master data'!W$1,'Team forecast'!$B$2:$AO$2,0))</f>
        <v>0.70931849791376911</v>
      </c>
      <c r="X577" s="5">
        <f t="shared" si="492"/>
        <v>-5000</v>
      </c>
      <c r="Y577" s="5">
        <f t="shared" si="493"/>
        <v>0</v>
      </c>
      <c r="Z577" s="5">
        <f t="shared" si="494"/>
        <v>0</v>
      </c>
      <c r="AA577" s="5">
        <f t="shared" si="495"/>
        <v>0</v>
      </c>
      <c r="AB577" s="5">
        <f t="shared" si="496"/>
        <v>0</v>
      </c>
      <c r="AC577" s="5">
        <f t="shared" si="497"/>
        <v>0</v>
      </c>
      <c r="AD577" s="5">
        <f t="shared" si="498"/>
        <v>0</v>
      </c>
      <c r="AE577" s="5">
        <f t="shared" si="499"/>
        <v>5896.2100139082049</v>
      </c>
      <c r="AF577" s="5">
        <f t="shared" si="500"/>
        <v>0</v>
      </c>
      <c r="AG577" s="5">
        <f t="shared" si="501"/>
        <v>0</v>
      </c>
      <c r="AH577" s="5">
        <f t="shared" si="502"/>
        <v>0</v>
      </c>
      <c r="AI577" s="5">
        <f t="shared" si="503"/>
        <v>0</v>
      </c>
      <c r="AJ577" s="5">
        <f t="shared" si="504"/>
        <v>0</v>
      </c>
      <c r="AK577" s="5">
        <f>IFERROR(SUM(X577:AJ577),-5000)*((Cockpit!$C$3)^0)</f>
        <v>896.21001390820493</v>
      </c>
      <c r="AL577" s="16">
        <f>INDEX('Team forecast'!$B$2:$AO$26,MATCH('Master data'!$B577,'Team forecast'!$B$2:$B$26,0),MATCH('Master data'!AL$1,'Team forecast'!$B$2:$AO$2,0))</f>
        <v>0.64628016595236182</v>
      </c>
      <c r="AM577" s="16">
        <f>INDEX('Team forecast'!$B$2:$AO$26,MATCH('Master data'!$B577,'Team forecast'!$B$2:$B$26,0),MATCH('Master data'!AM$1,'Team forecast'!$B$2:$AO$2,0))</f>
        <v>2.6069135565605688</v>
      </c>
      <c r="AN577" s="16">
        <f>INDEX('Team forecast'!$B$2:$AO$26,MATCH('Master data'!$B577,'Team forecast'!$B$2:$B$26,0),MATCH('Master data'!AN$1,'Team forecast'!$B$2:$AO$2,0))</f>
        <v>7.3761854583772393E-2</v>
      </c>
      <c r="AO577" s="16">
        <f>INDEX('Team forecast'!$B$2:$AO$26,MATCH('Master data'!$B577,'Team forecast'!$B$2:$B$26,0),MATCH('Master data'!AO$1,'Team forecast'!$B$2:$AO$2,0))</f>
        <v>2.1216268074193696</v>
      </c>
      <c r="AP577" s="16">
        <f>INDEX('Team forecast'!$B$2:$AO$26,MATCH('Master data'!$B577,'Team forecast'!$B$2:$B$26,0),MATCH('Master data'!AP$1,'Team forecast'!$B$2:$AO$2,0))</f>
        <v>7.189843781564309</v>
      </c>
      <c r="AQ577" s="5">
        <f t="shared" si="505"/>
        <v>-5000</v>
      </c>
      <c r="AR577" s="5">
        <f>INDEX('Team forecast'!$B$2:$AO$26,MATCH('Master data'!$B577,'Team forecast'!$B$2:$B$26,0),MATCH('Master data'!AR$1,'Team forecast'!$B$2:$AO$2,0))*IF(X577&gt;0,25000,0)</f>
        <v>0</v>
      </c>
      <c r="AS577" s="16">
        <f>INDEX('Team forecast'!$B$2:$AO$26,MATCH('Master data'!$B577,'Team forecast'!$B$2:$B$26,0),MATCH('Master data'!AS$1,'Team forecast'!$B$2:$AO$2,0))*IF(X577&gt;0,5000,0)</f>
        <v>0</v>
      </c>
      <c r="AT577" s="16">
        <f>INDEX('Team forecast'!$B$2:$AO$26,MATCH('Master data'!$B577,'Team forecast'!$B$2:$B$26,0),MATCH('Master data'!AT$1,'Team forecast'!$B$2:$AO$2,0))*IF(X577&gt;0,-15000,0)</f>
        <v>0</v>
      </c>
      <c r="AU577" s="5">
        <f t="shared" si="506"/>
        <v>0</v>
      </c>
      <c r="AV577" s="5">
        <f t="shared" si="507"/>
        <v>0</v>
      </c>
      <c r="AW577" s="5">
        <f t="shared" si="508"/>
        <v>0</v>
      </c>
      <c r="AX577" s="5">
        <f t="shared" si="509"/>
        <v>3688.0927291886196</v>
      </c>
      <c r="AY577" s="5">
        <f t="shared" si="510"/>
        <v>0</v>
      </c>
      <c r="AZ577" s="5">
        <f t="shared" si="511"/>
        <v>0</v>
      </c>
      <c r="BA577" s="5">
        <f t="shared" si="512"/>
        <v>0</v>
      </c>
      <c r="BB577" s="5">
        <f t="shared" si="513"/>
        <v>0</v>
      </c>
      <c r="BC577" s="5">
        <f t="shared" si="514"/>
        <v>0</v>
      </c>
      <c r="BD577" s="5">
        <f t="shared" si="515"/>
        <v>-1311.9072708113804</v>
      </c>
      <c r="BE577" s="16">
        <f>INDEX('Team forecast'!$B$2:$AO$26,MATCH('Master data'!$B577,'Team forecast'!$B$2:$B$26,0),MATCH('Master data'!BE$1,'Team forecast'!$B$2:$AO$2,0))</f>
        <v>0</v>
      </c>
      <c r="BF577" s="16">
        <f>INDEX('Team forecast'!$B$2:$AO$26,MATCH('Master data'!$B577,'Team forecast'!$B$2:$B$26,0),MATCH('Master data'!BF$1,'Team forecast'!$B$2:$AO$2,0))</f>
        <v>0</v>
      </c>
      <c r="BG577" s="16">
        <f>INDEX('Team forecast'!$B$2:$AO$26,MATCH('Master data'!$B577,'Team forecast'!$B$2:$B$26,0),MATCH('Master data'!BG$1,'Team forecast'!$B$2:$AO$2,0))</f>
        <v>0</v>
      </c>
      <c r="BH577" s="16">
        <f>INDEX('Team forecast'!$B$2:$AO$26,MATCH('Master data'!$B577,'Team forecast'!$B$2:$B$26,0),MATCH('Master data'!BH$1,'Team forecast'!$B$2:$AO$2,0))</f>
        <v>0</v>
      </c>
      <c r="BI577" s="16">
        <f>INDEX('Team forecast'!$B$2:$AO$26,MATCH('Master data'!$B577,'Team forecast'!$B$2:$B$26,0),MATCH('Master data'!BI$1,'Team forecast'!$B$2:$AO$2,0))</f>
        <v>0</v>
      </c>
      <c r="BJ577" s="5">
        <f t="shared" si="516"/>
        <v>-5000</v>
      </c>
      <c r="BK577" s="5">
        <f>INDEX('Team forecast'!$R$3:$BH$26,MATCH($B577,'Team forecast'!$B$3:$B$26,0),MATCH(BK$1,'Team forecast'!$R$2:$BH$2,0))*IF($X577&gt;0,25000,0)</f>
        <v>0</v>
      </c>
      <c r="BL577" s="5">
        <f>INDEX('Team forecast'!$R$3:$BH$26,MATCH($B577,'Team forecast'!$B$3:$B$26,0),MATCH(BL$1,'Team forecast'!$R$2:$BH$2,0))*IF($X577&gt;0,5000,0)</f>
        <v>0</v>
      </c>
      <c r="BM577" s="5">
        <f>INDEX('Team forecast'!$R$3:$BH$26,MATCH($B577,'Team forecast'!$B$3:$B$26,0),MATCH(BM$1,'Team forecast'!$R$2:$BH$2,0))*IF($X577&gt;0,-15000,0)</f>
        <v>0</v>
      </c>
      <c r="BN577" s="5">
        <f t="shared" si="517"/>
        <v>0</v>
      </c>
      <c r="BO577" s="5">
        <f t="shared" si="518"/>
        <v>0</v>
      </c>
      <c r="BP577" s="5">
        <f t="shared" si="519"/>
        <v>0</v>
      </c>
      <c r="BQ577" s="5">
        <f t="shared" si="520"/>
        <v>0</v>
      </c>
      <c r="BR577" s="5">
        <f t="shared" si="521"/>
        <v>0</v>
      </c>
      <c r="BS577" s="5">
        <f t="shared" si="522"/>
        <v>0</v>
      </c>
      <c r="BT577" s="5">
        <f t="shared" si="523"/>
        <v>0</v>
      </c>
      <c r="BU577" s="5">
        <f t="shared" si="524"/>
        <v>0</v>
      </c>
      <c r="BV577" s="5">
        <f t="shared" si="525"/>
        <v>0</v>
      </c>
      <c r="BW577" s="5">
        <f t="shared" si="526"/>
        <v>0</v>
      </c>
      <c r="BX577" s="5">
        <f t="shared" si="527"/>
        <v>-207.84862845158773</v>
      </c>
      <c r="BY577" s="5">
        <f t="shared" si="528"/>
        <v>-623.54588535476319</v>
      </c>
      <c r="BZ577" s="5">
        <f>MAX(INDEX('Team forecast'!$R$3:$BH$26,MATCH($B577,'Team forecast'!$B$3:$B$26,0),MATCH(BZ$1,'Team forecast'!$R$2:$BH$2,0))*($BX577)-(1-INDEX('Team forecast'!$R$3:$BH$26,MATCH($B577,'Team forecast'!$B$3:$B$26,0),MATCH(BZ$1,'Team forecast'!$R$2:$BH$2,0)))*(BY577+CH577)*0.01,-5000)</f>
        <v>-5000</v>
      </c>
      <c r="CA577" s="5">
        <f>MAX(INDEX('Team forecast'!$R$3:$BH$26,MATCH($B577,'Team forecast'!$B$3:$B$26,0),MATCH(CA$1,'Team forecast'!$R$2:$BH$2,0))*$BX577-(1-INDEX('Team forecast'!$R$3:$BH$26,MATCH($B577,'Team forecast'!$B$3:$B$26,0),MATCH(CA$1,'Team forecast'!$R$2:$BH$2,0)))*(BY577+BX577+CH577)*0.01,-5000)</f>
        <v>-5000</v>
      </c>
      <c r="CB577" s="5">
        <f>MAX(INDEX('Team forecast'!$R$3:$BH$26,MATCH($B577,'Team forecast'!$B$3:$B$26,0),MATCH(CB$1,'Team forecast'!$R$2:$BH$2,0))*$BX577-(1-INDEX('Team forecast'!$R$3:$BH$26,MATCH($B577,'Team forecast'!$B$3:$B$26,0),MATCH(CB$1,'Team forecast'!$R$2:$BH$2,0)))*(BY577+BX577*2+CH577)*0.01,0)</f>
        <v>0</v>
      </c>
      <c r="CC577" s="5">
        <v>0</v>
      </c>
      <c r="CD577" s="5">
        <f>+AK577+BD577*Cockpit!$C$3+BW577*Cockpit!$C$3^2+BZ577*Cockpit!$C$3^3+CA577*Cockpit!$C$3^4+CB577*Cockpit!$C$3^5+CC577*Cockpit!$C$3^6</f>
        <v>-2447.5306357685176</v>
      </c>
      <c r="CE577" s="5"/>
      <c r="CF577" s="5"/>
      <c r="CG577" s="5">
        <v>0</v>
      </c>
      <c r="CH577" s="5">
        <f t="shared" si="529"/>
        <v>1995000</v>
      </c>
      <c r="CI577" s="5">
        <f t="shared" si="530"/>
        <v>1995000</v>
      </c>
      <c r="CJ577" s="1">
        <f t="shared" si="531"/>
        <v>-1E-3</v>
      </c>
      <c r="CK577" s="5">
        <f>RANK(CD577,$CD$2:$CD$622)+COUNTIF($CD$2:$CD577,$CD577)-1</f>
        <v>405</v>
      </c>
      <c r="CL577" s="5">
        <f>RANK(CJ577,$CJ$2:$CJ$622)+COUNTIF($CJ$2:$CJ577,$CJ577)-1</f>
        <v>407</v>
      </c>
    </row>
    <row r="578" spans="1:90" x14ac:dyDescent="0.3">
      <c r="A578" t="str">
        <f>Players!P579</f>
        <v>Ádám Lang</v>
      </c>
      <c r="B578" t="str">
        <f>Players!G579</f>
        <v>Hungary</v>
      </c>
      <c r="C578" t="str">
        <f>Players!AB579</f>
        <v>Defense</v>
      </c>
      <c r="D578" s="1"/>
      <c r="F578" t="str">
        <f>IFERROR(INDEX(Lookup!B:B,MATCH(INDEX(Players!C:C,MATCH(E578,Players!A:A,0)),Lookup!D:D,0)),"")</f>
        <v/>
      </c>
      <c r="G578">
        <f>IF(Players!AC579=0,10000000,Players!AC579)</f>
        <v>1995000</v>
      </c>
      <c r="H578" s="16">
        <f>INDEX('Team forecast'!$B$2:$AO$26,MATCH('Master data'!$B578,'Team forecast'!$B$2:$B$26,0),MATCH('Master data'!H$1,'Team forecast'!$B$2:$AO$2,0))</f>
        <v>0.66258765662234231</v>
      </c>
      <c r="I578" s="16">
        <f>INDEX('Team forecast'!$B$2:$AO$26,MATCH('Master data'!$B578,'Team forecast'!$B$2:$B$26,0),MATCH('Master data'!I$1,'Team forecast'!$B$2:$AO$2,0))</f>
        <v>2.1377132314488487</v>
      </c>
      <c r="J578" s="16">
        <f>INDEX('Team forecast'!$B$2:$AO$26,MATCH('Master data'!$B578,'Team forecast'!$B$2:$B$26,0),MATCH('Master data'!J$1,'Team forecast'!$B$2:$AO$2,0))</f>
        <v>0.1179242002781641</v>
      </c>
      <c r="K578" s="16">
        <f>INDEX('Team forecast'!$B$2:$AO$26,MATCH('Master data'!$B578,'Team forecast'!$B$2:$B$26,0),MATCH('Master data'!K$1,'Team forecast'!$B$2:$AO$2,0))</f>
        <v>2.1751614990127401</v>
      </c>
      <c r="L578" s="16">
        <f>INDEX('Team forecast'!$B$2:$AO$26,MATCH('Master data'!$B578,'Team forecast'!$B$2:$B$26,0),MATCH('Master data'!L$1,'Team forecast'!$B$2:$AO$2,0))</f>
        <v>5.8957935698406603</v>
      </c>
      <c r="M578">
        <f>IF(Players!BC579=1,95,0)</f>
        <v>0</v>
      </c>
      <c r="N578" s="2">
        <f>Players!BN579</f>
        <v>0</v>
      </c>
      <c r="O578" s="2">
        <f>Players!BO579</f>
        <v>0</v>
      </c>
      <c r="P578" s="2">
        <f>Players!BP579</f>
        <v>0</v>
      </c>
      <c r="Q578" s="2">
        <f>Players!BQ579</f>
        <v>0.21837237963576273</v>
      </c>
      <c r="R578" s="2">
        <f>Players!BR579</f>
        <v>0</v>
      </c>
      <c r="S578" s="2">
        <f t="shared" si="490"/>
        <v>0.66258765662234231</v>
      </c>
      <c r="T578" s="2">
        <f t="shared" si="491"/>
        <v>2.1377132314488487</v>
      </c>
      <c r="U578" s="16">
        <f>INDEX('Team forecast'!$B$2:$AO$26,MATCH('Master data'!$B578,'Team forecast'!$B$2:$B$26,0),MATCH('Master data'!U$1,'Team forecast'!$B$2:$AO$2,0))</f>
        <v>0.1109874826147427</v>
      </c>
      <c r="V578" s="16">
        <f>INDEX('Team forecast'!$B$2:$AO$26,MATCH('Master data'!$B578,'Team forecast'!$B$2:$B$26,0),MATCH('Master data'!V$1,'Team forecast'!$B$2:$AO$2,0))</f>
        <v>0.17969401947148819</v>
      </c>
      <c r="W578" s="16">
        <f>INDEX('Team forecast'!$B$2:$AO$26,MATCH('Master data'!$B578,'Team forecast'!$B$2:$B$26,0),MATCH('Master data'!W$1,'Team forecast'!$B$2:$AO$2,0))</f>
        <v>0.70931849791376911</v>
      </c>
      <c r="X578" s="5">
        <f t="shared" si="492"/>
        <v>-5000</v>
      </c>
      <c r="Y578" s="5">
        <f t="shared" si="493"/>
        <v>0</v>
      </c>
      <c r="Z578" s="5">
        <f t="shared" si="494"/>
        <v>0</v>
      </c>
      <c r="AA578" s="5">
        <f t="shared" si="495"/>
        <v>0</v>
      </c>
      <c r="AB578" s="5">
        <f t="shared" si="496"/>
        <v>0</v>
      </c>
      <c r="AC578" s="5">
        <f t="shared" si="497"/>
        <v>0</v>
      </c>
      <c r="AD578" s="5">
        <f t="shared" si="498"/>
        <v>0</v>
      </c>
      <c r="AE578" s="5">
        <f t="shared" si="499"/>
        <v>5896.2100139082049</v>
      </c>
      <c r="AF578" s="5">
        <f t="shared" si="500"/>
        <v>0</v>
      </c>
      <c r="AG578" s="5">
        <f t="shared" si="501"/>
        <v>0</v>
      </c>
      <c r="AH578" s="5">
        <f t="shared" si="502"/>
        <v>0</v>
      </c>
      <c r="AI578" s="5">
        <f t="shared" si="503"/>
        <v>0</v>
      </c>
      <c r="AJ578" s="5">
        <f t="shared" si="504"/>
        <v>0</v>
      </c>
      <c r="AK578" s="5">
        <f>IFERROR(SUM(X578:AJ578),-5000)*((Cockpit!$C$3)^0)</f>
        <v>896.21001390820493</v>
      </c>
      <c r="AL578" s="16">
        <f>INDEX('Team forecast'!$B$2:$AO$26,MATCH('Master data'!$B578,'Team forecast'!$B$2:$B$26,0),MATCH('Master data'!AL$1,'Team forecast'!$B$2:$AO$2,0))</f>
        <v>0.64628016595236182</v>
      </c>
      <c r="AM578" s="16">
        <f>INDEX('Team forecast'!$B$2:$AO$26,MATCH('Master data'!$B578,'Team forecast'!$B$2:$B$26,0),MATCH('Master data'!AM$1,'Team forecast'!$B$2:$AO$2,0))</f>
        <v>2.6069135565605688</v>
      </c>
      <c r="AN578" s="16">
        <f>INDEX('Team forecast'!$B$2:$AO$26,MATCH('Master data'!$B578,'Team forecast'!$B$2:$B$26,0),MATCH('Master data'!AN$1,'Team forecast'!$B$2:$AO$2,0))</f>
        <v>7.3761854583772393E-2</v>
      </c>
      <c r="AO578" s="16">
        <f>INDEX('Team forecast'!$B$2:$AO$26,MATCH('Master data'!$B578,'Team forecast'!$B$2:$B$26,0),MATCH('Master data'!AO$1,'Team forecast'!$B$2:$AO$2,0))</f>
        <v>2.1216268074193696</v>
      </c>
      <c r="AP578" s="16">
        <f>INDEX('Team forecast'!$B$2:$AO$26,MATCH('Master data'!$B578,'Team forecast'!$B$2:$B$26,0),MATCH('Master data'!AP$1,'Team forecast'!$B$2:$AO$2,0))</f>
        <v>7.189843781564309</v>
      </c>
      <c r="AQ578" s="5">
        <f t="shared" si="505"/>
        <v>-5000</v>
      </c>
      <c r="AR578" s="5">
        <f>INDEX('Team forecast'!$B$2:$AO$26,MATCH('Master data'!$B578,'Team forecast'!$B$2:$B$26,0),MATCH('Master data'!AR$1,'Team forecast'!$B$2:$AO$2,0))*IF(X578&gt;0,25000,0)</f>
        <v>0</v>
      </c>
      <c r="AS578" s="16">
        <f>INDEX('Team forecast'!$B$2:$AO$26,MATCH('Master data'!$B578,'Team forecast'!$B$2:$B$26,0),MATCH('Master data'!AS$1,'Team forecast'!$B$2:$AO$2,0))*IF(X578&gt;0,5000,0)</f>
        <v>0</v>
      </c>
      <c r="AT578" s="16">
        <f>INDEX('Team forecast'!$B$2:$AO$26,MATCH('Master data'!$B578,'Team forecast'!$B$2:$B$26,0),MATCH('Master data'!AT$1,'Team forecast'!$B$2:$AO$2,0))*IF(X578&gt;0,-15000,0)</f>
        <v>0</v>
      </c>
      <c r="AU578" s="5">
        <f t="shared" si="506"/>
        <v>0</v>
      </c>
      <c r="AV578" s="5">
        <f t="shared" si="507"/>
        <v>0</v>
      </c>
      <c r="AW578" s="5">
        <f t="shared" si="508"/>
        <v>0</v>
      </c>
      <c r="AX578" s="5">
        <f t="shared" si="509"/>
        <v>3688.0927291886196</v>
      </c>
      <c r="AY578" s="5">
        <f t="shared" si="510"/>
        <v>0</v>
      </c>
      <c r="AZ578" s="5">
        <f t="shared" si="511"/>
        <v>0</v>
      </c>
      <c r="BA578" s="5">
        <f t="shared" si="512"/>
        <v>0</v>
      </c>
      <c r="BB578" s="5">
        <f t="shared" si="513"/>
        <v>0</v>
      </c>
      <c r="BC578" s="5">
        <f t="shared" si="514"/>
        <v>0</v>
      </c>
      <c r="BD578" s="5">
        <f t="shared" si="515"/>
        <v>-1311.9072708113804</v>
      </c>
      <c r="BE578" s="16">
        <f>INDEX('Team forecast'!$B$2:$AO$26,MATCH('Master data'!$B578,'Team forecast'!$B$2:$B$26,0),MATCH('Master data'!BE$1,'Team forecast'!$B$2:$AO$2,0))</f>
        <v>0</v>
      </c>
      <c r="BF578" s="16">
        <f>INDEX('Team forecast'!$B$2:$AO$26,MATCH('Master data'!$B578,'Team forecast'!$B$2:$B$26,0),MATCH('Master data'!BF$1,'Team forecast'!$B$2:$AO$2,0))</f>
        <v>0</v>
      </c>
      <c r="BG578" s="16">
        <f>INDEX('Team forecast'!$B$2:$AO$26,MATCH('Master data'!$B578,'Team forecast'!$B$2:$B$26,0),MATCH('Master data'!BG$1,'Team forecast'!$B$2:$AO$2,0))</f>
        <v>0</v>
      </c>
      <c r="BH578" s="16">
        <f>INDEX('Team forecast'!$B$2:$AO$26,MATCH('Master data'!$B578,'Team forecast'!$B$2:$B$26,0),MATCH('Master data'!BH$1,'Team forecast'!$B$2:$AO$2,0))</f>
        <v>0</v>
      </c>
      <c r="BI578" s="16">
        <f>INDEX('Team forecast'!$B$2:$AO$26,MATCH('Master data'!$B578,'Team forecast'!$B$2:$B$26,0),MATCH('Master data'!BI$1,'Team forecast'!$B$2:$AO$2,0))</f>
        <v>0</v>
      </c>
      <c r="BJ578" s="5">
        <f t="shared" si="516"/>
        <v>-5000</v>
      </c>
      <c r="BK578" s="5">
        <f>INDEX('Team forecast'!$R$3:$BH$26,MATCH($B578,'Team forecast'!$B$3:$B$26,0),MATCH(BK$1,'Team forecast'!$R$2:$BH$2,0))*IF($X578&gt;0,25000,0)</f>
        <v>0</v>
      </c>
      <c r="BL578" s="5">
        <f>INDEX('Team forecast'!$R$3:$BH$26,MATCH($B578,'Team forecast'!$B$3:$B$26,0),MATCH(BL$1,'Team forecast'!$R$2:$BH$2,0))*IF($X578&gt;0,5000,0)</f>
        <v>0</v>
      </c>
      <c r="BM578" s="5">
        <f>INDEX('Team forecast'!$R$3:$BH$26,MATCH($B578,'Team forecast'!$B$3:$B$26,0),MATCH(BM$1,'Team forecast'!$R$2:$BH$2,0))*IF($X578&gt;0,-15000,0)</f>
        <v>0</v>
      </c>
      <c r="BN578" s="5">
        <f t="shared" si="517"/>
        <v>0</v>
      </c>
      <c r="BO578" s="5">
        <f t="shared" si="518"/>
        <v>0</v>
      </c>
      <c r="BP578" s="5">
        <f t="shared" si="519"/>
        <v>0</v>
      </c>
      <c r="BQ578" s="5">
        <f t="shared" si="520"/>
        <v>0</v>
      </c>
      <c r="BR578" s="5">
        <f t="shared" si="521"/>
        <v>0</v>
      </c>
      <c r="BS578" s="5">
        <f t="shared" si="522"/>
        <v>0</v>
      </c>
      <c r="BT578" s="5">
        <f t="shared" si="523"/>
        <v>0</v>
      </c>
      <c r="BU578" s="5">
        <f t="shared" si="524"/>
        <v>0</v>
      </c>
      <c r="BV578" s="5">
        <f t="shared" si="525"/>
        <v>0</v>
      </c>
      <c r="BW578" s="5">
        <f t="shared" si="526"/>
        <v>0</v>
      </c>
      <c r="BX578" s="5">
        <f t="shared" si="527"/>
        <v>-207.84862845158773</v>
      </c>
      <c r="BY578" s="5">
        <f t="shared" si="528"/>
        <v>-623.54588535476319</v>
      </c>
      <c r="BZ578" s="5">
        <f>MAX(INDEX('Team forecast'!$R$3:$BH$26,MATCH($B578,'Team forecast'!$B$3:$B$26,0),MATCH(BZ$1,'Team forecast'!$R$2:$BH$2,0))*($BX578)-(1-INDEX('Team forecast'!$R$3:$BH$26,MATCH($B578,'Team forecast'!$B$3:$B$26,0),MATCH(BZ$1,'Team forecast'!$R$2:$BH$2,0)))*(BY578+CH578)*0.01,-5000)</f>
        <v>-5000</v>
      </c>
      <c r="CA578" s="5">
        <f>MAX(INDEX('Team forecast'!$R$3:$BH$26,MATCH($B578,'Team forecast'!$B$3:$B$26,0),MATCH(CA$1,'Team forecast'!$R$2:$BH$2,0))*$BX578-(1-INDEX('Team forecast'!$R$3:$BH$26,MATCH($B578,'Team forecast'!$B$3:$B$26,0),MATCH(CA$1,'Team forecast'!$R$2:$BH$2,0)))*(BY578+BX578+CH578)*0.01,-5000)</f>
        <v>-5000</v>
      </c>
      <c r="CB578" s="5">
        <f>MAX(INDEX('Team forecast'!$R$3:$BH$26,MATCH($B578,'Team forecast'!$B$3:$B$26,0),MATCH(CB$1,'Team forecast'!$R$2:$BH$2,0))*$BX578-(1-INDEX('Team forecast'!$R$3:$BH$26,MATCH($B578,'Team forecast'!$B$3:$B$26,0),MATCH(CB$1,'Team forecast'!$R$2:$BH$2,0)))*(BY578+BX578*2+CH578)*0.01,0)</f>
        <v>0</v>
      </c>
      <c r="CC578" s="5">
        <v>0</v>
      </c>
      <c r="CD578" s="5">
        <f>+AK578+BD578*Cockpit!$C$3+BW578*Cockpit!$C$3^2+BZ578*Cockpit!$C$3^3+CA578*Cockpit!$C$3^4+CB578*Cockpit!$C$3^5+CC578*Cockpit!$C$3^6</f>
        <v>-2447.5306357685176</v>
      </c>
      <c r="CE578" s="5"/>
      <c r="CF578" s="5"/>
      <c r="CG578" s="5">
        <v>0</v>
      </c>
      <c r="CH578" s="5">
        <f t="shared" si="529"/>
        <v>1995000</v>
      </c>
      <c r="CI578" s="5">
        <f t="shared" si="530"/>
        <v>1995000</v>
      </c>
      <c r="CJ578" s="1">
        <f t="shared" si="531"/>
        <v>-1E-3</v>
      </c>
      <c r="CK578" s="5">
        <f>RANK(CD578,$CD$2:$CD$622)+COUNTIF($CD$2:$CD578,$CD578)-1</f>
        <v>406</v>
      </c>
      <c r="CL578" s="5">
        <f>RANK(CJ578,$CJ$2:$CJ$622)+COUNTIF($CJ$2:$CJ578,$CJ578)-1</f>
        <v>408</v>
      </c>
    </row>
    <row r="579" spans="1:90" x14ac:dyDescent="0.3">
      <c r="A579" t="str">
        <f>Players!P580</f>
        <v>Attila Fiola</v>
      </c>
      <c r="B579" t="str">
        <f>Players!G580</f>
        <v>Hungary</v>
      </c>
      <c r="C579" t="str">
        <f>Players!AB580</f>
        <v>Defense</v>
      </c>
      <c r="D579" s="1"/>
      <c r="F579" t="str">
        <f>IFERROR(INDEX(Lookup!B:B,MATCH(INDEX(Players!C:C,MATCH(E579,Players!A:A,0)),Lookup!D:D,0)),"")</f>
        <v/>
      </c>
      <c r="G579">
        <f>IF(Players!AC580=0,10000000,Players!AC580)</f>
        <v>2476000</v>
      </c>
      <c r="H579" s="16">
        <f>INDEX('Team forecast'!$B$2:$AO$26,MATCH('Master data'!$B579,'Team forecast'!$B$2:$B$26,0),MATCH('Master data'!H$1,'Team forecast'!$B$2:$AO$2,0))</f>
        <v>0.66258765662234231</v>
      </c>
      <c r="I579" s="16">
        <f>INDEX('Team forecast'!$B$2:$AO$26,MATCH('Master data'!$B579,'Team forecast'!$B$2:$B$26,0),MATCH('Master data'!I$1,'Team forecast'!$B$2:$AO$2,0))</f>
        <v>2.1377132314488487</v>
      </c>
      <c r="J579" s="16">
        <f>INDEX('Team forecast'!$B$2:$AO$26,MATCH('Master data'!$B579,'Team forecast'!$B$2:$B$26,0),MATCH('Master data'!J$1,'Team forecast'!$B$2:$AO$2,0))</f>
        <v>0.1179242002781641</v>
      </c>
      <c r="K579" s="16">
        <f>INDEX('Team forecast'!$B$2:$AO$26,MATCH('Master data'!$B579,'Team forecast'!$B$2:$B$26,0),MATCH('Master data'!K$1,'Team forecast'!$B$2:$AO$2,0))</f>
        <v>2.1751614990127401</v>
      </c>
      <c r="L579" s="16">
        <f>INDEX('Team forecast'!$B$2:$AO$26,MATCH('Master data'!$B579,'Team forecast'!$B$2:$B$26,0),MATCH('Master data'!L$1,'Team forecast'!$B$2:$AO$2,0))</f>
        <v>5.8957935698406603</v>
      </c>
      <c r="M579">
        <f>IF(Players!BC580=1,95,0)</f>
        <v>95</v>
      </c>
      <c r="N579" s="2">
        <f>Players!BN580</f>
        <v>0.14777504500406291</v>
      </c>
      <c r="O579" s="2">
        <f>Players!BO580</f>
        <v>0.18797173283167518</v>
      </c>
      <c r="P579" s="2">
        <f>Players!BP580</f>
        <v>0.14010356707848556</v>
      </c>
      <c r="Q579" s="2">
        <f>Players!BQ580</f>
        <v>4.3478260869565216E-2</v>
      </c>
      <c r="R579" s="2">
        <f>Players!BR580</f>
        <v>0</v>
      </c>
      <c r="S579" s="2">
        <f t="shared" ref="S579:S621" si="532">H579</f>
        <v>0.66258765662234231</v>
      </c>
      <c r="T579" s="2">
        <f t="shared" ref="T579:T621" si="533">I579</f>
        <v>2.1377132314488487</v>
      </c>
      <c r="U579" s="16">
        <f>INDEX('Team forecast'!$B$2:$AO$26,MATCH('Master data'!$B579,'Team forecast'!$B$2:$B$26,0),MATCH('Master data'!U$1,'Team forecast'!$B$2:$AO$2,0))</f>
        <v>0.1109874826147427</v>
      </c>
      <c r="V579" s="16">
        <f>INDEX('Team forecast'!$B$2:$AO$26,MATCH('Master data'!$B579,'Team forecast'!$B$2:$B$26,0),MATCH('Master data'!V$1,'Team forecast'!$B$2:$AO$2,0))</f>
        <v>0.17969401947148819</v>
      </c>
      <c r="W579" s="16">
        <f>INDEX('Team forecast'!$B$2:$AO$26,MATCH('Master data'!$B579,'Team forecast'!$B$2:$B$26,0),MATCH('Master data'!W$1,'Team forecast'!$B$2:$AO$2,0))</f>
        <v>0.70931849791376911</v>
      </c>
      <c r="X579" s="5">
        <f t="shared" ref="X579:X621" si="534">IF(M579&gt;95,7000*2,IF(M579&gt;0,7000,-5000))</f>
        <v>7000</v>
      </c>
      <c r="Y579" s="5">
        <f t="shared" ref="Y579:Y621" si="535">IF($X579&gt;0,U579*25000,0)</f>
        <v>2774.6870653685673</v>
      </c>
      <c r="Z579" s="5">
        <f t="shared" ref="Z579:Z621" si="536">IF($X579&gt;0,V579*5000,0)</f>
        <v>898.47009735744098</v>
      </c>
      <c r="AA579" s="5">
        <f t="shared" ref="AA579:AA621" si="537">IF($X579&gt;0,W579*(-15000),0)</f>
        <v>-10639.777468706536</v>
      </c>
      <c r="AB579" s="5">
        <f t="shared" ref="AB579:AB621" si="538">IF($C579="Defense",$N579*150000,IF($C579="Midfield",$N579*125000,IF($C579="Striker",$N579*100000,0)))*$H579</f>
        <v>14687.088116475485</v>
      </c>
      <c r="AC579" s="5">
        <f t="shared" ref="AC579:AC621" si="539">$O579*50000*H579</f>
        <v>6227.3874984090335</v>
      </c>
      <c r="AD579" s="5">
        <f t="shared" ref="AD579:AD621" si="540">$P579*K579*10000</f>
        <v>3047.4788498347066</v>
      </c>
      <c r="AE579" s="5">
        <f t="shared" ref="AE579:AE621" si="541">IF($C579="Goalkeeper",J579*75000,IF($C579="Defense",J579*50000,0))</f>
        <v>5896.2100139082049</v>
      </c>
      <c r="AF579" s="5">
        <f t="shared" ref="AF579:AF621" si="542">IF($C579="Goalkeeper",(L579-I579)*5000,0)</f>
        <v>0</v>
      </c>
      <c r="AG579" s="5">
        <f t="shared" ref="AG579:AG621" si="543">IF(M579&gt;0,Q579*(-20000),0)</f>
        <v>-869.56521739130437</v>
      </c>
      <c r="AH579" s="5">
        <f t="shared" ref="AH579:AH621" si="544">IF(M579&gt;0,R579*(-50000),0)</f>
        <v>0</v>
      </c>
      <c r="AI579" s="5">
        <f t="shared" ref="AI579:AI621" si="545">IF(M579&gt;0,S579*10000,0)</f>
        <v>6625.8765662234227</v>
      </c>
      <c r="AJ579" s="5">
        <f t="shared" ref="AJ579:AJ621" si="546">IF(M579&gt;0,T579*(-8000),0)</f>
        <v>-17101.705851590788</v>
      </c>
      <c r="AK579" s="5">
        <f>IFERROR(SUM(X579:AJ579),-5000)*((Cockpit!$C$3)^0)</f>
        <v>18546.149669888237</v>
      </c>
      <c r="AL579" s="16">
        <f>INDEX('Team forecast'!$B$2:$AO$26,MATCH('Master data'!$B579,'Team forecast'!$B$2:$B$26,0),MATCH('Master data'!AL$1,'Team forecast'!$B$2:$AO$2,0))</f>
        <v>0.64628016595236182</v>
      </c>
      <c r="AM579" s="16">
        <f>INDEX('Team forecast'!$B$2:$AO$26,MATCH('Master data'!$B579,'Team forecast'!$B$2:$B$26,0),MATCH('Master data'!AM$1,'Team forecast'!$B$2:$AO$2,0))</f>
        <v>2.6069135565605688</v>
      </c>
      <c r="AN579" s="16">
        <f>INDEX('Team forecast'!$B$2:$AO$26,MATCH('Master data'!$B579,'Team forecast'!$B$2:$B$26,0),MATCH('Master data'!AN$1,'Team forecast'!$B$2:$AO$2,0))</f>
        <v>7.3761854583772393E-2</v>
      </c>
      <c r="AO579" s="16">
        <f>INDEX('Team forecast'!$B$2:$AO$26,MATCH('Master data'!$B579,'Team forecast'!$B$2:$B$26,0),MATCH('Master data'!AO$1,'Team forecast'!$B$2:$AO$2,0))</f>
        <v>2.1216268074193696</v>
      </c>
      <c r="AP579" s="16">
        <f>INDEX('Team forecast'!$B$2:$AO$26,MATCH('Master data'!$B579,'Team forecast'!$B$2:$B$26,0),MATCH('Master data'!AP$1,'Team forecast'!$B$2:$AO$2,0))</f>
        <v>7.189843781564309</v>
      </c>
      <c r="AQ579" s="5">
        <f t="shared" ref="AQ579:AQ621" si="547">X579</f>
        <v>7000</v>
      </c>
      <c r="AR579" s="5">
        <f>INDEX('Team forecast'!$B$2:$AO$26,MATCH('Master data'!$B579,'Team forecast'!$B$2:$B$26,0),MATCH('Master data'!AR$1,'Team forecast'!$B$2:$AO$2,0))*IF(X579&gt;0,25000,0)</f>
        <v>1598.1735159817351</v>
      </c>
      <c r="AS579" s="16">
        <f>INDEX('Team forecast'!$B$2:$AO$26,MATCH('Master data'!$B579,'Team forecast'!$B$2:$B$26,0),MATCH('Master data'!AS$1,'Team forecast'!$B$2:$AO$2,0))*IF(X579&gt;0,5000,0)</f>
        <v>684.93150684931504</v>
      </c>
      <c r="AT579" s="16">
        <f>INDEX('Team forecast'!$B$2:$AO$26,MATCH('Master data'!$B579,'Team forecast'!$B$2:$B$26,0),MATCH('Master data'!AT$1,'Team forecast'!$B$2:$AO$2,0))*IF(X579&gt;0,-15000,0)</f>
        <v>-11986.301369863015</v>
      </c>
      <c r="AU579" s="5">
        <f t="shared" ref="AU579:AU621" si="548">IF($C579="Defense",$N579*150000,IF($C579="Midfield",$N579*125000,IF($C579="Striker",$N579*100000,0)))*$AL579</f>
        <v>14325.612091326528</v>
      </c>
      <c r="AV579" s="5">
        <f t="shared" ref="AV579:AV621" si="549">$O579*50000*AL579</f>
        <v>6074.1201344404026</v>
      </c>
      <c r="AW579" s="5">
        <f t="shared" ref="AW579:AW621" si="550">$P579*AO579*10000</f>
        <v>2972.4748372879285</v>
      </c>
      <c r="AX579" s="5">
        <f t="shared" ref="AX579:AX621" si="551">IF($C579="Goalkeeper",AN579*75000,IF($C579="Defense",AN579*50000,0))</f>
        <v>3688.0927291886196</v>
      </c>
      <c r="AY579" s="5">
        <f t="shared" ref="AY579:AY621" si="552">IF($C579="Goalkeeper",(AP579-AM579)*5000,0)</f>
        <v>0</v>
      </c>
      <c r="AZ579" s="5">
        <f t="shared" ref="AZ579:AZ621" si="553">$AG579</f>
        <v>-869.56521739130437</v>
      </c>
      <c r="BA579" s="5">
        <f t="shared" ref="BA579:BA621" si="554">$AH579</f>
        <v>0</v>
      </c>
      <c r="BB579" s="5">
        <f t="shared" ref="BB579:BB621" si="555">IF(X579&gt;0,AL579*10000,0)</f>
        <v>6462.8016595236186</v>
      </c>
      <c r="BC579" s="5">
        <f t="shared" ref="BC579:BC621" si="556">IF(X579&gt;0,AM579*(-8000),0)</f>
        <v>-20855.308452484551</v>
      </c>
      <c r="BD579" s="5">
        <f t="shared" ref="BD579:BD621" si="557">IFERROR(SUM(AQ579:BC579),0)</f>
        <v>9095.0314348592765</v>
      </c>
      <c r="BE579" s="16">
        <f>INDEX('Team forecast'!$B$2:$AO$26,MATCH('Master data'!$B579,'Team forecast'!$B$2:$B$26,0),MATCH('Master data'!BE$1,'Team forecast'!$B$2:$AO$2,0))</f>
        <v>0</v>
      </c>
      <c r="BF579" s="16">
        <f>INDEX('Team forecast'!$B$2:$AO$26,MATCH('Master data'!$B579,'Team forecast'!$B$2:$B$26,0),MATCH('Master data'!BF$1,'Team forecast'!$B$2:$AO$2,0))</f>
        <v>0</v>
      </c>
      <c r="BG579" s="16">
        <f>INDEX('Team forecast'!$B$2:$AO$26,MATCH('Master data'!$B579,'Team forecast'!$B$2:$B$26,0),MATCH('Master data'!BG$1,'Team forecast'!$B$2:$AO$2,0))</f>
        <v>0</v>
      </c>
      <c r="BH579" s="16">
        <f>INDEX('Team forecast'!$B$2:$AO$26,MATCH('Master data'!$B579,'Team forecast'!$B$2:$B$26,0),MATCH('Master data'!BH$1,'Team forecast'!$B$2:$AO$2,0))</f>
        <v>0</v>
      </c>
      <c r="BI579" s="16">
        <f>INDEX('Team forecast'!$B$2:$AO$26,MATCH('Master data'!$B579,'Team forecast'!$B$2:$B$26,0),MATCH('Master data'!BI$1,'Team forecast'!$B$2:$AO$2,0))</f>
        <v>0</v>
      </c>
      <c r="BJ579" s="5">
        <f t="shared" ref="BJ579:BJ621" si="558">AQ579</f>
        <v>7000</v>
      </c>
      <c r="BK579" s="5">
        <f>INDEX('Team forecast'!$R$3:$BH$26,MATCH($B579,'Team forecast'!$B$3:$B$26,0),MATCH(BK$1,'Team forecast'!$R$2:$BH$2,0))*IF($X579&gt;0,25000,0)</f>
        <v>0</v>
      </c>
      <c r="BL579" s="5">
        <f>INDEX('Team forecast'!$R$3:$BH$26,MATCH($B579,'Team forecast'!$B$3:$B$26,0),MATCH(BL$1,'Team forecast'!$R$2:$BH$2,0))*IF($X579&gt;0,5000,0)</f>
        <v>0</v>
      </c>
      <c r="BM579" s="5">
        <f>INDEX('Team forecast'!$R$3:$BH$26,MATCH($B579,'Team forecast'!$B$3:$B$26,0),MATCH(BM$1,'Team forecast'!$R$2:$BH$2,0))*IF($X579&gt;0,-15000,0)</f>
        <v>0</v>
      </c>
      <c r="BN579" s="5">
        <f t="shared" ref="BN579:BN621" si="559">IF($C579="Defense",$N579*150000,IF($C579="Midfield",$N579*125000,IF($C579="Striker",$N579*100000,0)))*$BE579</f>
        <v>0</v>
      </c>
      <c r="BO579" s="5">
        <f t="shared" ref="BO579:BO621" si="560">$O579*50000*$BE579</f>
        <v>0</v>
      </c>
      <c r="BP579" s="5">
        <f t="shared" ref="BP579:BP621" si="561">$P579*BH579*10000</f>
        <v>0</v>
      </c>
      <c r="BQ579" s="5">
        <f t="shared" ref="BQ579:BQ621" si="562">IF($C579="Goalkeeper",BG579*75000,IF($C579="Defense",BG579*50000,0))</f>
        <v>0</v>
      </c>
      <c r="BR579" s="5">
        <f t="shared" ref="BR579:BR621" si="563">IF($C579="Goalkeeper",(BI579-BF579)*5000,0)</f>
        <v>0</v>
      </c>
      <c r="BS579" s="5">
        <f t="shared" ref="BS579:BS621" si="564">$AG579</f>
        <v>-869.56521739130437</v>
      </c>
      <c r="BT579" s="5">
        <f t="shared" ref="BT579:BT621" si="565">$AH579</f>
        <v>0</v>
      </c>
      <c r="BU579" s="5">
        <f t="shared" ref="BU579:BU621" si="566">IF(AQ579&gt;0,BE579*10000,0)</f>
        <v>0</v>
      </c>
      <c r="BV579" s="5">
        <f t="shared" ref="BV579:BV621" si="567">IF(AQ579&gt;0,BF579*(-8000),0)</f>
        <v>0</v>
      </c>
      <c r="BW579" s="5">
        <f t="shared" ref="BW579:BW621" si="568">IFERROR(0,0)</f>
        <v>0</v>
      </c>
      <c r="BX579" s="5">
        <f t="shared" ref="BX579:BX621" si="569">AVERAGE(AK579,BD579)</f>
        <v>13820.590552373757</v>
      </c>
      <c r="BY579" s="5">
        <f t="shared" ref="BY579:BY621" si="570">BX579*3</f>
        <v>41461.771657121266</v>
      </c>
      <c r="BZ579" s="5">
        <f>MAX(INDEX('Team forecast'!$R$3:$BH$26,MATCH($B579,'Team forecast'!$B$3:$B$26,0),MATCH(BZ$1,'Team forecast'!$R$2:$BH$2,0))*($BX579)-(1-INDEX('Team forecast'!$R$3:$BH$26,MATCH($B579,'Team forecast'!$B$3:$B$26,0),MATCH(BZ$1,'Team forecast'!$R$2:$BH$2,0)))*(BY579+CH579)*0.01,-5000)</f>
        <v>-5000</v>
      </c>
      <c r="CA579" s="5">
        <f>MAX(INDEX('Team forecast'!$R$3:$BH$26,MATCH($B579,'Team forecast'!$B$3:$B$26,0),MATCH(CA$1,'Team forecast'!$R$2:$BH$2,0))*$BX579-(1-INDEX('Team forecast'!$R$3:$BH$26,MATCH($B579,'Team forecast'!$B$3:$B$26,0),MATCH(CA$1,'Team forecast'!$R$2:$BH$2,0)))*(BY579+BX579+CH579)*0.01,-5000)</f>
        <v>-5000</v>
      </c>
      <c r="CB579" s="5">
        <f>MAX(INDEX('Team forecast'!$R$3:$BH$26,MATCH($B579,'Team forecast'!$B$3:$B$26,0),MATCH(CB$1,'Team forecast'!$R$2:$BH$2,0))*$BX579-(1-INDEX('Team forecast'!$R$3:$BH$26,MATCH($B579,'Team forecast'!$B$3:$B$26,0),MATCH(CB$1,'Team forecast'!$R$2:$BH$2,0)))*(BY579+BX579*2+CH579)*0.01,0)</f>
        <v>0</v>
      </c>
      <c r="CC579" s="5">
        <v>0</v>
      </c>
      <c r="CD579" s="5">
        <f>+AK579+BD579*Cockpit!$C$3+BW579*Cockpit!$C$3^2+BZ579*Cockpit!$C$3^3+CA579*Cockpit!$C$3^4+CB579*Cockpit!$C$3^5+CC579*Cockpit!$C$3^6</f>
        <v>22140.368157325283</v>
      </c>
      <c r="CE579" s="5"/>
      <c r="CF579" s="5"/>
      <c r="CG579" s="5">
        <v>0</v>
      </c>
      <c r="CH579" s="5">
        <f t="shared" ref="CH579:CH621" si="571">+G579+CG579</f>
        <v>2476000</v>
      </c>
      <c r="CI579" s="5">
        <f t="shared" ref="CI579:CI621" si="572">CH579</f>
        <v>2476000</v>
      </c>
      <c r="CJ579" s="1">
        <f t="shared" ref="CJ579:CJ621" si="573">ROUND(IFERROR(CD579/CI579,-100%),3)</f>
        <v>8.9999999999999993E-3</v>
      </c>
      <c r="CK579" s="5">
        <f>RANK(CD579,$CD$2:$CD$622)+COUNTIF($CD$2:$CD579,$CD579)-1</f>
        <v>297</v>
      </c>
      <c r="CL579" s="5">
        <f>RANK(CJ579,$CJ$2:$CJ$622)+COUNTIF($CJ$2:$CJ579,$CJ579)-1</f>
        <v>277</v>
      </c>
    </row>
    <row r="580" spans="1:90" x14ac:dyDescent="0.3">
      <c r="A580" t="str">
        <f>Players!P581</f>
        <v>Dániel Gazdag</v>
      </c>
      <c r="B580" t="str">
        <f>Players!G581</f>
        <v>Hungary</v>
      </c>
      <c r="C580" t="str">
        <f>Players!AB581</f>
        <v>Midfield</v>
      </c>
      <c r="D580" s="1"/>
      <c r="F580" t="str">
        <f>IFERROR(INDEX(Lookup!B:B,MATCH(INDEX(Players!C:C,MATCH(E580,Players!A:A,0)),Lookup!D:D,0)),"")</f>
        <v/>
      </c>
      <c r="G580">
        <f>IF(Players!AC581=0,10000000,Players!AC581)</f>
        <v>2495000</v>
      </c>
      <c r="H580" s="16">
        <f>INDEX('Team forecast'!$B$2:$AO$26,MATCH('Master data'!$B580,'Team forecast'!$B$2:$B$26,0),MATCH('Master data'!H$1,'Team forecast'!$B$2:$AO$2,0))</f>
        <v>0.66258765662234231</v>
      </c>
      <c r="I580" s="16">
        <f>INDEX('Team forecast'!$B$2:$AO$26,MATCH('Master data'!$B580,'Team forecast'!$B$2:$B$26,0),MATCH('Master data'!I$1,'Team forecast'!$B$2:$AO$2,0))</f>
        <v>2.1377132314488487</v>
      </c>
      <c r="J580" s="16">
        <f>INDEX('Team forecast'!$B$2:$AO$26,MATCH('Master data'!$B580,'Team forecast'!$B$2:$B$26,0),MATCH('Master data'!J$1,'Team forecast'!$B$2:$AO$2,0))</f>
        <v>0.1179242002781641</v>
      </c>
      <c r="K580" s="16">
        <f>INDEX('Team forecast'!$B$2:$AO$26,MATCH('Master data'!$B580,'Team forecast'!$B$2:$B$26,0),MATCH('Master data'!K$1,'Team forecast'!$B$2:$AO$2,0))</f>
        <v>2.1751614990127401</v>
      </c>
      <c r="L580" s="16">
        <f>INDEX('Team forecast'!$B$2:$AO$26,MATCH('Master data'!$B580,'Team forecast'!$B$2:$B$26,0),MATCH('Master data'!L$1,'Team forecast'!$B$2:$AO$2,0))</f>
        <v>5.8957935698406603</v>
      </c>
      <c r="M580">
        <f>IF(Players!BC581=1,95,0)</f>
        <v>0</v>
      </c>
      <c r="N580" s="2">
        <f>Players!BN581</f>
        <v>0</v>
      </c>
      <c r="O580" s="2">
        <f>Players!BO581</f>
        <v>0</v>
      </c>
      <c r="P580" s="2">
        <f>Players!BP581</f>
        <v>0</v>
      </c>
      <c r="Q580" s="2">
        <f>Players!BQ581</f>
        <v>5.6875</v>
      </c>
      <c r="R580" s="2">
        <f>Players!BR581</f>
        <v>0</v>
      </c>
      <c r="S580" s="2">
        <f t="shared" si="532"/>
        <v>0.66258765662234231</v>
      </c>
      <c r="T580" s="2">
        <f t="shared" si="533"/>
        <v>2.1377132314488487</v>
      </c>
      <c r="U580" s="16">
        <f>INDEX('Team forecast'!$B$2:$AO$26,MATCH('Master data'!$B580,'Team forecast'!$B$2:$B$26,0),MATCH('Master data'!U$1,'Team forecast'!$B$2:$AO$2,0))</f>
        <v>0.1109874826147427</v>
      </c>
      <c r="V580" s="16">
        <f>INDEX('Team forecast'!$B$2:$AO$26,MATCH('Master data'!$B580,'Team forecast'!$B$2:$B$26,0),MATCH('Master data'!V$1,'Team forecast'!$B$2:$AO$2,0))</f>
        <v>0.17969401947148819</v>
      </c>
      <c r="W580" s="16">
        <f>INDEX('Team forecast'!$B$2:$AO$26,MATCH('Master data'!$B580,'Team forecast'!$B$2:$B$26,0),MATCH('Master data'!W$1,'Team forecast'!$B$2:$AO$2,0))</f>
        <v>0.70931849791376911</v>
      </c>
      <c r="X580" s="5">
        <f t="shared" si="534"/>
        <v>-5000</v>
      </c>
      <c r="Y580" s="5">
        <f t="shared" si="535"/>
        <v>0</v>
      </c>
      <c r="Z580" s="5">
        <f t="shared" si="536"/>
        <v>0</v>
      </c>
      <c r="AA580" s="5">
        <f t="shared" si="537"/>
        <v>0</v>
      </c>
      <c r="AB580" s="5">
        <f t="shared" si="538"/>
        <v>0</v>
      </c>
      <c r="AC580" s="5">
        <f t="shared" si="539"/>
        <v>0</v>
      </c>
      <c r="AD580" s="5">
        <f t="shared" si="540"/>
        <v>0</v>
      </c>
      <c r="AE580" s="5">
        <f t="shared" si="541"/>
        <v>0</v>
      </c>
      <c r="AF580" s="5">
        <f t="shared" si="542"/>
        <v>0</v>
      </c>
      <c r="AG580" s="5">
        <f t="shared" si="543"/>
        <v>0</v>
      </c>
      <c r="AH580" s="5">
        <f t="shared" si="544"/>
        <v>0</v>
      </c>
      <c r="AI580" s="5">
        <f t="shared" si="545"/>
        <v>0</v>
      </c>
      <c r="AJ580" s="5">
        <f t="shared" si="546"/>
        <v>0</v>
      </c>
      <c r="AK580" s="5">
        <f>IFERROR(SUM(X580:AJ580),-5000)*((Cockpit!$C$3)^0)</f>
        <v>-5000</v>
      </c>
      <c r="AL580" s="16">
        <f>INDEX('Team forecast'!$B$2:$AO$26,MATCH('Master data'!$B580,'Team forecast'!$B$2:$B$26,0),MATCH('Master data'!AL$1,'Team forecast'!$B$2:$AO$2,0))</f>
        <v>0.64628016595236182</v>
      </c>
      <c r="AM580" s="16">
        <f>INDEX('Team forecast'!$B$2:$AO$26,MATCH('Master data'!$B580,'Team forecast'!$B$2:$B$26,0),MATCH('Master data'!AM$1,'Team forecast'!$B$2:$AO$2,0))</f>
        <v>2.6069135565605688</v>
      </c>
      <c r="AN580" s="16">
        <f>INDEX('Team forecast'!$B$2:$AO$26,MATCH('Master data'!$B580,'Team forecast'!$B$2:$B$26,0),MATCH('Master data'!AN$1,'Team forecast'!$B$2:$AO$2,0))</f>
        <v>7.3761854583772393E-2</v>
      </c>
      <c r="AO580" s="16">
        <f>INDEX('Team forecast'!$B$2:$AO$26,MATCH('Master data'!$B580,'Team forecast'!$B$2:$B$26,0),MATCH('Master data'!AO$1,'Team forecast'!$B$2:$AO$2,0))</f>
        <v>2.1216268074193696</v>
      </c>
      <c r="AP580" s="16">
        <f>INDEX('Team forecast'!$B$2:$AO$26,MATCH('Master data'!$B580,'Team forecast'!$B$2:$B$26,0),MATCH('Master data'!AP$1,'Team forecast'!$B$2:$AO$2,0))</f>
        <v>7.189843781564309</v>
      </c>
      <c r="AQ580" s="5">
        <f t="shared" si="547"/>
        <v>-5000</v>
      </c>
      <c r="AR580" s="5">
        <f>INDEX('Team forecast'!$B$2:$AO$26,MATCH('Master data'!$B580,'Team forecast'!$B$2:$B$26,0),MATCH('Master data'!AR$1,'Team forecast'!$B$2:$AO$2,0))*IF(X580&gt;0,25000,0)</f>
        <v>0</v>
      </c>
      <c r="AS580" s="16">
        <f>INDEX('Team forecast'!$B$2:$AO$26,MATCH('Master data'!$B580,'Team forecast'!$B$2:$B$26,0),MATCH('Master data'!AS$1,'Team forecast'!$B$2:$AO$2,0))*IF(X580&gt;0,5000,0)</f>
        <v>0</v>
      </c>
      <c r="AT580" s="16">
        <f>INDEX('Team forecast'!$B$2:$AO$26,MATCH('Master data'!$B580,'Team forecast'!$B$2:$B$26,0),MATCH('Master data'!AT$1,'Team forecast'!$B$2:$AO$2,0))*IF(X580&gt;0,-15000,0)</f>
        <v>0</v>
      </c>
      <c r="AU580" s="5">
        <f t="shared" si="548"/>
        <v>0</v>
      </c>
      <c r="AV580" s="5">
        <f t="shared" si="549"/>
        <v>0</v>
      </c>
      <c r="AW580" s="5">
        <f t="shared" si="550"/>
        <v>0</v>
      </c>
      <c r="AX580" s="5">
        <f t="shared" si="551"/>
        <v>0</v>
      </c>
      <c r="AY580" s="5">
        <f t="shared" si="552"/>
        <v>0</v>
      </c>
      <c r="AZ580" s="5">
        <f t="shared" si="553"/>
        <v>0</v>
      </c>
      <c r="BA580" s="5">
        <f t="shared" si="554"/>
        <v>0</v>
      </c>
      <c r="BB580" s="5">
        <f t="shared" si="555"/>
        <v>0</v>
      </c>
      <c r="BC580" s="5">
        <f t="shared" si="556"/>
        <v>0</v>
      </c>
      <c r="BD580" s="5">
        <f t="shared" si="557"/>
        <v>-5000</v>
      </c>
      <c r="BE580" s="16">
        <f>INDEX('Team forecast'!$B$2:$AO$26,MATCH('Master data'!$B580,'Team forecast'!$B$2:$B$26,0),MATCH('Master data'!BE$1,'Team forecast'!$B$2:$AO$2,0))</f>
        <v>0</v>
      </c>
      <c r="BF580" s="16">
        <f>INDEX('Team forecast'!$B$2:$AO$26,MATCH('Master data'!$B580,'Team forecast'!$B$2:$B$26,0),MATCH('Master data'!BF$1,'Team forecast'!$B$2:$AO$2,0))</f>
        <v>0</v>
      </c>
      <c r="BG580" s="16">
        <f>INDEX('Team forecast'!$B$2:$AO$26,MATCH('Master data'!$B580,'Team forecast'!$B$2:$B$26,0),MATCH('Master data'!BG$1,'Team forecast'!$B$2:$AO$2,0))</f>
        <v>0</v>
      </c>
      <c r="BH580" s="16">
        <f>INDEX('Team forecast'!$B$2:$AO$26,MATCH('Master data'!$B580,'Team forecast'!$B$2:$B$26,0),MATCH('Master data'!BH$1,'Team forecast'!$B$2:$AO$2,0))</f>
        <v>0</v>
      </c>
      <c r="BI580" s="16">
        <f>INDEX('Team forecast'!$B$2:$AO$26,MATCH('Master data'!$B580,'Team forecast'!$B$2:$B$26,0),MATCH('Master data'!BI$1,'Team forecast'!$B$2:$AO$2,0))</f>
        <v>0</v>
      </c>
      <c r="BJ580" s="5">
        <f t="shared" si="558"/>
        <v>-5000</v>
      </c>
      <c r="BK580" s="5">
        <f>INDEX('Team forecast'!$R$3:$BH$26,MATCH($B580,'Team forecast'!$B$3:$B$26,0),MATCH(BK$1,'Team forecast'!$R$2:$BH$2,0))*IF($X580&gt;0,25000,0)</f>
        <v>0</v>
      </c>
      <c r="BL580" s="5">
        <f>INDEX('Team forecast'!$R$3:$BH$26,MATCH($B580,'Team forecast'!$B$3:$B$26,0),MATCH(BL$1,'Team forecast'!$R$2:$BH$2,0))*IF($X580&gt;0,5000,0)</f>
        <v>0</v>
      </c>
      <c r="BM580" s="5">
        <f>INDEX('Team forecast'!$R$3:$BH$26,MATCH($B580,'Team forecast'!$B$3:$B$26,0),MATCH(BM$1,'Team forecast'!$R$2:$BH$2,0))*IF($X580&gt;0,-15000,0)</f>
        <v>0</v>
      </c>
      <c r="BN580" s="5">
        <f t="shared" si="559"/>
        <v>0</v>
      </c>
      <c r="BO580" s="5">
        <f t="shared" si="560"/>
        <v>0</v>
      </c>
      <c r="BP580" s="5">
        <f t="shared" si="561"/>
        <v>0</v>
      </c>
      <c r="BQ580" s="5">
        <f t="shared" si="562"/>
        <v>0</v>
      </c>
      <c r="BR580" s="5">
        <f t="shared" si="563"/>
        <v>0</v>
      </c>
      <c r="BS580" s="5">
        <f t="shared" si="564"/>
        <v>0</v>
      </c>
      <c r="BT580" s="5">
        <f t="shared" si="565"/>
        <v>0</v>
      </c>
      <c r="BU580" s="5">
        <f t="shared" si="566"/>
        <v>0</v>
      </c>
      <c r="BV580" s="5">
        <f t="shared" si="567"/>
        <v>0</v>
      </c>
      <c r="BW580" s="5">
        <f t="shared" si="568"/>
        <v>0</v>
      </c>
      <c r="BX580" s="5">
        <f t="shared" si="569"/>
        <v>-5000</v>
      </c>
      <c r="BY580" s="5">
        <f t="shared" si="570"/>
        <v>-15000</v>
      </c>
      <c r="BZ580" s="5">
        <f>MAX(INDEX('Team forecast'!$R$3:$BH$26,MATCH($B580,'Team forecast'!$B$3:$B$26,0),MATCH(BZ$1,'Team forecast'!$R$2:$BH$2,0))*($BX580)-(1-INDEX('Team forecast'!$R$3:$BH$26,MATCH($B580,'Team forecast'!$B$3:$B$26,0),MATCH(BZ$1,'Team forecast'!$R$2:$BH$2,0)))*(BY580+CH580)*0.01,-5000)</f>
        <v>-5000</v>
      </c>
      <c r="CA580" s="5">
        <f>MAX(INDEX('Team forecast'!$R$3:$BH$26,MATCH($B580,'Team forecast'!$B$3:$B$26,0),MATCH(CA$1,'Team forecast'!$R$2:$BH$2,0))*$BX580-(1-INDEX('Team forecast'!$R$3:$BH$26,MATCH($B580,'Team forecast'!$B$3:$B$26,0),MATCH(CA$1,'Team forecast'!$R$2:$BH$2,0)))*(BY580+BX580+CH580)*0.01,-5000)</f>
        <v>-5000</v>
      </c>
      <c r="CB580" s="5">
        <f>MAX(INDEX('Team forecast'!$R$3:$BH$26,MATCH($B580,'Team forecast'!$B$3:$B$26,0),MATCH(CB$1,'Team forecast'!$R$2:$BH$2,0))*$BX580-(1-INDEX('Team forecast'!$R$3:$BH$26,MATCH($B580,'Team forecast'!$B$3:$B$26,0),MATCH(CB$1,'Team forecast'!$R$2:$BH$2,0)))*(BY580+BX580*2+CH580)*0.01,0)</f>
        <v>0</v>
      </c>
      <c r="CC580" s="5">
        <v>0</v>
      </c>
      <c r="CD580" s="5">
        <f>+AK580+BD580*Cockpit!$C$3+BW580*Cockpit!$C$3^2+BZ580*Cockpit!$C$3^3+CA580*Cockpit!$C$3^4+CB580*Cockpit!$C$3^5+CC580*Cockpit!$C$3^6</f>
        <v>-10802.469135802468</v>
      </c>
      <c r="CE580" s="5"/>
      <c r="CF580" s="5"/>
      <c r="CG580" s="5">
        <v>0</v>
      </c>
      <c r="CH580" s="5">
        <f t="shared" si="571"/>
        <v>2495000</v>
      </c>
      <c r="CI580" s="5">
        <f t="shared" si="572"/>
        <v>2495000</v>
      </c>
      <c r="CJ580" s="1">
        <f t="shared" si="573"/>
        <v>-4.0000000000000001E-3</v>
      </c>
      <c r="CK580" s="5">
        <f>RANK(CD580,$CD$2:$CD$622)+COUNTIF($CD$2:$CD580,$CD580)-1</f>
        <v>598</v>
      </c>
      <c r="CL580" s="5">
        <f>RANK(CJ580,$CJ$2:$CJ$622)+COUNTIF($CJ$2:$CJ580,$CJ580)-1</f>
        <v>564</v>
      </c>
    </row>
    <row r="581" spans="1:90" x14ac:dyDescent="0.3">
      <c r="A581" t="str">
        <f>Players!P582</f>
        <v>Roland Sallai</v>
      </c>
      <c r="B581" t="str">
        <f>Players!G582</f>
        <v>Hungary</v>
      </c>
      <c r="C581" t="str">
        <f>Players!AB582</f>
        <v>Striker</v>
      </c>
      <c r="D581" s="1"/>
      <c r="F581" t="str">
        <f>IFERROR(INDEX(Lookup!B:B,MATCH(INDEX(Players!C:C,MATCH(E581,Players!A:A,0)),Lookup!D:D,0)),"")</f>
        <v/>
      </c>
      <c r="G581">
        <f>IF(Players!AC582=0,10000000,Players!AC582)</f>
        <v>3502000</v>
      </c>
      <c r="H581" s="16">
        <f>INDEX('Team forecast'!$B$2:$AO$26,MATCH('Master data'!$B581,'Team forecast'!$B$2:$B$26,0),MATCH('Master data'!H$1,'Team forecast'!$B$2:$AO$2,0))</f>
        <v>0.66258765662234231</v>
      </c>
      <c r="I581" s="16">
        <f>INDEX('Team forecast'!$B$2:$AO$26,MATCH('Master data'!$B581,'Team forecast'!$B$2:$B$26,0),MATCH('Master data'!I$1,'Team forecast'!$B$2:$AO$2,0))</f>
        <v>2.1377132314488487</v>
      </c>
      <c r="J581" s="16">
        <f>INDEX('Team forecast'!$B$2:$AO$26,MATCH('Master data'!$B581,'Team forecast'!$B$2:$B$26,0),MATCH('Master data'!J$1,'Team forecast'!$B$2:$AO$2,0))</f>
        <v>0.1179242002781641</v>
      </c>
      <c r="K581" s="16">
        <f>INDEX('Team forecast'!$B$2:$AO$26,MATCH('Master data'!$B581,'Team forecast'!$B$2:$B$26,0),MATCH('Master data'!K$1,'Team forecast'!$B$2:$AO$2,0))</f>
        <v>2.1751614990127401</v>
      </c>
      <c r="L581" s="16">
        <f>INDEX('Team forecast'!$B$2:$AO$26,MATCH('Master data'!$B581,'Team forecast'!$B$2:$B$26,0),MATCH('Master data'!L$1,'Team forecast'!$B$2:$AO$2,0))</f>
        <v>5.8957935698406603</v>
      </c>
      <c r="M581">
        <f>IF(Players!BC582=1,95,0)</f>
        <v>95</v>
      </c>
      <c r="N581" s="2">
        <f>Players!BN582</f>
        <v>0.20612192179219643</v>
      </c>
      <c r="O581" s="2">
        <f>Players!BO582</f>
        <v>0.14592429612515229</v>
      </c>
      <c r="P581" s="2">
        <f>Players!BP582</f>
        <v>0.21655793298421833</v>
      </c>
      <c r="Q581" s="2">
        <f>Players!BQ582</f>
        <v>0.13440860215053765</v>
      </c>
      <c r="R581" s="2">
        <f>Players!BR582</f>
        <v>0</v>
      </c>
      <c r="S581" s="2">
        <f t="shared" si="532"/>
        <v>0.66258765662234231</v>
      </c>
      <c r="T581" s="2">
        <f t="shared" si="533"/>
        <v>2.1377132314488487</v>
      </c>
      <c r="U581" s="16">
        <f>INDEX('Team forecast'!$B$2:$AO$26,MATCH('Master data'!$B581,'Team forecast'!$B$2:$B$26,0),MATCH('Master data'!U$1,'Team forecast'!$B$2:$AO$2,0))</f>
        <v>0.1109874826147427</v>
      </c>
      <c r="V581" s="16">
        <f>INDEX('Team forecast'!$B$2:$AO$26,MATCH('Master data'!$B581,'Team forecast'!$B$2:$B$26,0),MATCH('Master data'!V$1,'Team forecast'!$B$2:$AO$2,0))</f>
        <v>0.17969401947148819</v>
      </c>
      <c r="W581" s="16">
        <f>INDEX('Team forecast'!$B$2:$AO$26,MATCH('Master data'!$B581,'Team forecast'!$B$2:$B$26,0),MATCH('Master data'!W$1,'Team forecast'!$B$2:$AO$2,0))</f>
        <v>0.70931849791376911</v>
      </c>
      <c r="X581" s="5">
        <f t="shared" si="534"/>
        <v>7000</v>
      </c>
      <c r="Y581" s="5">
        <f t="shared" si="535"/>
        <v>2774.6870653685673</v>
      </c>
      <c r="Z581" s="5">
        <f t="shared" si="536"/>
        <v>898.47009735744098</v>
      </c>
      <c r="AA581" s="5">
        <f t="shared" si="537"/>
        <v>-10639.777468706536</v>
      </c>
      <c r="AB581" s="5">
        <f t="shared" si="538"/>
        <v>13657.384113878516</v>
      </c>
      <c r="AC581" s="5">
        <f t="shared" si="539"/>
        <v>4834.3818706914699</v>
      </c>
      <c r="AD581" s="5">
        <f t="shared" si="540"/>
        <v>4710.4847813305287</v>
      </c>
      <c r="AE581" s="5">
        <f t="shared" si="541"/>
        <v>0</v>
      </c>
      <c r="AF581" s="5">
        <f t="shared" si="542"/>
        <v>0</v>
      </c>
      <c r="AG581" s="5">
        <f t="shared" si="543"/>
        <v>-2688.172043010753</v>
      </c>
      <c r="AH581" s="5">
        <f t="shared" si="544"/>
        <v>0</v>
      </c>
      <c r="AI581" s="5">
        <f t="shared" si="545"/>
        <v>6625.8765662234227</v>
      </c>
      <c r="AJ581" s="5">
        <f t="shared" si="546"/>
        <v>-17101.705851590788</v>
      </c>
      <c r="AK581" s="5">
        <f>IFERROR(SUM(X581:AJ581),-5000)*((Cockpit!$C$3)^0)</f>
        <v>10071.629131541868</v>
      </c>
      <c r="AL581" s="16">
        <f>INDEX('Team forecast'!$B$2:$AO$26,MATCH('Master data'!$B581,'Team forecast'!$B$2:$B$26,0),MATCH('Master data'!AL$1,'Team forecast'!$B$2:$AO$2,0))</f>
        <v>0.64628016595236182</v>
      </c>
      <c r="AM581" s="16">
        <f>INDEX('Team forecast'!$B$2:$AO$26,MATCH('Master data'!$B581,'Team forecast'!$B$2:$B$26,0),MATCH('Master data'!AM$1,'Team forecast'!$B$2:$AO$2,0))</f>
        <v>2.6069135565605688</v>
      </c>
      <c r="AN581" s="16">
        <f>INDEX('Team forecast'!$B$2:$AO$26,MATCH('Master data'!$B581,'Team forecast'!$B$2:$B$26,0),MATCH('Master data'!AN$1,'Team forecast'!$B$2:$AO$2,0))</f>
        <v>7.3761854583772393E-2</v>
      </c>
      <c r="AO581" s="16">
        <f>INDEX('Team forecast'!$B$2:$AO$26,MATCH('Master data'!$B581,'Team forecast'!$B$2:$B$26,0),MATCH('Master data'!AO$1,'Team forecast'!$B$2:$AO$2,0))</f>
        <v>2.1216268074193696</v>
      </c>
      <c r="AP581" s="16">
        <f>INDEX('Team forecast'!$B$2:$AO$26,MATCH('Master data'!$B581,'Team forecast'!$B$2:$B$26,0),MATCH('Master data'!AP$1,'Team forecast'!$B$2:$AO$2,0))</f>
        <v>7.189843781564309</v>
      </c>
      <c r="AQ581" s="5">
        <f t="shared" si="547"/>
        <v>7000</v>
      </c>
      <c r="AR581" s="5">
        <f>INDEX('Team forecast'!$B$2:$AO$26,MATCH('Master data'!$B581,'Team forecast'!$B$2:$B$26,0),MATCH('Master data'!AR$1,'Team forecast'!$B$2:$AO$2,0))*IF(X581&gt;0,25000,0)</f>
        <v>1598.1735159817351</v>
      </c>
      <c r="AS581" s="16">
        <f>INDEX('Team forecast'!$B$2:$AO$26,MATCH('Master data'!$B581,'Team forecast'!$B$2:$B$26,0),MATCH('Master data'!AS$1,'Team forecast'!$B$2:$AO$2,0))*IF(X581&gt;0,5000,0)</f>
        <v>684.93150684931504</v>
      </c>
      <c r="AT581" s="16">
        <f>INDEX('Team forecast'!$B$2:$AO$26,MATCH('Master data'!$B581,'Team forecast'!$B$2:$B$26,0),MATCH('Master data'!AT$1,'Team forecast'!$B$2:$AO$2,0))*IF(X581&gt;0,-15000,0)</f>
        <v>-11986.301369863015</v>
      </c>
      <c r="AU581" s="5">
        <f t="shared" si="548"/>
        <v>13321.250982228046</v>
      </c>
      <c r="AV581" s="5">
        <f t="shared" si="549"/>
        <v>4715.3989158122504</v>
      </c>
      <c r="AW581" s="5">
        <f t="shared" si="550"/>
        <v>4594.5511597864488</v>
      </c>
      <c r="AX581" s="5">
        <f t="shared" si="551"/>
        <v>0</v>
      </c>
      <c r="AY581" s="5">
        <f t="shared" si="552"/>
        <v>0</v>
      </c>
      <c r="AZ581" s="5">
        <f t="shared" si="553"/>
        <v>-2688.172043010753</v>
      </c>
      <c r="BA581" s="5">
        <f t="shared" si="554"/>
        <v>0</v>
      </c>
      <c r="BB581" s="5">
        <f t="shared" si="555"/>
        <v>6462.8016595236186</v>
      </c>
      <c r="BC581" s="5">
        <f t="shared" si="556"/>
        <v>-20855.308452484551</v>
      </c>
      <c r="BD581" s="5">
        <f t="shared" si="557"/>
        <v>2847.3258748230946</v>
      </c>
      <c r="BE581" s="16">
        <f>INDEX('Team forecast'!$B$2:$AO$26,MATCH('Master data'!$B581,'Team forecast'!$B$2:$B$26,0),MATCH('Master data'!BE$1,'Team forecast'!$B$2:$AO$2,0))</f>
        <v>0</v>
      </c>
      <c r="BF581" s="16">
        <f>INDEX('Team forecast'!$B$2:$AO$26,MATCH('Master data'!$B581,'Team forecast'!$B$2:$B$26,0),MATCH('Master data'!BF$1,'Team forecast'!$B$2:$AO$2,0))</f>
        <v>0</v>
      </c>
      <c r="BG581" s="16">
        <f>INDEX('Team forecast'!$B$2:$AO$26,MATCH('Master data'!$B581,'Team forecast'!$B$2:$B$26,0),MATCH('Master data'!BG$1,'Team forecast'!$B$2:$AO$2,0))</f>
        <v>0</v>
      </c>
      <c r="BH581" s="16">
        <f>INDEX('Team forecast'!$B$2:$AO$26,MATCH('Master data'!$B581,'Team forecast'!$B$2:$B$26,0),MATCH('Master data'!BH$1,'Team forecast'!$B$2:$AO$2,0))</f>
        <v>0</v>
      </c>
      <c r="BI581" s="16">
        <f>INDEX('Team forecast'!$B$2:$AO$26,MATCH('Master data'!$B581,'Team forecast'!$B$2:$B$26,0),MATCH('Master data'!BI$1,'Team forecast'!$B$2:$AO$2,0))</f>
        <v>0</v>
      </c>
      <c r="BJ581" s="5">
        <f t="shared" si="558"/>
        <v>7000</v>
      </c>
      <c r="BK581" s="5">
        <f>INDEX('Team forecast'!$R$3:$BH$26,MATCH($B581,'Team forecast'!$B$3:$B$26,0),MATCH(BK$1,'Team forecast'!$R$2:$BH$2,0))*IF($X581&gt;0,25000,0)</f>
        <v>0</v>
      </c>
      <c r="BL581" s="5">
        <f>INDEX('Team forecast'!$R$3:$BH$26,MATCH($B581,'Team forecast'!$B$3:$B$26,0),MATCH(BL$1,'Team forecast'!$R$2:$BH$2,0))*IF($X581&gt;0,5000,0)</f>
        <v>0</v>
      </c>
      <c r="BM581" s="5">
        <f>INDEX('Team forecast'!$R$3:$BH$26,MATCH($B581,'Team forecast'!$B$3:$B$26,0),MATCH(BM$1,'Team forecast'!$R$2:$BH$2,0))*IF($X581&gt;0,-15000,0)</f>
        <v>0</v>
      </c>
      <c r="BN581" s="5">
        <f t="shared" si="559"/>
        <v>0</v>
      </c>
      <c r="BO581" s="5">
        <f t="shared" si="560"/>
        <v>0</v>
      </c>
      <c r="BP581" s="5">
        <f t="shared" si="561"/>
        <v>0</v>
      </c>
      <c r="BQ581" s="5">
        <f t="shared" si="562"/>
        <v>0</v>
      </c>
      <c r="BR581" s="5">
        <f t="shared" si="563"/>
        <v>0</v>
      </c>
      <c r="BS581" s="5">
        <f t="shared" si="564"/>
        <v>-2688.172043010753</v>
      </c>
      <c r="BT581" s="5">
        <f t="shared" si="565"/>
        <v>0</v>
      </c>
      <c r="BU581" s="5">
        <f t="shared" si="566"/>
        <v>0</v>
      </c>
      <c r="BV581" s="5">
        <f t="shared" si="567"/>
        <v>0</v>
      </c>
      <c r="BW581" s="5">
        <f t="shared" si="568"/>
        <v>0</v>
      </c>
      <c r="BX581" s="5">
        <f t="shared" si="569"/>
        <v>6459.4775031824811</v>
      </c>
      <c r="BY581" s="5">
        <f t="shared" si="570"/>
        <v>19378.432509547441</v>
      </c>
      <c r="BZ581" s="5">
        <f>MAX(INDEX('Team forecast'!$R$3:$BH$26,MATCH($B581,'Team forecast'!$B$3:$B$26,0),MATCH(BZ$1,'Team forecast'!$R$2:$BH$2,0))*($BX581)-(1-INDEX('Team forecast'!$R$3:$BH$26,MATCH($B581,'Team forecast'!$B$3:$B$26,0),MATCH(BZ$1,'Team forecast'!$R$2:$BH$2,0)))*(BY581+CH581)*0.01,-5000)</f>
        <v>-5000</v>
      </c>
      <c r="CA581" s="5">
        <f>MAX(INDEX('Team forecast'!$R$3:$BH$26,MATCH($B581,'Team forecast'!$B$3:$B$26,0),MATCH(CA$1,'Team forecast'!$R$2:$BH$2,0))*$BX581-(1-INDEX('Team forecast'!$R$3:$BH$26,MATCH($B581,'Team forecast'!$B$3:$B$26,0),MATCH(CA$1,'Team forecast'!$R$2:$BH$2,0)))*(BY581+BX581+CH581)*0.01,-5000)</f>
        <v>-5000</v>
      </c>
      <c r="CB581" s="5">
        <f>MAX(INDEX('Team forecast'!$R$3:$BH$26,MATCH($B581,'Team forecast'!$B$3:$B$26,0),MATCH(CB$1,'Team forecast'!$R$2:$BH$2,0))*$BX581-(1-INDEX('Team forecast'!$R$3:$BH$26,MATCH($B581,'Team forecast'!$B$3:$B$26,0),MATCH(CB$1,'Team forecast'!$R$2:$BH$2,0)))*(BY581+BX581*2+CH581)*0.01,0)</f>
        <v>0</v>
      </c>
      <c r="CC581" s="5">
        <v>0</v>
      </c>
      <c r="CD581" s="5">
        <f>+AK581+BD581*Cockpit!$C$3+BW581*Cockpit!$C$3^2+BZ581*Cockpit!$C$3^3+CA581*Cockpit!$C$3^4+CB581*Cockpit!$C$3^5+CC581*Cockpit!$C$3^6</f>
        <v>9500.710578954795</v>
      </c>
      <c r="CE581" s="5"/>
      <c r="CF581" s="5"/>
      <c r="CG581" s="5">
        <v>0</v>
      </c>
      <c r="CH581" s="5">
        <f t="shared" si="571"/>
        <v>3502000</v>
      </c>
      <c r="CI581" s="5">
        <f t="shared" si="572"/>
        <v>3502000</v>
      </c>
      <c r="CJ581" s="1">
        <f t="shared" si="573"/>
        <v>3.0000000000000001E-3</v>
      </c>
      <c r="CK581" s="5">
        <f>RANK(CD581,$CD$2:$CD$622)+COUNTIF($CD$2:$CD581,$CD581)-1</f>
        <v>347</v>
      </c>
      <c r="CL581" s="5">
        <f>RANK(CJ581,$CJ$2:$CJ$622)+COUNTIF($CJ$2:$CJ581,$CJ581)-1</f>
        <v>366</v>
      </c>
    </row>
    <row r="582" spans="1:90" x14ac:dyDescent="0.3">
      <c r="A582" t="str">
        <f>Players!P583</f>
        <v>László Kleinheisler</v>
      </c>
      <c r="B582" t="str">
        <f>Players!G583</f>
        <v>Hungary</v>
      </c>
      <c r="C582" t="str">
        <f>Players!AB583</f>
        <v>Midfield</v>
      </c>
      <c r="D582" s="1"/>
      <c r="F582" t="str">
        <f>IFERROR(INDEX(Lookup!B:B,MATCH(INDEX(Players!C:C,MATCH(E582,Players!A:A,0)),Lookup!D:D,0)),"")</f>
        <v/>
      </c>
      <c r="G582">
        <f>IF(Players!AC583=0,10000000,Players!AC583)</f>
        <v>2492000</v>
      </c>
      <c r="H582" s="16">
        <f>INDEX('Team forecast'!$B$2:$AO$26,MATCH('Master data'!$B582,'Team forecast'!$B$2:$B$26,0),MATCH('Master data'!H$1,'Team forecast'!$B$2:$AO$2,0))</f>
        <v>0.66258765662234231</v>
      </c>
      <c r="I582" s="16">
        <f>INDEX('Team forecast'!$B$2:$AO$26,MATCH('Master data'!$B582,'Team forecast'!$B$2:$B$26,0),MATCH('Master data'!I$1,'Team forecast'!$B$2:$AO$2,0))</f>
        <v>2.1377132314488487</v>
      </c>
      <c r="J582" s="16">
        <f>INDEX('Team forecast'!$B$2:$AO$26,MATCH('Master data'!$B582,'Team forecast'!$B$2:$B$26,0),MATCH('Master data'!J$1,'Team forecast'!$B$2:$AO$2,0))</f>
        <v>0.1179242002781641</v>
      </c>
      <c r="K582" s="16">
        <f>INDEX('Team forecast'!$B$2:$AO$26,MATCH('Master data'!$B582,'Team forecast'!$B$2:$B$26,0),MATCH('Master data'!K$1,'Team forecast'!$B$2:$AO$2,0))</f>
        <v>2.1751614990127401</v>
      </c>
      <c r="L582" s="16">
        <f>INDEX('Team forecast'!$B$2:$AO$26,MATCH('Master data'!$B582,'Team forecast'!$B$2:$B$26,0),MATCH('Master data'!L$1,'Team forecast'!$B$2:$AO$2,0))</f>
        <v>5.8957935698406603</v>
      </c>
      <c r="M582">
        <f>IF(Players!BC583=1,95,0)</f>
        <v>95</v>
      </c>
      <c r="N582" s="2">
        <f>Players!BN583</f>
        <v>4.7217619057344569E-2</v>
      </c>
      <c r="O582" s="2">
        <f>Players!BO583</f>
        <v>0.14047862912115594</v>
      </c>
      <c r="P582" s="2">
        <f>Players!BP583</f>
        <v>4.5719920566102447E-2</v>
      </c>
      <c r="Q582" s="2">
        <f>Players!BQ583</f>
        <v>0.55192990441511147</v>
      </c>
      <c r="R582" s="2">
        <f>Players!BR583</f>
        <v>0</v>
      </c>
      <c r="S582" s="2">
        <f t="shared" si="532"/>
        <v>0.66258765662234231</v>
      </c>
      <c r="T582" s="2">
        <f t="shared" si="533"/>
        <v>2.1377132314488487</v>
      </c>
      <c r="U582" s="16">
        <f>INDEX('Team forecast'!$B$2:$AO$26,MATCH('Master data'!$B582,'Team forecast'!$B$2:$B$26,0),MATCH('Master data'!U$1,'Team forecast'!$B$2:$AO$2,0))</f>
        <v>0.1109874826147427</v>
      </c>
      <c r="V582" s="16">
        <f>INDEX('Team forecast'!$B$2:$AO$26,MATCH('Master data'!$B582,'Team forecast'!$B$2:$B$26,0),MATCH('Master data'!V$1,'Team forecast'!$B$2:$AO$2,0))</f>
        <v>0.17969401947148819</v>
      </c>
      <c r="W582" s="16">
        <f>INDEX('Team forecast'!$B$2:$AO$26,MATCH('Master data'!$B582,'Team forecast'!$B$2:$B$26,0),MATCH('Master data'!W$1,'Team forecast'!$B$2:$AO$2,0))</f>
        <v>0.70931849791376911</v>
      </c>
      <c r="X582" s="5">
        <f t="shared" si="534"/>
        <v>7000</v>
      </c>
      <c r="Y582" s="5">
        <f t="shared" si="535"/>
        <v>2774.6870653685673</v>
      </c>
      <c r="Z582" s="5">
        <f t="shared" si="536"/>
        <v>898.47009735744098</v>
      </c>
      <c r="AA582" s="5">
        <f t="shared" si="537"/>
        <v>-10639.777468706536</v>
      </c>
      <c r="AB582" s="5">
        <f t="shared" si="538"/>
        <v>3910.726445311549</v>
      </c>
      <c r="AC582" s="5">
        <f t="shared" si="539"/>
        <v>4653.9702837452924</v>
      </c>
      <c r="AD582" s="5">
        <f t="shared" si="540"/>
        <v>994.48210953306807</v>
      </c>
      <c r="AE582" s="5">
        <f t="shared" si="541"/>
        <v>0</v>
      </c>
      <c r="AF582" s="5">
        <f t="shared" si="542"/>
        <v>0</v>
      </c>
      <c r="AG582" s="5">
        <f t="shared" si="543"/>
        <v>-11038.598088302229</v>
      </c>
      <c r="AH582" s="5">
        <f t="shared" si="544"/>
        <v>0</v>
      </c>
      <c r="AI582" s="5">
        <f t="shared" si="545"/>
        <v>6625.8765662234227</v>
      </c>
      <c r="AJ582" s="5">
        <f t="shared" si="546"/>
        <v>-17101.705851590788</v>
      </c>
      <c r="AK582" s="5">
        <f>IFERROR(SUM(X582:AJ582),-5000)*((Cockpit!$C$3)^0)</f>
        <v>-11921.868841060212</v>
      </c>
      <c r="AL582" s="16">
        <f>INDEX('Team forecast'!$B$2:$AO$26,MATCH('Master data'!$B582,'Team forecast'!$B$2:$B$26,0),MATCH('Master data'!AL$1,'Team forecast'!$B$2:$AO$2,0))</f>
        <v>0.64628016595236182</v>
      </c>
      <c r="AM582" s="16">
        <f>INDEX('Team forecast'!$B$2:$AO$26,MATCH('Master data'!$B582,'Team forecast'!$B$2:$B$26,0),MATCH('Master data'!AM$1,'Team forecast'!$B$2:$AO$2,0))</f>
        <v>2.6069135565605688</v>
      </c>
      <c r="AN582" s="16">
        <f>INDEX('Team forecast'!$B$2:$AO$26,MATCH('Master data'!$B582,'Team forecast'!$B$2:$B$26,0),MATCH('Master data'!AN$1,'Team forecast'!$B$2:$AO$2,0))</f>
        <v>7.3761854583772393E-2</v>
      </c>
      <c r="AO582" s="16">
        <f>INDEX('Team forecast'!$B$2:$AO$26,MATCH('Master data'!$B582,'Team forecast'!$B$2:$B$26,0),MATCH('Master data'!AO$1,'Team forecast'!$B$2:$AO$2,0))</f>
        <v>2.1216268074193696</v>
      </c>
      <c r="AP582" s="16">
        <f>INDEX('Team forecast'!$B$2:$AO$26,MATCH('Master data'!$B582,'Team forecast'!$B$2:$B$26,0),MATCH('Master data'!AP$1,'Team forecast'!$B$2:$AO$2,0))</f>
        <v>7.189843781564309</v>
      </c>
      <c r="AQ582" s="5">
        <f t="shared" si="547"/>
        <v>7000</v>
      </c>
      <c r="AR582" s="5">
        <f>INDEX('Team forecast'!$B$2:$AO$26,MATCH('Master data'!$B582,'Team forecast'!$B$2:$B$26,0),MATCH('Master data'!AR$1,'Team forecast'!$B$2:$AO$2,0))*IF(X582&gt;0,25000,0)</f>
        <v>1598.1735159817351</v>
      </c>
      <c r="AS582" s="16">
        <f>INDEX('Team forecast'!$B$2:$AO$26,MATCH('Master data'!$B582,'Team forecast'!$B$2:$B$26,0),MATCH('Master data'!AS$1,'Team forecast'!$B$2:$AO$2,0))*IF(X582&gt;0,5000,0)</f>
        <v>684.93150684931504</v>
      </c>
      <c r="AT582" s="16">
        <f>INDEX('Team forecast'!$B$2:$AO$26,MATCH('Master data'!$B582,'Team forecast'!$B$2:$B$26,0),MATCH('Master data'!AT$1,'Team forecast'!$B$2:$AO$2,0))*IF(X582&gt;0,-15000,0)</f>
        <v>-11986.301369863015</v>
      </c>
      <c r="AU582" s="5">
        <f t="shared" si="548"/>
        <v>3814.4763350320063</v>
      </c>
      <c r="AV582" s="5">
        <f t="shared" si="549"/>
        <v>4539.4275870590473</v>
      </c>
      <c r="AW582" s="5">
        <f t="shared" si="550"/>
        <v>970.00609106127104</v>
      </c>
      <c r="AX582" s="5">
        <f t="shared" si="551"/>
        <v>0</v>
      </c>
      <c r="AY582" s="5">
        <f t="shared" si="552"/>
        <v>0</v>
      </c>
      <c r="AZ582" s="5">
        <f t="shared" si="553"/>
        <v>-11038.598088302229</v>
      </c>
      <c r="BA582" s="5">
        <f t="shared" si="554"/>
        <v>0</v>
      </c>
      <c r="BB582" s="5">
        <f t="shared" si="555"/>
        <v>6462.8016595236186</v>
      </c>
      <c r="BC582" s="5">
        <f t="shared" si="556"/>
        <v>-20855.308452484551</v>
      </c>
      <c r="BD582" s="5">
        <f t="shared" si="557"/>
        <v>-18810.391215142801</v>
      </c>
      <c r="BE582" s="16">
        <f>INDEX('Team forecast'!$B$2:$AO$26,MATCH('Master data'!$B582,'Team forecast'!$B$2:$B$26,0),MATCH('Master data'!BE$1,'Team forecast'!$B$2:$AO$2,0))</f>
        <v>0</v>
      </c>
      <c r="BF582" s="16">
        <f>INDEX('Team forecast'!$B$2:$AO$26,MATCH('Master data'!$B582,'Team forecast'!$B$2:$B$26,0),MATCH('Master data'!BF$1,'Team forecast'!$B$2:$AO$2,0))</f>
        <v>0</v>
      </c>
      <c r="BG582" s="16">
        <f>INDEX('Team forecast'!$B$2:$AO$26,MATCH('Master data'!$B582,'Team forecast'!$B$2:$B$26,0),MATCH('Master data'!BG$1,'Team forecast'!$B$2:$AO$2,0))</f>
        <v>0</v>
      </c>
      <c r="BH582" s="16">
        <f>INDEX('Team forecast'!$B$2:$AO$26,MATCH('Master data'!$B582,'Team forecast'!$B$2:$B$26,0),MATCH('Master data'!BH$1,'Team forecast'!$B$2:$AO$2,0))</f>
        <v>0</v>
      </c>
      <c r="BI582" s="16">
        <f>INDEX('Team forecast'!$B$2:$AO$26,MATCH('Master data'!$B582,'Team forecast'!$B$2:$B$26,0),MATCH('Master data'!BI$1,'Team forecast'!$B$2:$AO$2,0))</f>
        <v>0</v>
      </c>
      <c r="BJ582" s="5">
        <f t="shared" si="558"/>
        <v>7000</v>
      </c>
      <c r="BK582" s="5">
        <f>INDEX('Team forecast'!$R$3:$BH$26,MATCH($B582,'Team forecast'!$B$3:$B$26,0),MATCH(BK$1,'Team forecast'!$R$2:$BH$2,0))*IF($X582&gt;0,25000,0)</f>
        <v>0</v>
      </c>
      <c r="BL582" s="5">
        <f>INDEX('Team forecast'!$R$3:$BH$26,MATCH($B582,'Team forecast'!$B$3:$B$26,0),MATCH(BL$1,'Team forecast'!$R$2:$BH$2,0))*IF($X582&gt;0,5000,0)</f>
        <v>0</v>
      </c>
      <c r="BM582" s="5">
        <f>INDEX('Team forecast'!$R$3:$BH$26,MATCH($B582,'Team forecast'!$B$3:$B$26,0),MATCH(BM$1,'Team forecast'!$R$2:$BH$2,0))*IF($X582&gt;0,-15000,0)</f>
        <v>0</v>
      </c>
      <c r="BN582" s="5">
        <f t="shared" si="559"/>
        <v>0</v>
      </c>
      <c r="BO582" s="5">
        <f t="shared" si="560"/>
        <v>0</v>
      </c>
      <c r="BP582" s="5">
        <f t="shared" si="561"/>
        <v>0</v>
      </c>
      <c r="BQ582" s="5">
        <f t="shared" si="562"/>
        <v>0</v>
      </c>
      <c r="BR582" s="5">
        <f t="shared" si="563"/>
        <v>0</v>
      </c>
      <c r="BS582" s="5">
        <f t="shared" si="564"/>
        <v>-11038.598088302229</v>
      </c>
      <c r="BT582" s="5">
        <f t="shared" si="565"/>
        <v>0</v>
      </c>
      <c r="BU582" s="5">
        <f t="shared" si="566"/>
        <v>0</v>
      </c>
      <c r="BV582" s="5">
        <f t="shared" si="567"/>
        <v>0</v>
      </c>
      <c r="BW582" s="5">
        <f t="shared" si="568"/>
        <v>0</v>
      </c>
      <c r="BX582" s="5">
        <f t="shared" si="569"/>
        <v>-15366.130028101506</v>
      </c>
      <c r="BY582" s="5">
        <f t="shared" si="570"/>
        <v>-46098.390084304519</v>
      </c>
      <c r="BZ582" s="5">
        <f>MAX(INDEX('Team forecast'!$R$3:$BH$26,MATCH($B582,'Team forecast'!$B$3:$B$26,0),MATCH(BZ$1,'Team forecast'!$R$2:$BH$2,0))*($BX582)-(1-INDEX('Team forecast'!$R$3:$BH$26,MATCH($B582,'Team forecast'!$B$3:$B$26,0),MATCH(BZ$1,'Team forecast'!$R$2:$BH$2,0)))*(BY582+CH582)*0.01,-5000)</f>
        <v>-5000</v>
      </c>
      <c r="CA582" s="5">
        <f>MAX(INDEX('Team forecast'!$R$3:$BH$26,MATCH($B582,'Team forecast'!$B$3:$B$26,0),MATCH(CA$1,'Team forecast'!$R$2:$BH$2,0))*$BX582-(1-INDEX('Team forecast'!$R$3:$BH$26,MATCH($B582,'Team forecast'!$B$3:$B$26,0),MATCH(CA$1,'Team forecast'!$R$2:$BH$2,0)))*(BY582+BX582+CH582)*0.01,-5000)</f>
        <v>-5000</v>
      </c>
      <c r="CB582" s="5">
        <f>MAX(INDEX('Team forecast'!$R$3:$BH$26,MATCH($B582,'Team forecast'!$B$3:$B$26,0),MATCH(CB$1,'Team forecast'!$R$2:$BH$2,0))*$BX582-(1-INDEX('Team forecast'!$R$3:$BH$26,MATCH($B582,'Team forecast'!$B$3:$B$26,0),MATCH(CB$1,'Team forecast'!$R$2:$BH$2,0)))*(BY582+BX582*2+CH582)*0.01,0)</f>
        <v>0</v>
      </c>
      <c r="CC582" s="5">
        <v>0</v>
      </c>
      <c r="CD582" s="5">
        <f>+AK582+BD582*Cockpit!$C$3+BW582*Cockpit!$C$3^2+BZ582*Cockpit!$C$3^3+CA582*Cockpit!$C$3^4+CB582*Cockpit!$C$3^5+CC582*Cockpit!$C$3^6</f>
        <v>-26931.265453624546</v>
      </c>
      <c r="CE582" s="5"/>
      <c r="CF582" s="5"/>
      <c r="CG582" s="5">
        <v>0</v>
      </c>
      <c r="CH582" s="5">
        <f t="shared" si="571"/>
        <v>2492000</v>
      </c>
      <c r="CI582" s="5">
        <f t="shared" si="572"/>
        <v>2492000</v>
      </c>
      <c r="CJ582" s="1">
        <f t="shared" si="573"/>
        <v>-1.0999999999999999E-2</v>
      </c>
      <c r="CK582" s="5">
        <f>RANK(CD582,$CD$2:$CD$622)+COUNTIF($CD$2:$CD582,$CD582)-1</f>
        <v>619</v>
      </c>
      <c r="CL582" s="5">
        <f>RANK(CJ582,$CJ$2:$CJ$622)+COUNTIF($CJ$2:$CJ582,$CJ582)-1</f>
        <v>619</v>
      </c>
    </row>
    <row r="583" spans="1:90" x14ac:dyDescent="0.3">
      <c r="A583" t="str">
        <f>Players!P584</f>
        <v>Tamás Cseri</v>
      </c>
      <c r="B583" t="str">
        <f>Players!G584</f>
        <v>Hungary</v>
      </c>
      <c r="C583" t="str">
        <f>Players!AB584</f>
        <v>Midfield</v>
      </c>
      <c r="D583" s="1"/>
      <c r="F583" t="str">
        <f>IFERROR(INDEX(Lookup!B:B,MATCH(INDEX(Players!C:C,MATCH(E583,Players!A:A,0)),Lookup!D:D,0)),"")</f>
        <v/>
      </c>
      <c r="G583">
        <f>IF(Players!AC584=0,10000000,Players!AC584)</f>
        <v>1995000</v>
      </c>
      <c r="H583" s="16">
        <f>INDEX('Team forecast'!$B$2:$AO$26,MATCH('Master data'!$B583,'Team forecast'!$B$2:$B$26,0),MATCH('Master data'!H$1,'Team forecast'!$B$2:$AO$2,0))</f>
        <v>0.66258765662234231</v>
      </c>
      <c r="I583" s="16">
        <f>INDEX('Team forecast'!$B$2:$AO$26,MATCH('Master data'!$B583,'Team forecast'!$B$2:$B$26,0),MATCH('Master data'!I$1,'Team forecast'!$B$2:$AO$2,0))</f>
        <v>2.1377132314488487</v>
      </c>
      <c r="J583" s="16">
        <f>INDEX('Team forecast'!$B$2:$AO$26,MATCH('Master data'!$B583,'Team forecast'!$B$2:$B$26,0),MATCH('Master data'!J$1,'Team forecast'!$B$2:$AO$2,0))</f>
        <v>0.1179242002781641</v>
      </c>
      <c r="K583" s="16">
        <f>INDEX('Team forecast'!$B$2:$AO$26,MATCH('Master data'!$B583,'Team forecast'!$B$2:$B$26,0),MATCH('Master data'!K$1,'Team forecast'!$B$2:$AO$2,0))</f>
        <v>2.1751614990127401</v>
      </c>
      <c r="L583" s="16">
        <f>INDEX('Team forecast'!$B$2:$AO$26,MATCH('Master data'!$B583,'Team forecast'!$B$2:$B$26,0),MATCH('Master data'!L$1,'Team forecast'!$B$2:$AO$2,0))</f>
        <v>5.8957935698406603</v>
      </c>
      <c r="M583">
        <f>IF(Players!BC584=1,95,0)</f>
        <v>0</v>
      </c>
      <c r="N583" s="2">
        <f>Players!BN584</f>
        <v>0</v>
      </c>
      <c r="O583" s="2">
        <f>Players!BO584</f>
        <v>0</v>
      </c>
      <c r="P583" s="2">
        <f>Players!BP584</f>
        <v>0</v>
      </c>
      <c r="Q583" s="2">
        <f>Players!BQ584</f>
        <v>8.1929904415111512E-2</v>
      </c>
      <c r="R583" s="2">
        <f>Players!BR584</f>
        <v>0</v>
      </c>
      <c r="S583" s="2">
        <f t="shared" si="532"/>
        <v>0.66258765662234231</v>
      </c>
      <c r="T583" s="2">
        <f t="shared" si="533"/>
        <v>2.1377132314488487</v>
      </c>
      <c r="U583" s="16">
        <f>INDEX('Team forecast'!$B$2:$AO$26,MATCH('Master data'!$B583,'Team forecast'!$B$2:$B$26,0),MATCH('Master data'!U$1,'Team forecast'!$B$2:$AO$2,0))</f>
        <v>0.1109874826147427</v>
      </c>
      <c r="V583" s="16">
        <f>INDEX('Team forecast'!$B$2:$AO$26,MATCH('Master data'!$B583,'Team forecast'!$B$2:$B$26,0),MATCH('Master data'!V$1,'Team forecast'!$B$2:$AO$2,0))</f>
        <v>0.17969401947148819</v>
      </c>
      <c r="W583" s="16">
        <f>INDEX('Team forecast'!$B$2:$AO$26,MATCH('Master data'!$B583,'Team forecast'!$B$2:$B$26,0),MATCH('Master data'!W$1,'Team forecast'!$B$2:$AO$2,0))</f>
        <v>0.70931849791376911</v>
      </c>
      <c r="X583" s="5">
        <f t="shared" si="534"/>
        <v>-5000</v>
      </c>
      <c r="Y583" s="5">
        <f t="shared" si="535"/>
        <v>0</v>
      </c>
      <c r="Z583" s="5">
        <f t="shared" si="536"/>
        <v>0</v>
      </c>
      <c r="AA583" s="5">
        <f t="shared" si="537"/>
        <v>0</v>
      </c>
      <c r="AB583" s="5">
        <f t="shared" si="538"/>
        <v>0</v>
      </c>
      <c r="AC583" s="5">
        <f t="shared" si="539"/>
        <v>0</v>
      </c>
      <c r="AD583" s="5">
        <f t="shared" si="540"/>
        <v>0</v>
      </c>
      <c r="AE583" s="5">
        <f t="shared" si="541"/>
        <v>0</v>
      </c>
      <c r="AF583" s="5">
        <f t="shared" si="542"/>
        <v>0</v>
      </c>
      <c r="AG583" s="5">
        <f t="shared" si="543"/>
        <v>0</v>
      </c>
      <c r="AH583" s="5">
        <f t="shared" si="544"/>
        <v>0</v>
      </c>
      <c r="AI583" s="5">
        <f t="shared" si="545"/>
        <v>0</v>
      </c>
      <c r="AJ583" s="5">
        <f t="shared" si="546"/>
        <v>0</v>
      </c>
      <c r="AK583" s="5">
        <f>IFERROR(SUM(X583:AJ583),-5000)*((Cockpit!$C$3)^0)</f>
        <v>-5000</v>
      </c>
      <c r="AL583" s="16">
        <f>INDEX('Team forecast'!$B$2:$AO$26,MATCH('Master data'!$B583,'Team forecast'!$B$2:$B$26,0),MATCH('Master data'!AL$1,'Team forecast'!$B$2:$AO$2,0))</f>
        <v>0.64628016595236182</v>
      </c>
      <c r="AM583" s="16">
        <f>INDEX('Team forecast'!$B$2:$AO$26,MATCH('Master data'!$B583,'Team forecast'!$B$2:$B$26,0),MATCH('Master data'!AM$1,'Team forecast'!$B$2:$AO$2,0))</f>
        <v>2.6069135565605688</v>
      </c>
      <c r="AN583" s="16">
        <f>INDEX('Team forecast'!$B$2:$AO$26,MATCH('Master data'!$B583,'Team forecast'!$B$2:$B$26,0),MATCH('Master data'!AN$1,'Team forecast'!$B$2:$AO$2,0))</f>
        <v>7.3761854583772393E-2</v>
      </c>
      <c r="AO583" s="16">
        <f>INDEX('Team forecast'!$B$2:$AO$26,MATCH('Master data'!$B583,'Team forecast'!$B$2:$B$26,0),MATCH('Master data'!AO$1,'Team forecast'!$B$2:$AO$2,0))</f>
        <v>2.1216268074193696</v>
      </c>
      <c r="AP583" s="16">
        <f>INDEX('Team forecast'!$B$2:$AO$26,MATCH('Master data'!$B583,'Team forecast'!$B$2:$B$26,0),MATCH('Master data'!AP$1,'Team forecast'!$B$2:$AO$2,0))</f>
        <v>7.189843781564309</v>
      </c>
      <c r="AQ583" s="5">
        <f t="shared" si="547"/>
        <v>-5000</v>
      </c>
      <c r="AR583" s="5">
        <f>INDEX('Team forecast'!$B$2:$AO$26,MATCH('Master data'!$B583,'Team forecast'!$B$2:$B$26,0),MATCH('Master data'!AR$1,'Team forecast'!$B$2:$AO$2,0))*IF(X583&gt;0,25000,0)</f>
        <v>0</v>
      </c>
      <c r="AS583" s="16">
        <f>INDEX('Team forecast'!$B$2:$AO$26,MATCH('Master data'!$B583,'Team forecast'!$B$2:$B$26,0),MATCH('Master data'!AS$1,'Team forecast'!$B$2:$AO$2,0))*IF(X583&gt;0,5000,0)</f>
        <v>0</v>
      </c>
      <c r="AT583" s="16">
        <f>INDEX('Team forecast'!$B$2:$AO$26,MATCH('Master data'!$B583,'Team forecast'!$B$2:$B$26,0),MATCH('Master data'!AT$1,'Team forecast'!$B$2:$AO$2,0))*IF(X583&gt;0,-15000,0)</f>
        <v>0</v>
      </c>
      <c r="AU583" s="5">
        <f t="shared" si="548"/>
        <v>0</v>
      </c>
      <c r="AV583" s="5">
        <f t="shared" si="549"/>
        <v>0</v>
      </c>
      <c r="AW583" s="5">
        <f t="shared" si="550"/>
        <v>0</v>
      </c>
      <c r="AX583" s="5">
        <f t="shared" si="551"/>
        <v>0</v>
      </c>
      <c r="AY583" s="5">
        <f t="shared" si="552"/>
        <v>0</v>
      </c>
      <c r="AZ583" s="5">
        <f t="shared" si="553"/>
        <v>0</v>
      </c>
      <c r="BA583" s="5">
        <f t="shared" si="554"/>
        <v>0</v>
      </c>
      <c r="BB583" s="5">
        <f t="shared" si="555"/>
        <v>0</v>
      </c>
      <c r="BC583" s="5">
        <f t="shared" si="556"/>
        <v>0</v>
      </c>
      <c r="BD583" s="5">
        <f t="shared" si="557"/>
        <v>-5000</v>
      </c>
      <c r="BE583" s="16">
        <f>INDEX('Team forecast'!$B$2:$AO$26,MATCH('Master data'!$B583,'Team forecast'!$B$2:$B$26,0),MATCH('Master data'!BE$1,'Team forecast'!$B$2:$AO$2,0))</f>
        <v>0</v>
      </c>
      <c r="BF583" s="16">
        <f>INDEX('Team forecast'!$B$2:$AO$26,MATCH('Master data'!$B583,'Team forecast'!$B$2:$B$26,0),MATCH('Master data'!BF$1,'Team forecast'!$B$2:$AO$2,0))</f>
        <v>0</v>
      </c>
      <c r="BG583" s="16">
        <f>INDEX('Team forecast'!$B$2:$AO$26,MATCH('Master data'!$B583,'Team forecast'!$B$2:$B$26,0),MATCH('Master data'!BG$1,'Team forecast'!$B$2:$AO$2,0))</f>
        <v>0</v>
      </c>
      <c r="BH583" s="16">
        <f>INDEX('Team forecast'!$B$2:$AO$26,MATCH('Master data'!$B583,'Team forecast'!$B$2:$B$26,0),MATCH('Master data'!BH$1,'Team forecast'!$B$2:$AO$2,0))</f>
        <v>0</v>
      </c>
      <c r="BI583" s="16">
        <f>INDEX('Team forecast'!$B$2:$AO$26,MATCH('Master data'!$B583,'Team forecast'!$B$2:$B$26,0),MATCH('Master data'!BI$1,'Team forecast'!$B$2:$AO$2,0))</f>
        <v>0</v>
      </c>
      <c r="BJ583" s="5">
        <f t="shared" si="558"/>
        <v>-5000</v>
      </c>
      <c r="BK583" s="5">
        <f>INDEX('Team forecast'!$R$3:$BH$26,MATCH($B583,'Team forecast'!$B$3:$B$26,0),MATCH(BK$1,'Team forecast'!$R$2:$BH$2,0))*IF($X583&gt;0,25000,0)</f>
        <v>0</v>
      </c>
      <c r="BL583" s="5">
        <f>INDEX('Team forecast'!$R$3:$BH$26,MATCH($B583,'Team forecast'!$B$3:$B$26,0),MATCH(BL$1,'Team forecast'!$R$2:$BH$2,0))*IF($X583&gt;0,5000,0)</f>
        <v>0</v>
      </c>
      <c r="BM583" s="5">
        <f>INDEX('Team forecast'!$R$3:$BH$26,MATCH($B583,'Team forecast'!$B$3:$B$26,0),MATCH(BM$1,'Team forecast'!$R$2:$BH$2,0))*IF($X583&gt;0,-15000,0)</f>
        <v>0</v>
      </c>
      <c r="BN583" s="5">
        <f t="shared" si="559"/>
        <v>0</v>
      </c>
      <c r="BO583" s="5">
        <f t="shared" si="560"/>
        <v>0</v>
      </c>
      <c r="BP583" s="5">
        <f t="shared" si="561"/>
        <v>0</v>
      </c>
      <c r="BQ583" s="5">
        <f t="shared" si="562"/>
        <v>0</v>
      </c>
      <c r="BR583" s="5">
        <f t="shared" si="563"/>
        <v>0</v>
      </c>
      <c r="BS583" s="5">
        <f t="shared" si="564"/>
        <v>0</v>
      </c>
      <c r="BT583" s="5">
        <f t="shared" si="565"/>
        <v>0</v>
      </c>
      <c r="BU583" s="5">
        <f t="shared" si="566"/>
        <v>0</v>
      </c>
      <c r="BV583" s="5">
        <f t="shared" si="567"/>
        <v>0</v>
      </c>
      <c r="BW583" s="5">
        <f t="shared" si="568"/>
        <v>0</v>
      </c>
      <c r="BX583" s="5">
        <f t="shared" si="569"/>
        <v>-5000</v>
      </c>
      <c r="BY583" s="5">
        <f t="shared" si="570"/>
        <v>-15000</v>
      </c>
      <c r="BZ583" s="5">
        <f>MAX(INDEX('Team forecast'!$R$3:$BH$26,MATCH($B583,'Team forecast'!$B$3:$B$26,0),MATCH(BZ$1,'Team forecast'!$R$2:$BH$2,0))*($BX583)-(1-INDEX('Team forecast'!$R$3:$BH$26,MATCH($B583,'Team forecast'!$B$3:$B$26,0),MATCH(BZ$1,'Team forecast'!$R$2:$BH$2,0)))*(BY583+CH583)*0.01,-5000)</f>
        <v>-5000</v>
      </c>
      <c r="CA583" s="5">
        <f>MAX(INDEX('Team forecast'!$R$3:$BH$26,MATCH($B583,'Team forecast'!$B$3:$B$26,0),MATCH(CA$1,'Team forecast'!$R$2:$BH$2,0))*$BX583-(1-INDEX('Team forecast'!$R$3:$BH$26,MATCH($B583,'Team forecast'!$B$3:$B$26,0),MATCH(CA$1,'Team forecast'!$R$2:$BH$2,0)))*(BY583+BX583+CH583)*0.01,-5000)</f>
        <v>-5000</v>
      </c>
      <c r="CB583" s="5">
        <f>MAX(INDEX('Team forecast'!$R$3:$BH$26,MATCH($B583,'Team forecast'!$B$3:$B$26,0),MATCH(CB$1,'Team forecast'!$R$2:$BH$2,0))*$BX583-(1-INDEX('Team forecast'!$R$3:$BH$26,MATCH($B583,'Team forecast'!$B$3:$B$26,0),MATCH(CB$1,'Team forecast'!$R$2:$BH$2,0)))*(BY583+BX583*2+CH583)*0.01,0)</f>
        <v>0</v>
      </c>
      <c r="CC583" s="5">
        <v>0</v>
      </c>
      <c r="CD583" s="5">
        <f>+AK583+BD583*Cockpit!$C$3+BW583*Cockpit!$C$3^2+BZ583*Cockpit!$C$3^3+CA583*Cockpit!$C$3^4+CB583*Cockpit!$C$3^5+CC583*Cockpit!$C$3^6</f>
        <v>-10802.469135802468</v>
      </c>
      <c r="CE583" s="5"/>
      <c r="CF583" s="5"/>
      <c r="CG583" s="5">
        <v>0</v>
      </c>
      <c r="CH583" s="5">
        <f t="shared" si="571"/>
        <v>1995000</v>
      </c>
      <c r="CI583" s="5">
        <f t="shared" si="572"/>
        <v>1995000</v>
      </c>
      <c r="CJ583" s="1">
        <f t="shared" si="573"/>
        <v>-5.0000000000000001E-3</v>
      </c>
      <c r="CK583" s="5">
        <f>RANK(CD583,$CD$2:$CD$622)+COUNTIF($CD$2:$CD583,$CD583)-1</f>
        <v>599</v>
      </c>
      <c r="CL583" s="5">
        <f>RANK(CJ583,$CJ$2:$CJ$622)+COUNTIF($CJ$2:$CJ583,$CJ583)-1</f>
        <v>607</v>
      </c>
    </row>
    <row r="584" spans="1:90" x14ac:dyDescent="0.3">
      <c r="A584" t="str">
        <f>Players!P585</f>
        <v>András Schäfer</v>
      </c>
      <c r="B584" t="str">
        <f>Players!G585</f>
        <v>Hungary</v>
      </c>
      <c r="C584" t="str">
        <f>Players!AB585</f>
        <v>Midfield</v>
      </c>
      <c r="D584" s="1"/>
      <c r="F584" t="str">
        <f>IFERROR(INDEX(Lookup!B:B,MATCH(INDEX(Players!C:C,MATCH(E584,Players!A:A,0)),Lookup!D:D,0)),"")</f>
        <v/>
      </c>
      <c r="G584">
        <f>IF(Players!AC585=0,10000000,Players!AC585)</f>
        <v>2492000</v>
      </c>
      <c r="H584" s="16">
        <f>INDEX('Team forecast'!$B$2:$AO$26,MATCH('Master data'!$B584,'Team forecast'!$B$2:$B$26,0),MATCH('Master data'!H$1,'Team forecast'!$B$2:$AO$2,0))</f>
        <v>0.66258765662234231</v>
      </c>
      <c r="I584" s="16">
        <f>INDEX('Team forecast'!$B$2:$AO$26,MATCH('Master data'!$B584,'Team forecast'!$B$2:$B$26,0),MATCH('Master data'!I$1,'Team forecast'!$B$2:$AO$2,0))</f>
        <v>2.1377132314488487</v>
      </c>
      <c r="J584" s="16">
        <f>INDEX('Team forecast'!$B$2:$AO$26,MATCH('Master data'!$B584,'Team forecast'!$B$2:$B$26,0),MATCH('Master data'!J$1,'Team forecast'!$B$2:$AO$2,0))</f>
        <v>0.1179242002781641</v>
      </c>
      <c r="K584" s="16">
        <f>INDEX('Team forecast'!$B$2:$AO$26,MATCH('Master data'!$B584,'Team forecast'!$B$2:$B$26,0),MATCH('Master data'!K$1,'Team forecast'!$B$2:$AO$2,0))</f>
        <v>2.1751614990127401</v>
      </c>
      <c r="L584" s="16">
        <f>INDEX('Team forecast'!$B$2:$AO$26,MATCH('Master data'!$B584,'Team forecast'!$B$2:$B$26,0),MATCH('Master data'!L$1,'Team forecast'!$B$2:$AO$2,0))</f>
        <v>5.8957935698406603</v>
      </c>
      <c r="M584">
        <f>IF(Players!BC585=1,95,0)</f>
        <v>95</v>
      </c>
      <c r="N584" s="2">
        <f>Players!BN585</f>
        <v>6.4722562066882663E-2</v>
      </c>
      <c r="O584" s="2">
        <f>Players!BO585</f>
        <v>0.16635690695569921</v>
      </c>
      <c r="P584" s="2">
        <f>Players!BP585</f>
        <v>4.2153253466928067E-2</v>
      </c>
      <c r="Q584" s="2">
        <f>Players!BQ585</f>
        <v>0.1744186046511628</v>
      </c>
      <c r="R584" s="2">
        <f>Players!BR585</f>
        <v>0</v>
      </c>
      <c r="S584" s="2">
        <f t="shared" si="532"/>
        <v>0.66258765662234231</v>
      </c>
      <c r="T584" s="2">
        <f t="shared" si="533"/>
        <v>2.1377132314488487</v>
      </c>
      <c r="U584" s="16">
        <f>INDEX('Team forecast'!$B$2:$AO$26,MATCH('Master data'!$B584,'Team forecast'!$B$2:$B$26,0),MATCH('Master data'!U$1,'Team forecast'!$B$2:$AO$2,0))</f>
        <v>0.1109874826147427</v>
      </c>
      <c r="V584" s="16">
        <f>INDEX('Team forecast'!$B$2:$AO$26,MATCH('Master data'!$B584,'Team forecast'!$B$2:$B$26,0),MATCH('Master data'!V$1,'Team forecast'!$B$2:$AO$2,0))</f>
        <v>0.17969401947148819</v>
      </c>
      <c r="W584" s="16">
        <f>INDEX('Team forecast'!$B$2:$AO$26,MATCH('Master data'!$B584,'Team forecast'!$B$2:$B$26,0),MATCH('Master data'!W$1,'Team forecast'!$B$2:$AO$2,0))</f>
        <v>0.70931849791376911</v>
      </c>
      <c r="X584" s="5">
        <f t="shared" si="534"/>
        <v>7000</v>
      </c>
      <c r="Y584" s="5">
        <f t="shared" si="535"/>
        <v>2774.6870653685673</v>
      </c>
      <c r="Z584" s="5">
        <f t="shared" si="536"/>
        <v>898.47009735744098</v>
      </c>
      <c r="AA584" s="5">
        <f t="shared" si="537"/>
        <v>-10639.777468706536</v>
      </c>
      <c r="AB584" s="5">
        <f t="shared" si="538"/>
        <v>5360.5463413112366</v>
      </c>
      <c r="AC584" s="5">
        <f t="shared" si="539"/>
        <v>5511.3016571358885</v>
      </c>
      <c r="AD584" s="5">
        <f t="shared" si="540"/>
        <v>916.90133999387251</v>
      </c>
      <c r="AE584" s="5">
        <f t="shared" si="541"/>
        <v>0</v>
      </c>
      <c r="AF584" s="5">
        <f t="shared" si="542"/>
        <v>0</v>
      </c>
      <c r="AG584" s="5">
        <f t="shared" si="543"/>
        <v>-3488.3720930232557</v>
      </c>
      <c r="AH584" s="5">
        <f t="shared" si="544"/>
        <v>0</v>
      </c>
      <c r="AI584" s="5">
        <f t="shared" si="545"/>
        <v>6625.8765662234227</v>
      </c>
      <c r="AJ584" s="5">
        <f t="shared" si="546"/>
        <v>-17101.705851590788</v>
      </c>
      <c r="AK584" s="5">
        <f>IFERROR(SUM(X584:AJ584),-5000)*((Cockpit!$C$3)^0)</f>
        <v>-2142.0723459301516</v>
      </c>
      <c r="AL584" s="16">
        <f>INDEX('Team forecast'!$B$2:$AO$26,MATCH('Master data'!$B584,'Team forecast'!$B$2:$B$26,0),MATCH('Master data'!AL$1,'Team forecast'!$B$2:$AO$2,0))</f>
        <v>0.64628016595236182</v>
      </c>
      <c r="AM584" s="16">
        <f>INDEX('Team forecast'!$B$2:$AO$26,MATCH('Master data'!$B584,'Team forecast'!$B$2:$B$26,0),MATCH('Master data'!AM$1,'Team forecast'!$B$2:$AO$2,0))</f>
        <v>2.6069135565605688</v>
      </c>
      <c r="AN584" s="16">
        <f>INDEX('Team forecast'!$B$2:$AO$26,MATCH('Master data'!$B584,'Team forecast'!$B$2:$B$26,0),MATCH('Master data'!AN$1,'Team forecast'!$B$2:$AO$2,0))</f>
        <v>7.3761854583772393E-2</v>
      </c>
      <c r="AO584" s="16">
        <f>INDEX('Team forecast'!$B$2:$AO$26,MATCH('Master data'!$B584,'Team forecast'!$B$2:$B$26,0),MATCH('Master data'!AO$1,'Team forecast'!$B$2:$AO$2,0))</f>
        <v>2.1216268074193696</v>
      </c>
      <c r="AP584" s="16">
        <f>INDEX('Team forecast'!$B$2:$AO$26,MATCH('Master data'!$B584,'Team forecast'!$B$2:$B$26,0),MATCH('Master data'!AP$1,'Team forecast'!$B$2:$AO$2,0))</f>
        <v>7.189843781564309</v>
      </c>
      <c r="AQ584" s="5">
        <f t="shared" si="547"/>
        <v>7000</v>
      </c>
      <c r="AR584" s="5">
        <f>INDEX('Team forecast'!$B$2:$AO$26,MATCH('Master data'!$B584,'Team forecast'!$B$2:$B$26,0),MATCH('Master data'!AR$1,'Team forecast'!$B$2:$AO$2,0))*IF(X584&gt;0,25000,0)</f>
        <v>1598.1735159817351</v>
      </c>
      <c r="AS584" s="16">
        <f>INDEX('Team forecast'!$B$2:$AO$26,MATCH('Master data'!$B584,'Team forecast'!$B$2:$B$26,0),MATCH('Master data'!AS$1,'Team forecast'!$B$2:$AO$2,0))*IF(X584&gt;0,5000,0)</f>
        <v>684.93150684931504</v>
      </c>
      <c r="AT584" s="16">
        <f>INDEX('Team forecast'!$B$2:$AO$26,MATCH('Master data'!$B584,'Team forecast'!$B$2:$B$26,0),MATCH('Master data'!AT$1,'Team forecast'!$B$2:$AO$2,0))*IF(X584&gt;0,-15000,0)</f>
        <v>-11986.301369863015</v>
      </c>
      <c r="AU584" s="5">
        <f t="shared" si="548"/>
        <v>5228.6135191808708</v>
      </c>
      <c r="AV584" s="5">
        <f t="shared" si="549"/>
        <v>5375.658471732545</v>
      </c>
      <c r="AW584" s="5">
        <f t="shared" si="550"/>
        <v>894.33472575378062</v>
      </c>
      <c r="AX584" s="5">
        <f t="shared" si="551"/>
        <v>0</v>
      </c>
      <c r="AY584" s="5">
        <f t="shared" si="552"/>
        <v>0</v>
      </c>
      <c r="AZ584" s="5">
        <f t="shared" si="553"/>
        <v>-3488.3720930232557</v>
      </c>
      <c r="BA584" s="5">
        <f t="shared" si="554"/>
        <v>0</v>
      </c>
      <c r="BB584" s="5">
        <f t="shared" si="555"/>
        <v>6462.8016595236186</v>
      </c>
      <c r="BC584" s="5">
        <f t="shared" si="556"/>
        <v>-20855.308452484551</v>
      </c>
      <c r="BD584" s="5">
        <f t="shared" si="557"/>
        <v>-9085.4685163489576</v>
      </c>
      <c r="BE584" s="16">
        <f>INDEX('Team forecast'!$B$2:$AO$26,MATCH('Master data'!$B584,'Team forecast'!$B$2:$B$26,0),MATCH('Master data'!BE$1,'Team forecast'!$B$2:$AO$2,0))</f>
        <v>0</v>
      </c>
      <c r="BF584" s="16">
        <f>INDEX('Team forecast'!$B$2:$AO$26,MATCH('Master data'!$B584,'Team forecast'!$B$2:$B$26,0),MATCH('Master data'!BF$1,'Team forecast'!$B$2:$AO$2,0))</f>
        <v>0</v>
      </c>
      <c r="BG584" s="16">
        <f>INDEX('Team forecast'!$B$2:$AO$26,MATCH('Master data'!$B584,'Team forecast'!$B$2:$B$26,0),MATCH('Master data'!BG$1,'Team forecast'!$B$2:$AO$2,0))</f>
        <v>0</v>
      </c>
      <c r="BH584" s="16">
        <f>INDEX('Team forecast'!$B$2:$AO$26,MATCH('Master data'!$B584,'Team forecast'!$B$2:$B$26,0),MATCH('Master data'!BH$1,'Team forecast'!$B$2:$AO$2,0))</f>
        <v>0</v>
      </c>
      <c r="BI584" s="16">
        <f>INDEX('Team forecast'!$B$2:$AO$26,MATCH('Master data'!$B584,'Team forecast'!$B$2:$B$26,0),MATCH('Master data'!BI$1,'Team forecast'!$B$2:$AO$2,0))</f>
        <v>0</v>
      </c>
      <c r="BJ584" s="5">
        <f t="shared" si="558"/>
        <v>7000</v>
      </c>
      <c r="BK584" s="5">
        <f>INDEX('Team forecast'!$R$3:$BH$26,MATCH($B584,'Team forecast'!$B$3:$B$26,0),MATCH(BK$1,'Team forecast'!$R$2:$BH$2,0))*IF($X584&gt;0,25000,0)</f>
        <v>0</v>
      </c>
      <c r="BL584" s="5">
        <f>INDEX('Team forecast'!$R$3:$BH$26,MATCH($B584,'Team forecast'!$B$3:$B$26,0),MATCH(BL$1,'Team forecast'!$R$2:$BH$2,0))*IF($X584&gt;0,5000,0)</f>
        <v>0</v>
      </c>
      <c r="BM584" s="5">
        <f>INDEX('Team forecast'!$R$3:$BH$26,MATCH($B584,'Team forecast'!$B$3:$B$26,0),MATCH(BM$1,'Team forecast'!$R$2:$BH$2,0))*IF($X584&gt;0,-15000,0)</f>
        <v>0</v>
      </c>
      <c r="BN584" s="5">
        <f t="shared" si="559"/>
        <v>0</v>
      </c>
      <c r="BO584" s="5">
        <f t="shared" si="560"/>
        <v>0</v>
      </c>
      <c r="BP584" s="5">
        <f t="shared" si="561"/>
        <v>0</v>
      </c>
      <c r="BQ584" s="5">
        <f t="shared" si="562"/>
        <v>0</v>
      </c>
      <c r="BR584" s="5">
        <f t="shared" si="563"/>
        <v>0</v>
      </c>
      <c r="BS584" s="5">
        <f t="shared" si="564"/>
        <v>-3488.3720930232557</v>
      </c>
      <c r="BT584" s="5">
        <f t="shared" si="565"/>
        <v>0</v>
      </c>
      <c r="BU584" s="5">
        <f t="shared" si="566"/>
        <v>0</v>
      </c>
      <c r="BV584" s="5">
        <f t="shared" si="567"/>
        <v>0</v>
      </c>
      <c r="BW584" s="5">
        <f t="shared" si="568"/>
        <v>0</v>
      </c>
      <c r="BX584" s="5">
        <f t="shared" si="569"/>
        <v>-5613.7704311395546</v>
      </c>
      <c r="BY584" s="5">
        <f t="shared" si="570"/>
        <v>-16841.311293418665</v>
      </c>
      <c r="BZ584" s="5">
        <f>MAX(INDEX('Team forecast'!$R$3:$BH$26,MATCH($B584,'Team forecast'!$B$3:$B$26,0),MATCH(BZ$1,'Team forecast'!$R$2:$BH$2,0))*($BX584)-(1-INDEX('Team forecast'!$R$3:$BH$26,MATCH($B584,'Team forecast'!$B$3:$B$26,0),MATCH(BZ$1,'Team forecast'!$R$2:$BH$2,0)))*(BY584+CH584)*0.01,-5000)</f>
        <v>-5000</v>
      </c>
      <c r="CA584" s="5">
        <f>MAX(INDEX('Team forecast'!$R$3:$BH$26,MATCH($B584,'Team forecast'!$B$3:$B$26,0),MATCH(CA$1,'Team forecast'!$R$2:$BH$2,0))*$BX584-(1-INDEX('Team forecast'!$R$3:$BH$26,MATCH($B584,'Team forecast'!$B$3:$B$26,0),MATCH(CA$1,'Team forecast'!$R$2:$BH$2,0)))*(BY584+BX584+CH584)*0.01,-5000)</f>
        <v>-5000</v>
      </c>
      <c r="CB584" s="5">
        <f>MAX(INDEX('Team forecast'!$R$3:$BH$26,MATCH($B584,'Team forecast'!$B$3:$B$26,0),MATCH(CB$1,'Team forecast'!$R$2:$BH$2,0))*$BX584-(1-INDEX('Team forecast'!$R$3:$BH$26,MATCH($B584,'Team forecast'!$B$3:$B$26,0),MATCH(CB$1,'Team forecast'!$R$2:$BH$2,0)))*(BY584+BX584*2+CH584)*0.01,0)</f>
        <v>0</v>
      </c>
      <c r="CC584" s="5">
        <v>0</v>
      </c>
      <c r="CD584" s="5">
        <f>+AK584+BD584*Cockpit!$C$3+BW584*Cockpit!$C$3^2+BZ584*Cockpit!$C$3^3+CA584*Cockpit!$C$3^4+CB584*Cockpit!$C$3^5+CC584*Cockpit!$C$3^6</f>
        <v>-10668.187159298592</v>
      </c>
      <c r="CE584" s="5"/>
      <c r="CF584" s="5"/>
      <c r="CG584" s="5">
        <v>0</v>
      </c>
      <c r="CH584" s="5">
        <f t="shared" si="571"/>
        <v>2492000</v>
      </c>
      <c r="CI584" s="5">
        <f t="shared" si="572"/>
        <v>2492000</v>
      </c>
      <c r="CJ584" s="1">
        <f t="shared" si="573"/>
        <v>-4.0000000000000001E-3</v>
      </c>
      <c r="CK584" s="5">
        <f>RANK(CD584,$CD$2:$CD$622)+COUNTIF($CD$2:$CD584,$CD584)-1</f>
        <v>410</v>
      </c>
      <c r="CL584" s="5">
        <f>RANK(CJ584,$CJ$2:$CJ$622)+COUNTIF($CJ$2:$CJ584,$CJ584)-1</f>
        <v>565</v>
      </c>
    </row>
    <row r="585" spans="1:90" x14ac:dyDescent="0.3">
      <c r="A585" t="str">
        <f>Players!P586</f>
        <v>Dávid Sigér</v>
      </c>
      <c r="B585" t="str">
        <f>Players!G586</f>
        <v>Hungary</v>
      </c>
      <c r="C585" t="str">
        <f>Players!AB586</f>
        <v>Midfield</v>
      </c>
      <c r="D585" s="1"/>
      <c r="F585" t="str">
        <f>IFERROR(INDEX(Lookup!B:B,MATCH(INDEX(Players!C:C,MATCH(E585,Players!A:A,0)),Lookup!D:D,0)),"")</f>
        <v/>
      </c>
      <c r="G585">
        <f>IF(Players!AC586=0,10000000,Players!AC586)</f>
        <v>2468000</v>
      </c>
      <c r="H585" s="16">
        <f>INDEX('Team forecast'!$B$2:$AO$26,MATCH('Master data'!$B585,'Team forecast'!$B$2:$B$26,0),MATCH('Master data'!H$1,'Team forecast'!$B$2:$AO$2,0))</f>
        <v>0.66258765662234231</v>
      </c>
      <c r="I585" s="16">
        <f>INDEX('Team forecast'!$B$2:$AO$26,MATCH('Master data'!$B585,'Team forecast'!$B$2:$B$26,0),MATCH('Master data'!I$1,'Team forecast'!$B$2:$AO$2,0))</f>
        <v>2.1377132314488487</v>
      </c>
      <c r="J585" s="16">
        <f>INDEX('Team forecast'!$B$2:$AO$26,MATCH('Master data'!$B585,'Team forecast'!$B$2:$B$26,0),MATCH('Master data'!J$1,'Team forecast'!$B$2:$AO$2,0))</f>
        <v>0.1179242002781641</v>
      </c>
      <c r="K585" s="16">
        <f>INDEX('Team forecast'!$B$2:$AO$26,MATCH('Master data'!$B585,'Team forecast'!$B$2:$B$26,0),MATCH('Master data'!K$1,'Team forecast'!$B$2:$AO$2,0))</f>
        <v>2.1751614990127401</v>
      </c>
      <c r="L585" s="16">
        <f>INDEX('Team forecast'!$B$2:$AO$26,MATCH('Master data'!$B585,'Team forecast'!$B$2:$B$26,0),MATCH('Master data'!L$1,'Team forecast'!$B$2:$AO$2,0))</f>
        <v>5.8957935698406603</v>
      </c>
      <c r="M585">
        <f>IF(Players!BC586=1,95,0)</f>
        <v>0</v>
      </c>
      <c r="N585" s="2">
        <f>Players!BN586</f>
        <v>0</v>
      </c>
      <c r="O585" s="2">
        <f>Players!BO586</f>
        <v>0</v>
      </c>
      <c r="P585" s="2">
        <f>Players!BP586</f>
        <v>0</v>
      </c>
      <c r="Q585" s="2">
        <f>Players!BQ586</f>
        <v>3.5714285714285712E-2</v>
      </c>
      <c r="R585" s="2">
        <f>Players!BR586</f>
        <v>0</v>
      </c>
      <c r="S585" s="2">
        <f t="shared" si="532"/>
        <v>0.66258765662234231</v>
      </c>
      <c r="T585" s="2">
        <f t="shared" si="533"/>
        <v>2.1377132314488487</v>
      </c>
      <c r="U585" s="16">
        <f>INDEX('Team forecast'!$B$2:$AO$26,MATCH('Master data'!$B585,'Team forecast'!$B$2:$B$26,0),MATCH('Master data'!U$1,'Team forecast'!$B$2:$AO$2,0))</f>
        <v>0.1109874826147427</v>
      </c>
      <c r="V585" s="16">
        <f>INDEX('Team forecast'!$B$2:$AO$26,MATCH('Master data'!$B585,'Team forecast'!$B$2:$B$26,0),MATCH('Master data'!V$1,'Team forecast'!$B$2:$AO$2,0))</f>
        <v>0.17969401947148819</v>
      </c>
      <c r="W585" s="16">
        <f>INDEX('Team forecast'!$B$2:$AO$26,MATCH('Master data'!$B585,'Team forecast'!$B$2:$B$26,0),MATCH('Master data'!W$1,'Team forecast'!$B$2:$AO$2,0))</f>
        <v>0.70931849791376911</v>
      </c>
      <c r="X585" s="5">
        <f t="shared" si="534"/>
        <v>-5000</v>
      </c>
      <c r="Y585" s="5">
        <f t="shared" si="535"/>
        <v>0</v>
      </c>
      <c r="Z585" s="5">
        <f t="shared" si="536"/>
        <v>0</v>
      </c>
      <c r="AA585" s="5">
        <f t="shared" si="537"/>
        <v>0</v>
      </c>
      <c r="AB585" s="5">
        <f t="shared" si="538"/>
        <v>0</v>
      </c>
      <c r="AC585" s="5">
        <f t="shared" si="539"/>
        <v>0</v>
      </c>
      <c r="AD585" s="5">
        <f t="shared" si="540"/>
        <v>0</v>
      </c>
      <c r="AE585" s="5">
        <f t="shared" si="541"/>
        <v>0</v>
      </c>
      <c r="AF585" s="5">
        <f t="shared" si="542"/>
        <v>0</v>
      </c>
      <c r="AG585" s="5">
        <f t="shared" si="543"/>
        <v>0</v>
      </c>
      <c r="AH585" s="5">
        <f t="shared" si="544"/>
        <v>0</v>
      </c>
      <c r="AI585" s="5">
        <f t="shared" si="545"/>
        <v>0</v>
      </c>
      <c r="AJ585" s="5">
        <f t="shared" si="546"/>
        <v>0</v>
      </c>
      <c r="AK585" s="5">
        <f>IFERROR(SUM(X585:AJ585),-5000)*((Cockpit!$C$3)^0)</f>
        <v>-5000</v>
      </c>
      <c r="AL585" s="16">
        <f>INDEX('Team forecast'!$B$2:$AO$26,MATCH('Master data'!$B585,'Team forecast'!$B$2:$B$26,0),MATCH('Master data'!AL$1,'Team forecast'!$B$2:$AO$2,0))</f>
        <v>0.64628016595236182</v>
      </c>
      <c r="AM585" s="16">
        <f>INDEX('Team forecast'!$B$2:$AO$26,MATCH('Master data'!$B585,'Team forecast'!$B$2:$B$26,0),MATCH('Master data'!AM$1,'Team forecast'!$B$2:$AO$2,0))</f>
        <v>2.6069135565605688</v>
      </c>
      <c r="AN585" s="16">
        <f>INDEX('Team forecast'!$B$2:$AO$26,MATCH('Master data'!$B585,'Team forecast'!$B$2:$B$26,0),MATCH('Master data'!AN$1,'Team forecast'!$B$2:$AO$2,0))</f>
        <v>7.3761854583772393E-2</v>
      </c>
      <c r="AO585" s="16">
        <f>INDEX('Team forecast'!$B$2:$AO$26,MATCH('Master data'!$B585,'Team forecast'!$B$2:$B$26,0),MATCH('Master data'!AO$1,'Team forecast'!$B$2:$AO$2,0))</f>
        <v>2.1216268074193696</v>
      </c>
      <c r="AP585" s="16">
        <f>INDEX('Team forecast'!$B$2:$AO$26,MATCH('Master data'!$B585,'Team forecast'!$B$2:$B$26,0),MATCH('Master data'!AP$1,'Team forecast'!$B$2:$AO$2,0))</f>
        <v>7.189843781564309</v>
      </c>
      <c r="AQ585" s="5">
        <f t="shared" si="547"/>
        <v>-5000</v>
      </c>
      <c r="AR585" s="5">
        <f>INDEX('Team forecast'!$B$2:$AO$26,MATCH('Master data'!$B585,'Team forecast'!$B$2:$B$26,0),MATCH('Master data'!AR$1,'Team forecast'!$B$2:$AO$2,0))*IF(X585&gt;0,25000,0)</f>
        <v>0</v>
      </c>
      <c r="AS585" s="16">
        <f>INDEX('Team forecast'!$B$2:$AO$26,MATCH('Master data'!$B585,'Team forecast'!$B$2:$B$26,0),MATCH('Master data'!AS$1,'Team forecast'!$B$2:$AO$2,0))*IF(X585&gt;0,5000,0)</f>
        <v>0</v>
      </c>
      <c r="AT585" s="16">
        <f>INDEX('Team forecast'!$B$2:$AO$26,MATCH('Master data'!$B585,'Team forecast'!$B$2:$B$26,0),MATCH('Master data'!AT$1,'Team forecast'!$B$2:$AO$2,0))*IF(X585&gt;0,-15000,0)</f>
        <v>0</v>
      </c>
      <c r="AU585" s="5">
        <f t="shared" si="548"/>
        <v>0</v>
      </c>
      <c r="AV585" s="5">
        <f t="shared" si="549"/>
        <v>0</v>
      </c>
      <c r="AW585" s="5">
        <f t="shared" si="550"/>
        <v>0</v>
      </c>
      <c r="AX585" s="5">
        <f t="shared" si="551"/>
        <v>0</v>
      </c>
      <c r="AY585" s="5">
        <f t="shared" si="552"/>
        <v>0</v>
      </c>
      <c r="AZ585" s="5">
        <f t="shared" si="553"/>
        <v>0</v>
      </c>
      <c r="BA585" s="5">
        <f t="shared" si="554"/>
        <v>0</v>
      </c>
      <c r="BB585" s="5">
        <f t="shared" si="555"/>
        <v>0</v>
      </c>
      <c r="BC585" s="5">
        <f t="shared" si="556"/>
        <v>0</v>
      </c>
      <c r="BD585" s="5">
        <f t="shared" si="557"/>
        <v>-5000</v>
      </c>
      <c r="BE585" s="16">
        <f>INDEX('Team forecast'!$B$2:$AO$26,MATCH('Master data'!$B585,'Team forecast'!$B$2:$B$26,0),MATCH('Master data'!BE$1,'Team forecast'!$B$2:$AO$2,0))</f>
        <v>0</v>
      </c>
      <c r="BF585" s="16">
        <f>INDEX('Team forecast'!$B$2:$AO$26,MATCH('Master data'!$B585,'Team forecast'!$B$2:$B$26,0),MATCH('Master data'!BF$1,'Team forecast'!$B$2:$AO$2,0))</f>
        <v>0</v>
      </c>
      <c r="BG585" s="16">
        <f>INDEX('Team forecast'!$B$2:$AO$26,MATCH('Master data'!$B585,'Team forecast'!$B$2:$B$26,0),MATCH('Master data'!BG$1,'Team forecast'!$B$2:$AO$2,0))</f>
        <v>0</v>
      </c>
      <c r="BH585" s="16">
        <f>INDEX('Team forecast'!$B$2:$AO$26,MATCH('Master data'!$B585,'Team forecast'!$B$2:$B$26,0),MATCH('Master data'!BH$1,'Team forecast'!$B$2:$AO$2,0))</f>
        <v>0</v>
      </c>
      <c r="BI585" s="16">
        <f>INDEX('Team forecast'!$B$2:$AO$26,MATCH('Master data'!$B585,'Team forecast'!$B$2:$B$26,0),MATCH('Master data'!BI$1,'Team forecast'!$B$2:$AO$2,0))</f>
        <v>0</v>
      </c>
      <c r="BJ585" s="5">
        <f t="shared" si="558"/>
        <v>-5000</v>
      </c>
      <c r="BK585" s="5">
        <f>INDEX('Team forecast'!$R$3:$BH$26,MATCH($B585,'Team forecast'!$B$3:$B$26,0),MATCH(BK$1,'Team forecast'!$R$2:$BH$2,0))*IF($X585&gt;0,25000,0)</f>
        <v>0</v>
      </c>
      <c r="BL585" s="5">
        <f>INDEX('Team forecast'!$R$3:$BH$26,MATCH($B585,'Team forecast'!$B$3:$B$26,0),MATCH(BL$1,'Team forecast'!$R$2:$BH$2,0))*IF($X585&gt;0,5000,0)</f>
        <v>0</v>
      </c>
      <c r="BM585" s="5">
        <f>INDEX('Team forecast'!$R$3:$BH$26,MATCH($B585,'Team forecast'!$B$3:$B$26,0),MATCH(BM$1,'Team forecast'!$R$2:$BH$2,0))*IF($X585&gt;0,-15000,0)</f>
        <v>0</v>
      </c>
      <c r="BN585" s="5">
        <f t="shared" si="559"/>
        <v>0</v>
      </c>
      <c r="BO585" s="5">
        <f t="shared" si="560"/>
        <v>0</v>
      </c>
      <c r="BP585" s="5">
        <f t="shared" si="561"/>
        <v>0</v>
      </c>
      <c r="BQ585" s="5">
        <f t="shared" si="562"/>
        <v>0</v>
      </c>
      <c r="BR585" s="5">
        <f t="shared" si="563"/>
        <v>0</v>
      </c>
      <c r="BS585" s="5">
        <f t="shared" si="564"/>
        <v>0</v>
      </c>
      <c r="BT585" s="5">
        <f t="shared" si="565"/>
        <v>0</v>
      </c>
      <c r="BU585" s="5">
        <f t="shared" si="566"/>
        <v>0</v>
      </c>
      <c r="BV585" s="5">
        <f t="shared" si="567"/>
        <v>0</v>
      </c>
      <c r="BW585" s="5">
        <f t="shared" si="568"/>
        <v>0</v>
      </c>
      <c r="BX585" s="5">
        <f t="shared" si="569"/>
        <v>-5000</v>
      </c>
      <c r="BY585" s="5">
        <f t="shared" si="570"/>
        <v>-15000</v>
      </c>
      <c r="BZ585" s="5">
        <f>MAX(INDEX('Team forecast'!$R$3:$BH$26,MATCH($B585,'Team forecast'!$B$3:$B$26,0),MATCH(BZ$1,'Team forecast'!$R$2:$BH$2,0))*($BX585)-(1-INDEX('Team forecast'!$R$3:$BH$26,MATCH($B585,'Team forecast'!$B$3:$B$26,0),MATCH(BZ$1,'Team forecast'!$R$2:$BH$2,0)))*(BY585+CH585)*0.01,-5000)</f>
        <v>-5000</v>
      </c>
      <c r="CA585" s="5">
        <f>MAX(INDEX('Team forecast'!$R$3:$BH$26,MATCH($B585,'Team forecast'!$B$3:$B$26,0),MATCH(CA$1,'Team forecast'!$R$2:$BH$2,0))*$BX585-(1-INDEX('Team forecast'!$R$3:$BH$26,MATCH($B585,'Team forecast'!$B$3:$B$26,0),MATCH(CA$1,'Team forecast'!$R$2:$BH$2,0)))*(BY585+BX585+CH585)*0.01,-5000)</f>
        <v>-5000</v>
      </c>
      <c r="CB585" s="5">
        <f>MAX(INDEX('Team forecast'!$R$3:$BH$26,MATCH($B585,'Team forecast'!$B$3:$B$26,0),MATCH(CB$1,'Team forecast'!$R$2:$BH$2,0))*$BX585-(1-INDEX('Team forecast'!$R$3:$BH$26,MATCH($B585,'Team forecast'!$B$3:$B$26,0),MATCH(CB$1,'Team forecast'!$R$2:$BH$2,0)))*(BY585+BX585*2+CH585)*0.01,0)</f>
        <v>0</v>
      </c>
      <c r="CC585" s="5">
        <v>0</v>
      </c>
      <c r="CD585" s="5">
        <f>+AK585+BD585*Cockpit!$C$3+BW585*Cockpit!$C$3^2+BZ585*Cockpit!$C$3^3+CA585*Cockpit!$C$3^4+CB585*Cockpit!$C$3^5+CC585*Cockpit!$C$3^6</f>
        <v>-10802.469135802468</v>
      </c>
      <c r="CE585" s="5"/>
      <c r="CF585" s="5"/>
      <c r="CG585" s="5">
        <v>0</v>
      </c>
      <c r="CH585" s="5">
        <f t="shared" si="571"/>
        <v>2468000</v>
      </c>
      <c r="CI585" s="5">
        <f t="shared" si="572"/>
        <v>2468000</v>
      </c>
      <c r="CJ585" s="1">
        <f t="shared" si="573"/>
        <v>-4.0000000000000001E-3</v>
      </c>
      <c r="CK585" s="5">
        <f>RANK(CD585,$CD$2:$CD$622)+COUNTIF($CD$2:$CD585,$CD585)-1</f>
        <v>600</v>
      </c>
      <c r="CL585" s="5">
        <f>RANK(CJ585,$CJ$2:$CJ$622)+COUNTIF($CJ$2:$CJ585,$CJ585)-1</f>
        <v>566</v>
      </c>
    </row>
    <row r="586" spans="1:90" x14ac:dyDescent="0.3">
      <c r="A586" t="str">
        <f>Players!P587</f>
        <v>Ádám Nagy</v>
      </c>
      <c r="B586" t="str">
        <f>Players!G587</f>
        <v>Hungary</v>
      </c>
      <c r="C586" t="str">
        <f>Players!AB587</f>
        <v>Midfield</v>
      </c>
      <c r="D586" s="1"/>
      <c r="F586" t="str">
        <f>IFERROR(INDEX(Lookup!B:B,MATCH(INDEX(Players!C:C,MATCH(E586,Players!A:A,0)),Lookup!D:D,0)),"")</f>
        <v/>
      </c>
      <c r="G586">
        <f>IF(Players!AC587=0,10000000,Players!AC587)</f>
        <v>2468000</v>
      </c>
      <c r="H586" s="16">
        <f>INDEX('Team forecast'!$B$2:$AO$26,MATCH('Master data'!$B586,'Team forecast'!$B$2:$B$26,0),MATCH('Master data'!H$1,'Team forecast'!$B$2:$AO$2,0))</f>
        <v>0.66258765662234231</v>
      </c>
      <c r="I586" s="16">
        <f>INDEX('Team forecast'!$B$2:$AO$26,MATCH('Master data'!$B586,'Team forecast'!$B$2:$B$26,0),MATCH('Master data'!I$1,'Team forecast'!$B$2:$AO$2,0))</f>
        <v>2.1377132314488487</v>
      </c>
      <c r="J586" s="16">
        <f>INDEX('Team forecast'!$B$2:$AO$26,MATCH('Master data'!$B586,'Team forecast'!$B$2:$B$26,0),MATCH('Master data'!J$1,'Team forecast'!$B$2:$AO$2,0))</f>
        <v>0.1179242002781641</v>
      </c>
      <c r="K586" s="16">
        <f>INDEX('Team forecast'!$B$2:$AO$26,MATCH('Master data'!$B586,'Team forecast'!$B$2:$B$26,0),MATCH('Master data'!K$1,'Team forecast'!$B$2:$AO$2,0))</f>
        <v>2.1751614990127401</v>
      </c>
      <c r="L586" s="16">
        <f>INDEX('Team forecast'!$B$2:$AO$26,MATCH('Master data'!$B586,'Team forecast'!$B$2:$B$26,0),MATCH('Master data'!L$1,'Team forecast'!$B$2:$AO$2,0))</f>
        <v>5.8957935698406603</v>
      </c>
      <c r="M586">
        <f>IF(Players!BC587=1,95,0)</f>
        <v>95</v>
      </c>
      <c r="N586" s="2">
        <f>Players!BN587</f>
        <v>3.10369785406239E-2</v>
      </c>
      <c r="O586" s="2">
        <f>Players!BO587</f>
        <v>4.6584040673357828E-2</v>
      </c>
      <c r="P586" s="2">
        <f>Players!BP587</f>
        <v>4.5719920566102447E-2</v>
      </c>
      <c r="Q586" s="2">
        <f>Players!BQ587</f>
        <v>0.28692990441511151</v>
      </c>
      <c r="R586" s="2">
        <f>Players!BR587</f>
        <v>0</v>
      </c>
      <c r="S586" s="2">
        <f t="shared" si="532"/>
        <v>0.66258765662234231</v>
      </c>
      <c r="T586" s="2">
        <f t="shared" si="533"/>
        <v>2.1377132314488487</v>
      </c>
      <c r="U586" s="16">
        <f>INDEX('Team forecast'!$B$2:$AO$26,MATCH('Master data'!$B586,'Team forecast'!$B$2:$B$26,0),MATCH('Master data'!U$1,'Team forecast'!$B$2:$AO$2,0))</f>
        <v>0.1109874826147427</v>
      </c>
      <c r="V586" s="16">
        <f>INDEX('Team forecast'!$B$2:$AO$26,MATCH('Master data'!$B586,'Team forecast'!$B$2:$B$26,0),MATCH('Master data'!V$1,'Team forecast'!$B$2:$AO$2,0))</f>
        <v>0.17969401947148819</v>
      </c>
      <c r="W586" s="16">
        <f>INDEX('Team forecast'!$B$2:$AO$26,MATCH('Master data'!$B586,'Team forecast'!$B$2:$B$26,0),MATCH('Master data'!W$1,'Team forecast'!$B$2:$AO$2,0))</f>
        <v>0.70931849791376911</v>
      </c>
      <c r="X586" s="5">
        <f t="shared" si="534"/>
        <v>7000</v>
      </c>
      <c r="Y586" s="5">
        <f t="shared" si="535"/>
        <v>2774.6870653685673</v>
      </c>
      <c r="Z586" s="5">
        <f t="shared" si="536"/>
        <v>898.47009735744098</v>
      </c>
      <c r="AA586" s="5">
        <f t="shared" si="537"/>
        <v>-10639.777468706536</v>
      </c>
      <c r="AB586" s="5">
        <f t="shared" si="538"/>
        <v>2570.5898599837392</v>
      </c>
      <c r="AC586" s="5">
        <f t="shared" si="539"/>
        <v>1543.3005172880023</v>
      </c>
      <c r="AD586" s="5">
        <f t="shared" si="540"/>
        <v>994.48210953306807</v>
      </c>
      <c r="AE586" s="5">
        <f t="shared" si="541"/>
        <v>0</v>
      </c>
      <c r="AF586" s="5">
        <f t="shared" si="542"/>
        <v>0</v>
      </c>
      <c r="AG586" s="5">
        <f t="shared" si="543"/>
        <v>-5738.5980883022303</v>
      </c>
      <c r="AH586" s="5">
        <f t="shared" si="544"/>
        <v>0</v>
      </c>
      <c r="AI586" s="5">
        <f t="shared" si="545"/>
        <v>6625.8765662234227</v>
      </c>
      <c r="AJ586" s="5">
        <f t="shared" si="546"/>
        <v>-17101.705851590788</v>
      </c>
      <c r="AK586" s="5">
        <f>IFERROR(SUM(X586:AJ586),-5000)*((Cockpit!$C$3)^0)</f>
        <v>-11072.675192845312</v>
      </c>
      <c r="AL586" s="16">
        <f>INDEX('Team forecast'!$B$2:$AO$26,MATCH('Master data'!$B586,'Team forecast'!$B$2:$B$26,0),MATCH('Master data'!AL$1,'Team forecast'!$B$2:$AO$2,0))</f>
        <v>0.64628016595236182</v>
      </c>
      <c r="AM586" s="16">
        <f>INDEX('Team forecast'!$B$2:$AO$26,MATCH('Master data'!$B586,'Team forecast'!$B$2:$B$26,0),MATCH('Master data'!AM$1,'Team forecast'!$B$2:$AO$2,0))</f>
        <v>2.6069135565605688</v>
      </c>
      <c r="AN586" s="16">
        <f>INDEX('Team forecast'!$B$2:$AO$26,MATCH('Master data'!$B586,'Team forecast'!$B$2:$B$26,0),MATCH('Master data'!AN$1,'Team forecast'!$B$2:$AO$2,0))</f>
        <v>7.3761854583772393E-2</v>
      </c>
      <c r="AO586" s="16">
        <f>INDEX('Team forecast'!$B$2:$AO$26,MATCH('Master data'!$B586,'Team forecast'!$B$2:$B$26,0),MATCH('Master data'!AO$1,'Team forecast'!$B$2:$AO$2,0))</f>
        <v>2.1216268074193696</v>
      </c>
      <c r="AP586" s="16">
        <f>INDEX('Team forecast'!$B$2:$AO$26,MATCH('Master data'!$B586,'Team forecast'!$B$2:$B$26,0),MATCH('Master data'!AP$1,'Team forecast'!$B$2:$AO$2,0))</f>
        <v>7.189843781564309</v>
      </c>
      <c r="AQ586" s="5">
        <f t="shared" si="547"/>
        <v>7000</v>
      </c>
      <c r="AR586" s="5">
        <f>INDEX('Team forecast'!$B$2:$AO$26,MATCH('Master data'!$B586,'Team forecast'!$B$2:$B$26,0),MATCH('Master data'!AR$1,'Team forecast'!$B$2:$AO$2,0))*IF(X586&gt;0,25000,0)</f>
        <v>1598.1735159817351</v>
      </c>
      <c r="AS586" s="16">
        <f>INDEX('Team forecast'!$B$2:$AO$26,MATCH('Master data'!$B586,'Team forecast'!$B$2:$B$26,0),MATCH('Master data'!AS$1,'Team forecast'!$B$2:$AO$2,0))*IF(X586&gt;0,5000,0)</f>
        <v>684.93150684931504</v>
      </c>
      <c r="AT586" s="16">
        <f>INDEX('Team forecast'!$B$2:$AO$26,MATCH('Master data'!$B586,'Team forecast'!$B$2:$B$26,0),MATCH('Master data'!AT$1,'Team forecast'!$B$2:$AO$2,0))*IF(X586&gt;0,-15000,0)</f>
        <v>-11986.301369863015</v>
      </c>
      <c r="AU586" s="5">
        <f t="shared" si="548"/>
        <v>2507.3229552367884</v>
      </c>
      <c r="AV586" s="5">
        <f t="shared" si="549"/>
        <v>1505.3170768554635</v>
      </c>
      <c r="AW586" s="5">
        <f t="shared" si="550"/>
        <v>970.00609106127104</v>
      </c>
      <c r="AX586" s="5">
        <f t="shared" si="551"/>
        <v>0</v>
      </c>
      <c r="AY586" s="5">
        <f t="shared" si="552"/>
        <v>0</v>
      </c>
      <c r="AZ586" s="5">
        <f t="shared" si="553"/>
        <v>-5738.5980883022303</v>
      </c>
      <c r="BA586" s="5">
        <f t="shared" si="554"/>
        <v>0</v>
      </c>
      <c r="BB586" s="5">
        <f t="shared" si="555"/>
        <v>6462.8016595236186</v>
      </c>
      <c r="BC586" s="5">
        <f t="shared" si="556"/>
        <v>-20855.308452484551</v>
      </c>
      <c r="BD586" s="5">
        <f t="shared" si="557"/>
        <v>-17851.655105141606</v>
      </c>
      <c r="BE586" s="16">
        <f>INDEX('Team forecast'!$B$2:$AO$26,MATCH('Master data'!$B586,'Team forecast'!$B$2:$B$26,0),MATCH('Master data'!BE$1,'Team forecast'!$B$2:$AO$2,0))</f>
        <v>0</v>
      </c>
      <c r="BF586" s="16">
        <f>INDEX('Team forecast'!$B$2:$AO$26,MATCH('Master data'!$B586,'Team forecast'!$B$2:$B$26,0),MATCH('Master data'!BF$1,'Team forecast'!$B$2:$AO$2,0))</f>
        <v>0</v>
      </c>
      <c r="BG586" s="16">
        <f>INDEX('Team forecast'!$B$2:$AO$26,MATCH('Master data'!$B586,'Team forecast'!$B$2:$B$26,0),MATCH('Master data'!BG$1,'Team forecast'!$B$2:$AO$2,0))</f>
        <v>0</v>
      </c>
      <c r="BH586" s="16">
        <f>INDEX('Team forecast'!$B$2:$AO$26,MATCH('Master data'!$B586,'Team forecast'!$B$2:$B$26,0),MATCH('Master data'!BH$1,'Team forecast'!$B$2:$AO$2,0))</f>
        <v>0</v>
      </c>
      <c r="BI586" s="16">
        <f>INDEX('Team forecast'!$B$2:$AO$26,MATCH('Master data'!$B586,'Team forecast'!$B$2:$B$26,0),MATCH('Master data'!BI$1,'Team forecast'!$B$2:$AO$2,0))</f>
        <v>0</v>
      </c>
      <c r="BJ586" s="5">
        <f t="shared" si="558"/>
        <v>7000</v>
      </c>
      <c r="BK586" s="5">
        <f>INDEX('Team forecast'!$R$3:$BH$26,MATCH($B586,'Team forecast'!$B$3:$B$26,0),MATCH(BK$1,'Team forecast'!$R$2:$BH$2,0))*IF($X586&gt;0,25000,0)</f>
        <v>0</v>
      </c>
      <c r="BL586" s="5">
        <f>INDEX('Team forecast'!$R$3:$BH$26,MATCH($B586,'Team forecast'!$B$3:$B$26,0),MATCH(BL$1,'Team forecast'!$R$2:$BH$2,0))*IF($X586&gt;0,5000,0)</f>
        <v>0</v>
      </c>
      <c r="BM586" s="5">
        <f>INDEX('Team forecast'!$R$3:$BH$26,MATCH($B586,'Team forecast'!$B$3:$B$26,0),MATCH(BM$1,'Team forecast'!$R$2:$BH$2,0))*IF($X586&gt;0,-15000,0)</f>
        <v>0</v>
      </c>
      <c r="BN586" s="5">
        <f t="shared" si="559"/>
        <v>0</v>
      </c>
      <c r="BO586" s="5">
        <f t="shared" si="560"/>
        <v>0</v>
      </c>
      <c r="BP586" s="5">
        <f t="shared" si="561"/>
        <v>0</v>
      </c>
      <c r="BQ586" s="5">
        <f t="shared" si="562"/>
        <v>0</v>
      </c>
      <c r="BR586" s="5">
        <f t="shared" si="563"/>
        <v>0</v>
      </c>
      <c r="BS586" s="5">
        <f t="shared" si="564"/>
        <v>-5738.5980883022303</v>
      </c>
      <c r="BT586" s="5">
        <f t="shared" si="565"/>
        <v>0</v>
      </c>
      <c r="BU586" s="5">
        <f t="shared" si="566"/>
        <v>0</v>
      </c>
      <c r="BV586" s="5">
        <f t="shared" si="567"/>
        <v>0</v>
      </c>
      <c r="BW586" s="5">
        <f t="shared" si="568"/>
        <v>0</v>
      </c>
      <c r="BX586" s="5">
        <f t="shared" si="569"/>
        <v>-14462.165148993459</v>
      </c>
      <c r="BY586" s="5">
        <f t="shared" si="570"/>
        <v>-43386.495446980378</v>
      </c>
      <c r="BZ586" s="5">
        <f>MAX(INDEX('Team forecast'!$R$3:$BH$26,MATCH($B586,'Team forecast'!$B$3:$B$26,0),MATCH(BZ$1,'Team forecast'!$R$2:$BH$2,0))*($BX586)-(1-INDEX('Team forecast'!$R$3:$BH$26,MATCH($B586,'Team forecast'!$B$3:$B$26,0),MATCH(BZ$1,'Team forecast'!$R$2:$BH$2,0)))*(BY586+CH586)*0.01,-5000)</f>
        <v>-5000</v>
      </c>
      <c r="CA586" s="5">
        <f>MAX(INDEX('Team forecast'!$R$3:$BH$26,MATCH($B586,'Team forecast'!$B$3:$B$26,0),MATCH(CA$1,'Team forecast'!$R$2:$BH$2,0))*$BX586-(1-INDEX('Team forecast'!$R$3:$BH$26,MATCH($B586,'Team forecast'!$B$3:$B$26,0),MATCH(CA$1,'Team forecast'!$R$2:$BH$2,0)))*(BY586+BX586+CH586)*0.01,-5000)</f>
        <v>-5000</v>
      </c>
      <c r="CB586" s="5">
        <f>MAX(INDEX('Team forecast'!$R$3:$BH$26,MATCH($B586,'Team forecast'!$B$3:$B$26,0),MATCH(CB$1,'Team forecast'!$R$2:$BH$2,0))*$BX586-(1-INDEX('Team forecast'!$R$3:$BH$26,MATCH($B586,'Team forecast'!$B$3:$B$26,0),MATCH(CB$1,'Team forecast'!$R$2:$BH$2,0)))*(BY586+BX586*2+CH586)*0.01,0)</f>
        <v>0</v>
      </c>
      <c r="CC586" s="5">
        <v>0</v>
      </c>
      <c r="CD586" s="5">
        <f>+AK586+BD586*Cockpit!$C$3+BW586*Cockpit!$C$3^2+BZ586*Cockpit!$C$3^3+CA586*Cockpit!$C$3^4+CB586*Cockpit!$C$3^5+CC586*Cockpit!$C$3^6</f>
        <v>-25442.914398742185</v>
      </c>
      <c r="CE586" s="5"/>
      <c r="CF586" s="5"/>
      <c r="CG586" s="5">
        <v>0</v>
      </c>
      <c r="CH586" s="5">
        <f t="shared" si="571"/>
        <v>2468000</v>
      </c>
      <c r="CI586" s="5">
        <f t="shared" si="572"/>
        <v>2468000</v>
      </c>
      <c r="CJ586" s="1">
        <f t="shared" si="573"/>
        <v>-0.01</v>
      </c>
      <c r="CK586" s="5">
        <f>RANK(CD586,$CD$2:$CD$622)+COUNTIF($CD$2:$CD586,$CD586)-1</f>
        <v>617</v>
      </c>
      <c r="CL586" s="5">
        <f>RANK(CJ586,$CJ$2:$CJ$622)+COUNTIF($CJ$2:$CJ586,$CJ586)-1</f>
        <v>617</v>
      </c>
    </row>
    <row r="587" spans="1:90" x14ac:dyDescent="0.3">
      <c r="A587" t="str">
        <f>Players!P588</f>
        <v>Dušan Kuciak</v>
      </c>
      <c r="B587" t="str">
        <f>Players!G588</f>
        <v>Slovakia</v>
      </c>
      <c r="C587" t="str">
        <f>Players!AB588</f>
        <v>Goalkeeper</v>
      </c>
      <c r="D587" s="1"/>
      <c r="F587" t="str">
        <f>IFERROR(INDEX(Lookup!B:B,MATCH(INDEX(Players!C:C,MATCH(E587,Players!A:A,0)),Lookup!D:D,0)),"")</f>
        <v/>
      </c>
      <c r="G587">
        <f>IF(Players!AC588=0,10000000,Players!AC588)</f>
        <v>2995000</v>
      </c>
      <c r="H587" s="16">
        <f>INDEX('Team forecast'!$B$2:$AO$26,MATCH('Master data'!$B587,'Team forecast'!$B$2:$B$26,0),MATCH('Master data'!H$1,'Team forecast'!$B$2:$AO$2,0))</f>
        <v>0.80039446005056258</v>
      </c>
      <c r="I587" s="16">
        <f>INDEX('Team forecast'!$B$2:$AO$26,MATCH('Master data'!$B587,'Team forecast'!$B$2:$B$26,0),MATCH('Master data'!I$1,'Team forecast'!$B$2:$AO$2,0))</f>
        <v>1.3802129553035047</v>
      </c>
      <c r="J587" s="16">
        <f>INDEX('Team forecast'!$B$2:$AO$26,MATCH('Master data'!$B587,'Team forecast'!$B$2:$B$26,0),MATCH('Master data'!J$1,'Team forecast'!$B$2:$AO$2,0))</f>
        <v>0.2515249837767683</v>
      </c>
      <c r="K587" s="16">
        <f>INDEX('Team forecast'!$B$2:$AO$26,MATCH('Master data'!$B587,'Team forecast'!$B$2:$B$26,0),MATCH('Master data'!K$1,'Team forecast'!$B$2:$AO$2,0))</f>
        <v>2.627557570873059</v>
      </c>
      <c r="L587" s="16">
        <f>INDEX('Team forecast'!$B$2:$AO$26,MATCH('Master data'!$B587,'Team forecast'!$B$2:$B$26,0),MATCH('Master data'!L$1,'Team forecast'!$B$2:$AO$2,0))</f>
        <v>3.6849704739682085</v>
      </c>
      <c r="M587">
        <f>IF(Players!BC588=1,95,0)</f>
        <v>0</v>
      </c>
      <c r="N587" s="2">
        <f>Players!BN588</f>
        <v>0</v>
      </c>
      <c r="O587" s="2">
        <f>Players!BO588</f>
        <v>0</v>
      </c>
      <c r="P587" s="2">
        <f>Players!BP588</f>
        <v>0</v>
      </c>
      <c r="Q587" s="2">
        <f>Players!BQ588</f>
        <v>0.15364916773367479</v>
      </c>
      <c r="R587" s="2">
        <f>Players!BR588</f>
        <v>0</v>
      </c>
      <c r="S587" s="2">
        <f t="shared" si="532"/>
        <v>0.80039446005056258</v>
      </c>
      <c r="T587" s="2">
        <f t="shared" si="533"/>
        <v>1.3802129553035047</v>
      </c>
      <c r="U587" s="16">
        <f>INDEX('Team forecast'!$B$2:$AO$26,MATCH('Master data'!$B587,'Team forecast'!$B$2:$B$26,0),MATCH('Master data'!U$1,'Team forecast'!$B$2:$AO$2,0))</f>
        <v>0.19857235561323819</v>
      </c>
      <c r="V587" s="16">
        <f>INDEX('Team forecast'!$B$2:$AO$26,MATCH('Master data'!$B587,'Team forecast'!$B$2:$B$26,0),MATCH('Master data'!V$1,'Team forecast'!$B$2:$AO$2,0))</f>
        <v>0.2774172615184945</v>
      </c>
      <c r="W587" s="16">
        <f>INDEX('Team forecast'!$B$2:$AO$26,MATCH('Master data'!$B587,'Team forecast'!$B$2:$B$26,0),MATCH('Master data'!W$1,'Team forecast'!$B$2:$AO$2,0))</f>
        <v>0.52401038286826729</v>
      </c>
      <c r="X587" s="5">
        <f t="shared" si="534"/>
        <v>-5000</v>
      </c>
      <c r="Y587" s="5">
        <f t="shared" si="535"/>
        <v>0</v>
      </c>
      <c r="Z587" s="5">
        <f t="shared" si="536"/>
        <v>0</v>
      </c>
      <c r="AA587" s="5">
        <f t="shared" si="537"/>
        <v>0</v>
      </c>
      <c r="AB587" s="5">
        <f t="shared" si="538"/>
        <v>0</v>
      </c>
      <c r="AC587" s="5">
        <f t="shared" si="539"/>
        <v>0</v>
      </c>
      <c r="AD587" s="5">
        <f t="shared" si="540"/>
        <v>0</v>
      </c>
      <c r="AE587" s="5">
        <f t="shared" si="541"/>
        <v>18864.373783257623</v>
      </c>
      <c r="AF587" s="5">
        <f t="shared" si="542"/>
        <v>11523.787593323517</v>
      </c>
      <c r="AG587" s="5">
        <f t="shared" si="543"/>
        <v>0</v>
      </c>
      <c r="AH587" s="5">
        <f t="shared" si="544"/>
        <v>0</v>
      </c>
      <c r="AI587" s="5">
        <f t="shared" si="545"/>
        <v>0</v>
      </c>
      <c r="AJ587" s="5">
        <f t="shared" si="546"/>
        <v>0</v>
      </c>
      <c r="AK587" s="5">
        <f>IFERROR(SUM(X587:AJ587),-5000)*((Cockpit!$C$3)^0)</f>
        <v>25388.161376581142</v>
      </c>
      <c r="AL587" s="16">
        <f>INDEX('Team forecast'!$B$2:$AO$26,MATCH('Master data'!$B587,'Team forecast'!$B$2:$B$26,0),MATCH('Master data'!AL$1,'Team forecast'!$B$2:$AO$2,0))</f>
        <v>0.60056788388223015</v>
      </c>
      <c r="AM587" s="16">
        <f>INDEX('Team forecast'!$B$2:$AO$26,MATCH('Master data'!$B587,'Team forecast'!$B$2:$B$26,0),MATCH('Master data'!AM$1,'Team forecast'!$B$2:$AO$2,0))</f>
        <v>2.4503417481709131</v>
      </c>
      <c r="AN587" s="16">
        <f>INDEX('Team forecast'!$B$2:$AO$26,MATCH('Master data'!$B587,'Team forecast'!$B$2:$B$26,0),MATCH('Master data'!AN$1,'Team forecast'!$B$2:$AO$2,0))</f>
        <v>8.6264100862641011E-2</v>
      </c>
      <c r="AO587" s="16">
        <f>INDEX('Team forecast'!$B$2:$AO$26,MATCH('Master data'!$B587,'Team forecast'!$B$2:$B$26,0),MATCH('Master data'!AO$1,'Team forecast'!$B$2:$AO$2,0))</f>
        <v>1.9715612349669172</v>
      </c>
      <c r="AP587" s="16">
        <f>INDEX('Team forecast'!$B$2:$AO$26,MATCH('Master data'!$B587,'Team forecast'!$B$2:$B$26,0),MATCH('Master data'!AP$1,'Team forecast'!$B$2:$AO$2,0))</f>
        <v>6.5420607439204286</v>
      </c>
      <c r="AQ587" s="5">
        <f t="shared" si="547"/>
        <v>-5000</v>
      </c>
      <c r="AR587" s="5">
        <f>INDEX('Team forecast'!$B$2:$AO$26,MATCH('Master data'!$B587,'Team forecast'!$B$2:$B$26,0),MATCH('Master data'!AR$1,'Team forecast'!$B$2:$AO$2,0))*IF(X587&gt;0,25000,0)</f>
        <v>0</v>
      </c>
      <c r="AS587" s="16">
        <f>INDEX('Team forecast'!$B$2:$AO$26,MATCH('Master data'!$B587,'Team forecast'!$B$2:$B$26,0),MATCH('Master data'!AS$1,'Team forecast'!$B$2:$AO$2,0))*IF(X587&gt;0,5000,0)</f>
        <v>0</v>
      </c>
      <c r="AT587" s="16">
        <f>INDEX('Team forecast'!$B$2:$AO$26,MATCH('Master data'!$B587,'Team forecast'!$B$2:$B$26,0),MATCH('Master data'!AT$1,'Team forecast'!$B$2:$AO$2,0))*IF(X587&gt;0,-15000,0)</f>
        <v>0</v>
      </c>
      <c r="AU587" s="5">
        <f t="shared" si="548"/>
        <v>0</v>
      </c>
      <c r="AV587" s="5">
        <f t="shared" si="549"/>
        <v>0</v>
      </c>
      <c r="AW587" s="5">
        <f t="shared" si="550"/>
        <v>0</v>
      </c>
      <c r="AX587" s="5">
        <f t="shared" si="551"/>
        <v>6469.807564698076</v>
      </c>
      <c r="AY587" s="5">
        <f t="shared" si="552"/>
        <v>20458.594978747577</v>
      </c>
      <c r="AZ587" s="5">
        <f t="shared" si="553"/>
        <v>0</v>
      </c>
      <c r="BA587" s="5">
        <f t="shared" si="554"/>
        <v>0</v>
      </c>
      <c r="BB587" s="5">
        <f t="shared" si="555"/>
        <v>0</v>
      </c>
      <c r="BC587" s="5">
        <f t="shared" si="556"/>
        <v>0</v>
      </c>
      <c r="BD587" s="5">
        <f t="shared" si="557"/>
        <v>21928.402543445653</v>
      </c>
      <c r="BE587" s="16">
        <f>INDEX('Team forecast'!$B$2:$AO$26,MATCH('Master data'!$B587,'Team forecast'!$B$2:$B$26,0),MATCH('Master data'!BE$1,'Team forecast'!$B$2:$AO$2,0))</f>
        <v>0</v>
      </c>
      <c r="BF587" s="16">
        <f>INDEX('Team forecast'!$B$2:$AO$26,MATCH('Master data'!$B587,'Team forecast'!$B$2:$B$26,0),MATCH('Master data'!BF$1,'Team forecast'!$B$2:$AO$2,0))</f>
        <v>0</v>
      </c>
      <c r="BG587" s="16">
        <f>INDEX('Team forecast'!$B$2:$AO$26,MATCH('Master data'!$B587,'Team forecast'!$B$2:$B$26,0),MATCH('Master data'!BG$1,'Team forecast'!$B$2:$AO$2,0))</f>
        <v>0</v>
      </c>
      <c r="BH587" s="16">
        <f>INDEX('Team forecast'!$B$2:$AO$26,MATCH('Master data'!$B587,'Team forecast'!$B$2:$B$26,0),MATCH('Master data'!BH$1,'Team forecast'!$B$2:$AO$2,0))</f>
        <v>0</v>
      </c>
      <c r="BI587" s="16">
        <f>INDEX('Team forecast'!$B$2:$AO$26,MATCH('Master data'!$B587,'Team forecast'!$B$2:$B$26,0),MATCH('Master data'!BI$1,'Team forecast'!$B$2:$AO$2,0))</f>
        <v>0</v>
      </c>
      <c r="BJ587" s="5">
        <f t="shared" si="558"/>
        <v>-5000</v>
      </c>
      <c r="BK587" s="5">
        <f>INDEX('Team forecast'!$R$3:$BH$26,MATCH($B587,'Team forecast'!$B$3:$B$26,0),MATCH(BK$1,'Team forecast'!$R$2:$BH$2,0))*IF($X587&gt;0,25000,0)</f>
        <v>0</v>
      </c>
      <c r="BL587" s="5">
        <f>INDEX('Team forecast'!$R$3:$BH$26,MATCH($B587,'Team forecast'!$B$3:$B$26,0),MATCH(BL$1,'Team forecast'!$R$2:$BH$2,0))*IF($X587&gt;0,5000,0)</f>
        <v>0</v>
      </c>
      <c r="BM587" s="5">
        <f>INDEX('Team forecast'!$R$3:$BH$26,MATCH($B587,'Team forecast'!$B$3:$B$26,0),MATCH(BM$1,'Team forecast'!$R$2:$BH$2,0))*IF($X587&gt;0,-15000,0)</f>
        <v>0</v>
      </c>
      <c r="BN587" s="5">
        <f t="shared" si="559"/>
        <v>0</v>
      </c>
      <c r="BO587" s="5">
        <f t="shared" si="560"/>
        <v>0</v>
      </c>
      <c r="BP587" s="5">
        <f t="shared" si="561"/>
        <v>0</v>
      </c>
      <c r="BQ587" s="5">
        <f t="shared" si="562"/>
        <v>0</v>
      </c>
      <c r="BR587" s="5">
        <f t="shared" si="563"/>
        <v>0</v>
      </c>
      <c r="BS587" s="5">
        <f t="shared" si="564"/>
        <v>0</v>
      </c>
      <c r="BT587" s="5">
        <f t="shared" si="565"/>
        <v>0</v>
      </c>
      <c r="BU587" s="5">
        <f t="shared" si="566"/>
        <v>0</v>
      </c>
      <c r="BV587" s="5">
        <f t="shared" si="567"/>
        <v>0</v>
      </c>
      <c r="BW587" s="5">
        <f t="shared" si="568"/>
        <v>0</v>
      </c>
      <c r="BX587" s="5">
        <f t="shared" si="569"/>
        <v>23658.281960013395</v>
      </c>
      <c r="BY587" s="5">
        <f t="shared" si="570"/>
        <v>70974.845880040186</v>
      </c>
      <c r="BZ587" s="5">
        <f>MAX(INDEX('Team forecast'!$R$3:$BH$26,MATCH($B587,'Team forecast'!$B$3:$B$26,0),MATCH(BZ$1,'Team forecast'!$R$2:$BH$2,0))*($BX587)-(1-INDEX('Team forecast'!$R$3:$BH$26,MATCH($B587,'Team forecast'!$B$3:$B$26,0),MATCH(BZ$1,'Team forecast'!$R$2:$BH$2,0)))*(BY587+CH587)*0.01,-5000)</f>
        <v>-5000</v>
      </c>
      <c r="CA587" s="5">
        <f>MAX(INDEX('Team forecast'!$R$3:$BH$26,MATCH($B587,'Team forecast'!$B$3:$B$26,0),MATCH(CA$1,'Team forecast'!$R$2:$BH$2,0))*$BX587-(1-INDEX('Team forecast'!$R$3:$BH$26,MATCH($B587,'Team forecast'!$B$3:$B$26,0),MATCH(CA$1,'Team forecast'!$R$2:$BH$2,0)))*(BY587+BX587+CH587)*0.01,-5000)</f>
        <v>-5000</v>
      </c>
      <c r="CB587" s="5">
        <f>MAX(INDEX('Team forecast'!$R$3:$BH$26,MATCH($B587,'Team forecast'!$B$3:$B$26,0),MATCH(CB$1,'Team forecast'!$R$2:$BH$2,0))*$BX587-(1-INDEX('Team forecast'!$R$3:$BH$26,MATCH($B587,'Team forecast'!$B$3:$B$26,0),MATCH(CB$1,'Team forecast'!$R$2:$BH$2,0)))*(BY587+BX587*2+CH587)*0.01,0)</f>
        <v>0</v>
      </c>
      <c r="CC587" s="5">
        <v>0</v>
      </c>
      <c r="CD587" s="5">
        <f>+AK587+BD587*Cockpit!$C$3+BW587*Cockpit!$C$3^2+BZ587*Cockpit!$C$3^3+CA587*Cockpit!$C$3^4+CB587*Cockpit!$C$3^5+CC587*Cockpit!$C$3^6</f>
        <v>37537.960603075771</v>
      </c>
      <c r="CE587" s="5"/>
      <c r="CF587" s="5"/>
      <c r="CG587" s="5">
        <v>0</v>
      </c>
      <c r="CH587" s="5">
        <f t="shared" si="571"/>
        <v>2995000</v>
      </c>
      <c r="CI587" s="5">
        <f t="shared" si="572"/>
        <v>2995000</v>
      </c>
      <c r="CJ587" s="1">
        <f t="shared" si="573"/>
        <v>1.2999999999999999E-2</v>
      </c>
      <c r="CK587" s="5">
        <f>RANK(CD587,$CD$2:$CD$622)+COUNTIF($CD$2:$CD587,$CD587)-1</f>
        <v>227</v>
      </c>
      <c r="CL587" s="5">
        <f>RANK(CJ587,$CJ$2:$CJ$622)+COUNTIF($CJ$2:$CJ587,$CJ587)-1</f>
        <v>193</v>
      </c>
    </row>
    <row r="588" spans="1:90" x14ac:dyDescent="0.3">
      <c r="A588" t="str">
        <f>Players!P589</f>
        <v>Martin Dúbravka</v>
      </c>
      <c r="B588" t="str">
        <f>Players!G589</f>
        <v>Slovakia</v>
      </c>
      <c r="C588" t="str">
        <f>Players!AB589</f>
        <v>Goalkeeper</v>
      </c>
      <c r="D588" s="1"/>
      <c r="F588" t="str">
        <f>IFERROR(INDEX(Lookup!B:B,MATCH(INDEX(Players!C:C,MATCH(E588,Players!A:A,0)),Lookup!D:D,0)),"")</f>
        <v/>
      </c>
      <c r="G588">
        <f>IF(Players!AC589=0,10000000,Players!AC589)</f>
        <v>3059000</v>
      </c>
      <c r="H588" s="16">
        <f>INDEX('Team forecast'!$B$2:$AO$26,MATCH('Master data'!$B588,'Team forecast'!$B$2:$B$26,0),MATCH('Master data'!H$1,'Team forecast'!$B$2:$AO$2,0))</f>
        <v>0.80039446005056258</v>
      </c>
      <c r="I588" s="16">
        <f>INDEX('Team forecast'!$B$2:$AO$26,MATCH('Master data'!$B588,'Team forecast'!$B$2:$B$26,0),MATCH('Master data'!I$1,'Team forecast'!$B$2:$AO$2,0))</f>
        <v>1.3802129553035047</v>
      </c>
      <c r="J588" s="16">
        <f>INDEX('Team forecast'!$B$2:$AO$26,MATCH('Master data'!$B588,'Team forecast'!$B$2:$B$26,0),MATCH('Master data'!J$1,'Team forecast'!$B$2:$AO$2,0))</f>
        <v>0.2515249837767683</v>
      </c>
      <c r="K588" s="16">
        <f>INDEX('Team forecast'!$B$2:$AO$26,MATCH('Master data'!$B588,'Team forecast'!$B$2:$B$26,0),MATCH('Master data'!K$1,'Team forecast'!$B$2:$AO$2,0))</f>
        <v>2.627557570873059</v>
      </c>
      <c r="L588" s="16">
        <f>INDEX('Team forecast'!$B$2:$AO$26,MATCH('Master data'!$B588,'Team forecast'!$B$2:$B$26,0),MATCH('Master data'!L$1,'Team forecast'!$B$2:$AO$2,0))</f>
        <v>3.6849704739682085</v>
      </c>
      <c r="M588">
        <f>IF(Players!BC589=1,95,0)</f>
        <v>95</v>
      </c>
      <c r="N588" s="2">
        <f>Players!BN589</f>
        <v>0</v>
      </c>
      <c r="O588" s="2">
        <f>Players!BO589</f>
        <v>0</v>
      </c>
      <c r="P588" s="2">
        <f>Players!BP589</f>
        <v>0</v>
      </c>
      <c r="Q588" s="2">
        <f>Players!BQ589</f>
        <v>6.5000000000000002E-2</v>
      </c>
      <c r="R588" s="2">
        <f>Players!BR589</f>
        <v>0</v>
      </c>
      <c r="S588" s="2">
        <f t="shared" si="532"/>
        <v>0.80039446005056258</v>
      </c>
      <c r="T588" s="2">
        <f t="shared" si="533"/>
        <v>1.3802129553035047</v>
      </c>
      <c r="U588" s="16">
        <f>INDEX('Team forecast'!$B$2:$AO$26,MATCH('Master data'!$B588,'Team forecast'!$B$2:$B$26,0),MATCH('Master data'!U$1,'Team forecast'!$B$2:$AO$2,0))</f>
        <v>0.19857235561323819</v>
      </c>
      <c r="V588" s="16">
        <f>INDEX('Team forecast'!$B$2:$AO$26,MATCH('Master data'!$B588,'Team forecast'!$B$2:$B$26,0),MATCH('Master data'!V$1,'Team forecast'!$B$2:$AO$2,0))</f>
        <v>0.2774172615184945</v>
      </c>
      <c r="W588" s="16">
        <f>INDEX('Team forecast'!$B$2:$AO$26,MATCH('Master data'!$B588,'Team forecast'!$B$2:$B$26,0),MATCH('Master data'!W$1,'Team forecast'!$B$2:$AO$2,0))</f>
        <v>0.52401038286826729</v>
      </c>
      <c r="X588" s="5">
        <f t="shared" si="534"/>
        <v>7000</v>
      </c>
      <c r="Y588" s="5">
        <f t="shared" si="535"/>
        <v>4964.3088903309545</v>
      </c>
      <c r="Z588" s="5">
        <f t="shared" si="536"/>
        <v>1387.0863075924724</v>
      </c>
      <c r="AA588" s="5">
        <f t="shared" si="537"/>
        <v>-7860.1557430240091</v>
      </c>
      <c r="AB588" s="5">
        <f t="shared" si="538"/>
        <v>0</v>
      </c>
      <c r="AC588" s="5">
        <f t="shared" si="539"/>
        <v>0</v>
      </c>
      <c r="AD588" s="5">
        <f t="shared" si="540"/>
        <v>0</v>
      </c>
      <c r="AE588" s="5">
        <f t="shared" si="541"/>
        <v>18864.373783257623</v>
      </c>
      <c r="AF588" s="5">
        <f t="shared" si="542"/>
        <v>11523.787593323517</v>
      </c>
      <c r="AG588" s="5">
        <f t="shared" si="543"/>
        <v>-1300</v>
      </c>
      <c r="AH588" s="5">
        <f t="shared" si="544"/>
        <v>0</v>
      </c>
      <c r="AI588" s="5">
        <f t="shared" si="545"/>
        <v>8003.9446005056261</v>
      </c>
      <c r="AJ588" s="5">
        <f t="shared" si="546"/>
        <v>-11041.703642428038</v>
      </c>
      <c r="AK588" s="5">
        <f>IFERROR(SUM(X588:AJ588),-5000)*((Cockpit!$C$3)^0)</f>
        <v>31541.64178955814</v>
      </c>
      <c r="AL588" s="16">
        <f>INDEX('Team forecast'!$B$2:$AO$26,MATCH('Master data'!$B588,'Team forecast'!$B$2:$B$26,0),MATCH('Master data'!AL$1,'Team forecast'!$B$2:$AO$2,0))</f>
        <v>0.60056788388223015</v>
      </c>
      <c r="AM588" s="16">
        <f>INDEX('Team forecast'!$B$2:$AO$26,MATCH('Master data'!$B588,'Team forecast'!$B$2:$B$26,0),MATCH('Master data'!AM$1,'Team forecast'!$B$2:$AO$2,0))</f>
        <v>2.4503417481709131</v>
      </c>
      <c r="AN588" s="16">
        <f>INDEX('Team forecast'!$B$2:$AO$26,MATCH('Master data'!$B588,'Team forecast'!$B$2:$B$26,0),MATCH('Master data'!AN$1,'Team forecast'!$B$2:$AO$2,0))</f>
        <v>8.6264100862641011E-2</v>
      </c>
      <c r="AO588" s="16">
        <f>INDEX('Team forecast'!$B$2:$AO$26,MATCH('Master data'!$B588,'Team forecast'!$B$2:$B$26,0),MATCH('Master data'!AO$1,'Team forecast'!$B$2:$AO$2,0))</f>
        <v>1.9715612349669172</v>
      </c>
      <c r="AP588" s="16">
        <f>INDEX('Team forecast'!$B$2:$AO$26,MATCH('Master data'!$B588,'Team forecast'!$B$2:$B$26,0),MATCH('Master data'!AP$1,'Team forecast'!$B$2:$AO$2,0))</f>
        <v>6.5420607439204286</v>
      </c>
      <c r="AQ588" s="5">
        <f t="shared" si="547"/>
        <v>7000</v>
      </c>
      <c r="AR588" s="5">
        <f>INDEX('Team forecast'!$B$2:$AO$26,MATCH('Master data'!$B588,'Team forecast'!$B$2:$B$26,0),MATCH('Master data'!AR$1,'Team forecast'!$B$2:$AO$2,0))*IF(X588&gt;0,25000,0)</f>
        <v>1581.508515815085</v>
      </c>
      <c r="AS588" s="16">
        <f>INDEX('Team forecast'!$B$2:$AO$26,MATCH('Master data'!$B588,'Team forecast'!$B$2:$B$26,0),MATCH('Master data'!AS$1,'Team forecast'!$B$2:$AO$2,0))*IF(X588&gt;0,5000,0)</f>
        <v>729.92700729927003</v>
      </c>
      <c r="AT588" s="16">
        <f>INDEX('Team forecast'!$B$2:$AO$26,MATCH('Master data'!$B588,'Team forecast'!$B$2:$B$26,0),MATCH('Master data'!AT$1,'Team forecast'!$B$2:$AO$2,0))*IF(X588&gt;0,-15000,0)</f>
        <v>-11861.313868613139</v>
      </c>
      <c r="AU588" s="5">
        <f t="shared" si="548"/>
        <v>0</v>
      </c>
      <c r="AV588" s="5">
        <f t="shared" si="549"/>
        <v>0</v>
      </c>
      <c r="AW588" s="5">
        <f t="shared" si="550"/>
        <v>0</v>
      </c>
      <c r="AX588" s="5">
        <f t="shared" si="551"/>
        <v>6469.807564698076</v>
      </c>
      <c r="AY588" s="5">
        <f t="shared" si="552"/>
        <v>20458.594978747577</v>
      </c>
      <c r="AZ588" s="5">
        <f t="shared" si="553"/>
        <v>-1300</v>
      </c>
      <c r="BA588" s="5">
        <f t="shared" si="554"/>
        <v>0</v>
      </c>
      <c r="BB588" s="5">
        <f t="shared" si="555"/>
        <v>6005.6788388223013</v>
      </c>
      <c r="BC588" s="5">
        <f t="shared" si="556"/>
        <v>-19602.733985367304</v>
      </c>
      <c r="BD588" s="5">
        <f t="shared" si="557"/>
        <v>9481.4690514018657</v>
      </c>
      <c r="BE588" s="16">
        <f>INDEX('Team forecast'!$B$2:$AO$26,MATCH('Master data'!$B588,'Team forecast'!$B$2:$B$26,0),MATCH('Master data'!BE$1,'Team forecast'!$B$2:$AO$2,0))</f>
        <v>0</v>
      </c>
      <c r="BF588" s="16">
        <f>INDEX('Team forecast'!$B$2:$AO$26,MATCH('Master data'!$B588,'Team forecast'!$B$2:$B$26,0),MATCH('Master data'!BF$1,'Team forecast'!$B$2:$AO$2,0))</f>
        <v>0</v>
      </c>
      <c r="BG588" s="16">
        <f>INDEX('Team forecast'!$B$2:$AO$26,MATCH('Master data'!$B588,'Team forecast'!$B$2:$B$26,0),MATCH('Master data'!BG$1,'Team forecast'!$B$2:$AO$2,0))</f>
        <v>0</v>
      </c>
      <c r="BH588" s="16">
        <f>INDEX('Team forecast'!$B$2:$AO$26,MATCH('Master data'!$B588,'Team forecast'!$B$2:$B$26,0),MATCH('Master data'!BH$1,'Team forecast'!$B$2:$AO$2,0))</f>
        <v>0</v>
      </c>
      <c r="BI588" s="16">
        <f>INDEX('Team forecast'!$B$2:$AO$26,MATCH('Master data'!$B588,'Team forecast'!$B$2:$B$26,0),MATCH('Master data'!BI$1,'Team forecast'!$B$2:$AO$2,0))</f>
        <v>0</v>
      </c>
      <c r="BJ588" s="5">
        <f t="shared" si="558"/>
        <v>7000</v>
      </c>
      <c r="BK588" s="5">
        <f>INDEX('Team forecast'!$R$3:$BH$26,MATCH($B588,'Team forecast'!$B$3:$B$26,0),MATCH(BK$1,'Team forecast'!$R$2:$BH$2,0))*IF($X588&gt;0,25000,0)</f>
        <v>0</v>
      </c>
      <c r="BL588" s="5">
        <f>INDEX('Team forecast'!$R$3:$BH$26,MATCH($B588,'Team forecast'!$B$3:$B$26,0),MATCH(BL$1,'Team forecast'!$R$2:$BH$2,0))*IF($X588&gt;0,5000,0)</f>
        <v>0</v>
      </c>
      <c r="BM588" s="5">
        <f>INDEX('Team forecast'!$R$3:$BH$26,MATCH($B588,'Team forecast'!$B$3:$B$26,0),MATCH(BM$1,'Team forecast'!$R$2:$BH$2,0))*IF($X588&gt;0,-15000,0)</f>
        <v>0</v>
      </c>
      <c r="BN588" s="5">
        <f t="shared" si="559"/>
        <v>0</v>
      </c>
      <c r="BO588" s="5">
        <f t="shared" si="560"/>
        <v>0</v>
      </c>
      <c r="BP588" s="5">
        <f t="shared" si="561"/>
        <v>0</v>
      </c>
      <c r="BQ588" s="5">
        <f t="shared" si="562"/>
        <v>0</v>
      </c>
      <c r="BR588" s="5">
        <f t="shared" si="563"/>
        <v>0</v>
      </c>
      <c r="BS588" s="5">
        <f t="shared" si="564"/>
        <v>-1300</v>
      </c>
      <c r="BT588" s="5">
        <f t="shared" si="565"/>
        <v>0</v>
      </c>
      <c r="BU588" s="5">
        <f t="shared" si="566"/>
        <v>0</v>
      </c>
      <c r="BV588" s="5">
        <f t="shared" si="567"/>
        <v>0</v>
      </c>
      <c r="BW588" s="5">
        <f t="shared" si="568"/>
        <v>0</v>
      </c>
      <c r="BX588" s="5">
        <f t="shared" si="569"/>
        <v>20511.555420480003</v>
      </c>
      <c r="BY588" s="5">
        <f t="shared" si="570"/>
        <v>61534.666261440012</v>
      </c>
      <c r="BZ588" s="5">
        <f>MAX(INDEX('Team forecast'!$R$3:$BH$26,MATCH($B588,'Team forecast'!$B$3:$B$26,0),MATCH(BZ$1,'Team forecast'!$R$2:$BH$2,0))*($BX588)-(1-INDEX('Team forecast'!$R$3:$BH$26,MATCH($B588,'Team forecast'!$B$3:$B$26,0),MATCH(BZ$1,'Team forecast'!$R$2:$BH$2,0)))*(BY588+CH588)*0.01,-5000)</f>
        <v>-5000</v>
      </c>
      <c r="CA588" s="5">
        <f>MAX(INDEX('Team forecast'!$R$3:$BH$26,MATCH($B588,'Team forecast'!$B$3:$B$26,0),MATCH(CA$1,'Team forecast'!$R$2:$BH$2,0))*$BX588-(1-INDEX('Team forecast'!$R$3:$BH$26,MATCH($B588,'Team forecast'!$B$3:$B$26,0),MATCH(CA$1,'Team forecast'!$R$2:$BH$2,0)))*(BY588+BX588+CH588)*0.01,-5000)</f>
        <v>-5000</v>
      </c>
      <c r="CB588" s="5">
        <f>MAX(INDEX('Team forecast'!$R$3:$BH$26,MATCH($B588,'Team forecast'!$B$3:$B$26,0),MATCH(CB$1,'Team forecast'!$R$2:$BH$2,0))*$BX588-(1-INDEX('Team forecast'!$R$3:$BH$26,MATCH($B588,'Team forecast'!$B$3:$B$26,0),MATCH(CB$1,'Team forecast'!$R$2:$BH$2,0)))*(BY588+BX588*2+CH588)*0.01,0)</f>
        <v>0</v>
      </c>
      <c r="CC588" s="5">
        <v>0</v>
      </c>
      <c r="CD588" s="5">
        <f>+AK588+BD588*Cockpit!$C$3+BW588*Cockpit!$C$3^2+BZ588*Cockpit!$C$3^3+CA588*Cockpit!$C$3^4+CB588*Cockpit!$C$3^5+CC588*Cockpit!$C$3^6</f>
        <v>35393.485354690245</v>
      </c>
      <c r="CE588" s="5"/>
      <c r="CF588" s="5"/>
      <c r="CG588" s="5">
        <v>0</v>
      </c>
      <c r="CH588" s="5">
        <f t="shared" si="571"/>
        <v>3059000</v>
      </c>
      <c r="CI588" s="5">
        <f t="shared" si="572"/>
        <v>3059000</v>
      </c>
      <c r="CJ588" s="1">
        <f t="shared" si="573"/>
        <v>1.2E-2</v>
      </c>
      <c r="CK588" s="5">
        <f>RANK(CD588,$CD$2:$CD$622)+COUNTIF($CD$2:$CD588,$CD588)-1</f>
        <v>245</v>
      </c>
      <c r="CL588" s="5">
        <f>RANK(CJ588,$CJ$2:$CJ$622)+COUNTIF($CJ$2:$CJ588,$CJ588)-1</f>
        <v>219</v>
      </c>
    </row>
    <row r="589" spans="1:90" x14ac:dyDescent="0.3">
      <c r="A589" t="str">
        <f>Players!P590</f>
        <v>Marek Rodák</v>
      </c>
      <c r="B589" t="str">
        <f>Players!G590</f>
        <v>Slovakia</v>
      </c>
      <c r="C589" t="str">
        <f>Players!AB590</f>
        <v>Goalkeeper</v>
      </c>
      <c r="D589" s="1"/>
      <c r="F589" t="str">
        <f>IFERROR(INDEX(Lookup!B:B,MATCH(INDEX(Players!C:C,MATCH(E589,Players!A:A,0)),Lookup!D:D,0)),"")</f>
        <v/>
      </c>
      <c r="G589">
        <f>IF(Players!AC590=0,10000000,Players!AC590)</f>
        <v>2995000</v>
      </c>
      <c r="H589" s="16">
        <f>INDEX('Team forecast'!$B$2:$AO$26,MATCH('Master data'!$B589,'Team forecast'!$B$2:$B$26,0),MATCH('Master data'!H$1,'Team forecast'!$B$2:$AO$2,0))</f>
        <v>0.80039446005056258</v>
      </c>
      <c r="I589" s="16">
        <f>INDEX('Team forecast'!$B$2:$AO$26,MATCH('Master data'!$B589,'Team forecast'!$B$2:$B$26,0),MATCH('Master data'!I$1,'Team forecast'!$B$2:$AO$2,0))</f>
        <v>1.3802129553035047</v>
      </c>
      <c r="J589" s="16">
        <f>INDEX('Team forecast'!$B$2:$AO$26,MATCH('Master data'!$B589,'Team forecast'!$B$2:$B$26,0),MATCH('Master data'!J$1,'Team forecast'!$B$2:$AO$2,0))</f>
        <v>0.2515249837767683</v>
      </c>
      <c r="K589" s="16">
        <f>INDEX('Team forecast'!$B$2:$AO$26,MATCH('Master data'!$B589,'Team forecast'!$B$2:$B$26,0),MATCH('Master data'!K$1,'Team forecast'!$B$2:$AO$2,0))</f>
        <v>2.627557570873059</v>
      </c>
      <c r="L589" s="16">
        <f>INDEX('Team forecast'!$B$2:$AO$26,MATCH('Master data'!$B589,'Team forecast'!$B$2:$B$26,0),MATCH('Master data'!L$1,'Team forecast'!$B$2:$AO$2,0))</f>
        <v>3.6849704739682085</v>
      </c>
      <c r="M589">
        <f>IF(Players!BC590=1,95,0)</f>
        <v>0</v>
      </c>
      <c r="N589" s="2">
        <f>Players!BN590</f>
        <v>0</v>
      </c>
      <c r="O589" s="2">
        <f>Players!BO590</f>
        <v>0</v>
      </c>
      <c r="P589" s="2">
        <f>Players!BP590</f>
        <v>0</v>
      </c>
      <c r="Q589" s="2">
        <f>Players!BQ590</f>
        <v>0.25</v>
      </c>
      <c r="R589" s="2">
        <f>Players!BR590</f>
        <v>0</v>
      </c>
      <c r="S589" s="2">
        <f t="shared" si="532"/>
        <v>0.80039446005056258</v>
      </c>
      <c r="T589" s="2">
        <f t="shared" si="533"/>
        <v>1.3802129553035047</v>
      </c>
      <c r="U589" s="16">
        <f>INDEX('Team forecast'!$B$2:$AO$26,MATCH('Master data'!$B589,'Team forecast'!$B$2:$B$26,0),MATCH('Master data'!U$1,'Team forecast'!$B$2:$AO$2,0))</f>
        <v>0.19857235561323819</v>
      </c>
      <c r="V589" s="16">
        <f>INDEX('Team forecast'!$B$2:$AO$26,MATCH('Master data'!$B589,'Team forecast'!$B$2:$B$26,0),MATCH('Master data'!V$1,'Team forecast'!$B$2:$AO$2,0))</f>
        <v>0.2774172615184945</v>
      </c>
      <c r="W589" s="16">
        <f>INDEX('Team forecast'!$B$2:$AO$26,MATCH('Master data'!$B589,'Team forecast'!$B$2:$B$26,0),MATCH('Master data'!W$1,'Team forecast'!$B$2:$AO$2,0))</f>
        <v>0.52401038286826729</v>
      </c>
      <c r="X589" s="5">
        <f t="shared" si="534"/>
        <v>-5000</v>
      </c>
      <c r="Y589" s="5">
        <f t="shared" si="535"/>
        <v>0</v>
      </c>
      <c r="Z589" s="5">
        <f t="shared" si="536"/>
        <v>0</v>
      </c>
      <c r="AA589" s="5">
        <f t="shared" si="537"/>
        <v>0</v>
      </c>
      <c r="AB589" s="5">
        <f t="shared" si="538"/>
        <v>0</v>
      </c>
      <c r="AC589" s="5">
        <f t="shared" si="539"/>
        <v>0</v>
      </c>
      <c r="AD589" s="5">
        <f t="shared" si="540"/>
        <v>0</v>
      </c>
      <c r="AE589" s="5">
        <f t="shared" si="541"/>
        <v>18864.373783257623</v>
      </c>
      <c r="AF589" s="5">
        <f t="shared" si="542"/>
        <v>11523.787593323517</v>
      </c>
      <c r="AG589" s="5">
        <f t="shared" si="543"/>
        <v>0</v>
      </c>
      <c r="AH589" s="5">
        <f t="shared" si="544"/>
        <v>0</v>
      </c>
      <c r="AI589" s="5">
        <f t="shared" si="545"/>
        <v>0</v>
      </c>
      <c r="AJ589" s="5">
        <f t="shared" si="546"/>
        <v>0</v>
      </c>
      <c r="AK589" s="5">
        <f>IFERROR(SUM(X589:AJ589),-5000)*((Cockpit!$C$3)^0)</f>
        <v>25388.161376581142</v>
      </c>
      <c r="AL589" s="16">
        <f>INDEX('Team forecast'!$B$2:$AO$26,MATCH('Master data'!$B589,'Team forecast'!$B$2:$B$26,0),MATCH('Master data'!AL$1,'Team forecast'!$B$2:$AO$2,0))</f>
        <v>0.60056788388223015</v>
      </c>
      <c r="AM589" s="16">
        <f>INDEX('Team forecast'!$B$2:$AO$26,MATCH('Master data'!$B589,'Team forecast'!$B$2:$B$26,0),MATCH('Master data'!AM$1,'Team forecast'!$B$2:$AO$2,0))</f>
        <v>2.4503417481709131</v>
      </c>
      <c r="AN589" s="16">
        <f>INDEX('Team forecast'!$B$2:$AO$26,MATCH('Master data'!$B589,'Team forecast'!$B$2:$B$26,0),MATCH('Master data'!AN$1,'Team forecast'!$B$2:$AO$2,0))</f>
        <v>8.6264100862641011E-2</v>
      </c>
      <c r="AO589" s="16">
        <f>INDEX('Team forecast'!$B$2:$AO$26,MATCH('Master data'!$B589,'Team forecast'!$B$2:$B$26,0),MATCH('Master data'!AO$1,'Team forecast'!$B$2:$AO$2,0))</f>
        <v>1.9715612349669172</v>
      </c>
      <c r="AP589" s="16">
        <f>INDEX('Team forecast'!$B$2:$AO$26,MATCH('Master data'!$B589,'Team forecast'!$B$2:$B$26,0),MATCH('Master data'!AP$1,'Team forecast'!$B$2:$AO$2,0))</f>
        <v>6.5420607439204286</v>
      </c>
      <c r="AQ589" s="5">
        <f t="shared" si="547"/>
        <v>-5000</v>
      </c>
      <c r="AR589" s="5">
        <f>INDEX('Team forecast'!$B$2:$AO$26,MATCH('Master data'!$B589,'Team forecast'!$B$2:$B$26,0),MATCH('Master data'!AR$1,'Team forecast'!$B$2:$AO$2,0))*IF(X589&gt;0,25000,0)</f>
        <v>0</v>
      </c>
      <c r="AS589" s="16">
        <f>INDEX('Team forecast'!$B$2:$AO$26,MATCH('Master data'!$B589,'Team forecast'!$B$2:$B$26,0),MATCH('Master data'!AS$1,'Team forecast'!$B$2:$AO$2,0))*IF(X589&gt;0,5000,0)</f>
        <v>0</v>
      </c>
      <c r="AT589" s="16">
        <f>INDEX('Team forecast'!$B$2:$AO$26,MATCH('Master data'!$B589,'Team forecast'!$B$2:$B$26,0),MATCH('Master data'!AT$1,'Team forecast'!$B$2:$AO$2,0))*IF(X589&gt;0,-15000,0)</f>
        <v>0</v>
      </c>
      <c r="AU589" s="5">
        <f t="shared" si="548"/>
        <v>0</v>
      </c>
      <c r="AV589" s="5">
        <f t="shared" si="549"/>
        <v>0</v>
      </c>
      <c r="AW589" s="5">
        <f t="shared" si="550"/>
        <v>0</v>
      </c>
      <c r="AX589" s="5">
        <f t="shared" si="551"/>
        <v>6469.807564698076</v>
      </c>
      <c r="AY589" s="5">
        <f t="shared" si="552"/>
        <v>20458.594978747577</v>
      </c>
      <c r="AZ589" s="5">
        <f t="shared" si="553"/>
        <v>0</v>
      </c>
      <c r="BA589" s="5">
        <f t="shared" si="554"/>
        <v>0</v>
      </c>
      <c r="BB589" s="5">
        <f t="shared" si="555"/>
        <v>0</v>
      </c>
      <c r="BC589" s="5">
        <f t="shared" si="556"/>
        <v>0</v>
      </c>
      <c r="BD589" s="5">
        <f t="shared" si="557"/>
        <v>21928.402543445653</v>
      </c>
      <c r="BE589" s="16">
        <f>INDEX('Team forecast'!$B$2:$AO$26,MATCH('Master data'!$B589,'Team forecast'!$B$2:$B$26,0),MATCH('Master data'!BE$1,'Team forecast'!$B$2:$AO$2,0))</f>
        <v>0</v>
      </c>
      <c r="BF589" s="16">
        <f>INDEX('Team forecast'!$B$2:$AO$26,MATCH('Master data'!$B589,'Team forecast'!$B$2:$B$26,0),MATCH('Master data'!BF$1,'Team forecast'!$B$2:$AO$2,0))</f>
        <v>0</v>
      </c>
      <c r="BG589" s="16">
        <f>INDEX('Team forecast'!$B$2:$AO$26,MATCH('Master data'!$B589,'Team forecast'!$B$2:$B$26,0),MATCH('Master data'!BG$1,'Team forecast'!$B$2:$AO$2,0))</f>
        <v>0</v>
      </c>
      <c r="BH589" s="16">
        <f>INDEX('Team forecast'!$B$2:$AO$26,MATCH('Master data'!$B589,'Team forecast'!$B$2:$B$26,0),MATCH('Master data'!BH$1,'Team forecast'!$B$2:$AO$2,0))</f>
        <v>0</v>
      </c>
      <c r="BI589" s="16">
        <f>INDEX('Team forecast'!$B$2:$AO$26,MATCH('Master data'!$B589,'Team forecast'!$B$2:$B$26,0),MATCH('Master data'!BI$1,'Team forecast'!$B$2:$AO$2,0))</f>
        <v>0</v>
      </c>
      <c r="BJ589" s="5">
        <f t="shared" si="558"/>
        <v>-5000</v>
      </c>
      <c r="BK589" s="5">
        <f>INDEX('Team forecast'!$R$3:$BH$26,MATCH($B589,'Team forecast'!$B$3:$B$26,0),MATCH(BK$1,'Team forecast'!$R$2:$BH$2,0))*IF($X589&gt;0,25000,0)</f>
        <v>0</v>
      </c>
      <c r="BL589" s="5">
        <f>INDEX('Team forecast'!$R$3:$BH$26,MATCH($B589,'Team forecast'!$B$3:$B$26,0),MATCH(BL$1,'Team forecast'!$R$2:$BH$2,0))*IF($X589&gt;0,5000,0)</f>
        <v>0</v>
      </c>
      <c r="BM589" s="5">
        <f>INDEX('Team forecast'!$R$3:$BH$26,MATCH($B589,'Team forecast'!$B$3:$B$26,0),MATCH(BM$1,'Team forecast'!$R$2:$BH$2,0))*IF($X589&gt;0,-15000,0)</f>
        <v>0</v>
      </c>
      <c r="BN589" s="5">
        <f t="shared" si="559"/>
        <v>0</v>
      </c>
      <c r="BO589" s="5">
        <f t="shared" si="560"/>
        <v>0</v>
      </c>
      <c r="BP589" s="5">
        <f t="shared" si="561"/>
        <v>0</v>
      </c>
      <c r="BQ589" s="5">
        <f t="shared" si="562"/>
        <v>0</v>
      </c>
      <c r="BR589" s="5">
        <f t="shared" si="563"/>
        <v>0</v>
      </c>
      <c r="BS589" s="5">
        <f t="shared" si="564"/>
        <v>0</v>
      </c>
      <c r="BT589" s="5">
        <f t="shared" si="565"/>
        <v>0</v>
      </c>
      <c r="BU589" s="5">
        <f t="shared" si="566"/>
        <v>0</v>
      </c>
      <c r="BV589" s="5">
        <f t="shared" si="567"/>
        <v>0</v>
      </c>
      <c r="BW589" s="5">
        <f t="shared" si="568"/>
        <v>0</v>
      </c>
      <c r="BX589" s="5">
        <f t="shared" si="569"/>
        <v>23658.281960013395</v>
      </c>
      <c r="BY589" s="5">
        <f t="shared" si="570"/>
        <v>70974.845880040186</v>
      </c>
      <c r="BZ589" s="5">
        <f>MAX(INDEX('Team forecast'!$R$3:$BH$26,MATCH($B589,'Team forecast'!$B$3:$B$26,0),MATCH(BZ$1,'Team forecast'!$R$2:$BH$2,0))*($BX589)-(1-INDEX('Team forecast'!$R$3:$BH$26,MATCH($B589,'Team forecast'!$B$3:$B$26,0),MATCH(BZ$1,'Team forecast'!$R$2:$BH$2,0)))*(BY589+CH589)*0.01,-5000)</f>
        <v>-5000</v>
      </c>
      <c r="CA589" s="5">
        <f>MAX(INDEX('Team forecast'!$R$3:$BH$26,MATCH($B589,'Team forecast'!$B$3:$B$26,0),MATCH(CA$1,'Team forecast'!$R$2:$BH$2,0))*$BX589-(1-INDEX('Team forecast'!$R$3:$BH$26,MATCH($B589,'Team forecast'!$B$3:$B$26,0),MATCH(CA$1,'Team forecast'!$R$2:$BH$2,0)))*(BY589+BX589+CH589)*0.01,-5000)</f>
        <v>-5000</v>
      </c>
      <c r="CB589" s="5">
        <f>MAX(INDEX('Team forecast'!$R$3:$BH$26,MATCH($B589,'Team forecast'!$B$3:$B$26,0),MATCH(CB$1,'Team forecast'!$R$2:$BH$2,0))*$BX589-(1-INDEX('Team forecast'!$R$3:$BH$26,MATCH($B589,'Team forecast'!$B$3:$B$26,0),MATCH(CB$1,'Team forecast'!$R$2:$BH$2,0)))*(BY589+BX589*2+CH589)*0.01,0)</f>
        <v>0</v>
      </c>
      <c r="CC589" s="5">
        <v>0</v>
      </c>
      <c r="CD589" s="5">
        <f>+AK589+BD589*Cockpit!$C$3+BW589*Cockpit!$C$3^2+BZ589*Cockpit!$C$3^3+CA589*Cockpit!$C$3^4+CB589*Cockpit!$C$3^5+CC589*Cockpit!$C$3^6</f>
        <v>37537.960603075771</v>
      </c>
      <c r="CE589" s="5"/>
      <c r="CF589" s="5"/>
      <c r="CG589" s="5">
        <v>0</v>
      </c>
      <c r="CH589" s="5">
        <f t="shared" si="571"/>
        <v>2995000</v>
      </c>
      <c r="CI589" s="5">
        <f t="shared" si="572"/>
        <v>2995000</v>
      </c>
      <c r="CJ589" s="1">
        <f t="shared" si="573"/>
        <v>1.2999999999999999E-2</v>
      </c>
      <c r="CK589" s="5">
        <f>RANK(CD589,$CD$2:$CD$622)+COUNTIF($CD$2:$CD589,$CD589)-1</f>
        <v>228</v>
      </c>
      <c r="CL589" s="5">
        <f>RANK(CJ589,$CJ$2:$CJ$622)+COUNTIF($CJ$2:$CJ589,$CJ589)-1</f>
        <v>194</v>
      </c>
    </row>
    <row r="590" spans="1:90" x14ac:dyDescent="0.3">
      <c r="A590" t="str">
        <f>Players!P591</f>
        <v>Martin Koscelnik</v>
      </c>
      <c r="B590" t="str">
        <f>Players!G591</f>
        <v>Slovakia</v>
      </c>
      <c r="C590" t="str">
        <f>Players!AB591</f>
        <v>Defense</v>
      </c>
      <c r="D590" s="1"/>
      <c r="F590" t="str">
        <f>IFERROR(INDEX(Lookup!B:B,MATCH(INDEX(Players!C:C,MATCH(E590,Players!A:A,0)),Lookup!D:D,0)),"")</f>
        <v/>
      </c>
      <c r="G590">
        <f>IF(Players!AC591=0,10000000,Players!AC591)</f>
        <v>2032000</v>
      </c>
      <c r="H590" s="16">
        <f>INDEX('Team forecast'!$B$2:$AO$26,MATCH('Master data'!$B590,'Team forecast'!$B$2:$B$26,0),MATCH('Master data'!H$1,'Team forecast'!$B$2:$AO$2,0))</f>
        <v>0.80039446005056258</v>
      </c>
      <c r="I590" s="16">
        <f>INDEX('Team forecast'!$B$2:$AO$26,MATCH('Master data'!$B590,'Team forecast'!$B$2:$B$26,0),MATCH('Master data'!I$1,'Team forecast'!$B$2:$AO$2,0))</f>
        <v>1.3802129553035047</v>
      </c>
      <c r="J590" s="16">
        <f>INDEX('Team forecast'!$B$2:$AO$26,MATCH('Master data'!$B590,'Team forecast'!$B$2:$B$26,0),MATCH('Master data'!J$1,'Team forecast'!$B$2:$AO$2,0))</f>
        <v>0.2515249837767683</v>
      </c>
      <c r="K590" s="16">
        <f>INDEX('Team forecast'!$B$2:$AO$26,MATCH('Master data'!$B590,'Team forecast'!$B$2:$B$26,0),MATCH('Master data'!K$1,'Team forecast'!$B$2:$AO$2,0))</f>
        <v>2.627557570873059</v>
      </c>
      <c r="L590" s="16">
        <f>INDEX('Team forecast'!$B$2:$AO$26,MATCH('Master data'!$B590,'Team forecast'!$B$2:$B$26,0),MATCH('Master data'!L$1,'Team forecast'!$B$2:$AO$2,0))</f>
        <v>3.6849704739682085</v>
      </c>
      <c r="M590">
        <f>IF(Players!BC591=1,95,0)</f>
        <v>0</v>
      </c>
      <c r="N590" s="2">
        <f>Players!BN591</f>
        <v>0</v>
      </c>
      <c r="O590" s="2">
        <f>Players!BO591</f>
        <v>0</v>
      </c>
      <c r="P590" s="2">
        <f>Players!BP591</f>
        <v>0</v>
      </c>
      <c r="Q590" s="2">
        <f>Players!BQ591</f>
        <v>0</v>
      </c>
      <c r="R590" s="2">
        <f>Players!BR591</f>
        <v>0</v>
      </c>
      <c r="S590" s="2">
        <f t="shared" si="532"/>
        <v>0.80039446005056258</v>
      </c>
      <c r="T590" s="2">
        <f t="shared" si="533"/>
        <v>1.3802129553035047</v>
      </c>
      <c r="U590" s="16">
        <f>INDEX('Team forecast'!$B$2:$AO$26,MATCH('Master data'!$B590,'Team forecast'!$B$2:$B$26,0),MATCH('Master data'!U$1,'Team forecast'!$B$2:$AO$2,0))</f>
        <v>0.19857235561323819</v>
      </c>
      <c r="V590" s="16">
        <f>INDEX('Team forecast'!$B$2:$AO$26,MATCH('Master data'!$B590,'Team forecast'!$B$2:$B$26,0),MATCH('Master data'!V$1,'Team forecast'!$B$2:$AO$2,0))</f>
        <v>0.2774172615184945</v>
      </c>
      <c r="W590" s="16">
        <f>INDEX('Team forecast'!$B$2:$AO$26,MATCH('Master data'!$B590,'Team forecast'!$B$2:$B$26,0),MATCH('Master data'!W$1,'Team forecast'!$B$2:$AO$2,0))</f>
        <v>0.52401038286826729</v>
      </c>
      <c r="X590" s="5">
        <f t="shared" si="534"/>
        <v>-5000</v>
      </c>
      <c r="Y590" s="5">
        <f t="shared" si="535"/>
        <v>0</v>
      </c>
      <c r="Z590" s="5">
        <f t="shared" si="536"/>
        <v>0</v>
      </c>
      <c r="AA590" s="5">
        <f t="shared" si="537"/>
        <v>0</v>
      </c>
      <c r="AB590" s="5">
        <f t="shared" si="538"/>
        <v>0</v>
      </c>
      <c r="AC590" s="5">
        <f t="shared" si="539"/>
        <v>0</v>
      </c>
      <c r="AD590" s="5">
        <f t="shared" si="540"/>
        <v>0</v>
      </c>
      <c r="AE590" s="5">
        <f t="shared" si="541"/>
        <v>12576.249188838416</v>
      </c>
      <c r="AF590" s="5">
        <f t="shared" si="542"/>
        <v>0</v>
      </c>
      <c r="AG590" s="5">
        <f t="shared" si="543"/>
        <v>0</v>
      </c>
      <c r="AH590" s="5">
        <f t="shared" si="544"/>
        <v>0</v>
      </c>
      <c r="AI590" s="5">
        <f t="shared" si="545"/>
        <v>0</v>
      </c>
      <c r="AJ590" s="5">
        <f t="shared" si="546"/>
        <v>0</v>
      </c>
      <c r="AK590" s="5">
        <f>IFERROR(SUM(X590:AJ590),-5000)*((Cockpit!$C$3)^0)</f>
        <v>7576.2491888384156</v>
      </c>
      <c r="AL590" s="16">
        <f>INDEX('Team forecast'!$B$2:$AO$26,MATCH('Master data'!$B590,'Team forecast'!$B$2:$B$26,0),MATCH('Master data'!AL$1,'Team forecast'!$B$2:$AO$2,0))</f>
        <v>0.60056788388223015</v>
      </c>
      <c r="AM590" s="16">
        <f>INDEX('Team forecast'!$B$2:$AO$26,MATCH('Master data'!$B590,'Team forecast'!$B$2:$B$26,0),MATCH('Master data'!AM$1,'Team forecast'!$B$2:$AO$2,0))</f>
        <v>2.4503417481709131</v>
      </c>
      <c r="AN590" s="16">
        <f>INDEX('Team forecast'!$B$2:$AO$26,MATCH('Master data'!$B590,'Team forecast'!$B$2:$B$26,0),MATCH('Master data'!AN$1,'Team forecast'!$B$2:$AO$2,0))</f>
        <v>8.6264100862641011E-2</v>
      </c>
      <c r="AO590" s="16">
        <f>INDEX('Team forecast'!$B$2:$AO$26,MATCH('Master data'!$B590,'Team forecast'!$B$2:$B$26,0),MATCH('Master data'!AO$1,'Team forecast'!$B$2:$AO$2,0))</f>
        <v>1.9715612349669172</v>
      </c>
      <c r="AP590" s="16">
        <f>INDEX('Team forecast'!$B$2:$AO$26,MATCH('Master data'!$B590,'Team forecast'!$B$2:$B$26,0),MATCH('Master data'!AP$1,'Team forecast'!$B$2:$AO$2,0))</f>
        <v>6.5420607439204286</v>
      </c>
      <c r="AQ590" s="5">
        <f t="shared" si="547"/>
        <v>-5000</v>
      </c>
      <c r="AR590" s="5">
        <f>INDEX('Team forecast'!$B$2:$AO$26,MATCH('Master data'!$B590,'Team forecast'!$B$2:$B$26,0),MATCH('Master data'!AR$1,'Team forecast'!$B$2:$AO$2,0))*IF(X590&gt;0,25000,0)</f>
        <v>0</v>
      </c>
      <c r="AS590" s="16">
        <f>INDEX('Team forecast'!$B$2:$AO$26,MATCH('Master data'!$B590,'Team forecast'!$B$2:$B$26,0),MATCH('Master data'!AS$1,'Team forecast'!$B$2:$AO$2,0))*IF(X590&gt;0,5000,0)</f>
        <v>0</v>
      </c>
      <c r="AT590" s="16">
        <f>INDEX('Team forecast'!$B$2:$AO$26,MATCH('Master data'!$B590,'Team forecast'!$B$2:$B$26,0),MATCH('Master data'!AT$1,'Team forecast'!$B$2:$AO$2,0))*IF(X590&gt;0,-15000,0)</f>
        <v>0</v>
      </c>
      <c r="AU590" s="5">
        <f t="shared" si="548"/>
        <v>0</v>
      </c>
      <c r="AV590" s="5">
        <f t="shared" si="549"/>
        <v>0</v>
      </c>
      <c r="AW590" s="5">
        <f t="shared" si="550"/>
        <v>0</v>
      </c>
      <c r="AX590" s="5">
        <f t="shared" si="551"/>
        <v>4313.2050431320504</v>
      </c>
      <c r="AY590" s="5">
        <f t="shared" si="552"/>
        <v>0</v>
      </c>
      <c r="AZ590" s="5">
        <f t="shared" si="553"/>
        <v>0</v>
      </c>
      <c r="BA590" s="5">
        <f t="shared" si="554"/>
        <v>0</v>
      </c>
      <c r="BB590" s="5">
        <f t="shared" si="555"/>
        <v>0</v>
      </c>
      <c r="BC590" s="5">
        <f t="shared" si="556"/>
        <v>0</v>
      </c>
      <c r="BD590" s="5">
        <f t="shared" si="557"/>
        <v>-686.79495686794962</v>
      </c>
      <c r="BE590" s="16">
        <f>INDEX('Team forecast'!$B$2:$AO$26,MATCH('Master data'!$B590,'Team forecast'!$B$2:$B$26,0),MATCH('Master data'!BE$1,'Team forecast'!$B$2:$AO$2,0))</f>
        <v>0</v>
      </c>
      <c r="BF590" s="16">
        <f>INDEX('Team forecast'!$B$2:$AO$26,MATCH('Master data'!$B590,'Team forecast'!$B$2:$B$26,0),MATCH('Master data'!BF$1,'Team forecast'!$B$2:$AO$2,0))</f>
        <v>0</v>
      </c>
      <c r="BG590" s="16">
        <f>INDEX('Team forecast'!$B$2:$AO$26,MATCH('Master data'!$B590,'Team forecast'!$B$2:$B$26,0),MATCH('Master data'!BG$1,'Team forecast'!$B$2:$AO$2,0))</f>
        <v>0</v>
      </c>
      <c r="BH590" s="16">
        <f>INDEX('Team forecast'!$B$2:$AO$26,MATCH('Master data'!$B590,'Team forecast'!$B$2:$B$26,0),MATCH('Master data'!BH$1,'Team forecast'!$B$2:$AO$2,0))</f>
        <v>0</v>
      </c>
      <c r="BI590" s="16">
        <f>INDEX('Team forecast'!$B$2:$AO$26,MATCH('Master data'!$B590,'Team forecast'!$B$2:$B$26,0),MATCH('Master data'!BI$1,'Team forecast'!$B$2:$AO$2,0))</f>
        <v>0</v>
      </c>
      <c r="BJ590" s="5">
        <f t="shared" si="558"/>
        <v>-5000</v>
      </c>
      <c r="BK590" s="5">
        <f>INDEX('Team forecast'!$R$3:$BH$26,MATCH($B590,'Team forecast'!$B$3:$B$26,0),MATCH(BK$1,'Team forecast'!$R$2:$BH$2,0))*IF($X590&gt;0,25000,0)</f>
        <v>0</v>
      </c>
      <c r="BL590" s="5">
        <f>INDEX('Team forecast'!$R$3:$BH$26,MATCH($B590,'Team forecast'!$B$3:$B$26,0),MATCH(BL$1,'Team forecast'!$R$2:$BH$2,0))*IF($X590&gt;0,5000,0)</f>
        <v>0</v>
      </c>
      <c r="BM590" s="5">
        <f>INDEX('Team forecast'!$R$3:$BH$26,MATCH($B590,'Team forecast'!$B$3:$B$26,0),MATCH(BM$1,'Team forecast'!$R$2:$BH$2,0))*IF($X590&gt;0,-15000,0)</f>
        <v>0</v>
      </c>
      <c r="BN590" s="5">
        <f t="shared" si="559"/>
        <v>0</v>
      </c>
      <c r="BO590" s="5">
        <f t="shared" si="560"/>
        <v>0</v>
      </c>
      <c r="BP590" s="5">
        <f t="shared" si="561"/>
        <v>0</v>
      </c>
      <c r="BQ590" s="5">
        <f t="shared" si="562"/>
        <v>0</v>
      </c>
      <c r="BR590" s="5">
        <f t="shared" si="563"/>
        <v>0</v>
      </c>
      <c r="BS590" s="5">
        <f t="shared" si="564"/>
        <v>0</v>
      </c>
      <c r="BT590" s="5">
        <f t="shared" si="565"/>
        <v>0</v>
      </c>
      <c r="BU590" s="5">
        <f t="shared" si="566"/>
        <v>0</v>
      </c>
      <c r="BV590" s="5">
        <f t="shared" si="567"/>
        <v>0</v>
      </c>
      <c r="BW590" s="5">
        <f t="shared" si="568"/>
        <v>0</v>
      </c>
      <c r="BX590" s="5">
        <f t="shared" si="569"/>
        <v>3444.727115985233</v>
      </c>
      <c r="BY590" s="5">
        <f t="shared" si="570"/>
        <v>10334.181347955699</v>
      </c>
      <c r="BZ590" s="5">
        <f>MAX(INDEX('Team forecast'!$R$3:$BH$26,MATCH($B590,'Team forecast'!$B$3:$B$26,0),MATCH(BZ$1,'Team forecast'!$R$2:$BH$2,0))*($BX590)-(1-INDEX('Team forecast'!$R$3:$BH$26,MATCH($B590,'Team forecast'!$B$3:$B$26,0),MATCH(BZ$1,'Team forecast'!$R$2:$BH$2,0)))*(BY590+CH590)*0.01,-5000)</f>
        <v>-5000</v>
      </c>
      <c r="CA590" s="5">
        <f>MAX(INDEX('Team forecast'!$R$3:$BH$26,MATCH($B590,'Team forecast'!$B$3:$B$26,0),MATCH(CA$1,'Team forecast'!$R$2:$BH$2,0))*$BX590-(1-INDEX('Team forecast'!$R$3:$BH$26,MATCH($B590,'Team forecast'!$B$3:$B$26,0),MATCH(CA$1,'Team forecast'!$R$2:$BH$2,0)))*(BY590+BX590+CH590)*0.01,-5000)</f>
        <v>-5000</v>
      </c>
      <c r="CB590" s="5">
        <f>MAX(INDEX('Team forecast'!$R$3:$BH$26,MATCH($B590,'Team forecast'!$B$3:$B$26,0),MATCH(CB$1,'Team forecast'!$R$2:$BH$2,0))*$BX590-(1-INDEX('Team forecast'!$R$3:$BH$26,MATCH($B590,'Team forecast'!$B$3:$B$26,0),MATCH(CB$1,'Team forecast'!$R$2:$BH$2,0)))*(BY590+BX590*2+CH590)*0.01,0)</f>
        <v>0</v>
      </c>
      <c r="CC590" s="5">
        <v>0</v>
      </c>
      <c r="CD590" s="5">
        <f>+AK590+BD590*Cockpit!$C$3+BW590*Cockpit!$C$3^2+BZ590*Cockpit!$C$3^3+CA590*Cockpit!$C$3^4+CB590*Cockpit!$C$3^5+CC590*Cockpit!$C$3^6</f>
        <v>4649.2500817906475</v>
      </c>
      <c r="CE590" s="5"/>
      <c r="CF590" s="5"/>
      <c r="CG590" s="5">
        <v>0</v>
      </c>
      <c r="CH590" s="5">
        <f t="shared" si="571"/>
        <v>2032000</v>
      </c>
      <c r="CI590" s="5">
        <f t="shared" si="572"/>
        <v>2032000</v>
      </c>
      <c r="CJ590" s="1">
        <f t="shared" si="573"/>
        <v>2E-3</v>
      </c>
      <c r="CK590" s="5">
        <f>RANK(CD590,$CD$2:$CD$622)+COUNTIF($CD$2:$CD590,$CD590)-1</f>
        <v>375</v>
      </c>
      <c r="CL590" s="5">
        <f>RANK(CJ590,$CJ$2:$CJ$622)+COUNTIF($CJ$2:$CJ590,$CJ590)-1</f>
        <v>379</v>
      </c>
    </row>
    <row r="591" spans="1:90" x14ac:dyDescent="0.3">
      <c r="A591" t="str">
        <f>Players!P592</f>
        <v>Denis Vavro</v>
      </c>
      <c r="B591" t="str">
        <f>Players!G592</f>
        <v>Slovakia</v>
      </c>
      <c r="C591" t="str">
        <f>Players!AB592</f>
        <v>Defense</v>
      </c>
      <c r="D591" s="1"/>
      <c r="F591" t="str">
        <f>IFERROR(INDEX(Lookup!B:B,MATCH(INDEX(Players!C:C,MATCH(E591,Players!A:A,0)),Lookup!D:D,0)),"")</f>
        <v/>
      </c>
      <c r="G591">
        <f>IF(Players!AC592=0,10000000,Players!AC592)</f>
        <v>1995000</v>
      </c>
      <c r="H591" s="16">
        <f>INDEX('Team forecast'!$B$2:$AO$26,MATCH('Master data'!$B591,'Team forecast'!$B$2:$B$26,0),MATCH('Master data'!H$1,'Team forecast'!$B$2:$AO$2,0))</f>
        <v>0.80039446005056258</v>
      </c>
      <c r="I591" s="16">
        <f>INDEX('Team forecast'!$B$2:$AO$26,MATCH('Master data'!$B591,'Team forecast'!$B$2:$B$26,0),MATCH('Master data'!I$1,'Team forecast'!$B$2:$AO$2,0))</f>
        <v>1.3802129553035047</v>
      </c>
      <c r="J591" s="16">
        <f>INDEX('Team forecast'!$B$2:$AO$26,MATCH('Master data'!$B591,'Team forecast'!$B$2:$B$26,0),MATCH('Master data'!J$1,'Team forecast'!$B$2:$AO$2,0))</f>
        <v>0.2515249837767683</v>
      </c>
      <c r="K591" s="16">
        <f>INDEX('Team forecast'!$B$2:$AO$26,MATCH('Master data'!$B591,'Team forecast'!$B$2:$B$26,0),MATCH('Master data'!K$1,'Team forecast'!$B$2:$AO$2,0))</f>
        <v>2.627557570873059</v>
      </c>
      <c r="L591" s="16">
        <f>INDEX('Team forecast'!$B$2:$AO$26,MATCH('Master data'!$B591,'Team forecast'!$B$2:$B$26,0),MATCH('Master data'!L$1,'Team forecast'!$B$2:$AO$2,0))</f>
        <v>3.6849704739682085</v>
      </c>
      <c r="M591">
        <f>IF(Players!BC592=1,95,0)</f>
        <v>0</v>
      </c>
      <c r="N591" s="2">
        <f>Players!BN592</f>
        <v>0</v>
      </c>
      <c r="O591" s="2">
        <f>Players!BO592</f>
        <v>0</v>
      </c>
      <c r="P591" s="2">
        <f>Players!BP592</f>
        <v>0</v>
      </c>
      <c r="Q591" s="2">
        <f>Players!BQ592</f>
        <v>0.27476744186046509</v>
      </c>
      <c r="R591" s="2">
        <f>Players!BR592</f>
        <v>0</v>
      </c>
      <c r="S591" s="2">
        <f t="shared" si="532"/>
        <v>0.80039446005056258</v>
      </c>
      <c r="T591" s="2">
        <f t="shared" si="533"/>
        <v>1.3802129553035047</v>
      </c>
      <c r="U591" s="16">
        <f>INDEX('Team forecast'!$B$2:$AO$26,MATCH('Master data'!$B591,'Team forecast'!$B$2:$B$26,0),MATCH('Master data'!U$1,'Team forecast'!$B$2:$AO$2,0))</f>
        <v>0.19857235561323819</v>
      </c>
      <c r="V591" s="16">
        <f>INDEX('Team forecast'!$B$2:$AO$26,MATCH('Master data'!$B591,'Team forecast'!$B$2:$B$26,0),MATCH('Master data'!V$1,'Team forecast'!$B$2:$AO$2,0))</f>
        <v>0.2774172615184945</v>
      </c>
      <c r="W591" s="16">
        <f>INDEX('Team forecast'!$B$2:$AO$26,MATCH('Master data'!$B591,'Team forecast'!$B$2:$B$26,0),MATCH('Master data'!W$1,'Team forecast'!$B$2:$AO$2,0))</f>
        <v>0.52401038286826729</v>
      </c>
      <c r="X591" s="5">
        <f t="shared" si="534"/>
        <v>-5000</v>
      </c>
      <c r="Y591" s="5">
        <f t="shared" si="535"/>
        <v>0</v>
      </c>
      <c r="Z591" s="5">
        <f t="shared" si="536"/>
        <v>0</v>
      </c>
      <c r="AA591" s="5">
        <f t="shared" si="537"/>
        <v>0</v>
      </c>
      <c r="AB591" s="5">
        <f t="shared" si="538"/>
        <v>0</v>
      </c>
      <c r="AC591" s="5">
        <f t="shared" si="539"/>
        <v>0</v>
      </c>
      <c r="AD591" s="5">
        <f t="shared" si="540"/>
        <v>0</v>
      </c>
      <c r="AE591" s="5">
        <f t="shared" si="541"/>
        <v>12576.249188838416</v>
      </c>
      <c r="AF591" s="5">
        <f t="shared" si="542"/>
        <v>0</v>
      </c>
      <c r="AG591" s="5">
        <f t="shared" si="543"/>
        <v>0</v>
      </c>
      <c r="AH591" s="5">
        <f t="shared" si="544"/>
        <v>0</v>
      </c>
      <c r="AI591" s="5">
        <f t="shared" si="545"/>
        <v>0</v>
      </c>
      <c r="AJ591" s="5">
        <f t="shared" si="546"/>
        <v>0</v>
      </c>
      <c r="AK591" s="5">
        <f>IFERROR(SUM(X591:AJ591),-5000)*((Cockpit!$C$3)^0)</f>
        <v>7576.2491888384156</v>
      </c>
      <c r="AL591" s="16">
        <f>INDEX('Team forecast'!$B$2:$AO$26,MATCH('Master data'!$B591,'Team forecast'!$B$2:$B$26,0),MATCH('Master data'!AL$1,'Team forecast'!$B$2:$AO$2,0))</f>
        <v>0.60056788388223015</v>
      </c>
      <c r="AM591" s="16">
        <f>INDEX('Team forecast'!$B$2:$AO$26,MATCH('Master data'!$B591,'Team forecast'!$B$2:$B$26,0),MATCH('Master data'!AM$1,'Team forecast'!$B$2:$AO$2,0))</f>
        <v>2.4503417481709131</v>
      </c>
      <c r="AN591" s="16">
        <f>INDEX('Team forecast'!$B$2:$AO$26,MATCH('Master data'!$B591,'Team forecast'!$B$2:$B$26,0),MATCH('Master data'!AN$1,'Team forecast'!$B$2:$AO$2,0))</f>
        <v>8.6264100862641011E-2</v>
      </c>
      <c r="AO591" s="16">
        <f>INDEX('Team forecast'!$B$2:$AO$26,MATCH('Master data'!$B591,'Team forecast'!$B$2:$B$26,0),MATCH('Master data'!AO$1,'Team forecast'!$B$2:$AO$2,0))</f>
        <v>1.9715612349669172</v>
      </c>
      <c r="AP591" s="16">
        <f>INDEX('Team forecast'!$B$2:$AO$26,MATCH('Master data'!$B591,'Team forecast'!$B$2:$B$26,0),MATCH('Master data'!AP$1,'Team forecast'!$B$2:$AO$2,0))</f>
        <v>6.5420607439204286</v>
      </c>
      <c r="AQ591" s="5">
        <f t="shared" si="547"/>
        <v>-5000</v>
      </c>
      <c r="AR591" s="5">
        <f>INDEX('Team forecast'!$B$2:$AO$26,MATCH('Master data'!$B591,'Team forecast'!$B$2:$B$26,0),MATCH('Master data'!AR$1,'Team forecast'!$B$2:$AO$2,0))*IF(X591&gt;0,25000,0)</f>
        <v>0</v>
      </c>
      <c r="AS591" s="16">
        <f>INDEX('Team forecast'!$B$2:$AO$26,MATCH('Master data'!$B591,'Team forecast'!$B$2:$B$26,0),MATCH('Master data'!AS$1,'Team forecast'!$B$2:$AO$2,0))*IF(X591&gt;0,5000,0)</f>
        <v>0</v>
      </c>
      <c r="AT591" s="16">
        <f>INDEX('Team forecast'!$B$2:$AO$26,MATCH('Master data'!$B591,'Team forecast'!$B$2:$B$26,0),MATCH('Master data'!AT$1,'Team forecast'!$B$2:$AO$2,0))*IF(X591&gt;0,-15000,0)</f>
        <v>0</v>
      </c>
      <c r="AU591" s="5">
        <f t="shared" si="548"/>
        <v>0</v>
      </c>
      <c r="AV591" s="5">
        <f t="shared" si="549"/>
        <v>0</v>
      </c>
      <c r="AW591" s="5">
        <f t="shared" si="550"/>
        <v>0</v>
      </c>
      <c r="AX591" s="5">
        <f t="shared" si="551"/>
        <v>4313.2050431320504</v>
      </c>
      <c r="AY591" s="5">
        <f t="shared" si="552"/>
        <v>0</v>
      </c>
      <c r="AZ591" s="5">
        <f t="shared" si="553"/>
        <v>0</v>
      </c>
      <c r="BA591" s="5">
        <f t="shared" si="554"/>
        <v>0</v>
      </c>
      <c r="BB591" s="5">
        <f t="shared" si="555"/>
        <v>0</v>
      </c>
      <c r="BC591" s="5">
        <f t="shared" si="556"/>
        <v>0</v>
      </c>
      <c r="BD591" s="5">
        <f t="shared" si="557"/>
        <v>-686.79495686794962</v>
      </c>
      <c r="BE591" s="16">
        <f>INDEX('Team forecast'!$B$2:$AO$26,MATCH('Master data'!$B591,'Team forecast'!$B$2:$B$26,0),MATCH('Master data'!BE$1,'Team forecast'!$B$2:$AO$2,0))</f>
        <v>0</v>
      </c>
      <c r="BF591" s="16">
        <f>INDEX('Team forecast'!$B$2:$AO$26,MATCH('Master data'!$B591,'Team forecast'!$B$2:$B$26,0),MATCH('Master data'!BF$1,'Team forecast'!$B$2:$AO$2,0))</f>
        <v>0</v>
      </c>
      <c r="BG591" s="16">
        <f>INDEX('Team forecast'!$B$2:$AO$26,MATCH('Master data'!$B591,'Team forecast'!$B$2:$B$26,0),MATCH('Master data'!BG$1,'Team forecast'!$B$2:$AO$2,0))</f>
        <v>0</v>
      </c>
      <c r="BH591" s="16">
        <f>INDEX('Team forecast'!$B$2:$AO$26,MATCH('Master data'!$B591,'Team forecast'!$B$2:$B$26,0),MATCH('Master data'!BH$1,'Team forecast'!$B$2:$AO$2,0))</f>
        <v>0</v>
      </c>
      <c r="BI591" s="16">
        <f>INDEX('Team forecast'!$B$2:$AO$26,MATCH('Master data'!$B591,'Team forecast'!$B$2:$B$26,0),MATCH('Master data'!BI$1,'Team forecast'!$B$2:$AO$2,0))</f>
        <v>0</v>
      </c>
      <c r="BJ591" s="5">
        <f t="shared" si="558"/>
        <v>-5000</v>
      </c>
      <c r="BK591" s="5">
        <f>INDEX('Team forecast'!$R$3:$BH$26,MATCH($B591,'Team forecast'!$B$3:$B$26,0),MATCH(BK$1,'Team forecast'!$R$2:$BH$2,0))*IF($X591&gt;0,25000,0)</f>
        <v>0</v>
      </c>
      <c r="BL591" s="5">
        <f>INDEX('Team forecast'!$R$3:$BH$26,MATCH($B591,'Team forecast'!$B$3:$B$26,0),MATCH(BL$1,'Team forecast'!$R$2:$BH$2,0))*IF($X591&gt;0,5000,0)</f>
        <v>0</v>
      </c>
      <c r="BM591" s="5">
        <f>INDEX('Team forecast'!$R$3:$BH$26,MATCH($B591,'Team forecast'!$B$3:$B$26,0),MATCH(BM$1,'Team forecast'!$R$2:$BH$2,0))*IF($X591&gt;0,-15000,0)</f>
        <v>0</v>
      </c>
      <c r="BN591" s="5">
        <f t="shared" si="559"/>
        <v>0</v>
      </c>
      <c r="BO591" s="5">
        <f t="shared" si="560"/>
        <v>0</v>
      </c>
      <c r="BP591" s="5">
        <f t="shared" si="561"/>
        <v>0</v>
      </c>
      <c r="BQ591" s="5">
        <f t="shared" si="562"/>
        <v>0</v>
      </c>
      <c r="BR591" s="5">
        <f t="shared" si="563"/>
        <v>0</v>
      </c>
      <c r="BS591" s="5">
        <f t="shared" si="564"/>
        <v>0</v>
      </c>
      <c r="BT591" s="5">
        <f t="shared" si="565"/>
        <v>0</v>
      </c>
      <c r="BU591" s="5">
        <f t="shared" si="566"/>
        <v>0</v>
      </c>
      <c r="BV591" s="5">
        <f t="shared" si="567"/>
        <v>0</v>
      </c>
      <c r="BW591" s="5">
        <f t="shared" si="568"/>
        <v>0</v>
      </c>
      <c r="BX591" s="5">
        <f t="shared" si="569"/>
        <v>3444.727115985233</v>
      </c>
      <c r="BY591" s="5">
        <f t="shared" si="570"/>
        <v>10334.181347955699</v>
      </c>
      <c r="BZ591" s="5">
        <f>MAX(INDEX('Team forecast'!$R$3:$BH$26,MATCH($B591,'Team forecast'!$B$3:$B$26,0),MATCH(BZ$1,'Team forecast'!$R$2:$BH$2,0))*($BX591)-(1-INDEX('Team forecast'!$R$3:$BH$26,MATCH($B591,'Team forecast'!$B$3:$B$26,0),MATCH(BZ$1,'Team forecast'!$R$2:$BH$2,0)))*(BY591+CH591)*0.01,-5000)</f>
        <v>-5000</v>
      </c>
      <c r="CA591" s="5">
        <f>MAX(INDEX('Team forecast'!$R$3:$BH$26,MATCH($B591,'Team forecast'!$B$3:$B$26,0),MATCH(CA$1,'Team forecast'!$R$2:$BH$2,0))*$BX591-(1-INDEX('Team forecast'!$R$3:$BH$26,MATCH($B591,'Team forecast'!$B$3:$B$26,0),MATCH(CA$1,'Team forecast'!$R$2:$BH$2,0)))*(BY591+BX591+CH591)*0.01,-5000)</f>
        <v>-5000</v>
      </c>
      <c r="CB591" s="5">
        <f>MAX(INDEX('Team forecast'!$R$3:$BH$26,MATCH($B591,'Team forecast'!$B$3:$B$26,0),MATCH(CB$1,'Team forecast'!$R$2:$BH$2,0))*$BX591-(1-INDEX('Team forecast'!$R$3:$BH$26,MATCH($B591,'Team forecast'!$B$3:$B$26,0),MATCH(CB$1,'Team forecast'!$R$2:$BH$2,0)))*(BY591+BX591*2+CH591)*0.01,0)</f>
        <v>0</v>
      </c>
      <c r="CC591" s="5">
        <v>0</v>
      </c>
      <c r="CD591" s="5">
        <f>+AK591+BD591*Cockpit!$C$3+BW591*Cockpit!$C$3^2+BZ591*Cockpit!$C$3^3+CA591*Cockpit!$C$3^4+CB591*Cockpit!$C$3^5+CC591*Cockpit!$C$3^6</f>
        <v>4649.2500817906475</v>
      </c>
      <c r="CE591" s="5"/>
      <c r="CF591" s="5"/>
      <c r="CG591" s="5">
        <v>0</v>
      </c>
      <c r="CH591" s="5">
        <f t="shared" si="571"/>
        <v>1995000</v>
      </c>
      <c r="CI591" s="5">
        <f t="shared" si="572"/>
        <v>1995000</v>
      </c>
      <c r="CJ591" s="1">
        <f t="shared" si="573"/>
        <v>2E-3</v>
      </c>
      <c r="CK591" s="5">
        <f>RANK(CD591,$CD$2:$CD$622)+COUNTIF($CD$2:$CD591,$CD591)-1</f>
        <v>376</v>
      </c>
      <c r="CL591" s="5">
        <f>RANK(CJ591,$CJ$2:$CJ$622)+COUNTIF($CJ$2:$CJ591,$CJ591)-1</f>
        <v>380</v>
      </c>
    </row>
    <row r="592" spans="1:90" x14ac:dyDescent="0.3">
      <c r="A592" t="str">
        <f>Players!P593</f>
        <v>Dávid Hancko</v>
      </c>
      <c r="B592" t="str">
        <f>Players!G593</f>
        <v>Slovakia</v>
      </c>
      <c r="C592" t="str">
        <f>Players!AB593</f>
        <v>Defense</v>
      </c>
      <c r="D592" s="1"/>
      <c r="F592" t="str">
        <f>IFERROR(INDEX(Lookup!B:B,MATCH(INDEX(Players!C:C,MATCH(E592,Players!A:A,0)),Lookup!D:D,0)),"")</f>
        <v/>
      </c>
      <c r="G592">
        <f>IF(Players!AC593=0,10000000,Players!AC593)</f>
        <v>2495000</v>
      </c>
      <c r="H592" s="16">
        <f>INDEX('Team forecast'!$B$2:$AO$26,MATCH('Master data'!$B592,'Team forecast'!$B$2:$B$26,0),MATCH('Master data'!H$1,'Team forecast'!$B$2:$AO$2,0))</f>
        <v>0.80039446005056258</v>
      </c>
      <c r="I592" s="16">
        <f>INDEX('Team forecast'!$B$2:$AO$26,MATCH('Master data'!$B592,'Team forecast'!$B$2:$B$26,0),MATCH('Master data'!I$1,'Team forecast'!$B$2:$AO$2,0))</f>
        <v>1.3802129553035047</v>
      </c>
      <c r="J592" s="16">
        <f>INDEX('Team forecast'!$B$2:$AO$26,MATCH('Master data'!$B592,'Team forecast'!$B$2:$B$26,0),MATCH('Master data'!J$1,'Team forecast'!$B$2:$AO$2,0))</f>
        <v>0.2515249837767683</v>
      </c>
      <c r="K592" s="16">
        <f>INDEX('Team forecast'!$B$2:$AO$26,MATCH('Master data'!$B592,'Team forecast'!$B$2:$B$26,0),MATCH('Master data'!K$1,'Team forecast'!$B$2:$AO$2,0))</f>
        <v>2.627557570873059</v>
      </c>
      <c r="L592" s="16">
        <f>INDEX('Team forecast'!$B$2:$AO$26,MATCH('Master data'!$B592,'Team forecast'!$B$2:$B$26,0),MATCH('Master data'!L$1,'Team forecast'!$B$2:$AO$2,0))</f>
        <v>3.6849704739682085</v>
      </c>
      <c r="M592">
        <f>IF(Players!BC593=1,95,0)</f>
        <v>0</v>
      </c>
      <c r="N592" s="2">
        <f>Players!BN593</f>
        <v>0</v>
      </c>
      <c r="O592" s="2">
        <f>Players!BO593</f>
        <v>0</v>
      </c>
      <c r="P592" s="2">
        <f>Players!BP593</f>
        <v>0</v>
      </c>
      <c r="Q592" s="2">
        <f>Players!BQ593</f>
        <v>0.22998296422487222</v>
      </c>
      <c r="R592" s="2">
        <f>Players!BR593</f>
        <v>0</v>
      </c>
      <c r="S592" s="2">
        <f t="shared" si="532"/>
        <v>0.80039446005056258</v>
      </c>
      <c r="T592" s="2">
        <f t="shared" si="533"/>
        <v>1.3802129553035047</v>
      </c>
      <c r="U592" s="16">
        <f>INDEX('Team forecast'!$B$2:$AO$26,MATCH('Master data'!$B592,'Team forecast'!$B$2:$B$26,0),MATCH('Master data'!U$1,'Team forecast'!$B$2:$AO$2,0))</f>
        <v>0.19857235561323819</v>
      </c>
      <c r="V592" s="16">
        <f>INDEX('Team forecast'!$B$2:$AO$26,MATCH('Master data'!$B592,'Team forecast'!$B$2:$B$26,0),MATCH('Master data'!V$1,'Team forecast'!$B$2:$AO$2,0))</f>
        <v>0.2774172615184945</v>
      </c>
      <c r="W592" s="16">
        <f>INDEX('Team forecast'!$B$2:$AO$26,MATCH('Master data'!$B592,'Team forecast'!$B$2:$B$26,0),MATCH('Master data'!W$1,'Team forecast'!$B$2:$AO$2,0))</f>
        <v>0.52401038286826729</v>
      </c>
      <c r="X592" s="5">
        <f t="shared" si="534"/>
        <v>-5000</v>
      </c>
      <c r="Y592" s="5">
        <f t="shared" si="535"/>
        <v>0</v>
      </c>
      <c r="Z592" s="5">
        <f t="shared" si="536"/>
        <v>0</v>
      </c>
      <c r="AA592" s="5">
        <f t="shared" si="537"/>
        <v>0</v>
      </c>
      <c r="AB592" s="5">
        <f t="shared" si="538"/>
        <v>0</v>
      </c>
      <c r="AC592" s="5">
        <f t="shared" si="539"/>
        <v>0</v>
      </c>
      <c r="AD592" s="5">
        <f t="shared" si="540"/>
        <v>0</v>
      </c>
      <c r="AE592" s="5">
        <f t="shared" si="541"/>
        <v>12576.249188838416</v>
      </c>
      <c r="AF592" s="5">
        <f t="shared" si="542"/>
        <v>0</v>
      </c>
      <c r="AG592" s="5">
        <f t="shared" si="543"/>
        <v>0</v>
      </c>
      <c r="AH592" s="5">
        <f t="shared" si="544"/>
        <v>0</v>
      </c>
      <c r="AI592" s="5">
        <f t="shared" si="545"/>
        <v>0</v>
      </c>
      <c r="AJ592" s="5">
        <f t="shared" si="546"/>
        <v>0</v>
      </c>
      <c r="AK592" s="5">
        <f>IFERROR(SUM(X592:AJ592),-5000)*((Cockpit!$C$3)^0)</f>
        <v>7576.2491888384156</v>
      </c>
      <c r="AL592" s="16">
        <f>INDEX('Team forecast'!$B$2:$AO$26,MATCH('Master data'!$B592,'Team forecast'!$B$2:$B$26,0),MATCH('Master data'!AL$1,'Team forecast'!$B$2:$AO$2,0))</f>
        <v>0.60056788388223015</v>
      </c>
      <c r="AM592" s="16">
        <f>INDEX('Team forecast'!$B$2:$AO$26,MATCH('Master data'!$B592,'Team forecast'!$B$2:$B$26,0),MATCH('Master data'!AM$1,'Team forecast'!$B$2:$AO$2,0))</f>
        <v>2.4503417481709131</v>
      </c>
      <c r="AN592" s="16">
        <f>INDEX('Team forecast'!$B$2:$AO$26,MATCH('Master data'!$B592,'Team forecast'!$B$2:$B$26,0),MATCH('Master data'!AN$1,'Team forecast'!$B$2:$AO$2,0))</f>
        <v>8.6264100862641011E-2</v>
      </c>
      <c r="AO592" s="16">
        <f>INDEX('Team forecast'!$B$2:$AO$26,MATCH('Master data'!$B592,'Team forecast'!$B$2:$B$26,0),MATCH('Master data'!AO$1,'Team forecast'!$B$2:$AO$2,0))</f>
        <v>1.9715612349669172</v>
      </c>
      <c r="AP592" s="16">
        <f>INDEX('Team forecast'!$B$2:$AO$26,MATCH('Master data'!$B592,'Team forecast'!$B$2:$B$26,0),MATCH('Master data'!AP$1,'Team forecast'!$B$2:$AO$2,0))</f>
        <v>6.5420607439204286</v>
      </c>
      <c r="AQ592" s="5">
        <f t="shared" si="547"/>
        <v>-5000</v>
      </c>
      <c r="AR592" s="5">
        <f>INDEX('Team forecast'!$B$2:$AO$26,MATCH('Master data'!$B592,'Team forecast'!$B$2:$B$26,0),MATCH('Master data'!AR$1,'Team forecast'!$B$2:$AO$2,0))*IF(X592&gt;0,25000,0)</f>
        <v>0</v>
      </c>
      <c r="AS592" s="16">
        <f>INDEX('Team forecast'!$B$2:$AO$26,MATCH('Master data'!$B592,'Team forecast'!$B$2:$B$26,0),MATCH('Master data'!AS$1,'Team forecast'!$B$2:$AO$2,0))*IF(X592&gt;0,5000,0)</f>
        <v>0</v>
      </c>
      <c r="AT592" s="16">
        <f>INDEX('Team forecast'!$B$2:$AO$26,MATCH('Master data'!$B592,'Team forecast'!$B$2:$B$26,0),MATCH('Master data'!AT$1,'Team forecast'!$B$2:$AO$2,0))*IF(X592&gt;0,-15000,0)</f>
        <v>0</v>
      </c>
      <c r="AU592" s="5">
        <f t="shared" si="548"/>
        <v>0</v>
      </c>
      <c r="AV592" s="5">
        <f t="shared" si="549"/>
        <v>0</v>
      </c>
      <c r="AW592" s="5">
        <f t="shared" si="550"/>
        <v>0</v>
      </c>
      <c r="AX592" s="5">
        <f t="shared" si="551"/>
        <v>4313.2050431320504</v>
      </c>
      <c r="AY592" s="5">
        <f t="shared" si="552"/>
        <v>0</v>
      </c>
      <c r="AZ592" s="5">
        <f t="shared" si="553"/>
        <v>0</v>
      </c>
      <c r="BA592" s="5">
        <f t="shared" si="554"/>
        <v>0</v>
      </c>
      <c r="BB592" s="5">
        <f t="shared" si="555"/>
        <v>0</v>
      </c>
      <c r="BC592" s="5">
        <f t="shared" si="556"/>
        <v>0</v>
      </c>
      <c r="BD592" s="5">
        <f t="shared" si="557"/>
        <v>-686.79495686794962</v>
      </c>
      <c r="BE592" s="16">
        <f>INDEX('Team forecast'!$B$2:$AO$26,MATCH('Master data'!$B592,'Team forecast'!$B$2:$B$26,0),MATCH('Master data'!BE$1,'Team forecast'!$B$2:$AO$2,0))</f>
        <v>0</v>
      </c>
      <c r="BF592" s="16">
        <f>INDEX('Team forecast'!$B$2:$AO$26,MATCH('Master data'!$B592,'Team forecast'!$B$2:$B$26,0),MATCH('Master data'!BF$1,'Team forecast'!$B$2:$AO$2,0))</f>
        <v>0</v>
      </c>
      <c r="BG592" s="16">
        <f>INDEX('Team forecast'!$B$2:$AO$26,MATCH('Master data'!$B592,'Team forecast'!$B$2:$B$26,0),MATCH('Master data'!BG$1,'Team forecast'!$B$2:$AO$2,0))</f>
        <v>0</v>
      </c>
      <c r="BH592" s="16">
        <f>INDEX('Team forecast'!$B$2:$AO$26,MATCH('Master data'!$B592,'Team forecast'!$B$2:$B$26,0),MATCH('Master data'!BH$1,'Team forecast'!$B$2:$AO$2,0))</f>
        <v>0</v>
      </c>
      <c r="BI592" s="16">
        <f>INDEX('Team forecast'!$B$2:$AO$26,MATCH('Master data'!$B592,'Team forecast'!$B$2:$B$26,0),MATCH('Master data'!BI$1,'Team forecast'!$B$2:$AO$2,0))</f>
        <v>0</v>
      </c>
      <c r="BJ592" s="5">
        <f t="shared" si="558"/>
        <v>-5000</v>
      </c>
      <c r="BK592" s="5">
        <f>INDEX('Team forecast'!$R$3:$BH$26,MATCH($B592,'Team forecast'!$B$3:$B$26,0),MATCH(BK$1,'Team forecast'!$R$2:$BH$2,0))*IF($X592&gt;0,25000,0)</f>
        <v>0</v>
      </c>
      <c r="BL592" s="5">
        <f>INDEX('Team forecast'!$R$3:$BH$26,MATCH($B592,'Team forecast'!$B$3:$B$26,0),MATCH(BL$1,'Team forecast'!$R$2:$BH$2,0))*IF($X592&gt;0,5000,0)</f>
        <v>0</v>
      </c>
      <c r="BM592" s="5">
        <f>INDEX('Team forecast'!$R$3:$BH$26,MATCH($B592,'Team forecast'!$B$3:$B$26,0),MATCH(BM$1,'Team forecast'!$R$2:$BH$2,0))*IF($X592&gt;0,-15000,0)</f>
        <v>0</v>
      </c>
      <c r="BN592" s="5">
        <f t="shared" si="559"/>
        <v>0</v>
      </c>
      <c r="BO592" s="5">
        <f t="shared" si="560"/>
        <v>0</v>
      </c>
      <c r="BP592" s="5">
        <f t="shared" si="561"/>
        <v>0</v>
      </c>
      <c r="BQ592" s="5">
        <f t="shared" si="562"/>
        <v>0</v>
      </c>
      <c r="BR592" s="5">
        <f t="shared" si="563"/>
        <v>0</v>
      </c>
      <c r="BS592" s="5">
        <f t="shared" si="564"/>
        <v>0</v>
      </c>
      <c r="BT592" s="5">
        <f t="shared" si="565"/>
        <v>0</v>
      </c>
      <c r="BU592" s="5">
        <f t="shared" si="566"/>
        <v>0</v>
      </c>
      <c r="BV592" s="5">
        <f t="shared" si="567"/>
        <v>0</v>
      </c>
      <c r="BW592" s="5">
        <f t="shared" si="568"/>
        <v>0</v>
      </c>
      <c r="BX592" s="5">
        <f t="shared" si="569"/>
        <v>3444.727115985233</v>
      </c>
      <c r="BY592" s="5">
        <f t="shared" si="570"/>
        <v>10334.181347955699</v>
      </c>
      <c r="BZ592" s="5">
        <f>MAX(INDEX('Team forecast'!$R$3:$BH$26,MATCH($B592,'Team forecast'!$B$3:$B$26,0),MATCH(BZ$1,'Team forecast'!$R$2:$BH$2,0))*($BX592)-(1-INDEX('Team forecast'!$R$3:$BH$26,MATCH($B592,'Team forecast'!$B$3:$B$26,0),MATCH(BZ$1,'Team forecast'!$R$2:$BH$2,0)))*(BY592+CH592)*0.01,-5000)</f>
        <v>-5000</v>
      </c>
      <c r="CA592" s="5">
        <f>MAX(INDEX('Team forecast'!$R$3:$BH$26,MATCH($B592,'Team forecast'!$B$3:$B$26,0),MATCH(CA$1,'Team forecast'!$R$2:$BH$2,0))*$BX592-(1-INDEX('Team forecast'!$R$3:$BH$26,MATCH($B592,'Team forecast'!$B$3:$B$26,0),MATCH(CA$1,'Team forecast'!$R$2:$BH$2,0)))*(BY592+BX592+CH592)*0.01,-5000)</f>
        <v>-5000</v>
      </c>
      <c r="CB592" s="5">
        <f>MAX(INDEX('Team forecast'!$R$3:$BH$26,MATCH($B592,'Team forecast'!$B$3:$B$26,0),MATCH(CB$1,'Team forecast'!$R$2:$BH$2,0))*$BX592-(1-INDEX('Team forecast'!$R$3:$BH$26,MATCH($B592,'Team forecast'!$B$3:$B$26,0),MATCH(CB$1,'Team forecast'!$R$2:$BH$2,0)))*(BY592+BX592*2+CH592)*0.01,0)</f>
        <v>0</v>
      </c>
      <c r="CC592" s="5">
        <v>0</v>
      </c>
      <c r="CD592" s="5">
        <f>+AK592+BD592*Cockpit!$C$3+BW592*Cockpit!$C$3^2+BZ592*Cockpit!$C$3^3+CA592*Cockpit!$C$3^4+CB592*Cockpit!$C$3^5+CC592*Cockpit!$C$3^6</f>
        <v>4649.2500817906475</v>
      </c>
      <c r="CE592" s="5"/>
      <c r="CF592" s="5"/>
      <c r="CG592" s="5">
        <v>0</v>
      </c>
      <c r="CH592" s="5">
        <f t="shared" si="571"/>
        <v>2495000</v>
      </c>
      <c r="CI592" s="5">
        <f t="shared" si="572"/>
        <v>2495000</v>
      </c>
      <c r="CJ592" s="1">
        <f t="shared" si="573"/>
        <v>2E-3</v>
      </c>
      <c r="CK592" s="5">
        <f>RANK(CD592,$CD$2:$CD$622)+COUNTIF($CD$2:$CD592,$CD592)-1</f>
        <v>377</v>
      </c>
      <c r="CL592" s="5">
        <f>RANK(CJ592,$CJ$2:$CJ$622)+COUNTIF($CJ$2:$CJ592,$CJ592)-1</f>
        <v>381</v>
      </c>
    </row>
    <row r="593" spans="1:90" x14ac:dyDescent="0.3">
      <c r="A593" t="str">
        <f>Players!P594</f>
        <v>Ľubomír Šatka</v>
      </c>
      <c r="B593" t="str">
        <f>Players!G594</f>
        <v>Slovakia</v>
      </c>
      <c r="C593" t="str">
        <f>Players!AB594</f>
        <v>Defense</v>
      </c>
      <c r="D593" s="1"/>
      <c r="F593" t="str">
        <f>IFERROR(INDEX(Lookup!B:B,MATCH(INDEX(Players!C:C,MATCH(E593,Players!A:A,0)),Lookup!D:D,0)),"")</f>
        <v/>
      </c>
      <c r="G593">
        <f>IF(Players!AC594=0,10000000,Players!AC594)</f>
        <v>2044000</v>
      </c>
      <c r="H593" s="16">
        <f>INDEX('Team forecast'!$B$2:$AO$26,MATCH('Master data'!$B593,'Team forecast'!$B$2:$B$26,0),MATCH('Master data'!H$1,'Team forecast'!$B$2:$AO$2,0))</f>
        <v>0.80039446005056258</v>
      </c>
      <c r="I593" s="16">
        <f>INDEX('Team forecast'!$B$2:$AO$26,MATCH('Master data'!$B593,'Team forecast'!$B$2:$B$26,0),MATCH('Master data'!I$1,'Team forecast'!$B$2:$AO$2,0))</f>
        <v>1.3802129553035047</v>
      </c>
      <c r="J593" s="16">
        <f>INDEX('Team forecast'!$B$2:$AO$26,MATCH('Master data'!$B593,'Team forecast'!$B$2:$B$26,0),MATCH('Master data'!J$1,'Team forecast'!$B$2:$AO$2,0))</f>
        <v>0.2515249837767683</v>
      </c>
      <c r="K593" s="16">
        <f>INDEX('Team forecast'!$B$2:$AO$26,MATCH('Master data'!$B593,'Team forecast'!$B$2:$B$26,0),MATCH('Master data'!K$1,'Team forecast'!$B$2:$AO$2,0))</f>
        <v>2.627557570873059</v>
      </c>
      <c r="L593" s="16">
        <f>INDEX('Team forecast'!$B$2:$AO$26,MATCH('Master data'!$B593,'Team forecast'!$B$2:$B$26,0),MATCH('Master data'!L$1,'Team forecast'!$B$2:$AO$2,0))</f>
        <v>3.6849704739682085</v>
      </c>
      <c r="M593">
        <f>IF(Players!BC594=1,95,0)</f>
        <v>95</v>
      </c>
      <c r="N593" s="2">
        <f>Players!BN594</f>
        <v>3.7162558843698956E-2</v>
      </c>
      <c r="O593" s="2">
        <f>Players!BO594</f>
        <v>6.4486525438359102E-2</v>
      </c>
      <c r="P593" s="2">
        <f>Players!BP594</f>
        <v>0.3010955612526649</v>
      </c>
      <c r="Q593" s="2">
        <f>Players!BQ594</f>
        <v>0</v>
      </c>
      <c r="R593" s="2">
        <f>Players!BR594</f>
        <v>0</v>
      </c>
      <c r="S593" s="2">
        <f t="shared" si="532"/>
        <v>0.80039446005056258</v>
      </c>
      <c r="T593" s="2">
        <f t="shared" si="533"/>
        <v>1.3802129553035047</v>
      </c>
      <c r="U593" s="16">
        <f>INDEX('Team forecast'!$B$2:$AO$26,MATCH('Master data'!$B593,'Team forecast'!$B$2:$B$26,0),MATCH('Master data'!U$1,'Team forecast'!$B$2:$AO$2,0))</f>
        <v>0.19857235561323819</v>
      </c>
      <c r="V593" s="16">
        <f>INDEX('Team forecast'!$B$2:$AO$26,MATCH('Master data'!$B593,'Team forecast'!$B$2:$B$26,0),MATCH('Master data'!V$1,'Team forecast'!$B$2:$AO$2,0))</f>
        <v>0.2774172615184945</v>
      </c>
      <c r="W593" s="16">
        <f>INDEX('Team forecast'!$B$2:$AO$26,MATCH('Master data'!$B593,'Team forecast'!$B$2:$B$26,0),MATCH('Master data'!W$1,'Team forecast'!$B$2:$AO$2,0))</f>
        <v>0.52401038286826729</v>
      </c>
      <c r="X593" s="5">
        <f t="shared" si="534"/>
        <v>7000</v>
      </c>
      <c r="Y593" s="5">
        <f t="shared" si="535"/>
        <v>4964.3088903309545</v>
      </c>
      <c r="Z593" s="5">
        <f t="shared" si="536"/>
        <v>1387.0863075924724</v>
      </c>
      <c r="AA593" s="5">
        <f t="shared" si="537"/>
        <v>-7860.1557430240091</v>
      </c>
      <c r="AB593" s="5">
        <f t="shared" si="538"/>
        <v>4461.7059329699532</v>
      </c>
      <c r="AC593" s="5">
        <f t="shared" si="539"/>
        <v>2580.7328854386151</v>
      </c>
      <c r="AD593" s="5">
        <f t="shared" si="540"/>
        <v>7911.4592152571249</v>
      </c>
      <c r="AE593" s="5">
        <f t="shared" si="541"/>
        <v>12576.249188838416</v>
      </c>
      <c r="AF593" s="5">
        <f t="shared" si="542"/>
        <v>0</v>
      </c>
      <c r="AG593" s="5">
        <f t="shared" si="543"/>
        <v>0</v>
      </c>
      <c r="AH593" s="5">
        <f t="shared" si="544"/>
        <v>0</v>
      </c>
      <c r="AI593" s="5">
        <f t="shared" si="545"/>
        <v>8003.9446005056261</v>
      </c>
      <c r="AJ593" s="5">
        <f t="shared" si="546"/>
        <v>-11041.703642428038</v>
      </c>
      <c r="AK593" s="5">
        <f>IFERROR(SUM(X593:AJ593),-5000)*((Cockpit!$C$3)^0)</f>
        <v>29983.627635481113</v>
      </c>
      <c r="AL593" s="16">
        <f>INDEX('Team forecast'!$B$2:$AO$26,MATCH('Master data'!$B593,'Team forecast'!$B$2:$B$26,0),MATCH('Master data'!AL$1,'Team forecast'!$B$2:$AO$2,0))</f>
        <v>0.60056788388223015</v>
      </c>
      <c r="AM593" s="16">
        <f>INDEX('Team forecast'!$B$2:$AO$26,MATCH('Master data'!$B593,'Team forecast'!$B$2:$B$26,0),MATCH('Master data'!AM$1,'Team forecast'!$B$2:$AO$2,0))</f>
        <v>2.4503417481709131</v>
      </c>
      <c r="AN593" s="16">
        <f>INDEX('Team forecast'!$B$2:$AO$26,MATCH('Master data'!$B593,'Team forecast'!$B$2:$B$26,0),MATCH('Master data'!AN$1,'Team forecast'!$B$2:$AO$2,0))</f>
        <v>8.6264100862641011E-2</v>
      </c>
      <c r="AO593" s="16">
        <f>INDEX('Team forecast'!$B$2:$AO$26,MATCH('Master data'!$B593,'Team forecast'!$B$2:$B$26,0),MATCH('Master data'!AO$1,'Team forecast'!$B$2:$AO$2,0))</f>
        <v>1.9715612349669172</v>
      </c>
      <c r="AP593" s="16">
        <f>INDEX('Team forecast'!$B$2:$AO$26,MATCH('Master data'!$B593,'Team forecast'!$B$2:$B$26,0),MATCH('Master data'!AP$1,'Team forecast'!$B$2:$AO$2,0))</f>
        <v>6.5420607439204286</v>
      </c>
      <c r="AQ593" s="5">
        <f t="shared" si="547"/>
        <v>7000</v>
      </c>
      <c r="AR593" s="5">
        <f>INDEX('Team forecast'!$B$2:$AO$26,MATCH('Master data'!$B593,'Team forecast'!$B$2:$B$26,0),MATCH('Master data'!AR$1,'Team forecast'!$B$2:$AO$2,0))*IF(X593&gt;0,25000,0)</f>
        <v>1581.508515815085</v>
      </c>
      <c r="AS593" s="16">
        <f>INDEX('Team forecast'!$B$2:$AO$26,MATCH('Master data'!$B593,'Team forecast'!$B$2:$B$26,0),MATCH('Master data'!AS$1,'Team forecast'!$B$2:$AO$2,0))*IF(X593&gt;0,5000,0)</f>
        <v>729.92700729927003</v>
      </c>
      <c r="AT593" s="16">
        <f>INDEX('Team forecast'!$B$2:$AO$26,MATCH('Master data'!$B593,'Team forecast'!$B$2:$B$26,0),MATCH('Master data'!AT$1,'Team forecast'!$B$2:$AO$2,0))*IF(X593&gt;0,-15000,0)</f>
        <v>-11861.313868613139</v>
      </c>
      <c r="AU593" s="5">
        <f t="shared" si="548"/>
        <v>3347.7958986613712</v>
      </c>
      <c r="AV593" s="5">
        <f t="shared" si="549"/>
        <v>1936.4268060716465</v>
      </c>
      <c r="AW593" s="5">
        <f t="shared" si="550"/>
        <v>5936.2833658636109</v>
      </c>
      <c r="AX593" s="5">
        <f t="shared" si="551"/>
        <v>4313.2050431320504</v>
      </c>
      <c r="AY593" s="5">
        <f t="shared" si="552"/>
        <v>0</v>
      </c>
      <c r="AZ593" s="5">
        <f t="shared" si="553"/>
        <v>0</v>
      </c>
      <c r="BA593" s="5">
        <f t="shared" si="554"/>
        <v>0</v>
      </c>
      <c r="BB593" s="5">
        <f t="shared" si="555"/>
        <v>6005.6788388223013</v>
      </c>
      <c r="BC593" s="5">
        <f t="shared" si="556"/>
        <v>-19602.733985367304</v>
      </c>
      <c r="BD593" s="5">
        <f t="shared" si="557"/>
        <v>-613.22237831510574</v>
      </c>
      <c r="BE593" s="16">
        <f>INDEX('Team forecast'!$B$2:$AO$26,MATCH('Master data'!$B593,'Team forecast'!$B$2:$B$26,0),MATCH('Master data'!BE$1,'Team forecast'!$B$2:$AO$2,0))</f>
        <v>0</v>
      </c>
      <c r="BF593" s="16">
        <f>INDEX('Team forecast'!$B$2:$AO$26,MATCH('Master data'!$B593,'Team forecast'!$B$2:$B$26,0),MATCH('Master data'!BF$1,'Team forecast'!$B$2:$AO$2,0))</f>
        <v>0</v>
      </c>
      <c r="BG593" s="16">
        <f>INDEX('Team forecast'!$B$2:$AO$26,MATCH('Master data'!$B593,'Team forecast'!$B$2:$B$26,0),MATCH('Master data'!BG$1,'Team forecast'!$B$2:$AO$2,0))</f>
        <v>0</v>
      </c>
      <c r="BH593" s="16">
        <f>INDEX('Team forecast'!$B$2:$AO$26,MATCH('Master data'!$B593,'Team forecast'!$B$2:$B$26,0),MATCH('Master data'!BH$1,'Team forecast'!$B$2:$AO$2,0))</f>
        <v>0</v>
      </c>
      <c r="BI593" s="16">
        <f>INDEX('Team forecast'!$B$2:$AO$26,MATCH('Master data'!$B593,'Team forecast'!$B$2:$B$26,0),MATCH('Master data'!BI$1,'Team forecast'!$B$2:$AO$2,0))</f>
        <v>0</v>
      </c>
      <c r="BJ593" s="5">
        <f t="shared" si="558"/>
        <v>7000</v>
      </c>
      <c r="BK593" s="5">
        <f>INDEX('Team forecast'!$R$3:$BH$26,MATCH($B593,'Team forecast'!$B$3:$B$26,0),MATCH(BK$1,'Team forecast'!$R$2:$BH$2,0))*IF($X593&gt;0,25000,0)</f>
        <v>0</v>
      </c>
      <c r="BL593" s="5">
        <f>INDEX('Team forecast'!$R$3:$BH$26,MATCH($B593,'Team forecast'!$B$3:$B$26,0),MATCH(BL$1,'Team forecast'!$R$2:$BH$2,0))*IF($X593&gt;0,5000,0)</f>
        <v>0</v>
      </c>
      <c r="BM593" s="5">
        <f>INDEX('Team forecast'!$R$3:$BH$26,MATCH($B593,'Team forecast'!$B$3:$B$26,0),MATCH(BM$1,'Team forecast'!$R$2:$BH$2,0))*IF($X593&gt;0,-15000,0)</f>
        <v>0</v>
      </c>
      <c r="BN593" s="5">
        <f t="shared" si="559"/>
        <v>0</v>
      </c>
      <c r="BO593" s="5">
        <f t="shared" si="560"/>
        <v>0</v>
      </c>
      <c r="BP593" s="5">
        <f t="shared" si="561"/>
        <v>0</v>
      </c>
      <c r="BQ593" s="5">
        <f t="shared" si="562"/>
        <v>0</v>
      </c>
      <c r="BR593" s="5">
        <f t="shared" si="563"/>
        <v>0</v>
      </c>
      <c r="BS593" s="5">
        <f t="shared" si="564"/>
        <v>0</v>
      </c>
      <c r="BT593" s="5">
        <f t="shared" si="565"/>
        <v>0</v>
      </c>
      <c r="BU593" s="5">
        <f t="shared" si="566"/>
        <v>0</v>
      </c>
      <c r="BV593" s="5">
        <f t="shared" si="567"/>
        <v>0</v>
      </c>
      <c r="BW593" s="5">
        <f t="shared" si="568"/>
        <v>0</v>
      </c>
      <c r="BX593" s="5">
        <f t="shared" si="569"/>
        <v>14685.202628583003</v>
      </c>
      <c r="BY593" s="5">
        <f t="shared" si="570"/>
        <v>44055.607885749007</v>
      </c>
      <c r="BZ593" s="5">
        <f>MAX(INDEX('Team forecast'!$R$3:$BH$26,MATCH($B593,'Team forecast'!$B$3:$B$26,0),MATCH(BZ$1,'Team forecast'!$R$2:$BH$2,0))*($BX593)-(1-INDEX('Team forecast'!$R$3:$BH$26,MATCH($B593,'Team forecast'!$B$3:$B$26,0),MATCH(BZ$1,'Team forecast'!$R$2:$BH$2,0)))*(BY593+CH593)*0.01,-5000)</f>
        <v>-5000</v>
      </c>
      <c r="CA593" s="5">
        <f>MAX(INDEX('Team forecast'!$R$3:$BH$26,MATCH($B593,'Team forecast'!$B$3:$B$26,0),MATCH(CA$1,'Team forecast'!$R$2:$BH$2,0))*$BX593-(1-INDEX('Team forecast'!$R$3:$BH$26,MATCH($B593,'Team forecast'!$B$3:$B$26,0),MATCH(CA$1,'Team forecast'!$R$2:$BH$2,0)))*(BY593+BX593+CH593)*0.01,-5000)</f>
        <v>-5000</v>
      </c>
      <c r="CB593" s="5">
        <f>MAX(INDEX('Team forecast'!$R$3:$BH$26,MATCH($B593,'Team forecast'!$B$3:$B$26,0),MATCH(CB$1,'Team forecast'!$R$2:$BH$2,0))*$BX593-(1-INDEX('Team forecast'!$R$3:$BH$26,MATCH($B593,'Team forecast'!$B$3:$B$26,0),MATCH(CB$1,'Team forecast'!$R$2:$BH$2,0)))*(BY593+BX593*2+CH593)*0.01,0)</f>
        <v>0</v>
      </c>
      <c r="CC593" s="5">
        <v>0</v>
      </c>
      <c r="CD593" s="5">
        <f>+AK593+BD593*Cockpit!$C$3+BW593*Cockpit!$C$3^2+BZ593*Cockpit!$C$3^3+CA593*Cockpit!$C$3^4+CB593*Cockpit!$C$3^5+CC593*Cockpit!$C$3^6</f>
        <v>27105.676914135238</v>
      </c>
      <c r="CE593" s="5"/>
      <c r="CF593" s="5"/>
      <c r="CG593" s="5">
        <v>0</v>
      </c>
      <c r="CH593" s="5">
        <f t="shared" si="571"/>
        <v>2044000</v>
      </c>
      <c r="CI593" s="5">
        <f t="shared" si="572"/>
        <v>2044000</v>
      </c>
      <c r="CJ593" s="1">
        <f t="shared" si="573"/>
        <v>1.2999999999999999E-2</v>
      </c>
      <c r="CK593" s="5">
        <f>RANK(CD593,$CD$2:$CD$622)+COUNTIF($CD$2:$CD593,$CD593)-1</f>
        <v>273</v>
      </c>
      <c r="CL593" s="5">
        <f>RANK(CJ593,$CJ$2:$CJ$622)+COUNTIF($CJ$2:$CJ593,$CJ593)-1</f>
        <v>195</v>
      </c>
    </row>
    <row r="594" spans="1:90" x14ac:dyDescent="0.3">
      <c r="A594" t="str">
        <f>Players!P595</f>
        <v>Tomáš Hubočan</v>
      </c>
      <c r="B594" t="str">
        <f>Players!G595</f>
        <v>Slovakia</v>
      </c>
      <c r="C594" t="str">
        <f>Players!AB595</f>
        <v>Defense</v>
      </c>
      <c r="D594" s="1"/>
      <c r="F594" t="str">
        <f>IFERROR(INDEX(Lookup!B:B,MATCH(INDEX(Players!C:C,MATCH(E594,Players!A:A,0)),Lookup!D:D,0)),"")</f>
        <v/>
      </c>
      <c r="G594">
        <f>IF(Players!AC595=0,10000000,Players!AC595)</f>
        <v>2024000</v>
      </c>
      <c r="H594" s="16">
        <f>INDEX('Team forecast'!$B$2:$AO$26,MATCH('Master data'!$B594,'Team forecast'!$B$2:$B$26,0),MATCH('Master data'!H$1,'Team forecast'!$B$2:$AO$2,0))</f>
        <v>0.80039446005056258</v>
      </c>
      <c r="I594" s="16">
        <f>INDEX('Team forecast'!$B$2:$AO$26,MATCH('Master data'!$B594,'Team forecast'!$B$2:$B$26,0),MATCH('Master data'!I$1,'Team forecast'!$B$2:$AO$2,0))</f>
        <v>1.3802129553035047</v>
      </c>
      <c r="J594" s="16">
        <f>INDEX('Team forecast'!$B$2:$AO$26,MATCH('Master data'!$B594,'Team forecast'!$B$2:$B$26,0),MATCH('Master data'!J$1,'Team forecast'!$B$2:$AO$2,0))</f>
        <v>0.2515249837767683</v>
      </c>
      <c r="K594" s="16">
        <f>INDEX('Team forecast'!$B$2:$AO$26,MATCH('Master data'!$B594,'Team forecast'!$B$2:$B$26,0),MATCH('Master data'!K$1,'Team forecast'!$B$2:$AO$2,0))</f>
        <v>2.627557570873059</v>
      </c>
      <c r="L594" s="16">
        <f>INDEX('Team forecast'!$B$2:$AO$26,MATCH('Master data'!$B594,'Team forecast'!$B$2:$B$26,0),MATCH('Master data'!L$1,'Team forecast'!$B$2:$AO$2,0))</f>
        <v>3.6849704739682085</v>
      </c>
      <c r="M594">
        <f>IF(Players!BC595=1,95,0)</f>
        <v>95</v>
      </c>
      <c r="N594" s="2">
        <f>Players!BN595</f>
        <v>3.7162558843698956E-2</v>
      </c>
      <c r="O594" s="2">
        <f>Players!BO595</f>
        <v>6.4486525438359102E-2</v>
      </c>
      <c r="P594" s="2">
        <f>Players!BP595</f>
        <v>1.3119335582789883E-2</v>
      </c>
      <c r="Q594" s="2">
        <f>Players!BQ595</f>
        <v>6.8372379635762731E-2</v>
      </c>
      <c r="R594" s="2">
        <f>Players!BR595</f>
        <v>0</v>
      </c>
      <c r="S594" s="2">
        <f t="shared" si="532"/>
        <v>0.80039446005056258</v>
      </c>
      <c r="T594" s="2">
        <f t="shared" si="533"/>
        <v>1.3802129553035047</v>
      </c>
      <c r="U594" s="16">
        <f>INDEX('Team forecast'!$B$2:$AO$26,MATCH('Master data'!$B594,'Team forecast'!$B$2:$B$26,0),MATCH('Master data'!U$1,'Team forecast'!$B$2:$AO$2,0))</f>
        <v>0.19857235561323819</v>
      </c>
      <c r="V594" s="16">
        <f>INDEX('Team forecast'!$B$2:$AO$26,MATCH('Master data'!$B594,'Team forecast'!$B$2:$B$26,0),MATCH('Master data'!V$1,'Team forecast'!$B$2:$AO$2,0))</f>
        <v>0.2774172615184945</v>
      </c>
      <c r="W594" s="16">
        <f>INDEX('Team forecast'!$B$2:$AO$26,MATCH('Master data'!$B594,'Team forecast'!$B$2:$B$26,0),MATCH('Master data'!W$1,'Team forecast'!$B$2:$AO$2,0))</f>
        <v>0.52401038286826729</v>
      </c>
      <c r="X594" s="5">
        <f t="shared" si="534"/>
        <v>7000</v>
      </c>
      <c r="Y594" s="5">
        <f t="shared" si="535"/>
        <v>4964.3088903309545</v>
      </c>
      <c r="Z594" s="5">
        <f t="shared" si="536"/>
        <v>1387.0863075924724</v>
      </c>
      <c r="AA594" s="5">
        <f t="shared" si="537"/>
        <v>-7860.1557430240091</v>
      </c>
      <c r="AB594" s="5">
        <f t="shared" si="538"/>
        <v>4461.7059329699532</v>
      </c>
      <c r="AC594" s="5">
        <f t="shared" si="539"/>
        <v>2580.7328854386151</v>
      </c>
      <c r="AD594" s="5">
        <f t="shared" si="540"/>
        <v>344.71809535383875</v>
      </c>
      <c r="AE594" s="5">
        <f t="shared" si="541"/>
        <v>12576.249188838416</v>
      </c>
      <c r="AF594" s="5">
        <f t="shared" si="542"/>
        <v>0</v>
      </c>
      <c r="AG594" s="5">
        <f t="shared" si="543"/>
        <v>-1367.4475927152546</v>
      </c>
      <c r="AH594" s="5">
        <f t="shared" si="544"/>
        <v>0</v>
      </c>
      <c r="AI594" s="5">
        <f t="shared" si="545"/>
        <v>8003.9446005056261</v>
      </c>
      <c r="AJ594" s="5">
        <f t="shared" si="546"/>
        <v>-11041.703642428038</v>
      </c>
      <c r="AK594" s="5">
        <f>IFERROR(SUM(X594:AJ594),-5000)*((Cockpit!$C$3)^0)</f>
        <v>21049.438922862573</v>
      </c>
      <c r="AL594" s="16">
        <f>INDEX('Team forecast'!$B$2:$AO$26,MATCH('Master data'!$B594,'Team forecast'!$B$2:$B$26,0),MATCH('Master data'!AL$1,'Team forecast'!$B$2:$AO$2,0))</f>
        <v>0.60056788388223015</v>
      </c>
      <c r="AM594" s="16">
        <f>INDEX('Team forecast'!$B$2:$AO$26,MATCH('Master data'!$B594,'Team forecast'!$B$2:$B$26,0),MATCH('Master data'!AM$1,'Team forecast'!$B$2:$AO$2,0))</f>
        <v>2.4503417481709131</v>
      </c>
      <c r="AN594" s="16">
        <f>INDEX('Team forecast'!$B$2:$AO$26,MATCH('Master data'!$B594,'Team forecast'!$B$2:$B$26,0),MATCH('Master data'!AN$1,'Team forecast'!$B$2:$AO$2,0))</f>
        <v>8.6264100862641011E-2</v>
      </c>
      <c r="AO594" s="16">
        <f>INDEX('Team forecast'!$B$2:$AO$26,MATCH('Master data'!$B594,'Team forecast'!$B$2:$B$26,0),MATCH('Master data'!AO$1,'Team forecast'!$B$2:$AO$2,0))</f>
        <v>1.9715612349669172</v>
      </c>
      <c r="AP594" s="16">
        <f>INDEX('Team forecast'!$B$2:$AO$26,MATCH('Master data'!$B594,'Team forecast'!$B$2:$B$26,0),MATCH('Master data'!AP$1,'Team forecast'!$B$2:$AO$2,0))</f>
        <v>6.5420607439204286</v>
      </c>
      <c r="AQ594" s="5">
        <f t="shared" si="547"/>
        <v>7000</v>
      </c>
      <c r="AR594" s="5">
        <f>INDEX('Team forecast'!$B$2:$AO$26,MATCH('Master data'!$B594,'Team forecast'!$B$2:$B$26,0),MATCH('Master data'!AR$1,'Team forecast'!$B$2:$AO$2,0))*IF(X594&gt;0,25000,0)</f>
        <v>1581.508515815085</v>
      </c>
      <c r="AS594" s="16">
        <f>INDEX('Team forecast'!$B$2:$AO$26,MATCH('Master data'!$B594,'Team forecast'!$B$2:$B$26,0),MATCH('Master data'!AS$1,'Team forecast'!$B$2:$AO$2,0))*IF(X594&gt;0,5000,0)</f>
        <v>729.92700729927003</v>
      </c>
      <c r="AT594" s="16">
        <f>INDEX('Team forecast'!$B$2:$AO$26,MATCH('Master data'!$B594,'Team forecast'!$B$2:$B$26,0),MATCH('Master data'!AT$1,'Team forecast'!$B$2:$AO$2,0))*IF(X594&gt;0,-15000,0)</f>
        <v>-11861.313868613139</v>
      </c>
      <c r="AU594" s="5">
        <f t="shared" si="548"/>
        <v>3347.7958986613712</v>
      </c>
      <c r="AV594" s="5">
        <f t="shared" si="549"/>
        <v>1936.4268060716465</v>
      </c>
      <c r="AW594" s="5">
        <f t="shared" si="550"/>
        <v>258.65573463550641</v>
      </c>
      <c r="AX594" s="5">
        <f t="shared" si="551"/>
        <v>4313.2050431320504</v>
      </c>
      <c r="AY594" s="5">
        <f t="shared" si="552"/>
        <v>0</v>
      </c>
      <c r="AZ594" s="5">
        <f t="shared" si="553"/>
        <v>-1367.4475927152546</v>
      </c>
      <c r="BA594" s="5">
        <f t="shared" si="554"/>
        <v>0</v>
      </c>
      <c r="BB594" s="5">
        <f t="shared" si="555"/>
        <v>6005.6788388223013</v>
      </c>
      <c r="BC594" s="5">
        <f t="shared" si="556"/>
        <v>-19602.733985367304</v>
      </c>
      <c r="BD594" s="5">
        <f t="shared" si="557"/>
        <v>-7658.2976022584662</v>
      </c>
      <c r="BE594" s="16">
        <f>INDEX('Team forecast'!$B$2:$AO$26,MATCH('Master data'!$B594,'Team forecast'!$B$2:$B$26,0),MATCH('Master data'!BE$1,'Team forecast'!$B$2:$AO$2,0))</f>
        <v>0</v>
      </c>
      <c r="BF594" s="16">
        <f>INDEX('Team forecast'!$B$2:$AO$26,MATCH('Master data'!$B594,'Team forecast'!$B$2:$B$26,0),MATCH('Master data'!BF$1,'Team forecast'!$B$2:$AO$2,0))</f>
        <v>0</v>
      </c>
      <c r="BG594" s="16">
        <f>INDEX('Team forecast'!$B$2:$AO$26,MATCH('Master data'!$B594,'Team forecast'!$B$2:$B$26,0),MATCH('Master data'!BG$1,'Team forecast'!$B$2:$AO$2,0))</f>
        <v>0</v>
      </c>
      <c r="BH594" s="16">
        <f>INDEX('Team forecast'!$B$2:$AO$26,MATCH('Master data'!$B594,'Team forecast'!$B$2:$B$26,0),MATCH('Master data'!BH$1,'Team forecast'!$B$2:$AO$2,0))</f>
        <v>0</v>
      </c>
      <c r="BI594" s="16">
        <f>INDEX('Team forecast'!$B$2:$AO$26,MATCH('Master data'!$B594,'Team forecast'!$B$2:$B$26,0),MATCH('Master data'!BI$1,'Team forecast'!$B$2:$AO$2,0))</f>
        <v>0</v>
      </c>
      <c r="BJ594" s="5">
        <f t="shared" si="558"/>
        <v>7000</v>
      </c>
      <c r="BK594" s="5">
        <f>INDEX('Team forecast'!$R$3:$BH$26,MATCH($B594,'Team forecast'!$B$3:$B$26,0),MATCH(BK$1,'Team forecast'!$R$2:$BH$2,0))*IF($X594&gt;0,25000,0)</f>
        <v>0</v>
      </c>
      <c r="BL594" s="5">
        <f>INDEX('Team forecast'!$R$3:$BH$26,MATCH($B594,'Team forecast'!$B$3:$B$26,0),MATCH(BL$1,'Team forecast'!$R$2:$BH$2,0))*IF($X594&gt;0,5000,0)</f>
        <v>0</v>
      </c>
      <c r="BM594" s="5">
        <f>INDEX('Team forecast'!$R$3:$BH$26,MATCH($B594,'Team forecast'!$B$3:$B$26,0),MATCH(BM$1,'Team forecast'!$R$2:$BH$2,0))*IF($X594&gt;0,-15000,0)</f>
        <v>0</v>
      </c>
      <c r="BN594" s="5">
        <f t="shared" si="559"/>
        <v>0</v>
      </c>
      <c r="BO594" s="5">
        <f t="shared" si="560"/>
        <v>0</v>
      </c>
      <c r="BP594" s="5">
        <f t="shared" si="561"/>
        <v>0</v>
      </c>
      <c r="BQ594" s="5">
        <f t="shared" si="562"/>
        <v>0</v>
      </c>
      <c r="BR594" s="5">
        <f t="shared" si="563"/>
        <v>0</v>
      </c>
      <c r="BS594" s="5">
        <f t="shared" si="564"/>
        <v>-1367.4475927152546</v>
      </c>
      <c r="BT594" s="5">
        <f t="shared" si="565"/>
        <v>0</v>
      </c>
      <c r="BU594" s="5">
        <f t="shared" si="566"/>
        <v>0</v>
      </c>
      <c r="BV594" s="5">
        <f t="shared" si="567"/>
        <v>0</v>
      </c>
      <c r="BW594" s="5">
        <f t="shared" si="568"/>
        <v>0</v>
      </c>
      <c r="BX594" s="5">
        <f t="shared" si="569"/>
        <v>6695.5706603020535</v>
      </c>
      <c r="BY594" s="5">
        <f t="shared" si="570"/>
        <v>20086.711980906162</v>
      </c>
      <c r="BZ594" s="5">
        <f>MAX(INDEX('Team forecast'!$R$3:$BH$26,MATCH($B594,'Team forecast'!$B$3:$B$26,0),MATCH(BZ$1,'Team forecast'!$R$2:$BH$2,0))*($BX594)-(1-INDEX('Team forecast'!$R$3:$BH$26,MATCH($B594,'Team forecast'!$B$3:$B$26,0),MATCH(BZ$1,'Team forecast'!$R$2:$BH$2,0)))*(BY594+CH594)*0.01,-5000)</f>
        <v>-5000</v>
      </c>
      <c r="CA594" s="5">
        <f>MAX(INDEX('Team forecast'!$R$3:$BH$26,MATCH($B594,'Team forecast'!$B$3:$B$26,0),MATCH(CA$1,'Team forecast'!$R$2:$BH$2,0))*$BX594-(1-INDEX('Team forecast'!$R$3:$BH$26,MATCH($B594,'Team forecast'!$B$3:$B$26,0),MATCH(CA$1,'Team forecast'!$R$2:$BH$2,0)))*(BY594+BX594+CH594)*0.01,-5000)</f>
        <v>-5000</v>
      </c>
      <c r="CB594" s="5">
        <f>MAX(INDEX('Team forecast'!$R$3:$BH$26,MATCH($B594,'Team forecast'!$B$3:$B$26,0),MATCH(CB$1,'Team forecast'!$R$2:$BH$2,0))*$BX594-(1-INDEX('Team forecast'!$R$3:$BH$26,MATCH($B594,'Team forecast'!$B$3:$B$26,0),MATCH(CB$1,'Team forecast'!$R$2:$BH$2,0)))*(BY594+BX594*2+CH594)*0.01,0)</f>
        <v>0</v>
      </c>
      <c r="CC594" s="5">
        <v>0</v>
      </c>
      <c r="CD594" s="5">
        <f>+AK594+BD594*Cockpit!$C$3+BW594*Cockpit!$C$3^2+BZ594*Cockpit!$C$3^3+CA594*Cockpit!$C$3^4+CB594*Cockpit!$C$3^5+CC594*Cockpit!$C$3^6</f>
        <v>13474.771385554461</v>
      </c>
      <c r="CE594" s="5"/>
      <c r="CF594" s="5"/>
      <c r="CG594" s="5">
        <v>0</v>
      </c>
      <c r="CH594" s="5">
        <f t="shared" si="571"/>
        <v>2024000</v>
      </c>
      <c r="CI594" s="5">
        <f t="shared" si="572"/>
        <v>2024000</v>
      </c>
      <c r="CJ594" s="1">
        <f t="shared" si="573"/>
        <v>7.0000000000000001E-3</v>
      </c>
      <c r="CK594" s="5">
        <f>RANK(CD594,$CD$2:$CD$622)+COUNTIF($CD$2:$CD594,$CD594)-1</f>
        <v>332</v>
      </c>
      <c r="CL594" s="5">
        <f>RANK(CJ594,$CJ$2:$CJ$622)+COUNTIF($CJ$2:$CJ594,$CJ594)-1</f>
        <v>312</v>
      </c>
    </row>
    <row r="595" spans="1:90" x14ac:dyDescent="0.3">
      <c r="A595" t="str">
        <f>Players!P596</f>
        <v>Martin Valjent</v>
      </c>
      <c r="B595" t="str">
        <f>Players!G596</f>
        <v>Slovakia</v>
      </c>
      <c r="C595" t="str">
        <f>Players!AB596</f>
        <v>Defense</v>
      </c>
      <c r="D595" s="1"/>
      <c r="F595" t="str">
        <f>IFERROR(INDEX(Lookup!B:B,MATCH(INDEX(Players!C:C,MATCH(E595,Players!A:A,0)),Lookup!D:D,0)),"")</f>
        <v/>
      </c>
      <c r="G595">
        <f>IF(Players!AC596=0,10000000,Players!AC596)</f>
        <v>1995000</v>
      </c>
      <c r="H595" s="16">
        <f>INDEX('Team forecast'!$B$2:$AO$26,MATCH('Master data'!$B595,'Team forecast'!$B$2:$B$26,0),MATCH('Master data'!H$1,'Team forecast'!$B$2:$AO$2,0))</f>
        <v>0.80039446005056258</v>
      </c>
      <c r="I595" s="16">
        <f>INDEX('Team forecast'!$B$2:$AO$26,MATCH('Master data'!$B595,'Team forecast'!$B$2:$B$26,0),MATCH('Master data'!I$1,'Team forecast'!$B$2:$AO$2,0))</f>
        <v>1.3802129553035047</v>
      </c>
      <c r="J595" s="16">
        <f>INDEX('Team forecast'!$B$2:$AO$26,MATCH('Master data'!$B595,'Team forecast'!$B$2:$B$26,0),MATCH('Master data'!J$1,'Team forecast'!$B$2:$AO$2,0))</f>
        <v>0.2515249837767683</v>
      </c>
      <c r="K595" s="16">
        <f>INDEX('Team forecast'!$B$2:$AO$26,MATCH('Master data'!$B595,'Team forecast'!$B$2:$B$26,0),MATCH('Master data'!K$1,'Team forecast'!$B$2:$AO$2,0))</f>
        <v>2.627557570873059</v>
      </c>
      <c r="L595" s="16">
        <f>INDEX('Team forecast'!$B$2:$AO$26,MATCH('Master data'!$B595,'Team forecast'!$B$2:$B$26,0),MATCH('Master data'!L$1,'Team forecast'!$B$2:$AO$2,0))</f>
        <v>3.6849704739682085</v>
      </c>
      <c r="M595">
        <f>IF(Players!BC596=1,95,0)</f>
        <v>0</v>
      </c>
      <c r="N595" s="2">
        <f>Players!BN596</f>
        <v>0</v>
      </c>
      <c r="O595" s="2">
        <f>Players!BO596</f>
        <v>0</v>
      </c>
      <c r="P595" s="2">
        <f>Players!BP596</f>
        <v>0</v>
      </c>
      <c r="Q595" s="2">
        <f>Players!BQ596</f>
        <v>0</v>
      </c>
      <c r="R595" s="2">
        <f>Players!BR596</f>
        <v>0</v>
      </c>
      <c r="S595" s="2">
        <f t="shared" si="532"/>
        <v>0.80039446005056258</v>
      </c>
      <c r="T595" s="2">
        <f t="shared" si="533"/>
        <v>1.3802129553035047</v>
      </c>
      <c r="U595" s="16">
        <f>INDEX('Team forecast'!$B$2:$AO$26,MATCH('Master data'!$B595,'Team forecast'!$B$2:$B$26,0),MATCH('Master data'!U$1,'Team forecast'!$B$2:$AO$2,0))</f>
        <v>0.19857235561323819</v>
      </c>
      <c r="V595" s="16">
        <f>INDEX('Team forecast'!$B$2:$AO$26,MATCH('Master data'!$B595,'Team forecast'!$B$2:$B$26,0),MATCH('Master data'!V$1,'Team forecast'!$B$2:$AO$2,0))</f>
        <v>0.2774172615184945</v>
      </c>
      <c r="W595" s="16">
        <f>INDEX('Team forecast'!$B$2:$AO$26,MATCH('Master data'!$B595,'Team forecast'!$B$2:$B$26,0),MATCH('Master data'!W$1,'Team forecast'!$B$2:$AO$2,0))</f>
        <v>0.52401038286826729</v>
      </c>
      <c r="X595" s="5">
        <f t="shared" si="534"/>
        <v>-5000</v>
      </c>
      <c r="Y595" s="5">
        <f t="shared" si="535"/>
        <v>0</v>
      </c>
      <c r="Z595" s="5">
        <f t="shared" si="536"/>
        <v>0</v>
      </c>
      <c r="AA595" s="5">
        <f t="shared" si="537"/>
        <v>0</v>
      </c>
      <c r="AB595" s="5">
        <f t="shared" si="538"/>
        <v>0</v>
      </c>
      <c r="AC595" s="5">
        <f t="shared" si="539"/>
        <v>0</v>
      </c>
      <c r="AD595" s="5">
        <f t="shared" si="540"/>
        <v>0</v>
      </c>
      <c r="AE595" s="5">
        <f t="shared" si="541"/>
        <v>12576.249188838416</v>
      </c>
      <c r="AF595" s="5">
        <f t="shared" si="542"/>
        <v>0</v>
      </c>
      <c r="AG595" s="5">
        <f t="shared" si="543"/>
        <v>0</v>
      </c>
      <c r="AH595" s="5">
        <f t="shared" si="544"/>
        <v>0</v>
      </c>
      <c r="AI595" s="5">
        <f t="shared" si="545"/>
        <v>0</v>
      </c>
      <c r="AJ595" s="5">
        <f t="shared" si="546"/>
        <v>0</v>
      </c>
      <c r="AK595" s="5">
        <f>IFERROR(SUM(X595:AJ595),-5000)*((Cockpit!$C$3)^0)</f>
        <v>7576.2491888384156</v>
      </c>
      <c r="AL595" s="16">
        <f>INDEX('Team forecast'!$B$2:$AO$26,MATCH('Master data'!$B595,'Team forecast'!$B$2:$B$26,0),MATCH('Master data'!AL$1,'Team forecast'!$B$2:$AO$2,0))</f>
        <v>0.60056788388223015</v>
      </c>
      <c r="AM595" s="16">
        <f>INDEX('Team forecast'!$B$2:$AO$26,MATCH('Master data'!$B595,'Team forecast'!$B$2:$B$26,0),MATCH('Master data'!AM$1,'Team forecast'!$B$2:$AO$2,0))</f>
        <v>2.4503417481709131</v>
      </c>
      <c r="AN595" s="16">
        <f>INDEX('Team forecast'!$B$2:$AO$26,MATCH('Master data'!$B595,'Team forecast'!$B$2:$B$26,0),MATCH('Master data'!AN$1,'Team forecast'!$B$2:$AO$2,0))</f>
        <v>8.6264100862641011E-2</v>
      </c>
      <c r="AO595" s="16">
        <f>INDEX('Team forecast'!$B$2:$AO$26,MATCH('Master data'!$B595,'Team forecast'!$B$2:$B$26,0),MATCH('Master data'!AO$1,'Team forecast'!$B$2:$AO$2,0))</f>
        <v>1.9715612349669172</v>
      </c>
      <c r="AP595" s="16">
        <f>INDEX('Team forecast'!$B$2:$AO$26,MATCH('Master data'!$B595,'Team forecast'!$B$2:$B$26,0),MATCH('Master data'!AP$1,'Team forecast'!$B$2:$AO$2,0))</f>
        <v>6.5420607439204286</v>
      </c>
      <c r="AQ595" s="5">
        <f t="shared" si="547"/>
        <v>-5000</v>
      </c>
      <c r="AR595" s="5">
        <f>INDEX('Team forecast'!$B$2:$AO$26,MATCH('Master data'!$B595,'Team forecast'!$B$2:$B$26,0),MATCH('Master data'!AR$1,'Team forecast'!$B$2:$AO$2,0))*IF(X595&gt;0,25000,0)</f>
        <v>0</v>
      </c>
      <c r="AS595" s="16">
        <f>INDEX('Team forecast'!$B$2:$AO$26,MATCH('Master data'!$B595,'Team forecast'!$B$2:$B$26,0),MATCH('Master data'!AS$1,'Team forecast'!$B$2:$AO$2,0))*IF(X595&gt;0,5000,0)</f>
        <v>0</v>
      </c>
      <c r="AT595" s="16">
        <f>INDEX('Team forecast'!$B$2:$AO$26,MATCH('Master data'!$B595,'Team forecast'!$B$2:$B$26,0),MATCH('Master data'!AT$1,'Team forecast'!$B$2:$AO$2,0))*IF(X595&gt;0,-15000,0)</f>
        <v>0</v>
      </c>
      <c r="AU595" s="5">
        <f t="shared" si="548"/>
        <v>0</v>
      </c>
      <c r="AV595" s="5">
        <f t="shared" si="549"/>
        <v>0</v>
      </c>
      <c r="AW595" s="5">
        <f t="shared" si="550"/>
        <v>0</v>
      </c>
      <c r="AX595" s="5">
        <f t="shared" si="551"/>
        <v>4313.2050431320504</v>
      </c>
      <c r="AY595" s="5">
        <f t="shared" si="552"/>
        <v>0</v>
      </c>
      <c r="AZ595" s="5">
        <f t="shared" si="553"/>
        <v>0</v>
      </c>
      <c r="BA595" s="5">
        <f t="shared" si="554"/>
        <v>0</v>
      </c>
      <c r="BB595" s="5">
        <f t="shared" si="555"/>
        <v>0</v>
      </c>
      <c r="BC595" s="5">
        <f t="shared" si="556"/>
        <v>0</v>
      </c>
      <c r="BD595" s="5">
        <f t="shared" si="557"/>
        <v>-686.79495686794962</v>
      </c>
      <c r="BE595" s="16">
        <f>INDEX('Team forecast'!$B$2:$AO$26,MATCH('Master data'!$B595,'Team forecast'!$B$2:$B$26,0),MATCH('Master data'!BE$1,'Team forecast'!$B$2:$AO$2,0))</f>
        <v>0</v>
      </c>
      <c r="BF595" s="16">
        <f>INDEX('Team forecast'!$B$2:$AO$26,MATCH('Master data'!$B595,'Team forecast'!$B$2:$B$26,0),MATCH('Master data'!BF$1,'Team forecast'!$B$2:$AO$2,0))</f>
        <v>0</v>
      </c>
      <c r="BG595" s="16">
        <f>INDEX('Team forecast'!$B$2:$AO$26,MATCH('Master data'!$B595,'Team forecast'!$B$2:$B$26,0),MATCH('Master data'!BG$1,'Team forecast'!$B$2:$AO$2,0))</f>
        <v>0</v>
      </c>
      <c r="BH595" s="16">
        <f>INDEX('Team forecast'!$B$2:$AO$26,MATCH('Master data'!$B595,'Team forecast'!$B$2:$B$26,0),MATCH('Master data'!BH$1,'Team forecast'!$B$2:$AO$2,0))</f>
        <v>0</v>
      </c>
      <c r="BI595" s="16">
        <f>INDEX('Team forecast'!$B$2:$AO$26,MATCH('Master data'!$B595,'Team forecast'!$B$2:$B$26,0),MATCH('Master data'!BI$1,'Team forecast'!$B$2:$AO$2,0))</f>
        <v>0</v>
      </c>
      <c r="BJ595" s="5">
        <f t="shared" si="558"/>
        <v>-5000</v>
      </c>
      <c r="BK595" s="5">
        <f>INDEX('Team forecast'!$R$3:$BH$26,MATCH($B595,'Team forecast'!$B$3:$B$26,0),MATCH(BK$1,'Team forecast'!$R$2:$BH$2,0))*IF($X595&gt;0,25000,0)</f>
        <v>0</v>
      </c>
      <c r="BL595" s="5">
        <f>INDEX('Team forecast'!$R$3:$BH$26,MATCH($B595,'Team forecast'!$B$3:$B$26,0),MATCH(BL$1,'Team forecast'!$R$2:$BH$2,0))*IF($X595&gt;0,5000,0)</f>
        <v>0</v>
      </c>
      <c r="BM595" s="5">
        <f>INDEX('Team forecast'!$R$3:$BH$26,MATCH($B595,'Team forecast'!$B$3:$B$26,0),MATCH(BM$1,'Team forecast'!$R$2:$BH$2,0))*IF($X595&gt;0,-15000,0)</f>
        <v>0</v>
      </c>
      <c r="BN595" s="5">
        <f t="shared" si="559"/>
        <v>0</v>
      </c>
      <c r="BO595" s="5">
        <f t="shared" si="560"/>
        <v>0</v>
      </c>
      <c r="BP595" s="5">
        <f t="shared" si="561"/>
        <v>0</v>
      </c>
      <c r="BQ595" s="5">
        <f t="shared" si="562"/>
        <v>0</v>
      </c>
      <c r="BR595" s="5">
        <f t="shared" si="563"/>
        <v>0</v>
      </c>
      <c r="BS595" s="5">
        <f t="shared" si="564"/>
        <v>0</v>
      </c>
      <c r="BT595" s="5">
        <f t="shared" si="565"/>
        <v>0</v>
      </c>
      <c r="BU595" s="5">
        <f t="shared" si="566"/>
        <v>0</v>
      </c>
      <c r="BV595" s="5">
        <f t="shared" si="567"/>
        <v>0</v>
      </c>
      <c r="BW595" s="5">
        <f t="shared" si="568"/>
        <v>0</v>
      </c>
      <c r="BX595" s="5">
        <f t="shared" si="569"/>
        <v>3444.727115985233</v>
      </c>
      <c r="BY595" s="5">
        <f t="shared" si="570"/>
        <v>10334.181347955699</v>
      </c>
      <c r="BZ595" s="5">
        <f>MAX(INDEX('Team forecast'!$R$3:$BH$26,MATCH($B595,'Team forecast'!$B$3:$B$26,0),MATCH(BZ$1,'Team forecast'!$R$2:$BH$2,0))*($BX595)-(1-INDEX('Team forecast'!$R$3:$BH$26,MATCH($B595,'Team forecast'!$B$3:$B$26,0),MATCH(BZ$1,'Team forecast'!$R$2:$BH$2,0)))*(BY595+CH595)*0.01,-5000)</f>
        <v>-5000</v>
      </c>
      <c r="CA595" s="5">
        <f>MAX(INDEX('Team forecast'!$R$3:$BH$26,MATCH($B595,'Team forecast'!$B$3:$B$26,0),MATCH(CA$1,'Team forecast'!$R$2:$BH$2,0))*$BX595-(1-INDEX('Team forecast'!$R$3:$BH$26,MATCH($B595,'Team forecast'!$B$3:$B$26,0),MATCH(CA$1,'Team forecast'!$R$2:$BH$2,0)))*(BY595+BX595+CH595)*0.01,-5000)</f>
        <v>-5000</v>
      </c>
      <c r="CB595" s="5">
        <f>MAX(INDEX('Team forecast'!$R$3:$BH$26,MATCH($B595,'Team forecast'!$B$3:$B$26,0),MATCH(CB$1,'Team forecast'!$R$2:$BH$2,0))*$BX595-(1-INDEX('Team forecast'!$R$3:$BH$26,MATCH($B595,'Team forecast'!$B$3:$B$26,0),MATCH(CB$1,'Team forecast'!$R$2:$BH$2,0)))*(BY595+BX595*2+CH595)*0.01,0)</f>
        <v>0</v>
      </c>
      <c r="CC595" s="5">
        <v>0</v>
      </c>
      <c r="CD595" s="5">
        <f>+AK595+BD595*Cockpit!$C$3+BW595*Cockpit!$C$3^2+BZ595*Cockpit!$C$3^3+CA595*Cockpit!$C$3^4+CB595*Cockpit!$C$3^5+CC595*Cockpit!$C$3^6</f>
        <v>4649.2500817906475</v>
      </c>
      <c r="CE595" s="5"/>
      <c r="CF595" s="5"/>
      <c r="CG595" s="5">
        <v>0</v>
      </c>
      <c r="CH595" s="5">
        <f t="shared" si="571"/>
        <v>1995000</v>
      </c>
      <c r="CI595" s="5">
        <f t="shared" si="572"/>
        <v>1995000</v>
      </c>
      <c r="CJ595" s="1">
        <f t="shared" si="573"/>
        <v>2E-3</v>
      </c>
      <c r="CK595" s="5">
        <f>RANK(CD595,$CD$2:$CD$622)+COUNTIF($CD$2:$CD595,$CD595)-1</f>
        <v>378</v>
      </c>
      <c r="CL595" s="5">
        <f>RANK(CJ595,$CJ$2:$CJ$622)+COUNTIF($CJ$2:$CJ595,$CJ595)-1</f>
        <v>382</v>
      </c>
    </row>
    <row r="596" spans="1:90" x14ac:dyDescent="0.3">
      <c r="A596" t="str">
        <f>Players!P597</f>
        <v>Jakub Hromada</v>
      </c>
      <c r="B596" t="str">
        <f>Players!G597</f>
        <v>Slovakia</v>
      </c>
      <c r="C596" t="str">
        <f>Players!AB597</f>
        <v>Midfield</v>
      </c>
      <c r="D596" s="1"/>
      <c r="F596" t="str">
        <f>IFERROR(INDEX(Lookup!B:B,MATCH(INDEX(Players!C:C,MATCH(E596,Players!A:A,0)),Lookup!D:D,0)),"")</f>
        <v/>
      </c>
      <c r="G596">
        <f>IF(Players!AC597=0,10000000,Players!AC597)</f>
        <v>2044000</v>
      </c>
      <c r="H596" s="16">
        <f>INDEX('Team forecast'!$B$2:$AO$26,MATCH('Master data'!$B596,'Team forecast'!$B$2:$B$26,0),MATCH('Master data'!H$1,'Team forecast'!$B$2:$AO$2,0))</f>
        <v>0.80039446005056258</v>
      </c>
      <c r="I596" s="16">
        <f>INDEX('Team forecast'!$B$2:$AO$26,MATCH('Master data'!$B596,'Team forecast'!$B$2:$B$26,0),MATCH('Master data'!I$1,'Team forecast'!$B$2:$AO$2,0))</f>
        <v>1.3802129553035047</v>
      </c>
      <c r="J596" s="16">
        <f>INDEX('Team forecast'!$B$2:$AO$26,MATCH('Master data'!$B596,'Team forecast'!$B$2:$B$26,0),MATCH('Master data'!J$1,'Team forecast'!$B$2:$AO$2,0))</f>
        <v>0.2515249837767683</v>
      </c>
      <c r="K596" s="16">
        <f>INDEX('Team forecast'!$B$2:$AO$26,MATCH('Master data'!$B596,'Team forecast'!$B$2:$B$26,0),MATCH('Master data'!K$1,'Team forecast'!$B$2:$AO$2,0))</f>
        <v>2.627557570873059</v>
      </c>
      <c r="L596" s="16">
        <f>INDEX('Team forecast'!$B$2:$AO$26,MATCH('Master data'!$B596,'Team forecast'!$B$2:$B$26,0),MATCH('Master data'!L$1,'Team forecast'!$B$2:$AO$2,0))</f>
        <v>3.6849704739682085</v>
      </c>
      <c r="M596">
        <f>IF(Players!BC597=1,95,0)</f>
        <v>95</v>
      </c>
      <c r="N596" s="2">
        <f>Players!BN597</f>
        <v>0.11836133485841685</v>
      </c>
      <c r="O596" s="2">
        <f>Players!BO597</f>
        <v>9.0425822928809491E-2</v>
      </c>
      <c r="P596" s="2">
        <f>Players!BP597</f>
        <v>6.9132519317820315E-2</v>
      </c>
      <c r="Q596" s="2">
        <f>Players!BQ597</f>
        <v>0</v>
      </c>
      <c r="R596" s="2">
        <f>Players!BR597</f>
        <v>0</v>
      </c>
      <c r="S596" s="2">
        <f t="shared" si="532"/>
        <v>0.80039446005056258</v>
      </c>
      <c r="T596" s="2">
        <f t="shared" si="533"/>
        <v>1.3802129553035047</v>
      </c>
      <c r="U596" s="16">
        <f>INDEX('Team forecast'!$B$2:$AO$26,MATCH('Master data'!$B596,'Team forecast'!$B$2:$B$26,0),MATCH('Master data'!U$1,'Team forecast'!$B$2:$AO$2,0))</f>
        <v>0.19857235561323819</v>
      </c>
      <c r="V596" s="16">
        <f>INDEX('Team forecast'!$B$2:$AO$26,MATCH('Master data'!$B596,'Team forecast'!$B$2:$B$26,0),MATCH('Master data'!V$1,'Team forecast'!$B$2:$AO$2,0))</f>
        <v>0.2774172615184945</v>
      </c>
      <c r="W596" s="16">
        <f>INDEX('Team forecast'!$B$2:$AO$26,MATCH('Master data'!$B596,'Team forecast'!$B$2:$B$26,0),MATCH('Master data'!W$1,'Team forecast'!$B$2:$AO$2,0))</f>
        <v>0.52401038286826729</v>
      </c>
      <c r="X596" s="5">
        <f t="shared" si="534"/>
        <v>7000</v>
      </c>
      <c r="Y596" s="5">
        <f t="shared" si="535"/>
        <v>4964.3088903309545</v>
      </c>
      <c r="Z596" s="5">
        <f t="shared" si="536"/>
        <v>1387.0863075924724</v>
      </c>
      <c r="AA596" s="5">
        <f t="shared" si="537"/>
        <v>-7860.1557430240091</v>
      </c>
      <c r="AB596" s="5">
        <f t="shared" si="538"/>
        <v>11841.969588108299</v>
      </c>
      <c r="AC596" s="5">
        <f t="shared" si="539"/>
        <v>3618.8163858866124</v>
      </c>
      <c r="AD596" s="5">
        <f t="shared" si="540"/>
        <v>1816.4967452706676</v>
      </c>
      <c r="AE596" s="5">
        <f t="shared" si="541"/>
        <v>0</v>
      </c>
      <c r="AF596" s="5">
        <f t="shared" si="542"/>
        <v>0</v>
      </c>
      <c r="AG596" s="5">
        <f t="shared" si="543"/>
        <v>0</v>
      </c>
      <c r="AH596" s="5">
        <f t="shared" si="544"/>
        <v>0</v>
      </c>
      <c r="AI596" s="5">
        <f t="shared" si="545"/>
        <v>8003.9446005056261</v>
      </c>
      <c r="AJ596" s="5">
        <f t="shared" si="546"/>
        <v>-11041.703642428038</v>
      </c>
      <c r="AK596" s="5">
        <f>IFERROR(SUM(X596:AJ596),-5000)*((Cockpit!$C$3)^0)</f>
        <v>19730.763132242584</v>
      </c>
      <c r="AL596" s="16">
        <f>INDEX('Team forecast'!$B$2:$AO$26,MATCH('Master data'!$B596,'Team forecast'!$B$2:$B$26,0),MATCH('Master data'!AL$1,'Team forecast'!$B$2:$AO$2,0))</f>
        <v>0.60056788388223015</v>
      </c>
      <c r="AM596" s="16">
        <f>INDEX('Team forecast'!$B$2:$AO$26,MATCH('Master data'!$B596,'Team forecast'!$B$2:$B$26,0),MATCH('Master data'!AM$1,'Team forecast'!$B$2:$AO$2,0))</f>
        <v>2.4503417481709131</v>
      </c>
      <c r="AN596" s="16">
        <f>INDEX('Team forecast'!$B$2:$AO$26,MATCH('Master data'!$B596,'Team forecast'!$B$2:$B$26,0),MATCH('Master data'!AN$1,'Team forecast'!$B$2:$AO$2,0))</f>
        <v>8.6264100862641011E-2</v>
      </c>
      <c r="AO596" s="16">
        <f>INDEX('Team forecast'!$B$2:$AO$26,MATCH('Master data'!$B596,'Team forecast'!$B$2:$B$26,0),MATCH('Master data'!AO$1,'Team forecast'!$B$2:$AO$2,0))</f>
        <v>1.9715612349669172</v>
      </c>
      <c r="AP596" s="16">
        <f>INDEX('Team forecast'!$B$2:$AO$26,MATCH('Master data'!$B596,'Team forecast'!$B$2:$B$26,0),MATCH('Master data'!AP$1,'Team forecast'!$B$2:$AO$2,0))</f>
        <v>6.5420607439204286</v>
      </c>
      <c r="AQ596" s="5">
        <f t="shared" si="547"/>
        <v>7000</v>
      </c>
      <c r="AR596" s="5">
        <f>INDEX('Team forecast'!$B$2:$AO$26,MATCH('Master data'!$B596,'Team forecast'!$B$2:$B$26,0),MATCH('Master data'!AR$1,'Team forecast'!$B$2:$AO$2,0))*IF(X596&gt;0,25000,0)</f>
        <v>1581.508515815085</v>
      </c>
      <c r="AS596" s="16">
        <f>INDEX('Team forecast'!$B$2:$AO$26,MATCH('Master data'!$B596,'Team forecast'!$B$2:$B$26,0),MATCH('Master data'!AS$1,'Team forecast'!$B$2:$AO$2,0))*IF(X596&gt;0,5000,0)</f>
        <v>729.92700729927003</v>
      </c>
      <c r="AT596" s="16">
        <f>INDEX('Team forecast'!$B$2:$AO$26,MATCH('Master data'!$B596,'Team forecast'!$B$2:$B$26,0),MATCH('Master data'!AT$1,'Team forecast'!$B$2:$AO$2,0))*IF(X596&gt;0,-15000,0)</f>
        <v>-11861.313868613139</v>
      </c>
      <c r="AU596" s="5">
        <f t="shared" si="548"/>
        <v>8885.5020511744315</v>
      </c>
      <c r="AV596" s="5">
        <f t="shared" si="549"/>
        <v>2715.342256233218</v>
      </c>
      <c r="AW596" s="5">
        <f t="shared" si="550"/>
        <v>1362.9899516261607</v>
      </c>
      <c r="AX596" s="5">
        <f t="shared" si="551"/>
        <v>0</v>
      </c>
      <c r="AY596" s="5">
        <f t="shared" si="552"/>
        <v>0</v>
      </c>
      <c r="AZ596" s="5">
        <f t="shared" si="553"/>
        <v>0</v>
      </c>
      <c r="BA596" s="5">
        <f t="shared" si="554"/>
        <v>0</v>
      </c>
      <c r="BB596" s="5">
        <f t="shared" si="555"/>
        <v>6005.6788388223013</v>
      </c>
      <c r="BC596" s="5">
        <f t="shared" si="556"/>
        <v>-19602.733985367304</v>
      </c>
      <c r="BD596" s="5">
        <f t="shared" si="557"/>
        <v>-3183.0992330099762</v>
      </c>
      <c r="BE596" s="16">
        <f>INDEX('Team forecast'!$B$2:$AO$26,MATCH('Master data'!$B596,'Team forecast'!$B$2:$B$26,0),MATCH('Master data'!BE$1,'Team forecast'!$B$2:$AO$2,0))</f>
        <v>0</v>
      </c>
      <c r="BF596" s="16">
        <f>INDEX('Team forecast'!$B$2:$AO$26,MATCH('Master data'!$B596,'Team forecast'!$B$2:$B$26,0),MATCH('Master data'!BF$1,'Team forecast'!$B$2:$AO$2,0))</f>
        <v>0</v>
      </c>
      <c r="BG596" s="16">
        <f>INDEX('Team forecast'!$B$2:$AO$26,MATCH('Master data'!$B596,'Team forecast'!$B$2:$B$26,0),MATCH('Master data'!BG$1,'Team forecast'!$B$2:$AO$2,0))</f>
        <v>0</v>
      </c>
      <c r="BH596" s="16">
        <f>INDEX('Team forecast'!$B$2:$AO$26,MATCH('Master data'!$B596,'Team forecast'!$B$2:$B$26,0),MATCH('Master data'!BH$1,'Team forecast'!$B$2:$AO$2,0))</f>
        <v>0</v>
      </c>
      <c r="BI596" s="16">
        <f>INDEX('Team forecast'!$B$2:$AO$26,MATCH('Master data'!$B596,'Team forecast'!$B$2:$B$26,0),MATCH('Master data'!BI$1,'Team forecast'!$B$2:$AO$2,0))</f>
        <v>0</v>
      </c>
      <c r="BJ596" s="5">
        <f t="shared" si="558"/>
        <v>7000</v>
      </c>
      <c r="BK596" s="5">
        <f>INDEX('Team forecast'!$R$3:$BH$26,MATCH($B596,'Team forecast'!$B$3:$B$26,0),MATCH(BK$1,'Team forecast'!$R$2:$BH$2,0))*IF($X596&gt;0,25000,0)</f>
        <v>0</v>
      </c>
      <c r="BL596" s="5">
        <f>INDEX('Team forecast'!$R$3:$BH$26,MATCH($B596,'Team forecast'!$B$3:$B$26,0),MATCH(BL$1,'Team forecast'!$R$2:$BH$2,0))*IF($X596&gt;0,5000,0)</f>
        <v>0</v>
      </c>
      <c r="BM596" s="5">
        <f>INDEX('Team forecast'!$R$3:$BH$26,MATCH($B596,'Team forecast'!$B$3:$B$26,0),MATCH(BM$1,'Team forecast'!$R$2:$BH$2,0))*IF($X596&gt;0,-15000,0)</f>
        <v>0</v>
      </c>
      <c r="BN596" s="5">
        <f t="shared" si="559"/>
        <v>0</v>
      </c>
      <c r="BO596" s="5">
        <f t="shared" si="560"/>
        <v>0</v>
      </c>
      <c r="BP596" s="5">
        <f t="shared" si="561"/>
        <v>0</v>
      </c>
      <c r="BQ596" s="5">
        <f t="shared" si="562"/>
        <v>0</v>
      </c>
      <c r="BR596" s="5">
        <f t="shared" si="563"/>
        <v>0</v>
      </c>
      <c r="BS596" s="5">
        <f t="shared" si="564"/>
        <v>0</v>
      </c>
      <c r="BT596" s="5">
        <f t="shared" si="565"/>
        <v>0</v>
      </c>
      <c r="BU596" s="5">
        <f t="shared" si="566"/>
        <v>0</v>
      </c>
      <c r="BV596" s="5">
        <f t="shared" si="567"/>
        <v>0</v>
      </c>
      <c r="BW596" s="5">
        <f t="shared" si="568"/>
        <v>0</v>
      </c>
      <c r="BX596" s="5">
        <f t="shared" si="569"/>
        <v>8273.831949616304</v>
      </c>
      <c r="BY596" s="5">
        <f t="shared" si="570"/>
        <v>24821.495848848914</v>
      </c>
      <c r="BZ596" s="5">
        <f>MAX(INDEX('Team forecast'!$R$3:$BH$26,MATCH($B596,'Team forecast'!$B$3:$B$26,0),MATCH(BZ$1,'Team forecast'!$R$2:$BH$2,0))*($BX596)-(1-INDEX('Team forecast'!$R$3:$BH$26,MATCH($B596,'Team forecast'!$B$3:$B$26,0),MATCH(BZ$1,'Team forecast'!$R$2:$BH$2,0)))*(BY596+CH596)*0.01,-5000)</f>
        <v>-5000</v>
      </c>
      <c r="CA596" s="5">
        <f>MAX(INDEX('Team forecast'!$R$3:$BH$26,MATCH($B596,'Team forecast'!$B$3:$B$26,0),MATCH(CA$1,'Team forecast'!$R$2:$BH$2,0))*$BX596-(1-INDEX('Team forecast'!$R$3:$BH$26,MATCH($B596,'Team forecast'!$B$3:$B$26,0),MATCH(CA$1,'Team forecast'!$R$2:$BH$2,0)))*(BY596+BX596+CH596)*0.01,-5000)</f>
        <v>-5000</v>
      </c>
      <c r="CB596" s="5">
        <f>MAX(INDEX('Team forecast'!$R$3:$BH$26,MATCH($B596,'Team forecast'!$B$3:$B$26,0),MATCH(CB$1,'Team forecast'!$R$2:$BH$2,0))*$BX596-(1-INDEX('Team forecast'!$R$3:$BH$26,MATCH($B596,'Team forecast'!$B$3:$B$26,0),MATCH(CB$1,'Team forecast'!$R$2:$BH$2,0)))*(BY596+BX596*2+CH596)*0.01,0)</f>
        <v>0</v>
      </c>
      <c r="CC596" s="5">
        <v>0</v>
      </c>
      <c r="CD596" s="5">
        <f>+AK596+BD596*Cockpit!$C$3+BW596*Cockpit!$C$3^2+BZ596*Cockpit!$C$3^3+CA596*Cockpit!$C$3^4+CB596*Cockpit!$C$3^5+CC596*Cockpit!$C$3^6</f>
        <v>15139.561174433464</v>
      </c>
      <c r="CE596" s="5"/>
      <c r="CF596" s="5"/>
      <c r="CG596" s="5">
        <v>0</v>
      </c>
      <c r="CH596" s="5">
        <f t="shared" si="571"/>
        <v>2044000</v>
      </c>
      <c r="CI596" s="5">
        <f t="shared" si="572"/>
        <v>2044000</v>
      </c>
      <c r="CJ596" s="1">
        <f t="shared" si="573"/>
        <v>7.0000000000000001E-3</v>
      </c>
      <c r="CK596" s="5">
        <f>RANK(CD596,$CD$2:$CD$622)+COUNTIF($CD$2:$CD596,$CD596)-1</f>
        <v>322</v>
      </c>
      <c r="CL596" s="5">
        <f>RANK(CJ596,$CJ$2:$CJ$622)+COUNTIF($CJ$2:$CJ596,$CJ596)-1</f>
        <v>313</v>
      </c>
    </row>
    <row r="597" spans="1:90" x14ac:dyDescent="0.3">
      <c r="A597" t="str">
        <f>Players!P598</f>
        <v>László Bénes</v>
      </c>
      <c r="B597" t="str">
        <f>Players!G598</f>
        <v>Slovakia</v>
      </c>
      <c r="C597" t="str">
        <f>Players!AB598</f>
        <v>Midfield</v>
      </c>
      <c r="D597" s="1"/>
      <c r="F597" t="str">
        <f>IFERROR(INDEX(Lookup!B:B,MATCH(INDEX(Players!C:C,MATCH(E597,Players!A:A,0)),Lookup!D:D,0)),"")</f>
        <v/>
      </c>
      <c r="G597">
        <f>IF(Players!AC598=0,10000000,Players!AC598)</f>
        <v>1995000</v>
      </c>
      <c r="H597" s="16">
        <f>INDEX('Team forecast'!$B$2:$AO$26,MATCH('Master data'!$B597,'Team forecast'!$B$2:$B$26,0),MATCH('Master data'!H$1,'Team forecast'!$B$2:$AO$2,0))</f>
        <v>0.80039446005056258</v>
      </c>
      <c r="I597" s="16">
        <f>INDEX('Team forecast'!$B$2:$AO$26,MATCH('Master data'!$B597,'Team forecast'!$B$2:$B$26,0),MATCH('Master data'!I$1,'Team forecast'!$B$2:$AO$2,0))</f>
        <v>1.3802129553035047</v>
      </c>
      <c r="J597" s="16">
        <f>INDEX('Team forecast'!$B$2:$AO$26,MATCH('Master data'!$B597,'Team forecast'!$B$2:$B$26,0),MATCH('Master data'!J$1,'Team forecast'!$B$2:$AO$2,0))</f>
        <v>0.2515249837767683</v>
      </c>
      <c r="K597" s="16">
        <f>INDEX('Team forecast'!$B$2:$AO$26,MATCH('Master data'!$B597,'Team forecast'!$B$2:$B$26,0),MATCH('Master data'!K$1,'Team forecast'!$B$2:$AO$2,0))</f>
        <v>2.627557570873059</v>
      </c>
      <c r="L597" s="16">
        <f>INDEX('Team forecast'!$B$2:$AO$26,MATCH('Master data'!$B597,'Team forecast'!$B$2:$B$26,0),MATCH('Master data'!L$1,'Team forecast'!$B$2:$AO$2,0))</f>
        <v>3.6849704739682085</v>
      </c>
      <c r="M597">
        <f>IF(Players!BC598=1,95,0)</f>
        <v>0</v>
      </c>
      <c r="N597" s="2">
        <f>Players!BN598</f>
        <v>0</v>
      </c>
      <c r="O597" s="2">
        <f>Players!BO598</f>
        <v>0</v>
      </c>
      <c r="P597" s="2">
        <f>Players!BP598</f>
        <v>0</v>
      </c>
      <c r="Q597" s="2">
        <f>Players!BQ598</f>
        <v>0.16707920792079206</v>
      </c>
      <c r="R597" s="2">
        <f>Players!BR598</f>
        <v>0</v>
      </c>
      <c r="S597" s="2">
        <f t="shared" si="532"/>
        <v>0.80039446005056258</v>
      </c>
      <c r="T597" s="2">
        <f t="shared" si="533"/>
        <v>1.3802129553035047</v>
      </c>
      <c r="U597" s="16">
        <f>INDEX('Team forecast'!$B$2:$AO$26,MATCH('Master data'!$B597,'Team forecast'!$B$2:$B$26,0),MATCH('Master data'!U$1,'Team forecast'!$B$2:$AO$2,0))</f>
        <v>0.19857235561323819</v>
      </c>
      <c r="V597" s="16">
        <f>INDEX('Team forecast'!$B$2:$AO$26,MATCH('Master data'!$B597,'Team forecast'!$B$2:$B$26,0),MATCH('Master data'!V$1,'Team forecast'!$B$2:$AO$2,0))</f>
        <v>0.2774172615184945</v>
      </c>
      <c r="W597" s="16">
        <f>INDEX('Team forecast'!$B$2:$AO$26,MATCH('Master data'!$B597,'Team forecast'!$B$2:$B$26,0),MATCH('Master data'!W$1,'Team forecast'!$B$2:$AO$2,0))</f>
        <v>0.52401038286826729</v>
      </c>
      <c r="X597" s="5">
        <f t="shared" si="534"/>
        <v>-5000</v>
      </c>
      <c r="Y597" s="5">
        <f t="shared" si="535"/>
        <v>0</v>
      </c>
      <c r="Z597" s="5">
        <f t="shared" si="536"/>
        <v>0</v>
      </c>
      <c r="AA597" s="5">
        <f t="shared" si="537"/>
        <v>0</v>
      </c>
      <c r="AB597" s="5">
        <f t="shared" si="538"/>
        <v>0</v>
      </c>
      <c r="AC597" s="5">
        <f t="shared" si="539"/>
        <v>0</v>
      </c>
      <c r="AD597" s="5">
        <f t="shared" si="540"/>
        <v>0</v>
      </c>
      <c r="AE597" s="5">
        <f t="shared" si="541"/>
        <v>0</v>
      </c>
      <c r="AF597" s="5">
        <f t="shared" si="542"/>
        <v>0</v>
      </c>
      <c r="AG597" s="5">
        <f t="shared" si="543"/>
        <v>0</v>
      </c>
      <c r="AH597" s="5">
        <f t="shared" si="544"/>
        <v>0</v>
      </c>
      <c r="AI597" s="5">
        <f t="shared" si="545"/>
        <v>0</v>
      </c>
      <c r="AJ597" s="5">
        <f t="shared" si="546"/>
        <v>0</v>
      </c>
      <c r="AK597" s="5">
        <f>IFERROR(SUM(X597:AJ597),-5000)*((Cockpit!$C$3)^0)</f>
        <v>-5000</v>
      </c>
      <c r="AL597" s="16">
        <f>INDEX('Team forecast'!$B$2:$AO$26,MATCH('Master data'!$B597,'Team forecast'!$B$2:$B$26,0),MATCH('Master data'!AL$1,'Team forecast'!$B$2:$AO$2,0))</f>
        <v>0.60056788388223015</v>
      </c>
      <c r="AM597" s="16">
        <f>INDEX('Team forecast'!$B$2:$AO$26,MATCH('Master data'!$B597,'Team forecast'!$B$2:$B$26,0),MATCH('Master data'!AM$1,'Team forecast'!$B$2:$AO$2,0))</f>
        <v>2.4503417481709131</v>
      </c>
      <c r="AN597" s="16">
        <f>INDEX('Team forecast'!$B$2:$AO$26,MATCH('Master data'!$B597,'Team forecast'!$B$2:$B$26,0),MATCH('Master data'!AN$1,'Team forecast'!$B$2:$AO$2,0))</f>
        <v>8.6264100862641011E-2</v>
      </c>
      <c r="AO597" s="16">
        <f>INDEX('Team forecast'!$B$2:$AO$26,MATCH('Master data'!$B597,'Team forecast'!$B$2:$B$26,0),MATCH('Master data'!AO$1,'Team forecast'!$B$2:$AO$2,0))</f>
        <v>1.9715612349669172</v>
      </c>
      <c r="AP597" s="16">
        <f>INDEX('Team forecast'!$B$2:$AO$26,MATCH('Master data'!$B597,'Team forecast'!$B$2:$B$26,0),MATCH('Master data'!AP$1,'Team forecast'!$B$2:$AO$2,0))</f>
        <v>6.5420607439204286</v>
      </c>
      <c r="AQ597" s="5">
        <f t="shared" si="547"/>
        <v>-5000</v>
      </c>
      <c r="AR597" s="5">
        <f>INDEX('Team forecast'!$B$2:$AO$26,MATCH('Master data'!$B597,'Team forecast'!$B$2:$B$26,0),MATCH('Master data'!AR$1,'Team forecast'!$B$2:$AO$2,0))*IF(X597&gt;0,25000,0)</f>
        <v>0</v>
      </c>
      <c r="AS597" s="16">
        <f>INDEX('Team forecast'!$B$2:$AO$26,MATCH('Master data'!$B597,'Team forecast'!$B$2:$B$26,0),MATCH('Master data'!AS$1,'Team forecast'!$B$2:$AO$2,0))*IF(X597&gt;0,5000,0)</f>
        <v>0</v>
      </c>
      <c r="AT597" s="16">
        <f>INDEX('Team forecast'!$B$2:$AO$26,MATCH('Master data'!$B597,'Team forecast'!$B$2:$B$26,0),MATCH('Master data'!AT$1,'Team forecast'!$B$2:$AO$2,0))*IF(X597&gt;0,-15000,0)</f>
        <v>0</v>
      </c>
      <c r="AU597" s="5">
        <f t="shared" si="548"/>
        <v>0</v>
      </c>
      <c r="AV597" s="5">
        <f t="shared" si="549"/>
        <v>0</v>
      </c>
      <c r="AW597" s="5">
        <f t="shared" si="550"/>
        <v>0</v>
      </c>
      <c r="AX597" s="5">
        <f t="shared" si="551"/>
        <v>0</v>
      </c>
      <c r="AY597" s="5">
        <f t="shared" si="552"/>
        <v>0</v>
      </c>
      <c r="AZ597" s="5">
        <f t="shared" si="553"/>
        <v>0</v>
      </c>
      <c r="BA597" s="5">
        <f t="shared" si="554"/>
        <v>0</v>
      </c>
      <c r="BB597" s="5">
        <f t="shared" si="555"/>
        <v>0</v>
      </c>
      <c r="BC597" s="5">
        <f t="shared" si="556"/>
        <v>0</v>
      </c>
      <c r="BD597" s="5">
        <f t="shared" si="557"/>
        <v>-5000</v>
      </c>
      <c r="BE597" s="16">
        <f>INDEX('Team forecast'!$B$2:$AO$26,MATCH('Master data'!$B597,'Team forecast'!$B$2:$B$26,0),MATCH('Master data'!BE$1,'Team forecast'!$B$2:$AO$2,0))</f>
        <v>0</v>
      </c>
      <c r="BF597" s="16">
        <f>INDEX('Team forecast'!$B$2:$AO$26,MATCH('Master data'!$B597,'Team forecast'!$B$2:$B$26,0),MATCH('Master data'!BF$1,'Team forecast'!$B$2:$AO$2,0))</f>
        <v>0</v>
      </c>
      <c r="BG597" s="16">
        <f>INDEX('Team forecast'!$B$2:$AO$26,MATCH('Master data'!$B597,'Team forecast'!$B$2:$B$26,0),MATCH('Master data'!BG$1,'Team forecast'!$B$2:$AO$2,0))</f>
        <v>0</v>
      </c>
      <c r="BH597" s="16">
        <f>INDEX('Team forecast'!$B$2:$AO$26,MATCH('Master data'!$B597,'Team forecast'!$B$2:$B$26,0),MATCH('Master data'!BH$1,'Team forecast'!$B$2:$AO$2,0))</f>
        <v>0</v>
      </c>
      <c r="BI597" s="16">
        <f>INDEX('Team forecast'!$B$2:$AO$26,MATCH('Master data'!$B597,'Team forecast'!$B$2:$B$26,0),MATCH('Master data'!BI$1,'Team forecast'!$B$2:$AO$2,0))</f>
        <v>0</v>
      </c>
      <c r="BJ597" s="5">
        <f t="shared" si="558"/>
        <v>-5000</v>
      </c>
      <c r="BK597" s="5">
        <f>INDEX('Team forecast'!$R$3:$BH$26,MATCH($B597,'Team forecast'!$B$3:$B$26,0),MATCH(BK$1,'Team forecast'!$R$2:$BH$2,0))*IF($X597&gt;0,25000,0)</f>
        <v>0</v>
      </c>
      <c r="BL597" s="5">
        <f>INDEX('Team forecast'!$R$3:$BH$26,MATCH($B597,'Team forecast'!$B$3:$B$26,0),MATCH(BL$1,'Team forecast'!$R$2:$BH$2,0))*IF($X597&gt;0,5000,0)</f>
        <v>0</v>
      </c>
      <c r="BM597" s="5">
        <f>INDEX('Team forecast'!$R$3:$BH$26,MATCH($B597,'Team forecast'!$B$3:$B$26,0),MATCH(BM$1,'Team forecast'!$R$2:$BH$2,0))*IF($X597&gt;0,-15000,0)</f>
        <v>0</v>
      </c>
      <c r="BN597" s="5">
        <f t="shared" si="559"/>
        <v>0</v>
      </c>
      <c r="BO597" s="5">
        <f t="shared" si="560"/>
        <v>0</v>
      </c>
      <c r="BP597" s="5">
        <f t="shared" si="561"/>
        <v>0</v>
      </c>
      <c r="BQ597" s="5">
        <f t="shared" si="562"/>
        <v>0</v>
      </c>
      <c r="BR597" s="5">
        <f t="shared" si="563"/>
        <v>0</v>
      </c>
      <c r="BS597" s="5">
        <f t="shared" si="564"/>
        <v>0</v>
      </c>
      <c r="BT597" s="5">
        <f t="shared" si="565"/>
        <v>0</v>
      </c>
      <c r="BU597" s="5">
        <f t="shared" si="566"/>
        <v>0</v>
      </c>
      <c r="BV597" s="5">
        <f t="shared" si="567"/>
        <v>0</v>
      </c>
      <c r="BW597" s="5">
        <f t="shared" si="568"/>
        <v>0</v>
      </c>
      <c r="BX597" s="5">
        <f t="shared" si="569"/>
        <v>-5000</v>
      </c>
      <c r="BY597" s="5">
        <f t="shared" si="570"/>
        <v>-15000</v>
      </c>
      <c r="BZ597" s="5">
        <f>MAX(INDEX('Team forecast'!$R$3:$BH$26,MATCH($B597,'Team forecast'!$B$3:$B$26,0),MATCH(BZ$1,'Team forecast'!$R$2:$BH$2,0))*($BX597)-(1-INDEX('Team forecast'!$R$3:$BH$26,MATCH($B597,'Team forecast'!$B$3:$B$26,0),MATCH(BZ$1,'Team forecast'!$R$2:$BH$2,0)))*(BY597+CH597)*0.01,-5000)</f>
        <v>-5000</v>
      </c>
      <c r="CA597" s="5">
        <f>MAX(INDEX('Team forecast'!$R$3:$BH$26,MATCH($B597,'Team forecast'!$B$3:$B$26,0),MATCH(CA$1,'Team forecast'!$R$2:$BH$2,0))*$BX597-(1-INDEX('Team forecast'!$R$3:$BH$26,MATCH($B597,'Team forecast'!$B$3:$B$26,0),MATCH(CA$1,'Team forecast'!$R$2:$BH$2,0)))*(BY597+BX597+CH597)*0.01,-5000)</f>
        <v>-5000</v>
      </c>
      <c r="CB597" s="5">
        <f>MAX(INDEX('Team forecast'!$R$3:$BH$26,MATCH($B597,'Team forecast'!$B$3:$B$26,0),MATCH(CB$1,'Team forecast'!$R$2:$BH$2,0))*$BX597-(1-INDEX('Team forecast'!$R$3:$BH$26,MATCH($B597,'Team forecast'!$B$3:$B$26,0),MATCH(CB$1,'Team forecast'!$R$2:$BH$2,0)))*(BY597+BX597*2+CH597)*0.01,0)</f>
        <v>0</v>
      </c>
      <c r="CC597" s="5">
        <v>0</v>
      </c>
      <c r="CD597" s="5">
        <f>+AK597+BD597*Cockpit!$C$3+BW597*Cockpit!$C$3^2+BZ597*Cockpit!$C$3^3+CA597*Cockpit!$C$3^4+CB597*Cockpit!$C$3^5+CC597*Cockpit!$C$3^6</f>
        <v>-10802.469135802468</v>
      </c>
      <c r="CE597" s="5"/>
      <c r="CF597" s="5"/>
      <c r="CG597" s="5">
        <v>0</v>
      </c>
      <c r="CH597" s="5">
        <f t="shared" si="571"/>
        <v>1995000</v>
      </c>
      <c r="CI597" s="5">
        <f t="shared" si="572"/>
        <v>1995000</v>
      </c>
      <c r="CJ597" s="1">
        <f t="shared" si="573"/>
        <v>-5.0000000000000001E-3</v>
      </c>
      <c r="CK597" s="5">
        <f>RANK(CD597,$CD$2:$CD$622)+COUNTIF($CD$2:$CD597,$CD597)-1</f>
        <v>601</v>
      </c>
      <c r="CL597" s="5">
        <f>RANK(CJ597,$CJ$2:$CJ$622)+COUNTIF($CJ$2:$CJ597,$CJ597)-1</f>
        <v>608</v>
      </c>
    </row>
    <row r="598" spans="1:90" x14ac:dyDescent="0.3">
      <c r="A598" t="str">
        <f>Players!P599</f>
        <v>Vladimír Weiss</v>
      </c>
      <c r="B598" t="str">
        <f>Players!G599</f>
        <v>Slovakia</v>
      </c>
      <c r="C598" t="str">
        <f>Players!AB599</f>
        <v>Midfield</v>
      </c>
      <c r="D598" s="1"/>
      <c r="F598" t="str">
        <f>IFERROR(INDEX(Lookup!B:B,MATCH(INDEX(Players!C:C,MATCH(E598,Players!A:A,0)),Lookup!D:D,0)),"")</f>
        <v/>
      </c>
      <c r="G598">
        <f>IF(Players!AC599=0,10000000,Players!AC599)</f>
        <v>2495000</v>
      </c>
      <c r="H598" s="16">
        <f>INDEX('Team forecast'!$B$2:$AO$26,MATCH('Master data'!$B598,'Team forecast'!$B$2:$B$26,0),MATCH('Master data'!H$1,'Team forecast'!$B$2:$AO$2,0))</f>
        <v>0.80039446005056258</v>
      </c>
      <c r="I598" s="16">
        <f>INDEX('Team forecast'!$B$2:$AO$26,MATCH('Master data'!$B598,'Team forecast'!$B$2:$B$26,0),MATCH('Master data'!I$1,'Team forecast'!$B$2:$AO$2,0))</f>
        <v>1.3802129553035047</v>
      </c>
      <c r="J598" s="16">
        <f>INDEX('Team forecast'!$B$2:$AO$26,MATCH('Master data'!$B598,'Team forecast'!$B$2:$B$26,0),MATCH('Master data'!J$1,'Team forecast'!$B$2:$AO$2,0))</f>
        <v>0.2515249837767683</v>
      </c>
      <c r="K598" s="16">
        <f>INDEX('Team forecast'!$B$2:$AO$26,MATCH('Master data'!$B598,'Team forecast'!$B$2:$B$26,0),MATCH('Master data'!K$1,'Team forecast'!$B$2:$AO$2,0))</f>
        <v>2.627557570873059</v>
      </c>
      <c r="L598" s="16">
        <f>INDEX('Team forecast'!$B$2:$AO$26,MATCH('Master data'!$B598,'Team forecast'!$B$2:$B$26,0),MATCH('Master data'!L$1,'Team forecast'!$B$2:$AO$2,0))</f>
        <v>3.6849704739682085</v>
      </c>
      <c r="M598">
        <f>IF(Players!BC599=1,95,0)</f>
        <v>0</v>
      </c>
      <c r="N598" s="2">
        <f>Players!BN599</f>
        <v>0</v>
      </c>
      <c r="O598" s="2">
        <f>Players!BO599</f>
        <v>0</v>
      </c>
      <c r="P598" s="2">
        <f>Players!BP599</f>
        <v>0</v>
      </c>
      <c r="Q598" s="2">
        <f>Players!BQ599</f>
        <v>0.24198887938408897</v>
      </c>
      <c r="R598" s="2">
        <f>Players!BR599</f>
        <v>3.8494439692044483E-2</v>
      </c>
      <c r="S598" s="2">
        <f t="shared" si="532"/>
        <v>0.80039446005056258</v>
      </c>
      <c r="T598" s="2">
        <f t="shared" si="533"/>
        <v>1.3802129553035047</v>
      </c>
      <c r="U598" s="16">
        <f>INDEX('Team forecast'!$B$2:$AO$26,MATCH('Master data'!$B598,'Team forecast'!$B$2:$B$26,0),MATCH('Master data'!U$1,'Team forecast'!$B$2:$AO$2,0))</f>
        <v>0.19857235561323819</v>
      </c>
      <c r="V598" s="16">
        <f>INDEX('Team forecast'!$B$2:$AO$26,MATCH('Master data'!$B598,'Team forecast'!$B$2:$B$26,0),MATCH('Master data'!V$1,'Team forecast'!$B$2:$AO$2,0))</f>
        <v>0.2774172615184945</v>
      </c>
      <c r="W598" s="16">
        <f>INDEX('Team forecast'!$B$2:$AO$26,MATCH('Master data'!$B598,'Team forecast'!$B$2:$B$26,0),MATCH('Master data'!W$1,'Team forecast'!$B$2:$AO$2,0))</f>
        <v>0.52401038286826729</v>
      </c>
      <c r="X598" s="5">
        <f t="shared" si="534"/>
        <v>-5000</v>
      </c>
      <c r="Y598" s="5">
        <f t="shared" si="535"/>
        <v>0</v>
      </c>
      <c r="Z598" s="5">
        <f t="shared" si="536"/>
        <v>0</v>
      </c>
      <c r="AA598" s="5">
        <f t="shared" si="537"/>
        <v>0</v>
      </c>
      <c r="AB598" s="5">
        <f t="shared" si="538"/>
        <v>0</v>
      </c>
      <c r="AC598" s="5">
        <f t="shared" si="539"/>
        <v>0</v>
      </c>
      <c r="AD598" s="5">
        <f t="shared" si="540"/>
        <v>0</v>
      </c>
      <c r="AE598" s="5">
        <f t="shared" si="541"/>
        <v>0</v>
      </c>
      <c r="AF598" s="5">
        <f t="shared" si="542"/>
        <v>0</v>
      </c>
      <c r="AG598" s="5">
        <f t="shared" si="543"/>
        <v>0</v>
      </c>
      <c r="AH598" s="5">
        <f t="shared" si="544"/>
        <v>0</v>
      </c>
      <c r="AI598" s="5">
        <f t="shared" si="545"/>
        <v>0</v>
      </c>
      <c r="AJ598" s="5">
        <f t="shared" si="546"/>
        <v>0</v>
      </c>
      <c r="AK598" s="5">
        <f>IFERROR(SUM(X598:AJ598),-5000)*((Cockpit!$C$3)^0)</f>
        <v>-5000</v>
      </c>
      <c r="AL598" s="16">
        <f>INDEX('Team forecast'!$B$2:$AO$26,MATCH('Master data'!$B598,'Team forecast'!$B$2:$B$26,0),MATCH('Master data'!AL$1,'Team forecast'!$B$2:$AO$2,0))</f>
        <v>0.60056788388223015</v>
      </c>
      <c r="AM598" s="16">
        <f>INDEX('Team forecast'!$B$2:$AO$26,MATCH('Master data'!$B598,'Team forecast'!$B$2:$B$26,0),MATCH('Master data'!AM$1,'Team forecast'!$B$2:$AO$2,0))</f>
        <v>2.4503417481709131</v>
      </c>
      <c r="AN598" s="16">
        <f>INDEX('Team forecast'!$B$2:$AO$26,MATCH('Master data'!$B598,'Team forecast'!$B$2:$B$26,0),MATCH('Master data'!AN$1,'Team forecast'!$B$2:$AO$2,0))</f>
        <v>8.6264100862641011E-2</v>
      </c>
      <c r="AO598" s="16">
        <f>INDEX('Team forecast'!$B$2:$AO$26,MATCH('Master data'!$B598,'Team forecast'!$B$2:$B$26,0),MATCH('Master data'!AO$1,'Team forecast'!$B$2:$AO$2,0))</f>
        <v>1.9715612349669172</v>
      </c>
      <c r="AP598" s="16">
        <f>INDEX('Team forecast'!$B$2:$AO$26,MATCH('Master data'!$B598,'Team forecast'!$B$2:$B$26,0),MATCH('Master data'!AP$1,'Team forecast'!$B$2:$AO$2,0))</f>
        <v>6.5420607439204286</v>
      </c>
      <c r="AQ598" s="5">
        <f t="shared" si="547"/>
        <v>-5000</v>
      </c>
      <c r="AR598" s="5">
        <f>INDEX('Team forecast'!$B$2:$AO$26,MATCH('Master data'!$B598,'Team forecast'!$B$2:$B$26,0),MATCH('Master data'!AR$1,'Team forecast'!$B$2:$AO$2,0))*IF(X598&gt;0,25000,0)</f>
        <v>0</v>
      </c>
      <c r="AS598" s="16">
        <f>INDEX('Team forecast'!$B$2:$AO$26,MATCH('Master data'!$B598,'Team forecast'!$B$2:$B$26,0),MATCH('Master data'!AS$1,'Team forecast'!$B$2:$AO$2,0))*IF(X598&gt;0,5000,0)</f>
        <v>0</v>
      </c>
      <c r="AT598" s="16">
        <f>INDEX('Team forecast'!$B$2:$AO$26,MATCH('Master data'!$B598,'Team forecast'!$B$2:$B$26,0),MATCH('Master data'!AT$1,'Team forecast'!$B$2:$AO$2,0))*IF(X598&gt;0,-15000,0)</f>
        <v>0</v>
      </c>
      <c r="AU598" s="5">
        <f t="shared" si="548"/>
        <v>0</v>
      </c>
      <c r="AV598" s="5">
        <f t="shared" si="549"/>
        <v>0</v>
      </c>
      <c r="AW598" s="5">
        <f t="shared" si="550"/>
        <v>0</v>
      </c>
      <c r="AX598" s="5">
        <f t="shared" si="551"/>
        <v>0</v>
      </c>
      <c r="AY598" s="5">
        <f t="shared" si="552"/>
        <v>0</v>
      </c>
      <c r="AZ598" s="5">
        <f t="shared" si="553"/>
        <v>0</v>
      </c>
      <c r="BA598" s="5">
        <f t="shared" si="554"/>
        <v>0</v>
      </c>
      <c r="BB598" s="5">
        <f t="shared" si="555"/>
        <v>0</v>
      </c>
      <c r="BC598" s="5">
        <f t="shared" si="556"/>
        <v>0</v>
      </c>
      <c r="BD598" s="5">
        <f t="shared" si="557"/>
        <v>-5000</v>
      </c>
      <c r="BE598" s="16">
        <f>INDEX('Team forecast'!$B$2:$AO$26,MATCH('Master data'!$B598,'Team forecast'!$B$2:$B$26,0),MATCH('Master data'!BE$1,'Team forecast'!$B$2:$AO$2,0))</f>
        <v>0</v>
      </c>
      <c r="BF598" s="16">
        <f>INDEX('Team forecast'!$B$2:$AO$26,MATCH('Master data'!$B598,'Team forecast'!$B$2:$B$26,0),MATCH('Master data'!BF$1,'Team forecast'!$B$2:$AO$2,0))</f>
        <v>0</v>
      </c>
      <c r="BG598" s="16">
        <f>INDEX('Team forecast'!$B$2:$AO$26,MATCH('Master data'!$B598,'Team forecast'!$B$2:$B$26,0),MATCH('Master data'!BG$1,'Team forecast'!$B$2:$AO$2,0))</f>
        <v>0</v>
      </c>
      <c r="BH598" s="16">
        <f>INDEX('Team forecast'!$B$2:$AO$26,MATCH('Master data'!$B598,'Team forecast'!$B$2:$B$26,0),MATCH('Master data'!BH$1,'Team forecast'!$B$2:$AO$2,0))</f>
        <v>0</v>
      </c>
      <c r="BI598" s="16">
        <f>INDEX('Team forecast'!$B$2:$AO$26,MATCH('Master data'!$B598,'Team forecast'!$B$2:$B$26,0),MATCH('Master data'!BI$1,'Team forecast'!$B$2:$AO$2,0))</f>
        <v>0</v>
      </c>
      <c r="BJ598" s="5">
        <f t="shared" si="558"/>
        <v>-5000</v>
      </c>
      <c r="BK598" s="5">
        <f>INDEX('Team forecast'!$R$3:$BH$26,MATCH($B598,'Team forecast'!$B$3:$B$26,0),MATCH(BK$1,'Team forecast'!$R$2:$BH$2,0))*IF($X598&gt;0,25000,0)</f>
        <v>0</v>
      </c>
      <c r="BL598" s="5">
        <f>INDEX('Team forecast'!$R$3:$BH$26,MATCH($B598,'Team forecast'!$B$3:$B$26,0),MATCH(BL$1,'Team forecast'!$R$2:$BH$2,0))*IF($X598&gt;0,5000,0)</f>
        <v>0</v>
      </c>
      <c r="BM598" s="5">
        <f>INDEX('Team forecast'!$R$3:$BH$26,MATCH($B598,'Team forecast'!$B$3:$B$26,0),MATCH(BM$1,'Team forecast'!$R$2:$BH$2,0))*IF($X598&gt;0,-15000,0)</f>
        <v>0</v>
      </c>
      <c r="BN598" s="5">
        <f t="shared" si="559"/>
        <v>0</v>
      </c>
      <c r="BO598" s="5">
        <f t="shared" si="560"/>
        <v>0</v>
      </c>
      <c r="BP598" s="5">
        <f t="shared" si="561"/>
        <v>0</v>
      </c>
      <c r="BQ598" s="5">
        <f t="shared" si="562"/>
        <v>0</v>
      </c>
      <c r="BR598" s="5">
        <f t="shared" si="563"/>
        <v>0</v>
      </c>
      <c r="BS598" s="5">
        <f t="shared" si="564"/>
        <v>0</v>
      </c>
      <c r="BT598" s="5">
        <f t="shared" si="565"/>
        <v>0</v>
      </c>
      <c r="BU598" s="5">
        <f t="shared" si="566"/>
        <v>0</v>
      </c>
      <c r="BV598" s="5">
        <f t="shared" si="567"/>
        <v>0</v>
      </c>
      <c r="BW598" s="5">
        <f t="shared" si="568"/>
        <v>0</v>
      </c>
      <c r="BX598" s="5">
        <f t="shared" si="569"/>
        <v>-5000</v>
      </c>
      <c r="BY598" s="5">
        <f t="shared" si="570"/>
        <v>-15000</v>
      </c>
      <c r="BZ598" s="5">
        <f>MAX(INDEX('Team forecast'!$R$3:$BH$26,MATCH($B598,'Team forecast'!$B$3:$B$26,0),MATCH(BZ$1,'Team forecast'!$R$2:$BH$2,0))*($BX598)-(1-INDEX('Team forecast'!$R$3:$BH$26,MATCH($B598,'Team forecast'!$B$3:$B$26,0),MATCH(BZ$1,'Team forecast'!$R$2:$BH$2,0)))*(BY598+CH598)*0.01,-5000)</f>
        <v>-5000</v>
      </c>
      <c r="CA598" s="5">
        <f>MAX(INDEX('Team forecast'!$R$3:$BH$26,MATCH($B598,'Team forecast'!$B$3:$B$26,0),MATCH(CA$1,'Team forecast'!$R$2:$BH$2,0))*$BX598-(1-INDEX('Team forecast'!$R$3:$BH$26,MATCH($B598,'Team forecast'!$B$3:$B$26,0),MATCH(CA$1,'Team forecast'!$R$2:$BH$2,0)))*(BY598+BX598+CH598)*0.01,-5000)</f>
        <v>-5000</v>
      </c>
      <c r="CB598" s="5">
        <f>MAX(INDEX('Team forecast'!$R$3:$BH$26,MATCH($B598,'Team forecast'!$B$3:$B$26,0),MATCH(CB$1,'Team forecast'!$R$2:$BH$2,0))*$BX598-(1-INDEX('Team forecast'!$R$3:$BH$26,MATCH($B598,'Team forecast'!$B$3:$B$26,0),MATCH(CB$1,'Team forecast'!$R$2:$BH$2,0)))*(BY598+BX598*2+CH598)*0.01,0)</f>
        <v>0</v>
      </c>
      <c r="CC598" s="5">
        <v>0</v>
      </c>
      <c r="CD598" s="5">
        <f>+AK598+BD598*Cockpit!$C$3+BW598*Cockpit!$C$3^2+BZ598*Cockpit!$C$3^3+CA598*Cockpit!$C$3^4+CB598*Cockpit!$C$3^5+CC598*Cockpit!$C$3^6</f>
        <v>-10802.469135802468</v>
      </c>
      <c r="CE598" s="5"/>
      <c r="CF598" s="5"/>
      <c r="CG598" s="5">
        <v>0</v>
      </c>
      <c r="CH598" s="5">
        <f t="shared" si="571"/>
        <v>2495000</v>
      </c>
      <c r="CI598" s="5">
        <f t="shared" si="572"/>
        <v>2495000</v>
      </c>
      <c r="CJ598" s="1">
        <f t="shared" si="573"/>
        <v>-4.0000000000000001E-3</v>
      </c>
      <c r="CK598" s="5">
        <f>RANK(CD598,$CD$2:$CD$622)+COUNTIF($CD$2:$CD598,$CD598)-1</f>
        <v>602</v>
      </c>
      <c r="CL598" s="5">
        <f>RANK(CJ598,$CJ$2:$CJ$622)+COUNTIF($CJ$2:$CJ598,$CJ598)-1</f>
        <v>567</v>
      </c>
    </row>
    <row r="599" spans="1:90" x14ac:dyDescent="0.3">
      <c r="A599" t="str">
        <f>Players!P600</f>
        <v>Lukáš Haraslín</v>
      </c>
      <c r="B599" t="str">
        <f>Players!G600</f>
        <v>Slovakia</v>
      </c>
      <c r="C599" t="str">
        <f>Players!AB600</f>
        <v>Midfield</v>
      </c>
      <c r="D599" s="1"/>
      <c r="F599" t="str">
        <f>IFERROR(INDEX(Lookup!B:B,MATCH(INDEX(Players!C:C,MATCH(E599,Players!A:A,0)),Lookup!D:D,0)),"")</f>
        <v/>
      </c>
      <c r="G599">
        <f>IF(Players!AC600=0,10000000,Players!AC600)</f>
        <v>2044000</v>
      </c>
      <c r="H599" s="16">
        <f>INDEX('Team forecast'!$B$2:$AO$26,MATCH('Master data'!$B599,'Team forecast'!$B$2:$B$26,0),MATCH('Master data'!H$1,'Team forecast'!$B$2:$AO$2,0))</f>
        <v>0.80039446005056258</v>
      </c>
      <c r="I599" s="16">
        <f>INDEX('Team forecast'!$B$2:$AO$26,MATCH('Master data'!$B599,'Team forecast'!$B$2:$B$26,0),MATCH('Master data'!I$1,'Team forecast'!$B$2:$AO$2,0))</f>
        <v>1.3802129553035047</v>
      </c>
      <c r="J599" s="16">
        <f>INDEX('Team forecast'!$B$2:$AO$26,MATCH('Master data'!$B599,'Team forecast'!$B$2:$B$26,0),MATCH('Master data'!J$1,'Team forecast'!$B$2:$AO$2,0))</f>
        <v>0.2515249837767683</v>
      </c>
      <c r="K599" s="16">
        <f>INDEX('Team forecast'!$B$2:$AO$26,MATCH('Master data'!$B599,'Team forecast'!$B$2:$B$26,0),MATCH('Master data'!K$1,'Team forecast'!$B$2:$AO$2,0))</f>
        <v>2.627557570873059</v>
      </c>
      <c r="L599" s="16">
        <f>INDEX('Team forecast'!$B$2:$AO$26,MATCH('Master data'!$B599,'Team forecast'!$B$2:$B$26,0),MATCH('Master data'!L$1,'Team forecast'!$B$2:$AO$2,0))</f>
        <v>3.6849704739682085</v>
      </c>
      <c r="M599">
        <f>IF(Players!BC600=1,95,0)</f>
        <v>95</v>
      </c>
      <c r="N599" s="2">
        <f>Players!BN600</f>
        <v>4.1215053197000147E-2</v>
      </c>
      <c r="O599" s="2">
        <f>Players!BO600</f>
        <v>5.0236568293783049E-2</v>
      </c>
      <c r="P599" s="2">
        <f>Players!BP600</f>
        <v>0.22973267957921831</v>
      </c>
      <c r="Q599" s="2">
        <f>Players!BQ600</f>
        <v>0.4184615384615385</v>
      </c>
      <c r="R599" s="2">
        <f>Players!BR600</f>
        <v>0.06</v>
      </c>
      <c r="S599" s="2">
        <f t="shared" si="532"/>
        <v>0.80039446005056258</v>
      </c>
      <c r="T599" s="2">
        <f t="shared" si="533"/>
        <v>1.3802129553035047</v>
      </c>
      <c r="U599" s="16">
        <f>INDEX('Team forecast'!$B$2:$AO$26,MATCH('Master data'!$B599,'Team forecast'!$B$2:$B$26,0),MATCH('Master data'!U$1,'Team forecast'!$B$2:$AO$2,0))</f>
        <v>0.19857235561323819</v>
      </c>
      <c r="V599" s="16">
        <f>INDEX('Team forecast'!$B$2:$AO$26,MATCH('Master data'!$B599,'Team forecast'!$B$2:$B$26,0),MATCH('Master data'!V$1,'Team forecast'!$B$2:$AO$2,0))</f>
        <v>0.2774172615184945</v>
      </c>
      <c r="W599" s="16">
        <f>INDEX('Team forecast'!$B$2:$AO$26,MATCH('Master data'!$B599,'Team forecast'!$B$2:$B$26,0),MATCH('Master data'!W$1,'Team forecast'!$B$2:$AO$2,0))</f>
        <v>0.52401038286826729</v>
      </c>
      <c r="X599" s="5">
        <f t="shared" si="534"/>
        <v>7000</v>
      </c>
      <c r="Y599" s="5">
        <f t="shared" si="535"/>
        <v>4964.3088903309545</v>
      </c>
      <c r="Z599" s="5">
        <f t="shared" si="536"/>
        <v>1387.0863075924724</v>
      </c>
      <c r="AA599" s="5">
        <f t="shared" si="537"/>
        <v>-7860.1557430240091</v>
      </c>
      <c r="AB599" s="5">
        <f t="shared" si="538"/>
        <v>4123.5375311960179</v>
      </c>
      <c r="AC599" s="5">
        <f t="shared" si="539"/>
        <v>2010.4535477147847</v>
      </c>
      <c r="AD599" s="5">
        <f t="shared" si="540"/>
        <v>6036.358415053297</v>
      </c>
      <c r="AE599" s="5">
        <f t="shared" si="541"/>
        <v>0</v>
      </c>
      <c r="AF599" s="5">
        <f t="shared" si="542"/>
        <v>0</v>
      </c>
      <c r="AG599" s="5">
        <f t="shared" si="543"/>
        <v>-8369.2307692307695</v>
      </c>
      <c r="AH599" s="5">
        <f t="shared" si="544"/>
        <v>-3000</v>
      </c>
      <c r="AI599" s="5">
        <f t="shared" si="545"/>
        <v>8003.9446005056261</v>
      </c>
      <c r="AJ599" s="5">
        <f t="shared" si="546"/>
        <v>-11041.703642428038</v>
      </c>
      <c r="AK599" s="5">
        <f>IFERROR(SUM(X599:AJ599),-5000)*((Cockpit!$C$3)^0)</f>
        <v>3254.5991377103346</v>
      </c>
      <c r="AL599" s="16">
        <f>INDEX('Team forecast'!$B$2:$AO$26,MATCH('Master data'!$B599,'Team forecast'!$B$2:$B$26,0),MATCH('Master data'!AL$1,'Team forecast'!$B$2:$AO$2,0))</f>
        <v>0.60056788388223015</v>
      </c>
      <c r="AM599" s="16">
        <f>INDEX('Team forecast'!$B$2:$AO$26,MATCH('Master data'!$B599,'Team forecast'!$B$2:$B$26,0),MATCH('Master data'!AM$1,'Team forecast'!$B$2:$AO$2,0))</f>
        <v>2.4503417481709131</v>
      </c>
      <c r="AN599" s="16">
        <f>INDEX('Team forecast'!$B$2:$AO$26,MATCH('Master data'!$B599,'Team forecast'!$B$2:$B$26,0),MATCH('Master data'!AN$1,'Team forecast'!$B$2:$AO$2,0))</f>
        <v>8.6264100862641011E-2</v>
      </c>
      <c r="AO599" s="16">
        <f>INDEX('Team forecast'!$B$2:$AO$26,MATCH('Master data'!$B599,'Team forecast'!$B$2:$B$26,0),MATCH('Master data'!AO$1,'Team forecast'!$B$2:$AO$2,0))</f>
        <v>1.9715612349669172</v>
      </c>
      <c r="AP599" s="16">
        <f>INDEX('Team forecast'!$B$2:$AO$26,MATCH('Master data'!$B599,'Team forecast'!$B$2:$B$26,0),MATCH('Master data'!AP$1,'Team forecast'!$B$2:$AO$2,0))</f>
        <v>6.5420607439204286</v>
      </c>
      <c r="AQ599" s="5">
        <f t="shared" si="547"/>
        <v>7000</v>
      </c>
      <c r="AR599" s="5">
        <f>INDEX('Team forecast'!$B$2:$AO$26,MATCH('Master data'!$B599,'Team forecast'!$B$2:$B$26,0),MATCH('Master data'!AR$1,'Team forecast'!$B$2:$AO$2,0))*IF(X599&gt;0,25000,0)</f>
        <v>1581.508515815085</v>
      </c>
      <c r="AS599" s="16">
        <f>INDEX('Team forecast'!$B$2:$AO$26,MATCH('Master data'!$B599,'Team forecast'!$B$2:$B$26,0),MATCH('Master data'!AS$1,'Team forecast'!$B$2:$AO$2,0))*IF(X599&gt;0,5000,0)</f>
        <v>729.92700729927003</v>
      </c>
      <c r="AT599" s="16">
        <f>INDEX('Team forecast'!$B$2:$AO$26,MATCH('Master data'!$B599,'Team forecast'!$B$2:$B$26,0),MATCH('Master data'!AT$1,'Team forecast'!$B$2:$AO$2,0))*IF(X599&gt;0,-15000,0)</f>
        <v>-11861.313868613139</v>
      </c>
      <c r="AU599" s="5">
        <f t="shared" si="548"/>
        <v>3094.0546603269904</v>
      </c>
      <c r="AV599" s="5">
        <f t="shared" si="549"/>
        <v>1508.5234756851212</v>
      </c>
      <c r="AW599" s="5">
        <f t="shared" si="550"/>
        <v>4529.3204546346269</v>
      </c>
      <c r="AX599" s="5">
        <f t="shared" si="551"/>
        <v>0</v>
      </c>
      <c r="AY599" s="5">
        <f t="shared" si="552"/>
        <v>0</v>
      </c>
      <c r="AZ599" s="5">
        <f t="shared" si="553"/>
        <v>-8369.2307692307695</v>
      </c>
      <c r="BA599" s="5">
        <f t="shared" si="554"/>
        <v>-3000</v>
      </c>
      <c r="BB599" s="5">
        <f t="shared" si="555"/>
        <v>6005.6788388223013</v>
      </c>
      <c r="BC599" s="5">
        <f t="shared" si="556"/>
        <v>-19602.733985367304</v>
      </c>
      <c r="BD599" s="5">
        <f t="shared" si="557"/>
        <v>-18384.265670627818</v>
      </c>
      <c r="BE599" s="16">
        <f>INDEX('Team forecast'!$B$2:$AO$26,MATCH('Master data'!$B599,'Team forecast'!$B$2:$B$26,0),MATCH('Master data'!BE$1,'Team forecast'!$B$2:$AO$2,0))</f>
        <v>0</v>
      </c>
      <c r="BF599" s="16">
        <f>INDEX('Team forecast'!$B$2:$AO$26,MATCH('Master data'!$B599,'Team forecast'!$B$2:$B$26,0),MATCH('Master data'!BF$1,'Team forecast'!$B$2:$AO$2,0))</f>
        <v>0</v>
      </c>
      <c r="BG599" s="16">
        <f>INDEX('Team forecast'!$B$2:$AO$26,MATCH('Master data'!$B599,'Team forecast'!$B$2:$B$26,0),MATCH('Master data'!BG$1,'Team forecast'!$B$2:$AO$2,0))</f>
        <v>0</v>
      </c>
      <c r="BH599" s="16">
        <f>INDEX('Team forecast'!$B$2:$AO$26,MATCH('Master data'!$B599,'Team forecast'!$B$2:$B$26,0),MATCH('Master data'!BH$1,'Team forecast'!$B$2:$AO$2,0))</f>
        <v>0</v>
      </c>
      <c r="BI599" s="16">
        <f>INDEX('Team forecast'!$B$2:$AO$26,MATCH('Master data'!$B599,'Team forecast'!$B$2:$B$26,0),MATCH('Master data'!BI$1,'Team forecast'!$B$2:$AO$2,0))</f>
        <v>0</v>
      </c>
      <c r="BJ599" s="5">
        <f t="shared" si="558"/>
        <v>7000</v>
      </c>
      <c r="BK599" s="5">
        <f>INDEX('Team forecast'!$R$3:$BH$26,MATCH($B599,'Team forecast'!$B$3:$B$26,0),MATCH(BK$1,'Team forecast'!$R$2:$BH$2,0))*IF($X599&gt;0,25000,0)</f>
        <v>0</v>
      </c>
      <c r="BL599" s="5">
        <f>INDEX('Team forecast'!$R$3:$BH$26,MATCH($B599,'Team forecast'!$B$3:$B$26,0),MATCH(BL$1,'Team forecast'!$R$2:$BH$2,0))*IF($X599&gt;0,5000,0)</f>
        <v>0</v>
      </c>
      <c r="BM599" s="5">
        <f>INDEX('Team forecast'!$R$3:$BH$26,MATCH($B599,'Team forecast'!$B$3:$B$26,0),MATCH(BM$1,'Team forecast'!$R$2:$BH$2,0))*IF($X599&gt;0,-15000,0)</f>
        <v>0</v>
      </c>
      <c r="BN599" s="5">
        <f t="shared" si="559"/>
        <v>0</v>
      </c>
      <c r="BO599" s="5">
        <f t="shared" si="560"/>
        <v>0</v>
      </c>
      <c r="BP599" s="5">
        <f t="shared" si="561"/>
        <v>0</v>
      </c>
      <c r="BQ599" s="5">
        <f t="shared" si="562"/>
        <v>0</v>
      </c>
      <c r="BR599" s="5">
        <f t="shared" si="563"/>
        <v>0</v>
      </c>
      <c r="BS599" s="5">
        <f t="shared" si="564"/>
        <v>-8369.2307692307695</v>
      </c>
      <c r="BT599" s="5">
        <f t="shared" si="565"/>
        <v>-3000</v>
      </c>
      <c r="BU599" s="5">
        <f t="shared" si="566"/>
        <v>0</v>
      </c>
      <c r="BV599" s="5">
        <f t="shared" si="567"/>
        <v>0</v>
      </c>
      <c r="BW599" s="5">
        <f t="shared" si="568"/>
        <v>0</v>
      </c>
      <c r="BX599" s="5">
        <f t="shared" si="569"/>
        <v>-7564.8332664587415</v>
      </c>
      <c r="BY599" s="5">
        <f t="shared" si="570"/>
        <v>-22694.499799376223</v>
      </c>
      <c r="BZ599" s="5">
        <f>MAX(INDEX('Team forecast'!$R$3:$BH$26,MATCH($B599,'Team forecast'!$B$3:$B$26,0),MATCH(BZ$1,'Team forecast'!$R$2:$BH$2,0))*($BX599)-(1-INDEX('Team forecast'!$R$3:$BH$26,MATCH($B599,'Team forecast'!$B$3:$B$26,0),MATCH(BZ$1,'Team forecast'!$R$2:$BH$2,0)))*(BY599+CH599)*0.01,-5000)</f>
        <v>-5000</v>
      </c>
      <c r="CA599" s="5">
        <f>MAX(INDEX('Team forecast'!$R$3:$BH$26,MATCH($B599,'Team forecast'!$B$3:$B$26,0),MATCH(CA$1,'Team forecast'!$R$2:$BH$2,0))*$BX599-(1-INDEX('Team forecast'!$R$3:$BH$26,MATCH($B599,'Team forecast'!$B$3:$B$26,0),MATCH(CA$1,'Team forecast'!$R$2:$BH$2,0)))*(BY599+BX599+CH599)*0.01,-5000)</f>
        <v>-5000</v>
      </c>
      <c r="CB599" s="5">
        <f>MAX(INDEX('Team forecast'!$R$3:$BH$26,MATCH($B599,'Team forecast'!$B$3:$B$26,0),MATCH(CB$1,'Team forecast'!$R$2:$BH$2,0))*$BX599-(1-INDEX('Team forecast'!$R$3:$BH$26,MATCH($B599,'Team forecast'!$B$3:$B$26,0),MATCH(CB$1,'Team forecast'!$R$2:$BH$2,0)))*(BY599+BX599*2+CH599)*0.01,0)</f>
        <v>0</v>
      </c>
      <c r="CC599" s="5">
        <v>0</v>
      </c>
      <c r="CD599" s="5">
        <f>+AK599+BD599*Cockpit!$C$3+BW599*Cockpit!$C$3^2+BZ599*Cockpit!$C$3^3+CA599*Cockpit!$C$3^4+CB599*Cockpit!$C$3^5+CC599*Cockpit!$C$3^6</f>
        <v>-11470.713778510679</v>
      </c>
      <c r="CE599" s="5"/>
      <c r="CF599" s="5"/>
      <c r="CG599" s="5">
        <v>0</v>
      </c>
      <c r="CH599" s="5">
        <f t="shared" si="571"/>
        <v>2044000</v>
      </c>
      <c r="CI599" s="5">
        <f t="shared" si="572"/>
        <v>2044000</v>
      </c>
      <c r="CJ599" s="1">
        <f t="shared" si="573"/>
        <v>-6.0000000000000001E-3</v>
      </c>
      <c r="CK599" s="5">
        <f>RANK(CD599,$CD$2:$CD$622)+COUNTIF($CD$2:$CD599,$CD599)-1</f>
        <v>613</v>
      </c>
      <c r="CL599" s="5">
        <f>RANK(CJ599,$CJ$2:$CJ$622)+COUNTIF($CJ$2:$CJ599,$CJ599)-1</f>
        <v>614</v>
      </c>
    </row>
    <row r="600" spans="1:90" x14ac:dyDescent="0.3">
      <c r="A600" t="str">
        <f>Players!P601</f>
        <v>Patrik Hrošovský</v>
      </c>
      <c r="B600" t="str">
        <f>Players!G601</f>
        <v>Slovakia</v>
      </c>
      <c r="C600" t="str">
        <f>Players!AB601</f>
        <v>Midfield</v>
      </c>
      <c r="G600">
        <f>IF(Players!AC601=0,10000000,Players!AC601)</f>
        <v>2532000</v>
      </c>
      <c r="H600" s="16">
        <f>INDEX('Team forecast'!$B$2:$AO$26,MATCH('Master data'!$B600,'Team forecast'!$B$2:$B$26,0),MATCH('Master data'!H$1,'Team forecast'!$B$2:$AO$2,0))</f>
        <v>0.80039446005056258</v>
      </c>
      <c r="I600" s="16">
        <f>INDEX('Team forecast'!$B$2:$AO$26,MATCH('Master data'!$B600,'Team forecast'!$B$2:$B$26,0),MATCH('Master data'!I$1,'Team forecast'!$B$2:$AO$2,0))</f>
        <v>1.3802129553035047</v>
      </c>
      <c r="J600" s="16">
        <f>INDEX('Team forecast'!$B$2:$AO$26,MATCH('Master data'!$B600,'Team forecast'!$B$2:$B$26,0),MATCH('Master data'!J$1,'Team forecast'!$B$2:$AO$2,0))</f>
        <v>0.2515249837767683</v>
      </c>
      <c r="K600" s="16">
        <f>INDEX('Team forecast'!$B$2:$AO$26,MATCH('Master data'!$B600,'Team forecast'!$B$2:$B$26,0),MATCH('Master data'!K$1,'Team forecast'!$B$2:$AO$2,0))</f>
        <v>2.627557570873059</v>
      </c>
      <c r="L600" s="16">
        <f>INDEX('Team forecast'!$B$2:$AO$26,MATCH('Master data'!$B600,'Team forecast'!$B$2:$B$26,0),MATCH('Master data'!L$1,'Team forecast'!$B$2:$AO$2,0))</f>
        <v>3.6849704739682085</v>
      </c>
      <c r="M600">
        <f>IF(Players!BC601=1,95,0)</f>
        <v>0</v>
      </c>
      <c r="N600" s="2">
        <f>Players!BN601</f>
        <v>0</v>
      </c>
      <c r="O600" s="2">
        <f>Players!BO601</f>
        <v>0</v>
      </c>
      <c r="P600" s="2">
        <f>Players!BP601</f>
        <v>0</v>
      </c>
      <c r="Q600" s="2">
        <f>Players!BQ601</f>
        <v>0</v>
      </c>
      <c r="R600" s="2">
        <f>Players!BR601</f>
        <v>0</v>
      </c>
      <c r="S600" s="2">
        <f t="shared" si="532"/>
        <v>0.80039446005056258</v>
      </c>
      <c r="T600" s="2">
        <f t="shared" si="533"/>
        <v>1.3802129553035047</v>
      </c>
      <c r="U600" s="16">
        <f>INDEX('Team forecast'!$B$2:$AO$26,MATCH('Master data'!$B600,'Team forecast'!$B$2:$B$26,0),MATCH('Master data'!U$1,'Team forecast'!$B$2:$AO$2,0))</f>
        <v>0.19857235561323819</v>
      </c>
      <c r="V600" s="16">
        <f>INDEX('Team forecast'!$B$2:$AO$26,MATCH('Master data'!$B600,'Team forecast'!$B$2:$B$26,0),MATCH('Master data'!V$1,'Team forecast'!$B$2:$AO$2,0))</f>
        <v>0.2774172615184945</v>
      </c>
      <c r="W600" s="16">
        <f>INDEX('Team forecast'!$B$2:$AO$26,MATCH('Master data'!$B600,'Team forecast'!$B$2:$B$26,0),MATCH('Master data'!W$1,'Team forecast'!$B$2:$AO$2,0))</f>
        <v>0.52401038286826729</v>
      </c>
      <c r="X600" s="5">
        <f t="shared" si="534"/>
        <v>-5000</v>
      </c>
      <c r="Y600" s="5">
        <f t="shared" si="535"/>
        <v>0</v>
      </c>
      <c r="Z600" s="5">
        <f t="shared" si="536"/>
        <v>0</v>
      </c>
      <c r="AA600" s="5">
        <f t="shared" si="537"/>
        <v>0</v>
      </c>
      <c r="AB600" s="5">
        <f t="shared" si="538"/>
        <v>0</v>
      </c>
      <c r="AC600" s="5">
        <f t="shared" si="539"/>
        <v>0</v>
      </c>
      <c r="AD600" s="5">
        <f t="shared" si="540"/>
        <v>0</v>
      </c>
      <c r="AE600" s="5">
        <f t="shared" si="541"/>
        <v>0</v>
      </c>
      <c r="AF600" s="5">
        <f t="shared" si="542"/>
        <v>0</v>
      </c>
      <c r="AG600" s="5">
        <f t="shared" si="543"/>
        <v>0</v>
      </c>
      <c r="AH600" s="5">
        <f t="shared" si="544"/>
        <v>0</v>
      </c>
      <c r="AI600" s="5">
        <f t="shared" si="545"/>
        <v>0</v>
      </c>
      <c r="AJ600" s="5">
        <f t="shared" si="546"/>
        <v>0</v>
      </c>
      <c r="AK600" s="5">
        <f>IFERROR(SUM(X600:AJ600),-5000)*((Cockpit!$C$3)^0)</f>
        <v>-5000</v>
      </c>
      <c r="AL600" s="16">
        <f>INDEX('Team forecast'!$B$2:$AO$26,MATCH('Master data'!$B600,'Team forecast'!$B$2:$B$26,0),MATCH('Master data'!AL$1,'Team forecast'!$B$2:$AO$2,0))</f>
        <v>0.60056788388223015</v>
      </c>
      <c r="AM600" s="16">
        <f>INDEX('Team forecast'!$B$2:$AO$26,MATCH('Master data'!$B600,'Team forecast'!$B$2:$B$26,0),MATCH('Master data'!AM$1,'Team forecast'!$B$2:$AO$2,0))</f>
        <v>2.4503417481709131</v>
      </c>
      <c r="AN600" s="16">
        <f>INDEX('Team forecast'!$B$2:$AO$26,MATCH('Master data'!$B600,'Team forecast'!$B$2:$B$26,0),MATCH('Master data'!AN$1,'Team forecast'!$B$2:$AO$2,0))</f>
        <v>8.6264100862641011E-2</v>
      </c>
      <c r="AO600" s="16">
        <f>INDEX('Team forecast'!$B$2:$AO$26,MATCH('Master data'!$B600,'Team forecast'!$B$2:$B$26,0),MATCH('Master data'!AO$1,'Team forecast'!$B$2:$AO$2,0))</f>
        <v>1.9715612349669172</v>
      </c>
      <c r="AP600" s="16">
        <f>INDEX('Team forecast'!$B$2:$AO$26,MATCH('Master data'!$B600,'Team forecast'!$B$2:$B$26,0),MATCH('Master data'!AP$1,'Team forecast'!$B$2:$AO$2,0))</f>
        <v>6.5420607439204286</v>
      </c>
      <c r="AQ600" s="5">
        <f t="shared" si="547"/>
        <v>-5000</v>
      </c>
      <c r="AR600" s="5">
        <f>INDEX('Team forecast'!$B$2:$AO$26,MATCH('Master data'!$B600,'Team forecast'!$B$2:$B$26,0),MATCH('Master data'!AR$1,'Team forecast'!$B$2:$AO$2,0))*IF(X600&gt;0,25000,0)</f>
        <v>0</v>
      </c>
      <c r="AS600" s="16">
        <f>INDEX('Team forecast'!$B$2:$AO$26,MATCH('Master data'!$B600,'Team forecast'!$B$2:$B$26,0),MATCH('Master data'!AS$1,'Team forecast'!$B$2:$AO$2,0))*IF(X600&gt;0,5000,0)</f>
        <v>0</v>
      </c>
      <c r="AT600" s="16">
        <f>INDEX('Team forecast'!$B$2:$AO$26,MATCH('Master data'!$B600,'Team forecast'!$B$2:$B$26,0),MATCH('Master data'!AT$1,'Team forecast'!$B$2:$AO$2,0))*IF(X600&gt;0,-15000,0)</f>
        <v>0</v>
      </c>
      <c r="AU600" s="5">
        <f t="shared" si="548"/>
        <v>0</v>
      </c>
      <c r="AV600" s="5">
        <f t="shared" si="549"/>
        <v>0</v>
      </c>
      <c r="AW600" s="5">
        <f t="shared" si="550"/>
        <v>0</v>
      </c>
      <c r="AX600" s="5">
        <f t="shared" si="551"/>
        <v>0</v>
      </c>
      <c r="AY600" s="5">
        <f t="shared" si="552"/>
        <v>0</v>
      </c>
      <c r="AZ600" s="5">
        <f t="shared" si="553"/>
        <v>0</v>
      </c>
      <c r="BA600" s="5">
        <f t="shared" si="554"/>
        <v>0</v>
      </c>
      <c r="BB600" s="5">
        <f t="shared" si="555"/>
        <v>0</v>
      </c>
      <c r="BC600" s="5">
        <f t="shared" si="556"/>
        <v>0</v>
      </c>
      <c r="BD600" s="5">
        <f t="shared" si="557"/>
        <v>-5000</v>
      </c>
      <c r="BE600" s="16">
        <f>INDEX('Team forecast'!$B$2:$AO$26,MATCH('Master data'!$B600,'Team forecast'!$B$2:$B$26,0),MATCH('Master data'!BE$1,'Team forecast'!$B$2:$AO$2,0))</f>
        <v>0</v>
      </c>
      <c r="BF600" s="16">
        <f>INDEX('Team forecast'!$B$2:$AO$26,MATCH('Master data'!$B600,'Team forecast'!$B$2:$B$26,0),MATCH('Master data'!BF$1,'Team forecast'!$B$2:$AO$2,0))</f>
        <v>0</v>
      </c>
      <c r="BG600" s="16">
        <f>INDEX('Team forecast'!$B$2:$AO$26,MATCH('Master data'!$B600,'Team forecast'!$B$2:$B$26,0),MATCH('Master data'!BG$1,'Team forecast'!$B$2:$AO$2,0))</f>
        <v>0</v>
      </c>
      <c r="BH600" s="16">
        <f>INDEX('Team forecast'!$B$2:$AO$26,MATCH('Master data'!$B600,'Team forecast'!$B$2:$B$26,0),MATCH('Master data'!BH$1,'Team forecast'!$B$2:$AO$2,0))</f>
        <v>0</v>
      </c>
      <c r="BI600" s="16">
        <f>INDEX('Team forecast'!$B$2:$AO$26,MATCH('Master data'!$B600,'Team forecast'!$B$2:$B$26,0),MATCH('Master data'!BI$1,'Team forecast'!$B$2:$AO$2,0))</f>
        <v>0</v>
      </c>
      <c r="BJ600" s="5">
        <f t="shared" si="558"/>
        <v>-5000</v>
      </c>
      <c r="BK600" s="5">
        <f>INDEX('Team forecast'!$R$3:$BH$26,MATCH($B600,'Team forecast'!$B$3:$B$26,0),MATCH(BK$1,'Team forecast'!$R$2:$BH$2,0))*IF($X600&gt;0,25000,0)</f>
        <v>0</v>
      </c>
      <c r="BL600" s="5">
        <f>INDEX('Team forecast'!$R$3:$BH$26,MATCH($B600,'Team forecast'!$B$3:$B$26,0),MATCH(BL$1,'Team forecast'!$R$2:$BH$2,0))*IF($X600&gt;0,5000,0)</f>
        <v>0</v>
      </c>
      <c r="BM600" s="5">
        <f>INDEX('Team forecast'!$R$3:$BH$26,MATCH($B600,'Team forecast'!$B$3:$B$26,0),MATCH(BM$1,'Team forecast'!$R$2:$BH$2,0))*IF($X600&gt;0,-15000,0)</f>
        <v>0</v>
      </c>
      <c r="BN600" s="5">
        <f t="shared" si="559"/>
        <v>0</v>
      </c>
      <c r="BO600" s="5">
        <f t="shared" si="560"/>
        <v>0</v>
      </c>
      <c r="BP600" s="5">
        <f t="shared" si="561"/>
        <v>0</v>
      </c>
      <c r="BQ600" s="5">
        <f t="shared" si="562"/>
        <v>0</v>
      </c>
      <c r="BR600" s="5">
        <f t="shared" si="563"/>
        <v>0</v>
      </c>
      <c r="BS600" s="5">
        <f t="shared" si="564"/>
        <v>0</v>
      </c>
      <c r="BT600" s="5">
        <f t="shared" si="565"/>
        <v>0</v>
      </c>
      <c r="BU600" s="5">
        <f t="shared" si="566"/>
        <v>0</v>
      </c>
      <c r="BV600" s="5">
        <f t="shared" si="567"/>
        <v>0</v>
      </c>
      <c r="BW600" s="5">
        <f t="shared" si="568"/>
        <v>0</v>
      </c>
      <c r="BX600" s="5">
        <f t="shared" si="569"/>
        <v>-5000</v>
      </c>
      <c r="BY600" s="5">
        <f t="shared" si="570"/>
        <v>-15000</v>
      </c>
      <c r="BZ600" s="5">
        <f>MAX(INDEX('Team forecast'!$R$3:$BH$26,MATCH($B600,'Team forecast'!$B$3:$B$26,0),MATCH(BZ$1,'Team forecast'!$R$2:$BH$2,0))*($BX600)-(1-INDEX('Team forecast'!$R$3:$BH$26,MATCH($B600,'Team forecast'!$B$3:$B$26,0),MATCH(BZ$1,'Team forecast'!$R$2:$BH$2,0)))*(BY600+CH600)*0.01,-5000)</f>
        <v>-5000</v>
      </c>
      <c r="CA600" s="5">
        <f>MAX(INDEX('Team forecast'!$R$3:$BH$26,MATCH($B600,'Team forecast'!$B$3:$B$26,0),MATCH(CA$1,'Team forecast'!$R$2:$BH$2,0))*$BX600-(1-INDEX('Team forecast'!$R$3:$BH$26,MATCH($B600,'Team forecast'!$B$3:$B$26,0),MATCH(CA$1,'Team forecast'!$R$2:$BH$2,0)))*(BY600+BX600+CH600)*0.01,-5000)</f>
        <v>-5000</v>
      </c>
      <c r="CB600" s="5">
        <f>MAX(INDEX('Team forecast'!$R$3:$BH$26,MATCH($B600,'Team forecast'!$B$3:$B$26,0),MATCH(CB$1,'Team forecast'!$R$2:$BH$2,0))*$BX600-(1-INDEX('Team forecast'!$R$3:$BH$26,MATCH($B600,'Team forecast'!$B$3:$B$26,0),MATCH(CB$1,'Team forecast'!$R$2:$BH$2,0)))*(BY600+BX600*2+CH600)*0.01,0)</f>
        <v>0</v>
      </c>
      <c r="CC600" s="5">
        <v>0</v>
      </c>
      <c r="CD600" s="5">
        <f>+AK600+BD600*Cockpit!$C$3+BW600*Cockpit!$C$3^2+BZ600*Cockpit!$C$3^3+CA600*Cockpit!$C$3^4+CB600*Cockpit!$C$3^5+CC600*Cockpit!$C$3^6</f>
        <v>-10802.469135802468</v>
      </c>
      <c r="CE600" s="5"/>
      <c r="CF600" s="5"/>
      <c r="CG600" s="5">
        <v>0</v>
      </c>
      <c r="CH600" s="5">
        <f t="shared" si="571"/>
        <v>2532000</v>
      </c>
      <c r="CI600" s="5">
        <f t="shared" si="572"/>
        <v>2532000</v>
      </c>
      <c r="CJ600" s="1">
        <f t="shared" si="573"/>
        <v>-4.0000000000000001E-3</v>
      </c>
      <c r="CK600" s="5">
        <f>RANK(CD600,$CD$2:$CD$622)+COUNTIF($CD$2:$CD600,$CD600)-1</f>
        <v>603</v>
      </c>
      <c r="CL600" s="5">
        <f>RANK(CJ600,$CJ$2:$CJ$622)+COUNTIF($CJ$2:$CJ600,$CJ600)-1</f>
        <v>568</v>
      </c>
    </row>
    <row r="601" spans="1:90" x14ac:dyDescent="0.3">
      <c r="A601" t="str">
        <f>Players!P602</f>
        <v>Ján Greguš</v>
      </c>
      <c r="B601" t="str">
        <f>Players!G602</f>
        <v>Slovakia</v>
      </c>
      <c r="C601" t="str">
        <f>Players!AB602</f>
        <v>Midfield</v>
      </c>
      <c r="G601">
        <f>IF(Players!AC602=0,10000000,Players!AC602)</f>
        <v>2532000</v>
      </c>
      <c r="H601" s="16">
        <f>INDEX('Team forecast'!$B$2:$AO$26,MATCH('Master data'!$B601,'Team forecast'!$B$2:$B$26,0),MATCH('Master data'!H$1,'Team forecast'!$B$2:$AO$2,0))</f>
        <v>0.80039446005056258</v>
      </c>
      <c r="I601" s="16">
        <f>INDEX('Team forecast'!$B$2:$AO$26,MATCH('Master data'!$B601,'Team forecast'!$B$2:$B$26,0),MATCH('Master data'!I$1,'Team forecast'!$B$2:$AO$2,0))</f>
        <v>1.3802129553035047</v>
      </c>
      <c r="J601" s="16">
        <f>INDEX('Team forecast'!$B$2:$AO$26,MATCH('Master data'!$B601,'Team forecast'!$B$2:$B$26,0),MATCH('Master data'!J$1,'Team forecast'!$B$2:$AO$2,0))</f>
        <v>0.2515249837767683</v>
      </c>
      <c r="K601" s="16">
        <f>INDEX('Team forecast'!$B$2:$AO$26,MATCH('Master data'!$B601,'Team forecast'!$B$2:$B$26,0),MATCH('Master data'!K$1,'Team forecast'!$B$2:$AO$2,0))</f>
        <v>2.627557570873059</v>
      </c>
      <c r="L601" s="16">
        <f>INDEX('Team forecast'!$B$2:$AO$26,MATCH('Master data'!$B601,'Team forecast'!$B$2:$B$26,0),MATCH('Master data'!L$1,'Team forecast'!$B$2:$AO$2,0))</f>
        <v>3.6849704739682085</v>
      </c>
      <c r="M601">
        <f>IF(Players!BC602=1,95,0)</f>
        <v>0</v>
      </c>
      <c r="N601" s="2">
        <f>Players!BN602</f>
        <v>0</v>
      </c>
      <c r="O601" s="2">
        <f>Players!BO602</f>
        <v>0</v>
      </c>
      <c r="P601" s="2">
        <f>Players!BP602</f>
        <v>0</v>
      </c>
      <c r="Q601" s="2">
        <f>Players!BQ602</f>
        <v>4.2075736325385693E-2</v>
      </c>
      <c r="R601" s="2">
        <f>Players!BR602</f>
        <v>4.2075736325385693E-2</v>
      </c>
      <c r="S601" s="2">
        <f t="shared" si="532"/>
        <v>0.80039446005056258</v>
      </c>
      <c r="T601" s="2">
        <f t="shared" si="533"/>
        <v>1.3802129553035047</v>
      </c>
      <c r="U601" s="16">
        <f>INDEX('Team forecast'!$B$2:$AO$26,MATCH('Master data'!$B601,'Team forecast'!$B$2:$B$26,0),MATCH('Master data'!U$1,'Team forecast'!$B$2:$AO$2,0))</f>
        <v>0.19857235561323819</v>
      </c>
      <c r="V601" s="16">
        <f>INDEX('Team forecast'!$B$2:$AO$26,MATCH('Master data'!$B601,'Team forecast'!$B$2:$B$26,0),MATCH('Master data'!V$1,'Team forecast'!$B$2:$AO$2,0))</f>
        <v>0.2774172615184945</v>
      </c>
      <c r="W601" s="16">
        <f>INDEX('Team forecast'!$B$2:$AO$26,MATCH('Master data'!$B601,'Team forecast'!$B$2:$B$26,0),MATCH('Master data'!W$1,'Team forecast'!$B$2:$AO$2,0))</f>
        <v>0.52401038286826729</v>
      </c>
      <c r="X601" s="5">
        <f t="shared" si="534"/>
        <v>-5000</v>
      </c>
      <c r="Y601" s="5">
        <f t="shared" si="535"/>
        <v>0</v>
      </c>
      <c r="Z601" s="5">
        <f t="shared" si="536"/>
        <v>0</v>
      </c>
      <c r="AA601" s="5">
        <f t="shared" si="537"/>
        <v>0</v>
      </c>
      <c r="AB601" s="5">
        <f t="shared" si="538"/>
        <v>0</v>
      </c>
      <c r="AC601" s="5">
        <f t="shared" si="539"/>
        <v>0</v>
      </c>
      <c r="AD601" s="5">
        <f t="shared" si="540"/>
        <v>0</v>
      </c>
      <c r="AE601" s="5">
        <f t="shared" si="541"/>
        <v>0</v>
      </c>
      <c r="AF601" s="5">
        <f t="shared" si="542"/>
        <v>0</v>
      </c>
      <c r="AG601" s="5">
        <f t="shared" si="543"/>
        <v>0</v>
      </c>
      <c r="AH601" s="5">
        <f t="shared" si="544"/>
        <v>0</v>
      </c>
      <c r="AI601" s="5">
        <f t="shared" si="545"/>
        <v>0</v>
      </c>
      <c r="AJ601" s="5">
        <f t="shared" si="546"/>
        <v>0</v>
      </c>
      <c r="AK601" s="5">
        <f>IFERROR(SUM(X601:AJ601),-5000)*((Cockpit!$C$3)^0)</f>
        <v>-5000</v>
      </c>
      <c r="AL601" s="16">
        <f>INDEX('Team forecast'!$B$2:$AO$26,MATCH('Master data'!$B601,'Team forecast'!$B$2:$B$26,0),MATCH('Master data'!AL$1,'Team forecast'!$B$2:$AO$2,0))</f>
        <v>0.60056788388223015</v>
      </c>
      <c r="AM601" s="16">
        <f>INDEX('Team forecast'!$B$2:$AO$26,MATCH('Master data'!$B601,'Team forecast'!$B$2:$B$26,0),MATCH('Master data'!AM$1,'Team forecast'!$B$2:$AO$2,0))</f>
        <v>2.4503417481709131</v>
      </c>
      <c r="AN601" s="16">
        <f>INDEX('Team forecast'!$B$2:$AO$26,MATCH('Master data'!$B601,'Team forecast'!$B$2:$B$26,0),MATCH('Master data'!AN$1,'Team forecast'!$B$2:$AO$2,0))</f>
        <v>8.6264100862641011E-2</v>
      </c>
      <c r="AO601" s="16">
        <f>INDEX('Team forecast'!$B$2:$AO$26,MATCH('Master data'!$B601,'Team forecast'!$B$2:$B$26,0),MATCH('Master data'!AO$1,'Team forecast'!$B$2:$AO$2,0))</f>
        <v>1.9715612349669172</v>
      </c>
      <c r="AP601" s="16">
        <f>INDEX('Team forecast'!$B$2:$AO$26,MATCH('Master data'!$B601,'Team forecast'!$B$2:$B$26,0),MATCH('Master data'!AP$1,'Team forecast'!$B$2:$AO$2,0))</f>
        <v>6.5420607439204286</v>
      </c>
      <c r="AQ601" s="5">
        <f t="shared" si="547"/>
        <v>-5000</v>
      </c>
      <c r="AR601" s="5">
        <f>INDEX('Team forecast'!$B$2:$AO$26,MATCH('Master data'!$B601,'Team forecast'!$B$2:$B$26,0),MATCH('Master data'!AR$1,'Team forecast'!$B$2:$AO$2,0))*IF(X601&gt;0,25000,0)</f>
        <v>0</v>
      </c>
      <c r="AS601" s="16">
        <f>INDEX('Team forecast'!$B$2:$AO$26,MATCH('Master data'!$B601,'Team forecast'!$B$2:$B$26,0),MATCH('Master data'!AS$1,'Team forecast'!$B$2:$AO$2,0))*IF(X601&gt;0,5000,0)</f>
        <v>0</v>
      </c>
      <c r="AT601" s="16">
        <f>INDEX('Team forecast'!$B$2:$AO$26,MATCH('Master data'!$B601,'Team forecast'!$B$2:$B$26,0),MATCH('Master data'!AT$1,'Team forecast'!$B$2:$AO$2,0))*IF(X601&gt;0,-15000,0)</f>
        <v>0</v>
      </c>
      <c r="AU601" s="5">
        <f t="shared" si="548"/>
        <v>0</v>
      </c>
      <c r="AV601" s="5">
        <f t="shared" si="549"/>
        <v>0</v>
      </c>
      <c r="AW601" s="5">
        <f t="shared" si="550"/>
        <v>0</v>
      </c>
      <c r="AX601" s="5">
        <f t="shared" si="551"/>
        <v>0</v>
      </c>
      <c r="AY601" s="5">
        <f t="shared" si="552"/>
        <v>0</v>
      </c>
      <c r="AZ601" s="5">
        <f t="shared" si="553"/>
        <v>0</v>
      </c>
      <c r="BA601" s="5">
        <f t="shared" si="554"/>
        <v>0</v>
      </c>
      <c r="BB601" s="5">
        <f t="shared" si="555"/>
        <v>0</v>
      </c>
      <c r="BC601" s="5">
        <f t="shared" si="556"/>
        <v>0</v>
      </c>
      <c r="BD601" s="5">
        <f t="shared" si="557"/>
        <v>-5000</v>
      </c>
      <c r="BE601" s="16">
        <f>INDEX('Team forecast'!$B$2:$AO$26,MATCH('Master data'!$B601,'Team forecast'!$B$2:$B$26,0),MATCH('Master data'!BE$1,'Team forecast'!$B$2:$AO$2,0))</f>
        <v>0</v>
      </c>
      <c r="BF601" s="16">
        <f>INDEX('Team forecast'!$B$2:$AO$26,MATCH('Master data'!$B601,'Team forecast'!$B$2:$B$26,0),MATCH('Master data'!BF$1,'Team forecast'!$B$2:$AO$2,0))</f>
        <v>0</v>
      </c>
      <c r="BG601" s="16">
        <f>INDEX('Team forecast'!$B$2:$AO$26,MATCH('Master data'!$B601,'Team forecast'!$B$2:$B$26,0),MATCH('Master data'!BG$1,'Team forecast'!$B$2:$AO$2,0))</f>
        <v>0</v>
      </c>
      <c r="BH601" s="16">
        <f>INDEX('Team forecast'!$B$2:$AO$26,MATCH('Master data'!$B601,'Team forecast'!$B$2:$B$26,0),MATCH('Master data'!BH$1,'Team forecast'!$B$2:$AO$2,0))</f>
        <v>0</v>
      </c>
      <c r="BI601" s="16">
        <f>INDEX('Team forecast'!$B$2:$AO$26,MATCH('Master data'!$B601,'Team forecast'!$B$2:$B$26,0),MATCH('Master data'!BI$1,'Team forecast'!$B$2:$AO$2,0))</f>
        <v>0</v>
      </c>
      <c r="BJ601" s="5">
        <f t="shared" si="558"/>
        <v>-5000</v>
      </c>
      <c r="BK601" s="5">
        <f>INDEX('Team forecast'!$R$3:$BH$26,MATCH($B601,'Team forecast'!$B$3:$B$26,0),MATCH(BK$1,'Team forecast'!$R$2:$BH$2,0))*IF($X601&gt;0,25000,0)</f>
        <v>0</v>
      </c>
      <c r="BL601" s="5">
        <f>INDEX('Team forecast'!$R$3:$BH$26,MATCH($B601,'Team forecast'!$B$3:$B$26,0),MATCH(BL$1,'Team forecast'!$R$2:$BH$2,0))*IF($X601&gt;0,5000,0)</f>
        <v>0</v>
      </c>
      <c r="BM601" s="5">
        <f>INDEX('Team forecast'!$R$3:$BH$26,MATCH($B601,'Team forecast'!$B$3:$B$26,0),MATCH(BM$1,'Team forecast'!$R$2:$BH$2,0))*IF($X601&gt;0,-15000,0)</f>
        <v>0</v>
      </c>
      <c r="BN601" s="5">
        <f t="shared" si="559"/>
        <v>0</v>
      </c>
      <c r="BO601" s="5">
        <f t="shared" si="560"/>
        <v>0</v>
      </c>
      <c r="BP601" s="5">
        <f t="shared" si="561"/>
        <v>0</v>
      </c>
      <c r="BQ601" s="5">
        <f t="shared" si="562"/>
        <v>0</v>
      </c>
      <c r="BR601" s="5">
        <f t="shared" si="563"/>
        <v>0</v>
      </c>
      <c r="BS601" s="5">
        <f t="shared" si="564"/>
        <v>0</v>
      </c>
      <c r="BT601" s="5">
        <f t="shared" si="565"/>
        <v>0</v>
      </c>
      <c r="BU601" s="5">
        <f t="shared" si="566"/>
        <v>0</v>
      </c>
      <c r="BV601" s="5">
        <f t="shared" si="567"/>
        <v>0</v>
      </c>
      <c r="BW601" s="5">
        <f t="shared" si="568"/>
        <v>0</v>
      </c>
      <c r="BX601" s="5">
        <f t="shared" si="569"/>
        <v>-5000</v>
      </c>
      <c r="BY601" s="5">
        <f t="shared" si="570"/>
        <v>-15000</v>
      </c>
      <c r="BZ601" s="5">
        <f>MAX(INDEX('Team forecast'!$R$3:$BH$26,MATCH($B601,'Team forecast'!$B$3:$B$26,0),MATCH(BZ$1,'Team forecast'!$R$2:$BH$2,0))*($BX601)-(1-INDEX('Team forecast'!$R$3:$BH$26,MATCH($B601,'Team forecast'!$B$3:$B$26,0),MATCH(BZ$1,'Team forecast'!$R$2:$BH$2,0)))*(BY601+CH601)*0.01,-5000)</f>
        <v>-5000</v>
      </c>
      <c r="CA601" s="5">
        <f>MAX(INDEX('Team forecast'!$R$3:$BH$26,MATCH($B601,'Team forecast'!$B$3:$B$26,0),MATCH(CA$1,'Team forecast'!$R$2:$BH$2,0))*$BX601-(1-INDEX('Team forecast'!$R$3:$BH$26,MATCH($B601,'Team forecast'!$B$3:$B$26,0),MATCH(CA$1,'Team forecast'!$R$2:$BH$2,0)))*(BY601+BX601+CH601)*0.01,-5000)</f>
        <v>-5000</v>
      </c>
      <c r="CB601" s="5">
        <f>MAX(INDEX('Team forecast'!$R$3:$BH$26,MATCH($B601,'Team forecast'!$B$3:$B$26,0),MATCH(CB$1,'Team forecast'!$R$2:$BH$2,0))*$BX601-(1-INDEX('Team forecast'!$R$3:$BH$26,MATCH($B601,'Team forecast'!$B$3:$B$26,0),MATCH(CB$1,'Team forecast'!$R$2:$BH$2,0)))*(BY601+BX601*2+CH601)*0.01,0)</f>
        <v>0</v>
      </c>
      <c r="CC601" s="5">
        <v>0</v>
      </c>
      <c r="CD601" s="5">
        <f>+AK601+BD601*Cockpit!$C$3+BW601*Cockpit!$C$3^2+BZ601*Cockpit!$C$3^3+CA601*Cockpit!$C$3^4+CB601*Cockpit!$C$3^5+CC601*Cockpit!$C$3^6</f>
        <v>-10802.469135802468</v>
      </c>
      <c r="CE601" s="5"/>
      <c r="CF601" s="5"/>
      <c r="CG601" s="5">
        <v>0</v>
      </c>
      <c r="CH601" s="5">
        <f t="shared" si="571"/>
        <v>2532000</v>
      </c>
      <c r="CI601" s="5">
        <f t="shared" si="572"/>
        <v>2532000</v>
      </c>
      <c r="CJ601" s="1">
        <f t="shared" si="573"/>
        <v>-4.0000000000000001E-3</v>
      </c>
      <c r="CK601" s="5">
        <f>RANK(CD601,$CD$2:$CD$622)+COUNTIF($CD$2:$CD601,$CD601)-1</f>
        <v>604</v>
      </c>
      <c r="CL601" s="5">
        <f>RANK(CJ601,$CJ$2:$CJ$622)+COUNTIF($CJ$2:$CJ601,$CJ601)-1</f>
        <v>569</v>
      </c>
    </row>
    <row r="602" spans="1:90" x14ac:dyDescent="0.3">
      <c r="A602" t="str">
        <f>Players!P603</f>
        <v>Stanislav Lobotka</v>
      </c>
      <c r="B602" t="str">
        <f>Players!G603</f>
        <v>Slovakia</v>
      </c>
      <c r="C602" t="str">
        <f>Players!AB603</f>
        <v>Midfield</v>
      </c>
      <c r="G602">
        <f>IF(Players!AC603=0,10000000,Players!AC603)</f>
        <v>1995000</v>
      </c>
      <c r="H602" s="16">
        <f>INDEX('Team forecast'!$B$2:$AO$26,MATCH('Master data'!$B602,'Team forecast'!$B$2:$B$26,0),MATCH('Master data'!H$1,'Team forecast'!$B$2:$AO$2,0))</f>
        <v>0.80039446005056258</v>
      </c>
      <c r="I602" s="16">
        <f>INDEX('Team forecast'!$B$2:$AO$26,MATCH('Master data'!$B602,'Team forecast'!$B$2:$B$26,0),MATCH('Master data'!I$1,'Team forecast'!$B$2:$AO$2,0))</f>
        <v>1.3802129553035047</v>
      </c>
      <c r="J602" s="16">
        <f>INDEX('Team forecast'!$B$2:$AO$26,MATCH('Master data'!$B602,'Team forecast'!$B$2:$B$26,0),MATCH('Master data'!J$1,'Team forecast'!$B$2:$AO$2,0))</f>
        <v>0.2515249837767683</v>
      </c>
      <c r="K602" s="16">
        <f>INDEX('Team forecast'!$B$2:$AO$26,MATCH('Master data'!$B602,'Team forecast'!$B$2:$B$26,0),MATCH('Master data'!K$1,'Team forecast'!$B$2:$AO$2,0))</f>
        <v>2.627557570873059</v>
      </c>
      <c r="L602" s="16">
        <f>INDEX('Team forecast'!$B$2:$AO$26,MATCH('Master data'!$B602,'Team forecast'!$B$2:$B$26,0),MATCH('Master data'!L$1,'Team forecast'!$B$2:$AO$2,0))</f>
        <v>3.6849704739682085</v>
      </c>
      <c r="M602">
        <f>IF(Players!BC603=1,95,0)</f>
        <v>0</v>
      </c>
      <c r="N602" s="2">
        <f>Players!BN603</f>
        <v>0</v>
      </c>
      <c r="O602" s="2">
        <f>Players!BO603</f>
        <v>0</v>
      </c>
      <c r="P602" s="2">
        <f>Players!BP603</f>
        <v>0</v>
      </c>
      <c r="Q602" s="2">
        <f>Players!BQ603</f>
        <v>0.70285714285714285</v>
      </c>
      <c r="R602" s="2">
        <f>Players!BR603</f>
        <v>0</v>
      </c>
      <c r="S602" s="2">
        <f t="shared" si="532"/>
        <v>0.80039446005056258</v>
      </c>
      <c r="T602" s="2">
        <f t="shared" si="533"/>
        <v>1.3802129553035047</v>
      </c>
      <c r="U602" s="16">
        <f>INDEX('Team forecast'!$B$2:$AO$26,MATCH('Master data'!$B602,'Team forecast'!$B$2:$B$26,0),MATCH('Master data'!U$1,'Team forecast'!$B$2:$AO$2,0))</f>
        <v>0.19857235561323819</v>
      </c>
      <c r="V602" s="16">
        <f>INDEX('Team forecast'!$B$2:$AO$26,MATCH('Master data'!$B602,'Team forecast'!$B$2:$B$26,0),MATCH('Master data'!V$1,'Team forecast'!$B$2:$AO$2,0))</f>
        <v>0.2774172615184945</v>
      </c>
      <c r="W602" s="16">
        <f>INDEX('Team forecast'!$B$2:$AO$26,MATCH('Master data'!$B602,'Team forecast'!$B$2:$B$26,0),MATCH('Master data'!W$1,'Team forecast'!$B$2:$AO$2,0))</f>
        <v>0.52401038286826729</v>
      </c>
      <c r="X602" s="5">
        <f t="shared" si="534"/>
        <v>-5000</v>
      </c>
      <c r="Y602" s="5">
        <f t="shared" si="535"/>
        <v>0</v>
      </c>
      <c r="Z602" s="5">
        <f t="shared" si="536"/>
        <v>0</v>
      </c>
      <c r="AA602" s="5">
        <f t="shared" si="537"/>
        <v>0</v>
      </c>
      <c r="AB602" s="5">
        <f t="shared" si="538"/>
        <v>0</v>
      </c>
      <c r="AC602" s="5">
        <f t="shared" si="539"/>
        <v>0</v>
      </c>
      <c r="AD602" s="5">
        <f t="shared" si="540"/>
        <v>0</v>
      </c>
      <c r="AE602" s="5">
        <f t="shared" si="541"/>
        <v>0</v>
      </c>
      <c r="AF602" s="5">
        <f t="shared" si="542"/>
        <v>0</v>
      </c>
      <c r="AG602" s="5">
        <f t="shared" si="543"/>
        <v>0</v>
      </c>
      <c r="AH602" s="5">
        <f t="shared" si="544"/>
        <v>0</v>
      </c>
      <c r="AI602" s="5">
        <f t="shared" si="545"/>
        <v>0</v>
      </c>
      <c r="AJ602" s="5">
        <f t="shared" si="546"/>
        <v>0</v>
      </c>
      <c r="AK602" s="5">
        <f>IFERROR(SUM(X602:AJ602),-5000)*((Cockpit!$C$3)^0)</f>
        <v>-5000</v>
      </c>
      <c r="AL602" s="16">
        <f>INDEX('Team forecast'!$B$2:$AO$26,MATCH('Master data'!$B602,'Team forecast'!$B$2:$B$26,0),MATCH('Master data'!AL$1,'Team forecast'!$B$2:$AO$2,0))</f>
        <v>0.60056788388223015</v>
      </c>
      <c r="AM602" s="16">
        <f>INDEX('Team forecast'!$B$2:$AO$26,MATCH('Master data'!$B602,'Team forecast'!$B$2:$B$26,0),MATCH('Master data'!AM$1,'Team forecast'!$B$2:$AO$2,0))</f>
        <v>2.4503417481709131</v>
      </c>
      <c r="AN602" s="16">
        <f>INDEX('Team forecast'!$B$2:$AO$26,MATCH('Master data'!$B602,'Team forecast'!$B$2:$B$26,0),MATCH('Master data'!AN$1,'Team forecast'!$B$2:$AO$2,0))</f>
        <v>8.6264100862641011E-2</v>
      </c>
      <c r="AO602" s="16">
        <f>INDEX('Team forecast'!$B$2:$AO$26,MATCH('Master data'!$B602,'Team forecast'!$B$2:$B$26,0),MATCH('Master data'!AO$1,'Team forecast'!$B$2:$AO$2,0))</f>
        <v>1.9715612349669172</v>
      </c>
      <c r="AP602" s="16">
        <f>INDEX('Team forecast'!$B$2:$AO$26,MATCH('Master data'!$B602,'Team forecast'!$B$2:$B$26,0),MATCH('Master data'!AP$1,'Team forecast'!$B$2:$AO$2,0))</f>
        <v>6.5420607439204286</v>
      </c>
      <c r="AQ602" s="5">
        <f t="shared" si="547"/>
        <v>-5000</v>
      </c>
      <c r="AR602" s="5">
        <f>INDEX('Team forecast'!$B$2:$AO$26,MATCH('Master data'!$B602,'Team forecast'!$B$2:$B$26,0),MATCH('Master data'!AR$1,'Team forecast'!$B$2:$AO$2,0))*IF(X602&gt;0,25000,0)</f>
        <v>0</v>
      </c>
      <c r="AS602" s="16">
        <f>INDEX('Team forecast'!$B$2:$AO$26,MATCH('Master data'!$B602,'Team forecast'!$B$2:$B$26,0),MATCH('Master data'!AS$1,'Team forecast'!$B$2:$AO$2,0))*IF(X602&gt;0,5000,0)</f>
        <v>0</v>
      </c>
      <c r="AT602" s="16">
        <f>INDEX('Team forecast'!$B$2:$AO$26,MATCH('Master data'!$B602,'Team forecast'!$B$2:$B$26,0),MATCH('Master data'!AT$1,'Team forecast'!$B$2:$AO$2,0))*IF(X602&gt;0,-15000,0)</f>
        <v>0</v>
      </c>
      <c r="AU602" s="5">
        <f t="shared" si="548"/>
        <v>0</v>
      </c>
      <c r="AV602" s="5">
        <f t="shared" si="549"/>
        <v>0</v>
      </c>
      <c r="AW602" s="5">
        <f t="shared" si="550"/>
        <v>0</v>
      </c>
      <c r="AX602" s="5">
        <f t="shared" si="551"/>
        <v>0</v>
      </c>
      <c r="AY602" s="5">
        <f t="shared" si="552"/>
        <v>0</v>
      </c>
      <c r="AZ602" s="5">
        <f t="shared" si="553"/>
        <v>0</v>
      </c>
      <c r="BA602" s="5">
        <f t="shared" si="554"/>
        <v>0</v>
      </c>
      <c r="BB602" s="5">
        <f t="shared" si="555"/>
        <v>0</v>
      </c>
      <c r="BC602" s="5">
        <f t="shared" si="556"/>
        <v>0</v>
      </c>
      <c r="BD602" s="5">
        <f t="shared" si="557"/>
        <v>-5000</v>
      </c>
      <c r="BE602" s="16">
        <f>INDEX('Team forecast'!$B$2:$AO$26,MATCH('Master data'!$B602,'Team forecast'!$B$2:$B$26,0),MATCH('Master data'!BE$1,'Team forecast'!$B$2:$AO$2,0))</f>
        <v>0</v>
      </c>
      <c r="BF602" s="16">
        <f>INDEX('Team forecast'!$B$2:$AO$26,MATCH('Master data'!$B602,'Team forecast'!$B$2:$B$26,0),MATCH('Master data'!BF$1,'Team forecast'!$B$2:$AO$2,0))</f>
        <v>0</v>
      </c>
      <c r="BG602" s="16">
        <f>INDEX('Team forecast'!$B$2:$AO$26,MATCH('Master data'!$B602,'Team forecast'!$B$2:$B$26,0),MATCH('Master data'!BG$1,'Team forecast'!$B$2:$AO$2,0))</f>
        <v>0</v>
      </c>
      <c r="BH602" s="16">
        <f>INDEX('Team forecast'!$B$2:$AO$26,MATCH('Master data'!$B602,'Team forecast'!$B$2:$B$26,0),MATCH('Master data'!BH$1,'Team forecast'!$B$2:$AO$2,0))</f>
        <v>0</v>
      </c>
      <c r="BI602" s="16">
        <f>INDEX('Team forecast'!$B$2:$AO$26,MATCH('Master data'!$B602,'Team forecast'!$B$2:$B$26,0),MATCH('Master data'!BI$1,'Team forecast'!$B$2:$AO$2,0))</f>
        <v>0</v>
      </c>
      <c r="BJ602" s="5">
        <f t="shared" si="558"/>
        <v>-5000</v>
      </c>
      <c r="BK602" s="5">
        <f>INDEX('Team forecast'!$R$3:$BH$26,MATCH($B602,'Team forecast'!$B$3:$B$26,0),MATCH(BK$1,'Team forecast'!$R$2:$BH$2,0))*IF($X602&gt;0,25000,0)</f>
        <v>0</v>
      </c>
      <c r="BL602" s="5">
        <f>INDEX('Team forecast'!$R$3:$BH$26,MATCH($B602,'Team forecast'!$B$3:$B$26,0),MATCH(BL$1,'Team forecast'!$R$2:$BH$2,0))*IF($X602&gt;0,5000,0)</f>
        <v>0</v>
      </c>
      <c r="BM602" s="5">
        <f>INDEX('Team forecast'!$R$3:$BH$26,MATCH($B602,'Team forecast'!$B$3:$B$26,0),MATCH(BM$1,'Team forecast'!$R$2:$BH$2,0))*IF($X602&gt;0,-15000,0)</f>
        <v>0</v>
      </c>
      <c r="BN602" s="5">
        <f t="shared" si="559"/>
        <v>0</v>
      </c>
      <c r="BO602" s="5">
        <f t="shared" si="560"/>
        <v>0</v>
      </c>
      <c r="BP602" s="5">
        <f t="shared" si="561"/>
        <v>0</v>
      </c>
      <c r="BQ602" s="5">
        <f t="shared" si="562"/>
        <v>0</v>
      </c>
      <c r="BR602" s="5">
        <f t="shared" si="563"/>
        <v>0</v>
      </c>
      <c r="BS602" s="5">
        <f t="shared" si="564"/>
        <v>0</v>
      </c>
      <c r="BT602" s="5">
        <f t="shared" si="565"/>
        <v>0</v>
      </c>
      <c r="BU602" s="5">
        <f t="shared" si="566"/>
        <v>0</v>
      </c>
      <c r="BV602" s="5">
        <f t="shared" si="567"/>
        <v>0</v>
      </c>
      <c r="BW602" s="5">
        <f t="shared" si="568"/>
        <v>0</v>
      </c>
      <c r="BX602" s="5">
        <f t="shared" si="569"/>
        <v>-5000</v>
      </c>
      <c r="BY602" s="5">
        <f t="shared" si="570"/>
        <v>-15000</v>
      </c>
      <c r="BZ602" s="5">
        <f>MAX(INDEX('Team forecast'!$R$3:$BH$26,MATCH($B602,'Team forecast'!$B$3:$B$26,0),MATCH(BZ$1,'Team forecast'!$R$2:$BH$2,0))*($BX602)-(1-INDEX('Team forecast'!$R$3:$BH$26,MATCH($B602,'Team forecast'!$B$3:$B$26,0),MATCH(BZ$1,'Team forecast'!$R$2:$BH$2,0)))*(BY602+CH602)*0.01,-5000)</f>
        <v>-5000</v>
      </c>
      <c r="CA602" s="5">
        <f>MAX(INDEX('Team forecast'!$R$3:$BH$26,MATCH($B602,'Team forecast'!$B$3:$B$26,0),MATCH(CA$1,'Team forecast'!$R$2:$BH$2,0))*$BX602-(1-INDEX('Team forecast'!$R$3:$BH$26,MATCH($B602,'Team forecast'!$B$3:$B$26,0),MATCH(CA$1,'Team forecast'!$R$2:$BH$2,0)))*(BY602+BX602+CH602)*0.01,-5000)</f>
        <v>-5000</v>
      </c>
      <c r="CB602" s="5">
        <f>MAX(INDEX('Team forecast'!$R$3:$BH$26,MATCH($B602,'Team forecast'!$B$3:$B$26,0),MATCH(CB$1,'Team forecast'!$R$2:$BH$2,0))*$BX602-(1-INDEX('Team forecast'!$R$3:$BH$26,MATCH($B602,'Team forecast'!$B$3:$B$26,0),MATCH(CB$1,'Team forecast'!$R$2:$BH$2,0)))*(BY602+BX602*2+CH602)*0.01,0)</f>
        <v>0</v>
      </c>
      <c r="CC602" s="5">
        <v>0</v>
      </c>
      <c r="CD602" s="5">
        <f>+AK602+BD602*Cockpit!$C$3+BW602*Cockpit!$C$3^2+BZ602*Cockpit!$C$3^3+CA602*Cockpit!$C$3^4+CB602*Cockpit!$C$3^5+CC602*Cockpit!$C$3^6</f>
        <v>-10802.469135802468</v>
      </c>
      <c r="CE602" s="5"/>
      <c r="CF602" s="5"/>
      <c r="CG602" s="5">
        <v>0</v>
      </c>
      <c r="CH602" s="5">
        <f t="shared" si="571"/>
        <v>1995000</v>
      </c>
      <c r="CI602" s="5">
        <f t="shared" si="572"/>
        <v>1995000</v>
      </c>
      <c r="CJ602" s="1">
        <f t="shared" si="573"/>
        <v>-5.0000000000000001E-3</v>
      </c>
      <c r="CK602" s="5">
        <f>RANK(CD602,$CD$2:$CD$622)+COUNTIF($CD$2:$CD602,$CD602)-1</f>
        <v>605</v>
      </c>
      <c r="CL602" s="5">
        <f>RANK(CJ602,$CJ$2:$CJ$622)+COUNTIF($CJ$2:$CJ602,$CJ602)-1</f>
        <v>609</v>
      </c>
    </row>
    <row r="603" spans="1:90" x14ac:dyDescent="0.3">
      <c r="A603" t="str">
        <f>Players!P604</f>
        <v>Tomáš Suslov</v>
      </c>
      <c r="B603" t="str">
        <f>Players!G604</f>
        <v>Slovakia</v>
      </c>
      <c r="C603" t="str">
        <f>Players!AB604</f>
        <v>Midfield</v>
      </c>
      <c r="G603">
        <f>IF(Players!AC604=0,10000000,Players!AC604)</f>
        <v>2032000</v>
      </c>
      <c r="H603" s="16">
        <f>INDEX('Team forecast'!$B$2:$AO$26,MATCH('Master data'!$B603,'Team forecast'!$B$2:$B$26,0),MATCH('Master data'!H$1,'Team forecast'!$B$2:$AO$2,0))</f>
        <v>0.80039446005056258</v>
      </c>
      <c r="I603" s="16">
        <f>INDEX('Team forecast'!$B$2:$AO$26,MATCH('Master data'!$B603,'Team forecast'!$B$2:$B$26,0),MATCH('Master data'!I$1,'Team forecast'!$B$2:$AO$2,0))</f>
        <v>1.3802129553035047</v>
      </c>
      <c r="J603" s="16">
        <f>INDEX('Team forecast'!$B$2:$AO$26,MATCH('Master data'!$B603,'Team forecast'!$B$2:$B$26,0),MATCH('Master data'!J$1,'Team forecast'!$B$2:$AO$2,0))</f>
        <v>0.2515249837767683</v>
      </c>
      <c r="K603" s="16">
        <f>INDEX('Team forecast'!$B$2:$AO$26,MATCH('Master data'!$B603,'Team forecast'!$B$2:$B$26,0),MATCH('Master data'!K$1,'Team forecast'!$B$2:$AO$2,0))</f>
        <v>2.627557570873059</v>
      </c>
      <c r="L603" s="16">
        <f>INDEX('Team forecast'!$B$2:$AO$26,MATCH('Master data'!$B603,'Team forecast'!$B$2:$B$26,0),MATCH('Master data'!L$1,'Team forecast'!$B$2:$AO$2,0))</f>
        <v>3.6849704739682085</v>
      </c>
      <c r="M603">
        <f>IF(Players!BC604=1,95,0)</f>
        <v>0</v>
      </c>
      <c r="N603" s="2">
        <f>Players!BN604</f>
        <v>0</v>
      </c>
      <c r="O603" s="2">
        <f>Players!BO604</f>
        <v>0</v>
      </c>
      <c r="P603" s="2">
        <f>Players!BP604</f>
        <v>0</v>
      </c>
      <c r="Q603" s="2">
        <f>Players!BQ604</f>
        <v>8.1929904415111512E-2</v>
      </c>
      <c r="R603" s="2">
        <f>Players!BR604</f>
        <v>0</v>
      </c>
      <c r="S603" s="2">
        <f t="shared" si="532"/>
        <v>0.80039446005056258</v>
      </c>
      <c r="T603" s="2">
        <f t="shared" si="533"/>
        <v>1.3802129553035047</v>
      </c>
      <c r="U603" s="16">
        <f>INDEX('Team forecast'!$B$2:$AO$26,MATCH('Master data'!$B603,'Team forecast'!$B$2:$B$26,0),MATCH('Master data'!U$1,'Team forecast'!$B$2:$AO$2,0))</f>
        <v>0.19857235561323819</v>
      </c>
      <c r="V603" s="16">
        <f>INDEX('Team forecast'!$B$2:$AO$26,MATCH('Master data'!$B603,'Team forecast'!$B$2:$B$26,0),MATCH('Master data'!V$1,'Team forecast'!$B$2:$AO$2,0))</f>
        <v>0.2774172615184945</v>
      </c>
      <c r="W603" s="16">
        <f>INDEX('Team forecast'!$B$2:$AO$26,MATCH('Master data'!$B603,'Team forecast'!$B$2:$B$26,0),MATCH('Master data'!W$1,'Team forecast'!$B$2:$AO$2,0))</f>
        <v>0.52401038286826729</v>
      </c>
      <c r="X603" s="5">
        <f t="shared" si="534"/>
        <v>-5000</v>
      </c>
      <c r="Y603" s="5">
        <f t="shared" si="535"/>
        <v>0</v>
      </c>
      <c r="Z603" s="5">
        <f t="shared" si="536"/>
        <v>0</v>
      </c>
      <c r="AA603" s="5">
        <f t="shared" si="537"/>
        <v>0</v>
      </c>
      <c r="AB603" s="5">
        <f t="shared" si="538"/>
        <v>0</v>
      </c>
      <c r="AC603" s="5">
        <f t="shared" si="539"/>
        <v>0</v>
      </c>
      <c r="AD603" s="5">
        <f t="shared" si="540"/>
        <v>0</v>
      </c>
      <c r="AE603" s="5">
        <f t="shared" si="541"/>
        <v>0</v>
      </c>
      <c r="AF603" s="5">
        <f t="shared" si="542"/>
        <v>0</v>
      </c>
      <c r="AG603" s="5">
        <f t="shared" si="543"/>
        <v>0</v>
      </c>
      <c r="AH603" s="5">
        <f t="shared" si="544"/>
        <v>0</v>
      </c>
      <c r="AI603" s="5">
        <f t="shared" si="545"/>
        <v>0</v>
      </c>
      <c r="AJ603" s="5">
        <f t="shared" si="546"/>
        <v>0</v>
      </c>
      <c r="AK603" s="5">
        <f>IFERROR(SUM(X603:AJ603),-5000)*((Cockpit!$C$3)^0)</f>
        <v>-5000</v>
      </c>
      <c r="AL603" s="16">
        <f>INDEX('Team forecast'!$B$2:$AO$26,MATCH('Master data'!$B603,'Team forecast'!$B$2:$B$26,0),MATCH('Master data'!AL$1,'Team forecast'!$B$2:$AO$2,0))</f>
        <v>0.60056788388223015</v>
      </c>
      <c r="AM603" s="16">
        <f>INDEX('Team forecast'!$B$2:$AO$26,MATCH('Master data'!$B603,'Team forecast'!$B$2:$B$26,0),MATCH('Master data'!AM$1,'Team forecast'!$B$2:$AO$2,0))</f>
        <v>2.4503417481709131</v>
      </c>
      <c r="AN603" s="16">
        <f>INDEX('Team forecast'!$B$2:$AO$26,MATCH('Master data'!$B603,'Team forecast'!$B$2:$B$26,0),MATCH('Master data'!AN$1,'Team forecast'!$B$2:$AO$2,0))</f>
        <v>8.6264100862641011E-2</v>
      </c>
      <c r="AO603" s="16">
        <f>INDEX('Team forecast'!$B$2:$AO$26,MATCH('Master data'!$B603,'Team forecast'!$B$2:$B$26,0),MATCH('Master data'!AO$1,'Team forecast'!$B$2:$AO$2,0))</f>
        <v>1.9715612349669172</v>
      </c>
      <c r="AP603" s="16">
        <f>INDEX('Team forecast'!$B$2:$AO$26,MATCH('Master data'!$B603,'Team forecast'!$B$2:$B$26,0),MATCH('Master data'!AP$1,'Team forecast'!$B$2:$AO$2,0))</f>
        <v>6.5420607439204286</v>
      </c>
      <c r="AQ603" s="5">
        <f t="shared" si="547"/>
        <v>-5000</v>
      </c>
      <c r="AR603" s="5">
        <f>INDEX('Team forecast'!$B$2:$AO$26,MATCH('Master data'!$B603,'Team forecast'!$B$2:$B$26,0),MATCH('Master data'!AR$1,'Team forecast'!$B$2:$AO$2,0))*IF(X603&gt;0,25000,0)</f>
        <v>0</v>
      </c>
      <c r="AS603" s="16">
        <f>INDEX('Team forecast'!$B$2:$AO$26,MATCH('Master data'!$B603,'Team forecast'!$B$2:$B$26,0),MATCH('Master data'!AS$1,'Team forecast'!$B$2:$AO$2,0))*IF(X603&gt;0,5000,0)</f>
        <v>0</v>
      </c>
      <c r="AT603" s="16">
        <f>INDEX('Team forecast'!$B$2:$AO$26,MATCH('Master data'!$B603,'Team forecast'!$B$2:$B$26,0),MATCH('Master data'!AT$1,'Team forecast'!$B$2:$AO$2,0))*IF(X603&gt;0,-15000,0)</f>
        <v>0</v>
      </c>
      <c r="AU603" s="5">
        <f t="shared" si="548"/>
        <v>0</v>
      </c>
      <c r="AV603" s="5">
        <f t="shared" si="549"/>
        <v>0</v>
      </c>
      <c r="AW603" s="5">
        <f t="shared" si="550"/>
        <v>0</v>
      </c>
      <c r="AX603" s="5">
        <f t="shared" si="551"/>
        <v>0</v>
      </c>
      <c r="AY603" s="5">
        <f t="shared" si="552"/>
        <v>0</v>
      </c>
      <c r="AZ603" s="5">
        <f t="shared" si="553"/>
        <v>0</v>
      </c>
      <c r="BA603" s="5">
        <f t="shared" si="554"/>
        <v>0</v>
      </c>
      <c r="BB603" s="5">
        <f t="shared" si="555"/>
        <v>0</v>
      </c>
      <c r="BC603" s="5">
        <f t="shared" si="556"/>
        <v>0</v>
      </c>
      <c r="BD603" s="5">
        <f t="shared" si="557"/>
        <v>-5000</v>
      </c>
      <c r="BE603" s="16">
        <f>INDEX('Team forecast'!$B$2:$AO$26,MATCH('Master data'!$B603,'Team forecast'!$B$2:$B$26,0),MATCH('Master data'!BE$1,'Team forecast'!$B$2:$AO$2,0))</f>
        <v>0</v>
      </c>
      <c r="BF603" s="16">
        <f>INDEX('Team forecast'!$B$2:$AO$26,MATCH('Master data'!$B603,'Team forecast'!$B$2:$B$26,0),MATCH('Master data'!BF$1,'Team forecast'!$B$2:$AO$2,0))</f>
        <v>0</v>
      </c>
      <c r="BG603" s="16">
        <f>INDEX('Team forecast'!$B$2:$AO$26,MATCH('Master data'!$B603,'Team forecast'!$B$2:$B$26,0),MATCH('Master data'!BG$1,'Team forecast'!$B$2:$AO$2,0))</f>
        <v>0</v>
      </c>
      <c r="BH603" s="16">
        <f>INDEX('Team forecast'!$B$2:$AO$26,MATCH('Master data'!$B603,'Team forecast'!$B$2:$B$26,0),MATCH('Master data'!BH$1,'Team forecast'!$B$2:$AO$2,0))</f>
        <v>0</v>
      </c>
      <c r="BI603" s="16">
        <f>INDEX('Team forecast'!$B$2:$AO$26,MATCH('Master data'!$B603,'Team forecast'!$B$2:$B$26,0),MATCH('Master data'!BI$1,'Team forecast'!$B$2:$AO$2,0))</f>
        <v>0</v>
      </c>
      <c r="BJ603" s="5">
        <f t="shared" si="558"/>
        <v>-5000</v>
      </c>
      <c r="BK603" s="5">
        <f>INDEX('Team forecast'!$R$3:$BH$26,MATCH($B603,'Team forecast'!$B$3:$B$26,0),MATCH(BK$1,'Team forecast'!$R$2:$BH$2,0))*IF($X603&gt;0,25000,0)</f>
        <v>0</v>
      </c>
      <c r="BL603" s="5">
        <f>INDEX('Team forecast'!$R$3:$BH$26,MATCH($B603,'Team forecast'!$B$3:$B$26,0),MATCH(BL$1,'Team forecast'!$R$2:$BH$2,0))*IF($X603&gt;0,5000,0)</f>
        <v>0</v>
      </c>
      <c r="BM603" s="5">
        <f>INDEX('Team forecast'!$R$3:$BH$26,MATCH($B603,'Team forecast'!$B$3:$B$26,0),MATCH(BM$1,'Team forecast'!$R$2:$BH$2,0))*IF($X603&gt;0,-15000,0)</f>
        <v>0</v>
      </c>
      <c r="BN603" s="5">
        <f t="shared" si="559"/>
        <v>0</v>
      </c>
      <c r="BO603" s="5">
        <f t="shared" si="560"/>
        <v>0</v>
      </c>
      <c r="BP603" s="5">
        <f t="shared" si="561"/>
        <v>0</v>
      </c>
      <c r="BQ603" s="5">
        <f t="shared" si="562"/>
        <v>0</v>
      </c>
      <c r="BR603" s="5">
        <f t="shared" si="563"/>
        <v>0</v>
      </c>
      <c r="BS603" s="5">
        <f t="shared" si="564"/>
        <v>0</v>
      </c>
      <c r="BT603" s="5">
        <f t="shared" si="565"/>
        <v>0</v>
      </c>
      <c r="BU603" s="5">
        <f t="shared" si="566"/>
        <v>0</v>
      </c>
      <c r="BV603" s="5">
        <f t="shared" si="567"/>
        <v>0</v>
      </c>
      <c r="BW603" s="5">
        <f t="shared" si="568"/>
        <v>0</v>
      </c>
      <c r="BX603" s="5">
        <f t="shared" si="569"/>
        <v>-5000</v>
      </c>
      <c r="BY603" s="5">
        <f t="shared" si="570"/>
        <v>-15000</v>
      </c>
      <c r="BZ603" s="5">
        <f>MAX(INDEX('Team forecast'!$R$3:$BH$26,MATCH($B603,'Team forecast'!$B$3:$B$26,0),MATCH(BZ$1,'Team forecast'!$R$2:$BH$2,0))*($BX603)-(1-INDEX('Team forecast'!$R$3:$BH$26,MATCH($B603,'Team forecast'!$B$3:$B$26,0),MATCH(BZ$1,'Team forecast'!$R$2:$BH$2,0)))*(BY603+CH603)*0.01,-5000)</f>
        <v>-5000</v>
      </c>
      <c r="CA603" s="5">
        <f>MAX(INDEX('Team forecast'!$R$3:$BH$26,MATCH($B603,'Team forecast'!$B$3:$B$26,0),MATCH(CA$1,'Team forecast'!$R$2:$BH$2,0))*$BX603-(1-INDEX('Team forecast'!$R$3:$BH$26,MATCH($B603,'Team forecast'!$B$3:$B$26,0),MATCH(CA$1,'Team forecast'!$R$2:$BH$2,0)))*(BY603+BX603+CH603)*0.01,-5000)</f>
        <v>-5000</v>
      </c>
      <c r="CB603" s="5">
        <f>MAX(INDEX('Team forecast'!$R$3:$BH$26,MATCH($B603,'Team forecast'!$B$3:$B$26,0),MATCH(CB$1,'Team forecast'!$R$2:$BH$2,0))*$BX603-(1-INDEX('Team forecast'!$R$3:$BH$26,MATCH($B603,'Team forecast'!$B$3:$B$26,0),MATCH(CB$1,'Team forecast'!$R$2:$BH$2,0)))*(BY603+BX603*2+CH603)*0.01,0)</f>
        <v>0</v>
      </c>
      <c r="CC603" s="5">
        <v>0</v>
      </c>
      <c r="CD603" s="5">
        <f>+AK603+BD603*Cockpit!$C$3+BW603*Cockpit!$C$3^2+BZ603*Cockpit!$C$3^3+CA603*Cockpit!$C$3^4+CB603*Cockpit!$C$3^5+CC603*Cockpit!$C$3^6</f>
        <v>-10802.469135802468</v>
      </c>
      <c r="CE603" s="5"/>
      <c r="CF603" s="5"/>
      <c r="CG603" s="5">
        <v>0</v>
      </c>
      <c r="CH603" s="5">
        <f t="shared" si="571"/>
        <v>2032000</v>
      </c>
      <c r="CI603" s="5">
        <f t="shared" si="572"/>
        <v>2032000</v>
      </c>
      <c r="CJ603" s="1">
        <f t="shared" si="573"/>
        <v>-5.0000000000000001E-3</v>
      </c>
      <c r="CK603" s="5">
        <f>RANK(CD603,$CD$2:$CD$622)+COUNTIF($CD$2:$CD603,$CD603)-1</f>
        <v>606</v>
      </c>
      <c r="CL603" s="5">
        <f>RANK(CJ603,$CJ$2:$CJ$622)+COUNTIF($CJ$2:$CJ603,$CJ603)-1</f>
        <v>610</v>
      </c>
    </row>
    <row r="604" spans="1:90" x14ac:dyDescent="0.3">
      <c r="A604" t="str">
        <f>Players!P605</f>
        <v>Róbert Boženík</v>
      </c>
      <c r="B604" t="str">
        <f>Players!G605</f>
        <v>Slovakia</v>
      </c>
      <c r="C604" t="str">
        <f>Players!AB605</f>
        <v>Striker</v>
      </c>
      <c r="G604">
        <f>IF(Players!AC605=0,10000000,Players!AC605)</f>
        <v>2995000</v>
      </c>
      <c r="H604" s="16">
        <f>INDEX('Team forecast'!$B$2:$AO$26,MATCH('Master data'!$B604,'Team forecast'!$B$2:$B$26,0),MATCH('Master data'!H$1,'Team forecast'!$B$2:$AO$2,0))</f>
        <v>0.80039446005056258</v>
      </c>
      <c r="I604" s="16">
        <f>INDEX('Team forecast'!$B$2:$AO$26,MATCH('Master data'!$B604,'Team forecast'!$B$2:$B$26,0),MATCH('Master data'!I$1,'Team forecast'!$B$2:$AO$2,0))</f>
        <v>1.3802129553035047</v>
      </c>
      <c r="J604" s="16">
        <f>INDEX('Team forecast'!$B$2:$AO$26,MATCH('Master data'!$B604,'Team forecast'!$B$2:$B$26,0),MATCH('Master data'!J$1,'Team forecast'!$B$2:$AO$2,0))</f>
        <v>0.2515249837767683</v>
      </c>
      <c r="K604" s="16">
        <f>INDEX('Team forecast'!$B$2:$AO$26,MATCH('Master data'!$B604,'Team forecast'!$B$2:$B$26,0),MATCH('Master data'!K$1,'Team forecast'!$B$2:$AO$2,0))</f>
        <v>2.627557570873059</v>
      </c>
      <c r="L604" s="16">
        <f>INDEX('Team forecast'!$B$2:$AO$26,MATCH('Master data'!$B604,'Team forecast'!$B$2:$B$26,0),MATCH('Master data'!L$1,'Team forecast'!$B$2:$AO$2,0))</f>
        <v>3.6849704739682085</v>
      </c>
      <c r="M604">
        <f>IF(Players!BC605=1,95,0)</f>
        <v>0</v>
      </c>
      <c r="N604" s="2">
        <f>Players!BN605</f>
        <v>0</v>
      </c>
      <c r="O604" s="2">
        <f>Players!BO605</f>
        <v>0</v>
      </c>
      <c r="P604" s="2">
        <f>Players!BP605</f>
        <v>0</v>
      </c>
      <c r="Q604" s="2">
        <f>Players!BQ605</f>
        <v>2.3303987571206625E-2</v>
      </c>
      <c r="R604" s="2">
        <f>Players!BR605</f>
        <v>0</v>
      </c>
      <c r="S604" s="2">
        <f t="shared" si="532"/>
        <v>0.80039446005056258</v>
      </c>
      <c r="T604" s="2">
        <f t="shared" si="533"/>
        <v>1.3802129553035047</v>
      </c>
      <c r="U604" s="16">
        <f>INDEX('Team forecast'!$B$2:$AO$26,MATCH('Master data'!$B604,'Team forecast'!$B$2:$B$26,0),MATCH('Master data'!U$1,'Team forecast'!$B$2:$AO$2,0))</f>
        <v>0.19857235561323819</v>
      </c>
      <c r="V604" s="16">
        <f>INDEX('Team forecast'!$B$2:$AO$26,MATCH('Master data'!$B604,'Team forecast'!$B$2:$B$26,0),MATCH('Master data'!V$1,'Team forecast'!$B$2:$AO$2,0))</f>
        <v>0.2774172615184945</v>
      </c>
      <c r="W604" s="16">
        <f>INDEX('Team forecast'!$B$2:$AO$26,MATCH('Master data'!$B604,'Team forecast'!$B$2:$B$26,0),MATCH('Master data'!W$1,'Team forecast'!$B$2:$AO$2,0))</f>
        <v>0.52401038286826729</v>
      </c>
      <c r="X604" s="5">
        <f t="shared" si="534"/>
        <v>-5000</v>
      </c>
      <c r="Y604" s="5">
        <f t="shared" si="535"/>
        <v>0</v>
      </c>
      <c r="Z604" s="5">
        <f t="shared" si="536"/>
        <v>0</v>
      </c>
      <c r="AA604" s="5">
        <f t="shared" si="537"/>
        <v>0</v>
      </c>
      <c r="AB604" s="5">
        <f t="shared" si="538"/>
        <v>0</v>
      </c>
      <c r="AC604" s="5">
        <f t="shared" si="539"/>
        <v>0</v>
      </c>
      <c r="AD604" s="5">
        <f t="shared" si="540"/>
        <v>0</v>
      </c>
      <c r="AE604" s="5">
        <f t="shared" si="541"/>
        <v>0</v>
      </c>
      <c r="AF604" s="5">
        <f t="shared" si="542"/>
        <v>0</v>
      </c>
      <c r="AG604" s="5">
        <f t="shared" si="543"/>
        <v>0</v>
      </c>
      <c r="AH604" s="5">
        <f t="shared" si="544"/>
        <v>0</v>
      </c>
      <c r="AI604" s="5">
        <f t="shared" si="545"/>
        <v>0</v>
      </c>
      <c r="AJ604" s="5">
        <f t="shared" si="546"/>
        <v>0</v>
      </c>
      <c r="AK604" s="5">
        <f>IFERROR(SUM(X604:AJ604),-5000)*((Cockpit!$C$3)^0)</f>
        <v>-5000</v>
      </c>
      <c r="AL604" s="16">
        <f>INDEX('Team forecast'!$B$2:$AO$26,MATCH('Master data'!$B604,'Team forecast'!$B$2:$B$26,0),MATCH('Master data'!AL$1,'Team forecast'!$B$2:$AO$2,0))</f>
        <v>0.60056788388223015</v>
      </c>
      <c r="AM604" s="16">
        <f>INDEX('Team forecast'!$B$2:$AO$26,MATCH('Master data'!$B604,'Team forecast'!$B$2:$B$26,0),MATCH('Master data'!AM$1,'Team forecast'!$B$2:$AO$2,0))</f>
        <v>2.4503417481709131</v>
      </c>
      <c r="AN604" s="16">
        <f>INDEX('Team forecast'!$B$2:$AO$26,MATCH('Master data'!$B604,'Team forecast'!$B$2:$B$26,0),MATCH('Master data'!AN$1,'Team forecast'!$B$2:$AO$2,0))</f>
        <v>8.6264100862641011E-2</v>
      </c>
      <c r="AO604" s="16">
        <f>INDEX('Team forecast'!$B$2:$AO$26,MATCH('Master data'!$B604,'Team forecast'!$B$2:$B$26,0),MATCH('Master data'!AO$1,'Team forecast'!$B$2:$AO$2,0))</f>
        <v>1.9715612349669172</v>
      </c>
      <c r="AP604" s="16">
        <f>INDEX('Team forecast'!$B$2:$AO$26,MATCH('Master data'!$B604,'Team forecast'!$B$2:$B$26,0),MATCH('Master data'!AP$1,'Team forecast'!$B$2:$AO$2,0))</f>
        <v>6.5420607439204286</v>
      </c>
      <c r="AQ604" s="5">
        <f t="shared" si="547"/>
        <v>-5000</v>
      </c>
      <c r="AR604" s="5">
        <f>INDEX('Team forecast'!$B$2:$AO$26,MATCH('Master data'!$B604,'Team forecast'!$B$2:$B$26,0),MATCH('Master data'!AR$1,'Team forecast'!$B$2:$AO$2,0))*IF(X604&gt;0,25000,0)</f>
        <v>0</v>
      </c>
      <c r="AS604" s="16">
        <f>INDEX('Team forecast'!$B$2:$AO$26,MATCH('Master data'!$B604,'Team forecast'!$B$2:$B$26,0),MATCH('Master data'!AS$1,'Team forecast'!$B$2:$AO$2,0))*IF(X604&gt;0,5000,0)</f>
        <v>0</v>
      </c>
      <c r="AT604" s="16">
        <f>INDEX('Team forecast'!$B$2:$AO$26,MATCH('Master data'!$B604,'Team forecast'!$B$2:$B$26,0),MATCH('Master data'!AT$1,'Team forecast'!$B$2:$AO$2,0))*IF(X604&gt;0,-15000,0)</f>
        <v>0</v>
      </c>
      <c r="AU604" s="5">
        <f t="shared" si="548"/>
        <v>0</v>
      </c>
      <c r="AV604" s="5">
        <f t="shared" si="549"/>
        <v>0</v>
      </c>
      <c r="AW604" s="5">
        <f t="shared" si="550"/>
        <v>0</v>
      </c>
      <c r="AX604" s="5">
        <f t="shared" si="551"/>
        <v>0</v>
      </c>
      <c r="AY604" s="5">
        <f t="shared" si="552"/>
        <v>0</v>
      </c>
      <c r="AZ604" s="5">
        <f t="shared" si="553"/>
        <v>0</v>
      </c>
      <c r="BA604" s="5">
        <f t="shared" si="554"/>
        <v>0</v>
      </c>
      <c r="BB604" s="5">
        <f t="shared" si="555"/>
        <v>0</v>
      </c>
      <c r="BC604" s="5">
        <f t="shared" si="556"/>
        <v>0</v>
      </c>
      <c r="BD604" s="5">
        <f t="shared" si="557"/>
        <v>-5000</v>
      </c>
      <c r="BE604" s="16">
        <f>INDEX('Team forecast'!$B$2:$AO$26,MATCH('Master data'!$B604,'Team forecast'!$B$2:$B$26,0),MATCH('Master data'!BE$1,'Team forecast'!$B$2:$AO$2,0))</f>
        <v>0</v>
      </c>
      <c r="BF604" s="16">
        <f>INDEX('Team forecast'!$B$2:$AO$26,MATCH('Master data'!$B604,'Team forecast'!$B$2:$B$26,0),MATCH('Master data'!BF$1,'Team forecast'!$B$2:$AO$2,0))</f>
        <v>0</v>
      </c>
      <c r="BG604" s="16">
        <f>INDEX('Team forecast'!$B$2:$AO$26,MATCH('Master data'!$B604,'Team forecast'!$B$2:$B$26,0),MATCH('Master data'!BG$1,'Team forecast'!$B$2:$AO$2,0))</f>
        <v>0</v>
      </c>
      <c r="BH604" s="16">
        <f>INDEX('Team forecast'!$B$2:$AO$26,MATCH('Master data'!$B604,'Team forecast'!$B$2:$B$26,0),MATCH('Master data'!BH$1,'Team forecast'!$B$2:$AO$2,0))</f>
        <v>0</v>
      </c>
      <c r="BI604" s="16">
        <f>INDEX('Team forecast'!$B$2:$AO$26,MATCH('Master data'!$B604,'Team forecast'!$B$2:$B$26,0),MATCH('Master data'!BI$1,'Team forecast'!$B$2:$AO$2,0))</f>
        <v>0</v>
      </c>
      <c r="BJ604" s="5">
        <f t="shared" si="558"/>
        <v>-5000</v>
      </c>
      <c r="BK604" s="5">
        <f>INDEX('Team forecast'!$R$3:$BH$26,MATCH($B604,'Team forecast'!$B$3:$B$26,0),MATCH(BK$1,'Team forecast'!$R$2:$BH$2,0))*IF($X604&gt;0,25000,0)</f>
        <v>0</v>
      </c>
      <c r="BL604" s="5">
        <f>INDEX('Team forecast'!$R$3:$BH$26,MATCH($B604,'Team forecast'!$B$3:$B$26,0),MATCH(BL$1,'Team forecast'!$R$2:$BH$2,0))*IF($X604&gt;0,5000,0)</f>
        <v>0</v>
      </c>
      <c r="BM604" s="5">
        <f>INDEX('Team forecast'!$R$3:$BH$26,MATCH($B604,'Team forecast'!$B$3:$B$26,0),MATCH(BM$1,'Team forecast'!$R$2:$BH$2,0))*IF($X604&gt;0,-15000,0)</f>
        <v>0</v>
      </c>
      <c r="BN604" s="5">
        <f t="shared" si="559"/>
        <v>0</v>
      </c>
      <c r="BO604" s="5">
        <f t="shared" si="560"/>
        <v>0</v>
      </c>
      <c r="BP604" s="5">
        <f t="shared" si="561"/>
        <v>0</v>
      </c>
      <c r="BQ604" s="5">
        <f t="shared" si="562"/>
        <v>0</v>
      </c>
      <c r="BR604" s="5">
        <f t="shared" si="563"/>
        <v>0</v>
      </c>
      <c r="BS604" s="5">
        <f t="shared" si="564"/>
        <v>0</v>
      </c>
      <c r="BT604" s="5">
        <f t="shared" si="565"/>
        <v>0</v>
      </c>
      <c r="BU604" s="5">
        <f t="shared" si="566"/>
        <v>0</v>
      </c>
      <c r="BV604" s="5">
        <f t="shared" si="567"/>
        <v>0</v>
      </c>
      <c r="BW604" s="5">
        <f t="shared" si="568"/>
        <v>0</v>
      </c>
      <c r="BX604" s="5">
        <f t="shared" si="569"/>
        <v>-5000</v>
      </c>
      <c r="BY604" s="5">
        <f t="shared" si="570"/>
        <v>-15000</v>
      </c>
      <c r="BZ604" s="5">
        <f>MAX(INDEX('Team forecast'!$R$3:$BH$26,MATCH($B604,'Team forecast'!$B$3:$B$26,0),MATCH(BZ$1,'Team forecast'!$R$2:$BH$2,0))*($BX604)-(1-INDEX('Team forecast'!$R$3:$BH$26,MATCH($B604,'Team forecast'!$B$3:$B$26,0),MATCH(BZ$1,'Team forecast'!$R$2:$BH$2,0)))*(BY604+CH604)*0.01,-5000)</f>
        <v>-5000</v>
      </c>
      <c r="CA604" s="5">
        <f>MAX(INDEX('Team forecast'!$R$3:$BH$26,MATCH($B604,'Team forecast'!$B$3:$B$26,0),MATCH(CA$1,'Team forecast'!$R$2:$BH$2,0))*$BX604-(1-INDEX('Team forecast'!$R$3:$BH$26,MATCH($B604,'Team forecast'!$B$3:$B$26,0),MATCH(CA$1,'Team forecast'!$R$2:$BH$2,0)))*(BY604+BX604+CH604)*0.01,-5000)</f>
        <v>-5000</v>
      </c>
      <c r="CB604" s="5">
        <f>MAX(INDEX('Team forecast'!$R$3:$BH$26,MATCH($B604,'Team forecast'!$B$3:$B$26,0),MATCH(CB$1,'Team forecast'!$R$2:$BH$2,0))*$BX604-(1-INDEX('Team forecast'!$R$3:$BH$26,MATCH($B604,'Team forecast'!$B$3:$B$26,0),MATCH(CB$1,'Team forecast'!$R$2:$BH$2,0)))*(BY604+BX604*2+CH604)*0.01,0)</f>
        <v>0</v>
      </c>
      <c r="CC604" s="5">
        <v>0</v>
      </c>
      <c r="CD604" s="5">
        <f>+AK604+BD604*Cockpit!$C$3+BW604*Cockpit!$C$3^2+BZ604*Cockpit!$C$3^3+CA604*Cockpit!$C$3^4+CB604*Cockpit!$C$3^5+CC604*Cockpit!$C$3^6</f>
        <v>-10802.469135802468</v>
      </c>
      <c r="CE604" s="5"/>
      <c r="CF604" s="5"/>
      <c r="CG604" s="5">
        <v>0</v>
      </c>
      <c r="CH604" s="5">
        <f t="shared" si="571"/>
        <v>2995000</v>
      </c>
      <c r="CI604" s="5">
        <f t="shared" si="572"/>
        <v>2995000</v>
      </c>
      <c r="CJ604" s="1">
        <f t="shared" si="573"/>
        <v>-4.0000000000000001E-3</v>
      </c>
      <c r="CK604" s="5">
        <f>RANK(CD604,$CD$2:$CD$622)+COUNTIF($CD$2:$CD604,$CD604)-1</f>
        <v>607</v>
      </c>
      <c r="CL604" s="5">
        <f>RANK(CJ604,$CJ$2:$CJ$622)+COUNTIF($CJ$2:$CJ604,$CJ604)-1</f>
        <v>570</v>
      </c>
    </row>
    <row r="605" spans="1:90" x14ac:dyDescent="0.3">
      <c r="A605" t="str">
        <f>Players!P606</f>
        <v>Frederik Rönnow</v>
      </c>
      <c r="B605" t="str">
        <f>Players!G606</f>
        <v>Denmark</v>
      </c>
      <c r="C605" t="str">
        <f>Players!AB606</f>
        <v>Goalkeeper</v>
      </c>
      <c r="G605">
        <f>IF(Players!AC606=0,10000000,Players!AC606)</f>
        <v>3995000</v>
      </c>
      <c r="H605" s="16">
        <f>INDEX('Team forecast'!$B$2:$AO$26,MATCH('Master data'!$B605,'Team forecast'!$B$2:$B$26,0),MATCH('Master data'!H$1,'Team forecast'!$B$2:$AO$2,0))</f>
        <v>0.98501256392320902</v>
      </c>
      <c r="I605" s="16">
        <f>INDEX('Team forecast'!$B$2:$AO$26,MATCH('Master data'!$B605,'Team forecast'!$B$2:$B$26,0),MATCH('Master data'!I$1,'Team forecast'!$B$2:$AO$2,0))</f>
        <v>1.3904776720313736</v>
      </c>
      <c r="J605" s="16">
        <f>INDEX('Team forecast'!$B$2:$AO$26,MATCH('Master data'!$B605,'Team forecast'!$B$2:$B$26,0),MATCH('Master data'!J$1,'Team forecast'!$B$2:$AO$2,0))</f>
        <v>0.24895635673624289</v>
      </c>
      <c r="K605" s="16">
        <f>INDEX('Team forecast'!$B$2:$AO$26,MATCH('Master data'!$B605,'Team forecast'!$B$2:$B$26,0),MATCH('Master data'!K$1,'Team forecast'!$B$2:$AO$2,0))</f>
        <v>2.97447872921548</v>
      </c>
      <c r="L605" s="16">
        <f>INDEX('Team forecast'!$B$2:$AO$26,MATCH('Master data'!$B605,'Team forecast'!$B$2:$B$26,0),MATCH('Master data'!L$1,'Team forecast'!$B$2:$AO$2,0))</f>
        <v>3.7580477622469557</v>
      </c>
      <c r="M605">
        <f>IF(Players!BC606=1,95,0)</f>
        <v>0</v>
      </c>
      <c r="N605" s="2">
        <f>Players!BN606</f>
        <v>0</v>
      </c>
      <c r="O605" s="2">
        <f>Players!BO606</f>
        <v>0</v>
      </c>
      <c r="P605" s="2">
        <f>Players!BP606</f>
        <v>0</v>
      </c>
      <c r="Q605" s="2">
        <f>Players!BQ606</f>
        <v>0</v>
      </c>
      <c r="R605" s="2">
        <f>Players!BR606</f>
        <v>0</v>
      </c>
      <c r="S605" s="2">
        <f t="shared" si="532"/>
        <v>0.98501256392320902</v>
      </c>
      <c r="T605" s="2">
        <f t="shared" si="533"/>
        <v>1.3904776720313736</v>
      </c>
      <c r="U605" s="16">
        <f>INDEX('Team forecast'!$B$2:$AO$26,MATCH('Master data'!$B605,'Team forecast'!$B$2:$B$26,0),MATCH('Master data'!U$1,'Team forecast'!$B$2:$AO$2,0))</f>
        <v>0.23339658444022771</v>
      </c>
      <c r="V605" s="16">
        <f>INDEX('Team forecast'!$B$2:$AO$26,MATCH('Master data'!$B605,'Team forecast'!$B$2:$B$26,0),MATCH('Master data'!V$1,'Team forecast'!$B$2:$AO$2,0))</f>
        <v>0.31119544592030363</v>
      </c>
      <c r="W605" s="16">
        <f>INDEX('Team forecast'!$B$2:$AO$26,MATCH('Master data'!$B605,'Team forecast'!$B$2:$B$26,0),MATCH('Master data'!W$1,'Team forecast'!$B$2:$AO$2,0))</f>
        <v>0.45540796963946878</v>
      </c>
      <c r="X605" s="5">
        <f t="shared" si="534"/>
        <v>-5000</v>
      </c>
      <c r="Y605" s="5">
        <f t="shared" si="535"/>
        <v>0</v>
      </c>
      <c r="Z605" s="5">
        <f t="shared" si="536"/>
        <v>0</v>
      </c>
      <c r="AA605" s="5">
        <f t="shared" si="537"/>
        <v>0</v>
      </c>
      <c r="AB605" s="5">
        <f t="shared" si="538"/>
        <v>0</v>
      </c>
      <c r="AC605" s="5">
        <f t="shared" si="539"/>
        <v>0</v>
      </c>
      <c r="AD605" s="5">
        <f t="shared" si="540"/>
        <v>0</v>
      </c>
      <c r="AE605" s="5">
        <f t="shared" si="541"/>
        <v>18671.726755218217</v>
      </c>
      <c r="AF605" s="5">
        <f t="shared" si="542"/>
        <v>11837.850451077911</v>
      </c>
      <c r="AG605" s="5">
        <f t="shared" si="543"/>
        <v>0</v>
      </c>
      <c r="AH605" s="5">
        <f t="shared" si="544"/>
        <v>0</v>
      </c>
      <c r="AI605" s="5">
        <f t="shared" si="545"/>
        <v>0</v>
      </c>
      <c r="AJ605" s="5">
        <f t="shared" si="546"/>
        <v>0</v>
      </c>
      <c r="AK605" s="5">
        <f>IFERROR(SUM(X605:AJ605),-5000)*((Cockpit!$C$3)^0)</f>
        <v>25509.577206296126</v>
      </c>
      <c r="AL605" s="16">
        <f>INDEX('Team forecast'!$B$2:$AO$26,MATCH('Master data'!$B605,'Team forecast'!$B$2:$B$26,0),MATCH('Master data'!AL$1,'Team forecast'!$B$2:$AO$2,0))</f>
        <v>1.4540427762338861</v>
      </c>
      <c r="AM605" s="16">
        <f>INDEX('Team forecast'!$B$2:$AO$26,MATCH('Master data'!$B605,'Team forecast'!$B$2:$B$26,0),MATCH('Master data'!AM$1,'Team forecast'!$B$2:$AO$2,0))</f>
        <v>0.9840391469881502</v>
      </c>
      <c r="AN605" s="16">
        <f>INDEX('Team forecast'!$B$2:$AO$26,MATCH('Master data'!$B605,'Team forecast'!$B$2:$B$26,0),MATCH('Master data'!AN$1,'Team forecast'!$B$2:$AO$2,0))</f>
        <v>0.37379821958456971</v>
      </c>
      <c r="AO605" s="16">
        <f>INDEX('Team forecast'!$B$2:$AO$26,MATCH('Master data'!$B605,'Team forecast'!$B$2:$B$26,0),MATCH('Master data'!AO$1,'Team forecast'!$B$2:$AO$2,0))</f>
        <v>4.390826541390485</v>
      </c>
      <c r="AP605" s="16">
        <f>INDEX('Team forecast'!$B$2:$AO$26,MATCH('Master data'!$B605,'Team forecast'!$B$2:$B$26,0),MATCH('Master data'!AP$1,'Team forecast'!$B$2:$AO$2,0))</f>
        <v>2.6595652621301356</v>
      </c>
      <c r="AQ605" s="5">
        <f t="shared" si="547"/>
        <v>-5000</v>
      </c>
      <c r="AR605" s="5">
        <f>INDEX('Team forecast'!$B$2:$AO$26,MATCH('Master data'!$B605,'Team forecast'!$B$2:$B$26,0),MATCH('Master data'!AR$1,'Team forecast'!$B$2:$AO$2,0))*IF(X605&gt;0,25000,0)</f>
        <v>0</v>
      </c>
      <c r="AS605" s="16">
        <f>INDEX('Team forecast'!$B$2:$AO$26,MATCH('Master data'!$B605,'Team forecast'!$B$2:$B$26,0),MATCH('Master data'!AS$1,'Team forecast'!$B$2:$AO$2,0))*IF(X605&gt;0,5000,0)</f>
        <v>0</v>
      </c>
      <c r="AT605" s="16">
        <f>INDEX('Team forecast'!$B$2:$AO$26,MATCH('Master data'!$B605,'Team forecast'!$B$2:$B$26,0),MATCH('Master data'!AT$1,'Team forecast'!$B$2:$AO$2,0))*IF(X605&gt;0,-15000,0)</f>
        <v>0</v>
      </c>
      <c r="AU605" s="5">
        <f t="shared" si="548"/>
        <v>0</v>
      </c>
      <c r="AV605" s="5">
        <f t="shared" si="549"/>
        <v>0</v>
      </c>
      <c r="AW605" s="5">
        <f t="shared" si="550"/>
        <v>0</v>
      </c>
      <c r="AX605" s="5">
        <f t="shared" si="551"/>
        <v>28034.866468842727</v>
      </c>
      <c r="AY605" s="5">
        <f t="shared" si="552"/>
        <v>8377.6305757099271</v>
      </c>
      <c r="AZ605" s="5">
        <f t="shared" si="553"/>
        <v>0</v>
      </c>
      <c r="BA605" s="5">
        <f t="shared" si="554"/>
        <v>0</v>
      </c>
      <c r="BB605" s="5">
        <f t="shared" si="555"/>
        <v>0</v>
      </c>
      <c r="BC605" s="5">
        <f t="shared" si="556"/>
        <v>0</v>
      </c>
      <c r="BD605" s="5">
        <f t="shared" si="557"/>
        <v>31412.497044552656</v>
      </c>
      <c r="BE605" s="16">
        <f>INDEX('Team forecast'!$B$2:$AO$26,MATCH('Master data'!$B605,'Team forecast'!$B$2:$B$26,0),MATCH('Master data'!BE$1,'Team forecast'!$B$2:$AO$2,0))</f>
        <v>0</v>
      </c>
      <c r="BF605" s="16">
        <f>INDEX('Team forecast'!$B$2:$AO$26,MATCH('Master data'!$B605,'Team forecast'!$B$2:$B$26,0),MATCH('Master data'!BF$1,'Team forecast'!$B$2:$AO$2,0))</f>
        <v>0</v>
      </c>
      <c r="BG605" s="16">
        <f>INDEX('Team forecast'!$B$2:$AO$26,MATCH('Master data'!$B605,'Team forecast'!$B$2:$B$26,0),MATCH('Master data'!BG$1,'Team forecast'!$B$2:$AO$2,0))</f>
        <v>0</v>
      </c>
      <c r="BH605" s="16">
        <f>INDEX('Team forecast'!$B$2:$AO$26,MATCH('Master data'!$B605,'Team forecast'!$B$2:$B$26,0),MATCH('Master data'!BH$1,'Team forecast'!$B$2:$AO$2,0))</f>
        <v>0</v>
      </c>
      <c r="BI605" s="16">
        <f>INDEX('Team forecast'!$B$2:$AO$26,MATCH('Master data'!$B605,'Team forecast'!$B$2:$B$26,0),MATCH('Master data'!BI$1,'Team forecast'!$B$2:$AO$2,0))</f>
        <v>0</v>
      </c>
      <c r="BJ605" s="5">
        <f t="shared" si="558"/>
        <v>-5000</v>
      </c>
      <c r="BK605" s="5">
        <f>INDEX('Team forecast'!$R$3:$BH$26,MATCH($B605,'Team forecast'!$B$3:$B$26,0),MATCH(BK$1,'Team forecast'!$R$2:$BH$2,0))*IF($X605&gt;0,25000,0)</f>
        <v>0</v>
      </c>
      <c r="BL605" s="5">
        <f>INDEX('Team forecast'!$R$3:$BH$26,MATCH($B605,'Team forecast'!$B$3:$B$26,0),MATCH(BL$1,'Team forecast'!$R$2:$BH$2,0))*IF($X605&gt;0,5000,0)</f>
        <v>0</v>
      </c>
      <c r="BM605" s="5">
        <f>INDEX('Team forecast'!$R$3:$BH$26,MATCH($B605,'Team forecast'!$B$3:$B$26,0),MATCH(BM$1,'Team forecast'!$R$2:$BH$2,0))*IF($X605&gt;0,-15000,0)</f>
        <v>0</v>
      </c>
      <c r="BN605" s="5">
        <f t="shared" si="559"/>
        <v>0</v>
      </c>
      <c r="BO605" s="5">
        <f t="shared" si="560"/>
        <v>0</v>
      </c>
      <c r="BP605" s="5">
        <f t="shared" si="561"/>
        <v>0</v>
      </c>
      <c r="BQ605" s="5">
        <f t="shared" si="562"/>
        <v>0</v>
      </c>
      <c r="BR605" s="5">
        <f t="shared" si="563"/>
        <v>0</v>
      </c>
      <c r="BS605" s="5">
        <f t="shared" si="564"/>
        <v>0</v>
      </c>
      <c r="BT605" s="5">
        <f t="shared" si="565"/>
        <v>0</v>
      </c>
      <c r="BU605" s="5">
        <f t="shared" si="566"/>
        <v>0</v>
      </c>
      <c r="BV605" s="5">
        <f t="shared" si="567"/>
        <v>0</v>
      </c>
      <c r="BW605" s="5">
        <f t="shared" si="568"/>
        <v>0</v>
      </c>
      <c r="BX605" s="5">
        <f t="shared" si="569"/>
        <v>28461.037125424391</v>
      </c>
      <c r="BY605" s="5">
        <f t="shared" si="570"/>
        <v>85383.111376273169</v>
      </c>
      <c r="BZ605" s="5">
        <f>MAX(INDEX('Team forecast'!$R$3:$BH$26,MATCH($B605,'Team forecast'!$B$3:$B$26,0),MATCH(BZ$1,'Team forecast'!$R$2:$BH$2,0))*($BX605)-(1-INDEX('Team forecast'!$R$3:$BH$26,MATCH($B605,'Team forecast'!$B$3:$B$26,0),MATCH(BZ$1,'Team forecast'!$R$2:$BH$2,0)))*(BY605+CH605)*0.01,-5000)</f>
        <v>-4348.637303664249</v>
      </c>
      <c r="CA605" s="5">
        <f>MAX(INDEX('Team forecast'!$R$3:$BH$26,MATCH($B605,'Team forecast'!$B$3:$B$26,0),MATCH(CA$1,'Team forecast'!$R$2:$BH$2,0))*$BX605-(1-INDEX('Team forecast'!$R$3:$BH$26,MATCH($B605,'Team forecast'!$B$3:$B$26,0),MATCH(CA$1,'Team forecast'!$R$2:$BH$2,0)))*(BY605+BX605+CH605)*0.01,-5000)</f>
        <v>-5000</v>
      </c>
      <c r="CB605" s="5">
        <f>MAX(INDEX('Team forecast'!$R$3:$BH$26,MATCH($B605,'Team forecast'!$B$3:$B$26,0),MATCH(CB$1,'Team forecast'!$R$2:$BH$2,0))*$BX605-(1-INDEX('Team forecast'!$R$3:$BH$26,MATCH($B605,'Team forecast'!$B$3:$B$26,0),MATCH(CB$1,'Team forecast'!$R$2:$BH$2,0)))*(BY605+BX605*2+CH605)*0.01,0)</f>
        <v>0</v>
      </c>
      <c r="CC605" s="5">
        <v>0</v>
      </c>
      <c r="CD605" s="5">
        <f>+AK605+BD605*Cockpit!$C$3+BW605*Cockpit!$C$3^2+BZ605*Cockpit!$C$3^3+CA605*Cockpit!$C$3^4+CB605*Cockpit!$C$3^5+CC605*Cockpit!$C$3^6</f>
        <v>44175.102454665284</v>
      </c>
      <c r="CE605" s="5"/>
      <c r="CF605" s="5"/>
      <c r="CG605" s="5">
        <v>0</v>
      </c>
      <c r="CH605" s="5">
        <f t="shared" si="571"/>
        <v>3995000</v>
      </c>
      <c r="CI605" s="5">
        <f t="shared" si="572"/>
        <v>3995000</v>
      </c>
      <c r="CJ605" s="1">
        <f t="shared" si="573"/>
        <v>1.0999999999999999E-2</v>
      </c>
      <c r="CK605" s="5">
        <f>RANK(CD605,$CD$2:$CD$622)+COUNTIF($CD$2:$CD605,$CD605)-1</f>
        <v>189</v>
      </c>
      <c r="CL605" s="5">
        <f>RANK(CJ605,$CJ$2:$CJ$622)+COUNTIF($CJ$2:$CJ605,$CJ605)-1</f>
        <v>239</v>
      </c>
    </row>
    <row r="606" spans="1:90" x14ac:dyDescent="0.3">
      <c r="A606" t="str">
        <f>Players!P607</f>
        <v>Anssi Jaakkola</v>
      </c>
      <c r="B606" t="str">
        <f>Players!G607</f>
        <v>Finland</v>
      </c>
      <c r="C606" t="str">
        <f>Players!AB607</f>
        <v>Goalkeeper</v>
      </c>
      <c r="G606">
        <f>IF(Players!AC607=0,10000000,Players!AC607)</f>
        <v>2495000</v>
      </c>
      <c r="H606" s="16">
        <f>INDEX('Team forecast'!$B$2:$AO$26,MATCH('Master data'!$B606,'Team forecast'!$B$2:$B$26,0),MATCH('Master data'!H$1,'Team forecast'!$B$2:$AO$2,0))</f>
        <v>0.70247217008251406</v>
      </c>
      <c r="I606" s="16">
        <f>INDEX('Team forecast'!$B$2:$AO$26,MATCH('Master data'!$B606,'Team forecast'!$B$2:$B$26,0),MATCH('Master data'!I$1,'Team forecast'!$B$2:$AO$2,0))</f>
        <v>1.5209364700383743</v>
      </c>
      <c r="J606" s="16">
        <f>INDEX('Team forecast'!$B$2:$AO$26,MATCH('Master data'!$B606,'Team forecast'!$B$2:$B$26,0),MATCH('Master data'!J$1,'Team forecast'!$B$2:$AO$2,0))</f>
        <v>0.2185071656956705</v>
      </c>
      <c r="K606" s="16">
        <f>INDEX('Team forecast'!$B$2:$AO$26,MATCH('Master data'!$B606,'Team forecast'!$B$2:$B$26,0),MATCH('Master data'!K$1,'Team forecast'!$B$2:$AO$2,0))</f>
        <v>2.3060955078466372</v>
      </c>
      <c r="L606" s="16">
        <f>INDEX('Team forecast'!$B$2:$AO$26,MATCH('Master data'!$B606,'Team forecast'!$B$2:$B$26,0),MATCH('Master data'!L$1,'Team forecast'!$B$2:$AO$2,0))</f>
        <v>3.7377731174056277</v>
      </c>
      <c r="M606">
        <f>IF(Players!BC607=1,95,0)</f>
        <v>0</v>
      </c>
      <c r="N606" s="2">
        <f>Players!BN607</f>
        <v>0</v>
      </c>
      <c r="O606" s="2">
        <f>Players!BO607</f>
        <v>0</v>
      </c>
      <c r="P606" s="2">
        <f>Players!BP607</f>
        <v>0</v>
      </c>
      <c r="Q606" s="2">
        <f>Players!BQ607</f>
        <v>1.3513513513513513E-2</v>
      </c>
      <c r="R606" s="2">
        <f>Players!BR607</f>
        <v>0</v>
      </c>
      <c r="S606" s="2">
        <f t="shared" si="532"/>
        <v>0.70247217008251406</v>
      </c>
      <c r="T606" s="2">
        <f t="shared" si="533"/>
        <v>1.5209364700383743</v>
      </c>
      <c r="U606" s="16">
        <f>INDEX('Team forecast'!$B$2:$AO$26,MATCH('Master data'!$B606,'Team forecast'!$B$2:$B$26,0),MATCH('Master data'!U$1,'Team forecast'!$B$2:$AO$2,0))</f>
        <v>0.1631269012865954</v>
      </c>
      <c r="V606" s="16">
        <f>INDEX('Team forecast'!$B$2:$AO$26,MATCH('Master data'!$B606,'Team forecast'!$B$2:$B$26,0),MATCH('Master data'!V$1,'Team forecast'!$B$2:$AO$2,0))</f>
        <v>0.27032457927492948</v>
      </c>
      <c r="W606" s="16">
        <f>INDEX('Team forecast'!$B$2:$AO$26,MATCH('Master data'!$B606,'Team forecast'!$B$2:$B$26,0),MATCH('Master data'!W$1,'Team forecast'!$B$2:$AO$2,0))</f>
        <v>0.56654851943847506</v>
      </c>
      <c r="X606" s="5">
        <f t="shared" si="534"/>
        <v>-5000</v>
      </c>
      <c r="Y606" s="5">
        <f t="shared" si="535"/>
        <v>0</v>
      </c>
      <c r="Z606" s="5">
        <f t="shared" si="536"/>
        <v>0</v>
      </c>
      <c r="AA606" s="5">
        <f t="shared" si="537"/>
        <v>0</v>
      </c>
      <c r="AB606" s="5">
        <f t="shared" si="538"/>
        <v>0</v>
      </c>
      <c r="AC606" s="5">
        <f t="shared" si="539"/>
        <v>0</v>
      </c>
      <c r="AD606" s="5">
        <f t="shared" si="540"/>
        <v>0</v>
      </c>
      <c r="AE606" s="5">
        <f t="shared" si="541"/>
        <v>16388.037427175288</v>
      </c>
      <c r="AF606" s="5">
        <f t="shared" si="542"/>
        <v>11084.183236836267</v>
      </c>
      <c r="AG606" s="5">
        <f t="shared" si="543"/>
        <v>0</v>
      </c>
      <c r="AH606" s="5">
        <f t="shared" si="544"/>
        <v>0</v>
      </c>
      <c r="AI606" s="5">
        <f t="shared" si="545"/>
        <v>0</v>
      </c>
      <c r="AJ606" s="5">
        <f t="shared" si="546"/>
        <v>0</v>
      </c>
      <c r="AK606" s="5">
        <f>IFERROR(SUM(X606:AJ606),-5000)*((Cockpit!$C$3)^0)</f>
        <v>22472.220664011555</v>
      </c>
      <c r="AL606" s="16">
        <f>INDEX('Team forecast'!$B$2:$AO$26,MATCH('Master data'!$B606,'Team forecast'!$B$2:$B$26,0),MATCH('Master data'!AL$1,'Team forecast'!$B$2:$AO$2,0))</f>
        <v>0.60341572553131961</v>
      </c>
      <c r="AM606" s="16">
        <f>INDEX('Team forecast'!$B$2:$AO$26,MATCH('Master data'!$B606,'Team forecast'!$B$2:$B$26,0),MATCH('Master data'!AM$1,'Team forecast'!$B$2:$AO$2,0))</f>
        <v>2.3578794100156779</v>
      </c>
      <c r="AN606" s="16">
        <f>INDEX('Team forecast'!$B$2:$AO$26,MATCH('Master data'!$B606,'Team forecast'!$B$2:$B$26,0),MATCH('Master data'!AN$1,'Team forecast'!$B$2:$AO$2,0))</f>
        <v>9.4620662225315705E-2</v>
      </c>
      <c r="AO606" s="16">
        <f>INDEX('Team forecast'!$B$2:$AO$26,MATCH('Master data'!$B606,'Team forecast'!$B$2:$B$26,0),MATCH('Master data'!AO$1,'Team forecast'!$B$2:$AO$2,0))</f>
        <v>1.9809102100775644</v>
      </c>
      <c r="AP606" s="16">
        <f>INDEX('Team forecast'!$B$2:$AO$26,MATCH('Master data'!$B606,'Team forecast'!$B$2:$B$26,0),MATCH('Master data'!AP$1,'Team forecast'!$B$2:$AO$2,0))</f>
        <v>5.7945998708404165</v>
      </c>
      <c r="AQ606" s="5">
        <f t="shared" si="547"/>
        <v>-5000</v>
      </c>
      <c r="AR606" s="5">
        <f>INDEX('Team forecast'!$B$2:$AO$26,MATCH('Master data'!$B606,'Team forecast'!$B$2:$B$26,0),MATCH('Master data'!AR$1,'Team forecast'!$B$2:$AO$2,0))*IF(X606&gt;0,25000,0)</f>
        <v>0</v>
      </c>
      <c r="AS606" s="16">
        <f>INDEX('Team forecast'!$B$2:$AO$26,MATCH('Master data'!$B606,'Team forecast'!$B$2:$B$26,0),MATCH('Master data'!AS$1,'Team forecast'!$B$2:$AO$2,0))*IF(X606&gt;0,5000,0)</f>
        <v>0</v>
      </c>
      <c r="AT606" s="16">
        <f>INDEX('Team forecast'!$B$2:$AO$26,MATCH('Master data'!$B606,'Team forecast'!$B$2:$B$26,0),MATCH('Master data'!AT$1,'Team forecast'!$B$2:$AO$2,0))*IF(X606&gt;0,-15000,0)</f>
        <v>0</v>
      </c>
      <c r="AU606" s="5">
        <f t="shared" si="548"/>
        <v>0</v>
      </c>
      <c r="AV606" s="5">
        <f t="shared" si="549"/>
        <v>0</v>
      </c>
      <c r="AW606" s="5">
        <f t="shared" si="550"/>
        <v>0</v>
      </c>
      <c r="AX606" s="5">
        <f t="shared" si="551"/>
        <v>7096.549666898678</v>
      </c>
      <c r="AY606" s="5">
        <f t="shared" si="552"/>
        <v>17183.602304123691</v>
      </c>
      <c r="AZ606" s="5">
        <f t="shared" si="553"/>
        <v>0</v>
      </c>
      <c r="BA606" s="5">
        <f t="shared" si="554"/>
        <v>0</v>
      </c>
      <c r="BB606" s="5">
        <f t="shared" si="555"/>
        <v>0</v>
      </c>
      <c r="BC606" s="5">
        <f t="shared" si="556"/>
        <v>0</v>
      </c>
      <c r="BD606" s="5">
        <f t="shared" si="557"/>
        <v>19280.151971022369</v>
      </c>
      <c r="BE606" s="16">
        <f>INDEX('Team forecast'!$B$2:$AO$26,MATCH('Master data'!$B606,'Team forecast'!$B$2:$B$26,0),MATCH('Master data'!BE$1,'Team forecast'!$B$2:$AO$2,0))</f>
        <v>0</v>
      </c>
      <c r="BF606" s="16">
        <f>INDEX('Team forecast'!$B$2:$AO$26,MATCH('Master data'!$B606,'Team forecast'!$B$2:$B$26,0),MATCH('Master data'!BF$1,'Team forecast'!$B$2:$AO$2,0))</f>
        <v>0</v>
      </c>
      <c r="BG606" s="16">
        <f>INDEX('Team forecast'!$B$2:$AO$26,MATCH('Master data'!$B606,'Team forecast'!$B$2:$B$26,0),MATCH('Master data'!BG$1,'Team forecast'!$B$2:$AO$2,0))</f>
        <v>0</v>
      </c>
      <c r="BH606" s="16">
        <f>INDEX('Team forecast'!$B$2:$AO$26,MATCH('Master data'!$B606,'Team forecast'!$B$2:$B$26,0),MATCH('Master data'!BH$1,'Team forecast'!$B$2:$AO$2,0))</f>
        <v>0</v>
      </c>
      <c r="BI606" s="16">
        <f>INDEX('Team forecast'!$B$2:$AO$26,MATCH('Master data'!$B606,'Team forecast'!$B$2:$B$26,0),MATCH('Master data'!BI$1,'Team forecast'!$B$2:$AO$2,0))</f>
        <v>0</v>
      </c>
      <c r="BJ606" s="5">
        <f t="shared" si="558"/>
        <v>-5000</v>
      </c>
      <c r="BK606" s="5">
        <f>INDEX('Team forecast'!$R$3:$BH$26,MATCH($B606,'Team forecast'!$B$3:$B$26,0),MATCH(BK$1,'Team forecast'!$R$2:$BH$2,0))*IF($X606&gt;0,25000,0)</f>
        <v>0</v>
      </c>
      <c r="BL606" s="5">
        <f>INDEX('Team forecast'!$R$3:$BH$26,MATCH($B606,'Team forecast'!$B$3:$B$26,0),MATCH(BL$1,'Team forecast'!$R$2:$BH$2,0))*IF($X606&gt;0,5000,0)</f>
        <v>0</v>
      </c>
      <c r="BM606" s="5">
        <f>INDEX('Team forecast'!$R$3:$BH$26,MATCH($B606,'Team forecast'!$B$3:$B$26,0),MATCH(BM$1,'Team forecast'!$R$2:$BH$2,0))*IF($X606&gt;0,-15000,0)</f>
        <v>0</v>
      </c>
      <c r="BN606" s="5">
        <f t="shared" si="559"/>
        <v>0</v>
      </c>
      <c r="BO606" s="5">
        <f t="shared" si="560"/>
        <v>0</v>
      </c>
      <c r="BP606" s="5">
        <f t="shared" si="561"/>
        <v>0</v>
      </c>
      <c r="BQ606" s="5">
        <f t="shared" si="562"/>
        <v>0</v>
      </c>
      <c r="BR606" s="5">
        <f t="shared" si="563"/>
        <v>0</v>
      </c>
      <c r="BS606" s="5">
        <f t="shared" si="564"/>
        <v>0</v>
      </c>
      <c r="BT606" s="5">
        <f t="shared" si="565"/>
        <v>0</v>
      </c>
      <c r="BU606" s="5">
        <f t="shared" si="566"/>
        <v>0</v>
      </c>
      <c r="BV606" s="5">
        <f t="shared" si="567"/>
        <v>0</v>
      </c>
      <c r="BW606" s="5">
        <f t="shared" si="568"/>
        <v>0</v>
      </c>
      <c r="BX606" s="5">
        <f t="shared" si="569"/>
        <v>20876.186317516964</v>
      </c>
      <c r="BY606" s="5">
        <f t="shared" si="570"/>
        <v>62628.558952550891</v>
      </c>
      <c r="BZ606" s="5">
        <f>MAX(INDEX('Team forecast'!$R$3:$BH$26,MATCH($B606,'Team forecast'!$B$3:$B$26,0),MATCH(BZ$1,'Team forecast'!$R$2:$BH$2,0))*($BX606)-(1-INDEX('Team forecast'!$R$3:$BH$26,MATCH($B606,'Team forecast'!$B$3:$B$26,0),MATCH(BZ$1,'Team forecast'!$R$2:$BH$2,0)))*(BY606+CH606)*0.01,-5000)</f>
        <v>-5000</v>
      </c>
      <c r="CA606" s="5">
        <f>MAX(INDEX('Team forecast'!$R$3:$BH$26,MATCH($B606,'Team forecast'!$B$3:$B$26,0),MATCH(CA$1,'Team forecast'!$R$2:$BH$2,0))*$BX606-(1-INDEX('Team forecast'!$R$3:$BH$26,MATCH($B606,'Team forecast'!$B$3:$B$26,0),MATCH(CA$1,'Team forecast'!$R$2:$BH$2,0)))*(BY606+BX606+CH606)*0.01,-5000)</f>
        <v>-5000</v>
      </c>
      <c r="CB606" s="5">
        <f>MAX(INDEX('Team forecast'!$R$3:$BH$26,MATCH($B606,'Team forecast'!$B$3:$B$26,0),MATCH(CB$1,'Team forecast'!$R$2:$BH$2,0))*$BX606-(1-INDEX('Team forecast'!$R$3:$BH$26,MATCH($B606,'Team forecast'!$B$3:$B$26,0),MATCH(CB$1,'Team forecast'!$R$2:$BH$2,0)))*(BY606+BX606*2+CH606)*0.01,0)</f>
        <v>0</v>
      </c>
      <c r="CC606" s="5">
        <v>0</v>
      </c>
      <c r="CD606" s="5">
        <f>+AK606+BD606*Cockpit!$C$3+BW606*Cockpit!$C$3^2+BZ606*Cockpit!$C$3^3+CA606*Cockpit!$C$3^4+CB606*Cockpit!$C$3^5+CC606*Cockpit!$C$3^6</f>
        <v>32856.519508890662</v>
      </c>
      <c r="CE606" s="5"/>
      <c r="CF606" s="5"/>
      <c r="CG606" s="5">
        <v>0</v>
      </c>
      <c r="CH606" s="5">
        <f t="shared" si="571"/>
        <v>2495000</v>
      </c>
      <c r="CI606" s="5">
        <f t="shared" si="572"/>
        <v>2495000</v>
      </c>
      <c r="CJ606" s="1">
        <f t="shared" si="573"/>
        <v>1.2999999999999999E-2</v>
      </c>
      <c r="CK606" s="5">
        <f>RANK(CD606,$CD$2:$CD$622)+COUNTIF($CD$2:$CD606,$CD606)-1</f>
        <v>251</v>
      </c>
      <c r="CL606" s="5">
        <f>RANK(CJ606,$CJ$2:$CJ$622)+COUNTIF($CJ$2:$CJ606,$CJ606)-1</f>
        <v>196</v>
      </c>
    </row>
    <row r="607" spans="1:90" x14ac:dyDescent="0.3">
      <c r="A607" t="str">
        <f>Players!P608</f>
        <v>Jesse Joronen</v>
      </c>
      <c r="B607" t="str">
        <f>Players!G608</f>
        <v>Finland</v>
      </c>
      <c r="C607" t="str">
        <f>Players!AB608</f>
        <v>Goalkeeper</v>
      </c>
      <c r="D607" s="1"/>
      <c r="F607" t="str">
        <f>IFERROR(INDEX(Lookup!B:B,MATCH(INDEX(Players!C:C,MATCH(E607,Players!A:A,0)),Lookup!D:D,0)),"")</f>
        <v/>
      </c>
      <c r="G607">
        <f>IF(Players!AC608=0,10000000,Players!AC608)</f>
        <v>2995000</v>
      </c>
      <c r="H607" s="16">
        <f>INDEX('Team forecast'!$B$2:$AO$26,MATCH('Master data'!$B607,'Team forecast'!$B$2:$B$26,0),MATCH('Master data'!H$1,'Team forecast'!$B$2:$AO$2,0))</f>
        <v>0.70247217008251406</v>
      </c>
      <c r="I607" s="16">
        <f>INDEX('Team forecast'!$B$2:$AO$26,MATCH('Master data'!$B607,'Team forecast'!$B$2:$B$26,0),MATCH('Master data'!I$1,'Team forecast'!$B$2:$AO$2,0))</f>
        <v>1.5209364700383743</v>
      </c>
      <c r="J607" s="16">
        <f>INDEX('Team forecast'!$B$2:$AO$26,MATCH('Master data'!$B607,'Team forecast'!$B$2:$B$26,0),MATCH('Master data'!J$1,'Team forecast'!$B$2:$AO$2,0))</f>
        <v>0.2185071656956705</v>
      </c>
      <c r="K607" s="16">
        <f>INDEX('Team forecast'!$B$2:$AO$26,MATCH('Master data'!$B607,'Team forecast'!$B$2:$B$26,0),MATCH('Master data'!K$1,'Team forecast'!$B$2:$AO$2,0))</f>
        <v>2.3060955078466372</v>
      </c>
      <c r="L607" s="16">
        <f>INDEX('Team forecast'!$B$2:$AO$26,MATCH('Master data'!$B607,'Team forecast'!$B$2:$B$26,0),MATCH('Master data'!L$1,'Team forecast'!$B$2:$AO$2,0))</f>
        <v>3.7377731174056277</v>
      </c>
      <c r="M607">
        <f>IF(Players!BC608=1,95,0)</f>
        <v>0</v>
      </c>
      <c r="N607" s="2">
        <f>Players!BN608</f>
        <v>0</v>
      </c>
      <c r="O607" s="2">
        <f>Players!BO608</f>
        <v>0</v>
      </c>
      <c r="P607" s="2">
        <f>Players!BP608</f>
        <v>0</v>
      </c>
      <c r="Q607" s="2">
        <f>Players!BQ608</f>
        <v>0</v>
      </c>
      <c r="R607" s="2">
        <f>Players!BR608</f>
        <v>0</v>
      </c>
      <c r="S607" s="2">
        <f t="shared" si="532"/>
        <v>0.70247217008251406</v>
      </c>
      <c r="T607" s="2">
        <f t="shared" si="533"/>
        <v>1.5209364700383743</v>
      </c>
      <c r="U607" s="16">
        <f>INDEX('Team forecast'!$B$2:$AO$26,MATCH('Master data'!$B607,'Team forecast'!$B$2:$B$26,0),MATCH('Master data'!U$1,'Team forecast'!$B$2:$AO$2,0))</f>
        <v>0.1631269012865954</v>
      </c>
      <c r="V607" s="16">
        <f>INDEX('Team forecast'!$B$2:$AO$26,MATCH('Master data'!$B607,'Team forecast'!$B$2:$B$26,0),MATCH('Master data'!V$1,'Team forecast'!$B$2:$AO$2,0))</f>
        <v>0.27032457927492948</v>
      </c>
      <c r="W607" s="16">
        <f>INDEX('Team forecast'!$B$2:$AO$26,MATCH('Master data'!$B607,'Team forecast'!$B$2:$B$26,0),MATCH('Master data'!W$1,'Team forecast'!$B$2:$AO$2,0))</f>
        <v>0.56654851943847506</v>
      </c>
      <c r="X607" s="5">
        <f t="shared" si="534"/>
        <v>-5000</v>
      </c>
      <c r="Y607" s="5">
        <f t="shared" si="535"/>
        <v>0</v>
      </c>
      <c r="Z607" s="5">
        <f t="shared" si="536"/>
        <v>0</v>
      </c>
      <c r="AA607" s="5">
        <f t="shared" si="537"/>
        <v>0</v>
      </c>
      <c r="AB607" s="5">
        <f t="shared" si="538"/>
        <v>0</v>
      </c>
      <c r="AC607" s="5">
        <f t="shared" si="539"/>
        <v>0</v>
      </c>
      <c r="AD607" s="5">
        <f t="shared" si="540"/>
        <v>0</v>
      </c>
      <c r="AE607" s="5">
        <f t="shared" si="541"/>
        <v>16388.037427175288</v>
      </c>
      <c r="AF607" s="5">
        <f t="shared" si="542"/>
        <v>11084.183236836267</v>
      </c>
      <c r="AG607" s="5">
        <f t="shared" si="543"/>
        <v>0</v>
      </c>
      <c r="AH607" s="5">
        <f t="shared" si="544"/>
        <v>0</v>
      </c>
      <c r="AI607" s="5">
        <f t="shared" si="545"/>
        <v>0</v>
      </c>
      <c r="AJ607" s="5">
        <f t="shared" si="546"/>
        <v>0</v>
      </c>
      <c r="AK607" s="5">
        <f>IFERROR(SUM(X607:AJ607),-5000)*((Cockpit!$C$3)^0)</f>
        <v>22472.220664011555</v>
      </c>
      <c r="AL607" s="16">
        <f>INDEX('Team forecast'!$B$2:$AO$26,MATCH('Master data'!$B607,'Team forecast'!$B$2:$B$26,0),MATCH('Master data'!AL$1,'Team forecast'!$B$2:$AO$2,0))</f>
        <v>0.60341572553131961</v>
      </c>
      <c r="AM607" s="16">
        <f>INDEX('Team forecast'!$B$2:$AO$26,MATCH('Master data'!$B607,'Team forecast'!$B$2:$B$26,0),MATCH('Master data'!AM$1,'Team forecast'!$B$2:$AO$2,0))</f>
        <v>2.3578794100156779</v>
      </c>
      <c r="AN607" s="16">
        <f>INDEX('Team forecast'!$B$2:$AO$26,MATCH('Master data'!$B607,'Team forecast'!$B$2:$B$26,0),MATCH('Master data'!AN$1,'Team forecast'!$B$2:$AO$2,0))</f>
        <v>9.4620662225315705E-2</v>
      </c>
      <c r="AO607" s="16">
        <f>INDEX('Team forecast'!$B$2:$AO$26,MATCH('Master data'!$B607,'Team forecast'!$B$2:$B$26,0),MATCH('Master data'!AO$1,'Team forecast'!$B$2:$AO$2,0))</f>
        <v>1.9809102100775644</v>
      </c>
      <c r="AP607" s="16">
        <f>INDEX('Team forecast'!$B$2:$AO$26,MATCH('Master data'!$B607,'Team forecast'!$B$2:$B$26,0),MATCH('Master data'!AP$1,'Team forecast'!$B$2:$AO$2,0))</f>
        <v>5.7945998708404165</v>
      </c>
      <c r="AQ607" s="5">
        <f t="shared" si="547"/>
        <v>-5000</v>
      </c>
      <c r="AR607" s="5">
        <f>INDEX('Team forecast'!$B$2:$AO$26,MATCH('Master data'!$B607,'Team forecast'!$B$2:$B$26,0),MATCH('Master data'!AR$1,'Team forecast'!$B$2:$AO$2,0))*IF(X607&gt;0,25000,0)</f>
        <v>0</v>
      </c>
      <c r="AS607" s="16">
        <f>INDEX('Team forecast'!$B$2:$AO$26,MATCH('Master data'!$B607,'Team forecast'!$B$2:$B$26,0),MATCH('Master data'!AS$1,'Team forecast'!$B$2:$AO$2,0))*IF(X607&gt;0,5000,0)</f>
        <v>0</v>
      </c>
      <c r="AT607" s="16">
        <f>INDEX('Team forecast'!$B$2:$AO$26,MATCH('Master data'!$B607,'Team forecast'!$B$2:$B$26,0),MATCH('Master data'!AT$1,'Team forecast'!$B$2:$AO$2,0))*IF(X607&gt;0,-15000,0)</f>
        <v>0</v>
      </c>
      <c r="AU607" s="5">
        <f t="shared" si="548"/>
        <v>0</v>
      </c>
      <c r="AV607" s="5">
        <f t="shared" si="549"/>
        <v>0</v>
      </c>
      <c r="AW607" s="5">
        <f t="shared" si="550"/>
        <v>0</v>
      </c>
      <c r="AX607" s="5">
        <f t="shared" si="551"/>
        <v>7096.549666898678</v>
      </c>
      <c r="AY607" s="5">
        <f t="shared" si="552"/>
        <v>17183.602304123691</v>
      </c>
      <c r="AZ607" s="5">
        <f t="shared" si="553"/>
        <v>0</v>
      </c>
      <c r="BA607" s="5">
        <f t="shared" si="554"/>
        <v>0</v>
      </c>
      <c r="BB607" s="5">
        <f t="shared" si="555"/>
        <v>0</v>
      </c>
      <c r="BC607" s="5">
        <f t="shared" si="556"/>
        <v>0</v>
      </c>
      <c r="BD607" s="5">
        <f t="shared" si="557"/>
        <v>19280.151971022369</v>
      </c>
      <c r="BE607" s="16">
        <f>INDEX('Team forecast'!$B$2:$AO$26,MATCH('Master data'!$B607,'Team forecast'!$B$2:$B$26,0),MATCH('Master data'!BE$1,'Team forecast'!$B$2:$AO$2,0))</f>
        <v>0</v>
      </c>
      <c r="BF607" s="16">
        <f>INDEX('Team forecast'!$B$2:$AO$26,MATCH('Master data'!$B607,'Team forecast'!$B$2:$B$26,0),MATCH('Master data'!BF$1,'Team forecast'!$B$2:$AO$2,0))</f>
        <v>0</v>
      </c>
      <c r="BG607" s="16">
        <f>INDEX('Team forecast'!$B$2:$AO$26,MATCH('Master data'!$B607,'Team forecast'!$B$2:$B$26,0),MATCH('Master data'!BG$1,'Team forecast'!$B$2:$AO$2,0))</f>
        <v>0</v>
      </c>
      <c r="BH607" s="16">
        <f>INDEX('Team forecast'!$B$2:$AO$26,MATCH('Master data'!$B607,'Team forecast'!$B$2:$B$26,0),MATCH('Master data'!BH$1,'Team forecast'!$B$2:$AO$2,0))</f>
        <v>0</v>
      </c>
      <c r="BI607" s="16">
        <f>INDEX('Team forecast'!$B$2:$AO$26,MATCH('Master data'!$B607,'Team forecast'!$B$2:$B$26,0),MATCH('Master data'!BI$1,'Team forecast'!$B$2:$AO$2,0))</f>
        <v>0</v>
      </c>
      <c r="BJ607" s="5">
        <f t="shared" si="558"/>
        <v>-5000</v>
      </c>
      <c r="BK607" s="5">
        <f>INDEX('Team forecast'!$R$3:$BH$26,MATCH($B607,'Team forecast'!$B$3:$B$26,0),MATCH(BK$1,'Team forecast'!$R$2:$BH$2,0))*IF($X607&gt;0,25000,0)</f>
        <v>0</v>
      </c>
      <c r="BL607" s="5">
        <f>INDEX('Team forecast'!$R$3:$BH$26,MATCH($B607,'Team forecast'!$B$3:$B$26,0),MATCH(BL$1,'Team forecast'!$R$2:$BH$2,0))*IF($X607&gt;0,5000,0)</f>
        <v>0</v>
      </c>
      <c r="BM607" s="5">
        <f>INDEX('Team forecast'!$R$3:$BH$26,MATCH($B607,'Team forecast'!$B$3:$B$26,0),MATCH(BM$1,'Team forecast'!$R$2:$BH$2,0))*IF($X607&gt;0,-15000,0)</f>
        <v>0</v>
      </c>
      <c r="BN607" s="5">
        <f t="shared" si="559"/>
        <v>0</v>
      </c>
      <c r="BO607" s="5">
        <f t="shared" si="560"/>
        <v>0</v>
      </c>
      <c r="BP607" s="5">
        <f t="shared" si="561"/>
        <v>0</v>
      </c>
      <c r="BQ607" s="5">
        <f t="shared" si="562"/>
        <v>0</v>
      </c>
      <c r="BR607" s="5">
        <f t="shared" si="563"/>
        <v>0</v>
      </c>
      <c r="BS607" s="5">
        <f t="shared" si="564"/>
        <v>0</v>
      </c>
      <c r="BT607" s="5">
        <f t="shared" si="565"/>
        <v>0</v>
      </c>
      <c r="BU607" s="5">
        <f t="shared" si="566"/>
        <v>0</v>
      </c>
      <c r="BV607" s="5">
        <f t="shared" si="567"/>
        <v>0</v>
      </c>
      <c r="BW607" s="5">
        <f t="shared" si="568"/>
        <v>0</v>
      </c>
      <c r="BX607" s="5">
        <f t="shared" si="569"/>
        <v>20876.186317516964</v>
      </c>
      <c r="BY607" s="5">
        <f t="shared" si="570"/>
        <v>62628.558952550891</v>
      </c>
      <c r="BZ607" s="5">
        <f>MAX(INDEX('Team forecast'!$R$3:$BH$26,MATCH($B607,'Team forecast'!$B$3:$B$26,0),MATCH(BZ$1,'Team forecast'!$R$2:$BH$2,0))*($BX607)-(1-INDEX('Team forecast'!$R$3:$BH$26,MATCH($B607,'Team forecast'!$B$3:$B$26,0),MATCH(BZ$1,'Team forecast'!$R$2:$BH$2,0)))*(BY607+CH607)*0.01,-5000)</f>
        <v>-5000</v>
      </c>
      <c r="CA607" s="5">
        <f>MAX(INDEX('Team forecast'!$R$3:$BH$26,MATCH($B607,'Team forecast'!$B$3:$B$26,0),MATCH(CA$1,'Team forecast'!$R$2:$BH$2,0))*$BX607-(1-INDEX('Team forecast'!$R$3:$BH$26,MATCH($B607,'Team forecast'!$B$3:$B$26,0),MATCH(CA$1,'Team forecast'!$R$2:$BH$2,0)))*(BY607+BX607+CH607)*0.01,-5000)</f>
        <v>-5000</v>
      </c>
      <c r="CB607" s="5">
        <f>MAX(INDEX('Team forecast'!$R$3:$BH$26,MATCH($B607,'Team forecast'!$B$3:$B$26,0),MATCH(CB$1,'Team forecast'!$R$2:$BH$2,0))*$BX607-(1-INDEX('Team forecast'!$R$3:$BH$26,MATCH($B607,'Team forecast'!$B$3:$B$26,0),MATCH(CB$1,'Team forecast'!$R$2:$BH$2,0)))*(BY607+BX607*2+CH607)*0.01,0)</f>
        <v>0</v>
      </c>
      <c r="CC607" s="5">
        <v>0</v>
      </c>
      <c r="CD607" s="5">
        <f>+AK607+BD607*Cockpit!$C$3+BW607*Cockpit!$C$3^2+BZ607*Cockpit!$C$3^3+CA607*Cockpit!$C$3^4+CB607*Cockpit!$C$3^5+CC607*Cockpit!$C$3^6</f>
        <v>32856.519508890662</v>
      </c>
      <c r="CE607" s="5"/>
      <c r="CF607" s="5"/>
      <c r="CG607" s="5">
        <v>0</v>
      </c>
      <c r="CH607" s="5">
        <f t="shared" si="571"/>
        <v>2995000</v>
      </c>
      <c r="CI607" s="5">
        <f t="shared" si="572"/>
        <v>2995000</v>
      </c>
      <c r="CJ607" s="1">
        <f t="shared" si="573"/>
        <v>1.0999999999999999E-2</v>
      </c>
      <c r="CK607" s="5">
        <f>RANK(CD607,$CD$2:$CD$622)+COUNTIF($CD$2:$CD607,$CD607)-1</f>
        <v>252</v>
      </c>
      <c r="CL607" s="5">
        <f>RANK(CJ607,$CJ$2:$CJ$622)+COUNTIF($CJ$2:$CJ607,$CJ607)-1</f>
        <v>240</v>
      </c>
    </row>
    <row r="608" spans="1:90" x14ac:dyDescent="0.3">
      <c r="A608" t="str">
        <f>Players!P609</f>
        <v>Thomas Lam</v>
      </c>
      <c r="B608" t="str">
        <f>Players!G609</f>
        <v>Finland</v>
      </c>
      <c r="C608" t="str">
        <f>Players!AB609</f>
        <v>Midfield</v>
      </c>
      <c r="G608">
        <f>IF(Players!AC609=0,10000000,Players!AC609)</f>
        <v>1995000</v>
      </c>
      <c r="H608" s="16">
        <f>INDEX('Team forecast'!$B$2:$AO$26,MATCH('Master data'!$B608,'Team forecast'!$B$2:$B$26,0),MATCH('Master data'!H$1,'Team forecast'!$B$2:$AO$2,0))</f>
        <v>0.70247217008251406</v>
      </c>
      <c r="I608" s="16">
        <f>INDEX('Team forecast'!$B$2:$AO$26,MATCH('Master data'!$B608,'Team forecast'!$B$2:$B$26,0),MATCH('Master data'!I$1,'Team forecast'!$B$2:$AO$2,0))</f>
        <v>1.5209364700383743</v>
      </c>
      <c r="J608" s="16">
        <f>INDEX('Team forecast'!$B$2:$AO$26,MATCH('Master data'!$B608,'Team forecast'!$B$2:$B$26,0),MATCH('Master data'!J$1,'Team forecast'!$B$2:$AO$2,0))</f>
        <v>0.2185071656956705</v>
      </c>
      <c r="K608" s="16">
        <f>INDEX('Team forecast'!$B$2:$AO$26,MATCH('Master data'!$B608,'Team forecast'!$B$2:$B$26,0),MATCH('Master data'!K$1,'Team forecast'!$B$2:$AO$2,0))</f>
        <v>2.3060955078466372</v>
      </c>
      <c r="L608" s="16">
        <f>INDEX('Team forecast'!$B$2:$AO$26,MATCH('Master data'!$B608,'Team forecast'!$B$2:$B$26,0),MATCH('Master data'!L$1,'Team forecast'!$B$2:$AO$2,0))</f>
        <v>3.7377731174056277</v>
      </c>
      <c r="M608">
        <f>IF(Players!BC609=1,95,0)</f>
        <v>0</v>
      </c>
      <c r="N608" s="2">
        <f>Players!BN609</f>
        <v>0</v>
      </c>
      <c r="O608" s="2">
        <f>Players!BO609</f>
        <v>0</v>
      </c>
      <c r="P608" s="2">
        <f>Players!BP609</f>
        <v>0</v>
      </c>
      <c r="Q608" s="2">
        <f>Players!BQ609</f>
        <v>0.13109978150036417</v>
      </c>
      <c r="R608" s="2">
        <f>Players!BR609</f>
        <v>0</v>
      </c>
      <c r="S608" s="2">
        <f t="shared" si="532"/>
        <v>0.70247217008251406</v>
      </c>
      <c r="T608" s="2">
        <f t="shared" si="533"/>
        <v>1.5209364700383743</v>
      </c>
      <c r="U608" s="16">
        <f>INDEX('Team forecast'!$B$2:$AO$26,MATCH('Master data'!$B608,'Team forecast'!$B$2:$B$26,0),MATCH('Master data'!U$1,'Team forecast'!$B$2:$AO$2,0))</f>
        <v>0.1631269012865954</v>
      </c>
      <c r="V608" s="16">
        <f>INDEX('Team forecast'!$B$2:$AO$26,MATCH('Master data'!$B608,'Team forecast'!$B$2:$B$26,0),MATCH('Master data'!V$1,'Team forecast'!$B$2:$AO$2,0))</f>
        <v>0.27032457927492948</v>
      </c>
      <c r="W608" s="16">
        <f>INDEX('Team forecast'!$B$2:$AO$26,MATCH('Master data'!$B608,'Team forecast'!$B$2:$B$26,0),MATCH('Master data'!W$1,'Team forecast'!$B$2:$AO$2,0))</f>
        <v>0.56654851943847506</v>
      </c>
      <c r="X608" s="5">
        <f t="shared" si="534"/>
        <v>-5000</v>
      </c>
      <c r="Y608" s="5">
        <f t="shared" si="535"/>
        <v>0</v>
      </c>
      <c r="Z608" s="5">
        <f t="shared" si="536"/>
        <v>0</v>
      </c>
      <c r="AA608" s="5">
        <f t="shared" si="537"/>
        <v>0</v>
      </c>
      <c r="AB608" s="5">
        <f t="shared" si="538"/>
        <v>0</v>
      </c>
      <c r="AC608" s="5">
        <f t="shared" si="539"/>
        <v>0</v>
      </c>
      <c r="AD608" s="5">
        <f t="shared" si="540"/>
        <v>0</v>
      </c>
      <c r="AE608" s="5">
        <f t="shared" si="541"/>
        <v>0</v>
      </c>
      <c r="AF608" s="5">
        <f t="shared" si="542"/>
        <v>0</v>
      </c>
      <c r="AG608" s="5">
        <f t="shared" si="543"/>
        <v>0</v>
      </c>
      <c r="AH608" s="5">
        <f t="shared" si="544"/>
        <v>0</v>
      </c>
      <c r="AI608" s="5">
        <f t="shared" si="545"/>
        <v>0</v>
      </c>
      <c r="AJ608" s="5">
        <f t="shared" si="546"/>
        <v>0</v>
      </c>
      <c r="AK608" s="5">
        <f>IFERROR(SUM(X608:AJ608),-5000)*((Cockpit!$C$3)^0)</f>
        <v>-5000</v>
      </c>
      <c r="AL608" s="16">
        <f>INDEX('Team forecast'!$B$2:$AO$26,MATCH('Master data'!$B608,'Team forecast'!$B$2:$B$26,0),MATCH('Master data'!AL$1,'Team forecast'!$B$2:$AO$2,0))</f>
        <v>0.60341572553131961</v>
      </c>
      <c r="AM608" s="16">
        <f>INDEX('Team forecast'!$B$2:$AO$26,MATCH('Master data'!$B608,'Team forecast'!$B$2:$B$26,0),MATCH('Master data'!AM$1,'Team forecast'!$B$2:$AO$2,0))</f>
        <v>2.3578794100156779</v>
      </c>
      <c r="AN608" s="16">
        <f>INDEX('Team forecast'!$B$2:$AO$26,MATCH('Master data'!$B608,'Team forecast'!$B$2:$B$26,0),MATCH('Master data'!AN$1,'Team forecast'!$B$2:$AO$2,0))</f>
        <v>9.4620662225315705E-2</v>
      </c>
      <c r="AO608" s="16">
        <f>INDEX('Team forecast'!$B$2:$AO$26,MATCH('Master data'!$B608,'Team forecast'!$B$2:$B$26,0),MATCH('Master data'!AO$1,'Team forecast'!$B$2:$AO$2,0))</f>
        <v>1.9809102100775644</v>
      </c>
      <c r="AP608" s="16">
        <f>INDEX('Team forecast'!$B$2:$AO$26,MATCH('Master data'!$B608,'Team forecast'!$B$2:$B$26,0),MATCH('Master data'!AP$1,'Team forecast'!$B$2:$AO$2,0))</f>
        <v>5.7945998708404165</v>
      </c>
      <c r="AQ608" s="5">
        <f t="shared" si="547"/>
        <v>-5000</v>
      </c>
      <c r="AR608" s="5">
        <f>INDEX('Team forecast'!$B$2:$AO$26,MATCH('Master data'!$B608,'Team forecast'!$B$2:$B$26,0),MATCH('Master data'!AR$1,'Team forecast'!$B$2:$AO$2,0))*IF(X608&gt;0,25000,0)</f>
        <v>0</v>
      </c>
      <c r="AS608" s="16">
        <f>INDEX('Team forecast'!$B$2:$AO$26,MATCH('Master data'!$B608,'Team forecast'!$B$2:$B$26,0),MATCH('Master data'!AS$1,'Team forecast'!$B$2:$AO$2,0))*IF(X608&gt;0,5000,0)</f>
        <v>0</v>
      </c>
      <c r="AT608" s="16">
        <f>INDEX('Team forecast'!$B$2:$AO$26,MATCH('Master data'!$B608,'Team forecast'!$B$2:$B$26,0),MATCH('Master data'!AT$1,'Team forecast'!$B$2:$AO$2,0))*IF(X608&gt;0,-15000,0)</f>
        <v>0</v>
      </c>
      <c r="AU608" s="5">
        <f t="shared" si="548"/>
        <v>0</v>
      </c>
      <c r="AV608" s="5">
        <f t="shared" si="549"/>
        <v>0</v>
      </c>
      <c r="AW608" s="5">
        <f t="shared" si="550"/>
        <v>0</v>
      </c>
      <c r="AX608" s="5">
        <f t="shared" si="551"/>
        <v>0</v>
      </c>
      <c r="AY608" s="5">
        <f t="shared" si="552"/>
        <v>0</v>
      </c>
      <c r="AZ608" s="5">
        <f t="shared" si="553"/>
        <v>0</v>
      </c>
      <c r="BA608" s="5">
        <f t="shared" si="554"/>
        <v>0</v>
      </c>
      <c r="BB608" s="5">
        <f t="shared" si="555"/>
        <v>0</v>
      </c>
      <c r="BC608" s="5">
        <f t="shared" si="556"/>
        <v>0</v>
      </c>
      <c r="BD608" s="5">
        <f t="shared" si="557"/>
        <v>-5000</v>
      </c>
      <c r="BE608" s="16">
        <f>INDEX('Team forecast'!$B$2:$AO$26,MATCH('Master data'!$B608,'Team forecast'!$B$2:$B$26,0),MATCH('Master data'!BE$1,'Team forecast'!$B$2:$AO$2,0))</f>
        <v>0</v>
      </c>
      <c r="BF608" s="16">
        <f>INDEX('Team forecast'!$B$2:$AO$26,MATCH('Master data'!$B608,'Team forecast'!$B$2:$B$26,0),MATCH('Master data'!BF$1,'Team forecast'!$B$2:$AO$2,0))</f>
        <v>0</v>
      </c>
      <c r="BG608" s="16">
        <f>INDEX('Team forecast'!$B$2:$AO$26,MATCH('Master data'!$B608,'Team forecast'!$B$2:$B$26,0),MATCH('Master data'!BG$1,'Team forecast'!$B$2:$AO$2,0))</f>
        <v>0</v>
      </c>
      <c r="BH608" s="16">
        <f>INDEX('Team forecast'!$B$2:$AO$26,MATCH('Master data'!$B608,'Team forecast'!$B$2:$B$26,0),MATCH('Master data'!BH$1,'Team forecast'!$B$2:$AO$2,0))</f>
        <v>0</v>
      </c>
      <c r="BI608" s="16">
        <f>INDEX('Team forecast'!$B$2:$AO$26,MATCH('Master data'!$B608,'Team forecast'!$B$2:$B$26,0),MATCH('Master data'!BI$1,'Team forecast'!$B$2:$AO$2,0))</f>
        <v>0</v>
      </c>
      <c r="BJ608" s="5">
        <f t="shared" si="558"/>
        <v>-5000</v>
      </c>
      <c r="BK608" s="5">
        <f>INDEX('Team forecast'!$R$3:$BH$26,MATCH($B608,'Team forecast'!$B$3:$B$26,0),MATCH(BK$1,'Team forecast'!$R$2:$BH$2,0))*IF($X608&gt;0,25000,0)</f>
        <v>0</v>
      </c>
      <c r="BL608" s="5">
        <f>INDEX('Team forecast'!$R$3:$BH$26,MATCH($B608,'Team forecast'!$B$3:$B$26,0),MATCH(BL$1,'Team forecast'!$R$2:$BH$2,0))*IF($X608&gt;0,5000,0)</f>
        <v>0</v>
      </c>
      <c r="BM608" s="5">
        <f>INDEX('Team forecast'!$R$3:$BH$26,MATCH($B608,'Team forecast'!$B$3:$B$26,0),MATCH(BM$1,'Team forecast'!$R$2:$BH$2,0))*IF($X608&gt;0,-15000,0)</f>
        <v>0</v>
      </c>
      <c r="BN608" s="5">
        <f t="shared" si="559"/>
        <v>0</v>
      </c>
      <c r="BO608" s="5">
        <f t="shared" si="560"/>
        <v>0</v>
      </c>
      <c r="BP608" s="5">
        <f t="shared" si="561"/>
        <v>0</v>
      </c>
      <c r="BQ608" s="5">
        <f t="shared" si="562"/>
        <v>0</v>
      </c>
      <c r="BR608" s="5">
        <f t="shared" si="563"/>
        <v>0</v>
      </c>
      <c r="BS608" s="5">
        <f t="shared" si="564"/>
        <v>0</v>
      </c>
      <c r="BT608" s="5">
        <f t="shared" si="565"/>
        <v>0</v>
      </c>
      <c r="BU608" s="5">
        <f t="shared" si="566"/>
        <v>0</v>
      </c>
      <c r="BV608" s="5">
        <f t="shared" si="567"/>
        <v>0</v>
      </c>
      <c r="BW608" s="5">
        <f t="shared" si="568"/>
        <v>0</v>
      </c>
      <c r="BX608" s="5">
        <f t="shared" si="569"/>
        <v>-5000</v>
      </c>
      <c r="BY608" s="5">
        <f t="shared" si="570"/>
        <v>-15000</v>
      </c>
      <c r="BZ608" s="5">
        <f>MAX(INDEX('Team forecast'!$R$3:$BH$26,MATCH($B608,'Team forecast'!$B$3:$B$26,0),MATCH(BZ$1,'Team forecast'!$R$2:$BH$2,0))*($BX608)-(1-INDEX('Team forecast'!$R$3:$BH$26,MATCH($B608,'Team forecast'!$B$3:$B$26,0),MATCH(BZ$1,'Team forecast'!$R$2:$BH$2,0)))*(BY608+CH608)*0.01,-5000)</f>
        <v>-5000</v>
      </c>
      <c r="CA608" s="5">
        <f>MAX(INDEX('Team forecast'!$R$3:$BH$26,MATCH($B608,'Team forecast'!$B$3:$B$26,0),MATCH(CA$1,'Team forecast'!$R$2:$BH$2,0))*$BX608-(1-INDEX('Team forecast'!$R$3:$BH$26,MATCH($B608,'Team forecast'!$B$3:$B$26,0),MATCH(CA$1,'Team forecast'!$R$2:$BH$2,0)))*(BY608+BX608+CH608)*0.01,-5000)</f>
        <v>-5000</v>
      </c>
      <c r="CB608" s="5">
        <f>MAX(INDEX('Team forecast'!$R$3:$BH$26,MATCH($B608,'Team forecast'!$B$3:$B$26,0),MATCH(CB$1,'Team forecast'!$R$2:$BH$2,0))*$BX608-(1-INDEX('Team forecast'!$R$3:$BH$26,MATCH($B608,'Team forecast'!$B$3:$B$26,0),MATCH(CB$1,'Team forecast'!$R$2:$BH$2,0)))*(BY608+BX608*2+CH608)*0.01,0)</f>
        <v>0</v>
      </c>
      <c r="CC608" s="5">
        <v>0</v>
      </c>
      <c r="CD608" s="5">
        <f>+AK608+BD608*Cockpit!$C$3+BW608*Cockpit!$C$3^2+BZ608*Cockpit!$C$3^3+CA608*Cockpit!$C$3^4+CB608*Cockpit!$C$3^5+CC608*Cockpit!$C$3^6</f>
        <v>-10802.469135802468</v>
      </c>
      <c r="CE608" s="5"/>
      <c r="CF608" s="5"/>
      <c r="CG608" s="5">
        <v>0</v>
      </c>
      <c r="CH608" s="5">
        <f t="shared" si="571"/>
        <v>1995000</v>
      </c>
      <c r="CI608" s="5">
        <f t="shared" si="572"/>
        <v>1995000</v>
      </c>
      <c r="CJ608" s="1">
        <f t="shared" si="573"/>
        <v>-5.0000000000000001E-3</v>
      </c>
      <c r="CK608" s="5">
        <f>RANK(CD608,$CD$2:$CD$622)+COUNTIF($CD$2:$CD608,$CD608)-1</f>
        <v>608</v>
      </c>
      <c r="CL608" s="5">
        <f>RANK(CJ608,$CJ$2:$CJ$622)+COUNTIF($CJ$2:$CJ608,$CJ608)-1</f>
        <v>611</v>
      </c>
    </row>
    <row r="609" spans="1:90" x14ac:dyDescent="0.3">
      <c r="A609" t="str">
        <f>Players!P610</f>
        <v>Nikolai Alho</v>
      </c>
      <c r="B609" t="str">
        <f>Players!G610</f>
        <v>Finland</v>
      </c>
      <c r="C609" t="str">
        <f>Players!AB610</f>
        <v>Midfield</v>
      </c>
      <c r="G609">
        <f>IF(Players!AC610=0,10000000,Players!AC610)</f>
        <v>2495000</v>
      </c>
      <c r="H609" s="16">
        <f>INDEX('Team forecast'!$B$2:$AO$26,MATCH('Master data'!$B609,'Team forecast'!$B$2:$B$26,0),MATCH('Master data'!H$1,'Team forecast'!$B$2:$AO$2,0))</f>
        <v>0.70247217008251406</v>
      </c>
      <c r="I609" s="16">
        <f>INDEX('Team forecast'!$B$2:$AO$26,MATCH('Master data'!$B609,'Team forecast'!$B$2:$B$26,0),MATCH('Master data'!I$1,'Team forecast'!$B$2:$AO$2,0))</f>
        <v>1.5209364700383743</v>
      </c>
      <c r="J609" s="16">
        <f>INDEX('Team forecast'!$B$2:$AO$26,MATCH('Master data'!$B609,'Team forecast'!$B$2:$B$26,0),MATCH('Master data'!J$1,'Team forecast'!$B$2:$AO$2,0))</f>
        <v>0.2185071656956705</v>
      </c>
      <c r="K609" s="16">
        <f>INDEX('Team forecast'!$B$2:$AO$26,MATCH('Master data'!$B609,'Team forecast'!$B$2:$B$26,0),MATCH('Master data'!K$1,'Team forecast'!$B$2:$AO$2,0))</f>
        <v>2.3060955078466372</v>
      </c>
      <c r="L609" s="16">
        <f>INDEX('Team forecast'!$B$2:$AO$26,MATCH('Master data'!$B609,'Team forecast'!$B$2:$B$26,0),MATCH('Master data'!L$1,'Team forecast'!$B$2:$AO$2,0))</f>
        <v>3.7377731174056277</v>
      </c>
      <c r="M609">
        <f>IF(Players!BC610=1,95,0)</f>
        <v>0</v>
      </c>
      <c r="N609" s="2">
        <f>Players!BN610</f>
        <v>0</v>
      </c>
      <c r="O609" s="2">
        <f>Players!BO610</f>
        <v>0</v>
      </c>
      <c r="P609" s="2">
        <f>Players!BP610</f>
        <v>0</v>
      </c>
      <c r="Q609" s="2">
        <f>Players!BQ610</f>
        <v>6.8372379635762731E-2</v>
      </c>
      <c r="R609" s="2">
        <f>Players!BR610</f>
        <v>0</v>
      </c>
      <c r="S609" s="2">
        <f t="shared" si="532"/>
        <v>0.70247217008251406</v>
      </c>
      <c r="T609" s="2">
        <f t="shared" si="533"/>
        <v>1.5209364700383743</v>
      </c>
      <c r="U609" s="16">
        <f>INDEX('Team forecast'!$B$2:$AO$26,MATCH('Master data'!$B609,'Team forecast'!$B$2:$B$26,0),MATCH('Master data'!U$1,'Team forecast'!$B$2:$AO$2,0))</f>
        <v>0.1631269012865954</v>
      </c>
      <c r="V609" s="16">
        <f>INDEX('Team forecast'!$B$2:$AO$26,MATCH('Master data'!$B609,'Team forecast'!$B$2:$B$26,0),MATCH('Master data'!V$1,'Team forecast'!$B$2:$AO$2,0))</f>
        <v>0.27032457927492948</v>
      </c>
      <c r="W609" s="16">
        <f>INDEX('Team forecast'!$B$2:$AO$26,MATCH('Master data'!$B609,'Team forecast'!$B$2:$B$26,0),MATCH('Master data'!W$1,'Team forecast'!$B$2:$AO$2,0))</f>
        <v>0.56654851943847506</v>
      </c>
      <c r="X609" s="5">
        <f t="shared" si="534"/>
        <v>-5000</v>
      </c>
      <c r="Y609" s="5">
        <f t="shared" si="535"/>
        <v>0</v>
      </c>
      <c r="Z609" s="5">
        <f t="shared" si="536"/>
        <v>0</v>
      </c>
      <c r="AA609" s="5">
        <f t="shared" si="537"/>
        <v>0</v>
      </c>
      <c r="AB609" s="5">
        <f t="shared" si="538"/>
        <v>0</v>
      </c>
      <c r="AC609" s="5">
        <f t="shared" si="539"/>
        <v>0</v>
      </c>
      <c r="AD609" s="5">
        <f t="shared" si="540"/>
        <v>0</v>
      </c>
      <c r="AE609" s="5">
        <f t="shared" si="541"/>
        <v>0</v>
      </c>
      <c r="AF609" s="5">
        <f t="shared" si="542"/>
        <v>0</v>
      </c>
      <c r="AG609" s="5">
        <f t="shared" si="543"/>
        <v>0</v>
      </c>
      <c r="AH609" s="5">
        <f t="shared" si="544"/>
        <v>0</v>
      </c>
      <c r="AI609" s="5">
        <f t="shared" si="545"/>
        <v>0</v>
      </c>
      <c r="AJ609" s="5">
        <f t="shared" si="546"/>
        <v>0</v>
      </c>
      <c r="AK609" s="5">
        <f>IFERROR(SUM(X609:AJ609),-5000)*((Cockpit!$C$3)^0)</f>
        <v>-5000</v>
      </c>
      <c r="AL609" s="16">
        <f>INDEX('Team forecast'!$B$2:$AO$26,MATCH('Master data'!$B609,'Team forecast'!$B$2:$B$26,0),MATCH('Master data'!AL$1,'Team forecast'!$B$2:$AO$2,0))</f>
        <v>0.60341572553131961</v>
      </c>
      <c r="AM609" s="16">
        <f>INDEX('Team forecast'!$B$2:$AO$26,MATCH('Master data'!$B609,'Team forecast'!$B$2:$B$26,0),MATCH('Master data'!AM$1,'Team forecast'!$B$2:$AO$2,0))</f>
        <v>2.3578794100156779</v>
      </c>
      <c r="AN609" s="16">
        <f>INDEX('Team forecast'!$B$2:$AO$26,MATCH('Master data'!$B609,'Team forecast'!$B$2:$B$26,0),MATCH('Master data'!AN$1,'Team forecast'!$B$2:$AO$2,0))</f>
        <v>9.4620662225315705E-2</v>
      </c>
      <c r="AO609" s="16">
        <f>INDEX('Team forecast'!$B$2:$AO$26,MATCH('Master data'!$B609,'Team forecast'!$B$2:$B$26,0),MATCH('Master data'!AO$1,'Team forecast'!$B$2:$AO$2,0))</f>
        <v>1.9809102100775644</v>
      </c>
      <c r="AP609" s="16">
        <f>INDEX('Team forecast'!$B$2:$AO$26,MATCH('Master data'!$B609,'Team forecast'!$B$2:$B$26,0),MATCH('Master data'!AP$1,'Team forecast'!$B$2:$AO$2,0))</f>
        <v>5.7945998708404165</v>
      </c>
      <c r="AQ609" s="5">
        <f t="shared" si="547"/>
        <v>-5000</v>
      </c>
      <c r="AR609" s="5">
        <f>INDEX('Team forecast'!$B$2:$AO$26,MATCH('Master data'!$B609,'Team forecast'!$B$2:$B$26,0),MATCH('Master data'!AR$1,'Team forecast'!$B$2:$AO$2,0))*IF(X609&gt;0,25000,0)</f>
        <v>0</v>
      </c>
      <c r="AS609" s="16">
        <f>INDEX('Team forecast'!$B$2:$AO$26,MATCH('Master data'!$B609,'Team forecast'!$B$2:$B$26,0),MATCH('Master data'!AS$1,'Team forecast'!$B$2:$AO$2,0))*IF(X609&gt;0,5000,0)</f>
        <v>0</v>
      </c>
      <c r="AT609" s="16">
        <f>INDEX('Team forecast'!$B$2:$AO$26,MATCH('Master data'!$B609,'Team forecast'!$B$2:$B$26,0),MATCH('Master data'!AT$1,'Team forecast'!$B$2:$AO$2,0))*IF(X609&gt;0,-15000,0)</f>
        <v>0</v>
      </c>
      <c r="AU609" s="5">
        <f t="shared" si="548"/>
        <v>0</v>
      </c>
      <c r="AV609" s="5">
        <f t="shared" si="549"/>
        <v>0</v>
      </c>
      <c r="AW609" s="5">
        <f t="shared" si="550"/>
        <v>0</v>
      </c>
      <c r="AX609" s="5">
        <f t="shared" si="551"/>
        <v>0</v>
      </c>
      <c r="AY609" s="5">
        <f t="shared" si="552"/>
        <v>0</v>
      </c>
      <c r="AZ609" s="5">
        <f t="shared" si="553"/>
        <v>0</v>
      </c>
      <c r="BA609" s="5">
        <f t="shared" si="554"/>
        <v>0</v>
      </c>
      <c r="BB609" s="5">
        <f t="shared" si="555"/>
        <v>0</v>
      </c>
      <c r="BC609" s="5">
        <f t="shared" si="556"/>
        <v>0</v>
      </c>
      <c r="BD609" s="5">
        <f t="shared" si="557"/>
        <v>-5000</v>
      </c>
      <c r="BE609" s="16">
        <f>INDEX('Team forecast'!$B$2:$AO$26,MATCH('Master data'!$B609,'Team forecast'!$B$2:$B$26,0),MATCH('Master data'!BE$1,'Team forecast'!$B$2:$AO$2,0))</f>
        <v>0</v>
      </c>
      <c r="BF609" s="16">
        <f>INDEX('Team forecast'!$B$2:$AO$26,MATCH('Master data'!$B609,'Team forecast'!$B$2:$B$26,0),MATCH('Master data'!BF$1,'Team forecast'!$B$2:$AO$2,0))</f>
        <v>0</v>
      </c>
      <c r="BG609" s="16">
        <f>INDEX('Team forecast'!$B$2:$AO$26,MATCH('Master data'!$B609,'Team forecast'!$B$2:$B$26,0),MATCH('Master data'!BG$1,'Team forecast'!$B$2:$AO$2,0))</f>
        <v>0</v>
      </c>
      <c r="BH609" s="16">
        <f>INDEX('Team forecast'!$B$2:$AO$26,MATCH('Master data'!$B609,'Team forecast'!$B$2:$B$26,0),MATCH('Master data'!BH$1,'Team forecast'!$B$2:$AO$2,0))</f>
        <v>0</v>
      </c>
      <c r="BI609" s="16">
        <f>INDEX('Team forecast'!$B$2:$AO$26,MATCH('Master data'!$B609,'Team forecast'!$B$2:$B$26,0),MATCH('Master data'!BI$1,'Team forecast'!$B$2:$AO$2,0))</f>
        <v>0</v>
      </c>
      <c r="BJ609" s="5">
        <f t="shared" si="558"/>
        <v>-5000</v>
      </c>
      <c r="BK609" s="5">
        <f>INDEX('Team forecast'!$R$3:$BH$26,MATCH($B609,'Team forecast'!$B$3:$B$26,0),MATCH(BK$1,'Team forecast'!$R$2:$BH$2,0))*IF($X609&gt;0,25000,0)</f>
        <v>0</v>
      </c>
      <c r="BL609" s="5">
        <f>INDEX('Team forecast'!$R$3:$BH$26,MATCH($B609,'Team forecast'!$B$3:$B$26,0),MATCH(BL$1,'Team forecast'!$R$2:$BH$2,0))*IF($X609&gt;0,5000,0)</f>
        <v>0</v>
      </c>
      <c r="BM609" s="5">
        <f>INDEX('Team forecast'!$R$3:$BH$26,MATCH($B609,'Team forecast'!$B$3:$B$26,0),MATCH(BM$1,'Team forecast'!$R$2:$BH$2,0))*IF($X609&gt;0,-15000,0)</f>
        <v>0</v>
      </c>
      <c r="BN609" s="5">
        <f t="shared" si="559"/>
        <v>0</v>
      </c>
      <c r="BO609" s="5">
        <f t="shared" si="560"/>
        <v>0</v>
      </c>
      <c r="BP609" s="5">
        <f t="shared" si="561"/>
        <v>0</v>
      </c>
      <c r="BQ609" s="5">
        <f t="shared" si="562"/>
        <v>0</v>
      </c>
      <c r="BR609" s="5">
        <f t="shared" si="563"/>
        <v>0</v>
      </c>
      <c r="BS609" s="5">
        <f t="shared" si="564"/>
        <v>0</v>
      </c>
      <c r="BT609" s="5">
        <f t="shared" si="565"/>
        <v>0</v>
      </c>
      <c r="BU609" s="5">
        <f t="shared" si="566"/>
        <v>0</v>
      </c>
      <c r="BV609" s="5">
        <f t="shared" si="567"/>
        <v>0</v>
      </c>
      <c r="BW609" s="5">
        <f t="shared" si="568"/>
        <v>0</v>
      </c>
      <c r="BX609" s="5">
        <f t="shared" si="569"/>
        <v>-5000</v>
      </c>
      <c r="BY609" s="5">
        <f t="shared" si="570"/>
        <v>-15000</v>
      </c>
      <c r="BZ609" s="5">
        <f>MAX(INDEX('Team forecast'!$R$3:$BH$26,MATCH($B609,'Team forecast'!$B$3:$B$26,0),MATCH(BZ$1,'Team forecast'!$R$2:$BH$2,0))*($BX609)-(1-INDEX('Team forecast'!$R$3:$BH$26,MATCH($B609,'Team forecast'!$B$3:$B$26,0),MATCH(BZ$1,'Team forecast'!$R$2:$BH$2,0)))*(BY609+CH609)*0.01,-5000)</f>
        <v>-5000</v>
      </c>
      <c r="CA609" s="5">
        <f>MAX(INDEX('Team forecast'!$R$3:$BH$26,MATCH($B609,'Team forecast'!$B$3:$B$26,0),MATCH(CA$1,'Team forecast'!$R$2:$BH$2,0))*$BX609-(1-INDEX('Team forecast'!$R$3:$BH$26,MATCH($B609,'Team forecast'!$B$3:$B$26,0),MATCH(CA$1,'Team forecast'!$R$2:$BH$2,0)))*(BY609+BX609+CH609)*0.01,-5000)</f>
        <v>-5000</v>
      </c>
      <c r="CB609" s="5">
        <f>MAX(INDEX('Team forecast'!$R$3:$BH$26,MATCH($B609,'Team forecast'!$B$3:$B$26,0),MATCH(CB$1,'Team forecast'!$R$2:$BH$2,0))*$BX609-(1-INDEX('Team forecast'!$R$3:$BH$26,MATCH($B609,'Team forecast'!$B$3:$B$26,0),MATCH(CB$1,'Team forecast'!$R$2:$BH$2,0)))*(BY609+BX609*2+CH609)*0.01,0)</f>
        <v>0</v>
      </c>
      <c r="CC609" s="5">
        <v>0</v>
      </c>
      <c r="CD609" s="5">
        <f>+AK609+BD609*Cockpit!$C$3+BW609*Cockpit!$C$3^2+BZ609*Cockpit!$C$3^3+CA609*Cockpit!$C$3^4+CB609*Cockpit!$C$3^5+CC609*Cockpit!$C$3^6</f>
        <v>-10802.469135802468</v>
      </c>
      <c r="CE609" s="5"/>
      <c r="CF609" s="5"/>
      <c r="CG609" s="5">
        <v>0</v>
      </c>
      <c r="CH609" s="5">
        <f t="shared" si="571"/>
        <v>2495000</v>
      </c>
      <c r="CI609" s="5">
        <f t="shared" si="572"/>
        <v>2495000</v>
      </c>
      <c r="CJ609" s="1">
        <f t="shared" si="573"/>
        <v>-4.0000000000000001E-3</v>
      </c>
      <c r="CK609" s="5">
        <f>RANK(CD609,$CD$2:$CD$622)+COUNTIF($CD$2:$CD609,$CD609)-1</f>
        <v>609</v>
      </c>
      <c r="CL609" s="5">
        <f>RANK(CJ609,$CJ$2:$CJ$622)+COUNTIF($CJ$2:$CJ609,$CJ609)-1</f>
        <v>571</v>
      </c>
    </row>
    <row r="610" spans="1:90" x14ac:dyDescent="0.3">
      <c r="A610" t="str">
        <f>Players!P611</f>
        <v>Niko Hämäläinen</v>
      </c>
      <c r="B610" t="str">
        <f>Players!G611</f>
        <v>Finland</v>
      </c>
      <c r="C610" t="str">
        <f>Players!AB611</f>
        <v>Defense</v>
      </c>
      <c r="G610">
        <f>IF(Players!AC611=0,10000000,Players!AC611)</f>
        <v>1995000</v>
      </c>
      <c r="H610" s="16">
        <f>INDEX('Team forecast'!$B$2:$AO$26,MATCH('Master data'!$B610,'Team forecast'!$B$2:$B$26,0),MATCH('Master data'!H$1,'Team forecast'!$B$2:$AO$2,0))</f>
        <v>0.70247217008251406</v>
      </c>
      <c r="I610" s="16">
        <f>INDEX('Team forecast'!$B$2:$AO$26,MATCH('Master data'!$B610,'Team forecast'!$B$2:$B$26,0),MATCH('Master data'!I$1,'Team forecast'!$B$2:$AO$2,0))</f>
        <v>1.5209364700383743</v>
      </c>
      <c r="J610" s="16">
        <f>INDEX('Team forecast'!$B$2:$AO$26,MATCH('Master data'!$B610,'Team forecast'!$B$2:$B$26,0),MATCH('Master data'!J$1,'Team forecast'!$B$2:$AO$2,0))</f>
        <v>0.2185071656956705</v>
      </c>
      <c r="K610" s="16">
        <f>INDEX('Team forecast'!$B$2:$AO$26,MATCH('Master data'!$B610,'Team forecast'!$B$2:$B$26,0),MATCH('Master data'!K$1,'Team forecast'!$B$2:$AO$2,0))</f>
        <v>2.3060955078466372</v>
      </c>
      <c r="L610" s="16">
        <f>INDEX('Team forecast'!$B$2:$AO$26,MATCH('Master data'!$B610,'Team forecast'!$B$2:$B$26,0),MATCH('Master data'!L$1,'Team forecast'!$B$2:$AO$2,0))</f>
        <v>3.7377731174056277</v>
      </c>
      <c r="M610">
        <f>IF(Players!BC611=1,95,0)</f>
        <v>0</v>
      </c>
      <c r="N610" s="2">
        <f>Players!BN611</f>
        <v>0</v>
      </c>
      <c r="O610" s="2">
        <f>Players!BO611</f>
        <v>0</v>
      </c>
      <c r="P610" s="2">
        <f>Players!BP611</f>
        <v>0</v>
      </c>
      <c r="Q610" s="2">
        <f>Players!BQ611</f>
        <v>0</v>
      </c>
      <c r="R610" s="2">
        <f>Players!BR611</f>
        <v>0</v>
      </c>
      <c r="S610" s="2">
        <f t="shared" si="532"/>
        <v>0.70247217008251406</v>
      </c>
      <c r="T610" s="2">
        <f t="shared" si="533"/>
        <v>1.5209364700383743</v>
      </c>
      <c r="U610" s="16">
        <f>INDEX('Team forecast'!$B$2:$AO$26,MATCH('Master data'!$B610,'Team forecast'!$B$2:$B$26,0),MATCH('Master data'!U$1,'Team forecast'!$B$2:$AO$2,0))</f>
        <v>0.1631269012865954</v>
      </c>
      <c r="V610" s="16">
        <f>INDEX('Team forecast'!$B$2:$AO$26,MATCH('Master data'!$B610,'Team forecast'!$B$2:$B$26,0),MATCH('Master data'!V$1,'Team forecast'!$B$2:$AO$2,0))</f>
        <v>0.27032457927492948</v>
      </c>
      <c r="W610" s="16">
        <f>INDEX('Team forecast'!$B$2:$AO$26,MATCH('Master data'!$B610,'Team forecast'!$B$2:$B$26,0),MATCH('Master data'!W$1,'Team forecast'!$B$2:$AO$2,0))</f>
        <v>0.56654851943847506</v>
      </c>
      <c r="X610" s="5">
        <f t="shared" si="534"/>
        <v>-5000</v>
      </c>
      <c r="Y610" s="5">
        <f t="shared" si="535"/>
        <v>0</v>
      </c>
      <c r="Z610" s="5">
        <f t="shared" si="536"/>
        <v>0</v>
      </c>
      <c r="AA610" s="5">
        <f t="shared" si="537"/>
        <v>0</v>
      </c>
      <c r="AB610" s="5">
        <f t="shared" si="538"/>
        <v>0</v>
      </c>
      <c r="AC610" s="5">
        <f t="shared" si="539"/>
        <v>0</v>
      </c>
      <c r="AD610" s="5">
        <f t="shared" si="540"/>
        <v>0</v>
      </c>
      <c r="AE610" s="5">
        <f t="shared" si="541"/>
        <v>10925.358284783524</v>
      </c>
      <c r="AF610" s="5">
        <f t="shared" si="542"/>
        <v>0</v>
      </c>
      <c r="AG610" s="5">
        <f t="shared" si="543"/>
        <v>0</v>
      </c>
      <c r="AH610" s="5">
        <f t="shared" si="544"/>
        <v>0</v>
      </c>
      <c r="AI610" s="5">
        <f t="shared" si="545"/>
        <v>0</v>
      </c>
      <c r="AJ610" s="5">
        <f t="shared" si="546"/>
        <v>0</v>
      </c>
      <c r="AK610" s="5">
        <f>IFERROR(SUM(X610:AJ610),-5000)*((Cockpit!$C$3)^0)</f>
        <v>5925.3582847835241</v>
      </c>
      <c r="AL610" s="16">
        <f>INDEX('Team forecast'!$B$2:$AO$26,MATCH('Master data'!$B610,'Team forecast'!$B$2:$B$26,0),MATCH('Master data'!AL$1,'Team forecast'!$B$2:$AO$2,0))</f>
        <v>0.60341572553131961</v>
      </c>
      <c r="AM610" s="16">
        <f>INDEX('Team forecast'!$B$2:$AO$26,MATCH('Master data'!$B610,'Team forecast'!$B$2:$B$26,0),MATCH('Master data'!AM$1,'Team forecast'!$B$2:$AO$2,0))</f>
        <v>2.3578794100156779</v>
      </c>
      <c r="AN610" s="16">
        <f>INDEX('Team forecast'!$B$2:$AO$26,MATCH('Master data'!$B610,'Team forecast'!$B$2:$B$26,0),MATCH('Master data'!AN$1,'Team forecast'!$B$2:$AO$2,0))</f>
        <v>9.4620662225315705E-2</v>
      </c>
      <c r="AO610" s="16">
        <f>INDEX('Team forecast'!$B$2:$AO$26,MATCH('Master data'!$B610,'Team forecast'!$B$2:$B$26,0),MATCH('Master data'!AO$1,'Team forecast'!$B$2:$AO$2,0))</f>
        <v>1.9809102100775644</v>
      </c>
      <c r="AP610" s="16">
        <f>INDEX('Team forecast'!$B$2:$AO$26,MATCH('Master data'!$B610,'Team forecast'!$B$2:$B$26,0),MATCH('Master data'!AP$1,'Team forecast'!$B$2:$AO$2,0))</f>
        <v>5.7945998708404165</v>
      </c>
      <c r="AQ610" s="5">
        <f t="shared" si="547"/>
        <v>-5000</v>
      </c>
      <c r="AR610" s="5">
        <f>INDEX('Team forecast'!$B$2:$AO$26,MATCH('Master data'!$B610,'Team forecast'!$B$2:$B$26,0),MATCH('Master data'!AR$1,'Team forecast'!$B$2:$AO$2,0))*IF(X610&gt;0,25000,0)</f>
        <v>0</v>
      </c>
      <c r="AS610" s="16">
        <f>INDEX('Team forecast'!$B$2:$AO$26,MATCH('Master data'!$B610,'Team forecast'!$B$2:$B$26,0),MATCH('Master data'!AS$1,'Team forecast'!$B$2:$AO$2,0))*IF(X610&gt;0,5000,0)</f>
        <v>0</v>
      </c>
      <c r="AT610" s="16">
        <f>INDEX('Team forecast'!$B$2:$AO$26,MATCH('Master data'!$B610,'Team forecast'!$B$2:$B$26,0),MATCH('Master data'!AT$1,'Team forecast'!$B$2:$AO$2,0))*IF(X610&gt;0,-15000,0)</f>
        <v>0</v>
      </c>
      <c r="AU610" s="5">
        <f t="shared" si="548"/>
        <v>0</v>
      </c>
      <c r="AV610" s="5">
        <f t="shared" si="549"/>
        <v>0</v>
      </c>
      <c r="AW610" s="5">
        <f t="shared" si="550"/>
        <v>0</v>
      </c>
      <c r="AX610" s="5">
        <f t="shared" si="551"/>
        <v>4731.033111265785</v>
      </c>
      <c r="AY610" s="5">
        <f t="shared" si="552"/>
        <v>0</v>
      </c>
      <c r="AZ610" s="5">
        <f t="shared" si="553"/>
        <v>0</v>
      </c>
      <c r="BA610" s="5">
        <f t="shared" si="554"/>
        <v>0</v>
      </c>
      <c r="BB610" s="5">
        <f t="shared" si="555"/>
        <v>0</v>
      </c>
      <c r="BC610" s="5">
        <f t="shared" si="556"/>
        <v>0</v>
      </c>
      <c r="BD610" s="5">
        <f t="shared" si="557"/>
        <v>-268.96688873421499</v>
      </c>
      <c r="BE610" s="16">
        <f>INDEX('Team forecast'!$B$2:$AO$26,MATCH('Master data'!$B610,'Team forecast'!$B$2:$B$26,0),MATCH('Master data'!BE$1,'Team forecast'!$B$2:$AO$2,0))</f>
        <v>0</v>
      </c>
      <c r="BF610" s="16">
        <f>INDEX('Team forecast'!$B$2:$AO$26,MATCH('Master data'!$B610,'Team forecast'!$B$2:$B$26,0),MATCH('Master data'!BF$1,'Team forecast'!$B$2:$AO$2,0))</f>
        <v>0</v>
      </c>
      <c r="BG610" s="16">
        <f>INDEX('Team forecast'!$B$2:$AO$26,MATCH('Master data'!$B610,'Team forecast'!$B$2:$B$26,0),MATCH('Master data'!BG$1,'Team forecast'!$B$2:$AO$2,0))</f>
        <v>0</v>
      </c>
      <c r="BH610" s="16">
        <f>INDEX('Team forecast'!$B$2:$AO$26,MATCH('Master data'!$B610,'Team forecast'!$B$2:$B$26,0),MATCH('Master data'!BH$1,'Team forecast'!$B$2:$AO$2,0))</f>
        <v>0</v>
      </c>
      <c r="BI610" s="16">
        <f>INDEX('Team forecast'!$B$2:$AO$26,MATCH('Master data'!$B610,'Team forecast'!$B$2:$B$26,0),MATCH('Master data'!BI$1,'Team forecast'!$B$2:$AO$2,0))</f>
        <v>0</v>
      </c>
      <c r="BJ610" s="5">
        <f t="shared" si="558"/>
        <v>-5000</v>
      </c>
      <c r="BK610" s="5">
        <f>INDEX('Team forecast'!$R$3:$BH$26,MATCH($B610,'Team forecast'!$B$3:$B$26,0),MATCH(BK$1,'Team forecast'!$R$2:$BH$2,0))*IF($X610&gt;0,25000,0)</f>
        <v>0</v>
      </c>
      <c r="BL610" s="5">
        <f>INDEX('Team forecast'!$R$3:$BH$26,MATCH($B610,'Team forecast'!$B$3:$B$26,0),MATCH(BL$1,'Team forecast'!$R$2:$BH$2,0))*IF($X610&gt;0,5000,0)</f>
        <v>0</v>
      </c>
      <c r="BM610" s="5">
        <f>INDEX('Team forecast'!$R$3:$BH$26,MATCH($B610,'Team forecast'!$B$3:$B$26,0),MATCH(BM$1,'Team forecast'!$R$2:$BH$2,0))*IF($X610&gt;0,-15000,0)</f>
        <v>0</v>
      </c>
      <c r="BN610" s="5">
        <f t="shared" si="559"/>
        <v>0</v>
      </c>
      <c r="BO610" s="5">
        <f t="shared" si="560"/>
        <v>0</v>
      </c>
      <c r="BP610" s="5">
        <f t="shared" si="561"/>
        <v>0</v>
      </c>
      <c r="BQ610" s="5">
        <f t="shared" si="562"/>
        <v>0</v>
      </c>
      <c r="BR610" s="5">
        <f t="shared" si="563"/>
        <v>0</v>
      </c>
      <c r="BS610" s="5">
        <f t="shared" si="564"/>
        <v>0</v>
      </c>
      <c r="BT610" s="5">
        <f t="shared" si="565"/>
        <v>0</v>
      </c>
      <c r="BU610" s="5">
        <f t="shared" si="566"/>
        <v>0</v>
      </c>
      <c r="BV610" s="5">
        <f t="shared" si="567"/>
        <v>0</v>
      </c>
      <c r="BW610" s="5">
        <f t="shared" si="568"/>
        <v>0</v>
      </c>
      <c r="BX610" s="5">
        <f t="shared" si="569"/>
        <v>2828.1956980246546</v>
      </c>
      <c r="BY610" s="5">
        <f t="shared" si="570"/>
        <v>8484.5870940739642</v>
      </c>
      <c r="BZ610" s="5">
        <f>MAX(INDEX('Team forecast'!$R$3:$BH$26,MATCH($B610,'Team forecast'!$B$3:$B$26,0),MATCH(BZ$1,'Team forecast'!$R$2:$BH$2,0))*($BX610)-(1-INDEX('Team forecast'!$R$3:$BH$26,MATCH($B610,'Team forecast'!$B$3:$B$26,0),MATCH(BZ$1,'Team forecast'!$R$2:$BH$2,0)))*(BY610+CH610)*0.01,-5000)</f>
        <v>-5000</v>
      </c>
      <c r="CA610" s="5">
        <f>MAX(INDEX('Team forecast'!$R$3:$BH$26,MATCH($B610,'Team forecast'!$B$3:$B$26,0),MATCH(CA$1,'Team forecast'!$R$2:$BH$2,0))*$BX610-(1-INDEX('Team forecast'!$R$3:$BH$26,MATCH($B610,'Team forecast'!$B$3:$B$26,0),MATCH(CA$1,'Team forecast'!$R$2:$BH$2,0)))*(BY610+BX610+CH610)*0.01,-5000)</f>
        <v>-5000</v>
      </c>
      <c r="CB610" s="5">
        <f>MAX(INDEX('Team forecast'!$R$3:$BH$26,MATCH($B610,'Team forecast'!$B$3:$B$26,0),MATCH(CB$1,'Team forecast'!$R$2:$BH$2,0))*$BX610-(1-INDEX('Team forecast'!$R$3:$BH$26,MATCH($B610,'Team forecast'!$B$3:$B$26,0),MATCH(CB$1,'Team forecast'!$R$2:$BH$2,0)))*(BY610+BX610*2+CH610)*0.01,0)</f>
        <v>0</v>
      </c>
      <c r="CC610" s="5">
        <v>0</v>
      </c>
      <c r="CD610" s="5">
        <f>+AK610+BD610*Cockpit!$C$3+BW610*Cockpit!$C$3^2+BZ610*Cockpit!$C$3^3+CA610*Cockpit!$C$3^4+CB610*Cockpit!$C$3^5+CC610*Cockpit!$C$3^6</f>
        <v>3276.9112231582458</v>
      </c>
      <c r="CE610" s="5"/>
      <c r="CF610" s="5"/>
      <c r="CG610" s="5">
        <v>0</v>
      </c>
      <c r="CH610" s="5">
        <f t="shared" si="571"/>
        <v>1995000</v>
      </c>
      <c r="CI610" s="5">
        <f t="shared" si="572"/>
        <v>1995000</v>
      </c>
      <c r="CJ610" s="1">
        <f t="shared" si="573"/>
        <v>2E-3</v>
      </c>
      <c r="CK610" s="5">
        <f>RANK(CD610,$CD$2:$CD$622)+COUNTIF($CD$2:$CD610,$CD610)-1</f>
        <v>387</v>
      </c>
      <c r="CL610" s="5">
        <f>RANK(CJ610,$CJ$2:$CJ$622)+COUNTIF($CJ$2:$CJ610,$CJ610)-1</f>
        <v>383</v>
      </c>
    </row>
    <row r="611" spans="1:90" x14ac:dyDescent="0.3">
      <c r="A611" t="str">
        <f>Players!P612</f>
        <v>Robert Ivanov</v>
      </c>
      <c r="B611" t="str">
        <f>Players!G612</f>
        <v>Finland</v>
      </c>
      <c r="C611" t="str">
        <f>Players!AB612</f>
        <v>Defense</v>
      </c>
      <c r="G611">
        <f>IF(Players!AC612=0,10000000,Players!AC612)</f>
        <v>1995000</v>
      </c>
      <c r="H611" s="16">
        <f>INDEX('Team forecast'!$B$2:$AO$26,MATCH('Master data'!$B611,'Team forecast'!$B$2:$B$26,0),MATCH('Master data'!H$1,'Team forecast'!$B$2:$AO$2,0))</f>
        <v>0.70247217008251406</v>
      </c>
      <c r="I611" s="16">
        <f>INDEX('Team forecast'!$B$2:$AO$26,MATCH('Master data'!$B611,'Team forecast'!$B$2:$B$26,0),MATCH('Master data'!I$1,'Team forecast'!$B$2:$AO$2,0))</f>
        <v>1.5209364700383743</v>
      </c>
      <c r="J611" s="16">
        <f>INDEX('Team forecast'!$B$2:$AO$26,MATCH('Master data'!$B611,'Team forecast'!$B$2:$B$26,0),MATCH('Master data'!J$1,'Team forecast'!$B$2:$AO$2,0))</f>
        <v>0.2185071656956705</v>
      </c>
      <c r="K611" s="16">
        <f>INDEX('Team forecast'!$B$2:$AO$26,MATCH('Master data'!$B611,'Team forecast'!$B$2:$B$26,0),MATCH('Master data'!K$1,'Team forecast'!$B$2:$AO$2,0))</f>
        <v>2.3060955078466372</v>
      </c>
      <c r="L611" s="16">
        <f>INDEX('Team forecast'!$B$2:$AO$26,MATCH('Master data'!$B611,'Team forecast'!$B$2:$B$26,0),MATCH('Master data'!L$1,'Team forecast'!$B$2:$AO$2,0))</f>
        <v>3.7377731174056277</v>
      </c>
      <c r="M611">
        <f>IF(Players!BC612=1,95,0)</f>
        <v>0</v>
      </c>
      <c r="N611" s="2">
        <f>Players!BN612</f>
        <v>0</v>
      </c>
      <c r="O611" s="2">
        <f>Players!BO612</f>
        <v>0</v>
      </c>
      <c r="P611" s="2">
        <f>Players!BP612</f>
        <v>0</v>
      </c>
      <c r="Q611" s="2">
        <f>Players!BQ612</f>
        <v>0</v>
      </c>
      <c r="R611" s="2">
        <f>Players!BR612</f>
        <v>0.06</v>
      </c>
      <c r="S611" s="2">
        <f t="shared" si="532"/>
        <v>0.70247217008251406</v>
      </c>
      <c r="T611" s="2">
        <f t="shared" si="533"/>
        <v>1.5209364700383743</v>
      </c>
      <c r="U611" s="16">
        <f>INDEX('Team forecast'!$B$2:$AO$26,MATCH('Master data'!$B611,'Team forecast'!$B$2:$B$26,0),MATCH('Master data'!U$1,'Team forecast'!$B$2:$AO$2,0))</f>
        <v>0.1631269012865954</v>
      </c>
      <c r="V611" s="16">
        <f>INDEX('Team forecast'!$B$2:$AO$26,MATCH('Master data'!$B611,'Team forecast'!$B$2:$B$26,0),MATCH('Master data'!V$1,'Team forecast'!$B$2:$AO$2,0))</f>
        <v>0.27032457927492948</v>
      </c>
      <c r="W611" s="16">
        <f>INDEX('Team forecast'!$B$2:$AO$26,MATCH('Master data'!$B611,'Team forecast'!$B$2:$B$26,0),MATCH('Master data'!W$1,'Team forecast'!$B$2:$AO$2,0))</f>
        <v>0.56654851943847506</v>
      </c>
      <c r="X611" s="5">
        <f t="shared" si="534"/>
        <v>-5000</v>
      </c>
      <c r="Y611" s="5">
        <f t="shared" si="535"/>
        <v>0</v>
      </c>
      <c r="Z611" s="5">
        <f t="shared" si="536"/>
        <v>0</v>
      </c>
      <c r="AA611" s="5">
        <f t="shared" si="537"/>
        <v>0</v>
      </c>
      <c r="AB611" s="5">
        <f t="shared" si="538"/>
        <v>0</v>
      </c>
      <c r="AC611" s="5">
        <f t="shared" si="539"/>
        <v>0</v>
      </c>
      <c r="AD611" s="5">
        <f t="shared" si="540"/>
        <v>0</v>
      </c>
      <c r="AE611" s="5">
        <f t="shared" si="541"/>
        <v>10925.358284783524</v>
      </c>
      <c r="AF611" s="5">
        <f t="shared" si="542"/>
        <v>0</v>
      </c>
      <c r="AG611" s="5">
        <f t="shared" si="543"/>
        <v>0</v>
      </c>
      <c r="AH611" s="5">
        <f t="shared" si="544"/>
        <v>0</v>
      </c>
      <c r="AI611" s="5">
        <f t="shared" si="545"/>
        <v>0</v>
      </c>
      <c r="AJ611" s="5">
        <f t="shared" si="546"/>
        <v>0</v>
      </c>
      <c r="AK611" s="5">
        <f>IFERROR(SUM(X611:AJ611),-5000)*((Cockpit!$C$3)^0)</f>
        <v>5925.3582847835241</v>
      </c>
      <c r="AL611" s="16">
        <f>INDEX('Team forecast'!$B$2:$AO$26,MATCH('Master data'!$B611,'Team forecast'!$B$2:$B$26,0),MATCH('Master data'!AL$1,'Team forecast'!$B$2:$AO$2,0))</f>
        <v>0.60341572553131961</v>
      </c>
      <c r="AM611" s="16">
        <f>INDEX('Team forecast'!$B$2:$AO$26,MATCH('Master data'!$B611,'Team forecast'!$B$2:$B$26,0),MATCH('Master data'!AM$1,'Team forecast'!$B$2:$AO$2,0))</f>
        <v>2.3578794100156779</v>
      </c>
      <c r="AN611" s="16">
        <f>INDEX('Team forecast'!$B$2:$AO$26,MATCH('Master data'!$B611,'Team forecast'!$B$2:$B$26,0),MATCH('Master data'!AN$1,'Team forecast'!$B$2:$AO$2,0))</f>
        <v>9.4620662225315705E-2</v>
      </c>
      <c r="AO611" s="16">
        <f>INDEX('Team forecast'!$B$2:$AO$26,MATCH('Master data'!$B611,'Team forecast'!$B$2:$B$26,0),MATCH('Master data'!AO$1,'Team forecast'!$B$2:$AO$2,0))</f>
        <v>1.9809102100775644</v>
      </c>
      <c r="AP611" s="16">
        <f>INDEX('Team forecast'!$B$2:$AO$26,MATCH('Master data'!$B611,'Team forecast'!$B$2:$B$26,0),MATCH('Master data'!AP$1,'Team forecast'!$B$2:$AO$2,0))</f>
        <v>5.7945998708404165</v>
      </c>
      <c r="AQ611" s="5">
        <f t="shared" si="547"/>
        <v>-5000</v>
      </c>
      <c r="AR611" s="5">
        <f>INDEX('Team forecast'!$B$2:$AO$26,MATCH('Master data'!$B611,'Team forecast'!$B$2:$B$26,0),MATCH('Master data'!AR$1,'Team forecast'!$B$2:$AO$2,0))*IF(X611&gt;0,25000,0)</f>
        <v>0</v>
      </c>
      <c r="AS611" s="16">
        <f>INDEX('Team forecast'!$B$2:$AO$26,MATCH('Master data'!$B611,'Team forecast'!$B$2:$B$26,0),MATCH('Master data'!AS$1,'Team forecast'!$B$2:$AO$2,0))*IF(X611&gt;0,5000,0)</f>
        <v>0</v>
      </c>
      <c r="AT611" s="16">
        <f>INDEX('Team forecast'!$B$2:$AO$26,MATCH('Master data'!$B611,'Team forecast'!$B$2:$B$26,0),MATCH('Master data'!AT$1,'Team forecast'!$B$2:$AO$2,0))*IF(X611&gt;0,-15000,0)</f>
        <v>0</v>
      </c>
      <c r="AU611" s="5">
        <f t="shared" si="548"/>
        <v>0</v>
      </c>
      <c r="AV611" s="5">
        <f t="shared" si="549"/>
        <v>0</v>
      </c>
      <c r="AW611" s="5">
        <f t="shared" si="550"/>
        <v>0</v>
      </c>
      <c r="AX611" s="5">
        <f t="shared" si="551"/>
        <v>4731.033111265785</v>
      </c>
      <c r="AY611" s="5">
        <f t="shared" si="552"/>
        <v>0</v>
      </c>
      <c r="AZ611" s="5">
        <f t="shared" si="553"/>
        <v>0</v>
      </c>
      <c r="BA611" s="5">
        <f t="shared" si="554"/>
        <v>0</v>
      </c>
      <c r="BB611" s="5">
        <f t="shared" si="555"/>
        <v>0</v>
      </c>
      <c r="BC611" s="5">
        <f t="shared" si="556"/>
        <v>0</v>
      </c>
      <c r="BD611" s="5">
        <f t="shared" si="557"/>
        <v>-268.96688873421499</v>
      </c>
      <c r="BE611" s="16">
        <f>INDEX('Team forecast'!$B$2:$AO$26,MATCH('Master data'!$B611,'Team forecast'!$B$2:$B$26,0),MATCH('Master data'!BE$1,'Team forecast'!$B$2:$AO$2,0))</f>
        <v>0</v>
      </c>
      <c r="BF611" s="16">
        <f>INDEX('Team forecast'!$B$2:$AO$26,MATCH('Master data'!$B611,'Team forecast'!$B$2:$B$26,0),MATCH('Master data'!BF$1,'Team forecast'!$B$2:$AO$2,0))</f>
        <v>0</v>
      </c>
      <c r="BG611" s="16">
        <f>INDEX('Team forecast'!$B$2:$AO$26,MATCH('Master data'!$B611,'Team forecast'!$B$2:$B$26,0),MATCH('Master data'!BG$1,'Team forecast'!$B$2:$AO$2,0))</f>
        <v>0</v>
      </c>
      <c r="BH611" s="16">
        <f>INDEX('Team forecast'!$B$2:$AO$26,MATCH('Master data'!$B611,'Team forecast'!$B$2:$B$26,0),MATCH('Master data'!BH$1,'Team forecast'!$B$2:$AO$2,0))</f>
        <v>0</v>
      </c>
      <c r="BI611" s="16">
        <f>INDEX('Team forecast'!$B$2:$AO$26,MATCH('Master data'!$B611,'Team forecast'!$B$2:$B$26,0),MATCH('Master data'!BI$1,'Team forecast'!$B$2:$AO$2,0))</f>
        <v>0</v>
      </c>
      <c r="BJ611" s="5">
        <f t="shared" si="558"/>
        <v>-5000</v>
      </c>
      <c r="BK611" s="5">
        <f>INDEX('Team forecast'!$R$3:$BH$26,MATCH($B611,'Team forecast'!$B$3:$B$26,0),MATCH(BK$1,'Team forecast'!$R$2:$BH$2,0))*IF($X611&gt;0,25000,0)</f>
        <v>0</v>
      </c>
      <c r="BL611" s="5">
        <f>INDEX('Team forecast'!$R$3:$BH$26,MATCH($B611,'Team forecast'!$B$3:$B$26,0),MATCH(BL$1,'Team forecast'!$R$2:$BH$2,0))*IF($X611&gt;0,5000,0)</f>
        <v>0</v>
      </c>
      <c r="BM611" s="5">
        <f>INDEX('Team forecast'!$R$3:$BH$26,MATCH($B611,'Team forecast'!$B$3:$B$26,0),MATCH(BM$1,'Team forecast'!$R$2:$BH$2,0))*IF($X611&gt;0,-15000,0)</f>
        <v>0</v>
      </c>
      <c r="BN611" s="5">
        <f t="shared" si="559"/>
        <v>0</v>
      </c>
      <c r="BO611" s="5">
        <f t="shared" si="560"/>
        <v>0</v>
      </c>
      <c r="BP611" s="5">
        <f t="shared" si="561"/>
        <v>0</v>
      </c>
      <c r="BQ611" s="5">
        <f t="shared" si="562"/>
        <v>0</v>
      </c>
      <c r="BR611" s="5">
        <f t="shared" si="563"/>
        <v>0</v>
      </c>
      <c r="BS611" s="5">
        <f t="shared" si="564"/>
        <v>0</v>
      </c>
      <c r="BT611" s="5">
        <f t="shared" si="565"/>
        <v>0</v>
      </c>
      <c r="BU611" s="5">
        <f t="shared" si="566"/>
        <v>0</v>
      </c>
      <c r="BV611" s="5">
        <f t="shared" si="567"/>
        <v>0</v>
      </c>
      <c r="BW611" s="5">
        <f t="shared" si="568"/>
        <v>0</v>
      </c>
      <c r="BX611" s="5">
        <f t="shared" si="569"/>
        <v>2828.1956980246546</v>
      </c>
      <c r="BY611" s="5">
        <f t="shared" si="570"/>
        <v>8484.5870940739642</v>
      </c>
      <c r="BZ611" s="5">
        <f>MAX(INDEX('Team forecast'!$R$3:$BH$26,MATCH($B611,'Team forecast'!$B$3:$B$26,0),MATCH(BZ$1,'Team forecast'!$R$2:$BH$2,0))*($BX611)-(1-INDEX('Team forecast'!$R$3:$BH$26,MATCH($B611,'Team forecast'!$B$3:$B$26,0),MATCH(BZ$1,'Team forecast'!$R$2:$BH$2,0)))*(BY611+CH611)*0.01,-5000)</f>
        <v>-5000</v>
      </c>
      <c r="CA611" s="5">
        <f>MAX(INDEX('Team forecast'!$R$3:$BH$26,MATCH($B611,'Team forecast'!$B$3:$B$26,0),MATCH(CA$1,'Team forecast'!$R$2:$BH$2,0))*$BX611-(1-INDEX('Team forecast'!$R$3:$BH$26,MATCH($B611,'Team forecast'!$B$3:$B$26,0),MATCH(CA$1,'Team forecast'!$R$2:$BH$2,0)))*(BY611+BX611+CH611)*0.01,-5000)</f>
        <v>-5000</v>
      </c>
      <c r="CB611" s="5">
        <f>MAX(INDEX('Team forecast'!$R$3:$BH$26,MATCH($B611,'Team forecast'!$B$3:$B$26,0),MATCH(CB$1,'Team forecast'!$R$2:$BH$2,0))*$BX611-(1-INDEX('Team forecast'!$R$3:$BH$26,MATCH($B611,'Team forecast'!$B$3:$B$26,0),MATCH(CB$1,'Team forecast'!$R$2:$BH$2,0)))*(BY611+BX611*2+CH611)*0.01,0)</f>
        <v>0</v>
      </c>
      <c r="CC611" s="5">
        <v>0</v>
      </c>
      <c r="CD611" s="5">
        <f>+AK611+BD611*Cockpit!$C$3+BW611*Cockpit!$C$3^2+BZ611*Cockpit!$C$3^3+CA611*Cockpit!$C$3^4+CB611*Cockpit!$C$3^5+CC611*Cockpit!$C$3^6</f>
        <v>3276.9112231582458</v>
      </c>
      <c r="CE611" s="5"/>
      <c r="CF611" s="5"/>
      <c r="CG611" s="5">
        <v>0</v>
      </c>
      <c r="CH611" s="5">
        <f t="shared" si="571"/>
        <v>1995000</v>
      </c>
      <c r="CI611" s="5">
        <f t="shared" si="572"/>
        <v>1995000</v>
      </c>
      <c r="CJ611" s="1">
        <f t="shared" si="573"/>
        <v>2E-3</v>
      </c>
      <c r="CK611" s="5">
        <f>RANK(CD611,$CD$2:$CD$622)+COUNTIF($CD$2:$CD611,$CD611)-1</f>
        <v>388</v>
      </c>
      <c r="CL611" s="5">
        <f>RANK(CJ611,$CJ$2:$CJ$622)+COUNTIF($CJ$2:$CJ611,$CJ611)-1</f>
        <v>384</v>
      </c>
    </row>
    <row r="612" spans="1:90" x14ac:dyDescent="0.3">
      <c r="A612" t="str">
        <f>Players!P613</f>
        <v>Daniel O'Shaugnessy</v>
      </c>
      <c r="B612" t="str">
        <f>Players!G613</f>
        <v>Finland</v>
      </c>
      <c r="C612" t="str">
        <f>Players!AB613</f>
        <v>Defense</v>
      </c>
      <c r="G612">
        <f>IF(Players!AC613=0,10000000,Players!AC613)</f>
        <v>2092000</v>
      </c>
      <c r="H612" s="16">
        <f>INDEX('Team forecast'!$B$2:$AO$26,MATCH('Master data'!$B612,'Team forecast'!$B$2:$B$26,0),MATCH('Master data'!H$1,'Team forecast'!$B$2:$AO$2,0))</f>
        <v>0.70247217008251406</v>
      </c>
      <c r="I612" s="16">
        <f>INDEX('Team forecast'!$B$2:$AO$26,MATCH('Master data'!$B612,'Team forecast'!$B$2:$B$26,0),MATCH('Master data'!I$1,'Team forecast'!$B$2:$AO$2,0))</f>
        <v>1.5209364700383743</v>
      </c>
      <c r="J612" s="16">
        <f>INDEX('Team forecast'!$B$2:$AO$26,MATCH('Master data'!$B612,'Team forecast'!$B$2:$B$26,0),MATCH('Master data'!J$1,'Team forecast'!$B$2:$AO$2,0))</f>
        <v>0.2185071656956705</v>
      </c>
      <c r="K612" s="16">
        <f>INDEX('Team forecast'!$B$2:$AO$26,MATCH('Master data'!$B612,'Team forecast'!$B$2:$B$26,0),MATCH('Master data'!K$1,'Team forecast'!$B$2:$AO$2,0))</f>
        <v>2.3060955078466372</v>
      </c>
      <c r="L612" s="16">
        <f>INDEX('Team forecast'!$B$2:$AO$26,MATCH('Master data'!$B612,'Team forecast'!$B$2:$B$26,0),MATCH('Master data'!L$1,'Team forecast'!$B$2:$AO$2,0))</f>
        <v>3.7377731174056277</v>
      </c>
      <c r="M612">
        <f>IF(Players!BC613=1,95,0)</f>
        <v>95</v>
      </c>
      <c r="N612" s="2">
        <f>Players!BN613</f>
        <v>6.1791919702333241E-2</v>
      </c>
      <c r="O612" s="2">
        <f>Players!BO613</f>
        <v>8.9474873527226939E-2</v>
      </c>
      <c r="P612" s="2">
        <f>Players!BP613</f>
        <v>8.3964182169737195E-2</v>
      </c>
      <c r="Q612" s="2">
        <f>Players!BQ613</f>
        <v>0.12040133779264213</v>
      </c>
      <c r="R612" s="2">
        <f>Players!BR613</f>
        <v>0</v>
      </c>
      <c r="S612" s="2">
        <f t="shared" si="532"/>
        <v>0.70247217008251406</v>
      </c>
      <c r="T612" s="2">
        <f t="shared" si="533"/>
        <v>1.5209364700383743</v>
      </c>
      <c r="U612" s="16">
        <f>INDEX('Team forecast'!$B$2:$AO$26,MATCH('Master data'!$B612,'Team forecast'!$B$2:$B$26,0),MATCH('Master data'!U$1,'Team forecast'!$B$2:$AO$2,0))</f>
        <v>0.1631269012865954</v>
      </c>
      <c r="V612" s="16">
        <f>INDEX('Team forecast'!$B$2:$AO$26,MATCH('Master data'!$B612,'Team forecast'!$B$2:$B$26,0),MATCH('Master data'!V$1,'Team forecast'!$B$2:$AO$2,0))</f>
        <v>0.27032457927492948</v>
      </c>
      <c r="W612" s="16">
        <f>INDEX('Team forecast'!$B$2:$AO$26,MATCH('Master data'!$B612,'Team forecast'!$B$2:$B$26,0),MATCH('Master data'!W$1,'Team forecast'!$B$2:$AO$2,0))</f>
        <v>0.56654851943847506</v>
      </c>
      <c r="X612" s="5">
        <f t="shared" si="534"/>
        <v>7000</v>
      </c>
      <c r="Y612" s="5">
        <f t="shared" si="535"/>
        <v>4078.1725321648851</v>
      </c>
      <c r="Z612" s="5">
        <f t="shared" si="536"/>
        <v>1351.6228963746473</v>
      </c>
      <c r="AA612" s="5">
        <f t="shared" si="537"/>
        <v>-8498.2277915771265</v>
      </c>
      <c r="AB612" s="5">
        <f t="shared" si="538"/>
        <v>6511.0655890293729</v>
      </c>
      <c r="AC612" s="5">
        <f t="shared" si="539"/>
        <v>3142.6804287264799</v>
      </c>
      <c r="AD612" s="5">
        <f t="shared" si="540"/>
        <v>1936.2942332164764</v>
      </c>
      <c r="AE612" s="5">
        <f t="shared" si="541"/>
        <v>10925.358284783524</v>
      </c>
      <c r="AF612" s="5">
        <f t="shared" si="542"/>
        <v>0</v>
      </c>
      <c r="AG612" s="5">
        <f t="shared" si="543"/>
        <v>-2408.0267558528426</v>
      </c>
      <c r="AH612" s="5">
        <f t="shared" si="544"/>
        <v>0</v>
      </c>
      <c r="AI612" s="5">
        <f t="shared" si="545"/>
        <v>7024.7217008251409</v>
      </c>
      <c r="AJ612" s="5">
        <f t="shared" si="546"/>
        <v>-12167.491760306993</v>
      </c>
      <c r="AK612" s="5">
        <f>IFERROR(SUM(X612:AJ612),-5000)*((Cockpit!$C$3)^0)</f>
        <v>18896.169357383566</v>
      </c>
      <c r="AL612" s="16">
        <f>INDEX('Team forecast'!$B$2:$AO$26,MATCH('Master data'!$B612,'Team forecast'!$B$2:$B$26,0),MATCH('Master data'!AL$1,'Team forecast'!$B$2:$AO$2,0))</f>
        <v>0.60341572553131961</v>
      </c>
      <c r="AM612" s="16">
        <f>INDEX('Team forecast'!$B$2:$AO$26,MATCH('Master data'!$B612,'Team forecast'!$B$2:$B$26,0),MATCH('Master data'!AM$1,'Team forecast'!$B$2:$AO$2,0))</f>
        <v>2.3578794100156779</v>
      </c>
      <c r="AN612" s="16">
        <f>INDEX('Team forecast'!$B$2:$AO$26,MATCH('Master data'!$B612,'Team forecast'!$B$2:$B$26,0),MATCH('Master data'!AN$1,'Team forecast'!$B$2:$AO$2,0))</f>
        <v>9.4620662225315705E-2</v>
      </c>
      <c r="AO612" s="16">
        <f>INDEX('Team forecast'!$B$2:$AO$26,MATCH('Master data'!$B612,'Team forecast'!$B$2:$B$26,0),MATCH('Master data'!AO$1,'Team forecast'!$B$2:$AO$2,0))</f>
        <v>1.9809102100775644</v>
      </c>
      <c r="AP612" s="16">
        <f>INDEX('Team forecast'!$B$2:$AO$26,MATCH('Master data'!$B612,'Team forecast'!$B$2:$B$26,0),MATCH('Master data'!AP$1,'Team forecast'!$B$2:$AO$2,0))</f>
        <v>5.7945998708404165</v>
      </c>
      <c r="AQ612" s="5">
        <f t="shared" si="547"/>
        <v>7000</v>
      </c>
      <c r="AR612" s="5">
        <f>INDEX('Team forecast'!$B$2:$AO$26,MATCH('Master data'!$B612,'Team forecast'!$B$2:$B$26,0),MATCH('Master data'!AR$1,'Team forecast'!$B$2:$AO$2,0))*IF(X612&gt;0,25000,0)</f>
        <v>1971.2637963607438</v>
      </c>
      <c r="AS612" s="16">
        <f>INDEX('Team forecast'!$B$2:$AO$26,MATCH('Master data'!$B612,'Team forecast'!$B$2:$B$26,0),MATCH('Master data'!AS$1,'Team forecast'!$B$2:$AO$2,0))*IF(X612&gt;0,5000,0)</f>
        <v>727.851247887044</v>
      </c>
      <c r="AT612" s="16">
        <f>INDEX('Team forecast'!$B$2:$AO$26,MATCH('Master data'!$B612,'Team forecast'!$B$2:$B$26,0),MATCH('Master data'!AT$1,'Team forecast'!$B$2:$AO$2,0))*IF(X612&gt;0,-15000,0)</f>
        <v>-11633.687978522423</v>
      </c>
      <c r="AU612" s="5">
        <f t="shared" si="548"/>
        <v>5592.9324088734684</v>
      </c>
      <c r="AV612" s="5">
        <f t="shared" si="549"/>
        <v>2699.5272863127352</v>
      </c>
      <c r="AW612" s="5">
        <f t="shared" si="550"/>
        <v>1663.2550574084498</v>
      </c>
      <c r="AX612" s="5">
        <f t="shared" si="551"/>
        <v>4731.033111265785</v>
      </c>
      <c r="AY612" s="5">
        <f t="shared" si="552"/>
        <v>0</v>
      </c>
      <c r="AZ612" s="5">
        <f t="shared" si="553"/>
        <v>-2408.0267558528426</v>
      </c>
      <c r="BA612" s="5">
        <f t="shared" si="554"/>
        <v>0</v>
      </c>
      <c r="BB612" s="5">
        <f t="shared" si="555"/>
        <v>6034.1572553131964</v>
      </c>
      <c r="BC612" s="5">
        <f t="shared" si="556"/>
        <v>-18863.035280125423</v>
      </c>
      <c r="BD612" s="5">
        <f t="shared" si="557"/>
        <v>-2484.729851079268</v>
      </c>
      <c r="BE612" s="16">
        <f>INDEX('Team forecast'!$B$2:$AO$26,MATCH('Master data'!$B612,'Team forecast'!$B$2:$B$26,0),MATCH('Master data'!BE$1,'Team forecast'!$B$2:$AO$2,0))</f>
        <v>0</v>
      </c>
      <c r="BF612" s="16">
        <f>INDEX('Team forecast'!$B$2:$AO$26,MATCH('Master data'!$B612,'Team forecast'!$B$2:$B$26,0),MATCH('Master data'!BF$1,'Team forecast'!$B$2:$AO$2,0))</f>
        <v>0</v>
      </c>
      <c r="BG612" s="16">
        <f>INDEX('Team forecast'!$B$2:$AO$26,MATCH('Master data'!$B612,'Team forecast'!$B$2:$B$26,0),MATCH('Master data'!BG$1,'Team forecast'!$B$2:$AO$2,0))</f>
        <v>0</v>
      </c>
      <c r="BH612" s="16">
        <f>INDEX('Team forecast'!$B$2:$AO$26,MATCH('Master data'!$B612,'Team forecast'!$B$2:$B$26,0),MATCH('Master data'!BH$1,'Team forecast'!$B$2:$AO$2,0))</f>
        <v>0</v>
      </c>
      <c r="BI612" s="16">
        <f>INDEX('Team forecast'!$B$2:$AO$26,MATCH('Master data'!$B612,'Team forecast'!$B$2:$B$26,0),MATCH('Master data'!BI$1,'Team forecast'!$B$2:$AO$2,0))</f>
        <v>0</v>
      </c>
      <c r="BJ612" s="5">
        <f t="shared" si="558"/>
        <v>7000</v>
      </c>
      <c r="BK612" s="5">
        <f>INDEX('Team forecast'!$R$3:$BH$26,MATCH($B612,'Team forecast'!$B$3:$B$26,0),MATCH(BK$1,'Team forecast'!$R$2:$BH$2,0))*IF($X612&gt;0,25000,0)</f>
        <v>0</v>
      </c>
      <c r="BL612" s="5">
        <f>INDEX('Team forecast'!$R$3:$BH$26,MATCH($B612,'Team forecast'!$B$3:$B$26,0),MATCH(BL$1,'Team forecast'!$R$2:$BH$2,0))*IF($X612&gt;0,5000,0)</f>
        <v>0</v>
      </c>
      <c r="BM612" s="5">
        <f>INDEX('Team forecast'!$R$3:$BH$26,MATCH($B612,'Team forecast'!$B$3:$B$26,0),MATCH(BM$1,'Team forecast'!$R$2:$BH$2,0))*IF($X612&gt;0,-15000,0)</f>
        <v>0</v>
      </c>
      <c r="BN612" s="5">
        <f t="shared" si="559"/>
        <v>0</v>
      </c>
      <c r="BO612" s="5">
        <f t="shared" si="560"/>
        <v>0</v>
      </c>
      <c r="BP612" s="5">
        <f t="shared" si="561"/>
        <v>0</v>
      </c>
      <c r="BQ612" s="5">
        <f t="shared" si="562"/>
        <v>0</v>
      </c>
      <c r="BR612" s="5">
        <f t="shared" si="563"/>
        <v>0</v>
      </c>
      <c r="BS612" s="5">
        <f t="shared" si="564"/>
        <v>-2408.0267558528426</v>
      </c>
      <c r="BT612" s="5">
        <f t="shared" si="565"/>
        <v>0</v>
      </c>
      <c r="BU612" s="5">
        <f t="shared" si="566"/>
        <v>0</v>
      </c>
      <c r="BV612" s="5">
        <f t="shared" si="567"/>
        <v>0</v>
      </c>
      <c r="BW612" s="5">
        <f t="shared" si="568"/>
        <v>0</v>
      </c>
      <c r="BX612" s="5">
        <f t="shared" si="569"/>
        <v>8205.7197531521488</v>
      </c>
      <c r="BY612" s="5">
        <f t="shared" si="570"/>
        <v>24617.159259456446</v>
      </c>
      <c r="BZ612" s="5">
        <f>MAX(INDEX('Team forecast'!$R$3:$BH$26,MATCH($B612,'Team forecast'!$B$3:$B$26,0),MATCH(BZ$1,'Team forecast'!$R$2:$BH$2,0))*($BX612)-(1-INDEX('Team forecast'!$R$3:$BH$26,MATCH($B612,'Team forecast'!$B$3:$B$26,0),MATCH(BZ$1,'Team forecast'!$R$2:$BH$2,0)))*(BY612+CH612)*0.01,-5000)</f>
        <v>-5000</v>
      </c>
      <c r="CA612" s="5">
        <f>MAX(INDEX('Team forecast'!$R$3:$BH$26,MATCH($B612,'Team forecast'!$B$3:$B$26,0),MATCH(CA$1,'Team forecast'!$R$2:$BH$2,0))*$BX612-(1-INDEX('Team forecast'!$R$3:$BH$26,MATCH($B612,'Team forecast'!$B$3:$B$26,0),MATCH(CA$1,'Team forecast'!$R$2:$BH$2,0)))*(BY612+BX612+CH612)*0.01,-5000)</f>
        <v>-5000</v>
      </c>
      <c r="CB612" s="5">
        <f>MAX(INDEX('Team forecast'!$R$3:$BH$26,MATCH($B612,'Team forecast'!$B$3:$B$26,0),MATCH(CB$1,'Team forecast'!$R$2:$BH$2,0))*$BX612-(1-INDEX('Team forecast'!$R$3:$BH$26,MATCH($B612,'Team forecast'!$B$3:$B$26,0),MATCH(CB$1,'Team forecast'!$R$2:$BH$2,0)))*(BY612+BX612*2+CH612)*0.01,0)</f>
        <v>0</v>
      </c>
      <c r="CC612" s="5">
        <v>0</v>
      </c>
      <c r="CD612" s="5">
        <f>+AK612+BD612*Cockpit!$C$3+BW612*Cockpit!$C$3^2+BZ612*Cockpit!$C$3^3+CA612*Cockpit!$C$3^4+CB612*Cockpit!$C$3^5+CC612*Cockpit!$C$3^6</f>
        <v>14770.546987528251</v>
      </c>
      <c r="CE612" s="5"/>
      <c r="CF612" s="5"/>
      <c r="CG612" s="5">
        <v>0</v>
      </c>
      <c r="CH612" s="5">
        <f t="shared" si="571"/>
        <v>2092000</v>
      </c>
      <c r="CI612" s="5">
        <f t="shared" si="572"/>
        <v>2092000</v>
      </c>
      <c r="CJ612" s="1">
        <f t="shared" si="573"/>
        <v>7.0000000000000001E-3</v>
      </c>
      <c r="CK612" s="5">
        <f>RANK(CD612,$CD$2:$CD$622)+COUNTIF($CD$2:$CD612,$CD612)-1</f>
        <v>323</v>
      </c>
      <c r="CL612" s="5">
        <f>RANK(CJ612,$CJ$2:$CJ$622)+COUNTIF($CJ$2:$CJ612,$CJ612)-1</f>
        <v>314</v>
      </c>
    </row>
    <row r="613" spans="1:90" x14ac:dyDescent="0.3">
      <c r="A613" t="str">
        <f>Players!P614</f>
        <v>Jukka Raitala</v>
      </c>
      <c r="B613" t="str">
        <f>Players!G614</f>
        <v>Finland</v>
      </c>
      <c r="C613" t="str">
        <f>Players!AB614</f>
        <v>Defense</v>
      </c>
      <c r="G613">
        <f>IF(Players!AC614=0,10000000,Players!AC614)</f>
        <v>2592000</v>
      </c>
      <c r="H613" s="16">
        <f>INDEX('Team forecast'!$B$2:$AO$26,MATCH('Master data'!$B613,'Team forecast'!$B$2:$B$26,0),MATCH('Master data'!H$1,'Team forecast'!$B$2:$AO$2,0))</f>
        <v>0.70247217008251406</v>
      </c>
      <c r="I613" s="16">
        <f>INDEX('Team forecast'!$B$2:$AO$26,MATCH('Master data'!$B613,'Team forecast'!$B$2:$B$26,0),MATCH('Master data'!I$1,'Team forecast'!$B$2:$AO$2,0))</f>
        <v>1.5209364700383743</v>
      </c>
      <c r="J613" s="16">
        <f>INDEX('Team forecast'!$B$2:$AO$26,MATCH('Master data'!$B613,'Team forecast'!$B$2:$B$26,0),MATCH('Master data'!J$1,'Team forecast'!$B$2:$AO$2,0))</f>
        <v>0.2185071656956705</v>
      </c>
      <c r="K613" s="16">
        <f>INDEX('Team forecast'!$B$2:$AO$26,MATCH('Master data'!$B613,'Team forecast'!$B$2:$B$26,0),MATCH('Master data'!K$1,'Team forecast'!$B$2:$AO$2,0))</f>
        <v>2.3060955078466372</v>
      </c>
      <c r="L613" s="16">
        <f>INDEX('Team forecast'!$B$2:$AO$26,MATCH('Master data'!$B613,'Team forecast'!$B$2:$B$26,0),MATCH('Master data'!L$1,'Team forecast'!$B$2:$AO$2,0))</f>
        <v>3.7377731174056277</v>
      </c>
      <c r="M613">
        <f>IF(Players!BC614=1,95,0)</f>
        <v>95</v>
      </c>
      <c r="N613" s="2">
        <f>Players!BN614</f>
        <v>1.113648886878804E-2</v>
      </c>
      <c r="O613" s="2">
        <f>Players!BO614</f>
        <v>2.820581689718489E-2</v>
      </c>
      <c r="P613" s="2">
        <f>Players!BP614</f>
        <v>4.4991559979841257E-2</v>
      </c>
      <c r="Q613" s="2">
        <f>Players!BQ614</f>
        <v>0.13951612903225807</v>
      </c>
      <c r="R613" s="2">
        <f>Players!BR614</f>
        <v>0</v>
      </c>
      <c r="S613" s="2">
        <f t="shared" si="532"/>
        <v>0.70247217008251406</v>
      </c>
      <c r="T613" s="2">
        <f t="shared" si="533"/>
        <v>1.5209364700383743</v>
      </c>
      <c r="U613" s="16">
        <f>INDEX('Team forecast'!$B$2:$AO$26,MATCH('Master data'!$B613,'Team forecast'!$B$2:$B$26,0),MATCH('Master data'!U$1,'Team forecast'!$B$2:$AO$2,0))</f>
        <v>0.1631269012865954</v>
      </c>
      <c r="V613" s="16">
        <f>INDEX('Team forecast'!$B$2:$AO$26,MATCH('Master data'!$B613,'Team forecast'!$B$2:$B$26,0),MATCH('Master data'!V$1,'Team forecast'!$B$2:$AO$2,0))</f>
        <v>0.27032457927492948</v>
      </c>
      <c r="W613" s="16">
        <f>INDEX('Team forecast'!$B$2:$AO$26,MATCH('Master data'!$B613,'Team forecast'!$B$2:$B$26,0),MATCH('Master data'!W$1,'Team forecast'!$B$2:$AO$2,0))</f>
        <v>0.56654851943847506</v>
      </c>
      <c r="X613" s="5">
        <f t="shared" si="534"/>
        <v>7000</v>
      </c>
      <c r="Y613" s="5">
        <f t="shared" si="535"/>
        <v>4078.1725321648851</v>
      </c>
      <c r="Z613" s="5">
        <f t="shared" si="536"/>
        <v>1351.6228963746473</v>
      </c>
      <c r="AA613" s="5">
        <f t="shared" si="537"/>
        <v>-8498.2277915771265</v>
      </c>
      <c r="AB613" s="5">
        <f t="shared" si="538"/>
        <v>1173.4610254135944</v>
      </c>
      <c r="AC613" s="5">
        <f t="shared" si="539"/>
        <v>990.69007023577569</v>
      </c>
      <c r="AD613" s="5">
        <f t="shared" si="540"/>
        <v>1037.5483436052446</v>
      </c>
      <c r="AE613" s="5">
        <f t="shared" si="541"/>
        <v>10925.358284783524</v>
      </c>
      <c r="AF613" s="5">
        <f t="shared" si="542"/>
        <v>0</v>
      </c>
      <c r="AG613" s="5">
        <f t="shared" si="543"/>
        <v>-2790.3225806451615</v>
      </c>
      <c r="AH613" s="5">
        <f t="shared" si="544"/>
        <v>0</v>
      </c>
      <c r="AI613" s="5">
        <f t="shared" si="545"/>
        <v>7024.7217008251409</v>
      </c>
      <c r="AJ613" s="5">
        <f t="shared" si="546"/>
        <v>-12167.491760306993</v>
      </c>
      <c r="AK613" s="5">
        <f>IFERROR(SUM(X613:AJ613),-5000)*((Cockpit!$C$3)^0)</f>
        <v>10125.532720873531</v>
      </c>
      <c r="AL613" s="16">
        <f>INDEX('Team forecast'!$B$2:$AO$26,MATCH('Master data'!$B613,'Team forecast'!$B$2:$B$26,0),MATCH('Master data'!AL$1,'Team forecast'!$B$2:$AO$2,0))</f>
        <v>0.60341572553131961</v>
      </c>
      <c r="AM613" s="16">
        <f>INDEX('Team forecast'!$B$2:$AO$26,MATCH('Master data'!$B613,'Team forecast'!$B$2:$B$26,0),MATCH('Master data'!AM$1,'Team forecast'!$B$2:$AO$2,0))</f>
        <v>2.3578794100156779</v>
      </c>
      <c r="AN613" s="16">
        <f>INDEX('Team forecast'!$B$2:$AO$26,MATCH('Master data'!$B613,'Team forecast'!$B$2:$B$26,0),MATCH('Master data'!AN$1,'Team forecast'!$B$2:$AO$2,0))</f>
        <v>9.4620662225315705E-2</v>
      </c>
      <c r="AO613" s="16">
        <f>INDEX('Team forecast'!$B$2:$AO$26,MATCH('Master data'!$B613,'Team forecast'!$B$2:$B$26,0),MATCH('Master data'!AO$1,'Team forecast'!$B$2:$AO$2,0))</f>
        <v>1.9809102100775644</v>
      </c>
      <c r="AP613" s="16">
        <f>INDEX('Team forecast'!$B$2:$AO$26,MATCH('Master data'!$B613,'Team forecast'!$B$2:$B$26,0),MATCH('Master data'!AP$1,'Team forecast'!$B$2:$AO$2,0))</f>
        <v>5.7945998708404165</v>
      </c>
      <c r="AQ613" s="5">
        <f t="shared" si="547"/>
        <v>7000</v>
      </c>
      <c r="AR613" s="5">
        <f>INDEX('Team forecast'!$B$2:$AO$26,MATCH('Master data'!$B613,'Team forecast'!$B$2:$B$26,0),MATCH('Master data'!AR$1,'Team forecast'!$B$2:$AO$2,0))*IF(X613&gt;0,25000,0)</f>
        <v>1971.2637963607438</v>
      </c>
      <c r="AS613" s="16">
        <f>INDEX('Team forecast'!$B$2:$AO$26,MATCH('Master data'!$B613,'Team forecast'!$B$2:$B$26,0),MATCH('Master data'!AS$1,'Team forecast'!$B$2:$AO$2,0))*IF(X613&gt;0,5000,0)</f>
        <v>727.851247887044</v>
      </c>
      <c r="AT613" s="16">
        <f>INDEX('Team forecast'!$B$2:$AO$26,MATCH('Master data'!$B613,'Team forecast'!$B$2:$B$26,0),MATCH('Master data'!AT$1,'Team forecast'!$B$2:$AO$2,0))*IF(X613&gt;0,-15000,0)</f>
        <v>-11633.687978522423</v>
      </c>
      <c r="AU613" s="5">
        <f t="shared" si="548"/>
        <v>1007.9898765946799</v>
      </c>
      <c r="AV613" s="5">
        <f t="shared" si="549"/>
        <v>850.99167336091875</v>
      </c>
      <c r="AW613" s="5">
        <f t="shared" si="550"/>
        <v>891.2424053138468</v>
      </c>
      <c r="AX613" s="5">
        <f t="shared" si="551"/>
        <v>4731.033111265785</v>
      </c>
      <c r="AY613" s="5">
        <f t="shared" si="552"/>
        <v>0</v>
      </c>
      <c r="AZ613" s="5">
        <f t="shared" si="553"/>
        <v>-2790.3225806451615</v>
      </c>
      <c r="BA613" s="5">
        <f t="shared" si="554"/>
        <v>0</v>
      </c>
      <c r="BB613" s="5">
        <f t="shared" si="555"/>
        <v>6034.1572553131964</v>
      </c>
      <c r="BC613" s="5">
        <f t="shared" si="556"/>
        <v>-18863.035280125423</v>
      </c>
      <c r="BD613" s="5">
        <f t="shared" si="557"/>
        <v>-10072.516473196794</v>
      </c>
      <c r="BE613" s="16">
        <f>INDEX('Team forecast'!$B$2:$AO$26,MATCH('Master data'!$B613,'Team forecast'!$B$2:$B$26,0),MATCH('Master data'!BE$1,'Team forecast'!$B$2:$AO$2,0))</f>
        <v>0</v>
      </c>
      <c r="BF613" s="16">
        <f>INDEX('Team forecast'!$B$2:$AO$26,MATCH('Master data'!$B613,'Team forecast'!$B$2:$B$26,0),MATCH('Master data'!BF$1,'Team forecast'!$B$2:$AO$2,0))</f>
        <v>0</v>
      </c>
      <c r="BG613" s="16">
        <f>INDEX('Team forecast'!$B$2:$AO$26,MATCH('Master data'!$B613,'Team forecast'!$B$2:$B$26,0),MATCH('Master data'!BG$1,'Team forecast'!$B$2:$AO$2,0))</f>
        <v>0</v>
      </c>
      <c r="BH613" s="16">
        <f>INDEX('Team forecast'!$B$2:$AO$26,MATCH('Master data'!$B613,'Team forecast'!$B$2:$B$26,0),MATCH('Master data'!BH$1,'Team forecast'!$B$2:$AO$2,0))</f>
        <v>0</v>
      </c>
      <c r="BI613" s="16">
        <f>INDEX('Team forecast'!$B$2:$AO$26,MATCH('Master data'!$B613,'Team forecast'!$B$2:$B$26,0),MATCH('Master data'!BI$1,'Team forecast'!$B$2:$AO$2,0))</f>
        <v>0</v>
      </c>
      <c r="BJ613" s="5">
        <f t="shared" si="558"/>
        <v>7000</v>
      </c>
      <c r="BK613" s="5">
        <f>INDEX('Team forecast'!$R$3:$BH$26,MATCH($B613,'Team forecast'!$B$3:$B$26,0),MATCH(BK$1,'Team forecast'!$R$2:$BH$2,0))*IF($X613&gt;0,25000,0)</f>
        <v>0</v>
      </c>
      <c r="BL613" s="5">
        <f>INDEX('Team forecast'!$R$3:$BH$26,MATCH($B613,'Team forecast'!$B$3:$B$26,0),MATCH(BL$1,'Team forecast'!$R$2:$BH$2,0))*IF($X613&gt;0,5000,0)</f>
        <v>0</v>
      </c>
      <c r="BM613" s="5">
        <f>INDEX('Team forecast'!$R$3:$BH$26,MATCH($B613,'Team forecast'!$B$3:$B$26,0),MATCH(BM$1,'Team forecast'!$R$2:$BH$2,0))*IF($X613&gt;0,-15000,0)</f>
        <v>0</v>
      </c>
      <c r="BN613" s="5">
        <f t="shared" si="559"/>
        <v>0</v>
      </c>
      <c r="BO613" s="5">
        <f t="shared" si="560"/>
        <v>0</v>
      </c>
      <c r="BP613" s="5">
        <f t="shared" si="561"/>
        <v>0</v>
      </c>
      <c r="BQ613" s="5">
        <f t="shared" si="562"/>
        <v>0</v>
      </c>
      <c r="BR613" s="5">
        <f t="shared" si="563"/>
        <v>0</v>
      </c>
      <c r="BS613" s="5">
        <f t="shared" si="564"/>
        <v>-2790.3225806451615</v>
      </c>
      <c r="BT613" s="5">
        <f t="shared" si="565"/>
        <v>0</v>
      </c>
      <c r="BU613" s="5">
        <f t="shared" si="566"/>
        <v>0</v>
      </c>
      <c r="BV613" s="5">
        <f t="shared" si="567"/>
        <v>0</v>
      </c>
      <c r="BW613" s="5">
        <f t="shared" si="568"/>
        <v>0</v>
      </c>
      <c r="BX613" s="5">
        <f t="shared" si="569"/>
        <v>26.508123838368192</v>
      </c>
      <c r="BY613" s="5">
        <f t="shared" si="570"/>
        <v>79.524371515104576</v>
      </c>
      <c r="BZ613" s="5">
        <f>MAX(INDEX('Team forecast'!$R$3:$BH$26,MATCH($B613,'Team forecast'!$B$3:$B$26,0),MATCH(BZ$1,'Team forecast'!$R$2:$BH$2,0))*($BX613)-(1-INDEX('Team forecast'!$R$3:$BH$26,MATCH($B613,'Team forecast'!$B$3:$B$26,0),MATCH(BZ$1,'Team forecast'!$R$2:$BH$2,0)))*(BY613+CH613)*0.01,-5000)</f>
        <v>-5000</v>
      </c>
      <c r="CA613" s="5">
        <f>MAX(INDEX('Team forecast'!$R$3:$BH$26,MATCH($B613,'Team forecast'!$B$3:$B$26,0),MATCH(CA$1,'Team forecast'!$R$2:$BH$2,0))*$BX613-(1-INDEX('Team forecast'!$R$3:$BH$26,MATCH($B613,'Team forecast'!$B$3:$B$26,0),MATCH(CA$1,'Team forecast'!$R$2:$BH$2,0)))*(BY613+BX613+CH613)*0.01,-5000)</f>
        <v>-5000</v>
      </c>
      <c r="CB613" s="5">
        <f>MAX(INDEX('Team forecast'!$R$3:$BH$26,MATCH($B613,'Team forecast'!$B$3:$B$26,0),MATCH(CB$1,'Team forecast'!$R$2:$BH$2,0))*$BX613-(1-INDEX('Team forecast'!$R$3:$BH$26,MATCH($B613,'Team forecast'!$B$3:$B$26,0),MATCH(CB$1,'Team forecast'!$R$2:$BH$2,0)))*(BY613+BX613*2+CH613)*0.01,0)</f>
        <v>0</v>
      </c>
      <c r="CC613" s="5">
        <v>0</v>
      </c>
      <c r="CD613" s="5">
        <f>+AK613+BD613*Cockpit!$C$3+BW613*Cockpit!$C$3^2+BZ613*Cockpit!$C$3^3+CA613*Cockpit!$C$3^4+CB613*Cockpit!$C$3^5+CC613*Cockpit!$C$3^6</f>
        <v>941.38593627319892</v>
      </c>
      <c r="CE613" s="5"/>
      <c r="CF613" s="5"/>
      <c r="CG613" s="5">
        <v>0</v>
      </c>
      <c r="CH613" s="5">
        <f t="shared" si="571"/>
        <v>2592000</v>
      </c>
      <c r="CI613" s="5">
        <f t="shared" si="572"/>
        <v>2592000</v>
      </c>
      <c r="CJ613" s="1">
        <f t="shared" si="573"/>
        <v>0</v>
      </c>
      <c r="CK613" s="5">
        <f>RANK(CD613,$CD$2:$CD$622)+COUNTIF($CD$2:$CD613,$CD613)-1</f>
        <v>398</v>
      </c>
      <c r="CL613" s="5">
        <f>RANK(CJ613,$CJ$2:$CJ$622)+COUNTIF($CJ$2:$CJ613,$CJ613)-1</f>
        <v>399</v>
      </c>
    </row>
    <row r="614" spans="1:90" x14ac:dyDescent="0.3">
      <c r="A614" t="str">
        <f>Players!P615</f>
        <v>Paulus Arajuuri</v>
      </c>
      <c r="B614" t="str">
        <f>Players!G615</f>
        <v>Finland</v>
      </c>
      <c r="C614" t="str">
        <f>Players!AB615</f>
        <v>Defense</v>
      </c>
      <c r="G614">
        <f>IF(Players!AC615=0,10000000,Players!AC615)</f>
        <v>2592000</v>
      </c>
      <c r="H614" s="16">
        <f>INDEX('Team forecast'!$B$2:$AO$26,MATCH('Master data'!$B614,'Team forecast'!$B$2:$B$26,0),MATCH('Master data'!H$1,'Team forecast'!$B$2:$AO$2,0))</f>
        <v>0.70247217008251406</v>
      </c>
      <c r="I614" s="16">
        <f>INDEX('Team forecast'!$B$2:$AO$26,MATCH('Master data'!$B614,'Team forecast'!$B$2:$B$26,0),MATCH('Master data'!I$1,'Team forecast'!$B$2:$AO$2,0))</f>
        <v>1.5209364700383743</v>
      </c>
      <c r="J614" s="16">
        <f>INDEX('Team forecast'!$B$2:$AO$26,MATCH('Master data'!$B614,'Team forecast'!$B$2:$B$26,0),MATCH('Master data'!J$1,'Team forecast'!$B$2:$AO$2,0))</f>
        <v>0.2185071656956705</v>
      </c>
      <c r="K614" s="16">
        <f>INDEX('Team forecast'!$B$2:$AO$26,MATCH('Master data'!$B614,'Team forecast'!$B$2:$B$26,0),MATCH('Master data'!K$1,'Team forecast'!$B$2:$AO$2,0))</f>
        <v>2.3060955078466372</v>
      </c>
      <c r="L614" s="16">
        <f>INDEX('Team forecast'!$B$2:$AO$26,MATCH('Master data'!$B614,'Team forecast'!$B$2:$B$26,0),MATCH('Master data'!L$1,'Team forecast'!$B$2:$AO$2,0))</f>
        <v>3.7377731174056277</v>
      </c>
      <c r="M614">
        <f>IF(Players!BC615=1,95,0)</f>
        <v>95</v>
      </c>
      <c r="N614" s="2">
        <f>Players!BN615</f>
        <v>8.9091910950304318E-3</v>
      </c>
      <c r="O614" s="2">
        <f>Players!BO615</f>
        <v>2.2564653517747911E-2</v>
      </c>
      <c r="P614" s="2">
        <f>Players!BP615</f>
        <v>0</v>
      </c>
      <c r="Q614" s="2">
        <f>Players!BQ615</f>
        <v>7.0000000000000007E-2</v>
      </c>
      <c r="R614" s="2">
        <f>Players!BR615</f>
        <v>0</v>
      </c>
      <c r="S614" s="2">
        <f t="shared" si="532"/>
        <v>0.70247217008251406</v>
      </c>
      <c r="T614" s="2">
        <f t="shared" si="533"/>
        <v>1.5209364700383743</v>
      </c>
      <c r="U614" s="16">
        <f>INDEX('Team forecast'!$B$2:$AO$26,MATCH('Master data'!$B614,'Team forecast'!$B$2:$B$26,0),MATCH('Master data'!U$1,'Team forecast'!$B$2:$AO$2,0))</f>
        <v>0.1631269012865954</v>
      </c>
      <c r="V614" s="16">
        <f>INDEX('Team forecast'!$B$2:$AO$26,MATCH('Master data'!$B614,'Team forecast'!$B$2:$B$26,0),MATCH('Master data'!V$1,'Team forecast'!$B$2:$AO$2,0))</f>
        <v>0.27032457927492948</v>
      </c>
      <c r="W614" s="16">
        <f>INDEX('Team forecast'!$B$2:$AO$26,MATCH('Master data'!$B614,'Team forecast'!$B$2:$B$26,0),MATCH('Master data'!W$1,'Team forecast'!$B$2:$AO$2,0))</f>
        <v>0.56654851943847506</v>
      </c>
      <c r="X614" s="5">
        <f t="shared" si="534"/>
        <v>7000</v>
      </c>
      <c r="Y614" s="5">
        <f t="shared" si="535"/>
        <v>4078.1725321648851</v>
      </c>
      <c r="Z614" s="5">
        <f t="shared" si="536"/>
        <v>1351.6228963746473</v>
      </c>
      <c r="AA614" s="5">
        <f t="shared" si="537"/>
        <v>-8498.2277915771265</v>
      </c>
      <c r="AB614" s="5">
        <f t="shared" si="538"/>
        <v>938.76882033087554</v>
      </c>
      <c r="AC614" s="5">
        <f t="shared" si="539"/>
        <v>792.55205618862044</v>
      </c>
      <c r="AD614" s="5">
        <f t="shared" si="540"/>
        <v>0</v>
      </c>
      <c r="AE614" s="5">
        <f t="shared" si="541"/>
        <v>10925.358284783524</v>
      </c>
      <c r="AF614" s="5">
        <f t="shared" si="542"/>
        <v>0</v>
      </c>
      <c r="AG614" s="5">
        <f t="shared" si="543"/>
        <v>-1400.0000000000002</v>
      </c>
      <c r="AH614" s="5">
        <f t="shared" si="544"/>
        <v>0</v>
      </c>
      <c r="AI614" s="5">
        <f t="shared" si="545"/>
        <v>7024.7217008251409</v>
      </c>
      <c r="AJ614" s="5">
        <f t="shared" si="546"/>
        <v>-12167.491760306993</v>
      </c>
      <c r="AK614" s="5">
        <f>IFERROR(SUM(X614:AJ614),-5000)*((Cockpit!$C$3)^0)</f>
        <v>10045.476738783573</v>
      </c>
      <c r="AL614" s="16">
        <f>INDEX('Team forecast'!$B$2:$AO$26,MATCH('Master data'!$B614,'Team forecast'!$B$2:$B$26,0),MATCH('Master data'!AL$1,'Team forecast'!$B$2:$AO$2,0))</f>
        <v>0.60341572553131961</v>
      </c>
      <c r="AM614" s="16">
        <f>INDEX('Team forecast'!$B$2:$AO$26,MATCH('Master data'!$B614,'Team forecast'!$B$2:$B$26,0),MATCH('Master data'!AM$1,'Team forecast'!$B$2:$AO$2,0))</f>
        <v>2.3578794100156779</v>
      </c>
      <c r="AN614" s="16">
        <f>INDEX('Team forecast'!$B$2:$AO$26,MATCH('Master data'!$B614,'Team forecast'!$B$2:$B$26,0),MATCH('Master data'!AN$1,'Team forecast'!$B$2:$AO$2,0))</f>
        <v>9.4620662225315705E-2</v>
      </c>
      <c r="AO614" s="16">
        <f>INDEX('Team forecast'!$B$2:$AO$26,MATCH('Master data'!$B614,'Team forecast'!$B$2:$B$26,0),MATCH('Master data'!AO$1,'Team forecast'!$B$2:$AO$2,0))</f>
        <v>1.9809102100775644</v>
      </c>
      <c r="AP614" s="16">
        <f>INDEX('Team forecast'!$B$2:$AO$26,MATCH('Master data'!$B614,'Team forecast'!$B$2:$B$26,0),MATCH('Master data'!AP$1,'Team forecast'!$B$2:$AO$2,0))</f>
        <v>5.7945998708404165</v>
      </c>
      <c r="AQ614" s="5">
        <f t="shared" si="547"/>
        <v>7000</v>
      </c>
      <c r="AR614" s="5">
        <f>INDEX('Team forecast'!$B$2:$AO$26,MATCH('Master data'!$B614,'Team forecast'!$B$2:$B$26,0),MATCH('Master data'!AR$1,'Team forecast'!$B$2:$AO$2,0))*IF(X614&gt;0,25000,0)</f>
        <v>1971.2637963607438</v>
      </c>
      <c r="AS614" s="16">
        <f>INDEX('Team forecast'!$B$2:$AO$26,MATCH('Master data'!$B614,'Team forecast'!$B$2:$B$26,0),MATCH('Master data'!AS$1,'Team forecast'!$B$2:$AO$2,0))*IF(X614&gt;0,5000,0)</f>
        <v>727.851247887044</v>
      </c>
      <c r="AT614" s="16">
        <f>INDEX('Team forecast'!$B$2:$AO$26,MATCH('Master data'!$B614,'Team forecast'!$B$2:$B$26,0),MATCH('Master data'!AT$1,'Team forecast'!$B$2:$AO$2,0))*IF(X614&gt;0,-15000,0)</f>
        <v>-11633.687978522423</v>
      </c>
      <c r="AU614" s="5">
        <f t="shared" si="548"/>
        <v>806.39190127574398</v>
      </c>
      <c r="AV614" s="5">
        <f t="shared" si="549"/>
        <v>680.79333868873493</v>
      </c>
      <c r="AW614" s="5">
        <f t="shared" si="550"/>
        <v>0</v>
      </c>
      <c r="AX614" s="5">
        <f t="shared" si="551"/>
        <v>4731.033111265785</v>
      </c>
      <c r="AY614" s="5">
        <f t="shared" si="552"/>
        <v>0</v>
      </c>
      <c r="AZ614" s="5">
        <f t="shared" si="553"/>
        <v>-1400.0000000000002</v>
      </c>
      <c r="BA614" s="5">
        <f t="shared" si="554"/>
        <v>0</v>
      </c>
      <c r="BB614" s="5">
        <f t="shared" si="555"/>
        <v>6034.1572553131964</v>
      </c>
      <c r="BC614" s="5">
        <f t="shared" si="556"/>
        <v>-18863.035280125423</v>
      </c>
      <c r="BD614" s="5">
        <f t="shared" si="557"/>
        <v>-9945.2326078566002</v>
      </c>
      <c r="BE614" s="16">
        <f>INDEX('Team forecast'!$B$2:$AO$26,MATCH('Master data'!$B614,'Team forecast'!$B$2:$B$26,0),MATCH('Master data'!BE$1,'Team forecast'!$B$2:$AO$2,0))</f>
        <v>0</v>
      </c>
      <c r="BF614" s="16">
        <f>INDEX('Team forecast'!$B$2:$AO$26,MATCH('Master data'!$B614,'Team forecast'!$B$2:$B$26,0),MATCH('Master data'!BF$1,'Team forecast'!$B$2:$AO$2,0))</f>
        <v>0</v>
      </c>
      <c r="BG614" s="16">
        <f>INDEX('Team forecast'!$B$2:$AO$26,MATCH('Master data'!$B614,'Team forecast'!$B$2:$B$26,0),MATCH('Master data'!BG$1,'Team forecast'!$B$2:$AO$2,0))</f>
        <v>0</v>
      </c>
      <c r="BH614" s="16">
        <f>INDEX('Team forecast'!$B$2:$AO$26,MATCH('Master data'!$B614,'Team forecast'!$B$2:$B$26,0),MATCH('Master data'!BH$1,'Team forecast'!$B$2:$AO$2,0))</f>
        <v>0</v>
      </c>
      <c r="BI614" s="16">
        <f>INDEX('Team forecast'!$B$2:$AO$26,MATCH('Master data'!$B614,'Team forecast'!$B$2:$B$26,0),MATCH('Master data'!BI$1,'Team forecast'!$B$2:$AO$2,0))</f>
        <v>0</v>
      </c>
      <c r="BJ614" s="5">
        <f t="shared" si="558"/>
        <v>7000</v>
      </c>
      <c r="BK614" s="5">
        <f>INDEX('Team forecast'!$R$3:$BH$26,MATCH($B614,'Team forecast'!$B$3:$B$26,0),MATCH(BK$1,'Team forecast'!$R$2:$BH$2,0))*IF($X614&gt;0,25000,0)</f>
        <v>0</v>
      </c>
      <c r="BL614" s="5">
        <f>INDEX('Team forecast'!$R$3:$BH$26,MATCH($B614,'Team forecast'!$B$3:$B$26,0),MATCH(BL$1,'Team forecast'!$R$2:$BH$2,0))*IF($X614&gt;0,5000,0)</f>
        <v>0</v>
      </c>
      <c r="BM614" s="5">
        <f>INDEX('Team forecast'!$R$3:$BH$26,MATCH($B614,'Team forecast'!$B$3:$B$26,0),MATCH(BM$1,'Team forecast'!$R$2:$BH$2,0))*IF($X614&gt;0,-15000,0)</f>
        <v>0</v>
      </c>
      <c r="BN614" s="5">
        <f t="shared" si="559"/>
        <v>0</v>
      </c>
      <c r="BO614" s="5">
        <f t="shared" si="560"/>
        <v>0</v>
      </c>
      <c r="BP614" s="5">
        <f t="shared" si="561"/>
        <v>0</v>
      </c>
      <c r="BQ614" s="5">
        <f t="shared" si="562"/>
        <v>0</v>
      </c>
      <c r="BR614" s="5">
        <f t="shared" si="563"/>
        <v>0</v>
      </c>
      <c r="BS614" s="5">
        <f t="shared" si="564"/>
        <v>-1400.0000000000002</v>
      </c>
      <c r="BT614" s="5">
        <f t="shared" si="565"/>
        <v>0</v>
      </c>
      <c r="BU614" s="5">
        <f t="shared" si="566"/>
        <v>0</v>
      </c>
      <c r="BV614" s="5">
        <f t="shared" si="567"/>
        <v>0</v>
      </c>
      <c r="BW614" s="5">
        <f t="shared" si="568"/>
        <v>0</v>
      </c>
      <c r="BX614" s="5">
        <f t="shared" si="569"/>
        <v>50.122065463486251</v>
      </c>
      <c r="BY614" s="5">
        <f t="shared" si="570"/>
        <v>150.36619639045875</v>
      </c>
      <c r="BZ614" s="5">
        <f>MAX(INDEX('Team forecast'!$R$3:$BH$26,MATCH($B614,'Team forecast'!$B$3:$B$26,0),MATCH(BZ$1,'Team forecast'!$R$2:$BH$2,0))*($BX614)-(1-INDEX('Team forecast'!$R$3:$BH$26,MATCH($B614,'Team forecast'!$B$3:$B$26,0),MATCH(BZ$1,'Team forecast'!$R$2:$BH$2,0)))*(BY614+CH614)*0.01,-5000)</f>
        <v>-5000</v>
      </c>
      <c r="CA614" s="5">
        <f>MAX(INDEX('Team forecast'!$R$3:$BH$26,MATCH($B614,'Team forecast'!$B$3:$B$26,0),MATCH(CA$1,'Team forecast'!$R$2:$BH$2,0))*$BX614-(1-INDEX('Team forecast'!$R$3:$BH$26,MATCH($B614,'Team forecast'!$B$3:$B$26,0),MATCH(CA$1,'Team forecast'!$R$2:$BH$2,0)))*(BY614+BX614+CH614)*0.01,-5000)</f>
        <v>-5000</v>
      </c>
      <c r="CB614" s="5">
        <f>MAX(INDEX('Team forecast'!$R$3:$BH$26,MATCH($B614,'Team forecast'!$B$3:$B$26,0),MATCH(CB$1,'Team forecast'!$R$2:$BH$2,0))*$BX614-(1-INDEX('Team forecast'!$R$3:$BH$26,MATCH($B614,'Team forecast'!$B$3:$B$26,0),MATCH(CB$1,'Team forecast'!$R$2:$BH$2,0)))*(BY614+BX614*2+CH614)*0.01,0)</f>
        <v>0</v>
      </c>
      <c r="CC614" s="5">
        <v>0</v>
      </c>
      <c r="CD614" s="5">
        <f>+AK614+BD614*Cockpit!$C$3+BW614*Cockpit!$C$3^2+BZ614*Cockpit!$C$3^3+CA614*Cockpit!$C$3^4+CB614*Cockpit!$C$3^5+CC614*Cockpit!$C$3^6</f>
        <v>946.18586441003731</v>
      </c>
      <c r="CE614" s="5"/>
      <c r="CF614" s="5"/>
      <c r="CG614" s="5">
        <v>0</v>
      </c>
      <c r="CH614" s="5">
        <f t="shared" si="571"/>
        <v>2592000</v>
      </c>
      <c r="CI614" s="5">
        <f t="shared" si="572"/>
        <v>2592000</v>
      </c>
      <c r="CJ614" s="1">
        <f t="shared" si="573"/>
        <v>0</v>
      </c>
      <c r="CK614" s="5">
        <f>RANK(CD614,$CD$2:$CD$622)+COUNTIF($CD$2:$CD614,$CD614)-1</f>
        <v>397</v>
      </c>
      <c r="CL614" s="5">
        <f>RANK(CJ614,$CJ$2:$CJ$622)+COUNTIF($CJ$2:$CJ614,$CJ614)-1</f>
        <v>400</v>
      </c>
    </row>
    <row r="615" spans="1:90" x14ac:dyDescent="0.3">
      <c r="A615" t="str">
        <f>Players!P616</f>
        <v xml:space="preserve"> L. Väisänen</v>
      </c>
      <c r="B615" t="str">
        <f>Players!G616</f>
        <v>Finland</v>
      </c>
      <c r="C615" t="str">
        <f>Players!AB616</f>
        <v>Defense</v>
      </c>
      <c r="G615">
        <f>IF(Players!AC616=0,10000000,Players!AC616)</f>
        <v>2032000</v>
      </c>
      <c r="H615" s="16">
        <f>INDEX('Team forecast'!$B$2:$AO$26,MATCH('Master data'!$B615,'Team forecast'!$B$2:$B$26,0),MATCH('Master data'!H$1,'Team forecast'!$B$2:$AO$2,0))</f>
        <v>0.70247217008251406</v>
      </c>
      <c r="I615" s="16">
        <f>INDEX('Team forecast'!$B$2:$AO$26,MATCH('Master data'!$B615,'Team forecast'!$B$2:$B$26,0),MATCH('Master data'!I$1,'Team forecast'!$B$2:$AO$2,0))</f>
        <v>1.5209364700383743</v>
      </c>
      <c r="J615" s="16">
        <f>INDEX('Team forecast'!$B$2:$AO$26,MATCH('Master data'!$B615,'Team forecast'!$B$2:$B$26,0),MATCH('Master data'!J$1,'Team forecast'!$B$2:$AO$2,0))</f>
        <v>0.2185071656956705</v>
      </c>
      <c r="K615" s="16">
        <f>INDEX('Team forecast'!$B$2:$AO$26,MATCH('Master data'!$B615,'Team forecast'!$B$2:$B$26,0),MATCH('Master data'!K$1,'Team forecast'!$B$2:$AO$2,0))</f>
        <v>2.3060955078466372</v>
      </c>
      <c r="L615" s="16">
        <f>INDEX('Team forecast'!$B$2:$AO$26,MATCH('Master data'!$B615,'Team forecast'!$B$2:$B$26,0),MATCH('Master data'!L$1,'Team forecast'!$B$2:$AO$2,0))</f>
        <v>3.7377731174056277</v>
      </c>
      <c r="M615">
        <f>IF(Players!BC616=1,95,0)</f>
        <v>0</v>
      </c>
      <c r="N615" s="2">
        <f>Players!BN616</f>
        <v>0</v>
      </c>
      <c r="O615" s="2">
        <f>Players!BO616</f>
        <v>0</v>
      </c>
      <c r="P615" s="2">
        <f>Players!BP616</f>
        <v>0</v>
      </c>
      <c r="Q615" s="2">
        <f>Players!BQ616</f>
        <v>6.8372379635762731E-2</v>
      </c>
      <c r="R615" s="2">
        <f>Players!BR616</f>
        <v>0</v>
      </c>
      <c r="S615" s="2">
        <f t="shared" si="532"/>
        <v>0.70247217008251406</v>
      </c>
      <c r="T615" s="2">
        <f t="shared" si="533"/>
        <v>1.5209364700383743</v>
      </c>
      <c r="U615" s="16">
        <f>INDEX('Team forecast'!$B$2:$AO$26,MATCH('Master data'!$B615,'Team forecast'!$B$2:$B$26,0),MATCH('Master data'!U$1,'Team forecast'!$B$2:$AO$2,0))</f>
        <v>0.1631269012865954</v>
      </c>
      <c r="V615" s="16">
        <f>INDEX('Team forecast'!$B$2:$AO$26,MATCH('Master data'!$B615,'Team forecast'!$B$2:$B$26,0),MATCH('Master data'!V$1,'Team forecast'!$B$2:$AO$2,0))</f>
        <v>0.27032457927492948</v>
      </c>
      <c r="W615" s="16">
        <f>INDEX('Team forecast'!$B$2:$AO$26,MATCH('Master data'!$B615,'Team forecast'!$B$2:$B$26,0),MATCH('Master data'!W$1,'Team forecast'!$B$2:$AO$2,0))</f>
        <v>0.56654851943847506</v>
      </c>
      <c r="X615" s="5">
        <f t="shared" si="534"/>
        <v>-5000</v>
      </c>
      <c r="Y615" s="5">
        <f t="shared" si="535"/>
        <v>0</v>
      </c>
      <c r="Z615" s="5">
        <f t="shared" si="536"/>
        <v>0</v>
      </c>
      <c r="AA615" s="5">
        <f t="shared" si="537"/>
        <v>0</v>
      </c>
      <c r="AB615" s="5">
        <f t="shared" si="538"/>
        <v>0</v>
      </c>
      <c r="AC615" s="5">
        <f t="shared" si="539"/>
        <v>0</v>
      </c>
      <c r="AD615" s="5">
        <f t="shared" si="540"/>
        <v>0</v>
      </c>
      <c r="AE615" s="5">
        <f t="shared" si="541"/>
        <v>10925.358284783524</v>
      </c>
      <c r="AF615" s="5">
        <f t="shared" si="542"/>
        <v>0</v>
      </c>
      <c r="AG615" s="5">
        <f t="shared" si="543"/>
        <v>0</v>
      </c>
      <c r="AH615" s="5">
        <f t="shared" si="544"/>
        <v>0</v>
      </c>
      <c r="AI615" s="5">
        <f t="shared" si="545"/>
        <v>0</v>
      </c>
      <c r="AJ615" s="5">
        <f t="shared" si="546"/>
        <v>0</v>
      </c>
      <c r="AK615" s="5">
        <f>IFERROR(SUM(X615:AJ615),-5000)*((Cockpit!$C$3)^0)</f>
        <v>5925.3582847835241</v>
      </c>
      <c r="AL615" s="16">
        <f>INDEX('Team forecast'!$B$2:$AO$26,MATCH('Master data'!$B615,'Team forecast'!$B$2:$B$26,0),MATCH('Master data'!AL$1,'Team forecast'!$B$2:$AO$2,0))</f>
        <v>0.60341572553131961</v>
      </c>
      <c r="AM615" s="16">
        <f>INDEX('Team forecast'!$B$2:$AO$26,MATCH('Master data'!$B615,'Team forecast'!$B$2:$B$26,0),MATCH('Master data'!AM$1,'Team forecast'!$B$2:$AO$2,0))</f>
        <v>2.3578794100156779</v>
      </c>
      <c r="AN615" s="16">
        <f>INDEX('Team forecast'!$B$2:$AO$26,MATCH('Master data'!$B615,'Team forecast'!$B$2:$B$26,0),MATCH('Master data'!AN$1,'Team forecast'!$B$2:$AO$2,0))</f>
        <v>9.4620662225315705E-2</v>
      </c>
      <c r="AO615" s="16">
        <f>INDEX('Team forecast'!$B$2:$AO$26,MATCH('Master data'!$B615,'Team forecast'!$B$2:$B$26,0),MATCH('Master data'!AO$1,'Team forecast'!$B$2:$AO$2,0))</f>
        <v>1.9809102100775644</v>
      </c>
      <c r="AP615" s="16">
        <f>INDEX('Team forecast'!$B$2:$AO$26,MATCH('Master data'!$B615,'Team forecast'!$B$2:$B$26,0),MATCH('Master data'!AP$1,'Team forecast'!$B$2:$AO$2,0))</f>
        <v>5.7945998708404165</v>
      </c>
      <c r="AQ615" s="5">
        <f t="shared" si="547"/>
        <v>-5000</v>
      </c>
      <c r="AR615" s="5">
        <f>INDEX('Team forecast'!$B$2:$AO$26,MATCH('Master data'!$B615,'Team forecast'!$B$2:$B$26,0),MATCH('Master data'!AR$1,'Team forecast'!$B$2:$AO$2,0))*IF(X615&gt;0,25000,0)</f>
        <v>0</v>
      </c>
      <c r="AS615" s="16">
        <f>INDEX('Team forecast'!$B$2:$AO$26,MATCH('Master data'!$B615,'Team forecast'!$B$2:$B$26,0),MATCH('Master data'!AS$1,'Team forecast'!$B$2:$AO$2,0))*IF(X615&gt;0,5000,0)</f>
        <v>0</v>
      </c>
      <c r="AT615" s="16">
        <f>INDEX('Team forecast'!$B$2:$AO$26,MATCH('Master data'!$B615,'Team forecast'!$B$2:$B$26,0),MATCH('Master data'!AT$1,'Team forecast'!$B$2:$AO$2,0))*IF(X615&gt;0,-15000,0)</f>
        <v>0</v>
      </c>
      <c r="AU615" s="5">
        <f t="shared" si="548"/>
        <v>0</v>
      </c>
      <c r="AV615" s="5">
        <f t="shared" si="549"/>
        <v>0</v>
      </c>
      <c r="AW615" s="5">
        <f t="shared" si="550"/>
        <v>0</v>
      </c>
      <c r="AX615" s="5">
        <f t="shared" si="551"/>
        <v>4731.033111265785</v>
      </c>
      <c r="AY615" s="5">
        <f t="shared" si="552"/>
        <v>0</v>
      </c>
      <c r="AZ615" s="5">
        <f t="shared" si="553"/>
        <v>0</v>
      </c>
      <c r="BA615" s="5">
        <f t="shared" si="554"/>
        <v>0</v>
      </c>
      <c r="BB615" s="5">
        <f t="shared" si="555"/>
        <v>0</v>
      </c>
      <c r="BC615" s="5">
        <f t="shared" si="556"/>
        <v>0</v>
      </c>
      <c r="BD615" s="5">
        <f t="shared" si="557"/>
        <v>-268.96688873421499</v>
      </c>
      <c r="BE615" s="16">
        <f>INDEX('Team forecast'!$B$2:$AO$26,MATCH('Master data'!$B615,'Team forecast'!$B$2:$B$26,0),MATCH('Master data'!BE$1,'Team forecast'!$B$2:$AO$2,0))</f>
        <v>0</v>
      </c>
      <c r="BF615" s="16">
        <f>INDEX('Team forecast'!$B$2:$AO$26,MATCH('Master data'!$B615,'Team forecast'!$B$2:$B$26,0),MATCH('Master data'!BF$1,'Team forecast'!$B$2:$AO$2,0))</f>
        <v>0</v>
      </c>
      <c r="BG615" s="16">
        <f>INDEX('Team forecast'!$B$2:$AO$26,MATCH('Master data'!$B615,'Team forecast'!$B$2:$B$26,0),MATCH('Master data'!BG$1,'Team forecast'!$B$2:$AO$2,0))</f>
        <v>0</v>
      </c>
      <c r="BH615" s="16">
        <f>INDEX('Team forecast'!$B$2:$AO$26,MATCH('Master data'!$B615,'Team forecast'!$B$2:$B$26,0),MATCH('Master data'!BH$1,'Team forecast'!$B$2:$AO$2,0))</f>
        <v>0</v>
      </c>
      <c r="BI615" s="16">
        <f>INDEX('Team forecast'!$B$2:$AO$26,MATCH('Master data'!$B615,'Team forecast'!$B$2:$B$26,0),MATCH('Master data'!BI$1,'Team forecast'!$B$2:$AO$2,0))</f>
        <v>0</v>
      </c>
      <c r="BJ615" s="5">
        <f t="shared" si="558"/>
        <v>-5000</v>
      </c>
      <c r="BK615" s="5">
        <f>INDEX('Team forecast'!$R$3:$BH$26,MATCH($B615,'Team forecast'!$B$3:$B$26,0),MATCH(BK$1,'Team forecast'!$R$2:$BH$2,0))*IF($X615&gt;0,25000,0)</f>
        <v>0</v>
      </c>
      <c r="BL615" s="5">
        <f>INDEX('Team forecast'!$R$3:$BH$26,MATCH($B615,'Team forecast'!$B$3:$B$26,0),MATCH(BL$1,'Team forecast'!$R$2:$BH$2,0))*IF($X615&gt;0,5000,0)</f>
        <v>0</v>
      </c>
      <c r="BM615" s="5">
        <f>INDEX('Team forecast'!$R$3:$BH$26,MATCH($B615,'Team forecast'!$B$3:$B$26,0),MATCH(BM$1,'Team forecast'!$R$2:$BH$2,0))*IF($X615&gt;0,-15000,0)</f>
        <v>0</v>
      </c>
      <c r="BN615" s="5">
        <f t="shared" si="559"/>
        <v>0</v>
      </c>
      <c r="BO615" s="5">
        <f t="shared" si="560"/>
        <v>0</v>
      </c>
      <c r="BP615" s="5">
        <f t="shared" si="561"/>
        <v>0</v>
      </c>
      <c r="BQ615" s="5">
        <f t="shared" si="562"/>
        <v>0</v>
      </c>
      <c r="BR615" s="5">
        <f t="shared" si="563"/>
        <v>0</v>
      </c>
      <c r="BS615" s="5">
        <f t="shared" si="564"/>
        <v>0</v>
      </c>
      <c r="BT615" s="5">
        <f t="shared" si="565"/>
        <v>0</v>
      </c>
      <c r="BU615" s="5">
        <f t="shared" si="566"/>
        <v>0</v>
      </c>
      <c r="BV615" s="5">
        <f t="shared" si="567"/>
        <v>0</v>
      </c>
      <c r="BW615" s="5">
        <f t="shared" si="568"/>
        <v>0</v>
      </c>
      <c r="BX615" s="5">
        <f t="shared" si="569"/>
        <v>2828.1956980246546</v>
      </c>
      <c r="BY615" s="5">
        <f t="shared" si="570"/>
        <v>8484.5870940739642</v>
      </c>
      <c r="BZ615" s="5">
        <f>MAX(INDEX('Team forecast'!$R$3:$BH$26,MATCH($B615,'Team forecast'!$B$3:$B$26,0),MATCH(BZ$1,'Team forecast'!$R$2:$BH$2,0))*($BX615)-(1-INDEX('Team forecast'!$R$3:$BH$26,MATCH($B615,'Team forecast'!$B$3:$B$26,0),MATCH(BZ$1,'Team forecast'!$R$2:$BH$2,0)))*(BY615+CH615)*0.01,-5000)</f>
        <v>-5000</v>
      </c>
      <c r="CA615" s="5">
        <f>MAX(INDEX('Team forecast'!$R$3:$BH$26,MATCH($B615,'Team forecast'!$B$3:$B$26,0),MATCH(CA$1,'Team forecast'!$R$2:$BH$2,0))*$BX615-(1-INDEX('Team forecast'!$R$3:$BH$26,MATCH($B615,'Team forecast'!$B$3:$B$26,0),MATCH(CA$1,'Team forecast'!$R$2:$BH$2,0)))*(BY615+BX615+CH615)*0.01,-5000)</f>
        <v>-5000</v>
      </c>
      <c r="CB615" s="5">
        <f>MAX(INDEX('Team forecast'!$R$3:$BH$26,MATCH($B615,'Team forecast'!$B$3:$B$26,0),MATCH(CB$1,'Team forecast'!$R$2:$BH$2,0))*$BX615-(1-INDEX('Team forecast'!$R$3:$BH$26,MATCH($B615,'Team forecast'!$B$3:$B$26,0),MATCH(CB$1,'Team forecast'!$R$2:$BH$2,0)))*(BY615+BX615*2+CH615)*0.01,0)</f>
        <v>0</v>
      </c>
      <c r="CC615" s="5">
        <v>0</v>
      </c>
      <c r="CD615" s="5">
        <f>+AK615+BD615*Cockpit!$C$3+BW615*Cockpit!$C$3^2+BZ615*Cockpit!$C$3^3+CA615*Cockpit!$C$3^4+CB615*Cockpit!$C$3^5+CC615*Cockpit!$C$3^6</f>
        <v>3276.9112231582458</v>
      </c>
      <c r="CE615" s="5"/>
      <c r="CF615" s="5"/>
      <c r="CG615" s="5">
        <v>0</v>
      </c>
      <c r="CH615" s="5">
        <f t="shared" si="571"/>
        <v>2032000</v>
      </c>
      <c r="CI615" s="5">
        <f t="shared" si="572"/>
        <v>2032000</v>
      </c>
      <c r="CJ615" s="1">
        <f t="shared" si="573"/>
        <v>2E-3</v>
      </c>
      <c r="CK615" s="5">
        <f>RANK(CD615,$CD$2:$CD$622)+COUNTIF($CD$2:$CD615,$CD615)-1</f>
        <v>389</v>
      </c>
      <c r="CL615" s="5">
        <f>RANK(CJ615,$CJ$2:$CJ$622)+COUNTIF($CJ$2:$CJ615,$CJ615)-1</f>
        <v>385</v>
      </c>
    </row>
    <row r="616" spans="1:90" x14ac:dyDescent="0.3">
      <c r="A616" t="str">
        <f>Players!P617</f>
        <v>Joona Toivio</v>
      </c>
      <c r="B616" t="str">
        <f>Players!G617</f>
        <v>Finland</v>
      </c>
      <c r="C616" t="str">
        <f>Players!AB617</f>
        <v>Defense</v>
      </c>
      <c r="G616">
        <f>IF(Players!AC617=0,10000000,Players!AC617)</f>
        <v>2592000</v>
      </c>
      <c r="H616" s="16">
        <f>INDEX('Team forecast'!$B$2:$AO$26,MATCH('Master data'!$B616,'Team forecast'!$B$2:$B$26,0),MATCH('Master data'!H$1,'Team forecast'!$B$2:$AO$2,0))</f>
        <v>0.70247217008251406</v>
      </c>
      <c r="I616" s="16">
        <f>INDEX('Team forecast'!$B$2:$AO$26,MATCH('Master data'!$B616,'Team forecast'!$B$2:$B$26,0),MATCH('Master data'!I$1,'Team forecast'!$B$2:$AO$2,0))</f>
        <v>1.5209364700383743</v>
      </c>
      <c r="J616" s="16">
        <f>INDEX('Team forecast'!$B$2:$AO$26,MATCH('Master data'!$B616,'Team forecast'!$B$2:$B$26,0),MATCH('Master data'!J$1,'Team forecast'!$B$2:$AO$2,0))</f>
        <v>0.2185071656956705</v>
      </c>
      <c r="K616" s="16">
        <f>INDEX('Team forecast'!$B$2:$AO$26,MATCH('Master data'!$B616,'Team forecast'!$B$2:$B$26,0),MATCH('Master data'!K$1,'Team forecast'!$B$2:$AO$2,0))</f>
        <v>2.3060955078466372</v>
      </c>
      <c r="L616" s="16">
        <f>INDEX('Team forecast'!$B$2:$AO$26,MATCH('Master data'!$B616,'Team forecast'!$B$2:$B$26,0),MATCH('Master data'!L$1,'Team forecast'!$B$2:$AO$2,0))</f>
        <v>3.7377731174056277</v>
      </c>
      <c r="M616">
        <f>IF(Players!BC617=1,95,0)</f>
        <v>95</v>
      </c>
      <c r="N616" s="2">
        <f>Players!BN617</f>
        <v>4.4545955475152159E-3</v>
      </c>
      <c r="O616" s="2">
        <f>Players!BO617</f>
        <v>1.1282326758873956E-2</v>
      </c>
      <c r="P616" s="2">
        <f>Players!BP617</f>
        <v>1.838060113407235E-2</v>
      </c>
      <c r="Q616" s="2">
        <f>Players!BQ617</f>
        <v>0.11837237963576273</v>
      </c>
      <c r="R616" s="2">
        <f>Players!BR617</f>
        <v>0</v>
      </c>
      <c r="S616" s="2">
        <f t="shared" si="532"/>
        <v>0.70247217008251406</v>
      </c>
      <c r="T616" s="2">
        <f t="shared" si="533"/>
        <v>1.5209364700383743</v>
      </c>
      <c r="U616" s="16">
        <f>INDEX('Team forecast'!$B$2:$AO$26,MATCH('Master data'!$B616,'Team forecast'!$B$2:$B$26,0),MATCH('Master data'!U$1,'Team forecast'!$B$2:$AO$2,0))</f>
        <v>0.1631269012865954</v>
      </c>
      <c r="V616" s="16">
        <f>INDEX('Team forecast'!$B$2:$AO$26,MATCH('Master data'!$B616,'Team forecast'!$B$2:$B$26,0),MATCH('Master data'!V$1,'Team forecast'!$B$2:$AO$2,0))</f>
        <v>0.27032457927492948</v>
      </c>
      <c r="W616" s="16">
        <f>INDEX('Team forecast'!$B$2:$AO$26,MATCH('Master data'!$B616,'Team forecast'!$B$2:$B$26,0),MATCH('Master data'!W$1,'Team forecast'!$B$2:$AO$2,0))</f>
        <v>0.56654851943847506</v>
      </c>
      <c r="X616" s="5">
        <f t="shared" si="534"/>
        <v>7000</v>
      </c>
      <c r="Y616" s="5">
        <f t="shared" si="535"/>
        <v>4078.1725321648851</v>
      </c>
      <c r="Z616" s="5">
        <f t="shared" si="536"/>
        <v>1351.6228963746473</v>
      </c>
      <c r="AA616" s="5">
        <f t="shared" si="537"/>
        <v>-8498.2277915771265</v>
      </c>
      <c r="AB616" s="5">
        <f t="shared" si="538"/>
        <v>469.38441016543777</v>
      </c>
      <c r="AC616" s="5">
        <f t="shared" si="539"/>
        <v>396.27602809431022</v>
      </c>
      <c r="AD616" s="5">
        <f t="shared" si="540"/>
        <v>423.87421706805054</v>
      </c>
      <c r="AE616" s="5">
        <f t="shared" si="541"/>
        <v>10925.358284783524</v>
      </c>
      <c r="AF616" s="5">
        <f t="shared" si="542"/>
        <v>0</v>
      </c>
      <c r="AG616" s="5">
        <f t="shared" si="543"/>
        <v>-2367.4475927152548</v>
      </c>
      <c r="AH616" s="5">
        <f t="shared" si="544"/>
        <v>0</v>
      </c>
      <c r="AI616" s="5">
        <f t="shared" si="545"/>
        <v>7024.7217008251409</v>
      </c>
      <c r="AJ616" s="5">
        <f t="shared" si="546"/>
        <v>-12167.491760306993</v>
      </c>
      <c r="AK616" s="5">
        <f>IFERROR(SUM(X616:AJ616),-5000)*((Cockpit!$C$3)^0)</f>
        <v>8636.2429248766221</v>
      </c>
      <c r="AL616" s="16">
        <f>INDEX('Team forecast'!$B$2:$AO$26,MATCH('Master data'!$B616,'Team forecast'!$B$2:$B$26,0),MATCH('Master data'!AL$1,'Team forecast'!$B$2:$AO$2,0))</f>
        <v>0.60341572553131961</v>
      </c>
      <c r="AM616" s="16">
        <f>INDEX('Team forecast'!$B$2:$AO$26,MATCH('Master data'!$B616,'Team forecast'!$B$2:$B$26,0),MATCH('Master data'!AM$1,'Team forecast'!$B$2:$AO$2,0))</f>
        <v>2.3578794100156779</v>
      </c>
      <c r="AN616" s="16">
        <f>INDEX('Team forecast'!$B$2:$AO$26,MATCH('Master data'!$B616,'Team forecast'!$B$2:$B$26,0),MATCH('Master data'!AN$1,'Team forecast'!$B$2:$AO$2,0))</f>
        <v>9.4620662225315705E-2</v>
      </c>
      <c r="AO616" s="16">
        <f>INDEX('Team forecast'!$B$2:$AO$26,MATCH('Master data'!$B616,'Team forecast'!$B$2:$B$26,0),MATCH('Master data'!AO$1,'Team forecast'!$B$2:$AO$2,0))</f>
        <v>1.9809102100775644</v>
      </c>
      <c r="AP616" s="16">
        <f>INDEX('Team forecast'!$B$2:$AO$26,MATCH('Master data'!$B616,'Team forecast'!$B$2:$B$26,0),MATCH('Master data'!AP$1,'Team forecast'!$B$2:$AO$2,0))</f>
        <v>5.7945998708404165</v>
      </c>
      <c r="AQ616" s="5">
        <f t="shared" si="547"/>
        <v>7000</v>
      </c>
      <c r="AR616" s="5">
        <f>INDEX('Team forecast'!$B$2:$AO$26,MATCH('Master data'!$B616,'Team forecast'!$B$2:$B$26,0),MATCH('Master data'!AR$1,'Team forecast'!$B$2:$AO$2,0))*IF(X616&gt;0,25000,0)</f>
        <v>1971.2637963607438</v>
      </c>
      <c r="AS616" s="16">
        <f>INDEX('Team forecast'!$B$2:$AO$26,MATCH('Master data'!$B616,'Team forecast'!$B$2:$B$26,0),MATCH('Master data'!AS$1,'Team forecast'!$B$2:$AO$2,0))*IF(X616&gt;0,5000,0)</f>
        <v>727.851247887044</v>
      </c>
      <c r="AT616" s="16">
        <f>INDEX('Team forecast'!$B$2:$AO$26,MATCH('Master data'!$B616,'Team forecast'!$B$2:$B$26,0),MATCH('Master data'!AT$1,'Team forecast'!$B$2:$AO$2,0))*IF(X616&gt;0,-15000,0)</f>
        <v>-11633.687978522423</v>
      </c>
      <c r="AU616" s="5">
        <f t="shared" si="548"/>
        <v>403.19595063787199</v>
      </c>
      <c r="AV616" s="5">
        <f t="shared" si="549"/>
        <v>340.39666934436747</v>
      </c>
      <c r="AW616" s="5">
        <f t="shared" si="550"/>
        <v>364.1032045384718</v>
      </c>
      <c r="AX616" s="5">
        <f t="shared" si="551"/>
        <v>4731.033111265785</v>
      </c>
      <c r="AY616" s="5">
        <f t="shared" si="552"/>
        <v>0</v>
      </c>
      <c r="AZ616" s="5">
        <f t="shared" si="553"/>
        <v>-2367.4475927152548</v>
      </c>
      <c r="BA616" s="5">
        <f t="shared" si="554"/>
        <v>0</v>
      </c>
      <c r="BB616" s="5">
        <f t="shared" si="555"/>
        <v>6034.1572553131964</v>
      </c>
      <c r="BC616" s="5">
        <f t="shared" si="556"/>
        <v>-18863.035280125423</v>
      </c>
      <c r="BD616" s="5">
        <f t="shared" si="557"/>
        <v>-11292.169616015621</v>
      </c>
      <c r="BE616" s="16">
        <f>INDEX('Team forecast'!$B$2:$AO$26,MATCH('Master data'!$B616,'Team forecast'!$B$2:$B$26,0),MATCH('Master data'!BE$1,'Team forecast'!$B$2:$AO$2,0))</f>
        <v>0</v>
      </c>
      <c r="BF616" s="16">
        <f>INDEX('Team forecast'!$B$2:$AO$26,MATCH('Master data'!$B616,'Team forecast'!$B$2:$B$26,0),MATCH('Master data'!BF$1,'Team forecast'!$B$2:$AO$2,0))</f>
        <v>0</v>
      </c>
      <c r="BG616" s="16">
        <f>INDEX('Team forecast'!$B$2:$AO$26,MATCH('Master data'!$B616,'Team forecast'!$B$2:$B$26,0),MATCH('Master data'!BG$1,'Team forecast'!$B$2:$AO$2,0))</f>
        <v>0</v>
      </c>
      <c r="BH616" s="16">
        <f>INDEX('Team forecast'!$B$2:$AO$26,MATCH('Master data'!$B616,'Team forecast'!$B$2:$B$26,0),MATCH('Master data'!BH$1,'Team forecast'!$B$2:$AO$2,0))</f>
        <v>0</v>
      </c>
      <c r="BI616" s="16">
        <f>INDEX('Team forecast'!$B$2:$AO$26,MATCH('Master data'!$B616,'Team forecast'!$B$2:$B$26,0),MATCH('Master data'!BI$1,'Team forecast'!$B$2:$AO$2,0))</f>
        <v>0</v>
      </c>
      <c r="BJ616" s="5">
        <f t="shared" si="558"/>
        <v>7000</v>
      </c>
      <c r="BK616" s="5">
        <f>INDEX('Team forecast'!$R$3:$BH$26,MATCH($B616,'Team forecast'!$B$3:$B$26,0),MATCH(BK$1,'Team forecast'!$R$2:$BH$2,0))*IF($X616&gt;0,25000,0)</f>
        <v>0</v>
      </c>
      <c r="BL616" s="5">
        <f>INDEX('Team forecast'!$R$3:$BH$26,MATCH($B616,'Team forecast'!$B$3:$B$26,0),MATCH(BL$1,'Team forecast'!$R$2:$BH$2,0))*IF($X616&gt;0,5000,0)</f>
        <v>0</v>
      </c>
      <c r="BM616" s="5">
        <f>INDEX('Team forecast'!$R$3:$BH$26,MATCH($B616,'Team forecast'!$B$3:$B$26,0),MATCH(BM$1,'Team forecast'!$R$2:$BH$2,0))*IF($X616&gt;0,-15000,0)</f>
        <v>0</v>
      </c>
      <c r="BN616" s="5">
        <f t="shared" si="559"/>
        <v>0</v>
      </c>
      <c r="BO616" s="5">
        <f t="shared" si="560"/>
        <v>0</v>
      </c>
      <c r="BP616" s="5">
        <f t="shared" si="561"/>
        <v>0</v>
      </c>
      <c r="BQ616" s="5">
        <f t="shared" si="562"/>
        <v>0</v>
      </c>
      <c r="BR616" s="5">
        <f t="shared" si="563"/>
        <v>0</v>
      </c>
      <c r="BS616" s="5">
        <f t="shared" si="564"/>
        <v>-2367.4475927152548</v>
      </c>
      <c r="BT616" s="5">
        <f t="shared" si="565"/>
        <v>0</v>
      </c>
      <c r="BU616" s="5">
        <f t="shared" si="566"/>
        <v>0</v>
      </c>
      <c r="BV616" s="5">
        <f t="shared" si="567"/>
        <v>0</v>
      </c>
      <c r="BW616" s="5">
        <f t="shared" si="568"/>
        <v>0</v>
      </c>
      <c r="BX616" s="5">
        <f t="shared" si="569"/>
        <v>-1327.9633455694993</v>
      </c>
      <c r="BY616" s="5">
        <f t="shared" si="570"/>
        <v>-3983.890036708498</v>
      </c>
      <c r="BZ616" s="5">
        <f>MAX(INDEX('Team forecast'!$R$3:$BH$26,MATCH($B616,'Team forecast'!$B$3:$B$26,0),MATCH(BZ$1,'Team forecast'!$R$2:$BH$2,0))*($BX616)-(1-INDEX('Team forecast'!$R$3:$BH$26,MATCH($B616,'Team forecast'!$B$3:$B$26,0),MATCH(BZ$1,'Team forecast'!$R$2:$BH$2,0)))*(BY616+CH616)*0.01,-5000)</f>
        <v>-5000</v>
      </c>
      <c r="CA616" s="5">
        <f>MAX(INDEX('Team forecast'!$R$3:$BH$26,MATCH($B616,'Team forecast'!$B$3:$B$26,0),MATCH(CA$1,'Team forecast'!$R$2:$BH$2,0))*$BX616-(1-INDEX('Team forecast'!$R$3:$BH$26,MATCH($B616,'Team forecast'!$B$3:$B$26,0),MATCH(CA$1,'Team forecast'!$R$2:$BH$2,0)))*(BY616+BX616+CH616)*0.01,-5000)</f>
        <v>-5000</v>
      </c>
      <c r="CB616" s="5">
        <f>MAX(INDEX('Team forecast'!$R$3:$BH$26,MATCH($B616,'Team forecast'!$B$3:$B$26,0),MATCH(CB$1,'Team forecast'!$R$2:$BH$2,0))*$BX616-(1-INDEX('Team forecast'!$R$3:$BH$26,MATCH($B616,'Team forecast'!$B$3:$B$26,0),MATCH(CB$1,'Team forecast'!$R$2:$BH$2,0)))*(BY616+BX616*2+CH616)*0.01,0)</f>
        <v>0</v>
      </c>
      <c r="CC616" s="5">
        <v>0</v>
      </c>
      <c r="CD616" s="5">
        <f>+AK616+BD616*Cockpit!$C$3+BW616*Cockpit!$C$3^2+BZ616*Cockpit!$C$3^3+CA616*Cockpit!$C$3^4+CB616*Cockpit!$C$3^5+CC616*Cockpit!$C$3^6</f>
        <v>-1361.0059549362607</v>
      </c>
      <c r="CE616" s="5"/>
      <c r="CF616" s="5"/>
      <c r="CG616" s="5">
        <v>0</v>
      </c>
      <c r="CH616" s="5">
        <f t="shared" si="571"/>
        <v>2592000</v>
      </c>
      <c r="CI616" s="5">
        <f t="shared" si="572"/>
        <v>2592000</v>
      </c>
      <c r="CJ616" s="1">
        <f t="shared" si="573"/>
        <v>-1E-3</v>
      </c>
      <c r="CK616" s="5">
        <f>RANK(CD616,$CD$2:$CD$622)+COUNTIF($CD$2:$CD616,$CD616)-1</f>
        <v>401</v>
      </c>
      <c r="CL616" s="5">
        <f>RANK(CJ616,$CJ$2:$CJ$622)+COUNTIF($CJ$2:$CJ616,$CJ616)-1</f>
        <v>409</v>
      </c>
    </row>
    <row r="617" spans="1:90" x14ac:dyDescent="0.3">
      <c r="A617" t="str">
        <f>Players!P618</f>
        <v>Rasmus Schüller</v>
      </c>
      <c r="B617" t="str">
        <f>Players!G618</f>
        <v>Finland</v>
      </c>
      <c r="C617" t="str">
        <f>Players!AB618</f>
        <v>Midfield</v>
      </c>
      <c r="G617">
        <f>IF(Players!AC618=0,10000000,Players!AC618)</f>
        <v>2032000</v>
      </c>
      <c r="H617" s="16">
        <f>INDEX('Team forecast'!$B$2:$AO$26,MATCH('Master data'!$B617,'Team forecast'!$B$2:$B$26,0),MATCH('Master data'!H$1,'Team forecast'!$B$2:$AO$2,0))</f>
        <v>0.70247217008251406</v>
      </c>
      <c r="I617" s="16">
        <f>INDEX('Team forecast'!$B$2:$AO$26,MATCH('Master data'!$B617,'Team forecast'!$B$2:$B$26,0),MATCH('Master data'!I$1,'Team forecast'!$B$2:$AO$2,0))</f>
        <v>1.5209364700383743</v>
      </c>
      <c r="J617" s="16">
        <f>INDEX('Team forecast'!$B$2:$AO$26,MATCH('Master data'!$B617,'Team forecast'!$B$2:$B$26,0),MATCH('Master data'!J$1,'Team forecast'!$B$2:$AO$2,0))</f>
        <v>0.2185071656956705</v>
      </c>
      <c r="K617" s="16">
        <f>INDEX('Team forecast'!$B$2:$AO$26,MATCH('Master data'!$B617,'Team forecast'!$B$2:$B$26,0),MATCH('Master data'!K$1,'Team forecast'!$B$2:$AO$2,0))</f>
        <v>2.3060955078466372</v>
      </c>
      <c r="L617" s="16">
        <f>INDEX('Team forecast'!$B$2:$AO$26,MATCH('Master data'!$B617,'Team forecast'!$B$2:$B$26,0),MATCH('Master data'!L$1,'Team forecast'!$B$2:$AO$2,0))</f>
        <v>3.7377731174056277</v>
      </c>
      <c r="M617">
        <f>IF(Players!BC618=1,95,0)</f>
        <v>0</v>
      </c>
      <c r="N617" s="2">
        <f>Players!BN618</f>
        <v>0</v>
      </c>
      <c r="O617" s="2">
        <f>Players!BO618</f>
        <v>0</v>
      </c>
      <c r="P617" s="2">
        <f>Players!BP618</f>
        <v>0</v>
      </c>
      <c r="Q617" s="2">
        <f>Players!BQ618</f>
        <v>8.1929904415111512E-2</v>
      </c>
      <c r="R617" s="2">
        <f>Players!BR618</f>
        <v>0</v>
      </c>
      <c r="S617" s="2">
        <f t="shared" si="532"/>
        <v>0.70247217008251406</v>
      </c>
      <c r="T617" s="2">
        <f t="shared" si="533"/>
        <v>1.5209364700383743</v>
      </c>
      <c r="U617" s="16">
        <f>INDEX('Team forecast'!$B$2:$AO$26,MATCH('Master data'!$B617,'Team forecast'!$B$2:$B$26,0),MATCH('Master data'!U$1,'Team forecast'!$B$2:$AO$2,0))</f>
        <v>0.1631269012865954</v>
      </c>
      <c r="V617" s="16">
        <f>INDEX('Team forecast'!$B$2:$AO$26,MATCH('Master data'!$B617,'Team forecast'!$B$2:$B$26,0),MATCH('Master data'!V$1,'Team forecast'!$B$2:$AO$2,0))</f>
        <v>0.27032457927492948</v>
      </c>
      <c r="W617" s="16">
        <f>INDEX('Team forecast'!$B$2:$AO$26,MATCH('Master data'!$B617,'Team forecast'!$B$2:$B$26,0),MATCH('Master data'!W$1,'Team forecast'!$B$2:$AO$2,0))</f>
        <v>0.56654851943847506</v>
      </c>
      <c r="X617" s="5">
        <f t="shared" si="534"/>
        <v>-5000</v>
      </c>
      <c r="Y617" s="5">
        <f t="shared" si="535"/>
        <v>0</v>
      </c>
      <c r="Z617" s="5">
        <f t="shared" si="536"/>
        <v>0</v>
      </c>
      <c r="AA617" s="5">
        <f t="shared" si="537"/>
        <v>0</v>
      </c>
      <c r="AB617" s="5">
        <f t="shared" si="538"/>
        <v>0</v>
      </c>
      <c r="AC617" s="5">
        <f t="shared" si="539"/>
        <v>0</v>
      </c>
      <c r="AD617" s="5">
        <f t="shared" si="540"/>
        <v>0</v>
      </c>
      <c r="AE617" s="5">
        <f t="shared" si="541"/>
        <v>0</v>
      </c>
      <c r="AF617" s="5">
        <f t="shared" si="542"/>
        <v>0</v>
      </c>
      <c r="AG617" s="5">
        <f t="shared" si="543"/>
        <v>0</v>
      </c>
      <c r="AH617" s="5">
        <f t="shared" si="544"/>
        <v>0</v>
      </c>
      <c r="AI617" s="5">
        <f t="shared" si="545"/>
        <v>0</v>
      </c>
      <c r="AJ617" s="5">
        <f t="shared" si="546"/>
        <v>0</v>
      </c>
      <c r="AK617" s="5">
        <f>IFERROR(SUM(X617:AJ617),-5000)*((Cockpit!$C$3)^0)</f>
        <v>-5000</v>
      </c>
      <c r="AL617" s="16">
        <f>INDEX('Team forecast'!$B$2:$AO$26,MATCH('Master data'!$B617,'Team forecast'!$B$2:$B$26,0),MATCH('Master data'!AL$1,'Team forecast'!$B$2:$AO$2,0))</f>
        <v>0.60341572553131961</v>
      </c>
      <c r="AM617" s="16">
        <f>INDEX('Team forecast'!$B$2:$AO$26,MATCH('Master data'!$B617,'Team forecast'!$B$2:$B$26,0),MATCH('Master data'!AM$1,'Team forecast'!$B$2:$AO$2,0))</f>
        <v>2.3578794100156779</v>
      </c>
      <c r="AN617" s="16">
        <f>INDEX('Team forecast'!$B$2:$AO$26,MATCH('Master data'!$B617,'Team forecast'!$B$2:$B$26,0),MATCH('Master data'!AN$1,'Team forecast'!$B$2:$AO$2,0))</f>
        <v>9.4620662225315705E-2</v>
      </c>
      <c r="AO617" s="16">
        <f>INDEX('Team forecast'!$B$2:$AO$26,MATCH('Master data'!$B617,'Team forecast'!$B$2:$B$26,0),MATCH('Master data'!AO$1,'Team forecast'!$B$2:$AO$2,0))</f>
        <v>1.9809102100775644</v>
      </c>
      <c r="AP617" s="16">
        <f>INDEX('Team forecast'!$B$2:$AO$26,MATCH('Master data'!$B617,'Team forecast'!$B$2:$B$26,0),MATCH('Master data'!AP$1,'Team forecast'!$B$2:$AO$2,0))</f>
        <v>5.7945998708404165</v>
      </c>
      <c r="AQ617" s="5">
        <f t="shared" si="547"/>
        <v>-5000</v>
      </c>
      <c r="AR617" s="5">
        <f>INDEX('Team forecast'!$B$2:$AO$26,MATCH('Master data'!$B617,'Team forecast'!$B$2:$B$26,0),MATCH('Master data'!AR$1,'Team forecast'!$B$2:$AO$2,0))*IF(X617&gt;0,25000,0)</f>
        <v>0</v>
      </c>
      <c r="AS617" s="16">
        <f>INDEX('Team forecast'!$B$2:$AO$26,MATCH('Master data'!$B617,'Team forecast'!$B$2:$B$26,0),MATCH('Master data'!AS$1,'Team forecast'!$B$2:$AO$2,0))*IF(X617&gt;0,5000,0)</f>
        <v>0</v>
      </c>
      <c r="AT617" s="16">
        <f>INDEX('Team forecast'!$B$2:$AO$26,MATCH('Master data'!$B617,'Team forecast'!$B$2:$B$26,0),MATCH('Master data'!AT$1,'Team forecast'!$B$2:$AO$2,0))*IF(X617&gt;0,-15000,0)</f>
        <v>0</v>
      </c>
      <c r="AU617" s="5">
        <f t="shared" si="548"/>
        <v>0</v>
      </c>
      <c r="AV617" s="5">
        <f t="shared" si="549"/>
        <v>0</v>
      </c>
      <c r="AW617" s="5">
        <f t="shared" si="550"/>
        <v>0</v>
      </c>
      <c r="AX617" s="5">
        <f t="shared" si="551"/>
        <v>0</v>
      </c>
      <c r="AY617" s="5">
        <f t="shared" si="552"/>
        <v>0</v>
      </c>
      <c r="AZ617" s="5">
        <f t="shared" si="553"/>
        <v>0</v>
      </c>
      <c r="BA617" s="5">
        <f t="shared" si="554"/>
        <v>0</v>
      </c>
      <c r="BB617" s="5">
        <f t="shared" si="555"/>
        <v>0</v>
      </c>
      <c r="BC617" s="5">
        <f t="shared" si="556"/>
        <v>0</v>
      </c>
      <c r="BD617" s="5">
        <f t="shared" si="557"/>
        <v>-5000</v>
      </c>
      <c r="BE617" s="16">
        <f>INDEX('Team forecast'!$B$2:$AO$26,MATCH('Master data'!$B617,'Team forecast'!$B$2:$B$26,0),MATCH('Master data'!BE$1,'Team forecast'!$B$2:$AO$2,0))</f>
        <v>0</v>
      </c>
      <c r="BF617" s="16">
        <f>INDEX('Team forecast'!$B$2:$AO$26,MATCH('Master data'!$B617,'Team forecast'!$B$2:$B$26,0),MATCH('Master data'!BF$1,'Team forecast'!$B$2:$AO$2,0))</f>
        <v>0</v>
      </c>
      <c r="BG617" s="16">
        <f>INDEX('Team forecast'!$B$2:$AO$26,MATCH('Master data'!$B617,'Team forecast'!$B$2:$B$26,0),MATCH('Master data'!BG$1,'Team forecast'!$B$2:$AO$2,0))</f>
        <v>0</v>
      </c>
      <c r="BH617" s="16">
        <f>INDEX('Team forecast'!$B$2:$AO$26,MATCH('Master data'!$B617,'Team forecast'!$B$2:$B$26,0),MATCH('Master data'!BH$1,'Team forecast'!$B$2:$AO$2,0))</f>
        <v>0</v>
      </c>
      <c r="BI617" s="16">
        <f>INDEX('Team forecast'!$B$2:$AO$26,MATCH('Master data'!$B617,'Team forecast'!$B$2:$B$26,0),MATCH('Master data'!BI$1,'Team forecast'!$B$2:$AO$2,0))</f>
        <v>0</v>
      </c>
      <c r="BJ617" s="5">
        <f t="shared" si="558"/>
        <v>-5000</v>
      </c>
      <c r="BK617" s="5">
        <f>INDEX('Team forecast'!$R$3:$BH$26,MATCH($B617,'Team forecast'!$B$3:$B$26,0),MATCH(BK$1,'Team forecast'!$R$2:$BH$2,0))*IF($X617&gt;0,25000,0)</f>
        <v>0</v>
      </c>
      <c r="BL617" s="5">
        <f>INDEX('Team forecast'!$R$3:$BH$26,MATCH($B617,'Team forecast'!$B$3:$B$26,0),MATCH(BL$1,'Team forecast'!$R$2:$BH$2,0))*IF($X617&gt;0,5000,0)</f>
        <v>0</v>
      </c>
      <c r="BM617" s="5">
        <f>INDEX('Team forecast'!$R$3:$BH$26,MATCH($B617,'Team forecast'!$B$3:$B$26,0),MATCH(BM$1,'Team forecast'!$R$2:$BH$2,0))*IF($X617&gt;0,-15000,0)</f>
        <v>0</v>
      </c>
      <c r="BN617" s="5">
        <f t="shared" si="559"/>
        <v>0</v>
      </c>
      <c r="BO617" s="5">
        <f t="shared" si="560"/>
        <v>0</v>
      </c>
      <c r="BP617" s="5">
        <f t="shared" si="561"/>
        <v>0</v>
      </c>
      <c r="BQ617" s="5">
        <f t="shared" si="562"/>
        <v>0</v>
      </c>
      <c r="BR617" s="5">
        <f t="shared" si="563"/>
        <v>0</v>
      </c>
      <c r="BS617" s="5">
        <f t="shared" si="564"/>
        <v>0</v>
      </c>
      <c r="BT617" s="5">
        <f t="shared" si="565"/>
        <v>0</v>
      </c>
      <c r="BU617" s="5">
        <f t="shared" si="566"/>
        <v>0</v>
      </c>
      <c r="BV617" s="5">
        <f t="shared" si="567"/>
        <v>0</v>
      </c>
      <c r="BW617" s="5">
        <f t="shared" si="568"/>
        <v>0</v>
      </c>
      <c r="BX617" s="5">
        <f t="shared" si="569"/>
        <v>-5000</v>
      </c>
      <c r="BY617" s="5">
        <f t="shared" si="570"/>
        <v>-15000</v>
      </c>
      <c r="BZ617" s="5">
        <f>MAX(INDEX('Team forecast'!$R$3:$BH$26,MATCH($B617,'Team forecast'!$B$3:$B$26,0),MATCH(BZ$1,'Team forecast'!$R$2:$BH$2,0))*($BX617)-(1-INDEX('Team forecast'!$R$3:$BH$26,MATCH($B617,'Team forecast'!$B$3:$B$26,0),MATCH(BZ$1,'Team forecast'!$R$2:$BH$2,0)))*(BY617+CH617)*0.01,-5000)</f>
        <v>-5000</v>
      </c>
      <c r="CA617" s="5">
        <f>MAX(INDEX('Team forecast'!$R$3:$BH$26,MATCH($B617,'Team forecast'!$B$3:$B$26,0),MATCH(CA$1,'Team forecast'!$R$2:$BH$2,0))*$BX617-(1-INDEX('Team forecast'!$R$3:$BH$26,MATCH($B617,'Team forecast'!$B$3:$B$26,0),MATCH(CA$1,'Team forecast'!$R$2:$BH$2,0)))*(BY617+BX617+CH617)*0.01,-5000)</f>
        <v>-5000</v>
      </c>
      <c r="CB617" s="5">
        <f>MAX(INDEX('Team forecast'!$R$3:$BH$26,MATCH($B617,'Team forecast'!$B$3:$B$26,0),MATCH(CB$1,'Team forecast'!$R$2:$BH$2,0))*$BX617-(1-INDEX('Team forecast'!$R$3:$BH$26,MATCH($B617,'Team forecast'!$B$3:$B$26,0),MATCH(CB$1,'Team forecast'!$R$2:$BH$2,0)))*(BY617+BX617*2+CH617)*0.01,0)</f>
        <v>0</v>
      </c>
      <c r="CC617" s="5">
        <v>0</v>
      </c>
      <c r="CD617" s="5">
        <f>+AK617+BD617*Cockpit!$C$3+BW617*Cockpit!$C$3^2+BZ617*Cockpit!$C$3^3+CA617*Cockpit!$C$3^4+CB617*Cockpit!$C$3^5+CC617*Cockpit!$C$3^6</f>
        <v>-10802.469135802468</v>
      </c>
      <c r="CE617" s="5"/>
      <c r="CF617" s="5"/>
      <c r="CG617" s="5">
        <v>0</v>
      </c>
      <c r="CH617" s="5">
        <f t="shared" si="571"/>
        <v>2032000</v>
      </c>
      <c r="CI617" s="5">
        <f t="shared" si="572"/>
        <v>2032000</v>
      </c>
      <c r="CJ617" s="1">
        <f t="shared" si="573"/>
        <v>-5.0000000000000001E-3</v>
      </c>
      <c r="CK617" s="5">
        <f>RANK(CD617,$CD$2:$CD$622)+COUNTIF($CD$2:$CD617,$CD617)-1</f>
        <v>610</v>
      </c>
      <c r="CL617" s="5">
        <f>RANK(CJ617,$CJ$2:$CJ$622)+COUNTIF($CJ$2:$CJ617,$CJ617)-1</f>
        <v>612</v>
      </c>
    </row>
    <row r="618" spans="1:90" x14ac:dyDescent="0.3">
      <c r="A618" t="str">
        <f>Players!P619</f>
        <v>Joni Kauko</v>
      </c>
      <c r="B618" t="str">
        <f>Players!G619</f>
        <v>Finland</v>
      </c>
      <c r="C618" t="str">
        <f>Players!AB619</f>
        <v>Midfield</v>
      </c>
      <c r="G618">
        <f>IF(Players!AC619=0,10000000,Players!AC619)</f>
        <v>2532000</v>
      </c>
      <c r="H618" s="16">
        <f>INDEX('Team forecast'!$B$2:$AO$26,MATCH('Master data'!$B618,'Team forecast'!$B$2:$B$26,0),MATCH('Master data'!H$1,'Team forecast'!$B$2:$AO$2,0))</f>
        <v>0.70247217008251406</v>
      </c>
      <c r="I618" s="16">
        <f>INDEX('Team forecast'!$B$2:$AO$26,MATCH('Master data'!$B618,'Team forecast'!$B$2:$B$26,0),MATCH('Master data'!I$1,'Team forecast'!$B$2:$AO$2,0))</f>
        <v>1.5209364700383743</v>
      </c>
      <c r="J618" s="16">
        <f>INDEX('Team forecast'!$B$2:$AO$26,MATCH('Master data'!$B618,'Team forecast'!$B$2:$B$26,0),MATCH('Master data'!J$1,'Team forecast'!$B$2:$AO$2,0))</f>
        <v>0.2185071656956705</v>
      </c>
      <c r="K618" s="16">
        <f>INDEX('Team forecast'!$B$2:$AO$26,MATCH('Master data'!$B618,'Team forecast'!$B$2:$B$26,0),MATCH('Master data'!K$1,'Team forecast'!$B$2:$AO$2,0))</f>
        <v>2.3060955078466372</v>
      </c>
      <c r="L618" s="16">
        <f>INDEX('Team forecast'!$B$2:$AO$26,MATCH('Master data'!$B618,'Team forecast'!$B$2:$B$26,0),MATCH('Master data'!L$1,'Team forecast'!$B$2:$AO$2,0))</f>
        <v>3.7377731174056277</v>
      </c>
      <c r="M618">
        <f>IF(Players!BC619=1,95,0)</f>
        <v>0</v>
      </c>
      <c r="N618" s="2">
        <f>Players!BN619</f>
        <v>0</v>
      </c>
      <c r="O618" s="2">
        <f>Players!BO619</f>
        <v>0</v>
      </c>
      <c r="P618" s="2">
        <f>Players!BP619</f>
        <v>0</v>
      </c>
      <c r="Q618" s="2">
        <f>Players!BQ619</f>
        <v>0.59069463548830814</v>
      </c>
      <c r="R618" s="2">
        <f>Players!BR619</f>
        <v>0</v>
      </c>
      <c r="S618" s="2">
        <f t="shared" si="532"/>
        <v>0.70247217008251406</v>
      </c>
      <c r="T618" s="2">
        <f t="shared" si="533"/>
        <v>1.5209364700383743</v>
      </c>
      <c r="U618" s="16">
        <f>INDEX('Team forecast'!$B$2:$AO$26,MATCH('Master data'!$B618,'Team forecast'!$B$2:$B$26,0),MATCH('Master data'!U$1,'Team forecast'!$B$2:$AO$2,0))</f>
        <v>0.1631269012865954</v>
      </c>
      <c r="V618" s="16">
        <f>INDEX('Team forecast'!$B$2:$AO$26,MATCH('Master data'!$B618,'Team forecast'!$B$2:$B$26,0),MATCH('Master data'!V$1,'Team forecast'!$B$2:$AO$2,0))</f>
        <v>0.27032457927492948</v>
      </c>
      <c r="W618" s="16">
        <f>INDEX('Team forecast'!$B$2:$AO$26,MATCH('Master data'!$B618,'Team forecast'!$B$2:$B$26,0),MATCH('Master data'!W$1,'Team forecast'!$B$2:$AO$2,0))</f>
        <v>0.56654851943847506</v>
      </c>
      <c r="X618" s="5">
        <f t="shared" si="534"/>
        <v>-5000</v>
      </c>
      <c r="Y618" s="5">
        <f t="shared" si="535"/>
        <v>0</v>
      </c>
      <c r="Z618" s="5">
        <f t="shared" si="536"/>
        <v>0</v>
      </c>
      <c r="AA618" s="5">
        <f t="shared" si="537"/>
        <v>0</v>
      </c>
      <c r="AB618" s="5">
        <f t="shared" si="538"/>
        <v>0</v>
      </c>
      <c r="AC618" s="5">
        <f t="shared" si="539"/>
        <v>0</v>
      </c>
      <c r="AD618" s="5">
        <f t="shared" si="540"/>
        <v>0</v>
      </c>
      <c r="AE618" s="5">
        <f t="shared" si="541"/>
        <v>0</v>
      </c>
      <c r="AF618" s="5">
        <f t="shared" si="542"/>
        <v>0</v>
      </c>
      <c r="AG618" s="5">
        <f t="shared" si="543"/>
        <v>0</v>
      </c>
      <c r="AH618" s="5">
        <f t="shared" si="544"/>
        <v>0</v>
      </c>
      <c r="AI618" s="5">
        <f t="shared" si="545"/>
        <v>0</v>
      </c>
      <c r="AJ618" s="5">
        <f t="shared" si="546"/>
        <v>0</v>
      </c>
      <c r="AK618" s="5">
        <f>IFERROR(SUM(X618:AJ618),-5000)*((Cockpit!$C$3)^0)</f>
        <v>-5000</v>
      </c>
      <c r="AL618" s="16">
        <f>INDEX('Team forecast'!$B$2:$AO$26,MATCH('Master data'!$B618,'Team forecast'!$B$2:$B$26,0),MATCH('Master data'!AL$1,'Team forecast'!$B$2:$AO$2,0))</f>
        <v>0.60341572553131961</v>
      </c>
      <c r="AM618" s="16">
        <f>INDEX('Team forecast'!$B$2:$AO$26,MATCH('Master data'!$B618,'Team forecast'!$B$2:$B$26,0),MATCH('Master data'!AM$1,'Team forecast'!$B$2:$AO$2,0))</f>
        <v>2.3578794100156779</v>
      </c>
      <c r="AN618" s="16">
        <f>INDEX('Team forecast'!$B$2:$AO$26,MATCH('Master data'!$B618,'Team forecast'!$B$2:$B$26,0),MATCH('Master data'!AN$1,'Team forecast'!$B$2:$AO$2,0))</f>
        <v>9.4620662225315705E-2</v>
      </c>
      <c r="AO618" s="16">
        <f>INDEX('Team forecast'!$B$2:$AO$26,MATCH('Master data'!$B618,'Team forecast'!$B$2:$B$26,0),MATCH('Master data'!AO$1,'Team forecast'!$B$2:$AO$2,0))</f>
        <v>1.9809102100775644</v>
      </c>
      <c r="AP618" s="16">
        <f>INDEX('Team forecast'!$B$2:$AO$26,MATCH('Master data'!$B618,'Team forecast'!$B$2:$B$26,0),MATCH('Master data'!AP$1,'Team forecast'!$B$2:$AO$2,0))</f>
        <v>5.7945998708404165</v>
      </c>
      <c r="AQ618" s="5">
        <f t="shared" si="547"/>
        <v>-5000</v>
      </c>
      <c r="AR618" s="5">
        <f>INDEX('Team forecast'!$B$2:$AO$26,MATCH('Master data'!$B618,'Team forecast'!$B$2:$B$26,0),MATCH('Master data'!AR$1,'Team forecast'!$B$2:$AO$2,0))*IF(X618&gt;0,25000,0)</f>
        <v>0</v>
      </c>
      <c r="AS618" s="16">
        <f>INDEX('Team forecast'!$B$2:$AO$26,MATCH('Master data'!$B618,'Team forecast'!$B$2:$B$26,0),MATCH('Master data'!AS$1,'Team forecast'!$B$2:$AO$2,0))*IF(X618&gt;0,5000,0)</f>
        <v>0</v>
      </c>
      <c r="AT618" s="16">
        <f>INDEX('Team forecast'!$B$2:$AO$26,MATCH('Master data'!$B618,'Team forecast'!$B$2:$B$26,0),MATCH('Master data'!AT$1,'Team forecast'!$B$2:$AO$2,0))*IF(X618&gt;0,-15000,0)</f>
        <v>0</v>
      </c>
      <c r="AU618" s="5">
        <f t="shared" si="548"/>
        <v>0</v>
      </c>
      <c r="AV618" s="5">
        <f t="shared" si="549"/>
        <v>0</v>
      </c>
      <c r="AW618" s="5">
        <f t="shared" si="550"/>
        <v>0</v>
      </c>
      <c r="AX618" s="5">
        <f t="shared" si="551"/>
        <v>0</v>
      </c>
      <c r="AY618" s="5">
        <f t="shared" si="552"/>
        <v>0</v>
      </c>
      <c r="AZ618" s="5">
        <f t="shared" si="553"/>
        <v>0</v>
      </c>
      <c r="BA618" s="5">
        <f t="shared" si="554"/>
        <v>0</v>
      </c>
      <c r="BB618" s="5">
        <f t="shared" si="555"/>
        <v>0</v>
      </c>
      <c r="BC618" s="5">
        <f t="shared" si="556"/>
        <v>0</v>
      </c>
      <c r="BD618" s="5">
        <f t="shared" si="557"/>
        <v>-5000</v>
      </c>
      <c r="BE618" s="16">
        <f>INDEX('Team forecast'!$B$2:$AO$26,MATCH('Master data'!$B618,'Team forecast'!$B$2:$B$26,0),MATCH('Master data'!BE$1,'Team forecast'!$B$2:$AO$2,0))</f>
        <v>0</v>
      </c>
      <c r="BF618" s="16">
        <f>INDEX('Team forecast'!$B$2:$AO$26,MATCH('Master data'!$B618,'Team forecast'!$B$2:$B$26,0),MATCH('Master data'!BF$1,'Team forecast'!$B$2:$AO$2,0))</f>
        <v>0</v>
      </c>
      <c r="BG618" s="16">
        <f>INDEX('Team forecast'!$B$2:$AO$26,MATCH('Master data'!$B618,'Team forecast'!$B$2:$B$26,0),MATCH('Master data'!BG$1,'Team forecast'!$B$2:$AO$2,0))</f>
        <v>0</v>
      </c>
      <c r="BH618" s="16">
        <f>INDEX('Team forecast'!$B$2:$AO$26,MATCH('Master data'!$B618,'Team forecast'!$B$2:$B$26,0),MATCH('Master data'!BH$1,'Team forecast'!$B$2:$AO$2,0))</f>
        <v>0</v>
      </c>
      <c r="BI618" s="16">
        <f>INDEX('Team forecast'!$B$2:$AO$26,MATCH('Master data'!$B618,'Team forecast'!$B$2:$B$26,0),MATCH('Master data'!BI$1,'Team forecast'!$B$2:$AO$2,0))</f>
        <v>0</v>
      </c>
      <c r="BJ618" s="5">
        <f t="shared" si="558"/>
        <v>-5000</v>
      </c>
      <c r="BK618" s="5">
        <f>INDEX('Team forecast'!$R$3:$BH$26,MATCH($B618,'Team forecast'!$B$3:$B$26,0),MATCH(BK$1,'Team forecast'!$R$2:$BH$2,0))*IF($X618&gt;0,25000,0)</f>
        <v>0</v>
      </c>
      <c r="BL618" s="5">
        <f>INDEX('Team forecast'!$R$3:$BH$26,MATCH($B618,'Team forecast'!$B$3:$B$26,0),MATCH(BL$1,'Team forecast'!$R$2:$BH$2,0))*IF($X618&gt;0,5000,0)</f>
        <v>0</v>
      </c>
      <c r="BM618" s="5">
        <f>INDEX('Team forecast'!$R$3:$BH$26,MATCH($B618,'Team forecast'!$B$3:$B$26,0),MATCH(BM$1,'Team forecast'!$R$2:$BH$2,0))*IF($X618&gt;0,-15000,0)</f>
        <v>0</v>
      </c>
      <c r="BN618" s="5">
        <f t="shared" si="559"/>
        <v>0</v>
      </c>
      <c r="BO618" s="5">
        <f t="shared" si="560"/>
        <v>0</v>
      </c>
      <c r="BP618" s="5">
        <f t="shared" si="561"/>
        <v>0</v>
      </c>
      <c r="BQ618" s="5">
        <f t="shared" si="562"/>
        <v>0</v>
      </c>
      <c r="BR618" s="5">
        <f t="shared" si="563"/>
        <v>0</v>
      </c>
      <c r="BS618" s="5">
        <f t="shared" si="564"/>
        <v>0</v>
      </c>
      <c r="BT618" s="5">
        <f t="shared" si="565"/>
        <v>0</v>
      </c>
      <c r="BU618" s="5">
        <f t="shared" si="566"/>
        <v>0</v>
      </c>
      <c r="BV618" s="5">
        <f t="shared" si="567"/>
        <v>0</v>
      </c>
      <c r="BW618" s="5">
        <f t="shared" si="568"/>
        <v>0</v>
      </c>
      <c r="BX618" s="5">
        <f t="shared" si="569"/>
        <v>-5000</v>
      </c>
      <c r="BY618" s="5">
        <f t="shared" si="570"/>
        <v>-15000</v>
      </c>
      <c r="BZ618" s="5">
        <f>MAX(INDEX('Team forecast'!$R$3:$BH$26,MATCH($B618,'Team forecast'!$B$3:$B$26,0),MATCH(BZ$1,'Team forecast'!$R$2:$BH$2,0))*($BX618)-(1-INDEX('Team forecast'!$R$3:$BH$26,MATCH($B618,'Team forecast'!$B$3:$B$26,0),MATCH(BZ$1,'Team forecast'!$R$2:$BH$2,0)))*(BY618+CH618)*0.01,-5000)</f>
        <v>-5000</v>
      </c>
      <c r="CA618" s="5">
        <f>MAX(INDEX('Team forecast'!$R$3:$BH$26,MATCH($B618,'Team forecast'!$B$3:$B$26,0),MATCH(CA$1,'Team forecast'!$R$2:$BH$2,0))*$BX618-(1-INDEX('Team forecast'!$R$3:$BH$26,MATCH($B618,'Team forecast'!$B$3:$B$26,0),MATCH(CA$1,'Team forecast'!$R$2:$BH$2,0)))*(BY618+BX618+CH618)*0.01,-5000)</f>
        <v>-5000</v>
      </c>
      <c r="CB618" s="5">
        <f>MAX(INDEX('Team forecast'!$R$3:$BH$26,MATCH($B618,'Team forecast'!$B$3:$B$26,0),MATCH(CB$1,'Team forecast'!$R$2:$BH$2,0))*$BX618-(1-INDEX('Team forecast'!$R$3:$BH$26,MATCH($B618,'Team forecast'!$B$3:$B$26,0),MATCH(CB$1,'Team forecast'!$R$2:$BH$2,0)))*(BY618+BX618*2+CH618)*0.01,0)</f>
        <v>0</v>
      </c>
      <c r="CC618" s="5">
        <v>0</v>
      </c>
      <c r="CD618" s="5">
        <f>+AK618+BD618*Cockpit!$C$3+BW618*Cockpit!$C$3^2+BZ618*Cockpit!$C$3^3+CA618*Cockpit!$C$3^4+CB618*Cockpit!$C$3^5+CC618*Cockpit!$C$3^6</f>
        <v>-10802.469135802468</v>
      </c>
      <c r="CE618" s="5"/>
      <c r="CF618" s="5"/>
      <c r="CG618" s="5">
        <v>0</v>
      </c>
      <c r="CH618" s="5">
        <f t="shared" si="571"/>
        <v>2532000</v>
      </c>
      <c r="CI618" s="5">
        <f t="shared" si="572"/>
        <v>2532000</v>
      </c>
      <c r="CJ618" s="1">
        <f t="shared" si="573"/>
        <v>-4.0000000000000001E-3</v>
      </c>
      <c r="CK618" s="5">
        <f>RANK(CD618,$CD$2:$CD$622)+COUNTIF($CD$2:$CD618,$CD618)-1</f>
        <v>611</v>
      </c>
      <c r="CL618" s="5">
        <f>RANK(CJ618,$CJ$2:$CJ$622)+COUNTIF($CJ$2:$CJ618,$CJ618)-1</f>
        <v>572</v>
      </c>
    </row>
    <row r="619" spans="1:90" x14ac:dyDescent="0.3">
      <c r="A619" t="str">
        <f>Players!P620</f>
        <v>Onni Valakari</v>
      </c>
      <c r="B619" t="str">
        <f>Players!G620</f>
        <v>Finland</v>
      </c>
      <c r="C619" t="str">
        <f>Players!AB620</f>
        <v>Midfield</v>
      </c>
      <c r="G619">
        <f>IF(Players!AC620=0,10000000,Players!AC620)</f>
        <v>1995000</v>
      </c>
      <c r="H619" s="16">
        <f>INDEX('Team forecast'!$B$2:$AO$26,MATCH('Master data'!$B619,'Team forecast'!$B$2:$B$26,0),MATCH('Master data'!H$1,'Team forecast'!$B$2:$AO$2,0))</f>
        <v>0.70247217008251406</v>
      </c>
      <c r="I619" s="16">
        <f>INDEX('Team forecast'!$B$2:$AO$26,MATCH('Master data'!$B619,'Team forecast'!$B$2:$B$26,0),MATCH('Master data'!I$1,'Team forecast'!$B$2:$AO$2,0))</f>
        <v>1.5209364700383743</v>
      </c>
      <c r="J619" s="16">
        <f>INDEX('Team forecast'!$B$2:$AO$26,MATCH('Master data'!$B619,'Team forecast'!$B$2:$B$26,0),MATCH('Master data'!J$1,'Team forecast'!$B$2:$AO$2,0))</f>
        <v>0.2185071656956705</v>
      </c>
      <c r="K619" s="16">
        <f>INDEX('Team forecast'!$B$2:$AO$26,MATCH('Master data'!$B619,'Team forecast'!$B$2:$B$26,0),MATCH('Master data'!K$1,'Team forecast'!$B$2:$AO$2,0))</f>
        <v>2.3060955078466372</v>
      </c>
      <c r="L619" s="16">
        <f>INDEX('Team forecast'!$B$2:$AO$26,MATCH('Master data'!$B619,'Team forecast'!$B$2:$B$26,0),MATCH('Master data'!L$1,'Team forecast'!$B$2:$AO$2,0))</f>
        <v>3.7377731174056277</v>
      </c>
      <c r="M619">
        <f>IF(Players!BC620=1,95,0)</f>
        <v>0</v>
      </c>
      <c r="N619" s="2">
        <f>Players!BN620</f>
        <v>0</v>
      </c>
      <c r="O619" s="2">
        <f>Players!BO620</f>
        <v>0</v>
      </c>
      <c r="P619" s="2">
        <f>Players!BP620</f>
        <v>0</v>
      </c>
      <c r="Q619" s="2">
        <f>Players!BQ620</f>
        <v>0.15856236786469347</v>
      </c>
      <c r="R619" s="2">
        <f>Players!BR620</f>
        <v>0</v>
      </c>
      <c r="S619" s="2">
        <f t="shared" si="532"/>
        <v>0.70247217008251406</v>
      </c>
      <c r="T619" s="2">
        <f t="shared" si="533"/>
        <v>1.5209364700383743</v>
      </c>
      <c r="U619" s="16">
        <f>INDEX('Team forecast'!$B$2:$AO$26,MATCH('Master data'!$B619,'Team forecast'!$B$2:$B$26,0),MATCH('Master data'!U$1,'Team forecast'!$B$2:$AO$2,0))</f>
        <v>0.1631269012865954</v>
      </c>
      <c r="V619" s="16">
        <f>INDEX('Team forecast'!$B$2:$AO$26,MATCH('Master data'!$B619,'Team forecast'!$B$2:$B$26,0),MATCH('Master data'!V$1,'Team forecast'!$B$2:$AO$2,0))</f>
        <v>0.27032457927492948</v>
      </c>
      <c r="W619" s="16">
        <f>INDEX('Team forecast'!$B$2:$AO$26,MATCH('Master data'!$B619,'Team forecast'!$B$2:$B$26,0),MATCH('Master data'!W$1,'Team forecast'!$B$2:$AO$2,0))</f>
        <v>0.56654851943847506</v>
      </c>
      <c r="X619" s="5">
        <f t="shared" si="534"/>
        <v>-5000</v>
      </c>
      <c r="Y619" s="5">
        <f t="shared" si="535"/>
        <v>0</v>
      </c>
      <c r="Z619" s="5">
        <f t="shared" si="536"/>
        <v>0</v>
      </c>
      <c r="AA619" s="5">
        <f t="shared" si="537"/>
        <v>0</v>
      </c>
      <c r="AB619" s="5">
        <f t="shared" si="538"/>
        <v>0</v>
      </c>
      <c r="AC619" s="5">
        <f t="shared" si="539"/>
        <v>0</v>
      </c>
      <c r="AD619" s="5">
        <f t="shared" si="540"/>
        <v>0</v>
      </c>
      <c r="AE619" s="5">
        <f t="shared" si="541"/>
        <v>0</v>
      </c>
      <c r="AF619" s="5">
        <f t="shared" si="542"/>
        <v>0</v>
      </c>
      <c r="AG619" s="5">
        <f t="shared" si="543"/>
        <v>0</v>
      </c>
      <c r="AH619" s="5">
        <f t="shared" si="544"/>
        <v>0</v>
      </c>
      <c r="AI619" s="5">
        <f t="shared" si="545"/>
        <v>0</v>
      </c>
      <c r="AJ619" s="5">
        <f t="shared" si="546"/>
        <v>0</v>
      </c>
      <c r="AK619" s="5">
        <f>IFERROR(SUM(X619:AJ619),-5000)*((Cockpit!$C$3)^0)</f>
        <v>-5000</v>
      </c>
      <c r="AL619" s="16">
        <f>INDEX('Team forecast'!$B$2:$AO$26,MATCH('Master data'!$B619,'Team forecast'!$B$2:$B$26,0),MATCH('Master data'!AL$1,'Team forecast'!$B$2:$AO$2,0))</f>
        <v>0.60341572553131961</v>
      </c>
      <c r="AM619" s="16">
        <f>INDEX('Team forecast'!$B$2:$AO$26,MATCH('Master data'!$B619,'Team forecast'!$B$2:$B$26,0),MATCH('Master data'!AM$1,'Team forecast'!$B$2:$AO$2,0))</f>
        <v>2.3578794100156779</v>
      </c>
      <c r="AN619" s="16">
        <f>INDEX('Team forecast'!$B$2:$AO$26,MATCH('Master data'!$B619,'Team forecast'!$B$2:$B$26,0),MATCH('Master data'!AN$1,'Team forecast'!$B$2:$AO$2,0))</f>
        <v>9.4620662225315705E-2</v>
      </c>
      <c r="AO619" s="16">
        <f>INDEX('Team forecast'!$B$2:$AO$26,MATCH('Master data'!$B619,'Team forecast'!$B$2:$B$26,0),MATCH('Master data'!AO$1,'Team forecast'!$B$2:$AO$2,0))</f>
        <v>1.9809102100775644</v>
      </c>
      <c r="AP619" s="16">
        <f>INDEX('Team forecast'!$B$2:$AO$26,MATCH('Master data'!$B619,'Team forecast'!$B$2:$B$26,0),MATCH('Master data'!AP$1,'Team forecast'!$B$2:$AO$2,0))</f>
        <v>5.7945998708404165</v>
      </c>
      <c r="AQ619" s="5">
        <f t="shared" si="547"/>
        <v>-5000</v>
      </c>
      <c r="AR619" s="5">
        <f>INDEX('Team forecast'!$B$2:$AO$26,MATCH('Master data'!$B619,'Team forecast'!$B$2:$B$26,0),MATCH('Master data'!AR$1,'Team forecast'!$B$2:$AO$2,0))*IF(X619&gt;0,25000,0)</f>
        <v>0</v>
      </c>
      <c r="AS619" s="16">
        <f>INDEX('Team forecast'!$B$2:$AO$26,MATCH('Master data'!$B619,'Team forecast'!$B$2:$B$26,0),MATCH('Master data'!AS$1,'Team forecast'!$B$2:$AO$2,0))*IF(X619&gt;0,5000,0)</f>
        <v>0</v>
      </c>
      <c r="AT619" s="16">
        <f>INDEX('Team forecast'!$B$2:$AO$26,MATCH('Master data'!$B619,'Team forecast'!$B$2:$B$26,0),MATCH('Master data'!AT$1,'Team forecast'!$B$2:$AO$2,0))*IF(X619&gt;0,-15000,0)</f>
        <v>0</v>
      </c>
      <c r="AU619" s="5">
        <f t="shared" si="548"/>
        <v>0</v>
      </c>
      <c r="AV619" s="5">
        <f t="shared" si="549"/>
        <v>0</v>
      </c>
      <c r="AW619" s="5">
        <f t="shared" si="550"/>
        <v>0</v>
      </c>
      <c r="AX619" s="5">
        <f t="shared" si="551"/>
        <v>0</v>
      </c>
      <c r="AY619" s="5">
        <f t="shared" si="552"/>
        <v>0</v>
      </c>
      <c r="AZ619" s="5">
        <f t="shared" si="553"/>
        <v>0</v>
      </c>
      <c r="BA619" s="5">
        <f t="shared" si="554"/>
        <v>0</v>
      </c>
      <c r="BB619" s="5">
        <f t="shared" si="555"/>
        <v>0</v>
      </c>
      <c r="BC619" s="5">
        <f t="shared" si="556"/>
        <v>0</v>
      </c>
      <c r="BD619" s="5">
        <f t="shared" si="557"/>
        <v>-5000</v>
      </c>
      <c r="BE619" s="16">
        <f>INDEX('Team forecast'!$B$2:$AO$26,MATCH('Master data'!$B619,'Team forecast'!$B$2:$B$26,0),MATCH('Master data'!BE$1,'Team forecast'!$B$2:$AO$2,0))</f>
        <v>0</v>
      </c>
      <c r="BF619" s="16">
        <f>INDEX('Team forecast'!$B$2:$AO$26,MATCH('Master data'!$B619,'Team forecast'!$B$2:$B$26,0),MATCH('Master data'!BF$1,'Team forecast'!$B$2:$AO$2,0))</f>
        <v>0</v>
      </c>
      <c r="BG619" s="16">
        <f>INDEX('Team forecast'!$B$2:$AO$26,MATCH('Master data'!$B619,'Team forecast'!$B$2:$B$26,0),MATCH('Master data'!BG$1,'Team forecast'!$B$2:$AO$2,0))</f>
        <v>0</v>
      </c>
      <c r="BH619" s="16">
        <f>INDEX('Team forecast'!$B$2:$AO$26,MATCH('Master data'!$B619,'Team forecast'!$B$2:$B$26,0),MATCH('Master data'!BH$1,'Team forecast'!$B$2:$AO$2,0))</f>
        <v>0</v>
      </c>
      <c r="BI619" s="16">
        <f>INDEX('Team forecast'!$B$2:$AO$26,MATCH('Master data'!$B619,'Team forecast'!$B$2:$B$26,0),MATCH('Master data'!BI$1,'Team forecast'!$B$2:$AO$2,0))</f>
        <v>0</v>
      </c>
      <c r="BJ619" s="5">
        <f t="shared" si="558"/>
        <v>-5000</v>
      </c>
      <c r="BK619" s="5">
        <f>INDEX('Team forecast'!$R$3:$BH$26,MATCH($B619,'Team forecast'!$B$3:$B$26,0),MATCH(BK$1,'Team forecast'!$R$2:$BH$2,0))*IF($X619&gt;0,25000,0)</f>
        <v>0</v>
      </c>
      <c r="BL619" s="5">
        <f>INDEX('Team forecast'!$R$3:$BH$26,MATCH($B619,'Team forecast'!$B$3:$B$26,0),MATCH(BL$1,'Team forecast'!$R$2:$BH$2,0))*IF($X619&gt;0,5000,0)</f>
        <v>0</v>
      </c>
      <c r="BM619" s="5">
        <f>INDEX('Team forecast'!$R$3:$BH$26,MATCH($B619,'Team forecast'!$B$3:$B$26,0),MATCH(BM$1,'Team forecast'!$R$2:$BH$2,0))*IF($X619&gt;0,-15000,0)</f>
        <v>0</v>
      </c>
      <c r="BN619" s="5">
        <f t="shared" si="559"/>
        <v>0</v>
      </c>
      <c r="BO619" s="5">
        <f t="shared" si="560"/>
        <v>0</v>
      </c>
      <c r="BP619" s="5">
        <f t="shared" si="561"/>
        <v>0</v>
      </c>
      <c r="BQ619" s="5">
        <f t="shared" si="562"/>
        <v>0</v>
      </c>
      <c r="BR619" s="5">
        <f t="shared" si="563"/>
        <v>0</v>
      </c>
      <c r="BS619" s="5">
        <f t="shared" si="564"/>
        <v>0</v>
      </c>
      <c r="BT619" s="5">
        <f t="shared" si="565"/>
        <v>0</v>
      </c>
      <c r="BU619" s="5">
        <f t="shared" si="566"/>
        <v>0</v>
      </c>
      <c r="BV619" s="5">
        <f t="shared" si="567"/>
        <v>0</v>
      </c>
      <c r="BW619" s="5">
        <f t="shared" si="568"/>
        <v>0</v>
      </c>
      <c r="BX619" s="5">
        <f t="shared" si="569"/>
        <v>-5000</v>
      </c>
      <c r="BY619" s="5">
        <f t="shared" si="570"/>
        <v>-15000</v>
      </c>
      <c r="BZ619" s="5">
        <f>MAX(INDEX('Team forecast'!$R$3:$BH$26,MATCH($B619,'Team forecast'!$B$3:$B$26,0),MATCH(BZ$1,'Team forecast'!$R$2:$BH$2,0))*($BX619)-(1-INDEX('Team forecast'!$R$3:$BH$26,MATCH($B619,'Team forecast'!$B$3:$B$26,0),MATCH(BZ$1,'Team forecast'!$R$2:$BH$2,0)))*(BY619+CH619)*0.01,-5000)</f>
        <v>-5000</v>
      </c>
      <c r="CA619" s="5">
        <f>MAX(INDEX('Team forecast'!$R$3:$BH$26,MATCH($B619,'Team forecast'!$B$3:$B$26,0),MATCH(CA$1,'Team forecast'!$R$2:$BH$2,0))*$BX619-(1-INDEX('Team forecast'!$R$3:$BH$26,MATCH($B619,'Team forecast'!$B$3:$B$26,0),MATCH(CA$1,'Team forecast'!$R$2:$BH$2,0)))*(BY619+BX619+CH619)*0.01,-5000)</f>
        <v>-5000</v>
      </c>
      <c r="CB619" s="5">
        <f>MAX(INDEX('Team forecast'!$R$3:$BH$26,MATCH($B619,'Team forecast'!$B$3:$B$26,0),MATCH(CB$1,'Team forecast'!$R$2:$BH$2,0))*$BX619-(1-INDEX('Team forecast'!$R$3:$BH$26,MATCH($B619,'Team forecast'!$B$3:$B$26,0),MATCH(CB$1,'Team forecast'!$R$2:$BH$2,0)))*(BY619+BX619*2+CH619)*0.01,0)</f>
        <v>0</v>
      </c>
      <c r="CC619" s="5">
        <v>0</v>
      </c>
      <c r="CD619" s="5">
        <f>+AK619+BD619*Cockpit!$C$3+BW619*Cockpit!$C$3^2+BZ619*Cockpit!$C$3^3+CA619*Cockpit!$C$3^4+CB619*Cockpit!$C$3^5+CC619*Cockpit!$C$3^6</f>
        <v>-10802.469135802468</v>
      </c>
      <c r="CE619" s="5"/>
      <c r="CF619" s="5"/>
      <c r="CG619" s="5">
        <v>0</v>
      </c>
      <c r="CH619" s="5">
        <f t="shared" si="571"/>
        <v>1995000</v>
      </c>
      <c r="CI619" s="5">
        <f t="shared" si="572"/>
        <v>1995000</v>
      </c>
      <c r="CJ619" s="1">
        <f t="shared" si="573"/>
        <v>-5.0000000000000001E-3</v>
      </c>
      <c r="CK619" s="5">
        <f>RANK(CD619,$CD$2:$CD$622)+COUNTIF($CD$2:$CD619,$CD619)-1</f>
        <v>612</v>
      </c>
      <c r="CL619" s="5">
        <f>RANK(CJ619,$CJ$2:$CJ$622)+COUNTIF($CJ$2:$CJ619,$CJ619)-1</f>
        <v>613</v>
      </c>
    </row>
    <row r="620" spans="1:90" x14ac:dyDescent="0.3">
      <c r="A620" t="str">
        <f>Players!P621</f>
        <v>Tim Sparv</v>
      </c>
      <c r="B620" t="str">
        <f>Players!G621</f>
        <v>Finland</v>
      </c>
      <c r="C620" t="str">
        <f>Players!AB621</f>
        <v>Midfield</v>
      </c>
      <c r="G620">
        <f>IF(Players!AC621=0,10000000,Players!AC621)</f>
        <v>2022000</v>
      </c>
      <c r="H620" s="16">
        <f>INDEX('Team forecast'!$B$2:$AO$26,MATCH('Master data'!$B620,'Team forecast'!$B$2:$B$26,0),MATCH('Master data'!H$1,'Team forecast'!$B$2:$AO$2,0))</f>
        <v>0.70247217008251406</v>
      </c>
      <c r="I620" s="16">
        <f>INDEX('Team forecast'!$B$2:$AO$26,MATCH('Master data'!$B620,'Team forecast'!$B$2:$B$26,0),MATCH('Master data'!I$1,'Team forecast'!$B$2:$AO$2,0))</f>
        <v>1.5209364700383743</v>
      </c>
      <c r="J620" s="16">
        <f>INDEX('Team forecast'!$B$2:$AO$26,MATCH('Master data'!$B620,'Team forecast'!$B$2:$B$26,0),MATCH('Master data'!J$1,'Team forecast'!$B$2:$AO$2,0))</f>
        <v>0.2185071656956705</v>
      </c>
      <c r="K620" s="16">
        <f>INDEX('Team forecast'!$B$2:$AO$26,MATCH('Master data'!$B620,'Team forecast'!$B$2:$B$26,0),MATCH('Master data'!K$1,'Team forecast'!$B$2:$AO$2,0))</f>
        <v>2.3060955078466372</v>
      </c>
      <c r="L620" s="16">
        <f>INDEX('Team forecast'!$B$2:$AO$26,MATCH('Master data'!$B620,'Team forecast'!$B$2:$B$26,0),MATCH('Master data'!L$1,'Team forecast'!$B$2:$AO$2,0))</f>
        <v>3.7377731174056277</v>
      </c>
      <c r="M620">
        <f>IF(Players!BC621=1,95,0)</f>
        <v>95</v>
      </c>
      <c r="N620" s="2">
        <f>Players!BN621</f>
        <v>2.7171976041471903E-2</v>
      </c>
      <c r="O620" s="2">
        <f>Players!BO621</f>
        <v>8.6425389177738718E-2</v>
      </c>
      <c r="P620" s="2">
        <f>Players!BP621</f>
        <v>1.2234547012062098E-2</v>
      </c>
      <c r="Q620" s="2">
        <f>Players!BQ621</f>
        <v>0.29263157894736841</v>
      </c>
      <c r="R620" s="2">
        <f>Players!BR621</f>
        <v>5.2631578947368425E-2</v>
      </c>
      <c r="S620" s="2">
        <f t="shared" si="532"/>
        <v>0.70247217008251406</v>
      </c>
      <c r="T620" s="2">
        <f t="shared" si="533"/>
        <v>1.5209364700383743</v>
      </c>
      <c r="U620" s="16">
        <f>INDEX('Team forecast'!$B$2:$AO$26,MATCH('Master data'!$B620,'Team forecast'!$B$2:$B$26,0),MATCH('Master data'!U$1,'Team forecast'!$B$2:$AO$2,0))</f>
        <v>0.1631269012865954</v>
      </c>
      <c r="V620" s="16">
        <f>INDEX('Team forecast'!$B$2:$AO$26,MATCH('Master data'!$B620,'Team forecast'!$B$2:$B$26,0),MATCH('Master data'!V$1,'Team forecast'!$B$2:$AO$2,0))</f>
        <v>0.27032457927492948</v>
      </c>
      <c r="W620" s="16">
        <f>INDEX('Team forecast'!$B$2:$AO$26,MATCH('Master data'!$B620,'Team forecast'!$B$2:$B$26,0),MATCH('Master data'!W$1,'Team forecast'!$B$2:$AO$2,0))</f>
        <v>0.56654851943847506</v>
      </c>
      <c r="X620" s="5">
        <f t="shared" si="534"/>
        <v>7000</v>
      </c>
      <c r="Y620" s="5">
        <f t="shared" si="535"/>
        <v>4078.1725321648851</v>
      </c>
      <c r="Z620" s="5">
        <f t="shared" si="536"/>
        <v>1351.6228963746473</v>
      </c>
      <c r="AA620" s="5">
        <f t="shared" si="537"/>
        <v>-8498.2277915771265</v>
      </c>
      <c r="AB620" s="5">
        <f t="shared" si="538"/>
        <v>2385.9446219103561</v>
      </c>
      <c r="AC620" s="5">
        <f t="shared" si="539"/>
        <v>3035.5715342955973</v>
      </c>
      <c r="AD620" s="5">
        <f t="shared" si="540"/>
        <v>282.14033905054902</v>
      </c>
      <c r="AE620" s="5">
        <f t="shared" si="541"/>
        <v>0</v>
      </c>
      <c r="AF620" s="5">
        <f t="shared" si="542"/>
        <v>0</v>
      </c>
      <c r="AG620" s="5">
        <f t="shared" si="543"/>
        <v>-5852.6315789473683</v>
      </c>
      <c r="AH620" s="5">
        <f t="shared" si="544"/>
        <v>-2631.5789473684213</v>
      </c>
      <c r="AI620" s="5">
        <f t="shared" si="545"/>
        <v>7024.7217008251409</v>
      </c>
      <c r="AJ620" s="5">
        <f t="shared" si="546"/>
        <v>-12167.491760306993</v>
      </c>
      <c r="AK620" s="5">
        <f>IFERROR(SUM(X620:AJ620),-5000)*((Cockpit!$C$3)^0)</f>
        <v>-3991.7564535787351</v>
      </c>
      <c r="AL620" s="16">
        <f>INDEX('Team forecast'!$B$2:$AO$26,MATCH('Master data'!$B620,'Team forecast'!$B$2:$B$26,0),MATCH('Master data'!AL$1,'Team forecast'!$B$2:$AO$2,0))</f>
        <v>0.60341572553131961</v>
      </c>
      <c r="AM620" s="16">
        <f>INDEX('Team forecast'!$B$2:$AO$26,MATCH('Master data'!$B620,'Team forecast'!$B$2:$B$26,0),MATCH('Master data'!AM$1,'Team forecast'!$B$2:$AO$2,0))</f>
        <v>2.3578794100156779</v>
      </c>
      <c r="AN620" s="16">
        <f>INDEX('Team forecast'!$B$2:$AO$26,MATCH('Master data'!$B620,'Team forecast'!$B$2:$B$26,0),MATCH('Master data'!AN$1,'Team forecast'!$B$2:$AO$2,0))</f>
        <v>9.4620662225315705E-2</v>
      </c>
      <c r="AO620" s="16">
        <f>INDEX('Team forecast'!$B$2:$AO$26,MATCH('Master data'!$B620,'Team forecast'!$B$2:$B$26,0),MATCH('Master data'!AO$1,'Team forecast'!$B$2:$AO$2,0))</f>
        <v>1.9809102100775644</v>
      </c>
      <c r="AP620" s="16">
        <f>INDEX('Team forecast'!$B$2:$AO$26,MATCH('Master data'!$B620,'Team forecast'!$B$2:$B$26,0),MATCH('Master data'!AP$1,'Team forecast'!$B$2:$AO$2,0))</f>
        <v>5.7945998708404165</v>
      </c>
      <c r="AQ620" s="5">
        <f t="shared" si="547"/>
        <v>7000</v>
      </c>
      <c r="AR620" s="5">
        <f>INDEX('Team forecast'!$B$2:$AO$26,MATCH('Master data'!$B620,'Team forecast'!$B$2:$B$26,0),MATCH('Master data'!AR$1,'Team forecast'!$B$2:$AO$2,0))*IF(X620&gt;0,25000,0)</f>
        <v>1971.2637963607438</v>
      </c>
      <c r="AS620" s="16">
        <f>INDEX('Team forecast'!$B$2:$AO$26,MATCH('Master data'!$B620,'Team forecast'!$B$2:$B$26,0),MATCH('Master data'!AS$1,'Team forecast'!$B$2:$AO$2,0))*IF(X620&gt;0,5000,0)</f>
        <v>727.851247887044</v>
      </c>
      <c r="AT620" s="16">
        <f>INDEX('Team forecast'!$B$2:$AO$26,MATCH('Master data'!$B620,'Team forecast'!$B$2:$B$26,0),MATCH('Master data'!AT$1,'Team forecast'!$B$2:$AO$2,0))*IF(X620&gt;0,-15000,0)</f>
        <v>-11633.687978522423</v>
      </c>
      <c r="AU620" s="5">
        <f t="shared" si="548"/>
        <v>2049.4997046480503</v>
      </c>
      <c r="AV620" s="5">
        <f t="shared" si="549"/>
        <v>2607.5219457505937</v>
      </c>
      <c r="AW620" s="5">
        <f t="shared" si="550"/>
        <v>242.35539091867767</v>
      </c>
      <c r="AX620" s="5">
        <f t="shared" si="551"/>
        <v>0</v>
      </c>
      <c r="AY620" s="5">
        <f t="shared" si="552"/>
        <v>0</v>
      </c>
      <c r="AZ620" s="5">
        <f t="shared" si="553"/>
        <v>-5852.6315789473683</v>
      </c>
      <c r="BA620" s="5">
        <f t="shared" si="554"/>
        <v>-2631.5789473684213</v>
      </c>
      <c r="BB620" s="5">
        <f t="shared" si="555"/>
        <v>6034.1572553131964</v>
      </c>
      <c r="BC620" s="5">
        <f t="shared" si="556"/>
        <v>-18863.035280125423</v>
      </c>
      <c r="BD620" s="5">
        <f t="shared" si="557"/>
        <v>-18348.28444408533</v>
      </c>
      <c r="BE620" s="16">
        <f>INDEX('Team forecast'!$B$2:$AO$26,MATCH('Master data'!$B620,'Team forecast'!$B$2:$B$26,0),MATCH('Master data'!BE$1,'Team forecast'!$B$2:$AO$2,0))</f>
        <v>0</v>
      </c>
      <c r="BF620" s="16">
        <f>INDEX('Team forecast'!$B$2:$AO$26,MATCH('Master data'!$B620,'Team forecast'!$B$2:$B$26,0),MATCH('Master data'!BF$1,'Team forecast'!$B$2:$AO$2,0))</f>
        <v>0</v>
      </c>
      <c r="BG620" s="16">
        <f>INDEX('Team forecast'!$B$2:$AO$26,MATCH('Master data'!$B620,'Team forecast'!$B$2:$B$26,0),MATCH('Master data'!BG$1,'Team forecast'!$B$2:$AO$2,0))</f>
        <v>0</v>
      </c>
      <c r="BH620" s="16">
        <f>INDEX('Team forecast'!$B$2:$AO$26,MATCH('Master data'!$B620,'Team forecast'!$B$2:$B$26,0),MATCH('Master data'!BH$1,'Team forecast'!$B$2:$AO$2,0))</f>
        <v>0</v>
      </c>
      <c r="BI620" s="16">
        <f>INDEX('Team forecast'!$B$2:$AO$26,MATCH('Master data'!$B620,'Team forecast'!$B$2:$B$26,0),MATCH('Master data'!BI$1,'Team forecast'!$B$2:$AO$2,0))</f>
        <v>0</v>
      </c>
      <c r="BJ620" s="5">
        <f t="shared" si="558"/>
        <v>7000</v>
      </c>
      <c r="BK620" s="5">
        <f>INDEX('Team forecast'!$R$3:$BH$26,MATCH($B620,'Team forecast'!$B$3:$B$26,0),MATCH(BK$1,'Team forecast'!$R$2:$BH$2,0))*IF($X620&gt;0,25000,0)</f>
        <v>0</v>
      </c>
      <c r="BL620" s="5">
        <f>INDEX('Team forecast'!$R$3:$BH$26,MATCH($B620,'Team forecast'!$B$3:$B$26,0),MATCH(BL$1,'Team forecast'!$R$2:$BH$2,0))*IF($X620&gt;0,5000,0)</f>
        <v>0</v>
      </c>
      <c r="BM620" s="5">
        <f>INDEX('Team forecast'!$R$3:$BH$26,MATCH($B620,'Team forecast'!$B$3:$B$26,0),MATCH(BM$1,'Team forecast'!$R$2:$BH$2,0))*IF($X620&gt;0,-15000,0)</f>
        <v>0</v>
      </c>
      <c r="BN620" s="5">
        <f t="shared" si="559"/>
        <v>0</v>
      </c>
      <c r="BO620" s="5">
        <f t="shared" si="560"/>
        <v>0</v>
      </c>
      <c r="BP620" s="5">
        <f t="shared" si="561"/>
        <v>0</v>
      </c>
      <c r="BQ620" s="5">
        <f t="shared" si="562"/>
        <v>0</v>
      </c>
      <c r="BR620" s="5">
        <f t="shared" si="563"/>
        <v>0</v>
      </c>
      <c r="BS620" s="5">
        <f t="shared" si="564"/>
        <v>-5852.6315789473683</v>
      </c>
      <c r="BT620" s="5">
        <f t="shared" si="565"/>
        <v>-2631.5789473684213</v>
      </c>
      <c r="BU620" s="5">
        <f t="shared" si="566"/>
        <v>0</v>
      </c>
      <c r="BV620" s="5">
        <f t="shared" si="567"/>
        <v>0</v>
      </c>
      <c r="BW620" s="5">
        <f t="shared" si="568"/>
        <v>0</v>
      </c>
      <c r="BX620" s="5">
        <f t="shared" si="569"/>
        <v>-11170.020448832032</v>
      </c>
      <c r="BY620" s="5">
        <f t="shared" si="570"/>
        <v>-33510.061346496099</v>
      </c>
      <c r="BZ620" s="5">
        <f>MAX(INDEX('Team forecast'!$R$3:$BH$26,MATCH($B620,'Team forecast'!$B$3:$B$26,0),MATCH(BZ$1,'Team forecast'!$R$2:$BH$2,0))*($BX620)-(1-INDEX('Team forecast'!$R$3:$BH$26,MATCH($B620,'Team forecast'!$B$3:$B$26,0),MATCH(BZ$1,'Team forecast'!$R$2:$BH$2,0)))*(BY620+CH620)*0.01,-5000)</f>
        <v>-5000</v>
      </c>
      <c r="CA620" s="5">
        <f>MAX(INDEX('Team forecast'!$R$3:$BH$26,MATCH($B620,'Team forecast'!$B$3:$B$26,0),MATCH(CA$1,'Team forecast'!$R$2:$BH$2,0))*$BX620-(1-INDEX('Team forecast'!$R$3:$BH$26,MATCH($B620,'Team forecast'!$B$3:$B$26,0),MATCH(CA$1,'Team forecast'!$R$2:$BH$2,0)))*(BY620+BX620+CH620)*0.01,-5000)</f>
        <v>-5000</v>
      </c>
      <c r="CB620" s="5">
        <f>MAX(INDEX('Team forecast'!$R$3:$BH$26,MATCH($B620,'Team forecast'!$B$3:$B$26,0),MATCH(CB$1,'Team forecast'!$R$2:$BH$2,0))*$BX620-(1-INDEX('Team forecast'!$R$3:$BH$26,MATCH($B620,'Team forecast'!$B$3:$B$26,0),MATCH(CB$1,'Team forecast'!$R$2:$BH$2,0)))*(BY620+BX620*2+CH620)*0.01,0)</f>
        <v>0</v>
      </c>
      <c r="CC620" s="5">
        <v>0</v>
      </c>
      <c r="CD620" s="5">
        <f>+AK620+BD620*Cockpit!$C$3+BW620*Cockpit!$C$3^2+BZ620*Cockpit!$C$3^3+CA620*Cockpit!$C$3^4+CB620*Cockpit!$C$3^5+CC620*Cockpit!$C$3^6</f>
        <v>-18693.081885438089</v>
      </c>
      <c r="CE620" s="5"/>
      <c r="CF620" s="5"/>
      <c r="CG620" s="5">
        <v>0</v>
      </c>
      <c r="CH620" s="5">
        <f t="shared" si="571"/>
        <v>2022000</v>
      </c>
      <c r="CI620" s="5">
        <f t="shared" si="572"/>
        <v>2022000</v>
      </c>
      <c r="CJ620" s="1">
        <f t="shared" si="573"/>
        <v>-8.9999999999999993E-3</v>
      </c>
      <c r="CK620" s="5">
        <f>RANK(CD620,$CD$2:$CD$622)+COUNTIF($CD$2:$CD620,$CD620)-1</f>
        <v>616</v>
      </c>
      <c r="CL620" s="5">
        <f>RANK(CJ620,$CJ$2:$CJ$622)+COUNTIF($CJ$2:$CJ620,$CJ620)-1</f>
        <v>616</v>
      </c>
    </row>
    <row r="621" spans="1:90" x14ac:dyDescent="0.3">
      <c r="A621" t="str">
        <f>Players!P622</f>
        <v>Glen Kamara</v>
      </c>
      <c r="B621" t="str">
        <f>Players!G622</f>
        <v>Finland</v>
      </c>
      <c r="C621" t="str">
        <f>Players!AB622</f>
        <v>Midfield</v>
      </c>
      <c r="G621">
        <f>IF(Players!AC622=0,10000000,Players!AC622)</f>
        <v>3042000</v>
      </c>
      <c r="H621" s="16">
        <f>INDEX('Team forecast'!$B$2:$AO$26,MATCH('Master data'!$B621,'Team forecast'!$B$2:$B$26,0),MATCH('Master data'!H$1,'Team forecast'!$B$2:$AO$2,0))</f>
        <v>0.70247217008251406</v>
      </c>
      <c r="I621" s="16">
        <f>INDEX('Team forecast'!$B$2:$AO$26,MATCH('Master data'!$B621,'Team forecast'!$B$2:$B$26,0),MATCH('Master data'!I$1,'Team forecast'!$B$2:$AO$2,0))</f>
        <v>1.5209364700383743</v>
      </c>
      <c r="J621" s="16">
        <f>INDEX('Team forecast'!$B$2:$AO$26,MATCH('Master data'!$B621,'Team forecast'!$B$2:$B$26,0),MATCH('Master data'!J$1,'Team forecast'!$B$2:$AO$2,0))</f>
        <v>0.2185071656956705</v>
      </c>
      <c r="K621" s="16">
        <f>INDEX('Team forecast'!$B$2:$AO$26,MATCH('Master data'!$B621,'Team forecast'!$B$2:$B$26,0),MATCH('Master data'!K$1,'Team forecast'!$B$2:$AO$2,0))</f>
        <v>2.3060955078466372</v>
      </c>
      <c r="L621" s="16">
        <f>INDEX('Team forecast'!$B$2:$AO$26,MATCH('Master data'!$B621,'Team forecast'!$B$2:$B$26,0),MATCH('Master data'!L$1,'Team forecast'!$B$2:$AO$2,0))</f>
        <v>3.7377731174056277</v>
      </c>
      <c r="M621">
        <f>IF(Players!BC622=1,95,0)</f>
        <v>95</v>
      </c>
      <c r="N621" s="2">
        <f>Players!BN622</f>
        <v>8.9875870889500178E-2</v>
      </c>
      <c r="O621" s="2">
        <f>Players!BO622</f>
        <v>7.9637114884028221E-2</v>
      </c>
      <c r="P621" s="2">
        <f>Players!BP622</f>
        <v>0.14189124228759284</v>
      </c>
      <c r="Q621" s="2">
        <f>Players!BQ622</f>
        <v>0.1</v>
      </c>
      <c r="R621" s="2">
        <f>Players!BR622</f>
        <v>0</v>
      </c>
      <c r="S621" s="2">
        <f t="shared" si="532"/>
        <v>0.70247217008251406</v>
      </c>
      <c r="T621" s="2">
        <f t="shared" si="533"/>
        <v>1.5209364700383743</v>
      </c>
      <c r="U621" s="16">
        <f>INDEX('Team forecast'!$B$2:$AO$26,MATCH('Master data'!$B621,'Team forecast'!$B$2:$B$26,0),MATCH('Master data'!U$1,'Team forecast'!$B$2:$AO$2,0))</f>
        <v>0.1631269012865954</v>
      </c>
      <c r="V621" s="16">
        <f>INDEX('Team forecast'!$B$2:$AO$26,MATCH('Master data'!$B621,'Team forecast'!$B$2:$B$26,0),MATCH('Master data'!V$1,'Team forecast'!$B$2:$AO$2,0))</f>
        <v>0.27032457927492948</v>
      </c>
      <c r="W621" s="16">
        <f>INDEX('Team forecast'!$B$2:$AO$26,MATCH('Master data'!$B621,'Team forecast'!$B$2:$B$26,0),MATCH('Master data'!W$1,'Team forecast'!$B$2:$AO$2,0))</f>
        <v>0.56654851943847506</v>
      </c>
      <c r="X621" s="5">
        <f t="shared" si="534"/>
        <v>7000</v>
      </c>
      <c r="Y621" s="5">
        <f t="shared" si="535"/>
        <v>4078.1725321648851</v>
      </c>
      <c r="Z621" s="5">
        <f t="shared" si="536"/>
        <v>1351.6228963746473</v>
      </c>
      <c r="AA621" s="5">
        <f t="shared" si="537"/>
        <v>-8498.2277915771265</v>
      </c>
      <c r="AB621" s="5">
        <f t="shared" si="538"/>
        <v>7891.9122577253802</v>
      </c>
      <c r="AC621" s="5">
        <f t="shared" si="539"/>
        <v>2797.1428455846894</v>
      </c>
      <c r="AD621" s="5">
        <f t="shared" si="540"/>
        <v>3272.1475644219668</v>
      </c>
      <c r="AE621" s="5">
        <f t="shared" si="541"/>
        <v>0</v>
      </c>
      <c r="AF621" s="5">
        <f t="shared" si="542"/>
        <v>0</v>
      </c>
      <c r="AG621" s="5">
        <f t="shared" si="543"/>
        <v>-2000</v>
      </c>
      <c r="AH621" s="5">
        <f t="shared" si="544"/>
        <v>0</v>
      </c>
      <c r="AI621" s="5">
        <f t="shared" si="545"/>
        <v>7024.7217008251409</v>
      </c>
      <c r="AJ621" s="5">
        <f t="shared" si="546"/>
        <v>-12167.491760306993</v>
      </c>
      <c r="AK621" s="5">
        <f>IFERROR(SUM(X621:AJ621),-5000)*((Cockpit!$C$3)^0)</f>
        <v>10750.00024521259</v>
      </c>
      <c r="AL621" s="16">
        <f>INDEX('Team forecast'!$B$2:$AO$26,MATCH('Master data'!$B621,'Team forecast'!$B$2:$B$26,0),MATCH('Master data'!AL$1,'Team forecast'!$B$2:$AO$2,0))</f>
        <v>0.60341572553131961</v>
      </c>
      <c r="AM621" s="16">
        <f>INDEX('Team forecast'!$B$2:$AO$26,MATCH('Master data'!$B621,'Team forecast'!$B$2:$B$26,0),MATCH('Master data'!AM$1,'Team forecast'!$B$2:$AO$2,0))</f>
        <v>2.3578794100156779</v>
      </c>
      <c r="AN621" s="16">
        <f>INDEX('Team forecast'!$B$2:$AO$26,MATCH('Master data'!$B621,'Team forecast'!$B$2:$B$26,0),MATCH('Master data'!AN$1,'Team forecast'!$B$2:$AO$2,0))</f>
        <v>9.4620662225315705E-2</v>
      </c>
      <c r="AO621" s="16">
        <f>INDEX('Team forecast'!$B$2:$AO$26,MATCH('Master data'!$B621,'Team forecast'!$B$2:$B$26,0),MATCH('Master data'!AO$1,'Team forecast'!$B$2:$AO$2,0))</f>
        <v>1.9809102100775644</v>
      </c>
      <c r="AP621" s="16">
        <f>INDEX('Team forecast'!$B$2:$AO$26,MATCH('Master data'!$B621,'Team forecast'!$B$2:$B$26,0),MATCH('Master data'!AP$1,'Team forecast'!$B$2:$AO$2,0))</f>
        <v>5.7945998708404165</v>
      </c>
      <c r="AQ621" s="5">
        <f t="shared" si="547"/>
        <v>7000</v>
      </c>
      <c r="AR621" s="5">
        <f>INDEX('Team forecast'!$B$2:$AO$26,MATCH('Master data'!$B621,'Team forecast'!$B$2:$B$26,0),MATCH('Master data'!AR$1,'Team forecast'!$B$2:$AO$2,0))*IF(X621&gt;0,25000,0)</f>
        <v>1971.2637963607438</v>
      </c>
      <c r="AS621" s="16">
        <f>INDEX('Team forecast'!$B$2:$AO$26,MATCH('Master data'!$B621,'Team forecast'!$B$2:$B$26,0),MATCH('Master data'!AS$1,'Team forecast'!$B$2:$AO$2,0))*IF(X621&gt;0,5000,0)</f>
        <v>727.851247887044</v>
      </c>
      <c r="AT621" s="16">
        <f>INDEX('Team forecast'!$B$2:$AO$26,MATCH('Master data'!$B621,'Team forecast'!$B$2:$B$26,0),MATCH('Master data'!AT$1,'Team forecast'!$B$2:$AO$2,0))*IF(X621&gt;0,-15000,0)</f>
        <v>-11633.687978522423</v>
      </c>
      <c r="AU621" s="5">
        <f t="shared" si="548"/>
        <v>6779.0642300683694</v>
      </c>
      <c r="AV621" s="5">
        <f t="shared" si="549"/>
        <v>2402.714372848347</v>
      </c>
      <c r="AW621" s="5">
        <f t="shared" si="550"/>
        <v>2810.7381056808213</v>
      </c>
      <c r="AX621" s="5">
        <f t="shared" si="551"/>
        <v>0</v>
      </c>
      <c r="AY621" s="5">
        <f t="shared" si="552"/>
        <v>0</v>
      </c>
      <c r="AZ621" s="5">
        <f t="shared" si="553"/>
        <v>-2000</v>
      </c>
      <c r="BA621" s="5">
        <f t="shared" si="554"/>
        <v>0</v>
      </c>
      <c r="BB621" s="5">
        <f t="shared" si="555"/>
        <v>6034.1572553131964</v>
      </c>
      <c r="BC621" s="5">
        <f t="shared" si="556"/>
        <v>-18863.035280125423</v>
      </c>
      <c r="BD621" s="5">
        <f t="shared" si="557"/>
        <v>-4770.9342504893248</v>
      </c>
      <c r="BE621" s="16">
        <f>INDEX('Team forecast'!$B$2:$AO$26,MATCH('Master data'!$B621,'Team forecast'!$B$2:$B$26,0),MATCH('Master data'!BE$1,'Team forecast'!$B$2:$AO$2,0))</f>
        <v>0</v>
      </c>
      <c r="BF621" s="16">
        <f>INDEX('Team forecast'!$B$2:$AO$26,MATCH('Master data'!$B621,'Team forecast'!$B$2:$B$26,0),MATCH('Master data'!BF$1,'Team forecast'!$B$2:$AO$2,0))</f>
        <v>0</v>
      </c>
      <c r="BG621" s="16">
        <f>INDEX('Team forecast'!$B$2:$AO$26,MATCH('Master data'!$B621,'Team forecast'!$B$2:$B$26,0),MATCH('Master data'!BG$1,'Team forecast'!$B$2:$AO$2,0))</f>
        <v>0</v>
      </c>
      <c r="BH621" s="16">
        <f>INDEX('Team forecast'!$B$2:$AO$26,MATCH('Master data'!$B621,'Team forecast'!$B$2:$B$26,0),MATCH('Master data'!BH$1,'Team forecast'!$B$2:$AO$2,0))</f>
        <v>0</v>
      </c>
      <c r="BI621" s="16">
        <f>INDEX('Team forecast'!$B$2:$AO$26,MATCH('Master data'!$B621,'Team forecast'!$B$2:$B$26,0),MATCH('Master data'!BI$1,'Team forecast'!$B$2:$AO$2,0))</f>
        <v>0</v>
      </c>
      <c r="BJ621" s="5">
        <f t="shared" si="558"/>
        <v>7000</v>
      </c>
      <c r="BK621" s="5">
        <f>INDEX('Team forecast'!$R$3:$BH$26,MATCH($B621,'Team forecast'!$B$3:$B$26,0),MATCH(BK$1,'Team forecast'!$R$2:$BH$2,0))*IF($X621&gt;0,25000,0)</f>
        <v>0</v>
      </c>
      <c r="BL621" s="5">
        <f>INDEX('Team forecast'!$R$3:$BH$26,MATCH($B621,'Team forecast'!$B$3:$B$26,0),MATCH(BL$1,'Team forecast'!$R$2:$BH$2,0))*IF($X621&gt;0,5000,0)</f>
        <v>0</v>
      </c>
      <c r="BM621" s="5">
        <f>INDEX('Team forecast'!$R$3:$BH$26,MATCH($B621,'Team forecast'!$B$3:$B$26,0),MATCH(BM$1,'Team forecast'!$R$2:$BH$2,0))*IF($X621&gt;0,-15000,0)</f>
        <v>0</v>
      </c>
      <c r="BN621" s="5">
        <f t="shared" si="559"/>
        <v>0</v>
      </c>
      <c r="BO621" s="5">
        <f t="shared" si="560"/>
        <v>0</v>
      </c>
      <c r="BP621" s="5">
        <f t="shared" si="561"/>
        <v>0</v>
      </c>
      <c r="BQ621" s="5">
        <f t="shared" si="562"/>
        <v>0</v>
      </c>
      <c r="BR621" s="5">
        <f t="shared" si="563"/>
        <v>0</v>
      </c>
      <c r="BS621" s="5">
        <f t="shared" si="564"/>
        <v>-2000</v>
      </c>
      <c r="BT621" s="5">
        <f t="shared" si="565"/>
        <v>0</v>
      </c>
      <c r="BU621" s="5">
        <f t="shared" si="566"/>
        <v>0</v>
      </c>
      <c r="BV621" s="5">
        <f t="shared" si="567"/>
        <v>0</v>
      </c>
      <c r="BW621" s="5">
        <f t="shared" si="568"/>
        <v>0</v>
      </c>
      <c r="BX621" s="5">
        <f t="shared" si="569"/>
        <v>2989.5329973616326</v>
      </c>
      <c r="BY621" s="5">
        <f t="shared" si="570"/>
        <v>8968.5989920848988</v>
      </c>
      <c r="BZ621" s="5">
        <f>MAX(INDEX('Team forecast'!$R$3:$BH$26,MATCH($B621,'Team forecast'!$B$3:$B$26,0),MATCH(BZ$1,'Team forecast'!$R$2:$BH$2,0))*($BX621)-(1-INDEX('Team forecast'!$R$3:$BH$26,MATCH($B621,'Team forecast'!$B$3:$B$26,0),MATCH(BZ$1,'Team forecast'!$R$2:$BH$2,0)))*(BY621+CH621)*0.01,-5000)</f>
        <v>-5000</v>
      </c>
      <c r="CA621" s="5">
        <f>MAX(INDEX('Team forecast'!$R$3:$BH$26,MATCH($B621,'Team forecast'!$B$3:$B$26,0),MATCH(CA$1,'Team forecast'!$R$2:$BH$2,0))*$BX621-(1-INDEX('Team forecast'!$R$3:$BH$26,MATCH($B621,'Team forecast'!$B$3:$B$26,0),MATCH(CA$1,'Team forecast'!$R$2:$BH$2,0)))*(BY621+BX621+CH621)*0.01,-5000)</f>
        <v>-5000</v>
      </c>
      <c r="CB621" s="5">
        <f>MAX(INDEX('Team forecast'!$R$3:$BH$26,MATCH($B621,'Team forecast'!$B$3:$B$26,0),MATCH(CB$1,'Team forecast'!$R$2:$BH$2,0))*$BX621-(1-INDEX('Team forecast'!$R$3:$BH$26,MATCH($B621,'Team forecast'!$B$3:$B$26,0),MATCH(CB$1,'Team forecast'!$R$2:$BH$2,0)))*(BY621+BX621*2+CH621)*0.01,0)</f>
        <v>0</v>
      </c>
      <c r="CC621" s="5">
        <v>0</v>
      </c>
      <c r="CD621" s="5">
        <f>+AK621+BD621*Cockpit!$C$3+BW621*Cockpit!$C$3^2+BZ621*Cockpit!$C$3^3+CA621*Cockpit!$C$3^4+CB621*Cockpit!$C$3^5+CC621*Cockpit!$C$3^6</f>
        <v>5100.2416090839051</v>
      </c>
      <c r="CE621" s="5"/>
      <c r="CF621" s="5"/>
      <c r="CG621" s="5">
        <v>0</v>
      </c>
      <c r="CH621" s="5">
        <f t="shared" si="571"/>
        <v>3042000</v>
      </c>
      <c r="CI621" s="5">
        <f t="shared" si="572"/>
        <v>3042000</v>
      </c>
      <c r="CJ621" s="1">
        <f t="shared" si="573"/>
        <v>2E-3</v>
      </c>
      <c r="CK621" s="5">
        <f>RANK(CD621,$CD$2:$CD$622)+COUNTIF($CD$2:$CD621,$CD621)-1</f>
        <v>374</v>
      </c>
      <c r="CL621" s="5">
        <f>RANK(CJ621,$CJ$2:$CJ$622)+COUNTIF($CJ$2:$CJ621,$CJ621)-1</f>
        <v>386</v>
      </c>
    </row>
  </sheetData>
  <autoFilter ref="CG1:CL621" xr:uid="{8D73FE1C-6EDD-415A-A6B1-52414B5DCDCD}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CE15C-98FA-9A44-B544-8B4E4C282904}">
  <sheetPr>
    <tabColor theme="7" tint="0.39997558519241921"/>
  </sheetPr>
  <dimension ref="B1:BH47"/>
  <sheetViews>
    <sheetView showGridLines="0" topLeftCell="AA1" workbookViewId="0">
      <selection activeCell="AK5" sqref="AK5"/>
    </sheetView>
  </sheetViews>
  <sheetFormatPr defaultColWidth="11" defaultRowHeight="15.6" x14ac:dyDescent="0.3"/>
  <cols>
    <col min="2" max="2" width="16.3984375" bestFit="1" customWidth="1"/>
    <col min="3" max="3" width="6.5" customWidth="1"/>
    <col min="4" max="36" width="8.8984375" customWidth="1"/>
    <col min="37" max="40" width="15.8984375" customWidth="1"/>
    <col min="41" max="60" width="8.8984375" customWidth="1"/>
  </cols>
  <sheetData>
    <row r="1" spans="2:60" x14ac:dyDescent="0.3">
      <c r="D1">
        <v>1</v>
      </c>
      <c r="O1">
        <f>D1+1</f>
        <v>2</v>
      </c>
      <c r="Z1">
        <f>O1+1</f>
        <v>3</v>
      </c>
      <c r="AK1">
        <f>Z1+1</f>
        <v>4</v>
      </c>
      <c r="AU1">
        <f>AK1+1</f>
        <v>5</v>
      </c>
      <c r="BB1">
        <f>AU1+1</f>
        <v>6</v>
      </c>
    </row>
    <row r="2" spans="2:60" ht="46.8" x14ac:dyDescent="0.3">
      <c r="B2" s="59" t="s">
        <v>385</v>
      </c>
      <c r="C2" s="59" t="s">
        <v>783</v>
      </c>
      <c r="D2" s="59" t="s">
        <v>750</v>
      </c>
      <c r="E2" s="59" t="s">
        <v>754</v>
      </c>
      <c r="F2" s="59" t="s">
        <v>751</v>
      </c>
      <c r="G2" s="59" t="str">
        <f>"xG adj.fac. "&amp;D1</f>
        <v>xG adj.fac. 1</v>
      </c>
      <c r="H2" s="59" t="str">
        <f>"xG Against adj.fac. "&amp;D1</f>
        <v>xG Against adj.fac. 1</v>
      </c>
      <c r="I2" s="59" t="str">
        <f>"xCS adj.fac. "&amp;D1</f>
        <v>xCS adj.fac. 1</v>
      </c>
      <c r="J2" s="59" t="s">
        <v>3383</v>
      </c>
      <c r="K2" s="59" t="s">
        <v>3392</v>
      </c>
      <c r="L2" s="59" t="s">
        <v>429</v>
      </c>
      <c r="M2" s="59" t="s">
        <v>430</v>
      </c>
      <c r="N2" s="59" t="s">
        <v>431</v>
      </c>
      <c r="O2" s="59" t="s">
        <v>3377</v>
      </c>
      <c r="P2" s="59" t="s">
        <v>3378</v>
      </c>
      <c r="Q2" s="59" t="s">
        <v>752</v>
      </c>
      <c r="R2" s="59" t="str">
        <f>"xG adj.fac. "&amp;O1</f>
        <v>xG adj.fac. 2</v>
      </c>
      <c r="S2" s="59" t="str">
        <f>"xG Against adj.fac. "&amp;O1</f>
        <v>xG Against adj.fac. 2</v>
      </c>
      <c r="T2" s="59" t="str">
        <f>"xCS adj.fac. "&amp;O1</f>
        <v>xCS adj.fac. 2</v>
      </c>
      <c r="U2" s="59" t="s">
        <v>3384</v>
      </c>
      <c r="V2" s="59" t="s">
        <v>3393</v>
      </c>
      <c r="W2" s="59" t="str">
        <f>"Win "&amp;O1</f>
        <v>Win 2</v>
      </c>
      <c r="X2" s="59" t="str">
        <f>"Draw "&amp;O1</f>
        <v>Draw 2</v>
      </c>
      <c r="Y2" s="59" t="str">
        <f>"Loss "&amp;O1</f>
        <v>Loss 2</v>
      </c>
      <c r="Z2" s="59" t="s">
        <v>3379</v>
      </c>
      <c r="AA2" s="59" t="s">
        <v>3380</v>
      </c>
      <c r="AB2" s="59" t="s">
        <v>3381</v>
      </c>
      <c r="AC2" s="59" t="str">
        <f>"xG adj.fac. "&amp;Z1</f>
        <v>xG adj.fac. 3</v>
      </c>
      <c r="AD2" s="59" t="str">
        <f>"xG Against adj.fac. "&amp;Z1</f>
        <v>xG Against adj.fac. 3</v>
      </c>
      <c r="AE2" s="59" t="str">
        <f>"xCS adj.fac. "&amp;Z1</f>
        <v>xCS adj.fac. 3</v>
      </c>
      <c r="AF2" s="59" t="s">
        <v>3385</v>
      </c>
      <c r="AG2" s="59" t="s">
        <v>3394</v>
      </c>
      <c r="AH2" s="59" t="str">
        <f>"Win "&amp;Z1</f>
        <v>Win 3</v>
      </c>
      <c r="AI2" s="59" t="str">
        <f>"Draw "&amp;Z1</f>
        <v>Draw 3</v>
      </c>
      <c r="AJ2" s="59" t="str">
        <f>"Loss "&amp;Z1</f>
        <v>Loss 3</v>
      </c>
      <c r="AK2" s="59" t="s">
        <v>5132</v>
      </c>
      <c r="AL2" s="59" t="s">
        <v>5133</v>
      </c>
      <c r="AM2" s="59" t="s">
        <v>5134</v>
      </c>
      <c r="AN2" s="59" t="s">
        <v>5135</v>
      </c>
      <c r="AO2" s="59" t="s">
        <v>5144</v>
      </c>
      <c r="AP2" s="59"/>
      <c r="AQ2" s="59"/>
      <c r="AR2" s="59"/>
      <c r="AS2" s="59"/>
      <c r="AT2" s="59"/>
      <c r="AU2" s="59"/>
      <c r="AV2" s="59"/>
      <c r="AW2" s="59"/>
      <c r="AX2" s="59"/>
      <c r="AY2" s="59"/>
      <c r="AZ2" s="59"/>
      <c r="BA2" s="59"/>
      <c r="BB2" s="59"/>
      <c r="BC2" s="59"/>
      <c r="BD2" s="59"/>
      <c r="BE2" s="59"/>
      <c r="BF2" s="59"/>
      <c r="BG2" s="59"/>
      <c r="BH2" s="59"/>
    </row>
    <row r="3" spans="2:60" x14ac:dyDescent="0.3">
      <c r="B3" s="69" t="s">
        <v>867</v>
      </c>
      <c r="C3" s="3"/>
      <c r="D3" s="2">
        <f>SUMIFS(Games!$J:$J,Games!$C:$C,'Team forecast'!$B3,Games!$O:$O,1)+SUMIFS(Games!$K:$K,Games!$D:$D,'Team forecast'!$B3,Games!$O:$O,1)</f>
        <v>0.98501256392320902</v>
      </c>
      <c r="E3" s="2">
        <f>SUMIFS(Games!$K:$K,Games!$C:$C,'Team forecast'!$B3,Games!$O:$O,1)+SUMIFS(Games!$J:$J,Games!$D:$D,'Team forecast'!$B3,Games!$O:$O,1)</f>
        <v>1.3904776720313736</v>
      </c>
      <c r="F3" s="2">
        <f>SUMIFS(Games!$L:$L,Games!$C:$C,'Team forecast'!$B3,Games!$O:$O,1)+SUMIFS(Games!$M:$M,Games!$D:$D,'Team forecast'!$B3,Games!$O:$O,1)</f>
        <v>0.24895635673624289</v>
      </c>
      <c r="G3" s="2">
        <f>D3</f>
        <v>0.98501256392320902</v>
      </c>
      <c r="H3" s="2">
        <f t="shared" ref="H3:I3" si="0">E3</f>
        <v>1.3904776720313736</v>
      </c>
      <c r="I3" s="2">
        <f t="shared" si="0"/>
        <v>0.24895635673624289</v>
      </c>
      <c r="J3" s="73">
        <f>INDEX(SOG!$F$2:$F$25,MATCH('Team forecast'!$AU3,SOG!$G$2:$G$25,0))*D3</f>
        <v>2.97447872921548</v>
      </c>
      <c r="K3" s="73">
        <f>INDEX(SOG!$F$2:$F$25,MATCH('Team forecast'!$AV3,SOG!$G$2:$G$25,0))*E3</f>
        <v>3.7580477622469557</v>
      </c>
      <c r="L3" s="2">
        <f>SUMIFS(Games!$E:$E,Games!$C:$C,'Team forecast'!$B3,Games!$O:$O,1)+SUMIFS(Games!$F:$F,Games!$D:$D,'Team forecast'!$B3,Games!$O:$O,1)</f>
        <v>0.23339658444022771</v>
      </c>
      <c r="M3" s="2">
        <f>SUMIFS(Games!$G:$G,Games!$C:$C,'Team forecast'!$B3,Games!$O:$O,1)+SUMIFS(Games!$G:$G,Games!$D:$D,'Team forecast'!$B3,Games!$O:$O,1)</f>
        <v>0.31119544592030363</v>
      </c>
      <c r="N3" s="2">
        <f>SUMIFS(Games!$F:$F,Games!$C:$C,'Team forecast'!$B3,Games!$O:$O,1)+SUMIFS(Games!$E:$E,Games!$D:$D,'Team forecast'!$B3,Games!$O:$O,1)</f>
        <v>0.45540796963946878</v>
      </c>
      <c r="O3" s="2">
        <f>SUMIFS(Games!$J:$J,Games!$C:$C,'Team forecast'!$B3,Games!$O:$O,2)+SUMIFS(Games!$K:$K,Games!$D:$D,'Team forecast'!$B3,Games!$O:$O,2)</f>
        <v>1.4540427762338861</v>
      </c>
      <c r="P3" s="2">
        <f>SUMIFS(Games!$K:$K,Games!$C:$C,'Team forecast'!$B3,Games!$O:$O,2)+SUMIFS(Games!$J:$J,Games!$D:$D,'Team forecast'!$B3,Games!$O:$O,2)</f>
        <v>0.9840391469881502</v>
      </c>
      <c r="Q3" s="2">
        <f>SUMIFS(Games!$L:$L,Games!$C:$C,'Team forecast'!$B3,Games!$O:$O,2)+SUMIFS(Games!$M:$M,Games!$D:$D,'Team forecast'!$B3,Games!$O:$O,2)</f>
        <v>0.37379821958456971</v>
      </c>
      <c r="R3" s="2">
        <f>O3</f>
        <v>1.4540427762338861</v>
      </c>
      <c r="S3" s="2">
        <f t="shared" ref="S3" si="1">P3</f>
        <v>0.9840391469881502</v>
      </c>
      <c r="T3" s="2">
        <f t="shared" ref="T3" si="2">Q3</f>
        <v>0.37379821958456971</v>
      </c>
      <c r="U3" s="73">
        <f>INDEX(SOG!$F$2:$F$25,MATCH('Team forecast'!$AU3,SOG!$G$2:$G$25,0))*O3</f>
        <v>4.390826541390485</v>
      </c>
      <c r="V3" s="73">
        <f>INDEX(SOG!$F$2:$F$25,MATCH('Team forecast'!$AV3,SOG!$G$2:$G$25,0))*P3</f>
        <v>2.6595652621301356</v>
      </c>
      <c r="W3" s="2">
        <f>SUMIFS(Games!$E:$E,Games!$C:$C,'Team forecast'!$B3,Games!$O:$O,2)+SUMIFS(Games!$F:$F,Games!$D:$D,'Team forecast'!$B3,Games!$O:$O,2)</f>
        <v>0.47922848664688422</v>
      </c>
      <c r="X3" s="2">
        <f>SUMIFS(Games!$G:$G,Games!$C:$C,'Team forecast'!$B3,Games!$O:$O,2)+SUMIFS(Games!$G:$G,Games!$D:$D,'Team forecast'!$B3,Games!$O:$O,2)</f>
        <v>0.2748516320474777</v>
      </c>
      <c r="Y3" s="2">
        <f>SUMIFS(Games!$F:$F,Games!$C:$C,'Team forecast'!$B3,Games!$O:$O,2)+SUMIFS(Games!$E:$E,Games!$D:$D,'Team forecast'!$B3,Games!$O:$O,2)</f>
        <v>0.24591988130563791</v>
      </c>
      <c r="Z3" s="2">
        <f>SUMIFS(Games!$J:$J,Games!$C:$C,'Team forecast'!$B3,Games!$O:$O,3)+SUMIFS(Games!$K:$K,Games!$D:$D,'Team forecast'!$B3,Games!$O:$O,3)</f>
        <v>0</v>
      </c>
      <c r="AA3" s="2">
        <f>SUMIFS(Games!$K:$K,Games!$C:$C,'Team forecast'!$B3,Games!$O:$O,3)+SUMIFS(Games!$J:$J,Games!$D:$D,'Team forecast'!$B3,Games!$O:$O,3)</f>
        <v>0</v>
      </c>
      <c r="AB3" s="2">
        <f>SUMIFS(Games!$L:$L,Games!$C:$C,'Team forecast'!$B3,Games!$O:$O,3)+SUMIFS(Games!$M:$M,Games!$D:$D,'Team forecast'!$B3,Games!$O:$O,3)</f>
        <v>0</v>
      </c>
      <c r="AC3" s="2">
        <f>Z3</f>
        <v>0</v>
      </c>
      <c r="AD3" s="2">
        <f t="shared" ref="AD3:AE3" si="3">AA3</f>
        <v>0</v>
      </c>
      <c r="AE3" s="2">
        <f t="shared" si="3"/>
        <v>0</v>
      </c>
      <c r="AF3" s="73">
        <f>INDEX(SOG!$F$2:$F$25,MATCH('Team forecast'!$AU3,SOG!$G$2:$G$25,0))*Z3</f>
        <v>0</v>
      </c>
      <c r="AG3" s="73">
        <f>INDEX(SOG!$F$2:$F$25,MATCH('Team forecast'!$AV3,SOG!$G$2:$G$25,0))*AA3</f>
        <v>0</v>
      </c>
      <c r="AH3" s="2">
        <f>SUMIFS(Games!$E:$E,Games!$C:$C,'Team forecast'!$B3,Games!$O:$O,3)+SUMIFS(Games!$F:$F,Games!$D:$D,'Team forecast'!$B3,Games!$O:$O,3)</f>
        <v>0</v>
      </c>
      <c r="AI3" s="2">
        <f>SUMIFS(Games!$G:$G,Games!$C:$C,'Team forecast'!$B3,Games!$O:$O,3)+SUMIFS(Games!$G:$G,Games!$D:$D,'Team forecast'!$B3,Games!$O:$O,3)</f>
        <v>0</v>
      </c>
      <c r="AJ3" s="2">
        <f>SUMIFS(Games!$F:$F,Games!$C:$C,'Team forecast'!$B3,Games!$O:$O,3)+SUMIFS(Games!$E:$E,Games!$D:$D,'Team forecast'!$B3,Games!$O:$O,3)</f>
        <v>0</v>
      </c>
      <c r="AK3" s="74">
        <f>INDEX(Teams!$C$1:$M$25,MATCH('Team forecast'!$B3,Teams!$C$1:$C$25,0),MATCH('Team forecast'!AK$2,Teams!$C$1:$M$1,0))</f>
        <v>0.52631578947368418</v>
      </c>
      <c r="AL3" s="74">
        <f>INDEX(Teams!$C$1:$M$25,MATCH('Team forecast'!$B3,Teams!$C$1:$C$25,0),MATCH('Team forecast'!AL$2,Teams!$C$1:$M$1,0))</f>
        <v>0.25924016656287141</v>
      </c>
      <c r="AM3" s="74">
        <f>INDEX(Teams!$C$1:$M$25,MATCH('Team forecast'!$B3,Teams!$C$1:$C$25,0),MATCH('Team forecast'!AM$2,Teams!$C$1:$M$1,0))</f>
        <v>0.12595981128419789</v>
      </c>
      <c r="AN3" s="74">
        <f>INDEX(Teams!$C$1:$M$25,MATCH('Team forecast'!$B3,Teams!$C$1:$C$25,0),MATCH('Team forecast'!AN$2,Teams!$C$1:$M$1,0))</f>
        <v>5.8339879831197955E-2</v>
      </c>
      <c r="AO3" s="74">
        <f>INDEX(Teams!$F$2:$F$25,MATCH('Team forecast'!B3,Teams!$C$2:$C$25,0))</f>
        <v>1.1728395061728391E-2</v>
      </c>
      <c r="AP3" s="2" t="b">
        <f t="shared" ref="AP3:AP26" si="4">SUM(L3:N3)=1</f>
        <v>1</v>
      </c>
      <c r="AQ3" s="2" t="b">
        <f t="shared" ref="AQ3:AQ26" si="5">SUM(W3:Y3)=1</f>
        <v>1</v>
      </c>
      <c r="AR3" s="2" t="b">
        <f t="shared" ref="AR3:AR26" si="6">SUM(AH3:AJ3)=1</f>
        <v>0</v>
      </c>
      <c r="AS3" s="2">
        <f t="shared" ref="AS3:AS26" si="7">D3+O3+Z3</f>
        <v>2.4390553401570951</v>
      </c>
      <c r="AT3" s="2">
        <f t="shared" ref="AT3:AT26" si="8">E3+P3+AA3</f>
        <v>2.374516819019524</v>
      </c>
      <c r="AU3" s="4">
        <f t="shared" ref="AU3:AU26" si="9">RANK(AS3,$AS$3:$AS$26,0)</f>
        <v>12</v>
      </c>
      <c r="AV3" s="4">
        <f>RANK(AT3,$AT$3:$AT$26,0)</f>
        <v>13</v>
      </c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</row>
    <row r="4" spans="2:60" x14ac:dyDescent="0.3">
      <c r="B4" s="69" t="s">
        <v>893</v>
      </c>
      <c r="C4" s="3"/>
      <c r="D4" s="2">
        <f>SUMIFS(Games!$J:$J,Games!$C:$C,'Team forecast'!$B4,Games!$O:$O,1)+SUMIFS(Games!$K:$K,Games!$D:$D,'Team forecast'!$B4,Games!$O:$O,1)</f>
        <v>0.57976310910377304</v>
      </c>
      <c r="E4" s="2">
        <f>SUMIFS(Games!$K:$K,Games!$C:$C,'Team forecast'!$B4,Games!$O:$O,1)+SUMIFS(Games!$J:$J,Games!$D:$D,'Team forecast'!$B4,Games!$O:$O,1)</f>
        <v>2.0128496317304223</v>
      </c>
      <c r="F4" s="2">
        <f>SUMIFS(Games!$L:$L,Games!$C:$C,'Team forecast'!$B4,Games!$O:$O,1)+SUMIFS(Games!$M:$M,Games!$D:$D,'Team forecast'!$B4,Games!$O:$O,1)</f>
        <v>0.13360739979445019</v>
      </c>
      <c r="G4" s="2">
        <f t="shared" ref="G4:G26" si="10">D4</f>
        <v>0.57976310910377304</v>
      </c>
      <c r="H4" s="2">
        <f t="shared" ref="H4:H26" si="11">E4</f>
        <v>2.0128496317304223</v>
      </c>
      <c r="I4" s="2">
        <f t="shared" ref="I4:I26" si="12">F4</f>
        <v>0.13360739979445019</v>
      </c>
      <c r="J4" s="73">
        <f>INDEX(SOG!$F$2:$F$25,MATCH('Team forecast'!$AU4,SOG!$G$2:$G$25,0))*D4</f>
        <v>1.9032627319063258</v>
      </c>
      <c r="K4" s="73">
        <f>INDEX(SOG!$F$2:$F$25,MATCH('Team forecast'!$AV4,SOG!$G$2:$G$25,0))*E4</f>
        <v>5.5003538064932931</v>
      </c>
      <c r="L4" s="2">
        <f>SUMIFS(Games!$E:$E,Games!$C:$C,'Team forecast'!$B4,Games!$O:$O,1)+SUMIFS(Games!$F:$F,Games!$D:$D,'Team forecast'!$B4,Games!$O:$O,1)</f>
        <v>9.3525179856115109E-2</v>
      </c>
      <c r="M4" s="2">
        <f>SUMIFS(Games!$G:$G,Games!$C:$C,'Team forecast'!$B4,Games!$O:$O,1)+SUMIFS(Games!$G:$G,Games!$D:$D,'Team forecast'!$B4,Games!$O:$O,1)</f>
        <v>0.18705035971223019</v>
      </c>
      <c r="N4" s="2">
        <f>SUMIFS(Games!$F:$F,Games!$C:$C,'Team forecast'!$B4,Games!$O:$O,1)+SUMIFS(Games!$E:$E,Games!$D:$D,'Team forecast'!$B4,Games!$O:$O,1)</f>
        <v>0.71942446043165476</v>
      </c>
      <c r="O4" s="2">
        <f>SUMIFS(Games!$J:$J,Games!$C:$C,'Team forecast'!$B4,Games!$O:$O,2)+SUMIFS(Games!$K:$K,Games!$D:$D,'Team forecast'!$B4,Games!$O:$O,2)</f>
        <v>0.97166693173319041</v>
      </c>
      <c r="P4" s="2">
        <f>SUMIFS(Games!$K:$K,Games!$C:$C,'Team forecast'!$B4,Games!$O:$O,2)+SUMIFS(Games!$J:$J,Games!$D:$D,'Team forecast'!$B4,Games!$O:$O,2)</f>
        <v>1.3771320398413547</v>
      </c>
      <c r="Q4" s="2">
        <f>SUMIFS(Games!$L:$L,Games!$C:$C,'Team forecast'!$B4,Games!$O:$O,2)+SUMIFS(Games!$M:$M,Games!$D:$D,'Team forecast'!$B4,Games!$O:$O,2)</f>
        <v>0.25230110595790223</v>
      </c>
      <c r="R4" s="2">
        <f t="shared" ref="R4:R26" si="13">O4</f>
        <v>0.97166693173319041</v>
      </c>
      <c r="S4" s="2">
        <f t="shared" ref="S4:S26" si="14">P4</f>
        <v>1.3771320398413547</v>
      </c>
      <c r="T4" s="2">
        <f t="shared" ref="T4:T26" si="15">Q4</f>
        <v>0.25230110595790223</v>
      </c>
      <c r="U4" s="73">
        <f>INDEX(SOG!$F$2:$F$25,MATCH('Team forecast'!$AU4,SOG!$G$2:$G$25,0))*O4</f>
        <v>3.1898156849826957</v>
      </c>
      <c r="V4" s="73">
        <f>INDEX(SOG!$F$2:$F$25,MATCH('Team forecast'!$AV4,SOG!$G$2:$G$25,0))*P4</f>
        <v>3.7631789965718299</v>
      </c>
      <c r="W4" s="2">
        <f>SUMIFS(Games!$E:$E,Games!$C:$C,'Team forecast'!$B4,Games!$O:$O,2)+SUMIFS(Games!$F:$F,Games!$D:$D,'Team forecast'!$B4,Games!$O:$O,2)</f>
        <v>0.23653228683553329</v>
      </c>
      <c r="X4" s="2">
        <f>SUMIFS(Games!$G:$G,Games!$C:$C,'Team forecast'!$B4,Games!$O:$O,2)+SUMIFS(Games!$G:$G,Games!$D:$D,'Team forecast'!$B4,Games!$O:$O,2)</f>
        <v>0.27827327863003931</v>
      </c>
      <c r="Y4" s="2">
        <f>SUMIFS(Games!$F:$F,Games!$C:$C,'Team forecast'!$B4,Games!$O:$O,2)+SUMIFS(Games!$E:$E,Games!$D:$D,'Team forecast'!$B4,Games!$O:$O,2)</f>
        <v>0.4851944345344274</v>
      </c>
      <c r="Z4" s="2">
        <f>SUMIFS(Games!$J:$J,Games!$C:$C,'Team forecast'!$B4,Games!$O:$O,3)+SUMIFS(Games!$K:$K,Games!$D:$D,'Team forecast'!$B4,Games!$O:$O,3)</f>
        <v>0</v>
      </c>
      <c r="AA4" s="2">
        <f>SUMIFS(Games!$K:$K,Games!$C:$C,'Team forecast'!$B4,Games!$O:$O,3)+SUMIFS(Games!$J:$J,Games!$D:$D,'Team forecast'!$B4,Games!$O:$O,3)</f>
        <v>0</v>
      </c>
      <c r="AB4" s="2">
        <f>SUMIFS(Games!$L:$L,Games!$C:$C,'Team forecast'!$B4,Games!$O:$O,3)+SUMIFS(Games!$M:$M,Games!$D:$D,'Team forecast'!$B4,Games!$O:$O,3)</f>
        <v>0</v>
      </c>
      <c r="AC4" s="2">
        <f t="shared" ref="AC4:AC26" si="16">Z4</f>
        <v>0</v>
      </c>
      <c r="AD4" s="2">
        <f t="shared" ref="AD4:AD26" si="17">AA4</f>
        <v>0</v>
      </c>
      <c r="AE4" s="2">
        <f t="shared" ref="AE4:AE26" si="18">AB4</f>
        <v>0</v>
      </c>
      <c r="AF4" s="73">
        <f>INDEX(SOG!$F$2:$F$25,MATCH('Team forecast'!$AU4,SOG!$G$2:$G$25,0))*Z4</f>
        <v>0</v>
      </c>
      <c r="AG4" s="73">
        <f>INDEX(SOG!$F$2:$F$25,MATCH('Team forecast'!$AV4,SOG!$G$2:$G$25,0))*AA4</f>
        <v>0</v>
      </c>
      <c r="AH4" s="2">
        <f>SUMIFS(Games!$E:$E,Games!$C:$C,'Team forecast'!$B4,Games!$O:$O,3)+SUMIFS(Games!$F:$F,Games!$D:$D,'Team forecast'!$B4,Games!$O:$O,3)</f>
        <v>0</v>
      </c>
      <c r="AI4" s="2">
        <f>SUMIFS(Games!$G:$G,Games!$C:$C,'Team forecast'!$B4,Games!$O:$O,3)+SUMIFS(Games!$G:$G,Games!$D:$D,'Team forecast'!$B4,Games!$O:$O,3)</f>
        <v>0</v>
      </c>
      <c r="AJ4" s="2">
        <f>SUMIFS(Games!$F:$F,Games!$C:$C,'Team forecast'!$B4,Games!$O:$O,3)+SUMIFS(Games!$E:$E,Games!$D:$D,'Team forecast'!$B4,Games!$O:$O,3)</f>
        <v>0</v>
      </c>
      <c r="AK4" s="74">
        <f>INDEX(Teams!$C$1:$M$25,MATCH('Team forecast'!$B4,Teams!$C$1:$C$25,0),MATCH('Team forecast'!AK$2,Teams!$C$1:$M$1,0))</f>
        <v>0.1538461538461538</v>
      </c>
      <c r="AL4" s="74">
        <f>INDEX(Teams!$C$1:$M$25,MATCH('Team forecast'!$B4,Teams!$C$1:$C$25,0),MATCH('Team forecast'!AL$2,Teams!$C$1:$M$1,0))</f>
        <v>7.5502142730765817E-2</v>
      </c>
      <c r="AM4" s="74">
        <f>INDEX(Teams!$C$1:$M$25,MATCH('Team forecast'!$B4,Teams!$C$1:$C$25,0),MATCH('Team forecast'!AM$2,Teams!$C$1:$M$1,0))</f>
        <v>3.6423514831831302E-2</v>
      </c>
      <c r="AN4" s="74">
        <f>INDEX(Teams!$C$1:$M$25,MATCH('Team forecast'!$B4,Teams!$C$1:$C$25,0),MATCH('Team forecast'!AN$2,Teams!$C$1:$M$1,0))</f>
        <v>1.6528850630365782E-2</v>
      </c>
      <c r="AO4" s="74">
        <f>INDEX(Teams!$F$2:$F$25,MATCH('Team forecast'!B4,Teams!$C$2:$C$25,0))</f>
        <v>1.8962075848303389E-3</v>
      </c>
      <c r="AP4" s="2" t="b">
        <f t="shared" si="4"/>
        <v>1</v>
      </c>
      <c r="AQ4" s="2" t="b">
        <f t="shared" si="5"/>
        <v>1</v>
      </c>
      <c r="AR4" s="2" t="b">
        <f t="shared" si="6"/>
        <v>0</v>
      </c>
      <c r="AS4" s="2">
        <f t="shared" si="7"/>
        <v>1.5514300408369635</v>
      </c>
      <c r="AT4" s="2">
        <f t="shared" si="8"/>
        <v>3.389981671571777</v>
      </c>
      <c r="AU4" s="4">
        <f t="shared" si="9"/>
        <v>20</v>
      </c>
      <c r="AV4" s="4">
        <f t="shared" ref="AV4:AV26" si="19">RANK(AT4,$AT$3:$AT$26,0)</f>
        <v>6</v>
      </c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</row>
    <row r="5" spans="2:60" x14ac:dyDescent="0.3">
      <c r="B5" s="69" t="s">
        <v>874</v>
      </c>
      <c r="C5" s="3"/>
      <c r="D5" s="2">
        <f>SUMIFS(Games!$J:$J,Games!$C:$C,'Team forecast'!$B5,Games!$O:$O,1)+SUMIFS(Games!$K:$K,Games!$D:$D,'Team forecast'!$B5,Games!$O:$O,1)</f>
        <v>1.9317940875295669</v>
      </c>
      <c r="E5" s="2">
        <f>SUMIFS(Games!$K:$K,Games!$C:$C,'Team forecast'!$B5,Games!$O:$O,1)+SUMIFS(Games!$J:$J,Games!$D:$D,'Team forecast'!$B5,Games!$O:$O,1)</f>
        <v>0.87092212684430403</v>
      </c>
      <c r="F5" s="2">
        <f>SUMIFS(Games!$L:$L,Games!$C:$C,'Team forecast'!$B5,Games!$O:$O,1)+SUMIFS(Games!$M:$M,Games!$D:$D,'Team forecast'!$B5,Games!$O:$O,1)</f>
        <v>0.41856540084388189</v>
      </c>
      <c r="G5" s="2">
        <f t="shared" si="10"/>
        <v>1.9317940875295669</v>
      </c>
      <c r="H5" s="2">
        <f t="shared" si="11"/>
        <v>0.87092212684430403</v>
      </c>
      <c r="I5" s="2">
        <f t="shared" si="12"/>
        <v>0.41856540084388189</v>
      </c>
      <c r="J5" s="73">
        <f>INDEX(SOG!$F$2:$F$25,MATCH('Team forecast'!$AU5,SOG!$G$2:$G$25,0))*D5</f>
        <v>5.488461706626059</v>
      </c>
      <c r="K5" s="73">
        <f>INDEX(SOG!$F$2:$F$25,MATCH('Team forecast'!$AV5,SOG!$G$2:$G$25,0))*E5</f>
        <v>2.8590877901454426</v>
      </c>
      <c r="L5" s="2">
        <f>SUMIFS(Games!$E:$E,Games!$C:$C,'Team forecast'!$B5,Games!$O:$O,1)+SUMIFS(Games!$F:$F,Games!$D:$D,'Team forecast'!$B5,Games!$O:$O,1)</f>
        <v>0.60759493670886078</v>
      </c>
      <c r="M5" s="2">
        <f>SUMIFS(Games!$G:$G,Games!$C:$C,'Team forecast'!$B5,Games!$O:$O,1)+SUMIFS(Games!$G:$G,Games!$D:$D,'Team forecast'!$B5,Games!$O:$O,1)</f>
        <v>0.23544303797468349</v>
      </c>
      <c r="N5" s="2">
        <f>SUMIFS(Games!$F:$F,Games!$C:$C,'Team forecast'!$B5,Games!$O:$O,1)+SUMIFS(Games!$E:$E,Games!$D:$D,'Team forecast'!$B5,Games!$O:$O,1)</f>
        <v>0.1569620253164557</v>
      </c>
      <c r="O5" s="2">
        <f>SUMIFS(Games!$J:$J,Games!$C:$C,'Team forecast'!$B5,Games!$O:$O,2)+SUMIFS(Games!$K:$K,Games!$D:$D,'Team forecast'!$B5,Games!$O:$O,2)</f>
        <v>2.4630934556476545</v>
      </c>
      <c r="P5" s="2">
        <f>SUMIFS(Games!$K:$K,Games!$C:$C,'Team forecast'!$B5,Games!$O:$O,2)+SUMIFS(Games!$J:$J,Games!$D:$D,'Team forecast'!$B5,Games!$O:$O,2)</f>
        <v>0.51627380220950081</v>
      </c>
      <c r="Q5" s="2">
        <f>SUMIFS(Games!$L:$L,Games!$C:$C,'Team forecast'!$B5,Games!$O:$O,2)+SUMIFS(Games!$M:$M,Games!$D:$D,'Team forecast'!$B5,Games!$O:$O,2)</f>
        <v>0.59673998157876562</v>
      </c>
      <c r="R5" s="2">
        <f t="shared" si="13"/>
        <v>2.4630934556476545</v>
      </c>
      <c r="S5" s="2">
        <f t="shared" si="14"/>
        <v>0.51627380220950081</v>
      </c>
      <c r="T5" s="2">
        <f t="shared" si="15"/>
        <v>0.59673998157876562</v>
      </c>
      <c r="U5" s="73">
        <f>INDEX(SOG!$F$2:$F$25,MATCH('Team forecast'!$AU5,SOG!$G$2:$G$25,0))*O5</f>
        <v>6.9979477618400647</v>
      </c>
      <c r="V5" s="73">
        <f>INDEX(SOG!$F$2:$F$25,MATCH('Team forecast'!$AV5,SOG!$G$2:$G$25,0))*P5</f>
        <v>1.6948382395766441</v>
      </c>
      <c r="W5" s="2">
        <f>SUMIFS(Games!$E:$E,Games!$C:$C,'Team forecast'!$B5,Games!$O:$O,2)+SUMIFS(Games!$F:$F,Games!$D:$D,'Team forecast'!$B5,Games!$O:$O,2)</f>
        <v>0.80075365049458302</v>
      </c>
      <c r="X5" s="2">
        <f>SUMIFS(Games!$G:$G,Games!$C:$C,'Team forecast'!$B5,Games!$O:$O,2)+SUMIFS(Games!$G:$G,Games!$D:$D,'Team forecast'!$B5,Games!$O:$O,2)</f>
        <v>0.1441356570890249</v>
      </c>
      <c r="Y5" s="2">
        <f>SUMIFS(Games!$F:$F,Games!$C:$C,'Team forecast'!$B5,Games!$O:$O,2)+SUMIFS(Games!$E:$E,Games!$D:$D,'Team forecast'!$B5,Games!$O:$O,2)</f>
        <v>5.5110692416391889E-2</v>
      </c>
      <c r="Z5" s="2">
        <f>SUMIFS(Games!$J:$J,Games!$C:$C,'Team forecast'!$B5,Games!$O:$O,3)+SUMIFS(Games!$K:$K,Games!$D:$D,'Team forecast'!$B5,Games!$O:$O,3)</f>
        <v>0</v>
      </c>
      <c r="AA5" s="2">
        <f>SUMIFS(Games!$K:$K,Games!$C:$C,'Team forecast'!$B5,Games!$O:$O,3)+SUMIFS(Games!$J:$J,Games!$D:$D,'Team forecast'!$B5,Games!$O:$O,3)</f>
        <v>0</v>
      </c>
      <c r="AB5" s="2">
        <f>SUMIFS(Games!$L:$L,Games!$C:$C,'Team forecast'!$B5,Games!$O:$O,3)+SUMIFS(Games!$M:$M,Games!$D:$D,'Team forecast'!$B5,Games!$O:$O,3)</f>
        <v>0</v>
      </c>
      <c r="AC5" s="2">
        <f t="shared" si="16"/>
        <v>0</v>
      </c>
      <c r="AD5" s="2">
        <f t="shared" si="17"/>
        <v>0</v>
      </c>
      <c r="AE5" s="2">
        <f t="shared" si="18"/>
        <v>0</v>
      </c>
      <c r="AF5" s="73">
        <f>INDEX(SOG!$F$2:$F$25,MATCH('Team forecast'!$AU5,SOG!$G$2:$G$25,0))*Z5</f>
        <v>0</v>
      </c>
      <c r="AG5" s="73">
        <f>INDEX(SOG!$F$2:$F$25,MATCH('Team forecast'!$AV5,SOG!$G$2:$G$25,0))*AA5</f>
        <v>0</v>
      </c>
      <c r="AH5" s="2">
        <f>SUMIFS(Games!$E:$E,Games!$C:$C,'Team forecast'!$B5,Games!$O:$O,3)+SUMIFS(Games!$F:$F,Games!$D:$D,'Team forecast'!$B5,Games!$O:$O,3)</f>
        <v>0</v>
      </c>
      <c r="AI5" s="2">
        <f>SUMIFS(Games!$G:$G,Games!$C:$C,'Team forecast'!$B5,Games!$O:$O,3)+SUMIFS(Games!$G:$G,Games!$D:$D,'Team forecast'!$B5,Games!$O:$O,3)</f>
        <v>0</v>
      </c>
      <c r="AJ5" s="2">
        <f>SUMIFS(Games!$F:$F,Games!$C:$C,'Team forecast'!$B5,Games!$O:$O,3)+SUMIFS(Games!$E:$E,Games!$D:$D,'Team forecast'!$B5,Games!$O:$O,3)</f>
        <v>0</v>
      </c>
      <c r="AK5" s="74">
        <f>INDEX(Teams!$C$1:$M$25,MATCH('Team forecast'!$B5,Teams!$C$1:$C$25,0),MATCH('Team forecast'!AK$2,Teams!$C$1:$M$1,0))</f>
        <v>0.96153846153846156</v>
      </c>
      <c r="AL5" s="74">
        <f>INDEX(Teams!$C$1:$M$25,MATCH('Team forecast'!$B5,Teams!$C$1:$C$25,0),MATCH('Team forecast'!AL$2,Teams!$C$1:$M$1,0))</f>
        <v>0.47830458751162286</v>
      </c>
      <c r="AM5" s="74">
        <f>INDEX(Teams!$C$1:$M$25,MATCH('Team forecast'!$B5,Teams!$C$1:$C$25,0),MATCH('Team forecast'!AM$2,Teams!$C$1:$M$1,0))</f>
        <v>0.23684961620943643</v>
      </c>
      <c r="AN5" s="74">
        <f>INDEX(Teams!$C$1:$M$25,MATCH('Team forecast'!$B5,Teams!$C$1:$C$25,0),MATCH('Team forecast'!AN$2,Teams!$C$1:$M$1,0))</f>
        <v>0.11550576731828884</v>
      </c>
      <c r="AO5" s="74">
        <f>INDEX(Teams!$F$2:$F$25,MATCH('Team forecast'!B5,Teams!$C$2:$C$25,0))</f>
        <v>4.7500000000000001E-2</v>
      </c>
      <c r="AP5" s="2" t="b">
        <f t="shared" si="4"/>
        <v>1</v>
      </c>
      <c r="AQ5" s="2" t="b">
        <f t="shared" si="5"/>
        <v>1</v>
      </c>
      <c r="AR5" s="2" t="b">
        <f t="shared" si="6"/>
        <v>0</v>
      </c>
      <c r="AS5" s="2">
        <f t="shared" si="7"/>
        <v>4.3948875431772212</v>
      </c>
      <c r="AT5" s="2">
        <f t="shared" si="8"/>
        <v>1.3871959290538047</v>
      </c>
      <c r="AU5" s="4">
        <f t="shared" si="9"/>
        <v>2</v>
      </c>
      <c r="AV5" s="4">
        <f t="shared" si="19"/>
        <v>22</v>
      </c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</row>
    <row r="6" spans="2:60" x14ac:dyDescent="0.3">
      <c r="B6" s="69" t="s">
        <v>876</v>
      </c>
      <c r="C6" s="3"/>
      <c r="D6" s="2">
        <f>SUMIFS(Games!$J:$J,Games!$C:$C,'Team forecast'!$B6,Games!$O:$O,1)+SUMIFS(Games!$K:$K,Games!$D:$D,'Team forecast'!$B6,Games!$O:$O,1)</f>
        <v>0.87092212684430403</v>
      </c>
      <c r="E6" s="2">
        <f>SUMIFS(Games!$K:$K,Games!$C:$C,'Team forecast'!$B6,Games!$O:$O,1)+SUMIFS(Games!$J:$J,Games!$D:$D,'Team forecast'!$B6,Games!$O:$O,1)</f>
        <v>1.9317940875295669</v>
      </c>
      <c r="F6" s="2">
        <f>SUMIFS(Games!$L:$L,Games!$C:$C,'Team forecast'!$B6,Games!$O:$O,1)+SUMIFS(Games!$M:$M,Games!$D:$D,'Team forecast'!$B6,Games!$O:$O,1)</f>
        <v>0.144888023369036</v>
      </c>
      <c r="G6" s="2">
        <f t="shared" si="10"/>
        <v>0.87092212684430403</v>
      </c>
      <c r="H6" s="2">
        <f t="shared" si="11"/>
        <v>1.9317940875295669</v>
      </c>
      <c r="I6" s="2">
        <f t="shared" si="12"/>
        <v>0.144888023369036</v>
      </c>
      <c r="J6" s="73">
        <f>INDEX(SOG!$F$2:$F$25,MATCH('Team forecast'!$AU6,SOG!$G$2:$G$25,0))*D6</f>
        <v>2.830496912243988</v>
      </c>
      <c r="K6" s="73">
        <f>INDEX(SOG!$F$2:$F$25,MATCH('Team forecast'!$AV6,SOG!$G$2:$G$25,0))*E6</f>
        <v>4.8733896299041355</v>
      </c>
      <c r="L6" s="2">
        <f>SUMIFS(Games!$E:$E,Games!$C:$C,'Team forecast'!$B6,Games!$O:$O,1)+SUMIFS(Games!$F:$F,Games!$D:$D,'Team forecast'!$B6,Games!$O:$O,1)</f>
        <v>0.1569620253164557</v>
      </c>
      <c r="M6" s="2">
        <f>SUMIFS(Games!$G:$G,Games!$C:$C,'Team forecast'!$B6,Games!$O:$O,1)+SUMIFS(Games!$G:$G,Games!$D:$D,'Team forecast'!$B6,Games!$O:$O,1)</f>
        <v>0.23544303797468349</v>
      </c>
      <c r="N6" s="2">
        <f>SUMIFS(Games!$F:$F,Games!$C:$C,'Team forecast'!$B6,Games!$O:$O,1)+SUMIFS(Games!$E:$E,Games!$D:$D,'Team forecast'!$B6,Games!$O:$O,1)</f>
        <v>0.60759493670886078</v>
      </c>
      <c r="O6" s="2">
        <f>SUMIFS(Games!$J:$J,Games!$C:$C,'Team forecast'!$B6,Games!$O:$O,2)+SUMIFS(Games!$K:$K,Games!$D:$D,'Team forecast'!$B6,Games!$O:$O,2)</f>
        <v>1.1592369104845446</v>
      </c>
      <c r="P6" s="2">
        <f>SUMIFS(Games!$K:$K,Games!$C:$C,'Team forecast'!$B6,Games!$O:$O,2)+SUMIFS(Games!$J:$J,Games!$D:$D,'Team forecast'!$B6,Games!$O:$O,2)</f>
        <v>1.2844000534385505</v>
      </c>
      <c r="Q6" s="2">
        <f>SUMIFS(Games!$L:$L,Games!$C:$C,'Team forecast'!$B6,Games!$O:$O,2)+SUMIFS(Games!$M:$M,Games!$D:$D,'Team forecast'!$B6,Games!$O:$O,2)</f>
        <v>0.27681660899653981</v>
      </c>
      <c r="R6" s="2">
        <f t="shared" si="13"/>
        <v>1.1592369104845446</v>
      </c>
      <c r="S6" s="2">
        <f t="shared" si="14"/>
        <v>1.2844000534385505</v>
      </c>
      <c r="T6" s="2">
        <f t="shared" si="15"/>
        <v>0.27681660899653981</v>
      </c>
      <c r="U6" s="73">
        <f>INDEX(SOG!$F$2:$F$25,MATCH('Team forecast'!$AU6,SOG!$G$2:$G$25,0))*O6</f>
        <v>3.7675199590747699</v>
      </c>
      <c r="V6" s="73">
        <f>INDEX(SOG!$F$2:$F$25,MATCH('Team forecast'!$AV6,SOG!$G$2:$G$25,0))*P6</f>
        <v>3.240191043901798</v>
      </c>
      <c r="W6" s="2">
        <f>SUMIFS(Games!$E:$E,Games!$C:$C,'Team forecast'!$B6,Games!$O:$O,2)+SUMIFS(Games!$F:$F,Games!$D:$D,'Team forecast'!$B6,Games!$O:$O,2)</f>
        <v>0.31372549019607843</v>
      </c>
      <c r="X6" s="2">
        <f>SUMIFS(Games!$G:$G,Games!$C:$C,'Team forecast'!$B6,Games!$O:$O,2)+SUMIFS(Games!$G:$G,Games!$D:$D,'Team forecast'!$B6,Games!$O:$O,2)</f>
        <v>0.29411764705882348</v>
      </c>
      <c r="Y6" s="2">
        <f>SUMIFS(Games!$F:$F,Games!$C:$C,'Team forecast'!$B6,Games!$O:$O,2)+SUMIFS(Games!$E:$E,Games!$D:$D,'Team forecast'!$B6,Games!$O:$O,2)</f>
        <v>0.39215686274509798</v>
      </c>
      <c r="Z6" s="2">
        <f>SUMIFS(Games!$J:$J,Games!$C:$C,'Team forecast'!$B6,Games!$O:$O,3)+SUMIFS(Games!$K:$K,Games!$D:$D,'Team forecast'!$B6,Games!$O:$O,3)</f>
        <v>0</v>
      </c>
      <c r="AA6" s="2">
        <f>SUMIFS(Games!$K:$K,Games!$C:$C,'Team forecast'!$B6,Games!$O:$O,3)+SUMIFS(Games!$J:$J,Games!$D:$D,'Team forecast'!$B6,Games!$O:$O,3)</f>
        <v>0</v>
      </c>
      <c r="AB6" s="2">
        <f>SUMIFS(Games!$L:$L,Games!$C:$C,'Team forecast'!$B6,Games!$O:$O,3)+SUMIFS(Games!$M:$M,Games!$D:$D,'Team forecast'!$B6,Games!$O:$O,3)</f>
        <v>0</v>
      </c>
      <c r="AC6" s="2">
        <f t="shared" si="16"/>
        <v>0</v>
      </c>
      <c r="AD6" s="2">
        <f t="shared" si="17"/>
        <v>0</v>
      </c>
      <c r="AE6" s="2">
        <f t="shared" si="18"/>
        <v>0</v>
      </c>
      <c r="AF6" s="73">
        <f>INDEX(SOG!$F$2:$F$25,MATCH('Team forecast'!$AU6,SOG!$G$2:$G$25,0))*Z6</f>
        <v>0</v>
      </c>
      <c r="AG6" s="73">
        <f>INDEX(SOG!$F$2:$F$25,MATCH('Team forecast'!$AV6,SOG!$G$2:$G$25,0))*AA6</f>
        <v>0</v>
      </c>
      <c r="AH6" s="2">
        <f>SUMIFS(Games!$E:$E,Games!$C:$C,'Team forecast'!$B6,Games!$O:$O,3)+SUMIFS(Games!$F:$F,Games!$D:$D,'Team forecast'!$B6,Games!$O:$O,3)</f>
        <v>0</v>
      </c>
      <c r="AI6" s="2">
        <f>SUMIFS(Games!$G:$G,Games!$C:$C,'Team forecast'!$B6,Games!$O:$O,3)+SUMIFS(Games!$G:$G,Games!$D:$D,'Team forecast'!$B6,Games!$O:$O,3)</f>
        <v>0</v>
      </c>
      <c r="AJ6" s="2">
        <f>SUMIFS(Games!$F:$F,Games!$C:$C,'Team forecast'!$B6,Games!$O:$O,3)+SUMIFS(Games!$E:$E,Games!$D:$D,'Team forecast'!$B6,Games!$O:$O,3)</f>
        <v>0</v>
      </c>
      <c r="AK6" s="74">
        <f>INDEX(Teams!$C$1:$M$25,MATCH('Team forecast'!$B6,Teams!$C$1:$C$25,0),MATCH('Team forecast'!AK$2,Teams!$C$1:$M$1,0))</f>
        <v>0.7246376811594204</v>
      </c>
      <c r="AL6" s="74">
        <f>INDEX(Teams!$C$1:$M$25,MATCH('Team forecast'!$B6,Teams!$C$1:$C$25,0),MATCH('Team forecast'!AL$2,Teams!$C$1:$M$1,0))</f>
        <v>0.35523984328606151</v>
      </c>
      <c r="AM6" s="74">
        <f>INDEX(Teams!$C$1:$M$25,MATCH('Team forecast'!$B6,Teams!$C$1:$C$25,0),MATCH('Team forecast'!AM$2,Teams!$C$1:$M$1,0))</f>
        <v>0.1710061254805974</v>
      </c>
      <c r="AN6" s="74">
        <f>INDEX(Teams!$C$1:$M$25,MATCH('Team forecast'!$B6,Teams!$C$1:$C$25,0),MATCH('Team forecast'!AN$2,Teams!$C$1:$M$1,0))</f>
        <v>7.7118935843475969E-2</v>
      </c>
      <c r="AO6" s="74">
        <f>INDEX(Teams!$F$2:$F$25,MATCH('Team forecast'!B6,Teams!$C$2:$C$25,0))</f>
        <v>6.7857142857142864E-3</v>
      </c>
      <c r="AP6" s="2" t="b">
        <f t="shared" si="4"/>
        <v>1</v>
      </c>
      <c r="AQ6" s="2" t="b">
        <f t="shared" si="5"/>
        <v>1</v>
      </c>
      <c r="AR6" s="2" t="b">
        <f t="shared" si="6"/>
        <v>0</v>
      </c>
      <c r="AS6" s="2">
        <f t="shared" si="7"/>
        <v>2.0301590373288487</v>
      </c>
      <c r="AT6" s="2">
        <f t="shared" si="8"/>
        <v>3.2161941409681174</v>
      </c>
      <c r="AU6" s="4">
        <f t="shared" si="9"/>
        <v>16</v>
      </c>
      <c r="AV6" s="4">
        <f t="shared" si="19"/>
        <v>8</v>
      </c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</row>
    <row r="7" spans="2:60" x14ac:dyDescent="0.3">
      <c r="B7" s="69" t="s">
        <v>870</v>
      </c>
      <c r="C7" s="3"/>
      <c r="D7" s="2">
        <f>SUMIFS(Games!$J:$J,Games!$C:$C,'Team forecast'!$B7,Games!$O:$O,1)+SUMIFS(Games!$K:$K,Games!$D:$D,'Team forecast'!$B7,Games!$O:$O,1)</f>
        <v>1.5209364700383743</v>
      </c>
      <c r="E7" s="2">
        <f>SUMIFS(Games!$K:$K,Games!$C:$C,'Team forecast'!$B7,Games!$O:$O,1)+SUMIFS(Games!$J:$J,Games!$D:$D,'Team forecast'!$B7,Games!$O:$O,1)</f>
        <v>0.70247217008251406</v>
      </c>
      <c r="F7" s="2">
        <f>SUMIFS(Games!$L:$L,Games!$C:$C,'Team forecast'!$B7,Games!$O:$O,1)+SUMIFS(Games!$M:$M,Games!$D:$D,'Team forecast'!$B7,Games!$O:$O,1)</f>
        <v>0.49535917668180812</v>
      </c>
      <c r="G7" s="2">
        <f t="shared" si="10"/>
        <v>1.5209364700383743</v>
      </c>
      <c r="H7" s="2">
        <f t="shared" si="11"/>
        <v>0.70247217008251406</v>
      </c>
      <c r="I7" s="2">
        <f t="shared" si="12"/>
        <v>0.49535917668180812</v>
      </c>
      <c r="J7" s="73">
        <f>INDEX(SOG!$F$2:$F$25,MATCH('Team forecast'!$AU7,SOG!$G$2:$G$25,0))*D7</f>
        <v>4.5628094101151229</v>
      </c>
      <c r="K7" s="73">
        <f>INDEX(SOG!$F$2:$F$25,MATCH('Team forecast'!$AV7,SOG!$G$2:$G$25,0))*E7</f>
        <v>2.3923352925187715</v>
      </c>
      <c r="L7" s="2">
        <f>SUMIFS(Games!$E:$E,Games!$C:$C,'Team forecast'!$B7,Games!$O:$O,1)+SUMIFS(Games!$F:$F,Games!$D:$D,'Team forecast'!$B7,Games!$O:$O,1)</f>
        <v>0.56654851943847506</v>
      </c>
      <c r="M7" s="2">
        <f>SUMIFS(Games!$G:$G,Games!$C:$C,'Team forecast'!$B7,Games!$O:$O,1)+SUMIFS(Games!$G:$G,Games!$D:$D,'Team forecast'!$B7,Games!$O:$O,1)</f>
        <v>0.27032457927492948</v>
      </c>
      <c r="N7" s="2">
        <f>SUMIFS(Games!$F:$F,Games!$C:$C,'Team forecast'!$B7,Games!$O:$O,1)+SUMIFS(Games!$E:$E,Games!$D:$D,'Team forecast'!$B7,Games!$O:$O,1)</f>
        <v>0.1631269012865954</v>
      </c>
      <c r="O7" s="2">
        <f>SUMIFS(Games!$J:$J,Games!$C:$C,'Team forecast'!$B7,Games!$O:$O,2)+SUMIFS(Games!$K:$K,Games!$D:$D,'Team forecast'!$B7,Games!$O:$O,2)</f>
        <v>0.9840391469881502</v>
      </c>
      <c r="P7" s="2">
        <f>SUMIFS(Games!$K:$K,Games!$C:$C,'Team forecast'!$B7,Games!$O:$O,2)+SUMIFS(Games!$J:$J,Games!$D:$D,'Team forecast'!$B7,Games!$O:$O,2)</f>
        <v>1.4540427762338861</v>
      </c>
      <c r="Q7" s="2">
        <f>SUMIFS(Games!$L:$L,Games!$C:$C,'Team forecast'!$B7,Games!$O:$O,2)+SUMIFS(Games!$M:$M,Games!$D:$D,'Team forecast'!$B7,Games!$O:$O,2)</f>
        <v>0.23362388724035599</v>
      </c>
      <c r="R7" s="2">
        <f t="shared" si="13"/>
        <v>0.9840391469881502</v>
      </c>
      <c r="S7" s="2">
        <f t="shared" si="14"/>
        <v>1.4540427762338861</v>
      </c>
      <c r="T7" s="2">
        <f t="shared" si="15"/>
        <v>0.23362388724035599</v>
      </c>
      <c r="U7" s="73">
        <f>INDEX(SOG!$F$2:$F$25,MATCH('Team forecast'!$AU7,SOG!$G$2:$G$25,0))*O7</f>
        <v>2.9521174409644506</v>
      </c>
      <c r="V7" s="73">
        <f>INDEX(SOG!$F$2:$F$25,MATCH('Team forecast'!$AV7,SOG!$G$2:$G$25,0))*P7</f>
        <v>4.9518799442370804</v>
      </c>
      <c r="W7" s="2">
        <f>SUMIFS(Games!$E:$E,Games!$C:$C,'Team forecast'!$B7,Games!$O:$O,2)+SUMIFS(Games!$F:$F,Games!$D:$D,'Team forecast'!$B7,Games!$O:$O,2)</f>
        <v>0.24591988130563791</v>
      </c>
      <c r="X7" s="2">
        <f>SUMIFS(Games!$G:$G,Games!$C:$C,'Team forecast'!$B7,Games!$O:$O,2)+SUMIFS(Games!$G:$G,Games!$D:$D,'Team forecast'!$B7,Games!$O:$O,2)</f>
        <v>0.2748516320474777</v>
      </c>
      <c r="Y7" s="2">
        <f>SUMIFS(Games!$F:$F,Games!$C:$C,'Team forecast'!$B7,Games!$O:$O,2)+SUMIFS(Games!$E:$E,Games!$D:$D,'Team forecast'!$B7,Games!$O:$O,2)</f>
        <v>0.47922848664688422</v>
      </c>
      <c r="Z7" s="2">
        <f>SUMIFS(Games!$J:$J,Games!$C:$C,'Team forecast'!$B7,Games!$O:$O,3)+SUMIFS(Games!$K:$K,Games!$D:$D,'Team forecast'!$B7,Games!$O:$O,3)</f>
        <v>0</v>
      </c>
      <c r="AA7" s="2">
        <f>SUMIFS(Games!$K:$K,Games!$C:$C,'Team forecast'!$B7,Games!$O:$O,3)+SUMIFS(Games!$J:$J,Games!$D:$D,'Team forecast'!$B7,Games!$O:$O,3)</f>
        <v>0</v>
      </c>
      <c r="AB7" s="2">
        <f>SUMIFS(Games!$L:$L,Games!$C:$C,'Team forecast'!$B7,Games!$O:$O,3)+SUMIFS(Games!$M:$M,Games!$D:$D,'Team forecast'!$B7,Games!$O:$O,3)</f>
        <v>0</v>
      </c>
      <c r="AC7" s="2">
        <f t="shared" si="16"/>
        <v>0</v>
      </c>
      <c r="AD7" s="2">
        <f t="shared" si="17"/>
        <v>0</v>
      </c>
      <c r="AE7" s="2">
        <f t="shared" si="18"/>
        <v>0</v>
      </c>
      <c r="AF7" s="73">
        <f>INDEX(SOG!$F$2:$F$25,MATCH('Team forecast'!$AU7,SOG!$G$2:$G$25,0))*Z7</f>
        <v>0</v>
      </c>
      <c r="AG7" s="73">
        <f>INDEX(SOG!$F$2:$F$25,MATCH('Team forecast'!$AV7,SOG!$G$2:$G$25,0))*AA7</f>
        <v>0</v>
      </c>
      <c r="AH7" s="2">
        <f>SUMIFS(Games!$E:$E,Games!$C:$C,'Team forecast'!$B7,Games!$O:$O,3)+SUMIFS(Games!$F:$F,Games!$D:$D,'Team forecast'!$B7,Games!$O:$O,3)</f>
        <v>0</v>
      </c>
      <c r="AI7" s="2">
        <f>SUMIFS(Games!$G:$G,Games!$C:$C,'Team forecast'!$B7,Games!$O:$O,3)+SUMIFS(Games!$G:$G,Games!$D:$D,'Team forecast'!$B7,Games!$O:$O,3)</f>
        <v>0</v>
      </c>
      <c r="AJ7" s="2">
        <f>SUMIFS(Games!$F:$F,Games!$C:$C,'Team forecast'!$B7,Games!$O:$O,3)+SUMIFS(Games!$E:$E,Games!$D:$D,'Team forecast'!$B7,Games!$O:$O,3)</f>
        <v>0</v>
      </c>
      <c r="AK7" s="74">
        <f>INDEX(Teams!$C$1:$M$25,MATCH('Team forecast'!$B7,Teams!$C$1:$C$25,0),MATCH('Team forecast'!AK$2,Teams!$C$1:$M$1,0))</f>
        <v>0.47619047619047611</v>
      </c>
      <c r="AL7" s="74">
        <f>INDEX(Teams!$C$1:$M$25,MATCH('Team forecast'!$B7,Teams!$C$1:$C$25,0),MATCH('Team forecast'!AL$2,Teams!$C$1:$M$1,0))</f>
        <v>0.23321069323036184</v>
      </c>
      <c r="AM7" s="74">
        <f>INDEX(Teams!$C$1:$M$25,MATCH('Team forecast'!$B7,Teams!$C$1:$C$25,0),MATCH('Team forecast'!AM$2,Teams!$C$1:$M$1,0))</f>
        <v>0.11204179294472866</v>
      </c>
      <c r="AN7" s="74">
        <f>INDEX(Teams!$C$1:$M$25,MATCH('Team forecast'!$B7,Teams!$C$1:$C$25,0),MATCH('Team forecast'!AN$2,Teams!$C$1:$M$1,0))</f>
        <v>5.023580540910183E-2</v>
      </c>
      <c r="AO7" s="74">
        <f>INDEX(Teams!$F$2:$F$25,MATCH('Team forecast'!B7,Teams!$C$2:$C$25,0))</f>
        <v>3.166666666666667E-3</v>
      </c>
      <c r="AP7" s="2" t="b">
        <f t="shared" si="4"/>
        <v>1</v>
      </c>
      <c r="AQ7" s="2" t="b">
        <f t="shared" si="5"/>
        <v>1</v>
      </c>
      <c r="AR7" s="2" t="b">
        <f t="shared" si="6"/>
        <v>0</v>
      </c>
      <c r="AS7" s="2">
        <f t="shared" si="7"/>
        <v>2.5049756170265245</v>
      </c>
      <c r="AT7" s="2">
        <f t="shared" si="8"/>
        <v>2.1565149463163999</v>
      </c>
      <c r="AU7" s="4">
        <f t="shared" si="9"/>
        <v>11</v>
      </c>
      <c r="AV7" s="4">
        <f t="shared" si="19"/>
        <v>14</v>
      </c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</row>
    <row r="8" spans="2:60" x14ac:dyDescent="0.3">
      <c r="B8" s="69" t="s">
        <v>890</v>
      </c>
      <c r="C8" s="3"/>
      <c r="D8" s="2">
        <f>SUMIFS(Games!$J:$J,Games!$C:$C,'Team forecast'!$B8,Games!$O:$O,1)+SUMIFS(Games!$K:$K,Games!$D:$D,'Team forecast'!$B8,Games!$O:$O,1)</f>
        <v>1.3803959592812078</v>
      </c>
      <c r="E8" s="2">
        <f>SUMIFS(Games!$K:$K,Games!$C:$C,'Team forecast'!$B8,Games!$O:$O,1)+SUMIFS(Games!$J:$J,Games!$D:$D,'Team forecast'!$B8,Games!$O:$O,1)</f>
        <v>1.1572524079669981</v>
      </c>
      <c r="F8" s="2">
        <f>SUMIFS(Games!$L:$L,Games!$C:$C,'Team forecast'!$B8,Games!$O:$O,1)+SUMIFS(Games!$M:$M,Games!$D:$D,'Team forecast'!$B8,Games!$O:$O,1)</f>
        <v>0.3143486973947896</v>
      </c>
      <c r="G8" s="2">
        <f t="shared" si="10"/>
        <v>1.3803959592812078</v>
      </c>
      <c r="H8" s="2">
        <f t="shared" si="11"/>
        <v>1.1572524079669981</v>
      </c>
      <c r="I8" s="2">
        <f t="shared" si="12"/>
        <v>0.3143486973947896</v>
      </c>
      <c r="J8" s="73">
        <f>INDEX(SOG!$F$2:$F$25,MATCH('Team forecast'!$AU8,SOG!$G$2:$G$25,0))*D8</f>
        <v>3.6854590683201627</v>
      </c>
      <c r="K8" s="73">
        <f>INDEX(SOG!$F$2:$F$25,MATCH('Team forecast'!$AV8,SOG!$G$2:$G$25,0))*E8</f>
        <v>3.418345574302518</v>
      </c>
      <c r="L8" s="2">
        <f>SUMIFS(Games!$E:$E,Games!$C:$C,'Team forecast'!$B8,Games!$O:$O,1)+SUMIFS(Games!$F:$F,Games!$D:$D,'Team forecast'!$B8,Games!$O:$O,1)</f>
        <v>0.41002004008016041</v>
      </c>
      <c r="M8" s="2">
        <f>SUMIFS(Games!$G:$G,Games!$C:$C,'Team forecast'!$B8,Games!$O:$O,1)+SUMIFS(Games!$G:$G,Games!$D:$D,'Team forecast'!$B8,Games!$O:$O,1)</f>
        <v>0.28577154308617242</v>
      </c>
      <c r="N8" s="2">
        <f>SUMIFS(Games!$F:$F,Games!$C:$C,'Team forecast'!$B8,Games!$O:$O,1)+SUMIFS(Games!$E:$E,Games!$D:$D,'Team forecast'!$B8,Games!$O:$O,1)</f>
        <v>0.30420841683366728</v>
      </c>
      <c r="O8" s="2">
        <f>SUMIFS(Games!$J:$J,Games!$C:$C,'Team forecast'!$B8,Games!$O:$O,2)+SUMIFS(Games!$K:$K,Games!$D:$D,'Team forecast'!$B8,Games!$O:$O,2)</f>
        <v>2.6069135565605688</v>
      </c>
      <c r="P8" s="2">
        <f>SUMIFS(Games!$K:$K,Games!$C:$C,'Team forecast'!$B8,Games!$O:$O,2)+SUMIFS(Games!$J:$J,Games!$D:$D,'Team forecast'!$B8,Games!$O:$O,2)</f>
        <v>0.64628016595236182</v>
      </c>
      <c r="Q8" s="2">
        <f>SUMIFS(Games!$L:$L,Games!$C:$C,'Team forecast'!$B8,Games!$O:$O,2)+SUMIFS(Games!$M:$M,Games!$D:$D,'Team forecast'!$B8,Games!$O:$O,2)</f>
        <v>0.52399131671532295</v>
      </c>
      <c r="R8" s="2">
        <f t="shared" si="13"/>
        <v>2.6069135565605688</v>
      </c>
      <c r="S8" s="2">
        <f t="shared" si="14"/>
        <v>0.64628016595236182</v>
      </c>
      <c r="T8" s="2">
        <f t="shared" si="15"/>
        <v>0.52399131671532295</v>
      </c>
      <c r="U8" s="73">
        <f>INDEX(SOG!$F$2:$F$25,MATCH('Team forecast'!$AU8,SOG!$G$2:$G$25,0))*O8</f>
        <v>6.9600849978985515</v>
      </c>
      <c r="V8" s="73">
        <f>INDEX(SOG!$F$2:$F$25,MATCH('Team forecast'!$AV8,SOG!$G$2:$G$25,0))*P8</f>
        <v>1.909012182505438</v>
      </c>
      <c r="W8" s="2">
        <f>SUMIFS(Games!$E:$E,Games!$C:$C,'Team forecast'!$B8,Games!$O:$O,2)+SUMIFS(Games!$F:$F,Games!$D:$D,'Team forecast'!$B8,Games!$O:$O,2)</f>
        <v>0.79908675799086759</v>
      </c>
      <c r="X8" s="2">
        <f>SUMIFS(Games!$G:$G,Games!$C:$C,'Team forecast'!$B8,Games!$O:$O,2)+SUMIFS(Games!$G:$G,Games!$D:$D,'Team forecast'!$B8,Games!$O:$O,2)</f>
        <v>0.13698630136986301</v>
      </c>
      <c r="Y8" s="2">
        <f>SUMIFS(Games!$F:$F,Games!$C:$C,'Team forecast'!$B8,Games!$O:$O,2)+SUMIFS(Games!$E:$E,Games!$D:$D,'Team forecast'!$B8,Games!$O:$O,2)</f>
        <v>6.3926940639269403E-2</v>
      </c>
      <c r="Z8" s="2">
        <f>SUMIFS(Games!$J:$J,Games!$C:$C,'Team forecast'!$B8,Games!$O:$O,3)+SUMIFS(Games!$K:$K,Games!$D:$D,'Team forecast'!$B8,Games!$O:$O,3)</f>
        <v>0</v>
      </c>
      <c r="AA8" s="2">
        <f>SUMIFS(Games!$K:$K,Games!$C:$C,'Team forecast'!$B8,Games!$O:$O,3)+SUMIFS(Games!$J:$J,Games!$D:$D,'Team forecast'!$B8,Games!$O:$O,3)</f>
        <v>0</v>
      </c>
      <c r="AB8" s="2">
        <f>SUMIFS(Games!$L:$L,Games!$C:$C,'Team forecast'!$B8,Games!$O:$O,3)+SUMIFS(Games!$M:$M,Games!$D:$D,'Team forecast'!$B8,Games!$O:$O,3)</f>
        <v>0</v>
      </c>
      <c r="AC8" s="2">
        <f t="shared" si="16"/>
        <v>0</v>
      </c>
      <c r="AD8" s="2">
        <f t="shared" si="17"/>
        <v>0</v>
      </c>
      <c r="AE8" s="2">
        <f t="shared" si="18"/>
        <v>0</v>
      </c>
      <c r="AF8" s="73">
        <f>INDEX(SOG!$F$2:$F$25,MATCH('Team forecast'!$AU8,SOG!$G$2:$G$25,0))*Z8</f>
        <v>0</v>
      </c>
      <c r="AG8" s="73">
        <f>INDEX(SOG!$F$2:$F$25,MATCH('Team forecast'!$AV8,SOG!$G$2:$G$25,0))*AA8</f>
        <v>0</v>
      </c>
      <c r="AH8" s="2">
        <f>SUMIFS(Games!$E:$E,Games!$C:$C,'Team forecast'!$B8,Games!$O:$O,3)+SUMIFS(Games!$F:$F,Games!$D:$D,'Team forecast'!$B8,Games!$O:$O,3)</f>
        <v>0</v>
      </c>
      <c r="AI8" s="2">
        <f>SUMIFS(Games!$G:$G,Games!$C:$C,'Team forecast'!$B8,Games!$O:$O,3)+SUMIFS(Games!$G:$G,Games!$D:$D,'Team forecast'!$B8,Games!$O:$O,3)</f>
        <v>0</v>
      </c>
      <c r="AJ8" s="2">
        <f>SUMIFS(Games!$F:$F,Games!$C:$C,'Team forecast'!$B8,Games!$O:$O,3)+SUMIFS(Games!$E:$E,Games!$D:$D,'Team forecast'!$B8,Games!$O:$O,3)</f>
        <v>0</v>
      </c>
      <c r="AK8" s="74">
        <f>INDEX(Teams!$C$1:$M$25,MATCH('Team forecast'!$B8,Teams!$C$1:$C$25,0),MATCH('Team forecast'!AK$2,Teams!$C$1:$M$1,0))</f>
        <v>0.86956521739130443</v>
      </c>
      <c r="AL8" s="74">
        <f>INDEX(Teams!$C$1:$M$25,MATCH('Team forecast'!$B8,Teams!$C$1:$C$25,0),MATCH('Team forecast'!AL$2,Teams!$C$1:$M$1,0))</f>
        <v>0.4403662992585981</v>
      </c>
      <c r="AM8" s="74">
        <f>INDEX(Teams!$C$1:$M$25,MATCH('Team forecast'!$B8,Teams!$C$1:$C$25,0),MATCH('Team forecast'!AM$2,Teams!$C$1:$M$1,0))</f>
        <v>0.22539990416183159</v>
      </c>
      <c r="AN8" s="74">
        <f>INDEX(Teams!$C$1:$M$25,MATCH('Team forecast'!$B8,Teams!$C$1:$C$25,0),MATCH('Team forecast'!AN$2,Teams!$C$1:$M$1,0))</f>
        <v>0.11931308785288901</v>
      </c>
      <c r="AO8" s="74">
        <f>INDEX(Teams!$F$2:$F$25,MATCH('Team forecast'!B8,Teams!$C$2:$C$25,0))</f>
        <v>8.6363636363636365E-2</v>
      </c>
      <c r="AP8" s="2" t="b">
        <f t="shared" si="4"/>
        <v>1</v>
      </c>
      <c r="AQ8" s="2" t="b">
        <f t="shared" si="5"/>
        <v>1</v>
      </c>
      <c r="AR8" s="2" t="b">
        <f t="shared" si="6"/>
        <v>0</v>
      </c>
      <c r="AS8" s="2">
        <f t="shared" si="7"/>
        <v>3.9873095158417766</v>
      </c>
      <c r="AT8" s="2">
        <f t="shared" si="8"/>
        <v>1.8035325739193599</v>
      </c>
      <c r="AU8" s="4">
        <f t="shared" si="9"/>
        <v>4</v>
      </c>
      <c r="AV8" s="4">
        <f t="shared" si="19"/>
        <v>18</v>
      </c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</row>
    <row r="9" spans="2:60" x14ac:dyDescent="0.3">
      <c r="B9" s="69" t="s">
        <v>868</v>
      </c>
      <c r="C9" s="3"/>
      <c r="D9" s="2">
        <f>SUMIFS(Games!$J:$J,Games!$C:$C,'Team forecast'!$B9,Games!$O:$O,1)+SUMIFS(Games!$K:$K,Games!$D:$D,'Team forecast'!$B9,Games!$O:$O,1)</f>
        <v>0.70247217008251406</v>
      </c>
      <c r="E9" s="2">
        <f>SUMIFS(Games!$K:$K,Games!$C:$C,'Team forecast'!$B9,Games!$O:$O,1)+SUMIFS(Games!$J:$J,Games!$D:$D,'Team forecast'!$B9,Games!$O:$O,1)</f>
        <v>1.5209364700383743</v>
      </c>
      <c r="F9" s="2">
        <f>SUMIFS(Games!$L:$L,Games!$C:$C,'Team forecast'!$B9,Games!$O:$O,1)+SUMIFS(Games!$M:$M,Games!$D:$D,'Team forecast'!$B9,Games!$O:$O,1)</f>
        <v>0.2185071656956705</v>
      </c>
      <c r="G9" s="2">
        <f t="shared" si="10"/>
        <v>0.70247217008251406</v>
      </c>
      <c r="H9" s="2">
        <f t="shared" si="11"/>
        <v>1.5209364700383743</v>
      </c>
      <c r="I9" s="2">
        <f t="shared" si="12"/>
        <v>0.2185071656956705</v>
      </c>
      <c r="J9" s="73">
        <f>INDEX(SOG!$F$2:$F$25,MATCH('Team forecast'!$AU9,SOG!$G$2:$G$25,0))*D9</f>
        <v>2.3060955078466372</v>
      </c>
      <c r="K9" s="73">
        <f>INDEX(SOG!$F$2:$F$25,MATCH('Team forecast'!$AV9,SOG!$G$2:$G$25,0))*E9</f>
        <v>3.7377731174056277</v>
      </c>
      <c r="L9" s="2">
        <f>SUMIFS(Games!$E:$E,Games!$C:$C,'Team forecast'!$B9,Games!$O:$O,1)+SUMIFS(Games!$F:$F,Games!$D:$D,'Team forecast'!$B9,Games!$O:$O,1)</f>
        <v>0.1631269012865954</v>
      </c>
      <c r="M9" s="2">
        <f>SUMIFS(Games!$G:$G,Games!$C:$C,'Team forecast'!$B9,Games!$O:$O,1)+SUMIFS(Games!$G:$G,Games!$D:$D,'Team forecast'!$B9,Games!$O:$O,1)</f>
        <v>0.27032457927492948</v>
      </c>
      <c r="N9" s="2">
        <f>SUMIFS(Games!$F:$F,Games!$C:$C,'Team forecast'!$B9,Games!$O:$O,1)+SUMIFS(Games!$E:$E,Games!$D:$D,'Team forecast'!$B9,Games!$O:$O,1)</f>
        <v>0.56654851943847506</v>
      </c>
      <c r="O9" s="2">
        <f>SUMIFS(Games!$J:$J,Games!$C:$C,'Team forecast'!$B9,Games!$O:$O,2)+SUMIFS(Games!$K:$K,Games!$D:$D,'Team forecast'!$B9,Games!$O:$O,2)</f>
        <v>0.60341572553131961</v>
      </c>
      <c r="P9" s="2">
        <f>SUMIFS(Games!$K:$K,Games!$C:$C,'Team forecast'!$B9,Games!$O:$O,2)+SUMIFS(Games!$J:$J,Games!$D:$D,'Team forecast'!$B9,Games!$O:$O,2)</f>
        <v>2.3578794100156779</v>
      </c>
      <c r="Q9" s="2">
        <f>SUMIFS(Games!$L:$L,Games!$C:$C,'Team forecast'!$B9,Games!$O:$O,2)+SUMIFS(Games!$M:$M,Games!$D:$D,'Team forecast'!$B9,Games!$O:$O,2)</f>
        <v>9.4620662225315705E-2</v>
      </c>
      <c r="R9" s="2">
        <f t="shared" si="13"/>
        <v>0.60341572553131961</v>
      </c>
      <c r="S9" s="2">
        <f t="shared" si="14"/>
        <v>2.3578794100156779</v>
      </c>
      <c r="T9" s="2">
        <f t="shared" si="15"/>
        <v>9.4620662225315705E-2</v>
      </c>
      <c r="U9" s="73">
        <f>INDEX(SOG!$F$2:$F$25,MATCH('Team forecast'!$AU9,SOG!$G$2:$G$25,0))*O9</f>
        <v>1.9809102100775644</v>
      </c>
      <c r="V9" s="73">
        <f>INDEX(SOG!$F$2:$F$25,MATCH('Team forecast'!$AV9,SOG!$G$2:$G$25,0))*P9</f>
        <v>5.7945998708404165</v>
      </c>
      <c r="W9" s="2">
        <f>SUMIFS(Games!$E:$E,Games!$C:$C,'Team forecast'!$B9,Games!$O:$O,2)+SUMIFS(Games!$F:$F,Games!$D:$D,'Team forecast'!$B9,Games!$O:$O,2)</f>
        <v>7.8850551854429754E-2</v>
      </c>
      <c r="X9" s="2">
        <f>SUMIFS(Games!$G:$G,Games!$C:$C,'Team forecast'!$B9,Games!$O:$O,2)+SUMIFS(Games!$G:$G,Games!$D:$D,'Team forecast'!$B9,Games!$O:$O,2)</f>
        <v>0.1455702495774088</v>
      </c>
      <c r="Y9" s="2">
        <f>SUMIFS(Games!$F:$F,Games!$C:$C,'Team forecast'!$B9,Games!$O:$O,2)+SUMIFS(Games!$E:$E,Games!$D:$D,'Team forecast'!$B9,Games!$O:$O,2)</f>
        <v>0.77557919856816149</v>
      </c>
      <c r="Z9" s="2">
        <f>SUMIFS(Games!$J:$J,Games!$C:$C,'Team forecast'!$B9,Games!$O:$O,3)+SUMIFS(Games!$K:$K,Games!$D:$D,'Team forecast'!$B9,Games!$O:$O,3)</f>
        <v>0</v>
      </c>
      <c r="AA9" s="2">
        <f>SUMIFS(Games!$K:$K,Games!$C:$C,'Team forecast'!$B9,Games!$O:$O,3)+SUMIFS(Games!$J:$J,Games!$D:$D,'Team forecast'!$B9,Games!$O:$O,3)</f>
        <v>0</v>
      </c>
      <c r="AB9" s="2">
        <f>SUMIFS(Games!$L:$L,Games!$C:$C,'Team forecast'!$B9,Games!$O:$O,3)+SUMIFS(Games!$M:$M,Games!$D:$D,'Team forecast'!$B9,Games!$O:$O,3)</f>
        <v>0</v>
      </c>
      <c r="AC9" s="2">
        <f t="shared" si="16"/>
        <v>0</v>
      </c>
      <c r="AD9" s="2">
        <f t="shared" si="17"/>
        <v>0</v>
      </c>
      <c r="AE9" s="2">
        <f t="shared" si="18"/>
        <v>0</v>
      </c>
      <c r="AF9" s="73">
        <f>INDEX(SOG!$F$2:$F$25,MATCH('Team forecast'!$AU9,SOG!$G$2:$G$25,0))*Z9</f>
        <v>0</v>
      </c>
      <c r="AG9" s="73">
        <f>INDEX(SOG!$F$2:$F$25,MATCH('Team forecast'!$AV9,SOG!$G$2:$G$25,0))*AA9</f>
        <v>0</v>
      </c>
      <c r="AH9" s="2">
        <f>SUMIFS(Games!$E:$E,Games!$C:$C,'Team forecast'!$B9,Games!$O:$O,3)+SUMIFS(Games!$F:$F,Games!$D:$D,'Team forecast'!$B9,Games!$O:$O,3)</f>
        <v>0</v>
      </c>
      <c r="AI9" s="2">
        <f>SUMIFS(Games!$G:$G,Games!$C:$C,'Team forecast'!$B9,Games!$O:$O,3)+SUMIFS(Games!$G:$G,Games!$D:$D,'Team forecast'!$B9,Games!$O:$O,3)</f>
        <v>0</v>
      </c>
      <c r="AJ9" s="2">
        <f>SUMIFS(Games!$F:$F,Games!$C:$C,'Team forecast'!$B9,Games!$O:$O,3)+SUMIFS(Games!$E:$E,Games!$D:$D,'Team forecast'!$B9,Games!$O:$O,3)</f>
        <v>0</v>
      </c>
      <c r="AK9" s="74">
        <f>INDEX(Teams!$C$1:$M$25,MATCH('Team forecast'!$B9,Teams!$C$1:$C$25,0),MATCH('Team forecast'!AK$2,Teams!$C$1:$M$1,0))</f>
        <v>0.25316455696202528</v>
      </c>
      <c r="AL9" s="74">
        <f>INDEX(Teams!$C$1:$M$25,MATCH('Team forecast'!$B9,Teams!$C$1:$C$25,0),MATCH('Team forecast'!AL$2,Teams!$C$1:$M$1,0))</f>
        <v>0.12387895506956741</v>
      </c>
      <c r="AM9" s="74">
        <f>INDEX(Teams!$C$1:$M$25,MATCH('Team forecast'!$B9,Teams!$C$1:$C$25,0),MATCH('Team forecast'!AM$2,Teams!$C$1:$M$1,0))</f>
        <v>5.9413804863532052E-2</v>
      </c>
      <c r="AN9" s="74">
        <f>INDEX(Teams!$C$1:$M$25,MATCH('Team forecast'!$B9,Teams!$C$1:$C$25,0),MATCH('Team forecast'!AN$2,Teams!$C$1:$M$1,0))</f>
        <v>2.6505176878763775E-2</v>
      </c>
      <c r="AO9" s="74">
        <f>INDEX(Teams!$F$2:$F$25,MATCH('Team forecast'!B9,Teams!$C$2:$C$25,0))</f>
        <v>1.0919540229885061E-3</v>
      </c>
      <c r="AP9" s="2" t="b">
        <f t="shared" si="4"/>
        <v>1</v>
      </c>
      <c r="AQ9" s="2" t="b">
        <f t="shared" si="5"/>
        <v>1</v>
      </c>
      <c r="AR9" s="2" t="b">
        <f t="shared" si="6"/>
        <v>0</v>
      </c>
      <c r="AS9" s="2">
        <f t="shared" si="7"/>
        <v>1.3058878956138336</v>
      </c>
      <c r="AT9" s="2">
        <f t="shared" si="8"/>
        <v>3.8788158800540522</v>
      </c>
      <c r="AU9" s="4">
        <f t="shared" si="9"/>
        <v>24</v>
      </c>
      <c r="AV9" s="4">
        <f t="shared" si="19"/>
        <v>3</v>
      </c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</row>
    <row r="10" spans="2:60" x14ac:dyDescent="0.3">
      <c r="B10" s="69" t="s">
        <v>884</v>
      </c>
      <c r="C10" s="3"/>
      <c r="D10" s="2">
        <f>SUMIFS(Games!$J:$J,Games!$C:$C,'Team forecast'!$B10,Games!$O:$O,1)+SUMIFS(Games!$K:$K,Games!$D:$D,'Team forecast'!$B10,Games!$O:$O,1)</f>
        <v>1.3802129553035047</v>
      </c>
      <c r="E10" s="2">
        <f>SUMIFS(Games!$K:$K,Games!$C:$C,'Team forecast'!$B10,Games!$O:$O,1)+SUMIFS(Games!$J:$J,Games!$D:$D,'Team forecast'!$B10,Games!$O:$O,1)</f>
        <v>0.80039446005056258</v>
      </c>
      <c r="F10" s="2">
        <f>SUMIFS(Games!$L:$L,Games!$C:$C,'Team forecast'!$B10,Games!$O:$O,1)+SUMIFS(Games!$M:$M,Games!$D:$D,'Team forecast'!$B10,Games!$O:$O,1)</f>
        <v>0.44915175674422908</v>
      </c>
      <c r="G10" s="2">
        <f t="shared" si="10"/>
        <v>1.3802129553035047</v>
      </c>
      <c r="H10" s="2">
        <f t="shared" si="11"/>
        <v>0.80039446005056258</v>
      </c>
      <c r="I10" s="2">
        <f t="shared" si="12"/>
        <v>0.44915175674422908</v>
      </c>
      <c r="J10" s="73">
        <f>INDEX(SOG!$F$2:$F$25,MATCH('Team forecast'!$AU10,SOG!$G$2:$G$25,0))*D10</f>
        <v>3.9147858368608497</v>
      </c>
      <c r="K10" s="73">
        <f>INDEX(SOG!$F$2:$F$25,MATCH('Team forecast'!$AV10,SOG!$G$2:$G$25,0))*E10</f>
        <v>2.2377225397188263</v>
      </c>
      <c r="L10" s="2">
        <f>SUMIFS(Games!$E:$E,Games!$C:$C,'Team forecast'!$B10,Games!$O:$O,1)+SUMIFS(Games!$F:$F,Games!$D:$D,'Team forecast'!$B10,Games!$O:$O,1)</f>
        <v>0.52401038286826729</v>
      </c>
      <c r="M10" s="2">
        <f>SUMIFS(Games!$G:$G,Games!$C:$C,'Team forecast'!$B10,Games!$O:$O,1)+SUMIFS(Games!$G:$G,Games!$D:$D,'Team forecast'!$B10,Games!$O:$O,1)</f>
        <v>0.2774172615184945</v>
      </c>
      <c r="N10" s="2">
        <f>SUMIFS(Games!$F:$F,Games!$C:$C,'Team forecast'!$B10,Games!$O:$O,1)+SUMIFS(Games!$E:$E,Games!$D:$D,'Team forecast'!$B10,Games!$O:$O,1)</f>
        <v>0.19857235561323819</v>
      </c>
      <c r="O10" s="2">
        <f>SUMIFS(Games!$J:$J,Games!$C:$C,'Team forecast'!$B10,Games!$O:$O,2)+SUMIFS(Games!$K:$K,Games!$D:$D,'Team forecast'!$B10,Games!$O:$O,2)</f>
        <v>1.2865954440019862</v>
      </c>
      <c r="P10" s="2">
        <f>SUMIFS(Games!$K:$K,Games!$C:$C,'Team forecast'!$B10,Games!$O:$O,2)+SUMIFS(Games!$J:$J,Games!$D:$D,'Team forecast'!$B10,Games!$O:$O,2)</f>
        <v>1.2414750087215167</v>
      </c>
      <c r="Q10" s="2">
        <f>SUMIFS(Games!$L:$L,Games!$C:$C,'Team forecast'!$B10,Games!$O:$O,2)+SUMIFS(Games!$M:$M,Games!$D:$D,'Team forecast'!$B10,Games!$O:$O,2)</f>
        <v>0.28895768833849328</v>
      </c>
      <c r="R10" s="2">
        <f t="shared" si="13"/>
        <v>1.2865954440019862</v>
      </c>
      <c r="S10" s="2">
        <f t="shared" si="14"/>
        <v>1.2414750087215167</v>
      </c>
      <c r="T10" s="2">
        <f t="shared" si="15"/>
        <v>0.28895768833849328</v>
      </c>
      <c r="U10" s="73">
        <f>INDEX(SOG!$F$2:$F$25,MATCH('Team forecast'!$AU10,SOG!$G$2:$G$25,0))*O10</f>
        <v>3.6492525320783611</v>
      </c>
      <c r="V10" s="73">
        <f>INDEX(SOG!$F$2:$F$25,MATCH('Team forecast'!$AV10,SOG!$G$2:$G$25,0))*P10</f>
        <v>3.4708843553693107</v>
      </c>
      <c r="W10" s="2">
        <f>SUMIFS(Games!$E:$E,Games!$C:$C,'Team forecast'!$B10,Games!$O:$O,2)+SUMIFS(Games!$F:$F,Games!$D:$D,'Team forecast'!$B10,Games!$O:$O,2)</f>
        <v>0.37564499484004132</v>
      </c>
      <c r="X10" s="2">
        <f>SUMIFS(Games!$G:$G,Games!$C:$C,'Team forecast'!$B10,Games!$O:$O,2)+SUMIFS(Games!$G:$G,Games!$D:$D,'Team forecast'!$B10,Games!$O:$O,2)</f>
        <v>0.28895768833849328</v>
      </c>
      <c r="Y10" s="2">
        <f>SUMIFS(Games!$F:$F,Games!$C:$C,'Team forecast'!$B10,Games!$O:$O,2)+SUMIFS(Games!$E:$E,Games!$D:$D,'Team forecast'!$B10,Games!$O:$O,2)</f>
        <v>0.33539731682146551</v>
      </c>
      <c r="Z10" s="2">
        <f>SUMIFS(Games!$J:$J,Games!$C:$C,'Team forecast'!$B10,Games!$O:$O,3)+SUMIFS(Games!$K:$K,Games!$D:$D,'Team forecast'!$B10,Games!$O:$O,3)</f>
        <v>0</v>
      </c>
      <c r="AA10" s="2">
        <f>SUMIFS(Games!$K:$K,Games!$C:$C,'Team forecast'!$B10,Games!$O:$O,3)+SUMIFS(Games!$J:$J,Games!$D:$D,'Team forecast'!$B10,Games!$O:$O,3)</f>
        <v>0</v>
      </c>
      <c r="AB10" s="2">
        <f>SUMIFS(Games!$L:$L,Games!$C:$C,'Team forecast'!$B10,Games!$O:$O,3)+SUMIFS(Games!$M:$M,Games!$D:$D,'Team forecast'!$B10,Games!$O:$O,3)</f>
        <v>0</v>
      </c>
      <c r="AC10" s="2">
        <f t="shared" si="16"/>
        <v>0</v>
      </c>
      <c r="AD10" s="2">
        <f t="shared" si="17"/>
        <v>0</v>
      </c>
      <c r="AE10" s="2">
        <f t="shared" si="18"/>
        <v>0</v>
      </c>
      <c r="AF10" s="73">
        <f>INDEX(SOG!$F$2:$F$25,MATCH('Team forecast'!$AU10,SOG!$G$2:$G$25,0))*Z10</f>
        <v>0</v>
      </c>
      <c r="AG10" s="73">
        <f>INDEX(SOG!$F$2:$F$25,MATCH('Team forecast'!$AV10,SOG!$G$2:$G$25,0))*AA10</f>
        <v>0</v>
      </c>
      <c r="AH10" s="2">
        <f>SUMIFS(Games!$E:$E,Games!$C:$C,'Team forecast'!$B10,Games!$O:$O,3)+SUMIFS(Games!$F:$F,Games!$D:$D,'Team forecast'!$B10,Games!$O:$O,3)</f>
        <v>0</v>
      </c>
      <c r="AI10" s="2">
        <f>SUMIFS(Games!$G:$G,Games!$C:$C,'Team forecast'!$B10,Games!$O:$O,3)+SUMIFS(Games!$G:$G,Games!$D:$D,'Team forecast'!$B10,Games!$O:$O,3)</f>
        <v>0</v>
      </c>
      <c r="AJ10" s="2">
        <f>SUMIFS(Games!$F:$F,Games!$C:$C,'Team forecast'!$B10,Games!$O:$O,3)+SUMIFS(Games!$E:$E,Games!$D:$D,'Team forecast'!$B10,Games!$O:$O,3)</f>
        <v>0</v>
      </c>
      <c r="AK10" s="74">
        <f>INDEX(Teams!$C$1:$M$25,MATCH('Team forecast'!$B10,Teams!$C$1:$C$25,0),MATCH('Team forecast'!AK$2,Teams!$C$1:$M$1,0))</f>
        <v>0.65359477124183007</v>
      </c>
      <c r="AL10" s="74">
        <f>INDEX(Teams!$C$1:$M$25,MATCH('Team forecast'!$B10,Teams!$C$1:$C$25,0),MATCH('Team forecast'!AL$2,Teams!$C$1:$M$1,0))</f>
        <v>0.32086523215199586</v>
      </c>
      <c r="AM10" s="74">
        <f>INDEX(Teams!$C$1:$M$25,MATCH('Team forecast'!$B10,Teams!$C$1:$C$25,0),MATCH('Team forecast'!AM$2,Teams!$C$1:$M$1,0))</f>
        <v>0.15489029811482224</v>
      </c>
      <c r="AN10" s="74">
        <f>INDEX(Teams!$C$1:$M$25,MATCH('Team forecast'!$B10,Teams!$C$1:$C$25,0),MATCH('Team forecast'!AN$2,Teams!$C$1:$M$1,0))</f>
        <v>7.0419305510406371E-2</v>
      </c>
      <c r="AO10" s="74">
        <f>INDEX(Teams!$F$2:$F$25,MATCH('Team forecast'!B10,Teams!$C$2:$C$25,0))</f>
        <v>8.6363636363636365E-3</v>
      </c>
      <c r="AP10" s="2" t="b">
        <f t="shared" si="4"/>
        <v>1</v>
      </c>
      <c r="AQ10" s="2" t="b">
        <f t="shared" si="5"/>
        <v>1</v>
      </c>
      <c r="AR10" s="2" t="b">
        <f t="shared" si="6"/>
        <v>0</v>
      </c>
      <c r="AS10" s="2">
        <f t="shared" si="7"/>
        <v>2.666808399305491</v>
      </c>
      <c r="AT10" s="2">
        <f t="shared" si="8"/>
        <v>2.0418694687720791</v>
      </c>
      <c r="AU10" s="4">
        <f t="shared" si="9"/>
        <v>10</v>
      </c>
      <c r="AV10" s="4">
        <f t="shared" si="19"/>
        <v>15</v>
      </c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</row>
    <row r="11" spans="2:60" x14ac:dyDescent="0.3">
      <c r="B11" s="69" t="s">
        <v>863</v>
      </c>
      <c r="C11" s="3"/>
      <c r="D11" s="2">
        <f>SUMIFS(Games!$J:$J,Games!$C:$C,'Team forecast'!$B11,Games!$O:$O,1)+SUMIFS(Games!$K:$K,Games!$D:$D,'Team forecast'!$B11,Games!$O:$O,1)</f>
        <v>0.92709239831135859</v>
      </c>
      <c r="E11" s="2">
        <f>SUMIFS(Games!$K:$K,Games!$C:$C,'Team forecast'!$B11,Games!$O:$O,1)+SUMIFS(Games!$J:$J,Games!$D:$D,'Team forecast'!$B11,Games!$O:$O,1)</f>
        <v>1.1586041992960849</v>
      </c>
      <c r="F11" s="2">
        <f>SUMIFS(Games!$L:$L,Games!$C:$C,'Team forecast'!$B11,Games!$O:$O,1)+SUMIFS(Games!$M:$M,Games!$D:$D,'Team forecast'!$B11,Games!$O:$O,1)</f>
        <v>0.3139240506329114</v>
      </c>
      <c r="G11" s="2">
        <f t="shared" si="10"/>
        <v>0.92709239831135859</v>
      </c>
      <c r="H11" s="2">
        <f t="shared" si="11"/>
        <v>1.1586041992960849</v>
      </c>
      <c r="I11" s="2">
        <f t="shared" si="12"/>
        <v>0.3139240506329114</v>
      </c>
      <c r="J11" s="73">
        <f>INDEX(SOG!$F$2:$F$25,MATCH('Team forecast'!$AU11,SOG!$G$2:$G$25,0))*D11</f>
        <v>2.8143876377309098</v>
      </c>
      <c r="K11" s="73">
        <f>INDEX(SOG!$F$2:$F$25,MATCH('Team forecast'!$AV11,SOG!$G$2:$G$25,0))*E11</f>
        <v>2.9523468451942407</v>
      </c>
      <c r="L11" s="2">
        <f>SUMIFS(Games!$E:$E,Games!$C:$C,'Team forecast'!$B11,Games!$O:$O,1)+SUMIFS(Games!$F:$F,Games!$D:$D,'Team forecast'!$B11,Games!$O:$O,1)</f>
        <v>0.30379746835443039</v>
      </c>
      <c r="M11" s="2">
        <f>SUMIFS(Games!$G:$G,Games!$C:$C,'Team forecast'!$B11,Games!$O:$O,1)+SUMIFS(Games!$G:$G,Games!$D:$D,'Team forecast'!$B11,Games!$O:$O,1)</f>
        <v>0.30379746835443039</v>
      </c>
      <c r="N11" s="2">
        <f>SUMIFS(Games!$F:$F,Games!$C:$C,'Team forecast'!$B11,Games!$O:$O,1)+SUMIFS(Games!$E:$E,Games!$D:$D,'Team forecast'!$B11,Games!$O:$O,1)</f>
        <v>0.39240506329113928</v>
      </c>
      <c r="O11" s="2">
        <f>SUMIFS(Games!$J:$J,Games!$C:$C,'Team forecast'!$B11,Games!$O:$O,2)+SUMIFS(Games!$K:$K,Games!$D:$D,'Team forecast'!$B11,Games!$O:$O,2)</f>
        <v>0.66231971676468582</v>
      </c>
      <c r="P11" s="2">
        <f>SUMIFS(Games!$K:$K,Games!$C:$C,'Team forecast'!$B11,Games!$O:$O,2)+SUMIFS(Games!$J:$J,Games!$D:$D,'Team forecast'!$B11,Games!$O:$O,2)</f>
        <v>1.8662925210906216</v>
      </c>
      <c r="Q11" s="2">
        <f>SUMIFS(Games!$L:$L,Games!$C:$C,'Team forecast'!$B11,Games!$O:$O,2)+SUMIFS(Games!$M:$M,Games!$D:$D,'Team forecast'!$B11,Games!$O:$O,2)</f>
        <v>0.1546961325966851</v>
      </c>
      <c r="R11" s="2">
        <f t="shared" si="13"/>
        <v>0.66231971676468582</v>
      </c>
      <c r="S11" s="2">
        <f t="shared" si="14"/>
        <v>1.8662925210906216</v>
      </c>
      <c r="T11" s="2">
        <f t="shared" si="15"/>
        <v>0.1546961325966851</v>
      </c>
      <c r="U11" s="73">
        <f>INDEX(SOG!$F$2:$F$25,MATCH('Team forecast'!$AU11,SOG!$G$2:$G$25,0))*O11</f>
        <v>2.0106134258927963</v>
      </c>
      <c r="V11" s="73">
        <f>INDEX(SOG!$F$2:$F$25,MATCH('Team forecast'!$AV11,SOG!$G$2:$G$25,0))*P11</f>
        <v>4.7556731109718857</v>
      </c>
      <c r="W11" s="2">
        <f>SUMIFS(Games!$E:$E,Games!$C:$C,'Team forecast'!$B11,Games!$O:$O,2)+SUMIFS(Games!$F:$F,Games!$D:$D,'Team forecast'!$B11,Games!$O:$O,2)</f>
        <v>0.11602209944751379</v>
      </c>
      <c r="X11" s="2">
        <f>SUMIFS(Games!$G:$G,Games!$C:$C,'Team forecast'!$B11,Games!$O:$O,2)+SUMIFS(Games!$G:$G,Games!$D:$D,'Team forecast'!$B11,Games!$O:$O,2)</f>
        <v>0.22099447513812159</v>
      </c>
      <c r="Y11" s="2">
        <f>SUMIFS(Games!$F:$F,Games!$C:$C,'Team forecast'!$B11,Games!$O:$O,2)+SUMIFS(Games!$E:$E,Games!$D:$D,'Team forecast'!$B11,Games!$O:$O,2)</f>
        <v>0.66298342541436472</v>
      </c>
      <c r="Z11" s="2">
        <f>SUMIFS(Games!$J:$J,Games!$C:$C,'Team forecast'!$B11,Games!$O:$O,3)+SUMIFS(Games!$K:$K,Games!$D:$D,'Team forecast'!$B11,Games!$O:$O,3)</f>
        <v>0</v>
      </c>
      <c r="AA11" s="2">
        <f>SUMIFS(Games!$K:$K,Games!$C:$C,'Team forecast'!$B11,Games!$O:$O,3)+SUMIFS(Games!$J:$J,Games!$D:$D,'Team forecast'!$B11,Games!$O:$O,3)</f>
        <v>0</v>
      </c>
      <c r="AB11" s="2">
        <f>SUMIFS(Games!$L:$L,Games!$C:$C,'Team forecast'!$B11,Games!$O:$O,3)+SUMIFS(Games!$M:$M,Games!$D:$D,'Team forecast'!$B11,Games!$O:$O,3)</f>
        <v>0</v>
      </c>
      <c r="AC11" s="2">
        <f t="shared" si="16"/>
        <v>0</v>
      </c>
      <c r="AD11" s="2">
        <f t="shared" si="17"/>
        <v>0</v>
      </c>
      <c r="AE11" s="2">
        <f t="shared" si="18"/>
        <v>0</v>
      </c>
      <c r="AF11" s="73">
        <f>INDEX(SOG!$F$2:$F$25,MATCH('Team forecast'!$AU11,SOG!$G$2:$G$25,0))*Z11</f>
        <v>0</v>
      </c>
      <c r="AG11" s="73">
        <f>INDEX(SOG!$F$2:$F$25,MATCH('Team forecast'!$AV11,SOG!$G$2:$G$25,0))*AA11</f>
        <v>0</v>
      </c>
      <c r="AH11" s="2">
        <f>SUMIFS(Games!$E:$E,Games!$C:$C,'Team forecast'!$B11,Games!$O:$O,3)+SUMIFS(Games!$F:$F,Games!$D:$D,'Team forecast'!$B11,Games!$O:$O,3)</f>
        <v>0</v>
      </c>
      <c r="AI11" s="2">
        <f>SUMIFS(Games!$G:$G,Games!$C:$C,'Team forecast'!$B11,Games!$O:$O,3)+SUMIFS(Games!$G:$G,Games!$D:$D,'Team forecast'!$B11,Games!$O:$O,3)</f>
        <v>0</v>
      </c>
      <c r="AJ11" s="2">
        <f>SUMIFS(Games!$F:$F,Games!$C:$C,'Team forecast'!$B11,Games!$O:$O,3)+SUMIFS(Games!$E:$E,Games!$D:$D,'Team forecast'!$B11,Games!$O:$O,3)</f>
        <v>0</v>
      </c>
      <c r="AK11" s="74">
        <f>INDEX(Teams!$C$1:$M$25,MATCH('Team forecast'!$B11,Teams!$C$1:$C$25,0),MATCH('Team forecast'!AK$2,Teams!$C$1:$M$1,0))</f>
        <v>0.45454545454545459</v>
      </c>
      <c r="AL11" s="74">
        <f>INDEX(Teams!$C$1:$M$25,MATCH('Team forecast'!$B11,Teams!$C$1:$C$25,0),MATCH('Team forecast'!AL$2,Teams!$C$1:$M$1,0))</f>
        <v>0.22274737895785418</v>
      </c>
      <c r="AM11" s="74">
        <f>INDEX(Teams!$C$1:$M$25,MATCH('Team forecast'!$B11,Teams!$C$1:$C$25,0),MATCH('Team forecast'!AM$2,Teams!$C$1:$M$1,0))</f>
        <v>0.1071457275124159</v>
      </c>
      <c r="AN11" s="74">
        <f>INDEX(Teams!$C$1:$M$25,MATCH('Team forecast'!$B11,Teams!$C$1:$C$25,0),MATCH('Team forecast'!AN$2,Teams!$C$1:$M$1,0))</f>
        <v>4.8213193035856E-2</v>
      </c>
      <c r="AO11" s="74">
        <f>INDEX(Teams!$F$2:$F$25,MATCH('Team forecast'!B11,Teams!$C$2:$C$25,0))</f>
        <v>3.7848605577689241E-3</v>
      </c>
      <c r="AP11" s="2" t="b">
        <f t="shared" si="4"/>
        <v>1</v>
      </c>
      <c r="AQ11" s="2" t="b">
        <f t="shared" si="5"/>
        <v>1</v>
      </c>
      <c r="AR11" s="2" t="b">
        <f t="shared" si="6"/>
        <v>0</v>
      </c>
      <c r="AS11" s="2">
        <f t="shared" si="7"/>
        <v>1.5894121150760445</v>
      </c>
      <c r="AT11" s="2">
        <f t="shared" si="8"/>
        <v>3.0248967203867068</v>
      </c>
      <c r="AU11" s="4">
        <f t="shared" si="9"/>
        <v>19</v>
      </c>
      <c r="AV11" s="4">
        <f t="shared" si="19"/>
        <v>9</v>
      </c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</row>
    <row r="12" spans="2:60" x14ac:dyDescent="0.3">
      <c r="B12" s="69" t="s">
        <v>864</v>
      </c>
      <c r="C12" s="3"/>
      <c r="D12" s="2">
        <f>SUMIFS(Games!$J:$J,Games!$C:$C,'Team forecast'!$B12,Games!$O:$O,1)+SUMIFS(Games!$K:$K,Games!$D:$D,'Team forecast'!$B12,Games!$O:$O,1)</f>
        <v>0.66430787748130482</v>
      </c>
      <c r="E12" s="2">
        <f>SUMIFS(Games!$K:$K,Games!$C:$C,'Team forecast'!$B12,Games!$O:$O,1)+SUMIFS(Games!$J:$J,Games!$D:$D,'Team forecast'!$B12,Games!$O:$O,1)</f>
        <v>1.6694298230620759</v>
      </c>
      <c r="F12" s="2">
        <f>SUMIFS(Games!$L:$L,Games!$C:$C,'Team forecast'!$B12,Games!$O:$O,1)+SUMIFS(Games!$M:$M,Games!$D:$D,'Team forecast'!$B12,Games!$O:$O,1)</f>
        <v>0.18835443037974681</v>
      </c>
      <c r="G12" s="2">
        <f t="shared" si="10"/>
        <v>0.66430787748130482</v>
      </c>
      <c r="H12" s="2">
        <f t="shared" si="11"/>
        <v>1.6694298230620759</v>
      </c>
      <c r="I12" s="2">
        <f t="shared" si="12"/>
        <v>0.18835443037974681</v>
      </c>
      <c r="J12" s="73">
        <f>INDEX(SOG!$F$2:$F$25,MATCH('Team forecast'!$AU12,SOG!$G$2:$G$25,0))*D12</f>
        <v>1.8572551222540705</v>
      </c>
      <c r="K12" s="73">
        <f>INDEX(SOG!$F$2:$F$25,MATCH('Team forecast'!$AV12,SOG!$G$2:$G$25,0))*E12</f>
        <v>4.7351100435942515</v>
      </c>
      <c r="L12" s="2">
        <f>SUMIFS(Games!$E:$E,Games!$C:$C,'Team forecast'!$B12,Games!$O:$O,1)+SUMIFS(Games!$F:$F,Games!$D:$D,'Team forecast'!$B12,Games!$O:$O,1)</f>
        <v>0.1569620253164557</v>
      </c>
      <c r="M12" s="2">
        <f>SUMIFS(Games!$G:$G,Games!$C:$C,'Team forecast'!$B12,Games!$O:$O,1)+SUMIFS(Games!$G:$G,Games!$D:$D,'Team forecast'!$B12,Games!$O:$O,1)</f>
        <v>0.23544303797468349</v>
      </c>
      <c r="N12" s="2">
        <f>SUMIFS(Games!$F:$F,Games!$C:$C,'Team forecast'!$B12,Games!$O:$O,1)+SUMIFS(Games!$E:$E,Games!$D:$D,'Team forecast'!$B12,Games!$O:$O,1)</f>
        <v>0.60759493670886078</v>
      </c>
      <c r="O12" s="2">
        <f>SUMIFS(Games!$J:$J,Games!$C:$C,'Team forecast'!$B12,Games!$O:$O,2)+SUMIFS(Games!$K:$K,Games!$D:$D,'Team forecast'!$B12,Games!$O:$O,2)</f>
        <v>1.4540238085600701</v>
      </c>
      <c r="P12" s="2">
        <f>SUMIFS(Games!$K:$K,Games!$C:$C,'Team forecast'!$B12,Games!$O:$O,2)+SUMIFS(Games!$J:$J,Games!$D:$D,'Team forecast'!$B12,Games!$O:$O,2)</f>
        <v>1.1663417361082891</v>
      </c>
      <c r="Q12" s="2">
        <f>SUMIFS(Games!$L:$L,Games!$C:$C,'Team forecast'!$B12,Games!$O:$O,2)+SUMIFS(Games!$M:$M,Games!$D:$D,'Team forecast'!$B12,Games!$O:$O,2)</f>
        <v>0.31150442477876111</v>
      </c>
      <c r="R12" s="2">
        <f t="shared" si="13"/>
        <v>1.4540238085600701</v>
      </c>
      <c r="S12" s="2">
        <f t="shared" si="14"/>
        <v>1.1663417361082891</v>
      </c>
      <c r="T12" s="2">
        <f t="shared" si="15"/>
        <v>0.31150442477876111</v>
      </c>
      <c r="U12" s="73">
        <f>INDEX(SOG!$F$2:$F$25,MATCH('Team forecast'!$AU12,SOG!$G$2:$G$25,0))*O12</f>
        <v>4.0651229013968155</v>
      </c>
      <c r="V12" s="73">
        <f>INDEX(SOG!$F$2:$F$25,MATCH('Team forecast'!$AV12,SOG!$G$2:$G$25,0))*P12</f>
        <v>3.3081692878707836</v>
      </c>
      <c r="W12" s="2">
        <f>SUMIFS(Games!$E:$E,Games!$C:$C,'Team forecast'!$B12,Games!$O:$O,2)+SUMIFS(Games!$F:$F,Games!$D:$D,'Team forecast'!$B12,Games!$O:$O,2)</f>
        <v>0.42477876106194679</v>
      </c>
      <c r="X12" s="2">
        <f>SUMIFS(Games!$G:$G,Games!$C:$C,'Team forecast'!$B12,Games!$O:$O,2)+SUMIFS(Games!$G:$G,Games!$D:$D,'Team forecast'!$B12,Games!$O:$O,2)</f>
        <v>0.29203539823008839</v>
      </c>
      <c r="Y12" s="2">
        <f>SUMIFS(Games!$F:$F,Games!$C:$C,'Team forecast'!$B12,Games!$O:$O,2)+SUMIFS(Games!$E:$E,Games!$D:$D,'Team forecast'!$B12,Games!$O:$O,2)</f>
        <v>0.2831858407079646</v>
      </c>
      <c r="Z12" s="2">
        <f>SUMIFS(Games!$J:$J,Games!$C:$C,'Team forecast'!$B12,Games!$O:$O,3)+SUMIFS(Games!$K:$K,Games!$D:$D,'Team forecast'!$B12,Games!$O:$O,3)</f>
        <v>0</v>
      </c>
      <c r="AA12" s="2">
        <f>SUMIFS(Games!$K:$K,Games!$C:$C,'Team forecast'!$B12,Games!$O:$O,3)+SUMIFS(Games!$J:$J,Games!$D:$D,'Team forecast'!$B12,Games!$O:$O,3)</f>
        <v>0</v>
      </c>
      <c r="AB12" s="2">
        <f>SUMIFS(Games!$L:$L,Games!$C:$C,'Team forecast'!$B12,Games!$O:$O,3)+SUMIFS(Games!$M:$M,Games!$D:$D,'Team forecast'!$B12,Games!$O:$O,3)</f>
        <v>0</v>
      </c>
      <c r="AC12" s="2">
        <f t="shared" si="16"/>
        <v>0</v>
      </c>
      <c r="AD12" s="2">
        <f t="shared" si="17"/>
        <v>0</v>
      </c>
      <c r="AE12" s="2">
        <f t="shared" si="18"/>
        <v>0</v>
      </c>
      <c r="AF12" s="73">
        <f>INDEX(SOG!$F$2:$F$25,MATCH('Team forecast'!$AU12,SOG!$G$2:$G$25,0))*Z12</f>
        <v>0</v>
      </c>
      <c r="AG12" s="73">
        <f>INDEX(SOG!$F$2:$F$25,MATCH('Team forecast'!$AV12,SOG!$G$2:$G$25,0))*AA12</f>
        <v>0</v>
      </c>
      <c r="AH12" s="2">
        <f>SUMIFS(Games!$E:$E,Games!$C:$C,'Team forecast'!$B12,Games!$O:$O,3)+SUMIFS(Games!$F:$F,Games!$D:$D,'Team forecast'!$B12,Games!$O:$O,3)</f>
        <v>0</v>
      </c>
      <c r="AI12" s="2">
        <f>SUMIFS(Games!$G:$G,Games!$C:$C,'Team forecast'!$B12,Games!$O:$O,3)+SUMIFS(Games!$G:$G,Games!$D:$D,'Team forecast'!$B12,Games!$O:$O,3)</f>
        <v>0</v>
      </c>
      <c r="AJ12" s="2">
        <f>SUMIFS(Games!$F:$F,Games!$C:$C,'Team forecast'!$B12,Games!$O:$O,3)+SUMIFS(Games!$E:$E,Games!$D:$D,'Team forecast'!$B12,Games!$O:$O,3)</f>
        <v>0</v>
      </c>
      <c r="AK12" s="74">
        <f>INDEX(Teams!$C$1:$M$25,MATCH('Team forecast'!$B12,Teams!$C$1:$C$25,0),MATCH('Team forecast'!AK$2,Teams!$C$1:$M$1,0))</f>
        <v>0.59523809523809523</v>
      </c>
      <c r="AL12" s="74">
        <f>INDEX(Teams!$C$1:$M$25,MATCH('Team forecast'!$B12,Teams!$C$1:$C$25,0),MATCH('Team forecast'!AL$2,Teams!$C$1:$M$1,0))</f>
        <v>0.29291185318781987</v>
      </c>
      <c r="AM12" s="74">
        <f>INDEX(Teams!$C$1:$M$25,MATCH('Team forecast'!$B12,Teams!$C$1:$C$25,0),MATCH('Team forecast'!AM$2,Teams!$C$1:$M$1,0))</f>
        <v>0.14205806865250151</v>
      </c>
      <c r="AN12" s="74">
        <f>INDEX(Teams!$C$1:$M$25,MATCH('Team forecast'!$B12,Teams!$C$1:$C$25,0),MATCH('Team forecast'!AN$2,Teams!$C$1:$M$1,0))</f>
        <v>6.5453991166559214E-2</v>
      </c>
      <c r="AO12" s="74">
        <f>INDEX(Teams!$F$2:$F$25,MATCH('Team forecast'!B12,Teams!$C$2:$C$25,0))</f>
        <v>1.1728395061728391E-2</v>
      </c>
      <c r="AP12" s="2" t="b">
        <f t="shared" si="4"/>
        <v>1</v>
      </c>
      <c r="AQ12" s="2" t="b">
        <f t="shared" si="5"/>
        <v>1</v>
      </c>
      <c r="AR12" s="2" t="b">
        <f t="shared" si="6"/>
        <v>0</v>
      </c>
      <c r="AS12" s="2">
        <f t="shared" si="7"/>
        <v>2.1183316860413748</v>
      </c>
      <c r="AT12" s="2">
        <f t="shared" si="8"/>
        <v>2.8357715591703649</v>
      </c>
      <c r="AU12" s="4">
        <f t="shared" si="9"/>
        <v>15</v>
      </c>
      <c r="AV12" s="4">
        <f t="shared" si="19"/>
        <v>10</v>
      </c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</row>
    <row r="13" spans="2:60" x14ac:dyDescent="0.3">
      <c r="B13" s="69" t="s">
        <v>892</v>
      </c>
      <c r="C13" s="3"/>
      <c r="D13" s="2">
        <f>SUMIFS(Games!$J:$J,Games!$C:$C,'Team forecast'!$B13,Games!$O:$O,1)+SUMIFS(Games!$K:$K,Games!$D:$D,'Team forecast'!$B13,Games!$O:$O,1)</f>
        <v>0.7981888047975968</v>
      </c>
      <c r="E13" s="2">
        <f>SUMIFS(Games!$K:$K,Games!$C:$C,'Team forecast'!$B13,Games!$O:$O,1)+SUMIFS(Games!$J:$J,Games!$D:$D,'Team forecast'!$B13,Games!$O:$O,1)</f>
        <v>1.6656893725023201</v>
      </c>
      <c r="F13" s="2">
        <f>SUMIFS(Games!$L:$L,Games!$C:$C,'Team forecast'!$B13,Games!$O:$O,1)+SUMIFS(Games!$M:$M,Games!$D:$D,'Team forecast'!$B13,Games!$O:$O,1)</f>
        <v>0.18906028008930381</v>
      </c>
      <c r="G13" s="2">
        <f t="shared" si="10"/>
        <v>0.7981888047975968</v>
      </c>
      <c r="H13" s="2">
        <f t="shared" si="11"/>
        <v>1.6656893725023201</v>
      </c>
      <c r="I13" s="2">
        <f t="shared" si="12"/>
        <v>0.18906028008930381</v>
      </c>
      <c r="J13" s="73">
        <f>INDEX(SOG!$F$2:$F$25,MATCH('Team forecast'!$AU13,SOG!$G$2:$G$25,0))*D13</f>
        <v>2.6203167834264542</v>
      </c>
      <c r="K13" s="73">
        <f>INDEX(SOG!$F$2:$F$25,MATCH('Team forecast'!$AV13,SOG!$G$2:$G$25,0))*E13</f>
        <v>4.7324258807542545</v>
      </c>
      <c r="L13" s="2">
        <f>SUMIFS(Games!$E:$E,Games!$C:$C,'Team forecast'!$B13,Games!$O:$O,1)+SUMIFS(Games!$F:$F,Games!$D:$D,'Team forecast'!$B13,Games!$O:$O,1)</f>
        <v>0.1644002435559164</v>
      </c>
      <c r="M13" s="2">
        <f>SUMIFS(Games!$G:$G,Games!$C:$C,'Team forecast'!$B13,Games!$O:$O,1)+SUMIFS(Games!$G:$G,Games!$D:$D,'Team forecast'!$B13,Games!$O:$O,1)</f>
        <v>0.25208037345240508</v>
      </c>
      <c r="N13" s="2">
        <f>SUMIFS(Games!$F:$F,Games!$C:$C,'Team forecast'!$B13,Games!$O:$O,1)+SUMIFS(Games!$E:$E,Games!$D:$D,'Team forecast'!$B13,Games!$O:$O,1)</f>
        <v>0.58351938299167849</v>
      </c>
      <c r="O13" s="2">
        <f>SUMIFS(Games!$J:$J,Games!$C:$C,'Team forecast'!$B13,Games!$O:$O,2)+SUMIFS(Games!$K:$K,Games!$D:$D,'Team forecast'!$B13,Games!$O:$O,2)</f>
        <v>0.51627380220950081</v>
      </c>
      <c r="P13" s="2">
        <f>SUMIFS(Games!$K:$K,Games!$C:$C,'Team forecast'!$B13,Games!$O:$O,2)+SUMIFS(Games!$J:$J,Games!$D:$D,'Team forecast'!$B13,Games!$O:$O,2)</f>
        <v>2.4630934556476545</v>
      </c>
      <c r="Q13" s="2">
        <f>SUMIFS(Games!$L:$L,Games!$C:$C,'Team forecast'!$B13,Games!$O:$O,2)+SUMIFS(Games!$M:$M,Games!$D:$D,'Team forecast'!$B13,Games!$O:$O,2)</f>
        <v>8.5171070098060186E-2</v>
      </c>
      <c r="R13" s="2">
        <f t="shared" si="13"/>
        <v>0.51627380220950081</v>
      </c>
      <c r="S13" s="2">
        <f t="shared" si="14"/>
        <v>2.4630934556476545</v>
      </c>
      <c r="T13" s="2">
        <f t="shared" si="15"/>
        <v>8.5171070098060186E-2</v>
      </c>
      <c r="U13" s="73">
        <f>INDEX(SOG!$F$2:$F$25,MATCH('Team forecast'!$AU13,SOG!$G$2:$G$25,0))*O13</f>
        <v>1.6948382395766441</v>
      </c>
      <c r="V13" s="73">
        <f>INDEX(SOG!$F$2:$F$25,MATCH('Team forecast'!$AV13,SOG!$G$2:$G$25,0))*P13</f>
        <v>6.9979477618400647</v>
      </c>
      <c r="W13" s="2">
        <f>SUMIFS(Games!$E:$E,Games!$C:$C,'Team forecast'!$B13,Games!$O:$O,2)+SUMIFS(Games!$F:$F,Games!$D:$D,'Team forecast'!$B13,Games!$O:$O,2)</f>
        <v>5.5110692416391889E-2</v>
      </c>
      <c r="X13" s="2">
        <f>SUMIFS(Games!$G:$G,Games!$C:$C,'Team forecast'!$B13,Games!$O:$O,2)+SUMIFS(Games!$G:$G,Games!$D:$D,'Team forecast'!$B13,Games!$O:$O,2)</f>
        <v>0.1441356570890249</v>
      </c>
      <c r="Y13" s="2">
        <f>SUMIFS(Games!$F:$F,Games!$C:$C,'Team forecast'!$B13,Games!$O:$O,2)+SUMIFS(Games!$E:$E,Games!$D:$D,'Team forecast'!$B13,Games!$O:$O,2)</f>
        <v>0.80075365049458302</v>
      </c>
      <c r="Z13" s="2">
        <f>SUMIFS(Games!$J:$J,Games!$C:$C,'Team forecast'!$B13,Games!$O:$O,3)+SUMIFS(Games!$K:$K,Games!$D:$D,'Team forecast'!$B13,Games!$O:$O,3)</f>
        <v>0</v>
      </c>
      <c r="AA13" s="2">
        <f>SUMIFS(Games!$K:$K,Games!$C:$C,'Team forecast'!$B13,Games!$O:$O,3)+SUMIFS(Games!$J:$J,Games!$D:$D,'Team forecast'!$B13,Games!$O:$O,3)</f>
        <v>0</v>
      </c>
      <c r="AB13" s="2">
        <f>SUMIFS(Games!$L:$L,Games!$C:$C,'Team forecast'!$B13,Games!$O:$O,3)+SUMIFS(Games!$M:$M,Games!$D:$D,'Team forecast'!$B13,Games!$O:$O,3)</f>
        <v>0</v>
      </c>
      <c r="AC13" s="2">
        <f t="shared" si="16"/>
        <v>0</v>
      </c>
      <c r="AD13" s="2">
        <f t="shared" si="17"/>
        <v>0</v>
      </c>
      <c r="AE13" s="2">
        <f t="shared" si="18"/>
        <v>0</v>
      </c>
      <c r="AF13" s="73">
        <f>INDEX(SOG!$F$2:$F$25,MATCH('Team forecast'!$AU13,SOG!$G$2:$G$25,0))*Z13</f>
        <v>0</v>
      </c>
      <c r="AG13" s="73">
        <f>INDEX(SOG!$F$2:$F$25,MATCH('Team forecast'!$AV13,SOG!$G$2:$G$25,0))*AA13</f>
        <v>0</v>
      </c>
      <c r="AH13" s="2">
        <f>SUMIFS(Games!$E:$E,Games!$C:$C,'Team forecast'!$B13,Games!$O:$O,3)+SUMIFS(Games!$F:$F,Games!$D:$D,'Team forecast'!$B13,Games!$O:$O,3)</f>
        <v>0</v>
      </c>
      <c r="AI13" s="2">
        <f>SUMIFS(Games!$G:$G,Games!$C:$C,'Team forecast'!$B13,Games!$O:$O,3)+SUMIFS(Games!$G:$G,Games!$D:$D,'Team forecast'!$B13,Games!$O:$O,3)</f>
        <v>0</v>
      </c>
      <c r="AJ13" s="2">
        <f>SUMIFS(Games!$F:$F,Games!$C:$C,'Team forecast'!$B13,Games!$O:$O,3)+SUMIFS(Games!$E:$E,Games!$D:$D,'Team forecast'!$B13,Games!$O:$O,3)</f>
        <v>0</v>
      </c>
      <c r="AK13" s="74">
        <f>INDEX(Teams!$C$1:$M$25,MATCH('Team forecast'!$B13,Teams!$C$1:$C$25,0),MATCH('Team forecast'!AK$2,Teams!$C$1:$M$1,0))</f>
        <v>0.11111111111111116</v>
      </c>
      <c r="AL13" s="74">
        <f>INDEX(Teams!$C$1:$M$25,MATCH('Team forecast'!$B13,Teams!$C$1:$C$25,0),MATCH('Team forecast'!AL$2,Teams!$C$1:$M$1,0))</f>
        <v>5.4368289922570132E-2</v>
      </c>
      <c r="AM13" s="74">
        <f>INDEX(Teams!$C$1:$M$25,MATCH('Team forecast'!$B13,Teams!$C$1:$C$25,0),MATCH('Team forecast'!AM$2,Teams!$C$1:$M$1,0))</f>
        <v>2.6074901298446914E-2</v>
      </c>
      <c r="AN13" s="74">
        <f>INDEX(Teams!$C$1:$M$25,MATCH('Team forecast'!$B13,Teams!$C$1:$C$25,0),MATCH('Team forecast'!AN$2,Teams!$C$1:$M$1,0))</f>
        <v>1.1631293065844012E-2</v>
      </c>
      <c r="AO13" s="74">
        <f>INDEX(Teams!$F$2:$F$25,MATCH('Team forecast'!B13,Teams!$C$2:$C$25,0))</f>
        <v>4.7476261869065458E-4</v>
      </c>
      <c r="AP13" s="2" t="b">
        <f t="shared" si="4"/>
        <v>1</v>
      </c>
      <c r="AQ13" s="2" t="b">
        <f t="shared" si="5"/>
        <v>1</v>
      </c>
      <c r="AR13" s="2" t="b">
        <f t="shared" si="6"/>
        <v>0</v>
      </c>
      <c r="AS13" s="2">
        <f t="shared" si="7"/>
        <v>1.3144626070070977</v>
      </c>
      <c r="AT13" s="2">
        <f t="shared" si="8"/>
        <v>4.1287828281499745</v>
      </c>
      <c r="AU13" s="4">
        <f t="shared" si="9"/>
        <v>22</v>
      </c>
      <c r="AV13" s="4">
        <f t="shared" si="19"/>
        <v>2</v>
      </c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</row>
    <row r="14" spans="2:60" x14ac:dyDescent="0.3">
      <c r="B14" s="69" t="s">
        <v>889</v>
      </c>
      <c r="C14" s="3"/>
      <c r="D14" s="2">
        <f>SUMIFS(Games!$J:$J,Games!$C:$C,'Team forecast'!$B14,Games!$O:$O,1)+SUMIFS(Games!$K:$K,Games!$D:$D,'Team forecast'!$B14,Games!$O:$O,1)</f>
        <v>2.1377132314488487</v>
      </c>
      <c r="E14" s="2">
        <f>SUMIFS(Games!$K:$K,Games!$C:$C,'Team forecast'!$B14,Games!$O:$O,1)+SUMIFS(Games!$J:$J,Games!$D:$D,'Team forecast'!$B14,Games!$O:$O,1)</f>
        <v>0.66258765662234231</v>
      </c>
      <c r="F14" s="2">
        <f>SUMIFS(Games!$L:$L,Games!$C:$C,'Team forecast'!$B14,Games!$O:$O,1)+SUMIFS(Games!$M:$M,Games!$D:$D,'Team forecast'!$B14,Games!$O:$O,1)</f>
        <v>0.51551562963131858</v>
      </c>
      <c r="G14" s="2">
        <f t="shared" si="10"/>
        <v>2.1377132314488487</v>
      </c>
      <c r="H14" s="2">
        <f t="shared" si="11"/>
        <v>0.66258765662234231</v>
      </c>
      <c r="I14" s="2">
        <f t="shared" si="12"/>
        <v>0.51551562963131858</v>
      </c>
      <c r="J14" s="73">
        <f>INDEX(SOG!$F$2:$F$25,MATCH('Team forecast'!$AU14,SOG!$G$2:$G$25,0))*D14</f>
        <v>5.5927200217364472</v>
      </c>
      <c r="K14" s="73">
        <f>INDEX(SOG!$F$2:$F$25,MATCH('Team forecast'!$AV14,SOG!$G$2:$G$25,0))*E14</f>
        <v>2.0114268147463963</v>
      </c>
      <c r="L14" s="2">
        <f>SUMIFS(Games!$E:$E,Games!$C:$C,'Team forecast'!$B14,Games!$O:$O,1)+SUMIFS(Games!$F:$F,Games!$D:$D,'Team forecast'!$B14,Games!$O:$O,1)</f>
        <v>0.70931849791376911</v>
      </c>
      <c r="M14" s="2">
        <f>SUMIFS(Games!$G:$G,Games!$C:$C,'Team forecast'!$B14,Games!$O:$O,1)+SUMIFS(Games!$G:$G,Games!$D:$D,'Team forecast'!$B14,Games!$O:$O,1)</f>
        <v>0.17969401947148819</v>
      </c>
      <c r="N14" s="2">
        <f>SUMIFS(Games!$F:$F,Games!$C:$C,'Team forecast'!$B14,Games!$O:$O,1)+SUMIFS(Games!$E:$E,Games!$D:$D,'Team forecast'!$B14,Games!$O:$O,1)</f>
        <v>0.1109874826147427</v>
      </c>
      <c r="O14" s="2">
        <f>SUMIFS(Games!$J:$J,Games!$C:$C,'Team forecast'!$B14,Games!$O:$O,2)+SUMIFS(Games!$K:$K,Games!$D:$D,'Team forecast'!$B14,Games!$O:$O,2)</f>
        <v>1.2775519171058518</v>
      </c>
      <c r="P14" s="2">
        <f>SUMIFS(Games!$K:$K,Games!$C:$C,'Team forecast'!$B14,Games!$O:$O,2)+SUMIFS(Games!$J:$J,Games!$D:$D,'Team forecast'!$B14,Games!$O:$O,2)</f>
        <v>1.0653773971622162</v>
      </c>
      <c r="Q14" s="2">
        <f>SUMIFS(Games!$L:$L,Games!$C:$C,'Team forecast'!$B14,Games!$O:$O,2)+SUMIFS(Games!$M:$M,Games!$D:$D,'Team forecast'!$B14,Games!$O:$O,2)</f>
        <v>0.34459777999956209</v>
      </c>
      <c r="R14" s="2">
        <f t="shared" si="13"/>
        <v>1.2775519171058518</v>
      </c>
      <c r="S14" s="2">
        <f t="shared" si="14"/>
        <v>1.0653773971622162</v>
      </c>
      <c r="T14" s="2">
        <f t="shared" si="15"/>
        <v>0.34459777999956209</v>
      </c>
      <c r="U14" s="73">
        <f>INDEX(SOG!$F$2:$F$25,MATCH('Team forecast'!$AU14,SOG!$G$2:$G$25,0))*O14</f>
        <v>3.3423520425904445</v>
      </c>
      <c r="V14" s="73">
        <f>INDEX(SOG!$F$2:$F$25,MATCH('Team forecast'!$AV14,SOG!$G$2:$G$25,0))*P14</f>
        <v>3.2341813842424418</v>
      </c>
      <c r="W14" s="2">
        <f>SUMIFS(Games!$E:$E,Games!$C:$C,'Team forecast'!$B14,Games!$O:$O,2)+SUMIFS(Games!$F:$F,Games!$D:$D,'Team forecast'!$B14,Games!$O:$O,2)</f>
        <v>0.39816970378100669</v>
      </c>
      <c r="X14" s="2">
        <f>SUMIFS(Games!$G:$G,Games!$C:$C,'Team forecast'!$B14,Games!$O:$O,2)+SUMIFS(Games!$G:$G,Games!$D:$D,'Team forecast'!$B14,Games!$O:$O,2)</f>
        <v>0.2961387171871237</v>
      </c>
      <c r="Y14" s="2">
        <f>SUMIFS(Games!$F:$F,Games!$C:$C,'Team forecast'!$B14,Games!$O:$O,2)+SUMIFS(Games!$E:$E,Games!$D:$D,'Team forecast'!$B14,Games!$O:$O,2)</f>
        <v>0.30569157903186961</v>
      </c>
      <c r="Z14" s="2">
        <f>SUMIFS(Games!$J:$J,Games!$C:$C,'Team forecast'!$B14,Games!$O:$O,3)+SUMIFS(Games!$K:$K,Games!$D:$D,'Team forecast'!$B14,Games!$O:$O,3)</f>
        <v>0</v>
      </c>
      <c r="AA14" s="2">
        <f>SUMIFS(Games!$K:$K,Games!$C:$C,'Team forecast'!$B14,Games!$O:$O,3)+SUMIFS(Games!$J:$J,Games!$D:$D,'Team forecast'!$B14,Games!$O:$O,3)</f>
        <v>0</v>
      </c>
      <c r="AB14" s="2">
        <f>SUMIFS(Games!$L:$L,Games!$C:$C,'Team forecast'!$B14,Games!$O:$O,3)+SUMIFS(Games!$M:$M,Games!$D:$D,'Team forecast'!$B14,Games!$O:$O,3)</f>
        <v>0</v>
      </c>
      <c r="AC14" s="2">
        <f t="shared" si="16"/>
        <v>0</v>
      </c>
      <c r="AD14" s="2">
        <f t="shared" si="17"/>
        <v>0</v>
      </c>
      <c r="AE14" s="2">
        <f t="shared" si="18"/>
        <v>0</v>
      </c>
      <c r="AF14" s="73">
        <f>INDEX(SOG!$F$2:$F$25,MATCH('Team forecast'!$AU14,SOG!$G$2:$G$25,0))*Z14</f>
        <v>0</v>
      </c>
      <c r="AG14" s="73">
        <f>INDEX(SOG!$F$2:$F$25,MATCH('Team forecast'!$AV14,SOG!$G$2:$G$25,0))*AA14</f>
        <v>0</v>
      </c>
      <c r="AH14" s="2">
        <f>SUMIFS(Games!$E:$E,Games!$C:$C,'Team forecast'!$B14,Games!$O:$O,3)+SUMIFS(Games!$F:$F,Games!$D:$D,'Team forecast'!$B14,Games!$O:$O,3)</f>
        <v>0</v>
      </c>
      <c r="AI14" s="2">
        <f>SUMIFS(Games!$G:$G,Games!$C:$C,'Team forecast'!$B14,Games!$O:$O,3)+SUMIFS(Games!$G:$G,Games!$D:$D,'Team forecast'!$B14,Games!$O:$O,3)</f>
        <v>0</v>
      </c>
      <c r="AJ14" s="2">
        <f>SUMIFS(Games!$F:$F,Games!$C:$C,'Team forecast'!$B14,Games!$O:$O,3)+SUMIFS(Games!$E:$E,Games!$D:$D,'Team forecast'!$B14,Games!$O:$O,3)</f>
        <v>0</v>
      </c>
      <c r="AK14" s="74">
        <f>INDEX(Teams!$C$1:$M$25,MATCH('Team forecast'!$B14,Teams!$C$1:$C$25,0),MATCH('Team forecast'!AK$2,Teams!$C$1:$M$1,0))</f>
        <v>0.86956521739130443</v>
      </c>
      <c r="AL14" s="74">
        <f>INDEX(Teams!$C$1:$M$25,MATCH('Team forecast'!$B14,Teams!$C$1:$C$25,0),MATCH('Team forecast'!AL$2,Teams!$C$1:$M$1,0))</f>
        <v>0.45153860041084171</v>
      </c>
      <c r="AM14" s="74">
        <f>INDEX(Teams!$C$1:$M$25,MATCH('Team forecast'!$B14,Teams!$C$1:$C$25,0),MATCH('Team forecast'!AM$2,Teams!$C$1:$M$1,0))</f>
        <v>0.2414241605064858</v>
      </c>
      <c r="AN14" s="74">
        <f>INDEX(Teams!$C$1:$M$25,MATCH('Team forecast'!$B14,Teams!$C$1:$C$25,0),MATCH('Team forecast'!AN$2,Teams!$C$1:$M$1,0))</f>
        <v>0.14055731468330881</v>
      </c>
      <c r="AO14" s="74">
        <f>INDEX(Teams!$F$2:$F$25,MATCH('Team forecast'!B14,Teams!$C$2:$C$25,0))</f>
        <v>0.1484375</v>
      </c>
      <c r="AP14" s="2" t="b">
        <f t="shared" si="4"/>
        <v>1</v>
      </c>
      <c r="AQ14" s="2" t="b">
        <f t="shared" si="5"/>
        <v>1</v>
      </c>
      <c r="AR14" s="2" t="b">
        <f t="shared" si="6"/>
        <v>0</v>
      </c>
      <c r="AS14" s="2">
        <f t="shared" si="7"/>
        <v>3.4152651485547008</v>
      </c>
      <c r="AT14" s="2">
        <f t="shared" si="8"/>
        <v>1.7279650537845586</v>
      </c>
      <c r="AU14" s="4">
        <f t="shared" si="9"/>
        <v>7</v>
      </c>
      <c r="AV14" s="4">
        <f t="shared" si="19"/>
        <v>19</v>
      </c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</row>
    <row r="15" spans="2:60" x14ac:dyDescent="0.3">
      <c r="B15" s="69" t="s">
        <v>894</v>
      </c>
      <c r="C15" s="3"/>
      <c r="D15" s="2">
        <f>SUMIFS(Games!$J:$J,Games!$C:$C,'Team forecast'!$B15,Games!$O:$O,1)+SUMIFS(Games!$K:$K,Games!$D:$D,'Team forecast'!$B15,Games!$O:$O,1)</f>
        <v>0.80039446005056258</v>
      </c>
      <c r="E15" s="2">
        <f>SUMIFS(Games!$K:$K,Games!$C:$C,'Team forecast'!$B15,Games!$O:$O,1)+SUMIFS(Games!$J:$J,Games!$D:$D,'Team forecast'!$B15,Games!$O:$O,1)</f>
        <v>1.3802129553035047</v>
      </c>
      <c r="F15" s="2">
        <f>SUMIFS(Games!$L:$L,Games!$C:$C,'Team forecast'!$B15,Games!$O:$O,1)+SUMIFS(Games!$M:$M,Games!$D:$D,'Team forecast'!$B15,Games!$O:$O,1)</f>
        <v>0.2515249837767683</v>
      </c>
      <c r="G15" s="2">
        <f t="shared" si="10"/>
        <v>0.80039446005056258</v>
      </c>
      <c r="H15" s="2">
        <f t="shared" si="11"/>
        <v>1.3802129553035047</v>
      </c>
      <c r="I15" s="2">
        <f t="shared" si="12"/>
        <v>0.2515249837767683</v>
      </c>
      <c r="J15" s="73">
        <f>INDEX(SOG!$F$2:$F$25,MATCH('Team forecast'!$AU15,SOG!$G$2:$G$25,0))*D15</f>
        <v>2.627557570873059</v>
      </c>
      <c r="K15" s="73">
        <f>INDEX(SOG!$F$2:$F$25,MATCH('Team forecast'!$AV15,SOG!$G$2:$G$25,0))*E15</f>
        <v>3.6849704739682085</v>
      </c>
      <c r="L15" s="2">
        <f>SUMIFS(Games!$E:$E,Games!$C:$C,'Team forecast'!$B15,Games!$O:$O,1)+SUMIFS(Games!$F:$F,Games!$D:$D,'Team forecast'!$B15,Games!$O:$O,1)</f>
        <v>0.19857235561323819</v>
      </c>
      <c r="M15" s="2">
        <f>SUMIFS(Games!$G:$G,Games!$C:$C,'Team forecast'!$B15,Games!$O:$O,1)+SUMIFS(Games!$G:$G,Games!$D:$D,'Team forecast'!$B15,Games!$O:$O,1)</f>
        <v>0.2774172615184945</v>
      </c>
      <c r="N15" s="2">
        <f>SUMIFS(Games!$F:$F,Games!$C:$C,'Team forecast'!$B15,Games!$O:$O,1)+SUMIFS(Games!$E:$E,Games!$D:$D,'Team forecast'!$B15,Games!$O:$O,1)</f>
        <v>0.52401038286826729</v>
      </c>
      <c r="O15" s="2">
        <f>SUMIFS(Games!$J:$J,Games!$C:$C,'Team forecast'!$B15,Games!$O:$O,2)+SUMIFS(Games!$K:$K,Games!$D:$D,'Team forecast'!$B15,Games!$O:$O,2)</f>
        <v>0.60056788388223015</v>
      </c>
      <c r="P15" s="2">
        <f>SUMIFS(Games!$K:$K,Games!$C:$C,'Team forecast'!$B15,Games!$O:$O,2)+SUMIFS(Games!$J:$J,Games!$D:$D,'Team forecast'!$B15,Games!$O:$O,2)</f>
        <v>2.4503417481709131</v>
      </c>
      <c r="Q15" s="2">
        <f>SUMIFS(Games!$L:$L,Games!$C:$C,'Team forecast'!$B15,Games!$O:$O,2)+SUMIFS(Games!$M:$M,Games!$D:$D,'Team forecast'!$B15,Games!$O:$O,2)</f>
        <v>8.6264100862641011E-2</v>
      </c>
      <c r="R15" s="2">
        <f t="shared" si="13"/>
        <v>0.60056788388223015</v>
      </c>
      <c r="S15" s="2">
        <f t="shared" si="14"/>
        <v>2.4503417481709131</v>
      </c>
      <c r="T15" s="2">
        <f t="shared" si="15"/>
        <v>8.6264100862641011E-2</v>
      </c>
      <c r="U15" s="73">
        <f>INDEX(SOG!$F$2:$F$25,MATCH('Team forecast'!$AU15,SOG!$G$2:$G$25,0))*O15</f>
        <v>1.9715612349669172</v>
      </c>
      <c r="V15" s="73">
        <f>INDEX(SOG!$F$2:$F$25,MATCH('Team forecast'!$AV15,SOG!$G$2:$G$25,0))*P15</f>
        <v>6.5420607439204286</v>
      </c>
      <c r="W15" s="2">
        <f>SUMIFS(Games!$E:$E,Games!$C:$C,'Team forecast'!$B15,Games!$O:$O,2)+SUMIFS(Games!$F:$F,Games!$D:$D,'Team forecast'!$B15,Games!$O:$O,2)</f>
        <v>6.3260340632603398E-2</v>
      </c>
      <c r="X15" s="2">
        <f>SUMIFS(Games!$G:$G,Games!$C:$C,'Team forecast'!$B15,Games!$O:$O,2)+SUMIFS(Games!$G:$G,Games!$D:$D,'Team forecast'!$B15,Games!$O:$O,2)</f>
        <v>0.145985401459854</v>
      </c>
      <c r="Y15" s="2">
        <f>SUMIFS(Games!$F:$F,Games!$C:$C,'Team forecast'!$B15,Games!$O:$O,2)+SUMIFS(Games!$E:$E,Games!$D:$D,'Team forecast'!$B15,Games!$O:$O,2)</f>
        <v>0.79075425790754261</v>
      </c>
      <c r="Z15" s="2">
        <f>SUMIFS(Games!$J:$J,Games!$C:$C,'Team forecast'!$B15,Games!$O:$O,3)+SUMIFS(Games!$K:$K,Games!$D:$D,'Team forecast'!$B15,Games!$O:$O,3)</f>
        <v>0</v>
      </c>
      <c r="AA15" s="2">
        <f>SUMIFS(Games!$K:$K,Games!$C:$C,'Team forecast'!$B15,Games!$O:$O,3)+SUMIFS(Games!$J:$J,Games!$D:$D,'Team forecast'!$B15,Games!$O:$O,3)</f>
        <v>0</v>
      </c>
      <c r="AB15" s="2">
        <f>SUMIFS(Games!$L:$L,Games!$C:$C,'Team forecast'!$B15,Games!$O:$O,3)+SUMIFS(Games!$M:$M,Games!$D:$D,'Team forecast'!$B15,Games!$O:$O,3)</f>
        <v>0</v>
      </c>
      <c r="AC15" s="2">
        <f t="shared" si="16"/>
        <v>0</v>
      </c>
      <c r="AD15" s="2">
        <f t="shared" si="17"/>
        <v>0</v>
      </c>
      <c r="AE15" s="2">
        <f t="shared" si="18"/>
        <v>0</v>
      </c>
      <c r="AF15" s="73">
        <f>INDEX(SOG!$F$2:$F$25,MATCH('Team forecast'!$AU15,SOG!$G$2:$G$25,0))*Z15</f>
        <v>0</v>
      </c>
      <c r="AG15" s="73">
        <f>INDEX(SOG!$F$2:$F$25,MATCH('Team forecast'!$AV15,SOG!$G$2:$G$25,0))*AA15</f>
        <v>0</v>
      </c>
      <c r="AH15" s="2">
        <f>SUMIFS(Games!$E:$E,Games!$C:$C,'Team forecast'!$B15,Games!$O:$O,3)+SUMIFS(Games!$F:$F,Games!$D:$D,'Team forecast'!$B15,Games!$O:$O,3)</f>
        <v>0</v>
      </c>
      <c r="AI15" s="2">
        <f>SUMIFS(Games!$G:$G,Games!$C:$C,'Team forecast'!$B15,Games!$O:$O,3)+SUMIFS(Games!$G:$G,Games!$D:$D,'Team forecast'!$B15,Games!$O:$O,3)</f>
        <v>0</v>
      </c>
      <c r="AJ15" s="2">
        <f>SUMIFS(Games!$F:$F,Games!$C:$C,'Team forecast'!$B15,Games!$O:$O,3)+SUMIFS(Games!$E:$E,Games!$D:$D,'Team forecast'!$B15,Games!$O:$O,3)</f>
        <v>0</v>
      </c>
      <c r="AK15" s="74">
        <f>INDEX(Teams!$C$1:$M$25,MATCH('Team forecast'!$B15,Teams!$C$1:$C$25,0),MATCH('Team forecast'!AK$2,Teams!$C$1:$M$1,0))</f>
        <v>0.32786885245901642</v>
      </c>
      <c r="AL15" s="74">
        <f>INDEX(Teams!$C$1:$M$25,MATCH('Team forecast'!$B15,Teams!$C$1:$C$25,0),MATCH('Team forecast'!AL$2,Teams!$C$1:$M$1,0))</f>
        <v>0.16039808414655743</v>
      </c>
      <c r="AM15" s="74">
        <f>INDEX(Teams!$C$1:$M$25,MATCH('Team forecast'!$B15,Teams!$C$1:$C$25,0),MATCH('Team forecast'!AM$2,Teams!$C$1:$M$1,0))</f>
        <v>7.689509312018955E-2</v>
      </c>
      <c r="AN15" s="74">
        <f>INDEX(Teams!$C$1:$M$25,MATCH('Team forecast'!$B15,Teams!$C$1:$C$25,0),MATCH('Team forecast'!AN$2,Teams!$C$1:$M$1,0))</f>
        <v>3.4259221640033651E-2</v>
      </c>
      <c r="AO15" s="74">
        <f>INDEX(Teams!$F$2:$F$25,MATCH('Team forecast'!B15,Teams!$C$2:$C$25,0))</f>
        <v>1.217948717948718E-3</v>
      </c>
      <c r="AP15" s="2" t="b">
        <f t="shared" si="4"/>
        <v>1</v>
      </c>
      <c r="AQ15" s="2" t="b">
        <f t="shared" si="5"/>
        <v>1</v>
      </c>
      <c r="AR15" s="2" t="b">
        <f t="shared" si="6"/>
        <v>0</v>
      </c>
      <c r="AS15" s="2">
        <f t="shared" si="7"/>
        <v>1.4009623439327927</v>
      </c>
      <c r="AT15" s="2">
        <f t="shared" si="8"/>
        <v>3.8305547034744176</v>
      </c>
      <c r="AU15" s="4">
        <f t="shared" si="9"/>
        <v>21</v>
      </c>
      <c r="AV15" s="4">
        <f t="shared" si="19"/>
        <v>4</v>
      </c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</row>
    <row r="16" spans="2:60" x14ac:dyDescent="0.3">
      <c r="B16" s="69" t="s">
        <v>895</v>
      </c>
      <c r="C16" s="3"/>
      <c r="D16" s="2">
        <f>SUMIFS(Games!$J:$J,Games!$C:$C,'Team forecast'!$B16,Games!$O:$O,1)+SUMIFS(Games!$K:$K,Games!$D:$D,'Team forecast'!$B16,Games!$O:$O,1)</f>
        <v>0.66258765662234231</v>
      </c>
      <c r="E16" s="2">
        <f>SUMIFS(Games!$K:$K,Games!$C:$C,'Team forecast'!$B16,Games!$O:$O,1)+SUMIFS(Games!$J:$J,Games!$D:$D,'Team forecast'!$B16,Games!$O:$O,1)</f>
        <v>2.1377132314488487</v>
      </c>
      <c r="F16" s="2">
        <f>SUMIFS(Games!$L:$L,Games!$C:$C,'Team forecast'!$B16,Games!$O:$O,1)+SUMIFS(Games!$M:$M,Games!$D:$D,'Team forecast'!$B16,Games!$O:$O,1)</f>
        <v>0.1179242002781641</v>
      </c>
      <c r="G16" s="2">
        <f t="shared" si="10"/>
        <v>0.66258765662234231</v>
      </c>
      <c r="H16" s="2">
        <f t="shared" si="11"/>
        <v>2.1377132314488487</v>
      </c>
      <c r="I16" s="2">
        <f t="shared" si="12"/>
        <v>0.1179242002781641</v>
      </c>
      <c r="J16" s="73">
        <f>INDEX(SOG!$F$2:$F$25,MATCH('Team forecast'!$AU16,SOG!$G$2:$G$25,0))*D16</f>
        <v>2.1751614990127401</v>
      </c>
      <c r="K16" s="73">
        <f>INDEX(SOG!$F$2:$F$25,MATCH('Team forecast'!$AV16,SOG!$G$2:$G$25,0))*E16</f>
        <v>5.8957935698406603</v>
      </c>
      <c r="L16" s="2">
        <f>SUMIFS(Games!$E:$E,Games!$C:$C,'Team forecast'!$B16,Games!$O:$O,1)+SUMIFS(Games!$F:$F,Games!$D:$D,'Team forecast'!$B16,Games!$O:$O,1)</f>
        <v>0.1109874826147427</v>
      </c>
      <c r="M16" s="2">
        <f>SUMIFS(Games!$G:$G,Games!$C:$C,'Team forecast'!$B16,Games!$O:$O,1)+SUMIFS(Games!$G:$G,Games!$D:$D,'Team forecast'!$B16,Games!$O:$O,1)</f>
        <v>0.17969401947148819</v>
      </c>
      <c r="N16" s="2">
        <f>SUMIFS(Games!$F:$F,Games!$C:$C,'Team forecast'!$B16,Games!$O:$O,1)+SUMIFS(Games!$E:$E,Games!$D:$D,'Team forecast'!$B16,Games!$O:$O,1)</f>
        <v>0.70931849791376911</v>
      </c>
      <c r="O16" s="2">
        <f>SUMIFS(Games!$J:$J,Games!$C:$C,'Team forecast'!$B16,Games!$O:$O,2)+SUMIFS(Games!$K:$K,Games!$D:$D,'Team forecast'!$B16,Games!$O:$O,2)</f>
        <v>0.64628016595236182</v>
      </c>
      <c r="P16" s="2">
        <f>SUMIFS(Games!$K:$K,Games!$C:$C,'Team forecast'!$B16,Games!$O:$O,2)+SUMIFS(Games!$J:$J,Games!$D:$D,'Team forecast'!$B16,Games!$O:$O,2)</f>
        <v>2.6069135565605688</v>
      </c>
      <c r="Q16" s="2">
        <f>SUMIFS(Games!$L:$L,Games!$C:$C,'Team forecast'!$B16,Games!$O:$O,2)+SUMIFS(Games!$M:$M,Games!$D:$D,'Team forecast'!$B16,Games!$O:$O,2)</f>
        <v>7.3761854583772393E-2</v>
      </c>
      <c r="R16" s="2">
        <f t="shared" si="13"/>
        <v>0.64628016595236182</v>
      </c>
      <c r="S16" s="2">
        <f t="shared" si="14"/>
        <v>2.6069135565605688</v>
      </c>
      <c r="T16" s="2">
        <f t="shared" si="15"/>
        <v>7.3761854583772393E-2</v>
      </c>
      <c r="U16" s="73">
        <f>INDEX(SOG!$F$2:$F$25,MATCH('Team forecast'!$AU16,SOG!$G$2:$G$25,0))*O16</f>
        <v>2.1216268074193696</v>
      </c>
      <c r="V16" s="73">
        <f>INDEX(SOG!$F$2:$F$25,MATCH('Team forecast'!$AV16,SOG!$G$2:$G$25,0))*P16</f>
        <v>7.189843781564309</v>
      </c>
      <c r="W16" s="2">
        <f>SUMIFS(Games!$E:$E,Games!$C:$C,'Team forecast'!$B16,Games!$O:$O,2)+SUMIFS(Games!$F:$F,Games!$D:$D,'Team forecast'!$B16,Games!$O:$O,2)</f>
        <v>6.3926940639269403E-2</v>
      </c>
      <c r="X16" s="2">
        <f>SUMIFS(Games!$G:$G,Games!$C:$C,'Team forecast'!$B16,Games!$O:$O,2)+SUMIFS(Games!$G:$G,Games!$D:$D,'Team forecast'!$B16,Games!$O:$O,2)</f>
        <v>0.13698630136986301</v>
      </c>
      <c r="Y16" s="2">
        <f>SUMIFS(Games!$F:$F,Games!$C:$C,'Team forecast'!$B16,Games!$O:$O,2)+SUMIFS(Games!$E:$E,Games!$D:$D,'Team forecast'!$B16,Games!$O:$O,2)</f>
        <v>0.79908675799086759</v>
      </c>
      <c r="Z16" s="2">
        <f>SUMIFS(Games!$J:$J,Games!$C:$C,'Team forecast'!$B16,Games!$O:$O,3)+SUMIFS(Games!$K:$K,Games!$D:$D,'Team forecast'!$B16,Games!$O:$O,3)</f>
        <v>0</v>
      </c>
      <c r="AA16" s="2">
        <f>SUMIFS(Games!$K:$K,Games!$C:$C,'Team forecast'!$B16,Games!$O:$O,3)+SUMIFS(Games!$J:$J,Games!$D:$D,'Team forecast'!$B16,Games!$O:$O,3)</f>
        <v>0</v>
      </c>
      <c r="AB16" s="2">
        <f>SUMIFS(Games!$L:$L,Games!$C:$C,'Team forecast'!$B16,Games!$O:$O,3)+SUMIFS(Games!$M:$M,Games!$D:$D,'Team forecast'!$B16,Games!$O:$O,3)</f>
        <v>0</v>
      </c>
      <c r="AC16" s="2">
        <f t="shared" si="16"/>
        <v>0</v>
      </c>
      <c r="AD16" s="2">
        <f t="shared" si="17"/>
        <v>0</v>
      </c>
      <c r="AE16" s="2">
        <f t="shared" si="18"/>
        <v>0</v>
      </c>
      <c r="AF16" s="73">
        <f>INDEX(SOG!$F$2:$F$25,MATCH('Team forecast'!$AU16,SOG!$G$2:$G$25,0))*Z16</f>
        <v>0</v>
      </c>
      <c r="AG16" s="73">
        <f>INDEX(SOG!$F$2:$F$25,MATCH('Team forecast'!$AV16,SOG!$G$2:$G$25,0))*AA16</f>
        <v>0</v>
      </c>
      <c r="AH16" s="2">
        <f>SUMIFS(Games!$E:$E,Games!$C:$C,'Team forecast'!$B16,Games!$O:$O,3)+SUMIFS(Games!$F:$F,Games!$D:$D,'Team forecast'!$B16,Games!$O:$O,3)</f>
        <v>0</v>
      </c>
      <c r="AI16" s="2">
        <f>SUMIFS(Games!$G:$G,Games!$C:$C,'Team forecast'!$B16,Games!$O:$O,3)+SUMIFS(Games!$G:$G,Games!$D:$D,'Team forecast'!$B16,Games!$O:$O,3)</f>
        <v>0</v>
      </c>
      <c r="AJ16" s="2">
        <f>SUMIFS(Games!$F:$F,Games!$C:$C,'Team forecast'!$B16,Games!$O:$O,3)+SUMIFS(Games!$E:$E,Games!$D:$D,'Team forecast'!$B16,Games!$O:$O,3)</f>
        <v>0</v>
      </c>
      <c r="AK16" s="74">
        <f>INDEX(Teams!$C$1:$M$25,MATCH('Team forecast'!$B16,Teams!$C$1:$C$25,0),MATCH('Team forecast'!AK$2,Teams!$C$1:$M$1,0))</f>
        <v>0.17241379310344834</v>
      </c>
      <c r="AL16" s="74">
        <f>INDEX(Teams!$C$1:$M$25,MATCH('Team forecast'!$B16,Teams!$C$1:$C$25,0),MATCH('Team forecast'!AL$2,Teams!$C$1:$M$1,0))</f>
        <v>8.4445724479219483E-2</v>
      </c>
      <c r="AM16" s="74">
        <f>INDEX(Teams!$C$1:$M$25,MATCH('Team forecast'!$B16,Teams!$C$1:$C$25,0),MATCH('Team forecast'!AM$2,Teams!$C$1:$M$1,0))</f>
        <v>4.0577426790020438E-2</v>
      </c>
      <c r="AN16" s="74">
        <f>INDEX(Teams!$C$1:$M$25,MATCH('Team forecast'!$B16,Teams!$C$1:$C$25,0),MATCH('Team forecast'!AN$2,Teams!$C$1:$M$1,0))</f>
        <v>1.8202840279015718E-2</v>
      </c>
      <c r="AO16" s="74">
        <f>INDEX(Teams!$F$2:$F$25,MATCH('Team forecast'!B16,Teams!$C$2:$C$25,0))</f>
        <v>1.1875E-3</v>
      </c>
      <c r="AP16" s="2" t="b">
        <f t="shared" si="4"/>
        <v>1</v>
      </c>
      <c r="AQ16" s="2" t="b">
        <f t="shared" si="5"/>
        <v>1</v>
      </c>
      <c r="AR16" s="2" t="b">
        <f t="shared" si="6"/>
        <v>0</v>
      </c>
      <c r="AS16" s="2">
        <f t="shared" si="7"/>
        <v>1.3088678225747041</v>
      </c>
      <c r="AT16" s="2">
        <f t="shared" si="8"/>
        <v>4.744626788009418</v>
      </c>
      <c r="AU16" s="4">
        <f t="shared" si="9"/>
        <v>23</v>
      </c>
      <c r="AV16" s="4">
        <f t="shared" si="19"/>
        <v>1</v>
      </c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</row>
    <row r="17" spans="2:60" x14ac:dyDescent="0.3">
      <c r="B17" s="69" t="s">
        <v>877</v>
      </c>
      <c r="C17" s="3"/>
      <c r="D17" s="2">
        <f>SUMIFS(Games!$J:$J,Games!$C:$C,'Team forecast'!$B17,Games!$O:$O,1)+SUMIFS(Games!$K:$K,Games!$D:$D,'Team forecast'!$B17,Games!$O:$O,1)</f>
        <v>2.0128496317304223</v>
      </c>
      <c r="E17" s="2">
        <f>SUMIFS(Games!$K:$K,Games!$C:$C,'Team forecast'!$B17,Games!$O:$O,1)+SUMIFS(Games!$J:$J,Games!$D:$D,'Team forecast'!$B17,Games!$O:$O,1)</f>
        <v>0.57976310910377304</v>
      </c>
      <c r="F17" s="2">
        <f>SUMIFS(Games!$L:$L,Games!$C:$C,'Team forecast'!$B17,Games!$O:$O,1)+SUMIFS(Games!$M:$M,Games!$D:$D,'Team forecast'!$B17,Games!$O:$O,1)</f>
        <v>0.56003101710248571</v>
      </c>
      <c r="G17" s="2">
        <f t="shared" si="10"/>
        <v>2.0128496317304223</v>
      </c>
      <c r="H17" s="2">
        <f t="shared" si="11"/>
        <v>0.57976310910377304</v>
      </c>
      <c r="I17" s="2">
        <f t="shared" si="12"/>
        <v>0.56003101710248571</v>
      </c>
      <c r="J17" s="73">
        <f>INDEX(SOG!$F$2:$F$25,MATCH('Team forecast'!$AU17,SOG!$G$2:$G$25,0))*D17</f>
        <v>4.946672915714859</v>
      </c>
      <c r="K17" s="73">
        <f>INDEX(SOG!$F$2:$F$25,MATCH('Team forecast'!$AV17,SOG!$G$2:$G$25,0))*E17</f>
        <v>1.9032627319063258</v>
      </c>
      <c r="L17" s="2">
        <f>SUMIFS(Games!$E:$E,Games!$C:$C,'Team forecast'!$B17,Games!$O:$O,1)+SUMIFS(Games!$F:$F,Games!$D:$D,'Team forecast'!$B17,Games!$O:$O,1)</f>
        <v>0.71942446043165476</v>
      </c>
      <c r="M17" s="2">
        <f>SUMIFS(Games!$G:$G,Games!$C:$C,'Team forecast'!$B17,Games!$O:$O,1)+SUMIFS(Games!$G:$G,Games!$D:$D,'Team forecast'!$B17,Games!$O:$O,1)</f>
        <v>0.18705035971223019</v>
      </c>
      <c r="N17" s="2">
        <f>SUMIFS(Games!$F:$F,Games!$C:$C,'Team forecast'!$B17,Games!$O:$O,1)+SUMIFS(Games!$E:$E,Games!$D:$D,'Team forecast'!$B17,Games!$O:$O,1)</f>
        <v>9.3525179856115109E-2</v>
      </c>
      <c r="O17" s="2">
        <f>SUMIFS(Games!$J:$J,Games!$C:$C,'Team forecast'!$B17,Games!$O:$O,2)+SUMIFS(Games!$K:$K,Games!$D:$D,'Team forecast'!$B17,Games!$O:$O,2)</f>
        <v>2.1353866977743117</v>
      </c>
      <c r="P17" s="2">
        <f>SUMIFS(Games!$K:$K,Games!$C:$C,'Team forecast'!$B17,Games!$O:$O,2)+SUMIFS(Games!$J:$J,Games!$D:$D,'Team forecast'!$B17,Games!$O:$O,2)</f>
        <v>0.84440251645874609</v>
      </c>
      <c r="Q17" s="2">
        <f>SUMIFS(Games!$L:$L,Games!$C:$C,'Team forecast'!$B17,Games!$O:$O,2)+SUMIFS(Games!$M:$M,Games!$D:$D,'Team forecast'!$B17,Games!$O:$O,2)</f>
        <v>0.4298140883506737</v>
      </c>
      <c r="R17" s="2">
        <f t="shared" si="13"/>
        <v>2.1353866977743117</v>
      </c>
      <c r="S17" s="2">
        <f t="shared" si="14"/>
        <v>0.84440251645874609</v>
      </c>
      <c r="T17" s="2">
        <f t="shared" si="15"/>
        <v>0.4298140883506737</v>
      </c>
      <c r="U17" s="73">
        <f>INDEX(SOG!$F$2:$F$25,MATCH('Team forecast'!$AU17,SOG!$G$2:$G$25,0))*O17</f>
        <v>5.2478135355680022</v>
      </c>
      <c r="V17" s="73">
        <f>INDEX(SOG!$F$2:$F$25,MATCH('Team forecast'!$AV17,SOG!$G$2:$G$25,0))*P17</f>
        <v>2.7720284631221461</v>
      </c>
      <c r="W17" s="2">
        <f>SUMIFS(Games!$E:$E,Games!$C:$C,'Team forecast'!$B17,Games!$O:$O,2)+SUMIFS(Games!$F:$F,Games!$D:$D,'Team forecast'!$B17,Games!$O:$O,2)</f>
        <v>0.65666041275797382</v>
      </c>
      <c r="X17" s="2">
        <f>SUMIFS(Games!$G:$G,Games!$C:$C,'Team forecast'!$B17,Games!$O:$O,2)+SUMIFS(Games!$G:$G,Games!$D:$D,'Team forecast'!$B17,Games!$O:$O,2)</f>
        <v>0.22514071294559099</v>
      </c>
      <c r="Y17" s="2">
        <f>SUMIFS(Games!$F:$F,Games!$C:$C,'Team forecast'!$B17,Games!$O:$O,2)+SUMIFS(Games!$E:$E,Games!$D:$D,'Team forecast'!$B17,Games!$O:$O,2)</f>
        <v>0.1181988742964353</v>
      </c>
      <c r="Z17" s="2">
        <f>SUMIFS(Games!$J:$J,Games!$C:$C,'Team forecast'!$B17,Games!$O:$O,3)+SUMIFS(Games!$K:$K,Games!$D:$D,'Team forecast'!$B17,Games!$O:$O,3)</f>
        <v>0</v>
      </c>
      <c r="AA17" s="2">
        <f>SUMIFS(Games!$K:$K,Games!$C:$C,'Team forecast'!$B17,Games!$O:$O,3)+SUMIFS(Games!$J:$J,Games!$D:$D,'Team forecast'!$B17,Games!$O:$O,3)</f>
        <v>0</v>
      </c>
      <c r="AB17" s="2">
        <f>SUMIFS(Games!$L:$L,Games!$C:$C,'Team forecast'!$B17,Games!$O:$O,3)+SUMIFS(Games!$M:$M,Games!$D:$D,'Team forecast'!$B17,Games!$O:$O,3)</f>
        <v>0</v>
      </c>
      <c r="AC17" s="2">
        <f t="shared" si="16"/>
        <v>0</v>
      </c>
      <c r="AD17" s="2">
        <f t="shared" si="17"/>
        <v>0</v>
      </c>
      <c r="AE17" s="2">
        <f t="shared" si="18"/>
        <v>0</v>
      </c>
      <c r="AF17" s="73">
        <f>INDEX(SOG!$F$2:$F$25,MATCH('Team forecast'!$AU17,SOG!$G$2:$G$25,0))*Z17</f>
        <v>0</v>
      </c>
      <c r="AG17" s="73">
        <f>INDEX(SOG!$F$2:$F$25,MATCH('Team forecast'!$AV17,SOG!$G$2:$G$25,0))*AA17</f>
        <v>0</v>
      </c>
      <c r="AH17" s="2">
        <f>SUMIFS(Games!$E:$E,Games!$C:$C,'Team forecast'!$B17,Games!$O:$O,3)+SUMIFS(Games!$F:$F,Games!$D:$D,'Team forecast'!$B17,Games!$O:$O,3)</f>
        <v>0</v>
      </c>
      <c r="AI17" s="2">
        <f>SUMIFS(Games!$G:$G,Games!$C:$C,'Team forecast'!$B17,Games!$O:$O,3)+SUMIFS(Games!$G:$G,Games!$D:$D,'Team forecast'!$B17,Games!$O:$O,3)</f>
        <v>0</v>
      </c>
      <c r="AJ17" s="2">
        <f>SUMIFS(Games!$F:$F,Games!$C:$C,'Team forecast'!$B17,Games!$O:$O,3)+SUMIFS(Games!$E:$E,Games!$D:$D,'Team forecast'!$B17,Games!$O:$O,3)</f>
        <v>0</v>
      </c>
      <c r="AK17" s="74">
        <f>INDEX(Teams!$C$1:$M$25,MATCH('Team forecast'!$B17,Teams!$C$1:$C$25,0),MATCH('Team forecast'!AK$2,Teams!$C$1:$M$1,0))</f>
        <v>0.93457943925233633</v>
      </c>
      <c r="AL17" s="74">
        <f>INDEX(Teams!$C$1:$M$25,MATCH('Team forecast'!$B17,Teams!$C$1:$C$25,0),MATCH('Team forecast'!AL$2,Teams!$C$1:$M$1,0))</f>
        <v>0.47795773552356691</v>
      </c>
      <c r="AM17" s="74">
        <f>INDEX(Teams!$C$1:$M$25,MATCH('Team forecast'!$B17,Teams!$C$1:$C$25,0),MATCH('Team forecast'!AM$2,Teams!$C$1:$M$1,0))</f>
        <v>0.24894582772464402</v>
      </c>
      <c r="AN17" s="74">
        <f>INDEX(Teams!$C$1:$M$25,MATCH('Team forecast'!$B17,Teams!$C$1:$C$25,0),MATCH('Team forecast'!AN$2,Teams!$C$1:$M$1,0))</f>
        <v>0.13710775398316249</v>
      </c>
      <c r="AO17" s="74">
        <f>INDEX(Teams!$F$2:$F$25,MATCH('Team forecast'!B17,Teams!$C$2:$C$25,0))</f>
        <v>0.11874999999999999</v>
      </c>
      <c r="AP17" s="2" t="b">
        <f t="shared" si="4"/>
        <v>1</v>
      </c>
      <c r="AQ17" s="2" t="b">
        <f t="shared" si="5"/>
        <v>1</v>
      </c>
      <c r="AR17" s="2" t="b">
        <f t="shared" si="6"/>
        <v>0</v>
      </c>
      <c r="AS17" s="2">
        <f t="shared" si="7"/>
        <v>4.1482363295047335</v>
      </c>
      <c r="AT17" s="2">
        <f t="shared" si="8"/>
        <v>1.424165625562519</v>
      </c>
      <c r="AU17" s="4">
        <f t="shared" si="9"/>
        <v>3</v>
      </c>
      <c r="AV17" s="4">
        <f t="shared" si="19"/>
        <v>21</v>
      </c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</row>
    <row r="18" spans="2:60" x14ac:dyDescent="0.3">
      <c r="B18" s="69" t="s">
        <v>860</v>
      </c>
      <c r="C18" s="3"/>
      <c r="D18" s="2">
        <f>SUMIFS(Games!$J:$J,Games!$C:$C,'Team forecast'!$B18,Games!$O:$O,1)+SUMIFS(Games!$K:$K,Games!$D:$D,'Team forecast'!$B18,Games!$O:$O,1)</f>
        <v>1.1586041992960849</v>
      </c>
      <c r="E18" s="2">
        <f>SUMIFS(Games!$K:$K,Games!$C:$C,'Team forecast'!$B18,Games!$O:$O,1)+SUMIFS(Games!$J:$J,Games!$D:$D,'Team forecast'!$B18,Games!$O:$O,1)</f>
        <v>0.92709239831135859</v>
      </c>
      <c r="F18" s="2">
        <f>SUMIFS(Games!$L:$L,Games!$C:$C,'Team forecast'!$B18,Games!$O:$O,1)+SUMIFS(Games!$M:$M,Games!$D:$D,'Team forecast'!$B18,Games!$O:$O,1)</f>
        <v>0.39570258483140092</v>
      </c>
      <c r="G18" s="2">
        <f t="shared" si="10"/>
        <v>1.1586041992960849</v>
      </c>
      <c r="H18" s="2">
        <f t="shared" si="11"/>
        <v>0.92709239831135859</v>
      </c>
      <c r="I18" s="2">
        <f t="shared" si="12"/>
        <v>0.39570258483140092</v>
      </c>
      <c r="J18" s="73">
        <f>INDEX(SOG!$F$2:$F$25,MATCH('Team forecast'!$AU18,SOG!$G$2:$G$25,0))*D18</f>
        <v>3.1313627008002296</v>
      </c>
      <c r="K18" s="73">
        <f>INDEX(SOG!$F$2:$F$25,MATCH('Team forecast'!$AV18,SOG!$G$2:$G$25,0))*E18</f>
        <v>2.799575071216537</v>
      </c>
      <c r="L18" s="2">
        <f>SUMIFS(Games!$E:$E,Games!$C:$C,'Team forecast'!$B18,Games!$O:$O,1)+SUMIFS(Games!$F:$F,Games!$D:$D,'Team forecast'!$B18,Games!$O:$O,1)</f>
        <v>0.39240506329113928</v>
      </c>
      <c r="M18" s="2">
        <f>SUMIFS(Games!$G:$G,Games!$C:$C,'Team forecast'!$B18,Games!$O:$O,1)+SUMIFS(Games!$G:$G,Games!$D:$D,'Team forecast'!$B18,Games!$O:$O,1)</f>
        <v>0.30379746835443039</v>
      </c>
      <c r="N18" s="2">
        <f>SUMIFS(Games!$F:$F,Games!$C:$C,'Team forecast'!$B18,Games!$O:$O,1)+SUMIFS(Games!$E:$E,Games!$D:$D,'Team forecast'!$B18,Games!$O:$O,1)</f>
        <v>0.30379746835443039</v>
      </c>
      <c r="O18" s="2">
        <f>SUMIFS(Games!$J:$J,Games!$C:$C,'Team forecast'!$B18,Games!$O:$O,2)+SUMIFS(Games!$K:$K,Games!$D:$D,'Team forecast'!$B18,Games!$O:$O,2)</f>
        <v>1.1663417361082891</v>
      </c>
      <c r="P18" s="2">
        <f>SUMIFS(Games!$K:$K,Games!$C:$C,'Team forecast'!$B18,Games!$O:$O,2)+SUMIFS(Games!$J:$J,Games!$D:$D,'Team forecast'!$B18,Games!$O:$O,2)</f>
        <v>1.4540238085600701</v>
      </c>
      <c r="Q18" s="2">
        <f>SUMIFS(Games!$L:$L,Games!$C:$C,'Team forecast'!$B18,Games!$O:$O,2)+SUMIFS(Games!$M:$M,Games!$D:$D,'Team forecast'!$B18,Games!$O:$O,2)</f>
        <v>0.23362831858407079</v>
      </c>
      <c r="R18" s="2">
        <f t="shared" si="13"/>
        <v>1.1663417361082891</v>
      </c>
      <c r="S18" s="2">
        <f t="shared" si="14"/>
        <v>1.4540238085600701</v>
      </c>
      <c r="T18" s="2">
        <f t="shared" si="15"/>
        <v>0.23362831858407079</v>
      </c>
      <c r="U18" s="73">
        <f>INDEX(SOG!$F$2:$F$25,MATCH('Team forecast'!$AU18,SOG!$G$2:$G$25,0))*O18</f>
        <v>3.1522749624548352</v>
      </c>
      <c r="V18" s="73">
        <f>INDEX(SOG!$F$2:$F$25,MATCH('Team forecast'!$AV18,SOG!$G$2:$G$25,0))*P18</f>
        <v>4.3907692640070541</v>
      </c>
      <c r="W18" s="2">
        <f>SUMIFS(Games!$E:$E,Games!$C:$C,'Team forecast'!$B18,Games!$O:$O,2)+SUMIFS(Games!$F:$F,Games!$D:$D,'Team forecast'!$B18,Games!$O:$O,2)</f>
        <v>0.2831858407079646</v>
      </c>
      <c r="X18" s="2">
        <f>SUMIFS(Games!$G:$G,Games!$C:$C,'Team forecast'!$B18,Games!$O:$O,2)+SUMIFS(Games!$G:$G,Games!$D:$D,'Team forecast'!$B18,Games!$O:$O,2)</f>
        <v>0.29203539823008839</v>
      </c>
      <c r="Y18" s="2">
        <f>SUMIFS(Games!$F:$F,Games!$C:$C,'Team forecast'!$B18,Games!$O:$O,2)+SUMIFS(Games!$E:$E,Games!$D:$D,'Team forecast'!$B18,Games!$O:$O,2)</f>
        <v>0.42477876106194679</v>
      </c>
      <c r="Z18" s="2">
        <f>SUMIFS(Games!$J:$J,Games!$C:$C,'Team forecast'!$B18,Games!$O:$O,3)+SUMIFS(Games!$K:$K,Games!$D:$D,'Team forecast'!$B18,Games!$O:$O,3)</f>
        <v>0</v>
      </c>
      <c r="AA18" s="2">
        <f>SUMIFS(Games!$K:$K,Games!$C:$C,'Team forecast'!$B18,Games!$O:$O,3)+SUMIFS(Games!$J:$J,Games!$D:$D,'Team forecast'!$B18,Games!$O:$O,3)</f>
        <v>0</v>
      </c>
      <c r="AB18" s="2">
        <f>SUMIFS(Games!$L:$L,Games!$C:$C,'Team forecast'!$B18,Games!$O:$O,3)+SUMIFS(Games!$M:$M,Games!$D:$D,'Team forecast'!$B18,Games!$O:$O,3)</f>
        <v>0</v>
      </c>
      <c r="AC18" s="2">
        <f t="shared" si="16"/>
        <v>0</v>
      </c>
      <c r="AD18" s="2">
        <f t="shared" si="17"/>
        <v>0</v>
      </c>
      <c r="AE18" s="2">
        <f t="shared" si="18"/>
        <v>0</v>
      </c>
      <c r="AF18" s="73">
        <f>INDEX(SOG!$F$2:$F$25,MATCH('Team forecast'!$AU18,SOG!$G$2:$G$25,0))*Z18</f>
        <v>0</v>
      </c>
      <c r="AG18" s="73">
        <f>INDEX(SOG!$F$2:$F$25,MATCH('Team forecast'!$AV18,SOG!$G$2:$G$25,0))*AA18</f>
        <v>0</v>
      </c>
      <c r="AH18" s="2">
        <f>SUMIFS(Games!$E:$E,Games!$C:$C,'Team forecast'!$B18,Games!$O:$O,3)+SUMIFS(Games!$F:$F,Games!$D:$D,'Team forecast'!$B18,Games!$O:$O,3)</f>
        <v>0</v>
      </c>
      <c r="AI18" s="2">
        <f>SUMIFS(Games!$G:$G,Games!$C:$C,'Team forecast'!$B18,Games!$O:$O,3)+SUMIFS(Games!$G:$G,Games!$D:$D,'Team forecast'!$B18,Games!$O:$O,3)</f>
        <v>0</v>
      </c>
      <c r="AJ18" s="2">
        <f>SUMIFS(Games!$F:$F,Games!$C:$C,'Team forecast'!$B18,Games!$O:$O,3)+SUMIFS(Games!$E:$E,Games!$D:$D,'Team forecast'!$B18,Games!$O:$O,3)</f>
        <v>0</v>
      </c>
      <c r="AK18" s="74">
        <f>INDEX(Teams!$C$1:$M$25,MATCH('Team forecast'!$B18,Teams!$C$1:$C$25,0),MATCH('Team forecast'!AK$2,Teams!$C$1:$M$1,0))</f>
        <v>0.43478260869565227</v>
      </c>
      <c r="AL18" s="74">
        <f>INDEX(Teams!$C$1:$M$25,MATCH('Team forecast'!$B18,Teams!$C$1:$C$25,0),MATCH('Team forecast'!AL$2,Teams!$C$1:$M$1,0))</f>
        <v>0.21354346360043899</v>
      </c>
      <c r="AM18" s="74">
        <f>INDEX(Teams!$C$1:$M$25,MATCH('Team forecast'!$B18,Teams!$C$1:$C$25,0),MATCH('Team forecast'!AM$2,Teams!$C$1:$M$1,0))</f>
        <v>0.10317675452970174</v>
      </c>
      <c r="AN18" s="74">
        <f>INDEX(Teams!$C$1:$M$25,MATCH('Team forecast'!$B18,Teams!$C$1:$C$25,0),MATCH('Team forecast'!AN$2,Teams!$C$1:$M$1,0))</f>
        <v>4.7031123777297797E-2</v>
      </c>
      <c r="AO18" s="74">
        <f>INDEX(Teams!$F$2:$F$25,MATCH('Team forecast'!B18,Teams!$C$2:$C$25,0))</f>
        <v>6.2913907284768214E-3</v>
      </c>
      <c r="AP18" s="2" t="b">
        <f t="shared" si="4"/>
        <v>1</v>
      </c>
      <c r="AQ18" s="2" t="b">
        <f t="shared" si="5"/>
        <v>1</v>
      </c>
      <c r="AR18" s="2" t="b">
        <f t="shared" si="6"/>
        <v>0</v>
      </c>
      <c r="AS18" s="2">
        <f t="shared" si="7"/>
        <v>2.324945935404374</v>
      </c>
      <c r="AT18" s="2">
        <f t="shared" si="8"/>
        <v>2.3811162068714289</v>
      </c>
      <c r="AU18" s="4">
        <f t="shared" si="9"/>
        <v>13</v>
      </c>
      <c r="AV18" s="4">
        <f t="shared" si="19"/>
        <v>12</v>
      </c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</row>
    <row r="19" spans="2:60" x14ac:dyDescent="0.3">
      <c r="B19" s="69" t="s">
        <v>880</v>
      </c>
      <c r="C19" s="3"/>
      <c r="D19" s="2">
        <f>SUMIFS(Games!$J:$J,Games!$C:$C,'Team forecast'!$B19,Games!$O:$O,1)+SUMIFS(Games!$K:$K,Games!$D:$D,'Team forecast'!$B19,Games!$O:$O,1)</f>
        <v>1.0273865414141237</v>
      </c>
      <c r="E19" s="2">
        <f>SUMIFS(Games!$K:$K,Games!$C:$C,'Team forecast'!$B19,Games!$O:$O,1)+SUMIFS(Games!$J:$J,Games!$D:$D,'Team forecast'!$B19,Games!$O:$O,1)</f>
        <v>1.3131656637198186</v>
      </c>
      <c r="F19" s="2">
        <f>SUMIFS(Games!$L:$L,Games!$C:$C,'Team forecast'!$B19,Games!$O:$O,1)+SUMIFS(Games!$M:$M,Games!$D:$D,'Team forecast'!$B19,Games!$O:$O,1)</f>
        <v>0.26896724738675959</v>
      </c>
      <c r="G19" s="2">
        <f t="shared" si="10"/>
        <v>1.0273865414141237</v>
      </c>
      <c r="H19" s="2">
        <f t="shared" si="11"/>
        <v>1.3131656637198186</v>
      </c>
      <c r="I19" s="2">
        <f t="shared" si="12"/>
        <v>0.26896724738675959</v>
      </c>
      <c r="J19" s="73">
        <f>INDEX(SOG!$F$2:$F$25,MATCH('Team forecast'!$AU19,SOG!$G$2:$G$25,0))*D19</f>
        <v>3.0347417838694115</v>
      </c>
      <c r="K19" s="73">
        <f>INDEX(SOG!$F$2:$F$25,MATCH('Team forecast'!$AV19,SOG!$G$2:$G$25,0))*E19</f>
        <v>3.4445853088529916</v>
      </c>
      <c r="L19" s="2">
        <f>SUMIFS(Games!$E:$E,Games!$C:$C,'Team forecast'!$B19,Games!$O:$O,1)+SUMIFS(Games!$F:$F,Games!$D:$D,'Team forecast'!$B19,Games!$O:$O,1)</f>
        <v>0.27687804878048777</v>
      </c>
      <c r="M19" s="2">
        <f>SUMIFS(Games!$G:$G,Games!$C:$C,'Team forecast'!$B19,Games!$O:$O,1)+SUMIFS(Games!$G:$G,Games!$D:$D,'Team forecast'!$B19,Games!$O:$O,1)</f>
        <v>0.28526829268292692</v>
      </c>
      <c r="N19" s="2">
        <f>SUMIFS(Games!$F:$F,Games!$C:$C,'Team forecast'!$B19,Games!$O:$O,1)+SUMIFS(Games!$E:$E,Games!$D:$D,'Team forecast'!$B19,Games!$O:$O,1)</f>
        <v>0.43785365853658542</v>
      </c>
      <c r="O19" s="2">
        <f>SUMIFS(Games!$J:$J,Games!$C:$C,'Team forecast'!$B19,Games!$O:$O,2)+SUMIFS(Games!$K:$K,Games!$D:$D,'Team forecast'!$B19,Games!$O:$O,2)</f>
        <v>0.84440251645874609</v>
      </c>
      <c r="P19" s="2">
        <f>SUMIFS(Games!$K:$K,Games!$C:$C,'Team forecast'!$B19,Games!$O:$O,2)+SUMIFS(Games!$J:$J,Games!$D:$D,'Team forecast'!$B19,Games!$O:$O,2)</f>
        <v>2.1353866977743117</v>
      </c>
      <c r="Q19" s="2">
        <f>SUMIFS(Games!$L:$L,Games!$C:$C,'Team forecast'!$B19,Games!$O:$O,2)+SUMIFS(Games!$M:$M,Games!$D:$D,'Team forecast'!$B19,Games!$O:$O,2)</f>
        <v>0.1181988742964353</v>
      </c>
      <c r="R19" s="2">
        <f t="shared" si="13"/>
        <v>0.84440251645874609</v>
      </c>
      <c r="S19" s="2">
        <f t="shared" si="14"/>
        <v>2.1353866977743117</v>
      </c>
      <c r="T19" s="2">
        <f t="shared" si="15"/>
        <v>0.1181988742964353</v>
      </c>
      <c r="U19" s="73">
        <f>INDEX(SOG!$F$2:$F$25,MATCH('Team forecast'!$AU19,SOG!$G$2:$G$25,0))*O19</f>
        <v>2.4942351255396811</v>
      </c>
      <c r="V19" s="73">
        <f>INDEX(SOG!$F$2:$F$25,MATCH('Team forecast'!$AV19,SOG!$G$2:$G$25,0))*P19</f>
        <v>5.6013661117497024</v>
      </c>
      <c r="W19" s="2">
        <f>SUMIFS(Games!$E:$E,Games!$C:$C,'Team forecast'!$B19,Games!$O:$O,2)+SUMIFS(Games!$F:$F,Games!$D:$D,'Team forecast'!$B19,Games!$O:$O,2)</f>
        <v>0.1181988742964353</v>
      </c>
      <c r="X19" s="2">
        <f>SUMIFS(Games!$G:$G,Games!$C:$C,'Team forecast'!$B19,Games!$O:$O,2)+SUMIFS(Games!$G:$G,Games!$D:$D,'Team forecast'!$B19,Games!$O:$O,2)</f>
        <v>0.22514071294559099</v>
      </c>
      <c r="Y19" s="2">
        <f>SUMIFS(Games!$F:$F,Games!$C:$C,'Team forecast'!$B19,Games!$O:$O,2)+SUMIFS(Games!$E:$E,Games!$D:$D,'Team forecast'!$B19,Games!$O:$O,2)</f>
        <v>0.65666041275797382</v>
      </c>
      <c r="Z19" s="2">
        <f>SUMIFS(Games!$J:$J,Games!$C:$C,'Team forecast'!$B19,Games!$O:$O,3)+SUMIFS(Games!$K:$K,Games!$D:$D,'Team forecast'!$B19,Games!$O:$O,3)</f>
        <v>0</v>
      </c>
      <c r="AA19" s="2">
        <f>SUMIFS(Games!$K:$K,Games!$C:$C,'Team forecast'!$B19,Games!$O:$O,3)+SUMIFS(Games!$J:$J,Games!$D:$D,'Team forecast'!$B19,Games!$O:$O,3)</f>
        <v>0</v>
      </c>
      <c r="AB19" s="2">
        <f>SUMIFS(Games!$L:$L,Games!$C:$C,'Team forecast'!$B19,Games!$O:$O,3)+SUMIFS(Games!$M:$M,Games!$D:$D,'Team forecast'!$B19,Games!$O:$O,3)</f>
        <v>0</v>
      </c>
      <c r="AC19" s="2">
        <f t="shared" si="16"/>
        <v>0</v>
      </c>
      <c r="AD19" s="2">
        <f t="shared" si="17"/>
        <v>0</v>
      </c>
      <c r="AE19" s="2">
        <f t="shared" si="18"/>
        <v>0</v>
      </c>
      <c r="AF19" s="73">
        <f>INDEX(SOG!$F$2:$F$25,MATCH('Team forecast'!$AU19,SOG!$G$2:$G$25,0))*Z19</f>
        <v>0</v>
      </c>
      <c r="AG19" s="73">
        <f>INDEX(SOG!$F$2:$F$25,MATCH('Team forecast'!$AV19,SOG!$G$2:$G$25,0))*AA19</f>
        <v>0</v>
      </c>
      <c r="AH19" s="2">
        <f>SUMIFS(Games!$E:$E,Games!$C:$C,'Team forecast'!$B19,Games!$O:$O,3)+SUMIFS(Games!$F:$F,Games!$D:$D,'Team forecast'!$B19,Games!$O:$O,3)</f>
        <v>0</v>
      </c>
      <c r="AI19" s="2">
        <f>SUMIFS(Games!$G:$G,Games!$C:$C,'Team forecast'!$B19,Games!$O:$O,3)+SUMIFS(Games!$G:$G,Games!$D:$D,'Team forecast'!$B19,Games!$O:$O,3)</f>
        <v>0</v>
      </c>
      <c r="AJ19" s="2">
        <f>SUMIFS(Games!$F:$F,Games!$C:$C,'Team forecast'!$B19,Games!$O:$O,3)+SUMIFS(Games!$E:$E,Games!$D:$D,'Team forecast'!$B19,Games!$O:$O,3)</f>
        <v>0</v>
      </c>
      <c r="AK19" s="74">
        <f>INDEX(Teams!$C$1:$M$25,MATCH('Team forecast'!$B19,Teams!$C$1:$C$25,0),MATCH('Team forecast'!AK$2,Teams!$C$1:$M$1,0))</f>
        <v>0.51546391752577325</v>
      </c>
      <c r="AL19" s="74">
        <f>INDEX(Teams!$C$1:$M$25,MATCH('Team forecast'!$B19,Teams!$C$1:$C$25,0),MATCH('Team forecast'!AL$2,Teams!$C$1:$M$1,0))</f>
        <v>0.2530489293124597</v>
      </c>
      <c r="AM19" s="74">
        <f>INDEX(Teams!$C$1:$M$25,MATCH('Team forecast'!$B19,Teams!$C$1:$C$25,0),MATCH('Team forecast'!AM$2,Teams!$C$1:$M$1,0))</f>
        <v>0.12214918367744142</v>
      </c>
      <c r="AN19" s="74">
        <f>INDEX(Teams!$C$1:$M$25,MATCH('Team forecast'!$B19,Teams!$C$1:$C$25,0),MATCH('Team forecast'!AN$2,Teams!$C$1:$M$1,0))</f>
        <v>5.5528168871563387E-2</v>
      </c>
      <c r="AO19" s="74">
        <f>INDEX(Teams!$F$2:$F$25,MATCH('Team forecast'!B19,Teams!$C$2:$C$25,0))</f>
        <v>6.7857142857142864E-3</v>
      </c>
      <c r="AP19" s="2" t="b">
        <f t="shared" si="4"/>
        <v>1</v>
      </c>
      <c r="AQ19" s="2" t="b">
        <f t="shared" si="5"/>
        <v>1</v>
      </c>
      <c r="AR19" s="2" t="b">
        <f t="shared" si="6"/>
        <v>0</v>
      </c>
      <c r="AS19" s="2">
        <f t="shared" si="7"/>
        <v>1.8717890578728698</v>
      </c>
      <c r="AT19" s="2">
        <f t="shared" si="8"/>
        <v>3.44855236149413</v>
      </c>
      <c r="AU19" s="4">
        <f t="shared" si="9"/>
        <v>18</v>
      </c>
      <c r="AV19" s="4">
        <f t="shared" si="19"/>
        <v>5</v>
      </c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</row>
    <row r="20" spans="2:60" x14ac:dyDescent="0.3">
      <c r="B20" s="69" t="s">
        <v>861</v>
      </c>
      <c r="C20" s="3"/>
      <c r="D20" s="2">
        <f>SUMIFS(Games!$J:$J,Games!$C:$C,'Team forecast'!$B20,Games!$O:$O,1)+SUMIFS(Games!$K:$K,Games!$D:$D,'Team forecast'!$B20,Games!$O:$O,1)</f>
        <v>1.6694298230620759</v>
      </c>
      <c r="E20" s="2">
        <f>SUMIFS(Games!$K:$K,Games!$C:$C,'Team forecast'!$B20,Games!$O:$O,1)+SUMIFS(Games!$J:$J,Games!$D:$D,'Team forecast'!$B20,Games!$O:$O,1)</f>
        <v>0.66430787748130482</v>
      </c>
      <c r="F20" s="2">
        <f>SUMIFS(Games!$L:$L,Games!$C:$C,'Team forecast'!$B20,Games!$O:$O,1)+SUMIFS(Games!$M:$M,Games!$D:$D,'Team forecast'!$B20,Games!$O:$O,1)</f>
        <v>0.5146295912014941</v>
      </c>
      <c r="G20" s="2">
        <f t="shared" si="10"/>
        <v>1.6694298230620759</v>
      </c>
      <c r="H20" s="2">
        <f t="shared" si="11"/>
        <v>0.66430787748130482</v>
      </c>
      <c r="I20" s="2">
        <f t="shared" si="12"/>
        <v>0.5146295912014941</v>
      </c>
      <c r="J20" s="73">
        <f>INDEX(SOG!$F$2:$F$25,MATCH('Team forecast'!$AU20,SOG!$G$2:$G$25,0))*D20</f>
        <v>4.5619178587418219</v>
      </c>
      <c r="K20" s="73">
        <f>INDEX(SOG!$F$2:$F$25,MATCH('Team forecast'!$AV20,SOG!$G$2:$G$25,0))*E20</f>
        <v>2.1808086887012532</v>
      </c>
      <c r="L20" s="2">
        <f>SUMIFS(Games!$E:$E,Games!$C:$C,'Team forecast'!$B20,Games!$O:$O,1)+SUMIFS(Games!$F:$F,Games!$D:$D,'Team forecast'!$B20,Games!$O:$O,1)</f>
        <v>0.60759493670886078</v>
      </c>
      <c r="M20" s="2">
        <f>SUMIFS(Games!$G:$G,Games!$C:$C,'Team forecast'!$B20,Games!$O:$O,1)+SUMIFS(Games!$G:$G,Games!$D:$D,'Team forecast'!$B20,Games!$O:$O,1)</f>
        <v>0.23544303797468349</v>
      </c>
      <c r="N20" s="2">
        <f>SUMIFS(Games!$F:$F,Games!$C:$C,'Team forecast'!$B20,Games!$O:$O,1)+SUMIFS(Games!$E:$E,Games!$D:$D,'Team forecast'!$B20,Games!$O:$O,1)</f>
        <v>0.1569620253164557</v>
      </c>
      <c r="O20" s="2">
        <f>SUMIFS(Games!$J:$J,Games!$C:$C,'Team forecast'!$B20,Games!$O:$O,2)+SUMIFS(Games!$K:$K,Games!$D:$D,'Team forecast'!$B20,Games!$O:$O,2)</f>
        <v>1.8662925210906216</v>
      </c>
      <c r="P20" s="2">
        <f>SUMIFS(Games!$K:$K,Games!$C:$C,'Team forecast'!$B20,Games!$O:$O,2)+SUMIFS(Games!$J:$J,Games!$D:$D,'Team forecast'!$B20,Games!$O:$O,2)</f>
        <v>0.66231971676468582</v>
      </c>
      <c r="Q20" s="2">
        <f>SUMIFS(Games!$L:$L,Games!$C:$C,'Team forecast'!$B20,Games!$O:$O,2)+SUMIFS(Games!$M:$M,Games!$D:$D,'Team forecast'!$B20,Games!$O:$O,2)</f>
        <v>0.51565377532228363</v>
      </c>
      <c r="R20" s="2">
        <f t="shared" si="13"/>
        <v>1.8662925210906216</v>
      </c>
      <c r="S20" s="2">
        <f t="shared" si="14"/>
        <v>0.66231971676468582</v>
      </c>
      <c r="T20" s="2">
        <f t="shared" si="15"/>
        <v>0.51565377532228363</v>
      </c>
      <c r="U20" s="73">
        <f>INDEX(SOG!$F$2:$F$25,MATCH('Team forecast'!$AU20,SOG!$G$2:$G$25,0))*O20</f>
        <v>5.0998688677930888</v>
      </c>
      <c r="V20" s="73">
        <f>INDEX(SOG!$F$2:$F$25,MATCH('Team forecast'!$AV20,SOG!$G$2:$G$25,0))*P20</f>
        <v>2.1742818984699284</v>
      </c>
      <c r="W20" s="2">
        <f>SUMIFS(Games!$E:$E,Games!$C:$C,'Team forecast'!$B20,Games!$O:$O,2)+SUMIFS(Games!$F:$F,Games!$D:$D,'Team forecast'!$B20,Games!$O:$O,2)</f>
        <v>0.66298342541436472</v>
      </c>
      <c r="X20" s="2">
        <f>SUMIFS(Games!$G:$G,Games!$C:$C,'Team forecast'!$B20,Games!$O:$O,2)+SUMIFS(Games!$G:$G,Games!$D:$D,'Team forecast'!$B20,Games!$O:$O,2)</f>
        <v>0.22099447513812159</v>
      </c>
      <c r="Y20" s="2">
        <f>SUMIFS(Games!$F:$F,Games!$C:$C,'Team forecast'!$B20,Games!$O:$O,2)+SUMIFS(Games!$E:$E,Games!$D:$D,'Team forecast'!$B20,Games!$O:$O,2)</f>
        <v>0.11602209944751379</v>
      </c>
      <c r="Z20" s="2">
        <f>SUMIFS(Games!$J:$J,Games!$C:$C,'Team forecast'!$B20,Games!$O:$O,3)+SUMIFS(Games!$K:$K,Games!$D:$D,'Team forecast'!$B20,Games!$O:$O,3)</f>
        <v>0</v>
      </c>
      <c r="AA20" s="2">
        <f>SUMIFS(Games!$K:$K,Games!$C:$C,'Team forecast'!$B20,Games!$O:$O,3)+SUMIFS(Games!$J:$J,Games!$D:$D,'Team forecast'!$B20,Games!$O:$O,3)</f>
        <v>0</v>
      </c>
      <c r="AB20" s="2">
        <f>SUMIFS(Games!$L:$L,Games!$C:$C,'Team forecast'!$B20,Games!$O:$O,3)+SUMIFS(Games!$M:$M,Games!$D:$D,'Team forecast'!$B20,Games!$O:$O,3)</f>
        <v>0</v>
      </c>
      <c r="AC20" s="2">
        <f t="shared" si="16"/>
        <v>0</v>
      </c>
      <c r="AD20" s="2">
        <f t="shared" si="17"/>
        <v>0</v>
      </c>
      <c r="AE20" s="2">
        <f t="shared" si="18"/>
        <v>0</v>
      </c>
      <c r="AF20" s="73">
        <f>INDEX(SOG!$F$2:$F$25,MATCH('Team forecast'!$AU20,SOG!$G$2:$G$25,0))*Z20</f>
        <v>0</v>
      </c>
      <c r="AG20" s="73">
        <f>INDEX(SOG!$F$2:$F$25,MATCH('Team forecast'!$AV20,SOG!$G$2:$G$25,0))*AA20</f>
        <v>0</v>
      </c>
      <c r="AH20" s="2">
        <f>SUMIFS(Games!$E:$E,Games!$C:$C,'Team forecast'!$B20,Games!$O:$O,3)+SUMIFS(Games!$F:$F,Games!$D:$D,'Team forecast'!$B20,Games!$O:$O,3)</f>
        <v>0</v>
      </c>
      <c r="AI20" s="2">
        <f>SUMIFS(Games!$G:$G,Games!$C:$C,'Team forecast'!$B20,Games!$O:$O,3)+SUMIFS(Games!$G:$G,Games!$D:$D,'Team forecast'!$B20,Games!$O:$O,3)</f>
        <v>0</v>
      </c>
      <c r="AJ20" s="2">
        <f>SUMIFS(Games!$F:$F,Games!$C:$C,'Team forecast'!$B20,Games!$O:$O,3)+SUMIFS(Games!$E:$E,Games!$D:$D,'Team forecast'!$B20,Games!$O:$O,3)</f>
        <v>0</v>
      </c>
      <c r="AK20" s="74">
        <f>INDEX(Teams!$C$1:$M$25,MATCH('Team forecast'!$B20,Teams!$C$1:$C$25,0),MATCH('Team forecast'!AK$2,Teams!$C$1:$M$1,0))</f>
        <v>0.93457943925233633</v>
      </c>
      <c r="AL20" s="74">
        <f>INDEX(Teams!$C$1:$M$25,MATCH('Team forecast'!$B20,Teams!$C$1:$C$25,0),MATCH('Team forecast'!AL$2,Teams!$C$1:$M$1,0))</f>
        <v>0.47439555254748916</v>
      </c>
      <c r="AM20" s="74">
        <f>INDEX(Teams!$C$1:$M$25,MATCH('Team forecast'!$B20,Teams!$C$1:$C$25,0),MATCH('Team forecast'!AM$2,Teams!$C$1:$M$1,0))</f>
        <v>0.24383664454229048</v>
      </c>
      <c r="AN20" s="74">
        <f>INDEX(Teams!$C$1:$M$25,MATCH('Team forecast'!$B20,Teams!$C$1:$C$25,0),MATCH('Team forecast'!AN$2,Teams!$C$1:$M$1,0))</f>
        <v>0.13033423238505765</v>
      </c>
      <c r="AO20" s="74">
        <f>INDEX(Teams!$F$2:$F$25,MATCH('Team forecast'!B20,Teams!$C$2:$C$25,0))</f>
        <v>9.8958333333333329E-2</v>
      </c>
      <c r="AP20" s="2" t="b">
        <f t="shared" si="4"/>
        <v>1</v>
      </c>
      <c r="AQ20" s="2" t="b">
        <f t="shared" si="5"/>
        <v>1</v>
      </c>
      <c r="AR20" s="2" t="b">
        <f t="shared" si="6"/>
        <v>0</v>
      </c>
      <c r="AS20" s="2">
        <f t="shared" si="7"/>
        <v>3.5357223441526973</v>
      </c>
      <c r="AT20" s="2">
        <f t="shared" si="8"/>
        <v>1.3266275942459906</v>
      </c>
      <c r="AU20" s="4">
        <f t="shared" si="9"/>
        <v>6</v>
      </c>
      <c r="AV20" s="4">
        <f t="shared" si="19"/>
        <v>23</v>
      </c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</row>
    <row r="21" spans="2:60" x14ac:dyDescent="0.3">
      <c r="B21" s="69" t="s">
        <v>886</v>
      </c>
      <c r="C21" s="3"/>
      <c r="D21" s="2">
        <f>SUMIFS(Games!$J:$J,Games!$C:$C,'Team forecast'!$B21,Games!$O:$O,1)+SUMIFS(Games!$K:$K,Games!$D:$D,'Team forecast'!$B21,Games!$O:$O,1)</f>
        <v>0.65640259726027606</v>
      </c>
      <c r="E21" s="2">
        <f>SUMIFS(Games!$K:$K,Games!$C:$C,'Team forecast'!$B21,Games!$O:$O,1)+SUMIFS(Games!$J:$J,Games!$D:$D,'Team forecast'!$B21,Games!$O:$O,1)</f>
        <v>1.9979967794622602</v>
      </c>
      <c r="F21" s="2">
        <f>SUMIFS(Games!$L:$L,Games!$C:$C,'Team forecast'!$B21,Games!$O:$O,1)+SUMIFS(Games!$M:$M,Games!$D:$D,'Team forecast'!$B21,Games!$O:$O,1)</f>
        <v>0.13560666137985719</v>
      </c>
      <c r="G21" s="2">
        <f t="shared" si="10"/>
        <v>0.65640259726027606</v>
      </c>
      <c r="H21" s="2">
        <f t="shared" si="11"/>
        <v>1.9979967794622602</v>
      </c>
      <c r="I21" s="2">
        <f t="shared" si="12"/>
        <v>0.13560666137985719</v>
      </c>
      <c r="J21" s="73">
        <f>INDEX(SOG!$F$2:$F$25,MATCH('Team forecast'!$AU21,SOG!$G$2:$G$25,0))*D21</f>
        <v>1.7487366904109645</v>
      </c>
      <c r="K21" s="73">
        <f>INDEX(SOG!$F$2:$F$25,MATCH('Team forecast'!$AV21,SOG!$G$2:$G$25,0))*E21</f>
        <v>5.2271915743769402</v>
      </c>
      <c r="L21" s="2">
        <f>SUMIFS(Games!$E:$E,Games!$C:$C,'Team forecast'!$B21,Games!$O:$O,1)+SUMIFS(Games!$F:$F,Games!$D:$D,'Team forecast'!$B21,Games!$O:$O,1)</f>
        <v>0.105471847739889</v>
      </c>
      <c r="M21" s="2">
        <f>SUMIFS(Games!$G:$G,Games!$C:$C,'Team forecast'!$B21,Games!$O:$O,1)+SUMIFS(Games!$G:$G,Games!$D:$D,'Team forecast'!$B21,Games!$O:$O,1)</f>
        <v>0.1808088818398097</v>
      </c>
      <c r="N21" s="2">
        <f>SUMIFS(Games!$F:$F,Games!$C:$C,'Team forecast'!$B21,Games!$O:$O,1)+SUMIFS(Games!$E:$E,Games!$D:$D,'Team forecast'!$B21,Games!$O:$O,1)</f>
        <v>0.71371927042030125</v>
      </c>
      <c r="O21" s="2">
        <f>SUMIFS(Games!$J:$J,Games!$C:$C,'Team forecast'!$B21,Games!$O:$O,2)+SUMIFS(Games!$K:$K,Games!$D:$D,'Team forecast'!$B21,Games!$O:$O,2)</f>
        <v>1.2414750087215167</v>
      </c>
      <c r="P21" s="2">
        <f>SUMIFS(Games!$K:$K,Games!$C:$C,'Team forecast'!$B21,Games!$O:$O,2)+SUMIFS(Games!$J:$J,Games!$D:$D,'Team forecast'!$B21,Games!$O:$O,2)</f>
        <v>1.2865954440019862</v>
      </c>
      <c r="Q21" s="2">
        <f>SUMIFS(Games!$L:$L,Games!$C:$C,'Team forecast'!$B21,Games!$O:$O,2)+SUMIFS(Games!$M:$M,Games!$D:$D,'Team forecast'!$B21,Games!$O:$O,2)</f>
        <v>0.27620955502944211</v>
      </c>
      <c r="R21" s="2">
        <f t="shared" si="13"/>
        <v>1.2414750087215167</v>
      </c>
      <c r="S21" s="2">
        <f t="shared" si="14"/>
        <v>1.2865954440019862</v>
      </c>
      <c r="T21" s="2">
        <f t="shared" si="15"/>
        <v>0.27620955502944211</v>
      </c>
      <c r="U21" s="73">
        <f>INDEX(SOG!$F$2:$F$25,MATCH('Team forecast'!$AU21,SOG!$G$2:$G$25,0))*O21</f>
        <v>3.3074410537695367</v>
      </c>
      <c r="V21" s="73">
        <f>INDEX(SOG!$F$2:$F$25,MATCH('Team forecast'!$AV21,SOG!$G$2:$G$25,0))*P21</f>
        <v>3.3660118643078989</v>
      </c>
      <c r="W21" s="2">
        <f>SUMIFS(Games!$E:$E,Games!$C:$C,'Team forecast'!$B21,Games!$O:$O,2)+SUMIFS(Games!$F:$F,Games!$D:$D,'Team forecast'!$B21,Games!$O:$O,2)</f>
        <v>0.33539731682146551</v>
      </c>
      <c r="X21" s="2">
        <f>SUMIFS(Games!$G:$G,Games!$C:$C,'Team forecast'!$B21,Games!$O:$O,2)+SUMIFS(Games!$G:$G,Games!$D:$D,'Team forecast'!$B21,Games!$O:$O,2)</f>
        <v>0.28895768833849328</v>
      </c>
      <c r="Y21" s="2">
        <f>SUMIFS(Games!$F:$F,Games!$C:$C,'Team forecast'!$B21,Games!$O:$O,2)+SUMIFS(Games!$E:$E,Games!$D:$D,'Team forecast'!$B21,Games!$O:$O,2)</f>
        <v>0.37564499484004132</v>
      </c>
      <c r="Z21" s="2">
        <f>SUMIFS(Games!$J:$J,Games!$C:$C,'Team forecast'!$B21,Games!$O:$O,3)+SUMIFS(Games!$K:$K,Games!$D:$D,'Team forecast'!$B21,Games!$O:$O,3)</f>
        <v>0</v>
      </c>
      <c r="AA21" s="2">
        <f>SUMIFS(Games!$K:$K,Games!$C:$C,'Team forecast'!$B21,Games!$O:$O,3)+SUMIFS(Games!$J:$J,Games!$D:$D,'Team forecast'!$B21,Games!$O:$O,3)</f>
        <v>0</v>
      </c>
      <c r="AB21" s="2">
        <f>SUMIFS(Games!$L:$L,Games!$C:$C,'Team forecast'!$B21,Games!$O:$O,3)+SUMIFS(Games!$M:$M,Games!$D:$D,'Team forecast'!$B21,Games!$O:$O,3)</f>
        <v>0</v>
      </c>
      <c r="AC21" s="2">
        <f t="shared" si="16"/>
        <v>0</v>
      </c>
      <c r="AD21" s="2">
        <f t="shared" si="17"/>
        <v>0</v>
      </c>
      <c r="AE21" s="2">
        <f t="shared" si="18"/>
        <v>0</v>
      </c>
      <c r="AF21" s="73">
        <f>INDEX(SOG!$F$2:$F$25,MATCH('Team forecast'!$AU21,SOG!$G$2:$G$25,0))*Z21</f>
        <v>0</v>
      </c>
      <c r="AG21" s="73">
        <f>INDEX(SOG!$F$2:$F$25,MATCH('Team forecast'!$AV21,SOG!$G$2:$G$25,0))*AA21</f>
        <v>0</v>
      </c>
      <c r="AH21" s="2">
        <f>SUMIFS(Games!$E:$E,Games!$C:$C,'Team forecast'!$B21,Games!$O:$O,3)+SUMIFS(Games!$F:$F,Games!$D:$D,'Team forecast'!$B21,Games!$O:$O,3)</f>
        <v>0</v>
      </c>
      <c r="AI21" s="2">
        <f>SUMIFS(Games!$G:$G,Games!$C:$C,'Team forecast'!$B21,Games!$O:$O,3)+SUMIFS(Games!$G:$G,Games!$D:$D,'Team forecast'!$B21,Games!$O:$O,3)</f>
        <v>0</v>
      </c>
      <c r="AJ21" s="2">
        <f>SUMIFS(Games!$F:$F,Games!$C:$C,'Team forecast'!$B21,Games!$O:$O,3)+SUMIFS(Games!$E:$E,Games!$D:$D,'Team forecast'!$B21,Games!$O:$O,3)</f>
        <v>0</v>
      </c>
      <c r="AK21" s="74">
        <f>INDEX(Teams!$C$1:$M$25,MATCH('Team forecast'!$B21,Teams!$C$1:$C$25,0),MATCH('Team forecast'!AK$2,Teams!$C$1:$M$1,0))</f>
        <v>0.25</v>
      </c>
      <c r="AL21" s="74">
        <f>INDEX(Teams!$C$1:$M$25,MATCH('Team forecast'!$B21,Teams!$C$1:$C$25,0),MATCH('Team forecast'!AL$2,Teams!$C$1:$M$1,0))</f>
        <v>0.12276966754947437</v>
      </c>
      <c r="AM21" s="74">
        <f>INDEX(Teams!$C$1:$M$25,MATCH('Team forecast'!$B21,Teams!$C$1:$C$25,0),MATCH('Team forecast'!AM$2,Teams!$C$1:$M$1,0))</f>
        <v>5.9301069141083261E-2</v>
      </c>
      <c r="AN21" s="74">
        <f>INDEX(Teams!$C$1:$M$25,MATCH('Team forecast'!$B21,Teams!$C$1:$C$25,0),MATCH('Team forecast'!AN$2,Teams!$C$1:$M$1,0))</f>
        <v>2.7009003642978525E-2</v>
      </c>
      <c r="AO21" s="74">
        <f>INDEX(Teams!$F$2:$F$25,MATCH('Team forecast'!B21,Teams!$C$2:$C$25,0))</f>
        <v>3.518518518518518E-3</v>
      </c>
      <c r="AP21" s="2" t="b">
        <f t="shared" si="4"/>
        <v>1</v>
      </c>
      <c r="AQ21" s="2" t="b">
        <f t="shared" si="5"/>
        <v>1</v>
      </c>
      <c r="AR21" s="2" t="b">
        <f t="shared" si="6"/>
        <v>0</v>
      </c>
      <c r="AS21" s="2">
        <f t="shared" si="7"/>
        <v>1.8978776059817928</v>
      </c>
      <c r="AT21" s="2">
        <f t="shared" si="8"/>
        <v>3.2845922234642462</v>
      </c>
      <c r="AU21" s="4">
        <f t="shared" si="9"/>
        <v>17</v>
      </c>
      <c r="AV21" s="4">
        <f t="shared" si="19"/>
        <v>7</v>
      </c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</row>
    <row r="22" spans="2:60" x14ac:dyDescent="0.3">
      <c r="B22" s="69" t="s">
        <v>883</v>
      </c>
      <c r="C22" s="3"/>
      <c r="D22" s="2">
        <f>SUMIFS(Games!$J:$J,Games!$C:$C,'Team forecast'!$B22,Games!$O:$O,1)+SUMIFS(Games!$K:$K,Games!$D:$D,'Team forecast'!$B22,Games!$O:$O,1)</f>
        <v>1.9979967794622602</v>
      </c>
      <c r="E22" s="2">
        <f>SUMIFS(Games!$K:$K,Games!$C:$C,'Team forecast'!$B22,Games!$O:$O,1)+SUMIFS(Games!$J:$J,Games!$D:$D,'Team forecast'!$B22,Games!$O:$O,1)</f>
        <v>0.65640259726027606</v>
      </c>
      <c r="F22" s="2">
        <f>SUMIFS(Games!$L:$L,Games!$C:$C,'Team forecast'!$B22,Games!$O:$O,1)+SUMIFS(Games!$M:$M,Games!$D:$D,'Team forecast'!$B22,Games!$O:$O,1)</f>
        <v>0.51871400527814249</v>
      </c>
      <c r="G22" s="2">
        <f t="shared" si="10"/>
        <v>1.9979967794622602</v>
      </c>
      <c r="H22" s="2">
        <f t="shared" si="11"/>
        <v>0.65640259726027606</v>
      </c>
      <c r="I22" s="2">
        <f t="shared" si="12"/>
        <v>0.51871400527814249</v>
      </c>
      <c r="J22" s="73">
        <f>INDEX(SOG!$F$2:$F$25,MATCH('Team forecast'!$AU22,SOG!$G$2:$G$25,0))*D22</f>
        <v>5.5104568712109829</v>
      </c>
      <c r="K22" s="73">
        <f>INDEX(SOG!$F$2:$F$25,MATCH('Team forecast'!$AV22,SOG!$G$2:$G$25,0))*E22</f>
        <v>2.154857011207977</v>
      </c>
      <c r="L22" s="2">
        <f>SUMIFS(Games!$E:$E,Games!$C:$C,'Team forecast'!$B22,Games!$O:$O,1)+SUMIFS(Games!$F:$F,Games!$D:$D,'Team forecast'!$B22,Games!$O:$O,1)</f>
        <v>0.71371927042030125</v>
      </c>
      <c r="M22" s="2">
        <f>SUMIFS(Games!$G:$G,Games!$C:$C,'Team forecast'!$B22,Games!$O:$O,1)+SUMIFS(Games!$G:$G,Games!$D:$D,'Team forecast'!$B22,Games!$O:$O,1)</f>
        <v>0.1808088818398097</v>
      </c>
      <c r="N22" s="2">
        <f>SUMIFS(Games!$F:$F,Games!$C:$C,'Team forecast'!$B22,Games!$O:$O,1)+SUMIFS(Games!$E:$E,Games!$D:$D,'Team forecast'!$B22,Games!$O:$O,1)</f>
        <v>0.105471847739889</v>
      </c>
      <c r="O22" s="2">
        <f>SUMIFS(Games!$J:$J,Games!$C:$C,'Team forecast'!$B22,Games!$O:$O,2)+SUMIFS(Games!$K:$K,Games!$D:$D,'Team forecast'!$B22,Games!$O:$O,2)</f>
        <v>2.4503417481709131</v>
      </c>
      <c r="P22" s="2">
        <f>SUMIFS(Games!$K:$K,Games!$C:$C,'Team forecast'!$B22,Games!$O:$O,2)+SUMIFS(Games!$J:$J,Games!$D:$D,'Team forecast'!$B22,Games!$O:$O,2)</f>
        <v>0.60056788388223015</v>
      </c>
      <c r="Q22" s="2">
        <f>SUMIFS(Games!$L:$L,Games!$C:$C,'Team forecast'!$B22,Games!$O:$O,2)+SUMIFS(Games!$M:$M,Games!$D:$D,'Team forecast'!$B22,Games!$O:$O,2)</f>
        <v>0.54850006328846879</v>
      </c>
      <c r="R22" s="2">
        <f t="shared" si="13"/>
        <v>2.4503417481709131</v>
      </c>
      <c r="S22" s="2">
        <f t="shared" si="14"/>
        <v>0.60056788388223015</v>
      </c>
      <c r="T22" s="2">
        <f t="shared" si="15"/>
        <v>0.54850006328846879</v>
      </c>
      <c r="U22" s="73">
        <f>INDEX(SOG!$F$2:$F$25,MATCH('Team forecast'!$AU22,SOG!$G$2:$G$25,0))*O22</f>
        <v>6.7580201639051669</v>
      </c>
      <c r="V22" s="73">
        <f>INDEX(SOG!$F$2:$F$25,MATCH('Team forecast'!$AV22,SOG!$G$2:$G$25,0))*P22</f>
        <v>1.9715612349669172</v>
      </c>
      <c r="W22" s="2">
        <f>SUMIFS(Games!$E:$E,Games!$C:$C,'Team forecast'!$B22,Games!$O:$O,2)+SUMIFS(Games!$F:$F,Games!$D:$D,'Team forecast'!$B22,Games!$O:$O,2)</f>
        <v>0.79075425790754261</v>
      </c>
      <c r="X22" s="2">
        <f>SUMIFS(Games!$G:$G,Games!$C:$C,'Team forecast'!$B22,Games!$O:$O,2)+SUMIFS(Games!$G:$G,Games!$D:$D,'Team forecast'!$B22,Games!$O:$O,2)</f>
        <v>0.145985401459854</v>
      </c>
      <c r="Y22" s="2">
        <f>SUMIFS(Games!$F:$F,Games!$C:$C,'Team forecast'!$B22,Games!$O:$O,2)+SUMIFS(Games!$E:$E,Games!$D:$D,'Team forecast'!$B22,Games!$O:$O,2)</f>
        <v>6.3260340632603398E-2</v>
      </c>
      <c r="Z22" s="2">
        <f>SUMIFS(Games!$J:$J,Games!$C:$C,'Team forecast'!$B22,Games!$O:$O,3)+SUMIFS(Games!$K:$K,Games!$D:$D,'Team forecast'!$B22,Games!$O:$O,3)</f>
        <v>0</v>
      </c>
      <c r="AA22" s="2">
        <f>SUMIFS(Games!$K:$K,Games!$C:$C,'Team forecast'!$B22,Games!$O:$O,3)+SUMIFS(Games!$J:$J,Games!$D:$D,'Team forecast'!$B22,Games!$O:$O,3)</f>
        <v>0</v>
      </c>
      <c r="AB22" s="2">
        <f>SUMIFS(Games!$L:$L,Games!$C:$C,'Team forecast'!$B22,Games!$O:$O,3)+SUMIFS(Games!$M:$M,Games!$D:$D,'Team forecast'!$B22,Games!$O:$O,3)</f>
        <v>0</v>
      </c>
      <c r="AC22" s="2">
        <f t="shared" si="16"/>
        <v>0</v>
      </c>
      <c r="AD22" s="2">
        <f t="shared" si="17"/>
        <v>0</v>
      </c>
      <c r="AE22" s="2">
        <f t="shared" si="18"/>
        <v>0</v>
      </c>
      <c r="AF22" s="73">
        <f>INDEX(SOG!$F$2:$F$25,MATCH('Team forecast'!$AU22,SOG!$G$2:$G$25,0))*Z22</f>
        <v>0</v>
      </c>
      <c r="AG22" s="73">
        <f>INDEX(SOG!$F$2:$F$25,MATCH('Team forecast'!$AV22,SOG!$G$2:$G$25,0))*AA22</f>
        <v>0</v>
      </c>
      <c r="AH22" s="2">
        <f>SUMIFS(Games!$E:$E,Games!$C:$C,'Team forecast'!$B22,Games!$O:$O,3)+SUMIFS(Games!$F:$F,Games!$D:$D,'Team forecast'!$B22,Games!$O:$O,3)</f>
        <v>0</v>
      </c>
      <c r="AI22" s="2">
        <f>SUMIFS(Games!$G:$G,Games!$C:$C,'Team forecast'!$B22,Games!$O:$O,3)+SUMIFS(Games!$G:$G,Games!$D:$D,'Team forecast'!$B22,Games!$O:$O,3)</f>
        <v>0</v>
      </c>
      <c r="AJ22" s="2">
        <f>SUMIFS(Games!$F:$F,Games!$C:$C,'Team forecast'!$B22,Games!$O:$O,3)+SUMIFS(Games!$E:$E,Games!$D:$D,'Team forecast'!$B22,Games!$O:$O,3)</f>
        <v>0</v>
      </c>
      <c r="AK22" s="74">
        <f>INDEX(Teams!$C$1:$M$25,MATCH('Team forecast'!$B22,Teams!$C$1:$C$25,0),MATCH('Team forecast'!AK$2,Teams!$C$1:$M$1,0))</f>
        <v>0.95238095238095233</v>
      </c>
      <c r="AL22" s="74">
        <f>INDEX(Teams!$C$1:$M$25,MATCH('Team forecast'!$B22,Teams!$C$1:$C$25,0),MATCH('Team forecast'!AL$2,Teams!$C$1:$M$1,0))</f>
        <v>0.48237996619355172</v>
      </c>
      <c r="AM22" s="74">
        <f>INDEX(Teams!$C$1:$M$25,MATCH('Team forecast'!$B22,Teams!$C$1:$C$25,0),MATCH('Team forecast'!AM$2,Teams!$C$1:$M$1,0))</f>
        <v>0.24697272654640118</v>
      </c>
      <c r="AN22" s="74">
        <f>INDEX(Teams!$C$1:$M$25,MATCH('Team forecast'!$B22,Teams!$C$1:$C$25,0),MATCH('Team forecast'!AN$2,Teams!$C$1:$M$1,0))</f>
        <v>0.13081698757771348</v>
      </c>
      <c r="AO22" s="74">
        <f>INDEX(Teams!$F$2:$F$25,MATCH('Team forecast'!B22,Teams!$C$2:$C$25,0))</f>
        <v>9.5000000000000001E-2</v>
      </c>
      <c r="AP22" s="2" t="b">
        <f t="shared" si="4"/>
        <v>1</v>
      </c>
      <c r="AQ22" s="2" t="b">
        <f t="shared" si="5"/>
        <v>1</v>
      </c>
      <c r="AR22" s="2" t="b">
        <f t="shared" si="6"/>
        <v>0</v>
      </c>
      <c r="AS22" s="2">
        <f t="shared" si="7"/>
        <v>4.4483385276331733</v>
      </c>
      <c r="AT22" s="2">
        <f t="shared" si="8"/>
        <v>1.2569704811425062</v>
      </c>
      <c r="AU22" s="4">
        <f t="shared" si="9"/>
        <v>1</v>
      </c>
      <c r="AV22" s="4">
        <f t="shared" si="19"/>
        <v>24</v>
      </c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</row>
    <row r="23" spans="2:60" x14ac:dyDescent="0.3">
      <c r="B23" s="69" t="s">
        <v>869</v>
      </c>
      <c r="D23" s="2">
        <f>SUMIFS(Games!$J:$J,Games!$C:$C,'Team forecast'!$B23,Games!$O:$O,1)+SUMIFS(Games!$K:$K,Games!$D:$D,'Team forecast'!$B23,Games!$O:$O,1)</f>
        <v>1.3904776720313736</v>
      </c>
      <c r="E23" s="2">
        <f>SUMIFS(Games!$K:$K,Games!$C:$C,'Team forecast'!$B23,Games!$O:$O,1)+SUMIFS(Games!$J:$J,Games!$D:$D,'Team forecast'!$B23,Games!$O:$O,1)</f>
        <v>0.98501256392320902</v>
      </c>
      <c r="F23" s="2">
        <f>SUMIFS(Games!$L:$L,Games!$C:$C,'Team forecast'!$B23,Games!$O:$O,1)+SUMIFS(Games!$M:$M,Games!$D:$D,'Team forecast'!$B23,Games!$O:$O,1)</f>
        <v>0.37343453510436442</v>
      </c>
      <c r="G23" s="2">
        <f t="shared" si="10"/>
        <v>1.3904776720313736</v>
      </c>
      <c r="H23" s="2">
        <f t="shared" si="11"/>
        <v>0.98501256392320902</v>
      </c>
      <c r="I23" s="2">
        <f t="shared" si="12"/>
        <v>0.37343453510436442</v>
      </c>
      <c r="J23" s="73">
        <f>INDEX(SOG!$F$2:$F$25,MATCH('Team forecast'!$AU23,SOG!$G$2:$G$25,0))*D23</f>
        <v>3.64738364221295</v>
      </c>
      <c r="K23" s="73">
        <f>INDEX(SOG!$F$2:$F$25,MATCH('Team forecast'!$AV23,SOG!$G$2:$G$25,0))*E23</f>
        <v>3.2336271037883124</v>
      </c>
      <c r="L23" s="2">
        <f>SUMIFS(Games!$E:$E,Games!$C:$C,'Team forecast'!$B23,Games!$O:$O,1)+SUMIFS(Games!$F:$F,Games!$D:$D,'Team forecast'!$B23,Games!$O:$O,1)</f>
        <v>0.45540796963946878</v>
      </c>
      <c r="M23" s="2">
        <f>SUMIFS(Games!$G:$G,Games!$C:$C,'Team forecast'!$B23,Games!$O:$O,1)+SUMIFS(Games!$G:$G,Games!$D:$D,'Team forecast'!$B23,Games!$O:$O,1)</f>
        <v>0.31119544592030363</v>
      </c>
      <c r="N23" s="2">
        <f>SUMIFS(Games!$F:$F,Games!$C:$C,'Team forecast'!$B23,Games!$O:$O,1)+SUMIFS(Games!$E:$E,Games!$D:$D,'Team forecast'!$B23,Games!$O:$O,1)</f>
        <v>0.23339658444022771</v>
      </c>
      <c r="O23" s="2">
        <f>SUMIFS(Games!$J:$J,Games!$C:$C,'Team forecast'!$B23,Games!$O:$O,2)+SUMIFS(Games!$K:$K,Games!$D:$D,'Team forecast'!$B23,Games!$O:$O,2)</f>
        <v>2.3578794100156779</v>
      </c>
      <c r="P23" s="2">
        <f>SUMIFS(Games!$K:$K,Games!$C:$C,'Team forecast'!$B23,Games!$O:$O,2)+SUMIFS(Games!$J:$J,Games!$D:$D,'Team forecast'!$B23,Games!$O:$O,2)</f>
        <v>0.60341572553131961</v>
      </c>
      <c r="Q23" s="2">
        <f>SUMIFS(Games!$L:$L,Games!$C:$C,'Team forecast'!$B23,Games!$O:$O,2)+SUMIFS(Games!$M:$M,Games!$D:$D,'Team forecast'!$B23,Games!$O:$O,2)</f>
        <v>0.5469402440769694</v>
      </c>
      <c r="R23" s="2">
        <f t="shared" si="13"/>
        <v>2.3578794100156779</v>
      </c>
      <c r="S23" s="2">
        <f t="shared" si="14"/>
        <v>0.60341572553131961</v>
      </c>
      <c r="T23" s="2">
        <f t="shared" si="15"/>
        <v>0.5469402440769694</v>
      </c>
      <c r="U23" s="73">
        <f>INDEX(SOG!$F$2:$F$25,MATCH('Team forecast'!$AU23,SOG!$G$2:$G$25,0))*O23</f>
        <v>6.1849902111969035</v>
      </c>
      <c r="V23" s="73">
        <f>INDEX(SOG!$F$2:$F$25,MATCH('Team forecast'!$AV23,SOG!$G$2:$G$25,0))*P23</f>
        <v>1.9809102100775644</v>
      </c>
      <c r="W23" s="2">
        <f>SUMIFS(Games!$E:$E,Games!$C:$C,'Team forecast'!$B23,Games!$O:$O,2)+SUMIFS(Games!$F:$F,Games!$D:$D,'Team forecast'!$B23,Games!$O:$O,2)</f>
        <v>0.77557919856816149</v>
      </c>
      <c r="X23" s="2">
        <f>SUMIFS(Games!$G:$G,Games!$C:$C,'Team forecast'!$B23,Games!$O:$O,2)+SUMIFS(Games!$G:$G,Games!$D:$D,'Team forecast'!$B23,Games!$O:$O,2)</f>
        <v>0.1455702495774088</v>
      </c>
      <c r="Y23" s="2">
        <f>SUMIFS(Games!$F:$F,Games!$C:$C,'Team forecast'!$B23,Games!$O:$O,2)+SUMIFS(Games!$E:$E,Games!$D:$D,'Team forecast'!$B23,Games!$O:$O,2)</f>
        <v>7.8850551854429754E-2</v>
      </c>
      <c r="Z23" s="2">
        <f>SUMIFS(Games!$J:$J,Games!$C:$C,'Team forecast'!$B23,Games!$O:$O,3)+SUMIFS(Games!$K:$K,Games!$D:$D,'Team forecast'!$B23,Games!$O:$O,3)</f>
        <v>0</v>
      </c>
      <c r="AA23" s="2">
        <f>SUMIFS(Games!$K:$K,Games!$C:$C,'Team forecast'!$B23,Games!$O:$O,3)+SUMIFS(Games!$J:$J,Games!$D:$D,'Team forecast'!$B23,Games!$O:$O,3)</f>
        <v>0</v>
      </c>
      <c r="AB23" s="2">
        <f>SUMIFS(Games!$L:$L,Games!$C:$C,'Team forecast'!$B23,Games!$O:$O,3)+SUMIFS(Games!$M:$M,Games!$D:$D,'Team forecast'!$B23,Games!$O:$O,3)</f>
        <v>0</v>
      </c>
      <c r="AC23" s="2">
        <f t="shared" si="16"/>
        <v>0</v>
      </c>
      <c r="AD23" s="2">
        <f t="shared" si="17"/>
        <v>0</v>
      </c>
      <c r="AE23" s="2">
        <f t="shared" si="18"/>
        <v>0</v>
      </c>
      <c r="AF23" s="73">
        <f>INDEX(SOG!$F$2:$F$25,MATCH('Team forecast'!$AU23,SOG!$G$2:$G$25,0))*Z23</f>
        <v>0</v>
      </c>
      <c r="AG23" s="73">
        <f>INDEX(SOG!$F$2:$F$25,MATCH('Team forecast'!$AV23,SOG!$G$2:$G$25,0))*AA23</f>
        <v>0</v>
      </c>
      <c r="AH23" s="2">
        <f>SUMIFS(Games!$E:$E,Games!$C:$C,'Team forecast'!$B23,Games!$O:$O,3)+SUMIFS(Games!$F:$F,Games!$D:$D,'Team forecast'!$B23,Games!$O:$O,3)</f>
        <v>0</v>
      </c>
      <c r="AI23" s="2">
        <f>SUMIFS(Games!$G:$G,Games!$C:$C,'Team forecast'!$B23,Games!$O:$O,3)+SUMIFS(Games!$G:$G,Games!$D:$D,'Team forecast'!$B23,Games!$O:$O,3)</f>
        <v>0</v>
      </c>
      <c r="AJ23" s="2">
        <f>SUMIFS(Games!$F:$F,Games!$C:$C,'Team forecast'!$B23,Games!$O:$O,3)+SUMIFS(Games!$E:$E,Games!$D:$D,'Team forecast'!$B23,Games!$O:$O,3)</f>
        <v>0</v>
      </c>
      <c r="AK23" s="74">
        <f>INDEX(Teams!$C$1:$M$25,MATCH('Team forecast'!$B23,Teams!$C$1:$C$25,0),MATCH('Team forecast'!AK$2,Teams!$C$1:$M$1,0))</f>
        <v>0.92592592592592582</v>
      </c>
      <c r="AL23" s="74">
        <f>INDEX(Teams!$C$1:$M$25,MATCH('Team forecast'!$B23,Teams!$C$1:$C$25,0),MATCH('Team forecast'!AL$2,Teams!$C$1:$M$1,0))</f>
        <v>0.47320880491994233</v>
      </c>
      <c r="AM23" s="74">
        <f>INDEX(Teams!$C$1:$M$25,MATCH('Team forecast'!$B23,Teams!$C$1:$C$25,0),MATCH('Team forecast'!AM$2,Teams!$C$1:$M$1,0))</f>
        <v>0.24617693193060236</v>
      </c>
      <c r="AN23" s="74">
        <f>INDEX(Teams!$C$1:$M$25,MATCH('Team forecast'!$B23,Teams!$C$1:$C$25,0),MATCH('Team forecast'!AN$2,Teams!$C$1:$M$1,0))</f>
        <v>0.13522329743489064</v>
      </c>
      <c r="AO23" s="74">
        <f>INDEX(Teams!$F$2:$F$25,MATCH('Team forecast'!B23,Teams!$C$2:$C$25,0))</f>
        <v>0.1158536585365854</v>
      </c>
      <c r="AP23" s="2" t="b">
        <f t="shared" si="4"/>
        <v>1</v>
      </c>
      <c r="AQ23" s="2" t="b">
        <f t="shared" si="5"/>
        <v>1</v>
      </c>
      <c r="AR23" s="2" t="b">
        <f t="shared" si="6"/>
        <v>0</v>
      </c>
      <c r="AS23" s="2">
        <f t="shared" si="7"/>
        <v>3.7483570820470513</v>
      </c>
      <c r="AT23" s="2">
        <f t="shared" si="8"/>
        <v>1.5884282894545287</v>
      </c>
      <c r="AU23" s="4">
        <f t="shared" si="9"/>
        <v>5</v>
      </c>
      <c r="AV23" s="4">
        <f t="shared" si="19"/>
        <v>20</v>
      </c>
    </row>
    <row r="24" spans="2:60" x14ac:dyDescent="0.3">
      <c r="B24" s="69" t="s">
        <v>891</v>
      </c>
      <c r="D24" s="2">
        <f>SUMIFS(Games!$J:$J,Games!$C:$C,'Team forecast'!$B24,Games!$O:$O,1)+SUMIFS(Games!$K:$K,Games!$D:$D,'Team forecast'!$B24,Games!$O:$O,1)</f>
        <v>1.1572524079669981</v>
      </c>
      <c r="E24" s="2">
        <f>SUMIFS(Games!$K:$K,Games!$C:$C,'Team forecast'!$B24,Games!$O:$O,1)+SUMIFS(Games!$J:$J,Games!$D:$D,'Team forecast'!$B24,Games!$O:$O,1)</f>
        <v>1.3803959592812078</v>
      </c>
      <c r="F24" s="2">
        <f>SUMIFS(Games!$L:$L,Games!$C:$C,'Team forecast'!$B24,Games!$O:$O,1)+SUMIFS(Games!$M:$M,Games!$D:$D,'Team forecast'!$B24,Games!$O:$O,1)</f>
        <v>0.25147895791583169</v>
      </c>
      <c r="G24" s="2">
        <f t="shared" si="10"/>
        <v>1.1572524079669981</v>
      </c>
      <c r="H24" s="2">
        <f t="shared" si="11"/>
        <v>1.3803959592812078</v>
      </c>
      <c r="I24" s="2">
        <f t="shared" si="12"/>
        <v>0.25147895791583169</v>
      </c>
      <c r="J24" s="73">
        <f>INDEX(SOG!$F$2:$F$25,MATCH('Team forecast'!$AU24,SOG!$G$2:$G$25,0))*D24</f>
        <v>3.9411323264330633</v>
      </c>
      <c r="K24" s="73">
        <f>INDEX(SOG!$F$2:$F$25,MATCH('Team forecast'!$AV24,SOG!$G$2:$G$25,0))*E24</f>
        <v>4.141187877843624</v>
      </c>
      <c r="L24" s="2">
        <f>SUMIFS(Games!$E:$E,Games!$C:$C,'Team forecast'!$B24,Games!$O:$O,1)+SUMIFS(Games!$F:$F,Games!$D:$D,'Team forecast'!$B24,Games!$O:$O,1)</f>
        <v>0.30420841683366728</v>
      </c>
      <c r="M24" s="2">
        <f>SUMIFS(Games!$G:$G,Games!$C:$C,'Team forecast'!$B24,Games!$O:$O,1)+SUMIFS(Games!$G:$G,Games!$D:$D,'Team forecast'!$B24,Games!$O:$O,1)</f>
        <v>0.28577154308617242</v>
      </c>
      <c r="N24" s="2">
        <f>SUMIFS(Games!$F:$F,Games!$C:$C,'Team forecast'!$B24,Games!$O:$O,1)+SUMIFS(Games!$E:$E,Games!$D:$D,'Team forecast'!$B24,Games!$O:$O,1)</f>
        <v>0.41002004008016041</v>
      </c>
      <c r="O24" s="2">
        <f>SUMIFS(Games!$J:$J,Games!$C:$C,'Team forecast'!$B24,Games!$O:$O,2)+SUMIFS(Games!$K:$K,Games!$D:$D,'Team forecast'!$B24,Games!$O:$O,2)</f>
        <v>1.0653773971622162</v>
      </c>
      <c r="P24" s="2">
        <f>SUMIFS(Games!$K:$K,Games!$C:$C,'Team forecast'!$B24,Games!$O:$O,2)+SUMIFS(Games!$J:$J,Games!$D:$D,'Team forecast'!$B24,Games!$O:$O,2)</f>
        <v>1.2775519171058518</v>
      </c>
      <c r="Q24" s="2">
        <f>SUMIFS(Games!$L:$L,Games!$C:$C,'Team forecast'!$B24,Games!$O:$O,2)+SUMIFS(Games!$M:$M,Games!$D:$D,'Team forecast'!$B24,Games!$O:$O,2)</f>
        <v>0.27871879264670468</v>
      </c>
      <c r="R24" s="2">
        <f t="shared" si="13"/>
        <v>1.0653773971622162</v>
      </c>
      <c r="S24" s="2">
        <f t="shared" si="14"/>
        <v>1.2775519171058518</v>
      </c>
      <c r="T24" s="2">
        <f t="shared" si="15"/>
        <v>0.27871879264670468</v>
      </c>
      <c r="U24" s="73">
        <f>INDEX(SOG!$F$2:$F$25,MATCH('Team forecast'!$AU24,SOG!$G$2:$G$25,0))*O24</f>
        <v>3.6282433036223725</v>
      </c>
      <c r="V24" s="73">
        <f>INDEX(SOG!$F$2:$F$25,MATCH('Team forecast'!$AV24,SOG!$G$2:$G$25,0))*P24</f>
        <v>3.8326557513175556</v>
      </c>
      <c r="W24" s="2">
        <f>SUMIFS(Games!$E:$E,Games!$C:$C,'Team forecast'!$B24,Games!$O:$O,2)+SUMIFS(Games!$F:$F,Games!$D:$D,'Team forecast'!$B24,Games!$O:$O,2)</f>
        <v>0.30569157903186961</v>
      </c>
      <c r="X24" s="2">
        <f>SUMIFS(Games!$G:$G,Games!$C:$C,'Team forecast'!$B24,Games!$O:$O,2)+SUMIFS(Games!$G:$G,Games!$D:$D,'Team forecast'!$B24,Games!$O:$O,2)</f>
        <v>0.2961387171871237</v>
      </c>
      <c r="Y24" s="2">
        <f>SUMIFS(Games!$F:$F,Games!$C:$C,'Team forecast'!$B24,Games!$O:$O,2)+SUMIFS(Games!$E:$E,Games!$D:$D,'Team forecast'!$B24,Games!$O:$O,2)</f>
        <v>0.39816970378100669</v>
      </c>
      <c r="Z24" s="2">
        <f>SUMIFS(Games!$J:$J,Games!$C:$C,'Team forecast'!$B24,Games!$O:$O,3)+SUMIFS(Games!$K:$K,Games!$D:$D,'Team forecast'!$B24,Games!$O:$O,3)</f>
        <v>0</v>
      </c>
      <c r="AA24" s="2">
        <f>SUMIFS(Games!$K:$K,Games!$C:$C,'Team forecast'!$B24,Games!$O:$O,3)+SUMIFS(Games!$J:$J,Games!$D:$D,'Team forecast'!$B24,Games!$O:$O,3)</f>
        <v>0</v>
      </c>
      <c r="AB24" s="2">
        <f>SUMIFS(Games!$L:$L,Games!$C:$C,'Team forecast'!$B24,Games!$O:$O,3)+SUMIFS(Games!$M:$M,Games!$D:$D,'Team forecast'!$B24,Games!$O:$O,3)</f>
        <v>0</v>
      </c>
      <c r="AC24" s="2">
        <f t="shared" si="16"/>
        <v>0</v>
      </c>
      <c r="AD24" s="2">
        <f t="shared" si="17"/>
        <v>0</v>
      </c>
      <c r="AE24" s="2">
        <f t="shared" si="18"/>
        <v>0</v>
      </c>
      <c r="AF24" s="73">
        <f>INDEX(SOG!$F$2:$F$25,MATCH('Team forecast'!$AU24,SOG!$G$2:$G$25,0))*Z24</f>
        <v>0</v>
      </c>
      <c r="AG24" s="73">
        <f>INDEX(SOG!$F$2:$F$25,MATCH('Team forecast'!$AV24,SOG!$G$2:$G$25,0))*AA24</f>
        <v>0</v>
      </c>
      <c r="AH24" s="2">
        <f>SUMIFS(Games!$E:$E,Games!$C:$C,'Team forecast'!$B24,Games!$O:$O,3)+SUMIFS(Games!$F:$F,Games!$D:$D,'Team forecast'!$B24,Games!$O:$O,3)</f>
        <v>0</v>
      </c>
      <c r="AI24" s="2">
        <f>SUMIFS(Games!$G:$G,Games!$C:$C,'Team forecast'!$B24,Games!$O:$O,3)+SUMIFS(Games!$G:$G,Games!$D:$D,'Team forecast'!$B24,Games!$O:$O,3)</f>
        <v>0</v>
      </c>
      <c r="AJ24" s="2">
        <f>SUMIFS(Games!$F:$F,Games!$C:$C,'Team forecast'!$B24,Games!$O:$O,3)+SUMIFS(Games!$E:$E,Games!$D:$D,'Team forecast'!$B24,Games!$O:$O,3)</f>
        <v>0</v>
      </c>
      <c r="AK24" s="74">
        <f>INDEX(Teams!$C$1:$M$25,MATCH('Team forecast'!$B24,Teams!$C$1:$C$25,0),MATCH('Team forecast'!AK$2,Teams!$C$1:$M$1,0))</f>
        <v>0.75187969924812026</v>
      </c>
      <c r="AL24" s="74">
        <f>INDEX(Teams!$C$1:$M$25,MATCH('Team forecast'!$B24,Teams!$C$1:$C$25,0),MATCH('Team forecast'!AL$2,Teams!$C$1:$M$1,0))</f>
        <v>0.38513840533437188</v>
      </c>
      <c r="AM24" s="74">
        <f>INDEX(Teams!$C$1:$M$25,MATCH('Team forecast'!$B24,Teams!$C$1:$C$25,0),MATCH('Team forecast'!AM$2,Teams!$C$1:$M$1,0))</f>
        <v>0.20116326902053419</v>
      </c>
      <c r="AN24" s="74">
        <f>INDEX(Teams!$C$1:$M$25,MATCH('Team forecast'!$B24,Teams!$C$1:$C$25,0),MATCH('Team forecast'!AN$2,Teams!$C$1:$M$1,0))</f>
        <v>0.11147609528537446</v>
      </c>
      <c r="AO24" s="74">
        <f>INDEX(Teams!$F$2:$F$25,MATCH('Team forecast'!B24,Teams!$C$2:$C$25,0))</f>
        <v>9.8958333333333329E-2</v>
      </c>
      <c r="AP24" s="2" t="b">
        <f t="shared" si="4"/>
        <v>1</v>
      </c>
      <c r="AQ24" s="2" t="b">
        <f t="shared" si="5"/>
        <v>1</v>
      </c>
      <c r="AR24" s="2" t="b">
        <f t="shared" si="6"/>
        <v>0</v>
      </c>
      <c r="AS24" s="2">
        <f t="shared" si="7"/>
        <v>2.2226298051292144</v>
      </c>
      <c r="AT24" s="2">
        <f t="shared" si="8"/>
        <v>2.6579478763870599</v>
      </c>
      <c r="AU24" s="4">
        <f t="shared" si="9"/>
        <v>14</v>
      </c>
      <c r="AV24" s="4">
        <f t="shared" si="19"/>
        <v>11</v>
      </c>
    </row>
    <row r="25" spans="2:60" x14ac:dyDescent="0.3">
      <c r="B25" s="69" t="s">
        <v>878</v>
      </c>
      <c r="D25" s="2">
        <f>SUMIFS(Games!$J:$J,Games!$C:$C,'Team forecast'!$B25,Games!$O:$O,1)+SUMIFS(Games!$K:$K,Games!$D:$D,'Team forecast'!$B25,Games!$O:$O,1)</f>
        <v>1.3131656637198186</v>
      </c>
      <c r="E25" s="2">
        <f>SUMIFS(Games!$K:$K,Games!$C:$C,'Team forecast'!$B25,Games!$O:$O,1)+SUMIFS(Games!$J:$J,Games!$D:$D,'Team forecast'!$B25,Games!$O:$O,1)</f>
        <v>1.0273865414141237</v>
      </c>
      <c r="F25" s="2">
        <f>SUMIFS(Games!$L:$L,Games!$C:$C,'Team forecast'!$B25,Games!$O:$O,1)+SUMIFS(Games!$M:$M,Games!$D:$D,'Team forecast'!$B25,Games!$O:$O,1)</f>
        <v>0.35794120374663829</v>
      </c>
      <c r="G25" s="2">
        <f t="shared" si="10"/>
        <v>1.3131656637198186</v>
      </c>
      <c r="H25" s="2">
        <f t="shared" si="11"/>
        <v>1.0273865414141237</v>
      </c>
      <c r="I25" s="2">
        <f t="shared" si="12"/>
        <v>0.35794120374663829</v>
      </c>
      <c r="J25" s="73">
        <f>INDEX(SOG!$F$2:$F$25,MATCH('Team forecast'!$AU25,SOG!$G$2:$G$25,0))*D25</f>
        <v>3.3461992515270076</v>
      </c>
      <c r="K25" s="73">
        <f>INDEX(SOG!$F$2:$F$25,MATCH('Team forecast'!$AV25,SOG!$G$2:$G$25,0))*E25</f>
        <v>3.339006259595902</v>
      </c>
      <c r="L25" s="2">
        <f>SUMIFS(Games!$E:$E,Games!$C:$C,'Team forecast'!$B25,Games!$O:$O,1)+SUMIFS(Games!$F:$F,Games!$D:$D,'Team forecast'!$B25,Games!$O:$O,1)</f>
        <v>0.43785365853658542</v>
      </c>
      <c r="M25" s="2">
        <f>SUMIFS(Games!$G:$G,Games!$C:$C,'Team forecast'!$B25,Games!$O:$O,1)+SUMIFS(Games!$G:$G,Games!$D:$D,'Team forecast'!$B25,Games!$O:$O,1)</f>
        <v>0.28526829268292692</v>
      </c>
      <c r="N25" s="2">
        <f>SUMIFS(Games!$F:$F,Games!$C:$C,'Team forecast'!$B25,Games!$O:$O,1)+SUMIFS(Games!$E:$E,Games!$D:$D,'Team forecast'!$B25,Games!$O:$O,1)</f>
        <v>0.27687804878048777</v>
      </c>
      <c r="O25" s="2">
        <f>SUMIFS(Games!$J:$J,Games!$C:$C,'Team forecast'!$B25,Games!$O:$O,2)+SUMIFS(Games!$K:$K,Games!$D:$D,'Team forecast'!$B25,Games!$O:$O,2)</f>
        <v>1.3771320398413547</v>
      </c>
      <c r="P25" s="2">
        <f>SUMIFS(Games!$K:$K,Games!$C:$C,'Team forecast'!$B25,Games!$O:$O,2)+SUMIFS(Games!$J:$J,Games!$D:$D,'Team forecast'!$B25,Games!$O:$O,2)</f>
        <v>0.97166693173319041</v>
      </c>
      <c r="Q25" s="2">
        <f>SUMIFS(Games!$L:$L,Games!$C:$C,'Team forecast'!$B25,Games!$O:$O,2)+SUMIFS(Games!$M:$M,Games!$D:$D,'Team forecast'!$B25,Games!$O:$O,2)</f>
        <v>0.37845165893685329</v>
      </c>
      <c r="R25" s="2">
        <f t="shared" si="13"/>
        <v>1.3771320398413547</v>
      </c>
      <c r="S25" s="2">
        <f t="shared" si="14"/>
        <v>0.97166693173319041</v>
      </c>
      <c r="T25" s="2">
        <f t="shared" si="15"/>
        <v>0.37845165893685329</v>
      </c>
      <c r="U25" s="73">
        <f>INDEX(SOG!$F$2:$F$25,MATCH('Team forecast'!$AU25,SOG!$G$2:$G$25,0))*O25</f>
        <v>3.5091979087523679</v>
      </c>
      <c r="V25" s="73">
        <f>INDEX(SOG!$F$2:$F$25,MATCH('Team forecast'!$AV25,SOG!$G$2:$G$25,0))*P25</f>
        <v>3.1579175281328689</v>
      </c>
      <c r="W25" s="2">
        <f>SUMIFS(Games!$E:$E,Games!$C:$C,'Team forecast'!$B25,Games!$O:$O,2)+SUMIFS(Games!$F:$F,Games!$D:$D,'Team forecast'!$B25,Games!$O:$O,2)</f>
        <v>0.4851944345344274</v>
      </c>
      <c r="X25" s="2">
        <f>SUMIFS(Games!$G:$G,Games!$C:$C,'Team forecast'!$B25,Games!$O:$O,2)+SUMIFS(Games!$G:$G,Games!$D:$D,'Team forecast'!$B25,Games!$O:$O,2)</f>
        <v>0.27827327863003931</v>
      </c>
      <c r="Y25" s="2">
        <f>SUMIFS(Games!$F:$F,Games!$C:$C,'Team forecast'!$B25,Games!$O:$O,2)+SUMIFS(Games!$E:$E,Games!$D:$D,'Team forecast'!$B25,Games!$O:$O,2)</f>
        <v>0.23653228683553329</v>
      </c>
      <c r="Z25" s="2">
        <f>SUMIFS(Games!$J:$J,Games!$C:$C,'Team forecast'!$B25,Games!$O:$O,3)+SUMIFS(Games!$K:$K,Games!$D:$D,'Team forecast'!$B25,Games!$O:$O,3)</f>
        <v>0</v>
      </c>
      <c r="AA25" s="2">
        <f>SUMIFS(Games!$K:$K,Games!$C:$C,'Team forecast'!$B25,Games!$O:$O,3)+SUMIFS(Games!$J:$J,Games!$D:$D,'Team forecast'!$B25,Games!$O:$O,3)</f>
        <v>0</v>
      </c>
      <c r="AB25" s="2">
        <f>SUMIFS(Games!$L:$L,Games!$C:$C,'Team forecast'!$B25,Games!$O:$O,3)+SUMIFS(Games!$M:$M,Games!$D:$D,'Team forecast'!$B25,Games!$O:$O,3)</f>
        <v>0</v>
      </c>
      <c r="AC25" s="2">
        <f t="shared" si="16"/>
        <v>0</v>
      </c>
      <c r="AD25" s="2">
        <f t="shared" si="17"/>
        <v>0</v>
      </c>
      <c r="AE25" s="2">
        <f t="shared" si="18"/>
        <v>0</v>
      </c>
      <c r="AF25" s="73">
        <f>INDEX(SOG!$F$2:$F$25,MATCH('Team forecast'!$AU25,SOG!$G$2:$G$25,0))*Z25</f>
        <v>0</v>
      </c>
      <c r="AG25" s="73">
        <f>INDEX(SOG!$F$2:$F$25,MATCH('Team forecast'!$AV25,SOG!$G$2:$G$25,0))*AA25</f>
        <v>0</v>
      </c>
      <c r="AH25" s="2">
        <f>SUMIFS(Games!$E:$E,Games!$C:$C,'Team forecast'!$B25,Games!$O:$O,3)+SUMIFS(Games!$F:$F,Games!$D:$D,'Team forecast'!$B25,Games!$O:$O,3)</f>
        <v>0</v>
      </c>
      <c r="AI25" s="2">
        <f>SUMIFS(Games!$G:$G,Games!$C:$C,'Team forecast'!$B25,Games!$O:$O,3)+SUMIFS(Games!$G:$G,Games!$D:$D,'Team forecast'!$B25,Games!$O:$O,3)</f>
        <v>0</v>
      </c>
      <c r="AJ25" s="2">
        <f>SUMIFS(Games!$F:$F,Games!$C:$C,'Team forecast'!$B25,Games!$O:$O,3)+SUMIFS(Games!$E:$E,Games!$D:$D,'Team forecast'!$B25,Games!$O:$O,3)</f>
        <v>0</v>
      </c>
      <c r="AK25" s="74">
        <f>INDEX(Teams!$C$1:$M$25,MATCH('Team forecast'!$B25,Teams!$C$1:$C$25,0),MATCH('Team forecast'!AK$2,Teams!$C$1:$M$1,0))</f>
        <v>0.65359477124183007</v>
      </c>
      <c r="AL25" s="74">
        <f>INDEX(Teams!$C$1:$M$25,MATCH('Team forecast'!$B25,Teams!$C$1:$C$25,0),MATCH('Team forecast'!AL$2,Teams!$C$1:$M$1,0))</f>
        <v>0.32241963926882977</v>
      </c>
      <c r="AM25" s="74">
        <f>INDEX(Teams!$C$1:$M$25,MATCH('Team forecast'!$B25,Teams!$C$1:$C$25,0),MATCH('Team forecast'!AM$2,Teams!$C$1:$M$1,0))</f>
        <v>0.15711975986712196</v>
      </c>
      <c r="AN25" s="74">
        <f>INDEX(Teams!$C$1:$M$25,MATCH('Team forecast'!$B25,Teams!$C$1:$C$25,0),MATCH('Team forecast'!AN$2,Teams!$C$1:$M$1,0))</f>
        <v>7.3375024025943036E-2</v>
      </c>
      <c r="AO25" s="74">
        <f>INDEX(Teams!$F$2:$F$25,MATCH('Team forecast'!B25,Teams!$C$2:$C$25,0))</f>
        <v>1.7272727272727269E-2</v>
      </c>
      <c r="AP25" s="2" t="b">
        <f t="shared" si="4"/>
        <v>1</v>
      </c>
      <c r="AQ25" s="2" t="b">
        <f t="shared" si="5"/>
        <v>1</v>
      </c>
      <c r="AR25" s="2" t="b">
        <f t="shared" si="6"/>
        <v>0</v>
      </c>
      <c r="AS25" s="2">
        <f t="shared" si="7"/>
        <v>2.690297703561173</v>
      </c>
      <c r="AT25" s="2">
        <f t="shared" si="8"/>
        <v>1.9990534731473142</v>
      </c>
      <c r="AU25" s="4">
        <f t="shared" si="9"/>
        <v>9</v>
      </c>
      <c r="AV25" s="4">
        <f t="shared" si="19"/>
        <v>16</v>
      </c>
    </row>
    <row r="26" spans="2:60" x14ac:dyDescent="0.3">
      <c r="B26" s="69" t="s">
        <v>875</v>
      </c>
      <c r="D26" s="2">
        <f>SUMIFS(Games!$J:$J,Games!$C:$C,'Team forecast'!$B26,Games!$O:$O,1)+SUMIFS(Games!$K:$K,Games!$D:$D,'Team forecast'!$B26,Games!$O:$O,1)</f>
        <v>1.6656893725023201</v>
      </c>
      <c r="E26" s="2">
        <f>SUMIFS(Games!$K:$K,Games!$C:$C,'Team forecast'!$B26,Games!$O:$O,1)+SUMIFS(Games!$J:$J,Games!$D:$D,'Team forecast'!$B26,Games!$O:$O,1)</f>
        <v>0.7981888047975968</v>
      </c>
      <c r="F26" s="2">
        <f>SUMIFS(Games!$L:$L,Games!$C:$C,'Team forecast'!$B26,Games!$O:$O,1)+SUMIFS(Games!$M:$M,Games!$D:$D,'Team forecast'!$B26,Games!$O:$O,1)</f>
        <v>0.45014352402215202</v>
      </c>
      <c r="G26" s="2">
        <f t="shared" si="10"/>
        <v>1.6656893725023201</v>
      </c>
      <c r="H26" s="2">
        <f t="shared" si="11"/>
        <v>0.7981888047975968</v>
      </c>
      <c r="I26" s="2">
        <f t="shared" si="12"/>
        <v>0.45014352402215202</v>
      </c>
      <c r="J26" s="73">
        <f>INDEX(SOG!$F$2:$F$25,MATCH('Team forecast'!$AU26,SOG!$G$2:$G$25,0))*D26</f>
        <v>4.2020800079035805</v>
      </c>
      <c r="K26" s="73">
        <f>INDEX(SOG!$F$2:$F$25,MATCH('Team forecast'!$AV26,SOG!$G$2:$G$25,0))*E26</f>
        <v>2.1264724646897806</v>
      </c>
      <c r="L26" s="2">
        <f>SUMIFS(Games!$E:$E,Games!$C:$C,'Team forecast'!$B26,Games!$O:$O,1)+SUMIFS(Games!$F:$F,Games!$D:$D,'Team forecast'!$B26,Games!$O:$O,1)</f>
        <v>0.58351938299167849</v>
      </c>
      <c r="M26" s="2">
        <f>SUMIFS(Games!$G:$G,Games!$C:$C,'Team forecast'!$B26,Games!$O:$O,1)+SUMIFS(Games!$G:$G,Games!$D:$D,'Team forecast'!$B26,Games!$O:$O,1)</f>
        <v>0.25208037345240508</v>
      </c>
      <c r="N26" s="2">
        <f>SUMIFS(Games!$F:$F,Games!$C:$C,'Team forecast'!$B26,Games!$O:$O,1)+SUMIFS(Games!$E:$E,Games!$D:$D,'Team forecast'!$B26,Games!$O:$O,1)</f>
        <v>0.1644002435559164</v>
      </c>
      <c r="O26" s="2">
        <f>SUMIFS(Games!$J:$J,Games!$C:$C,'Team forecast'!$B26,Games!$O:$O,2)+SUMIFS(Games!$K:$K,Games!$D:$D,'Team forecast'!$B26,Games!$O:$O,2)</f>
        <v>1.2844000534385505</v>
      </c>
      <c r="P26" s="2">
        <f>SUMIFS(Games!$K:$K,Games!$C:$C,'Team forecast'!$B26,Games!$O:$O,2)+SUMIFS(Games!$J:$J,Games!$D:$D,'Team forecast'!$B26,Games!$O:$O,2)</f>
        <v>1.1592369104845446</v>
      </c>
      <c r="Q26" s="2">
        <f>SUMIFS(Games!$L:$L,Games!$C:$C,'Team forecast'!$B26,Games!$O:$O,2)+SUMIFS(Games!$M:$M,Games!$D:$D,'Team forecast'!$B26,Games!$O:$O,2)</f>
        <v>0.31372549019607843</v>
      </c>
      <c r="R26" s="2">
        <f t="shared" si="13"/>
        <v>1.2844000534385505</v>
      </c>
      <c r="S26" s="2">
        <f t="shared" si="14"/>
        <v>1.1592369104845446</v>
      </c>
      <c r="T26" s="2">
        <f t="shared" si="15"/>
        <v>0.31372549019607843</v>
      </c>
      <c r="U26" s="73">
        <f>INDEX(SOG!$F$2:$F$25,MATCH('Team forecast'!$AU26,SOG!$G$2:$G$25,0))*O26</f>
        <v>3.240191043901798</v>
      </c>
      <c r="V26" s="73">
        <f>INDEX(SOG!$F$2:$F$25,MATCH('Team forecast'!$AV26,SOG!$G$2:$G$25,0))*P26</f>
        <v>3.0883487157183667</v>
      </c>
      <c r="W26" s="2">
        <f>SUMIFS(Games!$E:$E,Games!$C:$C,'Team forecast'!$B26,Games!$O:$O,2)+SUMIFS(Games!$F:$F,Games!$D:$D,'Team forecast'!$B26,Games!$O:$O,2)</f>
        <v>0.39215686274509798</v>
      </c>
      <c r="X26" s="2">
        <f>SUMIFS(Games!$G:$G,Games!$C:$C,'Team forecast'!$B26,Games!$O:$O,2)+SUMIFS(Games!$G:$G,Games!$D:$D,'Team forecast'!$B26,Games!$O:$O,2)</f>
        <v>0.29411764705882348</v>
      </c>
      <c r="Y26" s="2">
        <f>SUMIFS(Games!$F:$F,Games!$C:$C,'Team forecast'!$B26,Games!$O:$O,2)+SUMIFS(Games!$E:$E,Games!$D:$D,'Team forecast'!$B26,Games!$O:$O,2)</f>
        <v>0.31372549019607843</v>
      </c>
      <c r="Z26" s="2">
        <f>SUMIFS(Games!$J:$J,Games!$C:$C,'Team forecast'!$B26,Games!$O:$O,3)+SUMIFS(Games!$K:$K,Games!$D:$D,'Team forecast'!$B26,Games!$O:$O,3)</f>
        <v>0</v>
      </c>
      <c r="AA26" s="2">
        <f>SUMIFS(Games!$K:$K,Games!$C:$C,'Team forecast'!$B26,Games!$O:$O,3)+SUMIFS(Games!$J:$J,Games!$D:$D,'Team forecast'!$B26,Games!$O:$O,3)</f>
        <v>0</v>
      </c>
      <c r="AB26" s="2">
        <f>SUMIFS(Games!$L:$L,Games!$C:$C,'Team forecast'!$B26,Games!$O:$O,3)+SUMIFS(Games!$M:$M,Games!$D:$D,'Team forecast'!$B26,Games!$O:$O,3)</f>
        <v>0</v>
      </c>
      <c r="AC26" s="2">
        <f t="shared" si="16"/>
        <v>0</v>
      </c>
      <c r="AD26" s="2">
        <f t="shared" si="17"/>
        <v>0</v>
      </c>
      <c r="AE26" s="2">
        <f t="shared" si="18"/>
        <v>0</v>
      </c>
      <c r="AF26" s="73">
        <f>INDEX(SOG!$F$2:$F$25,MATCH('Team forecast'!$AU26,SOG!$G$2:$G$25,0))*Z26</f>
        <v>0</v>
      </c>
      <c r="AG26" s="73">
        <f>INDEX(SOG!$F$2:$F$25,MATCH('Team forecast'!$AV26,SOG!$G$2:$G$25,0))*AA26</f>
        <v>0</v>
      </c>
      <c r="AH26" s="2">
        <f>SUMIFS(Games!$E:$E,Games!$C:$C,'Team forecast'!$B26,Games!$O:$O,3)+SUMIFS(Games!$F:$F,Games!$D:$D,'Team forecast'!$B26,Games!$O:$O,3)</f>
        <v>0</v>
      </c>
      <c r="AI26" s="2">
        <f>SUMIFS(Games!$G:$G,Games!$C:$C,'Team forecast'!$B26,Games!$O:$O,3)+SUMIFS(Games!$G:$G,Games!$D:$D,'Team forecast'!$B26,Games!$O:$O,3)</f>
        <v>0</v>
      </c>
      <c r="AJ26" s="2">
        <f>SUMIFS(Games!$F:$F,Games!$C:$C,'Team forecast'!$B26,Games!$O:$O,3)+SUMIFS(Games!$E:$E,Games!$D:$D,'Team forecast'!$B26,Games!$O:$O,3)</f>
        <v>0</v>
      </c>
      <c r="AK26" s="74">
        <f>INDEX(Teams!$C$1:$M$25,MATCH('Team forecast'!$B26,Teams!$C$1:$C$25,0),MATCH('Team forecast'!AK$2,Teams!$C$1:$M$1,0))</f>
        <v>0.7142857142857143</v>
      </c>
      <c r="AL26" s="74">
        <f>INDEX(Teams!$C$1:$M$25,MATCH('Team forecast'!$B26,Teams!$C$1:$C$25,0),MATCH('Team forecast'!AL$2,Teams!$C$1:$M$1,0))</f>
        <v>0.35065403457338046</v>
      </c>
      <c r="AM26" s="74">
        <f>INDEX(Teams!$C$1:$M$25,MATCH('Team forecast'!$B26,Teams!$C$1:$C$25,0),MATCH('Team forecast'!AM$2,Teams!$C$1:$M$1,0))</f>
        <v>0.16926461211424865</v>
      </c>
      <c r="AN26" s="74">
        <f>INDEX(Teams!$C$1:$M$25,MATCH('Team forecast'!$B26,Teams!$C$1:$C$25,0),MATCH('Team forecast'!AN$2,Teams!$C$1:$M$1,0))</f>
        <v>7.6947162303464364E-2</v>
      </c>
      <c r="AO26" s="74">
        <f>INDEX(Teams!$F$2:$F$25,MATCH('Team forecast'!B26,Teams!$C$2:$C$25,0))</f>
        <v>9.4059405940594056E-3</v>
      </c>
      <c r="AP26" s="2" t="b">
        <f t="shared" si="4"/>
        <v>1</v>
      </c>
      <c r="AQ26" s="2" t="b">
        <f t="shared" si="5"/>
        <v>1</v>
      </c>
      <c r="AR26" s="2" t="b">
        <f t="shared" si="6"/>
        <v>0</v>
      </c>
      <c r="AS26" s="2">
        <f t="shared" si="7"/>
        <v>2.9500894259408703</v>
      </c>
      <c r="AT26" s="2">
        <f t="shared" si="8"/>
        <v>1.9574257152821413</v>
      </c>
      <c r="AU26" s="4">
        <f t="shared" si="9"/>
        <v>8</v>
      </c>
      <c r="AV26" s="4">
        <f t="shared" si="19"/>
        <v>17</v>
      </c>
    </row>
    <row r="27" spans="2:60" x14ac:dyDescent="0.3">
      <c r="D27" s="2"/>
      <c r="I27" s="3"/>
      <c r="J27" s="3"/>
      <c r="K27" s="3"/>
      <c r="L27" s="2"/>
      <c r="AK27" t="b">
        <f>SUM(AK3:AK26)=SUM(Teams!G2:G25)</f>
        <v>0</v>
      </c>
      <c r="AO27" t="b">
        <f>SUM(AO3:AO26)=SUM(Teams!F2:F25)</f>
        <v>1</v>
      </c>
    </row>
    <row r="28" spans="2:60" x14ac:dyDescent="0.3">
      <c r="I28" s="3"/>
      <c r="J28" s="3"/>
      <c r="K28" s="3"/>
      <c r="L28" s="2"/>
    </row>
    <row r="29" spans="2:60" x14ac:dyDescent="0.3">
      <c r="I29" s="3"/>
      <c r="J29" s="3"/>
      <c r="K29" s="3"/>
      <c r="L29" s="2"/>
    </row>
    <row r="30" spans="2:60" x14ac:dyDescent="0.3">
      <c r="I30" s="3"/>
      <c r="J30" s="3"/>
      <c r="K30" s="3"/>
      <c r="L30" s="2"/>
    </row>
    <row r="31" spans="2:60" x14ac:dyDescent="0.3">
      <c r="I31" s="3"/>
      <c r="J31" s="3"/>
      <c r="K31" s="3"/>
      <c r="L31" s="2"/>
    </row>
    <row r="32" spans="2:60" x14ac:dyDescent="0.3">
      <c r="I32" s="3"/>
      <c r="J32" s="3"/>
      <c r="K32" s="3"/>
      <c r="L32" s="2"/>
    </row>
    <row r="33" spans="9:12" x14ac:dyDescent="0.3">
      <c r="I33" s="3"/>
      <c r="J33" s="3"/>
      <c r="K33" s="3"/>
      <c r="L33" s="2"/>
    </row>
    <row r="34" spans="9:12" x14ac:dyDescent="0.3">
      <c r="I34" s="3"/>
      <c r="J34" s="3"/>
      <c r="K34" s="3"/>
      <c r="L34" s="2"/>
    </row>
    <row r="35" spans="9:12" x14ac:dyDescent="0.3">
      <c r="I35" s="3"/>
      <c r="J35" s="3"/>
      <c r="K35" s="3"/>
      <c r="L35" s="2"/>
    </row>
    <row r="36" spans="9:12" x14ac:dyDescent="0.3">
      <c r="I36" s="3"/>
      <c r="J36" s="3"/>
      <c r="K36" s="3"/>
      <c r="L36" s="2"/>
    </row>
    <row r="37" spans="9:12" x14ac:dyDescent="0.3">
      <c r="I37" s="3"/>
      <c r="J37" s="3"/>
      <c r="K37" s="3"/>
      <c r="L37" s="2"/>
    </row>
    <row r="38" spans="9:12" x14ac:dyDescent="0.3">
      <c r="I38" s="3"/>
      <c r="J38" s="3"/>
      <c r="K38" s="3"/>
      <c r="L38" s="2"/>
    </row>
    <row r="39" spans="9:12" x14ac:dyDescent="0.3">
      <c r="I39" s="3"/>
      <c r="J39" s="3"/>
      <c r="K39" s="3"/>
      <c r="L39" s="2"/>
    </row>
    <row r="40" spans="9:12" x14ac:dyDescent="0.3">
      <c r="I40" s="3"/>
      <c r="J40" s="3"/>
      <c r="K40" s="3"/>
      <c r="L40" s="2"/>
    </row>
    <row r="41" spans="9:12" x14ac:dyDescent="0.3">
      <c r="L41" s="2"/>
    </row>
    <row r="42" spans="9:12" x14ac:dyDescent="0.3">
      <c r="L42" s="2"/>
    </row>
    <row r="43" spans="9:12" x14ac:dyDescent="0.3">
      <c r="L43" s="2"/>
    </row>
    <row r="44" spans="9:12" x14ac:dyDescent="0.3">
      <c r="L44" s="2"/>
    </row>
    <row r="45" spans="9:12" x14ac:dyDescent="0.3">
      <c r="L45" s="2"/>
    </row>
    <row r="46" spans="9:12" x14ac:dyDescent="0.3">
      <c r="L46" s="2"/>
    </row>
    <row r="47" spans="9:12" x14ac:dyDescent="0.3">
      <c r="L47" s="2"/>
    </row>
  </sheetData>
  <autoFilter ref="B1:AQ26" xr:uid="{870516D9-F2FC-4005-98AD-54C9CC624ACF}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116DE-ACC3-B748-B9AF-8D69258FC333}">
  <sheetPr>
    <tabColor theme="1"/>
  </sheetPr>
  <dimension ref="A1"/>
  <sheetViews>
    <sheetView workbookViewId="0"/>
  </sheetViews>
  <sheetFormatPr defaultColWidth="11" defaultRowHeight="15.6" x14ac:dyDescent="0.3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15E48-0BFC-4F65-9D92-160F1A0FB898}">
  <sheetPr>
    <tabColor theme="1"/>
  </sheetPr>
  <dimension ref="A1:O25"/>
  <sheetViews>
    <sheetView workbookViewId="0">
      <selection activeCell="E2" sqref="E2"/>
    </sheetView>
  </sheetViews>
  <sheetFormatPr defaultRowHeight="15.6" x14ac:dyDescent="0.3"/>
  <cols>
    <col min="6" max="6" width="11.3984375" bestFit="1" customWidth="1"/>
  </cols>
  <sheetData>
    <row r="1" spans="1:15" ht="16.2" thickBot="1" x14ac:dyDescent="0.35">
      <c r="D1" t="s">
        <v>386</v>
      </c>
      <c r="E1" t="s">
        <v>417</v>
      </c>
      <c r="F1" t="s">
        <v>3388</v>
      </c>
    </row>
    <row r="2" spans="1:15" ht="16.2" thickBot="1" x14ac:dyDescent="0.35">
      <c r="A2" s="78">
        <v>1</v>
      </c>
      <c r="B2" s="76" t="s">
        <v>3386</v>
      </c>
      <c r="C2" s="76">
        <v>38</v>
      </c>
      <c r="D2" s="77">
        <v>604</v>
      </c>
      <c r="E2" s="77">
        <v>219</v>
      </c>
      <c r="F2" s="82">
        <f>D2/E2</f>
        <v>2.7579908675799087</v>
      </c>
      <c r="G2" s="77">
        <f>RANK(E2,$E$2:$E$21,0)</f>
        <v>1</v>
      </c>
      <c r="H2" s="77"/>
      <c r="I2" s="77"/>
      <c r="J2" s="77"/>
      <c r="K2" s="77"/>
      <c r="L2" s="77"/>
      <c r="M2" s="77"/>
      <c r="N2" s="77"/>
      <c r="O2" s="77"/>
    </row>
    <row r="3" spans="1:15" ht="28.2" thickBot="1" x14ac:dyDescent="0.35">
      <c r="A3" s="78">
        <v>2</v>
      </c>
      <c r="B3" s="76" t="s">
        <v>3387</v>
      </c>
      <c r="C3" s="76">
        <v>38</v>
      </c>
      <c r="D3" s="77">
        <v>521</v>
      </c>
      <c r="E3" s="77">
        <v>212</v>
      </c>
      <c r="F3" s="82">
        <f t="shared" ref="F3:F21" si="0">D3/E3</f>
        <v>2.4575471698113209</v>
      </c>
      <c r="G3" s="77">
        <f t="shared" ref="G3:G21" si="1">RANK(E3,$E$2:$E$21,0)</f>
        <v>3</v>
      </c>
      <c r="H3" s="77"/>
      <c r="I3" s="77"/>
      <c r="J3" s="77"/>
      <c r="K3" s="77"/>
      <c r="L3" s="77"/>
      <c r="M3" s="77"/>
      <c r="N3" s="77"/>
      <c r="O3" s="77"/>
    </row>
    <row r="4" spans="1:15" ht="16.2" thickBot="1" x14ac:dyDescent="0.35">
      <c r="A4" s="78">
        <v>3</v>
      </c>
      <c r="B4" s="76" t="s">
        <v>20</v>
      </c>
      <c r="C4" s="76">
        <v>38</v>
      </c>
      <c r="D4" s="77">
        <v>608</v>
      </c>
      <c r="E4" s="77">
        <v>214</v>
      </c>
      <c r="F4" s="82">
        <f t="shared" si="0"/>
        <v>2.8411214953271027</v>
      </c>
      <c r="G4" s="77">
        <f t="shared" si="1"/>
        <v>2</v>
      </c>
      <c r="H4" s="77"/>
      <c r="I4" s="77"/>
      <c r="J4" s="77"/>
      <c r="K4" s="77"/>
      <c r="L4" s="77"/>
      <c r="M4" s="77"/>
      <c r="N4" s="77"/>
      <c r="O4" s="77"/>
    </row>
    <row r="5" spans="1:15" ht="16.2" thickBot="1" x14ac:dyDescent="0.35">
      <c r="A5" s="78">
        <v>4</v>
      </c>
      <c r="B5" s="76" t="s">
        <v>3</v>
      </c>
      <c r="C5" s="76">
        <v>38</v>
      </c>
      <c r="D5" s="77">
        <v>558</v>
      </c>
      <c r="E5" s="77">
        <v>209</v>
      </c>
      <c r="F5" s="82">
        <f t="shared" si="0"/>
        <v>2.6698564593301435</v>
      </c>
      <c r="G5" s="77">
        <f t="shared" si="1"/>
        <v>4</v>
      </c>
      <c r="H5" s="77"/>
      <c r="I5" s="77"/>
      <c r="J5" s="77"/>
      <c r="K5" s="77"/>
      <c r="L5" s="77"/>
      <c r="M5" s="77"/>
      <c r="N5" s="77"/>
      <c r="O5" s="77"/>
    </row>
    <row r="6" spans="1:15" ht="16.2" thickBot="1" x14ac:dyDescent="0.35">
      <c r="A6" s="78">
        <v>5</v>
      </c>
      <c r="B6" s="76" t="s">
        <v>470</v>
      </c>
      <c r="C6" s="76">
        <v>38</v>
      </c>
      <c r="D6" s="77">
        <v>484</v>
      </c>
      <c r="E6" s="77">
        <v>185</v>
      </c>
      <c r="F6" s="82">
        <f t="shared" si="0"/>
        <v>2.6162162162162161</v>
      </c>
      <c r="G6" s="77">
        <f t="shared" si="1"/>
        <v>7</v>
      </c>
      <c r="H6" s="77"/>
      <c r="I6" s="77"/>
      <c r="J6" s="77"/>
      <c r="K6" s="77"/>
      <c r="L6" s="77"/>
      <c r="M6" s="77"/>
      <c r="N6" s="77"/>
      <c r="O6" s="77"/>
    </row>
    <row r="7" spans="1:15" ht="28.2" thickBot="1" x14ac:dyDescent="0.35">
      <c r="A7" s="78">
        <v>6</v>
      </c>
      <c r="B7" s="76" t="s">
        <v>22</v>
      </c>
      <c r="C7" s="76">
        <v>38</v>
      </c>
      <c r="D7" s="77">
        <v>468</v>
      </c>
      <c r="E7" s="77">
        <v>165</v>
      </c>
      <c r="F7" s="82">
        <f t="shared" si="0"/>
        <v>2.8363636363636364</v>
      </c>
      <c r="G7" s="77">
        <f t="shared" si="1"/>
        <v>10</v>
      </c>
      <c r="H7" s="77"/>
      <c r="I7" s="77"/>
      <c r="J7" s="77"/>
      <c r="K7" s="77"/>
      <c r="L7" s="77"/>
      <c r="M7" s="77"/>
      <c r="N7" s="77"/>
      <c r="O7" s="77"/>
    </row>
    <row r="8" spans="1:15" ht="28.2" thickBot="1" x14ac:dyDescent="0.35">
      <c r="A8" s="78">
        <v>7</v>
      </c>
      <c r="B8" s="76" t="s">
        <v>5</v>
      </c>
      <c r="C8" s="76">
        <v>38</v>
      </c>
      <c r="D8" s="77">
        <v>444</v>
      </c>
      <c r="E8" s="77">
        <v>176</v>
      </c>
      <c r="F8" s="82">
        <f t="shared" si="0"/>
        <v>2.5227272727272729</v>
      </c>
      <c r="G8" s="77">
        <f t="shared" si="1"/>
        <v>8</v>
      </c>
      <c r="H8" s="77"/>
      <c r="I8" s="77"/>
      <c r="J8" s="77"/>
      <c r="K8" s="77"/>
      <c r="L8" s="77"/>
      <c r="M8" s="77"/>
      <c r="N8" s="77"/>
      <c r="O8" s="77"/>
    </row>
    <row r="9" spans="1:15" ht="16.2" thickBot="1" x14ac:dyDescent="0.35">
      <c r="A9" s="78">
        <v>8</v>
      </c>
      <c r="B9" s="76" t="s">
        <v>1</v>
      </c>
      <c r="C9" s="76">
        <v>38</v>
      </c>
      <c r="D9" s="77">
        <v>459</v>
      </c>
      <c r="E9" s="77">
        <v>152</v>
      </c>
      <c r="F9" s="82">
        <f t="shared" si="0"/>
        <v>3.0197368421052633</v>
      </c>
      <c r="G9" s="77">
        <f t="shared" si="1"/>
        <v>12</v>
      </c>
      <c r="H9" s="77"/>
      <c r="I9" s="77"/>
      <c r="J9" s="77"/>
      <c r="K9" s="77"/>
      <c r="L9" s="77"/>
      <c r="M9" s="77"/>
      <c r="N9" s="77"/>
      <c r="O9" s="77"/>
    </row>
    <row r="10" spans="1:15" ht="16.2" thickBot="1" x14ac:dyDescent="0.35">
      <c r="A10" s="78">
        <v>9</v>
      </c>
      <c r="B10" s="76" t="s">
        <v>499</v>
      </c>
      <c r="C10" s="76">
        <v>38</v>
      </c>
      <c r="D10" s="77">
        <v>522</v>
      </c>
      <c r="E10" s="77">
        <v>199</v>
      </c>
      <c r="F10" s="82">
        <f t="shared" si="0"/>
        <v>2.6231155778894473</v>
      </c>
      <c r="G10" s="77">
        <f t="shared" si="1"/>
        <v>5</v>
      </c>
      <c r="H10" s="77"/>
      <c r="I10" s="77"/>
      <c r="J10" s="77"/>
      <c r="K10" s="77"/>
      <c r="L10" s="77"/>
      <c r="M10" s="77"/>
      <c r="N10" s="77"/>
      <c r="O10" s="77"/>
    </row>
    <row r="11" spans="1:15" ht="16.2" thickBot="1" x14ac:dyDescent="0.35">
      <c r="A11" s="78">
        <v>10</v>
      </c>
      <c r="B11" s="76" t="s">
        <v>28</v>
      </c>
      <c r="C11" s="76">
        <v>38</v>
      </c>
      <c r="D11" s="77">
        <v>400</v>
      </c>
      <c r="E11" s="77">
        <v>148</v>
      </c>
      <c r="F11" s="82">
        <f t="shared" si="0"/>
        <v>2.7027027027027026</v>
      </c>
      <c r="G11" s="77">
        <f t="shared" si="1"/>
        <v>13</v>
      </c>
      <c r="H11" s="77"/>
      <c r="I11" s="77"/>
      <c r="J11" s="77"/>
      <c r="K11" s="77"/>
      <c r="L11" s="77"/>
      <c r="M11" s="77"/>
      <c r="N11" s="77"/>
      <c r="O11" s="77"/>
    </row>
    <row r="12" spans="1:15" ht="28.2" thickBot="1" x14ac:dyDescent="0.35">
      <c r="A12" s="78">
        <v>11</v>
      </c>
      <c r="B12" s="76" t="s">
        <v>9</v>
      </c>
      <c r="C12" s="76">
        <v>38</v>
      </c>
      <c r="D12" s="77">
        <v>511</v>
      </c>
      <c r="E12" s="77">
        <v>187</v>
      </c>
      <c r="F12" s="82">
        <f t="shared" si="0"/>
        <v>2.7326203208556148</v>
      </c>
      <c r="G12" s="77">
        <f t="shared" si="1"/>
        <v>6</v>
      </c>
      <c r="H12" s="77"/>
      <c r="I12" s="77"/>
      <c r="J12" s="77"/>
      <c r="K12" s="77"/>
      <c r="L12" s="77"/>
      <c r="M12" s="77"/>
      <c r="N12" s="77"/>
      <c r="O12" s="77"/>
    </row>
    <row r="13" spans="1:15" ht="28.2" thickBot="1" x14ac:dyDescent="0.35">
      <c r="A13" s="78">
        <v>12</v>
      </c>
      <c r="B13" s="76" t="s">
        <v>13</v>
      </c>
      <c r="C13" s="76">
        <v>38</v>
      </c>
      <c r="D13" s="77">
        <v>397</v>
      </c>
      <c r="E13" s="77">
        <v>142</v>
      </c>
      <c r="F13" s="82">
        <f t="shared" si="0"/>
        <v>2.795774647887324</v>
      </c>
      <c r="G13" s="77">
        <f t="shared" si="1"/>
        <v>15</v>
      </c>
      <c r="H13" s="77"/>
      <c r="I13" s="77"/>
      <c r="J13" s="77"/>
      <c r="K13" s="77"/>
      <c r="L13" s="77"/>
      <c r="M13" s="77"/>
      <c r="N13" s="77"/>
      <c r="O13" s="77"/>
    </row>
    <row r="14" spans="1:15" ht="16.2" thickBot="1" x14ac:dyDescent="0.35">
      <c r="A14" s="78">
        <v>13</v>
      </c>
      <c r="B14" s="76" t="s">
        <v>714</v>
      </c>
      <c r="C14" s="76">
        <v>38</v>
      </c>
      <c r="D14" s="77">
        <v>462</v>
      </c>
      <c r="E14" s="77">
        <v>154</v>
      </c>
      <c r="F14" s="82">
        <f t="shared" si="0"/>
        <v>3</v>
      </c>
      <c r="G14" s="77">
        <f t="shared" si="1"/>
        <v>11</v>
      </c>
      <c r="H14" s="77"/>
      <c r="I14" s="77"/>
      <c r="J14" s="77"/>
      <c r="K14" s="77"/>
      <c r="L14" s="77"/>
      <c r="M14" s="77"/>
      <c r="N14" s="77"/>
      <c r="O14" s="77"/>
    </row>
    <row r="15" spans="1:15" ht="28.2" thickBot="1" x14ac:dyDescent="0.35">
      <c r="A15" s="78">
        <v>14</v>
      </c>
      <c r="B15" s="76" t="s">
        <v>19</v>
      </c>
      <c r="C15" s="76">
        <v>38</v>
      </c>
      <c r="D15" s="77">
        <v>349</v>
      </c>
      <c r="E15" s="77">
        <v>131</v>
      </c>
      <c r="F15" s="82">
        <f t="shared" si="0"/>
        <v>2.66412213740458</v>
      </c>
      <c r="G15" s="77">
        <f t="shared" si="1"/>
        <v>17</v>
      </c>
      <c r="H15" s="77"/>
      <c r="I15" s="77"/>
      <c r="J15" s="77"/>
      <c r="K15" s="77"/>
      <c r="L15" s="77"/>
      <c r="M15" s="77"/>
      <c r="N15" s="77"/>
      <c r="O15" s="77"/>
    </row>
    <row r="16" spans="1:15" ht="28.2" thickBot="1" x14ac:dyDescent="0.35">
      <c r="A16" s="78">
        <v>15</v>
      </c>
      <c r="B16" s="76" t="s">
        <v>7</v>
      </c>
      <c r="C16" s="76">
        <v>38</v>
      </c>
      <c r="D16" s="77">
        <v>423</v>
      </c>
      <c r="E16" s="77">
        <v>166</v>
      </c>
      <c r="F16" s="82">
        <f t="shared" si="0"/>
        <v>2.5481927710843375</v>
      </c>
      <c r="G16" s="77">
        <f t="shared" si="1"/>
        <v>9</v>
      </c>
      <c r="H16" s="77"/>
      <c r="I16" s="77"/>
      <c r="J16" s="77"/>
      <c r="K16" s="77"/>
      <c r="L16" s="77"/>
      <c r="M16" s="77"/>
      <c r="N16" s="77"/>
      <c r="O16" s="77"/>
    </row>
    <row r="17" spans="1:15" ht="16.2" thickBot="1" x14ac:dyDescent="0.35">
      <c r="A17" s="78">
        <v>16</v>
      </c>
      <c r="B17" s="76" t="s">
        <v>472</v>
      </c>
      <c r="C17" s="76">
        <v>38</v>
      </c>
      <c r="D17" s="77">
        <v>487</v>
      </c>
      <c r="E17" s="77">
        <v>143</v>
      </c>
      <c r="F17" s="82">
        <f t="shared" si="0"/>
        <v>3.4055944055944054</v>
      </c>
      <c r="G17" s="77">
        <f t="shared" si="1"/>
        <v>14</v>
      </c>
      <c r="H17" s="77"/>
      <c r="I17" s="77"/>
      <c r="J17" s="77"/>
      <c r="K17" s="77"/>
      <c r="L17" s="77"/>
      <c r="M17" s="77"/>
      <c r="N17" s="77"/>
      <c r="O17" s="77"/>
    </row>
    <row r="18" spans="1:15" ht="16.2" thickBot="1" x14ac:dyDescent="0.35">
      <c r="A18" s="78">
        <v>17</v>
      </c>
      <c r="B18" s="76" t="s">
        <v>11</v>
      </c>
      <c r="C18" s="76">
        <v>38</v>
      </c>
      <c r="D18" s="77">
        <v>384</v>
      </c>
      <c r="E18" s="77">
        <v>130</v>
      </c>
      <c r="F18" s="82">
        <f t="shared" si="0"/>
        <v>2.953846153846154</v>
      </c>
      <c r="G18" s="77">
        <f t="shared" si="1"/>
        <v>18</v>
      </c>
      <c r="H18" s="77"/>
      <c r="I18" s="77"/>
      <c r="J18" s="77"/>
      <c r="K18" s="77"/>
      <c r="L18" s="77"/>
      <c r="M18" s="77"/>
      <c r="N18" s="77"/>
      <c r="O18" s="77"/>
    </row>
    <row r="19" spans="1:15" ht="16.2" thickBot="1" x14ac:dyDescent="0.35">
      <c r="A19" s="78">
        <v>18</v>
      </c>
      <c r="B19" s="76" t="s">
        <v>500</v>
      </c>
      <c r="C19" s="76">
        <v>38</v>
      </c>
      <c r="D19" s="77">
        <v>442</v>
      </c>
      <c r="E19" s="77">
        <v>136</v>
      </c>
      <c r="F19" s="82">
        <f t="shared" si="0"/>
        <v>3.25</v>
      </c>
      <c r="G19" s="77">
        <f t="shared" si="1"/>
        <v>16</v>
      </c>
      <c r="H19" s="77"/>
      <c r="I19" s="77"/>
      <c r="J19" s="77"/>
      <c r="K19" s="77"/>
      <c r="L19" s="77"/>
      <c r="M19" s="77"/>
      <c r="N19" s="77"/>
      <c r="O19" s="77"/>
    </row>
    <row r="20" spans="1:15" ht="28.2" thickBot="1" x14ac:dyDescent="0.35">
      <c r="A20" s="78">
        <v>19</v>
      </c>
      <c r="B20" s="76" t="s">
        <v>501</v>
      </c>
      <c r="C20" s="76">
        <v>38</v>
      </c>
      <c r="D20" s="77">
        <v>340</v>
      </c>
      <c r="E20" s="77">
        <v>112</v>
      </c>
      <c r="F20" s="82">
        <f t="shared" si="0"/>
        <v>3.0357142857142856</v>
      </c>
      <c r="G20" s="77">
        <f t="shared" si="1"/>
        <v>19</v>
      </c>
      <c r="H20" s="77"/>
      <c r="I20" s="77"/>
      <c r="J20" s="77"/>
      <c r="K20" s="77"/>
      <c r="L20" s="77"/>
      <c r="M20" s="77"/>
      <c r="N20" s="77"/>
      <c r="O20" s="77"/>
    </row>
    <row r="21" spans="1:15" ht="28.2" thickBot="1" x14ac:dyDescent="0.35">
      <c r="A21" s="79">
        <v>20</v>
      </c>
      <c r="B21" s="80" t="s">
        <v>18</v>
      </c>
      <c r="C21" s="80">
        <v>38</v>
      </c>
      <c r="D21" s="81">
        <v>325</v>
      </c>
      <c r="E21" s="81">
        <v>99</v>
      </c>
      <c r="F21" s="82">
        <f t="shared" si="0"/>
        <v>3.2828282828282829</v>
      </c>
      <c r="G21" s="77">
        <f t="shared" si="1"/>
        <v>20</v>
      </c>
      <c r="H21" s="81"/>
      <c r="I21" s="81"/>
      <c r="J21" s="81"/>
      <c r="K21" s="81"/>
      <c r="L21" s="81"/>
      <c r="M21" s="81"/>
      <c r="N21" s="81"/>
      <c r="O21" s="81"/>
    </row>
    <row r="22" spans="1:15" ht="16.2" thickBot="1" x14ac:dyDescent="0.35">
      <c r="F22" s="82">
        <v>3.2828282828282829</v>
      </c>
      <c r="G22" s="77">
        <f>+G21+1</f>
        <v>21</v>
      </c>
      <c r="J22">
        <v>11</v>
      </c>
      <c r="K22" t="e">
        <f>+#REF!+1</f>
        <v>#REF!</v>
      </c>
    </row>
    <row r="23" spans="1:15" ht="16.2" thickBot="1" x14ac:dyDescent="0.35">
      <c r="F23" s="82">
        <v>3.2828282828282829</v>
      </c>
      <c r="G23" s="77">
        <f t="shared" ref="G23:G25" si="2">+G22+1</f>
        <v>22</v>
      </c>
      <c r="J23">
        <v>11</v>
      </c>
      <c r="K23" t="e">
        <f t="shared" ref="K23:K24" si="3">+K22+1</f>
        <v>#REF!</v>
      </c>
    </row>
    <row r="24" spans="1:15" ht="16.2" thickBot="1" x14ac:dyDescent="0.35">
      <c r="F24" s="82">
        <v>3.2828282828282829</v>
      </c>
      <c r="G24" s="77">
        <f t="shared" si="2"/>
        <v>23</v>
      </c>
      <c r="J24">
        <v>11</v>
      </c>
      <c r="K24" t="e">
        <f t="shared" si="3"/>
        <v>#REF!</v>
      </c>
    </row>
    <row r="25" spans="1:15" x14ac:dyDescent="0.3">
      <c r="F25" s="82">
        <v>3.2828282828282829</v>
      </c>
      <c r="G25" s="77">
        <f t="shared" si="2"/>
        <v>24</v>
      </c>
    </row>
  </sheetData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1"/>
  </sheetPr>
  <dimension ref="A1:BZ623"/>
  <sheetViews>
    <sheetView topLeftCell="BG1" workbookViewId="0">
      <pane ySplit="2" topLeftCell="A12" activePane="bottomLeft" state="frozen"/>
      <selection pane="bottomLeft" activeCell="BN2" sqref="BN2"/>
    </sheetView>
  </sheetViews>
  <sheetFormatPr defaultColWidth="11" defaultRowHeight="15.6" x14ac:dyDescent="0.3"/>
  <cols>
    <col min="1" max="1" width="24.59765625" bestFit="1" customWidth="1"/>
    <col min="2" max="2" width="2.19921875" bestFit="1" customWidth="1"/>
    <col min="3" max="3" width="32" bestFit="1" customWidth="1"/>
    <col min="4" max="4" width="8.19921875" bestFit="1" customWidth="1"/>
    <col min="5" max="5" width="8" bestFit="1" customWidth="1"/>
    <col min="6" max="6" width="6.19921875" bestFit="1" customWidth="1"/>
    <col min="7" max="7" width="9.19921875" bestFit="1" customWidth="1"/>
    <col min="8" max="8" width="6.3984375" bestFit="1" customWidth="1"/>
    <col min="9" max="9" width="10.19921875" bestFit="1" customWidth="1"/>
    <col min="10" max="11" width="4.59765625" bestFit="1" customWidth="1"/>
    <col min="12" max="12" width="9.09765625" bestFit="1" customWidth="1"/>
    <col min="13" max="13" width="8.19921875" bestFit="1" customWidth="1"/>
    <col min="14" max="14" width="8.69921875" bestFit="1" customWidth="1"/>
    <col min="15" max="15" width="7" bestFit="1" customWidth="1"/>
    <col min="16" max="16" width="7.59765625" bestFit="1" customWidth="1"/>
    <col min="17" max="17" width="9" bestFit="1" customWidth="1"/>
    <col min="18" max="18" width="4.69921875" bestFit="1" customWidth="1"/>
    <col min="19" max="19" width="5.59765625" bestFit="1" customWidth="1"/>
    <col min="20" max="20" width="5" bestFit="1" customWidth="1"/>
    <col min="21" max="21" width="6.3984375" bestFit="1" customWidth="1"/>
    <col min="22" max="22" width="4.5" bestFit="1" customWidth="1"/>
    <col min="23" max="23" width="4.19921875" bestFit="1" customWidth="1"/>
    <col min="24" max="24" width="6.19921875" bestFit="1" customWidth="1"/>
    <col min="25" max="25" width="3.8984375" bestFit="1" customWidth="1"/>
    <col min="26" max="26" width="14.59765625" bestFit="1" customWidth="1"/>
    <col min="27" max="27" width="8.3984375" bestFit="1" customWidth="1"/>
    <col min="28" max="28" width="15.59765625" bestFit="1" customWidth="1"/>
    <col min="29" max="29" width="7.8984375" bestFit="1" customWidth="1"/>
    <col min="30" max="30" width="8.69921875" bestFit="1" customWidth="1"/>
    <col min="31" max="31" width="29.5" bestFit="1" customWidth="1"/>
    <col min="32" max="32" width="18" bestFit="1" customWidth="1"/>
    <col min="33" max="33" width="18.5" bestFit="1" customWidth="1"/>
    <col min="34" max="35" width="17.5" bestFit="1" customWidth="1"/>
    <col min="36" max="36" width="22.59765625" bestFit="1" customWidth="1"/>
    <col min="37" max="38" width="21.5" bestFit="1" customWidth="1"/>
    <col min="39" max="41" width="21.5" customWidth="1"/>
    <col min="42" max="46" width="11.3984375" bestFit="1" customWidth="1"/>
    <col min="47" max="51" width="11.3984375" customWidth="1"/>
    <col min="52" max="52" width="15.69921875" bestFit="1" customWidth="1"/>
    <col min="53" max="53" width="16.59765625" bestFit="1" customWidth="1"/>
    <col min="54" max="54" width="6.19921875" bestFit="1" customWidth="1"/>
    <col min="55" max="55" width="14.8984375" bestFit="1" customWidth="1"/>
    <col min="61" max="64" width="12.3984375" bestFit="1" customWidth="1"/>
    <col min="65" max="65" width="13.5" bestFit="1" customWidth="1"/>
    <col min="66" max="68" width="13.5" customWidth="1"/>
    <col min="71" max="71" width="11.3984375" bestFit="1" customWidth="1"/>
  </cols>
  <sheetData>
    <row r="1" spans="1:78" x14ac:dyDescent="0.3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98" t="s">
        <v>5138</v>
      </c>
      <c r="S1" s="98"/>
      <c r="T1" s="98"/>
      <c r="U1" s="98"/>
      <c r="V1" s="98"/>
      <c r="W1" s="98"/>
      <c r="X1" s="98"/>
      <c r="Y1" s="98"/>
      <c r="Z1" s="10"/>
      <c r="AA1" s="98" t="s">
        <v>5139</v>
      </c>
      <c r="AB1" s="98"/>
      <c r="AC1" s="98"/>
      <c r="AD1" s="98"/>
      <c r="AE1" s="10"/>
      <c r="AF1" s="99" t="s">
        <v>5140</v>
      </c>
      <c r="AG1" s="99"/>
      <c r="AH1" s="99"/>
      <c r="AI1" s="99"/>
      <c r="AJ1" s="99"/>
      <c r="AK1" s="99"/>
      <c r="AL1" s="99"/>
      <c r="AM1" s="99"/>
      <c r="AN1" s="99"/>
      <c r="AO1" s="99"/>
      <c r="BI1" s="74">
        <v>0.3</v>
      </c>
      <c r="BJ1" s="74">
        <v>0.3</v>
      </c>
      <c r="BK1" s="74">
        <v>0.3</v>
      </c>
      <c r="BM1" s="74">
        <v>0.06</v>
      </c>
    </row>
    <row r="2" spans="1:78" x14ac:dyDescent="0.3">
      <c r="B2" s="93" t="s">
        <v>896</v>
      </c>
      <c r="C2" s="93" t="s">
        <v>951</v>
      </c>
      <c r="D2" s="93" t="s">
        <v>952</v>
      </c>
      <c r="E2" s="93" t="s">
        <v>953</v>
      </c>
      <c r="F2" s="93" t="s">
        <v>954</v>
      </c>
      <c r="G2" s="93" t="s">
        <v>955</v>
      </c>
      <c r="H2" s="93" t="s">
        <v>898</v>
      </c>
      <c r="I2" s="93" t="s">
        <v>956</v>
      </c>
      <c r="J2" s="93" t="s">
        <v>957</v>
      </c>
      <c r="K2" s="93" t="s">
        <v>958</v>
      </c>
      <c r="L2" s="93" t="s">
        <v>959</v>
      </c>
      <c r="M2" s="93" t="s">
        <v>960</v>
      </c>
      <c r="N2" s="93" t="s">
        <v>961</v>
      </c>
      <c r="O2" s="93" t="s">
        <v>962</v>
      </c>
      <c r="P2" s="93" t="s">
        <v>963</v>
      </c>
      <c r="Q2" s="93" t="s">
        <v>964</v>
      </c>
      <c r="R2" s="93" t="s">
        <v>965</v>
      </c>
      <c r="S2" s="93" t="s">
        <v>966</v>
      </c>
      <c r="T2" s="93" t="s">
        <v>967</v>
      </c>
      <c r="U2" s="93" t="s">
        <v>968</v>
      </c>
      <c r="V2" s="93" t="s">
        <v>969</v>
      </c>
      <c r="W2" s="93" t="s">
        <v>386</v>
      </c>
      <c r="X2" s="93" t="s">
        <v>970</v>
      </c>
      <c r="Y2" s="93" t="s">
        <v>971</v>
      </c>
      <c r="Z2" s="93" t="s">
        <v>972</v>
      </c>
      <c r="AA2" s="93" t="s">
        <v>973</v>
      </c>
      <c r="AB2" s="70" t="s">
        <v>5124</v>
      </c>
      <c r="AC2" s="93" t="s">
        <v>974</v>
      </c>
      <c r="AD2" s="70" t="s">
        <v>975</v>
      </c>
      <c r="AE2" s="90" t="s">
        <v>5141</v>
      </c>
      <c r="AF2" t="s">
        <v>3404</v>
      </c>
      <c r="AG2" s="70" t="s">
        <v>3406</v>
      </c>
      <c r="AH2" s="70" t="s">
        <v>3407</v>
      </c>
      <c r="AI2" s="70" t="s">
        <v>3408</v>
      </c>
      <c r="AJ2" s="70" t="s">
        <v>3406</v>
      </c>
      <c r="AK2" s="70" t="s">
        <v>3407</v>
      </c>
      <c r="AL2" s="70" t="s">
        <v>3408</v>
      </c>
      <c r="AM2" t="str">
        <f>CONCATENATE("% ",AG2)</f>
        <v>% assists_per_90_overall</v>
      </c>
      <c r="AN2" t="str">
        <f>CONCATENATE("% ",AH2)</f>
        <v>% goals_per_90_overall</v>
      </c>
      <c r="AO2" t="str">
        <f>CONCATENATE("% ",AI2)</f>
        <v>% cards_per_90_overall</v>
      </c>
      <c r="AP2" s="75" t="str">
        <f>_xlfn.CONCAT(R2,$V$2)</f>
        <v>goalsmin</v>
      </c>
      <c r="AQ2" s="75" t="str">
        <f>_xlfn.CONCAT(S2,$V$2)</f>
        <v>assistsmin</v>
      </c>
      <c r="AR2" s="75" t="str">
        <f>_xlfn.CONCAT(W2,$V$2)</f>
        <v>SOGmin</v>
      </c>
      <c r="AS2" s="75" t="str">
        <f>_xlfn.CONCAT(X2,$V$2)</f>
        <v>Yellowmin</v>
      </c>
      <c r="AT2" s="75" t="str">
        <f>_xlfn.CONCAT(Y2,$V$2)</f>
        <v>Redmin</v>
      </c>
      <c r="AU2" s="87" t="str">
        <f>CONCATENATE(AP2,"_adj")</f>
        <v>goalsmin_adj</v>
      </c>
      <c r="AV2" s="87" t="str">
        <f>CONCATENATE(AQ2,"_adj")</f>
        <v>assistsmin_adj</v>
      </c>
      <c r="AW2" s="87" t="str">
        <f>CONCATENATE(AR2,"_adj")</f>
        <v>SOGmin_adj</v>
      </c>
      <c r="AX2" s="87" t="str">
        <f>CONCATENATE(AS2,"_adj")</f>
        <v>Yellowmin_adj</v>
      </c>
      <c r="AY2" s="87" t="str">
        <f>CONCATENATE(AT2,"_adj")</f>
        <v>Redmin_adj</v>
      </c>
      <c r="AZ2" s="87" t="s">
        <v>5125</v>
      </c>
      <c r="BA2" s="87" t="s">
        <v>5126</v>
      </c>
      <c r="BB2" s="87" t="s">
        <v>970</v>
      </c>
      <c r="BC2" t="s">
        <v>3382</v>
      </c>
      <c r="BD2" t="str">
        <f>CONCATENATE("% ",R2)</f>
        <v>% goals</v>
      </c>
      <c r="BE2" t="str">
        <f>CONCATENATE("% ",S2)</f>
        <v>% assists</v>
      </c>
      <c r="BF2" t="str">
        <f>CONCATENATE("% ",W2)</f>
        <v>% SOG</v>
      </c>
      <c r="BG2" t="str">
        <f>CONCATENATE("% ",X2)</f>
        <v>% Yellow</v>
      </c>
      <c r="BH2" t="str">
        <f>CONCATENATE("% ",Y2)</f>
        <v>% Red</v>
      </c>
      <c r="BI2" t="str">
        <f>CONCATENATE(BD2,".adj")</f>
        <v>% goals.adj</v>
      </c>
      <c r="BJ2" t="str">
        <f>CONCATENATE(BE2,".adj")</f>
        <v>% assists.adj</v>
      </c>
      <c r="BK2" t="str">
        <f>CONCATENATE(BF2,".adj")</f>
        <v>% SOG.adj</v>
      </c>
      <c r="BL2" t="str">
        <f>CONCATENATE(BG2,".adj")</f>
        <v>% Yellow.adj</v>
      </c>
      <c r="BM2" t="str">
        <f>CONCATENATE(BH2,".adj")</f>
        <v>% Red.adj</v>
      </c>
      <c r="BN2" t="str">
        <f>CONCATENATE(BD2,".adj2")</f>
        <v>% goals.adj2</v>
      </c>
      <c r="BO2" t="str">
        <f>CONCATENATE(BE2,".adj2")</f>
        <v>% assists.adj2</v>
      </c>
      <c r="BP2" t="str">
        <f>CONCATENATE(BF2,".adj2")</f>
        <v>% SOG.adj2</v>
      </c>
      <c r="BQ2" t="str">
        <f>CONCATENATE(BG2,".adj2")</f>
        <v>% Yellow.adj2</v>
      </c>
      <c r="BR2" t="str">
        <f>CONCATENATE(BH2,".adj2")</f>
        <v>% Red.adj2</v>
      </c>
    </row>
    <row r="3" spans="1:78" x14ac:dyDescent="0.3">
      <c r="A3" s="93">
        <v>0</v>
      </c>
      <c r="B3">
        <v>204617</v>
      </c>
      <c r="C3" t="s">
        <v>976</v>
      </c>
      <c r="D3" t="s">
        <v>977</v>
      </c>
      <c r="E3" t="s">
        <v>978</v>
      </c>
      <c r="F3">
        <v>18645</v>
      </c>
      <c r="G3" t="s">
        <v>877</v>
      </c>
      <c r="H3" t="s">
        <v>931</v>
      </c>
      <c r="I3" t="s">
        <v>979</v>
      </c>
      <c r="J3">
        <v>2.2999999999999998</v>
      </c>
      <c r="K3">
        <v>13.4</v>
      </c>
      <c r="L3">
        <v>2.2999999999999998</v>
      </c>
      <c r="M3">
        <v>0</v>
      </c>
      <c r="N3">
        <v>14213</v>
      </c>
      <c r="O3" t="s">
        <v>980</v>
      </c>
      <c r="P3" t="s">
        <v>61</v>
      </c>
      <c r="Q3" t="s">
        <v>61</v>
      </c>
      <c r="R3">
        <v>23</v>
      </c>
      <c r="S3">
        <v>14</v>
      </c>
      <c r="T3">
        <v>0</v>
      </c>
      <c r="U3">
        <v>11</v>
      </c>
      <c r="V3">
        <v>3085</v>
      </c>
      <c r="W3">
        <v>53</v>
      </c>
      <c r="X3">
        <v>1</v>
      </c>
      <c r="Y3">
        <v>0</v>
      </c>
      <c r="Z3" t="s">
        <v>877</v>
      </c>
      <c r="AA3" t="s">
        <v>693</v>
      </c>
      <c r="AB3" s="69" t="str">
        <f>IF(AA3&lt;&gt;"",INDEX(Lookup!$N$2:$N$5,MATCH(Players!AA3,Lookup!$P$2:$P$5,0)),INDEX(Lookup!$N$2:$N$5,MATCH(Players!O3,Lookup!$O$2:$O$5,0)))</f>
        <v>Striker</v>
      </c>
      <c r="AC3">
        <v>8542000</v>
      </c>
      <c r="AD3" s="69" t="s">
        <v>981</v>
      </c>
      <c r="AE3" s="69" t="str">
        <f>INDEX('Translate table'!$H$2:$H$622,MATCH(Players!P3,'Translate table'!$G$2:$G$622,0))</f>
        <v>Harry Kane</v>
      </c>
      <c r="AF3" s="69">
        <f>IFERROR(INDEX('Euro Qual stats'!$A$1:$L$2071,MATCH(Players!$AE3,'Euro Qual stats'!$A$1:$A$2071,0),MATCH(Players!AF$2,'Euro Qual stats'!$A$1:$L$1,0)),0)</f>
        <v>8</v>
      </c>
      <c r="AG3" s="69">
        <f>IFERROR(INDEX('Euro Qual stats'!$A$1:$L$2071,MATCH(Players!$AE3,'Euro Qual stats'!$A$1:$A$2071,0),MATCH(Players!AG$2,'Euro Qual stats'!$A$1:$L$1,0)),0)</f>
        <v>0.67</v>
      </c>
      <c r="AH3" s="69">
        <f>IFERROR(INDEX('Euro Qual stats'!$A$1:$L$2071,MATCH(Players!$AE3,'Euro Qual stats'!$A$1:$A$2071,0),MATCH(Players!AH$2,'Euro Qual stats'!$A$1:$L$1,0)),0)</f>
        <v>1.62</v>
      </c>
      <c r="AI3" s="69">
        <f>IFERROR(INDEX('Euro Qual stats'!$A$1:$L$2071,MATCH(Players!$AE3,'Euro Qual stats'!$A$1:$A$2071,0),MATCH(Players!AI$2,'Euro Qual stats'!$A$1:$L$1,0)),0)</f>
        <v>0</v>
      </c>
      <c r="AJ3" s="85">
        <f>(12-$AF3)/12*INDEX(BV$9:BV$12,MATCH($AB3,$BU$9:$BU$12,0))+$AF3/12*AG3</f>
        <v>0.51449685534591194</v>
      </c>
      <c r="AK3" s="85">
        <f t="shared" ref="AK3:AK66" si="0">(12-$AF3)/12*INDEX(BW$9:BW$12,MATCH($AB3,$BU$9:$BU$12,0))+$AF3/12*AH3</f>
        <v>1.2686792452830189</v>
      </c>
      <c r="AL3" s="85">
        <f t="shared" ref="AL3:AL66" si="1">(12-$AF3)/12*INDEX(BX$9:BX$12,MATCH($AB3,$BU$9:$BU$12,0))+$AF3/12*AI3</f>
        <v>5.8710691823899361E-2</v>
      </c>
      <c r="AM3" s="85">
        <f t="shared" ref="AM3:AM66" si="2">IF($BC3=1,AJ3/SUMIFS(AJ$3:AJ$622,$BC$3:$BC$622,1,$G$3:$G$622,$G3),0)</f>
        <v>0.26187314189720534</v>
      </c>
      <c r="AN3" s="85">
        <f t="shared" ref="AN3:AN66" si="3">IF($BC3=1,AK3/SUMIFS(AK$3:AK$622,$BC$3:$BC$622,1,$G$3:$G$622,$G3),0)</f>
        <v>0.33932586868579373</v>
      </c>
      <c r="AO3" s="85">
        <f t="shared" ref="AO3:AO66" si="4">IF($BC3=1,AL3/SUMIFS(AL$3:AL$622,$BC$3:$BC$622,1,$G$3:$G$622,$G3),0)</f>
        <v>3.7708688525825464E-2</v>
      </c>
      <c r="AP3" s="2">
        <f t="shared" ref="AP3:AP66" si="5">IFERROR(R3/$V3*90,"")</f>
        <v>0.67098865478119929</v>
      </c>
      <c r="AQ3" s="2">
        <f t="shared" ref="AQ3:AQ66" si="6">IFERROR(S3/$V3*90,"")</f>
        <v>0.40842787682333875</v>
      </c>
      <c r="AR3" s="2">
        <f t="shared" ref="AR3:AR66" si="7">IFERROR(W3/$V3*90,"")</f>
        <v>1.546191247974068</v>
      </c>
      <c r="AS3" s="2">
        <f t="shared" ref="AS3:AS66" si="8">IFERROR(X3/$V3*90,"")</f>
        <v>2.9173419773095621E-2</v>
      </c>
      <c r="AT3" s="2">
        <f t="shared" ref="AT3:AT66" si="9">IFERROR(Y3/$V3*90,"")</f>
        <v>0</v>
      </c>
      <c r="AU3" s="2">
        <f>IF(AP3="",INDEX(BV$4:BV$7,MATCH($O3,$BU$4:$BU$7,0)),AP3)</f>
        <v>0.67098865478119929</v>
      </c>
      <c r="AV3" s="2">
        <f>IF(AQ3="",INDEX(BW$4:BW$7,MATCH($O3,$BU$4:$BU$7,0)),AQ3)</f>
        <v>0.40842787682333875</v>
      </c>
      <c r="AW3" s="2">
        <f>IF(AR3="",INDEX(BX$4:BX$7,MATCH($O3,$BU$4:$BU$7,0)),AR3)</f>
        <v>1.546191247974068</v>
      </c>
      <c r="AX3" s="2">
        <f>IF(AS3="",INDEX(BY$4:BY$7,MATCH($O3,$BU$4:$BU$7,0)),AS3)</f>
        <v>2.9173419773095621E-2</v>
      </c>
      <c r="AY3" s="2">
        <f>IF(AT3="",INDEX(BZ$4:BZ$7,MATCH($O3,$BU$4:$BU$7,0)),AT3)</f>
        <v>0</v>
      </c>
      <c r="AZ3" s="2">
        <f t="shared" ref="AZ3:AZ66" si="10">AU3*0.5+AK3*0.5</f>
        <v>0.96983395003210915</v>
      </c>
      <c r="BA3" s="2">
        <f t="shared" ref="BA3:BA66" si="11">AV3*0.5+AJ3*0.5</f>
        <v>0.46146236608462532</v>
      </c>
      <c r="BB3" s="2">
        <f t="shared" ref="BB3:BB66" si="12">AX3*0.5+AI3*0.5</f>
        <v>1.4586709886547811E-2</v>
      </c>
      <c r="BC3">
        <f t="shared" ref="BC3:BC66" si="13">IF(I3="expected",1,0)</f>
        <v>1</v>
      </c>
      <c r="BD3" s="74">
        <f t="shared" ref="BD3:BD66" si="14">IF(BC3=1,AZ3/SUMIFS(AZ$3:AZ$622,$BC$3:$BC$622,1,$G$3:$G$622,$G3),0)</f>
        <v>0.3327385207486645</v>
      </c>
      <c r="BE3" s="74">
        <f t="shared" ref="BE3:BE66" si="15">IF(BC3=1,BA3/SUMIFS(BA$3:BA$622,$BC$3:$BC$622,1,$G$3:$G$622,$G3),0)</f>
        <v>0.25599693090800885</v>
      </c>
      <c r="BF3" s="74">
        <f t="shared" ref="BF3:BF66" si="16">IF(BC3=1,AW3/SUMIFS(AW$3:AW$622,$BC$3:$BC$622,1,$G$3:$G$622,$G3),0)</f>
        <v>0.2760756909438965</v>
      </c>
      <c r="BG3" s="2">
        <f t="shared" ref="BG3:BG66" si="17">BB3</f>
        <v>1.4586709886547811E-2</v>
      </c>
      <c r="BH3" s="2">
        <f t="shared" ref="BH3:BH66" si="18">AY3</f>
        <v>0</v>
      </c>
      <c r="BI3" s="2">
        <f t="shared" ref="BI3:BI66" si="19">MIN(BI$1,BD3)</f>
        <v>0.3</v>
      </c>
      <c r="BJ3" s="2">
        <f t="shared" ref="BJ3:BJ66" si="20">MIN(BJ$1,BE3)</f>
        <v>0.25599693090800885</v>
      </c>
      <c r="BK3" s="2">
        <f t="shared" ref="BK3:BK66" si="21">MIN(BK$1,BF3)</f>
        <v>0.2760756909438965</v>
      </c>
      <c r="BL3" s="2">
        <f t="shared" ref="BL3:BL66" si="22">BG3</f>
        <v>1.4586709886547811E-2</v>
      </c>
      <c r="BM3" s="2">
        <f t="shared" ref="BM3:BM66" si="23">MIN($BM$1,BH3)</f>
        <v>0</v>
      </c>
      <c r="BN3" s="2">
        <f t="shared" ref="BN3:BN66" si="24">BI3/SUMIFS(BI$3:BI$622,$BC$3:$BC$622,1,$G$3:$G$622,$G3)</f>
        <v>0.31015398259444932</v>
      </c>
      <c r="BO3" s="2">
        <f t="shared" ref="BO3:BO66" si="25">BJ3/SUMIFS(BJ$3:BJ$622,$BC$3:$BC$622,1,$G$3:$G$622,$G3)</f>
        <v>0.25599693090800879</v>
      </c>
      <c r="BP3" s="2">
        <f t="shared" ref="BP3:BP66" si="26">BK3/SUMIFS(BK$3:BK$622,$BC$3:$BC$622,1,$G$3:$G$622,$G3)</f>
        <v>0.27607569094389645</v>
      </c>
      <c r="BQ3" s="2">
        <f t="shared" ref="BQ3:BQ66" si="27">BL3</f>
        <v>1.4586709886547811E-2</v>
      </c>
      <c r="BR3" s="2">
        <f t="shared" ref="BR3:BR66" si="28">BM3</f>
        <v>0</v>
      </c>
      <c r="BV3" t="s">
        <v>965</v>
      </c>
      <c r="BW3" t="s">
        <v>3389</v>
      </c>
      <c r="BX3" t="s">
        <v>386</v>
      </c>
      <c r="BY3" t="s">
        <v>970</v>
      </c>
      <c r="BZ3" t="s">
        <v>971</v>
      </c>
    </row>
    <row r="4" spans="1:78" x14ac:dyDescent="0.3">
      <c r="A4" s="93">
        <v>0</v>
      </c>
      <c r="B4">
        <v>204698</v>
      </c>
      <c r="C4" t="s">
        <v>982</v>
      </c>
      <c r="D4" t="s">
        <v>983</v>
      </c>
      <c r="E4" t="s">
        <v>984</v>
      </c>
      <c r="F4">
        <v>18647</v>
      </c>
      <c r="G4" t="s">
        <v>889</v>
      </c>
      <c r="H4" t="s">
        <v>925</v>
      </c>
      <c r="I4" t="s">
        <v>979</v>
      </c>
      <c r="J4">
        <v>0</v>
      </c>
      <c r="K4">
        <v>13</v>
      </c>
      <c r="L4">
        <v>0</v>
      </c>
      <c r="M4">
        <v>0</v>
      </c>
      <c r="N4">
        <v>4657</v>
      </c>
      <c r="O4" t="s">
        <v>980</v>
      </c>
      <c r="P4" t="s">
        <v>985</v>
      </c>
      <c r="Q4" t="s">
        <v>986</v>
      </c>
      <c r="R4">
        <v>27</v>
      </c>
      <c r="S4">
        <v>7</v>
      </c>
      <c r="T4">
        <v>0</v>
      </c>
      <c r="U4">
        <v>7</v>
      </c>
      <c r="V4">
        <v>2389</v>
      </c>
      <c r="W4">
        <v>55</v>
      </c>
      <c r="X4">
        <v>5</v>
      </c>
      <c r="Y4">
        <v>0</v>
      </c>
      <c r="Z4" t="s">
        <v>987</v>
      </c>
      <c r="AA4" t="s">
        <v>693</v>
      </c>
      <c r="AB4" s="69" t="str">
        <f>IF(AA4&lt;&gt;"",INDEX(Lookup!$N$2:$N$5,MATCH(Players!AA4,Lookup!$P$2:$P$5,0)),INDEX(Lookup!$N$2:$N$5,MATCH(Players!O4,Lookup!$O$2:$O$5,0)))</f>
        <v>Striker</v>
      </c>
      <c r="AC4">
        <v>8552000</v>
      </c>
      <c r="AD4" s="69" t="s">
        <v>988</v>
      </c>
      <c r="AE4" s="69" t="str">
        <f>INDEX('Translate table'!$H$2:$H$622,MATCH(Players!P4,'Translate table'!$G$2:$G$622,0))</f>
        <v>Kylian MbappÃ©</v>
      </c>
      <c r="AF4" s="69">
        <f>IFERROR(INDEX('Euro Qual stats'!$A$1:$L$2071,MATCH(Players!$AE4,'Euro Qual stats'!$A$1:$A$2071,0),MATCH(Players!AF$2,'Euro Qual stats'!$A$1:$L$1,0)),0)</f>
        <v>5</v>
      </c>
      <c r="AG4" s="69">
        <f>IFERROR(INDEX('Euro Qual stats'!$A$1:$L$2071,MATCH(Players!$AE4,'Euro Qual stats'!$A$1:$A$2071,0),MATCH(Players!AG$2,'Euro Qual stats'!$A$1:$L$1,0)),0)</f>
        <v>0.6</v>
      </c>
      <c r="AH4" s="69">
        <f>IFERROR(INDEX('Euro Qual stats'!$A$1:$L$2071,MATCH(Players!$AE4,'Euro Qual stats'!$A$1:$A$2071,0),MATCH(Players!AH$2,'Euro Qual stats'!$A$1:$L$1,0)),0)</f>
        <v>0.6</v>
      </c>
      <c r="AI4" s="69">
        <f>IFERROR(INDEX('Euro Qual stats'!$A$1:$L$2071,MATCH(Players!$AE4,'Euro Qual stats'!$A$1:$A$2071,0),MATCH(Players!AI$2,'Euro Qual stats'!$A$1:$L$1,0)),0)</f>
        <v>0.2</v>
      </c>
      <c r="AJ4" s="85">
        <f t="shared" ref="AJ4:AJ66" si="29">(12-$AF4)/12*INDEX(BV$9:BV$12,MATCH($AB4,$BU$9:$BU$12,0))+$AF4/12*AG4</f>
        <v>0.36870283018867928</v>
      </c>
      <c r="AK4" s="85">
        <f t="shared" si="0"/>
        <v>0.58018867924528283</v>
      </c>
      <c r="AL4" s="85">
        <f t="shared" si="1"/>
        <v>0.18607704402515723</v>
      </c>
      <c r="AM4" s="85">
        <f t="shared" si="2"/>
        <v>0.18858010837495462</v>
      </c>
      <c r="AN4" s="85">
        <f t="shared" si="3"/>
        <v>0.28234143736596762</v>
      </c>
      <c r="AO4" s="85">
        <f t="shared" si="4"/>
        <v>8.8930926429014748E-2</v>
      </c>
      <c r="AP4" s="2">
        <f t="shared" si="5"/>
        <v>1.0171619924654667</v>
      </c>
      <c r="AQ4" s="2">
        <f t="shared" si="6"/>
        <v>0.26370866471326915</v>
      </c>
      <c r="AR4" s="2">
        <f t="shared" si="7"/>
        <v>2.0719966513185435</v>
      </c>
      <c r="AS4" s="2">
        <f t="shared" si="8"/>
        <v>0.18836333193804938</v>
      </c>
      <c r="AT4" s="2">
        <f t="shared" si="9"/>
        <v>0</v>
      </c>
      <c r="AU4" s="2">
        <f t="shared" ref="AU4:AU67" si="30">IF(AP4="",INDEX(BV$4:BV$7,MATCH(O4,$BU$4:$BU$7,0)),AP4)</f>
        <v>1.0171619924654667</v>
      </c>
      <c r="AV4" s="2">
        <f t="shared" ref="AV4:AV67" si="31">IF(AQ4="",INDEX(BW$4:BW$7,MATCH($O4,$BU$4:$BU$7,0)),AQ4)</f>
        <v>0.26370866471326915</v>
      </c>
      <c r="AW4" s="2">
        <f t="shared" ref="AW4:AW67" si="32">IF(AR4="",INDEX(BX$4:BX$7,MATCH($O4,$BU$4:$BU$7,0)),AR4)</f>
        <v>2.0719966513185435</v>
      </c>
      <c r="AX4" s="2">
        <f t="shared" ref="AX4:AX67" si="33">IF(AS4="",INDEX(BY$4:BY$7,MATCH($O4,$BU$4:$BU$7,0)),AS4)</f>
        <v>0.18836333193804938</v>
      </c>
      <c r="AY4" s="2">
        <f t="shared" ref="AY4:AY67" si="34">IF(AT4="",INDEX(BZ$4:BZ$7,MATCH($O4,$BU$4:$BU$7,0)),AT4)</f>
        <v>0</v>
      </c>
      <c r="AZ4" s="2">
        <f t="shared" si="10"/>
        <v>0.79867533585537476</v>
      </c>
      <c r="BA4" s="2">
        <f t="shared" si="11"/>
        <v>0.31620574745097418</v>
      </c>
      <c r="BB4" s="2">
        <f t="shared" si="12"/>
        <v>0.1941816659690247</v>
      </c>
      <c r="BC4">
        <f t="shared" si="13"/>
        <v>1</v>
      </c>
      <c r="BD4" s="74">
        <f t="shared" si="14"/>
        <v>0.34751353271711344</v>
      </c>
      <c r="BE4" s="74">
        <f t="shared" si="15"/>
        <v>0.20042730956027802</v>
      </c>
      <c r="BF4" s="74">
        <f t="shared" si="16"/>
        <v>0.32233742800807252</v>
      </c>
      <c r="BG4" s="2">
        <f t="shared" si="17"/>
        <v>0.1941816659690247</v>
      </c>
      <c r="BH4" s="2">
        <f t="shared" si="18"/>
        <v>0</v>
      </c>
      <c r="BI4" s="2">
        <f t="shared" si="19"/>
        <v>0.3</v>
      </c>
      <c r="BJ4" s="2">
        <f t="shared" si="20"/>
        <v>0.20042730956027802</v>
      </c>
      <c r="BK4" s="2">
        <f t="shared" si="21"/>
        <v>0.3</v>
      </c>
      <c r="BL4" s="2">
        <f t="shared" si="22"/>
        <v>0.1941816659690247</v>
      </c>
      <c r="BM4" s="2">
        <f t="shared" si="23"/>
        <v>0</v>
      </c>
      <c r="BN4" s="2">
        <f t="shared" si="24"/>
        <v>0.31496510481224582</v>
      </c>
      <c r="BO4" s="2">
        <f t="shared" si="25"/>
        <v>0.20042730956027802</v>
      </c>
      <c r="BP4" s="2">
        <f t="shared" si="26"/>
        <v>0.30685433665397294</v>
      </c>
      <c r="BQ4" s="2">
        <f t="shared" si="27"/>
        <v>0.1941816659690247</v>
      </c>
      <c r="BR4" s="2">
        <f t="shared" si="28"/>
        <v>0</v>
      </c>
      <c r="BU4" s="69" t="s">
        <v>980</v>
      </c>
      <c r="BV4" s="2">
        <f t="array" ref="BV4">PERCENTILE(IF(($O$3:$O$622=$BU4)*($BC$3:$BC$622=1),AP$3:AP$622),0.25)</f>
        <v>0.24610209983653966</v>
      </c>
      <c r="BW4" s="2">
        <f t="array" ref="BW4">PERCENTILE(IF(($O$3:$O$622=$BU4)*($BC$3:$BC$622=1),AQ$3:AQ$622),0.25)</f>
        <v>8.4832257145319681E-2</v>
      </c>
      <c r="BX4" s="2">
        <f t="array" ref="BX4">PERCENTILE(IF(($O$3:$O$622=$BU4)*($BC$3:$BC$622=1),AR$3:AR$622),0.25)</f>
        <v>0.70970695970695963</v>
      </c>
      <c r="BY4" s="2">
        <f t="array" ref="BY4">PERCENTILE(IF(($O$3:$O$622=$BU4)*($BC$3:$BC$622=1),AS$3:AS$622),0.5)</f>
        <v>0.1171875</v>
      </c>
      <c r="BZ4" s="2">
        <f t="array" ref="BZ4">PERCENTILE(IF(($O$3:$O$622=$BU4)*($BC$3:$BC$622=1),AT$3:AT$622),0.5)</f>
        <v>0</v>
      </c>
    </row>
    <row r="5" spans="1:78" x14ac:dyDescent="0.3">
      <c r="A5" s="93">
        <v>0</v>
      </c>
      <c r="B5">
        <v>204553</v>
      </c>
      <c r="C5" t="s">
        <v>989</v>
      </c>
      <c r="D5" t="s">
        <v>990</v>
      </c>
      <c r="E5" t="s">
        <v>991</v>
      </c>
      <c r="F5">
        <v>18743</v>
      </c>
      <c r="G5" t="s">
        <v>869</v>
      </c>
      <c r="H5" t="s">
        <v>943</v>
      </c>
      <c r="I5" t="s">
        <v>5231</v>
      </c>
      <c r="J5">
        <v>0</v>
      </c>
      <c r="K5">
        <v>12.5</v>
      </c>
      <c r="L5">
        <v>0</v>
      </c>
      <c r="M5">
        <v>0</v>
      </c>
      <c r="N5">
        <v>516</v>
      </c>
      <c r="O5" t="s">
        <v>992</v>
      </c>
      <c r="P5" t="s">
        <v>378</v>
      </c>
      <c r="Q5" t="s">
        <v>378</v>
      </c>
      <c r="R5">
        <v>6</v>
      </c>
      <c r="S5">
        <v>12</v>
      </c>
      <c r="T5">
        <v>0</v>
      </c>
      <c r="U5">
        <v>8</v>
      </c>
      <c r="V5">
        <v>2001</v>
      </c>
      <c r="W5">
        <v>26</v>
      </c>
      <c r="X5">
        <v>1</v>
      </c>
      <c r="Y5">
        <v>0</v>
      </c>
      <c r="Z5" t="s">
        <v>993</v>
      </c>
      <c r="AA5" t="s">
        <v>691</v>
      </c>
      <c r="AB5" s="69" t="str">
        <f>IF(AA5&lt;&gt;"",INDEX(Lookup!$N$2:$N$5,MATCH(Players!AA5,Lookup!$P$2:$P$5,0)),INDEX(Lookup!$N$2:$N$5,MATCH(Players!O5,Lookup!$O$2:$O$5,0)))</f>
        <v>Midfield</v>
      </c>
      <c r="AC5">
        <v>7995000</v>
      </c>
      <c r="AD5" s="69" t="s">
        <v>817</v>
      </c>
      <c r="AE5" s="69" t="str">
        <f>INDEX('Translate table'!$H$2:$H$622,MATCH(Players!P5,'Translate table'!$G$2:$G$622,0))</f>
        <v>Kevin De Bruyne</v>
      </c>
      <c r="AF5" s="69">
        <f>IFERROR(INDEX('Euro Qual stats'!$A$1:$L$2071,MATCH(Players!$AE5,'Euro Qual stats'!$A$1:$A$2071,0),MATCH(Players!AF$2,'Euro Qual stats'!$A$1:$L$1,0)),0)</f>
        <v>6</v>
      </c>
      <c r="AG5" s="69">
        <f>IFERROR(INDEX('Euro Qual stats'!$A$1:$L$2071,MATCH(Players!$AE5,'Euro Qual stats'!$A$1:$A$2071,0),MATCH(Players!AG$2,'Euro Qual stats'!$A$1:$L$1,0)),0)</f>
        <v>1.1200000000000001</v>
      </c>
      <c r="AH5" s="69">
        <f>IFERROR(INDEX('Euro Qual stats'!$A$1:$L$2071,MATCH(Players!$AE5,'Euro Qual stats'!$A$1:$A$2071,0),MATCH(Players!AH$2,'Euro Qual stats'!$A$1:$L$1,0)),0)</f>
        <v>0.75</v>
      </c>
      <c r="AI5" s="69">
        <f>IFERROR(INDEX('Euro Qual stats'!$A$1:$L$2071,MATCH(Players!$AE5,'Euro Qual stats'!$A$1:$A$2071,0),MATCH(Players!AI$2,'Euro Qual stats'!$A$1:$L$1,0)),0)</f>
        <v>0.19</v>
      </c>
      <c r="AJ5" s="85">
        <f t="shared" si="29"/>
        <v>0.64016574585635366</v>
      </c>
      <c r="AK5" s="85">
        <f t="shared" si="0"/>
        <v>0.48696132596685082</v>
      </c>
      <c r="AL5" s="85">
        <f t="shared" si="1"/>
        <v>0.21132596685082872</v>
      </c>
      <c r="AM5" s="85">
        <f t="shared" si="2"/>
        <v>0</v>
      </c>
      <c r="AN5" s="85">
        <f t="shared" si="3"/>
        <v>0</v>
      </c>
      <c r="AO5" s="85">
        <f t="shared" si="4"/>
        <v>0</v>
      </c>
      <c r="AP5" s="2">
        <f t="shared" si="5"/>
        <v>0.26986506746626687</v>
      </c>
      <c r="AQ5" s="2">
        <f t="shared" si="6"/>
        <v>0.53973013493253374</v>
      </c>
      <c r="AR5" s="2">
        <f t="shared" si="7"/>
        <v>1.169415292353823</v>
      </c>
      <c r="AS5" s="2">
        <f t="shared" si="8"/>
        <v>4.4977511244377807E-2</v>
      </c>
      <c r="AT5" s="2">
        <f t="shared" si="9"/>
        <v>0</v>
      </c>
      <c r="AU5" s="2">
        <f t="shared" si="30"/>
        <v>0.26986506746626687</v>
      </c>
      <c r="AV5" s="2">
        <f t="shared" si="31"/>
        <v>0.53973013493253374</v>
      </c>
      <c r="AW5" s="2">
        <f t="shared" si="32"/>
        <v>1.169415292353823</v>
      </c>
      <c r="AX5" s="2">
        <f t="shared" si="33"/>
        <v>4.4977511244377807E-2</v>
      </c>
      <c r="AY5" s="2">
        <f t="shared" si="34"/>
        <v>0</v>
      </c>
      <c r="AZ5" s="2">
        <f t="shared" si="10"/>
        <v>0.37841319671655882</v>
      </c>
      <c r="BA5" s="2">
        <f t="shared" si="11"/>
        <v>0.58994794039444365</v>
      </c>
      <c r="BB5" s="2">
        <f t="shared" si="12"/>
        <v>0.11748875562218891</v>
      </c>
      <c r="BC5">
        <f t="shared" si="13"/>
        <v>0</v>
      </c>
      <c r="BD5" s="74">
        <f t="shared" si="14"/>
        <v>0</v>
      </c>
      <c r="BE5" s="74">
        <f t="shared" si="15"/>
        <v>0</v>
      </c>
      <c r="BF5" s="74">
        <f t="shared" si="16"/>
        <v>0</v>
      </c>
      <c r="BG5" s="2">
        <f t="shared" si="17"/>
        <v>0.11748875562218891</v>
      </c>
      <c r="BH5" s="2">
        <f t="shared" si="18"/>
        <v>0</v>
      </c>
      <c r="BI5" s="2">
        <f t="shared" si="19"/>
        <v>0</v>
      </c>
      <c r="BJ5" s="2">
        <f t="shared" si="20"/>
        <v>0</v>
      </c>
      <c r="BK5" s="2">
        <f t="shared" si="21"/>
        <v>0</v>
      </c>
      <c r="BL5" s="2">
        <f t="shared" si="22"/>
        <v>0.11748875562218891</v>
      </c>
      <c r="BM5" s="2">
        <f t="shared" si="23"/>
        <v>0</v>
      </c>
      <c r="BN5" s="2">
        <f t="shared" si="24"/>
        <v>0</v>
      </c>
      <c r="BO5" s="2">
        <f t="shared" si="25"/>
        <v>0</v>
      </c>
      <c r="BP5" s="2">
        <f t="shared" si="26"/>
        <v>0</v>
      </c>
      <c r="BQ5" s="2">
        <f t="shared" si="27"/>
        <v>0.11748875562218891</v>
      </c>
      <c r="BR5" s="2">
        <f t="shared" si="28"/>
        <v>0</v>
      </c>
      <c r="BU5" s="69" t="s">
        <v>992</v>
      </c>
      <c r="BV5" s="2">
        <f t="array" ref="BV5">PERCENTILE(IF(($O$3:$O$622=$BU5)*($BC$3:$BC$622=1),AP$3:AP$622),0.25)</f>
        <v>3.2738711651272179E-2</v>
      </c>
      <c r="BW5" s="2">
        <f t="array" ref="BW5">PERCENTILE(IF(($O$3:$O$622=$BU5)*($BC$3:$BC$622=1),AQ$3:AQ$622),0.25)</f>
        <v>3.0526157122442311E-2</v>
      </c>
      <c r="BX5" s="2">
        <f t="array" ref="BX5">PERCENTILE(IF(($O$3:$O$622=$BU5)*($BC$3:$BC$622=1),AR$3:AR$622),0.25)</f>
        <v>0.22701179417597328</v>
      </c>
      <c r="BY5" s="2">
        <f t="array" ref="BY5">PERCENTILE(IF(($O$3:$O$622=$BU5)*($BC$3:$BC$622=1),AS$3:AS$622),0.5)</f>
        <v>0.16385980883022302</v>
      </c>
      <c r="BZ5" s="2">
        <f t="array" ref="BZ5">PERCENTILE(IF(($O$3:$O$622=$BU5)*($BC$3:$BC$622=1),AT$3:AT$622),0.5)</f>
        <v>0</v>
      </c>
    </row>
    <row r="6" spans="1:78" x14ac:dyDescent="0.3">
      <c r="A6" s="93">
        <v>0</v>
      </c>
      <c r="B6">
        <v>204616</v>
      </c>
      <c r="C6" t="s">
        <v>994</v>
      </c>
      <c r="D6" t="s">
        <v>995</v>
      </c>
      <c r="E6" t="s">
        <v>996</v>
      </c>
      <c r="F6">
        <v>18645</v>
      </c>
      <c r="G6" t="s">
        <v>877</v>
      </c>
      <c r="H6" t="s">
        <v>931</v>
      </c>
      <c r="I6" t="s">
        <v>979</v>
      </c>
      <c r="J6">
        <v>8.3000000000000007</v>
      </c>
      <c r="K6">
        <v>12</v>
      </c>
      <c r="L6">
        <v>8.3000000000000007</v>
      </c>
      <c r="M6">
        <v>0</v>
      </c>
      <c r="N6">
        <v>1257</v>
      </c>
      <c r="O6" t="s">
        <v>992</v>
      </c>
      <c r="P6" t="s">
        <v>248</v>
      </c>
      <c r="Q6" t="s">
        <v>248</v>
      </c>
      <c r="R6">
        <v>10</v>
      </c>
      <c r="S6">
        <v>7</v>
      </c>
      <c r="T6">
        <v>0</v>
      </c>
      <c r="U6">
        <v>13</v>
      </c>
      <c r="V6">
        <v>2537</v>
      </c>
      <c r="W6">
        <v>28</v>
      </c>
      <c r="X6">
        <v>4</v>
      </c>
      <c r="Y6">
        <v>0</v>
      </c>
      <c r="Z6" t="s">
        <v>877</v>
      </c>
      <c r="AA6" t="s">
        <v>693</v>
      </c>
      <c r="AB6" s="69" t="str">
        <f>IF(AA6&lt;&gt;"",INDEX(Lookup!$N$2:$N$5,MATCH(Players!AA6,Lookup!$P$2:$P$5,0)),INDEX(Lookup!$N$2:$N$5,MATCH(Players!O6,Lookup!$O$2:$O$5,0)))</f>
        <v>Striker</v>
      </c>
      <c r="AC6">
        <v>7705000</v>
      </c>
      <c r="AD6" s="69" t="s">
        <v>793</v>
      </c>
      <c r="AE6" s="69" t="str">
        <f>INDEX('Translate table'!$H$2:$H$622,MATCH(Players!P6,'Translate table'!$G$2:$G$622,0))</f>
        <v>Raheem Sterling</v>
      </c>
      <c r="AF6" s="69">
        <f>IFERROR(INDEX('Euro Qual stats'!$A$1:$L$2071,MATCH(Players!$AE6,'Euro Qual stats'!$A$1:$A$2071,0),MATCH(Players!AF$2,'Euro Qual stats'!$A$1:$L$1,0)),0)</f>
        <v>7</v>
      </c>
      <c r="AG6" s="69">
        <f>IFERROR(INDEX('Euro Qual stats'!$A$1:$L$2071,MATCH(Players!$AE6,'Euro Qual stats'!$A$1:$A$2071,0),MATCH(Players!AG$2,'Euro Qual stats'!$A$1:$L$1,0)),0)</f>
        <v>0.94</v>
      </c>
      <c r="AH6" s="69">
        <f>IFERROR(INDEX('Euro Qual stats'!$A$1:$L$2071,MATCH(Players!$AE6,'Euro Qual stats'!$A$1:$A$2071,0),MATCH(Players!AH$2,'Euro Qual stats'!$A$1:$L$1,0)),0)</f>
        <v>1.25</v>
      </c>
      <c r="AI6" s="69">
        <f>IFERROR(INDEX('Euro Qual stats'!$A$1:$L$2071,MATCH(Players!$AE6,'Euro Qual stats'!$A$1:$A$2071,0),MATCH(Players!AI$2,'Euro Qual stats'!$A$1:$L$1,0)),0)</f>
        <v>0.16</v>
      </c>
      <c r="AJ6" s="85">
        <f t="shared" si="29"/>
        <v>0.63312106918238997</v>
      </c>
      <c r="AK6" s="85">
        <f t="shared" si="0"/>
        <v>0.96501572327044027</v>
      </c>
      <c r="AL6" s="85">
        <f t="shared" si="1"/>
        <v>0.16672169811320753</v>
      </c>
      <c r="AM6" s="85">
        <f t="shared" si="2"/>
        <v>0.32225153927644457</v>
      </c>
      <c r="AN6" s="85">
        <f t="shared" si="3"/>
        <v>0.25810684600672451</v>
      </c>
      <c r="AO6" s="85">
        <f t="shared" si="4"/>
        <v>0.10708197075082762</v>
      </c>
      <c r="AP6" s="2">
        <f t="shared" si="5"/>
        <v>0.35474970437524639</v>
      </c>
      <c r="AQ6" s="2">
        <f t="shared" si="6"/>
        <v>0.24832479306267247</v>
      </c>
      <c r="AR6" s="2">
        <f t="shared" si="7"/>
        <v>0.99329917225068987</v>
      </c>
      <c r="AS6" s="2">
        <f t="shared" si="8"/>
        <v>0.14189988175009854</v>
      </c>
      <c r="AT6" s="2">
        <f t="shared" si="9"/>
        <v>0</v>
      </c>
      <c r="AU6" s="2">
        <f t="shared" si="30"/>
        <v>0.35474970437524639</v>
      </c>
      <c r="AV6" s="2">
        <f t="shared" si="31"/>
        <v>0.24832479306267247</v>
      </c>
      <c r="AW6" s="2">
        <f t="shared" si="32"/>
        <v>0.99329917225068987</v>
      </c>
      <c r="AX6" s="2">
        <f t="shared" si="33"/>
        <v>0.14189988175009854</v>
      </c>
      <c r="AY6" s="2">
        <f t="shared" si="34"/>
        <v>0</v>
      </c>
      <c r="AZ6" s="2">
        <f t="shared" si="10"/>
        <v>0.65988271382284336</v>
      </c>
      <c r="BA6" s="2">
        <f t="shared" si="11"/>
        <v>0.44072293112253125</v>
      </c>
      <c r="BB6" s="2">
        <f t="shared" si="12"/>
        <v>0.15094994087504926</v>
      </c>
      <c r="BC6">
        <f t="shared" si="13"/>
        <v>1</v>
      </c>
      <c r="BD6" s="74">
        <f t="shared" si="14"/>
        <v>0.22639792931331984</v>
      </c>
      <c r="BE6" s="74">
        <f t="shared" si="15"/>
        <v>0.24449169865232215</v>
      </c>
      <c r="BF6" s="74">
        <f t="shared" si="16"/>
        <v>0.17735565096000908</v>
      </c>
      <c r="BG6" s="2">
        <f t="shared" si="17"/>
        <v>0.15094994087504926</v>
      </c>
      <c r="BH6" s="2">
        <f t="shared" si="18"/>
        <v>0</v>
      </c>
      <c r="BI6" s="2">
        <f t="shared" si="19"/>
        <v>0.22639792931331984</v>
      </c>
      <c r="BJ6" s="2">
        <f t="shared" si="20"/>
        <v>0.24449169865232215</v>
      </c>
      <c r="BK6" s="2">
        <f t="shared" si="21"/>
        <v>0.17735565096000908</v>
      </c>
      <c r="BL6" s="2">
        <f t="shared" si="22"/>
        <v>0.15094994087504926</v>
      </c>
      <c r="BM6" s="2">
        <f t="shared" si="23"/>
        <v>0</v>
      </c>
      <c r="BN6" s="2">
        <f t="shared" si="24"/>
        <v>0.23406073142554257</v>
      </c>
      <c r="BO6" s="2">
        <f t="shared" si="25"/>
        <v>0.24449169865232209</v>
      </c>
      <c r="BP6" s="2">
        <f t="shared" si="26"/>
        <v>0.17735565096000905</v>
      </c>
      <c r="BQ6" s="2">
        <f t="shared" si="27"/>
        <v>0.15094994087504926</v>
      </c>
      <c r="BR6" s="2">
        <f t="shared" si="28"/>
        <v>0</v>
      </c>
      <c r="BU6" s="69" t="s">
        <v>1273</v>
      </c>
      <c r="BV6" s="2">
        <f t="array" ref="BV6">PERCENTILE(IF(($O$3:$O$622=$BU6)*($BC$3:$BC$622=1),AP$3:AP$622),0.25)</f>
        <v>0</v>
      </c>
      <c r="BW6" s="2">
        <f t="array" ref="BW6">PERCENTILE(IF(($O$3:$O$622=$BU6)*($BC$3:$BC$622=1),AQ$3:AQ$622),0.25)</f>
        <v>0</v>
      </c>
      <c r="BX6" s="2">
        <f t="array" ref="BX6">PERCENTILE(IF(($O$3:$O$622=$BU6)*($BC$3:$BC$622=1),AR$3:AR$622),0.25)</f>
        <v>0</v>
      </c>
      <c r="BY6" s="2">
        <f t="array" ref="BY6">PERCENTILE(IF(($O$3:$O$622=$BU6)*($BC$3:$BC$622=1),AS$3:AS$622),0.5)</f>
        <v>2.7027027027027025E-2</v>
      </c>
      <c r="BZ6" s="2">
        <f t="array" ref="BZ6">PERCENTILE(IF(($O$3:$O$622=$BU6)*($BC$3:$BC$622=1),AT$3:AT$622),0.5)</f>
        <v>0</v>
      </c>
    </row>
    <row r="7" spans="1:78" x14ac:dyDescent="0.3">
      <c r="A7" s="93">
        <v>0</v>
      </c>
      <c r="B7">
        <v>204547</v>
      </c>
      <c r="C7" t="s">
        <v>997</v>
      </c>
      <c r="D7" t="s">
        <v>998</v>
      </c>
      <c r="E7" t="s">
        <v>999</v>
      </c>
      <c r="F7">
        <v>18743</v>
      </c>
      <c r="G7" t="s">
        <v>869</v>
      </c>
      <c r="H7" t="s">
        <v>943</v>
      </c>
      <c r="I7" t="s">
        <v>979</v>
      </c>
      <c r="J7">
        <v>11.3</v>
      </c>
      <c r="K7">
        <v>11.5</v>
      </c>
      <c r="L7">
        <v>11.3</v>
      </c>
      <c r="M7">
        <v>0</v>
      </c>
      <c r="N7">
        <v>18848</v>
      </c>
      <c r="O7" t="s">
        <v>980</v>
      </c>
      <c r="P7" t="s">
        <v>1000</v>
      </c>
      <c r="Q7" t="s">
        <v>1000</v>
      </c>
      <c r="R7">
        <v>24</v>
      </c>
      <c r="S7">
        <v>11</v>
      </c>
      <c r="T7">
        <v>0</v>
      </c>
      <c r="U7">
        <v>11</v>
      </c>
      <c r="V7">
        <v>2886</v>
      </c>
      <c r="W7">
        <v>48</v>
      </c>
      <c r="X7">
        <v>4</v>
      </c>
      <c r="Y7">
        <v>0</v>
      </c>
      <c r="Z7" t="s">
        <v>993</v>
      </c>
      <c r="AA7" t="s">
        <v>693</v>
      </c>
      <c r="AB7" s="69" t="str">
        <f>IF(AA7&lt;&gt;"",INDEX(Lookup!$N$2:$N$5,MATCH(Players!AA7,Lookup!$P$2:$P$5,0)),INDEX(Lookup!$N$2:$N$5,MATCH(Players!O7,Lookup!$O$2:$O$5,0)))</f>
        <v>Striker</v>
      </c>
      <c r="AC7">
        <v>8825000</v>
      </c>
      <c r="AD7" s="69" t="s">
        <v>1001</v>
      </c>
      <c r="AE7" s="69" t="str">
        <f>INDEX('Translate table'!$H$2:$H$622,MATCH(Players!P7,'Translate table'!$G$2:$G$622,0))</f>
        <v>Romelu Lukaku</v>
      </c>
      <c r="AF7" s="69">
        <f>IFERROR(INDEX('Euro Qual stats'!$A$1:$L$2071,MATCH(Players!$AE7,'Euro Qual stats'!$A$1:$A$2071,0),MATCH(Players!AF$2,'Euro Qual stats'!$A$1:$L$1,0)),0)</f>
        <v>5</v>
      </c>
      <c r="AG7" s="69">
        <f>IFERROR(INDEX('Euro Qual stats'!$A$1:$L$2071,MATCH(Players!$AE7,'Euro Qual stats'!$A$1:$A$2071,0),MATCH(Players!AG$2,'Euro Qual stats'!$A$1:$L$1,0)),0)</f>
        <v>0.67</v>
      </c>
      <c r="AH7" s="69">
        <f>IFERROR(INDEX('Euro Qual stats'!$A$1:$L$2071,MATCH(Players!$AE7,'Euro Qual stats'!$A$1:$A$2071,0),MATCH(Players!AH$2,'Euro Qual stats'!$A$1:$L$1,0)),0)</f>
        <v>1.56</v>
      </c>
      <c r="AI7" s="69">
        <f>IFERROR(INDEX('Euro Qual stats'!$A$1:$L$2071,MATCH(Players!$AE7,'Euro Qual stats'!$A$1:$A$2071,0),MATCH(Players!AI$2,'Euro Qual stats'!$A$1:$L$1,0)),0)</f>
        <v>0</v>
      </c>
      <c r="AJ7" s="85">
        <f t="shared" si="29"/>
        <v>0.39786949685534595</v>
      </c>
      <c r="AK7" s="85">
        <f t="shared" si="0"/>
        <v>0.98018867924528297</v>
      </c>
      <c r="AL7" s="85">
        <f t="shared" si="1"/>
        <v>0.10274371069182389</v>
      </c>
      <c r="AM7" s="85">
        <f t="shared" si="2"/>
        <v>0.26431380788825043</v>
      </c>
      <c r="AN7" s="85">
        <f t="shared" si="3"/>
        <v>0.31198520372844057</v>
      </c>
      <c r="AO7" s="85">
        <f t="shared" si="4"/>
        <v>6.6529760845814703E-2</v>
      </c>
      <c r="AP7" s="2">
        <f t="shared" si="5"/>
        <v>0.74844074844074848</v>
      </c>
      <c r="AQ7" s="2">
        <f t="shared" si="6"/>
        <v>0.34303534303534305</v>
      </c>
      <c r="AR7" s="2">
        <f t="shared" si="7"/>
        <v>1.496881496881497</v>
      </c>
      <c r="AS7" s="2">
        <f t="shared" si="8"/>
        <v>0.12474012474012475</v>
      </c>
      <c r="AT7" s="2">
        <f t="shared" si="9"/>
        <v>0</v>
      </c>
      <c r="AU7" s="2">
        <f t="shared" si="30"/>
        <v>0.74844074844074848</v>
      </c>
      <c r="AV7" s="2">
        <f t="shared" si="31"/>
        <v>0.34303534303534305</v>
      </c>
      <c r="AW7" s="2">
        <f t="shared" si="32"/>
        <v>1.496881496881497</v>
      </c>
      <c r="AX7" s="2">
        <f t="shared" si="33"/>
        <v>0.12474012474012475</v>
      </c>
      <c r="AY7" s="2">
        <f t="shared" si="34"/>
        <v>0</v>
      </c>
      <c r="AZ7" s="2">
        <f t="shared" si="10"/>
        <v>0.86431471384301573</v>
      </c>
      <c r="BA7" s="2">
        <f t="shared" si="11"/>
        <v>0.3704524199453445</v>
      </c>
      <c r="BB7" s="2">
        <f t="shared" si="12"/>
        <v>6.2370062370062374E-2</v>
      </c>
      <c r="BC7">
        <f t="shared" si="13"/>
        <v>1</v>
      </c>
      <c r="BD7" s="74">
        <f t="shared" si="14"/>
        <v>0.31366378489250968</v>
      </c>
      <c r="BE7" s="74">
        <f t="shared" si="15"/>
        <v>0.21430754347724273</v>
      </c>
      <c r="BF7" s="74">
        <f t="shared" si="16"/>
        <v>0.25073777126413682</v>
      </c>
      <c r="BG7" s="2">
        <f t="shared" si="17"/>
        <v>6.2370062370062374E-2</v>
      </c>
      <c r="BH7" s="2">
        <f t="shared" si="18"/>
        <v>0</v>
      </c>
      <c r="BI7" s="2">
        <f t="shared" si="19"/>
        <v>0.3</v>
      </c>
      <c r="BJ7" s="2">
        <f t="shared" si="20"/>
        <v>0.21430754347724273</v>
      </c>
      <c r="BK7" s="2">
        <f t="shared" si="21"/>
        <v>0.25073777126413682</v>
      </c>
      <c r="BL7" s="2">
        <f t="shared" si="22"/>
        <v>6.2370062370062374E-2</v>
      </c>
      <c r="BM7" s="2">
        <f t="shared" si="23"/>
        <v>0</v>
      </c>
      <c r="BN7" s="2">
        <f t="shared" si="24"/>
        <v>0.30415592107941225</v>
      </c>
      <c r="BO7" s="2">
        <f t="shared" si="25"/>
        <v>0.21430754347724268</v>
      </c>
      <c r="BP7" s="2">
        <f t="shared" si="26"/>
        <v>0.25073777126413682</v>
      </c>
      <c r="BQ7" s="2">
        <f t="shared" si="27"/>
        <v>6.2370062370062374E-2</v>
      </c>
      <c r="BR7" s="2">
        <f t="shared" si="28"/>
        <v>0</v>
      </c>
      <c r="BU7" s="69" t="s">
        <v>1301</v>
      </c>
      <c r="BV7" s="2">
        <f t="array" ref="BV7">PERCENTILE(IF(($O$3:$O$622=$BU7)*($BC$3:$BC$622=1),AP$3:AP$622),0.25)</f>
        <v>0</v>
      </c>
      <c r="BW7" s="2">
        <f t="array" ref="BW7">PERCENTILE(IF(($O$3:$O$622=$BU7)*($BC$3:$BC$622=1),AQ$3:AQ$622),0.25)</f>
        <v>0</v>
      </c>
      <c r="BX7" s="2">
        <f t="array" ref="BX7">PERCENTILE(IF(($O$3:$O$622=$BU7)*($BC$3:$BC$622=1),AR$3:AR$622),0.25)</f>
        <v>7.9071179238124151E-2</v>
      </c>
      <c r="BY7" s="2">
        <f t="array" ref="BY7">PERCENTILE(IF(($O$3:$O$622=$BU7)*($BC$3:$BC$622=1),AS$3:AS$622),0.5)</f>
        <v>0.13674475927152546</v>
      </c>
      <c r="BZ7" s="2">
        <f t="array" ref="BZ7">PERCENTILE(IF(($O$3:$O$622=$BU7)*($BC$3:$BC$622=1),AT$3:AT$622),0.5)</f>
        <v>0</v>
      </c>
    </row>
    <row r="8" spans="1:78" x14ac:dyDescent="0.3">
      <c r="A8" s="93">
        <v>0</v>
      </c>
      <c r="B8">
        <v>220770</v>
      </c>
      <c r="C8" t="s">
        <v>5146</v>
      </c>
      <c r="E8" t="s">
        <v>1002</v>
      </c>
      <c r="F8">
        <v>18743</v>
      </c>
      <c r="G8" t="s">
        <v>869</v>
      </c>
      <c r="H8" t="s">
        <v>943</v>
      </c>
      <c r="I8" t="s">
        <v>979</v>
      </c>
      <c r="J8">
        <v>1.3</v>
      </c>
      <c r="K8">
        <v>11</v>
      </c>
      <c r="L8">
        <v>1.3</v>
      </c>
      <c r="M8">
        <v>0</v>
      </c>
      <c r="N8">
        <v>136</v>
      </c>
      <c r="O8" t="s">
        <v>980</v>
      </c>
      <c r="P8" t="s">
        <v>5147</v>
      </c>
      <c r="Q8" t="s">
        <v>1004</v>
      </c>
      <c r="R8">
        <v>3</v>
      </c>
      <c r="S8">
        <v>2</v>
      </c>
      <c r="T8">
        <v>0</v>
      </c>
      <c r="U8">
        <v>0</v>
      </c>
      <c r="V8">
        <v>532</v>
      </c>
      <c r="W8">
        <v>5</v>
      </c>
      <c r="X8">
        <v>0</v>
      </c>
      <c r="Y8">
        <v>0</v>
      </c>
      <c r="Z8" t="s">
        <v>993</v>
      </c>
      <c r="AA8" t="s">
        <v>693</v>
      </c>
      <c r="AB8" s="69" t="str">
        <f>IF(AA8&lt;&gt;"",INDEX(Lookup!$N$2:$N$5,MATCH(Players!AA8,Lookup!$P$2:$P$5,0)),INDEX(Lookup!$N$2:$N$5,MATCH(Players!O8,Lookup!$O$2:$O$5,0)))</f>
        <v>Striker</v>
      </c>
      <c r="AC8">
        <v>6042000</v>
      </c>
      <c r="AD8" s="69" t="s">
        <v>795</v>
      </c>
      <c r="AE8" s="69" t="e">
        <f>INDEX('Translate table'!$H$2:$H$622,MATCH(Players!P8,'Translate table'!$G$2:$G$622,0))</f>
        <v>#N/A</v>
      </c>
      <c r="AF8" s="69">
        <f>IFERROR(INDEX('Euro Qual stats'!$A$1:$L$2071,MATCH(Players!$AE8,'Euro Qual stats'!$A$1:$A$2071,0),MATCH(Players!AF$2,'Euro Qual stats'!$A$1:$L$1,0)),0)</f>
        <v>0</v>
      </c>
      <c r="AG8" s="69">
        <f>IFERROR(INDEX('Euro Qual stats'!$A$1:$L$2071,MATCH(Players!$AE8,'Euro Qual stats'!$A$1:$A$2071,0),MATCH(Players!AG$2,'Euro Qual stats'!$A$1:$L$1,0)),0)</f>
        <v>0</v>
      </c>
      <c r="AH8" s="69">
        <f>IFERROR(INDEX('Euro Qual stats'!$A$1:$L$2071,MATCH(Players!$AE8,'Euro Qual stats'!$A$1:$A$2071,0),MATCH(Players!AH$2,'Euro Qual stats'!$A$1:$L$1,0)),0)</f>
        <v>0</v>
      </c>
      <c r="AI8" s="69">
        <f>IFERROR(INDEX('Euro Qual stats'!$A$1:$L$2071,MATCH(Players!$AE8,'Euro Qual stats'!$A$1:$A$2071,0),MATCH(Players!AI$2,'Euro Qual stats'!$A$1:$L$1,0)),0)</f>
        <v>0</v>
      </c>
      <c r="AJ8" s="85">
        <f t="shared" si="29"/>
        <v>0.20349056603773591</v>
      </c>
      <c r="AK8" s="85">
        <f t="shared" si="0"/>
        <v>0.56603773584905637</v>
      </c>
      <c r="AL8" s="85">
        <f t="shared" si="1"/>
        <v>0.1761320754716981</v>
      </c>
      <c r="AM8" s="85">
        <f t="shared" si="2"/>
        <v>0.13518343779524344</v>
      </c>
      <c r="AN8" s="85">
        <f t="shared" si="3"/>
        <v>0.18016469897696272</v>
      </c>
      <c r="AO8" s="85">
        <f t="shared" si="4"/>
        <v>0.1140510185928252</v>
      </c>
      <c r="AP8" s="2">
        <f t="shared" si="5"/>
        <v>0.50751879699248115</v>
      </c>
      <c r="AQ8" s="2">
        <f t="shared" si="6"/>
        <v>0.33834586466165412</v>
      </c>
      <c r="AR8" s="2">
        <f t="shared" si="7"/>
        <v>0.84586466165413532</v>
      </c>
      <c r="AS8" s="2">
        <f t="shared" si="8"/>
        <v>0</v>
      </c>
      <c r="AT8" s="2">
        <f t="shared" si="9"/>
        <v>0</v>
      </c>
      <c r="AU8" s="2">
        <f t="shared" si="30"/>
        <v>0.50751879699248115</v>
      </c>
      <c r="AV8" s="2">
        <f t="shared" si="31"/>
        <v>0.33834586466165412</v>
      </c>
      <c r="AW8" s="2">
        <f t="shared" si="32"/>
        <v>0.84586466165413532</v>
      </c>
      <c r="AX8" s="2">
        <f t="shared" si="33"/>
        <v>0</v>
      </c>
      <c r="AY8" s="2">
        <f t="shared" si="34"/>
        <v>0</v>
      </c>
      <c r="AZ8" s="2">
        <f t="shared" si="10"/>
        <v>0.53677826642076876</v>
      </c>
      <c r="BA8" s="2">
        <f t="shared" si="11"/>
        <v>0.27091821534969501</v>
      </c>
      <c r="BB8" s="2">
        <f t="shared" si="12"/>
        <v>0</v>
      </c>
      <c r="BC8">
        <f t="shared" si="13"/>
        <v>1</v>
      </c>
      <c r="BD8" s="74">
        <f t="shared" si="14"/>
        <v>0.19479930168602763</v>
      </c>
      <c r="BE8" s="74">
        <f t="shared" si="15"/>
        <v>0.15672678619132183</v>
      </c>
      <c r="BF8" s="74">
        <f t="shared" si="16"/>
        <v>0.14168804978624272</v>
      </c>
      <c r="BG8" s="2">
        <f t="shared" si="17"/>
        <v>0</v>
      </c>
      <c r="BH8" s="2">
        <f t="shared" si="18"/>
        <v>0</v>
      </c>
      <c r="BI8" s="2">
        <f t="shared" si="19"/>
        <v>0.19479930168602763</v>
      </c>
      <c r="BJ8" s="2">
        <f t="shared" si="20"/>
        <v>0.15672678619132183</v>
      </c>
      <c r="BK8" s="2">
        <f t="shared" si="21"/>
        <v>0.14168804978624272</v>
      </c>
      <c r="BL8" s="2">
        <f t="shared" si="22"/>
        <v>0</v>
      </c>
      <c r="BM8" s="2">
        <f t="shared" si="23"/>
        <v>0</v>
      </c>
      <c r="BN8" s="2">
        <f t="shared" si="24"/>
        <v>0.19749787009980013</v>
      </c>
      <c r="BO8" s="2">
        <f t="shared" si="25"/>
        <v>0.1567267861913218</v>
      </c>
      <c r="BP8" s="2">
        <f t="shared" si="26"/>
        <v>0.14168804978624272</v>
      </c>
      <c r="BQ8" s="2">
        <f t="shared" si="27"/>
        <v>0</v>
      </c>
      <c r="BR8" s="2">
        <f t="shared" si="28"/>
        <v>0</v>
      </c>
    </row>
    <row r="9" spans="1:78" x14ac:dyDescent="0.3">
      <c r="A9" s="93">
        <v>0</v>
      </c>
      <c r="B9">
        <v>204618</v>
      </c>
      <c r="C9" t="s">
        <v>1005</v>
      </c>
      <c r="D9" t="s">
        <v>1006</v>
      </c>
      <c r="E9" t="s">
        <v>1007</v>
      </c>
      <c r="F9">
        <v>18645</v>
      </c>
      <c r="G9" t="s">
        <v>877</v>
      </c>
      <c r="H9" t="s">
        <v>931</v>
      </c>
      <c r="I9" t="s">
        <v>1008</v>
      </c>
      <c r="J9">
        <v>1</v>
      </c>
      <c r="K9">
        <v>10.9</v>
      </c>
      <c r="L9">
        <v>1</v>
      </c>
      <c r="M9">
        <v>0</v>
      </c>
      <c r="N9">
        <v>88</v>
      </c>
      <c r="O9" t="s">
        <v>980</v>
      </c>
      <c r="P9" t="s">
        <v>35</v>
      </c>
      <c r="Q9" t="s">
        <v>35</v>
      </c>
      <c r="R9">
        <v>11</v>
      </c>
      <c r="S9">
        <v>9</v>
      </c>
      <c r="T9">
        <v>0</v>
      </c>
      <c r="U9">
        <v>7</v>
      </c>
      <c r="V9">
        <v>2928</v>
      </c>
      <c r="W9">
        <v>37</v>
      </c>
      <c r="X9">
        <v>4</v>
      </c>
      <c r="Y9">
        <v>0</v>
      </c>
      <c r="Z9" t="s">
        <v>877</v>
      </c>
      <c r="AA9" t="s">
        <v>693</v>
      </c>
      <c r="AB9" s="69" t="str">
        <f>IF(AA9&lt;&gt;"",INDEX(Lookup!$N$2:$N$5,MATCH(Players!AA9,Lookup!$P$2:$P$5,0)),INDEX(Lookup!$N$2:$N$5,MATCH(Players!O9,Lookup!$O$2:$O$5,0)))</f>
        <v>Striker</v>
      </c>
      <c r="AC9">
        <v>5032000</v>
      </c>
      <c r="AD9" s="69" t="s">
        <v>1009</v>
      </c>
      <c r="AE9" s="69" t="str">
        <f>INDEX('Translate table'!$H$2:$H$622,MATCH(Players!P9,'Translate table'!$G$2:$G$622,0))</f>
        <v>Marcus Rashford</v>
      </c>
      <c r="AF9" s="69">
        <f>IFERROR(INDEX('Euro Qual stats'!$A$1:$L$2071,MATCH(Players!$AE9,'Euro Qual stats'!$A$1:$A$2071,0),MATCH(Players!AF$2,'Euro Qual stats'!$A$1:$L$1,0)),0)</f>
        <v>6</v>
      </c>
      <c r="AG9" s="69">
        <f>IFERROR(INDEX('Euro Qual stats'!$A$1:$L$2071,MATCH(Players!$AE9,'Euro Qual stats'!$A$1:$A$2071,0),MATCH(Players!AG$2,'Euro Qual stats'!$A$1:$L$1,0)),0)</f>
        <v>0</v>
      </c>
      <c r="AH9" s="69">
        <f>IFERROR(INDEX('Euro Qual stats'!$A$1:$L$2071,MATCH(Players!$AE9,'Euro Qual stats'!$A$1:$A$2071,0),MATCH(Players!AH$2,'Euro Qual stats'!$A$1:$L$1,0)),0)</f>
        <v>0.87</v>
      </c>
      <c r="AI9" s="69">
        <f>IFERROR(INDEX('Euro Qual stats'!$A$1:$L$2071,MATCH(Players!$AE9,'Euro Qual stats'!$A$1:$A$2071,0),MATCH(Players!AI$2,'Euro Qual stats'!$A$1:$L$1,0)),0)</f>
        <v>0</v>
      </c>
      <c r="AJ9" s="85">
        <f t="shared" si="29"/>
        <v>0.10174528301886795</v>
      </c>
      <c r="AK9" s="85">
        <f t="shared" si="0"/>
        <v>0.71801886792452818</v>
      </c>
      <c r="AL9" s="85">
        <f t="shared" si="1"/>
        <v>8.8066037735849048E-2</v>
      </c>
      <c r="AM9" s="85">
        <f t="shared" si="2"/>
        <v>0</v>
      </c>
      <c r="AN9" s="85">
        <f t="shared" si="3"/>
        <v>0</v>
      </c>
      <c r="AO9" s="85">
        <f t="shared" si="4"/>
        <v>0</v>
      </c>
      <c r="AP9" s="2">
        <f t="shared" si="5"/>
        <v>0.33811475409836061</v>
      </c>
      <c r="AQ9" s="2">
        <f t="shared" si="6"/>
        <v>0.27663934426229508</v>
      </c>
      <c r="AR9" s="2">
        <f t="shared" si="7"/>
        <v>1.1372950819672132</v>
      </c>
      <c r="AS9" s="2">
        <f t="shared" si="8"/>
        <v>0.12295081967213115</v>
      </c>
      <c r="AT9" s="2">
        <f t="shared" si="9"/>
        <v>0</v>
      </c>
      <c r="AU9" s="2">
        <f t="shared" si="30"/>
        <v>0.33811475409836061</v>
      </c>
      <c r="AV9" s="2">
        <f t="shared" si="31"/>
        <v>0.27663934426229508</v>
      </c>
      <c r="AW9" s="2">
        <f t="shared" si="32"/>
        <v>1.1372950819672132</v>
      </c>
      <c r="AX9" s="2">
        <f t="shared" si="33"/>
        <v>0.12295081967213115</v>
      </c>
      <c r="AY9" s="2">
        <f t="shared" si="34"/>
        <v>0</v>
      </c>
      <c r="AZ9" s="2">
        <f t="shared" si="10"/>
        <v>0.52806681101144437</v>
      </c>
      <c r="BA9" s="2">
        <f t="shared" si="11"/>
        <v>0.18919231364058153</v>
      </c>
      <c r="BB9" s="2">
        <f t="shared" si="12"/>
        <v>6.1475409836065573E-2</v>
      </c>
      <c r="BC9">
        <f t="shared" si="13"/>
        <v>0</v>
      </c>
      <c r="BD9" s="74">
        <f t="shared" si="14"/>
        <v>0</v>
      </c>
      <c r="BE9" s="74">
        <f t="shared" si="15"/>
        <v>0</v>
      </c>
      <c r="BF9" s="74">
        <f t="shared" si="16"/>
        <v>0</v>
      </c>
      <c r="BG9" s="2">
        <f t="shared" si="17"/>
        <v>6.1475409836065573E-2</v>
      </c>
      <c r="BH9" s="2">
        <f t="shared" si="18"/>
        <v>0</v>
      </c>
      <c r="BI9" s="2">
        <f t="shared" si="19"/>
        <v>0</v>
      </c>
      <c r="BJ9" s="2">
        <f t="shared" si="20"/>
        <v>0</v>
      </c>
      <c r="BK9" s="2">
        <f t="shared" si="21"/>
        <v>0</v>
      </c>
      <c r="BL9" s="2">
        <f t="shared" si="22"/>
        <v>6.1475409836065573E-2</v>
      </c>
      <c r="BM9" s="2">
        <f t="shared" si="23"/>
        <v>0</v>
      </c>
      <c r="BN9" s="2">
        <f t="shared" si="24"/>
        <v>0</v>
      </c>
      <c r="BO9" s="2">
        <f t="shared" si="25"/>
        <v>0</v>
      </c>
      <c r="BP9" s="2">
        <f t="shared" si="26"/>
        <v>0</v>
      </c>
      <c r="BQ9" s="2">
        <f t="shared" si="27"/>
        <v>6.1475409836065573E-2</v>
      </c>
      <c r="BR9" s="2">
        <f t="shared" si="28"/>
        <v>0</v>
      </c>
      <c r="BU9" s="86" t="s">
        <v>3396</v>
      </c>
      <c r="BV9" s="85">
        <f>AVERAGEIFS($AG$3:$AG$622,$AB$3:$AB$622,$BU9,$AF$3:$AF$622,"&gt;0")</f>
        <v>0.20349056603773591</v>
      </c>
      <c r="BW9" s="85">
        <f>AVERAGEIFS($AH$3:$AH$622,$AB$3:$AB$622,$BU9,$AF$3:$AF$622,"&gt;0")</f>
        <v>0.56603773584905637</v>
      </c>
      <c r="BX9" s="85">
        <f>AVERAGEIFS($AI$3:$AI$622,$AB$3:$AB$622,$BU9,$AF$3:$AF$622,"&gt;0")</f>
        <v>0.1761320754716981</v>
      </c>
    </row>
    <row r="10" spans="1:78" x14ac:dyDescent="0.3">
      <c r="A10" s="93">
        <v>0</v>
      </c>
      <c r="B10">
        <v>204542</v>
      </c>
      <c r="C10" t="s">
        <v>5148</v>
      </c>
      <c r="E10" t="s">
        <v>1010</v>
      </c>
      <c r="F10">
        <v>18743</v>
      </c>
      <c r="G10" t="s">
        <v>869</v>
      </c>
      <c r="H10" t="s">
        <v>943</v>
      </c>
      <c r="I10" t="s">
        <v>979</v>
      </c>
      <c r="J10">
        <v>7.7</v>
      </c>
      <c r="K10">
        <v>10.5</v>
      </c>
      <c r="L10">
        <v>7.7</v>
      </c>
      <c r="M10">
        <v>0</v>
      </c>
      <c r="N10">
        <v>1263</v>
      </c>
      <c r="O10" t="s">
        <v>992</v>
      </c>
      <c r="P10" t="s">
        <v>5149</v>
      </c>
      <c r="Q10" t="s">
        <v>1012</v>
      </c>
      <c r="R10">
        <v>1</v>
      </c>
      <c r="S10">
        <v>3</v>
      </c>
      <c r="T10">
        <v>0</v>
      </c>
      <c r="U10">
        <v>0</v>
      </c>
      <c r="V10">
        <v>653</v>
      </c>
      <c r="W10">
        <v>4</v>
      </c>
      <c r="X10">
        <v>0</v>
      </c>
      <c r="Y10">
        <v>0</v>
      </c>
      <c r="Z10" t="s">
        <v>993</v>
      </c>
      <c r="AA10" t="s">
        <v>691</v>
      </c>
      <c r="AB10" s="69" t="str">
        <f>IF(AA10&lt;&gt;"",INDEX(Lookup!$N$2:$N$5,MATCH(Players!AA10,Lookup!$P$2:$P$5,0)),INDEX(Lookup!$N$2:$N$5,MATCH(Players!O10,Lookup!$O$2:$O$5,0)))</f>
        <v>Midfield</v>
      </c>
      <c r="AC10">
        <v>5572000</v>
      </c>
      <c r="AD10" s="69" t="s">
        <v>838</v>
      </c>
      <c r="AE10" s="69" t="e">
        <f>INDEX('Translate table'!$H$2:$H$622,MATCH(Players!P10,'Translate table'!$G$2:$G$622,0))</f>
        <v>#N/A</v>
      </c>
      <c r="AF10" s="69">
        <f>IFERROR(INDEX('Euro Qual stats'!$A$1:$L$2071,MATCH(Players!$AE10,'Euro Qual stats'!$A$1:$A$2071,0),MATCH(Players!AF$2,'Euro Qual stats'!$A$1:$L$1,0)),0)</f>
        <v>0</v>
      </c>
      <c r="AG10" s="69">
        <f>IFERROR(INDEX('Euro Qual stats'!$A$1:$L$2071,MATCH(Players!$AE10,'Euro Qual stats'!$A$1:$A$2071,0),MATCH(Players!AG$2,'Euro Qual stats'!$A$1:$L$1,0)),0)</f>
        <v>0</v>
      </c>
      <c r="AH10" s="69">
        <f>IFERROR(INDEX('Euro Qual stats'!$A$1:$L$2071,MATCH(Players!$AE10,'Euro Qual stats'!$A$1:$A$2071,0),MATCH(Players!AH$2,'Euro Qual stats'!$A$1:$L$1,0)),0)</f>
        <v>0</v>
      </c>
      <c r="AI10" s="69">
        <f>IFERROR(INDEX('Euro Qual stats'!$A$1:$L$2071,MATCH(Players!$AE10,'Euro Qual stats'!$A$1:$A$2071,0),MATCH(Players!AI$2,'Euro Qual stats'!$A$1:$L$1,0)),0)</f>
        <v>0</v>
      </c>
      <c r="AJ10" s="85">
        <f t="shared" si="29"/>
        <v>0.16033149171270719</v>
      </c>
      <c r="AK10" s="85">
        <f t="shared" si="0"/>
        <v>0.2239226519337017</v>
      </c>
      <c r="AL10" s="85">
        <f t="shared" si="1"/>
        <v>0.23265193370165746</v>
      </c>
      <c r="AM10" s="85">
        <f t="shared" si="2"/>
        <v>0.10651187747221666</v>
      </c>
      <c r="AN10" s="85">
        <f t="shared" si="3"/>
        <v>7.1272557684240165E-2</v>
      </c>
      <c r="AO10" s="85">
        <f t="shared" si="4"/>
        <v>0.15064939162956797</v>
      </c>
      <c r="AP10" s="2">
        <f t="shared" si="5"/>
        <v>0.13782542113323124</v>
      </c>
      <c r="AQ10" s="2">
        <f t="shared" si="6"/>
        <v>0.41347626339969373</v>
      </c>
      <c r="AR10" s="2">
        <f t="shared" si="7"/>
        <v>0.55130168453292494</v>
      </c>
      <c r="AS10" s="2">
        <f t="shared" si="8"/>
        <v>0</v>
      </c>
      <c r="AT10" s="2">
        <f t="shared" si="9"/>
        <v>0</v>
      </c>
      <c r="AU10" s="2">
        <f t="shared" si="30"/>
        <v>0.13782542113323124</v>
      </c>
      <c r="AV10" s="2">
        <f t="shared" si="31"/>
        <v>0.41347626339969373</v>
      </c>
      <c r="AW10" s="2">
        <f t="shared" si="32"/>
        <v>0.55130168453292494</v>
      </c>
      <c r="AX10" s="2">
        <f t="shared" si="33"/>
        <v>0</v>
      </c>
      <c r="AY10" s="2">
        <f t="shared" si="34"/>
        <v>0</v>
      </c>
      <c r="AZ10" s="2">
        <f t="shared" si="10"/>
        <v>0.18087403653346645</v>
      </c>
      <c r="BA10" s="2">
        <f t="shared" si="11"/>
        <v>0.28690387755620045</v>
      </c>
      <c r="BB10" s="2">
        <f t="shared" si="12"/>
        <v>0</v>
      </c>
      <c r="BC10">
        <f t="shared" si="13"/>
        <v>1</v>
      </c>
      <c r="BD10" s="74">
        <f t="shared" si="14"/>
        <v>6.5640019751159309E-2</v>
      </c>
      <c r="BE10" s="74">
        <f t="shared" si="15"/>
        <v>0.16597452709915184</v>
      </c>
      <c r="BF10" s="74">
        <f t="shared" si="16"/>
        <v>9.2346759554402608E-2</v>
      </c>
      <c r="BG10" s="2">
        <f t="shared" si="17"/>
        <v>0</v>
      </c>
      <c r="BH10" s="2">
        <f t="shared" si="18"/>
        <v>0</v>
      </c>
      <c r="BI10" s="2">
        <f t="shared" si="19"/>
        <v>6.5640019751159309E-2</v>
      </c>
      <c r="BJ10" s="2">
        <f t="shared" si="20"/>
        <v>0.16597452709915184</v>
      </c>
      <c r="BK10" s="2">
        <f t="shared" si="21"/>
        <v>9.2346759554402608E-2</v>
      </c>
      <c r="BL10" s="2">
        <f t="shared" si="22"/>
        <v>0</v>
      </c>
      <c r="BM10" s="2">
        <f t="shared" si="23"/>
        <v>0</v>
      </c>
      <c r="BN10" s="2">
        <f t="shared" si="24"/>
        <v>6.6549335556948905E-2</v>
      </c>
      <c r="BO10" s="2">
        <f t="shared" si="25"/>
        <v>0.16597452709915181</v>
      </c>
      <c r="BP10" s="2">
        <f t="shared" si="26"/>
        <v>9.2346759554402608E-2</v>
      </c>
      <c r="BQ10" s="2">
        <f t="shared" si="27"/>
        <v>0</v>
      </c>
      <c r="BR10" s="2">
        <f t="shared" si="28"/>
        <v>0</v>
      </c>
      <c r="BU10" s="86" t="s">
        <v>3395</v>
      </c>
      <c r="BV10" s="85">
        <f>AVERAGEIFS($AG$3:$AG$622,$AB$3:$AB$622,$BU10,$AF$3:$AF$622,"&gt;0")</f>
        <v>0.16033149171270719</v>
      </c>
      <c r="BW10" s="85">
        <f>AVERAGEIFS($AH$3:$AH$622,$AB$3:$AB$622,$BU10,$AF$3:$AF$622,"&gt;0")</f>
        <v>0.2239226519337017</v>
      </c>
      <c r="BX10" s="85">
        <f>AVERAGEIFS($AI$3:$AI$622,$AB$3:$AB$622,$BU10,$AF$3:$AF$622,"&gt;0")</f>
        <v>0.23265193370165746</v>
      </c>
    </row>
    <row r="11" spans="1:78" x14ac:dyDescent="0.3">
      <c r="A11" s="93">
        <v>0</v>
      </c>
      <c r="B11">
        <v>204678</v>
      </c>
      <c r="C11" t="s">
        <v>1013</v>
      </c>
      <c r="D11" t="s">
        <v>1014</v>
      </c>
      <c r="E11" t="s">
        <v>1015</v>
      </c>
      <c r="F11">
        <v>18647</v>
      </c>
      <c r="G11" t="s">
        <v>889</v>
      </c>
      <c r="H11" t="s">
        <v>925</v>
      </c>
      <c r="I11" t="s">
        <v>979</v>
      </c>
      <c r="J11">
        <v>0</v>
      </c>
      <c r="K11">
        <v>10.5</v>
      </c>
      <c r="L11">
        <v>0</v>
      </c>
      <c r="M11">
        <v>0</v>
      </c>
      <c r="N11">
        <v>2203</v>
      </c>
      <c r="O11" t="s">
        <v>980</v>
      </c>
      <c r="P11" t="s">
        <v>1016</v>
      </c>
      <c r="Q11" t="s">
        <v>1016</v>
      </c>
      <c r="R11">
        <v>13</v>
      </c>
      <c r="S11">
        <v>7</v>
      </c>
      <c r="T11">
        <v>0</v>
      </c>
      <c r="U11">
        <v>5</v>
      </c>
      <c r="V11">
        <v>2620</v>
      </c>
      <c r="W11">
        <v>34</v>
      </c>
      <c r="X11">
        <v>4</v>
      </c>
      <c r="Y11">
        <v>0</v>
      </c>
      <c r="Z11" t="s">
        <v>987</v>
      </c>
      <c r="AA11" t="s">
        <v>693</v>
      </c>
      <c r="AB11" s="69" t="str">
        <f>IF(AA11&lt;&gt;"",INDEX(Lookup!$N$2:$N$5,MATCH(Players!AA11,Lookup!$P$2:$P$5,0)),INDEX(Lookup!$N$2:$N$5,MATCH(Players!O11,Lookup!$O$2:$O$5,0)))</f>
        <v>Striker</v>
      </c>
      <c r="AC11">
        <v>7042000</v>
      </c>
      <c r="AD11" s="69" t="s">
        <v>812</v>
      </c>
      <c r="AE11" s="69" t="str">
        <f>INDEX('Translate table'!$H$2:$H$622,MATCH(Players!P11,'Translate table'!$G$2:$G$622,0))</f>
        <v>Antoine Griezmann</v>
      </c>
      <c r="AF11" s="69">
        <f>IFERROR(INDEX('Euro Qual stats'!$A$1:$L$2071,MATCH(Players!$AE11,'Euro Qual stats'!$A$1:$A$2071,0),MATCH(Players!AF$2,'Euro Qual stats'!$A$1:$L$1,0)),0)</f>
        <v>10</v>
      </c>
      <c r="AG11" s="69">
        <f>IFERROR(INDEX('Euro Qual stats'!$A$1:$L$2071,MATCH(Players!$AE11,'Euro Qual stats'!$A$1:$A$2071,0),MATCH(Players!AG$2,'Euro Qual stats'!$A$1:$L$1,0)),0)</f>
        <v>0.71</v>
      </c>
      <c r="AH11" s="69">
        <f>IFERROR(INDEX('Euro Qual stats'!$A$1:$L$2071,MATCH(Players!$AE11,'Euro Qual stats'!$A$1:$A$2071,0),MATCH(Players!AH$2,'Euro Qual stats'!$A$1:$L$1,0)),0)</f>
        <v>0.31</v>
      </c>
      <c r="AI11" s="69">
        <f>IFERROR(INDEX('Euro Qual stats'!$A$1:$L$2071,MATCH(Players!$AE11,'Euro Qual stats'!$A$1:$A$2071,0),MATCH(Players!AI$2,'Euro Qual stats'!$A$1:$L$1,0)),0)</f>
        <v>0.2</v>
      </c>
      <c r="AJ11" s="85">
        <f t="shared" si="29"/>
        <v>0.62558176100628937</v>
      </c>
      <c r="AK11" s="85">
        <f t="shared" si="0"/>
        <v>0.35267295597484272</v>
      </c>
      <c r="AL11" s="85">
        <f t="shared" si="1"/>
        <v>0.19602201257861637</v>
      </c>
      <c r="AM11" s="85">
        <f t="shared" si="2"/>
        <v>0.31996574647281689</v>
      </c>
      <c r="AN11" s="85">
        <f t="shared" si="3"/>
        <v>0.17162380596527521</v>
      </c>
      <c r="AO11" s="85">
        <f t="shared" si="4"/>
        <v>9.3683878473152807E-2</v>
      </c>
      <c r="AP11" s="2">
        <f t="shared" si="5"/>
        <v>0.44656488549618323</v>
      </c>
      <c r="AQ11" s="2">
        <f t="shared" si="6"/>
        <v>0.24045801526717558</v>
      </c>
      <c r="AR11" s="2">
        <f t="shared" si="7"/>
        <v>1.16793893129771</v>
      </c>
      <c r="AS11" s="2">
        <f t="shared" si="8"/>
        <v>0.13740458015267176</v>
      </c>
      <c r="AT11" s="2">
        <f t="shared" si="9"/>
        <v>0</v>
      </c>
      <c r="AU11" s="2">
        <f t="shared" si="30"/>
        <v>0.44656488549618323</v>
      </c>
      <c r="AV11" s="2">
        <f t="shared" si="31"/>
        <v>0.24045801526717558</v>
      </c>
      <c r="AW11" s="2">
        <f t="shared" si="32"/>
        <v>1.16793893129771</v>
      </c>
      <c r="AX11" s="2">
        <f t="shared" si="33"/>
        <v>0.13740458015267176</v>
      </c>
      <c r="AY11" s="2">
        <f t="shared" si="34"/>
        <v>0</v>
      </c>
      <c r="AZ11" s="2">
        <f t="shared" si="10"/>
        <v>0.39961892073551297</v>
      </c>
      <c r="BA11" s="2">
        <f t="shared" si="11"/>
        <v>0.43301988813673248</v>
      </c>
      <c r="BB11" s="2">
        <f t="shared" si="12"/>
        <v>0.16870229007633589</v>
      </c>
      <c r="BC11">
        <f t="shared" si="13"/>
        <v>1</v>
      </c>
      <c r="BD11" s="74">
        <f t="shared" si="14"/>
        <v>0.17387914293943538</v>
      </c>
      <c r="BE11" s="74">
        <f t="shared" si="15"/>
        <v>0.27447006218251602</v>
      </c>
      <c r="BF11" s="74">
        <f t="shared" si="16"/>
        <v>0.18169451719211449</v>
      </c>
      <c r="BG11" s="2">
        <f t="shared" si="17"/>
        <v>0.16870229007633589</v>
      </c>
      <c r="BH11" s="2">
        <f t="shared" si="18"/>
        <v>0</v>
      </c>
      <c r="BI11" s="2">
        <f t="shared" si="19"/>
        <v>0.17387914293943538</v>
      </c>
      <c r="BJ11" s="2">
        <f t="shared" si="20"/>
        <v>0.27447006218251602</v>
      </c>
      <c r="BK11" s="2">
        <f t="shared" si="21"/>
        <v>0.18169451719211449</v>
      </c>
      <c r="BL11" s="2">
        <f t="shared" si="22"/>
        <v>0.16870229007633589</v>
      </c>
      <c r="BM11" s="2">
        <f t="shared" si="23"/>
        <v>0</v>
      </c>
      <c r="BN11" s="2">
        <f t="shared" si="24"/>
        <v>0.18255287493527578</v>
      </c>
      <c r="BO11" s="2">
        <f t="shared" si="25"/>
        <v>0.27447006218251602</v>
      </c>
      <c r="BP11" s="2">
        <f t="shared" si="26"/>
        <v>0.1858458351555006</v>
      </c>
      <c r="BQ11" s="2">
        <f t="shared" si="27"/>
        <v>0.16870229007633589</v>
      </c>
      <c r="BR11" s="2">
        <f t="shared" si="28"/>
        <v>0</v>
      </c>
      <c r="BU11" s="69" t="s">
        <v>383</v>
      </c>
      <c r="BV11" s="85">
        <f>AVERAGEIFS($AG$3:$AG$622,$AB$3:$AB$622,$BU11,$AF$3:$AF$622,"&gt;0")</f>
        <v>9.3550295857988172E-2</v>
      </c>
      <c r="BW11" s="85">
        <f>AVERAGEIFS($AH$3:$AH$622,$AB$3:$AB$622,$BU11,$AF$3:$AF$622,"&gt;0")</f>
        <v>9.1775147928994105E-2</v>
      </c>
      <c r="BX11" s="85">
        <f>AVERAGEIFS($AI$3:$AI$622,$AB$3:$AB$622,$BU11,$AF$3:$AF$622,"&gt;0")</f>
        <v>0.18893491124260345</v>
      </c>
    </row>
    <row r="12" spans="1:78" x14ac:dyDescent="0.3">
      <c r="A12" s="93">
        <v>0</v>
      </c>
      <c r="B12">
        <v>204702</v>
      </c>
      <c r="C12" t="s">
        <v>1021</v>
      </c>
      <c r="D12" t="s">
        <v>1022</v>
      </c>
      <c r="E12" t="s">
        <v>1023</v>
      </c>
      <c r="F12">
        <v>18701</v>
      </c>
      <c r="G12" t="s">
        <v>891</v>
      </c>
      <c r="H12" t="s">
        <v>945</v>
      </c>
      <c r="I12" t="s">
        <v>979</v>
      </c>
      <c r="J12">
        <v>0</v>
      </c>
      <c r="K12">
        <v>10</v>
      </c>
      <c r="L12">
        <v>0</v>
      </c>
      <c r="M12">
        <v>0</v>
      </c>
      <c r="N12">
        <v>12554</v>
      </c>
      <c r="O12" t="s">
        <v>980</v>
      </c>
      <c r="P12" t="s">
        <v>1024</v>
      </c>
      <c r="Q12" t="s">
        <v>1024</v>
      </c>
      <c r="R12">
        <v>29</v>
      </c>
      <c r="S12">
        <v>3</v>
      </c>
      <c r="T12">
        <v>0</v>
      </c>
      <c r="U12">
        <v>7</v>
      </c>
      <c r="V12">
        <v>2803</v>
      </c>
      <c r="W12">
        <v>69</v>
      </c>
      <c r="X12">
        <v>3</v>
      </c>
      <c r="Y12">
        <v>0</v>
      </c>
      <c r="Z12" t="s">
        <v>891</v>
      </c>
      <c r="AA12" t="s">
        <v>693</v>
      </c>
      <c r="AB12" s="69" t="str">
        <f>IF(AA12&lt;&gt;"",INDEX(Lookup!$N$2:$N$5,MATCH(Players!AA12,Lookup!$P$2:$P$5,0)),INDEX(Lookup!$N$2:$N$5,MATCH(Players!O12,Lookup!$O$2:$O$5,0)))</f>
        <v>Striker</v>
      </c>
      <c r="AC12">
        <v>8295000</v>
      </c>
      <c r="AD12" s="69" t="s">
        <v>814</v>
      </c>
      <c r="AE12" s="69" t="str">
        <f>INDEX('Translate table'!$H$2:$H$622,MATCH(Players!P12,'Translate table'!$G$2:$G$622,0))</f>
        <v>Cristiano Ronaldo</v>
      </c>
      <c r="AF12" s="69">
        <f>IFERROR(INDEX('Euro Qual stats'!$A$1:$L$2071,MATCH(Players!$AE12,'Euro Qual stats'!$A$1:$A$2071,0),MATCH(Players!AF$2,'Euro Qual stats'!$A$1:$L$1,0)),0)</f>
        <v>8</v>
      </c>
      <c r="AG12" s="69">
        <f>IFERROR(INDEX('Euro Qual stats'!$A$1:$L$2071,MATCH(Players!$AE12,'Euro Qual stats'!$A$1:$A$2071,0),MATCH(Players!AG$2,'Euro Qual stats'!$A$1:$L$1,0)),0)</f>
        <v>0</v>
      </c>
      <c r="AH12" s="69">
        <f>IFERROR(INDEX('Euro Qual stats'!$A$1:$L$2071,MATCH(Players!$AE12,'Euro Qual stats'!$A$1:$A$2071,0),MATCH(Players!AH$2,'Euro Qual stats'!$A$1:$L$1,0)),0)</f>
        <v>1.54</v>
      </c>
      <c r="AI12" s="69">
        <f>IFERROR(INDEX('Euro Qual stats'!$A$1:$L$2071,MATCH(Players!$AE12,'Euro Qual stats'!$A$1:$A$2071,0),MATCH(Players!AI$2,'Euro Qual stats'!$A$1:$L$1,0)),0)</f>
        <v>0</v>
      </c>
      <c r="AJ12" s="85">
        <f t="shared" si="29"/>
        <v>6.7830188679245298E-2</v>
      </c>
      <c r="AK12" s="85">
        <f t="shared" si="0"/>
        <v>1.2153459119496854</v>
      </c>
      <c r="AL12" s="85">
        <f t="shared" si="1"/>
        <v>5.8710691823899361E-2</v>
      </c>
      <c r="AM12" s="85">
        <f t="shared" si="2"/>
        <v>5.9156647363023313E-2</v>
      </c>
      <c r="AN12" s="85">
        <f t="shared" si="3"/>
        <v>0.46828561978929251</v>
      </c>
      <c r="AO12" s="85">
        <f t="shared" si="4"/>
        <v>4.2965705563025945E-2</v>
      </c>
      <c r="AP12" s="2">
        <f t="shared" si="5"/>
        <v>0.93114520156974678</v>
      </c>
      <c r="AQ12" s="2">
        <f t="shared" si="6"/>
        <v>9.632536567962896E-2</v>
      </c>
      <c r="AR12" s="2">
        <f t="shared" si="7"/>
        <v>2.2154834106314665</v>
      </c>
      <c r="AS12" s="2">
        <f t="shared" si="8"/>
        <v>9.632536567962896E-2</v>
      </c>
      <c r="AT12" s="2">
        <f t="shared" si="9"/>
        <v>0</v>
      </c>
      <c r="AU12" s="2">
        <f t="shared" si="30"/>
        <v>0.93114520156974678</v>
      </c>
      <c r="AV12" s="2">
        <f t="shared" si="31"/>
        <v>9.632536567962896E-2</v>
      </c>
      <c r="AW12" s="2">
        <f t="shared" si="32"/>
        <v>2.2154834106314665</v>
      </c>
      <c r="AX12" s="2">
        <f t="shared" si="33"/>
        <v>9.632536567962896E-2</v>
      </c>
      <c r="AY12" s="2">
        <f t="shared" si="34"/>
        <v>0</v>
      </c>
      <c r="AZ12" s="2">
        <f t="shared" si="10"/>
        <v>1.0732455567597161</v>
      </c>
      <c r="BA12" s="2">
        <f t="shared" si="11"/>
        <v>8.2077777179437122E-2</v>
      </c>
      <c r="BB12" s="2">
        <f t="shared" si="12"/>
        <v>4.816268283981448E-2</v>
      </c>
      <c r="BC12">
        <f t="shared" si="13"/>
        <v>1</v>
      </c>
      <c r="BD12" s="74">
        <f t="shared" si="14"/>
        <v>0.40073745220978463</v>
      </c>
      <c r="BE12" s="74">
        <f t="shared" si="15"/>
        <v>7.970546529137712E-2</v>
      </c>
      <c r="BF12" s="74">
        <f t="shared" si="16"/>
        <v>0.28019899742560955</v>
      </c>
      <c r="BG12" s="2">
        <f t="shared" si="17"/>
        <v>4.816268283981448E-2</v>
      </c>
      <c r="BH12" s="2">
        <f t="shared" si="18"/>
        <v>0</v>
      </c>
      <c r="BI12" s="2">
        <f t="shared" si="19"/>
        <v>0.3</v>
      </c>
      <c r="BJ12" s="2">
        <f t="shared" si="20"/>
        <v>7.970546529137712E-2</v>
      </c>
      <c r="BK12" s="2">
        <f t="shared" si="21"/>
        <v>0.28019899742560955</v>
      </c>
      <c r="BL12" s="2">
        <f t="shared" si="22"/>
        <v>4.816268283981448E-2</v>
      </c>
      <c r="BM12" s="2">
        <f t="shared" si="23"/>
        <v>0</v>
      </c>
      <c r="BN12" s="2">
        <f t="shared" si="24"/>
        <v>0.33360668776565755</v>
      </c>
      <c r="BO12" s="2">
        <f t="shared" si="25"/>
        <v>8.0492351101468199E-2</v>
      </c>
      <c r="BP12" s="2">
        <f t="shared" si="26"/>
        <v>0.28019899742560955</v>
      </c>
      <c r="BQ12" s="2">
        <f t="shared" si="27"/>
        <v>4.816268283981448E-2</v>
      </c>
      <c r="BR12" s="2">
        <f t="shared" si="28"/>
        <v>0</v>
      </c>
      <c r="BU12" s="86" t="s">
        <v>3397</v>
      </c>
      <c r="BV12" s="69">
        <v>0</v>
      </c>
      <c r="BW12" s="69">
        <v>0</v>
      </c>
      <c r="BX12" s="69">
        <v>0</v>
      </c>
    </row>
    <row r="13" spans="1:78" x14ac:dyDescent="0.3">
      <c r="A13" s="93">
        <v>0</v>
      </c>
      <c r="B13">
        <v>204650</v>
      </c>
      <c r="C13" t="s">
        <v>1026</v>
      </c>
      <c r="D13" t="s">
        <v>1027</v>
      </c>
      <c r="E13" t="s">
        <v>1028</v>
      </c>
      <c r="F13">
        <v>18710</v>
      </c>
      <c r="G13" t="s">
        <v>883</v>
      </c>
      <c r="H13" t="s">
        <v>941</v>
      </c>
      <c r="I13" t="s">
        <v>979</v>
      </c>
      <c r="J13">
        <v>2</v>
      </c>
      <c r="K13">
        <v>10</v>
      </c>
      <c r="L13">
        <v>2</v>
      </c>
      <c r="M13">
        <v>0</v>
      </c>
      <c r="N13">
        <v>2990</v>
      </c>
      <c r="O13" t="s">
        <v>980</v>
      </c>
      <c r="P13" t="s">
        <v>1029</v>
      </c>
      <c r="Q13" t="s">
        <v>1030</v>
      </c>
      <c r="R13">
        <v>11</v>
      </c>
      <c r="S13">
        <v>9</v>
      </c>
      <c r="T13">
        <v>0</v>
      </c>
      <c r="U13">
        <v>1</v>
      </c>
      <c r="V13">
        <v>2017</v>
      </c>
      <c r="W13">
        <v>24</v>
      </c>
      <c r="X13">
        <v>3</v>
      </c>
      <c r="Y13">
        <v>1</v>
      </c>
      <c r="Z13" t="s">
        <v>1031</v>
      </c>
      <c r="AA13" t="s">
        <v>693</v>
      </c>
      <c r="AB13" s="69" t="str">
        <f>IF(AA13&lt;&gt;"",INDEX(Lookup!$N$2:$N$5,MATCH(Players!AA13,Lookup!$P$2:$P$5,0)),INDEX(Lookup!$N$2:$N$5,MATCH(Players!O13,Lookup!$O$2:$O$5,0)))</f>
        <v>Striker</v>
      </c>
      <c r="AC13">
        <v>6512000</v>
      </c>
      <c r="AD13" s="69" t="s">
        <v>1025</v>
      </c>
      <c r="AE13" s="69" t="str">
        <f>INDEX('Translate table'!$H$2:$H$622,MATCH(Players!P13,'Translate table'!$G$2:$G$622,0))</f>
        <v>Alvaro Morata</v>
      </c>
      <c r="AF13" s="69">
        <f>IFERROR(INDEX('Euro Qual stats'!$A$1:$L$2071,MATCH(Players!$AE13,'Euro Qual stats'!$A$1:$A$2071,0),MATCH(Players!AF$2,'Euro Qual stats'!$A$1:$L$1,0)),0)</f>
        <v>6</v>
      </c>
      <c r="AG13" s="69">
        <f>IFERROR(INDEX('Euro Qual stats'!$A$1:$L$2071,MATCH(Players!$AE13,'Euro Qual stats'!$A$1:$A$2071,0),MATCH(Players!AG$2,'Euro Qual stats'!$A$1:$L$1,0)),0)</f>
        <v>0</v>
      </c>
      <c r="AH13" s="69">
        <f>IFERROR(INDEX('Euro Qual stats'!$A$1:$L$2071,MATCH(Players!$AE13,'Euro Qual stats'!$A$1:$A$2071,0),MATCH(Players!AH$2,'Euro Qual stats'!$A$1:$L$1,0)),0)</f>
        <v>0.82</v>
      </c>
      <c r="AI13" s="69">
        <f>IFERROR(INDEX('Euro Qual stats'!$A$1:$L$2071,MATCH(Players!$AE13,'Euro Qual stats'!$A$1:$A$2071,0),MATCH(Players!AI$2,'Euro Qual stats'!$A$1:$L$1,0)),0)</f>
        <v>0</v>
      </c>
      <c r="AJ13" s="85">
        <f t="shared" si="29"/>
        <v>0.10174528301886795</v>
      </c>
      <c r="AK13" s="85">
        <f t="shared" si="0"/>
        <v>0.69301886792452816</v>
      </c>
      <c r="AL13" s="85">
        <f t="shared" si="1"/>
        <v>8.8066037735849048E-2</v>
      </c>
      <c r="AM13" s="85">
        <f t="shared" si="2"/>
        <v>7.6458714199030831E-2</v>
      </c>
      <c r="AN13" s="85">
        <f t="shared" si="3"/>
        <v>0.19964400977688904</v>
      </c>
      <c r="AO13" s="85">
        <f t="shared" si="4"/>
        <v>4.6057852153511138E-2</v>
      </c>
      <c r="AP13" s="2">
        <f t="shared" si="5"/>
        <v>0.49082796232027759</v>
      </c>
      <c r="AQ13" s="2">
        <f t="shared" si="6"/>
        <v>0.40158651462568168</v>
      </c>
      <c r="AR13" s="2">
        <f t="shared" si="7"/>
        <v>1.0708973723351511</v>
      </c>
      <c r="AS13" s="2">
        <f t="shared" si="8"/>
        <v>0.13386217154189389</v>
      </c>
      <c r="AT13" s="2">
        <f t="shared" si="9"/>
        <v>4.4620723847297962E-2</v>
      </c>
      <c r="AU13" s="2">
        <f t="shared" si="30"/>
        <v>0.49082796232027759</v>
      </c>
      <c r="AV13" s="2">
        <f t="shared" si="31"/>
        <v>0.40158651462568168</v>
      </c>
      <c r="AW13" s="2">
        <f t="shared" si="32"/>
        <v>1.0708973723351511</v>
      </c>
      <c r="AX13" s="2">
        <f t="shared" si="33"/>
        <v>0.13386217154189389</v>
      </c>
      <c r="AY13" s="2">
        <f t="shared" si="34"/>
        <v>4.4620723847297962E-2</v>
      </c>
      <c r="AZ13" s="2">
        <f t="shared" si="10"/>
        <v>0.59192341512240287</v>
      </c>
      <c r="BA13" s="2">
        <f t="shared" si="11"/>
        <v>0.2516658988222748</v>
      </c>
      <c r="BB13" s="2">
        <f t="shared" si="12"/>
        <v>6.6931085770946946E-2</v>
      </c>
      <c r="BC13">
        <f t="shared" si="13"/>
        <v>1</v>
      </c>
      <c r="BD13" s="74">
        <f t="shared" si="14"/>
        <v>0.23457486492731189</v>
      </c>
      <c r="BE13" s="74">
        <f t="shared" si="15"/>
        <v>0.17822564538327768</v>
      </c>
      <c r="BF13" s="74">
        <f t="shared" si="16"/>
        <v>0.28152078410675418</v>
      </c>
      <c r="BG13" s="2">
        <f t="shared" si="17"/>
        <v>6.6931085770946946E-2</v>
      </c>
      <c r="BH13" s="2">
        <f t="shared" si="18"/>
        <v>4.4620723847297962E-2</v>
      </c>
      <c r="BI13" s="2">
        <f t="shared" si="19"/>
        <v>0.23457486492731189</v>
      </c>
      <c r="BJ13" s="2">
        <f t="shared" si="20"/>
        <v>0.17822564538327768</v>
      </c>
      <c r="BK13" s="2">
        <f t="shared" si="21"/>
        <v>0.28152078410675418</v>
      </c>
      <c r="BL13" s="2">
        <f t="shared" si="22"/>
        <v>6.6931085770946946E-2</v>
      </c>
      <c r="BM13" s="2">
        <f t="shared" si="23"/>
        <v>4.4620723847297962E-2</v>
      </c>
      <c r="BN13" s="2">
        <f t="shared" si="24"/>
        <v>0.23457486492731194</v>
      </c>
      <c r="BO13" s="2">
        <f t="shared" si="25"/>
        <v>0.1782256453832777</v>
      </c>
      <c r="BP13" s="2">
        <f t="shared" si="26"/>
        <v>0.28152078410675413</v>
      </c>
      <c r="BQ13" s="2">
        <f t="shared" si="27"/>
        <v>6.6931085770946946E-2</v>
      </c>
      <c r="BR13" s="2">
        <f t="shared" si="28"/>
        <v>4.4620723847297962E-2</v>
      </c>
    </row>
    <row r="14" spans="1:78" x14ac:dyDescent="0.3">
      <c r="A14" s="93">
        <v>0</v>
      </c>
      <c r="B14">
        <v>221499</v>
      </c>
      <c r="C14" t="s">
        <v>1032</v>
      </c>
      <c r="D14" t="s">
        <v>1033</v>
      </c>
      <c r="E14" t="s">
        <v>1034</v>
      </c>
      <c r="F14">
        <v>18647</v>
      </c>
      <c r="G14" t="s">
        <v>889</v>
      </c>
      <c r="H14" t="s">
        <v>925</v>
      </c>
      <c r="I14" t="s">
        <v>979</v>
      </c>
      <c r="J14">
        <v>0</v>
      </c>
      <c r="K14">
        <v>10</v>
      </c>
      <c r="L14">
        <v>0</v>
      </c>
      <c r="M14">
        <v>0</v>
      </c>
      <c r="N14">
        <v>661</v>
      </c>
      <c r="O14" t="s">
        <v>980</v>
      </c>
      <c r="P14" t="s">
        <v>1035</v>
      </c>
      <c r="Q14" t="s">
        <v>1035</v>
      </c>
      <c r="R14">
        <v>23</v>
      </c>
      <c r="S14">
        <v>9</v>
      </c>
      <c r="T14">
        <v>0</v>
      </c>
      <c r="U14">
        <v>10</v>
      </c>
      <c r="V14">
        <v>2901</v>
      </c>
      <c r="W14">
        <v>55</v>
      </c>
      <c r="X14">
        <v>2</v>
      </c>
      <c r="Y14">
        <v>0</v>
      </c>
      <c r="Z14" t="s">
        <v>987</v>
      </c>
      <c r="AA14" t="s">
        <v>693</v>
      </c>
      <c r="AB14" s="69" t="str">
        <f>IF(AA14&lt;&gt;"",INDEX(Lookup!$N$2:$N$5,MATCH(Players!AA14,Lookup!$P$2:$P$5,0)),INDEX(Lookup!$N$2:$N$5,MATCH(Players!O14,Lookup!$O$2:$O$5,0)))</f>
        <v>Striker</v>
      </c>
      <c r="AC14">
        <v>7542000</v>
      </c>
      <c r="AD14" s="69" t="s">
        <v>815</v>
      </c>
      <c r="AE14" s="69" t="str">
        <f>INDEX('Translate table'!$H$2:$H$622,MATCH(Players!P14,'Translate table'!$G$2:$G$622,0))</f>
        <v>Karim Onisiwo</v>
      </c>
      <c r="AF14" s="69">
        <f>IFERROR(INDEX('Euro Qual stats'!$A$1:$L$2071,MATCH(Players!$AE14,'Euro Qual stats'!$A$1:$A$2071,0),MATCH(Players!AF$2,'Euro Qual stats'!$A$1:$L$1,0)),0)</f>
        <v>4</v>
      </c>
      <c r="AG14" s="69">
        <f>IFERROR(INDEX('Euro Qual stats'!$A$1:$L$2071,MATCH(Players!$AE14,'Euro Qual stats'!$A$1:$A$2071,0),MATCH(Players!AG$2,'Euro Qual stats'!$A$1:$L$1,0)),0)</f>
        <v>0</v>
      </c>
      <c r="AH14" s="69">
        <f>IFERROR(INDEX('Euro Qual stats'!$A$1:$L$2071,MATCH(Players!$AE14,'Euro Qual stats'!$A$1:$A$2071,0),MATCH(Players!AH$2,'Euro Qual stats'!$A$1:$L$1,0)),0)</f>
        <v>0</v>
      </c>
      <c r="AI14" s="69">
        <f>IFERROR(INDEX('Euro Qual stats'!$A$1:$L$2071,MATCH(Players!$AE14,'Euro Qual stats'!$A$1:$A$2071,0),MATCH(Players!AI$2,'Euro Qual stats'!$A$1:$L$1,0)),0)</f>
        <v>1.05</v>
      </c>
      <c r="AJ14" s="85">
        <f t="shared" si="29"/>
        <v>0.1356603773584906</v>
      </c>
      <c r="AK14" s="85">
        <f t="shared" si="0"/>
        <v>0.37735849056603754</v>
      </c>
      <c r="AL14" s="85">
        <f t="shared" si="1"/>
        <v>0.46742138364779873</v>
      </c>
      <c r="AM14" s="85">
        <f t="shared" si="2"/>
        <v>6.938609245651757E-2</v>
      </c>
      <c r="AN14" s="85">
        <f t="shared" si="3"/>
        <v>0.18363670722989761</v>
      </c>
      <c r="AO14" s="85">
        <f t="shared" si="4"/>
        <v>0.22339250334883184</v>
      </c>
      <c r="AP14" s="2">
        <f t="shared" si="5"/>
        <v>0.71354705274043428</v>
      </c>
      <c r="AQ14" s="2">
        <f t="shared" si="6"/>
        <v>0.27921406411582211</v>
      </c>
      <c r="AR14" s="2">
        <f t="shared" si="7"/>
        <v>1.7063081695966908</v>
      </c>
      <c r="AS14" s="2">
        <f t="shared" si="8"/>
        <v>6.2047569803516028E-2</v>
      </c>
      <c r="AT14" s="2">
        <f t="shared" si="9"/>
        <v>0</v>
      </c>
      <c r="AU14" s="2">
        <f t="shared" si="30"/>
        <v>0.71354705274043428</v>
      </c>
      <c r="AV14" s="2">
        <f t="shared" si="31"/>
        <v>0.27921406411582211</v>
      </c>
      <c r="AW14" s="2">
        <f t="shared" si="32"/>
        <v>1.7063081695966908</v>
      </c>
      <c r="AX14" s="2">
        <f t="shared" si="33"/>
        <v>6.2047569803516028E-2</v>
      </c>
      <c r="AY14" s="2">
        <f t="shared" si="34"/>
        <v>0</v>
      </c>
      <c r="AZ14" s="2">
        <f t="shared" si="10"/>
        <v>0.54545277165323591</v>
      </c>
      <c r="BA14" s="2">
        <f t="shared" si="11"/>
        <v>0.20743722073715637</v>
      </c>
      <c r="BB14" s="2">
        <f t="shared" si="12"/>
        <v>0.55602378490175808</v>
      </c>
      <c r="BC14">
        <f t="shared" si="13"/>
        <v>1</v>
      </c>
      <c r="BD14" s="74">
        <f t="shared" si="14"/>
        <v>0.23733325808108013</v>
      </c>
      <c r="BE14" s="74">
        <f t="shared" si="15"/>
        <v>0.1314842768993498</v>
      </c>
      <c r="BF14" s="74">
        <f t="shared" si="16"/>
        <v>0.26544781644649612</v>
      </c>
      <c r="BG14" s="2">
        <f t="shared" si="17"/>
        <v>0.55602378490175808</v>
      </c>
      <c r="BH14" s="2">
        <f t="shared" si="18"/>
        <v>0</v>
      </c>
      <c r="BI14" s="2">
        <f t="shared" si="19"/>
        <v>0.23733325808108013</v>
      </c>
      <c r="BJ14" s="2">
        <f t="shared" si="20"/>
        <v>0.1314842768993498</v>
      </c>
      <c r="BK14" s="2">
        <f t="shared" si="21"/>
        <v>0.26544781644649612</v>
      </c>
      <c r="BL14" s="2">
        <f t="shared" si="22"/>
        <v>0.55602378490175808</v>
      </c>
      <c r="BM14" s="2">
        <f t="shared" si="23"/>
        <v>0</v>
      </c>
      <c r="BN14" s="2">
        <f t="shared" si="24"/>
        <v>0.24917231502313064</v>
      </c>
      <c r="BO14" s="2">
        <f t="shared" si="25"/>
        <v>0.1314842768993498</v>
      </c>
      <c r="BP14" s="2">
        <f t="shared" si="26"/>
        <v>0.27151271210645045</v>
      </c>
      <c r="BQ14" s="2">
        <f t="shared" si="27"/>
        <v>0.55602378490175808</v>
      </c>
      <c r="BR14" s="2">
        <f t="shared" si="28"/>
        <v>0</v>
      </c>
    </row>
    <row r="15" spans="1:78" x14ac:dyDescent="0.3">
      <c r="A15" s="93">
        <v>0</v>
      </c>
      <c r="B15">
        <v>204620</v>
      </c>
      <c r="C15" t="s">
        <v>1017</v>
      </c>
      <c r="D15" t="s">
        <v>1018</v>
      </c>
      <c r="E15" t="s">
        <v>1019</v>
      </c>
      <c r="F15">
        <v>18645</v>
      </c>
      <c r="G15" t="s">
        <v>877</v>
      </c>
      <c r="H15" t="s">
        <v>931</v>
      </c>
      <c r="I15" t="s">
        <v>5231</v>
      </c>
      <c r="J15">
        <v>0</v>
      </c>
      <c r="K15">
        <v>9.9</v>
      </c>
      <c r="L15">
        <v>0</v>
      </c>
      <c r="M15">
        <v>0</v>
      </c>
      <c r="N15">
        <v>193</v>
      </c>
      <c r="O15" t="s">
        <v>992</v>
      </c>
      <c r="P15" t="s">
        <v>1020</v>
      </c>
      <c r="Q15" t="s">
        <v>1020</v>
      </c>
      <c r="R15">
        <v>8</v>
      </c>
      <c r="S15">
        <v>11</v>
      </c>
      <c r="T15">
        <v>0</v>
      </c>
      <c r="U15">
        <v>3</v>
      </c>
      <c r="V15">
        <v>2069</v>
      </c>
      <c r="W15">
        <v>17</v>
      </c>
      <c r="X15">
        <v>0</v>
      </c>
      <c r="Y15">
        <v>0</v>
      </c>
      <c r="Z15" t="s">
        <v>877</v>
      </c>
      <c r="AA15" t="s">
        <v>693</v>
      </c>
      <c r="AB15" s="69" t="str">
        <f>IF(AA15&lt;&gt;"",INDEX(Lookup!$N$2:$N$5,MATCH(Players!AA15,Lookup!$P$2:$P$5,0)),INDEX(Lookup!$N$2:$N$5,MATCH(Players!O15,Lookup!$O$2:$O$5,0)))</f>
        <v>Striker</v>
      </c>
      <c r="AC15">
        <v>5495000</v>
      </c>
      <c r="AD15" s="69" t="s">
        <v>1036</v>
      </c>
      <c r="AE15" s="69" t="str">
        <f>INDEX('Translate table'!$H$2:$H$622,MATCH(Players!P15,'Translate table'!$G$2:$G$622,0))</f>
        <v>Jadon Sancho</v>
      </c>
      <c r="AF15" s="69">
        <f>IFERROR(INDEX('Euro Qual stats'!$A$1:$L$2071,MATCH(Players!$AE15,'Euro Qual stats'!$A$1:$A$2071,0),MATCH(Players!AF$2,'Euro Qual stats'!$A$1:$L$1,0)),0)</f>
        <v>6</v>
      </c>
      <c r="AG15" s="69">
        <f>IFERROR(INDEX('Euro Qual stats'!$A$1:$L$2071,MATCH(Players!$AE15,'Euro Qual stats'!$A$1:$A$2071,0),MATCH(Players!AG$2,'Euro Qual stats'!$A$1:$L$1,0)),0)</f>
        <v>0.48</v>
      </c>
      <c r="AH15" s="69">
        <f>IFERROR(INDEX('Euro Qual stats'!$A$1:$L$2071,MATCH(Players!$AE15,'Euro Qual stats'!$A$1:$A$2071,0),MATCH(Players!AH$2,'Euro Qual stats'!$A$1:$L$1,0)),0)</f>
        <v>0.48</v>
      </c>
      <c r="AI15" s="69">
        <f>IFERROR(INDEX('Euro Qual stats'!$A$1:$L$2071,MATCH(Players!$AE15,'Euro Qual stats'!$A$1:$A$2071,0),MATCH(Players!AI$2,'Euro Qual stats'!$A$1:$L$1,0)),0)</f>
        <v>0</v>
      </c>
      <c r="AJ15" s="85">
        <f t="shared" si="29"/>
        <v>0.34174528301886797</v>
      </c>
      <c r="AK15" s="85">
        <f t="shared" si="0"/>
        <v>0.52301886792452823</v>
      </c>
      <c r="AL15" s="85">
        <f t="shared" si="1"/>
        <v>8.8066037735849048E-2</v>
      </c>
      <c r="AM15" s="85">
        <f t="shared" si="2"/>
        <v>0</v>
      </c>
      <c r="AN15" s="85">
        <f t="shared" si="3"/>
        <v>0</v>
      </c>
      <c r="AO15" s="85">
        <f t="shared" si="4"/>
        <v>0</v>
      </c>
      <c r="AP15" s="2">
        <f t="shared" si="5"/>
        <v>0.34799420009666504</v>
      </c>
      <c r="AQ15" s="2">
        <f t="shared" si="6"/>
        <v>0.47849202513291444</v>
      </c>
      <c r="AR15" s="2">
        <f t="shared" si="7"/>
        <v>0.73948767520541325</v>
      </c>
      <c r="AS15" s="2">
        <f t="shared" si="8"/>
        <v>0</v>
      </c>
      <c r="AT15" s="2">
        <f t="shared" si="9"/>
        <v>0</v>
      </c>
      <c r="AU15" s="2">
        <f t="shared" si="30"/>
        <v>0.34799420009666504</v>
      </c>
      <c r="AV15" s="2">
        <f t="shared" si="31"/>
        <v>0.47849202513291444</v>
      </c>
      <c r="AW15" s="2">
        <f t="shared" si="32"/>
        <v>0.73948767520541325</v>
      </c>
      <c r="AX15" s="2">
        <f t="shared" si="33"/>
        <v>0</v>
      </c>
      <c r="AY15" s="2">
        <f t="shared" si="34"/>
        <v>0</v>
      </c>
      <c r="AZ15" s="2">
        <f t="shared" si="10"/>
        <v>0.43550653401059664</v>
      </c>
      <c r="BA15" s="2">
        <f t="shared" si="11"/>
        <v>0.41011865407589121</v>
      </c>
      <c r="BB15" s="2">
        <f t="shared" si="12"/>
        <v>0</v>
      </c>
      <c r="BC15">
        <f t="shared" si="13"/>
        <v>0</v>
      </c>
      <c r="BD15" s="74">
        <f t="shared" si="14"/>
        <v>0</v>
      </c>
      <c r="BE15" s="74">
        <f t="shared" si="15"/>
        <v>0</v>
      </c>
      <c r="BF15" s="74">
        <f t="shared" si="16"/>
        <v>0</v>
      </c>
      <c r="BG15" s="2">
        <f t="shared" si="17"/>
        <v>0</v>
      </c>
      <c r="BH15" s="2">
        <f t="shared" si="18"/>
        <v>0</v>
      </c>
      <c r="BI15" s="2">
        <f t="shared" si="19"/>
        <v>0</v>
      </c>
      <c r="BJ15" s="2">
        <f t="shared" si="20"/>
        <v>0</v>
      </c>
      <c r="BK15" s="2">
        <f t="shared" si="21"/>
        <v>0</v>
      </c>
      <c r="BL15" s="2">
        <f t="shared" si="22"/>
        <v>0</v>
      </c>
      <c r="BM15" s="2">
        <f t="shared" si="23"/>
        <v>0</v>
      </c>
      <c r="BN15" s="2">
        <f t="shared" si="24"/>
        <v>0</v>
      </c>
      <c r="BO15" s="2">
        <f t="shared" si="25"/>
        <v>0</v>
      </c>
      <c r="BP15" s="2">
        <f t="shared" si="26"/>
        <v>0</v>
      </c>
      <c r="BQ15" s="2">
        <f t="shared" si="27"/>
        <v>0</v>
      </c>
      <c r="BR15" s="2">
        <f t="shared" si="28"/>
        <v>0</v>
      </c>
    </row>
    <row r="16" spans="1:78" x14ac:dyDescent="0.3">
      <c r="A16" s="93">
        <v>0</v>
      </c>
      <c r="B16">
        <v>204668</v>
      </c>
      <c r="C16" t="s">
        <v>1037</v>
      </c>
      <c r="D16" t="s">
        <v>1038</v>
      </c>
      <c r="E16" t="s">
        <v>1039</v>
      </c>
      <c r="F16">
        <v>18660</v>
      </c>
      <c r="G16" t="s">
        <v>890</v>
      </c>
      <c r="H16" t="s">
        <v>913</v>
      </c>
      <c r="I16" t="s">
        <v>1008</v>
      </c>
      <c r="J16">
        <v>0</v>
      </c>
      <c r="K16">
        <v>9.5</v>
      </c>
      <c r="L16">
        <v>0</v>
      </c>
      <c r="M16">
        <v>0</v>
      </c>
      <c r="N16">
        <v>94</v>
      </c>
      <c r="O16" t="s">
        <v>980</v>
      </c>
      <c r="P16" t="s">
        <v>502</v>
      </c>
      <c r="Q16" t="s">
        <v>502</v>
      </c>
      <c r="R16">
        <v>6</v>
      </c>
      <c r="S16">
        <v>8</v>
      </c>
      <c r="T16">
        <v>0</v>
      </c>
      <c r="U16">
        <v>7</v>
      </c>
      <c r="V16">
        <v>2602</v>
      </c>
      <c r="W16">
        <v>32</v>
      </c>
      <c r="X16">
        <v>2</v>
      </c>
      <c r="Y16">
        <v>0</v>
      </c>
      <c r="Z16" t="s">
        <v>1040</v>
      </c>
      <c r="AA16" t="s">
        <v>693</v>
      </c>
      <c r="AB16" s="69" t="str">
        <f>IF(AA16&lt;&gt;"",INDEX(Lookup!$N$2:$N$5,MATCH(Players!AA16,Lookup!$P$2:$P$5,0)),INDEX(Lookup!$N$2:$N$5,MATCH(Players!O16,Lookup!$O$2:$O$5,0)))</f>
        <v>Striker</v>
      </c>
      <c r="AC16">
        <v>5992000</v>
      </c>
      <c r="AD16" s="69" t="s">
        <v>815</v>
      </c>
      <c r="AE16" s="69" t="str">
        <f>INDEX('Translate table'!$H$2:$H$622,MATCH(Players!P16,'Translate table'!$G$2:$G$622,0))</f>
        <v>Timo Werner</v>
      </c>
      <c r="AF16" s="69">
        <f>IFERROR(INDEX('Euro Qual stats'!$A$1:$L$2071,MATCH(Players!$AE16,'Euro Qual stats'!$A$1:$A$2071,0),MATCH(Players!AF$2,'Euro Qual stats'!$A$1:$L$1,0)),0)</f>
        <v>5</v>
      </c>
      <c r="AG16" s="69">
        <f>IFERROR(INDEX('Euro Qual stats'!$A$1:$L$2071,MATCH(Players!$AE16,'Euro Qual stats'!$A$1:$A$2071,0),MATCH(Players!AG$2,'Euro Qual stats'!$A$1:$L$1,0)),0)</f>
        <v>0</v>
      </c>
      <c r="AH16" s="69">
        <f>IFERROR(INDEX('Euro Qual stats'!$A$1:$L$2071,MATCH(Players!$AE16,'Euro Qual stats'!$A$1:$A$2071,0),MATCH(Players!AH$2,'Euro Qual stats'!$A$1:$L$1,0)),0)</f>
        <v>0.73</v>
      </c>
      <c r="AI16" s="69">
        <f>IFERROR(INDEX('Euro Qual stats'!$A$1:$L$2071,MATCH(Players!$AE16,'Euro Qual stats'!$A$1:$A$2071,0),MATCH(Players!AI$2,'Euro Qual stats'!$A$1:$L$1,0)),0)</f>
        <v>0</v>
      </c>
      <c r="AJ16" s="85">
        <f t="shared" si="29"/>
        <v>0.11870283018867929</v>
      </c>
      <c r="AK16" s="85">
        <f t="shared" si="0"/>
        <v>0.63435534591194953</v>
      </c>
      <c r="AL16" s="85">
        <f t="shared" si="1"/>
        <v>0.10274371069182389</v>
      </c>
      <c r="AM16" s="85">
        <f t="shared" si="2"/>
        <v>0</v>
      </c>
      <c r="AN16" s="85">
        <f t="shared" si="3"/>
        <v>0</v>
      </c>
      <c r="AO16" s="85">
        <f t="shared" si="4"/>
        <v>0</v>
      </c>
      <c r="AP16" s="2">
        <f t="shared" si="5"/>
        <v>0.20753266717909299</v>
      </c>
      <c r="AQ16" s="2">
        <f t="shared" si="6"/>
        <v>0.27671022290545733</v>
      </c>
      <c r="AR16" s="2">
        <f t="shared" si="7"/>
        <v>1.1068408916218293</v>
      </c>
      <c r="AS16" s="2">
        <f t="shared" si="8"/>
        <v>6.9177555726364331E-2</v>
      </c>
      <c r="AT16" s="2">
        <f t="shared" si="9"/>
        <v>0</v>
      </c>
      <c r="AU16" s="2">
        <f t="shared" si="30"/>
        <v>0.20753266717909299</v>
      </c>
      <c r="AV16" s="2">
        <f t="shared" si="31"/>
        <v>0.27671022290545733</v>
      </c>
      <c r="AW16" s="2">
        <f t="shared" si="32"/>
        <v>1.1068408916218293</v>
      </c>
      <c r="AX16" s="2">
        <f t="shared" si="33"/>
        <v>6.9177555726364331E-2</v>
      </c>
      <c r="AY16" s="2">
        <f t="shared" si="34"/>
        <v>0</v>
      </c>
      <c r="AZ16" s="2">
        <f t="shared" si="10"/>
        <v>0.42094400654552128</v>
      </c>
      <c r="BA16" s="2">
        <f t="shared" si="11"/>
        <v>0.1977065265470683</v>
      </c>
      <c r="BB16" s="2">
        <f t="shared" si="12"/>
        <v>3.4588777863182166E-2</v>
      </c>
      <c r="BC16">
        <f t="shared" si="13"/>
        <v>0</v>
      </c>
      <c r="BD16" s="74">
        <f t="shared" si="14"/>
        <v>0</v>
      </c>
      <c r="BE16" s="74">
        <f t="shared" si="15"/>
        <v>0</v>
      </c>
      <c r="BF16" s="74">
        <f t="shared" si="16"/>
        <v>0</v>
      </c>
      <c r="BG16" s="2">
        <f t="shared" si="17"/>
        <v>3.4588777863182166E-2</v>
      </c>
      <c r="BH16" s="2">
        <f t="shared" si="18"/>
        <v>0</v>
      </c>
      <c r="BI16" s="2">
        <f t="shared" si="19"/>
        <v>0</v>
      </c>
      <c r="BJ16" s="2">
        <f t="shared" si="20"/>
        <v>0</v>
      </c>
      <c r="BK16" s="2">
        <f t="shared" si="21"/>
        <v>0</v>
      </c>
      <c r="BL16" s="2">
        <f t="shared" si="22"/>
        <v>3.4588777863182166E-2</v>
      </c>
      <c r="BM16" s="2">
        <f t="shared" si="23"/>
        <v>0</v>
      </c>
      <c r="BN16" s="2">
        <f t="shared" si="24"/>
        <v>0</v>
      </c>
      <c r="BO16" s="2">
        <f t="shared" si="25"/>
        <v>0</v>
      </c>
      <c r="BP16" s="2">
        <f t="shared" si="26"/>
        <v>0</v>
      </c>
      <c r="BQ16" s="2">
        <f t="shared" si="27"/>
        <v>3.4588777863182166E-2</v>
      </c>
      <c r="BR16" s="2">
        <f t="shared" si="28"/>
        <v>0</v>
      </c>
    </row>
    <row r="17" spans="1:70" x14ac:dyDescent="0.3">
      <c r="A17" s="93">
        <v>0</v>
      </c>
      <c r="B17">
        <v>204611</v>
      </c>
      <c r="C17" t="s">
        <v>1041</v>
      </c>
      <c r="D17" t="s">
        <v>1042</v>
      </c>
      <c r="E17" t="s">
        <v>1043</v>
      </c>
      <c r="F17">
        <v>18645</v>
      </c>
      <c r="G17" t="s">
        <v>877</v>
      </c>
      <c r="H17" t="s">
        <v>931</v>
      </c>
      <c r="I17" t="s">
        <v>5231</v>
      </c>
      <c r="J17">
        <v>0</v>
      </c>
      <c r="K17">
        <v>9.5</v>
      </c>
      <c r="L17">
        <v>0</v>
      </c>
      <c r="M17">
        <v>0</v>
      </c>
      <c r="N17">
        <v>842</v>
      </c>
      <c r="O17" t="s">
        <v>992</v>
      </c>
      <c r="P17" t="s">
        <v>71</v>
      </c>
      <c r="Q17" t="s">
        <v>71</v>
      </c>
      <c r="R17">
        <v>6</v>
      </c>
      <c r="S17">
        <v>10</v>
      </c>
      <c r="T17">
        <v>0</v>
      </c>
      <c r="U17">
        <v>11</v>
      </c>
      <c r="V17">
        <v>2184</v>
      </c>
      <c r="W17">
        <v>19</v>
      </c>
      <c r="X17">
        <v>6</v>
      </c>
      <c r="Y17">
        <v>0</v>
      </c>
      <c r="Z17" t="s">
        <v>877</v>
      </c>
      <c r="AA17" t="s">
        <v>693</v>
      </c>
      <c r="AB17" s="69" t="str">
        <f>IF(AA17&lt;&gt;"",INDEX(Lookup!$N$2:$N$5,MATCH(Players!AA17,Lookup!$P$2:$P$5,0)),INDEX(Lookup!$N$2:$N$5,MATCH(Players!O17,Lookup!$O$2:$O$5,0)))</f>
        <v>Striker</v>
      </c>
      <c r="AC17">
        <v>3495000</v>
      </c>
      <c r="AD17" s="69" t="s">
        <v>804</v>
      </c>
      <c r="AE17" s="69" t="str">
        <f>INDEX('Translate table'!$H$2:$H$622,MATCH(Players!P17,'Translate table'!$G$2:$G$622,0))</f>
        <v>Jacek GÃ³ralski</v>
      </c>
      <c r="AF17" s="69">
        <f>IFERROR(INDEX('Euro Qual stats'!$A$1:$L$2071,MATCH(Players!$AE17,'Euro Qual stats'!$A$1:$A$2071,0),MATCH(Players!AF$2,'Euro Qual stats'!$A$1:$L$1,0)),0)</f>
        <v>4</v>
      </c>
      <c r="AG17" s="69">
        <f>IFERROR(INDEX('Euro Qual stats'!$A$1:$L$2071,MATCH(Players!$AE17,'Euro Qual stats'!$A$1:$A$2071,0),MATCH(Players!AG$2,'Euro Qual stats'!$A$1:$L$1,0)),0)</f>
        <v>0</v>
      </c>
      <c r="AH17" s="69">
        <f>IFERROR(INDEX('Euro Qual stats'!$A$1:$L$2071,MATCH(Players!$AE17,'Euro Qual stats'!$A$1:$A$2071,0),MATCH(Players!AH$2,'Euro Qual stats'!$A$1:$L$1,0)),0)</f>
        <v>0.46</v>
      </c>
      <c r="AI17" s="69">
        <f>IFERROR(INDEX('Euro Qual stats'!$A$1:$L$2071,MATCH(Players!$AE17,'Euro Qual stats'!$A$1:$A$2071,0),MATCH(Players!AI$2,'Euro Qual stats'!$A$1:$L$1,0)),0)</f>
        <v>0</v>
      </c>
      <c r="AJ17" s="85">
        <f t="shared" si="29"/>
        <v>0.1356603773584906</v>
      </c>
      <c r="AK17" s="85">
        <f t="shared" si="0"/>
        <v>0.53069182389937086</v>
      </c>
      <c r="AL17" s="85">
        <f t="shared" si="1"/>
        <v>0.11742138364779872</v>
      </c>
      <c r="AM17" s="85">
        <f t="shared" si="2"/>
        <v>0</v>
      </c>
      <c r="AN17" s="85">
        <f t="shared" si="3"/>
        <v>0</v>
      </c>
      <c r="AO17" s="85">
        <f t="shared" si="4"/>
        <v>0</v>
      </c>
      <c r="AP17" s="2">
        <f t="shared" si="5"/>
        <v>0.24725274725274726</v>
      </c>
      <c r="AQ17" s="2">
        <f t="shared" si="6"/>
        <v>0.41208791208791212</v>
      </c>
      <c r="AR17" s="2">
        <f t="shared" si="7"/>
        <v>0.78296703296703296</v>
      </c>
      <c r="AS17" s="2">
        <f t="shared" si="8"/>
        <v>0.24725274725274726</v>
      </c>
      <c r="AT17" s="2">
        <f t="shared" si="9"/>
        <v>0</v>
      </c>
      <c r="AU17" s="2">
        <f t="shared" si="30"/>
        <v>0.24725274725274726</v>
      </c>
      <c r="AV17" s="2">
        <f t="shared" si="31"/>
        <v>0.41208791208791212</v>
      </c>
      <c r="AW17" s="2">
        <f t="shared" si="32"/>
        <v>0.78296703296703296</v>
      </c>
      <c r="AX17" s="2">
        <f t="shared" si="33"/>
        <v>0.24725274725274726</v>
      </c>
      <c r="AY17" s="2">
        <f t="shared" si="34"/>
        <v>0</v>
      </c>
      <c r="AZ17" s="2">
        <f t="shared" si="10"/>
        <v>0.38897228557605906</v>
      </c>
      <c r="BA17" s="2">
        <f t="shared" si="11"/>
        <v>0.27387414472320137</v>
      </c>
      <c r="BB17" s="2">
        <f t="shared" si="12"/>
        <v>0.12362637362637363</v>
      </c>
      <c r="BC17">
        <f t="shared" si="13"/>
        <v>0</v>
      </c>
      <c r="BD17" s="74">
        <f t="shared" si="14"/>
        <v>0</v>
      </c>
      <c r="BE17" s="74">
        <f t="shared" si="15"/>
        <v>0</v>
      </c>
      <c r="BF17" s="74">
        <f t="shared" si="16"/>
        <v>0</v>
      </c>
      <c r="BG17" s="2">
        <f t="shared" si="17"/>
        <v>0.12362637362637363</v>
      </c>
      <c r="BH17" s="2">
        <f t="shared" si="18"/>
        <v>0</v>
      </c>
      <c r="BI17" s="2">
        <f t="shared" si="19"/>
        <v>0</v>
      </c>
      <c r="BJ17" s="2">
        <f t="shared" si="20"/>
        <v>0</v>
      </c>
      <c r="BK17" s="2">
        <f t="shared" si="21"/>
        <v>0</v>
      </c>
      <c r="BL17" s="2">
        <f t="shared" si="22"/>
        <v>0.12362637362637363</v>
      </c>
      <c r="BM17" s="2">
        <f t="shared" si="23"/>
        <v>0</v>
      </c>
      <c r="BN17" s="2">
        <f t="shared" si="24"/>
        <v>0</v>
      </c>
      <c r="BO17" s="2">
        <f t="shared" si="25"/>
        <v>0</v>
      </c>
      <c r="BP17" s="2">
        <f t="shared" si="26"/>
        <v>0</v>
      </c>
      <c r="BQ17" s="2">
        <f t="shared" si="27"/>
        <v>0.12362637362637363</v>
      </c>
      <c r="BR17" s="2">
        <f t="shared" si="28"/>
        <v>0</v>
      </c>
    </row>
    <row r="18" spans="1:70" x14ac:dyDescent="0.3">
      <c r="A18" s="93">
        <v>0</v>
      </c>
      <c r="B18">
        <v>213387</v>
      </c>
      <c r="C18" t="s">
        <v>1044</v>
      </c>
      <c r="D18" t="s">
        <v>1045</v>
      </c>
      <c r="E18" t="s">
        <v>1046</v>
      </c>
      <c r="F18">
        <v>18658</v>
      </c>
      <c r="G18" t="s">
        <v>861</v>
      </c>
      <c r="H18" t="s">
        <v>937</v>
      </c>
      <c r="I18" t="s">
        <v>979</v>
      </c>
      <c r="J18">
        <v>9.6999999999999993</v>
      </c>
      <c r="K18">
        <v>9.1</v>
      </c>
      <c r="L18">
        <v>9.6999999999999993</v>
      </c>
      <c r="M18">
        <v>0</v>
      </c>
      <c r="N18">
        <v>7065</v>
      </c>
      <c r="O18" t="s">
        <v>980</v>
      </c>
      <c r="P18" t="s">
        <v>1047</v>
      </c>
      <c r="Q18" t="s">
        <v>1047</v>
      </c>
      <c r="R18">
        <v>20</v>
      </c>
      <c r="S18">
        <v>6</v>
      </c>
      <c r="T18">
        <v>0</v>
      </c>
      <c r="U18">
        <v>6</v>
      </c>
      <c r="V18">
        <v>2866</v>
      </c>
      <c r="W18">
        <v>51</v>
      </c>
      <c r="X18">
        <v>3</v>
      </c>
      <c r="Y18">
        <v>1</v>
      </c>
      <c r="Z18" t="s">
        <v>1048</v>
      </c>
      <c r="AA18" t="s">
        <v>693</v>
      </c>
      <c r="AB18" s="69" t="str">
        <f>IF(AA18&lt;&gt;"",INDEX(Lookup!$N$2:$N$5,MATCH(Players!AA18,Lookup!$P$2:$P$5,0)),INDEX(Lookup!$N$2:$N$5,MATCH(Players!O18,Lookup!$O$2:$O$5,0)))</f>
        <v>Striker</v>
      </c>
      <c r="AC18">
        <v>6722000</v>
      </c>
      <c r="AD18" s="69" t="s">
        <v>1049</v>
      </c>
      <c r="AE18" s="69" t="str">
        <f>INDEX('Translate table'!$H$2:$H$622,MATCH(Players!P18,'Translate table'!$G$2:$G$622,0))</f>
        <v>Ciro Immobile</v>
      </c>
      <c r="AF18" s="69">
        <f>IFERROR(INDEX('Euro Qual stats'!$A$1:$L$2071,MATCH(Players!$AE18,'Euro Qual stats'!$A$1:$A$2071,0),MATCH(Players!AF$2,'Euro Qual stats'!$A$1:$L$1,0)),0)</f>
        <v>4</v>
      </c>
      <c r="AG18" s="69">
        <f>IFERROR(INDEX('Euro Qual stats'!$A$1:$L$2071,MATCH(Players!$AE18,'Euro Qual stats'!$A$1:$A$2071,0),MATCH(Players!AG$2,'Euro Qual stats'!$A$1:$L$1,0)),0)</f>
        <v>0.55000000000000004</v>
      </c>
      <c r="AH18" s="69">
        <f>IFERROR(INDEX('Euro Qual stats'!$A$1:$L$2071,MATCH(Players!$AE18,'Euro Qual stats'!$A$1:$A$2071,0),MATCH(Players!AH$2,'Euro Qual stats'!$A$1:$L$1,0)),0)</f>
        <v>0.83</v>
      </c>
      <c r="AI18" s="69">
        <f>IFERROR(INDEX('Euro Qual stats'!$A$1:$L$2071,MATCH(Players!$AE18,'Euro Qual stats'!$A$1:$A$2071,0),MATCH(Players!AI$2,'Euro Qual stats'!$A$1:$L$1,0)),0)</f>
        <v>0</v>
      </c>
      <c r="AJ18" s="85">
        <f t="shared" si="29"/>
        <v>0.31899371069182392</v>
      </c>
      <c r="AK18" s="85">
        <f t="shared" si="0"/>
        <v>0.65402515723270416</v>
      </c>
      <c r="AL18" s="85">
        <f t="shared" si="1"/>
        <v>0.11742138364779872</v>
      </c>
      <c r="AM18" s="85">
        <f t="shared" si="2"/>
        <v>0.18228528770097061</v>
      </c>
      <c r="AN18" s="85">
        <f t="shared" si="3"/>
        <v>0.24213262648882614</v>
      </c>
      <c r="AO18" s="85">
        <f t="shared" si="4"/>
        <v>7.3399037520876953E-2</v>
      </c>
      <c r="AP18" s="2">
        <f t="shared" si="5"/>
        <v>0.62805303558967196</v>
      </c>
      <c r="AQ18" s="2">
        <f t="shared" si="6"/>
        <v>0.18841591067690161</v>
      </c>
      <c r="AR18" s="2">
        <f t="shared" si="7"/>
        <v>1.6015352407536636</v>
      </c>
      <c r="AS18" s="2">
        <f t="shared" si="8"/>
        <v>9.4207955338450805E-2</v>
      </c>
      <c r="AT18" s="2">
        <f t="shared" si="9"/>
        <v>3.1402651779483599E-2</v>
      </c>
      <c r="AU18" s="2">
        <f t="shared" si="30"/>
        <v>0.62805303558967196</v>
      </c>
      <c r="AV18" s="2">
        <f t="shared" si="31"/>
        <v>0.18841591067690161</v>
      </c>
      <c r="AW18" s="2">
        <f t="shared" si="32"/>
        <v>1.6015352407536636</v>
      </c>
      <c r="AX18" s="2">
        <f t="shared" si="33"/>
        <v>9.4207955338450805E-2</v>
      </c>
      <c r="AY18" s="2">
        <f t="shared" si="34"/>
        <v>3.1402651779483599E-2</v>
      </c>
      <c r="AZ18" s="2">
        <f t="shared" si="10"/>
        <v>0.64103909641118806</v>
      </c>
      <c r="BA18" s="2">
        <f t="shared" si="11"/>
        <v>0.25370481068436279</v>
      </c>
      <c r="BB18" s="2">
        <f t="shared" si="12"/>
        <v>4.7103977669225403E-2</v>
      </c>
      <c r="BC18">
        <f t="shared" si="13"/>
        <v>1</v>
      </c>
      <c r="BD18" s="74">
        <f t="shared" si="14"/>
        <v>0.24064918702976409</v>
      </c>
      <c r="BE18" s="74">
        <f t="shared" si="15"/>
        <v>0.16350568012196204</v>
      </c>
      <c r="BF18" s="74">
        <f t="shared" si="16"/>
        <v>0.25657000450901607</v>
      </c>
      <c r="BG18" s="2">
        <f t="shared" si="17"/>
        <v>4.7103977669225403E-2</v>
      </c>
      <c r="BH18" s="2">
        <f t="shared" si="18"/>
        <v>3.1402651779483599E-2</v>
      </c>
      <c r="BI18" s="2">
        <f t="shared" si="19"/>
        <v>0.24064918702976409</v>
      </c>
      <c r="BJ18" s="2">
        <f t="shared" si="20"/>
        <v>0.16350568012196204</v>
      </c>
      <c r="BK18" s="2">
        <f t="shared" si="21"/>
        <v>0.25657000450901607</v>
      </c>
      <c r="BL18" s="2">
        <f t="shared" si="22"/>
        <v>4.7103977669225403E-2</v>
      </c>
      <c r="BM18" s="2">
        <f t="shared" si="23"/>
        <v>3.1402651779483599E-2</v>
      </c>
      <c r="BN18" s="2">
        <f t="shared" si="24"/>
        <v>0.24064918702976404</v>
      </c>
      <c r="BO18" s="2">
        <f t="shared" si="25"/>
        <v>0.16350568012196207</v>
      </c>
      <c r="BP18" s="2">
        <f t="shared" si="26"/>
        <v>0.25657000450901607</v>
      </c>
      <c r="BQ18" s="2">
        <f t="shared" si="27"/>
        <v>4.7103977669225403E-2</v>
      </c>
      <c r="BR18" s="2">
        <f t="shared" si="28"/>
        <v>3.1402651779483599E-2</v>
      </c>
    </row>
    <row r="19" spans="1:70" x14ac:dyDescent="0.3">
      <c r="A19" s="93">
        <v>0</v>
      </c>
      <c r="B19">
        <v>204557</v>
      </c>
      <c r="C19" t="s">
        <v>1050</v>
      </c>
      <c r="D19" t="s">
        <v>1051</v>
      </c>
      <c r="E19" t="s">
        <v>1052</v>
      </c>
      <c r="F19">
        <v>18743</v>
      </c>
      <c r="G19" t="s">
        <v>869</v>
      </c>
      <c r="H19" t="s">
        <v>943</v>
      </c>
      <c r="I19" t="s">
        <v>979</v>
      </c>
      <c r="J19">
        <v>5.3</v>
      </c>
      <c r="K19">
        <v>9</v>
      </c>
      <c r="L19">
        <v>5.3</v>
      </c>
      <c r="M19">
        <v>0</v>
      </c>
      <c r="N19">
        <v>867</v>
      </c>
      <c r="O19" t="s">
        <v>980</v>
      </c>
      <c r="P19" t="s">
        <v>1053</v>
      </c>
      <c r="Q19" t="s">
        <v>1053</v>
      </c>
      <c r="R19">
        <v>9</v>
      </c>
      <c r="S19">
        <v>8</v>
      </c>
      <c r="T19">
        <v>0</v>
      </c>
      <c r="U19">
        <v>0</v>
      </c>
      <c r="V19">
        <v>1463</v>
      </c>
      <c r="W19">
        <v>19</v>
      </c>
      <c r="X19">
        <v>2</v>
      </c>
      <c r="Y19">
        <v>0</v>
      </c>
      <c r="Z19" t="s">
        <v>993</v>
      </c>
      <c r="AA19" t="s">
        <v>693</v>
      </c>
      <c r="AB19" s="69" t="str">
        <f>IF(AA19&lt;&gt;"",INDEX(Lookup!$N$2:$N$5,MATCH(Players!AA19,Lookup!$P$2:$P$5,0)),INDEX(Lookup!$N$2:$N$5,MATCH(Players!O19,Lookup!$O$2:$O$5,0)))</f>
        <v>Striker</v>
      </c>
      <c r="AC19">
        <v>7052000</v>
      </c>
      <c r="AD19" s="69" t="s">
        <v>807</v>
      </c>
      <c r="AE19" s="69" t="str">
        <f>INDEX('Translate table'!$H$2:$H$622,MATCH(Players!P19,'Translate table'!$G$2:$G$622,0))</f>
        <v>Dries Mertens</v>
      </c>
      <c r="AF19" s="69">
        <f>IFERROR(INDEX('Euro Qual stats'!$A$1:$L$2071,MATCH(Players!$AE19,'Euro Qual stats'!$A$1:$A$2071,0),MATCH(Players!AF$2,'Euro Qual stats'!$A$1:$L$1,0)),0)</f>
        <v>9</v>
      </c>
      <c r="AG19" s="69">
        <f>IFERROR(INDEX('Euro Qual stats'!$A$1:$L$2071,MATCH(Players!$AE19,'Euro Qual stats'!$A$1:$A$2071,0),MATCH(Players!AG$2,'Euro Qual stats'!$A$1:$L$1,0)),0)</f>
        <v>0.32</v>
      </c>
      <c r="AH19" s="69">
        <f>IFERROR(INDEX('Euro Qual stats'!$A$1:$L$2071,MATCH(Players!$AE19,'Euro Qual stats'!$A$1:$A$2071,0),MATCH(Players!AH$2,'Euro Qual stats'!$A$1:$L$1,0)),0)</f>
        <v>0.32</v>
      </c>
      <c r="AI19" s="69">
        <f>IFERROR(INDEX('Euro Qual stats'!$A$1:$L$2071,MATCH(Players!$AE19,'Euro Qual stats'!$A$1:$A$2071,0),MATCH(Players!AI$2,'Euro Qual stats'!$A$1:$L$1,0)),0)</f>
        <v>0.32</v>
      </c>
      <c r="AJ19" s="85">
        <f t="shared" si="29"/>
        <v>0.29087264150943398</v>
      </c>
      <c r="AK19" s="85">
        <f t="shared" si="0"/>
        <v>0.38150943396226411</v>
      </c>
      <c r="AL19" s="85">
        <f t="shared" si="1"/>
        <v>0.28403301886792454</v>
      </c>
      <c r="AM19" s="85">
        <f t="shared" si="2"/>
        <v>0.19323334936587122</v>
      </c>
      <c r="AN19" s="85">
        <f t="shared" si="3"/>
        <v>0.12143100711047292</v>
      </c>
      <c r="AO19" s="85">
        <f t="shared" si="4"/>
        <v>0.18392024864935647</v>
      </c>
      <c r="AP19" s="2">
        <f t="shared" si="5"/>
        <v>0.55365686944634318</v>
      </c>
      <c r="AQ19" s="2">
        <f t="shared" si="6"/>
        <v>0.4921394395078606</v>
      </c>
      <c r="AR19" s="2">
        <f t="shared" si="7"/>
        <v>1.168831168831169</v>
      </c>
      <c r="AS19" s="2">
        <f t="shared" si="8"/>
        <v>0.12303485987696515</v>
      </c>
      <c r="AT19" s="2">
        <f t="shared" si="9"/>
        <v>0</v>
      </c>
      <c r="AU19" s="2">
        <f t="shared" si="30"/>
        <v>0.55365686944634318</v>
      </c>
      <c r="AV19" s="2">
        <f t="shared" si="31"/>
        <v>0.4921394395078606</v>
      </c>
      <c r="AW19" s="2">
        <f t="shared" si="32"/>
        <v>1.168831168831169</v>
      </c>
      <c r="AX19" s="2">
        <f t="shared" si="33"/>
        <v>0.12303485987696515</v>
      </c>
      <c r="AY19" s="2">
        <f t="shared" si="34"/>
        <v>0</v>
      </c>
      <c r="AZ19" s="2">
        <f t="shared" si="10"/>
        <v>0.46758315170430365</v>
      </c>
      <c r="BA19" s="2">
        <f t="shared" si="11"/>
        <v>0.39150604050864729</v>
      </c>
      <c r="BB19" s="2">
        <f t="shared" si="12"/>
        <v>0.22151742993848259</v>
      </c>
      <c r="BC19">
        <f t="shared" si="13"/>
        <v>1</v>
      </c>
      <c r="BD19" s="74">
        <f t="shared" si="14"/>
        <v>0.16968807630663427</v>
      </c>
      <c r="BE19" s="74">
        <f t="shared" si="15"/>
        <v>0.22648710949246562</v>
      </c>
      <c r="BF19" s="74">
        <f t="shared" si="16"/>
        <v>0.19578712334098997</v>
      </c>
      <c r="BG19" s="2">
        <f t="shared" si="17"/>
        <v>0.22151742993848259</v>
      </c>
      <c r="BH19" s="2">
        <f t="shared" si="18"/>
        <v>0</v>
      </c>
      <c r="BI19" s="2">
        <f t="shared" si="19"/>
        <v>0.16968807630663427</v>
      </c>
      <c r="BJ19" s="2">
        <f t="shared" si="20"/>
        <v>0.22648710949246562</v>
      </c>
      <c r="BK19" s="2">
        <f t="shared" si="21"/>
        <v>0.19578712334098997</v>
      </c>
      <c r="BL19" s="2">
        <f t="shared" si="22"/>
        <v>0.22151742993848259</v>
      </c>
      <c r="BM19" s="2">
        <f t="shared" si="23"/>
        <v>0</v>
      </c>
      <c r="BN19" s="2">
        <f t="shared" si="24"/>
        <v>0.17203877715079313</v>
      </c>
      <c r="BO19" s="2">
        <f t="shared" si="25"/>
        <v>0.22648710949246556</v>
      </c>
      <c r="BP19" s="2">
        <f t="shared" si="26"/>
        <v>0.19578712334098997</v>
      </c>
      <c r="BQ19" s="2">
        <f t="shared" si="27"/>
        <v>0.22151742993848259</v>
      </c>
      <c r="BR19" s="2">
        <f t="shared" si="28"/>
        <v>0</v>
      </c>
    </row>
    <row r="20" spans="1:70" x14ac:dyDescent="0.3">
      <c r="A20" s="93">
        <v>0</v>
      </c>
      <c r="B20">
        <v>204656</v>
      </c>
      <c r="C20" t="s">
        <v>1054</v>
      </c>
      <c r="D20" t="s">
        <v>1055</v>
      </c>
      <c r="E20" t="s">
        <v>1056</v>
      </c>
      <c r="F20">
        <v>18660</v>
      </c>
      <c r="G20" t="s">
        <v>890</v>
      </c>
      <c r="H20" t="s">
        <v>913</v>
      </c>
      <c r="I20" t="s">
        <v>979</v>
      </c>
      <c r="J20">
        <v>0</v>
      </c>
      <c r="K20">
        <v>9</v>
      </c>
      <c r="L20">
        <v>0</v>
      </c>
      <c r="M20">
        <v>0</v>
      </c>
      <c r="N20">
        <v>3964</v>
      </c>
      <c r="O20" t="s">
        <v>992</v>
      </c>
      <c r="P20" t="s">
        <v>1057</v>
      </c>
      <c r="Q20" t="s">
        <v>1057</v>
      </c>
      <c r="R20">
        <v>10</v>
      </c>
      <c r="S20">
        <v>2</v>
      </c>
      <c r="T20">
        <v>0</v>
      </c>
      <c r="U20">
        <v>0</v>
      </c>
      <c r="V20">
        <v>1650</v>
      </c>
      <c r="W20">
        <v>27</v>
      </c>
      <c r="X20">
        <v>4</v>
      </c>
      <c r="Y20">
        <v>0</v>
      </c>
      <c r="Z20" t="s">
        <v>1040</v>
      </c>
      <c r="AA20" t="s">
        <v>693</v>
      </c>
      <c r="AB20" s="69" t="str">
        <f>IF(AA20&lt;&gt;"",INDEX(Lookup!$N$2:$N$5,MATCH(Players!AA20,Lookup!$P$2:$P$5,0)),INDEX(Lookup!$N$2:$N$5,MATCH(Players!O20,Lookup!$O$2:$O$5,0)))</f>
        <v>Striker</v>
      </c>
      <c r="AC20">
        <v>7484000</v>
      </c>
      <c r="AD20" s="69" t="s">
        <v>798</v>
      </c>
      <c r="AE20" s="69" t="str">
        <f>INDEX('Translate table'!$H$2:$H$622,MATCH(Players!P20,'Translate table'!$G$2:$G$622,0))</f>
        <v>Serge Gnabry</v>
      </c>
      <c r="AF20" s="69">
        <f>IFERROR(INDEX('Euro Qual stats'!$A$1:$L$2071,MATCH(Players!$AE20,'Euro Qual stats'!$A$1:$A$2071,0),MATCH(Players!AF$2,'Euro Qual stats'!$A$1:$L$1,0)),0)</f>
        <v>7</v>
      </c>
      <c r="AG20" s="69">
        <f>IFERROR(INDEX('Euro Qual stats'!$A$1:$L$2071,MATCH(Players!$AE20,'Euro Qual stats'!$A$1:$A$2071,0),MATCH(Players!AG$2,'Euro Qual stats'!$A$1:$L$1,0)),0)</f>
        <v>0.15</v>
      </c>
      <c r="AH20" s="69">
        <f>IFERROR(INDEX('Euro Qual stats'!$A$1:$L$2071,MATCH(Players!$AE20,'Euro Qual stats'!$A$1:$A$2071,0),MATCH(Players!AH$2,'Euro Qual stats'!$A$1:$L$1,0)),0)</f>
        <v>1.21</v>
      </c>
      <c r="AI20" s="69">
        <f>IFERROR(INDEX('Euro Qual stats'!$A$1:$L$2071,MATCH(Players!$AE20,'Euro Qual stats'!$A$1:$A$2071,0),MATCH(Players!AI$2,'Euro Qual stats'!$A$1:$L$1,0)),0)</f>
        <v>0.15</v>
      </c>
      <c r="AJ20" s="85">
        <f t="shared" si="29"/>
        <v>0.17228773584905666</v>
      </c>
      <c r="AK20" s="85">
        <f t="shared" si="0"/>
        <v>0.94168238993710685</v>
      </c>
      <c r="AL20" s="85">
        <f t="shared" si="1"/>
        <v>0.16088836477987423</v>
      </c>
      <c r="AM20" s="85">
        <f t="shared" si="2"/>
        <v>8.7963269540083738E-2</v>
      </c>
      <c r="AN20" s="85">
        <f t="shared" si="3"/>
        <v>0.35855779396741039</v>
      </c>
      <c r="AO20" s="85">
        <f t="shared" si="4"/>
        <v>0.102744822418205</v>
      </c>
      <c r="AP20" s="2">
        <f t="shared" si="5"/>
        <v>0.54545454545454541</v>
      </c>
      <c r="AQ20" s="2">
        <f t="shared" si="6"/>
        <v>0.10909090909090909</v>
      </c>
      <c r="AR20" s="2">
        <f t="shared" si="7"/>
        <v>1.4727272727272729</v>
      </c>
      <c r="AS20" s="2">
        <f t="shared" si="8"/>
        <v>0.21818181818181817</v>
      </c>
      <c r="AT20" s="2">
        <f t="shared" si="9"/>
        <v>0</v>
      </c>
      <c r="AU20" s="2">
        <f t="shared" si="30"/>
        <v>0.54545454545454541</v>
      </c>
      <c r="AV20" s="2">
        <f t="shared" si="31"/>
        <v>0.10909090909090909</v>
      </c>
      <c r="AW20" s="2">
        <f t="shared" si="32"/>
        <v>1.4727272727272729</v>
      </c>
      <c r="AX20" s="2">
        <f t="shared" si="33"/>
        <v>0.21818181818181817</v>
      </c>
      <c r="AY20" s="2">
        <f t="shared" si="34"/>
        <v>0</v>
      </c>
      <c r="AZ20" s="2">
        <f t="shared" si="10"/>
        <v>0.74356846769582607</v>
      </c>
      <c r="BA20" s="2">
        <f t="shared" si="11"/>
        <v>0.14068932246998286</v>
      </c>
      <c r="BB20" s="2">
        <f t="shared" si="12"/>
        <v>0.18409090909090908</v>
      </c>
      <c r="BC20">
        <f t="shared" si="13"/>
        <v>1</v>
      </c>
      <c r="BD20" s="74">
        <f t="shared" si="14"/>
        <v>0.28022832288785932</v>
      </c>
      <c r="BE20" s="74">
        <f t="shared" si="15"/>
        <v>7.0093334912468913E-2</v>
      </c>
      <c r="BF20" s="74">
        <f t="shared" si="16"/>
        <v>0.21106150535115192</v>
      </c>
      <c r="BG20" s="2">
        <f t="shared" si="17"/>
        <v>0.18409090909090908</v>
      </c>
      <c r="BH20" s="2">
        <f t="shared" si="18"/>
        <v>0</v>
      </c>
      <c r="BI20" s="2">
        <f t="shared" si="19"/>
        <v>0.28022832288785932</v>
      </c>
      <c r="BJ20" s="2">
        <f t="shared" si="20"/>
        <v>7.0093334912468913E-2</v>
      </c>
      <c r="BK20" s="2">
        <f t="shared" si="21"/>
        <v>0.21106150535115192</v>
      </c>
      <c r="BL20" s="2">
        <f t="shared" si="22"/>
        <v>0.18409090909090908</v>
      </c>
      <c r="BM20" s="2">
        <f t="shared" si="23"/>
        <v>0</v>
      </c>
      <c r="BN20" s="2">
        <f t="shared" si="24"/>
        <v>0.28022832288785932</v>
      </c>
      <c r="BO20" s="2">
        <f t="shared" si="25"/>
        <v>7.0093334912468927E-2</v>
      </c>
      <c r="BP20" s="2">
        <f t="shared" si="26"/>
        <v>0.21106150535115187</v>
      </c>
      <c r="BQ20" s="2">
        <f t="shared" si="27"/>
        <v>0.18409090909090908</v>
      </c>
      <c r="BR20" s="2">
        <f t="shared" si="28"/>
        <v>0</v>
      </c>
    </row>
    <row r="21" spans="1:70" x14ac:dyDescent="0.3">
      <c r="A21" s="93">
        <v>0</v>
      </c>
      <c r="B21">
        <v>204612</v>
      </c>
      <c r="C21" t="s">
        <v>1058</v>
      </c>
      <c r="D21" t="s">
        <v>1059</v>
      </c>
      <c r="E21" t="s">
        <v>1060</v>
      </c>
      <c r="F21">
        <v>18645</v>
      </c>
      <c r="G21" t="s">
        <v>877</v>
      </c>
      <c r="H21" t="s">
        <v>931</v>
      </c>
      <c r="I21" t="s">
        <v>979</v>
      </c>
      <c r="J21">
        <v>2.2999999999999998</v>
      </c>
      <c r="K21">
        <v>9</v>
      </c>
      <c r="L21">
        <v>2.2999999999999998</v>
      </c>
      <c r="M21">
        <v>0</v>
      </c>
      <c r="N21">
        <v>2492</v>
      </c>
      <c r="O21" t="s">
        <v>992</v>
      </c>
      <c r="P21" t="s">
        <v>52</v>
      </c>
      <c r="Q21" t="s">
        <v>52</v>
      </c>
      <c r="R21">
        <v>9</v>
      </c>
      <c r="S21">
        <v>5</v>
      </c>
      <c r="T21">
        <v>0</v>
      </c>
      <c r="U21">
        <v>3</v>
      </c>
      <c r="V21">
        <v>1613</v>
      </c>
      <c r="W21">
        <v>20</v>
      </c>
      <c r="X21">
        <v>0</v>
      </c>
      <c r="Y21">
        <v>0</v>
      </c>
      <c r="Z21" t="s">
        <v>877</v>
      </c>
      <c r="AA21" t="s">
        <v>693</v>
      </c>
      <c r="AB21" s="69" t="str">
        <f>IF(AA21&lt;&gt;"",INDEX(Lookup!$N$2:$N$5,MATCH(Players!AA21,Lookup!$P$2:$P$5,0)),INDEX(Lookup!$N$2:$N$5,MATCH(Players!O21,Lookup!$O$2:$O$5,0)))</f>
        <v>Striker</v>
      </c>
      <c r="AC21">
        <v>5522000</v>
      </c>
      <c r="AD21" s="69" t="s">
        <v>1061</v>
      </c>
      <c r="AE21" s="69">
        <f>INDEX('Translate table'!$H$2:$H$622,MATCH(Players!P21,'Translate table'!$G$2:$G$622,0))</f>
        <v>0</v>
      </c>
      <c r="AF21" s="69">
        <f>IFERROR(INDEX('Euro Qual stats'!$A$1:$L$2071,MATCH(Players!$AE21,'Euro Qual stats'!$A$1:$A$2071,0),MATCH(Players!AF$2,'Euro Qual stats'!$A$1:$L$1,0)),0)</f>
        <v>0</v>
      </c>
      <c r="AG21" s="69">
        <f>IFERROR(INDEX('Euro Qual stats'!$A$1:$L$2071,MATCH(Players!$AE21,'Euro Qual stats'!$A$1:$A$2071,0),MATCH(Players!AG$2,'Euro Qual stats'!$A$1:$L$1,0)),0)</f>
        <v>0</v>
      </c>
      <c r="AH21" s="69">
        <f>IFERROR(INDEX('Euro Qual stats'!$A$1:$L$2071,MATCH(Players!$AE21,'Euro Qual stats'!$A$1:$A$2071,0),MATCH(Players!AH$2,'Euro Qual stats'!$A$1:$L$1,0)),0)</f>
        <v>0</v>
      </c>
      <c r="AI21" s="69">
        <f>IFERROR(INDEX('Euro Qual stats'!$A$1:$L$2071,MATCH(Players!$AE21,'Euro Qual stats'!$A$1:$A$2071,0),MATCH(Players!AI$2,'Euro Qual stats'!$A$1:$L$1,0)),0)</f>
        <v>0</v>
      </c>
      <c r="AJ21" s="85">
        <f t="shared" si="29"/>
        <v>0.20349056603773591</v>
      </c>
      <c r="AK21" s="85">
        <f t="shared" si="0"/>
        <v>0.56603773584905637</v>
      </c>
      <c r="AL21" s="85">
        <f t="shared" si="1"/>
        <v>0.1761320754716981</v>
      </c>
      <c r="AM21" s="85">
        <f t="shared" si="2"/>
        <v>0.10357442095329236</v>
      </c>
      <c r="AN21" s="85">
        <f t="shared" si="3"/>
        <v>0.15139464694488111</v>
      </c>
      <c r="AO21" s="85">
        <f t="shared" si="4"/>
        <v>0.11312606557747641</v>
      </c>
      <c r="AP21" s="2">
        <f t="shared" si="5"/>
        <v>0.50216986980781153</v>
      </c>
      <c r="AQ21" s="2">
        <f t="shared" si="6"/>
        <v>0.27898326100433973</v>
      </c>
      <c r="AR21" s="2">
        <f t="shared" si="7"/>
        <v>1.1159330440173589</v>
      </c>
      <c r="AS21" s="2">
        <f t="shared" si="8"/>
        <v>0</v>
      </c>
      <c r="AT21" s="2">
        <f t="shared" si="9"/>
        <v>0</v>
      </c>
      <c r="AU21" s="2">
        <f t="shared" si="30"/>
        <v>0.50216986980781153</v>
      </c>
      <c r="AV21" s="2">
        <f t="shared" si="31"/>
        <v>0.27898326100433973</v>
      </c>
      <c r="AW21" s="2">
        <f t="shared" si="32"/>
        <v>1.1159330440173589</v>
      </c>
      <c r="AX21" s="2">
        <f t="shared" si="33"/>
        <v>0</v>
      </c>
      <c r="AY21" s="2">
        <f t="shared" si="34"/>
        <v>0</v>
      </c>
      <c r="AZ21" s="2">
        <f t="shared" si="10"/>
        <v>0.53410380282843395</v>
      </c>
      <c r="BA21" s="2">
        <f t="shared" si="11"/>
        <v>0.24123691352103782</v>
      </c>
      <c r="BB21" s="2">
        <f t="shared" si="12"/>
        <v>0</v>
      </c>
      <c r="BC21">
        <f t="shared" si="13"/>
        <v>1</v>
      </c>
      <c r="BD21" s="74">
        <f t="shared" si="14"/>
        <v>0.18324467737336445</v>
      </c>
      <c r="BE21" s="74">
        <f t="shared" si="15"/>
        <v>0.13382653499371455</v>
      </c>
      <c r="BF21" s="74">
        <f t="shared" si="16"/>
        <v>0.19925218602672173</v>
      </c>
      <c r="BG21" s="2">
        <f t="shared" si="17"/>
        <v>0</v>
      </c>
      <c r="BH21" s="2">
        <f t="shared" si="18"/>
        <v>0</v>
      </c>
      <c r="BI21" s="2">
        <f t="shared" si="19"/>
        <v>0.18324467737336445</v>
      </c>
      <c r="BJ21" s="2">
        <f t="shared" si="20"/>
        <v>0.13382653499371455</v>
      </c>
      <c r="BK21" s="2">
        <f t="shared" si="21"/>
        <v>0.19925218602672173</v>
      </c>
      <c r="BL21" s="2">
        <f t="shared" si="22"/>
        <v>0</v>
      </c>
      <c r="BM21" s="2">
        <f t="shared" si="23"/>
        <v>0</v>
      </c>
      <c r="BN21" s="2">
        <f t="shared" si="24"/>
        <v>0.18944688825527986</v>
      </c>
      <c r="BO21" s="2">
        <f t="shared" si="25"/>
        <v>0.13382653499371452</v>
      </c>
      <c r="BP21" s="2">
        <f t="shared" si="26"/>
        <v>0.19925218602672168</v>
      </c>
      <c r="BQ21" s="2">
        <f t="shared" si="27"/>
        <v>0</v>
      </c>
      <c r="BR21" s="2">
        <f t="shared" si="28"/>
        <v>0</v>
      </c>
    </row>
    <row r="22" spans="1:70" x14ac:dyDescent="0.3">
      <c r="A22" s="93">
        <v>0</v>
      </c>
      <c r="B22">
        <v>204701</v>
      </c>
      <c r="C22" t="s">
        <v>1062</v>
      </c>
      <c r="D22" t="s">
        <v>1063</v>
      </c>
      <c r="E22" t="s">
        <v>1064</v>
      </c>
      <c r="F22">
        <v>18701</v>
      </c>
      <c r="G22" t="s">
        <v>891</v>
      </c>
      <c r="H22" t="s">
        <v>945</v>
      </c>
      <c r="I22" t="s">
        <v>979</v>
      </c>
      <c r="J22">
        <v>0</v>
      </c>
      <c r="K22">
        <v>9</v>
      </c>
      <c r="L22">
        <v>0</v>
      </c>
      <c r="M22">
        <v>0</v>
      </c>
      <c r="N22">
        <v>6598</v>
      </c>
      <c r="O22" t="s">
        <v>992</v>
      </c>
      <c r="P22" t="s">
        <v>322</v>
      </c>
      <c r="Q22" t="s">
        <v>322</v>
      </c>
      <c r="R22">
        <v>18</v>
      </c>
      <c r="S22">
        <v>12</v>
      </c>
      <c r="T22">
        <v>0</v>
      </c>
      <c r="U22">
        <v>9</v>
      </c>
      <c r="V22">
        <v>3105</v>
      </c>
      <c r="W22">
        <v>51</v>
      </c>
      <c r="X22">
        <v>6</v>
      </c>
      <c r="Y22">
        <v>0</v>
      </c>
      <c r="Z22" t="s">
        <v>891</v>
      </c>
      <c r="AA22" t="s">
        <v>691</v>
      </c>
      <c r="AB22" s="69" t="str">
        <f>IF(AA22&lt;&gt;"",INDEX(Lookup!$N$2:$N$5,MATCH(Players!AA22,Lookup!$P$2:$P$5,0)),INDEX(Lookup!$N$2:$N$5,MATCH(Players!O22,Lookup!$O$2:$O$5,0)))</f>
        <v>Midfield</v>
      </c>
      <c r="AC22">
        <v>7562000</v>
      </c>
      <c r="AD22" s="69" t="s">
        <v>819</v>
      </c>
      <c r="AE22" s="69" t="str">
        <f>INDEX('Translate table'!$H$2:$H$622,MATCH(Players!P22,'Translate table'!$G$2:$G$622,0))</f>
        <v>Bruno Miguel Borges Fernandes</v>
      </c>
      <c r="AF22" s="69">
        <f>IFERROR(INDEX('Euro Qual stats'!$A$1:$L$2071,MATCH(Players!$AE22,'Euro Qual stats'!$A$1:$A$2071,0),MATCH(Players!AF$2,'Euro Qual stats'!$A$1:$L$1,0)),0)</f>
        <v>6</v>
      </c>
      <c r="AG22" s="69">
        <f>IFERROR(INDEX('Euro Qual stats'!$A$1:$L$2071,MATCH(Players!$AE22,'Euro Qual stats'!$A$1:$A$2071,0),MATCH(Players!AG$2,'Euro Qual stats'!$A$1:$L$1,0)),0)</f>
        <v>0.42</v>
      </c>
      <c r="AH22" s="69">
        <f>IFERROR(INDEX('Euro Qual stats'!$A$1:$L$2071,MATCH(Players!$AE22,'Euro Qual stats'!$A$1:$A$2071,0),MATCH(Players!AH$2,'Euro Qual stats'!$A$1:$L$1,0)),0)</f>
        <v>0.21</v>
      </c>
      <c r="AI22" s="69">
        <f>IFERROR(INDEX('Euro Qual stats'!$A$1:$L$2071,MATCH(Players!$AE22,'Euro Qual stats'!$A$1:$A$2071,0),MATCH(Players!AI$2,'Euro Qual stats'!$A$1:$L$1,0)),0)</f>
        <v>0</v>
      </c>
      <c r="AJ22" s="85">
        <f t="shared" si="29"/>
        <v>0.29016574585635357</v>
      </c>
      <c r="AK22" s="85">
        <f t="shared" si="0"/>
        <v>0.21696132596685086</v>
      </c>
      <c r="AL22" s="85">
        <f t="shared" si="1"/>
        <v>0.11632596685082873</v>
      </c>
      <c r="AM22" s="85">
        <f t="shared" si="2"/>
        <v>0.25306184515605179</v>
      </c>
      <c r="AN22" s="85">
        <f t="shared" si="3"/>
        <v>8.3597491053147704E-2</v>
      </c>
      <c r="AO22" s="85">
        <f t="shared" si="4"/>
        <v>8.5129762327421199E-2</v>
      </c>
      <c r="AP22" s="2">
        <f t="shared" si="5"/>
        <v>0.52173913043478259</v>
      </c>
      <c r="AQ22" s="2">
        <f t="shared" si="6"/>
        <v>0.34782608695652173</v>
      </c>
      <c r="AR22" s="2">
        <f t="shared" si="7"/>
        <v>1.4782608695652175</v>
      </c>
      <c r="AS22" s="2">
        <f t="shared" si="8"/>
        <v>0.17391304347826086</v>
      </c>
      <c r="AT22" s="2">
        <f t="shared" si="9"/>
        <v>0</v>
      </c>
      <c r="AU22" s="2">
        <f t="shared" si="30"/>
        <v>0.52173913043478259</v>
      </c>
      <c r="AV22" s="2">
        <f t="shared" si="31"/>
        <v>0.34782608695652173</v>
      </c>
      <c r="AW22" s="2">
        <f t="shared" si="32"/>
        <v>1.4782608695652175</v>
      </c>
      <c r="AX22" s="2">
        <f t="shared" si="33"/>
        <v>0.17391304347826086</v>
      </c>
      <c r="AY22" s="2">
        <f t="shared" si="34"/>
        <v>0</v>
      </c>
      <c r="AZ22" s="2">
        <f t="shared" si="10"/>
        <v>0.36935022820081675</v>
      </c>
      <c r="BA22" s="2">
        <f t="shared" si="11"/>
        <v>0.31899591640643765</v>
      </c>
      <c r="BB22" s="2">
        <f t="shared" si="12"/>
        <v>8.6956521739130432E-2</v>
      </c>
      <c r="BC22">
        <f t="shared" si="13"/>
        <v>1</v>
      </c>
      <c r="BD22" s="74">
        <f t="shared" si="14"/>
        <v>0.1379110945207814</v>
      </c>
      <c r="BE22" s="74">
        <f t="shared" si="15"/>
        <v>0.30977590788842946</v>
      </c>
      <c r="BF22" s="74">
        <f t="shared" si="16"/>
        <v>0.18696019640590519</v>
      </c>
      <c r="BG22" s="2">
        <f t="shared" si="17"/>
        <v>8.6956521739130432E-2</v>
      </c>
      <c r="BH22" s="2">
        <f t="shared" si="18"/>
        <v>0</v>
      </c>
      <c r="BI22" s="2">
        <f t="shared" si="19"/>
        <v>0.1379110945207814</v>
      </c>
      <c r="BJ22" s="2">
        <f t="shared" si="20"/>
        <v>0.3</v>
      </c>
      <c r="BK22" s="2">
        <f t="shared" si="21"/>
        <v>0.18696019640590519</v>
      </c>
      <c r="BL22" s="2">
        <f t="shared" si="22"/>
        <v>8.6956521739130432E-2</v>
      </c>
      <c r="BM22" s="2">
        <f t="shared" si="23"/>
        <v>0</v>
      </c>
      <c r="BN22" s="2">
        <f t="shared" si="24"/>
        <v>0.15336021149738135</v>
      </c>
      <c r="BO22" s="2">
        <f t="shared" si="25"/>
        <v>0.30296172592637582</v>
      </c>
      <c r="BP22" s="2">
        <f t="shared" si="26"/>
        <v>0.18696019640590519</v>
      </c>
      <c r="BQ22" s="2">
        <f t="shared" si="27"/>
        <v>8.6956521739130432E-2</v>
      </c>
      <c r="BR22" s="2">
        <f t="shared" si="28"/>
        <v>0</v>
      </c>
    </row>
    <row r="23" spans="1:70" x14ac:dyDescent="0.3">
      <c r="A23" s="93">
        <v>0</v>
      </c>
      <c r="B23">
        <v>204637</v>
      </c>
      <c r="C23" t="s">
        <v>5150</v>
      </c>
      <c r="E23" t="s">
        <v>5151</v>
      </c>
      <c r="F23">
        <v>18710</v>
      </c>
      <c r="G23" t="s">
        <v>883</v>
      </c>
      <c r="H23" t="s">
        <v>941</v>
      </c>
      <c r="I23" t="s">
        <v>979</v>
      </c>
      <c r="J23">
        <v>3.4</v>
      </c>
      <c r="K23">
        <v>9</v>
      </c>
      <c r="L23">
        <v>3.4</v>
      </c>
      <c r="M23">
        <v>0</v>
      </c>
      <c r="N23">
        <v>10234</v>
      </c>
      <c r="O23" t="s">
        <v>980</v>
      </c>
      <c r="P23" t="s">
        <v>5152</v>
      </c>
      <c r="Q23" t="s">
        <v>1635</v>
      </c>
      <c r="R23">
        <v>7</v>
      </c>
      <c r="S23">
        <v>2</v>
      </c>
      <c r="T23">
        <v>0</v>
      </c>
      <c r="U23">
        <v>10</v>
      </c>
      <c r="V23">
        <v>2970</v>
      </c>
      <c r="W23">
        <v>3</v>
      </c>
      <c r="X23">
        <v>2</v>
      </c>
      <c r="Y23">
        <v>0</v>
      </c>
      <c r="Z23" t="s">
        <v>1031</v>
      </c>
      <c r="AA23" t="s">
        <v>693</v>
      </c>
      <c r="AB23" s="69" t="str">
        <f>IF(AA23&lt;&gt;"",INDEX(Lookup!$N$2:$N$5,MATCH(Players!AA23,Lookup!$P$2:$P$5,0)),INDEX(Lookup!$N$2:$N$5,MATCH(Players!O23,Lookup!$O$2:$O$5,0)))</f>
        <v>Striker</v>
      </c>
      <c r="AC23">
        <v>6022000</v>
      </c>
      <c r="AD23" s="69" t="s">
        <v>1065</v>
      </c>
      <c r="AE23" s="69" t="e">
        <f>INDEX('Translate table'!$H$2:$H$622,MATCH(Players!P23,'Translate table'!$G$2:$G$622,0))</f>
        <v>#N/A</v>
      </c>
      <c r="AF23" s="69">
        <f>IFERROR(INDEX('Euro Qual stats'!$A$1:$L$2071,MATCH(Players!$AE23,'Euro Qual stats'!$A$1:$A$2071,0),MATCH(Players!AF$2,'Euro Qual stats'!$A$1:$L$1,0)),0)</f>
        <v>0</v>
      </c>
      <c r="AG23" s="69">
        <f>IFERROR(INDEX('Euro Qual stats'!$A$1:$L$2071,MATCH(Players!$AE23,'Euro Qual stats'!$A$1:$A$2071,0),MATCH(Players!AG$2,'Euro Qual stats'!$A$1:$L$1,0)),0)</f>
        <v>0</v>
      </c>
      <c r="AH23" s="69">
        <f>IFERROR(INDEX('Euro Qual stats'!$A$1:$L$2071,MATCH(Players!$AE23,'Euro Qual stats'!$A$1:$A$2071,0),MATCH(Players!AH$2,'Euro Qual stats'!$A$1:$L$1,0)),0)</f>
        <v>0</v>
      </c>
      <c r="AI23" s="69">
        <f>IFERROR(INDEX('Euro Qual stats'!$A$1:$L$2071,MATCH(Players!$AE23,'Euro Qual stats'!$A$1:$A$2071,0),MATCH(Players!AI$2,'Euro Qual stats'!$A$1:$L$1,0)),0)</f>
        <v>0</v>
      </c>
      <c r="AJ23" s="85">
        <f t="shared" si="29"/>
        <v>0.20349056603773591</v>
      </c>
      <c r="AK23" s="85">
        <f t="shared" si="0"/>
        <v>0.56603773584905637</v>
      </c>
      <c r="AL23" s="85">
        <f t="shared" si="1"/>
        <v>0.1761320754716981</v>
      </c>
      <c r="AM23" s="85">
        <f t="shared" si="2"/>
        <v>0.15291742839806166</v>
      </c>
      <c r="AN23" s="85">
        <f t="shared" si="3"/>
        <v>0.16306344386895372</v>
      </c>
      <c r="AO23" s="85">
        <f t="shared" si="4"/>
        <v>9.2115704307022275E-2</v>
      </c>
      <c r="AP23" s="2">
        <f t="shared" si="5"/>
        <v>0.2121212121212121</v>
      </c>
      <c r="AQ23" s="2">
        <f t="shared" si="6"/>
        <v>6.0606060606060608E-2</v>
      </c>
      <c r="AR23" s="2">
        <f t="shared" si="7"/>
        <v>9.0909090909090912E-2</v>
      </c>
      <c r="AS23" s="2">
        <f t="shared" si="8"/>
        <v>6.0606060606060608E-2</v>
      </c>
      <c r="AT23" s="2">
        <f t="shared" si="9"/>
        <v>0</v>
      </c>
      <c r="AU23" s="2">
        <f t="shared" si="30"/>
        <v>0.2121212121212121</v>
      </c>
      <c r="AV23" s="2">
        <f t="shared" si="31"/>
        <v>6.0606060606060608E-2</v>
      </c>
      <c r="AW23" s="2">
        <f t="shared" si="32"/>
        <v>9.0909090909090912E-2</v>
      </c>
      <c r="AX23" s="2">
        <f t="shared" si="33"/>
        <v>6.0606060606060608E-2</v>
      </c>
      <c r="AY23" s="2">
        <f t="shared" si="34"/>
        <v>0</v>
      </c>
      <c r="AZ23" s="2">
        <f t="shared" si="10"/>
        <v>0.38907947398513421</v>
      </c>
      <c r="BA23" s="2">
        <f t="shared" si="11"/>
        <v>0.13204831332189826</v>
      </c>
      <c r="BB23" s="2">
        <f t="shared" si="12"/>
        <v>3.0303030303030304E-2</v>
      </c>
      <c r="BC23">
        <f t="shared" si="13"/>
        <v>1</v>
      </c>
      <c r="BD23" s="74">
        <f t="shared" si="14"/>
        <v>0.15418931355702359</v>
      </c>
      <c r="BE23" s="74">
        <f t="shared" si="15"/>
        <v>9.3514441065328649E-2</v>
      </c>
      <c r="BF23" s="74">
        <f t="shared" si="16"/>
        <v>2.3898460502665118E-2</v>
      </c>
      <c r="BG23" s="2">
        <f t="shared" si="17"/>
        <v>3.0303030303030304E-2</v>
      </c>
      <c r="BH23" s="2">
        <f t="shared" si="18"/>
        <v>0</v>
      </c>
      <c r="BI23" s="2">
        <f t="shared" si="19"/>
        <v>0.15418931355702359</v>
      </c>
      <c r="BJ23" s="2">
        <f t="shared" si="20"/>
        <v>9.3514441065328649E-2</v>
      </c>
      <c r="BK23" s="2">
        <f t="shared" si="21"/>
        <v>2.3898460502665118E-2</v>
      </c>
      <c r="BL23" s="2">
        <f t="shared" si="22"/>
        <v>3.0303030303030304E-2</v>
      </c>
      <c r="BM23" s="2">
        <f t="shared" si="23"/>
        <v>0</v>
      </c>
      <c r="BN23" s="2">
        <f t="shared" si="24"/>
        <v>0.15418931355702362</v>
      </c>
      <c r="BO23" s="2">
        <f t="shared" si="25"/>
        <v>9.3514441065328663E-2</v>
      </c>
      <c r="BP23" s="2">
        <f t="shared" si="26"/>
        <v>2.3898460502665111E-2</v>
      </c>
      <c r="BQ23" s="2">
        <f t="shared" si="27"/>
        <v>3.0303030303030304E-2</v>
      </c>
      <c r="BR23" s="2">
        <f t="shared" si="28"/>
        <v>0</v>
      </c>
    </row>
    <row r="24" spans="1:70" x14ac:dyDescent="0.3">
      <c r="A24" s="93">
        <v>0</v>
      </c>
      <c r="B24">
        <v>204677</v>
      </c>
      <c r="C24" t="s">
        <v>1066</v>
      </c>
      <c r="D24" t="s">
        <v>1067</v>
      </c>
      <c r="E24" t="s">
        <v>1068</v>
      </c>
      <c r="F24">
        <v>18647</v>
      </c>
      <c r="G24" t="s">
        <v>889</v>
      </c>
      <c r="H24" t="s">
        <v>925</v>
      </c>
      <c r="I24" t="s">
        <v>1008</v>
      </c>
      <c r="J24">
        <v>0</v>
      </c>
      <c r="K24">
        <v>9</v>
      </c>
      <c r="L24">
        <v>0</v>
      </c>
      <c r="M24">
        <v>0</v>
      </c>
      <c r="N24">
        <v>155</v>
      </c>
      <c r="O24" t="s">
        <v>992</v>
      </c>
      <c r="P24" t="s">
        <v>1069</v>
      </c>
      <c r="Q24" t="s">
        <v>1069</v>
      </c>
      <c r="R24">
        <v>5</v>
      </c>
      <c r="S24">
        <v>10</v>
      </c>
      <c r="T24">
        <v>0</v>
      </c>
      <c r="U24">
        <v>0</v>
      </c>
      <c r="V24">
        <v>1764</v>
      </c>
      <c r="W24">
        <v>19</v>
      </c>
      <c r="X24">
        <v>1</v>
      </c>
      <c r="Y24">
        <v>0</v>
      </c>
      <c r="Z24" t="s">
        <v>987</v>
      </c>
      <c r="AA24" t="s">
        <v>693</v>
      </c>
      <c r="AB24" s="69" t="str">
        <f>IF(AA24&lt;&gt;"",INDEX(Lookup!$N$2:$N$5,MATCH(Players!AA24,Lookup!$P$2:$P$5,0)),INDEX(Lookup!$N$2:$N$5,MATCH(Players!O24,Lookup!$O$2:$O$5,0)))</f>
        <v>Striker</v>
      </c>
      <c r="AC24">
        <v>4995000</v>
      </c>
      <c r="AD24" s="69" t="s">
        <v>796</v>
      </c>
      <c r="AE24" s="69" t="str">
        <f>INDEX('Translate table'!$H$2:$H$622,MATCH(Players!P24,'Translate table'!$G$2:$G$622,0))</f>
        <v>Kingsley Coman</v>
      </c>
      <c r="AF24" s="69">
        <f>IFERROR(INDEX('Euro Qual stats'!$A$1:$L$2071,MATCH(Players!$AE24,'Euro Qual stats'!$A$1:$A$2071,0),MATCH(Players!AF$2,'Euro Qual stats'!$A$1:$L$1,0)),0)</f>
        <v>6</v>
      </c>
      <c r="AG24" s="69">
        <f>IFERROR(INDEX('Euro Qual stats'!$A$1:$L$2071,MATCH(Players!$AE24,'Euro Qual stats'!$A$1:$A$2071,0),MATCH(Players!AG$2,'Euro Qual stats'!$A$1:$L$1,0)),0)</f>
        <v>0</v>
      </c>
      <c r="AH24" s="69">
        <f>IFERROR(INDEX('Euro Qual stats'!$A$1:$L$2071,MATCH(Players!$AE24,'Euro Qual stats'!$A$1:$A$2071,0),MATCH(Players!AH$2,'Euro Qual stats'!$A$1:$L$1,0)),0)</f>
        <v>0.57999999999999996</v>
      </c>
      <c r="AI24" s="69">
        <f>IFERROR(INDEX('Euro Qual stats'!$A$1:$L$2071,MATCH(Players!$AE24,'Euro Qual stats'!$A$1:$A$2071,0),MATCH(Players!AI$2,'Euro Qual stats'!$A$1:$L$1,0)),0)</f>
        <v>0.19</v>
      </c>
      <c r="AJ24" s="85">
        <f t="shared" si="29"/>
        <v>0.10174528301886795</v>
      </c>
      <c r="AK24" s="85">
        <f t="shared" si="0"/>
        <v>0.57301886792452816</v>
      </c>
      <c r="AL24" s="85">
        <f t="shared" si="1"/>
        <v>0.18306603773584906</v>
      </c>
      <c r="AM24" s="85">
        <f t="shared" si="2"/>
        <v>0</v>
      </c>
      <c r="AN24" s="85">
        <f t="shared" si="3"/>
        <v>0</v>
      </c>
      <c r="AO24" s="85">
        <f t="shared" si="4"/>
        <v>0</v>
      </c>
      <c r="AP24" s="2">
        <f t="shared" si="5"/>
        <v>0.25510204081632654</v>
      </c>
      <c r="AQ24" s="2">
        <f t="shared" si="6"/>
        <v>0.51020408163265307</v>
      </c>
      <c r="AR24" s="2">
        <f t="shared" si="7"/>
        <v>0.96938775510204089</v>
      </c>
      <c r="AS24" s="2">
        <f t="shared" si="8"/>
        <v>5.1020408163265307E-2</v>
      </c>
      <c r="AT24" s="2">
        <f t="shared" si="9"/>
        <v>0</v>
      </c>
      <c r="AU24" s="2">
        <f t="shared" si="30"/>
        <v>0.25510204081632654</v>
      </c>
      <c r="AV24" s="2">
        <f t="shared" si="31"/>
        <v>0.51020408163265307</v>
      </c>
      <c r="AW24" s="2">
        <f t="shared" si="32"/>
        <v>0.96938775510204089</v>
      </c>
      <c r="AX24" s="2">
        <f t="shared" si="33"/>
        <v>5.1020408163265307E-2</v>
      </c>
      <c r="AY24" s="2">
        <f t="shared" si="34"/>
        <v>0</v>
      </c>
      <c r="AZ24" s="2">
        <f t="shared" si="10"/>
        <v>0.41406045437042738</v>
      </c>
      <c r="BA24" s="2">
        <f t="shared" si="11"/>
        <v>0.30597468232576053</v>
      </c>
      <c r="BB24" s="2">
        <f t="shared" si="12"/>
        <v>0.12051020408163265</v>
      </c>
      <c r="BC24">
        <f t="shared" si="13"/>
        <v>0</v>
      </c>
      <c r="BD24" s="74">
        <f t="shared" si="14"/>
        <v>0</v>
      </c>
      <c r="BE24" s="74">
        <f t="shared" si="15"/>
        <v>0</v>
      </c>
      <c r="BF24" s="74">
        <f t="shared" si="16"/>
        <v>0</v>
      </c>
      <c r="BG24" s="2">
        <f t="shared" si="17"/>
        <v>0.12051020408163265</v>
      </c>
      <c r="BH24" s="2">
        <f t="shared" si="18"/>
        <v>0</v>
      </c>
      <c r="BI24" s="2">
        <f t="shared" si="19"/>
        <v>0</v>
      </c>
      <c r="BJ24" s="2">
        <f t="shared" si="20"/>
        <v>0</v>
      </c>
      <c r="BK24" s="2">
        <f t="shared" si="21"/>
        <v>0</v>
      </c>
      <c r="BL24" s="2">
        <f t="shared" si="22"/>
        <v>0.12051020408163265</v>
      </c>
      <c r="BM24" s="2">
        <f t="shared" si="23"/>
        <v>0</v>
      </c>
      <c r="BN24" s="2">
        <f t="shared" si="24"/>
        <v>0</v>
      </c>
      <c r="BO24" s="2">
        <f t="shared" si="25"/>
        <v>0</v>
      </c>
      <c r="BP24" s="2">
        <f t="shared" si="26"/>
        <v>0</v>
      </c>
      <c r="BQ24" s="2">
        <f t="shared" si="27"/>
        <v>0.12051020408163265</v>
      </c>
      <c r="BR24" s="2">
        <f t="shared" si="28"/>
        <v>0</v>
      </c>
    </row>
    <row r="25" spans="1:70" x14ac:dyDescent="0.3">
      <c r="A25" s="93">
        <v>0</v>
      </c>
      <c r="B25">
        <v>204845</v>
      </c>
      <c r="C25" t="s">
        <v>1070</v>
      </c>
      <c r="D25" t="s">
        <v>1071</v>
      </c>
      <c r="E25" t="s">
        <v>1072</v>
      </c>
      <c r="F25">
        <v>18699</v>
      </c>
      <c r="G25" t="s">
        <v>886</v>
      </c>
      <c r="H25" t="s">
        <v>939</v>
      </c>
      <c r="I25" t="s">
        <v>979</v>
      </c>
      <c r="J25">
        <v>2.7</v>
      </c>
      <c r="K25">
        <v>9</v>
      </c>
      <c r="L25">
        <v>2.7</v>
      </c>
      <c r="M25">
        <v>0</v>
      </c>
      <c r="N25">
        <v>5861</v>
      </c>
      <c r="O25" t="s">
        <v>980</v>
      </c>
      <c r="P25" t="s">
        <v>1073</v>
      </c>
      <c r="Q25" t="s">
        <v>1073</v>
      </c>
      <c r="R25">
        <v>41</v>
      </c>
      <c r="S25">
        <v>7</v>
      </c>
      <c r="T25">
        <v>0</v>
      </c>
      <c r="U25">
        <v>3</v>
      </c>
      <c r="V25">
        <v>2463</v>
      </c>
      <c r="W25">
        <v>68</v>
      </c>
      <c r="X25">
        <v>4</v>
      </c>
      <c r="Y25">
        <v>0</v>
      </c>
      <c r="Z25" t="s">
        <v>1074</v>
      </c>
      <c r="AA25" t="s">
        <v>693</v>
      </c>
      <c r="AB25" s="69" t="str">
        <f>IF(AA25&lt;&gt;"",INDEX(Lookup!$N$2:$N$5,MATCH(Players!AA25,Lookup!$P$2:$P$5,0)),INDEX(Lookup!$N$2:$N$5,MATCH(Players!O25,Lookup!$O$2:$O$5,0)))</f>
        <v>Striker</v>
      </c>
      <c r="AC25">
        <v>7486000</v>
      </c>
      <c r="AD25" s="69" t="s">
        <v>1025</v>
      </c>
      <c r="AE25" s="69" t="str">
        <f>INDEX('Translate table'!$H$2:$H$622,MATCH(Players!P25,'Translate table'!$G$2:$G$622,0))</f>
        <v>Robert Lewandowski</v>
      </c>
      <c r="AF25" s="69">
        <f>IFERROR(INDEX('Euro Qual stats'!$A$1:$L$2071,MATCH(Players!$AE25,'Euro Qual stats'!$A$1:$A$2071,0),MATCH(Players!AF$2,'Euro Qual stats'!$A$1:$L$1,0)),0)</f>
        <v>10</v>
      </c>
      <c r="AG25" s="69">
        <f>IFERROR(INDEX('Euro Qual stats'!$A$1:$L$2071,MATCH(Players!$AE25,'Euro Qual stats'!$A$1:$A$2071,0),MATCH(Players!AG$2,'Euro Qual stats'!$A$1:$L$1,0)),0)</f>
        <v>0.22</v>
      </c>
      <c r="AH25" s="69">
        <f>IFERROR(INDEX('Euro Qual stats'!$A$1:$L$2071,MATCH(Players!$AE25,'Euro Qual stats'!$A$1:$A$2071,0),MATCH(Players!AH$2,'Euro Qual stats'!$A$1:$L$1,0)),0)</f>
        <v>0.65</v>
      </c>
      <c r="AI25" s="69">
        <f>IFERROR(INDEX('Euro Qual stats'!$A$1:$L$2071,MATCH(Players!$AE25,'Euro Qual stats'!$A$1:$A$2071,0),MATCH(Players!AI$2,'Euro Qual stats'!$A$1:$L$1,0)),0)</f>
        <v>0</v>
      </c>
      <c r="AJ25" s="85">
        <f t="shared" si="29"/>
        <v>0.21724842767295599</v>
      </c>
      <c r="AK25" s="85">
        <f t="shared" si="0"/>
        <v>0.63600628930817615</v>
      </c>
      <c r="AL25" s="85">
        <f t="shared" si="1"/>
        <v>2.935534591194968E-2</v>
      </c>
      <c r="AM25" s="85">
        <f t="shared" si="2"/>
        <v>0.2488757107790659</v>
      </c>
      <c r="AN25" s="85">
        <f t="shared" si="3"/>
        <v>0.38684928971765731</v>
      </c>
      <c r="AO25" s="85">
        <f t="shared" si="4"/>
        <v>1.7060126594479915E-2</v>
      </c>
      <c r="AP25" s="2">
        <f t="shared" si="5"/>
        <v>1.4981729598051157</v>
      </c>
      <c r="AQ25" s="2">
        <f t="shared" si="6"/>
        <v>0.25578562728380028</v>
      </c>
      <c r="AR25" s="2">
        <f t="shared" si="7"/>
        <v>2.484774665042631</v>
      </c>
      <c r="AS25" s="2">
        <f t="shared" si="8"/>
        <v>0.146163215590743</v>
      </c>
      <c r="AT25" s="2">
        <f t="shared" si="9"/>
        <v>0</v>
      </c>
      <c r="AU25" s="2">
        <f t="shared" si="30"/>
        <v>1.4981729598051157</v>
      </c>
      <c r="AV25" s="2">
        <f t="shared" si="31"/>
        <v>0.25578562728380028</v>
      </c>
      <c r="AW25" s="2">
        <f t="shared" si="32"/>
        <v>2.484774665042631</v>
      </c>
      <c r="AX25" s="2">
        <f t="shared" si="33"/>
        <v>0.146163215590743</v>
      </c>
      <c r="AY25" s="2">
        <f t="shared" si="34"/>
        <v>0</v>
      </c>
      <c r="AZ25" s="2">
        <f t="shared" si="10"/>
        <v>1.0670896245566459</v>
      </c>
      <c r="BA25" s="2">
        <f t="shared" si="11"/>
        <v>0.23651702747837813</v>
      </c>
      <c r="BB25" s="2">
        <f t="shared" si="12"/>
        <v>7.3081607795371498E-2</v>
      </c>
      <c r="BC25">
        <f t="shared" si="13"/>
        <v>1</v>
      </c>
      <c r="BD25" s="74">
        <f t="shared" si="14"/>
        <v>0.51875615728845315</v>
      </c>
      <c r="BE25" s="74">
        <f t="shared" si="15"/>
        <v>0.23368406534322592</v>
      </c>
      <c r="BF25" s="74">
        <f t="shared" si="16"/>
        <v>0.40386558679896384</v>
      </c>
      <c r="BG25" s="2">
        <f t="shared" si="17"/>
        <v>7.3081607795371498E-2</v>
      </c>
      <c r="BH25" s="2">
        <f t="shared" si="18"/>
        <v>0</v>
      </c>
      <c r="BI25" s="2">
        <f t="shared" si="19"/>
        <v>0.3</v>
      </c>
      <c r="BJ25" s="2">
        <f t="shared" si="20"/>
        <v>0.23368406534322592</v>
      </c>
      <c r="BK25" s="2">
        <f t="shared" si="21"/>
        <v>0.3</v>
      </c>
      <c r="BL25" s="2">
        <f t="shared" si="22"/>
        <v>7.3081607795371498E-2</v>
      </c>
      <c r="BM25" s="2">
        <f t="shared" si="23"/>
        <v>0</v>
      </c>
      <c r="BN25" s="2">
        <f t="shared" si="24"/>
        <v>0.38400302645427298</v>
      </c>
      <c r="BO25" s="2">
        <f t="shared" si="25"/>
        <v>0.23368406534322594</v>
      </c>
      <c r="BP25" s="2">
        <f t="shared" si="26"/>
        <v>0.33477120795795057</v>
      </c>
      <c r="BQ25" s="2">
        <f t="shared" si="27"/>
        <v>7.3081607795371498E-2</v>
      </c>
      <c r="BR25" s="2">
        <f t="shared" si="28"/>
        <v>0</v>
      </c>
    </row>
    <row r="26" spans="1:70" x14ac:dyDescent="0.3">
      <c r="A26" s="93">
        <v>0</v>
      </c>
      <c r="B26">
        <v>204527</v>
      </c>
      <c r="C26" t="s">
        <v>1075</v>
      </c>
      <c r="D26" t="s">
        <v>1076</v>
      </c>
      <c r="E26" t="s">
        <v>1077</v>
      </c>
      <c r="F26">
        <v>18658</v>
      </c>
      <c r="G26" t="s">
        <v>861</v>
      </c>
      <c r="H26" t="s">
        <v>937</v>
      </c>
      <c r="I26" t="s">
        <v>5231</v>
      </c>
      <c r="J26">
        <v>1</v>
      </c>
      <c r="K26">
        <v>8.5</v>
      </c>
      <c r="L26">
        <v>1</v>
      </c>
      <c r="M26">
        <v>1</v>
      </c>
      <c r="N26">
        <v>25</v>
      </c>
      <c r="O26" t="s">
        <v>980</v>
      </c>
      <c r="P26" t="s">
        <v>1078</v>
      </c>
      <c r="Q26" t="s">
        <v>1078</v>
      </c>
      <c r="R26">
        <v>13</v>
      </c>
      <c r="S26">
        <v>6</v>
      </c>
      <c r="T26">
        <v>0</v>
      </c>
      <c r="U26">
        <v>6</v>
      </c>
      <c r="V26">
        <v>2894</v>
      </c>
      <c r="W26">
        <v>40</v>
      </c>
      <c r="X26">
        <v>4</v>
      </c>
      <c r="Y26">
        <v>0</v>
      </c>
      <c r="Z26" t="s">
        <v>1048</v>
      </c>
      <c r="AA26" t="s">
        <v>693</v>
      </c>
      <c r="AB26" s="69" t="str">
        <f>IF(AA26&lt;&gt;"",INDEX(Lookup!$N$2:$N$5,MATCH(Players!AA26,Lookup!$P$2:$P$5,0)),INDEX(Lookup!$N$2:$N$5,MATCH(Players!O26,Lookup!$O$2:$O$5,0)))</f>
        <v>Striker</v>
      </c>
      <c r="AC26">
        <v>4532000</v>
      </c>
      <c r="AD26" s="69" t="s">
        <v>811</v>
      </c>
      <c r="AE26" s="69" t="str">
        <f>INDEX('Translate table'!$H$2:$H$622,MATCH(Players!P26,'Translate table'!$G$2:$G$622,0))</f>
        <v>Andrea Belotti</v>
      </c>
      <c r="AF26" s="69">
        <f>IFERROR(INDEX('Euro Qual stats'!$A$1:$L$2071,MATCH(Players!$AE26,'Euro Qual stats'!$A$1:$A$2071,0),MATCH(Players!AF$2,'Euro Qual stats'!$A$1:$L$1,0)),0)</f>
        <v>7</v>
      </c>
      <c r="AG26" s="69">
        <f>IFERROR(INDEX('Euro Qual stats'!$A$1:$L$2071,MATCH(Players!$AE26,'Euro Qual stats'!$A$1:$A$2071,0),MATCH(Players!AG$2,'Euro Qual stats'!$A$1:$L$1,0)),0)</f>
        <v>0.46</v>
      </c>
      <c r="AH26" s="69">
        <f>IFERROR(INDEX('Euro Qual stats'!$A$1:$L$2071,MATCH(Players!$AE26,'Euro Qual stats'!$A$1:$A$2071,0),MATCH(Players!AH$2,'Euro Qual stats'!$A$1:$L$1,0)),0)</f>
        <v>1.1599999999999999</v>
      </c>
      <c r="AI26" s="69">
        <f>IFERROR(INDEX('Euro Qual stats'!$A$1:$L$2071,MATCH(Players!$AE26,'Euro Qual stats'!$A$1:$A$2071,0),MATCH(Players!AI$2,'Euro Qual stats'!$A$1:$L$1,0)),0)</f>
        <v>0</v>
      </c>
      <c r="AJ26" s="85">
        <f t="shared" si="29"/>
        <v>0.35312106918239</v>
      </c>
      <c r="AK26" s="85">
        <f t="shared" si="0"/>
        <v>0.91251572327044017</v>
      </c>
      <c r="AL26" s="85">
        <f t="shared" si="1"/>
        <v>7.3388364779874204E-2</v>
      </c>
      <c r="AM26" s="85">
        <f t="shared" si="2"/>
        <v>0</v>
      </c>
      <c r="AN26" s="85">
        <f t="shared" si="3"/>
        <v>0</v>
      </c>
      <c r="AO26" s="85">
        <f t="shared" si="4"/>
        <v>0</v>
      </c>
      <c r="AP26" s="2">
        <f t="shared" si="5"/>
        <v>0.4042847270214236</v>
      </c>
      <c r="AQ26" s="2">
        <f t="shared" si="6"/>
        <v>0.18659295093296477</v>
      </c>
      <c r="AR26" s="2">
        <f t="shared" si="7"/>
        <v>1.243953006219765</v>
      </c>
      <c r="AS26" s="2">
        <f t="shared" si="8"/>
        <v>0.1243953006219765</v>
      </c>
      <c r="AT26" s="2">
        <f t="shared" si="9"/>
        <v>0</v>
      </c>
      <c r="AU26" s="2">
        <f t="shared" si="30"/>
        <v>0.4042847270214236</v>
      </c>
      <c r="AV26" s="2">
        <f t="shared" si="31"/>
        <v>0.18659295093296477</v>
      </c>
      <c r="AW26" s="2">
        <f t="shared" si="32"/>
        <v>1.243953006219765</v>
      </c>
      <c r="AX26" s="2">
        <f t="shared" si="33"/>
        <v>0.1243953006219765</v>
      </c>
      <c r="AY26" s="2">
        <f t="shared" si="34"/>
        <v>0</v>
      </c>
      <c r="AZ26" s="2">
        <f t="shared" si="10"/>
        <v>0.65840022514593188</v>
      </c>
      <c r="BA26" s="2">
        <f t="shared" si="11"/>
        <v>0.26985701005767737</v>
      </c>
      <c r="BB26" s="2">
        <f t="shared" si="12"/>
        <v>6.2197650310988249E-2</v>
      </c>
      <c r="BC26">
        <f t="shared" si="13"/>
        <v>0</v>
      </c>
      <c r="BD26" s="74">
        <f t="shared" si="14"/>
        <v>0</v>
      </c>
      <c r="BE26" s="74">
        <f t="shared" si="15"/>
        <v>0</v>
      </c>
      <c r="BF26" s="74">
        <f t="shared" si="16"/>
        <v>0</v>
      </c>
      <c r="BG26" s="2">
        <f t="shared" si="17"/>
        <v>6.2197650310988249E-2</v>
      </c>
      <c r="BH26" s="2">
        <f t="shared" si="18"/>
        <v>0</v>
      </c>
      <c r="BI26" s="2">
        <f t="shared" si="19"/>
        <v>0</v>
      </c>
      <c r="BJ26" s="2">
        <f t="shared" si="20"/>
        <v>0</v>
      </c>
      <c r="BK26" s="2">
        <f t="shared" si="21"/>
        <v>0</v>
      </c>
      <c r="BL26" s="2">
        <f t="shared" si="22"/>
        <v>6.2197650310988249E-2</v>
      </c>
      <c r="BM26" s="2">
        <f t="shared" si="23"/>
        <v>0</v>
      </c>
      <c r="BN26" s="2">
        <f t="shared" si="24"/>
        <v>0</v>
      </c>
      <c r="BO26" s="2">
        <f t="shared" si="25"/>
        <v>0</v>
      </c>
      <c r="BP26" s="2">
        <f t="shared" si="26"/>
        <v>0</v>
      </c>
      <c r="BQ26" s="2">
        <f t="shared" si="27"/>
        <v>6.2197650310988249E-2</v>
      </c>
      <c r="BR26" s="2">
        <f t="shared" si="28"/>
        <v>0</v>
      </c>
    </row>
    <row r="27" spans="1:70" x14ac:dyDescent="0.3">
      <c r="A27" s="93">
        <v>0</v>
      </c>
      <c r="B27">
        <v>204550</v>
      </c>
      <c r="C27" t="s">
        <v>1079</v>
      </c>
      <c r="D27" t="s">
        <v>1080</v>
      </c>
      <c r="E27" t="s">
        <v>1081</v>
      </c>
      <c r="F27">
        <v>18743</v>
      </c>
      <c r="G27" t="s">
        <v>869</v>
      </c>
      <c r="H27" t="s">
        <v>943</v>
      </c>
      <c r="I27" t="s">
        <v>5231</v>
      </c>
      <c r="J27">
        <v>0</v>
      </c>
      <c r="K27">
        <v>8.5</v>
      </c>
      <c r="L27">
        <v>0</v>
      </c>
      <c r="M27">
        <v>0</v>
      </c>
      <c r="N27">
        <v>3</v>
      </c>
      <c r="O27" t="s">
        <v>980</v>
      </c>
      <c r="P27" t="s">
        <v>75</v>
      </c>
      <c r="Q27" t="s">
        <v>75</v>
      </c>
      <c r="R27">
        <v>2</v>
      </c>
      <c r="S27">
        <v>1</v>
      </c>
      <c r="T27">
        <v>0</v>
      </c>
      <c r="U27">
        <v>0</v>
      </c>
      <c r="V27">
        <v>722</v>
      </c>
      <c r="W27">
        <v>6</v>
      </c>
      <c r="X27">
        <v>0</v>
      </c>
      <c r="Y27">
        <v>0</v>
      </c>
      <c r="Z27" t="s">
        <v>993</v>
      </c>
      <c r="AA27" t="s">
        <v>693</v>
      </c>
      <c r="AB27" s="69" t="str">
        <f>IF(AA27&lt;&gt;"",INDEX(Lookup!$N$2:$N$5,MATCH(Players!AA27,Lookup!$P$2:$P$5,0)),INDEX(Lookup!$N$2:$N$5,MATCH(Players!O27,Lookup!$O$2:$O$5,0)))</f>
        <v>Striker</v>
      </c>
      <c r="AC27">
        <v>5495000</v>
      </c>
      <c r="AD27" s="69" t="s">
        <v>789</v>
      </c>
      <c r="AE27" s="69" t="str">
        <f>INDEX('Translate table'!$H$2:$H$622,MATCH(Players!P27,'Translate table'!$G$2:$G$622,0))</f>
        <v>Michy Batshuayi</v>
      </c>
      <c r="AF27" s="69">
        <f>IFERROR(INDEX('Euro Qual stats'!$A$1:$L$2071,MATCH(Players!$AE27,'Euro Qual stats'!$A$1:$A$2071,0),MATCH(Players!AF$2,'Euro Qual stats'!$A$1:$L$1,0)),0)</f>
        <v>6</v>
      </c>
      <c r="AG27" s="69">
        <f>IFERROR(INDEX('Euro Qual stats'!$A$1:$L$2071,MATCH(Players!$AE27,'Euro Qual stats'!$A$1:$A$2071,0),MATCH(Players!AG$2,'Euro Qual stats'!$A$1:$L$1,0)),0)</f>
        <v>0.24</v>
      </c>
      <c r="AH27" s="69">
        <f>IFERROR(INDEX('Euro Qual stats'!$A$1:$L$2071,MATCH(Players!$AE27,'Euro Qual stats'!$A$1:$A$2071,0),MATCH(Players!AH$2,'Euro Qual stats'!$A$1:$L$1,0)),0)</f>
        <v>0.95</v>
      </c>
      <c r="AI27" s="69">
        <f>IFERROR(INDEX('Euro Qual stats'!$A$1:$L$2071,MATCH(Players!$AE27,'Euro Qual stats'!$A$1:$A$2071,0),MATCH(Players!AI$2,'Euro Qual stats'!$A$1:$L$1,0)),0)</f>
        <v>0.24</v>
      </c>
      <c r="AJ27" s="85">
        <f t="shared" si="29"/>
        <v>0.22174528301886795</v>
      </c>
      <c r="AK27" s="85">
        <f t="shared" si="0"/>
        <v>0.75801886792452811</v>
      </c>
      <c r="AL27" s="85">
        <f t="shared" si="1"/>
        <v>0.20806603773584903</v>
      </c>
      <c r="AM27" s="85">
        <f t="shared" si="2"/>
        <v>0</v>
      </c>
      <c r="AN27" s="85">
        <f t="shared" si="3"/>
        <v>0</v>
      </c>
      <c r="AO27" s="85">
        <f t="shared" si="4"/>
        <v>0</v>
      </c>
      <c r="AP27" s="2">
        <f t="shared" si="5"/>
        <v>0.24930747922437674</v>
      </c>
      <c r="AQ27" s="2">
        <f t="shared" si="6"/>
        <v>0.12465373961218837</v>
      </c>
      <c r="AR27" s="2">
        <f t="shared" si="7"/>
        <v>0.74792243767313027</v>
      </c>
      <c r="AS27" s="2">
        <f t="shared" si="8"/>
        <v>0</v>
      </c>
      <c r="AT27" s="2">
        <f t="shared" si="9"/>
        <v>0</v>
      </c>
      <c r="AU27" s="2">
        <f t="shared" si="30"/>
        <v>0.24930747922437674</v>
      </c>
      <c r="AV27" s="2">
        <f t="shared" si="31"/>
        <v>0.12465373961218837</v>
      </c>
      <c r="AW27" s="2">
        <f t="shared" si="32"/>
        <v>0.74792243767313027</v>
      </c>
      <c r="AX27" s="2">
        <f t="shared" si="33"/>
        <v>0</v>
      </c>
      <c r="AY27" s="2">
        <f t="shared" si="34"/>
        <v>0</v>
      </c>
      <c r="AZ27" s="2">
        <f t="shared" si="10"/>
        <v>0.50366317357445245</v>
      </c>
      <c r="BA27" s="2">
        <f t="shared" si="11"/>
        <v>0.17319951131552816</v>
      </c>
      <c r="BB27" s="2">
        <f t="shared" si="12"/>
        <v>0.12</v>
      </c>
      <c r="BC27">
        <f t="shared" si="13"/>
        <v>0</v>
      </c>
      <c r="BD27" s="74">
        <f t="shared" si="14"/>
        <v>0</v>
      </c>
      <c r="BE27" s="74">
        <f t="shared" si="15"/>
        <v>0</v>
      </c>
      <c r="BF27" s="74">
        <f t="shared" si="16"/>
        <v>0</v>
      </c>
      <c r="BG27" s="2">
        <f t="shared" si="17"/>
        <v>0.12</v>
      </c>
      <c r="BH27" s="2">
        <f t="shared" si="18"/>
        <v>0</v>
      </c>
      <c r="BI27" s="2">
        <f t="shared" si="19"/>
        <v>0</v>
      </c>
      <c r="BJ27" s="2">
        <f t="shared" si="20"/>
        <v>0</v>
      </c>
      <c r="BK27" s="2">
        <f t="shared" si="21"/>
        <v>0</v>
      </c>
      <c r="BL27" s="2">
        <f t="shared" si="22"/>
        <v>0.12</v>
      </c>
      <c r="BM27" s="2">
        <f t="shared" si="23"/>
        <v>0</v>
      </c>
      <c r="BN27" s="2">
        <f t="shared" si="24"/>
        <v>0</v>
      </c>
      <c r="BO27" s="2">
        <f t="shared" si="25"/>
        <v>0</v>
      </c>
      <c r="BP27" s="2">
        <f t="shared" si="26"/>
        <v>0</v>
      </c>
      <c r="BQ27" s="2">
        <f t="shared" si="27"/>
        <v>0.12</v>
      </c>
      <c r="BR27" s="2">
        <f t="shared" si="28"/>
        <v>0</v>
      </c>
    </row>
    <row r="28" spans="1:70" x14ac:dyDescent="0.3">
      <c r="A28" s="93">
        <v>0</v>
      </c>
      <c r="B28">
        <v>204574</v>
      </c>
      <c r="C28" t="s">
        <v>1082</v>
      </c>
      <c r="D28" t="s">
        <v>1083</v>
      </c>
      <c r="E28" t="s">
        <v>1084</v>
      </c>
      <c r="F28">
        <v>18694</v>
      </c>
      <c r="G28" t="s">
        <v>874</v>
      </c>
      <c r="H28" t="s">
        <v>907</v>
      </c>
      <c r="I28" t="s">
        <v>979</v>
      </c>
      <c r="J28">
        <v>2.7</v>
      </c>
      <c r="K28">
        <v>8.5</v>
      </c>
      <c r="L28">
        <v>2.7</v>
      </c>
      <c r="M28">
        <v>0</v>
      </c>
      <c r="N28">
        <v>22159</v>
      </c>
      <c r="O28" t="s">
        <v>992</v>
      </c>
      <c r="P28" t="s">
        <v>1085</v>
      </c>
      <c r="Q28" t="s">
        <v>1085</v>
      </c>
      <c r="R28">
        <v>20</v>
      </c>
      <c r="S28">
        <v>12</v>
      </c>
      <c r="T28">
        <v>0</v>
      </c>
      <c r="U28">
        <v>6</v>
      </c>
      <c r="V28">
        <v>2932</v>
      </c>
      <c r="W28">
        <v>53</v>
      </c>
      <c r="X28">
        <v>4</v>
      </c>
      <c r="Y28">
        <v>0</v>
      </c>
      <c r="Z28" t="s">
        <v>1086</v>
      </c>
      <c r="AA28" t="s">
        <v>693</v>
      </c>
      <c r="AB28" s="69" t="str">
        <f>IF(AA28&lt;&gt;"",INDEX(Lookup!$N$2:$N$5,MATCH(Players!AA28,Lookup!$P$2:$P$5,0)),INDEX(Lookup!$N$2:$N$5,MATCH(Players!O28,Lookup!$O$2:$O$5,0)))</f>
        <v>Striker</v>
      </c>
      <c r="AC28">
        <v>7556000</v>
      </c>
      <c r="AD28" s="69" t="s">
        <v>1087</v>
      </c>
      <c r="AE28" s="69" t="str">
        <f>INDEX('Translate table'!$H$2:$H$622,MATCH(Players!P28,'Translate table'!$G$2:$G$622,0))</f>
        <v>Memphis Depay</v>
      </c>
      <c r="AF28" s="69">
        <f>IFERROR(INDEX('Euro Qual stats'!$A$1:$L$2071,MATCH(Players!$AE28,'Euro Qual stats'!$A$1:$A$2071,0),MATCH(Players!AF$2,'Euro Qual stats'!$A$1:$L$1,0)),0)</f>
        <v>6</v>
      </c>
      <c r="AG28" s="69">
        <f>IFERROR(INDEX('Euro Qual stats'!$A$1:$L$2071,MATCH(Players!$AE28,'Euro Qual stats'!$A$1:$A$2071,0),MATCH(Players!AG$2,'Euro Qual stats'!$A$1:$L$1,0)),0)</f>
        <v>1.27</v>
      </c>
      <c r="AH28" s="69">
        <f>IFERROR(INDEX('Euro Qual stats'!$A$1:$L$2071,MATCH(Players!$AE28,'Euro Qual stats'!$A$1:$A$2071,0),MATCH(Players!AH$2,'Euro Qual stats'!$A$1:$L$1,0)),0)</f>
        <v>1.0900000000000001</v>
      </c>
      <c r="AI28" s="69">
        <f>IFERROR(INDEX('Euro Qual stats'!$A$1:$L$2071,MATCH(Players!$AE28,'Euro Qual stats'!$A$1:$A$2071,0),MATCH(Players!AI$2,'Euro Qual stats'!$A$1:$L$1,0)),0)</f>
        <v>0.36</v>
      </c>
      <c r="AJ28" s="85">
        <f t="shared" si="29"/>
        <v>0.73674528301886799</v>
      </c>
      <c r="AK28" s="85">
        <f t="shared" si="0"/>
        <v>0.82801886792452817</v>
      </c>
      <c r="AL28" s="85">
        <f t="shared" si="1"/>
        <v>0.26806603773584903</v>
      </c>
      <c r="AM28" s="85">
        <f t="shared" si="2"/>
        <v>0.4316145197728265</v>
      </c>
      <c r="AN28" s="85">
        <f t="shared" si="3"/>
        <v>0.28287353547015154</v>
      </c>
      <c r="AO28" s="85">
        <f t="shared" si="4"/>
        <v>0.14158859600968077</v>
      </c>
      <c r="AP28" s="2">
        <f t="shared" si="5"/>
        <v>0.61391541609822653</v>
      </c>
      <c r="AQ28" s="2">
        <f t="shared" si="6"/>
        <v>0.36834924965893584</v>
      </c>
      <c r="AR28" s="2">
        <f t="shared" si="7"/>
        <v>1.6268758526603002</v>
      </c>
      <c r="AS28" s="2">
        <f t="shared" si="8"/>
        <v>0.12278308321964529</v>
      </c>
      <c r="AT28" s="2">
        <f t="shared" si="9"/>
        <v>0</v>
      </c>
      <c r="AU28" s="2">
        <f t="shared" si="30"/>
        <v>0.61391541609822653</v>
      </c>
      <c r="AV28" s="2">
        <f t="shared" si="31"/>
        <v>0.36834924965893584</v>
      </c>
      <c r="AW28" s="2">
        <f t="shared" si="32"/>
        <v>1.6268758526603002</v>
      </c>
      <c r="AX28" s="2">
        <f t="shared" si="33"/>
        <v>0.12278308321964529</v>
      </c>
      <c r="AY28" s="2">
        <f t="shared" si="34"/>
        <v>0</v>
      </c>
      <c r="AZ28" s="2">
        <f t="shared" si="10"/>
        <v>0.72096714201137735</v>
      </c>
      <c r="BA28" s="2">
        <f t="shared" si="11"/>
        <v>0.55254726633890194</v>
      </c>
      <c r="BB28" s="2">
        <f t="shared" si="12"/>
        <v>0.24139154160982262</v>
      </c>
      <c r="BC28">
        <f t="shared" si="13"/>
        <v>1</v>
      </c>
      <c r="BD28" s="74">
        <f t="shared" si="14"/>
        <v>0.3222860068217121</v>
      </c>
      <c r="BE28" s="74">
        <f t="shared" si="15"/>
        <v>0.44861102099290967</v>
      </c>
      <c r="BF28" s="74">
        <f t="shared" si="16"/>
        <v>0.40181945354777299</v>
      </c>
      <c r="BG28" s="2">
        <f t="shared" si="17"/>
        <v>0.24139154160982262</v>
      </c>
      <c r="BH28" s="2">
        <f t="shared" si="18"/>
        <v>0</v>
      </c>
      <c r="BI28" s="2">
        <f t="shared" si="19"/>
        <v>0.3</v>
      </c>
      <c r="BJ28" s="2">
        <f t="shared" si="20"/>
        <v>0.3</v>
      </c>
      <c r="BK28" s="2">
        <f t="shared" si="21"/>
        <v>0.3</v>
      </c>
      <c r="BL28" s="2">
        <f t="shared" si="22"/>
        <v>0.24139154160982262</v>
      </c>
      <c r="BM28" s="2">
        <f t="shared" si="23"/>
        <v>0</v>
      </c>
      <c r="BN28" s="2">
        <f t="shared" si="24"/>
        <v>0.30683819817775126</v>
      </c>
      <c r="BO28" s="2">
        <f t="shared" si="25"/>
        <v>0.35236537868961726</v>
      </c>
      <c r="BP28" s="2">
        <f t="shared" si="26"/>
        <v>0.35244083828946066</v>
      </c>
      <c r="BQ28" s="2">
        <f t="shared" si="27"/>
        <v>0.24139154160982262</v>
      </c>
      <c r="BR28" s="2">
        <f t="shared" si="28"/>
        <v>0</v>
      </c>
    </row>
    <row r="29" spans="1:70" x14ac:dyDescent="0.3">
      <c r="A29" s="93">
        <v>0</v>
      </c>
      <c r="B29">
        <v>204657</v>
      </c>
      <c r="C29" t="s">
        <v>1088</v>
      </c>
      <c r="D29" t="s">
        <v>1089</v>
      </c>
      <c r="E29" t="s">
        <v>1090</v>
      </c>
      <c r="F29">
        <v>18660</v>
      </c>
      <c r="G29" t="s">
        <v>890</v>
      </c>
      <c r="H29" t="s">
        <v>913</v>
      </c>
      <c r="I29" t="s">
        <v>1008</v>
      </c>
      <c r="J29">
        <v>0</v>
      </c>
      <c r="K29">
        <v>8.5</v>
      </c>
      <c r="L29">
        <v>0</v>
      </c>
      <c r="M29">
        <v>0</v>
      </c>
      <c r="N29">
        <v>394</v>
      </c>
      <c r="O29" t="s">
        <v>992</v>
      </c>
      <c r="P29" t="s">
        <v>1091</v>
      </c>
      <c r="Q29" t="s">
        <v>1092</v>
      </c>
      <c r="R29">
        <v>6</v>
      </c>
      <c r="S29">
        <v>9</v>
      </c>
      <c r="T29">
        <v>0</v>
      </c>
      <c r="U29">
        <v>0</v>
      </c>
      <c r="V29">
        <v>1802</v>
      </c>
      <c r="W29">
        <v>21</v>
      </c>
      <c r="X29">
        <v>2</v>
      </c>
      <c r="Y29">
        <v>0</v>
      </c>
      <c r="Z29" t="s">
        <v>1040</v>
      </c>
      <c r="AA29" t="s">
        <v>693</v>
      </c>
      <c r="AB29" s="69" t="str">
        <f>IF(AA29&lt;&gt;"",INDEX(Lookup!$N$2:$N$5,MATCH(Players!AA29,Lookup!$P$2:$P$5,0)),INDEX(Lookup!$N$2:$N$5,MATCH(Players!O29,Lookup!$O$2:$O$5,0)))</f>
        <v>Striker</v>
      </c>
      <c r="AC29">
        <v>7492000</v>
      </c>
      <c r="AD29" s="69" t="s">
        <v>801</v>
      </c>
      <c r="AE29" s="69" t="str">
        <f>INDEX('Translate table'!$H$2:$H$622,MATCH(Players!P29,'Translate table'!$G$2:$G$622,0))</f>
        <v>Leroy SanÃ©</v>
      </c>
      <c r="AF29" s="69">
        <f>IFERROR(INDEX('Euro Qual stats'!$A$1:$L$2071,MATCH(Players!$AE29,'Euro Qual stats'!$A$1:$A$2071,0),MATCH(Players!AF$2,'Euro Qual stats'!$A$1:$L$1,0)),0)</f>
        <v>3</v>
      </c>
      <c r="AG29" s="69">
        <f>IFERROR(INDEX('Euro Qual stats'!$A$1:$L$2071,MATCH(Players!$AE29,'Euro Qual stats'!$A$1:$A$2071,0),MATCH(Players!AG$2,'Euro Qual stats'!$A$1:$L$1,0)),0)</f>
        <v>0.33</v>
      </c>
      <c r="AH29" s="69">
        <f>IFERROR(INDEX('Euro Qual stats'!$A$1:$L$2071,MATCH(Players!$AE29,'Euro Qual stats'!$A$1:$A$2071,0),MATCH(Players!AH$2,'Euro Qual stats'!$A$1:$L$1,0)),0)</f>
        <v>1</v>
      </c>
      <c r="AI29" s="69">
        <f>IFERROR(INDEX('Euro Qual stats'!$A$1:$L$2071,MATCH(Players!$AE29,'Euro Qual stats'!$A$1:$A$2071,0),MATCH(Players!AI$2,'Euro Qual stats'!$A$1:$L$1,0)),0)</f>
        <v>0</v>
      </c>
      <c r="AJ29" s="85">
        <f t="shared" si="29"/>
        <v>0.23511792452830194</v>
      </c>
      <c r="AK29" s="85">
        <f t="shared" si="0"/>
        <v>0.67452830188679225</v>
      </c>
      <c r="AL29" s="85">
        <f t="shared" si="1"/>
        <v>0.13209905660377358</v>
      </c>
      <c r="AM29" s="85">
        <f t="shared" si="2"/>
        <v>0</v>
      </c>
      <c r="AN29" s="85">
        <f t="shared" si="3"/>
        <v>0</v>
      </c>
      <c r="AO29" s="85">
        <f t="shared" si="4"/>
        <v>0</v>
      </c>
      <c r="AP29" s="2">
        <f t="shared" si="5"/>
        <v>0.29966703662597111</v>
      </c>
      <c r="AQ29" s="2">
        <f t="shared" si="6"/>
        <v>0.44950055493895674</v>
      </c>
      <c r="AR29" s="2">
        <f t="shared" si="7"/>
        <v>1.0488346281908989</v>
      </c>
      <c r="AS29" s="2">
        <f t="shared" si="8"/>
        <v>9.9889012208657049E-2</v>
      </c>
      <c r="AT29" s="2">
        <f t="shared" si="9"/>
        <v>0</v>
      </c>
      <c r="AU29" s="2">
        <f t="shared" si="30"/>
        <v>0.29966703662597111</v>
      </c>
      <c r="AV29" s="2">
        <f t="shared" si="31"/>
        <v>0.44950055493895674</v>
      </c>
      <c r="AW29" s="2">
        <f t="shared" si="32"/>
        <v>1.0488346281908989</v>
      </c>
      <c r="AX29" s="2">
        <f t="shared" si="33"/>
        <v>9.9889012208657049E-2</v>
      </c>
      <c r="AY29" s="2">
        <f t="shared" si="34"/>
        <v>0</v>
      </c>
      <c r="AZ29" s="2">
        <f t="shared" si="10"/>
        <v>0.48709766925638165</v>
      </c>
      <c r="BA29" s="2">
        <f t="shared" si="11"/>
        <v>0.34230923973362937</v>
      </c>
      <c r="BB29" s="2">
        <f t="shared" si="12"/>
        <v>4.9944506104328525E-2</v>
      </c>
      <c r="BC29">
        <f t="shared" si="13"/>
        <v>0</v>
      </c>
      <c r="BD29" s="74">
        <f t="shared" si="14"/>
        <v>0</v>
      </c>
      <c r="BE29" s="74">
        <f t="shared" si="15"/>
        <v>0</v>
      </c>
      <c r="BF29" s="74">
        <f t="shared" si="16"/>
        <v>0</v>
      </c>
      <c r="BG29" s="2">
        <f t="shared" si="17"/>
        <v>4.9944506104328525E-2</v>
      </c>
      <c r="BH29" s="2">
        <f t="shared" si="18"/>
        <v>0</v>
      </c>
      <c r="BI29" s="2">
        <f t="shared" si="19"/>
        <v>0</v>
      </c>
      <c r="BJ29" s="2">
        <f t="shared" si="20"/>
        <v>0</v>
      </c>
      <c r="BK29" s="2">
        <f t="shared" si="21"/>
        <v>0</v>
      </c>
      <c r="BL29" s="2">
        <f t="shared" si="22"/>
        <v>4.9944506104328525E-2</v>
      </c>
      <c r="BM29" s="2">
        <f t="shared" si="23"/>
        <v>0</v>
      </c>
      <c r="BN29" s="2">
        <f t="shared" si="24"/>
        <v>0</v>
      </c>
      <c r="BO29" s="2">
        <f t="shared" si="25"/>
        <v>0</v>
      </c>
      <c r="BP29" s="2">
        <f t="shared" si="26"/>
        <v>0</v>
      </c>
      <c r="BQ29" s="2">
        <f t="shared" si="27"/>
        <v>4.9944506104328525E-2</v>
      </c>
      <c r="BR29" s="2">
        <f t="shared" si="28"/>
        <v>0</v>
      </c>
    </row>
    <row r="30" spans="1:70" x14ac:dyDescent="0.3">
      <c r="A30" s="93">
        <v>0</v>
      </c>
      <c r="B30">
        <v>221523</v>
      </c>
      <c r="C30" t="s">
        <v>1093</v>
      </c>
      <c r="D30" t="s">
        <v>1094</v>
      </c>
      <c r="E30" t="s">
        <v>1095</v>
      </c>
      <c r="F30">
        <v>18660</v>
      </c>
      <c r="G30" t="s">
        <v>890</v>
      </c>
      <c r="H30" t="s">
        <v>913</v>
      </c>
      <c r="I30" t="s">
        <v>979</v>
      </c>
      <c r="J30">
        <v>0</v>
      </c>
      <c r="K30">
        <v>8.5</v>
      </c>
      <c r="L30">
        <v>0</v>
      </c>
      <c r="M30">
        <v>0</v>
      </c>
      <c r="N30">
        <v>990</v>
      </c>
      <c r="O30" t="s">
        <v>980</v>
      </c>
      <c r="P30" t="s">
        <v>1096</v>
      </c>
      <c r="Q30" t="s">
        <v>1097</v>
      </c>
      <c r="R30">
        <v>11</v>
      </c>
      <c r="S30">
        <v>18</v>
      </c>
      <c r="T30">
        <v>0</v>
      </c>
      <c r="U30">
        <v>4</v>
      </c>
      <c r="V30">
        <v>2682</v>
      </c>
      <c r="W30">
        <v>18</v>
      </c>
      <c r="X30">
        <v>0</v>
      </c>
      <c r="Y30">
        <v>0</v>
      </c>
      <c r="Z30" t="s">
        <v>1040</v>
      </c>
      <c r="AA30" t="s">
        <v>693</v>
      </c>
      <c r="AB30" s="69" t="str">
        <f>IF(AA30&lt;&gt;"",INDEX(Lookup!$N$2:$N$5,MATCH(Players!AA30,Lookup!$P$2:$P$5,0)),INDEX(Lookup!$N$2:$N$5,MATCH(Players!O30,Lookup!$O$2:$O$5,0)))</f>
        <v>Striker</v>
      </c>
      <c r="AC30">
        <v>5484000</v>
      </c>
      <c r="AD30" s="69" t="s">
        <v>826</v>
      </c>
      <c r="AE30" s="69" t="str">
        <f>INDEX('Translate table'!$H$2:$H$622,MATCH(Players!P30,'Translate table'!$G$2:$G$622,0))</f>
        <v>Martin Miller</v>
      </c>
      <c r="AF30" s="69">
        <f>IFERROR(INDEX('Euro Qual stats'!$A$1:$L$2071,MATCH(Players!$AE30,'Euro Qual stats'!$A$1:$A$2071,0),MATCH(Players!AF$2,'Euro Qual stats'!$A$1:$L$1,0)),0)</f>
        <v>1</v>
      </c>
      <c r="AG30" s="69">
        <f>IFERROR(INDEX('Euro Qual stats'!$A$1:$L$2071,MATCH(Players!$AE30,'Euro Qual stats'!$A$1:$A$2071,0),MATCH(Players!AG$2,'Euro Qual stats'!$A$1:$L$1,0)),0)</f>
        <v>0</v>
      </c>
      <c r="AH30" s="69">
        <f>IFERROR(INDEX('Euro Qual stats'!$A$1:$L$2071,MATCH(Players!$AE30,'Euro Qual stats'!$A$1:$A$2071,0),MATCH(Players!AH$2,'Euro Qual stats'!$A$1:$L$1,0)),0)</f>
        <v>0</v>
      </c>
      <c r="AI30" s="69">
        <f>IFERROR(INDEX('Euro Qual stats'!$A$1:$L$2071,MATCH(Players!$AE30,'Euro Qual stats'!$A$1:$A$2071,0),MATCH(Players!AI$2,'Euro Qual stats'!$A$1:$L$1,0)),0)</f>
        <v>0</v>
      </c>
      <c r="AJ30" s="85">
        <f t="shared" si="29"/>
        <v>0.18653301886792459</v>
      </c>
      <c r="AK30" s="85">
        <f t="shared" si="0"/>
        <v>0.51886792452830166</v>
      </c>
      <c r="AL30" s="85">
        <f t="shared" si="1"/>
        <v>0.16145440251572324</v>
      </c>
      <c r="AM30" s="85">
        <f t="shared" si="2"/>
        <v>9.5236344803904485E-2</v>
      </c>
      <c r="AN30" s="85">
        <f t="shared" si="3"/>
        <v>0.19756569769956317</v>
      </c>
      <c r="AO30" s="85">
        <f t="shared" si="4"/>
        <v>0.10310629943819573</v>
      </c>
      <c r="AP30" s="2">
        <f t="shared" si="5"/>
        <v>0.36912751677852346</v>
      </c>
      <c r="AQ30" s="2">
        <f t="shared" si="6"/>
        <v>0.60402684563758391</v>
      </c>
      <c r="AR30" s="2">
        <f t="shared" si="7"/>
        <v>0.60402684563758391</v>
      </c>
      <c r="AS30" s="2">
        <f t="shared" si="8"/>
        <v>0</v>
      </c>
      <c r="AT30" s="2">
        <f t="shared" si="9"/>
        <v>0</v>
      </c>
      <c r="AU30" s="2">
        <f t="shared" si="30"/>
        <v>0.36912751677852346</v>
      </c>
      <c r="AV30" s="2">
        <f t="shared" si="31"/>
        <v>0.60402684563758391</v>
      </c>
      <c r="AW30" s="2">
        <f t="shared" si="32"/>
        <v>0.60402684563758391</v>
      </c>
      <c r="AX30" s="2">
        <f t="shared" si="33"/>
        <v>0</v>
      </c>
      <c r="AY30" s="2">
        <f t="shared" si="34"/>
        <v>0</v>
      </c>
      <c r="AZ30" s="2">
        <f t="shared" si="10"/>
        <v>0.44399772065341259</v>
      </c>
      <c r="BA30" s="2">
        <f t="shared" si="11"/>
        <v>0.39527993225275426</v>
      </c>
      <c r="BB30" s="2">
        <f t="shared" si="12"/>
        <v>0</v>
      </c>
      <c r="BC30">
        <f t="shared" si="13"/>
        <v>1</v>
      </c>
      <c r="BD30" s="74">
        <f t="shared" si="14"/>
        <v>0.16732922660140997</v>
      </c>
      <c r="BE30" s="74">
        <f t="shared" si="15"/>
        <v>0.19693384109857887</v>
      </c>
      <c r="BF30" s="74">
        <f t="shared" si="16"/>
        <v>8.6565121508675277E-2</v>
      </c>
      <c r="BG30" s="2">
        <f t="shared" si="17"/>
        <v>0</v>
      </c>
      <c r="BH30" s="2">
        <f t="shared" si="18"/>
        <v>0</v>
      </c>
      <c r="BI30" s="2">
        <f t="shared" si="19"/>
        <v>0.16732922660140997</v>
      </c>
      <c r="BJ30" s="2">
        <f t="shared" si="20"/>
        <v>0.19693384109857887</v>
      </c>
      <c r="BK30" s="2">
        <f t="shared" si="21"/>
        <v>8.6565121508675277E-2</v>
      </c>
      <c r="BL30" s="2">
        <f t="shared" si="22"/>
        <v>0</v>
      </c>
      <c r="BM30" s="2">
        <f t="shared" si="23"/>
        <v>0</v>
      </c>
      <c r="BN30" s="2">
        <f t="shared" si="24"/>
        <v>0.16732922660140997</v>
      </c>
      <c r="BO30" s="2">
        <f t="shared" si="25"/>
        <v>0.19693384109857889</v>
      </c>
      <c r="BP30" s="2">
        <f t="shared" si="26"/>
        <v>8.6565121508675263E-2</v>
      </c>
      <c r="BQ30" s="2">
        <f t="shared" si="27"/>
        <v>0</v>
      </c>
      <c r="BR30" s="2">
        <f t="shared" si="28"/>
        <v>0</v>
      </c>
    </row>
    <row r="31" spans="1:70" x14ac:dyDescent="0.3">
      <c r="A31" s="93">
        <v>0</v>
      </c>
      <c r="B31">
        <v>204615</v>
      </c>
      <c r="C31" t="s">
        <v>1098</v>
      </c>
      <c r="D31" t="s">
        <v>1099</v>
      </c>
      <c r="E31" t="s">
        <v>1100</v>
      </c>
      <c r="F31">
        <v>18645</v>
      </c>
      <c r="G31" t="s">
        <v>877</v>
      </c>
      <c r="H31" t="s">
        <v>931</v>
      </c>
      <c r="I31" t="s">
        <v>979</v>
      </c>
      <c r="J31">
        <v>4.3</v>
      </c>
      <c r="K31">
        <v>8.5</v>
      </c>
      <c r="L31">
        <v>4.3</v>
      </c>
      <c r="M31">
        <v>0</v>
      </c>
      <c r="N31">
        <v>3492</v>
      </c>
      <c r="O31" t="s">
        <v>992</v>
      </c>
      <c r="P31" t="s">
        <v>180</v>
      </c>
      <c r="Q31" t="s">
        <v>180</v>
      </c>
      <c r="R31">
        <v>6</v>
      </c>
      <c r="S31">
        <v>5</v>
      </c>
      <c r="T31">
        <v>0</v>
      </c>
      <c r="U31">
        <v>9</v>
      </c>
      <c r="V31">
        <v>2892</v>
      </c>
      <c r="W31">
        <v>27</v>
      </c>
      <c r="X31">
        <v>2</v>
      </c>
      <c r="Y31">
        <v>0</v>
      </c>
      <c r="Z31" t="s">
        <v>877</v>
      </c>
      <c r="AA31" t="s">
        <v>691</v>
      </c>
      <c r="AB31" s="69" t="str">
        <f>IF(AA31&lt;&gt;"",INDEX(Lookup!$N$2:$N$5,MATCH(Players!AA31,Lookup!$P$2:$P$5,0)),INDEX(Lookup!$N$2:$N$5,MATCH(Players!O31,Lookup!$O$2:$O$5,0)))</f>
        <v>Midfield</v>
      </c>
      <c r="AC31">
        <v>5542000</v>
      </c>
      <c r="AD31" s="69" t="s">
        <v>1101</v>
      </c>
      <c r="AE31" s="69" t="str">
        <f>INDEX('Translate table'!$H$2:$H$622,MATCH(Players!P31,'Translate table'!$G$2:$G$622,0))</f>
        <v>Mason Mount</v>
      </c>
      <c r="AF31" s="69">
        <f>IFERROR(INDEX('Euro Qual stats'!$A$1:$L$2071,MATCH(Players!$AE31,'Euro Qual stats'!$A$1:$A$2071,0),MATCH(Players!AF$2,'Euro Qual stats'!$A$1:$L$1,0)),0)</f>
        <v>6</v>
      </c>
      <c r="AG31" s="69">
        <f>IFERROR(INDEX('Euro Qual stats'!$A$1:$L$2071,MATCH(Players!$AE31,'Euro Qual stats'!$A$1:$A$2071,0),MATCH(Players!AG$2,'Euro Qual stats'!$A$1:$L$1,0)),0)</f>
        <v>0</v>
      </c>
      <c r="AH31" s="69">
        <f>IFERROR(INDEX('Euro Qual stats'!$A$1:$L$2071,MATCH(Players!$AE31,'Euro Qual stats'!$A$1:$A$2071,0),MATCH(Players!AH$2,'Euro Qual stats'!$A$1:$L$1,0)),0)</f>
        <v>0.43</v>
      </c>
      <c r="AI31" s="69">
        <f>IFERROR(INDEX('Euro Qual stats'!$A$1:$L$2071,MATCH(Players!$AE31,'Euro Qual stats'!$A$1:$A$2071,0),MATCH(Players!AI$2,'Euro Qual stats'!$A$1:$L$1,0)),0)</f>
        <v>0</v>
      </c>
      <c r="AJ31" s="85">
        <f t="shared" si="29"/>
        <v>8.0165745856353596E-2</v>
      </c>
      <c r="AK31" s="85">
        <f t="shared" si="0"/>
        <v>0.32696132596685085</v>
      </c>
      <c r="AL31" s="85">
        <f t="shared" si="1"/>
        <v>0.11632596685082873</v>
      </c>
      <c r="AM31" s="85">
        <f t="shared" si="2"/>
        <v>4.080346754660294E-2</v>
      </c>
      <c r="AN31" s="85">
        <f t="shared" si="3"/>
        <v>8.7450343633240821E-2</v>
      </c>
      <c r="AO31" s="85">
        <f t="shared" si="4"/>
        <v>7.4713813024049336E-2</v>
      </c>
      <c r="AP31" s="2">
        <f t="shared" si="5"/>
        <v>0.18672199170124482</v>
      </c>
      <c r="AQ31" s="2">
        <f t="shared" si="6"/>
        <v>0.15560165975103735</v>
      </c>
      <c r="AR31" s="2">
        <f t="shared" si="7"/>
        <v>0.84024896265560167</v>
      </c>
      <c r="AS31" s="2">
        <f t="shared" si="8"/>
        <v>6.2240663900414939E-2</v>
      </c>
      <c r="AT31" s="2">
        <f t="shared" si="9"/>
        <v>0</v>
      </c>
      <c r="AU31" s="2">
        <f t="shared" si="30"/>
        <v>0.18672199170124482</v>
      </c>
      <c r="AV31" s="2">
        <f t="shared" si="31"/>
        <v>0.15560165975103735</v>
      </c>
      <c r="AW31" s="2">
        <f t="shared" si="32"/>
        <v>0.84024896265560167</v>
      </c>
      <c r="AX31" s="2">
        <f t="shared" si="33"/>
        <v>6.2240663900414939E-2</v>
      </c>
      <c r="AY31" s="2">
        <f t="shared" si="34"/>
        <v>0</v>
      </c>
      <c r="AZ31" s="2">
        <f t="shared" si="10"/>
        <v>0.25684165883404786</v>
      </c>
      <c r="BA31" s="2">
        <f t="shared" si="11"/>
        <v>0.11788370280369548</v>
      </c>
      <c r="BB31" s="2">
        <f t="shared" si="12"/>
        <v>3.1120331950207469E-2</v>
      </c>
      <c r="BC31">
        <f t="shared" si="13"/>
        <v>1</v>
      </c>
      <c r="BD31" s="74">
        <f t="shared" si="14"/>
        <v>8.8119325606455426E-2</v>
      </c>
      <c r="BE31" s="74">
        <f t="shared" si="15"/>
        <v>6.5396158689750475E-2</v>
      </c>
      <c r="BF31" s="74">
        <f t="shared" si="16"/>
        <v>0.15002821496628213</v>
      </c>
      <c r="BG31" s="2">
        <f t="shared" si="17"/>
        <v>3.1120331950207469E-2</v>
      </c>
      <c r="BH31" s="2">
        <f t="shared" si="18"/>
        <v>0</v>
      </c>
      <c r="BI31" s="2">
        <f t="shared" si="19"/>
        <v>8.8119325606455426E-2</v>
      </c>
      <c r="BJ31" s="2">
        <f t="shared" si="20"/>
        <v>6.5396158689750475E-2</v>
      </c>
      <c r="BK31" s="2">
        <f t="shared" si="21"/>
        <v>0.15002821496628213</v>
      </c>
      <c r="BL31" s="2">
        <f t="shared" si="22"/>
        <v>3.1120331950207469E-2</v>
      </c>
      <c r="BM31" s="2">
        <f t="shared" si="23"/>
        <v>0</v>
      </c>
      <c r="BN31" s="2">
        <f t="shared" si="24"/>
        <v>9.1101865934597293E-2</v>
      </c>
      <c r="BO31" s="2">
        <f t="shared" si="25"/>
        <v>6.5396158689750461E-2</v>
      </c>
      <c r="BP31" s="2">
        <f t="shared" si="26"/>
        <v>0.1500282149662821</v>
      </c>
      <c r="BQ31" s="2">
        <f t="shared" si="27"/>
        <v>3.1120331950207469E-2</v>
      </c>
      <c r="BR31" s="2">
        <f t="shared" si="28"/>
        <v>0</v>
      </c>
    </row>
    <row r="32" spans="1:70" x14ac:dyDescent="0.3">
      <c r="A32" s="93">
        <v>0</v>
      </c>
      <c r="B32">
        <v>204713</v>
      </c>
      <c r="C32" t="s">
        <v>1102</v>
      </c>
      <c r="D32" t="s">
        <v>1103</v>
      </c>
      <c r="E32" t="s">
        <v>1104</v>
      </c>
      <c r="F32">
        <v>18701</v>
      </c>
      <c r="G32" t="s">
        <v>891</v>
      </c>
      <c r="H32" t="s">
        <v>945</v>
      </c>
      <c r="I32" t="s">
        <v>1008</v>
      </c>
      <c r="J32">
        <v>0</v>
      </c>
      <c r="K32">
        <v>8.5</v>
      </c>
      <c r="L32">
        <v>0</v>
      </c>
      <c r="M32">
        <v>0</v>
      </c>
      <c r="N32">
        <v>60</v>
      </c>
      <c r="O32" t="s">
        <v>980</v>
      </c>
      <c r="P32" t="s">
        <v>1105</v>
      </c>
      <c r="Q32" t="s">
        <v>1106</v>
      </c>
      <c r="R32">
        <v>7</v>
      </c>
      <c r="S32">
        <v>5</v>
      </c>
      <c r="T32">
        <v>0</v>
      </c>
      <c r="U32">
        <v>2</v>
      </c>
      <c r="V32">
        <v>1570</v>
      </c>
      <c r="W32">
        <v>16</v>
      </c>
      <c r="X32">
        <v>6</v>
      </c>
      <c r="Y32">
        <v>0</v>
      </c>
      <c r="Z32" t="s">
        <v>891</v>
      </c>
      <c r="AA32" t="s">
        <v>693</v>
      </c>
      <c r="AB32" s="69" t="str">
        <f>IF(AA32&lt;&gt;"",INDEX(Lookup!$N$2:$N$5,MATCH(Players!AA32,Lookup!$P$2:$P$5,0)),INDEX(Lookup!$N$2:$N$5,MATCH(Players!O32,Lookup!$O$2:$O$5,0)))</f>
        <v>Striker</v>
      </c>
      <c r="AC32">
        <v>5495000</v>
      </c>
      <c r="AD32" s="69" t="s">
        <v>810</v>
      </c>
      <c r="AE32" s="69" t="str">
        <f>INDEX('Translate table'!$H$2:$H$622,MATCH(Players!P32,'Translate table'!$G$2:$G$622,0))</f>
        <v>JoÃ£o FÃ©lix Sequeira</v>
      </c>
      <c r="AF32" s="69">
        <f>IFERROR(INDEX('Euro Qual stats'!$A$1:$L$2071,MATCH(Players!$AE32,'Euro Qual stats'!$A$1:$A$2071,0),MATCH(Players!AF$2,'Euro Qual stats'!$A$1:$L$1,0)),0)</f>
        <v>4</v>
      </c>
      <c r="AG32" s="69">
        <f>IFERROR(INDEX('Euro Qual stats'!$A$1:$L$2071,MATCH(Players!$AE32,'Euro Qual stats'!$A$1:$A$2071,0),MATCH(Players!AG$2,'Euro Qual stats'!$A$1:$L$1,0)),0)</f>
        <v>0</v>
      </c>
      <c r="AH32" s="69">
        <f>IFERROR(INDEX('Euro Qual stats'!$A$1:$L$2071,MATCH(Players!$AE32,'Euro Qual stats'!$A$1:$A$2071,0),MATCH(Players!AH$2,'Euro Qual stats'!$A$1:$L$1,0)),0)</f>
        <v>0</v>
      </c>
      <c r="AI32" s="69">
        <f>IFERROR(INDEX('Euro Qual stats'!$A$1:$L$2071,MATCH(Players!$AE32,'Euro Qual stats'!$A$1:$A$2071,0),MATCH(Players!AI$2,'Euro Qual stats'!$A$1:$L$1,0)),0)</f>
        <v>0</v>
      </c>
      <c r="AJ32" s="85">
        <f t="shared" si="29"/>
        <v>0.1356603773584906</v>
      </c>
      <c r="AK32" s="85">
        <f t="shared" si="0"/>
        <v>0.37735849056603754</v>
      </c>
      <c r="AL32" s="85">
        <f t="shared" si="1"/>
        <v>0.11742138364779872</v>
      </c>
      <c r="AM32" s="85">
        <f t="shared" si="2"/>
        <v>0</v>
      </c>
      <c r="AN32" s="85">
        <f t="shared" si="3"/>
        <v>0</v>
      </c>
      <c r="AO32" s="85">
        <f t="shared" si="4"/>
        <v>0</v>
      </c>
      <c r="AP32" s="2">
        <f t="shared" si="5"/>
        <v>0.40127388535031844</v>
      </c>
      <c r="AQ32" s="2">
        <f t="shared" si="6"/>
        <v>0.28662420382165604</v>
      </c>
      <c r="AR32" s="2">
        <f t="shared" si="7"/>
        <v>0.91719745222929927</v>
      </c>
      <c r="AS32" s="2">
        <f t="shared" si="8"/>
        <v>0.34394904458598724</v>
      </c>
      <c r="AT32" s="2">
        <f t="shared" si="9"/>
        <v>0</v>
      </c>
      <c r="AU32" s="2">
        <f t="shared" si="30"/>
        <v>0.40127388535031844</v>
      </c>
      <c r="AV32" s="2">
        <f t="shared" si="31"/>
        <v>0.28662420382165604</v>
      </c>
      <c r="AW32" s="2">
        <f t="shared" si="32"/>
        <v>0.91719745222929927</v>
      </c>
      <c r="AX32" s="2">
        <f t="shared" si="33"/>
        <v>0.34394904458598724</v>
      </c>
      <c r="AY32" s="2">
        <f t="shared" si="34"/>
        <v>0</v>
      </c>
      <c r="AZ32" s="2">
        <f t="shared" si="10"/>
        <v>0.38931618795817802</v>
      </c>
      <c r="BA32" s="2">
        <f t="shared" si="11"/>
        <v>0.21114229059007333</v>
      </c>
      <c r="BB32" s="2">
        <f t="shared" si="12"/>
        <v>0.17197452229299362</v>
      </c>
      <c r="BC32">
        <f t="shared" si="13"/>
        <v>0</v>
      </c>
      <c r="BD32" s="74">
        <f t="shared" si="14"/>
        <v>0</v>
      </c>
      <c r="BE32" s="74">
        <f t="shared" si="15"/>
        <v>0</v>
      </c>
      <c r="BF32" s="74">
        <f t="shared" si="16"/>
        <v>0</v>
      </c>
      <c r="BG32" s="2">
        <f t="shared" si="17"/>
        <v>0.17197452229299362</v>
      </c>
      <c r="BH32" s="2">
        <f t="shared" si="18"/>
        <v>0</v>
      </c>
      <c r="BI32" s="2">
        <f t="shared" si="19"/>
        <v>0</v>
      </c>
      <c r="BJ32" s="2">
        <f t="shared" si="20"/>
        <v>0</v>
      </c>
      <c r="BK32" s="2">
        <f t="shared" si="21"/>
        <v>0</v>
      </c>
      <c r="BL32" s="2">
        <f t="shared" si="22"/>
        <v>0.17197452229299362</v>
      </c>
      <c r="BM32" s="2">
        <f t="shared" si="23"/>
        <v>0</v>
      </c>
      <c r="BN32" s="2">
        <f t="shared" si="24"/>
        <v>0</v>
      </c>
      <c r="BO32" s="2">
        <f t="shared" si="25"/>
        <v>0</v>
      </c>
      <c r="BP32" s="2">
        <f t="shared" si="26"/>
        <v>0</v>
      </c>
      <c r="BQ32" s="2">
        <f t="shared" si="27"/>
        <v>0.17197452229299362</v>
      </c>
      <c r="BR32" s="2">
        <f t="shared" si="28"/>
        <v>0</v>
      </c>
    </row>
    <row r="33" spans="1:70" x14ac:dyDescent="0.3">
      <c r="A33" s="93">
        <v>0</v>
      </c>
      <c r="B33">
        <v>204640</v>
      </c>
      <c r="C33" t="s">
        <v>1107</v>
      </c>
      <c r="D33" t="s">
        <v>1108</v>
      </c>
      <c r="E33" t="s">
        <v>1109</v>
      </c>
      <c r="F33">
        <v>18710</v>
      </c>
      <c r="G33" t="s">
        <v>883</v>
      </c>
      <c r="H33" t="s">
        <v>941</v>
      </c>
      <c r="I33" t="s">
        <v>5231</v>
      </c>
      <c r="J33">
        <v>1</v>
      </c>
      <c r="K33">
        <v>8.5</v>
      </c>
      <c r="L33">
        <v>1</v>
      </c>
      <c r="M33">
        <v>0</v>
      </c>
      <c r="N33">
        <v>113</v>
      </c>
      <c r="O33" t="s">
        <v>992</v>
      </c>
      <c r="P33" t="s">
        <v>1110</v>
      </c>
      <c r="Q33" t="s">
        <v>1110</v>
      </c>
      <c r="R33">
        <v>11</v>
      </c>
      <c r="S33">
        <v>8</v>
      </c>
      <c r="T33">
        <v>0</v>
      </c>
      <c r="U33">
        <v>1</v>
      </c>
      <c r="V33">
        <v>2431</v>
      </c>
      <c r="W33">
        <v>27</v>
      </c>
      <c r="X33">
        <v>1</v>
      </c>
      <c r="Y33">
        <v>0</v>
      </c>
      <c r="Z33" t="s">
        <v>1031</v>
      </c>
      <c r="AA33" t="s">
        <v>693</v>
      </c>
      <c r="AB33" s="69" t="str">
        <f>IF(AA33&lt;&gt;"",INDEX(Lookup!$N$2:$N$5,MATCH(Players!AA33,Lookup!$P$2:$P$5,0)),INDEX(Lookup!$N$2:$N$5,MATCH(Players!O33,Lookup!$O$2:$O$5,0)))</f>
        <v>Striker</v>
      </c>
      <c r="AC33">
        <v>3512000</v>
      </c>
      <c r="AD33" s="69" t="s">
        <v>794</v>
      </c>
      <c r="AE33" s="69" t="str">
        <f>INDEX('Translate table'!$H$2:$H$622,MATCH(Players!P33,'Translate table'!$G$2:$G$622,0))</f>
        <v>Mikel Oyarzabal</v>
      </c>
      <c r="AF33" s="69">
        <f>IFERROR(INDEX('Euro Qual stats'!$A$1:$L$2071,MATCH(Players!$AE33,'Euro Qual stats'!$A$1:$A$2071,0),MATCH(Players!AF$2,'Euro Qual stats'!$A$1:$L$1,0)),0)</f>
        <v>6</v>
      </c>
      <c r="AG33" s="69">
        <f>IFERROR(INDEX('Euro Qual stats'!$A$1:$L$2071,MATCH(Players!$AE33,'Euro Qual stats'!$A$1:$A$2071,0),MATCH(Players!AG$2,'Euro Qual stats'!$A$1:$L$1,0)),0)</f>
        <v>0.3</v>
      </c>
      <c r="AH33" s="69">
        <f>IFERROR(INDEX('Euro Qual stats'!$A$1:$L$2071,MATCH(Players!$AE33,'Euro Qual stats'!$A$1:$A$2071,0),MATCH(Players!AH$2,'Euro Qual stats'!$A$1:$L$1,0)),0)</f>
        <v>0.6</v>
      </c>
      <c r="AI33" s="69">
        <f>IFERROR(INDEX('Euro Qual stats'!$A$1:$L$2071,MATCH(Players!$AE33,'Euro Qual stats'!$A$1:$A$2071,0),MATCH(Players!AI$2,'Euro Qual stats'!$A$1:$L$1,0)),0)</f>
        <v>0</v>
      </c>
      <c r="AJ33" s="85">
        <f t="shared" si="29"/>
        <v>0.25174528301886795</v>
      </c>
      <c r="AK33" s="85">
        <f t="shared" si="0"/>
        <v>0.58301886792452817</v>
      </c>
      <c r="AL33" s="85">
        <f t="shared" si="1"/>
        <v>8.8066037735849048E-2</v>
      </c>
      <c r="AM33" s="85">
        <f t="shared" si="2"/>
        <v>0</v>
      </c>
      <c r="AN33" s="85">
        <f t="shared" si="3"/>
        <v>0</v>
      </c>
      <c r="AO33" s="85">
        <f t="shared" si="4"/>
        <v>0</v>
      </c>
      <c r="AP33" s="2">
        <f t="shared" si="5"/>
        <v>0.40723981900452494</v>
      </c>
      <c r="AQ33" s="2">
        <f t="shared" si="6"/>
        <v>0.29617441382147264</v>
      </c>
      <c r="AR33" s="2">
        <f t="shared" si="7"/>
        <v>0.99958864664747027</v>
      </c>
      <c r="AS33" s="2">
        <f t="shared" si="8"/>
        <v>3.702180172768408E-2</v>
      </c>
      <c r="AT33" s="2">
        <f t="shared" si="9"/>
        <v>0</v>
      </c>
      <c r="AU33" s="2">
        <f t="shared" si="30"/>
        <v>0.40723981900452494</v>
      </c>
      <c r="AV33" s="2">
        <f t="shared" si="31"/>
        <v>0.29617441382147264</v>
      </c>
      <c r="AW33" s="2">
        <f t="shared" si="32"/>
        <v>0.99958864664747027</v>
      </c>
      <c r="AX33" s="2">
        <f t="shared" si="33"/>
        <v>3.702180172768408E-2</v>
      </c>
      <c r="AY33" s="2">
        <f t="shared" si="34"/>
        <v>0</v>
      </c>
      <c r="AZ33" s="2">
        <f t="shared" si="10"/>
        <v>0.49512934346452653</v>
      </c>
      <c r="BA33" s="2">
        <f t="shared" si="11"/>
        <v>0.27395984842017029</v>
      </c>
      <c r="BB33" s="2">
        <f t="shared" si="12"/>
        <v>1.851090086384204E-2</v>
      </c>
      <c r="BC33">
        <f t="shared" si="13"/>
        <v>0</v>
      </c>
      <c r="BD33" s="74">
        <f t="shared" si="14"/>
        <v>0</v>
      </c>
      <c r="BE33" s="74">
        <f t="shared" si="15"/>
        <v>0</v>
      </c>
      <c r="BF33" s="74">
        <f t="shared" si="16"/>
        <v>0</v>
      </c>
      <c r="BG33" s="2">
        <f t="shared" si="17"/>
        <v>1.851090086384204E-2</v>
      </c>
      <c r="BH33" s="2">
        <f t="shared" si="18"/>
        <v>0</v>
      </c>
      <c r="BI33" s="2">
        <f t="shared" si="19"/>
        <v>0</v>
      </c>
      <c r="BJ33" s="2">
        <f t="shared" si="20"/>
        <v>0</v>
      </c>
      <c r="BK33" s="2">
        <f t="shared" si="21"/>
        <v>0</v>
      </c>
      <c r="BL33" s="2">
        <f t="shared" si="22"/>
        <v>1.851090086384204E-2</v>
      </c>
      <c r="BM33" s="2">
        <f t="shared" si="23"/>
        <v>0</v>
      </c>
      <c r="BN33" s="2">
        <f t="shared" si="24"/>
        <v>0</v>
      </c>
      <c r="BO33" s="2">
        <f t="shared" si="25"/>
        <v>0</v>
      </c>
      <c r="BP33" s="2">
        <f t="shared" si="26"/>
        <v>0</v>
      </c>
      <c r="BQ33" s="2">
        <f t="shared" si="27"/>
        <v>1.851090086384204E-2</v>
      </c>
      <c r="BR33" s="2">
        <f t="shared" si="28"/>
        <v>0</v>
      </c>
    </row>
    <row r="34" spans="1:70" x14ac:dyDescent="0.3">
      <c r="A34" s="93">
        <v>0</v>
      </c>
      <c r="B34">
        <v>204680</v>
      </c>
      <c r="C34" t="s">
        <v>1111</v>
      </c>
      <c r="D34" t="s">
        <v>1112</v>
      </c>
      <c r="E34" t="s">
        <v>1113</v>
      </c>
      <c r="F34">
        <v>18647</v>
      </c>
      <c r="G34" t="s">
        <v>889</v>
      </c>
      <c r="H34" t="s">
        <v>925</v>
      </c>
      <c r="I34" t="s">
        <v>979</v>
      </c>
      <c r="J34">
        <v>0</v>
      </c>
      <c r="K34">
        <v>8.5</v>
      </c>
      <c r="L34">
        <v>0</v>
      </c>
      <c r="M34">
        <v>0</v>
      </c>
      <c r="N34">
        <v>1133</v>
      </c>
      <c r="O34" t="s">
        <v>992</v>
      </c>
      <c r="P34" t="s">
        <v>134</v>
      </c>
      <c r="Q34" t="s">
        <v>134</v>
      </c>
      <c r="R34">
        <v>3</v>
      </c>
      <c r="S34">
        <v>3</v>
      </c>
      <c r="T34">
        <v>0</v>
      </c>
      <c r="U34">
        <v>5</v>
      </c>
      <c r="V34">
        <v>1896</v>
      </c>
      <c r="W34">
        <v>11</v>
      </c>
      <c r="X34">
        <v>3</v>
      </c>
      <c r="Y34">
        <v>0</v>
      </c>
      <c r="Z34" t="s">
        <v>987</v>
      </c>
      <c r="AA34" t="s">
        <v>691</v>
      </c>
      <c r="AB34" s="69" t="str">
        <f>IF(AA34&lt;&gt;"",INDEX(Lookup!$N$2:$N$5,MATCH(Players!AA34,Lookup!$P$2:$P$5,0)),INDEX(Lookup!$N$2:$N$5,MATCH(Players!O34,Lookup!$O$2:$O$5,0)))</f>
        <v>Midfield</v>
      </c>
      <c r="AC34">
        <v>5075000</v>
      </c>
      <c r="AD34" s="69" t="s">
        <v>837</v>
      </c>
      <c r="AE34" s="69" t="str">
        <f>INDEX('Translate table'!$H$2:$H$622,MATCH(Players!P34,'Translate table'!$G$2:$G$622,0))</f>
        <v>Paul Pogba</v>
      </c>
      <c r="AF34" s="69">
        <f>IFERROR(INDEX('Euro Qual stats'!$A$1:$L$2071,MATCH(Players!$AE34,'Euro Qual stats'!$A$1:$A$2071,0),MATCH(Players!AF$2,'Euro Qual stats'!$A$1:$L$1,0)),0)</f>
        <v>4</v>
      </c>
      <c r="AG34" s="69">
        <f>IFERROR(INDEX('Euro Qual stats'!$A$1:$L$2071,MATCH(Players!$AE34,'Euro Qual stats'!$A$1:$A$2071,0),MATCH(Players!AG$2,'Euro Qual stats'!$A$1:$L$1,0)),0)</f>
        <v>0.25</v>
      </c>
      <c r="AH34" s="69">
        <f>IFERROR(INDEX('Euro Qual stats'!$A$1:$L$2071,MATCH(Players!$AE34,'Euro Qual stats'!$A$1:$A$2071,0),MATCH(Players!AH$2,'Euro Qual stats'!$A$1:$L$1,0)),0)</f>
        <v>0</v>
      </c>
      <c r="AI34" s="69">
        <f>IFERROR(INDEX('Euro Qual stats'!$A$1:$L$2071,MATCH(Players!$AE34,'Euro Qual stats'!$A$1:$A$2071,0),MATCH(Players!AI$2,'Euro Qual stats'!$A$1:$L$1,0)),0)</f>
        <v>0.25</v>
      </c>
      <c r="AJ34" s="85">
        <f t="shared" si="29"/>
        <v>0.19022099447513813</v>
      </c>
      <c r="AK34" s="85">
        <f t="shared" si="0"/>
        <v>0.14928176795580111</v>
      </c>
      <c r="AL34" s="85">
        <f t="shared" si="1"/>
        <v>0.23843462246777164</v>
      </c>
      <c r="AM34" s="85">
        <f t="shared" si="2"/>
        <v>9.7292162728873491E-2</v>
      </c>
      <c r="AN34" s="85">
        <f t="shared" si="3"/>
        <v>7.2646072639681578E-2</v>
      </c>
      <c r="AO34" s="85">
        <f t="shared" si="4"/>
        <v>0.1139539376278169</v>
      </c>
      <c r="AP34" s="2">
        <f t="shared" si="5"/>
        <v>0.14240506329113925</v>
      </c>
      <c r="AQ34" s="2">
        <f t="shared" si="6"/>
        <v>0.14240506329113925</v>
      </c>
      <c r="AR34" s="2">
        <f t="shared" si="7"/>
        <v>0.52215189873417722</v>
      </c>
      <c r="AS34" s="2">
        <f t="shared" si="8"/>
        <v>0.14240506329113925</v>
      </c>
      <c r="AT34" s="2">
        <f t="shared" si="9"/>
        <v>0</v>
      </c>
      <c r="AU34" s="2">
        <f t="shared" si="30"/>
        <v>0.14240506329113925</v>
      </c>
      <c r="AV34" s="2">
        <f t="shared" si="31"/>
        <v>0.14240506329113925</v>
      </c>
      <c r="AW34" s="2">
        <f t="shared" si="32"/>
        <v>0.52215189873417722</v>
      </c>
      <c r="AX34" s="2">
        <f t="shared" si="33"/>
        <v>0.14240506329113925</v>
      </c>
      <c r="AY34" s="2">
        <f t="shared" si="34"/>
        <v>0</v>
      </c>
      <c r="AZ34" s="2">
        <f t="shared" si="10"/>
        <v>0.1458434156234702</v>
      </c>
      <c r="BA34" s="2">
        <f t="shared" si="11"/>
        <v>0.1663130288831387</v>
      </c>
      <c r="BB34" s="2">
        <f t="shared" si="12"/>
        <v>0.19620253164556961</v>
      </c>
      <c r="BC34">
        <f t="shared" si="13"/>
        <v>1</v>
      </c>
      <c r="BD34" s="74">
        <f t="shared" si="14"/>
        <v>6.3458276863604127E-2</v>
      </c>
      <c r="BE34" s="74">
        <f t="shared" si="15"/>
        <v>0.10541766932631889</v>
      </c>
      <c r="BF34" s="74">
        <f t="shared" si="16"/>
        <v>8.1230391931570167E-2</v>
      </c>
      <c r="BG34" s="2">
        <f t="shared" si="17"/>
        <v>0.19620253164556961</v>
      </c>
      <c r="BH34" s="2">
        <f t="shared" si="18"/>
        <v>0</v>
      </c>
      <c r="BI34" s="2">
        <f t="shared" si="19"/>
        <v>6.3458276863604127E-2</v>
      </c>
      <c r="BJ34" s="2">
        <f t="shared" si="20"/>
        <v>0.10541766932631889</v>
      </c>
      <c r="BK34" s="2">
        <f t="shared" si="21"/>
        <v>8.1230391931570167E-2</v>
      </c>
      <c r="BL34" s="2">
        <f t="shared" si="22"/>
        <v>0.19620253164556961</v>
      </c>
      <c r="BM34" s="2">
        <f t="shared" si="23"/>
        <v>0</v>
      </c>
      <c r="BN34" s="2">
        <f t="shared" si="24"/>
        <v>6.6623809411831963E-2</v>
      </c>
      <c r="BO34" s="2">
        <f t="shared" si="25"/>
        <v>0.10541766932631889</v>
      </c>
      <c r="BP34" s="2">
        <f t="shared" si="26"/>
        <v>8.3086326774347338E-2</v>
      </c>
      <c r="BQ34" s="2">
        <f t="shared" si="27"/>
        <v>0.19620253164556961</v>
      </c>
      <c r="BR34" s="2">
        <f t="shared" si="28"/>
        <v>0</v>
      </c>
    </row>
    <row r="35" spans="1:70" x14ac:dyDescent="0.3">
      <c r="A35" s="93">
        <v>0</v>
      </c>
      <c r="B35">
        <v>213476</v>
      </c>
      <c r="C35" t="s">
        <v>1114</v>
      </c>
      <c r="D35" t="s">
        <v>1115</v>
      </c>
      <c r="E35" t="s">
        <v>1116</v>
      </c>
      <c r="F35">
        <v>18647</v>
      </c>
      <c r="G35" t="s">
        <v>889</v>
      </c>
      <c r="H35" t="s">
        <v>925</v>
      </c>
      <c r="I35" t="s">
        <v>1008</v>
      </c>
      <c r="J35">
        <v>0</v>
      </c>
      <c r="K35">
        <v>8.5</v>
      </c>
      <c r="L35">
        <v>0</v>
      </c>
      <c r="M35">
        <v>0</v>
      </c>
      <c r="N35">
        <v>7</v>
      </c>
      <c r="O35" t="s">
        <v>980</v>
      </c>
      <c r="P35" t="s">
        <v>1117</v>
      </c>
      <c r="Q35" t="s">
        <v>1118</v>
      </c>
      <c r="R35">
        <v>6</v>
      </c>
      <c r="S35">
        <v>3</v>
      </c>
      <c r="T35">
        <v>0</v>
      </c>
      <c r="U35">
        <v>3</v>
      </c>
      <c r="V35">
        <v>1779</v>
      </c>
      <c r="W35">
        <v>23</v>
      </c>
      <c r="X35">
        <v>2</v>
      </c>
      <c r="Y35">
        <v>0</v>
      </c>
      <c r="Z35" t="s">
        <v>987</v>
      </c>
      <c r="AA35" t="s">
        <v>693</v>
      </c>
      <c r="AB35" s="69" t="str">
        <f>IF(AA35&lt;&gt;"",INDEX(Lookup!$N$2:$N$5,MATCH(Players!AA35,Lookup!$P$2:$P$5,0)),INDEX(Lookup!$N$2:$N$5,MATCH(Players!O35,Lookup!$O$2:$O$5,0)))</f>
        <v>Striker</v>
      </c>
      <c r="AC35">
        <v>4032000</v>
      </c>
      <c r="AD35" s="69" t="s">
        <v>812</v>
      </c>
      <c r="AE35" s="69" t="str">
        <f>INDEX('Translate table'!$H$2:$H$622,MATCH(Players!P35,'Translate table'!$G$2:$G$622,0))</f>
        <v>Tanguy Ndombele</v>
      </c>
      <c r="AF35" s="69">
        <f>IFERROR(INDEX('Euro Qual stats'!$A$1:$L$2071,MATCH(Players!$AE35,'Euro Qual stats'!$A$1:$A$2071,0),MATCH(Players!AF$2,'Euro Qual stats'!$A$1:$L$1,0)),0)</f>
        <v>1</v>
      </c>
      <c r="AG35" s="69">
        <f>IFERROR(INDEX('Euro Qual stats'!$A$1:$L$2071,MATCH(Players!$AE35,'Euro Qual stats'!$A$1:$A$2071,0),MATCH(Players!AG$2,'Euro Qual stats'!$A$1:$L$1,0)),0)</f>
        <v>0</v>
      </c>
      <c r="AH35" s="69">
        <f>IFERROR(INDEX('Euro Qual stats'!$A$1:$L$2071,MATCH(Players!$AE35,'Euro Qual stats'!$A$1:$A$2071,0),MATCH(Players!AH$2,'Euro Qual stats'!$A$1:$L$1,0)),0)</f>
        <v>0</v>
      </c>
      <c r="AI35" s="69">
        <f>IFERROR(INDEX('Euro Qual stats'!$A$1:$L$2071,MATCH(Players!$AE35,'Euro Qual stats'!$A$1:$A$2071,0),MATCH(Players!AI$2,'Euro Qual stats'!$A$1:$L$1,0)),0)</f>
        <v>0</v>
      </c>
      <c r="AJ35" s="85">
        <f t="shared" si="29"/>
        <v>0.18653301886792459</v>
      </c>
      <c r="AK35" s="85">
        <f t="shared" si="0"/>
        <v>0.51886792452830166</v>
      </c>
      <c r="AL35" s="85">
        <f t="shared" si="1"/>
        <v>0.16145440251572324</v>
      </c>
      <c r="AM35" s="85">
        <f t="shared" si="2"/>
        <v>0</v>
      </c>
      <c r="AN35" s="85">
        <f t="shared" si="3"/>
        <v>0</v>
      </c>
      <c r="AO35" s="85">
        <f t="shared" si="4"/>
        <v>0</v>
      </c>
      <c r="AP35" s="2">
        <f t="shared" si="5"/>
        <v>0.30354131534569984</v>
      </c>
      <c r="AQ35" s="2">
        <f t="shared" si="6"/>
        <v>0.15177065767284992</v>
      </c>
      <c r="AR35" s="2">
        <f t="shared" si="7"/>
        <v>1.163575042158516</v>
      </c>
      <c r="AS35" s="2">
        <f t="shared" si="8"/>
        <v>0.10118043844856661</v>
      </c>
      <c r="AT35" s="2">
        <f t="shared" si="9"/>
        <v>0</v>
      </c>
      <c r="AU35" s="2">
        <f t="shared" si="30"/>
        <v>0.30354131534569984</v>
      </c>
      <c r="AV35" s="2">
        <f t="shared" si="31"/>
        <v>0.15177065767284992</v>
      </c>
      <c r="AW35" s="2">
        <f t="shared" si="32"/>
        <v>1.163575042158516</v>
      </c>
      <c r="AX35" s="2">
        <f t="shared" si="33"/>
        <v>0.10118043844856661</v>
      </c>
      <c r="AY35" s="2">
        <f t="shared" si="34"/>
        <v>0</v>
      </c>
      <c r="AZ35" s="2">
        <f t="shared" si="10"/>
        <v>0.41120461993700075</v>
      </c>
      <c r="BA35" s="2">
        <f t="shared" si="11"/>
        <v>0.16915183827038727</v>
      </c>
      <c r="BB35" s="2">
        <f t="shared" si="12"/>
        <v>5.0590219224283306E-2</v>
      </c>
      <c r="BC35">
        <f t="shared" si="13"/>
        <v>0</v>
      </c>
      <c r="BD35" s="74">
        <f t="shared" si="14"/>
        <v>0</v>
      </c>
      <c r="BE35" s="74">
        <f t="shared" si="15"/>
        <v>0</v>
      </c>
      <c r="BF35" s="74">
        <f t="shared" si="16"/>
        <v>0</v>
      </c>
      <c r="BG35" s="2">
        <f t="shared" si="17"/>
        <v>5.0590219224283306E-2</v>
      </c>
      <c r="BH35" s="2">
        <f t="shared" si="18"/>
        <v>0</v>
      </c>
      <c r="BI35" s="2">
        <f t="shared" si="19"/>
        <v>0</v>
      </c>
      <c r="BJ35" s="2">
        <f t="shared" si="20"/>
        <v>0</v>
      </c>
      <c r="BK35" s="2">
        <f t="shared" si="21"/>
        <v>0</v>
      </c>
      <c r="BL35" s="2">
        <f t="shared" si="22"/>
        <v>5.0590219224283306E-2</v>
      </c>
      <c r="BM35" s="2">
        <f t="shared" si="23"/>
        <v>0</v>
      </c>
      <c r="BN35" s="2">
        <f t="shared" si="24"/>
        <v>0</v>
      </c>
      <c r="BO35" s="2">
        <f t="shared" si="25"/>
        <v>0</v>
      </c>
      <c r="BP35" s="2">
        <f t="shared" si="26"/>
        <v>0</v>
      </c>
      <c r="BQ35" s="2">
        <f t="shared" si="27"/>
        <v>5.0590219224283306E-2</v>
      </c>
      <c r="BR35" s="2">
        <f t="shared" si="28"/>
        <v>0</v>
      </c>
    </row>
    <row r="36" spans="1:70" x14ac:dyDescent="0.3">
      <c r="A36" s="93">
        <v>0</v>
      </c>
      <c r="B36">
        <v>204528</v>
      </c>
      <c r="C36" t="s">
        <v>1131</v>
      </c>
      <c r="D36" t="s">
        <v>1132</v>
      </c>
      <c r="E36" t="s">
        <v>1133</v>
      </c>
      <c r="F36">
        <v>18658</v>
      </c>
      <c r="G36" t="s">
        <v>861</v>
      </c>
      <c r="H36" t="s">
        <v>937</v>
      </c>
      <c r="I36" t="s">
        <v>979</v>
      </c>
      <c r="J36">
        <v>8.6999999999999993</v>
      </c>
      <c r="K36">
        <v>8.1</v>
      </c>
      <c r="L36">
        <v>8.6999999999999993</v>
      </c>
      <c r="M36">
        <v>0</v>
      </c>
      <c r="N36">
        <v>13612</v>
      </c>
      <c r="O36" t="s">
        <v>992</v>
      </c>
      <c r="P36" t="s">
        <v>1134</v>
      </c>
      <c r="Q36" t="s">
        <v>1134</v>
      </c>
      <c r="R36">
        <v>19</v>
      </c>
      <c r="S36">
        <v>7</v>
      </c>
      <c r="T36">
        <v>0</v>
      </c>
      <c r="U36">
        <v>6</v>
      </c>
      <c r="V36">
        <v>2871</v>
      </c>
      <c r="W36">
        <v>48</v>
      </c>
      <c r="X36">
        <v>2</v>
      </c>
      <c r="Y36">
        <v>1</v>
      </c>
      <c r="Z36" t="s">
        <v>1048</v>
      </c>
      <c r="AA36" t="s">
        <v>693</v>
      </c>
      <c r="AB36" s="69" t="str">
        <f>IF(AA36&lt;&gt;"",INDEX(Lookup!$N$2:$N$5,MATCH(Players!AA36,Lookup!$P$2:$P$5,0)),INDEX(Lookup!$N$2:$N$5,MATCH(Players!O36,Lookup!$O$2:$O$5,0)))</f>
        <v>Striker</v>
      </c>
      <c r="AC36">
        <v>5172000</v>
      </c>
      <c r="AD36" s="69" t="s">
        <v>792</v>
      </c>
      <c r="AE36" s="69" t="str">
        <f>INDEX('Translate table'!$H$2:$H$622,MATCH(Players!P36,'Translate table'!$G$2:$G$622,0))</f>
        <v>Lorenzo Insigne</v>
      </c>
      <c r="AF36" s="69">
        <f>IFERROR(INDEX('Euro Qual stats'!$A$1:$L$2071,MATCH(Players!$AE36,'Euro Qual stats'!$A$1:$A$2071,0),MATCH(Players!AF$2,'Euro Qual stats'!$A$1:$L$1,0)),0)</f>
        <v>4</v>
      </c>
      <c r="AG36" s="69">
        <f>IFERROR(INDEX('Euro Qual stats'!$A$1:$L$2071,MATCH(Players!$AE36,'Euro Qual stats'!$A$1:$A$2071,0),MATCH(Players!AG$2,'Euro Qual stats'!$A$1:$L$1,0)),0)</f>
        <v>0.25</v>
      </c>
      <c r="AH36" s="69">
        <f>IFERROR(INDEX('Euro Qual stats'!$A$1:$L$2071,MATCH(Players!$AE36,'Euro Qual stats'!$A$1:$A$2071,0),MATCH(Players!AH$2,'Euro Qual stats'!$A$1:$L$1,0)),0)</f>
        <v>0.76</v>
      </c>
      <c r="AI36" s="69">
        <f>IFERROR(INDEX('Euro Qual stats'!$A$1:$L$2071,MATCH(Players!$AE36,'Euro Qual stats'!$A$1:$A$2071,0),MATCH(Players!AI$2,'Euro Qual stats'!$A$1:$L$1,0)),0)</f>
        <v>0</v>
      </c>
      <c r="AJ36" s="85">
        <f t="shared" si="29"/>
        <v>0.21899371069182394</v>
      </c>
      <c r="AK36" s="85">
        <f t="shared" si="0"/>
        <v>0.63069182389937084</v>
      </c>
      <c r="AL36" s="85">
        <f t="shared" si="1"/>
        <v>0.11742138364779872</v>
      </c>
      <c r="AM36" s="85">
        <f t="shared" si="2"/>
        <v>0.12514143765275626</v>
      </c>
      <c r="AN36" s="85">
        <f t="shared" si="3"/>
        <v>0.23349418005865452</v>
      </c>
      <c r="AO36" s="85">
        <f t="shared" si="4"/>
        <v>7.3399037520876953E-2</v>
      </c>
      <c r="AP36" s="2">
        <f t="shared" si="5"/>
        <v>0.59561128526645768</v>
      </c>
      <c r="AQ36" s="2">
        <f t="shared" si="6"/>
        <v>0.21943573667711599</v>
      </c>
      <c r="AR36" s="2">
        <f t="shared" si="7"/>
        <v>1.5047021943573669</v>
      </c>
      <c r="AS36" s="2">
        <f t="shared" si="8"/>
        <v>6.269592476489029E-2</v>
      </c>
      <c r="AT36" s="2">
        <f t="shared" si="9"/>
        <v>3.1347962382445145E-2</v>
      </c>
      <c r="AU36" s="2">
        <f t="shared" si="30"/>
        <v>0.59561128526645768</v>
      </c>
      <c r="AV36" s="2">
        <f t="shared" si="31"/>
        <v>0.21943573667711599</v>
      </c>
      <c r="AW36" s="2">
        <f t="shared" si="32"/>
        <v>1.5047021943573669</v>
      </c>
      <c r="AX36" s="2">
        <f t="shared" si="33"/>
        <v>6.269592476489029E-2</v>
      </c>
      <c r="AY36" s="2">
        <f t="shared" si="34"/>
        <v>3.1347962382445145E-2</v>
      </c>
      <c r="AZ36" s="2">
        <f t="shared" si="10"/>
        <v>0.61315155458291426</v>
      </c>
      <c r="BA36" s="2">
        <f t="shared" si="11"/>
        <v>0.21921472368446998</v>
      </c>
      <c r="BB36" s="2">
        <f t="shared" si="12"/>
        <v>3.1347962382445145E-2</v>
      </c>
      <c r="BC36">
        <f t="shared" si="13"/>
        <v>1</v>
      </c>
      <c r="BD36" s="74">
        <f t="shared" si="14"/>
        <v>0.23018006852076156</v>
      </c>
      <c r="BE36" s="74">
        <f t="shared" si="15"/>
        <v>0.14127778023637783</v>
      </c>
      <c r="BF36" s="74">
        <f t="shared" si="16"/>
        <v>0.24105710506209033</v>
      </c>
      <c r="BG36" s="2">
        <f t="shared" si="17"/>
        <v>3.1347962382445145E-2</v>
      </c>
      <c r="BH36" s="2">
        <f t="shared" si="18"/>
        <v>3.1347962382445145E-2</v>
      </c>
      <c r="BI36" s="2">
        <f t="shared" si="19"/>
        <v>0.23018006852076156</v>
      </c>
      <c r="BJ36" s="2">
        <f t="shared" si="20"/>
        <v>0.14127778023637783</v>
      </c>
      <c r="BK36" s="2">
        <f t="shared" si="21"/>
        <v>0.24105710506209033</v>
      </c>
      <c r="BL36" s="2">
        <f t="shared" si="22"/>
        <v>3.1347962382445145E-2</v>
      </c>
      <c r="BM36" s="2">
        <f t="shared" si="23"/>
        <v>3.1347962382445145E-2</v>
      </c>
      <c r="BN36" s="2">
        <f t="shared" si="24"/>
        <v>0.2301800685207615</v>
      </c>
      <c r="BO36" s="2">
        <f t="shared" si="25"/>
        <v>0.14127778023637785</v>
      </c>
      <c r="BP36" s="2">
        <f t="shared" si="26"/>
        <v>0.24105710506209033</v>
      </c>
      <c r="BQ36" s="2">
        <f t="shared" si="27"/>
        <v>3.1347962382445145E-2</v>
      </c>
      <c r="BR36" s="2">
        <f t="shared" si="28"/>
        <v>3.1347962382445145E-2</v>
      </c>
    </row>
    <row r="37" spans="1:70" x14ac:dyDescent="0.3">
      <c r="A37" s="93">
        <v>0</v>
      </c>
      <c r="B37">
        <v>204524</v>
      </c>
      <c r="C37" t="s">
        <v>1135</v>
      </c>
      <c r="D37" t="s">
        <v>1136</v>
      </c>
      <c r="E37" t="s">
        <v>1137</v>
      </c>
      <c r="F37">
        <v>18658</v>
      </c>
      <c r="G37" t="s">
        <v>861</v>
      </c>
      <c r="H37" t="s">
        <v>937</v>
      </c>
      <c r="I37" t="s">
        <v>1008</v>
      </c>
      <c r="J37">
        <v>1</v>
      </c>
      <c r="K37">
        <v>8</v>
      </c>
      <c r="L37">
        <v>1</v>
      </c>
      <c r="M37">
        <v>0</v>
      </c>
      <c r="N37">
        <v>376</v>
      </c>
      <c r="O37" t="s">
        <v>992</v>
      </c>
      <c r="P37" t="s">
        <v>1138</v>
      </c>
      <c r="Q37" t="s">
        <v>1138</v>
      </c>
      <c r="R37">
        <v>9</v>
      </c>
      <c r="S37">
        <v>9</v>
      </c>
      <c r="T37">
        <v>0</v>
      </c>
      <c r="U37">
        <v>0</v>
      </c>
      <c r="V37">
        <v>2468</v>
      </c>
      <c r="W37">
        <v>26</v>
      </c>
      <c r="X37">
        <v>3</v>
      </c>
      <c r="Y37">
        <v>1</v>
      </c>
      <c r="Z37" t="s">
        <v>1048</v>
      </c>
      <c r="AA37" t="s">
        <v>691</v>
      </c>
      <c r="AB37" s="69" t="str">
        <f>IF(AA37&lt;&gt;"",INDEX(Lookup!$N$2:$N$5,MATCH(Players!AA37,Lookup!$P$2:$P$5,0)),INDEX(Lookup!$N$2:$N$5,MATCH(Players!O37,Lookup!$O$2:$O$5,0)))</f>
        <v>Midfield</v>
      </c>
      <c r="AC37">
        <v>4532000</v>
      </c>
      <c r="AD37" s="69" t="s">
        <v>1130</v>
      </c>
      <c r="AE37" s="69" t="str">
        <f>INDEX('Translate table'!$H$2:$H$622,MATCH(Players!P37,'Translate table'!$G$2:$G$622,0))</f>
        <v>Federico Chiesa</v>
      </c>
      <c r="AF37" s="69">
        <f>IFERROR(INDEX('Euro Qual stats'!$A$1:$L$2071,MATCH(Players!$AE37,'Euro Qual stats'!$A$1:$A$2071,0),MATCH(Players!AF$2,'Euro Qual stats'!$A$1:$L$1,0)),0)</f>
        <v>6</v>
      </c>
      <c r="AG37" s="69">
        <f>IFERROR(INDEX('Euro Qual stats'!$A$1:$L$2071,MATCH(Players!$AE37,'Euro Qual stats'!$A$1:$A$2071,0),MATCH(Players!AG$2,'Euro Qual stats'!$A$1:$L$1,0)),0)</f>
        <v>0.68</v>
      </c>
      <c r="AH37" s="69">
        <f>IFERROR(INDEX('Euro Qual stats'!$A$1:$L$2071,MATCH(Players!$AE37,'Euro Qual stats'!$A$1:$A$2071,0),MATCH(Players!AH$2,'Euro Qual stats'!$A$1:$L$1,0)),0)</f>
        <v>0.23</v>
      </c>
      <c r="AI37" s="69">
        <f>IFERROR(INDEX('Euro Qual stats'!$A$1:$L$2071,MATCH(Players!$AE37,'Euro Qual stats'!$A$1:$A$2071,0),MATCH(Players!AI$2,'Euro Qual stats'!$A$1:$L$1,0)),0)</f>
        <v>0</v>
      </c>
      <c r="AJ37" s="85">
        <f t="shared" si="29"/>
        <v>0.42016574585635363</v>
      </c>
      <c r="AK37" s="85">
        <f t="shared" si="0"/>
        <v>0.22696132596685087</v>
      </c>
      <c r="AL37" s="85">
        <f t="shared" si="1"/>
        <v>0.11632596685082873</v>
      </c>
      <c r="AM37" s="85">
        <f t="shared" si="2"/>
        <v>0</v>
      </c>
      <c r="AN37" s="85">
        <f t="shared" si="3"/>
        <v>0</v>
      </c>
      <c r="AO37" s="85">
        <f t="shared" si="4"/>
        <v>0</v>
      </c>
      <c r="AP37" s="2">
        <f t="shared" si="5"/>
        <v>0.32820097244732577</v>
      </c>
      <c r="AQ37" s="2">
        <f t="shared" si="6"/>
        <v>0.32820097244732577</v>
      </c>
      <c r="AR37" s="2">
        <f t="shared" si="7"/>
        <v>0.94813614262560775</v>
      </c>
      <c r="AS37" s="2">
        <f t="shared" si="8"/>
        <v>0.10940032414910859</v>
      </c>
      <c r="AT37" s="2">
        <f t="shared" si="9"/>
        <v>3.6466774716369527E-2</v>
      </c>
      <c r="AU37" s="2">
        <f t="shared" si="30"/>
        <v>0.32820097244732577</v>
      </c>
      <c r="AV37" s="2">
        <f t="shared" si="31"/>
        <v>0.32820097244732577</v>
      </c>
      <c r="AW37" s="2">
        <f t="shared" si="32"/>
        <v>0.94813614262560775</v>
      </c>
      <c r="AX37" s="2">
        <f t="shared" si="33"/>
        <v>0.10940032414910859</v>
      </c>
      <c r="AY37" s="2">
        <f t="shared" si="34"/>
        <v>3.6466774716369527E-2</v>
      </c>
      <c r="AZ37" s="2">
        <f t="shared" si="10"/>
        <v>0.27758114920708832</v>
      </c>
      <c r="BA37" s="2">
        <f t="shared" si="11"/>
        <v>0.3741833591518397</v>
      </c>
      <c r="BB37" s="2">
        <f t="shared" si="12"/>
        <v>5.4700162074554297E-2</v>
      </c>
      <c r="BC37">
        <f t="shared" si="13"/>
        <v>0</v>
      </c>
      <c r="BD37" s="74">
        <f t="shared" si="14"/>
        <v>0</v>
      </c>
      <c r="BE37" s="74">
        <f t="shared" si="15"/>
        <v>0</v>
      </c>
      <c r="BF37" s="74">
        <f t="shared" si="16"/>
        <v>0</v>
      </c>
      <c r="BG37" s="2">
        <f t="shared" si="17"/>
        <v>5.4700162074554297E-2</v>
      </c>
      <c r="BH37" s="2">
        <f t="shared" si="18"/>
        <v>3.6466774716369527E-2</v>
      </c>
      <c r="BI37" s="2">
        <f t="shared" si="19"/>
        <v>0</v>
      </c>
      <c r="BJ37" s="2">
        <f t="shared" si="20"/>
        <v>0</v>
      </c>
      <c r="BK37" s="2">
        <f t="shared" si="21"/>
        <v>0</v>
      </c>
      <c r="BL37" s="2">
        <f t="shared" si="22"/>
        <v>5.4700162074554297E-2</v>
      </c>
      <c r="BM37" s="2">
        <f t="shared" si="23"/>
        <v>3.6466774716369527E-2</v>
      </c>
      <c r="BN37" s="2">
        <f t="shared" si="24"/>
        <v>0</v>
      </c>
      <c r="BO37" s="2">
        <f t="shared" si="25"/>
        <v>0</v>
      </c>
      <c r="BP37" s="2">
        <f t="shared" si="26"/>
        <v>0</v>
      </c>
      <c r="BQ37" s="2">
        <f t="shared" si="27"/>
        <v>5.4700162074554297E-2</v>
      </c>
      <c r="BR37" s="2">
        <f t="shared" si="28"/>
        <v>3.6466774716369527E-2</v>
      </c>
    </row>
    <row r="38" spans="1:70" x14ac:dyDescent="0.3">
      <c r="A38" s="93">
        <v>0</v>
      </c>
      <c r="B38">
        <v>204554</v>
      </c>
      <c r="C38" t="s">
        <v>1140</v>
      </c>
      <c r="D38" t="s">
        <v>1141</v>
      </c>
      <c r="E38" t="s">
        <v>1142</v>
      </c>
      <c r="F38">
        <v>18743</v>
      </c>
      <c r="G38" t="s">
        <v>869</v>
      </c>
      <c r="H38" t="s">
        <v>943</v>
      </c>
      <c r="I38" t="s">
        <v>5231</v>
      </c>
      <c r="J38">
        <v>0</v>
      </c>
      <c r="K38">
        <v>8</v>
      </c>
      <c r="L38">
        <v>0</v>
      </c>
      <c r="M38">
        <v>0</v>
      </c>
      <c r="N38">
        <v>3</v>
      </c>
      <c r="O38" t="s">
        <v>980</v>
      </c>
      <c r="P38" t="s">
        <v>250</v>
      </c>
      <c r="Q38" t="s">
        <v>250</v>
      </c>
      <c r="R38">
        <v>10</v>
      </c>
      <c r="S38">
        <v>1</v>
      </c>
      <c r="T38">
        <v>0</v>
      </c>
      <c r="U38">
        <v>4</v>
      </c>
      <c r="V38">
        <v>1818</v>
      </c>
      <c r="W38">
        <v>34</v>
      </c>
      <c r="X38">
        <v>1</v>
      </c>
      <c r="Y38">
        <v>1</v>
      </c>
      <c r="Z38" t="s">
        <v>993</v>
      </c>
      <c r="AA38" t="s">
        <v>693</v>
      </c>
      <c r="AB38" s="69" t="str">
        <f>IF(AA38&lt;&gt;"",INDEX(Lookup!$N$2:$N$5,MATCH(Players!AA38,Lookup!$P$2:$P$5,0)),INDEX(Lookup!$N$2:$N$5,MATCH(Players!O38,Lookup!$O$2:$O$5,0)))</f>
        <v>Striker</v>
      </c>
      <c r="AC38">
        <v>4495000</v>
      </c>
      <c r="AD38" s="69" t="s">
        <v>829</v>
      </c>
      <c r="AE38" s="69" t="str">
        <f>INDEX('Translate table'!$H$2:$H$622,MATCH(Players!P38,'Translate table'!$G$2:$G$622,0))</f>
        <v>Christian Benteke</v>
      </c>
      <c r="AF38" s="69">
        <f>IFERROR(INDEX('Euro Qual stats'!$A$1:$L$2071,MATCH(Players!$AE38,'Euro Qual stats'!$A$1:$A$2071,0),MATCH(Players!AF$2,'Euro Qual stats'!$A$1:$L$1,0)),0)</f>
        <v>3</v>
      </c>
      <c r="AG38" s="69">
        <f>IFERROR(INDEX('Euro Qual stats'!$A$1:$L$2071,MATCH(Players!$AE38,'Euro Qual stats'!$A$1:$A$2071,0),MATCH(Players!AG$2,'Euro Qual stats'!$A$1:$L$1,0)),0)</f>
        <v>0</v>
      </c>
      <c r="AH38" s="69">
        <f>IFERROR(INDEX('Euro Qual stats'!$A$1:$L$2071,MATCH(Players!$AE38,'Euro Qual stats'!$A$1:$A$2071,0),MATCH(Players!AH$2,'Euro Qual stats'!$A$1:$L$1,0)),0)</f>
        <v>2.5499999999999998</v>
      </c>
      <c r="AI38" s="69">
        <f>IFERROR(INDEX('Euro Qual stats'!$A$1:$L$2071,MATCH(Players!$AE38,'Euro Qual stats'!$A$1:$A$2071,0),MATCH(Players!AI$2,'Euro Qual stats'!$A$1:$L$1,0)),0)</f>
        <v>0</v>
      </c>
      <c r="AJ38" s="85">
        <f t="shared" si="29"/>
        <v>0.15261792452830192</v>
      </c>
      <c r="AK38" s="85">
        <f t="shared" si="0"/>
        <v>1.0620283018867922</v>
      </c>
      <c r="AL38" s="85">
        <f t="shared" si="1"/>
        <v>0.13209905660377358</v>
      </c>
      <c r="AM38" s="85">
        <f t="shared" si="2"/>
        <v>0</v>
      </c>
      <c r="AN38" s="85">
        <f t="shared" si="3"/>
        <v>0</v>
      </c>
      <c r="AO38" s="85">
        <f t="shared" si="4"/>
        <v>0</v>
      </c>
      <c r="AP38" s="2">
        <f t="shared" si="5"/>
        <v>0.4950495049504951</v>
      </c>
      <c r="AQ38" s="2">
        <f t="shared" si="6"/>
        <v>4.95049504950495E-2</v>
      </c>
      <c r="AR38" s="2">
        <f t="shared" si="7"/>
        <v>1.6831683168316831</v>
      </c>
      <c r="AS38" s="2">
        <f t="shared" si="8"/>
        <v>4.95049504950495E-2</v>
      </c>
      <c r="AT38" s="2">
        <f t="shared" si="9"/>
        <v>4.95049504950495E-2</v>
      </c>
      <c r="AU38" s="2">
        <f t="shared" si="30"/>
        <v>0.4950495049504951</v>
      </c>
      <c r="AV38" s="2">
        <f t="shared" si="31"/>
        <v>4.95049504950495E-2</v>
      </c>
      <c r="AW38" s="2">
        <f t="shared" si="32"/>
        <v>1.6831683168316831</v>
      </c>
      <c r="AX38" s="2">
        <f t="shared" si="33"/>
        <v>4.95049504950495E-2</v>
      </c>
      <c r="AY38" s="2">
        <f t="shared" si="34"/>
        <v>4.95049504950495E-2</v>
      </c>
      <c r="AZ38" s="2">
        <f t="shared" si="10"/>
        <v>0.77853890341864362</v>
      </c>
      <c r="BA38" s="2">
        <f t="shared" si="11"/>
        <v>0.10106143751167571</v>
      </c>
      <c r="BB38" s="2">
        <f t="shared" si="12"/>
        <v>2.475247524752475E-2</v>
      </c>
      <c r="BC38">
        <f t="shared" si="13"/>
        <v>0</v>
      </c>
      <c r="BD38" s="74">
        <f t="shared" si="14"/>
        <v>0</v>
      </c>
      <c r="BE38" s="74">
        <f t="shared" si="15"/>
        <v>0</v>
      </c>
      <c r="BF38" s="74">
        <f t="shared" si="16"/>
        <v>0</v>
      </c>
      <c r="BG38" s="2">
        <f t="shared" si="17"/>
        <v>2.475247524752475E-2</v>
      </c>
      <c r="BH38" s="2">
        <f t="shared" si="18"/>
        <v>4.95049504950495E-2</v>
      </c>
      <c r="BI38" s="2">
        <f t="shared" si="19"/>
        <v>0</v>
      </c>
      <c r="BJ38" s="2">
        <f t="shared" si="20"/>
        <v>0</v>
      </c>
      <c r="BK38" s="2">
        <f t="shared" si="21"/>
        <v>0</v>
      </c>
      <c r="BL38" s="2">
        <f t="shared" si="22"/>
        <v>2.475247524752475E-2</v>
      </c>
      <c r="BM38" s="2">
        <f t="shared" si="23"/>
        <v>4.95049504950495E-2</v>
      </c>
      <c r="BN38" s="2">
        <f t="shared" si="24"/>
        <v>0</v>
      </c>
      <c r="BO38" s="2">
        <f t="shared" si="25"/>
        <v>0</v>
      </c>
      <c r="BP38" s="2">
        <f t="shared" si="26"/>
        <v>0</v>
      </c>
      <c r="BQ38" s="2">
        <f t="shared" si="27"/>
        <v>2.475247524752475E-2</v>
      </c>
      <c r="BR38" s="2">
        <f t="shared" si="28"/>
        <v>4.95049504950495E-2</v>
      </c>
    </row>
    <row r="39" spans="1:70" x14ac:dyDescent="0.3">
      <c r="A39" s="93">
        <v>0</v>
      </c>
      <c r="B39">
        <v>204573</v>
      </c>
      <c r="C39" t="s">
        <v>1143</v>
      </c>
      <c r="D39" t="s">
        <v>1144</v>
      </c>
      <c r="E39" t="s">
        <v>1145</v>
      </c>
      <c r="F39">
        <v>18694</v>
      </c>
      <c r="G39" t="s">
        <v>874</v>
      </c>
      <c r="H39" t="s">
        <v>907</v>
      </c>
      <c r="I39" t="s">
        <v>979</v>
      </c>
      <c r="J39">
        <v>3.3</v>
      </c>
      <c r="K39">
        <v>8</v>
      </c>
      <c r="L39">
        <v>3.3</v>
      </c>
      <c r="M39">
        <v>0</v>
      </c>
      <c r="N39">
        <v>643</v>
      </c>
      <c r="O39" t="s">
        <v>992</v>
      </c>
      <c r="P39" t="s">
        <v>1146</v>
      </c>
      <c r="Q39" t="s">
        <v>1146</v>
      </c>
      <c r="R39">
        <v>3</v>
      </c>
      <c r="S39">
        <v>4</v>
      </c>
      <c r="T39">
        <v>0</v>
      </c>
      <c r="U39">
        <v>11</v>
      </c>
      <c r="V39">
        <v>3159</v>
      </c>
      <c r="W39">
        <v>6</v>
      </c>
      <c r="X39">
        <v>5</v>
      </c>
      <c r="Y39">
        <v>0</v>
      </c>
      <c r="Z39" t="s">
        <v>1086</v>
      </c>
      <c r="AA39" t="s">
        <v>691</v>
      </c>
      <c r="AB39" s="69" t="str">
        <f>IF(AA39&lt;&gt;"",INDEX(Lookup!$N$2:$N$5,MATCH(Players!AA39,Lookup!$P$2:$P$5,0)),INDEX(Lookup!$N$2:$N$5,MATCH(Players!O39,Lookup!$O$2:$O$5,0)))</f>
        <v>Midfield</v>
      </c>
      <c r="AC39">
        <v>4046000</v>
      </c>
      <c r="AD39" s="69" t="s">
        <v>1139</v>
      </c>
      <c r="AE39" s="69" t="str">
        <f>INDEX('Translate table'!$H$2:$H$622,MATCH(Players!P39,'Translate table'!$G$2:$G$622,0))</f>
        <v>Frenkie de Jong</v>
      </c>
      <c r="AF39" s="69">
        <f>IFERROR(INDEX('Euro Qual stats'!$A$1:$L$2071,MATCH(Players!$AE39,'Euro Qual stats'!$A$1:$A$2071,0),MATCH(Players!AF$2,'Euro Qual stats'!$A$1:$L$1,0)),0)</f>
        <v>8</v>
      </c>
      <c r="AG39" s="69">
        <f>IFERROR(INDEX('Euro Qual stats'!$A$1:$L$2071,MATCH(Players!$AE39,'Euro Qual stats'!$A$1:$A$2071,0),MATCH(Players!AG$2,'Euro Qual stats'!$A$1:$L$1,0)),0)</f>
        <v>0.13</v>
      </c>
      <c r="AH39" s="69">
        <f>IFERROR(INDEX('Euro Qual stats'!$A$1:$L$2071,MATCH(Players!$AE39,'Euro Qual stats'!$A$1:$A$2071,0),MATCH(Players!AH$2,'Euro Qual stats'!$A$1:$L$1,0)),0)</f>
        <v>0.13</v>
      </c>
      <c r="AI39" s="69">
        <f>IFERROR(INDEX('Euro Qual stats'!$A$1:$L$2071,MATCH(Players!$AE39,'Euro Qual stats'!$A$1:$A$2071,0),MATCH(Players!AI$2,'Euro Qual stats'!$A$1:$L$1,0)),0)</f>
        <v>0.13</v>
      </c>
      <c r="AJ39" s="85">
        <f t="shared" si="29"/>
        <v>0.14011049723756908</v>
      </c>
      <c r="AK39" s="85">
        <f t="shared" si="0"/>
        <v>0.16130755064456723</v>
      </c>
      <c r="AL39" s="85">
        <f t="shared" si="1"/>
        <v>0.16421731123388583</v>
      </c>
      <c r="AM39" s="85">
        <f t="shared" si="2"/>
        <v>8.2082269644848993E-2</v>
      </c>
      <c r="AN39" s="85">
        <f t="shared" si="3"/>
        <v>5.510700168370835E-2</v>
      </c>
      <c r="AO39" s="85">
        <f t="shared" si="4"/>
        <v>8.6737203766940399E-2</v>
      </c>
      <c r="AP39" s="2">
        <f t="shared" si="5"/>
        <v>8.5470085470085472E-2</v>
      </c>
      <c r="AQ39" s="2">
        <f t="shared" si="6"/>
        <v>0.11396011396011396</v>
      </c>
      <c r="AR39" s="2">
        <f t="shared" si="7"/>
        <v>0.17094017094017094</v>
      </c>
      <c r="AS39" s="2">
        <f t="shared" si="8"/>
        <v>0.14245014245014245</v>
      </c>
      <c r="AT39" s="2">
        <f t="shared" si="9"/>
        <v>0</v>
      </c>
      <c r="AU39" s="2">
        <f t="shared" si="30"/>
        <v>8.5470085470085472E-2</v>
      </c>
      <c r="AV39" s="2">
        <f t="shared" si="31"/>
        <v>0.11396011396011396</v>
      </c>
      <c r="AW39" s="2">
        <f t="shared" si="32"/>
        <v>0.17094017094017094</v>
      </c>
      <c r="AX39" s="2">
        <f t="shared" si="33"/>
        <v>0.14245014245014245</v>
      </c>
      <c r="AY39" s="2">
        <f t="shared" si="34"/>
        <v>0</v>
      </c>
      <c r="AZ39" s="2">
        <f t="shared" si="10"/>
        <v>0.12338881805732635</v>
      </c>
      <c r="BA39" s="2">
        <f t="shared" si="11"/>
        <v>0.12703530559884152</v>
      </c>
      <c r="BB39" s="2">
        <f t="shared" si="12"/>
        <v>0.13622507122507121</v>
      </c>
      <c r="BC39">
        <f t="shared" si="13"/>
        <v>1</v>
      </c>
      <c r="BD39" s="74">
        <f t="shared" si="14"/>
        <v>5.5157145368934068E-2</v>
      </c>
      <c r="BE39" s="74">
        <f t="shared" si="15"/>
        <v>0.10313948076233613</v>
      </c>
      <c r="BF39" s="74">
        <f t="shared" si="16"/>
        <v>4.2220238234050793E-2</v>
      </c>
      <c r="BG39" s="2">
        <f t="shared" si="17"/>
        <v>0.13622507122507121</v>
      </c>
      <c r="BH39" s="2">
        <f t="shared" si="18"/>
        <v>0</v>
      </c>
      <c r="BI39" s="2">
        <f t="shared" si="19"/>
        <v>5.5157145368934068E-2</v>
      </c>
      <c r="BJ39" s="2">
        <f t="shared" si="20"/>
        <v>0.10313948076233613</v>
      </c>
      <c r="BK39" s="2">
        <f t="shared" si="21"/>
        <v>4.2220238234050793E-2</v>
      </c>
      <c r="BL39" s="2">
        <f t="shared" si="22"/>
        <v>0.13622507122507121</v>
      </c>
      <c r="BM39" s="2">
        <f t="shared" si="23"/>
        <v>0</v>
      </c>
      <c r="BN39" s="2">
        <f t="shared" si="24"/>
        <v>5.6414397005440091E-2</v>
      </c>
      <c r="BO39" s="2">
        <f t="shared" si="25"/>
        <v>0.12114260732223689</v>
      </c>
      <c r="BP39" s="2">
        <f t="shared" si="26"/>
        <v>4.9600453853298671E-2</v>
      </c>
      <c r="BQ39" s="2">
        <f t="shared" si="27"/>
        <v>0.13622507122507121</v>
      </c>
      <c r="BR39" s="2">
        <f t="shared" si="28"/>
        <v>0</v>
      </c>
    </row>
    <row r="40" spans="1:70" x14ac:dyDescent="0.3">
      <c r="A40" s="93">
        <v>0</v>
      </c>
      <c r="B40">
        <v>204588</v>
      </c>
      <c r="C40" t="s">
        <v>1148</v>
      </c>
      <c r="D40" t="s">
        <v>1149</v>
      </c>
      <c r="E40" t="s">
        <v>1145</v>
      </c>
      <c r="F40">
        <v>18694</v>
      </c>
      <c r="G40" t="s">
        <v>874</v>
      </c>
      <c r="H40" t="s">
        <v>907</v>
      </c>
      <c r="I40" t="s">
        <v>5231</v>
      </c>
      <c r="J40">
        <v>1</v>
      </c>
      <c r="K40">
        <v>8</v>
      </c>
      <c r="L40">
        <v>1</v>
      </c>
      <c r="M40">
        <v>0</v>
      </c>
      <c r="N40">
        <v>255</v>
      </c>
      <c r="O40" t="s">
        <v>980</v>
      </c>
      <c r="P40" t="s">
        <v>1150</v>
      </c>
      <c r="Q40" t="s">
        <v>1150</v>
      </c>
      <c r="R40">
        <v>4</v>
      </c>
      <c r="S40">
        <v>0</v>
      </c>
      <c r="T40">
        <v>0</v>
      </c>
      <c r="U40">
        <v>0</v>
      </c>
      <c r="V40">
        <v>1262</v>
      </c>
      <c r="W40">
        <v>11</v>
      </c>
      <c r="X40">
        <v>3</v>
      </c>
      <c r="Y40">
        <v>0</v>
      </c>
      <c r="Z40" t="s">
        <v>1086</v>
      </c>
      <c r="AA40" t="s">
        <v>693</v>
      </c>
      <c r="AB40" s="69" t="str">
        <f>IF(AA40&lt;&gt;"",INDEX(Lookup!$N$2:$N$5,MATCH(Players!AA40,Lookup!$P$2:$P$5,0)),INDEX(Lookup!$N$2:$N$5,MATCH(Players!O40,Lookup!$O$2:$O$5,0)))</f>
        <v>Striker</v>
      </c>
      <c r="AC40">
        <v>5532000</v>
      </c>
      <c r="AD40" s="69" t="s">
        <v>790</v>
      </c>
      <c r="AE40" s="69" t="str">
        <f>INDEX('Translate table'!$H$2:$H$622,MATCH(Players!P40,'Translate table'!$G$2:$G$622,0))</f>
        <v>Luuk de Jong</v>
      </c>
      <c r="AF40" s="69">
        <f>IFERROR(INDEX('Euro Qual stats'!$A$1:$L$2071,MATCH(Players!$AE40,'Euro Qual stats'!$A$1:$A$2071,0),MATCH(Players!AF$2,'Euro Qual stats'!$A$1:$L$1,0)),0)</f>
        <v>6</v>
      </c>
      <c r="AG40" s="69">
        <f>IFERROR(INDEX('Euro Qual stats'!$A$1:$L$2071,MATCH(Players!$AE40,'Euro Qual stats'!$A$1:$A$2071,0),MATCH(Players!AG$2,'Euro Qual stats'!$A$1:$L$1,0)),0)</f>
        <v>0</v>
      </c>
      <c r="AH40" s="69">
        <f>IFERROR(INDEX('Euro Qual stats'!$A$1:$L$2071,MATCH(Players!$AE40,'Euro Qual stats'!$A$1:$A$2071,0),MATCH(Players!AH$2,'Euro Qual stats'!$A$1:$L$1,0)),0)</f>
        <v>0.63</v>
      </c>
      <c r="AI40" s="69">
        <f>IFERROR(INDEX('Euro Qual stats'!$A$1:$L$2071,MATCH(Players!$AE40,'Euro Qual stats'!$A$1:$A$2071,0),MATCH(Players!AI$2,'Euro Qual stats'!$A$1:$L$1,0)),0)</f>
        <v>0</v>
      </c>
      <c r="AJ40" s="85">
        <f t="shared" si="29"/>
        <v>0.10174528301886795</v>
      </c>
      <c r="AK40" s="85">
        <f t="shared" si="0"/>
        <v>0.59801886792452819</v>
      </c>
      <c r="AL40" s="85">
        <f t="shared" si="1"/>
        <v>8.8066037735849048E-2</v>
      </c>
      <c r="AM40" s="85">
        <f t="shared" si="2"/>
        <v>0</v>
      </c>
      <c r="AN40" s="85">
        <f t="shared" si="3"/>
        <v>0</v>
      </c>
      <c r="AO40" s="85">
        <f t="shared" si="4"/>
        <v>0</v>
      </c>
      <c r="AP40" s="2">
        <f t="shared" si="5"/>
        <v>0.28526148969889065</v>
      </c>
      <c r="AQ40" s="2">
        <f t="shared" si="6"/>
        <v>0</v>
      </c>
      <c r="AR40" s="2">
        <f t="shared" si="7"/>
        <v>0.78446909667194931</v>
      </c>
      <c r="AS40" s="2">
        <f t="shared" si="8"/>
        <v>0.21394611727416799</v>
      </c>
      <c r="AT40" s="2">
        <f t="shared" si="9"/>
        <v>0</v>
      </c>
      <c r="AU40" s="2">
        <f t="shared" si="30"/>
        <v>0.28526148969889065</v>
      </c>
      <c r="AV40" s="2">
        <f t="shared" si="31"/>
        <v>0</v>
      </c>
      <c r="AW40" s="2">
        <f t="shared" si="32"/>
        <v>0.78446909667194931</v>
      </c>
      <c r="AX40" s="2">
        <f t="shared" si="33"/>
        <v>0.21394611727416799</v>
      </c>
      <c r="AY40" s="2">
        <f t="shared" si="34"/>
        <v>0</v>
      </c>
      <c r="AZ40" s="2">
        <f t="shared" si="10"/>
        <v>0.44164017881170942</v>
      </c>
      <c r="BA40" s="2">
        <f t="shared" si="11"/>
        <v>5.0872641509433977E-2</v>
      </c>
      <c r="BB40" s="2">
        <f t="shared" si="12"/>
        <v>0.10697305863708399</v>
      </c>
      <c r="BC40">
        <f t="shared" si="13"/>
        <v>0</v>
      </c>
      <c r="BD40" s="74">
        <f t="shared" si="14"/>
        <v>0</v>
      </c>
      <c r="BE40" s="74">
        <f t="shared" si="15"/>
        <v>0</v>
      </c>
      <c r="BF40" s="74">
        <f t="shared" si="16"/>
        <v>0</v>
      </c>
      <c r="BG40" s="2">
        <f t="shared" si="17"/>
        <v>0.10697305863708399</v>
      </c>
      <c r="BH40" s="2">
        <f t="shared" si="18"/>
        <v>0</v>
      </c>
      <c r="BI40" s="2">
        <f t="shared" si="19"/>
        <v>0</v>
      </c>
      <c r="BJ40" s="2">
        <f t="shared" si="20"/>
        <v>0</v>
      </c>
      <c r="BK40" s="2">
        <f t="shared" si="21"/>
        <v>0</v>
      </c>
      <c r="BL40" s="2">
        <f t="shared" si="22"/>
        <v>0.10697305863708399</v>
      </c>
      <c r="BM40" s="2">
        <f t="shared" si="23"/>
        <v>0</v>
      </c>
      <c r="BN40" s="2">
        <f t="shared" si="24"/>
        <v>0</v>
      </c>
      <c r="BO40" s="2">
        <f t="shared" si="25"/>
        <v>0</v>
      </c>
      <c r="BP40" s="2">
        <f t="shared" si="26"/>
        <v>0</v>
      </c>
      <c r="BQ40" s="2">
        <f t="shared" si="27"/>
        <v>0.10697305863708399</v>
      </c>
      <c r="BR40" s="2">
        <f t="shared" si="28"/>
        <v>0</v>
      </c>
    </row>
    <row r="41" spans="1:70" x14ac:dyDescent="0.3">
      <c r="A41" s="93">
        <v>0</v>
      </c>
      <c r="B41">
        <v>204572</v>
      </c>
      <c r="C41" t="s">
        <v>1151</v>
      </c>
      <c r="D41" t="s">
        <v>1152</v>
      </c>
      <c r="E41" t="s">
        <v>1153</v>
      </c>
      <c r="F41">
        <v>18694</v>
      </c>
      <c r="G41" t="s">
        <v>874</v>
      </c>
      <c r="H41" t="s">
        <v>907</v>
      </c>
      <c r="I41" t="s">
        <v>5231</v>
      </c>
      <c r="J41">
        <v>0</v>
      </c>
      <c r="K41">
        <v>8</v>
      </c>
      <c r="L41">
        <v>0</v>
      </c>
      <c r="M41">
        <v>0</v>
      </c>
      <c r="N41">
        <v>19</v>
      </c>
      <c r="O41" t="s">
        <v>980</v>
      </c>
      <c r="P41" t="s">
        <v>1154</v>
      </c>
      <c r="Q41" t="s">
        <v>1155</v>
      </c>
      <c r="Z41" t="s">
        <v>1086</v>
      </c>
      <c r="AA41" t="s">
        <v>693</v>
      </c>
      <c r="AB41" s="69" t="str">
        <f>IF(AA41&lt;&gt;"",INDEX(Lookup!$N$2:$N$5,MATCH(Players!AA41,Lookup!$P$2:$P$5,0)),INDEX(Lookup!$N$2:$N$5,MATCH(Players!O41,Lookup!$O$2:$O$5,0)))</f>
        <v>Striker</v>
      </c>
      <c r="AC41">
        <v>3495000</v>
      </c>
      <c r="AD41" s="69" t="s">
        <v>1147</v>
      </c>
      <c r="AE41" s="69" t="str">
        <f>INDEX('Translate table'!$H$2:$H$622,MATCH(Players!P41,'Translate table'!$G$2:$G$622,0))</f>
        <v>Quincy Anton Promes</v>
      </c>
      <c r="AF41" s="69">
        <f>IFERROR(INDEX('Euro Qual stats'!$A$1:$L$2071,MATCH(Players!$AE41,'Euro Qual stats'!$A$1:$A$2071,0),MATCH(Players!AF$2,'Euro Qual stats'!$A$1:$L$1,0)),0)</f>
        <v>6</v>
      </c>
      <c r="AG41" s="69">
        <f>IFERROR(INDEX('Euro Qual stats'!$A$1:$L$2071,MATCH(Players!$AE41,'Euro Qual stats'!$A$1:$A$2071,0),MATCH(Players!AG$2,'Euro Qual stats'!$A$1:$L$1,0)),0)</f>
        <v>0.39</v>
      </c>
      <c r="AH41" s="69">
        <f>IFERROR(INDEX('Euro Qual stats'!$A$1:$L$2071,MATCH(Players!$AE41,'Euro Qual stats'!$A$1:$A$2071,0),MATCH(Players!AH$2,'Euro Qual stats'!$A$1:$L$1,0)),0)</f>
        <v>0</v>
      </c>
      <c r="AI41" s="69">
        <f>IFERROR(INDEX('Euro Qual stats'!$A$1:$L$2071,MATCH(Players!$AE41,'Euro Qual stats'!$A$1:$A$2071,0),MATCH(Players!AI$2,'Euro Qual stats'!$A$1:$L$1,0)),0)</f>
        <v>0</v>
      </c>
      <c r="AJ41" s="85">
        <f t="shared" si="29"/>
        <v>0.29674528301886793</v>
      </c>
      <c r="AK41" s="85">
        <f t="shared" si="0"/>
        <v>0.28301886792452818</v>
      </c>
      <c r="AL41" s="85">
        <f t="shared" si="1"/>
        <v>8.8066037735849048E-2</v>
      </c>
      <c r="AM41" s="85">
        <f t="shared" si="2"/>
        <v>0</v>
      </c>
      <c r="AN41" s="85">
        <f t="shared" si="3"/>
        <v>0</v>
      </c>
      <c r="AO41" s="85">
        <f t="shared" si="4"/>
        <v>0</v>
      </c>
      <c r="AP41" s="2" t="str">
        <f t="shared" si="5"/>
        <v/>
      </c>
      <c r="AQ41" s="2" t="str">
        <f t="shared" si="6"/>
        <v/>
      </c>
      <c r="AR41" s="2" t="str">
        <f t="shared" si="7"/>
        <v/>
      </c>
      <c r="AS41" s="2" t="str">
        <f t="shared" si="8"/>
        <v/>
      </c>
      <c r="AT41" s="2" t="str">
        <f t="shared" si="9"/>
        <v/>
      </c>
      <c r="AU41" s="2">
        <f t="shared" si="30"/>
        <v>0.24610209983653966</v>
      </c>
      <c r="AV41" s="2">
        <f t="shared" si="31"/>
        <v>8.4832257145319681E-2</v>
      </c>
      <c r="AW41" s="2">
        <f t="shared" si="32"/>
        <v>0.70970695970695963</v>
      </c>
      <c r="AX41" s="2">
        <f t="shared" si="33"/>
        <v>0.1171875</v>
      </c>
      <c r="AY41" s="2">
        <f t="shared" si="34"/>
        <v>0</v>
      </c>
      <c r="AZ41" s="2">
        <f t="shared" si="10"/>
        <v>0.26456048388053394</v>
      </c>
      <c r="BA41" s="2">
        <f t="shared" si="11"/>
        <v>0.1907887700820938</v>
      </c>
      <c r="BB41" s="2">
        <f t="shared" si="12"/>
        <v>5.859375E-2</v>
      </c>
      <c r="BC41">
        <f t="shared" si="13"/>
        <v>0</v>
      </c>
      <c r="BD41" s="74">
        <f t="shared" si="14"/>
        <v>0</v>
      </c>
      <c r="BE41" s="74">
        <f t="shared" si="15"/>
        <v>0</v>
      </c>
      <c r="BF41" s="74">
        <f t="shared" si="16"/>
        <v>0</v>
      </c>
      <c r="BG41" s="2">
        <f t="shared" si="17"/>
        <v>5.859375E-2</v>
      </c>
      <c r="BH41" s="2">
        <f t="shared" si="18"/>
        <v>0</v>
      </c>
      <c r="BI41" s="2">
        <f t="shared" si="19"/>
        <v>0</v>
      </c>
      <c r="BJ41" s="2">
        <f t="shared" si="20"/>
        <v>0</v>
      </c>
      <c r="BK41" s="2">
        <f t="shared" si="21"/>
        <v>0</v>
      </c>
      <c r="BL41" s="2">
        <f t="shared" si="22"/>
        <v>5.859375E-2</v>
      </c>
      <c r="BM41" s="2">
        <f t="shared" si="23"/>
        <v>0</v>
      </c>
      <c r="BN41" s="2">
        <f t="shared" si="24"/>
        <v>0</v>
      </c>
      <c r="BO41" s="2">
        <f t="shared" si="25"/>
        <v>0</v>
      </c>
      <c r="BP41" s="2">
        <f t="shared" si="26"/>
        <v>0</v>
      </c>
      <c r="BQ41" s="2">
        <f t="shared" si="27"/>
        <v>5.859375E-2</v>
      </c>
      <c r="BR41" s="2">
        <f t="shared" si="28"/>
        <v>0</v>
      </c>
    </row>
    <row r="42" spans="1:70" x14ac:dyDescent="0.3">
      <c r="A42" s="93">
        <v>0</v>
      </c>
      <c r="B42">
        <v>213482</v>
      </c>
      <c r="C42" t="s">
        <v>1156</v>
      </c>
      <c r="D42" t="s">
        <v>1157</v>
      </c>
      <c r="E42" t="s">
        <v>1158</v>
      </c>
      <c r="F42">
        <v>18660</v>
      </c>
      <c r="G42" t="s">
        <v>890</v>
      </c>
      <c r="H42" t="s">
        <v>913</v>
      </c>
      <c r="I42" t="s">
        <v>979</v>
      </c>
      <c r="J42">
        <v>0</v>
      </c>
      <c r="K42">
        <v>8</v>
      </c>
      <c r="L42">
        <v>0</v>
      </c>
      <c r="M42">
        <v>0</v>
      </c>
      <c r="N42">
        <v>446</v>
      </c>
      <c r="O42" t="s">
        <v>992</v>
      </c>
      <c r="P42" t="s">
        <v>629</v>
      </c>
      <c r="Q42" t="s">
        <v>629</v>
      </c>
      <c r="R42">
        <v>4</v>
      </c>
      <c r="S42">
        <v>3</v>
      </c>
      <c r="T42">
        <v>0</v>
      </c>
      <c r="U42">
        <v>5</v>
      </c>
      <c r="V42">
        <v>1521</v>
      </c>
      <c r="W42">
        <v>16</v>
      </c>
      <c r="X42">
        <v>2</v>
      </c>
      <c r="Y42">
        <v>0</v>
      </c>
      <c r="Z42" t="s">
        <v>1040</v>
      </c>
      <c r="AA42" t="s">
        <v>691</v>
      </c>
      <c r="AB42" s="69" t="str">
        <f>IF(AA42&lt;&gt;"",INDEX(Lookup!$N$2:$N$5,MATCH(Players!AA42,Lookup!$P$2:$P$5,0)),INDEX(Lookup!$N$2:$N$5,MATCH(Players!O42,Lookup!$O$2:$O$5,0)))</f>
        <v>Midfield</v>
      </c>
      <c r="AC42">
        <v>6484000</v>
      </c>
      <c r="AD42" s="69" t="s">
        <v>815</v>
      </c>
      <c r="AE42" s="69" t="str">
        <f>INDEX('Translate table'!$H$2:$H$622,MATCH(Players!P42,'Translate table'!$G$2:$G$622,0))</f>
        <v>Kai Havertz</v>
      </c>
      <c r="AF42" s="69">
        <f>IFERROR(INDEX('Euro Qual stats'!$A$1:$L$2071,MATCH(Players!$AE42,'Euro Qual stats'!$A$1:$A$2071,0),MATCH(Players!AF$2,'Euro Qual stats'!$A$1:$L$1,0)),0)</f>
        <v>3</v>
      </c>
      <c r="AG42" s="69">
        <f>IFERROR(INDEX('Euro Qual stats'!$A$1:$L$2071,MATCH(Players!$AE42,'Euro Qual stats'!$A$1:$A$2071,0),MATCH(Players!AG$2,'Euro Qual stats'!$A$1:$L$1,0)),0)</f>
        <v>1.28</v>
      </c>
      <c r="AH42" s="69">
        <f>IFERROR(INDEX('Euro Qual stats'!$A$1:$L$2071,MATCH(Players!$AE42,'Euro Qual stats'!$A$1:$A$2071,0),MATCH(Players!AH$2,'Euro Qual stats'!$A$1:$L$1,0)),0)</f>
        <v>0</v>
      </c>
      <c r="AI42" s="69">
        <f>IFERROR(INDEX('Euro Qual stats'!$A$1:$L$2071,MATCH(Players!$AE42,'Euro Qual stats'!$A$1:$A$2071,0),MATCH(Players!AI$2,'Euro Qual stats'!$A$1:$L$1,0)),0)</f>
        <v>0</v>
      </c>
      <c r="AJ42" s="85">
        <f t="shared" si="29"/>
        <v>0.44024861878453037</v>
      </c>
      <c r="AK42" s="85">
        <f t="shared" si="0"/>
        <v>0.16794198895027629</v>
      </c>
      <c r="AL42" s="85">
        <f t="shared" si="1"/>
        <v>0.17448895027624309</v>
      </c>
      <c r="AM42" s="85">
        <f t="shared" si="2"/>
        <v>0.22477344500435753</v>
      </c>
      <c r="AN42" s="85">
        <f t="shared" si="3"/>
        <v>6.3946092351299097E-2</v>
      </c>
      <c r="AO42" s="85">
        <f t="shared" si="4"/>
        <v>0.11143028418866881</v>
      </c>
      <c r="AP42" s="2">
        <f t="shared" si="5"/>
        <v>0.23668639053254439</v>
      </c>
      <c r="AQ42" s="2">
        <f t="shared" si="6"/>
        <v>0.1775147928994083</v>
      </c>
      <c r="AR42" s="2">
        <f t="shared" si="7"/>
        <v>0.94674556213017758</v>
      </c>
      <c r="AS42" s="2">
        <f t="shared" si="8"/>
        <v>0.1183431952662722</v>
      </c>
      <c r="AT42" s="2">
        <f t="shared" si="9"/>
        <v>0</v>
      </c>
      <c r="AU42" s="2">
        <f t="shared" si="30"/>
        <v>0.23668639053254439</v>
      </c>
      <c r="AV42" s="2">
        <f t="shared" si="31"/>
        <v>0.1775147928994083</v>
      </c>
      <c r="AW42" s="2">
        <f t="shared" si="32"/>
        <v>0.94674556213017758</v>
      </c>
      <c r="AX42" s="2">
        <f t="shared" si="33"/>
        <v>0.1183431952662722</v>
      </c>
      <c r="AY42" s="2">
        <f t="shared" si="34"/>
        <v>0</v>
      </c>
      <c r="AZ42" s="2">
        <f t="shared" si="10"/>
        <v>0.20231418974141036</v>
      </c>
      <c r="BA42" s="2">
        <f t="shared" si="11"/>
        <v>0.30888170584196933</v>
      </c>
      <c r="BB42" s="2">
        <f t="shared" si="12"/>
        <v>5.9171597633136098E-2</v>
      </c>
      <c r="BC42">
        <f t="shared" si="13"/>
        <v>1</v>
      </c>
      <c r="BD42" s="74">
        <f t="shared" si="14"/>
        <v>7.6246060115130701E-2</v>
      </c>
      <c r="BE42" s="74">
        <f t="shared" si="15"/>
        <v>0.15388906901968463</v>
      </c>
      <c r="BF42" s="74">
        <f t="shared" si="16"/>
        <v>0.13568129498795653</v>
      </c>
      <c r="BG42" s="2">
        <f t="shared" si="17"/>
        <v>5.9171597633136098E-2</v>
      </c>
      <c r="BH42" s="2">
        <f t="shared" si="18"/>
        <v>0</v>
      </c>
      <c r="BI42" s="2">
        <f t="shared" si="19"/>
        <v>7.6246060115130701E-2</v>
      </c>
      <c r="BJ42" s="2">
        <f t="shared" si="20"/>
        <v>0.15388906901968463</v>
      </c>
      <c r="BK42" s="2">
        <f t="shared" si="21"/>
        <v>0.13568129498795653</v>
      </c>
      <c r="BL42" s="2">
        <f t="shared" si="22"/>
        <v>5.9171597633136098E-2</v>
      </c>
      <c r="BM42" s="2">
        <f t="shared" si="23"/>
        <v>0</v>
      </c>
      <c r="BN42" s="2">
        <f t="shared" si="24"/>
        <v>7.6246060115130701E-2</v>
      </c>
      <c r="BO42" s="2">
        <f t="shared" si="25"/>
        <v>0.15388906901968466</v>
      </c>
      <c r="BP42" s="2">
        <f t="shared" si="26"/>
        <v>0.1356812949879565</v>
      </c>
      <c r="BQ42" s="2">
        <f t="shared" si="27"/>
        <v>5.9171597633136098E-2</v>
      </c>
      <c r="BR42" s="2">
        <f t="shared" si="28"/>
        <v>0</v>
      </c>
    </row>
    <row r="43" spans="1:70" x14ac:dyDescent="0.3">
      <c r="A43" s="93">
        <v>0</v>
      </c>
      <c r="B43">
        <v>204663</v>
      </c>
      <c r="C43" t="s">
        <v>1159</v>
      </c>
      <c r="D43" t="s">
        <v>1160</v>
      </c>
      <c r="E43" t="s">
        <v>1161</v>
      </c>
      <c r="F43">
        <v>18660</v>
      </c>
      <c r="G43" t="s">
        <v>890</v>
      </c>
      <c r="H43" t="s">
        <v>913</v>
      </c>
      <c r="I43" t="s">
        <v>979</v>
      </c>
      <c r="J43">
        <v>0</v>
      </c>
      <c r="K43">
        <v>8</v>
      </c>
      <c r="L43">
        <v>0</v>
      </c>
      <c r="M43">
        <v>0</v>
      </c>
      <c r="N43">
        <v>503</v>
      </c>
      <c r="O43" t="s">
        <v>992</v>
      </c>
      <c r="P43" t="s">
        <v>1162</v>
      </c>
      <c r="Q43" t="s">
        <v>1162</v>
      </c>
      <c r="R43">
        <v>4</v>
      </c>
      <c r="S43">
        <v>10</v>
      </c>
      <c r="T43">
        <v>0</v>
      </c>
      <c r="U43">
        <v>8</v>
      </c>
      <c r="V43">
        <v>2197</v>
      </c>
      <c r="W43">
        <v>14</v>
      </c>
      <c r="X43">
        <v>4</v>
      </c>
      <c r="Y43">
        <v>0</v>
      </c>
      <c r="Z43" t="s">
        <v>1040</v>
      </c>
      <c r="AA43" t="s">
        <v>691</v>
      </c>
      <c r="AB43" s="69" t="str">
        <f>IF(AA43&lt;&gt;"",INDEX(Lookup!$N$2:$N$5,MATCH(Players!AA43,Lookup!$P$2:$P$5,0)),INDEX(Lookup!$N$2:$N$5,MATCH(Players!O43,Lookup!$O$2:$O$5,0)))</f>
        <v>Midfield</v>
      </c>
      <c r="AC43">
        <v>4964000</v>
      </c>
      <c r="AD43" s="69" t="s">
        <v>792</v>
      </c>
      <c r="AE43" s="69" t="str">
        <f>INDEX('Translate table'!$H$2:$H$622,MATCH(Players!P43,'Translate table'!$G$2:$G$622,0))</f>
        <v>Joshua Kimmich</v>
      </c>
      <c r="AF43" s="69">
        <f>IFERROR(INDEX('Euro Qual stats'!$A$1:$L$2071,MATCH(Players!$AE43,'Euro Qual stats'!$A$1:$A$2071,0),MATCH(Players!AF$2,'Euro Qual stats'!$A$1:$L$1,0)),0)</f>
        <v>8</v>
      </c>
      <c r="AG43" s="69">
        <f>IFERROR(INDEX('Euro Qual stats'!$A$1:$L$2071,MATCH(Players!$AE43,'Euro Qual stats'!$A$1:$A$2071,0),MATCH(Players!AG$2,'Euro Qual stats'!$A$1:$L$1,0)),0)</f>
        <v>0.25</v>
      </c>
      <c r="AH43" s="69">
        <f>IFERROR(INDEX('Euro Qual stats'!$A$1:$L$2071,MATCH(Players!$AE43,'Euro Qual stats'!$A$1:$A$2071,0),MATCH(Players!AH$2,'Euro Qual stats'!$A$1:$L$1,0)),0)</f>
        <v>0</v>
      </c>
      <c r="AI43" s="69">
        <f>IFERROR(INDEX('Euro Qual stats'!$A$1:$L$2071,MATCH(Players!$AE43,'Euro Qual stats'!$A$1:$A$2071,0),MATCH(Players!AI$2,'Euro Qual stats'!$A$1:$L$1,0)),0)</f>
        <v>0.13</v>
      </c>
      <c r="AJ43" s="85">
        <f t="shared" si="29"/>
        <v>0.22011049723756904</v>
      </c>
      <c r="AK43" s="85">
        <f t="shared" si="0"/>
        <v>7.4640883977900557E-2</v>
      </c>
      <c r="AL43" s="85">
        <f t="shared" si="1"/>
        <v>0.16421731123388583</v>
      </c>
      <c r="AM43" s="85">
        <f t="shared" si="2"/>
        <v>0.11237967056501981</v>
      </c>
      <c r="AN43" s="85">
        <f t="shared" si="3"/>
        <v>2.8420485489466258E-2</v>
      </c>
      <c r="AO43" s="85">
        <f t="shared" si="4"/>
        <v>0.10487071892243699</v>
      </c>
      <c r="AP43" s="2">
        <f t="shared" si="5"/>
        <v>0.16385980883022302</v>
      </c>
      <c r="AQ43" s="2">
        <f t="shared" si="6"/>
        <v>0.40964952207555755</v>
      </c>
      <c r="AR43" s="2">
        <f t="shared" si="7"/>
        <v>0.5735093309057806</v>
      </c>
      <c r="AS43" s="2">
        <f t="shared" si="8"/>
        <v>0.16385980883022302</v>
      </c>
      <c r="AT43" s="2">
        <f t="shared" si="9"/>
        <v>0</v>
      </c>
      <c r="AU43" s="2">
        <f t="shared" si="30"/>
        <v>0.16385980883022302</v>
      </c>
      <c r="AV43" s="2">
        <f t="shared" si="31"/>
        <v>0.40964952207555755</v>
      </c>
      <c r="AW43" s="2">
        <f t="shared" si="32"/>
        <v>0.5735093309057806</v>
      </c>
      <c r="AX43" s="2">
        <f t="shared" si="33"/>
        <v>0.16385980883022302</v>
      </c>
      <c r="AY43" s="2">
        <f t="shared" si="34"/>
        <v>0</v>
      </c>
      <c r="AZ43" s="2">
        <f t="shared" si="10"/>
        <v>0.11925034640406179</v>
      </c>
      <c r="BA43" s="2">
        <f t="shared" si="11"/>
        <v>0.31488000965656326</v>
      </c>
      <c r="BB43" s="2">
        <f t="shared" si="12"/>
        <v>0.1469299044151115</v>
      </c>
      <c r="BC43">
        <f t="shared" si="13"/>
        <v>1</v>
      </c>
      <c r="BD43" s="74">
        <f t="shared" si="14"/>
        <v>4.494182584175508E-2</v>
      </c>
      <c r="BE43" s="74">
        <f t="shared" si="15"/>
        <v>0.15687750560322691</v>
      </c>
      <c r="BF43" s="74">
        <f t="shared" si="16"/>
        <v>8.2191553694627509E-2</v>
      </c>
      <c r="BG43" s="2">
        <f t="shared" si="17"/>
        <v>0.1469299044151115</v>
      </c>
      <c r="BH43" s="2">
        <f t="shared" si="18"/>
        <v>0</v>
      </c>
      <c r="BI43" s="2">
        <f t="shared" si="19"/>
        <v>4.494182584175508E-2</v>
      </c>
      <c r="BJ43" s="2">
        <f t="shared" si="20"/>
        <v>0.15687750560322691</v>
      </c>
      <c r="BK43" s="2">
        <f t="shared" si="21"/>
        <v>8.2191553694627509E-2</v>
      </c>
      <c r="BL43" s="2">
        <f t="shared" si="22"/>
        <v>0.1469299044151115</v>
      </c>
      <c r="BM43" s="2">
        <f t="shared" si="23"/>
        <v>0</v>
      </c>
      <c r="BN43" s="2">
        <f t="shared" si="24"/>
        <v>4.494182584175508E-2</v>
      </c>
      <c r="BO43" s="2">
        <f t="shared" si="25"/>
        <v>0.15687750560322694</v>
      </c>
      <c r="BP43" s="2">
        <f t="shared" si="26"/>
        <v>8.2191553694627495E-2</v>
      </c>
      <c r="BQ43" s="2">
        <f t="shared" si="27"/>
        <v>0.1469299044151115</v>
      </c>
      <c r="BR43" s="2">
        <f t="shared" si="28"/>
        <v>0</v>
      </c>
    </row>
    <row r="44" spans="1:70" x14ac:dyDescent="0.3">
      <c r="A44" s="93">
        <v>0</v>
      </c>
      <c r="B44">
        <v>204655</v>
      </c>
      <c r="C44" t="s">
        <v>1163</v>
      </c>
      <c r="D44" t="s">
        <v>1164</v>
      </c>
      <c r="E44" t="s">
        <v>1165</v>
      </c>
      <c r="F44">
        <v>18660</v>
      </c>
      <c r="G44" t="s">
        <v>890</v>
      </c>
      <c r="H44" t="s">
        <v>913</v>
      </c>
      <c r="I44" t="s">
        <v>979</v>
      </c>
      <c r="J44">
        <v>0</v>
      </c>
      <c r="K44">
        <v>8</v>
      </c>
      <c r="L44">
        <v>0</v>
      </c>
      <c r="M44">
        <v>0</v>
      </c>
      <c r="N44">
        <v>580</v>
      </c>
      <c r="O44" t="s">
        <v>992</v>
      </c>
      <c r="P44" t="s">
        <v>1166</v>
      </c>
      <c r="Q44" t="s">
        <v>404</v>
      </c>
      <c r="R44">
        <v>13</v>
      </c>
      <c r="S44">
        <v>2</v>
      </c>
      <c r="T44">
        <v>0</v>
      </c>
      <c r="U44">
        <v>8</v>
      </c>
      <c r="V44">
        <v>2030</v>
      </c>
      <c r="W44">
        <v>22</v>
      </c>
      <c r="X44">
        <v>1</v>
      </c>
      <c r="Y44">
        <v>0</v>
      </c>
      <c r="Z44" t="s">
        <v>1040</v>
      </c>
      <c r="AA44" t="s">
        <v>691</v>
      </c>
      <c r="AB44" s="69" t="str">
        <f>IF(AA44&lt;&gt;"",INDEX(Lookup!$N$2:$N$5,MATCH(Players!AA44,Lookup!$P$2:$P$5,0)),INDEX(Lookup!$N$2:$N$5,MATCH(Players!O44,Lookup!$O$2:$O$5,0)))</f>
        <v>Midfield</v>
      </c>
      <c r="AC44">
        <v>6984000</v>
      </c>
      <c r="AD44" s="69" t="s">
        <v>806</v>
      </c>
      <c r="AE44" s="69" t="str">
        <f>INDEX('Translate table'!$H$2:$H$622,MATCH(Players!P44,'Translate table'!$G$2:$G$622,0))</f>
        <v>Ilay Eliyau Elmkies</v>
      </c>
      <c r="AF44" s="69">
        <f>IFERROR(INDEX('Euro Qual stats'!$A$1:$L$2071,MATCH(Players!$AE44,'Euro Qual stats'!$A$1:$A$2071,0),MATCH(Players!AF$2,'Euro Qual stats'!$A$1:$L$1,0)),0)</f>
        <v>4</v>
      </c>
      <c r="AG44" s="69">
        <f>IFERROR(INDEX('Euro Qual stats'!$A$1:$L$2071,MATCH(Players!$AE44,'Euro Qual stats'!$A$1:$A$2071,0),MATCH(Players!AG$2,'Euro Qual stats'!$A$1:$L$1,0)),0)</f>
        <v>0</v>
      </c>
      <c r="AH44" s="69">
        <f>IFERROR(INDEX('Euro Qual stats'!$A$1:$L$2071,MATCH(Players!$AE44,'Euro Qual stats'!$A$1:$A$2071,0),MATCH(Players!AH$2,'Euro Qual stats'!$A$1:$L$1,0)),0)</f>
        <v>0</v>
      </c>
      <c r="AI44" s="69">
        <f>IFERROR(INDEX('Euro Qual stats'!$A$1:$L$2071,MATCH(Players!$AE44,'Euro Qual stats'!$A$1:$A$2071,0),MATCH(Players!AI$2,'Euro Qual stats'!$A$1:$L$1,0)),0)</f>
        <v>0</v>
      </c>
      <c r="AJ44" s="85">
        <f t="shared" si="29"/>
        <v>0.10688766114180479</v>
      </c>
      <c r="AK44" s="85">
        <f t="shared" si="0"/>
        <v>0.14928176795580111</v>
      </c>
      <c r="AL44" s="85">
        <f t="shared" si="1"/>
        <v>0.1551012891344383</v>
      </c>
      <c r="AM44" s="85">
        <f t="shared" si="2"/>
        <v>5.4572591027390815E-2</v>
      </c>
      <c r="AN44" s="85">
        <f t="shared" si="3"/>
        <v>5.6840970978932516E-2</v>
      </c>
      <c r="AO44" s="85">
        <f t="shared" si="4"/>
        <v>9.904914150103894E-2</v>
      </c>
      <c r="AP44" s="2">
        <f t="shared" si="5"/>
        <v>0.57635467980295563</v>
      </c>
      <c r="AQ44" s="2">
        <f t="shared" si="6"/>
        <v>8.8669950738916245E-2</v>
      </c>
      <c r="AR44" s="2">
        <f t="shared" si="7"/>
        <v>0.97536945812807874</v>
      </c>
      <c r="AS44" s="2">
        <f t="shared" si="8"/>
        <v>4.4334975369458123E-2</v>
      </c>
      <c r="AT44" s="2">
        <f t="shared" si="9"/>
        <v>0</v>
      </c>
      <c r="AU44" s="2">
        <f t="shared" si="30"/>
        <v>0.57635467980295563</v>
      </c>
      <c r="AV44" s="2">
        <f t="shared" si="31"/>
        <v>8.8669950738916245E-2</v>
      </c>
      <c r="AW44" s="2">
        <f t="shared" si="32"/>
        <v>0.97536945812807874</v>
      </c>
      <c r="AX44" s="2">
        <f t="shared" si="33"/>
        <v>4.4334975369458123E-2</v>
      </c>
      <c r="AY44" s="2">
        <f t="shared" si="34"/>
        <v>0</v>
      </c>
      <c r="AZ44" s="2">
        <f t="shared" si="10"/>
        <v>0.36281822387937834</v>
      </c>
      <c r="BA44" s="2">
        <f t="shared" si="11"/>
        <v>9.7778805940360508E-2</v>
      </c>
      <c r="BB44" s="2">
        <f t="shared" si="12"/>
        <v>2.2167487684729061E-2</v>
      </c>
      <c r="BC44">
        <f t="shared" si="13"/>
        <v>1</v>
      </c>
      <c r="BD44" s="74">
        <f t="shared" si="14"/>
        <v>0.13673514519238777</v>
      </c>
      <c r="BE44" s="74">
        <f t="shared" si="15"/>
        <v>4.8714731664027101E-2</v>
      </c>
      <c r="BF44" s="74">
        <f t="shared" si="16"/>
        <v>0.13978348192386086</v>
      </c>
      <c r="BG44" s="2">
        <f t="shared" si="17"/>
        <v>2.2167487684729061E-2</v>
      </c>
      <c r="BH44" s="2">
        <f t="shared" si="18"/>
        <v>0</v>
      </c>
      <c r="BI44" s="2">
        <f t="shared" si="19"/>
        <v>0.13673514519238777</v>
      </c>
      <c r="BJ44" s="2">
        <f t="shared" si="20"/>
        <v>4.8714731664027101E-2</v>
      </c>
      <c r="BK44" s="2">
        <f t="shared" si="21"/>
        <v>0.13978348192386086</v>
      </c>
      <c r="BL44" s="2">
        <f t="shared" si="22"/>
        <v>2.2167487684729061E-2</v>
      </c>
      <c r="BM44" s="2">
        <f t="shared" si="23"/>
        <v>0</v>
      </c>
      <c r="BN44" s="2">
        <f t="shared" si="24"/>
        <v>0.13673514519238777</v>
      </c>
      <c r="BO44" s="2">
        <f t="shared" si="25"/>
        <v>4.8714731664027108E-2</v>
      </c>
      <c r="BP44" s="2">
        <f t="shared" si="26"/>
        <v>0.13978348192386084</v>
      </c>
      <c r="BQ44" s="2">
        <f t="shared" si="27"/>
        <v>2.2167487684729061E-2</v>
      </c>
      <c r="BR44" s="2">
        <f t="shared" si="28"/>
        <v>0</v>
      </c>
    </row>
    <row r="45" spans="1:70" x14ac:dyDescent="0.3">
      <c r="A45" s="93">
        <v>0</v>
      </c>
      <c r="B45">
        <v>204624</v>
      </c>
      <c r="C45" t="s">
        <v>1167</v>
      </c>
      <c r="D45" t="s">
        <v>1168</v>
      </c>
      <c r="E45" t="s">
        <v>1169</v>
      </c>
      <c r="F45">
        <v>18645</v>
      </c>
      <c r="G45" t="s">
        <v>877</v>
      </c>
      <c r="H45" t="s">
        <v>931</v>
      </c>
      <c r="I45" t="s">
        <v>5231</v>
      </c>
      <c r="J45">
        <v>1</v>
      </c>
      <c r="K45">
        <v>8</v>
      </c>
      <c r="L45">
        <v>1</v>
      </c>
      <c r="M45">
        <v>1</v>
      </c>
      <c r="N45">
        <v>12</v>
      </c>
      <c r="O45" t="s">
        <v>980</v>
      </c>
      <c r="P45" t="s">
        <v>152</v>
      </c>
      <c r="Q45" t="s">
        <v>152</v>
      </c>
      <c r="R45">
        <v>16</v>
      </c>
      <c r="S45">
        <v>0</v>
      </c>
      <c r="T45">
        <v>0</v>
      </c>
      <c r="U45">
        <v>8</v>
      </c>
      <c r="V45">
        <v>2874</v>
      </c>
      <c r="W45">
        <v>46</v>
      </c>
      <c r="X45">
        <v>3</v>
      </c>
      <c r="Y45">
        <v>0</v>
      </c>
      <c r="Z45" t="s">
        <v>877</v>
      </c>
      <c r="AA45" t="s">
        <v>693</v>
      </c>
      <c r="AB45" s="69" t="str">
        <f>IF(AA45&lt;&gt;"",INDEX(Lookup!$N$2:$N$5,MATCH(Players!AA45,Lookup!$P$2:$P$5,0)),INDEX(Lookup!$N$2:$N$5,MATCH(Players!O45,Lookup!$O$2:$O$5,0)))</f>
        <v>Striker</v>
      </c>
      <c r="AC45">
        <v>5032000</v>
      </c>
      <c r="AD45" s="69" t="s">
        <v>824</v>
      </c>
      <c r="AE45" s="69" t="str">
        <f>INDEX('Translate table'!$H$2:$H$622,MATCH(Players!P45,'Translate table'!$G$2:$G$622,0))</f>
        <v>Dominik Nagy</v>
      </c>
      <c r="AF45" s="69">
        <f>IFERROR(INDEX('Euro Qual stats'!$A$1:$L$2071,MATCH(Players!$AE45,'Euro Qual stats'!$A$1:$A$2071,0),MATCH(Players!AF$2,'Euro Qual stats'!$A$1:$L$1,0)),0)</f>
        <v>4</v>
      </c>
      <c r="AG45" s="69">
        <f>IFERROR(INDEX('Euro Qual stats'!$A$1:$L$2071,MATCH(Players!$AE45,'Euro Qual stats'!$A$1:$A$2071,0),MATCH(Players!AG$2,'Euro Qual stats'!$A$1:$L$1,0)),0)</f>
        <v>0</v>
      </c>
      <c r="AH45" s="69">
        <f>IFERROR(INDEX('Euro Qual stats'!$A$1:$L$2071,MATCH(Players!$AE45,'Euro Qual stats'!$A$1:$A$2071,0),MATCH(Players!AH$2,'Euro Qual stats'!$A$1:$L$1,0)),0)</f>
        <v>0</v>
      </c>
      <c r="AI45" s="69">
        <f>IFERROR(INDEX('Euro Qual stats'!$A$1:$L$2071,MATCH(Players!$AE45,'Euro Qual stats'!$A$1:$A$2071,0),MATCH(Players!AI$2,'Euro Qual stats'!$A$1:$L$1,0)),0)</f>
        <v>0</v>
      </c>
      <c r="AJ45" s="85">
        <f t="shared" si="29"/>
        <v>0.1356603773584906</v>
      </c>
      <c r="AK45" s="85">
        <f t="shared" si="0"/>
        <v>0.37735849056603754</v>
      </c>
      <c r="AL45" s="85">
        <f t="shared" si="1"/>
        <v>0.11742138364779872</v>
      </c>
      <c r="AM45" s="85">
        <f t="shared" si="2"/>
        <v>0</v>
      </c>
      <c r="AN45" s="85">
        <f t="shared" si="3"/>
        <v>0</v>
      </c>
      <c r="AO45" s="85">
        <f t="shared" si="4"/>
        <v>0</v>
      </c>
      <c r="AP45" s="2">
        <f t="shared" si="5"/>
        <v>0.5010438413361169</v>
      </c>
      <c r="AQ45" s="2">
        <f t="shared" si="6"/>
        <v>0</v>
      </c>
      <c r="AR45" s="2">
        <f t="shared" si="7"/>
        <v>1.4405010438413361</v>
      </c>
      <c r="AS45" s="2">
        <f t="shared" si="8"/>
        <v>9.3945720250521905E-2</v>
      </c>
      <c r="AT45" s="2">
        <f t="shared" si="9"/>
        <v>0</v>
      </c>
      <c r="AU45" s="2">
        <f t="shared" si="30"/>
        <v>0.5010438413361169</v>
      </c>
      <c r="AV45" s="2">
        <f t="shared" si="31"/>
        <v>0</v>
      </c>
      <c r="AW45" s="2">
        <f t="shared" si="32"/>
        <v>1.4405010438413361</v>
      </c>
      <c r="AX45" s="2">
        <f t="shared" si="33"/>
        <v>9.3945720250521905E-2</v>
      </c>
      <c r="AY45" s="2">
        <f t="shared" si="34"/>
        <v>0</v>
      </c>
      <c r="AZ45" s="2">
        <f t="shared" si="10"/>
        <v>0.43920116595107722</v>
      </c>
      <c r="BA45" s="2">
        <f t="shared" si="11"/>
        <v>6.7830188679245298E-2</v>
      </c>
      <c r="BB45" s="2">
        <f t="shared" si="12"/>
        <v>4.6972860125260953E-2</v>
      </c>
      <c r="BC45">
        <f t="shared" si="13"/>
        <v>0</v>
      </c>
      <c r="BD45" s="74">
        <f t="shared" si="14"/>
        <v>0</v>
      </c>
      <c r="BE45" s="74">
        <f t="shared" si="15"/>
        <v>0</v>
      </c>
      <c r="BF45" s="74">
        <f t="shared" si="16"/>
        <v>0</v>
      </c>
      <c r="BG45" s="2">
        <f t="shared" si="17"/>
        <v>4.6972860125260953E-2</v>
      </c>
      <c r="BH45" s="2">
        <f t="shared" si="18"/>
        <v>0</v>
      </c>
      <c r="BI45" s="2">
        <f t="shared" si="19"/>
        <v>0</v>
      </c>
      <c r="BJ45" s="2">
        <f t="shared" si="20"/>
        <v>0</v>
      </c>
      <c r="BK45" s="2">
        <f t="shared" si="21"/>
        <v>0</v>
      </c>
      <c r="BL45" s="2">
        <f t="shared" si="22"/>
        <v>4.6972860125260953E-2</v>
      </c>
      <c r="BM45" s="2">
        <f t="shared" si="23"/>
        <v>0</v>
      </c>
      <c r="BN45" s="2">
        <f t="shared" si="24"/>
        <v>0</v>
      </c>
      <c r="BO45" s="2">
        <f t="shared" si="25"/>
        <v>0</v>
      </c>
      <c r="BP45" s="2">
        <f t="shared" si="26"/>
        <v>0</v>
      </c>
      <c r="BQ45" s="2">
        <f t="shared" si="27"/>
        <v>4.6972860125260953E-2</v>
      </c>
      <c r="BR45" s="2">
        <f t="shared" si="28"/>
        <v>0</v>
      </c>
    </row>
    <row r="46" spans="1:70" x14ac:dyDescent="0.3">
      <c r="A46" s="93">
        <v>0</v>
      </c>
      <c r="B46">
        <v>204691</v>
      </c>
      <c r="C46" t="s">
        <v>5153</v>
      </c>
      <c r="E46" t="s">
        <v>1170</v>
      </c>
      <c r="F46">
        <v>18701</v>
      </c>
      <c r="G46" t="s">
        <v>891</v>
      </c>
      <c r="H46" t="s">
        <v>945</v>
      </c>
      <c r="I46" t="s">
        <v>979</v>
      </c>
      <c r="J46">
        <v>0</v>
      </c>
      <c r="K46">
        <v>8</v>
      </c>
      <c r="L46">
        <v>0</v>
      </c>
      <c r="M46">
        <v>0</v>
      </c>
      <c r="N46">
        <v>1400</v>
      </c>
      <c r="O46" t="s">
        <v>992</v>
      </c>
      <c r="P46" t="s">
        <v>5154</v>
      </c>
      <c r="Q46" t="s">
        <v>2246</v>
      </c>
      <c r="R46">
        <v>0</v>
      </c>
      <c r="S46">
        <v>0</v>
      </c>
      <c r="T46">
        <v>83</v>
      </c>
      <c r="U46">
        <v>8</v>
      </c>
      <c r="V46">
        <v>2880</v>
      </c>
      <c r="W46">
        <v>0</v>
      </c>
      <c r="X46">
        <v>1</v>
      </c>
      <c r="Y46">
        <v>0</v>
      </c>
      <c r="Z46" t="s">
        <v>891</v>
      </c>
      <c r="AA46" t="s">
        <v>690</v>
      </c>
      <c r="AB46" s="69" t="str">
        <f>IF(AA46&lt;&gt;"",INDEX(Lookup!$N$2:$N$5,MATCH(Players!AA46,Lookup!$P$2:$P$5,0)),INDEX(Lookup!$N$2:$N$5,MATCH(Players!O46,Lookup!$O$2:$O$5,0)))</f>
        <v>Goalkeeper</v>
      </c>
      <c r="AC46">
        <v>3995000</v>
      </c>
      <c r="AD46" s="69" t="s">
        <v>802</v>
      </c>
      <c r="AE46" s="69" t="e">
        <f>INDEX('Translate table'!$H$2:$H$622,MATCH(Players!P46,'Translate table'!$G$2:$G$622,0))</f>
        <v>#N/A</v>
      </c>
      <c r="AF46" s="69">
        <f>IFERROR(INDEX('Euro Qual stats'!$A$1:$L$2071,MATCH(Players!$AE46,'Euro Qual stats'!$A$1:$A$2071,0),MATCH(Players!AF$2,'Euro Qual stats'!$A$1:$L$1,0)),0)</f>
        <v>0</v>
      </c>
      <c r="AG46" s="69">
        <f>IFERROR(INDEX('Euro Qual stats'!$A$1:$L$2071,MATCH(Players!$AE46,'Euro Qual stats'!$A$1:$A$2071,0),MATCH(Players!AG$2,'Euro Qual stats'!$A$1:$L$1,0)),0)</f>
        <v>0</v>
      </c>
      <c r="AH46" s="69">
        <f>IFERROR(INDEX('Euro Qual stats'!$A$1:$L$2071,MATCH(Players!$AE46,'Euro Qual stats'!$A$1:$A$2071,0),MATCH(Players!AH$2,'Euro Qual stats'!$A$1:$L$1,0)),0)</f>
        <v>0</v>
      </c>
      <c r="AI46" s="69">
        <f>IFERROR(INDEX('Euro Qual stats'!$A$1:$L$2071,MATCH(Players!$AE46,'Euro Qual stats'!$A$1:$A$2071,0),MATCH(Players!AI$2,'Euro Qual stats'!$A$1:$L$1,0)),0)</f>
        <v>0</v>
      </c>
      <c r="AJ46" s="85">
        <f t="shared" si="29"/>
        <v>0</v>
      </c>
      <c r="AK46" s="85">
        <f t="shared" si="0"/>
        <v>0</v>
      </c>
      <c r="AL46" s="85">
        <f t="shared" si="1"/>
        <v>0</v>
      </c>
      <c r="AM46" s="85">
        <f t="shared" si="2"/>
        <v>0</v>
      </c>
      <c r="AN46" s="85">
        <f t="shared" si="3"/>
        <v>0</v>
      </c>
      <c r="AO46" s="85">
        <f t="shared" si="4"/>
        <v>0</v>
      </c>
      <c r="AP46" s="2">
        <f t="shared" si="5"/>
        <v>0</v>
      </c>
      <c r="AQ46" s="2">
        <f t="shared" si="6"/>
        <v>0</v>
      </c>
      <c r="AR46" s="2">
        <f t="shared" si="7"/>
        <v>0</v>
      </c>
      <c r="AS46" s="2">
        <f t="shared" si="8"/>
        <v>3.125E-2</v>
      </c>
      <c r="AT46" s="2">
        <f t="shared" si="9"/>
        <v>0</v>
      </c>
      <c r="AU46" s="2">
        <f t="shared" si="30"/>
        <v>0</v>
      </c>
      <c r="AV46" s="2">
        <f t="shared" si="31"/>
        <v>0</v>
      </c>
      <c r="AW46" s="2">
        <f t="shared" si="32"/>
        <v>0</v>
      </c>
      <c r="AX46" s="2">
        <f t="shared" si="33"/>
        <v>3.125E-2</v>
      </c>
      <c r="AY46" s="2">
        <f t="shared" si="34"/>
        <v>0</v>
      </c>
      <c r="AZ46" s="2">
        <f t="shared" si="10"/>
        <v>0</v>
      </c>
      <c r="BA46" s="2">
        <f t="shared" si="11"/>
        <v>0</v>
      </c>
      <c r="BB46" s="2">
        <f t="shared" si="12"/>
        <v>1.5625E-2</v>
      </c>
      <c r="BC46">
        <f t="shared" si="13"/>
        <v>1</v>
      </c>
      <c r="BD46" s="74">
        <f t="shared" si="14"/>
        <v>0</v>
      </c>
      <c r="BE46" s="74">
        <f t="shared" si="15"/>
        <v>0</v>
      </c>
      <c r="BF46" s="74">
        <f t="shared" si="16"/>
        <v>0</v>
      </c>
      <c r="BG46" s="2">
        <f t="shared" si="17"/>
        <v>1.5625E-2</v>
      </c>
      <c r="BH46" s="2">
        <f t="shared" si="18"/>
        <v>0</v>
      </c>
      <c r="BI46" s="2">
        <f t="shared" si="19"/>
        <v>0</v>
      </c>
      <c r="BJ46" s="2">
        <f t="shared" si="20"/>
        <v>0</v>
      </c>
      <c r="BK46" s="2">
        <f t="shared" si="21"/>
        <v>0</v>
      </c>
      <c r="BL46" s="2">
        <f t="shared" si="22"/>
        <v>1.5625E-2</v>
      </c>
      <c r="BM46" s="2">
        <f t="shared" si="23"/>
        <v>0</v>
      </c>
      <c r="BN46" s="2">
        <f t="shared" si="24"/>
        <v>0</v>
      </c>
      <c r="BO46" s="2">
        <f t="shared" si="25"/>
        <v>0</v>
      </c>
      <c r="BP46" s="2">
        <f t="shared" si="26"/>
        <v>0</v>
      </c>
      <c r="BQ46" s="2">
        <f t="shared" si="27"/>
        <v>1.5625E-2</v>
      </c>
      <c r="BR46" s="2">
        <f t="shared" si="28"/>
        <v>0</v>
      </c>
    </row>
    <row r="47" spans="1:70" x14ac:dyDescent="0.3">
      <c r="A47" s="93">
        <v>0</v>
      </c>
      <c r="B47">
        <v>204699</v>
      </c>
      <c r="C47" t="s">
        <v>1172</v>
      </c>
      <c r="D47" t="s">
        <v>1173</v>
      </c>
      <c r="E47" t="s">
        <v>1174</v>
      </c>
      <c r="F47">
        <v>18701</v>
      </c>
      <c r="G47" t="s">
        <v>891</v>
      </c>
      <c r="H47" t="s">
        <v>945</v>
      </c>
      <c r="I47" t="s">
        <v>979</v>
      </c>
      <c r="J47">
        <v>0</v>
      </c>
      <c r="K47">
        <v>8</v>
      </c>
      <c r="L47">
        <v>0</v>
      </c>
      <c r="M47">
        <v>0</v>
      </c>
      <c r="N47">
        <v>1013</v>
      </c>
      <c r="O47" t="s">
        <v>980</v>
      </c>
      <c r="P47" t="s">
        <v>255</v>
      </c>
      <c r="Q47" t="s">
        <v>255</v>
      </c>
      <c r="R47">
        <v>9</v>
      </c>
      <c r="S47">
        <v>0</v>
      </c>
      <c r="T47">
        <v>0</v>
      </c>
      <c r="U47">
        <v>0</v>
      </c>
      <c r="V47">
        <v>1113</v>
      </c>
      <c r="W47">
        <v>26</v>
      </c>
      <c r="X47">
        <v>2</v>
      </c>
      <c r="Y47">
        <v>0</v>
      </c>
      <c r="Z47" t="s">
        <v>891</v>
      </c>
      <c r="AA47" t="s">
        <v>693</v>
      </c>
      <c r="AB47" s="69" t="str">
        <f>IF(AA47&lt;&gt;"",INDEX(Lookup!$N$2:$N$5,MATCH(Players!AA47,Lookup!$P$2:$P$5,0)),INDEX(Lookup!$N$2:$N$5,MATCH(Players!O47,Lookup!$O$2:$O$5,0)))</f>
        <v>Striker</v>
      </c>
      <c r="AC47">
        <v>6552000</v>
      </c>
      <c r="AD47" s="69" t="s">
        <v>790</v>
      </c>
      <c r="AE47" s="69" t="str">
        <f>INDEX('Translate table'!$H$2:$H$622,MATCH(Players!P47,'Translate table'!$G$2:$G$622,0))</f>
        <v>Diogo JosÃ© Teixeira da Silva</v>
      </c>
      <c r="AF47" s="69">
        <f>IFERROR(INDEX('Euro Qual stats'!$A$1:$L$2071,MATCH(Players!$AE47,'Euro Qual stats'!$A$1:$A$2071,0),MATCH(Players!AF$2,'Euro Qual stats'!$A$1:$L$1,0)),0)</f>
        <v>2</v>
      </c>
      <c r="AG47" s="69">
        <f>IFERROR(INDEX('Euro Qual stats'!$A$1:$L$2071,MATCH(Players!$AE47,'Euro Qual stats'!$A$1:$A$2071,0),MATCH(Players!AG$2,'Euro Qual stats'!$A$1:$L$1,0)),0)</f>
        <v>0</v>
      </c>
      <c r="AH47" s="69">
        <f>IFERROR(INDEX('Euro Qual stats'!$A$1:$L$2071,MATCH(Players!$AE47,'Euro Qual stats'!$A$1:$A$2071,0),MATCH(Players!AH$2,'Euro Qual stats'!$A$1:$L$1,0)),0)</f>
        <v>0</v>
      </c>
      <c r="AI47" s="69">
        <f>IFERROR(INDEX('Euro Qual stats'!$A$1:$L$2071,MATCH(Players!$AE47,'Euro Qual stats'!$A$1:$A$2071,0),MATCH(Players!AI$2,'Euro Qual stats'!$A$1:$L$1,0)),0)</f>
        <v>0</v>
      </c>
      <c r="AJ47" s="85">
        <f t="shared" si="29"/>
        <v>0.16957547169811327</v>
      </c>
      <c r="AK47" s="85">
        <f t="shared" si="0"/>
        <v>0.47169811320754701</v>
      </c>
      <c r="AL47" s="85">
        <f t="shared" si="1"/>
        <v>0.14677672955974841</v>
      </c>
      <c r="AM47" s="85">
        <f t="shared" si="2"/>
        <v>0.1478916184075583</v>
      </c>
      <c r="AN47" s="85">
        <f t="shared" si="3"/>
        <v>0.18175026642618985</v>
      </c>
      <c r="AO47" s="85">
        <f t="shared" si="4"/>
        <v>0.10741426390756487</v>
      </c>
      <c r="AP47" s="2">
        <f t="shared" si="5"/>
        <v>0.72776280323450138</v>
      </c>
      <c r="AQ47" s="2">
        <f t="shared" si="6"/>
        <v>0</v>
      </c>
      <c r="AR47" s="2">
        <f t="shared" si="7"/>
        <v>2.1024258760107819</v>
      </c>
      <c r="AS47" s="2">
        <f t="shared" si="8"/>
        <v>0.16172506738544476</v>
      </c>
      <c r="AT47" s="2">
        <f t="shared" si="9"/>
        <v>0</v>
      </c>
      <c r="AU47" s="2">
        <f t="shared" si="30"/>
        <v>0.72776280323450138</v>
      </c>
      <c r="AV47" s="2">
        <f t="shared" si="31"/>
        <v>0</v>
      </c>
      <c r="AW47" s="2">
        <f t="shared" si="32"/>
        <v>2.1024258760107819</v>
      </c>
      <c r="AX47" s="2">
        <f t="shared" si="33"/>
        <v>0.16172506738544476</v>
      </c>
      <c r="AY47" s="2">
        <f t="shared" si="34"/>
        <v>0</v>
      </c>
      <c r="AZ47" s="2">
        <f t="shared" si="10"/>
        <v>0.59973045822102422</v>
      </c>
      <c r="BA47" s="2">
        <f t="shared" si="11"/>
        <v>8.4787735849056634E-2</v>
      </c>
      <c r="BB47" s="2">
        <f t="shared" si="12"/>
        <v>8.086253369272238E-2</v>
      </c>
      <c r="BC47">
        <f t="shared" si="13"/>
        <v>1</v>
      </c>
      <c r="BD47" s="74">
        <f t="shared" si="14"/>
        <v>0.22393240235319911</v>
      </c>
      <c r="BE47" s="74">
        <f t="shared" si="15"/>
        <v>8.2337097434755119E-2</v>
      </c>
      <c r="BF47" s="74">
        <f t="shared" si="16"/>
        <v>0.26590026347882822</v>
      </c>
      <c r="BG47" s="2">
        <f t="shared" si="17"/>
        <v>8.086253369272238E-2</v>
      </c>
      <c r="BH47" s="2">
        <f t="shared" si="18"/>
        <v>0</v>
      </c>
      <c r="BI47" s="2">
        <f t="shared" si="19"/>
        <v>0.22393240235319911</v>
      </c>
      <c r="BJ47" s="2">
        <f t="shared" si="20"/>
        <v>8.2337097434755119E-2</v>
      </c>
      <c r="BK47" s="2">
        <f t="shared" si="21"/>
        <v>0.26590026347882822</v>
      </c>
      <c r="BL47" s="2">
        <f t="shared" si="22"/>
        <v>8.086253369272238E-2</v>
      </c>
      <c r="BM47" s="2">
        <f t="shared" si="23"/>
        <v>0</v>
      </c>
      <c r="BN47" s="2">
        <f t="shared" si="24"/>
        <v>0.24901782344152432</v>
      </c>
      <c r="BO47" s="2">
        <f t="shared" si="25"/>
        <v>8.3149963822005277E-2</v>
      </c>
      <c r="BP47" s="2">
        <f t="shared" si="26"/>
        <v>0.26590026347882822</v>
      </c>
      <c r="BQ47" s="2">
        <f t="shared" si="27"/>
        <v>8.086253369272238E-2</v>
      </c>
      <c r="BR47" s="2">
        <f t="shared" si="28"/>
        <v>0</v>
      </c>
    </row>
    <row r="48" spans="1:70" x14ac:dyDescent="0.3">
      <c r="A48" s="93">
        <v>0</v>
      </c>
      <c r="B48">
        <v>204644</v>
      </c>
      <c r="C48" t="s">
        <v>1175</v>
      </c>
      <c r="D48" t="s">
        <v>1176</v>
      </c>
      <c r="E48" t="s">
        <v>1177</v>
      </c>
      <c r="F48">
        <v>18710</v>
      </c>
      <c r="G48" t="s">
        <v>883</v>
      </c>
      <c r="H48" t="s">
        <v>941</v>
      </c>
      <c r="I48" t="s">
        <v>979</v>
      </c>
      <c r="J48">
        <v>3.8</v>
      </c>
      <c r="K48">
        <v>8</v>
      </c>
      <c r="L48">
        <v>3.8</v>
      </c>
      <c r="M48">
        <v>0</v>
      </c>
      <c r="N48">
        <v>704</v>
      </c>
      <c r="O48" t="s">
        <v>992</v>
      </c>
      <c r="P48" t="s">
        <v>1178</v>
      </c>
      <c r="Q48" t="s">
        <v>1178</v>
      </c>
      <c r="R48">
        <v>5</v>
      </c>
      <c r="S48">
        <v>9</v>
      </c>
      <c r="T48">
        <v>0</v>
      </c>
      <c r="U48">
        <v>5</v>
      </c>
      <c r="V48">
        <v>2205</v>
      </c>
      <c r="W48">
        <v>24</v>
      </c>
      <c r="X48">
        <v>1</v>
      </c>
      <c r="Y48">
        <v>0</v>
      </c>
      <c r="Z48" t="s">
        <v>1031</v>
      </c>
      <c r="AA48" t="s">
        <v>693</v>
      </c>
      <c r="AB48" s="69" t="str">
        <f>IF(AA48&lt;&gt;"",INDEX(Lookup!$N$2:$N$5,MATCH(Players!AA48,Lookup!$P$2:$P$5,0)),INDEX(Lookup!$N$2:$N$5,MATCH(Players!O48,Lookup!$O$2:$O$5,0)))</f>
        <v>Striker</v>
      </c>
      <c r="AC48">
        <v>5032000</v>
      </c>
      <c r="AD48" s="69" t="s">
        <v>796</v>
      </c>
      <c r="AE48" s="69" t="str">
        <f>INDEX('Translate table'!$H$2:$H$622,MATCH(Players!P48,'Translate table'!$G$2:$G$622,0))</f>
        <v>Dani Olmo</v>
      </c>
      <c r="AF48" s="69">
        <f>IFERROR(INDEX('Euro Qual stats'!$A$1:$L$2071,MATCH(Players!$AE48,'Euro Qual stats'!$A$1:$A$2071,0),MATCH(Players!AF$2,'Euro Qual stats'!$A$1:$L$1,0)),0)</f>
        <v>1</v>
      </c>
      <c r="AG48" s="69">
        <f>IFERROR(INDEX('Euro Qual stats'!$A$1:$L$2071,MATCH(Players!$AE48,'Euro Qual stats'!$A$1:$A$2071,0),MATCH(Players!AG$2,'Euro Qual stats'!$A$1:$L$1,0)),0)</f>
        <v>0</v>
      </c>
      <c r="AH48" s="69">
        <f>IFERROR(INDEX('Euro Qual stats'!$A$1:$L$2071,MATCH(Players!$AE48,'Euro Qual stats'!$A$1:$A$2071,0),MATCH(Players!AH$2,'Euro Qual stats'!$A$1:$L$1,0)),0)</f>
        <v>3.75</v>
      </c>
      <c r="AI48" s="69">
        <f>IFERROR(INDEX('Euro Qual stats'!$A$1:$L$2071,MATCH(Players!$AE48,'Euro Qual stats'!$A$1:$A$2071,0),MATCH(Players!AI$2,'Euro Qual stats'!$A$1:$L$1,0)),0)</f>
        <v>0</v>
      </c>
      <c r="AJ48" s="85">
        <f t="shared" si="29"/>
        <v>0.18653301886792459</v>
      </c>
      <c r="AK48" s="85">
        <f t="shared" si="0"/>
        <v>0.83136792452830166</v>
      </c>
      <c r="AL48" s="85">
        <f t="shared" si="1"/>
        <v>0.16145440251572324</v>
      </c>
      <c r="AM48" s="85">
        <f t="shared" si="2"/>
        <v>0.14017430936488987</v>
      </c>
      <c r="AN48" s="85">
        <f t="shared" si="3"/>
        <v>0.23949943318252578</v>
      </c>
      <c r="AO48" s="85">
        <f t="shared" si="4"/>
        <v>8.4439395614770416E-2</v>
      </c>
      <c r="AP48" s="2">
        <f t="shared" si="5"/>
        <v>0.20408163265306123</v>
      </c>
      <c r="AQ48" s="2">
        <f t="shared" si="6"/>
        <v>0.36734693877551022</v>
      </c>
      <c r="AR48" s="2">
        <f t="shared" si="7"/>
        <v>0.97959183673469385</v>
      </c>
      <c r="AS48" s="2">
        <f t="shared" si="8"/>
        <v>4.0816326530612249E-2</v>
      </c>
      <c r="AT48" s="2">
        <f t="shared" si="9"/>
        <v>0</v>
      </c>
      <c r="AU48" s="2">
        <f t="shared" si="30"/>
        <v>0.20408163265306123</v>
      </c>
      <c r="AV48" s="2">
        <f t="shared" si="31"/>
        <v>0.36734693877551022</v>
      </c>
      <c r="AW48" s="2">
        <f t="shared" si="32"/>
        <v>0.97959183673469385</v>
      </c>
      <c r="AX48" s="2">
        <f t="shared" si="33"/>
        <v>4.0816326530612249E-2</v>
      </c>
      <c r="AY48" s="2">
        <f t="shared" si="34"/>
        <v>0</v>
      </c>
      <c r="AZ48" s="2">
        <f t="shared" si="10"/>
        <v>0.51772477859068144</v>
      </c>
      <c r="BA48" s="2">
        <f t="shared" si="11"/>
        <v>0.27693997882171739</v>
      </c>
      <c r="BB48" s="2">
        <f t="shared" si="12"/>
        <v>2.0408163265306124E-2</v>
      </c>
      <c r="BC48">
        <f t="shared" si="13"/>
        <v>1</v>
      </c>
      <c r="BD48" s="74">
        <f t="shared" si="14"/>
        <v>0.20517049487274988</v>
      </c>
      <c r="BE48" s="74">
        <f t="shared" si="15"/>
        <v>0.19612433265258583</v>
      </c>
      <c r="BF48" s="74">
        <f t="shared" si="16"/>
        <v>0.25751810500830985</v>
      </c>
      <c r="BG48" s="2">
        <f t="shared" si="17"/>
        <v>2.0408163265306124E-2</v>
      </c>
      <c r="BH48" s="2">
        <f t="shared" si="18"/>
        <v>0</v>
      </c>
      <c r="BI48" s="2">
        <f t="shared" si="19"/>
        <v>0.20517049487274988</v>
      </c>
      <c r="BJ48" s="2">
        <f t="shared" si="20"/>
        <v>0.19612433265258583</v>
      </c>
      <c r="BK48" s="2">
        <f t="shared" si="21"/>
        <v>0.25751810500830985</v>
      </c>
      <c r="BL48" s="2">
        <f t="shared" si="22"/>
        <v>2.0408163265306124E-2</v>
      </c>
      <c r="BM48" s="2">
        <f t="shared" si="23"/>
        <v>0</v>
      </c>
      <c r="BN48" s="2">
        <f t="shared" si="24"/>
        <v>0.20517049487274994</v>
      </c>
      <c r="BO48" s="2">
        <f t="shared" si="25"/>
        <v>0.19612433265258589</v>
      </c>
      <c r="BP48" s="2">
        <f t="shared" si="26"/>
        <v>0.25751810500830979</v>
      </c>
      <c r="BQ48" s="2">
        <f t="shared" si="27"/>
        <v>2.0408163265306124E-2</v>
      </c>
      <c r="BR48" s="2">
        <f t="shared" si="28"/>
        <v>0</v>
      </c>
    </row>
    <row r="49" spans="1:70" x14ac:dyDescent="0.3">
      <c r="A49" s="93">
        <v>0</v>
      </c>
      <c r="B49">
        <v>204630</v>
      </c>
      <c r="C49" t="s">
        <v>5155</v>
      </c>
      <c r="E49" t="s">
        <v>5156</v>
      </c>
      <c r="F49">
        <v>18710</v>
      </c>
      <c r="G49" t="s">
        <v>883</v>
      </c>
      <c r="H49" t="s">
        <v>941</v>
      </c>
      <c r="I49" t="s">
        <v>979</v>
      </c>
      <c r="J49">
        <v>4</v>
      </c>
      <c r="K49">
        <v>8</v>
      </c>
      <c r="L49">
        <v>4</v>
      </c>
      <c r="M49">
        <v>0</v>
      </c>
      <c r="N49">
        <v>291</v>
      </c>
      <c r="O49" t="s">
        <v>992</v>
      </c>
      <c r="P49" t="s">
        <v>5157</v>
      </c>
      <c r="Q49" t="s">
        <v>1179</v>
      </c>
      <c r="R49">
        <v>12</v>
      </c>
      <c r="S49">
        <v>11</v>
      </c>
      <c r="T49">
        <v>0</v>
      </c>
      <c r="U49">
        <v>12</v>
      </c>
      <c r="V49">
        <v>2960</v>
      </c>
      <c r="W49">
        <v>22</v>
      </c>
      <c r="X49">
        <v>6</v>
      </c>
      <c r="Y49">
        <v>0</v>
      </c>
      <c r="Z49" t="s">
        <v>1031</v>
      </c>
      <c r="AA49" t="s">
        <v>691</v>
      </c>
      <c r="AB49" s="69" t="str">
        <f>IF(AA49&lt;&gt;"",INDEX(Lookup!$N$2:$N$5,MATCH(Players!AA49,Lookup!$P$2:$P$5,0)),INDEX(Lookup!$N$2:$N$5,MATCH(Players!O49,Lookup!$O$2:$O$5,0)))</f>
        <v>Midfield</v>
      </c>
      <c r="AC49">
        <v>4512000</v>
      </c>
      <c r="AD49" s="69" t="s">
        <v>1130</v>
      </c>
      <c r="AE49" s="69" t="e">
        <f>INDEX('Translate table'!$H$2:$H$622,MATCH(Players!P49,'Translate table'!$G$2:$G$622,0))</f>
        <v>#N/A</v>
      </c>
      <c r="AF49" s="69">
        <f>IFERROR(INDEX('Euro Qual stats'!$A$1:$L$2071,MATCH(Players!$AE49,'Euro Qual stats'!$A$1:$A$2071,0),MATCH(Players!AF$2,'Euro Qual stats'!$A$1:$L$1,0)),0)</f>
        <v>0</v>
      </c>
      <c r="AG49" s="69">
        <f>IFERROR(INDEX('Euro Qual stats'!$A$1:$L$2071,MATCH(Players!$AE49,'Euro Qual stats'!$A$1:$A$2071,0),MATCH(Players!AG$2,'Euro Qual stats'!$A$1:$L$1,0)),0)</f>
        <v>0</v>
      </c>
      <c r="AH49" s="69">
        <f>IFERROR(INDEX('Euro Qual stats'!$A$1:$L$2071,MATCH(Players!$AE49,'Euro Qual stats'!$A$1:$A$2071,0),MATCH(Players!AH$2,'Euro Qual stats'!$A$1:$L$1,0)),0)</f>
        <v>0</v>
      </c>
      <c r="AI49" s="69">
        <f>IFERROR(INDEX('Euro Qual stats'!$A$1:$L$2071,MATCH(Players!$AE49,'Euro Qual stats'!$A$1:$A$2071,0),MATCH(Players!AI$2,'Euro Qual stats'!$A$1:$L$1,0)),0)</f>
        <v>0</v>
      </c>
      <c r="AJ49" s="85">
        <f t="shared" si="29"/>
        <v>0.16033149171270719</v>
      </c>
      <c r="AK49" s="85">
        <f t="shared" si="0"/>
        <v>0.2239226519337017</v>
      </c>
      <c r="AL49" s="85">
        <f t="shared" si="1"/>
        <v>0.23265193370165746</v>
      </c>
      <c r="AM49" s="85">
        <f t="shared" si="2"/>
        <v>0.12048459975970445</v>
      </c>
      <c r="AN49" s="85">
        <f t="shared" si="3"/>
        <v>6.4507357852755243E-2</v>
      </c>
      <c r="AO49" s="85">
        <f t="shared" si="4"/>
        <v>0.1216751501617459</v>
      </c>
      <c r="AP49" s="2">
        <f t="shared" si="5"/>
        <v>0.36486486486486491</v>
      </c>
      <c r="AQ49" s="2">
        <f t="shared" si="6"/>
        <v>0.33445945945945948</v>
      </c>
      <c r="AR49" s="2">
        <f t="shared" si="7"/>
        <v>0.66891891891891897</v>
      </c>
      <c r="AS49" s="2">
        <f t="shared" si="8"/>
        <v>0.18243243243243246</v>
      </c>
      <c r="AT49" s="2">
        <f t="shared" si="9"/>
        <v>0</v>
      </c>
      <c r="AU49" s="2">
        <f t="shared" si="30"/>
        <v>0.36486486486486491</v>
      </c>
      <c r="AV49" s="2">
        <f t="shared" si="31"/>
        <v>0.33445945945945948</v>
      </c>
      <c r="AW49" s="2">
        <f t="shared" si="32"/>
        <v>0.66891891891891897</v>
      </c>
      <c r="AX49" s="2">
        <f t="shared" si="33"/>
        <v>0.18243243243243246</v>
      </c>
      <c r="AY49" s="2">
        <f t="shared" si="34"/>
        <v>0</v>
      </c>
      <c r="AZ49" s="2">
        <f t="shared" si="10"/>
        <v>0.29439375839928328</v>
      </c>
      <c r="BA49" s="2">
        <f t="shared" si="11"/>
        <v>0.24739547558608332</v>
      </c>
      <c r="BB49" s="2">
        <f t="shared" si="12"/>
        <v>9.1216216216216228E-2</v>
      </c>
      <c r="BC49">
        <f t="shared" si="13"/>
        <v>1</v>
      </c>
      <c r="BD49" s="74">
        <f t="shared" si="14"/>
        <v>0.11666606582487585</v>
      </c>
      <c r="BE49" s="74">
        <f t="shared" si="15"/>
        <v>0.17520140196813203</v>
      </c>
      <c r="BF49" s="74">
        <f t="shared" si="16"/>
        <v>0.17584745599596158</v>
      </c>
      <c r="BG49" s="2">
        <f t="shared" si="17"/>
        <v>9.1216216216216228E-2</v>
      </c>
      <c r="BH49" s="2">
        <f t="shared" si="18"/>
        <v>0</v>
      </c>
      <c r="BI49" s="2">
        <f t="shared" si="19"/>
        <v>0.11666606582487585</v>
      </c>
      <c r="BJ49" s="2">
        <f t="shared" si="20"/>
        <v>0.17520140196813203</v>
      </c>
      <c r="BK49" s="2">
        <f t="shared" si="21"/>
        <v>0.17584745599596158</v>
      </c>
      <c r="BL49" s="2">
        <f t="shared" si="22"/>
        <v>9.1216216216216228E-2</v>
      </c>
      <c r="BM49" s="2">
        <f t="shared" si="23"/>
        <v>0</v>
      </c>
      <c r="BN49" s="2">
        <f t="shared" si="24"/>
        <v>0.11666606582487588</v>
      </c>
      <c r="BO49" s="2">
        <f t="shared" si="25"/>
        <v>0.17520140196813205</v>
      </c>
      <c r="BP49" s="2">
        <f t="shared" si="26"/>
        <v>0.17584745599596155</v>
      </c>
      <c r="BQ49" s="2">
        <f t="shared" si="27"/>
        <v>9.1216216216216228E-2</v>
      </c>
      <c r="BR49" s="2">
        <f t="shared" si="28"/>
        <v>0</v>
      </c>
    </row>
    <row r="50" spans="1:70" x14ac:dyDescent="0.3">
      <c r="A50" s="93">
        <v>0</v>
      </c>
      <c r="B50">
        <v>222099</v>
      </c>
      <c r="C50" t="s">
        <v>1180</v>
      </c>
      <c r="D50" t="s">
        <v>1181</v>
      </c>
      <c r="E50" t="s">
        <v>1182</v>
      </c>
      <c r="F50">
        <v>18710</v>
      </c>
      <c r="G50" t="s">
        <v>883</v>
      </c>
      <c r="H50" t="s">
        <v>941</v>
      </c>
      <c r="I50" t="s">
        <v>1008</v>
      </c>
      <c r="J50">
        <v>1.4</v>
      </c>
      <c r="K50">
        <v>8</v>
      </c>
      <c r="L50">
        <v>1.4</v>
      </c>
      <c r="M50">
        <v>0</v>
      </c>
      <c r="N50">
        <v>289</v>
      </c>
      <c r="O50" t="s">
        <v>980</v>
      </c>
      <c r="P50" t="s">
        <v>1183</v>
      </c>
      <c r="Q50" t="s">
        <v>1183</v>
      </c>
      <c r="R50">
        <v>23</v>
      </c>
      <c r="S50">
        <v>7</v>
      </c>
      <c r="T50">
        <v>0</v>
      </c>
      <c r="U50">
        <v>4</v>
      </c>
      <c r="V50">
        <v>2682</v>
      </c>
      <c r="W50">
        <v>47</v>
      </c>
      <c r="X50">
        <v>3</v>
      </c>
      <c r="Y50">
        <v>0</v>
      </c>
      <c r="Z50" t="s">
        <v>1031</v>
      </c>
      <c r="AA50" t="s">
        <v>693</v>
      </c>
      <c r="AB50" s="69" t="str">
        <f>IF(AA50&lt;&gt;"",INDEX(Lookup!$N$2:$N$5,MATCH(Players!AA50,Lookup!$P$2:$P$5,0)),INDEX(Lookup!$N$2:$N$5,MATCH(Players!O50,Lookup!$O$2:$O$5,0)))</f>
        <v>Striker</v>
      </c>
      <c r="AC50">
        <v>4522000</v>
      </c>
      <c r="AD50" s="69" t="s">
        <v>798</v>
      </c>
      <c r="AE50" s="69" t="str">
        <f>INDEX('Translate table'!$H$2:$H$622,MATCH(Players!P50,'Translate table'!$G$2:$G$622,0))</f>
        <v>Gerard Moreno</v>
      </c>
      <c r="AF50" s="69">
        <f>IFERROR(INDEX('Euro Qual stats'!$A$1:$L$2071,MATCH(Players!$AE50,'Euro Qual stats'!$A$1:$A$2071,0),MATCH(Players!AF$2,'Euro Qual stats'!$A$1:$L$1,0)),0)</f>
        <v>3</v>
      </c>
      <c r="AG50" s="69">
        <f>IFERROR(INDEX('Euro Qual stats'!$A$1:$L$2071,MATCH(Players!$AE50,'Euro Qual stats'!$A$1:$A$2071,0),MATCH(Players!AG$2,'Euro Qual stats'!$A$1:$L$1,0)),0)</f>
        <v>1.1399999999999999</v>
      </c>
      <c r="AH50" s="69">
        <f>IFERROR(INDEX('Euro Qual stats'!$A$1:$L$2071,MATCH(Players!$AE50,'Euro Qual stats'!$A$1:$A$2071,0),MATCH(Players!AH$2,'Euro Qual stats'!$A$1:$L$1,0)),0)</f>
        <v>1.1399999999999999</v>
      </c>
      <c r="AI50" s="69">
        <f>IFERROR(INDEX('Euro Qual stats'!$A$1:$L$2071,MATCH(Players!$AE50,'Euro Qual stats'!$A$1:$A$2071,0),MATCH(Players!AI$2,'Euro Qual stats'!$A$1:$L$1,0)),0)</f>
        <v>0</v>
      </c>
      <c r="AJ50" s="85">
        <f t="shared" si="29"/>
        <v>0.43761792452830189</v>
      </c>
      <c r="AK50" s="85">
        <f t="shared" si="0"/>
        <v>0.70952830188679217</v>
      </c>
      <c r="AL50" s="85">
        <f t="shared" si="1"/>
        <v>0.13209905660377358</v>
      </c>
      <c r="AM50" s="85">
        <f t="shared" si="2"/>
        <v>0</v>
      </c>
      <c r="AN50" s="85">
        <f t="shared" si="3"/>
        <v>0</v>
      </c>
      <c r="AO50" s="85">
        <f t="shared" si="4"/>
        <v>0</v>
      </c>
      <c r="AP50" s="2">
        <f t="shared" si="5"/>
        <v>0.77181208053691275</v>
      </c>
      <c r="AQ50" s="2">
        <f t="shared" si="6"/>
        <v>0.2348993288590604</v>
      </c>
      <c r="AR50" s="2">
        <f t="shared" si="7"/>
        <v>1.5771812080536911</v>
      </c>
      <c r="AS50" s="2">
        <f t="shared" si="8"/>
        <v>0.10067114093959731</v>
      </c>
      <c r="AT50" s="2">
        <f t="shared" si="9"/>
        <v>0</v>
      </c>
      <c r="AU50" s="2">
        <f t="shared" si="30"/>
        <v>0.77181208053691275</v>
      </c>
      <c r="AV50" s="2">
        <f t="shared" si="31"/>
        <v>0.2348993288590604</v>
      </c>
      <c r="AW50" s="2">
        <f t="shared" si="32"/>
        <v>1.5771812080536911</v>
      </c>
      <c r="AX50" s="2">
        <f t="shared" si="33"/>
        <v>0.10067114093959731</v>
      </c>
      <c r="AY50" s="2">
        <f t="shared" si="34"/>
        <v>0</v>
      </c>
      <c r="AZ50" s="2">
        <f t="shared" si="10"/>
        <v>0.74067019121185251</v>
      </c>
      <c r="BA50" s="2">
        <f t="shared" si="11"/>
        <v>0.33625862669368112</v>
      </c>
      <c r="BB50" s="2">
        <f t="shared" si="12"/>
        <v>5.0335570469798654E-2</v>
      </c>
      <c r="BC50">
        <f t="shared" si="13"/>
        <v>0</v>
      </c>
      <c r="BD50" s="74">
        <f t="shared" si="14"/>
        <v>0</v>
      </c>
      <c r="BE50" s="74">
        <f t="shared" si="15"/>
        <v>0</v>
      </c>
      <c r="BF50" s="74">
        <f t="shared" si="16"/>
        <v>0</v>
      </c>
      <c r="BG50" s="2">
        <f t="shared" si="17"/>
        <v>5.0335570469798654E-2</v>
      </c>
      <c r="BH50" s="2">
        <f t="shared" si="18"/>
        <v>0</v>
      </c>
      <c r="BI50" s="2">
        <f t="shared" si="19"/>
        <v>0</v>
      </c>
      <c r="BJ50" s="2">
        <f t="shared" si="20"/>
        <v>0</v>
      </c>
      <c r="BK50" s="2">
        <f t="shared" si="21"/>
        <v>0</v>
      </c>
      <c r="BL50" s="2">
        <f t="shared" si="22"/>
        <v>5.0335570469798654E-2</v>
      </c>
      <c r="BM50" s="2">
        <f t="shared" si="23"/>
        <v>0</v>
      </c>
      <c r="BN50" s="2">
        <f t="shared" si="24"/>
        <v>0</v>
      </c>
      <c r="BO50" s="2">
        <f t="shared" si="25"/>
        <v>0</v>
      </c>
      <c r="BP50" s="2">
        <f t="shared" si="26"/>
        <v>0</v>
      </c>
      <c r="BQ50" s="2">
        <f t="shared" si="27"/>
        <v>5.0335570469798654E-2</v>
      </c>
      <c r="BR50" s="2">
        <f t="shared" si="28"/>
        <v>0</v>
      </c>
    </row>
    <row r="51" spans="1:70" x14ac:dyDescent="0.3">
      <c r="A51" s="93">
        <v>0</v>
      </c>
      <c r="B51">
        <v>204683</v>
      </c>
      <c r="C51" t="s">
        <v>1184</v>
      </c>
      <c r="D51" t="s">
        <v>1006</v>
      </c>
      <c r="E51" t="s">
        <v>1185</v>
      </c>
      <c r="F51">
        <v>18647</v>
      </c>
      <c r="G51" t="s">
        <v>889</v>
      </c>
      <c r="H51" t="s">
        <v>925</v>
      </c>
      <c r="I51" t="s">
        <v>5231</v>
      </c>
      <c r="J51">
        <v>0</v>
      </c>
      <c r="K51">
        <v>8</v>
      </c>
      <c r="L51">
        <v>0</v>
      </c>
      <c r="M51">
        <v>0</v>
      </c>
      <c r="N51">
        <v>2</v>
      </c>
      <c r="O51" t="s">
        <v>980</v>
      </c>
      <c r="P51" t="s">
        <v>1186</v>
      </c>
      <c r="Q51" t="s">
        <v>1186</v>
      </c>
      <c r="R51">
        <v>8</v>
      </c>
      <c r="S51">
        <v>2</v>
      </c>
      <c r="T51">
        <v>0</v>
      </c>
      <c r="U51">
        <v>0</v>
      </c>
      <c r="V51">
        <v>1739</v>
      </c>
      <c r="W51">
        <v>21</v>
      </c>
      <c r="X51">
        <v>3</v>
      </c>
      <c r="Y51">
        <v>1</v>
      </c>
      <c r="Z51" t="s">
        <v>987</v>
      </c>
      <c r="AA51" t="s">
        <v>693</v>
      </c>
      <c r="AB51" s="69" t="str">
        <f>IF(AA51&lt;&gt;"",INDEX(Lookup!$N$2:$N$5,MATCH(Players!AA51,Lookup!$P$2:$P$5,0)),INDEX(Lookup!$N$2:$N$5,MATCH(Players!O51,Lookup!$O$2:$O$5,0)))</f>
        <v>Striker</v>
      </c>
      <c r="AC51">
        <v>2995000</v>
      </c>
      <c r="AD51" s="69" t="s">
        <v>820</v>
      </c>
      <c r="AE51" s="69" t="str">
        <f>INDEX('Translate table'!$H$2:$H$622,MATCH(Players!P51,'Translate table'!$G$2:$G$622,0))</f>
        <v>Marcus Berg</v>
      </c>
      <c r="AF51" s="69">
        <f>IFERROR(INDEX('Euro Qual stats'!$A$1:$L$2071,MATCH(Players!$AE51,'Euro Qual stats'!$A$1:$A$2071,0),MATCH(Players!AF$2,'Euro Qual stats'!$A$1:$L$1,0)),0)</f>
        <v>9</v>
      </c>
      <c r="AG51" s="69">
        <f>IFERROR(INDEX('Euro Qual stats'!$A$1:$L$2071,MATCH(Players!$AE51,'Euro Qual stats'!$A$1:$A$2071,0),MATCH(Players!AG$2,'Euro Qual stats'!$A$1:$L$1,0)),0)</f>
        <v>0.26</v>
      </c>
      <c r="AH51" s="69">
        <f>IFERROR(INDEX('Euro Qual stats'!$A$1:$L$2071,MATCH(Players!$AE51,'Euro Qual stats'!$A$1:$A$2071,0),MATCH(Players!AH$2,'Euro Qual stats'!$A$1:$L$1,0)),0)</f>
        <v>0.26</v>
      </c>
      <c r="AI51" s="69">
        <f>IFERROR(INDEX('Euro Qual stats'!$A$1:$L$2071,MATCH(Players!$AE51,'Euro Qual stats'!$A$1:$A$2071,0),MATCH(Players!AI$2,'Euro Qual stats'!$A$1:$L$1,0)),0)</f>
        <v>0.13</v>
      </c>
      <c r="AJ51" s="85">
        <f t="shared" si="29"/>
        <v>0.245872641509434</v>
      </c>
      <c r="AK51" s="85">
        <f t="shared" si="0"/>
        <v>0.33650943396226407</v>
      </c>
      <c r="AL51" s="85">
        <f t="shared" si="1"/>
        <v>0.14153301886792452</v>
      </c>
      <c r="AM51" s="85">
        <f t="shared" si="2"/>
        <v>0</v>
      </c>
      <c r="AN51" s="85">
        <f t="shared" si="3"/>
        <v>0</v>
      </c>
      <c r="AO51" s="85">
        <f t="shared" si="4"/>
        <v>0</v>
      </c>
      <c r="AP51" s="2">
        <f t="shared" si="5"/>
        <v>0.41403105232892468</v>
      </c>
      <c r="AQ51" s="2">
        <f t="shared" si="6"/>
        <v>0.10350776308223117</v>
      </c>
      <c r="AR51" s="2">
        <f t="shared" si="7"/>
        <v>1.0868315123634271</v>
      </c>
      <c r="AS51" s="2">
        <f t="shared" si="8"/>
        <v>0.15526164462334674</v>
      </c>
      <c r="AT51" s="2">
        <f t="shared" si="9"/>
        <v>5.1753881541115584E-2</v>
      </c>
      <c r="AU51" s="2">
        <f t="shared" si="30"/>
        <v>0.41403105232892468</v>
      </c>
      <c r="AV51" s="2">
        <f t="shared" si="31"/>
        <v>0.10350776308223117</v>
      </c>
      <c r="AW51" s="2">
        <f t="shared" si="32"/>
        <v>1.0868315123634271</v>
      </c>
      <c r="AX51" s="2">
        <f t="shared" si="33"/>
        <v>0.15526164462334674</v>
      </c>
      <c r="AY51" s="2">
        <f t="shared" si="34"/>
        <v>5.1753881541115584E-2</v>
      </c>
      <c r="AZ51" s="2">
        <f t="shared" si="10"/>
        <v>0.37527024314559437</v>
      </c>
      <c r="BA51" s="2">
        <f t="shared" si="11"/>
        <v>0.1746902022958326</v>
      </c>
      <c r="BB51" s="2">
        <f t="shared" si="12"/>
        <v>0.14263082231167337</v>
      </c>
      <c r="BC51">
        <f t="shared" si="13"/>
        <v>0</v>
      </c>
      <c r="BD51" s="74">
        <f t="shared" si="14"/>
        <v>0</v>
      </c>
      <c r="BE51" s="74">
        <f t="shared" si="15"/>
        <v>0</v>
      </c>
      <c r="BF51" s="74">
        <f t="shared" si="16"/>
        <v>0</v>
      </c>
      <c r="BG51" s="2">
        <f t="shared" si="17"/>
        <v>0.14263082231167337</v>
      </c>
      <c r="BH51" s="2">
        <f t="shared" si="18"/>
        <v>5.1753881541115584E-2</v>
      </c>
      <c r="BI51" s="2">
        <f t="shared" si="19"/>
        <v>0</v>
      </c>
      <c r="BJ51" s="2">
        <f t="shared" si="20"/>
        <v>0</v>
      </c>
      <c r="BK51" s="2">
        <f t="shared" si="21"/>
        <v>0</v>
      </c>
      <c r="BL51" s="2">
        <f t="shared" si="22"/>
        <v>0.14263082231167337</v>
      </c>
      <c r="BM51" s="2">
        <f t="shared" si="23"/>
        <v>5.1753881541115584E-2</v>
      </c>
      <c r="BN51" s="2">
        <f t="shared" si="24"/>
        <v>0</v>
      </c>
      <c r="BO51" s="2">
        <f t="shared" si="25"/>
        <v>0</v>
      </c>
      <c r="BP51" s="2">
        <f t="shared" si="26"/>
        <v>0</v>
      </c>
      <c r="BQ51" s="2">
        <f t="shared" si="27"/>
        <v>0.14263082231167337</v>
      </c>
      <c r="BR51" s="2">
        <f t="shared" si="28"/>
        <v>5.1753881541115584E-2</v>
      </c>
    </row>
    <row r="52" spans="1:70" x14ac:dyDescent="0.3">
      <c r="A52" s="93">
        <v>0</v>
      </c>
      <c r="B52">
        <v>204675</v>
      </c>
      <c r="C52" t="s">
        <v>1187</v>
      </c>
      <c r="D52" t="s">
        <v>1188</v>
      </c>
      <c r="E52" t="s">
        <v>1189</v>
      </c>
      <c r="F52">
        <v>18647</v>
      </c>
      <c r="G52" t="s">
        <v>889</v>
      </c>
      <c r="H52" t="s">
        <v>925</v>
      </c>
      <c r="I52" t="s">
        <v>1008</v>
      </c>
      <c r="J52">
        <v>0</v>
      </c>
      <c r="K52">
        <v>8</v>
      </c>
      <c r="L52">
        <v>0</v>
      </c>
      <c r="M52">
        <v>0</v>
      </c>
      <c r="N52">
        <v>184</v>
      </c>
      <c r="O52" t="s">
        <v>980</v>
      </c>
      <c r="P52" t="s">
        <v>115</v>
      </c>
      <c r="Q52" t="s">
        <v>115</v>
      </c>
      <c r="R52">
        <v>4</v>
      </c>
      <c r="S52">
        <v>0</v>
      </c>
      <c r="T52">
        <v>0</v>
      </c>
      <c r="U52">
        <v>0</v>
      </c>
      <c r="V52">
        <v>747</v>
      </c>
      <c r="W52">
        <v>11</v>
      </c>
      <c r="X52">
        <v>1</v>
      </c>
      <c r="Y52">
        <v>0</v>
      </c>
      <c r="Z52" t="s">
        <v>987</v>
      </c>
      <c r="AA52" t="s">
        <v>693</v>
      </c>
      <c r="AB52" s="69" t="str">
        <f>IF(AA52&lt;&gt;"",INDEX(Lookup!$N$2:$N$5,MATCH(Players!AA52,Lookup!$P$2:$P$5,0)),INDEX(Lookup!$N$2:$N$5,MATCH(Players!O52,Lookup!$O$2:$O$5,0)))</f>
        <v>Striker</v>
      </c>
      <c r="AC52">
        <v>4495000</v>
      </c>
      <c r="AD52" s="69" t="s">
        <v>810</v>
      </c>
      <c r="AE52" s="69" t="str">
        <f>INDEX('Translate table'!$H$2:$H$622,MATCH(Players!P52,'Translate table'!$G$2:$G$622,0))</f>
        <v>Olivier Giroud</v>
      </c>
      <c r="AF52" s="69">
        <f>IFERROR(INDEX('Euro Qual stats'!$A$1:$L$2071,MATCH(Players!$AE52,'Euro Qual stats'!$A$1:$A$2071,0),MATCH(Players!AF$2,'Euro Qual stats'!$A$1:$L$1,0)),0)</f>
        <v>10</v>
      </c>
      <c r="AG52" s="69">
        <f>IFERROR(INDEX('Euro Qual stats'!$A$1:$L$2071,MATCH(Players!$AE52,'Euro Qual stats'!$A$1:$A$2071,0),MATCH(Players!AG$2,'Euro Qual stats'!$A$1:$L$1,0)),0)</f>
        <v>0</v>
      </c>
      <c r="AH52" s="69">
        <f>IFERROR(INDEX('Euro Qual stats'!$A$1:$L$2071,MATCH(Players!$AE52,'Euro Qual stats'!$A$1:$A$2071,0),MATCH(Players!AH$2,'Euro Qual stats'!$A$1:$L$1,0)),0)</f>
        <v>0.77</v>
      </c>
      <c r="AI52" s="69">
        <f>IFERROR(INDEX('Euro Qual stats'!$A$1:$L$2071,MATCH(Players!$AE52,'Euro Qual stats'!$A$1:$A$2071,0),MATCH(Players!AI$2,'Euro Qual stats'!$A$1:$L$1,0)),0)</f>
        <v>0.13</v>
      </c>
      <c r="AJ52" s="85">
        <f t="shared" si="29"/>
        <v>3.3915094339622649E-2</v>
      </c>
      <c r="AK52" s="85">
        <f t="shared" si="0"/>
        <v>0.73600628930817613</v>
      </c>
      <c r="AL52" s="85">
        <f t="shared" si="1"/>
        <v>0.13768867924528302</v>
      </c>
      <c r="AM52" s="85">
        <f t="shared" si="2"/>
        <v>0</v>
      </c>
      <c r="AN52" s="85">
        <f t="shared" si="3"/>
        <v>0</v>
      </c>
      <c r="AO52" s="85">
        <f t="shared" si="4"/>
        <v>0</v>
      </c>
      <c r="AP52" s="2">
        <f t="shared" si="5"/>
        <v>0.48192771084337349</v>
      </c>
      <c r="AQ52" s="2">
        <f t="shared" si="6"/>
        <v>0</v>
      </c>
      <c r="AR52" s="2">
        <f t="shared" si="7"/>
        <v>1.3253012048192769</v>
      </c>
      <c r="AS52" s="2">
        <f t="shared" si="8"/>
        <v>0.12048192771084337</v>
      </c>
      <c r="AT52" s="2">
        <f t="shared" si="9"/>
        <v>0</v>
      </c>
      <c r="AU52" s="2">
        <f t="shared" si="30"/>
        <v>0.48192771084337349</v>
      </c>
      <c r="AV52" s="2">
        <f t="shared" si="31"/>
        <v>0</v>
      </c>
      <c r="AW52" s="2">
        <f t="shared" si="32"/>
        <v>1.3253012048192769</v>
      </c>
      <c r="AX52" s="2">
        <f t="shared" si="33"/>
        <v>0.12048192771084337</v>
      </c>
      <c r="AY52" s="2">
        <f t="shared" si="34"/>
        <v>0</v>
      </c>
      <c r="AZ52" s="2">
        <f t="shared" si="10"/>
        <v>0.60896700007577476</v>
      </c>
      <c r="BA52" s="2">
        <f t="shared" si="11"/>
        <v>1.6957547169811325E-2</v>
      </c>
      <c r="BB52" s="2">
        <f t="shared" si="12"/>
        <v>0.12524096385542169</v>
      </c>
      <c r="BC52">
        <f t="shared" si="13"/>
        <v>0</v>
      </c>
      <c r="BD52" s="74">
        <f t="shared" si="14"/>
        <v>0</v>
      </c>
      <c r="BE52" s="74">
        <f t="shared" si="15"/>
        <v>0</v>
      </c>
      <c r="BF52" s="74">
        <f t="shared" si="16"/>
        <v>0</v>
      </c>
      <c r="BG52" s="2">
        <f t="shared" si="17"/>
        <v>0.12524096385542169</v>
      </c>
      <c r="BH52" s="2">
        <f t="shared" si="18"/>
        <v>0</v>
      </c>
      <c r="BI52" s="2">
        <f t="shared" si="19"/>
        <v>0</v>
      </c>
      <c r="BJ52" s="2">
        <f t="shared" si="20"/>
        <v>0</v>
      </c>
      <c r="BK52" s="2">
        <f t="shared" si="21"/>
        <v>0</v>
      </c>
      <c r="BL52" s="2">
        <f t="shared" si="22"/>
        <v>0.12524096385542169</v>
      </c>
      <c r="BM52" s="2">
        <f t="shared" si="23"/>
        <v>0</v>
      </c>
      <c r="BN52" s="2">
        <f t="shared" si="24"/>
        <v>0</v>
      </c>
      <c r="BO52" s="2">
        <f t="shared" si="25"/>
        <v>0</v>
      </c>
      <c r="BP52" s="2">
        <f t="shared" si="26"/>
        <v>0</v>
      </c>
      <c r="BQ52" s="2">
        <f t="shared" si="27"/>
        <v>0.12524096385542169</v>
      </c>
      <c r="BR52" s="2">
        <f t="shared" si="28"/>
        <v>0</v>
      </c>
    </row>
    <row r="53" spans="1:70" x14ac:dyDescent="0.3">
      <c r="A53" s="93">
        <v>0</v>
      </c>
      <c r="B53">
        <v>204595</v>
      </c>
      <c r="C53" t="s">
        <v>1119</v>
      </c>
      <c r="D53" t="s">
        <v>1120</v>
      </c>
      <c r="E53" t="s">
        <v>1121</v>
      </c>
      <c r="F53">
        <v>18588</v>
      </c>
      <c r="G53" t="s">
        <v>878</v>
      </c>
      <c r="H53" t="s">
        <v>947</v>
      </c>
      <c r="I53" t="s">
        <v>5231</v>
      </c>
      <c r="J53">
        <v>1</v>
      </c>
      <c r="K53">
        <v>7.9</v>
      </c>
      <c r="L53">
        <v>1</v>
      </c>
      <c r="M53">
        <v>1</v>
      </c>
      <c r="N53">
        <v>20</v>
      </c>
      <c r="O53" t="s">
        <v>992</v>
      </c>
      <c r="P53" t="s">
        <v>1122</v>
      </c>
      <c r="Q53" t="s">
        <v>1123</v>
      </c>
      <c r="R53">
        <v>6</v>
      </c>
      <c r="S53">
        <v>2</v>
      </c>
      <c r="T53">
        <v>0</v>
      </c>
      <c r="U53">
        <v>0</v>
      </c>
      <c r="V53">
        <v>1113</v>
      </c>
      <c r="W53">
        <v>12</v>
      </c>
      <c r="X53">
        <v>2</v>
      </c>
      <c r="Y53">
        <v>0</v>
      </c>
      <c r="Z53" t="s">
        <v>1124</v>
      </c>
      <c r="AA53" t="s">
        <v>691</v>
      </c>
      <c r="AB53" s="69" t="str">
        <f>IF(AA53&lt;&gt;"",INDEX(Lookup!$N$2:$N$5,MATCH(Players!AA53,Lookup!$P$2:$P$5,0)),INDEX(Lookup!$N$2:$N$5,MATCH(Players!O53,Lookup!$O$2:$O$5,0)))</f>
        <v>Midfield</v>
      </c>
      <c r="AC53">
        <v>3492000</v>
      </c>
      <c r="AD53" s="69" t="s">
        <v>789</v>
      </c>
      <c r="AE53" s="69" t="str">
        <f>INDEX('Translate table'!$H$2:$H$622,MATCH(Players!P53,'Translate table'!$G$2:$G$622,0))</f>
        <v>JoÃ£o MÃ¡rio</v>
      </c>
      <c r="AF53" s="69">
        <f>IFERROR(INDEX('Euro Qual stats'!$A$1:$L$2071,MATCH(Players!$AE53,'Euro Qual stats'!$A$1:$A$2071,0),MATCH(Players!AF$2,'Euro Qual stats'!$A$1:$L$1,0)),0)</f>
        <v>3</v>
      </c>
      <c r="AG53" s="69">
        <f>IFERROR(INDEX('Euro Qual stats'!$A$1:$L$2071,MATCH(Players!$AE53,'Euro Qual stats'!$A$1:$A$2071,0),MATCH(Players!AG$2,'Euro Qual stats'!$A$1:$L$1,0)),0)</f>
        <v>0</v>
      </c>
      <c r="AH53" s="69">
        <f>IFERROR(INDEX('Euro Qual stats'!$A$1:$L$2071,MATCH(Players!$AE53,'Euro Qual stats'!$A$1:$A$2071,0),MATCH(Players!AH$2,'Euro Qual stats'!$A$1:$L$1,0)),0)</f>
        <v>0</v>
      </c>
      <c r="AI53" s="69">
        <f>IFERROR(INDEX('Euro Qual stats'!$A$1:$L$2071,MATCH(Players!$AE53,'Euro Qual stats'!$A$1:$A$2071,0),MATCH(Players!AI$2,'Euro Qual stats'!$A$1:$L$1,0)),0)</f>
        <v>0</v>
      </c>
      <c r="AJ53" s="85">
        <f t="shared" si="29"/>
        <v>0.12024861878453039</v>
      </c>
      <c r="AK53" s="85">
        <f t="shared" si="0"/>
        <v>0.16794198895027629</v>
      </c>
      <c r="AL53" s="85">
        <f t="shared" si="1"/>
        <v>0.17448895027624309</v>
      </c>
      <c r="AM53" s="85">
        <f t="shared" si="2"/>
        <v>0</v>
      </c>
      <c r="AN53" s="85">
        <f t="shared" si="3"/>
        <v>0</v>
      </c>
      <c r="AO53" s="85">
        <f t="shared" si="4"/>
        <v>0</v>
      </c>
      <c r="AP53" s="2">
        <f t="shared" si="5"/>
        <v>0.48517520215633425</v>
      </c>
      <c r="AQ53" s="2">
        <f t="shared" si="6"/>
        <v>0.16172506738544476</v>
      </c>
      <c r="AR53" s="2">
        <f t="shared" si="7"/>
        <v>0.9703504043126685</v>
      </c>
      <c r="AS53" s="2">
        <f t="shared" si="8"/>
        <v>0.16172506738544476</v>
      </c>
      <c r="AT53" s="2">
        <f t="shared" si="9"/>
        <v>0</v>
      </c>
      <c r="AU53" s="2">
        <f t="shared" si="30"/>
        <v>0.48517520215633425</v>
      </c>
      <c r="AV53" s="2">
        <f t="shared" si="31"/>
        <v>0.16172506738544476</v>
      </c>
      <c r="AW53" s="2">
        <f t="shared" si="32"/>
        <v>0.9703504043126685</v>
      </c>
      <c r="AX53" s="2">
        <f t="shared" si="33"/>
        <v>0.16172506738544476</v>
      </c>
      <c r="AY53" s="2">
        <f t="shared" si="34"/>
        <v>0</v>
      </c>
      <c r="AZ53" s="2">
        <f t="shared" si="10"/>
        <v>0.32655859555330524</v>
      </c>
      <c r="BA53" s="2">
        <f t="shared" si="11"/>
        <v>0.14098684308498757</v>
      </c>
      <c r="BB53" s="2">
        <f t="shared" si="12"/>
        <v>8.086253369272238E-2</v>
      </c>
      <c r="BC53">
        <f t="shared" si="13"/>
        <v>0</v>
      </c>
      <c r="BD53" s="74">
        <f t="shared" si="14"/>
        <v>0</v>
      </c>
      <c r="BE53" s="74">
        <f t="shared" si="15"/>
        <v>0</v>
      </c>
      <c r="BF53" s="74">
        <f t="shared" si="16"/>
        <v>0</v>
      </c>
      <c r="BG53" s="2">
        <f t="shared" si="17"/>
        <v>8.086253369272238E-2</v>
      </c>
      <c r="BH53" s="2">
        <f t="shared" si="18"/>
        <v>0</v>
      </c>
      <c r="BI53" s="2">
        <f t="shared" si="19"/>
        <v>0</v>
      </c>
      <c r="BJ53" s="2">
        <f t="shared" si="20"/>
        <v>0</v>
      </c>
      <c r="BK53" s="2">
        <f t="shared" si="21"/>
        <v>0</v>
      </c>
      <c r="BL53" s="2">
        <f t="shared" si="22"/>
        <v>8.086253369272238E-2</v>
      </c>
      <c r="BM53" s="2">
        <f t="shared" si="23"/>
        <v>0</v>
      </c>
      <c r="BN53" s="2">
        <f t="shared" si="24"/>
        <v>0</v>
      </c>
      <c r="BO53" s="2">
        <f t="shared" si="25"/>
        <v>0</v>
      </c>
      <c r="BP53" s="2">
        <f t="shared" si="26"/>
        <v>0</v>
      </c>
      <c r="BQ53" s="2">
        <f t="shared" si="27"/>
        <v>8.086253369272238E-2</v>
      </c>
      <c r="BR53" s="2">
        <f t="shared" si="28"/>
        <v>0</v>
      </c>
    </row>
    <row r="54" spans="1:70" x14ac:dyDescent="0.3">
      <c r="A54" s="93">
        <v>0</v>
      </c>
      <c r="B54">
        <v>204596</v>
      </c>
      <c r="C54" t="s">
        <v>1125</v>
      </c>
      <c r="D54" t="s">
        <v>1126</v>
      </c>
      <c r="E54" t="s">
        <v>1127</v>
      </c>
      <c r="F54">
        <v>18588</v>
      </c>
      <c r="G54" t="s">
        <v>878</v>
      </c>
      <c r="H54" t="s">
        <v>947</v>
      </c>
      <c r="I54" t="s">
        <v>979</v>
      </c>
      <c r="J54">
        <v>2.7</v>
      </c>
      <c r="K54">
        <v>7.9</v>
      </c>
      <c r="L54">
        <v>2.7</v>
      </c>
      <c r="M54">
        <v>0</v>
      </c>
      <c r="N54">
        <v>411</v>
      </c>
      <c r="O54" t="s">
        <v>980</v>
      </c>
      <c r="P54" t="s">
        <v>1128</v>
      </c>
      <c r="Q54" t="s">
        <v>1129</v>
      </c>
      <c r="R54">
        <v>4</v>
      </c>
      <c r="S54">
        <v>4</v>
      </c>
      <c r="T54">
        <v>0</v>
      </c>
      <c r="U54">
        <v>1</v>
      </c>
      <c r="V54">
        <v>1800</v>
      </c>
      <c r="W54">
        <v>10</v>
      </c>
      <c r="X54">
        <v>3</v>
      </c>
      <c r="Y54">
        <v>0</v>
      </c>
      <c r="Z54" t="s">
        <v>1124</v>
      </c>
      <c r="AA54" t="s">
        <v>693</v>
      </c>
      <c r="AB54" s="69" t="str">
        <f>IF(AA54&lt;&gt;"",INDEX(Lookup!$N$2:$N$5,MATCH(Players!AA54,Lookup!$P$2:$P$5,0)),INDEX(Lookup!$N$2:$N$5,MATCH(Players!O54,Lookup!$O$2:$O$5,0)))</f>
        <v>Striker</v>
      </c>
      <c r="AC54">
        <v>4484000</v>
      </c>
      <c r="AD54" s="69" t="s">
        <v>796</v>
      </c>
      <c r="AE54" s="69" t="str">
        <f>INDEX('Translate table'!$H$2:$H$622,MATCH(Players!P54,'Translate table'!$G$2:$G$622,0))</f>
        <v>Ciprian Ioan Deac</v>
      </c>
      <c r="AF54" s="69">
        <f>IFERROR(INDEX('Euro Qual stats'!$A$1:$L$2071,MATCH(Players!$AE54,'Euro Qual stats'!$A$1:$A$2071,0),MATCH(Players!AF$2,'Euro Qual stats'!$A$1:$L$1,0)),0)</f>
        <v>6</v>
      </c>
      <c r="AG54" s="69">
        <f>IFERROR(INDEX('Euro Qual stats'!$A$1:$L$2071,MATCH(Players!$AE54,'Euro Qual stats'!$A$1:$A$2071,0),MATCH(Players!AG$2,'Euro Qual stats'!$A$1:$L$1,0)),0)</f>
        <v>0</v>
      </c>
      <c r="AH54" s="69">
        <f>IFERROR(INDEX('Euro Qual stats'!$A$1:$L$2071,MATCH(Players!$AE54,'Euro Qual stats'!$A$1:$A$2071,0),MATCH(Players!AH$2,'Euro Qual stats'!$A$1:$L$1,0)),0)</f>
        <v>0.21</v>
      </c>
      <c r="AI54" s="69">
        <f>IFERROR(INDEX('Euro Qual stats'!$A$1:$L$2071,MATCH(Players!$AE54,'Euro Qual stats'!$A$1:$A$2071,0),MATCH(Players!AI$2,'Euro Qual stats'!$A$1:$L$1,0)),0)</f>
        <v>0</v>
      </c>
      <c r="AJ54" s="85">
        <f t="shared" si="29"/>
        <v>0.10174528301886795</v>
      </c>
      <c r="AK54" s="85">
        <f t="shared" si="0"/>
        <v>0.38801886792452817</v>
      </c>
      <c r="AL54" s="85">
        <f t="shared" si="1"/>
        <v>8.8066037735849048E-2</v>
      </c>
      <c r="AM54" s="85">
        <f t="shared" si="2"/>
        <v>6.4246963424535078E-2</v>
      </c>
      <c r="AN54" s="85">
        <f t="shared" si="3"/>
        <v>0.18945716841529542</v>
      </c>
      <c r="AO54" s="85">
        <f t="shared" si="4"/>
        <v>4.3247029477281332E-2</v>
      </c>
      <c r="AP54" s="2">
        <f t="shared" si="5"/>
        <v>0.2</v>
      </c>
      <c r="AQ54" s="2">
        <f t="shared" si="6"/>
        <v>0.2</v>
      </c>
      <c r="AR54" s="2">
        <f t="shared" si="7"/>
        <v>0.5</v>
      </c>
      <c r="AS54" s="2">
        <f t="shared" si="8"/>
        <v>0.15000000000000002</v>
      </c>
      <c r="AT54" s="2">
        <f t="shared" si="9"/>
        <v>0</v>
      </c>
      <c r="AU54" s="2">
        <f t="shared" si="30"/>
        <v>0.2</v>
      </c>
      <c r="AV54" s="2">
        <f t="shared" si="31"/>
        <v>0.2</v>
      </c>
      <c r="AW54" s="2">
        <f t="shared" si="32"/>
        <v>0.5</v>
      </c>
      <c r="AX54" s="2">
        <f t="shared" si="33"/>
        <v>0.15000000000000002</v>
      </c>
      <c r="AY54" s="2">
        <f t="shared" si="34"/>
        <v>0</v>
      </c>
      <c r="AZ54" s="2">
        <f t="shared" si="10"/>
        <v>0.29400943396226409</v>
      </c>
      <c r="BA54" s="2">
        <f t="shared" si="11"/>
        <v>0.15087264150943397</v>
      </c>
      <c r="BB54" s="2">
        <f t="shared" si="12"/>
        <v>7.5000000000000011E-2</v>
      </c>
      <c r="BC54">
        <f t="shared" si="13"/>
        <v>1</v>
      </c>
      <c r="BD54" s="74">
        <f t="shared" si="14"/>
        <v>0.14741751381776433</v>
      </c>
      <c r="BE54" s="74">
        <f t="shared" si="15"/>
        <v>0.10908966054751824</v>
      </c>
      <c r="BF54" s="74">
        <f t="shared" si="16"/>
        <v>0.10166661131447145</v>
      </c>
      <c r="BG54" s="2">
        <f t="shared" si="17"/>
        <v>7.5000000000000011E-2</v>
      </c>
      <c r="BH54" s="2">
        <f t="shared" si="18"/>
        <v>0</v>
      </c>
      <c r="BI54" s="2">
        <f t="shared" si="19"/>
        <v>0.14741751381776433</v>
      </c>
      <c r="BJ54" s="2">
        <f t="shared" si="20"/>
        <v>0.10908966054751824</v>
      </c>
      <c r="BK54" s="2">
        <f t="shared" si="21"/>
        <v>0.10166661131447145</v>
      </c>
      <c r="BL54" s="2">
        <f t="shared" si="22"/>
        <v>7.5000000000000011E-2</v>
      </c>
      <c r="BM54" s="2">
        <f t="shared" si="23"/>
        <v>0</v>
      </c>
      <c r="BN54" s="2">
        <f t="shared" si="24"/>
        <v>0.1499241832339272</v>
      </c>
      <c r="BO54" s="2">
        <f t="shared" si="25"/>
        <v>0.10908966054751826</v>
      </c>
      <c r="BP54" s="2">
        <f t="shared" si="26"/>
        <v>0.10571761996808787</v>
      </c>
      <c r="BQ54" s="2">
        <f t="shared" si="27"/>
        <v>7.5000000000000011E-2</v>
      </c>
      <c r="BR54" s="2">
        <f t="shared" si="28"/>
        <v>0</v>
      </c>
    </row>
    <row r="55" spans="1:70" x14ac:dyDescent="0.3">
      <c r="A55" s="93">
        <v>0</v>
      </c>
      <c r="B55">
        <v>204589</v>
      </c>
      <c r="C55" t="s">
        <v>1190</v>
      </c>
      <c r="D55" t="s">
        <v>1191</v>
      </c>
      <c r="E55" t="s">
        <v>1192</v>
      </c>
      <c r="F55">
        <v>18588</v>
      </c>
      <c r="G55" t="s">
        <v>878</v>
      </c>
      <c r="H55" t="s">
        <v>947</v>
      </c>
      <c r="I55" t="s">
        <v>979</v>
      </c>
      <c r="J55">
        <v>3.1</v>
      </c>
      <c r="K55">
        <v>7.5</v>
      </c>
      <c r="L55">
        <v>3.1</v>
      </c>
      <c r="M55">
        <v>0</v>
      </c>
      <c r="N55">
        <v>1230</v>
      </c>
      <c r="O55" t="s">
        <v>992</v>
      </c>
      <c r="P55" t="s">
        <v>1193</v>
      </c>
      <c r="Q55" t="s">
        <v>1194</v>
      </c>
      <c r="R55">
        <v>5</v>
      </c>
      <c r="S55">
        <v>3</v>
      </c>
      <c r="T55">
        <v>0</v>
      </c>
      <c r="U55">
        <v>6</v>
      </c>
      <c r="V55">
        <v>2743</v>
      </c>
      <c r="W55">
        <v>15</v>
      </c>
      <c r="X55">
        <v>4</v>
      </c>
      <c r="Y55">
        <v>0</v>
      </c>
      <c r="Z55" t="s">
        <v>1124</v>
      </c>
      <c r="AA55" t="s">
        <v>691</v>
      </c>
      <c r="AB55" s="69" t="str">
        <f>IF(AA55&lt;&gt;"",INDEX(Lookup!$N$2:$N$5,MATCH(Players!AA55,Lookup!$P$2:$P$5,0)),INDEX(Lookup!$N$2:$N$5,MATCH(Players!O55,Lookup!$O$2:$O$5,0)))</f>
        <v>Midfield</v>
      </c>
      <c r="AC55">
        <v>4494000</v>
      </c>
      <c r="AD55" s="69" t="s">
        <v>1025</v>
      </c>
      <c r="AE55" s="69" t="str">
        <f>INDEX('Translate table'!$H$2:$H$622,MATCH(Players!P55,'Translate table'!$G$2:$G$622,0))</f>
        <v>Luka ModriÄ‡</v>
      </c>
      <c r="AF55" s="69">
        <f>IFERROR(INDEX('Euro Qual stats'!$A$1:$L$2071,MATCH(Players!$AE55,'Euro Qual stats'!$A$1:$A$2071,0),MATCH(Players!AF$2,'Euro Qual stats'!$A$1:$L$1,0)),0)</f>
        <v>8</v>
      </c>
      <c r="AG55" s="69">
        <f>IFERROR(INDEX('Euro Qual stats'!$A$1:$L$2071,MATCH(Players!$AE55,'Euro Qual stats'!$A$1:$A$2071,0),MATCH(Players!AG$2,'Euro Qual stats'!$A$1:$L$1,0)),0)</f>
        <v>0.13</v>
      </c>
      <c r="AH55" s="69">
        <f>IFERROR(INDEX('Euro Qual stats'!$A$1:$L$2071,MATCH(Players!$AE55,'Euro Qual stats'!$A$1:$A$2071,0),MATCH(Players!AH$2,'Euro Qual stats'!$A$1:$L$1,0)),0)</f>
        <v>0.26</v>
      </c>
      <c r="AI55" s="69">
        <f>IFERROR(INDEX('Euro Qual stats'!$A$1:$L$2071,MATCH(Players!$AE55,'Euro Qual stats'!$A$1:$A$2071,0),MATCH(Players!AI$2,'Euro Qual stats'!$A$1:$L$1,0)),0)</f>
        <v>0.13</v>
      </c>
      <c r="AJ55" s="85">
        <f t="shared" si="29"/>
        <v>0.14011049723756908</v>
      </c>
      <c r="AK55" s="85">
        <f t="shared" si="0"/>
        <v>0.2479742173112339</v>
      </c>
      <c r="AL55" s="85">
        <f t="shared" si="1"/>
        <v>0.16421731123388583</v>
      </c>
      <c r="AM55" s="85">
        <f t="shared" si="2"/>
        <v>8.8472641918409381E-2</v>
      </c>
      <c r="AN55" s="85">
        <f t="shared" si="3"/>
        <v>0.12107785712349295</v>
      </c>
      <c r="AO55" s="85">
        <f t="shared" si="4"/>
        <v>8.064301610699999E-2</v>
      </c>
      <c r="AP55" s="2">
        <f t="shared" si="5"/>
        <v>0.16405395552314983</v>
      </c>
      <c r="AQ55" s="2">
        <f t="shared" si="6"/>
        <v>9.8432373313889904E-2</v>
      </c>
      <c r="AR55" s="2">
        <f t="shared" si="7"/>
        <v>0.49216186656944955</v>
      </c>
      <c r="AS55" s="2">
        <f t="shared" si="8"/>
        <v>0.13124316441851985</v>
      </c>
      <c r="AT55" s="2">
        <f t="shared" si="9"/>
        <v>0</v>
      </c>
      <c r="AU55" s="2">
        <f t="shared" si="30"/>
        <v>0.16405395552314983</v>
      </c>
      <c r="AV55" s="2">
        <f t="shared" si="31"/>
        <v>9.8432373313889904E-2</v>
      </c>
      <c r="AW55" s="2">
        <f t="shared" si="32"/>
        <v>0.49216186656944955</v>
      </c>
      <c r="AX55" s="2">
        <f t="shared" si="33"/>
        <v>0.13124316441851985</v>
      </c>
      <c r="AY55" s="2">
        <f t="shared" si="34"/>
        <v>0</v>
      </c>
      <c r="AZ55" s="2">
        <f t="shared" si="10"/>
        <v>0.20601408641719188</v>
      </c>
      <c r="BA55" s="2">
        <f t="shared" si="11"/>
        <v>0.11927143527572949</v>
      </c>
      <c r="BB55" s="2">
        <f t="shared" si="12"/>
        <v>0.13062158220925993</v>
      </c>
      <c r="BC55">
        <f t="shared" si="13"/>
        <v>1</v>
      </c>
      <c r="BD55" s="74">
        <f t="shared" si="14"/>
        <v>0.1032962923052274</v>
      </c>
      <c r="BE55" s="74">
        <f t="shared" si="15"/>
        <v>8.6240157639389095E-2</v>
      </c>
      <c r="BF55" s="74">
        <f t="shared" si="16"/>
        <v>0.10007285838464197</v>
      </c>
      <c r="BG55" s="2">
        <f t="shared" si="17"/>
        <v>0.13062158220925993</v>
      </c>
      <c r="BH55" s="2">
        <f t="shared" si="18"/>
        <v>0</v>
      </c>
      <c r="BI55" s="2">
        <f t="shared" si="19"/>
        <v>0.1032962923052274</v>
      </c>
      <c r="BJ55" s="2">
        <f t="shared" si="20"/>
        <v>8.6240157639389095E-2</v>
      </c>
      <c r="BK55" s="2">
        <f t="shared" si="21"/>
        <v>0.10007285838464197</v>
      </c>
      <c r="BL55" s="2">
        <f t="shared" si="22"/>
        <v>0.13062158220925993</v>
      </c>
      <c r="BM55" s="2">
        <f t="shared" si="23"/>
        <v>0</v>
      </c>
      <c r="BN55" s="2">
        <f t="shared" si="24"/>
        <v>0.1050527298547347</v>
      </c>
      <c r="BO55" s="2">
        <f t="shared" si="25"/>
        <v>8.6240157639389109E-2</v>
      </c>
      <c r="BP55" s="2">
        <f t="shared" si="26"/>
        <v>0.10406036234554768</v>
      </c>
      <c r="BQ55" s="2">
        <f t="shared" si="27"/>
        <v>0.13062158220925993</v>
      </c>
      <c r="BR55" s="2">
        <f t="shared" si="28"/>
        <v>0</v>
      </c>
    </row>
    <row r="56" spans="1:70" x14ac:dyDescent="0.3">
      <c r="A56" s="93">
        <v>0</v>
      </c>
      <c r="B56">
        <v>204585</v>
      </c>
      <c r="C56" t="s">
        <v>1195</v>
      </c>
      <c r="D56" t="s">
        <v>1196</v>
      </c>
      <c r="E56" t="s">
        <v>1197</v>
      </c>
      <c r="F56">
        <v>18588</v>
      </c>
      <c r="G56" t="s">
        <v>878</v>
      </c>
      <c r="H56" t="s">
        <v>947</v>
      </c>
      <c r="I56" t="s">
        <v>1008</v>
      </c>
      <c r="J56">
        <v>1</v>
      </c>
      <c r="K56">
        <v>7.5</v>
      </c>
      <c r="L56">
        <v>1</v>
      </c>
      <c r="M56">
        <v>0</v>
      </c>
      <c r="N56">
        <v>104</v>
      </c>
      <c r="O56" t="s">
        <v>992</v>
      </c>
      <c r="P56" t="s">
        <v>1198</v>
      </c>
      <c r="Q56" t="s">
        <v>1199</v>
      </c>
      <c r="R56">
        <v>5</v>
      </c>
      <c r="S56">
        <v>3</v>
      </c>
      <c r="T56">
        <v>0</v>
      </c>
      <c r="U56">
        <v>1</v>
      </c>
      <c r="V56">
        <v>1035</v>
      </c>
      <c r="W56">
        <v>8</v>
      </c>
      <c r="X56">
        <v>1</v>
      </c>
      <c r="Y56">
        <v>0</v>
      </c>
      <c r="Z56" t="s">
        <v>1124</v>
      </c>
      <c r="AA56" t="s">
        <v>691</v>
      </c>
      <c r="AB56" s="69" t="str">
        <f>IF(AA56&lt;&gt;"",INDEX(Lookup!$N$2:$N$5,MATCH(Players!AA56,Lookup!$P$2:$P$5,0)),INDEX(Lookup!$N$2:$N$5,MATCH(Players!O56,Lookup!$O$2:$O$5,0)))</f>
        <v>Midfield</v>
      </c>
      <c r="AC56">
        <v>2992000</v>
      </c>
      <c r="AD56" s="69" t="s">
        <v>802</v>
      </c>
      <c r="AE56" s="69" t="str">
        <f>INDEX('Translate table'!$H$2:$H$622,MATCH(Players!P56,'Translate table'!$G$2:$G$622,0))</f>
        <v>Nemanja NikoliÄ‡</v>
      </c>
      <c r="AF56" s="69">
        <f>IFERROR(INDEX('Euro Qual stats'!$A$1:$L$2071,MATCH(Players!$AE56,'Euro Qual stats'!$A$1:$A$2071,0),MATCH(Players!AF$2,'Euro Qual stats'!$A$1:$L$1,0)),0)</f>
        <v>2</v>
      </c>
      <c r="AG56" s="69">
        <f>IFERROR(INDEX('Euro Qual stats'!$A$1:$L$2071,MATCH(Players!$AE56,'Euro Qual stats'!$A$1:$A$2071,0),MATCH(Players!AG$2,'Euro Qual stats'!$A$1:$L$1,0)),0)</f>
        <v>0</v>
      </c>
      <c r="AH56" s="69">
        <f>IFERROR(INDEX('Euro Qual stats'!$A$1:$L$2071,MATCH(Players!$AE56,'Euro Qual stats'!$A$1:$A$2071,0),MATCH(Players!AH$2,'Euro Qual stats'!$A$1:$L$1,0)),0)</f>
        <v>1.8</v>
      </c>
      <c r="AI56" s="69">
        <f>IFERROR(INDEX('Euro Qual stats'!$A$1:$L$2071,MATCH(Players!$AE56,'Euro Qual stats'!$A$1:$A$2071,0),MATCH(Players!AI$2,'Euro Qual stats'!$A$1:$L$1,0)),0)</f>
        <v>0</v>
      </c>
      <c r="AJ56" s="85">
        <f t="shared" si="29"/>
        <v>0.13360957642725599</v>
      </c>
      <c r="AK56" s="85">
        <f t="shared" si="0"/>
        <v>0.48660220994475145</v>
      </c>
      <c r="AL56" s="85">
        <f t="shared" si="1"/>
        <v>0.19387661141804788</v>
      </c>
      <c r="AM56" s="85">
        <f t="shared" si="2"/>
        <v>0</v>
      </c>
      <c r="AN56" s="85">
        <f t="shared" si="3"/>
        <v>0</v>
      </c>
      <c r="AO56" s="85">
        <f t="shared" si="4"/>
        <v>0</v>
      </c>
      <c r="AP56" s="2">
        <f t="shared" si="5"/>
        <v>0.43478260869565216</v>
      </c>
      <c r="AQ56" s="2">
        <f t="shared" si="6"/>
        <v>0.2608695652173913</v>
      </c>
      <c r="AR56" s="2">
        <f t="shared" si="7"/>
        <v>0.69565217391304346</v>
      </c>
      <c r="AS56" s="2">
        <f t="shared" si="8"/>
        <v>8.6956521739130432E-2</v>
      </c>
      <c r="AT56" s="2">
        <f t="shared" si="9"/>
        <v>0</v>
      </c>
      <c r="AU56" s="2">
        <f t="shared" si="30"/>
        <v>0.43478260869565216</v>
      </c>
      <c r="AV56" s="2">
        <f t="shared" si="31"/>
        <v>0.2608695652173913</v>
      </c>
      <c r="AW56" s="2">
        <f t="shared" si="32"/>
        <v>0.69565217391304346</v>
      </c>
      <c r="AX56" s="2">
        <f t="shared" si="33"/>
        <v>8.6956521739130432E-2</v>
      </c>
      <c r="AY56" s="2">
        <f t="shared" si="34"/>
        <v>0</v>
      </c>
      <c r="AZ56" s="2">
        <f t="shared" si="10"/>
        <v>0.46069240932020183</v>
      </c>
      <c r="BA56" s="2">
        <f t="shared" si="11"/>
        <v>0.19723957082232363</v>
      </c>
      <c r="BB56" s="2">
        <f t="shared" si="12"/>
        <v>4.3478260869565216E-2</v>
      </c>
      <c r="BC56">
        <f t="shared" si="13"/>
        <v>0</v>
      </c>
      <c r="BD56" s="74">
        <f t="shared" si="14"/>
        <v>0</v>
      </c>
      <c r="BE56" s="74">
        <f t="shared" si="15"/>
        <v>0</v>
      </c>
      <c r="BF56" s="74">
        <f t="shared" si="16"/>
        <v>0</v>
      </c>
      <c r="BG56" s="2">
        <f t="shared" si="17"/>
        <v>4.3478260869565216E-2</v>
      </c>
      <c r="BH56" s="2">
        <f t="shared" si="18"/>
        <v>0</v>
      </c>
      <c r="BI56" s="2">
        <f t="shared" si="19"/>
        <v>0</v>
      </c>
      <c r="BJ56" s="2">
        <f t="shared" si="20"/>
        <v>0</v>
      </c>
      <c r="BK56" s="2">
        <f t="shared" si="21"/>
        <v>0</v>
      </c>
      <c r="BL56" s="2">
        <f t="shared" si="22"/>
        <v>4.3478260869565216E-2</v>
      </c>
      <c r="BM56" s="2">
        <f t="shared" si="23"/>
        <v>0</v>
      </c>
      <c r="BN56" s="2">
        <f t="shared" si="24"/>
        <v>0</v>
      </c>
      <c r="BO56" s="2">
        <f t="shared" si="25"/>
        <v>0</v>
      </c>
      <c r="BP56" s="2">
        <f t="shared" si="26"/>
        <v>0</v>
      </c>
      <c r="BQ56" s="2">
        <f t="shared" si="27"/>
        <v>4.3478260869565216E-2</v>
      </c>
      <c r="BR56" s="2">
        <f t="shared" si="28"/>
        <v>0</v>
      </c>
    </row>
    <row r="57" spans="1:70" x14ac:dyDescent="0.3">
      <c r="A57" s="93">
        <v>0</v>
      </c>
      <c r="B57">
        <v>220766</v>
      </c>
      <c r="C57" t="s">
        <v>1200</v>
      </c>
      <c r="D57" t="s">
        <v>1201</v>
      </c>
      <c r="E57" t="s">
        <v>1202</v>
      </c>
      <c r="F57">
        <v>18588</v>
      </c>
      <c r="G57" t="s">
        <v>878</v>
      </c>
      <c r="H57" t="s">
        <v>947</v>
      </c>
      <c r="I57" t="s">
        <v>979</v>
      </c>
      <c r="J57">
        <v>1.7</v>
      </c>
      <c r="K57">
        <v>7.5</v>
      </c>
      <c r="L57">
        <v>1.7</v>
      </c>
      <c r="M57">
        <v>0</v>
      </c>
      <c r="N57">
        <v>187</v>
      </c>
      <c r="O57" t="s">
        <v>980</v>
      </c>
      <c r="P57" t="s">
        <v>1203</v>
      </c>
      <c r="Q57" t="s">
        <v>1203</v>
      </c>
      <c r="R57">
        <v>11</v>
      </c>
      <c r="S57">
        <v>4</v>
      </c>
      <c r="T57">
        <v>0</v>
      </c>
      <c r="U57">
        <v>3</v>
      </c>
      <c r="V57">
        <v>1780</v>
      </c>
      <c r="W57">
        <v>25</v>
      </c>
      <c r="X57">
        <v>4</v>
      </c>
      <c r="Y57">
        <v>1</v>
      </c>
      <c r="Z57" t="s">
        <v>1124</v>
      </c>
      <c r="AA57" t="s">
        <v>693</v>
      </c>
      <c r="AB57" s="69" t="str">
        <f>IF(AA57&lt;&gt;"",INDEX(Lookup!$N$2:$N$5,MATCH(Players!AA57,Lookup!$P$2:$P$5,0)),INDEX(Lookup!$N$2:$N$5,MATCH(Players!O57,Lookup!$O$2:$O$5,0)))</f>
        <v>Striker</v>
      </c>
      <c r="AC57">
        <v>2994000</v>
      </c>
      <c r="AD57" s="69" t="s">
        <v>838</v>
      </c>
      <c r="AE57" s="69" t="str">
        <f>INDEX('Translate table'!$H$2:$H$622,MATCH(Players!P57,'Translate table'!$G$2:$G$622,0))</f>
        <v>Ante RebiÄ‡</v>
      </c>
      <c r="AF57" s="69">
        <f>IFERROR(INDEX('Euro Qual stats'!$A$1:$L$2071,MATCH(Players!$AE57,'Euro Qual stats'!$A$1:$A$2071,0),MATCH(Players!AF$2,'Euro Qual stats'!$A$1:$L$1,0)),0)</f>
        <v>7</v>
      </c>
      <c r="AG57" s="69">
        <f>IFERROR(INDEX('Euro Qual stats'!$A$1:$L$2071,MATCH(Players!$AE57,'Euro Qual stats'!$A$1:$A$2071,0),MATCH(Players!AG$2,'Euro Qual stats'!$A$1:$L$1,0)),0)</f>
        <v>0.65</v>
      </c>
      <c r="AH57" s="69">
        <f>IFERROR(INDEX('Euro Qual stats'!$A$1:$L$2071,MATCH(Players!$AE57,'Euro Qual stats'!$A$1:$A$2071,0),MATCH(Players!AH$2,'Euro Qual stats'!$A$1:$L$1,0)),0)</f>
        <v>0.22</v>
      </c>
      <c r="AI57" s="69">
        <f>IFERROR(INDEX('Euro Qual stats'!$A$1:$L$2071,MATCH(Players!$AE57,'Euro Qual stats'!$A$1:$A$2071,0),MATCH(Players!AI$2,'Euro Qual stats'!$A$1:$L$1,0)),0)</f>
        <v>0.22</v>
      </c>
      <c r="AJ57" s="85">
        <f t="shared" si="29"/>
        <v>0.46395440251572334</v>
      </c>
      <c r="AK57" s="85">
        <f t="shared" si="0"/>
        <v>0.36418238993710683</v>
      </c>
      <c r="AL57" s="85">
        <f t="shared" si="1"/>
        <v>0.20172169811320756</v>
      </c>
      <c r="AM57" s="85">
        <f t="shared" si="2"/>
        <v>0.29296357182034743</v>
      </c>
      <c r="AN57" s="85">
        <f t="shared" si="3"/>
        <v>0.17781858071298617</v>
      </c>
      <c r="AO57" s="85">
        <f t="shared" si="4"/>
        <v>9.9060482892123006E-2</v>
      </c>
      <c r="AP57" s="2">
        <f t="shared" si="5"/>
        <v>0.5561797752808989</v>
      </c>
      <c r="AQ57" s="2">
        <f t="shared" si="6"/>
        <v>0.20224719101123598</v>
      </c>
      <c r="AR57" s="2">
        <f t="shared" si="7"/>
        <v>1.2640449438202246</v>
      </c>
      <c r="AS57" s="2">
        <f t="shared" si="8"/>
        <v>0.20224719101123598</v>
      </c>
      <c r="AT57" s="2">
        <f t="shared" si="9"/>
        <v>5.0561797752808994E-2</v>
      </c>
      <c r="AU57" s="2">
        <f t="shared" si="30"/>
        <v>0.5561797752808989</v>
      </c>
      <c r="AV57" s="2">
        <f t="shared" si="31"/>
        <v>0.20224719101123598</v>
      </c>
      <c r="AW57" s="2">
        <f t="shared" si="32"/>
        <v>1.2640449438202246</v>
      </c>
      <c r="AX57" s="2">
        <f t="shared" si="33"/>
        <v>0.20224719101123598</v>
      </c>
      <c r="AY57" s="2">
        <f t="shared" si="34"/>
        <v>5.0561797752808994E-2</v>
      </c>
      <c r="AZ57" s="2">
        <f t="shared" si="10"/>
        <v>0.46018108260900287</v>
      </c>
      <c r="BA57" s="2">
        <f t="shared" si="11"/>
        <v>0.33310079676347965</v>
      </c>
      <c r="BB57" s="2">
        <f t="shared" si="12"/>
        <v>0.21112359550561799</v>
      </c>
      <c r="BC57">
        <f t="shared" si="13"/>
        <v>1</v>
      </c>
      <c r="BD57" s="74">
        <f t="shared" si="14"/>
        <v>0.23073664742640024</v>
      </c>
      <c r="BE57" s="74">
        <f t="shared" si="15"/>
        <v>0.24085117409947168</v>
      </c>
      <c r="BF57" s="74">
        <f t="shared" si="16"/>
        <v>0.25702233197478735</v>
      </c>
      <c r="BG57" s="2">
        <f t="shared" si="17"/>
        <v>0.21112359550561799</v>
      </c>
      <c r="BH57" s="2">
        <f t="shared" si="18"/>
        <v>5.0561797752808994E-2</v>
      </c>
      <c r="BI57" s="2">
        <f t="shared" si="19"/>
        <v>0.23073664742640024</v>
      </c>
      <c r="BJ57" s="2">
        <f t="shared" si="20"/>
        <v>0.24085117409947168</v>
      </c>
      <c r="BK57" s="2">
        <f t="shared" si="21"/>
        <v>0.25702233197478735</v>
      </c>
      <c r="BL57" s="2">
        <f t="shared" si="22"/>
        <v>0.21112359550561799</v>
      </c>
      <c r="BM57" s="2">
        <f t="shared" si="23"/>
        <v>5.0561797752808994E-2</v>
      </c>
      <c r="BN57" s="2">
        <f t="shared" si="24"/>
        <v>0.23466006522332969</v>
      </c>
      <c r="BO57" s="2">
        <f t="shared" si="25"/>
        <v>0.24085117409947171</v>
      </c>
      <c r="BP57" s="2">
        <f t="shared" si="26"/>
        <v>0.26726364598673896</v>
      </c>
      <c r="BQ57" s="2">
        <f t="shared" si="27"/>
        <v>0.21112359550561799</v>
      </c>
      <c r="BR57" s="2">
        <f t="shared" si="28"/>
        <v>5.0561797752808994E-2</v>
      </c>
    </row>
    <row r="58" spans="1:70" x14ac:dyDescent="0.3">
      <c r="A58" s="93">
        <v>0</v>
      </c>
      <c r="B58">
        <v>205002</v>
      </c>
      <c r="C58" t="s">
        <v>1204</v>
      </c>
      <c r="D58" t="s">
        <v>1205</v>
      </c>
      <c r="E58" t="s">
        <v>1206</v>
      </c>
      <c r="F58">
        <v>18658</v>
      </c>
      <c r="G58" t="s">
        <v>861</v>
      </c>
      <c r="H58" t="s">
        <v>937</v>
      </c>
      <c r="I58" t="s">
        <v>979</v>
      </c>
      <c r="J58">
        <v>6.3</v>
      </c>
      <c r="K58">
        <v>7.5</v>
      </c>
      <c r="L58">
        <v>6.3</v>
      </c>
      <c r="M58">
        <v>0</v>
      </c>
      <c r="N58">
        <v>2187</v>
      </c>
      <c r="O58" t="s">
        <v>992</v>
      </c>
      <c r="P58" t="s">
        <v>1207</v>
      </c>
      <c r="Q58" t="s">
        <v>1207</v>
      </c>
      <c r="R58">
        <v>17</v>
      </c>
      <c r="S58">
        <v>7</v>
      </c>
      <c r="T58">
        <v>0</v>
      </c>
      <c r="U58">
        <v>4</v>
      </c>
      <c r="V58">
        <v>2485</v>
      </c>
      <c r="W58">
        <v>41</v>
      </c>
      <c r="X58">
        <v>4</v>
      </c>
      <c r="Y58">
        <v>0</v>
      </c>
      <c r="Z58" t="s">
        <v>1048</v>
      </c>
      <c r="AA58" t="s">
        <v>693</v>
      </c>
      <c r="AB58" s="69" t="str">
        <f>IF(AA58&lt;&gt;"",INDEX(Lookup!$N$2:$N$5,MATCH(Players!AA58,Lookup!$P$2:$P$5,0)),INDEX(Lookup!$N$2:$N$5,MATCH(Players!O58,Lookup!$O$2:$O$5,0)))</f>
        <v>Striker</v>
      </c>
      <c r="AC58">
        <v>3562000</v>
      </c>
      <c r="AD58" s="69" t="s">
        <v>799</v>
      </c>
      <c r="AE58" s="69" t="str">
        <f>INDEX('Translate table'!$H$2:$H$622,MATCH(Players!P58,'Translate table'!$G$2:$G$622,0))</f>
        <v>Filippo Berardi</v>
      </c>
      <c r="AF58" s="69">
        <f>IFERROR(INDEX('Euro Qual stats'!$A$1:$L$2071,MATCH(Players!$AE58,'Euro Qual stats'!$A$1:$A$2071,0),MATCH(Players!AF$2,'Euro Qual stats'!$A$1:$L$1,0)),0)</f>
        <v>8</v>
      </c>
      <c r="AG58" s="69">
        <f>IFERROR(INDEX('Euro Qual stats'!$A$1:$L$2071,MATCH(Players!$AE58,'Euro Qual stats'!$A$1:$A$2071,0),MATCH(Players!AG$2,'Euro Qual stats'!$A$1:$L$1,0)),0)</f>
        <v>0</v>
      </c>
      <c r="AH58" s="69">
        <f>IFERROR(INDEX('Euro Qual stats'!$A$1:$L$2071,MATCH(Players!$AE58,'Euro Qual stats'!$A$1:$A$2071,0),MATCH(Players!AH$2,'Euro Qual stats'!$A$1:$L$1,0)),0)</f>
        <v>0.14000000000000001</v>
      </c>
      <c r="AI58" s="69">
        <f>IFERROR(INDEX('Euro Qual stats'!$A$1:$L$2071,MATCH(Players!$AE58,'Euro Qual stats'!$A$1:$A$2071,0),MATCH(Players!AI$2,'Euro Qual stats'!$A$1:$L$1,0)),0)</f>
        <v>0.14000000000000001</v>
      </c>
      <c r="AJ58" s="85">
        <f t="shared" si="29"/>
        <v>6.7830188679245298E-2</v>
      </c>
      <c r="AK58" s="85">
        <f t="shared" si="0"/>
        <v>0.28201257861635209</v>
      </c>
      <c r="AL58" s="85">
        <f t="shared" si="1"/>
        <v>0.1520440251572327</v>
      </c>
      <c r="AM58" s="85">
        <f t="shared" si="2"/>
        <v>3.8760781306288808E-2</v>
      </c>
      <c r="AN58" s="85">
        <f t="shared" si="3"/>
        <v>0.10440645227193926</v>
      </c>
      <c r="AO58" s="85">
        <f t="shared" si="4"/>
        <v>9.5041335407991451E-2</v>
      </c>
      <c r="AP58" s="2">
        <f t="shared" si="5"/>
        <v>0.61569416498993967</v>
      </c>
      <c r="AQ58" s="2">
        <f t="shared" si="6"/>
        <v>0.25352112676056338</v>
      </c>
      <c r="AR58" s="2">
        <f t="shared" si="7"/>
        <v>1.4849094567404426</v>
      </c>
      <c r="AS58" s="2">
        <f t="shared" si="8"/>
        <v>0.14486921529175051</v>
      </c>
      <c r="AT58" s="2">
        <f t="shared" si="9"/>
        <v>0</v>
      </c>
      <c r="AU58" s="2">
        <f t="shared" si="30"/>
        <v>0.61569416498993967</v>
      </c>
      <c r="AV58" s="2">
        <f t="shared" si="31"/>
        <v>0.25352112676056338</v>
      </c>
      <c r="AW58" s="2">
        <f t="shared" si="32"/>
        <v>1.4849094567404426</v>
      </c>
      <c r="AX58" s="2">
        <f t="shared" si="33"/>
        <v>0.14486921529175051</v>
      </c>
      <c r="AY58" s="2">
        <f t="shared" si="34"/>
        <v>0</v>
      </c>
      <c r="AZ58" s="2">
        <f t="shared" si="10"/>
        <v>0.44885337180314588</v>
      </c>
      <c r="BA58" s="2">
        <f t="shared" si="11"/>
        <v>0.16067565771990433</v>
      </c>
      <c r="BB58" s="2">
        <f t="shared" si="12"/>
        <v>0.14243460764587526</v>
      </c>
      <c r="BC58">
        <f t="shared" si="13"/>
        <v>1</v>
      </c>
      <c r="BD58" s="74">
        <f t="shared" si="14"/>
        <v>0.16850173355216014</v>
      </c>
      <c r="BE58" s="74">
        <f t="shared" si="15"/>
        <v>0.10355098361623533</v>
      </c>
      <c r="BF58" s="74">
        <f t="shared" si="16"/>
        <v>0.23788625833302912</v>
      </c>
      <c r="BG58" s="2">
        <f t="shared" si="17"/>
        <v>0.14243460764587526</v>
      </c>
      <c r="BH58" s="2">
        <f t="shared" si="18"/>
        <v>0</v>
      </c>
      <c r="BI58" s="2">
        <f t="shared" si="19"/>
        <v>0.16850173355216014</v>
      </c>
      <c r="BJ58" s="2">
        <f t="shared" si="20"/>
        <v>0.10355098361623533</v>
      </c>
      <c r="BK58" s="2">
        <f t="shared" si="21"/>
        <v>0.23788625833302912</v>
      </c>
      <c r="BL58" s="2">
        <f t="shared" si="22"/>
        <v>0.14243460764587526</v>
      </c>
      <c r="BM58" s="2">
        <f t="shared" si="23"/>
        <v>0</v>
      </c>
      <c r="BN58" s="2">
        <f t="shared" si="24"/>
        <v>0.16850173355216011</v>
      </c>
      <c r="BO58" s="2">
        <f t="shared" si="25"/>
        <v>0.10355098361623534</v>
      </c>
      <c r="BP58" s="2">
        <f t="shared" si="26"/>
        <v>0.23788625833302912</v>
      </c>
      <c r="BQ58" s="2">
        <f t="shared" si="27"/>
        <v>0.14243460764587526</v>
      </c>
      <c r="BR58" s="2">
        <f t="shared" si="28"/>
        <v>0</v>
      </c>
    </row>
    <row r="59" spans="1:70" x14ac:dyDescent="0.3">
      <c r="A59" s="93">
        <v>0</v>
      </c>
      <c r="B59">
        <v>213415</v>
      </c>
      <c r="C59" t="s">
        <v>1208</v>
      </c>
      <c r="D59" t="s">
        <v>1209</v>
      </c>
      <c r="E59" t="s">
        <v>1210</v>
      </c>
      <c r="F59">
        <v>18743</v>
      </c>
      <c r="G59" t="s">
        <v>869</v>
      </c>
      <c r="H59" t="s">
        <v>943</v>
      </c>
      <c r="I59" t="s">
        <v>1008</v>
      </c>
      <c r="J59">
        <v>3.3</v>
      </c>
      <c r="K59">
        <v>7.5</v>
      </c>
      <c r="L59">
        <v>3.3</v>
      </c>
      <c r="M59">
        <v>0</v>
      </c>
      <c r="N59">
        <v>1997</v>
      </c>
      <c r="O59" t="s">
        <v>992</v>
      </c>
      <c r="P59" t="s">
        <v>1211</v>
      </c>
      <c r="Q59" t="s">
        <v>1211</v>
      </c>
      <c r="R59">
        <v>6</v>
      </c>
      <c r="S59">
        <v>10</v>
      </c>
      <c r="T59">
        <v>0</v>
      </c>
      <c r="U59">
        <v>4</v>
      </c>
      <c r="V59">
        <v>2186</v>
      </c>
      <c r="W59">
        <v>24</v>
      </c>
      <c r="X59">
        <v>6</v>
      </c>
      <c r="Y59">
        <v>0</v>
      </c>
      <c r="Z59" t="s">
        <v>993</v>
      </c>
      <c r="AA59" t="s">
        <v>691</v>
      </c>
      <c r="AB59" s="69" t="str">
        <f>IF(AA59&lt;&gt;"",INDEX(Lookup!$N$2:$N$5,MATCH(Players!AA59,Lookup!$P$2:$P$5,0)),INDEX(Lookup!$N$2:$N$5,MATCH(Players!O59,Lookup!$O$2:$O$5,0)))</f>
        <v>Midfield</v>
      </c>
      <c r="AC59">
        <v>5552000</v>
      </c>
      <c r="AD59" s="69" t="s">
        <v>807</v>
      </c>
      <c r="AE59" s="69" t="str">
        <f>INDEX('Translate table'!$H$2:$H$622,MATCH(Players!P59,'Translate table'!$G$2:$G$622,0))</f>
        <v>Yannick Carrasco</v>
      </c>
      <c r="AF59" s="69">
        <f>IFERROR(INDEX('Euro Qual stats'!$A$1:$L$2071,MATCH(Players!$AE59,'Euro Qual stats'!$A$1:$A$2071,0),MATCH(Players!AF$2,'Euro Qual stats'!$A$1:$L$1,0)),0)</f>
        <v>7</v>
      </c>
      <c r="AG59" s="69">
        <f>IFERROR(INDEX('Euro Qual stats'!$A$1:$L$2071,MATCH(Players!$AE59,'Euro Qual stats'!$A$1:$A$2071,0),MATCH(Players!AG$2,'Euro Qual stats'!$A$1:$L$1,0)),0)</f>
        <v>1.42</v>
      </c>
      <c r="AH59" s="69">
        <f>IFERROR(INDEX('Euro Qual stats'!$A$1:$L$2071,MATCH(Players!$AE59,'Euro Qual stats'!$A$1:$A$2071,0),MATCH(Players!AH$2,'Euro Qual stats'!$A$1:$L$1,0)),0)</f>
        <v>0.36</v>
      </c>
      <c r="AI59" s="69">
        <f>IFERROR(INDEX('Euro Qual stats'!$A$1:$L$2071,MATCH(Players!$AE59,'Euro Qual stats'!$A$1:$A$2071,0),MATCH(Players!AI$2,'Euro Qual stats'!$A$1:$L$1,0)),0)</f>
        <v>0</v>
      </c>
      <c r="AJ59" s="85">
        <f t="shared" si="29"/>
        <v>0.89513812154696137</v>
      </c>
      <c r="AK59" s="85">
        <f t="shared" si="0"/>
        <v>0.30330110497237572</v>
      </c>
      <c r="AL59" s="85">
        <f t="shared" si="1"/>
        <v>9.6938305709023939E-2</v>
      </c>
      <c r="AM59" s="85">
        <f t="shared" si="2"/>
        <v>0</v>
      </c>
      <c r="AN59" s="85">
        <f t="shared" si="3"/>
        <v>0</v>
      </c>
      <c r="AO59" s="85">
        <f t="shared" si="4"/>
        <v>0</v>
      </c>
      <c r="AP59" s="2">
        <f t="shared" si="5"/>
        <v>0.24702653247941445</v>
      </c>
      <c r="AQ59" s="2">
        <f t="shared" si="6"/>
        <v>0.41171088746569079</v>
      </c>
      <c r="AR59" s="2">
        <f t="shared" si="7"/>
        <v>0.98810612991765778</v>
      </c>
      <c r="AS59" s="2">
        <f t="shared" si="8"/>
        <v>0.24702653247941445</v>
      </c>
      <c r="AT59" s="2">
        <f t="shared" si="9"/>
        <v>0</v>
      </c>
      <c r="AU59" s="2">
        <f t="shared" si="30"/>
        <v>0.24702653247941445</v>
      </c>
      <c r="AV59" s="2">
        <f t="shared" si="31"/>
        <v>0.41171088746569079</v>
      </c>
      <c r="AW59" s="2">
        <f t="shared" si="32"/>
        <v>0.98810612991765778</v>
      </c>
      <c r="AX59" s="2">
        <f t="shared" si="33"/>
        <v>0.24702653247941445</v>
      </c>
      <c r="AY59" s="2">
        <f t="shared" si="34"/>
        <v>0</v>
      </c>
      <c r="AZ59" s="2">
        <f t="shared" si="10"/>
        <v>0.27516381872589507</v>
      </c>
      <c r="BA59" s="2">
        <f t="shared" si="11"/>
        <v>0.65342450450632605</v>
      </c>
      <c r="BB59" s="2">
        <f t="shared" si="12"/>
        <v>0.12351326623970722</v>
      </c>
      <c r="BC59">
        <f t="shared" si="13"/>
        <v>0</v>
      </c>
      <c r="BD59" s="74">
        <f t="shared" si="14"/>
        <v>0</v>
      </c>
      <c r="BE59" s="74">
        <f t="shared" si="15"/>
        <v>0</v>
      </c>
      <c r="BF59" s="74">
        <f t="shared" si="16"/>
        <v>0</v>
      </c>
      <c r="BG59" s="2">
        <f t="shared" si="17"/>
        <v>0.12351326623970722</v>
      </c>
      <c r="BH59" s="2">
        <f t="shared" si="18"/>
        <v>0</v>
      </c>
      <c r="BI59" s="2">
        <f t="shared" si="19"/>
        <v>0</v>
      </c>
      <c r="BJ59" s="2">
        <f t="shared" si="20"/>
        <v>0</v>
      </c>
      <c r="BK59" s="2">
        <f t="shared" si="21"/>
        <v>0</v>
      </c>
      <c r="BL59" s="2">
        <f t="shared" si="22"/>
        <v>0.12351326623970722</v>
      </c>
      <c r="BM59" s="2">
        <f t="shared" si="23"/>
        <v>0</v>
      </c>
      <c r="BN59" s="2">
        <f t="shared" si="24"/>
        <v>0</v>
      </c>
      <c r="BO59" s="2">
        <f t="shared" si="25"/>
        <v>0</v>
      </c>
      <c r="BP59" s="2">
        <f t="shared" si="26"/>
        <v>0</v>
      </c>
      <c r="BQ59" s="2">
        <f t="shared" si="27"/>
        <v>0.12351326623970722</v>
      </c>
      <c r="BR59" s="2">
        <f t="shared" si="28"/>
        <v>0</v>
      </c>
    </row>
    <row r="60" spans="1:70" x14ac:dyDescent="0.3">
      <c r="A60" s="93">
        <v>0</v>
      </c>
      <c r="B60">
        <v>204578</v>
      </c>
      <c r="C60" t="s">
        <v>1212</v>
      </c>
      <c r="D60" t="s">
        <v>1213</v>
      </c>
      <c r="E60" t="s">
        <v>1214</v>
      </c>
      <c r="F60">
        <v>18694</v>
      </c>
      <c r="G60" t="s">
        <v>874</v>
      </c>
      <c r="H60" t="s">
        <v>907</v>
      </c>
      <c r="I60" t="s">
        <v>5231</v>
      </c>
      <c r="J60">
        <v>1</v>
      </c>
      <c r="K60">
        <v>7.5</v>
      </c>
      <c r="L60">
        <v>1</v>
      </c>
      <c r="M60">
        <v>0</v>
      </c>
      <c r="N60">
        <v>33</v>
      </c>
      <c r="O60" t="s">
        <v>980</v>
      </c>
      <c r="P60" t="s">
        <v>1215</v>
      </c>
      <c r="Q60" t="s">
        <v>1216</v>
      </c>
      <c r="R60">
        <v>0</v>
      </c>
      <c r="S60">
        <v>0</v>
      </c>
      <c r="T60">
        <v>0</v>
      </c>
      <c r="U60">
        <v>0</v>
      </c>
      <c r="V60">
        <v>26</v>
      </c>
      <c r="W60">
        <v>1</v>
      </c>
      <c r="X60">
        <v>0</v>
      </c>
      <c r="Y60">
        <v>0</v>
      </c>
      <c r="Z60" t="s">
        <v>1086</v>
      </c>
      <c r="AA60" t="s">
        <v>693</v>
      </c>
      <c r="AB60" s="69" t="str">
        <f>IF(AA60&lt;&gt;"",INDEX(Lookup!$N$2:$N$5,MATCH(Players!AA60,Lookup!$P$2:$P$5,0)),INDEX(Lookup!$N$2:$N$5,MATCH(Players!O60,Lookup!$O$2:$O$5,0)))</f>
        <v>Striker</v>
      </c>
      <c r="AC60">
        <v>4032000</v>
      </c>
      <c r="AD60" s="69" t="s">
        <v>810</v>
      </c>
      <c r="AE60" s="69" t="str">
        <f>INDEX('Translate table'!$H$2:$H$622,MATCH(Players!P60,'Translate table'!$G$2:$G$622,0))</f>
        <v>Donyell Malen</v>
      </c>
      <c r="AF60" s="69">
        <f>IFERROR(INDEX('Euro Qual stats'!$A$1:$L$2071,MATCH(Players!$AE60,'Euro Qual stats'!$A$1:$A$2071,0),MATCH(Players!AF$2,'Euro Qual stats'!$A$1:$L$1,0)),0)</f>
        <v>4</v>
      </c>
      <c r="AG60" s="69">
        <f>IFERROR(INDEX('Euro Qual stats'!$A$1:$L$2071,MATCH(Players!$AE60,'Euro Qual stats'!$A$1:$A$2071,0),MATCH(Players!AG$2,'Euro Qual stats'!$A$1:$L$1,0)),0)</f>
        <v>0.43</v>
      </c>
      <c r="AH60" s="69">
        <f>IFERROR(INDEX('Euro Qual stats'!$A$1:$L$2071,MATCH(Players!$AE60,'Euro Qual stats'!$A$1:$A$2071,0),MATCH(Players!AH$2,'Euro Qual stats'!$A$1:$L$1,0)),0)</f>
        <v>0.43</v>
      </c>
      <c r="AI60" s="69">
        <f>IFERROR(INDEX('Euro Qual stats'!$A$1:$L$2071,MATCH(Players!$AE60,'Euro Qual stats'!$A$1:$A$2071,0),MATCH(Players!AI$2,'Euro Qual stats'!$A$1:$L$1,0)),0)</f>
        <v>0</v>
      </c>
      <c r="AJ60" s="85">
        <f t="shared" si="29"/>
        <v>0.27899371069182388</v>
      </c>
      <c r="AK60" s="85">
        <f t="shared" si="0"/>
        <v>0.52069182389937085</v>
      </c>
      <c r="AL60" s="85">
        <f t="shared" si="1"/>
        <v>0.11742138364779872</v>
      </c>
      <c r="AM60" s="85">
        <f t="shared" si="2"/>
        <v>0</v>
      </c>
      <c r="AN60" s="85">
        <f t="shared" si="3"/>
        <v>0</v>
      </c>
      <c r="AO60" s="85">
        <f t="shared" si="4"/>
        <v>0</v>
      </c>
      <c r="AP60" s="2">
        <f t="shared" si="5"/>
        <v>0</v>
      </c>
      <c r="AQ60" s="2">
        <f t="shared" si="6"/>
        <v>0</v>
      </c>
      <c r="AR60" s="2">
        <f t="shared" si="7"/>
        <v>3.4615384615384617</v>
      </c>
      <c r="AS60" s="2">
        <f t="shared" si="8"/>
        <v>0</v>
      </c>
      <c r="AT60" s="2">
        <f t="shared" si="9"/>
        <v>0</v>
      </c>
      <c r="AU60" s="2">
        <f t="shared" si="30"/>
        <v>0</v>
      </c>
      <c r="AV60" s="2">
        <f t="shared" si="31"/>
        <v>0</v>
      </c>
      <c r="AW60" s="2">
        <f t="shared" si="32"/>
        <v>3.4615384615384617</v>
      </c>
      <c r="AX60" s="2">
        <f t="shared" si="33"/>
        <v>0</v>
      </c>
      <c r="AY60" s="2">
        <f t="shared" si="34"/>
        <v>0</v>
      </c>
      <c r="AZ60" s="2">
        <f t="shared" si="10"/>
        <v>0.26034591194968543</v>
      </c>
      <c r="BA60" s="2">
        <f t="shared" si="11"/>
        <v>0.13949685534591194</v>
      </c>
      <c r="BB60" s="2">
        <f t="shared" si="12"/>
        <v>0</v>
      </c>
      <c r="BC60">
        <f t="shared" si="13"/>
        <v>0</v>
      </c>
      <c r="BD60" s="74">
        <f t="shared" si="14"/>
        <v>0</v>
      </c>
      <c r="BE60" s="74">
        <f t="shared" si="15"/>
        <v>0</v>
      </c>
      <c r="BF60" s="74">
        <f t="shared" si="16"/>
        <v>0</v>
      </c>
      <c r="BG60" s="2">
        <f t="shared" si="17"/>
        <v>0</v>
      </c>
      <c r="BH60" s="2">
        <f t="shared" si="18"/>
        <v>0</v>
      </c>
      <c r="BI60" s="2">
        <f t="shared" si="19"/>
        <v>0</v>
      </c>
      <c r="BJ60" s="2">
        <f t="shared" si="20"/>
        <v>0</v>
      </c>
      <c r="BK60" s="2">
        <f t="shared" si="21"/>
        <v>0</v>
      </c>
      <c r="BL60" s="2">
        <f t="shared" si="22"/>
        <v>0</v>
      </c>
      <c r="BM60" s="2">
        <f t="shared" si="23"/>
        <v>0</v>
      </c>
      <c r="BN60" s="2">
        <f t="shared" si="24"/>
        <v>0</v>
      </c>
      <c r="BO60" s="2">
        <f t="shared" si="25"/>
        <v>0</v>
      </c>
      <c r="BP60" s="2">
        <f t="shared" si="26"/>
        <v>0</v>
      </c>
      <c r="BQ60" s="2">
        <f t="shared" si="27"/>
        <v>0</v>
      </c>
      <c r="BR60" s="2">
        <f t="shared" si="28"/>
        <v>0</v>
      </c>
    </row>
    <row r="61" spans="1:70" x14ac:dyDescent="0.3">
      <c r="A61" s="93">
        <v>0</v>
      </c>
      <c r="B61">
        <v>204659</v>
      </c>
      <c r="C61" t="s">
        <v>1217</v>
      </c>
      <c r="D61" t="s">
        <v>1218</v>
      </c>
      <c r="E61" t="s">
        <v>1219</v>
      </c>
      <c r="F61">
        <v>18660</v>
      </c>
      <c r="G61" t="s">
        <v>890</v>
      </c>
      <c r="H61" t="s">
        <v>913</v>
      </c>
      <c r="I61" t="s">
        <v>5174</v>
      </c>
      <c r="J61">
        <v>0</v>
      </c>
      <c r="K61">
        <v>7.5</v>
      </c>
      <c r="L61">
        <v>0</v>
      </c>
      <c r="M61">
        <v>0</v>
      </c>
      <c r="N61">
        <v>30</v>
      </c>
      <c r="O61" t="s">
        <v>992</v>
      </c>
      <c r="P61" t="s">
        <v>1220</v>
      </c>
      <c r="Q61" t="s">
        <v>1220</v>
      </c>
      <c r="R61">
        <v>5</v>
      </c>
      <c r="S61">
        <v>5</v>
      </c>
      <c r="T61">
        <v>0</v>
      </c>
      <c r="U61">
        <v>4</v>
      </c>
      <c r="V61">
        <v>1705</v>
      </c>
      <c r="W61">
        <v>13</v>
      </c>
      <c r="X61">
        <v>2</v>
      </c>
      <c r="Y61">
        <v>0</v>
      </c>
      <c r="Z61" t="s">
        <v>1040</v>
      </c>
      <c r="AA61" t="s">
        <v>691</v>
      </c>
      <c r="AB61" s="69" t="str">
        <f>IF(AA61&lt;&gt;"",INDEX(Lookup!$N$2:$N$5,MATCH(Players!AA61,Lookup!$P$2:$P$5,0)),INDEX(Lookup!$N$2:$N$5,MATCH(Players!O61,Lookup!$O$2:$O$5,0)))</f>
        <v>Midfield</v>
      </c>
      <c r="AC61">
        <v>5995000</v>
      </c>
      <c r="AD61" s="69" t="s">
        <v>793</v>
      </c>
      <c r="AE61" s="69" t="str">
        <f>INDEX('Translate table'!$H$2:$H$622,MATCH(Players!P61,'Translate table'!$G$2:$G$622,0))</f>
        <v>Leon Goretzka</v>
      </c>
      <c r="AF61" s="69">
        <f>IFERROR(INDEX('Euro Qual stats'!$A$1:$L$2071,MATCH(Players!$AE61,'Euro Qual stats'!$A$1:$A$2071,0),MATCH(Players!AF$2,'Euro Qual stats'!$A$1:$L$1,0)),0)</f>
        <v>5</v>
      </c>
      <c r="AG61" s="69">
        <f>IFERROR(INDEX('Euro Qual stats'!$A$1:$L$2071,MATCH(Players!$AE61,'Euro Qual stats'!$A$1:$A$2071,0),MATCH(Players!AG$2,'Euro Qual stats'!$A$1:$L$1,0)),0)</f>
        <v>0</v>
      </c>
      <c r="AH61" s="69">
        <f>IFERROR(INDEX('Euro Qual stats'!$A$1:$L$2071,MATCH(Players!$AE61,'Euro Qual stats'!$A$1:$A$2071,0),MATCH(Players!AH$2,'Euro Qual stats'!$A$1:$L$1,0)),0)</f>
        <v>1.08</v>
      </c>
      <c r="AI61" s="69">
        <f>IFERROR(INDEX('Euro Qual stats'!$A$1:$L$2071,MATCH(Players!$AE61,'Euro Qual stats'!$A$1:$A$2071,0),MATCH(Players!AI$2,'Euro Qual stats'!$A$1:$L$1,0)),0)</f>
        <v>0</v>
      </c>
      <c r="AJ61" s="85">
        <f t="shared" si="29"/>
        <v>9.3526703499079197E-2</v>
      </c>
      <c r="AK61" s="85">
        <f t="shared" si="0"/>
        <v>0.58062154696132606</v>
      </c>
      <c r="AL61" s="85">
        <f t="shared" si="1"/>
        <v>0.13571362799263353</v>
      </c>
      <c r="AM61" s="85">
        <f t="shared" si="2"/>
        <v>0</v>
      </c>
      <c r="AN61" s="85">
        <f t="shared" si="3"/>
        <v>0</v>
      </c>
      <c r="AO61" s="85">
        <f t="shared" si="4"/>
        <v>0</v>
      </c>
      <c r="AP61" s="2">
        <f t="shared" si="5"/>
        <v>0.26392961876832843</v>
      </c>
      <c r="AQ61" s="2">
        <f t="shared" si="6"/>
        <v>0.26392961876832843</v>
      </c>
      <c r="AR61" s="2">
        <f t="shared" si="7"/>
        <v>0.6862170087976539</v>
      </c>
      <c r="AS61" s="2">
        <f t="shared" si="8"/>
        <v>0.10557184750733138</v>
      </c>
      <c r="AT61" s="2">
        <f t="shared" si="9"/>
        <v>0</v>
      </c>
      <c r="AU61" s="2">
        <f t="shared" si="30"/>
        <v>0.26392961876832843</v>
      </c>
      <c r="AV61" s="2">
        <f t="shared" si="31"/>
        <v>0.26392961876832843</v>
      </c>
      <c r="AW61" s="2">
        <f t="shared" si="32"/>
        <v>0.6862170087976539</v>
      </c>
      <c r="AX61" s="2">
        <f t="shared" si="33"/>
        <v>0.10557184750733138</v>
      </c>
      <c r="AY61" s="2">
        <f t="shared" si="34"/>
        <v>0</v>
      </c>
      <c r="AZ61" s="2">
        <f t="shared" si="10"/>
        <v>0.42227558286482725</v>
      </c>
      <c r="BA61" s="2">
        <f t="shared" si="11"/>
        <v>0.17872816113370382</v>
      </c>
      <c r="BB61" s="2">
        <f t="shared" si="12"/>
        <v>5.2785923753665691E-2</v>
      </c>
      <c r="BC61">
        <f t="shared" si="13"/>
        <v>0</v>
      </c>
      <c r="BD61" s="74">
        <f t="shared" si="14"/>
        <v>0</v>
      </c>
      <c r="BE61" s="74">
        <f t="shared" si="15"/>
        <v>0</v>
      </c>
      <c r="BF61" s="74">
        <f t="shared" si="16"/>
        <v>0</v>
      </c>
      <c r="BG61" s="2">
        <f t="shared" si="17"/>
        <v>5.2785923753665691E-2</v>
      </c>
      <c r="BH61" s="2">
        <f t="shared" si="18"/>
        <v>0</v>
      </c>
      <c r="BI61" s="2">
        <f t="shared" si="19"/>
        <v>0</v>
      </c>
      <c r="BJ61" s="2">
        <f t="shared" si="20"/>
        <v>0</v>
      </c>
      <c r="BK61" s="2">
        <f t="shared" si="21"/>
        <v>0</v>
      </c>
      <c r="BL61" s="2">
        <f t="shared" si="22"/>
        <v>5.2785923753665691E-2</v>
      </c>
      <c r="BM61" s="2">
        <f t="shared" si="23"/>
        <v>0</v>
      </c>
      <c r="BN61" s="2">
        <f t="shared" si="24"/>
        <v>0</v>
      </c>
      <c r="BO61" s="2">
        <f t="shared" si="25"/>
        <v>0</v>
      </c>
      <c r="BP61" s="2">
        <f t="shared" si="26"/>
        <v>0</v>
      </c>
      <c r="BQ61" s="2">
        <f t="shared" si="27"/>
        <v>5.2785923753665691E-2</v>
      </c>
      <c r="BR61" s="2">
        <f t="shared" si="28"/>
        <v>0</v>
      </c>
    </row>
    <row r="62" spans="1:70" x14ac:dyDescent="0.3">
      <c r="A62" s="93">
        <v>0</v>
      </c>
      <c r="B62">
        <v>204652</v>
      </c>
      <c r="C62" t="s">
        <v>1221</v>
      </c>
      <c r="D62" t="s">
        <v>1222</v>
      </c>
      <c r="E62" t="s">
        <v>1223</v>
      </c>
      <c r="F62">
        <v>18660</v>
      </c>
      <c r="G62" t="s">
        <v>890</v>
      </c>
      <c r="H62" t="s">
        <v>913</v>
      </c>
      <c r="I62" t="s">
        <v>979</v>
      </c>
      <c r="J62">
        <v>0</v>
      </c>
      <c r="K62">
        <v>7.5</v>
      </c>
      <c r="L62">
        <v>0</v>
      </c>
      <c r="M62">
        <v>0</v>
      </c>
      <c r="N62">
        <v>350</v>
      </c>
      <c r="O62" t="s">
        <v>992</v>
      </c>
      <c r="P62" t="s">
        <v>1224</v>
      </c>
      <c r="Q62" t="s">
        <v>1224</v>
      </c>
      <c r="R62">
        <v>3</v>
      </c>
      <c r="S62">
        <v>10</v>
      </c>
      <c r="T62">
        <v>0</v>
      </c>
      <c r="U62">
        <v>7</v>
      </c>
      <c r="V62">
        <v>2121</v>
      </c>
      <c r="W62">
        <v>12</v>
      </c>
      <c r="X62">
        <v>6</v>
      </c>
      <c r="Y62">
        <v>0</v>
      </c>
      <c r="Z62" t="s">
        <v>1040</v>
      </c>
      <c r="AA62" t="s">
        <v>691</v>
      </c>
      <c r="AB62" s="69" t="str">
        <f>IF(AA62&lt;&gt;"",INDEX(Lookup!$N$2:$N$5,MATCH(Players!AA62,Lookup!$P$2:$P$5,0)),INDEX(Lookup!$N$2:$N$5,MATCH(Players!O62,Lookup!$O$2:$O$5,0)))</f>
        <v>Midfield</v>
      </c>
      <c r="AC62">
        <v>5984000</v>
      </c>
      <c r="AD62" s="69" t="s">
        <v>792</v>
      </c>
      <c r="AE62" s="69" t="str">
        <f>INDEX('Translate table'!$H$2:$H$622,MATCH(Players!P62,'Translate table'!$G$2:$G$622,0))</f>
        <v>Toni Kroos</v>
      </c>
      <c r="AF62" s="69">
        <f>IFERROR(INDEX('Euro Qual stats'!$A$1:$L$2071,MATCH(Players!$AE62,'Euro Qual stats'!$A$1:$A$2071,0),MATCH(Players!AF$2,'Euro Qual stats'!$A$1:$L$1,0)),0)</f>
        <v>5</v>
      </c>
      <c r="AG62" s="69">
        <f>IFERROR(INDEX('Euro Qual stats'!$A$1:$L$2071,MATCH(Players!$AE62,'Euro Qual stats'!$A$1:$A$2071,0),MATCH(Players!AG$2,'Euro Qual stats'!$A$1:$L$1,0)),0)</f>
        <v>0.4</v>
      </c>
      <c r="AH62" s="69">
        <f>IFERROR(INDEX('Euro Qual stats'!$A$1:$L$2071,MATCH(Players!$AE62,'Euro Qual stats'!$A$1:$A$2071,0),MATCH(Players!AH$2,'Euro Qual stats'!$A$1:$L$1,0)),0)</f>
        <v>0.6</v>
      </c>
      <c r="AI62" s="69">
        <f>IFERROR(INDEX('Euro Qual stats'!$A$1:$L$2071,MATCH(Players!$AE62,'Euro Qual stats'!$A$1:$A$2071,0),MATCH(Players!AI$2,'Euro Qual stats'!$A$1:$L$1,0)),0)</f>
        <v>0</v>
      </c>
      <c r="AJ62" s="85">
        <f t="shared" si="29"/>
        <v>0.2601933701657459</v>
      </c>
      <c r="AK62" s="85">
        <f t="shared" si="0"/>
        <v>0.380621546961326</v>
      </c>
      <c r="AL62" s="85">
        <f t="shared" si="1"/>
        <v>0.13571362799263353</v>
      </c>
      <c r="AM62" s="85">
        <f t="shared" si="2"/>
        <v>0.1328443922002914</v>
      </c>
      <c r="AN62" s="85">
        <f t="shared" si="3"/>
        <v>0.14492659486181009</v>
      </c>
      <c r="AO62" s="85">
        <f t="shared" si="4"/>
        <v>8.6667998813409086E-2</v>
      </c>
      <c r="AP62" s="2">
        <f t="shared" si="5"/>
        <v>0.12729844413012731</v>
      </c>
      <c r="AQ62" s="2">
        <f t="shared" si="6"/>
        <v>0.42432814710042438</v>
      </c>
      <c r="AR62" s="2">
        <f t="shared" si="7"/>
        <v>0.50919377652050923</v>
      </c>
      <c r="AS62" s="2">
        <f t="shared" si="8"/>
        <v>0.25459688826025462</v>
      </c>
      <c r="AT62" s="2">
        <f t="shared" si="9"/>
        <v>0</v>
      </c>
      <c r="AU62" s="2">
        <f t="shared" si="30"/>
        <v>0.12729844413012731</v>
      </c>
      <c r="AV62" s="2">
        <f t="shared" si="31"/>
        <v>0.42432814710042438</v>
      </c>
      <c r="AW62" s="2">
        <f t="shared" si="32"/>
        <v>0.50919377652050923</v>
      </c>
      <c r="AX62" s="2">
        <f t="shared" si="33"/>
        <v>0.25459688826025462</v>
      </c>
      <c r="AY62" s="2">
        <f t="shared" si="34"/>
        <v>0</v>
      </c>
      <c r="AZ62" s="2">
        <f t="shared" si="10"/>
        <v>0.25395999554572668</v>
      </c>
      <c r="BA62" s="2">
        <f t="shared" si="11"/>
        <v>0.34226075863308514</v>
      </c>
      <c r="BB62" s="2">
        <f t="shared" si="12"/>
        <v>0.12729844413012731</v>
      </c>
      <c r="BC62">
        <f t="shared" si="13"/>
        <v>1</v>
      </c>
      <c r="BD62" s="74">
        <f t="shared" si="14"/>
        <v>9.5709792338181346E-2</v>
      </c>
      <c r="BE62" s="74">
        <f t="shared" si="15"/>
        <v>0.17051896733231486</v>
      </c>
      <c r="BF62" s="74">
        <f t="shared" si="16"/>
        <v>7.2974274991754559E-2</v>
      </c>
      <c r="BG62" s="2">
        <f t="shared" si="17"/>
        <v>0.12729844413012731</v>
      </c>
      <c r="BH62" s="2">
        <f t="shared" si="18"/>
        <v>0</v>
      </c>
      <c r="BI62" s="2">
        <f t="shared" si="19"/>
        <v>9.5709792338181346E-2</v>
      </c>
      <c r="BJ62" s="2">
        <f t="shared" si="20"/>
        <v>0.17051896733231486</v>
      </c>
      <c r="BK62" s="2">
        <f t="shared" si="21"/>
        <v>7.2974274991754559E-2</v>
      </c>
      <c r="BL62" s="2">
        <f t="shared" si="22"/>
        <v>0.12729844413012731</v>
      </c>
      <c r="BM62" s="2">
        <f t="shared" si="23"/>
        <v>0</v>
      </c>
      <c r="BN62" s="2">
        <f t="shared" si="24"/>
        <v>9.5709792338181346E-2</v>
      </c>
      <c r="BO62" s="2">
        <f t="shared" si="25"/>
        <v>0.17051896733231489</v>
      </c>
      <c r="BP62" s="2">
        <f t="shared" si="26"/>
        <v>7.2974274991754545E-2</v>
      </c>
      <c r="BQ62" s="2">
        <f t="shared" si="27"/>
        <v>0.12729844413012731</v>
      </c>
      <c r="BR62" s="2">
        <f t="shared" si="28"/>
        <v>0</v>
      </c>
    </row>
    <row r="63" spans="1:70" x14ac:dyDescent="0.3">
      <c r="A63" s="93">
        <v>0</v>
      </c>
      <c r="B63">
        <v>204605</v>
      </c>
      <c r="C63" t="s">
        <v>1225</v>
      </c>
      <c r="D63" t="s">
        <v>1226</v>
      </c>
      <c r="E63" t="s">
        <v>1227</v>
      </c>
      <c r="F63">
        <v>18645</v>
      </c>
      <c r="G63" t="s">
        <v>877</v>
      </c>
      <c r="H63" t="s">
        <v>931</v>
      </c>
      <c r="I63" t="s">
        <v>5231</v>
      </c>
      <c r="J63">
        <v>0</v>
      </c>
      <c r="K63">
        <v>7.5</v>
      </c>
      <c r="L63">
        <v>0</v>
      </c>
      <c r="M63">
        <v>0</v>
      </c>
      <c r="N63">
        <v>25</v>
      </c>
      <c r="O63" t="s">
        <v>992</v>
      </c>
      <c r="P63" t="s">
        <v>208</v>
      </c>
      <c r="Q63" t="s">
        <v>208</v>
      </c>
      <c r="R63">
        <v>5</v>
      </c>
      <c r="S63">
        <v>3</v>
      </c>
      <c r="T63">
        <v>0</v>
      </c>
      <c r="U63">
        <v>3</v>
      </c>
      <c r="V63">
        <v>2560</v>
      </c>
      <c r="W63">
        <v>20</v>
      </c>
      <c r="X63">
        <v>1</v>
      </c>
      <c r="Y63">
        <v>0</v>
      </c>
      <c r="Z63" t="s">
        <v>877</v>
      </c>
      <c r="AA63" t="s">
        <v>693</v>
      </c>
      <c r="AB63" s="69" t="str">
        <f>IF(AA63&lt;&gt;"",INDEX(Lookup!$N$2:$N$5,MATCH(Players!AA63,Lookup!$P$2:$P$5,0)),INDEX(Lookup!$N$2:$N$5,MATCH(Players!O63,Lookup!$O$2:$O$5,0)))</f>
        <v>Striker</v>
      </c>
      <c r="AC63">
        <v>2995000</v>
      </c>
      <c r="AD63" s="69" t="s">
        <v>805</v>
      </c>
      <c r="AE63" s="69" t="str">
        <f>INDEX('Translate table'!$H$2:$H$622,MATCH(Players!P63,'Translate table'!$G$2:$G$622,0))</f>
        <v>Leroy SanÃ©</v>
      </c>
      <c r="AF63" s="69">
        <f>IFERROR(INDEX('Euro Qual stats'!$A$1:$L$2071,MATCH(Players!$AE63,'Euro Qual stats'!$A$1:$A$2071,0),MATCH(Players!AF$2,'Euro Qual stats'!$A$1:$L$1,0)),0)</f>
        <v>3</v>
      </c>
      <c r="AG63" s="69">
        <f>IFERROR(INDEX('Euro Qual stats'!$A$1:$L$2071,MATCH(Players!$AE63,'Euro Qual stats'!$A$1:$A$2071,0),MATCH(Players!AG$2,'Euro Qual stats'!$A$1:$L$1,0)),0)</f>
        <v>0.33</v>
      </c>
      <c r="AH63" s="69">
        <f>IFERROR(INDEX('Euro Qual stats'!$A$1:$L$2071,MATCH(Players!$AE63,'Euro Qual stats'!$A$1:$A$2071,0),MATCH(Players!AH$2,'Euro Qual stats'!$A$1:$L$1,0)),0)</f>
        <v>1</v>
      </c>
      <c r="AI63" s="69">
        <f>IFERROR(INDEX('Euro Qual stats'!$A$1:$L$2071,MATCH(Players!$AE63,'Euro Qual stats'!$A$1:$A$2071,0),MATCH(Players!AI$2,'Euro Qual stats'!$A$1:$L$1,0)),0)</f>
        <v>0</v>
      </c>
      <c r="AJ63" s="85">
        <f t="shared" si="29"/>
        <v>0.23511792452830194</v>
      </c>
      <c r="AK63" s="85">
        <f t="shared" si="0"/>
        <v>0.67452830188679225</v>
      </c>
      <c r="AL63" s="85">
        <f t="shared" si="1"/>
        <v>0.13209905660377358</v>
      </c>
      <c r="AM63" s="85">
        <f t="shared" si="2"/>
        <v>0</v>
      </c>
      <c r="AN63" s="85">
        <f t="shared" si="3"/>
        <v>0</v>
      </c>
      <c r="AO63" s="85">
        <f t="shared" si="4"/>
        <v>0</v>
      </c>
      <c r="AP63" s="2">
        <f t="shared" si="5"/>
        <v>0.17578125</v>
      </c>
      <c r="AQ63" s="2">
        <f t="shared" si="6"/>
        <v>0.10546875</v>
      </c>
      <c r="AR63" s="2">
        <f t="shared" si="7"/>
        <v>0.703125</v>
      </c>
      <c r="AS63" s="2">
        <f t="shared" si="8"/>
        <v>3.515625E-2</v>
      </c>
      <c r="AT63" s="2">
        <f t="shared" si="9"/>
        <v>0</v>
      </c>
      <c r="AU63" s="2">
        <f t="shared" si="30"/>
        <v>0.17578125</v>
      </c>
      <c r="AV63" s="2">
        <f t="shared" si="31"/>
        <v>0.10546875</v>
      </c>
      <c r="AW63" s="2">
        <f t="shared" si="32"/>
        <v>0.703125</v>
      </c>
      <c r="AX63" s="2">
        <f t="shared" si="33"/>
        <v>3.515625E-2</v>
      </c>
      <c r="AY63" s="2">
        <f t="shared" si="34"/>
        <v>0</v>
      </c>
      <c r="AZ63" s="2">
        <f t="shared" si="10"/>
        <v>0.42515477594339612</v>
      </c>
      <c r="BA63" s="2">
        <f t="shared" si="11"/>
        <v>0.17029333726415097</v>
      </c>
      <c r="BB63" s="2">
        <f t="shared" si="12"/>
        <v>1.7578125E-2</v>
      </c>
      <c r="BC63">
        <f t="shared" si="13"/>
        <v>0</v>
      </c>
      <c r="BD63" s="74">
        <f t="shared" si="14"/>
        <v>0</v>
      </c>
      <c r="BE63" s="74">
        <f t="shared" si="15"/>
        <v>0</v>
      </c>
      <c r="BF63" s="74">
        <f t="shared" si="16"/>
        <v>0</v>
      </c>
      <c r="BG63" s="2">
        <f t="shared" si="17"/>
        <v>1.7578125E-2</v>
      </c>
      <c r="BH63" s="2">
        <f t="shared" si="18"/>
        <v>0</v>
      </c>
      <c r="BI63" s="2">
        <f t="shared" si="19"/>
        <v>0</v>
      </c>
      <c r="BJ63" s="2">
        <f t="shared" si="20"/>
        <v>0</v>
      </c>
      <c r="BK63" s="2">
        <f t="shared" si="21"/>
        <v>0</v>
      </c>
      <c r="BL63" s="2">
        <f t="shared" si="22"/>
        <v>1.7578125E-2</v>
      </c>
      <c r="BM63" s="2">
        <f t="shared" si="23"/>
        <v>0</v>
      </c>
      <c r="BN63" s="2">
        <f t="shared" si="24"/>
        <v>0</v>
      </c>
      <c r="BO63" s="2">
        <f t="shared" si="25"/>
        <v>0</v>
      </c>
      <c r="BP63" s="2">
        <f t="shared" si="26"/>
        <v>0</v>
      </c>
      <c r="BQ63" s="2">
        <f t="shared" si="27"/>
        <v>1.7578125E-2</v>
      </c>
      <c r="BR63" s="2">
        <f t="shared" si="28"/>
        <v>0</v>
      </c>
    </row>
    <row r="64" spans="1:70" x14ac:dyDescent="0.3">
      <c r="A64" s="93">
        <v>0</v>
      </c>
      <c r="B64">
        <v>204706</v>
      </c>
      <c r="C64" t="s">
        <v>1228</v>
      </c>
      <c r="D64" t="s">
        <v>1229</v>
      </c>
      <c r="E64" t="s">
        <v>1230</v>
      </c>
      <c r="F64">
        <v>18701</v>
      </c>
      <c r="G64" t="s">
        <v>891</v>
      </c>
      <c r="H64" t="s">
        <v>945</v>
      </c>
      <c r="I64" t="s">
        <v>979</v>
      </c>
      <c r="J64">
        <v>0</v>
      </c>
      <c r="K64">
        <v>7.5</v>
      </c>
      <c r="L64">
        <v>0</v>
      </c>
      <c r="M64">
        <v>0</v>
      </c>
      <c r="N64">
        <v>15</v>
      </c>
      <c r="O64" t="s">
        <v>992</v>
      </c>
      <c r="P64" t="s">
        <v>1231</v>
      </c>
      <c r="Q64" t="s">
        <v>282</v>
      </c>
      <c r="R64">
        <v>5</v>
      </c>
      <c r="S64">
        <v>1</v>
      </c>
      <c r="T64">
        <v>0</v>
      </c>
      <c r="U64">
        <v>7</v>
      </c>
      <c r="V64">
        <v>2679</v>
      </c>
      <c r="W64">
        <v>16</v>
      </c>
      <c r="X64">
        <v>8</v>
      </c>
      <c r="Y64">
        <v>0</v>
      </c>
      <c r="Z64" t="s">
        <v>891</v>
      </c>
      <c r="AA64" t="s">
        <v>691</v>
      </c>
      <c r="AB64" s="69" t="str">
        <f>IF(AA64&lt;&gt;"",INDEX(Lookup!$N$2:$N$5,MATCH(Players!AA64,Lookup!$P$2:$P$5,0)),INDEX(Lookup!$N$2:$N$5,MATCH(Players!O64,Lookup!$O$2:$O$5,0)))</f>
        <v>Midfield</v>
      </c>
      <c r="AC64">
        <v>3495000</v>
      </c>
      <c r="AD64" s="69" t="s">
        <v>803</v>
      </c>
      <c r="AE64" s="69" t="str">
        <f>INDEX('Translate table'!$H$2:$H$622,MATCH(Players!P64,'Translate table'!$G$2:$G$622,0))</f>
        <v>RÃºben Diogo Da Silva Neves</v>
      </c>
      <c r="AF64" s="69">
        <f>IFERROR(INDEX('Euro Qual stats'!$A$1:$L$2071,MATCH(Players!$AE64,'Euro Qual stats'!$A$1:$A$2071,0),MATCH(Players!AF$2,'Euro Qual stats'!$A$1:$L$1,0)),0)</f>
        <v>5</v>
      </c>
      <c r="AG64" s="69">
        <f>IFERROR(INDEX('Euro Qual stats'!$A$1:$L$2071,MATCH(Players!$AE64,'Euro Qual stats'!$A$1:$A$2071,0),MATCH(Players!AG$2,'Euro Qual stats'!$A$1:$L$1,0)),0)</f>
        <v>0</v>
      </c>
      <c r="AH64" s="69">
        <f>IFERROR(INDEX('Euro Qual stats'!$A$1:$L$2071,MATCH(Players!$AE64,'Euro Qual stats'!$A$1:$A$2071,0),MATCH(Players!AH$2,'Euro Qual stats'!$A$1:$L$1,0)),0)</f>
        <v>0</v>
      </c>
      <c r="AI64" s="69">
        <f>IFERROR(INDEX('Euro Qual stats'!$A$1:$L$2071,MATCH(Players!$AE64,'Euro Qual stats'!$A$1:$A$2071,0),MATCH(Players!AI$2,'Euro Qual stats'!$A$1:$L$1,0)),0)</f>
        <v>0</v>
      </c>
      <c r="AJ64" s="85">
        <f t="shared" si="29"/>
        <v>9.3526703499079197E-2</v>
      </c>
      <c r="AK64" s="85">
        <f t="shared" si="0"/>
        <v>0.130621546961326</v>
      </c>
      <c r="AL64" s="85">
        <f t="shared" si="1"/>
        <v>0.13571362799263353</v>
      </c>
      <c r="AM64" s="85">
        <f t="shared" si="2"/>
        <v>8.1567312809406517E-2</v>
      </c>
      <c r="AN64" s="85">
        <f t="shared" si="3"/>
        <v>5.0329862037790808E-2</v>
      </c>
      <c r="AO64" s="85">
        <f t="shared" si="4"/>
        <v>9.9318056048658079E-2</v>
      </c>
      <c r="AP64" s="2">
        <f t="shared" si="5"/>
        <v>0.16797312430011199</v>
      </c>
      <c r="AQ64" s="2">
        <f t="shared" si="6"/>
        <v>3.3594624860022397E-2</v>
      </c>
      <c r="AR64" s="2">
        <f t="shared" si="7"/>
        <v>0.53751399776035835</v>
      </c>
      <c r="AS64" s="2">
        <f t="shared" si="8"/>
        <v>0.26875699888017918</v>
      </c>
      <c r="AT64" s="2">
        <f t="shared" si="9"/>
        <v>0</v>
      </c>
      <c r="AU64" s="2">
        <f t="shared" si="30"/>
        <v>0.16797312430011199</v>
      </c>
      <c r="AV64" s="2">
        <f t="shared" si="31"/>
        <v>3.3594624860022397E-2</v>
      </c>
      <c r="AW64" s="2">
        <f t="shared" si="32"/>
        <v>0.53751399776035835</v>
      </c>
      <c r="AX64" s="2">
        <f t="shared" si="33"/>
        <v>0.26875699888017918</v>
      </c>
      <c r="AY64" s="2">
        <f t="shared" si="34"/>
        <v>0</v>
      </c>
      <c r="AZ64" s="2">
        <f t="shared" si="10"/>
        <v>0.14929733563071901</v>
      </c>
      <c r="BA64" s="2">
        <f t="shared" si="11"/>
        <v>6.3560664179550794E-2</v>
      </c>
      <c r="BB64" s="2">
        <f t="shared" si="12"/>
        <v>0.13437849944008959</v>
      </c>
      <c r="BC64">
        <f t="shared" si="13"/>
        <v>1</v>
      </c>
      <c r="BD64" s="74">
        <f t="shared" si="14"/>
        <v>5.5745894800623225E-2</v>
      </c>
      <c r="BE64" s="74">
        <f t="shared" si="15"/>
        <v>6.1723556445547556E-2</v>
      </c>
      <c r="BF64" s="74">
        <f t="shared" si="16"/>
        <v>6.7981047635899919E-2</v>
      </c>
      <c r="BG64" s="2">
        <f t="shared" si="17"/>
        <v>0.13437849944008959</v>
      </c>
      <c r="BH64" s="2">
        <f t="shared" si="18"/>
        <v>0</v>
      </c>
      <c r="BI64" s="2">
        <f t="shared" si="19"/>
        <v>5.5745894800623225E-2</v>
      </c>
      <c r="BJ64" s="2">
        <f t="shared" si="20"/>
        <v>6.1723556445547556E-2</v>
      </c>
      <c r="BK64" s="2">
        <f t="shared" si="21"/>
        <v>6.7981047635899919E-2</v>
      </c>
      <c r="BL64" s="2">
        <f t="shared" si="22"/>
        <v>0.13437849944008959</v>
      </c>
      <c r="BM64" s="2">
        <f t="shared" si="23"/>
        <v>0</v>
      </c>
      <c r="BN64" s="2">
        <f t="shared" si="24"/>
        <v>6.1990677736562354E-2</v>
      </c>
      <c r="BO64" s="2">
        <f t="shared" si="25"/>
        <v>6.2332917303523895E-2</v>
      </c>
      <c r="BP64" s="2">
        <f t="shared" si="26"/>
        <v>6.7981047635899919E-2</v>
      </c>
      <c r="BQ64" s="2">
        <f t="shared" si="27"/>
        <v>0.13437849944008959</v>
      </c>
      <c r="BR64" s="2">
        <f t="shared" si="28"/>
        <v>0</v>
      </c>
    </row>
    <row r="65" spans="1:70" x14ac:dyDescent="0.3">
      <c r="A65" s="93">
        <v>0</v>
      </c>
      <c r="B65">
        <v>222100</v>
      </c>
      <c r="C65" t="s">
        <v>1232</v>
      </c>
      <c r="D65" t="s">
        <v>1233</v>
      </c>
      <c r="E65" t="s">
        <v>1234</v>
      </c>
      <c r="F65">
        <v>18710</v>
      </c>
      <c r="G65" t="s">
        <v>883</v>
      </c>
      <c r="H65" t="s">
        <v>941</v>
      </c>
      <c r="I65" t="s">
        <v>1008</v>
      </c>
      <c r="J65">
        <v>1.4</v>
      </c>
      <c r="K65">
        <v>7.5</v>
      </c>
      <c r="L65">
        <v>1.4</v>
      </c>
      <c r="M65">
        <v>0</v>
      </c>
      <c r="N65">
        <v>49</v>
      </c>
      <c r="O65" t="s">
        <v>992</v>
      </c>
      <c r="P65" t="s">
        <v>1235</v>
      </c>
      <c r="Q65" t="s">
        <v>1235</v>
      </c>
      <c r="R65">
        <v>6</v>
      </c>
      <c r="S65">
        <v>4</v>
      </c>
      <c r="T65">
        <v>0</v>
      </c>
      <c r="U65">
        <v>4</v>
      </c>
      <c r="V65">
        <v>1313</v>
      </c>
      <c r="W65">
        <v>19</v>
      </c>
      <c r="X65">
        <v>2</v>
      </c>
      <c r="Y65">
        <v>0</v>
      </c>
      <c r="Z65" t="s">
        <v>1031</v>
      </c>
      <c r="AA65" t="s">
        <v>691</v>
      </c>
      <c r="AB65" s="69" t="str">
        <f>IF(AA65&lt;&gt;"",INDEX(Lookup!$N$2:$N$5,MATCH(Players!AA65,Lookup!$P$2:$P$5,0)),INDEX(Lookup!$N$2:$N$5,MATCH(Players!O65,Lookup!$O$2:$O$5,0)))</f>
        <v>Midfield</v>
      </c>
      <c r="AC65">
        <v>3022000</v>
      </c>
      <c r="AD65" s="69" t="s">
        <v>795</v>
      </c>
      <c r="AE65" s="69" t="str">
        <f>INDEX('Translate table'!$H$2:$H$622,MATCH(Players!P65,'Translate table'!$G$2:$G$622,0))</f>
        <v>Pablo Sarabia</v>
      </c>
      <c r="AF65" s="69">
        <f>IFERROR(INDEX('Euro Qual stats'!$A$1:$L$2071,MATCH(Players!$AE65,'Euro Qual stats'!$A$1:$A$2071,0),MATCH(Players!AF$2,'Euro Qual stats'!$A$1:$L$1,0)),0)</f>
        <v>3</v>
      </c>
      <c r="AG65" s="69">
        <f>IFERROR(INDEX('Euro Qual stats'!$A$1:$L$2071,MATCH(Players!$AE65,'Euro Qual stats'!$A$1:$A$2071,0),MATCH(Players!AG$2,'Euro Qual stats'!$A$1:$L$1,0)),0)</f>
        <v>0</v>
      </c>
      <c r="AH65" s="69">
        <f>IFERROR(INDEX('Euro Qual stats'!$A$1:$L$2071,MATCH(Players!$AE65,'Euro Qual stats'!$A$1:$A$2071,0),MATCH(Players!AH$2,'Euro Qual stats'!$A$1:$L$1,0)),0)</f>
        <v>0.72</v>
      </c>
      <c r="AI65" s="69">
        <f>IFERROR(INDEX('Euro Qual stats'!$A$1:$L$2071,MATCH(Players!$AE65,'Euro Qual stats'!$A$1:$A$2071,0),MATCH(Players!AI$2,'Euro Qual stats'!$A$1:$L$1,0)),0)</f>
        <v>0</v>
      </c>
      <c r="AJ65" s="85">
        <f t="shared" si="29"/>
        <v>0.12024861878453039</v>
      </c>
      <c r="AK65" s="85">
        <f t="shared" si="0"/>
        <v>0.34794198895027628</v>
      </c>
      <c r="AL65" s="85">
        <f t="shared" si="1"/>
        <v>0.17448895027624309</v>
      </c>
      <c r="AM65" s="85">
        <f t="shared" si="2"/>
        <v>0</v>
      </c>
      <c r="AN65" s="85">
        <f t="shared" si="3"/>
        <v>0</v>
      </c>
      <c r="AO65" s="85">
        <f t="shared" si="4"/>
        <v>0</v>
      </c>
      <c r="AP65" s="2">
        <f t="shared" si="5"/>
        <v>0.41127189642041129</v>
      </c>
      <c r="AQ65" s="2">
        <f t="shared" si="6"/>
        <v>0.27418126428027417</v>
      </c>
      <c r="AR65" s="2">
        <f t="shared" si="7"/>
        <v>1.3023610053313024</v>
      </c>
      <c r="AS65" s="2">
        <f t="shared" si="8"/>
        <v>0.13709063214013709</v>
      </c>
      <c r="AT65" s="2">
        <f t="shared" si="9"/>
        <v>0</v>
      </c>
      <c r="AU65" s="2">
        <f t="shared" si="30"/>
        <v>0.41127189642041129</v>
      </c>
      <c r="AV65" s="2">
        <f t="shared" si="31"/>
        <v>0.27418126428027417</v>
      </c>
      <c r="AW65" s="2">
        <f t="shared" si="32"/>
        <v>1.3023610053313024</v>
      </c>
      <c r="AX65" s="2">
        <f t="shared" si="33"/>
        <v>0.13709063214013709</v>
      </c>
      <c r="AY65" s="2">
        <f t="shared" si="34"/>
        <v>0</v>
      </c>
      <c r="AZ65" s="2">
        <f t="shared" si="10"/>
        <v>0.37960694268534378</v>
      </c>
      <c r="BA65" s="2">
        <f t="shared" si="11"/>
        <v>0.19721494153240227</v>
      </c>
      <c r="BB65" s="2">
        <f t="shared" si="12"/>
        <v>6.8545316070068543E-2</v>
      </c>
      <c r="BC65">
        <f t="shared" si="13"/>
        <v>0</v>
      </c>
      <c r="BD65" s="74">
        <f t="shared" si="14"/>
        <v>0</v>
      </c>
      <c r="BE65" s="74">
        <f t="shared" si="15"/>
        <v>0</v>
      </c>
      <c r="BF65" s="74">
        <f t="shared" si="16"/>
        <v>0</v>
      </c>
      <c r="BG65" s="2">
        <f t="shared" si="17"/>
        <v>6.8545316070068543E-2</v>
      </c>
      <c r="BH65" s="2">
        <f t="shared" si="18"/>
        <v>0</v>
      </c>
      <c r="BI65" s="2">
        <f t="shared" si="19"/>
        <v>0</v>
      </c>
      <c r="BJ65" s="2">
        <f t="shared" si="20"/>
        <v>0</v>
      </c>
      <c r="BK65" s="2">
        <f t="shared" si="21"/>
        <v>0</v>
      </c>
      <c r="BL65" s="2">
        <f t="shared" si="22"/>
        <v>6.8545316070068543E-2</v>
      </c>
      <c r="BM65" s="2">
        <f t="shared" si="23"/>
        <v>0</v>
      </c>
      <c r="BN65" s="2">
        <f t="shared" si="24"/>
        <v>0</v>
      </c>
      <c r="BO65" s="2">
        <f t="shared" si="25"/>
        <v>0</v>
      </c>
      <c r="BP65" s="2">
        <f t="shared" si="26"/>
        <v>0</v>
      </c>
      <c r="BQ65" s="2">
        <f t="shared" si="27"/>
        <v>6.8545316070068543E-2</v>
      </c>
      <c r="BR65" s="2">
        <f t="shared" si="28"/>
        <v>0</v>
      </c>
    </row>
    <row r="66" spans="1:70" x14ac:dyDescent="0.3">
      <c r="A66" s="93">
        <v>0</v>
      </c>
      <c r="B66">
        <v>204639</v>
      </c>
      <c r="C66" t="s">
        <v>1236</v>
      </c>
      <c r="E66" t="s">
        <v>1237</v>
      </c>
      <c r="F66">
        <v>18710</v>
      </c>
      <c r="G66" t="s">
        <v>883</v>
      </c>
      <c r="H66" t="s">
        <v>941</v>
      </c>
      <c r="I66" t="s">
        <v>979</v>
      </c>
      <c r="J66">
        <v>3</v>
      </c>
      <c r="K66">
        <v>7.5</v>
      </c>
      <c r="L66">
        <v>3</v>
      </c>
      <c r="M66">
        <v>0</v>
      </c>
      <c r="N66">
        <v>212</v>
      </c>
      <c r="O66" t="s">
        <v>992</v>
      </c>
      <c r="P66" t="s">
        <v>1237</v>
      </c>
      <c r="Q66" t="s">
        <v>1237</v>
      </c>
      <c r="R66">
        <v>1</v>
      </c>
      <c r="S66">
        <v>2</v>
      </c>
      <c r="T66">
        <v>2</v>
      </c>
      <c r="U66">
        <v>12</v>
      </c>
      <c r="V66">
        <v>3115</v>
      </c>
      <c r="W66">
        <v>7</v>
      </c>
      <c r="X66">
        <v>10</v>
      </c>
      <c r="Y66">
        <v>0</v>
      </c>
      <c r="Z66" t="s">
        <v>1031</v>
      </c>
      <c r="AA66" t="s">
        <v>691</v>
      </c>
      <c r="AB66" s="69" t="str">
        <f>IF(AA66&lt;&gt;"",INDEX(Lookup!$N$2:$N$5,MATCH(Players!AA66,Lookup!$P$2:$P$5,0)),INDEX(Lookup!$N$2:$N$5,MATCH(Players!O66,Lookup!$O$2:$O$5,0)))</f>
        <v>Midfield</v>
      </c>
      <c r="AC66">
        <v>4012000</v>
      </c>
      <c r="AD66" s="69" t="s">
        <v>798</v>
      </c>
      <c r="AE66" s="69">
        <f>INDEX('Translate table'!$H$2:$H$622,MATCH(Players!P66,'Translate table'!$G$2:$G$622,0))</f>
        <v>0</v>
      </c>
      <c r="AF66" s="69">
        <f>IFERROR(INDEX('Euro Qual stats'!$A$1:$L$2071,MATCH(Players!$AE66,'Euro Qual stats'!$A$1:$A$2071,0),MATCH(Players!AF$2,'Euro Qual stats'!$A$1:$L$1,0)),0)</f>
        <v>0</v>
      </c>
      <c r="AG66" s="69">
        <f>IFERROR(INDEX('Euro Qual stats'!$A$1:$L$2071,MATCH(Players!$AE66,'Euro Qual stats'!$A$1:$A$2071,0),MATCH(Players!AG$2,'Euro Qual stats'!$A$1:$L$1,0)),0)</f>
        <v>0</v>
      </c>
      <c r="AH66" s="69">
        <f>IFERROR(INDEX('Euro Qual stats'!$A$1:$L$2071,MATCH(Players!$AE66,'Euro Qual stats'!$A$1:$A$2071,0),MATCH(Players!AH$2,'Euro Qual stats'!$A$1:$L$1,0)),0)</f>
        <v>0</v>
      </c>
      <c r="AI66" s="69">
        <f>IFERROR(INDEX('Euro Qual stats'!$A$1:$L$2071,MATCH(Players!$AE66,'Euro Qual stats'!$A$1:$A$2071,0),MATCH(Players!AI$2,'Euro Qual stats'!$A$1:$L$1,0)),0)</f>
        <v>0</v>
      </c>
      <c r="AJ66" s="85">
        <f t="shared" si="29"/>
        <v>0.16033149171270719</v>
      </c>
      <c r="AK66" s="85">
        <f t="shared" si="0"/>
        <v>0.2239226519337017</v>
      </c>
      <c r="AL66" s="85">
        <f t="shared" si="1"/>
        <v>0.23265193370165746</v>
      </c>
      <c r="AM66" s="85">
        <f t="shared" si="2"/>
        <v>0.12048459975970445</v>
      </c>
      <c r="AN66" s="85">
        <f t="shared" si="3"/>
        <v>6.4507357852755243E-2</v>
      </c>
      <c r="AO66" s="85">
        <f t="shared" si="4"/>
        <v>0.1216751501617459</v>
      </c>
      <c r="AP66" s="2">
        <f t="shared" si="5"/>
        <v>2.8892455858747994E-2</v>
      </c>
      <c r="AQ66" s="2">
        <f t="shared" si="6"/>
        <v>5.7784911717495988E-2</v>
      </c>
      <c r="AR66" s="2">
        <f t="shared" si="7"/>
        <v>0.20224719101123598</v>
      </c>
      <c r="AS66" s="2">
        <f t="shared" si="8"/>
        <v>0.28892455858747995</v>
      </c>
      <c r="AT66" s="2">
        <f t="shared" si="9"/>
        <v>0</v>
      </c>
      <c r="AU66" s="2">
        <f t="shared" si="30"/>
        <v>2.8892455858747994E-2</v>
      </c>
      <c r="AV66" s="2">
        <f t="shared" si="31"/>
        <v>5.7784911717495988E-2</v>
      </c>
      <c r="AW66" s="2">
        <f t="shared" si="32"/>
        <v>0.20224719101123598</v>
      </c>
      <c r="AX66" s="2">
        <f t="shared" si="33"/>
        <v>0.28892455858747995</v>
      </c>
      <c r="AY66" s="2">
        <f t="shared" si="34"/>
        <v>0</v>
      </c>
      <c r="AZ66" s="2">
        <f t="shared" si="10"/>
        <v>0.12640755389622485</v>
      </c>
      <c r="BA66" s="2">
        <f t="shared" si="11"/>
        <v>0.10905820171510158</v>
      </c>
      <c r="BB66" s="2">
        <f t="shared" si="12"/>
        <v>0.14446227929373998</v>
      </c>
      <c r="BC66">
        <f t="shared" si="13"/>
        <v>1</v>
      </c>
      <c r="BD66" s="74">
        <f t="shared" si="14"/>
        <v>5.0094377285053247E-2</v>
      </c>
      <c r="BE66" s="74">
        <f t="shared" si="15"/>
        <v>7.7233222601763574E-2</v>
      </c>
      <c r="BF66" s="74">
        <f t="shared" si="16"/>
        <v>5.3167361567726897E-2</v>
      </c>
      <c r="BG66" s="2">
        <f t="shared" si="17"/>
        <v>0.14446227929373998</v>
      </c>
      <c r="BH66" s="2">
        <f t="shared" si="18"/>
        <v>0</v>
      </c>
      <c r="BI66" s="2">
        <f t="shared" si="19"/>
        <v>5.0094377285053247E-2</v>
      </c>
      <c r="BJ66" s="2">
        <f t="shared" si="20"/>
        <v>7.7233222601763574E-2</v>
      </c>
      <c r="BK66" s="2">
        <f t="shared" si="21"/>
        <v>5.3167361567726897E-2</v>
      </c>
      <c r="BL66" s="2">
        <f t="shared" si="22"/>
        <v>0.14446227929373998</v>
      </c>
      <c r="BM66" s="2">
        <f t="shared" si="23"/>
        <v>0</v>
      </c>
      <c r="BN66" s="2">
        <f t="shared" si="24"/>
        <v>5.0094377285053261E-2</v>
      </c>
      <c r="BO66" s="2">
        <f t="shared" si="25"/>
        <v>7.7233222601763588E-2</v>
      </c>
      <c r="BP66" s="2">
        <f t="shared" si="26"/>
        <v>5.3167361567726883E-2</v>
      </c>
      <c r="BQ66" s="2">
        <f t="shared" si="27"/>
        <v>0.14446227929373998</v>
      </c>
      <c r="BR66" s="2">
        <f t="shared" si="28"/>
        <v>0</v>
      </c>
    </row>
    <row r="67" spans="1:70" x14ac:dyDescent="0.3">
      <c r="A67" s="93">
        <v>0</v>
      </c>
      <c r="B67">
        <v>204634</v>
      </c>
      <c r="C67" t="s">
        <v>1238</v>
      </c>
      <c r="D67" t="s">
        <v>1239</v>
      </c>
      <c r="E67" t="s">
        <v>1240</v>
      </c>
      <c r="F67">
        <v>18710</v>
      </c>
      <c r="G67" t="s">
        <v>883</v>
      </c>
      <c r="H67" t="s">
        <v>941</v>
      </c>
      <c r="I67" t="s">
        <v>5231</v>
      </c>
      <c r="J67">
        <v>0</v>
      </c>
      <c r="K67">
        <v>7.5</v>
      </c>
      <c r="L67">
        <v>0</v>
      </c>
      <c r="M67">
        <v>0</v>
      </c>
      <c r="N67">
        <v>9</v>
      </c>
      <c r="O67" t="s">
        <v>992</v>
      </c>
      <c r="P67" t="s">
        <v>1241</v>
      </c>
      <c r="Q67" t="s">
        <v>446</v>
      </c>
      <c r="R67">
        <v>2</v>
      </c>
      <c r="S67">
        <v>2</v>
      </c>
      <c r="T67">
        <v>0</v>
      </c>
      <c r="U67">
        <v>6</v>
      </c>
      <c r="V67">
        <v>2642</v>
      </c>
      <c r="W67">
        <v>13</v>
      </c>
      <c r="X67">
        <v>4</v>
      </c>
      <c r="Y67">
        <v>0</v>
      </c>
      <c r="Z67" t="s">
        <v>1031</v>
      </c>
      <c r="AA67" t="s">
        <v>693</v>
      </c>
      <c r="AB67" s="69" t="str">
        <f>IF(AA67&lt;&gt;"",INDEX(Lookup!$N$2:$N$5,MATCH(Players!AA67,Lookup!$P$2:$P$5,0)),INDEX(Lookup!$N$2:$N$5,MATCH(Players!O67,Lookup!$O$2:$O$5,0)))</f>
        <v>Striker</v>
      </c>
      <c r="AC67">
        <v>2495000</v>
      </c>
      <c r="AD67" s="69" t="s">
        <v>812</v>
      </c>
      <c r="AE67" s="69" t="str">
        <f>INDEX('Translate table'!$H$2:$H$622,MATCH(Players!P67,'Translate table'!$G$2:$G$622,0))</f>
        <v>Taron Voskanyan</v>
      </c>
      <c r="AF67" s="69">
        <f>IFERROR(INDEX('Euro Qual stats'!$A$1:$L$2071,MATCH(Players!$AE67,'Euro Qual stats'!$A$1:$A$2071,0),MATCH(Players!AF$2,'Euro Qual stats'!$A$1:$L$1,0)),0)</f>
        <v>2</v>
      </c>
      <c r="AG67" s="69">
        <f>IFERROR(INDEX('Euro Qual stats'!$A$1:$L$2071,MATCH(Players!$AE67,'Euro Qual stats'!$A$1:$A$2071,0),MATCH(Players!AG$2,'Euro Qual stats'!$A$1:$L$1,0)),0)</f>
        <v>0</v>
      </c>
      <c r="AH67" s="69">
        <f>IFERROR(INDEX('Euro Qual stats'!$A$1:$L$2071,MATCH(Players!$AE67,'Euro Qual stats'!$A$1:$A$2071,0),MATCH(Players!AH$2,'Euro Qual stats'!$A$1:$L$1,0)),0)</f>
        <v>0</v>
      </c>
      <c r="AI67" s="69">
        <f>IFERROR(INDEX('Euro Qual stats'!$A$1:$L$2071,MATCH(Players!$AE67,'Euro Qual stats'!$A$1:$A$2071,0),MATCH(Players!AI$2,'Euro Qual stats'!$A$1:$L$1,0)),0)</f>
        <v>0</v>
      </c>
      <c r="AJ67" s="85">
        <f t="shared" ref="AJ67:AJ130" si="35">(12-$AF67)/12*INDEX(BV$9:BV$12,MATCH($AB67,$BU$9:$BU$12,0))+$AF67/12*AG67</f>
        <v>0.16957547169811327</v>
      </c>
      <c r="AK67" s="85">
        <f t="shared" ref="AK67:AK130" si="36">(12-$AF67)/12*INDEX(BW$9:BW$12,MATCH($AB67,$BU$9:$BU$12,0))+$AF67/12*AH67</f>
        <v>0.47169811320754701</v>
      </c>
      <c r="AL67" s="85">
        <f t="shared" ref="AL67:AL130" si="37">(12-$AF67)/12*INDEX(BX$9:BX$12,MATCH($AB67,$BU$9:$BU$12,0))+$AF67/12*AI67</f>
        <v>0.14677672955974841</v>
      </c>
      <c r="AM67" s="85">
        <f t="shared" ref="AM67:AM130" si="38">IF($BC67=1,AJ67/SUMIFS(AJ$3:AJ$622,$BC$3:$BC$622,1,$G$3:$G$622,$G67),0)</f>
        <v>0</v>
      </c>
      <c r="AN67" s="85">
        <f t="shared" ref="AN67:AN130" si="39">IF($BC67=1,AK67/SUMIFS(AK$3:AK$622,$BC$3:$BC$622,1,$G$3:$G$622,$G67),0)</f>
        <v>0</v>
      </c>
      <c r="AO67" s="85">
        <f t="shared" ref="AO67:AO130" si="40">IF($BC67=1,AL67/SUMIFS(AL$3:AL$622,$BC$3:$BC$622,1,$G$3:$G$622,$G67),0)</f>
        <v>0</v>
      </c>
      <c r="AP67" s="2">
        <f t="shared" ref="AP67:AP130" si="41">IFERROR(R67/$V67*90,"")</f>
        <v>6.8130204390613167E-2</v>
      </c>
      <c r="AQ67" s="2">
        <f t="shared" ref="AQ67:AQ130" si="42">IFERROR(S67/$V67*90,"")</f>
        <v>6.8130204390613167E-2</v>
      </c>
      <c r="AR67" s="2">
        <f t="shared" ref="AR67:AR130" si="43">IFERROR(W67/$V67*90,"")</f>
        <v>0.44284632853898565</v>
      </c>
      <c r="AS67" s="2">
        <f t="shared" ref="AS67:AS130" si="44">IFERROR(X67/$V67*90,"")</f>
        <v>0.13626040878122633</v>
      </c>
      <c r="AT67" s="2">
        <f t="shared" ref="AT67:AT130" si="45">IFERROR(Y67/$V67*90,"")</f>
        <v>0</v>
      </c>
      <c r="AU67" s="2">
        <f t="shared" si="30"/>
        <v>6.8130204390613167E-2</v>
      </c>
      <c r="AV67" s="2">
        <f t="shared" si="31"/>
        <v>6.8130204390613167E-2</v>
      </c>
      <c r="AW67" s="2">
        <f t="shared" si="32"/>
        <v>0.44284632853898565</v>
      </c>
      <c r="AX67" s="2">
        <f t="shared" si="33"/>
        <v>0.13626040878122633</v>
      </c>
      <c r="AY67" s="2">
        <f t="shared" si="34"/>
        <v>0</v>
      </c>
      <c r="AZ67" s="2">
        <f t="shared" ref="AZ67:AZ130" si="46">AU67*0.5+AK67*0.5</f>
        <v>0.2699141587990801</v>
      </c>
      <c r="BA67" s="2">
        <f t="shared" ref="BA67:BA130" si="47">AV67*0.5+AJ67*0.5</f>
        <v>0.11885283804436322</v>
      </c>
      <c r="BB67" s="2">
        <f t="shared" ref="BB67:BB130" si="48">AX67*0.5+AI67*0.5</f>
        <v>6.8130204390613167E-2</v>
      </c>
      <c r="BC67">
        <f t="shared" ref="BC67:BC130" si="49">IF(I67="expected",1,0)</f>
        <v>0</v>
      </c>
      <c r="BD67" s="74">
        <f t="shared" ref="BD67:BD130" si="50">IF(BC67=1,AZ67/SUMIFS(AZ$3:AZ$622,$BC$3:$BC$622,1,$G$3:$G$622,$G67),0)</f>
        <v>0</v>
      </c>
      <c r="BE67" s="74">
        <f t="shared" ref="BE67:BE130" si="51">IF(BC67=1,BA67/SUMIFS(BA$3:BA$622,$BC$3:$BC$622,1,$G$3:$G$622,$G67),0)</f>
        <v>0</v>
      </c>
      <c r="BF67" s="74">
        <f t="shared" ref="BF67:BF130" si="52">IF(BC67=1,AW67/SUMIFS(AW$3:AW$622,$BC$3:$BC$622,1,$G$3:$G$622,$G67),0)</f>
        <v>0</v>
      </c>
      <c r="BG67" s="2">
        <f t="shared" ref="BG67:BG130" si="53">BB67</f>
        <v>6.8130204390613167E-2</v>
      </c>
      <c r="BH67" s="2">
        <f t="shared" ref="BH67:BH130" si="54">AY67</f>
        <v>0</v>
      </c>
      <c r="BI67" s="2">
        <f t="shared" ref="BI67:BI130" si="55">MIN(BI$1,BD67)</f>
        <v>0</v>
      </c>
      <c r="BJ67" s="2">
        <f t="shared" ref="BJ67:BJ130" si="56">MIN(BJ$1,BE67)</f>
        <v>0</v>
      </c>
      <c r="BK67" s="2">
        <f t="shared" ref="BK67:BK130" si="57">MIN(BK$1,BF67)</f>
        <v>0</v>
      </c>
      <c r="BL67" s="2">
        <f t="shared" ref="BL67:BL130" si="58">BG67</f>
        <v>6.8130204390613167E-2</v>
      </c>
      <c r="BM67" s="2">
        <f t="shared" ref="BM67:BM130" si="59">MIN($BM$1,BH67)</f>
        <v>0</v>
      </c>
      <c r="BN67" s="2">
        <f t="shared" ref="BN67:BN130" si="60">BI67/SUMIFS(BI$3:BI$622,$BC$3:$BC$622,1,$G$3:$G$622,$G67)</f>
        <v>0</v>
      </c>
      <c r="BO67" s="2">
        <f t="shared" ref="BO67:BO130" si="61">BJ67/SUMIFS(BJ$3:BJ$622,$BC$3:$BC$622,1,$G$3:$G$622,$G67)</f>
        <v>0</v>
      </c>
      <c r="BP67" s="2">
        <f t="shared" ref="BP67:BP130" si="62">BK67/SUMIFS(BK$3:BK$622,$BC$3:$BC$622,1,$G$3:$G$622,$G67)</f>
        <v>0</v>
      </c>
      <c r="BQ67" s="2">
        <f t="shared" ref="BQ67:BQ130" si="63">BL67</f>
        <v>6.8130204390613167E-2</v>
      </c>
      <c r="BR67" s="2">
        <f t="shared" ref="BR67:BR130" si="64">BM67</f>
        <v>0</v>
      </c>
    </row>
    <row r="68" spans="1:70" x14ac:dyDescent="0.3">
      <c r="A68" s="93">
        <v>0</v>
      </c>
      <c r="B68">
        <v>221500</v>
      </c>
      <c r="C68" t="s">
        <v>1242</v>
      </c>
      <c r="D68" t="s">
        <v>1243</v>
      </c>
      <c r="E68" t="s">
        <v>1244</v>
      </c>
      <c r="F68">
        <v>18647</v>
      </c>
      <c r="G68" t="s">
        <v>889</v>
      </c>
      <c r="H68" t="s">
        <v>925</v>
      </c>
      <c r="I68" t="s">
        <v>5231</v>
      </c>
      <c r="J68">
        <v>0</v>
      </c>
      <c r="K68">
        <v>7.5</v>
      </c>
      <c r="L68">
        <v>0</v>
      </c>
      <c r="M68">
        <v>0</v>
      </c>
      <c r="N68">
        <v>2</v>
      </c>
      <c r="O68" t="s">
        <v>980</v>
      </c>
      <c r="P68" t="s">
        <v>1245</v>
      </c>
      <c r="Q68" t="s">
        <v>1245</v>
      </c>
      <c r="R68">
        <v>20</v>
      </c>
      <c r="S68">
        <v>7</v>
      </c>
      <c r="T68">
        <v>0</v>
      </c>
      <c r="U68">
        <v>1</v>
      </c>
      <c r="V68">
        <v>2624</v>
      </c>
      <c r="W68">
        <v>33</v>
      </c>
      <c r="X68">
        <v>3</v>
      </c>
      <c r="Y68">
        <v>0</v>
      </c>
      <c r="Z68" t="s">
        <v>987</v>
      </c>
      <c r="AA68" t="s">
        <v>693</v>
      </c>
      <c r="AB68" s="69" t="str">
        <f>IF(AA68&lt;&gt;"",INDEX(Lookup!$N$2:$N$5,MATCH(Players!AA68,Lookup!$P$2:$P$5,0)),INDEX(Lookup!$N$2:$N$5,MATCH(Players!O68,Lookup!$O$2:$O$5,0)))</f>
        <v>Striker</v>
      </c>
      <c r="AC68">
        <v>4495000</v>
      </c>
      <c r="AD68" s="69" t="s">
        <v>792</v>
      </c>
      <c r="AE68" s="69" t="str">
        <f>INDEX('Translate table'!$H$2:$H$622,MATCH(Players!P68,'Translate table'!$G$2:$G$622,0))</f>
        <v>Wissam Ben Yedder</v>
      </c>
      <c r="AF68" s="69">
        <f>IFERROR(INDEX('Euro Qual stats'!$A$1:$L$2071,MATCH(Players!$AE68,'Euro Qual stats'!$A$1:$A$2071,0),MATCH(Players!AF$2,'Euro Qual stats'!$A$1:$L$1,0)),0)</f>
        <v>6</v>
      </c>
      <c r="AG68" s="69">
        <f>IFERROR(INDEX('Euro Qual stats'!$A$1:$L$2071,MATCH(Players!$AE68,'Euro Qual stats'!$A$1:$A$2071,0),MATCH(Players!AG$2,'Euro Qual stats'!$A$1:$L$1,0)),0)</f>
        <v>0</v>
      </c>
      <c r="AH68" s="69">
        <f>IFERROR(INDEX('Euro Qual stats'!$A$1:$L$2071,MATCH(Players!$AE68,'Euro Qual stats'!$A$1:$A$2071,0),MATCH(Players!AH$2,'Euro Qual stats'!$A$1:$L$1,0)),0)</f>
        <v>0.65</v>
      </c>
      <c r="AI68" s="69">
        <f>IFERROR(INDEX('Euro Qual stats'!$A$1:$L$2071,MATCH(Players!$AE68,'Euro Qual stats'!$A$1:$A$2071,0),MATCH(Players!AI$2,'Euro Qual stats'!$A$1:$L$1,0)),0)</f>
        <v>0</v>
      </c>
      <c r="AJ68" s="85">
        <f t="shared" si="35"/>
        <v>0.10174528301886795</v>
      </c>
      <c r="AK68" s="85">
        <f t="shared" si="36"/>
        <v>0.60801886792452819</v>
      </c>
      <c r="AL68" s="85">
        <f t="shared" si="37"/>
        <v>8.8066037735849048E-2</v>
      </c>
      <c r="AM68" s="85">
        <f t="shared" si="38"/>
        <v>0</v>
      </c>
      <c r="AN68" s="85">
        <f t="shared" si="39"/>
        <v>0</v>
      </c>
      <c r="AO68" s="85">
        <f t="shared" si="40"/>
        <v>0</v>
      </c>
      <c r="AP68" s="2">
        <f t="shared" si="41"/>
        <v>0.6859756097560975</v>
      </c>
      <c r="AQ68" s="2">
        <f t="shared" si="42"/>
        <v>0.24009146341463417</v>
      </c>
      <c r="AR68" s="2">
        <f t="shared" si="43"/>
        <v>1.131859756097561</v>
      </c>
      <c r="AS68" s="2">
        <f t="shared" si="44"/>
        <v>0.10289634146341463</v>
      </c>
      <c r="AT68" s="2">
        <f t="shared" si="45"/>
        <v>0</v>
      </c>
      <c r="AU68" s="2">
        <f t="shared" ref="AU68:AU131" si="65">IF(AP68="",INDEX(BV$4:BV$7,MATCH(O68,$BU$4:$BU$7,0)),AP68)</f>
        <v>0.6859756097560975</v>
      </c>
      <c r="AV68" s="2">
        <f t="shared" ref="AV68:AV131" si="66">IF(AQ68="",INDEX(BW$4:BW$7,MATCH($O68,$BU$4:$BU$7,0)),AQ68)</f>
        <v>0.24009146341463417</v>
      </c>
      <c r="AW68" s="2">
        <f t="shared" ref="AW68:AW131" si="67">IF(AR68="",INDEX(BX$4:BX$7,MATCH($O68,$BU$4:$BU$7,0)),AR68)</f>
        <v>1.131859756097561</v>
      </c>
      <c r="AX68" s="2">
        <f t="shared" ref="AX68:AX131" si="68">IF(AS68="",INDEX(BY$4:BY$7,MATCH($O68,$BU$4:$BU$7,0)),AS68)</f>
        <v>0.10289634146341463</v>
      </c>
      <c r="AY68" s="2">
        <f t="shared" ref="AY68:AY131" si="69">IF(AT68="",INDEX(BZ$4:BZ$7,MATCH($O68,$BU$4:$BU$7,0)),AT68)</f>
        <v>0</v>
      </c>
      <c r="AZ68" s="2">
        <f t="shared" si="46"/>
        <v>0.6469972388403129</v>
      </c>
      <c r="BA68" s="2">
        <f t="shared" si="47"/>
        <v>0.17091837321675107</v>
      </c>
      <c r="BB68" s="2">
        <f t="shared" si="48"/>
        <v>5.1448170731707314E-2</v>
      </c>
      <c r="BC68">
        <f t="shared" si="49"/>
        <v>0</v>
      </c>
      <c r="BD68" s="74">
        <f t="shared" si="50"/>
        <v>0</v>
      </c>
      <c r="BE68" s="74">
        <f t="shared" si="51"/>
        <v>0</v>
      </c>
      <c r="BF68" s="74">
        <f t="shared" si="52"/>
        <v>0</v>
      </c>
      <c r="BG68" s="2">
        <f t="shared" si="53"/>
        <v>5.1448170731707314E-2</v>
      </c>
      <c r="BH68" s="2">
        <f t="shared" si="54"/>
        <v>0</v>
      </c>
      <c r="BI68" s="2">
        <f t="shared" si="55"/>
        <v>0</v>
      </c>
      <c r="BJ68" s="2">
        <f t="shared" si="56"/>
        <v>0</v>
      </c>
      <c r="BK68" s="2">
        <f t="shared" si="57"/>
        <v>0</v>
      </c>
      <c r="BL68" s="2">
        <f t="shared" si="58"/>
        <v>5.1448170731707314E-2</v>
      </c>
      <c r="BM68" s="2">
        <f t="shared" si="59"/>
        <v>0</v>
      </c>
      <c r="BN68" s="2">
        <f t="shared" si="60"/>
        <v>0</v>
      </c>
      <c r="BO68" s="2">
        <f t="shared" si="61"/>
        <v>0</v>
      </c>
      <c r="BP68" s="2">
        <f t="shared" si="62"/>
        <v>0</v>
      </c>
      <c r="BQ68" s="2">
        <f t="shared" si="63"/>
        <v>5.1448170731707314E-2</v>
      </c>
      <c r="BR68" s="2">
        <f t="shared" si="64"/>
        <v>0</v>
      </c>
    </row>
    <row r="69" spans="1:70" x14ac:dyDescent="0.3">
      <c r="A69" s="93">
        <v>0</v>
      </c>
      <c r="B69">
        <v>204956</v>
      </c>
      <c r="C69" t="s">
        <v>1246</v>
      </c>
      <c r="D69" t="s">
        <v>1247</v>
      </c>
      <c r="E69" t="s">
        <v>1248</v>
      </c>
      <c r="F69">
        <v>18583</v>
      </c>
      <c r="G69" t="s">
        <v>867</v>
      </c>
      <c r="H69" t="s">
        <v>903</v>
      </c>
      <c r="I69" t="s">
        <v>979</v>
      </c>
      <c r="J69">
        <v>2.7</v>
      </c>
      <c r="K69">
        <v>7.4</v>
      </c>
      <c r="L69">
        <v>2.7</v>
      </c>
      <c r="M69">
        <v>0</v>
      </c>
      <c r="N69">
        <v>896</v>
      </c>
      <c r="O69" t="s">
        <v>980</v>
      </c>
      <c r="P69" t="s">
        <v>1249</v>
      </c>
      <c r="Q69" t="s">
        <v>1249</v>
      </c>
      <c r="R69">
        <v>2</v>
      </c>
      <c r="S69">
        <v>2</v>
      </c>
      <c r="T69">
        <v>0</v>
      </c>
      <c r="U69">
        <v>3</v>
      </c>
      <c r="V69">
        <v>1162</v>
      </c>
      <c r="W69">
        <v>7</v>
      </c>
      <c r="X69">
        <v>3</v>
      </c>
      <c r="Y69">
        <v>0</v>
      </c>
      <c r="Z69" t="s">
        <v>1250</v>
      </c>
      <c r="AA69" t="s">
        <v>693</v>
      </c>
      <c r="AB69" s="69" t="str">
        <f>IF(AA69&lt;&gt;"",INDEX(Lookup!$N$2:$N$5,MATCH(Players!AA69,Lookup!$P$2:$P$5,0)),INDEX(Lookup!$N$2:$N$5,MATCH(Players!O69,Lookup!$O$2:$O$5,0)))</f>
        <v>Striker</v>
      </c>
      <c r="AC69">
        <v>4484000</v>
      </c>
      <c r="AD69" s="69" t="s">
        <v>789</v>
      </c>
      <c r="AE69" s="69" t="str">
        <f>INDEX('Translate table'!$H$2:$H$622,MATCH(Players!P69,'Translate table'!$G$2:$G$622,0))</f>
        <v>Martin Braithwaite</v>
      </c>
      <c r="AF69" s="69">
        <f>IFERROR(INDEX('Euro Qual stats'!$A$1:$L$2071,MATCH(Players!$AE69,'Euro Qual stats'!$A$1:$A$2071,0),MATCH(Players!AF$2,'Euro Qual stats'!$A$1:$L$1,0)),0)</f>
        <v>8</v>
      </c>
      <c r="AG69" s="69">
        <f>IFERROR(INDEX('Euro Qual stats'!$A$1:$L$2071,MATCH(Players!$AE69,'Euro Qual stats'!$A$1:$A$2071,0),MATCH(Players!AG$2,'Euro Qual stats'!$A$1:$L$1,0)),0)</f>
        <v>0</v>
      </c>
      <c r="AH69" s="69">
        <f>IFERROR(INDEX('Euro Qual stats'!$A$1:$L$2071,MATCH(Players!$AE69,'Euro Qual stats'!$A$1:$A$2071,0),MATCH(Players!AH$2,'Euro Qual stats'!$A$1:$L$1,0)),0)</f>
        <v>0.52</v>
      </c>
      <c r="AI69" s="69">
        <f>IFERROR(INDEX('Euro Qual stats'!$A$1:$L$2071,MATCH(Players!$AE69,'Euro Qual stats'!$A$1:$A$2071,0),MATCH(Players!AI$2,'Euro Qual stats'!$A$1:$L$1,0)),0)</f>
        <v>0</v>
      </c>
      <c r="AJ69" s="85">
        <f t="shared" si="35"/>
        <v>6.7830188679245298E-2</v>
      </c>
      <c r="AK69" s="85">
        <f t="shared" si="36"/>
        <v>0.5353459119496855</v>
      </c>
      <c r="AL69" s="85">
        <f t="shared" si="37"/>
        <v>5.8710691823899361E-2</v>
      </c>
      <c r="AM69" s="85">
        <f t="shared" si="38"/>
        <v>4.9970926282081655E-2</v>
      </c>
      <c r="AN69" s="85">
        <f t="shared" si="39"/>
        <v>0.21882868111626691</v>
      </c>
      <c r="AO69" s="85">
        <f t="shared" si="40"/>
        <v>3.7377404445602891E-2</v>
      </c>
      <c r="AP69" s="2">
        <f t="shared" si="41"/>
        <v>0.1549053356282272</v>
      </c>
      <c r="AQ69" s="2">
        <f t="shared" si="42"/>
        <v>0.1549053356282272</v>
      </c>
      <c r="AR69" s="2">
        <f t="shared" si="43"/>
        <v>0.54216867469879526</v>
      </c>
      <c r="AS69" s="2">
        <f t="shared" si="44"/>
        <v>0.23235800344234081</v>
      </c>
      <c r="AT69" s="2">
        <f t="shared" si="45"/>
        <v>0</v>
      </c>
      <c r="AU69" s="2">
        <f t="shared" si="65"/>
        <v>0.1549053356282272</v>
      </c>
      <c r="AV69" s="2">
        <f t="shared" si="66"/>
        <v>0.1549053356282272</v>
      </c>
      <c r="AW69" s="2">
        <f t="shared" si="67"/>
        <v>0.54216867469879526</v>
      </c>
      <c r="AX69" s="2">
        <f t="shared" si="68"/>
        <v>0.23235800344234081</v>
      </c>
      <c r="AY69" s="2">
        <f t="shared" si="69"/>
        <v>0</v>
      </c>
      <c r="AZ69" s="2">
        <f t="shared" si="46"/>
        <v>0.34512562378895634</v>
      </c>
      <c r="BA69" s="2">
        <f t="shared" si="47"/>
        <v>0.11136776215373625</v>
      </c>
      <c r="BB69" s="2">
        <f t="shared" si="48"/>
        <v>0.11617900172117041</v>
      </c>
      <c r="BC69">
        <f t="shared" si="49"/>
        <v>1</v>
      </c>
      <c r="BD69" s="74">
        <f t="shared" si="50"/>
        <v>0.19964150884070145</v>
      </c>
      <c r="BE69" s="74">
        <f t="shared" si="51"/>
        <v>9.6786499593562114E-2</v>
      </c>
      <c r="BF69" s="74">
        <f t="shared" si="52"/>
        <v>0.13561299132824417</v>
      </c>
      <c r="BG69" s="2">
        <f t="shared" si="53"/>
        <v>0.11617900172117041</v>
      </c>
      <c r="BH69" s="2">
        <f t="shared" si="54"/>
        <v>0</v>
      </c>
      <c r="BI69" s="2">
        <f t="shared" si="55"/>
        <v>0.19964150884070145</v>
      </c>
      <c r="BJ69" s="2">
        <f t="shared" si="56"/>
        <v>9.6786499593562114E-2</v>
      </c>
      <c r="BK69" s="2">
        <f t="shared" si="57"/>
        <v>0.13561299132824417</v>
      </c>
      <c r="BL69" s="2">
        <f t="shared" si="58"/>
        <v>0.11617900172117041</v>
      </c>
      <c r="BM69" s="2">
        <f t="shared" si="59"/>
        <v>0</v>
      </c>
      <c r="BN69" s="2">
        <f t="shared" si="60"/>
        <v>0.19964150884070145</v>
      </c>
      <c r="BO69" s="2">
        <f t="shared" si="61"/>
        <v>9.6786499593562114E-2</v>
      </c>
      <c r="BP69" s="2">
        <f t="shared" si="62"/>
        <v>0.13561299132824417</v>
      </c>
      <c r="BQ69" s="2">
        <f t="shared" si="63"/>
        <v>0.11617900172117041</v>
      </c>
      <c r="BR69" s="2">
        <f t="shared" si="64"/>
        <v>0</v>
      </c>
    </row>
    <row r="70" spans="1:70" x14ac:dyDescent="0.3">
      <c r="A70" s="93">
        <v>0</v>
      </c>
      <c r="B70">
        <v>204570</v>
      </c>
      <c r="C70" t="s">
        <v>1283</v>
      </c>
      <c r="D70" t="s">
        <v>1284</v>
      </c>
      <c r="E70" t="s">
        <v>1285</v>
      </c>
      <c r="F70">
        <v>18694</v>
      </c>
      <c r="G70" t="s">
        <v>874</v>
      </c>
      <c r="H70" t="s">
        <v>907</v>
      </c>
      <c r="I70" t="s">
        <v>979</v>
      </c>
      <c r="J70">
        <v>8.6999999999999993</v>
      </c>
      <c r="K70">
        <v>7.1</v>
      </c>
      <c r="L70">
        <v>8.6999999999999993</v>
      </c>
      <c r="M70">
        <v>0</v>
      </c>
      <c r="N70">
        <v>4877</v>
      </c>
      <c r="O70" t="s">
        <v>992</v>
      </c>
      <c r="P70" t="s">
        <v>240</v>
      </c>
      <c r="Q70" t="s">
        <v>240</v>
      </c>
      <c r="R70">
        <v>2</v>
      </c>
      <c r="S70">
        <v>0</v>
      </c>
      <c r="T70">
        <v>0</v>
      </c>
      <c r="U70">
        <v>5</v>
      </c>
      <c r="V70">
        <v>2947</v>
      </c>
      <c r="W70">
        <v>9</v>
      </c>
      <c r="X70">
        <v>1</v>
      </c>
      <c r="Y70">
        <v>0</v>
      </c>
      <c r="Z70" t="s">
        <v>1086</v>
      </c>
      <c r="AA70" t="s">
        <v>691</v>
      </c>
      <c r="AB70" s="69" t="str">
        <f>IF(AA70&lt;&gt;"",INDEX(Lookup!$N$2:$N$5,MATCH(Players!AA70,Lookup!$P$2:$P$5,0)),INDEX(Lookup!$N$2:$N$5,MATCH(Players!O70,Lookup!$O$2:$O$5,0)))</f>
        <v>Midfield</v>
      </c>
      <c r="AC70">
        <v>5681000</v>
      </c>
      <c r="AD70" s="69" t="s">
        <v>828</v>
      </c>
      <c r="AE70" s="69" t="str">
        <f>INDEX('Translate table'!$H$2:$H$622,MATCH(Players!P70,'Translate table'!$G$2:$G$622,0))</f>
        <v>Georginio Wijnaldum</v>
      </c>
      <c r="AF70" s="69">
        <f>IFERROR(INDEX('Euro Qual stats'!$A$1:$L$2071,MATCH(Players!$AE70,'Euro Qual stats'!$A$1:$A$2071,0),MATCH(Players!AF$2,'Euro Qual stats'!$A$1:$L$1,0)),0)</f>
        <v>7</v>
      </c>
      <c r="AG70" s="69">
        <f>IFERROR(INDEX('Euro Qual stats'!$A$1:$L$2071,MATCH(Players!$AE70,'Euro Qual stats'!$A$1:$A$2071,0),MATCH(Players!AG$2,'Euro Qual stats'!$A$1:$L$1,0)),0)</f>
        <v>0.28999999999999998</v>
      </c>
      <c r="AH70" s="69">
        <f>IFERROR(INDEX('Euro Qual stats'!$A$1:$L$2071,MATCH(Players!$AE70,'Euro Qual stats'!$A$1:$A$2071,0),MATCH(Players!AH$2,'Euro Qual stats'!$A$1:$L$1,0)),0)</f>
        <v>1.1399999999999999</v>
      </c>
      <c r="AI70" s="69">
        <f>IFERROR(INDEX('Euro Qual stats'!$A$1:$L$2071,MATCH(Players!$AE70,'Euro Qual stats'!$A$1:$A$2071,0),MATCH(Players!AI$2,'Euro Qual stats'!$A$1:$L$1,0)),0)</f>
        <v>0</v>
      </c>
      <c r="AJ70" s="85">
        <f t="shared" si="35"/>
        <v>0.23597145488029464</v>
      </c>
      <c r="AK70" s="85">
        <f t="shared" si="36"/>
        <v>0.75830110497237579</v>
      </c>
      <c r="AL70" s="85">
        <f t="shared" si="37"/>
        <v>9.6938305709023939E-2</v>
      </c>
      <c r="AM70" s="85">
        <f t="shared" si="38"/>
        <v>0.13824140924380404</v>
      </c>
      <c r="AN70" s="85">
        <f t="shared" si="39"/>
        <v>0.25905607085032017</v>
      </c>
      <c r="AO70" s="85">
        <f t="shared" si="40"/>
        <v>5.1201408133703316E-2</v>
      </c>
      <c r="AP70" s="2">
        <f t="shared" si="41"/>
        <v>6.1079063454360372E-2</v>
      </c>
      <c r="AQ70" s="2">
        <f t="shared" si="42"/>
        <v>0</v>
      </c>
      <c r="AR70" s="2">
        <f t="shared" si="43"/>
        <v>0.27485578554462164</v>
      </c>
      <c r="AS70" s="2">
        <f t="shared" si="44"/>
        <v>3.0539531727180186E-2</v>
      </c>
      <c r="AT70" s="2">
        <f t="shared" si="45"/>
        <v>0</v>
      </c>
      <c r="AU70" s="2">
        <f t="shared" si="65"/>
        <v>6.1079063454360372E-2</v>
      </c>
      <c r="AV70" s="2">
        <f t="shared" si="66"/>
        <v>0</v>
      </c>
      <c r="AW70" s="2">
        <f t="shared" si="67"/>
        <v>0.27485578554462164</v>
      </c>
      <c r="AX70" s="2">
        <f t="shared" si="68"/>
        <v>3.0539531727180186E-2</v>
      </c>
      <c r="AY70" s="2">
        <f t="shared" si="69"/>
        <v>0</v>
      </c>
      <c r="AZ70" s="2">
        <f t="shared" si="46"/>
        <v>0.40969008421336806</v>
      </c>
      <c r="BA70" s="2">
        <f t="shared" si="47"/>
        <v>0.11798572744014732</v>
      </c>
      <c r="BB70" s="2">
        <f t="shared" si="48"/>
        <v>1.5269765863590093E-2</v>
      </c>
      <c r="BC70">
        <f t="shared" si="49"/>
        <v>1</v>
      </c>
      <c r="BD70" s="74">
        <f t="shared" si="50"/>
        <v>0.18313924946317972</v>
      </c>
      <c r="BE70" s="74">
        <f t="shared" si="51"/>
        <v>9.579216272341759E-2</v>
      </c>
      <c r="BF70" s="74">
        <f t="shared" si="52"/>
        <v>6.7886188962351435E-2</v>
      </c>
      <c r="BG70" s="2">
        <f t="shared" si="53"/>
        <v>1.5269765863590093E-2</v>
      </c>
      <c r="BH70" s="2">
        <f t="shared" si="54"/>
        <v>0</v>
      </c>
      <c r="BI70" s="2">
        <f t="shared" si="55"/>
        <v>0.18313924946317972</v>
      </c>
      <c r="BJ70" s="2">
        <f t="shared" si="56"/>
        <v>9.579216272341759E-2</v>
      </c>
      <c r="BK70" s="2">
        <f t="shared" si="57"/>
        <v>6.7886188962351435E-2</v>
      </c>
      <c r="BL70" s="2">
        <f t="shared" si="58"/>
        <v>1.5269765863590093E-2</v>
      </c>
      <c r="BM70" s="2">
        <f t="shared" si="59"/>
        <v>0</v>
      </c>
      <c r="BN70" s="2">
        <f t="shared" si="60"/>
        <v>0.18731372440302591</v>
      </c>
      <c r="BO70" s="2">
        <f t="shared" si="61"/>
        <v>0.11251280564511493</v>
      </c>
      <c r="BP70" s="2">
        <f t="shared" si="62"/>
        <v>7.9752884487226242E-2</v>
      </c>
      <c r="BQ70" s="2">
        <f t="shared" si="63"/>
        <v>1.5269765863590093E-2</v>
      </c>
      <c r="BR70" s="2">
        <f t="shared" si="64"/>
        <v>0</v>
      </c>
    </row>
    <row r="71" spans="1:70" x14ac:dyDescent="0.3">
      <c r="A71" s="93">
        <v>0</v>
      </c>
      <c r="B71">
        <v>204587</v>
      </c>
      <c r="C71" t="s">
        <v>1251</v>
      </c>
      <c r="D71" t="s">
        <v>1252</v>
      </c>
      <c r="E71" t="s">
        <v>1253</v>
      </c>
      <c r="F71">
        <v>18588</v>
      </c>
      <c r="G71" t="s">
        <v>878</v>
      </c>
      <c r="H71" t="s">
        <v>947</v>
      </c>
      <c r="I71" t="s">
        <v>979</v>
      </c>
      <c r="J71">
        <v>0.7</v>
      </c>
      <c r="K71">
        <v>7</v>
      </c>
      <c r="L71">
        <v>0.7</v>
      </c>
      <c r="M71">
        <v>0</v>
      </c>
      <c r="N71">
        <v>84</v>
      </c>
      <c r="O71" t="s">
        <v>992</v>
      </c>
      <c r="P71" t="s">
        <v>1254</v>
      </c>
      <c r="Q71" t="s">
        <v>83</v>
      </c>
      <c r="R71">
        <v>0</v>
      </c>
      <c r="S71">
        <v>1</v>
      </c>
      <c r="T71">
        <v>0</v>
      </c>
      <c r="U71">
        <v>7</v>
      </c>
      <c r="V71">
        <v>1818</v>
      </c>
      <c r="W71">
        <v>4</v>
      </c>
      <c r="X71">
        <v>4</v>
      </c>
      <c r="Y71">
        <v>0</v>
      </c>
      <c r="Z71" t="s">
        <v>1124</v>
      </c>
      <c r="AA71" t="s">
        <v>691</v>
      </c>
      <c r="AB71" s="69" t="str">
        <f>IF(AA71&lt;&gt;"",INDEX(Lookup!$N$2:$N$5,MATCH(Players!AA71,Lookup!$P$2:$P$5,0)),INDEX(Lookup!$N$2:$N$5,MATCH(Players!O71,Lookup!$O$2:$O$5,0)))</f>
        <v>Midfield</v>
      </c>
      <c r="AC71">
        <v>2964000</v>
      </c>
      <c r="AD71" s="69" t="s">
        <v>1255</v>
      </c>
      <c r="AE71" s="69" t="str">
        <f>INDEX('Translate table'!$H$2:$H$622,MATCH(Players!P71,'Translate table'!$G$2:$G$622,0))</f>
        <v>Mateo KovaÄiÄ‡</v>
      </c>
      <c r="AF71" s="69">
        <f>IFERROR(INDEX('Euro Qual stats'!$A$1:$L$2071,MATCH(Players!$AE71,'Euro Qual stats'!$A$1:$A$2071,0),MATCH(Players!AF$2,'Euro Qual stats'!$A$1:$L$1,0)),0)</f>
        <v>5</v>
      </c>
      <c r="AG71" s="69">
        <f>IFERROR(INDEX('Euro Qual stats'!$A$1:$L$2071,MATCH(Players!$AE71,'Euro Qual stats'!$A$1:$A$2071,0),MATCH(Players!AG$2,'Euro Qual stats'!$A$1:$L$1,0)),0)</f>
        <v>0</v>
      </c>
      <c r="AH71" s="69">
        <f>IFERROR(INDEX('Euro Qual stats'!$A$1:$L$2071,MATCH(Players!$AE71,'Euro Qual stats'!$A$1:$A$2071,0),MATCH(Players!AH$2,'Euro Qual stats'!$A$1:$L$1,0)),0)</f>
        <v>0</v>
      </c>
      <c r="AI71" s="69">
        <f>IFERROR(INDEX('Euro Qual stats'!$A$1:$L$2071,MATCH(Players!$AE71,'Euro Qual stats'!$A$1:$A$2071,0),MATCH(Players!AI$2,'Euro Qual stats'!$A$1:$L$1,0)),0)</f>
        <v>0</v>
      </c>
      <c r="AJ71" s="85">
        <f t="shared" si="35"/>
        <v>9.3526703499079197E-2</v>
      </c>
      <c r="AK71" s="85">
        <f t="shared" si="36"/>
        <v>0.130621546961326</v>
      </c>
      <c r="AL71" s="85">
        <f t="shared" si="37"/>
        <v>0.13571362799263353</v>
      </c>
      <c r="AM71" s="85">
        <f t="shared" si="38"/>
        <v>5.9057349103922449E-2</v>
      </c>
      <c r="AN71" s="85">
        <f t="shared" si="39"/>
        <v>6.3778312002425161E-2</v>
      </c>
      <c r="AO71" s="85">
        <f t="shared" si="40"/>
        <v>6.6645569860548357E-2</v>
      </c>
      <c r="AP71" s="2">
        <f t="shared" si="41"/>
        <v>0</v>
      </c>
      <c r="AQ71" s="2">
        <f t="shared" si="42"/>
        <v>4.95049504950495E-2</v>
      </c>
      <c r="AR71" s="2">
        <f t="shared" si="43"/>
        <v>0.198019801980198</v>
      </c>
      <c r="AS71" s="2">
        <f t="shared" si="44"/>
        <v>0.198019801980198</v>
      </c>
      <c r="AT71" s="2">
        <f t="shared" si="45"/>
        <v>0</v>
      </c>
      <c r="AU71" s="2">
        <f t="shared" si="65"/>
        <v>0</v>
      </c>
      <c r="AV71" s="2">
        <f t="shared" si="66"/>
        <v>4.95049504950495E-2</v>
      </c>
      <c r="AW71" s="2">
        <f t="shared" si="67"/>
        <v>0.198019801980198</v>
      </c>
      <c r="AX71" s="2">
        <f t="shared" si="68"/>
        <v>0.198019801980198</v>
      </c>
      <c r="AY71" s="2">
        <f t="shared" si="69"/>
        <v>0</v>
      </c>
      <c r="AZ71" s="2">
        <f t="shared" si="46"/>
        <v>6.5310773480662998E-2</v>
      </c>
      <c r="BA71" s="2">
        <f t="shared" si="47"/>
        <v>7.1515826997064352E-2</v>
      </c>
      <c r="BB71" s="2">
        <f t="shared" si="48"/>
        <v>9.9009900990099001E-2</v>
      </c>
      <c r="BC71">
        <f t="shared" si="49"/>
        <v>1</v>
      </c>
      <c r="BD71" s="74">
        <f t="shared" si="50"/>
        <v>3.2747084752628226E-2</v>
      </c>
      <c r="BE71" s="74">
        <f t="shared" si="51"/>
        <v>5.17100861549969E-2</v>
      </c>
      <c r="BF71" s="74">
        <f t="shared" si="52"/>
        <v>4.0264004480978791E-2</v>
      </c>
      <c r="BG71" s="2">
        <f t="shared" si="53"/>
        <v>9.9009900990099001E-2</v>
      </c>
      <c r="BH71" s="2">
        <f t="shared" si="54"/>
        <v>0</v>
      </c>
      <c r="BI71" s="2">
        <f t="shared" si="55"/>
        <v>3.2747084752628226E-2</v>
      </c>
      <c r="BJ71" s="2">
        <f t="shared" si="56"/>
        <v>5.17100861549969E-2</v>
      </c>
      <c r="BK71" s="2">
        <f t="shared" si="57"/>
        <v>4.0264004480978791E-2</v>
      </c>
      <c r="BL71" s="2">
        <f t="shared" si="58"/>
        <v>9.9009900990099001E-2</v>
      </c>
      <c r="BM71" s="2">
        <f t="shared" si="59"/>
        <v>0</v>
      </c>
      <c r="BN71" s="2">
        <f t="shared" si="60"/>
        <v>3.3303912185760627E-2</v>
      </c>
      <c r="BO71" s="2">
        <f t="shared" si="61"/>
        <v>5.1710086154996907E-2</v>
      </c>
      <c r="BP71" s="2">
        <f t="shared" si="62"/>
        <v>4.1868364343797176E-2</v>
      </c>
      <c r="BQ71" s="2">
        <f t="shared" si="63"/>
        <v>9.9009900990099001E-2</v>
      </c>
      <c r="BR71" s="2">
        <f t="shared" si="64"/>
        <v>0</v>
      </c>
    </row>
    <row r="72" spans="1:70" x14ac:dyDescent="0.3">
      <c r="A72" s="93">
        <v>0</v>
      </c>
      <c r="B72">
        <v>213386</v>
      </c>
      <c r="C72" t="s">
        <v>1256</v>
      </c>
      <c r="D72" t="s">
        <v>1257</v>
      </c>
      <c r="E72" t="s">
        <v>1258</v>
      </c>
      <c r="F72">
        <v>18658</v>
      </c>
      <c r="G72" t="s">
        <v>861</v>
      </c>
      <c r="H72" t="s">
        <v>937</v>
      </c>
      <c r="I72" t="s">
        <v>5231</v>
      </c>
      <c r="J72">
        <v>0</v>
      </c>
      <c r="K72">
        <v>7</v>
      </c>
      <c r="L72">
        <v>0</v>
      </c>
      <c r="M72">
        <v>0</v>
      </c>
      <c r="N72">
        <v>36</v>
      </c>
      <c r="O72" t="s">
        <v>992</v>
      </c>
      <c r="P72" t="s">
        <v>1259</v>
      </c>
      <c r="Q72" t="s">
        <v>1259</v>
      </c>
      <c r="R72">
        <v>0</v>
      </c>
      <c r="S72">
        <v>2</v>
      </c>
      <c r="T72">
        <v>0</v>
      </c>
      <c r="U72">
        <v>7</v>
      </c>
      <c r="V72">
        <v>1490</v>
      </c>
      <c r="W72">
        <v>5</v>
      </c>
      <c r="X72">
        <v>7</v>
      </c>
      <c r="Y72">
        <v>0</v>
      </c>
      <c r="Z72" t="s">
        <v>1048</v>
      </c>
      <c r="AA72" t="s">
        <v>691</v>
      </c>
      <c r="AB72" s="69" t="str">
        <f>IF(AA72&lt;&gt;"",INDEX(Lookup!$N$2:$N$5,MATCH(Players!AA72,Lookup!$P$2:$P$5,0)),INDEX(Lookup!$N$2:$N$5,MATCH(Players!O72,Lookup!$O$2:$O$5,0)))</f>
        <v>Midfield</v>
      </c>
      <c r="AC72">
        <v>4495000</v>
      </c>
      <c r="AD72" s="69" t="s">
        <v>838</v>
      </c>
      <c r="AE72" s="69" t="str">
        <f>INDEX('Translate table'!$H$2:$H$622,MATCH(Players!P72,'Translate table'!$G$2:$G$622,0))</f>
        <v>Marco Verratti</v>
      </c>
      <c r="AF72" s="69">
        <f>IFERROR(INDEX('Euro Qual stats'!$A$1:$L$2071,MATCH(Players!$AE72,'Euro Qual stats'!$A$1:$A$2071,0),MATCH(Players!AF$2,'Euro Qual stats'!$A$1:$L$1,0)),0)</f>
        <v>7</v>
      </c>
      <c r="AG72" s="69">
        <f>IFERROR(INDEX('Euro Qual stats'!$A$1:$L$2071,MATCH(Players!$AE72,'Euro Qual stats'!$A$1:$A$2071,0),MATCH(Players!AG$2,'Euro Qual stats'!$A$1:$L$1,0)),0)</f>
        <v>0</v>
      </c>
      <c r="AH72" s="69">
        <f>IFERROR(INDEX('Euro Qual stats'!$A$1:$L$2071,MATCH(Players!$AE72,'Euro Qual stats'!$A$1:$A$2071,0),MATCH(Players!AH$2,'Euro Qual stats'!$A$1:$L$1,0)),0)</f>
        <v>0.28999999999999998</v>
      </c>
      <c r="AI72" s="69">
        <f>IFERROR(INDEX('Euro Qual stats'!$A$1:$L$2071,MATCH(Players!$AE72,'Euro Qual stats'!$A$1:$A$2071,0),MATCH(Players!AI$2,'Euro Qual stats'!$A$1:$L$1,0)),0)</f>
        <v>0.44</v>
      </c>
      <c r="AJ72" s="85">
        <f t="shared" si="35"/>
        <v>6.6804788213627994E-2</v>
      </c>
      <c r="AK72" s="85">
        <f t="shared" si="36"/>
        <v>0.26246777163904239</v>
      </c>
      <c r="AL72" s="85">
        <f t="shared" si="37"/>
        <v>0.35360497237569066</v>
      </c>
      <c r="AM72" s="85">
        <f t="shared" si="38"/>
        <v>0</v>
      </c>
      <c r="AN72" s="85">
        <f t="shared" si="39"/>
        <v>0</v>
      </c>
      <c r="AO72" s="85">
        <f t="shared" si="40"/>
        <v>0</v>
      </c>
      <c r="AP72" s="2">
        <f t="shared" si="41"/>
        <v>0</v>
      </c>
      <c r="AQ72" s="2">
        <f t="shared" si="42"/>
        <v>0.12080536912751677</v>
      </c>
      <c r="AR72" s="2">
        <f t="shared" si="43"/>
        <v>0.30201342281879195</v>
      </c>
      <c r="AS72" s="2">
        <f t="shared" si="44"/>
        <v>0.42281879194630867</v>
      </c>
      <c r="AT72" s="2">
        <f t="shared" si="45"/>
        <v>0</v>
      </c>
      <c r="AU72" s="2">
        <f t="shared" si="65"/>
        <v>0</v>
      </c>
      <c r="AV72" s="2">
        <f t="shared" si="66"/>
        <v>0.12080536912751677</v>
      </c>
      <c r="AW72" s="2">
        <f t="shared" si="67"/>
        <v>0.30201342281879195</v>
      </c>
      <c r="AX72" s="2">
        <f t="shared" si="68"/>
        <v>0.42281879194630867</v>
      </c>
      <c r="AY72" s="2">
        <f t="shared" si="69"/>
        <v>0</v>
      </c>
      <c r="AZ72" s="2">
        <f t="shared" si="46"/>
        <v>0.1312338858195212</v>
      </c>
      <c r="BA72" s="2">
        <f t="shared" si="47"/>
        <v>9.3805078670572389E-2</v>
      </c>
      <c r="BB72" s="2">
        <f t="shared" si="48"/>
        <v>0.43140939597315431</v>
      </c>
      <c r="BC72">
        <f t="shared" si="49"/>
        <v>0</v>
      </c>
      <c r="BD72" s="74">
        <f t="shared" si="50"/>
        <v>0</v>
      </c>
      <c r="BE72" s="74">
        <f t="shared" si="51"/>
        <v>0</v>
      </c>
      <c r="BF72" s="74">
        <f t="shared" si="52"/>
        <v>0</v>
      </c>
      <c r="BG72" s="2">
        <f t="shared" si="53"/>
        <v>0.43140939597315431</v>
      </c>
      <c r="BH72" s="2">
        <f t="shared" si="54"/>
        <v>0</v>
      </c>
      <c r="BI72" s="2">
        <f t="shared" si="55"/>
        <v>0</v>
      </c>
      <c r="BJ72" s="2">
        <f t="shared" si="56"/>
        <v>0</v>
      </c>
      <c r="BK72" s="2">
        <f t="shared" si="57"/>
        <v>0</v>
      </c>
      <c r="BL72" s="2">
        <f t="shared" si="58"/>
        <v>0.43140939597315431</v>
      </c>
      <c r="BM72" s="2">
        <f t="shared" si="59"/>
        <v>0</v>
      </c>
      <c r="BN72" s="2">
        <f t="shared" si="60"/>
        <v>0</v>
      </c>
      <c r="BO72" s="2">
        <f t="shared" si="61"/>
        <v>0</v>
      </c>
      <c r="BP72" s="2">
        <f t="shared" si="62"/>
        <v>0</v>
      </c>
      <c r="BQ72" s="2">
        <f t="shared" si="63"/>
        <v>0.43140939597315431</v>
      </c>
      <c r="BR72" s="2">
        <f t="shared" si="64"/>
        <v>0</v>
      </c>
    </row>
    <row r="73" spans="1:70" x14ac:dyDescent="0.3">
      <c r="A73" s="93">
        <v>0</v>
      </c>
      <c r="B73">
        <v>204536</v>
      </c>
      <c r="C73" t="s">
        <v>1260</v>
      </c>
      <c r="D73" t="s">
        <v>1136</v>
      </c>
      <c r="E73" t="s">
        <v>1261</v>
      </c>
      <c r="F73">
        <v>18658</v>
      </c>
      <c r="G73" t="s">
        <v>861</v>
      </c>
      <c r="H73" t="s">
        <v>937</v>
      </c>
      <c r="I73" t="s">
        <v>5231</v>
      </c>
      <c r="J73">
        <v>1</v>
      </c>
      <c r="K73">
        <v>7</v>
      </c>
      <c r="L73">
        <v>1</v>
      </c>
      <c r="M73">
        <v>1</v>
      </c>
      <c r="N73">
        <v>17</v>
      </c>
      <c r="O73" t="s">
        <v>992</v>
      </c>
      <c r="P73" t="s">
        <v>1262</v>
      </c>
      <c r="Q73" t="s">
        <v>1262</v>
      </c>
      <c r="R73">
        <v>0</v>
      </c>
      <c r="S73">
        <v>2</v>
      </c>
      <c r="T73">
        <v>0</v>
      </c>
      <c r="U73">
        <v>1</v>
      </c>
      <c r="V73">
        <v>961</v>
      </c>
      <c r="W73">
        <v>6</v>
      </c>
      <c r="X73">
        <v>3</v>
      </c>
      <c r="Y73">
        <v>0</v>
      </c>
      <c r="Z73" t="s">
        <v>1048</v>
      </c>
      <c r="AA73" t="s">
        <v>691</v>
      </c>
      <c r="AB73" s="69" t="str">
        <f>IF(AA73&lt;&gt;"",INDEX(Lookup!$N$2:$N$5,MATCH(Players!AA73,Lookup!$P$2:$P$5,0)),INDEX(Lookup!$N$2:$N$5,MATCH(Players!O73,Lookup!$O$2:$O$5,0)))</f>
        <v>Midfield</v>
      </c>
      <c r="AC73">
        <v>4032000</v>
      </c>
      <c r="AD73" s="69" t="s">
        <v>798</v>
      </c>
      <c r="AE73" s="69" t="str">
        <f>INDEX('Translate table'!$H$2:$H$622,MATCH(Players!P73,'Translate table'!$G$2:$G$622,0))</f>
        <v>Federico Bernardeschi</v>
      </c>
      <c r="AF73" s="69">
        <f>IFERROR(INDEX('Euro Qual stats'!$A$1:$L$2071,MATCH(Players!$AE73,'Euro Qual stats'!$A$1:$A$2071,0),MATCH(Players!AF$2,'Euro Qual stats'!$A$1:$L$1,0)),0)</f>
        <v>8</v>
      </c>
      <c r="AG73" s="69">
        <f>IFERROR(INDEX('Euro Qual stats'!$A$1:$L$2071,MATCH(Players!$AE73,'Euro Qual stats'!$A$1:$A$2071,0),MATCH(Players!AG$2,'Euro Qual stats'!$A$1:$L$1,0)),0)</f>
        <v>0.19</v>
      </c>
      <c r="AH73" s="69">
        <f>IFERROR(INDEX('Euro Qual stats'!$A$1:$L$2071,MATCH(Players!$AE73,'Euro Qual stats'!$A$1:$A$2071,0),MATCH(Players!AH$2,'Euro Qual stats'!$A$1:$L$1,0)),0)</f>
        <v>0.38</v>
      </c>
      <c r="AI73" s="69">
        <f>IFERROR(INDEX('Euro Qual stats'!$A$1:$L$2071,MATCH(Players!$AE73,'Euro Qual stats'!$A$1:$A$2071,0),MATCH(Players!AI$2,'Euro Qual stats'!$A$1:$L$1,0)),0)</f>
        <v>0.19</v>
      </c>
      <c r="AJ73" s="85">
        <f t="shared" si="35"/>
        <v>0.18011049723756906</v>
      </c>
      <c r="AK73" s="85">
        <f t="shared" si="36"/>
        <v>0.32797421731123388</v>
      </c>
      <c r="AL73" s="85">
        <f t="shared" si="37"/>
        <v>0.20421731123388581</v>
      </c>
      <c r="AM73" s="85">
        <f t="shared" si="38"/>
        <v>0</v>
      </c>
      <c r="AN73" s="85">
        <f t="shared" si="39"/>
        <v>0</v>
      </c>
      <c r="AO73" s="85">
        <f t="shared" si="40"/>
        <v>0</v>
      </c>
      <c r="AP73" s="2">
        <f t="shared" si="41"/>
        <v>0</v>
      </c>
      <c r="AQ73" s="2">
        <f t="shared" si="42"/>
        <v>0.18730489073881376</v>
      </c>
      <c r="AR73" s="2">
        <f t="shared" si="43"/>
        <v>0.5619146722164412</v>
      </c>
      <c r="AS73" s="2">
        <f t="shared" si="44"/>
        <v>0.2809573361082206</v>
      </c>
      <c r="AT73" s="2">
        <f t="shared" si="45"/>
        <v>0</v>
      </c>
      <c r="AU73" s="2">
        <f t="shared" si="65"/>
        <v>0</v>
      </c>
      <c r="AV73" s="2">
        <f t="shared" si="66"/>
        <v>0.18730489073881376</v>
      </c>
      <c r="AW73" s="2">
        <f t="shared" si="67"/>
        <v>0.5619146722164412</v>
      </c>
      <c r="AX73" s="2">
        <f t="shared" si="68"/>
        <v>0.2809573361082206</v>
      </c>
      <c r="AY73" s="2">
        <f t="shared" si="69"/>
        <v>0</v>
      </c>
      <c r="AZ73" s="2">
        <f t="shared" si="46"/>
        <v>0.16398710865561694</v>
      </c>
      <c r="BA73" s="2">
        <f t="shared" si="47"/>
        <v>0.18370769398819142</v>
      </c>
      <c r="BB73" s="2">
        <f t="shared" si="48"/>
        <v>0.2354786680541103</v>
      </c>
      <c r="BC73">
        <f t="shared" si="49"/>
        <v>0</v>
      </c>
      <c r="BD73" s="74">
        <f t="shared" si="50"/>
        <v>0</v>
      </c>
      <c r="BE73" s="74">
        <f t="shared" si="51"/>
        <v>0</v>
      </c>
      <c r="BF73" s="74">
        <f t="shared" si="52"/>
        <v>0</v>
      </c>
      <c r="BG73" s="2">
        <f t="shared" si="53"/>
        <v>0.2354786680541103</v>
      </c>
      <c r="BH73" s="2">
        <f t="shared" si="54"/>
        <v>0</v>
      </c>
      <c r="BI73" s="2">
        <f t="shared" si="55"/>
        <v>0</v>
      </c>
      <c r="BJ73" s="2">
        <f t="shared" si="56"/>
        <v>0</v>
      </c>
      <c r="BK73" s="2">
        <f t="shared" si="57"/>
        <v>0</v>
      </c>
      <c r="BL73" s="2">
        <f t="shared" si="58"/>
        <v>0.2354786680541103</v>
      </c>
      <c r="BM73" s="2">
        <f t="shared" si="59"/>
        <v>0</v>
      </c>
      <c r="BN73" s="2">
        <f t="shared" si="60"/>
        <v>0</v>
      </c>
      <c r="BO73" s="2">
        <f t="shared" si="61"/>
        <v>0</v>
      </c>
      <c r="BP73" s="2">
        <f t="shared" si="62"/>
        <v>0</v>
      </c>
      <c r="BQ73" s="2">
        <f t="shared" si="63"/>
        <v>0.2354786680541103</v>
      </c>
      <c r="BR73" s="2">
        <f t="shared" si="64"/>
        <v>0</v>
      </c>
    </row>
    <row r="74" spans="1:70" x14ac:dyDescent="0.3">
      <c r="A74" s="93">
        <v>0</v>
      </c>
      <c r="B74">
        <v>204526</v>
      </c>
      <c r="C74" t="s">
        <v>1263</v>
      </c>
      <c r="E74" t="s">
        <v>286</v>
      </c>
      <c r="F74">
        <v>18658</v>
      </c>
      <c r="G74" t="s">
        <v>861</v>
      </c>
      <c r="H74" t="s">
        <v>937</v>
      </c>
      <c r="I74" t="s">
        <v>979</v>
      </c>
      <c r="J74">
        <v>4.3</v>
      </c>
      <c r="K74">
        <v>7</v>
      </c>
      <c r="L74">
        <v>4.3</v>
      </c>
      <c r="M74">
        <v>0</v>
      </c>
      <c r="N74">
        <v>797</v>
      </c>
      <c r="O74" t="s">
        <v>992</v>
      </c>
      <c r="P74" t="s">
        <v>286</v>
      </c>
      <c r="Q74" t="s">
        <v>286</v>
      </c>
      <c r="R74">
        <v>7</v>
      </c>
      <c r="S74">
        <v>1</v>
      </c>
      <c r="T74">
        <v>0</v>
      </c>
      <c r="U74">
        <v>11</v>
      </c>
      <c r="V74">
        <v>2014</v>
      </c>
      <c r="W74">
        <v>9</v>
      </c>
      <c r="X74">
        <v>2</v>
      </c>
      <c r="Y74">
        <v>0</v>
      </c>
      <c r="Z74" t="s">
        <v>1048</v>
      </c>
      <c r="AA74" t="s">
        <v>691</v>
      </c>
      <c r="AB74" s="69" t="str">
        <f>IF(AA74&lt;&gt;"",INDEX(Lookup!$N$2:$N$5,MATCH(Players!AA74,Lookup!$P$2:$P$5,0)),INDEX(Lookup!$N$2:$N$5,MATCH(Players!O74,Lookup!$O$2:$O$5,0)))</f>
        <v>Midfield</v>
      </c>
      <c r="AC74">
        <v>4062000</v>
      </c>
      <c r="AD74" s="69" t="s">
        <v>809</v>
      </c>
      <c r="AE74" s="69" t="str">
        <f>INDEX('Translate table'!$H$2:$H$622,MATCH(Players!P74,'Translate table'!$G$2:$G$622,0))</f>
        <v>Jorginho</v>
      </c>
      <c r="AF74" s="69">
        <f>IFERROR(INDEX('Euro Qual stats'!$A$1:$L$2071,MATCH(Players!$AE74,'Euro Qual stats'!$A$1:$A$2071,0),MATCH(Players!AF$2,'Euro Qual stats'!$A$1:$L$1,0)),0)</f>
        <v>9</v>
      </c>
      <c r="AG74" s="69">
        <f>IFERROR(INDEX('Euro Qual stats'!$A$1:$L$2071,MATCH(Players!$AE74,'Euro Qual stats'!$A$1:$A$2071,0),MATCH(Players!AG$2,'Euro Qual stats'!$A$1:$L$1,0)),0)</f>
        <v>0.12</v>
      </c>
      <c r="AH74" s="69">
        <f>IFERROR(INDEX('Euro Qual stats'!$A$1:$L$2071,MATCH(Players!$AE74,'Euro Qual stats'!$A$1:$A$2071,0),MATCH(Players!AH$2,'Euro Qual stats'!$A$1:$L$1,0)),0)</f>
        <v>0.35</v>
      </c>
      <c r="AI74" s="69">
        <f>IFERROR(INDEX('Euro Qual stats'!$A$1:$L$2071,MATCH(Players!$AE74,'Euro Qual stats'!$A$1:$A$2071,0),MATCH(Players!AI$2,'Euro Qual stats'!$A$1:$L$1,0)),0)</f>
        <v>0.23</v>
      </c>
      <c r="AJ74" s="85">
        <f t="shared" si="35"/>
        <v>0.1300828729281768</v>
      </c>
      <c r="AK74" s="85">
        <f t="shared" si="36"/>
        <v>0.31848066298342537</v>
      </c>
      <c r="AL74" s="85">
        <f t="shared" si="37"/>
        <v>0.23066298342541439</v>
      </c>
      <c r="AM74" s="85">
        <f t="shared" si="38"/>
        <v>7.4334361844486579E-2</v>
      </c>
      <c r="AN74" s="85">
        <f t="shared" si="39"/>
        <v>0.11790763483833673</v>
      </c>
      <c r="AO74" s="85">
        <f t="shared" si="40"/>
        <v>0.14418533021124727</v>
      </c>
      <c r="AP74" s="2">
        <f t="shared" si="41"/>
        <v>0.3128103277060576</v>
      </c>
      <c r="AQ74" s="2">
        <f t="shared" si="42"/>
        <v>4.4687189672293938E-2</v>
      </c>
      <c r="AR74" s="2">
        <f t="shared" si="43"/>
        <v>0.40218470705064552</v>
      </c>
      <c r="AS74" s="2">
        <f t="shared" si="44"/>
        <v>8.9374379344587876E-2</v>
      </c>
      <c r="AT74" s="2">
        <f t="shared" si="45"/>
        <v>0</v>
      </c>
      <c r="AU74" s="2">
        <f t="shared" si="65"/>
        <v>0.3128103277060576</v>
      </c>
      <c r="AV74" s="2">
        <f t="shared" si="66"/>
        <v>4.4687189672293938E-2</v>
      </c>
      <c r="AW74" s="2">
        <f t="shared" si="67"/>
        <v>0.40218470705064552</v>
      </c>
      <c r="AX74" s="2">
        <f t="shared" si="68"/>
        <v>8.9374379344587876E-2</v>
      </c>
      <c r="AY74" s="2">
        <f t="shared" si="69"/>
        <v>0</v>
      </c>
      <c r="AZ74" s="2">
        <f t="shared" si="46"/>
        <v>0.31564549534474151</v>
      </c>
      <c r="BA74" s="2">
        <f t="shared" si="47"/>
        <v>8.7385031300235366E-2</v>
      </c>
      <c r="BB74" s="2">
        <f t="shared" si="48"/>
        <v>0.15968718967229395</v>
      </c>
      <c r="BC74">
        <f t="shared" si="49"/>
        <v>1</v>
      </c>
      <c r="BD74" s="74">
        <f t="shared" si="50"/>
        <v>0.11849485042265748</v>
      </c>
      <c r="BE74" s="74">
        <f t="shared" si="51"/>
        <v>5.6317217386152502E-2</v>
      </c>
      <c r="BF74" s="74">
        <f t="shared" si="52"/>
        <v>6.4431009368786749E-2</v>
      </c>
      <c r="BG74" s="2">
        <f t="shared" si="53"/>
        <v>0.15968718967229395</v>
      </c>
      <c r="BH74" s="2">
        <f t="shared" si="54"/>
        <v>0</v>
      </c>
      <c r="BI74" s="2">
        <f t="shared" si="55"/>
        <v>0.11849485042265748</v>
      </c>
      <c r="BJ74" s="2">
        <f t="shared" si="56"/>
        <v>5.6317217386152502E-2</v>
      </c>
      <c r="BK74" s="2">
        <f t="shared" si="57"/>
        <v>6.4431009368786749E-2</v>
      </c>
      <c r="BL74" s="2">
        <f t="shared" si="58"/>
        <v>0.15968718967229395</v>
      </c>
      <c r="BM74" s="2">
        <f t="shared" si="59"/>
        <v>0</v>
      </c>
      <c r="BN74" s="2">
        <f t="shared" si="60"/>
        <v>0.11849485042265745</v>
      </c>
      <c r="BO74" s="2">
        <f t="shared" si="61"/>
        <v>5.6317217386152509E-2</v>
      </c>
      <c r="BP74" s="2">
        <f t="shared" si="62"/>
        <v>6.4431009368786749E-2</v>
      </c>
      <c r="BQ74" s="2">
        <f t="shared" si="63"/>
        <v>0.15968718967229395</v>
      </c>
      <c r="BR74" s="2">
        <f t="shared" si="64"/>
        <v>0</v>
      </c>
    </row>
    <row r="75" spans="1:70" x14ac:dyDescent="0.3">
      <c r="A75" s="93">
        <v>0</v>
      </c>
      <c r="B75">
        <v>204519</v>
      </c>
      <c r="C75" t="s">
        <v>1264</v>
      </c>
      <c r="D75" t="s">
        <v>1265</v>
      </c>
      <c r="E75" t="s">
        <v>1266</v>
      </c>
      <c r="F75">
        <v>18658</v>
      </c>
      <c r="G75" t="s">
        <v>861</v>
      </c>
      <c r="H75" t="s">
        <v>937</v>
      </c>
      <c r="I75" t="s">
        <v>979</v>
      </c>
      <c r="J75">
        <v>4.3</v>
      </c>
      <c r="K75">
        <v>7</v>
      </c>
      <c r="L75">
        <v>4.3</v>
      </c>
      <c r="M75">
        <v>0</v>
      </c>
      <c r="N75">
        <v>741</v>
      </c>
      <c r="O75" t="s">
        <v>992</v>
      </c>
      <c r="P75" t="s">
        <v>1267</v>
      </c>
      <c r="Q75" t="s">
        <v>1268</v>
      </c>
      <c r="R75">
        <v>3</v>
      </c>
      <c r="S75">
        <v>7</v>
      </c>
      <c r="T75">
        <v>0</v>
      </c>
      <c r="U75">
        <v>7</v>
      </c>
      <c r="V75">
        <v>2900</v>
      </c>
      <c r="W75">
        <v>8</v>
      </c>
      <c r="X75">
        <v>5</v>
      </c>
      <c r="Y75">
        <v>0</v>
      </c>
      <c r="Z75" t="s">
        <v>1048</v>
      </c>
      <c r="AA75" t="s">
        <v>691</v>
      </c>
      <c r="AB75" s="69" t="str">
        <f>IF(AA75&lt;&gt;"",INDEX(Lookup!$N$2:$N$5,MATCH(Players!AA75,Lookup!$P$2:$P$5,0)),INDEX(Lookup!$N$2:$N$5,MATCH(Players!O75,Lookup!$O$2:$O$5,0)))</f>
        <v>Midfield</v>
      </c>
      <c r="AC75">
        <v>4062000</v>
      </c>
      <c r="AD75" s="69" t="s">
        <v>1269</v>
      </c>
      <c r="AE75" s="69" t="str">
        <f>INDEX('Translate table'!$H$2:$H$622,MATCH(Players!P75,'Translate table'!$G$2:$G$622,0))</f>
        <v>NicolÃ² Barella</v>
      </c>
      <c r="AF75" s="69">
        <f>IFERROR(INDEX('Euro Qual stats'!$A$1:$L$2071,MATCH(Players!$AE75,'Euro Qual stats'!$A$1:$A$2071,0),MATCH(Players!AF$2,'Euro Qual stats'!$A$1:$L$1,0)),0)</f>
        <v>8</v>
      </c>
      <c r="AG75" s="69">
        <f>IFERROR(INDEX('Euro Qual stats'!$A$1:$L$2071,MATCH(Players!$AE75,'Euro Qual stats'!$A$1:$A$2071,0),MATCH(Players!AG$2,'Euro Qual stats'!$A$1:$L$1,0)),0)</f>
        <v>0.28000000000000003</v>
      </c>
      <c r="AH75" s="69">
        <f>IFERROR(INDEX('Euro Qual stats'!$A$1:$L$2071,MATCH(Players!$AE75,'Euro Qual stats'!$A$1:$A$2071,0),MATCH(Players!AH$2,'Euro Qual stats'!$A$1:$L$1,0)),0)</f>
        <v>0.41</v>
      </c>
      <c r="AI75" s="69">
        <f>IFERROR(INDEX('Euro Qual stats'!$A$1:$L$2071,MATCH(Players!$AE75,'Euro Qual stats'!$A$1:$A$2071,0),MATCH(Players!AI$2,'Euro Qual stats'!$A$1:$L$1,0)),0)</f>
        <v>0.14000000000000001</v>
      </c>
      <c r="AJ75" s="85">
        <f t="shared" si="35"/>
        <v>0.24011049723756905</v>
      </c>
      <c r="AK75" s="85">
        <f t="shared" si="36"/>
        <v>0.3479742173112339</v>
      </c>
      <c r="AL75" s="85">
        <f t="shared" si="37"/>
        <v>0.17088397790055249</v>
      </c>
      <c r="AM75" s="85">
        <f t="shared" si="38"/>
        <v>0.13720838249145834</v>
      </c>
      <c r="AN75" s="85">
        <f t="shared" si="39"/>
        <v>0.12882671294245659</v>
      </c>
      <c r="AO75" s="85">
        <f t="shared" si="40"/>
        <v>0.10681801828584138</v>
      </c>
      <c r="AP75" s="2">
        <f t="shared" si="41"/>
        <v>9.3103448275862075E-2</v>
      </c>
      <c r="AQ75" s="2">
        <f t="shared" si="42"/>
        <v>0.21724137931034485</v>
      </c>
      <c r="AR75" s="2">
        <f t="shared" si="43"/>
        <v>0.24827586206896549</v>
      </c>
      <c r="AS75" s="2">
        <f t="shared" si="44"/>
        <v>0.15517241379310345</v>
      </c>
      <c r="AT75" s="2">
        <f t="shared" si="45"/>
        <v>0</v>
      </c>
      <c r="AU75" s="2">
        <f t="shared" si="65"/>
        <v>9.3103448275862075E-2</v>
      </c>
      <c r="AV75" s="2">
        <f t="shared" si="66"/>
        <v>0.21724137931034485</v>
      </c>
      <c r="AW75" s="2">
        <f t="shared" si="67"/>
        <v>0.24827586206896549</v>
      </c>
      <c r="AX75" s="2">
        <f t="shared" si="68"/>
        <v>0.15517241379310345</v>
      </c>
      <c r="AY75" s="2">
        <f t="shared" si="69"/>
        <v>0</v>
      </c>
      <c r="AZ75" s="2">
        <f t="shared" si="46"/>
        <v>0.220538832793548</v>
      </c>
      <c r="BA75" s="2">
        <f t="shared" si="47"/>
        <v>0.22867593827395694</v>
      </c>
      <c r="BB75" s="2">
        <f t="shared" si="48"/>
        <v>0.14758620689655172</v>
      </c>
      <c r="BC75">
        <f t="shared" si="49"/>
        <v>1</v>
      </c>
      <c r="BD75" s="74">
        <f t="shared" si="50"/>
        <v>8.2791347855977873E-2</v>
      </c>
      <c r="BE75" s="74">
        <f t="shared" si="51"/>
        <v>0.14737526936975687</v>
      </c>
      <c r="BF75" s="74">
        <f t="shared" si="52"/>
        <v>3.9774422335244898E-2</v>
      </c>
      <c r="BG75" s="2">
        <f t="shared" si="53"/>
        <v>0.14758620689655172</v>
      </c>
      <c r="BH75" s="2">
        <f t="shared" si="54"/>
        <v>0</v>
      </c>
      <c r="BI75" s="2">
        <f t="shared" si="55"/>
        <v>8.2791347855977873E-2</v>
      </c>
      <c r="BJ75" s="2">
        <f t="shared" si="56"/>
        <v>0.14737526936975687</v>
      </c>
      <c r="BK75" s="2">
        <f t="shared" si="57"/>
        <v>3.9774422335244898E-2</v>
      </c>
      <c r="BL75" s="2">
        <f t="shared" si="58"/>
        <v>0.14758620689655172</v>
      </c>
      <c r="BM75" s="2">
        <f t="shared" si="59"/>
        <v>0</v>
      </c>
      <c r="BN75" s="2">
        <f t="shared" si="60"/>
        <v>8.2791347855977859E-2</v>
      </c>
      <c r="BO75" s="2">
        <f t="shared" si="61"/>
        <v>0.14737526936975689</v>
      </c>
      <c r="BP75" s="2">
        <f t="shared" si="62"/>
        <v>3.9774422335244898E-2</v>
      </c>
      <c r="BQ75" s="2">
        <f t="shared" si="63"/>
        <v>0.14758620689655172</v>
      </c>
      <c r="BR75" s="2">
        <f t="shared" si="64"/>
        <v>0</v>
      </c>
    </row>
    <row r="76" spans="1:70" x14ac:dyDescent="0.3">
      <c r="A76" s="93">
        <v>0</v>
      </c>
      <c r="B76">
        <v>204541</v>
      </c>
      <c r="C76" t="s">
        <v>1270</v>
      </c>
      <c r="D76" t="s">
        <v>1271</v>
      </c>
      <c r="E76" t="s">
        <v>1272</v>
      </c>
      <c r="F76">
        <v>18743</v>
      </c>
      <c r="G76" t="s">
        <v>869</v>
      </c>
      <c r="H76" t="s">
        <v>943</v>
      </c>
      <c r="I76" t="s">
        <v>979</v>
      </c>
      <c r="J76">
        <v>6.8</v>
      </c>
      <c r="K76">
        <v>7</v>
      </c>
      <c r="L76">
        <v>6.8</v>
      </c>
      <c r="M76">
        <v>0</v>
      </c>
      <c r="N76">
        <v>2560</v>
      </c>
      <c r="O76" t="s">
        <v>1273</v>
      </c>
      <c r="P76" t="s">
        <v>1274</v>
      </c>
      <c r="Q76" t="s">
        <v>1274</v>
      </c>
      <c r="R76">
        <v>0</v>
      </c>
      <c r="S76">
        <v>0</v>
      </c>
      <c r="T76">
        <v>90</v>
      </c>
      <c r="U76">
        <v>17</v>
      </c>
      <c r="V76">
        <v>3420</v>
      </c>
      <c r="W76">
        <v>0</v>
      </c>
      <c r="X76">
        <v>0</v>
      </c>
      <c r="Y76">
        <v>0</v>
      </c>
      <c r="Z76" t="s">
        <v>993</v>
      </c>
      <c r="AA76" t="s">
        <v>690</v>
      </c>
      <c r="AB76" s="69" t="str">
        <f>IF(AA76&lt;&gt;"",INDEX(Lookup!$N$2:$N$5,MATCH(Players!AA76,Lookup!$P$2:$P$5,0)),INDEX(Lookup!$N$2:$N$5,MATCH(Players!O76,Lookup!$O$2:$O$5,0)))</f>
        <v>Goalkeeper</v>
      </c>
      <c r="AC76">
        <v>6142000</v>
      </c>
      <c r="AD76" s="69" t="s">
        <v>817</v>
      </c>
      <c r="AE76" s="69" t="str">
        <f>INDEX('Translate table'!$H$2:$H$622,MATCH(Players!P76,'Translate table'!$G$2:$G$622,0))</f>
        <v>Thibaut Courtois</v>
      </c>
      <c r="AF76" s="69">
        <f>IFERROR(INDEX('Euro Qual stats'!$A$1:$L$2071,MATCH(Players!$AE76,'Euro Qual stats'!$A$1:$A$2071,0),MATCH(Players!AF$2,'Euro Qual stats'!$A$1:$L$1,0)),0)</f>
        <v>9</v>
      </c>
      <c r="AG76" s="69">
        <f>IFERROR(INDEX('Euro Qual stats'!$A$1:$L$2071,MATCH(Players!$AE76,'Euro Qual stats'!$A$1:$A$2071,0),MATCH(Players!AG$2,'Euro Qual stats'!$A$1:$L$1,0)),0)</f>
        <v>0</v>
      </c>
      <c r="AH76" s="69">
        <f>IFERROR(INDEX('Euro Qual stats'!$A$1:$L$2071,MATCH(Players!$AE76,'Euro Qual stats'!$A$1:$A$2071,0),MATCH(Players!AH$2,'Euro Qual stats'!$A$1:$L$1,0)),0)</f>
        <v>0</v>
      </c>
      <c r="AI76" s="69">
        <f>IFERROR(INDEX('Euro Qual stats'!$A$1:$L$2071,MATCH(Players!$AE76,'Euro Qual stats'!$A$1:$A$2071,0),MATCH(Players!AI$2,'Euro Qual stats'!$A$1:$L$1,0)),0)</f>
        <v>0</v>
      </c>
      <c r="AJ76" s="85">
        <f t="shared" si="35"/>
        <v>0</v>
      </c>
      <c r="AK76" s="85">
        <f t="shared" si="36"/>
        <v>0</v>
      </c>
      <c r="AL76" s="85">
        <f t="shared" si="37"/>
        <v>0</v>
      </c>
      <c r="AM76" s="85">
        <f t="shared" si="38"/>
        <v>0</v>
      </c>
      <c r="AN76" s="85">
        <f t="shared" si="39"/>
        <v>0</v>
      </c>
      <c r="AO76" s="85">
        <f t="shared" si="40"/>
        <v>0</v>
      </c>
      <c r="AP76" s="2">
        <f t="shared" si="41"/>
        <v>0</v>
      </c>
      <c r="AQ76" s="2">
        <f t="shared" si="42"/>
        <v>0</v>
      </c>
      <c r="AR76" s="2">
        <f t="shared" si="43"/>
        <v>0</v>
      </c>
      <c r="AS76" s="2">
        <f t="shared" si="44"/>
        <v>0</v>
      </c>
      <c r="AT76" s="2">
        <f t="shared" si="45"/>
        <v>0</v>
      </c>
      <c r="AU76" s="2">
        <f t="shared" si="65"/>
        <v>0</v>
      </c>
      <c r="AV76" s="2">
        <f t="shared" si="66"/>
        <v>0</v>
      </c>
      <c r="AW76" s="2">
        <f t="shared" si="67"/>
        <v>0</v>
      </c>
      <c r="AX76" s="2">
        <f t="shared" si="68"/>
        <v>0</v>
      </c>
      <c r="AY76" s="2">
        <f t="shared" si="69"/>
        <v>0</v>
      </c>
      <c r="AZ76" s="2">
        <f t="shared" si="46"/>
        <v>0</v>
      </c>
      <c r="BA76" s="2">
        <f t="shared" si="47"/>
        <v>0</v>
      </c>
      <c r="BB76" s="2">
        <f t="shared" si="48"/>
        <v>0</v>
      </c>
      <c r="BC76">
        <f t="shared" si="49"/>
        <v>1</v>
      </c>
      <c r="BD76" s="74">
        <f t="shared" si="50"/>
        <v>0</v>
      </c>
      <c r="BE76" s="74">
        <f t="shared" si="51"/>
        <v>0</v>
      </c>
      <c r="BF76" s="74">
        <f t="shared" si="52"/>
        <v>0</v>
      </c>
      <c r="BG76" s="2">
        <f t="shared" si="53"/>
        <v>0</v>
      </c>
      <c r="BH76" s="2">
        <f t="shared" si="54"/>
        <v>0</v>
      </c>
      <c r="BI76" s="2">
        <f t="shared" si="55"/>
        <v>0</v>
      </c>
      <c r="BJ76" s="2">
        <f t="shared" si="56"/>
        <v>0</v>
      </c>
      <c r="BK76" s="2">
        <f t="shared" si="57"/>
        <v>0</v>
      </c>
      <c r="BL76" s="2">
        <f t="shared" si="58"/>
        <v>0</v>
      </c>
      <c r="BM76" s="2">
        <f t="shared" si="59"/>
        <v>0</v>
      </c>
      <c r="BN76" s="2">
        <f t="shared" si="60"/>
        <v>0</v>
      </c>
      <c r="BO76" s="2">
        <f t="shared" si="61"/>
        <v>0</v>
      </c>
      <c r="BP76" s="2">
        <f t="shared" si="62"/>
        <v>0</v>
      </c>
      <c r="BQ76" s="2">
        <f t="shared" si="63"/>
        <v>0</v>
      </c>
      <c r="BR76" s="2">
        <f t="shared" si="64"/>
        <v>0</v>
      </c>
    </row>
    <row r="77" spans="1:70" x14ac:dyDescent="0.3">
      <c r="A77" s="93">
        <v>0</v>
      </c>
      <c r="B77">
        <v>220772</v>
      </c>
      <c r="C77" t="s">
        <v>1275</v>
      </c>
      <c r="D77" t="s">
        <v>1276</v>
      </c>
      <c r="E77" t="s">
        <v>1277</v>
      </c>
      <c r="F77">
        <v>18743</v>
      </c>
      <c r="G77" t="s">
        <v>869</v>
      </c>
      <c r="H77" t="s">
        <v>943</v>
      </c>
      <c r="I77" t="s">
        <v>5174</v>
      </c>
      <c r="J77">
        <v>0</v>
      </c>
      <c r="K77">
        <v>7</v>
      </c>
      <c r="L77">
        <v>0</v>
      </c>
      <c r="M77">
        <v>0</v>
      </c>
      <c r="N77">
        <v>9</v>
      </c>
      <c r="O77" t="s">
        <v>992</v>
      </c>
      <c r="P77" t="s">
        <v>1278</v>
      </c>
      <c r="Q77" t="s">
        <v>1278</v>
      </c>
      <c r="R77">
        <v>0</v>
      </c>
      <c r="S77">
        <v>0</v>
      </c>
      <c r="T77">
        <v>0</v>
      </c>
      <c r="U77">
        <v>4</v>
      </c>
      <c r="V77">
        <v>1130</v>
      </c>
      <c r="W77">
        <v>2</v>
      </c>
      <c r="X77">
        <v>4</v>
      </c>
      <c r="Y77">
        <v>0</v>
      </c>
      <c r="Z77" t="s">
        <v>993</v>
      </c>
      <c r="AA77" t="s">
        <v>691</v>
      </c>
      <c r="AB77" s="69" t="str">
        <f>IF(AA77&lt;&gt;"",INDEX(Lookup!$N$2:$N$5,MATCH(Players!AA77,Lookup!$P$2:$P$5,0)),INDEX(Lookup!$N$2:$N$5,MATCH(Players!O77,Lookup!$O$2:$O$5,0)))</f>
        <v>Midfield</v>
      </c>
      <c r="AC77">
        <v>2495000</v>
      </c>
      <c r="AD77" s="69" t="s">
        <v>1255</v>
      </c>
      <c r="AE77" s="69" t="str">
        <f>INDEX('Translate table'!$H$2:$H$622,MATCH(Players!P77,'Translate table'!$G$2:$G$622,0))</f>
        <v>Axel Witsel</v>
      </c>
      <c r="AF77" s="69">
        <f>IFERROR(INDEX('Euro Qual stats'!$A$1:$L$2071,MATCH(Players!$AE77,'Euro Qual stats'!$A$1:$A$2071,0),MATCH(Players!AF$2,'Euro Qual stats'!$A$1:$L$1,0)),0)</f>
        <v>4</v>
      </c>
      <c r="AG77" s="69">
        <f>IFERROR(INDEX('Euro Qual stats'!$A$1:$L$2071,MATCH(Players!$AE77,'Euro Qual stats'!$A$1:$A$2071,0),MATCH(Players!AG$2,'Euro Qual stats'!$A$1:$L$1,0)),0)</f>
        <v>0</v>
      </c>
      <c r="AH77" s="69">
        <f>IFERROR(INDEX('Euro Qual stats'!$A$1:$L$2071,MATCH(Players!$AE77,'Euro Qual stats'!$A$1:$A$2071,0),MATCH(Players!AH$2,'Euro Qual stats'!$A$1:$L$1,0)),0)</f>
        <v>0</v>
      </c>
      <c r="AI77" s="69">
        <f>IFERROR(INDEX('Euro Qual stats'!$A$1:$L$2071,MATCH(Players!$AE77,'Euro Qual stats'!$A$1:$A$2071,0),MATCH(Players!AI$2,'Euro Qual stats'!$A$1:$L$1,0)),0)</f>
        <v>0.25</v>
      </c>
      <c r="AJ77" s="85">
        <f t="shared" si="35"/>
        <v>0.10688766114180479</v>
      </c>
      <c r="AK77" s="85">
        <f t="shared" si="36"/>
        <v>0.14928176795580111</v>
      </c>
      <c r="AL77" s="85">
        <f t="shared" si="37"/>
        <v>0.23843462246777164</v>
      </c>
      <c r="AM77" s="85">
        <f t="shared" si="38"/>
        <v>0</v>
      </c>
      <c r="AN77" s="85">
        <f t="shared" si="39"/>
        <v>0</v>
      </c>
      <c r="AO77" s="85">
        <f t="shared" si="40"/>
        <v>0</v>
      </c>
      <c r="AP77" s="2">
        <f t="shared" si="41"/>
        <v>0</v>
      </c>
      <c r="AQ77" s="2">
        <f t="shared" si="42"/>
        <v>0</v>
      </c>
      <c r="AR77" s="2">
        <f t="shared" si="43"/>
        <v>0.15929203539823009</v>
      </c>
      <c r="AS77" s="2">
        <f t="shared" si="44"/>
        <v>0.31858407079646017</v>
      </c>
      <c r="AT77" s="2">
        <f t="shared" si="45"/>
        <v>0</v>
      </c>
      <c r="AU77" s="2">
        <f t="shared" si="65"/>
        <v>0</v>
      </c>
      <c r="AV77" s="2">
        <f t="shared" si="66"/>
        <v>0</v>
      </c>
      <c r="AW77" s="2">
        <f t="shared" si="67"/>
        <v>0.15929203539823009</v>
      </c>
      <c r="AX77" s="2">
        <f t="shared" si="68"/>
        <v>0.31858407079646017</v>
      </c>
      <c r="AY77" s="2">
        <f t="shared" si="69"/>
        <v>0</v>
      </c>
      <c r="AZ77" s="2">
        <f t="shared" si="46"/>
        <v>7.4640883977900557E-2</v>
      </c>
      <c r="BA77" s="2">
        <f t="shared" si="47"/>
        <v>5.3443830570902393E-2</v>
      </c>
      <c r="BB77" s="2">
        <f t="shared" si="48"/>
        <v>0.28429203539823011</v>
      </c>
      <c r="BC77">
        <f t="shared" si="49"/>
        <v>0</v>
      </c>
      <c r="BD77" s="74">
        <f t="shared" si="50"/>
        <v>0</v>
      </c>
      <c r="BE77" s="74">
        <f t="shared" si="51"/>
        <v>0</v>
      </c>
      <c r="BF77" s="74">
        <f t="shared" si="52"/>
        <v>0</v>
      </c>
      <c r="BG77" s="2">
        <f t="shared" si="53"/>
        <v>0.28429203539823011</v>
      </c>
      <c r="BH77" s="2">
        <f t="shared" si="54"/>
        <v>0</v>
      </c>
      <c r="BI77" s="2">
        <f t="shared" si="55"/>
        <v>0</v>
      </c>
      <c r="BJ77" s="2">
        <f t="shared" si="56"/>
        <v>0</v>
      </c>
      <c r="BK77" s="2">
        <f t="shared" si="57"/>
        <v>0</v>
      </c>
      <c r="BL77" s="2">
        <f t="shared" si="58"/>
        <v>0.28429203539823011</v>
      </c>
      <c r="BM77" s="2">
        <f t="shared" si="59"/>
        <v>0</v>
      </c>
      <c r="BN77" s="2">
        <f t="shared" si="60"/>
        <v>0</v>
      </c>
      <c r="BO77" s="2">
        <f t="shared" si="61"/>
        <v>0</v>
      </c>
      <c r="BP77" s="2">
        <f t="shared" si="62"/>
        <v>0</v>
      </c>
      <c r="BQ77" s="2">
        <f t="shared" si="63"/>
        <v>0.28429203539823011</v>
      </c>
      <c r="BR77" s="2">
        <f t="shared" si="64"/>
        <v>0</v>
      </c>
    </row>
    <row r="78" spans="1:70" x14ac:dyDescent="0.3">
      <c r="A78" s="93">
        <v>0</v>
      </c>
      <c r="B78">
        <v>204545</v>
      </c>
      <c r="C78" t="s">
        <v>1279</v>
      </c>
      <c r="D78" t="s">
        <v>1280</v>
      </c>
      <c r="E78" t="s">
        <v>1281</v>
      </c>
      <c r="F78">
        <v>18743</v>
      </c>
      <c r="G78" t="s">
        <v>869</v>
      </c>
      <c r="H78" t="s">
        <v>943</v>
      </c>
      <c r="I78" t="s">
        <v>979</v>
      </c>
      <c r="J78">
        <v>4.3</v>
      </c>
      <c r="K78">
        <v>7</v>
      </c>
      <c r="L78">
        <v>4.3</v>
      </c>
      <c r="M78">
        <v>0</v>
      </c>
      <c r="N78">
        <v>1697</v>
      </c>
      <c r="O78" t="s">
        <v>992</v>
      </c>
      <c r="P78" t="s">
        <v>210</v>
      </c>
      <c r="Q78" t="s">
        <v>210</v>
      </c>
      <c r="R78">
        <v>6</v>
      </c>
      <c r="S78">
        <v>4</v>
      </c>
      <c r="T78">
        <v>0</v>
      </c>
      <c r="U78">
        <v>11</v>
      </c>
      <c r="V78">
        <v>3358</v>
      </c>
      <c r="W78">
        <v>20</v>
      </c>
      <c r="X78">
        <v>6</v>
      </c>
      <c r="Y78">
        <v>0</v>
      </c>
      <c r="Z78" t="s">
        <v>993</v>
      </c>
      <c r="AA78" t="s">
        <v>691</v>
      </c>
      <c r="AB78" s="69" t="str">
        <f>IF(AA78&lt;&gt;"",INDEX(Lookup!$N$2:$N$5,MATCH(Players!AA78,Lookup!$P$2:$P$5,0)),INDEX(Lookup!$N$2:$N$5,MATCH(Players!O78,Lookup!$O$2:$O$5,0)))</f>
        <v>Midfield</v>
      </c>
      <c r="AC78">
        <v>5062000</v>
      </c>
      <c r="AD78" s="69" t="s">
        <v>1282</v>
      </c>
      <c r="AE78" s="69" t="str">
        <f>INDEX('Translate table'!$H$2:$H$622,MATCH(Players!P78,'Translate table'!$G$2:$G$622,0))</f>
        <v>Youri Tielemans</v>
      </c>
      <c r="AF78" s="69">
        <f>IFERROR(INDEX('Euro Qual stats'!$A$1:$L$2071,MATCH(Players!$AE78,'Euro Qual stats'!$A$1:$A$2071,0),MATCH(Players!AF$2,'Euro Qual stats'!$A$1:$L$1,0)),0)</f>
        <v>9</v>
      </c>
      <c r="AG78" s="69">
        <f>IFERROR(INDEX('Euro Qual stats'!$A$1:$L$2071,MATCH(Players!$AE78,'Euro Qual stats'!$A$1:$A$2071,0),MATCH(Players!AG$2,'Euro Qual stats'!$A$1:$L$1,0)),0)</f>
        <v>0.13</v>
      </c>
      <c r="AH78" s="69">
        <f>IFERROR(INDEX('Euro Qual stats'!$A$1:$L$2071,MATCH(Players!$AE78,'Euro Qual stats'!$A$1:$A$2071,0),MATCH(Players!AH$2,'Euro Qual stats'!$A$1:$L$1,0)),0)</f>
        <v>0.27</v>
      </c>
      <c r="AI78" s="69">
        <f>IFERROR(INDEX('Euro Qual stats'!$A$1:$L$2071,MATCH(Players!$AE78,'Euro Qual stats'!$A$1:$A$2071,0),MATCH(Players!AI$2,'Euro Qual stats'!$A$1:$L$1,0)),0)</f>
        <v>0</v>
      </c>
      <c r="AJ78" s="85">
        <f t="shared" si="35"/>
        <v>0.13758287292817681</v>
      </c>
      <c r="AK78" s="85">
        <f t="shared" si="36"/>
        <v>0.25848066298342542</v>
      </c>
      <c r="AL78" s="85">
        <f t="shared" si="37"/>
        <v>5.8162983425414365E-2</v>
      </c>
      <c r="AM78" s="85">
        <f t="shared" si="38"/>
        <v>9.1399449646859948E-2</v>
      </c>
      <c r="AN78" s="85">
        <f t="shared" si="39"/>
        <v>8.2272060480068479E-2</v>
      </c>
      <c r="AO78" s="85">
        <f t="shared" si="40"/>
        <v>3.7662347907391994E-2</v>
      </c>
      <c r="AP78" s="2">
        <f t="shared" si="41"/>
        <v>0.16081000595592615</v>
      </c>
      <c r="AQ78" s="2">
        <f t="shared" si="42"/>
        <v>0.1072066706372841</v>
      </c>
      <c r="AR78" s="2">
        <f t="shared" si="43"/>
        <v>0.53603335318642054</v>
      </c>
      <c r="AS78" s="2">
        <f t="shared" si="44"/>
        <v>0.16081000595592615</v>
      </c>
      <c r="AT78" s="2">
        <f t="shared" si="45"/>
        <v>0</v>
      </c>
      <c r="AU78" s="2">
        <f t="shared" si="65"/>
        <v>0.16081000595592615</v>
      </c>
      <c r="AV78" s="2">
        <f t="shared" si="66"/>
        <v>0.1072066706372841</v>
      </c>
      <c r="AW78" s="2">
        <f t="shared" si="67"/>
        <v>0.53603335318642054</v>
      </c>
      <c r="AX78" s="2">
        <f t="shared" si="68"/>
        <v>0.16081000595592615</v>
      </c>
      <c r="AY78" s="2">
        <f t="shared" si="69"/>
        <v>0</v>
      </c>
      <c r="AZ78" s="2">
        <f t="shared" si="46"/>
        <v>0.20964533446967579</v>
      </c>
      <c r="BA78" s="2">
        <f t="shared" si="47"/>
        <v>0.12239477178273045</v>
      </c>
      <c r="BB78" s="2">
        <f t="shared" si="48"/>
        <v>8.0405002977963075E-2</v>
      </c>
      <c r="BC78">
        <f t="shared" si="49"/>
        <v>1</v>
      </c>
      <c r="BD78" s="74">
        <f t="shared" si="50"/>
        <v>7.6081256099914313E-2</v>
      </c>
      <c r="BE78" s="74">
        <f t="shared" si="51"/>
        <v>7.0805645915566234E-2</v>
      </c>
      <c r="BF78" s="74">
        <f t="shared" si="52"/>
        <v>8.9789210823443877E-2</v>
      </c>
      <c r="BG78" s="2">
        <f t="shared" si="53"/>
        <v>8.0405002977963075E-2</v>
      </c>
      <c r="BH78" s="2">
        <f t="shared" si="54"/>
        <v>0</v>
      </c>
      <c r="BI78" s="2">
        <f t="shared" si="55"/>
        <v>7.6081256099914313E-2</v>
      </c>
      <c r="BJ78" s="2">
        <f t="shared" si="56"/>
        <v>7.0805645915566234E-2</v>
      </c>
      <c r="BK78" s="2">
        <f t="shared" si="57"/>
        <v>8.9789210823443877E-2</v>
      </c>
      <c r="BL78" s="2">
        <f t="shared" si="58"/>
        <v>8.0405002977963075E-2</v>
      </c>
      <c r="BM78" s="2">
        <f t="shared" si="59"/>
        <v>0</v>
      </c>
      <c r="BN78" s="2">
        <f t="shared" si="60"/>
        <v>7.7135215086493639E-2</v>
      </c>
      <c r="BO78" s="2">
        <f t="shared" si="61"/>
        <v>7.080564591556622E-2</v>
      </c>
      <c r="BP78" s="2">
        <f t="shared" si="62"/>
        <v>8.9789210823443877E-2</v>
      </c>
      <c r="BQ78" s="2">
        <f t="shared" si="63"/>
        <v>8.0405002977963075E-2</v>
      </c>
      <c r="BR78" s="2">
        <f t="shared" si="64"/>
        <v>0</v>
      </c>
    </row>
    <row r="79" spans="1:70" x14ac:dyDescent="0.3">
      <c r="A79" s="93">
        <v>0</v>
      </c>
      <c r="B79">
        <v>204567</v>
      </c>
      <c r="C79" t="s">
        <v>1286</v>
      </c>
      <c r="D79" t="s">
        <v>1287</v>
      </c>
      <c r="E79" t="s">
        <v>1288</v>
      </c>
      <c r="F79">
        <v>18694</v>
      </c>
      <c r="G79" t="s">
        <v>874</v>
      </c>
      <c r="H79" t="s">
        <v>907</v>
      </c>
      <c r="I79" t="s">
        <v>5231</v>
      </c>
      <c r="J79">
        <v>0</v>
      </c>
      <c r="K79">
        <v>7</v>
      </c>
      <c r="L79">
        <v>0</v>
      </c>
      <c r="M79">
        <v>0</v>
      </c>
      <c r="N79">
        <v>8</v>
      </c>
      <c r="O79" t="s">
        <v>992</v>
      </c>
      <c r="P79" t="s">
        <v>1289</v>
      </c>
      <c r="Q79" t="s">
        <v>630</v>
      </c>
      <c r="R79">
        <v>0</v>
      </c>
      <c r="S79">
        <v>2</v>
      </c>
      <c r="T79">
        <v>0</v>
      </c>
      <c r="U79">
        <v>0</v>
      </c>
      <c r="V79">
        <v>925</v>
      </c>
      <c r="W79">
        <v>6</v>
      </c>
      <c r="X79">
        <v>0</v>
      </c>
      <c r="Y79">
        <v>1</v>
      </c>
      <c r="Z79" t="s">
        <v>1086</v>
      </c>
      <c r="AA79" t="s">
        <v>691</v>
      </c>
      <c r="AB79" s="69" t="str">
        <f>IF(AA79&lt;&gt;"",INDEX(Lookup!$N$2:$N$5,MATCH(Players!AA79,Lookup!$P$2:$P$5,0)),INDEX(Lookup!$N$2:$N$5,MATCH(Players!O79,Lookup!$O$2:$O$5,0)))</f>
        <v>Midfield</v>
      </c>
      <c r="AC79">
        <v>2995000</v>
      </c>
      <c r="AD79" s="69" t="s">
        <v>847</v>
      </c>
      <c r="AE79" s="69" t="str">
        <f>INDEX('Translate table'!$H$2:$H$622,MATCH(Players!P79,'Translate table'!$G$2:$G$622,0))</f>
        <v>Ryan Jack</v>
      </c>
      <c r="AF79" s="69">
        <f>IFERROR(INDEX('Euro Qual stats'!$A$1:$L$2071,MATCH(Players!$AE79,'Euro Qual stats'!$A$1:$A$2071,0),MATCH(Players!AF$2,'Euro Qual stats'!$A$1:$L$1,0)),0)</f>
        <v>4</v>
      </c>
      <c r="AG79" s="69">
        <f>IFERROR(INDEX('Euro Qual stats'!$A$1:$L$2071,MATCH(Players!$AE79,'Euro Qual stats'!$A$1:$A$2071,0),MATCH(Players!AG$2,'Euro Qual stats'!$A$1:$L$1,0)),0)</f>
        <v>0</v>
      </c>
      <c r="AH79" s="69">
        <f>IFERROR(INDEX('Euro Qual stats'!$A$1:$L$2071,MATCH(Players!$AE79,'Euro Qual stats'!$A$1:$A$2071,0),MATCH(Players!AH$2,'Euro Qual stats'!$A$1:$L$1,0)),0)</f>
        <v>0</v>
      </c>
      <c r="AI79" s="69">
        <f>IFERROR(INDEX('Euro Qual stats'!$A$1:$L$2071,MATCH(Players!$AE79,'Euro Qual stats'!$A$1:$A$2071,0),MATCH(Players!AI$2,'Euro Qual stats'!$A$1:$L$1,0)),0)</f>
        <v>0</v>
      </c>
      <c r="AJ79" s="85">
        <f t="shared" si="35"/>
        <v>0.10688766114180479</v>
      </c>
      <c r="AK79" s="85">
        <f t="shared" si="36"/>
        <v>0.14928176795580111</v>
      </c>
      <c r="AL79" s="85">
        <f t="shared" si="37"/>
        <v>0.1551012891344383</v>
      </c>
      <c r="AM79" s="85">
        <f t="shared" si="38"/>
        <v>0</v>
      </c>
      <c r="AN79" s="85">
        <f t="shared" si="39"/>
        <v>0</v>
      </c>
      <c r="AO79" s="85">
        <f t="shared" si="40"/>
        <v>0</v>
      </c>
      <c r="AP79" s="2">
        <f t="shared" si="41"/>
        <v>0</v>
      </c>
      <c r="AQ79" s="2">
        <f t="shared" si="42"/>
        <v>0.19459459459459461</v>
      </c>
      <c r="AR79" s="2">
        <f t="shared" si="43"/>
        <v>0.58378378378378371</v>
      </c>
      <c r="AS79" s="2">
        <f t="shared" si="44"/>
        <v>0</v>
      </c>
      <c r="AT79" s="2">
        <f t="shared" si="45"/>
        <v>9.7297297297297303E-2</v>
      </c>
      <c r="AU79" s="2">
        <f t="shared" si="65"/>
        <v>0</v>
      </c>
      <c r="AV79" s="2">
        <f t="shared" si="66"/>
        <v>0.19459459459459461</v>
      </c>
      <c r="AW79" s="2">
        <f t="shared" si="67"/>
        <v>0.58378378378378371</v>
      </c>
      <c r="AX79" s="2">
        <f t="shared" si="68"/>
        <v>0</v>
      </c>
      <c r="AY79" s="2">
        <f t="shared" si="69"/>
        <v>9.7297297297297303E-2</v>
      </c>
      <c r="AZ79" s="2">
        <f t="shared" si="46"/>
        <v>7.4640883977900557E-2</v>
      </c>
      <c r="BA79" s="2">
        <f t="shared" si="47"/>
        <v>0.15074112786819971</v>
      </c>
      <c r="BB79" s="2">
        <f t="shared" si="48"/>
        <v>0</v>
      </c>
      <c r="BC79">
        <f t="shared" si="49"/>
        <v>0</v>
      </c>
      <c r="BD79" s="74">
        <f t="shared" si="50"/>
        <v>0</v>
      </c>
      <c r="BE79" s="74">
        <f t="shared" si="51"/>
        <v>0</v>
      </c>
      <c r="BF79" s="74">
        <f t="shared" si="52"/>
        <v>0</v>
      </c>
      <c r="BG79" s="2">
        <f t="shared" si="53"/>
        <v>0</v>
      </c>
      <c r="BH79" s="2">
        <f t="shared" si="54"/>
        <v>9.7297297297297303E-2</v>
      </c>
      <c r="BI79" s="2">
        <f t="shared" si="55"/>
        <v>0</v>
      </c>
      <c r="BJ79" s="2">
        <f t="shared" si="56"/>
        <v>0</v>
      </c>
      <c r="BK79" s="2">
        <f t="shared" si="57"/>
        <v>0</v>
      </c>
      <c r="BL79" s="2">
        <f t="shared" si="58"/>
        <v>0</v>
      </c>
      <c r="BM79" s="2">
        <f t="shared" si="59"/>
        <v>0.06</v>
      </c>
      <c r="BN79" s="2">
        <f t="shared" si="60"/>
        <v>0</v>
      </c>
      <c r="BO79" s="2">
        <f t="shared" si="61"/>
        <v>0</v>
      </c>
      <c r="BP79" s="2">
        <f t="shared" si="62"/>
        <v>0</v>
      </c>
      <c r="BQ79" s="2">
        <f t="shared" si="63"/>
        <v>0</v>
      </c>
      <c r="BR79" s="2">
        <f t="shared" si="64"/>
        <v>0.06</v>
      </c>
    </row>
    <row r="80" spans="1:70" x14ac:dyDescent="0.3">
      <c r="A80" s="93">
        <v>0</v>
      </c>
      <c r="B80">
        <v>221524</v>
      </c>
      <c r="C80" t="s">
        <v>1290</v>
      </c>
      <c r="D80" t="s">
        <v>1291</v>
      </c>
      <c r="E80" t="s">
        <v>1292</v>
      </c>
      <c r="F80">
        <v>18660</v>
      </c>
      <c r="G80" t="s">
        <v>890</v>
      </c>
      <c r="H80" t="s">
        <v>913</v>
      </c>
      <c r="I80" t="s">
        <v>5231</v>
      </c>
      <c r="J80">
        <v>0</v>
      </c>
      <c r="K80">
        <v>7</v>
      </c>
      <c r="L80">
        <v>0</v>
      </c>
      <c r="M80">
        <v>0</v>
      </c>
      <c r="N80">
        <v>3</v>
      </c>
      <c r="O80" t="s">
        <v>980</v>
      </c>
      <c r="P80" t="s">
        <v>1293</v>
      </c>
      <c r="Q80" t="s">
        <v>1294</v>
      </c>
      <c r="R80">
        <v>16</v>
      </c>
      <c r="S80">
        <v>7</v>
      </c>
      <c r="T80">
        <v>0</v>
      </c>
      <c r="U80">
        <v>6</v>
      </c>
      <c r="V80">
        <v>2781</v>
      </c>
      <c r="W80">
        <v>30</v>
      </c>
      <c r="X80">
        <v>4</v>
      </c>
      <c r="Y80">
        <v>0</v>
      </c>
      <c r="Z80" t="s">
        <v>1040</v>
      </c>
      <c r="AA80" t="s">
        <v>693</v>
      </c>
      <c r="AB80" s="69" t="str">
        <f>IF(AA80&lt;&gt;"",INDEX(Lookup!$N$2:$N$5,MATCH(Players!AA80,Lookup!$P$2:$P$5,0)),INDEX(Lookup!$N$2:$N$5,MATCH(Players!O80,Lookup!$O$2:$O$5,0)))</f>
        <v>Striker</v>
      </c>
      <c r="AC80">
        <v>3992000</v>
      </c>
      <c r="AD80" s="69" t="s">
        <v>798</v>
      </c>
      <c r="AE80" s="69" t="str">
        <f>INDEX('Translate table'!$H$2:$H$622,MATCH(Players!P80,'Translate table'!$G$2:$G$622,0))</f>
        <v>Vytautas AndriuÅ¡keviÄius</v>
      </c>
      <c r="AF80" s="69">
        <f>IFERROR(INDEX('Euro Qual stats'!$A$1:$L$2071,MATCH(Players!$AE80,'Euro Qual stats'!$A$1:$A$2071,0),MATCH(Players!AF$2,'Euro Qual stats'!$A$1:$L$1,0)),0)</f>
        <v>5</v>
      </c>
      <c r="AG80" s="69">
        <f>IFERROR(INDEX('Euro Qual stats'!$A$1:$L$2071,MATCH(Players!$AE80,'Euro Qual stats'!$A$1:$A$2071,0),MATCH(Players!AG$2,'Euro Qual stats'!$A$1:$L$1,0)),0)</f>
        <v>0</v>
      </c>
      <c r="AH80" s="69">
        <f>IFERROR(INDEX('Euro Qual stats'!$A$1:$L$2071,MATCH(Players!$AE80,'Euro Qual stats'!$A$1:$A$2071,0),MATCH(Players!AH$2,'Euro Qual stats'!$A$1:$L$1,0)),0)</f>
        <v>0.21</v>
      </c>
      <c r="AI80" s="69">
        <f>IFERROR(INDEX('Euro Qual stats'!$A$1:$L$2071,MATCH(Players!$AE80,'Euro Qual stats'!$A$1:$A$2071,0),MATCH(Players!AI$2,'Euro Qual stats'!$A$1:$L$1,0)),0)</f>
        <v>0</v>
      </c>
      <c r="AJ80" s="85">
        <f t="shared" si="35"/>
        <v>0.11870283018867929</v>
      </c>
      <c r="AK80" s="85">
        <f t="shared" si="36"/>
        <v>0.41768867924528286</v>
      </c>
      <c r="AL80" s="85">
        <f t="shared" si="37"/>
        <v>0.10274371069182389</v>
      </c>
      <c r="AM80" s="85">
        <f t="shared" si="38"/>
        <v>0</v>
      </c>
      <c r="AN80" s="85">
        <f t="shared" si="39"/>
        <v>0</v>
      </c>
      <c r="AO80" s="85">
        <f t="shared" si="40"/>
        <v>0</v>
      </c>
      <c r="AP80" s="2">
        <f t="shared" si="41"/>
        <v>0.51779935275080902</v>
      </c>
      <c r="AQ80" s="2">
        <f t="shared" si="42"/>
        <v>0.22653721682847897</v>
      </c>
      <c r="AR80" s="2">
        <f t="shared" si="43"/>
        <v>0.97087378640776711</v>
      </c>
      <c r="AS80" s="2">
        <f t="shared" si="44"/>
        <v>0.12944983818770225</v>
      </c>
      <c r="AT80" s="2">
        <f t="shared" si="45"/>
        <v>0</v>
      </c>
      <c r="AU80" s="2">
        <f t="shared" si="65"/>
        <v>0.51779935275080902</v>
      </c>
      <c r="AV80" s="2">
        <f t="shared" si="66"/>
        <v>0.22653721682847897</v>
      </c>
      <c r="AW80" s="2">
        <f t="shared" si="67"/>
        <v>0.97087378640776711</v>
      </c>
      <c r="AX80" s="2">
        <f t="shared" si="68"/>
        <v>0.12944983818770225</v>
      </c>
      <c r="AY80" s="2">
        <f t="shared" si="69"/>
        <v>0</v>
      </c>
      <c r="AZ80" s="2">
        <f t="shared" si="46"/>
        <v>0.46774401599804594</v>
      </c>
      <c r="BA80" s="2">
        <f t="shared" si="47"/>
        <v>0.17262002350857913</v>
      </c>
      <c r="BB80" s="2">
        <f t="shared" si="48"/>
        <v>6.4724919093851127E-2</v>
      </c>
      <c r="BC80">
        <f t="shared" si="49"/>
        <v>0</v>
      </c>
      <c r="BD80" s="74">
        <f t="shared" si="50"/>
        <v>0</v>
      </c>
      <c r="BE80" s="74">
        <f t="shared" si="51"/>
        <v>0</v>
      </c>
      <c r="BF80" s="74">
        <f t="shared" si="52"/>
        <v>0</v>
      </c>
      <c r="BG80" s="2">
        <f t="shared" si="53"/>
        <v>6.4724919093851127E-2</v>
      </c>
      <c r="BH80" s="2">
        <f t="shared" si="54"/>
        <v>0</v>
      </c>
      <c r="BI80" s="2">
        <f t="shared" si="55"/>
        <v>0</v>
      </c>
      <c r="BJ80" s="2">
        <f t="shared" si="56"/>
        <v>0</v>
      </c>
      <c r="BK80" s="2">
        <f t="shared" si="57"/>
        <v>0</v>
      </c>
      <c r="BL80" s="2">
        <f t="shared" si="58"/>
        <v>6.4724919093851127E-2</v>
      </c>
      <c r="BM80" s="2">
        <f t="shared" si="59"/>
        <v>0</v>
      </c>
      <c r="BN80" s="2">
        <f t="shared" si="60"/>
        <v>0</v>
      </c>
      <c r="BO80" s="2">
        <f t="shared" si="61"/>
        <v>0</v>
      </c>
      <c r="BP80" s="2">
        <f t="shared" si="62"/>
        <v>0</v>
      </c>
      <c r="BQ80" s="2">
        <f t="shared" si="63"/>
        <v>6.4724919093851127E-2</v>
      </c>
      <c r="BR80" s="2">
        <f t="shared" si="64"/>
        <v>0</v>
      </c>
    </row>
    <row r="81" spans="1:70" x14ac:dyDescent="0.3">
      <c r="A81" s="93">
        <v>0</v>
      </c>
      <c r="B81">
        <v>204597</v>
      </c>
      <c r="C81" t="s">
        <v>1295</v>
      </c>
      <c r="D81" t="s">
        <v>1296</v>
      </c>
      <c r="E81" t="s">
        <v>1297</v>
      </c>
      <c r="F81">
        <v>18645</v>
      </c>
      <c r="G81" t="s">
        <v>877</v>
      </c>
      <c r="H81" t="s">
        <v>931</v>
      </c>
      <c r="I81" t="s">
        <v>979</v>
      </c>
      <c r="J81">
        <v>6.8</v>
      </c>
      <c r="K81">
        <v>7</v>
      </c>
      <c r="L81">
        <v>6.8</v>
      </c>
      <c r="M81">
        <v>0</v>
      </c>
      <c r="N81">
        <v>1208</v>
      </c>
      <c r="O81" t="s">
        <v>1273</v>
      </c>
      <c r="P81" t="s">
        <v>344</v>
      </c>
      <c r="Q81" t="s">
        <v>344</v>
      </c>
      <c r="R81">
        <v>0</v>
      </c>
      <c r="S81">
        <v>0</v>
      </c>
      <c r="T81">
        <v>90</v>
      </c>
      <c r="U81">
        <v>10</v>
      </c>
      <c r="V81">
        <v>2743</v>
      </c>
      <c r="W81">
        <v>0</v>
      </c>
      <c r="X81">
        <v>1</v>
      </c>
      <c r="Y81">
        <v>0</v>
      </c>
      <c r="Z81" t="s">
        <v>877</v>
      </c>
      <c r="AA81" t="s">
        <v>690</v>
      </c>
      <c r="AB81" s="69" t="str">
        <f>IF(AA81&lt;&gt;"",INDEX(Lookup!$N$2:$N$5,MATCH(Players!AA81,Lookup!$P$2:$P$5,0)),INDEX(Lookup!$N$2:$N$5,MATCH(Players!O81,Lookup!$O$2:$O$5,0)))</f>
        <v>Goalkeeper</v>
      </c>
      <c r="AC81">
        <v>6132000</v>
      </c>
      <c r="AD81" s="69" t="s">
        <v>788</v>
      </c>
      <c r="AE81" s="69" t="str">
        <f>INDEX('Translate table'!$H$2:$H$622,MATCH(Players!P81,'Translate table'!$G$2:$G$622,0))</f>
        <v>Jordan Pickford</v>
      </c>
      <c r="AF81" s="69">
        <f>IFERROR(INDEX('Euro Qual stats'!$A$1:$L$2071,MATCH(Players!$AE81,'Euro Qual stats'!$A$1:$A$2071,0),MATCH(Players!AF$2,'Euro Qual stats'!$A$1:$L$1,0)),0)</f>
        <v>7</v>
      </c>
      <c r="AG81" s="69">
        <f>IFERROR(INDEX('Euro Qual stats'!$A$1:$L$2071,MATCH(Players!$AE81,'Euro Qual stats'!$A$1:$A$2071,0),MATCH(Players!AG$2,'Euro Qual stats'!$A$1:$L$1,0)),0)</f>
        <v>0</v>
      </c>
      <c r="AH81" s="69">
        <f>IFERROR(INDEX('Euro Qual stats'!$A$1:$L$2071,MATCH(Players!$AE81,'Euro Qual stats'!$A$1:$A$2071,0),MATCH(Players!AH$2,'Euro Qual stats'!$A$1:$L$1,0)),0)</f>
        <v>0</v>
      </c>
      <c r="AI81" s="69">
        <f>IFERROR(INDEX('Euro Qual stats'!$A$1:$L$2071,MATCH(Players!$AE81,'Euro Qual stats'!$A$1:$A$2071,0),MATCH(Players!AI$2,'Euro Qual stats'!$A$1:$L$1,0)),0)</f>
        <v>0</v>
      </c>
      <c r="AJ81" s="85">
        <f t="shared" si="35"/>
        <v>0</v>
      </c>
      <c r="AK81" s="85">
        <f t="shared" si="36"/>
        <v>0</v>
      </c>
      <c r="AL81" s="85">
        <f t="shared" si="37"/>
        <v>0</v>
      </c>
      <c r="AM81" s="85">
        <f t="shared" si="38"/>
        <v>0</v>
      </c>
      <c r="AN81" s="85">
        <f t="shared" si="39"/>
        <v>0</v>
      </c>
      <c r="AO81" s="85">
        <f t="shared" si="40"/>
        <v>0</v>
      </c>
      <c r="AP81" s="2">
        <f t="shared" si="41"/>
        <v>0</v>
      </c>
      <c r="AQ81" s="2">
        <f t="shared" si="42"/>
        <v>0</v>
      </c>
      <c r="AR81" s="2">
        <f t="shared" si="43"/>
        <v>0</v>
      </c>
      <c r="AS81" s="2">
        <f t="shared" si="44"/>
        <v>3.2810791104629963E-2</v>
      </c>
      <c r="AT81" s="2">
        <f t="shared" si="45"/>
        <v>0</v>
      </c>
      <c r="AU81" s="2">
        <f t="shared" si="65"/>
        <v>0</v>
      </c>
      <c r="AV81" s="2">
        <f t="shared" si="66"/>
        <v>0</v>
      </c>
      <c r="AW81" s="2">
        <f t="shared" si="67"/>
        <v>0</v>
      </c>
      <c r="AX81" s="2">
        <f t="shared" si="68"/>
        <v>3.2810791104629963E-2</v>
      </c>
      <c r="AY81" s="2">
        <f t="shared" si="69"/>
        <v>0</v>
      </c>
      <c r="AZ81" s="2">
        <f t="shared" si="46"/>
        <v>0</v>
      </c>
      <c r="BA81" s="2">
        <f t="shared" si="47"/>
        <v>0</v>
      </c>
      <c r="BB81" s="2">
        <f t="shared" si="48"/>
        <v>1.6405395552314982E-2</v>
      </c>
      <c r="BC81">
        <f t="shared" si="49"/>
        <v>1</v>
      </c>
      <c r="BD81" s="74">
        <f t="shared" si="50"/>
        <v>0</v>
      </c>
      <c r="BE81" s="74">
        <f t="shared" si="51"/>
        <v>0</v>
      </c>
      <c r="BF81" s="74">
        <f t="shared" si="52"/>
        <v>0</v>
      </c>
      <c r="BG81" s="2">
        <f t="shared" si="53"/>
        <v>1.6405395552314982E-2</v>
      </c>
      <c r="BH81" s="2">
        <f t="shared" si="54"/>
        <v>0</v>
      </c>
      <c r="BI81" s="2">
        <f t="shared" si="55"/>
        <v>0</v>
      </c>
      <c r="BJ81" s="2">
        <f t="shared" si="56"/>
        <v>0</v>
      </c>
      <c r="BK81" s="2">
        <f t="shared" si="57"/>
        <v>0</v>
      </c>
      <c r="BL81" s="2">
        <f t="shared" si="58"/>
        <v>1.6405395552314982E-2</v>
      </c>
      <c r="BM81" s="2">
        <f t="shared" si="59"/>
        <v>0</v>
      </c>
      <c r="BN81" s="2">
        <f t="shared" si="60"/>
        <v>0</v>
      </c>
      <c r="BO81" s="2">
        <f t="shared" si="61"/>
        <v>0</v>
      </c>
      <c r="BP81" s="2">
        <f t="shared" si="62"/>
        <v>0</v>
      </c>
      <c r="BQ81" s="2">
        <f t="shared" si="63"/>
        <v>1.6405395552314982E-2</v>
      </c>
      <c r="BR81" s="2">
        <f t="shared" si="64"/>
        <v>0</v>
      </c>
    </row>
    <row r="82" spans="1:70" x14ac:dyDescent="0.3">
      <c r="A82" s="93">
        <v>0</v>
      </c>
      <c r="B82">
        <v>204601</v>
      </c>
      <c r="C82" t="s">
        <v>1298</v>
      </c>
      <c r="D82" t="s">
        <v>1299</v>
      </c>
      <c r="E82" t="s">
        <v>1300</v>
      </c>
      <c r="F82">
        <v>18645</v>
      </c>
      <c r="G82" t="s">
        <v>877</v>
      </c>
      <c r="H82" t="s">
        <v>931</v>
      </c>
      <c r="I82" t="s">
        <v>1008</v>
      </c>
      <c r="J82">
        <v>6.3</v>
      </c>
      <c r="K82">
        <v>7</v>
      </c>
      <c r="L82">
        <v>6.3</v>
      </c>
      <c r="M82">
        <v>0</v>
      </c>
      <c r="N82">
        <v>1370</v>
      </c>
      <c r="O82" t="s">
        <v>1301</v>
      </c>
      <c r="P82" t="s">
        <v>155</v>
      </c>
      <c r="Q82" t="s">
        <v>155</v>
      </c>
      <c r="R82">
        <v>1</v>
      </c>
      <c r="S82">
        <v>1</v>
      </c>
      <c r="T82">
        <v>0</v>
      </c>
      <c r="U82">
        <v>9</v>
      </c>
      <c r="V82">
        <v>1946</v>
      </c>
      <c r="W82">
        <v>3</v>
      </c>
      <c r="X82">
        <v>1</v>
      </c>
      <c r="Y82">
        <v>0</v>
      </c>
      <c r="Z82" t="s">
        <v>877</v>
      </c>
      <c r="AA82" t="s">
        <v>692</v>
      </c>
      <c r="AB82" s="69" t="str">
        <f>IF(AA82&lt;&gt;"",INDEX(Lookup!$N$2:$N$5,MATCH(Players!AA82,Lookup!$P$2:$P$5,0)),INDEX(Lookup!$N$2:$N$5,MATCH(Players!O82,Lookup!$O$2:$O$5,0)))</f>
        <v>Defense</v>
      </c>
      <c r="AC82">
        <v>4592000</v>
      </c>
      <c r="AD82" s="69" t="s">
        <v>802</v>
      </c>
      <c r="AE82" s="69" t="str">
        <f>INDEX('Translate table'!$H$2:$H$622,MATCH(Players!P82,'Translate table'!$G$2:$G$622,0))</f>
        <v>Kyle Walker</v>
      </c>
      <c r="AF82" s="69">
        <f>IFERROR(INDEX('Euro Qual stats'!$A$1:$L$2071,MATCH(Players!$AE82,'Euro Qual stats'!$A$1:$A$2071,0),MATCH(Players!AF$2,'Euro Qual stats'!$A$1:$L$1,0)),0)</f>
        <v>2</v>
      </c>
      <c r="AG82" s="69">
        <f>IFERROR(INDEX('Euro Qual stats'!$A$1:$L$2071,MATCH(Players!$AE82,'Euro Qual stats'!$A$1:$A$2071,0),MATCH(Players!AG$2,'Euro Qual stats'!$A$1:$L$1,0)),0)</f>
        <v>0</v>
      </c>
      <c r="AH82" s="69">
        <f>IFERROR(INDEX('Euro Qual stats'!$A$1:$L$2071,MATCH(Players!$AE82,'Euro Qual stats'!$A$1:$A$2071,0),MATCH(Players!AH$2,'Euro Qual stats'!$A$1:$L$1,0)),0)</f>
        <v>0</v>
      </c>
      <c r="AI82" s="69">
        <f>IFERROR(INDEX('Euro Qual stats'!$A$1:$L$2071,MATCH(Players!$AE82,'Euro Qual stats'!$A$1:$A$2071,0),MATCH(Players!AI$2,'Euro Qual stats'!$A$1:$L$1,0)),0)</f>
        <v>0</v>
      </c>
      <c r="AJ82" s="85">
        <f t="shared" si="35"/>
        <v>7.7958579881656817E-2</v>
      </c>
      <c r="AK82" s="85">
        <f t="shared" si="36"/>
        <v>7.6479289940828421E-2</v>
      </c>
      <c r="AL82" s="85">
        <f t="shared" si="37"/>
        <v>0.1574457593688362</v>
      </c>
      <c r="AM82" s="85">
        <f t="shared" si="38"/>
        <v>0</v>
      </c>
      <c r="AN82" s="85">
        <f t="shared" si="39"/>
        <v>0</v>
      </c>
      <c r="AO82" s="85">
        <f t="shared" si="40"/>
        <v>0</v>
      </c>
      <c r="AP82" s="2">
        <f t="shared" si="41"/>
        <v>4.6248715313463515E-2</v>
      </c>
      <c r="AQ82" s="2">
        <f t="shared" si="42"/>
        <v>4.6248715313463515E-2</v>
      </c>
      <c r="AR82" s="2">
        <f t="shared" si="43"/>
        <v>0.13874614594039053</v>
      </c>
      <c r="AS82" s="2">
        <f t="shared" si="44"/>
        <v>4.6248715313463515E-2</v>
      </c>
      <c r="AT82" s="2">
        <f t="shared" si="45"/>
        <v>0</v>
      </c>
      <c r="AU82" s="2">
        <f t="shared" si="65"/>
        <v>4.6248715313463515E-2</v>
      </c>
      <c r="AV82" s="2">
        <f t="shared" si="66"/>
        <v>4.6248715313463515E-2</v>
      </c>
      <c r="AW82" s="2">
        <f t="shared" si="67"/>
        <v>0.13874614594039053</v>
      </c>
      <c r="AX82" s="2">
        <f t="shared" si="68"/>
        <v>4.6248715313463515E-2</v>
      </c>
      <c r="AY82" s="2">
        <f t="shared" si="69"/>
        <v>0</v>
      </c>
      <c r="AZ82" s="2">
        <f t="shared" si="46"/>
        <v>6.1364002627145968E-2</v>
      </c>
      <c r="BA82" s="2">
        <f t="shared" si="47"/>
        <v>6.2103647597560166E-2</v>
      </c>
      <c r="BB82" s="2">
        <f t="shared" si="48"/>
        <v>2.3124357656731757E-2</v>
      </c>
      <c r="BC82">
        <f t="shared" si="49"/>
        <v>0</v>
      </c>
      <c r="BD82" s="74">
        <f t="shared" si="50"/>
        <v>0</v>
      </c>
      <c r="BE82" s="74">
        <f t="shared" si="51"/>
        <v>0</v>
      </c>
      <c r="BF82" s="74">
        <f t="shared" si="52"/>
        <v>0</v>
      </c>
      <c r="BG82" s="2">
        <f t="shared" si="53"/>
        <v>2.3124357656731757E-2</v>
      </c>
      <c r="BH82" s="2">
        <f t="shared" si="54"/>
        <v>0</v>
      </c>
      <c r="BI82" s="2">
        <f t="shared" si="55"/>
        <v>0</v>
      </c>
      <c r="BJ82" s="2">
        <f t="shared" si="56"/>
        <v>0</v>
      </c>
      <c r="BK82" s="2">
        <f t="shared" si="57"/>
        <v>0</v>
      </c>
      <c r="BL82" s="2">
        <f t="shared" si="58"/>
        <v>2.3124357656731757E-2</v>
      </c>
      <c r="BM82" s="2">
        <f t="shared" si="59"/>
        <v>0</v>
      </c>
      <c r="BN82" s="2">
        <f t="shared" si="60"/>
        <v>0</v>
      </c>
      <c r="BO82" s="2">
        <f t="shared" si="61"/>
        <v>0</v>
      </c>
      <c r="BP82" s="2">
        <f t="shared" si="62"/>
        <v>0</v>
      </c>
      <c r="BQ82" s="2">
        <f t="shared" si="63"/>
        <v>2.3124357656731757E-2</v>
      </c>
      <c r="BR82" s="2">
        <f t="shared" si="64"/>
        <v>0</v>
      </c>
    </row>
    <row r="83" spans="1:70" x14ac:dyDescent="0.3">
      <c r="A83" s="93">
        <v>0</v>
      </c>
      <c r="B83">
        <v>204613</v>
      </c>
      <c r="C83" t="s">
        <v>1302</v>
      </c>
      <c r="D83" t="s">
        <v>1296</v>
      </c>
      <c r="E83" t="s">
        <v>1303</v>
      </c>
      <c r="F83">
        <v>18645</v>
      </c>
      <c r="G83" t="s">
        <v>877</v>
      </c>
      <c r="H83" t="s">
        <v>931</v>
      </c>
      <c r="I83" t="s">
        <v>5231</v>
      </c>
      <c r="J83">
        <v>0</v>
      </c>
      <c r="K83">
        <v>7</v>
      </c>
      <c r="L83">
        <v>0</v>
      </c>
      <c r="M83">
        <v>0</v>
      </c>
      <c r="N83">
        <v>22</v>
      </c>
      <c r="O83" t="s">
        <v>992</v>
      </c>
      <c r="P83" t="s">
        <v>379</v>
      </c>
      <c r="Q83" t="s">
        <v>379</v>
      </c>
      <c r="R83">
        <v>1</v>
      </c>
      <c r="S83">
        <v>1</v>
      </c>
      <c r="T83">
        <v>0</v>
      </c>
      <c r="U83">
        <v>3</v>
      </c>
      <c r="V83">
        <v>1707</v>
      </c>
      <c r="W83">
        <v>4</v>
      </c>
      <c r="X83">
        <v>0</v>
      </c>
      <c r="Y83">
        <v>0</v>
      </c>
      <c r="Z83" t="s">
        <v>877</v>
      </c>
      <c r="AA83" t="s">
        <v>691</v>
      </c>
      <c r="AB83" s="69" t="str">
        <f>IF(AA83&lt;&gt;"",INDEX(Lookup!$N$2:$N$5,MATCH(Players!AA83,Lookup!$P$2:$P$5,0)),INDEX(Lookup!$N$2:$N$5,MATCH(Players!O83,Lookup!$O$2:$O$5,0)))</f>
        <v>Midfield</v>
      </c>
      <c r="AC83">
        <v>3495000</v>
      </c>
      <c r="AD83" s="69" t="s">
        <v>812</v>
      </c>
      <c r="AE83" s="69" t="str">
        <f>INDEX('Translate table'!$H$2:$H$622,MATCH(Players!P83,'Translate table'!$G$2:$G$622,0))</f>
        <v>Jordan Henderson</v>
      </c>
      <c r="AF83" s="69">
        <f>IFERROR(INDEX('Euro Qual stats'!$A$1:$L$2071,MATCH(Players!$AE83,'Euro Qual stats'!$A$1:$A$2071,0),MATCH(Players!AF$2,'Euro Qual stats'!$A$1:$L$1,0)),0)</f>
        <v>6</v>
      </c>
      <c r="AG83" s="69">
        <f>IFERROR(INDEX('Euro Qual stats'!$A$1:$L$2071,MATCH(Players!$AE83,'Euro Qual stats'!$A$1:$A$2071,0),MATCH(Players!AG$2,'Euro Qual stats'!$A$1:$L$1,0)),0)</f>
        <v>0.2</v>
      </c>
      <c r="AH83" s="69">
        <f>IFERROR(INDEX('Euro Qual stats'!$A$1:$L$2071,MATCH(Players!$AE83,'Euro Qual stats'!$A$1:$A$2071,0),MATCH(Players!AH$2,'Euro Qual stats'!$A$1:$L$1,0)),0)</f>
        <v>0</v>
      </c>
      <c r="AI83" s="69">
        <f>IFERROR(INDEX('Euro Qual stats'!$A$1:$L$2071,MATCH(Players!$AE83,'Euro Qual stats'!$A$1:$A$2071,0),MATCH(Players!AI$2,'Euro Qual stats'!$A$1:$L$1,0)),0)</f>
        <v>0.6</v>
      </c>
      <c r="AJ83" s="85">
        <f t="shared" si="35"/>
        <v>0.18016574585635359</v>
      </c>
      <c r="AK83" s="85">
        <f t="shared" si="36"/>
        <v>0.11196132596685085</v>
      </c>
      <c r="AL83" s="85">
        <f t="shared" si="37"/>
        <v>0.41632596685082873</v>
      </c>
      <c r="AM83" s="85">
        <f t="shared" si="38"/>
        <v>0</v>
      </c>
      <c r="AN83" s="85">
        <f t="shared" si="39"/>
        <v>0</v>
      </c>
      <c r="AO83" s="85">
        <f t="shared" si="40"/>
        <v>0</v>
      </c>
      <c r="AP83" s="2">
        <f t="shared" si="41"/>
        <v>5.272407732864675E-2</v>
      </c>
      <c r="AQ83" s="2">
        <f t="shared" si="42"/>
        <v>5.272407732864675E-2</v>
      </c>
      <c r="AR83" s="2">
        <f t="shared" si="43"/>
        <v>0.210896309314587</v>
      </c>
      <c r="AS83" s="2">
        <f t="shared" si="44"/>
        <v>0</v>
      </c>
      <c r="AT83" s="2">
        <f t="shared" si="45"/>
        <v>0</v>
      </c>
      <c r="AU83" s="2">
        <f t="shared" si="65"/>
        <v>5.272407732864675E-2</v>
      </c>
      <c r="AV83" s="2">
        <f t="shared" si="66"/>
        <v>5.272407732864675E-2</v>
      </c>
      <c r="AW83" s="2">
        <f t="shared" si="67"/>
        <v>0.210896309314587</v>
      </c>
      <c r="AX83" s="2">
        <f t="shared" si="68"/>
        <v>0</v>
      </c>
      <c r="AY83" s="2">
        <f t="shared" si="69"/>
        <v>0</v>
      </c>
      <c r="AZ83" s="2">
        <f t="shared" si="46"/>
        <v>8.2342701647748803E-2</v>
      </c>
      <c r="BA83" s="2">
        <f t="shared" si="47"/>
        <v>0.11644491159250017</v>
      </c>
      <c r="BB83" s="2">
        <f t="shared" si="48"/>
        <v>0.3</v>
      </c>
      <c r="BC83">
        <f t="shared" si="49"/>
        <v>0</v>
      </c>
      <c r="BD83" s="74">
        <f t="shared" si="50"/>
        <v>0</v>
      </c>
      <c r="BE83" s="74">
        <f t="shared" si="51"/>
        <v>0</v>
      </c>
      <c r="BF83" s="74">
        <f t="shared" si="52"/>
        <v>0</v>
      </c>
      <c r="BG83" s="2">
        <f t="shared" si="53"/>
        <v>0.3</v>
      </c>
      <c r="BH83" s="2">
        <f t="shared" si="54"/>
        <v>0</v>
      </c>
      <c r="BI83" s="2">
        <f t="shared" si="55"/>
        <v>0</v>
      </c>
      <c r="BJ83" s="2">
        <f t="shared" si="56"/>
        <v>0</v>
      </c>
      <c r="BK83" s="2">
        <f t="shared" si="57"/>
        <v>0</v>
      </c>
      <c r="BL83" s="2">
        <f t="shared" si="58"/>
        <v>0.3</v>
      </c>
      <c r="BM83" s="2">
        <f t="shared" si="59"/>
        <v>0</v>
      </c>
      <c r="BN83" s="2">
        <f t="shared" si="60"/>
        <v>0</v>
      </c>
      <c r="BO83" s="2">
        <f t="shared" si="61"/>
        <v>0</v>
      </c>
      <c r="BP83" s="2">
        <f t="shared" si="62"/>
        <v>0</v>
      </c>
      <c r="BQ83" s="2">
        <f t="shared" si="63"/>
        <v>0.3</v>
      </c>
      <c r="BR83" s="2">
        <f t="shared" si="64"/>
        <v>0</v>
      </c>
    </row>
    <row r="84" spans="1:70" x14ac:dyDescent="0.3">
      <c r="A84" s="93">
        <v>0</v>
      </c>
      <c r="B84">
        <v>204708</v>
      </c>
      <c r="C84" t="s">
        <v>1304</v>
      </c>
      <c r="D84" t="s">
        <v>1103</v>
      </c>
      <c r="E84" t="s">
        <v>1305</v>
      </c>
      <c r="F84">
        <v>18701</v>
      </c>
      <c r="G84" t="s">
        <v>891</v>
      </c>
      <c r="H84" t="s">
        <v>945</v>
      </c>
      <c r="I84" t="s">
        <v>1008</v>
      </c>
      <c r="J84">
        <v>0</v>
      </c>
      <c r="K84">
        <v>7</v>
      </c>
      <c r="L84">
        <v>0</v>
      </c>
      <c r="M84">
        <v>0</v>
      </c>
      <c r="N84">
        <v>25</v>
      </c>
      <c r="O84" t="s">
        <v>992</v>
      </c>
      <c r="P84" t="s">
        <v>1306</v>
      </c>
      <c r="Q84" t="s">
        <v>90</v>
      </c>
      <c r="R84">
        <v>2</v>
      </c>
      <c r="S84">
        <v>3</v>
      </c>
      <c r="T84">
        <v>0</v>
      </c>
      <c r="U84">
        <v>6</v>
      </c>
      <c r="V84">
        <v>3578</v>
      </c>
      <c r="W84">
        <v>6</v>
      </c>
      <c r="X84">
        <v>9</v>
      </c>
      <c r="Y84">
        <v>1</v>
      </c>
      <c r="Z84" t="s">
        <v>891</v>
      </c>
      <c r="AA84" t="s">
        <v>691</v>
      </c>
      <c r="AB84" s="69" t="str">
        <f>IF(AA84&lt;&gt;"",INDEX(Lookup!$N$2:$N$5,MATCH(Players!AA84,Lookup!$P$2:$P$5,0)),INDEX(Lookup!$N$2:$N$5,MATCH(Players!O84,Lookup!$O$2:$O$5,0)))</f>
        <v>Midfield</v>
      </c>
      <c r="AC84">
        <v>3042000</v>
      </c>
      <c r="AD84" s="69" t="s">
        <v>791</v>
      </c>
      <c r="AE84" s="69" t="str">
        <f>INDEX('Translate table'!$H$2:$H$622,MATCH(Players!P84,'Translate table'!$G$2:$G$622,0))</f>
        <v>JoÃ£o Moutinho</v>
      </c>
      <c r="AF84" s="69">
        <f>IFERROR(INDEX('Euro Qual stats'!$A$1:$L$2071,MATCH(Players!$AE84,'Euro Qual stats'!$A$1:$A$2071,0),MATCH(Players!AF$2,'Euro Qual stats'!$A$1:$L$1,0)),0)</f>
        <v>6</v>
      </c>
      <c r="AG84" s="69">
        <f>IFERROR(INDEX('Euro Qual stats'!$A$1:$L$2071,MATCH(Players!$AE84,'Euro Qual stats'!$A$1:$A$2071,0),MATCH(Players!AG$2,'Euro Qual stats'!$A$1:$L$1,0)),0)</f>
        <v>0</v>
      </c>
      <c r="AH84" s="69">
        <f>IFERROR(INDEX('Euro Qual stats'!$A$1:$L$2071,MATCH(Players!$AE84,'Euro Qual stats'!$A$1:$A$2071,0),MATCH(Players!AH$2,'Euro Qual stats'!$A$1:$L$1,0)),0)</f>
        <v>0</v>
      </c>
      <c r="AI84" s="69">
        <f>IFERROR(INDEX('Euro Qual stats'!$A$1:$L$2071,MATCH(Players!$AE84,'Euro Qual stats'!$A$1:$A$2071,0),MATCH(Players!AI$2,'Euro Qual stats'!$A$1:$L$1,0)),0)</f>
        <v>0</v>
      </c>
      <c r="AJ84" s="85">
        <f t="shared" si="35"/>
        <v>8.0165745856353596E-2</v>
      </c>
      <c r="AK84" s="85">
        <f t="shared" si="36"/>
        <v>0.11196132596685085</v>
      </c>
      <c r="AL84" s="85">
        <f t="shared" si="37"/>
        <v>0.11632596685082873</v>
      </c>
      <c r="AM84" s="85">
        <f t="shared" si="38"/>
        <v>0</v>
      </c>
      <c r="AN84" s="85">
        <f t="shared" si="39"/>
        <v>0</v>
      </c>
      <c r="AO84" s="85">
        <f t="shared" si="40"/>
        <v>0</v>
      </c>
      <c r="AP84" s="2">
        <f t="shared" si="41"/>
        <v>5.0307434320849637E-2</v>
      </c>
      <c r="AQ84" s="2">
        <f t="shared" si="42"/>
        <v>7.5461151481274455E-2</v>
      </c>
      <c r="AR84" s="2">
        <f t="shared" si="43"/>
        <v>0.15092230296254891</v>
      </c>
      <c r="AS84" s="2">
        <f t="shared" si="44"/>
        <v>0.22638345444382338</v>
      </c>
      <c r="AT84" s="2">
        <f t="shared" si="45"/>
        <v>2.5153717160424818E-2</v>
      </c>
      <c r="AU84" s="2">
        <f t="shared" si="65"/>
        <v>5.0307434320849637E-2</v>
      </c>
      <c r="AV84" s="2">
        <f t="shared" si="66"/>
        <v>7.5461151481274455E-2</v>
      </c>
      <c r="AW84" s="2">
        <f t="shared" si="67"/>
        <v>0.15092230296254891</v>
      </c>
      <c r="AX84" s="2">
        <f t="shared" si="68"/>
        <v>0.22638345444382338</v>
      </c>
      <c r="AY84" s="2">
        <f t="shared" si="69"/>
        <v>2.5153717160424818E-2</v>
      </c>
      <c r="AZ84" s="2">
        <f t="shared" si="46"/>
        <v>8.1134380143850243E-2</v>
      </c>
      <c r="BA84" s="2">
        <f t="shared" si="47"/>
        <v>7.7813448668814025E-2</v>
      </c>
      <c r="BB84" s="2">
        <f t="shared" si="48"/>
        <v>0.11319172722191169</v>
      </c>
      <c r="BC84">
        <f t="shared" si="49"/>
        <v>0</v>
      </c>
      <c r="BD84" s="74">
        <f t="shared" si="50"/>
        <v>0</v>
      </c>
      <c r="BE84" s="74">
        <f t="shared" si="51"/>
        <v>0</v>
      </c>
      <c r="BF84" s="74">
        <f t="shared" si="52"/>
        <v>0</v>
      </c>
      <c r="BG84" s="2">
        <f t="shared" si="53"/>
        <v>0.11319172722191169</v>
      </c>
      <c r="BH84" s="2">
        <f t="shared" si="54"/>
        <v>2.5153717160424818E-2</v>
      </c>
      <c r="BI84" s="2">
        <f t="shared" si="55"/>
        <v>0</v>
      </c>
      <c r="BJ84" s="2">
        <f t="shared" si="56"/>
        <v>0</v>
      </c>
      <c r="BK84" s="2">
        <f t="shared" si="57"/>
        <v>0</v>
      </c>
      <c r="BL84" s="2">
        <f t="shared" si="58"/>
        <v>0.11319172722191169</v>
      </c>
      <c r="BM84" s="2">
        <f t="shared" si="59"/>
        <v>2.5153717160424818E-2</v>
      </c>
      <c r="BN84" s="2">
        <f t="shared" si="60"/>
        <v>0</v>
      </c>
      <c r="BO84" s="2">
        <f t="shared" si="61"/>
        <v>0</v>
      </c>
      <c r="BP84" s="2">
        <f t="shared" si="62"/>
        <v>0</v>
      </c>
      <c r="BQ84" s="2">
        <f t="shared" si="63"/>
        <v>0.11319172722191169</v>
      </c>
      <c r="BR84" s="2">
        <f t="shared" si="64"/>
        <v>2.5153717160424818E-2</v>
      </c>
    </row>
    <row r="85" spans="1:70" x14ac:dyDescent="0.3">
      <c r="A85" s="93">
        <v>0</v>
      </c>
      <c r="B85">
        <v>213456</v>
      </c>
      <c r="C85" t="s">
        <v>1307</v>
      </c>
      <c r="E85" t="s">
        <v>1308</v>
      </c>
      <c r="F85">
        <v>18710</v>
      </c>
      <c r="G85" t="s">
        <v>883</v>
      </c>
      <c r="H85" t="s">
        <v>941</v>
      </c>
      <c r="I85" t="s">
        <v>1008</v>
      </c>
      <c r="J85">
        <v>1</v>
      </c>
      <c r="K85">
        <v>7</v>
      </c>
      <c r="L85">
        <v>1</v>
      </c>
      <c r="M85">
        <v>0</v>
      </c>
      <c r="N85">
        <v>185</v>
      </c>
      <c r="O85" t="s">
        <v>992</v>
      </c>
      <c r="P85" t="s">
        <v>657</v>
      </c>
      <c r="Q85" t="s">
        <v>657</v>
      </c>
      <c r="R85">
        <v>1</v>
      </c>
      <c r="S85">
        <v>0</v>
      </c>
      <c r="T85">
        <v>0</v>
      </c>
      <c r="U85">
        <v>5</v>
      </c>
      <c r="V85">
        <v>1858</v>
      </c>
      <c r="W85">
        <v>5</v>
      </c>
      <c r="X85">
        <v>4</v>
      </c>
      <c r="Y85">
        <v>0</v>
      </c>
      <c r="Z85" t="s">
        <v>1031</v>
      </c>
      <c r="AA85" t="s">
        <v>691</v>
      </c>
      <c r="AB85" s="69" t="str">
        <f>IF(AA85&lt;&gt;"",INDEX(Lookup!$N$2:$N$5,MATCH(Players!AA85,Lookup!$P$2:$P$5,0)),INDEX(Lookup!$N$2:$N$5,MATCH(Players!O85,Lookup!$O$2:$O$5,0)))</f>
        <v>Midfield</v>
      </c>
      <c r="AC85">
        <v>4512000</v>
      </c>
      <c r="AD85" s="69" t="s">
        <v>805</v>
      </c>
      <c r="AE85" s="69" t="str">
        <f>INDEX('Translate table'!$H$2:$H$622,MATCH(Players!P85,'Translate table'!$G$2:$G$622,0))</f>
        <v>Thiago Alcantara</v>
      </c>
      <c r="AF85" s="69">
        <f>IFERROR(INDEX('Euro Qual stats'!$A$1:$L$2071,MATCH(Players!$AE85,'Euro Qual stats'!$A$1:$A$2071,0),MATCH(Players!AF$2,'Euro Qual stats'!$A$1:$L$1,0)),0)</f>
        <v>3</v>
      </c>
      <c r="AG85" s="69">
        <f>IFERROR(INDEX('Euro Qual stats'!$A$1:$L$2071,MATCH(Players!$AE85,'Euro Qual stats'!$A$1:$A$2071,0),MATCH(Players!AG$2,'Euro Qual stats'!$A$1:$L$1,0)),0)</f>
        <v>1.46</v>
      </c>
      <c r="AH85" s="69">
        <f>IFERROR(INDEX('Euro Qual stats'!$A$1:$L$2071,MATCH(Players!$AE85,'Euro Qual stats'!$A$1:$A$2071,0),MATCH(Players!AH$2,'Euro Qual stats'!$A$1:$L$1,0)),0)</f>
        <v>0</v>
      </c>
      <c r="AI85" s="69">
        <f>IFERROR(INDEX('Euro Qual stats'!$A$1:$L$2071,MATCH(Players!$AE85,'Euro Qual stats'!$A$1:$A$2071,0),MATCH(Players!AI$2,'Euro Qual stats'!$A$1:$L$1,0)),0)</f>
        <v>0.37</v>
      </c>
      <c r="AJ85" s="85">
        <f t="shared" si="35"/>
        <v>0.48524861878453041</v>
      </c>
      <c r="AK85" s="85">
        <f t="shared" si="36"/>
        <v>0.16794198895027629</v>
      </c>
      <c r="AL85" s="85">
        <f t="shared" si="37"/>
        <v>0.26698895027624309</v>
      </c>
      <c r="AM85" s="85">
        <f t="shared" si="38"/>
        <v>0</v>
      </c>
      <c r="AN85" s="85">
        <f t="shared" si="39"/>
        <v>0</v>
      </c>
      <c r="AO85" s="85">
        <f t="shared" si="40"/>
        <v>0</v>
      </c>
      <c r="AP85" s="2">
        <f t="shared" si="41"/>
        <v>4.843918191603875E-2</v>
      </c>
      <c r="AQ85" s="2">
        <f t="shared" si="42"/>
        <v>0</v>
      </c>
      <c r="AR85" s="2">
        <f t="shared" si="43"/>
        <v>0.24219590958019377</v>
      </c>
      <c r="AS85" s="2">
        <f t="shared" si="44"/>
        <v>0.193756727664155</v>
      </c>
      <c r="AT85" s="2">
        <f t="shared" si="45"/>
        <v>0</v>
      </c>
      <c r="AU85" s="2">
        <f t="shared" si="65"/>
        <v>4.843918191603875E-2</v>
      </c>
      <c r="AV85" s="2">
        <f t="shared" si="66"/>
        <v>0</v>
      </c>
      <c r="AW85" s="2">
        <f t="shared" si="67"/>
        <v>0.24219590958019377</v>
      </c>
      <c r="AX85" s="2">
        <f t="shared" si="68"/>
        <v>0.193756727664155</v>
      </c>
      <c r="AY85" s="2">
        <f t="shared" si="69"/>
        <v>0</v>
      </c>
      <c r="AZ85" s="2">
        <f t="shared" si="46"/>
        <v>0.10819058543315752</v>
      </c>
      <c r="BA85" s="2">
        <f t="shared" si="47"/>
        <v>0.2426243093922652</v>
      </c>
      <c r="BB85" s="2">
        <f t="shared" si="48"/>
        <v>0.28187836383207748</v>
      </c>
      <c r="BC85">
        <f t="shared" si="49"/>
        <v>0</v>
      </c>
      <c r="BD85" s="74">
        <f t="shared" si="50"/>
        <v>0</v>
      </c>
      <c r="BE85" s="74">
        <f t="shared" si="51"/>
        <v>0</v>
      </c>
      <c r="BF85" s="74">
        <f t="shared" si="52"/>
        <v>0</v>
      </c>
      <c r="BG85" s="2">
        <f t="shared" si="53"/>
        <v>0.28187836383207748</v>
      </c>
      <c r="BH85" s="2">
        <f t="shared" si="54"/>
        <v>0</v>
      </c>
      <c r="BI85" s="2">
        <f t="shared" si="55"/>
        <v>0</v>
      </c>
      <c r="BJ85" s="2">
        <f t="shared" si="56"/>
        <v>0</v>
      </c>
      <c r="BK85" s="2">
        <f t="shared" si="57"/>
        <v>0</v>
      </c>
      <c r="BL85" s="2">
        <f t="shared" si="58"/>
        <v>0.28187836383207748</v>
      </c>
      <c r="BM85" s="2">
        <f t="shared" si="59"/>
        <v>0</v>
      </c>
      <c r="BN85" s="2">
        <f t="shared" si="60"/>
        <v>0</v>
      </c>
      <c r="BO85" s="2">
        <f t="shared" si="61"/>
        <v>0</v>
      </c>
      <c r="BP85" s="2">
        <f t="shared" si="62"/>
        <v>0</v>
      </c>
      <c r="BQ85" s="2">
        <f t="shared" si="63"/>
        <v>0.28187836383207748</v>
      </c>
      <c r="BR85" s="2">
        <f t="shared" si="64"/>
        <v>0</v>
      </c>
    </row>
    <row r="86" spans="1:70" x14ac:dyDescent="0.3">
      <c r="A86" s="93">
        <v>0</v>
      </c>
      <c r="B86">
        <v>204631</v>
      </c>
      <c r="C86" t="s">
        <v>1309</v>
      </c>
      <c r="E86" t="s">
        <v>405</v>
      </c>
      <c r="F86">
        <v>18710</v>
      </c>
      <c r="G86" t="s">
        <v>883</v>
      </c>
      <c r="H86" t="s">
        <v>941</v>
      </c>
      <c r="I86" t="s">
        <v>979</v>
      </c>
      <c r="J86">
        <v>3</v>
      </c>
      <c r="K86">
        <v>7</v>
      </c>
      <c r="L86">
        <v>3</v>
      </c>
      <c r="M86">
        <v>0</v>
      </c>
      <c r="N86">
        <v>104</v>
      </c>
      <c r="O86" t="s">
        <v>992</v>
      </c>
      <c r="P86" t="s">
        <v>687</v>
      </c>
      <c r="Q86" t="s">
        <v>98</v>
      </c>
      <c r="R86">
        <v>0</v>
      </c>
      <c r="S86">
        <v>0</v>
      </c>
      <c r="T86">
        <v>0</v>
      </c>
      <c r="U86">
        <v>5</v>
      </c>
      <c r="V86">
        <v>2082</v>
      </c>
      <c r="W86">
        <v>2</v>
      </c>
      <c r="X86">
        <v>4</v>
      </c>
      <c r="Y86">
        <v>0</v>
      </c>
      <c r="Z86" t="s">
        <v>1031</v>
      </c>
      <c r="AA86" t="s">
        <v>691</v>
      </c>
      <c r="AB86" s="69" t="str">
        <f>IF(AA86&lt;&gt;"",INDEX(Lookup!$N$2:$N$5,MATCH(Players!AA86,Lookup!$P$2:$P$5,0)),INDEX(Lookup!$N$2:$N$5,MATCH(Players!O86,Lookup!$O$2:$O$5,0)))</f>
        <v>Midfield</v>
      </c>
      <c r="AC86">
        <v>4012000</v>
      </c>
      <c r="AD86" s="69" t="s">
        <v>815</v>
      </c>
      <c r="AE86" s="69" t="str">
        <f>INDEX('Translate table'!$H$2:$H$622,MATCH(Players!P86,'Translate table'!$G$2:$G$622,0))</f>
        <v>Rodrigo</v>
      </c>
      <c r="AF86" s="69">
        <f>IFERROR(INDEX('Euro Qual stats'!$A$1:$L$2071,MATCH(Players!$AE86,'Euro Qual stats'!$A$1:$A$2071,0),MATCH(Players!AF$2,'Euro Qual stats'!$A$1:$L$1,0)),0)</f>
        <v>7</v>
      </c>
      <c r="AG86" s="69">
        <f>IFERROR(INDEX('Euro Qual stats'!$A$1:$L$2071,MATCH(Players!$AE86,'Euro Qual stats'!$A$1:$A$2071,0),MATCH(Players!AG$2,'Euro Qual stats'!$A$1:$L$1,0)),0)</f>
        <v>0</v>
      </c>
      <c r="AH86" s="69">
        <f>IFERROR(INDEX('Euro Qual stats'!$A$1:$L$2071,MATCH(Players!$AE86,'Euro Qual stats'!$A$1:$A$2071,0),MATCH(Players!AH$2,'Euro Qual stats'!$A$1:$L$1,0)),0)</f>
        <v>0.8</v>
      </c>
      <c r="AI86" s="69">
        <f>IFERROR(INDEX('Euro Qual stats'!$A$1:$L$2071,MATCH(Players!$AE86,'Euro Qual stats'!$A$1:$A$2071,0),MATCH(Players!AI$2,'Euro Qual stats'!$A$1:$L$1,0)),0)</f>
        <v>0.2</v>
      </c>
      <c r="AJ86" s="85">
        <f t="shared" si="35"/>
        <v>6.6804788213627994E-2</v>
      </c>
      <c r="AK86" s="85">
        <f t="shared" si="36"/>
        <v>0.55996777163904243</v>
      </c>
      <c r="AL86" s="85">
        <f t="shared" si="37"/>
        <v>0.21360497237569062</v>
      </c>
      <c r="AM86" s="85">
        <f t="shared" si="38"/>
        <v>5.020191656654352E-2</v>
      </c>
      <c r="AN86" s="85">
        <f t="shared" si="39"/>
        <v>0.1613148161617188</v>
      </c>
      <c r="AO86" s="85">
        <f t="shared" si="40"/>
        <v>0.11171373766631446</v>
      </c>
      <c r="AP86" s="2">
        <f t="shared" si="41"/>
        <v>0</v>
      </c>
      <c r="AQ86" s="2">
        <f t="shared" si="42"/>
        <v>0</v>
      </c>
      <c r="AR86" s="2">
        <f t="shared" si="43"/>
        <v>8.645533141210375E-2</v>
      </c>
      <c r="AS86" s="2">
        <f t="shared" si="44"/>
        <v>0.1729106628242075</v>
      </c>
      <c r="AT86" s="2">
        <f t="shared" si="45"/>
        <v>0</v>
      </c>
      <c r="AU86" s="2">
        <f t="shared" si="65"/>
        <v>0</v>
      </c>
      <c r="AV86" s="2">
        <f t="shared" si="66"/>
        <v>0</v>
      </c>
      <c r="AW86" s="2">
        <f t="shared" si="67"/>
        <v>8.645533141210375E-2</v>
      </c>
      <c r="AX86" s="2">
        <f t="shared" si="68"/>
        <v>0.1729106628242075</v>
      </c>
      <c r="AY86" s="2">
        <f t="shared" si="69"/>
        <v>0</v>
      </c>
      <c r="AZ86" s="2">
        <f t="shared" si="46"/>
        <v>0.27998388581952122</v>
      </c>
      <c r="BA86" s="2">
        <f t="shared" si="47"/>
        <v>3.3402394106813997E-2</v>
      </c>
      <c r="BB86" s="2">
        <f t="shared" si="48"/>
        <v>0.18645533141210374</v>
      </c>
      <c r="BC86">
        <f t="shared" si="49"/>
        <v>1</v>
      </c>
      <c r="BD86" s="74">
        <f t="shared" si="50"/>
        <v>0.1109555400580949</v>
      </c>
      <c r="BE86" s="74">
        <f t="shared" si="51"/>
        <v>2.365502547183641E-2</v>
      </c>
      <c r="BF86" s="74">
        <f t="shared" si="52"/>
        <v>2.2727642552966828E-2</v>
      </c>
      <c r="BG86" s="2">
        <f t="shared" si="53"/>
        <v>0.18645533141210374</v>
      </c>
      <c r="BH86" s="2">
        <f t="shared" si="54"/>
        <v>0</v>
      </c>
      <c r="BI86" s="2">
        <f t="shared" si="55"/>
        <v>0.1109555400580949</v>
      </c>
      <c r="BJ86" s="2">
        <f t="shared" si="56"/>
        <v>2.365502547183641E-2</v>
      </c>
      <c r="BK86" s="2">
        <f t="shared" si="57"/>
        <v>2.2727642552966828E-2</v>
      </c>
      <c r="BL86" s="2">
        <f t="shared" si="58"/>
        <v>0.18645533141210374</v>
      </c>
      <c r="BM86" s="2">
        <f t="shared" si="59"/>
        <v>0</v>
      </c>
      <c r="BN86" s="2">
        <f t="shared" si="60"/>
        <v>0.11095554005809492</v>
      </c>
      <c r="BO86" s="2">
        <f t="shared" si="61"/>
        <v>2.3655025471836417E-2</v>
      </c>
      <c r="BP86" s="2">
        <f t="shared" si="62"/>
        <v>2.2727642552966824E-2</v>
      </c>
      <c r="BQ86" s="2">
        <f t="shared" si="63"/>
        <v>0.18645533141210374</v>
      </c>
      <c r="BR86" s="2">
        <f t="shared" si="64"/>
        <v>0</v>
      </c>
    </row>
    <row r="87" spans="1:70" x14ac:dyDescent="0.3">
      <c r="A87" s="93">
        <v>0</v>
      </c>
      <c r="B87">
        <v>204667</v>
      </c>
      <c r="C87" t="s">
        <v>1310</v>
      </c>
      <c r="D87" t="s">
        <v>1311</v>
      </c>
      <c r="E87" t="s">
        <v>1312</v>
      </c>
      <c r="F87">
        <v>18647</v>
      </c>
      <c r="G87" t="s">
        <v>889</v>
      </c>
      <c r="H87" t="s">
        <v>925</v>
      </c>
      <c r="I87" t="s">
        <v>979</v>
      </c>
      <c r="J87">
        <v>0</v>
      </c>
      <c r="K87">
        <v>7</v>
      </c>
      <c r="L87">
        <v>0</v>
      </c>
      <c r="M87">
        <v>0</v>
      </c>
      <c r="N87">
        <v>850</v>
      </c>
      <c r="O87" t="s">
        <v>1273</v>
      </c>
      <c r="P87" t="s">
        <v>359</v>
      </c>
      <c r="Q87" t="s">
        <v>359</v>
      </c>
      <c r="R87">
        <v>0</v>
      </c>
      <c r="S87">
        <v>0</v>
      </c>
      <c r="T87">
        <v>114</v>
      </c>
      <c r="U87">
        <v>12</v>
      </c>
      <c r="V87">
        <v>3420</v>
      </c>
      <c r="W87">
        <v>0</v>
      </c>
      <c r="X87">
        <v>0</v>
      </c>
      <c r="Y87">
        <v>0</v>
      </c>
      <c r="Z87" t="s">
        <v>987</v>
      </c>
      <c r="AA87" t="s">
        <v>690</v>
      </c>
      <c r="AB87" s="69" t="str">
        <f>IF(AA87&lt;&gt;"",INDEX(Lookup!$N$2:$N$5,MATCH(Players!AA87,Lookup!$P$2:$P$5,0)),INDEX(Lookup!$N$2:$N$5,MATCH(Players!O87,Lookup!$O$2:$O$5,0)))</f>
        <v>Goalkeeper</v>
      </c>
      <c r="AC87">
        <v>6122000</v>
      </c>
      <c r="AD87" s="69" t="s">
        <v>792</v>
      </c>
      <c r="AE87" s="69" t="str">
        <f>INDEX('Translate table'!$H$2:$H$622,MATCH(Players!P87,'Translate table'!$G$2:$G$622,0))</f>
        <v>Hugo Lloris</v>
      </c>
      <c r="AF87" s="69">
        <f>IFERROR(INDEX('Euro Qual stats'!$A$1:$L$2071,MATCH(Players!$AE87,'Euro Qual stats'!$A$1:$A$2071,0),MATCH(Players!AF$2,'Euro Qual stats'!$A$1:$L$1,0)),0)</f>
        <v>6</v>
      </c>
      <c r="AG87" s="69">
        <f>IFERROR(INDEX('Euro Qual stats'!$A$1:$L$2071,MATCH(Players!$AE87,'Euro Qual stats'!$A$1:$A$2071,0),MATCH(Players!AG$2,'Euro Qual stats'!$A$1:$L$1,0)),0)</f>
        <v>0</v>
      </c>
      <c r="AH87" s="69">
        <f>IFERROR(INDEX('Euro Qual stats'!$A$1:$L$2071,MATCH(Players!$AE87,'Euro Qual stats'!$A$1:$A$2071,0),MATCH(Players!AH$2,'Euro Qual stats'!$A$1:$L$1,0)),0)</f>
        <v>0</v>
      </c>
      <c r="AI87" s="69">
        <f>IFERROR(INDEX('Euro Qual stats'!$A$1:$L$2071,MATCH(Players!$AE87,'Euro Qual stats'!$A$1:$A$2071,0),MATCH(Players!AI$2,'Euro Qual stats'!$A$1:$L$1,0)),0)</f>
        <v>0</v>
      </c>
      <c r="AJ87" s="85">
        <f t="shared" si="35"/>
        <v>0</v>
      </c>
      <c r="AK87" s="85">
        <f t="shared" si="36"/>
        <v>0</v>
      </c>
      <c r="AL87" s="85">
        <f t="shared" si="37"/>
        <v>0</v>
      </c>
      <c r="AM87" s="85">
        <f t="shared" si="38"/>
        <v>0</v>
      </c>
      <c r="AN87" s="85">
        <f t="shared" si="39"/>
        <v>0</v>
      </c>
      <c r="AO87" s="85">
        <f t="shared" si="40"/>
        <v>0</v>
      </c>
      <c r="AP87" s="2">
        <f t="shared" si="41"/>
        <v>0</v>
      </c>
      <c r="AQ87" s="2">
        <f t="shared" si="42"/>
        <v>0</v>
      </c>
      <c r="AR87" s="2">
        <f t="shared" si="43"/>
        <v>0</v>
      </c>
      <c r="AS87" s="2">
        <f t="shared" si="44"/>
        <v>0</v>
      </c>
      <c r="AT87" s="2">
        <f t="shared" si="45"/>
        <v>0</v>
      </c>
      <c r="AU87" s="2">
        <f t="shared" si="65"/>
        <v>0</v>
      </c>
      <c r="AV87" s="2">
        <f t="shared" si="66"/>
        <v>0</v>
      </c>
      <c r="AW87" s="2">
        <f t="shared" si="67"/>
        <v>0</v>
      </c>
      <c r="AX87" s="2">
        <f t="shared" si="68"/>
        <v>0</v>
      </c>
      <c r="AY87" s="2">
        <f t="shared" si="69"/>
        <v>0</v>
      </c>
      <c r="AZ87" s="2">
        <f t="shared" si="46"/>
        <v>0</v>
      </c>
      <c r="BA87" s="2">
        <f t="shared" si="47"/>
        <v>0</v>
      </c>
      <c r="BB87" s="2">
        <f t="shared" si="48"/>
        <v>0</v>
      </c>
      <c r="BC87">
        <f t="shared" si="49"/>
        <v>1</v>
      </c>
      <c r="BD87" s="74">
        <f t="shared" si="50"/>
        <v>0</v>
      </c>
      <c r="BE87" s="74">
        <f t="shared" si="51"/>
        <v>0</v>
      </c>
      <c r="BF87" s="74">
        <f t="shared" si="52"/>
        <v>0</v>
      </c>
      <c r="BG87" s="2">
        <f t="shared" si="53"/>
        <v>0</v>
      </c>
      <c r="BH87" s="2">
        <f t="shared" si="54"/>
        <v>0</v>
      </c>
      <c r="BI87" s="2">
        <f t="shared" si="55"/>
        <v>0</v>
      </c>
      <c r="BJ87" s="2">
        <f t="shared" si="56"/>
        <v>0</v>
      </c>
      <c r="BK87" s="2">
        <f t="shared" si="57"/>
        <v>0</v>
      </c>
      <c r="BL87" s="2">
        <f t="shared" si="58"/>
        <v>0</v>
      </c>
      <c r="BM87" s="2">
        <f t="shared" si="59"/>
        <v>0</v>
      </c>
      <c r="BN87" s="2">
        <f t="shared" si="60"/>
        <v>0</v>
      </c>
      <c r="BO87" s="2">
        <f t="shared" si="61"/>
        <v>0</v>
      </c>
      <c r="BP87" s="2">
        <f t="shared" si="62"/>
        <v>0</v>
      </c>
      <c r="BQ87" s="2">
        <f t="shared" si="63"/>
        <v>0</v>
      </c>
      <c r="BR87" s="2">
        <f t="shared" si="64"/>
        <v>0</v>
      </c>
    </row>
    <row r="88" spans="1:70" x14ac:dyDescent="0.3">
      <c r="A88" s="93">
        <v>0</v>
      </c>
      <c r="B88">
        <v>204674</v>
      </c>
      <c r="C88" t="s">
        <v>1313</v>
      </c>
      <c r="D88" t="s">
        <v>1314</v>
      </c>
      <c r="E88" t="s">
        <v>1315</v>
      </c>
      <c r="F88">
        <v>18647</v>
      </c>
      <c r="G88" t="s">
        <v>889</v>
      </c>
      <c r="H88" t="s">
        <v>925</v>
      </c>
      <c r="I88" t="s">
        <v>5231</v>
      </c>
      <c r="J88">
        <v>0</v>
      </c>
      <c r="K88">
        <v>7</v>
      </c>
      <c r="L88">
        <v>0</v>
      </c>
      <c r="M88">
        <v>0</v>
      </c>
      <c r="N88">
        <v>62</v>
      </c>
      <c r="O88" t="s">
        <v>992</v>
      </c>
      <c r="P88" t="s">
        <v>1316</v>
      </c>
      <c r="Q88" t="s">
        <v>1316</v>
      </c>
      <c r="R88">
        <v>1</v>
      </c>
      <c r="S88">
        <v>0</v>
      </c>
      <c r="T88">
        <v>0</v>
      </c>
      <c r="U88">
        <v>0</v>
      </c>
      <c r="V88">
        <v>778</v>
      </c>
      <c r="W88">
        <v>7</v>
      </c>
      <c r="X88">
        <v>1</v>
      </c>
      <c r="Y88">
        <v>1</v>
      </c>
      <c r="Z88" t="s">
        <v>987</v>
      </c>
      <c r="AA88" t="s">
        <v>691</v>
      </c>
      <c r="AB88" s="69" t="str">
        <f>IF(AA88&lt;&gt;"",INDEX(Lookup!$N$2:$N$5,MATCH(Players!AA88,Lookup!$P$2:$P$5,0)),INDEX(Lookup!$N$2:$N$5,MATCH(Players!O88,Lookup!$O$2:$O$5,0)))</f>
        <v>Midfield</v>
      </c>
      <c r="AC88">
        <v>4032000</v>
      </c>
      <c r="AD88" s="69" t="s">
        <v>806</v>
      </c>
      <c r="AE88" s="69" t="str">
        <f>INDEX('Translate table'!$H$2:$H$622,MATCH(Players!P88,'Translate table'!$G$2:$G$622,0))</f>
        <v>Corentin Tolisso</v>
      </c>
      <c r="AF88" s="69">
        <f>IFERROR(INDEX('Euro Qual stats'!$A$1:$L$2071,MATCH(Players!$AE88,'Euro Qual stats'!$A$1:$A$2071,0),MATCH(Players!AF$2,'Euro Qual stats'!$A$1:$L$1,0)),0)</f>
        <v>6</v>
      </c>
      <c r="AG88" s="69">
        <f>IFERROR(INDEX('Euro Qual stats'!$A$1:$L$2071,MATCH(Players!$AE88,'Euro Qual stats'!$A$1:$A$2071,0),MATCH(Players!AG$2,'Euro Qual stats'!$A$1:$L$1,0)),0)</f>
        <v>0</v>
      </c>
      <c r="AH88" s="69">
        <f>IFERROR(INDEX('Euro Qual stats'!$A$1:$L$2071,MATCH(Players!$AE88,'Euro Qual stats'!$A$1:$A$2071,0),MATCH(Players!AH$2,'Euro Qual stats'!$A$1:$L$1,0)),0)</f>
        <v>0.17</v>
      </c>
      <c r="AI88" s="69">
        <f>IFERROR(INDEX('Euro Qual stats'!$A$1:$L$2071,MATCH(Players!$AE88,'Euro Qual stats'!$A$1:$A$2071,0),MATCH(Players!AI$2,'Euro Qual stats'!$A$1:$L$1,0)),0)</f>
        <v>0.17</v>
      </c>
      <c r="AJ88" s="85">
        <f t="shared" si="35"/>
        <v>8.0165745856353596E-2</v>
      </c>
      <c r="AK88" s="85">
        <f t="shared" si="36"/>
        <v>0.19696132596685084</v>
      </c>
      <c r="AL88" s="85">
        <f t="shared" si="37"/>
        <v>0.20132596685082874</v>
      </c>
      <c r="AM88" s="85">
        <f t="shared" si="38"/>
        <v>0</v>
      </c>
      <c r="AN88" s="85">
        <f t="shared" si="39"/>
        <v>0</v>
      </c>
      <c r="AO88" s="85">
        <f t="shared" si="40"/>
        <v>0</v>
      </c>
      <c r="AP88" s="2">
        <f t="shared" si="41"/>
        <v>0.11568123393316194</v>
      </c>
      <c r="AQ88" s="2">
        <f t="shared" si="42"/>
        <v>0</v>
      </c>
      <c r="AR88" s="2">
        <f t="shared" si="43"/>
        <v>0.80976863753213368</v>
      </c>
      <c r="AS88" s="2">
        <f t="shared" si="44"/>
        <v>0.11568123393316194</v>
      </c>
      <c r="AT88" s="2">
        <f t="shared" si="45"/>
        <v>0.11568123393316194</v>
      </c>
      <c r="AU88" s="2">
        <f t="shared" si="65"/>
        <v>0.11568123393316194</v>
      </c>
      <c r="AV88" s="2">
        <f t="shared" si="66"/>
        <v>0</v>
      </c>
      <c r="AW88" s="2">
        <f t="shared" si="67"/>
        <v>0.80976863753213368</v>
      </c>
      <c r="AX88" s="2">
        <f t="shared" si="68"/>
        <v>0.11568123393316194</v>
      </c>
      <c r="AY88" s="2">
        <f t="shared" si="69"/>
        <v>0.11568123393316194</v>
      </c>
      <c r="AZ88" s="2">
        <f t="shared" si="46"/>
        <v>0.15632127995000639</v>
      </c>
      <c r="BA88" s="2">
        <f t="shared" si="47"/>
        <v>4.0082872928176798E-2</v>
      </c>
      <c r="BB88" s="2">
        <f t="shared" si="48"/>
        <v>0.14284061696658099</v>
      </c>
      <c r="BC88">
        <f t="shared" si="49"/>
        <v>0</v>
      </c>
      <c r="BD88" s="74">
        <f t="shared" si="50"/>
        <v>0</v>
      </c>
      <c r="BE88" s="74">
        <f t="shared" si="51"/>
        <v>0</v>
      </c>
      <c r="BF88" s="74">
        <f t="shared" si="52"/>
        <v>0</v>
      </c>
      <c r="BG88" s="2">
        <f t="shared" si="53"/>
        <v>0.14284061696658099</v>
      </c>
      <c r="BH88" s="2">
        <f t="shared" si="54"/>
        <v>0.11568123393316194</v>
      </c>
      <c r="BI88" s="2">
        <f t="shared" si="55"/>
        <v>0</v>
      </c>
      <c r="BJ88" s="2">
        <f t="shared" si="56"/>
        <v>0</v>
      </c>
      <c r="BK88" s="2">
        <f t="shared" si="57"/>
        <v>0</v>
      </c>
      <c r="BL88" s="2">
        <f t="shared" si="58"/>
        <v>0.14284061696658099</v>
      </c>
      <c r="BM88" s="2">
        <f t="shared" si="59"/>
        <v>0.06</v>
      </c>
      <c r="BN88" s="2">
        <f t="shared" si="60"/>
        <v>0</v>
      </c>
      <c r="BO88" s="2">
        <f t="shared" si="61"/>
        <v>0</v>
      </c>
      <c r="BP88" s="2">
        <f t="shared" si="62"/>
        <v>0</v>
      </c>
      <c r="BQ88" s="2">
        <f t="shared" si="63"/>
        <v>0.14284061696658099</v>
      </c>
      <c r="BR88" s="2">
        <f t="shared" si="64"/>
        <v>0.06</v>
      </c>
    </row>
    <row r="89" spans="1:70" x14ac:dyDescent="0.3">
      <c r="A89" s="93">
        <v>0</v>
      </c>
      <c r="B89">
        <v>204673</v>
      </c>
      <c r="C89" t="s">
        <v>1317</v>
      </c>
      <c r="D89" t="s">
        <v>1318</v>
      </c>
      <c r="E89" t="s">
        <v>1319</v>
      </c>
      <c r="F89">
        <v>18647</v>
      </c>
      <c r="G89" t="s">
        <v>889</v>
      </c>
      <c r="H89" t="s">
        <v>925</v>
      </c>
      <c r="I89" t="s">
        <v>979</v>
      </c>
      <c r="J89">
        <v>0</v>
      </c>
      <c r="K89">
        <v>7</v>
      </c>
      <c r="L89">
        <v>0</v>
      </c>
      <c r="M89">
        <v>0</v>
      </c>
      <c r="N89">
        <v>731</v>
      </c>
      <c r="O89" t="s">
        <v>992</v>
      </c>
      <c r="P89" t="s">
        <v>1320</v>
      </c>
      <c r="Q89" t="s">
        <v>245</v>
      </c>
      <c r="R89">
        <v>0</v>
      </c>
      <c r="S89">
        <v>2</v>
      </c>
      <c r="T89">
        <v>0</v>
      </c>
      <c r="U89">
        <v>9</v>
      </c>
      <c r="V89">
        <v>2145</v>
      </c>
      <c r="W89">
        <v>3</v>
      </c>
      <c r="X89">
        <v>7</v>
      </c>
      <c r="Y89">
        <v>0</v>
      </c>
      <c r="Z89" t="s">
        <v>987</v>
      </c>
      <c r="AA89" t="s">
        <v>691</v>
      </c>
      <c r="AB89" s="69" t="str">
        <f>IF(AA89&lt;&gt;"",INDEX(Lookup!$N$2:$N$5,MATCH(Players!AA89,Lookup!$P$2:$P$5,0)),INDEX(Lookup!$N$2:$N$5,MATCH(Players!O89,Lookup!$O$2:$O$5,0)))</f>
        <v>Midfield</v>
      </c>
      <c r="AC89">
        <v>3542000</v>
      </c>
      <c r="AD89" s="69" t="s">
        <v>801</v>
      </c>
      <c r="AE89" s="69" t="str">
        <f>INDEX('Translate table'!$H$2:$H$622,MATCH(Players!P89,'Translate table'!$G$2:$G$622,0))</f>
        <v>N'Golo KantÃ©</v>
      </c>
      <c r="AF89" s="69">
        <f>IFERROR(INDEX('Euro Qual stats'!$A$1:$L$2071,MATCH(Players!$AE89,'Euro Qual stats'!$A$1:$A$2071,0),MATCH(Players!AF$2,'Euro Qual stats'!$A$1:$L$1,0)),0)</f>
        <v>3</v>
      </c>
      <c r="AG89" s="69">
        <f>IFERROR(INDEX('Euro Qual stats'!$A$1:$L$2071,MATCH(Players!$AE89,'Euro Qual stats'!$A$1:$A$2071,0),MATCH(Players!AG$2,'Euro Qual stats'!$A$1:$L$1,0)),0)</f>
        <v>0</v>
      </c>
      <c r="AH89" s="69">
        <f>IFERROR(INDEX('Euro Qual stats'!$A$1:$L$2071,MATCH(Players!$AE89,'Euro Qual stats'!$A$1:$A$2071,0),MATCH(Players!AH$2,'Euro Qual stats'!$A$1:$L$1,0)),0)</f>
        <v>0</v>
      </c>
      <c r="AI89" s="69">
        <f>IFERROR(INDEX('Euro Qual stats'!$A$1:$L$2071,MATCH(Players!$AE89,'Euro Qual stats'!$A$1:$A$2071,0),MATCH(Players!AI$2,'Euro Qual stats'!$A$1:$L$1,0)),0)</f>
        <v>0</v>
      </c>
      <c r="AJ89" s="85">
        <f t="shared" si="35"/>
        <v>0.12024861878453039</v>
      </c>
      <c r="AK89" s="85">
        <f t="shared" si="36"/>
        <v>0.16794198895027629</v>
      </c>
      <c r="AL89" s="85">
        <f t="shared" si="37"/>
        <v>0.17448895027624309</v>
      </c>
      <c r="AM89" s="85">
        <f t="shared" si="38"/>
        <v>6.1503454016669519E-2</v>
      </c>
      <c r="AN89" s="85">
        <f t="shared" si="39"/>
        <v>8.172683171964179E-2</v>
      </c>
      <c r="AO89" s="85">
        <f t="shared" si="40"/>
        <v>8.3392683288727745E-2</v>
      </c>
      <c r="AP89" s="2">
        <f t="shared" si="41"/>
        <v>0</v>
      </c>
      <c r="AQ89" s="2">
        <f t="shared" si="42"/>
        <v>8.3916083916083919E-2</v>
      </c>
      <c r="AR89" s="2">
        <f t="shared" si="43"/>
        <v>0.12587412587412589</v>
      </c>
      <c r="AS89" s="2">
        <f t="shared" si="44"/>
        <v>0.2937062937062937</v>
      </c>
      <c r="AT89" s="2">
        <f t="shared" si="45"/>
        <v>0</v>
      </c>
      <c r="AU89" s="2">
        <f t="shared" si="65"/>
        <v>0</v>
      </c>
      <c r="AV89" s="2">
        <f t="shared" si="66"/>
        <v>8.3916083916083919E-2</v>
      </c>
      <c r="AW89" s="2">
        <f t="shared" si="67"/>
        <v>0.12587412587412589</v>
      </c>
      <c r="AX89" s="2">
        <f t="shared" si="68"/>
        <v>0.2937062937062937</v>
      </c>
      <c r="AY89" s="2">
        <f t="shared" si="69"/>
        <v>0</v>
      </c>
      <c r="AZ89" s="2">
        <f t="shared" si="46"/>
        <v>8.3970994475138144E-2</v>
      </c>
      <c r="BA89" s="2">
        <f t="shared" si="47"/>
        <v>0.10208235135030716</v>
      </c>
      <c r="BB89" s="2">
        <f t="shared" si="48"/>
        <v>0.14685314685314685</v>
      </c>
      <c r="BC89">
        <f t="shared" si="49"/>
        <v>1</v>
      </c>
      <c r="BD89" s="74">
        <f t="shared" si="50"/>
        <v>3.6536819938945281E-2</v>
      </c>
      <c r="BE89" s="74">
        <f t="shared" si="51"/>
        <v>6.4704994136456334E-2</v>
      </c>
      <c r="BF89" s="74">
        <f t="shared" si="52"/>
        <v>1.9582049981215138E-2</v>
      </c>
      <c r="BG89" s="2">
        <f t="shared" si="53"/>
        <v>0.14685314685314685</v>
      </c>
      <c r="BH89" s="2">
        <f t="shared" si="54"/>
        <v>0</v>
      </c>
      <c r="BI89" s="2">
        <f t="shared" si="55"/>
        <v>3.6536819938945281E-2</v>
      </c>
      <c r="BJ89" s="2">
        <f t="shared" si="56"/>
        <v>6.4704994136456334E-2</v>
      </c>
      <c r="BK89" s="2">
        <f t="shared" si="57"/>
        <v>1.9582049981215138E-2</v>
      </c>
      <c r="BL89" s="2">
        <f t="shared" si="58"/>
        <v>0.14685314685314685</v>
      </c>
      <c r="BM89" s="2">
        <f t="shared" si="59"/>
        <v>0</v>
      </c>
      <c r="BN89" s="2">
        <f t="shared" si="60"/>
        <v>3.8359411071920174E-2</v>
      </c>
      <c r="BO89" s="2">
        <f t="shared" si="61"/>
        <v>6.4704994136456334E-2</v>
      </c>
      <c r="BP89" s="2">
        <f t="shared" si="62"/>
        <v>2.0029456524369049E-2</v>
      </c>
      <c r="BQ89" s="2">
        <f t="shared" si="63"/>
        <v>0.14685314685314685</v>
      </c>
      <c r="BR89" s="2">
        <f t="shared" si="64"/>
        <v>0</v>
      </c>
    </row>
    <row r="90" spans="1:70" x14ac:dyDescent="0.3">
      <c r="A90" s="93">
        <v>0</v>
      </c>
      <c r="B90">
        <v>204730</v>
      </c>
      <c r="C90" t="s">
        <v>1322</v>
      </c>
      <c r="D90" t="s">
        <v>1323</v>
      </c>
      <c r="E90" t="s">
        <v>1324</v>
      </c>
      <c r="F90">
        <v>18708</v>
      </c>
      <c r="G90" t="s">
        <v>864</v>
      </c>
      <c r="H90" t="s">
        <v>921</v>
      </c>
      <c r="I90" t="s">
        <v>979</v>
      </c>
      <c r="J90">
        <v>6.3</v>
      </c>
      <c r="K90">
        <v>7</v>
      </c>
      <c r="L90">
        <v>6.3</v>
      </c>
      <c r="M90">
        <v>0</v>
      </c>
      <c r="N90">
        <v>1150</v>
      </c>
      <c r="O90" t="s">
        <v>992</v>
      </c>
      <c r="P90" t="s">
        <v>38</v>
      </c>
      <c r="Q90" t="s">
        <v>38</v>
      </c>
      <c r="R90">
        <v>0</v>
      </c>
      <c r="S90">
        <v>2</v>
      </c>
      <c r="T90">
        <v>0</v>
      </c>
      <c r="U90">
        <v>0</v>
      </c>
      <c r="V90">
        <v>553</v>
      </c>
      <c r="W90">
        <v>0</v>
      </c>
      <c r="X90">
        <v>2</v>
      </c>
      <c r="Y90">
        <v>0</v>
      </c>
      <c r="Z90" t="s">
        <v>1325</v>
      </c>
      <c r="AA90" t="s">
        <v>691</v>
      </c>
      <c r="AB90" s="69" t="str">
        <f>IF(AA90&lt;&gt;"",INDEX(Lookup!$N$2:$N$5,MATCH(Players!AA90,Lookup!$P$2:$P$5,0)),INDEX(Lookup!$N$2:$N$5,MATCH(Players!O90,Lookup!$O$2:$O$5,0)))</f>
        <v>Midfield</v>
      </c>
      <c r="AC90">
        <v>4072000</v>
      </c>
      <c r="AD90" s="69" t="s">
        <v>1321</v>
      </c>
      <c r="AE90" s="69" t="str">
        <f>INDEX('Translate table'!$H$2:$H$622,MATCH(Players!P90,'Translate table'!$G$2:$G$622,0))</f>
        <v>Sheran Yeini</v>
      </c>
      <c r="AF90" s="69">
        <f>IFERROR(INDEX('Euro Qual stats'!$A$1:$L$2071,MATCH(Players!$AE90,'Euro Qual stats'!$A$1:$A$2071,0),MATCH(Players!AF$2,'Euro Qual stats'!$A$1:$L$1,0)),0)</f>
        <v>5</v>
      </c>
      <c r="AG90" s="69">
        <f>IFERROR(INDEX('Euro Qual stats'!$A$1:$L$2071,MATCH(Players!$AE90,'Euro Qual stats'!$A$1:$A$2071,0),MATCH(Players!AG$2,'Euro Qual stats'!$A$1:$L$1,0)),0)</f>
        <v>0.2</v>
      </c>
      <c r="AH90" s="69">
        <f>IFERROR(INDEX('Euro Qual stats'!$A$1:$L$2071,MATCH(Players!$AE90,'Euro Qual stats'!$A$1:$A$2071,0),MATCH(Players!AH$2,'Euro Qual stats'!$A$1:$L$1,0)),0)</f>
        <v>0</v>
      </c>
      <c r="AI90" s="69">
        <f>IFERROR(INDEX('Euro Qual stats'!$A$1:$L$2071,MATCH(Players!$AE90,'Euro Qual stats'!$A$1:$A$2071,0),MATCH(Players!AI$2,'Euro Qual stats'!$A$1:$L$1,0)),0)</f>
        <v>0</v>
      </c>
      <c r="AJ90" s="85">
        <f t="shared" si="35"/>
        <v>0.17686003683241253</v>
      </c>
      <c r="AK90" s="85">
        <f t="shared" si="36"/>
        <v>0.130621546961326</v>
      </c>
      <c r="AL90" s="85">
        <f t="shared" si="37"/>
        <v>0.13571362799263353</v>
      </c>
      <c r="AM90" s="85">
        <f t="shared" si="38"/>
        <v>0.13120877117145952</v>
      </c>
      <c r="AN90" s="85">
        <f t="shared" si="39"/>
        <v>7.0028002272718687E-2</v>
      </c>
      <c r="AO90" s="85">
        <f t="shared" si="40"/>
        <v>6.8996939718108441E-2</v>
      </c>
      <c r="AP90" s="2">
        <f t="shared" si="41"/>
        <v>0</v>
      </c>
      <c r="AQ90" s="2">
        <f t="shared" si="42"/>
        <v>0.32549728752260398</v>
      </c>
      <c r="AR90" s="2">
        <f t="shared" si="43"/>
        <v>0</v>
      </c>
      <c r="AS90" s="2">
        <f t="shared" si="44"/>
        <v>0.32549728752260398</v>
      </c>
      <c r="AT90" s="2">
        <f t="shared" si="45"/>
        <v>0</v>
      </c>
      <c r="AU90" s="2">
        <f t="shared" si="65"/>
        <v>0</v>
      </c>
      <c r="AV90" s="2">
        <f t="shared" si="66"/>
        <v>0.32549728752260398</v>
      </c>
      <c r="AW90" s="2">
        <f t="shared" si="67"/>
        <v>0</v>
      </c>
      <c r="AX90" s="2">
        <f t="shared" si="68"/>
        <v>0.32549728752260398</v>
      </c>
      <c r="AY90" s="2">
        <f t="shared" si="69"/>
        <v>0</v>
      </c>
      <c r="AZ90" s="2">
        <f t="shared" si="46"/>
        <v>6.5310773480662998E-2</v>
      </c>
      <c r="BA90" s="2">
        <f t="shared" si="47"/>
        <v>0.25117866217750828</v>
      </c>
      <c r="BB90" s="2">
        <f t="shared" si="48"/>
        <v>0.16274864376130199</v>
      </c>
      <c r="BC90">
        <f t="shared" si="49"/>
        <v>1</v>
      </c>
      <c r="BD90" s="74">
        <f t="shared" si="50"/>
        <v>5.1562773630603603E-2</v>
      </c>
      <c r="BE90" s="74">
        <f t="shared" si="51"/>
        <v>0.22600091631047189</v>
      </c>
      <c r="BF90" s="74">
        <f t="shared" si="52"/>
        <v>0</v>
      </c>
      <c r="BG90" s="2">
        <f t="shared" si="53"/>
        <v>0.16274864376130199</v>
      </c>
      <c r="BH90" s="2">
        <f t="shared" si="54"/>
        <v>0</v>
      </c>
      <c r="BI90" s="2">
        <f t="shared" si="55"/>
        <v>5.1562773630603603E-2</v>
      </c>
      <c r="BJ90" s="2">
        <f t="shared" si="56"/>
        <v>0.22600091631047189</v>
      </c>
      <c r="BK90" s="2">
        <f t="shared" si="57"/>
        <v>0</v>
      </c>
      <c r="BL90" s="2">
        <f t="shared" si="58"/>
        <v>0.16274864376130199</v>
      </c>
      <c r="BM90" s="2">
        <f t="shared" si="59"/>
        <v>0</v>
      </c>
      <c r="BN90" s="2">
        <f t="shared" si="60"/>
        <v>5.156277363060361E-2</v>
      </c>
      <c r="BO90" s="2">
        <f t="shared" si="61"/>
        <v>0.22600091631047189</v>
      </c>
      <c r="BP90" s="2">
        <f t="shared" si="62"/>
        <v>0</v>
      </c>
      <c r="BQ90" s="2">
        <f t="shared" si="63"/>
        <v>0.16274864376130199</v>
      </c>
      <c r="BR90" s="2">
        <f t="shared" si="64"/>
        <v>0</v>
      </c>
    </row>
    <row r="91" spans="1:70" x14ac:dyDescent="0.3">
      <c r="A91" s="93">
        <v>0</v>
      </c>
      <c r="B91">
        <v>204953</v>
      </c>
      <c r="C91" t="s">
        <v>1326</v>
      </c>
      <c r="D91" t="s">
        <v>1141</v>
      </c>
      <c r="E91" t="s">
        <v>1327</v>
      </c>
      <c r="F91">
        <v>18583</v>
      </c>
      <c r="G91" t="s">
        <v>867</v>
      </c>
      <c r="H91" t="s">
        <v>903</v>
      </c>
      <c r="I91" t="s">
        <v>5174</v>
      </c>
      <c r="J91">
        <v>1.4</v>
      </c>
      <c r="K91">
        <v>7</v>
      </c>
      <c r="L91">
        <v>1.4</v>
      </c>
      <c r="M91">
        <v>0</v>
      </c>
      <c r="N91">
        <v>13372</v>
      </c>
      <c r="O91" t="s">
        <v>992</v>
      </c>
      <c r="P91" t="s">
        <v>1328</v>
      </c>
      <c r="Q91" t="s">
        <v>1328</v>
      </c>
      <c r="R91">
        <v>3</v>
      </c>
      <c r="S91">
        <v>0</v>
      </c>
      <c r="T91">
        <v>0</v>
      </c>
      <c r="U91">
        <v>2</v>
      </c>
      <c r="V91">
        <v>1392</v>
      </c>
      <c r="W91">
        <v>12</v>
      </c>
      <c r="X91">
        <v>1</v>
      </c>
      <c r="Y91">
        <v>0</v>
      </c>
      <c r="Z91" t="s">
        <v>1250</v>
      </c>
      <c r="AA91" t="s">
        <v>691</v>
      </c>
      <c r="AB91" s="69" t="str">
        <f>IF(AA91&lt;&gt;"",INDEX(Lookup!$N$2:$N$5,MATCH(Players!AA91,Lookup!$P$2:$P$5,0)),INDEX(Lookup!$N$2:$N$5,MATCH(Players!O91,Lookup!$O$2:$O$5,0)))</f>
        <v>Midfield</v>
      </c>
      <c r="AC91">
        <v>6035000</v>
      </c>
      <c r="AD91" s="69" t="s">
        <v>816</v>
      </c>
      <c r="AE91" s="69" t="str">
        <f>INDEX('Translate table'!$H$2:$H$622,MATCH(Players!P91,'Translate table'!$G$2:$G$622,0))</f>
        <v>Christian Eriksen</v>
      </c>
      <c r="AF91" s="69">
        <f>IFERROR(INDEX('Euro Qual stats'!$A$1:$L$2071,MATCH(Players!$AE91,'Euro Qual stats'!$A$1:$A$2071,0),MATCH(Players!AF$2,'Euro Qual stats'!$A$1:$L$1,0)),0)</f>
        <v>8</v>
      </c>
      <c r="AG91" s="69">
        <f>IFERROR(INDEX('Euro Qual stats'!$A$1:$L$2071,MATCH(Players!$AE91,'Euro Qual stats'!$A$1:$A$2071,0),MATCH(Players!AG$2,'Euro Qual stats'!$A$1:$L$1,0)),0)</f>
        <v>0.38</v>
      </c>
      <c r="AH91" s="69">
        <f>IFERROR(INDEX('Euro Qual stats'!$A$1:$L$2071,MATCH(Players!$AE91,'Euro Qual stats'!$A$1:$A$2071,0),MATCH(Players!AH$2,'Euro Qual stats'!$A$1:$L$1,0)),0)</f>
        <v>0.63</v>
      </c>
      <c r="AI91" s="69">
        <f>IFERROR(INDEX('Euro Qual stats'!$A$1:$L$2071,MATCH(Players!$AE91,'Euro Qual stats'!$A$1:$A$2071,0),MATCH(Players!AI$2,'Euro Qual stats'!$A$1:$L$1,0)),0)</f>
        <v>0</v>
      </c>
      <c r="AJ91" s="85">
        <f t="shared" si="35"/>
        <v>0.30677716390423571</v>
      </c>
      <c r="AK91" s="85">
        <f t="shared" si="36"/>
        <v>0.49464088397790051</v>
      </c>
      <c r="AL91" s="85">
        <f t="shared" si="37"/>
        <v>7.7550644567219149E-2</v>
      </c>
      <c r="AM91" s="85">
        <f t="shared" si="38"/>
        <v>0</v>
      </c>
      <c r="AN91" s="85">
        <f t="shared" si="39"/>
        <v>0</v>
      </c>
      <c r="AO91" s="85">
        <f t="shared" si="40"/>
        <v>0</v>
      </c>
      <c r="AP91" s="2">
        <f t="shared" si="41"/>
        <v>0.19396551724137931</v>
      </c>
      <c r="AQ91" s="2">
        <f t="shared" si="42"/>
        <v>0</v>
      </c>
      <c r="AR91" s="2">
        <f t="shared" si="43"/>
        <v>0.77586206896551724</v>
      </c>
      <c r="AS91" s="2">
        <f t="shared" si="44"/>
        <v>6.4655172413793108E-2</v>
      </c>
      <c r="AT91" s="2">
        <f t="shared" si="45"/>
        <v>0</v>
      </c>
      <c r="AU91" s="2">
        <f t="shared" si="65"/>
        <v>0.19396551724137931</v>
      </c>
      <c r="AV91" s="2">
        <f t="shared" si="66"/>
        <v>0</v>
      </c>
      <c r="AW91" s="2">
        <f t="shared" si="67"/>
        <v>0.77586206896551724</v>
      </c>
      <c r="AX91" s="2">
        <f t="shared" si="68"/>
        <v>6.4655172413793108E-2</v>
      </c>
      <c r="AY91" s="2">
        <f t="shared" si="69"/>
        <v>0</v>
      </c>
      <c r="AZ91" s="2">
        <f t="shared" si="46"/>
        <v>0.34430320060963993</v>
      </c>
      <c r="BA91" s="2">
        <f t="shared" si="47"/>
        <v>0.15338858195211785</v>
      </c>
      <c r="BB91" s="2">
        <f t="shared" si="48"/>
        <v>3.2327586206896554E-2</v>
      </c>
      <c r="BC91">
        <f t="shared" si="49"/>
        <v>0</v>
      </c>
      <c r="BD91" s="74">
        <f t="shared" si="50"/>
        <v>0</v>
      </c>
      <c r="BE91" s="74">
        <f t="shared" si="51"/>
        <v>0</v>
      </c>
      <c r="BF91" s="74">
        <f t="shared" si="52"/>
        <v>0</v>
      </c>
      <c r="BG91" s="2">
        <f t="shared" si="53"/>
        <v>3.2327586206896554E-2</v>
      </c>
      <c r="BH91" s="2">
        <f t="shared" si="54"/>
        <v>0</v>
      </c>
      <c r="BI91" s="2">
        <f t="shared" si="55"/>
        <v>0</v>
      </c>
      <c r="BJ91" s="2">
        <f t="shared" si="56"/>
        <v>0</v>
      </c>
      <c r="BK91" s="2">
        <f t="shared" si="57"/>
        <v>0</v>
      </c>
      <c r="BL91" s="2">
        <f t="shared" si="58"/>
        <v>3.2327586206896554E-2</v>
      </c>
      <c r="BM91" s="2">
        <f t="shared" si="59"/>
        <v>0</v>
      </c>
      <c r="BN91" s="2">
        <f t="shared" si="60"/>
        <v>0</v>
      </c>
      <c r="BO91" s="2">
        <f t="shared" si="61"/>
        <v>0</v>
      </c>
      <c r="BP91" s="2">
        <f t="shared" si="62"/>
        <v>0</v>
      </c>
      <c r="BQ91" s="2">
        <f t="shared" si="63"/>
        <v>3.2327586206896554E-2</v>
      </c>
      <c r="BR91" s="2">
        <f t="shared" si="64"/>
        <v>0</v>
      </c>
    </row>
    <row r="92" spans="1:70" x14ac:dyDescent="0.3">
      <c r="A92" s="93">
        <v>0</v>
      </c>
      <c r="B92">
        <v>213449</v>
      </c>
      <c r="C92" t="s">
        <v>1329</v>
      </c>
      <c r="D92" t="s">
        <v>1330</v>
      </c>
      <c r="E92" t="s">
        <v>1331</v>
      </c>
      <c r="F92">
        <v>18588</v>
      </c>
      <c r="G92" t="s">
        <v>878</v>
      </c>
      <c r="H92" t="s">
        <v>947</v>
      </c>
      <c r="I92" t="s">
        <v>979</v>
      </c>
      <c r="J92">
        <v>0.7</v>
      </c>
      <c r="K92">
        <v>6.5</v>
      </c>
      <c r="L92">
        <v>0.7</v>
      </c>
      <c r="M92">
        <v>0</v>
      </c>
      <c r="N92">
        <v>88</v>
      </c>
      <c r="O92" t="s">
        <v>992</v>
      </c>
      <c r="P92" t="s">
        <v>1332</v>
      </c>
      <c r="Q92" t="s">
        <v>1333</v>
      </c>
      <c r="R92">
        <v>2</v>
      </c>
      <c r="S92">
        <v>6</v>
      </c>
      <c r="T92">
        <v>0</v>
      </c>
      <c r="U92">
        <v>8</v>
      </c>
      <c r="V92">
        <v>2585</v>
      </c>
      <c r="W92">
        <v>4</v>
      </c>
      <c r="X92">
        <v>7</v>
      </c>
      <c r="Y92">
        <v>1</v>
      </c>
      <c r="Z92" t="s">
        <v>1124</v>
      </c>
      <c r="AA92" t="s">
        <v>691</v>
      </c>
      <c r="AB92" s="69" t="str">
        <f>IF(AA92&lt;&gt;"",INDEX(Lookup!$N$2:$N$5,MATCH(Players!AA92,Lookup!$P$2:$P$5,0)),INDEX(Lookup!$N$2:$N$5,MATCH(Players!O92,Lookup!$O$2:$O$5,0)))</f>
        <v>Midfield</v>
      </c>
      <c r="AC92">
        <v>2964000</v>
      </c>
      <c r="AD92" s="69" t="s">
        <v>845</v>
      </c>
      <c r="AE92" s="69" t="str">
        <f>INDEX('Translate table'!$H$2:$H$622,MATCH(Players!P92,'Translate table'!$G$2:$G$622,0))</f>
        <v>Marcelo BrozoviÄ‡</v>
      </c>
      <c r="AF92" s="69">
        <f>IFERROR(INDEX('Euro Qual stats'!$A$1:$L$2071,MATCH(Players!$AE92,'Euro Qual stats'!$A$1:$A$2071,0),MATCH(Players!AF$2,'Euro Qual stats'!$A$1:$L$1,0)),0)</f>
        <v>6</v>
      </c>
      <c r="AG92" s="69">
        <f>IFERROR(INDEX('Euro Qual stats'!$A$1:$L$2071,MATCH(Players!$AE92,'Euro Qual stats'!$A$1:$A$2071,0),MATCH(Players!AG$2,'Euro Qual stats'!$A$1:$L$1,0)),0)</f>
        <v>0.33</v>
      </c>
      <c r="AH92" s="69">
        <f>IFERROR(INDEX('Euro Qual stats'!$A$1:$L$2071,MATCH(Players!$AE92,'Euro Qual stats'!$A$1:$A$2071,0),MATCH(Players!AH$2,'Euro Qual stats'!$A$1:$L$1,0)),0)</f>
        <v>0</v>
      </c>
      <c r="AI92" s="69">
        <f>IFERROR(INDEX('Euro Qual stats'!$A$1:$L$2071,MATCH(Players!$AE92,'Euro Qual stats'!$A$1:$A$2071,0),MATCH(Players!AI$2,'Euro Qual stats'!$A$1:$L$1,0)),0)</f>
        <v>0.5</v>
      </c>
      <c r="AJ92" s="85">
        <f t="shared" si="35"/>
        <v>0.24516574585635359</v>
      </c>
      <c r="AK92" s="85">
        <f t="shared" si="36"/>
        <v>0.11196132596685085</v>
      </c>
      <c r="AL92" s="85">
        <f t="shared" si="37"/>
        <v>0.36632596685082874</v>
      </c>
      <c r="AM92" s="85">
        <f t="shared" si="38"/>
        <v>0.15480968001298959</v>
      </c>
      <c r="AN92" s="85">
        <f t="shared" si="39"/>
        <v>5.4667124573507281E-2</v>
      </c>
      <c r="AO92" s="85">
        <f t="shared" si="40"/>
        <v>0.17989352415525292</v>
      </c>
      <c r="AP92" s="2">
        <f t="shared" si="41"/>
        <v>6.9632495164410058E-2</v>
      </c>
      <c r="AQ92" s="2">
        <f t="shared" si="42"/>
        <v>0.20889748549323017</v>
      </c>
      <c r="AR92" s="2">
        <f t="shared" si="43"/>
        <v>0.13926499032882012</v>
      </c>
      <c r="AS92" s="2">
        <f t="shared" si="44"/>
        <v>0.2437137330754352</v>
      </c>
      <c r="AT92" s="2">
        <f t="shared" si="45"/>
        <v>3.4816247582205029E-2</v>
      </c>
      <c r="AU92" s="2">
        <f t="shared" si="65"/>
        <v>6.9632495164410058E-2</v>
      </c>
      <c r="AV92" s="2">
        <f t="shared" si="66"/>
        <v>0.20889748549323017</v>
      </c>
      <c r="AW92" s="2">
        <f t="shared" si="67"/>
        <v>0.13926499032882012</v>
      </c>
      <c r="AX92" s="2">
        <f t="shared" si="68"/>
        <v>0.2437137330754352</v>
      </c>
      <c r="AY92" s="2">
        <f t="shared" si="69"/>
        <v>3.4816247582205029E-2</v>
      </c>
      <c r="AZ92" s="2">
        <f t="shared" si="46"/>
        <v>9.0796910565630454E-2</v>
      </c>
      <c r="BA92" s="2">
        <f t="shared" si="47"/>
        <v>0.22703161567479188</v>
      </c>
      <c r="BB92" s="2">
        <f t="shared" si="48"/>
        <v>0.3718568665377176</v>
      </c>
      <c r="BC92">
        <f t="shared" si="49"/>
        <v>1</v>
      </c>
      <c r="BD92" s="74">
        <f t="shared" si="50"/>
        <v>4.5525936489633538E-2</v>
      </c>
      <c r="BE92" s="74">
        <f t="shared" si="51"/>
        <v>0.16415701110375944</v>
      </c>
      <c r="BF92" s="74">
        <f t="shared" si="52"/>
        <v>2.8317199282947559E-2</v>
      </c>
      <c r="BG92" s="2">
        <f t="shared" si="53"/>
        <v>0.3718568665377176</v>
      </c>
      <c r="BH92" s="2">
        <f t="shared" si="54"/>
        <v>3.4816247582205029E-2</v>
      </c>
      <c r="BI92" s="2">
        <f t="shared" si="55"/>
        <v>4.5525936489633538E-2</v>
      </c>
      <c r="BJ92" s="2">
        <f t="shared" si="56"/>
        <v>0.16415701110375944</v>
      </c>
      <c r="BK92" s="2">
        <f t="shared" si="57"/>
        <v>2.8317199282947559E-2</v>
      </c>
      <c r="BL92" s="2">
        <f t="shared" si="58"/>
        <v>0.3718568665377176</v>
      </c>
      <c r="BM92" s="2">
        <f t="shared" si="59"/>
        <v>3.4816247582205029E-2</v>
      </c>
      <c r="BN92" s="2">
        <f t="shared" si="60"/>
        <v>4.6300053958347659E-2</v>
      </c>
      <c r="BO92" s="2">
        <f t="shared" si="61"/>
        <v>0.16415701110375946</v>
      </c>
      <c r="BP92" s="2">
        <f t="shared" si="62"/>
        <v>2.9445526644883275E-2</v>
      </c>
      <c r="BQ92" s="2">
        <f t="shared" si="63"/>
        <v>0.3718568665377176</v>
      </c>
      <c r="BR92" s="2">
        <f t="shared" si="64"/>
        <v>3.4816247582205029E-2</v>
      </c>
    </row>
    <row r="93" spans="1:70" x14ac:dyDescent="0.3">
      <c r="A93" s="93">
        <v>0</v>
      </c>
      <c r="B93">
        <v>204590</v>
      </c>
      <c r="C93" t="s">
        <v>1334</v>
      </c>
      <c r="D93" t="s">
        <v>1335</v>
      </c>
      <c r="E93" t="s">
        <v>1336</v>
      </c>
      <c r="F93">
        <v>18588</v>
      </c>
      <c r="G93" t="s">
        <v>878</v>
      </c>
      <c r="H93" t="s">
        <v>947</v>
      </c>
      <c r="I93" t="s">
        <v>1008</v>
      </c>
      <c r="J93">
        <v>1</v>
      </c>
      <c r="K93">
        <v>6.5</v>
      </c>
      <c r="L93">
        <v>1</v>
      </c>
      <c r="M93">
        <v>0</v>
      </c>
      <c r="N93">
        <v>2</v>
      </c>
      <c r="O93" t="s">
        <v>980</v>
      </c>
      <c r="P93" t="s">
        <v>1337</v>
      </c>
      <c r="Q93" t="s">
        <v>1337</v>
      </c>
      <c r="R93">
        <v>7</v>
      </c>
      <c r="S93">
        <v>3</v>
      </c>
      <c r="T93">
        <v>0</v>
      </c>
      <c r="U93">
        <v>2</v>
      </c>
      <c r="V93">
        <v>1823</v>
      </c>
      <c r="W93">
        <v>21</v>
      </c>
      <c r="X93">
        <v>1</v>
      </c>
      <c r="Y93">
        <v>0</v>
      </c>
      <c r="Z93" t="s">
        <v>1124</v>
      </c>
      <c r="AA93" t="s">
        <v>693</v>
      </c>
      <c r="AB93" s="69" t="str">
        <f>IF(AA93&lt;&gt;"",INDEX(Lookup!$N$2:$N$5,MATCH(Players!AA93,Lookup!$P$2:$P$5,0)),INDEX(Lookup!$N$2:$N$5,MATCH(Players!O93,Lookup!$O$2:$O$5,0)))</f>
        <v>Striker</v>
      </c>
      <c r="AC93">
        <v>3992000</v>
      </c>
      <c r="AD93" s="69" t="s">
        <v>805</v>
      </c>
      <c r="AE93" s="69" t="str">
        <f>INDEX('Translate table'!$H$2:$H$622,MATCH(Players!P93,'Translate table'!$G$2:$G$622,0))</f>
        <v>Josip Brekalo</v>
      </c>
      <c r="AF93" s="69">
        <f>IFERROR(INDEX('Euro Qual stats'!$A$1:$L$2071,MATCH(Players!$AE93,'Euro Qual stats'!$A$1:$A$2071,0),MATCH(Players!AF$2,'Euro Qual stats'!$A$1:$L$1,0)),0)</f>
        <v>8</v>
      </c>
      <c r="AG93" s="69">
        <f>IFERROR(INDEX('Euro Qual stats'!$A$1:$L$2071,MATCH(Players!$AE93,'Euro Qual stats'!$A$1:$A$2071,0),MATCH(Players!AG$2,'Euro Qual stats'!$A$1:$L$1,0)),0)</f>
        <v>0.24</v>
      </c>
      <c r="AH93" s="69">
        <f>IFERROR(INDEX('Euro Qual stats'!$A$1:$L$2071,MATCH(Players!$AE93,'Euro Qual stats'!$A$1:$A$2071,0),MATCH(Players!AH$2,'Euro Qual stats'!$A$1:$L$1,0)),0)</f>
        <v>0</v>
      </c>
      <c r="AI93" s="69">
        <f>IFERROR(INDEX('Euro Qual stats'!$A$1:$L$2071,MATCH(Players!$AE93,'Euro Qual stats'!$A$1:$A$2071,0),MATCH(Players!AI$2,'Euro Qual stats'!$A$1:$L$1,0)),0)</f>
        <v>0.24</v>
      </c>
      <c r="AJ93" s="85">
        <f t="shared" si="35"/>
        <v>0.22783018867924526</v>
      </c>
      <c r="AK93" s="85">
        <f t="shared" si="36"/>
        <v>0.18867924528301877</v>
      </c>
      <c r="AL93" s="85">
        <f t="shared" si="37"/>
        <v>0.21871069182389935</v>
      </c>
      <c r="AM93" s="85">
        <f t="shared" si="38"/>
        <v>0</v>
      </c>
      <c r="AN93" s="85">
        <f t="shared" si="39"/>
        <v>0</v>
      </c>
      <c r="AO93" s="85">
        <f t="shared" si="40"/>
        <v>0</v>
      </c>
      <c r="AP93" s="2">
        <f t="shared" si="41"/>
        <v>0.34558420186505756</v>
      </c>
      <c r="AQ93" s="2">
        <f t="shared" si="42"/>
        <v>0.14810751508502468</v>
      </c>
      <c r="AR93" s="2">
        <f t="shared" si="43"/>
        <v>1.0367526055951728</v>
      </c>
      <c r="AS93" s="2">
        <f t="shared" si="44"/>
        <v>4.9369171695008228E-2</v>
      </c>
      <c r="AT93" s="2">
        <f t="shared" si="45"/>
        <v>0</v>
      </c>
      <c r="AU93" s="2">
        <f t="shared" si="65"/>
        <v>0.34558420186505756</v>
      </c>
      <c r="AV93" s="2">
        <f t="shared" si="66"/>
        <v>0.14810751508502468</v>
      </c>
      <c r="AW93" s="2">
        <f t="shared" si="67"/>
        <v>1.0367526055951728</v>
      </c>
      <c r="AX93" s="2">
        <f t="shared" si="68"/>
        <v>4.9369171695008228E-2</v>
      </c>
      <c r="AY93" s="2">
        <f t="shared" si="69"/>
        <v>0</v>
      </c>
      <c r="AZ93" s="2">
        <f t="shared" si="46"/>
        <v>0.26713172357403814</v>
      </c>
      <c r="BA93" s="2">
        <f t="shared" si="47"/>
        <v>0.18796885188213497</v>
      </c>
      <c r="BB93" s="2">
        <f t="shared" si="48"/>
        <v>0.1446845858475041</v>
      </c>
      <c r="BC93">
        <f t="shared" si="49"/>
        <v>0</v>
      </c>
      <c r="BD93" s="74">
        <f t="shared" si="50"/>
        <v>0</v>
      </c>
      <c r="BE93" s="74">
        <f t="shared" si="51"/>
        <v>0</v>
      </c>
      <c r="BF93" s="74">
        <f t="shared" si="52"/>
        <v>0</v>
      </c>
      <c r="BG93" s="2">
        <f t="shared" si="53"/>
        <v>0.1446845858475041</v>
      </c>
      <c r="BH93" s="2">
        <f t="shared" si="54"/>
        <v>0</v>
      </c>
      <c r="BI93" s="2">
        <f t="shared" si="55"/>
        <v>0</v>
      </c>
      <c r="BJ93" s="2">
        <f t="shared" si="56"/>
        <v>0</v>
      </c>
      <c r="BK93" s="2">
        <f t="shared" si="57"/>
        <v>0</v>
      </c>
      <c r="BL93" s="2">
        <f t="shared" si="58"/>
        <v>0.1446845858475041</v>
      </c>
      <c r="BM93" s="2">
        <f t="shared" si="59"/>
        <v>0</v>
      </c>
      <c r="BN93" s="2">
        <f t="shared" si="60"/>
        <v>0</v>
      </c>
      <c r="BO93" s="2">
        <f t="shared" si="61"/>
        <v>0</v>
      </c>
      <c r="BP93" s="2">
        <f t="shared" si="62"/>
        <v>0</v>
      </c>
      <c r="BQ93" s="2">
        <f t="shared" si="63"/>
        <v>0.1446845858475041</v>
      </c>
      <c r="BR93" s="2">
        <f t="shared" si="64"/>
        <v>0</v>
      </c>
    </row>
    <row r="94" spans="1:70" x14ac:dyDescent="0.3">
      <c r="A94" s="93">
        <v>0</v>
      </c>
      <c r="B94">
        <v>204514</v>
      </c>
      <c r="C94" t="s">
        <v>1338</v>
      </c>
      <c r="D94" t="s">
        <v>1339</v>
      </c>
      <c r="E94" t="s">
        <v>1340</v>
      </c>
      <c r="F94">
        <v>18658</v>
      </c>
      <c r="G94" t="s">
        <v>861</v>
      </c>
      <c r="H94" t="s">
        <v>937</v>
      </c>
      <c r="I94" t="s">
        <v>5174</v>
      </c>
      <c r="J94">
        <v>1</v>
      </c>
      <c r="K94">
        <v>6.5</v>
      </c>
      <c r="L94">
        <v>1</v>
      </c>
      <c r="M94">
        <v>0</v>
      </c>
      <c r="N94">
        <v>5527</v>
      </c>
      <c r="O94" t="s">
        <v>1301</v>
      </c>
      <c r="P94" t="s">
        <v>1341</v>
      </c>
      <c r="Q94" t="s">
        <v>1341</v>
      </c>
      <c r="R94">
        <v>2</v>
      </c>
      <c r="S94">
        <v>1</v>
      </c>
      <c r="T94">
        <v>0</v>
      </c>
      <c r="U94">
        <v>5</v>
      </c>
      <c r="V94">
        <v>1542</v>
      </c>
      <c r="W94">
        <v>8</v>
      </c>
      <c r="X94">
        <v>1</v>
      </c>
      <c r="Y94">
        <v>0</v>
      </c>
      <c r="Z94" t="s">
        <v>1048</v>
      </c>
      <c r="AA94" t="s">
        <v>692</v>
      </c>
      <c r="AB94" s="69" t="str">
        <f>IF(AA94&lt;&gt;"",INDEX(Lookup!$N$2:$N$5,MATCH(Players!AA94,Lookup!$P$2:$P$5,0)),INDEX(Lookup!$N$2:$N$5,MATCH(Players!O94,Lookup!$O$2:$O$5,0)))</f>
        <v>Defense</v>
      </c>
      <c r="AC94">
        <v>4532000</v>
      </c>
      <c r="AD94" s="69" t="s">
        <v>789</v>
      </c>
      <c r="AE94" s="69" t="str">
        <f>INDEX('Translate table'!$H$2:$H$622,MATCH(Players!P94,'Translate table'!$G$2:$G$622,0))</f>
        <v>Alessandro Florenzi</v>
      </c>
      <c r="AF94" s="69">
        <f>IFERROR(INDEX('Euro Qual stats'!$A$1:$L$2071,MATCH(Players!$AE94,'Euro Qual stats'!$A$1:$A$2071,0),MATCH(Players!AF$2,'Euro Qual stats'!$A$1:$L$1,0)),0)</f>
        <v>4</v>
      </c>
      <c r="AG94" s="69">
        <f>IFERROR(INDEX('Euro Qual stats'!$A$1:$L$2071,MATCH(Players!$AE94,'Euro Qual stats'!$A$1:$A$2071,0),MATCH(Players!AG$2,'Euro Qual stats'!$A$1:$L$1,0)),0)</f>
        <v>0</v>
      </c>
      <c r="AH94" s="69">
        <f>IFERROR(INDEX('Euro Qual stats'!$A$1:$L$2071,MATCH(Players!$AE94,'Euro Qual stats'!$A$1:$A$2071,0),MATCH(Players!AH$2,'Euro Qual stats'!$A$1:$L$1,0)),0)</f>
        <v>0</v>
      </c>
      <c r="AI94" s="69">
        <f>IFERROR(INDEX('Euro Qual stats'!$A$1:$L$2071,MATCH(Players!$AE94,'Euro Qual stats'!$A$1:$A$2071,0),MATCH(Players!AI$2,'Euro Qual stats'!$A$1:$L$1,0)),0)</f>
        <v>0</v>
      </c>
      <c r="AJ94" s="85">
        <f t="shared" si="35"/>
        <v>6.2366863905325448E-2</v>
      </c>
      <c r="AK94" s="85">
        <f t="shared" si="36"/>
        <v>6.1183431952662737E-2</v>
      </c>
      <c r="AL94" s="85">
        <f t="shared" si="37"/>
        <v>0.12595660749506896</v>
      </c>
      <c r="AM94" s="85">
        <f t="shared" si="38"/>
        <v>0</v>
      </c>
      <c r="AN94" s="85">
        <f t="shared" si="39"/>
        <v>0</v>
      </c>
      <c r="AO94" s="85">
        <f t="shared" si="40"/>
        <v>0</v>
      </c>
      <c r="AP94" s="2">
        <f t="shared" si="41"/>
        <v>0.11673151750972763</v>
      </c>
      <c r="AQ94" s="2">
        <f t="shared" si="42"/>
        <v>5.8365758754863814E-2</v>
      </c>
      <c r="AR94" s="2">
        <f t="shared" si="43"/>
        <v>0.46692607003891051</v>
      </c>
      <c r="AS94" s="2">
        <f t="shared" si="44"/>
        <v>5.8365758754863814E-2</v>
      </c>
      <c r="AT94" s="2">
        <f t="shared" si="45"/>
        <v>0</v>
      </c>
      <c r="AU94" s="2">
        <f t="shared" si="65"/>
        <v>0.11673151750972763</v>
      </c>
      <c r="AV94" s="2">
        <f t="shared" si="66"/>
        <v>5.8365758754863814E-2</v>
      </c>
      <c r="AW94" s="2">
        <f t="shared" si="67"/>
        <v>0.46692607003891051</v>
      </c>
      <c r="AX94" s="2">
        <f t="shared" si="68"/>
        <v>5.8365758754863814E-2</v>
      </c>
      <c r="AY94" s="2">
        <f t="shared" si="69"/>
        <v>0</v>
      </c>
      <c r="AZ94" s="2">
        <f t="shared" si="46"/>
        <v>8.8957474731195182E-2</v>
      </c>
      <c r="BA94" s="2">
        <f t="shared" si="47"/>
        <v>6.0366311330094631E-2</v>
      </c>
      <c r="BB94" s="2">
        <f t="shared" si="48"/>
        <v>2.9182879377431907E-2</v>
      </c>
      <c r="BC94">
        <f t="shared" si="49"/>
        <v>0</v>
      </c>
      <c r="BD94" s="74">
        <f t="shared" si="50"/>
        <v>0</v>
      </c>
      <c r="BE94" s="74">
        <f t="shared" si="51"/>
        <v>0</v>
      </c>
      <c r="BF94" s="74">
        <f t="shared" si="52"/>
        <v>0</v>
      </c>
      <c r="BG94" s="2">
        <f t="shared" si="53"/>
        <v>2.9182879377431907E-2</v>
      </c>
      <c r="BH94" s="2">
        <f t="shared" si="54"/>
        <v>0</v>
      </c>
      <c r="BI94" s="2">
        <f t="shared" si="55"/>
        <v>0</v>
      </c>
      <c r="BJ94" s="2">
        <f t="shared" si="56"/>
        <v>0</v>
      </c>
      <c r="BK94" s="2">
        <f t="shared" si="57"/>
        <v>0</v>
      </c>
      <c r="BL94" s="2">
        <f t="shared" si="58"/>
        <v>2.9182879377431907E-2</v>
      </c>
      <c r="BM94" s="2">
        <f t="shared" si="59"/>
        <v>0</v>
      </c>
      <c r="BN94" s="2">
        <f t="shared" si="60"/>
        <v>0</v>
      </c>
      <c r="BO94" s="2">
        <f t="shared" si="61"/>
        <v>0</v>
      </c>
      <c r="BP94" s="2">
        <f t="shared" si="62"/>
        <v>0</v>
      </c>
      <c r="BQ94" s="2">
        <f t="shared" si="63"/>
        <v>2.9182879377431907E-2</v>
      </c>
      <c r="BR94" s="2">
        <f t="shared" si="64"/>
        <v>0</v>
      </c>
    </row>
    <row r="95" spans="1:70" x14ac:dyDescent="0.3">
      <c r="A95" s="93">
        <v>0</v>
      </c>
      <c r="B95">
        <v>204531</v>
      </c>
      <c r="C95" t="s">
        <v>1343</v>
      </c>
      <c r="D95" t="s">
        <v>1344</v>
      </c>
      <c r="E95" t="s">
        <v>1345</v>
      </c>
      <c r="F95">
        <v>18658</v>
      </c>
      <c r="G95" t="s">
        <v>861</v>
      </c>
      <c r="H95" t="s">
        <v>937</v>
      </c>
      <c r="I95" t="s">
        <v>979</v>
      </c>
      <c r="J95">
        <v>3.7</v>
      </c>
      <c r="K95">
        <v>6.5</v>
      </c>
      <c r="L95">
        <v>3.7</v>
      </c>
      <c r="M95">
        <v>0</v>
      </c>
      <c r="N95">
        <v>107</v>
      </c>
      <c r="O95" t="s">
        <v>992</v>
      </c>
      <c r="P95" t="s">
        <v>1346</v>
      </c>
      <c r="Q95" t="s">
        <v>1346</v>
      </c>
      <c r="R95">
        <v>4</v>
      </c>
      <c r="S95">
        <v>2</v>
      </c>
      <c r="T95">
        <v>0</v>
      </c>
      <c r="U95">
        <v>8</v>
      </c>
      <c r="V95">
        <v>2885</v>
      </c>
      <c r="W95">
        <v>9</v>
      </c>
      <c r="X95">
        <v>9</v>
      </c>
      <c r="Y95">
        <v>0</v>
      </c>
      <c r="Z95" t="s">
        <v>1048</v>
      </c>
      <c r="AA95" t="s">
        <v>691</v>
      </c>
      <c r="AB95" s="69" t="str">
        <f>IF(AA95&lt;&gt;"",INDEX(Lookup!$N$2:$N$5,MATCH(Players!AA95,Lookup!$P$2:$P$5,0)),INDEX(Lookup!$N$2:$N$5,MATCH(Players!O95,Lookup!$O$2:$O$5,0)))</f>
        <v>Midfield</v>
      </c>
      <c r="AC95">
        <v>3062000</v>
      </c>
      <c r="AD95" s="69" t="s">
        <v>819</v>
      </c>
      <c r="AE95" s="69" t="str">
        <f>INDEX('Translate table'!$H$2:$H$622,MATCH(Players!P95,'Translate table'!$G$2:$G$622,0))</f>
        <v>Manuel Battistini</v>
      </c>
      <c r="AF95" s="69">
        <f>IFERROR(INDEX('Euro Qual stats'!$A$1:$L$2071,MATCH(Players!$AE95,'Euro Qual stats'!$A$1:$A$2071,0),MATCH(Players!AF$2,'Euro Qual stats'!$A$1:$L$1,0)),0)</f>
        <v>9</v>
      </c>
      <c r="AG95" s="69">
        <f>IFERROR(INDEX('Euro Qual stats'!$A$1:$L$2071,MATCH(Players!$AE95,'Euro Qual stats'!$A$1:$A$2071,0),MATCH(Players!AG$2,'Euro Qual stats'!$A$1:$L$1,0)),0)</f>
        <v>0</v>
      </c>
      <c r="AH95" s="69">
        <f>IFERROR(INDEX('Euro Qual stats'!$A$1:$L$2071,MATCH(Players!$AE95,'Euro Qual stats'!$A$1:$A$2071,0),MATCH(Players!AH$2,'Euro Qual stats'!$A$1:$L$1,0)),0)</f>
        <v>0</v>
      </c>
      <c r="AI95" s="69">
        <f>IFERROR(INDEX('Euro Qual stats'!$A$1:$L$2071,MATCH(Players!$AE95,'Euro Qual stats'!$A$1:$A$2071,0),MATCH(Players!AI$2,'Euro Qual stats'!$A$1:$L$1,0)),0)</f>
        <v>0.13</v>
      </c>
      <c r="AJ95" s="85">
        <f t="shared" si="35"/>
        <v>4.0082872928176798E-2</v>
      </c>
      <c r="AK95" s="85">
        <f t="shared" si="36"/>
        <v>5.5980662983425425E-2</v>
      </c>
      <c r="AL95" s="85">
        <f t="shared" si="37"/>
        <v>0.15566298342541438</v>
      </c>
      <c r="AM95" s="85">
        <f t="shared" si="38"/>
        <v>2.2904896801093658E-2</v>
      </c>
      <c r="AN95" s="85">
        <f t="shared" si="39"/>
        <v>2.0725112498906191E-2</v>
      </c>
      <c r="AO95" s="85">
        <f t="shared" si="40"/>
        <v>9.7303513262320757E-2</v>
      </c>
      <c r="AP95" s="2">
        <f t="shared" si="41"/>
        <v>0.12478336221837089</v>
      </c>
      <c r="AQ95" s="2">
        <f t="shared" si="42"/>
        <v>6.2391681109185443E-2</v>
      </c>
      <c r="AR95" s="2">
        <f t="shared" si="43"/>
        <v>0.28076256499133451</v>
      </c>
      <c r="AS95" s="2">
        <f t="shared" si="44"/>
        <v>0.28076256499133451</v>
      </c>
      <c r="AT95" s="2">
        <f t="shared" si="45"/>
        <v>0</v>
      </c>
      <c r="AU95" s="2">
        <f t="shared" si="65"/>
        <v>0.12478336221837089</v>
      </c>
      <c r="AV95" s="2">
        <f t="shared" si="66"/>
        <v>6.2391681109185443E-2</v>
      </c>
      <c r="AW95" s="2">
        <f t="shared" si="67"/>
        <v>0.28076256499133451</v>
      </c>
      <c r="AX95" s="2">
        <f t="shared" si="68"/>
        <v>0.28076256499133451</v>
      </c>
      <c r="AY95" s="2">
        <f t="shared" si="69"/>
        <v>0</v>
      </c>
      <c r="AZ95" s="2">
        <f t="shared" si="46"/>
        <v>9.0382012600898148E-2</v>
      </c>
      <c r="BA95" s="2">
        <f t="shared" si="47"/>
        <v>5.1237277018681124E-2</v>
      </c>
      <c r="BB95" s="2">
        <f t="shared" si="48"/>
        <v>0.20538128249566726</v>
      </c>
      <c r="BC95">
        <f t="shared" si="49"/>
        <v>1</v>
      </c>
      <c r="BD95" s="74">
        <f t="shared" si="50"/>
        <v>3.3929846051961372E-2</v>
      </c>
      <c r="BE95" s="74">
        <f t="shared" si="51"/>
        <v>3.3020997134183189E-2</v>
      </c>
      <c r="BF95" s="74">
        <f t="shared" si="52"/>
        <v>4.4978874477898265E-2</v>
      </c>
      <c r="BG95" s="2">
        <f t="shared" si="53"/>
        <v>0.20538128249566726</v>
      </c>
      <c r="BH95" s="2">
        <f t="shared" si="54"/>
        <v>0</v>
      </c>
      <c r="BI95" s="2">
        <f t="shared" si="55"/>
        <v>3.3929846051961372E-2</v>
      </c>
      <c r="BJ95" s="2">
        <f t="shared" si="56"/>
        <v>3.3020997134183189E-2</v>
      </c>
      <c r="BK95" s="2">
        <f t="shared" si="57"/>
        <v>4.4978874477898265E-2</v>
      </c>
      <c r="BL95" s="2">
        <f t="shared" si="58"/>
        <v>0.20538128249566726</v>
      </c>
      <c r="BM95" s="2">
        <f t="shared" si="59"/>
        <v>0</v>
      </c>
      <c r="BN95" s="2">
        <f t="shared" si="60"/>
        <v>3.3929846051961365E-2</v>
      </c>
      <c r="BO95" s="2">
        <f t="shared" si="61"/>
        <v>3.3020997134183196E-2</v>
      </c>
      <c r="BP95" s="2">
        <f t="shared" si="62"/>
        <v>4.4978874477898265E-2</v>
      </c>
      <c r="BQ95" s="2">
        <f t="shared" si="63"/>
        <v>0.20538128249566726</v>
      </c>
      <c r="BR95" s="2">
        <f t="shared" si="64"/>
        <v>0</v>
      </c>
    </row>
    <row r="96" spans="1:70" x14ac:dyDescent="0.3">
      <c r="A96" s="93">
        <v>0</v>
      </c>
      <c r="B96">
        <v>204525</v>
      </c>
      <c r="C96" t="s">
        <v>5158</v>
      </c>
      <c r="D96" t="s">
        <v>5159</v>
      </c>
      <c r="E96" t="s">
        <v>5160</v>
      </c>
      <c r="F96">
        <v>18658</v>
      </c>
      <c r="G96" t="s">
        <v>861</v>
      </c>
      <c r="H96" t="s">
        <v>937</v>
      </c>
      <c r="I96" t="s">
        <v>5231</v>
      </c>
      <c r="J96">
        <v>0</v>
      </c>
      <c r="K96">
        <v>6.5</v>
      </c>
      <c r="L96">
        <v>0</v>
      </c>
      <c r="M96">
        <v>0</v>
      </c>
      <c r="N96">
        <v>1</v>
      </c>
      <c r="O96" t="s">
        <v>992</v>
      </c>
      <c r="P96" t="s">
        <v>5161</v>
      </c>
      <c r="Q96" t="s">
        <v>5161</v>
      </c>
      <c r="R96">
        <v>2</v>
      </c>
      <c r="S96">
        <v>2</v>
      </c>
      <c r="T96">
        <v>0</v>
      </c>
      <c r="U96">
        <v>2</v>
      </c>
      <c r="V96">
        <v>1652</v>
      </c>
      <c r="W96">
        <v>10</v>
      </c>
      <c r="X96">
        <v>2</v>
      </c>
      <c r="Y96">
        <v>0</v>
      </c>
      <c r="Z96" t="s">
        <v>1048</v>
      </c>
      <c r="AA96" t="s">
        <v>691</v>
      </c>
      <c r="AB96" s="69" t="str">
        <f>IF(AA96&lt;&gt;"",INDEX(Lookup!$N$2:$N$5,MATCH(Players!AA96,Lookup!$P$2:$P$5,0)),INDEX(Lookup!$N$2:$N$5,MATCH(Players!O96,Lookup!$O$2:$O$5,0)))</f>
        <v>Midfield</v>
      </c>
      <c r="AC96">
        <v>2495000</v>
      </c>
      <c r="AD96" s="69" t="s">
        <v>796</v>
      </c>
      <c r="AE96" s="69" t="e">
        <f>INDEX('Translate table'!$H$2:$H$622,MATCH(Players!P96,'Translate table'!$G$2:$G$622,0))</f>
        <v>#N/A</v>
      </c>
      <c r="AF96" s="69">
        <f>IFERROR(INDEX('Euro Qual stats'!$A$1:$L$2071,MATCH(Players!$AE96,'Euro Qual stats'!$A$1:$A$2071,0),MATCH(Players!AF$2,'Euro Qual stats'!$A$1:$L$1,0)),0)</f>
        <v>0</v>
      </c>
      <c r="AG96" s="69">
        <f>IFERROR(INDEX('Euro Qual stats'!$A$1:$L$2071,MATCH(Players!$AE96,'Euro Qual stats'!$A$1:$A$2071,0),MATCH(Players!AG$2,'Euro Qual stats'!$A$1:$L$1,0)),0)</f>
        <v>0</v>
      </c>
      <c r="AH96" s="69">
        <f>IFERROR(INDEX('Euro Qual stats'!$A$1:$L$2071,MATCH(Players!$AE96,'Euro Qual stats'!$A$1:$A$2071,0),MATCH(Players!AH$2,'Euro Qual stats'!$A$1:$L$1,0)),0)</f>
        <v>0</v>
      </c>
      <c r="AI96" s="69">
        <f>IFERROR(INDEX('Euro Qual stats'!$A$1:$L$2071,MATCH(Players!$AE96,'Euro Qual stats'!$A$1:$A$2071,0),MATCH(Players!AI$2,'Euro Qual stats'!$A$1:$L$1,0)),0)</f>
        <v>0</v>
      </c>
      <c r="AJ96" s="85">
        <f t="shared" si="35"/>
        <v>0.16033149171270719</v>
      </c>
      <c r="AK96" s="85">
        <f t="shared" si="36"/>
        <v>0.2239226519337017</v>
      </c>
      <c r="AL96" s="85">
        <f t="shared" si="37"/>
        <v>0.23265193370165746</v>
      </c>
      <c r="AM96" s="85">
        <f t="shared" si="38"/>
        <v>0</v>
      </c>
      <c r="AN96" s="85">
        <f t="shared" si="39"/>
        <v>0</v>
      </c>
      <c r="AO96" s="85">
        <f t="shared" si="40"/>
        <v>0</v>
      </c>
      <c r="AP96" s="2">
        <f t="shared" si="41"/>
        <v>0.10895883777239709</v>
      </c>
      <c r="AQ96" s="2">
        <f t="shared" si="42"/>
        <v>0.10895883777239709</v>
      </c>
      <c r="AR96" s="2">
        <f t="shared" si="43"/>
        <v>0.5447941888619855</v>
      </c>
      <c r="AS96" s="2">
        <f t="shared" si="44"/>
        <v>0.10895883777239709</v>
      </c>
      <c r="AT96" s="2">
        <f t="shared" si="45"/>
        <v>0</v>
      </c>
      <c r="AU96" s="2">
        <f t="shared" si="65"/>
        <v>0.10895883777239709</v>
      </c>
      <c r="AV96" s="2">
        <f t="shared" si="66"/>
        <v>0.10895883777239709</v>
      </c>
      <c r="AW96" s="2">
        <f t="shared" si="67"/>
        <v>0.5447941888619855</v>
      </c>
      <c r="AX96" s="2">
        <f t="shared" si="68"/>
        <v>0.10895883777239709</v>
      </c>
      <c r="AY96" s="2">
        <f t="shared" si="69"/>
        <v>0</v>
      </c>
      <c r="AZ96" s="2">
        <f t="shared" si="46"/>
        <v>0.16644074485304938</v>
      </c>
      <c r="BA96" s="2">
        <f t="shared" si="47"/>
        <v>0.13464516474255214</v>
      </c>
      <c r="BB96" s="2">
        <f t="shared" si="48"/>
        <v>5.4479418886198547E-2</v>
      </c>
      <c r="BC96">
        <f t="shared" si="49"/>
        <v>0</v>
      </c>
      <c r="BD96" s="74">
        <f t="shared" si="50"/>
        <v>0</v>
      </c>
      <c r="BE96" s="74">
        <f t="shared" si="51"/>
        <v>0</v>
      </c>
      <c r="BF96" s="74">
        <f t="shared" si="52"/>
        <v>0</v>
      </c>
      <c r="BG96" s="2">
        <f t="shared" si="53"/>
        <v>5.4479418886198547E-2</v>
      </c>
      <c r="BH96" s="2">
        <f t="shared" si="54"/>
        <v>0</v>
      </c>
      <c r="BI96" s="2">
        <f t="shared" si="55"/>
        <v>0</v>
      </c>
      <c r="BJ96" s="2">
        <f t="shared" si="56"/>
        <v>0</v>
      </c>
      <c r="BK96" s="2">
        <f t="shared" si="57"/>
        <v>0</v>
      </c>
      <c r="BL96" s="2">
        <f t="shared" si="58"/>
        <v>5.4479418886198547E-2</v>
      </c>
      <c r="BM96" s="2">
        <f t="shared" si="59"/>
        <v>0</v>
      </c>
      <c r="BN96" s="2">
        <f t="shared" si="60"/>
        <v>0</v>
      </c>
      <c r="BO96" s="2">
        <f t="shared" si="61"/>
        <v>0</v>
      </c>
      <c r="BP96" s="2">
        <f t="shared" si="62"/>
        <v>0</v>
      </c>
      <c r="BQ96" s="2">
        <f t="shared" si="63"/>
        <v>5.4479418886198547E-2</v>
      </c>
      <c r="BR96" s="2">
        <f t="shared" si="64"/>
        <v>0</v>
      </c>
    </row>
    <row r="97" spans="1:70" x14ac:dyDescent="0.3">
      <c r="A97" s="93">
        <v>0</v>
      </c>
      <c r="B97">
        <v>204533</v>
      </c>
      <c r="C97" t="s">
        <v>1347</v>
      </c>
      <c r="D97" t="s">
        <v>1348</v>
      </c>
      <c r="E97" t="s">
        <v>1349</v>
      </c>
      <c r="F97">
        <v>18743</v>
      </c>
      <c r="G97" t="s">
        <v>869</v>
      </c>
      <c r="H97" t="s">
        <v>943</v>
      </c>
      <c r="I97" t="s">
        <v>979</v>
      </c>
      <c r="J97">
        <v>6.3</v>
      </c>
      <c r="K97">
        <v>6.5</v>
      </c>
      <c r="L97">
        <v>6.3</v>
      </c>
      <c r="M97">
        <v>0</v>
      </c>
      <c r="N97">
        <v>2108</v>
      </c>
      <c r="O97" t="s">
        <v>1301</v>
      </c>
      <c r="P97" t="s">
        <v>138</v>
      </c>
      <c r="Q97" t="s">
        <v>138</v>
      </c>
      <c r="R97">
        <v>1</v>
      </c>
      <c r="S97">
        <v>0</v>
      </c>
      <c r="T97">
        <v>0</v>
      </c>
      <c r="U97">
        <v>9</v>
      </c>
      <c r="V97">
        <v>2241</v>
      </c>
      <c r="W97">
        <v>3</v>
      </c>
      <c r="X97">
        <v>2</v>
      </c>
      <c r="Y97">
        <v>0</v>
      </c>
      <c r="Z97" t="s">
        <v>993</v>
      </c>
      <c r="AA97" t="s">
        <v>692</v>
      </c>
      <c r="AB97" s="69" t="str">
        <f>IF(AA97&lt;&gt;"",INDEX(Lookup!$N$2:$N$5,MATCH(Players!AA97,Lookup!$P$2:$P$5,0)),INDEX(Lookup!$N$2:$N$5,MATCH(Players!O97,Lookup!$O$2:$O$5,0)))</f>
        <v>Defense</v>
      </c>
      <c r="AC97">
        <v>4612000</v>
      </c>
      <c r="AD97" s="69" t="s">
        <v>841</v>
      </c>
      <c r="AE97" s="69" t="str">
        <f>INDEX('Translate table'!$H$2:$H$622,MATCH(Players!P97,'Translate table'!$G$2:$G$622,0))</f>
        <v>Toby Alderweireld</v>
      </c>
      <c r="AF97" s="69">
        <f>IFERROR(INDEX('Euro Qual stats'!$A$1:$L$2071,MATCH(Players!$AE97,'Euro Qual stats'!$A$1:$A$2071,0),MATCH(Players!AF$2,'Euro Qual stats'!$A$1:$L$1,0)),0)</f>
        <v>10</v>
      </c>
      <c r="AG97" s="69">
        <f>IFERROR(INDEX('Euro Qual stats'!$A$1:$L$2071,MATCH(Players!$AE97,'Euro Qual stats'!$A$1:$A$2071,0),MATCH(Players!AG$2,'Euro Qual stats'!$A$1:$L$1,0)),0)</f>
        <v>0</v>
      </c>
      <c r="AH97" s="69">
        <f>IFERROR(INDEX('Euro Qual stats'!$A$1:$L$2071,MATCH(Players!$AE97,'Euro Qual stats'!$A$1:$A$2071,0),MATCH(Players!AH$2,'Euro Qual stats'!$A$1:$L$1,0)),0)</f>
        <v>0.2</v>
      </c>
      <c r="AI97" s="69">
        <f>IFERROR(INDEX('Euro Qual stats'!$A$1:$L$2071,MATCH(Players!$AE97,'Euro Qual stats'!$A$1:$A$2071,0),MATCH(Players!AI$2,'Euro Qual stats'!$A$1:$L$1,0)),0)</f>
        <v>0</v>
      </c>
      <c r="AJ97" s="85">
        <f t="shared" si="35"/>
        <v>1.5591715976331362E-2</v>
      </c>
      <c r="AK97" s="85">
        <f t="shared" si="36"/>
        <v>0.18196252465483237</v>
      </c>
      <c r="AL97" s="85">
        <f t="shared" si="37"/>
        <v>3.1489151873767239E-2</v>
      </c>
      <c r="AM97" s="85">
        <f t="shared" si="38"/>
        <v>1.0357933578191668E-2</v>
      </c>
      <c r="AN97" s="85">
        <f t="shared" si="39"/>
        <v>5.791702814716268E-2</v>
      </c>
      <c r="AO97" s="85">
        <f t="shared" si="40"/>
        <v>2.0390209087182452E-2</v>
      </c>
      <c r="AP97" s="2">
        <f t="shared" si="41"/>
        <v>4.0160642570281124E-2</v>
      </c>
      <c r="AQ97" s="2">
        <f t="shared" si="42"/>
        <v>0</v>
      </c>
      <c r="AR97" s="2">
        <f t="shared" si="43"/>
        <v>0.12048192771084337</v>
      </c>
      <c r="AS97" s="2">
        <f t="shared" si="44"/>
        <v>8.0321285140562249E-2</v>
      </c>
      <c r="AT97" s="2">
        <f t="shared" si="45"/>
        <v>0</v>
      </c>
      <c r="AU97" s="2">
        <f t="shared" si="65"/>
        <v>4.0160642570281124E-2</v>
      </c>
      <c r="AV97" s="2">
        <f t="shared" si="66"/>
        <v>0</v>
      </c>
      <c r="AW97" s="2">
        <f t="shared" si="67"/>
        <v>0.12048192771084337</v>
      </c>
      <c r="AX97" s="2">
        <f t="shared" si="68"/>
        <v>8.0321285140562249E-2</v>
      </c>
      <c r="AY97" s="2">
        <f t="shared" si="69"/>
        <v>0</v>
      </c>
      <c r="AZ97" s="2">
        <f t="shared" si="46"/>
        <v>0.11106158361255675</v>
      </c>
      <c r="BA97" s="2">
        <f t="shared" si="47"/>
        <v>7.795857988165681E-3</v>
      </c>
      <c r="BB97" s="2">
        <f t="shared" si="48"/>
        <v>4.0160642570281124E-2</v>
      </c>
      <c r="BC97">
        <f t="shared" si="49"/>
        <v>1</v>
      </c>
      <c r="BD97" s="74">
        <f t="shared" si="50"/>
        <v>4.0304759498052109E-2</v>
      </c>
      <c r="BE97" s="74">
        <f t="shared" si="51"/>
        <v>4.5099210716121624E-3</v>
      </c>
      <c r="BF97" s="74">
        <f t="shared" si="52"/>
        <v>2.018153747959334E-2</v>
      </c>
      <c r="BG97" s="2">
        <f t="shared" si="53"/>
        <v>4.0160642570281124E-2</v>
      </c>
      <c r="BH97" s="2">
        <f t="shared" si="54"/>
        <v>0</v>
      </c>
      <c r="BI97" s="2">
        <f t="shared" si="55"/>
        <v>4.0304759498052109E-2</v>
      </c>
      <c r="BJ97" s="2">
        <f t="shared" si="56"/>
        <v>4.5099210716121624E-3</v>
      </c>
      <c r="BK97" s="2">
        <f t="shared" si="57"/>
        <v>2.018153747959334E-2</v>
      </c>
      <c r="BL97" s="2">
        <f t="shared" si="58"/>
        <v>4.0160642570281124E-2</v>
      </c>
      <c r="BM97" s="2">
        <f t="shared" si="59"/>
        <v>0</v>
      </c>
      <c r="BN97" s="2">
        <f t="shared" si="60"/>
        <v>4.0863104163380765E-2</v>
      </c>
      <c r="BO97" s="2">
        <f t="shared" si="61"/>
        <v>4.5099210716121616E-3</v>
      </c>
      <c r="BP97" s="2">
        <f t="shared" si="62"/>
        <v>2.018153747959334E-2</v>
      </c>
      <c r="BQ97" s="2">
        <f t="shared" si="63"/>
        <v>4.0160642570281124E-2</v>
      </c>
      <c r="BR97" s="2">
        <f t="shared" si="64"/>
        <v>0</v>
      </c>
    </row>
    <row r="98" spans="1:70" x14ac:dyDescent="0.3">
      <c r="A98" s="93">
        <v>0</v>
      </c>
      <c r="B98">
        <v>204558</v>
      </c>
      <c r="C98" t="s">
        <v>1350</v>
      </c>
      <c r="D98" t="s">
        <v>1351</v>
      </c>
      <c r="E98" t="s">
        <v>1352</v>
      </c>
      <c r="F98">
        <v>18743</v>
      </c>
      <c r="G98" t="s">
        <v>869</v>
      </c>
      <c r="H98" t="s">
        <v>943</v>
      </c>
      <c r="I98" t="s">
        <v>5231</v>
      </c>
      <c r="J98">
        <v>0</v>
      </c>
      <c r="K98">
        <v>6.5</v>
      </c>
      <c r="L98">
        <v>0</v>
      </c>
      <c r="M98">
        <v>0</v>
      </c>
      <c r="N98">
        <v>10</v>
      </c>
      <c r="O98" t="s">
        <v>992</v>
      </c>
      <c r="P98" t="s">
        <v>1353</v>
      </c>
      <c r="Q98" t="s">
        <v>1155</v>
      </c>
      <c r="Z98" t="s">
        <v>993</v>
      </c>
      <c r="AA98" t="s">
        <v>691</v>
      </c>
      <c r="AB98" s="69" t="str">
        <f>IF(AA98&lt;&gt;"",INDEX(Lookup!$N$2:$N$5,MATCH(Players!AA98,Lookup!$P$2:$P$5,0)),INDEX(Lookup!$N$2:$N$5,MATCH(Players!O98,Lookup!$O$2:$O$5,0)))</f>
        <v>Midfield</v>
      </c>
      <c r="AC98">
        <v>3495000</v>
      </c>
      <c r="AD98" s="69" t="s">
        <v>804</v>
      </c>
      <c r="AE98" s="69" t="str">
        <f>INDEX('Translate table'!$H$2:$H$622,MATCH(Players!P98,'Translate table'!$G$2:$G$622,0))</f>
        <v>Hans Vanaken</v>
      </c>
      <c r="AF98" s="69">
        <f>IFERROR(INDEX('Euro Qual stats'!$A$1:$L$2071,MATCH(Players!$AE98,'Euro Qual stats'!$A$1:$A$2071,0),MATCH(Players!AF$2,'Euro Qual stats'!$A$1:$L$1,0)),0)</f>
        <v>2</v>
      </c>
      <c r="AG98" s="69">
        <f>IFERROR(INDEX('Euro Qual stats'!$A$1:$L$2071,MATCH(Players!$AE98,'Euro Qual stats'!$A$1:$A$2071,0),MATCH(Players!AG$2,'Euro Qual stats'!$A$1:$L$1,0)),0)</f>
        <v>0</v>
      </c>
      <c r="AH98" s="69">
        <f>IFERROR(INDEX('Euro Qual stats'!$A$1:$L$2071,MATCH(Players!$AE98,'Euro Qual stats'!$A$1:$A$2071,0),MATCH(Players!AH$2,'Euro Qual stats'!$A$1:$L$1,0)),0)</f>
        <v>0</v>
      </c>
      <c r="AI98" s="69">
        <f>IFERROR(INDEX('Euro Qual stats'!$A$1:$L$2071,MATCH(Players!$AE98,'Euro Qual stats'!$A$1:$A$2071,0),MATCH(Players!AI$2,'Euro Qual stats'!$A$1:$L$1,0)),0)</f>
        <v>0</v>
      </c>
      <c r="AJ98" s="85">
        <f t="shared" si="35"/>
        <v>0.13360957642725599</v>
      </c>
      <c r="AK98" s="85">
        <f t="shared" si="36"/>
        <v>0.18660220994475143</v>
      </c>
      <c r="AL98" s="85">
        <f t="shared" si="37"/>
        <v>0.19387661141804788</v>
      </c>
      <c r="AM98" s="85">
        <f t="shared" si="38"/>
        <v>0</v>
      </c>
      <c r="AN98" s="85">
        <f t="shared" si="39"/>
        <v>0</v>
      </c>
      <c r="AO98" s="85">
        <f t="shared" si="40"/>
        <v>0</v>
      </c>
      <c r="AP98" s="2" t="str">
        <f t="shared" si="41"/>
        <v/>
      </c>
      <c r="AQ98" s="2" t="str">
        <f t="shared" si="42"/>
        <v/>
      </c>
      <c r="AR98" s="2" t="str">
        <f t="shared" si="43"/>
        <v/>
      </c>
      <c r="AS98" s="2" t="str">
        <f t="shared" si="44"/>
        <v/>
      </c>
      <c r="AT98" s="2" t="str">
        <f t="shared" si="45"/>
        <v/>
      </c>
      <c r="AU98" s="2">
        <f t="shared" si="65"/>
        <v>3.2738711651272179E-2</v>
      </c>
      <c r="AV98" s="2">
        <f t="shared" si="66"/>
        <v>3.0526157122442311E-2</v>
      </c>
      <c r="AW98" s="2">
        <f t="shared" si="67"/>
        <v>0.22701179417597328</v>
      </c>
      <c r="AX98" s="2">
        <f t="shared" si="68"/>
        <v>0.16385980883022302</v>
      </c>
      <c r="AY98" s="2">
        <f t="shared" si="69"/>
        <v>0</v>
      </c>
      <c r="AZ98" s="2">
        <f t="shared" si="46"/>
        <v>0.10967046079801181</v>
      </c>
      <c r="BA98" s="2">
        <f t="shared" si="47"/>
        <v>8.2067866774849146E-2</v>
      </c>
      <c r="BB98" s="2">
        <f t="shared" si="48"/>
        <v>8.1929904415111512E-2</v>
      </c>
      <c r="BC98">
        <f t="shared" si="49"/>
        <v>0</v>
      </c>
      <c r="BD98" s="74">
        <f t="shared" si="50"/>
        <v>0</v>
      </c>
      <c r="BE98" s="74">
        <f t="shared" si="51"/>
        <v>0</v>
      </c>
      <c r="BF98" s="74">
        <f t="shared" si="52"/>
        <v>0</v>
      </c>
      <c r="BG98" s="2">
        <f t="shared" si="53"/>
        <v>8.1929904415111512E-2</v>
      </c>
      <c r="BH98" s="2">
        <f t="shared" si="54"/>
        <v>0</v>
      </c>
      <c r="BI98" s="2">
        <f t="shared" si="55"/>
        <v>0</v>
      </c>
      <c r="BJ98" s="2">
        <f t="shared" si="56"/>
        <v>0</v>
      </c>
      <c r="BK98" s="2">
        <f t="shared" si="57"/>
        <v>0</v>
      </c>
      <c r="BL98" s="2">
        <f t="shared" si="58"/>
        <v>8.1929904415111512E-2</v>
      </c>
      <c r="BM98" s="2">
        <f t="shared" si="59"/>
        <v>0</v>
      </c>
      <c r="BN98" s="2">
        <f t="shared" si="60"/>
        <v>0</v>
      </c>
      <c r="BO98" s="2">
        <f t="shared" si="61"/>
        <v>0</v>
      </c>
      <c r="BP98" s="2">
        <f t="shared" si="62"/>
        <v>0</v>
      </c>
      <c r="BQ98" s="2">
        <f t="shared" si="63"/>
        <v>8.1929904415111512E-2</v>
      </c>
      <c r="BR98" s="2">
        <f t="shared" si="64"/>
        <v>0</v>
      </c>
    </row>
    <row r="99" spans="1:70" x14ac:dyDescent="0.3">
      <c r="A99" s="93">
        <v>0</v>
      </c>
      <c r="B99">
        <v>204548</v>
      </c>
      <c r="C99" t="s">
        <v>1354</v>
      </c>
      <c r="D99" t="s">
        <v>1355</v>
      </c>
      <c r="E99" t="s">
        <v>1356</v>
      </c>
      <c r="F99">
        <v>18743</v>
      </c>
      <c r="G99" t="s">
        <v>869</v>
      </c>
      <c r="H99" t="s">
        <v>943</v>
      </c>
      <c r="I99" t="s">
        <v>5231</v>
      </c>
      <c r="J99">
        <v>0</v>
      </c>
      <c r="K99">
        <v>6.5</v>
      </c>
      <c r="L99">
        <v>0</v>
      </c>
      <c r="M99">
        <v>0</v>
      </c>
      <c r="N99">
        <v>9</v>
      </c>
      <c r="O99" t="s">
        <v>992</v>
      </c>
      <c r="P99" t="s">
        <v>1357</v>
      </c>
      <c r="Q99" t="s">
        <v>1358</v>
      </c>
      <c r="R99">
        <v>0</v>
      </c>
      <c r="S99">
        <v>0</v>
      </c>
      <c r="T99">
        <v>0</v>
      </c>
      <c r="U99">
        <v>0</v>
      </c>
      <c r="V99">
        <v>28</v>
      </c>
      <c r="W99">
        <v>0</v>
      </c>
      <c r="X99">
        <v>0</v>
      </c>
      <c r="Y99">
        <v>0</v>
      </c>
      <c r="Z99" t="s">
        <v>993</v>
      </c>
      <c r="AA99" t="s">
        <v>691</v>
      </c>
      <c r="AB99" s="69" t="str">
        <f>IF(AA99&lt;&gt;"",INDEX(Lookup!$N$2:$N$5,MATCH(Players!AA99,Lookup!$P$2:$P$5,0)),INDEX(Lookup!$N$2:$N$5,MATCH(Players!O99,Lookup!$O$2:$O$5,0)))</f>
        <v>Midfield</v>
      </c>
      <c r="AC99">
        <v>3995000</v>
      </c>
      <c r="AD99" s="69" t="s">
        <v>789</v>
      </c>
      <c r="AE99" s="69" t="str">
        <f>INDEX('Translate table'!$H$2:$H$622,MATCH(Players!P99,'Translate table'!$G$2:$G$622,0))</f>
        <v>Nacer Chadli</v>
      </c>
      <c r="AF99" s="69">
        <f>IFERROR(INDEX('Euro Qual stats'!$A$1:$L$2071,MATCH(Players!$AE99,'Euro Qual stats'!$A$1:$A$2071,0),MATCH(Players!AF$2,'Euro Qual stats'!$A$1:$L$1,0)),0)</f>
        <v>4</v>
      </c>
      <c r="AG99" s="69">
        <f>IFERROR(INDEX('Euro Qual stats'!$A$1:$L$2071,MATCH(Players!$AE99,'Euro Qual stats'!$A$1:$A$2071,0),MATCH(Players!AG$2,'Euro Qual stats'!$A$1:$L$1,0)),0)</f>
        <v>0.43</v>
      </c>
      <c r="AH99" s="69">
        <f>IFERROR(INDEX('Euro Qual stats'!$A$1:$L$2071,MATCH(Players!$AE99,'Euro Qual stats'!$A$1:$A$2071,0),MATCH(Players!AH$2,'Euro Qual stats'!$A$1:$L$1,0)),0)</f>
        <v>0.87</v>
      </c>
      <c r="AI99" s="69">
        <f>IFERROR(INDEX('Euro Qual stats'!$A$1:$L$2071,MATCH(Players!$AE99,'Euro Qual stats'!$A$1:$A$2071,0),MATCH(Players!AI$2,'Euro Qual stats'!$A$1:$L$1,0)),0)</f>
        <v>0</v>
      </c>
      <c r="AJ99" s="85">
        <f t="shared" si="35"/>
        <v>0.25022099447513813</v>
      </c>
      <c r="AK99" s="85">
        <f t="shared" si="36"/>
        <v>0.43928176795580109</v>
      </c>
      <c r="AL99" s="85">
        <f t="shared" si="37"/>
        <v>0.1551012891344383</v>
      </c>
      <c r="AM99" s="85">
        <f t="shared" si="38"/>
        <v>0</v>
      </c>
      <c r="AN99" s="85">
        <f t="shared" si="39"/>
        <v>0</v>
      </c>
      <c r="AO99" s="85">
        <f t="shared" si="40"/>
        <v>0</v>
      </c>
      <c r="AP99" s="2">
        <f t="shared" si="41"/>
        <v>0</v>
      </c>
      <c r="AQ99" s="2">
        <f t="shared" si="42"/>
        <v>0</v>
      </c>
      <c r="AR99" s="2">
        <f t="shared" si="43"/>
        <v>0</v>
      </c>
      <c r="AS99" s="2">
        <f t="shared" si="44"/>
        <v>0</v>
      </c>
      <c r="AT99" s="2">
        <f t="shared" si="45"/>
        <v>0</v>
      </c>
      <c r="AU99" s="2">
        <f t="shared" si="65"/>
        <v>0</v>
      </c>
      <c r="AV99" s="2">
        <f t="shared" si="66"/>
        <v>0</v>
      </c>
      <c r="AW99" s="2">
        <f t="shared" si="67"/>
        <v>0</v>
      </c>
      <c r="AX99" s="2">
        <f t="shared" si="68"/>
        <v>0</v>
      </c>
      <c r="AY99" s="2">
        <f t="shared" si="69"/>
        <v>0</v>
      </c>
      <c r="AZ99" s="2">
        <f t="shared" si="46"/>
        <v>0.21964088397790055</v>
      </c>
      <c r="BA99" s="2">
        <f t="shared" si="47"/>
        <v>0.12511049723756906</v>
      </c>
      <c r="BB99" s="2">
        <f t="shared" si="48"/>
        <v>0</v>
      </c>
      <c r="BC99">
        <f t="shared" si="49"/>
        <v>0</v>
      </c>
      <c r="BD99" s="74">
        <f t="shared" si="50"/>
        <v>0</v>
      </c>
      <c r="BE99" s="74">
        <f t="shared" si="51"/>
        <v>0</v>
      </c>
      <c r="BF99" s="74">
        <f t="shared" si="52"/>
        <v>0</v>
      </c>
      <c r="BG99" s="2">
        <f t="shared" si="53"/>
        <v>0</v>
      </c>
      <c r="BH99" s="2">
        <f t="shared" si="54"/>
        <v>0</v>
      </c>
      <c r="BI99" s="2">
        <f t="shared" si="55"/>
        <v>0</v>
      </c>
      <c r="BJ99" s="2">
        <f t="shared" si="56"/>
        <v>0</v>
      </c>
      <c r="BK99" s="2">
        <f t="shared" si="57"/>
        <v>0</v>
      </c>
      <c r="BL99" s="2">
        <f t="shared" si="58"/>
        <v>0</v>
      </c>
      <c r="BM99" s="2">
        <f t="shared" si="59"/>
        <v>0</v>
      </c>
      <c r="BN99" s="2">
        <f t="shared" si="60"/>
        <v>0</v>
      </c>
      <c r="BO99" s="2">
        <f t="shared" si="61"/>
        <v>0</v>
      </c>
      <c r="BP99" s="2">
        <f t="shared" si="62"/>
        <v>0</v>
      </c>
      <c r="BQ99" s="2">
        <f t="shared" si="63"/>
        <v>0</v>
      </c>
      <c r="BR99" s="2">
        <f t="shared" si="64"/>
        <v>0</v>
      </c>
    </row>
    <row r="100" spans="1:70" x14ac:dyDescent="0.3">
      <c r="A100" s="93">
        <v>0</v>
      </c>
      <c r="B100">
        <v>204544</v>
      </c>
      <c r="C100" t="s">
        <v>1359</v>
      </c>
      <c r="D100" t="s">
        <v>1360</v>
      </c>
      <c r="E100" t="s">
        <v>1361</v>
      </c>
      <c r="F100">
        <v>18743</v>
      </c>
      <c r="G100" t="s">
        <v>869</v>
      </c>
      <c r="H100" t="s">
        <v>943</v>
      </c>
      <c r="I100" t="s">
        <v>1008</v>
      </c>
      <c r="J100">
        <v>1.3</v>
      </c>
      <c r="K100">
        <v>6.5</v>
      </c>
      <c r="L100">
        <v>1.3</v>
      </c>
      <c r="M100">
        <v>0</v>
      </c>
      <c r="N100">
        <v>5</v>
      </c>
      <c r="O100" t="s">
        <v>992</v>
      </c>
      <c r="P100" t="s">
        <v>297</v>
      </c>
      <c r="Q100" t="s">
        <v>297</v>
      </c>
      <c r="R100">
        <v>1</v>
      </c>
      <c r="S100">
        <v>1</v>
      </c>
      <c r="T100">
        <v>0</v>
      </c>
      <c r="U100">
        <v>0</v>
      </c>
      <c r="V100">
        <v>723</v>
      </c>
      <c r="W100">
        <v>2</v>
      </c>
      <c r="X100">
        <v>0</v>
      </c>
      <c r="Y100">
        <v>0</v>
      </c>
      <c r="Z100" t="s">
        <v>993</v>
      </c>
      <c r="AA100" t="s">
        <v>691</v>
      </c>
      <c r="AB100" s="69" t="str">
        <f>IF(AA100&lt;&gt;"",INDEX(Lookup!$N$2:$N$5,MATCH(Players!AA100,Lookup!$P$2:$P$5,0)),INDEX(Lookup!$N$2:$N$5,MATCH(Players!O100,Lookup!$O$2:$O$5,0)))</f>
        <v>Midfield</v>
      </c>
      <c r="AC100">
        <v>3542000</v>
      </c>
      <c r="AD100" s="69" t="s">
        <v>802</v>
      </c>
      <c r="AE100" s="69" t="str">
        <f>INDEX('Translate table'!$H$2:$H$622,MATCH(Players!P100,'Translate table'!$G$2:$G$622,0))</f>
        <v>Dennis Praet</v>
      </c>
      <c r="AF100" s="69">
        <f>IFERROR(INDEX('Euro Qual stats'!$A$1:$L$2071,MATCH(Players!$AE100,'Euro Qual stats'!$A$1:$A$2071,0),MATCH(Players!AF$2,'Euro Qual stats'!$A$1:$L$1,0)),0)</f>
        <v>4</v>
      </c>
      <c r="AG100" s="69">
        <f>IFERROR(INDEX('Euro Qual stats'!$A$1:$L$2071,MATCH(Players!$AE100,'Euro Qual stats'!$A$1:$A$2071,0),MATCH(Players!AG$2,'Euro Qual stats'!$A$1:$L$1,0)),0)</f>
        <v>0.71</v>
      </c>
      <c r="AH100" s="69">
        <f>IFERROR(INDEX('Euro Qual stats'!$A$1:$L$2071,MATCH(Players!$AE100,'Euro Qual stats'!$A$1:$A$2071,0),MATCH(Players!AH$2,'Euro Qual stats'!$A$1:$L$1,0)),0)</f>
        <v>0</v>
      </c>
      <c r="AI100" s="69">
        <f>IFERROR(INDEX('Euro Qual stats'!$A$1:$L$2071,MATCH(Players!$AE100,'Euro Qual stats'!$A$1:$A$2071,0),MATCH(Players!AI$2,'Euro Qual stats'!$A$1:$L$1,0)),0)</f>
        <v>0</v>
      </c>
      <c r="AJ100" s="85">
        <f t="shared" si="35"/>
        <v>0.34355432780847139</v>
      </c>
      <c r="AK100" s="85">
        <f t="shared" si="36"/>
        <v>0.14928176795580111</v>
      </c>
      <c r="AL100" s="85">
        <f t="shared" si="37"/>
        <v>0.1551012891344383</v>
      </c>
      <c r="AM100" s="85">
        <f t="shared" si="38"/>
        <v>0</v>
      </c>
      <c r="AN100" s="85">
        <f t="shared" si="39"/>
        <v>0</v>
      </c>
      <c r="AO100" s="85">
        <f t="shared" si="40"/>
        <v>0</v>
      </c>
      <c r="AP100" s="2">
        <f t="shared" si="41"/>
        <v>0.12448132780082988</v>
      </c>
      <c r="AQ100" s="2">
        <f t="shared" si="42"/>
        <v>0.12448132780082988</v>
      </c>
      <c r="AR100" s="2">
        <f t="shared" si="43"/>
        <v>0.24896265560165975</v>
      </c>
      <c r="AS100" s="2">
        <f t="shared" si="44"/>
        <v>0</v>
      </c>
      <c r="AT100" s="2">
        <f t="shared" si="45"/>
        <v>0</v>
      </c>
      <c r="AU100" s="2">
        <f t="shared" si="65"/>
        <v>0.12448132780082988</v>
      </c>
      <c r="AV100" s="2">
        <f t="shared" si="66"/>
        <v>0.12448132780082988</v>
      </c>
      <c r="AW100" s="2">
        <f t="shared" si="67"/>
        <v>0.24896265560165975</v>
      </c>
      <c r="AX100" s="2">
        <f t="shared" si="68"/>
        <v>0</v>
      </c>
      <c r="AY100" s="2">
        <f t="shared" si="69"/>
        <v>0</v>
      </c>
      <c r="AZ100" s="2">
        <f t="shared" si="46"/>
        <v>0.1368815478783155</v>
      </c>
      <c r="BA100" s="2">
        <f t="shared" si="47"/>
        <v>0.23401782780465064</v>
      </c>
      <c r="BB100" s="2">
        <f t="shared" si="48"/>
        <v>0</v>
      </c>
      <c r="BC100">
        <f t="shared" si="49"/>
        <v>0</v>
      </c>
      <c r="BD100" s="74">
        <f t="shared" si="50"/>
        <v>0</v>
      </c>
      <c r="BE100" s="74">
        <f t="shared" si="51"/>
        <v>0</v>
      </c>
      <c r="BF100" s="74">
        <f t="shared" si="52"/>
        <v>0</v>
      </c>
      <c r="BG100" s="2">
        <f t="shared" si="53"/>
        <v>0</v>
      </c>
      <c r="BH100" s="2">
        <f t="shared" si="54"/>
        <v>0</v>
      </c>
      <c r="BI100" s="2">
        <f t="shared" si="55"/>
        <v>0</v>
      </c>
      <c r="BJ100" s="2">
        <f t="shared" si="56"/>
        <v>0</v>
      </c>
      <c r="BK100" s="2">
        <f t="shared" si="57"/>
        <v>0</v>
      </c>
      <c r="BL100" s="2">
        <f t="shared" si="58"/>
        <v>0</v>
      </c>
      <c r="BM100" s="2">
        <f t="shared" si="59"/>
        <v>0</v>
      </c>
      <c r="BN100" s="2">
        <f t="shared" si="60"/>
        <v>0</v>
      </c>
      <c r="BO100" s="2">
        <f t="shared" si="61"/>
        <v>0</v>
      </c>
      <c r="BP100" s="2">
        <f t="shared" si="62"/>
        <v>0</v>
      </c>
      <c r="BQ100" s="2">
        <f t="shared" si="63"/>
        <v>0</v>
      </c>
      <c r="BR100" s="2">
        <f t="shared" si="64"/>
        <v>0</v>
      </c>
    </row>
    <row r="101" spans="1:70" x14ac:dyDescent="0.3">
      <c r="A101" s="93">
        <v>0</v>
      </c>
      <c r="B101">
        <v>204534</v>
      </c>
      <c r="C101" t="s">
        <v>1362</v>
      </c>
      <c r="D101" t="s">
        <v>1363</v>
      </c>
      <c r="E101" t="s">
        <v>1364</v>
      </c>
      <c r="F101">
        <v>18743</v>
      </c>
      <c r="G101" t="s">
        <v>869</v>
      </c>
      <c r="H101" t="s">
        <v>943</v>
      </c>
      <c r="I101" t="s">
        <v>979</v>
      </c>
      <c r="J101">
        <v>4.3</v>
      </c>
      <c r="K101">
        <v>6.5</v>
      </c>
      <c r="L101">
        <v>4.3</v>
      </c>
      <c r="M101">
        <v>0</v>
      </c>
      <c r="N101">
        <v>79</v>
      </c>
      <c r="O101" t="s">
        <v>992</v>
      </c>
      <c r="P101" t="s">
        <v>45</v>
      </c>
      <c r="Q101" t="s">
        <v>45</v>
      </c>
      <c r="R101">
        <v>1</v>
      </c>
      <c r="S101">
        <v>0</v>
      </c>
      <c r="T101">
        <v>0</v>
      </c>
      <c r="U101">
        <v>10</v>
      </c>
      <c r="V101">
        <v>2500</v>
      </c>
      <c r="W101">
        <v>8</v>
      </c>
      <c r="X101">
        <v>4</v>
      </c>
      <c r="Y101">
        <v>0</v>
      </c>
      <c r="Z101" t="s">
        <v>993</v>
      </c>
      <c r="AA101" t="s">
        <v>691</v>
      </c>
      <c r="AB101" s="69" t="str">
        <f>IF(AA101&lt;&gt;"",INDEX(Lookup!$N$2:$N$5,MATCH(Players!AA101,Lookup!$P$2:$P$5,0)),INDEX(Lookup!$N$2:$N$5,MATCH(Players!O101,Lookup!$O$2:$O$5,0)))</f>
        <v>Midfield</v>
      </c>
      <c r="AC101">
        <v>3562000</v>
      </c>
      <c r="AD101" s="69" t="s">
        <v>790</v>
      </c>
      <c r="AE101" s="69" t="str">
        <f>INDEX('Translate table'!$H$2:$H$622,MATCH(Players!P101,'Translate table'!$G$2:$G$622,0))</f>
        <v>Leander Dendoncker</v>
      </c>
      <c r="AF101" s="69">
        <f>IFERROR(INDEX('Euro Qual stats'!$A$1:$L$2071,MATCH(Players!$AE101,'Euro Qual stats'!$A$1:$A$2071,0),MATCH(Players!AF$2,'Euro Qual stats'!$A$1:$L$1,0)),0)</f>
        <v>3</v>
      </c>
      <c r="AG101" s="69">
        <f>IFERROR(INDEX('Euro Qual stats'!$A$1:$L$2071,MATCH(Players!$AE101,'Euro Qual stats'!$A$1:$A$2071,0),MATCH(Players!AG$2,'Euro Qual stats'!$A$1:$L$1,0)),0)</f>
        <v>0</v>
      </c>
      <c r="AH101" s="69">
        <f>IFERROR(INDEX('Euro Qual stats'!$A$1:$L$2071,MATCH(Players!$AE101,'Euro Qual stats'!$A$1:$A$2071,0),MATCH(Players!AH$2,'Euro Qual stats'!$A$1:$L$1,0)),0)</f>
        <v>0</v>
      </c>
      <c r="AI101" s="69">
        <f>IFERROR(INDEX('Euro Qual stats'!$A$1:$L$2071,MATCH(Players!$AE101,'Euro Qual stats'!$A$1:$A$2071,0),MATCH(Players!AI$2,'Euro Qual stats'!$A$1:$L$1,0)),0)</f>
        <v>0</v>
      </c>
      <c r="AJ101" s="85">
        <f t="shared" si="35"/>
        <v>0.12024861878453039</v>
      </c>
      <c r="AK101" s="85">
        <f t="shared" si="36"/>
        <v>0.16794198895027629</v>
      </c>
      <c r="AL101" s="85">
        <f t="shared" si="37"/>
        <v>0.17448895027624309</v>
      </c>
      <c r="AM101" s="85">
        <f t="shared" si="38"/>
        <v>7.9883908104162488E-2</v>
      </c>
      <c r="AN101" s="85">
        <f t="shared" si="39"/>
        <v>5.3454418263180127E-2</v>
      </c>
      <c r="AO101" s="85">
        <f t="shared" si="40"/>
        <v>0.11298704372217598</v>
      </c>
      <c r="AP101" s="2">
        <f t="shared" si="41"/>
        <v>3.6000000000000004E-2</v>
      </c>
      <c r="AQ101" s="2">
        <f t="shared" si="42"/>
        <v>0</v>
      </c>
      <c r="AR101" s="2">
        <f t="shared" si="43"/>
        <v>0.28800000000000003</v>
      </c>
      <c r="AS101" s="2">
        <f t="shared" si="44"/>
        <v>0.14400000000000002</v>
      </c>
      <c r="AT101" s="2">
        <f t="shared" si="45"/>
        <v>0</v>
      </c>
      <c r="AU101" s="2">
        <f t="shared" si="65"/>
        <v>3.6000000000000004E-2</v>
      </c>
      <c r="AV101" s="2">
        <f t="shared" si="66"/>
        <v>0</v>
      </c>
      <c r="AW101" s="2">
        <f t="shared" si="67"/>
        <v>0.28800000000000003</v>
      </c>
      <c r="AX101" s="2">
        <f t="shared" si="68"/>
        <v>0.14400000000000002</v>
      </c>
      <c r="AY101" s="2">
        <f t="shared" si="69"/>
        <v>0</v>
      </c>
      <c r="AZ101" s="2">
        <f t="shared" si="46"/>
        <v>0.10197099447513815</v>
      </c>
      <c r="BA101" s="2">
        <f t="shared" si="47"/>
        <v>6.0124309392265193E-2</v>
      </c>
      <c r="BB101" s="2">
        <f t="shared" si="48"/>
        <v>7.2000000000000008E-2</v>
      </c>
      <c r="BC101">
        <f t="shared" si="49"/>
        <v>1</v>
      </c>
      <c r="BD101" s="74">
        <f t="shared" si="50"/>
        <v>3.700574288977608E-2</v>
      </c>
      <c r="BE101" s="74">
        <f t="shared" si="51"/>
        <v>3.4782045832021012E-2</v>
      </c>
      <c r="BF101" s="74">
        <f t="shared" si="52"/>
        <v>4.8241947191219929E-2</v>
      </c>
      <c r="BG101" s="2">
        <f t="shared" si="53"/>
        <v>7.2000000000000008E-2</v>
      </c>
      <c r="BH101" s="2">
        <f t="shared" si="54"/>
        <v>0</v>
      </c>
      <c r="BI101" s="2">
        <f t="shared" si="55"/>
        <v>3.700574288977608E-2</v>
      </c>
      <c r="BJ101" s="2">
        <f t="shared" si="56"/>
        <v>3.4782045832021012E-2</v>
      </c>
      <c r="BK101" s="2">
        <f t="shared" si="57"/>
        <v>4.8241947191219929E-2</v>
      </c>
      <c r="BL101" s="2">
        <f t="shared" si="58"/>
        <v>7.2000000000000008E-2</v>
      </c>
      <c r="BM101" s="2">
        <f t="shared" si="59"/>
        <v>0</v>
      </c>
      <c r="BN101" s="2">
        <f t="shared" si="60"/>
        <v>3.751838604622585E-2</v>
      </c>
      <c r="BO101" s="2">
        <f t="shared" si="61"/>
        <v>3.4782045832021005E-2</v>
      </c>
      <c r="BP101" s="2">
        <f t="shared" si="62"/>
        <v>4.8241947191219929E-2</v>
      </c>
      <c r="BQ101" s="2">
        <f t="shared" si="63"/>
        <v>7.2000000000000008E-2</v>
      </c>
      <c r="BR101" s="2">
        <f t="shared" si="64"/>
        <v>0</v>
      </c>
    </row>
    <row r="102" spans="1:70" x14ac:dyDescent="0.3">
      <c r="A102" s="93">
        <v>0</v>
      </c>
      <c r="B102">
        <v>213416</v>
      </c>
      <c r="C102" t="s">
        <v>1366</v>
      </c>
      <c r="D102" t="s">
        <v>1367</v>
      </c>
      <c r="E102" t="s">
        <v>1368</v>
      </c>
      <c r="F102">
        <v>18743</v>
      </c>
      <c r="G102" t="s">
        <v>869</v>
      </c>
      <c r="H102" t="s">
        <v>943</v>
      </c>
      <c r="I102" t="s">
        <v>5231</v>
      </c>
      <c r="J102">
        <v>0</v>
      </c>
      <c r="K102">
        <v>6.5</v>
      </c>
      <c r="L102">
        <v>0</v>
      </c>
      <c r="M102">
        <v>0</v>
      </c>
      <c r="N102">
        <v>6</v>
      </c>
      <c r="O102" t="s">
        <v>980</v>
      </c>
      <c r="P102" t="s">
        <v>150</v>
      </c>
      <c r="Q102" t="s">
        <v>150</v>
      </c>
      <c r="R102">
        <v>5</v>
      </c>
      <c r="S102">
        <v>5</v>
      </c>
      <c r="T102">
        <v>0</v>
      </c>
      <c r="U102">
        <v>4</v>
      </c>
      <c r="V102">
        <v>2620</v>
      </c>
      <c r="W102">
        <v>23</v>
      </c>
      <c r="X102">
        <v>2</v>
      </c>
      <c r="Y102">
        <v>0</v>
      </c>
      <c r="Z102" t="s">
        <v>993</v>
      </c>
      <c r="AA102" t="s">
        <v>693</v>
      </c>
      <c r="AB102" s="69" t="str">
        <f>IF(AA102&lt;&gt;"",INDEX(Lookup!$N$2:$N$5,MATCH(Players!AA102,Lookup!$P$2:$P$5,0)),INDEX(Lookup!$N$2:$N$5,MATCH(Players!O102,Lookup!$O$2:$O$5,0)))</f>
        <v>Striker</v>
      </c>
      <c r="AC102">
        <v>4495000</v>
      </c>
      <c r="AD102" s="69" t="s">
        <v>1365</v>
      </c>
      <c r="AE102" s="69" t="str">
        <f>INDEX('Translate table'!$H$2:$H$622,MATCH(Players!P102,'Translate table'!$G$2:$G$622,0))</f>
        <v>Leandro Trossard</v>
      </c>
      <c r="AF102" s="69">
        <f>IFERROR(INDEX('Euro Qual stats'!$A$1:$L$2071,MATCH(Players!$AE102,'Euro Qual stats'!$A$1:$A$2071,0),MATCH(Players!AF$2,'Euro Qual stats'!$A$1:$L$1,0)),0)</f>
        <v>0</v>
      </c>
      <c r="AG102" s="69">
        <f>IFERROR(INDEX('Euro Qual stats'!$A$1:$L$2071,MATCH(Players!$AE102,'Euro Qual stats'!$A$1:$A$2071,0),MATCH(Players!AG$2,'Euro Qual stats'!$A$1:$L$1,0)),0)</f>
        <v>0</v>
      </c>
      <c r="AH102" s="69">
        <f>IFERROR(INDEX('Euro Qual stats'!$A$1:$L$2071,MATCH(Players!$AE102,'Euro Qual stats'!$A$1:$A$2071,0),MATCH(Players!AH$2,'Euro Qual stats'!$A$1:$L$1,0)),0)</f>
        <v>0</v>
      </c>
      <c r="AI102" s="69">
        <f>IFERROR(INDEX('Euro Qual stats'!$A$1:$L$2071,MATCH(Players!$AE102,'Euro Qual stats'!$A$1:$A$2071,0),MATCH(Players!AI$2,'Euro Qual stats'!$A$1:$L$1,0)),0)</f>
        <v>0</v>
      </c>
      <c r="AJ102" s="85">
        <f t="shared" si="35"/>
        <v>0.20349056603773591</v>
      </c>
      <c r="AK102" s="85">
        <f t="shared" si="36"/>
        <v>0.56603773584905637</v>
      </c>
      <c r="AL102" s="85">
        <f t="shared" si="37"/>
        <v>0.1761320754716981</v>
      </c>
      <c r="AM102" s="85">
        <f t="shared" si="38"/>
        <v>0</v>
      </c>
      <c r="AN102" s="85">
        <f t="shared" si="39"/>
        <v>0</v>
      </c>
      <c r="AO102" s="85">
        <f t="shared" si="40"/>
        <v>0</v>
      </c>
      <c r="AP102" s="2">
        <f t="shared" si="41"/>
        <v>0.17175572519083968</v>
      </c>
      <c r="AQ102" s="2">
        <f t="shared" si="42"/>
        <v>0.17175572519083968</v>
      </c>
      <c r="AR102" s="2">
        <f t="shared" si="43"/>
        <v>0.79007633587786263</v>
      </c>
      <c r="AS102" s="2">
        <f t="shared" si="44"/>
        <v>6.8702290076335881E-2</v>
      </c>
      <c r="AT102" s="2">
        <f t="shared" si="45"/>
        <v>0</v>
      </c>
      <c r="AU102" s="2">
        <f t="shared" si="65"/>
        <v>0.17175572519083968</v>
      </c>
      <c r="AV102" s="2">
        <f t="shared" si="66"/>
        <v>0.17175572519083968</v>
      </c>
      <c r="AW102" s="2">
        <f t="shared" si="67"/>
        <v>0.79007633587786263</v>
      </c>
      <c r="AX102" s="2">
        <f t="shared" si="68"/>
        <v>6.8702290076335881E-2</v>
      </c>
      <c r="AY102" s="2">
        <f t="shared" si="69"/>
        <v>0</v>
      </c>
      <c r="AZ102" s="2">
        <f t="shared" si="46"/>
        <v>0.36889673051994804</v>
      </c>
      <c r="BA102" s="2">
        <f t="shared" si="47"/>
        <v>0.18762314561428778</v>
      </c>
      <c r="BB102" s="2">
        <f t="shared" si="48"/>
        <v>3.4351145038167941E-2</v>
      </c>
      <c r="BC102">
        <f t="shared" si="49"/>
        <v>0</v>
      </c>
      <c r="BD102" s="74">
        <f t="shared" si="50"/>
        <v>0</v>
      </c>
      <c r="BE102" s="74">
        <f t="shared" si="51"/>
        <v>0</v>
      </c>
      <c r="BF102" s="74">
        <f t="shared" si="52"/>
        <v>0</v>
      </c>
      <c r="BG102" s="2">
        <f t="shared" si="53"/>
        <v>3.4351145038167941E-2</v>
      </c>
      <c r="BH102" s="2">
        <f t="shared" si="54"/>
        <v>0</v>
      </c>
      <c r="BI102" s="2">
        <f t="shared" si="55"/>
        <v>0</v>
      </c>
      <c r="BJ102" s="2">
        <f t="shared" si="56"/>
        <v>0</v>
      </c>
      <c r="BK102" s="2">
        <f t="shared" si="57"/>
        <v>0</v>
      </c>
      <c r="BL102" s="2">
        <f t="shared" si="58"/>
        <v>3.4351145038167941E-2</v>
      </c>
      <c r="BM102" s="2">
        <f t="shared" si="59"/>
        <v>0</v>
      </c>
      <c r="BN102" s="2">
        <f t="shared" si="60"/>
        <v>0</v>
      </c>
      <c r="BO102" s="2">
        <f t="shared" si="61"/>
        <v>0</v>
      </c>
      <c r="BP102" s="2">
        <f t="shared" si="62"/>
        <v>0</v>
      </c>
      <c r="BQ102" s="2">
        <f t="shared" si="63"/>
        <v>3.4351145038167941E-2</v>
      </c>
      <c r="BR102" s="2">
        <f t="shared" si="64"/>
        <v>0</v>
      </c>
    </row>
    <row r="103" spans="1:70" x14ac:dyDescent="0.3">
      <c r="A103" s="93">
        <v>0</v>
      </c>
      <c r="B103">
        <v>204568</v>
      </c>
      <c r="C103" t="s">
        <v>1369</v>
      </c>
      <c r="D103" t="s">
        <v>1370</v>
      </c>
      <c r="E103" t="s">
        <v>1371</v>
      </c>
      <c r="F103">
        <v>18694</v>
      </c>
      <c r="G103" t="s">
        <v>874</v>
      </c>
      <c r="H103" t="s">
        <v>907</v>
      </c>
      <c r="I103" t="s">
        <v>1008</v>
      </c>
      <c r="J103">
        <v>6.3</v>
      </c>
      <c r="K103">
        <v>6.5</v>
      </c>
      <c r="L103">
        <v>6.3</v>
      </c>
      <c r="M103">
        <v>0</v>
      </c>
      <c r="N103">
        <v>96</v>
      </c>
      <c r="O103" t="s">
        <v>1301</v>
      </c>
      <c r="P103" t="s">
        <v>407</v>
      </c>
      <c r="Q103" t="s">
        <v>407</v>
      </c>
      <c r="R103">
        <v>0</v>
      </c>
      <c r="S103">
        <v>1</v>
      </c>
      <c r="T103">
        <v>0</v>
      </c>
      <c r="U103">
        <v>4</v>
      </c>
      <c r="V103">
        <v>1775</v>
      </c>
      <c r="W103">
        <v>5</v>
      </c>
      <c r="X103">
        <v>2</v>
      </c>
      <c r="Y103">
        <v>0</v>
      </c>
      <c r="Z103" t="s">
        <v>1086</v>
      </c>
      <c r="AA103" t="s">
        <v>692</v>
      </c>
      <c r="AB103" s="69" t="str">
        <f>IF(AA103&lt;&gt;"",INDEX(Lookup!$N$2:$N$5,MATCH(Players!AA103,Lookup!$P$2:$P$5,0)),INDEX(Lookup!$N$2:$N$5,MATCH(Players!O103,Lookup!$O$2:$O$5,0)))</f>
        <v>Defense</v>
      </c>
      <c r="AC103">
        <v>3052000</v>
      </c>
      <c r="AD103" s="69" t="s">
        <v>790</v>
      </c>
      <c r="AE103" s="69" t="str">
        <f>INDEX('Translate table'!$H$2:$H$622,MATCH(Players!P103,'Translate table'!$G$2:$G$622,0))</f>
        <v>Patrick van Aanholt</v>
      </c>
      <c r="AF103" s="69">
        <f>IFERROR(INDEX('Euro Qual stats'!$A$1:$L$2071,MATCH(Players!$AE103,'Euro Qual stats'!$A$1:$A$2071,0),MATCH(Players!AF$2,'Euro Qual stats'!$A$1:$L$1,0)),0)</f>
        <v>1</v>
      </c>
      <c r="AG103" s="69">
        <f>IFERROR(INDEX('Euro Qual stats'!$A$1:$L$2071,MATCH(Players!$AE103,'Euro Qual stats'!$A$1:$A$2071,0),MATCH(Players!AG$2,'Euro Qual stats'!$A$1:$L$1,0)),0)</f>
        <v>0</v>
      </c>
      <c r="AH103" s="69">
        <f>IFERROR(INDEX('Euro Qual stats'!$A$1:$L$2071,MATCH(Players!$AE103,'Euro Qual stats'!$A$1:$A$2071,0),MATCH(Players!AH$2,'Euro Qual stats'!$A$1:$L$1,0)),0)</f>
        <v>0</v>
      </c>
      <c r="AI103" s="69">
        <f>IFERROR(INDEX('Euro Qual stats'!$A$1:$L$2071,MATCH(Players!$AE103,'Euro Qual stats'!$A$1:$A$2071,0),MATCH(Players!AI$2,'Euro Qual stats'!$A$1:$L$1,0)),0)</f>
        <v>0</v>
      </c>
      <c r="AJ103" s="85">
        <f t="shared" si="35"/>
        <v>8.5754437869822495E-2</v>
      </c>
      <c r="AK103" s="85">
        <f t="shared" si="36"/>
        <v>8.4127218934911263E-2</v>
      </c>
      <c r="AL103" s="85">
        <f t="shared" si="37"/>
        <v>0.17319033530571981</v>
      </c>
      <c r="AM103" s="85">
        <f t="shared" si="38"/>
        <v>0</v>
      </c>
      <c r="AN103" s="85">
        <f t="shared" si="39"/>
        <v>0</v>
      </c>
      <c r="AO103" s="85">
        <f t="shared" si="40"/>
        <v>0</v>
      </c>
      <c r="AP103" s="2">
        <f t="shared" si="41"/>
        <v>0</v>
      </c>
      <c r="AQ103" s="2">
        <f t="shared" si="42"/>
        <v>5.0704225352112678E-2</v>
      </c>
      <c r="AR103" s="2">
        <f t="shared" si="43"/>
        <v>0.25352112676056338</v>
      </c>
      <c r="AS103" s="2">
        <f t="shared" si="44"/>
        <v>0.10140845070422536</v>
      </c>
      <c r="AT103" s="2">
        <f t="shared" si="45"/>
        <v>0</v>
      </c>
      <c r="AU103" s="2">
        <f t="shared" si="65"/>
        <v>0</v>
      </c>
      <c r="AV103" s="2">
        <f t="shared" si="66"/>
        <v>5.0704225352112678E-2</v>
      </c>
      <c r="AW103" s="2">
        <f t="shared" si="67"/>
        <v>0.25352112676056338</v>
      </c>
      <c r="AX103" s="2">
        <f t="shared" si="68"/>
        <v>0.10140845070422536</v>
      </c>
      <c r="AY103" s="2">
        <f t="shared" si="69"/>
        <v>0</v>
      </c>
      <c r="AZ103" s="2">
        <f t="shared" si="46"/>
        <v>4.2063609467455632E-2</v>
      </c>
      <c r="BA103" s="2">
        <f t="shared" si="47"/>
        <v>6.8229331610967586E-2</v>
      </c>
      <c r="BB103" s="2">
        <f t="shared" si="48"/>
        <v>5.0704225352112678E-2</v>
      </c>
      <c r="BC103">
        <f t="shared" si="49"/>
        <v>0</v>
      </c>
      <c r="BD103" s="74">
        <f t="shared" si="50"/>
        <v>0</v>
      </c>
      <c r="BE103" s="74">
        <f t="shared" si="51"/>
        <v>0</v>
      </c>
      <c r="BF103" s="74">
        <f t="shared" si="52"/>
        <v>0</v>
      </c>
      <c r="BG103" s="2">
        <f t="shared" si="53"/>
        <v>5.0704225352112678E-2</v>
      </c>
      <c r="BH103" s="2">
        <f t="shared" si="54"/>
        <v>0</v>
      </c>
      <c r="BI103" s="2">
        <f t="shared" si="55"/>
        <v>0</v>
      </c>
      <c r="BJ103" s="2">
        <f t="shared" si="56"/>
        <v>0</v>
      </c>
      <c r="BK103" s="2">
        <f t="shared" si="57"/>
        <v>0</v>
      </c>
      <c r="BL103" s="2">
        <f t="shared" si="58"/>
        <v>5.0704225352112678E-2</v>
      </c>
      <c r="BM103" s="2">
        <f t="shared" si="59"/>
        <v>0</v>
      </c>
      <c r="BN103" s="2">
        <f t="shared" si="60"/>
        <v>0</v>
      </c>
      <c r="BO103" s="2">
        <f t="shared" si="61"/>
        <v>0</v>
      </c>
      <c r="BP103" s="2">
        <f t="shared" si="62"/>
        <v>0</v>
      </c>
      <c r="BQ103" s="2">
        <f t="shared" si="63"/>
        <v>5.0704225352112678E-2</v>
      </c>
      <c r="BR103" s="2">
        <f t="shared" si="64"/>
        <v>0</v>
      </c>
    </row>
    <row r="104" spans="1:70" x14ac:dyDescent="0.3">
      <c r="A104" s="93">
        <v>0</v>
      </c>
      <c r="B104">
        <v>220790</v>
      </c>
      <c r="C104" t="s">
        <v>1372</v>
      </c>
      <c r="D104" t="s">
        <v>1373</v>
      </c>
      <c r="E104" t="s">
        <v>1374</v>
      </c>
      <c r="F104">
        <v>18694</v>
      </c>
      <c r="G104" t="s">
        <v>874</v>
      </c>
      <c r="H104" t="s">
        <v>907</v>
      </c>
      <c r="I104" t="s">
        <v>979</v>
      </c>
      <c r="J104">
        <v>3.3</v>
      </c>
      <c r="K104">
        <v>6.5</v>
      </c>
      <c r="L104">
        <v>3.3</v>
      </c>
      <c r="M104">
        <v>0</v>
      </c>
      <c r="N104">
        <v>57</v>
      </c>
      <c r="O104" t="s">
        <v>992</v>
      </c>
      <c r="P104" t="s">
        <v>1375</v>
      </c>
      <c r="Q104" t="s">
        <v>1376</v>
      </c>
      <c r="R104">
        <v>1</v>
      </c>
      <c r="S104">
        <v>1</v>
      </c>
      <c r="T104">
        <v>0</v>
      </c>
      <c r="U104">
        <v>10</v>
      </c>
      <c r="V104">
        <v>3021</v>
      </c>
      <c r="W104">
        <v>3</v>
      </c>
      <c r="X104">
        <v>8</v>
      </c>
      <c r="Y104">
        <v>1</v>
      </c>
      <c r="Z104" t="s">
        <v>1086</v>
      </c>
      <c r="AA104" t="s">
        <v>691</v>
      </c>
      <c r="AB104" s="69" t="str">
        <f>IF(AA104&lt;&gt;"",INDEX(Lookup!$N$2:$N$5,MATCH(Players!AA104,Lookup!$P$2:$P$5,0)),INDEX(Lookup!$N$2:$N$5,MATCH(Players!O104,Lookup!$O$2:$O$5,0)))</f>
        <v>Midfield</v>
      </c>
      <c r="AC104">
        <v>3546000</v>
      </c>
      <c r="AD104" s="69" t="s">
        <v>826</v>
      </c>
      <c r="AE104" s="69" t="str">
        <f>INDEX('Translate table'!$H$2:$H$622,MATCH(Players!P104,'Translate table'!$G$2:$G$622,0))</f>
        <v>Marten de Roon</v>
      </c>
      <c r="AF104" s="69">
        <f>IFERROR(INDEX('Euro Qual stats'!$A$1:$L$2071,MATCH(Players!$AE104,'Euro Qual stats'!$A$1:$A$2071,0),MATCH(Players!AF$2,'Euro Qual stats'!$A$1:$L$1,0)),0)</f>
        <v>6</v>
      </c>
      <c r="AG104" s="69">
        <f>IFERROR(INDEX('Euro Qual stats'!$A$1:$L$2071,MATCH(Players!$AE104,'Euro Qual stats'!$A$1:$A$2071,0),MATCH(Players!AG$2,'Euro Qual stats'!$A$1:$L$1,0)),0)</f>
        <v>0</v>
      </c>
      <c r="AH104" s="69">
        <f>IFERROR(INDEX('Euro Qual stats'!$A$1:$L$2071,MATCH(Players!$AE104,'Euro Qual stats'!$A$1:$A$2071,0),MATCH(Players!AH$2,'Euro Qual stats'!$A$1:$L$1,0)),0)</f>
        <v>0</v>
      </c>
      <c r="AI104" s="69">
        <f>IFERROR(INDEX('Euro Qual stats'!$A$1:$L$2071,MATCH(Players!$AE104,'Euro Qual stats'!$A$1:$A$2071,0),MATCH(Players!AI$2,'Euro Qual stats'!$A$1:$L$1,0)),0)</f>
        <v>0.85</v>
      </c>
      <c r="AJ104" s="85">
        <f t="shared" si="35"/>
        <v>8.0165745856353596E-2</v>
      </c>
      <c r="AK104" s="85">
        <f t="shared" si="36"/>
        <v>0.11196132596685085</v>
      </c>
      <c r="AL104" s="85">
        <f t="shared" si="37"/>
        <v>0.54132596685082868</v>
      </c>
      <c r="AM104" s="85">
        <f t="shared" si="38"/>
        <v>4.6964263901686072E-2</v>
      </c>
      <c r="AN104" s="85">
        <f t="shared" si="39"/>
        <v>3.8249002938246943E-2</v>
      </c>
      <c r="AO104" s="85">
        <f t="shared" si="40"/>
        <v>0.28592053016995017</v>
      </c>
      <c r="AP104" s="2">
        <f t="shared" si="41"/>
        <v>2.9791459781529295E-2</v>
      </c>
      <c r="AQ104" s="2">
        <f t="shared" si="42"/>
        <v>2.9791459781529295E-2</v>
      </c>
      <c r="AR104" s="2">
        <f t="shared" si="43"/>
        <v>8.9374379344587876E-2</v>
      </c>
      <c r="AS104" s="2">
        <f t="shared" si="44"/>
        <v>0.23833167825223436</v>
      </c>
      <c r="AT104" s="2">
        <f t="shared" si="45"/>
        <v>2.9791459781529295E-2</v>
      </c>
      <c r="AU104" s="2">
        <f t="shared" si="65"/>
        <v>2.9791459781529295E-2</v>
      </c>
      <c r="AV104" s="2">
        <f t="shared" si="66"/>
        <v>2.9791459781529295E-2</v>
      </c>
      <c r="AW104" s="2">
        <f t="shared" si="67"/>
        <v>8.9374379344587876E-2</v>
      </c>
      <c r="AX104" s="2">
        <f t="shared" si="68"/>
        <v>0.23833167825223436</v>
      </c>
      <c r="AY104" s="2">
        <f t="shared" si="69"/>
        <v>2.9791459781529295E-2</v>
      </c>
      <c r="AZ104" s="2">
        <f t="shared" si="46"/>
        <v>7.0876392874190078E-2</v>
      </c>
      <c r="BA104" s="2">
        <f t="shared" si="47"/>
        <v>5.4978602818941444E-2</v>
      </c>
      <c r="BB104" s="2">
        <f t="shared" si="48"/>
        <v>0.54416583912611716</v>
      </c>
      <c r="BC104">
        <f t="shared" si="49"/>
        <v>1</v>
      </c>
      <c r="BD104" s="74">
        <f t="shared" si="50"/>
        <v>3.1683093869746846E-2</v>
      </c>
      <c r="BE104" s="74">
        <f t="shared" si="51"/>
        <v>4.463691822563727E-2</v>
      </c>
      <c r="BF104" s="74">
        <f t="shared" si="52"/>
        <v>2.2074434389501234E-2</v>
      </c>
      <c r="BG104" s="2">
        <f t="shared" si="53"/>
        <v>0.54416583912611716</v>
      </c>
      <c r="BH104" s="2">
        <f t="shared" si="54"/>
        <v>2.9791459781529295E-2</v>
      </c>
      <c r="BI104" s="2">
        <f t="shared" si="55"/>
        <v>3.1683093869746846E-2</v>
      </c>
      <c r="BJ104" s="2">
        <f t="shared" si="56"/>
        <v>4.463691822563727E-2</v>
      </c>
      <c r="BK104" s="2">
        <f t="shared" si="57"/>
        <v>2.2074434389501234E-2</v>
      </c>
      <c r="BL104" s="2">
        <f t="shared" si="58"/>
        <v>0.54416583912611716</v>
      </c>
      <c r="BM104" s="2">
        <f t="shared" si="59"/>
        <v>2.9791459781529295E-2</v>
      </c>
      <c r="BN104" s="2">
        <f t="shared" si="60"/>
        <v>3.2405278118965597E-2</v>
      </c>
      <c r="BO104" s="2">
        <f t="shared" si="61"/>
        <v>5.2428348647047186E-2</v>
      </c>
      <c r="BP104" s="2">
        <f t="shared" si="62"/>
        <v>2.5933107203338381E-2</v>
      </c>
      <c r="BQ104" s="2">
        <f t="shared" si="63"/>
        <v>0.54416583912611716</v>
      </c>
      <c r="BR104" s="2">
        <f t="shared" si="64"/>
        <v>2.9791459781529295E-2</v>
      </c>
    </row>
    <row r="105" spans="1:70" x14ac:dyDescent="0.3">
      <c r="A105" s="93">
        <v>0</v>
      </c>
      <c r="B105">
        <v>204583</v>
      </c>
      <c r="C105" t="s">
        <v>1377</v>
      </c>
      <c r="D105" t="s">
        <v>1378</v>
      </c>
      <c r="E105" t="s">
        <v>1379</v>
      </c>
      <c r="F105">
        <v>18694</v>
      </c>
      <c r="G105" t="s">
        <v>874</v>
      </c>
      <c r="H105" t="s">
        <v>907</v>
      </c>
      <c r="I105" t="s">
        <v>5231</v>
      </c>
      <c r="J105">
        <v>0</v>
      </c>
      <c r="K105">
        <v>6.5</v>
      </c>
      <c r="L105">
        <v>0</v>
      </c>
      <c r="M105">
        <v>0</v>
      </c>
      <c r="N105">
        <v>221</v>
      </c>
      <c r="O105" t="s">
        <v>992</v>
      </c>
      <c r="P105" t="s">
        <v>1380</v>
      </c>
      <c r="Q105" t="s">
        <v>341</v>
      </c>
      <c r="R105">
        <v>1</v>
      </c>
      <c r="S105">
        <v>3</v>
      </c>
      <c r="T105">
        <v>0</v>
      </c>
      <c r="U105">
        <v>1</v>
      </c>
      <c r="V105">
        <v>1211</v>
      </c>
      <c r="W105">
        <v>6</v>
      </c>
      <c r="X105">
        <v>3</v>
      </c>
      <c r="Y105">
        <v>0</v>
      </c>
      <c r="Z105" t="s">
        <v>1086</v>
      </c>
      <c r="AA105" t="s">
        <v>693</v>
      </c>
      <c r="AB105" s="69" t="str">
        <f>IF(AA105&lt;&gt;"",INDEX(Lookup!$N$2:$N$5,MATCH(Players!AA105,Lookup!$P$2:$P$5,0)),INDEX(Lookup!$N$2:$N$5,MATCH(Players!O105,Lookup!$O$2:$O$5,0)))</f>
        <v>Striker</v>
      </c>
      <c r="AC105">
        <v>4495000</v>
      </c>
      <c r="AD105" s="69" t="s">
        <v>798</v>
      </c>
      <c r="AE105" s="69" t="str">
        <f>INDEX('Translate table'!$H$2:$H$622,MATCH(Players!P105,'Translate table'!$G$2:$G$622,0))</f>
        <v>Steven Berghuis</v>
      </c>
      <c r="AF105" s="69">
        <f>IFERROR(INDEX('Euro Qual stats'!$A$1:$L$2071,MATCH(Players!$AE105,'Euro Qual stats'!$A$1:$A$2071,0),MATCH(Players!AF$2,'Euro Qual stats'!$A$1:$L$1,0)),0)</f>
        <v>2</v>
      </c>
      <c r="AG105" s="69">
        <f>IFERROR(INDEX('Euro Qual stats'!$A$1:$L$2071,MATCH(Players!$AE105,'Euro Qual stats'!$A$1:$A$2071,0),MATCH(Players!AG$2,'Euro Qual stats'!$A$1:$L$1,0)),0)</f>
        <v>0</v>
      </c>
      <c r="AH105" s="69">
        <f>IFERROR(INDEX('Euro Qual stats'!$A$1:$L$2071,MATCH(Players!$AE105,'Euro Qual stats'!$A$1:$A$2071,0),MATCH(Players!AH$2,'Euro Qual stats'!$A$1:$L$1,0)),0)</f>
        <v>0</v>
      </c>
      <c r="AI105" s="69">
        <f>IFERROR(INDEX('Euro Qual stats'!$A$1:$L$2071,MATCH(Players!$AE105,'Euro Qual stats'!$A$1:$A$2071,0),MATCH(Players!AI$2,'Euro Qual stats'!$A$1:$L$1,0)),0)</f>
        <v>0</v>
      </c>
      <c r="AJ105" s="85">
        <f t="shared" si="35"/>
        <v>0.16957547169811327</v>
      </c>
      <c r="AK105" s="85">
        <f t="shared" si="36"/>
        <v>0.47169811320754701</v>
      </c>
      <c r="AL105" s="85">
        <f t="shared" si="37"/>
        <v>0.14677672955974841</v>
      </c>
      <c r="AM105" s="85">
        <f t="shared" si="38"/>
        <v>0</v>
      </c>
      <c r="AN105" s="85">
        <f t="shared" si="39"/>
        <v>0</v>
      </c>
      <c r="AO105" s="85">
        <f t="shared" si="40"/>
        <v>0</v>
      </c>
      <c r="AP105" s="2">
        <f t="shared" si="41"/>
        <v>7.4318744838976047E-2</v>
      </c>
      <c r="AQ105" s="2">
        <f t="shared" si="42"/>
        <v>0.22295623451692814</v>
      </c>
      <c r="AR105" s="2">
        <f t="shared" si="43"/>
        <v>0.44591246903385628</v>
      </c>
      <c r="AS105" s="2">
        <f t="shared" si="44"/>
        <v>0.22295623451692814</v>
      </c>
      <c r="AT105" s="2">
        <f t="shared" si="45"/>
        <v>0</v>
      </c>
      <c r="AU105" s="2">
        <f t="shared" si="65"/>
        <v>7.4318744838976047E-2</v>
      </c>
      <c r="AV105" s="2">
        <f t="shared" si="66"/>
        <v>0.22295623451692814</v>
      </c>
      <c r="AW105" s="2">
        <f t="shared" si="67"/>
        <v>0.44591246903385628</v>
      </c>
      <c r="AX105" s="2">
        <f t="shared" si="68"/>
        <v>0.22295623451692814</v>
      </c>
      <c r="AY105" s="2">
        <f t="shared" si="69"/>
        <v>0</v>
      </c>
      <c r="AZ105" s="2">
        <f t="shared" si="46"/>
        <v>0.2730084290232615</v>
      </c>
      <c r="BA105" s="2">
        <f t="shared" si="47"/>
        <v>0.1962658531075207</v>
      </c>
      <c r="BB105" s="2">
        <f t="shared" si="48"/>
        <v>0.11147811725846407</v>
      </c>
      <c r="BC105">
        <f t="shared" si="49"/>
        <v>0</v>
      </c>
      <c r="BD105" s="74">
        <f t="shared" si="50"/>
        <v>0</v>
      </c>
      <c r="BE105" s="74">
        <f t="shared" si="51"/>
        <v>0</v>
      </c>
      <c r="BF105" s="74">
        <f t="shared" si="52"/>
        <v>0</v>
      </c>
      <c r="BG105" s="2">
        <f t="shared" si="53"/>
        <v>0.11147811725846407</v>
      </c>
      <c r="BH105" s="2">
        <f t="shared" si="54"/>
        <v>0</v>
      </c>
      <c r="BI105" s="2">
        <f t="shared" si="55"/>
        <v>0</v>
      </c>
      <c r="BJ105" s="2">
        <f t="shared" si="56"/>
        <v>0</v>
      </c>
      <c r="BK105" s="2">
        <f t="shared" si="57"/>
        <v>0</v>
      </c>
      <c r="BL105" s="2">
        <f t="shared" si="58"/>
        <v>0.11147811725846407</v>
      </c>
      <c r="BM105" s="2">
        <f t="shared" si="59"/>
        <v>0</v>
      </c>
      <c r="BN105" s="2">
        <f t="shared" si="60"/>
        <v>0</v>
      </c>
      <c r="BO105" s="2">
        <f t="shared" si="61"/>
        <v>0</v>
      </c>
      <c r="BP105" s="2">
        <f t="shared" si="62"/>
        <v>0</v>
      </c>
      <c r="BQ105" s="2">
        <f t="shared" si="63"/>
        <v>0.11147811725846407</v>
      </c>
      <c r="BR105" s="2">
        <f t="shared" si="64"/>
        <v>0</v>
      </c>
    </row>
    <row r="106" spans="1:70" x14ac:dyDescent="0.3">
      <c r="A106" s="93">
        <v>0</v>
      </c>
      <c r="B106">
        <v>204566</v>
      </c>
      <c r="C106" t="s">
        <v>1381</v>
      </c>
      <c r="D106" t="s">
        <v>1382</v>
      </c>
      <c r="E106" t="s">
        <v>1383</v>
      </c>
      <c r="F106">
        <v>18694</v>
      </c>
      <c r="G106" t="s">
        <v>874</v>
      </c>
      <c r="H106" t="s">
        <v>907</v>
      </c>
      <c r="I106" t="s">
        <v>5231</v>
      </c>
      <c r="J106">
        <v>0</v>
      </c>
      <c r="K106">
        <v>6.5</v>
      </c>
      <c r="L106">
        <v>0</v>
      </c>
      <c r="M106">
        <v>0</v>
      </c>
      <c r="N106">
        <v>159</v>
      </c>
      <c r="O106" t="s">
        <v>992</v>
      </c>
      <c r="P106" t="s">
        <v>1384</v>
      </c>
      <c r="Q106" t="s">
        <v>1384</v>
      </c>
      <c r="R106">
        <v>0</v>
      </c>
      <c r="S106">
        <v>0</v>
      </c>
      <c r="T106">
        <v>0</v>
      </c>
      <c r="U106">
        <v>0</v>
      </c>
      <c r="V106">
        <v>225</v>
      </c>
      <c r="W106">
        <v>0</v>
      </c>
      <c r="X106">
        <v>1</v>
      </c>
      <c r="Y106">
        <v>0</v>
      </c>
      <c r="Z106" t="s">
        <v>1086</v>
      </c>
      <c r="AA106" t="s">
        <v>691</v>
      </c>
      <c r="AB106" s="69" t="str">
        <f>IF(AA106&lt;&gt;"",INDEX(Lookup!$N$2:$N$5,MATCH(Players!AA106,Lookup!$P$2:$P$5,0)),INDEX(Lookup!$N$2:$N$5,MATCH(Players!O106,Lookup!$O$2:$O$5,0)))</f>
        <v>Midfield</v>
      </c>
      <c r="AC106">
        <v>3995000</v>
      </c>
      <c r="AD106" s="69" t="s">
        <v>810</v>
      </c>
      <c r="AE106" s="69" t="str">
        <f>INDEX('Translate table'!$H$2:$H$622,MATCH(Players!P106,'Translate table'!$G$2:$G$622,0))</f>
        <v>Davy PrÃ¶pper</v>
      </c>
      <c r="AF106" s="69">
        <f>IFERROR(INDEX('Euro Qual stats'!$A$1:$L$2071,MATCH(Players!$AE106,'Euro Qual stats'!$A$1:$A$2071,0),MATCH(Players!AF$2,'Euro Qual stats'!$A$1:$L$1,0)),0)</f>
        <v>5</v>
      </c>
      <c r="AG106" s="69">
        <f>IFERROR(INDEX('Euro Qual stats'!$A$1:$L$2071,MATCH(Players!$AE106,'Euro Qual stats'!$A$1:$A$2071,0),MATCH(Players!AG$2,'Euro Qual stats'!$A$1:$L$1,0)),0)</f>
        <v>0</v>
      </c>
      <c r="AH106" s="69">
        <f>IFERROR(INDEX('Euro Qual stats'!$A$1:$L$2071,MATCH(Players!$AE106,'Euro Qual stats'!$A$1:$A$2071,0),MATCH(Players!AH$2,'Euro Qual stats'!$A$1:$L$1,0)),0)</f>
        <v>0</v>
      </c>
      <c r="AI106" s="69">
        <f>IFERROR(INDEX('Euro Qual stats'!$A$1:$L$2071,MATCH(Players!$AE106,'Euro Qual stats'!$A$1:$A$2071,0),MATCH(Players!AI$2,'Euro Qual stats'!$A$1:$L$1,0)),0)</f>
        <v>0</v>
      </c>
      <c r="AJ106" s="85">
        <f t="shared" si="35"/>
        <v>9.3526703499079197E-2</v>
      </c>
      <c r="AK106" s="85">
        <f t="shared" si="36"/>
        <v>0.130621546961326</v>
      </c>
      <c r="AL106" s="85">
        <f t="shared" si="37"/>
        <v>0.13571362799263353</v>
      </c>
      <c r="AM106" s="85">
        <f t="shared" si="38"/>
        <v>0</v>
      </c>
      <c r="AN106" s="85">
        <f t="shared" si="39"/>
        <v>0</v>
      </c>
      <c r="AO106" s="85">
        <f t="shared" si="40"/>
        <v>0</v>
      </c>
      <c r="AP106" s="2">
        <f t="shared" si="41"/>
        <v>0</v>
      </c>
      <c r="AQ106" s="2">
        <f t="shared" si="42"/>
        <v>0</v>
      </c>
      <c r="AR106" s="2">
        <f t="shared" si="43"/>
        <v>0</v>
      </c>
      <c r="AS106" s="2">
        <f t="shared" si="44"/>
        <v>0.4</v>
      </c>
      <c r="AT106" s="2">
        <f t="shared" si="45"/>
        <v>0</v>
      </c>
      <c r="AU106" s="2">
        <f t="shared" si="65"/>
        <v>0</v>
      </c>
      <c r="AV106" s="2">
        <f t="shared" si="66"/>
        <v>0</v>
      </c>
      <c r="AW106" s="2">
        <f t="shared" si="67"/>
        <v>0</v>
      </c>
      <c r="AX106" s="2">
        <f t="shared" si="68"/>
        <v>0.4</v>
      </c>
      <c r="AY106" s="2">
        <f t="shared" si="69"/>
        <v>0</v>
      </c>
      <c r="AZ106" s="2">
        <f t="shared" si="46"/>
        <v>6.5310773480662998E-2</v>
      </c>
      <c r="BA106" s="2">
        <f t="shared" si="47"/>
        <v>4.6763351749539599E-2</v>
      </c>
      <c r="BB106" s="2">
        <f t="shared" si="48"/>
        <v>0.2</v>
      </c>
      <c r="BC106">
        <f t="shared" si="49"/>
        <v>0</v>
      </c>
      <c r="BD106" s="74">
        <f t="shared" si="50"/>
        <v>0</v>
      </c>
      <c r="BE106" s="74">
        <f t="shared" si="51"/>
        <v>0</v>
      </c>
      <c r="BF106" s="74">
        <f t="shared" si="52"/>
        <v>0</v>
      </c>
      <c r="BG106" s="2">
        <f t="shared" si="53"/>
        <v>0.2</v>
      </c>
      <c r="BH106" s="2">
        <f t="shared" si="54"/>
        <v>0</v>
      </c>
      <c r="BI106" s="2">
        <f t="shared" si="55"/>
        <v>0</v>
      </c>
      <c r="BJ106" s="2">
        <f t="shared" si="56"/>
        <v>0</v>
      </c>
      <c r="BK106" s="2">
        <f t="shared" si="57"/>
        <v>0</v>
      </c>
      <c r="BL106" s="2">
        <f t="shared" si="58"/>
        <v>0.2</v>
      </c>
      <c r="BM106" s="2">
        <f t="shared" si="59"/>
        <v>0</v>
      </c>
      <c r="BN106" s="2">
        <f t="shared" si="60"/>
        <v>0</v>
      </c>
      <c r="BO106" s="2">
        <f t="shared" si="61"/>
        <v>0</v>
      </c>
      <c r="BP106" s="2">
        <f t="shared" si="62"/>
        <v>0</v>
      </c>
      <c r="BQ106" s="2">
        <f t="shared" si="63"/>
        <v>0.2</v>
      </c>
      <c r="BR106" s="2">
        <f t="shared" si="64"/>
        <v>0</v>
      </c>
    </row>
    <row r="107" spans="1:70" x14ac:dyDescent="0.3">
      <c r="A107" s="93">
        <v>0</v>
      </c>
      <c r="B107">
        <v>204642</v>
      </c>
      <c r="C107" t="s">
        <v>1385</v>
      </c>
      <c r="D107" t="s">
        <v>1344</v>
      </c>
      <c r="E107" t="s">
        <v>1386</v>
      </c>
      <c r="F107">
        <v>18660</v>
      </c>
      <c r="G107" t="s">
        <v>890</v>
      </c>
      <c r="H107" t="s">
        <v>913</v>
      </c>
      <c r="I107" t="s">
        <v>979</v>
      </c>
      <c r="J107">
        <v>0</v>
      </c>
      <c r="K107">
        <v>6.5</v>
      </c>
      <c r="L107">
        <v>0</v>
      </c>
      <c r="M107">
        <v>0</v>
      </c>
      <c r="N107">
        <v>724</v>
      </c>
      <c r="O107" t="s">
        <v>1273</v>
      </c>
      <c r="P107" t="s">
        <v>1387</v>
      </c>
      <c r="Q107" t="s">
        <v>1387</v>
      </c>
      <c r="R107">
        <v>0</v>
      </c>
      <c r="S107">
        <v>0</v>
      </c>
      <c r="T107">
        <v>83</v>
      </c>
      <c r="U107">
        <v>9</v>
      </c>
      <c r="V107">
        <v>2970</v>
      </c>
      <c r="W107">
        <v>0</v>
      </c>
      <c r="X107">
        <v>1</v>
      </c>
      <c r="Y107">
        <v>0</v>
      </c>
      <c r="Z107" t="s">
        <v>1040</v>
      </c>
      <c r="AA107" t="s">
        <v>690</v>
      </c>
      <c r="AB107" s="69" t="str">
        <f>IF(AA107&lt;&gt;"",INDEX(Lookup!$N$2:$N$5,MATCH(Players!AA107,Lookup!$P$2:$P$5,0)),INDEX(Lookup!$N$2:$N$5,MATCH(Players!O107,Lookup!$O$2:$O$5,0)))</f>
        <v>Goalkeeper</v>
      </c>
      <c r="AC107">
        <v>5489000</v>
      </c>
      <c r="AD107" s="69" t="s">
        <v>819</v>
      </c>
      <c r="AE107" s="69" t="str">
        <f>INDEX('Translate table'!$H$2:$H$622,MATCH(Players!P107,'Translate table'!$G$2:$G$622,0))</f>
        <v>Manuel Neuer</v>
      </c>
      <c r="AF107" s="69">
        <f>IFERROR(INDEX('Euro Qual stats'!$A$1:$L$2071,MATCH(Players!$AE107,'Euro Qual stats'!$A$1:$A$2071,0),MATCH(Players!AF$2,'Euro Qual stats'!$A$1:$L$1,0)),0)</f>
        <v>7</v>
      </c>
      <c r="AG107" s="69">
        <f>IFERROR(INDEX('Euro Qual stats'!$A$1:$L$2071,MATCH(Players!$AE107,'Euro Qual stats'!$A$1:$A$2071,0),MATCH(Players!AG$2,'Euro Qual stats'!$A$1:$L$1,0)),0)</f>
        <v>0</v>
      </c>
      <c r="AH107" s="69">
        <f>IFERROR(INDEX('Euro Qual stats'!$A$1:$L$2071,MATCH(Players!$AE107,'Euro Qual stats'!$A$1:$A$2071,0),MATCH(Players!AH$2,'Euro Qual stats'!$A$1:$L$1,0)),0)</f>
        <v>0</v>
      </c>
      <c r="AI107" s="69">
        <f>IFERROR(INDEX('Euro Qual stats'!$A$1:$L$2071,MATCH(Players!$AE107,'Euro Qual stats'!$A$1:$A$2071,0),MATCH(Players!AI$2,'Euro Qual stats'!$A$1:$L$1,0)),0)</f>
        <v>0</v>
      </c>
      <c r="AJ107" s="85">
        <f t="shared" si="35"/>
        <v>0</v>
      </c>
      <c r="AK107" s="85">
        <f t="shared" si="36"/>
        <v>0</v>
      </c>
      <c r="AL107" s="85">
        <f t="shared" si="37"/>
        <v>0</v>
      </c>
      <c r="AM107" s="85">
        <f t="shared" si="38"/>
        <v>0</v>
      </c>
      <c r="AN107" s="85">
        <f t="shared" si="39"/>
        <v>0</v>
      </c>
      <c r="AO107" s="85">
        <f t="shared" si="40"/>
        <v>0</v>
      </c>
      <c r="AP107" s="2">
        <f t="shared" si="41"/>
        <v>0</v>
      </c>
      <c r="AQ107" s="2">
        <f t="shared" si="42"/>
        <v>0</v>
      </c>
      <c r="AR107" s="2">
        <f t="shared" si="43"/>
        <v>0</v>
      </c>
      <c r="AS107" s="2">
        <f t="shared" si="44"/>
        <v>3.0303030303030304E-2</v>
      </c>
      <c r="AT107" s="2">
        <f t="shared" si="45"/>
        <v>0</v>
      </c>
      <c r="AU107" s="2">
        <f t="shared" si="65"/>
        <v>0</v>
      </c>
      <c r="AV107" s="2">
        <f t="shared" si="66"/>
        <v>0</v>
      </c>
      <c r="AW107" s="2">
        <f t="shared" si="67"/>
        <v>0</v>
      </c>
      <c r="AX107" s="2">
        <f t="shared" si="68"/>
        <v>3.0303030303030304E-2</v>
      </c>
      <c r="AY107" s="2">
        <f t="shared" si="69"/>
        <v>0</v>
      </c>
      <c r="AZ107" s="2">
        <f t="shared" si="46"/>
        <v>0</v>
      </c>
      <c r="BA107" s="2">
        <f t="shared" si="47"/>
        <v>0</v>
      </c>
      <c r="BB107" s="2">
        <f t="shared" si="48"/>
        <v>1.5151515151515152E-2</v>
      </c>
      <c r="BC107">
        <f t="shared" si="49"/>
        <v>1</v>
      </c>
      <c r="BD107" s="74">
        <f t="shared" si="50"/>
        <v>0</v>
      </c>
      <c r="BE107" s="74">
        <f t="shared" si="51"/>
        <v>0</v>
      </c>
      <c r="BF107" s="74">
        <f t="shared" si="52"/>
        <v>0</v>
      </c>
      <c r="BG107" s="2">
        <f t="shared" si="53"/>
        <v>1.5151515151515152E-2</v>
      </c>
      <c r="BH107" s="2">
        <f t="shared" si="54"/>
        <v>0</v>
      </c>
      <c r="BI107" s="2">
        <f t="shared" si="55"/>
        <v>0</v>
      </c>
      <c r="BJ107" s="2">
        <f t="shared" si="56"/>
        <v>0</v>
      </c>
      <c r="BK107" s="2">
        <f t="shared" si="57"/>
        <v>0</v>
      </c>
      <c r="BL107" s="2">
        <f t="shared" si="58"/>
        <v>1.5151515151515152E-2</v>
      </c>
      <c r="BM107" s="2">
        <f t="shared" si="59"/>
        <v>0</v>
      </c>
      <c r="BN107" s="2">
        <f t="shared" si="60"/>
        <v>0</v>
      </c>
      <c r="BO107" s="2">
        <f t="shared" si="61"/>
        <v>0</v>
      </c>
      <c r="BP107" s="2">
        <f t="shared" si="62"/>
        <v>0</v>
      </c>
      <c r="BQ107" s="2">
        <f t="shared" si="63"/>
        <v>1.5151515151515152E-2</v>
      </c>
      <c r="BR107" s="2">
        <f t="shared" si="64"/>
        <v>0</v>
      </c>
    </row>
    <row r="108" spans="1:70" x14ac:dyDescent="0.3">
      <c r="A108" s="93">
        <v>0</v>
      </c>
      <c r="B108">
        <v>204645</v>
      </c>
      <c r="C108" t="s">
        <v>1388</v>
      </c>
      <c r="D108" t="s">
        <v>1389</v>
      </c>
      <c r="E108" t="s">
        <v>1390</v>
      </c>
      <c r="F108">
        <v>18660</v>
      </c>
      <c r="G108" t="s">
        <v>890</v>
      </c>
      <c r="H108" t="s">
        <v>913</v>
      </c>
      <c r="I108" t="s">
        <v>979</v>
      </c>
      <c r="J108">
        <v>0</v>
      </c>
      <c r="K108">
        <v>6.5</v>
      </c>
      <c r="L108">
        <v>0</v>
      </c>
      <c r="M108">
        <v>0</v>
      </c>
      <c r="N108">
        <v>37</v>
      </c>
      <c r="O108" t="s">
        <v>1301</v>
      </c>
      <c r="P108" t="s">
        <v>1391</v>
      </c>
      <c r="Q108" t="s">
        <v>1391</v>
      </c>
      <c r="R108">
        <v>2</v>
      </c>
      <c r="S108">
        <v>1</v>
      </c>
      <c r="T108">
        <v>0</v>
      </c>
      <c r="U108">
        <v>7</v>
      </c>
      <c r="V108">
        <v>3060</v>
      </c>
      <c r="W108">
        <v>8</v>
      </c>
      <c r="X108">
        <v>2</v>
      </c>
      <c r="Y108">
        <v>0</v>
      </c>
      <c r="Z108" t="s">
        <v>1040</v>
      </c>
      <c r="AA108" t="s">
        <v>692</v>
      </c>
      <c r="AB108" s="69" t="str">
        <f>IF(AA108&lt;&gt;"",INDEX(Lookup!$N$2:$N$5,MATCH(Players!AA108,Lookup!$P$2:$P$5,0)),INDEX(Lookup!$N$2:$N$5,MATCH(Players!O108,Lookup!$O$2:$O$5,0)))</f>
        <v>Defense</v>
      </c>
      <c r="AC108">
        <v>3984000</v>
      </c>
      <c r="AD108" s="69" t="s">
        <v>812</v>
      </c>
      <c r="AE108" s="69" t="str">
        <f>INDEX('Translate table'!$H$2:$H$622,MATCH(Players!P108,'Translate table'!$G$2:$G$622,0))</f>
        <v>Matthias Ginter</v>
      </c>
      <c r="AF108" s="69">
        <f>IFERROR(INDEX('Euro Qual stats'!$A$1:$L$2071,MATCH(Players!$AE108,'Euro Qual stats'!$A$1:$A$2071,0),MATCH(Players!AF$2,'Euro Qual stats'!$A$1:$L$1,0)),0)</f>
        <v>6</v>
      </c>
      <c r="AG108" s="69">
        <f>IFERROR(INDEX('Euro Qual stats'!$A$1:$L$2071,MATCH(Players!$AE108,'Euro Qual stats'!$A$1:$A$2071,0),MATCH(Players!AG$2,'Euro Qual stats'!$A$1:$L$1,0)),0)</f>
        <v>0.37</v>
      </c>
      <c r="AH108" s="69">
        <f>IFERROR(INDEX('Euro Qual stats'!$A$1:$L$2071,MATCH(Players!$AE108,'Euro Qual stats'!$A$1:$A$2071,0),MATCH(Players!AH$2,'Euro Qual stats'!$A$1:$L$1,0)),0)</f>
        <v>0.19</v>
      </c>
      <c r="AI108" s="69">
        <f>IFERROR(INDEX('Euro Qual stats'!$A$1:$L$2071,MATCH(Players!$AE108,'Euro Qual stats'!$A$1:$A$2071,0),MATCH(Players!AI$2,'Euro Qual stats'!$A$1:$L$1,0)),0)</f>
        <v>0</v>
      </c>
      <c r="AJ108" s="85">
        <f t="shared" si="35"/>
        <v>0.23177514792899409</v>
      </c>
      <c r="AK108" s="85">
        <f t="shared" si="36"/>
        <v>0.14088757396449705</v>
      </c>
      <c r="AL108" s="85">
        <f t="shared" si="37"/>
        <v>9.4467455621301724E-2</v>
      </c>
      <c r="AM108" s="85">
        <f t="shared" si="38"/>
        <v>0.11833517754178854</v>
      </c>
      <c r="AN108" s="85">
        <f t="shared" si="39"/>
        <v>5.3644772651535208E-2</v>
      </c>
      <c r="AO108" s="85">
        <f t="shared" si="40"/>
        <v>6.0327805341237772E-2</v>
      </c>
      <c r="AP108" s="2">
        <f t="shared" si="41"/>
        <v>5.8823529411764705E-2</v>
      </c>
      <c r="AQ108" s="2">
        <f t="shared" si="42"/>
        <v>2.9411764705882353E-2</v>
      </c>
      <c r="AR108" s="2">
        <f t="shared" si="43"/>
        <v>0.23529411764705882</v>
      </c>
      <c r="AS108" s="2">
        <f t="shared" si="44"/>
        <v>5.8823529411764705E-2</v>
      </c>
      <c r="AT108" s="2">
        <f t="shared" si="45"/>
        <v>0</v>
      </c>
      <c r="AU108" s="2">
        <f t="shared" si="65"/>
        <v>5.8823529411764705E-2</v>
      </c>
      <c r="AV108" s="2">
        <f t="shared" si="66"/>
        <v>2.9411764705882353E-2</v>
      </c>
      <c r="AW108" s="2">
        <f t="shared" si="67"/>
        <v>0.23529411764705882</v>
      </c>
      <c r="AX108" s="2">
        <f t="shared" si="68"/>
        <v>5.8823529411764705E-2</v>
      </c>
      <c r="AY108" s="2">
        <f t="shared" si="69"/>
        <v>0</v>
      </c>
      <c r="AZ108" s="2">
        <f t="shared" si="46"/>
        <v>9.9855551688130872E-2</v>
      </c>
      <c r="BA108" s="2">
        <f t="shared" si="47"/>
        <v>0.13059345631743821</v>
      </c>
      <c r="BB108" s="2">
        <f t="shared" si="48"/>
        <v>2.9411764705882353E-2</v>
      </c>
      <c r="BC108">
        <f t="shared" si="49"/>
        <v>1</v>
      </c>
      <c r="BD108" s="74">
        <f t="shared" si="50"/>
        <v>3.7632518048161367E-2</v>
      </c>
      <c r="BE108" s="74">
        <f t="shared" si="51"/>
        <v>6.5063437013765518E-2</v>
      </c>
      <c r="BF108" s="74">
        <f t="shared" si="52"/>
        <v>3.3720792430830371E-2</v>
      </c>
      <c r="BG108" s="2">
        <f t="shared" si="53"/>
        <v>2.9411764705882353E-2</v>
      </c>
      <c r="BH108" s="2">
        <f t="shared" si="54"/>
        <v>0</v>
      </c>
      <c r="BI108" s="2">
        <f t="shared" si="55"/>
        <v>3.7632518048161367E-2</v>
      </c>
      <c r="BJ108" s="2">
        <f t="shared" si="56"/>
        <v>6.5063437013765518E-2</v>
      </c>
      <c r="BK108" s="2">
        <f t="shared" si="57"/>
        <v>3.3720792430830371E-2</v>
      </c>
      <c r="BL108" s="2">
        <f t="shared" si="58"/>
        <v>2.9411764705882353E-2</v>
      </c>
      <c r="BM108" s="2">
        <f t="shared" si="59"/>
        <v>0</v>
      </c>
      <c r="BN108" s="2">
        <f t="shared" si="60"/>
        <v>3.7632518048161367E-2</v>
      </c>
      <c r="BO108" s="2">
        <f t="shared" si="61"/>
        <v>6.5063437013765532E-2</v>
      </c>
      <c r="BP108" s="2">
        <f t="shared" si="62"/>
        <v>3.3720792430830364E-2</v>
      </c>
      <c r="BQ108" s="2">
        <f t="shared" si="63"/>
        <v>2.9411764705882353E-2</v>
      </c>
      <c r="BR108" s="2">
        <f t="shared" si="64"/>
        <v>0</v>
      </c>
    </row>
    <row r="109" spans="1:70" x14ac:dyDescent="0.3">
      <c r="A109" s="93">
        <v>0</v>
      </c>
      <c r="B109">
        <v>204653</v>
      </c>
      <c r="C109" t="s">
        <v>1392</v>
      </c>
      <c r="D109" t="s">
        <v>1393</v>
      </c>
      <c r="E109" t="s">
        <v>1394</v>
      </c>
      <c r="F109">
        <v>18660</v>
      </c>
      <c r="G109" t="s">
        <v>890</v>
      </c>
      <c r="H109" t="s">
        <v>913</v>
      </c>
      <c r="I109" t="s">
        <v>5231</v>
      </c>
      <c r="J109">
        <v>0</v>
      </c>
      <c r="K109">
        <v>6.5</v>
      </c>
      <c r="L109">
        <v>0</v>
      </c>
      <c r="M109">
        <v>0</v>
      </c>
      <c r="N109">
        <v>3</v>
      </c>
      <c r="O109" t="s">
        <v>992</v>
      </c>
      <c r="P109" t="s">
        <v>1395</v>
      </c>
      <c r="Q109" t="s">
        <v>1395</v>
      </c>
      <c r="R109">
        <v>6</v>
      </c>
      <c r="S109">
        <v>5</v>
      </c>
      <c r="T109">
        <v>0</v>
      </c>
      <c r="U109">
        <v>2</v>
      </c>
      <c r="V109">
        <v>2630</v>
      </c>
      <c r="W109">
        <v>17</v>
      </c>
      <c r="X109">
        <v>9</v>
      </c>
      <c r="Y109">
        <v>0</v>
      </c>
      <c r="Z109" t="s">
        <v>1040</v>
      </c>
      <c r="AA109" t="s">
        <v>691</v>
      </c>
      <c r="AB109" s="69" t="str">
        <f>IF(AA109&lt;&gt;"",INDEX(Lookup!$N$2:$N$5,MATCH(Players!AA109,Lookup!$P$2:$P$5,0)),INDEX(Lookup!$N$2:$N$5,MATCH(Players!O109,Lookup!$O$2:$O$5,0)))</f>
        <v>Midfield</v>
      </c>
      <c r="AC109">
        <v>3495000</v>
      </c>
      <c r="AD109" s="69" t="s">
        <v>801</v>
      </c>
      <c r="AE109" s="69" t="str">
        <f>INDEX('Translate table'!$H$2:$H$622,MATCH(Players!P109,'Translate table'!$G$2:$G$622,0))</f>
        <v>Fiorin Durmishaj</v>
      </c>
      <c r="AF109" s="69">
        <f>IFERROR(INDEX('Euro Qual stats'!$A$1:$L$2071,MATCH(Players!$AE109,'Euro Qual stats'!$A$1:$A$2071,0),MATCH(Players!AF$2,'Euro Qual stats'!$A$1:$L$1,0)),0)</f>
        <v>0</v>
      </c>
      <c r="AG109" s="69">
        <f>IFERROR(INDEX('Euro Qual stats'!$A$1:$L$2071,MATCH(Players!$AE109,'Euro Qual stats'!$A$1:$A$2071,0),MATCH(Players!AG$2,'Euro Qual stats'!$A$1:$L$1,0)),0)</f>
        <v>0</v>
      </c>
      <c r="AH109" s="69">
        <f>IFERROR(INDEX('Euro Qual stats'!$A$1:$L$2071,MATCH(Players!$AE109,'Euro Qual stats'!$A$1:$A$2071,0),MATCH(Players!AH$2,'Euro Qual stats'!$A$1:$L$1,0)),0)</f>
        <v>0</v>
      </c>
      <c r="AI109" s="69">
        <f>IFERROR(INDEX('Euro Qual stats'!$A$1:$L$2071,MATCH(Players!$AE109,'Euro Qual stats'!$A$1:$A$2071,0),MATCH(Players!AI$2,'Euro Qual stats'!$A$1:$L$1,0)),0)</f>
        <v>0</v>
      </c>
      <c r="AJ109" s="85">
        <f t="shared" si="35"/>
        <v>0.16033149171270719</v>
      </c>
      <c r="AK109" s="85">
        <f t="shared" si="36"/>
        <v>0.2239226519337017</v>
      </c>
      <c r="AL109" s="85">
        <f t="shared" si="37"/>
        <v>0.23265193370165746</v>
      </c>
      <c r="AM109" s="85">
        <f t="shared" si="38"/>
        <v>0</v>
      </c>
      <c r="AN109" s="85">
        <f t="shared" si="39"/>
        <v>0</v>
      </c>
      <c r="AO109" s="85">
        <f t="shared" si="40"/>
        <v>0</v>
      </c>
      <c r="AP109" s="2">
        <f t="shared" si="41"/>
        <v>0.20532319391634982</v>
      </c>
      <c r="AQ109" s="2">
        <f t="shared" si="42"/>
        <v>0.17110266159695817</v>
      </c>
      <c r="AR109" s="2">
        <f t="shared" si="43"/>
        <v>0.58174904942965777</v>
      </c>
      <c r="AS109" s="2">
        <f t="shared" si="44"/>
        <v>0.30798479087452474</v>
      </c>
      <c r="AT109" s="2">
        <f t="shared" si="45"/>
        <v>0</v>
      </c>
      <c r="AU109" s="2">
        <f t="shared" si="65"/>
        <v>0.20532319391634982</v>
      </c>
      <c r="AV109" s="2">
        <f t="shared" si="66"/>
        <v>0.17110266159695817</v>
      </c>
      <c r="AW109" s="2">
        <f t="shared" si="67"/>
        <v>0.58174904942965777</v>
      </c>
      <c r="AX109" s="2">
        <f t="shared" si="68"/>
        <v>0.30798479087452474</v>
      </c>
      <c r="AY109" s="2">
        <f t="shared" si="69"/>
        <v>0</v>
      </c>
      <c r="AZ109" s="2">
        <f t="shared" si="46"/>
        <v>0.21462292292502577</v>
      </c>
      <c r="BA109" s="2">
        <f t="shared" si="47"/>
        <v>0.16571707665483268</v>
      </c>
      <c r="BB109" s="2">
        <f t="shared" si="48"/>
        <v>0.15399239543726237</v>
      </c>
      <c r="BC109">
        <f t="shared" si="49"/>
        <v>0</v>
      </c>
      <c r="BD109" s="74">
        <f t="shared" si="50"/>
        <v>0</v>
      </c>
      <c r="BE109" s="74">
        <f t="shared" si="51"/>
        <v>0</v>
      </c>
      <c r="BF109" s="74">
        <f t="shared" si="52"/>
        <v>0</v>
      </c>
      <c r="BG109" s="2">
        <f t="shared" si="53"/>
        <v>0.15399239543726237</v>
      </c>
      <c r="BH109" s="2">
        <f t="shared" si="54"/>
        <v>0</v>
      </c>
      <c r="BI109" s="2">
        <f t="shared" si="55"/>
        <v>0</v>
      </c>
      <c r="BJ109" s="2">
        <f t="shared" si="56"/>
        <v>0</v>
      </c>
      <c r="BK109" s="2">
        <f t="shared" si="57"/>
        <v>0</v>
      </c>
      <c r="BL109" s="2">
        <f t="shared" si="58"/>
        <v>0.15399239543726237</v>
      </c>
      <c r="BM109" s="2">
        <f t="shared" si="59"/>
        <v>0</v>
      </c>
      <c r="BN109" s="2">
        <f t="shared" si="60"/>
        <v>0</v>
      </c>
      <c r="BO109" s="2">
        <f t="shared" si="61"/>
        <v>0</v>
      </c>
      <c r="BP109" s="2">
        <f t="shared" si="62"/>
        <v>0</v>
      </c>
      <c r="BQ109" s="2">
        <f t="shared" si="63"/>
        <v>0.15399239543726237</v>
      </c>
      <c r="BR109" s="2">
        <f t="shared" si="64"/>
        <v>0</v>
      </c>
    </row>
    <row r="110" spans="1:70" x14ac:dyDescent="0.3">
      <c r="A110" s="93">
        <v>0</v>
      </c>
      <c r="B110">
        <v>213442</v>
      </c>
      <c r="C110" t="s">
        <v>1396</v>
      </c>
      <c r="D110" t="s">
        <v>1397</v>
      </c>
      <c r="E110" t="s">
        <v>1398</v>
      </c>
      <c r="F110">
        <v>18645</v>
      </c>
      <c r="G110" t="s">
        <v>877</v>
      </c>
      <c r="H110" t="s">
        <v>931</v>
      </c>
      <c r="I110" t="s">
        <v>979</v>
      </c>
      <c r="J110">
        <v>0</v>
      </c>
      <c r="K110">
        <v>6.5</v>
      </c>
      <c r="L110">
        <v>0</v>
      </c>
      <c r="M110">
        <v>0</v>
      </c>
      <c r="N110">
        <v>1248</v>
      </c>
      <c r="O110" t="s">
        <v>1301</v>
      </c>
      <c r="P110" t="s">
        <v>100</v>
      </c>
      <c r="Q110" t="s">
        <v>100</v>
      </c>
      <c r="R110">
        <v>1</v>
      </c>
      <c r="S110">
        <v>5</v>
      </c>
      <c r="T110">
        <v>0</v>
      </c>
      <c r="U110">
        <v>10</v>
      </c>
      <c r="V110">
        <v>2655</v>
      </c>
      <c r="W110">
        <v>6</v>
      </c>
      <c r="X110">
        <v>8</v>
      </c>
      <c r="Y110">
        <v>0</v>
      </c>
      <c r="Z110" t="s">
        <v>877</v>
      </c>
      <c r="AA110" t="s">
        <v>692</v>
      </c>
      <c r="AB110" s="69" t="str">
        <f>IF(AA110&lt;&gt;"",INDEX(Lookup!$N$2:$N$5,MATCH(Players!AA110,Lookup!$P$2:$P$5,0)),INDEX(Lookup!$N$2:$N$5,MATCH(Players!O110,Lookup!$O$2:$O$5,0)))</f>
        <v>Defense</v>
      </c>
      <c r="AC110">
        <v>3495000</v>
      </c>
      <c r="AD110" s="69" t="s">
        <v>798</v>
      </c>
      <c r="AE110" s="69" t="str">
        <f>INDEX('Translate table'!$H$2:$H$622,MATCH(Players!P110,'Translate table'!$G$2:$G$622,0))</f>
        <v>Kurt Shaw</v>
      </c>
      <c r="AF110" s="69">
        <f>IFERROR(INDEX('Euro Qual stats'!$A$1:$L$2071,MATCH(Players!$AE110,'Euro Qual stats'!$A$1:$A$2071,0),MATCH(Players!AF$2,'Euro Qual stats'!$A$1:$L$1,0)),0)</f>
        <v>1</v>
      </c>
      <c r="AG110" s="69">
        <f>IFERROR(INDEX('Euro Qual stats'!$A$1:$L$2071,MATCH(Players!$AE110,'Euro Qual stats'!$A$1:$A$2071,0),MATCH(Players!AG$2,'Euro Qual stats'!$A$1:$L$1,0)),0)</f>
        <v>0</v>
      </c>
      <c r="AH110" s="69">
        <f>IFERROR(INDEX('Euro Qual stats'!$A$1:$L$2071,MATCH(Players!$AE110,'Euro Qual stats'!$A$1:$A$2071,0),MATCH(Players!AH$2,'Euro Qual stats'!$A$1:$L$1,0)),0)</f>
        <v>0</v>
      </c>
      <c r="AI110" s="69">
        <f>IFERROR(INDEX('Euro Qual stats'!$A$1:$L$2071,MATCH(Players!$AE110,'Euro Qual stats'!$A$1:$A$2071,0),MATCH(Players!AI$2,'Euro Qual stats'!$A$1:$L$1,0)),0)</f>
        <v>1</v>
      </c>
      <c r="AJ110" s="85">
        <f t="shared" si="35"/>
        <v>8.5754437869822495E-2</v>
      </c>
      <c r="AK110" s="85">
        <f t="shared" si="36"/>
        <v>8.4127218934911263E-2</v>
      </c>
      <c r="AL110" s="85">
        <f t="shared" si="37"/>
        <v>0.25652366863905313</v>
      </c>
      <c r="AM110" s="85">
        <f t="shared" si="38"/>
        <v>4.3648049241235352E-2</v>
      </c>
      <c r="AN110" s="85">
        <f t="shared" si="39"/>
        <v>2.2500992076086586E-2</v>
      </c>
      <c r="AO110" s="85">
        <f t="shared" si="40"/>
        <v>0.16475995801968149</v>
      </c>
      <c r="AP110" s="2">
        <f t="shared" si="41"/>
        <v>3.3898305084745763E-2</v>
      </c>
      <c r="AQ110" s="2">
        <f t="shared" si="42"/>
        <v>0.16949152542372881</v>
      </c>
      <c r="AR110" s="2">
        <f t="shared" si="43"/>
        <v>0.20338983050847459</v>
      </c>
      <c r="AS110" s="2">
        <f t="shared" si="44"/>
        <v>0.2711864406779661</v>
      </c>
      <c r="AT110" s="2">
        <f t="shared" si="45"/>
        <v>0</v>
      </c>
      <c r="AU110" s="2">
        <f t="shared" si="65"/>
        <v>3.3898305084745763E-2</v>
      </c>
      <c r="AV110" s="2">
        <f t="shared" si="66"/>
        <v>0.16949152542372881</v>
      </c>
      <c r="AW110" s="2">
        <f t="shared" si="67"/>
        <v>0.20338983050847459</v>
      </c>
      <c r="AX110" s="2">
        <f t="shared" si="68"/>
        <v>0.2711864406779661</v>
      </c>
      <c r="AY110" s="2">
        <f t="shared" si="69"/>
        <v>0</v>
      </c>
      <c r="AZ110" s="2">
        <f t="shared" si="46"/>
        <v>5.9012762009828509E-2</v>
      </c>
      <c r="BA110" s="2">
        <f t="shared" si="47"/>
        <v>0.12762298164677566</v>
      </c>
      <c r="BB110" s="2">
        <f t="shared" si="48"/>
        <v>0.63559322033898302</v>
      </c>
      <c r="BC110">
        <f t="shared" si="49"/>
        <v>1</v>
      </c>
      <c r="BD110" s="74">
        <f t="shared" si="50"/>
        <v>2.0246578433136129E-2</v>
      </c>
      <c r="BE110" s="74">
        <f t="shared" si="51"/>
        <v>7.0799038049643076E-2</v>
      </c>
      <c r="BF110" s="74">
        <f t="shared" si="52"/>
        <v>3.6315680910859002E-2</v>
      </c>
      <c r="BG110" s="2">
        <f t="shared" si="53"/>
        <v>0.63559322033898302</v>
      </c>
      <c r="BH110" s="2">
        <f t="shared" si="54"/>
        <v>0</v>
      </c>
      <c r="BI110" s="2">
        <f t="shared" si="55"/>
        <v>2.0246578433136129E-2</v>
      </c>
      <c r="BJ110" s="2">
        <f t="shared" si="56"/>
        <v>7.0799038049643076E-2</v>
      </c>
      <c r="BK110" s="2">
        <f t="shared" si="57"/>
        <v>3.6315680910859002E-2</v>
      </c>
      <c r="BL110" s="2">
        <f t="shared" si="58"/>
        <v>0.63559322033898302</v>
      </c>
      <c r="BM110" s="2">
        <f t="shared" si="59"/>
        <v>0</v>
      </c>
      <c r="BN110" s="2">
        <f t="shared" si="60"/>
        <v>2.0931856449826855E-2</v>
      </c>
      <c r="BO110" s="2">
        <f t="shared" si="61"/>
        <v>7.0799038049643062E-2</v>
      </c>
      <c r="BP110" s="2">
        <f t="shared" si="62"/>
        <v>3.6315680910858995E-2</v>
      </c>
      <c r="BQ110" s="2">
        <f t="shared" si="63"/>
        <v>0.63559322033898302</v>
      </c>
      <c r="BR110" s="2">
        <f t="shared" si="64"/>
        <v>0</v>
      </c>
    </row>
    <row r="111" spans="1:70" x14ac:dyDescent="0.3">
      <c r="A111" s="93">
        <v>0</v>
      </c>
      <c r="B111">
        <v>204614</v>
      </c>
      <c r="C111" t="s">
        <v>1400</v>
      </c>
      <c r="D111" t="s">
        <v>977</v>
      </c>
      <c r="E111" t="s">
        <v>1401</v>
      </c>
      <c r="F111">
        <v>18645</v>
      </c>
      <c r="G111" t="s">
        <v>877</v>
      </c>
      <c r="H111" t="s">
        <v>931</v>
      </c>
      <c r="I111" t="s">
        <v>5231</v>
      </c>
      <c r="J111">
        <v>0</v>
      </c>
      <c r="K111">
        <v>6.5</v>
      </c>
      <c r="L111">
        <v>0</v>
      </c>
      <c r="M111">
        <v>0</v>
      </c>
      <c r="N111">
        <v>248</v>
      </c>
      <c r="O111" t="s">
        <v>1301</v>
      </c>
      <c r="P111" t="s">
        <v>301</v>
      </c>
      <c r="Q111" t="s">
        <v>301</v>
      </c>
      <c r="R111">
        <v>2</v>
      </c>
      <c r="S111">
        <v>1</v>
      </c>
      <c r="T111">
        <v>0</v>
      </c>
      <c r="U111">
        <v>13</v>
      </c>
      <c r="V111">
        <v>3048</v>
      </c>
      <c r="W111">
        <v>10</v>
      </c>
      <c r="X111">
        <v>11</v>
      </c>
      <c r="Y111">
        <v>0</v>
      </c>
      <c r="Z111" t="s">
        <v>877</v>
      </c>
      <c r="AA111" t="s">
        <v>692</v>
      </c>
      <c r="AB111" s="69" t="str">
        <f>IF(AA111&lt;&gt;"",INDEX(Lookup!$N$2:$N$5,MATCH(Players!AA111,Lookup!$P$2:$P$5,0)),INDEX(Lookup!$N$2:$N$5,MATCH(Players!O111,Lookup!$O$2:$O$5,0)))</f>
        <v>Defense</v>
      </c>
      <c r="AC111">
        <v>4495000</v>
      </c>
      <c r="AD111" s="69" t="s">
        <v>801</v>
      </c>
      <c r="AE111" s="69" t="str">
        <f>INDEX('Translate table'!$H$2:$H$622,MATCH(Players!P111,'Translate table'!$G$2:$G$622,0))</f>
        <v>Harry Maguire</v>
      </c>
      <c r="AF111" s="69">
        <f>IFERROR(INDEX('Euro Qual stats'!$A$1:$L$2071,MATCH(Players!$AE111,'Euro Qual stats'!$A$1:$A$2071,0),MATCH(Players!AF$2,'Euro Qual stats'!$A$1:$L$1,0)),0)</f>
        <v>8</v>
      </c>
      <c r="AG111" s="69">
        <f>IFERROR(INDEX('Euro Qual stats'!$A$1:$L$2071,MATCH(Players!$AE111,'Euro Qual stats'!$A$1:$A$2071,0),MATCH(Players!AG$2,'Euro Qual stats'!$A$1:$L$1,0)),0)</f>
        <v>0</v>
      </c>
      <c r="AH111" s="69">
        <f>IFERROR(INDEX('Euro Qual stats'!$A$1:$L$2071,MATCH(Players!$AE111,'Euro Qual stats'!$A$1:$A$2071,0),MATCH(Players!AH$2,'Euro Qual stats'!$A$1:$L$1,0)),0)</f>
        <v>0</v>
      </c>
      <c r="AI111" s="69">
        <f>IFERROR(INDEX('Euro Qual stats'!$A$1:$L$2071,MATCH(Players!$AE111,'Euro Qual stats'!$A$1:$A$2071,0),MATCH(Players!AI$2,'Euro Qual stats'!$A$1:$L$1,0)),0)</f>
        <v>0</v>
      </c>
      <c r="AJ111" s="85">
        <f t="shared" si="35"/>
        <v>3.1183431952662724E-2</v>
      </c>
      <c r="AK111" s="85">
        <f t="shared" si="36"/>
        <v>3.0591715976331368E-2</v>
      </c>
      <c r="AL111" s="85">
        <f t="shared" si="37"/>
        <v>6.2978303747534478E-2</v>
      </c>
      <c r="AM111" s="85">
        <f t="shared" si="38"/>
        <v>0</v>
      </c>
      <c r="AN111" s="85">
        <f t="shared" si="39"/>
        <v>0</v>
      </c>
      <c r="AO111" s="85">
        <f t="shared" si="40"/>
        <v>0</v>
      </c>
      <c r="AP111" s="2">
        <f t="shared" si="41"/>
        <v>5.905511811023622E-2</v>
      </c>
      <c r="AQ111" s="2">
        <f t="shared" si="42"/>
        <v>2.952755905511811E-2</v>
      </c>
      <c r="AR111" s="2">
        <f t="shared" si="43"/>
        <v>0.29527559055118108</v>
      </c>
      <c r="AS111" s="2">
        <f t="shared" si="44"/>
        <v>0.32480314960629919</v>
      </c>
      <c r="AT111" s="2">
        <f t="shared" si="45"/>
        <v>0</v>
      </c>
      <c r="AU111" s="2">
        <f t="shared" si="65"/>
        <v>5.905511811023622E-2</v>
      </c>
      <c r="AV111" s="2">
        <f t="shared" si="66"/>
        <v>2.952755905511811E-2</v>
      </c>
      <c r="AW111" s="2">
        <f t="shared" si="67"/>
        <v>0.29527559055118108</v>
      </c>
      <c r="AX111" s="2">
        <f t="shared" si="68"/>
        <v>0.32480314960629919</v>
      </c>
      <c r="AY111" s="2">
        <f t="shared" si="69"/>
        <v>0</v>
      </c>
      <c r="AZ111" s="2">
        <f t="shared" si="46"/>
        <v>4.4823417043283798E-2</v>
      </c>
      <c r="BA111" s="2">
        <f t="shared" si="47"/>
        <v>3.0355495503890419E-2</v>
      </c>
      <c r="BB111" s="2">
        <f t="shared" si="48"/>
        <v>0.1624015748031496</v>
      </c>
      <c r="BC111">
        <f t="shared" si="49"/>
        <v>0</v>
      </c>
      <c r="BD111" s="74">
        <f t="shared" si="50"/>
        <v>0</v>
      </c>
      <c r="BE111" s="74">
        <f t="shared" si="51"/>
        <v>0</v>
      </c>
      <c r="BF111" s="74">
        <f t="shared" si="52"/>
        <v>0</v>
      </c>
      <c r="BG111" s="2">
        <f t="shared" si="53"/>
        <v>0.1624015748031496</v>
      </c>
      <c r="BH111" s="2">
        <f t="shared" si="54"/>
        <v>0</v>
      </c>
      <c r="BI111" s="2">
        <f t="shared" si="55"/>
        <v>0</v>
      </c>
      <c r="BJ111" s="2">
        <f t="shared" si="56"/>
        <v>0</v>
      </c>
      <c r="BK111" s="2">
        <f t="shared" si="57"/>
        <v>0</v>
      </c>
      <c r="BL111" s="2">
        <f t="shared" si="58"/>
        <v>0.1624015748031496</v>
      </c>
      <c r="BM111" s="2">
        <f t="shared" si="59"/>
        <v>0</v>
      </c>
      <c r="BN111" s="2">
        <f t="shared" si="60"/>
        <v>0</v>
      </c>
      <c r="BO111" s="2">
        <f t="shared" si="61"/>
        <v>0</v>
      </c>
      <c r="BP111" s="2">
        <f t="shared" si="62"/>
        <v>0</v>
      </c>
      <c r="BQ111" s="2">
        <f t="shared" si="63"/>
        <v>0.1624015748031496</v>
      </c>
      <c r="BR111" s="2">
        <f t="shared" si="64"/>
        <v>0</v>
      </c>
    </row>
    <row r="112" spans="1:70" x14ac:dyDescent="0.3">
      <c r="A112" s="93">
        <v>0</v>
      </c>
      <c r="B112">
        <v>204609</v>
      </c>
      <c r="C112" t="s">
        <v>1402</v>
      </c>
      <c r="D112" t="s">
        <v>1403</v>
      </c>
      <c r="E112" t="s">
        <v>1404</v>
      </c>
      <c r="F112">
        <v>18645</v>
      </c>
      <c r="G112" t="s">
        <v>877</v>
      </c>
      <c r="H112" t="s">
        <v>931</v>
      </c>
      <c r="I112" t="s">
        <v>5231</v>
      </c>
      <c r="J112">
        <v>0</v>
      </c>
      <c r="K112">
        <v>6.5</v>
      </c>
      <c r="L112">
        <v>0</v>
      </c>
      <c r="M112">
        <v>0</v>
      </c>
      <c r="N112">
        <v>796</v>
      </c>
      <c r="O112" t="s">
        <v>1301</v>
      </c>
      <c r="P112" t="s">
        <v>67</v>
      </c>
      <c r="Q112" t="s">
        <v>67</v>
      </c>
      <c r="R112">
        <v>3</v>
      </c>
      <c r="S112">
        <v>5</v>
      </c>
      <c r="T112">
        <v>0</v>
      </c>
      <c r="U112">
        <v>9</v>
      </c>
      <c r="V112">
        <v>2290</v>
      </c>
      <c r="W112">
        <v>10</v>
      </c>
      <c r="X112">
        <v>3</v>
      </c>
      <c r="Y112">
        <v>0</v>
      </c>
      <c r="Z112" t="s">
        <v>877</v>
      </c>
      <c r="AA112" t="s">
        <v>692</v>
      </c>
      <c r="AB112" s="69" t="str">
        <f>IF(AA112&lt;&gt;"",INDEX(Lookup!$N$2:$N$5,MATCH(Players!AA112,Lookup!$P$2:$P$5,0)),INDEX(Lookup!$N$2:$N$5,MATCH(Players!O112,Lookup!$O$2:$O$5,0)))</f>
        <v>Defense</v>
      </c>
      <c r="AC112">
        <v>4495000</v>
      </c>
      <c r="AD112" s="69" t="s">
        <v>1399</v>
      </c>
      <c r="AE112" s="69" t="str">
        <f>INDEX('Translate table'!$H$2:$H$622,MATCH(Players!P112,'Translate table'!$G$2:$G$622,0))</f>
        <v>Ben Chilwell</v>
      </c>
      <c r="AF112" s="69">
        <f>IFERROR(INDEX('Euro Qual stats'!$A$1:$L$2071,MATCH(Players!$AE112,'Euro Qual stats'!$A$1:$A$2071,0),MATCH(Players!AF$2,'Euro Qual stats'!$A$1:$L$1,0)),0)</f>
        <v>5</v>
      </c>
      <c r="AG112" s="69">
        <f>IFERROR(INDEX('Euro Qual stats'!$A$1:$L$2071,MATCH(Players!$AE112,'Euro Qual stats'!$A$1:$A$2071,0),MATCH(Players!AG$2,'Euro Qual stats'!$A$1:$L$1,0)),0)</f>
        <v>0.6</v>
      </c>
      <c r="AH112" s="69">
        <f>IFERROR(INDEX('Euro Qual stats'!$A$1:$L$2071,MATCH(Players!$AE112,'Euro Qual stats'!$A$1:$A$2071,0),MATCH(Players!AH$2,'Euro Qual stats'!$A$1:$L$1,0)),0)</f>
        <v>0</v>
      </c>
      <c r="AI112" s="69">
        <f>IFERROR(INDEX('Euro Qual stats'!$A$1:$L$2071,MATCH(Players!$AE112,'Euro Qual stats'!$A$1:$A$2071,0),MATCH(Players!AI$2,'Euro Qual stats'!$A$1:$L$1,0)),0)</f>
        <v>0</v>
      </c>
      <c r="AJ112" s="85">
        <f t="shared" si="35"/>
        <v>0.3045710059171598</v>
      </c>
      <c r="AK112" s="85">
        <f t="shared" si="36"/>
        <v>5.3535502958579895E-2</v>
      </c>
      <c r="AL112" s="85">
        <f t="shared" si="37"/>
        <v>0.11021203155818535</v>
      </c>
      <c r="AM112" s="85">
        <f t="shared" si="38"/>
        <v>0</v>
      </c>
      <c r="AN112" s="85">
        <f t="shared" si="39"/>
        <v>0</v>
      </c>
      <c r="AO112" s="85">
        <f t="shared" si="40"/>
        <v>0</v>
      </c>
      <c r="AP112" s="2">
        <f t="shared" si="41"/>
        <v>0.11790393013100436</v>
      </c>
      <c r="AQ112" s="2">
        <f t="shared" si="42"/>
        <v>0.1965065502183406</v>
      </c>
      <c r="AR112" s="2">
        <f t="shared" si="43"/>
        <v>0.3930131004366812</v>
      </c>
      <c r="AS112" s="2">
        <f t="shared" si="44"/>
        <v>0.11790393013100436</v>
      </c>
      <c r="AT112" s="2">
        <f t="shared" si="45"/>
        <v>0</v>
      </c>
      <c r="AU112" s="2">
        <f t="shared" si="65"/>
        <v>0.11790393013100436</v>
      </c>
      <c r="AV112" s="2">
        <f t="shared" si="66"/>
        <v>0.1965065502183406</v>
      </c>
      <c r="AW112" s="2">
        <f t="shared" si="67"/>
        <v>0.3930131004366812</v>
      </c>
      <c r="AX112" s="2">
        <f t="shared" si="68"/>
        <v>0.11790393013100436</v>
      </c>
      <c r="AY112" s="2">
        <f t="shared" si="69"/>
        <v>0</v>
      </c>
      <c r="AZ112" s="2">
        <f t="shared" si="46"/>
        <v>8.5719716544792129E-2</v>
      </c>
      <c r="BA112" s="2">
        <f t="shared" si="47"/>
        <v>0.25053877806775021</v>
      </c>
      <c r="BB112" s="2">
        <f t="shared" si="48"/>
        <v>5.8951965065502182E-2</v>
      </c>
      <c r="BC112">
        <f t="shared" si="49"/>
        <v>0</v>
      </c>
      <c r="BD112" s="74">
        <f t="shared" si="50"/>
        <v>0</v>
      </c>
      <c r="BE112" s="74">
        <f t="shared" si="51"/>
        <v>0</v>
      </c>
      <c r="BF112" s="74">
        <f t="shared" si="52"/>
        <v>0</v>
      </c>
      <c r="BG112" s="2">
        <f t="shared" si="53"/>
        <v>5.8951965065502182E-2</v>
      </c>
      <c r="BH112" s="2">
        <f t="shared" si="54"/>
        <v>0</v>
      </c>
      <c r="BI112" s="2">
        <f t="shared" si="55"/>
        <v>0</v>
      </c>
      <c r="BJ112" s="2">
        <f t="shared" si="56"/>
        <v>0</v>
      </c>
      <c r="BK112" s="2">
        <f t="shared" si="57"/>
        <v>0</v>
      </c>
      <c r="BL112" s="2">
        <f t="shared" si="58"/>
        <v>5.8951965065502182E-2</v>
      </c>
      <c r="BM112" s="2">
        <f t="shared" si="59"/>
        <v>0</v>
      </c>
      <c r="BN112" s="2">
        <f t="shared" si="60"/>
        <v>0</v>
      </c>
      <c r="BO112" s="2">
        <f t="shared" si="61"/>
        <v>0</v>
      </c>
      <c r="BP112" s="2">
        <f t="shared" si="62"/>
        <v>0</v>
      </c>
      <c r="BQ112" s="2">
        <f t="shared" si="63"/>
        <v>5.8951965065502182E-2</v>
      </c>
      <c r="BR112" s="2">
        <f t="shared" si="64"/>
        <v>0</v>
      </c>
    </row>
    <row r="113" spans="1:70" x14ac:dyDescent="0.3">
      <c r="A113" s="93">
        <v>0</v>
      </c>
      <c r="B113">
        <v>204604</v>
      </c>
      <c r="C113" t="s">
        <v>1405</v>
      </c>
      <c r="D113" t="s">
        <v>1406</v>
      </c>
      <c r="E113" t="s">
        <v>1407</v>
      </c>
      <c r="F113">
        <v>18645</v>
      </c>
      <c r="G113" t="s">
        <v>877</v>
      </c>
      <c r="H113" t="s">
        <v>931</v>
      </c>
      <c r="I113" t="s">
        <v>979</v>
      </c>
      <c r="J113">
        <v>6.3</v>
      </c>
      <c r="K113">
        <v>6.5</v>
      </c>
      <c r="L113">
        <v>6.3</v>
      </c>
      <c r="M113">
        <v>0</v>
      </c>
      <c r="N113">
        <v>523</v>
      </c>
      <c r="O113" t="s">
        <v>1301</v>
      </c>
      <c r="P113" t="s">
        <v>1408</v>
      </c>
      <c r="Q113" t="s">
        <v>1408</v>
      </c>
      <c r="R113">
        <v>0</v>
      </c>
      <c r="S113">
        <v>6</v>
      </c>
      <c r="T113">
        <v>0</v>
      </c>
      <c r="U113">
        <v>16</v>
      </c>
      <c r="V113">
        <v>2477</v>
      </c>
      <c r="W113">
        <v>1</v>
      </c>
      <c r="X113">
        <v>0</v>
      </c>
      <c r="Y113">
        <v>0</v>
      </c>
      <c r="Z113" t="s">
        <v>877</v>
      </c>
      <c r="AA113" t="s">
        <v>692</v>
      </c>
      <c r="AB113" s="69" t="str">
        <f>IF(AA113&lt;&gt;"",INDEX(Lookup!$N$2:$N$5,MATCH(Players!AA113,Lookup!$P$2:$P$5,0)),INDEX(Lookup!$N$2:$N$5,MATCH(Players!O113,Lookup!$O$2:$O$5,0)))</f>
        <v>Defense</v>
      </c>
      <c r="AC113">
        <v>3592000</v>
      </c>
      <c r="AD113" s="69" t="s">
        <v>804</v>
      </c>
      <c r="AE113" s="69" t="str">
        <f>INDEX('Translate table'!$H$2:$H$622,MATCH(Players!P113,'Translate table'!$G$2:$G$622,0))</f>
        <v>Kieran Trippier</v>
      </c>
      <c r="AF113" s="69">
        <f>IFERROR(INDEX('Euro Qual stats'!$A$1:$L$2071,MATCH(Players!$AE113,'Euro Qual stats'!$A$1:$A$2071,0),MATCH(Players!AF$2,'Euro Qual stats'!$A$1:$L$1,0)),0)</f>
        <v>3</v>
      </c>
      <c r="AG113" s="69">
        <f>IFERROR(INDEX('Euro Qual stats'!$A$1:$L$2071,MATCH(Players!$AE113,'Euro Qual stats'!$A$1:$A$2071,0),MATCH(Players!AG$2,'Euro Qual stats'!$A$1:$L$1,0)),0)</f>
        <v>0</v>
      </c>
      <c r="AH113" s="69">
        <f>IFERROR(INDEX('Euro Qual stats'!$A$1:$L$2071,MATCH(Players!$AE113,'Euro Qual stats'!$A$1:$A$2071,0),MATCH(Players!AH$2,'Euro Qual stats'!$A$1:$L$1,0)),0)</f>
        <v>0</v>
      </c>
      <c r="AI113" s="69">
        <f>IFERROR(INDEX('Euro Qual stats'!$A$1:$L$2071,MATCH(Players!$AE113,'Euro Qual stats'!$A$1:$A$2071,0),MATCH(Players!AI$2,'Euro Qual stats'!$A$1:$L$1,0)),0)</f>
        <v>0</v>
      </c>
      <c r="AJ113" s="85">
        <f t="shared" si="35"/>
        <v>7.0162721893491126E-2</v>
      </c>
      <c r="AK113" s="85">
        <f t="shared" si="36"/>
        <v>6.8831360946745579E-2</v>
      </c>
      <c r="AL113" s="85">
        <f t="shared" si="37"/>
        <v>0.14170118343195259</v>
      </c>
      <c r="AM113" s="85">
        <f t="shared" si="38"/>
        <v>3.5712040288283467E-2</v>
      </c>
      <c r="AN113" s="85">
        <f t="shared" si="39"/>
        <v>1.8409902607707206E-2</v>
      </c>
      <c r="AO113" s="85">
        <f t="shared" si="40"/>
        <v>9.1011800811402407E-2</v>
      </c>
      <c r="AP113" s="2">
        <f t="shared" si="41"/>
        <v>0</v>
      </c>
      <c r="AQ113" s="2">
        <f t="shared" si="42"/>
        <v>0.21800565199838515</v>
      </c>
      <c r="AR113" s="2">
        <f t="shared" si="43"/>
        <v>3.6334275333064187E-2</v>
      </c>
      <c r="AS113" s="2">
        <f t="shared" si="44"/>
        <v>0</v>
      </c>
      <c r="AT113" s="2">
        <f t="shared" si="45"/>
        <v>0</v>
      </c>
      <c r="AU113" s="2">
        <f t="shared" si="65"/>
        <v>0</v>
      </c>
      <c r="AV113" s="2">
        <f t="shared" si="66"/>
        <v>0.21800565199838515</v>
      </c>
      <c r="AW113" s="2">
        <f t="shared" si="67"/>
        <v>3.6334275333064187E-2</v>
      </c>
      <c r="AX113" s="2">
        <f t="shared" si="68"/>
        <v>0</v>
      </c>
      <c r="AY113" s="2">
        <f t="shared" si="69"/>
        <v>0</v>
      </c>
      <c r="AZ113" s="2">
        <f t="shared" si="46"/>
        <v>3.4415680473372789E-2</v>
      </c>
      <c r="BA113" s="2">
        <f t="shared" si="47"/>
        <v>0.14408418694593814</v>
      </c>
      <c r="BB113" s="2">
        <f t="shared" si="48"/>
        <v>0</v>
      </c>
      <c r="BC113">
        <f t="shared" si="49"/>
        <v>1</v>
      </c>
      <c r="BD113" s="74">
        <f t="shared" si="50"/>
        <v>1.1807611613193813E-2</v>
      </c>
      <c r="BE113" s="74">
        <f t="shared" si="51"/>
        <v>7.9930916064717139E-2</v>
      </c>
      <c r="BF113" s="74">
        <f t="shared" si="52"/>
        <v>6.487561083187366E-3</v>
      </c>
      <c r="BG113" s="2">
        <f t="shared" si="53"/>
        <v>0</v>
      </c>
      <c r="BH113" s="2">
        <f t="shared" si="54"/>
        <v>0</v>
      </c>
      <c r="BI113" s="2">
        <f t="shared" si="55"/>
        <v>1.1807611613193813E-2</v>
      </c>
      <c r="BJ113" s="2">
        <f t="shared" si="56"/>
        <v>7.9930916064717139E-2</v>
      </c>
      <c r="BK113" s="2">
        <f t="shared" si="57"/>
        <v>6.487561083187366E-3</v>
      </c>
      <c r="BL113" s="2">
        <f t="shared" si="58"/>
        <v>0</v>
      </c>
      <c r="BM113" s="2">
        <f t="shared" si="59"/>
        <v>0</v>
      </c>
      <c r="BN113" s="2">
        <f t="shared" si="60"/>
        <v>1.2207259222535105E-2</v>
      </c>
      <c r="BO113" s="2">
        <f t="shared" si="61"/>
        <v>7.9930916064717125E-2</v>
      </c>
      <c r="BP113" s="2">
        <f t="shared" si="62"/>
        <v>6.4875610831873643E-3</v>
      </c>
      <c r="BQ113" s="2">
        <f t="shared" si="63"/>
        <v>0</v>
      </c>
      <c r="BR113" s="2">
        <f t="shared" si="64"/>
        <v>0</v>
      </c>
    </row>
    <row r="114" spans="1:70" x14ac:dyDescent="0.3">
      <c r="A114" s="93">
        <v>0</v>
      </c>
      <c r="B114">
        <v>223174</v>
      </c>
      <c r="C114" t="s">
        <v>5162</v>
      </c>
      <c r="E114" t="s">
        <v>1409</v>
      </c>
      <c r="F114">
        <v>18645</v>
      </c>
      <c r="G114" t="s">
        <v>877</v>
      </c>
      <c r="H114" t="s">
        <v>931</v>
      </c>
      <c r="I114" t="s">
        <v>1008</v>
      </c>
      <c r="J114">
        <v>1</v>
      </c>
      <c r="K114">
        <v>6.5</v>
      </c>
      <c r="L114">
        <v>1</v>
      </c>
      <c r="M114">
        <v>0</v>
      </c>
      <c r="N114">
        <v>20</v>
      </c>
      <c r="O114" t="s">
        <v>992</v>
      </c>
      <c r="P114" t="s">
        <v>5163</v>
      </c>
      <c r="Q114" t="s">
        <v>1411</v>
      </c>
      <c r="R114">
        <v>1</v>
      </c>
      <c r="S114">
        <v>3</v>
      </c>
      <c r="T114">
        <v>0</v>
      </c>
      <c r="U114">
        <v>3</v>
      </c>
      <c r="V114">
        <v>1701</v>
      </c>
      <c r="W114">
        <v>8</v>
      </c>
      <c r="X114">
        <v>4</v>
      </c>
      <c r="Y114">
        <v>1</v>
      </c>
      <c r="Z114" t="s">
        <v>877</v>
      </c>
      <c r="AA114" t="s">
        <v>691</v>
      </c>
      <c r="AB114" s="69" t="str">
        <f>IF(AA114&lt;&gt;"",INDEX(Lookup!$N$2:$N$5,MATCH(Players!AA114,Lookup!$P$2:$P$5,0)),INDEX(Lookup!$N$2:$N$5,MATCH(Players!O114,Lookup!$O$2:$O$5,0)))</f>
        <v>Midfield</v>
      </c>
      <c r="AC114">
        <v>3032000</v>
      </c>
      <c r="AD114" s="69" t="s">
        <v>805</v>
      </c>
      <c r="AE114" s="69" t="e">
        <f>INDEX('Translate table'!$H$2:$H$622,MATCH(Players!P114,'Translate table'!$G$2:$G$622,0))</f>
        <v>#N/A</v>
      </c>
      <c r="AF114" s="69">
        <f>IFERROR(INDEX('Euro Qual stats'!$A$1:$L$2071,MATCH(Players!$AE114,'Euro Qual stats'!$A$1:$A$2071,0),MATCH(Players!AF$2,'Euro Qual stats'!$A$1:$L$1,0)),0)</f>
        <v>0</v>
      </c>
      <c r="AG114" s="69">
        <f>IFERROR(INDEX('Euro Qual stats'!$A$1:$L$2071,MATCH(Players!$AE114,'Euro Qual stats'!$A$1:$A$2071,0),MATCH(Players!AG$2,'Euro Qual stats'!$A$1:$L$1,0)),0)</f>
        <v>0</v>
      </c>
      <c r="AH114" s="69">
        <f>IFERROR(INDEX('Euro Qual stats'!$A$1:$L$2071,MATCH(Players!$AE114,'Euro Qual stats'!$A$1:$A$2071,0),MATCH(Players!AH$2,'Euro Qual stats'!$A$1:$L$1,0)),0)</f>
        <v>0</v>
      </c>
      <c r="AI114" s="69">
        <f>IFERROR(INDEX('Euro Qual stats'!$A$1:$L$2071,MATCH(Players!$AE114,'Euro Qual stats'!$A$1:$A$2071,0),MATCH(Players!AI$2,'Euro Qual stats'!$A$1:$L$1,0)),0)</f>
        <v>0</v>
      </c>
      <c r="AJ114" s="85">
        <f t="shared" si="35"/>
        <v>0.16033149171270719</v>
      </c>
      <c r="AK114" s="85">
        <f t="shared" si="36"/>
        <v>0.2239226519337017</v>
      </c>
      <c r="AL114" s="85">
        <f t="shared" si="37"/>
        <v>0.23265193370165746</v>
      </c>
      <c r="AM114" s="85">
        <f t="shared" si="38"/>
        <v>0</v>
      </c>
      <c r="AN114" s="85">
        <f t="shared" si="39"/>
        <v>0</v>
      </c>
      <c r="AO114" s="85">
        <f t="shared" si="40"/>
        <v>0</v>
      </c>
      <c r="AP114" s="2">
        <f t="shared" si="41"/>
        <v>5.2910052910052907E-2</v>
      </c>
      <c r="AQ114" s="2">
        <f t="shared" si="42"/>
        <v>0.15873015873015872</v>
      </c>
      <c r="AR114" s="2">
        <f t="shared" si="43"/>
        <v>0.42328042328042326</v>
      </c>
      <c r="AS114" s="2">
        <f t="shared" si="44"/>
        <v>0.21164021164021163</v>
      </c>
      <c r="AT114" s="2">
        <f t="shared" si="45"/>
        <v>5.2910052910052907E-2</v>
      </c>
      <c r="AU114" s="2">
        <f t="shared" si="65"/>
        <v>5.2910052910052907E-2</v>
      </c>
      <c r="AV114" s="2">
        <f t="shared" si="66"/>
        <v>0.15873015873015872</v>
      </c>
      <c r="AW114" s="2">
        <f t="shared" si="67"/>
        <v>0.42328042328042326</v>
      </c>
      <c r="AX114" s="2">
        <f t="shared" si="68"/>
        <v>0.21164021164021163</v>
      </c>
      <c r="AY114" s="2">
        <f t="shared" si="69"/>
        <v>5.2910052910052907E-2</v>
      </c>
      <c r="AZ114" s="2">
        <f t="shared" si="46"/>
        <v>0.1384163524218773</v>
      </c>
      <c r="BA114" s="2">
        <f t="shared" si="47"/>
        <v>0.15953082522143297</v>
      </c>
      <c r="BB114" s="2">
        <f t="shared" si="48"/>
        <v>0.10582010582010581</v>
      </c>
      <c r="BC114">
        <f t="shared" si="49"/>
        <v>0</v>
      </c>
      <c r="BD114" s="74">
        <f t="shared" si="50"/>
        <v>0</v>
      </c>
      <c r="BE114" s="74">
        <f t="shared" si="51"/>
        <v>0</v>
      </c>
      <c r="BF114" s="74">
        <f t="shared" si="52"/>
        <v>0</v>
      </c>
      <c r="BG114" s="2">
        <f t="shared" si="53"/>
        <v>0.10582010582010581</v>
      </c>
      <c r="BH114" s="2">
        <f t="shared" si="54"/>
        <v>5.2910052910052907E-2</v>
      </c>
      <c r="BI114" s="2">
        <f t="shared" si="55"/>
        <v>0</v>
      </c>
      <c r="BJ114" s="2">
        <f t="shared" si="56"/>
        <v>0</v>
      </c>
      <c r="BK114" s="2">
        <f t="shared" si="57"/>
        <v>0</v>
      </c>
      <c r="BL114" s="2">
        <f t="shared" si="58"/>
        <v>0.10582010582010581</v>
      </c>
      <c r="BM114" s="2">
        <f t="shared" si="59"/>
        <v>5.2910052910052907E-2</v>
      </c>
      <c r="BN114" s="2">
        <f t="shared" si="60"/>
        <v>0</v>
      </c>
      <c r="BO114" s="2">
        <f t="shared" si="61"/>
        <v>0</v>
      </c>
      <c r="BP114" s="2">
        <f t="shared" si="62"/>
        <v>0</v>
      </c>
      <c r="BQ114" s="2">
        <f t="shared" si="63"/>
        <v>0.10582010582010581</v>
      </c>
      <c r="BR114" s="2">
        <f t="shared" si="64"/>
        <v>5.2910052910052907E-2</v>
      </c>
    </row>
    <row r="115" spans="1:70" x14ac:dyDescent="0.3">
      <c r="A115" s="93">
        <v>0</v>
      </c>
      <c r="B115">
        <v>204610</v>
      </c>
      <c r="C115" t="s">
        <v>1412</v>
      </c>
      <c r="D115" t="s">
        <v>1413</v>
      </c>
      <c r="E115" t="s">
        <v>1414</v>
      </c>
      <c r="F115">
        <v>18645</v>
      </c>
      <c r="G115" t="s">
        <v>877</v>
      </c>
      <c r="H115" t="s">
        <v>931</v>
      </c>
      <c r="I115" t="s">
        <v>979</v>
      </c>
      <c r="J115">
        <v>4.3</v>
      </c>
      <c r="K115">
        <v>6.5</v>
      </c>
      <c r="L115">
        <v>4.3</v>
      </c>
      <c r="M115">
        <v>0</v>
      </c>
      <c r="N115">
        <v>157</v>
      </c>
      <c r="O115" t="s">
        <v>992</v>
      </c>
      <c r="P115" t="s">
        <v>49</v>
      </c>
      <c r="Q115" t="s">
        <v>49</v>
      </c>
      <c r="R115">
        <v>2</v>
      </c>
      <c r="S115">
        <v>1</v>
      </c>
      <c r="T115">
        <v>0</v>
      </c>
      <c r="U115">
        <v>10</v>
      </c>
      <c r="V115">
        <v>2879</v>
      </c>
      <c r="W115">
        <v>8</v>
      </c>
      <c r="X115">
        <v>2</v>
      </c>
      <c r="Y115">
        <v>0</v>
      </c>
      <c r="Z115" t="s">
        <v>877</v>
      </c>
      <c r="AA115" t="s">
        <v>691</v>
      </c>
      <c r="AB115" s="69" t="str">
        <f>IF(AA115&lt;&gt;"",INDEX(Lookup!$N$2:$N$5,MATCH(Players!AA115,Lookup!$P$2:$P$5,0)),INDEX(Lookup!$N$2:$N$5,MATCH(Players!O115,Lookup!$O$2:$O$5,0)))</f>
        <v>Midfield</v>
      </c>
      <c r="AC115">
        <v>3542000</v>
      </c>
      <c r="AD115" s="69" t="s">
        <v>815</v>
      </c>
      <c r="AE115" s="69" t="str">
        <f>INDEX('Translate table'!$H$2:$H$622,MATCH(Players!P115,'Translate table'!$G$2:$G$622,0))</f>
        <v>Declan Rice</v>
      </c>
      <c r="AF115" s="69">
        <f>IFERROR(INDEX('Euro Qual stats'!$A$1:$L$2071,MATCH(Players!$AE115,'Euro Qual stats'!$A$1:$A$2071,0),MATCH(Players!AF$2,'Euro Qual stats'!$A$1:$L$1,0)),0)</f>
        <v>6</v>
      </c>
      <c r="AG115" s="69">
        <f>IFERROR(INDEX('Euro Qual stats'!$A$1:$L$2071,MATCH(Players!$AE115,'Euro Qual stats'!$A$1:$A$2071,0),MATCH(Players!AG$2,'Euro Qual stats'!$A$1:$L$1,0)),0)</f>
        <v>0</v>
      </c>
      <c r="AH115" s="69">
        <f>IFERROR(INDEX('Euro Qual stats'!$A$1:$L$2071,MATCH(Players!$AE115,'Euro Qual stats'!$A$1:$A$2071,0),MATCH(Players!AH$2,'Euro Qual stats'!$A$1:$L$1,0)),0)</f>
        <v>0</v>
      </c>
      <c r="AI115" s="69">
        <f>IFERROR(INDEX('Euro Qual stats'!$A$1:$L$2071,MATCH(Players!$AE115,'Euro Qual stats'!$A$1:$A$2071,0),MATCH(Players!AI$2,'Euro Qual stats'!$A$1:$L$1,0)),0)</f>
        <v>0</v>
      </c>
      <c r="AJ115" s="85">
        <f t="shared" si="35"/>
        <v>8.0165745856353596E-2</v>
      </c>
      <c r="AK115" s="85">
        <f t="shared" si="36"/>
        <v>0.11196132596685085</v>
      </c>
      <c r="AL115" s="85">
        <f t="shared" si="37"/>
        <v>0.11632596685082873</v>
      </c>
      <c r="AM115" s="85">
        <f t="shared" si="38"/>
        <v>4.080346754660294E-2</v>
      </c>
      <c r="AN115" s="85">
        <f t="shared" si="39"/>
        <v>2.9945610235343451E-2</v>
      </c>
      <c r="AO115" s="85">
        <f t="shared" si="40"/>
        <v>7.4713813024049336E-2</v>
      </c>
      <c r="AP115" s="2">
        <f t="shared" si="41"/>
        <v>6.2521708926710662E-2</v>
      </c>
      <c r="AQ115" s="2">
        <f t="shared" si="42"/>
        <v>3.1260854463355331E-2</v>
      </c>
      <c r="AR115" s="2">
        <f t="shared" si="43"/>
        <v>0.25008683570684265</v>
      </c>
      <c r="AS115" s="2">
        <f t="shared" si="44"/>
        <v>6.2521708926710662E-2</v>
      </c>
      <c r="AT115" s="2">
        <f t="shared" si="45"/>
        <v>0</v>
      </c>
      <c r="AU115" s="2">
        <f t="shared" si="65"/>
        <v>6.2521708926710662E-2</v>
      </c>
      <c r="AV115" s="2">
        <f t="shared" si="66"/>
        <v>3.1260854463355331E-2</v>
      </c>
      <c r="AW115" s="2">
        <f t="shared" si="67"/>
        <v>0.25008683570684265</v>
      </c>
      <c r="AX115" s="2">
        <f t="shared" si="68"/>
        <v>6.2521708926710662E-2</v>
      </c>
      <c r="AY115" s="2">
        <f t="shared" si="69"/>
        <v>0</v>
      </c>
      <c r="AZ115" s="2">
        <f t="shared" si="46"/>
        <v>8.7241517446780756E-2</v>
      </c>
      <c r="BA115" s="2">
        <f t="shared" si="47"/>
        <v>5.5713300159854463E-2</v>
      </c>
      <c r="BB115" s="2">
        <f t="shared" si="48"/>
        <v>3.1260854463355331E-2</v>
      </c>
      <c r="BC115">
        <f t="shared" si="49"/>
        <v>1</v>
      </c>
      <c r="BD115" s="74">
        <f t="shared" si="50"/>
        <v>2.9931529476927014E-2</v>
      </c>
      <c r="BE115" s="74">
        <f t="shared" si="51"/>
        <v>3.0907035762617108E-2</v>
      </c>
      <c r="BF115" s="74">
        <f t="shared" si="52"/>
        <v>4.4653529150552575E-2</v>
      </c>
      <c r="BG115" s="2">
        <f t="shared" si="53"/>
        <v>3.1260854463355331E-2</v>
      </c>
      <c r="BH115" s="2">
        <f t="shared" si="54"/>
        <v>0</v>
      </c>
      <c r="BI115" s="2">
        <f t="shared" si="55"/>
        <v>2.9931529476927014E-2</v>
      </c>
      <c r="BJ115" s="2">
        <f t="shared" si="56"/>
        <v>3.0907035762617108E-2</v>
      </c>
      <c r="BK115" s="2">
        <f t="shared" si="57"/>
        <v>4.4653529150552575E-2</v>
      </c>
      <c r="BL115" s="2">
        <f t="shared" si="58"/>
        <v>3.1260854463355331E-2</v>
      </c>
      <c r="BM115" s="2">
        <f t="shared" si="59"/>
        <v>0</v>
      </c>
      <c r="BN115" s="2">
        <f t="shared" si="60"/>
        <v>3.0944610241373561E-2</v>
      </c>
      <c r="BO115" s="2">
        <f t="shared" si="61"/>
        <v>3.0907035762617101E-2</v>
      </c>
      <c r="BP115" s="2">
        <f t="shared" si="62"/>
        <v>4.4653529150552568E-2</v>
      </c>
      <c r="BQ115" s="2">
        <f t="shared" si="63"/>
        <v>3.1260854463355331E-2</v>
      </c>
      <c r="BR115" s="2">
        <f t="shared" si="64"/>
        <v>0</v>
      </c>
    </row>
    <row r="116" spans="1:70" x14ac:dyDescent="0.3">
      <c r="A116" s="93">
        <v>0</v>
      </c>
      <c r="B116">
        <v>204686</v>
      </c>
      <c r="C116" t="s">
        <v>5164</v>
      </c>
      <c r="E116" t="s">
        <v>1417</v>
      </c>
      <c r="F116">
        <v>18701</v>
      </c>
      <c r="G116" t="s">
        <v>891</v>
      </c>
      <c r="H116" t="s">
        <v>945</v>
      </c>
      <c r="I116" t="s">
        <v>979</v>
      </c>
      <c r="J116">
        <v>0</v>
      </c>
      <c r="K116">
        <v>6.5</v>
      </c>
      <c r="L116">
        <v>0</v>
      </c>
      <c r="M116">
        <v>0</v>
      </c>
      <c r="N116">
        <v>43</v>
      </c>
      <c r="O116" t="s">
        <v>1301</v>
      </c>
      <c r="P116" t="s">
        <v>5165</v>
      </c>
      <c r="Q116" t="s">
        <v>679</v>
      </c>
      <c r="R116">
        <v>1</v>
      </c>
      <c r="S116">
        <v>1</v>
      </c>
      <c r="T116">
        <v>0</v>
      </c>
      <c r="U116">
        <v>8</v>
      </c>
      <c r="V116">
        <v>2988</v>
      </c>
      <c r="W116">
        <v>11</v>
      </c>
      <c r="X116">
        <v>5</v>
      </c>
      <c r="Y116">
        <v>0</v>
      </c>
      <c r="Z116" t="s">
        <v>891</v>
      </c>
      <c r="AA116" t="s">
        <v>692</v>
      </c>
      <c r="AB116" s="69" t="str">
        <f>IF(AA116&lt;&gt;"",INDEX(Lookup!$N$2:$N$5,MATCH(Players!AA116,Lookup!$P$2:$P$5,0)),INDEX(Lookup!$N$2:$N$5,MATCH(Players!O116,Lookup!$O$2:$O$5,0)))</f>
        <v>Defense</v>
      </c>
      <c r="AC116">
        <v>2612000</v>
      </c>
      <c r="AD116" s="69" t="s">
        <v>848</v>
      </c>
      <c r="AE116" s="69" t="e">
        <f>INDEX('Translate table'!$H$2:$H$622,MATCH(Players!P116,'Translate table'!$G$2:$G$622,0))</f>
        <v>#N/A</v>
      </c>
      <c r="AF116" s="69">
        <f>IFERROR(INDEX('Euro Qual stats'!$A$1:$L$2071,MATCH(Players!$AE116,'Euro Qual stats'!$A$1:$A$2071,0),MATCH(Players!AF$2,'Euro Qual stats'!$A$1:$L$1,0)),0)</f>
        <v>0</v>
      </c>
      <c r="AG116" s="69">
        <f>IFERROR(INDEX('Euro Qual stats'!$A$1:$L$2071,MATCH(Players!$AE116,'Euro Qual stats'!$A$1:$A$2071,0),MATCH(Players!AG$2,'Euro Qual stats'!$A$1:$L$1,0)),0)</f>
        <v>0</v>
      </c>
      <c r="AH116" s="69">
        <f>IFERROR(INDEX('Euro Qual stats'!$A$1:$L$2071,MATCH(Players!$AE116,'Euro Qual stats'!$A$1:$A$2071,0),MATCH(Players!AH$2,'Euro Qual stats'!$A$1:$L$1,0)),0)</f>
        <v>0</v>
      </c>
      <c r="AI116" s="69">
        <f>IFERROR(INDEX('Euro Qual stats'!$A$1:$L$2071,MATCH(Players!$AE116,'Euro Qual stats'!$A$1:$A$2071,0),MATCH(Players!AI$2,'Euro Qual stats'!$A$1:$L$1,0)),0)</f>
        <v>0</v>
      </c>
      <c r="AJ116" s="85">
        <f t="shared" si="35"/>
        <v>9.3550295857988172E-2</v>
      </c>
      <c r="AK116" s="85">
        <f t="shared" si="36"/>
        <v>9.1775147928994105E-2</v>
      </c>
      <c r="AL116" s="85">
        <f t="shared" si="37"/>
        <v>0.18893491124260345</v>
      </c>
      <c r="AM116" s="85">
        <f t="shared" si="38"/>
        <v>8.1587888380308143E-2</v>
      </c>
      <c r="AN116" s="85">
        <f t="shared" si="39"/>
        <v>3.5361934085283063E-2</v>
      </c>
      <c r="AO116" s="85">
        <f t="shared" si="40"/>
        <v>0.13826649822786893</v>
      </c>
      <c r="AP116" s="2">
        <f t="shared" si="41"/>
        <v>3.0120481927710843E-2</v>
      </c>
      <c r="AQ116" s="2">
        <f t="shared" si="42"/>
        <v>3.0120481927710843E-2</v>
      </c>
      <c r="AR116" s="2">
        <f t="shared" si="43"/>
        <v>0.33132530120481923</v>
      </c>
      <c r="AS116" s="2">
        <f t="shared" si="44"/>
        <v>0.1506024096385542</v>
      </c>
      <c r="AT116" s="2">
        <f t="shared" si="45"/>
        <v>0</v>
      </c>
      <c r="AU116" s="2">
        <f t="shared" si="65"/>
        <v>3.0120481927710843E-2</v>
      </c>
      <c r="AV116" s="2">
        <f t="shared" si="66"/>
        <v>3.0120481927710843E-2</v>
      </c>
      <c r="AW116" s="2">
        <f t="shared" si="67"/>
        <v>0.33132530120481923</v>
      </c>
      <c r="AX116" s="2">
        <f t="shared" si="68"/>
        <v>0.1506024096385542</v>
      </c>
      <c r="AY116" s="2">
        <f t="shared" si="69"/>
        <v>0</v>
      </c>
      <c r="AZ116" s="2">
        <f t="shared" si="46"/>
        <v>6.0947814928352474E-2</v>
      </c>
      <c r="BA116" s="2">
        <f t="shared" si="47"/>
        <v>6.1835388892849508E-2</v>
      </c>
      <c r="BB116" s="2">
        <f t="shared" si="48"/>
        <v>7.5301204819277101E-2</v>
      </c>
      <c r="BC116">
        <f t="shared" si="49"/>
        <v>1</v>
      </c>
      <c r="BD116" s="74">
        <f t="shared" si="50"/>
        <v>2.2757207722230187E-2</v>
      </c>
      <c r="BE116" s="74">
        <f t="shared" si="51"/>
        <v>6.0048147166594873E-2</v>
      </c>
      <c r="BF116" s="74">
        <f t="shared" si="52"/>
        <v>4.1903729350366764E-2</v>
      </c>
      <c r="BG116" s="2">
        <f t="shared" si="53"/>
        <v>7.5301204819277101E-2</v>
      </c>
      <c r="BH116" s="2">
        <f t="shared" si="54"/>
        <v>0</v>
      </c>
      <c r="BI116" s="2">
        <f t="shared" si="55"/>
        <v>2.2757207722230187E-2</v>
      </c>
      <c r="BJ116" s="2">
        <f t="shared" si="56"/>
        <v>6.0048147166594873E-2</v>
      </c>
      <c r="BK116" s="2">
        <f t="shared" si="57"/>
        <v>4.1903729350366764E-2</v>
      </c>
      <c r="BL116" s="2">
        <f t="shared" si="58"/>
        <v>7.5301204819277101E-2</v>
      </c>
      <c r="BM116" s="2">
        <f t="shared" si="59"/>
        <v>0</v>
      </c>
      <c r="BN116" s="2">
        <f t="shared" si="60"/>
        <v>2.5306522303360859E-2</v>
      </c>
      <c r="BO116" s="2">
        <f t="shared" si="61"/>
        <v>6.064096768090866E-2</v>
      </c>
      <c r="BP116" s="2">
        <f t="shared" si="62"/>
        <v>4.1903729350366764E-2</v>
      </c>
      <c r="BQ116" s="2">
        <f t="shared" si="63"/>
        <v>7.5301204819277101E-2</v>
      </c>
      <c r="BR116" s="2">
        <f t="shared" si="64"/>
        <v>0</v>
      </c>
    </row>
    <row r="117" spans="1:70" x14ac:dyDescent="0.3">
      <c r="A117" s="93">
        <v>0</v>
      </c>
      <c r="B117">
        <v>221614</v>
      </c>
      <c r="C117" t="s">
        <v>1419</v>
      </c>
      <c r="D117" t="s">
        <v>1420</v>
      </c>
      <c r="E117" t="s">
        <v>1421</v>
      </c>
      <c r="F117">
        <v>18701</v>
      </c>
      <c r="G117" t="s">
        <v>891</v>
      </c>
      <c r="H117" t="s">
        <v>945</v>
      </c>
      <c r="I117" t="s">
        <v>5231</v>
      </c>
      <c r="J117">
        <v>0</v>
      </c>
      <c r="K117">
        <v>6.5</v>
      </c>
      <c r="L117">
        <v>0</v>
      </c>
      <c r="M117">
        <v>0</v>
      </c>
      <c r="N117">
        <v>7</v>
      </c>
      <c r="O117" t="s">
        <v>992</v>
      </c>
      <c r="P117" t="s">
        <v>1422</v>
      </c>
      <c r="Q117" t="s">
        <v>1423</v>
      </c>
      <c r="R117">
        <v>5</v>
      </c>
      <c r="S117">
        <v>5</v>
      </c>
      <c r="T117">
        <v>0</v>
      </c>
      <c r="U117">
        <v>1</v>
      </c>
      <c r="V117">
        <v>2297</v>
      </c>
      <c r="W117">
        <v>15</v>
      </c>
      <c r="X117">
        <v>3</v>
      </c>
      <c r="Y117">
        <v>1</v>
      </c>
      <c r="Z117" t="s">
        <v>891</v>
      </c>
      <c r="AA117" t="s">
        <v>693</v>
      </c>
      <c r="AB117" s="69" t="str">
        <f>IF(AA117&lt;&gt;"",INDEX(Lookup!$N$2:$N$5,MATCH(Players!AA117,Lookup!$P$2:$P$5,0)),INDEX(Lookup!$N$2:$N$5,MATCH(Players!O117,Lookup!$O$2:$O$5,0)))</f>
        <v>Striker</v>
      </c>
      <c r="AC117">
        <v>2995000</v>
      </c>
      <c r="AD117" s="69" t="s">
        <v>1415</v>
      </c>
      <c r="AE117" s="69" t="str">
        <f>INDEX('Translate table'!$H$2:$H$622,MATCH(Players!P117,'Translate table'!$G$2:$G$622,0))</f>
        <v>GonÃ§alo Guedes</v>
      </c>
      <c r="AF117" s="69">
        <f>IFERROR(INDEX('Euro Qual stats'!$A$1:$L$2071,MATCH(Players!$AE117,'Euro Qual stats'!$A$1:$A$2071,0),MATCH(Players!AF$2,'Euro Qual stats'!$A$1:$L$1,0)),0)</f>
        <v>5</v>
      </c>
      <c r="AG117" s="69">
        <f>IFERROR(INDEX('Euro Qual stats'!$A$1:$L$2071,MATCH(Players!$AE117,'Euro Qual stats'!$A$1:$A$2071,0),MATCH(Players!AG$2,'Euro Qual stats'!$A$1:$L$1,0)),0)</f>
        <v>0</v>
      </c>
      <c r="AH117" s="69">
        <f>IFERROR(INDEX('Euro Qual stats'!$A$1:$L$2071,MATCH(Players!$AE117,'Euro Qual stats'!$A$1:$A$2071,0),MATCH(Players!AH$2,'Euro Qual stats'!$A$1:$L$1,0)),0)</f>
        <v>1.23</v>
      </c>
      <c r="AI117" s="69">
        <f>IFERROR(INDEX('Euro Qual stats'!$A$1:$L$2071,MATCH(Players!$AE117,'Euro Qual stats'!$A$1:$A$2071,0),MATCH(Players!AI$2,'Euro Qual stats'!$A$1:$L$1,0)),0)</f>
        <v>0</v>
      </c>
      <c r="AJ117" s="85">
        <f t="shared" si="35"/>
        <v>0.11870283018867929</v>
      </c>
      <c r="AK117" s="85">
        <f t="shared" si="36"/>
        <v>0.84268867924528301</v>
      </c>
      <c r="AL117" s="85">
        <f t="shared" si="37"/>
        <v>0.10274371069182389</v>
      </c>
      <c r="AM117" s="85">
        <f t="shared" si="38"/>
        <v>0</v>
      </c>
      <c r="AN117" s="85">
        <f t="shared" si="39"/>
        <v>0</v>
      </c>
      <c r="AO117" s="85">
        <f t="shared" si="40"/>
        <v>0</v>
      </c>
      <c r="AP117" s="2">
        <f t="shared" si="41"/>
        <v>0.19590770570309099</v>
      </c>
      <c r="AQ117" s="2">
        <f t="shared" si="42"/>
        <v>0.19590770570309099</v>
      </c>
      <c r="AR117" s="2">
        <f t="shared" si="43"/>
        <v>0.58772311710927294</v>
      </c>
      <c r="AS117" s="2">
        <f t="shared" si="44"/>
        <v>0.11754462342185459</v>
      </c>
      <c r="AT117" s="2">
        <f t="shared" si="45"/>
        <v>3.9181541140618198E-2</v>
      </c>
      <c r="AU117" s="2">
        <f t="shared" si="65"/>
        <v>0.19590770570309099</v>
      </c>
      <c r="AV117" s="2">
        <f t="shared" si="66"/>
        <v>0.19590770570309099</v>
      </c>
      <c r="AW117" s="2">
        <f t="shared" si="67"/>
        <v>0.58772311710927294</v>
      </c>
      <c r="AX117" s="2">
        <f t="shared" si="68"/>
        <v>0.11754462342185459</v>
      </c>
      <c r="AY117" s="2">
        <f t="shared" si="69"/>
        <v>3.9181541140618198E-2</v>
      </c>
      <c r="AZ117" s="2">
        <f t="shared" si="46"/>
        <v>0.51929819247418696</v>
      </c>
      <c r="BA117" s="2">
        <f t="shared" si="47"/>
        <v>0.15730526794588515</v>
      </c>
      <c r="BB117" s="2">
        <f t="shared" si="48"/>
        <v>5.8772311710927297E-2</v>
      </c>
      <c r="BC117">
        <f t="shared" si="49"/>
        <v>0</v>
      </c>
      <c r="BD117" s="74">
        <f t="shared" si="50"/>
        <v>0</v>
      </c>
      <c r="BE117" s="74">
        <f t="shared" si="51"/>
        <v>0</v>
      </c>
      <c r="BF117" s="74">
        <f t="shared" si="52"/>
        <v>0</v>
      </c>
      <c r="BG117" s="2">
        <f t="shared" si="53"/>
        <v>5.8772311710927297E-2</v>
      </c>
      <c r="BH117" s="2">
        <f t="shared" si="54"/>
        <v>3.9181541140618198E-2</v>
      </c>
      <c r="BI117" s="2">
        <f t="shared" si="55"/>
        <v>0</v>
      </c>
      <c r="BJ117" s="2">
        <f t="shared" si="56"/>
        <v>0</v>
      </c>
      <c r="BK117" s="2">
        <f t="shared" si="57"/>
        <v>0</v>
      </c>
      <c r="BL117" s="2">
        <f t="shared" si="58"/>
        <v>5.8772311710927297E-2</v>
      </c>
      <c r="BM117" s="2">
        <f t="shared" si="59"/>
        <v>3.9181541140618198E-2</v>
      </c>
      <c r="BN117" s="2">
        <f t="shared" si="60"/>
        <v>0</v>
      </c>
      <c r="BO117" s="2">
        <f t="shared" si="61"/>
        <v>0</v>
      </c>
      <c r="BP117" s="2">
        <f t="shared" si="62"/>
        <v>0</v>
      </c>
      <c r="BQ117" s="2">
        <f t="shared" si="63"/>
        <v>5.8772311710927297E-2</v>
      </c>
      <c r="BR117" s="2">
        <f t="shared" si="64"/>
        <v>3.9181541140618198E-2</v>
      </c>
    </row>
    <row r="118" spans="1:70" x14ac:dyDescent="0.3">
      <c r="A118" s="93">
        <v>0</v>
      </c>
      <c r="B118">
        <v>221613</v>
      </c>
      <c r="C118" t="s">
        <v>1424</v>
      </c>
      <c r="D118" t="s">
        <v>1425</v>
      </c>
      <c r="E118" t="s">
        <v>1426</v>
      </c>
      <c r="F118">
        <v>18701</v>
      </c>
      <c r="G118" t="s">
        <v>891</v>
      </c>
      <c r="H118" t="s">
        <v>945</v>
      </c>
      <c r="I118" t="s">
        <v>5231</v>
      </c>
      <c r="J118">
        <v>0</v>
      </c>
      <c r="K118">
        <v>6.5</v>
      </c>
      <c r="L118">
        <v>0</v>
      </c>
      <c r="M118">
        <v>0</v>
      </c>
      <c r="N118">
        <v>6</v>
      </c>
      <c r="O118" t="s">
        <v>992</v>
      </c>
      <c r="P118" t="s">
        <v>1427</v>
      </c>
      <c r="Q118" t="s">
        <v>1428</v>
      </c>
      <c r="R118">
        <v>0</v>
      </c>
      <c r="S118">
        <v>0</v>
      </c>
      <c r="T118">
        <v>69</v>
      </c>
      <c r="U118">
        <v>4</v>
      </c>
      <c r="V118">
        <v>2199</v>
      </c>
      <c r="W118">
        <v>0</v>
      </c>
      <c r="X118">
        <v>3</v>
      </c>
      <c r="Y118">
        <v>1</v>
      </c>
      <c r="Z118" t="s">
        <v>891</v>
      </c>
      <c r="AA118" t="s">
        <v>693</v>
      </c>
      <c r="AB118" s="69" t="str">
        <f>IF(AA118&lt;&gt;"",INDEX(Lookup!$N$2:$N$5,MATCH(Players!AA118,Lookup!$P$2:$P$5,0)),INDEX(Lookup!$N$2:$N$5,MATCH(Players!O118,Lookup!$O$2:$O$5,0)))</f>
        <v>Striker</v>
      </c>
      <c r="AC118">
        <v>2995000</v>
      </c>
      <c r="AD118" s="69" t="s">
        <v>794</v>
      </c>
      <c r="AE118" s="69" t="str">
        <f>INDEX('Translate table'!$H$2:$H$622,MATCH(Players!P118,'Translate table'!$G$2:$G$622,0))</f>
        <v>JosÃ© Pedro Malheiro de SÃ¡</v>
      </c>
      <c r="AF118" s="69">
        <f>IFERROR(INDEX('Euro Qual stats'!$A$1:$L$2071,MATCH(Players!$AE118,'Euro Qual stats'!$A$1:$A$2071,0),MATCH(Players!AF$2,'Euro Qual stats'!$A$1:$L$1,0)),0)</f>
        <v>0</v>
      </c>
      <c r="AG118" s="69">
        <f>IFERROR(INDEX('Euro Qual stats'!$A$1:$L$2071,MATCH(Players!$AE118,'Euro Qual stats'!$A$1:$A$2071,0),MATCH(Players!AG$2,'Euro Qual stats'!$A$1:$L$1,0)),0)</f>
        <v>0</v>
      </c>
      <c r="AH118" s="69">
        <f>IFERROR(INDEX('Euro Qual stats'!$A$1:$L$2071,MATCH(Players!$AE118,'Euro Qual stats'!$A$1:$A$2071,0),MATCH(Players!AH$2,'Euro Qual stats'!$A$1:$L$1,0)),0)</f>
        <v>0</v>
      </c>
      <c r="AI118" s="69">
        <f>IFERROR(INDEX('Euro Qual stats'!$A$1:$L$2071,MATCH(Players!$AE118,'Euro Qual stats'!$A$1:$A$2071,0),MATCH(Players!AI$2,'Euro Qual stats'!$A$1:$L$1,0)),0)</f>
        <v>0</v>
      </c>
      <c r="AJ118" s="85">
        <f t="shared" si="35"/>
        <v>0.20349056603773591</v>
      </c>
      <c r="AK118" s="85">
        <f t="shared" si="36"/>
        <v>0.56603773584905637</v>
      </c>
      <c r="AL118" s="85">
        <f t="shared" si="37"/>
        <v>0.1761320754716981</v>
      </c>
      <c r="AM118" s="85">
        <f t="shared" si="38"/>
        <v>0</v>
      </c>
      <c r="AN118" s="85">
        <f t="shared" si="39"/>
        <v>0</v>
      </c>
      <c r="AO118" s="85">
        <f t="shared" si="40"/>
        <v>0</v>
      </c>
      <c r="AP118" s="2">
        <f t="shared" si="41"/>
        <v>0</v>
      </c>
      <c r="AQ118" s="2">
        <f t="shared" si="42"/>
        <v>0</v>
      </c>
      <c r="AR118" s="2">
        <f t="shared" si="43"/>
        <v>0</v>
      </c>
      <c r="AS118" s="2">
        <f t="shared" si="44"/>
        <v>0.12278308321964529</v>
      </c>
      <c r="AT118" s="2">
        <f t="shared" si="45"/>
        <v>4.0927694406548427E-2</v>
      </c>
      <c r="AU118" s="2">
        <f t="shared" si="65"/>
        <v>0</v>
      </c>
      <c r="AV118" s="2">
        <f t="shared" si="66"/>
        <v>0</v>
      </c>
      <c r="AW118" s="2">
        <f t="shared" si="67"/>
        <v>0</v>
      </c>
      <c r="AX118" s="2">
        <f t="shared" si="68"/>
        <v>0.12278308321964529</v>
      </c>
      <c r="AY118" s="2">
        <f t="shared" si="69"/>
        <v>4.0927694406548427E-2</v>
      </c>
      <c r="AZ118" s="2">
        <f t="shared" si="46"/>
        <v>0.28301886792452818</v>
      </c>
      <c r="BA118" s="2">
        <f t="shared" si="47"/>
        <v>0.10174528301886795</v>
      </c>
      <c r="BB118" s="2">
        <f t="shared" si="48"/>
        <v>6.1391541609822645E-2</v>
      </c>
      <c r="BC118">
        <f t="shared" si="49"/>
        <v>0</v>
      </c>
      <c r="BD118" s="74">
        <f t="shared" si="50"/>
        <v>0</v>
      </c>
      <c r="BE118" s="74">
        <f t="shared" si="51"/>
        <v>0</v>
      </c>
      <c r="BF118" s="74">
        <f t="shared" si="52"/>
        <v>0</v>
      </c>
      <c r="BG118" s="2">
        <f t="shared" si="53"/>
        <v>6.1391541609822645E-2</v>
      </c>
      <c r="BH118" s="2">
        <f t="shared" si="54"/>
        <v>4.0927694406548427E-2</v>
      </c>
      <c r="BI118" s="2">
        <f t="shared" si="55"/>
        <v>0</v>
      </c>
      <c r="BJ118" s="2">
        <f t="shared" si="56"/>
        <v>0</v>
      </c>
      <c r="BK118" s="2">
        <f t="shared" si="57"/>
        <v>0</v>
      </c>
      <c r="BL118" s="2">
        <f t="shared" si="58"/>
        <v>6.1391541609822645E-2</v>
      </c>
      <c r="BM118" s="2">
        <f t="shared" si="59"/>
        <v>4.0927694406548427E-2</v>
      </c>
      <c r="BN118" s="2">
        <f t="shared" si="60"/>
        <v>0</v>
      </c>
      <c r="BO118" s="2">
        <f t="shared" si="61"/>
        <v>0</v>
      </c>
      <c r="BP118" s="2">
        <f t="shared" si="62"/>
        <v>0</v>
      </c>
      <c r="BQ118" s="2">
        <f t="shared" si="63"/>
        <v>6.1391541609822645E-2</v>
      </c>
      <c r="BR118" s="2">
        <f t="shared" si="64"/>
        <v>4.0927694406548427E-2</v>
      </c>
    </row>
    <row r="119" spans="1:70" x14ac:dyDescent="0.3">
      <c r="A119" s="93">
        <v>0</v>
      </c>
      <c r="B119">
        <v>221612</v>
      </c>
      <c r="C119" t="s">
        <v>1429</v>
      </c>
      <c r="D119" t="s">
        <v>1430</v>
      </c>
      <c r="E119" t="s">
        <v>1431</v>
      </c>
      <c r="F119">
        <v>18701</v>
      </c>
      <c r="G119" t="s">
        <v>891</v>
      </c>
      <c r="H119" t="s">
        <v>945</v>
      </c>
      <c r="I119" t="s">
        <v>5231</v>
      </c>
      <c r="J119">
        <v>0</v>
      </c>
      <c r="K119">
        <v>6.5</v>
      </c>
      <c r="L119">
        <v>0</v>
      </c>
      <c r="M119">
        <v>0</v>
      </c>
      <c r="N119">
        <v>52</v>
      </c>
      <c r="O119" t="s">
        <v>992</v>
      </c>
      <c r="P119" t="s">
        <v>1432</v>
      </c>
      <c r="Q119" t="s">
        <v>1433</v>
      </c>
      <c r="R119">
        <v>1</v>
      </c>
      <c r="S119">
        <v>0</v>
      </c>
      <c r="T119">
        <v>0</v>
      </c>
      <c r="U119">
        <v>0</v>
      </c>
      <c r="V119">
        <v>261</v>
      </c>
      <c r="W119">
        <v>1</v>
      </c>
      <c r="X119">
        <v>0</v>
      </c>
      <c r="Y119">
        <v>0</v>
      </c>
      <c r="Z119" t="s">
        <v>891</v>
      </c>
      <c r="AA119" t="s">
        <v>691</v>
      </c>
      <c r="AB119" s="69" t="str">
        <f>IF(AA119&lt;&gt;"",INDEX(Lookup!$N$2:$N$5,MATCH(Players!AA119,Lookup!$P$2:$P$5,0)),INDEX(Lookup!$N$2:$N$5,MATCH(Players!O119,Lookup!$O$2:$O$5,0)))</f>
        <v>Midfield</v>
      </c>
      <c r="AC119">
        <v>3995000</v>
      </c>
      <c r="AD119" s="69" t="s">
        <v>794</v>
      </c>
      <c r="AE119" s="69" t="str">
        <f>INDEX('Translate table'!$H$2:$H$622,MATCH(Players!P119,'Translate table'!$G$2:$G$622,0))</f>
        <v>RiÃ§ard Almeyda de Oliveira</v>
      </c>
      <c r="AF119" s="69">
        <f>IFERROR(INDEX('Euro Qual stats'!$A$1:$L$2071,MATCH(Players!$AE119,'Euro Qual stats'!$A$1:$A$2071,0),MATCH(Players!AF$2,'Euro Qual stats'!$A$1:$L$1,0)),0)</f>
        <v>6</v>
      </c>
      <c r="AG119" s="69">
        <f>IFERROR(INDEX('Euro Qual stats'!$A$1:$L$2071,MATCH(Players!$AE119,'Euro Qual stats'!$A$1:$A$2071,0),MATCH(Players!AG$2,'Euro Qual stats'!$A$1:$L$1,0)),0)</f>
        <v>0.19</v>
      </c>
      <c r="AH119" s="69">
        <f>IFERROR(INDEX('Euro Qual stats'!$A$1:$L$2071,MATCH(Players!$AE119,'Euro Qual stats'!$A$1:$A$2071,0),MATCH(Players!AH$2,'Euro Qual stats'!$A$1:$L$1,0)),0)</f>
        <v>0</v>
      </c>
      <c r="AI119" s="69">
        <f>IFERROR(INDEX('Euro Qual stats'!$A$1:$L$2071,MATCH(Players!$AE119,'Euro Qual stats'!$A$1:$A$2071,0),MATCH(Players!AI$2,'Euro Qual stats'!$A$1:$L$1,0)),0)</f>
        <v>0.19</v>
      </c>
      <c r="AJ119" s="85">
        <f t="shared" si="35"/>
        <v>0.17516574585635358</v>
      </c>
      <c r="AK119" s="85">
        <f t="shared" si="36"/>
        <v>0.11196132596685085</v>
      </c>
      <c r="AL119" s="85">
        <f t="shared" si="37"/>
        <v>0.21132596685082872</v>
      </c>
      <c r="AM119" s="85">
        <f t="shared" si="38"/>
        <v>0</v>
      </c>
      <c r="AN119" s="85">
        <f t="shared" si="39"/>
        <v>0</v>
      </c>
      <c r="AO119" s="85">
        <f t="shared" si="40"/>
        <v>0</v>
      </c>
      <c r="AP119" s="2">
        <f t="shared" si="41"/>
        <v>0.34482758620689652</v>
      </c>
      <c r="AQ119" s="2">
        <f t="shared" si="42"/>
        <v>0</v>
      </c>
      <c r="AR119" s="2">
        <f t="shared" si="43"/>
        <v>0.34482758620689652</v>
      </c>
      <c r="AS119" s="2">
        <f t="shared" si="44"/>
        <v>0</v>
      </c>
      <c r="AT119" s="2">
        <f t="shared" si="45"/>
        <v>0</v>
      </c>
      <c r="AU119" s="2">
        <f t="shared" si="65"/>
        <v>0.34482758620689652</v>
      </c>
      <c r="AV119" s="2">
        <f t="shared" si="66"/>
        <v>0</v>
      </c>
      <c r="AW119" s="2">
        <f t="shared" si="67"/>
        <v>0.34482758620689652</v>
      </c>
      <c r="AX119" s="2">
        <f t="shared" si="68"/>
        <v>0</v>
      </c>
      <c r="AY119" s="2">
        <f t="shared" si="69"/>
        <v>0</v>
      </c>
      <c r="AZ119" s="2">
        <f t="shared" si="46"/>
        <v>0.2283944560868737</v>
      </c>
      <c r="BA119" s="2">
        <f t="shared" si="47"/>
        <v>8.7582872928176791E-2</v>
      </c>
      <c r="BB119" s="2">
        <f t="shared" si="48"/>
        <v>9.5000000000000001E-2</v>
      </c>
      <c r="BC119">
        <f t="shared" si="49"/>
        <v>0</v>
      </c>
      <c r="BD119" s="74">
        <f t="shared" si="50"/>
        <v>0</v>
      </c>
      <c r="BE119" s="74">
        <f t="shared" si="51"/>
        <v>0</v>
      </c>
      <c r="BF119" s="74">
        <f t="shared" si="52"/>
        <v>0</v>
      </c>
      <c r="BG119" s="2">
        <f t="shared" si="53"/>
        <v>9.5000000000000001E-2</v>
      </c>
      <c r="BH119" s="2">
        <f t="shared" si="54"/>
        <v>0</v>
      </c>
      <c r="BI119" s="2">
        <f t="shared" si="55"/>
        <v>0</v>
      </c>
      <c r="BJ119" s="2">
        <f t="shared" si="56"/>
        <v>0</v>
      </c>
      <c r="BK119" s="2">
        <f t="shared" si="57"/>
        <v>0</v>
      </c>
      <c r="BL119" s="2">
        <f t="shared" si="58"/>
        <v>9.5000000000000001E-2</v>
      </c>
      <c r="BM119" s="2">
        <f t="shared" si="59"/>
        <v>0</v>
      </c>
      <c r="BN119" s="2">
        <f t="shared" si="60"/>
        <v>0</v>
      </c>
      <c r="BO119" s="2">
        <f t="shared" si="61"/>
        <v>0</v>
      </c>
      <c r="BP119" s="2">
        <f t="shared" si="62"/>
        <v>0</v>
      </c>
      <c r="BQ119" s="2">
        <f t="shared" si="63"/>
        <v>9.5000000000000001E-2</v>
      </c>
      <c r="BR119" s="2">
        <f t="shared" si="64"/>
        <v>0</v>
      </c>
    </row>
    <row r="120" spans="1:70" x14ac:dyDescent="0.3">
      <c r="A120" s="93">
        <v>0</v>
      </c>
      <c r="B120">
        <v>204693</v>
      </c>
      <c r="C120" t="s">
        <v>1434</v>
      </c>
      <c r="D120" t="s">
        <v>1435</v>
      </c>
      <c r="E120" t="s">
        <v>1436</v>
      </c>
      <c r="F120">
        <v>18701</v>
      </c>
      <c r="G120" t="s">
        <v>891</v>
      </c>
      <c r="H120" t="s">
        <v>945</v>
      </c>
      <c r="I120" t="s">
        <v>979</v>
      </c>
      <c r="J120">
        <v>0</v>
      </c>
      <c r="K120">
        <v>6.5</v>
      </c>
      <c r="L120">
        <v>0</v>
      </c>
      <c r="M120">
        <v>0</v>
      </c>
      <c r="N120">
        <v>101</v>
      </c>
      <c r="O120" t="s">
        <v>992</v>
      </c>
      <c r="P120" t="s">
        <v>1437</v>
      </c>
      <c r="Q120" t="s">
        <v>1438</v>
      </c>
      <c r="R120">
        <v>5</v>
      </c>
      <c r="S120">
        <v>10</v>
      </c>
      <c r="T120">
        <v>0</v>
      </c>
      <c r="U120">
        <v>6</v>
      </c>
      <c r="V120">
        <v>2222</v>
      </c>
      <c r="W120">
        <v>15</v>
      </c>
      <c r="X120">
        <v>1</v>
      </c>
      <c r="Y120">
        <v>0</v>
      </c>
      <c r="Z120" t="s">
        <v>891</v>
      </c>
      <c r="AA120" t="s">
        <v>692</v>
      </c>
      <c r="AB120" s="69" t="str">
        <f>IF(AA120&lt;&gt;"",INDEX(Lookup!$N$2:$N$5,MATCH(Players!AA120,Lookup!$P$2:$P$5,0)),INDEX(Lookup!$N$2:$N$5,MATCH(Players!O120,Lookup!$O$2:$O$5,0)))</f>
        <v>Defense</v>
      </c>
      <c r="AC120">
        <v>4292000</v>
      </c>
      <c r="AD120" s="69" t="s">
        <v>789</v>
      </c>
      <c r="AE120" s="69" t="str">
        <f>INDEX('Translate table'!$H$2:$H$622,MATCH(Players!P120,'Translate table'!$G$2:$G$622,0))</f>
        <v>RaphaÃ«l Adelino JosÃ© Guerreiro</v>
      </c>
      <c r="AF120" s="69">
        <f>IFERROR(INDEX('Euro Qual stats'!$A$1:$L$2071,MATCH(Players!$AE120,'Euro Qual stats'!$A$1:$A$2071,0),MATCH(Players!AF$2,'Euro Qual stats'!$A$1:$L$1,0)),0)</f>
        <v>7</v>
      </c>
      <c r="AG120" s="69">
        <f>IFERROR(INDEX('Euro Qual stats'!$A$1:$L$2071,MATCH(Players!$AE120,'Euro Qual stats'!$A$1:$A$2071,0),MATCH(Players!AG$2,'Euro Qual stats'!$A$1:$L$1,0)),0)</f>
        <v>0.28999999999999998</v>
      </c>
      <c r="AH120" s="69">
        <f>IFERROR(INDEX('Euro Qual stats'!$A$1:$L$2071,MATCH(Players!$AE120,'Euro Qual stats'!$A$1:$A$2071,0),MATCH(Players!AH$2,'Euro Qual stats'!$A$1:$L$1,0)),0)</f>
        <v>0</v>
      </c>
      <c r="AI120" s="69">
        <f>IFERROR(INDEX('Euro Qual stats'!$A$1:$L$2071,MATCH(Players!$AE120,'Euro Qual stats'!$A$1:$A$2071,0),MATCH(Players!AI$2,'Euro Qual stats'!$A$1:$L$1,0)),0)</f>
        <v>0</v>
      </c>
      <c r="AJ120" s="85">
        <f t="shared" si="35"/>
        <v>0.20814595660749508</v>
      </c>
      <c r="AK120" s="85">
        <f t="shared" si="36"/>
        <v>3.8239644970414211E-2</v>
      </c>
      <c r="AL120" s="85">
        <f t="shared" si="37"/>
        <v>7.8722879684418101E-2</v>
      </c>
      <c r="AM120" s="85">
        <f t="shared" si="38"/>
        <v>0.18153004134037357</v>
      </c>
      <c r="AN120" s="85">
        <f t="shared" si="39"/>
        <v>1.4734139202201275E-2</v>
      </c>
      <c r="AO120" s="85">
        <f t="shared" si="40"/>
        <v>5.761104092827872E-2</v>
      </c>
      <c r="AP120" s="2">
        <f t="shared" si="41"/>
        <v>0.20252025202520252</v>
      </c>
      <c r="AQ120" s="2">
        <f t="shared" si="42"/>
        <v>0.40504050405040504</v>
      </c>
      <c r="AR120" s="2">
        <f t="shared" si="43"/>
        <v>0.60756075607560756</v>
      </c>
      <c r="AS120" s="2">
        <f t="shared" si="44"/>
        <v>4.0504050405040501E-2</v>
      </c>
      <c r="AT120" s="2">
        <f t="shared" si="45"/>
        <v>0</v>
      </c>
      <c r="AU120" s="2">
        <f t="shared" si="65"/>
        <v>0.20252025202520252</v>
      </c>
      <c r="AV120" s="2">
        <f t="shared" si="66"/>
        <v>0.40504050405040504</v>
      </c>
      <c r="AW120" s="2">
        <f t="shared" si="67"/>
        <v>0.60756075607560756</v>
      </c>
      <c r="AX120" s="2">
        <f t="shared" si="68"/>
        <v>4.0504050405040501E-2</v>
      </c>
      <c r="AY120" s="2">
        <f t="shared" si="69"/>
        <v>0</v>
      </c>
      <c r="AZ120" s="2">
        <f t="shared" si="46"/>
        <v>0.12037994849780836</v>
      </c>
      <c r="BA120" s="2">
        <f t="shared" si="47"/>
        <v>0.30659323032895003</v>
      </c>
      <c r="BB120" s="2">
        <f t="shared" si="48"/>
        <v>2.025202520252025E-2</v>
      </c>
      <c r="BC120">
        <f t="shared" si="49"/>
        <v>1</v>
      </c>
      <c r="BD120" s="74">
        <f t="shared" si="50"/>
        <v>4.4948477591468111E-2</v>
      </c>
      <c r="BE120" s="74">
        <f t="shared" si="51"/>
        <v>0.29773169935061955</v>
      </c>
      <c r="BF120" s="74">
        <f t="shared" si="52"/>
        <v>7.6840076486516598E-2</v>
      </c>
      <c r="BG120" s="2">
        <f t="shared" si="53"/>
        <v>2.025202520252025E-2</v>
      </c>
      <c r="BH120" s="2">
        <f t="shared" si="54"/>
        <v>0</v>
      </c>
      <c r="BI120" s="2">
        <f t="shared" si="55"/>
        <v>4.4948477591468111E-2</v>
      </c>
      <c r="BJ120" s="2">
        <f t="shared" si="56"/>
        <v>0.29773169935061955</v>
      </c>
      <c r="BK120" s="2">
        <f t="shared" si="57"/>
        <v>7.6840076486516598E-2</v>
      </c>
      <c r="BL120" s="2">
        <f t="shared" si="58"/>
        <v>2.025202520252025E-2</v>
      </c>
      <c r="BM120" s="2">
        <f t="shared" si="59"/>
        <v>0</v>
      </c>
      <c r="BN120" s="2">
        <f t="shared" si="60"/>
        <v>4.9983709097995196E-2</v>
      </c>
      <c r="BO120" s="2">
        <f t="shared" si="61"/>
        <v>0.30067103166085513</v>
      </c>
      <c r="BP120" s="2">
        <f t="shared" si="62"/>
        <v>7.6840076486516598E-2</v>
      </c>
      <c r="BQ120" s="2">
        <f t="shared" si="63"/>
        <v>2.025202520252025E-2</v>
      </c>
      <c r="BR120" s="2">
        <f t="shared" si="64"/>
        <v>0</v>
      </c>
    </row>
    <row r="121" spans="1:70" x14ac:dyDescent="0.3">
      <c r="A121" s="93">
        <v>0</v>
      </c>
      <c r="B121">
        <v>213472</v>
      </c>
      <c r="C121" t="s">
        <v>5166</v>
      </c>
      <c r="E121" t="s">
        <v>1439</v>
      </c>
      <c r="F121">
        <v>18701</v>
      </c>
      <c r="G121" t="s">
        <v>891</v>
      </c>
      <c r="H121" t="s">
        <v>945</v>
      </c>
      <c r="I121" t="s">
        <v>5231</v>
      </c>
      <c r="J121">
        <v>0</v>
      </c>
      <c r="K121">
        <v>6.5</v>
      </c>
      <c r="L121">
        <v>0</v>
      </c>
      <c r="M121">
        <v>0</v>
      </c>
      <c r="N121">
        <v>20</v>
      </c>
      <c r="O121" t="s">
        <v>980</v>
      </c>
      <c r="P121" t="s">
        <v>5167</v>
      </c>
      <c r="Q121" t="s">
        <v>1441</v>
      </c>
      <c r="R121">
        <v>28</v>
      </c>
      <c r="S121">
        <v>5</v>
      </c>
      <c r="T121">
        <v>0</v>
      </c>
      <c r="U121">
        <v>2</v>
      </c>
      <c r="V121">
        <v>2770</v>
      </c>
      <c r="W121">
        <v>62</v>
      </c>
      <c r="X121">
        <v>1</v>
      </c>
      <c r="Y121">
        <v>0</v>
      </c>
      <c r="Z121" t="s">
        <v>891</v>
      </c>
      <c r="AA121" t="s">
        <v>693</v>
      </c>
      <c r="AB121" s="69" t="str">
        <f>IF(AA121&lt;&gt;"",INDEX(Lookup!$N$2:$N$5,MATCH(Players!AA121,Lookup!$P$2:$P$5,0)),INDEX(Lookup!$N$2:$N$5,MATCH(Players!O121,Lookup!$O$2:$O$5,0)))</f>
        <v>Striker</v>
      </c>
      <c r="AC121">
        <v>5062000</v>
      </c>
      <c r="AD121" s="69" t="s">
        <v>789</v>
      </c>
      <c r="AE121" s="69" t="e">
        <f>INDEX('Translate table'!$H$2:$H$622,MATCH(Players!P121,'Translate table'!$G$2:$G$622,0))</f>
        <v>#N/A</v>
      </c>
      <c r="AF121" s="69">
        <f>IFERROR(INDEX('Euro Qual stats'!$A$1:$L$2071,MATCH(Players!$AE121,'Euro Qual stats'!$A$1:$A$2071,0),MATCH(Players!AF$2,'Euro Qual stats'!$A$1:$L$1,0)),0)</f>
        <v>0</v>
      </c>
      <c r="AG121" s="69">
        <f>IFERROR(INDEX('Euro Qual stats'!$A$1:$L$2071,MATCH(Players!$AE121,'Euro Qual stats'!$A$1:$A$2071,0),MATCH(Players!AG$2,'Euro Qual stats'!$A$1:$L$1,0)),0)</f>
        <v>0</v>
      </c>
      <c r="AH121" s="69">
        <f>IFERROR(INDEX('Euro Qual stats'!$A$1:$L$2071,MATCH(Players!$AE121,'Euro Qual stats'!$A$1:$A$2071,0),MATCH(Players!AH$2,'Euro Qual stats'!$A$1:$L$1,0)),0)</f>
        <v>0</v>
      </c>
      <c r="AI121" s="69">
        <f>IFERROR(INDEX('Euro Qual stats'!$A$1:$L$2071,MATCH(Players!$AE121,'Euro Qual stats'!$A$1:$A$2071,0),MATCH(Players!AI$2,'Euro Qual stats'!$A$1:$L$1,0)),0)</f>
        <v>0</v>
      </c>
      <c r="AJ121" s="85">
        <f t="shared" si="35"/>
        <v>0.20349056603773591</v>
      </c>
      <c r="AK121" s="85">
        <f t="shared" si="36"/>
        <v>0.56603773584905637</v>
      </c>
      <c r="AL121" s="85">
        <f t="shared" si="37"/>
        <v>0.1761320754716981</v>
      </c>
      <c r="AM121" s="85">
        <f t="shared" si="38"/>
        <v>0</v>
      </c>
      <c r="AN121" s="85">
        <f t="shared" si="39"/>
        <v>0</v>
      </c>
      <c r="AO121" s="85">
        <f t="shared" si="40"/>
        <v>0</v>
      </c>
      <c r="AP121" s="2">
        <f t="shared" si="41"/>
        <v>0.9097472924187725</v>
      </c>
      <c r="AQ121" s="2">
        <f t="shared" si="42"/>
        <v>0.16245487364620939</v>
      </c>
      <c r="AR121" s="2">
        <f t="shared" si="43"/>
        <v>2.0144404332129962</v>
      </c>
      <c r="AS121" s="2">
        <f t="shared" si="44"/>
        <v>3.2490974729241874E-2</v>
      </c>
      <c r="AT121" s="2">
        <f t="shared" si="45"/>
        <v>0</v>
      </c>
      <c r="AU121" s="2">
        <f t="shared" si="65"/>
        <v>0.9097472924187725</v>
      </c>
      <c r="AV121" s="2">
        <f t="shared" si="66"/>
        <v>0.16245487364620939</v>
      </c>
      <c r="AW121" s="2">
        <f t="shared" si="67"/>
        <v>2.0144404332129962</v>
      </c>
      <c r="AX121" s="2">
        <f t="shared" si="68"/>
        <v>3.2490974729241874E-2</v>
      </c>
      <c r="AY121" s="2">
        <f t="shared" si="69"/>
        <v>0</v>
      </c>
      <c r="AZ121" s="2">
        <f t="shared" si="46"/>
        <v>0.73789251413391443</v>
      </c>
      <c r="BA121" s="2">
        <f t="shared" si="47"/>
        <v>0.18297271984197266</v>
      </c>
      <c r="BB121" s="2">
        <f t="shared" si="48"/>
        <v>1.6245487364620937E-2</v>
      </c>
      <c r="BC121">
        <f t="shared" si="49"/>
        <v>0</v>
      </c>
      <c r="BD121" s="74">
        <f t="shared" si="50"/>
        <v>0</v>
      </c>
      <c r="BE121" s="74">
        <f t="shared" si="51"/>
        <v>0</v>
      </c>
      <c r="BF121" s="74">
        <f t="shared" si="52"/>
        <v>0</v>
      </c>
      <c r="BG121" s="2">
        <f t="shared" si="53"/>
        <v>1.6245487364620937E-2</v>
      </c>
      <c r="BH121" s="2">
        <f t="shared" si="54"/>
        <v>0</v>
      </c>
      <c r="BI121" s="2">
        <f t="shared" si="55"/>
        <v>0</v>
      </c>
      <c r="BJ121" s="2">
        <f t="shared" si="56"/>
        <v>0</v>
      </c>
      <c r="BK121" s="2">
        <f t="shared" si="57"/>
        <v>0</v>
      </c>
      <c r="BL121" s="2">
        <f t="shared" si="58"/>
        <v>1.6245487364620937E-2</v>
      </c>
      <c r="BM121" s="2">
        <f t="shared" si="59"/>
        <v>0</v>
      </c>
      <c r="BN121" s="2">
        <f t="shared" si="60"/>
        <v>0</v>
      </c>
      <c r="BO121" s="2">
        <f t="shared" si="61"/>
        <v>0</v>
      </c>
      <c r="BP121" s="2">
        <f t="shared" si="62"/>
        <v>0</v>
      </c>
      <c r="BQ121" s="2">
        <f t="shared" si="63"/>
        <v>1.6245487364620937E-2</v>
      </c>
      <c r="BR121" s="2">
        <f t="shared" si="64"/>
        <v>0</v>
      </c>
    </row>
    <row r="122" spans="1:70" x14ac:dyDescent="0.3">
      <c r="A122" s="93">
        <v>0</v>
      </c>
      <c r="B122">
        <v>204623</v>
      </c>
      <c r="C122" t="s">
        <v>1442</v>
      </c>
      <c r="D122" t="s">
        <v>1443</v>
      </c>
      <c r="E122" t="s">
        <v>1444</v>
      </c>
      <c r="F122">
        <v>18710</v>
      </c>
      <c r="G122" t="s">
        <v>883</v>
      </c>
      <c r="H122" t="s">
        <v>941</v>
      </c>
      <c r="I122" t="s">
        <v>5231</v>
      </c>
      <c r="J122">
        <v>0</v>
      </c>
      <c r="K122">
        <v>6.5</v>
      </c>
      <c r="L122">
        <v>0</v>
      </c>
      <c r="M122">
        <v>0</v>
      </c>
      <c r="N122">
        <v>294</v>
      </c>
      <c r="O122" t="s">
        <v>1273</v>
      </c>
      <c r="P122" t="s">
        <v>266</v>
      </c>
      <c r="Q122" t="s">
        <v>266</v>
      </c>
      <c r="R122">
        <v>0</v>
      </c>
      <c r="S122">
        <v>0</v>
      </c>
      <c r="T122">
        <v>60</v>
      </c>
      <c r="U122">
        <v>9</v>
      </c>
      <c r="V122">
        <v>2295</v>
      </c>
      <c r="W122">
        <v>0</v>
      </c>
      <c r="X122">
        <v>0</v>
      </c>
      <c r="Y122">
        <v>0</v>
      </c>
      <c r="Z122" t="s">
        <v>1031</v>
      </c>
      <c r="AA122" t="s">
        <v>690</v>
      </c>
      <c r="AB122" s="69" t="str">
        <f>IF(AA122&lt;&gt;"",INDEX(Lookup!$N$2:$N$5,MATCH(Players!AA122,Lookup!$P$2:$P$5,0)),INDEX(Lookup!$N$2:$N$5,MATCH(Players!O122,Lookup!$O$2:$O$5,0)))</f>
        <v>Goalkeeper</v>
      </c>
      <c r="AC122">
        <v>4995000</v>
      </c>
      <c r="AD122" s="69" t="s">
        <v>792</v>
      </c>
      <c r="AE122" s="69" t="str">
        <f>INDEX('Translate table'!$H$2:$H$622,MATCH(Players!P122,'Translate table'!$G$2:$G$622,0))</f>
        <v>David de Gea</v>
      </c>
      <c r="AF122" s="69">
        <f>IFERROR(INDEX('Euro Qual stats'!$A$1:$L$2071,MATCH(Players!$AE122,'Euro Qual stats'!$A$1:$A$2071,0),MATCH(Players!AF$2,'Euro Qual stats'!$A$1:$L$1,0)),0)</f>
        <v>3</v>
      </c>
      <c r="AG122" s="69">
        <f>IFERROR(INDEX('Euro Qual stats'!$A$1:$L$2071,MATCH(Players!$AE122,'Euro Qual stats'!$A$1:$A$2071,0),MATCH(Players!AG$2,'Euro Qual stats'!$A$1:$L$1,0)),0)</f>
        <v>0</v>
      </c>
      <c r="AH122" s="69">
        <f>IFERROR(INDEX('Euro Qual stats'!$A$1:$L$2071,MATCH(Players!$AE122,'Euro Qual stats'!$A$1:$A$2071,0),MATCH(Players!AH$2,'Euro Qual stats'!$A$1:$L$1,0)),0)</f>
        <v>0</v>
      </c>
      <c r="AI122" s="69">
        <f>IFERROR(INDEX('Euro Qual stats'!$A$1:$L$2071,MATCH(Players!$AE122,'Euro Qual stats'!$A$1:$A$2071,0),MATCH(Players!AI$2,'Euro Qual stats'!$A$1:$L$1,0)),0)</f>
        <v>0</v>
      </c>
      <c r="AJ122" s="85">
        <f t="shared" si="35"/>
        <v>0</v>
      </c>
      <c r="AK122" s="85">
        <f t="shared" si="36"/>
        <v>0</v>
      </c>
      <c r="AL122" s="85">
        <f t="shared" si="37"/>
        <v>0</v>
      </c>
      <c r="AM122" s="85">
        <f t="shared" si="38"/>
        <v>0</v>
      </c>
      <c r="AN122" s="85">
        <f t="shared" si="39"/>
        <v>0</v>
      </c>
      <c r="AO122" s="85">
        <f t="shared" si="40"/>
        <v>0</v>
      </c>
      <c r="AP122" s="2">
        <f t="shared" si="41"/>
        <v>0</v>
      </c>
      <c r="AQ122" s="2">
        <f t="shared" si="42"/>
        <v>0</v>
      </c>
      <c r="AR122" s="2">
        <f t="shared" si="43"/>
        <v>0</v>
      </c>
      <c r="AS122" s="2">
        <f t="shared" si="44"/>
        <v>0</v>
      </c>
      <c r="AT122" s="2">
        <f t="shared" si="45"/>
        <v>0</v>
      </c>
      <c r="AU122" s="2">
        <f t="shared" si="65"/>
        <v>0</v>
      </c>
      <c r="AV122" s="2">
        <f t="shared" si="66"/>
        <v>0</v>
      </c>
      <c r="AW122" s="2">
        <f t="shared" si="67"/>
        <v>0</v>
      </c>
      <c r="AX122" s="2">
        <f t="shared" si="68"/>
        <v>0</v>
      </c>
      <c r="AY122" s="2">
        <f t="shared" si="69"/>
        <v>0</v>
      </c>
      <c r="AZ122" s="2">
        <f t="shared" si="46"/>
        <v>0</v>
      </c>
      <c r="BA122" s="2">
        <f t="shared" si="47"/>
        <v>0</v>
      </c>
      <c r="BB122" s="2">
        <f t="shared" si="48"/>
        <v>0</v>
      </c>
      <c r="BC122">
        <f t="shared" si="49"/>
        <v>0</v>
      </c>
      <c r="BD122" s="74">
        <f t="shared" si="50"/>
        <v>0</v>
      </c>
      <c r="BE122" s="74">
        <f t="shared" si="51"/>
        <v>0</v>
      </c>
      <c r="BF122" s="74">
        <f t="shared" si="52"/>
        <v>0</v>
      </c>
      <c r="BG122" s="2">
        <f t="shared" si="53"/>
        <v>0</v>
      </c>
      <c r="BH122" s="2">
        <f t="shared" si="54"/>
        <v>0</v>
      </c>
      <c r="BI122" s="2">
        <f t="shared" si="55"/>
        <v>0</v>
      </c>
      <c r="BJ122" s="2">
        <f t="shared" si="56"/>
        <v>0</v>
      </c>
      <c r="BK122" s="2">
        <f t="shared" si="57"/>
        <v>0</v>
      </c>
      <c r="BL122" s="2">
        <f t="shared" si="58"/>
        <v>0</v>
      </c>
      <c r="BM122" s="2">
        <f t="shared" si="59"/>
        <v>0</v>
      </c>
      <c r="BN122" s="2">
        <f t="shared" si="60"/>
        <v>0</v>
      </c>
      <c r="BO122" s="2">
        <f t="shared" si="61"/>
        <v>0</v>
      </c>
      <c r="BP122" s="2">
        <f t="shared" si="62"/>
        <v>0</v>
      </c>
      <c r="BQ122" s="2">
        <f t="shared" si="63"/>
        <v>0</v>
      </c>
      <c r="BR122" s="2">
        <f t="shared" si="64"/>
        <v>0</v>
      </c>
    </row>
    <row r="123" spans="1:70" x14ac:dyDescent="0.3">
      <c r="A123" s="93">
        <v>0</v>
      </c>
      <c r="B123">
        <v>222098</v>
      </c>
      <c r="C123" t="s">
        <v>1445</v>
      </c>
      <c r="D123" t="s">
        <v>1446</v>
      </c>
      <c r="E123" t="s">
        <v>1447</v>
      </c>
      <c r="F123">
        <v>18710</v>
      </c>
      <c r="G123" t="s">
        <v>883</v>
      </c>
      <c r="H123" t="s">
        <v>941</v>
      </c>
      <c r="I123" t="s">
        <v>5231</v>
      </c>
      <c r="J123">
        <v>0</v>
      </c>
      <c r="K123">
        <v>6.5</v>
      </c>
      <c r="L123">
        <v>0</v>
      </c>
      <c r="M123">
        <v>0</v>
      </c>
      <c r="N123">
        <v>174</v>
      </c>
      <c r="O123" t="s">
        <v>1301</v>
      </c>
      <c r="P123" t="s">
        <v>1448</v>
      </c>
      <c r="Q123" t="s">
        <v>183</v>
      </c>
      <c r="R123">
        <v>1</v>
      </c>
      <c r="S123">
        <v>2</v>
      </c>
      <c r="T123">
        <v>0</v>
      </c>
      <c r="U123">
        <v>12</v>
      </c>
      <c r="V123">
        <v>2191</v>
      </c>
      <c r="W123">
        <v>5</v>
      </c>
      <c r="X123">
        <v>5</v>
      </c>
      <c r="Y123">
        <v>1</v>
      </c>
      <c r="Z123" t="s">
        <v>1031</v>
      </c>
      <c r="AA123" t="s">
        <v>692</v>
      </c>
      <c r="AB123" s="69" t="str">
        <f>IF(AA123&lt;&gt;"",INDEX(Lookup!$N$2:$N$5,MATCH(Players!AA123,Lookup!$P$2:$P$5,0)),INDEX(Lookup!$N$2:$N$5,MATCH(Players!O123,Lookup!$O$2:$O$5,0)))</f>
        <v>Defense</v>
      </c>
      <c r="AC123">
        <v>3495000</v>
      </c>
      <c r="AD123" s="69" t="s">
        <v>796</v>
      </c>
      <c r="AE123" s="69" t="str">
        <f>INDEX('Translate table'!$H$2:$H$622,MATCH(Players!P123,'Translate table'!$G$2:$G$622,0))</f>
        <v>Besar Halimi</v>
      </c>
      <c r="AF123" s="69">
        <f>IFERROR(INDEX('Euro Qual stats'!$A$1:$L$2071,MATCH(Players!$AE123,'Euro Qual stats'!$A$1:$A$2071,0),MATCH(Players!AF$2,'Euro Qual stats'!$A$1:$L$1,0)),0)</f>
        <v>7</v>
      </c>
      <c r="AG123" s="69">
        <f>IFERROR(INDEX('Euro Qual stats'!$A$1:$L$2071,MATCH(Players!$AE123,'Euro Qual stats'!$A$1:$A$2071,0),MATCH(Players!AG$2,'Euro Qual stats'!$A$1:$L$1,0)),0)</f>
        <v>0</v>
      </c>
      <c r="AH123" s="69">
        <f>IFERROR(INDEX('Euro Qual stats'!$A$1:$L$2071,MATCH(Players!$AE123,'Euro Qual stats'!$A$1:$A$2071,0),MATCH(Players!AH$2,'Euro Qual stats'!$A$1:$L$1,0)),0)</f>
        <v>0</v>
      </c>
      <c r="AI123" s="69">
        <f>IFERROR(INDEX('Euro Qual stats'!$A$1:$L$2071,MATCH(Players!$AE123,'Euro Qual stats'!$A$1:$A$2071,0),MATCH(Players!AI$2,'Euro Qual stats'!$A$1:$L$1,0)),0)</f>
        <v>0.59</v>
      </c>
      <c r="AJ123" s="85">
        <f t="shared" si="35"/>
        <v>3.8979289940828409E-2</v>
      </c>
      <c r="AK123" s="85">
        <f t="shared" si="36"/>
        <v>3.8239644970414211E-2</v>
      </c>
      <c r="AL123" s="85">
        <f t="shared" si="37"/>
        <v>0.42288954635108478</v>
      </c>
      <c r="AM123" s="85">
        <f t="shared" si="38"/>
        <v>0</v>
      </c>
      <c r="AN123" s="85">
        <f t="shared" si="39"/>
        <v>0</v>
      </c>
      <c r="AO123" s="85">
        <f t="shared" si="40"/>
        <v>0</v>
      </c>
      <c r="AP123" s="2">
        <f t="shared" si="41"/>
        <v>4.1077133728890915E-2</v>
      </c>
      <c r="AQ123" s="2">
        <f t="shared" si="42"/>
        <v>8.2154267457781829E-2</v>
      </c>
      <c r="AR123" s="2">
        <f t="shared" si="43"/>
        <v>0.20538566864445459</v>
      </c>
      <c r="AS123" s="2">
        <f t="shared" si="44"/>
        <v>0.20538566864445459</v>
      </c>
      <c r="AT123" s="2">
        <f t="shared" si="45"/>
        <v>4.1077133728890915E-2</v>
      </c>
      <c r="AU123" s="2">
        <f t="shared" si="65"/>
        <v>4.1077133728890915E-2</v>
      </c>
      <c r="AV123" s="2">
        <f t="shared" si="66"/>
        <v>8.2154267457781829E-2</v>
      </c>
      <c r="AW123" s="2">
        <f t="shared" si="67"/>
        <v>0.20538566864445459</v>
      </c>
      <c r="AX123" s="2">
        <f t="shared" si="68"/>
        <v>0.20538566864445459</v>
      </c>
      <c r="AY123" s="2">
        <f t="shared" si="69"/>
        <v>4.1077133728890915E-2</v>
      </c>
      <c r="AZ123" s="2">
        <f t="shared" si="46"/>
        <v>3.9658389349652559E-2</v>
      </c>
      <c r="BA123" s="2">
        <f t="shared" si="47"/>
        <v>6.0566778699305115E-2</v>
      </c>
      <c r="BB123" s="2">
        <f t="shared" si="48"/>
        <v>0.3976928343222273</v>
      </c>
      <c r="BC123">
        <f t="shared" si="49"/>
        <v>0</v>
      </c>
      <c r="BD123" s="74">
        <f t="shared" si="50"/>
        <v>0</v>
      </c>
      <c r="BE123" s="74">
        <f t="shared" si="51"/>
        <v>0</v>
      </c>
      <c r="BF123" s="74">
        <f t="shared" si="52"/>
        <v>0</v>
      </c>
      <c r="BG123" s="2">
        <f t="shared" si="53"/>
        <v>0.3976928343222273</v>
      </c>
      <c r="BH123" s="2">
        <f t="shared" si="54"/>
        <v>4.1077133728890915E-2</v>
      </c>
      <c r="BI123" s="2">
        <f t="shared" si="55"/>
        <v>0</v>
      </c>
      <c r="BJ123" s="2">
        <f t="shared" si="56"/>
        <v>0</v>
      </c>
      <c r="BK123" s="2">
        <f t="shared" si="57"/>
        <v>0</v>
      </c>
      <c r="BL123" s="2">
        <f t="shared" si="58"/>
        <v>0.3976928343222273</v>
      </c>
      <c r="BM123" s="2">
        <f t="shared" si="59"/>
        <v>4.1077133728890915E-2</v>
      </c>
      <c r="BN123" s="2">
        <f t="shared" si="60"/>
        <v>0</v>
      </c>
      <c r="BO123" s="2">
        <f t="shared" si="61"/>
        <v>0</v>
      </c>
      <c r="BP123" s="2">
        <f t="shared" si="62"/>
        <v>0</v>
      </c>
      <c r="BQ123" s="2">
        <f t="shared" si="63"/>
        <v>0.3976928343222273</v>
      </c>
      <c r="BR123" s="2">
        <f t="shared" si="64"/>
        <v>4.1077133728890915E-2</v>
      </c>
    </row>
    <row r="124" spans="1:70" x14ac:dyDescent="0.3">
      <c r="A124" s="93">
        <v>0</v>
      </c>
      <c r="B124">
        <v>213455</v>
      </c>
      <c r="C124" t="s">
        <v>1449</v>
      </c>
      <c r="D124" t="s">
        <v>1450</v>
      </c>
      <c r="E124" t="s">
        <v>1451</v>
      </c>
      <c r="F124">
        <v>18710</v>
      </c>
      <c r="G124" t="s">
        <v>883</v>
      </c>
      <c r="H124" t="s">
        <v>941</v>
      </c>
      <c r="I124" t="s">
        <v>979</v>
      </c>
      <c r="J124">
        <v>6</v>
      </c>
      <c r="K124">
        <v>6.5</v>
      </c>
      <c r="L124">
        <v>6</v>
      </c>
      <c r="M124">
        <v>0</v>
      </c>
      <c r="N124">
        <v>5647</v>
      </c>
      <c r="O124" t="s">
        <v>1301</v>
      </c>
      <c r="P124" t="s">
        <v>1452</v>
      </c>
      <c r="Q124" t="s">
        <v>1452</v>
      </c>
      <c r="R124">
        <v>3</v>
      </c>
      <c r="S124">
        <v>5</v>
      </c>
      <c r="T124">
        <v>0</v>
      </c>
      <c r="U124">
        <v>10</v>
      </c>
      <c r="V124">
        <v>3030</v>
      </c>
      <c r="W124">
        <v>10</v>
      </c>
      <c r="X124">
        <v>9</v>
      </c>
      <c r="Y124">
        <v>0</v>
      </c>
      <c r="Z124" t="s">
        <v>1031</v>
      </c>
      <c r="AA124" t="s">
        <v>692</v>
      </c>
      <c r="AB124" s="69" t="str">
        <f>IF(AA124&lt;&gt;"",INDEX(Lookup!$N$2:$N$5,MATCH(Players!AA124,Lookup!$P$2:$P$5,0)),INDEX(Lookup!$N$2:$N$5,MATCH(Players!O124,Lookup!$O$2:$O$5,0)))</f>
        <v>Defense</v>
      </c>
      <c r="AC124">
        <v>4562000</v>
      </c>
      <c r="AD124" s="69" t="s">
        <v>798</v>
      </c>
      <c r="AE124" s="69" t="str">
        <f>INDEX('Translate table'!$H$2:$H$622,MATCH(Players!P124,'Translate table'!$G$2:$G$622,0))</f>
        <v>Jordi Alba</v>
      </c>
      <c r="AF124" s="69">
        <f>IFERROR(INDEX('Euro Qual stats'!$A$1:$L$2071,MATCH(Players!$AE124,'Euro Qual stats'!$A$1:$A$2071,0),MATCH(Players!AF$2,'Euro Qual stats'!$A$1:$L$1,0)),0)</f>
        <v>3</v>
      </c>
      <c r="AG124" s="69">
        <f>IFERROR(INDEX('Euro Qual stats'!$A$1:$L$2071,MATCH(Players!$AE124,'Euro Qual stats'!$A$1:$A$2071,0),MATCH(Players!AG$2,'Euro Qual stats'!$A$1:$L$1,0)),0)</f>
        <v>0.67</v>
      </c>
      <c r="AH124" s="69">
        <f>IFERROR(INDEX('Euro Qual stats'!$A$1:$L$2071,MATCH(Players!$AE124,'Euro Qual stats'!$A$1:$A$2071,0),MATCH(Players!AH$2,'Euro Qual stats'!$A$1:$L$1,0)),0)</f>
        <v>0</v>
      </c>
      <c r="AI124" s="69">
        <f>IFERROR(INDEX('Euro Qual stats'!$A$1:$L$2071,MATCH(Players!$AE124,'Euro Qual stats'!$A$1:$A$2071,0),MATCH(Players!AI$2,'Euro Qual stats'!$A$1:$L$1,0)),0)</f>
        <v>0.33</v>
      </c>
      <c r="AJ124" s="85">
        <f t="shared" si="35"/>
        <v>0.23766272189349114</v>
      </c>
      <c r="AK124" s="85">
        <f t="shared" si="36"/>
        <v>6.8831360946745579E-2</v>
      </c>
      <c r="AL124" s="85">
        <f t="shared" si="37"/>
        <v>0.22420118343195261</v>
      </c>
      <c r="AM124" s="85">
        <f t="shared" si="38"/>
        <v>0.17859684095279807</v>
      </c>
      <c r="AN124" s="85">
        <f t="shared" si="39"/>
        <v>1.9828852479821909E-2</v>
      </c>
      <c r="AO124" s="85">
        <f t="shared" si="40"/>
        <v>0.11725547355865208</v>
      </c>
      <c r="AP124" s="2">
        <f t="shared" si="41"/>
        <v>8.9108910891089105E-2</v>
      </c>
      <c r="AQ124" s="2">
        <f t="shared" si="42"/>
        <v>0.14851485148514851</v>
      </c>
      <c r="AR124" s="2">
        <f t="shared" si="43"/>
        <v>0.29702970297029702</v>
      </c>
      <c r="AS124" s="2">
        <f t="shared" si="44"/>
        <v>0.26732673267326734</v>
      </c>
      <c r="AT124" s="2">
        <f t="shared" si="45"/>
        <v>0</v>
      </c>
      <c r="AU124" s="2">
        <f t="shared" si="65"/>
        <v>8.9108910891089105E-2</v>
      </c>
      <c r="AV124" s="2">
        <f t="shared" si="66"/>
        <v>0.14851485148514851</v>
      </c>
      <c r="AW124" s="2">
        <f t="shared" si="67"/>
        <v>0.29702970297029702</v>
      </c>
      <c r="AX124" s="2">
        <f t="shared" si="68"/>
        <v>0.26732673267326734</v>
      </c>
      <c r="AY124" s="2">
        <f t="shared" si="69"/>
        <v>0</v>
      </c>
      <c r="AZ124" s="2">
        <f t="shared" si="46"/>
        <v>7.8970135918917342E-2</v>
      </c>
      <c r="BA124" s="2">
        <f t="shared" si="47"/>
        <v>0.19308878668931984</v>
      </c>
      <c r="BB124" s="2">
        <f t="shared" si="48"/>
        <v>0.29866336633663371</v>
      </c>
      <c r="BC124">
        <f t="shared" si="49"/>
        <v>1</v>
      </c>
      <c r="BD124" s="74">
        <f t="shared" si="50"/>
        <v>3.129527991833346E-2</v>
      </c>
      <c r="BE124" s="74">
        <f t="shared" si="51"/>
        <v>0.13674229915543945</v>
      </c>
      <c r="BF124" s="74">
        <f t="shared" si="52"/>
        <v>7.8084078870093943E-2</v>
      </c>
      <c r="BG124" s="2">
        <f t="shared" si="53"/>
        <v>0.29866336633663371</v>
      </c>
      <c r="BH124" s="2">
        <f t="shared" si="54"/>
        <v>0</v>
      </c>
      <c r="BI124" s="2">
        <f t="shared" si="55"/>
        <v>3.129527991833346E-2</v>
      </c>
      <c r="BJ124" s="2">
        <f t="shared" si="56"/>
        <v>0.13674229915543945</v>
      </c>
      <c r="BK124" s="2">
        <f t="shared" si="57"/>
        <v>7.8084078870093943E-2</v>
      </c>
      <c r="BL124" s="2">
        <f t="shared" si="58"/>
        <v>0.29866336633663371</v>
      </c>
      <c r="BM124" s="2">
        <f t="shared" si="59"/>
        <v>0</v>
      </c>
      <c r="BN124" s="2">
        <f t="shared" si="60"/>
        <v>3.1295279918333467E-2</v>
      </c>
      <c r="BO124" s="2">
        <f t="shared" si="61"/>
        <v>0.13674229915543948</v>
      </c>
      <c r="BP124" s="2">
        <f t="shared" si="62"/>
        <v>7.8084078870093929E-2</v>
      </c>
      <c r="BQ124" s="2">
        <f t="shared" si="63"/>
        <v>0.29866336633663371</v>
      </c>
      <c r="BR124" s="2">
        <f t="shared" si="64"/>
        <v>0</v>
      </c>
    </row>
    <row r="125" spans="1:70" x14ac:dyDescent="0.3">
      <c r="A125" s="93">
        <v>0</v>
      </c>
      <c r="B125">
        <v>204627</v>
      </c>
      <c r="C125" t="s">
        <v>1453</v>
      </c>
      <c r="D125" t="s">
        <v>1454</v>
      </c>
      <c r="E125" t="s">
        <v>1455</v>
      </c>
      <c r="F125">
        <v>18710</v>
      </c>
      <c r="G125" t="s">
        <v>883</v>
      </c>
      <c r="H125" t="s">
        <v>941</v>
      </c>
      <c r="I125" t="s">
        <v>5231</v>
      </c>
      <c r="J125">
        <v>0</v>
      </c>
      <c r="K125">
        <v>6.5</v>
      </c>
      <c r="L125">
        <v>0</v>
      </c>
      <c r="M125">
        <v>0</v>
      </c>
      <c r="N125">
        <v>153</v>
      </c>
      <c r="O125" t="s">
        <v>1301</v>
      </c>
      <c r="P125" t="s">
        <v>1456</v>
      </c>
      <c r="Q125" t="s">
        <v>1457</v>
      </c>
      <c r="R125">
        <v>1</v>
      </c>
      <c r="S125">
        <v>7</v>
      </c>
      <c r="T125">
        <v>0</v>
      </c>
      <c r="U125">
        <v>5</v>
      </c>
      <c r="V125">
        <v>2847</v>
      </c>
      <c r="W125">
        <v>5</v>
      </c>
      <c r="X125">
        <v>6</v>
      </c>
      <c r="Y125">
        <v>0</v>
      </c>
      <c r="Z125" t="s">
        <v>1031</v>
      </c>
      <c r="AA125" t="s">
        <v>692</v>
      </c>
      <c r="AB125" s="69" t="str">
        <f>IF(AA125&lt;&gt;"",INDEX(Lookup!$N$2:$N$5,MATCH(Players!AA125,Lookup!$P$2:$P$5,0)),INDEX(Lookup!$N$2:$N$5,MATCH(Players!O125,Lookup!$O$2:$O$5,0)))</f>
        <v>Defense</v>
      </c>
      <c r="AC125">
        <v>3995000</v>
      </c>
      <c r="AD125" s="69" t="s">
        <v>807</v>
      </c>
      <c r="AE125" s="69" t="str">
        <f>INDEX('Translate table'!$H$2:$H$622,MATCH(Players!P125,'Translate table'!$G$2:$G$622,0))</f>
        <v>JosÃ© Luis GayÃ </v>
      </c>
      <c r="AF125" s="69">
        <f>IFERROR(INDEX('Euro Qual stats'!$A$1:$L$2071,MATCH(Players!$AE125,'Euro Qual stats'!$A$1:$A$2071,0),MATCH(Players!AF$2,'Euro Qual stats'!$A$1:$L$1,0)),0)</f>
        <v>4</v>
      </c>
      <c r="AG125" s="69">
        <f>IFERROR(INDEX('Euro Qual stats'!$A$1:$L$2071,MATCH(Players!$AE125,'Euro Qual stats'!$A$1:$A$2071,0),MATCH(Players!AG$2,'Euro Qual stats'!$A$1:$L$1,0)),0)</f>
        <v>0.5</v>
      </c>
      <c r="AH125" s="69">
        <f>IFERROR(INDEX('Euro Qual stats'!$A$1:$L$2071,MATCH(Players!$AE125,'Euro Qual stats'!$A$1:$A$2071,0),MATCH(Players!AH$2,'Euro Qual stats'!$A$1:$L$1,0)),0)</f>
        <v>0.25</v>
      </c>
      <c r="AI125" s="69">
        <f>IFERROR(INDEX('Euro Qual stats'!$A$1:$L$2071,MATCH(Players!$AE125,'Euro Qual stats'!$A$1:$A$2071,0),MATCH(Players!AI$2,'Euro Qual stats'!$A$1:$L$1,0)),0)</f>
        <v>0</v>
      </c>
      <c r="AJ125" s="85">
        <f t="shared" si="35"/>
        <v>0.22903353057199211</v>
      </c>
      <c r="AK125" s="85">
        <f t="shared" si="36"/>
        <v>0.14451676528599605</v>
      </c>
      <c r="AL125" s="85">
        <f t="shared" si="37"/>
        <v>0.12595660749506896</v>
      </c>
      <c r="AM125" s="85">
        <f t="shared" si="38"/>
        <v>0</v>
      </c>
      <c r="AN125" s="85">
        <f t="shared" si="39"/>
        <v>0</v>
      </c>
      <c r="AO125" s="85">
        <f t="shared" si="40"/>
        <v>0</v>
      </c>
      <c r="AP125" s="2">
        <f t="shared" si="41"/>
        <v>3.1612223393045313E-2</v>
      </c>
      <c r="AQ125" s="2">
        <f t="shared" si="42"/>
        <v>0.22128556375131717</v>
      </c>
      <c r="AR125" s="2">
        <f t="shared" si="43"/>
        <v>0.15806111696522657</v>
      </c>
      <c r="AS125" s="2">
        <f t="shared" si="44"/>
        <v>0.18967334035827185</v>
      </c>
      <c r="AT125" s="2">
        <f t="shared" si="45"/>
        <v>0</v>
      </c>
      <c r="AU125" s="2">
        <f t="shared" si="65"/>
        <v>3.1612223393045313E-2</v>
      </c>
      <c r="AV125" s="2">
        <f t="shared" si="66"/>
        <v>0.22128556375131717</v>
      </c>
      <c r="AW125" s="2">
        <f t="shared" si="67"/>
        <v>0.15806111696522657</v>
      </c>
      <c r="AX125" s="2">
        <f t="shared" si="68"/>
        <v>0.18967334035827185</v>
      </c>
      <c r="AY125" s="2">
        <f t="shared" si="69"/>
        <v>0</v>
      </c>
      <c r="AZ125" s="2">
        <f t="shared" si="46"/>
        <v>8.8064494339520683E-2</v>
      </c>
      <c r="BA125" s="2">
        <f t="shared" si="47"/>
        <v>0.22515954716165465</v>
      </c>
      <c r="BB125" s="2">
        <f t="shared" si="48"/>
        <v>9.4836670179135926E-2</v>
      </c>
      <c r="BC125">
        <f t="shared" si="49"/>
        <v>0</v>
      </c>
      <c r="BD125" s="74">
        <f t="shared" si="50"/>
        <v>0</v>
      </c>
      <c r="BE125" s="74">
        <f t="shared" si="51"/>
        <v>0</v>
      </c>
      <c r="BF125" s="74">
        <f t="shared" si="52"/>
        <v>0</v>
      </c>
      <c r="BG125" s="2">
        <f t="shared" si="53"/>
        <v>9.4836670179135926E-2</v>
      </c>
      <c r="BH125" s="2">
        <f t="shared" si="54"/>
        <v>0</v>
      </c>
      <c r="BI125" s="2">
        <f t="shared" si="55"/>
        <v>0</v>
      </c>
      <c r="BJ125" s="2">
        <f t="shared" si="56"/>
        <v>0</v>
      </c>
      <c r="BK125" s="2">
        <f t="shared" si="57"/>
        <v>0</v>
      </c>
      <c r="BL125" s="2">
        <f t="shared" si="58"/>
        <v>9.4836670179135926E-2</v>
      </c>
      <c r="BM125" s="2">
        <f t="shared" si="59"/>
        <v>0</v>
      </c>
      <c r="BN125" s="2">
        <f t="shared" si="60"/>
        <v>0</v>
      </c>
      <c r="BO125" s="2">
        <f t="shared" si="61"/>
        <v>0</v>
      </c>
      <c r="BP125" s="2">
        <f t="shared" si="62"/>
        <v>0</v>
      </c>
      <c r="BQ125" s="2">
        <f t="shared" si="63"/>
        <v>9.4836670179135926E-2</v>
      </c>
      <c r="BR125" s="2">
        <f t="shared" si="64"/>
        <v>0</v>
      </c>
    </row>
    <row r="126" spans="1:70" x14ac:dyDescent="0.3">
      <c r="A126" s="93">
        <v>0</v>
      </c>
      <c r="B126">
        <v>204641</v>
      </c>
      <c r="C126" t="s">
        <v>1458</v>
      </c>
      <c r="D126" t="s">
        <v>1459</v>
      </c>
      <c r="E126" t="s">
        <v>1460</v>
      </c>
      <c r="F126">
        <v>18710</v>
      </c>
      <c r="G126" t="s">
        <v>883</v>
      </c>
      <c r="H126" t="s">
        <v>941</v>
      </c>
      <c r="I126" t="s">
        <v>5231</v>
      </c>
      <c r="J126">
        <v>1</v>
      </c>
      <c r="K126">
        <v>6.5</v>
      </c>
      <c r="L126">
        <v>1</v>
      </c>
      <c r="M126">
        <v>1</v>
      </c>
      <c r="N126">
        <v>13</v>
      </c>
      <c r="O126" t="s">
        <v>992</v>
      </c>
      <c r="P126" t="s">
        <v>1461</v>
      </c>
      <c r="Q126" t="s">
        <v>1462</v>
      </c>
      <c r="R126">
        <v>3</v>
      </c>
      <c r="S126">
        <v>1</v>
      </c>
      <c r="T126">
        <v>0</v>
      </c>
      <c r="U126">
        <v>7</v>
      </c>
      <c r="V126">
        <v>2572</v>
      </c>
      <c r="W126">
        <v>16</v>
      </c>
      <c r="X126">
        <v>1</v>
      </c>
      <c r="Y126">
        <v>0</v>
      </c>
      <c r="Z126" t="s">
        <v>1031</v>
      </c>
      <c r="AA126" t="s">
        <v>691</v>
      </c>
      <c r="AB126" s="69" t="str">
        <f>IF(AA126&lt;&gt;"",INDEX(Lookup!$N$2:$N$5,MATCH(Players!AA126,Lookup!$P$2:$P$5,0)),INDEX(Lookup!$N$2:$N$5,MATCH(Players!O126,Lookup!$O$2:$O$5,0)))</f>
        <v>Midfield</v>
      </c>
      <c r="AC126">
        <v>3012000</v>
      </c>
      <c r="AD126" s="69" t="s">
        <v>791</v>
      </c>
      <c r="AE126" s="69" t="str">
        <f>INDEX('Translate table'!$H$2:$H$622,MATCH(Players!P126,'Translate table'!$G$2:$G$622,0))</f>
        <v>FabiÃ¡n</v>
      </c>
      <c r="AF126" s="69">
        <f>IFERROR(INDEX('Euro Qual stats'!$A$1:$L$2071,MATCH(Players!$AE126,'Euro Qual stats'!$A$1:$A$2071,0),MATCH(Players!AF$2,'Euro Qual stats'!$A$1:$L$1,0)),0)</f>
        <v>6</v>
      </c>
      <c r="AG126" s="69">
        <f>IFERROR(INDEX('Euro Qual stats'!$A$1:$L$2071,MATCH(Players!$AE126,'Euro Qual stats'!$A$1:$A$2071,0),MATCH(Players!AG$2,'Euro Qual stats'!$A$1:$L$1,0)),0)</f>
        <v>0.39</v>
      </c>
      <c r="AH126" s="69">
        <f>IFERROR(INDEX('Euro Qual stats'!$A$1:$L$2071,MATCH(Players!$AE126,'Euro Qual stats'!$A$1:$A$2071,0),MATCH(Players!AH$2,'Euro Qual stats'!$A$1:$L$1,0)),0)</f>
        <v>0.19</v>
      </c>
      <c r="AI126" s="69">
        <f>IFERROR(INDEX('Euro Qual stats'!$A$1:$L$2071,MATCH(Players!$AE126,'Euro Qual stats'!$A$1:$A$2071,0),MATCH(Players!AI$2,'Euro Qual stats'!$A$1:$L$1,0)),0)</f>
        <v>0.39</v>
      </c>
      <c r="AJ126" s="85">
        <f t="shared" si="35"/>
        <v>0.27516574585635362</v>
      </c>
      <c r="AK126" s="85">
        <f t="shared" si="36"/>
        <v>0.20696132596685085</v>
      </c>
      <c r="AL126" s="85">
        <f t="shared" si="37"/>
        <v>0.31132596685082875</v>
      </c>
      <c r="AM126" s="85">
        <f t="shared" si="38"/>
        <v>0</v>
      </c>
      <c r="AN126" s="85">
        <f t="shared" si="39"/>
        <v>0</v>
      </c>
      <c r="AO126" s="85">
        <f t="shared" si="40"/>
        <v>0</v>
      </c>
      <c r="AP126" s="2">
        <f t="shared" si="41"/>
        <v>0.10497667185069985</v>
      </c>
      <c r="AQ126" s="2">
        <f t="shared" si="42"/>
        <v>3.4992223950233284E-2</v>
      </c>
      <c r="AR126" s="2">
        <f t="shared" si="43"/>
        <v>0.55987558320373254</v>
      </c>
      <c r="AS126" s="2">
        <f t="shared" si="44"/>
        <v>3.4992223950233284E-2</v>
      </c>
      <c r="AT126" s="2">
        <f t="shared" si="45"/>
        <v>0</v>
      </c>
      <c r="AU126" s="2">
        <f t="shared" si="65"/>
        <v>0.10497667185069985</v>
      </c>
      <c r="AV126" s="2">
        <f t="shared" si="66"/>
        <v>3.4992223950233284E-2</v>
      </c>
      <c r="AW126" s="2">
        <f t="shared" si="67"/>
        <v>0.55987558320373254</v>
      </c>
      <c r="AX126" s="2">
        <f t="shared" si="68"/>
        <v>3.4992223950233284E-2</v>
      </c>
      <c r="AY126" s="2">
        <f t="shared" si="69"/>
        <v>0</v>
      </c>
      <c r="AZ126" s="2">
        <f t="shared" si="46"/>
        <v>0.15596899890877536</v>
      </c>
      <c r="BA126" s="2">
        <f t="shared" si="47"/>
        <v>0.15507898490329344</v>
      </c>
      <c r="BB126" s="2">
        <f t="shared" si="48"/>
        <v>0.21249611197511664</v>
      </c>
      <c r="BC126">
        <f t="shared" si="49"/>
        <v>0</v>
      </c>
      <c r="BD126" s="74">
        <f t="shared" si="50"/>
        <v>0</v>
      </c>
      <c r="BE126" s="74">
        <f t="shared" si="51"/>
        <v>0</v>
      </c>
      <c r="BF126" s="74">
        <f t="shared" si="52"/>
        <v>0</v>
      </c>
      <c r="BG126" s="2">
        <f t="shared" si="53"/>
        <v>0.21249611197511664</v>
      </c>
      <c r="BH126" s="2">
        <f t="shared" si="54"/>
        <v>0</v>
      </c>
      <c r="BI126" s="2">
        <f t="shared" si="55"/>
        <v>0</v>
      </c>
      <c r="BJ126" s="2">
        <f t="shared" si="56"/>
        <v>0</v>
      </c>
      <c r="BK126" s="2">
        <f t="shared" si="57"/>
        <v>0</v>
      </c>
      <c r="BL126" s="2">
        <f t="shared" si="58"/>
        <v>0.21249611197511664</v>
      </c>
      <c r="BM126" s="2">
        <f t="shared" si="59"/>
        <v>0</v>
      </c>
      <c r="BN126" s="2">
        <f t="shared" si="60"/>
        <v>0</v>
      </c>
      <c r="BO126" s="2">
        <f t="shared" si="61"/>
        <v>0</v>
      </c>
      <c r="BP126" s="2">
        <f t="shared" si="62"/>
        <v>0</v>
      </c>
      <c r="BQ126" s="2">
        <f t="shared" si="63"/>
        <v>0.21249611197511664</v>
      </c>
      <c r="BR126" s="2">
        <f t="shared" si="64"/>
        <v>0</v>
      </c>
    </row>
    <row r="127" spans="1:70" x14ac:dyDescent="0.3">
      <c r="A127" s="93">
        <v>0</v>
      </c>
      <c r="B127">
        <v>204662</v>
      </c>
      <c r="C127" t="s">
        <v>1463</v>
      </c>
      <c r="D127" t="s">
        <v>1464</v>
      </c>
      <c r="E127" t="s">
        <v>1465</v>
      </c>
      <c r="F127">
        <v>18647</v>
      </c>
      <c r="G127" t="s">
        <v>889</v>
      </c>
      <c r="H127" t="s">
        <v>925</v>
      </c>
      <c r="I127" t="s">
        <v>5231</v>
      </c>
      <c r="J127">
        <v>0</v>
      </c>
      <c r="K127">
        <v>6.5</v>
      </c>
      <c r="L127">
        <v>0</v>
      </c>
      <c r="M127">
        <v>0</v>
      </c>
      <c r="N127">
        <v>9</v>
      </c>
      <c r="O127" t="s">
        <v>1273</v>
      </c>
      <c r="P127" t="s">
        <v>1466</v>
      </c>
      <c r="Q127" t="s">
        <v>1466</v>
      </c>
      <c r="R127">
        <v>0</v>
      </c>
      <c r="S127">
        <v>0</v>
      </c>
      <c r="T127">
        <v>84</v>
      </c>
      <c r="U127">
        <v>8</v>
      </c>
      <c r="V127">
        <v>3330</v>
      </c>
      <c r="W127">
        <v>0</v>
      </c>
      <c r="X127">
        <v>1</v>
      </c>
      <c r="Y127">
        <v>0</v>
      </c>
      <c r="Z127" t="s">
        <v>987</v>
      </c>
      <c r="AA127" t="s">
        <v>690</v>
      </c>
      <c r="AB127" s="69" t="str">
        <f>IF(AA127&lt;&gt;"",INDEX(Lookup!$N$2:$N$5,MATCH(Players!AA127,Lookup!$P$2:$P$5,0)),INDEX(Lookup!$N$2:$N$5,MATCH(Players!O127,Lookup!$O$2:$O$5,0)))</f>
        <v>Goalkeeper</v>
      </c>
      <c r="AC127">
        <v>5495000</v>
      </c>
      <c r="AD127" s="69" t="s">
        <v>836</v>
      </c>
      <c r="AE127" s="69" t="str">
        <f>INDEX('Translate table'!$H$2:$H$622,MATCH(Players!P127,'Translate table'!$G$2:$G$622,0))</f>
        <v>Steve Mandanda</v>
      </c>
      <c r="AF127" s="69">
        <f>IFERROR(INDEX('Euro Qual stats'!$A$1:$L$2071,MATCH(Players!$AE127,'Euro Qual stats'!$A$1:$A$2071,0),MATCH(Players!AF$2,'Euro Qual stats'!$A$1:$L$1,0)),0)</f>
        <v>4</v>
      </c>
      <c r="AG127" s="69">
        <f>IFERROR(INDEX('Euro Qual stats'!$A$1:$L$2071,MATCH(Players!$AE127,'Euro Qual stats'!$A$1:$A$2071,0),MATCH(Players!AG$2,'Euro Qual stats'!$A$1:$L$1,0)),0)</f>
        <v>0</v>
      </c>
      <c r="AH127" s="69">
        <f>IFERROR(INDEX('Euro Qual stats'!$A$1:$L$2071,MATCH(Players!$AE127,'Euro Qual stats'!$A$1:$A$2071,0),MATCH(Players!AH$2,'Euro Qual stats'!$A$1:$L$1,0)),0)</f>
        <v>0</v>
      </c>
      <c r="AI127" s="69">
        <f>IFERROR(INDEX('Euro Qual stats'!$A$1:$L$2071,MATCH(Players!$AE127,'Euro Qual stats'!$A$1:$A$2071,0),MATCH(Players!AI$2,'Euro Qual stats'!$A$1:$L$1,0)),0)</f>
        <v>0</v>
      </c>
      <c r="AJ127" s="85">
        <f t="shared" si="35"/>
        <v>0</v>
      </c>
      <c r="AK127" s="85">
        <f t="shared" si="36"/>
        <v>0</v>
      </c>
      <c r="AL127" s="85">
        <f t="shared" si="37"/>
        <v>0</v>
      </c>
      <c r="AM127" s="85">
        <f t="shared" si="38"/>
        <v>0</v>
      </c>
      <c r="AN127" s="85">
        <f t="shared" si="39"/>
        <v>0</v>
      </c>
      <c r="AO127" s="85">
        <f t="shared" si="40"/>
        <v>0</v>
      </c>
      <c r="AP127" s="2">
        <f t="shared" si="41"/>
        <v>0</v>
      </c>
      <c r="AQ127" s="2">
        <f t="shared" si="42"/>
        <v>0</v>
      </c>
      <c r="AR127" s="2">
        <f t="shared" si="43"/>
        <v>0</v>
      </c>
      <c r="AS127" s="2">
        <f t="shared" si="44"/>
        <v>2.7027027027027025E-2</v>
      </c>
      <c r="AT127" s="2">
        <f t="shared" si="45"/>
        <v>0</v>
      </c>
      <c r="AU127" s="2">
        <f t="shared" si="65"/>
        <v>0</v>
      </c>
      <c r="AV127" s="2">
        <f t="shared" si="66"/>
        <v>0</v>
      </c>
      <c r="AW127" s="2">
        <f t="shared" si="67"/>
        <v>0</v>
      </c>
      <c r="AX127" s="2">
        <f t="shared" si="68"/>
        <v>2.7027027027027025E-2</v>
      </c>
      <c r="AY127" s="2">
        <f t="shared" si="69"/>
        <v>0</v>
      </c>
      <c r="AZ127" s="2">
        <f t="shared" si="46"/>
        <v>0</v>
      </c>
      <c r="BA127" s="2">
        <f t="shared" si="47"/>
        <v>0</v>
      </c>
      <c r="BB127" s="2">
        <f t="shared" si="48"/>
        <v>1.3513513513513513E-2</v>
      </c>
      <c r="BC127">
        <f t="shared" si="49"/>
        <v>0</v>
      </c>
      <c r="BD127" s="74">
        <f t="shared" si="50"/>
        <v>0</v>
      </c>
      <c r="BE127" s="74">
        <f t="shared" si="51"/>
        <v>0</v>
      </c>
      <c r="BF127" s="74">
        <f t="shared" si="52"/>
        <v>0</v>
      </c>
      <c r="BG127" s="2">
        <f t="shared" si="53"/>
        <v>1.3513513513513513E-2</v>
      </c>
      <c r="BH127" s="2">
        <f t="shared" si="54"/>
        <v>0</v>
      </c>
      <c r="BI127" s="2">
        <f t="shared" si="55"/>
        <v>0</v>
      </c>
      <c r="BJ127" s="2">
        <f t="shared" si="56"/>
        <v>0</v>
      </c>
      <c r="BK127" s="2">
        <f t="shared" si="57"/>
        <v>0</v>
      </c>
      <c r="BL127" s="2">
        <f t="shared" si="58"/>
        <v>1.3513513513513513E-2</v>
      </c>
      <c r="BM127" s="2">
        <f t="shared" si="59"/>
        <v>0</v>
      </c>
      <c r="BN127" s="2">
        <f t="shared" si="60"/>
        <v>0</v>
      </c>
      <c r="BO127" s="2">
        <f t="shared" si="61"/>
        <v>0</v>
      </c>
      <c r="BP127" s="2">
        <f t="shared" si="62"/>
        <v>0</v>
      </c>
      <c r="BQ127" s="2">
        <f t="shared" si="63"/>
        <v>1.3513513513513513E-2</v>
      </c>
      <c r="BR127" s="2">
        <f t="shared" si="64"/>
        <v>0</v>
      </c>
    </row>
    <row r="128" spans="1:70" x14ac:dyDescent="0.3">
      <c r="A128" s="93">
        <v>0</v>
      </c>
      <c r="B128">
        <v>204670</v>
      </c>
      <c r="C128" t="s">
        <v>1467</v>
      </c>
      <c r="D128" t="s">
        <v>1468</v>
      </c>
      <c r="E128" t="s">
        <v>1469</v>
      </c>
      <c r="F128">
        <v>18647</v>
      </c>
      <c r="G128" t="s">
        <v>889</v>
      </c>
      <c r="H128" t="s">
        <v>925</v>
      </c>
      <c r="I128" t="s">
        <v>979</v>
      </c>
      <c r="J128">
        <v>0</v>
      </c>
      <c r="K128">
        <v>6.5</v>
      </c>
      <c r="L128">
        <v>0</v>
      </c>
      <c r="M128">
        <v>0</v>
      </c>
      <c r="N128">
        <v>3198</v>
      </c>
      <c r="O128" t="s">
        <v>1301</v>
      </c>
      <c r="P128" t="s">
        <v>1470</v>
      </c>
      <c r="Q128" t="s">
        <v>1470</v>
      </c>
      <c r="R128">
        <v>0</v>
      </c>
      <c r="S128">
        <v>0</v>
      </c>
      <c r="T128">
        <v>0</v>
      </c>
      <c r="U128">
        <v>6</v>
      </c>
      <c r="V128">
        <v>1943</v>
      </c>
      <c r="W128">
        <v>3</v>
      </c>
      <c r="X128">
        <v>3</v>
      </c>
      <c r="Y128">
        <v>0</v>
      </c>
      <c r="Z128" t="s">
        <v>987</v>
      </c>
      <c r="AA128" t="s">
        <v>692</v>
      </c>
      <c r="AB128" s="69" t="str">
        <f>IF(AA128&lt;&gt;"",INDEX(Lookup!$N$2:$N$5,MATCH(Players!AA128,Lookup!$P$2:$P$5,0)),INDEX(Lookup!$N$2:$N$5,MATCH(Players!O128,Lookup!$O$2:$O$5,0)))</f>
        <v>Defense</v>
      </c>
      <c r="AC128">
        <v>4092000</v>
      </c>
      <c r="AD128" s="69" t="s">
        <v>801</v>
      </c>
      <c r="AE128" s="69" t="str">
        <f>INDEX('Translate table'!$H$2:$H$622,MATCH(Players!P128,'Translate table'!$G$2:$G$622,0))</f>
        <v>Benjamin Pavard</v>
      </c>
      <c r="AF128" s="69">
        <f>IFERROR(INDEX('Euro Qual stats'!$A$1:$L$2071,MATCH(Players!$AE128,'Euro Qual stats'!$A$1:$A$2071,0),MATCH(Players!AF$2,'Euro Qual stats'!$A$1:$L$1,0)),0)</f>
        <v>8</v>
      </c>
      <c r="AG128" s="69">
        <f>IFERROR(INDEX('Euro Qual stats'!$A$1:$L$2071,MATCH(Players!$AE128,'Euro Qual stats'!$A$1:$A$2071,0),MATCH(Players!AG$2,'Euro Qual stats'!$A$1:$L$1,0)),0)</f>
        <v>0.14000000000000001</v>
      </c>
      <c r="AH128" s="69">
        <f>IFERROR(INDEX('Euro Qual stats'!$A$1:$L$2071,MATCH(Players!$AE128,'Euro Qual stats'!$A$1:$A$2071,0),MATCH(Players!AH$2,'Euro Qual stats'!$A$1:$L$1,0)),0)</f>
        <v>0</v>
      </c>
      <c r="AI128" s="69">
        <f>IFERROR(INDEX('Euro Qual stats'!$A$1:$L$2071,MATCH(Players!$AE128,'Euro Qual stats'!$A$1:$A$2071,0),MATCH(Players!AI$2,'Euro Qual stats'!$A$1:$L$1,0)),0)</f>
        <v>0.14000000000000001</v>
      </c>
      <c r="AJ128" s="85">
        <f t="shared" si="35"/>
        <v>0.12451676528599606</v>
      </c>
      <c r="AK128" s="85">
        <f t="shared" si="36"/>
        <v>3.0591715976331368E-2</v>
      </c>
      <c r="AL128" s="85">
        <f t="shared" si="37"/>
        <v>0.15631163708086782</v>
      </c>
      <c r="AM128" s="85">
        <f t="shared" si="38"/>
        <v>6.3686479108705535E-2</v>
      </c>
      <c r="AN128" s="85">
        <f t="shared" si="39"/>
        <v>1.4887069274575232E-2</v>
      </c>
      <c r="AO128" s="85">
        <f t="shared" si="40"/>
        <v>7.4705285491090082E-2</v>
      </c>
      <c r="AP128" s="2">
        <f t="shared" si="41"/>
        <v>0</v>
      </c>
      <c r="AQ128" s="2">
        <f t="shared" si="42"/>
        <v>0</v>
      </c>
      <c r="AR128" s="2">
        <f t="shared" si="43"/>
        <v>0.13896037056098817</v>
      </c>
      <c r="AS128" s="2">
        <f t="shared" si="44"/>
        <v>0.13896037056098817</v>
      </c>
      <c r="AT128" s="2">
        <f t="shared" si="45"/>
        <v>0</v>
      </c>
      <c r="AU128" s="2">
        <f t="shared" si="65"/>
        <v>0</v>
      </c>
      <c r="AV128" s="2">
        <f t="shared" si="66"/>
        <v>0</v>
      </c>
      <c r="AW128" s="2">
        <f t="shared" si="67"/>
        <v>0.13896037056098817</v>
      </c>
      <c r="AX128" s="2">
        <f t="shared" si="68"/>
        <v>0.13896037056098817</v>
      </c>
      <c r="AY128" s="2">
        <f t="shared" si="69"/>
        <v>0</v>
      </c>
      <c r="AZ128" s="2">
        <f t="shared" si="46"/>
        <v>1.5295857988165684E-2</v>
      </c>
      <c r="BA128" s="2">
        <f t="shared" si="47"/>
        <v>6.2258382642998031E-2</v>
      </c>
      <c r="BB128" s="2">
        <f t="shared" si="48"/>
        <v>0.13948018528049411</v>
      </c>
      <c r="BC128">
        <f t="shared" si="49"/>
        <v>1</v>
      </c>
      <c r="BD128" s="74">
        <f t="shared" si="50"/>
        <v>6.6554172975854583E-3</v>
      </c>
      <c r="BE128" s="74">
        <f t="shared" si="51"/>
        <v>3.9462534224318897E-2</v>
      </c>
      <c r="BF128" s="74">
        <f t="shared" si="52"/>
        <v>2.1617857544882383E-2</v>
      </c>
      <c r="BG128" s="2">
        <f t="shared" si="53"/>
        <v>0.13948018528049411</v>
      </c>
      <c r="BH128" s="2">
        <f t="shared" si="54"/>
        <v>0</v>
      </c>
      <c r="BI128" s="2">
        <f t="shared" si="55"/>
        <v>6.6554172975854583E-3</v>
      </c>
      <c r="BJ128" s="2">
        <f t="shared" si="56"/>
        <v>3.9462534224318897E-2</v>
      </c>
      <c r="BK128" s="2">
        <f t="shared" si="57"/>
        <v>2.1617857544882383E-2</v>
      </c>
      <c r="BL128" s="2">
        <f t="shared" si="58"/>
        <v>0.13948018528049411</v>
      </c>
      <c r="BM128" s="2">
        <f t="shared" si="59"/>
        <v>0</v>
      </c>
      <c r="BN128" s="2">
        <f t="shared" si="60"/>
        <v>6.9874140223441256E-3</v>
      </c>
      <c r="BO128" s="2">
        <f t="shared" si="61"/>
        <v>3.9462534224318897E-2</v>
      </c>
      <c r="BP128" s="2">
        <f t="shared" si="62"/>
        <v>2.2111777789383228E-2</v>
      </c>
      <c r="BQ128" s="2">
        <f t="shared" si="63"/>
        <v>0.13948018528049411</v>
      </c>
      <c r="BR128" s="2">
        <f t="shared" si="64"/>
        <v>0</v>
      </c>
    </row>
    <row r="129" spans="1:70" x14ac:dyDescent="0.3">
      <c r="A129" s="93">
        <v>0</v>
      </c>
      <c r="B129">
        <v>204666</v>
      </c>
      <c r="C129" t="s">
        <v>1472</v>
      </c>
      <c r="D129" t="s">
        <v>1473</v>
      </c>
      <c r="E129" t="s">
        <v>1474</v>
      </c>
      <c r="F129">
        <v>18647</v>
      </c>
      <c r="G129" t="s">
        <v>889</v>
      </c>
      <c r="H129" t="s">
        <v>925</v>
      </c>
      <c r="I129" t="s">
        <v>5231</v>
      </c>
      <c r="J129">
        <v>0</v>
      </c>
      <c r="K129">
        <v>6.5</v>
      </c>
      <c r="L129">
        <v>0</v>
      </c>
      <c r="M129">
        <v>0</v>
      </c>
      <c r="N129">
        <v>27</v>
      </c>
      <c r="O129" t="s">
        <v>1301</v>
      </c>
      <c r="P129" t="s">
        <v>1475</v>
      </c>
      <c r="Q129" t="s">
        <v>1476</v>
      </c>
      <c r="R129">
        <v>1</v>
      </c>
      <c r="S129">
        <v>0</v>
      </c>
      <c r="T129">
        <v>0</v>
      </c>
      <c r="U129">
        <v>8</v>
      </c>
      <c r="V129">
        <v>2476</v>
      </c>
      <c r="W129">
        <v>5</v>
      </c>
      <c r="X129">
        <v>7</v>
      </c>
      <c r="Y129">
        <v>2</v>
      </c>
      <c r="Z129" t="s">
        <v>987</v>
      </c>
      <c r="AA129" t="s">
        <v>692</v>
      </c>
      <c r="AB129" s="69" t="str">
        <f>IF(AA129&lt;&gt;"",INDEX(Lookup!$N$2:$N$5,MATCH(Players!AA129,Lookup!$P$2:$P$5,0)),INDEX(Lookup!$N$2:$N$5,MATCH(Players!O129,Lookup!$O$2:$O$5,0)))</f>
        <v>Defense</v>
      </c>
      <c r="AC129">
        <v>3495000</v>
      </c>
      <c r="AD129" s="69" t="s">
        <v>796</v>
      </c>
      <c r="AE129" s="69" t="str">
        <f>INDEX('Translate table'!$H$2:$H$622,MATCH(Players!P129,'Translate table'!$G$2:$G$622,0))</f>
        <v>ClÃ©ment Lenglet</v>
      </c>
      <c r="AF129" s="69">
        <f>IFERROR(INDEX('Euro Qual stats'!$A$1:$L$2071,MATCH(Players!$AE129,'Euro Qual stats'!$A$1:$A$2071,0),MATCH(Players!AF$2,'Euro Qual stats'!$A$1:$L$1,0)),0)</f>
        <v>7</v>
      </c>
      <c r="AG129" s="69">
        <f>IFERROR(INDEX('Euro Qual stats'!$A$1:$L$2071,MATCH(Players!$AE129,'Euro Qual stats'!$A$1:$A$2071,0),MATCH(Players!AG$2,'Euro Qual stats'!$A$1:$L$1,0)),0)</f>
        <v>0</v>
      </c>
      <c r="AH129" s="69">
        <f>IFERROR(INDEX('Euro Qual stats'!$A$1:$L$2071,MATCH(Players!$AE129,'Euro Qual stats'!$A$1:$A$2071,0),MATCH(Players!AH$2,'Euro Qual stats'!$A$1:$L$1,0)),0)</f>
        <v>0.14000000000000001</v>
      </c>
      <c r="AI129" s="69">
        <f>IFERROR(INDEX('Euro Qual stats'!$A$1:$L$2071,MATCH(Players!$AE129,'Euro Qual stats'!$A$1:$A$2071,0),MATCH(Players!AI$2,'Euro Qual stats'!$A$1:$L$1,0)),0)</f>
        <v>0.14000000000000001</v>
      </c>
      <c r="AJ129" s="85">
        <f t="shared" si="35"/>
        <v>3.8979289940828409E-2</v>
      </c>
      <c r="AK129" s="85">
        <f t="shared" si="36"/>
        <v>0.11990631163708089</v>
      </c>
      <c r="AL129" s="85">
        <f t="shared" si="37"/>
        <v>0.16038954635108477</v>
      </c>
      <c r="AM129" s="85">
        <f t="shared" si="38"/>
        <v>0</v>
      </c>
      <c r="AN129" s="85">
        <f t="shared" si="39"/>
        <v>0</v>
      </c>
      <c r="AO129" s="85">
        <f t="shared" si="40"/>
        <v>0</v>
      </c>
      <c r="AP129" s="2">
        <f t="shared" si="41"/>
        <v>3.6348949919224556E-2</v>
      </c>
      <c r="AQ129" s="2">
        <f t="shared" si="42"/>
        <v>0</v>
      </c>
      <c r="AR129" s="2">
        <f t="shared" si="43"/>
        <v>0.18174474959612277</v>
      </c>
      <c r="AS129" s="2">
        <f t="shared" si="44"/>
        <v>0.2544426494345719</v>
      </c>
      <c r="AT129" s="2">
        <f t="shared" si="45"/>
        <v>7.2697899838449112E-2</v>
      </c>
      <c r="AU129" s="2">
        <f t="shared" si="65"/>
        <v>3.6348949919224556E-2</v>
      </c>
      <c r="AV129" s="2">
        <f t="shared" si="66"/>
        <v>0</v>
      </c>
      <c r="AW129" s="2">
        <f t="shared" si="67"/>
        <v>0.18174474959612277</v>
      </c>
      <c r="AX129" s="2">
        <f t="shared" si="68"/>
        <v>0.2544426494345719</v>
      </c>
      <c r="AY129" s="2">
        <f t="shared" si="69"/>
        <v>7.2697899838449112E-2</v>
      </c>
      <c r="AZ129" s="2">
        <f t="shared" si="46"/>
        <v>7.8127630778152726E-2</v>
      </c>
      <c r="BA129" s="2">
        <f t="shared" si="47"/>
        <v>1.9489644970414204E-2</v>
      </c>
      <c r="BB129" s="2">
        <f t="shared" si="48"/>
        <v>0.19722132471728596</v>
      </c>
      <c r="BC129">
        <f t="shared" si="49"/>
        <v>0</v>
      </c>
      <c r="BD129" s="74">
        <f t="shared" si="50"/>
        <v>0</v>
      </c>
      <c r="BE129" s="74">
        <f t="shared" si="51"/>
        <v>0</v>
      </c>
      <c r="BF129" s="74">
        <f t="shared" si="52"/>
        <v>0</v>
      </c>
      <c r="BG129" s="2">
        <f t="shared" si="53"/>
        <v>0.19722132471728596</v>
      </c>
      <c r="BH129" s="2">
        <f t="shared" si="54"/>
        <v>7.2697899838449112E-2</v>
      </c>
      <c r="BI129" s="2">
        <f t="shared" si="55"/>
        <v>0</v>
      </c>
      <c r="BJ129" s="2">
        <f t="shared" si="56"/>
        <v>0</v>
      </c>
      <c r="BK129" s="2">
        <f t="shared" si="57"/>
        <v>0</v>
      </c>
      <c r="BL129" s="2">
        <f t="shared" si="58"/>
        <v>0.19722132471728596</v>
      </c>
      <c r="BM129" s="2">
        <f t="shared" si="59"/>
        <v>0.06</v>
      </c>
      <c r="BN129" s="2">
        <f t="shared" si="60"/>
        <v>0</v>
      </c>
      <c r="BO129" s="2">
        <f t="shared" si="61"/>
        <v>0</v>
      </c>
      <c r="BP129" s="2">
        <f t="shared" si="62"/>
        <v>0</v>
      </c>
      <c r="BQ129" s="2">
        <f t="shared" si="63"/>
        <v>0.19722132471728596</v>
      </c>
      <c r="BR129" s="2">
        <f t="shared" si="64"/>
        <v>0.06</v>
      </c>
    </row>
    <row r="130" spans="1:70" x14ac:dyDescent="0.3">
      <c r="A130" s="93">
        <v>0</v>
      </c>
      <c r="B130">
        <v>204665</v>
      </c>
      <c r="C130" t="s">
        <v>1477</v>
      </c>
      <c r="D130" t="s">
        <v>1478</v>
      </c>
      <c r="E130" t="s">
        <v>1479</v>
      </c>
      <c r="F130">
        <v>18647</v>
      </c>
      <c r="G130" t="s">
        <v>889</v>
      </c>
      <c r="H130" t="s">
        <v>925</v>
      </c>
      <c r="I130" t="s">
        <v>5231</v>
      </c>
      <c r="J130">
        <v>0</v>
      </c>
      <c r="K130">
        <v>6.5</v>
      </c>
      <c r="L130">
        <v>0</v>
      </c>
      <c r="M130">
        <v>0</v>
      </c>
      <c r="N130">
        <v>36</v>
      </c>
      <c r="O130" t="s">
        <v>1301</v>
      </c>
      <c r="P130" t="s">
        <v>239</v>
      </c>
      <c r="Q130" t="s">
        <v>239</v>
      </c>
      <c r="R130">
        <v>0</v>
      </c>
      <c r="S130">
        <v>7</v>
      </c>
      <c r="T130">
        <v>0</v>
      </c>
      <c r="U130">
        <v>9</v>
      </c>
      <c r="V130">
        <v>2682</v>
      </c>
      <c r="W130">
        <v>0</v>
      </c>
      <c r="X130">
        <v>2</v>
      </c>
      <c r="Y130">
        <v>1</v>
      </c>
      <c r="Z130" t="s">
        <v>987</v>
      </c>
      <c r="AA130" t="s">
        <v>692</v>
      </c>
      <c r="AB130" s="69" t="str">
        <f>IF(AA130&lt;&gt;"",INDEX(Lookup!$N$2:$N$5,MATCH(Players!AA130,Lookup!$P$2:$P$5,0)),INDEX(Lookup!$N$2:$N$5,MATCH(Players!O130,Lookup!$O$2:$O$5,0)))</f>
        <v>Defense</v>
      </c>
      <c r="AC130">
        <v>3495000</v>
      </c>
      <c r="AD130" s="69" t="s">
        <v>788</v>
      </c>
      <c r="AE130" s="69" t="str">
        <f>INDEX('Translate table'!$H$2:$H$622,MATCH(Players!P130,'Translate table'!$G$2:$G$622,0))</f>
        <v>Lucas Digne</v>
      </c>
      <c r="AF130" s="69">
        <f>IFERROR(INDEX('Euro Qual stats'!$A$1:$L$2071,MATCH(Players!$AE130,'Euro Qual stats'!$A$1:$A$2071,0),MATCH(Players!AF$2,'Euro Qual stats'!$A$1:$L$1,0)),0)</f>
        <v>6</v>
      </c>
      <c r="AG130" s="69">
        <f>IFERROR(INDEX('Euro Qual stats'!$A$1:$L$2071,MATCH(Players!$AE130,'Euro Qual stats'!$A$1:$A$2071,0),MATCH(Players!AG$2,'Euro Qual stats'!$A$1:$L$1,0)),0)</f>
        <v>0</v>
      </c>
      <c r="AH130" s="69">
        <f>IFERROR(INDEX('Euro Qual stats'!$A$1:$L$2071,MATCH(Players!$AE130,'Euro Qual stats'!$A$1:$A$2071,0),MATCH(Players!AH$2,'Euro Qual stats'!$A$1:$L$1,0)),0)</f>
        <v>0</v>
      </c>
      <c r="AI130" s="69">
        <f>IFERROR(INDEX('Euro Qual stats'!$A$1:$L$2071,MATCH(Players!$AE130,'Euro Qual stats'!$A$1:$A$2071,0),MATCH(Players!AI$2,'Euro Qual stats'!$A$1:$L$1,0)),0)</f>
        <v>0.26</v>
      </c>
      <c r="AJ130" s="85">
        <f t="shared" si="35"/>
        <v>4.6775147928994086E-2</v>
      </c>
      <c r="AK130" s="85">
        <f t="shared" si="36"/>
        <v>4.5887573964497053E-2</v>
      </c>
      <c r="AL130" s="85">
        <f t="shared" si="37"/>
        <v>0.22446745562130171</v>
      </c>
      <c r="AM130" s="85">
        <f t="shared" si="38"/>
        <v>0</v>
      </c>
      <c r="AN130" s="85">
        <f t="shared" si="39"/>
        <v>0</v>
      </c>
      <c r="AO130" s="85">
        <f t="shared" si="40"/>
        <v>0</v>
      </c>
      <c r="AP130" s="2">
        <f t="shared" si="41"/>
        <v>0</v>
      </c>
      <c r="AQ130" s="2">
        <f t="shared" si="42"/>
        <v>0.2348993288590604</v>
      </c>
      <c r="AR130" s="2">
        <f t="shared" si="43"/>
        <v>0</v>
      </c>
      <c r="AS130" s="2">
        <f t="shared" si="44"/>
        <v>6.7114093959731544E-2</v>
      </c>
      <c r="AT130" s="2">
        <f t="shared" si="45"/>
        <v>3.3557046979865772E-2</v>
      </c>
      <c r="AU130" s="2">
        <f t="shared" si="65"/>
        <v>0</v>
      </c>
      <c r="AV130" s="2">
        <f t="shared" si="66"/>
        <v>0.2348993288590604</v>
      </c>
      <c r="AW130" s="2">
        <f t="shared" si="67"/>
        <v>0</v>
      </c>
      <c r="AX130" s="2">
        <f t="shared" si="68"/>
        <v>6.7114093959731544E-2</v>
      </c>
      <c r="AY130" s="2">
        <f t="shared" si="69"/>
        <v>3.3557046979865772E-2</v>
      </c>
      <c r="AZ130" s="2">
        <f t="shared" si="46"/>
        <v>2.2943786982248526E-2</v>
      </c>
      <c r="BA130" s="2">
        <f t="shared" si="47"/>
        <v>0.14083723839402723</v>
      </c>
      <c r="BB130" s="2">
        <f t="shared" si="48"/>
        <v>0.16355704697986578</v>
      </c>
      <c r="BC130">
        <f t="shared" si="49"/>
        <v>0</v>
      </c>
      <c r="BD130" s="74">
        <f t="shared" si="50"/>
        <v>0</v>
      </c>
      <c r="BE130" s="74">
        <f t="shared" si="51"/>
        <v>0</v>
      </c>
      <c r="BF130" s="74">
        <f t="shared" si="52"/>
        <v>0</v>
      </c>
      <c r="BG130" s="2">
        <f t="shared" si="53"/>
        <v>0.16355704697986578</v>
      </c>
      <c r="BH130" s="2">
        <f t="shared" si="54"/>
        <v>3.3557046979865772E-2</v>
      </c>
      <c r="BI130" s="2">
        <f t="shared" si="55"/>
        <v>0</v>
      </c>
      <c r="BJ130" s="2">
        <f t="shared" si="56"/>
        <v>0</v>
      </c>
      <c r="BK130" s="2">
        <f t="shared" si="57"/>
        <v>0</v>
      </c>
      <c r="BL130" s="2">
        <f t="shared" si="58"/>
        <v>0.16355704697986578</v>
      </c>
      <c r="BM130" s="2">
        <f t="shared" si="59"/>
        <v>3.3557046979865772E-2</v>
      </c>
      <c r="BN130" s="2">
        <f t="shared" si="60"/>
        <v>0</v>
      </c>
      <c r="BO130" s="2">
        <f t="shared" si="61"/>
        <v>0</v>
      </c>
      <c r="BP130" s="2">
        <f t="shared" si="62"/>
        <v>0</v>
      </c>
      <c r="BQ130" s="2">
        <f t="shared" si="63"/>
        <v>0.16355704697986578</v>
      </c>
      <c r="BR130" s="2">
        <f t="shared" si="64"/>
        <v>3.3557046979865772E-2</v>
      </c>
    </row>
    <row r="131" spans="1:70" x14ac:dyDescent="0.3">
      <c r="A131" s="93">
        <v>0</v>
      </c>
      <c r="B131">
        <v>204664</v>
      </c>
      <c r="C131" t="s">
        <v>1480</v>
      </c>
      <c r="D131" t="s">
        <v>1478</v>
      </c>
      <c r="E131" t="s">
        <v>1481</v>
      </c>
      <c r="F131">
        <v>18647</v>
      </c>
      <c r="G131" t="s">
        <v>889</v>
      </c>
      <c r="H131" t="s">
        <v>925</v>
      </c>
      <c r="I131" t="s">
        <v>979</v>
      </c>
      <c r="J131">
        <v>0</v>
      </c>
      <c r="K131">
        <v>6.5</v>
      </c>
      <c r="L131">
        <v>0</v>
      </c>
      <c r="M131">
        <v>0</v>
      </c>
      <c r="N131">
        <v>773</v>
      </c>
      <c r="O131" t="s">
        <v>1301</v>
      </c>
      <c r="P131" t="s">
        <v>1482</v>
      </c>
      <c r="Q131" t="s">
        <v>1483</v>
      </c>
      <c r="R131">
        <v>0</v>
      </c>
      <c r="S131">
        <v>2</v>
      </c>
      <c r="T131">
        <v>0</v>
      </c>
      <c r="U131">
        <v>6</v>
      </c>
      <c r="V131">
        <v>1598</v>
      </c>
      <c r="W131">
        <v>1</v>
      </c>
      <c r="X131">
        <v>4</v>
      </c>
      <c r="Y131">
        <v>0</v>
      </c>
      <c r="Z131" t="s">
        <v>987</v>
      </c>
      <c r="AA131" t="s">
        <v>692</v>
      </c>
      <c r="AB131" s="69" t="str">
        <f>IF(AA131&lt;&gt;"",INDEX(Lookup!$N$2:$N$5,MATCH(Players!AA131,Lookup!$P$2:$P$5,0)),INDEX(Lookup!$N$2:$N$5,MATCH(Players!O131,Lookup!$O$2:$O$5,0)))</f>
        <v>Defense</v>
      </c>
      <c r="AC131">
        <v>4092000</v>
      </c>
      <c r="AD131" s="69" t="s">
        <v>1471</v>
      </c>
      <c r="AE131" s="69" t="str">
        <f>INDEX('Translate table'!$H$2:$H$622,MATCH(Players!P131,'Translate table'!$G$2:$G$622,0))</f>
        <v>Lucas HernÃ¡ndez Pi</v>
      </c>
      <c r="AF131" s="69">
        <f>IFERROR(INDEX('Euro Qual stats'!$A$1:$L$2071,MATCH(Players!$AE131,'Euro Qual stats'!$A$1:$A$2071,0),MATCH(Players!AF$2,'Euro Qual stats'!$A$1:$L$1,0)),0)</f>
        <v>2</v>
      </c>
      <c r="AG131" s="69">
        <f>IFERROR(INDEX('Euro Qual stats'!$A$1:$L$2071,MATCH(Players!$AE131,'Euro Qual stats'!$A$1:$A$2071,0),MATCH(Players!AG$2,'Euro Qual stats'!$A$1:$L$1,0)),0)</f>
        <v>0.53</v>
      </c>
      <c r="AH131" s="69">
        <f>IFERROR(INDEX('Euro Qual stats'!$A$1:$L$2071,MATCH(Players!$AE131,'Euro Qual stats'!$A$1:$A$2071,0),MATCH(Players!AH$2,'Euro Qual stats'!$A$1:$L$1,0)),0)</f>
        <v>0</v>
      </c>
      <c r="AI131" s="69">
        <f>IFERROR(INDEX('Euro Qual stats'!$A$1:$L$2071,MATCH(Players!$AE131,'Euro Qual stats'!$A$1:$A$2071,0),MATCH(Players!AI$2,'Euro Qual stats'!$A$1:$L$1,0)),0)</f>
        <v>0.53</v>
      </c>
      <c r="AJ131" s="85">
        <f t="shared" ref="AJ131:AJ194" si="70">(12-$AF131)/12*INDEX(BV$9:BV$12,MATCH($AB131,$BU$9:$BU$12,0))+$AF131/12*AG131</f>
        <v>0.16629191321499015</v>
      </c>
      <c r="AK131" s="85">
        <f t="shared" ref="AK131:AK194" si="71">(12-$AF131)/12*INDEX(BW$9:BW$12,MATCH($AB131,$BU$9:$BU$12,0))+$AF131/12*AH131</f>
        <v>7.6479289940828421E-2</v>
      </c>
      <c r="AL131" s="85">
        <f t="shared" ref="AL131:AL194" si="72">(12-$AF131)/12*INDEX(BX$9:BX$12,MATCH($AB131,$BU$9:$BU$12,0))+$AF131/12*AI131</f>
        <v>0.24577909270216952</v>
      </c>
      <c r="AM131" s="85">
        <f t="shared" ref="AM131:AM194" si="73">IF($BC131=1,AJ131/SUMIFS(AJ$3:AJ$622,$BC$3:$BC$622,1,$G$3:$G$622,$G131),0)</f>
        <v>8.5053176835972813E-2</v>
      </c>
      <c r="AN131" s="85">
        <f t="shared" ref="AN131:AN194" si="74">IF($BC131=1,AK131/SUMIFS(AK$3:AK$622,$BC$3:$BC$622,1,$G$3:$G$622,$G131),0)</f>
        <v>3.721767318643808E-2</v>
      </c>
      <c r="AO131" s="85">
        <f t="shared" ref="AO131:AO194" si="75">IF($BC131=1,AL131/SUMIFS(AL$3:AL$622,$BC$3:$BC$622,1,$G$3:$G$622,$G131),0)</f>
        <v>0.11746404574188939</v>
      </c>
      <c r="AP131" s="2">
        <f t="shared" ref="AP131:AP194" si="76">IFERROR(R131/$V131*90,"")</f>
        <v>0</v>
      </c>
      <c r="AQ131" s="2">
        <f t="shared" ref="AQ131:AQ194" si="77">IFERROR(S131/$V131*90,"")</f>
        <v>0.11264080100125157</v>
      </c>
      <c r="AR131" s="2">
        <f t="shared" ref="AR131:AR194" si="78">IFERROR(W131/$V131*90,"")</f>
        <v>5.6320400500625784E-2</v>
      </c>
      <c r="AS131" s="2">
        <f t="shared" ref="AS131:AS194" si="79">IFERROR(X131/$V131*90,"")</f>
        <v>0.22528160200250313</v>
      </c>
      <c r="AT131" s="2">
        <f t="shared" ref="AT131:AT194" si="80">IFERROR(Y131/$V131*90,"")</f>
        <v>0</v>
      </c>
      <c r="AU131" s="2">
        <f t="shared" si="65"/>
        <v>0</v>
      </c>
      <c r="AV131" s="2">
        <f t="shared" si="66"/>
        <v>0.11264080100125157</v>
      </c>
      <c r="AW131" s="2">
        <f t="shared" si="67"/>
        <v>5.6320400500625784E-2</v>
      </c>
      <c r="AX131" s="2">
        <f t="shared" si="68"/>
        <v>0.22528160200250313</v>
      </c>
      <c r="AY131" s="2">
        <f t="shared" si="69"/>
        <v>0</v>
      </c>
      <c r="AZ131" s="2">
        <f t="shared" ref="AZ131:AZ194" si="81">AU131*0.5+AK131*0.5</f>
        <v>3.8239644970414211E-2</v>
      </c>
      <c r="BA131" s="2">
        <f t="shared" ref="BA131:BA194" si="82">AV131*0.5+AJ131*0.5</f>
        <v>0.13946635710812086</v>
      </c>
      <c r="BB131" s="2">
        <f t="shared" ref="BB131:BB194" si="83">AX131*0.5+AI131*0.5</f>
        <v>0.37764080100125158</v>
      </c>
      <c r="BC131">
        <f t="shared" ref="BC131:BC194" si="84">IF(I131="expected",1,0)</f>
        <v>1</v>
      </c>
      <c r="BD131" s="74">
        <f t="shared" ref="BD131:BD194" si="85">IF(BC131=1,AZ131/SUMIFS(AZ$3:AZ$622,$BC$3:$BC$622,1,$G$3:$G$622,$G131),0)</f>
        <v>1.6638543243963647E-2</v>
      </c>
      <c r="BE131" s="74">
        <f t="shared" ref="BE131:BE194" si="86">IF(BC131=1,BA131/SUMIFS(BA$3:BA$622,$BC$3:$BC$622,1,$G$3:$G$622,$G131),0)</f>
        <v>8.8400881244853222E-2</v>
      </c>
      <c r="BF131" s="74">
        <f t="shared" ref="BF131:BF194" si="87">IF(BC131=1,AW131/SUMIFS(AW$3:AW$622,$BC$3:$BC$622,1,$G$3:$G$622,$G131),0)</f>
        <v>8.7616806862132798E-3</v>
      </c>
      <c r="BG131" s="2">
        <f t="shared" ref="BG131:BG194" si="88">BB131</f>
        <v>0.37764080100125158</v>
      </c>
      <c r="BH131" s="2">
        <f t="shared" ref="BH131:BH194" si="89">AY131</f>
        <v>0</v>
      </c>
      <c r="BI131" s="2">
        <f t="shared" ref="BI131:BI194" si="90">MIN(BI$1,BD131)</f>
        <v>1.6638543243963647E-2</v>
      </c>
      <c r="BJ131" s="2">
        <f t="shared" ref="BJ131:BJ194" si="91">MIN(BJ$1,BE131)</f>
        <v>8.8400881244853222E-2</v>
      </c>
      <c r="BK131" s="2">
        <f t="shared" ref="BK131:BK194" si="92">MIN(BK$1,BF131)</f>
        <v>8.7616806862132798E-3</v>
      </c>
      <c r="BL131" s="2">
        <f t="shared" ref="BL131:BL194" si="93">BG131</f>
        <v>0.37764080100125158</v>
      </c>
      <c r="BM131" s="2">
        <f t="shared" ref="BM131:BM194" si="94">MIN($BM$1,BH131)</f>
        <v>0</v>
      </c>
      <c r="BN131" s="2">
        <f t="shared" ref="BN131:BN194" si="95">BI131/SUMIFS(BI$3:BI$622,$BC$3:$BC$622,1,$G$3:$G$622,$G131)</f>
        <v>1.7468535055860313E-2</v>
      </c>
      <c r="BO131" s="2">
        <f t="shared" ref="BO131:BO194" si="96">BJ131/SUMIFS(BJ$3:BJ$622,$BC$3:$BC$622,1,$G$3:$G$622,$G131)</f>
        <v>8.8400881244853222E-2</v>
      </c>
      <c r="BP131" s="2">
        <f t="shared" ref="BP131:BP194" si="97">BK131/SUMIFS(BK$3:BK$622,$BC$3:$BC$622,1,$G$3:$G$622,$G131)</f>
        <v>8.9618657164730088E-3</v>
      </c>
      <c r="BQ131" s="2">
        <f t="shared" ref="BQ131:BQ194" si="98">BL131</f>
        <v>0.37764080100125158</v>
      </c>
      <c r="BR131" s="2">
        <f t="shared" ref="BR131:BR194" si="99">BM131</f>
        <v>0</v>
      </c>
    </row>
    <row r="132" spans="1:70" x14ac:dyDescent="0.3">
      <c r="A132" s="93">
        <v>0</v>
      </c>
      <c r="B132">
        <v>204660</v>
      </c>
      <c r="C132" t="s">
        <v>1484</v>
      </c>
      <c r="D132" t="s">
        <v>1435</v>
      </c>
      <c r="E132" t="s">
        <v>1485</v>
      </c>
      <c r="F132">
        <v>18647</v>
      </c>
      <c r="G132" t="s">
        <v>889</v>
      </c>
      <c r="H132" t="s">
        <v>925</v>
      </c>
      <c r="I132" t="s">
        <v>979</v>
      </c>
      <c r="J132">
        <v>0</v>
      </c>
      <c r="K132">
        <v>6.5</v>
      </c>
      <c r="L132">
        <v>0</v>
      </c>
      <c r="M132">
        <v>0</v>
      </c>
      <c r="N132">
        <v>1147</v>
      </c>
      <c r="O132" t="s">
        <v>1301</v>
      </c>
      <c r="P132" t="s">
        <v>1486</v>
      </c>
      <c r="Q132" t="s">
        <v>1487</v>
      </c>
      <c r="R132">
        <v>2</v>
      </c>
      <c r="S132">
        <v>0</v>
      </c>
      <c r="T132">
        <v>0</v>
      </c>
      <c r="U132">
        <v>12</v>
      </c>
      <c r="V132">
        <v>2716</v>
      </c>
      <c r="W132">
        <v>4</v>
      </c>
      <c r="X132">
        <v>2</v>
      </c>
      <c r="Y132">
        <v>0</v>
      </c>
      <c r="Z132" t="s">
        <v>987</v>
      </c>
      <c r="AA132" t="s">
        <v>692</v>
      </c>
      <c r="AB132" s="69" t="str">
        <f>IF(AA132&lt;&gt;"",INDEX(Lookup!$N$2:$N$5,MATCH(Players!AA132,Lookup!$P$2:$P$5,0)),INDEX(Lookup!$N$2:$N$5,MATCH(Players!O132,Lookup!$O$2:$O$5,0)))</f>
        <v>Defense</v>
      </c>
      <c r="AC132">
        <v>4592000</v>
      </c>
      <c r="AD132" s="69" t="s">
        <v>793</v>
      </c>
      <c r="AE132" s="69" t="str">
        <f>INDEX('Translate table'!$H$2:$H$622,MATCH(Players!P132,'Translate table'!$G$2:$G$622,0))</f>
        <v>RaphaÃ«l Varane</v>
      </c>
      <c r="AF132" s="69">
        <f>IFERROR(INDEX('Euro Qual stats'!$A$1:$L$2071,MATCH(Players!$AE132,'Euro Qual stats'!$A$1:$A$2071,0),MATCH(Players!AF$2,'Euro Qual stats'!$A$1:$L$1,0)),0)</f>
        <v>9</v>
      </c>
      <c r="AG132" s="69">
        <f>IFERROR(INDEX('Euro Qual stats'!$A$1:$L$2071,MATCH(Players!$AE132,'Euro Qual stats'!$A$1:$A$2071,0),MATCH(Players!AG$2,'Euro Qual stats'!$A$1:$L$1,0)),0)</f>
        <v>0.11</v>
      </c>
      <c r="AH132" s="69">
        <f>IFERROR(INDEX('Euro Qual stats'!$A$1:$L$2071,MATCH(Players!$AE132,'Euro Qual stats'!$A$1:$A$2071,0),MATCH(Players!AH$2,'Euro Qual stats'!$A$1:$L$1,0)),0)</f>
        <v>0.22</v>
      </c>
      <c r="AI132" s="69">
        <f>IFERROR(INDEX('Euro Qual stats'!$A$1:$L$2071,MATCH(Players!$AE132,'Euro Qual stats'!$A$1:$A$2071,0),MATCH(Players!AI$2,'Euro Qual stats'!$A$1:$L$1,0)),0)</f>
        <v>0.11</v>
      </c>
      <c r="AJ132" s="85">
        <f t="shared" si="70"/>
        <v>0.10588757396449705</v>
      </c>
      <c r="AK132" s="85">
        <f t="shared" si="71"/>
        <v>0.18794378698224853</v>
      </c>
      <c r="AL132" s="85">
        <f t="shared" si="72"/>
        <v>0.12973372781065087</v>
      </c>
      <c r="AM132" s="85">
        <f t="shared" si="73"/>
        <v>5.4158223205304237E-2</v>
      </c>
      <c r="AN132" s="85">
        <f t="shared" si="74"/>
        <v>9.1460452192204195E-2</v>
      </c>
      <c r="AO132" s="85">
        <f t="shared" si="75"/>
        <v>6.2003030323993069E-2</v>
      </c>
      <c r="AP132" s="2">
        <f t="shared" si="76"/>
        <v>6.6273932253313697E-2</v>
      </c>
      <c r="AQ132" s="2">
        <f t="shared" si="77"/>
        <v>0</v>
      </c>
      <c r="AR132" s="2">
        <f t="shared" si="78"/>
        <v>0.13254786450662739</v>
      </c>
      <c r="AS132" s="2">
        <f t="shared" si="79"/>
        <v>6.6273932253313697E-2</v>
      </c>
      <c r="AT132" s="2">
        <f t="shared" si="80"/>
        <v>0</v>
      </c>
      <c r="AU132" s="2">
        <f t="shared" ref="AU132:AU195" si="100">IF(AP132="",INDEX(BV$4:BV$7,MATCH(O132,$BU$4:$BU$7,0)),AP132)</f>
        <v>6.6273932253313697E-2</v>
      </c>
      <c r="AV132" s="2">
        <f t="shared" ref="AV132:AV195" si="101">IF(AQ132="",INDEX(BW$4:BW$7,MATCH($O132,$BU$4:$BU$7,0)),AQ132)</f>
        <v>0</v>
      </c>
      <c r="AW132" s="2">
        <f t="shared" ref="AW132:AW195" si="102">IF(AR132="",INDEX(BX$4:BX$7,MATCH($O132,$BU$4:$BU$7,0)),AR132)</f>
        <v>0.13254786450662739</v>
      </c>
      <c r="AX132" s="2">
        <f t="shared" ref="AX132:AX195" si="103">IF(AS132="",INDEX(BY$4:BY$7,MATCH($O132,$BU$4:$BU$7,0)),AS132)</f>
        <v>6.6273932253313697E-2</v>
      </c>
      <c r="AY132" s="2">
        <f t="shared" ref="AY132:AY195" si="104">IF(AT132="",INDEX(BZ$4:BZ$7,MATCH($O132,$BU$4:$BU$7,0)),AT132)</f>
        <v>0</v>
      </c>
      <c r="AZ132" s="2">
        <f t="shared" si="81"/>
        <v>0.12710885961778112</v>
      </c>
      <c r="BA132" s="2">
        <f t="shared" si="82"/>
        <v>5.2943786982248525E-2</v>
      </c>
      <c r="BB132" s="2">
        <f t="shared" si="83"/>
        <v>8.8136966126656849E-2</v>
      </c>
      <c r="BC132">
        <f t="shared" si="84"/>
        <v>1</v>
      </c>
      <c r="BD132" s="74">
        <f t="shared" si="85"/>
        <v>5.530663945958824E-2</v>
      </c>
      <c r="BE132" s="74">
        <f t="shared" si="86"/>
        <v>3.355846902950356E-2</v>
      </c>
      <c r="BF132" s="74">
        <f t="shared" si="87"/>
        <v>2.062027354428398E-2</v>
      </c>
      <c r="BG132" s="2">
        <f t="shared" si="88"/>
        <v>8.8136966126656849E-2</v>
      </c>
      <c r="BH132" s="2">
        <f t="shared" si="89"/>
        <v>0</v>
      </c>
      <c r="BI132" s="2">
        <f t="shared" si="90"/>
        <v>5.530663945958824E-2</v>
      </c>
      <c r="BJ132" s="2">
        <f t="shared" si="91"/>
        <v>3.355846902950356E-2</v>
      </c>
      <c r="BK132" s="2">
        <f t="shared" si="92"/>
        <v>2.062027354428398E-2</v>
      </c>
      <c r="BL132" s="2">
        <f t="shared" si="93"/>
        <v>8.8136966126656849E-2</v>
      </c>
      <c r="BM132" s="2">
        <f t="shared" si="94"/>
        <v>0</v>
      </c>
      <c r="BN132" s="2">
        <f t="shared" si="95"/>
        <v>5.8065538314007667E-2</v>
      </c>
      <c r="BO132" s="2">
        <f t="shared" si="96"/>
        <v>3.355846902950356E-2</v>
      </c>
      <c r="BP132" s="2">
        <f t="shared" si="97"/>
        <v>2.1091401200182429E-2</v>
      </c>
      <c r="BQ132" s="2">
        <f t="shared" si="98"/>
        <v>8.8136966126656849E-2</v>
      </c>
      <c r="BR132" s="2">
        <f t="shared" si="99"/>
        <v>0</v>
      </c>
    </row>
    <row r="133" spans="1:70" x14ac:dyDescent="0.3">
      <c r="A133" s="93">
        <v>0</v>
      </c>
      <c r="B133">
        <v>213475</v>
      </c>
      <c r="C133" t="s">
        <v>1488</v>
      </c>
      <c r="D133" t="s">
        <v>1489</v>
      </c>
      <c r="E133" t="s">
        <v>1490</v>
      </c>
      <c r="F133">
        <v>18647</v>
      </c>
      <c r="G133" t="s">
        <v>889</v>
      </c>
      <c r="H133" t="s">
        <v>925</v>
      </c>
      <c r="I133" t="s">
        <v>5231</v>
      </c>
      <c r="J133">
        <v>0</v>
      </c>
      <c r="K133">
        <v>6.5</v>
      </c>
      <c r="L133">
        <v>0</v>
      </c>
      <c r="M133">
        <v>0</v>
      </c>
      <c r="N133">
        <v>13</v>
      </c>
      <c r="O133" t="s">
        <v>992</v>
      </c>
      <c r="P133" t="s">
        <v>1491</v>
      </c>
      <c r="Q133" t="s">
        <v>1491</v>
      </c>
      <c r="R133">
        <v>1</v>
      </c>
      <c r="S133">
        <v>3</v>
      </c>
      <c r="T133">
        <v>0</v>
      </c>
      <c r="U133">
        <v>0</v>
      </c>
      <c r="V133">
        <v>1373</v>
      </c>
      <c r="W133">
        <v>11</v>
      </c>
      <c r="X133">
        <v>4</v>
      </c>
      <c r="Y133">
        <v>0</v>
      </c>
      <c r="Z133" t="s">
        <v>987</v>
      </c>
      <c r="AA133" t="s">
        <v>693</v>
      </c>
      <c r="AB133" s="69" t="str">
        <f>IF(AA133&lt;&gt;"",INDEX(Lookup!$N$2:$N$5,MATCH(Players!AA133,Lookup!$P$2:$P$5,0)),INDEX(Lookup!$N$2:$N$5,MATCH(Players!O133,Lookup!$O$2:$O$5,0)))</f>
        <v>Striker</v>
      </c>
      <c r="AC133">
        <v>3495000</v>
      </c>
      <c r="AD133" s="69" t="s">
        <v>807</v>
      </c>
      <c r="AE133" s="69" t="str">
        <f>INDEX('Translate table'!$H$2:$H$622,MATCH(Players!P133,'Translate table'!$G$2:$G$622,0))</f>
        <v>Thomas Lemar</v>
      </c>
      <c r="AF133" s="69">
        <f>IFERROR(INDEX('Euro Qual stats'!$A$1:$L$2071,MATCH(Players!$AE133,'Euro Qual stats'!$A$1:$A$2071,0),MATCH(Players!AF$2,'Euro Qual stats'!$A$1:$L$1,0)),0)</f>
        <v>7</v>
      </c>
      <c r="AG133" s="69">
        <f>IFERROR(INDEX('Euro Qual stats'!$A$1:$L$2071,MATCH(Players!$AE133,'Euro Qual stats'!$A$1:$A$2071,0),MATCH(Players!AG$2,'Euro Qual stats'!$A$1:$L$1,0)),0)</f>
        <v>0.55000000000000004</v>
      </c>
      <c r="AH133" s="69">
        <f>IFERROR(INDEX('Euro Qual stats'!$A$1:$L$2071,MATCH(Players!$AE133,'Euro Qual stats'!$A$1:$A$2071,0),MATCH(Players!AH$2,'Euro Qual stats'!$A$1:$L$1,0)),0)</f>
        <v>0</v>
      </c>
      <c r="AI133" s="69">
        <f>IFERROR(INDEX('Euro Qual stats'!$A$1:$L$2071,MATCH(Players!$AE133,'Euro Qual stats'!$A$1:$A$2071,0),MATCH(Players!AI$2,'Euro Qual stats'!$A$1:$L$1,0)),0)</f>
        <v>0</v>
      </c>
      <c r="AJ133" s="85">
        <f t="shared" si="70"/>
        <v>0.40562106918238999</v>
      </c>
      <c r="AK133" s="85">
        <f t="shared" si="71"/>
        <v>0.2358490566037735</v>
      </c>
      <c r="AL133" s="85">
        <f t="shared" si="72"/>
        <v>7.3388364779874204E-2</v>
      </c>
      <c r="AM133" s="85">
        <f t="shared" si="73"/>
        <v>0</v>
      </c>
      <c r="AN133" s="85">
        <f t="shared" si="74"/>
        <v>0</v>
      </c>
      <c r="AO133" s="85">
        <f t="shared" si="75"/>
        <v>0</v>
      </c>
      <c r="AP133" s="2">
        <f t="shared" si="76"/>
        <v>6.5549890750182083E-2</v>
      </c>
      <c r="AQ133" s="2">
        <f t="shared" si="77"/>
        <v>0.19664967225054625</v>
      </c>
      <c r="AR133" s="2">
        <f t="shared" si="78"/>
        <v>0.72104879825200296</v>
      </c>
      <c r="AS133" s="2">
        <f t="shared" si="79"/>
        <v>0.26219956300072833</v>
      </c>
      <c r="AT133" s="2">
        <f t="shared" si="80"/>
        <v>0</v>
      </c>
      <c r="AU133" s="2">
        <f t="shared" si="100"/>
        <v>6.5549890750182083E-2</v>
      </c>
      <c r="AV133" s="2">
        <f t="shared" si="101"/>
        <v>0.19664967225054625</v>
      </c>
      <c r="AW133" s="2">
        <f t="shared" si="102"/>
        <v>0.72104879825200296</v>
      </c>
      <c r="AX133" s="2">
        <f t="shared" si="103"/>
        <v>0.26219956300072833</v>
      </c>
      <c r="AY133" s="2">
        <f t="shared" si="104"/>
        <v>0</v>
      </c>
      <c r="AZ133" s="2">
        <f t="shared" si="81"/>
        <v>0.15069947367697778</v>
      </c>
      <c r="BA133" s="2">
        <f t="shared" si="82"/>
        <v>0.30113537071646812</v>
      </c>
      <c r="BB133" s="2">
        <f t="shared" si="83"/>
        <v>0.13109978150036417</v>
      </c>
      <c r="BC133">
        <f t="shared" si="84"/>
        <v>0</v>
      </c>
      <c r="BD133" s="74">
        <f t="shared" si="85"/>
        <v>0</v>
      </c>
      <c r="BE133" s="74">
        <f t="shared" si="86"/>
        <v>0</v>
      </c>
      <c r="BF133" s="74">
        <f t="shared" si="87"/>
        <v>0</v>
      </c>
      <c r="BG133" s="2">
        <f t="shared" si="88"/>
        <v>0.13109978150036417</v>
      </c>
      <c r="BH133" s="2">
        <f t="shared" si="89"/>
        <v>0</v>
      </c>
      <c r="BI133" s="2">
        <f t="shared" si="90"/>
        <v>0</v>
      </c>
      <c r="BJ133" s="2">
        <f t="shared" si="91"/>
        <v>0</v>
      </c>
      <c r="BK133" s="2">
        <f t="shared" si="92"/>
        <v>0</v>
      </c>
      <c r="BL133" s="2">
        <f t="shared" si="93"/>
        <v>0.13109978150036417</v>
      </c>
      <c r="BM133" s="2">
        <f t="shared" si="94"/>
        <v>0</v>
      </c>
      <c r="BN133" s="2">
        <f t="shared" si="95"/>
        <v>0</v>
      </c>
      <c r="BO133" s="2">
        <f t="shared" si="96"/>
        <v>0</v>
      </c>
      <c r="BP133" s="2">
        <f t="shared" si="97"/>
        <v>0</v>
      </c>
      <c r="BQ133" s="2">
        <f t="shared" si="98"/>
        <v>0.13109978150036417</v>
      </c>
      <c r="BR133" s="2">
        <f t="shared" si="99"/>
        <v>0</v>
      </c>
    </row>
    <row r="134" spans="1:70" x14ac:dyDescent="0.3">
      <c r="A134" s="93">
        <v>0</v>
      </c>
      <c r="B134">
        <v>204669</v>
      </c>
      <c r="C134" t="s">
        <v>1492</v>
      </c>
      <c r="D134" t="s">
        <v>1493</v>
      </c>
      <c r="E134" t="s">
        <v>1494</v>
      </c>
      <c r="F134">
        <v>18647</v>
      </c>
      <c r="G134" t="s">
        <v>889</v>
      </c>
      <c r="H134" t="s">
        <v>925</v>
      </c>
      <c r="I134" t="s">
        <v>5231</v>
      </c>
      <c r="J134">
        <v>0</v>
      </c>
      <c r="K134">
        <v>6.5</v>
      </c>
      <c r="L134">
        <v>0</v>
      </c>
      <c r="M134">
        <v>0</v>
      </c>
      <c r="N134">
        <v>3</v>
      </c>
      <c r="O134" t="s">
        <v>992</v>
      </c>
      <c r="P134" t="s">
        <v>43</v>
      </c>
      <c r="Q134" t="s">
        <v>43</v>
      </c>
      <c r="R134">
        <v>0</v>
      </c>
      <c r="S134">
        <v>0</v>
      </c>
      <c r="T134">
        <v>0</v>
      </c>
      <c r="U134">
        <v>4</v>
      </c>
      <c r="V134">
        <v>1577</v>
      </c>
      <c r="W134">
        <v>1</v>
      </c>
      <c r="X134">
        <v>3</v>
      </c>
      <c r="Y134">
        <v>0</v>
      </c>
      <c r="Z134" t="s">
        <v>987</v>
      </c>
      <c r="AA134" t="s">
        <v>691</v>
      </c>
      <c r="AB134" s="69" t="str">
        <f>IF(AA134&lt;&gt;"",INDEX(Lookup!$N$2:$N$5,MATCH(Players!AA134,Lookup!$P$2:$P$5,0)),INDEX(Lookup!$N$2:$N$5,MATCH(Players!O134,Lookup!$O$2:$O$5,0)))</f>
        <v>Midfield</v>
      </c>
      <c r="AC134">
        <v>2995000</v>
      </c>
      <c r="AD134" s="69" t="s">
        <v>810</v>
      </c>
      <c r="AE134" s="69" t="str">
        <f>INDEX('Translate table'!$H$2:$H$622,MATCH(Players!P134,'Translate table'!$G$2:$G$622,0))</f>
        <v>Moussa Sissoko</v>
      </c>
      <c r="AF134" s="69">
        <f>IFERROR(INDEX('Euro Qual stats'!$A$1:$L$2071,MATCH(Players!$AE134,'Euro Qual stats'!$A$1:$A$2071,0),MATCH(Players!AF$2,'Euro Qual stats'!$A$1:$L$1,0)),0)</f>
        <v>7</v>
      </c>
      <c r="AG134" s="69">
        <f>IFERROR(INDEX('Euro Qual stats'!$A$1:$L$2071,MATCH(Players!$AE134,'Euro Qual stats'!$A$1:$A$2071,0),MATCH(Players!AG$2,'Euro Qual stats'!$A$1:$L$1,0)),0)</f>
        <v>0</v>
      </c>
      <c r="AH134" s="69">
        <f>IFERROR(INDEX('Euro Qual stats'!$A$1:$L$2071,MATCH(Players!$AE134,'Euro Qual stats'!$A$1:$A$2071,0),MATCH(Players!AH$2,'Euro Qual stats'!$A$1:$L$1,0)),0)</f>
        <v>0</v>
      </c>
      <c r="AI134" s="69">
        <f>IFERROR(INDEX('Euro Qual stats'!$A$1:$L$2071,MATCH(Players!$AE134,'Euro Qual stats'!$A$1:$A$2071,0),MATCH(Players!AI$2,'Euro Qual stats'!$A$1:$L$1,0)),0)</f>
        <v>0</v>
      </c>
      <c r="AJ134" s="85">
        <f t="shared" si="70"/>
        <v>6.6804788213627994E-2</v>
      </c>
      <c r="AK134" s="85">
        <f t="shared" si="71"/>
        <v>9.3301104972375717E-2</v>
      </c>
      <c r="AL134" s="85">
        <f t="shared" si="72"/>
        <v>9.6938305709023939E-2</v>
      </c>
      <c r="AM134" s="85">
        <f t="shared" si="73"/>
        <v>0</v>
      </c>
      <c r="AN134" s="85">
        <f t="shared" si="74"/>
        <v>0</v>
      </c>
      <c r="AO134" s="85">
        <f t="shared" si="75"/>
        <v>0</v>
      </c>
      <c r="AP134" s="2">
        <f t="shared" si="76"/>
        <v>0</v>
      </c>
      <c r="AQ134" s="2">
        <f t="shared" si="77"/>
        <v>0</v>
      </c>
      <c r="AR134" s="2">
        <f t="shared" si="78"/>
        <v>5.7070386810399491E-2</v>
      </c>
      <c r="AS134" s="2">
        <f t="shared" si="79"/>
        <v>0.17121116043119847</v>
      </c>
      <c r="AT134" s="2">
        <f t="shared" si="80"/>
        <v>0</v>
      </c>
      <c r="AU134" s="2">
        <f t="shared" si="100"/>
        <v>0</v>
      </c>
      <c r="AV134" s="2">
        <f t="shared" si="101"/>
        <v>0</v>
      </c>
      <c r="AW134" s="2">
        <f t="shared" si="102"/>
        <v>5.7070386810399491E-2</v>
      </c>
      <c r="AX134" s="2">
        <f t="shared" si="103"/>
        <v>0.17121116043119847</v>
      </c>
      <c r="AY134" s="2">
        <f t="shared" si="104"/>
        <v>0</v>
      </c>
      <c r="AZ134" s="2">
        <f t="shared" si="81"/>
        <v>4.6650552486187859E-2</v>
      </c>
      <c r="BA134" s="2">
        <f t="shared" si="82"/>
        <v>3.3402394106813997E-2</v>
      </c>
      <c r="BB134" s="2">
        <f t="shared" si="83"/>
        <v>8.5605580215599233E-2</v>
      </c>
      <c r="BC134">
        <f t="shared" si="84"/>
        <v>0</v>
      </c>
      <c r="BD134" s="74">
        <f t="shared" si="85"/>
        <v>0</v>
      </c>
      <c r="BE134" s="74">
        <f t="shared" si="86"/>
        <v>0</v>
      </c>
      <c r="BF134" s="74">
        <f t="shared" si="87"/>
        <v>0</v>
      </c>
      <c r="BG134" s="2">
        <f t="shared" si="88"/>
        <v>8.5605580215599233E-2</v>
      </c>
      <c r="BH134" s="2">
        <f t="shared" si="89"/>
        <v>0</v>
      </c>
      <c r="BI134" s="2">
        <f t="shared" si="90"/>
        <v>0</v>
      </c>
      <c r="BJ134" s="2">
        <f t="shared" si="91"/>
        <v>0</v>
      </c>
      <c r="BK134" s="2">
        <f t="shared" si="92"/>
        <v>0</v>
      </c>
      <c r="BL134" s="2">
        <f t="shared" si="93"/>
        <v>8.5605580215599233E-2</v>
      </c>
      <c r="BM134" s="2">
        <f t="shared" si="94"/>
        <v>0</v>
      </c>
      <c r="BN134" s="2">
        <f t="shared" si="95"/>
        <v>0</v>
      </c>
      <c r="BO134" s="2">
        <f t="shared" si="96"/>
        <v>0</v>
      </c>
      <c r="BP134" s="2">
        <f t="shared" si="97"/>
        <v>0</v>
      </c>
      <c r="BQ134" s="2">
        <f t="shared" si="98"/>
        <v>8.5605580215599233E-2</v>
      </c>
      <c r="BR134" s="2">
        <f t="shared" si="99"/>
        <v>0</v>
      </c>
    </row>
    <row r="135" spans="1:70" x14ac:dyDescent="0.3">
      <c r="A135" s="93">
        <v>0</v>
      </c>
      <c r="B135">
        <v>204744</v>
      </c>
      <c r="C135" t="s">
        <v>1495</v>
      </c>
      <c r="D135" t="s">
        <v>1496</v>
      </c>
      <c r="E135" t="s">
        <v>1497</v>
      </c>
      <c r="F135">
        <v>18708</v>
      </c>
      <c r="G135" t="s">
        <v>864</v>
      </c>
      <c r="H135" t="s">
        <v>921</v>
      </c>
      <c r="I135" t="s">
        <v>979</v>
      </c>
      <c r="J135">
        <v>2</v>
      </c>
      <c r="K135">
        <v>6.5</v>
      </c>
      <c r="L135">
        <v>2</v>
      </c>
      <c r="M135">
        <v>0</v>
      </c>
      <c r="N135">
        <v>496</v>
      </c>
      <c r="O135" t="s">
        <v>980</v>
      </c>
      <c r="P135" t="s">
        <v>1498</v>
      </c>
      <c r="Q135" t="s">
        <v>1499</v>
      </c>
      <c r="R135">
        <v>0</v>
      </c>
      <c r="S135">
        <v>2</v>
      </c>
      <c r="T135">
        <v>0</v>
      </c>
      <c r="U135">
        <v>0</v>
      </c>
      <c r="V135">
        <v>768</v>
      </c>
      <c r="W135">
        <v>5</v>
      </c>
      <c r="X135">
        <v>1</v>
      </c>
      <c r="Y135">
        <v>0</v>
      </c>
      <c r="Z135" t="s">
        <v>1325</v>
      </c>
      <c r="AA135" t="s">
        <v>693</v>
      </c>
      <c r="AB135" s="69" t="str">
        <f>IF(AA135&lt;&gt;"",INDEX(Lookup!$N$2:$N$5,MATCH(Players!AA135,Lookup!$P$2:$P$5,0)),INDEX(Lookup!$N$2:$N$5,MATCH(Players!O135,Lookup!$O$2:$O$5,0)))</f>
        <v>Striker</v>
      </c>
      <c r="AC135">
        <v>4014000</v>
      </c>
      <c r="AD135" s="69" t="s">
        <v>843</v>
      </c>
      <c r="AE135" s="69" t="str">
        <f>INDEX('Translate table'!$H$2:$H$622,MATCH(Players!P135,'Translate table'!$G$2:$G$622,0))</f>
        <v>Haris SeferoviÄ‡</v>
      </c>
      <c r="AF135" s="69">
        <f>IFERROR(INDEX('Euro Qual stats'!$A$1:$L$2071,MATCH(Players!$AE135,'Euro Qual stats'!$A$1:$A$2071,0),MATCH(Players!AF$2,'Euro Qual stats'!$A$1:$L$1,0)),0)</f>
        <v>3</v>
      </c>
      <c r="AG135" s="69">
        <f>IFERROR(INDEX('Euro Qual stats'!$A$1:$L$2071,MATCH(Players!$AE135,'Euro Qual stats'!$A$1:$A$2071,0),MATCH(Players!AG$2,'Euro Qual stats'!$A$1:$L$1,0)),0)</f>
        <v>0</v>
      </c>
      <c r="AH135" s="69">
        <f>IFERROR(INDEX('Euro Qual stats'!$A$1:$L$2071,MATCH(Players!$AE135,'Euro Qual stats'!$A$1:$A$2071,0),MATCH(Players!AH$2,'Euro Qual stats'!$A$1:$L$1,0)),0)</f>
        <v>0.33</v>
      </c>
      <c r="AI135" s="69">
        <f>IFERROR(INDEX('Euro Qual stats'!$A$1:$L$2071,MATCH(Players!$AE135,'Euro Qual stats'!$A$1:$A$2071,0),MATCH(Players!AI$2,'Euro Qual stats'!$A$1:$L$1,0)),0)</f>
        <v>0</v>
      </c>
      <c r="AJ135" s="85">
        <f t="shared" si="70"/>
        <v>0.15261792452830192</v>
      </c>
      <c r="AK135" s="85">
        <f t="shared" si="71"/>
        <v>0.50702830188679227</v>
      </c>
      <c r="AL135" s="85">
        <f t="shared" si="72"/>
        <v>0.13209905660377358</v>
      </c>
      <c r="AM135" s="85">
        <f t="shared" si="73"/>
        <v>0.1132240538605789</v>
      </c>
      <c r="AN135" s="85">
        <f t="shared" si="74"/>
        <v>0.27182482448606693</v>
      </c>
      <c r="AO135" s="85">
        <f t="shared" si="75"/>
        <v>6.7159288128413208E-2</v>
      </c>
      <c r="AP135" s="2">
        <f t="shared" si="76"/>
        <v>0</v>
      </c>
      <c r="AQ135" s="2">
        <f t="shared" si="77"/>
        <v>0.234375</v>
      </c>
      <c r="AR135" s="2">
        <f t="shared" si="78"/>
        <v>0.5859375</v>
      </c>
      <c r="AS135" s="2">
        <f t="shared" si="79"/>
        <v>0.1171875</v>
      </c>
      <c r="AT135" s="2">
        <f t="shared" si="80"/>
        <v>0</v>
      </c>
      <c r="AU135" s="2">
        <f t="shared" si="100"/>
        <v>0</v>
      </c>
      <c r="AV135" s="2">
        <f t="shared" si="101"/>
        <v>0.234375</v>
      </c>
      <c r="AW135" s="2">
        <f t="shared" si="102"/>
        <v>0.5859375</v>
      </c>
      <c r="AX135" s="2">
        <f t="shared" si="103"/>
        <v>0.1171875</v>
      </c>
      <c r="AY135" s="2">
        <f t="shared" si="104"/>
        <v>0</v>
      </c>
      <c r="AZ135" s="2">
        <f t="shared" si="81"/>
        <v>0.25351415094339613</v>
      </c>
      <c r="BA135" s="2">
        <f t="shared" si="82"/>
        <v>0.19349646226415096</v>
      </c>
      <c r="BB135" s="2">
        <f t="shared" si="83"/>
        <v>5.859375E-2</v>
      </c>
      <c r="BC135">
        <f t="shared" si="84"/>
        <v>1</v>
      </c>
      <c r="BD135" s="74">
        <f t="shared" si="85"/>
        <v>0.20014910374808667</v>
      </c>
      <c r="BE135" s="74">
        <f t="shared" si="86"/>
        <v>0.17410068751631638</v>
      </c>
      <c r="BF135" s="74">
        <f t="shared" si="87"/>
        <v>0.1691586857332662</v>
      </c>
      <c r="BG135" s="2">
        <f t="shared" si="88"/>
        <v>5.859375E-2</v>
      </c>
      <c r="BH135" s="2">
        <f t="shared" si="89"/>
        <v>0</v>
      </c>
      <c r="BI135" s="2">
        <f t="shared" si="90"/>
        <v>0.20014910374808667</v>
      </c>
      <c r="BJ135" s="2">
        <f t="shared" si="91"/>
        <v>0.17410068751631638</v>
      </c>
      <c r="BK135" s="2">
        <f t="shared" si="92"/>
        <v>0.1691586857332662</v>
      </c>
      <c r="BL135" s="2">
        <f t="shared" si="93"/>
        <v>5.859375E-2</v>
      </c>
      <c r="BM135" s="2">
        <f t="shared" si="94"/>
        <v>0</v>
      </c>
      <c r="BN135" s="2">
        <f t="shared" si="95"/>
        <v>0.2001491037480867</v>
      </c>
      <c r="BO135" s="2">
        <f t="shared" si="96"/>
        <v>0.17410068751631638</v>
      </c>
      <c r="BP135" s="2">
        <f t="shared" si="97"/>
        <v>0.18391525874561809</v>
      </c>
      <c r="BQ135" s="2">
        <f t="shared" si="98"/>
        <v>5.859375E-2</v>
      </c>
      <c r="BR135" s="2">
        <f t="shared" si="99"/>
        <v>0</v>
      </c>
    </row>
    <row r="136" spans="1:70" x14ac:dyDescent="0.3">
      <c r="A136" s="93">
        <v>0</v>
      </c>
      <c r="B136">
        <v>204960</v>
      </c>
      <c r="C136" t="s">
        <v>1500</v>
      </c>
      <c r="D136" t="s">
        <v>1501</v>
      </c>
      <c r="E136" t="s">
        <v>1502</v>
      </c>
      <c r="F136">
        <v>18583</v>
      </c>
      <c r="G136" t="s">
        <v>867</v>
      </c>
      <c r="H136" t="s">
        <v>903</v>
      </c>
      <c r="I136" t="s">
        <v>979</v>
      </c>
      <c r="J136">
        <v>1.5</v>
      </c>
      <c r="K136">
        <v>6.5</v>
      </c>
      <c r="L136">
        <v>1.5</v>
      </c>
      <c r="M136">
        <v>0</v>
      </c>
      <c r="N136">
        <v>185</v>
      </c>
      <c r="O136" t="s">
        <v>992</v>
      </c>
      <c r="P136" t="s">
        <v>1503</v>
      </c>
      <c r="Q136" t="s">
        <v>411</v>
      </c>
      <c r="R136">
        <v>2</v>
      </c>
      <c r="S136">
        <v>4</v>
      </c>
      <c r="T136">
        <v>0</v>
      </c>
      <c r="U136">
        <v>12</v>
      </c>
      <c r="V136">
        <v>3420</v>
      </c>
      <c r="W136">
        <v>7</v>
      </c>
      <c r="X136">
        <v>9</v>
      </c>
      <c r="Y136">
        <v>0</v>
      </c>
      <c r="Z136" t="s">
        <v>1250</v>
      </c>
      <c r="AA136" t="s">
        <v>691</v>
      </c>
      <c r="AB136" s="69" t="str">
        <f>IF(AA136&lt;&gt;"",INDEX(Lookup!$N$2:$N$5,MATCH(Players!AA136,Lookup!$P$2:$P$5,0)),INDEX(Lookup!$N$2:$N$5,MATCH(Players!O136,Lookup!$O$2:$O$5,0)))</f>
        <v>Midfield</v>
      </c>
      <c r="AC136">
        <v>3964000</v>
      </c>
      <c r="AD136" s="69" t="s">
        <v>790</v>
      </c>
      <c r="AE136" s="69" t="str">
        <f>INDEX('Translate table'!$H$2:$H$622,MATCH(Players!P136,'Translate table'!$G$2:$G$622,0))</f>
        <v>Pierre-Emile HÃ¸jbjerg</v>
      </c>
      <c r="AF136" s="69">
        <f>IFERROR(INDEX('Euro Qual stats'!$A$1:$L$2071,MATCH(Players!$AE136,'Euro Qual stats'!$A$1:$A$2071,0),MATCH(Players!AF$2,'Euro Qual stats'!$A$1:$L$1,0)),0)</f>
        <v>8</v>
      </c>
      <c r="AG136" s="69">
        <f>IFERROR(INDEX('Euro Qual stats'!$A$1:$L$2071,MATCH(Players!$AE136,'Euro Qual stats'!$A$1:$A$2071,0),MATCH(Players!AG$2,'Euro Qual stats'!$A$1:$L$1,0)),0)</f>
        <v>0</v>
      </c>
      <c r="AH136" s="69">
        <f>IFERROR(INDEX('Euro Qual stats'!$A$1:$L$2071,MATCH(Players!$AE136,'Euro Qual stats'!$A$1:$A$2071,0),MATCH(Players!AH$2,'Euro Qual stats'!$A$1:$L$1,0)),0)</f>
        <v>0.21</v>
      </c>
      <c r="AI136" s="69">
        <f>IFERROR(INDEX('Euro Qual stats'!$A$1:$L$2071,MATCH(Players!$AE136,'Euro Qual stats'!$A$1:$A$2071,0),MATCH(Players!AI$2,'Euro Qual stats'!$A$1:$L$1,0)),0)</f>
        <v>0</v>
      </c>
      <c r="AJ136" s="85">
        <f t="shared" si="70"/>
        <v>5.3443830570902393E-2</v>
      </c>
      <c r="AK136" s="85">
        <f t="shared" si="71"/>
        <v>0.21464088397790054</v>
      </c>
      <c r="AL136" s="85">
        <f t="shared" si="72"/>
        <v>7.7550644567219149E-2</v>
      </c>
      <c r="AM136" s="85">
        <f t="shared" si="73"/>
        <v>3.9372405851906288E-2</v>
      </c>
      <c r="AN136" s="85">
        <f t="shared" si="74"/>
        <v>8.7736882837966032E-2</v>
      </c>
      <c r="AO136" s="85">
        <f t="shared" si="75"/>
        <v>4.9371617280554621E-2</v>
      </c>
      <c r="AP136" s="2">
        <f t="shared" si="76"/>
        <v>5.2631578947368425E-2</v>
      </c>
      <c r="AQ136" s="2">
        <f t="shared" si="77"/>
        <v>0.10526315789473685</v>
      </c>
      <c r="AR136" s="2">
        <f t="shared" si="78"/>
        <v>0.18421052631578949</v>
      </c>
      <c r="AS136" s="2">
        <f t="shared" si="79"/>
        <v>0.23684210526315788</v>
      </c>
      <c r="AT136" s="2">
        <f t="shared" si="80"/>
        <v>0</v>
      </c>
      <c r="AU136" s="2">
        <f t="shared" si="100"/>
        <v>5.2631578947368425E-2</v>
      </c>
      <c r="AV136" s="2">
        <f t="shared" si="101"/>
        <v>0.10526315789473685</v>
      </c>
      <c r="AW136" s="2">
        <f t="shared" si="102"/>
        <v>0.18421052631578949</v>
      </c>
      <c r="AX136" s="2">
        <f t="shared" si="103"/>
        <v>0.23684210526315788</v>
      </c>
      <c r="AY136" s="2">
        <f t="shared" si="104"/>
        <v>0</v>
      </c>
      <c r="AZ136" s="2">
        <f t="shared" si="81"/>
        <v>0.13363623146263448</v>
      </c>
      <c r="BA136" s="2">
        <f t="shared" si="82"/>
        <v>7.9353494232819621E-2</v>
      </c>
      <c r="BB136" s="2">
        <f t="shared" si="83"/>
        <v>0.11842105263157894</v>
      </c>
      <c r="BC136">
        <f t="shared" si="84"/>
        <v>1</v>
      </c>
      <c r="BD136" s="74">
        <f t="shared" si="85"/>
        <v>7.7303268856385846E-2</v>
      </c>
      <c r="BE136" s="74">
        <f t="shared" si="86"/>
        <v>6.8963825695898331E-2</v>
      </c>
      <c r="BF136" s="74">
        <f t="shared" si="87"/>
        <v>4.6076694714450209E-2</v>
      </c>
      <c r="BG136" s="2">
        <f t="shared" si="88"/>
        <v>0.11842105263157894</v>
      </c>
      <c r="BH136" s="2">
        <f t="shared" si="89"/>
        <v>0</v>
      </c>
      <c r="BI136" s="2">
        <f t="shared" si="90"/>
        <v>7.7303268856385846E-2</v>
      </c>
      <c r="BJ136" s="2">
        <f t="shared" si="91"/>
        <v>6.8963825695898331E-2</v>
      </c>
      <c r="BK136" s="2">
        <f t="shared" si="92"/>
        <v>4.6076694714450209E-2</v>
      </c>
      <c r="BL136" s="2">
        <f t="shared" si="93"/>
        <v>0.11842105263157894</v>
      </c>
      <c r="BM136" s="2">
        <f t="shared" si="94"/>
        <v>0</v>
      </c>
      <c r="BN136" s="2">
        <f t="shared" si="95"/>
        <v>7.7303268856385846E-2</v>
      </c>
      <c r="BO136" s="2">
        <f t="shared" si="96"/>
        <v>6.8963825695898331E-2</v>
      </c>
      <c r="BP136" s="2">
        <f t="shared" si="97"/>
        <v>4.6076694714450209E-2</v>
      </c>
      <c r="BQ136" s="2">
        <f t="shared" si="98"/>
        <v>0.11842105263157894</v>
      </c>
      <c r="BR136" s="2">
        <f t="shared" si="99"/>
        <v>0</v>
      </c>
    </row>
    <row r="137" spans="1:70" x14ac:dyDescent="0.3">
      <c r="A137" s="93">
        <v>0</v>
      </c>
      <c r="B137">
        <v>204955</v>
      </c>
      <c r="C137" t="s">
        <v>1504</v>
      </c>
      <c r="D137" t="s">
        <v>1489</v>
      </c>
      <c r="E137" t="s">
        <v>1505</v>
      </c>
      <c r="F137">
        <v>18583</v>
      </c>
      <c r="G137" t="s">
        <v>867</v>
      </c>
      <c r="H137" t="s">
        <v>903</v>
      </c>
      <c r="I137" t="s">
        <v>979</v>
      </c>
      <c r="J137">
        <v>1.7</v>
      </c>
      <c r="K137">
        <v>6.5</v>
      </c>
      <c r="L137">
        <v>1.7</v>
      </c>
      <c r="M137">
        <v>0</v>
      </c>
      <c r="N137">
        <v>131</v>
      </c>
      <c r="O137" t="s">
        <v>992</v>
      </c>
      <c r="P137" t="s">
        <v>1506</v>
      </c>
      <c r="Q137" t="s">
        <v>1506</v>
      </c>
      <c r="R137">
        <v>1</v>
      </c>
      <c r="S137">
        <v>1</v>
      </c>
      <c r="T137">
        <v>0</v>
      </c>
      <c r="U137">
        <v>2</v>
      </c>
      <c r="V137">
        <v>1287</v>
      </c>
      <c r="W137">
        <v>3</v>
      </c>
      <c r="X137">
        <v>6</v>
      </c>
      <c r="Y137">
        <v>0</v>
      </c>
      <c r="Z137" t="s">
        <v>1250</v>
      </c>
      <c r="AA137" t="s">
        <v>691</v>
      </c>
      <c r="AB137" s="69" t="str">
        <f>IF(AA137&lt;&gt;"",INDEX(Lookup!$N$2:$N$5,MATCH(Players!AA137,Lookup!$P$2:$P$5,0)),INDEX(Lookup!$N$2:$N$5,MATCH(Players!O137,Lookup!$O$2:$O$5,0)))</f>
        <v>Midfield</v>
      </c>
      <c r="AC137">
        <v>3984000</v>
      </c>
      <c r="AD137" s="69" t="s">
        <v>811</v>
      </c>
      <c r="AE137" s="69" t="str">
        <f>INDEX('Translate table'!$H$2:$H$622,MATCH(Players!P137,'Translate table'!$G$2:$G$622,0))</f>
        <v>Thomas Delaney</v>
      </c>
      <c r="AF137" s="69">
        <f>IFERROR(INDEX('Euro Qual stats'!$A$1:$L$2071,MATCH(Players!$AE137,'Euro Qual stats'!$A$1:$A$2071,0),MATCH(Players!AF$2,'Euro Qual stats'!$A$1:$L$1,0)),0)</f>
        <v>8</v>
      </c>
      <c r="AG137" s="69">
        <f>IFERROR(INDEX('Euro Qual stats'!$A$1:$L$2071,MATCH(Players!$AE137,'Euro Qual stats'!$A$1:$A$2071,0),MATCH(Players!AG$2,'Euro Qual stats'!$A$1:$L$1,0)),0)</f>
        <v>0</v>
      </c>
      <c r="AH137" s="69">
        <f>IFERROR(INDEX('Euro Qual stats'!$A$1:$L$2071,MATCH(Players!$AE137,'Euro Qual stats'!$A$1:$A$2071,0),MATCH(Players!AH$2,'Euro Qual stats'!$A$1:$L$1,0)),0)</f>
        <v>0.14000000000000001</v>
      </c>
      <c r="AI137" s="69">
        <f>IFERROR(INDEX('Euro Qual stats'!$A$1:$L$2071,MATCH(Players!$AE137,'Euro Qual stats'!$A$1:$A$2071,0),MATCH(Players!AI$2,'Euro Qual stats'!$A$1:$L$1,0)),0)</f>
        <v>0</v>
      </c>
      <c r="AJ137" s="85">
        <f t="shared" si="70"/>
        <v>5.3443830570902393E-2</v>
      </c>
      <c r="AK137" s="85">
        <f t="shared" si="71"/>
        <v>0.16797421731123391</v>
      </c>
      <c r="AL137" s="85">
        <f t="shared" si="72"/>
        <v>7.7550644567219149E-2</v>
      </c>
      <c r="AM137" s="85">
        <f t="shared" si="73"/>
        <v>3.9372405851906288E-2</v>
      </c>
      <c r="AN137" s="85">
        <f t="shared" si="74"/>
        <v>6.8661356359080938E-2</v>
      </c>
      <c r="AO137" s="85">
        <f t="shared" si="75"/>
        <v>4.9371617280554621E-2</v>
      </c>
      <c r="AP137" s="2">
        <f t="shared" si="76"/>
        <v>6.9930069930069935E-2</v>
      </c>
      <c r="AQ137" s="2">
        <f t="shared" si="77"/>
        <v>6.9930069930069935E-2</v>
      </c>
      <c r="AR137" s="2">
        <f t="shared" si="78"/>
        <v>0.20979020979020979</v>
      </c>
      <c r="AS137" s="2">
        <f t="shared" si="79"/>
        <v>0.41958041958041958</v>
      </c>
      <c r="AT137" s="2">
        <f t="shared" si="80"/>
        <v>0</v>
      </c>
      <c r="AU137" s="2">
        <f t="shared" si="100"/>
        <v>6.9930069930069935E-2</v>
      </c>
      <c r="AV137" s="2">
        <f t="shared" si="101"/>
        <v>6.9930069930069935E-2</v>
      </c>
      <c r="AW137" s="2">
        <f t="shared" si="102"/>
        <v>0.20979020979020979</v>
      </c>
      <c r="AX137" s="2">
        <f t="shared" si="103"/>
        <v>0.41958041958041958</v>
      </c>
      <c r="AY137" s="2">
        <f t="shared" si="104"/>
        <v>0</v>
      </c>
      <c r="AZ137" s="2">
        <f t="shared" si="81"/>
        <v>0.11895214362065193</v>
      </c>
      <c r="BA137" s="2">
        <f t="shared" si="82"/>
        <v>6.1686950250486164E-2</v>
      </c>
      <c r="BB137" s="2">
        <f t="shared" si="83"/>
        <v>0.20979020979020979</v>
      </c>
      <c r="BC137">
        <f t="shared" si="84"/>
        <v>1</v>
      </c>
      <c r="BD137" s="74">
        <f t="shared" si="85"/>
        <v>6.880910542528855E-2</v>
      </c>
      <c r="BE137" s="74">
        <f t="shared" si="86"/>
        <v>5.3610343513097729E-2</v>
      </c>
      <c r="BF137" s="74">
        <f t="shared" si="87"/>
        <v>5.2474957017455776E-2</v>
      </c>
      <c r="BG137" s="2">
        <f t="shared" si="88"/>
        <v>0.20979020979020979</v>
      </c>
      <c r="BH137" s="2">
        <f t="shared" si="89"/>
        <v>0</v>
      </c>
      <c r="BI137" s="2">
        <f t="shared" si="90"/>
        <v>6.880910542528855E-2</v>
      </c>
      <c r="BJ137" s="2">
        <f t="shared" si="91"/>
        <v>5.3610343513097729E-2</v>
      </c>
      <c r="BK137" s="2">
        <f t="shared" si="92"/>
        <v>5.2474957017455776E-2</v>
      </c>
      <c r="BL137" s="2">
        <f t="shared" si="93"/>
        <v>0.20979020979020979</v>
      </c>
      <c r="BM137" s="2">
        <f t="shared" si="94"/>
        <v>0</v>
      </c>
      <c r="BN137" s="2">
        <f t="shared" si="95"/>
        <v>6.880910542528855E-2</v>
      </c>
      <c r="BO137" s="2">
        <f t="shared" si="96"/>
        <v>5.3610343513097729E-2</v>
      </c>
      <c r="BP137" s="2">
        <f t="shared" si="97"/>
        <v>5.2474957017455776E-2</v>
      </c>
      <c r="BQ137" s="2">
        <f t="shared" si="98"/>
        <v>0.20979020979020979</v>
      </c>
      <c r="BR137" s="2">
        <f t="shared" si="99"/>
        <v>0</v>
      </c>
    </row>
    <row r="138" spans="1:70" x14ac:dyDescent="0.3">
      <c r="A138" s="93">
        <v>0</v>
      </c>
      <c r="B138">
        <v>205003</v>
      </c>
      <c r="C138" t="s">
        <v>1508</v>
      </c>
      <c r="D138" t="s">
        <v>1509</v>
      </c>
      <c r="E138" t="s">
        <v>1510</v>
      </c>
      <c r="F138">
        <v>18583</v>
      </c>
      <c r="G138" t="s">
        <v>867</v>
      </c>
      <c r="H138" t="s">
        <v>903</v>
      </c>
      <c r="I138" t="s">
        <v>1008</v>
      </c>
      <c r="J138">
        <v>2.1</v>
      </c>
      <c r="K138">
        <v>6.5</v>
      </c>
      <c r="L138">
        <v>2.1</v>
      </c>
      <c r="M138">
        <v>0</v>
      </c>
      <c r="N138">
        <v>67</v>
      </c>
      <c r="O138" t="s">
        <v>980</v>
      </c>
      <c r="P138" t="s">
        <v>1511</v>
      </c>
      <c r="Q138" t="s">
        <v>1512</v>
      </c>
      <c r="R138">
        <v>0</v>
      </c>
      <c r="S138">
        <v>0</v>
      </c>
      <c r="T138">
        <v>106</v>
      </c>
      <c r="U138">
        <v>2</v>
      </c>
      <c r="V138">
        <v>2674</v>
      </c>
      <c r="W138">
        <v>0</v>
      </c>
      <c r="X138">
        <v>0</v>
      </c>
      <c r="Y138">
        <v>1</v>
      </c>
      <c r="Z138" t="s">
        <v>1250</v>
      </c>
      <c r="AA138" t="s">
        <v>693</v>
      </c>
      <c r="AB138" s="69" t="str">
        <f>IF(AA138&lt;&gt;"",INDEX(Lookup!$N$2:$N$5,MATCH(Players!AA138,Lookup!$P$2:$P$5,0)),INDEX(Lookup!$N$2:$N$5,MATCH(Players!O138,Lookup!$O$2:$O$5,0)))</f>
        <v>Striker</v>
      </c>
      <c r="AC138">
        <v>3494000</v>
      </c>
      <c r="AD138" s="69" t="s">
        <v>807</v>
      </c>
      <c r="AE138" s="69" t="str">
        <f>INDEX('Translate table'!$H$2:$H$622,MATCH(Players!P138,'Translate table'!$G$2:$G$622,0))</f>
        <v>Jordan Jones</v>
      </c>
      <c r="AF138" s="69">
        <f>IFERROR(INDEX('Euro Qual stats'!$A$1:$L$2071,MATCH(Players!$AE138,'Euro Qual stats'!$A$1:$A$2071,0),MATCH(Players!AF$2,'Euro Qual stats'!$A$1:$L$1,0)),0)</f>
        <v>5</v>
      </c>
      <c r="AG138" s="69">
        <f>IFERROR(INDEX('Euro Qual stats'!$A$1:$L$2071,MATCH(Players!$AE138,'Euro Qual stats'!$A$1:$A$2071,0),MATCH(Players!AG$2,'Euro Qual stats'!$A$1:$L$1,0)),0)</f>
        <v>0.28000000000000003</v>
      </c>
      <c r="AH138" s="69">
        <f>IFERROR(INDEX('Euro Qual stats'!$A$1:$L$2071,MATCH(Players!$AE138,'Euro Qual stats'!$A$1:$A$2071,0),MATCH(Players!AH$2,'Euro Qual stats'!$A$1:$L$1,0)),0)</f>
        <v>0</v>
      </c>
      <c r="AI138" s="69">
        <f>IFERROR(INDEX('Euro Qual stats'!$A$1:$L$2071,MATCH(Players!$AE138,'Euro Qual stats'!$A$1:$A$2071,0),MATCH(Players!AI$2,'Euro Qual stats'!$A$1:$L$1,0)),0)</f>
        <v>0</v>
      </c>
      <c r="AJ138" s="85">
        <f t="shared" si="70"/>
        <v>0.23536949685534597</v>
      </c>
      <c r="AK138" s="85">
        <f t="shared" si="71"/>
        <v>0.33018867924528289</v>
      </c>
      <c r="AL138" s="85">
        <f t="shared" si="72"/>
        <v>0.10274371069182389</v>
      </c>
      <c r="AM138" s="85">
        <f t="shared" si="73"/>
        <v>0</v>
      </c>
      <c r="AN138" s="85">
        <f t="shared" si="74"/>
        <v>0</v>
      </c>
      <c r="AO138" s="85">
        <f t="shared" si="75"/>
        <v>0</v>
      </c>
      <c r="AP138" s="2">
        <f t="shared" si="76"/>
        <v>0</v>
      </c>
      <c r="AQ138" s="2">
        <f t="shared" si="77"/>
        <v>0</v>
      </c>
      <c r="AR138" s="2">
        <f t="shared" si="78"/>
        <v>0</v>
      </c>
      <c r="AS138" s="2">
        <f t="shared" si="79"/>
        <v>0</v>
      </c>
      <c r="AT138" s="2">
        <f t="shared" si="80"/>
        <v>3.3657442034405384E-2</v>
      </c>
      <c r="AU138" s="2">
        <f t="shared" si="100"/>
        <v>0</v>
      </c>
      <c r="AV138" s="2">
        <f t="shared" si="101"/>
        <v>0</v>
      </c>
      <c r="AW138" s="2">
        <f t="shared" si="102"/>
        <v>0</v>
      </c>
      <c r="AX138" s="2">
        <f t="shared" si="103"/>
        <v>0</v>
      </c>
      <c r="AY138" s="2">
        <f t="shared" si="104"/>
        <v>3.3657442034405384E-2</v>
      </c>
      <c r="AZ138" s="2">
        <f t="shared" si="81"/>
        <v>0.16509433962264145</v>
      </c>
      <c r="BA138" s="2">
        <f t="shared" si="82"/>
        <v>0.11768474842767299</v>
      </c>
      <c r="BB138" s="2">
        <f t="shared" si="83"/>
        <v>0</v>
      </c>
      <c r="BC138">
        <f t="shared" si="84"/>
        <v>0</v>
      </c>
      <c r="BD138" s="74">
        <f t="shared" si="85"/>
        <v>0</v>
      </c>
      <c r="BE138" s="74">
        <f t="shared" si="86"/>
        <v>0</v>
      </c>
      <c r="BF138" s="74">
        <f t="shared" si="87"/>
        <v>0</v>
      </c>
      <c r="BG138" s="2">
        <f t="shared" si="88"/>
        <v>0</v>
      </c>
      <c r="BH138" s="2">
        <f t="shared" si="89"/>
        <v>3.3657442034405384E-2</v>
      </c>
      <c r="BI138" s="2">
        <f t="shared" si="90"/>
        <v>0</v>
      </c>
      <c r="BJ138" s="2">
        <f t="shared" si="91"/>
        <v>0</v>
      </c>
      <c r="BK138" s="2">
        <f t="shared" si="92"/>
        <v>0</v>
      </c>
      <c r="BL138" s="2">
        <f t="shared" si="93"/>
        <v>0</v>
      </c>
      <c r="BM138" s="2">
        <f t="shared" si="94"/>
        <v>3.3657442034405384E-2</v>
      </c>
      <c r="BN138" s="2">
        <f t="shared" si="95"/>
        <v>0</v>
      </c>
      <c r="BO138" s="2">
        <f t="shared" si="96"/>
        <v>0</v>
      </c>
      <c r="BP138" s="2">
        <f t="shared" si="97"/>
        <v>0</v>
      </c>
      <c r="BQ138" s="2">
        <f t="shared" si="98"/>
        <v>0</v>
      </c>
      <c r="BR138" s="2">
        <f t="shared" si="99"/>
        <v>3.3657442034405384E-2</v>
      </c>
    </row>
    <row r="139" spans="1:70" x14ac:dyDescent="0.3">
      <c r="A139" s="93">
        <v>0</v>
      </c>
      <c r="B139">
        <v>204951</v>
      </c>
      <c r="C139" t="s">
        <v>1514</v>
      </c>
      <c r="D139" t="s">
        <v>1515</v>
      </c>
      <c r="E139" t="s">
        <v>1516</v>
      </c>
      <c r="F139">
        <v>18583</v>
      </c>
      <c r="G139" t="s">
        <v>867</v>
      </c>
      <c r="H139" t="s">
        <v>903</v>
      </c>
      <c r="I139" t="s">
        <v>979</v>
      </c>
      <c r="J139">
        <v>2.7</v>
      </c>
      <c r="K139">
        <v>6.5</v>
      </c>
      <c r="L139">
        <v>2.7</v>
      </c>
      <c r="M139">
        <v>0</v>
      </c>
      <c r="N139">
        <v>676</v>
      </c>
      <c r="O139" t="s">
        <v>980</v>
      </c>
      <c r="P139" t="s">
        <v>1517</v>
      </c>
      <c r="Q139" t="s">
        <v>1517</v>
      </c>
      <c r="R139">
        <v>5</v>
      </c>
      <c r="S139">
        <v>4</v>
      </c>
      <c r="T139">
        <v>0</v>
      </c>
      <c r="U139">
        <v>3</v>
      </c>
      <c r="V139">
        <v>1351</v>
      </c>
      <c r="W139">
        <v>15</v>
      </c>
      <c r="X139">
        <v>1</v>
      </c>
      <c r="Y139">
        <v>0</v>
      </c>
      <c r="Z139" t="s">
        <v>1250</v>
      </c>
      <c r="AA139" t="s">
        <v>693</v>
      </c>
      <c r="AB139" s="69" t="str">
        <f>IF(AA139&lt;&gt;"",INDEX(Lookup!$N$2:$N$5,MATCH(Players!AA139,Lookup!$P$2:$P$5,0)),INDEX(Lookup!$N$2:$N$5,MATCH(Players!O139,Lookup!$O$2:$O$5,0)))</f>
        <v>Striker</v>
      </c>
      <c r="AC139">
        <v>4484000</v>
      </c>
      <c r="AD139" s="69" t="s">
        <v>821</v>
      </c>
      <c r="AE139" s="69" t="str">
        <f>INDEX('Translate table'!$H$2:$H$622,MATCH(Players!P139,'Translate table'!$G$2:$G$622,0))</f>
        <v>Yussuf Poulsen</v>
      </c>
      <c r="AF139" s="69">
        <f>IFERROR(INDEX('Euro Qual stats'!$A$1:$L$2071,MATCH(Players!$AE139,'Euro Qual stats'!$A$1:$A$2071,0),MATCH(Players!AF$2,'Euro Qual stats'!$A$1:$L$1,0)),0)</f>
        <v>7</v>
      </c>
      <c r="AG139" s="69">
        <f>IFERROR(INDEX('Euro Qual stats'!$A$1:$L$2071,MATCH(Players!$AE139,'Euro Qual stats'!$A$1:$A$2071,0),MATCH(Players!AG$2,'Euro Qual stats'!$A$1:$L$1,0)),0)</f>
        <v>0.15</v>
      </c>
      <c r="AH139" s="69">
        <f>IFERROR(INDEX('Euro Qual stats'!$A$1:$L$2071,MATCH(Players!$AE139,'Euro Qual stats'!$A$1:$A$2071,0),MATCH(Players!AH$2,'Euro Qual stats'!$A$1:$L$1,0)),0)</f>
        <v>0.31</v>
      </c>
      <c r="AI139" s="69">
        <f>IFERROR(INDEX('Euro Qual stats'!$A$1:$L$2071,MATCH(Players!$AE139,'Euro Qual stats'!$A$1:$A$2071,0),MATCH(Players!AI$2,'Euro Qual stats'!$A$1:$L$1,0)),0)</f>
        <v>0.15</v>
      </c>
      <c r="AJ139" s="85">
        <f t="shared" si="70"/>
        <v>0.17228773584905666</v>
      </c>
      <c r="AK139" s="85">
        <f t="shared" si="71"/>
        <v>0.41668238993710682</v>
      </c>
      <c r="AL139" s="85">
        <f t="shared" si="72"/>
        <v>0.16088836477987423</v>
      </c>
      <c r="AM139" s="85">
        <f t="shared" si="73"/>
        <v>0.12692545775055858</v>
      </c>
      <c r="AN139" s="85">
        <f t="shared" si="74"/>
        <v>0.17032362776850882</v>
      </c>
      <c r="AO139" s="85">
        <f t="shared" si="75"/>
        <v>0.10242750160407918</v>
      </c>
      <c r="AP139" s="2">
        <f t="shared" si="76"/>
        <v>0.33308660251665434</v>
      </c>
      <c r="AQ139" s="2">
        <f t="shared" si="77"/>
        <v>0.26646928201332343</v>
      </c>
      <c r="AR139" s="2">
        <f t="shared" si="78"/>
        <v>0.99925980754996302</v>
      </c>
      <c r="AS139" s="2">
        <f t="shared" si="79"/>
        <v>6.6617320503330857E-2</v>
      </c>
      <c r="AT139" s="2">
        <f t="shared" si="80"/>
        <v>0</v>
      </c>
      <c r="AU139" s="2">
        <f t="shared" si="100"/>
        <v>0.33308660251665434</v>
      </c>
      <c r="AV139" s="2">
        <f t="shared" si="101"/>
        <v>0.26646928201332343</v>
      </c>
      <c r="AW139" s="2">
        <f t="shared" si="102"/>
        <v>0.99925980754996302</v>
      </c>
      <c r="AX139" s="2">
        <f t="shared" si="103"/>
        <v>6.6617320503330857E-2</v>
      </c>
      <c r="AY139" s="2">
        <f t="shared" si="104"/>
        <v>0</v>
      </c>
      <c r="AZ139" s="2">
        <f t="shared" si="81"/>
        <v>0.37488449622688058</v>
      </c>
      <c r="BA139" s="2">
        <f t="shared" si="82"/>
        <v>0.21937850893119004</v>
      </c>
      <c r="BB139" s="2">
        <f t="shared" si="83"/>
        <v>0.10830866025166543</v>
      </c>
      <c r="BC139">
        <f t="shared" si="84"/>
        <v>1</v>
      </c>
      <c r="BD139" s="74">
        <f t="shared" si="85"/>
        <v>0.21685583830624741</v>
      </c>
      <c r="BE139" s="74">
        <f t="shared" si="86"/>
        <v>0.19065551426088836</v>
      </c>
      <c r="BF139" s="74">
        <f t="shared" si="87"/>
        <v>0.24994548364717095</v>
      </c>
      <c r="BG139" s="2">
        <f t="shared" si="88"/>
        <v>0.10830866025166543</v>
      </c>
      <c r="BH139" s="2">
        <f t="shared" si="89"/>
        <v>0</v>
      </c>
      <c r="BI139" s="2">
        <f t="shared" si="90"/>
        <v>0.21685583830624741</v>
      </c>
      <c r="BJ139" s="2">
        <f t="shared" si="91"/>
        <v>0.19065551426088836</v>
      </c>
      <c r="BK139" s="2">
        <f t="shared" si="92"/>
        <v>0.24994548364717095</v>
      </c>
      <c r="BL139" s="2">
        <f t="shared" si="93"/>
        <v>0.10830866025166543</v>
      </c>
      <c r="BM139" s="2">
        <f t="shared" si="94"/>
        <v>0</v>
      </c>
      <c r="BN139" s="2">
        <f t="shared" si="95"/>
        <v>0.21685583830624741</v>
      </c>
      <c r="BO139" s="2">
        <f t="shared" si="96"/>
        <v>0.19065551426088836</v>
      </c>
      <c r="BP139" s="2">
        <f t="shared" si="97"/>
        <v>0.24994548364717095</v>
      </c>
      <c r="BQ139" s="2">
        <f t="shared" si="98"/>
        <v>0.10830866025166543</v>
      </c>
      <c r="BR139" s="2">
        <f t="shared" si="99"/>
        <v>0</v>
      </c>
    </row>
    <row r="140" spans="1:70" x14ac:dyDescent="0.3">
      <c r="A140" s="93">
        <v>0</v>
      </c>
      <c r="B140">
        <v>213443</v>
      </c>
      <c r="C140" t="s">
        <v>1606</v>
      </c>
      <c r="D140" t="s">
        <v>1607</v>
      </c>
      <c r="E140" t="s">
        <v>1608</v>
      </c>
      <c r="F140">
        <v>18645</v>
      </c>
      <c r="G140" t="s">
        <v>877</v>
      </c>
      <c r="H140" t="s">
        <v>931</v>
      </c>
      <c r="I140" t="s">
        <v>979</v>
      </c>
      <c r="J140">
        <v>7.7</v>
      </c>
      <c r="K140">
        <v>6.1</v>
      </c>
      <c r="L140">
        <v>7.7</v>
      </c>
      <c r="M140">
        <v>0</v>
      </c>
      <c r="N140">
        <v>83</v>
      </c>
      <c r="O140" t="s">
        <v>992</v>
      </c>
      <c r="P140" t="s">
        <v>572</v>
      </c>
      <c r="Q140" t="s">
        <v>572</v>
      </c>
      <c r="R140">
        <v>1</v>
      </c>
      <c r="S140">
        <v>2</v>
      </c>
      <c r="T140">
        <v>0</v>
      </c>
      <c r="U140">
        <v>8</v>
      </c>
      <c r="V140">
        <v>2429</v>
      </c>
      <c r="W140">
        <v>5</v>
      </c>
      <c r="X140">
        <v>10</v>
      </c>
      <c r="Y140">
        <v>0</v>
      </c>
      <c r="Z140" t="s">
        <v>877</v>
      </c>
      <c r="AA140" t="s">
        <v>691</v>
      </c>
      <c r="AB140" s="69" t="str">
        <f>IF(AA140&lt;&gt;"",INDEX(Lookup!$N$2:$N$5,MATCH(Players!AA140,Lookup!$P$2:$P$5,0)),INDEX(Lookup!$N$2:$N$5,MATCH(Players!O140,Lookup!$O$2:$O$5,0)))</f>
        <v>Midfield</v>
      </c>
      <c r="AC140">
        <v>3602000</v>
      </c>
      <c r="AD140" s="69" t="s">
        <v>1507</v>
      </c>
      <c r="AE140" s="69" t="str">
        <f>INDEX('Translate table'!$H$2:$H$622,MATCH(Players!P140,'Translate table'!$G$2:$G$622,0))</f>
        <v>Matt Phillips</v>
      </c>
      <c r="AF140" s="69">
        <f>IFERROR(INDEX('Euro Qual stats'!$A$1:$L$2071,MATCH(Players!$AE140,'Euro Qual stats'!$A$1:$A$2071,0),MATCH(Players!AF$2,'Euro Qual stats'!$A$1:$L$1,0)),0)</f>
        <v>2</v>
      </c>
      <c r="AG140" s="69">
        <f>IFERROR(INDEX('Euro Qual stats'!$A$1:$L$2071,MATCH(Players!$AE140,'Euro Qual stats'!$A$1:$A$2071,0),MATCH(Players!AG$2,'Euro Qual stats'!$A$1:$L$1,0)),0)</f>
        <v>0</v>
      </c>
      <c r="AH140" s="69">
        <f>IFERROR(INDEX('Euro Qual stats'!$A$1:$L$2071,MATCH(Players!$AE140,'Euro Qual stats'!$A$1:$A$2071,0),MATCH(Players!AH$2,'Euro Qual stats'!$A$1:$L$1,0)),0)</f>
        <v>0</v>
      </c>
      <c r="AI140" s="69">
        <f>IFERROR(INDEX('Euro Qual stats'!$A$1:$L$2071,MATCH(Players!$AE140,'Euro Qual stats'!$A$1:$A$2071,0),MATCH(Players!AI$2,'Euro Qual stats'!$A$1:$L$1,0)),0)</f>
        <v>0</v>
      </c>
      <c r="AJ140" s="85">
        <f t="shared" si="70"/>
        <v>0.13360957642725599</v>
      </c>
      <c r="AK140" s="85">
        <f t="shared" si="71"/>
        <v>0.18660220994475143</v>
      </c>
      <c r="AL140" s="85">
        <f t="shared" si="72"/>
        <v>0.19387661141804788</v>
      </c>
      <c r="AM140" s="85">
        <f t="shared" si="73"/>
        <v>6.8005779244338233E-2</v>
      </c>
      <c r="AN140" s="85">
        <f t="shared" si="74"/>
        <v>4.9909350392239094E-2</v>
      </c>
      <c r="AO140" s="85">
        <f t="shared" si="75"/>
        <v>0.12452302170674888</v>
      </c>
      <c r="AP140" s="2">
        <f t="shared" si="76"/>
        <v>3.7052284890901607E-2</v>
      </c>
      <c r="AQ140" s="2">
        <f t="shared" si="77"/>
        <v>7.4104569781803215E-2</v>
      </c>
      <c r="AR140" s="2">
        <f t="shared" si="78"/>
        <v>0.18526142445450802</v>
      </c>
      <c r="AS140" s="2">
        <f t="shared" si="79"/>
        <v>0.37052284890901604</v>
      </c>
      <c r="AT140" s="2">
        <f t="shared" si="80"/>
        <v>0</v>
      </c>
      <c r="AU140" s="2">
        <f t="shared" si="100"/>
        <v>3.7052284890901607E-2</v>
      </c>
      <c r="AV140" s="2">
        <f t="shared" si="101"/>
        <v>7.4104569781803215E-2</v>
      </c>
      <c r="AW140" s="2">
        <f t="shared" si="102"/>
        <v>0.18526142445450802</v>
      </c>
      <c r="AX140" s="2">
        <f t="shared" si="103"/>
        <v>0.37052284890901604</v>
      </c>
      <c r="AY140" s="2">
        <f t="shared" si="104"/>
        <v>0</v>
      </c>
      <c r="AZ140" s="2">
        <f t="shared" si="81"/>
        <v>0.11182724741782651</v>
      </c>
      <c r="BA140" s="2">
        <f t="shared" si="82"/>
        <v>0.1038570731045296</v>
      </c>
      <c r="BB140" s="2">
        <f t="shared" si="83"/>
        <v>0.18526142445450802</v>
      </c>
      <c r="BC140">
        <f t="shared" si="84"/>
        <v>1</v>
      </c>
      <c r="BD140" s="74">
        <f t="shared" si="85"/>
        <v>3.8366601709468498E-2</v>
      </c>
      <c r="BE140" s="74">
        <f t="shared" si="86"/>
        <v>5.7614865093836523E-2</v>
      </c>
      <c r="BF140" s="74">
        <f t="shared" si="87"/>
        <v>3.3078815979940529E-2</v>
      </c>
      <c r="BG140" s="2">
        <f t="shared" si="88"/>
        <v>0.18526142445450802</v>
      </c>
      <c r="BH140" s="2">
        <f t="shared" si="89"/>
        <v>0</v>
      </c>
      <c r="BI140" s="2">
        <f t="shared" si="90"/>
        <v>3.8366601709468498E-2</v>
      </c>
      <c r="BJ140" s="2">
        <f t="shared" si="91"/>
        <v>5.7614865093836523E-2</v>
      </c>
      <c r="BK140" s="2">
        <f t="shared" si="92"/>
        <v>3.3078815979940529E-2</v>
      </c>
      <c r="BL140" s="2">
        <f t="shared" si="93"/>
        <v>0.18526142445450802</v>
      </c>
      <c r="BM140" s="2">
        <f t="shared" si="94"/>
        <v>0</v>
      </c>
      <c r="BN140" s="2">
        <f t="shared" si="95"/>
        <v>3.9665181062688876E-2</v>
      </c>
      <c r="BO140" s="2">
        <f t="shared" si="96"/>
        <v>5.7614865093836509E-2</v>
      </c>
      <c r="BP140" s="2">
        <f t="shared" si="97"/>
        <v>3.3078815979940522E-2</v>
      </c>
      <c r="BQ140" s="2">
        <f t="shared" si="98"/>
        <v>0.18526142445450802</v>
      </c>
      <c r="BR140" s="2">
        <f t="shared" si="99"/>
        <v>0</v>
      </c>
    </row>
    <row r="141" spans="1:70" x14ac:dyDescent="0.3">
      <c r="A141" s="93">
        <v>0</v>
      </c>
      <c r="B141">
        <v>204504</v>
      </c>
      <c r="C141" t="s">
        <v>1646</v>
      </c>
      <c r="D141" t="s">
        <v>1647</v>
      </c>
      <c r="E141" t="s">
        <v>1648</v>
      </c>
      <c r="F141">
        <v>18624</v>
      </c>
      <c r="G141" t="s">
        <v>875</v>
      </c>
      <c r="H141" t="s">
        <v>949</v>
      </c>
      <c r="I141" t="s">
        <v>979</v>
      </c>
      <c r="J141">
        <v>8.1</v>
      </c>
      <c r="K141">
        <v>6.1</v>
      </c>
      <c r="L141">
        <v>8.1</v>
      </c>
      <c r="M141">
        <v>0</v>
      </c>
      <c r="N141">
        <v>2642</v>
      </c>
      <c r="O141" t="s">
        <v>992</v>
      </c>
      <c r="P141" t="s">
        <v>280</v>
      </c>
      <c r="Q141" t="s">
        <v>280</v>
      </c>
      <c r="R141">
        <v>0</v>
      </c>
      <c r="S141">
        <v>1</v>
      </c>
      <c r="T141">
        <v>0</v>
      </c>
      <c r="U141">
        <v>0</v>
      </c>
      <c r="V141">
        <v>363</v>
      </c>
      <c r="W141">
        <v>2</v>
      </c>
      <c r="X141">
        <v>3</v>
      </c>
      <c r="Y141">
        <v>0</v>
      </c>
      <c r="Z141" t="s">
        <v>875</v>
      </c>
      <c r="AA141" t="s">
        <v>691</v>
      </c>
      <c r="AB141" s="69" t="str">
        <f>IF(AA141&lt;&gt;"",INDEX(Lookup!$N$2:$N$5,MATCH(Players!AA141,Lookup!$P$2:$P$5,0)),INDEX(Lookup!$N$2:$N$5,MATCH(Players!O141,Lookup!$O$2:$O$5,0)))</f>
        <v>Midfield</v>
      </c>
      <c r="AC141">
        <v>4623000</v>
      </c>
      <c r="AD141" s="69" t="s">
        <v>1513</v>
      </c>
      <c r="AE141" s="69" t="str">
        <f>INDEX('Translate table'!$H$2:$H$622,MATCH(Players!P141,'Translate table'!$G$2:$G$622,0))</f>
        <v>Andriy Yarmolenko</v>
      </c>
      <c r="AF141" s="69">
        <f>IFERROR(INDEX('Euro Qual stats'!$A$1:$L$2071,MATCH(Players!$AE141,'Euro Qual stats'!$A$1:$A$2071,0),MATCH(Players!AF$2,'Euro Qual stats'!$A$1:$L$1,0)),0)</f>
        <v>4</v>
      </c>
      <c r="AG141" s="69">
        <f>IFERROR(INDEX('Euro Qual stats'!$A$1:$L$2071,MATCH(Players!$AE141,'Euro Qual stats'!$A$1:$A$2071,0),MATCH(Players!AG$2,'Euro Qual stats'!$A$1:$L$1,0)),0)</f>
        <v>0</v>
      </c>
      <c r="AH141" s="69">
        <f>IFERROR(INDEX('Euro Qual stats'!$A$1:$L$2071,MATCH(Players!$AE141,'Euro Qual stats'!$A$1:$A$2071,0),MATCH(Players!AH$2,'Euro Qual stats'!$A$1:$L$1,0)),0)</f>
        <v>0.3</v>
      </c>
      <c r="AI141" s="69">
        <f>IFERROR(INDEX('Euro Qual stats'!$A$1:$L$2071,MATCH(Players!$AE141,'Euro Qual stats'!$A$1:$A$2071,0),MATCH(Players!AI$2,'Euro Qual stats'!$A$1:$L$1,0)),0)</f>
        <v>0.3</v>
      </c>
      <c r="AJ141" s="85">
        <f t="shared" si="70"/>
        <v>0.10688766114180479</v>
      </c>
      <c r="AK141" s="85">
        <f t="shared" si="71"/>
        <v>0.24928176795580109</v>
      </c>
      <c r="AL141" s="85">
        <f t="shared" si="72"/>
        <v>0.2551012891344383</v>
      </c>
      <c r="AM141" s="85">
        <f t="shared" si="73"/>
        <v>7.0440012332476362E-2</v>
      </c>
      <c r="AN141" s="85">
        <f t="shared" si="74"/>
        <v>0.11843512614564304</v>
      </c>
      <c r="AO141" s="85">
        <f t="shared" si="75"/>
        <v>0.13803274435463839</v>
      </c>
      <c r="AP141" s="2">
        <f t="shared" si="76"/>
        <v>0</v>
      </c>
      <c r="AQ141" s="2">
        <f t="shared" si="77"/>
        <v>0.24793388429752067</v>
      </c>
      <c r="AR141" s="2">
        <f t="shared" si="78"/>
        <v>0.49586776859504134</v>
      </c>
      <c r="AS141" s="2">
        <f t="shared" si="79"/>
        <v>0.74380165289256195</v>
      </c>
      <c r="AT141" s="2">
        <f t="shared" si="80"/>
        <v>0</v>
      </c>
      <c r="AU141" s="2">
        <f t="shared" si="100"/>
        <v>0</v>
      </c>
      <c r="AV141" s="2">
        <f t="shared" si="101"/>
        <v>0.24793388429752067</v>
      </c>
      <c r="AW141" s="2">
        <f t="shared" si="102"/>
        <v>0.49586776859504134</v>
      </c>
      <c r="AX141" s="2">
        <f t="shared" si="103"/>
        <v>0.74380165289256195</v>
      </c>
      <c r="AY141" s="2">
        <f t="shared" si="104"/>
        <v>0</v>
      </c>
      <c r="AZ141" s="2">
        <f t="shared" si="81"/>
        <v>0.12464088397790055</v>
      </c>
      <c r="BA141" s="2">
        <f t="shared" si="82"/>
        <v>0.17741077271966271</v>
      </c>
      <c r="BB141" s="2">
        <f t="shared" si="83"/>
        <v>0.521900826446281</v>
      </c>
      <c r="BC141">
        <f t="shared" si="84"/>
        <v>1</v>
      </c>
      <c r="BD141" s="74">
        <f t="shared" si="85"/>
        <v>8.8144195273542697E-2</v>
      </c>
      <c r="BE141" s="74">
        <f t="shared" si="86"/>
        <v>0.12592353944164777</v>
      </c>
      <c r="BF141" s="74">
        <f t="shared" si="87"/>
        <v>0.12938957608120552</v>
      </c>
      <c r="BG141" s="2">
        <f t="shared" si="88"/>
        <v>0.521900826446281</v>
      </c>
      <c r="BH141" s="2">
        <f t="shared" si="89"/>
        <v>0</v>
      </c>
      <c r="BI141" s="2">
        <f t="shared" si="90"/>
        <v>8.8144195273542697E-2</v>
      </c>
      <c r="BJ141" s="2">
        <f t="shared" si="91"/>
        <v>0.12592353944164777</v>
      </c>
      <c r="BK141" s="2">
        <f t="shared" si="92"/>
        <v>0.12938957608120552</v>
      </c>
      <c r="BL141" s="2">
        <f t="shared" si="93"/>
        <v>0.521900826446281</v>
      </c>
      <c r="BM141" s="2">
        <f t="shared" si="94"/>
        <v>0</v>
      </c>
      <c r="BN141" s="2">
        <f t="shared" si="95"/>
        <v>8.8313356269193469E-2</v>
      </c>
      <c r="BO141" s="2">
        <f t="shared" si="96"/>
        <v>0.12752148012715495</v>
      </c>
      <c r="BP141" s="2">
        <f t="shared" si="97"/>
        <v>0.12938957608120555</v>
      </c>
      <c r="BQ141" s="2">
        <f t="shared" si="98"/>
        <v>0.521900826446281</v>
      </c>
      <c r="BR141" s="2">
        <f t="shared" si="99"/>
        <v>0</v>
      </c>
    </row>
    <row r="142" spans="1:70" x14ac:dyDescent="0.3">
      <c r="A142" s="93">
        <v>0</v>
      </c>
      <c r="B142">
        <v>204734</v>
      </c>
      <c r="C142" t="s">
        <v>1686</v>
      </c>
      <c r="D142" t="s">
        <v>1687</v>
      </c>
      <c r="E142" t="s">
        <v>1688</v>
      </c>
      <c r="F142">
        <v>18708</v>
      </c>
      <c r="G142" t="s">
        <v>864</v>
      </c>
      <c r="H142" t="s">
        <v>921</v>
      </c>
      <c r="I142" t="s">
        <v>979</v>
      </c>
      <c r="J142">
        <v>7.8</v>
      </c>
      <c r="K142">
        <v>6.1</v>
      </c>
      <c r="L142">
        <v>7.8</v>
      </c>
      <c r="M142">
        <v>0</v>
      </c>
      <c r="N142">
        <v>105</v>
      </c>
      <c r="O142" t="s">
        <v>980</v>
      </c>
      <c r="P142" t="s">
        <v>1689</v>
      </c>
      <c r="Q142" t="s">
        <v>1689</v>
      </c>
      <c r="R142">
        <v>5</v>
      </c>
      <c r="S142">
        <v>2</v>
      </c>
      <c r="T142">
        <v>0</v>
      </c>
      <c r="U142">
        <v>1</v>
      </c>
      <c r="V142">
        <v>1435</v>
      </c>
      <c r="W142">
        <v>21</v>
      </c>
      <c r="X142">
        <v>4</v>
      </c>
      <c r="Y142">
        <v>0</v>
      </c>
      <c r="Z142" t="s">
        <v>1325</v>
      </c>
      <c r="AA142" t="s">
        <v>693</v>
      </c>
      <c r="AB142" s="69" t="str">
        <f>IF(AA142&lt;&gt;"",INDEX(Lookup!$N$2:$N$5,MATCH(Players!AA142,Lookup!$P$2:$P$5,0)),INDEX(Lookup!$N$2:$N$5,MATCH(Players!O142,Lookup!$O$2:$O$5,0)))</f>
        <v>Striker</v>
      </c>
      <c r="AC142">
        <v>4167000</v>
      </c>
      <c r="AD142" s="69" t="s">
        <v>1518</v>
      </c>
      <c r="AE142" s="69" t="str">
        <f>INDEX('Translate table'!$H$2:$H$622,MATCH(Players!P142,'Translate table'!$G$2:$G$622,0))</f>
        <v>Breel Embolo</v>
      </c>
      <c r="AF142" s="69">
        <f>IFERROR(INDEX('Euro Qual stats'!$A$1:$L$2071,MATCH(Players!$AE142,'Euro Qual stats'!$A$1:$A$2071,0),MATCH(Players!AF$2,'Euro Qual stats'!$A$1:$L$1,0)),0)</f>
        <v>6</v>
      </c>
      <c r="AG142" s="69">
        <f>IFERROR(INDEX('Euro Qual stats'!$A$1:$L$2071,MATCH(Players!$AE142,'Euro Qual stats'!$A$1:$A$2071,0),MATCH(Players!AG$2,'Euro Qual stats'!$A$1:$L$1,0)),0)</f>
        <v>0.37</v>
      </c>
      <c r="AH142" s="69">
        <f>IFERROR(INDEX('Euro Qual stats'!$A$1:$L$2071,MATCH(Players!$AE142,'Euro Qual stats'!$A$1:$A$2071,0),MATCH(Players!AH$2,'Euro Qual stats'!$A$1:$L$1,0)),0)</f>
        <v>0.18</v>
      </c>
      <c r="AI142" s="69">
        <f>IFERROR(INDEX('Euro Qual stats'!$A$1:$L$2071,MATCH(Players!$AE142,'Euro Qual stats'!$A$1:$A$2071,0),MATCH(Players!AI$2,'Euro Qual stats'!$A$1:$L$1,0)),0)</f>
        <v>0.18</v>
      </c>
      <c r="AJ142" s="85">
        <f t="shared" si="70"/>
        <v>0.28674528301886792</v>
      </c>
      <c r="AK142" s="85">
        <f t="shared" si="71"/>
        <v>0.37301886792452821</v>
      </c>
      <c r="AL142" s="85">
        <f t="shared" si="72"/>
        <v>0.17806603773584906</v>
      </c>
      <c r="AM142" s="85">
        <f t="shared" si="73"/>
        <v>0.2127303425802686</v>
      </c>
      <c r="AN142" s="85">
        <f t="shared" si="74"/>
        <v>0.19998052954096357</v>
      </c>
      <c r="AO142" s="85">
        <f t="shared" si="75"/>
        <v>9.0528945789951756E-2</v>
      </c>
      <c r="AP142" s="2">
        <f t="shared" si="76"/>
        <v>0.31358885017421601</v>
      </c>
      <c r="AQ142" s="2">
        <f t="shared" si="77"/>
        <v>0.12543554006968641</v>
      </c>
      <c r="AR142" s="2">
        <f t="shared" si="78"/>
        <v>1.3170731707317074</v>
      </c>
      <c r="AS142" s="2">
        <f t="shared" si="79"/>
        <v>0.25087108013937282</v>
      </c>
      <c r="AT142" s="2">
        <f t="shared" si="80"/>
        <v>0</v>
      </c>
      <c r="AU142" s="2">
        <f t="shared" si="100"/>
        <v>0.31358885017421601</v>
      </c>
      <c r="AV142" s="2">
        <f t="shared" si="101"/>
        <v>0.12543554006968641</v>
      </c>
      <c r="AW142" s="2">
        <f t="shared" si="102"/>
        <v>1.3170731707317074</v>
      </c>
      <c r="AX142" s="2">
        <f t="shared" si="103"/>
        <v>0.25087108013937282</v>
      </c>
      <c r="AY142" s="2">
        <f t="shared" si="104"/>
        <v>0</v>
      </c>
      <c r="AZ142" s="2">
        <f t="shared" si="81"/>
        <v>0.34330385904937211</v>
      </c>
      <c r="BA142" s="2">
        <f t="shared" si="82"/>
        <v>0.20609041154427715</v>
      </c>
      <c r="BB142" s="2">
        <f t="shared" si="83"/>
        <v>0.2154355400696864</v>
      </c>
      <c r="BC142">
        <f t="shared" si="84"/>
        <v>1</v>
      </c>
      <c r="BD142" s="74">
        <f t="shared" si="85"/>
        <v>0.27103796551906523</v>
      </c>
      <c r="BE142" s="74">
        <f t="shared" si="86"/>
        <v>0.18543223953829777</v>
      </c>
      <c r="BF142" s="74">
        <f t="shared" si="87"/>
        <v>0.38023571895555647</v>
      </c>
      <c r="BG142" s="2">
        <f t="shared" si="88"/>
        <v>0.2154355400696864</v>
      </c>
      <c r="BH142" s="2">
        <f t="shared" si="89"/>
        <v>0</v>
      </c>
      <c r="BI142" s="2">
        <f t="shared" si="90"/>
        <v>0.27103796551906523</v>
      </c>
      <c r="BJ142" s="2">
        <f t="shared" si="91"/>
        <v>0.18543223953829777</v>
      </c>
      <c r="BK142" s="2">
        <f t="shared" si="92"/>
        <v>0.3</v>
      </c>
      <c r="BL142" s="2">
        <f t="shared" si="93"/>
        <v>0.2154355400696864</v>
      </c>
      <c r="BM142" s="2">
        <f t="shared" si="94"/>
        <v>0</v>
      </c>
      <c r="BN142" s="2">
        <f t="shared" si="95"/>
        <v>0.27103796551906528</v>
      </c>
      <c r="BO142" s="2">
        <f t="shared" si="96"/>
        <v>0.18543223953829777</v>
      </c>
      <c r="BP142" s="2">
        <f t="shared" si="97"/>
        <v>0.32617052671292401</v>
      </c>
      <c r="BQ142" s="2">
        <f t="shared" si="98"/>
        <v>0.2154355400696864</v>
      </c>
      <c r="BR142" s="2">
        <f t="shared" si="99"/>
        <v>0</v>
      </c>
    </row>
    <row r="143" spans="1:70" x14ac:dyDescent="0.3">
      <c r="A143" s="93">
        <v>0</v>
      </c>
      <c r="B143">
        <v>204602</v>
      </c>
      <c r="C143" t="s">
        <v>1519</v>
      </c>
      <c r="D143" t="s">
        <v>1063</v>
      </c>
      <c r="E143" t="s">
        <v>1520</v>
      </c>
      <c r="F143">
        <v>18588</v>
      </c>
      <c r="G143" t="s">
        <v>878</v>
      </c>
      <c r="H143" t="s">
        <v>947</v>
      </c>
      <c r="I143" t="s">
        <v>5231</v>
      </c>
      <c r="J143">
        <v>1</v>
      </c>
      <c r="K143">
        <v>6</v>
      </c>
      <c r="L143">
        <v>1</v>
      </c>
      <c r="M143">
        <v>0</v>
      </c>
      <c r="N143">
        <v>90</v>
      </c>
      <c r="O143" t="s">
        <v>980</v>
      </c>
      <c r="P143" t="s">
        <v>1521</v>
      </c>
      <c r="Q143" t="s">
        <v>1522</v>
      </c>
      <c r="R143">
        <v>1</v>
      </c>
      <c r="S143">
        <v>2</v>
      </c>
      <c r="T143">
        <v>0</v>
      </c>
      <c r="U143">
        <v>3</v>
      </c>
      <c r="V143">
        <v>1415</v>
      </c>
      <c r="W143">
        <v>6</v>
      </c>
      <c r="X143">
        <v>6</v>
      </c>
      <c r="Y143">
        <v>0</v>
      </c>
      <c r="Z143" t="s">
        <v>1124</v>
      </c>
      <c r="AA143" t="s">
        <v>693</v>
      </c>
      <c r="AB143" s="69" t="str">
        <f>IF(AA143&lt;&gt;"",INDEX(Lookup!$N$2:$N$5,MATCH(Players!AA143,Lookup!$P$2:$P$5,0)),INDEX(Lookup!$N$2:$N$5,MATCH(Players!O143,Lookup!$O$2:$O$5,0)))</f>
        <v>Striker</v>
      </c>
      <c r="AC143">
        <v>3492000</v>
      </c>
      <c r="AD143" s="69" t="s">
        <v>789</v>
      </c>
      <c r="AE143" s="69" t="str">
        <f>INDEX('Translate table'!$H$2:$H$622,MATCH(Players!P143,'Translate table'!$G$2:$G$622,0))</f>
        <v>Bruno PetkoviÄ‡</v>
      </c>
      <c r="AF143" s="69">
        <f>IFERROR(INDEX('Euro Qual stats'!$A$1:$L$2071,MATCH(Players!$AE143,'Euro Qual stats'!$A$1:$A$2071,0),MATCH(Players!AF$2,'Euro Qual stats'!$A$1:$L$1,0)),0)</f>
        <v>7</v>
      </c>
      <c r="AG143" s="69">
        <f>IFERROR(INDEX('Euro Qual stats'!$A$1:$L$2071,MATCH(Players!$AE143,'Euro Qual stats'!$A$1:$A$2071,0),MATCH(Players!AG$2,'Euro Qual stats'!$A$1:$L$1,0)),0)</f>
        <v>0.18</v>
      </c>
      <c r="AH143" s="69">
        <f>IFERROR(INDEX('Euro Qual stats'!$A$1:$L$2071,MATCH(Players!$AE143,'Euro Qual stats'!$A$1:$A$2071,0),MATCH(Players!AH$2,'Euro Qual stats'!$A$1:$L$1,0)),0)</f>
        <v>0.72</v>
      </c>
      <c r="AI143" s="69">
        <f>IFERROR(INDEX('Euro Qual stats'!$A$1:$L$2071,MATCH(Players!$AE143,'Euro Qual stats'!$A$1:$A$2071,0),MATCH(Players!AI$2,'Euro Qual stats'!$A$1:$L$1,0)),0)</f>
        <v>0.18</v>
      </c>
      <c r="AJ143" s="85">
        <f t="shared" si="70"/>
        <v>0.18978773584905662</v>
      </c>
      <c r="AK143" s="85">
        <f t="shared" si="71"/>
        <v>0.65584905660377346</v>
      </c>
      <c r="AL143" s="85">
        <f t="shared" si="72"/>
        <v>0.17838836477987419</v>
      </c>
      <c r="AM143" s="85">
        <f t="shared" si="73"/>
        <v>0</v>
      </c>
      <c r="AN143" s="85">
        <f t="shared" si="74"/>
        <v>0</v>
      </c>
      <c r="AO143" s="85">
        <f t="shared" si="75"/>
        <v>0</v>
      </c>
      <c r="AP143" s="2">
        <f t="shared" si="76"/>
        <v>6.3604240282685506E-2</v>
      </c>
      <c r="AQ143" s="2">
        <f t="shared" si="77"/>
        <v>0.12720848056537101</v>
      </c>
      <c r="AR143" s="2">
        <f t="shared" si="78"/>
        <v>0.38162544169611301</v>
      </c>
      <c r="AS143" s="2">
        <f t="shared" si="79"/>
        <v>0.38162544169611301</v>
      </c>
      <c r="AT143" s="2">
        <f t="shared" si="80"/>
        <v>0</v>
      </c>
      <c r="AU143" s="2">
        <f t="shared" si="100"/>
        <v>6.3604240282685506E-2</v>
      </c>
      <c r="AV143" s="2">
        <f t="shared" si="101"/>
        <v>0.12720848056537101</v>
      </c>
      <c r="AW143" s="2">
        <f t="shared" si="102"/>
        <v>0.38162544169611301</v>
      </c>
      <c r="AX143" s="2">
        <f t="shared" si="103"/>
        <v>0.38162544169611301</v>
      </c>
      <c r="AY143" s="2">
        <f t="shared" si="104"/>
        <v>0</v>
      </c>
      <c r="AZ143" s="2">
        <f t="shared" si="81"/>
        <v>0.35972664844322949</v>
      </c>
      <c r="BA143" s="2">
        <f t="shared" si="82"/>
        <v>0.15849810820721383</v>
      </c>
      <c r="BB143" s="2">
        <f t="shared" si="83"/>
        <v>0.28081272084805653</v>
      </c>
      <c r="BC143">
        <f t="shared" si="84"/>
        <v>0</v>
      </c>
      <c r="BD143" s="74">
        <f t="shared" si="85"/>
        <v>0</v>
      </c>
      <c r="BE143" s="74">
        <f t="shared" si="86"/>
        <v>0</v>
      </c>
      <c r="BF143" s="74">
        <f t="shared" si="87"/>
        <v>0</v>
      </c>
      <c r="BG143" s="2">
        <f t="shared" si="88"/>
        <v>0.28081272084805653</v>
      </c>
      <c r="BH143" s="2">
        <f t="shared" si="89"/>
        <v>0</v>
      </c>
      <c r="BI143" s="2">
        <f t="shared" si="90"/>
        <v>0</v>
      </c>
      <c r="BJ143" s="2">
        <f t="shared" si="91"/>
        <v>0</v>
      </c>
      <c r="BK143" s="2">
        <f t="shared" si="92"/>
        <v>0</v>
      </c>
      <c r="BL143" s="2">
        <f t="shared" si="93"/>
        <v>0.28081272084805653</v>
      </c>
      <c r="BM143" s="2">
        <f t="shared" si="94"/>
        <v>0</v>
      </c>
      <c r="BN143" s="2">
        <f t="shared" si="95"/>
        <v>0</v>
      </c>
      <c r="BO143" s="2">
        <f t="shared" si="96"/>
        <v>0</v>
      </c>
      <c r="BP143" s="2">
        <f t="shared" si="97"/>
        <v>0</v>
      </c>
      <c r="BQ143" s="2">
        <f t="shared" si="98"/>
        <v>0.28081272084805653</v>
      </c>
      <c r="BR143" s="2">
        <f t="shared" si="99"/>
        <v>0</v>
      </c>
    </row>
    <row r="144" spans="1:70" x14ac:dyDescent="0.3">
      <c r="A144" s="93">
        <v>0</v>
      </c>
      <c r="B144">
        <v>204599</v>
      </c>
      <c r="C144" t="s">
        <v>1523</v>
      </c>
      <c r="D144" t="s">
        <v>1201</v>
      </c>
      <c r="E144" t="s">
        <v>1524</v>
      </c>
      <c r="F144">
        <v>18588</v>
      </c>
      <c r="G144" t="s">
        <v>878</v>
      </c>
      <c r="H144" t="s">
        <v>947</v>
      </c>
      <c r="I144" t="s">
        <v>5231</v>
      </c>
      <c r="J144">
        <v>0</v>
      </c>
      <c r="K144">
        <v>6</v>
      </c>
      <c r="L144">
        <v>0</v>
      </c>
      <c r="M144">
        <v>0</v>
      </c>
      <c r="N144">
        <v>2</v>
      </c>
      <c r="O144" t="s">
        <v>980</v>
      </c>
      <c r="P144" t="s">
        <v>1525</v>
      </c>
      <c r="Q144" t="s">
        <v>1525</v>
      </c>
      <c r="R144">
        <v>11</v>
      </c>
      <c r="S144">
        <v>0</v>
      </c>
      <c r="T144">
        <v>0</v>
      </c>
      <c r="U144">
        <v>1</v>
      </c>
      <c r="V144">
        <v>1620</v>
      </c>
      <c r="W144">
        <v>22</v>
      </c>
      <c r="X144">
        <v>3</v>
      </c>
      <c r="Y144">
        <v>0</v>
      </c>
      <c r="Z144" t="s">
        <v>1124</v>
      </c>
      <c r="AA144" t="s">
        <v>693</v>
      </c>
      <c r="AB144" s="69" t="str">
        <f>IF(AA144&lt;&gt;"",INDEX(Lookup!$N$2:$N$5,MATCH(Players!AA144,Lookup!$P$2:$P$5,0)),INDEX(Lookup!$N$2:$N$5,MATCH(Players!O144,Lookup!$O$2:$O$5,0)))</f>
        <v>Striker</v>
      </c>
      <c r="AC144">
        <v>2995000</v>
      </c>
      <c r="AD144" s="69" t="s">
        <v>788</v>
      </c>
      <c r="AE144" s="69" t="str">
        <f>INDEX('Translate table'!$H$2:$H$622,MATCH(Players!P144,'Translate table'!$G$2:$G$622,0))</f>
        <v>Ante RebiÄ‡</v>
      </c>
      <c r="AF144" s="69">
        <f>IFERROR(INDEX('Euro Qual stats'!$A$1:$L$2071,MATCH(Players!$AE144,'Euro Qual stats'!$A$1:$A$2071,0),MATCH(Players!AF$2,'Euro Qual stats'!$A$1:$L$1,0)),0)</f>
        <v>7</v>
      </c>
      <c r="AG144" s="69">
        <f>IFERROR(INDEX('Euro Qual stats'!$A$1:$L$2071,MATCH(Players!$AE144,'Euro Qual stats'!$A$1:$A$2071,0),MATCH(Players!AG$2,'Euro Qual stats'!$A$1:$L$1,0)),0)</f>
        <v>0.65</v>
      </c>
      <c r="AH144" s="69">
        <f>IFERROR(INDEX('Euro Qual stats'!$A$1:$L$2071,MATCH(Players!$AE144,'Euro Qual stats'!$A$1:$A$2071,0),MATCH(Players!AH$2,'Euro Qual stats'!$A$1:$L$1,0)),0)</f>
        <v>0.22</v>
      </c>
      <c r="AI144" s="69">
        <f>IFERROR(INDEX('Euro Qual stats'!$A$1:$L$2071,MATCH(Players!$AE144,'Euro Qual stats'!$A$1:$A$2071,0),MATCH(Players!AI$2,'Euro Qual stats'!$A$1:$L$1,0)),0)</f>
        <v>0.22</v>
      </c>
      <c r="AJ144" s="85">
        <f t="shared" si="70"/>
        <v>0.46395440251572334</v>
      </c>
      <c r="AK144" s="85">
        <f t="shared" si="71"/>
        <v>0.36418238993710683</v>
      </c>
      <c r="AL144" s="85">
        <f t="shared" si="72"/>
        <v>0.20172169811320756</v>
      </c>
      <c r="AM144" s="85">
        <f t="shared" si="73"/>
        <v>0</v>
      </c>
      <c r="AN144" s="85">
        <f t="shared" si="74"/>
        <v>0</v>
      </c>
      <c r="AO144" s="85">
        <f t="shared" si="75"/>
        <v>0</v>
      </c>
      <c r="AP144" s="2">
        <f t="shared" si="76"/>
        <v>0.61111111111111116</v>
      </c>
      <c r="AQ144" s="2">
        <f t="shared" si="77"/>
        <v>0</v>
      </c>
      <c r="AR144" s="2">
        <f t="shared" si="78"/>
        <v>1.2222222222222223</v>
      </c>
      <c r="AS144" s="2">
        <f t="shared" si="79"/>
        <v>0.16666666666666669</v>
      </c>
      <c r="AT144" s="2">
        <f t="shared" si="80"/>
        <v>0</v>
      </c>
      <c r="AU144" s="2">
        <f t="shared" si="100"/>
        <v>0.61111111111111116</v>
      </c>
      <c r="AV144" s="2">
        <f t="shared" si="101"/>
        <v>0</v>
      </c>
      <c r="AW144" s="2">
        <f t="shared" si="102"/>
        <v>1.2222222222222223</v>
      </c>
      <c r="AX144" s="2">
        <f t="shared" si="103"/>
        <v>0.16666666666666669</v>
      </c>
      <c r="AY144" s="2">
        <f t="shared" si="104"/>
        <v>0</v>
      </c>
      <c r="AZ144" s="2">
        <f t="shared" si="81"/>
        <v>0.487646750524109</v>
      </c>
      <c r="BA144" s="2">
        <f t="shared" si="82"/>
        <v>0.23197720125786167</v>
      </c>
      <c r="BB144" s="2">
        <f t="shared" si="83"/>
        <v>0.19333333333333336</v>
      </c>
      <c r="BC144">
        <f t="shared" si="84"/>
        <v>0</v>
      </c>
      <c r="BD144" s="74">
        <f t="shared" si="85"/>
        <v>0</v>
      </c>
      <c r="BE144" s="74">
        <f t="shared" si="86"/>
        <v>0</v>
      </c>
      <c r="BF144" s="74">
        <f t="shared" si="87"/>
        <v>0</v>
      </c>
      <c r="BG144" s="2">
        <f t="shared" si="88"/>
        <v>0.19333333333333336</v>
      </c>
      <c r="BH144" s="2">
        <f t="shared" si="89"/>
        <v>0</v>
      </c>
      <c r="BI144" s="2">
        <f t="shared" si="90"/>
        <v>0</v>
      </c>
      <c r="BJ144" s="2">
        <f t="shared" si="91"/>
        <v>0</v>
      </c>
      <c r="BK144" s="2">
        <f t="shared" si="92"/>
        <v>0</v>
      </c>
      <c r="BL144" s="2">
        <f t="shared" si="93"/>
        <v>0.19333333333333336</v>
      </c>
      <c r="BM144" s="2">
        <f t="shared" si="94"/>
        <v>0</v>
      </c>
      <c r="BN144" s="2">
        <f t="shared" si="95"/>
        <v>0</v>
      </c>
      <c r="BO144" s="2">
        <f t="shared" si="96"/>
        <v>0</v>
      </c>
      <c r="BP144" s="2">
        <f t="shared" si="97"/>
        <v>0</v>
      </c>
      <c r="BQ144" s="2">
        <f t="shared" si="98"/>
        <v>0.19333333333333336</v>
      </c>
      <c r="BR144" s="2">
        <f t="shared" si="99"/>
        <v>0</v>
      </c>
    </row>
    <row r="145" spans="1:70" x14ac:dyDescent="0.3">
      <c r="A145" s="93">
        <v>0</v>
      </c>
      <c r="B145">
        <v>204520</v>
      </c>
      <c r="C145" t="s">
        <v>1526</v>
      </c>
      <c r="D145" t="s">
        <v>1527</v>
      </c>
      <c r="E145" t="s">
        <v>1528</v>
      </c>
      <c r="F145">
        <v>18658</v>
      </c>
      <c r="G145" t="s">
        <v>861</v>
      </c>
      <c r="H145" t="s">
        <v>937</v>
      </c>
      <c r="I145" t="s">
        <v>979</v>
      </c>
      <c r="J145">
        <v>6.3</v>
      </c>
      <c r="K145">
        <v>6</v>
      </c>
      <c r="L145">
        <v>6.3</v>
      </c>
      <c r="M145">
        <v>0</v>
      </c>
      <c r="N145">
        <v>10487</v>
      </c>
      <c r="O145" t="s">
        <v>1273</v>
      </c>
      <c r="P145" t="s">
        <v>1529</v>
      </c>
      <c r="Q145" t="s">
        <v>1529</v>
      </c>
      <c r="R145">
        <v>0</v>
      </c>
      <c r="S145">
        <v>0</v>
      </c>
      <c r="T145">
        <v>92</v>
      </c>
      <c r="U145">
        <v>14</v>
      </c>
      <c r="V145">
        <v>3330</v>
      </c>
      <c r="W145">
        <v>0</v>
      </c>
      <c r="X145">
        <v>1</v>
      </c>
      <c r="Y145">
        <v>0</v>
      </c>
      <c r="Z145" t="s">
        <v>1048</v>
      </c>
      <c r="AA145" t="s">
        <v>690</v>
      </c>
      <c r="AB145" s="69" t="str">
        <f>IF(AA145&lt;&gt;"",INDEX(Lookup!$N$2:$N$5,MATCH(Players!AA145,Lookup!$P$2:$P$5,0)),INDEX(Lookup!$N$2:$N$5,MATCH(Players!O145,Lookup!$O$2:$O$5,0)))</f>
        <v>Goalkeeper</v>
      </c>
      <c r="AC145">
        <v>5137000</v>
      </c>
      <c r="AD145" s="69" t="s">
        <v>1530</v>
      </c>
      <c r="AE145" s="69" t="str">
        <f>INDEX('Translate table'!$H$2:$H$622,MATCH(Players!P145,'Translate table'!$G$2:$G$622,0))</f>
        <v>Gianluigi Donnarumma</v>
      </c>
      <c r="AF145" s="69">
        <f>IFERROR(INDEX('Euro Qual stats'!$A$1:$L$2071,MATCH(Players!$AE145,'Euro Qual stats'!$A$1:$A$2071,0),MATCH(Players!AF$2,'Euro Qual stats'!$A$1:$L$1,0)),0)</f>
        <v>5</v>
      </c>
      <c r="AG145" s="69">
        <f>IFERROR(INDEX('Euro Qual stats'!$A$1:$L$2071,MATCH(Players!$AE145,'Euro Qual stats'!$A$1:$A$2071,0),MATCH(Players!AG$2,'Euro Qual stats'!$A$1:$L$1,0)),0)</f>
        <v>0</v>
      </c>
      <c r="AH145" s="69">
        <f>IFERROR(INDEX('Euro Qual stats'!$A$1:$L$2071,MATCH(Players!$AE145,'Euro Qual stats'!$A$1:$A$2071,0),MATCH(Players!AH$2,'Euro Qual stats'!$A$1:$L$1,0)),0)</f>
        <v>0</v>
      </c>
      <c r="AI145" s="69">
        <f>IFERROR(INDEX('Euro Qual stats'!$A$1:$L$2071,MATCH(Players!$AE145,'Euro Qual stats'!$A$1:$A$2071,0),MATCH(Players!AI$2,'Euro Qual stats'!$A$1:$L$1,0)),0)</f>
        <v>0.2</v>
      </c>
      <c r="AJ145" s="85">
        <f t="shared" si="70"/>
        <v>0</v>
      </c>
      <c r="AK145" s="85">
        <f t="shared" si="71"/>
        <v>0</v>
      </c>
      <c r="AL145" s="85">
        <f t="shared" si="72"/>
        <v>8.3333333333333343E-2</v>
      </c>
      <c r="AM145" s="85">
        <f t="shared" si="73"/>
        <v>0</v>
      </c>
      <c r="AN145" s="85">
        <f t="shared" si="74"/>
        <v>0</v>
      </c>
      <c r="AO145" s="85">
        <f t="shared" si="75"/>
        <v>5.209090772102945E-2</v>
      </c>
      <c r="AP145" s="2">
        <f t="shared" si="76"/>
        <v>0</v>
      </c>
      <c r="AQ145" s="2">
        <f t="shared" si="77"/>
        <v>0</v>
      </c>
      <c r="AR145" s="2">
        <f t="shared" si="78"/>
        <v>0</v>
      </c>
      <c r="AS145" s="2">
        <f t="shared" si="79"/>
        <v>2.7027027027027025E-2</v>
      </c>
      <c r="AT145" s="2">
        <f t="shared" si="80"/>
        <v>0</v>
      </c>
      <c r="AU145" s="2">
        <f t="shared" si="100"/>
        <v>0</v>
      </c>
      <c r="AV145" s="2">
        <f t="shared" si="101"/>
        <v>0</v>
      </c>
      <c r="AW145" s="2">
        <f t="shared" si="102"/>
        <v>0</v>
      </c>
      <c r="AX145" s="2">
        <f t="shared" si="103"/>
        <v>2.7027027027027025E-2</v>
      </c>
      <c r="AY145" s="2">
        <f t="shared" si="104"/>
        <v>0</v>
      </c>
      <c r="AZ145" s="2">
        <f t="shared" si="81"/>
        <v>0</v>
      </c>
      <c r="BA145" s="2">
        <f t="shared" si="82"/>
        <v>0</v>
      </c>
      <c r="BB145" s="2">
        <f t="shared" si="83"/>
        <v>0.11351351351351352</v>
      </c>
      <c r="BC145">
        <f t="shared" si="84"/>
        <v>1</v>
      </c>
      <c r="BD145" s="74">
        <f t="shared" si="85"/>
        <v>0</v>
      </c>
      <c r="BE145" s="74">
        <f t="shared" si="86"/>
        <v>0</v>
      </c>
      <c r="BF145" s="74">
        <f t="shared" si="87"/>
        <v>0</v>
      </c>
      <c r="BG145" s="2">
        <f t="shared" si="88"/>
        <v>0.11351351351351352</v>
      </c>
      <c r="BH145" s="2">
        <f t="shared" si="89"/>
        <v>0</v>
      </c>
      <c r="BI145" s="2">
        <f t="shared" si="90"/>
        <v>0</v>
      </c>
      <c r="BJ145" s="2">
        <f t="shared" si="91"/>
        <v>0</v>
      </c>
      <c r="BK145" s="2">
        <f t="shared" si="92"/>
        <v>0</v>
      </c>
      <c r="BL145" s="2">
        <f t="shared" si="93"/>
        <v>0.11351351351351352</v>
      </c>
      <c r="BM145" s="2">
        <f t="shared" si="94"/>
        <v>0</v>
      </c>
      <c r="BN145" s="2">
        <f t="shared" si="95"/>
        <v>0</v>
      </c>
      <c r="BO145" s="2">
        <f t="shared" si="96"/>
        <v>0</v>
      </c>
      <c r="BP145" s="2">
        <f t="shared" si="97"/>
        <v>0</v>
      </c>
      <c r="BQ145" s="2">
        <f t="shared" si="98"/>
        <v>0.11351351351351352</v>
      </c>
      <c r="BR145" s="2">
        <f t="shared" si="99"/>
        <v>0</v>
      </c>
    </row>
    <row r="146" spans="1:70" x14ac:dyDescent="0.3">
      <c r="A146" s="93">
        <v>0</v>
      </c>
      <c r="B146">
        <v>204516</v>
      </c>
      <c r="C146" t="s">
        <v>1531</v>
      </c>
      <c r="E146" t="s">
        <v>1532</v>
      </c>
      <c r="F146">
        <v>18658</v>
      </c>
      <c r="G146" t="s">
        <v>861</v>
      </c>
      <c r="H146" t="s">
        <v>937</v>
      </c>
      <c r="I146" t="s">
        <v>5231</v>
      </c>
      <c r="J146">
        <v>0</v>
      </c>
      <c r="K146">
        <v>6</v>
      </c>
      <c r="L146">
        <v>0</v>
      </c>
      <c r="M146">
        <v>0</v>
      </c>
      <c r="N146">
        <v>108</v>
      </c>
      <c r="O146" t="s">
        <v>1301</v>
      </c>
      <c r="P146" t="s">
        <v>1532</v>
      </c>
      <c r="Q146" t="s">
        <v>1532</v>
      </c>
      <c r="R146">
        <v>1</v>
      </c>
      <c r="S146">
        <v>4</v>
      </c>
      <c r="T146">
        <v>0</v>
      </c>
      <c r="U146">
        <v>12</v>
      </c>
      <c r="V146">
        <v>2992</v>
      </c>
      <c r="W146">
        <v>3</v>
      </c>
      <c r="X146">
        <v>9</v>
      </c>
      <c r="Y146">
        <v>1</v>
      </c>
      <c r="Z146" t="s">
        <v>1048</v>
      </c>
      <c r="AA146" t="s">
        <v>692</v>
      </c>
      <c r="AB146" s="69" t="str">
        <f>IF(AA146&lt;&gt;"",INDEX(Lookup!$N$2:$N$5,MATCH(Players!AA146,Lookup!$P$2:$P$5,0)),INDEX(Lookup!$N$2:$N$5,MATCH(Players!O146,Lookup!$O$2:$O$5,0)))</f>
        <v>Defense</v>
      </c>
      <c r="AC146">
        <v>3995000</v>
      </c>
      <c r="AD146" s="69" t="s">
        <v>807</v>
      </c>
      <c r="AE146" s="69" t="str">
        <f>INDEX('Translate table'!$H$2:$H$622,MATCH(Players!P146,'Translate table'!$G$2:$G$622,0))</f>
        <v>Emerson Palmieri dos Santos</v>
      </c>
      <c r="AF146" s="69">
        <f>IFERROR(INDEX('Euro Qual stats'!$A$1:$L$2071,MATCH(Players!$AE146,'Euro Qual stats'!$A$1:$A$2071,0),MATCH(Players!AF$2,'Euro Qual stats'!$A$1:$L$1,0)),0)</f>
        <v>5</v>
      </c>
      <c r="AG146" s="69">
        <f>IFERROR(INDEX('Euro Qual stats'!$A$1:$L$2071,MATCH(Players!$AE146,'Euro Qual stats'!$A$1:$A$2071,0),MATCH(Players!AG$2,'Euro Qual stats'!$A$1:$L$1,0)),0)</f>
        <v>0.52</v>
      </c>
      <c r="AH146" s="69">
        <f>IFERROR(INDEX('Euro Qual stats'!$A$1:$L$2071,MATCH(Players!$AE146,'Euro Qual stats'!$A$1:$A$2071,0),MATCH(Players!AH$2,'Euro Qual stats'!$A$1:$L$1,0)),0)</f>
        <v>0</v>
      </c>
      <c r="AI146" s="69">
        <f>IFERROR(INDEX('Euro Qual stats'!$A$1:$L$2071,MATCH(Players!$AE146,'Euro Qual stats'!$A$1:$A$2071,0),MATCH(Players!AI$2,'Euro Qual stats'!$A$1:$L$1,0)),0)</f>
        <v>0</v>
      </c>
      <c r="AJ146" s="85">
        <f t="shared" si="70"/>
        <v>0.27123767258382647</v>
      </c>
      <c r="AK146" s="85">
        <f t="shared" si="71"/>
        <v>5.3535502958579895E-2</v>
      </c>
      <c r="AL146" s="85">
        <f t="shared" si="72"/>
        <v>0.11021203155818535</v>
      </c>
      <c r="AM146" s="85">
        <f t="shared" si="73"/>
        <v>0</v>
      </c>
      <c r="AN146" s="85">
        <f t="shared" si="74"/>
        <v>0</v>
      </c>
      <c r="AO146" s="85">
        <f t="shared" si="75"/>
        <v>0</v>
      </c>
      <c r="AP146" s="2">
        <f t="shared" si="76"/>
        <v>3.0080213903743314E-2</v>
      </c>
      <c r="AQ146" s="2">
        <f t="shared" si="77"/>
        <v>0.12032085561497326</v>
      </c>
      <c r="AR146" s="2">
        <f t="shared" si="78"/>
        <v>9.024064171122996E-2</v>
      </c>
      <c r="AS146" s="2">
        <f t="shared" si="79"/>
        <v>0.27072192513368981</v>
      </c>
      <c r="AT146" s="2">
        <f t="shared" si="80"/>
        <v>3.0080213903743314E-2</v>
      </c>
      <c r="AU146" s="2">
        <f t="shared" si="100"/>
        <v>3.0080213903743314E-2</v>
      </c>
      <c r="AV146" s="2">
        <f t="shared" si="101"/>
        <v>0.12032085561497326</v>
      </c>
      <c r="AW146" s="2">
        <f t="shared" si="102"/>
        <v>9.024064171122996E-2</v>
      </c>
      <c r="AX146" s="2">
        <f t="shared" si="103"/>
        <v>0.27072192513368981</v>
      </c>
      <c r="AY146" s="2">
        <f t="shared" si="104"/>
        <v>3.0080213903743314E-2</v>
      </c>
      <c r="AZ146" s="2">
        <f t="shared" si="81"/>
        <v>4.1807858431161603E-2</v>
      </c>
      <c r="BA146" s="2">
        <f t="shared" si="82"/>
        <v>0.19577926409939986</v>
      </c>
      <c r="BB146" s="2">
        <f t="shared" si="83"/>
        <v>0.13536096256684491</v>
      </c>
      <c r="BC146">
        <f t="shared" si="84"/>
        <v>0</v>
      </c>
      <c r="BD146" s="74">
        <f t="shared" si="85"/>
        <v>0</v>
      </c>
      <c r="BE146" s="74">
        <f t="shared" si="86"/>
        <v>0</v>
      </c>
      <c r="BF146" s="74">
        <f t="shared" si="87"/>
        <v>0</v>
      </c>
      <c r="BG146" s="2">
        <f t="shared" si="88"/>
        <v>0.13536096256684491</v>
      </c>
      <c r="BH146" s="2">
        <f t="shared" si="89"/>
        <v>3.0080213903743314E-2</v>
      </c>
      <c r="BI146" s="2">
        <f t="shared" si="90"/>
        <v>0</v>
      </c>
      <c r="BJ146" s="2">
        <f t="shared" si="91"/>
        <v>0</v>
      </c>
      <c r="BK146" s="2">
        <f t="shared" si="92"/>
        <v>0</v>
      </c>
      <c r="BL146" s="2">
        <f t="shared" si="93"/>
        <v>0.13536096256684491</v>
      </c>
      <c r="BM146" s="2">
        <f t="shared" si="94"/>
        <v>3.0080213903743314E-2</v>
      </c>
      <c r="BN146" s="2">
        <f t="shared" si="95"/>
        <v>0</v>
      </c>
      <c r="BO146" s="2">
        <f t="shared" si="96"/>
        <v>0</v>
      </c>
      <c r="BP146" s="2">
        <f t="shared" si="97"/>
        <v>0</v>
      </c>
      <c r="BQ146" s="2">
        <f t="shared" si="98"/>
        <v>0.13536096256684491</v>
      </c>
      <c r="BR146" s="2">
        <f t="shared" si="99"/>
        <v>3.0080213903743314E-2</v>
      </c>
    </row>
    <row r="147" spans="1:70" x14ac:dyDescent="0.3">
      <c r="A147" s="93">
        <v>0</v>
      </c>
      <c r="B147">
        <v>204546</v>
      </c>
      <c r="C147" t="s">
        <v>1533</v>
      </c>
      <c r="D147" t="s">
        <v>1534</v>
      </c>
      <c r="E147" t="s">
        <v>1535</v>
      </c>
      <c r="F147">
        <v>18743</v>
      </c>
      <c r="G147" t="s">
        <v>869</v>
      </c>
      <c r="H147" t="s">
        <v>943</v>
      </c>
      <c r="I147" t="s">
        <v>979</v>
      </c>
      <c r="J147">
        <v>6.3</v>
      </c>
      <c r="K147">
        <v>6</v>
      </c>
      <c r="L147">
        <v>6.3</v>
      </c>
      <c r="M147">
        <v>0</v>
      </c>
      <c r="N147">
        <v>17</v>
      </c>
      <c r="O147" t="s">
        <v>1301</v>
      </c>
      <c r="P147" t="s">
        <v>1536</v>
      </c>
      <c r="Q147" t="s">
        <v>1536</v>
      </c>
      <c r="R147">
        <v>1</v>
      </c>
      <c r="S147">
        <v>0</v>
      </c>
      <c r="T147">
        <v>0</v>
      </c>
      <c r="U147">
        <v>3</v>
      </c>
      <c r="V147">
        <v>1544</v>
      </c>
      <c r="W147">
        <v>1</v>
      </c>
      <c r="X147">
        <v>3</v>
      </c>
      <c r="Y147">
        <v>0</v>
      </c>
      <c r="Z147" t="s">
        <v>993</v>
      </c>
      <c r="AA147" t="s">
        <v>692</v>
      </c>
      <c r="AB147" s="69" t="str">
        <f>IF(AA147&lt;&gt;"",INDEX(Lookup!$N$2:$N$5,MATCH(Players!AA147,Lookup!$P$2:$P$5,0)),INDEX(Lookup!$N$2:$N$5,MATCH(Players!O147,Lookup!$O$2:$O$5,0)))</f>
        <v>Defense</v>
      </c>
      <c r="AC147">
        <v>3612000</v>
      </c>
      <c r="AD147" s="69" t="s">
        <v>803</v>
      </c>
      <c r="AE147" s="69" t="str">
        <f>INDEX('Translate table'!$H$2:$H$622,MATCH(Players!P147,'Translate table'!$G$2:$G$622,0))</f>
        <v>Dedryck Boyata</v>
      </c>
      <c r="AF147" s="69">
        <f>IFERROR(INDEX('Euro Qual stats'!$A$1:$L$2071,MATCH(Players!$AE147,'Euro Qual stats'!$A$1:$A$2071,0),MATCH(Players!AF$2,'Euro Qual stats'!$A$1:$L$1,0)),0)</f>
        <v>2</v>
      </c>
      <c r="AG147" s="69">
        <f>IFERROR(INDEX('Euro Qual stats'!$A$1:$L$2071,MATCH(Players!$AE147,'Euro Qual stats'!$A$1:$A$2071,0),MATCH(Players!AG$2,'Euro Qual stats'!$A$1:$L$1,0)),0)</f>
        <v>0</v>
      </c>
      <c r="AH147" s="69">
        <f>IFERROR(INDEX('Euro Qual stats'!$A$1:$L$2071,MATCH(Players!$AE147,'Euro Qual stats'!$A$1:$A$2071,0),MATCH(Players!AH$2,'Euro Qual stats'!$A$1:$L$1,0)),0)</f>
        <v>0</v>
      </c>
      <c r="AI147" s="69">
        <f>IFERROR(INDEX('Euro Qual stats'!$A$1:$L$2071,MATCH(Players!$AE147,'Euro Qual stats'!$A$1:$A$2071,0),MATCH(Players!AI$2,'Euro Qual stats'!$A$1:$L$1,0)),0)</f>
        <v>0</v>
      </c>
      <c r="AJ147" s="85">
        <f t="shared" si="70"/>
        <v>7.7958579881656817E-2</v>
      </c>
      <c r="AK147" s="85">
        <f t="shared" si="71"/>
        <v>7.6479289940828421E-2</v>
      </c>
      <c r="AL147" s="85">
        <f t="shared" si="72"/>
        <v>0.1574457593688362</v>
      </c>
      <c r="AM147" s="85">
        <f t="shared" si="73"/>
        <v>5.1789667890958346E-2</v>
      </c>
      <c r="AN147" s="85">
        <f t="shared" si="74"/>
        <v>2.4342667241951475E-2</v>
      </c>
      <c r="AO147" s="85">
        <f t="shared" si="75"/>
        <v>0.10195104543591225</v>
      </c>
      <c r="AP147" s="2">
        <f t="shared" si="76"/>
        <v>5.8290155440414507E-2</v>
      </c>
      <c r="AQ147" s="2">
        <f t="shared" si="77"/>
        <v>0</v>
      </c>
      <c r="AR147" s="2">
        <f t="shared" si="78"/>
        <v>5.8290155440414507E-2</v>
      </c>
      <c r="AS147" s="2">
        <f t="shared" si="79"/>
        <v>0.17487046632124353</v>
      </c>
      <c r="AT147" s="2">
        <f t="shared" si="80"/>
        <v>0</v>
      </c>
      <c r="AU147" s="2">
        <f t="shared" si="100"/>
        <v>5.8290155440414507E-2</v>
      </c>
      <c r="AV147" s="2">
        <f t="shared" si="101"/>
        <v>0</v>
      </c>
      <c r="AW147" s="2">
        <f t="shared" si="102"/>
        <v>5.8290155440414507E-2</v>
      </c>
      <c r="AX147" s="2">
        <f t="shared" si="103"/>
        <v>0.17487046632124353</v>
      </c>
      <c r="AY147" s="2">
        <f t="shared" si="104"/>
        <v>0</v>
      </c>
      <c r="AZ147" s="2">
        <f t="shared" si="81"/>
        <v>6.7384722690621457E-2</v>
      </c>
      <c r="BA147" s="2">
        <f t="shared" si="82"/>
        <v>3.8979289940828409E-2</v>
      </c>
      <c r="BB147" s="2">
        <f t="shared" si="83"/>
        <v>8.7435233160621767E-2</v>
      </c>
      <c r="BC147">
        <f t="shared" si="84"/>
        <v>1</v>
      </c>
      <c r="BD147" s="74">
        <f t="shared" si="85"/>
        <v>2.4454225786686577E-2</v>
      </c>
      <c r="BE147" s="74">
        <f t="shared" si="86"/>
        <v>2.2549605358060814E-2</v>
      </c>
      <c r="BF147" s="74">
        <f t="shared" si="87"/>
        <v>9.7639951407099898E-3</v>
      </c>
      <c r="BG147" s="2">
        <f t="shared" si="88"/>
        <v>8.7435233160621767E-2</v>
      </c>
      <c r="BH147" s="2">
        <f t="shared" si="89"/>
        <v>0</v>
      </c>
      <c r="BI147" s="2">
        <f t="shared" si="90"/>
        <v>2.4454225786686577E-2</v>
      </c>
      <c r="BJ147" s="2">
        <f t="shared" si="91"/>
        <v>2.2549605358060814E-2</v>
      </c>
      <c r="BK147" s="2">
        <f t="shared" si="92"/>
        <v>9.7639951407099898E-3</v>
      </c>
      <c r="BL147" s="2">
        <f t="shared" si="93"/>
        <v>8.7435233160621767E-2</v>
      </c>
      <c r="BM147" s="2">
        <f t="shared" si="94"/>
        <v>0</v>
      </c>
      <c r="BN147" s="2">
        <f t="shared" si="95"/>
        <v>2.4792991894778568E-2</v>
      </c>
      <c r="BO147" s="2">
        <f t="shared" si="96"/>
        <v>2.2549605358060811E-2</v>
      </c>
      <c r="BP147" s="2">
        <f t="shared" si="97"/>
        <v>9.7639951407099898E-3</v>
      </c>
      <c r="BQ147" s="2">
        <f t="shared" si="98"/>
        <v>8.7435233160621767E-2</v>
      </c>
      <c r="BR147" s="2">
        <f t="shared" si="99"/>
        <v>0</v>
      </c>
    </row>
    <row r="148" spans="1:70" x14ac:dyDescent="0.3">
      <c r="A148" s="93">
        <v>0</v>
      </c>
      <c r="B148">
        <v>204532</v>
      </c>
      <c r="C148" t="s">
        <v>1537</v>
      </c>
      <c r="D148" t="s">
        <v>1538</v>
      </c>
      <c r="E148" t="s">
        <v>1539</v>
      </c>
      <c r="F148">
        <v>18743</v>
      </c>
      <c r="G148" t="s">
        <v>869</v>
      </c>
      <c r="H148" t="s">
        <v>943</v>
      </c>
      <c r="I148" t="s">
        <v>5231</v>
      </c>
      <c r="J148">
        <v>0</v>
      </c>
      <c r="K148">
        <v>6</v>
      </c>
      <c r="L148">
        <v>0</v>
      </c>
      <c r="M148">
        <v>0</v>
      </c>
      <c r="N148">
        <v>1378</v>
      </c>
      <c r="O148" t="s">
        <v>1301</v>
      </c>
      <c r="P148" t="s">
        <v>1540</v>
      </c>
      <c r="Q148" t="s">
        <v>1540</v>
      </c>
      <c r="R148">
        <v>1</v>
      </c>
      <c r="S148">
        <v>0</v>
      </c>
      <c r="T148">
        <v>0</v>
      </c>
      <c r="U148">
        <v>9</v>
      </c>
      <c r="V148">
        <v>2619</v>
      </c>
      <c r="W148">
        <v>1</v>
      </c>
      <c r="X148">
        <v>1</v>
      </c>
      <c r="Y148">
        <v>0</v>
      </c>
      <c r="Z148" t="s">
        <v>993</v>
      </c>
      <c r="AA148" t="s">
        <v>692</v>
      </c>
      <c r="AB148" s="69" t="str">
        <f>IF(AA148&lt;&gt;"",INDEX(Lookup!$N$2:$N$5,MATCH(Players!AA148,Lookup!$P$2:$P$5,0)),INDEX(Lookup!$N$2:$N$5,MATCH(Players!O148,Lookup!$O$2:$O$5,0)))</f>
        <v>Defense</v>
      </c>
      <c r="AC148">
        <v>3995000</v>
      </c>
      <c r="AD148" s="69" t="s">
        <v>795</v>
      </c>
      <c r="AE148" s="69" t="str">
        <f>INDEX('Translate table'!$H$2:$H$622,MATCH(Players!P148,'Translate table'!$G$2:$G$622,0))</f>
        <v>Jason Denayer</v>
      </c>
      <c r="AF148" s="69">
        <f>IFERROR(INDEX('Euro Qual stats'!$A$1:$L$2071,MATCH(Players!$AE148,'Euro Qual stats'!$A$1:$A$2071,0),MATCH(Players!AF$2,'Euro Qual stats'!$A$1:$L$1,0)),0)</f>
        <v>3</v>
      </c>
      <c r="AG148" s="69">
        <f>IFERROR(INDEX('Euro Qual stats'!$A$1:$L$2071,MATCH(Players!$AE148,'Euro Qual stats'!$A$1:$A$2071,0),MATCH(Players!AG$2,'Euro Qual stats'!$A$1:$L$1,0)),0)</f>
        <v>0</v>
      </c>
      <c r="AH148" s="69">
        <f>IFERROR(INDEX('Euro Qual stats'!$A$1:$L$2071,MATCH(Players!$AE148,'Euro Qual stats'!$A$1:$A$2071,0),MATCH(Players!AH$2,'Euro Qual stats'!$A$1:$L$1,0)),0)</f>
        <v>0</v>
      </c>
      <c r="AI148" s="69">
        <f>IFERROR(INDEX('Euro Qual stats'!$A$1:$L$2071,MATCH(Players!$AE148,'Euro Qual stats'!$A$1:$A$2071,0),MATCH(Players!AI$2,'Euro Qual stats'!$A$1:$L$1,0)),0)</f>
        <v>0</v>
      </c>
      <c r="AJ148" s="85">
        <f t="shared" si="70"/>
        <v>7.0162721893491126E-2</v>
      </c>
      <c r="AK148" s="85">
        <f t="shared" si="71"/>
        <v>6.8831360946745579E-2</v>
      </c>
      <c r="AL148" s="85">
        <f t="shared" si="72"/>
        <v>0.14170118343195259</v>
      </c>
      <c r="AM148" s="85">
        <f t="shared" si="73"/>
        <v>0</v>
      </c>
      <c r="AN148" s="85">
        <f t="shared" si="74"/>
        <v>0</v>
      </c>
      <c r="AO148" s="85">
        <f t="shared" si="75"/>
        <v>0</v>
      </c>
      <c r="AP148" s="2">
        <f t="shared" si="76"/>
        <v>3.4364261168384883E-2</v>
      </c>
      <c r="AQ148" s="2">
        <f t="shared" si="77"/>
        <v>0</v>
      </c>
      <c r="AR148" s="2">
        <f t="shared" si="78"/>
        <v>3.4364261168384883E-2</v>
      </c>
      <c r="AS148" s="2">
        <f t="shared" si="79"/>
        <v>3.4364261168384883E-2</v>
      </c>
      <c r="AT148" s="2">
        <f t="shared" si="80"/>
        <v>0</v>
      </c>
      <c r="AU148" s="2">
        <f t="shared" si="100"/>
        <v>3.4364261168384883E-2</v>
      </c>
      <c r="AV148" s="2">
        <f t="shared" si="101"/>
        <v>0</v>
      </c>
      <c r="AW148" s="2">
        <f t="shared" si="102"/>
        <v>3.4364261168384883E-2</v>
      </c>
      <c r="AX148" s="2">
        <f t="shared" si="103"/>
        <v>3.4364261168384883E-2</v>
      </c>
      <c r="AY148" s="2">
        <f t="shared" si="104"/>
        <v>0</v>
      </c>
      <c r="AZ148" s="2">
        <f t="shared" si="81"/>
        <v>5.1597811057565231E-2</v>
      </c>
      <c r="BA148" s="2">
        <f t="shared" si="82"/>
        <v>3.5081360946745563E-2</v>
      </c>
      <c r="BB148" s="2">
        <f t="shared" si="83"/>
        <v>1.7182130584192441E-2</v>
      </c>
      <c r="BC148">
        <f t="shared" si="84"/>
        <v>0</v>
      </c>
      <c r="BD148" s="74">
        <f t="shared" si="85"/>
        <v>0</v>
      </c>
      <c r="BE148" s="74">
        <f t="shared" si="86"/>
        <v>0</v>
      </c>
      <c r="BF148" s="74">
        <f t="shared" si="87"/>
        <v>0</v>
      </c>
      <c r="BG148" s="2">
        <f t="shared" si="88"/>
        <v>1.7182130584192441E-2</v>
      </c>
      <c r="BH148" s="2">
        <f t="shared" si="89"/>
        <v>0</v>
      </c>
      <c r="BI148" s="2">
        <f t="shared" si="90"/>
        <v>0</v>
      </c>
      <c r="BJ148" s="2">
        <f t="shared" si="91"/>
        <v>0</v>
      </c>
      <c r="BK148" s="2">
        <f t="shared" si="92"/>
        <v>0</v>
      </c>
      <c r="BL148" s="2">
        <f t="shared" si="93"/>
        <v>1.7182130584192441E-2</v>
      </c>
      <c r="BM148" s="2">
        <f t="shared" si="94"/>
        <v>0</v>
      </c>
      <c r="BN148" s="2">
        <f t="shared" si="95"/>
        <v>0</v>
      </c>
      <c r="BO148" s="2">
        <f t="shared" si="96"/>
        <v>0</v>
      </c>
      <c r="BP148" s="2">
        <f t="shared" si="97"/>
        <v>0</v>
      </c>
      <c r="BQ148" s="2">
        <f t="shared" si="98"/>
        <v>1.7182130584192441E-2</v>
      </c>
      <c r="BR148" s="2">
        <f t="shared" si="99"/>
        <v>0</v>
      </c>
    </row>
    <row r="149" spans="1:70" x14ac:dyDescent="0.3">
      <c r="A149" s="93">
        <v>0</v>
      </c>
      <c r="B149">
        <v>220787</v>
      </c>
      <c r="C149" t="s">
        <v>1546</v>
      </c>
      <c r="D149" t="s">
        <v>1547</v>
      </c>
      <c r="E149" t="s">
        <v>1548</v>
      </c>
      <c r="F149">
        <v>18694</v>
      </c>
      <c r="G149" t="s">
        <v>874</v>
      </c>
      <c r="H149" t="s">
        <v>907</v>
      </c>
      <c r="I149" t="s">
        <v>979</v>
      </c>
      <c r="J149">
        <v>2.7</v>
      </c>
      <c r="K149">
        <v>6</v>
      </c>
      <c r="L149">
        <v>2.7</v>
      </c>
      <c r="M149">
        <v>0</v>
      </c>
      <c r="N149">
        <v>38</v>
      </c>
      <c r="O149" t="s">
        <v>1301</v>
      </c>
      <c r="P149" t="s">
        <v>1549</v>
      </c>
      <c r="Q149" t="s">
        <v>148</v>
      </c>
      <c r="R149">
        <v>1</v>
      </c>
      <c r="S149">
        <v>0</v>
      </c>
      <c r="T149">
        <v>0</v>
      </c>
      <c r="U149">
        <v>3</v>
      </c>
      <c r="V149">
        <v>797</v>
      </c>
      <c r="W149">
        <v>1</v>
      </c>
      <c r="X149">
        <v>4</v>
      </c>
      <c r="Y149">
        <v>0</v>
      </c>
      <c r="Z149" t="s">
        <v>1086</v>
      </c>
      <c r="AA149" t="s">
        <v>692</v>
      </c>
      <c r="AB149" s="69" t="str">
        <f>IF(AA149&lt;&gt;"",INDEX(Lookup!$N$2:$N$5,MATCH(Players!AA149,Lookup!$P$2:$P$5,0)),INDEX(Lookup!$N$2:$N$5,MATCH(Players!O149,Lookup!$O$2:$O$5,0)))</f>
        <v>Defense</v>
      </c>
      <c r="AC149">
        <v>3576000</v>
      </c>
      <c r="AD149" s="69" t="s">
        <v>816</v>
      </c>
      <c r="AE149" s="69" t="str">
        <f>INDEX('Translate table'!$H$2:$H$622,MATCH(Players!P149,'Translate table'!$G$2:$G$622,0))</f>
        <v>Nathan AkÃ©</v>
      </c>
      <c r="AF149" s="69">
        <f>IFERROR(INDEX('Euro Qual stats'!$A$1:$L$2071,MATCH(Players!$AE149,'Euro Qual stats'!$A$1:$A$2071,0),MATCH(Players!AF$2,'Euro Qual stats'!$A$1:$L$1,0)),0)</f>
        <v>3</v>
      </c>
      <c r="AG149" s="69">
        <f>IFERROR(INDEX('Euro Qual stats'!$A$1:$L$2071,MATCH(Players!$AE149,'Euro Qual stats'!$A$1:$A$2071,0),MATCH(Players!AG$2,'Euro Qual stats'!$A$1:$L$1,0)),0)</f>
        <v>0</v>
      </c>
      <c r="AH149" s="69">
        <f>IFERROR(INDEX('Euro Qual stats'!$A$1:$L$2071,MATCH(Players!$AE149,'Euro Qual stats'!$A$1:$A$2071,0),MATCH(Players!AH$2,'Euro Qual stats'!$A$1:$L$1,0)),0)</f>
        <v>0.91</v>
      </c>
      <c r="AI149" s="69">
        <f>IFERROR(INDEX('Euro Qual stats'!$A$1:$L$2071,MATCH(Players!$AE149,'Euro Qual stats'!$A$1:$A$2071,0),MATCH(Players!AI$2,'Euro Qual stats'!$A$1:$L$1,0)),0)</f>
        <v>0</v>
      </c>
      <c r="AJ149" s="85">
        <f t="shared" si="70"/>
        <v>7.0162721893491126E-2</v>
      </c>
      <c r="AK149" s="85">
        <f t="shared" si="71"/>
        <v>0.29633136094674561</v>
      </c>
      <c r="AL149" s="85">
        <f t="shared" si="72"/>
        <v>0.14170118343195259</v>
      </c>
      <c r="AM149" s="85">
        <f t="shared" si="73"/>
        <v>4.1104096916543133E-2</v>
      </c>
      <c r="AN149" s="85">
        <f t="shared" si="74"/>
        <v>0.10123477011073123</v>
      </c>
      <c r="AO149" s="85">
        <f t="shared" si="75"/>
        <v>7.4844511391669297E-2</v>
      </c>
      <c r="AP149" s="2">
        <f t="shared" si="76"/>
        <v>0.11292346298619824</v>
      </c>
      <c r="AQ149" s="2">
        <f t="shared" si="77"/>
        <v>0</v>
      </c>
      <c r="AR149" s="2">
        <f t="shared" si="78"/>
        <v>0.11292346298619824</v>
      </c>
      <c r="AS149" s="2">
        <f t="shared" si="79"/>
        <v>0.45169385194479295</v>
      </c>
      <c r="AT149" s="2">
        <f t="shared" si="80"/>
        <v>0</v>
      </c>
      <c r="AU149" s="2">
        <f t="shared" si="100"/>
        <v>0.11292346298619824</v>
      </c>
      <c r="AV149" s="2">
        <f t="shared" si="101"/>
        <v>0</v>
      </c>
      <c r="AW149" s="2">
        <f t="shared" si="102"/>
        <v>0.11292346298619824</v>
      </c>
      <c r="AX149" s="2">
        <f t="shared" si="103"/>
        <v>0.45169385194479295</v>
      </c>
      <c r="AY149" s="2">
        <f t="shared" si="104"/>
        <v>0</v>
      </c>
      <c r="AZ149" s="2">
        <f t="shared" si="81"/>
        <v>0.20462741196647194</v>
      </c>
      <c r="BA149" s="2">
        <f t="shared" si="82"/>
        <v>3.5081360946745563E-2</v>
      </c>
      <c r="BB149" s="2">
        <f t="shared" si="83"/>
        <v>0.22584692597239647</v>
      </c>
      <c r="BC149">
        <f t="shared" si="84"/>
        <v>1</v>
      </c>
      <c r="BD149" s="74">
        <f t="shared" si="85"/>
        <v>9.147233992515981E-2</v>
      </c>
      <c r="BE149" s="74">
        <f t="shared" si="86"/>
        <v>2.8482423334418538E-2</v>
      </c>
      <c r="BF149" s="74">
        <f t="shared" si="87"/>
        <v>2.7890784730524143E-2</v>
      </c>
      <c r="BG149" s="2">
        <f t="shared" si="88"/>
        <v>0.22584692597239647</v>
      </c>
      <c r="BH149" s="2">
        <f t="shared" si="89"/>
        <v>0</v>
      </c>
      <c r="BI149" s="2">
        <f t="shared" si="90"/>
        <v>9.147233992515981E-2</v>
      </c>
      <c r="BJ149" s="2">
        <f t="shared" si="91"/>
        <v>2.8482423334418538E-2</v>
      </c>
      <c r="BK149" s="2">
        <f t="shared" si="92"/>
        <v>2.7890784730524143E-2</v>
      </c>
      <c r="BL149" s="2">
        <f t="shared" si="93"/>
        <v>0.22584692597239647</v>
      </c>
      <c r="BM149" s="2">
        <f t="shared" si="94"/>
        <v>0</v>
      </c>
      <c r="BN149" s="2">
        <f t="shared" si="95"/>
        <v>9.3557359885796054E-2</v>
      </c>
      <c r="BO149" s="2">
        <f t="shared" si="96"/>
        <v>3.3454066280767934E-2</v>
      </c>
      <c r="BP149" s="2">
        <f t="shared" si="97"/>
        <v>3.2766171836589399E-2</v>
      </c>
      <c r="BQ149" s="2">
        <f t="shared" si="98"/>
        <v>0.22584692597239647</v>
      </c>
      <c r="BR149" s="2">
        <f t="shared" si="99"/>
        <v>0</v>
      </c>
    </row>
    <row r="150" spans="1:70" x14ac:dyDescent="0.3">
      <c r="A150" s="93">
        <v>0</v>
      </c>
      <c r="B150">
        <v>213424</v>
      </c>
      <c r="C150" t="s">
        <v>1550</v>
      </c>
      <c r="D150" t="s">
        <v>1551</v>
      </c>
      <c r="E150" t="s">
        <v>1552</v>
      </c>
      <c r="F150">
        <v>18694</v>
      </c>
      <c r="G150" t="s">
        <v>874</v>
      </c>
      <c r="H150" t="s">
        <v>907</v>
      </c>
      <c r="I150" t="s">
        <v>5231</v>
      </c>
      <c r="J150">
        <v>0</v>
      </c>
      <c r="K150">
        <v>6</v>
      </c>
      <c r="L150">
        <v>0</v>
      </c>
      <c r="M150">
        <v>0</v>
      </c>
      <c r="N150">
        <v>2911</v>
      </c>
      <c r="O150" t="s">
        <v>1301</v>
      </c>
      <c r="P150" t="s">
        <v>1553</v>
      </c>
      <c r="Q150" t="s">
        <v>1554</v>
      </c>
      <c r="R150">
        <v>1</v>
      </c>
      <c r="S150">
        <v>1</v>
      </c>
      <c r="T150">
        <v>0</v>
      </c>
      <c r="U150">
        <v>3</v>
      </c>
      <c r="V150">
        <v>2219</v>
      </c>
      <c r="W150">
        <v>6</v>
      </c>
      <c r="X150">
        <v>4</v>
      </c>
      <c r="Y150">
        <v>0</v>
      </c>
      <c r="Z150" t="s">
        <v>1086</v>
      </c>
      <c r="AA150" t="s">
        <v>692</v>
      </c>
      <c r="AB150" s="69" t="str">
        <f>IF(AA150&lt;&gt;"",INDEX(Lookup!$N$2:$N$5,MATCH(Players!AA150,Lookup!$P$2:$P$5,0)),INDEX(Lookup!$N$2:$N$5,MATCH(Players!O150,Lookup!$O$2:$O$5,0)))</f>
        <v>Defense</v>
      </c>
      <c r="AC150">
        <v>3995000</v>
      </c>
      <c r="AD150" s="69" t="s">
        <v>801</v>
      </c>
      <c r="AE150" s="69" t="str">
        <f>INDEX('Translate table'!$H$2:$H$622,MATCH(Players!P150,'Translate table'!$G$2:$G$622,0))</f>
        <v>Matthijs de Ligt</v>
      </c>
      <c r="AF150" s="69">
        <f>IFERROR(INDEX('Euro Qual stats'!$A$1:$L$2071,MATCH(Players!$AE150,'Euro Qual stats'!$A$1:$A$2071,0),MATCH(Players!AF$2,'Euro Qual stats'!$A$1:$L$1,0)),0)</f>
        <v>8</v>
      </c>
      <c r="AG150" s="69">
        <f>IFERROR(INDEX('Euro Qual stats'!$A$1:$L$2071,MATCH(Players!$AE150,'Euro Qual stats'!$A$1:$A$2071,0),MATCH(Players!AG$2,'Euro Qual stats'!$A$1:$L$1,0)),0)</f>
        <v>0.13</v>
      </c>
      <c r="AH150" s="69">
        <f>IFERROR(INDEX('Euro Qual stats'!$A$1:$L$2071,MATCH(Players!$AE150,'Euro Qual stats'!$A$1:$A$2071,0),MATCH(Players!AH$2,'Euro Qual stats'!$A$1:$L$1,0)),0)</f>
        <v>0.13</v>
      </c>
      <c r="AI150" s="69">
        <f>IFERROR(INDEX('Euro Qual stats'!$A$1:$L$2071,MATCH(Players!$AE150,'Euro Qual stats'!$A$1:$A$2071,0),MATCH(Players!AI$2,'Euro Qual stats'!$A$1:$L$1,0)),0)</f>
        <v>0</v>
      </c>
      <c r="AJ150" s="85">
        <f t="shared" si="70"/>
        <v>0.11785009861932939</v>
      </c>
      <c r="AK150" s="85">
        <f t="shared" si="71"/>
        <v>0.11725838264299804</v>
      </c>
      <c r="AL150" s="85">
        <f t="shared" si="72"/>
        <v>6.2978303747534478E-2</v>
      </c>
      <c r="AM150" s="85">
        <f t="shared" si="73"/>
        <v>0</v>
      </c>
      <c r="AN150" s="85">
        <f t="shared" si="74"/>
        <v>0</v>
      </c>
      <c r="AO150" s="85">
        <f t="shared" si="75"/>
        <v>0</v>
      </c>
      <c r="AP150" s="2">
        <f t="shared" si="76"/>
        <v>4.0558810274898605E-2</v>
      </c>
      <c r="AQ150" s="2">
        <f t="shared" si="77"/>
        <v>4.0558810274898605E-2</v>
      </c>
      <c r="AR150" s="2">
        <f t="shared" si="78"/>
        <v>0.24335286164939163</v>
      </c>
      <c r="AS150" s="2">
        <f t="shared" si="79"/>
        <v>0.16223524109959442</v>
      </c>
      <c r="AT150" s="2">
        <f t="shared" si="80"/>
        <v>0</v>
      </c>
      <c r="AU150" s="2">
        <f t="shared" si="100"/>
        <v>4.0558810274898605E-2</v>
      </c>
      <c r="AV150" s="2">
        <f t="shared" si="101"/>
        <v>4.0558810274898605E-2</v>
      </c>
      <c r="AW150" s="2">
        <f t="shared" si="102"/>
        <v>0.24335286164939163</v>
      </c>
      <c r="AX150" s="2">
        <f t="shared" si="103"/>
        <v>0.16223524109959442</v>
      </c>
      <c r="AY150" s="2">
        <f t="shared" si="104"/>
        <v>0</v>
      </c>
      <c r="AZ150" s="2">
        <f t="shared" si="81"/>
        <v>7.8908596458948321E-2</v>
      </c>
      <c r="BA150" s="2">
        <f t="shared" si="82"/>
        <v>7.9204454447113992E-2</v>
      </c>
      <c r="BB150" s="2">
        <f t="shared" si="83"/>
        <v>8.1117620549797209E-2</v>
      </c>
      <c r="BC150">
        <f t="shared" si="84"/>
        <v>0</v>
      </c>
      <c r="BD150" s="74">
        <f t="shared" si="85"/>
        <v>0</v>
      </c>
      <c r="BE150" s="74">
        <f t="shared" si="86"/>
        <v>0</v>
      </c>
      <c r="BF150" s="74">
        <f t="shared" si="87"/>
        <v>0</v>
      </c>
      <c r="BG150" s="2">
        <f t="shared" si="88"/>
        <v>8.1117620549797209E-2</v>
      </c>
      <c r="BH150" s="2">
        <f t="shared" si="89"/>
        <v>0</v>
      </c>
      <c r="BI150" s="2">
        <f t="shared" si="90"/>
        <v>0</v>
      </c>
      <c r="BJ150" s="2">
        <f t="shared" si="91"/>
        <v>0</v>
      </c>
      <c r="BK150" s="2">
        <f t="shared" si="92"/>
        <v>0</v>
      </c>
      <c r="BL150" s="2">
        <f t="shared" si="93"/>
        <v>8.1117620549797209E-2</v>
      </c>
      <c r="BM150" s="2">
        <f t="shared" si="94"/>
        <v>0</v>
      </c>
      <c r="BN150" s="2">
        <f t="shared" si="95"/>
        <v>0</v>
      </c>
      <c r="BO150" s="2">
        <f t="shared" si="96"/>
        <v>0</v>
      </c>
      <c r="BP150" s="2">
        <f t="shared" si="97"/>
        <v>0</v>
      </c>
      <c r="BQ150" s="2">
        <f t="shared" si="98"/>
        <v>8.1117620549797209E-2</v>
      </c>
      <c r="BR150" s="2">
        <f t="shared" si="99"/>
        <v>0</v>
      </c>
    </row>
    <row r="151" spans="1:70" x14ac:dyDescent="0.3">
      <c r="A151" s="93">
        <v>0</v>
      </c>
      <c r="B151">
        <v>204564</v>
      </c>
      <c r="C151" t="s">
        <v>1555</v>
      </c>
      <c r="D151" t="s">
        <v>1556</v>
      </c>
      <c r="E151" t="s">
        <v>1557</v>
      </c>
      <c r="F151">
        <v>18694</v>
      </c>
      <c r="G151" t="s">
        <v>874</v>
      </c>
      <c r="H151" t="s">
        <v>907</v>
      </c>
      <c r="I151" t="s">
        <v>979</v>
      </c>
      <c r="J151">
        <v>1.3</v>
      </c>
      <c r="K151">
        <v>6</v>
      </c>
      <c r="L151">
        <v>1.3</v>
      </c>
      <c r="M151">
        <v>0</v>
      </c>
      <c r="N151">
        <v>1083</v>
      </c>
      <c r="O151" t="s">
        <v>1301</v>
      </c>
      <c r="P151" t="s">
        <v>1558</v>
      </c>
      <c r="Q151" t="s">
        <v>1558</v>
      </c>
      <c r="R151">
        <v>1</v>
      </c>
      <c r="S151">
        <v>0</v>
      </c>
      <c r="T151">
        <v>0</v>
      </c>
      <c r="U151">
        <v>11</v>
      </c>
      <c r="V151">
        <v>2732</v>
      </c>
      <c r="W151">
        <v>4</v>
      </c>
      <c r="X151">
        <v>2</v>
      </c>
      <c r="Y151">
        <v>0</v>
      </c>
      <c r="Z151" t="s">
        <v>1086</v>
      </c>
      <c r="AA151" t="s">
        <v>692</v>
      </c>
      <c r="AB151" s="69" t="str">
        <f>IF(AA151&lt;&gt;"",INDEX(Lookup!$N$2:$N$5,MATCH(Players!AA151,Lookup!$P$2:$P$5,0)),INDEX(Lookup!$N$2:$N$5,MATCH(Players!O151,Lookup!$O$2:$O$5,0)))</f>
        <v>Defense</v>
      </c>
      <c r="AC151">
        <v>3546000</v>
      </c>
      <c r="AD151" s="69" t="s">
        <v>849</v>
      </c>
      <c r="AE151" s="69" t="str">
        <f>INDEX('Translate table'!$H$2:$H$622,MATCH(Players!P151,'Translate table'!$G$2:$G$622,0))</f>
        <v>Stefan de Vrij</v>
      </c>
      <c r="AF151" s="69">
        <f>IFERROR(INDEX('Euro Qual stats'!$A$1:$L$2071,MATCH(Players!$AE151,'Euro Qual stats'!$A$1:$A$2071,0),MATCH(Players!AF$2,'Euro Qual stats'!$A$1:$L$1,0)),0)</f>
        <v>0</v>
      </c>
      <c r="AG151" s="69">
        <f>IFERROR(INDEX('Euro Qual stats'!$A$1:$L$2071,MATCH(Players!$AE151,'Euro Qual stats'!$A$1:$A$2071,0),MATCH(Players!AG$2,'Euro Qual stats'!$A$1:$L$1,0)),0)</f>
        <v>0</v>
      </c>
      <c r="AH151" s="69">
        <f>IFERROR(INDEX('Euro Qual stats'!$A$1:$L$2071,MATCH(Players!$AE151,'Euro Qual stats'!$A$1:$A$2071,0),MATCH(Players!AH$2,'Euro Qual stats'!$A$1:$L$1,0)),0)</f>
        <v>0</v>
      </c>
      <c r="AI151" s="69">
        <f>IFERROR(INDEX('Euro Qual stats'!$A$1:$L$2071,MATCH(Players!$AE151,'Euro Qual stats'!$A$1:$A$2071,0),MATCH(Players!AI$2,'Euro Qual stats'!$A$1:$L$1,0)),0)</f>
        <v>0</v>
      </c>
      <c r="AJ151" s="85">
        <f t="shared" si="70"/>
        <v>9.3550295857988172E-2</v>
      </c>
      <c r="AK151" s="85">
        <f t="shared" si="71"/>
        <v>9.1775147928994105E-2</v>
      </c>
      <c r="AL151" s="85">
        <f t="shared" si="72"/>
        <v>0.18893491124260345</v>
      </c>
      <c r="AM151" s="85">
        <f t="shared" si="73"/>
        <v>5.4805462555390851E-2</v>
      </c>
      <c r="AN151" s="85">
        <f t="shared" si="74"/>
        <v>3.1352861110571915E-2</v>
      </c>
      <c r="AO151" s="85">
        <f t="shared" si="75"/>
        <v>9.9792681855559048E-2</v>
      </c>
      <c r="AP151" s="2">
        <f t="shared" si="76"/>
        <v>3.2942898975109811E-2</v>
      </c>
      <c r="AQ151" s="2">
        <f t="shared" si="77"/>
        <v>0</v>
      </c>
      <c r="AR151" s="2">
        <f t="shared" si="78"/>
        <v>0.13177159590043924</v>
      </c>
      <c r="AS151" s="2">
        <f t="shared" si="79"/>
        <v>6.5885797950219621E-2</v>
      </c>
      <c r="AT151" s="2">
        <f t="shared" si="80"/>
        <v>0</v>
      </c>
      <c r="AU151" s="2">
        <f t="shared" si="100"/>
        <v>3.2942898975109811E-2</v>
      </c>
      <c r="AV151" s="2">
        <f t="shared" si="101"/>
        <v>0</v>
      </c>
      <c r="AW151" s="2">
        <f t="shared" si="102"/>
        <v>0.13177159590043924</v>
      </c>
      <c r="AX151" s="2">
        <f t="shared" si="103"/>
        <v>6.5885797950219621E-2</v>
      </c>
      <c r="AY151" s="2">
        <f t="shared" si="104"/>
        <v>0</v>
      </c>
      <c r="AZ151" s="2">
        <f t="shared" si="81"/>
        <v>6.2359023452051958E-2</v>
      </c>
      <c r="BA151" s="2">
        <f t="shared" si="82"/>
        <v>4.6775147928994086E-2</v>
      </c>
      <c r="BB151" s="2">
        <f t="shared" si="83"/>
        <v>3.2942898975109811E-2</v>
      </c>
      <c r="BC151">
        <f t="shared" si="84"/>
        <v>1</v>
      </c>
      <c r="BD151" s="74">
        <f t="shared" si="85"/>
        <v>2.787566795567803E-2</v>
      </c>
      <c r="BE151" s="74">
        <f t="shared" si="86"/>
        <v>3.7976564445891384E-2</v>
      </c>
      <c r="BF151" s="74">
        <f t="shared" si="87"/>
        <v>3.2546054802676055E-2</v>
      </c>
      <c r="BG151" s="2">
        <f t="shared" si="88"/>
        <v>3.2942898975109811E-2</v>
      </c>
      <c r="BH151" s="2">
        <f t="shared" si="89"/>
        <v>0</v>
      </c>
      <c r="BI151" s="2">
        <f t="shared" si="90"/>
        <v>2.787566795567803E-2</v>
      </c>
      <c r="BJ151" s="2">
        <f t="shared" si="91"/>
        <v>3.7976564445891384E-2</v>
      </c>
      <c r="BK151" s="2">
        <f t="shared" si="92"/>
        <v>3.2546054802676055E-2</v>
      </c>
      <c r="BL151" s="2">
        <f t="shared" si="93"/>
        <v>3.2942898975109811E-2</v>
      </c>
      <c r="BM151" s="2">
        <f t="shared" si="94"/>
        <v>0</v>
      </c>
      <c r="BN151" s="2">
        <f t="shared" si="95"/>
        <v>2.8511065761738421E-2</v>
      </c>
      <c r="BO151" s="2">
        <f t="shared" si="96"/>
        <v>4.4605421707690579E-2</v>
      </c>
      <c r="BP151" s="2">
        <f t="shared" si="97"/>
        <v>3.8235196125566258E-2</v>
      </c>
      <c r="BQ151" s="2">
        <f t="shared" si="98"/>
        <v>3.2942898975109811E-2</v>
      </c>
      <c r="BR151" s="2">
        <f t="shared" si="99"/>
        <v>0</v>
      </c>
    </row>
    <row r="152" spans="1:70" x14ac:dyDescent="0.3">
      <c r="A152" s="93">
        <v>0</v>
      </c>
      <c r="B152">
        <v>204563</v>
      </c>
      <c r="C152" t="s">
        <v>1559</v>
      </c>
      <c r="D152" t="s">
        <v>1560</v>
      </c>
      <c r="E152" t="s">
        <v>1561</v>
      </c>
      <c r="F152">
        <v>18694</v>
      </c>
      <c r="G152" t="s">
        <v>874</v>
      </c>
      <c r="H152" t="s">
        <v>907</v>
      </c>
      <c r="I152" t="s">
        <v>5231</v>
      </c>
      <c r="J152">
        <v>1</v>
      </c>
      <c r="K152">
        <v>6</v>
      </c>
      <c r="L152">
        <v>1</v>
      </c>
      <c r="M152">
        <v>1</v>
      </c>
      <c r="N152">
        <v>7</v>
      </c>
      <c r="O152" t="s">
        <v>1301</v>
      </c>
      <c r="P152" t="s">
        <v>552</v>
      </c>
      <c r="Q152" t="s">
        <v>553</v>
      </c>
      <c r="R152">
        <v>1</v>
      </c>
      <c r="S152">
        <v>1</v>
      </c>
      <c r="T152">
        <v>0</v>
      </c>
      <c r="U152">
        <v>7</v>
      </c>
      <c r="V152">
        <v>2282</v>
      </c>
      <c r="W152">
        <v>4</v>
      </c>
      <c r="X152">
        <v>3</v>
      </c>
      <c r="Y152">
        <v>0</v>
      </c>
      <c r="Z152" t="s">
        <v>1086</v>
      </c>
      <c r="AA152" t="s">
        <v>692</v>
      </c>
      <c r="AB152" s="69" t="str">
        <f>IF(AA152&lt;&gt;"",INDEX(Lookup!$N$2:$N$5,MATCH(Players!AA152,Lookup!$P$2:$P$5,0)),INDEX(Lookup!$N$2:$N$5,MATCH(Players!O152,Lookup!$O$2:$O$5,0)))</f>
        <v>Defense</v>
      </c>
      <c r="AC152">
        <v>3032000</v>
      </c>
      <c r="AD152" s="69" t="s">
        <v>794</v>
      </c>
      <c r="AE152" s="69" t="str">
        <f>INDEX('Translate table'!$H$2:$H$622,MATCH(Players!P152,'Translate table'!$G$2:$G$622,0))</f>
        <v>Joel Pohjanpalo</v>
      </c>
      <c r="AF152" s="69">
        <f>IFERROR(INDEX('Euro Qual stats'!$A$1:$L$2071,MATCH(Players!$AE152,'Euro Qual stats'!$A$1:$A$2071,0),MATCH(Players!AF$2,'Euro Qual stats'!$A$1:$L$1,0)),0)</f>
        <v>2</v>
      </c>
      <c r="AG152" s="69">
        <f>IFERROR(INDEX('Euro Qual stats'!$A$1:$L$2071,MATCH(Players!$AE152,'Euro Qual stats'!$A$1:$A$2071,0),MATCH(Players!AG$2,'Euro Qual stats'!$A$1:$L$1,0)),0)</f>
        <v>1.1100000000000001</v>
      </c>
      <c r="AH152" s="69">
        <f>IFERROR(INDEX('Euro Qual stats'!$A$1:$L$2071,MATCH(Players!$AE152,'Euro Qual stats'!$A$1:$A$2071,0),MATCH(Players!AH$2,'Euro Qual stats'!$A$1:$L$1,0)),0)</f>
        <v>1.1100000000000001</v>
      </c>
      <c r="AI152" s="69">
        <f>IFERROR(INDEX('Euro Qual stats'!$A$1:$L$2071,MATCH(Players!$AE152,'Euro Qual stats'!$A$1:$A$2071,0),MATCH(Players!AI$2,'Euro Qual stats'!$A$1:$L$1,0)),0)</f>
        <v>0</v>
      </c>
      <c r="AJ152" s="85">
        <f t="shared" si="70"/>
        <v>0.26295857988165683</v>
      </c>
      <c r="AK152" s="85">
        <f t="shared" si="71"/>
        <v>0.26147928994082842</v>
      </c>
      <c r="AL152" s="85">
        <f t="shared" si="72"/>
        <v>0.1574457593688362</v>
      </c>
      <c r="AM152" s="85">
        <f t="shared" si="73"/>
        <v>0</v>
      </c>
      <c r="AN152" s="85">
        <f t="shared" si="74"/>
        <v>0</v>
      </c>
      <c r="AO152" s="85">
        <f t="shared" si="75"/>
        <v>0</v>
      </c>
      <c r="AP152" s="2">
        <f t="shared" si="76"/>
        <v>3.9439088518843118E-2</v>
      </c>
      <c r="AQ152" s="2">
        <f t="shared" si="77"/>
        <v>3.9439088518843118E-2</v>
      </c>
      <c r="AR152" s="2">
        <f t="shared" si="78"/>
        <v>0.15775635407537247</v>
      </c>
      <c r="AS152" s="2">
        <f t="shared" si="79"/>
        <v>0.11831726555652937</v>
      </c>
      <c r="AT152" s="2">
        <f t="shared" si="80"/>
        <v>0</v>
      </c>
      <c r="AU152" s="2">
        <f t="shared" si="100"/>
        <v>3.9439088518843118E-2</v>
      </c>
      <c r="AV152" s="2">
        <f t="shared" si="101"/>
        <v>3.9439088518843118E-2</v>
      </c>
      <c r="AW152" s="2">
        <f t="shared" si="102"/>
        <v>0.15775635407537247</v>
      </c>
      <c r="AX152" s="2">
        <f t="shared" si="103"/>
        <v>0.11831726555652937</v>
      </c>
      <c r="AY152" s="2">
        <f t="shared" si="104"/>
        <v>0</v>
      </c>
      <c r="AZ152" s="2">
        <f t="shared" si="81"/>
        <v>0.15045918922983575</v>
      </c>
      <c r="BA152" s="2">
        <f t="shared" si="82"/>
        <v>0.15119883420024999</v>
      </c>
      <c r="BB152" s="2">
        <f t="shared" si="83"/>
        <v>5.9158632778264685E-2</v>
      </c>
      <c r="BC152">
        <f t="shared" si="84"/>
        <v>0</v>
      </c>
      <c r="BD152" s="74">
        <f t="shared" si="85"/>
        <v>0</v>
      </c>
      <c r="BE152" s="74">
        <f t="shared" si="86"/>
        <v>0</v>
      </c>
      <c r="BF152" s="74">
        <f t="shared" si="87"/>
        <v>0</v>
      </c>
      <c r="BG152" s="2">
        <f t="shared" si="88"/>
        <v>5.9158632778264685E-2</v>
      </c>
      <c r="BH152" s="2">
        <f t="shared" si="89"/>
        <v>0</v>
      </c>
      <c r="BI152" s="2">
        <f t="shared" si="90"/>
        <v>0</v>
      </c>
      <c r="BJ152" s="2">
        <f t="shared" si="91"/>
        <v>0</v>
      </c>
      <c r="BK152" s="2">
        <f t="shared" si="92"/>
        <v>0</v>
      </c>
      <c r="BL152" s="2">
        <f t="shared" si="93"/>
        <v>5.9158632778264685E-2</v>
      </c>
      <c r="BM152" s="2">
        <f t="shared" si="94"/>
        <v>0</v>
      </c>
      <c r="BN152" s="2">
        <f t="shared" si="95"/>
        <v>0</v>
      </c>
      <c r="BO152" s="2">
        <f t="shared" si="96"/>
        <v>0</v>
      </c>
      <c r="BP152" s="2">
        <f t="shared" si="97"/>
        <v>0</v>
      </c>
      <c r="BQ152" s="2">
        <f t="shared" si="98"/>
        <v>5.9158632778264685E-2</v>
      </c>
      <c r="BR152" s="2">
        <f t="shared" si="99"/>
        <v>0</v>
      </c>
    </row>
    <row r="153" spans="1:70" x14ac:dyDescent="0.3">
      <c r="A153" s="93">
        <v>0</v>
      </c>
      <c r="B153">
        <v>204562</v>
      </c>
      <c r="C153" t="s">
        <v>1562</v>
      </c>
      <c r="D153" t="s">
        <v>1563</v>
      </c>
      <c r="E153" t="s">
        <v>1564</v>
      </c>
      <c r="F153">
        <v>18694</v>
      </c>
      <c r="G153" t="s">
        <v>874</v>
      </c>
      <c r="H153" t="s">
        <v>907</v>
      </c>
      <c r="I153" t="s">
        <v>1008</v>
      </c>
      <c r="J153">
        <v>6.3</v>
      </c>
      <c r="K153">
        <v>6</v>
      </c>
      <c r="L153">
        <v>6.3</v>
      </c>
      <c r="M153">
        <v>0</v>
      </c>
      <c r="N153">
        <v>625</v>
      </c>
      <c r="O153" t="s">
        <v>1301</v>
      </c>
      <c r="P153" t="s">
        <v>1565</v>
      </c>
      <c r="Q153" t="s">
        <v>1566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 t="s">
        <v>1086</v>
      </c>
      <c r="AA153" t="s">
        <v>692</v>
      </c>
      <c r="AB153" s="69" t="str">
        <f>IF(AA153&lt;&gt;"",INDEX(Lookup!$N$2:$N$5,MATCH(Players!AA153,Lookup!$P$2:$P$5,0)),INDEX(Lookup!$N$2:$N$5,MATCH(Players!O153,Lookup!$O$2:$O$5,0)))</f>
        <v>Defense</v>
      </c>
      <c r="AC153">
        <v>4052000</v>
      </c>
      <c r="AD153" s="69" t="s">
        <v>788</v>
      </c>
      <c r="AE153" s="69" t="str">
        <f>INDEX('Translate table'!$H$2:$H$622,MATCH(Players!P153,'Translate table'!$G$2:$G$622,0))</f>
        <v>Daley Blind</v>
      </c>
      <c r="AF153" s="69">
        <f>IFERROR(INDEX('Euro Qual stats'!$A$1:$L$2071,MATCH(Players!$AE153,'Euro Qual stats'!$A$1:$A$2071,0),MATCH(Players!AF$2,'Euro Qual stats'!$A$1:$L$1,0)),0)</f>
        <v>7</v>
      </c>
      <c r="AG153" s="69">
        <f>IFERROR(INDEX('Euro Qual stats'!$A$1:$L$2071,MATCH(Players!$AE153,'Euro Qual stats'!$A$1:$A$2071,0),MATCH(Players!AG$2,'Euro Qual stats'!$A$1:$L$1,0)),0)</f>
        <v>0.14000000000000001</v>
      </c>
      <c r="AH153" s="69">
        <f>IFERROR(INDEX('Euro Qual stats'!$A$1:$L$2071,MATCH(Players!$AE153,'Euro Qual stats'!$A$1:$A$2071,0),MATCH(Players!AH$2,'Euro Qual stats'!$A$1:$L$1,0)),0)</f>
        <v>0</v>
      </c>
      <c r="AI153" s="69">
        <f>IFERROR(INDEX('Euro Qual stats'!$A$1:$L$2071,MATCH(Players!$AE153,'Euro Qual stats'!$A$1:$A$2071,0),MATCH(Players!AI$2,'Euro Qual stats'!$A$1:$L$1,0)),0)</f>
        <v>0.14000000000000001</v>
      </c>
      <c r="AJ153" s="85">
        <f t="shared" si="70"/>
        <v>0.12064595660749508</v>
      </c>
      <c r="AK153" s="85">
        <f t="shared" si="71"/>
        <v>3.8239644970414211E-2</v>
      </c>
      <c r="AL153" s="85">
        <f t="shared" si="72"/>
        <v>0.16038954635108477</v>
      </c>
      <c r="AM153" s="85">
        <f t="shared" si="73"/>
        <v>0</v>
      </c>
      <c r="AN153" s="85">
        <f t="shared" si="74"/>
        <v>0</v>
      </c>
      <c r="AO153" s="85">
        <f t="shared" si="75"/>
        <v>0</v>
      </c>
      <c r="AP153" s="2" t="str">
        <f t="shared" si="76"/>
        <v/>
      </c>
      <c r="AQ153" s="2" t="str">
        <f t="shared" si="77"/>
        <v/>
      </c>
      <c r="AR153" s="2" t="str">
        <f t="shared" si="78"/>
        <v/>
      </c>
      <c r="AS153" s="2" t="str">
        <f t="shared" si="79"/>
        <v/>
      </c>
      <c r="AT153" s="2" t="str">
        <f t="shared" si="80"/>
        <v/>
      </c>
      <c r="AU153" s="2">
        <f t="shared" si="100"/>
        <v>0</v>
      </c>
      <c r="AV153" s="2">
        <f t="shared" si="101"/>
        <v>0</v>
      </c>
      <c r="AW153" s="2">
        <f t="shared" si="102"/>
        <v>7.9071179238124151E-2</v>
      </c>
      <c r="AX153" s="2">
        <f t="shared" si="103"/>
        <v>0.13674475927152546</v>
      </c>
      <c r="AY153" s="2">
        <f t="shared" si="104"/>
        <v>0</v>
      </c>
      <c r="AZ153" s="2">
        <f t="shared" si="81"/>
        <v>1.9119822485207105E-2</v>
      </c>
      <c r="BA153" s="2">
        <f t="shared" si="82"/>
        <v>6.032297830374754E-2</v>
      </c>
      <c r="BB153" s="2">
        <f t="shared" si="83"/>
        <v>0.13837237963576274</v>
      </c>
      <c r="BC153">
        <f t="shared" si="84"/>
        <v>0</v>
      </c>
      <c r="BD153" s="74">
        <f t="shared" si="85"/>
        <v>0</v>
      </c>
      <c r="BE153" s="74">
        <f t="shared" si="86"/>
        <v>0</v>
      </c>
      <c r="BF153" s="74">
        <f t="shared" si="87"/>
        <v>0</v>
      </c>
      <c r="BG153" s="2">
        <f t="shared" si="88"/>
        <v>0.13837237963576274</v>
      </c>
      <c r="BH153" s="2">
        <f t="shared" si="89"/>
        <v>0</v>
      </c>
      <c r="BI153" s="2">
        <f t="shared" si="90"/>
        <v>0</v>
      </c>
      <c r="BJ153" s="2">
        <f t="shared" si="91"/>
        <v>0</v>
      </c>
      <c r="BK153" s="2">
        <f t="shared" si="92"/>
        <v>0</v>
      </c>
      <c r="BL153" s="2">
        <f t="shared" si="93"/>
        <v>0.13837237963576274</v>
      </c>
      <c r="BM153" s="2">
        <f t="shared" si="94"/>
        <v>0</v>
      </c>
      <c r="BN153" s="2">
        <f t="shared" si="95"/>
        <v>0</v>
      </c>
      <c r="BO153" s="2">
        <f t="shared" si="96"/>
        <v>0</v>
      </c>
      <c r="BP153" s="2">
        <f t="shared" si="97"/>
        <v>0</v>
      </c>
      <c r="BQ153" s="2">
        <f t="shared" si="98"/>
        <v>0.13837237963576274</v>
      </c>
      <c r="BR153" s="2">
        <f t="shared" si="99"/>
        <v>0</v>
      </c>
    </row>
    <row r="154" spans="1:70" x14ac:dyDescent="0.3">
      <c r="A154" s="93">
        <v>0</v>
      </c>
      <c r="B154">
        <v>204643</v>
      </c>
      <c r="C154" t="s">
        <v>1567</v>
      </c>
      <c r="D154" t="s">
        <v>1568</v>
      </c>
      <c r="E154" t="s">
        <v>1569</v>
      </c>
      <c r="F154">
        <v>18660</v>
      </c>
      <c r="G154" t="s">
        <v>890</v>
      </c>
      <c r="H154" t="s">
        <v>913</v>
      </c>
      <c r="I154" t="s">
        <v>5231</v>
      </c>
      <c r="J154">
        <v>0</v>
      </c>
      <c r="K154">
        <v>6</v>
      </c>
      <c r="L154">
        <v>0</v>
      </c>
      <c r="M154">
        <v>0</v>
      </c>
      <c r="N154">
        <v>5</v>
      </c>
      <c r="O154" t="s">
        <v>1273</v>
      </c>
      <c r="P154" t="s">
        <v>247</v>
      </c>
      <c r="Q154" t="s">
        <v>247</v>
      </c>
      <c r="R154">
        <v>0</v>
      </c>
      <c r="S154">
        <v>0</v>
      </c>
      <c r="T154">
        <v>86</v>
      </c>
      <c r="U154">
        <v>11</v>
      </c>
      <c r="V154">
        <v>3132</v>
      </c>
      <c r="W154">
        <v>0</v>
      </c>
      <c r="X154">
        <v>0</v>
      </c>
      <c r="Y154">
        <v>1</v>
      </c>
      <c r="Z154" t="s">
        <v>1040</v>
      </c>
      <c r="AA154" t="s">
        <v>690</v>
      </c>
      <c r="AB154" s="69" t="str">
        <f>IF(AA154&lt;&gt;"",INDEX(Lookup!$N$2:$N$5,MATCH(Players!AA154,Lookup!$P$2:$P$5,0)),INDEX(Lookup!$N$2:$N$5,MATCH(Players!O154,Lookup!$O$2:$O$5,0)))</f>
        <v>Goalkeeper</v>
      </c>
      <c r="AC154">
        <v>4495000</v>
      </c>
      <c r="AD154" s="69" t="s">
        <v>798</v>
      </c>
      <c r="AE154" s="69" t="str">
        <f>INDEX('Translate table'!$H$2:$H$622,MATCH(Players!P154,'Translate table'!$G$2:$G$622,0))</f>
        <v>Bernd Leno</v>
      </c>
      <c r="AF154" s="69">
        <f>IFERROR(INDEX('Euro Qual stats'!$A$1:$L$2071,MATCH(Players!$AE154,'Euro Qual stats'!$A$1:$A$2071,0),MATCH(Players!AF$2,'Euro Qual stats'!$A$1:$L$1,0)),0)</f>
        <v>0</v>
      </c>
      <c r="AG154" s="69">
        <f>IFERROR(INDEX('Euro Qual stats'!$A$1:$L$2071,MATCH(Players!$AE154,'Euro Qual stats'!$A$1:$A$2071,0),MATCH(Players!AG$2,'Euro Qual stats'!$A$1:$L$1,0)),0)</f>
        <v>0</v>
      </c>
      <c r="AH154" s="69">
        <f>IFERROR(INDEX('Euro Qual stats'!$A$1:$L$2071,MATCH(Players!$AE154,'Euro Qual stats'!$A$1:$A$2071,0),MATCH(Players!AH$2,'Euro Qual stats'!$A$1:$L$1,0)),0)</f>
        <v>0</v>
      </c>
      <c r="AI154" s="69">
        <f>IFERROR(INDEX('Euro Qual stats'!$A$1:$L$2071,MATCH(Players!$AE154,'Euro Qual stats'!$A$1:$A$2071,0),MATCH(Players!AI$2,'Euro Qual stats'!$A$1:$L$1,0)),0)</f>
        <v>0</v>
      </c>
      <c r="AJ154" s="85">
        <f t="shared" si="70"/>
        <v>0</v>
      </c>
      <c r="AK154" s="85">
        <f t="shared" si="71"/>
        <v>0</v>
      </c>
      <c r="AL154" s="85">
        <f t="shared" si="72"/>
        <v>0</v>
      </c>
      <c r="AM154" s="85">
        <f t="shared" si="73"/>
        <v>0</v>
      </c>
      <c r="AN154" s="85">
        <f t="shared" si="74"/>
        <v>0</v>
      </c>
      <c r="AO154" s="85">
        <f t="shared" si="75"/>
        <v>0</v>
      </c>
      <c r="AP154" s="2">
        <f t="shared" si="76"/>
        <v>0</v>
      </c>
      <c r="AQ154" s="2">
        <f t="shared" si="77"/>
        <v>0</v>
      </c>
      <c r="AR154" s="2">
        <f t="shared" si="78"/>
        <v>0</v>
      </c>
      <c r="AS154" s="2">
        <f t="shared" si="79"/>
        <v>0</v>
      </c>
      <c r="AT154" s="2">
        <f t="shared" si="80"/>
        <v>2.8735632183908049E-2</v>
      </c>
      <c r="AU154" s="2">
        <f t="shared" si="100"/>
        <v>0</v>
      </c>
      <c r="AV154" s="2">
        <f t="shared" si="101"/>
        <v>0</v>
      </c>
      <c r="AW154" s="2">
        <f t="shared" si="102"/>
        <v>0</v>
      </c>
      <c r="AX154" s="2">
        <f t="shared" si="103"/>
        <v>0</v>
      </c>
      <c r="AY154" s="2">
        <f t="shared" si="104"/>
        <v>2.8735632183908049E-2</v>
      </c>
      <c r="AZ154" s="2">
        <f t="shared" si="81"/>
        <v>0</v>
      </c>
      <c r="BA154" s="2">
        <f t="shared" si="82"/>
        <v>0</v>
      </c>
      <c r="BB154" s="2">
        <f t="shared" si="83"/>
        <v>0</v>
      </c>
      <c r="BC154">
        <f t="shared" si="84"/>
        <v>0</v>
      </c>
      <c r="BD154" s="74">
        <f t="shared" si="85"/>
        <v>0</v>
      </c>
      <c r="BE154" s="74">
        <f t="shared" si="86"/>
        <v>0</v>
      </c>
      <c r="BF154" s="74">
        <f t="shared" si="87"/>
        <v>0</v>
      </c>
      <c r="BG154" s="2">
        <f t="shared" si="88"/>
        <v>0</v>
      </c>
      <c r="BH154" s="2">
        <f t="shared" si="89"/>
        <v>2.8735632183908049E-2</v>
      </c>
      <c r="BI154" s="2">
        <f t="shared" si="90"/>
        <v>0</v>
      </c>
      <c r="BJ154" s="2">
        <f t="shared" si="91"/>
        <v>0</v>
      </c>
      <c r="BK154" s="2">
        <f t="shared" si="92"/>
        <v>0</v>
      </c>
      <c r="BL154" s="2">
        <f t="shared" si="93"/>
        <v>0</v>
      </c>
      <c r="BM154" s="2">
        <f t="shared" si="94"/>
        <v>2.8735632183908049E-2</v>
      </c>
      <c r="BN154" s="2">
        <f t="shared" si="95"/>
        <v>0</v>
      </c>
      <c r="BO154" s="2">
        <f t="shared" si="96"/>
        <v>0</v>
      </c>
      <c r="BP154" s="2">
        <f t="shared" si="97"/>
        <v>0</v>
      </c>
      <c r="BQ154" s="2">
        <f t="shared" si="98"/>
        <v>0</v>
      </c>
      <c r="BR154" s="2">
        <f t="shared" si="99"/>
        <v>2.8735632183908049E-2</v>
      </c>
    </row>
    <row r="155" spans="1:70" x14ac:dyDescent="0.3">
      <c r="A155" s="93">
        <v>0</v>
      </c>
      <c r="B155">
        <v>221519</v>
      </c>
      <c r="C155" t="s">
        <v>1570</v>
      </c>
      <c r="D155" t="s">
        <v>1571</v>
      </c>
      <c r="E155" t="s">
        <v>1572</v>
      </c>
      <c r="F155">
        <v>18660</v>
      </c>
      <c r="G155" t="s">
        <v>890</v>
      </c>
      <c r="H155" t="s">
        <v>913</v>
      </c>
      <c r="I155" t="s">
        <v>979</v>
      </c>
      <c r="J155">
        <v>0</v>
      </c>
      <c r="K155">
        <v>6</v>
      </c>
      <c r="L155">
        <v>0</v>
      </c>
      <c r="M155">
        <v>0</v>
      </c>
      <c r="N155">
        <v>420</v>
      </c>
      <c r="O155" t="s">
        <v>1301</v>
      </c>
      <c r="P155" t="s">
        <v>1573</v>
      </c>
      <c r="Q155" t="s">
        <v>1574</v>
      </c>
      <c r="R155">
        <v>5</v>
      </c>
      <c r="S155">
        <v>0</v>
      </c>
      <c r="T155">
        <v>0</v>
      </c>
      <c r="U155">
        <v>7</v>
      </c>
      <c r="V155">
        <v>2816</v>
      </c>
      <c r="W155">
        <v>16</v>
      </c>
      <c r="X155">
        <v>6</v>
      </c>
      <c r="Y155">
        <v>0</v>
      </c>
      <c r="Z155" t="s">
        <v>1040</v>
      </c>
      <c r="AA155" t="s">
        <v>692</v>
      </c>
      <c r="AB155" s="69" t="str">
        <f>IF(AA155&lt;&gt;"",INDEX(Lookup!$N$2:$N$5,MATCH(Players!AA155,Lookup!$P$2:$P$5,0)),INDEX(Lookup!$N$2:$N$5,MATCH(Players!O155,Lookup!$O$2:$O$5,0)))</f>
        <v>Defense</v>
      </c>
      <c r="AC155">
        <v>3409000</v>
      </c>
      <c r="AD155" s="69" t="s">
        <v>788</v>
      </c>
      <c r="AE155" s="69" t="str">
        <f>INDEX('Translate table'!$H$2:$H$622,MATCH(Players!P155,'Translate table'!$G$2:$G$622,0))</f>
        <v>Mats MÃ¸ller DÃ¦hli</v>
      </c>
      <c r="AF155" s="69">
        <f>IFERROR(INDEX('Euro Qual stats'!$A$1:$L$2071,MATCH(Players!$AE155,'Euro Qual stats'!$A$1:$A$2071,0),MATCH(Players!AF$2,'Euro Qual stats'!$A$1:$L$1,0)),0)</f>
        <v>2</v>
      </c>
      <c r="AG155" s="69">
        <f>IFERROR(INDEX('Euro Qual stats'!$A$1:$L$2071,MATCH(Players!$AE155,'Euro Qual stats'!$A$1:$A$2071,0),MATCH(Players!AG$2,'Euro Qual stats'!$A$1:$L$1,0)),0)</f>
        <v>0</v>
      </c>
      <c r="AH155" s="69">
        <f>IFERROR(INDEX('Euro Qual stats'!$A$1:$L$2071,MATCH(Players!$AE155,'Euro Qual stats'!$A$1:$A$2071,0),MATCH(Players!AH$2,'Euro Qual stats'!$A$1:$L$1,0)),0)</f>
        <v>0</v>
      </c>
      <c r="AI155" s="69">
        <f>IFERROR(INDEX('Euro Qual stats'!$A$1:$L$2071,MATCH(Players!$AE155,'Euro Qual stats'!$A$1:$A$2071,0),MATCH(Players!AI$2,'Euro Qual stats'!$A$1:$L$1,0)),0)</f>
        <v>0</v>
      </c>
      <c r="AJ155" s="85">
        <f t="shared" si="70"/>
        <v>7.7958579881656817E-2</v>
      </c>
      <c r="AK155" s="85">
        <f t="shared" si="71"/>
        <v>7.6479289940828421E-2</v>
      </c>
      <c r="AL155" s="85">
        <f t="shared" si="72"/>
        <v>0.1574457593688362</v>
      </c>
      <c r="AM155" s="85">
        <f t="shared" si="73"/>
        <v>3.9802552058030745E-2</v>
      </c>
      <c r="AN155" s="85">
        <f t="shared" si="74"/>
        <v>2.9120482424237409E-2</v>
      </c>
      <c r="AO155" s="85">
        <f t="shared" si="75"/>
        <v>0.10054634223539628</v>
      </c>
      <c r="AP155" s="2">
        <f t="shared" si="76"/>
        <v>0.15980113636363635</v>
      </c>
      <c r="AQ155" s="2">
        <f t="shared" si="77"/>
        <v>0</v>
      </c>
      <c r="AR155" s="2">
        <f t="shared" si="78"/>
        <v>0.51136363636363635</v>
      </c>
      <c r="AS155" s="2">
        <f t="shared" si="79"/>
        <v>0.19176136363636362</v>
      </c>
      <c r="AT155" s="2">
        <f t="shared" si="80"/>
        <v>0</v>
      </c>
      <c r="AU155" s="2">
        <f t="shared" si="100"/>
        <v>0.15980113636363635</v>
      </c>
      <c r="AV155" s="2">
        <f t="shared" si="101"/>
        <v>0</v>
      </c>
      <c r="AW155" s="2">
        <f t="shared" si="102"/>
        <v>0.51136363636363635</v>
      </c>
      <c r="AX155" s="2">
        <f t="shared" si="103"/>
        <v>0.19176136363636362</v>
      </c>
      <c r="AY155" s="2">
        <f t="shared" si="104"/>
        <v>0</v>
      </c>
      <c r="AZ155" s="2">
        <f t="shared" si="81"/>
        <v>0.11814021315223239</v>
      </c>
      <c r="BA155" s="2">
        <f t="shared" si="82"/>
        <v>3.8979289940828409E-2</v>
      </c>
      <c r="BB155" s="2">
        <f t="shared" si="83"/>
        <v>9.5880681818181809E-2</v>
      </c>
      <c r="BC155">
        <f t="shared" si="84"/>
        <v>1</v>
      </c>
      <c r="BD155" s="74">
        <f t="shared" si="85"/>
        <v>4.4523450409152066E-2</v>
      </c>
      <c r="BE155" s="74">
        <f t="shared" si="86"/>
        <v>1.9420012666957361E-2</v>
      </c>
      <c r="BF155" s="74">
        <f t="shared" si="87"/>
        <v>7.3285244913594408E-2</v>
      </c>
      <c r="BG155" s="2">
        <f t="shared" si="88"/>
        <v>9.5880681818181809E-2</v>
      </c>
      <c r="BH155" s="2">
        <f t="shared" si="89"/>
        <v>0</v>
      </c>
      <c r="BI155" s="2">
        <f t="shared" si="90"/>
        <v>4.4523450409152066E-2</v>
      </c>
      <c r="BJ155" s="2">
        <f t="shared" si="91"/>
        <v>1.9420012666957361E-2</v>
      </c>
      <c r="BK155" s="2">
        <f t="shared" si="92"/>
        <v>7.3285244913594408E-2</v>
      </c>
      <c r="BL155" s="2">
        <f t="shared" si="93"/>
        <v>9.5880681818181809E-2</v>
      </c>
      <c r="BM155" s="2">
        <f t="shared" si="94"/>
        <v>0</v>
      </c>
      <c r="BN155" s="2">
        <f t="shared" si="95"/>
        <v>4.4523450409152066E-2</v>
      </c>
      <c r="BO155" s="2">
        <f t="shared" si="96"/>
        <v>1.9420012666957365E-2</v>
      </c>
      <c r="BP155" s="2">
        <f t="shared" si="97"/>
        <v>7.3285244913594394E-2</v>
      </c>
      <c r="BQ155" s="2">
        <f t="shared" si="98"/>
        <v>9.5880681818181809E-2</v>
      </c>
      <c r="BR155" s="2">
        <f t="shared" si="99"/>
        <v>0</v>
      </c>
    </row>
    <row r="156" spans="1:70" x14ac:dyDescent="0.3">
      <c r="A156" s="93">
        <v>0</v>
      </c>
      <c r="B156">
        <v>204658</v>
      </c>
      <c r="C156" t="s">
        <v>1575</v>
      </c>
      <c r="D156" t="s">
        <v>1576</v>
      </c>
      <c r="E156" t="s">
        <v>1577</v>
      </c>
      <c r="F156">
        <v>18660</v>
      </c>
      <c r="G156" t="s">
        <v>890</v>
      </c>
      <c r="H156" t="s">
        <v>913</v>
      </c>
      <c r="I156" t="s">
        <v>979</v>
      </c>
      <c r="J156">
        <v>0</v>
      </c>
      <c r="K156">
        <v>6</v>
      </c>
      <c r="L156">
        <v>0</v>
      </c>
      <c r="M156">
        <v>0</v>
      </c>
      <c r="N156">
        <v>487</v>
      </c>
      <c r="O156" t="s">
        <v>1301</v>
      </c>
      <c r="P156" t="s">
        <v>124</v>
      </c>
      <c r="Q156" t="s">
        <v>410</v>
      </c>
      <c r="R156">
        <v>1</v>
      </c>
      <c r="S156">
        <v>0</v>
      </c>
      <c r="T156">
        <v>0</v>
      </c>
      <c r="U156">
        <v>11</v>
      </c>
      <c r="V156">
        <v>1710</v>
      </c>
      <c r="W156">
        <v>7</v>
      </c>
      <c r="X156">
        <v>0</v>
      </c>
      <c r="Y156">
        <v>0</v>
      </c>
      <c r="Z156" t="s">
        <v>1040</v>
      </c>
      <c r="AA156" t="s">
        <v>692</v>
      </c>
      <c r="AB156" s="69" t="str">
        <f>IF(AA156&lt;&gt;"",INDEX(Lookup!$N$2:$N$5,MATCH(Players!AA156,Lookup!$P$2:$P$5,0)),INDEX(Lookup!$N$2:$N$5,MATCH(Players!O156,Lookup!$O$2:$O$5,0)))</f>
        <v>Defense</v>
      </c>
      <c r="AC156">
        <v>3994000</v>
      </c>
      <c r="AD156" s="69" t="s">
        <v>814</v>
      </c>
      <c r="AE156" s="69" t="str">
        <f>INDEX('Translate table'!$H$2:$H$622,MATCH(Players!P156,'Translate table'!$G$2:$G$622,0))</f>
        <v>Antonio RÃ¼diger</v>
      </c>
      <c r="AF156" s="69">
        <f>IFERROR(INDEX('Euro Qual stats'!$A$1:$L$2071,MATCH(Players!$AE156,'Euro Qual stats'!$A$1:$A$2071,0),MATCH(Players!AF$2,'Euro Qual stats'!$A$1:$L$1,0)),0)</f>
        <v>1</v>
      </c>
      <c r="AG156" s="69">
        <f>IFERROR(INDEX('Euro Qual stats'!$A$1:$L$2071,MATCH(Players!$AE156,'Euro Qual stats'!$A$1:$A$2071,0),MATCH(Players!AG$2,'Euro Qual stats'!$A$1:$L$1,0)),0)</f>
        <v>1</v>
      </c>
      <c r="AH156" s="69">
        <f>IFERROR(INDEX('Euro Qual stats'!$A$1:$L$2071,MATCH(Players!$AE156,'Euro Qual stats'!$A$1:$A$2071,0),MATCH(Players!AH$2,'Euro Qual stats'!$A$1:$L$1,0)),0)</f>
        <v>0</v>
      </c>
      <c r="AI156" s="69">
        <f>IFERROR(INDEX('Euro Qual stats'!$A$1:$L$2071,MATCH(Players!$AE156,'Euro Qual stats'!$A$1:$A$2071,0),MATCH(Players!AI$2,'Euro Qual stats'!$A$1:$L$1,0)),0)</f>
        <v>0</v>
      </c>
      <c r="AJ156" s="85">
        <f t="shared" si="70"/>
        <v>0.16908777120315582</v>
      </c>
      <c r="AK156" s="85">
        <f t="shared" si="71"/>
        <v>8.4127218934911263E-2</v>
      </c>
      <c r="AL156" s="85">
        <f t="shared" si="72"/>
        <v>0.17319033530571981</v>
      </c>
      <c r="AM156" s="85">
        <f t="shared" si="73"/>
        <v>8.6329494789496031E-2</v>
      </c>
      <c r="AN156" s="85">
        <f t="shared" si="74"/>
        <v>3.2032530666661153E-2</v>
      </c>
      <c r="AO156" s="85">
        <f t="shared" si="75"/>
        <v>0.11060097645893591</v>
      </c>
      <c r="AP156" s="2">
        <f t="shared" si="76"/>
        <v>5.2631578947368425E-2</v>
      </c>
      <c r="AQ156" s="2">
        <f t="shared" si="77"/>
        <v>0</v>
      </c>
      <c r="AR156" s="2">
        <f t="shared" si="78"/>
        <v>0.36842105263157898</v>
      </c>
      <c r="AS156" s="2">
        <f t="shared" si="79"/>
        <v>0</v>
      </c>
      <c r="AT156" s="2">
        <f t="shared" si="80"/>
        <v>0</v>
      </c>
      <c r="AU156" s="2">
        <f t="shared" si="100"/>
        <v>5.2631578947368425E-2</v>
      </c>
      <c r="AV156" s="2">
        <f t="shared" si="101"/>
        <v>0</v>
      </c>
      <c r="AW156" s="2">
        <f t="shared" si="102"/>
        <v>0.36842105263157898</v>
      </c>
      <c r="AX156" s="2">
        <f t="shared" si="103"/>
        <v>0</v>
      </c>
      <c r="AY156" s="2">
        <f t="shared" si="104"/>
        <v>0</v>
      </c>
      <c r="AZ156" s="2">
        <f t="shared" si="81"/>
        <v>6.8379398941139841E-2</v>
      </c>
      <c r="BA156" s="2">
        <f t="shared" si="82"/>
        <v>8.4543885601577912E-2</v>
      </c>
      <c r="BB156" s="2">
        <f t="shared" si="83"/>
        <v>0</v>
      </c>
      <c r="BC156">
        <f t="shared" si="84"/>
        <v>1</v>
      </c>
      <c r="BD156" s="74">
        <f t="shared" si="85"/>
        <v>2.5770114142594436E-2</v>
      </c>
      <c r="BE156" s="74">
        <f t="shared" si="86"/>
        <v>4.21209142544361E-2</v>
      </c>
      <c r="BF156" s="74">
        <f t="shared" si="87"/>
        <v>5.2799661832484399E-2</v>
      </c>
      <c r="BG156" s="2">
        <f t="shared" si="88"/>
        <v>0</v>
      </c>
      <c r="BH156" s="2">
        <f t="shared" si="89"/>
        <v>0</v>
      </c>
      <c r="BI156" s="2">
        <f t="shared" si="90"/>
        <v>2.5770114142594436E-2</v>
      </c>
      <c r="BJ156" s="2">
        <f t="shared" si="91"/>
        <v>4.21209142544361E-2</v>
      </c>
      <c r="BK156" s="2">
        <f t="shared" si="92"/>
        <v>5.2799661832484399E-2</v>
      </c>
      <c r="BL156" s="2">
        <f t="shared" si="93"/>
        <v>0</v>
      </c>
      <c r="BM156" s="2">
        <f t="shared" si="94"/>
        <v>0</v>
      </c>
      <c r="BN156" s="2">
        <f t="shared" si="95"/>
        <v>2.5770114142594436E-2</v>
      </c>
      <c r="BO156" s="2">
        <f t="shared" si="96"/>
        <v>4.2120914254436106E-2</v>
      </c>
      <c r="BP156" s="2">
        <f t="shared" si="97"/>
        <v>5.2799661832484385E-2</v>
      </c>
      <c r="BQ156" s="2">
        <f t="shared" si="98"/>
        <v>0</v>
      </c>
      <c r="BR156" s="2">
        <f t="shared" si="99"/>
        <v>0</v>
      </c>
    </row>
    <row r="157" spans="1:70" x14ac:dyDescent="0.3">
      <c r="A157" s="93">
        <v>0</v>
      </c>
      <c r="B157">
        <v>204647</v>
      </c>
      <c r="C157" t="s">
        <v>1578</v>
      </c>
      <c r="D157" t="s">
        <v>1579</v>
      </c>
      <c r="E157" t="s">
        <v>1580</v>
      </c>
      <c r="F157">
        <v>18660</v>
      </c>
      <c r="G157" t="s">
        <v>890</v>
      </c>
      <c r="H157" t="s">
        <v>913</v>
      </c>
      <c r="I157" t="s">
        <v>5231</v>
      </c>
      <c r="J157">
        <v>0</v>
      </c>
      <c r="K157">
        <v>6</v>
      </c>
      <c r="L157">
        <v>0</v>
      </c>
      <c r="M157">
        <v>0</v>
      </c>
      <c r="N157">
        <v>147</v>
      </c>
      <c r="O157" t="s">
        <v>1301</v>
      </c>
      <c r="P157" t="s">
        <v>1581</v>
      </c>
      <c r="Q157" t="s">
        <v>1582</v>
      </c>
      <c r="R157">
        <v>1</v>
      </c>
      <c r="S157">
        <v>0</v>
      </c>
      <c r="T157">
        <v>0</v>
      </c>
      <c r="U157">
        <v>5</v>
      </c>
      <c r="V157">
        <v>1503</v>
      </c>
      <c r="W157">
        <v>5</v>
      </c>
      <c r="X157">
        <v>1</v>
      </c>
      <c r="Y157">
        <v>0</v>
      </c>
      <c r="Z157" t="s">
        <v>1040</v>
      </c>
      <c r="AA157" t="s">
        <v>692</v>
      </c>
      <c r="AB157" s="69" t="str">
        <f>IF(AA157&lt;&gt;"",INDEX(Lookup!$N$2:$N$5,MATCH(Players!AA157,Lookup!$P$2:$P$5,0)),INDEX(Lookup!$N$2:$N$5,MATCH(Players!O157,Lookup!$O$2:$O$5,0)))</f>
        <v>Defense</v>
      </c>
      <c r="AC157">
        <v>3495000</v>
      </c>
      <c r="AD157" s="69" t="s">
        <v>825</v>
      </c>
      <c r="AE157" s="69" t="str">
        <f>INDEX('Translate table'!$H$2:$H$622,MATCH(Players!P157,'Translate table'!$G$2:$G$622,0))</f>
        <v>Nikolas Å palek</v>
      </c>
      <c r="AF157" s="69">
        <f>IFERROR(INDEX('Euro Qual stats'!$A$1:$L$2071,MATCH(Players!$AE157,'Euro Qual stats'!$A$1:$A$2071,0),MATCH(Players!AF$2,'Euro Qual stats'!$A$1:$L$1,0)),0)</f>
        <v>0</v>
      </c>
      <c r="AG157" s="69">
        <f>IFERROR(INDEX('Euro Qual stats'!$A$1:$L$2071,MATCH(Players!$AE157,'Euro Qual stats'!$A$1:$A$2071,0),MATCH(Players!AG$2,'Euro Qual stats'!$A$1:$L$1,0)),0)</f>
        <v>0</v>
      </c>
      <c r="AH157" s="69">
        <f>IFERROR(INDEX('Euro Qual stats'!$A$1:$L$2071,MATCH(Players!$AE157,'Euro Qual stats'!$A$1:$A$2071,0),MATCH(Players!AH$2,'Euro Qual stats'!$A$1:$L$1,0)),0)</f>
        <v>0</v>
      </c>
      <c r="AI157" s="69">
        <f>IFERROR(INDEX('Euro Qual stats'!$A$1:$L$2071,MATCH(Players!$AE157,'Euro Qual stats'!$A$1:$A$2071,0),MATCH(Players!AI$2,'Euro Qual stats'!$A$1:$L$1,0)),0)</f>
        <v>0</v>
      </c>
      <c r="AJ157" s="85">
        <f t="shared" si="70"/>
        <v>9.3550295857988172E-2</v>
      </c>
      <c r="AK157" s="85">
        <f t="shared" si="71"/>
        <v>9.1775147928994105E-2</v>
      </c>
      <c r="AL157" s="85">
        <f t="shared" si="72"/>
        <v>0.18893491124260345</v>
      </c>
      <c r="AM157" s="85">
        <f t="shared" si="73"/>
        <v>0</v>
      </c>
      <c r="AN157" s="85">
        <f t="shared" si="74"/>
        <v>0</v>
      </c>
      <c r="AO157" s="85">
        <f t="shared" si="75"/>
        <v>0</v>
      </c>
      <c r="AP157" s="2">
        <f t="shared" si="76"/>
        <v>5.9880239520958084E-2</v>
      </c>
      <c r="AQ157" s="2">
        <f t="shared" si="77"/>
        <v>0</v>
      </c>
      <c r="AR157" s="2">
        <f t="shared" si="78"/>
        <v>0.29940119760479039</v>
      </c>
      <c r="AS157" s="2">
        <f t="shared" si="79"/>
        <v>5.9880239520958084E-2</v>
      </c>
      <c r="AT157" s="2">
        <f t="shared" si="80"/>
        <v>0</v>
      </c>
      <c r="AU157" s="2">
        <f t="shared" si="100"/>
        <v>5.9880239520958084E-2</v>
      </c>
      <c r="AV157" s="2">
        <f t="shared" si="101"/>
        <v>0</v>
      </c>
      <c r="AW157" s="2">
        <f t="shared" si="102"/>
        <v>0.29940119760479039</v>
      </c>
      <c r="AX157" s="2">
        <f t="shared" si="103"/>
        <v>5.9880239520958084E-2</v>
      </c>
      <c r="AY157" s="2">
        <f t="shared" si="104"/>
        <v>0</v>
      </c>
      <c r="AZ157" s="2">
        <f t="shared" si="81"/>
        <v>7.5827693724976095E-2</v>
      </c>
      <c r="BA157" s="2">
        <f t="shared" si="82"/>
        <v>4.6775147928994086E-2</v>
      </c>
      <c r="BB157" s="2">
        <f t="shared" si="83"/>
        <v>2.9940119760479042E-2</v>
      </c>
      <c r="BC157">
        <f t="shared" si="84"/>
        <v>0</v>
      </c>
      <c r="BD157" s="74">
        <f t="shared" si="85"/>
        <v>0</v>
      </c>
      <c r="BE157" s="74">
        <f t="shared" si="86"/>
        <v>0</v>
      </c>
      <c r="BF157" s="74">
        <f t="shared" si="87"/>
        <v>0</v>
      </c>
      <c r="BG157" s="2">
        <f t="shared" si="88"/>
        <v>2.9940119760479042E-2</v>
      </c>
      <c r="BH157" s="2">
        <f t="shared" si="89"/>
        <v>0</v>
      </c>
      <c r="BI157" s="2">
        <f t="shared" si="90"/>
        <v>0</v>
      </c>
      <c r="BJ157" s="2">
        <f t="shared" si="91"/>
        <v>0</v>
      </c>
      <c r="BK157" s="2">
        <f t="shared" si="92"/>
        <v>0</v>
      </c>
      <c r="BL157" s="2">
        <f t="shared" si="93"/>
        <v>2.9940119760479042E-2</v>
      </c>
      <c r="BM157" s="2">
        <f t="shared" si="94"/>
        <v>0</v>
      </c>
      <c r="BN157" s="2">
        <f t="shared" si="95"/>
        <v>0</v>
      </c>
      <c r="BO157" s="2">
        <f t="shared" si="96"/>
        <v>0</v>
      </c>
      <c r="BP157" s="2">
        <f t="shared" si="97"/>
        <v>0</v>
      </c>
      <c r="BQ157" s="2">
        <f t="shared" si="98"/>
        <v>2.9940119760479042E-2</v>
      </c>
      <c r="BR157" s="2">
        <f t="shared" si="99"/>
        <v>0</v>
      </c>
    </row>
    <row r="158" spans="1:70" x14ac:dyDescent="0.3">
      <c r="A158" s="93">
        <v>0</v>
      </c>
      <c r="B158">
        <v>221522</v>
      </c>
      <c r="C158" t="s">
        <v>1583</v>
      </c>
      <c r="D158" t="s">
        <v>1584</v>
      </c>
      <c r="E158" t="s">
        <v>1585</v>
      </c>
      <c r="F158">
        <v>18660</v>
      </c>
      <c r="G158" t="s">
        <v>890</v>
      </c>
      <c r="H158" t="s">
        <v>913</v>
      </c>
      <c r="I158" t="s">
        <v>5231</v>
      </c>
      <c r="J158">
        <v>0</v>
      </c>
      <c r="K158">
        <v>6</v>
      </c>
      <c r="L158">
        <v>0</v>
      </c>
      <c r="M158">
        <v>0</v>
      </c>
      <c r="N158">
        <v>3</v>
      </c>
      <c r="O158" t="s">
        <v>992</v>
      </c>
      <c r="P158" t="s">
        <v>1586</v>
      </c>
      <c r="Q158" t="s">
        <v>1587</v>
      </c>
      <c r="R158">
        <v>6</v>
      </c>
      <c r="S158">
        <v>11</v>
      </c>
      <c r="T158">
        <v>0</v>
      </c>
      <c r="U158">
        <v>3</v>
      </c>
      <c r="V158">
        <v>1824</v>
      </c>
      <c r="W158">
        <v>11</v>
      </c>
      <c r="X158">
        <v>1</v>
      </c>
      <c r="Y158">
        <v>0</v>
      </c>
      <c r="Z158" t="s">
        <v>1040</v>
      </c>
      <c r="AA158" t="s">
        <v>691</v>
      </c>
      <c r="AB158" s="69" t="str">
        <f>IF(AA158&lt;&gt;"",INDEX(Lookup!$N$2:$N$5,MATCH(Players!AA158,Lookup!$P$2:$P$5,0)),INDEX(Lookup!$N$2:$N$5,MATCH(Players!O158,Lookup!$O$2:$O$5,0)))</f>
        <v>Midfield</v>
      </c>
      <c r="AC158">
        <v>2995000</v>
      </c>
      <c r="AD158" s="69" t="s">
        <v>794</v>
      </c>
      <c r="AE158" s="69" t="str">
        <f>INDEX('Translate table'!$H$2:$H$622,MATCH(Players!P158,'Translate table'!$G$2:$G$622,0))</f>
        <v>Jordan Jones</v>
      </c>
      <c r="AF158" s="69">
        <f>IFERROR(INDEX('Euro Qual stats'!$A$1:$L$2071,MATCH(Players!$AE158,'Euro Qual stats'!$A$1:$A$2071,0),MATCH(Players!AF$2,'Euro Qual stats'!$A$1:$L$1,0)),0)</f>
        <v>5</v>
      </c>
      <c r="AG158" s="69">
        <f>IFERROR(INDEX('Euro Qual stats'!$A$1:$L$2071,MATCH(Players!$AE158,'Euro Qual stats'!$A$1:$A$2071,0),MATCH(Players!AG$2,'Euro Qual stats'!$A$1:$L$1,0)),0)</f>
        <v>0.28000000000000003</v>
      </c>
      <c r="AH158" s="69">
        <f>IFERROR(INDEX('Euro Qual stats'!$A$1:$L$2071,MATCH(Players!$AE158,'Euro Qual stats'!$A$1:$A$2071,0),MATCH(Players!AH$2,'Euro Qual stats'!$A$1:$L$1,0)),0)</f>
        <v>0</v>
      </c>
      <c r="AI158" s="69">
        <f>IFERROR(INDEX('Euro Qual stats'!$A$1:$L$2071,MATCH(Players!$AE158,'Euro Qual stats'!$A$1:$A$2071,0),MATCH(Players!AI$2,'Euro Qual stats'!$A$1:$L$1,0)),0)</f>
        <v>0</v>
      </c>
      <c r="AJ158" s="85">
        <f t="shared" si="70"/>
        <v>0.21019337016574588</v>
      </c>
      <c r="AK158" s="85">
        <f t="shared" si="71"/>
        <v>0.130621546961326</v>
      </c>
      <c r="AL158" s="85">
        <f t="shared" si="72"/>
        <v>0.13571362799263353</v>
      </c>
      <c r="AM158" s="85">
        <f t="shared" si="73"/>
        <v>0</v>
      </c>
      <c r="AN158" s="85">
        <f t="shared" si="74"/>
        <v>0</v>
      </c>
      <c r="AO158" s="85">
        <f t="shared" si="75"/>
        <v>0</v>
      </c>
      <c r="AP158" s="2">
        <f t="shared" si="76"/>
        <v>0.29605263157894735</v>
      </c>
      <c r="AQ158" s="2">
        <f t="shared" si="77"/>
        <v>0.54276315789473684</v>
      </c>
      <c r="AR158" s="2">
        <f t="shared" si="78"/>
        <v>0.54276315789473684</v>
      </c>
      <c r="AS158" s="2">
        <f t="shared" si="79"/>
        <v>4.9342105263157895E-2</v>
      </c>
      <c r="AT158" s="2">
        <f t="shared" si="80"/>
        <v>0</v>
      </c>
      <c r="AU158" s="2">
        <f t="shared" si="100"/>
        <v>0.29605263157894735</v>
      </c>
      <c r="AV158" s="2">
        <f t="shared" si="101"/>
        <v>0.54276315789473684</v>
      </c>
      <c r="AW158" s="2">
        <f t="shared" si="102"/>
        <v>0.54276315789473684</v>
      </c>
      <c r="AX158" s="2">
        <f t="shared" si="103"/>
        <v>4.9342105263157895E-2</v>
      </c>
      <c r="AY158" s="2">
        <f t="shared" si="104"/>
        <v>0</v>
      </c>
      <c r="AZ158" s="2">
        <f t="shared" si="81"/>
        <v>0.21333708927013667</v>
      </c>
      <c r="BA158" s="2">
        <f t="shared" si="82"/>
        <v>0.37647826403024137</v>
      </c>
      <c r="BB158" s="2">
        <f t="shared" si="83"/>
        <v>2.4671052631578948E-2</v>
      </c>
      <c r="BC158">
        <f t="shared" si="84"/>
        <v>0</v>
      </c>
      <c r="BD158" s="74">
        <f t="shared" si="85"/>
        <v>0</v>
      </c>
      <c r="BE158" s="74">
        <f t="shared" si="86"/>
        <v>0</v>
      </c>
      <c r="BF158" s="74">
        <f t="shared" si="87"/>
        <v>0</v>
      </c>
      <c r="BG158" s="2">
        <f t="shared" si="88"/>
        <v>2.4671052631578948E-2</v>
      </c>
      <c r="BH158" s="2">
        <f t="shared" si="89"/>
        <v>0</v>
      </c>
      <c r="BI158" s="2">
        <f t="shared" si="90"/>
        <v>0</v>
      </c>
      <c r="BJ158" s="2">
        <f t="shared" si="91"/>
        <v>0</v>
      </c>
      <c r="BK158" s="2">
        <f t="shared" si="92"/>
        <v>0</v>
      </c>
      <c r="BL158" s="2">
        <f t="shared" si="93"/>
        <v>2.4671052631578948E-2</v>
      </c>
      <c r="BM158" s="2">
        <f t="shared" si="94"/>
        <v>0</v>
      </c>
      <c r="BN158" s="2">
        <f t="shared" si="95"/>
        <v>0</v>
      </c>
      <c r="BO158" s="2">
        <f t="shared" si="96"/>
        <v>0</v>
      </c>
      <c r="BP158" s="2">
        <f t="shared" si="97"/>
        <v>0</v>
      </c>
      <c r="BQ158" s="2">
        <f t="shared" si="98"/>
        <v>2.4671052631578948E-2</v>
      </c>
      <c r="BR158" s="2">
        <f t="shared" si="99"/>
        <v>0</v>
      </c>
    </row>
    <row r="159" spans="1:70" x14ac:dyDescent="0.3">
      <c r="A159" s="93">
        <v>0</v>
      </c>
      <c r="B159">
        <v>213481</v>
      </c>
      <c r="C159" t="s">
        <v>1588</v>
      </c>
      <c r="D159" t="s">
        <v>1589</v>
      </c>
      <c r="E159" t="s">
        <v>1590</v>
      </c>
      <c r="F159">
        <v>18660</v>
      </c>
      <c r="G159" t="s">
        <v>890</v>
      </c>
      <c r="H159" t="s">
        <v>913</v>
      </c>
      <c r="I159" t="s">
        <v>5231</v>
      </c>
      <c r="J159">
        <v>0</v>
      </c>
      <c r="K159">
        <v>6</v>
      </c>
      <c r="L159">
        <v>0</v>
      </c>
      <c r="M159">
        <v>0</v>
      </c>
      <c r="N159">
        <v>9</v>
      </c>
      <c r="O159" t="s">
        <v>992</v>
      </c>
      <c r="P159" t="s">
        <v>1591</v>
      </c>
      <c r="Q159" t="s">
        <v>1591</v>
      </c>
      <c r="R159">
        <v>6</v>
      </c>
      <c r="S159">
        <v>1</v>
      </c>
      <c r="T159">
        <v>0</v>
      </c>
      <c r="U159">
        <v>0</v>
      </c>
      <c r="V159">
        <v>871</v>
      </c>
      <c r="W159">
        <v>11</v>
      </c>
      <c r="X159">
        <v>0</v>
      </c>
      <c r="Y159">
        <v>0</v>
      </c>
      <c r="Z159" t="s">
        <v>1040</v>
      </c>
      <c r="AA159" t="s">
        <v>691</v>
      </c>
      <c r="AB159" s="69" t="str">
        <f>IF(AA159&lt;&gt;"",INDEX(Lookup!$N$2:$N$5,MATCH(Players!AA159,Lookup!$P$2:$P$5,0)),INDEX(Lookup!$N$2:$N$5,MATCH(Players!O159,Lookup!$O$2:$O$5,0)))</f>
        <v>Midfield</v>
      </c>
      <c r="AC159">
        <v>3495000</v>
      </c>
      <c r="AD159" s="69" t="s">
        <v>789</v>
      </c>
      <c r="AE159" s="69" t="str">
        <f>INDEX('Translate table'!$H$2:$H$622,MATCH(Players!P159,'Translate table'!$G$2:$G$622,0))</f>
        <v>Jamal Lewis</v>
      </c>
      <c r="AF159" s="69">
        <f>IFERROR(INDEX('Euro Qual stats'!$A$1:$L$2071,MATCH(Players!$AE159,'Euro Qual stats'!$A$1:$A$2071,0),MATCH(Players!AF$2,'Euro Qual stats'!$A$1:$L$1,0)),0)</f>
        <v>8</v>
      </c>
      <c r="AG159" s="69">
        <f>IFERROR(INDEX('Euro Qual stats'!$A$1:$L$2071,MATCH(Players!$AE159,'Euro Qual stats'!$A$1:$A$2071,0),MATCH(Players!AG$2,'Euro Qual stats'!$A$1:$L$1,0)),0)</f>
        <v>0.13</v>
      </c>
      <c r="AH159" s="69">
        <f>IFERROR(INDEX('Euro Qual stats'!$A$1:$L$2071,MATCH(Players!$AE159,'Euro Qual stats'!$A$1:$A$2071,0),MATCH(Players!AH$2,'Euro Qual stats'!$A$1:$L$1,0)),0)</f>
        <v>0</v>
      </c>
      <c r="AI159" s="69">
        <f>IFERROR(INDEX('Euro Qual stats'!$A$1:$L$2071,MATCH(Players!$AE159,'Euro Qual stats'!$A$1:$A$2071,0),MATCH(Players!AI$2,'Euro Qual stats'!$A$1:$L$1,0)),0)</f>
        <v>0.13</v>
      </c>
      <c r="AJ159" s="85">
        <f t="shared" si="70"/>
        <v>0.14011049723756908</v>
      </c>
      <c r="AK159" s="85">
        <f t="shared" si="71"/>
        <v>7.4640883977900557E-2</v>
      </c>
      <c r="AL159" s="85">
        <f t="shared" si="72"/>
        <v>0.16421731123388583</v>
      </c>
      <c r="AM159" s="85">
        <f t="shared" si="73"/>
        <v>0</v>
      </c>
      <c r="AN159" s="85">
        <f t="shared" si="74"/>
        <v>0</v>
      </c>
      <c r="AO159" s="85">
        <f t="shared" si="75"/>
        <v>0</v>
      </c>
      <c r="AP159" s="2">
        <f t="shared" si="76"/>
        <v>0.61997703788748559</v>
      </c>
      <c r="AQ159" s="2">
        <f t="shared" si="77"/>
        <v>0.10332950631458095</v>
      </c>
      <c r="AR159" s="2">
        <f t="shared" si="78"/>
        <v>1.1366245694603903</v>
      </c>
      <c r="AS159" s="2">
        <f t="shared" si="79"/>
        <v>0</v>
      </c>
      <c r="AT159" s="2">
        <f t="shared" si="80"/>
        <v>0</v>
      </c>
      <c r="AU159" s="2">
        <f t="shared" si="100"/>
        <v>0.61997703788748559</v>
      </c>
      <c r="AV159" s="2">
        <f t="shared" si="101"/>
        <v>0.10332950631458095</v>
      </c>
      <c r="AW159" s="2">
        <f t="shared" si="102"/>
        <v>1.1366245694603903</v>
      </c>
      <c r="AX159" s="2">
        <f t="shared" si="103"/>
        <v>0</v>
      </c>
      <c r="AY159" s="2">
        <f t="shared" si="104"/>
        <v>0</v>
      </c>
      <c r="AZ159" s="2">
        <f t="shared" si="81"/>
        <v>0.34730896093269309</v>
      </c>
      <c r="BA159" s="2">
        <f t="shared" si="82"/>
        <v>0.121720001776075</v>
      </c>
      <c r="BB159" s="2">
        <f t="shared" si="83"/>
        <v>6.5000000000000002E-2</v>
      </c>
      <c r="BC159">
        <f t="shared" si="84"/>
        <v>0</v>
      </c>
      <c r="BD159" s="74">
        <f t="shared" si="85"/>
        <v>0</v>
      </c>
      <c r="BE159" s="74">
        <f t="shared" si="86"/>
        <v>0</v>
      </c>
      <c r="BF159" s="74">
        <f t="shared" si="87"/>
        <v>0</v>
      </c>
      <c r="BG159" s="2">
        <f t="shared" si="88"/>
        <v>6.5000000000000002E-2</v>
      </c>
      <c r="BH159" s="2">
        <f t="shared" si="89"/>
        <v>0</v>
      </c>
      <c r="BI159" s="2">
        <f t="shared" si="90"/>
        <v>0</v>
      </c>
      <c r="BJ159" s="2">
        <f t="shared" si="91"/>
        <v>0</v>
      </c>
      <c r="BK159" s="2">
        <f t="shared" si="92"/>
        <v>0</v>
      </c>
      <c r="BL159" s="2">
        <f t="shared" si="93"/>
        <v>6.5000000000000002E-2</v>
      </c>
      <c r="BM159" s="2">
        <f t="shared" si="94"/>
        <v>0</v>
      </c>
      <c r="BN159" s="2">
        <f t="shared" si="95"/>
        <v>0</v>
      </c>
      <c r="BO159" s="2">
        <f t="shared" si="96"/>
        <v>0</v>
      </c>
      <c r="BP159" s="2">
        <f t="shared" si="97"/>
        <v>0</v>
      </c>
      <c r="BQ159" s="2">
        <f t="shared" si="98"/>
        <v>6.5000000000000002E-2</v>
      </c>
      <c r="BR159" s="2">
        <f t="shared" si="99"/>
        <v>0</v>
      </c>
    </row>
    <row r="160" spans="1:70" x14ac:dyDescent="0.3">
      <c r="A160" s="93">
        <v>0</v>
      </c>
      <c r="B160">
        <v>223173</v>
      </c>
      <c r="C160" t="s">
        <v>5168</v>
      </c>
      <c r="D160" t="s">
        <v>1403</v>
      </c>
      <c r="E160" t="s">
        <v>5169</v>
      </c>
      <c r="F160">
        <v>18645</v>
      </c>
      <c r="G160" t="s">
        <v>877</v>
      </c>
      <c r="H160" t="s">
        <v>931</v>
      </c>
      <c r="I160" t="s">
        <v>5231</v>
      </c>
      <c r="J160">
        <v>0</v>
      </c>
      <c r="K160">
        <v>6</v>
      </c>
      <c r="L160">
        <v>0</v>
      </c>
      <c r="M160">
        <v>0</v>
      </c>
      <c r="N160">
        <v>4</v>
      </c>
      <c r="O160" t="s">
        <v>1301</v>
      </c>
      <c r="P160" t="s">
        <v>556</v>
      </c>
      <c r="Q160" t="s">
        <v>556</v>
      </c>
      <c r="R160">
        <v>0</v>
      </c>
      <c r="S160">
        <v>0</v>
      </c>
      <c r="T160">
        <v>0</v>
      </c>
      <c r="U160">
        <v>11</v>
      </c>
      <c r="V160">
        <v>3194</v>
      </c>
      <c r="W160">
        <v>1</v>
      </c>
      <c r="X160">
        <v>3</v>
      </c>
      <c r="Y160">
        <v>1</v>
      </c>
      <c r="Z160" t="s">
        <v>877</v>
      </c>
      <c r="AA160" t="s">
        <v>692</v>
      </c>
      <c r="AB160" s="69" t="str">
        <f>IF(AA160&lt;&gt;"",INDEX(Lookup!$N$2:$N$5,MATCH(Players!AA160,Lookup!$P$2:$P$5,0)),INDEX(Lookup!$N$2:$N$5,MATCH(Players!O160,Lookup!$O$2:$O$5,0)))</f>
        <v>Defense</v>
      </c>
      <c r="AC160">
        <v>2495000</v>
      </c>
      <c r="AD160" s="69" t="s">
        <v>801</v>
      </c>
      <c r="AE160" s="69" t="e">
        <f>INDEX('Translate table'!$H$2:$H$622,MATCH(Players!P160,'Translate table'!$G$2:$G$622,0))</f>
        <v>#N/A</v>
      </c>
      <c r="AF160" s="69">
        <f>IFERROR(INDEX('Euro Qual stats'!$A$1:$L$2071,MATCH(Players!$AE160,'Euro Qual stats'!$A$1:$A$2071,0),MATCH(Players!AF$2,'Euro Qual stats'!$A$1:$L$1,0)),0)</f>
        <v>0</v>
      </c>
      <c r="AG160" s="69">
        <f>IFERROR(INDEX('Euro Qual stats'!$A$1:$L$2071,MATCH(Players!$AE160,'Euro Qual stats'!$A$1:$A$2071,0),MATCH(Players!AG$2,'Euro Qual stats'!$A$1:$L$1,0)),0)</f>
        <v>0</v>
      </c>
      <c r="AH160" s="69">
        <f>IFERROR(INDEX('Euro Qual stats'!$A$1:$L$2071,MATCH(Players!$AE160,'Euro Qual stats'!$A$1:$A$2071,0),MATCH(Players!AH$2,'Euro Qual stats'!$A$1:$L$1,0)),0)</f>
        <v>0</v>
      </c>
      <c r="AI160" s="69">
        <f>IFERROR(INDEX('Euro Qual stats'!$A$1:$L$2071,MATCH(Players!$AE160,'Euro Qual stats'!$A$1:$A$2071,0),MATCH(Players!AI$2,'Euro Qual stats'!$A$1:$L$1,0)),0)</f>
        <v>0</v>
      </c>
      <c r="AJ160" s="85">
        <f t="shared" si="70"/>
        <v>9.3550295857988172E-2</v>
      </c>
      <c r="AK160" s="85">
        <f t="shared" si="71"/>
        <v>9.1775147928994105E-2</v>
      </c>
      <c r="AL160" s="85">
        <f t="shared" si="72"/>
        <v>0.18893491124260345</v>
      </c>
      <c r="AM160" s="85">
        <f t="shared" si="73"/>
        <v>0</v>
      </c>
      <c r="AN160" s="85">
        <f t="shared" si="74"/>
        <v>0</v>
      </c>
      <c r="AO160" s="85">
        <f t="shared" si="75"/>
        <v>0</v>
      </c>
      <c r="AP160" s="2">
        <f t="shared" si="76"/>
        <v>0</v>
      </c>
      <c r="AQ160" s="2">
        <f t="shared" si="77"/>
        <v>0</v>
      </c>
      <c r="AR160" s="2">
        <f t="shared" si="78"/>
        <v>2.8177833437695678E-2</v>
      </c>
      <c r="AS160" s="2">
        <f t="shared" si="79"/>
        <v>8.453350031308704E-2</v>
      </c>
      <c r="AT160" s="2">
        <f t="shared" si="80"/>
        <v>2.8177833437695678E-2</v>
      </c>
      <c r="AU160" s="2">
        <f t="shared" si="100"/>
        <v>0</v>
      </c>
      <c r="AV160" s="2">
        <f t="shared" si="101"/>
        <v>0</v>
      </c>
      <c r="AW160" s="2">
        <f t="shared" si="102"/>
        <v>2.8177833437695678E-2</v>
      </c>
      <c r="AX160" s="2">
        <f t="shared" si="103"/>
        <v>8.453350031308704E-2</v>
      </c>
      <c r="AY160" s="2">
        <f t="shared" si="104"/>
        <v>2.8177833437695678E-2</v>
      </c>
      <c r="AZ160" s="2">
        <f t="shared" si="81"/>
        <v>4.5887573964497053E-2</v>
      </c>
      <c r="BA160" s="2">
        <f t="shared" si="82"/>
        <v>4.6775147928994086E-2</v>
      </c>
      <c r="BB160" s="2">
        <f t="shared" si="83"/>
        <v>4.226675015654352E-2</v>
      </c>
      <c r="BC160">
        <f t="shared" si="84"/>
        <v>0</v>
      </c>
      <c r="BD160" s="74">
        <f t="shared" si="85"/>
        <v>0</v>
      </c>
      <c r="BE160" s="74">
        <f t="shared" si="86"/>
        <v>0</v>
      </c>
      <c r="BF160" s="74">
        <f t="shared" si="87"/>
        <v>0</v>
      </c>
      <c r="BG160" s="2">
        <f t="shared" si="88"/>
        <v>4.226675015654352E-2</v>
      </c>
      <c r="BH160" s="2">
        <f t="shared" si="89"/>
        <v>2.8177833437695678E-2</v>
      </c>
      <c r="BI160" s="2">
        <f t="shared" si="90"/>
        <v>0</v>
      </c>
      <c r="BJ160" s="2">
        <f t="shared" si="91"/>
        <v>0</v>
      </c>
      <c r="BK160" s="2">
        <f t="shared" si="92"/>
        <v>0</v>
      </c>
      <c r="BL160" s="2">
        <f t="shared" si="93"/>
        <v>4.226675015654352E-2</v>
      </c>
      <c r="BM160" s="2">
        <f t="shared" si="94"/>
        <v>2.8177833437695678E-2</v>
      </c>
      <c r="BN160" s="2">
        <f t="shared" si="95"/>
        <v>0</v>
      </c>
      <c r="BO160" s="2">
        <f t="shared" si="96"/>
        <v>0</v>
      </c>
      <c r="BP160" s="2">
        <f t="shared" si="97"/>
        <v>0</v>
      </c>
      <c r="BQ160" s="2">
        <f t="shared" si="98"/>
        <v>4.226675015654352E-2</v>
      </c>
      <c r="BR160" s="2">
        <f t="shared" si="99"/>
        <v>2.8177833437695678E-2</v>
      </c>
    </row>
    <row r="161" spans="1:70" x14ac:dyDescent="0.3">
      <c r="A161" s="93">
        <v>0</v>
      </c>
      <c r="B161">
        <v>223172</v>
      </c>
      <c r="C161" t="s">
        <v>1592</v>
      </c>
      <c r="D161" t="s">
        <v>1593</v>
      </c>
      <c r="E161" t="s">
        <v>1594</v>
      </c>
      <c r="F161">
        <v>18645</v>
      </c>
      <c r="G161" t="s">
        <v>877</v>
      </c>
      <c r="H161" t="s">
        <v>931</v>
      </c>
      <c r="I161" t="s">
        <v>979</v>
      </c>
      <c r="J161">
        <v>6.3</v>
      </c>
      <c r="K161">
        <v>6</v>
      </c>
      <c r="L161">
        <v>6.3</v>
      </c>
      <c r="M161">
        <v>0</v>
      </c>
      <c r="N161">
        <v>194</v>
      </c>
      <c r="O161" t="s">
        <v>1301</v>
      </c>
      <c r="P161" t="s">
        <v>8</v>
      </c>
      <c r="Q161" t="s">
        <v>8</v>
      </c>
      <c r="R161">
        <v>2</v>
      </c>
      <c r="S161">
        <v>2</v>
      </c>
      <c r="T161">
        <v>0</v>
      </c>
      <c r="U161">
        <v>14</v>
      </c>
      <c r="V161">
        <v>3195</v>
      </c>
      <c r="W161">
        <v>7</v>
      </c>
      <c r="X161">
        <v>4</v>
      </c>
      <c r="Y161">
        <v>1</v>
      </c>
      <c r="Z161" t="s">
        <v>877</v>
      </c>
      <c r="AA161" t="s">
        <v>692</v>
      </c>
      <c r="AB161" s="69" t="str">
        <f>IF(AA161&lt;&gt;"",INDEX(Lookup!$N$2:$N$5,MATCH(Players!AA161,Lookup!$P$2:$P$5,0)),INDEX(Lookup!$N$2:$N$5,MATCH(Players!O161,Lookup!$O$2:$O$5,0)))</f>
        <v>Defense</v>
      </c>
      <c r="AC161">
        <v>2592000</v>
      </c>
      <c r="AD161" s="69" t="s">
        <v>802</v>
      </c>
      <c r="AE161" s="69" t="str">
        <f>INDEX('Translate table'!$H$2:$H$622,MATCH(Players!P161,'Translate table'!$G$2:$G$622,0))</f>
        <v>Tyrone Mings</v>
      </c>
      <c r="AF161" s="69">
        <f>IFERROR(INDEX('Euro Qual stats'!$A$1:$L$2071,MATCH(Players!$AE161,'Euro Qual stats'!$A$1:$A$2071,0),MATCH(Players!AF$2,'Euro Qual stats'!$A$1:$L$1,0)),0)</f>
        <v>2</v>
      </c>
      <c r="AG161" s="69">
        <f>IFERROR(INDEX('Euro Qual stats'!$A$1:$L$2071,MATCH(Players!$AE161,'Euro Qual stats'!$A$1:$A$2071,0),MATCH(Players!AG$2,'Euro Qual stats'!$A$1:$L$1,0)),0)</f>
        <v>0</v>
      </c>
      <c r="AH161" s="69">
        <f>IFERROR(INDEX('Euro Qual stats'!$A$1:$L$2071,MATCH(Players!$AE161,'Euro Qual stats'!$A$1:$A$2071,0),MATCH(Players!AH$2,'Euro Qual stats'!$A$1:$L$1,0)),0)</f>
        <v>0</v>
      </c>
      <c r="AI161" s="69">
        <f>IFERROR(INDEX('Euro Qual stats'!$A$1:$L$2071,MATCH(Players!$AE161,'Euro Qual stats'!$A$1:$A$2071,0),MATCH(Players!AI$2,'Euro Qual stats'!$A$1:$L$1,0)),0)</f>
        <v>0</v>
      </c>
      <c r="AJ161" s="85">
        <f t="shared" si="70"/>
        <v>7.7958579881656817E-2</v>
      </c>
      <c r="AK161" s="85">
        <f t="shared" si="71"/>
        <v>7.6479289940828421E-2</v>
      </c>
      <c r="AL161" s="85">
        <f t="shared" si="72"/>
        <v>0.1574457593688362</v>
      </c>
      <c r="AM161" s="85">
        <f t="shared" si="73"/>
        <v>3.9680044764759413E-2</v>
      </c>
      <c r="AN161" s="85">
        <f t="shared" si="74"/>
        <v>2.0455447341896894E-2</v>
      </c>
      <c r="AO161" s="85">
        <f t="shared" si="75"/>
        <v>0.10112422312378044</v>
      </c>
      <c r="AP161" s="2">
        <f t="shared" si="76"/>
        <v>5.6338028169014079E-2</v>
      </c>
      <c r="AQ161" s="2">
        <f t="shared" si="77"/>
        <v>5.6338028169014079E-2</v>
      </c>
      <c r="AR161" s="2">
        <f t="shared" si="78"/>
        <v>0.19718309859154928</v>
      </c>
      <c r="AS161" s="2">
        <f t="shared" si="79"/>
        <v>0.11267605633802816</v>
      </c>
      <c r="AT161" s="2">
        <f t="shared" si="80"/>
        <v>2.8169014084507039E-2</v>
      </c>
      <c r="AU161" s="2">
        <f t="shared" si="100"/>
        <v>5.6338028169014079E-2</v>
      </c>
      <c r="AV161" s="2">
        <f t="shared" si="101"/>
        <v>5.6338028169014079E-2</v>
      </c>
      <c r="AW161" s="2">
        <f t="shared" si="102"/>
        <v>0.19718309859154928</v>
      </c>
      <c r="AX161" s="2">
        <f t="shared" si="103"/>
        <v>0.11267605633802816</v>
      </c>
      <c r="AY161" s="2">
        <f t="shared" si="104"/>
        <v>2.8169014084507039E-2</v>
      </c>
      <c r="AZ161" s="2">
        <f t="shared" si="81"/>
        <v>6.6408659054921243E-2</v>
      </c>
      <c r="BA161" s="2">
        <f t="shared" si="82"/>
        <v>6.7148304025335448E-2</v>
      </c>
      <c r="BB161" s="2">
        <f t="shared" si="83"/>
        <v>5.6338028169014079E-2</v>
      </c>
      <c r="BC161">
        <f t="shared" si="84"/>
        <v>1</v>
      </c>
      <c r="BD161" s="74">
        <f t="shared" si="85"/>
        <v>2.2784022953728649E-2</v>
      </c>
      <c r="BE161" s="74">
        <f t="shared" si="86"/>
        <v>3.7250621089676091E-2</v>
      </c>
      <c r="BF161" s="74">
        <f t="shared" si="87"/>
        <v>3.5207455906537011E-2</v>
      </c>
      <c r="BG161" s="2">
        <f t="shared" si="88"/>
        <v>5.6338028169014079E-2</v>
      </c>
      <c r="BH161" s="2">
        <f t="shared" si="89"/>
        <v>2.8169014084507039E-2</v>
      </c>
      <c r="BI161" s="2">
        <f t="shared" si="90"/>
        <v>2.2784022953728649E-2</v>
      </c>
      <c r="BJ161" s="2">
        <f t="shared" si="91"/>
        <v>3.7250621089676091E-2</v>
      </c>
      <c r="BK161" s="2">
        <f t="shared" si="92"/>
        <v>3.5207455906537011E-2</v>
      </c>
      <c r="BL161" s="2">
        <f t="shared" si="93"/>
        <v>5.6338028169014079E-2</v>
      </c>
      <c r="BM161" s="2">
        <f t="shared" si="94"/>
        <v>2.8169014084507039E-2</v>
      </c>
      <c r="BN161" s="2">
        <f t="shared" si="95"/>
        <v>2.3555184862074297E-2</v>
      </c>
      <c r="BO161" s="2">
        <f t="shared" si="96"/>
        <v>3.7250621089676084E-2</v>
      </c>
      <c r="BP161" s="2">
        <f t="shared" si="97"/>
        <v>3.5207455906537004E-2</v>
      </c>
      <c r="BQ161" s="2">
        <f t="shared" si="98"/>
        <v>5.6338028169014079E-2</v>
      </c>
      <c r="BR161" s="2">
        <f t="shared" si="99"/>
        <v>2.8169014084507039E-2</v>
      </c>
    </row>
    <row r="162" spans="1:70" x14ac:dyDescent="0.3">
      <c r="A162" s="93">
        <v>0</v>
      </c>
      <c r="B162">
        <v>223170</v>
      </c>
      <c r="C162" t="s">
        <v>1595</v>
      </c>
      <c r="D162" t="s">
        <v>1596</v>
      </c>
      <c r="E162" t="s">
        <v>1597</v>
      </c>
      <c r="F162">
        <v>18645</v>
      </c>
      <c r="G162" t="s">
        <v>877</v>
      </c>
      <c r="H162" t="s">
        <v>931</v>
      </c>
      <c r="I162" t="s">
        <v>5231</v>
      </c>
      <c r="J162">
        <v>0</v>
      </c>
      <c r="K162">
        <v>6</v>
      </c>
      <c r="L162">
        <v>0</v>
      </c>
      <c r="M162">
        <v>0</v>
      </c>
      <c r="N162">
        <v>2</v>
      </c>
      <c r="O162" t="s">
        <v>1301</v>
      </c>
      <c r="P162" t="s">
        <v>1598</v>
      </c>
      <c r="Q162" t="s">
        <v>308</v>
      </c>
      <c r="R162">
        <v>1</v>
      </c>
      <c r="S162">
        <v>0</v>
      </c>
      <c r="T162">
        <v>0</v>
      </c>
      <c r="U162">
        <v>10</v>
      </c>
      <c r="V162">
        <v>3304</v>
      </c>
      <c r="W162">
        <v>2</v>
      </c>
      <c r="X162">
        <v>5</v>
      </c>
      <c r="Y162">
        <v>0</v>
      </c>
      <c r="Z162" t="s">
        <v>877</v>
      </c>
      <c r="AA162" t="s">
        <v>692</v>
      </c>
      <c r="AB162" s="69" t="str">
        <f>IF(AA162&lt;&gt;"",INDEX(Lookup!$N$2:$N$5,MATCH(Players!AA162,Lookup!$P$2:$P$5,0)),INDEX(Lookup!$N$2:$N$5,MATCH(Players!O162,Lookup!$O$2:$O$5,0)))</f>
        <v>Defense</v>
      </c>
      <c r="AC162">
        <v>2995000</v>
      </c>
      <c r="AD162" s="69" t="s">
        <v>801</v>
      </c>
      <c r="AE162" s="69" t="str">
        <f>INDEX('Translate table'!$H$2:$H$622,MATCH(Players!P162,'Translate table'!$G$2:$G$622,0))</f>
        <v>Connor Roberts</v>
      </c>
      <c r="AF162" s="69">
        <f>IFERROR(INDEX('Euro Qual stats'!$A$1:$L$2071,MATCH(Players!$AE162,'Euro Qual stats'!$A$1:$A$2071,0),MATCH(Players!AF$2,'Euro Qual stats'!$A$1:$L$1,0)),0)</f>
        <v>7</v>
      </c>
      <c r="AG162" s="69">
        <f>IFERROR(INDEX('Euro Qual stats'!$A$1:$L$2071,MATCH(Players!$AE162,'Euro Qual stats'!$A$1:$A$2071,0),MATCH(Players!AG$2,'Euro Qual stats'!$A$1:$L$1,0)),0)</f>
        <v>0.14000000000000001</v>
      </c>
      <c r="AH162" s="69">
        <f>IFERROR(INDEX('Euro Qual stats'!$A$1:$L$2071,MATCH(Players!$AE162,'Euro Qual stats'!$A$1:$A$2071,0),MATCH(Players!AH$2,'Euro Qual stats'!$A$1:$L$1,0)),0)</f>
        <v>0</v>
      </c>
      <c r="AI162" s="69">
        <f>IFERROR(INDEX('Euro Qual stats'!$A$1:$L$2071,MATCH(Players!$AE162,'Euro Qual stats'!$A$1:$A$2071,0),MATCH(Players!AI$2,'Euro Qual stats'!$A$1:$L$1,0)),0)</f>
        <v>0</v>
      </c>
      <c r="AJ162" s="85">
        <f t="shared" si="70"/>
        <v>0.12064595660749508</v>
      </c>
      <c r="AK162" s="85">
        <f t="shared" si="71"/>
        <v>3.8239644970414211E-2</v>
      </c>
      <c r="AL162" s="85">
        <f t="shared" si="72"/>
        <v>7.8722879684418101E-2</v>
      </c>
      <c r="AM162" s="85">
        <f t="shared" si="73"/>
        <v>0</v>
      </c>
      <c r="AN162" s="85">
        <f t="shared" si="74"/>
        <v>0</v>
      </c>
      <c r="AO162" s="85">
        <f t="shared" si="75"/>
        <v>0</v>
      </c>
      <c r="AP162" s="2">
        <f t="shared" si="76"/>
        <v>2.7239709443099273E-2</v>
      </c>
      <c r="AQ162" s="2">
        <f t="shared" si="77"/>
        <v>0</v>
      </c>
      <c r="AR162" s="2">
        <f t="shared" si="78"/>
        <v>5.4479418886198547E-2</v>
      </c>
      <c r="AS162" s="2">
        <f t="shared" si="79"/>
        <v>0.13619854721549637</v>
      </c>
      <c r="AT162" s="2">
        <f t="shared" si="80"/>
        <v>0</v>
      </c>
      <c r="AU162" s="2">
        <f t="shared" si="100"/>
        <v>2.7239709443099273E-2</v>
      </c>
      <c r="AV162" s="2">
        <f t="shared" si="101"/>
        <v>0</v>
      </c>
      <c r="AW162" s="2">
        <f t="shared" si="102"/>
        <v>5.4479418886198547E-2</v>
      </c>
      <c r="AX162" s="2">
        <f t="shared" si="103"/>
        <v>0.13619854721549637</v>
      </c>
      <c r="AY162" s="2">
        <f t="shared" si="104"/>
        <v>0</v>
      </c>
      <c r="AZ162" s="2">
        <f t="shared" si="81"/>
        <v>3.2739677206756745E-2</v>
      </c>
      <c r="BA162" s="2">
        <f t="shared" si="82"/>
        <v>6.032297830374754E-2</v>
      </c>
      <c r="BB162" s="2">
        <f t="shared" si="83"/>
        <v>6.8099273607748187E-2</v>
      </c>
      <c r="BC162">
        <f t="shared" si="84"/>
        <v>0</v>
      </c>
      <c r="BD162" s="74">
        <f t="shared" si="85"/>
        <v>0</v>
      </c>
      <c r="BE162" s="74">
        <f t="shared" si="86"/>
        <v>0</v>
      </c>
      <c r="BF162" s="74">
        <f t="shared" si="87"/>
        <v>0</v>
      </c>
      <c r="BG162" s="2">
        <f t="shared" si="88"/>
        <v>6.8099273607748187E-2</v>
      </c>
      <c r="BH162" s="2">
        <f t="shared" si="89"/>
        <v>0</v>
      </c>
      <c r="BI162" s="2">
        <f t="shared" si="90"/>
        <v>0</v>
      </c>
      <c r="BJ162" s="2">
        <f t="shared" si="91"/>
        <v>0</v>
      </c>
      <c r="BK162" s="2">
        <f t="shared" si="92"/>
        <v>0</v>
      </c>
      <c r="BL162" s="2">
        <f t="shared" si="93"/>
        <v>6.8099273607748187E-2</v>
      </c>
      <c r="BM162" s="2">
        <f t="shared" si="94"/>
        <v>0</v>
      </c>
      <c r="BN162" s="2">
        <f t="shared" si="95"/>
        <v>0</v>
      </c>
      <c r="BO162" s="2">
        <f t="shared" si="96"/>
        <v>0</v>
      </c>
      <c r="BP162" s="2">
        <f t="shared" si="97"/>
        <v>0</v>
      </c>
      <c r="BQ162" s="2">
        <f t="shared" si="98"/>
        <v>6.8099273607748187E-2</v>
      </c>
      <c r="BR162" s="2">
        <f t="shared" si="99"/>
        <v>0</v>
      </c>
    </row>
    <row r="163" spans="1:70" x14ac:dyDescent="0.3">
      <c r="A163" s="93">
        <v>0</v>
      </c>
      <c r="B163">
        <v>213441</v>
      </c>
      <c r="C163" t="s">
        <v>1599</v>
      </c>
      <c r="D163" t="s">
        <v>1600</v>
      </c>
      <c r="E163" t="s">
        <v>1601</v>
      </c>
      <c r="F163">
        <v>18645</v>
      </c>
      <c r="G163" t="s">
        <v>877</v>
      </c>
      <c r="H163" t="s">
        <v>931</v>
      </c>
      <c r="I163" t="s">
        <v>5231</v>
      </c>
      <c r="J163">
        <v>0</v>
      </c>
      <c r="K163">
        <v>6</v>
      </c>
      <c r="L163">
        <v>0</v>
      </c>
      <c r="M163">
        <v>0</v>
      </c>
      <c r="N163">
        <v>96</v>
      </c>
      <c r="O163" t="s">
        <v>1301</v>
      </c>
      <c r="P163" t="s">
        <v>217</v>
      </c>
      <c r="Q163" t="s">
        <v>217</v>
      </c>
      <c r="R163">
        <v>1</v>
      </c>
      <c r="S163">
        <v>2</v>
      </c>
      <c r="T163">
        <v>0</v>
      </c>
      <c r="U163">
        <v>9</v>
      </c>
      <c r="V163">
        <v>2367</v>
      </c>
      <c r="W163">
        <v>11</v>
      </c>
      <c r="X163">
        <v>3</v>
      </c>
      <c r="Y163">
        <v>0</v>
      </c>
      <c r="Z163" t="s">
        <v>877</v>
      </c>
      <c r="AA163" t="s">
        <v>692</v>
      </c>
      <c r="AB163" s="69" t="str">
        <f>IF(AA163&lt;&gt;"",INDEX(Lookup!$N$2:$N$5,MATCH(Players!AA163,Lookup!$P$2:$P$5,0)),INDEX(Lookup!$N$2:$N$5,MATCH(Players!O163,Lookup!$O$2:$O$5,0)))</f>
        <v>Defense</v>
      </c>
      <c r="AC163">
        <v>3495000</v>
      </c>
      <c r="AD163" s="69" t="s">
        <v>794</v>
      </c>
      <c r="AE163" s="69" t="str">
        <f>INDEX('Translate table'!$H$2:$H$622,MATCH(Players!P163,'Translate table'!$G$2:$G$622,0))</f>
        <v>Reece Styche</v>
      </c>
      <c r="AF163" s="69">
        <f>IFERROR(INDEX('Euro Qual stats'!$A$1:$L$2071,MATCH(Players!$AE163,'Euro Qual stats'!$A$1:$A$2071,0),MATCH(Players!AF$2,'Euro Qual stats'!$A$1:$L$1,0)),0)</f>
        <v>2</v>
      </c>
      <c r="AG163" s="69">
        <f>IFERROR(INDEX('Euro Qual stats'!$A$1:$L$2071,MATCH(Players!$AE163,'Euro Qual stats'!$A$1:$A$2071,0),MATCH(Players!AG$2,'Euro Qual stats'!$A$1:$L$1,0)),0)</f>
        <v>0</v>
      </c>
      <c r="AH163" s="69">
        <f>IFERROR(INDEX('Euro Qual stats'!$A$1:$L$2071,MATCH(Players!$AE163,'Euro Qual stats'!$A$1:$A$2071,0),MATCH(Players!AH$2,'Euro Qual stats'!$A$1:$L$1,0)),0)</f>
        <v>1.96</v>
      </c>
      <c r="AI163" s="69">
        <f>IFERROR(INDEX('Euro Qual stats'!$A$1:$L$2071,MATCH(Players!$AE163,'Euro Qual stats'!$A$1:$A$2071,0),MATCH(Players!AI$2,'Euro Qual stats'!$A$1:$L$1,0)),0)</f>
        <v>1.96</v>
      </c>
      <c r="AJ163" s="85">
        <f t="shared" si="70"/>
        <v>7.7958579881656817E-2</v>
      </c>
      <c r="AK163" s="85">
        <f t="shared" si="71"/>
        <v>0.40314595660749508</v>
      </c>
      <c r="AL163" s="85">
        <f t="shared" si="72"/>
        <v>0.48411242603550286</v>
      </c>
      <c r="AM163" s="85">
        <f t="shared" si="73"/>
        <v>0</v>
      </c>
      <c r="AN163" s="85">
        <f t="shared" si="74"/>
        <v>0</v>
      </c>
      <c r="AO163" s="85">
        <f t="shared" si="75"/>
        <v>0</v>
      </c>
      <c r="AP163" s="2">
        <f t="shared" si="76"/>
        <v>3.8022813688212927E-2</v>
      </c>
      <c r="AQ163" s="2">
        <f t="shared" si="77"/>
        <v>7.6045627376425853E-2</v>
      </c>
      <c r="AR163" s="2">
        <f t="shared" si="78"/>
        <v>0.41825095057034217</v>
      </c>
      <c r="AS163" s="2">
        <f t="shared" si="79"/>
        <v>0.11406844106463877</v>
      </c>
      <c r="AT163" s="2">
        <f t="shared" si="80"/>
        <v>0</v>
      </c>
      <c r="AU163" s="2">
        <f t="shared" si="100"/>
        <v>3.8022813688212927E-2</v>
      </c>
      <c r="AV163" s="2">
        <f t="shared" si="101"/>
        <v>7.6045627376425853E-2</v>
      </c>
      <c r="AW163" s="2">
        <f t="shared" si="102"/>
        <v>0.41825095057034217</v>
      </c>
      <c r="AX163" s="2">
        <f t="shared" si="103"/>
        <v>0.11406844106463877</v>
      </c>
      <c r="AY163" s="2">
        <f t="shared" si="104"/>
        <v>0</v>
      </c>
      <c r="AZ163" s="2">
        <f t="shared" si="81"/>
        <v>0.220584385147854</v>
      </c>
      <c r="BA163" s="2">
        <f t="shared" si="82"/>
        <v>7.7002103629041335E-2</v>
      </c>
      <c r="BB163" s="2">
        <f t="shared" si="83"/>
        <v>1.0370342205323193</v>
      </c>
      <c r="BC163">
        <f t="shared" si="84"/>
        <v>0</v>
      </c>
      <c r="BD163" s="74">
        <f t="shared" si="85"/>
        <v>0</v>
      </c>
      <c r="BE163" s="74">
        <f t="shared" si="86"/>
        <v>0</v>
      </c>
      <c r="BF163" s="74">
        <f t="shared" si="87"/>
        <v>0</v>
      </c>
      <c r="BG163" s="2">
        <f t="shared" si="88"/>
        <v>1.0370342205323193</v>
      </c>
      <c r="BH163" s="2">
        <f t="shared" si="89"/>
        <v>0</v>
      </c>
      <c r="BI163" s="2">
        <f t="shared" si="90"/>
        <v>0</v>
      </c>
      <c r="BJ163" s="2">
        <f t="shared" si="91"/>
        <v>0</v>
      </c>
      <c r="BK163" s="2">
        <f t="shared" si="92"/>
        <v>0</v>
      </c>
      <c r="BL163" s="2">
        <f t="shared" si="93"/>
        <v>1.0370342205323193</v>
      </c>
      <c r="BM163" s="2">
        <f t="shared" si="94"/>
        <v>0</v>
      </c>
      <c r="BN163" s="2">
        <f t="shared" si="95"/>
        <v>0</v>
      </c>
      <c r="BO163" s="2">
        <f t="shared" si="96"/>
        <v>0</v>
      </c>
      <c r="BP163" s="2">
        <f t="shared" si="97"/>
        <v>0</v>
      </c>
      <c r="BQ163" s="2">
        <f t="shared" si="98"/>
        <v>1.0370342205323193</v>
      </c>
      <c r="BR163" s="2">
        <f t="shared" si="99"/>
        <v>0</v>
      </c>
    </row>
    <row r="164" spans="1:70" x14ac:dyDescent="0.3">
      <c r="A164" s="93">
        <v>0</v>
      </c>
      <c r="B164">
        <v>213440</v>
      </c>
      <c r="C164" t="s">
        <v>1602</v>
      </c>
      <c r="D164" t="s">
        <v>1603</v>
      </c>
      <c r="E164" t="s">
        <v>1604</v>
      </c>
      <c r="F164">
        <v>18645</v>
      </c>
      <c r="G164" t="s">
        <v>877</v>
      </c>
      <c r="H164" t="s">
        <v>931</v>
      </c>
      <c r="I164" t="s">
        <v>979</v>
      </c>
      <c r="J164">
        <v>6.3</v>
      </c>
      <c r="K164">
        <v>6</v>
      </c>
      <c r="L164">
        <v>6.3</v>
      </c>
      <c r="M164">
        <v>0</v>
      </c>
      <c r="N164">
        <v>5624</v>
      </c>
      <c r="O164" t="s">
        <v>1301</v>
      </c>
      <c r="P164" t="s">
        <v>300</v>
      </c>
      <c r="Q164" t="s">
        <v>300</v>
      </c>
      <c r="R164">
        <v>4</v>
      </c>
      <c r="S164">
        <v>0</v>
      </c>
      <c r="T164">
        <v>0</v>
      </c>
      <c r="U164">
        <v>14</v>
      </c>
      <c r="V164">
        <v>1934</v>
      </c>
      <c r="W164">
        <v>5</v>
      </c>
      <c r="X164">
        <v>0</v>
      </c>
      <c r="Y164">
        <v>1</v>
      </c>
      <c r="Z164" t="s">
        <v>877</v>
      </c>
      <c r="AA164" t="s">
        <v>692</v>
      </c>
      <c r="AB164" s="69" t="str">
        <f>IF(AA164&lt;&gt;"",INDEX(Lookup!$N$2:$N$5,MATCH(Players!AA164,Lookup!$P$2:$P$5,0)),INDEX(Lookup!$N$2:$N$5,MATCH(Players!O164,Lookup!$O$2:$O$5,0)))</f>
        <v>Defense</v>
      </c>
      <c r="AC164">
        <v>4092000</v>
      </c>
      <c r="AD164" s="69" t="s">
        <v>1605</v>
      </c>
      <c r="AE164" s="69" t="str">
        <f>INDEX('Translate table'!$H$2:$H$622,MATCH(Players!P164,'Translate table'!$G$2:$G$622,0))</f>
        <v>John Stones</v>
      </c>
      <c r="AF164" s="69">
        <f>IFERROR(INDEX('Euro Qual stats'!$A$1:$L$2071,MATCH(Players!$AE164,'Euro Qual stats'!$A$1:$A$2071,0),MATCH(Players!AF$2,'Euro Qual stats'!$A$1:$L$1,0)),0)</f>
        <v>1</v>
      </c>
      <c r="AG164" s="69">
        <f>IFERROR(INDEX('Euro Qual stats'!$A$1:$L$2071,MATCH(Players!$AE164,'Euro Qual stats'!$A$1:$A$2071,0),MATCH(Players!AG$2,'Euro Qual stats'!$A$1:$L$1,0)),0)</f>
        <v>0</v>
      </c>
      <c r="AH164" s="69">
        <f>IFERROR(INDEX('Euro Qual stats'!$A$1:$L$2071,MATCH(Players!$AE164,'Euro Qual stats'!$A$1:$A$2071,0),MATCH(Players!AH$2,'Euro Qual stats'!$A$1:$L$1,0)),0)</f>
        <v>0</v>
      </c>
      <c r="AI164" s="69">
        <f>IFERROR(INDEX('Euro Qual stats'!$A$1:$L$2071,MATCH(Players!$AE164,'Euro Qual stats'!$A$1:$A$2071,0),MATCH(Players!AI$2,'Euro Qual stats'!$A$1:$L$1,0)),0)</f>
        <v>0</v>
      </c>
      <c r="AJ164" s="85">
        <f t="shared" si="70"/>
        <v>8.5754437869822495E-2</v>
      </c>
      <c r="AK164" s="85">
        <f t="shared" si="71"/>
        <v>8.4127218934911263E-2</v>
      </c>
      <c r="AL164" s="85">
        <f t="shared" si="72"/>
        <v>0.17319033530571981</v>
      </c>
      <c r="AM164" s="85">
        <f t="shared" si="73"/>
        <v>4.3648049241235352E-2</v>
      </c>
      <c r="AN164" s="85">
        <f t="shared" si="74"/>
        <v>2.2500992076086586E-2</v>
      </c>
      <c r="AO164" s="85">
        <f t="shared" si="75"/>
        <v>0.11123664543615848</v>
      </c>
      <c r="AP164" s="2">
        <f t="shared" si="76"/>
        <v>0.18614270941054811</v>
      </c>
      <c r="AQ164" s="2">
        <f t="shared" si="77"/>
        <v>0</v>
      </c>
      <c r="AR164" s="2">
        <f t="shared" si="78"/>
        <v>0.23267838676318511</v>
      </c>
      <c r="AS164" s="2">
        <f t="shared" si="79"/>
        <v>0</v>
      </c>
      <c r="AT164" s="2">
        <f t="shared" si="80"/>
        <v>4.6535677352637028E-2</v>
      </c>
      <c r="AU164" s="2">
        <f t="shared" si="100"/>
        <v>0.18614270941054811</v>
      </c>
      <c r="AV164" s="2">
        <f t="shared" si="101"/>
        <v>0</v>
      </c>
      <c r="AW164" s="2">
        <f t="shared" si="102"/>
        <v>0.23267838676318511</v>
      </c>
      <c r="AX164" s="2">
        <f t="shared" si="103"/>
        <v>0</v>
      </c>
      <c r="AY164" s="2">
        <f t="shared" si="104"/>
        <v>4.6535677352637028E-2</v>
      </c>
      <c r="AZ164" s="2">
        <f t="shared" si="81"/>
        <v>0.13513496417272969</v>
      </c>
      <c r="BA164" s="2">
        <f t="shared" si="82"/>
        <v>4.2877218934911247E-2</v>
      </c>
      <c r="BB164" s="2">
        <f t="shared" si="83"/>
        <v>0</v>
      </c>
      <c r="BC164">
        <f t="shared" si="84"/>
        <v>1</v>
      </c>
      <c r="BD164" s="74">
        <f t="shared" si="85"/>
        <v>4.636320277174167E-2</v>
      </c>
      <c r="BE164" s="74">
        <f t="shared" si="86"/>
        <v>2.3786200695714219E-2</v>
      </c>
      <c r="BF164" s="74">
        <f t="shared" si="87"/>
        <v>4.1545214072014239E-2</v>
      </c>
      <c r="BG164" s="2">
        <f t="shared" si="88"/>
        <v>0</v>
      </c>
      <c r="BH164" s="2">
        <f t="shared" si="89"/>
        <v>4.6535677352637028E-2</v>
      </c>
      <c r="BI164" s="2">
        <f t="shared" si="90"/>
        <v>4.636320277174167E-2</v>
      </c>
      <c r="BJ164" s="2">
        <f t="shared" si="91"/>
        <v>2.3786200695714219E-2</v>
      </c>
      <c r="BK164" s="2">
        <f t="shared" si="92"/>
        <v>4.1545214072014239E-2</v>
      </c>
      <c r="BL164" s="2">
        <f t="shared" si="93"/>
        <v>0</v>
      </c>
      <c r="BM164" s="2">
        <f t="shared" si="94"/>
        <v>4.6535677352637028E-2</v>
      </c>
      <c r="BN164" s="2">
        <f t="shared" si="95"/>
        <v>4.7932439951632301E-2</v>
      </c>
      <c r="BO164" s="2">
        <f t="shared" si="96"/>
        <v>2.3786200695714212E-2</v>
      </c>
      <c r="BP164" s="2">
        <f t="shared" si="97"/>
        <v>4.1545214072014232E-2</v>
      </c>
      <c r="BQ164" s="2">
        <f t="shared" si="98"/>
        <v>0</v>
      </c>
      <c r="BR164" s="2">
        <f t="shared" si="99"/>
        <v>4.6535677352637028E-2</v>
      </c>
    </row>
    <row r="165" spans="1:70" x14ac:dyDescent="0.3">
      <c r="A165" s="93">
        <v>0</v>
      </c>
      <c r="B165">
        <v>204679</v>
      </c>
      <c r="C165" t="s">
        <v>1609</v>
      </c>
      <c r="D165" t="s">
        <v>1610</v>
      </c>
      <c r="E165" t="s">
        <v>1611</v>
      </c>
      <c r="F165">
        <v>18701</v>
      </c>
      <c r="G165" t="s">
        <v>891</v>
      </c>
      <c r="H165" t="s">
        <v>945</v>
      </c>
      <c r="I165" t="s">
        <v>979</v>
      </c>
      <c r="J165">
        <v>0</v>
      </c>
      <c r="K165">
        <v>6</v>
      </c>
      <c r="L165">
        <v>0</v>
      </c>
      <c r="M165">
        <v>0</v>
      </c>
      <c r="N165">
        <v>961</v>
      </c>
      <c r="O165" t="s">
        <v>1273</v>
      </c>
      <c r="P165" t="s">
        <v>1612</v>
      </c>
      <c r="Q165" t="s">
        <v>220</v>
      </c>
      <c r="R165">
        <v>0</v>
      </c>
      <c r="S165">
        <v>0</v>
      </c>
      <c r="T165">
        <v>100</v>
      </c>
      <c r="U165">
        <v>10</v>
      </c>
      <c r="V165">
        <v>3329</v>
      </c>
      <c r="W165">
        <v>0</v>
      </c>
      <c r="X165">
        <v>1</v>
      </c>
      <c r="Y165">
        <v>0</v>
      </c>
      <c r="Z165" t="s">
        <v>891</v>
      </c>
      <c r="AA165" t="s">
        <v>690</v>
      </c>
      <c r="AB165" s="69" t="str">
        <f>IF(AA165&lt;&gt;"",INDEX(Lookup!$N$2:$N$5,MATCH(Players!AA165,Lookup!$P$2:$P$5,0)),INDEX(Lookup!$N$2:$N$5,MATCH(Players!O165,Lookup!$O$2:$O$5,0)))</f>
        <v>Goalkeeper</v>
      </c>
      <c r="AC165">
        <v>4652000</v>
      </c>
      <c r="AD165" s="69" t="s">
        <v>807</v>
      </c>
      <c r="AE165" s="69" t="str">
        <f>INDEX('Translate table'!$H$2:$H$622,MATCH(Players!P165,'Translate table'!$G$2:$G$622,0))</f>
        <v>MÃ¡rio Rui Silva Duarte</v>
      </c>
      <c r="AF165" s="69">
        <f>IFERROR(INDEX('Euro Qual stats'!$A$1:$L$2071,MATCH(Players!$AE165,'Euro Qual stats'!$A$1:$A$2071,0),MATCH(Players!AF$2,'Euro Qual stats'!$A$1:$L$1,0)),0)</f>
        <v>1</v>
      </c>
      <c r="AG165" s="69">
        <f>IFERROR(INDEX('Euro Qual stats'!$A$1:$L$2071,MATCH(Players!$AE165,'Euro Qual stats'!$A$1:$A$2071,0),MATCH(Players!AG$2,'Euro Qual stats'!$A$1:$L$1,0)),0)</f>
        <v>0</v>
      </c>
      <c r="AH165" s="69">
        <f>IFERROR(INDEX('Euro Qual stats'!$A$1:$L$2071,MATCH(Players!$AE165,'Euro Qual stats'!$A$1:$A$2071,0),MATCH(Players!AH$2,'Euro Qual stats'!$A$1:$L$1,0)),0)</f>
        <v>0</v>
      </c>
      <c r="AI165" s="69">
        <f>IFERROR(INDEX('Euro Qual stats'!$A$1:$L$2071,MATCH(Players!$AE165,'Euro Qual stats'!$A$1:$A$2071,0),MATCH(Players!AI$2,'Euro Qual stats'!$A$1:$L$1,0)),0)</f>
        <v>0</v>
      </c>
      <c r="AJ165" s="85">
        <f t="shared" si="70"/>
        <v>0</v>
      </c>
      <c r="AK165" s="85">
        <f t="shared" si="71"/>
        <v>0</v>
      </c>
      <c r="AL165" s="85">
        <f t="shared" si="72"/>
        <v>0</v>
      </c>
      <c r="AM165" s="85">
        <f t="shared" si="73"/>
        <v>0</v>
      </c>
      <c r="AN165" s="85">
        <f t="shared" si="74"/>
        <v>0</v>
      </c>
      <c r="AO165" s="85">
        <f t="shared" si="75"/>
        <v>0</v>
      </c>
      <c r="AP165" s="2">
        <f t="shared" si="76"/>
        <v>0</v>
      </c>
      <c r="AQ165" s="2">
        <f t="shared" si="77"/>
        <v>0</v>
      </c>
      <c r="AR165" s="2">
        <f t="shared" si="78"/>
        <v>0</v>
      </c>
      <c r="AS165" s="2">
        <f t="shared" si="79"/>
        <v>2.7035145689396217E-2</v>
      </c>
      <c r="AT165" s="2">
        <f t="shared" si="80"/>
        <v>0</v>
      </c>
      <c r="AU165" s="2">
        <f t="shared" si="100"/>
        <v>0</v>
      </c>
      <c r="AV165" s="2">
        <f t="shared" si="101"/>
        <v>0</v>
      </c>
      <c r="AW165" s="2">
        <f t="shared" si="102"/>
        <v>0</v>
      </c>
      <c r="AX165" s="2">
        <f t="shared" si="103"/>
        <v>2.7035145689396217E-2</v>
      </c>
      <c r="AY165" s="2">
        <f t="shared" si="104"/>
        <v>0</v>
      </c>
      <c r="AZ165" s="2">
        <f t="shared" si="81"/>
        <v>0</v>
      </c>
      <c r="BA165" s="2">
        <f t="shared" si="82"/>
        <v>0</v>
      </c>
      <c r="BB165" s="2">
        <f t="shared" si="83"/>
        <v>1.3517572844698109E-2</v>
      </c>
      <c r="BC165">
        <f t="shared" si="84"/>
        <v>1</v>
      </c>
      <c r="BD165" s="74">
        <f t="shared" si="85"/>
        <v>0</v>
      </c>
      <c r="BE165" s="74">
        <f t="shared" si="86"/>
        <v>0</v>
      </c>
      <c r="BF165" s="74">
        <f t="shared" si="87"/>
        <v>0</v>
      </c>
      <c r="BG165" s="2">
        <f t="shared" si="88"/>
        <v>1.3517572844698109E-2</v>
      </c>
      <c r="BH165" s="2">
        <f t="shared" si="89"/>
        <v>0</v>
      </c>
      <c r="BI165" s="2">
        <f t="shared" si="90"/>
        <v>0</v>
      </c>
      <c r="BJ165" s="2">
        <f t="shared" si="91"/>
        <v>0</v>
      </c>
      <c r="BK165" s="2">
        <f t="shared" si="92"/>
        <v>0</v>
      </c>
      <c r="BL165" s="2">
        <f t="shared" si="93"/>
        <v>1.3517572844698109E-2</v>
      </c>
      <c r="BM165" s="2">
        <f t="shared" si="94"/>
        <v>0</v>
      </c>
      <c r="BN165" s="2">
        <f t="shared" si="95"/>
        <v>0</v>
      </c>
      <c r="BO165" s="2">
        <f t="shared" si="96"/>
        <v>0</v>
      </c>
      <c r="BP165" s="2">
        <f t="shared" si="97"/>
        <v>0</v>
      </c>
      <c r="BQ165" s="2">
        <f t="shared" si="98"/>
        <v>1.3517572844698109E-2</v>
      </c>
      <c r="BR165" s="2">
        <f t="shared" si="99"/>
        <v>0</v>
      </c>
    </row>
    <row r="166" spans="1:70" x14ac:dyDescent="0.3">
      <c r="A166" s="93">
        <v>0</v>
      </c>
      <c r="B166">
        <v>204688</v>
      </c>
      <c r="C166" t="s">
        <v>1613</v>
      </c>
      <c r="D166" t="s">
        <v>1229</v>
      </c>
      <c r="E166" t="s">
        <v>1614</v>
      </c>
      <c r="F166">
        <v>18701</v>
      </c>
      <c r="G166" t="s">
        <v>891</v>
      </c>
      <c r="H166" t="s">
        <v>945</v>
      </c>
      <c r="I166" t="s">
        <v>979</v>
      </c>
      <c r="J166">
        <v>0</v>
      </c>
      <c r="K166">
        <v>6</v>
      </c>
      <c r="L166">
        <v>0</v>
      </c>
      <c r="M166">
        <v>0</v>
      </c>
      <c r="N166">
        <v>1622</v>
      </c>
      <c r="O166" t="s">
        <v>1301</v>
      </c>
      <c r="P166" t="s">
        <v>1615</v>
      </c>
      <c r="Q166" t="s">
        <v>684</v>
      </c>
      <c r="R166">
        <v>1</v>
      </c>
      <c r="S166">
        <v>0</v>
      </c>
      <c r="T166">
        <v>0</v>
      </c>
      <c r="U166">
        <v>15</v>
      </c>
      <c r="V166">
        <v>2845</v>
      </c>
      <c r="W166">
        <v>6</v>
      </c>
      <c r="X166">
        <v>4</v>
      </c>
      <c r="Y166">
        <v>0</v>
      </c>
      <c r="Z166" t="s">
        <v>891</v>
      </c>
      <c r="AA166" t="s">
        <v>692</v>
      </c>
      <c r="AB166" s="69" t="str">
        <f>IF(AA166&lt;&gt;"",INDEX(Lookup!$N$2:$N$5,MATCH(Players!AA166,Lookup!$P$2:$P$5,0)),INDEX(Lookup!$N$2:$N$5,MATCH(Players!O166,Lookup!$O$2:$O$5,0)))</f>
        <v>Defense</v>
      </c>
      <c r="AC166">
        <v>4592000</v>
      </c>
      <c r="AD166" s="69" t="s">
        <v>822</v>
      </c>
      <c r="AE166" s="69" t="str">
        <f>INDEX('Translate table'!$H$2:$H$622,MATCH(Players!P166,'Translate table'!$G$2:$G$622,0))</f>
        <v>RÃºben Santos Gato Alves Dias</v>
      </c>
      <c r="AF166" s="69">
        <f>IFERROR(INDEX('Euro Qual stats'!$A$1:$L$2071,MATCH(Players!$AE166,'Euro Qual stats'!$A$1:$A$2071,0),MATCH(Players!AF$2,'Euro Qual stats'!$A$1:$L$1,0)),0)</f>
        <v>8</v>
      </c>
      <c r="AG166" s="69">
        <f>IFERROR(INDEX('Euro Qual stats'!$A$1:$L$2071,MATCH(Players!$AE166,'Euro Qual stats'!$A$1:$A$2071,0),MATCH(Players!AG$2,'Euro Qual stats'!$A$1:$L$1,0)),0)</f>
        <v>0</v>
      </c>
      <c r="AH166" s="69">
        <f>IFERROR(INDEX('Euro Qual stats'!$A$1:$L$2071,MATCH(Players!$AE166,'Euro Qual stats'!$A$1:$A$2071,0),MATCH(Players!AH$2,'Euro Qual stats'!$A$1:$L$1,0)),0)</f>
        <v>0</v>
      </c>
      <c r="AI166" s="69">
        <f>IFERROR(INDEX('Euro Qual stats'!$A$1:$L$2071,MATCH(Players!$AE166,'Euro Qual stats'!$A$1:$A$2071,0),MATCH(Players!AI$2,'Euro Qual stats'!$A$1:$L$1,0)),0)</f>
        <v>0.25</v>
      </c>
      <c r="AJ166" s="85">
        <f t="shared" si="70"/>
        <v>3.1183431952662724E-2</v>
      </c>
      <c r="AK166" s="85">
        <f t="shared" si="71"/>
        <v>3.0591715976331368E-2</v>
      </c>
      <c r="AL166" s="85">
        <f t="shared" si="72"/>
        <v>0.22964497041420112</v>
      </c>
      <c r="AM166" s="85">
        <f t="shared" si="73"/>
        <v>2.7195962793436047E-2</v>
      </c>
      <c r="AN166" s="85">
        <f t="shared" si="74"/>
        <v>1.178731136176102E-2</v>
      </c>
      <c r="AO166" s="85">
        <f t="shared" si="75"/>
        <v>0.16805896637092374</v>
      </c>
      <c r="AP166" s="2">
        <f t="shared" si="76"/>
        <v>3.163444639718805E-2</v>
      </c>
      <c r="AQ166" s="2">
        <f t="shared" si="77"/>
        <v>0</v>
      </c>
      <c r="AR166" s="2">
        <f t="shared" si="78"/>
        <v>0.18980667838312831</v>
      </c>
      <c r="AS166" s="2">
        <f t="shared" si="79"/>
        <v>0.1265377855887522</v>
      </c>
      <c r="AT166" s="2">
        <f t="shared" si="80"/>
        <v>0</v>
      </c>
      <c r="AU166" s="2">
        <f t="shared" si="100"/>
        <v>3.163444639718805E-2</v>
      </c>
      <c r="AV166" s="2">
        <f t="shared" si="101"/>
        <v>0</v>
      </c>
      <c r="AW166" s="2">
        <f t="shared" si="102"/>
        <v>0.18980667838312831</v>
      </c>
      <c r="AX166" s="2">
        <f t="shared" si="103"/>
        <v>0.1265377855887522</v>
      </c>
      <c r="AY166" s="2">
        <f t="shared" si="104"/>
        <v>0</v>
      </c>
      <c r="AZ166" s="2">
        <f t="shared" si="81"/>
        <v>3.1113081186759709E-2</v>
      </c>
      <c r="BA166" s="2">
        <f t="shared" si="82"/>
        <v>1.5591715976331362E-2</v>
      </c>
      <c r="BB166" s="2">
        <f t="shared" si="83"/>
        <v>0.18826889279437609</v>
      </c>
      <c r="BC166">
        <f t="shared" si="84"/>
        <v>1</v>
      </c>
      <c r="BD166" s="74">
        <f t="shared" si="85"/>
        <v>1.1617263921242313E-2</v>
      </c>
      <c r="BE166" s="74">
        <f t="shared" si="86"/>
        <v>1.5141065210228833E-2</v>
      </c>
      <c r="BF166" s="74">
        <f t="shared" si="87"/>
        <v>2.4005434088300862E-2</v>
      </c>
      <c r="BG166" s="2">
        <f t="shared" si="88"/>
        <v>0.18826889279437609</v>
      </c>
      <c r="BH166" s="2">
        <f t="shared" si="89"/>
        <v>0</v>
      </c>
      <c r="BI166" s="2">
        <f t="shared" si="90"/>
        <v>1.1617263921242313E-2</v>
      </c>
      <c r="BJ166" s="2">
        <f t="shared" si="91"/>
        <v>1.5141065210228833E-2</v>
      </c>
      <c r="BK166" s="2">
        <f t="shared" si="92"/>
        <v>2.4005434088300862E-2</v>
      </c>
      <c r="BL166" s="2">
        <f t="shared" si="93"/>
        <v>0.18826889279437609</v>
      </c>
      <c r="BM166" s="2">
        <f t="shared" si="94"/>
        <v>0</v>
      </c>
      <c r="BN166" s="2">
        <f t="shared" si="95"/>
        <v>1.2918656458883742E-2</v>
      </c>
      <c r="BO166" s="2">
        <f t="shared" si="96"/>
        <v>1.5290544161515773E-2</v>
      </c>
      <c r="BP166" s="2">
        <f t="shared" si="97"/>
        <v>2.4005434088300862E-2</v>
      </c>
      <c r="BQ166" s="2">
        <f t="shared" si="98"/>
        <v>0.18826889279437609</v>
      </c>
      <c r="BR166" s="2">
        <f t="shared" si="99"/>
        <v>0</v>
      </c>
    </row>
    <row r="167" spans="1:70" x14ac:dyDescent="0.3">
      <c r="A167" s="93">
        <v>0</v>
      </c>
      <c r="B167">
        <v>204695</v>
      </c>
      <c r="C167" t="s">
        <v>1616</v>
      </c>
      <c r="D167" t="s">
        <v>1617</v>
      </c>
      <c r="E167" t="s">
        <v>1618</v>
      </c>
      <c r="F167">
        <v>18701</v>
      </c>
      <c r="G167" t="s">
        <v>891</v>
      </c>
      <c r="H167" t="s">
        <v>945</v>
      </c>
      <c r="I167" t="s">
        <v>979</v>
      </c>
      <c r="J167">
        <v>0</v>
      </c>
      <c r="K167">
        <v>6</v>
      </c>
      <c r="L167">
        <v>0</v>
      </c>
      <c r="M167">
        <v>0</v>
      </c>
      <c r="N167">
        <v>16</v>
      </c>
      <c r="O167" t="s">
        <v>992</v>
      </c>
      <c r="P167" t="s">
        <v>1619</v>
      </c>
      <c r="Q167" t="s">
        <v>1619</v>
      </c>
      <c r="R167">
        <v>2</v>
      </c>
      <c r="S167">
        <v>0</v>
      </c>
      <c r="T167">
        <v>0</v>
      </c>
      <c r="U167">
        <v>1</v>
      </c>
      <c r="V167">
        <v>1215</v>
      </c>
      <c r="W167">
        <v>6</v>
      </c>
      <c r="X167">
        <v>4</v>
      </c>
      <c r="Y167">
        <v>1</v>
      </c>
      <c r="Z167" t="s">
        <v>891</v>
      </c>
      <c r="AA167" t="s">
        <v>691</v>
      </c>
      <c r="AB167" s="69" t="str">
        <f>IF(AA167&lt;&gt;"",INDEX(Lookup!$N$2:$N$5,MATCH(Players!AA167,Lookup!$P$2:$P$5,0)),INDEX(Lookup!$N$2:$N$5,MATCH(Players!O167,Lookup!$O$2:$O$5,0)))</f>
        <v>Midfield</v>
      </c>
      <c r="AC167">
        <v>2532000</v>
      </c>
      <c r="AD167" s="69" t="s">
        <v>833</v>
      </c>
      <c r="AE167" s="69" t="str">
        <f>INDEX('Translate table'!$H$2:$H$622,MATCH(Players!P167,'Translate table'!$G$2:$G$622,0))</f>
        <v>William Silva de Carvalho</v>
      </c>
      <c r="AF167" s="69">
        <f>IFERROR(INDEX('Euro Qual stats'!$A$1:$L$2071,MATCH(Players!$AE167,'Euro Qual stats'!$A$1:$A$2071,0),MATCH(Players!AF$2,'Euro Qual stats'!$A$1:$L$1,0)),0)</f>
        <v>4</v>
      </c>
      <c r="AG167" s="69">
        <f>IFERROR(INDEX('Euro Qual stats'!$A$1:$L$2071,MATCH(Players!$AE167,'Euro Qual stats'!$A$1:$A$2071,0),MATCH(Players!AG$2,'Euro Qual stats'!$A$1:$L$1,0)),0)</f>
        <v>0</v>
      </c>
      <c r="AH167" s="69">
        <f>IFERROR(INDEX('Euro Qual stats'!$A$1:$L$2071,MATCH(Players!$AE167,'Euro Qual stats'!$A$1:$A$2071,0),MATCH(Players!AH$2,'Euro Qual stats'!$A$1:$L$1,0)),0)</f>
        <v>0.5</v>
      </c>
      <c r="AI167" s="69">
        <f>IFERROR(INDEX('Euro Qual stats'!$A$1:$L$2071,MATCH(Players!$AE167,'Euro Qual stats'!$A$1:$A$2071,0),MATCH(Players!AI$2,'Euro Qual stats'!$A$1:$L$1,0)),0)</f>
        <v>0.25</v>
      </c>
      <c r="AJ167" s="85">
        <f t="shared" si="70"/>
        <v>0.10688766114180479</v>
      </c>
      <c r="AK167" s="85">
        <f t="shared" si="71"/>
        <v>0.3159484346224678</v>
      </c>
      <c r="AL167" s="85">
        <f t="shared" si="72"/>
        <v>0.23843462246777164</v>
      </c>
      <c r="AM167" s="85">
        <f t="shared" si="73"/>
        <v>9.3219786067893162E-2</v>
      </c>
      <c r="AN167" s="85">
        <f t="shared" si="74"/>
        <v>0.12173826979949089</v>
      </c>
      <c r="AO167" s="85">
        <f t="shared" si="75"/>
        <v>0.17449141658404532</v>
      </c>
      <c r="AP167" s="2">
        <f t="shared" si="76"/>
        <v>0.14814814814814814</v>
      </c>
      <c r="AQ167" s="2">
        <f t="shared" si="77"/>
        <v>0</v>
      </c>
      <c r="AR167" s="2">
        <f t="shared" si="78"/>
        <v>0.44444444444444442</v>
      </c>
      <c r="AS167" s="2">
        <f t="shared" si="79"/>
        <v>0.29629629629629628</v>
      </c>
      <c r="AT167" s="2">
        <f t="shared" si="80"/>
        <v>7.407407407407407E-2</v>
      </c>
      <c r="AU167" s="2">
        <f t="shared" si="100"/>
        <v>0.14814814814814814</v>
      </c>
      <c r="AV167" s="2">
        <f t="shared" si="101"/>
        <v>0</v>
      </c>
      <c r="AW167" s="2">
        <f t="shared" si="102"/>
        <v>0.44444444444444442</v>
      </c>
      <c r="AX167" s="2">
        <f t="shared" si="103"/>
        <v>0.29629629629629628</v>
      </c>
      <c r="AY167" s="2">
        <f t="shared" si="104"/>
        <v>7.407407407407407E-2</v>
      </c>
      <c r="AZ167" s="2">
        <f t="shared" si="81"/>
        <v>0.23204829138530797</v>
      </c>
      <c r="BA167" s="2">
        <f t="shared" si="82"/>
        <v>5.3443830570902393E-2</v>
      </c>
      <c r="BB167" s="2">
        <f t="shared" si="83"/>
        <v>0.27314814814814814</v>
      </c>
      <c r="BC167">
        <f t="shared" si="84"/>
        <v>1</v>
      </c>
      <c r="BD167" s="74">
        <f t="shared" si="85"/>
        <v>8.664414261367516E-2</v>
      </c>
      <c r="BE167" s="74">
        <f t="shared" si="86"/>
        <v>5.1899131884318321E-2</v>
      </c>
      <c r="BF167" s="74">
        <f t="shared" si="87"/>
        <v>5.6210255128572799E-2</v>
      </c>
      <c r="BG167" s="2">
        <f t="shared" si="88"/>
        <v>0.27314814814814814</v>
      </c>
      <c r="BH167" s="2">
        <f t="shared" si="89"/>
        <v>7.407407407407407E-2</v>
      </c>
      <c r="BI167" s="2">
        <f t="shared" si="90"/>
        <v>8.664414261367516E-2</v>
      </c>
      <c r="BJ167" s="2">
        <f t="shared" si="91"/>
        <v>5.1899131884318321E-2</v>
      </c>
      <c r="BK167" s="2">
        <f t="shared" si="92"/>
        <v>5.6210255128572799E-2</v>
      </c>
      <c r="BL167" s="2">
        <f t="shared" si="93"/>
        <v>0.27314814814814814</v>
      </c>
      <c r="BM167" s="2">
        <f t="shared" si="94"/>
        <v>0.06</v>
      </c>
      <c r="BN167" s="2">
        <f t="shared" si="95"/>
        <v>9.6350218105478114E-2</v>
      </c>
      <c r="BO167" s="2">
        <f t="shared" si="96"/>
        <v>5.2411501899178939E-2</v>
      </c>
      <c r="BP167" s="2">
        <f t="shared" si="97"/>
        <v>5.6210255128572799E-2</v>
      </c>
      <c r="BQ167" s="2">
        <f t="shared" si="98"/>
        <v>0.27314814814814814</v>
      </c>
      <c r="BR167" s="2">
        <f t="shared" si="99"/>
        <v>0.06</v>
      </c>
    </row>
    <row r="168" spans="1:70" x14ac:dyDescent="0.3">
      <c r="A168" s="93">
        <v>0</v>
      </c>
      <c r="B168">
        <v>213473</v>
      </c>
      <c r="C168" t="s">
        <v>5170</v>
      </c>
      <c r="E168" t="s">
        <v>1620</v>
      </c>
      <c r="F168">
        <v>18701</v>
      </c>
      <c r="G168" t="s">
        <v>891</v>
      </c>
      <c r="H168" t="s">
        <v>945</v>
      </c>
      <c r="I168" t="s">
        <v>5231</v>
      </c>
      <c r="J168">
        <v>0</v>
      </c>
      <c r="K168">
        <v>6</v>
      </c>
      <c r="L168">
        <v>0</v>
      </c>
      <c r="M168">
        <v>0</v>
      </c>
      <c r="N168">
        <v>7</v>
      </c>
      <c r="O168" t="s">
        <v>980</v>
      </c>
      <c r="P168" t="s">
        <v>5171</v>
      </c>
      <c r="Q168" t="s">
        <v>2246</v>
      </c>
      <c r="R168">
        <v>0</v>
      </c>
      <c r="S168">
        <v>0</v>
      </c>
      <c r="T168">
        <v>83</v>
      </c>
      <c r="U168">
        <v>8</v>
      </c>
      <c r="V168">
        <v>2880</v>
      </c>
      <c r="W168">
        <v>0</v>
      </c>
      <c r="X168">
        <v>1</v>
      </c>
      <c r="Y168">
        <v>0</v>
      </c>
      <c r="Z168" t="s">
        <v>891</v>
      </c>
      <c r="AA168" t="s">
        <v>693</v>
      </c>
      <c r="AB168" s="69" t="str">
        <f>IF(AA168&lt;&gt;"",INDEX(Lookup!$N$2:$N$5,MATCH(Players!AA168,Lookup!$P$2:$P$5,0)),INDEX(Lookup!$N$2:$N$5,MATCH(Players!O168,Lookup!$O$2:$O$5,0)))</f>
        <v>Striker</v>
      </c>
      <c r="AC168">
        <v>3612000</v>
      </c>
      <c r="AD168" s="69" t="s">
        <v>792</v>
      </c>
      <c r="AE168" s="69" t="e">
        <f>INDEX('Translate table'!$H$2:$H$622,MATCH(Players!P168,'Translate table'!$G$2:$G$622,0))</f>
        <v>#N/A</v>
      </c>
      <c r="AF168" s="69">
        <f>IFERROR(INDEX('Euro Qual stats'!$A$1:$L$2071,MATCH(Players!$AE168,'Euro Qual stats'!$A$1:$A$2071,0),MATCH(Players!AF$2,'Euro Qual stats'!$A$1:$L$1,0)),0)</f>
        <v>0</v>
      </c>
      <c r="AG168" s="69">
        <f>IFERROR(INDEX('Euro Qual stats'!$A$1:$L$2071,MATCH(Players!$AE168,'Euro Qual stats'!$A$1:$A$2071,0),MATCH(Players!AG$2,'Euro Qual stats'!$A$1:$L$1,0)),0)</f>
        <v>0</v>
      </c>
      <c r="AH168" s="69">
        <f>IFERROR(INDEX('Euro Qual stats'!$A$1:$L$2071,MATCH(Players!$AE168,'Euro Qual stats'!$A$1:$A$2071,0),MATCH(Players!AH$2,'Euro Qual stats'!$A$1:$L$1,0)),0)</f>
        <v>0</v>
      </c>
      <c r="AI168" s="69">
        <f>IFERROR(INDEX('Euro Qual stats'!$A$1:$L$2071,MATCH(Players!$AE168,'Euro Qual stats'!$A$1:$A$2071,0),MATCH(Players!AI$2,'Euro Qual stats'!$A$1:$L$1,0)),0)</f>
        <v>0</v>
      </c>
      <c r="AJ168" s="85">
        <f t="shared" si="70"/>
        <v>0.20349056603773591</v>
      </c>
      <c r="AK168" s="85">
        <f t="shared" si="71"/>
        <v>0.56603773584905637</v>
      </c>
      <c r="AL168" s="85">
        <f t="shared" si="72"/>
        <v>0.1761320754716981</v>
      </c>
      <c r="AM168" s="85">
        <f t="shared" si="73"/>
        <v>0</v>
      </c>
      <c r="AN168" s="85">
        <f t="shared" si="74"/>
        <v>0</v>
      </c>
      <c r="AO168" s="85">
        <f t="shared" si="75"/>
        <v>0</v>
      </c>
      <c r="AP168" s="2">
        <f t="shared" si="76"/>
        <v>0</v>
      </c>
      <c r="AQ168" s="2">
        <f t="shared" si="77"/>
        <v>0</v>
      </c>
      <c r="AR168" s="2">
        <f t="shared" si="78"/>
        <v>0</v>
      </c>
      <c r="AS168" s="2">
        <f t="shared" si="79"/>
        <v>3.125E-2</v>
      </c>
      <c r="AT168" s="2">
        <f t="shared" si="80"/>
        <v>0</v>
      </c>
      <c r="AU168" s="2">
        <f t="shared" si="100"/>
        <v>0</v>
      </c>
      <c r="AV168" s="2">
        <f t="shared" si="101"/>
        <v>0</v>
      </c>
      <c r="AW168" s="2">
        <f t="shared" si="102"/>
        <v>0</v>
      </c>
      <c r="AX168" s="2">
        <f t="shared" si="103"/>
        <v>3.125E-2</v>
      </c>
      <c r="AY168" s="2">
        <f t="shared" si="104"/>
        <v>0</v>
      </c>
      <c r="AZ168" s="2">
        <f t="shared" si="81"/>
        <v>0.28301886792452818</v>
      </c>
      <c r="BA168" s="2">
        <f t="shared" si="82"/>
        <v>0.10174528301886795</v>
      </c>
      <c r="BB168" s="2">
        <f t="shared" si="83"/>
        <v>1.5625E-2</v>
      </c>
      <c r="BC168">
        <f t="shared" si="84"/>
        <v>0</v>
      </c>
      <c r="BD168" s="74">
        <f t="shared" si="85"/>
        <v>0</v>
      </c>
      <c r="BE168" s="74">
        <f t="shared" si="86"/>
        <v>0</v>
      </c>
      <c r="BF168" s="74">
        <f t="shared" si="87"/>
        <v>0</v>
      </c>
      <c r="BG168" s="2">
        <f t="shared" si="88"/>
        <v>1.5625E-2</v>
      </c>
      <c r="BH168" s="2">
        <f t="shared" si="89"/>
        <v>0</v>
      </c>
      <c r="BI168" s="2">
        <f t="shared" si="90"/>
        <v>0</v>
      </c>
      <c r="BJ168" s="2">
        <f t="shared" si="91"/>
        <v>0</v>
      </c>
      <c r="BK168" s="2">
        <f t="shared" si="92"/>
        <v>0</v>
      </c>
      <c r="BL168" s="2">
        <f t="shared" si="93"/>
        <v>1.5625E-2</v>
      </c>
      <c r="BM168" s="2">
        <f t="shared" si="94"/>
        <v>0</v>
      </c>
      <c r="BN168" s="2">
        <f t="shared" si="95"/>
        <v>0</v>
      </c>
      <c r="BO168" s="2">
        <f t="shared" si="96"/>
        <v>0</v>
      </c>
      <c r="BP168" s="2">
        <f t="shared" si="97"/>
        <v>0</v>
      </c>
      <c r="BQ168" s="2">
        <f t="shared" si="98"/>
        <v>1.5625E-2</v>
      </c>
      <c r="BR168" s="2">
        <f t="shared" si="99"/>
        <v>0</v>
      </c>
    </row>
    <row r="169" spans="1:70" x14ac:dyDescent="0.3">
      <c r="A169" s="93">
        <v>0</v>
      </c>
      <c r="B169">
        <v>204633</v>
      </c>
      <c r="C169" t="s">
        <v>1622</v>
      </c>
      <c r="D169" t="s">
        <v>1623</v>
      </c>
      <c r="E169" t="s">
        <v>1624</v>
      </c>
      <c r="F169">
        <v>18710</v>
      </c>
      <c r="G169" t="s">
        <v>883</v>
      </c>
      <c r="H169" t="s">
        <v>941</v>
      </c>
      <c r="I169" t="s">
        <v>979</v>
      </c>
      <c r="J169">
        <v>6</v>
      </c>
      <c r="K169">
        <v>6</v>
      </c>
      <c r="L169">
        <v>6</v>
      </c>
      <c r="M169">
        <v>0</v>
      </c>
      <c r="N169">
        <v>2005</v>
      </c>
      <c r="O169" t="s">
        <v>1273</v>
      </c>
      <c r="P169" t="s">
        <v>1625</v>
      </c>
      <c r="Q169" t="s">
        <v>1626</v>
      </c>
      <c r="R169">
        <v>0</v>
      </c>
      <c r="S169">
        <v>0</v>
      </c>
      <c r="T169">
        <v>70</v>
      </c>
      <c r="U169">
        <v>9</v>
      </c>
      <c r="V169">
        <v>3330</v>
      </c>
      <c r="W169">
        <v>0</v>
      </c>
      <c r="X169">
        <v>1</v>
      </c>
      <c r="Y169">
        <v>0</v>
      </c>
      <c r="Z169" t="s">
        <v>1031</v>
      </c>
      <c r="AA169" t="s">
        <v>690</v>
      </c>
      <c r="AB169" s="69" t="str">
        <f>IF(AA169&lt;&gt;"",INDEX(Lookup!$N$2:$N$5,MATCH(Players!AA169,Lookup!$P$2:$P$5,0)),INDEX(Lookup!$N$2:$N$5,MATCH(Players!O169,Lookup!$O$2:$O$5,0)))</f>
        <v>Goalkeeper</v>
      </c>
      <c r="AC169">
        <v>5592000</v>
      </c>
      <c r="AD169" s="69" t="s">
        <v>790</v>
      </c>
      <c r="AE169" s="69" t="str">
        <f>INDEX('Translate table'!$H$2:$H$622,MATCH(Players!P169,'Translate table'!$G$2:$G$622,0))</f>
        <v>Unai NÃºÃ±ez</v>
      </c>
      <c r="AF169" s="69">
        <f>IFERROR(INDEX('Euro Qual stats'!$A$1:$L$2071,MATCH(Players!$AE169,'Euro Qual stats'!$A$1:$A$2071,0),MATCH(Players!AF$2,'Euro Qual stats'!$A$1:$L$1,0)),0)</f>
        <v>1</v>
      </c>
      <c r="AG169" s="69">
        <f>IFERROR(INDEX('Euro Qual stats'!$A$1:$L$2071,MATCH(Players!$AE169,'Euro Qual stats'!$A$1:$A$2071,0),MATCH(Players!AG$2,'Euro Qual stats'!$A$1:$L$1,0)),0)</f>
        <v>0</v>
      </c>
      <c r="AH169" s="69">
        <f>IFERROR(INDEX('Euro Qual stats'!$A$1:$L$2071,MATCH(Players!$AE169,'Euro Qual stats'!$A$1:$A$2071,0),MATCH(Players!AH$2,'Euro Qual stats'!$A$1:$L$1,0)),0)</f>
        <v>0</v>
      </c>
      <c r="AI169" s="69">
        <f>IFERROR(INDEX('Euro Qual stats'!$A$1:$L$2071,MATCH(Players!$AE169,'Euro Qual stats'!$A$1:$A$2071,0),MATCH(Players!AI$2,'Euro Qual stats'!$A$1:$L$1,0)),0)</f>
        <v>0</v>
      </c>
      <c r="AJ169" s="85">
        <f t="shared" si="70"/>
        <v>0</v>
      </c>
      <c r="AK169" s="85">
        <f t="shared" si="71"/>
        <v>0</v>
      </c>
      <c r="AL169" s="85">
        <f t="shared" si="72"/>
        <v>0</v>
      </c>
      <c r="AM169" s="85">
        <f t="shared" si="73"/>
        <v>0</v>
      </c>
      <c r="AN169" s="85">
        <f t="shared" si="74"/>
        <v>0</v>
      </c>
      <c r="AO169" s="85">
        <f t="shared" si="75"/>
        <v>0</v>
      </c>
      <c r="AP169" s="2">
        <f t="shared" si="76"/>
        <v>0</v>
      </c>
      <c r="AQ169" s="2">
        <f t="shared" si="77"/>
        <v>0</v>
      </c>
      <c r="AR169" s="2">
        <f t="shared" si="78"/>
        <v>0</v>
      </c>
      <c r="AS169" s="2">
        <f t="shared" si="79"/>
        <v>2.7027027027027025E-2</v>
      </c>
      <c r="AT169" s="2">
        <f t="shared" si="80"/>
        <v>0</v>
      </c>
      <c r="AU169" s="2">
        <f t="shared" si="100"/>
        <v>0</v>
      </c>
      <c r="AV169" s="2">
        <f t="shared" si="101"/>
        <v>0</v>
      </c>
      <c r="AW169" s="2">
        <f t="shared" si="102"/>
        <v>0</v>
      </c>
      <c r="AX169" s="2">
        <f t="shared" si="103"/>
        <v>2.7027027027027025E-2</v>
      </c>
      <c r="AY169" s="2">
        <f t="shared" si="104"/>
        <v>0</v>
      </c>
      <c r="AZ169" s="2">
        <f t="shared" si="81"/>
        <v>0</v>
      </c>
      <c r="BA169" s="2">
        <f t="shared" si="82"/>
        <v>0</v>
      </c>
      <c r="BB169" s="2">
        <f t="shared" si="83"/>
        <v>1.3513513513513513E-2</v>
      </c>
      <c r="BC169">
        <f t="shared" si="84"/>
        <v>1</v>
      </c>
      <c r="BD169" s="74">
        <f t="shared" si="85"/>
        <v>0</v>
      </c>
      <c r="BE169" s="74">
        <f t="shared" si="86"/>
        <v>0</v>
      </c>
      <c r="BF169" s="74">
        <f t="shared" si="87"/>
        <v>0</v>
      </c>
      <c r="BG169" s="2">
        <f t="shared" si="88"/>
        <v>1.3513513513513513E-2</v>
      </c>
      <c r="BH169" s="2">
        <f t="shared" si="89"/>
        <v>0</v>
      </c>
      <c r="BI169" s="2">
        <f t="shared" si="90"/>
        <v>0</v>
      </c>
      <c r="BJ169" s="2">
        <f t="shared" si="91"/>
        <v>0</v>
      </c>
      <c r="BK169" s="2">
        <f t="shared" si="92"/>
        <v>0</v>
      </c>
      <c r="BL169" s="2">
        <f t="shared" si="93"/>
        <v>1.3513513513513513E-2</v>
      </c>
      <c r="BM169" s="2">
        <f t="shared" si="94"/>
        <v>0</v>
      </c>
      <c r="BN169" s="2">
        <f t="shared" si="95"/>
        <v>0</v>
      </c>
      <c r="BO169" s="2">
        <f t="shared" si="96"/>
        <v>0</v>
      </c>
      <c r="BP169" s="2">
        <f t="shared" si="97"/>
        <v>0</v>
      </c>
      <c r="BQ169" s="2">
        <f t="shared" si="98"/>
        <v>1.3513513513513513E-2</v>
      </c>
      <c r="BR169" s="2">
        <f t="shared" si="99"/>
        <v>0</v>
      </c>
    </row>
    <row r="170" spans="1:70" x14ac:dyDescent="0.3">
      <c r="A170" s="93">
        <v>0</v>
      </c>
      <c r="B170">
        <v>222097</v>
      </c>
      <c r="C170" t="s">
        <v>1627</v>
      </c>
      <c r="D170" t="s">
        <v>1628</v>
      </c>
      <c r="E170" t="s">
        <v>1629</v>
      </c>
      <c r="F170">
        <v>18710</v>
      </c>
      <c r="G170" t="s">
        <v>883</v>
      </c>
      <c r="H170" t="s">
        <v>941</v>
      </c>
      <c r="I170" t="s">
        <v>979</v>
      </c>
      <c r="J170">
        <v>6</v>
      </c>
      <c r="K170">
        <v>6</v>
      </c>
      <c r="L170">
        <v>6</v>
      </c>
      <c r="M170">
        <v>0</v>
      </c>
      <c r="N170">
        <v>2481</v>
      </c>
      <c r="O170" t="s">
        <v>1301</v>
      </c>
      <c r="P170" t="s">
        <v>15</v>
      </c>
      <c r="Q170" t="s">
        <v>15</v>
      </c>
      <c r="R170">
        <v>0</v>
      </c>
      <c r="S170">
        <v>0</v>
      </c>
      <c r="T170">
        <v>0</v>
      </c>
      <c r="U170">
        <v>7</v>
      </c>
      <c r="V170">
        <v>1343</v>
      </c>
      <c r="W170">
        <v>1</v>
      </c>
      <c r="X170">
        <v>1</v>
      </c>
      <c r="Y170">
        <v>0</v>
      </c>
      <c r="Z170" t="s">
        <v>1031</v>
      </c>
      <c r="AA170" t="s">
        <v>692</v>
      </c>
      <c r="AB170" s="69" t="str">
        <f>IF(AA170&lt;&gt;"",INDEX(Lookup!$N$2:$N$5,MATCH(Players!AA170,Lookup!$P$2:$P$5,0)),INDEX(Lookup!$N$2:$N$5,MATCH(Players!O170,Lookup!$O$2:$O$5,0)))</f>
        <v>Defense</v>
      </c>
      <c r="AC170">
        <v>3562000</v>
      </c>
      <c r="AD170" s="69" t="s">
        <v>798</v>
      </c>
      <c r="AE170" s="69">
        <f>INDEX('Translate table'!$H$2:$H$622,MATCH(Players!P170,'Translate table'!$G$2:$G$622,0))</f>
        <v>0</v>
      </c>
      <c r="AF170" s="69">
        <f>IFERROR(INDEX('Euro Qual stats'!$A$1:$L$2071,MATCH(Players!$AE170,'Euro Qual stats'!$A$1:$A$2071,0),MATCH(Players!AF$2,'Euro Qual stats'!$A$1:$L$1,0)),0)</f>
        <v>0</v>
      </c>
      <c r="AG170" s="69">
        <f>IFERROR(INDEX('Euro Qual stats'!$A$1:$L$2071,MATCH(Players!$AE170,'Euro Qual stats'!$A$1:$A$2071,0),MATCH(Players!AG$2,'Euro Qual stats'!$A$1:$L$1,0)),0)</f>
        <v>0</v>
      </c>
      <c r="AH170" s="69">
        <f>IFERROR(INDEX('Euro Qual stats'!$A$1:$L$2071,MATCH(Players!$AE170,'Euro Qual stats'!$A$1:$A$2071,0),MATCH(Players!AH$2,'Euro Qual stats'!$A$1:$L$1,0)),0)</f>
        <v>0</v>
      </c>
      <c r="AI170" s="69">
        <f>IFERROR(INDEX('Euro Qual stats'!$A$1:$L$2071,MATCH(Players!$AE170,'Euro Qual stats'!$A$1:$A$2071,0),MATCH(Players!AI$2,'Euro Qual stats'!$A$1:$L$1,0)),0)</f>
        <v>0</v>
      </c>
      <c r="AJ170" s="85">
        <f t="shared" si="70"/>
        <v>9.3550295857988172E-2</v>
      </c>
      <c r="AK170" s="85">
        <f t="shared" si="71"/>
        <v>9.1775147928994105E-2</v>
      </c>
      <c r="AL170" s="85">
        <f t="shared" si="72"/>
        <v>0.18893491124260345</v>
      </c>
      <c r="AM170" s="85">
        <f t="shared" si="73"/>
        <v>7.0300412186324851E-2</v>
      </c>
      <c r="AN170" s="85">
        <f t="shared" si="74"/>
        <v>2.6438469973095877E-2</v>
      </c>
      <c r="AO170" s="85">
        <f t="shared" si="75"/>
        <v>9.8811487746839788E-2</v>
      </c>
      <c r="AP170" s="2">
        <f t="shared" si="76"/>
        <v>0</v>
      </c>
      <c r="AQ170" s="2">
        <f t="shared" si="77"/>
        <v>0</v>
      </c>
      <c r="AR170" s="2">
        <f t="shared" si="78"/>
        <v>6.7014147431124355E-2</v>
      </c>
      <c r="AS170" s="2">
        <f t="shared" si="79"/>
        <v>6.7014147431124355E-2</v>
      </c>
      <c r="AT170" s="2">
        <f t="shared" si="80"/>
        <v>0</v>
      </c>
      <c r="AU170" s="2">
        <f t="shared" si="100"/>
        <v>0</v>
      </c>
      <c r="AV170" s="2">
        <f t="shared" si="101"/>
        <v>0</v>
      </c>
      <c r="AW170" s="2">
        <f t="shared" si="102"/>
        <v>6.7014147431124355E-2</v>
      </c>
      <c r="AX170" s="2">
        <f t="shared" si="103"/>
        <v>6.7014147431124355E-2</v>
      </c>
      <c r="AY170" s="2">
        <f t="shared" si="104"/>
        <v>0</v>
      </c>
      <c r="AZ170" s="2">
        <f t="shared" si="81"/>
        <v>4.5887573964497053E-2</v>
      </c>
      <c r="BA170" s="2">
        <f t="shared" si="82"/>
        <v>4.6775147928994086E-2</v>
      </c>
      <c r="BB170" s="2">
        <f t="shared" si="83"/>
        <v>3.3507073715562177E-2</v>
      </c>
      <c r="BC170">
        <f t="shared" si="84"/>
        <v>1</v>
      </c>
      <c r="BD170" s="74">
        <f t="shared" si="85"/>
        <v>1.8184905664422896E-2</v>
      </c>
      <c r="BE170" s="74">
        <f t="shared" si="86"/>
        <v>3.3125389520613877E-2</v>
      </c>
      <c r="BF170" s="74">
        <f t="shared" si="87"/>
        <v>1.7616884510527526E-2</v>
      </c>
      <c r="BG170" s="2">
        <f t="shared" si="88"/>
        <v>3.3507073715562177E-2</v>
      </c>
      <c r="BH170" s="2">
        <f t="shared" si="89"/>
        <v>0</v>
      </c>
      <c r="BI170" s="2">
        <f t="shared" si="90"/>
        <v>1.8184905664422896E-2</v>
      </c>
      <c r="BJ170" s="2">
        <f t="shared" si="91"/>
        <v>3.3125389520613877E-2</v>
      </c>
      <c r="BK170" s="2">
        <f t="shared" si="92"/>
        <v>1.7616884510527526E-2</v>
      </c>
      <c r="BL170" s="2">
        <f t="shared" si="93"/>
        <v>3.3507073715562177E-2</v>
      </c>
      <c r="BM170" s="2">
        <f t="shared" si="94"/>
        <v>0</v>
      </c>
      <c r="BN170" s="2">
        <f t="shared" si="95"/>
        <v>1.81849056644229E-2</v>
      </c>
      <c r="BO170" s="2">
        <f t="shared" si="96"/>
        <v>3.3125389520613883E-2</v>
      </c>
      <c r="BP170" s="2">
        <f t="shared" si="97"/>
        <v>1.7616884510527522E-2</v>
      </c>
      <c r="BQ170" s="2">
        <f t="shared" si="98"/>
        <v>3.3507073715562177E-2</v>
      </c>
      <c r="BR170" s="2">
        <f t="shared" si="99"/>
        <v>0</v>
      </c>
    </row>
    <row r="171" spans="1:70" x14ac:dyDescent="0.3">
      <c r="A171" s="93">
        <v>0</v>
      </c>
      <c r="B171">
        <v>213454</v>
      </c>
      <c r="C171" t="s">
        <v>5172</v>
      </c>
      <c r="E171" t="s">
        <v>5173</v>
      </c>
      <c r="F171">
        <v>18710</v>
      </c>
      <c r="G171" t="s">
        <v>883</v>
      </c>
      <c r="H171" t="s">
        <v>941</v>
      </c>
      <c r="I171" t="s">
        <v>5231</v>
      </c>
      <c r="J171">
        <v>0</v>
      </c>
      <c r="K171">
        <v>6</v>
      </c>
      <c r="L171">
        <v>0</v>
      </c>
      <c r="M171">
        <v>0</v>
      </c>
      <c r="N171">
        <v>15</v>
      </c>
      <c r="O171" t="s">
        <v>1301</v>
      </c>
      <c r="P171" t="s">
        <v>5175</v>
      </c>
      <c r="Q171" t="s">
        <v>680</v>
      </c>
      <c r="R171">
        <v>1</v>
      </c>
      <c r="S171">
        <v>0</v>
      </c>
      <c r="T171">
        <v>0</v>
      </c>
      <c r="U171">
        <v>4</v>
      </c>
      <c r="V171">
        <v>1295</v>
      </c>
      <c r="W171">
        <v>3</v>
      </c>
      <c r="X171">
        <v>1</v>
      </c>
      <c r="Y171">
        <v>0</v>
      </c>
      <c r="Z171" t="s">
        <v>1031</v>
      </c>
      <c r="AA171" t="s">
        <v>691</v>
      </c>
      <c r="AB171" s="69" t="str">
        <f>IF(AA171&lt;&gt;"",INDEX(Lookup!$N$2:$N$5,MATCH(Players!AA171,Lookup!$P$2:$P$5,0)),INDEX(Lookup!$N$2:$N$5,MATCH(Players!O171,Lookup!$O$2:$O$5,0)))</f>
        <v>Midfield</v>
      </c>
      <c r="AC171">
        <v>4512000</v>
      </c>
      <c r="AD171" s="69" t="s">
        <v>1630</v>
      </c>
      <c r="AE171" s="69" t="e">
        <f>INDEX('Translate table'!$H$2:$H$622,MATCH(Players!P171,'Translate table'!$G$2:$G$622,0))</f>
        <v>#N/A</v>
      </c>
      <c r="AF171" s="69">
        <f>IFERROR(INDEX('Euro Qual stats'!$A$1:$L$2071,MATCH(Players!$AE171,'Euro Qual stats'!$A$1:$A$2071,0),MATCH(Players!AF$2,'Euro Qual stats'!$A$1:$L$1,0)),0)</f>
        <v>0</v>
      </c>
      <c r="AG171" s="69">
        <f>IFERROR(INDEX('Euro Qual stats'!$A$1:$L$2071,MATCH(Players!$AE171,'Euro Qual stats'!$A$1:$A$2071,0),MATCH(Players!AG$2,'Euro Qual stats'!$A$1:$L$1,0)),0)</f>
        <v>0</v>
      </c>
      <c r="AH171" s="69">
        <f>IFERROR(INDEX('Euro Qual stats'!$A$1:$L$2071,MATCH(Players!$AE171,'Euro Qual stats'!$A$1:$A$2071,0),MATCH(Players!AH$2,'Euro Qual stats'!$A$1:$L$1,0)),0)</f>
        <v>0</v>
      </c>
      <c r="AI171" s="69">
        <f>IFERROR(INDEX('Euro Qual stats'!$A$1:$L$2071,MATCH(Players!$AE171,'Euro Qual stats'!$A$1:$A$2071,0),MATCH(Players!AI$2,'Euro Qual stats'!$A$1:$L$1,0)),0)</f>
        <v>0</v>
      </c>
      <c r="AJ171" s="85">
        <f t="shared" si="70"/>
        <v>0.16033149171270719</v>
      </c>
      <c r="AK171" s="85">
        <f t="shared" si="71"/>
        <v>0.2239226519337017</v>
      </c>
      <c r="AL171" s="85">
        <f t="shared" si="72"/>
        <v>0.23265193370165746</v>
      </c>
      <c r="AM171" s="85">
        <f t="shared" si="73"/>
        <v>0</v>
      </c>
      <c r="AN171" s="85">
        <f t="shared" si="74"/>
        <v>0</v>
      </c>
      <c r="AO171" s="85">
        <f t="shared" si="75"/>
        <v>0</v>
      </c>
      <c r="AP171" s="2">
        <f t="shared" si="76"/>
        <v>6.9498069498069498E-2</v>
      </c>
      <c r="AQ171" s="2">
        <f t="shared" si="77"/>
        <v>0</v>
      </c>
      <c r="AR171" s="2">
        <f t="shared" si="78"/>
        <v>0.20849420849420849</v>
      </c>
      <c r="AS171" s="2">
        <f t="shared" si="79"/>
        <v>6.9498069498069498E-2</v>
      </c>
      <c r="AT171" s="2">
        <f t="shared" si="80"/>
        <v>0</v>
      </c>
      <c r="AU171" s="2">
        <f t="shared" si="100"/>
        <v>6.9498069498069498E-2</v>
      </c>
      <c r="AV171" s="2">
        <f t="shared" si="101"/>
        <v>0</v>
      </c>
      <c r="AW171" s="2">
        <f t="shared" si="102"/>
        <v>0.20849420849420849</v>
      </c>
      <c r="AX171" s="2">
        <f t="shared" si="103"/>
        <v>6.9498069498069498E-2</v>
      </c>
      <c r="AY171" s="2">
        <f t="shared" si="104"/>
        <v>0</v>
      </c>
      <c r="AZ171" s="2">
        <f t="shared" si="81"/>
        <v>0.14671036071588561</v>
      </c>
      <c r="BA171" s="2">
        <f t="shared" si="82"/>
        <v>8.0165745856353596E-2</v>
      </c>
      <c r="BB171" s="2">
        <f t="shared" si="83"/>
        <v>3.4749034749034749E-2</v>
      </c>
      <c r="BC171">
        <f t="shared" si="84"/>
        <v>0</v>
      </c>
      <c r="BD171" s="74">
        <f t="shared" si="85"/>
        <v>0</v>
      </c>
      <c r="BE171" s="74">
        <f t="shared" si="86"/>
        <v>0</v>
      </c>
      <c r="BF171" s="74">
        <f t="shared" si="87"/>
        <v>0</v>
      </c>
      <c r="BG171" s="2">
        <f t="shared" si="88"/>
        <v>3.4749034749034749E-2</v>
      </c>
      <c r="BH171" s="2">
        <f t="shared" si="89"/>
        <v>0</v>
      </c>
      <c r="BI171" s="2">
        <f t="shared" si="90"/>
        <v>0</v>
      </c>
      <c r="BJ171" s="2">
        <f t="shared" si="91"/>
        <v>0</v>
      </c>
      <c r="BK171" s="2">
        <f t="shared" si="92"/>
        <v>0</v>
      </c>
      <c r="BL171" s="2">
        <f t="shared" si="93"/>
        <v>3.4749034749034749E-2</v>
      </c>
      <c r="BM171" s="2">
        <f t="shared" si="94"/>
        <v>0</v>
      </c>
      <c r="BN171" s="2">
        <f t="shared" si="95"/>
        <v>0</v>
      </c>
      <c r="BO171" s="2">
        <f t="shared" si="96"/>
        <v>0</v>
      </c>
      <c r="BP171" s="2">
        <f t="shared" si="97"/>
        <v>0</v>
      </c>
      <c r="BQ171" s="2">
        <f t="shared" si="98"/>
        <v>3.4749034749034749E-2</v>
      </c>
      <c r="BR171" s="2">
        <f t="shared" si="99"/>
        <v>0</v>
      </c>
    </row>
    <row r="172" spans="1:70" x14ac:dyDescent="0.3">
      <c r="A172" s="93">
        <v>0</v>
      </c>
      <c r="B172">
        <v>204629</v>
      </c>
      <c r="C172" t="s">
        <v>1631</v>
      </c>
      <c r="D172" t="s">
        <v>1632</v>
      </c>
      <c r="E172" t="s">
        <v>1633</v>
      </c>
      <c r="F172">
        <v>18710</v>
      </c>
      <c r="G172" t="s">
        <v>883</v>
      </c>
      <c r="H172" t="s">
        <v>941</v>
      </c>
      <c r="I172" t="s">
        <v>5231</v>
      </c>
      <c r="J172">
        <v>0</v>
      </c>
      <c r="K172">
        <v>6</v>
      </c>
      <c r="L172">
        <v>0</v>
      </c>
      <c r="M172">
        <v>0</v>
      </c>
      <c r="N172">
        <v>14</v>
      </c>
      <c r="O172" t="s">
        <v>1301</v>
      </c>
      <c r="P172" t="s">
        <v>1634</v>
      </c>
      <c r="Q172" t="s">
        <v>355</v>
      </c>
      <c r="R172">
        <v>0</v>
      </c>
      <c r="S172">
        <v>0</v>
      </c>
      <c r="T172">
        <v>0</v>
      </c>
      <c r="U172">
        <v>0</v>
      </c>
      <c r="V172">
        <v>380</v>
      </c>
      <c r="W172">
        <v>0</v>
      </c>
      <c r="X172">
        <v>0</v>
      </c>
      <c r="Y172">
        <v>0</v>
      </c>
      <c r="Z172" t="s">
        <v>1031</v>
      </c>
      <c r="AA172" t="s">
        <v>692</v>
      </c>
      <c r="AB172" s="69" t="str">
        <f>IF(AA172&lt;&gt;"",INDEX(Lookup!$N$2:$N$5,MATCH(Players!AA172,Lookup!$P$2:$P$5,0)),INDEX(Lookup!$N$2:$N$5,MATCH(Players!O172,Lookup!$O$2:$O$5,0)))</f>
        <v>Defense</v>
      </c>
      <c r="AC172">
        <v>3995000</v>
      </c>
      <c r="AD172" s="69" t="s">
        <v>801</v>
      </c>
      <c r="AE172" s="69" t="str">
        <f>INDEX('Translate table'!$H$2:$H$622,MATCH(Players!P172,'Translate table'!$G$2:$G$622,0))</f>
        <v>Eric Dier</v>
      </c>
      <c r="AF172" s="69">
        <f>IFERROR(INDEX('Euro Qual stats'!$A$1:$L$2071,MATCH(Players!$AE172,'Euro Qual stats'!$A$1:$A$2071,0),MATCH(Players!AF$2,'Euro Qual stats'!$A$1:$L$1,0)),0)</f>
        <v>1</v>
      </c>
      <c r="AG172" s="69">
        <f>IFERROR(INDEX('Euro Qual stats'!$A$1:$L$2071,MATCH(Players!$AE172,'Euro Qual stats'!$A$1:$A$2071,0),MATCH(Players!AG$2,'Euro Qual stats'!$A$1:$L$1,0)),0)</f>
        <v>0</v>
      </c>
      <c r="AH172" s="69">
        <f>IFERROR(INDEX('Euro Qual stats'!$A$1:$L$2071,MATCH(Players!$AE172,'Euro Qual stats'!$A$1:$A$2071,0),MATCH(Players!AH$2,'Euro Qual stats'!$A$1:$L$1,0)),0)</f>
        <v>0</v>
      </c>
      <c r="AI172" s="69">
        <f>IFERROR(INDEX('Euro Qual stats'!$A$1:$L$2071,MATCH(Players!$AE172,'Euro Qual stats'!$A$1:$A$2071,0),MATCH(Players!AI$2,'Euro Qual stats'!$A$1:$L$1,0)),0)</f>
        <v>0</v>
      </c>
      <c r="AJ172" s="85">
        <f t="shared" si="70"/>
        <v>8.5754437869822495E-2</v>
      </c>
      <c r="AK172" s="85">
        <f t="shared" si="71"/>
        <v>8.4127218934911263E-2</v>
      </c>
      <c r="AL172" s="85">
        <f t="shared" si="72"/>
        <v>0.17319033530571981</v>
      </c>
      <c r="AM172" s="85">
        <f t="shared" si="73"/>
        <v>0</v>
      </c>
      <c r="AN172" s="85">
        <f t="shared" si="74"/>
        <v>0</v>
      </c>
      <c r="AO172" s="85">
        <f t="shared" si="75"/>
        <v>0</v>
      </c>
      <c r="AP172" s="2">
        <f t="shared" si="76"/>
        <v>0</v>
      </c>
      <c r="AQ172" s="2">
        <f t="shared" si="77"/>
        <v>0</v>
      </c>
      <c r="AR172" s="2">
        <f t="shared" si="78"/>
        <v>0</v>
      </c>
      <c r="AS172" s="2">
        <f t="shared" si="79"/>
        <v>0</v>
      </c>
      <c r="AT172" s="2">
        <f t="shared" si="80"/>
        <v>0</v>
      </c>
      <c r="AU172" s="2">
        <f t="shared" si="100"/>
        <v>0</v>
      </c>
      <c r="AV172" s="2">
        <f t="shared" si="101"/>
        <v>0</v>
      </c>
      <c r="AW172" s="2">
        <f t="shared" si="102"/>
        <v>0</v>
      </c>
      <c r="AX172" s="2">
        <f t="shared" si="103"/>
        <v>0</v>
      </c>
      <c r="AY172" s="2">
        <f t="shared" si="104"/>
        <v>0</v>
      </c>
      <c r="AZ172" s="2">
        <f t="shared" si="81"/>
        <v>4.2063609467455632E-2</v>
      </c>
      <c r="BA172" s="2">
        <f t="shared" si="82"/>
        <v>4.2877218934911247E-2</v>
      </c>
      <c r="BB172" s="2">
        <f t="shared" si="83"/>
        <v>0</v>
      </c>
      <c r="BC172">
        <f t="shared" si="84"/>
        <v>0</v>
      </c>
      <c r="BD172" s="74">
        <f t="shared" si="85"/>
        <v>0</v>
      </c>
      <c r="BE172" s="74">
        <f t="shared" si="86"/>
        <v>0</v>
      </c>
      <c r="BF172" s="74">
        <f t="shared" si="87"/>
        <v>0</v>
      </c>
      <c r="BG172" s="2">
        <f t="shared" si="88"/>
        <v>0</v>
      </c>
      <c r="BH172" s="2">
        <f t="shared" si="89"/>
        <v>0</v>
      </c>
      <c r="BI172" s="2">
        <f t="shared" si="90"/>
        <v>0</v>
      </c>
      <c r="BJ172" s="2">
        <f t="shared" si="91"/>
        <v>0</v>
      </c>
      <c r="BK172" s="2">
        <f t="shared" si="92"/>
        <v>0</v>
      </c>
      <c r="BL172" s="2">
        <f t="shared" si="93"/>
        <v>0</v>
      </c>
      <c r="BM172" s="2">
        <f t="shared" si="94"/>
        <v>0</v>
      </c>
      <c r="BN172" s="2">
        <f t="shared" si="95"/>
        <v>0</v>
      </c>
      <c r="BO172" s="2">
        <f t="shared" si="96"/>
        <v>0</v>
      </c>
      <c r="BP172" s="2">
        <f t="shared" si="97"/>
        <v>0</v>
      </c>
      <c r="BQ172" s="2">
        <f t="shared" si="98"/>
        <v>0</v>
      </c>
      <c r="BR172" s="2">
        <f t="shared" si="99"/>
        <v>0</v>
      </c>
    </row>
    <row r="173" spans="1:70" x14ac:dyDescent="0.3">
      <c r="A173" s="93">
        <v>0</v>
      </c>
      <c r="B173">
        <v>204619</v>
      </c>
      <c r="C173" t="s">
        <v>5176</v>
      </c>
      <c r="E173" t="s">
        <v>5177</v>
      </c>
      <c r="F173">
        <v>18710</v>
      </c>
      <c r="G173" t="s">
        <v>883</v>
      </c>
      <c r="H173" t="s">
        <v>941</v>
      </c>
      <c r="I173" t="s">
        <v>979</v>
      </c>
      <c r="J173">
        <v>6</v>
      </c>
      <c r="K173">
        <v>6</v>
      </c>
      <c r="L173">
        <v>6</v>
      </c>
      <c r="M173">
        <v>0</v>
      </c>
      <c r="N173">
        <v>2856</v>
      </c>
      <c r="O173" t="s">
        <v>1301</v>
      </c>
      <c r="P173" t="s">
        <v>5178</v>
      </c>
      <c r="Q173" t="s">
        <v>1635</v>
      </c>
      <c r="R173">
        <v>2</v>
      </c>
      <c r="S173">
        <v>2</v>
      </c>
      <c r="T173">
        <v>0</v>
      </c>
      <c r="U173">
        <v>10</v>
      </c>
      <c r="V173">
        <v>2970</v>
      </c>
      <c r="W173">
        <v>3</v>
      </c>
      <c r="X173">
        <v>2</v>
      </c>
      <c r="Y173">
        <v>0</v>
      </c>
      <c r="Z173" t="s">
        <v>1031</v>
      </c>
      <c r="AA173" t="s">
        <v>692</v>
      </c>
      <c r="AB173" s="69" t="str">
        <f>IF(AA173&lt;&gt;"",INDEX(Lookup!$N$2:$N$5,MATCH(Players!AA173,Lookup!$P$2:$P$5,0)),INDEX(Lookup!$N$2:$N$5,MATCH(Players!O173,Lookup!$O$2:$O$5,0)))</f>
        <v>Defense</v>
      </c>
      <c r="AC173">
        <v>3062000</v>
      </c>
      <c r="AD173" s="69" t="s">
        <v>796</v>
      </c>
      <c r="AE173" s="69" t="e">
        <f>INDEX('Translate table'!$H$2:$H$622,MATCH(Players!P173,'Translate table'!$G$2:$G$622,0))</f>
        <v>#N/A</v>
      </c>
      <c r="AF173" s="69">
        <f>IFERROR(INDEX('Euro Qual stats'!$A$1:$L$2071,MATCH(Players!$AE173,'Euro Qual stats'!$A$1:$A$2071,0),MATCH(Players!AF$2,'Euro Qual stats'!$A$1:$L$1,0)),0)</f>
        <v>0</v>
      </c>
      <c r="AG173" s="69">
        <f>IFERROR(INDEX('Euro Qual stats'!$A$1:$L$2071,MATCH(Players!$AE173,'Euro Qual stats'!$A$1:$A$2071,0),MATCH(Players!AG$2,'Euro Qual stats'!$A$1:$L$1,0)),0)</f>
        <v>0</v>
      </c>
      <c r="AH173" s="69">
        <f>IFERROR(INDEX('Euro Qual stats'!$A$1:$L$2071,MATCH(Players!$AE173,'Euro Qual stats'!$A$1:$A$2071,0),MATCH(Players!AH$2,'Euro Qual stats'!$A$1:$L$1,0)),0)</f>
        <v>0</v>
      </c>
      <c r="AI173" s="69">
        <f>IFERROR(INDEX('Euro Qual stats'!$A$1:$L$2071,MATCH(Players!$AE173,'Euro Qual stats'!$A$1:$A$2071,0),MATCH(Players!AI$2,'Euro Qual stats'!$A$1:$L$1,0)),0)</f>
        <v>0</v>
      </c>
      <c r="AJ173" s="85">
        <f t="shared" si="70"/>
        <v>9.3550295857988172E-2</v>
      </c>
      <c r="AK173" s="85">
        <f t="shared" si="71"/>
        <v>9.1775147928994105E-2</v>
      </c>
      <c r="AL173" s="85">
        <f t="shared" si="72"/>
        <v>0.18893491124260345</v>
      </c>
      <c r="AM173" s="85">
        <f t="shared" si="73"/>
        <v>7.0300412186324851E-2</v>
      </c>
      <c r="AN173" s="85">
        <f t="shared" si="74"/>
        <v>2.6438469973095877E-2</v>
      </c>
      <c r="AO173" s="85">
        <f t="shared" si="75"/>
        <v>9.8811487746839788E-2</v>
      </c>
      <c r="AP173" s="2">
        <f t="shared" si="76"/>
        <v>6.0606060606060608E-2</v>
      </c>
      <c r="AQ173" s="2">
        <f t="shared" si="77"/>
        <v>6.0606060606060608E-2</v>
      </c>
      <c r="AR173" s="2">
        <f t="shared" si="78"/>
        <v>9.0909090909090912E-2</v>
      </c>
      <c r="AS173" s="2">
        <f t="shared" si="79"/>
        <v>6.0606060606060608E-2</v>
      </c>
      <c r="AT173" s="2">
        <f t="shared" si="80"/>
        <v>0</v>
      </c>
      <c r="AU173" s="2">
        <f t="shared" si="100"/>
        <v>6.0606060606060608E-2</v>
      </c>
      <c r="AV173" s="2">
        <f t="shared" si="101"/>
        <v>6.0606060606060608E-2</v>
      </c>
      <c r="AW173" s="2">
        <f t="shared" si="102"/>
        <v>9.0909090909090912E-2</v>
      </c>
      <c r="AX173" s="2">
        <f t="shared" si="103"/>
        <v>6.0606060606060608E-2</v>
      </c>
      <c r="AY173" s="2">
        <f t="shared" si="104"/>
        <v>0</v>
      </c>
      <c r="AZ173" s="2">
        <f t="shared" si="81"/>
        <v>7.6190604267527356E-2</v>
      </c>
      <c r="BA173" s="2">
        <f t="shared" si="82"/>
        <v>7.7078178232024397E-2</v>
      </c>
      <c r="BB173" s="2">
        <f t="shared" si="83"/>
        <v>3.0303030303030304E-2</v>
      </c>
      <c r="BC173">
        <f t="shared" si="84"/>
        <v>1</v>
      </c>
      <c r="BD173" s="74">
        <f t="shared" si="85"/>
        <v>3.0193772113390208E-2</v>
      </c>
      <c r="BE173" s="74">
        <f t="shared" si="86"/>
        <v>5.4585496583591846E-2</v>
      </c>
      <c r="BF173" s="74">
        <f t="shared" si="87"/>
        <v>2.3898460502665118E-2</v>
      </c>
      <c r="BG173" s="2">
        <f t="shared" si="88"/>
        <v>3.0303030303030304E-2</v>
      </c>
      <c r="BH173" s="2">
        <f t="shared" si="89"/>
        <v>0</v>
      </c>
      <c r="BI173" s="2">
        <f t="shared" si="90"/>
        <v>3.0193772113390208E-2</v>
      </c>
      <c r="BJ173" s="2">
        <f t="shared" si="91"/>
        <v>5.4585496583591846E-2</v>
      </c>
      <c r="BK173" s="2">
        <f t="shared" si="92"/>
        <v>2.3898460502665118E-2</v>
      </c>
      <c r="BL173" s="2">
        <f t="shared" si="93"/>
        <v>3.0303030303030304E-2</v>
      </c>
      <c r="BM173" s="2">
        <f t="shared" si="94"/>
        <v>0</v>
      </c>
      <c r="BN173" s="2">
        <f t="shared" si="95"/>
        <v>3.0193772113390215E-2</v>
      </c>
      <c r="BO173" s="2">
        <f t="shared" si="96"/>
        <v>5.458549658359186E-2</v>
      </c>
      <c r="BP173" s="2">
        <f t="shared" si="97"/>
        <v>2.3898460502665111E-2</v>
      </c>
      <c r="BQ173" s="2">
        <f t="shared" si="98"/>
        <v>3.0303030303030304E-2</v>
      </c>
      <c r="BR173" s="2">
        <f t="shared" si="99"/>
        <v>0</v>
      </c>
    </row>
    <row r="174" spans="1:70" x14ac:dyDescent="0.3">
      <c r="A174" s="93">
        <v>0</v>
      </c>
      <c r="B174">
        <v>213457</v>
      </c>
      <c r="C174" t="s">
        <v>1636</v>
      </c>
      <c r="E174" t="s">
        <v>1637</v>
      </c>
      <c r="F174">
        <v>18710</v>
      </c>
      <c r="G174" t="s">
        <v>883</v>
      </c>
      <c r="H174" t="s">
        <v>941</v>
      </c>
      <c r="I174" t="s">
        <v>979</v>
      </c>
      <c r="J174">
        <v>4</v>
      </c>
      <c r="K174">
        <v>6</v>
      </c>
      <c r="L174">
        <v>4</v>
      </c>
      <c r="M174">
        <v>0</v>
      </c>
      <c r="N174">
        <v>38</v>
      </c>
      <c r="O174" t="s">
        <v>992</v>
      </c>
      <c r="P174" t="s">
        <v>1638</v>
      </c>
      <c r="Q174" t="s">
        <v>1639</v>
      </c>
      <c r="R174">
        <v>2</v>
      </c>
      <c r="S174">
        <v>1</v>
      </c>
      <c r="T174">
        <v>0</v>
      </c>
      <c r="U174">
        <v>3</v>
      </c>
      <c r="V174">
        <v>1440</v>
      </c>
      <c r="W174">
        <v>4</v>
      </c>
      <c r="X174">
        <v>8</v>
      </c>
      <c r="Y174">
        <v>0</v>
      </c>
      <c r="Z174" t="s">
        <v>1031</v>
      </c>
      <c r="AA174" t="s">
        <v>691</v>
      </c>
      <c r="AB174" s="69" t="str">
        <f>IF(AA174&lt;&gt;"",INDEX(Lookup!$N$2:$N$5,MATCH(Players!AA174,Lookup!$P$2:$P$5,0)),INDEX(Lookup!$N$2:$N$5,MATCH(Players!O174,Lookup!$O$2:$O$5,0)))</f>
        <v>Midfield</v>
      </c>
      <c r="AC174">
        <v>3512000</v>
      </c>
      <c r="AD174" s="69" t="s">
        <v>820</v>
      </c>
      <c r="AE174" s="69" t="str">
        <f>INDEX('Translate table'!$H$2:$H$622,MATCH(Players!P174,'Translate table'!$G$2:$G$622,0))</f>
        <v>Marc Vales GonzÃ¡lez</v>
      </c>
      <c r="AF174" s="69">
        <f>IFERROR(INDEX('Euro Qual stats'!$A$1:$L$2071,MATCH(Players!$AE174,'Euro Qual stats'!$A$1:$A$2071,0),MATCH(Players!AF$2,'Euro Qual stats'!$A$1:$L$1,0)),0)</f>
        <v>10</v>
      </c>
      <c r="AG174" s="69">
        <f>IFERROR(INDEX('Euro Qual stats'!$A$1:$L$2071,MATCH(Players!$AE174,'Euro Qual stats'!$A$1:$A$2071,0),MATCH(Players!AG$2,'Euro Qual stats'!$A$1:$L$1,0)),0)</f>
        <v>0</v>
      </c>
      <c r="AH174" s="69">
        <f>IFERROR(INDEX('Euro Qual stats'!$A$1:$L$2071,MATCH(Players!$AE174,'Euro Qual stats'!$A$1:$A$2071,0),MATCH(Players!AH$2,'Euro Qual stats'!$A$1:$L$1,0)),0)</f>
        <v>0.1</v>
      </c>
      <c r="AI174" s="69">
        <f>IFERROR(INDEX('Euro Qual stats'!$A$1:$L$2071,MATCH(Players!$AE174,'Euro Qual stats'!$A$1:$A$2071,0),MATCH(Players!AI$2,'Euro Qual stats'!$A$1:$L$1,0)),0)</f>
        <v>0.2</v>
      </c>
      <c r="AJ174" s="85">
        <f t="shared" si="70"/>
        <v>2.6721915285451196E-2</v>
      </c>
      <c r="AK174" s="85">
        <f t="shared" si="71"/>
        <v>0.12065377532228362</v>
      </c>
      <c r="AL174" s="85">
        <f t="shared" si="72"/>
        <v>0.20544198895027627</v>
      </c>
      <c r="AM174" s="85">
        <f t="shared" si="73"/>
        <v>2.0080766626617407E-2</v>
      </c>
      <c r="AN174" s="85">
        <f t="shared" si="74"/>
        <v>3.4757788878388512E-2</v>
      </c>
      <c r="AO174" s="85">
        <f t="shared" si="75"/>
        <v>0.1074445608825581</v>
      </c>
      <c r="AP174" s="2">
        <f t="shared" si="76"/>
        <v>0.125</v>
      </c>
      <c r="AQ174" s="2">
        <f t="shared" si="77"/>
        <v>6.25E-2</v>
      </c>
      <c r="AR174" s="2">
        <f t="shared" si="78"/>
        <v>0.25</v>
      </c>
      <c r="AS174" s="2">
        <f t="shared" si="79"/>
        <v>0.5</v>
      </c>
      <c r="AT174" s="2">
        <f t="shared" si="80"/>
        <v>0</v>
      </c>
      <c r="AU174" s="2">
        <f t="shared" si="100"/>
        <v>0.125</v>
      </c>
      <c r="AV174" s="2">
        <f t="shared" si="101"/>
        <v>6.25E-2</v>
      </c>
      <c r="AW174" s="2">
        <f t="shared" si="102"/>
        <v>0.25</v>
      </c>
      <c r="AX174" s="2">
        <f t="shared" si="103"/>
        <v>0.5</v>
      </c>
      <c r="AY174" s="2">
        <f t="shared" si="104"/>
        <v>0</v>
      </c>
      <c r="AZ174" s="2">
        <f t="shared" si="81"/>
        <v>0.1228268876611418</v>
      </c>
      <c r="BA174" s="2">
        <f t="shared" si="82"/>
        <v>4.4610957642725602E-2</v>
      </c>
      <c r="BB174" s="2">
        <f t="shared" si="83"/>
        <v>0.35</v>
      </c>
      <c r="BC174">
        <f t="shared" si="84"/>
        <v>1</v>
      </c>
      <c r="BD174" s="74">
        <f t="shared" si="85"/>
        <v>4.8675385778743765E-2</v>
      </c>
      <c r="BE174" s="74">
        <f t="shared" si="86"/>
        <v>3.1592745597430583E-2</v>
      </c>
      <c r="BF174" s="74">
        <f t="shared" si="87"/>
        <v>6.5720766382329071E-2</v>
      </c>
      <c r="BG174" s="2">
        <f t="shared" si="88"/>
        <v>0.35</v>
      </c>
      <c r="BH174" s="2">
        <f t="shared" si="89"/>
        <v>0</v>
      </c>
      <c r="BI174" s="2">
        <f t="shared" si="90"/>
        <v>4.8675385778743765E-2</v>
      </c>
      <c r="BJ174" s="2">
        <f t="shared" si="91"/>
        <v>3.1592745597430583E-2</v>
      </c>
      <c r="BK174" s="2">
        <f t="shared" si="92"/>
        <v>6.5720766382329071E-2</v>
      </c>
      <c r="BL174" s="2">
        <f t="shared" si="93"/>
        <v>0.35</v>
      </c>
      <c r="BM174" s="2">
        <f t="shared" si="94"/>
        <v>0</v>
      </c>
      <c r="BN174" s="2">
        <f t="shared" si="95"/>
        <v>4.8675385778743779E-2</v>
      </c>
      <c r="BO174" s="2">
        <f t="shared" si="96"/>
        <v>3.159274559743059E-2</v>
      </c>
      <c r="BP174" s="2">
        <f t="shared" si="97"/>
        <v>6.5720766382329057E-2</v>
      </c>
      <c r="BQ174" s="2">
        <f t="shared" si="98"/>
        <v>0.35</v>
      </c>
      <c r="BR174" s="2">
        <f t="shared" si="99"/>
        <v>0</v>
      </c>
    </row>
    <row r="175" spans="1:70" x14ac:dyDescent="0.3">
      <c r="A175" s="93">
        <v>0</v>
      </c>
      <c r="B175">
        <v>204648</v>
      </c>
      <c r="C175" t="s">
        <v>1640</v>
      </c>
      <c r="D175" t="s">
        <v>1430</v>
      </c>
      <c r="E175" t="s">
        <v>1641</v>
      </c>
      <c r="F175">
        <v>18710</v>
      </c>
      <c r="G175" t="s">
        <v>883</v>
      </c>
      <c r="H175" t="s">
        <v>941</v>
      </c>
      <c r="I175" t="s">
        <v>5174</v>
      </c>
      <c r="J175">
        <v>0</v>
      </c>
      <c r="K175">
        <v>6</v>
      </c>
      <c r="L175">
        <v>0</v>
      </c>
      <c r="M175">
        <v>0</v>
      </c>
      <c r="N175">
        <v>20</v>
      </c>
      <c r="O175" t="s">
        <v>992</v>
      </c>
      <c r="P175" t="s">
        <v>1642</v>
      </c>
      <c r="Q175" t="s">
        <v>1642</v>
      </c>
      <c r="R175">
        <v>0</v>
      </c>
      <c r="S175">
        <v>5</v>
      </c>
      <c r="T175">
        <v>0</v>
      </c>
      <c r="U175">
        <v>5</v>
      </c>
      <c r="V175">
        <v>2527</v>
      </c>
      <c r="W175">
        <v>1</v>
      </c>
      <c r="X175">
        <v>9</v>
      </c>
      <c r="Y175">
        <v>0</v>
      </c>
      <c r="Z175" t="s">
        <v>1031</v>
      </c>
      <c r="AA175" t="s">
        <v>691</v>
      </c>
      <c r="AB175" s="69" t="str">
        <f>IF(AA175&lt;&gt;"",INDEX(Lookup!$N$2:$N$5,MATCH(Players!AA175,Lookup!$P$2:$P$5,0)),INDEX(Lookup!$N$2:$N$5,MATCH(Players!O175,Lookup!$O$2:$O$5,0)))</f>
        <v>Midfield</v>
      </c>
      <c r="AC175">
        <v>4495000</v>
      </c>
      <c r="AD175" s="69" t="s">
        <v>846</v>
      </c>
      <c r="AE175" s="69" t="str">
        <f>INDEX('Translate table'!$H$2:$H$622,MATCH(Players!P175,'Translate table'!$G$2:$G$622,0))</f>
        <v>Sergio Busquets</v>
      </c>
      <c r="AF175" s="69">
        <f>IFERROR(INDEX('Euro Qual stats'!$A$1:$L$2071,MATCH(Players!$AE175,'Euro Qual stats'!$A$1:$A$2071,0),MATCH(Players!AF$2,'Euro Qual stats'!$A$1:$L$1,0)),0)</f>
        <v>5</v>
      </c>
      <c r="AG175" s="69">
        <f>IFERROR(INDEX('Euro Qual stats'!$A$1:$L$2071,MATCH(Players!$AE175,'Euro Qual stats'!$A$1:$A$2071,0),MATCH(Players!AG$2,'Euro Qual stats'!$A$1:$L$1,0)),0)</f>
        <v>0.4</v>
      </c>
      <c r="AH175" s="69">
        <f>IFERROR(INDEX('Euro Qual stats'!$A$1:$L$2071,MATCH(Players!$AE175,'Euro Qual stats'!$A$1:$A$2071,0),MATCH(Players!AH$2,'Euro Qual stats'!$A$1:$L$1,0)),0)</f>
        <v>0</v>
      </c>
      <c r="AI175" s="69">
        <f>IFERROR(INDEX('Euro Qual stats'!$A$1:$L$2071,MATCH(Players!$AE175,'Euro Qual stats'!$A$1:$A$2071,0),MATCH(Players!AI$2,'Euro Qual stats'!$A$1:$L$1,0)),0)</f>
        <v>0.4</v>
      </c>
      <c r="AJ175" s="85">
        <f t="shared" si="70"/>
        <v>0.2601933701657459</v>
      </c>
      <c r="AK175" s="85">
        <f t="shared" si="71"/>
        <v>0.130621546961326</v>
      </c>
      <c r="AL175" s="85">
        <f t="shared" si="72"/>
        <v>0.30238029465930022</v>
      </c>
      <c r="AM175" s="85">
        <f t="shared" si="73"/>
        <v>0</v>
      </c>
      <c r="AN175" s="85">
        <f t="shared" si="74"/>
        <v>0</v>
      </c>
      <c r="AO175" s="85">
        <f t="shared" si="75"/>
        <v>0</v>
      </c>
      <c r="AP175" s="2">
        <f t="shared" si="76"/>
        <v>0</v>
      </c>
      <c r="AQ175" s="2">
        <f t="shared" si="77"/>
        <v>0.17807677087455481</v>
      </c>
      <c r="AR175" s="2">
        <f t="shared" si="78"/>
        <v>3.5615354174910963E-2</v>
      </c>
      <c r="AS175" s="2">
        <f t="shared" si="79"/>
        <v>0.32053818757419866</v>
      </c>
      <c r="AT175" s="2">
        <f t="shared" si="80"/>
        <v>0</v>
      </c>
      <c r="AU175" s="2">
        <f t="shared" si="100"/>
        <v>0</v>
      </c>
      <c r="AV175" s="2">
        <f t="shared" si="101"/>
        <v>0.17807677087455481</v>
      </c>
      <c r="AW175" s="2">
        <f t="shared" si="102"/>
        <v>3.5615354174910963E-2</v>
      </c>
      <c r="AX175" s="2">
        <f t="shared" si="103"/>
        <v>0.32053818757419866</v>
      </c>
      <c r="AY175" s="2">
        <f t="shared" si="104"/>
        <v>0</v>
      </c>
      <c r="AZ175" s="2">
        <f t="shared" si="81"/>
        <v>6.5310773480662998E-2</v>
      </c>
      <c r="BA175" s="2">
        <f t="shared" si="82"/>
        <v>0.21913507052015035</v>
      </c>
      <c r="BB175" s="2">
        <f t="shared" si="83"/>
        <v>0.36026909378709937</v>
      </c>
      <c r="BC175">
        <f t="shared" si="84"/>
        <v>0</v>
      </c>
      <c r="BD175" s="74">
        <f t="shared" si="85"/>
        <v>0</v>
      </c>
      <c r="BE175" s="74">
        <f t="shared" si="86"/>
        <v>0</v>
      </c>
      <c r="BF175" s="74">
        <f t="shared" si="87"/>
        <v>0</v>
      </c>
      <c r="BG175" s="2">
        <f t="shared" si="88"/>
        <v>0.36026909378709937</v>
      </c>
      <c r="BH175" s="2">
        <f t="shared" si="89"/>
        <v>0</v>
      </c>
      <c r="BI175" s="2">
        <f t="shared" si="90"/>
        <v>0</v>
      </c>
      <c r="BJ175" s="2">
        <f t="shared" si="91"/>
        <v>0</v>
      </c>
      <c r="BK175" s="2">
        <f t="shared" si="92"/>
        <v>0</v>
      </c>
      <c r="BL175" s="2">
        <f t="shared" si="93"/>
        <v>0.36026909378709937</v>
      </c>
      <c r="BM175" s="2">
        <f t="shared" si="94"/>
        <v>0</v>
      </c>
      <c r="BN175" s="2">
        <f t="shared" si="95"/>
        <v>0</v>
      </c>
      <c r="BO175" s="2">
        <f t="shared" si="96"/>
        <v>0</v>
      </c>
      <c r="BP175" s="2">
        <f t="shared" si="97"/>
        <v>0</v>
      </c>
      <c r="BQ175" s="2">
        <f t="shared" si="98"/>
        <v>0.36026909378709937</v>
      </c>
      <c r="BR175" s="2">
        <f t="shared" si="99"/>
        <v>0</v>
      </c>
    </row>
    <row r="176" spans="1:70" x14ac:dyDescent="0.3">
      <c r="A176" s="93">
        <v>0</v>
      </c>
      <c r="B176">
        <v>204505</v>
      </c>
      <c r="C176" t="s">
        <v>1643</v>
      </c>
      <c r="D176" t="s">
        <v>1644</v>
      </c>
      <c r="E176" t="s">
        <v>1645</v>
      </c>
      <c r="F176">
        <v>18624</v>
      </c>
      <c r="G176" t="s">
        <v>875</v>
      </c>
      <c r="H176" t="s">
        <v>949</v>
      </c>
      <c r="I176" t="s">
        <v>979</v>
      </c>
      <c r="J176">
        <v>2.7</v>
      </c>
      <c r="K176">
        <v>6</v>
      </c>
      <c r="L176">
        <v>2.7</v>
      </c>
      <c r="M176">
        <v>0</v>
      </c>
      <c r="N176">
        <v>753</v>
      </c>
      <c r="O176" t="s">
        <v>992</v>
      </c>
      <c r="P176" t="s">
        <v>449</v>
      </c>
      <c r="Q176" t="s">
        <v>449</v>
      </c>
      <c r="R176">
        <v>0</v>
      </c>
      <c r="S176">
        <v>0</v>
      </c>
      <c r="T176">
        <v>0</v>
      </c>
      <c r="U176">
        <v>7</v>
      </c>
      <c r="V176">
        <v>1474</v>
      </c>
      <c r="W176">
        <v>4</v>
      </c>
      <c r="X176">
        <v>0</v>
      </c>
      <c r="Y176">
        <v>0</v>
      </c>
      <c r="Z176" t="s">
        <v>875</v>
      </c>
      <c r="AA176" t="s">
        <v>691</v>
      </c>
      <c r="AB176" s="69" t="str">
        <f>IF(AA176&lt;&gt;"",INDEX(Lookup!$N$2:$N$5,MATCH(Players!AA176,Lookup!$P$2:$P$5,0)),INDEX(Lookup!$N$2:$N$5,MATCH(Players!O176,Lookup!$O$2:$O$5,0)))</f>
        <v>Midfield</v>
      </c>
      <c r="AC176">
        <v>3488000</v>
      </c>
      <c r="AD176" s="69" t="s">
        <v>805</v>
      </c>
      <c r="AE176" s="69" t="str">
        <f>INDEX('Translate table'!$H$2:$H$622,MATCH(Players!P176,'Translate table'!$G$2:$G$622,0))</f>
        <v>Oleksandr Zinchenko</v>
      </c>
      <c r="AF176" s="69">
        <f>IFERROR(INDEX('Euro Qual stats'!$A$1:$L$2071,MATCH(Players!$AE176,'Euro Qual stats'!$A$1:$A$2071,0),MATCH(Players!AF$2,'Euro Qual stats'!$A$1:$L$1,0)),0)</f>
        <v>7</v>
      </c>
      <c r="AG176" s="69">
        <f>IFERROR(INDEX('Euro Qual stats'!$A$1:$L$2071,MATCH(Players!$AE176,'Euro Qual stats'!$A$1:$A$2071,0),MATCH(Players!AG$2,'Euro Qual stats'!$A$1:$L$1,0)),0)</f>
        <v>0.14000000000000001</v>
      </c>
      <c r="AH176" s="69">
        <f>IFERROR(INDEX('Euro Qual stats'!$A$1:$L$2071,MATCH(Players!$AE176,'Euro Qual stats'!$A$1:$A$2071,0),MATCH(Players!AH$2,'Euro Qual stats'!$A$1:$L$1,0)),0)</f>
        <v>0.14000000000000001</v>
      </c>
      <c r="AI176" s="69">
        <f>IFERROR(INDEX('Euro Qual stats'!$A$1:$L$2071,MATCH(Players!$AE176,'Euro Qual stats'!$A$1:$A$2071,0),MATCH(Players!AI$2,'Euro Qual stats'!$A$1:$L$1,0)),0)</f>
        <v>0.28999999999999998</v>
      </c>
      <c r="AJ176" s="85">
        <f t="shared" si="70"/>
        <v>0.14847145488029467</v>
      </c>
      <c r="AK176" s="85">
        <f t="shared" si="71"/>
        <v>0.1749677716390424</v>
      </c>
      <c r="AL176" s="85">
        <f t="shared" si="72"/>
        <v>0.26610497237569058</v>
      </c>
      <c r="AM176" s="85">
        <f t="shared" si="73"/>
        <v>9.7844138425986299E-2</v>
      </c>
      <c r="AN176" s="85">
        <f t="shared" si="74"/>
        <v>8.3128141602261993E-2</v>
      </c>
      <c r="AO176" s="85">
        <f t="shared" si="75"/>
        <v>0.14398672679413424</v>
      </c>
      <c r="AP176" s="2">
        <f t="shared" si="76"/>
        <v>0</v>
      </c>
      <c r="AQ176" s="2">
        <f t="shared" si="77"/>
        <v>0</v>
      </c>
      <c r="AR176" s="2">
        <f t="shared" si="78"/>
        <v>0.24423337856173674</v>
      </c>
      <c r="AS176" s="2">
        <f t="shared" si="79"/>
        <v>0</v>
      </c>
      <c r="AT176" s="2">
        <f t="shared" si="80"/>
        <v>0</v>
      </c>
      <c r="AU176" s="2">
        <f t="shared" si="100"/>
        <v>0</v>
      </c>
      <c r="AV176" s="2">
        <f t="shared" si="101"/>
        <v>0</v>
      </c>
      <c r="AW176" s="2">
        <f t="shared" si="102"/>
        <v>0.24423337856173674</v>
      </c>
      <c r="AX176" s="2">
        <f t="shared" si="103"/>
        <v>0</v>
      </c>
      <c r="AY176" s="2">
        <f t="shared" si="104"/>
        <v>0</v>
      </c>
      <c r="AZ176" s="2">
        <f t="shared" si="81"/>
        <v>8.7483885819521198E-2</v>
      </c>
      <c r="BA176" s="2">
        <f t="shared" si="82"/>
        <v>7.4235727440147337E-2</v>
      </c>
      <c r="BB176" s="2">
        <f t="shared" si="83"/>
        <v>0.14499999999999999</v>
      </c>
      <c r="BC176">
        <f t="shared" si="84"/>
        <v>1</v>
      </c>
      <c r="BD176" s="74">
        <f t="shared" si="85"/>
        <v>6.1867314069526516E-2</v>
      </c>
      <c r="BE176" s="74">
        <f t="shared" si="86"/>
        <v>5.2691420081125387E-2</v>
      </c>
      <c r="BF176" s="74">
        <f t="shared" si="87"/>
        <v>6.3729194189250465E-2</v>
      </c>
      <c r="BG176" s="2">
        <f t="shared" si="88"/>
        <v>0.14499999999999999</v>
      </c>
      <c r="BH176" s="2">
        <f t="shared" si="89"/>
        <v>0</v>
      </c>
      <c r="BI176" s="2">
        <f t="shared" si="90"/>
        <v>6.1867314069526516E-2</v>
      </c>
      <c r="BJ176" s="2">
        <f t="shared" si="91"/>
        <v>5.2691420081125387E-2</v>
      </c>
      <c r="BK176" s="2">
        <f t="shared" si="92"/>
        <v>6.3729194189250465E-2</v>
      </c>
      <c r="BL176" s="2">
        <f t="shared" si="93"/>
        <v>0.14499999999999999</v>
      </c>
      <c r="BM176" s="2">
        <f t="shared" si="94"/>
        <v>0</v>
      </c>
      <c r="BN176" s="2">
        <f t="shared" si="95"/>
        <v>6.1986046067859041E-2</v>
      </c>
      <c r="BO176" s="2">
        <f t="shared" si="96"/>
        <v>5.3360062054644532E-2</v>
      </c>
      <c r="BP176" s="2">
        <f t="shared" si="97"/>
        <v>6.3729194189250479E-2</v>
      </c>
      <c r="BQ176" s="2">
        <f t="shared" si="98"/>
        <v>0.14499999999999999</v>
      </c>
      <c r="BR176" s="2">
        <f t="shared" si="99"/>
        <v>0</v>
      </c>
    </row>
    <row r="177" spans="1:70" x14ac:dyDescent="0.3">
      <c r="A177" s="93">
        <v>0</v>
      </c>
      <c r="B177">
        <v>213420</v>
      </c>
      <c r="C177" t="s">
        <v>1649</v>
      </c>
      <c r="D177" t="s">
        <v>1650</v>
      </c>
      <c r="E177" t="s">
        <v>1651</v>
      </c>
      <c r="F177">
        <v>18702</v>
      </c>
      <c r="G177" t="s">
        <v>870</v>
      </c>
      <c r="H177" t="s">
        <v>911</v>
      </c>
      <c r="I177" t="s">
        <v>979</v>
      </c>
      <c r="J177">
        <v>2.7</v>
      </c>
      <c r="K177">
        <v>6</v>
      </c>
      <c r="L177">
        <v>2.7</v>
      </c>
      <c r="M177">
        <v>0</v>
      </c>
      <c r="N177">
        <v>1069</v>
      </c>
      <c r="O177" t="s">
        <v>992</v>
      </c>
      <c r="P177" t="s">
        <v>1652</v>
      </c>
      <c r="Q177" t="s">
        <v>1652</v>
      </c>
      <c r="R177">
        <v>5</v>
      </c>
      <c r="S177">
        <v>9</v>
      </c>
      <c r="T177">
        <v>0</v>
      </c>
      <c r="U177">
        <v>1</v>
      </c>
      <c r="V177">
        <v>1072</v>
      </c>
      <c r="W177">
        <v>13</v>
      </c>
      <c r="X177">
        <v>2</v>
      </c>
      <c r="Y177">
        <v>0</v>
      </c>
      <c r="Z177" t="s">
        <v>1653</v>
      </c>
      <c r="AA177" t="s">
        <v>691</v>
      </c>
      <c r="AB177" s="69" t="str">
        <f>IF(AA177&lt;&gt;"",INDEX(Lookup!$N$2:$N$5,MATCH(Players!AA177,Lookup!$P$2:$P$5,0)),INDEX(Lookup!$N$2:$N$5,MATCH(Players!O177,Lookup!$O$2:$O$5,0)))</f>
        <v>Midfield</v>
      </c>
      <c r="AC177">
        <v>3968000</v>
      </c>
      <c r="AD177" s="69" t="s">
        <v>798</v>
      </c>
      <c r="AE177" s="69" t="str">
        <f>INDEX('Translate table'!$H$2:$H$622,MATCH(Players!P177,'Translate table'!$G$2:$G$622,0))</f>
        <v>Aleksandr Golovin</v>
      </c>
      <c r="AF177" s="69">
        <f>IFERROR(INDEX('Euro Qual stats'!$A$1:$L$2071,MATCH(Players!$AE177,'Euro Qual stats'!$A$1:$A$2071,0),MATCH(Players!AF$2,'Euro Qual stats'!$A$1:$L$1,0)),0)</f>
        <v>8</v>
      </c>
      <c r="AG177" s="69">
        <f>IFERROR(INDEX('Euro Qual stats'!$A$1:$L$2071,MATCH(Players!$AE177,'Euro Qual stats'!$A$1:$A$2071,0),MATCH(Players!AG$2,'Euro Qual stats'!$A$1:$L$1,0)),0)</f>
        <v>0.55000000000000004</v>
      </c>
      <c r="AH177" s="69">
        <f>IFERROR(INDEX('Euro Qual stats'!$A$1:$L$2071,MATCH(Players!$AE177,'Euro Qual stats'!$A$1:$A$2071,0),MATCH(Players!AH$2,'Euro Qual stats'!$A$1:$L$1,0)),0)</f>
        <v>0.27</v>
      </c>
      <c r="AI177" s="69">
        <f>IFERROR(INDEX('Euro Qual stats'!$A$1:$L$2071,MATCH(Players!$AE177,'Euro Qual stats'!$A$1:$A$2071,0),MATCH(Players!AI$2,'Euro Qual stats'!$A$1:$L$1,0)),0)</f>
        <v>0.41</v>
      </c>
      <c r="AJ177" s="85">
        <f t="shared" si="70"/>
        <v>0.4201104972375691</v>
      </c>
      <c r="AK177" s="85">
        <f t="shared" si="71"/>
        <v>0.25464088397790052</v>
      </c>
      <c r="AL177" s="85">
        <f t="shared" si="72"/>
        <v>0.35088397790055248</v>
      </c>
      <c r="AM177" s="85">
        <f t="shared" si="73"/>
        <v>0.28740539049858099</v>
      </c>
      <c r="AN177" s="85">
        <f t="shared" si="74"/>
        <v>0.11466355473788088</v>
      </c>
      <c r="AO177" s="85">
        <f t="shared" si="75"/>
        <v>0.19989448654803024</v>
      </c>
      <c r="AP177" s="2">
        <f t="shared" si="76"/>
        <v>0.41977611940298504</v>
      </c>
      <c r="AQ177" s="2">
        <f t="shared" si="77"/>
        <v>0.75559701492537312</v>
      </c>
      <c r="AR177" s="2">
        <f t="shared" si="78"/>
        <v>1.0914179104477613</v>
      </c>
      <c r="AS177" s="2">
        <f t="shared" si="79"/>
        <v>0.16791044776119401</v>
      </c>
      <c r="AT177" s="2">
        <f t="shared" si="80"/>
        <v>0</v>
      </c>
      <c r="AU177" s="2">
        <f t="shared" si="100"/>
        <v>0.41977611940298504</v>
      </c>
      <c r="AV177" s="2">
        <f t="shared" si="101"/>
        <v>0.75559701492537312</v>
      </c>
      <c r="AW177" s="2">
        <f t="shared" si="102"/>
        <v>1.0914179104477613</v>
      </c>
      <c r="AX177" s="2">
        <f t="shared" si="103"/>
        <v>0.16791044776119401</v>
      </c>
      <c r="AY177" s="2">
        <f t="shared" si="104"/>
        <v>0</v>
      </c>
      <c r="AZ177" s="2">
        <f t="shared" si="81"/>
        <v>0.33720850169044281</v>
      </c>
      <c r="BA177" s="2">
        <f t="shared" si="82"/>
        <v>0.58785375608147117</v>
      </c>
      <c r="BB177" s="2">
        <f t="shared" si="83"/>
        <v>0.28895522388059702</v>
      </c>
      <c r="BC177">
        <f t="shared" si="84"/>
        <v>1</v>
      </c>
      <c r="BD177" s="74">
        <f t="shared" si="85"/>
        <v>0.17938281244203455</v>
      </c>
      <c r="BE177" s="74">
        <f t="shared" si="86"/>
        <v>0.37367148024101526</v>
      </c>
      <c r="BF177" s="74">
        <f t="shared" si="87"/>
        <v>0.24652701401002522</v>
      </c>
      <c r="BG177" s="2">
        <f t="shared" si="88"/>
        <v>0.28895522388059702</v>
      </c>
      <c r="BH177" s="2">
        <f t="shared" si="89"/>
        <v>0</v>
      </c>
      <c r="BI177" s="2">
        <f t="shared" si="90"/>
        <v>0.17938281244203455</v>
      </c>
      <c r="BJ177" s="2">
        <f t="shared" si="91"/>
        <v>0.3</v>
      </c>
      <c r="BK177" s="2">
        <f t="shared" si="92"/>
        <v>0.24652701401002522</v>
      </c>
      <c r="BL177" s="2">
        <f t="shared" si="93"/>
        <v>0.28895522388059702</v>
      </c>
      <c r="BM177" s="2">
        <f t="shared" si="94"/>
        <v>0</v>
      </c>
      <c r="BN177" s="2">
        <f t="shared" si="95"/>
        <v>0.17938281244203452</v>
      </c>
      <c r="BO177" s="2">
        <f t="shared" si="96"/>
        <v>0.32385918559222915</v>
      </c>
      <c r="BP177" s="2">
        <f t="shared" si="97"/>
        <v>0.24652701401002522</v>
      </c>
      <c r="BQ177" s="2">
        <f t="shared" si="98"/>
        <v>0.28895522388059702</v>
      </c>
      <c r="BR177" s="2">
        <f t="shared" si="99"/>
        <v>0</v>
      </c>
    </row>
    <row r="178" spans="1:70" x14ac:dyDescent="0.3">
      <c r="A178" s="93">
        <v>0</v>
      </c>
      <c r="B178">
        <v>221498</v>
      </c>
      <c r="C178" t="s">
        <v>1654</v>
      </c>
      <c r="D178" t="s">
        <v>1655</v>
      </c>
      <c r="E178" t="s">
        <v>1656</v>
      </c>
      <c r="F178">
        <v>18647</v>
      </c>
      <c r="G178" t="s">
        <v>889</v>
      </c>
      <c r="H178" t="s">
        <v>925</v>
      </c>
      <c r="I178" t="s">
        <v>5231</v>
      </c>
      <c r="J178">
        <v>0</v>
      </c>
      <c r="K178">
        <v>6</v>
      </c>
      <c r="L178">
        <v>0</v>
      </c>
      <c r="M178">
        <v>0</v>
      </c>
      <c r="N178">
        <v>8</v>
      </c>
      <c r="O178" t="s">
        <v>1301</v>
      </c>
      <c r="P178" t="s">
        <v>1657</v>
      </c>
      <c r="Q178" t="s">
        <v>1657</v>
      </c>
      <c r="R178">
        <v>2</v>
      </c>
      <c r="S178">
        <v>1</v>
      </c>
      <c r="T178">
        <v>0</v>
      </c>
      <c r="U178">
        <v>15</v>
      </c>
      <c r="V178">
        <v>2976</v>
      </c>
      <c r="W178">
        <v>6</v>
      </c>
      <c r="X178">
        <v>4</v>
      </c>
      <c r="Y178">
        <v>0</v>
      </c>
      <c r="Z178" t="s">
        <v>987</v>
      </c>
      <c r="AA178" t="s">
        <v>692</v>
      </c>
      <c r="AB178" s="69" t="str">
        <f>IF(AA178&lt;&gt;"",INDEX(Lookup!$N$2:$N$5,MATCH(Players!AA178,Lookup!$P$2:$P$5,0)),INDEX(Lookup!$N$2:$N$5,MATCH(Players!O178,Lookup!$O$2:$O$5,0)))</f>
        <v>Defense</v>
      </c>
      <c r="AC178">
        <v>2995000</v>
      </c>
      <c r="AD178" s="69" t="s">
        <v>801</v>
      </c>
      <c r="AE178" s="69">
        <f>INDEX('Translate table'!$H$2:$H$622,MATCH(Players!P178,'Translate table'!$G$2:$G$622,0))</f>
        <v>0</v>
      </c>
      <c r="AF178" s="69">
        <f>IFERROR(INDEX('Euro Qual stats'!$A$1:$L$2071,MATCH(Players!$AE178,'Euro Qual stats'!$A$1:$A$2071,0),MATCH(Players!AF$2,'Euro Qual stats'!$A$1:$L$1,0)),0)</f>
        <v>0</v>
      </c>
      <c r="AG178" s="69">
        <f>IFERROR(INDEX('Euro Qual stats'!$A$1:$L$2071,MATCH(Players!$AE178,'Euro Qual stats'!$A$1:$A$2071,0),MATCH(Players!AG$2,'Euro Qual stats'!$A$1:$L$1,0)),0)</f>
        <v>0</v>
      </c>
      <c r="AH178" s="69">
        <f>IFERROR(INDEX('Euro Qual stats'!$A$1:$L$2071,MATCH(Players!$AE178,'Euro Qual stats'!$A$1:$A$2071,0),MATCH(Players!AH$2,'Euro Qual stats'!$A$1:$L$1,0)),0)</f>
        <v>0</v>
      </c>
      <c r="AI178" s="69">
        <f>IFERROR(INDEX('Euro Qual stats'!$A$1:$L$2071,MATCH(Players!$AE178,'Euro Qual stats'!$A$1:$A$2071,0),MATCH(Players!AI$2,'Euro Qual stats'!$A$1:$L$1,0)),0)</f>
        <v>0</v>
      </c>
      <c r="AJ178" s="85">
        <f t="shared" si="70"/>
        <v>9.3550295857988172E-2</v>
      </c>
      <c r="AK178" s="85">
        <f t="shared" si="71"/>
        <v>9.1775147928994105E-2</v>
      </c>
      <c r="AL178" s="85">
        <f t="shared" si="72"/>
        <v>0.18893491124260345</v>
      </c>
      <c r="AM178" s="85">
        <f t="shared" si="73"/>
        <v>0</v>
      </c>
      <c r="AN178" s="85">
        <f t="shared" si="74"/>
        <v>0</v>
      </c>
      <c r="AO178" s="85">
        <f t="shared" si="75"/>
        <v>0</v>
      </c>
      <c r="AP178" s="2">
        <f t="shared" si="76"/>
        <v>6.0483870967741937E-2</v>
      </c>
      <c r="AQ178" s="2">
        <f t="shared" si="77"/>
        <v>3.0241935483870969E-2</v>
      </c>
      <c r="AR178" s="2">
        <f t="shared" si="78"/>
        <v>0.18145161290322581</v>
      </c>
      <c r="AS178" s="2">
        <f t="shared" si="79"/>
        <v>0.12096774193548387</v>
      </c>
      <c r="AT178" s="2">
        <f t="shared" si="80"/>
        <v>0</v>
      </c>
      <c r="AU178" s="2">
        <f t="shared" si="100"/>
        <v>6.0483870967741937E-2</v>
      </c>
      <c r="AV178" s="2">
        <f t="shared" si="101"/>
        <v>3.0241935483870969E-2</v>
      </c>
      <c r="AW178" s="2">
        <f t="shared" si="102"/>
        <v>0.18145161290322581</v>
      </c>
      <c r="AX178" s="2">
        <f t="shared" si="103"/>
        <v>0.12096774193548387</v>
      </c>
      <c r="AY178" s="2">
        <f t="shared" si="104"/>
        <v>0</v>
      </c>
      <c r="AZ178" s="2">
        <f t="shared" si="81"/>
        <v>7.6129509448368021E-2</v>
      </c>
      <c r="BA178" s="2">
        <f t="shared" si="82"/>
        <v>6.189611567092957E-2</v>
      </c>
      <c r="BB178" s="2">
        <f t="shared" si="83"/>
        <v>6.0483870967741937E-2</v>
      </c>
      <c r="BC178">
        <f t="shared" si="84"/>
        <v>0</v>
      </c>
      <c r="BD178" s="74">
        <f t="shared" si="85"/>
        <v>0</v>
      </c>
      <c r="BE178" s="74">
        <f t="shared" si="86"/>
        <v>0</v>
      </c>
      <c r="BF178" s="74">
        <f t="shared" si="87"/>
        <v>0</v>
      </c>
      <c r="BG178" s="2">
        <f t="shared" si="88"/>
        <v>6.0483870967741937E-2</v>
      </c>
      <c r="BH178" s="2">
        <f t="shared" si="89"/>
        <v>0</v>
      </c>
      <c r="BI178" s="2">
        <f t="shared" si="90"/>
        <v>0</v>
      </c>
      <c r="BJ178" s="2">
        <f t="shared" si="91"/>
        <v>0</v>
      </c>
      <c r="BK178" s="2">
        <f t="shared" si="92"/>
        <v>0</v>
      </c>
      <c r="BL178" s="2">
        <f t="shared" si="93"/>
        <v>6.0483870967741937E-2</v>
      </c>
      <c r="BM178" s="2">
        <f t="shared" si="94"/>
        <v>0</v>
      </c>
      <c r="BN178" s="2">
        <f t="shared" si="95"/>
        <v>0</v>
      </c>
      <c r="BO178" s="2">
        <f t="shared" si="96"/>
        <v>0</v>
      </c>
      <c r="BP178" s="2">
        <f t="shared" si="97"/>
        <v>0</v>
      </c>
      <c r="BQ178" s="2">
        <f t="shared" si="98"/>
        <v>6.0483870967741937E-2</v>
      </c>
      <c r="BR178" s="2">
        <f t="shared" si="99"/>
        <v>0</v>
      </c>
    </row>
    <row r="179" spans="1:70" x14ac:dyDescent="0.3">
      <c r="A179" s="93">
        <v>0</v>
      </c>
      <c r="B179">
        <v>204685</v>
      </c>
      <c r="C179" t="s">
        <v>1658</v>
      </c>
      <c r="D179" t="s">
        <v>1659</v>
      </c>
      <c r="E179" t="s">
        <v>1660</v>
      </c>
      <c r="F179">
        <v>18647</v>
      </c>
      <c r="G179" t="s">
        <v>889</v>
      </c>
      <c r="H179" t="s">
        <v>925</v>
      </c>
      <c r="I179" t="s">
        <v>5231</v>
      </c>
      <c r="J179">
        <v>0</v>
      </c>
      <c r="K179">
        <v>6</v>
      </c>
      <c r="L179">
        <v>0</v>
      </c>
      <c r="M179">
        <v>0</v>
      </c>
      <c r="N179">
        <v>18</v>
      </c>
      <c r="O179" t="s">
        <v>1301</v>
      </c>
      <c r="P179" t="s">
        <v>340</v>
      </c>
      <c r="Q179" t="s">
        <v>340</v>
      </c>
      <c r="R179">
        <v>5</v>
      </c>
      <c r="S179">
        <v>0</v>
      </c>
      <c r="T179">
        <v>0</v>
      </c>
      <c r="U179">
        <v>9</v>
      </c>
      <c r="V179">
        <v>2027</v>
      </c>
      <c r="W179">
        <v>12</v>
      </c>
      <c r="X179">
        <v>3</v>
      </c>
      <c r="Y179">
        <v>0</v>
      </c>
      <c r="Z179" t="s">
        <v>987</v>
      </c>
      <c r="AA179" t="s">
        <v>692</v>
      </c>
      <c r="AB179" s="69" t="str">
        <f>IF(AA179&lt;&gt;"",INDEX(Lookup!$N$2:$N$5,MATCH(Players!AA179,Lookup!$P$2:$P$5,0)),INDEX(Lookup!$N$2:$N$5,MATCH(Players!O179,Lookup!$O$2:$O$5,0)))</f>
        <v>Defense</v>
      </c>
      <c r="AC179">
        <v>3495000</v>
      </c>
      <c r="AD179" s="69" t="s">
        <v>790</v>
      </c>
      <c r="AE179" s="69" t="str">
        <f>INDEX('Translate table'!$H$2:$H$622,MATCH(Players!P179,'Translate table'!$G$2:$G$622,0))</f>
        <v>Kurt Zouma</v>
      </c>
      <c r="AF179" s="69">
        <f>IFERROR(INDEX('Euro Qual stats'!$A$1:$L$2071,MATCH(Players!$AE179,'Euro Qual stats'!$A$1:$A$2071,0),MATCH(Players!AF$2,'Euro Qual stats'!$A$1:$L$1,0)),0)</f>
        <v>1</v>
      </c>
      <c r="AG179" s="69">
        <f>IFERROR(INDEX('Euro Qual stats'!$A$1:$L$2071,MATCH(Players!$AE179,'Euro Qual stats'!$A$1:$A$2071,0),MATCH(Players!AG$2,'Euro Qual stats'!$A$1:$L$1,0)),0)</f>
        <v>0</v>
      </c>
      <c r="AH179" s="69">
        <f>IFERROR(INDEX('Euro Qual stats'!$A$1:$L$2071,MATCH(Players!$AE179,'Euro Qual stats'!$A$1:$A$2071,0),MATCH(Players!AH$2,'Euro Qual stats'!$A$1:$L$1,0)),0)</f>
        <v>1</v>
      </c>
      <c r="AI179" s="69">
        <f>IFERROR(INDEX('Euro Qual stats'!$A$1:$L$2071,MATCH(Players!$AE179,'Euro Qual stats'!$A$1:$A$2071,0),MATCH(Players!AI$2,'Euro Qual stats'!$A$1:$L$1,0)),0)</f>
        <v>1</v>
      </c>
      <c r="AJ179" s="85">
        <f t="shared" si="70"/>
        <v>8.5754437869822495E-2</v>
      </c>
      <c r="AK179" s="85">
        <f t="shared" si="71"/>
        <v>0.16746055226824458</v>
      </c>
      <c r="AL179" s="85">
        <f t="shared" si="72"/>
        <v>0.25652366863905313</v>
      </c>
      <c r="AM179" s="85">
        <f t="shared" si="73"/>
        <v>0</v>
      </c>
      <c r="AN179" s="85">
        <f t="shared" si="74"/>
        <v>0</v>
      </c>
      <c r="AO179" s="85">
        <f t="shared" si="75"/>
        <v>0</v>
      </c>
      <c r="AP179" s="2">
        <f t="shared" si="76"/>
        <v>0.22200296003946718</v>
      </c>
      <c r="AQ179" s="2">
        <f t="shared" si="77"/>
        <v>0</v>
      </c>
      <c r="AR179" s="2">
        <f t="shared" si="78"/>
        <v>0.53280710409472121</v>
      </c>
      <c r="AS179" s="2">
        <f t="shared" si="79"/>
        <v>0.1332017760236803</v>
      </c>
      <c r="AT179" s="2">
        <f t="shared" si="80"/>
        <v>0</v>
      </c>
      <c r="AU179" s="2">
        <f t="shared" si="100"/>
        <v>0.22200296003946718</v>
      </c>
      <c r="AV179" s="2">
        <f t="shared" si="101"/>
        <v>0</v>
      </c>
      <c r="AW179" s="2">
        <f t="shared" si="102"/>
        <v>0.53280710409472121</v>
      </c>
      <c r="AX179" s="2">
        <f t="shared" si="103"/>
        <v>0.1332017760236803</v>
      </c>
      <c r="AY179" s="2">
        <f t="shared" si="104"/>
        <v>0</v>
      </c>
      <c r="AZ179" s="2">
        <f t="shared" si="81"/>
        <v>0.19473175615385588</v>
      </c>
      <c r="BA179" s="2">
        <f t="shared" si="82"/>
        <v>4.2877218934911247E-2</v>
      </c>
      <c r="BB179" s="2">
        <f t="shared" si="83"/>
        <v>0.56660088801184016</v>
      </c>
      <c r="BC179">
        <f t="shared" si="84"/>
        <v>0</v>
      </c>
      <c r="BD179" s="74">
        <f t="shared" si="85"/>
        <v>0</v>
      </c>
      <c r="BE179" s="74">
        <f t="shared" si="86"/>
        <v>0</v>
      </c>
      <c r="BF179" s="74">
        <f t="shared" si="87"/>
        <v>0</v>
      </c>
      <c r="BG179" s="2">
        <f t="shared" si="88"/>
        <v>0.56660088801184016</v>
      </c>
      <c r="BH179" s="2">
        <f t="shared" si="89"/>
        <v>0</v>
      </c>
      <c r="BI179" s="2">
        <f t="shared" si="90"/>
        <v>0</v>
      </c>
      <c r="BJ179" s="2">
        <f t="shared" si="91"/>
        <v>0</v>
      </c>
      <c r="BK179" s="2">
        <f t="shared" si="92"/>
        <v>0</v>
      </c>
      <c r="BL179" s="2">
        <f t="shared" si="93"/>
        <v>0.56660088801184016</v>
      </c>
      <c r="BM179" s="2">
        <f t="shared" si="94"/>
        <v>0</v>
      </c>
      <c r="BN179" s="2">
        <f t="shared" si="95"/>
        <v>0</v>
      </c>
      <c r="BO179" s="2">
        <f t="shared" si="96"/>
        <v>0</v>
      </c>
      <c r="BP179" s="2">
        <f t="shared" si="97"/>
        <v>0</v>
      </c>
      <c r="BQ179" s="2">
        <f t="shared" si="98"/>
        <v>0.56660088801184016</v>
      </c>
      <c r="BR179" s="2">
        <f t="shared" si="99"/>
        <v>0</v>
      </c>
    </row>
    <row r="180" spans="1:70" x14ac:dyDescent="0.3">
      <c r="A180" s="93">
        <v>0</v>
      </c>
      <c r="B180">
        <v>204676</v>
      </c>
      <c r="C180" t="s">
        <v>1661</v>
      </c>
      <c r="D180" t="s">
        <v>1662</v>
      </c>
      <c r="E180" t="s">
        <v>1663</v>
      </c>
      <c r="F180">
        <v>18647</v>
      </c>
      <c r="G180" t="s">
        <v>889</v>
      </c>
      <c r="H180" t="s">
        <v>925</v>
      </c>
      <c r="I180" t="s">
        <v>5231</v>
      </c>
      <c r="J180">
        <v>0</v>
      </c>
      <c r="K180">
        <v>6</v>
      </c>
      <c r="L180">
        <v>0</v>
      </c>
      <c r="M180">
        <v>0</v>
      </c>
      <c r="N180">
        <v>3</v>
      </c>
      <c r="O180" t="s">
        <v>1301</v>
      </c>
      <c r="P180" t="s">
        <v>1664</v>
      </c>
      <c r="Q180" t="s">
        <v>1665</v>
      </c>
      <c r="R180">
        <v>2</v>
      </c>
      <c r="S180">
        <v>4</v>
      </c>
      <c r="T180">
        <v>0</v>
      </c>
      <c r="U180">
        <v>5</v>
      </c>
      <c r="V180">
        <v>2916</v>
      </c>
      <c r="W180">
        <v>3</v>
      </c>
      <c r="X180">
        <v>3</v>
      </c>
      <c r="Y180">
        <v>0</v>
      </c>
      <c r="Z180" t="s">
        <v>987</v>
      </c>
      <c r="AA180" t="s">
        <v>692</v>
      </c>
      <c r="AB180" s="69" t="str">
        <f>IF(AA180&lt;&gt;"",INDEX(Lookup!$N$2:$N$5,MATCH(Players!AA180,Lookup!$P$2:$P$5,0)),INDEX(Lookup!$N$2:$N$5,MATCH(Players!O180,Lookup!$O$2:$O$5,0)))</f>
        <v>Defense</v>
      </c>
      <c r="AC180">
        <v>3495000</v>
      </c>
      <c r="AD180" s="69" t="s">
        <v>790</v>
      </c>
      <c r="AE180" s="69" t="str">
        <f>INDEX('Translate table'!$H$2:$H$622,MATCH(Players!P180,'Translate table'!$G$2:$G$622,0))</f>
        <v>LÃ©o Dubois</v>
      </c>
      <c r="AF180" s="69">
        <f>IFERROR(INDEX('Euro Qual stats'!$A$1:$L$2071,MATCH(Players!$AE180,'Euro Qual stats'!$A$1:$A$2071,0),MATCH(Players!AF$2,'Euro Qual stats'!$A$1:$L$1,0)),0)</f>
        <v>3</v>
      </c>
      <c r="AG180" s="69">
        <f>IFERROR(INDEX('Euro Qual stats'!$A$1:$L$2071,MATCH(Players!$AE180,'Euro Qual stats'!$A$1:$A$2071,0),MATCH(Players!AG$2,'Euro Qual stats'!$A$1:$L$1,0)),0)</f>
        <v>0.34</v>
      </c>
      <c r="AH180" s="69">
        <f>IFERROR(INDEX('Euro Qual stats'!$A$1:$L$2071,MATCH(Players!$AE180,'Euro Qual stats'!$A$1:$A$2071,0),MATCH(Players!AH$2,'Euro Qual stats'!$A$1:$L$1,0)),0)</f>
        <v>0</v>
      </c>
      <c r="AI180" s="69">
        <f>IFERROR(INDEX('Euro Qual stats'!$A$1:$L$2071,MATCH(Players!$AE180,'Euro Qual stats'!$A$1:$A$2071,0),MATCH(Players!AI$2,'Euro Qual stats'!$A$1:$L$1,0)),0)</f>
        <v>0</v>
      </c>
      <c r="AJ180" s="85">
        <f t="shared" si="70"/>
        <v>0.15516272189349112</v>
      </c>
      <c r="AK180" s="85">
        <f t="shared" si="71"/>
        <v>6.8831360946745579E-2</v>
      </c>
      <c r="AL180" s="85">
        <f t="shared" si="72"/>
        <v>0.14170118343195259</v>
      </c>
      <c r="AM180" s="85">
        <f t="shared" si="73"/>
        <v>0</v>
      </c>
      <c r="AN180" s="85">
        <f t="shared" si="74"/>
        <v>0</v>
      </c>
      <c r="AO180" s="85">
        <f t="shared" si="75"/>
        <v>0</v>
      </c>
      <c r="AP180" s="2">
        <f t="shared" si="76"/>
        <v>6.1728395061728392E-2</v>
      </c>
      <c r="AQ180" s="2">
        <f t="shared" si="77"/>
        <v>0.12345679012345678</v>
      </c>
      <c r="AR180" s="2">
        <f t="shared" si="78"/>
        <v>9.2592592592592601E-2</v>
      </c>
      <c r="AS180" s="2">
        <f t="shared" si="79"/>
        <v>9.2592592592592601E-2</v>
      </c>
      <c r="AT180" s="2">
        <f t="shared" si="80"/>
        <v>0</v>
      </c>
      <c r="AU180" s="2">
        <f t="shared" si="100"/>
        <v>6.1728395061728392E-2</v>
      </c>
      <c r="AV180" s="2">
        <f t="shared" si="101"/>
        <v>0.12345679012345678</v>
      </c>
      <c r="AW180" s="2">
        <f t="shared" si="102"/>
        <v>9.2592592592592601E-2</v>
      </c>
      <c r="AX180" s="2">
        <f t="shared" si="103"/>
        <v>9.2592592592592601E-2</v>
      </c>
      <c r="AY180" s="2">
        <f t="shared" si="104"/>
        <v>0</v>
      </c>
      <c r="AZ180" s="2">
        <f t="shared" si="81"/>
        <v>6.5279878004236985E-2</v>
      </c>
      <c r="BA180" s="2">
        <f t="shared" si="82"/>
        <v>0.13930975600847395</v>
      </c>
      <c r="BB180" s="2">
        <f t="shared" si="83"/>
        <v>4.6296296296296301E-2</v>
      </c>
      <c r="BC180">
        <f t="shared" si="84"/>
        <v>0</v>
      </c>
      <c r="BD180" s="74">
        <f t="shared" si="85"/>
        <v>0</v>
      </c>
      <c r="BE180" s="74">
        <f t="shared" si="86"/>
        <v>0</v>
      </c>
      <c r="BF180" s="74">
        <f t="shared" si="87"/>
        <v>0</v>
      </c>
      <c r="BG180" s="2">
        <f t="shared" si="88"/>
        <v>4.6296296296296301E-2</v>
      </c>
      <c r="BH180" s="2">
        <f t="shared" si="89"/>
        <v>0</v>
      </c>
      <c r="BI180" s="2">
        <f t="shared" si="90"/>
        <v>0</v>
      </c>
      <c r="BJ180" s="2">
        <f t="shared" si="91"/>
        <v>0</v>
      </c>
      <c r="BK180" s="2">
        <f t="shared" si="92"/>
        <v>0</v>
      </c>
      <c r="BL180" s="2">
        <f t="shared" si="93"/>
        <v>4.6296296296296301E-2</v>
      </c>
      <c r="BM180" s="2">
        <f t="shared" si="94"/>
        <v>0</v>
      </c>
      <c r="BN180" s="2">
        <f t="shared" si="95"/>
        <v>0</v>
      </c>
      <c r="BO180" s="2">
        <f t="shared" si="96"/>
        <v>0</v>
      </c>
      <c r="BP180" s="2">
        <f t="shared" si="97"/>
        <v>0</v>
      </c>
      <c r="BQ180" s="2">
        <f t="shared" si="98"/>
        <v>4.6296296296296301E-2</v>
      </c>
      <c r="BR180" s="2">
        <f t="shared" si="99"/>
        <v>0</v>
      </c>
    </row>
    <row r="181" spans="1:70" x14ac:dyDescent="0.3">
      <c r="A181" s="93">
        <v>0</v>
      </c>
      <c r="B181">
        <v>204661</v>
      </c>
      <c r="C181" t="s">
        <v>1666</v>
      </c>
      <c r="D181" t="s">
        <v>1667</v>
      </c>
      <c r="E181" t="s">
        <v>1668</v>
      </c>
      <c r="F181">
        <v>18647</v>
      </c>
      <c r="G181" t="s">
        <v>889</v>
      </c>
      <c r="H181" t="s">
        <v>925</v>
      </c>
      <c r="I181" t="s">
        <v>979</v>
      </c>
      <c r="J181">
        <v>0</v>
      </c>
      <c r="K181">
        <v>6</v>
      </c>
      <c r="L181">
        <v>0</v>
      </c>
      <c r="M181">
        <v>0</v>
      </c>
      <c r="N181">
        <v>708</v>
      </c>
      <c r="O181" t="s">
        <v>1301</v>
      </c>
      <c r="P181" t="s">
        <v>1669</v>
      </c>
      <c r="Q181" t="s">
        <v>1669</v>
      </c>
      <c r="R181">
        <v>0</v>
      </c>
      <c r="S181">
        <v>0</v>
      </c>
      <c r="T181">
        <v>0</v>
      </c>
      <c r="U181">
        <v>6</v>
      </c>
      <c r="V181">
        <v>2307</v>
      </c>
      <c r="W181">
        <v>1</v>
      </c>
      <c r="X181">
        <v>6</v>
      </c>
      <c r="Y181">
        <v>1</v>
      </c>
      <c r="Z181" t="s">
        <v>987</v>
      </c>
      <c r="AA181" t="s">
        <v>692</v>
      </c>
      <c r="AB181" s="69" t="str">
        <f>IF(AA181&lt;&gt;"",INDEX(Lookup!$N$2:$N$5,MATCH(Players!AA181,Lookup!$P$2:$P$5,0)),INDEX(Lookup!$N$2:$N$5,MATCH(Players!O181,Lookup!$O$2:$O$5,0)))</f>
        <v>Defense</v>
      </c>
      <c r="AC181">
        <v>4092000</v>
      </c>
      <c r="AD181" s="69" t="s">
        <v>801</v>
      </c>
      <c r="AE181" s="69" t="str">
        <f>INDEX('Translate table'!$H$2:$H$622,MATCH(Players!P181,'Translate table'!$G$2:$G$622,0))</f>
        <v>Presnel Kimpembe</v>
      </c>
      <c r="AF181" s="69">
        <f>IFERROR(INDEX('Euro Qual stats'!$A$1:$L$2071,MATCH(Players!$AE181,'Euro Qual stats'!$A$1:$A$2071,0),MATCH(Players!AF$2,'Euro Qual stats'!$A$1:$L$1,0)),0)</f>
        <v>2</v>
      </c>
      <c r="AG181" s="69">
        <f>IFERROR(INDEX('Euro Qual stats'!$A$1:$L$2071,MATCH(Players!$AE181,'Euro Qual stats'!$A$1:$A$2071,0),MATCH(Players!AG$2,'Euro Qual stats'!$A$1:$L$1,0)),0)</f>
        <v>0</v>
      </c>
      <c r="AH181" s="69">
        <f>IFERROR(INDEX('Euro Qual stats'!$A$1:$L$2071,MATCH(Players!$AE181,'Euro Qual stats'!$A$1:$A$2071,0),MATCH(Players!AH$2,'Euro Qual stats'!$A$1:$L$1,0)),0)</f>
        <v>0</v>
      </c>
      <c r="AI181" s="69">
        <f>IFERROR(INDEX('Euro Qual stats'!$A$1:$L$2071,MATCH(Players!$AE181,'Euro Qual stats'!$A$1:$A$2071,0),MATCH(Players!AI$2,'Euro Qual stats'!$A$1:$L$1,0)),0)</f>
        <v>0</v>
      </c>
      <c r="AJ181" s="85">
        <f t="shared" si="70"/>
        <v>7.7958579881656817E-2</v>
      </c>
      <c r="AK181" s="85">
        <f t="shared" si="71"/>
        <v>7.6479289940828421E-2</v>
      </c>
      <c r="AL181" s="85">
        <f t="shared" si="72"/>
        <v>0.1574457593688362</v>
      </c>
      <c r="AM181" s="85">
        <f t="shared" si="73"/>
        <v>3.9873405461295523E-2</v>
      </c>
      <c r="AN181" s="85">
        <f t="shared" si="74"/>
        <v>3.721767318643808E-2</v>
      </c>
      <c r="AO181" s="85">
        <f t="shared" si="75"/>
        <v>7.5247311221782506E-2</v>
      </c>
      <c r="AP181" s="2">
        <f t="shared" si="76"/>
        <v>0</v>
      </c>
      <c r="AQ181" s="2">
        <f t="shared" si="77"/>
        <v>0</v>
      </c>
      <c r="AR181" s="2">
        <f t="shared" si="78"/>
        <v>3.9011703511053313E-2</v>
      </c>
      <c r="AS181" s="2">
        <f t="shared" si="79"/>
        <v>0.23407022106631989</v>
      </c>
      <c r="AT181" s="2">
        <f t="shared" si="80"/>
        <v>3.9011703511053313E-2</v>
      </c>
      <c r="AU181" s="2">
        <f t="shared" si="100"/>
        <v>0</v>
      </c>
      <c r="AV181" s="2">
        <f t="shared" si="101"/>
        <v>0</v>
      </c>
      <c r="AW181" s="2">
        <f t="shared" si="102"/>
        <v>3.9011703511053313E-2</v>
      </c>
      <c r="AX181" s="2">
        <f t="shared" si="103"/>
        <v>0.23407022106631989</v>
      </c>
      <c r="AY181" s="2">
        <f t="shared" si="104"/>
        <v>3.9011703511053313E-2</v>
      </c>
      <c r="AZ181" s="2">
        <f t="shared" si="81"/>
        <v>3.8239644970414211E-2</v>
      </c>
      <c r="BA181" s="2">
        <f t="shared" si="82"/>
        <v>3.8979289940828409E-2</v>
      </c>
      <c r="BB181" s="2">
        <f t="shared" si="83"/>
        <v>0.11703511053315994</v>
      </c>
      <c r="BC181">
        <f t="shared" si="84"/>
        <v>1</v>
      </c>
      <c r="BD181" s="74">
        <f t="shared" si="85"/>
        <v>1.6638543243963647E-2</v>
      </c>
      <c r="BE181" s="74">
        <f t="shared" si="86"/>
        <v>2.4707059483861944E-2</v>
      </c>
      <c r="BF181" s="74">
        <f t="shared" si="87"/>
        <v>6.0689925169349025E-3</v>
      </c>
      <c r="BG181" s="2">
        <f t="shared" si="88"/>
        <v>0.11703511053315994</v>
      </c>
      <c r="BH181" s="2">
        <f t="shared" si="89"/>
        <v>3.9011703511053313E-2</v>
      </c>
      <c r="BI181" s="2">
        <f t="shared" si="90"/>
        <v>1.6638543243963647E-2</v>
      </c>
      <c r="BJ181" s="2">
        <f t="shared" si="91"/>
        <v>2.4707059483861944E-2</v>
      </c>
      <c r="BK181" s="2">
        <f t="shared" si="92"/>
        <v>6.0689925169349025E-3</v>
      </c>
      <c r="BL181" s="2">
        <f t="shared" si="93"/>
        <v>0.11703511053315994</v>
      </c>
      <c r="BM181" s="2">
        <f t="shared" si="94"/>
        <v>3.9011703511053313E-2</v>
      </c>
      <c r="BN181" s="2">
        <f t="shared" si="95"/>
        <v>1.7468535055860313E-2</v>
      </c>
      <c r="BO181" s="2">
        <f t="shared" si="96"/>
        <v>2.4707059483861944E-2</v>
      </c>
      <c r="BP181" s="2">
        <f t="shared" si="97"/>
        <v>6.2076555764732843E-3</v>
      </c>
      <c r="BQ181" s="2">
        <f t="shared" si="98"/>
        <v>0.11703511053315994</v>
      </c>
      <c r="BR181" s="2">
        <f t="shared" si="99"/>
        <v>3.9011703511053313E-2</v>
      </c>
    </row>
    <row r="182" spans="1:70" x14ac:dyDescent="0.3">
      <c r="A182" s="93">
        <v>0</v>
      </c>
      <c r="B182">
        <v>204671</v>
      </c>
      <c r="C182" t="s">
        <v>1670</v>
      </c>
      <c r="D182" t="s">
        <v>1671</v>
      </c>
      <c r="E182" t="s">
        <v>1672</v>
      </c>
      <c r="F182">
        <v>18647</v>
      </c>
      <c r="G182" t="s">
        <v>889</v>
      </c>
      <c r="H182" t="s">
        <v>925</v>
      </c>
      <c r="I182" t="s">
        <v>979</v>
      </c>
      <c r="J182">
        <v>0</v>
      </c>
      <c r="K182">
        <v>6</v>
      </c>
      <c r="L182">
        <v>0</v>
      </c>
      <c r="M182">
        <v>0</v>
      </c>
      <c r="N182">
        <v>59</v>
      </c>
      <c r="O182" t="s">
        <v>992</v>
      </c>
      <c r="P182" t="s">
        <v>1673</v>
      </c>
      <c r="Q182" t="s">
        <v>1673</v>
      </c>
      <c r="R182">
        <v>4</v>
      </c>
      <c r="S182">
        <v>2</v>
      </c>
      <c r="T182">
        <v>0</v>
      </c>
      <c r="U182">
        <v>3</v>
      </c>
      <c r="V182">
        <v>2313</v>
      </c>
      <c r="W182">
        <v>12</v>
      </c>
      <c r="X182">
        <v>5</v>
      </c>
      <c r="Y182">
        <v>1</v>
      </c>
      <c r="Z182" t="s">
        <v>987</v>
      </c>
      <c r="AA182" t="s">
        <v>691</v>
      </c>
      <c r="AB182" s="69" t="str">
        <f>IF(AA182&lt;&gt;"",INDEX(Lookup!$N$2:$N$5,MATCH(Players!AA182,Lookup!$P$2:$P$5,0)),INDEX(Lookup!$N$2:$N$5,MATCH(Players!O182,Lookup!$O$2:$O$5,0)))</f>
        <v>Midfield</v>
      </c>
      <c r="AC182">
        <v>4042000</v>
      </c>
      <c r="AD182" s="69" t="s">
        <v>788</v>
      </c>
      <c r="AE182" s="69" t="str">
        <f>INDEX('Translate table'!$H$2:$H$622,MATCH(Players!P182,'Translate table'!$G$2:$G$622,0))</f>
        <v>Ardian Ismajli</v>
      </c>
      <c r="AF182" s="69">
        <f>IFERROR(INDEX('Euro Qual stats'!$A$1:$L$2071,MATCH(Players!$AE182,'Euro Qual stats'!$A$1:$A$2071,0),MATCH(Players!AF$2,'Euro Qual stats'!$A$1:$L$1,0)),0)</f>
        <v>9</v>
      </c>
      <c r="AG182" s="69">
        <f>IFERROR(INDEX('Euro Qual stats'!$A$1:$L$2071,MATCH(Players!$AE182,'Euro Qual stats'!$A$1:$A$2071,0),MATCH(Players!AG$2,'Euro Qual stats'!$A$1:$L$1,0)),0)</f>
        <v>0</v>
      </c>
      <c r="AH182" s="69">
        <f>IFERROR(INDEX('Euro Qual stats'!$A$1:$L$2071,MATCH(Players!$AE182,'Euro Qual stats'!$A$1:$A$2071,0),MATCH(Players!AH$2,'Euro Qual stats'!$A$1:$L$1,0)),0)</f>
        <v>0</v>
      </c>
      <c r="AI182" s="69">
        <f>IFERROR(INDEX('Euro Qual stats'!$A$1:$L$2071,MATCH(Players!$AE182,'Euro Qual stats'!$A$1:$A$2071,0),MATCH(Players!AI$2,'Euro Qual stats'!$A$1:$L$1,0)),0)</f>
        <v>0.11</v>
      </c>
      <c r="AJ182" s="85">
        <f t="shared" si="70"/>
        <v>4.0082872928176798E-2</v>
      </c>
      <c r="AK182" s="85">
        <f t="shared" si="71"/>
        <v>5.5980662983425425E-2</v>
      </c>
      <c r="AL182" s="85">
        <f t="shared" si="72"/>
        <v>0.14066298342541436</v>
      </c>
      <c r="AM182" s="85">
        <f t="shared" si="73"/>
        <v>2.0501151338889839E-2</v>
      </c>
      <c r="AN182" s="85">
        <f t="shared" si="74"/>
        <v>2.7242277239880597E-2</v>
      </c>
      <c r="AO182" s="85">
        <f t="shared" si="75"/>
        <v>6.7226398053700898E-2</v>
      </c>
      <c r="AP182" s="2">
        <f t="shared" si="76"/>
        <v>0.1556420233463035</v>
      </c>
      <c r="AQ182" s="2">
        <f t="shared" si="77"/>
        <v>7.7821011673151752E-2</v>
      </c>
      <c r="AR182" s="2">
        <f t="shared" si="78"/>
        <v>0.46692607003891051</v>
      </c>
      <c r="AS182" s="2">
        <f t="shared" si="79"/>
        <v>0.19455252918287938</v>
      </c>
      <c r="AT182" s="2">
        <f t="shared" si="80"/>
        <v>3.8910505836575876E-2</v>
      </c>
      <c r="AU182" s="2">
        <f t="shared" si="100"/>
        <v>0.1556420233463035</v>
      </c>
      <c r="AV182" s="2">
        <f t="shared" si="101"/>
        <v>7.7821011673151752E-2</v>
      </c>
      <c r="AW182" s="2">
        <f t="shared" si="102"/>
        <v>0.46692607003891051</v>
      </c>
      <c r="AX182" s="2">
        <f t="shared" si="103"/>
        <v>0.19455252918287938</v>
      </c>
      <c r="AY182" s="2">
        <f t="shared" si="104"/>
        <v>3.8910505836575876E-2</v>
      </c>
      <c r="AZ182" s="2">
        <f t="shared" si="81"/>
        <v>0.10581134316486446</v>
      </c>
      <c r="BA182" s="2">
        <f t="shared" si="82"/>
        <v>5.8951942300664278E-2</v>
      </c>
      <c r="BB182" s="2">
        <f t="shared" si="83"/>
        <v>0.1522762645914397</v>
      </c>
      <c r="BC182">
        <f t="shared" si="84"/>
        <v>1</v>
      </c>
      <c r="BD182" s="74">
        <f t="shared" si="85"/>
        <v>4.6039826214720324E-2</v>
      </c>
      <c r="BE182" s="74">
        <f t="shared" si="86"/>
        <v>3.7366743912543278E-2</v>
      </c>
      <c r="BF182" s="74">
        <f t="shared" si="87"/>
        <v>7.263899214821698E-2</v>
      </c>
      <c r="BG182" s="2">
        <f t="shared" si="88"/>
        <v>0.1522762645914397</v>
      </c>
      <c r="BH182" s="2">
        <f t="shared" si="89"/>
        <v>3.8910505836575876E-2</v>
      </c>
      <c r="BI182" s="2">
        <f t="shared" si="90"/>
        <v>4.6039826214720324E-2</v>
      </c>
      <c r="BJ182" s="2">
        <f t="shared" si="91"/>
        <v>3.7366743912543278E-2</v>
      </c>
      <c r="BK182" s="2">
        <f t="shared" si="92"/>
        <v>7.263899214821698E-2</v>
      </c>
      <c r="BL182" s="2">
        <f t="shared" si="93"/>
        <v>0.1522762645914397</v>
      </c>
      <c r="BM182" s="2">
        <f t="shared" si="94"/>
        <v>3.8910505836575876E-2</v>
      </c>
      <c r="BN182" s="2">
        <f t="shared" si="95"/>
        <v>4.8336462297523232E-2</v>
      </c>
      <c r="BO182" s="2">
        <f t="shared" si="96"/>
        <v>3.7366743912543278E-2</v>
      </c>
      <c r="BP182" s="2">
        <f t="shared" si="97"/>
        <v>7.4298632502847572E-2</v>
      </c>
      <c r="BQ182" s="2">
        <f t="shared" si="98"/>
        <v>0.1522762645914397</v>
      </c>
      <c r="BR182" s="2">
        <f t="shared" si="99"/>
        <v>3.8910505836575876E-2</v>
      </c>
    </row>
    <row r="183" spans="1:70" x14ac:dyDescent="0.3">
      <c r="A183" s="93">
        <v>0</v>
      </c>
      <c r="B183">
        <v>204858</v>
      </c>
      <c r="C183" t="s">
        <v>1674</v>
      </c>
      <c r="D183" t="s">
        <v>1675</v>
      </c>
      <c r="E183" t="s">
        <v>1676</v>
      </c>
      <c r="F183">
        <v>18721</v>
      </c>
      <c r="G183" t="s">
        <v>863</v>
      </c>
      <c r="H183" t="s">
        <v>919</v>
      </c>
      <c r="I183" t="s">
        <v>979</v>
      </c>
      <c r="J183">
        <v>3</v>
      </c>
      <c r="K183">
        <v>6</v>
      </c>
      <c r="L183">
        <v>3</v>
      </c>
      <c r="M183">
        <v>0</v>
      </c>
      <c r="N183">
        <v>5404</v>
      </c>
      <c r="O183" t="s">
        <v>992</v>
      </c>
      <c r="P183" t="s">
        <v>662</v>
      </c>
      <c r="Q183" t="s">
        <v>662</v>
      </c>
      <c r="R183">
        <v>11</v>
      </c>
      <c r="S183">
        <v>2</v>
      </c>
      <c r="T183">
        <v>0</v>
      </c>
      <c r="U183">
        <v>0</v>
      </c>
      <c r="V183">
        <v>923</v>
      </c>
      <c r="W183">
        <v>19</v>
      </c>
      <c r="X183">
        <v>1</v>
      </c>
      <c r="Y183">
        <v>0</v>
      </c>
      <c r="Z183" t="s">
        <v>863</v>
      </c>
      <c r="AA183" t="s">
        <v>693</v>
      </c>
      <c r="AB183" s="69" t="str">
        <f>IF(AA183&lt;&gt;"",INDEX(Lookup!$N$2:$N$5,MATCH(Players!AA183,Lookup!$P$2:$P$5,0)),INDEX(Lookup!$N$2:$N$5,MATCH(Players!O183,Lookup!$O$2:$O$5,0)))</f>
        <v>Striker</v>
      </c>
      <c r="AC183">
        <v>5014000</v>
      </c>
      <c r="AD183" s="69" t="s">
        <v>824</v>
      </c>
      <c r="AE183" s="69" t="str">
        <f>INDEX('Translate table'!$H$2:$H$622,MATCH(Players!P183,'Translate table'!$G$2:$G$622,0))</f>
        <v>Gareth Bale</v>
      </c>
      <c r="AF183" s="69">
        <f>IFERROR(INDEX('Euro Qual stats'!$A$1:$L$2071,MATCH(Players!$AE183,'Euro Qual stats'!$A$1:$A$2071,0),MATCH(Players!AF$2,'Euro Qual stats'!$A$1:$L$1,0)),0)</f>
        <v>8</v>
      </c>
      <c r="AG183" s="69">
        <f>IFERROR(INDEX('Euro Qual stats'!$A$1:$L$2071,MATCH(Players!$AE183,'Euro Qual stats'!$A$1:$A$2071,0),MATCH(Players!AG$2,'Euro Qual stats'!$A$1:$L$1,0)),0)</f>
        <v>0.13</v>
      </c>
      <c r="AH183" s="69">
        <f>IFERROR(INDEX('Euro Qual stats'!$A$1:$L$2071,MATCH(Players!$AE183,'Euro Qual stats'!$A$1:$A$2071,0),MATCH(Players!AH$2,'Euro Qual stats'!$A$1:$L$1,0)),0)</f>
        <v>0.26</v>
      </c>
      <c r="AI183" s="69">
        <f>IFERROR(INDEX('Euro Qual stats'!$A$1:$L$2071,MATCH(Players!$AE183,'Euro Qual stats'!$A$1:$A$2071,0),MATCH(Players!AI$2,'Euro Qual stats'!$A$1:$L$1,0)),0)</f>
        <v>0.26</v>
      </c>
      <c r="AJ183" s="85">
        <f t="shared" si="70"/>
        <v>0.15449685534591195</v>
      </c>
      <c r="AK183" s="85">
        <f t="shared" si="71"/>
        <v>0.36201257861635211</v>
      </c>
      <c r="AL183" s="85">
        <f t="shared" si="72"/>
        <v>0.23204402515723271</v>
      </c>
      <c r="AM183" s="85">
        <f t="shared" si="73"/>
        <v>0.13639247205489488</v>
      </c>
      <c r="AN183" s="85">
        <f t="shared" si="74"/>
        <v>0.17609492588747777</v>
      </c>
      <c r="AO183" s="85">
        <f t="shared" si="75"/>
        <v>0.10000969541333089</v>
      </c>
      <c r="AP183" s="2">
        <f t="shared" si="76"/>
        <v>1.0725893824485373</v>
      </c>
      <c r="AQ183" s="2">
        <f t="shared" si="77"/>
        <v>0.19501625135427952</v>
      </c>
      <c r="AR183" s="2">
        <f t="shared" si="78"/>
        <v>1.8526543878656554</v>
      </c>
      <c r="AS183" s="2">
        <f t="shared" si="79"/>
        <v>9.7508125677139762E-2</v>
      </c>
      <c r="AT183" s="2">
        <f t="shared" si="80"/>
        <v>0</v>
      </c>
      <c r="AU183" s="2">
        <f t="shared" si="100"/>
        <v>1.0725893824485373</v>
      </c>
      <c r="AV183" s="2">
        <f t="shared" si="101"/>
        <v>0.19501625135427952</v>
      </c>
      <c r="AW183" s="2">
        <f t="shared" si="102"/>
        <v>1.8526543878656554</v>
      </c>
      <c r="AX183" s="2">
        <f t="shared" si="103"/>
        <v>9.7508125677139762E-2</v>
      </c>
      <c r="AY183" s="2">
        <f t="shared" si="104"/>
        <v>0</v>
      </c>
      <c r="AZ183" s="2">
        <f t="shared" si="81"/>
        <v>0.71730098053244473</v>
      </c>
      <c r="BA183" s="2">
        <f t="shared" si="82"/>
        <v>0.17475655335009574</v>
      </c>
      <c r="BB183" s="2">
        <f t="shared" si="83"/>
        <v>0.17875406283856987</v>
      </c>
      <c r="BC183">
        <f t="shared" si="84"/>
        <v>1</v>
      </c>
      <c r="BD183" s="74">
        <f t="shared" si="85"/>
        <v>0.35552997867557512</v>
      </c>
      <c r="BE183" s="74">
        <f t="shared" si="86"/>
        <v>0.15817194896214096</v>
      </c>
      <c r="BF183" s="74">
        <f t="shared" si="87"/>
        <v>0.34104281508568268</v>
      </c>
      <c r="BG183" s="2">
        <f t="shared" si="88"/>
        <v>0.17875406283856987</v>
      </c>
      <c r="BH183" s="2">
        <f t="shared" si="89"/>
        <v>0</v>
      </c>
      <c r="BI183" s="2">
        <f t="shared" si="90"/>
        <v>0.3</v>
      </c>
      <c r="BJ183" s="2">
        <f t="shared" si="91"/>
        <v>0.15817194896214096</v>
      </c>
      <c r="BK183" s="2">
        <f t="shared" si="92"/>
        <v>0.3</v>
      </c>
      <c r="BL183" s="2">
        <f t="shared" si="93"/>
        <v>0.17875406283856987</v>
      </c>
      <c r="BM183" s="2">
        <f t="shared" si="94"/>
        <v>0</v>
      </c>
      <c r="BN183" s="2">
        <f t="shared" si="95"/>
        <v>0.31763845672868651</v>
      </c>
      <c r="BO183" s="2">
        <f t="shared" si="96"/>
        <v>0.15817194896214096</v>
      </c>
      <c r="BP183" s="2">
        <f t="shared" si="97"/>
        <v>0.3128398271783166</v>
      </c>
      <c r="BQ183" s="2">
        <f t="shared" si="98"/>
        <v>0.17875406283856987</v>
      </c>
      <c r="BR183" s="2">
        <f t="shared" si="99"/>
        <v>0</v>
      </c>
    </row>
    <row r="184" spans="1:70" x14ac:dyDescent="0.3">
      <c r="A184" s="93">
        <v>0</v>
      </c>
      <c r="B184">
        <v>204803</v>
      </c>
      <c r="C184" t="s">
        <v>1677</v>
      </c>
      <c r="D184" t="s">
        <v>1678</v>
      </c>
      <c r="E184" t="s">
        <v>1679</v>
      </c>
      <c r="F184">
        <v>18564</v>
      </c>
      <c r="G184" t="s">
        <v>884</v>
      </c>
      <c r="H184" t="s">
        <v>917</v>
      </c>
      <c r="I184" t="s">
        <v>5174</v>
      </c>
      <c r="J184">
        <v>0</v>
      </c>
      <c r="K184">
        <v>6</v>
      </c>
      <c r="L184">
        <v>0</v>
      </c>
      <c r="M184">
        <v>0</v>
      </c>
      <c r="N184">
        <v>22</v>
      </c>
      <c r="O184" t="s">
        <v>980</v>
      </c>
      <c r="P184" t="s">
        <v>1680</v>
      </c>
      <c r="Q184" t="s">
        <v>1680</v>
      </c>
      <c r="R184">
        <v>4</v>
      </c>
      <c r="S184">
        <v>3</v>
      </c>
      <c r="T184">
        <v>0</v>
      </c>
      <c r="U184">
        <v>1</v>
      </c>
      <c r="V184">
        <v>1918</v>
      </c>
      <c r="W184">
        <v>7</v>
      </c>
      <c r="X184">
        <v>7</v>
      </c>
      <c r="Y184">
        <v>0</v>
      </c>
      <c r="Z184" t="s">
        <v>1681</v>
      </c>
      <c r="AA184" t="s">
        <v>691</v>
      </c>
      <c r="AB184" s="69" t="str">
        <f>IF(AA184&lt;&gt;"",INDEX(Lookup!$N$2:$N$5,MATCH(Players!AA184,Lookup!$P$2:$P$5,0)),INDEX(Lookup!$N$2:$N$5,MATCH(Players!O184,Lookup!$O$2:$O$5,0)))</f>
        <v>Midfield</v>
      </c>
      <c r="AC184">
        <v>3995000</v>
      </c>
      <c r="AD184" s="69" t="s">
        <v>806</v>
      </c>
      <c r="AE184" s="69" t="str">
        <f>INDEX('Translate table'!$H$2:$H$622,MATCH(Players!P184,'Translate table'!$G$2:$G$622,0))</f>
        <v>Dejan Kulusevski</v>
      </c>
      <c r="AF184" s="69">
        <f>IFERROR(INDEX('Euro Qual stats'!$A$1:$L$2071,MATCH(Players!$AE184,'Euro Qual stats'!$A$1:$A$2071,0),MATCH(Players!AF$2,'Euro Qual stats'!$A$1:$L$1,0)),0)</f>
        <v>1</v>
      </c>
      <c r="AG184" s="69">
        <f>IFERROR(INDEX('Euro Qual stats'!$A$1:$L$2071,MATCH(Players!$AE184,'Euro Qual stats'!$A$1:$A$2071,0),MATCH(Players!AG$2,'Euro Qual stats'!$A$1:$L$1,0)),0)</f>
        <v>0</v>
      </c>
      <c r="AH184" s="69">
        <f>IFERROR(INDEX('Euro Qual stats'!$A$1:$L$2071,MATCH(Players!$AE184,'Euro Qual stats'!$A$1:$A$2071,0),MATCH(Players!AH$2,'Euro Qual stats'!$A$1:$L$1,0)),0)</f>
        <v>0</v>
      </c>
      <c r="AI184" s="69">
        <f>IFERROR(INDEX('Euro Qual stats'!$A$1:$L$2071,MATCH(Players!$AE184,'Euro Qual stats'!$A$1:$A$2071,0),MATCH(Players!AI$2,'Euro Qual stats'!$A$1:$L$1,0)),0)</f>
        <v>0</v>
      </c>
      <c r="AJ184" s="85">
        <f t="shared" si="70"/>
        <v>0.14697053406998159</v>
      </c>
      <c r="AK184" s="85">
        <f t="shared" si="71"/>
        <v>0.20526243093922655</v>
      </c>
      <c r="AL184" s="85">
        <f t="shared" si="72"/>
        <v>0.21326427255985267</v>
      </c>
      <c r="AM184" s="85">
        <f t="shared" si="73"/>
        <v>0</v>
      </c>
      <c r="AN184" s="85">
        <f t="shared" si="74"/>
        <v>0</v>
      </c>
      <c r="AO184" s="85">
        <f t="shared" si="75"/>
        <v>0</v>
      </c>
      <c r="AP184" s="2">
        <f t="shared" si="76"/>
        <v>0.18769551616266944</v>
      </c>
      <c r="AQ184" s="2">
        <f t="shared" si="77"/>
        <v>0.14077163712200208</v>
      </c>
      <c r="AR184" s="2">
        <f t="shared" si="78"/>
        <v>0.32846715328467152</v>
      </c>
      <c r="AS184" s="2">
        <f t="shared" si="79"/>
        <v>0.32846715328467152</v>
      </c>
      <c r="AT184" s="2">
        <f t="shared" si="80"/>
        <v>0</v>
      </c>
      <c r="AU184" s="2">
        <f t="shared" si="100"/>
        <v>0.18769551616266944</v>
      </c>
      <c r="AV184" s="2">
        <f t="shared" si="101"/>
        <v>0.14077163712200208</v>
      </c>
      <c r="AW184" s="2">
        <f t="shared" si="102"/>
        <v>0.32846715328467152</v>
      </c>
      <c r="AX184" s="2">
        <f t="shared" si="103"/>
        <v>0.32846715328467152</v>
      </c>
      <c r="AY184" s="2">
        <f t="shared" si="104"/>
        <v>0</v>
      </c>
      <c r="AZ184" s="2">
        <f t="shared" si="81"/>
        <v>0.19647897355094801</v>
      </c>
      <c r="BA184" s="2">
        <f t="shared" si="82"/>
        <v>0.14387108559599182</v>
      </c>
      <c r="BB184" s="2">
        <f t="shared" si="83"/>
        <v>0.16423357664233576</v>
      </c>
      <c r="BC184">
        <f t="shared" si="84"/>
        <v>0</v>
      </c>
      <c r="BD184" s="74">
        <f t="shared" si="85"/>
        <v>0</v>
      </c>
      <c r="BE184" s="74">
        <f t="shared" si="86"/>
        <v>0</v>
      </c>
      <c r="BF184" s="74">
        <f t="shared" si="87"/>
        <v>0</v>
      </c>
      <c r="BG184" s="2">
        <f t="shared" si="88"/>
        <v>0.16423357664233576</v>
      </c>
      <c r="BH184" s="2">
        <f t="shared" si="89"/>
        <v>0</v>
      </c>
      <c r="BI184" s="2">
        <f t="shared" si="90"/>
        <v>0</v>
      </c>
      <c r="BJ184" s="2">
        <f t="shared" si="91"/>
        <v>0</v>
      </c>
      <c r="BK184" s="2">
        <f t="shared" si="92"/>
        <v>0</v>
      </c>
      <c r="BL184" s="2">
        <f t="shared" si="93"/>
        <v>0.16423357664233576</v>
      </c>
      <c r="BM184" s="2">
        <f t="shared" si="94"/>
        <v>0</v>
      </c>
      <c r="BN184" s="2">
        <f t="shared" si="95"/>
        <v>0</v>
      </c>
      <c r="BO184" s="2">
        <f t="shared" si="96"/>
        <v>0</v>
      </c>
      <c r="BP184" s="2">
        <f t="shared" si="97"/>
        <v>0</v>
      </c>
      <c r="BQ184" s="2">
        <f t="shared" si="98"/>
        <v>0.16423357664233576</v>
      </c>
      <c r="BR184" s="2">
        <f t="shared" si="99"/>
        <v>0</v>
      </c>
    </row>
    <row r="185" spans="1:70" x14ac:dyDescent="0.3">
      <c r="A185" s="93">
        <v>0</v>
      </c>
      <c r="B185">
        <v>204731</v>
      </c>
      <c r="C185" t="s">
        <v>1683</v>
      </c>
      <c r="D185" t="s">
        <v>1684</v>
      </c>
      <c r="E185" t="s">
        <v>1685</v>
      </c>
      <c r="F185">
        <v>18708</v>
      </c>
      <c r="G185" t="s">
        <v>864</v>
      </c>
      <c r="H185" t="s">
        <v>921</v>
      </c>
      <c r="I185" t="s">
        <v>979</v>
      </c>
      <c r="J185">
        <v>3</v>
      </c>
      <c r="K185">
        <v>6</v>
      </c>
      <c r="L185">
        <v>3</v>
      </c>
      <c r="M185">
        <v>0</v>
      </c>
      <c r="N185">
        <v>233</v>
      </c>
      <c r="O185" t="s">
        <v>992</v>
      </c>
      <c r="P185" t="s">
        <v>92</v>
      </c>
      <c r="Q185" t="s">
        <v>92</v>
      </c>
      <c r="R185">
        <v>1</v>
      </c>
      <c r="S185">
        <v>2</v>
      </c>
      <c r="T185">
        <v>0</v>
      </c>
      <c r="U185">
        <v>9</v>
      </c>
      <c r="V185">
        <v>2522</v>
      </c>
      <c r="W185">
        <v>7</v>
      </c>
      <c r="X185">
        <v>7</v>
      </c>
      <c r="Y185">
        <v>1</v>
      </c>
      <c r="Z185" t="s">
        <v>1325</v>
      </c>
      <c r="AA185" t="s">
        <v>691</v>
      </c>
      <c r="AB185" s="69" t="str">
        <f>IF(AA185&lt;&gt;"",INDEX(Lookup!$N$2:$N$5,MATCH(Players!AA185,Lookup!$P$2:$P$5,0)),INDEX(Lookup!$N$2:$N$5,MATCH(Players!O185,Lookup!$O$2:$O$5,0)))</f>
        <v>Midfield</v>
      </c>
      <c r="AC185">
        <v>3514000</v>
      </c>
      <c r="AD185" s="69" t="s">
        <v>838</v>
      </c>
      <c r="AE185" s="69" t="str">
        <f>INDEX('Translate table'!$H$2:$H$622,MATCH(Players!P185,'Translate table'!$G$2:$G$622,0))</f>
        <v>Granit Xhaka</v>
      </c>
      <c r="AF185" s="69">
        <f>IFERROR(INDEX('Euro Qual stats'!$A$1:$L$2071,MATCH(Players!$AE185,'Euro Qual stats'!$A$1:$A$2071,0),MATCH(Players!AF$2,'Euro Qual stats'!$A$1:$L$1,0)),0)</f>
        <v>8</v>
      </c>
      <c r="AG185" s="69">
        <f>IFERROR(INDEX('Euro Qual stats'!$A$1:$L$2071,MATCH(Players!$AE185,'Euro Qual stats'!$A$1:$A$2071,0),MATCH(Players!AG$2,'Euro Qual stats'!$A$1:$L$1,0)),0)</f>
        <v>0.13</v>
      </c>
      <c r="AH185" s="69">
        <f>IFERROR(INDEX('Euro Qual stats'!$A$1:$L$2071,MATCH(Players!$AE185,'Euro Qual stats'!$A$1:$A$2071,0),MATCH(Players!AH$2,'Euro Qual stats'!$A$1:$L$1,0)),0)</f>
        <v>0.26</v>
      </c>
      <c r="AI185" s="69">
        <f>IFERROR(INDEX('Euro Qual stats'!$A$1:$L$2071,MATCH(Players!$AE185,'Euro Qual stats'!$A$1:$A$2071,0),MATCH(Players!AI$2,'Euro Qual stats'!$A$1:$L$1,0)),0)</f>
        <v>0.26</v>
      </c>
      <c r="AJ185" s="85">
        <f t="shared" si="70"/>
        <v>0.14011049723756908</v>
      </c>
      <c r="AK185" s="85">
        <f t="shared" si="71"/>
        <v>0.2479742173112339</v>
      </c>
      <c r="AL185" s="85">
        <f t="shared" si="72"/>
        <v>0.2508839779005525</v>
      </c>
      <c r="AM185" s="85">
        <f t="shared" si="73"/>
        <v>0.10394505451892165</v>
      </c>
      <c r="AN185" s="85">
        <f t="shared" si="74"/>
        <v>0.13294237786502511</v>
      </c>
      <c r="AO185" s="85">
        <f t="shared" si="75"/>
        <v>0.12754965699084592</v>
      </c>
      <c r="AP185" s="2">
        <f t="shared" si="76"/>
        <v>3.5685963521015066E-2</v>
      </c>
      <c r="AQ185" s="2">
        <f t="shared" si="77"/>
        <v>7.1371927042030131E-2</v>
      </c>
      <c r="AR185" s="2">
        <f t="shared" si="78"/>
        <v>0.24980174464710547</v>
      </c>
      <c r="AS185" s="2">
        <f t="shared" si="79"/>
        <v>0.24980174464710547</v>
      </c>
      <c r="AT185" s="2">
        <f t="shared" si="80"/>
        <v>3.5685963521015066E-2</v>
      </c>
      <c r="AU185" s="2">
        <f t="shared" si="100"/>
        <v>3.5685963521015066E-2</v>
      </c>
      <c r="AV185" s="2">
        <f t="shared" si="101"/>
        <v>7.1371927042030131E-2</v>
      </c>
      <c r="AW185" s="2">
        <f t="shared" si="102"/>
        <v>0.24980174464710547</v>
      </c>
      <c r="AX185" s="2">
        <f t="shared" si="103"/>
        <v>0.24980174464710547</v>
      </c>
      <c r="AY185" s="2">
        <f t="shared" si="104"/>
        <v>3.5685963521015066E-2</v>
      </c>
      <c r="AZ185" s="2">
        <f t="shared" si="81"/>
        <v>0.14183009041612449</v>
      </c>
      <c r="BA185" s="2">
        <f t="shared" si="82"/>
        <v>0.1057412121397996</v>
      </c>
      <c r="BB185" s="2">
        <f t="shared" si="83"/>
        <v>0.25490087232355274</v>
      </c>
      <c r="BC185">
        <f t="shared" si="84"/>
        <v>1</v>
      </c>
      <c r="BD185" s="74">
        <f t="shared" si="85"/>
        <v>0.1119746782404885</v>
      </c>
      <c r="BE185" s="74">
        <f t="shared" si="86"/>
        <v>9.5141882786549087E-2</v>
      </c>
      <c r="BF185" s="74">
        <f t="shared" si="87"/>
        <v>7.2117136756704128E-2</v>
      </c>
      <c r="BG185" s="2">
        <f t="shared" si="88"/>
        <v>0.25490087232355274</v>
      </c>
      <c r="BH185" s="2">
        <f t="shared" si="89"/>
        <v>3.5685963521015066E-2</v>
      </c>
      <c r="BI185" s="2">
        <f t="shared" si="90"/>
        <v>0.1119746782404885</v>
      </c>
      <c r="BJ185" s="2">
        <f t="shared" si="91"/>
        <v>9.5141882786549087E-2</v>
      </c>
      <c r="BK185" s="2">
        <f t="shared" si="92"/>
        <v>7.2117136756704128E-2</v>
      </c>
      <c r="BL185" s="2">
        <f t="shared" si="93"/>
        <v>0.25490087232355274</v>
      </c>
      <c r="BM185" s="2">
        <f t="shared" si="94"/>
        <v>3.5685963521015066E-2</v>
      </c>
      <c r="BN185" s="2">
        <f t="shared" si="95"/>
        <v>0.11197467824048851</v>
      </c>
      <c r="BO185" s="2">
        <f t="shared" si="96"/>
        <v>9.5141882786549087E-2</v>
      </c>
      <c r="BP185" s="2">
        <f t="shared" si="97"/>
        <v>7.8408281603207203E-2</v>
      </c>
      <c r="BQ185" s="2">
        <f t="shared" si="98"/>
        <v>0.25490087232355274</v>
      </c>
      <c r="BR185" s="2">
        <f t="shared" si="99"/>
        <v>3.5685963521015066E-2</v>
      </c>
    </row>
    <row r="186" spans="1:70" x14ac:dyDescent="0.3">
      <c r="A186" s="93">
        <v>0</v>
      </c>
      <c r="B186">
        <v>221567</v>
      </c>
      <c r="C186" t="s">
        <v>1690</v>
      </c>
      <c r="D186" t="s">
        <v>1691</v>
      </c>
      <c r="E186" t="s">
        <v>1692</v>
      </c>
      <c r="F186">
        <v>18643</v>
      </c>
      <c r="G186" t="s">
        <v>876</v>
      </c>
      <c r="H186" t="s">
        <v>909</v>
      </c>
      <c r="I186" t="s">
        <v>979</v>
      </c>
      <c r="J186">
        <v>1.4</v>
      </c>
      <c r="K186">
        <v>6</v>
      </c>
      <c r="L186">
        <v>1.4</v>
      </c>
      <c r="M186">
        <v>0</v>
      </c>
      <c r="N186">
        <v>828</v>
      </c>
      <c r="O186" t="s">
        <v>980</v>
      </c>
      <c r="P186" t="s">
        <v>1693</v>
      </c>
      <c r="Q186" t="s">
        <v>1694</v>
      </c>
      <c r="R186">
        <v>16</v>
      </c>
      <c r="S186">
        <v>5</v>
      </c>
      <c r="T186">
        <v>0</v>
      </c>
      <c r="U186">
        <v>3</v>
      </c>
      <c r="V186">
        <v>2139</v>
      </c>
      <c r="W186">
        <v>29</v>
      </c>
      <c r="X186">
        <v>1</v>
      </c>
      <c r="Y186">
        <v>0</v>
      </c>
      <c r="Z186" t="s">
        <v>1695</v>
      </c>
      <c r="AA186" t="s">
        <v>693</v>
      </c>
      <c r="AB186" s="69" t="str">
        <f>IF(AA186&lt;&gt;"",INDEX(Lookup!$N$2:$N$5,MATCH(Players!AA186,Lookup!$P$2:$P$5,0)),INDEX(Lookup!$N$2:$N$5,MATCH(Players!O186,Lookup!$O$2:$O$5,0)))</f>
        <v>Striker</v>
      </c>
      <c r="AC186">
        <v>4044000</v>
      </c>
      <c r="AD186" s="69" t="s">
        <v>807</v>
      </c>
      <c r="AE186" s="69" t="str">
        <f>INDEX('Translate table'!$H$2:$H$622,MATCH(Players!P186,'Translate table'!$G$2:$G$622,0))</f>
        <v>Leroy SanÃ©</v>
      </c>
      <c r="AF186" s="69">
        <f>IFERROR(INDEX('Euro Qual stats'!$A$1:$L$2071,MATCH(Players!$AE186,'Euro Qual stats'!$A$1:$A$2071,0),MATCH(Players!AF$2,'Euro Qual stats'!$A$1:$L$1,0)),0)</f>
        <v>3</v>
      </c>
      <c r="AG186" s="69">
        <f>IFERROR(INDEX('Euro Qual stats'!$A$1:$L$2071,MATCH(Players!$AE186,'Euro Qual stats'!$A$1:$A$2071,0),MATCH(Players!AG$2,'Euro Qual stats'!$A$1:$L$1,0)),0)</f>
        <v>0.33</v>
      </c>
      <c r="AH186" s="69">
        <f>IFERROR(INDEX('Euro Qual stats'!$A$1:$L$2071,MATCH(Players!$AE186,'Euro Qual stats'!$A$1:$A$2071,0),MATCH(Players!AH$2,'Euro Qual stats'!$A$1:$L$1,0)),0)</f>
        <v>1</v>
      </c>
      <c r="AI186" s="69">
        <f>IFERROR(INDEX('Euro Qual stats'!$A$1:$L$2071,MATCH(Players!$AE186,'Euro Qual stats'!$A$1:$A$2071,0),MATCH(Players!AI$2,'Euro Qual stats'!$A$1:$L$1,0)),0)</f>
        <v>0</v>
      </c>
      <c r="AJ186" s="85">
        <f t="shared" si="70"/>
        <v>0.23511792452830194</v>
      </c>
      <c r="AK186" s="85">
        <f t="shared" si="71"/>
        <v>0.67452830188679225</v>
      </c>
      <c r="AL186" s="85">
        <f t="shared" si="72"/>
        <v>0.13209905660377358</v>
      </c>
      <c r="AM186" s="85">
        <f t="shared" si="73"/>
        <v>0.18480507032790516</v>
      </c>
      <c r="AN186" s="85">
        <f t="shared" si="74"/>
        <v>0.35133326984335417</v>
      </c>
      <c r="AO186" s="85">
        <f t="shared" si="75"/>
        <v>4.8413289462421363E-2</v>
      </c>
      <c r="AP186" s="2">
        <f t="shared" si="76"/>
        <v>0.67321178120617109</v>
      </c>
      <c r="AQ186" s="2">
        <f t="shared" si="77"/>
        <v>0.21037868162692847</v>
      </c>
      <c r="AR186" s="2">
        <f t="shared" si="78"/>
        <v>1.2201963534361853</v>
      </c>
      <c r="AS186" s="2">
        <f t="shared" si="79"/>
        <v>4.2075736325385693E-2</v>
      </c>
      <c r="AT186" s="2">
        <f t="shared" si="80"/>
        <v>0</v>
      </c>
      <c r="AU186" s="2">
        <f t="shared" si="100"/>
        <v>0.67321178120617109</v>
      </c>
      <c r="AV186" s="2">
        <f t="shared" si="101"/>
        <v>0.21037868162692847</v>
      </c>
      <c r="AW186" s="2">
        <f t="shared" si="102"/>
        <v>1.2201963534361853</v>
      </c>
      <c r="AX186" s="2">
        <f t="shared" si="103"/>
        <v>4.2075736325385693E-2</v>
      </c>
      <c r="AY186" s="2">
        <f t="shared" si="104"/>
        <v>0</v>
      </c>
      <c r="AZ186" s="2">
        <f t="shared" si="81"/>
        <v>0.67387004154648167</v>
      </c>
      <c r="BA186" s="2">
        <f t="shared" si="82"/>
        <v>0.2227483030776152</v>
      </c>
      <c r="BB186" s="2">
        <f t="shared" si="83"/>
        <v>2.1037868162692847E-2</v>
      </c>
      <c r="BC186">
        <f t="shared" si="84"/>
        <v>1</v>
      </c>
      <c r="BD186" s="74">
        <f t="shared" si="85"/>
        <v>0.33674838014065528</v>
      </c>
      <c r="BE186" s="74">
        <f t="shared" si="86"/>
        <v>0.18992940752514093</v>
      </c>
      <c r="BF186" s="74">
        <f t="shared" si="87"/>
        <v>0.1504598175589025</v>
      </c>
      <c r="BG186" s="2">
        <f t="shared" si="88"/>
        <v>2.1037868162692847E-2</v>
      </c>
      <c r="BH186" s="2">
        <f t="shared" si="89"/>
        <v>0</v>
      </c>
      <c r="BI186" s="2">
        <f t="shared" si="90"/>
        <v>0.3</v>
      </c>
      <c r="BJ186" s="2">
        <f t="shared" si="91"/>
        <v>0.18992940752514093</v>
      </c>
      <c r="BK186" s="2">
        <f t="shared" si="92"/>
        <v>0.1504598175589025</v>
      </c>
      <c r="BL186" s="2">
        <f t="shared" si="93"/>
        <v>2.1037868162692847E-2</v>
      </c>
      <c r="BM186" s="2">
        <f t="shared" si="94"/>
        <v>0</v>
      </c>
      <c r="BN186" s="2">
        <f t="shared" si="95"/>
        <v>0.3114451030394389</v>
      </c>
      <c r="BO186" s="2">
        <f t="shared" si="96"/>
        <v>0.18992940752514087</v>
      </c>
      <c r="BP186" s="2">
        <f t="shared" si="97"/>
        <v>0.1504598175589025</v>
      </c>
      <c r="BQ186" s="2">
        <f t="shared" si="98"/>
        <v>2.1037868162692847E-2</v>
      </c>
      <c r="BR186" s="2">
        <f t="shared" si="99"/>
        <v>0</v>
      </c>
    </row>
    <row r="187" spans="1:70" x14ac:dyDescent="0.3">
      <c r="A187" s="93">
        <v>0</v>
      </c>
      <c r="B187">
        <v>223182</v>
      </c>
      <c r="C187" t="s">
        <v>1700</v>
      </c>
      <c r="D187" t="s">
        <v>1701</v>
      </c>
      <c r="E187" t="s">
        <v>1702</v>
      </c>
      <c r="F187">
        <v>18583</v>
      </c>
      <c r="G187" t="s">
        <v>867</v>
      </c>
      <c r="H187" t="s">
        <v>903</v>
      </c>
      <c r="I187" t="s">
        <v>1008</v>
      </c>
      <c r="J187">
        <v>1</v>
      </c>
      <c r="K187">
        <v>6</v>
      </c>
      <c r="L187">
        <v>1</v>
      </c>
      <c r="M187">
        <v>0</v>
      </c>
      <c r="N187">
        <v>24</v>
      </c>
      <c r="O187" t="s">
        <v>992</v>
      </c>
      <c r="P187" t="s">
        <v>1703</v>
      </c>
      <c r="Q187" t="s">
        <v>1704</v>
      </c>
      <c r="R187">
        <v>2</v>
      </c>
      <c r="S187">
        <v>2</v>
      </c>
      <c r="T187">
        <v>0</v>
      </c>
      <c r="U187">
        <v>0</v>
      </c>
      <c r="V187">
        <v>1176</v>
      </c>
      <c r="W187">
        <v>10</v>
      </c>
      <c r="X187">
        <v>1</v>
      </c>
      <c r="Y187">
        <v>0</v>
      </c>
      <c r="Z187" t="s">
        <v>1250</v>
      </c>
      <c r="AA187" t="s">
        <v>693</v>
      </c>
      <c r="AB187" s="69" t="str">
        <f>IF(AA187&lt;&gt;"",INDEX(Lookup!$N$2:$N$5,MATCH(Players!AA187,Lookup!$P$2:$P$5,0)),INDEX(Lookup!$N$2:$N$5,MATCH(Players!O187,Lookup!$O$2:$O$5,0)))</f>
        <v>Striker</v>
      </c>
      <c r="AC187">
        <v>3992000</v>
      </c>
      <c r="AD187" s="69" t="s">
        <v>793</v>
      </c>
      <c r="AE187" s="69" t="str">
        <f>INDEX('Translate table'!$H$2:$H$622,MATCH(Players!P187,'Translate table'!$G$2:$G$622,0))</f>
        <v>Robert Skov</v>
      </c>
      <c r="AF187" s="69">
        <f>IFERROR(INDEX('Euro Qual stats'!$A$1:$L$2071,MATCH(Players!$AE187,'Euro Qual stats'!$A$1:$A$2071,0),MATCH(Players!AF$2,'Euro Qual stats'!$A$1:$L$1,0)),0)</f>
        <v>3</v>
      </c>
      <c r="AG187" s="69">
        <f>IFERROR(INDEX('Euro Qual stats'!$A$1:$L$2071,MATCH(Players!$AE187,'Euro Qual stats'!$A$1:$A$2071,0),MATCH(Players!AG$2,'Euro Qual stats'!$A$1:$L$1,0)),0)</f>
        <v>0.74</v>
      </c>
      <c r="AH187" s="69">
        <f>IFERROR(INDEX('Euro Qual stats'!$A$1:$L$2071,MATCH(Players!$AE187,'Euro Qual stats'!$A$1:$A$2071,0),MATCH(Players!AH$2,'Euro Qual stats'!$A$1:$L$1,0)),0)</f>
        <v>1.1200000000000001</v>
      </c>
      <c r="AI187" s="69">
        <f>IFERROR(INDEX('Euro Qual stats'!$A$1:$L$2071,MATCH(Players!$AE187,'Euro Qual stats'!$A$1:$A$2071,0),MATCH(Players!AI$2,'Euro Qual stats'!$A$1:$L$1,0)),0)</f>
        <v>0</v>
      </c>
      <c r="AJ187" s="85">
        <f t="shared" si="70"/>
        <v>0.33761792452830192</v>
      </c>
      <c r="AK187" s="85">
        <f t="shared" si="71"/>
        <v>0.70452830188679227</v>
      </c>
      <c r="AL187" s="85">
        <f t="shared" si="72"/>
        <v>0.13209905660377358</v>
      </c>
      <c r="AM187" s="85">
        <f t="shared" si="73"/>
        <v>0</v>
      </c>
      <c r="AN187" s="85">
        <f t="shared" si="74"/>
        <v>0</v>
      </c>
      <c r="AO187" s="85">
        <f t="shared" si="75"/>
        <v>0</v>
      </c>
      <c r="AP187" s="2">
        <f t="shared" si="76"/>
        <v>0.15306122448979592</v>
      </c>
      <c r="AQ187" s="2">
        <f t="shared" si="77"/>
        <v>0.15306122448979592</v>
      </c>
      <c r="AR187" s="2">
        <f t="shared" si="78"/>
        <v>0.76530612244897966</v>
      </c>
      <c r="AS187" s="2">
        <f t="shared" si="79"/>
        <v>7.6530612244897961E-2</v>
      </c>
      <c r="AT187" s="2">
        <f t="shared" si="80"/>
        <v>0</v>
      </c>
      <c r="AU187" s="2">
        <f t="shared" si="100"/>
        <v>0.15306122448979592</v>
      </c>
      <c r="AV187" s="2">
        <f t="shared" si="101"/>
        <v>0.15306122448979592</v>
      </c>
      <c r="AW187" s="2">
        <f t="shared" si="102"/>
        <v>0.76530612244897966</v>
      </c>
      <c r="AX187" s="2">
        <f t="shared" si="103"/>
        <v>7.6530612244897961E-2</v>
      </c>
      <c r="AY187" s="2">
        <f t="shared" si="104"/>
        <v>0</v>
      </c>
      <c r="AZ187" s="2">
        <f t="shared" si="81"/>
        <v>0.42879476318829413</v>
      </c>
      <c r="BA187" s="2">
        <f t="shared" si="82"/>
        <v>0.24533957450904892</v>
      </c>
      <c r="BB187" s="2">
        <f t="shared" si="83"/>
        <v>3.826530612244898E-2</v>
      </c>
      <c r="BC187">
        <f t="shared" si="84"/>
        <v>0</v>
      </c>
      <c r="BD187" s="74">
        <f t="shared" si="85"/>
        <v>0</v>
      </c>
      <c r="BE187" s="74">
        <f t="shared" si="86"/>
        <v>0</v>
      </c>
      <c r="BF187" s="74">
        <f t="shared" si="87"/>
        <v>0</v>
      </c>
      <c r="BG187" s="2">
        <f t="shared" si="88"/>
        <v>3.826530612244898E-2</v>
      </c>
      <c r="BH187" s="2">
        <f t="shared" si="89"/>
        <v>0</v>
      </c>
      <c r="BI187" s="2">
        <f t="shared" si="90"/>
        <v>0</v>
      </c>
      <c r="BJ187" s="2">
        <f t="shared" si="91"/>
        <v>0</v>
      </c>
      <c r="BK187" s="2">
        <f t="shared" si="92"/>
        <v>0</v>
      </c>
      <c r="BL187" s="2">
        <f t="shared" si="93"/>
        <v>3.826530612244898E-2</v>
      </c>
      <c r="BM187" s="2">
        <f t="shared" si="94"/>
        <v>0</v>
      </c>
      <c r="BN187" s="2">
        <f t="shared" si="95"/>
        <v>0</v>
      </c>
      <c r="BO187" s="2">
        <f t="shared" si="96"/>
        <v>0</v>
      </c>
      <c r="BP187" s="2">
        <f t="shared" si="97"/>
        <v>0</v>
      </c>
      <c r="BQ187" s="2">
        <f t="shared" si="98"/>
        <v>3.826530612244898E-2</v>
      </c>
      <c r="BR187" s="2">
        <f t="shared" si="99"/>
        <v>0</v>
      </c>
    </row>
    <row r="188" spans="1:70" x14ac:dyDescent="0.3">
      <c r="A188" s="93">
        <v>0</v>
      </c>
      <c r="B188">
        <v>204962</v>
      </c>
      <c r="C188" t="s">
        <v>1705</v>
      </c>
      <c r="D188" t="s">
        <v>1706</v>
      </c>
      <c r="E188" t="s">
        <v>1707</v>
      </c>
      <c r="F188">
        <v>18583</v>
      </c>
      <c r="G188" t="s">
        <v>867</v>
      </c>
      <c r="H188" t="s">
        <v>903</v>
      </c>
      <c r="I188" t="s">
        <v>979</v>
      </c>
      <c r="J188">
        <v>0.7</v>
      </c>
      <c r="K188">
        <v>6</v>
      </c>
      <c r="L188">
        <v>0.7</v>
      </c>
      <c r="M188">
        <v>0</v>
      </c>
      <c r="N188">
        <v>6</v>
      </c>
      <c r="O188" t="s">
        <v>992</v>
      </c>
      <c r="P188" t="s">
        <v>1708</v>
      </c>
      <c r="Q188" t="s">
        <v>1709</v>
      </c>
      <c r="R188">
        <v>0</v>
      </c>
      <c r="S188">
        <v>0</v>
      </c>
      <c r="T188">
        <v>0</v>
      </c>
      <c r="U188">
        <v>0</v>
      </c>
      <c r="V188">
        <v>265</v>
      </c>
      <c r="W188">
        <v>1</v>
      </c>
      <c r="X188">
        <v>0</v>
      </c>
      <c r="Y188">
        <v>0</v>
      </c>
      <c r="Z188" t="s">
        <v>1250</v>
      </c>
      <c r="AA188" t="s">
        <v>691</v>
      </c>
      <c r="AB188" s="69" t="str">
        <f>IF(AA188&lt;&gt;"",INDEX(Lookup!$N$2:$N$5,MATCH(Players!AA188,Lookup!$P$2:$P$5,0)),INDEX(Lookup!$N$2:$N$5,MATCH(Players!O188,Lookup!$O$2:$O$5,0)))</f>
        <v>Midfield</v>
      </c>
      <c r="AC188">
        <v>2984000</v>
      </c>
      <c r="AD188" s="69" t="s">
        <v>806</v>
      </c>
      <c r="AE188" s="69" t="str">
        <f>INDEX('Translate table'!$H$2:$H$622,MATCH(Players!P188,'Translate table'!$G$2:$G$622,0))</f>
        <v>Kristian Joensen</v>
      </c>
      <c r="AF188" s="69">
        <f>IFERROR(INDEX('Euro Qual stats'!$A$1:$L$2071,MATCH(Players!$AE188,'Euro Qual stats'!$A$1:$A$2071,0),MATCH(Players!AF$2,'Euro Qual stats'!$A$1:$L$1,0)),0)</f>
        <v>0</v>
      </c>
      <c r="AG188" s="69">
        <f>IFERROR(INDEX('Euro Qual stats'!$A$1:$L$2071,MATCH(Players!$AE188,'Euro Qual stats'!$A$1:$A$2071,0),MATCH(Players!AG$2,'Euro Qual stats'!$A$1:$L$1,0)),0)</f>
        <v>0</v>
      </c>
      <c r="AH188" s="69">
        <f>IFERROR(INDEX('Euro Qual stats'!$A$1:$L$2071,MATCH(Players!$AE188,'Euro Qual stats'!$A$1:$A$2071,0),MATCH(Players!AH$2,'Euro Qual stats'!$A$1:$L$1,0)),0)</f>
        <v>0</v>
      </c>
      <c r="AI188" s="69">
        <f>IFERROR(INDEX('Euro Qual stats'!$A$1:$L$2071,MATCH(Players!$AE188,'Euro Qual stats'!$A$1:$A$2071,0),MATCH(Players!AI$2,'Euro Qual stats'!$A$1:$L$1,0)),0)</f>
        <v>0</v>
      </c>
      <c r="AJ188" s="85">
        <f t="shared" si="70"/>
        <v>0.16033149171270719</v>
      </c>
      <c r="AK188" s="85">
        <f t="shared" si="71"/>
        <v>0.2239226519337017</v>
      </c>
      <c r="AL188" s="85">
        <f t="shared" si="72"/>
        <v>0.23265193370165746</v>
      </c>
      <c r="AM188" s="85">
        <f t="shared" si="73"/>
        <v>0.11811721755571888</v>
      </c>
      <c r="AN188" s="85">
        <f t="shared" si="74"/>
        <v>9.1530910203932156E-2</v>
      </c>
      <c r="AO188" s="85">
        <f t="shared" si="75"/>
        <v>0.14811485184166387</v>
      </c>
      <c r="AP188" s="2">
        <f t="shared" si="76"/>
        <v>0</v>
      </c>
      <c r="AQ188" s="2">
        <f t="shared" si="77"/>
        <v>0</v>
      </c>
      <c r="AR188" s="2">
        <f t="shared" si="78"/>
        <v>0.33962264150943394</v>
      </c>
      <c r="AS188" s="2">
        <f t="shared" si="79"/>
        <v>0</v>
      </c>
      <c r="AT188" s="2">
        <f t="shared" si="80"/>
        <v>0</v>
      </c>
      <c r="AU188" s="2">
        <f t="shared" si="100"/>
        <v>0</v>
      </c>
      <c r="AV188" s="2">
        <f t="shared" si="101"/>
        <v>0</v>
      </c>
      <c r="AW188" s="2">
        <f t="shared" si="102"/>
        <v>0.33962264150943394</v>
      </c>
      <c r="AX188" s="2">
        <f t="shared" si="103"/>
        <v>0</v>
      </c>
      <c r="AY188" s="2">
        <f t="shared" si="104"/>
        <v>0</v>
      </c>
      <c r="AZ188" s="2">
        <f t="shared" si="81"/>
        <v>0.11196132596685085</v>
      </c>
      <c r="BA188" s="2">
        <f t="shared" si="82"/>
        <v>8.0165745856353596E-2</v>
      </c>
      <c r="BB188" s="2">
        <f t="shared" si="83"/>
        <v>0</v>
      </c>
      <c r="BC188">
        <f t="shared" si="84"/>
        <v>1</v>
      </c>
      <c r="BD188" s="74">
        <f t="shared" si="85"/>
        <v>6.4765194199246118E-2</v>
      </c>
      <c r="BE188" s="74">
        <f t="shared" si="86"/>
        <v>6.9669730078914652E-2</v>
      </c>
      <c r="BF188" s="74">
        <f t="shared" si="87"/>
        <v>8.495002475656048E-2</v>
      </c>
      <c r="BG188" s="2">
        <f t="shared" si="88"/>
        <v>0</v>
      </c>
      <c r="BH188" s="2">
        <f t="shared" si="89"/>
        <v>0</v>
      </c>
      <c r="BI188" s="2">
        <f t="shared" si="90"/>
        <v>6.4765194199246118E-2</v>
      </c>
      <c r="BJ188" s="2">
        <f t="shared" si="91"/>
        <v>6.9669730078914652E-2</v>
      </c>
      <c r="BK188" s="2">
        <f t="shared" si="92"/>
        <v>8.495002475656048E-2</v>
      </c>
      <c r="BL188" s="2">
        <f t="shared" si="93"/>
        <v>0</v>
      </c>
      <c r="BM188" s="2">
        <f t="shared" si="94"/>
        <v>0</v>
      </c>
      <c r="BN188" s="2">
        <f t="shared" si="95"/>
        <v>6.4765194199246118E-2</v>
      </c>
      <c r="BO188" s="2">
        <f t="shared" si="96"/>
        <v>6.9669730078914652E-2</v>
      </c>
      <c r="BP188" s="2">
        <f t="shared" si="97"/>
        <v>8.495002475656048E-2</v>
      </c>
      <c r="BQ188" s="2">
        <f t="shared" si="98"/>
        <v>0</v>
      </c>
      <c r="BR188" s="2">
        <f t="shared" si="99"/>
        <v>0</v>
      </c>
    </row>
    <row r="189" spans="1:70" x14ac:dyDescent="0.3">
      <c r="A189" s="93">
        <v>0</v>
      </c>
      <c r="B189">
        <v>223181</v>
      </c>
      <c r="C189" t="s">
        <v>1710</v>
      </c>
      <c r="D189" t="s">
        <v>1701</v>
      </c>
      <c r="E189" t="s">
        <v>1711</v>
      </c>
      <c r="F189">
        <v>18583</v>
      </c>
      <c r="G189" t="s">
        <v>867</v>
      </c>
      <c r="H189" t="s">
        <v>903</v>
      </c>
      <c r="I189" t="s">
        <v>5231</v>
      </c>
      <c r="J189">
        <v>1</v>
      </c>
      <c r="K189">
        <v>6</v>
      </c>
      <c r="L189">
        <v>1</v>
      </c>
      <c r="M189">
        <v>0</v>
      </c>
      <c r="N189">
        <v>2</v>
      </c>
      <c r="O189" t="s">
        <v>980</v>
      </c>
      <c r="P189" t="s">
        <v>1712</v>
      </c>
      <c r="Q189" t="s">
        <v>1713</v>
      </c>
      <c r="R189">
        <v>1</v>
      </c>
      <c r="S189">
        <v>4</v>
      </c>
      <c r="T189">
        <v>0</v>
      </c>
      <c r="U189">
        <v>0</v>
      </c>
      <c r="V189">
        <v>1902</v>
      </c>
      <c r="W189">
        <v>7</v>
      </c>
      <c r="X189">
        <v>4</v>
      </c>
      <c r="Y189">
        <v>0</v>
      </c>
      <c r="Z189" t="s">
        <v>1250</v>
      </c>
      <c r="AA189" t="s">
        <v>693</v>
      </c>
      <c r="AB189" s="69" t="str">
        <f>IF(AA189&lt;&gt;"",INDEX(Lookup!$N$2:$N$5,MATCH(Players!AA189,Lookup!$P$2:$P$5,0)),INDEX(Lookup!$N$2:$N$5,MATCH(Players!O189,Lookup!$O$2:$O$5,0)))</f>
        <v>Striker</v>
      </c>
      <c r="AC189">
        <v>2492000</v>
      </c>
      <c r="AD189" s="69" t="s">
        <v>801</v>
      </c>
      <c r="AE189" s="69" t="str">
        <f>INDEX('Translate table'!$H$2:$H$622,MATCH(Players!P189,'Translate table'!$G$2:$G$622,0))</f>
        <v>Andreas Cornelius</v>
      </c>
      <c r="AF189" s="69">
        <f>IFERROR(INDEX('Euro Qual stats'!$A$1:$L$2071,MATCH(Players!$AE189,'Euro Qual stats'!$A$1:$A$2071,0),MATCH(Players!AF$2,'Euro Qual stats'!$A$1:$L$1,0)),0)</f>
        <v>2</v>
      </c>
      <c r="AG189" s="69">
        <f>IFERROR(INDEX('Euro Qual stats'!$A$1:$L$2071,MATCH(Players!$AE189,'Euro Qual stats'!$A$1:$A$2071,0),MATCH(Players!AG$2,'Euro Qual stats'!$A$1:$L$1,0)),0)</f>
        <v>0</v>
      </c>
      <c r="AH189" s="69">
        <f>IFERROR(INDEX('Euro Qual stats'!$A$1:$L$2071,MATCH(Players!$AE189,'Euro Qual stats'!$A$1:$A$2071,0),MATCH(Players!AH$2,'Euro Qual stats'!$A$1:$L$1,0)),0)</f>
        <v>0</v>
      </c>
      <c r="AI189" s="69">
        <f>IFERROR(INDEX('Euro Qual stats'!$A$1:$L$2071,MATCH(Players!$AE189,'Euro Qual stats'!$A$1:$A$2071,0),MATCH(Players!AI$2,'Euro Qual stats'!$A$1:$L$1,0)),0)</f>
        <v>0</v>
      </c>
      <c r="AJ189" s="85">
        <f t="shared" si="70"/>
        <v>0.16957547169811327</v>
      </c>
      <c r="AK189" s="85">
        <f t="shared" si="71"/>
        <v>0.47169811320754701</v>
      </c>
      <c r="AL189" s="85">
        <f t="shared" si="72"/>
        <v>0.14677672955974841</v>
      </c>
      <c r="AM189" s="85">
        <f t="shared" si="73"/>
        <v>0</v>
      </c>
      <c r="AN189" s="85">
        <f t="shared" si="74"/>
        <v>0</v>
      </c>
      <c r="AO189" s="85">
        <f t="shared" si="75"/>
        <v>0</v>
      </c>
      <c r="AP189" s="2">
        <f t="shared" si="76"/>
        <v>4.7318611987381701E-2</v>
      </c>
      <c r="AQ189" s="2">
        <f t="shared" si="77"/>
        <v>0.1892744479495268</v>
      </c>
      <c r="AR189" s="2">
        <f t="shared" si="78"/>
        <v>0.33123028391167192</v>
      </c>
      <c r="AS189" s="2">
        <f t="shared" si="79"/>
        <v>0.1892744479495268</v>
      </c>
      <c r="AT189" s="2">
        <f t="shared" si="80"/>
        <v>0</v>
      </c>
      <c r="AU189" s="2">
        <f t="shared" si="100"/>
        <v>4.7318611987381701E-2</v>
      </c>
      <c r="AV189" s="2">
        <f t="shared" si="101"/>
        <v>0.1892744479495268</v>
      </c>
      <c r="AW189" s="2">
        <f t="shared" si="102"/>
        <v>0.33123028391167192</v>
      </c>
      <c r="AX189" s="2">
        <f t="shared" si="103"/>
        <v>0.1892744479495268</v>
      </c>
      <c r="AY189" s="2">
        <f t="shared" si="104"/>
        <v>0</v>
      </c>
      <c r="AZ189" s="2">
        <f t="shared" si="81"/>
        <v>0.25950836259746435</v>
      </c>
      <c r="BA189" s="2">
        <f t="shared" si="82"/>
        <v>0.17942495982382003</v>
      </c>
      <c r="BB189" s="2">
        <f t="shared" si="83"/>
        <v>9.4637223974763401E-2</v>
      </c>
      <c r="BC189">
        <f t="shared" si="84"/>
        <v>0</v>
      </c>
      <c r="BD189" s="74">
        <f t="shared" si="85"/>
        <v>0</v>
      </c>
      <c r="BE189" s="74">
        <f t="shared" si="86"/>
        <v>0</v>
      </c>
      <c r="BF189" s="74">
        <f t="shared" si="87"/>
        <v>0</v>
      </c>
      <c r="BG189" s="2">
        <f t="shared" si="88"/>
        <v>9.4637223974763401E-2</v>
      </c>
      <c r="BH189" s="2">
        <f t="shared" si="89"/>
        <v>0</v>
      </c>
      <c r="BI189" s="2">
        <f t="shared" si="90"/>
        <v>0</v>
      </c>
      <c r="BJ189" s="2">
        <f t="shared" si="91"/>
        <v>0</v>
      </c>
      <c r="BK189" s="2">
        <f t="shared" si="92"/>
        <v>0</v>
      </c>
      <c r="BL189" s="2">
        <f t="shared" si="93"/>
        <v>9.4637223974763401E-2</v>
      </c>
      <c r="BM189" s="2">
        <f t="shared" si="94"/>
        <v>0</v>
      </c>
      <c r="BN189" s="2">
        <f t="shared" si="95"/>
        <v>0</v>
      </c>
      <c r="BO189" s="2">
        <f t="shared" si="96"/>
        <v>0</v>
      </c>
      <c r="BP189" s="2">
        <f t="shared" si="97"/>
        <v>0</v>
      </c>
      <c r="BQ189" s="2">
        <f t="shared" si="98"/>
        <v>9.4637223974763401E-2</v>
      </c>
      <c r="BR189" s="2">
        <f t="shared" si="99"/>
        <v>0</v>
      </c>
    </row>
    <row r="190" spans="1:70" x14ac:dyDescent="0.3">
      <c r="A190" s="93">
        <v>0</v>
      </c>
      <c r="B190">
        <v>204964</v>
      </c>
      <c r="C190" t="s">
        <v>1714</v>
      </c>
      <c r="D190" t="s">
        <v>1715</v>
      </c>
      <c r="E190" t="s">
        <v>1716</v>
      </c>
      <c r="F190">
        <v>18583</v>
      </c>
      <c r="G190" t="s">
        <v>867</v>
      </c>
      <c r="H190" t="s">
        <v>903</v>
      </c>
      <c r="I190" t="s">
        <v>979</v>
      </c>
      <c r="J190">
        <v>0</v>
      </c>
      <c r="K190">
        <v>6</v>
      </c>
      <c r="L190">
        <v>0</v>
      </c>
      <c r="M190">
        <v>0</v>
      </c>
      <c r="N190">
        <v>182</v>
      </c>
      <c r="O190" t="s">
        <v>980</v>
      </c>
      <c r="P190" t="s">
        <v>1717</v>
      </c>
      <c r="Q190" t="s">
        <v>1717</v>
      </c>
      <c r="R190">
        <v>6</v>
      </c>
      <c r="S190">
        <v>2</v>
      </c>
      <c r="T190">
        <v>0</v>
      </c>
      <c r="U190">
        <v>2</v>
      </c>
      <c r="V190">
        <v>1928</v>
      </c>
      <c r="W190">
        <v>18</v>
      </c>
      <c r="X190">
        <v>2</v>
      </c>
      <c r="Y190">
        <v>0</v>
      </c>
      <c r="Z190" t="s">
        <v>1250</v>
      </c>
      <c r="AA190" t="s">
        <v>693</v>
      </c>
      <c r="AB190" s="69" t="str">
        <f>IF(AA190&lt;&gt;"",INDEX(Lookup!$N$2:$N$5,MATCH(Players!AA190,Lookup!$P$2:$P$5,0)),INDEX(Lookup!$N$2:$N$5,MATCH(Players!O190,Lookup!$O$2:$O$5,0)))</f>
        <v>Striker</v>
      </c>
      <c r="AC190">
        <v>3995000</v>
      </c>
      <c r="AD190" s="69" t="s">
        <v>800</v>
      </c>
      <c r="AE190" s="69" t="str">
        <f>INDEX('Translate table'!$H$2:$H$622,MATCH(Players!P190,'Translate table'!$G$2:$G$622,0))</f>
        <v>Kasper Dolberg</v>
      </c>
      <c r="AF190" s="69">
        <f>IFERROR(INDEX('Euro Qual stats'!$A$1:$L$2071,MATCH(Players!$AE190,'Euro Qual stats'!$A$1:$A$2071,0),MATCH(Players!AF$2,'Euro Qual stats'!$A$1:$L$1,0)),0)</f>
        <v>5</v>
      </c>
      <c r="AG190" s="69">
        <f>IFERROR(INDEX('Euro Qual stats'!$A$1:$L$2071,MATCH(Players!$AE190,'Euro Qual stats'!$A$1:$A$2071,0),MATCH(Players!AG$2,'Euro Qual stats'!$A$1:$L$1,0)),0)</f>
        <v>0</v>
      </c>
      <c r="AH190" s="69">
        <f>IFERROR(INDEX('Euro Qual stats'!$A$1:$L$2071,MATCH(Players!$AE190,'Euro Qual stats'!$A$1:$A$2071,0),MATCH(Players!AH$2,'Euro Qual stats'!$A$1:$L$1,0)),0)</f>
        <v>0.66</v>
      </c>
      <c r="AI190" s="69">
        <f>IFERROR(INDEX('Euro Qual stats'!$A$1:$L$2071,MATCH(Players!$AE190,'Euro Qual stats'!$A$1:$A$2071,0),MATCH(Players!AI$2,'Euro Qual stats'!$A$1:$L$1,0)),0)</f>
        <v>0</v>
      </c>
      <c r="AJ190" s="85">
        <f t="shared" si="70"/>
        <v>0.11870283018867929</v>
      </c>
      <c r="AK190" s="85">
        <f t="shared" si="71"/>
        <v>0.60518867924528297</v>
      </c>
      <c r="AL190" s="85">
        <f t="shared" si="72"/>
        <v>0.10274371069182389</v>
      </c>
      <c r="AM190" s="85">
        <f t="shared" si="73"/>
        <v>8.7449120993642909E-2</v>
      </c>
      <c r="AN190" s="85">
        <f t="shared" si="74"/>
        <v>0.24737770019281932</v>
      </c>
      <c r="AO190" s="85">
        <f t="shared" si="75"/>
        <v>6.5410457779805059E-2</v>
      </c>
      <c r="AP190" s="2">
        <f t="shared" si="76"/>
        <v>0.28008298755186722</v>
      </c>
      <c r="AQ190" s="2">
        <f t="shared" si="77"/>
        <v>9.3360995850622408E-2</v>
      </c>
      <c r="AR190" s="2">
        <f t="shared" si="78"/>
        <v>0.84024896265560167</v>
      </c>
      <c r="AS190" s="2">
        <f t="shared" si="79"/>
        <v>9.3360995850622408E-2</v>
      </c>
      <c r="AT190" s="2">
        <f t="shared" si="80"/>
        <v>0</v>
      </c>
      <c r="AU190" s="2">
        <f t="shared" si="100"/>
        <v>0.28008298755186722</v>
      </c>
      <c r="AV190" s="2">
        <f t="shared" si="101"/>
        <v>9.3360995850622408E-2</v>
      </c>
      <c r="AW190" s="2">
        <f t="shared" si="102"/>
        <v>0.84024896265560167</v>
      </c>
      <c r="AX190" s="2">
        <f t="shared" si="103"/>
        <v>9.3360995850622408E-2</v>
      </c>
      <c r="AY190" s="2">
        <f t="shared" si="104"/>
        <v>0</v>
      </c>
      <c r="AZ190" s="2">
        <f t="shared" si="81"/>
        <v>0.4426358333985751</v>
      </c>
      <c r="BA190" s="2">
        <f t="shared" si="82"/>
        <v>0.10603191301965084</v>
      </c>
      <c r="BB190" s="2">
        <f t="shared" si="83"/>
        <v>4.6680497925311204E-2</v>
      </c>
      <c r="BC190">
        <f t="shared" si="84"/>
        <v>1</v>
      </c>
      <c r="BD190" s="74">
        <f t="shared" si="85"/>
        <v>0.25604730438876383</v>
      </c>
      <c r="BE190" s="74">
        <f t="shared" si="86"/>
        <v>9.2149267507183691E-2</v>
      </c>
      <c r="BF190" s="74">
        <f t="shared" si="87"/>
        <v>0.21017200108339912</v>
      </c>
      <c r="BG190" s="2">
        <f t="shared" si="88"/>
        <v>4.6680497925311204E-2</v>
      </c>
      <c r="BH190" s="2">
        <f t="shared" si="89"/>
        <v>0</v>
      </c>
      <c r="BI190" s="2">
        <f t="shared" si="90"/>
        <v>0.25604730438876383</v>
      </c>
      <c r="BJ190" s="2">
        <f t="shared" si="91"/>
        <v>9.2149267507183691E-2</v>
      </c>
      <c r="BK190" s="2">
        <f t="shared" si="92"/>
        <v>0.21017200108339912</v>
      </c>
      <c r="BL190" s="2">
        <f t="shared" si="93"/>
        <v>4.6680497925311204E-2</v>
      </c>
      <c r="BM190" s="2">
        <f t="shared" si="94"/>
        <v>0</v>
      </c>
      <c r="BN190" s="2">
        <f t="shared" si="95"/>
        <v>0.25604730438876383</v>
      </c>
      <c r="BO190" s="2">
        <f t="shared" si="96"/>
        <v>9.2149267507183691E-2</v>
      </c>
      <c r="BP190" s="2">
        <f t="shared" si="97"/>
        <v>0.21017200108339912</v>
      </c>
      <c r="BQ190" s="2">
        <f t="shared" si="98"/>
        <v>4.6680497925311204E-2</v>
      </c>
      <c r="BR190" s="2">
        <f t="shared" si="99"/>
        <v>0</v>
      </c>
    </row>
    <row r="191" spans="1:70" x14ac:dyDescent="0.3">
      <c r="A191" s="93">
        <v>0</v>
      </c>
      <c r="B191">
        <v>204552</v>
      </c>
      <c r="C191" t="s">
        <v>1541</v>
      </c>
      <c r="D191" t="s">
        <v>1542</v>
      </c>
      <c r="E191" t="s">
        <v>1543</v>
      </c>
      <c r="F191">
        <v>18694</v>
      </c>
      <c r="G191" t="s">
        <v>874</v>
      </c>
      <c r="H191" t="s">
        <v>907</v>
      </c>
      <c r="I191" t="s">
        <v>5231</v>
      </c>
      <c r="J191">
        <v>0</v>
      </c>
      <c r="K191">
        <v>5.9</v>
      </c>
      <c r="L191">
        <v>0</v>
      </c>
      <c r="M191">
        <v>0</v>
      </c>
      <c r="N191">
        <v>458</v>
      </c>
      <c r="O191" t="s">
        <v>1273</v>
      </c>
      <c r="P191" t="s">
        <v>1544</v>
      </c>
      <c r="Q191" t="s">
        <v>1545</v>
      </c>
      <c r="R191">
        <v>0</v>
      </c>
      <c r="S191">
        <v>0</v>
      </c>
      <c r="T191">
        <v>0</v>
      </c>
      <c r="U191">
        <v>4</v>
      </c>
      <c r="V191">
        <v>1385</v>
      </c>
      <c r="W191">
        <v>5</v>
      </c>
      <c r="X191">
        <v>5</v>
      </c>
      <c r="Y191">
        <v>1</v>
      </c>
      <c r="Z191" t="s">
        <v>1086</v>
      </c>
      <c r="AA191" t="s">
        <v>690</v>
      </c>
      <c r="AB191" s="69" t="str">
        <f>IF(AA191&lt;&gt;"",INDEX(Lookup!$N$2:$N$5,MATCH(Players!AA191,Lookup!$P$2:$P$5,0)),INDEX(Lookup!$N$2:$N$5,MATCH(Players!O191,Lookup!$O$2:$O$5,0)))</f>
        <v>Goalkeeper</v>
      </c>
      <c r="AC191">
        <v>4995000</v>
      </c>
      <c r="AD191" s="69" t="s">
        <v>796</v>
      </c>
      <c r="AE191" s="69" t="str">
        <f>INDEX('Translate table'!$H$2:$H$622,MATCH(Players!P191,'Translate table'!$G$2:$G$622,0))</f>
        <v>Timm Klose</v>
      </c>
      <c r="AF191" s="69">
        <f>IFERROR(INDEX('Euro Qual stats'!$A$1:$L$2071,MATCH(Players!$AE191,'Euro Qual stats'!$A$1:$A$2071,0),MATCH(Players!AF$2,'Euro Qual stats'!$A$1:$L$1,0)),0)</f>
        <v>0</v>
      </c>
      <c r="AG191" s="69">
        <f>IFERROR(INDEX('Euro Qual stats'!$A$1:$L$2071,MATCH(Players!$AE191,'Euro Qual stats'!$A$1:$A$2071,0),MATCH(Players!AG$2,'Euro Qual stats'!$A$1:$L$1,0)),0)</f>
        <v>0</v>
      </c>
      <c r="AH191" s="69">
        <f>IFERROR(INDEX('Euro Qual stats'!$A$1:$L$2071,MATCH(Players!$AE191,'Euro Qual stats'!$A$1:$A$2071,0),MATCH(Players!AH$2,'Euro Qual stats'!$A$1:$L$1,0)),0)</f>
        <v>0</v>
      </c>
      <c r="AI191" s="69">
        <f>IFERROR(INDEX('Euro Qual stats'!$A$1:$L$2071,MATCH(Players!$AE191,'Euro Qual stats'!$A$1:$A$2071,0),MATCH(Players!AI$2,'Euro Qual stats'!$A$1:$L$1,0)),0)</f>
        <v>0</v>
      </c>
      <c r="AJ191" s="85">
        <f t="shared" si="70"/>
        <v>0</v>
      </c>
      <c r="AK191" s="85">
        <f t="shared" si="71"/>
        <v>0</v>
      </c>
      <c r="AL191" s="85">
        <f t="shared" si="72"/>
        <v>0</v>
      </c>
      <c r="AM191" s="85">
        <f t="shared" si="73"/>
        <v>0</v>
      </c>
      <c r="AN191" s="85">
        <f t="shared" si="74"/>
        <v>0</v>
      </c>
      <c r="AO191" s="85">
        <f t="shared" si="75"/>
        <v>0</v>
      </c>
      <c r="AP191" s="2">
        <f t="shared" si="76"/>
        <v>0</v>
      </c>
      <c r="AQ191" s="2">
        <f t="shared" si="77"/>
        <v>0</v>
      </c>
      <c r="AR191" s="2">
        <f t="shared" si="78"/>
        <v>0.32490974729241878</v>
      </c>
      <c r="AS191" s="2">
        <f t="shared" si="79"/>
        <v>0.32490974729241878</v>
      </c>
      <c r="AT191" s="2">
        <f t="shared" si="80"/>
        <v>6.4981949458483748E-2</v>
      </c>
      <c r="AU191" s="2">
        <f t="shared" si="100"/>
        <v>0</v>
      </c>
      <c r="AV191" s="2">
        <f t="shared" si="101"/>
        <v>0</v>
      </c>
      <c r="AW191" s="2">
        <f t="shared" si="102"/>
        <v>0.32490974729241878</v>
      </c>
      <c r="AX191" s="2">
        <f t="shared" si="103"/>
        <v>0.32490974729241878</v>
      </c>
      <c r="AY191" s="2">
        <f t="shared" si="104"/>
        <v>6.4981949458483748E-2</v>
      </c>
      <c r="AZ191" s="2">
        <f t="shared" si="81"/>
        <v>0</v>
      </c>
      <c r="BA191" s="2">
        <f t="shared" si="82"/>
        <v>0</v>
      </c>
      <c r="BB191" s="2">
        <f t="shared" si="83"/>
        <v>0.16245487364620939</v>
      </c>
      <c r="BC191">
        <f t="shared" si="84"/>
        <v>0</v>
      </c>
      <c r="BD191" s="74">
        <f t="shared" si="85"/>
        <v>0</v>
      </c>
      <c r="BE191" s="74">
        <f t="shared" si="86"/>
        <v>0</v>
      </c>
      <c r="BF191" s="74">
        <f t="shared" si="87"/>
        <v>0</v>
      </c>
      <c r="BG191" s="2">
        <f t="shared" si="88"/>
        <v>0.16245487364620939</v>
      </c>
      <c r="BH191" s="2">
        <f t="shared" si="89"/>
        <v>6.4981949458483748E-2</v>
      </c>
      <c r="BI191" s="2">
        <f t="shared" si="90"/>
        <v>0</v>
      </c>
      <c r="BJ191" s="2">
        <f t="shared" si="91"/>
        <v>0</v>
      </c>
      <c r="BK191" s="2">
        <f t="shared" si="92"/>
        <v>0</v>
      </c>
      <c r="BL191" s="2">
        <f t="shared" si="93"/>
        <v>0.16245487364620939</v>
      </c>
      <c r="BM191" s="2">
        <f t="shared" si="94"/>
        <v>0.06</v>
      </c>
      <c r="BN191" s="2">
        <f t="shared" si="95"/>
        <v>0</v>
      </c>
      <c r="BO191" s="2">
        <f t="shared" si="96"/>
        <v>0</v>
      </c>
      <c r="BP191" s="2">
        <f t="shared" si="97"/>
        <v>0</v>
      </c>
      <c r="BQ191" s="2">
        <f t="shared" si="98"/>
        <v>0.16245487364620939</v>
      </c>
      <c r="BR191" s="2">
        <f t="shared" si="99"/>
        <v>0.06</v>
      </c>
    </row>
    <row r="192" spans="1:70" x14ac:dyDescent="0.3">
      <c r="A192" s="93">
        <v>0</v>
      </c>
      <c r="B192">
        <v>204949</v>
      </c>
      <c r="C192" t="s">
        <v>1696</v>
      </c>
      <c r="D192" t="s">
        <v>1697</v>
      </c>
      <c r="E192" t="s">
        <v>1698</v>
      </c>
      <c r="F192">
        <v>18583</v>
      </c>
      <c r="G192" t="s">
        <v>867</v>
      </c>
      <c r="H192" t="s">
        <v>903</v>
      </c>
      <c r="I192" t="s">
        <v>979</v>
      </c>
      <c r="J192">
        <v>2.2999999999999998</v>
      </c>
      <c r="K192">
        <v>5.9</v>
      </c>
      <c r="L192">
        <v>2.2999999999999998</v>
      </c>
      <c r="M192">
        <v>0</v>
      </c>
      <c r="N192">
        <v>1543</v>
      </c>
      <c r="O192" t="s">
        <v>1301</v>
      </c>
      <c r="P192" t="s">
        <v>1699</v>
      </c>
      <c r="Q192" t="s">
        <v>1699</v>
      </c>
      <c r="R192">
        <v>4</v>
      </c>
      <c r="S192">
        <v>1</v>
      </c>
      <c r="T192">
        <v>0</v>
      </c>
      <c r="U192">
        <v>4</v>
      </c>
      <c r="V192">
        <v>2990</v>
      </c>
      <c r="W192">
        <v>12</v>
      </c>
      <c r="X192">
        <v>8</v>
      </c>
      <c r="Y192">
        <v>0</v>
      </c>
      <c r="Z192" t="s">
        <v>1250</v>
      </c>
      <c r="AA192" t="s">
        <v>691</v>
      </c>
      <c r="AB192" s="69" t="str">
        <f>IF(AA192&lt;&gt;"",INDEX(Lookup!$N$2:$N$5,MATCH(Players!AA192,Lookup!$P$2:$P$5,0)),INDEX(Lookup!$N$2:$N$5,MATCH(Players!O192,Lookup!$O$2:$O$5,0)))</f>
        <v>Midfield</v>
      </c>
      <c r="AC192">
        <v>3994000</v>
      </c>
      <c r="AD192" s="69" t="s">
        <v>835</v>
      </c>
      <c r="AE192" s="69" t="str">
        <f>INDEX('Translate table'!$H$2:$H$622,MATCH(Players!P192,'Translate table'!$G$2:$G$622,0))</f>
        <v>Daniel Wass</v>
      </c>
      <c r="AF192" s="69">
        <f>IFERROR(INDEX('Euro Qual stats'!$A$1:$L$2071,MATCH(Players!$AE192,'Euro Qual stats'!$A$1:$A$2071,0),MATCH(Players!AF$2,'Euro Qual stats'!$A$1:$L$1,0)),0)</f>
        <v>3</v>
      </c>
      <c r="AG192" s="69">
        <f>IFERROR(INDEX('Euro Qual stats'!$A$1:$L$2071,MATCH(Players!$AE192,'Euro Qual stats'!$A$1:$A$2071,0),MATCH(Players!AG$2,'Euro Qual stats'!$A$1:$L$1,0)),0)</f>
        <v>0.87</v>
      </c>
      <c r="AH192" s="69">
        <f>IFERROR(INDEX('Euro Qual stats'!$A$1:$L$2071,MATCH(Players!$AE192,'Euro Qual stats'!$A$1:$A$2071,0),MATCH(Players!AH$2,'Euro Qual stats'!$A$1:$L$1,0)),0)</f>
        <v>0</v>
      </c>
      <c r="AI192" s="69">
        <f>IFERROR(INDEX('Euro Qual stats'!$A$1:$L$2071,MATCH(Players!$AE192,'Euro Qual stats'!$A$1:$A$2071,0),MATCH(Players!AI$2,'Euro Qual stats'!$A$1:$L$1,0)),0)</f>
        <v>0</v>
      </c>
      <c r="AJ192" s="85">
        <f t="shared" si="70"/>
        <v>0.33774861878453039</v>
      </c>
      <c r="AK192" s="85">
        <f t="shared" si="71"/>
        <v>0.16794198895027629</v>
      </c>
      <c r="AL192" s="85">
        <f t="shared" si="72"/>
        <v>0.17448895027624309</v>
      </c>
      <c r="AM192" s="85">
        <f t="shared" si="73"/>
        <v>0.2488215300559953</v>
      </c>
      <c r="AN192" s="85">
        <f t="shared" si="74"/>
        <v>6.8648182652949127E-2</v>
      </c>
      <c r="AO192" s="85">
        <f t="shared" si="75"/>
        <v>0.11108613888124791</v>
      </c>
      <c r="AP192" s="2">
        <f t="shared" si="76"/>
        <v>0.12040133779264213</v>
      </c>
      <c r="AQ192" s="2">
        <f t="shared" si="77"/>
        <v>3.0100334448160532E-2</v>
      </c>
      <c r="AR192" s="2">
        <f t="shared" si="78"/>
        <v>0.3612040133779264</v>
      </c>
      <c r="AS192" s="2">
        <f t="shared" si="79"/>
        <v>0.24080267558528426</v>
      </c>
      <c r="AT192" s="2">
        <f t="shared" si="80"/>
        <v>0</v>
      </c>
      <c r="AU192" s="2">
        <f t="shared" si="100"/>
        <v>0.12040133779264213</v>
      </c>
      <c r="AV192" s="2">
        <f t="shared" si="101"/>
        <v>3.0100334448160532E-2</v>
      </c>
      <c r="AW192" s="2">
        <f t="shared" si="102"/>
        <v>0.3612040133779264</v>
      </c>
      <c r="AX192" s="2">
        <f t="shared" si="103"/>
        <v>0.24080267558528426</v>
      </c>
      <c r="AY192" s="2">
        <f t="shared" si="104"/>
        <v>0</v>
      </c>
      <c r="AZ192" s="2">
        <f t="shared" si="81"/>
        <v>0.1441716633714592</v>
      </c>
      <c r="BA192" s="2">
        <f t="shared" si="82"/>
        <v>0.18392447661634545</v>
      </c>
      <c r="BB192" s="2">
        <f t="shared" si="83"/>
        <v>0.12040133779264213</v>
      </c>
      <c r="BC192">
        <f t="shared" si="84"/>
        <v>1</v>
      </c>
      <c r="BD192" s="74">
        <f t="shared" si="85"/>
        <v>8.3397599087433563E-2</v>
      </c>
      <c r="BE192" s="74">
        <f t="shared" si="86"/>
        <v>0.15984344066014644</v>
      </c>
      <c r="BF192" s="74">
        <f t="shared" si="87"/>
        <v>9.0348186864836894E-2</v>
      </c>
      <c r="BG192" s="2">
        <f t="shared" si="88"/>
        <v>0.12040133779264213</v>
      </c>
      <c r="BH192" s="2">
        <f t="shared" si="89"/>
        <v>0</v>
      </c>
      <c r="BI192" s="2">
        <f t="shared" si="90"/>
        <v>8.3397599087433563E-2</v>
      </c>
      <c r="BJ192" s="2">
        <f t="shared" si="91"/>
        <v>0.15984344066014644</v>
      </c>
      <c r="BK192" s="2">
        <f t="shared" si="92"/>
        <v>9.0348186864836894E-2</v>
      </c>
      <c r="BL192" s="2">
        <f t="shared" si="93"/>
        <v>0.12040133779264213</v>
      </c>
      <c r="BM192" s="2">
        <f t="shared" si="94"/>
        <v>0</v>
      </c>
      <c r="BN192" s="2">
        <f t="shared" si="95"/>
        <v>8.3397599087433563E-2</v>
      </c>
      <c r="BO192" s="2">
        <f t="shared" si="96"/>
        <v>0.15984344066014644</v>
      </c>
      <c r="BP192" s="2">
        <f t="shared" si="97"/>
        <v>9.0348186864836894E-2</v>
      </c>
      <c r="BQ192" s="2">
        <f t="shared" si="98"/>
        <v>0.12040133779264213</v>
      </c>
      <c r="BR192" s="2">
        <f t="shared" si="99"/>
        <v>0</v>
      </c>
    </row>
    <row r="193" spans="1:70" x14ac:dyDescent="0.3">
      <c r="A193" s="93">
        <v>0</v>
      </c>
      <c r="B193">
        <v>213412</v>
      </c>
      <c r="C193" t="s">
        <v>1783</v>
      </c>
      <c r="D193" t="s">
        <v>1489</v>
      </c>
      <c r="E193" t="s">
        <v>1784</v>
      </c>
      <c r="F193">
        <v>18743</v>
      </c>
      <c r="G193" t="s">
        <v>869</v>
      </c>
      <c r="H193" t="s">
        <v>943</v>
      </c>
      <c r="I193" t="s">
        <v>979</v>
      </c>
      <c r="J193">
        <v>15.3</v>
      </c>
      <c r="K193">
        <v>5.7</v>
      </c>
      <c r="L193">
        <v>15.3</v>
      </c>
      <c r="M193">
        <v>0</v>
      </c>
      <c r="N193">
        <v>4179</v>
      </c>
      <c r="O193" t="s">
        <v>1301</v>
      </c>
      <c r="P193" t="s">
        <v>1785</v>
      </c>
      <c r="Q193" t="s">
        <v>1785</v>
      </c>
      <c r="R193">
        <v>1</v>
      </c>
      <c r="S193">
        <v>1</v>
      </c>
      <c r="T193">
        <v>0</v>
      </c>
      <c r="U193">
        <v>3</v>
      </c>
      <c r="V193">
        <v>1474</v>
      </c>
      <c r="W193">
        <v>3</v>
      </c>
      <c r="X193">
        <v>3</v>
      </c>
      <c r="Y193">
        <v>0</v>
      </c>
      <c r="Z193" t="s">
        <v>993</v>
      </c>
      <c r="AA193" t="s">
        <v>692</v>
      </c>
      <c r="AB193" s="69" t="str">
        <f>IF(AA193&lt;&gt;"",INDEX(Lookup!$N$2:$N$5,MATCH(Players!AA193,Lookup!$P$2:$P$5,0)),INDEX(Lookup!$N$2:$N$5,MATCH(Players!O193,Lookup!$O$2:$O$5,0)))</f>
        <v>Defense</v>
      </c>
      <c r="AC193">
        <v>5302000</v>
      </c>
      <c r="AD193" s="69" t="s">
        <v>802</v>
      </c>
      <c r="AE193" s="69" t="str">
        <f>INDEX('Translate table'!$H$2:$H$622,MATCH(Players!P193,'Translate table'!$G$2:$G$622,0))</f>
        <v>Thomas Meunier</v>
      </c>
      <c r="AF193" s="69">
        <f>IFERROR(INDEX('Euro Qual stats'!$A$1:$L$2071,MATCH(Players!$AE193,'Euro Qual stats'!$A$1:$A$2071,0),MATCH(Players!AF$2,'Euro Qual stats'!$A$1:$L$1,0)),0)</f>
        <v>4</v>
      </c>
      <c r="AG193" s="69">
        <f>IFERROR(INDEX('Euro Qual stats'!$A$1:$L$2071,MATCH(Players!$AE193,'Euro Qual stats'!$A$1:$A$2071,0),MATCH(Players!AG$2,'Euro Qual stats'!$A$1:$L$1,0)),0)</f>
        <v>0</v>
      </c>
      <c r="AH193" s="69">
        <f>IFERROR(INDEX('Euro Qual stats'!$A$1:$L$2071,MATCH(Players!$AE193,'Euro Qual stats'!$A$1:$A$2071,0),MATCH(Players!AH$2,'Euro Qual stats'!$A$1:$L$1,0)),0)</f>
        <v>0.25</v>
      </c>
      <c r="AI193" s="69">
        <f>IFERROR(INDEX('Euro Qual stats'!$A$1:$L$2071,MATCH(Players!$AE193,'Euro Qual stats'!$A$1:$A$2071,0),MATCH(Players!AI$2,'Euro Qual stats'!$A$1:$L$1,0)),0)</f>
        <v>0</v>
      </c>
      <c r="AJ193" s="85">
        <f t="shared" si="70"/>
        <v>6.2366863905325448E-2</v>
      </c>
      <c r="AK193" s="85">
        <f t="shared" si="71"/>
        <v>0.14451676528599605</v>
      </c>
      <c r="AL193" s="85">
        <f t="shared" si="72"/>
        <v>0.12595660749506896</v>
      </c>
      <c r="AM193" s="85">
        <f t="shared" si="73"/>
        <v>4.1431734312766672E-2</v>
      </c>
      <c r="AN193" s="85">
        <f t="shared" si="74"/>
        <v>4.5998381142947367E-2</v>
      </c>
      <c r="AO193" s="85">
        <f t="shared" si="75"/>
        <v>8.1560836348729807E-2</v>
      </c>
      <c r="AP193" s="2">
        <f t="shared" si="76"/>
        <v>6.1058344640434185E-2</v>
      </c>
      <c r="AQ193" s="2">
        <f t="shared" si="77"/>
        <v>6.1058344640434185E-2</v>
      </c>
      <c r="AR193" s="2">
        <f t="shared" si="78"/>
        <v>0.18317503392130258</v>
      </c>
      <c r="AS193" s="2">
        <f t="shared" si="79"/>
        <v>0.18317503392130258</v>
      </c>
      <c r="AT193" s="2">
        <f t="shared" si="80"/>
        <v>0</v>
      </c>
      <c r="AU193" s="2">
        <f t="shared" si="100"/>
        <v>6.1058344640434185E-2</v>
      </c>
      <c r="AV193" s="2">
        <f t="shared" si="101"/>
        <v>6.1058344640434185E-2</v>
      </c>
      <c r="AW193" s="2">
        <f t="shared" si="102"/>
        <v>0.18317503392130258</v>
      </c>
      <c r="AX193" s="2">
        <f t="shared" si="103"/>
        <v>0.18317503392130258</v>
      </c>
      <c r="AY193" s="2">
        <f t="shared" si="104"/>
        <v>0</v>
      </c>
      <c r="AZ193" s="2">
        <f t="shared" si="81"/>
        <v>0.10278755496321512</v>
      </c>
      <c r="BA193" s="2">
        <f t="shared" si="82"/>
        <v>6.171260427287982E-2</v>
      </c>
      <c r="BB193" s="2">
        <f t="shared" si="83"/>
        <v>9.1587516960651288E-2</v>
      </c>
      <c r="BC193">
        <f t="shared" si="84"/>
        <v>1</v>
      </c>
      <c r="BD193" s="74">
        <f t="shared" si="85"/>
        <v>3.730207644650229E-2</v>
      </c>
      <c r="BE193" s="74">
        <f t="shared" si="86"/>
        <v>3.5700877929898032E-2</v>
      </c>
      <c r="BF193" s="74">
        <f t="shared" si="87"/>
        <v>3.0683056642990959E-2</v>
      </c>
      <c r="BG193" s="2">
        <f t="shared" si="88"/>
        <v>9.1587516960651288E-2</v>
      </c>
      <c r="BH193" s="2">
        <f t="shared" si="89"/>
        <v>0</v>
      </c>
      <c r="BI193" s="2">
        <f t="shared" si="90"/>
        <v>3.730207644650229E-2</v>
      </c>
      <c r="BJ193" s="2">
        <f t="shared" si="91"/>
        <v>3.5700877929898032E-2</v>
      </c>
      <c r="BK193" s="2">
        <f t="shared" si="92"/>
        <v>3.0683056642990959E-2</v>
      </c>
      <c r="BL193" s="2">
        <f t="shared" si="93"/>
        <v>9.1587516960651288E-2</v>
      </c>
      <c r="BM193" s="2">
        <f t="shared" si="94"/>
        <v>0</v>
      </c>
      <c r="BN193" s="2">
        <f t="shared" si="95"/>
        <v>3.7818824732535179E-2</v>
      </c>
      <c r="BO193" s="2">
        <f t="shared" si="96"/>
        <v>3.5700877929898026E-2</v>
      </c>
      <c r="BP193" s="2">
        <f t="shared" si="97"/>
        <v>3.0683056642990959E-2</v>
      </c>
      <c r="BQ193" s="2">
        <f t="shared" si="98"/>
        <v>9.1587516960651288E-2</v>
      </c>
      <c r="BR193" s="2">
        <f t="shared" si="99"/>
        <v>0</v>
      </c>
    </row>
    <row r="194" spans="1:70" x14ac:dyDescent="0.3">
      <c r="A194" s="93">
        <v>0</v>
      </c>
      <c r="B194">
        <v>204560</v>
      </c>
      <c r="C194" t="s">
        <v>1802</v>
      </c>
      <c r="D194" t="s">
        <v>1803</v>
      </c>
      <c r="E194" t="s">
        <v>1804</v>
      </c>
      <c r="F194">
        <v>18694</v>
      </c>
      <c r="G194" t="s">
        <v>874</v>
      </c>
      <c r="H194" t="s">
        <v>907</v>
      </c>
      <c r="I194" t="s">
        <v>979</v>
      </c>
      <c r="J194">
        <v>10.9</v>
      </c>
      <c r="K194">
        <v>5.7</v>
      </c>
      <c r="L194">
        <v>10.9</v>
      </c>
      <c r="M194">
        <v>0</v>
      </c>
      <c r="N194">
        <v>5596</v>
      </c>
      <c r="O194" t="s">
        <v>1301</v>
      </c>
      <c r="P194" t="s">
        <v>1805</v>
      </c>
      <c r="Q194" t="s">
        <v>1155</v>
      </c>
      <c r="Z194" t="s">
        <v>1086</v>
      </c>
      <c r="AA194" t="s">
        <v>692</v>
      </c>
      <c r="AB194" s="69" t="str">
        <f>IF(AA194&lt;&gt;"",INDEX(Lookup!$N$2:$N$5,MATCH(Players!AA194,Lookup!$P$2:$P$5,0)),INDEX(Lookup!$N$2:$N$5,MATCH(Players!O194,Lookup!$O$2:$O$5,0)))</f>
        <v>Defense</v>
      </c>
      <c r="AC194">
        <v>3769000</v>
      </c>
      <c r="AD194" s="69" t="s">
        <v>802</v>
      </c>
      <c r="AE194" s="69" t="str">
        <f>INDEX('Translate table'!$H$2:$H$622,MATCH(Players!P194,'Translate table'!$G$2:$G$622,0))</f>
        <v>Denzel Dumfries</v>
      </c>
      <c r="AF194" s="69">
        <f>IFERROR(INDEX('Euro Qual stats'!$A$1:$L$2071,MATCH(Players!$AE194,'Euro Qual stats'!$A$1:$A$2071,0),MATCH(Players!AF$2,'Euro Qual stats'!$A$1:$L$1,0)),0)</f>
        <v>4</v>
      </c>
      <c r="AG194" s="69">
        <f>IFERROR(INDEX('Euro Qual stats'!$A$1:$L$2071,MATCH(Players!$AE194,'Euro Qual stats'!$A$1:$A$2071,0),MATCH(Players!AG$2,'Euro Qual stats'!$A$1:$L$1,0)),0)</f>
        <v>0</v>
      </c>
      <c r="AH194" s="69">
        <f>IFERROR(INDEX('Euro Qual stats'!$A$1:$L$2071,MATCH(Players!$AE194,'Euro Qual stats'!$A$1:$A$2071,0),MATCH(Players!AH$2,'Euro Qual stats'!$A$1:$L$1,0)),0)</f>
        <v>0</v>
      </c>
      <c r="AI194" s="69">
        <f>IFERROR(INDEX('Euro Qual stats'!$A$1:$L$2071,MATCH(Players!$AE194,'Euro Qual stats'!$A$1:$A$2071,0),MATCH(Players!AI$2,'Euro Qual stats'!$A$1:$L$1,0)),0)</f>
        <v>0</v>
      </c>
      <c r="AJ194" s="85">
        <f t="shared" si="70"/>
        <v>6.2366863905325448E-2</v>
      </c>
      <c r="AK194" s="85">
        <f t="shared" si="71"/>
        <v>6.1183431952662737E-2</v>
      </c>
      <c r="AL194" s="85">
        <f t="shared" si="72"/>
        <v>0.12595660749506896</v>
      </c>
      <c r="AM194" s="85">
        <f t="shared" si="73"/>
        <v>3.6536975036927231E-2</v>
      </c>
      <c r="AN194" s="85">
        <f t="shared" si="74"/>
        <v>2.0901907407047941E-2</v>
      </c>
      <c r="AO194" s="85">
        <f t="shared" si="75"/>
        <v>6.6528454570372694E-2</v>
      </c>
      <c r="AP194" s="2" t="str">
        <f t="shared" si="76"/>
        <v/>
      </c>
      <c r="AQ194" s="2" t="str">
        <f t="shared" si="77"/>
        <v/>
      </c>
      <c r="AR194" s="2" t="str">
        <f t="shared" si="78"/>
        <v/>
      </c>
      <c r="AS194" s="2" t="str">
        <f t="shared" si="79"/>
        <v/>
      </c>
      <c r="AT194" s="2" t="str">
        <f t="shared" si="80"/>
        <v/>
      </c>
      <c r="AU194" s="2">
        <f t="shared" si="100"/>
        <v>0</v>
      </c>
      <c r="AV194" s="2">
        <f t="shared" si="101"/>
        <v>0</v>
      </c>
      <c r="AW194" s="2">
        <f t="shared" si="102"/>
        <v>7.9071179238124151E-2</v>
      </c>
      <c r="AX194" s="2">
        <f t="shared" si="103"/>
        <v>0.13674475927152546</v>
      </c>
      <c r="AY194" s="2">
        <f t="shared" si="104"/>
        <v>0</v>
      </c>
      <c r="AZ194" s="2">
        <f t="shared" si="81"/>
        <v>3.0591715976331368E-2</v>
      </c>
      <c r="BA194" s="2">
        <f t="shared" si="82"/>
        <v>3.1183431952662724E-2</v>
      </c>
      <c r="BB194" s="2">
        <f t="shared" si="83"/>
        <v>6.8372379635762731E-2</v>
      </c>
      <c r="BC194">
        <f t="shared" si="84"/>
        <v>1</v>
      </c>
      <c r="BD194" s="74">
        <f t="shared" si="85"/>
        <v>1.3675078112894394E-2</v>
      </c>
      <c r="BE194" s="74">
        <f t="shared" si="86"/>
        <v>2.5317709630594258E-2</v>
      </c>
      <c r="BF194" s="74">
        <f t="shared" si="87"/>
        <v>1.9529663545553456E-2</v>
      </c>
      <c r="BG194" s="2">
        <f t="shared" si="88"/>
        <v>6.8372379635762731E-2</v>
      </c>
      <c r="BH194" s="2">
        <f t="shared" si="89"/>
        <v>0</v>
      </c>
      <c r="BI194" s="2">
        <f t="shared" si="90"/>
        <v>1.3675078112894394E-2</v>
      </c>
      <c r="BJ194" s="2">
        <f t="shared" si="91"/>
        <v>2.5317709630594258E-2</v>
      </c>
      <c r="BK194" s="2">
        <f t="shared" si="92"/>
        <v>1.9529663545553456E-2</v>
      </c>
      <c r="BL194" s="2">
        <f t="shared" si="93"/>
        <v>6.8372379635762731E-2</v>
      </c>
      <c r="BM194" s="2">
        <f t="shared" si="94"/>
        <v>0</v>
      </c>
      <c r="BN194" s="2">
        <f t="shared" si="95"/>
        <v>1.3986787760335063E-2</v>
      </c>
      <c r="BO194" s="2">
        <f t="shared" si="96"/>
        <v>2.9736947805127055E-2</v>
      </c>
      <c r="BP194" s="2">
        <f t="shared" si="97"/>
        <v>2.2943503305019937E-2</v>
      </c>
      <c r="BQ194" s="2">
        <f t="shared" si="98"/>
        <v>6.8372379635762731E-2</v>
      </c>
      <c r="BR194" s="2">
        <f t="shared" si="99"/>
        <v>0</v>
      </c>
    </row>
    <row r="195" spans="1:70" x14ac:dyDescent="0.3">
      <c r="A195" s="93">
        <v>0</v>
      </c>
      <c r="B195">
        <v>204507</v>
      </c>
      <c r="C195" t="s">
        <v>1870</v>
      </c>
      <c r="D195" t="s">
        <v>1871</v>
      </c>
      <c r="E195" t="s">
        <v>1872</v>
      </c>
      <c r="F195">
        <v>18624</v>
      </c>
      <c r="G195" t="s">
        <v>875</v>
      </c>
      <c r="H195" t="s">
        <v>949</v>
      </c>
      <c r="I195" t="s">
        <v>979</v>
      </c>
      <c r="J195">
        <v>10.5</v>
      </c>
      <c r="K195">
        <v>5.7</v>
      </c>
      <c r="L195">
        <v>10.5</v>
      </c>
      <c r="M195">
        <v>0</v>
      </c>
      <c r="N195">
        <v>836</v>
      </c>
      <c r="O195" t="s">
        <v>980</v>
      </c>
      <c r="P195" t="s">
        <v>1873</v>
      </c>
      <c r="Q195" t="s">
        <v>1874</v>
      </c>
      <c r="R195">
        <v>6</v>
      </c>
      <c r="S195">
        <v>5</v>
      </c>
      <c r="T195">
        <v>0</v>
      </c>
      <c r="U195">
        <v>3</v>
      </c>
      <c r="V195">
        <v>2898</v>
      </c>
      <c r="W195">
        <v>23</v>
      </c>
      <c r="X195">
        <v>0</v>
      </c>
      <c r="Y195">
        <v>0</v>
      </c>
      <c r="Z195" t="s">
        <v>875</v>
      </c>
      <c r="AA195" t="s">
        <v>693</v>
      </c>
      <c r="AB195" s="69" t="str">
        <f>IF(AA195&lt;&gt;"",INDEX(Lookup!$N$2:$N$5,MATCH(Players!AA195,Lookup!$P$2:$P$5,0)),INDEX(Lookup!$N$2:$N$5,MATCH(Players!O195,Lookup!$O$2:$O$5,0)))</f>
        <v>Striker</v>
      </c>
      <c r="AC195">
        <v>4158000</v>
      </c>
      <c r="AD195" s="69" t="s">
        <v>795</v>
      </c>
      <c r="AE195" s="69" t="str">
        <f>INDEX('Translate table'!$H$2:$H$622,MATCH(Players!P195,'Translate table'!$G$2:$G$622,0))</f>
        <v>Roman Yaremchuk</v>
      </c>
      <c r="AF195" s="69">
        <f>IFERROR(INDEX('Euro Qual stats'!$A$1:$L$2071,MATCH(Players!$AE195,'Euro Qual stats'!$A$1:$A$2071,0),MATCH(Players!AF$2,'Euro Qual stats'!$A$1:$L$1,0)),0)</f>
        <v>7</v>
      </c>
      <c r="AG195" s="69">
        <f>IFERROR(INDEX('Euro Qual stats'!$A$1:$L$2071,MATCH(Players!$AE195,'Euro Qual stats'!$A$1:$A$2071,0),MATCH(Players!AG$2,'Euro Qual stats'!$A$1:$L$1,0)),0)</f>
        <v>0.18</v>
      </c>
      <c r="AH195" s="69">
        <f>IFERROR(INDEX('Euro Qual stats'!$A$1:$L$2071,MATCH(Players!$AE195,'Euro Qual stats'!$A$1:$A$2071,0),MATCH(Players!AH$2,'Euro Qual stats'!$A$1:$L$1,0)),0)</f>
        <v>0.74</v>
      </c>
      <c r="AI195" s="69">
        <f>IFERROR(INDEX('Euro Qual stats'!$A$1:$L$2071,MATCH(Players!$AE195,'Euro Qual stats'!$A$1:$A$2071,0),MATCH(Players!AI$2,'Euro Qual stats'!$A$1:$L$1,0)),0)</f>
        <v>0</v>
      </c>
      <c r="AJ195" s="85">
        <f t="shared" ref="AJ195:AJ258" si="105">(12-$AF195)/12*INDEX(BV$9:BV$12,MATCH($AB195,$BU$9:$BU$12,0))+$AF195/12*AG195</f>
        <v>0.18978773584905662</v>
      </c>
      <c r="AK195" s="85">
        <f t="shared" ref="AK195:AK258" si="106">(12-$AF195)/12*INDEX(BW$9:BW$12,MATCH($AB195,$BU$9:$BU$12,0))+$AF195/12*AH195</f>
        <v>0.66751572327044018</v>
      </c>
      <c r="AL195" s="85">
        <f t="shared" ref="AL195:AL258" si="107">(12-$AF195)/12*INDEX(BX$9:BX$12,MATCH($AB195,$BU$9:$BU$12,0))+$AF195/12*AI195</f>
        <v>7.3388364779874204E-2</v>
      </c>
      <c r="AM195" s="85">
        <f t="shared" ref="AM195:AM258" si="108">IF($BC195=1,AJ195/SUMIFS(AJ$3:AJ$622,$BC$3:$BC$622,1,$G$3:$G$622,$G195),0)</f>
        <v>0.1250719709922786</v>
      </c>
      <c r="AN195" s="85">
        <f t="shared" ref="AN195:AN258" si="109">IF($BC195=1,AK195/SUMIFS(AK$3:AK$622,$BC$3:$BC$622,1,$G$3:$G$622,$G195),0)</f>
        <v>0.31714035702663979</v>
      </c>
      <c r="AO195" s="85">
        <f t="shared" ref="AO195:AO258" si="110">IF($BC195=1,AL195/SUMIFS(AL$3:AL$622,$BC$3:$BC$622,1,$G$3:$G$622,$G195),0)</f>
        <v>3.9709706793864215E-2</v>
      </c>
      <c r="AP195" s="2">
        <f t="shared" ref="AP195:AP258" si="111">IFERROR(R195/$V195*90,"")</f>
        <v>0.18633540372670809</v>
      </c>
      <c r="AQ195" s="2">
        <f t="shared" ref="AQ195:AQ258" si="112">IFERROR(S195/$V195*90,"")</f>
        <v>0.15527950310559005</v>
      </c>
      <c r="AR195" s="2">
        <f t="shared" ref="AR195:AR258" si="113">IFERROR(W195/$V195*90,"")</f>
        <v>0.71428571428571419</v>
      </c>
      <c r="AS195" s="2">
        <f t="shared" ref="AS195:AS258" si="114">IFERROR(X195/$V195*90,"")</f>
        <v>0</v>
      </c>
      <c r="AT195" s="2">
        <f t="shared" ref="AT195:AT258" si="115">IFERROR(Y195/$V195*90,"")</f>
        <v>0</v>
      </c>
      <c r="AU195" s="2">
        <f t="shared" si="100"/>
        <v>0.18633540372670809</v>
      </c>
      <c r="AV195" s="2">
        <f t="shared" si="101"/>
        <v>0.15527950310559005</v>
      </c>
      <c r="AW195" s="2">
        <f t="shared" si="102"/>
        <v>0.71428571428571419</v>
      </c>
      <c r="AX195" s="2">
        <f t="shared" si="103"/>
        <v>0</v>
      </c>
      <c r="AY195" s="2">
        <f t="shared" si="104"/>
        <v>0</v>
      </c>
      <c r="AZ195" s="2">
        <f t="shared" ref="AZ195:AZ258" si="116">AU195*0.5+AK195*0.5</f>
        <v>0.42692556349857413</v>
      </c>
      <c r="BA195" s="2">
        <f t="shared" ref="BA195:BA258" si="117">AV195*0.5+AJ195*0.5</f>
        <v>0.17253361947732332</v>
      </c>
      <c r="BB195" s="2">
        <f t="shared" ref="BB195:BB258" si="118">AX195*0.5+AI195*0.5</f>
        <v>0</v>
      </c>
      <c r="BC195">
        <f t="shared" ref="BC195:BC258" si="119">IF(I195="expected",1,0)</f>
        <v>1</v>
      </c>
      <c r="BD195" s="74">
        <f t="shared" ref="BD195:BD258" si="120">IF(BC195=1,AZ195/SUMIFS(AZ$3:AZ$622,$BC$3:$BC$622,1,$G$3:$G$622,$G195),0)</f>
        <v>0.30191546333190106</v>
      </c>
      <c r="BE195" s="74">
        <f t="shared" ref="BE195:BE258" si="121">IF(BC195=1,BA195/SUMIFS(BA$3:BA$622,$BC$3:$BC$622,1,$G$3:$G$622,$G195),0)</f>
        <v>0.12246180828936236</v>
      </c>
      <c r="BF195" s="74">
        <f t="shared" ref="BF195:BF258" si="122">IF(BC195=1,AW195/SUMIFS(AW$3:AW$622,$BC$3:$BC$622,1,$G$3:$G$622,$G195),0)</f>
        <v>0.1863826036407841</v>
      </c>
      <c r="BG195" s="2">
        <f t="shared" ref="BG195:BG258" si="123">BB195</f>
        <v>0</v>
      </c>
      <c r="BH195" s="2">
        <f t="shared" ref="BH195:BH258" si="124">AY195</f>
        <v>0</v>
      </c>
      <c r="BI195" s="2">
        <f t="shared" ref="BI195:BI258" si="125">MIN(BI$1,BD195)</f>
        <v>0.3</v>
      </c>
      <c r="BJ195" s="2">
        <f t="shared" ref="BJ195:BJ258" si="126">MIN(BJ$1,BE195)</f>
        <v>0.12246180828936236</v>
      </c>
      <c r="BK195" s="2">
        <f t="shared" ref="BK195:BK258" si="127">MIN(BK$1,BF195)</f>
        <v>0.1863826036407841</v>
      </c>
      <c r="BL195" s="2">
        <f t="shared" ref="BL195:BL258" si="128">BG195</f>
        <v>0</v>
      </c>
      <c r="BM195" s="2">
        <f t="shared" ref="BM195:BM258" si="129">MIN($BM$1,BH195)</f>
        <v>0</v>
      </c>
      <c r="BN195" s="2">
        <f t="shared" ref="BN195:BN258" si="130">BI195/SUMIFS(BI$3:BI$622,$BC$3:$BC$622,1,$G$3:$G$622,$G195)</f>
        <v>0.30057574181189967</v>
      </c>
      <c r="BO195" s="2">
        <f t="shared" ref="BO195:BO258" si="131">BJ195/SUMIFS(BJ$3:BJ$622,$BC$3:$BC$622,1,$G$3:$G$622,$G195)</f>
        <v>0.12401582040460338</v>
      </c>
      <c r="BP195" s="2">
        <f t="shared" ref="BP195:BP258" si="132">BK195/SUMIFS(BK$3:BK$622,$BC$3:$BC$622,1,$G$3:$G$622,$G195)</f>
        <v>0.18638260364078413</v>
      </c>
      <c r="BQ195" s="2">
        <f t="shared" ref="BQ195:BQ258" si="133">BL195</f>
        <v>0</v>
      </c>
      <c r="BR195" s="2">
        <f t="shared" ref="BR195:BR258" si="134">BM195</f>
        <v>0</v>
      </c>
    </row>
    <row r="196" spans="1:70" x14ac:dyDescent="0.3">
      <c r="A196" s="93">
        <v>0</v>
      </c>
      <c r="B196">
        <v>213388</v>
      </c>
      <c r="C196" t="s">
        <v>1752</v>
      </c>
      <c r="D196" t="s">
        <v>1745</v>
      </c>
      <c r="E196" t="s">
        <v>1753</v>
      </c>
      <c r="F196">
        <v>18658</v>
      </c>
      <c r="G196" t="s">
        <v>861</v>
      </c>
      <c r="H196" t="s">
        <v>937</v>
      </c>
      <c r="I196" t="s">
        <v>979</v>
      </c>
      <c r="J196">
        <v>9.9</v>
      </c>
      <c r="K196">
        <v>5.6</v>
      </c>
      <c r="L196">
        <v>9.9</v>
      </c>
      <c r="M196">
        <v>0</v>
      </c>
      <c r="N196">
        <v>6059</v>
      </c>
      <c r="O196" t="s">
        <v>1301</v>
      </c>
      <c r="P196" t="s">
        <v>1754</v>
      </c>
      <c r="Q196" t="s">
        <v>1754</v>
      </c>
      <c r="R196">
        <v>2</v>
      </c>
      <c r="S196">
        <v>4</v>
      </c>
      <c r="T196">
        <v>0</v>
      </c>
      <c r="U196">
        <v>5</v>
      </c>
      <c r="V196">
        <v>2130</v>
      </c>
      <c r="W196">
        <v>6</v>
      </c>
      <c r="X196">
        <v>0</v>
      </c>
      <c r="Y196">
        <v>0</v>
      </c>
      <c r="Z196" t="s">
        <v>1048</v>
      </c>
      <c r="AA196" t="s">
        <v>692</v>
      </c>
      <c r="AB196" s="69" t="str">
        <f>IF(AA196&lt;&gt;"",INDEX(Lookup!$N$2:$N$5,MATCH(Players!AA196,Lookup!$P$2:$P$5,0)),INDEX(Lookup!$N$2:$N$5,MATCH(Players!O196,Lookup!$O$2:$O$5,0)))</f>
        <v>Defense</v>
      </c>
      <c r="AC196">
        <v>3665000</v>
      </c>
      <c r="AD196" s="69" t="s">
        <v>798</v>
      </c>
      <c r="AE196" s="69" t="str">
        <f>INDEX('Translate table'!$H$2:$H$622,MATCH(Players!P196,'Translate table'!$G$2:$G$622,0))</f>
        <v>Leonardo Spinazzola</v>
      </c>
      <c r="AF196" s="69">
        <f>IFERROR(INDEX('Euro Qual stats'!$A$1:$L$2071,MATCH(Players!$AE196,'Euro Qual stats'!$A$1:$A$2071,0),MATCH(Players!AF$2,'Euro Qual stats'!$A$1:$L$1,0)),0)</f>
        <v>3</v>
      </c>
      <c r="AG196" s="69">
        <f>IFERROR(INDEX('Euro Qual stats'!$A$1:$L$2071,MATCH(Players!$AE196,'Euro Qual stats'!$A$1:$A$2071,0),MATCH(Players!AG$2,'Euro Qual stats'!$A$1:$L$1,0)),0)</f>
        <v>0.5</v>
      </c>
      <c r="AH196" s="69">
        <f>IFERROR(INDEX('Euro Qual stats'!$A$1:$L$2071,MATCH(Players!$AE196,'Euro Qual stats'!$A$1:$A$2071,0),MATCH(Players!AH$2,'Euro Qual stats'!$A$1:$L$1,0)),0)</f>
        <v>0</v>
      </c>
      <c r="AI196" s="69">
        <f>IFERROR(INDEX('Euro Qual stats'!$A$1:$L$2071,MATCH(Players!$AE196,'Euro Qual stats'!$A$1:$A$2071,0),MATCH(Players!AI$2,'Euro Qual stats'!$A$1:$L$1,0)),0)</f>
        <v>0</v>
      </c>
      <c r="AJ196" s="85">
        <f t="shared" si="105"/>
        <v>0.19516272189349113</v>
      </c>
      <c r="AK196" s="85">
        <f t="shared" si="106"/>
        <v>6.8831360946745579E-2</v>
      </c>
      <c r="AL196" s="85">
        <f t="shared" si="107"/>
        <v>0.14170118343195259</v>
      </c>
      <c r="AM196" s="85">
        <f t="shared" si="108"/>
        <v>0.11152349314883019</v>
      </c>
      <c r="AN196" s="85">
        <f t="shared" si="109"/>
        <v>2.5482686753754327E-2</v>
      </c>
      <c r="AO196" s="85">
        <f t="shared" si="110"/>
        <v>8.857611924137411E-2</v>
      </c>
      <c r="AP196" s="2">
        <f t="shared" si="111"/>
        <v>8.4507042253521125E-2</v>
      </c>
      <c r="AQ196" s="2">
        <f t="shared" si="112"/>
        <v>0.16901408450704225</v>
      </c>
      <c r="AR196" s="2">
        <f t="shared" si="113"/>
        <v>0.25352112676056338</v>
      </c>
      <c r="AS196" s="2">
        <f t="shared" si="114"/>
        <v>0</v>
      </c>
      <c r="AT196" s="2">
        <f t="shared" si="115"/>
        <v>0</v>
      </c>
      <c r="AU196" s="2">
        <f t="shared" ref="AU196:AU259" si="135">IF(AP196="",INDEX(BV$4:BV$7,MATCH(O196,$BU$4:$BU$7,0)),AP196)</f>
        <v>8.4507042253521125E-2</v>
      </c>
      <c r="AV196" s="2">
        <f t="shared" ref="AV196:AV259" si="136">IF(AQ196="",INDEX(BW$4:BW$7,MATCH($O196,$BU$4:$BU$7,0)),AQ196)</f>
        <v>0.16901408450704225</v>
      </c>
      <c r="AW196" s="2">
        <f t="shared" ref="AW196:AW259" si="137">IF(AR196="",INDEX(BX$4:BX$7,MATCH($O196,$BU$4:$BU$7,0)),AR196)</f>
        <v>0.25352112676056338</v>
      </c>
      <c r="AX196" s="2">
        <f t="shared" ref="AX196:AX259" si="138">IF(AS196="",INDEX(BY$4:BY$7,MATCH($O196,$BU$4:$BU$7,0)),AS196)</f>
        <v>0</v>
      </c>
      <c r="AY196" s="2">
        <f t="shared" ref="AY196:AY259" si="139">IF(AT196="",INDEX(BZ$4:BZ$7,MATCH($O196,$BU$4:$BU$7,0)),AT196)</f>
        <v>0</v>
      </c>
      <c r="AZ196" s="2">
        <f t="shared" si="116"/>
        <v>7.6669201600133352E-2</v>
      </c>
      <c r="BA196" s="2">
        <f t="shared" si="117"/>
        <v>0.1820884032002667</v>
      </c>
      <c r="BB196" s="2">
        <f t="shared" si="118"/>
        <v>0</v>
      </c>
      <c r="BC196">
        <f t="shared" si="119"/>
        <v>1</v>
      </c>
      <c r="BD196" s="74">
        <f t="shared" si="120"/>
        <v>2.8781990269526977E-2</v>
      </c>
      <c r="BE196" s="74">
        <f t="shared" si="121"/>
        <v>0.11735090133794099</v>
      </c>
      <c r="BF196" s="74">
        <f t="shared" si="122"/>
        <v>4.0614727032468385E-2</v>
      </c>
      <c r="BG196" s="2">
        <f t="shared" si="123"/>
        <v>0</v>
      </c>
      <c r="BH196" s="2">
        <f t="shared" si="124"/>
        <v>0</v>
      </c>
      <c r="BI196" s="2">
        <f t="shared" si="125"/>
        <v>2.8781990269526977E-2</v>
      </c>
      <c r="BJ196" s="2">
        <f t="shared" si="126"/>
        <v>0.11735090133794099</v>
      </c>
      <c r="BK196" s="2">
        <f t="shared" si="127"/>
        <v>4.0614727032468385E-2</v>
      </c>
      <c r="BL196" s="2">
        <f t="shared" si="128"/>
        <v>0</v>
      </c>
      <c r="BM196" s="2">
        <f t="shared" si="129"/>
        <v>0</v>
      </c>
      <c r="BN196" s="2">
        <f t="shared" si="130"/>
        <v>2.8781990269526971E-2</v>
      </c>
      <c r="BO196" s="2">
        <f t="shared" si="131"/>
        <v>0.117350901337941</v>
      </c>
      <c r="BP196" s="2">
        <f t="shared" si="132"/>
        <v>4.0614727032468385E-2</v>
      </c>
      <c r="BQ196" s="2">
        <f t="shared" si="133"/>
        <v>0</v>
      </c>
      <c r="BR196" s="2">
        <f t="shared" si="134"/>
        <v>0</v>
      </c>
    </row>
    <row r="197" spans="1:70" x14ac:dyDescent="0.3">
      <c r="A197" s="93">
        <v>0</v>
      </c>
      <c r="B197">
        <v>220793</v>
      </c>
      <c r="C197" t="s">
        <v>1811</v>
      </c>
      <c r="D197" t="s">
        <v>1812</v>
      </c>
      <c r="E197" t="s">
        <v>1813</v>
      </c>
      <c r="F197">
        <v>18694</v>
      </c>
      <c r="G197" t="s">
        <v>874</v>
      </c>
      <c r="H197" t="s">
        <v>907</v>
      </c>
      <c r="I197" t="s">
        <v>979</v>
      </c>
      <c r="J197">
        <v>6.7</v>
      </c>
      <c r="K197">
        <v>5.6</v>
      </c>
      <c r="L197">
        <v>6.7</v>
      </c>
      <c r="M197">
        <v>0</v>
      </c>
      <c r="N197">
        <v>998</v>
      </c>
      <c r="O197" t="s">
        <v>980</v>
      </c>
      <c r="P197" t="s">
        <v>1814</v>
      </c>
      <c r="Q197" t="s">
        <v>1814</v>
      </c>
      <c r="R197">
        <v>20</v>
      </c>
      <c r="S197">
        <v>8</v>
      </c>
      <c r="T197">
        <v>0</v>
      </c>
      <c r="U197">
        <v>7</v>
      </c>
      <c r="V197">
        <v>2947</v>
      </c>
      <c r="W197">
        <v>46</v>
      </c>
      <c r="X197">
        <v>3</v>
      </c>
      <c r="Y197">
        <v>0</v>
      </c>
      <c r="Z197" t="s">
        <v>1086</v>
      </c>
      <c r="AA197" t="s">
        <v>693</v>
      </c>
      <c r="AB197" s="69" t="str">
        <f>IF(AA197&lt;&gt;"",INDEX(Lookup!$N$2:$N$5,MATCH(Players!AA197,Lookup!$P$2:$P$5,0)),INDEX(Lookup!$N$2:$N$5,MATCH(Players!O197,Lookup!$O$2:$O$5,0)))</f>
        <v>Striker</v>
      </c>
      <c r="AC197">
        <v>5156000</v>
      </c>
      <c r="AD197" s="69" t="s">
        <v>789</v>
      </c>
      <c r="AE197" s="69" t="str">
        <f>INDEX('Translate table'!$H$2:$H$622,MATCH(Players!P197,'Translate table'!$G$2:$G$622,0))</f>
        <v>Wout Weghorst</v>
      </c>
      <c r="AF197" s="69">
        <f>IFERROR(INDEX('Euro Qual stats'!$A$1:$L$2071,MATCH(Players!$AE197,'Euro Qual stats'!$A$1:$A$2071,0),MATCH(Players!AF$2,'Euro Qual stats'!$A$1:$L$1,0)),0)</f>
        <v>1</v>
      </c>
      <c r="AG197" s="69">
        <f>IFERROR(INDEX('Euro Qual stats'!$A$1:$L$2071,MATCH(Players!$AE197,'Euro Qual stats'!$A$1:$A$2071,0),MATCH(Players!AG$2,'Euro Qual stats'!$A$1:$L$1,0)),0)</f>
        <v>0</v>
      </c>
      <c r="AH197" s="69">
        <f>IFERROR(INDEX('Euro Qual stats'!$A$1:$L$2071,MATCH(Players!$AE197,'Euro Qual stats'!$A$1:$A$2071,0),MATCH(Players!AH$2,'Euro Qual stats'!$A$1:$L$1,0)),0)</f>
        <v>0</v>
      </c>
      <c r="AI197" s="69">
        <f>IFERROR(INDEX('Euro Qual stats'!$A$1:$L$2071,MATCH(Players!$AE197,'Euro Qual stats'!$A$1:$A$2071,0),MATCH(Players!AI$2,'Euro Qual stats'!$A$1:$L$1,0)),0)</f>
        <v>0</v>
      </c>
      <c r="AJ197" s="85">
        <f t="shared" si="105"/>
        <v>0.18653301886792459</v>
      </c>
      <c r="AK197" s="85">
        <f t="shared" si="106"/>
        <v>0.51886792452830166</v>
      </c>
      <c r="AL197" s="85">
        <f t="shared" si="107"/>
        <v>0.16145440251572324</v>
      </c>
      <c r="AM197" s="85">
        <f t="shared" si="108"/>
        <v>0.10927841849296643</v>
      </c>
      <c r="AN197" s="85">
        <f t="shared" si="109"/>
        <v>0.17725925089276895</v>
      </c>
      <c r="AO197" s="85">
        <f t="shared" si="110"/>
        <v>8.527787542526874E-2</v>
      </c>
      <c r="AP197" s="2">
        <f t="shared" si="111"/>
        <v>0.61079063454360361</v>
      </c>
      <c r="AQ197" s="2">
        <f t="shared" si="112"/>
        <v>0.24431625381744149</v>
      </c>
      <c r="AR197" s="2">
        <f t="shared" si="113"/>
        <v>1.4048184594502884</v>
      </c>
      <c r="AS197" s="2">
        <f t="shared" si="114"/>
        <v>9.1618595181540557E-2</v>
      </c>
      <c r="AT197" s="2">
        <f t="shared" si="115"/>
        <v>0</v>
      </c>
      <c r="AU197" s="2">
        <f t="shared" si="135"/>
        <v>0.61079063454360361</v>
      </c>
      <c r="AV197" s="2">
        <f t="shared" si="136"/>
        <v>0.24431625381744149</v>
      </c>
      <c r="AW197" s="2">
        <f t="shared" si="137"/>
        <v>1.4048184594502884</v>
      </c>
      <c r="AX197" s="2">
        <f t="shared" si="138"/>
        <v>9.1618595181540557E-2</v>
      </c>
      <c r="AY197" s="2">
        <f t="shared" si="139"/>
        <v>0</v>
      </c>
      <c r="AZ197" s="2">
        <f t="shared" si="116"/>
        <v>0.56482927953595263</v>
      </c>
      <c r="BA197" s="2">
        <f t="shared" si="117"/>
        <v>0.21542463634268305</v>
      </c>
      <c r="BB197" s="2">
        <f t="shared" si="118"/>
        <v>4.5809297590770279E-2</v>
      </c>
      <c r="BC197">
        <f t="shared" si="119"/>
        <v>1</v>
      </c>
      <c r="BD197" s="74">
        <f t="shared" si="120"/>
        <v>0.25248941654924145</v>
      </c>
      <c r="BE197" s="74">
        <f t="shared" si="121"/>
        <v>0.17490244173507963</v>
      </c>
      <c r="BF197" s="74">
        <f t="shared" si="122"/>
        <v>0.34697385469646291</v>
      </c>
      <c r="BG197" s="2">
        <f t="shared" si="123"/>
        <v>4.5809297590770279E-2</v>
      </c>
      <c r="BH197" s="2">
        <f t="shared" si="124"/>
        <v>0</v>
      </c>
      <c r="BI197" s="2">
        <f t="shared" si="125"/>
        <v>0.25248941654924145</v>
      </c>
      <c r="BJ197" s="2">
        <f t="shared" si="126"/>
        <v>0.17490244173507963</v>
      </c>
      <c r="BK197" s="2">
        <f t="shared" si="127"/>
        <v>0.3</v>
      </c>
      <c r="BL197" s="2">
        <f t="shared" si="128"/>
        <v>4.5809297590770279E-2</v>
      </c>
      <c r="BM197" s="2">
        <f t="shared" si="129"/>
        <v>0</v>
      </c>
      <c r="BN197" s="2">
        <f t="shared" si="130"/>
        <v>0.25824465877640312</v>
      </c>
      <c r="BO197" s="2">
        <f t="shared" si="131"/>
        <v>0.20543188371906684</v>
      </c>
      <c r="BP197" s="2">
        <f t="shared" si="132"/>
        <v>0.35244083828946066</v>
      </c>
      <c r="BQ197" s="2">
        <f t="shared" si="133"/>
        <v>4.5809297590770279E-2</v>
      </c>
      <c r="BR197" s="2">
        <f t="shared" si="134"/>
        <v>0</v>
      </c>
    </row>
    <row r="198" spans="1:70" x14ac:dyDescent="0.3">
      <c r="A198" s="93">
        <v>0</v>
      </c>
      <c r="B198">
        <v>204503</v>
      </c>
      <c r="C198" t="s">
        <v>1866</v>
      </c>
      <c r="D198" t="s">
        <v>1867</v>
      </c>
      <c r="E198" t="s">
        <v>1868</v>
      </c>
      <c r="F198">
        <v>18624</v>
      </c>
      <c r="G198" t="s">
        <v>875</v>
      </c>
      <c r="H198" t="s">
        <v>949</v>
      </c>
      <c r="I198" t="s">
        <v>979</v>
      </c>
      <c r="J198">
        <v>5.7</v>
      </c>
      <c r="K198">
        <v>5.6</v>
      </c>
      <c r="L198">
        <v>5.7</v>
      </c>
      <c r="M198">
        <v>0</v>
      </c>
      <c r="N198">
        <v>3838</v>
      </c>
      <c r="O198" t="s">
        <v>992</v>
      </c>
      <c r="P198" t="s">
        <v>1869</v>
      </c>
      <c r="Q198" t="s">
        <v>1869</v>
      </c>
      <c r="R198">
        <v>8</v>
      </c>
      <c r="S198">
        <v>12</v>
      </c>
      <c r="T198">
        <v>0</v>
      </c>
      <c r="U198">
        <v>0</v>
      </c>
      <c r="V198">
        <v>1882</v>
      </c>
      <c r="W198">
        <v>21</v>
      </c>
      <c r="X198">
        <v>3</v>
      </c>
      <c r="Y198">
        <v>0</v>
      </c>
      <c r="Z198" t="s">
        <v>875</v>
      </c>
      <c r="AA198" t="s">
        <v>691</v>
      </c>
      <c r="AB198" s="69" t="str">
        <f>IF(AA198&lt;&gt;"",INDEX(Lookup!$N$2:$N$5,MATCH(Players!AA198,Lookup!$P$2:$P$5,0)),INDEX(Lookup!$N$2:$N$5,MATCH(Players!O198,Lookup!$O$2:$O$5,0)))</f>
        <v>Midfield</v>
      </c>
      <c r="AC198">
        <v>3538000</v>
      </c>
      <c r="AD198" s="69" t="s">
        <v>807</v>
      </c>
      <c r="AE198" s="69" t="str">
        <f>INDEX('Translate table'!$H$2:$H$622,MATCH(Players!P198,'Translate table'!$G$2:$G$622,0))</f>
        <v>Ruslan Malinovskiy</v>
      </c>
      <c r="AF198" s="69">
        <f>IFERROR(INDEX('Euro Qual stats'!$A$1:$L$2071,MATCH(Players!$AE198,'Euro Qual stats'!$A$1:$A$2071,0),MATCH(Players!AF$2,'Euro Qual stats'!$A$1:$L$1,0)),0)</f>
        <v>8</v>
      </c>
      <c r="AG198" s="69">
        <f>IFERROR(INDEX('Euro Qual stats'!$A$1:$L$2071,MATCH(Players!$AE198,'Euro Qual stats'!$A$1:$A$2071,0),MATCH(Players!AG$2,'Euro Qual stats'!$A$1:$L$1,0)),0)</f>
        <v>0.38</v>
      </c>
      <c r="AH198" s="69">
        <f>IFERROR(INDEX('Euro Qual stats'!$A$1:$L$2071,MATCH(Players!$AE198,'Euro Qual stats'!$A$1:$A$2071,0),MATCH(Players!AH$2,'Euro Qual stats'!$A$1:$L$1,0)),0)</f>
        <v>0.38</v>
      </c>
      <c r="AI198" s="69">
        <f>IFERROR(INDEX('Euro Qual stats'!$A$1:$L$2071,MATCH(Players!$AE198,'Euro Qual stats'!$A$1:$A$2071,0),MATCH(Players!AI$2,'Euro Qual stats'!$A$1:$L$1,0)),0)</f>
        <v>0</v>
      </c>
      <c r="AJ198" s="85">
        <f t="shared" si="105"/>
        <v>0.30677716390423571</v>
      </c>
      <c r="AK198" s="85">
        <f t="shared" si="106"/>
        <v>0.32797421731123388</v>
      </c>
      <c r="AL198" s="85">
        <f t="shared" si="107"/>
        <v>7.7550644567219149E-2</v>
      </c>
      <c r="AM198" s="85">
        <f t="shared" si="108"/>
        <v>0.20216914635327207</v>
      </c>
      <c r="AN198" s="85">
        <f t="shared" si="109"/>
        <v>0.15582233758331537</v>
      </c>
      <c r="AO198" s="85">
        <f t="shared" si="110"/>
        <v>4.1961874565216738E-2</v>
      </c>
      <c r="AP198" s="2">
        <f t="shared" si="111"/>
        <v>0.38257173219978746</v>
      </c>
      <c r="AQ198" s="2">
        <f t="shared" si="112"/>
        <v>0.57385759829968119</v>
      </c>
      <c r="AR198" s="2">
        <f t="shared" si="113"/>
        <v>1.0042507970244421</v>
      </c>
      <c r="AS198" s="2">
        <f t="shared" si="114"/>
        <v>0.1434643995749203</v>
      </c>
      <c r="AT198" s="2">
        <f t="shared" si="115"/>
        <v>0</v>
      </c>
      <c r="AU198" s="2">
        <f t="shared" si="135"/>
        <v>0.38257173219978746</v>
      </c>
      <c r="AV198" s="2">
        <f t="shared" si="136"/>
        <v>0.57385759829968119</v>
      </c>
      <c r="AW198" s="2">
        <f t="shared" si="137"/>
        <v>1.0042507970244421</v>
      </c>
      <c r="AX198" s="2">
        <f t="shared" si="138"/>
        <v>0.1434643995749203</v>
      </c>
      <c r="AY198" s="2">
        <f t="shared" si="139"/>
        <v>0</v>
      </c>
      <c r="AZ198" s="2">
        <f t="shared" si="116"/>
        <v>0.35527297475551067</v>
      </c>
      <c r="BA198" s="2">
        <f t="shared" si="117"/>
        <v>0.44031738110195845</v>
      </c>
      <c r="BB198" s="2">
        <f t="shared" si="118"/>
        <v>7.1732199787460149E-2</v>
      </c>
      <c r="BC198">
        <f t="shared" si="119"/>
        <v>1</v>
      </c>
      <c r="BD198" s="74">
        <f t="shared" si="120"/>
        <v>0.25124380911655347</v>
      </c>
      <c r="BE198" s="74">
        <f t="shared" si="121"/>
        <v>0.31253075704511785</v>
      </c>
      <c r="BF198" s="74">
        <f t="shared" si="122"/>
        <v>0.2620448295608474</v>
      </c>
      <c r="BG198" s="2">
        <f t="shared" si="123"/>
        <v>7.1732199787460149E-2</v>
      </c>
      <c r="BH198" s="2">
        <f t="shared" si="124"/>
        <v>0</v>
      </c>
      <c r="BI198" s="2">
        <f t="shared" si="125"/>
        <v>0.25124380911655347</v>
      </c>
      <c r="BJ198" s="2">
        <f t="shared" si="126"/>
        <v>0.3</v>
      </c>
      <c r="BK198" s="2">
        <f t="shared" si="127"/>
        <v>0.2620448295608474</v>
      </c>
      <c r="BL198" s="2">
        <f t="shared" si="128"/>
        <v>7.1732199787460149E-2</v>
      </c>
      <c r="BM198" s="2">
        <f t="shared" si="129"/>
        <v>0</v>
      </c>
      <c r="BN198" s="2">
        <f t="shared" si="130"/>
        <v>0.25172598100285126</v>
      </c>
      <c r="BO198" s="2">
        <f t="shared" si="131"/>
        <v>0.30380693083896587</v>
      </c>
      <c r="BP198" s="2">
        <f t="shared" si="132"/>
        <v>0.26204482956084746</v>
      </c>
      <c r="BQ198" s="2">
        <f t="shared" si="133"/>
        <v>7.1732199787460149E-2</v>
      </c>
      <c r="BR198" s="2">
        <f t="shared" si="134"/>
        <v>0</v>
      </c>
    </row>
    <row r="199" spans="1:70" x14ac:dyDescent="0.3">
      <c r="A199" s="93">
        <v>0</v>
      </c>
      <c r="B199">
        <v>204972</v>
      </c>
      <c r="C199" t="s">
        <v>1907</v>
      </c>
      <c r="D199" t="s">
        <v>1908</v>
      </c>
      <c r="E199" t="s">
        <v>1909</v>
      </c>
      <c r="F199">
        <v>18643</v>
      </c>
      <c r="G199" t="s">
        <v>876</v>
      </c>
      <c r="H199" t="s">
        <v>909</v>
      </c>
      <c r="I199" t="s">
        <v>979</v>
      </c>
      <c r="J199">
        <v>6.3</v>
      </c>
      <c r="K199">
        <v>5.6</v>
      </c>
      <c r="L199">
        <v>6.3</v>
      </c>
      <c r="M199">
        <v>0</v>
      </c>
      <c r="N199">
        <v>4122</v>
      </c>
      <c r="O199" t="s">
        <v>992</v>
      </c>
      <c r="P199" t="s">
        <v>1910</v>
      </c>
      <c r="Q199" t="s">
        <v>1910</v>
      </c>
      <c r="R199">
        <v>8</v>
      </c>
      <c r="S199">
        <v>3</v>
      </c>
      <c r="T199">
        <v>0</v>
      </c>
      <c r="U199">
        <v>7</v>
      </c>
      <c r="V199">
        <v>2029</v>
      </c>
      <c r="W199">
        <v>26</v>
      </c>
      <c r="X199">
        <v>8</v>
      </c>
      <c r="Y199">
        <v>0</v>
      </c>
      <c r="Z199" t="s">
        <v>1695</v>
      </c>
      <c r="AA199" t="s">
        <v>693</v>
      </c>
      <c r="AB199" s="69" t="str">
        <f>IF(AA199&lt;&gt;"",INDEX(Lookup!$N$2:$N$5,MATCH(Players!AA199,Lookup!$P$2:$P$5,0)),INDEX(Lookup!$N$2:$N$5,MATCH(Players!O199,Lookup!$O$2:$O$5,0)))</f>
        <v>Striker</v>
      </c>
      <c r="AC199">
        <v>4104000</v>
      </c>
      <c r="AD199" s="69" t="s">
        <v>793</v>
      </c>
      <c r="AE199" s="69" t="str">
        <f>INDEX('Translate table'!$H$2:$H$622,MATCH(Players!P199,'Translate table'!$G$2:$G$622,0))</f>
        <v>Marcel Sabitzer</v>
      </c>
      <c r="AF199" s="69">
        <f>IFERROR(INDEX('Euro Qual stats'!$A$1:$L$2071,MATCH(Players!$AE199,'Euro Qual stats'!$A$1:$A$2071,0),MATCH(Players!AF$2,'Euro Qual stats'!$A$1:$L$1,0)),0)</f>
        <v>9</v>
      </c>
      <c r="AG199" s="69">
        <f>IFERROR(INDEX('Euro Qual stats'!$A$1:$L$2071,MATCH(Players!$AE199,'Euro Qual stats'!$A$1:$A$2071,0),MATCH(Players!AG$2,'Euro Qual stats'!$A$1:$L$1,0)),0)</f>
        <v>0.11</v>
      </c>
      <c r="AH199" s="69">
        <f>IFERROR(INDEX('Euro Qual stats'!$A$1:$L$2071,MATCH(Players!$AE199,'Euro Qual stats'!$A$1:$A$2071,0),MATCH(Players!AH$2,'Euro Qual stats'!$A$1:$L$1,0)),0)</f>
        <v>0.23</v>
      </c>
      <c r="AI199" s="69">
        <f>IFERROR(INDEX('Euro Qual stats'!$A$1:$L$2071,MATCH(Players!$AE199,'Euro Qual stats'!$A$1:$A$2071,0),MATCH(Players!AI$2,'Euro Qual stats'!$A$1:$L$1,0)),0)</f>
        <v>0.23</v>
      </c>
      <c r="AJ199" s="85">
        <f t="shared" si="105"/>
        <v>0.13337264150943398</v>
      </c>
      <c r="AK199" s="85">
        <f t="shared" si="106"/>
        <v>0.31400943396226411</v>
      </c>
      <c r="AL199" s="85">
        <f t="shared" si="107"/>
        <v>0.21653301886792453</v>
      </c>
      <c r="AM199" s="85">
        <f t="shared" si="108"/>
        <v>0.10483224723686464</v>
      </c>
      <c r="AN199" s="85">
        <f t="shared" si="109"/>
        <v>0.16355423617812651</v>
      </c>
      <c r="AO199" s="85">
        <f t="shared" si="110"/>
        <v>7.9357688011871194E-2</v>
      </c>
      <c r="AP199" s="2">
        <f t="shared" si="111"/>
        <v>0.35485460818137016</v>
      </c>
      <c r="AQ199" s="2">
        <f t="shared" si="112"/>
        <v>0.13307047806801381</v>
      </c>
      <c r="AR199" s="2">
        <f t="shared" si="113"/>
        <v>1.1532774765894529</v>
      </c>
      <c r="AS199" s="2">
        <f t="shared" si="114"/>
        <v>0.35485460818137016</v>
      </c>
      <c r="AT199" s="2">
        <f t="shared" si="115"/>
        <v>0</v>
      </c>
      <c r="AU199" s="2">
        <f t="shared" si="135"/>
        <v>0.35485460818137016</v>
      </c>
      <c r="AV199" s="2">
        <f t="shared" si="136"/>
        <v>0.13307047806801381</v>
      </c>
      <c r="AW199" s="2">
        <f t="shared" si="137"/>
        <v>1.1532774765894529</v>
      </c>
      <c r="AX199" s="2">
        <f t="shared" si="138"/>
        <v>0.35485460818137016</v>
      </c>
      <c r="AY199" s="2">
        <f t="shared" si="139"/>
        <v>0</v>
      </c>
      <c r="AZ199" s="2">
        <f t="shared" si="116"/>
        <v>0.33443202107181713</v>
      </c>
      <c r="BA199" s="2">
        <f t="shared" si="117"/>
        <v>0.13322155978872391</v>
      </c>
      <c r="BB199" s="2">
        <f t="shared" si="118"/>
        <v>0.29242730409068507</v>
      </c>
      <c r="BC199">
        <f t="shared" si="119"/>
        <v>1</v>
      </c>
      <c r="BD199" s="74">
        <f t="shared" si="120"/>
        <v>0.16712338347116107</v>
      </c>
      <c r="BE199" s="74">
        <f t="shared" si="121"/>
        <v>0.11359319721250991</v>
      </c>
      <c r="BF199" s="74">
        <f t="shared" si="122"/>
        <v>0.14220819315988517</v>
      </c>
      <c r="BG199" s="2">
        <f t="shared" si="123"/>
        <v>0.29242730409068507</v>
      </c>
      <c r="BH199" s="2">
        <f t="shared" si="124"/>
        <v>0</v>
      </c>
      <c r="BI199" s="2">
        <f t="shared" si="125"/>
        <v>0.16712338347116107</v>
      </c>
      <c r="BJ199" s="2">
        <f t="shared" si="126"/>
        <v>0.11359319721250991</v>
      </c>
      <c r="BK199" s="2">
        <f t="shared" si="127"/>
        <v>0.14220819315988517</v>
      </c>
      <c r="BL199" s="2">
        <f t="shared" si="128"/>
        <v>0.29242730409068507</v>
      </c>
      <c r="BM199" s="2">
        <f t="shared" si="129"/>
        <v>0</v>
      </c>
      <c r="BN199" s="2">
        <f t="shared" si="130"/>
        <v>0.17349919795158475</v>
      </c>
      <c r="BO199" s="2">
        <f t="shared" si="131"/>
        <v>0.11359319721250988</v>
      </c>
      <c r="BP199" s="2">
        <f t="shared" si="132"/>
        <v>0.14220819315988517</v>
      </c>
      <c r="BQ199" s="2">
        <f t="shared" si="133"/>
        <v>0.29242730409068507</v>
      </c>
      <c r="BR199" s="2">
        <f t="shared" si="134"/>
        <v>0</v>
      </c>
    </row>
    <row r="200" spans="1:70" x14ac:dyDescent="0.3">
      <c r="A200" s="93">
        <v>0</v>
      </c>
      <c r="B200">
        <v>204978</v>
      </c>
      <c r="C200" t="s">
        <v>1911</v>
      </c>
      <c r="D200" t="s">
        <v>1912</v>
      </c>
      <c r="E200" t="s">
        <v>1913</v>
      </c>
      <c r="F200">
        <v>18643</v>
      </c>
      <c r="G200" t="s">
        <v>876</v>
      </c>
      <c r="H200" t="s">
        <v>909</v>
      </c>
      <c r="I200" t="s">
        <v>1008</v>
      </c>
      <c r="J200">
        <v>5.3</v>
      </c>
      <c r="K200">
        <v>5.6</v>
      </c>
      <c r="L200">
        <v>5.3</v>
      </c>
      <c r="M200">
        <v>0</v>
      </c>
      <c r="N200">
        <v>260</v>
      </c>
      <c r="O200" t="s">
        <v>980</v>
      </c>
      <c r="P200" t="s">
        <v>1914</v>
      </c>
      <c r="Q200" t="s">
        <v>1915</v>
      </c>
      <c r="R200">
        <v>1</v>
      </c>
      <c r="S200">
        <v>0</v>
      </c>
      <c r="T200">
        <v>81</v>
      </c>
      <c r="U200">
        <v>9</v>
      </c>
      <c r="V200">
        <v>3121</v>
      </c>
      <c r="W200">
        <v>2</v>
      </c>
      <c r="X200">
        <v>0</v>
      </c>
      <c r="Y200">
        <v>0</v>
      </c>
      <c r="Z200" t="s">
        <v>1695</v>
      </c>
      <c r="AA200" t="s">
        <v>693</v>
      </c>
      <c r="AB200" s="69" t="str">
        <f>IF(AA200&lt;&gt;"",INDEX(Lookup!$N$2:$N$5,MATCH(Players!AA200,Lookup!$P$2:$P$5,0)),INDEX(Lookup!$N$2:$N$5,MATCH(Players!O200,Lookup!$O$2:$O$5,0)))</f>
        <v>Striker</v>
      </c>
      <c r="AC200">
        <v>4652000</v>
      </c>
      <c r="AD200" s="69" t="s">
        <v>788</v>
      </c>
      <c r="AE200" s="69" t="str">
        <f>INDEX('Translate table'!$H$2:$H$622,MATCH(Players!P200,'Translate table'!$G$2:$G$622,0))</f>
        <v>Marko ArnautoviÄ‡</v>
      </c>
      <c r="AF200" s="69">
        <f>IFERROR(INDEX('Euro Qual stats'!$A$1:$L$2071,MATCH(Players!$AE200,'Euro Qual stats'!$A$1:$A$2071,0),MATCH(Players!AF$2,'Euro Qual stats'!$A$1:$L$1,0)),0)</f>
        <v>8</v>
      </c>
      <c r="AG200" s="69">
        <f>IFERROR(INDEX('Euro Qual stats'!$A$1:$L$2071,MATCH(Players!$AE200,'Euro Qual stats'!$A$1:$A$2071,0),MATCH(Players!AG$2,'Euro Qual stats'!$A$1:$L$1,0)),0)</f>
        <v>0.13</v>
      </c>
      <c r="AH200" s="69">
        <f>IFERROR(INDEX('Euro Qual stats'!$A$1:$L$2071,MATCH(Players!$AE200,'Euro Qual stats'!$A$1:$A$2071,0),MATCH(Players!AH$2,'Euro Qual stats'!$A$1:$L$1,0)),0)</f>
        <v>0.76</v>
      </c>
      <c r="AI200" s="69">
        <f>IFERROR(INDEX('Euro Qual stats'!$A$1:$L$2071,MATCH(Players!$AE200,'Euro Qual stats'!$A$1:$A$2071,0),MATCH(Players!AI$2,'Euro Qual stats'!$A$1:$L$1,0)),0)</f>
        <v>0.25</v>
      </c>
      <c r="AJ200" s="85">
        <f t="shared" si="105"/>
        <v>0.15449685534591195</v>
      </c>
      <c r="AK200" s="85">
        <f t="shared" si="106"/>
        <v>0.69534591194968542</v>
      </c>
      <c r="AL200" s="85">
        <f t="shared" si="107"/>
        <v>0.225377358490566</v>
      </c>
      <c r="AM200" s="85">
        <f t="shared" si="108"/>
        <v>0</v>
      </c>
      <c r="AN200" s="85">
        <f t="shared" si="109"/>
        <v>0</v>
      </c>
      <c r="AO200" s="85">
        <f t="shared" si="110"/>
        <v>0</v>
      </c>
      <c r="AP200" s="2">
        <f t="shared" si="111"/>
        <v>2.8836911246395387E-2</v>
      </c>
      <c r="AQ200" s="2">
        <f t="shared" si="112"/>
        <v>0</v>
      </c>
      <c r="AR200" s="2">
        <f t="shared" si="113"/>
        <v>5.7673822492790773E-2</v>
      </c>
      <c r="AS200" s="2">
        <f t="shared" si="114"/>
        <v>0</v>
      </c>
      <c r="AT200" s="2">
        <f t="shared" si="115"/>
        <v>0</v>
      </c>
      <c r="AU200" s="2">
        <f t="shared" si="135"/>
        <v>2.8836911246395387E-2</v>
      </c>
      <c r="AV200" s="2">
        <f t="shared" si="136"/>
        <v>0</v>
      </c>
      <c r="AW200" s="2">
        <f t="shared" si="137"/>
        <v>5.7673822492790773E-2</v>
      </c>
      <c r="AX200" s="2">
        <f t="shared" si="138"/>
        <v>0</v>
      </c>
      <c r="AY200" s="2">
        <f t="shared" si="139"/>
        <v>0</v>
      </c>
      <c r="AZ200" s="2">
        <f t="shared" si="116"/>
        <v>0.36209141159804042</v>
      </c>
      <c r="BA200" s="2">
        <f t="shared" si="117"/>
        <v>7.7248427672955977E-2</v>
      </c>
      <c r="BB200" s="2">
        <f t="shared" si="118"/>
        <v>0.125</v>
      </c>
      <c r="BC200">
        <f t="shared" si="119"/>
        <v>0</v>
      </c>
      <c r="BD200" s="74">
        <f t="shared" si="120"/>
        <v>0</v>
      </c>
      <c r="BE200" s="74">
        <f t="shared" si="121"/>
        <v>0</v>
      </c>
      <c r="BF200" s="74">
        <f t="shared" si="122"/>
        <v>0</v>
      </c>
      <c r="BG200" s="2">
        <f t="shared" si="123"/>
        <v>0.125</v>
      </c>
      <c r="BH200" s="2">
        <f t="shared" si="124"/>
        <v>0</v>
      </c>
      <c r="BI200" s="2">
        <f t="shared" si="125"/>
        <v>0</v>
      </c>
      <c r="BJ200" s="2">
        <f t="shared" si="126"/>
        <v>0</v>
      </c>
      <c r="BK200" s="2">
        <f t="shared" si="127"/>
        <v>0</v>
      </c>
      <c r="BL200" s="2">
        <f t="shared" si="128"/>
        <v>0.125</v>
      </c>
      <c r="BM200" s="2">
        <f t="shared" si="129"/>
        <v>0</v>
      </c>
      <c r="BN200" s="2">
        <f t="shared" si="130"/>
        <v>0</v>
      </c>
      <c r="BO200" s="2">
        <f t="shared" si="131"/>
        <v>0</v>
      </c>
      <c r="BP200" s="2">
        <f t="shared" si="132"/>
        <v>0</v>
      </c>
      <c r="BQ200" s="2">
        <f t="shared" si="133"/>
        <v>0.125</v>
      </c>
      <c r="BR200" s="2">
        <f t="shared" si="134"/>
        <v>0</v>
      </c>
    </row>
    <row r="201" spans="1:70" x14ac:dyDescent="0.3">
      <c r="A201" s="93">
        <v>0</v>
      </c>
      <c r="B201">
        <v>204584</v>
      </c>
      <c r="C201" t="s">
        <v>1723</v>
      </c>
      <c r="D201" t="s">
        <v>1724</v>
      </c>
      <c r="E201" t="s">
        <v>1725</v>
      </c>
      <c r="F201">
        <v>18588</v>
      </c>
      <c r="G201" t="s">
        <v>878</v>
      </c>
      <c r="H201" t="s">
        <v>947</v>
      </c>
      <c r="I201" t="s">
        <v>5231</v>
      </c>
      <c r="J201">
        <v>0</v>
      </c>
      <c r="K201">
        <v>5.5</v>
      </c>
      <c r="L201">
        <v>0</v>
      </c>
      <c r="M201">
        <v>0</v>
      </c>
      <c r="N201">
        <v>12</v>
      </c>
      <c r="O201" t="s">
        <v>1301</v>
      </c>
      <c r="P201" t="s">
        <v>1726</v>
      </c>
      <c r="Q201" t="s">
        <v>1727</v>
      </c>
      <c r="R201">
        <v>1</v>
      </c>
      <c r="S201">
        <v>2</v>
      </c>
      <c r="T201">
        <v>0</v>
      </c>
      <c r="U201">
        <v>7</v>
      </c>
      <c r="V201">
        <v>1257</v>
      </c>
      <c r="W201">
        <v>3</v>
      </c>
      <c r="X201">
        <v>4</v>
      </c>
      <c r="Y201">
        <v>0</v>
      </c>
      <c r="Z201" t="s">
        <v>1124</v>
      </c>
      <c r="AA201" t="s">
        <v>692</v>
      </c>
      <c r="AB201" s="69" t="str">
        <f>IF(AA201&lt;&gt;"",INDEX(Lookup!$N$2:$N$5,MATCH(Players!AA201,Lookup!$P$2:$P$5,0)),INDEX(Lookup!$N$2:$N$5,MATCH(Players!O201,Lookup!$O$2:$O$5,0)))</f>
        <v>Defense</v>
      </c>
      <c r="AC201">
        <v>1995000</v>
      </c>
      <c r="AD201" s="69" t="s">
        <v>753</v>
      </c>
      <c r="AE201" s="69" t="str">
        <f>INDEX('Translate table'!$H$2:$H$622,MATCH(Players!P201,'Translate table'!$G$2:$G$622,0))</f>
        <v>Domagoj Vida</v>
      </c>
      <c r="AF201" s="69">
        <f>IFERROR(INDEX('Euro Qual stats'!$A$1:$L$2071,MATCH(Players!$AE201,'Euro Qual stats'!$A$1:$A$2071,0),MATCH(Players!AF$2,'Euro Qual stats'!$A$1:$L$1,0)),0)</f>
        <v>7</v>
      </c>
      <c r="AG201" s="69">
        <f>IFERROR(INDEX('Euro Qual stats'!$A$1:$L$2071,MATCH(Players!$AE201,'Euro Qual stats'!$A$1:$A$2071,0),MATCH(Players!AG$2,'Euro Qual stats'!$A$1:$L$1,0)),0)</f>
        <v>0</v>
      </c>
      <c r="AH201" s="69">
        <f>IFERROR(INDEX('Euro Qual stats'!$A$1:$L$2071,MATCH(Players!$AE201,'Euro Qual stats'!$A$1:$A$2071,0),MATCH(Players!AH$2,'Euro Qual stats'!$A$1:$L$1,0)),0)</f>
        <v>0</v>
      </c>
      <c r="AI201" s="69">
        <f>IFERROR(INDEX('Euro Qual stats'!$A$1:$L$2071,MATCH(Players!$AE201,'Euro Qual stats'!$A$1:$A$2071,0),MATCH(Players!AI$2,'Euro Qual stats'!$A$1:$L$1,0)),0)</f>
        <v>0.43</v>
      </c>
      <c r="AJ201" s="85">
        <f t="shared" si="105"/>
        <v>3.8979289940828409E-2</v>
      </c>
      <c r="AK201" s="85">
        <f t="shared" si="106"/>
        <v>3.8239644970414211E-2</v>
      </c>
      <c r="AL201" s="85">
        <f t="shared" si="107"/>
        <v>0.32955621301775145</v>
      </c>
      <c r="AM201" s="85">
        <f t="shared" si="108"/>
        <v>0</v>
      </c>
      <c r="AN201" s="85">
        <f t="shared" si="109"/>
        <v>0</v>
      </c>
      <c r="AO201" s="85">
        <f t="shared" si="110"/>
        <v>0</v>
      </c>
      <c r="AP201" s="2">
        <f t="shared" si="111"/>
        <v>7.1599045346062054E-2</v>
      </c>
      <c r="AQ201" s="2">
        <f t="shared" si="112"/>
        <v>0.14319809069212411</v>
      </c>
      <c r="AR201" s="2">
        <f t="shared" si="113"/>
        <v>0.21479713603818618</v>
      </c>
      <c r="AS201" s="2">
        <f t="shared" si="114"/>
        <v>0.28639618138424822</v>
      </c>
      <c r="AT201" s="2">
        <f t="shared" si="115"/>
        <v>0</v>
      </c>
      <c r="AU201" s="2">
        <f t="shared" si="135"/>
        <v>7.1599045346062054E-2</v>
      </c>
      <c r="AV201" s="2">
        <f t="shared" si="136"/>
        <v>0.14319809069212411</v>
      </c>
      <c r="AW201" s="2">
        <f t="shared" si="137"/>
        <v>0.21479713603818618</v>
      </c>
      <c r="AX201" s="2">
        <f t="shared" si="138"/>
        <v>0.28639618138424822</v>
      </c>
      <c r="AY201" s="2">
        <f t="shared" si="139"/>
        <v>0</v>
      </c>
      <c r="AZ201" s="2">
        <f t="shared" si="116"/>
        <v>5.4919345158238132E-2</v>
      </c>
      <c r="BA201" s="2">
        <f t="shared" si="117"/>
        <v>9.1088690316476262E-2</v>
      </c>
      <c r="BB201" s="2">
        <f t="shared" si="118"/>
        <v>0.3581980906921241</v>
      </c>
      <c r="BC201">
        <f t="shared" si="119"/>
        <v>0</v>
      </c>
      <c r="BD201" s="74">
        <f t="shared" si="120"/>
        <v>0</v>
      </c>
      <c r="BE201" s="74">
        <f t="shared" si="121"/>
        <v>0</v>
      </c>
      <c r="BF201" s="74">
        <f t="shared" si="122"/>
        <v>0</v>
      </c>
      <c r="BG201" s="2">
        <f t="shared" si="123"/>
        <v>0.3581980906921241</v>
      </c>
      <c r="BH201" s="2">
        <f t="shared" si="124"/>
        <v>0</v>
      </c>
      <c r="BI201" s="2">
        <f t="shared" si="125"/>
        <v>0</v>
      </c>
      <c r="BJ201" s="2">
        <f t="shared" si="126"/>
        <v>0</v>
      </c>
      <c r="BK201" s="2">
        <f t="shared" si="127"/>
        <v>0</v>
      </c>
      <c r="BL201" s="2">
        <f t="shared" si="128"/>
        <v>0.3581980906921241</v>
      </c>
      <c r="BM201" s="2">
        <f t="shared" si="129"/>
        <v>0</v>
      </c>
      <c r="BN201" s="2">
        <f t="shared" si="130"/>
        <v>0</v>
      </c>
      <c r="BO201" s="2">
        <f t="shared" si="131"/>
        <v>0</v>
      </c>
      <c r="BP201" s="2">
        <f t="shared" si="132"/>
        <v>0</v>
      </c>
      <c r="BQ201" s="2">
        <f t="shared" si="133"/>
        <v>0.3581980906921241</v>
      </c>
      <c r="BR201" s="2">
        <f t="shared" si="134"/>
        <v>0</v>
      </c>
    </row>
    <row r="202" spans="1:70" x14ac:dyDescent="0.3">
      <c r="A202" s="93">
        <v>0</v>
      </c>
      <c r="B202">
        <v>220767</v>
      </c>
      <c r="C202" t="s">
        <v>1728</v>
      </c>
      <c r="D202" t="s">
        <v>1729</v>
      </c>
      <c r="E202" t="s">
        <v>1730</v>
      </c>
      <c r="F202">
        <v>18588</v>
      </c>
      <c r="G202" t="s">
        <v>878</v>
      </c>
      <c r="H202" t="s">
        <v>947</v>
      </c>
      <c r="I202" t="s">
        <v>979</v>
      </c>
      <c r="J202">
        <v>1.7</v>
      </c>
      <c r="K202">
        <v>5.5</v>
      </c>
      <c r="L202">
        <v>1.7</v>
      </c>
      <c r="M202">
        <v>0</v>
      </c>
      <c r="N202">
        <v>168</v>
      </c>
      <c r="O202" t="s">
        <v>980</v>
      </c>
      <c r="P202" t="s">
        <v>1731</v>
      </c>
      <c r="Q202" t="s">
        <v>1731</v>
      </c>
      <c r="R202">
        <v>20</v>
      </c>
      <c r="S202">
        <v>5</v>
      </c>
      <c r="T202">
        <v>0</v>
      </c>
      <c r="U202">
        <v>1</v>
      </c>
      <c r="V202">
        <v>2380</v>
      </c>
      <c r="W202">
        <v>44</v>
      </c>
      <c r="X202">
        <v>2</v>
      </c>
      <c r="Y202">
        <v>0</v>
      </c>
      <c r="Z202" t="s">
        <v>1124</v>
      </c>
      <c r="AA202" t="s">
        <v>693</v>
      </c>
      <c r="AB202" s="69" t="str">
        <f>IF(AA202&lt;&gt;"",INDEX(Lookup!$N$2:$N$5,MATCH(Players!AA202,Lookup!$P$2:$P$5,0)),INDEX(Lookup!$N$2:$N$5,MATCH(Players!O202,Lookup!$O$2:$O$5,0)))</f>
        <v>Striker</v>
      </c>
      <c r="AC202">
        <v>4984000</v>
      </c>
      <c r="AD202" s="69" t="s">
        <v>839</v>
      </c>
      <c r="AE202" s="69" t="str">
        <f>INDEX('Translate table'!$H$2:$H$622,MATCH(Players!P202,'Translate table'!$G$2:$G$622,0))</f>
        <v>Andrej KramariÄ‡</v>
      </c>
      <c r="AF202" s="69">
        <f>IFERROR(INDEX('Euro Qual stats'!$A$1:$L$2071,MATCH(Players!$AE202,'Euro Qual stats'!$A$1:$A$2071,0),MATCH(Players!AF$2,'Euro Qual stats'!$A$1:$L$1,0)),0)</f>
        <v>3</v>
      </c>
      <c r="AG202" s="69">
        <f>IFERROR(INDEX('Euro Qual stats'!$A$1:$L$2071,MATCH(Players!$AE202,'Euro Qual stats'!$A$1:$A$2071,0),MATCH(Players!AG$2,'Euro Qual stats'!$A$1:$L$1,0)),0)</f>
        <v>0.33</v>
      </c>
      <c r="AH202" s="69">
        <f>IFERROR(INDEX('Euro Qual stats'!$A$1:$L$2071,MATCH(Players!$AE202,'Euro Qual stats'!$A$1:$A$2071,0),MATCH(Players!AH$2,'Euro Qual stats'!$A$1:$L$1,0)),0)</f>
        <v>0.33</v>
      </c>
      <c r="AI202" s="69">
        <f>IFERROR(INDEX('Euro Qual stats'!$A$1:$L$2071,MATCH(Players!$AE202,'Euro Qual stats'!$A$1:$A$2071,0),MATCH(Players!AI$2,'Euro Qual stats'!$A$1:$L$1,0)),0)</f>
        <v>0</v>
      </c>
      <c r="AJ202" s="85">
        <f t="shared" si="105"/>
        <v>0.23511792452830194</v>
      </c>
      <c r="AK202" s="85">
        <f t="shared" si="106"/>
        <v>0.50702830188679227</v>
      </c>
      <c r="AL202" s="85">
        <f t="shared" si="107"/>
        <v>0.13209905660377358</v>
      </c>
      <c r="AM202" s="85">
        <f t="shared" si="108"/>
        <v>0.14846499267018778</v>
      </c>
      <c r="AN202" s="85">
        <f t="shared" si="109"/>
        <v>0.24756565807148193</v>
      </c>
      <c r="AO202" s="85">
        <f t="shared" si="110"/>
        <v>6.4870544215922005E-2</v>
      </c>
      <c r="AP202" s="2">
        <f t="shared" si="111"/>
        <v>0.75630252100840334</v>
      </c>
      <c r="AQ202" s="2">
        <f t="shared" si="112"/>
        <v>0.18907563025210083</v>
      </c>
      <c r="AR202" s="2">
        <f t="shared" si="113"/>
        <v>1.6638655462184875</v>
      </c>
      <c r="AS202" s="2">
        <f t="shared" si="114"/>
        <v>7.5630252100840345E-2</v>
      </c>
      <c r="AT202" s="2">
        <f t="shared" si="115"/>
        <v>0</v>
      </c>
      <c r="AU202" s="2">
        <f t="shared" si="135"/>
        <v>0.75630252100840334</v>
      </c>
      <c r="AV202" s="2">
        <f t="shared" si="136"/>
        <v>0.18907563025210083</v>
      </c>
      <c r="AW202" s="2">
        <f t="shared" si="137"/>
        <v>1.6638655462184875</v>
      </c>
      <c r="AX202" s="2">
        <f t="shared" si="138"/>
        <v>7.5630252100840345E-2</v>
      </c>
      <c r="AY202" s="2">
        <f t="shared" si="139"/>
        <v>0</v>
      </c>
      <c r="AZ202" s="2">
        <f t="shared" si="116"/>
        <v>0.6316654114475978</v>
      </c>
      <c r="BA202" s="2">
        <f t="shared" si="117"/>
        <v>0.21209677739020139</v>
      </c>
      <c r="BB202" s="2">
        <f t="shared" si="118"/>
        <v>3.7815126050420172E-2</v>
      </c>
      <c r="BC202">
        <f t="shared" si="119"/>
        <v>1</v>
      </c>
      <c r="BD202" s="74">
        <f t="shared" si="120"/>
        <v>0.31671958027112745</v>
      </c>
      <c r="BE202" s="74">
        <f t="shared" si="121"/>
        <v>0.15335825778110232</v>
      </c>
      <c r="BF202" s="74">
        <f t="shared" si="122"/>
        <v>0.33831914353387138</v>
      </c>
      <c r="BG202" s="2">
        <f t="shared" si="123"/>
        <v>3.7815126050420172E-2</v>
      </c>
      <c r="BH202" s="2">
        <f t="shared" si="124"/>
        <v>0</v>
      </c>
      <c r="BI202" s="2">
        <f t="shared" si="125"/>
        <v>0.3</v>
      </c>
      <c r="BJ202" s="2">
        <f t="shared" si="126"/>
        <v>0.15335825778110232</v>
      </c>
      <c r="BK202" s="2">
        <f t="shared" si="127"/>
        <v>0.3</v>
      </c>
      <c r="BL202" s="2">
        <f t="shared" si="128"/>
        <v>3.7815126050420172E-2</v>
      </c>
      <c r="BM202" s="2">
        <f t="shared" si="129"/>
        <v>0</v>
      </c>
      <c r="BN202" s="2">
        <f t="shared" si="130"/>
        <v>0.30510116339214938</v>
      </c>
      <c r="BO202" s="2">
        <f t="shared" si="131"/>
        <v>0.15335825778110235</v>
      </c>
      <c r="BP202" s="2">
        <f t="shared" si="132"/>
        <v>0.3119538025352866</v>
      </c>
      <c r="BQ202" s="2">
        <f t="shared" si="133"/>
        <v>3.7815126050420172E-2</v>
      </c>
      <c r="BR202" s="2">
        <f t="shared" si="134"/>
        <v>0</v>
      </c>
    </row>
    <row r="203" spans="1:70" x14ac:dyDescent="0.3">
      <c r="A203" s="93">
        <v>0</v>
      </c>
      <c r="B203">
        <v>204598</v>
      </c>
      <c r="C203" t="s">
        <v>1732</v>
      </c>
      <c r="D203" t="s">
        <v>1733</v>
      </c>
      <c r="E203" t="s">
        <v>1734</v>
      </c>
      <c r="F203">
        <v>18588</v>
      </c>
      <c r="G203" t="s">
        <v>878</v>
      </c>
      <c r="H203" t="s">
        <v>947</v>
      </c>
      <c r="I203" t="s">
        <v>5231</v>
      </c>
      <c r="J203">
        <v>0</v>
      </c>
      <c r="K203">
        <v>5.5</v>
      </c>
      <c r="L203">
        <v>0</v>
      </c>
      <c r="M203">
        <v>0</v>
      </c>
      <c r="N203">
        <v>6</v>
      </c>
      <c r="O203" t="s">
        <v>980</v>
      </c>
      <c r="P203" t="s">
        <v>1735</v>
      </c>
      <c r="Q203" t="s">
        <v>1155</v>
      </c>
      <c r="Z203" t="s">
        <v>1124</v>
      </c>
      <c r="AA203" t="s">
        <v>693</v>
      </c>
      <c r="AB203" s="69" t="str">
        <f>IF(AA203&lt;&gt;"",INDEX(Lookup!$N$2:$N$5,MATCH(Players!AA203,Lookup!$P$2:$P$5,0)),INDEX(Lookup!$N$2:$N$5,MATCH(Players!O203,Lookup!$O$2:$O$5,0)))</f>
        <v>Striker</v>
      </c>
      <c r="AC203">
        <v>2995000</v>
      </c>
      <c r="AD203" s="69" t="s">
        <v>806</v>
      </c>
      <c r="AE203" s="69" t="str">
        <f>INDEX('Translate table'!$H$2:$H$622,MATCH(Players!P203,'Translate table'!$G$2:$G$622,0))</f>
        <v>Mislav OrÅ¡iÄ‡</v>
      </c>
      <c r="AF203" s="69">
        <f>IFERROR(INDEX('Euro Qual stats'!$A$1:$L$2071,MATCH(Players!$AE203,'Euro Qual stats'!$A$1:$A$2071,0),MATCH(Players!AF$2,'Euro Qual stats'!$A$1:$L$1,0)),0)</f>
        <v>2</v>
      </c>
      <c r="AG203" s="69">
        <f>IFERROR(INDEX('Euro Qual stats'!$A$1:$L$2071,MATCH(Players!$AE203,'Euro Qual stats'!$A$1:$A$2071,0),MATCH(Players!AG$2,'Euro Qual stats'!$A$1:$L$1,0)),0)</f>
        <v>0</v>
      </c>
      <c r="AH203" s="69">
        <f>IFERROR(INDEX('Euro Qual stats'!$A$1:$L$2071,MATCH(Players!$AE203,'Euro Qual stats'!$A$1:$A$2071,0),MATCH(Players!AH$2,'Euro Qual stats'!$A$1:$L$1,0)),0)</f>
        <v>0</v>
      </c>
      <c r="AI203" s="69">
        <f>IFERROR(INDEX('Euro Qual stats'!$A$1:$L$2071,MATCH(Players!$AE203,'Euro Qual stats'!$A$1:$A$2071,0),MATCH(Players!AI$2,'Euro Qual stats'!$A$1:$L$1,0)),0)</f>
        <v>0</v>
      </c>
      <c r="AJ203" s="85">
        <f t="shared" si="105"/>
        <v>0.16957547169811327</v>
      </c>
      <c r="AK203" s="85">
        <f t="shared" si="106"/>
        <v>0.47169811320754701</v>
      </c>
      <c r="AL203" s="85">
        <f t="shared" si="107"/>
        <v>0.14677672955974841</v>
      </c>
      <c r="AM203" s="85">
        <f t="shared" si="108"/>
        <v>0</v>
      </c>
      <c r="AN203" s="85">
        <f t="shared" si="109"/>
        <v>0</v>
      </c>
      <c r="AO203" s="85">
        <f t="shared" si="110"/>
        <v>0</v>
      </c>
      <c r="AP203" s="2" t="str">
        <f t="shared" si="111"/>
        <v/>
      </c>
      <c r="AQ203" s="2" t="str">
        <f t="shared" si="112"/>
        <v/>
      </c>
      <c r="AR203" s="2" t="str">
        <f t="shared" si="113"/>
        <v/>
      </c>
      <c r="AS203" s="2" t="str">
        <f t="shared" si="114"/>
        <v/>
      </c>
      <c r="AT203" s="2" t="str">
        <f t="shared" si="115"/>
        <v/>
      </c>
      <c r="AU203" s="2">
        <f t="shared" si="135"/>
        <v>0.24610209983653966</v>
      </c>
      <c r="AV203" s="2">
        <f t="shared" si="136"/>
        <v>8.4832257145319681E-2</v>
      </c>
      <c r="AW203" s="2">
        <f t="shared" si="137"/>
        <v>0.70970695970695963</v>
      </c>
      <c r="AX203" s="2">
        <f t="shared" si="138"/>
        <v>0.1171875</v>
      </c>
      <c r="AY203" s="2">
        <f t="shared" si="139"/>
        <v>0</v>
      </c>
      <c r="AZ203" s="2">
        <f t="shared" si="116"/>
        <v>0.35890010652204335</v>
      </c>
      <c r="BA203" s="2">
        <f t="shared" si="117"/>
        <v>0.12720386442171647</v>
      </c>
      <c r="BB203" s="2">
        <f t="shared" si="118"/>
        <v>5.859375E-2</v>
      </c>
      <c r="BC203">
        <f t="shared" si="119"/>
        <v>0</v>
      </c>
      <c r="BD203" s="74">
        <f t="shared" si="120"/>
        <v>0</v>
      </c>
      <c r="BE203" s="74">
        <f t="shared" si="121"/>
        <v>0</v>
      </c>
      <c r="BF203" s="74">
        <f t="shared" si="122"/>
        <v>0</v>
      </c>
      <c r="BG203" s="2">
        <f t="shared" si="123"/>
        <v>5.859375E-2</v>
      </c>
      <c r="BH203" s="2">
        <f t="shared" si="124"/>
        <v>0</v>
      </c>
      <c r="BI203" s="2">
        <f t="shared" si="125"/>
        <v>0</v>
      </c>
      <c r="BJ203" s="2">
        <f t="shared" si="126"/>
        <v>0</v>
      </c>
      <c r="BK203" s="2">
        <f t="shared" si="127"/>
        <v>0</v>
      </c>
      <c r="BL203" s="2">
        <f t="shared" si="128"/>
        <v>5.859375E-2</v>
      </c>
      <c r="BM203" s="2">
        <f t="shared" si="129"/>
        <v>0</v>
      </c>
      <c r="BN203" s="2">
        <f t="shared" si="130"/>
        <v>0</v>
      </c>
      <c r="BO203" s="2">
        <f t="shared" si="131"/>
        <v>0</v>
      </c>
      <c r="BP203" s="2">
        <f t="shared" si="132"/>
        <v>0</v>
      </c>
      <c r="BQ203" s="2">
        <f t="shared" si="133"/>
        <v>5.859375E-2</v>
      </c>
      <c r="BR203" s="2">
        <f t="shared" si="134"/>
        <v>0</v>
      </c>
    </row>
    <row r="204" spans="1:70" x14ac:dyDescent="0.3">
      <c r="A204" s="93">
        <v>0</v>
      </c>
      <c r="B204">
        <v>204513</v>
      </c>
      <c r="C204" t="s">
        <v>1736</v>
      </c>
      <c r="D204" t="s">
        <v>1737</v>
      </c>
      <c r="E204" t="s">
        <v>1738</v>
      </c>
      <c r="F204">
        <v>18658</v>
      </c>
      <c r="G204" t="s">
        <v>861</v>
      </c>
      <c r="H204" t="s">
        <v>937</v>
      </c>
      <c r="I204" t="s">
        <v>5231</v>
      </c>
      <c r="J204">
        <v>0</v>
      </c>
      <c r="K204">
        <v>5.5</v>
      </c>
      <c r="L204">
        <v>0</v>
      </c>
      <c r="M204">
        <v>0</v>
      </c>
      <c r="N204">
        <v>21</v>
      </c>
      <c r="O204" t="s">
        <v>1273</v>
      </c>
      <c r="P204" t="s">
        <v>1739</v>
      </c>
      <c r="Q204" t="s">
        <v>1739</v>
      </c>
      <c r="R204">
        <v>0</v>
      </c>
      <c r="S204">
        <v>0</v>
      </c>
      <c r="T204">
        <v>73</v>
      </c>
      <c r="U204">
        <v>7</v>
      </c>
      <c r="V204">
        <v>2880</v>
      </c>
      <c r="W204">
        <v>0</v>
      </c>
      <c r="X204">
        <v>0</v>
      </c>
      <c r="Y204">
        <v>0</v>
      </c>
      <c r="Z204" t="s">
        <v>1048</v>
      </c>
      <c r="AA204" t="s">
        <v>690</v>
      </c>
      <c r="AB204" s="69" t="str">
        <f>IF(AA204&lt;&gt;"",INDEX(Lookup!$N$2:$N$5,MATCH(Players!AA204,Lookup!$P$2:$P$5,0)),INDEX(Lookup!$N$2:$N$5,MATCH(Players!O204,Lookup!$O$2:$O$5,0)))</f>
        <v>Goalkeeper</v>
      </c>
      <c r="AC204">
        <v>4495000</v>
      </c>
      <c r="AD204" s="69" t="s">
        <v>825</v>
      </c>
      <c r="AE204" s="69" t="str">
        <f>INDEX('Translate table'!$H$2:$H$622,MATCH(Players!P204,'Translate table'!$G$2:$G$622,0))</f>
        <v>Salvatore Sirigu</v>
      </c>
      <c r="AF204" s="69">
        <f>IFERROR(INDEX('Euro Qual stats'!$A$1:$L$2071,MATCH(Players!$AE204,'Euro Qual stats'!$A$1:$A$2071,0),MATCH(Players!AF$2,'Euro Qual stats'!$A$1:$L$1,0)),0)</f>
        <v>5</v>
      </c>
      <c r="AG204" s="69">
        <f>IFERROR(INDEX('Euro Qual stats'!$A$1:$L$2071,MATCH(Players!$AE204,'Euro Qual stats'!$A$1:$A$2071,0),MATCH(Players!AG$2,'Euro Qual stats'!$A$1:$L$1,0)),0)</f>
        <v>0</v>
      </c>
      <c r="AH204" s="69">
        <f>IFERROR(INDEX('Euro Qual stats'!$A$1:$L$2071,MATCH(Players!$AE204,'Euro Qual stats'!$A$1:$A$2071,0),MATCH(Players!AH$2,'Euro Qual stats'!$A$1:$L$1,0)),0)</f>
        <v>0</v>
      </c>
      <c r="AI204" s="69">
        <f>IFERROR(INDEX('Euro Qual stats'!$A$1:$L$2071,MATCH(Players!$AE204,'Euro Qual stats'!$A$1:$A$2071,0),MATCH(Players!AI$2,'Euro Qual stats'!$A$1:$L$1,0)),0)</f>
        <v>0</v>
      </c>
      <c r="AJ204" s="85">
        <f t="shared" si="105"/>
        <v>0</v>
      </c>
      <c r="AK204" s="85">
        <f t="shared" si="106"/>
        <v>0</v>
      </c>
      <c r="AL204" s="85">
        <f t="shared" si="107"/>
        <v>0</v>
      </c>
      <c r="AM204" s="85">
        <f t="shared" si="108"/>
        <v>0</v>
      </c>
      <c r="AN204" s="85">
        <f t="shared" si="109"/>
        <v>0</v>
      </c>
      <c r="AO204" s="85">
        <f t="shared" si="110"/>
        <v>0</v>
      </c>
      <c r="AP204" s="2">
        <f t="shared" si="111"/>
        <v>0</v>
      </c>
      <c r="AQ204" s="2">
        <f t="shared" si="112"/>
        <v>0</v>
      </c>
      <c r="AR204" s="2">
        <f t="shared" si="113"/>
        <v>0</v>
      </c>
      <c r="AS204" s="2">
        <f t="shared" si="114"/>
        <v>0</v>
      </c>
      <c r="AT204" s="2">
        <f t="shared" si="115"/>
        <v>0</v>
      </c>
      <c r="AU204" s="2">
        <f t="shared" si="135"/>
        <v>0</v>
      </c>
      <c r="AV204" s="2">
        <f t="shared" si="136"/>
        <v>0</v>
      </c>
      <c r="AW204" s="2">
        <f t="shared" si="137"/>
        <v>0</v>
      </c>
      <c r="AX204" s="2">
        <f t="shared" si="138"/>
        <v>0</v>
      </c>
      <c r="AY204" s="2">
        <f t="shared" si="139"/>
        <v>0</v>
      </c>
      <c r="AZ204" s="2">
        <f t="shared" si="116"/>
        <v>0</v>
      </c>
      <c r="BA204" s="2">
        <f t="shared" si="117"/>
        <v>0</v>
      </c>
      <c r="BB204" s="2">
        <f t="shared" si="118"/>
        <v>0</v>
      </c>
      <c r="BC204">
        <f t="shared" si="119"/>
        <v>0</v>
      </c>
      <c r="BD204" s="74">
        <f t="shared" si="120"/>
        <v>0</v>
      </c>
      <c r="BE204" s="74">
        <f t="shared" si="121"/>
        <v>0</v>
      </c>
      <c r="BF204" s="74">
        <f t="shared" si="122"/>
        <v>0</v>
      </c>
      <c r="BG204" s="2">
        <f t="shared" si="123"/>
        <v>0</v>
      </c>
      <c r="BH204" s="2">
        <f t="shared" si="124"/>
        <v>0</v>
      </c>
      <c r="BI204" s="2">
        <f t="shared" si="125"/>
        <v>0</v>
      </c>
      <c r="BJ204" s="2">
        <f t="shared" si="126"/>
        <v>0</v>
      </c>
      <c r="BK204" s="2">
        <f t="shared" si="127"/>
        <v>0</v>
      </c>
      <c r="BL204" s="2">
        <f t="shared" si="128"/>
        <v>0</v>
      </c>
      <c r="BM204" s="2">
        <f t="shared" si="129"/>
        <v>0</v>
      </c>
      <c r="BN204" s="2">
        <f t="shared" si="130"/>
        <v>0</v>
      </c>
      <c r="BO204" s="2">
        <f t="shared" si="131"/>
        <v>0</v>
      </c>
      <c r="BP204" s="2">
        <f t="shared" si="132"/>
        <v>0</v>
      </c>
      <c r="BQ204" s="2">
        <f t="shared" si="133"/>
        <v>0</v>
      </c>
      <c r="BR204" s="2">
        <f t="shared" si="134"/>
        <v>0</v>
      </c>
    </row>
    <row r="205" spans="1:70" x14ac:dyDescent="0.3">
      <c r="A205" s="93">
        <v>0</v>
      </c>
      <c r="B205">
        <v>204509</v>
      </c>
      <c r="C205" t="s">
        <v>1740</v>
      </c>
      <c r="D205" t="s">
        <v>1741</v>
      </c>
      <c r="E205" t="s">
        <v>1742</v>
      </c>
      <c r="F205">
        <v>18658</v>
      </c>
      <c r="G205" t="s">
        <v>861</v>
      </c>
      <c r="H205" t="s">
        <v>937</v>
      </c>
      <c r="I205" t="s">
        <v>5231</v>
      </c>
      <c r="J205">
        <v>0</v>
      </c>
      <c r="K205">
        <v>5.5</v>
      </c>
      <c r="L205">
        <v>0</v>
      </c>
      <c r="M205">
        <v>0</v>
      </c>
      <c r="N205">
        <v>8</v>
      </c>
      <c r="O205" t="s">
        <v>1273</v>
      </c>
      <c r="P205" t="s">
        <v>1743</v>
      </c>
      <c r="Q205" t="s">
        <v>1743</v>
      </c>
      <c r="R205">
        <v>0</v>
      </c>
      <c r="S205">
        <v>0</v>
      </c>
      <c r="T205">
        <v>53</v>
      </c>
      <c r="U205">
        <v>6</v>
      </c>
      <c r="V205">
        <v>1980</v>
      </c>
      <c r="W205">
        <v>0</v>
      </c>
      <c r="X205">
        <v>0</v>
      </c>
      <c r="Y205">
        <v>0</v>
      </c>
      <c r="Z205" t="s">
        <v>1048</v>
      </c>
      <c r="AA205" t="s">
        <v>690</v>
      </c>
      <c r="AB205" s="69" t="str">
        <f>IF(AA205&lt;&gt;"",INDEX(Lookup!$N$2:$N$5,MATCH(Players!AA205,Lookup!$P$2:$P$5,0)),INDEX(Lookup!$N$2:$N$5,MATCH(Players!O205,Lookup!$O$2:$O$5,0)))</f>
        <v>Goalkeeper</v>
      </c>
      <c r="AC205">
        <v>4495000</v>
      </c>
      <c r="AD205" s="69" t="s">
        <v>790</v>
      </c>
      <c r="AE205" s="69" t="str">
        <f>INDEX('Translate table'!$H$2:$H$622,MATCH(Players!P205,'Translate table'!$G$2:$G$622,0))</f>
        <v>Alex Meret</v>
      </c>
      <c r="AF205" s="69">
        <f>IFERROR(INDEX('Euro Qual stats'!$A$1:$L$2071,MATCH(Players!$AE205,'Euro Qual stats'!$A$1:$A$2071,0),MATCH(Players!AF$2,'Euro Qual stats'!$A$1:$L$1,0)),0)</f>
        <v>1</v>
      </c>
      <c r="AG205" s="69">
        <f>IFERROR(INDEX('Euro Qual stats'!$A$1:$L$2071,MATCH(Players!$AE205,'Euro Qual stats'!$A$1:$A$2071,0),MATCH(Players!AG$2,'Euro Qual stats'!$A$1:$L$1,0)),0)</f>
        <v>0</v>
      </c>
      <c r="AH205" s="69">
        <f>IFERROR(INDEX('Euro Qual stats'!$A$1:$L$2071,MATCH(Players!$AE205,'Euro Qual stats'!$A$1:$A$2071,0),MATCH(Players!AH$2,'Euro Qual stats'!$A$1:$L$1,0)),0)</f>
        <v>0</v>
      </c>
      <c r="AI205" s="69">
        <f>IFERROR(INDEX('Euro Qual stats'!$A$1:$L$2071,MATCH(Players!$AE205,'Euro Qual stats'!$A$1:$A$2071,0),MATCH(Players!AI$2,'Euro Qual stats'!$A$1:$L$1,0)),0)</f>
        <v>0</v>
      </c>
      <c r="AJ205" s="85">
        <f t="shared" si="105"/>
        <v>0</v>
      </c>
      <c r="AK205" s="85">
        <f t="shared" si="106"/>
        <v>0</v>
      </c>
      <c r="AL205" s="85">
        <f t="shared" si="107"/>
        <v>0</v>
      </c>
      <c r="AM205" s="85">
        <f t="shared" si="108"/>
        <v>0</v>
      </c>
      <c r="AN205" s="85">
        <f t="shared" si="109"/>
        <v>0</v>
      </c>
      <c r="AO205" s="85">
        <f t="shared" si="110"/>
        <v>0</v>
      </c>
      <c r="AP205" s="2">
        <f t="shared" si="111"/>
        <v>0</v>
      </c>
      <c r="AQ205" s="2">
        <f t="shared" si="112"/>
        <v>0</v>
      </c>
      <c r="AR205" s="2">
        <f t="shared" si="113"/>
        <v>0</v>
      </c>
      <c r="AS205" s="2">
        <f t="shared" si="114"/>
        <v>0</v>
      </c>
      <c r="AT205" s="2">
        <f t="shared" si="115"/>
        <v>0</v>
      </c>
      <c r="AU205" s="2">
        <f t="shared" si="135"/>
        <v>0</v>
      </c>
      <c r="AV205" s="2">
        <f t="shared" si="136"/>
        <v>0</v>
      </c>
      <c r="AW205" s="2">
        <f t="shared" si="137"/>
        <v>0</v>
      </c>
      <c r="AX205" s="2">
        <f t="shared" si="138"/>
        <v>0</v>
      </c>
      <c r="AY205" s="2">
        <f t="shared" si="139"/>
        <v>0</v>
      </c>
      <c r="AZ205" s="2">
        <f t="shared" si="116"/>
        <v>0</v>
      </c>
      <c r="BA205" s="2">
        <f t="shared" si="117"/>
        <v>0</v>
      </c>
      <c r="BB205" s="2">
        <f t="shared" si="118"/>
        <v>0</v>
      </c>
      <c r="BC205">
        <f t="shared" si="119"/>
        <v>0</v>
      </c>
      <c r="BD205" s="74">
        <f t="shared" si="120"/>
        <v>0</v>
      </c>
      <c r="BE205" s="74">
        <f t="shared" si="121"/>
        <v>0</v>
      </c>
      <c r="BF205" s="74">
        <f t="shared" si="122"/>
        <v>0</v>
      </c>
      <c r="BG205" s="2">
        <f t="shared" si="123"/>
        <v>0</v>
      </c>
      <c r="BH205" s="2">
        <f t="shared" si="124"/>
        <v>0</v>
      </c>
      <c r="BI205" s="2">
        <f t="shared" si="125"/>
        <v>0</v>
      </c>
      <c r="BJ205" s="2">
        <f t="shared" si="126"/>
        <v>0</v>
      </c>
      <c r="BK205" s="2">
        <f t="shared" si="127"/>
        <v>0</v>
      </c>
      <c r="BL205" s="2">
        <f t="shared" si="128"/>
        <v>0</v>
      </c>
      <c r="BM205" s="2">
        <f t="shared" si="129"/>
        <v>0</v>
      </c>
      <c r="BN205" s="2">
        <f t="shared" si="130"/>
        <v>0</v>
      </c>
      <c r="BO205" s="2">
        <f t="shared" si="131"/>
        <v>0</v>
      </c>
      <c r="BP205" s="2">
        <f t="shared" si="132"/>
        <v>0</v>
      </c>
      <c r="BQ205" s="2">
        <f t="shared" si="133"/>
        <v>0</v>
      </c>
      <c r="BR205" s="2">
        <f t="shared" si="134"/>
        <v>0</v>
      </c>
    </row>
    <row r="206" spans="1:70" x14ac:dyDescent="0.3">
      <c r="A206" s="93">
        <v>0</v>
      </c>
      <c r="B206">
        <v>213393</v>
      </c>
      <c r="C206" t="s">
        <v>1744</v>
      </c>
      <c r="D206" t="s">
        <v>1745</v>
      </c>
      <c r="E206" t="s">
        <v>1746</v>
      </c>
      <c r="F206">
        <v>18658</v>
      </c>
      <c r="G206" t="s">
        <v>861</v>
      </c>
      <c r="H206" t="s">
        <v>937</v>
      </c>
      <c r="I206" t="s">
        <v>979</v>
      </c>
      <c r="J206">
        <v>6.3</v>
      </c>
      <c r="K206">
        <v>5.5</v>
      </c>
      <c r="L206">
        <v>6.3</v>
      </c>
      <c r="M206">
        <v>0</v>
      </c>
      <c r="N206">
        <v>7523</v>
      </c>
      <c r="O206" t="s">
        <v>1301</v>
      </c>
      <c r="P206" t="s">
        <v>1747</v>
      </c>
      <c r="Q206" t="s">
        <v>1747</v>
      </c>
      <c r="R206">
        <v>2</v>
      </c>
      <c r="S206">
        <v>0</v>
      </c>
      <c r="T206">
        <v>0</v>
      </c>
      <c r="U206">
        <v>2</v>
      </c>
      <c r="V206">
        <v>2032</v>
      </c>
      <c r="W206">
        <v>3</v>
      </c>
      <c r="X206">
        <v>4</v>
      </c>
      <c r="Y206">
        <v>0</v>
      </c>
      <c r="Z206" t="s">
        <v>1048</v>
      </c>
      <c r="AA206" t="s">
        <v>692</v>
      </c>
      <c r="AB206" s="69" t="str">
        <f>IF(AA206&lt;&gt;"",INDEX(Lookup!$N$2:$N$5,MATCH(Players!AA206,Lookup!$P$2:$P$5,0)),INDEX(Lookup!$N$2:$N$5,MATCH(Players!O206,Lookup!$O$2:$O$5,0)))</f>
        <v>Defense</v>
      </c>
      <c r="AC206">
        <v>4112000</v>
      </c>
      <c r="AD206" s="69" t="s">
        <v>830</v>
      </c>
      <c r="AE206" s="69" t="str">
        <f>INDEX('Translate table'!$H$2:$H$622,MATCH(Players!P206,'Translate table'!$G$2:$G$622,0))</f>
        <v>Leonardo Bonucci</v>
      </c>
      <c r="AF206" s="69">
        <f>IFERROR(INDEX('Euro Qual stats'!$A$1:$L$2071,MATCH(Players!$AE206,'Euro Qual stats'!$A$1:$A$2071,0),MATCH(Players!AF$2,'Euro Qual stats'!$A$1:$L$1,0)),0)</f>
        <v>10</v>
      </c>
      <c r="AG206" s="69">
        <f>IFERROR(INDEX('Euro Qual stats'!$A$1:$L$2071,MATCH(Players!$AE206,'Euro Qual stats'!$A$1:$A$2071,0),MATCH(Players!AG$2,'Euro Qual stats'!$A$1:$L$1,0)),0)</f>
        <v>0.35</v>
      </c>
      <c r="AH206" s="69">
        <f>IFERROR(INDEX('Euro Qual stats'!$A$1:$L$2071,MATCH(Players!$AE206,'Euro Qual stats'!$A$1:$A$2071,0),MATCH(Players!AH$2,'Euro Qual stats'!$A$1:$L$1,0)),0)</f>
        <v>0.12</v>
      </c>
      <c r="AI206" s="69">
        <f>IFERROR(INDEX('Euro Qual stats'!$A$1:$L$2071,MATCH(Players!$AE206,'Euro Qual stats'!$A$1:$A$2071,0),MATCH(Players!AI$2,'Euro Qual stats'!$A$1:$L$1,0)),0)</f>
        <v>0.12</v>
      </c>
      <c r="AJ206" s="85">
        <f t="shared" si="105"/>
        <v>0.30725838264299804</v>
      </c>
      <c r="AK206" s="85">
        <f t="shared" si="106"/>
        <v>0.11529585798816569</v>
      </c>
      <c r="AL206" s="85">
        <f t="shared" si="107"/>
        <v>0.13148915187376725</v>
      </c>
      <c r="AM206" s="85">
        <f t="shared" si="108"/>
        <v>0.1755792694380835</v>
      </c>
      <c r="AN206" s="85">
        <f t="shared" si="109"/>
        <v>4.2684732550776101E-2</v>
      </c>
      <c r="AO206" s="85">
        <f t="shared" si="110"/>
        <v>8.2192671318874033E-2</v>
      </c>
      <c r="AP206" s="2">
        <f t="shared" si="111"/>
        <v>8.8582677165354326E-2</v>
      </c>
      <c r="AQ206" s="2">
        <f t="shared" si="112"/>
        <v>0</v>
      </c>
      <c r="AR206" s="2">
        <f t="shared" si="113"/>
        <v>0.13287401574803148</v>
      </c>
      <c r="AS206" s="2">
        <f t="shared" si="114"/>
        <v>0.17716535433070865</v>
      </c>
      <c r="AT206" s="2">
        <f t="shared" si="115"/>
        <v>0</v>
      </c>
      <c r="AU206" s="2">
        <f t="shared" si="135"/>
        <v>8.8582677165354326E-2</v>
      </c>
      <c r="AV206" s="2">
        <f t="shared" si="136"/>
        <v>0</v>
      </c>
      <c r="AW206" s="2">
        <f t="shared" si="137"/>
        <v>0.13287401574803148</v>
      </c>
      <c r="AX206" s="2">
        <f t="shared" si="138"/>
        <v>0.17716535433070865</v>
      </c>
      <c r="AY206" s="2">
        <f t="shared" si="139"/>
        <v>0</v>
      </c>
      <c r="AZ206" s="2">
        <f t="shared" si="116"/>
        <v>0.10193926757676</v>
      </c>
      <c r="BA206" s="2">
        <f t="shared" si="117"/>
        <v>0.15362919132149902</v>
      </c>
      <c r="BB206" s="2">
        <f t="shared" si="118"/>
        <v>0.14858267716535434</v>
      </c>
      <c r="BC206">
        <f t="shared" si="119"/>
        <v>1</v>
      </c>
      <c r="BD206" s="74">
        <f t="shared" si="120"/>
        <v>3.8268495644174151E-2</v>
      </c>
      <c r="BE206" s="74">
        <f t="shared" si="121"/>
        <v>9.9009732396678443E-2</v>
      </c>
      <c r="BF206" s="74">
        <f t="shared" si="122"/>
        <v>2.1286754079517137E-2</v>
      </c>
      <c r="BG206" s="2">
        <f t="shared" si="123"/>
        <v>0.14858267716535434</v>
      </c>
      <c r="BH206" s="2">
        <f t="shared" si="124"/>
        <v>0</v>
      </c>
      <c r="BI206" s="2">
        <f t="shared" si="125"/>
        <v>3.8268495644174151E-2</v>
      </c>
      <c r="BJ206" s="2">
        <f t="shared" si="126"/>
        <v>9.9009732396678443E-2</v>
      </c>
      <c r="BK206" s="2">
        <f t="shared" si="127"/>
        <v>2.1286754079517137E-2</v>
      </c>
      <c r="BL206" s="2">
        <f t="shared" si="128"/>
        <v>0.14858267716535434</v>
      </c>
      <c r="BM206" s="2">
        <f t="shared" si="129"/>
        <v>0</v>
      </c>
      <c r="BN206" s="2">
        <f t="shared" si="130"/>
        <v>3.8268495644174144E-2</v>
      </c>
      <c r="BO206" s="2">
        <f t="shared" si="131"/>
        <v>9.9009732396678457E-2</v>
      </c>
      <c r="BP206" s="2">
        <f t="shared" si="132"/>
        <v>2.1286754079517137E-2</v>
      </c>
      <c r="BQ206" s="2">
        <f t="shared" si="133"/>
        <v>0.14858267716535434</v>
      </c>
      <c r="BR206" s="2">
        <f t="shared" si="134"/>
        <v>0</v>
      </c>
    </row>
    <row r="207" spans="1:70" x14ac:dyDescent="0.3">
      <c r="A207" s="93">
        <v>0</v>
      </c>
      <c r="B207">
        <v>213392</v>
      </c>
      <c r="C207" t="s">
        <v>1748</v>
      </c>
      <c r="D207" t="s">
        <v>1749</v>
      </c>
      <c r="E207" t="s">
        <v>1750</v>
      </c>
      <c r="F207">
        <v>18658</v>
      </c>
      <c r="G207" t="s">
        <v>861</v>
      </c>
      <c r="H207" t="s">
        <v>937</v>
      </c>
      <c r="I207" t="s">
        <v>1008</v>
      </c>
      <c r="J207">
        <v>6.9</v>
      </c>
      <c r="K207">
        <v>5.5</v>
      </c>
      <c r="L207">
        <v>6.9</v>
      </c>
      <c r="M207">
        <v>0</v>
      </c>
      <c r="N207">
        <v>1462</v>
      </c>
      <c r="O207" t="s">
        <v>1301</v>
      </c>
      <c r="P207" t="s">
        <v>1751</v>
      </c>
      <c r="Q207" t="s">
        <v>1751</v>
      </c>
      <c r="R207">
        <v>0</v>
      </c>
      <c r="S207">
        <v>1</v>
      </c>
      <c r="T207">
        <v>0</v>
      </c>
      <c r="U207">
        <v>3</v>
      </c>
      <c r="V207">
        <v>1387</v>
      </c>
      <c r="W207">
        <v>0</v>
      </c>
      <c r="X207">
        <v>4</v>
      </c>
      <c r="Y207">
        <v>0</v>
      </c>
      <c r="Z207" t="s">
        <v>1048</v>
      </c>
      <c r="AA207" t="s">
        <v>692</v>
      </c>
      <c r="AB207" s="69" t="str">
        <f>IF(AA207&lt;&gt;"",INDEX(Lookup!$N$2:$N$5,MATCH(Players!AA207,Lookup!$P$2:$P$5,0)),INDEX(Lookup!$N$2:$N$5,MATCH(Players!O207,Lookup!$O$2:$O$5,0)))</f>
        <v>Defense</v>
      </c>
      <c r="AC207">
        <v>4622000</v>
      </c>
      <c r="AD207" s="69" t="s">
        <v>794</v>
      </c>
      <c r="AE207" s="69" t="str">
        <f>INDEX('Translate table'!$H$2:$H$622,MATCH(Players!P207,'Translate table'!$G$2:$G$622,0))</f>
        <v>Giorgio Chiellini</v>
      </c>
      <c r="AF207" s="69">
        <f>IFERROR(INDEX('Euro Qual stats'!$A$1:$L$2071,MATCH(Players!$AE207,'Euro Qual stats'!$A$1:$A$2071,0),MATCH(Players!AF$2,'Euro Qual stats'!$A$1:$L$1,0)),0)</f>
        <v>3</v>
      </c>
      <c r="AG207" s="69">
        <f>IFERROR(INDEX('Euro Qual stats'!$A$1:$L$2071,MATCH(Players!$AE207,'Euro Qual stats'!$A$1:$A$2071,0),MATCH(Players!AG$2,'Euro Qual stats'!$A$1:$L$1,0)),0)</f>
        <v>0</v>
      </c>
      <c r="AH207" s="69">
        <f>IFERROR(INDEX('Euro Qual stats'!$A$1:$L$2071,MATCH(Players!$AE207,'Euro Qual stats'!$A$1:$A$2071,0),MATCH(Players!AH$2,'Euro Qual stats'!$A$1:$L$1,0)),0)</f>
        <v>0</v>
      </c>
      <c r="AI207" s="69">
        <f>IFERROR(INDEX('Euro Qual stats'!$A$1:$L$2071,MATCH(Players!$AE207,'Euro Qual stats'!$A$1:$A$2071,0),MATCH(Players!AI$2,'Euro Qual stats'!$A$1:$L$1,0)),0)</f>
        <v>0</v>
      </c>
      <c r="AJ207" s="85">
        <f t="shared" si="105"/>
        <v>7.0162721893491126E-2</v>
      </c>
      <c r="AK207" s="85">
        <f t="shared" si="106"/>
        <v>6.8831360946745579E-2</v>
      </c>
      <c r="AL207" s="85">
        <f t="shared" si="107"/>
        <v>0.14170118343195259</v>
      </c>
      <c r="AM207" s="85">
        <f t="shared" si="108"/>
        <v>0</v>
      </c>
      <c r="AN207" s="85">
        <f t="shared" si="109"/>
        <v>0</v>
      </c>
      <c r="AO207" s="85">
        <f t="shared" si="110"/>
        <v>0</v>
      </c>
      <c r="AP207" s="2">
        <f t="shared" si="111"/>
        <v>0</v>
      </c>
      <c r="AQ207" s="2">
        <f t="shared" si="112"/>
        <v>6.4888248017303529E-2</v>
      </c>
      <c r="AR207" s="2">
        <f t="shared" si="113"/>
        <v>0</v>
      </c>
      <c r="AS207" s="2">
        <f t="shared" si="114"/>
        <v>0.25955299206921412</v>
      </c>
      <c r="AT207" s="2">
        <f t="shared" si="115"/>
        <v>0</v>
      </c>
      <c r="AU207" s="2">
        <f t="shared" si="135"/>
        <v>0</v>
      </c>
      <c r="AV207" s="2">
        <f t="shared" si="136"/>
        <v>6.4888248017303529E-2</v>
      </c>
      <c r="AW207" s="2">
        <f t="shared" si="137"/>
        <v>0</v>
      </c>
      <c r="AX207" s="2">
        <f t="shared" si="138"/>
        <v>0.25955299206921412</v>
      </c>
      <c r="AY207" s="2">
        <f t="shared" si="139"/>
        <v>0</v>
      </c>
      <c r="AZ207" s="2">
        <f t="shared" si="116"/>
        <v>3.4415680473372789E-2</v>
      </c>
      <c r="BA207" s="2">
        <f t="shared" si="117"/>
        <v>6.7525484955397327E-2</v>
      </c>
      <c r="BB207" s="2">
        <f t="shared" si="118"/>
        <v>0.12977649603460706</v>
      </c>
      <c r="BC207">
        <f t="shared" si="119"/>
        <v>0</v>
      </c>
      <c r="BD207" s="74">
        <f t="shared" si="120"/>
        <v>0</v>
      </c>
      <c r="BE207" s="74">
        <f t="shared" si="121"/>
        <v>0</v>
      </c>
      <c r="BF207" s="74">
        <f t="shared" si="122"/>
        <v>0</v>
      </c>
      <c r="BG207" s="2">
        <f t="shared" si="123"/>
        <v>0.12977649603460706</v>
      </c>
      <c r="BH207" s="2">
        <f t="shared" si="124"/>
        <v>0</v>
      </c>
      <c r="BI207" s="2">
        <f t="shared" si="125"/>
        <v>0</v>
      </c>
      <c r="BJ207" s="2">
        <f t="shared" si="126"/>
        <v>0</v>
      </c>
      <c r="BK207" s="2">
        <f t="shared" si="127"/>
        <v>0</v>
      </c>
      <c r="BL207" s="2">
        <f t="shared" si="128"/>
        <v>0.12977649603460706</v>
      </c>
      <c r="BM207" s="2">
        <f t="shared" si="129"/>
        <v>0</v>
      </c>
      <c r="BN207" s="2">
        <f t="shared" si="130"/>
        <v>0</v>
      </c>
      <c r="BO207" s="2">
        <f t="shared" si="131"/>
        <v>0</v>
      </c>
      <c r="BP207" s="2">
        <f t="shared" si="132"/>
        <v>0</v>
      </c>
      <c r="BQ207" s="2">
        <f t="shared" si="133"/>
        <v>0.12977649603460706</v>
      </c>
      <c r="BR207" s="2">
        <f t="shared" si="134"/>
        <v>0</v>
      </c>
    </row>
    <row r="208" spans="1:70" x14ac:dyDescent="0.3">
      <c r="A208" s="93">
        <v>0</v>
      </c>
      <c r="B208">
        <v>205001</v>
      </c>
      <c r="C208" t="s">
        <v>1755</v>
      </c>
      <c r="D208" t="s">
        <v>1756</v>
      </c>
      <c r="E208" t="s">
        <v>1757</v>
      </c>
      <c r="F208">
        <v>18658</v>
      </c>
      <c r="G208" t="s">
        <v>861</v>
      </c>
      <c r="H208" t="s">
        <v>937</v>
      </c>
      <c r="I208" t="s">
        <v>979</v>
      </c>
      <c r="J208">
        <v>0</v>
      </c>
      <c r="K208">
        <v>5.5</v>
      </c>
      <c r="L208">
        <v>0</v>
      </c>
      <c r="M208">
        <v>0</v>
      </c>
      <c r="N208">
        <v>26</v>
      </c>
      <c r="O208" t="s">
        <v>1301</v>
      </c>
      <c r="P208" t="s">
        <v>1758</v>
      </c>
      <c r="Q208" t="s">
        <v>1758</v>
      </c>
      <c r="R208">
        <v>0</v>
      </c>
      <c r="S208">
        <v>1</v>
      </c>
      <c r="T208">
        <v>0</v>
      </c>
      <c r="U208">
        <v>10</v>
      </c>
      <c r="V208">
        <v>2815</v>
      </c>
      <c r="W208">
        <v>0</v>
      </c>
      <c r="X208">
        <v>7</v>
      </c>
      <c r="Y208">
        <v>1</v>
      </c>
      <c r="Z208" t="s">
        <v>1048</v>
      </c>
      <c r="AA208" t="s">
        <v>692</v>
      </c>
      <c r="AB208" s="69" t="str">
        <f>IF(AA208&lt;&gt;"",INDEX(Lookup!$N$2:$N$5,MATCH(Players!AA208,Lookup!$P$2:$P$5,0)),INDEX(Lookup!$N$2:$N$5,MATCH(Players!O208,Lookup!$O$2:$O$5,0)))</f>
        <v>Defense</v>
      </c>
      <c r="AC208">
        <v>3495000</v>
      </c>
      <c r="AD208" s="69" t="s">
        <v>788</v>
      </c>
      <c r="AE208" s="69" t="str">
        <f>INDEX('Translate table'!$H$2:$H$622,MATCH(Players!P208,'Translate table'!$G$2:$G$622,0))</f>
        <v>Francesco Acerbi</v>
      </c>
      <c r="AF208" s="69">
        <f>IFERROR(INDEX('Euro Qual stats'!$A$1:$L$2071,MATCH(Players!$AE208,'Euro Qual stats'!$A$1:$A$2071,0),MATCH(Players!AF$2,'Euro Qual stats'!$A$1:$L$1,0)),0)</f>
        <v>3</v>
      </c>
      <c r="AG208" s="69">
        <f>IFERROR(INDEX('Euro Qual stats'!$A$1:$L$2071,MATCH(Players!$AE208,'Euro Qual stats'!$A$1:$A$2071,0),MATCH(Players!AG$2,'Euro Qual stats'!$A$1:$L$1,0)),0)</f>
        <v>0</v>
      </c>
      <c r="AH208" s="69">
        <f>IFERROR(INDEX('Euro Qual stats'!$A$1:$L$2071,MATCH(Players!$AE208,'Euro Qual stats'!$A$1:$A$2071,0),MATCH(Players!AH$2,'Euro Qual stats'!$A$1:$L$1,0)),0)</f>
        <v>0.33</v>
      </c>
      <c r="AI208" s="69">
        <f>IFERROR(INDEX('Euro Qual stats'!$A$1:$L$2071,MATCH(Players!$AE208,'Euro Qual stats'!$A$1:$A$2071,0),MATCH(Players!AI$2,'Euro Qual stats'!$A$1:$L$1,0)),0)</f>
        <v>0</v>
      </c>
      <c r="AJ208" s="85">
        <f t="shared" si="105"/>
        <v>7.0162721893491126E-2</v>
      </c>
      <c r="AK208" s="85">
        <f t="shared" si="106"/>
        <v>0.1513313609467456</v>
      </c>
      <c r="AL208" s="85">
        <f t="shared" si="107"/>
        <v>0.14170118343195259</v>
      </c>
      <c r="AM208" s="85">
        <f t="shared" si="108"/>
        <v>4.0093680588562233E-2</v>
      </c>
      <c r="AN208" s="85">
        <f t="shared" si="109"/>
        <v>5.6025765203289654E-2</v>
      </c>
      <c r="AO208" s="85">
        <f t="shared" si="110"/>
        <v>8.857611924137411E-2</v>
      </c>
      <c r="AP208" s="2">
        <f t="shared" si="111"/>
        <v>0</v>
      </c>
      <c r="AQ208" s="2">
        <f t="shared" si="112"/>
        <v>3.1971580817051509E-2</v>
      </c>
      <c r="AR208" s="2">
        <f t="shared" si="113"/>
        <v>0</v>
      </c>
      <c r="AS208" s="2">
        <f t="shared" si="114"/>
        <v>0.22380106571936056</v>
      </c>
      <c r="AT208" s="2">
        <f t="shared" si="115"/>
        <v>3.1971580817051509E-2</v>
      </c>
      <c r="AU208" s="2">
        <f t="shared" si="135"/>
        <v>0</v>
      </c>
      <c r="AV208" s="2">
        <f t="shared" si="136"/>
        <v>3.1971580817051509E-2</v>
      </c>
      <c r="AW208" s="2">
        <f t="shared" si="137"/>
        <v>0</v>
      </c>
      <c r="AX208" s="2">
        <f t="shared" si="138"/>
        <v>0.22380106571936056</v>
      </c>
      <c r="AY208" s="2">
        <f t="shared" si="139"/>
        <v>3.1971580817051509E-2</v>
      </c>
      <c r="AZ208" s="2">
        <f t="shared" si="116"/>
        <v>7.5665680473372798E-2</v>
      </c>
      <c r="BA208" s="2">
        <f t="shared" si="117"/>
        <v>5.1067151355271317E-2</v>
      </c>
      <c r="BB208" s="2">
        <f t="shared" si="118"/>
        <v>0.11190053285968028</v>
      </c>
      <c r="BC208">
        <f t="shared" si="119"/>
        <v>1</v>
      </c>
      <c r="BD208" s="74">
        <f t="shared" si="120"/>
        <v>2.840526356958914E-2</v>
      </c>
      <c r="BE208" s="74">
        <f t="shared" si="121"/>
        <v>3.2911355885256982E-2</v>
      </c>
      <c r="BF208" s="74">
        <f t="shared" si="122"/>
        <v>0</v>
      </c>
      <c r="BG208" s="2">
        <f t="shared" si="123"/>
        <v>0.11190053285968028</v>
      </c>
      <c r="BH208" s="2">
        <f t="shared" si="124"/>
        <v>3.1971580817051509E-2</v>
      </c>
      <c r="BI208" s="2">
        <f t="shared" si="125"/>
        <v>2.840526356958914E-2</v>
      </c>
      <c r="BJ208" s="2">
        <f t="shared" si="126"/>
        <v>3.2911355885256982E-2</v>
      </c>
      <c r="BK208" s="2">
        <f t="shared" si="127"/>
        <v>0</v>
      </c>
      <c r="BL208" s="2">
        <f t="shared" si="128"/>
        <v>0.11190053285968028</v>
      </c>
      <c r="BM208" s="2">
        <f t="shared" si="129"/>
        <v>3.1971580817051509E-2</v>
      </c>
      <c r="BN208" s="2">
        <f t="shared" si="130"/>
        <v>2.8405263569589133E-2</v>
      </c>
      <c r="BO208" s="2">
        <f t="shared" si="131"/>
        <v>3.2911355885256989E-2</v>
      </c>
      <c r="BP208" s="2">
        <f t="shared" si="132"/>
        <v>0</v>
      </c>
      <c r="BQ208" s="2">
        <f t="shared" si="133"/>
        <v>0.11190053285968028</v>
      </c>
      <c r="BR208" s="2">
        <f t="shared" si="134"/>
        <v>3.1971580817051509E-2</v>
      </c>
    </row>
    <row r="209" spans="1:70" x14ac:dyDescent="0.3">
      <c r="A209" s="93">
        <v>0</v>
      </c>
      <c r="B209">
        <v>204517</v>
      </c>
      <c r="C209" t="s">
        <v>1759</v>
      </c>
      <c r="D209" t="s">
        <v>1760</v>
      </c>
      <c r="E209" t="s">
        <v>1761</v>
      </c>
      <c r="F209">
        <v>18658</v>
      </c>
      <c r="G209" t="s">
        <v>861</v>
      </c>
      <c r="H209" t="s">
        <v>937</v>
      </c>
      <c r="I209" t="s">
        <v>979</v>
      </c>
      <c r="J209">
        <v>1.3</v>
      </c>
      <c r="K209">
        <v>5.5</v>
      </c>
      <c r="L209">
        <v>1.3</v>
      </c>
      <c r="M209">
        <v>0</v>
      </c>
      <c r="N209">
        <v>14</v>
      </c>
      <c r="O209" t="s">
        <v>1301</v>
      </c>
      <c r="P209" t="s">
        <v>1762</v>
      </c>
      <c r="Q209" t="s">
        <v>1762</v>
      </c>
      <c r="R209">
        <v>3</v>
      </c>
      <c r="S209">
        <v>6</v>
      </c>
      <c r="T209">
        <v>0</v>
      </c>
      <c r="U209">
        <v>12</v>
      </c>
      <c r="V209">
        <v>3240</v>
      </c>
      <c r="W209">
        <v>12</v>
      </c>
      <c r="X209">
        <v>11</v>
      </c>
      <c r="Y209">
        <v>0</v>
      </c>
      <c r="Z209" t="s">
        <v>1048</v>
      </c>
      <c r="AA209" t="s">
        <v>692</v>
      </c>
      <c r="AB209" s="69" t="str">
        <f>IF(AA209&lt;&gt;"",INDEX(Lookup!$N$2:$N$5,MATCH(Players!AA209,Lookup!$P$2:$P$5,0)),INDEX(Lookup!$N$2:$N$5,MATCH(Players!O209,Lookup!$O$2:$O$5,0)))</f>
        <v>Defense</v>
      </c>
      <c r="AC209">
        <v>2562000</v>
      </c>
      <c r="AD209" s="69" t="s">
        <v>789</v>
      </c>
      <c r="AE209" s="69" t="str">
        <f>INDEX('Translate table'!$H$2:$H$622,MATCH(Players!P209,'Translate table'!$G$2:$G$622,0))</f>
        <v>Giovanni Di Lorenzo</v>
      </c>
      <c r="AF209" s="69">
        <f>IFERROR(INDEX('Euro Qual stats'!$A$1:$L$2071,MATCH(Players!$AE209,'Euro Qual stats'!$A$1:$A$2071,0),MATCH(Players!AF$2,'Euro Qual stats'!$A$1:$L$1,0)),0)</f>
        <v>2</v>
      </c>
      <c r="AG209" s="69">
        <f>IFERROR(INDEX('Euro Qual stats'!$A$1:$L$2071,MATCH(Players!$AE209,'Euro Qual stats'!$A$1:$A$2071,0),MATCH(Players!AG$2,'Euro Qual stats'!$A$1:$L$1,0)),0)</f>
        <v>0.5</v>
      </c>
      <c r="AH209" s="69">
        <f>IFERROR(INDEX('Euro Qual stats'!$A$1:$L$2071,MATCH(Players!$AE209,'Euro Qual stats'!$A$1:$A$2071,0),MATCH(Players!AH$2,'Euro Qual stats'!$A$1:$L$1,0)),0)</f>
        <v>0</v>
      </c>
      <c r="AI209" s="69">
        <f>IFERROR(INDEX('Euro Qual stats'!$A$1:$L$2071,MATCH(Players!$AE209,'Euro Qual stats'!$A$1:$A$2071,0),MATCH(Players!AI$2,'Euro Qual stats'!$A$1:$L$1,0)),0)</f>
        <v>0</v>
      </c>
      <c r="AJ209" s="85">
        <f t="shared" si="105"/>
        <v>0.16129191321499015</v>
      </c>
      <c r="AK209" s="85">
        <f t="shared" si="106"/>
        <v>7.6479289940828421E-2</v>
      </c>
      <c r="AL209" s="85">
        <f t="shared" si="107"/>
        <v>0.1574457593688362</v>
      </c>
      <c r="AM209" s="85">
        <f t="shared" si="108"/>
        <v>9.2168409027470005E-2</v>
      </c>
      <c r="AN209" s="85">
        <f t="shared" si="109"/>
        <v>2.8314096393060362E-2</v>
      </c>
      <c r="AO209" s="85">
        <f t="shared" si="110"/>
        <v>9.8417910268193451E-2</v>
      </c>
      <c r="AP209" s="2">
        <f t="shared" si="111"/>
        <v>8.3333333333333343E-2</v>
      </c>
      <c r="AQ209" s="2">
        <f t="shared" si="112"/>
        <v>0.16666666666666669</v>
      </c>
      <c r="AR209" s="2">
        <f t="shared" si="113"/>
        <v>0.33333333333333337</v>
      </c>
      <c r="AS209" s="2">
        <f t="shared" si="114"/>
        <v>0.30555555555555558</v>
      </c>
      <c r="AT209" s="2">
        <f t="shared" si="115"/>
        <v>0</v>
      </c>
      <c r="AU209" s="2">
        <f t="shared" si="135"/>
        <v>8.3333333333333343E-2</v>
      </c>
      <c r="AV209" s="2">
        <f t="shared" si="136"/>
        <v>0.16666666666666669</v>
      </c>
      <c r="AW209" s="2">
        <f t="shared" si="137"/>
        <v>0.33333333333333337</v>
      </c>
      <c r="AX209" s="2">
        <f t="shared" si="138"/>
        <v>0.30555555555555558</v>
      </c>
      <c r="AY209" s="2">
        <f t="shared" si="139"/>
        <v>0</v>
      </c>
      <c r="AZ209" s="2">
        <f t="shared" si="116"/>
        <v>7.9906311637080882E-2</v>
      </c>
      <c r="BA209" s="2">
        <f t="shared" si="117"/>
        <v>0.16397928994082842</v>
      </c>
      <c r="BB209" s="2">
        <f t="shared" si="118"/>
        <v>0.15277777777777779</v>
      </c>
      <c r="BC209">
        <f t="shared" si="119"/>
        <v>1</v>
      </c>
      <c r="BD209" s="74">
        <f t="shared" si="120"/>
        <v>2.9997217083427303E-2</v>
      </c>
      <c r="BE209" s="74">
        <f t="shared" si="121"/>
        <v>0.10568008251545583</v>
      </c>
      <c r="BF209" s="74">
        <f t="shared" si="122"/>
        <v>5.3400844801949177E-2</v>
      </c>
      <c r="BG209" s="2">
        <f t="shared" si="123"/>
        <v>0.15277777777777779</v>
      </c>
      <c r="BH209" s="2">
        <f t="shared" si="124"/>
        <v>0</v>
      </c>
      <c r="BI209" s="2">
        <f t="shared" si="125"/>
        <v>2.9997217083427303E-2</v>
      </c>
      <c r="BJ209" s="2">
        <f t="shared" si="126"/>
        <v>0.10568008251545583</v>
      </c>
      <c r="BK209" s="2">
        <f t="shared" si="127"/>
        <v>5.3400844801949177E-2</v>
      </c>
      <c r="BL209" s="2">
        <f t="shared" si="128"/>
        <v>0.15277777777777779</v>
      </c>
      <c r="BM209" s="2">
        <f t="shared" si="129"/>
        <v>0</v>
      </c>
      <c r="BN209" s="2">
        <f t="shared" si="130"/>
        <v>2.9997217083427296E-2</v>
      </c>
      <c r="BO209" s="2">
        <f t="shared" si="131"/>
        <v>0.10568008251545584</v>
      </c>
      <c r="BP209" s="2">
        <f t="shared" si="132"/>
        <v>5.3400844801949177E-2</v>
      </c>
      <c r="BQ209" s="2">
        <f t="shared" si="133"/>
        <v>0.15277777777777779</v>
      </c>
      <c r="BR209" s="2">
        <f t="shared" si="134"/>
        <v>0</v>
      </c>
    </row>
    <row r="210" spans="1:70" x14ac:dyDescent="0.3">
      <c r="A210" s="93">
        <v>0</v>
      </c>
      <c r="B210">
        <v>204511</v>
      </c>
      <c r="C210" t="s">
        <v>1763</v>
      </c>
      <c r="D210" t="s">
        <v>1339</v>
      </c>
      <c r="E210" t="s">
        <v>1764</v>
      </c>
      <c r="F210">
        <v>18658</v>
      </c>
      <c r="G210" t="s">
        <v>861</v>
      </c>
      <c r="H210" t="s">
        <v>937</v>
      </c>
      <c r="I210" t="s">
        <v>5231</v>
      </c>
      <c r="J210">
        <v>0</v>
      </c>
      <c r="K210">
        <v>5.5</v>
      </c>
      <c r="L210">
        <v>0</v>
      </c>
      <c r="M210">
        <v>0</v>
      </c>
      <c r="N210">
        <v>17</v>
      </c>
      <c r="O210" t="s">
        <v>1301</v>
      </c>
      <c r="P210" t="s">
        <v>1765</v>
      </c>
      <c r="Q210" t="s">
        <v>1765</v>
      </c>
      <c r="R210">
        <v>0</v>
      </c>
      <c r="S210">
        <v>3</v>
      </c>
      <c r="T210">
        <v>0</v>
      </c>
      <c r="U210">
        <v>14</v>
      </c>
      <c r="V210">
        <v>2926</v>
      </c>
      <c r="W210">
        <v>1</v>
      </c>
      <c r="X210">
        <v>6</v>
      </c>
      <c r="Y210">
        <v>0</v>
      </c>
      <c r="Z210" t="s">
        <v>1048</v>
      </c>
      <c r="AA210" t="s">
        <v>692</v>
      </c>
      <c r="AB210" s="69" t="str">
        <f>IF(AA210&lt;&gt;"",INDEX(Lookup!$N$2:$N$5,MATCH(Players!AA210,Lookup!$P$2:$P$5,0)),INDEX(Lookup!$N$2:$N$5,MATCH(Players!O210,Lookup!$O$2:$O$5,0)))</f>
        <v>Defense</v>
      </c>
      <c r="AC210">
        <v>3495000</v>
      </c>
      <c r="AD210" s="69" t="s">
        <v>788</v>
      </c>
      <c r="AE210" s="69" t="str">
        <f>INDEX('Translate table'!$H$2:$H$622,MATCH(Players!P210,'Translate table'!$G$2:$G$622,0))</f>
        <v>Alessandro Golinucci</v>
      </c>
      <c r="AF210" s="69">
        <f>IFERROR(INDEX('Euro Qual stats'!$A$1:$L$2071,MATCH(Players!$AE210,'Euro Qual stats'!$A$1:$A$2071,0),MATCH(Players!AF$2,'Euro Qual stats'!$A$1:$L$1,0)),0)</f>
        <v>7</v>
      </c>
      <c r="AG210" s="69">
        <f>IFERROR(INDEX('Euro Qual stats'!$A$1:$L$2071,MATCH(Players!$AE210,'Euro Qual stats'!$A$1:$A$2071,0),MATCH(Players!AG$2,'Euro Qual stats'!$A$1:$L$1,0)),0)</f>
        <v>0</v>
      </c>
      <c r="AH210" s="69">
        <f>IFERROR(INDEX('Euro Qual stats'!$A$1:$L$2071,MATCH(Players!$AE210,'Euro Qual stats'!$A$1:$A$2071,0),MATCH(Players!AH$2,'Euro Qual stats'!$A$1:$L$1,0)),0)</f>
        <v>0</v>
      </c>
      <c r="AI210" s="69">
        <f>IFERROR(INDEX('Euro Qual stats'!$A$1:$L$2071,MATCH(Players!$AE210,'Euro Qual stats'!$A$1:$A$2071,0),MATCH(Players!AI$2,'Euro Qual stats'!$A$1:$L$1,0)),0)</f>
        <v>0.19</v>
      </c>
      <c r="AJ210" s="85">
        <f t="shared" si="105"/>
        <v>3.8979289940828409E-2</v>
      </c>
      <c r="AK210" s="85">
        <f t="shared" si="106"/>
        <v>3.8239644970414211E-2</v>
      </c>
      <c r="AL210" s="85">
        <f t="shared" si="107"/>
        <v>0.18955621301775144</v>
      </c>
      <c r="AM210" s="85">
        <f t="shared" si="108"/>
        <v>0</v>
      </c>
      <c r="AN210" s="85">
        <f t="shared" si="109"/>
        <v>0</v>
      </c>
      <c r="AO210" s="85">
        <f t="shared" si="110"/>
        <v>0</v>
      </c>
      <c r="AP210" s="2">
        <f t="shared" si="111"/>
        <v>0</v>
      </c>
      <c r="AQ210" s="2">
        <f t="shared" si="112"/>
        <v>9.2276144907723859E-2</v>
      </c>
      <c r="AR210" s="2">
        <f t="shared" si="113"/>
        <v>3.0758714969241287E-2</v>
      </c>
      <c r="AS210" s="2">
        <f t="shared" si="114"/>
        <v>0.18455228981544772</v>
      </c>
      <c r="AT210" s="2">
        <f t="shared" si="115"/>
        <v>0</v>
      </c>
      <c r="AU210" s="2">
        <f t="shared" si="135"/>
        <v>0</v>
      </c>
      <c r="AV210" s="2">
        <f t="shared" si="136"/>
        <v>9.2276144907723859E-2</v>
      </c>
      <c r="AW210" s="2">
        <f t="shared" si="137"/>
        <v>3.0758714969241287E-2</v>
      </c>
      <c r="AX210" s="2">
        <f t="shared" si="138"/>
        <v>0.18455228981544772</v>
      </c>
      <c r="AY210" s="2">
        <f t="shared" si="139"/>
        <v>0</v>
      </c>
      <c r="AZ210" s="2">
        <f t="shared" si="116"/>
        <v>1.9119822485207105E-2</v>
      </c>
      <c r="BA210" s="2">
        <f t="shared" si="117"/>
        <v>6.562771742427613E-2</v>
      </c>
      <c r="BB210" s="2">
        <f t="shared" si="118"/>
        <v>0.18727614490772387</v>
      </c>
      <c r="BC210">
        <f t="shared" si="119"/>
        <v>0</v>
      </c>
      <c r="BD210" s="74">
        <f t="shared" si="120"/>
        <v>0</v>
      </c>
      <c r="BE210" s="74">
        <f t="shared" si="121"/>
        <v>0</v>
      </c>
      <c r="BF210" s="74">
        <f t="shared" si="122"/>
        <v>0</v>
      </c>
      <c r="BG210" s="2">
        <f t="shared" si="123"/>
        <v>0.18727614490772387</v>
      </c>
      <c r="BH210" s="2">
        <f t="shared" si="124"/>
        <v>0</v>
      </c>
      <c r="BI210" s="2">
        <f t="shared" si="125"/>
        <v>0</v>
      </c>
      <c r="BJ210" s="2">
        <f t="shared" si="126"/>
        <v>0</v>
      </c>
      <c r="BK210" s="2">
        <f t="shared" si="127"/>
        <v>0</v>
      </c>
      <c r="BL210" s="2">
        <f t="shared" si="128"/>
        <v>0.18727614490772387</v>
      </c>
      <c r="BM210" s="2">
        <f t="shared" si="129"/>
        <v>0</v>
      </c>
      <c r="BN210" s="2">
        <f t="shared" si="130"/>
        <v>0</v>
      </c>
      <c r="BO210" s="2">
        <f t="shared" si="131"/>
        <v>0</v>
      </c>
      <c r="BP210" s="2">
        <f t="shared" si="132"/>
        <v>0</v>
      </c>
      <c r="BQ210" s="2">
        <f t="shared" si="133"/>
        <v>0.18727614490772387</v>
      </c>
      <c r="BR210" s="2">
        <f t="shared" si="134"/>
        <v>0</v>
      </c>
    </row>
    <row r="211" spans="1:70" x14ac:dyDescent="0.3">
      <c r="A211" s="93">
        <v>0</v>
      </c>
      <c r="B211">
        <v>220778</v>
      </c>
      <c r="C211" t="s">
        <v>1766</v>
      </c>
      <c r="D211" t="s">
        <v>1767</v>
      </c>
      <c r="E211" t="s">
        <v>1768</v>
      </c>
      <c r="F211">
        <v>18658</v>
      </c>
      <c r="G211" t="s">
        <v>861</v>
      </c>
      <c r="H211" t="s">
        <v>937</v>
      </c>
      <c r="I211" t="s">
        <v>5231</v>
      </c>
      <c r="J211">
        <v>1.3</v>
      </c>
      <c r="K211">
        <v>5.5</v>
      </c>
      <c r="L211">
        <v>1.3</v>
      </c>
      <c r="M211">
        <v>0</v>
      </c>
      <c r="N211">
        <v>11</v>
      </c>
      <c r="O211" t="s">
        <v>992</v>
      </c>
      <c r="P211" t="s">
        <v>1769</v>
      </c>
      <c r="Q211" t="s">
        <v>1769</v>
      </c>
      <c r="R211">
        <v>1</v>
      </c>
      <c r="S211">
        <v>3</v>
      </c>
      <c r="T211">
        <v>0</v>
      </c>
      <c r="U211">
        <v>6</v>
      </c>
      <c r="V211">
        <v>2148</v>
      </c>
      <c r="W211">
        <v>8</v>
      </c>
      <c r="X211">
        <v>8</v>
      </c>
      <c r="Y211">
        <v>0</v>
      </c>
      <c r="Z211" t="s">
        <v>1048</v>
      </c>
      <c r="AA211" t="s">
        <v>691</v>
      </c>
      <c r="AB211" s="69" t="str">
        <f>IF(AA211&lt;&gt;"",INDEX(Lookup!$N$2:$N$5,MATCH(Players!AA211,Lookup!$P$2:$P$5,0)),INDEX(Lookup!$N$2:$N$5,MATCH(Players!O211,Lookup!$O$2:$O$5,0)))</f>
        <v>Midfield</v>
      </c>
      <c r="AC211">
        <v>3042000</v>
      </c>
      <c r="AD211" s="69" t="s">
        <v>789</v>
      </c>
      <c r="AE211" s="69" t="str">
        <f>INDEX('Translate table'!$H$2:$H$622,MATCH(Players!P211,'Translate table'!$G$2:$G$622,0))</f>
        <v>Bryan Cristante</v>
      </c>
      <c r="AF211" s="69">
        <f>IFERROR(INDEX('Euro Qual stats'!$A$1:$L$2071,MATCH(Players!$AE211,'Euro Qual stats'!$A$1:$A$2071,0),MATCH(Players!AF$2,'Euro Qual stats'!$A$1:$L$1,0)),0)</f>
        <v>1</v>
      </c>
      <c r="AG211" s="69">
        <f>IFERROR(INDEX('Euro Qual stats'!$A$1:$L$2071,MATCH(Players!$AE211,'Euro Qual stats'!$A$1:$A$2071,0),MATCH(Players!AG$2,'Euro Qual stats'!$A$1:$L$1,0)),0)</f>
        <v>1</v>
      </c>
      <c r="AH211" s="69">
        <f>IFERROR(INDEX('Euro Qual stats'!$A$1:$L$2071,MATCH(Players!$AE211,'Euro Qual stats'!$A$1:$A$2071,0),MATCH(Players!AH$2,'Euro Qual stats'!$A$1:$L$1,0)),0)</f>
        <v>0</v>
      </c>
      <c r="AI211" s="69">
        <f>IFERROR(INDEX('Euro Qual stats'!$A$1:$L$2071,MATCH(Players!$AE211,'Euro Qual stats'!$A$1:$A$2071,0),MATCH(Players!AI$2,'Euro Qual stats'!$A$1:$L$1,0)),0)</f>
        <v>0</v>
      </c>
      <c r="AJ211" s="85">
        <f t="shared" si="105"/>
        <v>0.23030386740331493</v>
      </c>
      <c r="AK211" s="85">
        <f t="shared" si="106"/>
        <v>0.20526243093922655</v>
      </c>
      <c r="AL211" s="85">
        <f t="shared" si="107"/>
        <v>0.21326427255985267</v>
      </c>
      <c r="AM211" s="85">
        <f t="shared" si="108"/>
        <v>0</v>
      </c>
      <c r="AN211" s="85">
        <f t="shared" si="109"/>
        <v>0</v>
      </c>
      <c r="AO211" s="85">
        <f t="shared" si="110"/>
        <v>0</v>
      </c>
      <c r="AP211" s="2">
        <f t="shared" si="111"/>
        <v>4.189944134078212E-2</v>
      </c>
      <c r="AQ211" s="2">
        <f t="shared" si="112"/>
        <v>0.12569832402234637</v>
      </c>
      <c r="AR211" s="2">
        <f t="shared" si="113"/>
        <v>0.33519553072625696</v>
      </c>
      <c r="AS211" s="2">
        <f t="shared" si="114"/>
        <v>0.33519553072625696</v>
      </c>
      <c r="AT211" s="2">
        <f t="shared" si="115"/>
        <v>0</v>
      </c>
      <c r="AU211" s="2">
        <f t="shared" si="135"/>
        <v>4.189944134078212E-2</v>
      </c>
      <c r="AV211" s="2">
        <f t="shared" si="136"/>
        <v>0.12569832402234637</v>
      </c>
      <c r="AW211" s="2">
        <f t="shared" si="137"/>
        <v>0.33519553072625696</v>
      </c>
      <c r="AX211" s="2">
        <f t="shared" si="138"/>
        <v>0.33519553072625696</v>
      </c>
      <c r="AY211" s="2">
        <f t="shared" si="139"/>
        <v>0</v>
      </c>
      <c r="AZ211" s="2">
        <f t="shared" si="116"/>
        <v>0.12358093614000434</v>
      </c>
      <c r="BA211" s="2">
        <f t="shared" si="117"/>
        <v>0.17800109571283065</v>
      </c>
      <c r="BB211" s="2">
        <f t="shared" si="118"/>
        <v>0.16759776536312848</v>
      </c>
      <c r="BC211">
        <f t="shared" si="119"/>
        <v>0</v>
      </c>
      <c r="BD211" s="74">
        <f t="shared" si="120"/>
        <v>0</v>
      </c>
      <c r="BE211" s="74">
        <f t="shared" si="121"/>
        <v>0</v>
      </c>
      <c r="BF211" s="74">
        <f t="shared" si="122"/>
        <v>0</v>
      </c>
      <c r="BG211" s="2">
        <f t="shared" si="123"/>
        <v>0.16759776536312848</v>
      </c>
      <c r="BH211" s="2">
        <f t="shared" si="124"/>
        <v>0</v>
      </c>
      <c r="BI211" s="2">
        <f t="shared" si="125"/>
        <v>0</v>
      </c>
      <c r="BJ211" s="2">
        <f t="shared" si="126"/>
        <v>0</v>
      </c>
      <c r="BK211" s="2">
        <f t="shared" si="127"/>
        <v>0</v>
      </c>
      <c r="BL211" s="2">
        <f t="shared" si="128"/>
        <v>0.16759776536312848</v>
      </c>
      <c r="BM211" s="2">
        <f t="shared" si="129"/>
        <v>0</v>
      </c>
      <c r="BN211" s="2">
        <f t="shared" si="130"/>
        <v>0</v>
      </c>
      <c r="BO211" s="2">
        <f t="shared" si="131"/>
        <v>0</v>
      </c>
      <c r="BP211" s="2">
        <f t="shared" si="132"/>
        <v>0</v>
      </c>
      <c r="BQ211" s="2">
        <f t="shared" si="133"/>
        <v>0.16759776536312848</v>
      </c>
      <c r="BR211" s="2">
        <f t="shared" si="134"/>
        <v>0</v>
      </c>
    </row>
    <row r="212" spans="1:70" x14ac:dyDescent="0.3">
      <c r="A212" s="93">
        <v>0</v>
      </c>
      <c r="B212">
        <v>220774</v>
      </c>
      <c r="C212" t="s">
        <v>1771</v>
      </c>
      <c r="D212" t="s">
        <v>1772</v>
      </c>
      <c r="E212" t="s">
        <v>1773</v>
      </c>
      <c r="F212">
        <v>18658</v>
      </c>
      <c r="G212" t="s">
        <v>861</v>
      </c>
      <c r="H212" t="s">
        <v>937</v>
      </c>
      <c r="I212" t="s">
        <v>5231</v>
      </c>
      <c r="J212">
        <v>0</v>
      </c>
      <c r="K212">
        <v>5.5</v>
      </c>
      <c r="L212">
        <v>0</v>
      </c>
      <c r="M212">
        <v>0</v>
      </c>
      <c r="N212">
        <v>3</v>
      </c>
      <c r="O212" t="s">
        <v>980</v>
      </c>
      <c r="P212" t="s">
        <v>1774</v>
      </c>
      <c r="Q212" t="s">
        <v>1774</v>
      </c>
      <c r="R212">
        <v>6</v>
      </c>
      <c r="S212">
        <v>0</v>
      </c>
      <c r="T212">
        <v>0</v>
      </c>
      <c r="U212">
        <v>1</v>
      </c>
      <c r="V212">
        <v>1229</v>
      </c>
      <c r="W212">
        <v>12</v>
      </c>
      <c r="X212">
        <v>1</v>
      </c>
      <c r="Y212">
        <v>0</v>
      </c>
      <c r="Z212" t="s">
        <v>1048</v>
      </c>
      <c r="AA212" t="s">
        <v>693</v>
      </c>
      <c r="AB212" s="69" t="str">
        <f>IF(AA212&lt;&gt;"",INDEX(Lookup!$N$2:$N$5,MATCH(Players!AA212,Lookup!$P$2:$P$5,0)),INDEX(Lookup!$N$2:$N$5,MATCH(Players!O212,Lookup!$O$2:$O$5,0)))</f>
        <v>Striker</v>
      </c>
      <c r="AC212">
        <v>2995000</v>
      </c>
      <c r="AD212" s="69" t="s">
        <v>796</v>
      </c>
      <c r="AE212" s="69">
        <f>INDEX('Translate table'!$H$2:$H$622,MATCH(Players!P212,'Translate table'!$G$2:$G$622,0))</f>
        <v>0</v>
      </c>
      <c r="AF212" s="69">
        <f>IFERROR(INDEX('Euro Qual stats'!$A$1:$L$2071,MATCH(Players!$AE212,'Euro Qual stats'!$A$1:$A$2071,0),MATCH(Players!AF$2,'Euro Qual stats'!$A$1:$L$1,0)),0)</f>
        <v>0</v>
      </c>
      <c r="AG212" s="69">
        <f>IFERROR(INDEX('Euro Qual stats'!$A$1:$L$2071,MATCH(Players!$AE212,'Euro Qual stats'!$A$1:$A$2071,0),MATCH(Players!AG$2,'Euro Qual stats'!$A$1:$L$1,0)),0)</f>
        <v>0</v>
      </c>
      <c r="AH212" s="69">
        <f>IFERROR(INDEX('Euro Qual stats'!$A$1:$L$2071,MATCH(Players!$AE212,'Euro Qual stats'!$A$1:$A$2071,0),MATCH(Players!AH$2,'Euro Qual stats'!$A$1:$L$1,0)),0)</f>
        <v>0</v>
      </c>
      <c r="AI212" s="69">
        <f>IFERROR(INDEX('Euro Qual stats'!$A$1:$L$2071,MATCH(Players!$AE212,'Euro Qual stats'!$A$1:$A$2071,0),MATCH(Players!AI$2,'Euro Qual stats'!$A$1:$L$1,0)),0)</f>
        <v>0</v>
      </c>
      <c r="AJ212" s="85">
        <f t="shared" si="105"/>
        <v>0.20349056603773591</v>
      </c>
      <c r="AK212" s="85">
        <f t="shared" si="106"/>
        <v>0.56603773584905637</v>
      </c>
      <c r="AL212" s="85">
        <f t="shared" si="107"/>
        <v>0.1761320754716981</v>
      </c>
      <c r="AM212" s="85">
        <f t="shared" si="108"/>
        <v>0</v>
      </c>
      <c r="AN212" s="85">
        <f t="shared" si="109"/>
        <v>0</v>
      </c>
      <c r="AO212" s="85">
        <f t="shared" si="110"/>
        <v>0</v>
      </c>
      <c r="AP212" s="2">
        <f t="shared" si="111"/>
        <v>0.43938161106590723</v>
      </c>
      <c r="AQ212" s="2">
        <f t="shared" si="112"/>
        <v>0</v>
      </c>
      <c r="AR212" s="2">
        <f t="shared" si="113"/>
        <v>0.87876322213181446</v>
      </c>
      <c r="AS212" s="2">
        <f t="shared" si="114"/>
        <v>7.3230268510984534E-2</v>
      </c>
      <c r="AT212" s="2">
        <f t="shared" si="115"/>
        <v>0</v>
      </c>
      <c r="AU212" s="2">
        <f t="shared" si="135"/>
        <v>0.43938161106590723</v>
      </c>
      <c r="AV212" s="2">
        <f t="shared" si="136"/>
        <v>0</v>
      </c>
      <c r="AW212" s="2">
        <f t="shared" si="137"/>
        <v>0.87876322213181446</v>
      </c>
      <c r="AX212" s="2">
        <f t="shared" si="138"/>
        <v>7.3230268510984534E-2</v>
      </c>
      <c r="AY212" s="2">
        <f t="shared" si="139"/>
        <v>0</v>
      </c>
      <c r="AZ212" s="2">
        <f t="shared" si="116"/>
        <v>0.50270967345748185</v>
      </c>
      <c r="BA212" s="2">
        <f t="shared" si="117"/>
        <v>0.10174528301886795</v>
      </c>
      <c r="BB212" s="2">
        <f t="shared" si="118"/>
        <v>3.6615134255492267E-2</v>
      </c>
      <c r="BC212">
        <f t="shared" si="119"/>
        <v>0</v>
      </c>
      <c r="BD212" s="74">
        <f t="shared" si="120"/>
        <v>0</v>
      </c>
      <c r="BE212" s="74">
        <f t="shared" si="121"/>
        <v>0</v>
      </c>
      <c r="BF212" s="74">
        <f t="shared" si="122"/>
        <v>0</v>
      </c>
      <c r="BG212" s="2">
        <f t="shared" si="123"/>
        <v>3.6615134255492267E-2</v>
      </c>
      <c r="BH212" s="2">
        <f t="shared" si="124"/>
        <v>0</v>
      </c>
      <c r="BI212" s="2">
        <f t="shared" si="125"/>
        <v>0</v>
      </c>
      <c r="BJ212" s="2">
        <f t="shared" si="126"/>
        <v>0</v>
      </c>
      <c r="BK212" s="2">
        <f t="shared" si="127"/>
        <v>0</v>
      </c>
      <c r="BL212" s="2">
        <f t="shared" si="128"/>
        <v>3.6615134255492267E-2</v>
      </c>
      <c r="BM212" s="2">
        <f t="shared" si="129"/>
        <v>0</v>
      </c>
      <c r="BN212" s="2">
        <f t="shared" si="130"/>
        <v>0</v>
      </c>
      <c r="BO212" s="2">
        <f t="shared" si="131"/>
        <v>0</v>
      </c>
      <c r="BP212" s="2">
        <f t="shared" si="132"/>
        <v>0</v>
      </c>
      <c r="BQ212" s="2">
        <f t="shared" si="133"/>
        <v>3.6615134255492267E-2</v>
      </c>
      <c r="BR212" s="2">
        <f t="shared" si="134"/>
        <v>0</v>
      </c>
    </row>
    <row r="213" spans="1:70" x14ac:dyDescent="0.3">
      <c r="A213" s="93">
        <v>0</v>
      </c>
      <c r="B213">
        <v>213410</v>
      </c>
      <c r="C213" t="s">
        <v>1775</v>
      </c>
      <c r="D213" t="s">
        <v>1776</v>
      </c>
      <c r="E213" t="s">
        <v>1777</v>
      </c>
      <c r="F213">
        <v>18743</v>
      </c>
      <c r="G213" t="s">
        <v>869</v>
      </c>
      <c r="H213" t="s">
        <v>943</v>
      </c>
      <c r="I213" t="s">
        <v>5231</v>
      </c>
      <c r="J213">
        <v>0</v>
      </c>
      <c r="K213">
        <v>5.5</v>
      </c>
      <c r="L213">
        <v>0</v>
      </c>
      <c r="M213">
        <v>0</v>
      </c>
      <c r="N213">
        <v>34</v>
      </c>
      <c r="O213" t="s">
        <v>1273</v>
      </c>
      <c r="P213" t="s">
        <v>1778</v>
      </c>
      <c r="Q213" t="s">
        <v>1779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 t="s">
        <v>993</v>
      </c>
      <c r="AA213" t="s">
        <v>690</v>
      </c>
      <c r="AB213" s="69" t="str">
        <f>IF(AA213&lt;&gt;"",INDEX(Lookup!$N$2:$N$5,MATCH(Players!AA213,Lookup!$P$2:$P$5,0)),INDEX(Lookup!$N$2:$N$5,MATCH(Players!O213,Lookup!$O$2:$O$5,0)))</f>
        <v>Goalkeeper</v>
      </c>
      <c r="AC213">
        <v>5495000</v>
      </c>
      <c r="AD213" s="69" t="s">
        <v>791</v>
      </c>
      <c r="AE213" s="69" t="str">
        <f>INDEX('Translate table'!$H$2:$H$622,MATCH(Players!P213,'Translate table'!$G$2:$G$622,0))</f>
        <v>Simon Mignolet</v>
      </c>
      <c r="AF213" s="69">
        <f>IFERROR(INDEX('Euro Qual stats'!$A$1:$L$2071,MATCH(Players!$AE213,'Euro Qual stats'!$A$1:$A$2071,0),MATCH(Players!AF$2,'Euro Qual stats'!$A$1:$L$1,0)),0)</f>
        <v>1</v>
      </c>
      <c r="AG213" s="69">
        <f>IFERROR(INDEX('Euro Qual stats'!$A$1:$L$2071,MATCH(Players!$AE213,'Euro Qual stats'!$A$1:$A$2071,0),MATCH(Players!AG$2,'Euro Qual stats'!$A$1:$L$1,0)),0)</f>
        <v>0</v>
      </c>
      <c r="AH213" s="69">
        <f>IFERROR(INDEX('Euro Qual stats'!$A$1:$L$2071,MATCH(Players!$AE213,'Euro Qual stats'!$A$1:$A$2071,0),MATCH(Players!AH$2,'Euro Qual stats'!$A$1:$L$1,0)),0)</f>
        <v>0</v>
      </c>
      <c r="AI213" s="69">
        <f>IFERROR(INDEX('Euro Qual stats'!$A$1:$L$2071,MATCH(Players!$AE213,'Euro Qual stats'!$A$1:$A$2071,0),MATCH(Players!AI$2,'Euro Qual stats'!$A$1:$L$1,0)),0)</f>
        <v>0</v>
      </c>
      <c r="AJ213" s="85">
        <f t="shared" si="105"/>
        <v>0</v>
      </c>
      <c r="AK213" s="85">
        <f t="shared" si="106"/>
        <v>0</v>
      </c>
      <c r="AL213" s="85">
        <f t="shared" si="107"/>
        <v>0</v>
      </c>
      <c r="AM213" s="85">
        <f t="shared" si="108"/>
        <v>0</v>
      </c>
      <c r="AN213" s="85">
        <f t="shared" si="109"/>
        <v>0</v>
      </c>
      <c r="AO213" s="85">
        <f t="shared" si="110"/>
        <v>0</v>
      </c>
      <c r="AP213" s="2" t="str">
        <f t="shared" si="111"/>
        <v/>
      </c>
      <c r="AQ213" s="2" t="str">
        <f t="shared" si="112"/>
        <v/>
      </c>
      <c r="AR213" s="2" t="str">
        <f t="shared" si="113"/>
        <v/>
      </c>
      <c r="AS213" s="2" t="str">
        <f t="shared" si="114"/>
        <v/>
      </c>
      <c r="AT213" s="2" t="str">
        <f t="shared" si="115"/>
        <v/>
      </c>
      <c r="AU213" s="2">
        <f t="shared" si="135"/>
        <v>0</v>
      </c>
      <c r="AV213" s="2">
        <f t="shared" si="136"/>
        <v>0</v>
      </c>
      <c r="AW213" s="2">
        <f t="shared" si="137"/>
        <v>0</v>
      </c>
      <c r="AX213" s="2">
        <f t="shared" si="138"/>
        <v>2.7027027027027025E-2</v>
      </c>
      <c r="AY213" s="2">
        <f t="shared" si="139"/>
        <v>0</v>
      </c>
      <c r="AZ213" s="2">
        <f t="shared" si="116"/>
        <v>0</v>
      </c>
      <c r="BA213" s="2">
        <f t="shared" si="117"/>
        <v>0</v>
      </c>
      <c r="BB213" s="2">
        <f t="shared" si="118"/>
        <v>1.3513513513513513E-2</v>
      </c>
      <c r="BC213">
        <f t="shared" si="119"/>
        <v>0</v>
      </c>
      <c r="BD213" s="74">
        <f t="shared" si="120"/>
        <v>0</v>
      </c>
      <c r="BE213" s="74">
        <f t="shared" si="121"/>
        <v>0</v>
      </c>
      <c r="BF213" s="74">
        <f t="shared" si="122"/>
        <v>0</v>
      </c>
      <c r="BG213" s="2">
        <f t="shared" si="123"/>
        <v>1.3513513513513513E-2</v>
      </c>
      <c r="BH213" s="2">
        <f t="shared" si="124"/>
        <v>0</v>
      </c>
      <c r="BI213" s="2">
        <f t="shared" si="125"/>
        <v>0</v>
      </c>
      <c r="BJ213" s="2">
        <f t="shared" si="126"/>
        <v>0</v>
      </c>
      <c r="BK213" s="2">
        <f t="shared" si="127"/>
        <v>0</v>
      </c>
      <c r="BL213" s="2">
        <f t="shared" si="128"/>
        <v>1.3513513513513513E-2</v>
      </c>
      <c r="BM213" s="2">
        <f t="shared" si="129"/>
        <v>0</v>
      </c>
      <c r="BN213" s="2">
        <f t="shared" si="130"/>
        <v>0</v>
      </c>
      <c r="BO213" s="2">
        <f t="shared" si="131"/>
        <v>0</v>
      </c>
      <c r="BP213" s="2">
        <f t="shared" si="132"/>
        <v>0</v>
      </c>
      <c r="BQ213" s="2">
        <f t="shared" si="133"/>
        <v>1.3513513513513513E-2</v>
      </c>
      <c r="BR213" s="2">
        <f t="shared" si="134"/>
        <v>0</v>
      </c>
    </row>
    <row r="214" spans="1:70" x14ac:dyDescent="0.3">
      <c r="A214" s="93">
        <v>0</v>
      </c>
      <c r="B214">
        <v>213413</v>
      </c>
      <c r="C214" t="s">
        <v>1780</v>
      </c>
      <c r="D214" t="s">
        <v>1781</v>
      </c>
      <c r="E214" t="s">
        <v>1782</v>
      </c>
      <c r="F214">
        <v>18743</v>
      </c>
      <c r="G214" t="s">
        <v>869</v>
      </c>
      <c r="H214" t="s">
        <v>943</v>
      </c>
      <c r="I214" t="s">
        <v>5174</v>
      </c>
      <c r="J214">
        <v>1.3</v>
      </c>
      <c r="K214">
        <v>5.5</v>
      </c>
      <c r="L214">
        <v>1.3</v>
      </c>
      <c r="M214">
        <v>0</v>
      </c>
      <c r="N214">
        <v>429</v>
      </c>
      <c r="O214" t="s">
        <v>1301</v>
      </c>
      <c r="P214" t="s">
        <v>613</v>
      </c>
      <c r="Q214" t="s">
        <v>613</v>
      </c>
      <c r="R214">
        <v>2</v>
      </c>
      <c r="S214">
        <v>3</v>
      </c>
      <c r="T214">
        <v>0</v>
      </c>
      <c r="U214">
        <v>6</v>
      </c>
      <c r="V214">
        <v>2346</v>
      </c>
      <c r="W214">
        <v>3</v>
      </c>
      <c r="X214">
        <v>1</v>
      </c>
      <c r="Y214">
        <v>0</v>
      </c>
      <c r="Z214" t="s">
        <v>993</v>
      </c>
      <c r="AA214" t="s">
        <v>692</v>
      </c>
      <c r="AB214" s="69" t="str">
        <f>IF(AA214&lt;&gt;"",INDEX(Lookup!$N$2:$N$5,MATCH(Players!AA214,Lookup!$P$2:$P$5,0)),INDEX(Lookup!$N$2:$N$5,MATCH(Players!O214,Lookup!$O$2:$O$5,0)))</f>
        <v>Defense</v>
      </c>
      <c r="AC214">
        <v>4542000</v>
      </c>
      <c r="AD214" s="69" t="s">
        <v>1791</v>
      </c>
      <c r="AE214" s="69" t="str">
        <f>INDEX('Translate table'!$H$2:$H$622,MATCH(Players!P214,'Translate table'!$G$2:$G$622,0))</f>
        <v>Timothy Castagne</v>
      </c>
      <c r="AF214" s="69">
        <f>IFERROR(INDEX('Euro Qual stats'!$A$1:$L$2071,MATCH(Players!$AE214,'Euro Qual stats'!$A$1:$A$2071,0),MATCH(Players!AF$2,'Euro Qual stats'!$A$1:$L$1,0)),0)</f>
        <v>5</v>
      </c>
      <c r="AG214" s="69">
        <f>IFERROR(INDEX('Euro Qual stats'!$A$1:$L$2071,MATCH(Players!$AE214,'Euro Qual stats'!$A$1:$A$2071,0),MATCH(Players!AG$2,'Euro Qual stats'!$A$1:$L$1,0)),0)</f>
        <v>0.4</v>
      </c>
      <c r="AH214" s="69">
        <f>IFERROR(INDEX('Euro Qual stats'!$A$1:$L$2071,MATCH(Players!$AE214,'Euro Qual stats'!$A$1:$A$2071,0),MATCH(Players!AH$2,'Euro Qual stats'!$A$1:$L$1,0)),0)</f>
        <v>0.4</v>
      </c>
      <c r="AI214" s="69">
        <f>IFERROR(INDEX('Euro Qual stats'!$A$1:$L$2071,MATCH(Players!$AE214,'Euro Qual stats'!$A$1:$A$2071,0),MATCH(Players!AI$2,'Euro Qual stats'!$A$1:$L$1,0)),0)</f>
        <v>0</v>
      </c>
      <c r="AJ214" s="85">
        <f t="shared" si="105"/>
        <v>0.22123767258382646</v>
      </c>
      <c r="AK214" s="85">
        <f t="shared" si="106"/>
        <v>0.22020216962524658</v>
      </c>
      <c r="AL214" s="85">
        <f t="shared" si="107"/>
        <v>0.11021203155818535</v>
      </c>
      <c r="AM214" s="85">
        <f t="shared" si="108"/>
        <v>0</v>
      </c>
      <c r="AN214" s="85">
        <f t="shared" si="109"/>
        <v>0</v>
      </c>
      <c r="AO214" s="85">
        <f t="shared" si="110"/>
        <v>0</v>
      </c>
      <c r="AP214" s="2">
        <f t="shared" si="111"/>
        <v>7.6726342710997444E-2</v>
      </c>
      <c r="AQ214" s="2">
        <f t="shared" si="112"/>
        <v>0.11508951406649617</v>
      </c>
      <c r="AR214" s="2">
        <f t="shared" si="113"/>
        <v>0.11508951406649617</v>
      </c>
      <c r="AS214" s="2">
        <f t="shared" si="114"/>
        <v>3.8363171355498722E-2</v>
      </c>
      <c r="AT214" s="2">
        <f t="shared" si="115"/>
        <v>0</v>
      </c>
      <c r="AU214" s="2">
        <f t="shared" si="135"/>
        <v>7.6726342710997444E-2</v>
      </c>
      <c r="AV214" s="2">
        <f t="shared" si="136"/>
        <v>0.11508951406649617</v>
      </c>
      <c r="AW214" s="2">
        <f t="shared" si="137"/>
        <v>0.11508951406649617</v>
      </c>
      <c r="AX214" s="2">
        <f t="shared" si="138"/>
        <v>3.8363171355498722E-2</v>
      </c>
      <c r="AY214" s="2">
        <f t="shared" si="139"/>
        <v>0</v>
      </c>
      <c r="AZ214" s="2">
        <f t="shared" si="116"/>
        <v>0.14846425616812201</v>
      </c>
      <c r="BA214" s="2">
        <f t="shared" si="117"/>
        <v>0.16816359332516131</v>
      </c>
      <c r="BB214" s="2">
        <f t="shared" si="118"/>
        <v>1.9181585677749361E-2</v>
      </c>
      <c r="BC214">
        <f t="shared" si="119"/>
        <v>0</v>
      </c>
      <c r="BD214" s="74">
        <f t="shared" si="120"/>
        <v>0</v>
      </c>
      <c r="BE214" s="74">
        <f t="shared" si="121"/>
        <v>0</v>
      </c>
      <c r="BF214" s="74">
        <f t="shared" si="122"/>
        <v>0</v>
      </c>
      <c r="BG214" s="2">
        <f t="shared" si="123"/>
        <v>1.9181585677749361E-2</v>
      </c>
      <c r="BH214" s="2">
        <f t="shared" si="124"/>
        <v>0</v>
      </c>
      <c r="BI214" s="2">
        <f t="shared" si="125"/>
        <v>0</v>
      </c>
      <c r="BJ214" s="2">
        <f t="shared" si="126"/>
        <v>0</v>
      </c>
      <c r="BK214" s="2">
        <f t="shared" si="127"/>
        <v>0</v>
      </c>
      <c r="BL214" s="2">
        <f t="shared" si="128"/>
        <v>1.9181585677749361E-2</v>
      </c>
      <c r="BM214" s="2">
        <f t="shared" si="129"/>
        <v>0</v>
      </c>
      <c r="BN214" s="2">
        <f t="shared" si="130"/>
        <v>0</v>
      </c>
      <c r="BO214" s="2">
        <f t="shared" si="131"/>
        <v>0</v>
      </c>
      <c r="BP214" s="2">
        <f t="shared" si="132"/>
        <v>0</v>
      </c>
      <c r="BQ214" s="2">
        <f t="shared" si="133"/>
        <v>1.9181585677749361E-2</v>
      </c>
      <c r="BR214" s="2">
        <f t="shared" si="134"/>
        <v>0</v>
      </c>
    </row>
    <row r="215" spans="1:70" x14ac:dyDescent="0.3">
      <c r="A215" s="93">
        <v>0</v>
      </c>
      <c r="B215">
        <v>204538</v>
      </c>
      <c r="C215" t="s">
        <v>1786</v>
      </c>
      <c r="D215" t="s">
        <v>1787</v>
      </c>
      <c r="E215" t="s">
        <v>1788</v>
      </c>
      <c r="F215">
        <v>18743</v>
      </c>
      <c r="G215" t="s">
        <v>869</v>
      </c>
      <c r="H215" t="s">
        <v>943</v>
      </c>
      <c r="I215" t="s">
        <v>1008</v>
      </c>
      <c r="J215">
        <v>6.3</v>
      </c>
      <c r="K215">
        <v>5.5</v>
      </c>
      <c r="L215">
        <v>6.3</v>
      </c>
      <c r="M215">
        <v>0</v>
      </c>
      <c r="N215">
        <v>1634</v>
      </c>
      <c r="O215" t="s">
        <v>1301</v>
      </c>
      <c r="P215" t="s">
        <v>1789</v>
      </c>
      <c r="Q215" t="s">
        <v>1790</v>
      </c>
      <c r="R215">
        <v>10</v>
      </c>
      <c r="S215">
        <v>2</v>
      </c>
      <c r="T215">
        <v>0</v>
      </c>
      <c r="U215">
        <v>4</v>
      </c>
      <c r="V215">
        <v>2059</v>
      </c>
      <c r="W215">
        <v>19</v>
      </c>
      <c r="X215">
        <v>4</v>
      </c>
      <c r="Y215">
        <v>0</v>
      </c>
      <c r="Z215" t="s">
        <v>993</v>
      </c>
      <c r="AA215" t="s">
        <v>692</v>
      </c>
      <c r="AB215" s="69" t="str">
        <f>IF(AA215&lt;&gt;"",INDEX(Lookup!$N$2:$N$5,MATCH(Players!AA215,Lookup!$P$2:$P$5,0)),INDEX(Lookup!$N$2:$N$5,MATCH(Players!O215,Lookup!$O$2:$O$5,0)))</f>
        <v>Defense</v>
      </c>
      <c r="AC215">
        <v>4102000</v>
      </c>
      <c r="AD215" s="69" t="s">
        <v>790</v>
      </c>
      <c r="AE215" s="69" t="str">
        <f>INDEX('Translate table'!$H$2:$H$622,MATCH(Players!P215,'Translate table'!$G$2:$G$622,0))</f>
        <v>Jan Vertonghen</v>
      </c>
      <c r="AF215" s="69">
        <f>IFERROR(INDEX('Euro Qual stats'!$A$1:$L$2071,MATCH(Players!$AE215,'Euro Qual stats'!$A$1:$A$2071,0),MATCH(Players!AF$2,'Euro Qual stats'!$A$1:$L$1,0)),0)</f>
        <v>8</v>
      </c>
      <c r="AG215" s="69">
        <f>IFERROR(INDEX('Euro Qual stats'!$A$1:$L$2071,MATCH(Players!$AE215,'Euro Qual stats'!$A$1:$A$2071,0),MATCH(Players!AG$2,'Euro Qual stats'!$A$1:$L$1,0)),0)</f>
        <v>0</v>
      </c>
      <c r="AH215" s="69">
        <f>IFERROR(INDEX('Euro Qual stats'!$A$1:$L$2071,MATCH(Players!$AE215,'Euro Qual stats'!$A$1:$A$2071,0),MATCH(Players!AH$2,'Euro Qual stats'!$A$1:$L$1,0)),0)</f>
        <v>0</v>
      </c>
      <c r="AI215" s="69">
        <f>IFERROR(INDEX('Euro Qual stats'!$A$1:$L$2071,MATCH(Players!$AE215,'Euro Qual stats'!$A$1:$A$2071,0),MATCH(Players!AI$2,'Euro Qual stats'!$A$1:$L$1,0)),0)</f>
        <v>0</v>
      </c>
      <c r="AJ215" s="85">
        <f t="shared" si="105"/>
        <v>3.1183431952662724E-2</v>
      </c>
      <c r="AK215" s="85">
        <f t="shared" si="106"/>
        <v>3.0591715976331368E-2</v>
      </c>
      <c r="AL215" s="85">
        <f t="shared" si="107"/>
        <v>6.2978303747534478E-2</v>
      </c>
      <c r="AM215" s="85">
        <f t="shared" si="108"/>
        <v>0</v>
      </c>
      <c r="AN215" s="85">
        <f t="shared" si="109"/>
        <v>0</v>
      </c>
      <c r="AO215" s="85">
        <f t="shared" si="110"/>
        <v>0</v>
      </c>
      <c r="AP215" s="2">
        <f t="shared" si="111"/>
        <v>0.43710539096648859</v>
      </c>
      <c r="AQ215" s="2">
        <f t="shared" si="112"/>
        <v>8.742107819329771E-2</v>
      </c>
      <c r="AR215" s="2">
        <f t="shared" si="113"/>
        <v>0.8305002428363284</v>
      </c>
      <c r="AS215" s="2">
        <f t="shared" si="114"/>
        <v>0.17484215638659542</v>
      </c>
      <c r="AT215" s="2">
        <f t="shared" si="115"/>
        <v>0</v>
      </c>
      <c r="AU215" s="2">
        <f t="shared" si="135"/>
        <v>0.43710539096648859</v>
      </c>
      <c r="AV215" s="2">
        <f t="shared" si="136"/>
        <v>8.742107819329771E-2</v>
      </c>
      <c r="AW215" s="2">
        <f t="shared" si="137"/>
        <v>0.8305002428363284</v>
      </c>
      <c r="AX215" s="2">
        <f t="shared" si="138"/>
        <v>0.17484215638659542</v>
      </c>
      <c r="AY215" s="2">
        <f t="shared" si="139"/>
        <v>0</v>
      </c>
      <c r="AZ215" s="2">
        <f t="shared" si="116"/>
        <v>0.23384855347140998</v>
      </c>
      <c r="BA215" s="2">
        <f t="shared" si="117"/>
        <v>5.9302255072980217E-2</v>
      </c>
      <c r="BB215" s="2">
        <f t="shared" si="118"/>
        <v>8.742107819329771E-2</v>
      </c>
      <c r="BC215">
        <f t="shared" si="119"/>
        <v>0</v>
      </c>
      <c r="BD215" s="74">
        <f t="shared" si="120"/>
        <v>0</v>
      </c>
      <c r="BE215" s="74">
        <f t="shared" si="121"/>
        <v>0</v>
      </c>
      <c r="BF215" s="74">
        <f t="shared" si="122"/>
        <v>0</v>
      </c>
      <c r="BG215" s="2">
        <f t="shared" si="123"/>
        <v>8.742107819329771E-2</v>
      </c>
      <c r="BH215" s="2">
        <f t="shared" si="124"/>
        <v>0</v>
      </c>
      <c r="BI215" s="2">
        <f t="shared" si="125"/>
        <v>0</v>
      </c>
      <c r="BJ215" s="2">
        <f t="shared" si="126"/>
        <v>0</v>
      </c>
      <c r="BK215" s="2">
        <f t="shared" si="127"/>
        <v>0</v>
      </c>
      <c r="BL215" s="2">
        <f t="shared" si="128"/>
        <v>8.742107819329771E-2</v>
      </c>
      <c r="BM215" s="2">
        <f t="shared" si="129"/>
        <v>0</v>
      </c>
      <c r="BN215" s="2">
        <f t="shared" si="130"/>
        <v>0</v>
      </c>
      <c r="BO215" s="2">
        <f t="shared" si="131"/>
        <v>0</v>
      </c>
      <c r="BP215" s="2">
        <f t="shared" si="132"/>
        <v>0</v>
      </c>
      <c r="BQ215" s="2">
        <f t="shared" si="133"/>
        <v>8.742107819329771E-2</v>
      </c>
      <c r="BR215" s="2">
        <f t="shared" si="134"/>
        <v>0</v>
      </c>
    </row>
    <row r="216" spans="1:70" x14ac:dyDescent="0.3">
      <c r="A216" s="93">
        <v>0</v>
      </c>
      <c r="B216">
        <v>220771</v>
      </c>
      <c r="C216" t="s">
        <v>1792</v>
      </c>
      <c r="D216" t="s">
        <v>1793</v>
      </c>
      <c r="E216" t="s">
        <v>1794</v>
      </c>
      <c r="F216">
        <v>18743</v>
      </c>
      <c r="G216" t="s">
        <v>869</v>
      </c>
      <c r="H216" t="s">
        <v>943</v>
      </c>
      <c r="I216" t="s">
        <v>5231</v>
      </c>
      <c r="J216">
        <v>0</v>
      </c>
      <c r="K216">
        <v>5.5</v>
      </c>
      <c r="L216">
        <v>0</v>
      </c>
      <c r="M216">
        <v>0</v>
      </c>
      <c r="N216">
        <v>24</v>
      </c>
      <c r="O216" t="s">
        <v>980</v>
      </c>
      <c r="P216" t="s">
        <v>1795</v>
      </c>
      <c r="Q216" t="s">
        <v>1796</v>
      </c>
      <c r="R216">
        <v>2</v>
      </c>
      <c r="S216">
        <v>3</v>
      </c>
      <c r="T216">
        <v>0</v>
      </c>
      <c r="U216">
        <v>4</v>
      </c>
      <c r="V216">
        <v>2318</v>
      </c>
      <c r="W216">
        <v>7</v>
      </c>
      <c r="X216">
        <v>1</v>
      </c>
      <c r="Y216">
        <v>1</v>
      </c>
      <c r="Z216" t="s">
        <v>993</v>
      </c>
      <c r="AA216" t="s">
        <v>693</v>
      </c>
      <c r="AB216" s="69" t="str">
        <f>IF(AA216&lt;&gt;"",INDEX(Lookup!$N$2:$N$5,MATCH(Players!AA216,Lookup!$P$2:$P$5,0)),INDEX(Lookup!$N$2:$N$5,MATCH(Players!O216,Lookup!$O$2:$O$5,0)))</f>
        <v>Striker</v>
      </c>
      <c r="AC216">
        <v>3495000</v>
      </c>
      <c r="AD216" s="69" t="s">
        <v>1801</v>
      </c>
      <c r="AE216" s="69" t="str">
        <f>INDEX('Translate table'!$H$2:$H$622,MATCH(Players!P216,'Translate table'!$G$2:$G$622,0))</f>
        <v>Jere Uronen</v>
      </c>
      <c r="AF216" s="69">
        <f>IFERROR(INDEX('Euro Qual stats'!$A$1:$L$2071,MATCH(Players!$AE216,'Euro Qual stats'!$A$1:$A$2071,0),MATCH(Players!AF$2,'Euro Qual stats'!$A$1:$L$1,0)),0)</f>
        <v>6</v>
      </c>
      <c r="AG216" s="69">
        <f>IFERROR(INDEX('Euro Qual stats'!$A$1:$L$2071,MATCH(Players!$AE216,'Euro Qual stats'!$A$1:$A$2071,0),MATCH(Players!AG$2,'Euro Qual stats'!$A$1:$L$1,0)),0)</f>
        <v>0</v>
      </c>
      <c r="AH216" s="69">
        <f>IFERROR(INDEX('Euro Qual stats'!$A$1:$L$2071,MATCH(Players!$AE216,'Euro Qual stats'!$A$1:$A$2071,0),MATCH(Players!AH$2,'Euro Qual stats'!$A$1:$L$1,0)),0)</f>
        <v>0</v>
      </c>
      <c r="AI216" s="69">
        <f>IFERROR(INDEX('Euro Qual stats'!$A$1:$L$2071,MATCH(Players!$AE216,'Euro Qual stats'!$A$1:$A$2071,0),MATCH(Players!AI$2,'Euro Qual stats'!$A$1:$L$1,0)),0)</f>
        <v>0.17</v>
      </c>
      <c r="AJ216" s="85">
        <f t="shared" si="105"/>
        <v>0.10174528301886795</v>
      </c>
      <c r="AK216" s="85">
        <f t="shared" si="106"/>
        <v>0.28301886792452818</v>
      </c>
      <c r="AL216" s="85">
        <f t="shared" si="107"/>
        <v>0.17306603773584905</v>
      </c>
      <c r="AM216" s="85">
        <f t="shared" si="108"/>
        <v>0</v>
      </c>
      <c r="AN216" s="85">
        <f t="shared" si="109"/>
        <v>0</v>
      </c>
      <c r="AO216" s="85">
        <f t="shared" si="110"/>
        <v>0</v>
      </c>
      <c r="AP216" s="2">
        <f t="shared" si="111"/>
        <v>7.7653149266609156E-2</v>
      </c>
      <c r="AQ216" s="2">
        <f t="shared" si="112"/>
        <v>0.11647972389991371</v>
      </c>
      <c r="AR216" s="2">
        <f t="shared" si="113"/>
        <v>0.27178602243313199</v>
      </c>
      <c r="AS216" s="2">
        <f t="shared" si="114"/>
        <v>3.8826574633304578E-2</v>
      </c>
      <c r="AT216" s="2">
        <f t="shared" si="115"/>
        <v>3.8826574633304578E-2</v>
      </c>
      <c r="AU216" s="2">
        <f t="shared" si="135"/>
        <v>7.7653149266609156E-2</v>
      </c>
      <c r="AV216" s="2">
        <f t="shared" si="136"/>
        <v>0.11647972389991371</v>
      </c>
      <c r="AW216" s="2">
        <f t="shared" si="137"/>
        <v>0.27178602243313199</v>
      </c>
      <c r="AX216" s="2">
        <f t="shared" si="138"/>
        <v>3.8826574633304578E-2</v>
      </c>
      <c r="AY216" s="2">
        <f t="shared" si="139"/>
        <v>3.8826574633304578E-2</v>
      </c>
      <c r="AZ216" s="2">
        <f t="shared" si="116"/>
        <v>0.18033600859556867</v>
      </c>
      <c r="BA216" s="2">
        <f t="shared" si="117"/>
        <v>0.10911250345939083</v>
      </c>
      <c r="BB216" s="2">
        <f t="shared" si="118"/>
        <v>0.1044132873166523</v>
      </c>
      <c r="BC216">
        <f t="shared" si="119"/>
        <v>0</v>
      </c>
      <c r="BD216" s="74">
        <f t="shared" si="120"/>
        <v>0</v>
      </c>
      <c r="BE216" s="74">
        <f t="shared" si="121"/>
        <v>0</v>
      </c>
      <c r="BF216" s="74">
        <f t="shared" si="122"/>
        <v>0</v>
      </c>
      <c r="BG216" s="2">
        <f t="shared" si="123"/>
        <v>0.1044132873166523</v>
      </c>
      <c r="BH216" s="2">
        <f t="shared" si="124"/>
        <v>3.8826574633304578E-2</v>
      </c>
      <c r="BI216" s="2">
        <f t="shared" si="125"/>
        <v>0</v>
      </c>
      <c r="BJ216" s="2">
        <f t="shared" si="126"/>
        <v>0</v>
      </c>
      <c r="BK216" s="2">
        <f t="shared" si="127"/>
        <v>0</v>
      </c>
      <c r="BL216" s="2">
        <f t="shared" si="128"/>
        <v>0.1044132873166523</v>
      </c>
      <c r="BM216" s="2">
        <f t="shared" si="129"/>
        <v>3.8826574633304578E-2</v>
      </c>
      <c r="BN216" s="2">
        <f t="shared" si="130"/>
        <v>0</v>
      </c>
      <c r="BO216" s="2">
        <f t="shared" si="131"/>
        <v>0</v>
      </c>
      <c r="BP216" s="2">
        <f t="shared" si="132"/>
        <v>0</v>
      </c>
      <c r="BQ216" s="2">
        <f t="shared" si="133"/>
        <v>0.1044132873166523</v>
      </c>
      <c r="BR216" s="2">
        <f t="shared" si="134"/>
        <v>3.8826574633304578E-2</v>
      </c>
    </row>
    <row r="217" spans="1:70" x14ac:dyDescent="0.3">
      <c r="A217" s="93">
        <v>0</v>
      </c>
      <c r="B217">
        <v>204569</v>
      </c>
      <c r="C217" t="s">
        <v>1797</v>
      </c>
      <c r="D217" t="s">
        <v>1798</v>
      </c>
      <c r="E217" t="s">
        <v>1799</v>
      </c>
      <c r="F217">
        <v>18694</v>
      </c>
      <c r="G217" t="s">
        <v>874</v>
      </c>
      <c r="H217" t="s">
        <v>907</v>
      </c>
      <c r="I217" t="s">
        <v>979</v>
      </c>
      <c r="J217">
        <v>-0.3</v>
      </c>
      <c r="K217">
        <v>5.5</v>
      </c>
      <c r="L217">
        <v>-0.3</v>
      </c>
      <c r="M217">
        <v>0</v>
      </c>
      <c r="N217">
        <v>1870</v>
      </c>
      <c r="O217" t="s">
        <v>1301</v>
      </c>
      <c r="P217" t="s">
        <v>1800</v>
      </c>
      <c r="Q217" t="s">
        <v>1155</v>
      </c>
      <c r="Z217" t="s">
        <v>1086</v>
      </c>
      <c r="AA217" t="s">
        <v>692</v>
      </c>
      <c r="AB217" s="69" t="str">
        <f>IF(AA217&lt;&gt;"",INDEX(Lookup!$N$2:$N$5,MATCH(Players!AA217,Lookup!$P$2:$P$5,0)),INDEX(Lookup!$N$2:$N$5,MATCH(Players!O217,Lookup!$O$2:$O$5,0)))</f>
        <v>Defense</v>
      </c>
      <c r="AC217">
        <v>3526000</v>
      </c>
      <c r="AD217" s="69" t="s">
        <v>1806</v>
      </c>
      <c r="AE217" s="69" t="str">
        <f>INDEX('Translate table'!$H$2:$H$622,MATCH(Players!P217,'Translate table'!$G$2:$G$622,0))</f>
        <v>Rowen Muscat</v>
      </c>
      <c r="AF217" s="69">
        <f>IFERROR(INDEX('Euro Qual stats'!$A$1:$L$2071,MATCH(Players!$AE217,'Euro Qual stats'!$A$1:$A$2071,0),MATCH(Players!AF$2,'Euro Qual stats'!$A$1:$L$1,0)),0)</f>
        <v>10</v>
      </c>
      <c r="AG217" s="69">
        <f>IFERROR(INDEX('Euro Qual stats'!$A$1:$L$2071,MATCH(Players!$AE217,'Euro Qual stats'!$A$1:$A$2071,0),MATCH(Players!AG$2,'Euro Qual stats'!$A$1:$L$1,0)),0)</f>
        <v>0</v>
      </c>
      <c r="AH217" s="69">
        <f>IFERROR(INDEX('Euro Qual stats'!$A$1:$L$2071,MATCH(Players!$AE217,'Euro Qual stats'!$A$1:$A$2071,0),MATCH(Players!AH$2,'Euro Qual stats'!$A$1:$L$1,0)),0)</f>
        <v>0</v>
      </c>
      <c r="AI217" s="69">
        <f>IFERROR(INDEX('Euro Qual stats'!$A$1:$L$2071,MATCH(Players!$AE217,'Euro Qual stats'!$A$1:$A$2071,0),MATCH(Players!AI$2,'Euro Qual stats'!$A$1:$L$1,0)),0)</f>
        <v>0</v>
      </c>
      <c r="AJ217" s="85">
        <f t="shared" si="105"/>
        <v>1.5591715976331362E-2</v>
      </c>
      <c r="AK217" s="85">
        <f t="shared" si="106"/>
        <v>1.5295857988165684E-2</v>
      </c>
      <c r="AL217" s="85">
        <f t="shared" si="107"/>
        <v>3.1489151873767239E-2</v>
      </c>
      <c r="AM217" s="85">
        <f t="shared" si="108"/>
        <v>9.1342437592318079E-3</v>
      </c>
      <c r="AN217" s="85">
        <f t="shared" si="109"/>
        <v>5.2254768517619853E-3</v>
      </c>
      <c r="AO217" s="85">
        <f t="shared" si="110"/>
        <v>1.6632113642593174E-2</v>
      </c>
      <c r="AP217" s="2" t="str">
        <f t="shared" si="111"/>
        <v/>
      </c>
      <c r="AQ217" s="2" t="str">
        <f t="shared" si="112"/>
        <v/>
      </c>
      <c r="AR217" s="2" t="str">
        <f t="shared" si="113"/>
        <v/>
      </c>
      <c r="AS217" s="2" t="str">
        <f t="shared" si="114"/>
        <v/>
      </c>
      <c r="AT217" s="2" t="str">
        <f t="shared" si="115"/>
        <v/>
      </c>
      <c r="AU217" s="2">
        <f t="shared" si="135"/>
        <v>0</v>
      </c>
      <c r="AV217" s="2">
        <f t="shared" si="136"/>
        <v>0</v>
      </c>
      <c r="AW217" s="2">
        <f t="shared" si="137"/>
        <v>7.9071179238124151E-2</v>
      </c>
      <c r="AX217" s="2">
        <f t="shared" si="138"/>
        <v>0.13674475927152546</v>
      </c>
      <c r="AY217" s="2">
        <f t="shared" si="139"/>
        <v>0</v>
      </c>
      <c r="AZ217" s="2">
        <f t="shared" si="116"/>
        <v>7.6479289940828421E-3</v>
      </c>
      <c r="BA217" s="2">
        <f t="shared" si="117"/>
        <v>7.795857988165681E-3</v>
      </c>
      <c r="BB217" s="2">
        <f t="shared" si="118"/>
        <v>6.8372379635762731E-2</v>
      </c>
      <c r="BC217">
        <f t="shared" si="119"/>
        <v>1</v>
      </c>
      <c r="BD217" s="74">
        <f t="shared" si="120"/>
        <v>3.4187695282235984E-3</v>
      </c>
      <c r="BE217" s="74">
        <f t="shared" si="121"/>
        <v>6.3294274076485645E-3</v>
      </c>
      <c r="BF217" s="74">
        <f t="shared" si="122"/>
        <v>1.9529663545553456E-2</v>
      </c>
      <c r="BG217" s="2">
        <f t="shared" si="123"/>
        <v>6.8372379635762731E-2</v>
      </c>
      <c r="BH217" s="2">
        <f t="shared" si="124"/>
        <v>0</v>
      </c>
      <c r="BI217" s="2">
        <f t="shared" si="125"/>
        <v>3.4187695282235984E-3</v>
      </c>
      <c r="BJ217" s="2">
        <f t="shared" si="126"/>
        <v>6.3294274076485645E-3</v>
      </c>
      <c r="BK217" s="2">
        <f t="shared" si="127"/>
        <v>1.9529663545553456E-2</v>
      </c>
      <c r="BL217" s="2">
        <f t="shared" si="128"/>
        <v>6.8372379635762731E-2</v>
      </c>
      <c r="BM217" s="2">
        <f t="shared" si="129"/>
        <v>0</v>
      </c>
      <c r="BN217" s="2">
        <f t="shared" si="130"/>
        <v>3.4966969400837657E-3</v>
      </c>
      <c r="BO217" s="2">
        <f t="shared" si="131"/>
        <v>7.4342369512817637E-3</v>
      </c>
      <c r="BP217" s="2">
        <f t="shared" si="132"/>
        <v>2.2943503305019937E-2</v>
      </c>
      <c r="BQ217" s="2">
        <f t="shared" si="133"/>
        <v>6.8372379635762731E-2</v>
      </c>
      <c r="BR217" s="2">
        <f t="shared" si="134"/>
        <v>0</v>
      </c>
    </row>
    <row r="218" spans="1:70" x14ac:dyDescent="0.3">
      <c r="A218" s="93">
        <v>0</v>
      </c>
      <c r="B218">
        <v>220791</v>
      </c>
      <c r="C218" t="s">
        <v>1807</v>
      </c>
      <c r="D218" t="s">
        <v>1808</v>
      </c>
      <c r="E218" t="s">
        <v>1809</v>
      </c>
      <c r="F218">
        <v>18694</v>
      </c>
      <c r="G218" t="s">
        <v>874</v>
      </c>
      <c r="H218" t="s">
        <v>907</v>
      </c>
      <c r="I218" t="s">
        <v>5231</v>
      </c>
      <c r="J218">
        <v>0</v>
      </c>
      <c r="K218">
        <v>5.5</v>
      </c>
      <c r="L218">
        <v>0</v>
      </c>
      <c r="M218">
        <v>0</v>
      </c>
      <c r="N218">
        <v>8</v>
      </c>
      <c r="O218" t="s">
        <v>992</v>
      </c>
      <c r="P218" t="s">
        <v>1810</v>
      </c>
      <c r="Q218" t="s">
        <v>1155</v>
      </c>
      <c r="Z218" t="s">
        <v>1086</v>
      </c>
      <c r="AA218" t="s">
        <v>691</v>
      </c>
      <c r="AB218" s="69" t="str">
        <f>IF(AA218&lt;&gt;"",INDEX(Lookup!$N$2:$N$5,MATCH(Players!AA218,Lookup!$P$2:$P$5,0)),INDEX(Lookup!$N$2:$N$5,MATCH(Players!O218,Lookup!$O$2:$O$5,0)))</f>
        <v>Midfield</v>
      </c>
      <c r="AC218">
        <v>2495000</v>
      </c>
      <c r="AD218" s="69" t="s">
        <v>790</v>
      </c>
      <c r="AE218" s="69">
        <f>INDEX('Translate table'!$H$2:$H$622,MATCH(Players!P218,'Translate table'!$G$2:$G$622,0))</f>
        <v>0</v>
      </c>
      <c r="AF218" s="69">
        <f>IFERROR(INDEX('Euro Qual stats'!$A$1:$L$2071,MATCH(Players!$AE218,'Euro Qual stats'!$A$1:$A$2071,0),MATCH(Players!AF$2,'Euro Qual stats'!$A$1:$L$1,0)),0)</f>
        <v>0</v>
      </c>
      <c r="AG218" s="69">
        <f>IFERROR(INDEX('Euro Qual stats'!$A$1:$L$2071,MATCH(Players!$AE218,'Euro Qual stats'!$A$1:$A$2071,0),MATCH(Players!AG$2,'Euro Qual stats'!$A$1:$L$1,0)),0)</f>
        <v>0</v>
      </c>
      <c r="AH218" s="69">
        <f>IFERROR(INDEX('Euro Qual stats'!$A$1:$L$2071,MATCH(Players!$AE218,'Euro Qual stats'!$A$1:$A$2071,0),MATCH(Players!AH$2,'Euro Qual stats'!$A$1:$L$1,0)),0)</f>
        <v>0</v>
      </c>
      <c r="AI218" s="69">
        <f>IFERROR(INDEX('Euro Qual stats'!$A$1:$L$2071,MATCH(Players!$AE218,'Euro Qual stats'!$A$1:$A$2071,0),MATCH(Players!AI$2,'Euro Qual stats'!$A$1:$L$1,0)),0)</f>
        <v>0</v>
      </c>
      <c r="AJ218" s="85">
        <f t="shared" si="105"/>
        <v>0.16033149171270719</v>
      </c>
      <c r="AK218" s="85">
        <f t="shared" si="106"/>
        <v>0.2239226519337017</v>
      </c>
      <c r="AL218" s="85">
        <f t="shared" si="107"/>
        <v>0.23265193370165746</v>
      </c>
      <c r="AM218" s="85">
        <f t="shared" si="108"/>
        <v>0</v>
      </c>
      <c r="AN218" s="85">
        <f t="shared" si="109"/>
        <v>0</v>
      </c>
      <c r="AO218" s="85">
        <f t="shared" si="110"/>
        <v>0</v>
      </c>
      <c r="AP218" s="2" t="str">
        <f t="shared" si="111"/>
        <v/>
      </c>
      <c r="AQ218" s="2" t="str">
        <f t="shared" si="112"/>
        <v/>
      </c>
      <c r="AR218" s="2" t="str">
        <f t="shared" si="113"/>
        <v/>
      </c>
      <c r="AS218" s="2" t="str">
        <f t="shared" si="114"/>
        <v/>
      </c>
      <c r="AT218" s="2" t="str">
        <f t="shared" si="115"/>
        <v/>
      </c>
      <c r="AU218" s="2">
        <f t="shared" si="135"/>
        <v>3.2738711651272179E-2</v>
      </c>
      <c r="AV218" s="2">
        <f t="shared" si="136"/>
        <v>3.0526157122442311E-2</v>
      </c>
      <c r="AW218" s="2">
        <f t="shared" si="137"/>
        <v>0.22701179417597328</v>
      </c>
      <c r="AX218" s="2">
        <f t="shared" si="138"/>
        <v>0.16385980883022302</v>
      </c>
      <c r="AY218" s="2">
        <f t="shared" si="139"/>
        <v>0</v>
      </c>
      <c r="AZ218" s="2">
        <f t="shared" si="116"/>
        <v>0.12833068179248694</v>
      </c>
      <c r="BA218" s="2">
        <f t="shared" si="117"/>
        <v>9.5428824417574748E-2</v>
      </c>
      <c r="BB218" s="2">
        <f t="shared" si="118"/>
        <v>8.1929904415111512E-2</v>
      </c>
      <c r="BC218">
        <f t="shared" si="119"/>
        <v>0</v>
      </c>
      <c r="BD218" s="74">
        <f t="shared" si="120"/>
        <v>0</v>
      </c>
      <c r="BE218" s="74">
        <f t="shared" si="121"/>
        <v>0</v>
      </c>
      <c r="BF218" s="74">
        <f t="shared" si="122"/>
        <v>0</v>
      </c>
      <c r="BG218" s="2">
        <f t="shared" si="123"/>
        <v>8.1929904415111512E-2</v>
      </c>
      <c r="BH218" s="2">
        <f t="shared" si="124"/>
        <v>0</v>
      </c>
      <c r="BI218" s="2">
        <f t="shared" si="125"/>
        <v>0</v>
      </c>
      <c r="BJ218" s="2">
        <f t="shared" si="126"/>
        <v>0</v>
      </c>
      <c r="BK218" s="2">
        <f t="shared" si="127"/>
        <v>0</v>
      </c>
      <c r="BL218" s="2">
        <f t="shared" si="128"/>
        <v>8.1929904415111512E-2</v>
      </c>
      <c r="BM218" s="2">
        <f t="shared" si="129"/>
        <v>0</v>
      </c>
      <c r="BN218" s="2">
        <f t="shared" si="130"/>
        <v>0</v>
      </c>
      <c r="BO218" s="2">
        <f t="shared" si="131"/>
        <v>0</v>
      </c>
      <c r="BP218" s="2">
        <f t="shared" si="132"/>
        <v>0</v>
      </c>
      <c r="BQ218" s="2">
        <f t="shared" si="133"/>
        <v>8.1929904415111512E-2</v>
      </c>
      <c r="BR218" s="2">
        <f t="shared" si="134"/>
        <v>0</v>
      </c>
    </row>
    <row r="219" spans="1:70" x14ac:dyDescent="0.3">
      <c r="A219" s="93">
        <v>0</v>
      </c>
      <c r="B219">
        <v>213480</v>
      </c>
      <c r="C219" t="s">
        <v>1815</v>
      </c>
      <c r="D219" t="s">
        <v>1816</v>
      </c>
      <c r="E219" t="s">
        <v>1817</v>
      </c>
      <c r="F219">
        <v>18660</v>
      </c>
      <c r="G219" t="s">
        <v>890</v>
      </c>
      <c r="H219" t="s">
        <v>913</v>
      </c>
      <c r="I219" t="s">
        <v>979</v>
      </c>
      <c r="J219">
        <v>0</v>
      </c>
      <c r="K219">
        <v>5.5</v>
      </c>
      <c r="L219">
        <v>0</v>
      </c>
      <c r="M219">
        <v>0</v>
      </c>
      <c r="N219">
        <v>2716</v>
      </c>
      <c r="O219" t="s">
        <v>1301</v>
      </c>
      <c r="P219" t="s">
        <v>1818</v>
      </c>
      <c r="Q219" t="s">
        <v>1818</v>
      </c>
      <c r="R219">
        <v>11</v>
      </c>
      <c r="S219">
        <v>6</v>
      </c>
      <c r="T219">
        <v>0</v>
      </c>
      <c r="U219">
        <v>5</v>
      </c>
      <c r="V219">
        <v>2535</v>
      </c>
      <c r="W219">
        <v>22</v>
      </c>
      <c r="X219">
        <v>7</v>
      </c>
      <c r="Y219">
        <v>1</v>
      </c>
      <c r="Z219" t="s">
        <v>1040</v>
      </c>
      <c r="AA219" t="s">
        <v>692</v>
      </c>
      <c r="AB219" s="69" t="str">
        <f>IF(AA219&lt;&gt;"",INDEX(Lookup!$N$2:$N$5,MATCH(Players!AA219,Lookup!$P$2:$P$5,0)),INDEX(Lookup!$N$2:$N$5,MATCH(Players!O219,Lookup!$O$2:$O$5,0)))</f>
        <v>Defense</v>
      </c>
      <c r="AC219">
        <v>4984000</v>
      </c>
      <c r="AD219" s="69" t="s">
        <v>802</v>
      </c>
      <c r="AE219" s="69" t="str">
        <f>INDEX('Translate table'!$H$2:$H$622,MATCH(Players!P219,'Translate table'!$G$2:$G$622,0))</f>
        <v>Roin Kvaskhvadze</v>
      </c>
      <c r="AF219" s="69">
        <f>IFERROR(INDEX('Euro Qual stats'!$A$1:$L$2071,MATCH(Players!$AE219,'Euro Qual stats'!$A$1:$A$2071,0),MATCH(Players!AF$2,'Euro Qual stats'!$A$1:$L$1,0)),0)</f>
        <v>0</v>
      </c>
      <c r="AG219" s="69">
        <f>IFERROR(INDEX('Euro Qual stats'!$A$1:$L$2071,MATCH(Players!$AE219,'Euro Qual stats'!$A$1:$A$2071,0),MATCH(Players!AG$2,'Euro Qual stats'!$A$1:$L$1,0)),0)</f>
        <v>0</v>
      </c>
      <c r="AH219" s="69">
        <f>IFERROR(INDEX('Euro Qual stats'!$A$1:$L$2071,MATCH(Players!$AE219,'Euro Qual stats'!$A$1:$A$2071,0),MATCH(Players!AH$2,'Euro Qual stats'!$A$1:$L$1,0)),0)</f>
        <v>0</v>
      </c>
      <c r="AI219" s="69">
        <f>IFERROR(INDEX('Euro Qual stats'!$A$1:$L$2071,MATCH(Players!$AE219,'Euro Qual stats'!$A$1:$A$2071,0),MATCH(Players!AI$2,'Euro Qual stats'!$A$1:$L$1,0)),0)</f>
        <v>0</v>
      </c>
      <c r="AJ219" s="85">
        <f t="shared" si="105"/>
        <v>9.3550295857988172E-2</v>
      </c>
      <c r="AK219" s="85">
        <f t="shared" si="106"/>
        <v>9.1775147928994105E-2</v>
      </c>
      <c r="AL219" s="85">
        <f t="shared" si="107"/>
        <v>0.18893491124260345</v>
      </c>
      <c r="AM219" s="85">
        <f t="shared" si="108"/>
        <v>4.7763062469636894E-2</v>
      </c>
      <c r="AN219" s="85">
        <f t="shared" si="109"/>
        <v>3.4944578909084895E-2</v>
      </c>
      <c r="AO219" s="85">
        <f t="shared" si="110"/>
        <v>0.12065561068247554</v>
      </c>
      <c r="AP219" s="2">
        <f t="shared" si="111"/>
        <v>0.39053254437869822</v>
      </c>
      <c r="AQ219" s="2">
        <f t="shared" si="112"/>
        <v>0.21301775147928995</v>
      </c>
      <c r="AR219" s="2">
        <f t="shared" si="113"/>
        <v>0.78106508875739644</v>
      </c>
      <c r="AS219" s="2">
        <f t="shared" si="114"/>
        <v>0.24852071005917159</v>
      </c>
      <c r="AT219" s="2">
        <f t="shared" si="115"/>
        <v>3.5502958579881658E-2</v>
      </c>
      <c r="AU219" s="2">
        <f t="shared" si="135"/>
        <v>0.39053254437869822</v>
      </c>
      <c r="AV219" s="2">
        <f t="shared" si="136"/>
        <v>0.21301775147928995</v>
      </c>
      <c r="AW219" s="2">
        <f t="shared" si="137"/>
        <v>0.78106508875739644</v>
      </c>
      <c r="AX219" s="2">
        <f t="shared" si="138"/>
        <v>0.24852071005917159</v>
      </c>
      <c r="AY219" s="2">
        <f t="shared" si="139"/>
        <v>3.5502958579881658E-2</v>
      </c>
      <c r="AZ219" s="2">
        <f t="shared" si="116"/>
        <v>0.24115384615384616</v>
      </c>
      <c r="BA219" s="2">
        <f t="shared" si="117"/>
        <v>0.15328402366863905</v>
      </c>
      <c r="BB219" s="2">
        <f t="shared" si="118"/>
        <v>0.1242603550295858</v>
      </c>
      <c r="BC219">
        <f t="shared" si="119"/>
        <v>1</v>
      </c>
      <c r="BD219" s="74">
        <f t="shared" si="120"/>
        <v>9.0883544423367837E-2</v>
      </c>
      <c r="BE219" s="74">
        <f t="shared" si="121"/>
        <v>7.6368186434539714E-2</v>
      </c>
      <c r="BF219" s="74">
        <f t="shared" si="122"/>
        <v>0.11193706836506413</v>
      </c>
      <c r="BG219" s="2">
        <f t="shared" si="123"/>
        <v>0.1242603550295858</v>
      </c>
      <c r="BH219" s="2">
        <f t="shared" si="124"/>
        <v>3.5502958579881658E-2</v>
      </c>
      <c r="BI219" s="2">
        <f t="shared" si="125"/>
        <v>9.0883544423367837E-2</v>
      </c>
      <c r="BJ219" s="2">
        <f t="shared" si="126"/>
        <v>7.6368186434539714E-2</v>
      </c>
      <c r="BK219" s="2">
        <f t="shared" si="127"/>
        <v>0.11193706836506413</v>
      </c>
      <c r="BL219" s="2">
        <f t="shared" si="128"/>
        <v>0.1242603550295858</v>
      </c>
      <c r="BM219" s="2">
        <f t="shared" si="129"/>
        <v>3.5502958579881658E-2</v>
      </c>
      <c r="BN219" s="2">
        <f t="shared" si="130"/>
        <v>9.0883544423367837E-2</v>
      </c>
      <c r="BO219" s="2">
        <f t="shared" si="131"/>
        <v>7.6368186434539728E-2</v>
      </c>
      <c r="BP219" s="2">
        <f t="shared" si="132"/>
        <v>0.1119370683650641</v>
      </c>
      <c r="BQ219" s="2">
        <f t="shared" si="133"/>
        <v>0.1242603550295858</v>
      </c>
      <c r="BR219" s="2">
        <f t="shared" si="134"/>
        <v>3.5502958579881658E-2</v>
      </c>
    </row>
    <row r="220" spans="1:70" x14ac:dyDescent="0.3">
      <c r="A220" s="93">
        <v>0</v>
      </c>
      <c r="B220">
        <v>213479</v>
      </c>
      <c r="C220" t="s">
        <v>1819</v>
      </c>
      <c r="D220" t="s">
        <v>1820</v>
      </c>
      <c r="E220" t="s">
        <v>1821</v>
      </c>
      <c r="F220">
        <v>18660</v>
      </c>
      <c r="G220" t="s">
        <v>890</v>
      </c>
      <c r="H220" t="s">
        <v>913</v>
      </c>
      <c r="I220" t="s">
        <v>5231</v>
      </c>
      <c r="J220">
        <v>0</v>
      </c>
      <c r="K220">
        <v>5.5</v>
      </c>
      <c r="L220">
        <v>0</v>
      </c>
      <c r="M220">
        <v>0</v>
      </c>
      <c r="N220">
        <v>12</v>
      </c>
      <c r="O220" t="s">
        <v>1301</v>
      </c>
      <c r="P220" t="s">
        <v>1822</v>
      </c>
      <c r="Q220" t="s">
        <v>1822</v>
      </c>
      <c r="R220">
        <v>1</v>
      </c>
      <c r="S220">
        <v>4</v>
      </c>
      <c r="T220">
        <v>0</v>
      </c>
      <c r="U220">
        <v>7</v>
      </c>
      <c r="V220">
        <v>2133</v>
      </c>
      <c r="W220">
        <v>5</v>
      </c>
      <c r="X220">
        <v>5</v>
      </c>
      <c r="Y220">
        <v>0</v>
      </c>
      <c r="Z220" t="s">
        <v>1040</v>
      </c>
      <c r="AA220" t="s">
        <v>692</v>
      </c>
      <c r="AB220" s="69" t="str">
        <f>IF(AA220&lt;&gt;"",INDEX(Lookup!$N$2:$N$5,MATCH(Players!AA220,Lookup!$P$2:$P$5,0)),INDEX(Lookup!$N$2:$N$5,MATCH(Players!O220,Lookup!$O$2:$O$5,0)))</f>
        <v>Defense</v>
      </c>
      <c r="AC220">
        <v>3992000</v>
      </c>
      <c r="AD220" s="69" t="s">
        <v>793</v>
      </c>
      <c r="AE220" s="69" t="str">
        <f>INDEX('Translate table'!$H$2:$H$622,MATCH(Players!P220,'Translate table'!$G$2:$G$622,0))</f>
        <v>Emre Can</v>
      </c>
      <c r="AF220" s="69">
        <f>IFERROR(INDEX('Euro Qual stats'!$A$1:$L$2071,MATCH(Players!$AE220,'Euro Qual stats'!$A$1:$A$2071,0),MATCH(Players!AF$2,'Euro Qual stats'!$A$1:$L$1,0)),0)</f>
        <v>3</v>
      </c>
      <c r="AG220" s="69">
        <f>IFERROR(INDEX('Euro Qual stats'!$A$1:$L$2071,MATCH(Players!$AE220,'Euro Qual stats'!$A$1:$A$2071,0),MATCH(Players!AG$2,'Euro Qual stats'!$A$1:$L$1,0)),0)</f>
        <v>0</v>
      </c>
      <c r="AH220" s="69">
        <f>IFERROR(INDEX('Euro Qual stats'!$A$1:$L$2071,MATCH(Players!$AE220,'Euro Qual stats'!$A$1:$A$2071,0),MATCH(Players!AH$2,'Euro Qual stats'!$A$1:$L$1,0)),0)</f>
        <v>0</v>
      </c>
      <c r="AI220" s="69">
        <f>IFERROR(INDEX('Euro Qual stats'!$A$1:$L$2071,MATCH(Players!$AE220,'Euro Qual stats'!$A$1:$A$2071,0),MATCH(Players!AI$2,'Euro Qual stats'!$A$1:$L$1,0)),0)</f>
        <v>1.65</v>
      </c>
      <c r="AJ220" s="85">
        <f t="shared" si="105"/>
        <v>7.0162721893491126E-2</v>
      </c>
      <c r="AK220" s="85">
        <f t="shared" si="106"/>
        <v>6.8831360946745579E-2</v>
      </c>
      <c r="AL220" s="85">
        <f t="shared" si="107"/>
        <v>0.55420118343195257</v>
      </c>
      <c r="AM220" s="85">
        <f t="shared" si="108"/>
        <v>0</v>
      </c>
      <c r="AN220" s="85">
        <f t="shared" si="109"/>
        <v>0</v>
      </c>
      <c r="AO220" s="85">
        <f t="shared" si="110"/>
        <v>0</v>
      </c>
      <c r="AP220" s="2">
        <f t="shared" si="111"/>
        <v>4.2194092827004225E-2</v>
      </c>
      <c r="AQ220" s="2">
        <f t="shared" si="112"/>
        <v>0.1687763713080169</v>
      </c>
      <c r="AR220" s="2">
        <f t="shared" si="113"/>
        <v>0.2109704641350211</v>
      </c>
      <c r="AS220" s="2">
        <f t="shared" si="114"/>
        <v>0.2109704641350211</v>
      </c>
      <c r="AT220" s="2">
        <f t="shared" si="115"/>
        <v>0</v>
      </c>
      <c r="AU220" s="2">
        <f t="shared" si="135"/>
        <v>4.2194092827004225E-2</v>
      </c>
      <c r="AV220" s="2">
        <f t="shared" si="136"/>
        <v>0.1687763713080169</v>
      </c>
      <c r="AW220" s="2">
        <f t="shared" si="137"/>
        <v>0.2109704641350211</v>
      </c>
      <c r="AX220" s="2">
        <f t="shared" si="138"/>
        <v>0.2109704641350211</v>
      </c>
      <c r="AY220" s="2">
        <f t="shared" si="139"/>
        <v>0</v>
      </c>
      <c r="AZ220" s="2">
        <f t="shared" si="116"/>
        <v>5.5512726886874905E-2</v>
      </c>
      <c r="BA220" s="2">
        <f t="shared" si="117"/>
        <v>0.11946954660075401</v>
      </c>
      <c r="BB220" s="2">
        <f t="shared" si="118"/>
        <v>0.93048523206751055</v>
      </c>
      <c r="BC220">
        <f t="shared" si="119"/>
        <v>0</v>
      </c>
      <c r="BD220" s="74">
        <f t="shared" si="120"/>
        <v>0</v>
      </c>
      <c r="BE220" s="74">
        <f t="shared" si="121"/>
        <v>0</v>
      </c>
      <c r="BF220" s="74">
        <f t="shared" si="122"/>
        <v>0</v>
      </c>
      <c r="BG220" s="2">
        <f t="shared" si="123"/>
        <v>0.93048523206751055</v>
      </c>
      <c r="BH220" s="2">
        <f t="shared" si="124"/>
        <v>0</v>
      </c>
      <c r="BI220" s="2">
        <f t="shared" si="125"/>
        <v>0</v>
      </c>
      <c r="BJ220" s="2">
        <f t="shared" si="126"/>
        <v>0</v>
      </c>
      <c r="BK220" s="2">
        <f t="shared" si="127"/>
        <v>0</v>
      </c>
      <c r="BL220" s="2">
        <f t="shared" si="128"/>
        <v>0.93048523206751055</v>
      </c>
      <c r="BM220" s="2">
        <f t="shared" si="129"/>
        <v>0</v>
      </c>
      <c r="BN220" s="2">
        <f t="shared" si="130"/>
        <v>0</v>
      </c>
      <c r="BO220" s="2">
        <f t="shared" si="131"/>
        <v>0</v>
      </c>
      <c r="BP220" s="2">
        <f t="shared" si="132"/>
        <v>0</v>
      </c>
      <c r="BQ220" s="2">
        <f t="shared" si="133"/>
        <v>0.93048523206751055</v>
      </c>
      <c r="BR220" s="2">
        <f t="shared" si="134"/>
        <v>0</v>
      </c>
    </row>
    <row r="221" spans="1:70" x14ac:dyDescent="0.3">
      <c r="A221" s="93">
        <v>0</v>
      </c>
      <c r="B221">
        <v>213478</v>
      </c>
      <c r="C221" t="s">
        <v>1823</v>
      </c>
      <c r="D221" t="s">
        <v>1824</v>
      </c>
      <c r="E221" t="s">
        <v>1825</v>
      </c>
      <c r="F221">
        <v>18660</v>
      </c>
      <c r="G221" t="s">
        <v>890</v>
      </c>
      <c r="H221" t="s">
        <v>913</v>
      </c>
      <c r="I221" t="s">
        <v>1008</v>
      </c>
      <c r="J221">
        <v>0</v>
      </c>
      <c r="K221">
        <v>5.5</v>
      </c>
      <c r="L221">
        <v>0</v>
      </c>
      <c r="M221">
        <v>0</v>
      </c>
      <c r="N221">
        <v>17</v>
      </c>
      <c r="O221" t="s">
        <v>1301</v>
      </c>
      <c r="P221" t="s">
        <v>1826</v>
      </c>
      <c r="Q221" t="s">
        <v>1826</v>
      </c>
      <c r="R221">
        <v>1</v>
      </c>
      <c r="S221">
        <v>0</v>
      </c>
      <c r="T221">
        <v>0</v>
      </c>
      <c r="U221">
        <v>4</v>
      </c>
      <c r="V221">
        <v>1443</v>
      </c>
      <c r="W221">
        <v>2</v>
      </c>
      <c r="X221">
        <v>2</v>
      </c>
      <c r="Y221">
        <v>0</v>
      </c>
      <c r="Z221" t="s">
        <v>1040</v>
      </c>
      <c r="AA221" t="s">
        <v>692</v>
      </c>
      <c r="AB221" s="69" t="str">
        <f>IF(AA221&lt;&gt;"",INDEX(Lookup!$N$2:$N$5,MATCH(Players!AA221,Lookup!$P$2:$P$5,0)),INDEX(Lookup!$N$2:$N$5,MATCH(Players!O221,Lookup!$O$2:$O$5,0)))</f>
        <v>Defense</v>
      </c>
      <c r="AC221">
        <v>3495000</v>
      </c>
      <c r="AD221" s="69" t="s">
        <v>792</v>
      </c>
      <c r="AE221" s="69" t="str">
        <f>INDEX('Translate table'!$H$2:$H$622,MATCH(Players!P221,'Translate table'!$G$2:$G$622,0))</f>
        <v>Lukas Klostermann</v>
      </c>
      <c r="AF221" s="69">
        <f>IFERROR(INDEX('Euro Qual stats'!$A$1:$L$2071,MATCH(Players!$AE221,'Euro Qual stats'!$A$1:$A$2071,0),MATCH(Players!AF$2,'Euro Qual stats'!$A$1:$L$1,0)),0)</f>
        <v>6</v>
      </c>
      <c r="AG221" s="69">
        <f>IFERROR(INDEX('Euro Qual stats'!$A$1:$L$2071,MATCH(Players!$AE221,'Euro Qual stats'!$A$1:$A$2071,0),MATCH(Players!AG$2,'Euro Qual stats'!$A$1:$L$1,0)),0)</f>
        <v>0.17</v>
      </c>
      <c r="AH221" s="69">
        <f>IFERROR(INDEX('Euro Qual stats'!$A$1:$L$2071,MATCH(Players!$AE221,'Euro Qual stats'!$A$1:$A$2071,0),MATCH(Players!AH$2,'Euro Qual stats'!$A$1:$L$1,0)),0)</f>
        <v>0</v>
      </c>
      <c r="AI221" s="69">
        <f>IFERROR(INDEX('Euro Qual stats'!$A$1:$L$2071,MATCH(Players!$AE221,'Euro Qual stats'!$A$1:$A$2071,0),MATCH(Players!AI$2,'Euro Qual stats'!$A$1:$L$1,0)),0)</f>
        <v>0</v>
      </c>
      <c r="AJ221" s="85">
        <f t="shared" si="105"/>
        <v>0.13177514792899409</v>
      </c>
      <c r="AK221" s="85">
        <f t="shared" si="106"/>
        <v>4.5887573964497053E-2</v>
      </c>
      <c r="AL221" s="85">
        <f t="shared" si="107"/>
        <v>9.4467455621301724E-2</v>
      </c>
      <c r="AM221" s="85">
        <f t="shared" si="108"/>
        <v>0</v>
      </c>
      <c r="AN221" s="85">
        <f t="shared" si="109"/>
        <v>0</v>
      </c>
      <c r="AO221" s="85">
        <f t="shared" si="110"/>
        <v>0</v>
      </c>
      <c r="AP221" s="2">
        <f t="shared" si="111"/>
        <v>6.2370062370062374E-2</v>
      </c>
      <c r="AQ221" s="2">
        <f t="shared" si="112"/>
        <v>0</v>
      </c>
      <c r="AR221" s="2">
        <f t="shared" si="113"/>
        <v>0.12474012474012475</v>
      </c>
      <c r="AS221" s="2">
        <f t="shared" si="114"/>
        <v>0.12474012474012475</v>
      </c>
      <c r="AT221" s="2">
        <f t="shared" si="115"/>
        <v>0</v>
      </c>
      <c r="AU221" s="2">
        <f t="shared" si="135"/>
        <v>6.2370062370062374E-2</v>
      </c>
      <c r="AV221" s="2">
        <f t="shared" si="136"/>
        <v>0</v>
      </c>
      <c r="AW221" s="2">
        <f t="shared" si="137"/>
        <v>0.12474012474012475</v>
      </c>
      <c r="AX221" s="2">
        <f t="shared" si="138"/>
        <v>0.12474012474012475</v>
      </c>
      <c r="AY221" s="2">
        <f t="shared" si="139"/>
        <v>0</v>
      </c>
      <c r="AZ221" s="2">
        <f t="shared" si="116"/>
        <v>5.4128818167279713E-2</v>
      </c>
      <c r="BA221" s="2">
        <f t="shared" si="117"/>
        <v>6.5887573964497043E-2</v>
      </c>
      <c r="BB221" s="2">
        <f t="shared" si="118"/>
        <v>6.2370062370062374E-2</v>
      </c>
      <c r="BC221">
        <f t="shared" si="119"/>
        <v>0</v>
      </c>
      <c r="BD221" s="74">
        <f t="shared" si="120"/>
        <v>0</v>
      </c>
      <c r="BE221" s="74">
        <f t="shared" si="121"/>
        <v>0</v>
      </c>
      <c r="BF221" s="74">
        <f t="shared" si="122"/>
        <v>0</v>
      </c>
      <c r="BG221" s="2">
        <f t="shared" si="123"/>
        <v>6.2370062370062374E-2</v>
      </c>
      <c r="BH221" s="2">
        <f t="shared" si="124"/>
        <v>0</v>
      </c>
      <c r="BI221" s="2">
        <f t="shared" si="125"/>
        <v>0</v>
      </c>
      <c r="BJ221" s="2">
        <f t="shared" si="126"/>
        <v>0</v>
      </c>
      <c r="BK221" s="2">
        <f t="shared" si="127"/>
        <v>0</v>
      </c>
      <c r="BL221" s="2">
        <f t="shared" si="128"/>
        <v>6.2370062370062374E-2</v>
      </c>
      <c r="BM221" s="2">
        <f t="shared" si="129"/>
        <v>0</v>
      </c>
      <c r="BN221" s="2">
        <f t="shared" si="130"/>
        <v>0</v>
      </c>
      <c r="BO221" s="2">
        <f t="shared" si="131"/>
        <v>0</v>
      </c>
      <c r="BP221" s="2">
        <f t="shared" si="132"/>
        <v>0</v>
      </c>
      <c r="BQ221" s="2">
        <f t="shared" si="133"/>
        <v>6.2370062370062374E-2</v>
      </c>
      <c r="BR221" s="2">
        <f t="shared" si="134"/>
        <v>0</v>
      </c>
    </row>
    <row r="222" spans="1:70" x14ac:dyDescent="0.3">
      <c r="A222" s="93">
        <v>0</v>
      </c>
      <c r="B222">
        <v>223169</v>
      </c>
      <c r="C222" t="s">
        <v>5232</v>
      </c>
      <c r="D222" t="s">
        <v>5233</v>
      </c>
      <c r="E222" t="s">
        <v>5234</v>
      </c>
      <c r="F222">
        <v>18645</v>
      </c>
      <c r="G222" t="s">
        <v>877</v>
      </c>
      <c r="H222" t="s">
        <v>931</v>
      </c>
      <c r="I222" t="s">
        <v>5231</v>
      </c>
      <c r="J222">
        <v>0</v>
      </c>
      <c r="K222">
        <v>5.5</v>
      </c>
      <c r="L222">
        <v>0</v>
      </c>
      <c r="M222">
        <v>0</v>
      </c>
      <c r="N222">
        <v>0</v>
      </c>
      <c r="O222" t="s">
        <v>1273</v>
      </c>
      <c r="P222" t="s">
        <v>5235</v>
      </c>
      <c r="Q222" t="s">
        <v>177</v>
      </c>
      <c r="R222">
        <v>0</v>
      </c>
      <c r="S222">
        <v>0</v>
      </c>
      <c r="T222">
        <v>147</v>
      </c>
      <c r="U222">
        <v>5</v>
      </c>
      <c r="V222">
        <v>3420</v>
      </c>
      <c r="W222">
        <v>0</v>
      </c>
      <c r="X222">
        <v>1</v>
      </c>
      <c r="Y222">
        <v>0</v>
      </c>
      <c r="Z222" t="s">
        <v>863</v>
      </c>
      <c r="AA222" t="s">
        <v>691</v>
      </c>
      <c r="AB222" s="69" t="str">
        <f>IF(AA222&lt;&gt;"",INDEX(Lookup!$N$2:$N$5,MATCH(Players!AA222,Lookup!$P$2:$P$5,0)),INDEX(Lookup!$N$2:$N$5,MATCH(Players!O222,Lookup!$O$2:$O$5,0)))</f>
        <v>Midfield</v>
      </c>
      <c r="AC222">
        <v>4014000</v>
      </c>
      <c r="AD222" s="69" t="s">
        <v>793</v>
      </c>
      <c r="AE222" s="69" t="e">
        <f>INDEX('Translate table'!$H$2:$H$622,MATCH(Players!P222,'Translate table'!$G$2:$G$622,0))</f>
        <v>#N/A</v>
      </c>
      <c r="AF222" s="69">
        <f>IFERROR(INDEX('Euro Qual stats'!$A$1:$L$2071,MATCH(Players!$AE222,'Euro Qual stats'!$A$1:$A$2071,0),MATCH(Players!AF$2,'Euro Qual stats'!$A$1:$L$1,0)),0)</f>
        <v>0</v>
      </c>
      <c r="AG222" s="69">
        <f>IFERROR(INDEX('Euro Qual stats'!$A$1:$L$2071,MATCH(Players!$AE222,'Euro Qual stats'!$A$1:$A$2071,0),MATCH(Players!AG$2,'Euro Qual stats'!$A$1:$L$1,0)),0)</f>
        <v>0</v>
      </c>
      <c r="AH222" s="69">
        <f>IFERROR(INDEX('Euro Qual stats'!$A$1:$L$2071,MATCH(Players!$AE222,'Euro Qual stats'!$A$1:$A$2071,0),MATCH(Players!AH$2,'Euro Qual stats'!$A$1:$L$1,0)),0)</f>
        <v>0</v>
      </c>
      <c r="AI222" s="69">
        <f>IFERROR(INDEX('Euro Qual stats'!$A$1:$L$2071,MATCH(Players!$AE222,'Euro Qual stats'!$A$1:$A$2071,0),MATCH(Players!AI$2,'Euro Qual stats'!$A$1:$L$1,0)),0)</f>
        <v>0</v>
      </c>
      <c r="AJ222" s="85">
        <f t="shared" si="105"/>
        <v>0.16033149171270719</v>
      </c>
      <c r="AK222" s="85">
        <f t="shared" si="106"/>
        <v>0.2239226519337017</v>
      </c>
      <c r="AL222" s="85">
        <f t="shared" si="107"/>
        <v>0.23265193370165746</v>
      </c>
      <c r="AM222" s="85">
        <f t="shared" si="108"/>
        <v>0</v>
      </c>
      <c r="AN222" s="85">
        <f t="shared" si="109"/>
        <v>0</v>
      </c>
      <c r="AO222" s="85">
        <f t="shared" si="110"/>
        <v>0</v>
      </c>
      <c r="AP222" s="2">
        <f t="shared" si="111"/>
        <v>0</v>
      </c>
      <c r="AQ222" s="2">
        <f t="shared" si="112"/>
        <v>0</v>
      </c>
      <c r="AR222" s="2">
        <f t="shared" si="113"/>
        <v>0</v>
      </c>
      <c r="AS222" s="2">
        <f t="shared" si="114"/>
        <v>2.6315789473684213E-2</v>
      </c>
      <c r="AT222" s="2">
        <f t="shared" si="115"/>
        <v>0</v>
      </c>
      <c r="AU222" s="2">
        <f t="shared" si="135"/>
        <v>0</v>
      </c>
      <c r="AV222" s="2">
        <f t="shared" si="136"/>
        <v>0</v>
      </c>
      <c r="AW222" s="2">
        <f t="shared" si="137"/>
        <v>0</v>
      </c>
      <c r="AX222" s="2">
        <f t="shared" si="138"/>
        <v>2.6315789473684213E-2</v>
      </c>
      <c r="AY222" s="2">
        <f t="shared" si="139"/>
        <v>0</v>
      </c>
      <c r="AZ222" s="2">
        <f t="shared" si="116"/>
        <v>0.11196132596685085</v>
      </c>
      <c r="BA222" s="2">
        <f t="shared" si="117"/>
        <v>8.0165745856353596E-2</v>
      </c>
      <c r="BB222" s="2">
        <f t="shared" si="118"/>
        <v>1.3157894736842106E-2</v>
      </c>
      <c r="BC222">
        <f t="shared" si="119"/>
        <v>0</v>
      </c>
      <c r="BD222" s="74">
        <f t="shared" si="120"/>
        <v>0</v>
      </c>
      <c r="BE222" s="74">
        <f t="shared" si="121"/>
        <v>0</v>
      </c>
      <c r="BF222" s="74">
        <f t="shared" si="122"/>
        <v>0</v>
      </c>
      <c r="BG222" s="2">
        <f t="shared" si="123"/>
        <v>1.3157894736842106E-2</v>
      </c>
      <c r="BH222" s="2">
        <f t="shared" si="124"/>
        <v>0</v>
      </c>
      <c r="BI222" s="2">
        <f t="shared" si="125"/>
        <v>0</v>
      </c>
      <c r="BJ222" s="2">
        <f t="shared" si="126"/>
        <v>0</v>
      </c>
      <c r="BK222" s="2">
        <f t="shared" si="127"/>
        <v>0</v>
      </c>
      <c r="BL222" s="2">
        <f t="shared" si="128"/>
        <v>1.3157894736842106E-2</v>
      </c>
      <c r="BM222" s="2">
        <f t="shared" si="129"/>
        <v>0</v>
      </c>
      <c r="BN222" s="2">
        <f t="shared" si="130"/>
        <v>0</v>
      </c>
      <c r="BO222" s="2">
        <f t="shared" si="131"/>
        <v>0</v>
      </c>
      <c r="BP222" s="2">
        <f t="shared" si="132"/>
        <v>0</v>
      </c>
      <c r="BQ222" s="2">
        <f t="shared" si="133"/>
        <v>1.3157894736842106E-2</v>
      </c>
      <c r="BR222" s="2">
        <f t="shared" si="134"/>
        <v>0</v>
      </c>
    </row>
    <row r="223" spans="1:70" x14ac:dyDescent="0.3">
      <c r="A223" s="93">
        <v>0</v>
      </c>
      <c r="B223">
        <v>223168</v>
      </c>
      <c r="C223" t="s">
        <v>1827</v>
      </c>
      <c r="D223" t="s">
        <v>1828</v>
      </c>
      <c r="E223" t="s">
        <v>1829</v>
      </c>
      <c r="F223">
        <v>18645</v>
      </c>
      <c r="G223" t="s">
        <v>877</v>
      </c>
      <c r="H223" t="s">
        <v>931</v>
      </c>
      <c r="I223" t="s">
        <v>5231</v>
      </c>
      <c r="J223">
        <v>0</v>
      </c>
      <c r="K223">
        <v>5.5</v>
      </c>
      <c r="L223">
        <v>0</v>
      </c>
      <c r="M223">
        <v>0</v>
      </c>
      <c r="N223">
        <v>6</v>
      </c>
      <c r="O223" t="s">
        <v>1273</v>
      </c>
      <c r="P223" t="s">
        <v>1830</v>
      </c>
      <c r="Q223" t="s">
        <v>536</v>
      </c>
      <c r="R223">
        <v>0</v>
      </c>
      <c r="S223">
        <v>1</v>
      </c>
      <c r="T223">
        <v>166</v>
      </c>
      <c r="U223">
        <v>6</v>
      </c>
      <c r="V223">
        <v>3330</v>
      </c>
      <c r="W223">
        <v>0</v>
      </c>
      <c r="X223">
        <v>1</v>
      </c>
      <c r="Y223">
        <v>0</v>
      </c>
      <c r="Z223" t="s">
        <v>877</v>
      </c>
      <c r="AA223" t="s">
        <v>690</v>
      </c>
      <c r="AB223" s="69" t="str">
        <f>IF(AA223&lt;&gt;"",INDEX(Lookup!$N$2:$N$5,MATCH(Players!AA223,Lookup!$P$2:$P$5,0)),INDEX(Lookup!$N$2:$N$5,MATCH(Players!O223,Lookup!$O$2:$O$5,0)))</f>
        <v>Goalkeeper</v>
      </c>
      <c r="AC223">
        <v>4995000</v>
      </c>
      <c r="AD223" s="69" t="s">
        <v>788</v>
      </c>
      <c r="AE223" s="69" t="str">
        <f>INDEX('Translate table'!$H$2:$H$622,MATCH(Players!P223,'Translate table'!$G$2:$G$622,0))</f>
        <v>Sam Larsson</v>
      </c>
      <c r="AF223" s="69">
        <f>IFERROR(INDEX('Euro Qual stats'!$A$1:$L$2071,MATCH(Players!$AE223,'Euro Qual stats'!$A$1:$A$2071,0),MATCH(Players!AF$2,'Euro Qual stats'!$A$1:$L$1,0)),0)</f>
        <v>0</v>
      </c>
      <c r="AG223" s="69">
        <f>IFERROR(INDEX('Euro Qual stats'!$A$1:$L$2071,MATCH(Players!$AE223,'Euro Qual stats'!$A$1:$A$2071,0),MATCH(Players!AG$2,'Euro Qual stats'!$A$1:$L$1,0)),0)</f>
        <v>0</v>
      </c>
      <c r="AH223" s="69">
        <f>IFERROR(INDEX('Euro Qual stats'!$A$1:$L$2071,MATCH(Players!$AE223,'Euro Qual stats'!$A$1:$A$2071,0),MATCH(Players!AH$2,'Euro Qual stats'!$A$1:$L$1,0)),0)</f>
        <v>0</v>
      </c>
      <c r="AI223" s="69">
        <f>IFERROR(INDEX('Euro Qual stats'!$A$1:$L$2071,MATCH(Players!$AE223,'Euro Qual stats'!$A$1:$A$2071,0),MATCH(Players!AI$2,'Euro Qual stats'!$A$1:$L$1,0)),0)</f>
        <v>0</v>
      </c>
      <c r="AJ223" s="85">
        <f t="shared" si="105"/>
        <v>0</v>
      </c>
      <c r="AK223" s="85">
        <f t="shared" si="106"/>
        <v>0</v>
      </c>
      <c r="AL223" s="85">
        <f t="shared" si="107"/>
        <v>0</v>
      </c>
      <c r="AM223" s="85">
        <f t="shared" si="108"/>
        <v>0</v>
      </c>
      <c r="AN223" s="85">
        <f t="shared" si="109"/>
        <v>0</v>
      </c>
      <c r="AO223" s="85">
        <f t="shared" si="110"/>
        <v>0</v>
      </c>
      <c r="AP223" s="2">
        <f t="shared" si="111"/>
        <v>0</v>
      </c>
      <c r="AQ223" s="2">
        <f t="shared" si="112"/>
        <v>2.7027027027027025E-2</v>
      </c>
      <c r="AR223" s="2">
        <f t="shared" si="113"/>
        <v>0</v>
      </c>
      <c r="AS223" s="2">
        <f t="shared" si="114"/>
        <v>2.7027027027027025E-2</v>
      </c>
      <c r="AT223" s="2">
        <f t="shared" si="115"/>
        <v>0</v>
      </c>
      <c r="AU223" s="2">
        <f t="shared" si="135"/>
        <v>0</v>
      </c>
      <c r="AV223" s="2">
        <f t="shared" si="136"/>
        <v>2.7027027027027025E-2</v>
      </c>
      <c r="AW223" s="2">
        <f t="shared" si="137"/>
        <v>0</v>
      </c>
      <c r="AX223" s="2">
        <f t="shared" si="138"/>
        <v>2.7027027027027025E-2</v>
      </c>
      <c r="AY223" s="2">
        <f t="shared" si="139"/>
        <v>0</v>
      </c>
      <c r="AZ223" s="2">
        <f t="shared" si="116"/>
        <v>0</v>
      </c>
      <c r="BA223" s="2">
        <f t="shared" si="117"/>
        <v>1.3513513513513513E-2</v>
      </c>
      <c r="BB223" s="2">
        <f t="shared" si="118"/>
        <v>1.3513513513513513E-2</v>
      </c>
      <c r="BC223">
        <f t="shared" si="119"/>
        <v>0</v>
      </c>
      <c r="BD223" s="74">
        <f t="shared" si="120"/>
        <v>0</v>
      </c>
      <c r="BE223" s="74">
        <f t="shared" si="121"/>
        <v>0</v>
      </c>
      <c r="BF223" s="74">
        <f t="shared" si="122"/>
        <v>0</v>
      </c>
      <c r="BG223" s="2">
        <f t="shared" si="123"/>
        <v>1.3513513513513513E-2</v>
      </c>
      <c r="BH223" s="2">
        <f t="shared" si="124"/>
        <v>0</v>
      </c>
      <c r="BI223" s="2">
        <f t="shared" si="125"/>
        <v>0</v>
      </c>
      <c r="BJ223" s="2">
        <f t="shared" si="126"/>
        <v>0</v>
      </c>
      <c r="BK223" s="2">
        <f t="shared" si="127"/>
        <v>0</v>
      </c>
      <c r="BL223" s="2">
        <f t="shared" si="128"/>
        <v>1.3513513513513513E-2</v>
      </c>
      <c r="BM223" s="2">
        <f t="shared" si="129"/>
        <v>0</v>
      </c>
      <c r="BN223" s="2">
        <f t="shared" si="130"/>
        <v>0</v>
      </c>
      <c r="BO223" s="2">
        <f t="shared" si="131"/>
        <v>0</v>
      </c>
      <c r="BP223" s="2">
        <f t="shared" si="132"/>
        <v>0</v>
      </c>
      <c r="BQ223" s="2">
        <f t="shared" si="133"/>
        <v>1.3513513513513513E-2</v>
      </c>
      <c r="BR223" s="2">
        <f t="shared" si="134"/>
        <v>0</v>
      </c>
    </row>
    <row r="224" spans="1:70" x14ac:dyDescent="0.3">
      <c r="A224" s="93">
        <v>0</v>
      </c>
      <c r="B224">
        <v>204682</v>
      </c>
      <c r="C224" t="s">
        <v>1831</v>
      </c>
      <c r="D224" t="s">
        <v>1832</v>
      </c>
      <c r="E224" t="s">
        <v>1833</v>
      </c>
      <c r="F224">
        <v>18701</v>
      </c>
      <c r="G224" t="s">
        <v>891</v>
      </c>
      <c r="H224" t="s">
        <v>945</v>
      </c>
      <c r="I224" t="s">
        <v>5231</v>
      </c>
      <c r="J224">
        <v>0</v>
      </c>
      <c r="K224">
        <v>5.5</v>
      </c>
      <c r="L224">
        <v>0</v>
      </c>
      <c r="M224">
        <v>0</v>
      </c>
      <c r="N224">
        <v>37</v>
      </c>
      <c r="O224" t="s">
        <v>1273</v>
      </c>
      <c r="P224" t="s">
        <v>1834</v>
      </c>
      <c r="Q224" t="s">
        <v>1834</v>
      </c>
      <c r="R224">
        <v>0</v>
      </c>
      <c r="S224">
        <v>0</v>
      </c>
      <c r="T224">
        <v>95</v>
      </c>
      <c r="U224">
        <v>11</v>
      </c>
      <c r="V224">
        <v>3420</v>
      </c>
      <c r="W224">
        <v>0</v>
      </c>
      <c r="X224">
        <v>2</v>
      </c>
      <c r="Y224">
        <v>0</v>
      </c>
      <c r="Z224" t="s">
        <v>891</v>
      </c>
      <c r="AA224" t="s">
        <v>690</v>
      </c>
      <c r="AB224" s="69" t="str">
        <f>IF(AA224&lt;&gt;"",INDEX(Lookup!$N$2:$N$5,MATCH(Players!AA224,Lookup!$P$2:$P$5,0)),INDEX(Lookup!$N$2:$N$5,MATCH(Players!O224,Lookup!$O$2:$O$5,0)))</f>
        <v>Goalkeeper</v>
      </c>
      <c r="AC224">
        <v>4995000</v>
      </c>
      <c r="AD224" s="69" t="s">
        <v>792</v>
      </c>
      <c r="AE224" s="69" t="str">
        <f>INDEX('Translate table'!$H$2:$H$622,MATCH(Players!P224,'Translate table'!$G$2:$G$622,0))</f>
        <v>Ã‰derzito AntÃ³nio Macedo Lopes</v>
      </c>
      <c r="AF224" s="69">
        <f>IFERROR(INDEX('Euro Qual stats'!$A$1:$L$2071,MATCH(Players!$AE224,'Euro Qual stats'!$A$1:$A$2071,0),MATCH(Players!AF$2,'Euro Qual stats'!$A$1:$L$1,0)),0)</f>
        <v>0</v>
      </c>
      <c r="AG224" s="69">
        <f>IFERROR(INDEX('Euro Qual stats'!$A$1:$L$2071,MATCH(Players!$AE224,'Euro Qual stats'!$A$1:$A$2071,0),MATCH(Players!AG$2,'Euro Qual stats'!$A$1:$L$1,0)),0)</f>
        <v>0</v>
      </c>
      <c r="AH224" s="69">
        <f>IFERROR(INDEX('Euro Qual stats'!$A$1:$L$2071,MATCH(Players!$AE224,'Euro Qual stats'!$A$1:$A$2071,0),MATCH(Players!AH$2,'Euro Qual stats'!$A$1:$L$1,0)),0)</f>
        <v>0</v>
      </c>
      <c r="AI224" s="69">
        <f>IFERROR(INDEX('Euro Qual stats'!$A$1:$L$2071,MATCH(Players!$AE224,'Euro Qual stats'!$A$1:$A$2071,0),MATCH(Players!AI$2,'Euro Qual stats'!$A$1:$L$1,0)),0)</f>
        <v>0</v>
      </c>
      <c r="AJ224" s="85">
        <f t="shared" si="105"/>
        <v>0</v>
      </c>
      <c r="AK224" s="85">
        <f t="shared" si="106"/>
        <v>0</v>
      </c>
      <c r="AL224" s="85">
        <f t="shared" si="107"/>
        <v>0</v>
      </c>
      <c r="AM224" s="85">
        <f t="shared" si="108"/>
        <v>0</v>
      </c>
      <c r="AN224" s="85">
        <f t="shared" si="109"/>
        <v>0</v>
      </c>
      <c r="AO224" s="85">
        <f t="shared" si="110"/>
        <v>0</v>
      </c>
      <c r="AP224" s="2">
        <f t="shared" si="111"/>
        <v>0</v>
      </c>
      <c r="AQ224" s="2">
        <f t="shared" si="112"/>
        <v>0</v>
      </c>
      <c r="AR224" s="2">
        <f t="shared" si="113"/>
        <v>0</v>
      </c>
      <c r="AS224" s="2">
        <f t="shared" si="114"/>
        <v>5.2631578947368425E-2</v>
      </c>
      <c r="AT224" s="2">
        <f t="shared" si="115"/>
        <v>0</v>
      </c>
      <c r="AU224" s="2">
        <f t="shared" si="135"/>
        <v>0</v>
      </c>
      <c r="AV224" s="2">
        <f t="shared" si="136"/>
        <v>0</v>
      </c>
      <c r="AW224" s="2">
        <f t="shared" si="137"/>
        <v>0</v>
      </c>
      <c r="AX224" s="2">
        <f t="shared" si="138"/>
        <v>5.2631578947368425E-2</v>
      </c>
      <c r="AY224" s="2">
        <f t="shared" si="139"/>
        <v>0</v>
      </c>
      <c r="AZ224" s="2">
        <f t="shared" si="116"/>
        <v>0</v>
      </c>
      <c r="BA224" s="2">
        <f t="shared" si="117"/>
        <v>0</v>
      </c>
      <c r="BB224" s="2">
        <f t="shared" si="118"/>
        <v>2.6315789473684213E-2</v>
      </c>
      <c r="BC224">
        <f t="shared" si="119"/>
        <v>0</v>
      </c>
      <c r="BD224" s="74">
        <f t="shared" si="120"/>
        <v>0</v>
      </c>
      <c r="BE224" s="74">
        <f t="shared" si="121"/>
        <v>0</v>
      </c>
      <c r="BF224" s="74">
        <f t="shared" si="122"/>
        <v>0</v>
      </c>
      <c r="BG224" s="2">
        <f t="shared" si="123"/>
        <v>2.6315789473684213E-2</v>
      </c>
      <c r="BH224" s="2">
        <f t="shared" si="124"/>
        <v>0</v>
      </c>
      <c r="BI224" s="2">
        <f t="shared" si="125"/>
        <v>0</v>
      </c>
      <c r="BJ224" s="2">
        <f t="shared" si="126"/>
        <v>0</v>
      </c>
      <c r="BK224" s="2">
        <f t="shared" si="127"/>
        <v>0</v>
      </c>
      <c r="BL224" s="2">
        <f t="shared" si="128"/>
        <v>2.6315789473684213E-2</v>
      </c>
      <c r="BM224" s="2">
        <f t="shared" si="129"/>
        <v>0</v>
      </c>
      <c r="BN224" s="2">
        <f t="shared" si="130"/>
        <v>0</v>
      </c>
      <c r="BO224" s="2">
        <f t="shared" si="131"/>
        <v>0</v>
      </c>
      <c r="BP224" s="2">
        <f t="shared" si="132"/>
        <v>0</v>
      </c>
      <c r="BQ224" s="2">
        <f t="shared" si="133"/>
        <v>2.6315789473684213E-2</v>
      </c>
      <c r="BR224" s="2">
        <f t="shared" si="134"/>
        <v>0</v>
      </c>
    </row>
    <row r="225" spans="1:70" x14ac:dyDescent="0.3">
      <c r="A225" s="93">
        <v>0</v>
      </c>
      <c r="B225">
        <v>224140</v>
      </c>
      <c r="C225" t="s">
        <v>5236</v>
      </c>
      <c r="D225" t="s">
        <v>1173</v>
      </c>
      <c r="E225" t="s">
        <v>5237</v>
      </c>
      <c r="F225">
        <v>18701</v>
      </c>
      <c r="G225" t="s">
        <v>891</v>
      </c>
      <c r="H225" t="s">
        <v>945</v>
      </c>
      <c r="I225" t="s">
        <v>5231</v>
      </c>
      <c r="J225">
        <v>0</v>
      </c>
      <c r="K225">
        <v>5.5</v>
      </c>
      <c r="L225">
        <v>0</v>
      </c>
      <c r="M225">
        <v>0</v>
      </c>
      <c r="N225">
        <v>0</v>
      </c>
      <c r="O225" t="s">
        <v>1301</v>
      </c>
      <c r="P225" t="s">
        <v>5238</v>
      </c>
      <c r="Q225" t="s">
        <v>5238</v>
      </c>
      <c r="R225">
        <v>1</v>
      </c>
      <c r="S225">
        <v>1</v>
      </c>
      <c r="T225">
        <v>0</v>
      </c>
      <c r="U225">
        <v>4</v>
      </c>
      <c r="V225">
        <v>1082</v>
      </c>
      <c r="W225">
        <v>5</v>
      </c>
      <c r="X225">
        <v>4</v>
      </c>
      <c r="Y225">
        <v>0</v>
      </c>
      <c r="Z225" t="s">
        <v>891</v>
      </c>
      <c r="AA225" t="s">
        <v>692</v>
      </c>
      <c r="AB225" s="69" t="str">
        <f>IF(AA225&lt;&gt;"",INDEX(Lookup!$N$2:$N$5,MATCH(Players!AA225,Lookup!$P$2:$P$5,0)),INDEX(Lookup!$N$2:$N$5,MATCH(Players!O225,Lookup!$O$2:$O$5,0)))</f>
        <v>Defense</v>
      </c>
      <c r="AC225">
        <v>2495000</v>
      </c>
      <c r="AD225" s="69" t="s">
        <v>793</v>
      </c>
      <c r="AE225" s="69" t="e">
        <f>INDEX('Translate table'!$H$2:$H$622,MATCH(Players!P225,'Translate table'!$G$2:$G$622,0))</f>
        <v>#N/A</v>
      </c>
      <c r="AF225" s="69">
        <f>IFERROR(INDEX('Euro Qual stats'!$A$1:$L$2071,MATCH(Players!$AE225,'Euro Qual stats'!$A$1:$A$2071,0),MATCH(Players!AF$2,'Euro Qual stats'!$A$1:$L$1,0)),0)</f>
        <v>0</v>
      </c>
      <c r="AG225" s="69">
        <f>IFERROR(INDEX('Euro Qual stats'!$A$1:$L$2071,MATCH(Players!$AE225,'Euro Qual stats'!$A$1:$A$2071,0),MATCH(Players!AG$2,'Euro Qual stats'!$A$1:$L$1,0)),0)</f>
        <v>0</v>
      </c>
      <c r="AH225" s="69">
        <f>IFERROR(INDEX('Euro Qual stats'!$A$1:$L$2071,MATCH(Players!$AE225,'Euro Qual stats'!$A$1:$A$2071,0),MATCH(Players!AH$2,'Euro Qual stats'!$A$1:$L$1,0)),0)</f>
        <v>0</v>
      </c>
      <c r="AI225" s="69">
        <f>IFERROR(INDEX('Euro Qual stats'!$A$1:$L$2071,MATCH(Players!$AE225,'Euro Qual stats'!$A$1:$A$2071,0),MATCH(Players!AI$2,'Euro Qual stats'!$A$1:$L$1,0)),0)</f>
        <v>0</v>
      </c>
      <c r="AJ225" s="85">
        <f t="shared" si="105"/>
        <v>9.3550295857988172E-2</v>
      </c>
      <c r="AK225" s="85">
        <f t="shared" si="106"/>
        <v>9.1775147928994105E-2</v>
      </c>
      <c r="AL225" s="85">
        <f t="shared" si="107"/>
        <v>0.18893491124260345</v>
      </c>
      <c r="AM225" s="85">
        <f t="shared" si="108"/>
        <v>0</v>
      </c>
      <c r="AN225" s="85">
        <f t="shared" si="109"/>
        <v>0</v>
      </c>
      <c r="AO225" s="85">
        <f t="shared" si="110"/>
        <v>0</v>
      </c>
      <c r="AP225" s="2">
        <f t="shared" si="111"/>
        <v>8.3179297597042512E-2</v>
      </c>
      <c r="AQ225" s="2">
        <f t="shared" si="112"/>
        <v>8.3179297597042512E-2</v>
      </c>
      <c r="AR225" s="2">
        <f t="shared" si="113"/>
        <v>0.41589648798521262</v>
      </c>
      <c r="AS225" s="2">
        <f t="shared" si="114"/>
        <v>0.33271719038817005</v>
      </c>
      <c r="AT225" s="2">
        <f t="shared" si="115"/>
        <v>0</v>
      </c>
      <c r="AU225" s="2">
        <f t="shared" si="135"/>
        <v>8.3179297597042512E-2</v>
      </c>
      <c r="AV225" s="2">
        <f t="shared" si="136"/>
        <v>8.3179297597042512E-2</v>
      </c>
      <c r="AW225" s="2">
        <f t="shared" si="137"/>
        <v>0.41589648798521262</v>
      </c>
      <c r="AX225" s="2">
        <f t="shared" si="138"/>
        <v>0.33271719038817005</v>
      </c>
      <c r="AY225" s="2">
        <f t="shared" si="139"/>
        <v>0</v>
      </c>
      <c r="AZ225" s="2">
        <f t="shared" si="116"/>
        <v>8.7477222763018309E-2</v>
      </c>
      <c r="BA225" s="2">
        <f t="shared" si="117"/>
        <v>8.8364796727515349E-2</v>
      </c>
      <c r="BB225" s="2">
        <f t="shared" si="118"/>
        <v>0.16635859519408502</v>
      </c>
      <c r="BC225">
        <f t="shared" si="119"/>
        <v>0</v>
      </c>
      <c r="BD225" s="74">
        <f t="shared" si="120"/>
        <v>0</v>
      </c>
      <c r="BE225" s="74">
        <f t="shared" si="121"/>
        <v>0</v>
      </c>
      <c r="BF225" s="74">
        <f t="shared" si="122"/>
        <v>0</v>
      </c>
      <c r="BG225" s="2">
        <f t="shared" si="123"/>
        <v>0.16635859519408502</v>
      </c>
      <c r="BH225" s="2">
        <f t="shared" si="124"/>
        <v>0</v>
      </c>
      <c r="BI225" s="2">
        <f t="shared" si="125"/>
        <v>0</v>
      </c>
      <c r="BJ225" s="2">
        <f t="shared" si="126"/>
        <v>0</v>
      </c>
      <c r="BK225" s="2">
        <f t="shared" si="127"/>
        <v>0</v>
      </c>
      <c r="BL225" s="2">
        <f t="shared" si="128"/>
        <v>0.16635859519408502</v>
      </c>
      <c r="BM225" s="2">
        <f t="shared" si="129"/>
        <v>0</v>
      </c>
      <c r="BN225" s="2">
        <f t="shared" si="130"/>
        <v>0</v>
      </c>
      <c r="BO225" s="2">
        <f t="shared" si="131"/>
        <v>0</v>
      </c>
      <c r="BP225" s="2">
        <f t="shared" si="132"/>
        <v>0</v>
      </c>
      <c r="BQ225" s="2">
        <f t="shared" si="133"/>
        <v>0.16635859519408502</v>
      </c>
      <c r="BR225" s="2">
        <f t="shared" si="134"/>
        <v>0</v>
      </c>
    </row>
    <row r="226" spans="1:70" x14ac:dyDescent="0.3">
      <c r="A226" s="93">
        <v>0</v>
      </c>
      <c r="B226">
        <v>221610</v>
      </c>
      <c r="C226" t="s">
        <v>1835</v>
      </c>
      <c r="D226" t="s">
        <v>1836</v>
      </c>
      <c r="E226" t="s">
        <v>1837</v>
      </c>
      <c r="F226">
        <v>18701</v>
      </c>
      <c r="G226" t="s">
        <v>891</v>
      </c>
      <c r="H226" t="s">
        <v>945</v>
      </c>
      <c r="I226" t="s">
        <v>5231</v>
      </c>
      <c r="J226">
        <v>0</v>
      </c>
      <c r="K226">
        <v>5.5</v>
      </c>
      <c r="L226">
        <v>0</v>
      </c>
      <c r="M226">
        <v>0</v>
      </c>
      <c r="N226">
        <v>42</v>
      </c>
      <c r="O226" t="s">
        <v>1301</v>
      </c>
      <c r="P226" t="s">
        <v>1838</v>
      </c>
      <c r="Q226" t="s">
        <v>1839</v>
      </c>
      <c r="R226">
        <v>2</v>
      </c>
      <c r="S226">
        <v>0</v>
      </c>
      <c r="T226">
        <v>0</v>
      </c>
      <c r="U226">
        <v>1</v>
      </c>
      <c r="V226">
        <v>1628</v>
      </c>
      <c r="W226">
        <v>2</v>
      </c>
      <c r="X226">
        <v>5</v>
      </c>
      <c r="Y226">
        <v>0</v>
      </c>
      <c r="Z226" t="s">
        <v>891</v>
      </c>
      <c r="AA226" t="s">
        <v>692</v>
      </c>
      <c r="AB226" s="69" t="str">
        <f>IF(AA226&lt;&gt;"",INDEX(Lookup!$N$2:$N$5,MATCH(Players!AA226,Lookup!$P$2:$P$5,0)),INDEX(Lookup!$N$2:$N$5,MATCH(Players!O226,Lookup!$O$2:$O$5,0)))</f>
        <v>Defense</v>
      </c>
      <c r="AC226">
        <v>3495000</v>
      </c>
      <c r="AD226" s="69" t="s">
        <v>818</v>
      </c>
      <c r="AE226" s="69" t="str">
        <f>INDEX('Translate table'!$H$2:$H$622,MATCH(Players!P226,'Translate table'!$G$2:$G$622,0))</f>
        <v>GonÃ§alo Mendes Paciencia</v>
      </c>
      <c r="AF226" s="69">
        <f>IFERROR(INDEX('Euro Qual stats'!$A$1:$L$2071,MATCH(Players!$AE226,'Euro Qual stats'!$A$1:$A$2071,0),MATCH(Players!AF$2,'Euro Qual stats'!$A$1:$L$1,0)),0)</f>
        <v>1</v>
      </c>
      <c r="AG226" s="69">
        <f>IFERROR(INDEX('Euro Qual stats'!$A$1:$L$2071,MATCH(Players!$AE226,'Euro Qual stats'!$A$1:$A$2071,0),MATCH(Players!AG$2,'Euro Qual stats'!$A$1:$L$1,0)),0)</f>
        <v>1</v>
      </c>
      <c r="AH226" s="69">
        <f>IFERROR(INDEX('Euro Qual stats'!$A$1:$L$2071,MATCH(Players!$AE226,'Euro Qual stats'!$A$1:$A$2071,0),MATCH(Players!AH$2,'Euro Qual stats'!$A$1:$L$1,0)),0)</f>
        <v>1</v>
      </c>
      <c r="AI226" s="69">
        <f>IFERROR(INDEX('Euro Qual stats'!$A$1:$L$2071,MATCH(Players!$AE226,'Euro Qual stats'!$A$1:$A$2071,0),MATCH(Players!AI$2,'Euro Qual stats'!$A$1:$L$1,0)),0)</f>
        <v>0</v>
      </c>
      <c r="AJ226" s="85">
        <f t="shared" si="105"/>
        <v>0.16908777120315582</v>
      </c>
      <c r="AK226" s="85">
        <f t="shared" si="106"/>
        <v>0.16746055226824458</v>
      </c>
      <c r="AL226" s="85">
        <f t="shared" si="107"/>
        <v>0.17319033530571981</v>
      </c>
      <c r="AM226" s="85">
        <f t="shared" si="108"/>
        <v>0</v>
      </c>
      <c r="AN226" s="85">
        <f t="shared" si="109"/>
        <v>0</v>
      </c>
      <c r="AO226" s="85">
        <f t="shared" si="110"/>
        <v>0</v>
      </c>
      <c r="AP226" s="2">
        <f t="shared" si="111"/>
        <v>0.11056511056511056</v>
      </c>
      <c r="AQ226" s="2">
        <f t="shared" si="112"/>
        <v>0</v>
      </c>
      <c r="AR226" s="2">
        <f t="shared" si="113"/>
        <v>0.11056511056511056</v>
      </c>
      <c r="AS226" s="2">
        <f t="shared" si="114"/>
        <v>0.2764127764127764</v>
      </c>
      <c r="AT226" s="2">
        <f t="shared" si="115"/>
        <v>0</v>
      </c>
      <c r="AU226" s="2">
        <f t="shared" si="135"/>
        <v>0.11056511056511056</v>
      </c>
      <c r="AV226" s="2">
        <f t="shared" si="136"/>
        <v>0</v>
      </c>
      <c r="AW226" s="2">
        <f t="shared" si="137"/>
        <v>0.11056511056511056</v>
      </c>
      <c r="AX226" s="2">
        <f t="shared" si="138"/>
        <v>0.2764127764127764</v>
      </c>
      <c r="AY226" s="2">
        <f t="shared" si="139"/>
        <v>0</v>
      </c>
      <c r="AZ226" s="2">
        <f t="shared" si="116"/>
        <v>0.13901283141667758</v>
      </c>
      <c r="BA226" s="2">
        <f t="shared" si="117"/>
        <v>8.4543885601577912E-2</v>
      </c>
      <c r="BB226" s="2">
        <f t="shared" si="118"/>
        <v>0.1382063882063882</v>
      </c>
      <c r="BC226">
        <f t="shared" si="119"/>
        <v>0</v>
      </c>
      <c r="BD226" s="74">
        <f t="shared" si="120"/>
        <v>0</v>
      </c>
      <c r="BE226" s="74">
        <f t="shared" si="121"/>
        <v>0</v>
      </c>
      <c r="BF226" s="74">
        <f t="shared" si="122"/>
        <v>0</v>
      </c>
      <c r="BG226" s="2">
        <f t="shared" si="123"/>
        <v>0.1382063882063882</v>
      </c>
      <c r="BH226" s="2">
        <f t="shared" si="124"/>
        <v>0</v>
      </c>
      <c r="BI226" s="2">
        <f t="shared" si="125"/>
        <v>0</v>
      </c>
      <c r="BJ226" s="2">
        <f t="shared" si="126"/>
        <v>0</v>
      </c>
      <c r="BK226" s="2">
        <f t="shared" si="127"/>
        <v>0</v>
      </c>
      <c r="BL226" s="2">
        <f t="shared" si="128"/>
        <v>0.1382063882063882</v>
      </c>
      <c r="BM226" s="2">
        <f t="shared" si="129"/>
        <v>0</v>
      </c>
      <c r="BN226" s="2">
        <f t="shared" si="130"/>
        <v>0</v>
      </c>
      <c r="BO226" s="2">
        <f t="shared" si="131"/>
        <v>0</v>
      </c>
      <c r="BP226" s="2">
        <f t="shared" si="132"/>
        <v>0</v>
      </c>
      <c r="BQ226" s="2">
        <f t="shared" si="133"/>
        <v>0.1382063882063882</v>
      </c>
      <c r="BR226" s="2">
        <f t="shared" si="134"/>
        <v>0</v>
      </c>
    </row>
    <row r="227" spans="1:70" x14ac:dyDescent="0.3">
      <c r="A227" s="93">
        <v>0</v>
      </c>
      <c r="B227">
        <v>221609</v>
      </c>
      <c r="C227" t="s">
        <v>1840</v>
      </c>
      <c r="E227" t="s">
        <v>1841</v>
      </c>
      <c r="F227">
        <v>18701</v>
      </c>
      <c r="G227" t="s">
        <v>891</v>
      </c>
      <c r="H227" t="s">
        <v>945</v>
      </c>
      <c r="I227" t="s">
        <v>979</v>
      </c>
      <c r="J227">
        <v>0</v>
      </c>
      <c r="K227">
        <v>5.5</v>
      </c>
      <c r="L227">
        <v>0</v>
      </c>
      <c r="M227">
        <v>0</v>
      </c>
      <c r="N227">
        <v>338</v>
      </c>
      <c r="O227" t="s">
        <v>1301</v>
      </c>
      <c r="P227" t="s">
        <v>1841</v>
      </c>
      <c r="Q227" t="s">
        <v>1841</v>
      </c>
      <c r="R227">
        <v>0</v>
      </c>
      <c r="S227">
        <v>0</v>
      </c>
      <c r="T227">
        <v>0</v>
      </c>
      <c r="U227">
        <v>1</v>
      </c>
      <c r="V227">
        <v>254</v>
      </c>
      <c r="W227">
        <v>0</v>
      </c>
      <c r="X227">
        <v>0</v>
      </c>
      <c r="Y227">
        <v>0</v>
      </c>
      <c r="Z227" t="s">
        <v>891</v>
      </c>
      <c r="AA227" t="s">
        <v>692</v>
      </c>
      <c r="AB227" s="69" t="str">
        <f>IF(AA227&lt;&gt;"",INDEX(Lookup!$N$2:$N$5,MATCH(Players!AA227,Lookup!$P$2:$P$5,0)),INDEX(Lookup!$N$2:$N$5,MATCH(Players!O227,Lookup!$O$2:$O$5,0)))</f>
        <v>Defense</v>
      </c>
      <c r="AC227">
        <v>2622000</v>
      </c>
      <c r="AD227" s="69" t="s">
        <v>798</v>
      </c>
      <c r="AE227" s="69" t="str">
        <f>INDEX('Translate table'!$H$2:$H$622,MATCH(Players!P227,'Translate table'!$G$2:$G$622,0))</f>
        <v>Nick Pope</v>
      </c>
      <c r="AF227" s="69">
        <f>IFERROR(INDEX('Euro Qual stats'!$A$1:$L$2071,MATCH(Players!$AE227,'Euro Qual stats'!$A$1:$A$2071,0),MATCH(Players!AF$2,'Euro Qual stats'!$A$1:$L$1,0)),0)</f>
        <v>1</v>
      </c>
      <c r="AG227" s="69">
        <f>IFERROR(INDEX('Euro Qual stats'!$A$1:$L$2071,MATCH(Players!$AE227,'Euro Qual stats'!$A$1:$A$2071,0),MATCH(Players!AG$2,'Euro Qual stats'!$A$1:$L$1,0)),0)</f>
        <v>0</v>
      </c>
      <c r="AH227" s="69">
        <f>IFERROR(INDEX('Euro Qual stats'!$A$1:$L$2071,MATCH(Players!$AE227,'Euro Qual stats'!$A$1:$A$2071,0),MATCH(Players!AH$2,'Euro Qual stats'!$A$1:$L$1,0)),0)</f>
        <v>0</v>
      </c>
      <c r="AI227" s="69">
        <f>IFERROR(INDEX('Euro Qual stats'!$A$1:$L$2071,MATCH(Players!$AE227,'Euro Qual stats'!$A$1:$A$2071,0),MATCH(Players!AI$2,'Euro Qual stats'!$A$1:$L$1,0)),0)</f>
        <v>0</v>
      </c>
      <c r="AJ227" s="85">
        <f t="shared" si="105"/>
        <v>8.5754437869822495E-2</v>
      </c>
      <c r="AK227" s="85">
        <f t="shared" si="106"/>
        <v>8.4127218934911263E-2</v>
      </c>
      <c r="AL227" s="85">
        <f t="shared" si="107"/>
        <v>0.17319033530571981</v>
      </c>
      <c r="AM227" s="85">
        <f t="shared" si="108"/>
        <v>7.4788897681949129E-2</v>
      </c>
      <c r="AN227" s="85">
        <f t="shared" si="109"/>
        <v>3.2415106244842805E-2</v>
      </c>
      <c r="AO227" s="85">
        <f t="shared" si="110"/>
        <v>0.12674429004221319</v>
      </c>
      <c r="AP227" s="2">
        <f t="shared" si="111"/>
        <v>0</v>
      </c>
      <c r="AQ227" s="2">
        <f t="shared" si="112"/>
        <v>0</v>
      </c>
      <c r="AR227" s="2">
        <f t="shared" si="113"/>
        <v>0</v>
      </c>
      <c r="AS227" s="2">
        <f t="shared" si="114"/>
        <v>0</v>
      </c>
      <c r="AT227" s="2">
        <f t="shared" si="115"/>
        <v>0</v>
      </c>
      <c r="AU227" s="2">
        <f t="shared" si="135"/>
        <v>0</v>
      </c>
      <c r="AV227" s="2">
        <f t="shared" si="136"/>
        <v>0</v>
      </c>
      <c r="AW227" s="2">
        <f t="shared" si="137"/>
        <v>0</v>
      </c>
      <c r="AX227" s="2">
        <f t="shared" si="138"/>
        <v>0</v>
      </c>
      <c r="AY227" s="2">
        <f t="shared" si="139"/>
        <v>0</v>
      </c>
      <c r="AZ227" s="2">
        <f t="shared" si="116"/>
        <v>4.2063609467455632E-2</v>
      </c>
      <c r="BA227" s="2">
        <f t="shared" si="117"/>
        <v>4.2877218934911247E-2</v>
      </c>
      <c r="BB227" s="2">
        <f t="shared" si="118"/>
        <v>0</v>
      </c>
      <c r="BC227">
        <f t="shared" si="119"/>
        <v>1</v>
      </c>
      <c r="BD227" s="74">
        <f t="shared" si="120"/>
        <v>1.5706064266995574E-2</v>
      </c>
      <c r="BE227" s="74">
        <f t="shared" si="121"/>
        <v>4.1637929328129292E-2</v>
      </c>
      <c r="BF227" s="74">
        <f t="shared" si="122"/>
        <v>0</v>
      </c>
      <c r="BG227" s="2">
        <f t="shared" si="123"/>
        <v>0</v>
      </c>
      <c r="BH227" s="2">
        <f t="shared" si="124"/>
        <v>0</v>
      </c>
      <c r="BI227" s="2">
        <f t="shared" si="125"/>
        <v>1.5706064266995574E-2</v>
      </c>
      <c r="BJ227" s="2">
        <f t="shared" si="126"/>
        <v>4.1637929328129292E-2</v>
      </c>
      <c r="BK227" s="2">
        <f t="shared" si="127"/>
        <v>0</v>
      </c>
      <c r="BL227" s="2">
        <f t="shared" si="128"/>
        <v>0</v>
      </c>
      <c r="BM227" s="2">
        <f t="shared" si="129"/>
        <v>0</v>
      </c>
      <c r="BN227" s="2">
        <f t="shared" si="130"/>
        <v>1.7465493593156481E-2</v>
      </c>
      <c r="BO227" s="2">
        <f t="shared" si="131"/>
        <v>4.2048996444168381E-2</v>
      </c>
      <c r="BP227" s="2">
        <f t="shared" si="132"/>
        <v>0</v>
      </c>
      <c r="BQ227" s="2">
        <f t="shared" si="133"/>
        <v>0</v>
      </c>
      <c r="BR227" s="2">
        <f t="shared" si="134"/>
        <v>0</v>
      </c>
    </row>
    <row r="228" spans="1:70" x14ac:dyDescent="0.3">
      <c r="A228" s="93">
        <v>0</v>
      </c>
      <c r="B228">
        <v>204696</v>
      </c>
      <c r="C228" t="s">
        <v>1842</v>
      </c>
      <c r="D228" t="s">
        <v>1454</v>
      </c>
      <c r="E228" t="s">
        <v>1843</v>
      </c>
      <c r="F228">
        <v>18701</v>
      </c>
      <c r="G228" t="s">
        <v>891</v>
      </c>
      <c r="H228" t="s">
        <v>945</v>
      </c>
      <c r="I228" t="s">
        <v>5231</v>
      </c>
      <c r="J228">
        <v>0</v>
      </c>
      <c r="K228">
        <v>5.5</v>
      </c>
      <c r="L228">
        <v>0</v>
      </c>
      <c r="M228">
        <v>0</v>
      </c>
      <c r="N228">
        <v>23</v>
      </c>
      <c r="O228" t="s">
        <v>1301</v>
      </c>
      <c r="P228" t="s">
        <v>1844</v>
      </c>
      <c r="Q228" t="s">
        <v>1845</v>
      </c>
      <c r="R228">
        <v>3</v>
      </c>
      <c r="S228">
        <v>0</v>
      </c>
      <c r="T228">
        <v>0</v>
      </c>
      <c r="U228">
        <v>19</v>
      </c>
      <c r="V228">
        <v>3187</v>
      </c>
      <c r="W228">
        <v>10</v>
      </c>
      <c r="X228">
        <v>7</v>
      </c>
      <c r="Y228">
        <v>0</v>
      </c>
      <c r="Z228" t="s">
        <v>891</v>
      </c>
      <c r="AA228" t="s">
        <v>692</v>
      </c>
      <c r="AB228" s="69" t="str">
        <f>IF(AA228&lt;&gt;"",INDEX(Lookup!$N$2:$N$5,MATCH(Players!AA228,Lookup!$P$2:$P$5,0)),INDEX(Lookup!$N$2:$N$5,MATCH(Players!O228,Lookup!$O$2:$O$5,0)))</f>
        <v>Defense</v>
      </c>
      <c r="AC228">
        <v>3495000</v>
      </c>
      <c r="AD228" s="69" t="s">
        <v>788</v>
      </c>
      <c r="AE228" s="69" t="str">
        <f>INDEX('Translate table'!$H$2:$H$622,MATCH(Players!P228,'Translate table'!$G$2:$G$622,0))</f>
        <v>Jose Fonte</v>
      </c>
      <c r="AF228" s="69">
        <f>IFERROR(INDEX('Euro Qual stats'!$A$1:$L$2071,MATCH(Players!$AE228,'Euro Qual stats'!$A$1:$A$2071,0),MATCH(Players!AF$2,'Euro Qual stats'!$A$1:$L$1,0)),0)</f>
        <v>4</v>
      </c>
      <c r="AG228" s="69">
        <f>IFERROR(INDEX('Euro Qual stats'!$A$1:$L$2071,MATCH(Players!$AE228,'Euro Qual stats'!$A$1:$A$2071,0),MATCH(Players!AG$2,'Euro Qual stats'!$A$1:$L$1,0)),0)</f>
        <v>0</v>
      </c>
      <c r="AH228" s="69">
        <f>IFERROR(INDEX('Euro Qual stats'!$A$1:$L$2071,MATCH(Players!$AE228,'Euro Qual stats'!$A$1:$A$2071,0),MATCH(Players!AH$2,'Euro Qual stats'!$A$1:$L$1,0)),0)</f>
        <v>0</v>
      </c>
      <c r="AI228" s="69">
        <f>IFERROR(INDEX('Euro Qual stats'!$A$1:$L$2071,MATCH(Players!$AE228,'Euro Qual stats'!$A$1:$A$2071,0),MATCH(Players!AI$2,'Euro Qual stats'!$A$1:$L$1,0)),0)</f>
        <v>0</v>
      </c>
      <c r="AJ228" s="85">
        <f t="shared" si="105"/>
        <v>6.2366863905325448E-2</v>
      </c>
      <c r="AK228" s="85">
        <f t="shared" si="106"/>
        <v>6.1183431952662737E-2</v>
      </c>
      <c r="AL228" s="85">
        <f t="shared" si="107"/>
        <v>0.12595660749506896</v>
      </c>
      <c r="AM228" s="85">
        <f t="shared" si="108"/>
        <v>0</v>
      </c>
      <c r="AN228" s="85">
        <f t="shared" si="109"/>
        <v>0</v>
      </c>
      <c r="AO228" s="85">
        <f t="shared" si="110"/>
        <v>0</v>
      </c>
      <c r="AP228" s="2">
        <f t="shared" si="111"/>
        <v>8.4719171634766235E-2</v>
      </c>
      <c r="AQ228" s="2">
        <f t="shared" si="112"/>
        <v>0</v>
      </c>
      <c r="AR228" s="2">
        <f t="shared" si="113"/>
        <v>0.28239723878255413</v>
      </c>
      <c r="AS228" s="2">
        <f t="shared" si="114"/>
        <v>0.19767806714778788</v>
      </c>
      <c r="AT228" s="2">
        <f t="shared" si="115"/>
        <v>0</v>
      </c>
      <c r="AU228" s="2">
        <f t="shared" si="135"/>
        <v>8.4719171634766235E-2</v>
      </c>
      <c r="AV228" s="2">
        <f t="shared" si="136"/>
        <v>0</v>
      </c>
      <c r="AW228" s="2">
        <f t="shared" si="137"/>
        <v>0.28239723878255413</v>
      </c>
      <c r="AX228" s="2">
        <f t="shared" si="138"/>
        <v>0.19767806714778788</v>
      </c>
      <c r="AY228" s="2">
        <f t="shared" si="139"/>
        <v>0</v>
      </c>
      <c r="AZ228" s="2">
        <f t="shared" si="116"/>
        <v>7.2951301793714479E-2</v>
      </c>
      <c r="BA228" s="2">
        <f t="shared" si="117"/>
        <v>3.1183431952662724E-2</v>
      </c>
      <c r="BB228" s="2">
        <f t="shared" si="118"/>
        <v>9.8839033573893939E-2</v>
      </c>
      <c r="BC228">
        <f t="shared" si="119"/>
        <v>0</v>
      </c>
      <c r="BD228" s="74">
        <f t="shared" si="120"/>
        <v>0</v>
      </c>
      <c r="BE228" s="74">
        <f t="shared" si="121"/>
        <v>0</v>
      </c>
      <c r="BF228" s="74">
        <f t="shared" si="122"/>
        <v>0</v>
      </c>
      <c r="BG228" s="2">
        <f t="shared" si="123"/>
        <v>9.8839033573893939E-2</v>
      </c>
      <c r="BH228" s="2">
        <f t="shared" si="124"/>
        <v>0</v>
      </c>
      <c r="BI228" s="2">
        <f t="shared" si="125"/>
        <v>0</v>
      </c>
      <c r="BJ228" s="2">
        <f t="shared" si="126"/>
        <v>0</v>
      </c>
      <c r="BK228" s="2">
        <f t="shared" si="127"/>
        <v>0</v>
      </c>
      <c r="BL228" s="2">
        <f t="shared" si="128"/>
        <v>9.8839033573893939E-2</v>
      </c>
      <c r="BM228" s="2">
        <f t="shared" si="129"/>
        <v>0</v>
      </c>
      <c r="BN228" s="2">
        <f t="shared" si="130"/>
        <v>0</v>
      </c>
      <c r="BO228" s="2">
        <f t="shared" si="131"/>
        <v>0</v>
      </c>
      <c r="BP228" s="2">
        <f t="shared" si="132"/>
        <v>0</v>
      </c>
      <c r="BQ228" s="2">
        <f t="shared" si="133"/>
        <v>9.8839033573893939E-2</v>
      </c>
      <c r="BR228" s="2">
        <f t="shared" si="134"/>
        <v>0</v>
      </c>
    </row>
    <row r="229" spans="1:70" x14ac:dyDescent="0.3">
      <c r="A229" s="93">
        <v>0</v>
      </c>
      <c r="B229">
        <v>221611</v>
      </c>
      <c r="C229" t="s">
        <v>1846</v>
      </c>
      <c r="D229" t="s">
        <v>1847</v>
      </c>
      <c r="E229" t="s">
        <v>1848</v>
      </c>
      <c r="F229">
        <v>18701</v>
      </c>
      <c r="G229" t="s">
        <v>891</v>
      </c>
      <c r="H229" t="s">
        <v>945</v>
      </c>
      <c r="I229" t="s">
        <v>5231</v>
      </c>
      <c r="J229">
        <v>0</v>
      </c>
      <c r="K229">
        <v>5.5</v>
      </c>
      <c r="L229">
        <v>0</v>
      </c>
      <c r="M229">
        <v>0</v>
      </c>
      <c r="N229">
        <v>2</v>
      </c>
      <c r="O229" t="s">
        <v>992</v>
      </c>
      <c r="P229" t="s">
        <v>1849</v>
      </c>
      <c r="Q229" t="s">
        <v>1155</v>
      </c>
      <c r="Z229" t="s">
        <v>891</v>
      </c>
      <c r="AA229" t="s">
        <v>691</v>
      </c>
      <c r="AB229" s="69" t="str">
        <f>IF(AA229&lt;&gt;"",INDEX(Lookup!$N$2:$N$5,MATCH(Players!AA229,Lookup!$P$2:$P$5,0)),INDEX(Lookup!$N$2:$N$5,MATCH(Players!O229,Lookup!$O$2:$O$5,0)))</f>
        <v>Midfield</v>
      </c>
      <c r="AC229">
        <v>3495000</v>
      </c>
      <c r="AD229" s="69" t="s">
        <v>799</v>
      </c>
      <c r="AE229" s="69" t="str">
        <f>INDEX('Translate table'!$H$2:$H$622,MATCH(Players!P229,'Translate table'!$G$2:$G$622,0))</f>
        <v>Joan CervÃ³s</v>
      </c>
      <c r="AF229" s="69">
        <f>IFERROR(INDEX('Euro Qual stats'!$A$1:$L$2071,MATCH(Players!$AE229,'Euro Qual stats'!$A$1:$A$2071,0),MATCH(Players!AF$2,'Euro Qual stats'!$A$1:$L$1,0)),0)</f>
        <v>10</v>
      </c>
      <c r="AG229" s="69">
        <f>IFERROR(INDEX('Euro Qual stats'!$A$1:$L$2071,MATCH(Players!$AE229,'Euro Qual stats'!$A$1:$A$2071,0),MATCH(Players!AG$2,'Euro Qual stats'!$A$1:$L$1,0)),0)</f>
        <v>0.11</v>
      </c>
      <c r="AH229" s="69">
        <f>IFERROR(INDEX('Euro Qual stats'!$A$1:$L$2071,MATCH(Players!$AE229,'Euro Qual stats'!$A$1:$A$2071,0),MATCH(Players!AH$2,'Euro Qual stats'!$A$1:$L$1,0)),0)</f>
        <v>0</v>
      </c>
      <c r="AI229" s="69">
        <f>IFERROR(INDEX('Euro Qual stats'!$A$1:$L$2071,MATCH(Players!$AE229,'Euro Qual stats'!$A$1:$A$2071,0),MATCH(Players!AI$2,'Euro Qual stats'!$A$1:$L$1,0)),0)</f>
        <v>0.22</v>
      </c>
      <c r="AJ229" s="85">
        <f t="shared" si="105"/>
        <v>0.11838858195211788</v>
      </c>
      <c r="AK229" s="85">
        <f t="shared" si="106"/>
        <v>3.7320441988950279E-2</v>
      </c>
      <c r="AL229" s="85">
        <f t="shared" si="107"/>
        <v>0.22210865561694293</v>
      </c>
      <c r="AM229" s="85">
        <f t="shared" si="108"/>
        <v>0</v>
      </c>
      <c r="AN229" s="85">
        <f t="shared" si="109"/>
        <v>0</v>
      </c>
      <c r="AO229" s="85">
        <f t="shared" si="110"/>
        <v>0</v>
      </c>
      <c r="AP229" s="2" t="str">
        <f t="shared" si="111"/>
        <v/>
      </c>
      <c r="AQ229" s="2" t="str">
        <f t="shared" si="112"/>
        <v/>
      </c>
      <c r="AR229" s="2" t="str">
        <f t="shared" si="113"/>
        <v/>
      </c>
      <c r="AS229" s="2" t="str">
        <f t="shared" si="114"/>
        <v/>
      </c>
      <c r="AT229" s="2" t="str">
        <f t="shared" si="115"/>
        <v/>
      </c>
      <c r="AU229" s="2">
        <f t="shared" si="135"/>
        <v>3.2738711651272179E-2</v>
      </c>
      <c r="AV229" s="2">
        <f t="shared" si="136"/>
        <v>3.0526157122442311E-2</v>
      </c>
      <c r="AW229" s="2">
        <f t="shared" si="137"/>
        <v>0.22701179417597328</v>
      </c>
      <c r="AX229" s="2">
        <f t="shared" si="138"/>
        <v>0.16385980883022302</v>
      </c>
      <c r="AY229" s="2">
        <f t="shared" si="139"/>
        <v>0</v>
      </c>
      <c r="AZ229" s="2">
        <f t="shared" si="116"/>
        <v>3.5029576820111229E-2</v>
      </c>
      <c r="BA229" s="2">
        <f t="shared" si="117"/>
        <v>7.4457369537280091E-2</v>
      </c>
      <c r="BB229" s="2">
        <f t="shared" si="118"/>
        <v>0.19192990441511151</v>
      </c>
      <c r="BC229">
        <f t="shared" si="119"/>
        <v>0</v>
      </c>
      <c r="BD229" s="74">
        <f t="shared" si="120"/>
        <v>0</v>
      </c>
      <c r="BE229" s="74">
        <f t="shared" si="121"/>
        <v>0</v>
      </c>
      <c r="BF229" s="74">
        <f t="shared" si="122"/>
        <v>0</v>
      </c>
      <c r="BG229" s="2">
        <f t="shared" si="123"/>
        <v>0.19192990441511151</v>
      </c>
      <c r="BH229" s="2">
        <f t="shared" si="124"/>
        <v>0</v>
      </c>
      <c r="BI229" s="2">
        <f t="shared" si="125"/>
        <v>0</v>
      </c>
      <c r="BJ229" s="2">
        <f t="shared" si="126"/>
        <v>0</v>
      </c>
      <c r="BK229" s="2">
        <f t="shared" si="127"/>
        <v>0</v>
      </c>
      <c r="BL229" s="2">
        <f t="shared" si="128"/>
        <v>0.19192990441511151</v>
      </c>
      <c r="BM229" s="2">
        <f t="shared" si="129"/>
        <v>0</v>
      </c>
      <c r="BN229" s="2">
        <f t="shared" si="130"/>
        <v>0</v>
      </c>
      <c r="BO229" s="2">
        <f t="shared" si="131"/>
        <v>0</v>
      </c>
      <c r="BP229" s="2">
        <f t="shared" si="132"/>
        <v>0</v>
      </c>
      <c r="BQ229" s="2">
        <f t="shared" si="133"/>
        <v>0.19192990441511151</v>
      </c>
      <c r="BR229" s="2">
        <f t="shared" si="134"/>
        <v>0</v>
      </c>
    </row>
    <row r="230" spans="1:70" x14ac:dyDescent="0.3">
      <c r="A230" s="93">
        <v>0</v>
      </c>
      <c r="B230">
        <v>204697</v>
      </c>
      <c r="C230" t="s">
        <v>1850</v>
      </c>
      <c r="D230" t="s">
        <v>1851</v>
      </c>
      <c r="E230" t="s">
        <v>1852</v>
      </c>
      <c r="F230">
        <v>18701</v>
      </c>
      <c r="G230" t="s">
        <v>891</v>
      </c>
      <c r="H230" t="s">
        <v>945</v>
      </c>
      <c r="I230" t="s">
        <v>5231</v>
      </c>
      <c r="J230">
        <v>0</v>
      </c>
      <c r="K230">
        <v>5.5</v>
      </c>
      <c r="L230">
        <v>0</v>
      </c>
      <c r="M230">
        <v>0</v>
      </c>
      <c r="N230">
        <v>21</v>
      </c>
      <c r="O230" t="s">
        <v>992</v>
      </c>
      <c r="P230" t="s">
        <v>1853</v>
      </c>
      <c r="Q230" t="s">
        <v>1853</v>
      </c>
      <c r="R230">
        <v>1</v>
      </c>
      <c r="S230">
        <v>3</v>
      </c>
      <c r="T230">
        <v>0</v>
      </c>
      <c r="U230">
        <v>2</v>
      </c>
      <c r="V230">
        <v>1272</v>
      </c>
      <c r="W230">
        <v>3</v>
      </c>
      <c r="X230">
        <v>4</v>
      </c>
      <c r="Y230">
        <v>0</v>
      </c>
      <c r="Z230" t="s">
        <v>891</v>
      </c>
      <c r="AA230" t="s">
        <v>691</v>
      </c>
      <c r="AB230" s="69" t="str">
        <f>IF(AA230&lt;&gt;"",INDEX(Lookup!$N$2:$N$5,MATCH(Players!AA230,Lookup!$P$2:$P$5,0)),INDEX(Lookup!$N$2:$N$5,MATCH(Players!O230,Lookup!$O$2:$O$5,0)))</f>
        <v>Midfield</v>
      </c>
      <c r="AC230">
        <v>3562000</v>
      </c>
      <c r="AD230" s="69" t="s">
        <v>792</v>
      </c>
      <c r="AE230" s="69" t="str">
        <f>INDEX('Translate table'!$H$2:$H$622,MATCH(Players!P230,'Translate table'!$G$2:$G$622,0))</f>
        <v>Renato Sanches</v>
      </c>
      <c r="AF230" s="69">
        <f>IFERROR(INDEX('Euro Qual stats'!$A$1:$L$2071,MATCH(Players!$AE230,'Euro Qual stats'!$A$1:$A$2071,0),MATCH(Players!AF$2,'Euro Qual stats'!$A$1:$L$1,0)),0)</f>
        <v>0</v>
      </c>
      <c r="AG230" s="69">
        <f>IFERROR(INDEX('Euro Qual stats'!$A$1:$L$2071,MATCH(Players!$AE230,'Euro Qual stats'!$A$1:$A$2071,0),MATCH(Players!AG$2,'Euro Qual stats'!$A$1:$L$1,0)),0)</f>
        <v>0</v>
      </c>
      <c r="AH230" s="69">
        <f>IFERROR(INDEX('Euro Qual stats'!$A$1:$L$2071,MATCH(Players!$AE230,'Euro Qual stats'!$A$1:$A$2071,0),MATCH(Players!AH$2,'Euro Qual stats'!$A$1:$L$1,0)),0)</f>
        <v>0</v>
      </c>
      <c r="AI230" s="69">
        <f>IFERROR(INDEX('Euro Qual stats'!$A$1:$L$2071,MATCH(Players!$AE230,'Euro Qual stats'!$A$1:$A$2071,0),MATCH(Players!AI$2,'Euro Qual stats'!$A$1:$L$1,0)),0)</f>
        <v>0</v>
      </c>
      <c r="AJ230" s="85">
        <f t="shared" si="105"/>
        <v>0.16033149171270719</v>
      </c>
      <c r="AK230" s="85">
        <f t="shared" si="106"/>
        <v>0.2239226519337017</v>
      </c>
      <c r="AL230" s="85">
        <f t="shared" si="107"/>
        <v>0.23265193370165746</v>
      </c>
      <c r="AM230" s="85">
        <f t="shared" si="108"/>
        <v>0</v>
      </c>
      <c r="AN230" s="85">
        <f t="shared" si="109"/>
        <v>0</v>
      </c>
      <c r="AO230" s="85">
        <f t="shared" si="110"/>
        <v>0</v>
      </c>
      <c r="AP230" s="2">
        <f t="shared" si="111"/>
        <v>7.0754716981132074E-2</v>
      </c>
      <c r="AQ230" s="2">
        <f t="shared" si="112"/>
        <v>0.21226415094339621</v>
      </c>
      <c r="AR230" s="2">
        <f t="shared" si="113"/>
        <v>0.21226415094339621</v>
      </c>
      <c r="AS230" s="2">
        <f t="shared" si="114"/>
        <v>0.28301886792452829</v>
      </c>
      <c r="AT230" s="2">
        <f t="shared" si="115"/>
        <v>0</v>
      </c>
      <c r="AU230" s="2">
        <f t="shared" si="135"/>
        <v>7.0754716981132074E-2</v>
      </c>
      <c r="AV230" s="2">
        <f t="shared" si="136"/>
        <v>0.21226415094339621</v>
      </c>
      <c r="AW230" s="2">
        <f t="shared" si="137"/>
        <v>0.21226415094339621</v>
      </c>
      <c r="AX230" s="2">
        <f t="shared" si="138"/>
        <v>0.28301886792452829</v>
      </c>
      <c r="AY230" s="2">
        <f t="shared" si="139"/>
        <v>0</v>
      </c>
      <c r="AZ230" s="2">
        <f t="shared" si="116"/>
        <v>0.14733868445741688</v>
      </c>
      <c r="BA230" s="2">
        <f t="shared" si="117"/>
        <v>0.1862978213280517</v>
      </c>
      <c r="BB230" s="2">
        <f t="shared" si="118"/>
        <v>0.14150943396226415</v>
      </c>
      <c r="BC230">
        <f t="shared" si="119"/>
        <v>0</v>
      </c>
      <c r="BD230" s="74">
        <f t="shared" si="120"/>
        <v>0</v>
      </c>
      <c r="BE230" s="74">
        <f t="shared" si="121"/>
        <v>0</v>
      </c>
      <c r="BF230" s="74">
        <f t="shared" si="122"/>
        <v>0</v>
      </c>
      <c r="BG230" s="2">
        <f t="shared" si="123"/>
        <v>0.14150943396226415</v>
      </c>
      <c r="BH230" s="2">
        <f t="shared" si="124"/>
        <v>0</v>
      </c>
      <c r="BI230" s="2">
        <f t="shared" si="125"/>
        <v>0</v>
      </c>
      <c r="BJ230" s="2">
        <f t="shared" si="126"/>
        <v>0</v>
      </c>
      <c r="BK230" s="2">
        <f t="shared" si="127"/>
        <v>0</v>
      </c>
      <c r="BL230" s="2">
        <f t="shared" si="128"/>
        <v>0.14150943396226415</v>
      </c>
      <c r="BM230" s="2">
        <f t="shared" si="129"/>
        <v>0</v>
      </c>
      <c r="BN230" s="2">
        <f t="shared" si="130"/>
        <v>0</v>
      </c>
      <c r="BO230" s="2">
        <f t="shared" si="131"/>
        <v>0</v>
      </c>
      <c r="BP230" s="2">
        <f t="shared" si="132"/>
        <v>0</v>
      </c>
      <c r="BQ230" s="2">
        <f t="shared" si="133"/>
        <v>0.14150943396226415</v>
      </c>
      <c r="BR230" s="2">
        <f t="shared" si="134"/>
        <v>0</v>
      </c>
    </row>
    <row r="231" spans="1:70" x14ac:dyDescent="0.3">
      <c r="A231" s="93">
        <v>0</v>
      </c>
      <c r="B231">
        <v>204690</v>
      </c>
      <c r="C231" t="s">
        <v>1854</v>
      </c>
      <c r="D231" t="s">
        <v>1855</v>
      </c>
      <c r="E231" t="s">
        <v>1856</v>
      </c>
      <c r="F231">
        <v>18701</v>
      </c>
      <c r="G231" t="s">
        <v>891</v>
      </c>
      <c r="H231" t="s">
        <v>945</v>
      </c>
      <c r="I231" t="s">
        <v>1008</v>
      </c>
      <c r="J231">
        <v>0</v>
      </c>
      <c r="K231">
        <v>5.5</v>
      </c>
      <c r="L231">
        <v>0</v>
      </c>
      <c r="M231">
        <v>0</v>
      </c>
      <c r="N231">
        <v>93</v>
      </c>
      <c r="O231" t="s">
        <v>992</v>
      </c>
      <c r="P231" t="s">
        <v>1857</v>
      </c>
      <c r="Q231" t="s">
        <v>1858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 t="s">
        <v>891</v>
      </c>
      <c r="AA231" t="s">
        <v>691</v>
      </c>
      <c r="AB231" s="69" t="str">
        <f>IF(AA231&lt;&gt;"",INDEX(Lookup!$N$2:$N$5,MATCH(Players!AA231,Lookup!$P$2:$P$5,0)),INDEX(Lookup!$N$2:$N$5,MATCH(Players!O231,Lookup!$O$2:$O$5,0)))</f>
        <v>Midfield</v>
      </c>
      <c r="AC231">
        <v>4062000</v>
      </c>
      <c r="AD231" s="69" t="s">
        <v>788</v>
      </c>
      <c r="AE231" s="69" t="str">
        <f>INDEX('Translate table'!$H$2:$H$622,MATCH(Players!P231,'Translate table'!$G$2:$G$622,0))</f>
        <v>Danilo LuÃ­s HÃ©lio Pereira</v>
      </c>
      <c r="AF231" s="69">
        <f>IFERROR(INDEX('Euro Qual stats'!$A$1:$L$2071,MATCH(Players!$AE231,'Euro Qual stats'!$A$1:$A$2071,0),MATCH(Players!AF$2,'Euro Qual stats'!$A$1:$L$1,0)),0)</f>
        <v>5</v>
      </c>
      <c r="AG231" s="69">
        <f>IFERROR(INDEX('Euro Qual stats'!$A$1:$L$2071,MATCH(Players!$AE231,'Euro Qual stats'!$A$1:$A$2071,0),MATCH(Players!AG$2,'Euro Qual stats'!$A$1:$L$1,0)),0)</f>
        <v>0</v>
      </c>
      <c r="AH231" s="69">
        <f>IFERROR(INDEX('Euro Qual stats'!$A$1:$L$2071,MATCH(Players!$AE231,'Euro Qual stats'!$A$1:$A$2071,0),MATCH(Players!AH$2,'Euro Qual stats'!$A$1:$L$1,0)),0)</f>
        <v>0.2</v>
      </c>
      <c r="AI231" s="69">
        <f>IFERROR(INDEX('Euro Qual stats'!$A$1:$L$2071,MATCH(Players!$AE231,'Euro Qual stats'!$A$1:$A$2071,0),MATCH(Players!AI$2,'Euro Qual stats'!$A$1:$L$1,0)),0)</f>
        <v>0</v>
      </c>
      <c r="AJ231" s="85">
        <f t="shared" si="105"/>
        <v>9.3526703499079197E-2</v>
      </c>
      <c r="AK231" s="85">
        <f t="shared" si="106"/>
        <v>0.21395488029465934</v>
      </c>
      <c r="AL231" s="85">
        <f t="shared" si="107"/>
        <v>0.13571362799263353</v>
      </c>
      <c r="AM231" s="85">
        <f t="shared" si="108"/>
        <v>0</v>
      </c>
      <c r="AN231" s="85">
        <f t="shared" si="109"/>
        <v>0</v>
      </c>
      <c r="AO231" s="85">
        <f t="shared" si="110"/>
        <v>0</v>
      </c>
      <c r="AP231" s="2" t="str">
        <f t="shared" si="111"/>
        <v/>
      </c>
      <c r="AQ231" s="2" t="str">
        <f t="shared" si="112"/>
        <v/>
      </c>
      <c r="AR231" s="2" t="str">
        <f t="shared" si="113"/>
        <v/>
      </c>
      <c r="AS231" s="2" t="str">
        <f t="shared" si="114"/>
        <v/>
      </c>
      <c r="AT231" s="2" t="str">
        <f t="shared" si="115"/>
        <v/>
      </c>
      <c r="AU231" s="2">
        <f t="shared" si="135"/>
        <v>3.2738711651272179E-2</v>
      </c>
      <c r="AV231" s="2">
        <f t="shared" si="136"/>
        <v>3.0526157122442311E-2</v>
      </c>
      <c r="AW231" s="2">
        <f t="shared" si="137"/>
        <v>0.22701179417597328</v>
      </c>
      <c r="AX231" s="2">
        <f t="shared" si="138"/>
        <v>0.16385980883022302</v>
      </c>
      <c r="AY231" s="2">
        <f t="shared" si="139"/>
        <v>0</v>
      </c>
      <c r="AZ231" s="2">
        <f t="shared" si="116"/>
        <v>0.12334679597296576</v>
      </c>
      <c r="BA231" s="2">
        <f t="shared" si="117"/>
        <v>6.2026430310760758E-2</v>
      </c>
      <c r="BB231" s="2">
        <f t="shared" si="118"/>
        <v>8.1929904415111512E-2</v>
      </c>
      <c r="BC231">
        <f t="shared" si="119"/>
        <v>0</v>
      </c>
      <c r="BD231" s="74">
        <f t="shared" si="120"/>
        <v>0</v>
      </c>
      <c r="BE231" s="74">
        <f t="shared" si="121"/>
        <v>0</v>
      </c>
      <c r="BF231" s="74">
        <f t="shared" si="122"/>
        <v>0</v>
      </c>
      <c r="BG231" s="2">
        <f t="shared" si="123"/>
        <v>8.1929904415111512E-2</v>
      </c>
      <c r="BH231" s="2">
        <f t="shared" si="124"/>
        <v>0</v>
      </c>
      <c r="BI231" s="2">
        <f t="shared" si="125"/>
        <v>0</v>
      </c>
      <c r="BJ231" s="2">
        <f t="shared" si="126"/>
        <v>0</v>
      </c>
      <c r="BK231" s="2">
        <f t="shared" si="127"/>
        <v>0</v>
      </c>
      <c r="BL231" s="2">
        <f t="shared" si="128"/>
        <v>8.1929904415111512E-2</v>
      </c>
      <c r="BM231" s="2">
        <f t="shared" si="129"/>
        <v>0</v>
      </c>
      <c r="BN231" s="2">
        <f t="shared" si="130"/>
        <v>0</v>
      </c>
      <c r="BO231" s="2">
        <f t="shared" si="131"/>
        <v>0</v>
      </c>
      <c r="BP231" s="2">
        <f t="shared" si="132"/>
        <v>0</v>
      </c>
      <c r="BQ231" s="2">
        <f t="shared" si="133"/>
        <v>8.1929904415111512E-2</v>
      </c>
      <c r="BR231" s="2">
        <f t="shared" si="134"/>
        <v>0</v>
      </c>
    </row>
    <row r="232" spans="1:70" x14ac:dyDescent="0.3">
      <c r="A232" s="93">
        <v>0</v>
      </c>
      <c r="B232">
        <v>220807</v>
      </c>
      <c r="C232" t="s">
        <v>1859</v>
      </c>
      <c r="D232" t="s">
        <v>1860</v>
      </c>
      <c r="E232" t="s">
        <v>1861</v>
      </c>
      <c r="F232">
        <v>18624</v>
      </c>
      <c r="G232" t="s">
        <v>875</v>
      </c>
      <c r="H232" t="s">
        <v>949</v>
      </c>
      <c r="I232" t="s">
        <v>979</v>
      </c>
      <c r="J232">
        <v>1.3</v>
      </c>
      <c r="K232">
        <v>5.5</v>
      </c>
      <c r="L232">
        <v>1.3</v>
      </c>
      <c r="M232">
        <v>0</v>
      </c>
      <c r="N232">
        <v>2</v>
      </c>
      <c r="O232" t="s">
        <v>992</v>
      </c>
      <c r="P232" t="s">
        <v>1862</v>
      </c>
      <c r="Q232" t="s">
        <v>1155</v>
      </c>
      <c r="Z232" t="s">
        <v>875</v>
      </c>
      <c r="AA232" t="s">
        <v>691</v>
      </c>
      <c r="AB232" s="69" t="str">
        <f>IF(AA232&lt;&gt;"",INDEX(Lookup!$N$2:$N$5,MATCH(Players!AA232,Lookup!$P$2:$P$5,0)),INDEX(Lookup!$N$2:$N$5,MATCH(Players!O232,Lookup!$O$2:$O$5,0)))</f>
        <v>Midfield</v>
      </c>
      <c r="AC232">
        <v>3004000</v>
      </c>
      <c r="AD232" s="69" t="s">
        <v>788</v>
      </c>
      <c r="AE232" s="69" t="str">
        <f>INDEX('Translate table'!$H$2:$H$622,MATCH(Players!P232,'Translate table'!$G$2:$G$622,0))</f>
        <v>Mykola Shaparenko</v>
      </c>
      <c r="AF232" s="69">
        <f>IFERROR(INDEX('Euro Qual stats'!$A$1:$L$2071,MATCH(Players!$AE232,'Euro Qual stats'!$A$1:$A$2071,0),MATCH(Players!AF$2,'Euro Qual stats'!$A$1:$L$1,0)),0)</f>
        <v>0</v>
      </c>
      <c r="AG232" s="69">
        <f>IFERROR(INDEX('Euro Qual stats'!$A$1:$L$2071,MATCH(Players!$AE232,'Euro Qual stats'!$A$1:$A$2071,0),MATCH(Players!AG$2,'Euro Qual stats'!$A$1:$L$1,0)),0)</f>
        <v>0</v>
      </c>
      <c r="AH232" s="69">
        <f>IFERROR(INDEX('Euro Qual stats'!$A$1:$L$2071,MATCH(Players!$AE232,'Euro Qual stats'!$A$1:$A$2071,0),MATCH(Players!AH$2,'Euro Qual stats'!$A$1:$L$1,0)),0)</f>
        <v>0</v>
      </c>
      <c r="AI232" s="69">
        <f>IFERROR(INDEX('Euro Qual stats'!$A$1:$L$2071,MATCH(Players!$AE232,'Euro Qual stats'!$A$1:$A$2071,0),MATCH(Players!AI$2,'Euro Qual stats'!$A$1:$L$1,0)),0)</f>
        <v>0</v>
      </c>
      <c r="AJ232" s="85">
        <f t="shared" si="105"/>
        <v>0.16033149171270719</v>
      </c>
      <c r="AK232" s="85">
        <f t="shared" si="106"/>
        <v>0.2239226519337017</v>
      </c>
      <c r="AL232" s="85">
        <f t="shared" si="107"/>
        <v>0.23265193370165746</v>
      </c>
      <c r="AM232" s="85">
        <f t="shared" si="108"/>
        <v>0.10566001849871454</v>
      </c>
      <c r="AN232" s="85">
        <f t="shared" si="109"/>
        <v>0.10638687195662486</v>
      </c>
      <c r="AO232" s="85">
        <f t="shared" si="110"/>
        <v>0.12588562369565023</v>
      </c>
      <c r="AP232" s="2" t="str">
        <f t="shared" si="111"/>
        <v/>
      </c>
      <c r="AQ232" s="2" t="str">
        <f t="shared" si="112"/>
        <v/>
      </c>
      <c r="AR232" s="2" t="str">
        <f t="shared" si="113"/>
        <v/>
      </c>
      <c r="AS232" s="2" t="str">
        <f t="shared" si="114"/>
        <v/>
      </c>
      <c r="AT232" s="2" t="str">
        <f t="shared" si="115"/>
        <v/>
      </c>
      <c r="AU232" s="2">
        <f t="shared" si="135"/>
        <v>3.2738711651272179E-2</v>
      </c>
      <c r="AV232" s="2">
        <f t="shared" si="136"/>
        <v>3.0526157122442311E-2</v>
      </c>
      <c r="AW232" s="2">
        <f t="shared" si="137"/>
        <v>0.22701179417597328</v>
      </c>
      <c r="AX232" s="2">
        <f t="shared" si="138"/>
        <v>0.16385980883022302</v>
      </c>
      <c r="AY232" s="2">
        <f t="shared" si="139"/>
        <v>0</v>
      </c>
      <c r="AZ232" s="2">
        <f t="shared" si="116"/>
        <v>0.12833068179248694</v>
      </c>
      <c r="BA232" s="2">
        <f t="shared" si="117"/>
        <v>9.5428824417574748E-2</v>
      </c>
      <c r="BB232" s="2">
        <f t="shared" si="118"/>
        <v>8.1929904415111512E-2</v>
      </c>
      <c r="BC232">
        <f t="shared" si="119"/>
        <v>1</v>
      </c>
      <c r="BD232" s="74">
        <f t="shared" si="120"/>
        <v>9.0753565880593745E-2</v>
      </c>
      <c r="BE232" s="74">
        <f t="shared" si="121"/>
        <v>6.7733966495963083E-2</v>
      </c>
      <c r="BF232" s="74">
        <f t="shared" si="122"/>
        <v>5.9235468957957171E-2</v>
      </c>
      <c r="BG232" s="2">
        <f t="shared" si="123"/>
        <v>8.1929904415111512E-2</v>
      </c>
      <c r="BH232" s="2">
        <f t="shared" si="124"/>
        <v>0</v>
      </c>
      <c r="BI232" s="2">
        <f t="shared" si="125"/>
        <v>9.0753565880593745E-2</v>
      </c>
      <c r="BJ232" s="2">
        <f t="shared" si="126"/>
        <v>6.7733966495963083E-2</v>
      </c>
      <c r="BK232" s="2">
        <f t="shared" si="127"/>
        <v>5.9235468957957171E-2</v>
      </c>
      <c r="BL232" s="2">
        <f t="shared" si="128"/>
        <v>8.1929904415111512E-2</v>
      </c>
      <c r="BM232" s="2">
        <f t="shared" si="129"/>
        <v>0</v>
      </c>
      <c r="BN232" s="2">
        <f t="shared" si="130"/>
        <v>9.0927734622115244E-2</v>
      </c>
      <c r="BO232" s="2">
        <f t="shared" si="131"/>
        <v>6.8593494915626302E-2</v>
      </c>
      <c r="BP232" s="2">
        <f t="shared" si="132"/>
        <v>5.9235468957957185E-2</v>
      </c>
      <c r="BQ232" s="2">
        <f t="shared" si="133"/>
        <v>8.1929904415111512E-2</v>
      </c>
      <c r="BR232" s="2">
        <f t="shared" si="134"/>
        <v>0</v>
      </c>
    </row>
    <row r="233" spans="1:70" x14ac:dyDescent="0.3">
      <c r="A233" s="93">
        <v>0</v>
      </c>
      <c r="B233">
        <v>204506</v>
      </c>
      <c r="C233" t="s">
        <v>1863</v>
      </c>
      <c r="E233" t="s">
        <v>1864</v>
      </c>
      <c r="F233">
        <v>18624</v>
      </c>
      <c r="G233" t="s">
        <v>875</v>
      </c>
      <c r="H233" t="s">
        <v>949</v>
      </c>
      <c r="I233" t="s">
        <v>1008</v>
      </c>
      <c r="J233">
        <v>0.7</v>
      </c>
      <c r="K233">
        <v>5.5</v>
      </c>
      <c r="L233">
        <v>0.7</v>
      </c>
      <c r="M233">
        <v>0</v>
      </c>
      <c r="N233">
        <v>30</v>
      </c>
      <c r="O233" t="s">
        <v>992</v>
      </c>
      <c r="P233" t="s">
        <v>1864</v>
      </c>
      <c r="Q233" t="s">
        <v>1865</v>
      </c>
      <c r="R233">
        <v>0</v>
      </c>
      <c r="S233">
        <v>0</v>
      </c>
      <c r="T233">
        <v>0</v>
      </c>
      <c r="U233">
        <v>4</v>
      </c>
      <c r="V233">
        <v>1738</v>
      </c>
      <c r="W233">
        <v>2</v>
      </c>
      <c r="X233">
        <v>4</v>
      </c>
      <c r="Y233">
        <v>1</v>
      </c>
      <c r="Z233" t="s">
        <v>875</v>
      </c>
      <c r="AA233" t="s">
        <v>691</v>
      </c>
      <c r="AB233" s="69" t="str">
        <f>IF(AA233&lt;&gt;"",INDEX(Lookup!$N$2:$N$5,MATCH(Players!AA233,Lookup!$P$2:$P$5,0)),INDEX(Lookup!$N$2:$N$5,MATCH(Players!O233,Lookup!$O$2:$O$5,0)))</f>
        <v>Midfield</v>
      </c>
      <c r="AC233">
        <v>2476000</v>
      </c>
      <c r="AD233" s="69" t="s">
        <v>838</v>
      </c>
      <c r="AE233" s="69" t="str">
        <f>INDEX('Translate table'!$H$2:$H$622,MATCH(Players!P233,'Translate table'!$G$2:$G$622,0))</f>
        <v>Marlos Romero Bonfim</v>
      </c>
      <c r="AF233" s="69">
        <f>IFERROR(INDEX('Euro Qual stats'!$A$1:$L$2071,MATCH(Players!$AE233,'Euro Qual stats'!$A$1:$A$2071,0),MATCH(Players!AF$2,'Euro Qual stats'!$A$1:$L$1,0)),0)</f>
        <v>4</v>
      </c>
      <c r="AG233" s="69">
        <f>IFERROR(INDEX('Euro Qual stats'!$A$1:$L$2071,MATCH(Players!$AE233,'Euro Qual stats'!$A$1:$A$2071,0),MATCH(Players!AG$2,'Euro Qual stats'!$A$1:$L$1,0)),0)</f>
        <v>0.32</v>
      </c>
      <c r="AH233" s="69">
        <f>IFERROR(INDEX('Euro Qual stats'!$A$1:$L$2071,MATCH(Players!$AE233,'Euro Qual stats'!$A$1:$A$2071,0),MATCH(Players!AH$2,'Euro Qual stats'!$A$1:$L$1,0)),0)</f>
        <v>0.32</v>
      </c>
      <c r="AI233" s="69">
        <f>IFERROR(INDEX('Euro Qual stats'!$A$1:$L$2071,MATCH(Players!$AE233,'Euro Qual stats'!$A$1:$A$2071,0),MATCH(Players!AI$2,'Euro Qual stats'!$A$1:$L$1,0)),0)</f>
        <v>0</v>
      </c>
      <c r="AJ233" s="85">
        <f t="shared" si="105"/>
        <v>0.21355432780847144</v>
      </c>
      <c r="AK233" s="85">
        <f t="shared" si="106"/>
        <v>0.25594843462246775</v>
      </c>
      <c r="AL233" s="85">
        <f t="shared" si="107"/>
        <v>0.1551012891344383</v>
      </c>
      <c r="AM233" s="85">
        <f t="shared" si="108"/>
        <v>0</v>
      </c>
      <c r="AN233" s="85">
        <f t="shared" si="109"/>
        <v>0</v>
      </c>
      <c r="AO233" s="85">
        <f t="shared" si="110"/>
        <v>0</v>
      </c>
      <c r="AP233" s="2">
        <f t="shared" si="111"/>
        <v>0</v>
      </c>
      <c r="AQ233" s="2">
        <f t="shared" si="112"/>
        <v>0</v>
      </c>
      <c r="AR233" s="2">
        <f t="shared" si="113"/>
        <v>0.10356731875719218</v>
      </c>
      <c r="AS233" s="2">
        <f t="shared" si="114"/>
        <v>0.20713463751438435</v>
      </c>
      <c r="AT233" s="2">
        <f t="shared" si="115"/>
        <v>5.1783659378596088E-2</v>
      </c>
      <c r="AU233" s="2">
        <f t="shared" si="135"/>
        <v>0</v>
      </c>
      <c r="AV233" s="2">
        <f t="shared" si="136"/>
        <v>0</v>
      </c>
      <c r="AW233" s="2">
        <f t="shared" si="137"/>
        <v>0.10356731875719218</v>
      </c>
      <c r="AX233" s="2">
        <f t="shared" si="138"/>
        <v>0.20713463751438435</v>
      </c>
      <c r="AY233" s="2">
        <f t="shared" si="139"/>
        <v>5.1783659378596088E-2</v>
      </c>
      <c r="AZ233" s="2">
        <f t="shared" si="116"/>
        <v>0.12797421731123387</v>
      </c>
      <c r="BA233" s="2">
        <f t="shared" si="117"/>
        <v>0.10677716390423572</v>
      </c>
      <c r="BB233" s="2">
        <f t="shared" si="118"/>
        <v>0.10356731875719218</v>
      </c>
      <c r="BC233">
        <f t="shared" si="119"/>
        <v>0</v>
      </c>
      <c r="BD233" s="74">
        <f t="shared" si="120"/>
        <v>0</v>
      </c>
      <c r="BE233" s="74">
        <f t="shared" si="121"/>
        <v>0</v>
      </c>
      <c r="BF233" s="74">
        <f t="shared" si="122"/>
        <v>0</v>
      </c>
      <c r="BG233" s="2">
        <f t="shared" si="123"/>
        <v>0.10356731875719218</v>
      </c>
      <c r="BH233" s="2">
        <f t="shared" si="124"/>
        <v>5.1783659378596088E-2</v>
      </c>
      <c r="BI233" s="2">
        <f t="shared" si="125"/>
        <v>0</v>
      </c>
      <c r="BJ233" s="2">
        <f t="shared" si="126"/>
        <v>0</v>
      </c>
      <c r="BK233" s="2">
        <f t="shared" si="127"/>
        <v>0</v>
      </c>
      <c r="BL233" s="2">
        <f t="shared" si="128"/>
        <v>0.10356731875719218</v>
      </c>
      <c r="BM233" s="2">
        <f t="shared" si="129"/>
        <v>5.1783659378596088E-2</v>
      </c>
      <c r="BN233" s="2">
        <f t="shared" si="130"/>
        <v>0</v>
      </c>
      <c r="BO233" s="2">
        <f t="shared" si="131"/>
        <v>0</v>
      </c>
      <c r="BP233" s="2">
        <f t="shared" si="132"/>
        <v>0</v>
      </c>
      <c r="BQ233" s="2">
        <f t="shared" si="133"/>
        <v>0.10356731875719218</v>
      </c>
      <c r="BR233" s="2">
        <f t="shared" si="134"/>
        <v>5.1783659378596088E-2</v>
      </c>
    </row>
    <row r="234" spans="1:70" x14ac:dyDescent="0.3">
      <c r="A234" s="93">
        <v>0</v>
      </c>
      <c r="B234">
        <v>204712</v>
      </c>
      <c r="C234" t="s">
        <v>1875</v>
      </c>
      <c r="D234" t="s">
        <v>1876</v>
      </c>
      <c r="E234" t="s">
        <v>1877</v>
      </c>
      <c r="F234">
        <v>18716</v>
      </c>
      <c r="G234" t="s">
        <v>860</v>
      </c>
      <c r="H234" t="s">
        <v>933</v>
      </c>
      <c r="I234" t="s">
        <v>979</v>
      </c>
      <c r="J234">
        <v>2.7</v>
      </c>
      <c r="K234">
        <v>5.5</v>
      </c>
      <c r="L234">
        <v>2.7</v>
      </c>
      <c r="M234">
        <v>0</v>
      </c>
      <c r="N234">
        <v>3936</v>
      </c>
      <c r="O234" t="s">
        <v>992</v>
      </c>
      <c r="P234" t="s">
        <v>1878</v>
      </c>
      <c r="Q234" t="s">
        <v>1878</v>
      </c>
      <c r="R234">
        <v>4</v>
      </c>
      <c r="S234">
        <v>9</v>
      </c>
      <c r="T234">
        <v>0</v>
      </c>
      <c r="U234">
        <v>4</v>
      </c>
      <c r="V234">
        <v>2625</v>
      </c>
      <c r="W234">
        <v>23</v>
      </c>
      <c r="X234">
        <v>4</v>
      </c>
      <c r="Y234">
        <v>0</v>
      </c>
      <c r="Z234" t="s">
        <v>1879</v>
      </c>
      <c r="AA234" t="s">
        <v>691</v>
      </c>
      <c r="AB234" s="69" t="str">
        <f>IF(AA234&lt;&gt;"",INDEX(Lookup!$N$2:$N$5,MATCH(Players!AA234,Lookup!$P$2:$P$5,0)),INDEX(Lookup!$N$2:$N$5,MATCH(Players!O234,Lookup!$O$2:$O$5,0)))</f>
        <v>Midfield</v>
      </c>
      <c r="AC234">
        <v>4468000</v>
      </c>
      <c r="AD234" s="69" t="s">
        <v>801</v>
      </c>
      <c r="AE234" s="69" t="str">
        <f>INDEX('Translate table'!$H$2:$H$622,MATCH(Players!P234,'Translate table'!$G$2:$G$622,0))</f>
        <v>Hakan Ã‡alhanoÄŸlu</v>
      </c>
      <c r="AF234" s="69">
        <f>IFERROR(INDEX('Euro Qual stats'!$A$1:$L$2071,MATCH(Players!$AE234,'Euro Qual stats'!$A$1:$A$2071,0),MATCH(Players!AF$2,'Euro Qual stats'!$A$1:$L$1,0)),0)</f>
        <v>9</v>
      </c>
      <c r="AG234" s="69">
        <f>IFERROR(INDEX('Euro Qual stats'!$A$1:$L$2071,MATCH(Players!$AE234,'Euro Qual stats'!$A$1:$A$2071,0),MATCH(Players!AG$2,'Euro Qual stats'!$A$1:$L$1,0)),0)</f>
        <v>0.28999999999999998</v>
      </c>
      <c r="AH234" s="69">
        <f>IFERROR(INDEX('Euro Qual stats'!$A$1:$L$2071,MATCH(Players!$AE234,'Euro Qual stats'!$A$1:$A$2071,0),MATCH(Players!AH$2,'Euro Qual stats'!$A$1:$L$1,0)),0)</f>
        <v>0.14000000000000001</v>
      </c>
      <c r="AI234" s="69">
        <f>IFERROR(INDEX('Euro Qual stats'!$A$1:$L$2071,MATCH(Players!$AE234,'Euro Qual stats'!$A$1:$A$2071,0),MATCH(Players!AI$2,'Euro Qual stats'!$A$1:$L$1,0)),0)</f>
        <v>0</v>
      </c>
      <c r="AJ234" s="85">
        <f t="shared" si="105"/>
        <v>0.25758287292817678</v>
      </c>
      <c r="AK234" s="85">
        <f t="shared" si="106"/>
        <v>0.16098066298342545</v>
      </c>
      <c r="AL234" s="85">
        <f t="shared" si="107"/>
        <v>5.8162983425414365E-2</v>
      </c>
      <c r="AM234" s="85">
        <f t="shared" si="108"/>
        <v>0.22756750339350315</v>
      </c>
      <c r="AN234" s="85">
        <f t="shared" si="109"/>
        <v>7.7380124237247022E-2</v>
      </c>
      <c r="AO234" s="85">
        <f t="shared" si="110"/>
        <v>2.7451681107908618E-2</v>
      </c>
      <c r="AP234" s="2">
        <f t="shared" si="111"/>
        <v>0.13714285714285715</v>
      </c>
      <c r="AQ234" s="2">
        <f t="shared" si="112"/>
        <v>0.30857142857142855</v>
      </c>
      <c r="AR234" s="2">
        <f t="shared" si="113"/>
        <v>0.78857142857142859</v>
      </c>
      <c r="AS234" s="2">
        <f t="shared" si="114"/>
        <v>0.13714285714285715</v>
      </c>
      <c r="AT234" s="2">
        <f t="shared" si="115"/>
        <v>0</v>
      </c>
      <c r="AU234" s="2">
        <f t="shared" si="135"/>
        <v>0.13714285714285715</v>
      </c>
      <c r="AV234" s="2">
        <f t="shared" si="136"/>
        <v>0.30857142857142855</v>
      </c>
      <c r="AW234" s="2">
        <f t="shared" si="137"/>
        <v>0.78857142857142859</v>
      </c>
      <c r="AX234" s="2">
        <f t="shared" si="138"/>
        <v>0.13714285714285715</v>
      </c>
      <c r="AY234" s="2">
        <f t="shared" si="139"/>
        <v>0</v>
      </c>
      <c r="AZ234" s="2">
        <f t="shared" si="116"/>
        <v>0.14906176006314131</v>
      </c>
      <c r="BA234" s="2">
        <f t="shared" si="117"/>
        <v>0.28307715074980266</v>
      </c>
      <c r="BB234" s="2">
        <f t="shared" si="118"/>
        <v>6.8571428571428575E-2</v>
      </c>
      <c r="BC234">
        <f t="shared" si="119"/>
        <v>1</v>
      </c>
      <c r="BD234" s="74">
        <f t="shared" si="120"/>
        <v>8.8253948618112185E-2</v>
      </c>
      <c r="BE234" s="74">
        <f t="shared" si="121"/>
        <v>0.20363077317553577</v>
      </c>
      <c r="BF234" s="74">
        <f t="shared" si="122"/>
        <v>0.18605063947035155</v>
      </c>
      <c r="BG234" s="2">
        <f t="shared" si="123"/>
        <v>6.8571428571428575E-2</v>
      </c>
      <c r="BH234" s="2">
        <f t="shared" si="124"/>
        <v>0</v>
      </c>
      <c r="BI234" s="2">
        <f t="shared" si="125"/>
        <v>8.8253948618112185E-2</v>
      </c>
      <c r="BJ234" s="2">
        <f t="shared" si="126"/>
        <v>0.20363077317553577</v>
      </c>
      <c r="BK234" s="2">
        <f t="shared" si="127"/>
        <v>0.18605063947035155</v>
      </c>
      <c r="BL234" s="2">
        <f t="shared" si="128"/>
        <v>6.8571428571428575E-2</v>
      </c>
      <c r="BM234" s="2">
        <f t="shared" si="129"/>
        <v>0</v>
      </c>
      <c r="BN234" s="2">
        <f t="shared" si="130"/>
        <v>9.5420413432769413E-2</v>
      </c>
      <c r="BO234" s="2">
        <f t="shared" si="131"/>
        <v>0.20363077317553571</v>
      </c>
      <c r="BP234" s="2">
        <f t="shared" si="132"/>
        <v>0.19403530884611542</v>
      </c>
      <c r="BQ234" s="2">
        <f t="shared" si="133"/>
        <v>6.8571428571428575E-2</v>
      </c>
      <c r="BR234" s="2">
        <f t="shared" si="134"/>
        <v>0</v>
      </c>
    </row>
    <row r="235" spans="1:70" x14ac:dyDescent="0.3">
      <c r="A235" s="93">
        <v>0</v>
      </c>
      <c r="B235">
        <v>204762</v>
      </c>
      <c r="C235" t="s">
        <v>1880</v>
      </c>
      <c r="D235" t="s">
        <v>1881</v>
      </c>
      <c r="E235" t="s">
        <v>1882</v>
      </c>
      <c r="F235">
        <v>18702</v>
      </c>
      <c r="G235" t="s">
        <v>870</v>
      </c>
      <c r="H235" t="s">
        <v>911</v>
      </c>
      <c r="I235" t="s">
        <v>979</v>
      </c>
      <c r="J235">
        <v>0.7</v>
      </c>
      <c r="K235">
        <v>5.5</v>
      </c>
      <c r="L235">
        <v>0.7</v>
      </c>
      <c r="M235">
        <v>0</v>
      </c>
      <c r="N235">
        <v>177</v>
      </c>
      <c r="O235" t="s">
        <v>992</v>
      </c>
      <c r="P235" t="s">
        <v>1883</v>
      </c>
      <c r="Q235" t="s">
        <v>1883</v>
      </c>
      <c r="R235">
        <v>4</v>
      </c>
      <c r="S235">
        <v>2</v>
      </c>
      <c r="T235">
        <v>0</v>
      </c>
      <c r="U235">
        <v>0</v>
      </c>
      <c r="V235">
        <v>661</v>
      </c>
      <c r="W235">
        <v>6</v>
      </c>
      <c r="X235">
        <v>0</v>
      </c>
      <c r="Y235">
        <v>0</v>
      </c>
      <c r="Z235" t="s">
        <v>1653</v>
      </c>
      <c r="AA235" t="s">
        <v>691</v>
      </c>
      <c r="AB235" s="69" t="str">
        <f>IF(AA235&lt;&gt;"",INDEX(Lookup!$N$2:$N$5,MATCH(Players!AA235,Lookup!$P$2:$P$5,0)),INDEX(Lookup!$N$2:$N$5,MATCH(Players!O235,Lookup!$O$2:$O$5,0)))</f>
        <v>Midfield</v>
      </c>
      <c r="AC235">
        <v>2984000</v>
      </c>
      <c r="AD235" s="69" t="s">
        <v>834</v>
      </c>
      <c r="AE235" s="69" t="str">
        <f>INDEX('Translate table'!$H$2:$H$622,MATCH(Players!P235,'Translate table'!$G$2:$G$622,0))</f>
        <v>Aleksey Miranchuk</v>
      </c>
      <c r="AF235" s="69">
        <f>IFERROR(INDEX('Euro Qual stats'!$A$1:$L$2071,MATCH(Players!$AE235,'Euro Qual stats'!$A$1:$A$2071,0),MATCH(Players!AF$2,'Euro Qual stats'!$A$1:$L$1,0)),0)</f>
        <v>5</v>
      </c>
      <c r="AG235" s="69">
        <f>IFERROR(INDEX('Euro Qual stats'!$A$1:$L$2071,MATCH(Players!$AE235,'Euro Qual stats'!$A$1:$A$2071,0),MATCH(Players!AG$2,'Euro Qual stats'!$A$1:$L$1,0)),0)</f>
        <v>0</v>
      </c>
      <c r="AH235" s="69">
        <f>IFERROR(INDEX('Euro Qual stats'!$A$1:$L$2071,MATCH(Players!$AE235,'Euro Qual stats'!$A$1:$A$2071,0),MATCH(Players!AH$2,'Euro Qual stats'!$A$1:$L$1,0)),0)</f>
        <v>0.35</v>
      </c>
      <c r="AI235" s="69">
        <f>IFERROR(INDEX('Euro Qual stats'!$A$1:$L$2071,MATCH(Players!$AE235,'Euro Qual stats'!$A$1:$A$2071,0),MATCH(Players!AI$2,'Euro Qual stats'!$A$1:$L$1,0)),0)</f>
        <v>0</v>
      </c>
      <c r="AJ235" s="85">
        <f t="shared" si="105"/>
        <v>9.3526703499079197E-2</v>
      </c>
      <c r="AK235" s="85">
        <f t="shared" si="106"/>
        <v>0.27645488029465937</v>
      </c>
      <c r="AL235" s="85">
        <f t="shared" si="107"/>
        <v>0.13571362799263353</v>
      </c>
      <c r="AM235" s="85">
        <f t="shared" si="108"/>
        <v>6.3983354184071695E-2</v>
      </c>
      <c r="AN235" s="85">
        <f t="shared" si="109"/>
        <v>0.12448629145495765</v>
      </c>
      <c r="AO235" s="85">
        <f t="shared" si="110"/>
        <v>7.7314462026666253E-2</v>
      </c>
      <c r="AP235" s="2">
        <f t="shared" si="111"/>
        <v>0.54462934947049924</v>
      </c>
      <c r="AQ235" s="2">
        <f t="shared" si="112"/>
        <v>0.27231467473524962</v>
      </c>
      <c r="AR235" s="2">
        <f t="shared" si="113"/>
        <v>0.81694402420574885</v>
      </c>
      <c r="AS235" s="2">
        <f t="shared" si="114"/>
        <v>0</v>
      </c>
      <c r="AT235" s="2">
        <f t="shared" si="115"/>
        <v>0</v>
      </c>
      <c r="AU235" s="2">
        <f t="shared" si="135"/>
        <v>0.54462934947049924</v>
      </c>
      <c r="AV235" s="2">
        <f t="shared" si="136"/>
        <v>0.27231467473524962</v>
      </c>
      <c r="AW235" s="2">
        <f t="shared" si="137"/>
        <v>0.81694402420574885</v>
      </c>
      <c r="AX235" s="2">
        <f t="shared" si="138"/>
        <v>0</v>
      </c>
      <c r="AY235" s="2">
        <f t="shared" si="139"/>
        <v>0</v>
      </c>
      <c r="AZ235" s="2">
        <f t="shared" si="116"/>
        <v>0.4105421148825793</v>
      </c>
      <c r="BA235" s="2">
        <f t="shared" si="117"/>
        <v>0.18292068911716441</v>
      </c>
      <c r="BB235" s="2">
        <f t="shared" si="118"/>
        <v>0</v>
      </c>
      <c r="BC235">
        <f t="shared" si="119"/>
        <v>1</v>
      </c>
      <c r="BD235" s="74">
        <f t="shared" si="120"/>
        <v>0.21839366096749024</v>
      </c>
      <c r="BE235" s="74">
        <f t="shared" si="121"/>
        <v>0.11627423310984918</v>
      </c>
      <c r="BF235" s="74">
        <f t="shared" si="122"/>
        <v>0.18452947214156662</v>
      </c>
      <c r="BG235" s="2">
        <f t="shared" si="123"/>
        <v>0</v>
      </c>
      <c r="BH235" s="2">
        <f t="shared" si="124"/>
        <v>0</v>
      </c>
      <c r="BI235" s="2">
        <f t="shared" si="125"/>
        <v>0.21839366096749024</v>
      </c>
      <c r="BJ235" s="2">
        <f t="shared" si="126"/>
        <v>0.11627423310984918</v>
      </c>
      <c r="BK235" s="2">
        <f t="shared" si="127"/>
        <v>0.18452947214156662</v>
      </c>
      <c r="BL235" s="2">
        <f t="shared" si="128"/>
        <v>0</v>
      </c>
      <c r="BM235" s="2">
        <f t="shared" si="129"/>
        <v>0</v>
      </c>
      <c r="BN235" s="2">
        <f t="shared" si="130"/>
        <v>0.21839366096749019</v>
      </c>
      <c r="BO235" s="2">
        <f t="shared" si="131"/>
        <v>0.12552159480105587</v>
      </c>
      <c r="BP235" s="2">
        <f t="shared" si="132"/>
        <v>0.18452947214156662</v>
      </c>
      <c r="BQ235" s="2">
        <f t="shared" si="133"/>
        <v>0</v>
      </c>
      <c r="BR235" s="2">
        <f t="shared" si="134"/>
        <v>0</v>
      </c>
    </row>
    <row r="236" spans="1:70" x14ac:dyDescent="0.3">
      <c r="A236" s="93">
        <v>0</v>
      </c>
      <c r="B236">
        <v>213421</v>
      </c>
      <c r="C236" t="s">
        <v>1884</v>
      </c>
      <c r="D236" t="s">
        <v>1885</v>
      </c>
      <c r="E236" t="s">
        <v>1886</v>
      </c>
      <c r="F236">
        <v>18702</v>
      </c>
      <c r="G236" t="s">
        <v>870</v>
      </c>
      <c r="H236" t="s">
        <v>911</v>
      </c>
      <c r="I236" t="s">
        <v>979</v>
      </c>
      <c r="J236">
        <v>2.7</v>
      </c>
      <c r="K236">
        <v>5.5</v>
      </c>
      <c r="L236">
        <v>2.7</v>
      </c>
      <c r="M236">
        <v>0</v>
      </c>
      <c r="N236">
        <v>1749</v>
      </c>
      <c r="O236" t="s">
        <v>980</v>
      </c>
      <c r="P236" t="s">
        <v>1887</v>
      </c>
      <c r="Q236" t="s">
        <v>1155</v>
      </c>
      <c r="Z236" t="s">
        <v>1653</v>
      </c>
      <c r="AA236" t="s">
        <v>693</v>
      </c>
      <c r="AB236" s="69" t="str">
        <f>IF(AA236&lt;&gt;"",INDEX(Lookup!$N$2:$N$5,MATCH(Players!AA236,Lookup!$P$2:$P$5,0)),INDEX(Lookup!$N$2:$N$5,MATCH(Players!O236,Lookup!$O$2:$O$5,0)))</f>
        <v>Striker</v>
      </c>
      <c r="AC236">
        <v>3968000</v>
      </c>
      <c r="AD236" s="69" t="s">
        <v>788</v>
      </c>
      <c r="AE236" s="69" t="str">
        <f>INDEX('Translate table'!$H$2:$H$622,MATCH(Players!P236,'Translate table'!$G$2:$G$622,0))</f>
        <v>Artem Dzyuba</v>
      </c>
      <c r="AF236" s="69">
        <f>IFERROR(INDEX('Euro Qual stats'!$A$1:$L$2071,MATCH(Players!$AE236,'Euro Qual stats'!$A$1:$A$2071,0),MATCH(Players!AF$2,'Euro Qual stats'!$A$1:$L$1,0)),0)</f>
        <v>10</v>
      </c>
      <c r="AG236" s="69">
        <f>IFERROR(INDEX('Euro Qual stats'!$A$1:$L$2071,MATCH(Players!$AE236,'Euro Qual stats'!$A$1:$A$2071,0),MATCH(Players!AG$2,'Euro Qual stats'!$A$1:$L$1,0)),0)</f>
        <v>0.52</v>
      </c>
      <c r="AH236" s="69">
        <f>IFERROR(INDEX('Euro Qual stats'!$A$1:$L$2071,MATCH(Players!$AE236,'Euro Qual stats'!$A$1:$A$2071,0),MATCH(Players!AH$2,'Euro Qual stats'!$A$1:$L$1,0)),0)</f>
        <v>0.93</v>
      </c>
      <c r="AI236" s="69">
        <f>IFERROR(INDEX('Euro Qual stats'!$A$1:$L$2071,MATCH(Players!$AE236,'Euro Qual stats'!$A$1:$A$2071,0),MATCH(Players!AI$2,'Euro Qual stats'!$A$1:$L$1,0)),0)</f>
        <v>0</v>
      </c>
      <c r="AJ236" s="85">
        <f t="shared" si="105"/>
        <v>0.46724842767295599</v>
      </c>
      <c r="AK236" s="85">
        <f t="shared" si="106"/>
        <v>0.86933962264150944</v>
      </c>
      <c r="AL236" s="85">
        <f t="shared" si="107"/>
        <v>2.935534591194968E-2</v>
      </c>
      <c r="AM236" s="85">
        <f t="shared" si="108"/>
        <v>0.31965332382364664</v>
      </c>
      <c r="AN236" s="85">
        <f t="shared" si="109"/>
        <v>0.39145941472310658</v>
      </c>
      <c r="AO236" s="85">
        <f t="shared" si="110"/>
        <v>1.6723396245160272E-2</v>
      </c>
      <c r="AP236" s="2" t="str">
        <f t="shared" si="111"/>
        <v/>
      </c>
      <c r="AQ236" s="2" t="str">
        <f t="shared" si="112"/>
        <v/>
      </c>
      <c r="AR236" s="2" t="str">
        <f t="shared" si="113"/>
        <v/>
      </c>
      <c r="AS236" s="2" t="str">
        <f t="shared" si="114"/>
        <v/>
      </c>
      <c r="AT236" s="2" t="str">
        <f t="shared" si="115"/>
        <v/>
      </c>
      <c r="AU236" s="2">
        <f t="shared" si="135"/>
        <v>0.24610209983653966</v>
      </c>
      <c r="AV236" s="2">
        <f t="shared" si="136"/>
        <v>8.4832257145319681E-2</v>
      </c>
      <c r="AW236" s="2">
        <f t="shared" si="137"/>
        <v>0.70970695970695963</v>
      </c>
      <c r="AX236" s="2">
        <f t="shared" si="138"/>
        <v>0.1171875</v>
      </c>
      <c r="AY236" s="2">
        <f t="shared" si="139"/>
        <v>0</v>
      </c>
      <c r="AZ236" s="2">
        <f t="shared" si="116"/>
        <v>0.55772086123902453</v>
      </c>
      <c r="BA236" s="2">
        <f t="shared" si="117"/>
        <v>0.27604034240913783</v>
      </c>
      <c r="BB236" s="2">
        <f t="shared" si="118"/>
        <v>5.859375E-2</v>
      </c>
      <c r="BC236">
        <f t="shared" si="119"/>
        <v>1</v>
      </c>
      <c r="BD236" s="74">
        <f t="shared" si="120"/>
        <v>0.29668746827294307</v>
      </c>
      <c r="BE236" s="74">
        <f t="shared" si="121"/>
        <v>0.17546609558443274</v>
      </c>
      <c r="BF236" s="74">
        <f t="shared" si="122"/>
        <v>0.16030700607332965</v>
      </c>
      <c r="BG236" s="2">
        <f t="shared" si="123"/>
        <v>5.859375E-2</v>
      </c>
      <c r="BH236" s="2">
        <f t="shared" si="124"/>
        <v>0</v>
      </c>
      <c r="BI236" s="2">
        <f t="shared" si="125"/>
        <v>0.29668746827294307</v>
      </c>
      <c r="BJ236" s="2">
        <f t="shared" si="126"/>
        <v>0.17546609558443274</v>
      </c>
      <c r="BK236" s="2">
        <f t="shared" si="127"/>
        <v>0.16030700607332965</v>
      </c>
      <c r="BL236" s="2">
        <f t="shared" si="128"/>
        <v>5.859375E-2</v>
      </c>
      <c r="BM236" s="2">
        <f t="shared" si="129"/>
        <v>0</v>
      </c>
      <c r="BN236" s="2">
        <f t="shared" si="130"/>
        <v>0.29668746827294301</v>
      </c>
      <c r="BO236" s="2">
        <f t="shared" si="131"/>
        <v>0.18942102271674208</v>
      </c>
      <c r="BP236" s="2">
        <f t="shared" si="132"/>
        <v>0.16030700607332965</v>
      </c>
      <c r="BQ236" s="2">
        <f t="shared" si="133"/>
        <v>5.859375E-2</v>
      </c>
      <c r="BR236" s="2">
        <f t="shared" si="134"/>
        <v>0</v>
      </c>
    </row>
    <row r="237" spans="1:70" x14ac:dyDescent="0.3">
      <c r="A237" s="93">
        <v>0</v>
      </c>
      <c r="B237">
        <v>204754</v>
      </c>
      <c r="C237" t="s">
        <v>1888</v>
      </c>
      <c r="D237" t="s">
        <v>1889</v>
      </c>
      <c r="E237" t="s">
        <v>1890</v>
      </c>
      <c r="F237">
        <v>18702</v>
      </c>
      <c r="G237" t="s">
        <v>870</v>
      </c>
      <c r="H237" t="s">
        <v>911</v>
      </c>
      <c r="I237" t="s">
        <v>5231</v>
      </c>
      <c r="J237">
        <v>0</v>
      </c>
      <c r="K237">
        <v>5.5</v>
      </c>
      <c r="L237">
        <v>0</v>
      </c>
      <c r="M237">
        <v>0</v>
      </c>
      <c r="N237">
        <v>3</v>
      </c>
      <c r="O237" t="s">
        <v>980</v>
      </c>
      <c r="P237" t="s">
        <v>1891</v>
      </c>
      <c r="Q237" t="s">
        <v>1892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 t="s">
        <v>1653</v>
      </c>
      <c r="AA237" t="s">
        <v>693</v>
      </c>
      <c r="AB237" s="69" t="str">
        <f>IF(AA237&lt;&gt;"",INDEX(Lookup!$N$2:$N$5,MATCH(Players!AA237,Lookup!$P$2:$P$5,0)),INDEX(Lookup!$N$2:$N$5,MATCH(Players!O237,Lookup!$O$2:$O$5,0)))</f>
        <v>Striker</v>
      </c>
      <c r="AC237">
        <v>2495000</v>
      </c>
      <c r="AD237" s="69" t="s">
        <v>792</v>
      </c>
      <c r="AE237" s="69" t="str">
        <f>INDEX('Translate table'!$H$2:$H$622,MATCH(Players!P237,'Translate table'!$G$2:$G$622,0))</f>
        <v>Valentin Antov</v>
      </c>
      <c r="AF237" s="69">
        <f>IFERROR(INDEX('Euro Qual stats'!$A$1:$L$2071,MATCH(Players!$AE237,'Euro Qual stats'!$A$1:$A$2071,0),MATCH(Players!AF$2,'Euro Qual stats'!$A$1:$L$1,0)),0)</f>
        <v>1</v>
      </c>
      <c r="AG237" s="69">
        <f>IFERROR(INDEX('Euro Qual stats'!$A$1:$L$2071,MATCH(Players!$AE237,'Euro Qual stats'!$A$1:$A$2071,0),MATCH(Players!AG$2,'Euro Qual stats'!$A$1:$L$1,0)),0)</f>
        <v>0</v>
      </c>
      <c r="AH237" s="69">
        <f>IFERROR(INDEX('Euro Qual stats'!$A$1:$L$2071,MATCH(Players!$AE237,'Euro Qual stats'!$A$1:$A$2071,0),MATCH(Players!AH$2,'Euro Qual stats'!$A$1:$L$1,0)),0)</f>
        <v>0</v>
      </c>
      <c r="AI237" s="69">
        <f>IFERROR(INDEX('Euro Qual stats'!$A$1:$L$2071,MATCH(Players!$AE237,'Euro Qual stats'!$A$1:$A$2071,0),MATCH(Players!AI$2,'Euro Qual stats'!$A$1:$L$1,0)),0)</f>
        <v>9</v>
      </c>
      <c r="AJ237" s="85">
        <f t="shared" si="105"/>
        <v>0.18653301886792459</v>
      </c>
      <c r="AK237" s="85">
        <f t="shared" si="106"/>
        <v>0.51886792452830166</v>
      </c>
      <c r="AL237" s="85">
        <f t="shared" si="107"/>
        <v>0.91145440251572318</v>
      </c>
      <c r="AM237" s="85">
        <f t="shared" si="108"/>
        <v>0</v>
      </c>
      <c r="AN237" s="85">
        <f t="shared" si="109"/>
        <v>0</v>
      </c>
      <c r="AO237" s="85">
        <f t="shared" si="110"/>
        <v>0</v>
      </c>
      <c r="AP237" s="2" t="str">
        <f t="shared" si="111"/>
        <v/>
      </c>
      <c r="AQ237" s="2" t="str">
        <f t="shared" si="112"/>
        <v/>
      </c>
      <c r="AR237" s="2" t="str">
        <f t="shared" si="113"/>
        <v/>
      </c>
      <c r="AS237" s="2" t="str">
        <f t="shared" si="114"/>
        <v/>
      </c>
      <c r="AT237" s="2" t="str">
        <f t="shared" si="115"/>
        <v/>
      </c>
      <c r="AU237" s="2">
        <f t="shared" si="135"/>
        <v>0.24610209983653966</v>
      </c>
      <c r="AV237" s="2">
        <f t="shared" si="136"/>
        <v>8.4832257145319681E-2</v>
      </c>
      <c r="AW237" s="2">
        <f t="shared" si="137"/>
        <v>0.70970695970695963</v>
      </c>
      <c r="AX237" s="2">
        <f t="shared" si="138"/>
        <v>0.1171875</v>
      </c>
      <c r="AY237" s="2">
        <f t="shared" si="139"/>
        <v>0</v>
      </c>
      <c r="AZ237" s="2">
        <f t="shared" si="116"/>
        <v>0.38248501218242065</v>
      </c>
      <c r="BA237" s="2">
        <f t="shared" si="117"/>
        <v>0.13568263800662214</v>
      </c>
      <c r="BB237" s="2">
        <f t="shared" si="118"/>
        <v>4.55859375</v>
      </c>
      <c r="BC237">
        <f t="shared" si="119"/>
        <v>0</v>
      </c>
      <c r="BD237" s="74">
        <f t="shared" si="120"/>
        <v>0</v>
      </c>
      <c r="BE237" s="74">
        <f t="shared" si="121"/>
        <v>0</v>
      </c>
      <c r="BF237" s="74">
        <f t="shared" si="122"/>
        <v>0</v>
      </c>
      <c r="BG237" s="2">
        <f t="shared" si="123"/>
        <v>4.55859375</v>
      </c>
      <c r="BH237" s="2">
        <f t="shared" si="124"/>
        <v>0</v>
      </c>
      <c r="BI237" s="2">
        <f t="shared" si="125"/>
        <v>0</v>
      </c>
      <c r="BJ237" s="2">
        <f t="shared" si="126"/>
        <v>0</v>
      </c>
      <c r="BK237" s="2">
        <f t="shared" si="127"/>
        <v>0</v>
      </c>
      <c r="BL237" s="2">
        <f t="shared" si="128"/>
        <v>4.55859375</v>
      </c>
      <c r="BM237" s="2">
        <f t="shared" si="129"/>
        <v>0</v>
      </c>
      <c r="BN237" s="2">
        <f t="shared" si="130"/>
        <v>0</v>
      </c>
      <c r="BO237" s="2">
        <f t="shared" si="131"/>
        <v>0</v>
      </c>
      <c r="BP237" s="2">
        <f t="shared" si="132"/>
        <v>0</v>
      </c>
      <c r="BQ237" s="2">
        <f t="shared" si="133"/>
        <v>4.55859375</v>
      </c>
      <c r="BR237" s="2">
        <f t="shared" si="134"/>
        <v>0</v>
      </c>
    </row>
    <row r="238" spans="1:70" x14ac:dyDescent="0.3">
      <c r="A238" s="93">
        <v>0</v>
      </c>
      <c r="B238">
        <v>204857</v>
      </c>
      <c r="C238" t="s">
        <v>1893</v>
      </c>
      <c r="D238" t="s">
        <v>977</v>
      </c>
      <c r="E238" t="s">
        <v>1894</v>
      </c>
      <c r="F238">
        <v>18721</v>
      </c>
      <c r="G238" t="s">
        <v>863</v>
      </c>
      <c r="H238" t="s">
        <v>919</v>
      </c>
      <c r="I238" t="s">
        <v>5231</v>
      </c>
      <c r="J238">
        <v>0</v>
      </c>
      <c r="K238">
        <v>5.5</v>
      </c>
      <c r="L238">
        <v>0</v>
      </c>
      <c r="M238">
        <v>0</v>
      </c>
      <c r="N238">
        <v>47</v>
      </c>
      <c r="O238" t="s">
        <v>992</v>
      </c>
      <c r="P238" t="s">
        <v>263</v>
      </c>
      <c r="Q238" t="s">
        <v>358</v>
      </c>
      <c r="R238">
        <v>0</v>
      </c>
      <c r="S238">
        <v>0</v>
      </c>
      <c r="T238">
        <v>0</v>
      </c>
      <c r="U238">
        <v>0</v>
      </c>
      <c r="V238">
        <v>861</v>
      </c>
      <c r="W238">
        <v>1</v>
      </c>
      <c r="X238">
        <v>5</v>
      </c>
      <c r="Y238">
        <v>0</v>
      </c>
      <c r="Z238" t="s">
        <v>863</v>
      </c>
      <c r="AA238" t="s">
        <v>691</v>
      </c>
      <c r="AB238" s="69" t="str">
        <f>IF(AA238&lt;&gt;"",INDEX(Lookup!$N$2:$N$5,MATCH(Players!AA238,Lookup!$P$2:$P$5,0)),INDEX(Lookup!$N$2:$N$5,MATCH(Players!O238,Lookup!$O$2:$O$5,0)))</f>
        <v>Midfield</v>
      </c>
      <c r="AC238">
        <v>3495000</v>
      </c>
      <c r="AD238" s="69" t="s">
        <v>788</v>
      </c>
      <c r="AE238" s="69" t="str">
        <f>INDEX('Translate table'!$H$2:$H$622,MATCH(Players!P238,'Translate table'!$G$2:$G$622,0))</f>
        <v>Harry Wilson</v>
      </c>
      <c r="AF238" s="69">
        <f>IFERROR(INDEX('Euro Qual stats'!$A$1:$L$2071,MATCH(Players!$AE238,'Euro Qual stats'!$A$1:$A$2071,0),MATCH(Players!AF$2,'Euro Qual stats'!$A$1:$L$1,0)),0)</f>
        <v>8</v>
      </c>
      <c r="AG238" s="69">
        <f>IFERROR(INDEX('Euro Qual stats'!$A$1:$L$2071,MATCH(Players!$AE238,'Euro Qual stats'!$A$1:$A$2071,0),MATCH(Players!AG$2,'Euro Qual stats'!$A$1:$L$1,0)),0)</f>
        <v>0.23</v>
      </c>
      <c r="AH238" s="69">
        <f>IFERROR(INDEX('Euro Qual stats'!$A$1:$L$2071,MATCH(Players!$AE238,'Euro Qual stats'!$A$1:$A$2071,0),MATCH(Players!AH$2,'Euro Qual stats'!$A$1:$L$1,0)),0)</f>
        <v>0.23</v>
      </c>
      <c r="AI238" s="69">
        <f>IFERROR(INDEX('Euro Qual stats'!$A$1:$L$2071,MATCH(Players!$AE238,'Euro Qual stats'!$A$1:$A$2071,0),MATCH(Players!AI$2,'Euro Qual stats'!$A$1:$L$1,0)),0)</f>
        <v>0.23</v>
      </c>
      <c r="AJ238" s="85">
        <f t="shared" si="105"/>
        <v>0.20677716390423573</v>
      </c>
      <c r="AK238" s="85">
        <f t="shared" si="106"/>
        <v>0.22797421731123388</v>
      </c>
      <c r="AL238" s="85">
        <f t="shared" si="107"/>
        <v>0.23088397790055248</v>
      </c>
      <c r="AM238" s="85">
        <f t="shared" si="108"/>
        <v>0</v>
      </c>
      <c r="AN238" s="85">
        <f t="shared" si="109"/>
        <v>0</v>
      </c>
      <c r="AO238" s="85">
        <f t="shared" si="110"/>
        <v>0</v>
      </c>
      <c r="AP238" s="2">
        <f t="shared" si="111"/>
        <v>0</v>
      </c>
      <c r="AQ238" s="2">
        <f t="shared" si="112"/>
        <v>0</v>
      </c>
      <c r="AR238" s="2">
        <f t="shared" si="113"/>
        <v>0.10452961672473868</v>
      </c>
      <c r="AS238" s="2">
        <f t="shared" si="114"/>
        <v>0.52264808362369342</v>
      </c>
      <c r="AT238" s="2">
        <f t="shared" si="115"/>
        <v>0</v>
      </c>
      <c r="AU238" s="2">
        <f t="shared" si="135"/>
        <v>0</v>
      </c>
      <c r="AV238" s="2">
        <f t="shared" si="136"/>
        <v>0</v>
      </c>
      <c r="AW238" s="2">
        <f t="shared" si="137"/>
        <v>0.10452961672473868</v>
      </c>
      <c r="AX238" s="2">
        <f t="shared" si="138"/>
        <v>0.52264808362369342</v>
      </c>
      <c r="AY238" s="2">
        <f t="shared" si="139"/>
        <v>0</v>
      </c>
      <c r="AZ238" s="2">
        <f t="shared" si="116"/>
        <v>0.11398710865561694</v>
      </c>
      <c r="BA238" s="2">
        <f t="shared" si="117"/>
        <v>0.10338858195211786</v>
      </c>
      <c r="BB238" s="2">
        <f t="shared" si="118"/>
        <v>0.3763240418118467</v>
      </c>
      <c r="BC238">
        <f t="shared" si="119"/>
        <v>0</v>
      </c>
      <c r="BD238" s="74">
        <f t="shared" si="120"/>
        <v>0</v>
      </c>
      <c r="BE238" s="74">
        <f t="shared" si="121"/>
        <v>0</v>
      </c>
      <c r="BF238" s="74">
        <f t="shared" si="122"/>
        <v>0</v>
      </c>
      <c r="BG238" s="2">
        <f t="shared" si="123"/>
        <v>0.3763240418118467</v>
      </c>
      <c r="BH238" s="2">
        <f t="shared" si="124"/>
        <v>0</v>
      </c>
      <c r="BI238" s="2">
        <f t="shared" si="125"/>
        <v>0</v>
      </c>
      <c r="BJ238" s="2">
        <f t="shared" si="126"/>
        <v>0</v>
      </c>
      <c r="BK238" s="2">
        <f t="shared" si="127"/>
        <v>0</v>
      </c>
      <c r="BL238" s="2">
        <f t="shared" si="128"/>
        <v>0.3763240418118467</v>
      </c>
      <c r="BM238" s="2">
        <f t="shared" si="129"/>
        <v>0</v>
      </c>
      <c r="BN238" s="2">
        <f t="shared" si="130"/>
        <v>0</v>
      </c>
      <c r="BO238" s="2">
        <f t="shared" si="131"/>
        <v>0</v>
      </c>
      <c r="BP238" s="2">
        <f t="shared" si="132"/>
        <v>0</v>
      </c>
      <c r="BQ238" s="2">
        <f t="shared" si="133"/>
        <v>0.3763240418118467</v>
      </c>
      <c r="BR238" s="2">
        <f t="shared" si="134"/>
        <v>0</v>
      </c>
    </row>
    <row r="239" spans="1:70" x14ac:dyDescent="0.3">
      <c r="A239" s="93">
        <v>0</v>
      </c>
      <c r="B239">
        <v>204809</v>
      </c>
      <c r="C239" t="s">
        <v>1895</v>
      </c>
      <c r="D239" t="s">
        <v>1896</v>
      </c>
      <c r="E239" t="s">
        <v>1897</v>
      </c>
      <c r="F239">
        <v>18564</v>
      </c>
      <c r="G239" t="s">
        <v>884</v>
      </c>
      <c r="H239" t="s">
        <v>917</v>
      </c>
      <c r="I239" t="s">
        <v>979</v>
      </c>
      <c r="J239">
        <v>3</v>
      </c>
      <c r="K239">
        <v>5.5</v>
      </c>
      <c r="L239">
        <v>3</v>
      </c>
      <c r="M239">
        <v>0</v>
      </c>
      <c r="N239">
        <v>2899</v>
      </c>
      <c r="O239" t="s">
        <v>992</v>
      </c>
      <c r="P239" t="s">
        <v>1898</v>
      </c>
      <c r="Q239" t="s">
        <v>1898</v>
      </c>
      <c r="R239">
        <v>7</v>
      </c>
      <c r="S239">
        <v>4</v>
      </c>
      <c r="T239">
        <v>0</v>
      </c>
      <c r="U239">
        <v>0</v>
      </c>
      <c r="V239">
        <v>1548</v>
      </c>
      <c r="W239">
        <v>17</v>
      </c>
      <c r="X239">
        <v>0</v>
      </c>
      <c r="Y239">
        <v>0</v>
      </c>
      <c r="Z239" t="s">
        <v>1681</v>
      </c>
      <c r="AA239" t="s">
        <v>691</v>
      </c>
      <c r="AB239" s="69" t="str">
        <f>IF(AA239&lt;&gt;"",INDEX(Lookup!$N$2:$N$5,MATCH(Players!AA239,Lookup!$P$2:$P$5,0)),INDEX(Lookup!$N$2:$N$5,MATCH(Players!O239,Lookup!$O$2:$O$5,0)))</f>
        <v>Midfield</v>
      </c>
      <c r="AC239">
        <v>4012000</v>
      </c>
      <c r="AD239" s="69" t="s">
        <v>801</v>
      </c>
      <c r="AE239" s="69" t="str">
        <f>INDEX('Translate table'!$H$2:$H$622,MATCH(Players!P239,'Translate table'!$G$2:$G$622,0))</f>
        <v>Emil Forsberg</v>
      </c>
      <c r="AF239" s="69">
        <f>IFERROR(INDEX('Euro Qual stats'!$A$1:$L$2071,MATCH(Players!$AE239,'Euro Qual stats'!$A$1:$A$2071,0),MATCH(Players!AF$2,'Euro Qual stats'!$A$1:$L$1,0)),0)</f>
        <v>7</v>
      </c>
      <c r="AG239" s="69">
        <f>IFERROR(INDEX('Euro Qual stats'!$A$1:$L$2071,MATCH(Players!$AE239,'Euro Qual stats'!$A$1:$A$2071,0),MATCH(Players!AG$2,'Euro Qual stats'!$A$1:$L$1,0)),0)</f>
        <v>0.15</v>
      </c>
      <c r="AH239" s="69">
        <f>IFERROR(INDEX('Euro Qual stats'!$A$1:$L$2071,MATCH(Players!$AE239,'Euro Qual stats'!$A$1:$A$2071,0),MATCH(Players!AH$2,'Euro Qual stats'!$A$1:$L$1,0)),0)</f>
        <v>0.15</v>
      </c>
      <c r="AI239" s="69">
        <f>IFERROR(INDEX('Euro Qual stats'!$A$1:$L$2071,MATCH(Players!$AE239,'Euro Qual stats'!$A$1:$A$2071,0),MATCH(Players!AI$2,'Euro Qual stats'!$A$1:$L$1,0)),0)</f>
        <v>0</v>
      </c>
      <c r="AJ239" s="85">
        <f t="shared" si="105"/>
        <v>0.154304788213628</v>
      </c>
      <c r="AK239" s="85">
        <f t="shared" si="106"/>
        <v>0.18080110497237573</v>
      </c>
      <c r="AL239" s="85">
        <f t="shared" si="107"/>
        <v>9.6938305709023939E-2</v>
      </c>
      <c r="AM239" s="85">
        <f t="shared" si="108"/>
        <v>0.10961795532049931</v>
      </c>
      <c r="AN239" s="85">
        <f t="shared" si="109"/>
        <v>8.2565163962474666E-2</v>
      </c>
      <c r="AO239" s="85">
        <f t="shared" si="110"/>
        <v>6.1442948981491413E-2</v>
      </c>
      <c r="AP239" s="2">
        <f t="shared" si="111"/>
        <v>0.40697674418604646</v>
      </c>
      <c r="AQ239" s="2">
        <f t="shared" si="112"/>
        <v>0.23255813953488372</v>
      </c>
      <c r="AR239" s="2">
        <f t="shared" si="113"/>
        <v>0.98837209302325579</v>
      </c>
      <c r="AS239" s="2">
        <f t="shared" si="114"/>
        <v>0</v>
      </c>
      <c r="AT239" s="2">
        <f t="shared" si="115"/>
        <v>0</v>
      </c>
      <c r="AU239" s="2">
        <f t="shared" si="135"/>
        <v>0.40697674418604646</v>
      </c>
      <c r="AV239" s="2">
        <f t="shared" si="136"/>
        <v>0.23255813953488372</v>
      </c>
      <c r="AW239" s="2">
        <f t="shared" si="137"/>
        <v>0.98837209302325579</v>
      </c>
      <c r="AX239" s="2">
        <f t="shared" si="138"/>
        <v>0</v>
      </c>
      <c r="AY239" s="2">
        <f t="shared" si="139"/>
        <v>0</v>
      </c>
      <c r="AZ239" s="2">
        <f t="shared" si="116"/>
        <v>0.29388892457921112</v>
      </c>
      <c r="BA239" s="2">
        <f t="shared" si="117"/>
        <v>0.19343146387425586</v>
      </c>
      <c r="BB239" s="2">
        <f t="shared" si="118"/>
        <v>0</v>
      </c>
      <c r="BC239">
        <f t="shared" si="119"/>
        <v>1</v>
      </c>
      <c r="BD239" s="74">
        <f t="shared" si="120"/>
        <v>0.15377304757866089</v>
      </c>
      <c r="BE239" s="74">
        <f t="shared" si="121"/>
        <v>0.16578050104498498</v>
      </c>
      <c r="BF239" s="74">
        <f t="shared" si="122"/>
        <v>0.19164262381585528</v>
      </c>
      <c r="BG239" s="2">
        <f t="shared" si="123"/>
        <v>0</v>
      </c>
      <c r="BH239" s="2">
        <f t="shared" si="124"/>
        <v>0</v>
      </c>
      <c r="BI239" s="2">
        <f t="shared" si="125"/>
        <v>0.15377304757866089</v>
      </c>
      <c r="BJ239" s="2">
        <f t="shared" si="126"/>
        <v>0.16578050104498498</v>
      </c>
      <c r="BK239" s="2">
        <f t="shared" si="127"/>
        <v>0.19164262381585528</v>
      </c>
      <c r="BL239" s="2">
        <f t="shared" si="128"/>
        <v>0</v>
      </c>
      <c r="BM239" s="2">
        <f t="shared" si="129"/>
        <v>0</v>
      </c>
      <c r="BN239" s="2">
        <f t="shared" si="130"/>
        <v>0.16321882534664695</v>
      </c>
      <c r="BO239" s="2">
        <f t="shared" si="131"/>
        <v>0.16578050104498498</v>
      </c>
      <c r="BP239" s="2">
        <f t="shared" si="132"/>
        <v>0.19371457140545506</v>
      </c>
      <c r="BQ239" s="2">
        <f t="shared" si="133"/>
        <v>0</v>
      </c>
      <c r="BR239" s="2">
        <f t="shared" si="134"/>
        <v>0</v>
      </c>
    </row>
    <row r="240" spans="1:70" x14ac:dyDescent="0.3">
      <c r="A240" s="93">
        <v>0</v>
      </c>
      <c r="B240">
        <v>204820</v>
      </c>
      <c r="C240" t="s">
        <v>1899</v>
      </c>
      <c r="D240" t="s">
        <v>1900</v>
      </c>
      <c r="E240" t="s">
        <v>1901</v>
      </c>
      <c r="F240">
        <v>18564</v>
      </c>
      <c r="G240" t="s">
        <v>884</v>
      </c>
      <c r="H240" t="s">
        <v>917</v>
      </c>
      <c r="I240" t="s">
        <v>979</v>
      </c>
      <c r="J240">
        <v>2</v>
      </c>
      <c r="K240">
        <v>5.5</v>
      </c>
      <c r="L240">
        <v>2</v>
      </c>
      <c r="M240">
        <v>0</v>
      </c>
      <c r="N240">
        <v>714</v>
      </c>
      <c r="O240" t="s">
        <v>980</v>
      </c>
      <c r="P240" t="s">
        <v>1902</v>
      </c>
      <c r="Q240" t="s">
        <v>1902</v>
      </c>
      <c r="R240">
        <v>17</v>
      </c>
      <c r="S240">
        <v>2</v>
      </c>
      <c r="T240">
        <v>0</v>
      </c>
      <c r="U240">
        <v>0</v>
      </c>
      <c r="V240">
        <v>2359</v>
      </c>
      <c r="W240">
        <v>42</v>
      </c>
      <c r="X240">
        <v>4</v>
      </c>
      <c r="Y240">
        <v>0</v>
      </c>
      <c r="Z240" t="s">
        <v>1681</v>
      </c>
      <c r="AA240" t="s">
        <v>693</v>
      </c>
      <c r="AB240" s="69" t="str">
        <f>IF(AA240&lt;&gt;"",INDEX(Lookup!$N$2:$N$5,MATCH(Players!AA240,Lookup!$P$2:$P$5,0)),INDEX(Lookup!$N$2:$N$5,MATCH(Players!O240,Lookup!$O$2:$O$5,0)))</f>
        <v>Striker</v>
      </c>
      <c r="AC240">
        <v>5012000</v>
      </c>
      <c r="AD240" s="69" t="s">
        <v>803</v>
      </c>
      <c r="AE240" s="69" t="str">
        <f>INDEX('Translate table'!$H$2:$H$622,MATCH(Players!P240,'Translate table'!$G$2:$G$622,0))</f>
        <v>Alexander Isak</v>
      </c>
      <c r="AF240" s="69">
        <f>IFERROR(INDEX('Euro Qual stats'!$A$1:$L$2071,MATCH(Players!$AE240,'Euro Qual stats'!$A$1:$A$2071,0),MATCH(Players!AF$2,'Euro Qual stats'!$A$1:$L$1,0)),0)</f>
        <v>10</v>
      </c>
      <c r="AG240" s="69">
        <f>IFERROR(INDEX('Euro Qual stats'!$A$1:$L$2071,MATCH(Players!$AE240,'Euro Qual stats'!$A$1:$A$2071,0),MATCH(Players!AG$2,'Euro Qual stats'!$A$1:$L$1,0)),0)</f>
        <v>0</v>
      </c>
      <c r="AH240" s="69">
        <f>IFERROR(INDEX('Euro Qual stats'!$A$1:$L$2071,MATCH(Players!$AE240,'Euro Qual stats'!$A$1:$A$2071,0),MATCH(Players!AH$2,'Euro Qual stats'!$A$1:$L$1,0)),0)</f>
        <v>0.75</v>
      </c>
      <c r="AI240" s="69">
        <f>IFERROR(INDEX('Euro Qual stats'!$A$1:$L$2071,MATCH(Players!$AE240,'Euro Qual stats'!$A$1:$A$2071,0),MATCH(Players!AI$2,'Euro Qual stats'!$A$1:$L$1,0)),0)</f>
        <v>0</v>
      </c>
      <c r="AJ240" s="85">
        <f t="shared" si="105"/>
        <v>3.3915094339622649E-2</v>
      </c>
      <c r="AK240" s="85">
        <f t="shared" si="106"/>
        <v>0.71933962264150941</v>
      </c>
      <c r="AL240" s="85">
        <f t="shared" si="107"/>
        <v>2.935534591194968E-2</v>
      </c>
      <c r="AM240" s="85">
        <f t="shared" si="108"/>
        <v>2.4093246483474526E-2</v>
      </c>
      <c r="AN240" s="85">
        <f t="shared" si="109"/>
        <v>0.32849574618017596</v>
      </c>
      <c r="AO240" s="85">
        <f t="shared" si="110"/>
        <v>1.8606463234626693E-2</v>
      </c>
      <c r="AP240" s="2">
        <f t="shared" si="111"/>
        <v>0.6485799067401441</v>
      </c>
      <c r="AQ240" s="2">
        <f t="shared" si="112"/>
        <v>7.6303518440016954E-2</v>
      </c>
      <c r="AR240" s="2">
        <f t="shared" si="113"/>
        <v>1.6023738872403561</v>
      </c>
      <c r="AS240" s="2">
        <f t="shared" si="114"/>
        <v>0.15260703688003391</v>
      </c>
      <c r="AT240" s="2">
        <f t="shared" si="115"/>
        <v>0</v>
      </c>
      <c r="AU240" s="2">
        <f t="shared" si="135"/>
        <v>0.6485799067401441</v>
      </c>
      <c r="AV240" s="2">
        <f t="shared" si="136"/>
        <v>7.6303518440016954E-2</v>
      </c>
      <c r="AW240" s="2">
        <f t="shared" si="137"/>
        <v>1.6023738872403561</v>
      </c>
      <c r="AX240" s="2">
        <f t="shared" si="138"/>
        <v>0.15260703688003391</v>
      </c>
      <c r="AY240" s="2">
        <f t="shared" si="139"/>
        <v>0</v>
      </c>
      <c r="AZ240" s="2">
        <f t="shared" si="116"/>
        <v>0.68395976469082675</v>
      </c>
      <c r="BA240" s="2">
        <f t="shared" si="117"/>
        <v>5.5109306389819798E-2</v>
      </c>
      <c r="BB240" s="2">
        <f t="shared" si="118"/>
        <v>7.6303518440016954E-2</v>
      </c>
      <c r="BC240">
        <f t="shared" si="119"/>
        <v>1</v>
      </c>
      <c r="BD240" s="74">
        <f t="shared" si="120"/>
        <v>0.35787186464505494</v>
      </c>
      <c r="BE240" s="74">
        <f t="shared" si="121"/>
        <v>4.7231449540623846E-2</v>
      </c>
      <c r="BF240" s="74">
        <f t="shared" si="122"/>
        <v>0.310695878862221</v>
      </c>
      <c r="BG240" s="2">
        <f t="shared" si="123"/>
        <v>7.6303518440016954E-2</v>
      </c>
      <c r="BH240" s="2">
        <f t="shared" si="124"/>
        <v>0</v>
      </c>
      <c r="BI240" s="2">
        <f t="shared" si="125"/>
        <v>0.3</v>
      </c>
      <c r="BJ240" s="2">
        <f t="shared" si="126"/>
        <v>4.7231449540623846E-2</v>
      </c>
      <c r="BK240" s="2">
        <f t="shared" si="127"/>
        <v>0.3</v>
      </c>
      <c r="BL240" s="2">
        <f t="shared" si="128"/>
        <v>7.6303518440016954E-2</v>
      </c>
      <c r="BM240" s="2">
        <f t="shared" si="129"/>
        <v>0</v>
      </c>
      <c r="BN240" s="2">
        <f t="shared" si="130"/>
        <v>0.31842802347366006</v>
      </c>
      <c r="BO240" s="2">
        <f t="shared" si="131"/>
        <v>4.7231449540623846E-2</v>
      </c>
      <c r="BP240" s="2">
        <f t="shared" si="132"/>
        <v>0.30324345526325708</v>
      </c>
      <c r="BQ240" s="2">
        <f t="shared" si="133"/>
        <v>7.6303518440016954E-2</v>
      </c>
      <c r="BR240" s="2">
        <f t="shared" si="134"/>
        <v>0</v>
      </c>
    </row>
    <row r="241" spans="1:70" x14ac:dyDescent="0.3">
      <c r="A241" s="93">
        <v>0</v>
      </c>
      <c r="B241">
        <v>204738</v>
      </c>
      <c r="C241" t="s">
        <v>1903</v>
      </c>
      <c r="D241" t="s">
        <v>1904</v>
      </c>
      <c r="E241" t="s">
        <v>1905</v>
      </c>
      <c r="F241">
        <v>18708</v>
      </c>
      <c r="G241" t="s">
        <v>864</v>
      </c>
      <c r="H241" t="s">
        <v>921</v>
      </c>
      <c r="I241" t="s">
        <v>1008</v>
      </c>
      <c r="J241">
        <v>3</v>
      </c>
      <c r="K241">
        <v>5.5</v>
      </c>
      <c r="L241">
        <v>3</v>
      </c>
      <c r="M241">
        <v>0</v>
      </c>
      <c r="N241">
        <v>145</v>
      </c>
      <c r="O241" t="s">
        <v>992</v>
      </c>
      <c r="P241" t="s">
        <v>1906</v>
      </c>
      <c r="Q241" t="s">
        <v>1906</v>
      </c>
      <c r="R241">
        <v>2</v>
      </c>
      <c r="S241">
        <v>3</v>
      </c>
      <c r="T241">
        <v>0</v>
      </c>
      <c r="U241">
        <v>8</v>
      </c>
      <c r="V241">
        <v>2720</v>
      </c>
      <c r="W241">
        <v>7</v>
      </c>
      <c r="X241">
        <v>5</v>
      </c>
      <c r="Y241">
        <v>0</v>
      </c>
      <c r="Z241" t="s">
        <v>1325</v>
      </c>
      <c r="AA241" t="s">
        <v>691</v>
      </c>
      <c r="AB241" s="69" t="str">
        <f>IF(AA241&lt;&gt;"",INDEX(Lookup!$N$2:$N$5,MATCH(Players!AA241,Lookup!$P$2:$P$5,0)),INDEX(Lookup!$N$2:$N$5,MATCH(Players!O241,Lookup!$O$2:$O$5,0)))</f>
        <v>Midfield</v>
      </c>
      <c r="AC241">
        <v>3514000</v>
      </c>
      <c r="AD241" s="69" t="s">
        <v>792</v>
      </c>
      <c r="AE241" s="69" t="str">
        <f>INDEX('Translate table'!$H$2:$H$622,MATCH(Players!P241,'Translate table'!$G$2:$G$622,0))</f>
        <v>Remo Freuler</v>
      </c>
      <c r="AF241" s="69">
        <f>IFERROR(INDEX('Euro Qual stats'!$A$1:$L$2071,MATCH(Players!$AE241,'Euro Qual stats'!$A$1:$A$2071,0),MATCH(Players!AF$2,'Euro Qual stats'!$A$1:$L$1,0)),0)</f>
        <v>5</v>
      </c>
      <c r="AG241" s="69">
        <f>IFERROR(INDEX('Euro Qual stats'!$A$1:$L$2071,MATCH(Players!$AE241,'Euro Qual stats'!$A$1:$A$2071,0),MATCH(Players!AG$2,'Euro Qual stats'!$A$1:$L$1,0)),0)</f>
        <v>0</v>
      </c>
      <c r="AH241" s="69">
        <f>IFERROR(INDEX('Euro Qual stats'!$A$1:$L$2071,MATCH(Players!$AE241,'Euro Qual stats'!$A$1:$A$2071,0),MATCH(Players!AH$2,'Euro Qual stats'!$A$1:$L$1,0)),0)</f>
        <v>0.3</v>
      </c>
      <c r="AI241" s="69">
        <f>IFERROR(INDEX('Euro Qual stats'!$A$1:$L$2071,MATCH(Players!$AE241,'Euro Qual stats'!$A$1:$A$2071,0),MATCH(Players!AI$2,'Euro Qual stats'!$A$1:$L$1,0)),0)</f>
        <v>0</v>
      </c>
      <c r="AJ241" s="85">
        <f t="shared" si="105"/>
        <v>9.3526703499079197E-2</v>
      </c>
      <c r="AK241" s="85">
        <f t="shared" si="106"/>
        <v>0.255621546961326</v>
      </c>
      <c r="AL241" s="85">
        <f t="shared" si="107"/>
        <v>0.13571362799263353</v>
      </c>
      <c r="AM241" s="85">
        <f t="shared" si="108"/>
        <v>0</v>
      </c>
      <c r="AN241" s="85">
        <f t="shared" si="109"/>
        <v>0</v>
      </c>
      <c r="AO241" s="85">
        <f t="shared" si="110"/>
        <v>0</v>
      </c>
      <c r="AP241" s="2">
        <f t="shared" si="111"/>
        <v>6.6176470588235295E-2</v>
      </c>
      <c r="AQ241" s="2">
        <f t="shared" si="112"/>
        <v>9.9264705882352935E-2</v>
      </c>
      <c r="AR241" s="2">
        <f t="shared" si="113"/>
        <v>0.23161764705882354</v>
      </c>
      <c r="AS241" s="2">
        <f t="shared" si="114"/>
        <v>0.16544117647058823</v>
      </c>
      <c r="AT241" s="2">
        <f t="shared" si="115"/>
        <v>0</v>
      </c>
      <c r="AU241" s="2">
        <f t="shared" si="135"/>
        <v>6.6176470588235295E-2</v>
      </c>
      <c r="AV241" s="2">
        <f t="shared" si="136"/>
        <v>9.9264705882352935E-2</v>
      </c>
      <c r="AW241" s="2">
        <f t="shared" si="137"/>
        <v>0.23161764705882354</v>
      </c>
      <c r="AX241" s="2">
        <f t="shared" si="138"/>
        <v>0.16544117647058823</v>
      </c>
      <c r="AY241" s="2">
        <f t="shared" si="139"/>
        <v>0</v>
      </c>
      <c r="AZ241" s="2">
        <f t="shared" si="116"/>
        <v>0.16089900877478064</v>
      </c>
      <c r="BA241" s="2">
        <f t="shared" si="117"/>
        <v>9.6395704690716066E-2</v>
      </c>
      <c r="BB241" s="2">
        <f t="shared" si="118"/>
        <v>8.2720588235294115E-2</v>
      </c>
      <c r="BC241">
        <f t="shared" si="119"/>
        <v>0</v>
      </c>
      <c r="BD241" s="74">
        <f t="shared" si="120"/>
        <v>0</v>
      </c>
      <c r="BE241" s="74">
        <f t="shared" si="121"/>
        <v>0</v>
      </c>
      <c r="BF241" s="74">
        <f t="shared" si="122"/>
        <v>0</v>
      </c>
      <c r="BG241" s="2">
        <f t="shared" si="123"/>
        <v>8.2720588235294115E-2</v>
      </c>
      <c r="BH241" s="2">
        <f t="shared" si="124"/>
        <v>0</v>
      </c>
      <c r="BI241" s="2">
        <f t="shared" si="125"/>
        <v>0</v>
      </c>
      <c r="BJ241" s="2">
        <f t="shared" si="126"/>
        <v>0</v>
      </c>
      <c r="BK241" s="2">
        <f t="shared" si="127"/>
        <v>0</v>
      </c>
      <c r="BL241" s="2">
        <f t="shared" si="128"/>
        <v>8.2720588235294115E-2</v>
      </c>
      <c r="BM241" s="2">
        <f t="shared" si="129"/>
        <v>0</v>
      </c>
      <c r="BN241" s="2">
        <f t="shared" si="130"/>
        <v>0</v>
      </c>
      <c r="BO241" s="2">
        <f t="shared" si="131"/>
        <v>0</v>
      </c>
      <c r="BP241" s="2">
        <f t="shared" si="132"/>
        <v>0</v>
      </c>
      <c r="BQ241" s="2">
        <f t="shared" si="133"/>
        <v>8.2720588235294115E-2</v>
      </c>
      <c r="BR241" s="2">
        <f t="shared" si="134"/>
        <v>0</v>
      </c>
    </row>
    <row r="242" spans="1:70" x14ac:dyDescent="0.3">
      <c r="A242" s="93">
        <v>0</v>
      </c>
      <c r="B242">
        <v>213405</v>
      </c>
      <c r="C242" t="s">
        <v>1919</v>
      </c>
      <c r="D242" t="s">
        <v>1920</v>
      </c>
      <c r="E242" t="s">
        <v>1921</v>
      </c>
      <c r="F242">
        <v>18583</v>
      </c>
      <c r="G242" t="s">
        <v>867</v>
      </c>
      <c r="H242" t="s">
        <v>903</v>
      </c>
      <c r="I242" t="s">
        <v>5231</v>
      </c>
      <c r="J242">
        <v>0</v>
      </c>
      <c r="K242">
        <v>5.5</v>
      </c>
      <c r="L242">
        <v>0</v>
      </c>
      <c r="M242">
        <v>0</v>
      </c>
      <c r="N242">
        <v>15</v>
      </c>
      <c r="O242" t="s">
        <v>1301</v>
      </c>
      <c r="P242" t="s">
        <v>707</v>
      </c>
      <c r="Q242" t="s">
        <v>707</v>
      </c>
      <c r="R242">
        <v>1</v>
      </c>
      <c r="S242">
        <v>1</v>
      </c>
      <c r="T242">
        <v>0</v>
      </c>
      <c r="U242">
        <v>10</v>
      </c>
      <c r="V242">
        <v>2921</v>
      </c>
      <c r="W242">
        <v>3</v>
      </c>
      <c r="X242">
        <v>8</v>
      </c>
      <c r="Y242">
        <v>1</v>
      </c>
      <c r="Z242" t="s">
        <v>1250</v>
      </c>
      <c r="AA242" t="s">
        <v>692</v>
      </c>
      <c r="AB242" s="69" t="str">
        <f>IF(AA242&lt;&gt;"",INDEX(Lookup!$N$2:$N$5,MATCH(Players!AA242,Lookup!$P$2:$P$5,0)),INDEX(Lookup!$N$2:$N$5,MATCH(Players!O242,Lookup!$O$2:$O$5,0)))</f>
        <v>Defense</v>
      </c>
      <c r="AC242">
        <v>2495000</v>
      </c>
      <c r="AD242" s="69" t="s">
        <v>790</v>
      </c>
      <c r="AE242" s="69" t="str">
        <f>INDEX('Translate table'!$H$2:$H$622,MATCH(Players!P242,'Translate table'!$G$2:$G$622,0))</f>
        <v>Joachim Andersen</v>
      </c>
      <c r="AF242" s="69">
        <f>IFERROR(INDEX('Euro Qual stats'!$A$1:$L$2071,MATCH(Players!$AE242,'Euro Qual stats'!$A$1:$A$2071,0),MATCH(Players!AF$2,'Euro Qual stats'!$A$1:$L$1,0)),0)</f>
        <v>0</v>
      </c>
      <c r="AG242" s="69">
        <f>IFERROR(INDEX('Euro Qual stats'!$A$1:$L$2071,MATCH(Players!$AE242,'Euro Qual stats'!$A$1:$A$2071,0),MATCH(Players!AG$2,'Euro Qual stats'!$A$1:$L$1,0)),0)</f>
        <v>0</v>
      </c>
      <c r="AH242" s="69">
        <f>IFERROR(INDEX('Euro Qual stats'!$A$1:$L$2071,MATCH(Players!$AE242,'Euro Qual stats'!$A$1:$A$2071,0),MATCH(Players!AH$2,'Euro Qual stats'!$A$1:$L$1,0)),0)</f>
        <v>0</v>
      </c>
      <c r="AI242" s="69">
        <f>IFERROR(INDEX('Euro Qual stats'!$A$1:$L$2071,MATCH(Players!$AE242,'Euro Qual stats'!$A$1:$A$2071,0),MATCH(Players!AI$2,'Euro Qual stats'!$A$1:$L$1,0)),0)</f>
        <v>0</v>
      </c>
      <c r="AJ242" s="85">
        <f t="shared" si="105"/>
        <v>9.3550295857988172E-2</v>
      </c>
      <c r="AK242" s="85">
        <f t="shared" si="106"/>
        <v>9.1775147928994105E-2</v>
      </c>
      <c r="AL242" s="85">
        <f t="shared" si="107"/>
        <v>0.18893491124260345</v>
      </c>
      <c r="AM242" s="85">
        <f t="shared" si="108"/>
        <v>0</v>
      </c>
      <c r="AN242" s="85">
        <f t="shared" si="109"/>
        <v>0</v>
      </c>
      <c r="AO242" s="85">
        <f t="shared" si="110"/>
        <v>0</v>
      </c>
      <c r="AP242" s="2">
        <f t="shared" si="111"/>
        <v>3.0811365970558027E-2</v>
      </c>
      <c r="AQ242" s="2">
        <f t="shared" si="112"/>
        <v>3.0811365970558027E-2</v>
      </c>
      <c r="AR242" s="2">
        <f t="shared" si="113"/>
        <v>9.243409791167409E-2</v>
      </c>
      <c r="AS242" s="2">
        <f t="shared" si="114"/>
        <v>0.24649092776446421</v>
      </c>
      <c r="AT242" s="2">
        <f t="shared" si="115"/>
        <v>3.0811365970558027E-2</v>
      </c>
      <c r="AU242" s="2">
        <f t="shared" si="135"/>
        <v>3.0811365970558027E-2</v>
      </c>
      <c r="AV242" s="2">
        <f t="shared" si="136"/>
        <v>3.0811365970558027E-2</v>
      </c>
      <c r="AW242" s="2">
        <f t="shared" si="137"/>
        <v>9.243409791167409E-2</v>
      </c>
      <c r="AX242" s="2">
        <f t="shared" si="138"/>
        <v>0.24649092776446421</v>
      </c>
      <c r="AY242" s="2">
        <f t="shared" si="139"/>
        <v>3.0811365970558027E-2</v>
      </c>
      <c r="AZ242" s="2">
        <f t="shared" si="116"/>
        <v>6.1293256949776068E-2</v>
      </c>
      <c r="BA242" s="2">
        <f t="shared" si="117"/>
        <v>6.2180830914273101E-2</v>
      </c>
      <c r="BB242" s="2">
        <f t="shared" si="118"/>
        <v>0.12324546388223211</v>
      </c>
      <c r="BC242">
        <f t="shared" si="119"/>
        <v>0</v>
      </c>
      <c r="BD242" s="74">
        <f t="shared" si="120"/>
        <v>0</v>
      </c>
      <c r="BE242" s="74">
        <f t="shared" si="121"/>
        <v>0</v>
      </c>
      <c r="BF242" s="74">
        <f t="shared" si="122"/>
        <v>0</v>
      </c>
      <c r="BG242" s="2">
        <f t="shared" si="123"/>
        <v>0.12324546388223211</v>
      </c>
      <c r="BH242" s="2">
        <f t="shared" si="124"/>
        <v>3.0811365970558027E-2</v>
      </c>
      <c r="BI242" s="2">
        <f t="shared" si="125"/>
        <v>0</v>
      </c>
      <c r="BJ242" s="2">
        <f t="shared" si="126"/>
        <v>0</v>
      </c>
      <c r="BK242" s="2">
        <f t="shared" si="127"/>
        <v>0</v>
      </c>
      <c r="BL242" s="2">
        <f t="shared" si="128"/>
        <v>0.12324546388223211</v>
      </c>
      <c r="BM242" s="2">
        <f t="shared" si="129"/>
        <v>3.0811365970558027E-2</v>
      </c>
      <c r="BN242" s="2">
        <f t="shared" si="130"/>
        <v>0</v>
      </c>
      <c r="BO242" s="2">
        <f t="shared" si="131"/>
        <v>0</v>
      </c>
      <c r="BP242" s="2">
        <f t="shared" si="132"/>
        <v>0</v>
      </c>
      <c r="BQ242" s="2">
        <f t="shared" si="133"/>
        <v>0.12324546388223211</v>
      </c>
      <c r="BR242" s="2">
        <f t="shared" si="134"/>
        <v>3.0811365970558027E-2</v>
      </c>
    </row>
    <row r="243" spans="1:70" x14ac:dyDescent="0.3">
      <c r="A243" s="93">
        <v>0</v>
      </c>
      <c r="B243">
        <v>204952</v>
      </c>
      <c r="C243" t="s">
        <v>1922</v>
      </c>
      <c r="D243" t="s">
        <v>1923</v>
      </c>
      <c r="E243" t="s">
        <v>1924</v>
      </c>
      <c r="F243">
        <v>18583</v>
      </c>
      <c r="G243" t="s">
        <v>867</v>
      </c>
      <c r="H243" t="s">
        <v>903</v>
      </c>
      <c r="I243" t="s">
        <v>979</v>
      </c>
      <c r="J243">
        <v>1.7</v>
      </c>
      <c r="K243">
        <v>5.5</v>
      </c>
      <c r="L243">
        <v>1.7</v>
      </c>
      <c r="M243">
        <v>0</v>
      </c>
      <c r="N243">
        <v>953</v>
      </c>
      <c r="O243" t="s">
        <v>1301</v>
      </c>
      <c r="P243" t="s">
        <v>185</v>
      </c>
      <c r="Q243" t="s">
        <v>185</v>
      </c>
      <c r="R243">
        <v>0</v>
      </c>
      <c r="S243">
        <v>0</v>
      </c>
      <c r="T243">
        <v>0</v>
      </c>
      <c r="U243">
        <v>8</v>
      </c>
      <c r="V243">
        <v>1371</v>
      </c>
      <c r="W243">
        <v>0</v>
      </c>
      <c r="X243">
        <v>2</v>
      </c>
      <c r="Y243">
        <v>1</v>
      </c>
      <c r="Z243" t="s">
        <v>1250</v>
      </c>
      <c r="AA243" t="s">
        <v>692</v>
      </c>
      <c r="AB243" s="69" t="str">
        <f>IF(AA243&lt;&gt;"",INDEX(Lookup!$N$2:$N$5,MATCH(Players!AA243,Lookup!$P$2:$P$5,0)),INDEX(Lookup!$N$2:$N$5,MATCH(Players!O243,Lookup!$O$2:$O$5,0)))</f>
        <v>Defense</v>
      </c>
      <c r="AC243">
        <v>3484000</v>
      </c>
      <c r="AD243" s="69" t="s">
        <v>811</v>
      </c>
      <c r="AE243" s="69" t="str">
        <f>INDEX('Translate table'!$H$2:$H$622,MATCH(Players!P243,'Translate table'!$G$2:$G$622,0))</f>
        <v>Andreas Christensen</v>
      </c>
      <c r="AF243" s="69">
        <f>IFERROR(INDEX('Euro Qual stats'!$A$1:$L$2071,MATCH(Players!$AE243,'Euro Qual stats'!$A$1:$A$2071,0),MATCH(Players!AF$2,'Euro Qual stats'!$A$1:$L$1,0)),0)</f>
        <v>7</v>
      </c>
      <c r="AG243" s="69">
        <f>IFERROR(INDEX('Euro Qual stats'!$A$1:$L$2071,MATCH(Players!$AE243,'Euro Qual stats'!$A$1:$A$2071,0),MATCH(Players!AG$2,'Euro Qual stats'!$A$1:$L$1,0)),0)</f>
        <v>0</v>
      </c>
      <c r="AH243" s="69">
        <f>IFERROR(INDEX('Euro Qual stats'!$A$1:$L$2071,MATCH(Players!$AE243,'Euro Qual stats'!$A$1:$A$2071,0),MATCH(Players!AH$2,'Euro Qual stats'!$A$1:$L$1,0)),0)</f>
        <v>0</v>
      </c>
      <c r="AI243" s="69">
        <f>IFERROR(INDEX('Euro Qual stats'!$A$1:$L$2071,MATCH(Players!$AE243,'Euro Qual stats'!$A$1:$A$2071,0),MATCH(Players!AI$2,'Euro Qual stats'!$A$1:$L$1,0)),0)</f>
        <v>0</v>
      </c>
      <c r="AJ243" s="85">
        <f t="shared" si="105"/>
        <v>3.8979289940828409E-2</v>
      </c>
      <c r="AK243" s="85">
        <f t="shared" si="106"/>
        <v>3.8239644970414211E-2</v>
      </c>
      <c r="AL243" s="85">
        <f t="shared" si="107"/>
        <v>7.8722879684418101E-2</v>
      </c>
      <c r="AM243" s="85">
        <f t="shared" si="108"/>
        <v>2.8716287866629824E-2</v>
      </c>
      <c r="AN243" s="85">
        <f t="shared" si="109"/>
        <v>1.5630886289492187E-2</v>
      </c>
      <c r="AO243" s="85">
        <f t="shared" si="110"/>
        <v>5.0117905643367752E-2</v>
      </c>
      <c r="AP243" s="2">
        <f t="shared" si="111"/>
        <v>0</v>
      </c>
      <c r="AQ243" s="2">
        <f t="shared" si="112"/>
        <v>0</v>
      </c>
      <c r="AR243" s="2">
        <f t="shared" si="113"/>
        <v>0</v>
      </c>
      <c r="AS243" s="2">
        <f t="shared" si="114"/>
        <v>0.13129102844638948</v>
      </c>
      <c r="AT243" s="2">
        <f t="shared" si="115"/>
        <v>6.5645514223194742E-2</v>
      </c>
      <c r="AU243" s="2">
        <f t="shared" si="135"/>
        <v>0</v>
      </c>
      <c r="AV243" s="2">
        <f t="shared" si="136"/>
        <v>0</v>
      </c>
      <c r="AW243" s="2">
        <f t="shared" si="137"/>
        <v>0</v>
      </c>
      <c r="AX243" s="2">
        <f t="shared" si="138"/>
        <v>0.13129102844638948</v>
      </c>
      <c r="AY243" s="2">
        <f t="shared" si="139"/>
        <v>6.5645514223194742E-2</v>
      </c>
      <c r="AZ243" s="2">
        <f t="shared" si="116"/>
        <v>1.9119822485207105E-2</v>
      </c>
      <c r="BA243" s="2">
        <f t="shared" si="117"/>
        <v>1.9489644970414204E-2</v>
      </c>
      <c r="BB243" s="2">
        <f t="shared" si="118"/>
        <v>6.5645514223194742E-2</v>
      </c>
      <c r="BC243">
        <f t="shared" si="119"/>
        <v>1</v>
      </c>
      <c r="BD243" s="74">
        <f t="shared" si="120"/>
        <v>1.1060060298644392E-2</v>
      </c>
      <c r="BE243" s="74">
        <f t="shared" si="121"/>
        <v>1.6937886499000465E-2</v>
      </c>
      <c r="BF243" s="74">
        <f t="shared" si="122"/>
        <v>0</v>
      </c>
      <c r="BG243" s="2">
        <f t="shared" si="123"/>
        <v>6.5645514223194742E-2</v>
      </c>
      <c r="BH243" s="2">
        <f t="shared" si="124"/>
        <v>6.5645514223194742E-2</v>
      </c>
      <c r="BI243" s="2">
        <f t="shared" si="125"/>
        <v>1.1060060298644392E-2</v>
      </c>
      <c r="BJ243" s="2">
        <f t="shared" si="126"/>
        <v>1.6937886499000465E-2</v>
      </c>
      <c r="BK243" s="2">
        <f t="shared" si="127"/>
        <v>0</v>
      </c>
      <c r="BL243" s="2">
        <f t="shared" si="128"/>
        <v>6.5645514223194742E-2</v>
      </c>
      <c r="BM243" s="2">
        <f t="shared" si="129"/>
        <v>0.06</v>
      </c>
      <c r="BN243" s="2">
        <f t="shared" si="130"/>
        <v>1.1060060298644392E-2</v>
      </c>
      <c r="BO243" s="2">
        <f t="shared" si="131"/>
        <v>1.6937886499000465E-2</v>
      </c>
      <c r="BP243" s="2">
        <f t="shared" si="132"/>
        <v>0</v>
      </c>
      <c r="BQ243" s="2">
        <f t="shared" si="133"/>
        <v>6.5645514223194742E-2</v>
      </c>
      <c r="BR243" s="2">
        <f t="shared" si="134"/>
        <v>0.06</v>
      </c>
    </row>
    <row r="244" spans="1:70" x14ac:dyDescent="0.3">
      <c r="A244" s="93">
        <v>0</v>
      </c>
      <c r="B244">
        <v>204948</v>
      </c>
      <c r="C244" t="s">
        <v>1926</v>
      </c>
      <c r="D244" t="s">
        <v>1927</v>
      </c>
      <c r="E244" t="s">
        <v>1928</v>
      </c>
      <c r="F244">
        <v>18583</v>
      </c>
      <c r="G244" t="s">
        <v>867</v>
      </c>
      <c r="H244" t="s">
        <v>903</v>
      </c>
      <c r="I244" t="s">
        <v>1008</v>
      </c>
      <c r="J244">
        <v>1.6</v>
      </c>
      <c r="K244">
        <v>5.5</v>
      </c>
      <c r="L244">
        <v>1.6</v>
      </c>
      <c r="M244">
        <v>0</v>
      </c>
      <c r="N244">
        <v>64</v>
      </c>
      <c r="O244" t="s">
        <v>1301</v>
      </c>
      <c r="P244" t="s">
        <v>6</v>
      </c>
      <c r="Q244" t="s">
        <v>6</v>
      </c>
      <c r="R244">
        <v>3</v>
      </c>
      <c r="S244">
        <v>0</v>
      </c>
      <c r="T244">
        <v>0</v>
      </c>
      <c r="U244">
        <v>6</v>
      </c>
      <c r="V244">
        <v>2575</v>
      </c>
      <c r="W244">
        <v>8</v>
      </c>
      <c r="X244">
        <v>3</v>
      </c>
      <c r="Y244">
        <v>1</v>
      </c>
      <c r="Z244" t="s">
        <v>1250</v>
      </c>
      <c r="AA244" t="s">
        <v>692</v>
      </c>
      <c r="AB244" s="69" t="str">
        <f>IF(AA244&lt;&gt;"",INDEX(Lookup!$N$2:$N$5,MATCH(Players!AA244,Lookup!$P$2:$P$5,0)),INDEX(Lookup!$N$2:$N$5,MATCH(Players!O244,Lookup!$O$2:$O$5,0)))</f>
        <v>Defense</v>
      </c>
      <c r="AC244">
        <v>3002000</v>
      </c>
      <c r="AD244" s="69" t="s">
        <v>801</v>
      </c>
      <c r="AE244" s="69" t="str">
        <f>INDEX('Translate table'!$H$2:$H$622,MATCH(Players!P244,'Translate table'!$G$2:$G$622,0))</f>
        <v>Nicola Nanni</v>
      </c>
      <c r="AF244" s="69">
        <f>IFERROR(INDEX('Euro Qual stats'!$A$1:$L$2071,MATCH(Players!$AE244,'Euro Qual stats'!$A$1:$A$2071,0),MATCH(Players!AF$2,'Euro Qual stats'!$A$1:$L$1,0)),0)</f>
        <v>8</v>
      </c>
      <c r="AG244" s="69">
        <f>IFERROR(INDEX('Euro Qual stats'!$A$1:$L$2071,MATCH(Players!$AE244,'Euro Qual stats'!$A$1:$A$2071,0),MATCH(Players!AG$2,'Euro Qual stats'!$A$1:$L$1,0)),0)</f>
        <v>0</v>
      </c>
      <c r="AH244" s="69">
        <f>IFERROR(INDEX('Euro Qual stats'!$A$1:$L$2071,MATCH(Players!$AE244,'Euro Qual stats'!$A$1:$A$2071,0),MATCH(Players!AH$2,'Euro Qual stats'!$A$1:$L$1,0)),0)</f>
        <v>0</v>
      </c>
      <c r="AI244" s="69">
        <f>IFERROR(INDEX('Euro Qual stats'!$A$1:$L$2071,MATCH(Players!$AE244,'Euro Qual stats'!$A$1:$A$2071,0),MATCH(Players!AI$2,'Euro Qual stats'!$A$1:$L$1,0)),0)</f>
        <v>0</v>
      </c>
      <c r="AJ244" s="85">
        <f t="shared" si="105"/>
        <v>3.1183431952662724E-2</v>
      </c>
      <c r="AK244" s="85">
        <f t="shared" si="106"/>
        <v>3.0591715976331368E-2</v>
      </c>
      <c r="AL244" s="85">
        <f t="shared" si="107"/>
        <v>6.2978303747534478E-2</v>
      </c>
      <c r="AM244" s="85">
        <f t="shared" si="108"/>
        <v>0</v>
      </c>
      <c r="AN244" s="85">
        <f t="shared" si="109"/>
        <v>0</v>
      </c>
      <c r="AO244" s="85">
        <f t="shared" si="110"/>
        <v>0</v>
      </c>
      <c r="AP244" s="2">
        <f t="shared" si="111"/>
        <v>0.10485436893203884</v>
      </c>
      <c r="AQ244" s="2">
        <f t="shared" si="112"/>
        <v>0</v>
      </c>
      <c r="AR244" s="2">
        <f t="shared" si="113"/>
        <v>0.2796116504854369</v>
      </c>
      <c r="AS244" s="2">
        <f t="shared" si="114"/>
        <v>0.10485436893203884</v>
      </c>
      <c r="AT244" s="2">
        <f t="shared" si="115"/>
        <v>3.4951456310679613E-2</v>
      </c>
      <c r="AU244" s="2">
        <f t="shared" si="135"/>
        <v>0.10485436893203884</v>
      </c>
      <c r="AV244" s="2">
        <f t="shared" si="136"/>
        <v>0</v>
      </c>
      <c r="AW244" s="2">
        <f t="shared" si="137"/>
        <v>0.2796116504854369</v>
      </c>
      <c r="AX244" s="2">
        <f t="shared" si="138"/>
        <v>0.10485436893203884</v>
      </c>
      <c r="AY244" s="2">
        <f t="shared" si="139"/>
        <v>3.4951456310679613E-2</v>
      </c>
      <c r="AZ244" s="2">
        <f t="shared" si="116"/>
        <v>6.7723042454185103E-2</v>
      </c>
      <c r="BA244" s="2">
        <f t="shared" si="117"/>
        <v>1.5591715976331362E-2</v>
      </c>
      <c r="BB244" s="2">
        <f t="shared" si="118"/>
        <v>5.2427184466019419E-2</v>
      </c>
      <c r="BC244">
        <f t="shared" si="119"/>
        <v>0</v>
      </c>
      <c r="BD244" s="74">
        <f t="shared" si="120"/>
        <v>0</v>
      </c>
      <c r="BE244" s="74">
        <f t="shared" si="121"/>
        <v>0</v>
      </c>
      <c r="BF244" s="74">
        <f t="shared" si="122"/>
        <v>0</v>
      </c>
      <c r="BG244" s="2">
        <f t="shared" si="123"/>
        <v>5.2427184466019419E-2</v>
      </c>
      <c r="BH244" s="2">
        <f t="shared" si="124"/>
        <v>3.4951456310679613E-2</v>
      </c>
      <c r="BI244" s="2">
        <f t="shared" si="125"/>
        <v>0</v>
      </c>
      <c r="BJ244" s="2">
        <f t="shared" si="126"/>
        <v>0</v>
      </c>
      <c r="BK244" s="2">
        <f t="shared" si="127"/>
        <v>0</v>
      </c>
      <c r="BL244" s="2">
        <f t="shared" si="128"/>
        <v>5.2427184466019419E-2</v>
      </c>
      <c r="BM244" s="2">
        <f t="shared" si="129"/>
        <v>3.4951456310679613E-2</v>
      </c>
      <c r="BN244" s="2">
        <f t="shared" si="130"/>
        <v>0</v>
      </c>
      <c r="BO244" s="2">
        <f t="shared" si="131"/>
        <v>0</v>
      </c>
      <c r="BP244" s="2">
        <f t="shared" si="132"/>
        <v>0</v>
      </c>
      <c r="BQ244" s="2">
        <f t="shared" si="133"/>
        <v>5.2427184466019419E-2</v>
      </c>
      <c r="BR244" s="2">
        <f t="shared" si="134"/>
        <v>3.4951456310679613E-2</v>
      </c>
    </row>
    <row r="245" spans="1:70" x14ac:dyDescent="0.3">
      <c r="A245" s="93">
        <v>0</v>
      </c>
      <c r="B245">
        <v>204961</v>
      </c>
      <c r="C245" t="s">
        <v>1929</v>
      </c>
      <c r="D245" t="s">
        <v>1930</v>
      </c>
      <c r="E245" t="s">
        <v>1931</v>
      </c>
      <c r="F245">
        <v>18583</v>
      </c>
      <c r="G245" t="s">
        <v>867</v>
      </c>
      <c r="H245" t="s">
        <v>903</v>
      </c>
      <c r="I245" t="s">
        <v>5231</v>
      </c>
      <c r="J245">
        <v>0</v>
      </c>
      <c r="K245">
        <v>5.5</v>
      </c>
      <c r="L245">
        <v>0</v>
      </c>
      <c r="M245">
        <v>0</v>
      </c>
      <c r="N245">
        <v>7</v>
      </c>
      <c r="O245" t="s">
        <v>980</v>
      </c>
      <c r="P245" t="s">
        <v>1932</v>
      </c>
      <c r="Q245" t="s">
        <v>1932</v>
      </c>
      <c r="R245">
        <v>2</v>
      </c>
      <c r="S245">
        <v>4</v>
      </c>
      <c r="T245">
        <v>0</v>
      </c>
      <c r="U245">
        <v>0</v>
      </c>
      <c r="V245">
        <v>1771</v>
      </c>
      <c r="W245">
        <v>8</v>
      </c>
      <c r="X245">
        <v>3</v>
      </c>
      <c r="Y245">
        <v>0</v>
      </c>
      <c r="Z245" t="s">
        <v>1250</v>
      </c>
      <c r="AA245" t="s">
        <v>691</v>
      </c>
      <c r="AB245" s="69" t="str">
        <f>IF(AA245&lt;&gt;"",INDEX(Lookup!$N$2:$N$5,MATCH(Players!AA245,Lookup!$P$2:$P$5,0)),INDEX(Lookup!$N$2:$N$5,MATCH(Players!O245,Lookup!$O$2:$O$5,0)))</f>
        <v>Midfield</v>
      </c>
      <c r="AC245">
        <v>3495000</v>
      </c>
      <c r="AD245" s="69" t="s">
        <v>1918</v>
      </c>
      <c r="AE245" s="69" t="str">
        <f>INDEX('Translate table'!$H$2:$H$622,MATCH(Players!P245,'Translate table'!$G$2:$G$622,0))</f>
        <v>Henrik Dalsgaard</v>
      </c>
      <c r="AF245" s="69">
        <f>IFERROR(INDEX('Euro Qual stats'!$A$1:$L$2071,MATCH(Players!$AE245,'Euro Qual stats'!$A$1:$A$2071,0),MATCH(Players!AF$2,'Euro Qual stats'!$A$1:$L$1,0)),0)</f>
        <v>5</v>
      </c>
      <c r="AG245" s="69">
        <f>IFERROR(INDEX('Euro Qual stats'!$A$1:$L$2071,MATCH(Players!$AE245,'Euro Qual stats'!$A$1:$A$2071,0),MATCH(Players!AG$2,'Euro Qual stats'!$A$1:$L$1,0)),0)</f>
        <v>0.2</v>
      </c>
      <c r="AH245" s="69">
        <f>IFERROR(INDEX('Euro Qual stats'!$A$1:$L$2071,MATCH(Players!$AE245,'Euro Qual stats'!$A$1:$A$2071,0),MATCH(Players!AH$2,'Euro Qual stats'!$A$1:$L$1,0)),0)</f>
        <v>0.2</v>
      </c>
      <c r="AI245" s="69">
        <f>IFERROR(INDEX('Euro Qual stats'!$A$1:$L$2071,MATCH(Players!$AE245,'Euro Qual stats'!$A$1:$A$2071,0),MATCH(Players!AI$2,'Euro Qual stats'!$A$1:$L$1,0)),0)</f>
        <v>0.2</v>
      </c>
      <c r="AJ245" s="85">
        <f t="shared" si="105"/>
        <v>0.17686003683241253</v>
      </c>
      <c r="AK245" s="85">
        <f t="shared" si="106"/>
        <v>0.21395488029465934</v>
      </c>
      <c r="AL245" s="85">
        <f t="shared" si="107"/>
        <v>0.21904696132596688</v>
      </c>
      <c r="AM245" s="85">
        <f t="shared" si="108"/>
        <v>0</v>
      </c>
      <c r="AN245" s="85">
        <f t="shared" si="109"/>
        <v>0</v>
      </c>
      <c r="AO245" s="85">
        <f t="shared" si="110"/>
        <v>0</v>
      </c>
      <c r="AP245" s="2">
        <f t="shared" si="111"/>
        <v>0.10163749294184077</v>
      </c>
      <c r="AQ245" s="2">
        <f t="shared" si="112"/>
        <v>0.20327498588368154</v>
      </c>
      <c r="AR245" s="2">
        <f t="shared" si="113"/>
        <v>0.40654997176736307</v>
      </c>
      <c r="AS245" s="2">
        <f t="shared" si="114"/>
        <v>0.15245623941276115</v>
      </c>
      <c r="AT245" s="2">
        <f t="shared" si="115"/>
        <v>0</v>
      </c>
      <c r="AU245" s="2">
        <f t="shared" si="135"/>
        <v>0.10163749294184077</v>
      </c>
      <c r="AV245" s="2">
        <f t="shared" si="136"/>
        <v>0.20327498588368154</v>
      </c>
      <c r="AW245" s="2">
        <f t="shared" si="137"/>
        <v>0.40654997176736307</v>
      </c>
      <c r="AX245" s="2">
        <f t="shared" si="138"/>
        <v>0.15245623941276115</v>
      </c>
      <c r="AY245" s="2">
        <f t="shared" si="139"/>
        <v>0</v>
      </c>
      <c r="AZ245" s="2">
        <f t="shared" si="116"/>
        <v>0.15779618661825007</v>
      </c>
      <c r="BA245" s="2">
        <f t="shared" si="117"/>
        <v>0.19006751135804703</v>
      </c>
      <c r="BB245" s="2">
        <f t="shared" si="118"/>
        <v>0.17622811970638058</v>
      </c>
      <c r="BC245">
        <f t="shared" si="119"/>
        <v>0</v>
      </c>
      <c r="BD245" s="74">
        <f t="shared" si="120"/>
        <v>0</v>
      </c>
      <c r="BE245" s="74">
        <f t="shared" si="121"/>
        <v>0</v>
      </c>
      <c r="BF245" s="74">
        <f t="shared" si="122"/>
        <v>0</v>
      </c>
      <c r="BG245" s="2">
        <f t="shared" si="123"/>
        <v>0.17622811970638058</v>
      </c>
      <c r="BH245" s="2">
        <f t="shared" si="124"/>
        <v>0</v>
      </c>
      <c r="BI245" s="2">
        <f t="shared" si="125"/>
        <v>0</v>
      </c>
      <c r="BJ245" s="2">
        <f t="shared" si="126"/>
        <v>0</v>
      </c>
      <c r="BK245" s="2">
        <f t="shared" si="127"/>
        <v>0</v>
      </c>
      <c r="BL245" s="2">
        <f t="shared" si="128"/>
        <v>0.17622811970638058</v>
      </c>
      <c r="BM245" s="2">
        <f t="shared" si="129"/>
        <v>0</v>
      </c>
      <c r="BN245" s="2">
        <f t="shared" si="130"/>
        <v>0</v>
      </c>
      <c r="BO245" s="2">
        <f t="shared" si="131"/>
        <v>0</v>
      </c>
      <c r="BP245" s="2">
        <f t="shared" si="132"/>
        <v>0</v>
      </c>
      <c r="BQ245" s="2">
        <f t="shared" si="133"/>
        <v>0.17622811970638058</v>
      </c>
      <c r="BR245" s="2">
        <f t="shared" si="134"/>
        <v>0</v>
      </c>
    </row>
    <row r="246" spans="1:70" x14ac:dyDescent="0.3">
      <c r="A246" s="93">
        <v>0</v>
      </c>
      <c r="B246">
        <v>204581</v>
      </c>
      <c r="C246" t="s">
        <v>1718</v>
      </c>
      <c r="D246" t="s">
        <v>1719</v>
      </c>
      <c r="E246" t="s">
        <v>1720</v>
      </c>
      <c r="F246">
        <v>18588</v>
      </c>
      <c r="G246" t="s">
        <v>878</v>
      </c>
      <c r="H246" t="s">
        <v>947</v>
      </c>
      <c r="I246" t="s">
        <v>979</v>
      </c>
      <c r="J246">
        <v>2.2000000000000002</v>
      </c>
      <c r="K246">
        <v>5.4</v>
      </c>
      <c r="L246">
        <v>2.2000000000000002</v>
      </c>
      <c r="M246">
        <v>0</v>
      </c>
      <c r="N246">
        <v>800</v>
      </c>
      <c r="O246" t="s">
        <v>1273</v>
      </c>
      <c r="P246" t="s">
        <v>1721</v>
      </c>
      <c r="Q246" t="s">
        <v>1722</v>
      </c>
      <c r="R246">
        <v>1</v>
      </c>
      <c r="S246">
        <v>1</v>
      </c>
      <c r="T246">
        <v>0</v>
      </c>
      <c r="U246">
        <v>3</v>
      </c>
      <c r="V246">
        <v>1524</v>
      </c>
      <c r="W246">
        <v>4</v>
      </c>
      <c r="X246">
        <v>4</v>
      </c>
      <c r="Y246">
        <v>0</v>
      </c>
      <c r="Z246" t="s">
        <v>1124</v>
      </c>
      <c r="AA246" t="s">
        <v>690</v>
      </c>
      <c r="AB246" s="69" t="str">
        <f>IF(AA246&lt;&gt;"",INDEX(Lookup!$N$2:$N$5,MATCH(Players!AA246,Lookup!$P$2:$P$5,0)),INDEX(Lookup!$N$2:$N$5,MATCH(Players!O246,Lookup!$O$2:$O$5,0)))</f>
        <v>Goalkeeper</v>
      </c>
      <c r="AC246">
        <v>4489000</v>
      </c>
      <c r="AD246" s="69" t="s">
        <v>793</v>
      </c>
      <c r="AE246" s="69" t="str">
        <f>INDEX('Translate table'!$H$2:$H$622,MATCH(Players!P246,'Translate table'!$G$2:$G$622,0))</f>
        <v>Dominik LivakoviÄ‡</v>
      </c>
      <c r="AF246" s="69">
        <f>IFERROR(INDEX('Euro Qual stats'!$A$1:$L$2071,MATCH(Players!$AE246,'Euro Qual stats'!$A$1:$A$2071,0),MATCH(Players!AF$2,'Euro Qual stats'!$A$1:$L$1,0)),0)</f>
        <v>6</v>
      </c>
      <c r="AG246" s="69">
        <f>IFERROR(INDEX('Euro Qual stats'!$A$1:$L$2071,MATCH(Players!$AE246,'Euro Qual stats'!$A$1:$A$2071,0),MATCH(Players!AG$2,'Euro Qual stats'!$A$1:$L$1,0)),0)</f>
        <v>0</v>
      </c>
      <c r="AH246" s="69">
        <f>IFERROR(INDEX('Euro Qual stats'!$A$1:$L$2071,MATCH(Players!$AE246,'Euro Qual stats'!$A$1:$A$2071,0),MATCH(Players!AH$2,'Euro Qual stats'!$A$1:$L$1,0)),0)</f>
        <v>0</v>
      </c>
      <c r="AI246" s="69">
        <f>IFERROR(INDEX('Euro Qual stats'!$A$1:$L$2071,MATCH(Players!$AE246,'Euro Qual stats'!$A$1:$A$2071,0),MATCH(Players!AI$2,'Euro Qual stats'!$A$1:$L$1,0)),0)</f>
        <v>0</v>
      </c>
      <c r="AJ246" s="85">
        <f t="shared" si="105"/>
        <v>0</v>
      </c>
      <c r="AK246" s="85">
        <f t="shared" si="106"/>
        <v>0</v>
      </c>
      <c r="AL246" s="85">
        <f t="shared" si="107"/>
        <v>0</v>
      </c>
      <c r="AM246" s="85">
        <f t="shared" si="108"/>
        <v>0</v>
      </c>
      <c r="AN246" s="85">
        <f t="shared" si="109"/>
        <v>0</v>
      </c>
      <c r="AO246" s="85">
        <f t="shared" si="110"/>
        <v>0</v>
      </c>
      <c r="AP246" s="2">
        <f t="shared" si="111"/>
        <v>5.905511811023622E-2</v>
      </c>
      <c r="AQ246" s="2">
        <f t="shared" si="112"/>
        <v>5.905511811023622E-2</v>
      </c>
      <c r="AR246" s="2">
        <f t="shared" si="113"/>
        <v>0.23622047244094488</v>
      </c>
      <c r="AS246" s="2">
        <f t="shared" si="114"/>
        <v>0.23622047244094488</v>
      </c>
      <c r="AT246" s="2">
        <f t="shared" si="115"/>
        <v>0</v>
      </c>
      <c r="AU246" s="2">
        <f t="shared" si="135"/>
        <v>5.905511811023622E-2</v>
      </c>
      <c r="AV246" s="2">
        <f t="shared" si="136"/>
        <v>5.905511811023622E-2</v>
      </c>
      <c r="AW246" s="2">
        <f t="shared" si="137"/>
        <v>0.23622047244094488</v>
      </c>
      <c r="AX246" s="2">
        <f t="shared" si="138"/>
        <v>0.23622047244094488</v>
      </c>
      <c r="AY246" s="2">
        <f t="shared" si="139"/>
        <v>0</v>
      </c>
      <c r="AZ246" s="2">
        <f t="shared" si="116"/>
        <v>2.952755905511811E-2</v>
      </c>
      <c r="BA246" s="2">
        <f t="shared" si="117"/>
        <v>2.952755905511811E-2</v>
      </c>
      <c r="BB246" s="2">
        <f t="shared" si="118"/>
        <v>0.11811023622047244</v>
      </c>
      <c r="BC246">
        <f t="shared" si="119"/>
        <v>1</v>
      </c>
      <c r="BD246" s="74">
        <f t="shared" si="120"/>
        <v>1.4805236982876595E-2</v>
      </c>
      <c r="BE246" s="74">
        <f t="shared" si="121"/>
        <v>2.135013586222799E-2</v>
      </c>
      <c r="BF246" s="74">
        <f t="shared" si="122"/>
        <v>4.8031469912348718E-2</v>
      </c>
      <c r="BG246" s="2">
        <f t="shared" si="123"/>
        <v>0.11811023622047244</v>
      </c>
      <c r="BH246" s="2">
        <f t="shared" si="124"/>
        <v>0</v>
      </c>
      <c r="BI246" s="2">
        <f t="shared" si="125"/>
        <v>1.4805236982876595E-2</v>
      </c>
      <c r="BJ246" s="2">
        <f t="shared" si="126"/>
        <v>2.135013586222799E-2</v>
      </c>
      <c r="BK246" s="2">
        <f t="shared" si="127"/>
        <v>4.8031469912348718E-2</v>
      </c>
      <c r="BL246" s="2">
        <f t="shared" si="128"/>
        <v>0.11811023622047244</v>
      </c>
      <c r="BM246" s="2">
        <f t="shared" si="129"/>
        <v>0</v>
      </c>
      <c r="BN246" s="2">
        <f t="shared" si="130"/>
        <v>1.5056983425907083E-2</v>
      </c>
      <c r="BO246" s="2">
        <f t="shared" si="131"/>
        <v>2.1350135862227993E-2</v>
      </c>
      <c r="BP246" s="2">
        <f t="shared" si="132"/>
        <v>4.9945332268387974E-2</v>
      </c>
      <c r="BQ246" s="2">
        <f t="shared" si="133"/>
        <v>0.11811023622047244</v>
      </c>
      <c r="BR246" s="2">
        <f t="shared" si="134"/>
        <v>0</v>
      </c>
    </row>
    <row r="247" spans="1:70" x14ac:dyDescent="0.3">
      <c r="A247" s="93">
        <v>0</v>
      </c>
      <c r="B247">
        <v>204944</v>
      </c>
      <c r="C247" t="s">
        <v>1916</v>
      </c>
      <c r="D247" t="s">
        <v>1715</v>
      </c>
      <c r="E247" t="s">
        <v>1917</v>
      </c>
      <c r="F247">
        <v>18583</v>
      </c>
      <c r="G247" t="s">
        <v>867</v>
      </c>
      <c r="H247" t="s">
        <v>903</v>
      </c>
      <c r="I247" t="s">
        <v>979</v>
      </c>
      <c r="J247">
        <v>1.7</v>
      </c>
      <c r="K247">
        <v>5.4</v>
      </c>
      <c r="L247">
        <v>1.7</v>
      </c>
      <c r="M247">
        <v>0</v>
      </c>
      <c r="N247">
        <v>6280</v>
      </c>
      <c r="O247" t="s">
        <v>1273</v>
      </c>
      <c r="P247" t="s">
        <v>231</v>
      </c>
      <c r="Q247" t="s">
        <v>231</v>
      </c>
      <c r="R247">
        <v>0</v>
      </c>
      <c r="S247">
        <v>0</v>
      </c>
      <c r="T247">
        <v>88</v>
      </c>
      <c r="U247">
        <v>11</v>
      </c>
      <c r="V247">
        <v>3420</v>
      </c>
      <c r="W247">
        <v>0</v>
      </c>
      <c r="X247">
        <v>0</v>
      </c>
      <c r="Y247">
        <v>0</v>
      </c>
      <c r="Z247" t="s">
        <v>1250</v>
      </c>
      <c r="AA247" t="s">
        <v>690</v>
      </c>
      <c r="AB247" s="69" t="str">
        <f>IF(AA247&lt;&gt;"",INDEX(Lookup!$N$2:$N$5,MATCH(Players!AA247,Lookup!$P$2:$P$5,0)),INDEX(Lookup!$N$2:$N$5,MATCH(Players!O247,Lookup!$O$2:$O$5,0)))</f>
        <v>Goalkeeper</v>
      </c>
      <c r="AC247">
        <v>4984000</v>
      </c>
      <c r="AD247" s="69" t="s">
        <v>1925</v>
      </c>
      <c r="AE247" s="69" t="str">
        <f>INDEX('Translate table'!$H$2:$H$622,MATCH(Players!P247,'Translate table'!$G$2:$G$622,0))</f>
        <v>Kasper Schmeichel</v>
      </c>
      <c r="AF247" s="69">
        <f>IFERROR(INDEX('Euro Qual stats'!$A$1:$L$2071,MATCH(Players!$AE247,'Euro Qual stats'!$A$1:$A$2071,0),MATCH(Players!AF$2,'Euro Qual stats'!$A$1:$L$1,0)),0)</f>
        <v>8</v>
      </c>
      <c r="AG247" s="69">
        <f>IFERROR(INDEX('Euro Qual stats'!$A$1:$L$2071,MATCH(Players!$AE247,'Euro Qual stats'!$A$1:$A$2071,0),MATCH(Players!AG$2,'Euro Qual stats'!$A$1:$L$1,0)),0)</f>
        <v>0</v>
      </c>
      <c r="AH247" s="69">
        <f>IFERROR(INDEX('Euro Qual stats'!$A$1:$L$2071,MATCH(Players!$AE247,'Euro Qual stats'!$A$1:$A$2071,0),MATCH(Players!AH$2,'Euro Qual stats'!$A$1:$L$1,0)),0)</f>
        <v>0</v>
      </c>
      <c r="AI247" s="69">
        <f>IFERROR(INDEX('Euro Qual stats'!$A$1:$L$2071,MATCH(Players!$AE247,'Euro Qual stats'!$A$1:$A$2071,0),MATCH(Players!AI$2,'Euro Qual stats'!$A$1:$L$1,0)),0)</f>
        <v>0.13</v>
      </c>
      <c r="AJ247" s="85">
        <f t="shared" si="105"/>
        <v>0</v>
      </c>
      <c r="AK247" s="85">
        <f t="shared" si="106"/>
        <v>0</v>
      </c>
      <c r="AL247" s="85">
        <f t="shared" si="107"/>
        <v>8.666666666666667E-2</v>
      </c>
      <c r="AM247" s="85">
        <f t="shared" si="108"/>
        <v>0</v>
      </c>
      <c r="AN247" s="85">
        <f t="shared" si="109"/>
        <v>0</v>
      </c>
      <c r="AO247" s="85">
        <f t="shared" si="110"/>
        <v>5.5175215132341505E-2</v>
      </c>
      <c r="AP247" s="2">
        <f t="shared" si="111"/>
        <v>0</v>
      </c>
      <c r="AQ247" s="2">
        <f t="shared" si="112"/>
        <v>0</v>
      </c>
      <c r="AR247" s="2">
        <f t="shared" si="113"/>
        <v>0</v>
      </c>
      <c r="AS247" s="2">
        <f t="shared" si="114"/>
        <v>0</v>
      </c>
      <c r="AT247" s="2">
        <f t="shared" si="115"/>
        <v>0</v>
      </c>
      <c r="AU247" s="2">
        <f t="shared" si="135"/>
        <v>0</v>
      </c>
      <c r="AV247" s="2">
        <f t="shared" si="136"/>
        <v>0</v>
      </c>
      <c r="AW247" s="2">
        <f t="shared" si="137"/>
        <v>0</v>
      </c>
      <c r="AX247" s="2">
        <f t="shared" si="138"/>
        <v>0</v>
      </c>
      <c r="AY247" s="2">
        <f t="shared" si="139"/>
        <v>0</v>
      </c>
      <c r="AZ247" s="2">
        <f t="shared" si="116"/>
        <v>0</v>
      </c>
      <c r="BA247" s="2">
        <f t="shared" si="117"/>
        <v>0</v>
      </c>
      <c r="BB247" s="2">
        <f t="shared" si="118"/>
        <v>6.5000000000000002E-2</v>
      </c>
      <c r="BC247">
        <f t="shared" si="119"/>
        <v>1</v>
      </c>
      <c r="BD247" s="74">
        <f t="shared" si="120"/>
        <v>0</v>
      </c>
      <c r="BE247" s="74">
        <f t="shared" si="121"/>
        <v>0</v>
      </c>
      <c r="BF247" s="74">
        <f t="shared" si="122"/>
        <v>0</v>
      </c>
      <c r="BG247" s="2">
        <f t="shared" si="123"/>
        <v>6.5000000000000002E-2</v>
      </c>
      <c r="BH247" s="2">
        <f t="shared" si="124"/>
        <v>0</v>
      </c>
      <c r="BI247" s="2">
        <f t="shared" si="125"/>
        <v>0</v>
      </c>
      <c r="BJ247" s="2">
        <f t="shared" si="126"/>
        <v>0</v>
      </c>
      <c r="BK247" s="2">
        <f t="shared" si="127"/>
        <v>0</v>
      </c>
      <c r="BL247" s="2">
        <f t="shared" si="128"/>
        <v>6.5000000000000002E-2</v>
      </c>
      <c r="BM247" s="2">
        <f t="shared" si="129"/>
        <v>0</v>
      </c>
      <c r="BN247" s="2">
        <f t="shared" si="130"/>
        <v>0</v>
      </c>
      <c r="BO247" s="2">
        <f t="shared" si="131"/>
        <v>0</v>
      </c>
      <c r="BP247" s="2">
        <f t="shared" si="132"/>
        <v>0</v>
      </c>
      <c r="BQ247" s="2">
        <f t="shared" si="133"/>
        <v>6.5000000000000002E-2</v>
      </c>
      <c r="BR247" s="2">
        <f t="shared" si="134"/>
        <v>0</v>
      </c>
    </row>
    <row r="248" spans="1:70" x14ac:dyDescent="0.3">
      <c r="A248" s="93">
        <v>0</v>
      </c>
      <c r="B248">
        <v>204979</v>
      </c>
      <c r="C248" t="s">
        <v>2172</v>
      </c>
      <c r="D248" t="s">
        <v>1556</v>
      </c>
      <c r="E248" t="s">
        <v>2173</v>
      </c>
      <c r="F248">
        <v>18643</v>
      </c>
      <c r="G248" t="s">
        <v>876</v>
      </c>
      <c r="H248" t="s">
        <v>909</v>
      </c>
      <c r="I248" t="s">
        <v>979</v>
      </c>
      <c r="J248">
        <v>7.3</v>
      </c>
      <c r="K248">
        <v>5.0999999999999996</v>
      </c>
      <c r="L248">
        <v>7.3</v>
      </c>
      <c r="M248">
        <v>0</v>
      </c>
      <c r="N248">
        <v>331</v>
      </c>
      <c r="O248" t="s">
        <v>1301</v>
      </c>
      <c r="P248" t="s">
        <v>2174</v>
      </c>
      <c r="Q248" t="s">
        <v>2174</v>
      </c>
      <c r="R248">
        <v>2</v>
      </c>
      <c r="S248">
        <v>2</v>
      </c>
      <c r="T248">
        <v>0</v>
      </c>
      <c r="U248">
        <v>5</v>
      </c>
      <c r="V248">
        <v>2773</v>
      </c>
      <c r="W248">
        <v>9</v>
      </c>
      <c r="X248">
        <v>2</v>
      </c>
      <c r="Y248">
        <v>0</v>
      </c>
      <c r="Z248" t="s">
        <v>1695</v>
      </c>
      <c r="AA248" t="s">
        <v>692</v>
      </c>
      <c r="AB248" s="69" t="str">
        <f>IF(AA248&lt;&gt;"",INDEX(Lookup!$N$2:$N$5,MATCH(Players!AA248,Lookup!$P$2:$P$5,0)),INDEX(Lookup!$N$2:$N$5,MATCH(Players!O248,Lookup!$O$2:$O$5,0)))</f>
        <v>Defense</v>
      </c>
      <c r="AC248">
        <v>3684000</v>
      </c>
      <c r="AD248" s="69" t="s">
        <v>791</v>
      </c>
      <c r="AE248" s="69" t="str">
        <f>INDEX('Translate table'!$H$2:$H$622,MATCH(Players!P248,'Translate table'!$G$2:$G$622,0))</f>
        <v>Stefan Lainer</v>
      </c>
      <c r="AF248" s="69">
        <f>IFERROR(INDEX('Euro Qual stats'!$A$1:$L$2071,MATCH(Players!$AE248,'Euro Qual stats'!$A$1:$A$2071,0),MATCH(Players!AF$2,'Euro Qual stats'!$A$1:$L$1,0)),0)</f>
        <v>6</v>
      </c>
      <c r="AG248" s="69">
        <f>IFERROR(INDEX('Euro Qual stats'!$A$1:$L$2071,MATCH(Players!$AE248,'Euro Qual stats'!$A$1:$A$2071,0),MATCH(Players!AG$2,'Euro Qual stats'!$A$1:$L$1,0)),0)</f>
        <v>0.17</v>
      </c>
      <c r="AH248" s="69">
        <f>IFERROR(INDEX('Euro Qual stats'!$A$1:$L$2071,MATCH(Players!$AE248,'Euro Qual stats'!$A$1:$A$2071,0),MATCH(Players!AH$2,'Euro Qual stats'!$A$1:$L$1,0)),0)</f>
        <v>0.17</v>
      </c>
      <c r="AI248" s="69">
        <f>IFERROR(INDEX('Euro Qual stats'!$A$1:$L$2071,MATCH(Players!$AE248,'Euro Qual stats'!$A$1:$A$2071,0),MATCH(Players!AI$2,'Euro Qual stats'!$A$1:$L$1,0)),0)</f>
        <v>0</v>
      </c>
      <c r="AJ248" s="85">
        <f t="shared" si="105"/>
        <v>0.13177514792899409</v>
      </c>
      <c r="AK248" s="85">
        <f t="shared" si="106"/>
        <v>0.13088757396449707</v>
      </c>
      <c r="AL248" s="85">
        <f t="shared" si="107"/>
        <v>9.4467455621301724E-2</v>
      </c>
      <c r="AM248" s="85">
        <f t="shared" si="108"/>
        <v>0.10357660110068061</v>
      </c>
      <c r="AN248" s="85">
        <f t="shared" si="109"/>
        <v>6.8173802662068919E-2</v>
      </c>
      <c r="AO248" s="85">
        <f t="shared" si="110"/>
        <v>3.4621596787708452E-2</v>
      </c>
      <c r="AP248" s="2">
        <f t="shared" si="111"/>
        <v>6.4911648034619546E-2</v>
      </c>
      <c r="AQ248" s="2">
        <f t="shared" si="112"/>
        <v>6.4911648034619546E-2</v>
      </c>
      <c r="AR248" s="2">
        <f t="shared" si="113"/>
        <v>0.29210241615578797</v>
      </c>
      <c r="AS248" s="2">
        <f t="shared" si="114"/>
        <v>6.4911648034619546E-2</v>
      </c>
      <c r="AT248" s="2">
        <f t="shared" si="115"/>
        <v>0</v>
      </c>
      <c r="AU248" s="2">
        <f t="shared" si="135"/>
        <v>6.4911648034619546E-2</v>
      </c>
      <c r="AV248" s="2">
        <f t="shared" si="136"/>
        <v>6.4911648034619546E-2</v>
      </c>
      <c r="AW248" s="2">
        <f t="shared" si="137"/>
        <v>0.29210241615578797</v>
      </c>
      <c r="AX248" s="2">
        <f t="shared" si="138"/>
        <v>6.4911648034619546E-2</v>
      </c>
      <c r="AY248" s="2">
        <f t="shared" si="139"/>
        <v>0</v>
      </c>
      <c r="AZ248" s="2">
        <f t="shared" si="116"/>
        <v>9.7899610999558309E-2</v>
      </c>
      <c r="BA248" s="2">
        <f t="shared" si="117"/>
        <v>9.8343397981806815E-2</v>
      </c>
      <c r="BB248" s="2">
        <f t="shared" si="118"/>
        <v>3.2455824017309773E-2</v>
      </c>
      <c r="BC248">
        <f t="shared" si="119"/>
        <v>1</v>
      </c>
      <c r="BD248" s="74">
        <f t="shared" si="120"/>
        <v>4.8922690412002132E-2</v>
      </c>
      <c r="BE248" s="74">
        <f t="shared" si="121"/>
        <v>8.3853852328497319E-2</v>
      </c>
      <c r="BF248" s="74">
        <f t="shared" si="122"/>
        <v>3.601852777181979E-2</v>
      </c>
      <c r="BG248" s="2">
        <f t="shared" si="123"/>
        <v>3.2455824017309773E-2</v>
      </c>
      <c r="BH248" s="2">
        <f t="shared" si="124"/>
        <v>0</v>
      </c>
      <c r="BI248" s="2">
        <f t="shared" si="125"/>
        <v>4.8922690412002132E-2</v>
      </c>
      <c r="BJ248" s="2">
        <f t="shared" si="126"/>
        <v>8.3853852328497319E-2</v>
      </c>
      <c r="BK248" s="2">
        <f t="shared" si="127"/>
        <v>3.601852777181979E-2</v>
      </c>
      <c r="BL248" s="2">
        <f t="shared" si="128"/>
        <v>3.2455824017309773E-2</v>
      </c>
      <c r="BM248" s="2">
        <f t="shared" si="129"/>
        <v>0</v>
      </c>
      <c r="BN248" s="2">
        <f t="shared" si="130"/>
        <v>5.0789107854441913E-2</v>
      </c>
      <c r="BO248" s="2">
        <f t="shared" si="131"/>
        <v>8.3853852328497305E-2</v>
      </c>
      <c r="BP248" s="2">
        <f t="shared" si="132"/>
        <v>3.601852777181979E-2</v>
      </c>
      <c r="BQ248" s="2">
        <f t="shared" si="133"/>
        <v>3.2455824017309773E-2</v>
      </c>
      <c r="BR248" s="2">
        <f t="shared" si="134"/>
        <v>0</v>
      </c>
    </row>
    <row r="249" spans="1:70" x14ac:dyDescent="0.3">
      <c r="A249" s="93">
        <v>0</v>
      </c>
      <c r="B249">
        <v>204969</v>
      </c>
      <c r="C249" t="s">
        <v>2175</v>
      </c>
      <c r="D249" t="s">
        <v>1443</v>
      </c>
      <c r="E249" t="s">
        <v>2176</v>
      </c>
      <c r="F249">
        <v>18643</v>
      </c>
      <c r="G249" t="s">
        <v>876</v>
      </c>
      <c r="H249" t="s">
        <v>909</v>
      </c>
      <c r="I249" t="s">
        <v>979</v>
      </c>
      <c r="J249">
        <v>5.3</v>
      </c>
      <c r="K249">
        <v>5.0999999999999996</v>
      </c>
      <c r="L249">
        <v>5.3</v>
      </c>
      <c r="M249">
        <v>0</v>
      </c>
      <c r="N249">
        <v>11434</v>
      </c>
      <c r="O249" t="s">
        <v>1301</v>
      </c>
      <c r="P249" t="s">
        <v>2177</v>
      </c>
      <c r="Q249" t="s">
        <v>2177</v>
      </c>
      <c r="R249">
        <v>2</v>
      </c>
      <c r="S249">
        <v>3</v>
      </c>
      <c r="T249">
        <v>0</v>
      </c>
      <c r="U249">
        <v>7</v>
      </c>
      <c r="V249">
        <v>2676</v>
      </c>
      <c r="W249">
        <v>6</v>
      </c>
      <c r="X249">
        <v>4</v>
      </c>
      <c r="Y249">
        <v>0</v>
      </c>
      <c r="Z249" t="s">
        <v>1695</v>
      </c>
      <c r="AA249" t="s">
        <v>691</v>
      </c>
      <c r="AB249" s="69" t="str">
        <f>IF(AA249&lt;&gt;"",INDEX(Lookup!$N$2:$N$5,MATCH(Players!AA249,Lookup!$P$2:$P$5,0)),INDEX(Lookup!$N$2:$N$5,MATCH(Players!O249,Lookup!$O$2:$O$5,0)))</f>
        <v>Midfield</v>
      </c>
      <c r="AC249">
        <v>4137000</v>
      </c>
      <c r="AD249" s="69" t="s">
        <v>797</v>
      </c>
      <c r="AE249" s="69" t="str">
        <f>INDEX('Translate table'!$H$2:$H$622,MATCH(Players!P249,'Translate table'!$G$2:$G$622,0))</f>
        <v>David Alaba</v>
      </c>
      <c r="AF249" s="69">
        <f>IFERROR(INDEX('Euro Qual stats'!$A$1:$L$2071,MATCH(Players!$AE249,'Euro Qual stats'!$A$1:$A$2071,0),MATCH(Players!AF$2,'Euro Qual stats'!$A$1:$L$1,0)),0)</f>
        <v>5</v>
      </c>
      <c r="AG249" s="69">
        <f>IFERROR(INDEX('Euro Qual stats'!$A$1:$L$2071,MATCH(Players!$AE249,'Euro Qual stats'!$A$1:$A$2071,0),MATCH(Players!AG$2,'Euro Qual stats'!$A$1:$L$1,0)),0)</f>
        <v>0</v>
      </c>
      <c r="AH249" s="69">
        <f>IFERROR(INDEX('Euro Qual stats'!$A$1:$L$2071,MATCH(Players!$AE249,'Euro Qual stats'!$A$1:$A$2071,0),MATCH(Players!AH$2,'Euro Qual stats'!$A$1:$L$1,0)),0)</f>
        <v>0.2</v>
      </c>
      <c r="AI249" s="69">
        <f>IFERROR(INDEX('Euro Qual stats'!$A$1:$L$2071,MATCH(Players!$AE249,'Euro Qual stats'!$A$1:$A$2071,0),MATCH(Players!AI$2,'Euro Qual stats'!$A$1:$L$1,0)),0)</f>
        <v>0.2</v>
      </c>
      <c r="AJ249" s="85">
        <f t="shared" si="105"/>
        <v>9.3526703499079197E-2</v>
      </c>
      <c r="AK249" s="85">
        <f t="shared" si="106"/>
        <v>0.21395488029465934</v>
      </c>
      <c r="AL249" s="85">
        <f t="shared" si="107"/>
        <v>0.21904696132596688</v>
      </c>
      <c r="AM249" s="85">
        <f t="shared" si="108"/>
        <v>7.3512936337628773E-2</v>
      </c>
      <c r="AN249" s="85">
        <f t="shared" si="109"/>
        <v>0.1114400500062071</v>
      </c>
      <c r="AO249" s="85">
        <f t="shared" si="110"/>
        <v>8.0279028610677552E-2</v>
      </c>
      <c r="AP249" s="2">
        <f t="shared" si="111"/>
        <v>6.726457399103139E-2</v>
      </c>
      <c r="AQ249" s="2">
        <f t="shared" si="112"/>
        <v>0.10089686098654709</v>
      </c>
      <c r="AR249" s="2">
        <f t="shared" si="113"/>
        <v>0.20179372197309417</v>
      </c>
      <c r="AS249" s="2">
        <f t="shared" si="114"/>
        <v>0.13452914798206278</v>
      </c>
      <c r="AT249" s="2">
        <f t="shared" si="115"/>
        <v>0</v>
      </c>
      <c r="AU249" s="2">
        <f t="shared" si="135"/>
        <v>6.726457399103139E-2</v>
      </c>
      <c r="AV249" s="2">
        <f t="shared" si="136"/>
        <v>0.10089686098654709</v>
      </c>
      <c r="AW249" s="2">
        <f t="shared" si="137"/>
        <v>0.20179372197309417</v>
      </c>
      <c r="AX249" s="2">
        <f t="shared" si="138"/>
        <v>0.13452914798206278</v>
      </c>
      <c r="AY249" s="2">
        <f t="shared" si="139"/>
        <v>0</v>
      </c>
      <c r="AZ249" s="2">
        <f t="shared" si="116"/>
        <v>0.14060972714284536</v>
      </c>
      <c r="BA249" s="2">
        <f t="shared" si="117"/>
        <v>9.7211782242813141E-2</v>
      </c>
      <c r="BB249" s="2">
        <f t="shared" si="118"/>
        <v>0.1672645739910314</v>
      </c>
      <c r="BC249">
        <f t="shared" si="119"/>
        <v>1</v>
      </c>
      <c r="BD249" s="74">
        <f t="shared" si="120"/>
        <v>7.026591913584368E-2</v>
      </c>
      <c r="BE249" s="74">
        <f t="shared" si="121"/>
        <v>8.288896458801337E-2</v>
      </c>
      <c r="BF249" s="74">
        <f t="shared" si="122"/>
        <v>2.4882754736237238E-2</v>
      </c>
      <c r="BG249" s="2">
        <f t="shared" si="123"/>
        <v>0.1672645739910314</v>
      </c>
      <c r="BH249" s="2">
        <f t="shared" si="124"/>
        <v>0</v>
      </c>
      <c r="BI249" s="2">
        <f t="shared" si="125"/>
        <v>7.026591913584368E-2</v>
      </c>
      <c r="BJ249" s="2">
        <f t="shared" si="126"/>
        <v>8.288896458801337E-2</v>
      </c>
      <c r="BK249" s="2">
        <f t="shared" si="127"/>
        <v>2.4882754736237238E-2</v>
      </c>
      <c r="BL249" s="2">
        <f t="shared" si="128"/>
        <v>0.1672645739910314</v>
      </c>
      <c r="BM249" s="2">
        <f t="shared" si="129"/>
        <v>0</v>
      </c>
      <c r="BN249" s="2">
        <f t="shared" si="130"/>
        <v>7.2946588084745731E-2</v>
      </c>
      <c r="BO249" s="2">
        <f t="shared" si="131"/>
        <v>8.2888964588013356E-2</v>
      </c>
      <c r="BP249" s="2">
        <f t="shared" si="132"/>
        <v>2.4882754736237238E-2</v>
      </c>
      <c r="BQ249" s="2">
        <f t="shared" si="133"/>
        <v>0.1672645739910314</v>
      </c>
      <c r="BR249" s="2">
        <f t="shared" si="134"/>
        <v>0</v>
      </c>
    </row>
    <row r="250" spans="1:70" x14ac:dyDescent="0.3">
      <c r="A250" s="93">
        <v>0</v>
      </c>
      <c r="B250">
        <v>213448</v>
      </c>
      <c r="C250" t="s">
        <v>1933</v>
      </c>
      <c r="D250" t="s">
        <v>1724</v>
      </c>
      <c r="E250" t="s">
        <v>1934</v>
      </c>
      <c r="F250">
        <v>18588</v>
      </c>
      <c r="G250" t="s">
        <v>878</v>
      </c>
      <c r="H250" t="s">
        <v>947</v>
      </c>
      <c r="I250" t="s">
        <v>979</v>
      </c>
      <c r="J250">
        <v>1.7</v>
      </c>
      <c r="K250">
        <v>5</v>
      </c>
      <c r="L250">
        <v>1.7</v>
      </c>
      <c r="M250">
        <v>0</v>
      </c>
      <c r="N250">
        <v>708</v>
      </c>
      <c r="O250" t="s">
        <v>1301</v>
      </c>
      <c r="P250" t="s">
        <v>1935</v>
      </c>
      <c r="Q250" t="s">
        <v>1727</v>
      </c>
      <c r="R250">
        <v>1</v>
      </c>
      <c r="S250">
        <v>2</v>
      </c>
      <c r="T250">
        <v>0</v>
      </c>
      <c r="U250">
        <v>7</v>
      </c>
      <c r="V250">
        <v>1257</v>
      </c>
      <c r="W250">
        <v>3</v>
      </c>
      <c r="X250">
        <v>4</v>
      </c>
      <c r="Y250">
        <v>0</v>
      </c>
      <c r="Z250" t="s">
        <v>1124</v>
      </c>
      <c r="AA250" t="s">
        <v>692</v>
      </c>
      <c r="AB250" s="69" t="str">
        <f>IF(AA250&lt;&gt;"",INDEX(Lookup!$N$2:$N$5,MATCH(Players!AA250,Lookup!$P$2:$P$5,0)),INDEX(Lookup!$N$2:$N$5,MATCH(Players!O250,Lookup!$O$2:$O$5,0)))</f>
        <v>Defense</v>
      </c>
      <c r="AC250">
        <v>2484000</v>
      </c>
      <c r="AD250" s="69" t="s">
        <v>795</v>
      </c>
      <c r="AE250" s="69" t="str">
        <f>INDEX('Translate table'!$H$2:$H$622,MATCH(Players!P250,'Translate table'!$G$2:$G$622,0))</f>
        <v>Domagoj Vida</v>
      </c>
      <c r="AF250" s="69">
        <f>IFERROR(INDEX('Euro Qual stats'!$A$1:$L$2071,MATCH(Players!$AE250,'Euro Qual stats'!$A$1:$A$2071,0),MATCH(Players!AF$2,'Euro Qual stats'!$A$1:$L$1,0)),0)</f>
        <v>7</v>
      </c>
      <c r="AG250" s="69">
        <f>IFERROR(INDEX('Euro Qual stats'!$A$1:$L$2071,MATCH(Players!$AE250,'Euro Qual stats'!$A$1:$A$2071,0),MATCH(Players!AG$2,'Euro Qual stats'!$A$1:$L$1,0)),0)</f>
        <v>0</v>
      </c>
      <c r="AH250" s="69">
        <f>IFERROR(INDEX('Euro Qual stats'!$A$1:$L$2071,MATCH(Players!$AE250,'Euro Qual stats'!$A$1:$A$2071,0),MATCH(Players!AH$2,'Euro Qual stats'!$A$1:$L$1,0)),0)</f>
        <v>0</v>
      </c>
      <c r="AI250" s="69">
        <f>IFERROR(INDEX('Euro Qual stats'!$A$1:$L$2071,MATCH(Players!$AE250,'Euro Qual stats'!$A$1:$A$2071,0),MATCH(Players!AI$2,'Euro Qual stats'!$A$1:$L$1,0)),0)</f>
        <v>0.43</v>
      </c>
      <c r="AJ250" s="85">
        <f t="shared" si="105"/>
        <v>3.8979289940828409E-2</v>
      </c>
      <c r="AK250" s="85">
        <f t="shared" si="106"/>
        <v>3.8239644970414211E-2</v>
      </c>
      <c r="AL250" s="85">
        <f t="shared" si="107"/>
        <v>0.32955621301775145</v>
      </c>
      <c r="AM250" s="85">
        <f t="shared" si="108"/>
        <v>2.4613436032001067E-2</v>
      </c>
      <c r="AN250" s="85">
        <f t="shared" si="109"/>
        <v>1.867119219241168E-2</v>
      </c>
      <c r="AO250" s="85">
        <f t="shared" si="110"/>
        <v>0.16183681729328225</v>
      </c>
      <c r="AP250" s="2">
        <f t="shared" si="111"/>
        <v>7.1599045346062054E-2</v>
      </c>
      <c r="AQ250" s="2">
        <f t="shared" si="112"/>
        <v>0.14319809069212411</v>
      </c>
      <c r="AR250" s="2">
        <f t="shared" si="113"/>
        <v>0.21479713603818618</v>
      </c>
      <c r="AS250" s="2">
        <f t="shared" si="114"/>
        <v>0.28639618138424822</v>
      </c>
      <c r="AT250" s="2">
        <f t="shared" si="115"/>
        <v>0</v>
      </c>
      <c r="AU250" s="2">
        <f t="shared" si="135"/>
        <v>7.1599045346062054E-2</v>
      </c>
      <c r="AV250" s="2">
        <f t="shared" si="136"/>
        <v>0.14319809069212411</v>
      </c>
      <c r="AW250" s="2">
        <f t="shared" si="137"/>
        <v>0.21479713603818618</v>
      </c>
      <c r="AX250" s="2">
        <f t="shared" si="138"/>
        <v>0.28639618138424822</v>
      </c>
      <c r="AY250" s="2">
        <f t="shared" si="139"/>
        <v>0</v>
      </c>
      <c r="AZ250" s="2">
        <f t="shared" si="116"/>
        <v>5.4919345158238132E-2</v>
      </c>
      <c r="BA250" s="2">
        <f t="shared" si="117"/>
        <v>9.1088690316476262E-2</v>
      </c>
      <c r="BB250" s="2">
        <f t="shared" si="118"/>
        <v>0.3581980906921241</v>
      </c>
      <c r="BC250">
        <f t="shared" si="119"/>
        <v>1</v>
      </c>
      <c r="BD250" s="74">
        <f t="shared" si="120"/>
        <v>2.7536780757743524E-2</v>
      </c>
      <c r="BE250" s="74">
        <f t="shared" si="121"/>
        <v>6.5862400279649541E-2</v>
      </c>
      <c r="BF250" s="74">
        <f t="shared" si="122"/>
        <v>4.3675393882111842E-2</v>
      </c>
      <c r="BG250" s="2">
        <f t="shared" si="123"/>
        <v>0.3581980906921241</v>
      </c>
      <c r="BH250" s="2">
        <f t="shared" si="124"/>
        <v>0</v>
      </c>
      <c r="BI250" s="2">
        <f t="shared" si="125"/>
        <v>2.7536780757743524E-2</v>
      </c>
      <c r="BJ250" s="2">
        <f t="shared" si="126"/>
        <v>6.5862400279649541E-2</v>
      </c>
      <c r="BK250" s="2">
        <f t="shared" si="127"/>
        <v>4.3675393882111842E-2</v>
      </c>
      <c r="BL250" s="2">
        <f t="shared" si="128"/>
        <v>0.3581980906921241</v>
      </c>
      <c r="BM250" s="2">
        <f t="shared" si="129"/>
        <v>0</v>
      </c>
      <c r="BN250" s="2">
        <f t="shared" si="130"/>
        <v>2.8005012817540344E-2</v>
      </c>
      <c r="BO250" s="2">
        <f t="shared" si="131"/>
        <v>6.5862400279649555E-2</v>
      </c>
      <c r="BP250" s="2">
        <f t="shared" si="132"/>
        <v>4.5415683995837272E-2</v>
      </c>
      <c r="BQ250" s="2">
        <f t="shared" si="133"/>
        <v>0.3581980906921241</v>
      </c>
      <c r="BR250" s="2">
        <f t="shared" si="134"/>
        <v>0</v>
      </c>
    </row>
    <row r="251" spans="1:70" x14ac:dyDescent="0.3">
      <c r="A251" s="93">
        <v>0</v>
      </c>
      <c r="B251">
        <v>213447</v>
      </c>
      <c r="C251" t="s">
        <v>1936</v>
      </c>
      <c r="D251" t="s">
        <v>1937</v>
      </c>
      <c r="E251" t="s">
        <v>1938</v>
      </c>
      <c r="F251">
        <v>18588</v>
      </c>
      <c r="G251" t="s">
        <v>878</v>
      </c>
      <c r="H251" t="s">
        <v>947</v>
      </c>
      <c r="I251" t="s">
        <v>979</v>
      </c>
      <c r="J251">
        <v>0.7</v>
      </c>
      <c r="K251">
        <v>5</v>
      </c>
      <c r="L251">
        <v>0.7</v>
      </c>
      <c r="M251">
        <v>0</v>
      </c>
      <c r="N251">
        <v>96</v>
      </c>
      <c r="O251" t="s">
        <v>1301</v>
      </c>
      <c r="P251" t="s">
        <v>1939</v>
      </c>
      <c r="Q251" t="s">
        <v>1940</v>
      </c>
      <c r="R251">
        <v>2</v>
      </c>
      <c r="S251">
        <v>1</v>
      </c>
      <c r="T251">
        <v>0</v>
      </c>
      <c r="U251">
        <v>5</v>
      </c>
      <c r="V251">
        <v>2816</v>
      </c>
      <c r="W251">
        <v>3</v>
      </c>
      <c r="X251">
        <v>8</v>
      </c>
      <c r="Y251">
        <v>1</v>
      </c>
      <c r="Z251" t="s">
        <v>1124</v>
      </c>
      <c r="AA251" t="s">
        <v>692</v>
      </c>
      <c r="AB251" s="69" t="str">
        <f>IF(AA251&lt;&gt;"",INDEX(Lookup!$N$2:$N$5,MATCH(Players!AA251,Lookup!$P$2:$P$5,0)),INDEX(Lookup!$N$2:$N$5,MATCH(Players!O251,Lookup!$O$2:$O$5,0)))</f>
        <v>Defense</v>
      </c>
      <c r="AC251">
        <v>2464000</v>
      </c>
      <c r="AD251" s="69" t="s">
        <v>793</v>
      </c>
      <c r="AE251" s="69" t="str">
        <f>INDEX('Translate table'!$H$2:$H$622,MATCH(Players!P251,'Translate table'!$G$2:$G$622,0))</f>
        <v>Duje Ä†aleta-Car</v>
      </c>
      <c r="AF251" s="69">
        <f>IFERROR(INDEX('Euro Qual stats'!$A$1:$L$2071,MATCH(Players!$AE251,'Euro Qual stats'!$A$1:$A$2071,0),MATCH(Players!AF$2,'Euro Qual stats'!$A$1:$L$1,0)),0)</f>
        <v>2</v>
      </c>
      <c r="AG251" s="69">
        <f>IFERROR(INDEX('Euro Qual stats'!$A$1:$L$2071,MATCH(Players!$AE251,'Euro Qual stats'!$A$1:$A$2071,0),MATCH(Players!AG$2,'Euro Qual stats'!$A$1:$L$1,0)),0)</f>
        <v>0</v>
      </c>
      <c r="AH251" s="69">
        <f>IFERROR(INDEX('Euro Qual stats'!$A$1:$L$2071,MATCH(Players!$AE251,'Euro Qual stats'!$A$1:$A$2071,0),MATCH(Players!AH$2,'Euro Qual stats'!$A$1:$L$1,0)),0)</f>
        <v>0</v>
      </c>
      <c r="AI251" s="69">
        <f>IFERROR(INDEX('Euro Qual stats'!$A$1:$L$2071,MATCH(Players!$AE251,'Euro Qual stats'!$A$1:$A$2071,0),MATCH(Players!AI$2,'Euro Qual stats'!$A$1:$L$1,0)),0)</f>
        <v>0.5</v>
      </c>
      <c r="AJ251" s="85">
        <f t="shared" si="105"/>
        <v>7.7958579881656817E-2</v>
      </c>
      <c r="AK251" s="85">
        <f t="shared" si="106"/>
        <v>7.6479289940828421E-2</v>
      </c>
      <c r="AL251" s="85">
        <f t="shared" si="107"/>
        <v>0.24077909270216952</v>
      </c>
      <c r="AM251" s="85">
        <f t="shared" si="108"/>
        <v>4.9226872064002135E-2</v>
      </c>
      <c r="AN251" s="85">
        <f t="shared" si="109"/>
        <v>3.734238438482336E-2</v>
      </c>
      <c r="AO251" s="85">
        <f t="shared" si="110"/>
        <v>0.1182405929381897</v>
      </c>
      <c r="AP251" s="2">
        <f t="shared" si="111"/>
        <v>6.3920454545454544E-2</v>
      </c>
      <c r="AQ251" s="2">
        <f t="shared" si="112"/>
        <v>3.1960227272727272E-2</v>
      </c>
      <c r="AR251" s="2">
        <f t="shared" si="113"/>
        <v>9.5880681818181809E-2</v>
      </c>
      <c r="AS251" s="2">
        <f t="shared" si="114"/>
        <v>0.25568181818181818</v>
      </c>
      <c r="AT251" s="2">
        <f t="shared" si="115"/>
        <v>3.1960227272727272E-2</v>
      </c>
      <c r="AU251" s="2">
        <f t="shared" si="135"/>
        <v>6.3920454545454544E-2</v>
      </c>
      <c r="AV251" s="2">
        <f t="shared" si="136"/>
        <v>3.1960227272727272E-2</v>
      </c>
      <c r="AW251" s="2">
        <f t="shared" si="137"/>
        <v>9.5880681818181809E-2</v>
      </c>
      <c r="AX251" s="2">
        <f t="shared" si="138"/>
        <v>0.25568181818181818</v>
      </c>
      <c r="AY251" s="2">
        <f t="shared" si="139"/>
        <v>3.1960227272727272E-2</v>
      </c>
      <c r="AZ251" s="2">
        <f t="shared" si="116"/>
        <v>7.0199872243141476E-2</v>
      </c>
      <c r="BA251" s="2">
        <f t="shared" si="117"/>
        <v>5.4959403577192048E-2</v>
      </c>
      <c r="BB251" s="2">
        <f t="shared" si="118"/>
        <v>0.37784090909090906</v>
      </c>
      <c r="BC251">
        <f t="shared" si="119"/>
        <v>1</v>
      </c>
      <c r="BD251" s="74">
        <f t="shared" si="120"/>
        <v>3.5198498554766942E-2</v>
      </c>
      <c r="BE251" s="74">
        <f t="shared" si="121"/>
        <v>3.9738832833751674E-2</v>
      </c>
      <c r="BF251" s="74">
        <f t="shared" si="122"/>
        <v>1.9495728021951198E-2</v>
      </c>
      <c r="BG251" s="2">
        <f t="shared" si="123"/>
        <v>0.37784090909090906</v>
      </c>
      <c r="BH251" s="2">
        <f t="shared" si="124"/>
        <v>3.1960227272727272E-2</v>
      </c>
      <c r="BI251" s="2">
        <f t="shared" si="125"/>
        <v>3.5198498554766942E-2</v>
      </c>
      <c r="BJ251" s="2">
        <f t="shared" si="126"/>
        <v>3.9738832833751674E-2</v>
      </c>
      <c r="BK251" s="2">
        <f t="shared" si="127"/>
        <v>1.9495728021951198E-2</v>
      </c>
      <c r="BL251" s="2">
        <f t="shared" si="128"/>
        <v>0.37784090909090906</v>
      </c>
      <c r="BM251" s="2">
        <f t="shared" si="129"/>
        <v>3.1960227272727272E-2</v>
      </c>
      <c r="BN251" s="2">
        <f t="shared" si="130"/>
        <v>3.5797009529054277E-2</v>
      </c>
      <c r="BO251" s="2">
        <f t="shared" si="131"/>
        <v>3.9738832833751681E-2</v>
      </c>
      <c r="BP251" s="2">
        <f t="shared" si="132"/>
        <v>2.0272554965471392E-2</v>
      </c>
      <c r="BQ251" s="2">
        <f t="shared" si="133"/>
        <v>0.37784090909090906</v>
      </c>
      <c r="BR251" s="2">
        <f t="shared" si="134"/>
        <v>3.1960227272727272E-2</v>
      </c>
    </row>
    <row r="252" spans="1:70" x14ac:dyDescent="0.3">
      <c r="A252" s="93">
        <v>0</v>
      </c>
      <c r="B252">
        <v>213446</v>
      </c>
      <c r="C252" t="s">
        <v>1941</v>
      </c>
      <c r="D252" t="s">
        <v>1942</v>
      </c>
      <c r="E252" t="s">
        <v>1943</v>
      </c>
      <c r="F252">
        <v>18588</v>
      </c>
      <c r="G252" t="s">
        <v>878</v>
      </c>
      <c r="H252" t="s">
        <v>947</v>
      </c>
      <c r="I252" t="s">
        <v>979</v>
      </c>
      <c r="J252">
        <v>1.7</v>
      </c>
      <c r="K252">
        <v>5</v>
      </c>
      <c r="L252">
        <v>1.7</v>
      </c>
      <c r="M252">
        <v>0</v>
      </c>
      <c r="N252">
        <v>579</v>
      </c>
      <c r="O252" t="s">
        <v>1301</v>
      </c>
      <c r="P252" t="s">
        <v>1944</v>
      </c>
      <c r="Q252" t="s">
        <v>1945</v>
      </c>
      <c r="R252">
        <v>0</v>
      </c>
      <c r="S252">
        <v>0</v>
      </c>
      <c r="T252">
        <v>0</v>
      </c>
      <c r="U252">
        <v>1</v>
      </c>
      <c r="V252">
        <v>519</v>
      </c>
      <c r="W252">
        <v>0</v>
      </c>
      <c r="X252">
        <v>2</v>
      </c>
      <c r="Y252">
        <v>0</v>
      </c>
      <c r="Z252" t="s">
        <v>1124</v>
      </c>
      <c r="AA252" t="s">
        <v>692</v>
      </c>
      <c r="AB252" s="69" t="str">
        <f>IF(AA252&lt;&gt;"",INDEX(Lookup!$N$2:$N$5,MATCH(Players!AA252,Lookup!$P$2:$P$5,0)),INDEX(Lookup!$N$2:$N$5,MATCH(Players!O252,Lookup!$O$2:$O$5,0)))</f>
        <v>Defense</v>
      </c>
      <c r="AC252">
        <v>2984000</v>
      </c>
      <c r="AD252" s="69" t="s">
        <v>805</v>
      </c>
      <c r="AE252" s="69">
        <f>INDEX('Translate table'!$H$2:$H$622,MATCH(Players!P252,'Translate table'!$G$2:$G$622,0))</f>
        <v>0</v>
      </c>
      <c r="AF252" s="69">
        <f>IFERROR(INDEX('Euro Qual stats'!$A$1:$L$2071,MATCH(Players!$AE252,'Euro Qual stats'!$A$1:$A$2071,0),MATCH(Players!AF$2,'Euro Qual stats'!$A$1:$L$1,0)),0)</f>
        <v>0</v>
      </c>
      <c r="AG252" s="69">
        <f>IFERROR(INDEX('Euro Qual stats'!$A$1:$L$2071,MATCH(Players!$AE252,'Euro Qual stats'!$A$1:$A$2071,0),MATCH(Players!AG$2,'Euro Qual stats'!$A$1:$L$1,0)),0)</f>
        <v>0</v>
      </c>
      <c r="AH252" s="69">
        <f>IFERROR(INDEX('Euro Qual stats'!$A$1:$L$2071,MATCH(Players!$AE252,'Euro Qual stats'!$A$1:$A$2071,0),MATCH(Players!AH$2,'Euro Qual stats'!$A$1:$L$1,0)),0)</f>
        <v>0</v>
      </c>
      <c r="AI252" s="69">
        <f>IFERROR(INDEX('Euro Qual stats'!$A$1:$L$2071,MATCH(Players!$AE252,'Euro Qual stats'!$A$1:$A$2071,0),MATCH(Players!AI$2,'Euro Qual stats'!$A$1:$L$1,0)),0)</f>
        <v>0</v>
      </c>
      <c r="AJ252" s="85">
        <f t="shared" si="105"/>
        <v>9.3550295857988172E-2</v>
      </c>
      <c r="AK252" s="85">
        <f t="shared" si="106"/>
        <v>9.1775147928994105E-2</v>
      </c>
      <c r="AL252" s="85">
        <f t="shared" si="107"/>
        <v>0.18893491124260345</v>
      </c>
      <c r="AM252" s="85">
        <f t="shared" si="108"/>
        <v>5.9072246476802551E-2</v>
      </c>
      <c r="AN252" s="85">
        <f t="shared" si="109"/>
        <v>4.4810861261788036E-2</v>
      </c>
      <c r="AO252" s="85">
        <f t="shared" si="110"/>
        <v>9.2781211530200206E-2</v>
      </c>
      <c r="AP252" s="2">
        <f t="shared" si="111"/>
        <v>0</v>
      </c>
      <c r="AQ252" s="2">
        <f t="shared" si="112"/>
        <v>0</v>
      </c>
      <c r="AR252" s="2">
        <f t="shared" si="113"/>
        <v>0</v>
      </c>
      <c r="AS252" s="2">
        <f t="shared" si="114"/>
        <v>0.34682080924855491</v>
      </c>
      <c r="AT252" s="2">
        <f t="shared" si="115"/>
        <v>0</v>
      </c>
      <c r="AU252" s="2">
        <f t="shared" si="135"/>
        <v>0</v>
      </c>
      <c r="AV252" s="2">
        <f t="shared" si="136"/>
        <v>0</v>
      </c>
      <c r="AW252" s="2">
        <f t="shared" si="137"/>
        <v>0</v>
      </c>
      <c r="AX252" s="2">
        <f t="shared" si="138"/>
        <v>0.34682080924855491</v>
      </c>
      <c r="AY252" s="2">
        <f t="shared" si="139"/>
        <v>0</v>
      </c>
      <c r="AZ252" s="2">
        <f t="shared" si="116"/>
        <v>4.5887573964497053E-2</v>
      </c>
      <c r="BA252" s="2">
        <f t="shared" si="117"/>
        <v>4.6775147928994086E-2</v>
      </c>
      <c r="BB252" s="2">
        <f t="shared" si="118"/>
        <v>0.17341040462427745</v>
      </c>
      <c r="BC252">
        <f t="shared" si="119"/>
        <v>1</v>
      </c>
      <c r="BD252" s="74">
        <f t="shared" si="120"/>
        <v>2.3008214320915849E-2</v>
      </c>
      <c r="BE252" s="74">
        <f t="shared" si="121"/>
        <v>3.3821141849066441E-2</v>
      </c>
      <c r="BF252" s="74">
        <f t="shared" si="122"/>
        <v>0</v>
      </c>
      <c r="BG252" s="2">
        <f t="shared" si="123"/>
        <v>0.17341040462427745</v>
      </c>
      <c r="BH252" s="2">
        <f t="shared" si="124"/>
        <v>0</v>
      </c>
      <c r="BI252" s="2">
        <f t="shared" si="125"/>
        <v>2.3008214320915849E-2</v>
      </c>
      <c r="BJ252" s="2">
        <f t="shared" si="126"/>
        <v>3.3821141849066441E-2</v>
      </c>
      <c r="BK252" s="2">
        <f t="shared" si="127"/>
        <v>0</v>
      </c>
      <c r="BL252" s="2">
        <f t="shared" si="128"/>
        <v>0.17341040462427745</v>
      </c>
      <c r="BM252" s="2">
        <f t="shared" si="129"/>
        <v>0</v>
      </c>
      <c r="BN252" s="2">
        <f t="shared" si="130"/>
        <v>2.3399443189624461E-2</v>
      </c>
      <c r="BO252" s="2">
        <f t="shared" si="131"/>
        <v>3.3821141849066448E-2</v>
      </c>
      <c r="BP252" s="2">
        <f t="shared" si="132"/>
        <v>0</v>
      </c>
      <c r="BQ252" s="2">
        <f t="shared" si="133"/>
        <v>0.17341040462427745</v>
      </c>
      <c r="BR252" s="2">
        <f t="shared" si="134"/>
        <v>0</v>
      </c>
    </row>
    <row r="253" spans="1:70" x14ac:dyDescent="0.3">
      <c r="A253" s="93">
        <v>0</v>
      </c>
      <c r="B253">
        <v>204582</v>
      </c>
      <c r="C253" t="s">
        <v>1946</v>
      </c>
      <c r="D253" t="s">
        <v>1678</v>
      </c>
      <c r="E253" t="s">
        <v>1947</v>
      </c>
      <c r="F253">
        <v>18588</v>
      </c>
      <c r="G253" t="s">
        <v>878</v>
      </c>
      <c r="H253" t="s">
        <v>947</v>
      </c>
      <c r="I253" t="s">
        <v>5231</v>
      </c>
      <c r="J253">
        <v>0</v>
      </c>
      <c r="K253">
        <v>5</v>
      </c>
      <c r="L253">
        <v>0</v>
      </c>
      <c r="M253">
        <v>0</v>
      </c>
      <c r="N253">
        <v>51</v>
      </c>
      <c r="O253" t="s">
        <v>1301</v>
      </c>
      <c r="P253" t="s">
        <v>1948</v>
      </c>
      <c r="Q253" t="s">
        <v>1949</v>
      </c>
      <c r="R253">
        <v>1</v>
      </c>
      <c r="S253">
        <v>0</v>
      </c>
      <c r="T253">
        <v>0</v>
      </c>
      <c r="U253">
        <v>1</v>
      </c>
      <c r="V253">
        <v>1255</v>
      </c>
      <c r="W253">
        <v>1</v>
      </c>
      <c r="X253">
        <v>2</v>
      </c>
      <c r="Y253">
        <v>0</v>
      </c>
      <c r="Z253" t="s">
        <v>1124</v>
      </c>
      <c r="AA253" t="s">
        <v>692</v>
      </c>
      <c r="AB253" s="69" t="str">
        <f>IF(AA253&lt;&gt;"",INDEX(Lookup!$N$2:$N$5,MATCH(Players!AA253,Lookup!$P$2:$P$5,0)),INDEX(Lookup!$N$2:$N$5,MATCH(Players!O253,Lookup!$O$2:$O$5,0)))</f>
        <v>Defense</v>
      </c>
      <c r="AC253">
        <v>2995000</v>
      </c>
      <c r="AD253" s="69" t="s">
        <v>796</v>
      </c>
      <c r="AE253" s="69" t="str">
        <f>INDEX('Translate table'!$H$2:$H$622,MATCH(Players!P253,'Translate table'!$G$2:$G$622,0))</f>
        <v>Dejan Lovren</v>
      </c>
      <c r="AF253" s="69">
        <f>IFERROR(INDEX('Euro Qual stats'!$A$1:$L$2071,MATCH(Players!$AE253,'Euro Qual stats'!$A$1:$A$2071,0),MATCH(Players!AF$2,'Euro Qual stats'!$A$1:$L$1,0)),0)</f>
        <v>6</v>
      </c>
      <c r="AG253" s="69">
        <f>IFERROR(INDEX('Euro Qual stats'!$A$1:$L$2071,MATCH(Players!$AE253,'Euro Qual stats'!$A$1:$A$2071,0),MATCH(Players!AG$2,'Euro Qual stats'!$A$1:$L$1,0)),0)</f>
        <v>0</v>
      </c>
      <c r="AH253" s="69">
        <f>IFERROR(INDEX('Euro Qual stats'!$A$1:$L$2071,MATCH(Players!$AE253,'Euro Qual stats'!$A$1:$A$2071,0),MATCH(Players!AH$2,'Euro Qual stats'!$A$1:$L$1,0)),0)</f>
        <v>0.17</v>
      </c>
      <c r="AI253" s="69">
        <f>IFERROR(INDEX('Euro Qual stats'!$A$1:$L$2071,MATCH(Players!$AE253,'Euro Qual stats'!$A$1:$A$2071,0),MATCH(Players!AI$2,'Euro Qual stats'!$A$1:$L$1,0)),0)</f>
        <v>0.5</v>
      </c>
      <c r="AJ253" s="85">
        <f t="shared" si="105"/>
        <v>4.6775147928994086E-2</v>
      </c>
      <c r="AK253" s="85">
        <f t="shared" si="106"/>
        <v>0.13088757396449707</v>
      </c>
      <c r="AL253" s="85">
        <f t="shared" si="107"/>
        <v>0.34446745562130171</v>
      </c>
      <c r="AM253" s="85">
        <f t="shared" si="108"/>
        <v>0</v>
      </c>
      <c r="AN253" s="85">
        <f t="shared" si="109"/>
        <v>0</v>
      </c>
      <c r="AO253" s="85">
        <f t="shared" si="110"/>
        <v>0</v>
      </c>
      <c r="AP253" s="2">
        <f t="shared" si="111"/>
        <v>7.1713147410358571E-2</v>
      </c>
      <c r="AQ253" s="2">
        <f t="shared" si="112"/>
        <v>0</v>
      </c>
      <c r="AR253" s="2">
        <f t="shared" si="113"/>
        <v>7.1713147410358571E-2</v>
      </c>
      <c r="AS253" s="2">
        <f t="shared" si="114"/>
        <v>0.14342629482071714</v>
      </c>
      <c r="AT253" s="2">
        <f t="shared" si="115"/>
        <v>0</v>
      </c>
      <c r="AU253" s="2">
        <f t="shared" si="135"/>
        <v>7.1713147410358571E-2</v>
      </c>
      <c r="AV253" s="2">
        <f t="shared" si="136"/>
        <v>0</v>
      </c>
      <c r="AW253" s="2">
        <f t="shared" si="137"/>
        <v>7.1713147410358571E-2</v>
      </c>
      <c r="AX253" s="2">
        <f t="shared" si="138"/>
        <v>0.14342629482071714</v>
      </c>
      <c r="AY253" s="2">
        <f t="shared" si="139"/>
        <v>0</v>
      </c>
      <c r="AZ253" s="2">
        <f t="shared" si="116"/>
        <v>0.10130036068742782</v>
      </c>
      <c r="BA253" s="2">
        <f t="shared" si="117"/>
        <v>2.3387573964497043E-2</v>
      </c>
      <c r="BB253" s="2">
        <f t="shared" si="118"/>
        <v>0.32171314741035856</v>
      </c>
      <c r="BC253">
        <f t="shared" si="119"/>
        <v>0</v>
      </c>
      <c r="BD253" s="74">
        <f t="shared" si="120"/>
        <v>0</v>
      </c>
      <c r="BE253" s="74">
        <f t="shared" si="121"/>
        <v>0</v>
      </c>
      <c r="BF253" s="74">
        <f t="shared" si="122"/>
        <v>0</v>
      </c>
      <c r="BG253" s="2">
        <f t="shared" si="123"/>
        <v>0.32171314741035856</v>
      </c>
      <c r="BH253" s="2">
        <f t="shared" si="124"/>
        <v>0</v>
      </c>
      <c r="BI253" s="2">
        <f t="shared" si="125"/>
        <v>0</v>
      </c>
      <c r="BJ253" s="2">
        <f t="shared" si="126"/>
        <v>0</v>
      </c>
      <c r="BK253" s="2">
        <f t="shared" si="127"/>
        <v>0</v>
      </c>
      <c r="BL253" s="2">
        <f t="shared" si="128"/>
        <v>0.32171314741035856</v>
      </c>
      <c r="BM253" s="2">
        <f t="shared" si="129"/>
        <v>0</v>
      </c>
      <c r="BN253" s="2">
        <f t="shared" si="130"/>
        <v>0</v>
      </c>
      <c r="BO253" s="2">
        <f t="shared" si="131"/>
        <v>0</v>
      </c>
      <c r="BP253" s="2">
        <f t="shared" si="132"/>
        <v>0</v>
      </c>
      <c r="BQ253" s="2">
        <f t="shared" si="133"/>
        <v>0.32171314741035856</v>
      </c>
      <c r="BR253" s="2">
        <f t="shared" si="134"/>
        <v>0</v>
      </c>
    </row>
    <row r="254" spans="1:70" x14ac:dyDescent="0.3">
      <c r="A254" s="93">
        <v>0</v>
      </c>
      <c r="B254">
        <v>204580</v>
      </c>
      <c r="C254" t="s">
        <v>1950</v>
      </c>
      <c r="D254" t="s">
        <v>1951</v>
      </c>
      <c r="E254" t="s">
        <v>1952</v>
      </c>
      <c r="F254">
        <v>18588</v>
      </c>
      <c r="G254" t="s">
        <v>878</v>
      </c>
      <c r="H254" t="s">
        <v>947</v>
      </c>
      <c r="I254" t="s">
        <v>5231</v>
      </c>
      <c r="J254">
        <v>0</v>
      </c>
      <c r="K254">
        <v>5</v>
      </c>
      <c r="L254">
        <v>0</v>
      </c>
      <c r="M254">
        <v>0</v>
      </c>
      <c r="N254">
        <v>1</v>
      </c>
      <c r="O254" t="s">
        <v>1301</v>
      </c>
      <c r="P254" t="s">
        <v>1953</v>
      </c>
      <c r="Q254" t="s">
        <v>1155</v>
      </c>
      <c r="Z254" t="s">
        <v>1124</v>
      </c>
      <c r="AA254" t="s">
        <v>692</v>
      </c>
      <c r="AB254" s="69" t="str">
        <f>IF(AA254&lt;&gt;"",INDEX(Lookup!$N$2:$N$5,MATCH(Players!AA254,Lookup!$P$2:$P$5,0)),INDEX(Lookup!$N$2:$N$5,MATCH(Players!O254,Lookup!$O$2:$O$5,0)))</f>
        <v>Defense</v>
      </c>
      <c r="AC254">
        <v>1995000</v>
      </c>
      <c r="AD254" s="69" t="s">
        <v>789</v>
      </c>
      <c r="AE254" s="69" t="str">
        <f>INDEX('Translate table'!$H$2:$H$622,MATCH(Players!P254,'Translate table'!$G$2:$G$622,0))</f>
        <v>Mile Å koriÄ‡</v>
      </c>
      <c r="AF254" s="69">
        <f>IFERROR(INDEX('Euro Qual stats'!$A$1:$L$2071,MATCH(Players!$AE254,'Euro Qual stats'!$A$1:$A$2071,0),MATCH(Players!AF$2,'Euro Qual stats'!$A$1:$L$1,0)),0)</f>
        <v>1</v>
      </c>
      <c r="AG254" s="69">
        <f>IFERROR(INDEX('Euro Qual stats'!$A$1:$L$2071,MATCH(Players!$AE254,'Euro Qual stats'!$A$1:$A$2071,0),MATCH(Players!AG$2,'Euro Qual stats'!$A$1:$L$1,0)),0)</f>
        <v>0</v>
      </c>
      <c r="AH254" s="69">
        <f>IFERROR(INDEX('Euro Qual stats'!$A$1:$L$2071,MATCH(Players!$AE254,'Euro Qual stats'!$A$1:$A$2071,0),MATCH(Players!AH$2,'Euro Qual stats'!$A$1:$L$1,0)),0)</f>
        <v>0</v>
      </c>
      <c r="AI254" s="69">
        <f>IFERROR(INDEX('Euro Qual stats'!$A$1:$L$2071,MATCH(Players!$AE254,'Euro Qual stats'!$A$1:$A$2071,0),MATCH(Players!AI$2,'Euro Qual stats'!$A$1:$L$1,0)),0)</f>
        <v>0</v>
      </c>
      <c r="AJ254" s="85">
        <f t="shared" si="105"/>
        <v>8.5754437869822495E-2</v>
      </c>
      <c r="AK254" s="85">
        <f t="shared" si="106"/>
        <v>8.4127218934911263E-2</v>
      </c>
      <c r="AL254" s="85">
        <f t="shared" si="107"/>
        <v>0.17319033530571981</v>
      </c>
      <c r="AM254" s="85">
        <f t="shared" si="108"/>
        <v>0</v>
      </c>
      <c r="AN254" s="85">
        <f t="shared" si="109"/>
        <v>0</v>
      </c>
      <c r="AO254" s="85">
        <f t="shared" si="110"/>
        <v>0</v>
      </c>
      <c r="AP254" s="2" t="str">
        <f t="shared" si="111"/>
        <v/>
      </c>
      <c r="AQ254" s="2" t="str">
        <f t="shared" si="112"/>
        <v/>
      </c>
      <c r="AR254" s="2" t="str">
        <f t="shared" si="113"/>
        <v/>
      </c>
      <c r="AS254" s="2" t="str">
        <f t="shared" si="114"/>
        <v/>
      </c>
      <c r="AT254" s="2" t="str">
        <f t="shared" si="115"/>
        <v/>
      </c>
      <c r="AU254" s="2">
        <f t="shared" si="135"/>
        <v>0</v>
      </c>
      <c r="AV254" s="2">
        <f t="shared" si="136"/>
        <v>0</v>
      </c>
      <c r="AW254" s="2">
        <f t="shared" si="137"/>
        <v>7.9071179238124151E-2</v>
      </c>
      <c r="AX254" s="2">
        <f t="shared" si="138"/>
        <v>0.13674475927152546</v>
      </c>
      <c r="AY254" s="2">
        <f t="shared" si="139"/>
        <v>0</v>
      </c>
      <c r="AZ254" s="2">
        <f t="shared" si="116"/>
        <v>4.2063609467455632E-2</v>
      </c>
      <c r="BA254" s="2">
        <f t="shared" si="117"/>
        <v>4.2877218934911247E-2</v>
      </c>
      <c r="BB254" s="2">
        <f t="shared" si="118"/>
        <v>6.8372379635762731E-2</v>
      </c>
      <c r="BC254">
        <f t="shared" si="119"/>
        <v>0</v>
      </c>
      <c r="BD254" s="74">
        <f t="shared" si="120"/>
        <v>0</v>
      </c>
      <c r="BE254" s="74">
        <f t="shared" si="121"/>
        <v>0</v>
      </c>
      <c r="BF254" s="74">
        <f t="shared" si="122"/>
        <v>0</v>
      </c>
      <c r="BG254" s="2">
        <f t="shared" si="123"/>
        <v>6.8372379635762731E-2</v>
      </c>
      <c r="BH254" s="2">
        <f t="shared" si="124"/>
        <v>0</v>
      </c>
      <c r="BI254" s="2">
        <f t="shared" si="125"/>
        <v>0</v>
      </c>
      <c r="BJ254" s="2">
        <f t="shared" si="126"/>
        <v>0</v>
      </c>
      <c r="BK254" s="2">
        <f t="shared" si="127"/>
        <v>0</v>
      </c>
      <c r="BL254" s="2">
        <f t="shared" si="128"/>
        <v>6.8372379635762731E-2</v>
      </c>
      <c r="BM254" s="2">
        <f t="shared" si="129"/>
        <v>0</v>
      </c>
      <c r="BN254" s="2">
        <f t="shared" si="130"/>
        <v>0</v>
      </c>
      <c r="BO254" s="2">
        <f t="shared" si="131"/>
        <v>0</v>
      </c>
      <c r="BP254" s="2">
        <f t="shared" si="132"/>
        <v>0</v>
      </c>
      <c r="BQ254" s="2">
        <f t="shared" si="133"/>
        <v>6.8372379635762731E-2</v>
      </c>
      <c r="BR254" s="2">
        <f t="shared" si="134"/>
        <v>0</v>
      </c>
    </row>
    <row r="255" spans="1:70" x14ac:dyDescent="0.3">
      <c r="A255" s="93">
        <v>0</v>
      </c>
      <c r="B255">
        <v>204579</v>
      </c>
      <c r="C255" t="s">
        <v>1954</v>
      </c>
      <c r="D255" t="s">
        <v>1335</v>
      </c>
      <c r="E255" t="s">
        <v>1955</v>
      </c>
      <c r="F255">
        <v>18588</v>
      </c>
      <c r="G255" t="s">
        <v>878</v>
      </c>
      <c r="H255" t="s">
        <v>947</v>
      </c>
      <c r="I255" t="s">
        <v>5231</v>
      </c>
      <c r="J255">
        <v>0</v>
      </c>
      <c r="K255">
        <v>5</v>
      </c>
      <c r="L255">
        <v>0</v>
      </c>
      <c r="M255">
        <v>0</v>
      </c>
      <c r="N255">
        <v>0</v>
      </c>
      <c r="O255" t="s">
        <v>1301</v>
      </c>
      <c r="P255" t="s">
        <v>1956</v>
      </c>
      <c r="Q255" t="s">
        <v>1337</v>
      </c>
      <c r="R255">
        <v>7</v>
      </c>
      <c r="S255">
        <v>3</v>
      </c>
      <c r="T255">
        <v>0</v>
      </c>
      <c r="U255">
        <v>2</v>
      </c>
      <c r="V255">
        <v>1823</v>
      </c>
      <c r="W255">
        <v>21</v>
      </c>
      <c r="X255">
        <v>1</v>
      </c>
      <c r="Y255">
        <v>0</v>
      </c>
      <c r="Z255" t="s">
        <v>1124</v>
      </c>
      <c r="AA255" t="s">
        <v>692</v>
      </c>
      <c r="AB255" s="69" t="str">
        <f>IF(AA255&lt;&gt;"",INDEX(Lookup!$N$2:$N$5,MATCH(Players!AA255,Lookup!$P$2:$P$5,0)),INDEX(Lookup!$N$2:$N$5,MATCH(Players!O255,Lookup!$O$2:$O$5,0)))</f>
        <v>Defense</v>
      </c>
      <c r="AC255">
        <v>2495000</v>
      </c>
      <c r="AD255" s="69" t="s">
        <v>788</v>
      </c>
      <c r="AE255" s="69" t="str">
        <f>INDEX('Translate table'!$H$2:$H$622,MATCH(Players!P255,'Translate table'!$G$2:$G$622,0))</f>
        <v>Josip JuranoviÄ‡</v>
      </c>
      <c r="AF255" s="69">
        <f>IFERROR(INDEX('Euro Qual stats'!$A$1:$L$2071,MATCH(Players!$AE255,'Euro Qual stats'!$A$1:$A$2071,0),MATCH(Players!AF$2,'Euro Qual stats'!$A$1:$L$1,0)),0)</f>
        <v>0</v>
      </c>
      <c r="AG255" s="69">
        <f>IFERROR(INDEX('Euro Qual stats'!$A$1:$L$2071,MATCH(Players!$AE255,'Euro Qual stats'!$A$1:$A$2071,0),MATCH(Players!AG$2,'Euro Qual stats'!$A$1:$L$1,0)),0)</f>
        <v>0</v>
      </c>
      <c r="AH255" s="69">
        <f>IFERROR(INDEX('Euro Qual stats'!$A$1:$L$2071,MATCH(Players!$AE255,'Euro Qual stats'!$A$1:$A$2071,0),MATCH(Players!AH$2,'Euro Qual stats'!$A$1:$L$1,0)),0)</f>
        <v>0</v>
      </c>
      <c r="AI255" s="69">
        <f>IFERROR(INDEX('Euro Qual stats'!$A$1:$L$2071,MATCH(Players!$AE255,'Euro Qual stats'!$A$1:$A$2071,0),MATCH(Players!AI$2,'Euro Qual stats'!$A$1:$L$1,0)),0)</f>
        <v>0</v>
      </c>
      <c r="AJ255" s="85">
        <f t="shared" si="105"/>
        <v>9.3550295857988172E-2</v>
      </c>
      <c r="AK255" s="85">
        <f t="shared" si="106"/>
        <v>9.1775147928994105E-2</v>
      </c>
      <c r="AL255" s="85">
        <f t="shared" si="107"/>
        <v>0.18893491124260345</v>
      </c>
      <c r="AM255" s="85">
        <f t="shared" si="108"/>
        <v>0</v>
      </c>
      <c r="AN255" s="85">
        <f t="shared" si="109"/>
        <v>0</v>
      </c>
      <c r="AO255" s="85">
        <f t="shared" si="110"/>
        <v>0</v>
      </c>
      <c r="AP255" s="2">
        <f t="shared" si="111"/>
        <v>0.34558420186505756</v>
      </c>
      <c r="AQ255" s="2">
        <f t="shared" si="112"/>
        <v>0.14810751508502468</v>
      </c>
      <c r="AR255" s="2">
        <f t="shared" si="113"/>
        <v>1.0367526055951728</v>
      </c>
      <c r="AS255" s="2">
        <f t="shared" si="114"/>
        <v>4.9369171695008228E-2</v>
      </c>
      <c r="AT255" s="2">
        <f t="shared" si="115"/>
        <v>0</v>
      </c>
      <c r="AU255" s="2">
        <f t="shared" si="135"/>
        <v>0.34558420186505756</v>
      </c>
      <c r="AV255" s="2">
        <f t="shared" si="136"/>
        <v>0.14810751508502468</v>
      </c>
      <c r="AW255" s="2">
        <f t="shared" si="137"/>
        <v>1.0367526055951728</v>
      </c>
      <c r="AX255" s="2">
        <f t="shared" si="138"/>
        <v>4.9369171695008228E-2</v>
      </c>
      <c r="AY255" s="2">
        <f t="shared" si="139"/>
        <v>0</v>
      </c>
      <c r="AZ255" s="2">
        <f t="shared" si="116"/>
        <v>0.21867967489702583</v>
      </c>
      <c r="BA255" s="2">
        <f t="shared" si="117"/>
        <v>0.12082890547150643</v>
      </c>
      <c r="BB255" s="2">
        <f t="shared" si="118"/>
        <v>2.4684585847504114E-2</v>
      </c>
      <c r="BC255">
        <f t="shared" si="119"/>
        <v>0</v>
      </c>
      <c r="BD255" s="74">
        <f t="shared" si="120"/>
        <v>0</v>
      </c>
      <c r="BE255" s="74">
        <f t="shared" si="121"/>
        <v>0</v>
      </c>
      <c r="BF255" s="74">
        <f t="shared" si="122"/>
        <v>0</v>
      </c>
      <c r="BG255" s="2">
        <f t="shared" si="123"/>
        <v>2.4684585847504114E-2</v>
      </c>
      <c r="BH255" s="2">
        <f t="shared" si="124"/>
        <v>0</v>
      </c>
      <c r="BI255" s="2">
        <f t="shared" si="125"/>
        <v>0</v>
      </c>
      <c r="BJ255" s="2">
        <f t="shared" si="126"/>
        <v>0</v>
      </c>
      <c r="BK255" s="2">
        <f t="shared" si="127"/>
        <v>0</v>
      </c>
      <c r="BL255" s="2">
        <f t="shared" si="128"/>
        <v>2.4684585847504114E-2</v>
      </c>
      <c r="BM255" s="2">
        <f t="shared" si="129"/>
        <v>0</v>
      </c>
      <c r="BN255" s="2">
        <f t="shared" si="130"/>
        <v>0</v>
      </c>
      <c r="BO255" s="2">
        <f t="shared" si="131"/>
        <v>0</v>
      </c>
      <c r="BP255" s="2">
        <f t="shared" si="132"/>
        <v>0</v>
      </c>
      <c r="BQ255" s="2">
        <f t="shared" si="133"/>
        <v>2.4684585847504114E-2</v>
      </c>
      <c r="BR255" s="2">
        <f t="shared" si="134"/>
        <v>0</v>
      </c>
    </row>
    <row r="256" spans="1:70" x14ac:dyDescent="0.3">
      <c r="A256" s="93">
        <v>0</v>
      </c>
      <c r="B256">
        <v>220781</v>
      </c>
      <c r="C256" t="s">
        <v>1957</v>
      </c>
      <c r="D256" t="s">
        <v>1958</v>
      </c>
      <c r="E256" t="s">
        <v>1959</v>
      </c>
      <c r="F256">
        <v>18658</v>
      </c>
      <c r="G256" t="s">
        <v>861</v>
      </c>
      <c r="H256" t="s">
        <v>937</v>
      </c>
      <c r="I256" t="s">
        <v>5231</v>
      </c>
      <c r="J256">
        <v>0</v>
      </c>
      <c r="K256">
        <v>5</v>
      </c>
      <c r="L256">
        <v>0</v>
      </c>
      <c r="M256">
        <v>0</v>
      </c>
      <c r="N256">
        <v>8</v>
      </c>
      <c r="O256" t="s">
        <v>1301</v>
      </c>
      <c r="P256" t="s">
        <v>1960</v>
      </c>
      <c r="Q256" t="s">
        <v>1960</v>
      </c>
      <c r="R256">
        <v>2</v>
      </c>
      <c r="S256">
        <v>0</v>
      </c>
      <c r="T256">
        <v>0</v>
      </c>
      <c r="U256">
        <v>7</v>
      </c>
      <c r="V256">
        <v>2541</v>
      </c>
      <c r="W256">
        <v>8</v>
      </c>
      <c r="X256">
        <v>10</v>
      </c>
      <c r="Y256">
        <v>0</v>
      </c>
      <c r="Z256" t="s">
        <v>1048</v>
      </c>
      <c r="AA256" t="s">
        <v>692</v>
      </c>
      <c r="AB256" s="69" t="str">
        <f>IF(AA256&lt;&gt;"",INDEX(Lookup!$N$2:$N$5,MATCH(Players!AA256,Lookup!$P$2:$P$5,0)),INDEX(Lookup!$N$2:$N$5,MATCH(Players!O256,Lookup!$O$2:$O$5,0)))</f>
        <v>Defense</v>
      </c>
      <c r="AC256">
        <v>2495000</v>
      </c>
      <c r="AD256" s="69" t="s">
        <v>791</v>
      </c>
      <c r="AE256" s="69" t="str">
        <f>INDEX('Translate table'!$H$2:$H$622,MATCH(Players!P256,'Translate table'!$G$2:$G$622,0))</f>
        <v>RafaÅ‚ Gikiewicz</v>
      </c>
      <c r="AF256" s="69">
        <f>IFERROR(INDEX('Euro Qual stats'!$A$1:$L$2071,MATCH(Players!$AE256,'Euro Qual stats'!$A$1:$A$2071,0),MATCH(Players!AF$2,'Euro Qual stats'!$A$1:$L$1,0)),0)</f>
        <v>0</v>
      </c>
      <c r="AG256" s="69">
        <f>IFERROR(INDEX('Euro Qual stats'!$A$1:$L$2071,MATCH(Players!$AE256,'Euro Qual stats'!$A$1:$A$2071,0),MATCH(Players!AG$2,'Euro Qual stats'!$A$1:$L$1,0)),0)</f>
        <v>0</v>
      </c>
      <c r="AH256" s="69">
        <f>IFERROR(INDEX('Euro Qual stats'!$A$1:$L$2071,MATCH(Players!$AE256,'Euro Qual stats'!$A$1:$A$2071,0),MATCH(Players!AH$2,'Euro Qual stats'!$A$1:$L$1,0)),0)</f>
        <v>0</v>
      </c>
      <c r="AI256" s="69">
        <f>IFERROR(INDEX('Euro Qual stats'!$A$1:$L$2071,MATCH(Players!$AE256,'Euro Qual stats'!$A$1:$A$2071,0),MATCH(Players!AI$2,'Euro Qual stats'!$A$1:$L$1,0)),0)</f>
        <v>0</v>
      </c>
      <c r="AJ256" s="85">
        <f t="shared" si="105"/>
        <v>9.3550295857988172E-2</v>
      </c>
      <c r="AK256" s="85">
        <f t="shared" si="106"/>
        <v>9.1775147928994105E-2</v>
      </c>
      <c r="AL256" s="85">
        <f t="shared" si="107"/>
        <v>0.18893491124260345</v>
      </c>
      <c r="AM256" s="85">
        <f t="shared" si="108"/>
        <v>0</v>
      </c>
      <c r="AN256" s="85">
        <f t="shared" si="109"/>
        <v>0</v>
      </c>
      <c r="AO256" s="85">
        <f t="shared" si="110"/>
        <v>0</v>
      </c>
      <c r="AP256" s="2">
        <f t="shared" si="111"/>
        <v>7.0838252656434467E-2</v>
      </c>
      <c r="AQ256" s="2">
        <f t="shared" si="112"/>
        <v>0</v>
      </c>
      <c r="AR256" s="2">
        <f t="shared" si="113"/>
        <v>0.28335301062573787</v>
      </c>
      <c r="AS256" s="2">
        <f t="shared" si="114"/>
        <v>0.35419126328217237</v>
      </c>
      <c r="AT256" s="2">
        <f t="shared" si="115"/>
        <v>0</v>
      </c>
      <c r="AU256" s="2">
        <f t="shared" si="135"/>
        <v>7.0838252656434467E-2</v>
      </c>
      <c r="AV256" s="2">
        <f t="shared" si="136"/>
        <v>0</v>
      </c>
      <c r="AW256" s="2">
        <f t="shared" si="137"/>
        <v>0.28335301062573787</v>
      </c>
      <c r="AX256" s="2">
        <f t="shared" si="138"/>
        <v>0.35419126328217237</v>
      </c>
      <c r="AY256" s="2">
        <f t="shared" si="139"/>
        <v>0</v>
      </c>
      <c r="AZ256" s="2">
        <f t="shared" si="116"/>
        <v>8.1306700292714279E-2</v>
      </c>
      <c r="BA256" s="2">
        <f t="shared" si="117"/>
        <v>4.6775147928994086E-2</v>
      </c>
      <c r="BB256" s="2">
        <f t="shared" si="118"/>
        <v>0.17709563164108619</v>
      </c>
      <c r="BC256">
        <f t="shared" si="119"/>
        <v>0</v>
      </c>
      <c r="BD256" s="74">
        <f t="shared" si="120"/>
        <v>0</v>
      </c>
      <c r="BE256" s="74">
        <f t="shared" si="121"/>
        <v>0</v>
      </c>
      <c r="BF256" s="74">
        <f t="shared" si="122"/>
        <v>0</v>
      </c>
      <c r="BG256" s="2">
        <f t="shared" si="123"/>
        <v>0.17709563164108619</v>
      </c>
      <c r="BH256" s="2">
        <f t="shared" si="124"/>
        <v>0</v>
      </c>
      <c r="BI256" s="2">
        <f t="shared" si="125"/>
        <v>0</v>
      </c>
      <c r="BJ256" s="2">
        <f t="shared" si="126"/>
        <v>0</v>
      </c>
      <c r="BK256" s="2">
        <f t="shared" si="127"/>
        <v>0</v>
      </c>
      <c r="BL256" s="2">
        <f t="shared" si="128"/>
        <v>0.17709563164108619</v>
      </c>
      <c r="BM256" s="2">
        <f t="shared" si="129"/>
        <v>0</v>
      </c>
      <c r="BN256" s="2">
        <f t="shared" si="130"/>
        <v>0</v>
      </c>
      <c r="BO256" s="2">
        <f t="shared" si="131"/>
        <v>0</v>
      </c>
      <c r="BP256" s="2">
        <f t="shared" si="132"/>
        <v>0</v>
      </c>
      <c r="BQ256" s="2">
        <f t="shared" si="133"/>
        <v>0.17709563164108619</v>
      </c>
      <c r="BR256" s="2">
        <f t="shared" si="134"/>
        <v>0</v>
      </c>
    </row>
    <row r="257" spans="1:70" x14ac:dyDescent="0.3">
      <c r="A257" s="93">
        <v>0</v>
      </c>
      <c r="B257">
        <v>220775</v>
      </c>
      <c r="C257" t="s">
        <v>5179</v>
      </c>
      <c r="D257" t="s">
        <v>5180</v>
      </c>
      <c r="E257" t="s">
        <v>5181</v>
      </c>
      <c r="F257">
        <v>18658</v>
      </c>
      <c r="G257" t="s">
        <v>861</v>
      </c>
      <c r="H257" t="s">
        <v>937</v>
      </c>
      <c r="I257" t="s">
        <v>5231</v>
      </c>
      <c r="J257">
        <v>0</v>
      </c>
      <c r="K257">
        <v>5</v>
      </c>
      <c r="L257">
        <v>0</v>
      </c>
      <c r="M257">
        <v>0</v>
      </c>
      <c r="N257">
        <v>3</v>
      </c>
      <c r="O257" t="s">
        <v>992</v>
      </c>
      <c r="P257" t="s">
        <v>4016</v>
      </c>
      <c r="Q257" t="s">
        <v>4016</v>
      </c>
      <c r="R257">
        <v>5</v>
      </c>
      <c r="S257">
        <v>3</v>
      </c>
      <c r="T257">
        <v>0</v>
      </c>
      <c r="U257">
        <v>3</v>
      </c>
      <c r="V257">
        <v>2346</v>
      </c>
      <c r="W257">
        <v>13</v>
      </c>
      <c r="X257">
        <v>8</v>
      </c>
      <c r="Y257">
        <v>1</v>
      </c>
      <c r="Z257" t="s">
        <v>1048</v>
      </c>
      <c r="AA257" t="s">
        <v>691</v>
      </c>
      <c r="AB257" s="69" t="str">
        <f>IF(AA257&lt;&gt;"",INDEX(Lookup!$N$2:$N$5,MATCH(Players!AA257,Lookup!$P$2:$P$5,0)),INDEX(Lookup!$N$2:$N$5,MATCH(Players!O257,Lookup!$O$2:$O$5,0)))</f>
        <v>Midfield</v>
      </c>
      <c r="AC257">
        <v>2995000</v>
      </c>
      <c r="AD257" s="69" t="s">
        <v>753</v>
      </c>
      <c r="AE257" s="69" t="e">
        <f>INDEX('Translate table'!$H$2:$H$622,MATCH(Players!P257,'Translate table'!$G$2:$G$622,0))</f>
        <v>#N/A</v>
      </c>
      <c r="AF257" s="69">
        <f>IFERROR(INDEX('Euro Qual stats'!$A$1:$L$2071,MATCH(Players!$AE257,'Euro Qual stats'!$A$1:$A$2071,0),MATCH(Players!AF$2,'Euro Qual stats'!$A$1:$L$1,0)),0)</f>
        <v>0</v>
      </c>
      <c r="AG257" s="69">
        <f>IFERROR(INDEX('Euro Qual stats'!$A$1:$L$2071,MATCH(Players!$AE257,'Euro Qual stats'!$A$1:$A$2071,0),MATCH(Players!AG$2,'Euro Qual stats'!$A$1:$L$1,0)),0)</f>
        <v>0</v>
      </c>
      <c r="AH257" s="69">
        <f>IFERROR(INDEX('Euro Qual stats'!$A$1:$L$2071,MATCH(Players!$AE257,'Euro Qual stats'!$A$1:$A$2071,0),MATCH(Players!AH$2,'Euro Qual stats'!$A$1:$L$1,0)),0)</f>
        <v>0</v>
      </c>
      <c r="AI257" s="69">
        <f>IFERROR(INDEX('Euro Qual stats'!$A$1:$L$2071,MATCH(Players!$AE257,'Euro Qual stats'!$A$1:$A$2071,0),MATCH(Players!AI$2,'Euro Qual stats'!$A$1:$L$1,0)),0)</f>
        <v>0</v>
      </c>
      <c r="AJ257" s="85">
        <f t="shared" si="105"/>
        <v>0.16033149171270719</v>
      </c>
      <c r="AK257" s="85">
        <f t="shared" si="106"/>
        <v>0.2239226519337017</v>
      </c>
      <c r="AL257" s="85">
        <f t="shared" si="107"/>
        <v>0.23265193370165746</v>
      </c>
      <c r="AM257" s="85">
        <f t="shared" si="108"/>
        <v>0</v>
      </c>
      <c r="AN257" s="85">
        <f t="shared" si="109"/>
        <v>0</v>
      </c>
      <c r="AO257" s="85">
        <f t="shared" si="110"/>
        <v>0</v>
      </c>
      <c r="AP257" s="2">
        <f t="shared" si="111"/>
        <v>0.1918158567774936</v>
      </c>
      <c r="AQ257" s="2">
        <f t="shared" si="112"/>
        <v>0.11508951406649617</v>
      </c>
      <c r="AR257" s="2">
        <f t="shared" si="113"/>
        <v>0.49872122762148335</v>
      </c>
      <c r="AS257" s="2">
        <f t="shared" si="114"/>
        <v>0.30690537084398978</v>
      </c>
      <c r="AT257" s="2">
        <f t="shared" si="115"/>
        <v>3.8363171355498722E-2</v>
      </c>
      <c r="AU257" s="2">
        <f t="shared" si="135"/>
        <v>0.1918158567774936</v>
      </c>
      <c r="AV257" s="2">
        <f t="shared" si="136"/>
        <v>0.11508951406649617</v>
      </c>
      <c r="AW257" s="2">
        <f t="shared" si="137"/>
        <v>0.49872122762148335</v>
      </c>
      <c r="AX257" s="2">
        <f t="shared" si="138"/>
        <v>0.30690537084398978</v>
      </c>
      <c r="AY257" s="2">
        <f t="shared" si="139"/>
        <v>3.8363171355498722E-2</v>
      </c>
      <c r="AZ257" s="2">
        <f t="shared" si="116"/>
        <v>0.20786925435559767</v>
      </c>
      <c r="BA257" s="2">
        <f t="shared" si="117"/>
        <v>0.13771050288960168</v>
      </c>
      <c r="BB257" s="2">
        <f t="shared" si="118"/>
        <v>0.15345268542199489</v>
      </c>
      <c r="BC257">
        <f t="shared" si="119"/>
        <v>0</v>
      </c>
      <c r="BD257" s="74">
        <f t="shared" si="120"/>
        <v>0</v>
      </c>
      <c r="BE257" s="74">
        <f t="shared" si="121"/>
        <v>0</v>
      </c>
      <c r="BF257" s="74">
        <f t="shared" si="122"/>
        <v>0</v>
      </c>
      <c r="BG257" s="2">
        <f t="shared" si="123"/>
        <v>0.15345268542199489</v>
      </c>
      <c r="BH257" s="2">
        <f t="shared" si="124"/>
        <v>3.8363171355498722E-2</v>
      </c>
      <c r="BI257" s="2">
        <f t="shared" si="125"/>
        <v>0</v>
      </c>
      <c r="BJ257" s="2">
        <f t="shared" si="126"/>
        <v>0</v>
      </c>
      <c r="BK257" s="2">
        <f t="shared" si="127"/>
        <v>0</v>
      </c>
      <c r="BL257" s="2">
        <f t="shared" si="128"/>
        <v>0.15345268542199489</v>
      </c>
      <c r="BM257" s="2">
        <f t="shared" si="129"/>
        <v>3.8363171355498722E-2</v>
      </c>
      <c r="BN257" s="2">
        <f t="shared" si="130"/>
        <v>0</v>
      </c>
      <c r="BO257" s="2">
        <f t="shared" si="131"/>
        <v>0</v>
      </c>
      <c r="BP257" s="2">
        <f t="shared" si="132"/>
        <v>0</v>
      </c>
      <c r="BQ257" s="2">
        <f t="shared" si="133"/>
        <v>0.15345268542199489</v>
      </c>
      <c r="BR257" s="2">
        <f t="shared" si="134"/>
        <v>3.8363171355498722E-2</v>
      </c>
    </row>
    <row r="258" spans="1:70" x14ac:dyDescent="0.3">
      <c r="A258" s="93">
        <v>0</v>
      </c>
      <c r="B258">
        <v>220769</v>
      </c>
      <c r="C258" t="s">
        <v>1961</v>
      </c>
      <c r="D258" t="s">
        <v>1962</v>
      </c>
      <c r="E258" t="s">
        <v>1963</v>
      </c>
      <c r="F258">
        <v>18743</v>
      </c>
      <c r="G258" t="s">
        <v>869</v>
      </c>
      <c r="H258" t="s">
        <v>943</v>
      </c>
      <c r="I258" t="s">
        <v>5231</v>
      </c>
      <c r="J258">
        <v>0</v>
      </c>
      <c r="K258">
        <v>5</v>
      </c>
      <c r="L258">
        <v>0</v>
      </c>
      <c r="M258">
        <v>0</v>
      </c>
      <c r="N258">
        <v>3</v>
      </c>
      <c r="O258" t="s">
        <v>1273</v>
      </c>
      <c r="P258" t="s">
        <v>1964</v>
      </c>
      <c r="Q258" t="s">
        <v>1964</v>
      </c>
      <c r="R258">
        <v>0</v>
      </c>
      <c r="S258">
        <v>0</v>
      </c>
      <c r="T258">
        <v>13</v>
      </c>
      <c r="U258">
        <v>0</v>
      </c>
      <c r="V258">
        <v>540</v>
      </c>
      <c r="W258">
        <v>0</v>
      </c>
      <c r="X258">
        <v>0</v>
      </c>
      <c r="Y258">
        <v>0</v>
      </c>
      <c r="Z258" t="s">
        <v>993</v>
      </c>
      <c r="AA258" t="s">
        <v>690</v>
      </c>
      <c r="AB258" s="69" t="str">
        <f>IF(AA258&lt;&gt;"",INDEX(Lookup!$N$2:$N$5,MATCH(Players!AA258,Lookup!$P$2:$P$5,0)),INDEX(Lookup!$N$2:$N$5,MATCH(Players!O258,Lookup!$O$2:$O$5,0)))</f>
        <v>Goalkeeper</v>
      </c>
      <c r="AC258">
        <v>4995000</v>
      </c>
      <c r="AD258" s="69" t="s">
        <v>792</v>
      </c>
      <c r="AE258" s="69" t="str">
        <f>INDEX('Translate table'!$H$2:$H$622,MATCH(Players!P258,'Translate table'!$G$2:$G$622,0))</f>
        <v>Matz Sels</v>
      </c>
      <c r="AF258" s="69">
        <f>IFERROR(INDEX('Euro Qual stats'!$A$1:$L$2071,MATCH(Players!$AE258,'Euro Qual stats'!$A$1:$A$2071,0),MATCH(Players!AF$2,'Euro Qual stats'!$A$1:$L$1,0)),0)</f>
        <v>0</v>
      </c>
      <c r="AG258" s="69">
        <f>IFERROR(INDEX('Euro Qual stats'!$A$1:$L$2071,MATCH(Players!$AE258,'Euro Qual stats'!$A$1:$A$2071,0),MATCH(Players!AG$2,'Euro Qual stats'!$A$1:$L$1,0)),0)</f>
        <v>0</v>
      </c>
      <c r="AH258" s="69">
        <f>IFERROR(INDEX('Euro Qual stats'!$A$1:$L$2071,MATCH(Players!$AE258,'Euro Qual stats'!$A$1:$A$2071,0),MATCH(Players!AH$2,'Euro Qual stats'!$A$1:$L$1,0)),0)</f>
        <v>0</v>
      </c>
      <c r="AI258" s="69">
        <f>IFERROR(INDEX('Euro Qual stats'!$A$1:$L$2071,MATCH(Players!$AE258,'Euro Qual stats'!$A$1:$A$2071,0),MATCH(Players!AI$2,'Euro Qual stats'!$A$1:$L$1,0)),0)</f>
        <v>0</v>
      </c>
      <c r="AJ258" s="85">
        <f t="shared" si="105"/>
        <v>0</v>
      </c>
      <c r="AK258" s="85">
        <f t="shared" si="106"/>
        <v>0</v>
      </c>
      <c r="AL258" s="85">
        <f t="shared" si="107"/>
        <v>0</v>
      </c>
      <c r="AM258" s="85">
        <f t="shared" si="108"/>
        <v>0</v>
      </c>
      <c r="AN258" s="85">
        <f t="shared" si="109"/>
        <v>0</v>
      </c>
      <c r="AO258" s="85">
        <f t="shared" si="110"/>
        <v>0</v>
      </c>
      <c r="AP258" s="2">
        <f t="shared" si="111"/>
        <v>0</v>
      </c>
      <c r="AQ258" s="2">
        <f t="shared" si="112"/>
        <v>0</v>
      </c>
      <c r="AR258" s="2">
        <f t="shared" si="113"/>
        <v>0</v>
      </c>
      <c r="AS258" s="2">
        <f t="shared" si="114"/>
        <v>0</v>
      </c>
      <c r="AT258" s="2">
        <f t="shared" si="115"/>
        <v>0</v>
      </c>
      <c r="AU258" s="2">
        <f t="shared" si="135"/>
        <v>0</v>
      </c>
      <c r="AV258" s="2">
        <f t="shared" si="136"/>
        <v>0</v>
      </c>
      <c r="AW258" s="2">
        <f t="shared" si="137"/>
        <v>0</v>
      </c>
      <c r="AX258" s="2">
        <f t="shared" si="138"/>
        <v>0</v>
      </c>
      <c r="AY258" s="2">
        <f t="shared" si="139"/>
        <v>0</v>
      </c>
      <c r="AZ258" s="2">
        <f t="shared" si="116"/>
        <v>0</v>
      </c>
      <c r="BA258" s="2">
        <f t="shared" si="117"/>
        <v>0</v>
      </c>
      <c r="BB258" s="2">
        <f t="shared" si="118"/>
        <v>0</v>
      </c>
      <c r="BC258">
        <f t="shared" si="119"/>
        <v>0</v>
      </c>
      <c r="BD258" s="74">
        <f t="shared" si="120"/>
        <v>0</v>
      </c>
      <c r="BE258" s="74">
        <f t="shared" si="121"/>
        <v>0</v>
      </c>
      <c r="BF258" s="74">
        <f t="shared" si="122"/>
        <v>0</v>
      </c>
      <c r="BG258" s="2">
        <f t="shared" si="123"/>
        <v>0</v>
      </c>
      <c r="BH258" s="2">
        <f t="shared" si="124"/>
        <v>0</v>
      </c>
      <c r="BI258" s="2">
        <f t="shared" si="125"/>
        <v>0</v>
      </c>
      <c r="BJ258" s="2">
        <f t="shared" si="126"/>
        <v>0</v>
      </c>
      <c r="BK258" s="2">
        <f t="shared" si="127"/>
        <v>0</v>
      </c>
      <c r="BL258" s="2">
        <f t="shared" si="128"/>
        <v>0</v>
      </c>
      <c r="BM258" s="2">
        <f t="shared" si="129"/>
        <v>0</v>
      </c>
      <c r="BN258" s="2">
        <f t="shared" si="130"/>
        <v>0</v>
      </c>
      <c r="BO258" s="2">
        <f t="shared" si="131"/>
        <v>0</v>
      </c>
      <c r="BP258" s="2">
        <f t="shared" si="132"/>
        <v>0</v>
      </c>
      <c r="BQ258" s="2">
        <f t="shared" si="133"/>
        <v>0</v>
      </c>
      <c r="BR258" s="2">
        <f t="shared" si="134"/>
        <v>0</v>
      </c>
    </row>
    <row r="259" spans="1:70" x14ac:dyDescent="0.3">
      <c r="A259" s="93">
        <v>0</v>
      </c>
      <c r="B259">
        <v>213411</v>
      </c>
      <c r="C259" t="s">
        <v>1965</v>
      </c>
      <c r="D259" t="s">
        <v>1489</v>
      </c>
      <c r="E259" t="s">
        <v>1966</v>
      </c>
      <c r="F259">
        <v>18743</v>
      </c>
      <c r="G259" t="s">
        <v>869</v>
      </c>
      <c r="H259" t="s">
        <v>943</v>
      </c>
      <c r="I259" t="s">
        <v>979</v>
      </c>
      <c r="J259">
        <v>1.3</v>
      </c>
      <c r="K259">
        <v>5</v>
      </c>
      <c r="L259">
        <v>1.3</v>
      </c>
      <c r="M259">
        <v>0</v>
      </c>
      <c r="N259">
        <v>58</v>
      </c>
      <c r="O259" t="s">
        <v>1301</v>
      </c>
      <c r="P259" t="s">
        <v>1967</v>
      </c>
      <c r="Q259" t="s">
        <v>1491</v>
      </c>
      <c r="R259">
        <v>1</v>
      </c>
      <c r="S259">
        <v>3</v>
      </c>
      <c r="T259">
        <v>0</v>
      </c>
      <c r="U259">
        <v>0</v>
      </c>
      <c r="V259">
        <v>1373</v>
      </c>
      <c r="W259">
        <v>11</v>
      </c>
      <c r="X259">
        <v>4</v>
      </c>
      <c r="Y259">
        <v>0</v>
      </c>
      <c r="Z259" t="s">
        <v>993</v>
      </c>
      <c r="AA259" t="s">
        <v>692</v>
      </c>
      <c r="AB259" s="69" t="str">
        <f>IF(AA259&lt;&gt;"",INDEX(Lookup!$N$2:$N$5,MATCH(Players!AA259,Lookup!$P$2:$P$5,0)),INDEX(Lookup!$N$2:$N$5,MATCH(Players!O259,Lookup!$O$2:$O$5,0)))</f>
        <v>Defense</v>
      </c>
      <c r="AC259">
        <v>4042000</v>
      </c>
      <c r="AD259" s="69" t="s">
        <v>788</v>
      </c>
      <c r="AE259" s="69" t="str">
        <f>INDEX('Translate table'!$H$2:$H$622,MATCH(Players!P259,'Translate table'!$G$2:$G$622,0))</f>
        <v>Thomas Vermaelen</v>
      </c>
      <c r="AF259" s="69">
        <f>IFERROR(INDEX('Euro Qual stats'!$A$1:$L$2071,MATCH(Players!$AE259,'Euro Qual stats'!$A$1:$A$2071,0),MATCH(Players!AF$2,'Euro Qual stats'!$A$1:$L$1,0)),0)</f>
        <v>7</v>
      </c>
      <c r="AG259" s="69">
        <f>IFERROR(INDEX('Euro Qual stats'!$A$1:$L$2071,MATCH(Players!$AE259,'Euro Qual stats'!$A$1:$A$2071,0),MATCH(Players!AG$2,'Euro Qual stats'!$A$1:$L$1,0)),0)</f>
        <v>0</v>
      </c>
      <c r="AH259" s="69">
        <f>IFERROR(INDEX('Euro Qual stats'!$A$1:$L$2071,MATCH(Players!$AE259,'Euro Qual stats'!$A$1:$A$2071,0),MATCH(Players!AH$2,'Euro Qual stats'!$A$1:$L$1,0)),0)</f>
        <v>0.21</v>
      </c>
      <c r="AI259" s="69">
        <f>IFERROR(INDEX('Euro Qual stats'!$A$1:$L$2071,MATCH(Players!$AE259,'Euro Qual stats'!$A$1:$A$2071,0),MATCH(Players!AI$2,'Euro Qual stats'!$A$1:$L$1,0)),0)</f>
        <v>0.21</v>
      </c>
      <c r="AJ259" s="85">
        <f t="shared" ref="AJ259:AJ322" si="140">(12-$AF259)/12*INDEX(BV$9:BV$12,MATCH($AB259,$BU$9:$BU$12,0))+$AF259/12*AG259</f>
        <v>3.8979289940828409E-2</v>
      </c>
      <c r="AK259" s="85">
        <f t="shared" ref="AK259:AK322" si="141">(12-$AF259)/12*INDEX(BW$9:BW$12,MATCH($AB259,$BU$9:$BU$12,0))+$AF259/12*AH259</f>
        <v>0.16073964497041421</v>
      </c>
      <c r="AL259" s="85">
        <f t="shared" ref="AL259:AL322" si="142">(12-$AF259)/12*INDEX(BX$9:BX$12,MATCH($AB259,$BU$9:$BU$12,0))+$AF259/12*AI259</f>
        <v>0.2012228796844181</v>
      </c>
      <c r="AM259" s="85">
        <f t="shared" ref="AM259:AM322" si="143">IF($BC259=1,AJ259/SUMIFS(AJ$3:AJ$622,$BC$3:$BC$622,1,$G$3:$G$622,$G259),0)</f>
        <v>2.5894833945479173E-2</v>
      </c>
      <c r="AN259" s="85">
        <f t="shared" ref="AN259:AN322" si="144">IF($BC259=1,AK259/SUMIFS(AK$3:AK$622,$BC$3:$BC$622,1,$G$3:$G$622,$G259),0)</f>
        <v>5.1161977224573434E-2</v>
      </c>
      <c r="AO259" s="85">
        <f t="shared" ref="AO259:AO322" si="145">IF($BC259=1,AL259/SUMIFS(AL$3:AL$622,$BC$3:$BC$622,1,$G$3:$G$622,$G259),0)</f>
        <v>0.13029809778104318</v>
      </c>
      <c r="AP259" s="2">
        <f t="shared" ref="AP259:AP322" si="146">IFERROR(R259/$V259*90,"")</f>
        <v>6.5549890750182083E-2</v>
      </c>
      <c r="AQ259" s="2">
        <f t="shared" ref="AQ259:AQ322" si="147">IFERROR(S259/$V259*90,"")</f>
        <v>0.19664967225054625</v>
      </c>
      <c r="AR259" s="2">
        <f t="shared" ref="AR259:AR322" si="148">IFERROR(W259/$V259*90,"")</f>
        <v>0.72104879825200296</v>
      </c>
      <c r="AS259" s="2">
        <f t="shared" ref="AS259:AS322" si="149">IFERROR(X259/$V259*90,"")</f>
        <v>0.26219956300072833</v>
      </c>
      <c r="AT259" s="2">
        <f t="shared" ref="AT259:AT322" si="150">IFERROR(Y259/$V259*90,"")</f>
        <v>0</v>
      </c>
      <c r="AU259" s="2">
        <f t="shared" si="135"/>
        <v>6.5549890750182083E-2</v>
      </c>
      <c r="AV259" s="2">
        <f t="shared" si="136"/>
        <v>0.19664967225054625</v>
      </c>
      <c r="AW259" s="2">
        <f t="shared" si="137"/>
        <v>0.72104879825200296</v>
      </c>
      <c r="AX259" s="2">
        <f t="shared" si="138"/>
        <v>0.26219956300072833</v>
      </c>
      <c r="AY259" s="2">
        <f t="shared" si="139"/>
        <v>0</v>
      </c>
      <c r="AZ259" s="2">
        <f t="shared" ref="AZ259:AZ322" si="151">AU259*0.5+AK259*0.5</f>
        <v>0.11314476786029815</v>
      </c>
      <c r="BA259" s="2">
        <f t="shared" ref="BA259:BA322" si="152">AV259*0.5+AJ259*0.5</f>
        <v>0.11781448109568733</v>
      </c>
      <c r="BB259" s="2">
        <f t="shared" ref="BB259:BB322" si="153">AX259*0.5+AI259*0.5</f>
        <v>0.23609978150036415</v>
      </c>
      <c r="BC259">
        <f t="shared" ref="BC259:BC322" si="154">IF(I259="expected",1,0)</f>
        <v>1</v>
      </c>
      <c r="BD259" s="74">
        <f t="shared" ref="BD259:BD322" si="155">IF(BC259=1,AZ259/SUMIFS(AZ$3:AZ$622,$BC$3:$BC$622,1,$G$3:$G$622,$G259),0)</f>
        <v>4.1060756642737652E-2</v>
      </c>
      <c r="BE259" s="74">
        <f t="shared" ref="BE259:BE322" si="156">IF(BC259=1,BA259/SUMIFS(BA$3:BA$622,$BC$3:$BC$622,1,$G$3:$G$622,$G259),0)</f>
        <v>6.8155937632659827E-2</v>
      </c>
      <c r="BF259" s="74">
        <f t="shared" ref="BF259:BF322" si="157">IF(BC259=1,AW259/SUMIFS(AW$3:AW$622,$BC$3:$BC$622,1,$G$3:$G$622,$G259),0)</f>
        <v>0.12078054877626984</v>
      </c>
      <c r="BG259" s="2">
        <f t="shared" ref="BG259:BG322" si="158">BB259</f>
        <v>0.23609978150036415</v>
      </c>
      <c r="BH259" s="2">
        <f t="shared" ref="BH259:BH322" si="159">AY259</f>
        <v>0</v>
      </c>
      <c r="BI259" s="2">
        <f t="shared" ref="BI259:BI322" si="160">MIN(BI$1,BD259)</f>
        <v>4.1060756642737652E-2</v>
      </c>
      <c r="BJ259" s="2">
        <f t="shared" ref="BJ259:BJ322" si="161">MIN(BJ$1,BE259)</f>
        <v>6.8155937632659827E-2</v>
      </c>
      <c r="BK259" s="2">
        <f t="shared" ref="BK259:BK322" si="162">MIN(BK$1,BF259)</f>
        <v>0.12078054877626984</v>
      </c>
      <c r="BL259" s="2">
        <f t="shared" ref="BL259:BL322" si="163">BG259</f>
        <v>0.23609978150036415</v>
      </c>
      <c r="BM259" s="2">
        <f t="shared" ref="BM259:BM322" si="164">MIN($BM$1,BH259)</f>
        <v>0</v>
      </c>
      <c r="BN259" s="2">
        <f t="shared" ref="BN259:BN322" si="165">BI259/SUMIFS(BI$3:BI$622,$BC$3:$BC$622,1,$G$3:$G$622,$G259)</f>
        <v>4.1629574189631556E-2</v>
      </c>
      <c r="BO259" s="2">
        <f t="shared" ref="BO259:BO322" si="166">BJ259/SUMIFS(BJ$3:BJ$622,$BC$3:$BC$622,1,$G$3:$G$622,$G259)</f>
        <v>6.8155937632659813E-2</v>
      </c>
      <c r="BP259" s="2">
        <f t="shared" ref="BP259:BP322" si="167">BK259/SUMIFS(BK$3:BK$622,$BC$3:$BC$622,1,$G$3:$G$622,$G259)</f>
        <v>0.12078054877626984</v>
      </c>
      <c r="BQ259" s="2">
        <f t="shared" ref="BQ259:BQ322" si="168">BL259</f>
        <v>0.23609978150036415</v>
      </c>
      <c r="BR259" s="2">
        <f t="shared" ref="BR259:BR322" si="169">BM259</f>
        <v>0</v>
      </c>
    </row>
    <row r="260" spans="1:70" x14ac:dyDescent="0.3">
      <c r="A260" s="93">
        <v>0</v>
      </c>
      <c r="B260">
        <v>204561</v>
      </c>
      <c r="C260" t="s">
        <v>1968</v>
      </c>
      <c r="D260" t="s">
        <v>1257</v>
      </c>
      <c r="E260" t="s">
        <v>1969</v>
      </c>
      <c r="F260">
        <v>18694</v>
      </c>
      <c r="G260" t="s">
        <v>874</v>
      </c>
      <c r="H260" t="s">
        <v>907</v>
      </c>
      <c r="I260" t="s">
        <v>5231</v>
      </c>
      <c r="J260">
        <v>0</v>
      </c>
      <c r="K260">
        <v>5</v>
      </c>
      <c r="L260">
        <v>0</v>
      </c>
      <c r="M260">
        <v>0</v>
      </c>
      <c r="N260">
        <v>3</v>
      </c>
      <c r="O260" t="s">
        <v>1273</v>
      </c>
      <c r="P260" t="s">
        <v>1970</v>
      </c>
      <c r="Q260" t="s">
        <v>1971</v>
      </c>
      <c r="R260">
        <v>0</v>
      </c>
      <c r="S260">
        <v>0</v>
      </c>
      <c r="T260">
        <v>0</v>
      </c>
      <c r="U260">
        <v>0</v>
      </c>
      <c r="V260">
        <v>90</v>
      </c>
      <c r="W260">
        <v>1</v>
      </c>
      <c r="X260">
        <v>0</v>
      </c>
      <c r="Y260">
        <v>0</v>
      </c>
      <c r="Z260" t="s">
        <v>1086</v>
      </c>
      <c r="AA260" t="s">
        <v>690</v>
      </c>
      <c r="AB260" s="69" t="str">
        <f>IF(AA260&lt;&gt;"",INDEX(Lookup!$N$2:$N$5,MATCH(Players!AA260,Lookup!$P$2:$P$5,0)),INDEX(Lookup!$N$2:$N$5,MATCH(Players!O260,Lookup!$O$2:$O$5,0)))</f>
        <v>Goalkeeper</v>
      </c>
      <c r="AC260">
        <v>4495000</v>
      </c>
      <c r="AD260" s="69" t="s">
        <v>802</v>
      </c>
      <c r="AE260" s="69" t="str">
        <f>INDEX('Translate table'!$H$2:$H$622,MATCH(Players!P260,'Translate table'!$G$2:$G$622,0))</f>
        <v>Marco Bizot</v>
      </c>
      <c r="AF260" s="69">
        <f>IFERROR(INDEX('Euro Qual stats'!$A$1:$L$2071,MATCH(Players!$AE260,'Euro Qual stats'!$A$1:$A$2071,0),MATCH(Players!AF$2,'Euro Qual stats'!$A$1:$L$1,0)),0)</f>
        <v>0</v>
      </c>
      <c r="AG260" s="69">
        <f>IFERROR(INDEX('Euro Qual stats'!$A$1:$L$2071,MATCH(Players!$AE260,'Euro Qual stats'!$A$1:$A$2071,0),MATCH(Players!AG$2,'Euro Qual stats'!$A$1:$L$1,0)),0)</f>
        <v>0</v>
      </c>
      <c r="AH260" s="69">
        <f>IFERROR(INDEX('Euro Qual stats'!$A$1:$L$2071,MATCH(Players!$AE260,'Euro Qual stats'!$A$1:$A$2071,0),MATCH(Players!AH$2,'Euro Qual stats'!$A$1:$L$1,0)),0)</f>
        <v>0</v>
      </c>
      <c r="AI260" s="69">
        <f>IFERROR(INDEX('Euro Qual stats'!$A$1:$L$2071,MATCH(Players!$AE260,'Euro Qual stats'!$A$1:$A$2071,0),MATCH(Players!AI$2,'Euro Qual stats'!$A$1:$L$1,0)),0)</f>
        <v>0</v>
      </c>
      <c r="AJ260" s="85">
        <f t="shared" si="140"/>
        <v>0</v>
      </c>
      <c r="AK260" s="85">
        <f t="shared" si="141"/>
        <v>0</v>
      </c>
      <c r="AL260" s="85">
        <f t="shared" si="142"/>
        <v>0</v>
      </c>
      <c r="AM260" s="85">
        <f t="shared" si="143"/>
        <v>0</v>
      </c>
      <c r="AN260" s="85">
        <f t="shared" si="144"/>
        <v>0</v>
      </c>
      <c r="AO260" s="85">
        <f t="shared" si="145"/>
        <v>0</v>
      </c>
      <c r="AP260" s="2">
        <f t="shared" si="146"/>
        <v>0</v>
      </c>
      <c r="AQ260" s="2">
        <f t="shared" si="147"/>
        <v>0</v>
      </c>
      <c r="AR260" s="2">
        <f t="shared" si="148"/>
        <v>1</v>
      </c>
      <c r="AS260" s="2">
        <f t="shared" si="149"/>
        <v>0</v>
      </c>
      <c r="AT260" s="2">
        <f t="shared" si="150"/>
        <v>0</v>
      </c>
      <c r="AU260" s="2">
        <f t="shared" ref="AU260:AU323" si="170">IF(AP260="",INDEX(BV$4:BV$7,MATCH(O260,$BU$4:$BU$7,0)),AP260)</f>
        <v>0</v>
      </c>
      <c r="AV260" s="2">
        <f t="shared" ref="AV260:AV323" si="171">IF(AQ260="",INDEX(BW$4:BW$7,MATCH($O260,$BU$4:$BU$7,0)),AQ260)</f>
        <v>0</v>
      </c>
      <c r="AW260" s="2">
        <f t="shared" ref="AW260:AW323" si="172">IF(AR260="",INDEX(BX$4:BX$7,MATCH($O260,$BU$4:$BU$7,0)),AR260)</f>
        <v>1</v>
      </c>
      <c r="AX260" s="2">
        <f t="shared" ref="AX260:AX323" si="173">IF(AS260="",INDEX(BY$4:BY$7,MATCH($O260,$BU$4:$BU$7,0)),AS260)</f>
        <v>0</v>
      </c>
      <c r="AY260" s="2">
        <f t="shared" ref="AY260:AY323" si="174">IF(AT260="",INDEX(BZ$4:BZ$7,MATCH($O260,$BU$4:$BU$7,0)),AT260)</f>
        <v>0</v>
      </c>
      <c r="AZ260" s="2">
        <f t="shared" si="151"/>
        <v>0</v>
      </c>
      <c r="BA260" s="2">
        <f t="shared" si="152"/>
        <v>0</v>
      </c>
      <c r="BB260" s="2">
        <f t="shared" si="153"/>
        <v>0</v>
      </c>
      <c r="BC260">
        <f t="shared" si="154"/>
        <v>0</v>
      </c>
      <c r="BD260" s="74">
        <f t="shared" si="155"/>
        <v>0</v>
      </c>
      <c r="BE260" s="74">
        <f t="shared" si="156"/>
        <v>0</v>
      </c>
      <c r="BF260" s="74">
        <f t="shared" si="157"/>
        <v>0</v>
      </c>
      <c r="BG260" s="2">
        <f t="shared" si="158"/>
        <v>0</v>
      </c>
      <c r="BH260" s="2">
        <f t="shared" si="159"/>
        <v>0</v>
      </c>
      <c r="BI260" s="2">
        <f t="shared" si="160"/>
        <v>0</v>
      </c>
      <c r="BJ260" s="2">
        <f t="shared" si="161"/>
        <v>0</v>
      </c>
      <c r="BK260" s="2">
        <f t="shared" si="162"/>
        <v>0</v>
      </c>
      <c r="BL260" s="2">
        <f t="shared" si="163"/>
        <v>0</v>
      </c>
      <c r="BM260" s="2">
        <f t="shared" si="164"/>
        <v>0</v>
      </c>
      <c r="BN260" s="2">
        <f t="shared" si="165"/>
        <v>0</v>
      </c>
      <c r="BO260" s="2">
        <f t="shared" si="166"/>
        <v>0</v>
      </c>
      <c r="BP260" s="2">
        <f t="shared" si="167"/>
        <v>0</v>
      </c>
      <c r="BQ260" s="2">
        <f t="shared" si="168"/>
        <v>0</v>
      </c>
      <c r="BR260" s="2">
        <f t="shared" si="169"/>
        <v>0</v>
      </c>
    </row>
    <row r="261" spans="1:70" x14ac:dyDescent="0.3">
      <c r="A261" s="93">
        <v>0</v>
      </c>
      <c r="B261">
        <v>220784</v>
      </c>
      <c r="C261" t="s">
        <v>1972</v>
      </c>
      <c r="D261" t="s">
        <v>1973</v>
      </c>
      <c r="E261" t="s">
        <v>1974</v>
      </c>
      <c r="F261">
        <v>18694</v>
      </c>
      <c r="G261" t="s">
        <v>874</v>
      </c>
      <c r="H261" t="s">
        <v>907</v>
      </c>
      <c r="I261" t="s">
        <v>979</v>
      </c>
      <c r="J261">
        <v>1.3</v>
      </c>
      <c r="K261">
        <v>5</v>
      </c>
      <c r="L261">
        <v>1.3</v>
      </c>
      <c r="M261">
        <v>0</v>
      </c>
      <c r="N261">
        <v>23</v>
      </c>
      <c r="O261" t="s">
        <v>1301</v>
      </c>
      <c r="P261" t="s">
        <v>1975</v>
      </c>
      <c r="Q261" t="s">
        <v>1155</v>
      </c>
      <c r="Z261" t="s">
        <v>1086</v>
      </c>
      <c r="AA261" t="s">
        <v>692</v>
      </c>
      <c r="AB261" s="69" t="str">
        <f>IF(AA261&lt;&gt;"",INDEX(Lookup!$N$2:$N$5,MATCH(Players!AA261,Lookup!$P$2:$P$5,0)),INDEX(Lookup!$N$2:$N$5,MATCH(Players!O261,Lookup!$O$2:$O$5,0)))</f>
        <v>Defense</v>
      </c>
      <c r="AC261">
        <v>2546000</v>
      </c>
      <c r="AD261" s="69" t="s">
        <v>788</v>
      </c>
      <c r="AE261" s="69" t="str">
        <f>INDEX('Translate table'!$H$2:$H$622,MATCH(Players!P261,'Translate table'!$G$2:$G$622,0))</f>
        <v>Jurgen Pisani</v>
      </c>
      <c r="AF261" s="69">
        <f>IFERROR(INDEX('Euro Qual stats'!$A$1:$L$2071,MATCH(Players!$AE261,'Euro Qual stats'!$A$1:$A$2071,0),MATCH(Players!AF$2,'Euro Qual stats'!$A$1:$L$1,0)),0)</f>
        <v>1</v>
      </c>
      <c r="AG261" s="69">
        <f>IFERROR(INDEX('Euro Qual stats'!$A$1:$L$2071,MATCH(Players!$AE261,'Euro Qual stats'!$A$1:$A$2071,0),MATCH(Players!AG$2,'Euro Qual stats'!$A$1:$L$1,0)),0)</f>
        <v>0</v>
      </c>
      <c r="AH261" s="69">
        <f>IFERROR(INDEX('Euro Qual stats'!$A$1:$L$2071,MATCH(Players!$AE261,'Euro Qual stats'!$A$1:$A$2071,0),MATCH(Players!AH$2,'Euro Qual stats'!$A$1:$L$1,0)),0)</f>
        <v>0</v>
      </c>
      <c r="AI261" s="69">
        <f>IFERROR(INDEX('Euro Qual stats'!$A$1:$L$2071,MATCH(Players!$AE261,'Euro Qual stats'!$A$1:$A$2071,0),MATCH(Players!AI$2,'Euro Qual stats'!$A$1:$L$1,0)),0)</f>
        <v>0</v>
      </c>
      <c r="AJ261" s="85">
        <f t="shared" si="140"/>
        <v>8.5754437869822495E-2</v>
      </c>
      <c r="AK261" s="85">
        <f t="shared" si="141"/>
        <v>8.4127218934911263E-2</v>
      </c>
      <c r="AL261" s="85">
        <f t="shared" si="142"/>
        <v>0.17319033530571981</v>
      </c>
      <c r="AM261" s="85">
        <f t="shared" si="143"/>
        <v>5.0238340675774949E-2</v>
      </c>
      <c r="AN261" s="85">
        <f t="shared" si="144"/>
        <v>2.8740122684690922E-2</v>
      </c>
      <c r="AO261" s="85">
        <f t="shared" si="145"/>
        <v>9.147662503426246E-2</v>
      </c>
      <c r="AP261" s="2" t="str">
        <f t="shared" si="146"/>
        <v/>
      </c>
      <c r="AQ261" s="2" t="str">
        <f t="shared" si="147"/>
        <v/>
      </c>
      <c r="AR261" s="2" t="str">
        <f t="shared" si="148"/>
        <v/>
      </c>
      <c r="AS261" s="2" t="str">
        <f t="shared" si="149"/>
        <v/>
      </c>
      <c r="AT261" s="2" t="str">
        <f t="shared" si="150"/>
        <v/>
      </c>
      <c r="AU261" s="2">
        <f t="shared" si="170"/>
        <v>0</v>
      </c>
      <c r="AV261" s="2">
        <f t="shared" si="171"/>
        <v>0</v>
      </c>
      <c r="AW261" s="2">
        <f t="shared" si="172"/>
        <v>7.9071179238124151E-2</v>
      </c>
      <c r="AX261" s="2">
        <f t="shared" si="173"/>
        <v>0.13674475927152546</v>
      </c>
      <c r="AY261" s="2">
        <f t="shared" si="174"/>
        <v>0</v>
      </c>
      <c r="AZ261" s="2">
        <f t="shared" si="151"/>
        <v>4.2063609467455632E-2</v>
      </c>
      <c r="BA261" s="2">
        <f t="shared" si="152"/>
        <v>4.2877218934911247E-2</v>
      </c>
      <c r="BB261" s="2">
        <f t="shared" si="153"/>
        <v>6.8372379635762731E-2</v>
      </c>
      <c r="BC261">
        <f t="shared" si="154"/>
        <v>1</v>
      </c>
      <c r="BD261" s="74">
        <f t="shared" si="155"/>
        <v>1.8803232405229794E-2</v>
      </c>
      <c r="BE261" s="74">
        <f t="shared" si="156"/>
        <v>3.4811850742067108E-2</v>
      </c>
      <c r="BF261" s="74">
        <f t="shared" si="157"/>
        <v>1.9529663545553456E-2</v>
      </c>
      <c r="BG261" s="2">
        <f t="shared" si="158"/>
        <v>6.8372379635762731E-2</v>
      </c>
      <c r="BH261" s="2">
        <f t="shared" si="159"/>
        <v>0</v>
      </c>
      <c r="BI261" s="2">
        <f t="shared" si="160"/>
        <v>1.8803232405229794E-2</v>
      </c>
      <c r="BJ261" s="2">
        <f t="shared" si="161"/>
        <v>3.4811850742067108E-2</v>
      </c>
      <c r="BK261" s="2">
        <f t="shared" si="162"/>
        <v>1.9529663545553456E-2</v>
      </c>
      <c r="BL261" s="2">
        <f t="shared" si="163"/>
        <v>6.8372379635762731E-2</v>
      </c>
      <c r="BM261" s="2">
        <f t="shared" si="164"/>
        <v>0</v>
      </c>
      <c r="BN261" s="2">
        <f t="shared" si="165"/>
        <v>1.9231833170460715E-2</v>
      </c>
      <c r="BO261" s="2">
        <f t="shared" si="166"/>
        <v>4.08883032320497E-2</v>
      </c>
      <c r="BP261" s="2">
        <f t="shared" si="167"/>
        <v>2.2943503305019937E-2</v>
      </c>
      <c r="BQ261" s="2">
        <f t="shared" si="168"/>
        <v>6.8372379635762731E-2</v>
      </c>
      <c r="BR261" s="2">
        <f t="shared" si="169"/>
        <v>0</v>
      </c>
    </row>
    <row r="262" spans="1:70" x14ac:dyDescent="0.3">
      <c r="A262" s="93">
        <v>0</v>
      </c>
      <c r="B262">
        <v>220792</v>
      </c>
      <c r="C262" t="s">
        <v>1976</v>
      </c>
      <c r="D262" t="s">
        <v>1977</v>
      </c>
      <c r="E262" t="s">
        <v>1978</v>
      </c>
      <c r="F262">
        <v>18694</v>
      </c>
      <c r="G262" t="s">
        <v>874</v>
      </c>
      <c r="H262" t="s">
        <v>907</v>
      </c>
      <c r="I262" t="s">
        <v>5231</v>
      </c>
      <c r="J262">
        <v>0</v>
      </c>
      <c r="K262">
        <v>5</v>
      </c>
      <c r="L262">
        <v>0</v>
      </c>
      <c r="M262">
        <v>0</v>
      </c>
      <c r="N262">
        <v>10</v>
      </c>
      <c r="O262" t="s">
        <v>992</v>
      </c>
      <c r="P262" t="s">
        <v>1979</v>
      </c>
      <c r="Q262" t="s">
        <v>1155</v>
      </c>
      <c r="Z262" t="s">
        <v>1086</v>
      </c>
      <c r="AA262" t="s">
        <v>693</v>
      </c>
      <c r="AB262" s="69" t="str">
        <f>IF(AA262&lt;&gt;"",INDEX(Lookup!$N$2:$N$5,MATCH(Players!AA262,Lookup!$P$2:$P$5,0)),INDEX(Lookup!$N$2:$N$5,MATCH(Players!O262,Lookup!$O$2:$O$5,0)))</f>
        <v>Striker</v>
      </c>
      <c r="AC262">
        <v>2995000</v>
      </c>
      <c r="AD262" s="69" t="s">
        <v>788</v>
      </c>
      <c r="AE262" s="69">
        <f>INDEX('Translate table'!$H$2:$H$622,MATCH(Players!P262,'Translate table'!$G$2:$G$622,0))</f>
        <v>0</v>
      </c>
      <c r="AF262" s="69">
        <f>IFERROR(INDEX('Euro Qual stats'!$A$1:$L$2071,MATCH(Players!$AE262,'Euro Qual stats'!$A$1:$A$2071,0),MATCH(Players!AF$2,'Euro Qual stats'!$A$1:$L$1,0)),0)</f>
        <v>0</v>
      </c>
      <c r="AG262" s="69">
        <f>IFERROR(INDEX('Euro Qual stats'!$A$1:$L$2071,MATCH(Players!$AE262,'Euro Qual stats'!$A$1:$A$2071,0),MATCH(Players!AG$2,'Euro Qual stats'!$A$1:$L$1,0)),0)</f>
        <v>0</v>
      </c>
      <c r="AH262" s="69">
        <f>IFERROR(INDEX('Euro Qual stats'!$A$1:$L$2071,MATCH(Players!$AE262,'Euro Qual stats'!$A$1:$A$2071,0),MATCH(Players!AH$2,'Euro Qual stats'!$A$1:$L$1,0)),0)</f>
        <v>0</v>
      </c>
      <c r="AI262" s="69">
        <f>IFERROR(INDEX('Euro Qual stats'!$A$1:$L$2071,MATCH(Players!$AE262,'Euro Qual stats'!$A$1:$A$2071,0),MATCH(Players!AI$2,'Euro Qual stats'!$A$1:$L$1,0)),0)</f>
        <v>0</v>
      </c>
      <c r="AJ262" s="85">
        <f t="shared" si="140"/>
        <v>0.20349056603773591</v>
      </c>
      <c r="AK262" s="85">
        <f t="shared" si="141"/>
        <v>0.56603773584905637</v>
      </c>
      <c r="AL262" s="85">
        <f t="shared" si="142"/>
        <v>0.1761320754716981</v>
      </c>
      <c r="AM262" s="85">
        <f t="shared" si="143"/>
        <v>0</v>
      </c>
      <c r="AN262" s="85">
        <f t="shared" si="144"/>
        <v>0</v>
      </c>
      <c r="AO262" s="85">
        <f t="shared" si="145"/>
        <v>0</v>
      </c>
      <c r="AP262" s="2" t="str">
        <f t="shared" si="146"/>
        <v/>
      </c>
      <c r="AQ262" s="2" t="str">
        <f t="shared" si="147"/>
        <v/>
      </c>
      <c r="AR262" s="2" t="str">
        <f t="shared" si="148"/>
        <v/>
      </c>
      <c r="AS262" s="2" t="str">
        <f t="shared" si="149"/>
        <v/>
      </c>
      <c r="AT262" s="2" t="str">
        <f t="shared" si="150"/>
        <v/>
      </c>
      <c r="AU262" s="2">
        <f t="shared" si="170"/>
        <v>3.2738711651272179E-2</v>
      </c>
      <c r="AV262" s="2">
        <f t="shared" si="171"/>
        <v>3.0526157122442311E-2</v>
      </c>
      <c r="AW262" s="2">
        <f t="shared" si="172"/>
        <v>0.22701179417597328</v>
      </c>
      <c r="AX262" s="2">
        <f t="shared" si="173"/>
        <v>0.16385980883022302</v>
      </c>
      <c r="AY262" s="2">
        <f t="shared" si="174"/>
        <v>0</v>
      </c>
      <c r="AZ262" s="2">
        <f t="shared" si="151"/>
        <v>0.29938822375016427</v>
      </c>
      <c r="BA262" s="2">
        <f t="shared" si="152"/>
        <v>0.11700836158008911</v>
      </c>
      <c r="BB262" s="2">
        <f t="shared" si="153"/>
        <v>8.1929904415111512E-2</v>
      </c>
      <c r="BC262">
        <f t="shared" si="154"/>
        <v>0</v>
      </c>
      <c r="BD262" s="74">
        <f t="shared" si="155"/>
        <v>0</v>
      </c>
      <c r="BE262" s="74">
        <f t="shared" si="156"/>
        <v>0</v>
      </c>
      <c r="BF262" s="74">
        <f t="shared" si="157"/>
        <v>0</v>
      </c>
      <c r="BG262" s="2">
        <f t="shared" si="158"/>
        <v>8.1929904415111512E-2</v>
      </c>
      <c r="BH262" s="2">
        <f t="shared" si="159"/>
        <v>0</v>
      </c>
      <c r="BI262" s="2">
        <f t="shared" si="160"/>
        <v>0</v>
      </c>
      <c r="BJ262" s="2">
        <f t="shared" si="161"/>
        <v>0</v>
      </c>
      <c r="BK262" s="2">
        <f t="shared" si="162"/>
        <v>0</v>
      </c>
      <c r="BL262" s="2">
        <f t="shared" si="163"/>
        <v>8.1929904415111512E-2</v>
      </c>
      <c r="BM262" s="2">
        <f t="shared" si="164"/>
        <v>0</v>
      </c>
      <c r="BN262" s="2">
        <f t="shared" si="165"/>
        <v>0</v>
      </c>
      <c r="BO262" s="2">
        <f t="shared" si="166"/>
        <v>0</v>
      </c>
      <c r="BP262" s="2">
        <f t="shared" si="167"/>
        <v>0</v>
      </c>
      <c r="BQ262" s="2">
        <f t="shared" si="168"/>
        <v>8.1929904415111512E-2</v>
      </c>
      <c r="BR262" s="2">
        <f t="shared" si="169"/>
        <v>0</v>
      </c>
    </row>
    <row r="263" spans="1:70" x14ac:dyDescent="0.3">
      <c r="A263" s="93">
        <v>0</v>
      </c>
      <c r="B263">
        <v>204649</v>
      </c>
      <c r="C263" t="s">
        <v>1980</v>
      </c>
      <c r="D263" t="s">
        <v>990</v>
      </c>
      <c r="E263" t="s">
        <v>1981</v>
      </c>
      <c r="F263">
        <v>18660</v>
      </c>
      <c r="G263" t="s">
        <v>890</v>
      </c>
      <c r="H263" t="s">
        <v>913</v>
      </c>
      <c r="I263" t="s">
        <v>5231</v>
      </c>
      <c r="J263">
        <v>0</v>
      </c>
      <c r="K263">
        <v>5</v>
      </c>
      <c r="L263">
        <v>0</v>
      </c>
      <c r="M263">
        <v>0</v>
      </c>
      <c r="N263">
        <v>12</v>
      </c>
      <c r="O263" t="s">
        <v>1273</v>
      </c>
      <c r="P263" t="s">
        <v>1982</v>
      </c>
      <c r="Q263" t="s">
        <v>1982</v>
      </c>
      <c r="R263">
        <v>0</v>
      </c>
      <c r="S263">
        <v>0</v>
      </c>
      <c r="T263">
        <v>101</v>
      </c>
      <c r="U263">
        <v>4</v>
      </c>
      <c r="V263">
        <v>2970</v>
      </c>
      <c r="W263">
        <v>0</v>
      </c>
      <c r="X263">
        <v>0</v>
      </c>
      <c r="Y263">
        <v>0</v>
      </c>
      <c r="Z263" t="s">
        <v>1040</v>
      </c>
      <c r="AA263" t="s">
        <v>690</v>
      </c>
      <c r="AB263" s="69" t="str">
        <f>IF(AA263&lt;&gt;"",INDEX(Lookup!$N$2:$N$5,MATCH(Players!AA263,Lookup!$P$2:$P$5,0)),INDEX(Lookup!$N$2:$N$5,MATCH(Players!O263,Lookup!$O$2:$O$5,0)))</f>
        <v>Goalkeeper</v>
      </c>
      <c r="AC263">
        <v>4495000</v>
      </c>
      <c r="AD263" s="69" t="s">
        <v>788</v>
      </c>
      <c r="AE263" s="69" t="str">
        <f>INDEX('Translate table'!$H$2:$H$622,MATCH(Players!P263,'Translate table'!$G$2:$G$622,0))</f>
        <v>Kevin Trapp</v>
      </c>
      <c r="AF263" s="69">
        <f>IFERROR(INDEX('Euro Qual stats'!$A$1:$L$2071,MATCH(Players!$AE263,'Euro Qual stats'!$A$1:$A$2071,0),MATCH(Players!AF$2,'Euro Qual stats'!$A$1:$L$1,0)),0)</f>
        <v>0</v>
      </c>
      <c r="AG263" s="69">
        <f>IFERROR(INDEX('Euro Qual stats'!$A$1:$L$2071,MATCH(Players!$AE263,'Euro Qual stats'!$A$1:$A$2071,0),MATCH(Players!AG$2,'Euro Qual stats'!$A$1:$L$1,0)),0)</f>
        <v>0</v>
      </c>
      <c r="AH263" s="69">
        <f>IFERROR(INDEX('Euro Qual stats'!$A$1:$L$2071,MATCH(Players!$AE263,'Euro Qual stats'!$A$1:$A$2071,0),MATCH(Players!AH$2,'Euro Qual stats'!$A$1:$L$1,0)),0)</f>
        <v>0</v>
      </c>
      <c r="AI263" s="69">
        <f>IFERROR(INDEX('Euro Qual stats'!$A$1:$L$2071,MATCH(Players!$AE263,'Euro Qual stats'!$A$1:$A$2071,0),MATCH(Players!AI$2,'Euro Qual stats'!$A$1:$L$1,0)),0)</f>
        <v>0</v>
      </c>
      <c r="AJ263" s="85">
        <f t="shared" si="140"/>
        <v>0</v>
      </c>
      <c r="AK263" s="85">
        <f t="shared" si="141"/>
        <v>0</v>
      </c>
      <c r="AL263" s="85">
        <f t="shared" si="142"/>
        <v>0</v>
      </c>
      <c r="AM263" s="85">
        <f t="shared" si="143"/>
        <v>0</v>
      </c>
      <c r="AN263" s="85">
        <f t="shared" si="144"/>
        <v>0</v>
      </c>
      <c r="AO263" s="85">
        <f t="shared" si="145"/>
        <v>0</v>
      </c>
      <c r="AP263" s="2">
        <f t="shared" si="146"/>
        <v>0</v>
      </c>
      <c r="AQ263" s="2">
        <f t="shared" si="147"/>
        <v>0</v>
      </c>
      <c r="AR263" s="2">
        <f t="shared" si="148"/>
        <v>0</v>
      </c>
      <c r="AS263" s="2">
        <f t="shared" si="149"/>
        <v>0</v>
      </c>
      <c r="AT263" s="2">
        <f t="shared" si="150"/>
        <v>0</v>
      </c>
      <c r="AU263" s="2">
        <f t="shared" si="170"/>
        <v>0</v>
      </c>
      <c r="AV263" s="2">
        <f t="shared" si="171"/>
        <v>0</v>
      </c>
      <c r="AW263" s="2">
        <f t="shared" si="172"/>
        <v>0</v>
      </c>
      <c r="AX263" s="2">
        <f t="shared" si="173"/>
        <v>0</v>
      </c>
      <c r="AY263" s="2">
        <f t="shared" si="174"/>
        <v>0</v>
      </c>
      <c r="AZ263" s="2">
        <f t="shared" si="151"/>
        <v>0</v>
      </c>
      <c r="BA263" s="2">
        <f t="shared" si="152"/>
        <v>0</v>
      </c>
      <c r="BB263" s="2">
        <f t="shared" si="153"/>
        <v>0</v>
      </c>
      <c r="BC263">
        <f t="shared" si="154"/>
        <v>0</v>
      </c>
      <c r="BD263" s="74">
        <f t="shared" si="155"/>
        <v>0</v>
      </c>
      <c r="BE263" s="74">
        <f t="shared" si="156"/>
        <v>0</v>
      </c>
      <c r="BF263" s="74">
        <f t="shared" si="157"/>
        <v>0</v>
      </c>
      <c r="BG263" s="2">
        <f t="shared" si="158"/>
        <v>0</v>
      </c>
      <c r="BH263" s="2">
        <f t="shared" si="159"/>
        <v>0</v>
      </c>
      <c r="BI263" s="2">
        <f t="shared" si="160"/>
        <v>0</v>
      </c>
      <c r="BJ263" s="2">
        <f t="shared" si="161"/>
        <v>0</v>
      </c>
      <c r="BK263" s="2">
        <f t="shared" si="162"/>
        <v>0</v>
      </c>
      <c r="BL263" s="2">
        <f t="shared" si="163"/>
        <v>0</v>
      </c>
      <c r="BM263" s="2">
        <f t="shared" si="164"/>
        <v>0</v>
      </c>
      <c r="BN263" s="2">
        <f t="shared" si="165"/>
        <v>0</v>
      </c>
      <c r="BO263" s="2">
        <f t="shared" si="166"/>
        <v>0</v>
      </c>
      <c r="BP263" s="2">
        <f t="shared" si="167"/>
        <v>0</v>
      </c>
      <c r="BQ263" s="2">
        <f t="shared" si="168"/>
        <v>0</v>
      </c>
      <c r="BR263" s="2">
        <f t="shared" si="169"/>
        <v>0</v>
      </c>
    </row>
    <row r="264" spans="1:70" x14ac:dyDescent="0.3">
      <c r="A264" s="93">
        <v>0</v>
      </c>
      <c r="B264">
        <v>221521</v>
      </c>
      <c r="C264" t="s">
        <v>1983</v>
      </c>
      <c r="D264" t="s">
        <v>1984</v>
      </c>
      <c r="E264" t="s">
        <v>1985</v>
      </c>
      <c r="F264">
        <v>18660</v>
      </c>
      <c r="G264" t="s">
        <v>890</v>
      </c>
      <c r="H264" t="s">
        <v>913</v>
      </c>
      <c r="I264" t="s">
        <v>5231</v>
      </c>
      <c r="J264">
        <v>0</v>
      </c>
      <c r="K264">
        <v>5</v>
      </c>
      <c r="L264">
        <v>0</v>
      </c>
      <c r="M264">
        <v>0</v>
      </c>
      <c r="N264">
        <v>4</v>
      </c>
      <c r="O264" t="s">
        <v>1301</v>
      </c>
      <c r="P264" t="s">
        <v>1986</v>
      </c>
      <c r="Q264" t="s">
        <v>619</v>
      </c>
      <c r="R264">
        <v>0</v>
      </c>
      <c r="S264">
        <v>0</v>
      </c>
      <c r="T264">
        <v>0</v>
      </c>
      <c r="U264">
        <v>4</v>
      </c>
      <c r="V264">
        <v>1131</v>
      </c>
      <c r="W264">
        <v>1</v>
      </c>
      <c r="X264">
        <v>1</v>
      </c>
      <c r="Y264">
        <v>0</v>
      </c>
      <c r="Z264" t="s">
        <v>1040</v>
      </c>
      <c r="AA264" t="s">
        <v>692</v>
      </c>
      <c r="AB264" s="69" t="str">
        <f>IF(AA264&lt;&gt;"",INDEX(Lookup!$N$2:$N$5,MATCH(Players!AA264,Lookup!$P$2:$P$5,0)),INDEX(Lookup!$N$2:$N$5,MATCH(Players!O264,Lookup!$O$2:$O$5,0)))</f>
        <v>Defense</v>
      </c>
      <c r="AC264">
        <v>2995000</v>
      </c>
      <c r="AD264" s="69" t="s">
        <v>788</v>
      </c>
      <c r="AE264" s="69" t="str">
        <f>INDEX('Translate table'!$H$2:$H$622,MATCH(Players!P264,'Translate table'!$G$2:$G$622,0))</f>
        <v>Robin Koch</v>
      </c>
      <c r="AF264" s="69">
        <f>IFERROR(INDEX('Euro Qual stats'!$A$1:$L$2071,MATCH(Players!$AE264,'Euro Qual stats'!$A$1:$A$2071,0),MATCH(Players!AF$2,'Euro Qual stats'!$A$1:$L$1,0)),0)</f>
        <v>1</v>
      </c>
      <c r="AG264" s="69">
        <f>IFERROR(INDEX('Euro Qual stats'!$A$1:$L$2071,MATCH(Players!$AE264,'Euro Qual stats'!$A$1:$A$2071,0),MATCH(Players!AG$2,'Euro Qual stats'!$A$1:$L$1,0)),0)</f>
        <v>0</v>
      </c>
      <c r="AH264" s="69">
        <f>IFERROR(INDEX('Euro Qual stats'!$A$1:$L$2071,MATCH(Players!$AE264,'Euro Qual stats'!$A$1:$A$2071,0),MATCH(Players!AH$2,'Euro Qual stats'!$A$1:$L$1,0)),0)</f>
        <v>0</v>
      </c>
      <c r="AI264" s="69">
        <f>IFERROR(INDEX('Euro Qual stats'!$A$1:$L$2071,MATCH(Players!$AE264,'Euro Qual stats'!$A$1:$A$2071,0),MATCH(Players!AI$2,'Euro Qual stats'!$A$1:$L$1,0)),0)</f>
        <v>1</v>
      </c>
      <c r="AJ264" s="85">
        <f t="shared" si="140"/>
        <v>8.5754437869822495E-2</v>
      </c>
      <c r="AK264" s="85">
        <f t="shared" si="141"/>
        <v>8.4127218934911263E-2</v>
      </c>
      <c r="AL264" s="85">
        <f t="shared" si="142"/>
        <v>0.25652366863905313</v>
      </c>
      <c r="AM264" s="85">
        <f t="shared" si="143"/>
        <v>0</v>
      </c>
      <c r="AN264" s="85">
        <f t="shared" si="144"/>
        <v>0</v>
      </c>
      <c r="AO264" s="85">
        <f t="shared" si="145"/>
        <v>0</v>
      </c>
      <c r="AP264" s="2">
        <f t="shared" si="146"/>
        <v>0</v>
      </c>
      <c r="AQ264" s="2">
        <f t="shared" si="147"/>
        <v>0</v>
      </c>
      <c r="AR264" s="2">
        <f t="shared" si="148"/>
        <v>7.9575596816976124E-2</v>
      </c>
      <c r="AS264" s="2">
        <f t="shared" si="149"/>
        <v>7.9575596816976124E-2</v>
      </c>
      <c r="AT264" s="2">
        <f t="shared" si="150"/>
        <v>0</v>
      </c>
      <c r="AU264" s="2">
        <f t="shared" si="170"/>
        <v>0</v>
      </c>
      <c r="AV264" s="2">
        <f t="shared" si="171"/>
        <v>0</v>
      </c>
      <c r="AW264" s="2">
        <f t="shared" si="172"/>
        <v>7.9575596816976124E-2</v>
      </c>
      <c r="AX264" s="2">
        <f t="shared" si="173"/>
        <v>7.9575596816976124E-2</v>
      </c>
      <c r="AY264" s="2">
        <f t="shared" si="174"/>
        <v>0</v>
      </c>
      <c r="AZ264" s="2">
        <f t="shared" si="151"/>
        <v>4.2063609467455632E-2</v>
      </c>
      <c r="BA264" s="2">
        <f t="shared" si="152"/>
        <v>4.2877218934911247E-2</v>
      </c>
      <c r="BB264" s="2">
        <f t="shared" si="153"/>
        <v>0.53978779840848801</v>
      </c>
      <c r="BC264">
        <f t="shared" si="154"/>
        <v>0</v>
      </c>
      <c r="BD264" s="74">
        <f t="shared" si="155"/>
        <v>0</v>
      </c>
      <c r="BE264" s="74">
        <f t="shared" si="156"/>
        <v>0</v>
      </c>
      <c r="BF264" s="74">
        <f t="shared" si="157"/>
        <v>0</v>
      </c>
      <c r="BG264" s="2">
        <f t="shared" si="158"/>
        <v>0.53978779840848801</v>
      </c>
      <c r="BH264" s="2">
        <f t="shared" si="159"/>
        <v>0</v>
      </c>
      <c r="BI264" s="2">
        <f t="shared" si="160"/>
        <v>0</v>
      </c>
      <c r="BJ264" s="2">
        <f t="shared" si="161"/>
        <v>0</v>
      </c>
      <c r="BK264" s="2">
        <f t="shared" si="162"/>
        <v>0</v>
      </c>
      <c r="BL264" s="2">
        <f t="shared" si="163"/>
        <v>0.53978779840848801</v>
      </c>
      <c r="BM264" s="2">
        <f t="shared" si="164"/>
        <v>0</v>
      </c>
      <c r="BN264" s="2">
        <f t="shared" si="165"/>
        <v>0</v>
      </c>
      <c r="BO264" s="2">
        <f t="shared" si="166"/>
        <v>0</v>
      </c>
      <c r="BP264" s="2">
        <f t="shared" si="167"/>
        <v>0</v>
      </c>
      <c r="BQ264" s="2">
        <f t="shared" si="168"/>
        <v>0.53978779840848801</v>
      </c>
      <c r="BR264" s="2">
        <f t="shared" si="169"/>
        <v>0</v>
      </c>
    </row>
    <row r="265" spans="1:70" x14ac:dyDescent="0.3">
      <c r="A265" s="93">
        <v>0</v>
      </c>
      <c r="B265">
        <v>221518</v>
      </c>
      <c r="C265" t="s">
        <v>1987</v>
      </c>
      <c r="D265" t="s">
        <v>1908</v>
      </c>
      <c r="E265" t="s">
        <v>1988</v>
      </c>
      <c r="F265">
        <v>18660</v>
      </c>
      <c r="G265" t="s">
        <v>890</v>
      </c>
      <c r="H265" t="s">
        <v>913</v>
      </c>
      <c r="I265" t="s">
        <v>5231</v>
      </c>
      <c r="J265">
        <v>0</v>
      </c>
      <c r="K265">
        <v>5</v>
      </c>
      <c r="L265">
        <v>0</v>
      </c>
      <c r="M265">
        <v>0</v>
      </c>
      <c r="N265">
        <v>4</v>
      </c>
      <c r="O265" t="s">
        <v>1301</v>
      </c>
      <c r="P265" t="s">
        <v>1989</v>
      </c>
      <c r="Q265" t="s">
        <v>1989</v>
      </c>
      <c r="R265">
        <v>2</v>
      </c>
      <c r="S265">
        <v>2</v>
      </c>
      <c r="T265">
        <v>0</v>
      </c>
      <c r="U265">
        <v>7</v>
      </c>
      <c r="V265">
        <v>1652</v>
      </c>
      <c r="W265">
        <v>6</v>
      </c>
      <c r="X265">
        <v>2</v>
      </c>
      <c r="Y265">
        <v>0</v>
      </c>
      <c r="Z265" t="s">
        <v>1040</v>
      </c>
      <c r="AA265" t="s">
        <v>692</v>
      </c>
      <c r="AB265" s="69" t="str">
        <f>IF(AA265&lt;&gt;"",INDEX(Lookup!$N$2:$N$5,MATCH(Players!AA265,Lookup!$P$2:$P$5,0)),INDEX(Lookup!$N$2:$N$5,MATCH(Players!O265,Lookup!$O$2:$O$5,0)))</f>
        <v>Defense</v>
      </c>
      <c r="AC265">
        <v>2995000</v>
      </c>
      <c r="AD265" s="69" t="s">
        <v>789</v>
      </c>
      <c r="AE265" s="69" t="str">
        <f>INDEX('Translate table'!$H$2:$H$622,MATCH(Players!P265,'Translate table'!$G$2:$G$622,0))</f>
        <v>Marcel Halstenberg</v>
      </c>
      <c r="AF265" s="69">
        <f>IFERROR(INDEX('Euro Qual stats'!$A$1:$L$2071,MATCH(Players!$AE265,'Euro Qual stats'!$A$1:$A$2071,0),MATCH(Players!AF$2,'Euro Qual stats'!$A$1:$L$1,0)),0)</f>
        <v>3</v>
      </c>
      <c r="AG265" s="69">
        <f>IFERROR(INDEX('Euro Qual stats'!$A$1:$L$2071,MATCH(Players!$AE265,'Euro Qual stats'!$A$1:$A$2071,0),MATCH(Players!AG$2,'Euro Qual stats'!$A$1:$L$1,0)),0)</f>
        <v>0.4</v>
      </c>
      <c r="AH265" s="69">
        <f>IFERROR(INDEX('Euro Qual stats'!$A$1:$L$2071,MATCH(Players!$AE265,'Euro Qual stats'!$A$1:$A$2071,0),MATCH(Players!AH$2,'Euro Qual stats'!$A$1:$L$1,0)),0)</f>
        <v>0.4</v>
      </c>
      <c r="AI265" s="69">
        <f>IFERROR(INDEX('Euro Qual stats'!$A$1:$L$2071,MATCH(Players!$AE265,'Euro Qual stats'!$A$1:$A$2071,0),MATCH(Players!AI$2,'Euro Qual stats'!$A$1:$L$1,0)),0)</f>
        <v>0</v>
      </c>
      <c r="AJ265" s="85">
        <f t="shared" si="140"/>
        <v>0.17016272189349113</v>
      </c>
      <c r="AK265" s="85">
        <f t="shared" si="141"/>
        <v>0.16883136094674558</v>
      </c>
      <c r="AL265" s="85">
        <f t="shared" si="142"/>
        <v>0.14170118343195259</v>
      </c>
      <c r="AM265" s="85">
        <f t="shared" si="143"/>
        <v>0</v>
      </c>
      <c r="AN265" s="85">
        <f t="shared" si="144"/>
        <v>0</v>
      </c>
      <c r="AO265" s="85">
        <f t="shared" si="145"/>
        <v>0</v>
      </c>
      <c r="AP265" s="2">
        <f t="shared" si="146"/>
        <v>0.10895883777239709</v>
      </c>
      <c r="AQ265" s="2">
        <f t="shared" si="147"/>
        <v>0.10895883777239709</v>
      </c>
      <c r="AR265" s="2">
        <f t="shared" si="148"/>
        <v>0.32687651331719131</v>
      </c>
      <c r="AS265" s="2">
        <f t="shared" si="149"/>
        <v>0.10895883777239709</v>
      </c>
      <c r="AT265" s="2">
        <f t="shared" si="150"/>
        <v>0</v>
      </c>
      <c r="AU265" s="2">
        <f t="shared" si="170"/>
        <v>0.10895883777239709</v>
      </c>
      <c r="AV265" s="2">
        <f t="shared" si="171"/>
        <v>0.10895883777239709</v>
      </c>
      <c r="AW265" s="2">
        <f t="shared" si="172"/>
        <v>0.32687651331719131</v>
      </c>
      <c r="AX265" s="2">
        <f t="shared" si="173"/>
        <v>0.10895883777239709</v>
      </c>
      <c r="AY265" s="2">
        <f t="shared" si="174"/>
        <v>0</v>
      </c>
      <c r="AZ265" s="2">
        <f t="shared" si="151"/>
        <v>0.13889509935957134</v>
      </c>
      <c r="BA265" s="2">
        <f t="shared" si="152"/>
        <v>0.13956077983294413</v>
      </c>
      <c r="BB265" s="2">
        <f t="shared" si="153"/>
        <v>5.4479418886198547E-2</v>
      </c>
      <c r="BC265">
        <f t="shared" si="154"/>
        <v>0</v>
      </c>
      <c r="BD265" s="74">
        <f t="shared" si="155"/>
        <v>0</v>
      </c>
      <c r="BE265" s="74">
        <f t="shared" si="156"/>
        <v>0</v>
      </c>
      <c r="BF265" s="74">
        <f t="shared" si="157"/>
        <v>0</v>
      </c>
      <c r="BG265" s="2">
        <f t="shared" si="158"/>
        <v>5.4479418886198547E-2</v>
      </c>
      <c r="BH265" s="2">
        <f t="shared" si="159"/>
        <v>0</v>
      </c>
      <c r="BI265" s="2">
        <f t="shared" si="160"/>
        <v>0</v>
      </c>
      <c r="BJ265" s="2">
        <f t="shared" si="161"/>
        <v>0</v>
      </c>
      <c r="BK265" s="2">
        <f t="shared" si="162"/>
        <v>0</v>
      </c>
      <c r="BL265" s="2">
        <f t="shared" si="163"/>
        <v>5.4479418886198547E-2</v>
      </c>
      <c r="BM265" s="2">
        <f t="shared" si="164"/>
        <v>0</v>
      </c>
      <c r="BN265" s="2">
        <f t="shared" si="165"/>
        <v>0</v>
      </c>
      <c r="BO265" s="2">
        <f t="shared" si="166"/>
        <v>0</v>
      </c>
      <c r="BP265" s="2">
        <f t="shared" si="167"/>
        <v>0</v>
      </c>
      <c r="BQ265" s="2">
        <f t="shared" si="168"/>
        <v>5.4479418886198547E-2</v>
      </c>
      <c r="BR265" s="2">
        <f t="shared" si="169"/>
        <v>0</v>
      </c>
    </row>
    <row r="266" spans="1:70" x14ac:dyDescent="0.3">
      <c r="A266" s="93">
        <v>0</v>
      </c>
      <c r="B266">
        <v>221517</v>
      </c>
      <c r="C266" t="s">
        <v>1990</v>
      </c>
      <c r="D266" t="s">
        <v>1991</v>
      </c>
      <c r="E266" t="s">
        <v>1992</v>
      </c>
      <c r="F266">
        <v>18660</v>
      </c>
      <c r="G266" t="s">
        <v>890</v>
      </c>
      <c r="H266" t="s">
        <v>913</v>
      </c>
      <c r="I266" t="s">
        <v>5231</v>
      </c>
      <c r="J266">
        <v>0</v>
      </c>
      <c r="K266">
        <v>5</v>
      </c>
      <c r="L266">
        <v>0</v>
      </c>
      <c r="M266">
        <v>0</v>
      </c>
      <c r="N266">
        <v>9</v>
      </c>
      <c r="O266" t="s">
        <v>1301</v>
      </c>
      <c r="P266" t="s">
        <v>1993</v>
      </c>
      <c r="Q266" t="s">
        <v>1994</v>
      </c>
      <c r="R266">
        <v>3</v>
      </c>
      <c r="S266">
        <v>3</v>
      </c>
      <c r="T266">
        <v>0</v>
      </c>
      <c r="U266">
        <v>6</v>
      </c>
      <c r="V266">
        <v>3060</v>
      </c>
      <c r="W266">
        <v>7</v>
      </c>
      <c r="X266">
        <v>2</v>
      </c>
      <c r="Y266">
        <v>0</v>
      </c>
      <c r="Z266" t="s">
        <v>1040</v>
      </c>
      <c r="AA266" t="s">
        <v>692</v>
      </c>
      <c r="AB266" s="69" t="str">
        <f>IF(AA266&lt;&gt;"",INDEX(Lookup!$N$2:$N$5,MATCH(Players!AA266,Lookup!$P$2:$P$5,0)),INDEX(Lookup!$N$2:$N$5,MATCH(Players!O266,Lookup!$O$2:$O$5,0)))</f>
        <v>Defense</v>
      </c>
      <c r="AC266">
        <v>2995000</v>
      </c>
      <c r="AD266" s="69" t="s">
        <v>788</v>
      </c>
      <c r="AE266" s="69" t="str">
        <f>INDEX('Translate table'!$H$2:$H$622,MATCH(Players!P266,'Translate table'!$G$2:$G$622,0))</f>
        <v>Chris Gunter</v>
      </c>
      <c r="AF266" s="69">
        <f>IFERROR(INDEX('Euro Qual stats'!$A$1:$L$2071,MATCH(Players!$AE266,'Euro Qual stats'!$A$1:$A$2071,0),MATCH(Players!AF$2,'Euro Qual stats'!$A$1:$L$1,0)),0)</f>
        <v>1</v>
      </c>
      <c r="AG266" s="69">
        <f>IFERROR(INDEX('Euro Qual stats'!$A$1:$L$2071,MATCH(Players!$AE266,'Euro Qual stats'!$A$1:$A$2071,0),MATCH(Players!AG$2,'Euro Qual stats'!$A$1:$L$1,0)),0)</f>
        <v>0</v>
      </c>
      <c r="AH266" s="69">
        <f>IFERROR(INDEX('Euro Qual stats'!$A$1:$L$2071,MATCH(Players!$AE266,'Euro Qual stats'!$A$1:$A$2071,0),MATCH(Players!AH$2,'Euro Qual stats'!$A$1:$L$1,0)),0)</f>
        <v>0</v>
      </c>
      <c r="AI266" s="69">
        <f>IFERROR(INDEX('Euro Qual stats'!$A$1:$L$2071,MATCH(Players!$AE266,'Euro Qual stats'!$A$1:$A$2071,0),MATCH(Players!AI$2,'Euro Qual stats'!$A$1:$L$1,0)),0)</f>
        <v>1</v>
      </c>
      <c r="AJ266" s="85">
        <f t="shared" si="140"/>
        <v>8.5754437869822495E-2</v>
      </c>
      <c r="AK266" s="85">
        <f t="shared" si="141"/>
        <v>8.4127218934911263E-2</v>
      </c>
      <c r="AL266" s="85">
        <f t="shared" si="142"/>
        <v>0.25652366863905313</v>
      </c>
      <c r="AM266" s="85">
        <f t="shared" si="143"/>
        <v>0</v>
      </c>
      <c r="AN266" s="85">
        <f t="shared" si="144"/>
        <v>0</v>
      </c>
      <c r="AO266" s="85">
        <f t="shared" si="145"/>
        <v>0</v>
      </c>
      <c r="AP266" s="2">
        <f t="shared" si="146"/>
        <v>8.8235294117647051E-2</v>
      </c>
      <c r="AQ266" s="2">
        <f t="shared" si="147"/>
        <v>8.8235294117647051E-2</v>
      </c>
      <c r="AR266" s="2">
        <f t="shared" si="148"/>
        <v>0.20588235294117649</v>
      </c>
      <c r="AS266" s="2">
        <f t="shared" si="149"/>
        <v>5.8823529411764705E-2</v>
      </c>
      <c r="AT266" s="2">
        <f t="shared" si="150"/>
        <v>0</v>
      </c>
      <c r="AU266" s="2">
        <f t="shared" si="170"/>
        <v>8.8235294117647051E-2</v>
      </c>
      <c r="AV266" s="2">
        <f t="shared" si="171"/>
        <v>8.8235294117647051E-2</v>
      </c>
      <c r="AW266" s="2">
        <f t="shared" si="172"/>
        <v>0.20588235294117649</v>
      </c>
      <c r="AX266" s="2">
        <f t="shared" si="173"/>
        <v>5.8823529411764705E-2</v>
      </c>
      <c r="AY266" s="2">
        <f t="shared" si="174"/>
        <v>0</v>
      </c>
      <c r="AZ266" s="2">
        <f t="shared" si="151"/>
        <v>8.6181256526279157E-2</v>
      </c>
      <c r="BA266" s="2">
        <f t="shared" si="152"/>
        <v>8.6994865993734766E-2</v>
      </c>
      <c r="BB266" s="2">
        <f t="shared" si="153"/>
        <v>0.52941176470588236</v>
      </c>
      <c r="BC266">
        <f t="shared" si="154"/>
        <v>0</v>
      </c>
      <c r="BD266" s="74">
        <f t="shared" si="155"/>
        <v>0</v>
      </c>
      <c r="BE266" s="74">
        <f t="shared" si="156"/>
        <v>0</v>
      </c>
      <c r="BF266" s="74">
        <f t="shared" si="157"/>
        <v>0</v>
      </c>
      <c r="BG266" s="2">
        <f t="shared" si="158"/>
        <v>0.52941176470588236</v>
      </c>
      <c r="BH266" s="2">
        <f t="shared" si="159"/>
        <v>0</v>
      </c>
      <c r="BI266" s="2">
        <f t="shared" si="160"/>
        <v>0</v>
      </c>
      <c r="BJ266" s="2">
        <f t="shared" si="161"/>
        <v>0</v>
      </c>
      <c r="BK266" s="2">
        <f t="shared" si="162"/>
        <v>0</v>
      </c>
      <c r="BL266" s="2">
        <f t="shared" si="163"/>
        <v>0.52941176470588236</v>
      </c>
      <c r="BM266" s="2">
        <f t="shared" si="164"/>
        <v>0</v>
      </c>
      <c r="BN266" s="2">
        <f t="shared" si="165"/>
        <v>0</v>
      </c>
      <c r="BO266" s="2">
        <f t="shared" si="166"/>
        <v>0</v>
      </c>
      <c r="BP266" s="2">
        <f t="shared" si="167"/>
        <v>0</v>
      </c>
      <c r="BQ266" s="2">
        <f t="shared" si="168"/>
        <v>0.52941176470588236</v>
      </c>
      <c r="BR266" s="2">
        <f t="shared" si="169"/>
        <v>0</v>
      </c>
    </row>
    <row r="267" spans="1:70" x14ac:dyDescent="0.3">
      <c r="A267" s="93">
        <v>0</v>
      </c>
      <c r="B267">
        <v>222096</v>
      </c>
      <c r="C267" t="s">
        <v>1995</v>
      </c>
      <c r="D267" t="s">
        <v>1071</v>
      </c>
      <c r="E267" t="s">
        <v>1996</v>
      </c>
      <c r="F267">
        <v>18710</v>
      </c>
      <c r="G267" t="s">
        <v>883</v>
      </c>
      <c r="H267" t="s">
        <v>941</v>
      </c>
      <c r="I267" t="s">
        <v>5231</v>
      </c>
      <c r="J267">
        <v>0</v>
      </c>
      <c r="K267">
        <v>5</v>
      </c>
      <c r="L267">
        <v>0</v>
      </c>
      <c r="M267">
        <v>0</v>
      </c>
      <c r="N267">
        <v>12</v>
      </c>
      <c r="O267" t="s">
        <v>1273</v>
      </c>
      <c r="P267" t="s">
        <v>1997</v>
      </c>
      <c r="Q267" t="s">
        <v>730</v>
      </c>
      <c r="R267">
        <v>0</v>
      </c>
      <c r="S267">
        <v>0</v>
      </c>
      <c r="T267">
        <v>66</v>
      </c>
      <c r="U267">
        <v>10</v>
      </c>
      <c r="V267">
        <v>2430</v>
      </c>
      <c r="W267">
        <v>0</v>
      </c>
      <c r="X267">
        <v>2</v>
      </c>
      <c r="Y267">
        <v>0</v>
      </c>
      <c r="Z267" t="s">
        <v>1031</v>
      </c>
      <c r="AA267" t="s">
        <v>690</v>
      </c>
      <c r="AB267" s="69" t="str">
        <f>IF(AA267&lt;&gt;"",INDEX(Lookup!$N$2:$N$5,MATCH(Players!AA267,Lookup!$P$2:$P$5,0)),INDEX(Lookup!$N$2:$N$5,MATCH(Players!O267,Lookup!$O$2:$O$5,0)))</f>
        <v>Goalkeeper</v>
      </c>
      <c r="AC267">
        <v>4495000</v>
      </c>
      <c r="AD267" s="69" t="s">
        <v>753</v>
      </c>
      <c r="AE267" s="69" t="str">
        <f>INDEX('Translate table'!$H$2:$H$622,MATCH(Players!P267,'Translate table'!$G$2:$G$622,0))</f>
        <v>JuliÃ  SÃ¡nchez Soto</v>
      </c>
      <c r="AF267" s="69">
        <f>IFERROR(INDEX('Euro Qual stats'!$A$1:$L$2071,MATCH(Players!$AE267,'Euro Qual stats'!$A$1:$A$2071,0),MATCH(Players!AF$2,'Euro Qual stats'!$A$1:$L$1,0)),0)</f>
        <v>2</v>
      </c>
      <c r="AG267" s="69">
        <f>IFERROR(INDEX('Euro Qual stats'!$A$1:$L$2071,MATCH(Players!$AE267,'Euro Qual stats'!$A$1:$A$2071,0),MATCH(Players!AG$2,'Euro Qual stats'!$A$1:$L$1,0)),0)</f>
        <v>0</v>
      </c>
      <c r="AH267" s="69">
        <f>IFERROR(INDEX('Euro Qual stats'!$A$1:$L$2071,MATCH(Players!$AE267,'Euro Qual stats'!$A$1:$A$2071,0),MATCH(Players!AH$2,'Euro Qual stats'!$A$1:$L$1,0)),0)</f>
        <v>0</v>
      </c>
      <c r="AI267" s="69">
        <f>IFERROR(INDEX('Euro Qual stats'!$A$1:$L$2071,MATCH(Players!$AE267,'Euro Qual stats'!$A$1:$A$2071,0),MATCH(Players!AI$2,'Euro Qual stats'!$A$1:$L$1,0)),0)</f>
        <v>0</v>
      </c>
      <c r="AJ267" s="85">
        <f t="shared" si="140"/>
        <v>0</v>
      </c>
      <c r="AK267" s="85">
        <f t="shared" si="141"/>
        <v>0</v>
      </c>
      <c r="AL267" s="85">
        <f t="shared" si="142"/>
        <v>0</v>
      </c>
      <c r="AM267" s="85">
        <f t="shared" si="143"/>
        <v>0</v>
      </c>
      <c r="AN267" s="85">
        <f t="shared" si="144"/>
        <v>0</v>
      </c>
      <c r="AO267" s="85">
        <f t="shared" si="145"/>
        <v>0</v>
      </c>
      <c r="AP267" s="2">
        <f t="shared" si="146"/>
        <v>0</v>
      </c>
      <c r="AQ267" s="2">
        <f t="shared" si="147"/>
        <v>0</v>
      </c>
      <c r="AR267" s="2">
        <f t="shared" si="148"/>
        <v>0</v>
      </c>
      <c r="AS267" s="2">
        <f t="shared" si="149"/>
        <v>7.407407407407407E-2</v>
      </c>
      <c r="AT267" s="2">
        <f t="shared" si="150"/>
        <v>0</v>
      </c>
      <c r="AU267" s="2">
        <f t="shared" si="170"/>
        <v>0</v>
      </c>
      <c r="AV267" s="2">
        <f t="shared" si="171"/>
        <v>0</v>
      </c>
      <c r="AW267" s="2">
        <f t="shared" si="172"/>
        <v>0</v>
      </c>
      <c r="AX267" s="2">
        <f t="shared" si="173"/>
        <v>7.407407407407407E-2</v>
      </c>
      <c r="AY267" s="2">
        <f t="shared" si="174"/>
        <v>0</v>
      </c>
      <c r="AZ267" s="2">
        <f t="shared" si="151"/>
        <v>0</v>
      </c>
      <c r="BA267" s="2">
        <f t="shared" si="152"/>
        <v>0</v>
      </c>
      <c r="BB267" s="2">
        <f t="shared" si="153"/>
        <v>3.7037037037037035E-2</v>
      </c>
      <c r="BC267">
        <f t="shared" si="154"/>
        <v>0</v>
      </c>
      <c r="BD267" s="74">
        <f t="shared" si="155"/>
        <v>0</v>
      </c>
      <c r="BE267" s="74">
        <f t="shared" si="156"/>
        <v>0</v>
      </c>
      <c r="BF267" s="74">
        <f t="shared" si="157"/>
        <v>0</v>
      </c>
      <c r="BG267" s="2">
        <f t="shared" si="158"/>
        <v>3.7037037037037035E-2</v>
      </c>
      <c r="BH267" s="2">
        <f t="shared" si="159"/>
        <v>0</v>
      </c>
      <c r="BI267" s="2">
        <f t="shared" si="160"/>
        <v>0</v>
      </c>
      <c r="BJ267" s="2">
        <f t="shared" si="161"/>
        <v>0</v>
      </c>
      <c r="BK267" s="2">
        <f t="shared" si="162"/>
        <v>0</v>
      </c>
      <c r="BL267" s="2">
        <f t="shared" si="163"/>
        <v>3.7037037037037035E-2</v>
      </c>
      <c r="BM267" s="2">
        <f t="shared" si="164"/>
        <v>0</v>
      </c>
      <c r="BN267" s="2">
        <f t="shared" si="165"/>
        <v>0</v>
      </c>
      <c r="BO267" s="2">
        <f t="shared" si="166"/>
        <v>0</v>
      </c>
      <c r="BP267" s="2">
        <f t="shared" si="167"/>
        <v>0</v>
      </c>
      <c r="BQ267" s="2">
        <f t="shared" si="168"/>
        <v>3.7037037037037035E-2</v>
      </c>
      <c r="BR267" s="2">
        <f t="shared" si="169"/>
        <v>0</v>
      </c>
    </row>
    <row r="268" spans="1:70" x14ac:dyDescent="0.3">
      <c r="A268" s="93">
        <v>0</v>
      </c>
      <c r="B268">
        <v>223504</v>
      </c>
      <c r="C268" t="s">
        <v>2002</v>
      </c>
      <c r="D268" t="s">
        <v>1871</v>
      </c>
      <c r="E268" t="s">
        <v>2003</v>
      </c>
      <c r="F268">
        <v>18624</v>
      </c>
      <c r="G268" t="s">
        <v>875</v>
      </c>
      <c r="H268" t="s">
        <v>949</v>
      </c>
      <c r="I268" t="s">
        <v>5231</v>
      </c>
      <c r="J268">
        <v>0</v>
      </c>
      <c r="K268">
        <v>5</v>
      </c>
      <c r="L268">
        <v>0</v>
      </c>
      <c r="M268">
        <v>0</v>
      </c>
      <c r="N268">
        <v>2</v>
      </c>
      <c r="O268" t="s">
        <v>992</v>
      </c>
      <c r="P268" t="s">
        <v>2004</v>
      </c>
      <c r="Q268" t="s">
        <v>2005</v>
      </c>
      <c r="R268">
        <v>0</v>
      </c>
      <c r="S268">
        <v>0</v>
      </c>
      <c r="T268">
        <v>62</v>
      </c>
      <c r="U268">
        <v>4</v>
      </c>
      <c r="V268">
        <v>1665</v>
      </c>
      <c r="W268">
        <v>0</v>
      </c>
      <c r="X268">
        <v>0</v>
      </c>
      <c r="Y268">
        <v>0</v>
      </c>
      <c r="Z268" t="s">
        <v>875</v>
      </c>
      <c r="AA268" t="s">
        <v>691</v>
      </c>
      <c r="AB268" s="69" t="str">
        <f>IF(AA268&lt;&gt;"",INDEX(Lookup!$N$2:$N$5,MATCH(Players!AA268,Lookup!$P$2:$P$5,0)),INDEX(Lookup!$N$2:$N$5,MATCH(Players!O268,Lookup!$O$2:$O$5,0)))</f>
        <v>Midfield</v>
      </c>
      <c r="AC268">
        <v>1995000</v>
      </c>
      <c r="AD268" s="69" t="s">
        <v>788</v>
      </c>
      <c r="AE268" s="69" t="str">
        <f>INDEX('Translate table'!$H$2:$H$622,MATCH(Players!P268,'Translate table'!$G$2:$G$622,0))</f>
        <v>Roman Bezus</v>
      </c>
      <c r="AF268" s="69">
        <f>IFERROR(INDEX('Euro Qual stats'!$A$1:$L$2071,MATCH(Players!$AE268,'Euro Qual stats'!$A$1:$A$2071,0),MATCH(Players!AF$2,'Euro Qual stats'!$A$1:$L$1,0)),0)</f>
        <v>2</v>
      </c>
      <c r="AG268" s="69">
        <f>IFERROR(INDEX('Euro Qual stats'!$A$1:$L$2071,MATCH(Players!$AE268,'Euro Qual stats'!$A$1:$A$2071,0),MATCH(Players!AG$2,'Euro Qual stats'!$A$1:$L$1,0)),0)</f>
        <v>0</v>
      </c>
      <c r="AH268" s="69">
        <f>IFERROR(INDEX('Euro Qual stats'!$A$1:$L$2071,MATCH(Players!$AE268,'Euro Qual stats'!$A$1:$A$2071,0),MATCH(Players!AH$2,'Euro Qual stats'!$A$1:$L$1,0)),0)</f>
        <v>0</v>
      </c>
      <c r="AI268" s="69">
        <f>IFERROR(INDEX('Euro Qual stats'!$A$1:$L$2071,MATCH(Players!$AE268,'Euro Qual stats'!$A$1:$A$2071,0),MATCH(Players!AI$2,'Euro Qual stats'!$A$1:$L$1,0)),0)</f>
        <v>0</v>
      </c>
      <c r="AJ268" s="85">
        <f t="shared" si="140"/>
        <v>0.13360957642725599</v>
      </c>
      <c r="AK268" s="85">
        <f t="shared" si="141"/>
        <v>0.18660220994475143</v>
      </c>
      <c r="AL268" s="85">
        <f t="shared" si="142"/>
        <v>0.19387661141804788</v>
      </c>
      <c r="AM268" s="85">
        <f t="shared" si="143"/>
        <v>0</v>
      </c>
      <c r="AN268" s="85">
        <f t="shared" si="144"/>
        <v>0</v>
      </c>
      <c r="AO268" s="85">
        <f t="shared" si="145"/>
        <v>0</v>
      </c>
      <c r="AP268" s="2">
        <f t="shared" si="146"/>
        <v>0</v>
      </c>
      <c r="AQ268" s="2">
        <f t="shared" si="147"/>
        <v>0</v>
      </c>
      <c r="AR268" s="2">
        <f t="shared" si="148"/>
        <v>0</v>
      </c>
      <c r="AS268" s="2">
        <f t="shared" si="149"/>
        <v>0</v>
      </c>
      <c r="AT268" s="2">
        <f t="shared" si="150"/>
        <v>0</v>
      </c>
      <c r="AU268" s="2">
        <f t="shared" si="170"/>
        <v>0</v>
      </c>
      <c r="AV268" s="2">
        <f t="shared" si="171"/>
        <v>0</v>
      </c>
      <c r="AW268" s="2">
        <f t="shared" si="172"/>
        <v>0</v>
      </c>
      <c r="AX268" s="2">
        <f t="shared" si="173"/>
        <v>0</v>
      </c>
      <c r="AY268" s="2">
        <f t="shared" si="174"/>
        <v>0</v>
      </c>
      <c r="AZ268" s="2">
        <f t="shared" si="151"/>
        <v>9.3301104972375717E-2</v>
      </c>
      <c r="BA268" s="2">
        <f t="shared" si="152"/>
        <v>6.6804788213627994E-2</v>
      </c>
      <c r="BB268" s="2">
        <f t="shared" si="153"/>
        <v>0</v>
      </c>
      <c r="BC268">
        <f t="shared" si="154"/>
        <v>0</v>
      </c>
      <c r="BD268" s="74">
        <f t="shared" si="155"/>
        <v>0</v>
      </c>
      <c r="BE268" s="74">
        <f t="shared" si="156"/>
        <v>0</v>
      </c>
      <c r="BF268" s="74">
        <f t="shared" si="157"/>
        <v>0</v>
      </c>
      <c r="BG268" s="2">
        <f t="shared" si="158"/>
        <v>0</v>
      </c>
      <c r="BH268" s="2">
        <f t="shared" si="159"/>
        <v>0</v>
      </c>
      <c r="BI268" s="2">
        <f t="shared" si="160"/>
        <v>0</v>
      </c>
      <c r="BJ268" s="2">
        <f t="shared" si="161"/>
        <v>0</v>
      </c>
      <c r="BK268" s="2">
        <f t="shared" si="162"/>
        <v>0</v>
      </c>
      <c r="BL268" s="2">
        <f t="shared" si="163"/>
        <v>0</v>
      </c>
      <c r="BM268" s="2">
        <f t="shared" si="164"/>
        <v>0</v>
      </c>
      <c r="BN268" s="2">
        <f t="shared" si="165"/>
        <v>0</v>
      </c>
      <c r="BO268" s="2">
        <f t="shared" si="166"/>
        <v>0</v>
      </c>
      <c r="BP268" s="2">
        <f t="shared" si="167"/>
        <v>0</v>
      </c>
      <c r="BQ268" s="2">
        <f t="shared" si="168"/>
        <v>0</v>
      </c>
      <c r="BR268" s="2">
        <f t="shared" si="169"/>
        <v>0</v>
      </c>
    </row>
    <row r="269" spans="1:70" x14ac:dyDescent="0.3">
      <c r="A269" s="93">
        <v>0</v>
      </c>
      <c r="B269">
        <v>220808</v>
      </c>
      <c r="C269" t="s">
        <v>2006</v>
      </c>
      <c r="D269" t="s">
        <v>2007</v>
      </c>
      <c r="E269" t="s">
        <v>2008</v>
      </c>
      <c r="F269">
        <v>18624</v>
      </c>
      <c r="G269" t="s">
        <v>875</v>
      </c>
      <c r="H269" t="s">
        <v>949</v>
      </c>
      <c r="I269" t="s">
        <v>5231</v>
      </c>
      <c r="J269">
        <v>0</v>
      </c>
      <c r="K269">
        <v>5</v>
      </c>
      <c r="L269">
        <v>0</v>
      </c>
      <c r="M269">
        <v>0</v>
      </c>
      <c r="N269">
        <v>1</v>
      </c>
      <c r="O269" t="s">
        <v>992</v>
      </c>
      <c r="P269" t="s">
        <v>2009</v>
      </c>
      <c r="Q269" t="s">
        <v>1155</v>
      </c>
      <c r="Z269" t="s">
        <v>875</v>
      </c>
      <c r="AA269" t="s">
        <v>691</v>
      </c>
      <c r="AB269" s="69" t="str">
        <f>IF(AA269&lt;&gt;"",INDEX(Lookup!$N$2:$N$5,MATCH(Players!AA269,Lookup!$P$2:$P$5,0)),INDEX(Lookup!$N$2:$N$5,MATCH(Players!O269,Lookup!$O$2:$O$5,0)))</f>
        <v>Midfield</v>
      </c>
      <c r="AC269">
        <v>2495000</v>
      </c>
      <c r="AD269" s="69" t="s">
        <v>788</v>
      </c>
      <c r="AE269" s="69" t="str">
        <f>INDEX('Translate table'!$H$2:$H$622,MATCH(Players!P269,'Translate table'!$G$2:$G$622,0))</f>
        <v>Yevhen Konoplyanka</v>
      </c>
      <c r="AF269" s="69">
        <f>IFERROR(INDEX('Euro Qual stats'!$A$1:$L$2071,MATCH(Players!$AE269,'Euro Qual stats'!$A$1:$A$2071,0),MATCH(Players!AF$2,'Euro Qual stats'!$A$1:$L$1,0)),0)</f>
        <v>6</v>
      </c>
      <c r="AG269" s="69">
        <f>IFERROR(INDEX('Euro Qual stats'!$A$1:$L$2071,MATCH(Players!$AE269,'Euro Qual stats'!$A$1:$A$2071,0),MATCH(Players!AG$2,'Euro Qual stats'!$A$1:$L$1,0)),0)</f>
        <v>0</v>
      </c>
      <c r="AH269" s="69">
        <f>IFERROR(INDEX('Euro Qual stats'!$A$1:$L$2071,MATCH(Players!$AE269,'Euro Qual stats'!$A$1:$A$2071,0),MATCH(Players!AH$2,'Euro Qual stats'!$A$1:$L$1,0)),0)</f>
        <v>0.46</v>
      </c>
      <c r="AI269" s="69">
        <f>IFERROR(INDEX('Euro Qual stats'!$A$1:$L$2071,MATCH(Players!$AE269,'Euro Qual stats'!$A$1:$A$2071,0),MATCH(Players!AI$2,'Euro Qual stats'!$A$1:$L$1,0)),0)</f>
        <v>0</v>
      </c>
      <c r="AJ269" s="85">
        <f t="shared" si="140"/>
        <v>8.0165745856353596E-2</v>
      </c>
      <c r="AK269" s="85">
        <f t="shared" si="141"/>
        <v>0.34196132596685086</v>
      </c>
      <c r="AL269" s="85">
        <f t="shared" si="142"/>
        <v>0.11632596685082873</v>
      </c>
      <c r="AM269" s="85">
        <f t="shared" si="143"/>
        <v>0</v>
      </c>
      <c r="AN269" s="85">
        <f t="shared" si="144"/>
        <v>0</v>
      </c>
      <c r="AO269" s="85">
        <f t="shared" si="145"/>
        <v>0</v>
      </c>
      <c r="AP269" s="2" t="str">
        <f t="shared" si="146"/>
        <v/>
      </c>
      <c r="AQ269" s="2" t="str">
        <f t="shared" si="147"/>
        <v/>
      </c>
      <c r="AR269" s="2" t="str">
        <f t="shared" si="148"/>
        <v/>
      </c>
      <c r="AS269" s="2" t="str">
        <f t="shared" si="149"/>
        <v/>
      </c>
      <c r="AT269" s="2" t="str">
        <f t="shared" si="150"/>
        <v/>
      </c>
      <c r="AU269" s="2">
        <f t="shared" si="170"/>
        <v>3.2738711651272179E-2</v>
      </c>
      <c r="AV269" s="2">
        <f t="shared" si="171"/>
        <v>3.0526157122442311E-2</v>
      </c>
      <c r="AW269" s="2">
        <f t="shared" si="172"/>
        <v>0.22701179417597328</v>
      </c>
      <c r="AX269" s="2">
        <f t="shared" si="173"/>
        <v>0.16385980883022302</v>
      </c>
      <c r="AY269" s="2">
        <f t="shared" si="174"/>
        <v>0</v>
      </c>
      <c r="AZ269" s="2">
        <f t="shared" si="151"/>
        <v>0.18735001880906152</v>
      </c>
      <c r="BA269" s="2">
        <f t="shared" si="152"/>
        <v>5.5345951489397957E-2</v>
      </c>
      <c r="BB269" s="2">
        <f t="shared" si="153"/>
        <v>8.1929904415111512E-2</v>
      </c>
      <c r="BC269">
        <f t="shared" si="154"/>
        <v>0</v>
      </c>
      <c r="BD269" s="74">
        <f t="shared" si="155"/>
        <v>0</v>
      </c>
      <c r="BE269" s="74">
        <f t="shared" si="156"/>
        <v>0</v>
      </c>
      <c r="BF269" s="74">
        <f t="shared" si="157"/>
        <v>0</v>
      </c>
      <c r="BG269" s="2">
        <f t="shared" si="158"/>
        <v>8.1929904415111512E-2</v>
      </c>
      <c r="BH269" s="2">
        <f t="shared" si="159"/>
        <v>0</v>
      </c>
      <c r="BI269" s="2">
        <f t="shared" si="160"/>
        <v>0</v>
      </c>
      <c r="BJ269" s="2">
        <f t="shared" si="161"/>
        <v>0</v>
      </c>
      <c r="BK269" s="2">
        <f t="shared" si="162"/>
        <v>0</v>
      </c>
      <c r="BL269" s="2">
        <f t="shared" si="163"/>
        <v>8.1929904415111512E-2</v>
      </c>
      <c r="BM269" s="2">
        <f t="shared" si="164"/>
        <v>0</v>
      </c>
      <c r="BN269" s="2">
        <f t="shared" si="165"/>
        <v>0</v>
      </c>
      <c r="BO269" s="2">
        <f t="shared" si="166"/>
        <v>0</v>
      </c>
      <c r="BP269" s="2">
        <f t="shared" si="167"/>
        <v>0</v>
      </c>
      <c r="BQ269" s="2">
        <f t="shared" si="168"/>
        <v>8.1929904415111512E-2</v>
      </c>
      <c r="BR269" s="2">
        <f t="shared" si="169"/>
        <v>0</v>
      </c>
    </row>
    <row r="270" spans="1:70" x14ac:dyDescent="0.3">
      <c r="A270" s="93">
        <v>0</v>
      </c>
      <c r="B270">
        <v>204502</v>
      </c>
      <c r="C270" t="s">
        <v>2010</v>
      </c>
      <c r="D270" t="s">
        <v>2011</v>
      </c>
      <c r="E270" t="s">
        <v>2012</v>
      </c>
      <c r="F270">
        <v>18624</v>
      </c>
      <c r="G270" t="s">
        <v>875</v>
      </c>
      <c r="H270" t="s">
        <v>949</v>
      </c>
      <c r="I270" t="s">
        <v>5231</v>
      </c>
      <c r="J270">
        <v>0</v>
      </c>
      <c r="K270">
        <v>5</v>
      </c>
      <c r="L270">
        <v>0</v>
      </c>
      <c r="M270">
        <v>0</v>
      </c>
      <c r="N270">
        <v>68</v>
      </c>
      <c r="O270" t="s">
        <v>992</v>
      </c>
      <c r="P270" t="s">
        <v>2013</v>
      </c>
      <c r="Q270" t="s">
        <v>2014</v>
      </c>
      <c r="R270">
        <v>0</v>
      </c>
      <c r="S270">
        <v>0</v>
      </c>
      <c r="T270">
        <v>0</v>
      </c>
      <c r="U270">
        <v>0</v>
      </c>
      <c r="V270">
        <v>3</v>
      </c>
      <c r="W270">
        <v>0</v>
      </c>
      <c r="X270">
        <v>0</v>
      </c>
      <c r="Y270">
        <v>0</v>
      </c>
      <c r="Z270" t="s">
        <v>875</v>
      </c>
      <c r="AA270" t="s">
        <v>691</v>
      </c>
      <c r="AB270" s="69" t="str">
        <f>IF(AA270&lt;&gt;"",INDEX(Lookup!$N$2:$N$5,MATCH(Players!AA270,Lookup!$P$2:$P$5,0)),INDEX(Lookup!$N$2:$N$5,MATCH(Players!O270,Lookup!$O$2:$O$5,0)))</f>
        <v>Midfield</v>
      </c>
      <c r="AC270">
        <v>2995000</v>
      </c>
      <c r="AD270" s="69" t="s">
        <v>788</v>
      </c>
      <c r="AE270" s="69" t="str">
        <f>INDEX('Translate table'!$H$2:$H$622,MATCH(Players!P270,'Translate table'!$G$2:$G$622,0))</f>
        <v>Viktor Tsygankov</v>
      </c>
      <c r="AF270" s="69">
        <f>IFERROR(INDEX('Euro Qual stats'!$A$1:$L$2071,MATCH(Players!$AE270,'Euro Qual stats'!$A$1:$A$2071,0),MATCH(Players!AF$2,'Euro Qual stats'!$A$1:$L$1,0)),0)</f>
        <v>7</v>
      </c>
      <c r="AG270" s="69">
        <f>IFERROR(INDEX('Euro Qual stats'!$A$1:$L$2071,MATCH(Players!$AE270,'Euro Qual stats'!$A$1:$A$2071,0),MATCH(Players!AG$2,'Euro Qual stats'!$A$1:$L$1,0)),0)</f>
        <v>0.21</v>
      </c>
      <c r="AH270" s="69">
        <f>IFERROR(INDEX('Euro Qual stats'!$A$1:$L$2071,MATCH(Players!$AE270,'Euro Qual stats'!$A$1:$A$2071,0),MATCH(Players!AH$2,'Euro Qual stats'!$A$1:$L$1,0)),0)</f>
        <v>0.64</v>
      </c>
      <c r="AI270" s="69">
        <f>IFERROR(INDEX('Euro Qual stats'!$A$1:$L$2071,MATCH(Players!$AE270,'Euro Qual stats'!$A$1:$A$2071,0),MATCH(Players!AI$2,'Euro Qual stats'!$A$1:$L$1,0)),0)</f>
        <v>0</v>
      </c>
      <c r="AJ270" s="85">
        <f t="shared" si="140"/>
        <v>0.18930478821362801</v>
      </c>
      <c r="AK270" s="85">
        <f t="shared" si="141"/>
        <v>0.46663443830570905</v>
      </c>
      <c r="AL270" s="85">
        <f t="shared" si="142"/>
        <v>9.6938305709023939E-2</v>
      </c>
      <c r="AM270" s="85">
        <f t="shared" si="143"/>
        <v>0</v>
      </c>
      <c r="AN270" s="85">
        <f t="shared" si="144"/>
        <v>0</v>
      </c>
      <c r="AO270" s="85">
        <f t="shared" si="145"/>
        <v>0</v>
      </c>
      <c r="AP270" s="2">
        <f t="shared" si="146"/>
        <v>0</v>
      </c>
      <c r="AQ270" s="2">
        <f t="shared" si="147"/>
        <v>0</v>
      </c>
      <c r="AR270" s="2">
        <f t="shared" si="148"/>
        <v>0</v>
      </c>
      <c r="AS270" s="2">
        <f t="shared" si="149"/>
        <v>0</v>
      </c>
      <c r="AT270" s="2">
        <f t="shared" si="150"/>
        <v>0</v>
      </c>
      <c r="AU270" s="2">
        <f t="shared" si="170"/>
        <v>0</v>
      </c>
      <c r="AV270" s="2">
        <f t="shared" si="171"/>
        <v>0</v>
      </c>
      <c r="AW270" s="2">
        <f t="shared" si="172"/>
        <v>0</v>
      </c>
      <c r="AX270" s="2">
        <f t="shared" si="173"/>
        <v>0</v>
      </c>
      <c r="AY270" s="2">
        <f t="shared" si="174"/>
        <v>0</v>
      </c>
      <c r="AZ270" s="2">
        <f t="shared" si="151"/>
        <v>0.23331721915285453</v>
      </c>
      <c r="BA270" s="2">
        <f t="shared" si="152"/>
        <v>9.4652394106814003E-2</v>
      </c>
      <c r="BB270" s="2">
        <f t="shared" si="153"/>
        <v>0</v>
      </c>
      <c r="BC270">
        <f t="shared" si="154"/>
        <v>0</v>
      </c>
      <c r="BD270" s="74">
        <f t="shared" si="155"/>
        <v>0</v>
      </c>
      <c r="BE270" s="74">
        <f t="shared" si="156"/>
        <v>0</v>
      </c>
      <c r="BF270" s="74">
        <f t="shared" si="157"/>
        <v>0</v>
      </c>
      <c r="BG270" s="2">
        <f t="shared" si="158"/>
        <v>0</v>
      </c>
      <c r="BH270" s="2">
        <f t="shared" si="159"/>
        <v>0</v>
      </c>
      <c r="BI270" s="2">
        <f t="shared" si="160"/>
        <v>0</v>
      </c>
      <c r="BJ270" s="2">
        <f t="shared" si="161"/>
        <v>0</v>
      </c>
      <c r="BK270" s="2">
        <f t="shared" si="162"/>
        <v>0</v>
      </c>
      <c r="BL270" s="2">
        <f t="shared" si="163"/>
        <v>0</v>
      </c>
      <c r="BM270" s="2">
        <f t="shared" si="164"/>
        <v>0</v>
      </c>
      <c r="BN270" s="2">
        <f t="shared" si="165"/>
        <v>0</v>
      </c>
      <c r="BO270" s="2">
        <f t="shared" si="166"/>
        <v>0</v>
      </c>
      <c r="BP270" s="2">
        <f t="shared" si="167"/>
        <v>0</v>
      </c>
      <c r="BQ270" s="2">
        <f t="shared" si="168"/>
        <v>0</v>
      </c>
      <c r="BR270" s="2">
        <f t="shared" si="169"/>
        <v>0</v>
      </c>
    </row>
    <row r="271" spans="1:70" x14ac:dyDescent="0.3">
      <c r="A271" s="93">
        <v>0</v>
      </c>
      <c r="B271">
        <v>220801</v>
      </c>
      <c r="C271" t="s">
        <v>2015</v>
      </c>
      <c r="D271" t="s">
        <v>1885</v>
      </c>
      <c r="E271" t="s">
        <v>2016</v>
      </c>
      <c r="F271">
        <v>18624</v>
      </c>
      <c r="G271" t="s">
        <v>875</v>
      </c>
      <c r="H271" t="s">
        <v>949</v>
      </c>
      <c r="I271" t="s">
        <v>5231</v>
      </c>
      <c r="J271">
        <v>0</v>
      </c>
      <c r="K271">
        <v>5</v>
      </c>
      <c r="L271">
        <v>0</v>
      </c>
      <c r="M271">
        <v>0</v>
      </c>
      <c r="N271">
        <v>1</v>
      </c>
      <c r="O271" t="s">
        <v>980</v>
      </c>
      <c r="P271" t="s">
        <v>2017</v>
      </c>
      <c r="Q271" t="s">
        <v>1796</v>
      </c>
      <c r="R271">
        <v>2</v>
      </c>
      <c r="S271">
        <v>3</v>
      </c>
      <c r="T271">
        <v>0</v>
      </c>
      <c r="U271">
        <v>4</v>
      </c>
      <c r="V271">
        <v>2318</v>
      </c>
      <c r="W271">
        <v>7</v>
      </c>
      <c r="X271">
        <v>1</v>
      </c>
      <c r="Y271">
        <v>1</v>
      </c>
      <c r="Z271" t="s">
        <v>875</v>
      </c>
      <c r="AA271" t="s">
        <v>693</v>
      </c>
      <c r="AB271" s="69" t="str">
        <f>IF(AA271&lt;&gt;"",INDEX(Lookup!$N$2:$N$5,MATCH(Players!AA271,Lookup!$P$2:$P$5,0)),INDEX(Lookup!$N$2:$N$5,MATCH(Players!O271,Lookup!$O$2:$O$5,0)))</f>
        <v>Striker</v>
      </c>
      <c r="AC271">
        <v>2495000</v>
      </c>
      <c r="AD271" s="69" t="s">
        <v>788</v>
      </c>
      <c r="AE271" s="69" t="str">
        <f>INDEX('Translate table'!$H$2:$H$622,MATCH(Players!P271,'Translate table'!$G$2:$G$622,0))</f>
        <v>Harry Arter</v>
      </c>
      <c r="AF271" s="69">
        <f>IFERROR(INDEX('Euro Qual stats'!$A$1:$L$2071,MATCH(Players!$AE271,'Euro Qual stats'!$A$1:$A$2071,0),MATCH(Players!AF$2,'Euro Qual stats'!$A$1:$L$1,0)),0)</f>
        <v>1</v>
      </c>
      <c r="AG271" s="69">
        <f>IFERROR(INDEX('Euro Qual stats'!$A$1:$L$2071,MATCH(Players!$AE271,'Euro Qual stats'!$A$1:$A$2071,0),MATCH(Players!AG$2,'Euro Qual stats'!$A$1:$L$1,0)),0)</f>
        <v>0</v>
      </c>
      <c r="AH271" s="69">
        <f>IFERROR(INDEX('Euro Qual stats'!$A$1:$L$2071,MATCH(Players!$AE271,'Euro Qual stats'!$A$1:$A$2071,0),MATCH(Players!AH$2,'Euro Qual stats'!$A$1:$L$1,0)),0)</f>
        <v>0</v>
      </c>
      <c r="AI271" s="69">
        <f>IFERROR(INDEX('Euro Qual stats'!$A$1:$L$2071,MATCH(Players!$AE271,'Euro Qual stats'!$A$1:$A$2071,0),MATCH(Players!AI$2,'Euro Qual stats'!$A$1:$L$1,0)),0)</f>
        <v>0</v>
      </c>
      <c r="AJ271" s="85">
        <f t="shared" si="140"/>
        <v>0.18653301886792459</v>
      </c>
      <c r="AK271" s="85">
        <f t="shared" si="141"/>
        <v>0.51886792452830166</v>
      </c>
      <c r="AL271" s="85">
        <f t="shared" si="142"/>
        <v>0.16145440251572324</v>
      </c>
      <c r="AM271" s="85">
        <f t="shared" si="143"/>
        <v>0</v>
      </c>
      <c r="AN271" s="85">
        <f t="shared" si="144"/>
        <v>0</v>
      </c>
      <c r="AO271" s="85">
        <f t="shared" si="145"/>
        <v>0</v>
      </c>
      <c r="AP271" s="2">
        <f t="shared" si="146"/>
        <v>7.7653149266609156E-2</v>
      </c>
      <c r="AQ271" s="2">
        <f t="shared" si="147"/>
        <v>0.11647972389991371</v>
      </c>
      <c r="AR271" s="2">
        <f t="shared" si="148"/>
        <v>0.27178602243313199</v>
      </c>
      <c r="AS271" s="2">
        <f t="shared" si="149"/>
        <v>3.8826574633304578E-2</v>
      </c>
      <c r="AT271" s="2">
        <f t="shared" si="150"/>
        <v>3.8826574633304578E-2</v>
      </c>
      <c r="AU271" s="2">
        <f t="shared" si="170"/>
        <v>7.7653149266609156E-2</v>
      </c>
      <c r="AV271" s="2">
        <f t="shared" si="171"/>
        <v>0.11647972389991371</v>
      </c>
      <c r="AW271" s="2">
        <f t="shared" si="172"/>
        <v>0.27178602243313199</v>
      </c>
      <c r="AX271" s="2">
        <f t="shared" si="173"/>
        <v>3.8826574633304578E-2</v>
      </c>
      <c r="AY271" s="2">
        <f t="shared" si="174"/>
        <v>3.8826574633304578E-2</v>
      </c>
      <c r="AZ271" s="2">
        <f t="shared" si="151"/>
        <v>0.29826053689745541</v>
      </c>
      <c r="BA271" s="2">
        <f t="shared" si="152"/>
        <v>0.15150637138391915</v>
      </c>
      <c r="BB271" s="2">
        <f t="shared" si="153"/>
        <v>1.9413287316652289E-2</v>
      </c>
      <c r="BC271">
        <f t="shared" si="154"/>
        <v>0</v>
      </c>
      <c r="BD271" s="74">
        <f t="shared" si="155"/>
        <v>0</v>
      </c>
      <c r="BE271" s="74">
        <f t="shared" si="156"/>
        <v>0</v>
      </c>
      <c r="BF271" s="74">
        <f t="shared" si="157"/>
        <v>0</v>
      </c>
      <c r="BG271" s="2">
        <f t="shared" si="158"/>
        <v>1.9413287316652289E-2</v>
      </c>
      <c r="BH271" s="2">
        <f t="shared" si="159"/>
        <v>3.8826574633304578E-2</v>
      </c>
      <c r="BI271" s="2">
        <f t="shared" si="160"/>
        <v>0</v>
      </c>
      <c r="BJ271" s="2">
        <f t="shared" si="161"/>
        <v>0</v>
      </c>
      <c r="BK271" s="2">
        <f t="shared" si="162"/>
        <v>0</v>
      </c>
      <c r="BL271" s="2">
        <f t="shared" si="163"/>
        <v>1.9413287316652289E-2</v>
      </c>
      <c r="BM271" s="2">
        <f t="shared" si="164"/>
        <v>3.8826574633304578E-2</v>
      </c>
      <c r="BN271" s="2">
        <f t="shared" si="165"/>
        <v>0</v>
      </c>
      <c r="BO271" s="2">
        <f t="shared" si="166"/>
        <v>0</v>
      </c>
      <c r="BP271" s="2">
        <f t="shared" si="167"/>
        <v>0</v>
      </c>
      <c r="BQ271" s="2">
        <f t="shared" si="168"/>
        <v>1.9413287316652289E-2</v>
      </c>
      <c r="BR271" s="2">
        <f t="shared" si="169"/>
        <v>3.8826574633304578E-2</v>
      </c>
    </row>
    <row r="272" spans="1:70" x14ac:dyDescent="0.3">
      <c r="A272" s="93">
        <v>0</v>
      </c>
      <c r="B272">
        <v>220800</v>
      </c>
      <c r="C272" t="s">
        <v>2018</v>
      </c>
      <c r="D272" t="s">
        <v>1885</v>
      </c>
      <c r="E272" t="s">
        <v>2019</v>
      </c>
      <c r="F272">
        <v>18624</v>
      </c>
      <c r="G272" t="s">
        <v>875</v>
      </c>
      <c r="H272" t="s">
        <v>949</v>
      </c>
      <c r="I272" t="s">
        <v>5231</v>
      </c>
      <c r="J272">
        <v>0</v>
      </c>
      <c r="K272">
        <v>5</v>
      </c>
      <c r="L272">
        <v>0</v>
      </c>
      <c r="M272">
        <v>0</v>
      </c>
      <c r="N272">
        <v>2</v>
      </c>
      <c r="O272" t="s">
        <v>980</v>
      </c>
      <c r="P272" t="s">
        <v>2020</v>
      </c>
      <c r="Q272" t="s">
        <v>1155</v>
      </c>
      <c r="Z272" t="s">
        <v>875</v>
      </c>
      <c r="AA272" t="s">
        <v>693</v>
      </c>
      <c r="AB272" s="69" t="str">
        <f>IF(AA272&lt;&gt;"",INDEX(Lookup!$N$2:$N$5,MATCH(Players!AA272,Lookup!$P$2:$P$5,0)),INDEX(Lookup!$N$2:$N$5,MATCH(Players!O272,Lookup!$O$2:$O$5,0)))</f>
        <v>Striker</v>
      </c>
      <c r="AC272">
        <v>1995000</v>
      </c>
      <c r="AD272" s="69" t="s">
        <v>788</v>
      </c>
      <c r="AE272" s="69" t="str">
        <f>INDEX('Translate table'!$H$2:$H$622,MATCH(Players!P272,'Translate table'!$G$2:$G$622,0))</f>
        <v>Artem Besedin</v>
      </c>
      <c r="AF272" s="69">
        <f>IFERROR(INDEX('Euro Qual stats'!$A$1:$L$2071,MATCH(Players!$AE272,'Euro Qual stats'!$A$1:$A$2071,0),MATCH(Players!AF$2,'Euro Qual stats'!$A$1:$L$1,0)),0)</f>
        <v>1</v>
      </c>
      <c r="AG272" s="69">
        <f>IFERROR(INDEX('Euro Qual stats'!$A$1:$L$2071,MATCH(Players!$AE272,'Euro Qual stats'!$A$1:$A$2071,0),MATCH(Players!AG$2,'Euro Qual stats'!$A$1:$L$1,0)),0)</f>
        <v>0</v>
      </c>
      <c r="AH272" s="69">
        <f>IFERROR(INDEX('Euro Qual stats'!$A$1:$L$2071,MATCH(Players!$AE272,'Euro Qual stats'!$A$1:$A$2071,0),MATCH(Players!AH$2,'Euro Qual stats'!$A$1:$L$1,0)),0)</f>
        <v>6.92</v>
      </c>
      <c r="AI272" s="69">
        <f>IFERROR(INDEX('Euro Qual stats'!$A$1:$L$2071,MATCH(Players!$AE272,'Euro Qual stats'!$A$1:$A$2071,0),MATCH(Players!AI$2,'Euro Qual stats'!$A$1:$L$1,0)),0)</f>
        <v>0</v>
      </c>
      <c r="AJ272" s="85">
        <f t="shared" si="140"/>
        <v>0.18653301886792459</v>
      </c>
      <c r="AK272" s="85">
        <f t="shared" si="141"/>
        <v>1.0955345911949683</v>
      </c>
      <c r="AL272" s="85">
        <f t="shared" si="142"/>
        <v>0.16145440251572324</v>
      </c>
      <c r="AM272" s="85">
        <f t="shared" si="143"/>
        <v>0</v>
      </c>
      <c r="AN272" s="85">
        <f t="shared" si="144"/>
        <v>0</v>
      </c>
      <c r="AO272" s="85">
        <f t="shared" si="145"/>
        <v>0</v>
      </c>
      <c r="AP272" s="2" t="str">
        <f t="shared" si="146"/>
        <v/>
      </c>
      <c r="AQ272" s="2" t="str">
        <f t="shared" si="147"/>
        <v/>
      </c>
      <c r="AR272" s="2" t="str">
        <f t="shared" si="148"/>
        <v/>
      </c>
      <c r="AS272" s="2" t="str">
        <f t="shared" si="149"/>
        <v/>
      </c>
      <c r="AT272" s="2" t="str">
        <f t="shared" si="150"/>
        <v/>
      </c>
      <c r="AU272" s="2">
        <f t="shared" si="170"/>
        <v>0.24610209983653966</v>
      </c>
      <c r="AV272" s="2">
        <f t="shared" si="171"/>
        <v>8.4832257145319681E-2</v>
      </c>
      <c r="AW272" s="2">
        <f t="shared" si="172"/>
        <v>0.70970695970695963</v>
      </c>
      <c r="AX272" s="2">
        <f t="shared" si="173"/>
        <v>0.1171875</v>
      </c>
      <c r="AY272" s="2">
        <f t="shared" si="174"/>
        <v>0</v>
      </c>
      <c r="AZ272" s="2">
        <f t="shared" si="151"/>
        <v>0.67081834551575403</v>
      </c>
      <c r="BA272" s="2">
        <f t="shared" si="152"/>
        <v>0.13568263800662214</v>
      </c>
      <c r="BB272" s="2">
        <f t="shared" si="153"/>
        <v>5.859375E-2</v>
      </c>
      <c r="BC272">
        <f t="shared" si="154"/>
        <v>0</v>
      </c>
      <c r="BD272" s="74">
        <f t="shared" si="155"/>
        <v>0</v>
      </c>
      <c r="BE272" s="74">
        <f t="shared" si="156"/>
        <v>0</v>
      </c>
      <c r="BF272" s="74">
        <f t="shared" si="157"/>
        <v>0</v>
      </c>
      <c r="BG272" s="2">
        <f t="shared" si="158"/>
        <v>5.859375E-2</v>
      </c>
      <c r="BH272" s="2">
        <f t="shared" si="159"/>
        <v>0</v>
      </c>
      <c r="BI272" s="2">
        <f t="shared" si="160"/>
        <v>0</v>
      </c>
      <c r="BJ272" s="2">
        <f t="shared" si="161"/>
        <v>0</v>
      </c>
      <c r="BK272" s="2">
        <f t="shared" si="162"/>
        <v>0</v>
      </c>
      <c r="BL272" s="2">
        <f t="shared" si="163"/>
        <v>5.859375E-2</v>
      </c>
      <c r="BM272" s="2">
        <f t="shared" si="164"/>
        <v>0</v>
      </c>
      <c r="BN272" s="2">
        <f t="shared" si="165"/>
        <v>0</v>
      </c>
      <c r="BO272" s="2">
        <f t="shared" si="166"/>
        <v>0</v>
      </c>
      <c r="BP272" s="2">
        <f t="shared" si="167"/>
        <v>0</v>
      </c>
      <c r="BQ272" s="2">
        <f t="shared" si="168"/>
        <v>5.859375E-2</v>
      </c>
      <c r="BR272" s="2">
        <f t="shared" si="169"/>
        <v>0</v>
      </c>
    </row>
    <row r="273" spans="1:70" x14ac:dyDescent="0.3">
      <c r="A273" s="93">
        <v>0</v>
      </c>
      <c r="B273">
        <v>204785</v>
      </c>
      <c r="C273" t="s">
        <v>2021</v>
      </c>
      <c r="D273" t="s">
        <v>1406</v>
      </c>
      <c r="E273" t="s">
        <v>2022</v>
      </c>
      <c r="F273">
        <v>18706</v>
      </c>
      <c r="G273" t="s">
        <v>893</v>
      </c>
      <c r="H273" t="s">
        <v>905</v>
      </c>
      <c r="I273" t="s">
        <v>1008</v>
      </c>
      <c r="J273">
        <v>0</v>
      </c>
      <c r="K273">
        <v>5</v>
      </c>
      <c r="L273">
        <v>0</v>
      </c>
      <c r="M273">
        <v>0</v>
      </c>
      <c r="N273">
        <v>379</v>
      </c>
      <c r="O273" t="s">
        <v>1301</v>
      </c>
      <c r="P273" t="s">
        <v>292</v>
      </c>
      <c r="Q273" t="s">
        <v>292</v>
      </c>
      <c r="R273">
        <v>1</v>
      </c>
      <c r="S273">
        <v>3</v>
      </c>
      <c r="T273">
        <v>0</v>
      </c>
      <c r="U273">
        <v>8</v>
      </c>
      <c r="V273">
        <v>2301</v>
      </c>
      <c r="W273">
        <v>3</v>
      </c>
      <c r="X273">
        <v>4</v>
      </c>
      <c r="Y273">
        <v>0</v>
      </c>
      <c r="Z273" t="s">
        <v>2023</v>
      </c>
      <c r="AA273" t="s">
        <v>692</v>
      </c>
      <c r="AB273" s="69" t="str">
        <f>IF(AA273&lt;&gt;"",INDEX(Lookup!$N$2:$N$5,MATCH(Players!AA273,Lookup!$P$2:$P$5,0)),INDEX(Lookup!$N$2:$N$5,MATCH(Players!O273,Lookup!$O$2:$O$5,0)))</f>
        <v>Defense</v>
      </c>
      <c r="AC273">
        <v>2995000</v>
      </c>
      <c r="AD273" s="69" t="s">
        <v>803</v>
      </c>
      <c r="AE273" s="69" t="str">
        <f>INDEX('Translate table'!$H$2:$H$622,MATCH(Players!P273,'Translate table'!$G$2:$G$622,0))</f>
        <v>Kieran Tierney</v>
      </c>
      <c r="AF273" s="69">
        <f>IFERROR(INDEX('Euro Qual stats'!$A$1:$L$2071,MATCH(Players!$AE273,'Euro Qual stats'!$A$1:$A$2071,0),MATCH(Players!AF$2,'Euro Qual stats'!$A$1:$L$1,0)),0)</f>
        <v>1</v>
      </c>
      <c r="AG273" s="69">
        <f>IFERROR(INDEX('Euro Qual stats'!$A$1:$L$2071,MATCH(Players!$AE273,'Euro Qual stats'!$A$1:$A$2071,0),MATCH(Players!AG$2,'Euro Qual stats'!$A$1:$L$1,0)),0)</f>
        <v>0</v>
      </c>
      <c r="AH273" s="69">
        <f>IFERROR(INDEX('Euro Qual stats'!$A$1:$L$2071,MATCH(Players!$AE273,'Euro Qual stats'!$A$1:$A$2071,0),MATCH(Players!AH$2,'Euro Qual stats'!$A$1:$L$1,0)),0)</f>
        <v>0</v>
      </c>
      <c r="AI273" s="69">
        <f>IFERROR(INDEX('Euro Qual stats'!$A$1:$L$2071,MATCH(Players!$AE273,'Euro Qual stats'!$A$1:$A$2071,0),MATCH(Players!AI$2,'Euro Qual stats'!$A$1:$L$1,0)),0)</f>
        <v>0</v>
      </c>
      <c r="AJ273" s="85">
        <f t="shared" si="140"/>
        <v>8.5754437869822495E-2</v>
      </c>
      <c r="AK273" s="85">
        <f t="shared" si="141"/>
        <v>8.4127218934911263E-2</v>
      </c>
      <c r="AL273" s="85">
        <f t="shared" si="142"/>
        <v>0.17319033530571981</v>
      </c>
      <c r="AM273" s="85">
        <f t="shared" si="143"/>
        <v>0</v>
      </c>
      <c r="AN273" s="85">
        <f t="shared" si="144"/>
        <v>0</v>
      </c>
      <c r="AO273" s="85">
        <f t="shared" si="145"/>
        <v>0</v>
      </c>
      <c r="AP273" s="2">
        <f t="shared" si="146"/>
        <v>3.911342894393742E-2</v>
      </c>
      <c r="AQ273" s="2">
        <f t="shared" si="147"/>
        <v>0.11734028683181225</v>
      </c>
      <c r="AR273" s="2">
        <f t="shared" si="148"/>
        <v>0.11734028683181225</v>
      </c>
      <c r="AS273" s="2">
        <f t="shared" si="149"/>
        <v>0.15645371577574968</v>
      </c>
      <c r="AT273" s="2">
        <f t="shared" si="150"/>
        <v>0</v>
      </c>
      <c r="AU273" s="2">
        <f t="shared" si="170"/>
        <v>3.911342894393742E-2</v>
      </c>
      <c r="AV273" s="2">
        <f t="shared" si="171"/>
        <v>0.11734028683181225</v>
      </c>
      <c r="AW273" s="2">
        <f t="shared" si="172"/>
        <v>0.11734028683181225</v>
      </c>
      <c r="AX273" s="2">
        <f t="shared" si="173"/>
        <v>0.15645371577574968</v>
      </c>
      <c r="AY273" s="2">
        <f t="shared" si="174"/>
        <v>0</v>
      </c>
      <c r="AZ273" s="2">
        <f t="shared" si="151"/>
        <v>6.1620323939424342E-2</v>
      </c>
      <c r="BA273" s="2">
        <f t="shared" si="152"/>
        <v>0.10154736235081738</v>
      </c>
      <c r="BB273" s="2">
        <f t="shared" si="153"/>
        <v>7.822685788787484E-2</v>
      </c>
      <c r="BC273">
        <f t="shared" si="154"/>
        <v>0</v>
      </c>
      <c r="BD273" s="74">
        <f t="shared" si="155"/>
        <v>0</v>
      </c>
      <c r="BE273" s="74">
        <f t="shared" si="156"/>
        <v>0</v>
      </c>
      <c r="BF273" s="74">
        <f t="shared" si="157"/>
        <v>0</v>
      </c>
      <c r="BG273" s="2">
        <f t="shared" si="158"/>
        <v>7.822685788787484E-2</v>
      </c>
      <c r="BH273" s="2">
        <f t="shared" si="159"/>
        <v>0</v>
      </c>
      <c r="BI273" s="2">
        <f t="shared" si="160"/>
        <v>0</v>
      </c>
      <c r="BJ273" s="2">
        <f t="shared" si="161"/>
        <v>0</v>
      </c>
      <c r="BK273" s="2">
        <f t="shared" si="162"/>
        <v>0</v>
      </c>
      <c r="BL273" s="2">
        <f t="shared" si="163"/>
        <v>7.822685788787484E-2</v>
      </c>
      <c r="BM273" s="2">
        <f t="shared" si="164"/>
        <v>0</v>
      </c>
      <c r="BN273" s="2">
        <f t="shared" si="165"/>
        <v>0</v>
      </c>
      <c r="BO273" s="2">
        <f t="shared" si="166"/>
        <v>0</v>
      </c>
      <c r="BP273" s="2">
        <f t="shared" si="167"/>
        <v>0</v>
      </c>
      <c r="BQ273" s="2">
        <f t="shared" si="168"/>
        <v>7.822685788787484E-2</v>
      </c>
      <c r="BR273" s="2">
        <f t="shared" si="169"/>
        <v>0</v>
      </c>
    </row>
    <row r="274" spans="1:70" x14ac:dyDescent="0.3">
      <c r="A274" s="93">
        <v>0</v>
      </c>
      <c r="B274">
        <v>204781</v>
      </c>
      <c r="C274" t="s">
        <v>2024</v>
      </c>
      <c r="D274" t="s">
        <v>2025</v>
      </c>
      <c r="E274" t="s">
        <v>2026</v>
      </c>
      <c r="F274">
        <v>18706</v>
      </c>
      <c r="G274" t="s">
        <v>893</v>
      </c>
      <c r="H274" t="s">
        <v>905</v>
      </c>
      <c r="I274" t="s">
        <v>979</v>
      </c>
      <c r="J274">
        <v>1.3</v>
      </c>
      <c r="K274">
        <v>5</v>
      </c>
      <c r="L274">
        <v>1.3</v>
      </c>
      <c r="M274">
        <v>0</v>
      </c>
      <c r="N274">
        <v>1406</v>
      </c>
      <c r="O274" t="s">
        <v>1301</v>
      </c>
      <c r="P274" t="s">
        <v>408</v>
      </c>
      <c r="Q274" t="s">
        <v>408</v>
      </c>
      <c r="R274">
        <v>1</v>
      </c>
      <c r="S274">
        <v>7</v>
      </c>
      <c r="T274">
        <v>0</v>
      </c>
      <c r="U274">
        <v>10</v>
      </c>
      <c r="V274">
        <v>3385</v>
      </c>
      <c r="W274">
        <v>5</v>
      </c>
      <c r="X274">
        <v>2</v>
      </c>
      <c r="Y274">
        <v>0</v>
      </c>
      <c r="Z274" t="s">
        <v>2023</v>
      </c>
      <c r="AA274" t="s">
        <v>692</v>
      </c>
      <c r="AB274" s="69" t="str">
        <f>IF(AA274&lt;&gt;"",INDEX(Lookup!$N$2:$N$5,MATCH(Players!AA274,Lookup!$P$2:$P$5,0)),INDEX(Lookup!$N$2:$N$5,MATCH(Players!O274,Lookup!$O$2:$O$5,0)))</f>
        <v>Defense</v>
      </c>
      <c r="AC274">
        <v>3486000</v>
      </c>
      <c r="AD274" s="69" t="s">
        <v>805</v>
      </c>
      <c r="AE274" s="69" t="str">
        <f>INDEX('Translate table'!$H$2:$H$622,MATCH(Players!P274,'Translate table'!$G$2:$G$622,0))</f>
        <v>Andrew Robertson</v>
      </c>
      <c r="AF274" s="69">
        <f>IFERROR(INDEX('Euro Qual stats'!$A$1:$L$2071,MATCH(Players!$AE274,'Euro Qual stats'!$A$1:$A$2071,0),MATCH(Players!AF$2,'Euro Qual stats'!$A$1:$L$1,0)),0)</f>
        <v>8</v>
      </c>
      <c r="AG274" s="69">
        <f>IFERROR(INDEX('Euro Qual stats'!$A$1:$L$2071,MATCH(Players!$AE274,'Euro Qual stats'!$A$1:$A$2071,0),MATCH(Players!AG$2,'Euro Qual stats'!$A$1:$L$1,0)),0)</f>
        <v>0</v>
      </c>
      <c r="AH274" s="69">
        <f>IFERROR(INDEX('Euro Qual stats'!$A$1:$L$2071,MATCH(Players!$AE274,'Euro Qual stats'!$A$1:$A$2071,0),MATCH(Players!AH$2,'Euro Qual stats'!$A$1:$L$1,0)),0)</f>
        <v>0.13</v>
      </c>
      <c r="AI274" s="69">
        <f>IFERROR(INDEX('Euro Qual stats'!$A$1:$L$2071,MATCH(Players!$AE274,'Euro Qual stats'!$A$1:$A$2071,0),MATCH(Players!AI$2,'Euro Qual stats'!$A$1:$L$1,0)),0)</f>
        <v>0</v>
      </c>
      <c r="AJ274" s="85">
        <f t="shared" si="140"/>
        <v>3.1183431952662724E-2</v>
      </c>
      <c r="AK274" s="85">
        <f t="shared" si="141"/>
        <v>0.11725838264299804</v>
      </c>
      <c r="AL274" s="85">
        <f t="shared" si="142"/>
        <v>6.2978303747534478E-2</v>
      </c>
      <c r="AM274" s="85">
        <f t="shared" si="143"/>
        <v>3.0506481052497071E-2</v>
      </c>
      <c r="AN274" s="85">
        <f t="shared" si="144"/>
        <v>4.1579280707333632E-2</v>
      </c>
      <c r="AO274" s="85">
        <f t="shared" si="145"/>
        <v>3.2013614376434553E-2</v>
      </c>
      <c r="AP274" s="2">
        <f t="shared" si="146"/>
        <v>2.6587887740029539E-2</v>
      </c>
      <c r="AQ274" s="2">
        <f t="shared" si="147"/>
        <v>0.18611521418020679</v>
      </c>
      <c r="AR274" s="2">
        <f t="shared" si="148"/>
        <v>0.13293943870014771</v>
      </c>
      <c r="AS274" s="2">
        <f t="shared" si="149"/>
        <v>5.3175775480059077E-2</v>
      </c>
      <c r="AT274" s="2">
        <f t="shared" si="150"/>
        <v>0</v>
      </c>
      <c r="AU274" s="2">
        <f t="shared" si="170"/>
        <v>2.6587887740029539E-2</v>
      </c>
      <c r="AV274" s="2">
        <f t="shared" si="171"/>
        <v>0.18611521418020679</v>
      </c>
      <c r="AW274" s="2">
        <f t="shared" si="172"/>
        <v>0.13293943870014771</v>
      </c>
      <c r="AX274" s="2">
        <f t="shared" si="173"/>
        <v>5.3175775480059077E-2</v>
      </c>
      <c r="AY274" s="2">
        <f t="shared" si="174"/>
        <v>0</v>
      </c>
      <c r="AZ274" s="2">
        <f t="shared" si="151"/>
        <v>7.192313519151379E-2</v>
      </c>
      <c r="BA274" s="2">
        <f t="shared" si="152"/>
        <v>0.10864932306643477</v>
      </c>
      <c r="BB274" s="2">
        <f t="shared" si="153"/>
        <v>2.6587887740029539E-2</v>
      </c>
      <c r="BC274">
        <f t="shared" si="154"/>
        <v>1</v>
      </c>
      <c r="BD274" s="74">
        <f t="shared" si="155"/>
        <v>3.9682471022799586E-2</v>
      </c>
      <c r="BE274" s="74">
        <f t="shared" si="156"/>
        <v>0.12296775272712851</v>
      </c>
      <c r="BF274" s="74">
        <f t="shared" si="157"/>
        <v>4.7918900867490982E-2</v>
      </c>
      <c r="BG274" s="2">
        <f t="shared" si="158"/>
        <v>2.6587887740029539E-2</v>
      </c>
      <c r="BH274" s="2">
        <f t="shared" si="159"/>
        <v>0</v>
      </c>
      <c r="BI274" s="2">
        <f t="shared" si="160"/>
        <v>3.9682471022799586E-2</v>
      </c>
      <c r="BJ274" s="2">
        <f t="shared" si="161"/>
        <v>0.12296775272712851</v>
      </c>
      <c r="BK274" s="2">
        <f t="shared" si="162"/>
        <v>4.7918900867490982E-2</v>
      </c>
      <c r="BL274" s="2">
        <f t="shared" si="163"/>
        <v>2.6587887740029539E-2</v>
      </c>
      <c r="BM274" s="2">
        <f t="shared" si="164"/>
        <v>0</v>
      </c>
      <c r="BN274" s="2">
        <f t="shared" si="165"/>
        <v>3.9682471022799586E-2</v>
      </c>
      <c r="BO274" s="2">
        <f t="shared" si="166"/>
        <v>0.12296775272712851</v>
      </c>
      <c r="BP274" s="2">
        <f t="shared" si="167"/>
        <v>5.1873429403625694E-2</v>
      </c>
      <c r="BQ274" s="2">
        <f t="shared" si="168"/>
        <v>2.6587887740029539E-2</v>
      </c>
      <c r="BR274" s="2">
        <f t="shared" si="169"/>
        <v>0</v>
      </c>
    </row>
    <row r="275" spans="1:70" x14ac:dyDescent="0.3">
      <c r="A275" s="93">
        <v>0</v>
      </c>
      <c r="B275">
        <v>213451</v>
      </c>
      <c r="C275" t="s">
        <v>2027</v>
      </c>
      <c r="D275" t="s">
        <v>2028</v>
      </c>
      <c r="E275" t="s">
        <v>2029</v>
      </c>
      <c r="F275">
        <v>18706</v>
      </c>
      <c r="G275" t="s">
        <v>893</v>
      </c>
      <c r="H275" t="s">
        <v>905</v>
      </c>
      <c r="I275" t="s">
        <v>979</v>
      </c>
      <c r="J275">
        <v>0.7</v>
      </c>
      <c r="K275">
        <v>5</v>
      </c>
      <c r="L275">
        <v>0.7</v>
      </c>
      <c r="M275">
        <v>0</v>
      </c>
      <c r="N275">
        <v>205</v>
      </c>
      <c r="O275" t="s">
        <v>980</v>
      </c>
      <c r="P275" t="s">
        <v>2030</v>
      </c>
      <c r="Q275" t="s">
        <v>114</v>
      </c>
      <c r="R275">
        <v>9</v>
      </c>
      <c r="S275">
        <v>5</v>
      </c>
      <c r="T275">
        <v>0</v>
      </c>
      <c r="U275">
        <v>2</v>
      </c>
      <c r="V275">
        <v>2673</v>
      </c>
      <c r="W275">
        <v>31</v>
      </c>
      <c r="X275">
        <v>1</v>
      </c>
      <c r="Y275">
        <v>0</v>
      </c>
      <c r="Z275" t="s">
        <v>2023</v>
      </c>
      <c r="AA275" t="s">
        <v>693</v>
      </c>
      <c r="AB275" s="69" t="str">
        <f>IF(AA275&lt;&gt;"",INDEX(Lookup!$N$2:$N$5,MATCH(Players!AA275,Lookup!$P$2:$P$5,0)),INDEX(Lookup!$N$2:$N$5,MATCH(Players!O275,Lookup!$O$2:$O$5,0)))</f>
        <v>Striker</v>
      </c>
      <c r="AC275">
        <v>2984000</v>
      </c>
      <c r="AD275" s="69" t="s">
        <v>790</v>
      </c>
      <c r="AE275" s="69" t="str">
        <f>INDEX('Translate table'!$H$2:$H$622,MATCH(Players!P275,'Translate table'!$G$2:$G$622,0))</f>
        <v>Adam Davies</v>
      </c>
      <c r="AF275" s="69">
        <f>IFERROR(INDEX('Euro Qual stats'!$A$1:$L$2071,MATCH(Players!$AE275,'Euro Qual stats'!$A$1:$A$2071,0),MATCH(Players!AF$2,'Euro Qual stats'!$A$1:$L$1,0)),0)</f>
        <v>0</v>
      </c>
      <c r="AG275" s="69">
        <f>IFERROR(INDEX('Euro Qual stats'!$A$1:$L$2071,MATCH(Players!$AE275,'Euro Qual stats'!$A$1:$A$2071,0),MATCH(Players!AG$2,'Euro Qual stats'!$A$1:$L$1,0)),0)</f>
        <v>0</v>
      </c>
      <c r="AH275" s="69">
        <f>IFERROR(INDEX('Euro Qual stats'!$A$1:$L$2071,MATCH(Players!$AE275,'Euro Qual stats'!$A$1:$A$2071,0),MATCH(Players!AH$2,'Euro Qual stats'!$A$1:$L$1,0)),0)</f>
        <v>0</v>
      </c>
      <c r="AI275" s="69">
        <f>IFERROR(INDEX('Euro Qual stats'!$A$1:$L$2071,MATCH(Players!$AE275,'Euro Qual stats'!$A$1:$A$2071,0),MATCH(Players!AI$2,'Euro Qual stats'!$A$1:$L$1,0)),0)</f>
        <v>0</v>
      </c>
      <c r="AJ275" s="85">
        <f t="shared" si="140"/>
        <v>0.20349056603773591</v>
      </c>
      <c r="AK275" s="85">
        <f t="shared" si="141"/>
        <v>0.56603773584905637</v>
      </c>
      <c r="AL275" s="85">
        <f t="shared" si="142"/>
        <v>0.1761320754716981</v>
      </c>
      <c r="AM275" s="85">
        <f t="shared" si="143"/>
        <v>0.19907305605796277</v>
      </c>
      <c r="AN275" s="85">
        <f t="shared" si="144"/>
        <v>0.20071436582463278</v>
      </c>
      <c r="AO275" s="85">
        <f t="shared" si="145"/>
        <v>8.9532807458199512E-2</v>
      </c>
      <c r="AP275" s="2">
        <f t="shared" si="146"/>
        <v>0.30303030303030304</v>
      </c>
      <c r="AQ275" s="2">
        <f t="shared" si="147"/>
        <v>0.16835016835016833</v>
      </c>
      <c r="AR275" s="2">
        <f t="shared" si="148"/>
        <v>1.0437710437710437</v>
      </c>
      <c r="AS275" s="2">
        <f t="shared" si="149"/>
        <v>3.3670033670033669E-2</v>
      </c>
      <c r="AT275" s="2">
        <f t="shared" si="150"/>
        <v>0</v>
      </c>
      <c r="AU275" s="2">
        <f t="shared" si="170"/>
        <v>0.30303030303030304</v>
      </c>
      <c r="AV275" s="2">
        <f t="shared" si="171"/>
        <v>0.16835016835016833</v>
      </c>
      <c r="AW275" s="2">
        <f t="shared" si="172"/>
        <v>1.0437710437710437</v>
      </c>
      <c r="AX275" s="2">
        <f t="shared" si="173"/>
        <v>3.3670033670033669E-2</v>
      </c>
      <c r="AY275" s="2">
        <f t="shared" si="174"/>
        <v>0</v>
      </c>
      <c r="AZ275" s="2">
        <f t="shared" si="151"/>
        <v>0.43453401943967973</v>
      </c>
      <c r="BA275" s="2">
        <f t="shared" si="152"/>
        <v>0.18592036719395211</v>
      </c>
      <c r="BB275" s="2">
        <f t="shared" si="153"/>
        <v>1.6835016835016835E-2</v>
      </c>
      <c r="BC275">
        <f t="shared" si="154"/>
        <v>1</v>
      </c>
      <c r="BD275" s="74">
        <f t="shared" si="155"/>
        <v>0.23974738571838938</v>
      </c>
      <c r="BE275" s="74">
        <f t="shared" si="156"/>
        <v>0.2104220173195511</v>
      </c>
      <c r="BF275" s="74">
        <f t="shared" si="157"/>
        <v>0.37623418350394056</v>
      </c>
      <c r="BG275" s="2">
        <f t="shared" si="158"/>
        <v>1.6835016835016835E-2</v>
      </c>
      <c r="BH275" s="2">
        <f t="shared" si="159"/>
        <v>0</v>
      </c>
      <c r="BI275" s="2">
        <f t="shared" si="160"/>
        <v>0.23974738571838938</v>
      </c>
      <c r="BJ275" s="2">
        <f t="shared" si="161"/>
        <v>0.2104220173195511</v>
      </c>
      <c r="BK275" s="2">
        <f t="shared" si="162"/>
        <v>0.3</v>
      </c>
      <c r="BL275" s="2">
        <f t="shared" si="163"/>
        <v>1.6835016835016835E-2</v>
      </c>
      <c r="BM275" s="2">
        <f t="shared" si="164"/>
        <v>0</v>
      </c>
      <c r="BN275" s="2">
        <f t="shared" si="165"/>
        <v>0.23974738571838938</v>
      </c>
      <c r="BO275" s="2">
        <f t="shared" si="166"/>
        <v>0.2104220173195511</v>
      </c>
      <c r="BP275" s="2">
        <f t="shared" si="167"/>
        <v>0.32475763298747234</v>
      </c>
      <c r="BQ275" s="2">
        <f t="shared" si="168"/>
        <v>1.6835016835016835E-2</v>
      </c>
      <c r="BR275" s="2">
        <f t="shared" si="169"/>
        <v>0</v>
      </c>
    </row>
    <row r="276" spans="1:70" x14ac:dyDescent="0.3">
      <c r="A276" s="93">
        <v>0</v>
      </c>
      <c r="B276">
        <v>204805</v>
      </c>
      <c r="C276" t="s">
        <v>2031</v>
      </c>
      <c r="D276" t="s">
        <v>2032</v>
      </c>
      <c r="E276" t="s">
        <v>2033</v>
      </c>
      <c r="F276">
        <v>18706</v>
      </c>
      <c r="G276" t="s">
        <v>893</v>
      </c>
      <c r="H276" t="s">
        <v>905</v>
      </c>
      <c r="I276" t="s">
        <v>979</v>
      </c>
      <c r="J276">
        <v>2.5</v>
      </c>
      <c r="K276">
        <v>5</v>
      </c>
      <c r="L276">
        <v>2.5</v>
      </c>
      <c r="M276">
        <v>0</v>
      </c>
      <c r="N276">
        <v>24</v>
      </c>
      <c r="O276" t="s">
        <v>980</v>
      </c>
      <c r="P276" t="s">
        <v>2034</v>
      </c>
      <c r="Q276" t="s">
        <v>2035</v>
      </c>
      <c r="R276">
        <v>0</v>
      </c>
      <c r="S276">
        <v>1</v>
      </c>
      <c r="T276">
        <v>0</v>
      </c>
      <c r="U276">
        <v>4</v>
      </c>
      <c r="V276">
        <v>1778</v>
      </c>
      <c r="W276">
        <v>2</v>
      </c>
      <c r="X276">
        <v>2</v>
      </c>
      <c r="Y276">
        <v>0</v>
      </c>
      <c r="Z276" t="s">
        <v>2023</v>
      </c>
      <c r="AA276" t="s">
        <v>693</v>
      </c>
      <c r="AB276" s="69" t="str">
        <f>IF(AA276&lt;&gt;"",INDEX(Lookup!$N$2:$N$5,MATCH(Players!AA276,Lookup!$P$2:$P$5,0)),INDEX(Lookup!$N$2:$N$5,MATCH(Players!O276,Lookup!$O$2:$O$5,0)))</f>
        <v>Striker</v>
      </c>
      <c r="AC276">
        <v>2496000</v>
      </c>
      <c r="AD276" s="69" t="s">
        <v>789</v>
      </c>
      <c r="AE276" s="69" t="str">
        <f>INDEX('Translate table'!$H$2:$H$622,MATCH(Players!P276,'Translate table'!$G$2:$G$622,0))</f>
        <v>Lyndon Dykes</v>
      </c>
      <c r="AF276" s="69">
        <f>IFERROR(INDEX('Euro Qual stats'!$A$1:$L$2071,MATCH(Players!$AE276,'Euro Qual stats'!$A$1:$A$2071,0),MATCH(Players!AF$2,'Euro Qual stats'!$A$1:$L$1,0)),0)</f>
        <v>2</v>
      </c>
      <c r="AG276" s="69">
        <f>IFERROR(INDEX('Euro Qual stats'!$A$1:$L$2071,MATCH(Players!$AE276,'Euro Qual stats'!$A$1:$A$2071,0),MATCH(Players!AG$2,'Euro Qual stats'!$A$1:$L$1,0)),0)</f>
        <v>0</v>
      </c>
      <c r="AH276" s="69">
        <f>IFERROR(INDEX('Euro Qual stats'!$A$1:$L$2071,MATCH(Players!$AE276,'Euro Qual stats'!$A$1:$A$2071,0),MATCH(Players!AH$2,'Euro Qual stats'!$A$1:$L$1,0)),0)</f>
        <v>0</v>
      </c>
      <c r="AI276" s="69">
        <f>IFERROR(INDEX('Euro Qual stats'!$A$1:$L$2071,MATCH(Players!$AE276,'Euro Qual stats'!$A$1:$A$2071,0),MATCH(Players!AI$2,'Euro Qual stats'!$A$1:$L$1,0)),0)</f>
        <v>0</v>
      </c>
      <c r="AJ276" s="85">
        <f t="shared" si="140"/>
        <v>0.16957547169811327</v>
      </c>
      <c r="AK276" s="85">
        <f t="shared" si="141"/>
        <v>0.47169811320754701</v>
      </c>
      <c r="AL276" s="85">
        <f t="shared" si="142"/>
        <v>0.14677672955974841</v>
      </c>
      <c r="AM276" s="85">
        <f t="shared" si="143"/>
        <v>0.16589421338163565</v>
      </c>
      <c r="AN276" s="85">
        <f t="shared" si="144"/>
        <v>0.16726197152052732</v>
      </c>
      <c r="AO276" s="85">
        <f t="shared" si="145"/>
        <v>7.4610672881832929E-2</v>
      </c>
      <c r="AP276" s="2">
        <f t="shared" si="146"/>
        <v>0</v>
      </c>
      <c r="AQ276" s="2">
        <f t="shared" si="147"/>
        <v>5.0618672665916763E-2</v>
      </c>
      <c r="AR276" s="2">
        <f t="shared" si="148"/>
        <v>0.10123734533183353</v>
      </c>
      <c r="AS276" s="2">
        <f t="shared" si="149"/>
        <v>0.10123734533183353</v>
      </c>
      <c r="AT276" s="2">
        <f t="shared" si="150"/>
        <v>0</v>
      </c>
      <c r="AU276" s="2">
        <f t="shared" si="170"/>
        <v>0</v>
      </c>
      <c r="AV276" s="2">
        <f t="shared" si="171"/>
        <v>5.0618672665916763E-2</v>
      </c>
      <c r="AW276" s="2">
        <f t="shared" si="172"/>
        <v>0.10123734533183353</v>
      </c>
      <c r="AX276" s="2">
        <f t="shared" si="173"/>
        <v>0.10123734533183353</v>
      </c>
      <c r="AY276" s="2">
        <f t="shared" si="174"/>
        <v>0</v>
      </c>
      <c r="AZ276" s="2">
        <f t="shared" si="151"/>
        <v>0.2358490566037735</v>
      </c>
      <c r="BA276" s="2">
        <f t="shared" si="152"/>
        <v>0.11009707218201502</v>
      </c>
      <c r="BB276" s="2">
        <f t="shared" si="153"/>
        <v>5.0618672665916763E-2</v>
      </c>
      <c r="BC276">
        <f t="shared" si="154"/>
        <v>1</v>
      </c>
      <c r="BD276" s="74">
        <f t="shared" si="155"/>
        <v>0.13012604816952053</v>
      </c>
      <c r="BE276" s="74">
        <f t="shared" si="156"/>
        <v>0.12460629450751987</v>
      </c>
      <c r="BF276" s="74">
        <f t="shared" si="157"/>
        <v>3.6491671414276033E-2</v>
      </c>
      <c r="BG276" s="2">
        <f t="shared" si="158"/>
        <v>5.0618672665916763E-2</v>
      </c>
      <c r="BH276" s="2">
        <f t="shared" si="159"/>
        <v>0</v>
      </c>
      <c r="BI276" s="2">
        <f t="shared" si="160"/>
        <v>0.13012604816952053</v>
      </c>
      <c r="BJ276" s="2">
        <f t="shared" si="161"/>
        <v>0.12460629450751987</v>
      </c>
      <c r="BK276" s="2">
        <f t="shared" si="162"/>
        <v>3.6491671414276033E-2</v>
      </c>
      <c r="BL276" s="2">
        <f t="shared" si="163"/>
        <v>5.0618672665916763E-2</v>
      </c>
      <c r="BM276" s="2">
        <f t="shared" si="164"/>
        <v>0</v>
      </c>
      <c r="BN276" s="2">
        <f t="shared" si="165"/>
        <v>0.13012604816952053</v>
      </c>
      <c r="BO276" s="2">
        <f t="shared" si="166"/>
        <v>0.12460629450751987</v>
      </c>
      <c r="BP276" s="2">
        <f t="shared" si="167"/>
        <v>3.9503162774189644E-2</v>
      </c>
      <c r="BQ276" s="2">
        <f t="shared" si="168"/>
        <v>5.0618672665916763E-2</v>
      </c>
      <c r="BR276" s="2">
        <f t="shared" si="169"/>
        <v>0</v>
      </c>
    </row>
    <row r="277" spans="1:70" x14ac:dyDescent="0.3">
      <c r="A277" s="93">
        <v>0</v>
      </c>
      <c r="B277">
        <v>204760</v>
      </c>
      <c r="C277" t="s">
        <v>2036</v>
      </c>
      <c r="D277" t="s">
        <v>2037</v>
      </c>
      <c r="E277" t="s">
        <v>2038</v>
      </c>
      <c r="F277">
        <v>18718</v>
      </c>
      <c r="G277" t="s">
        <v>880</v>
      </c>
      <c r="H277" t="s">
        <v>935</v>
      </c>
      <c r="I277" t="s">
        <v>979</v>
      </c>
      <c r="J277">
        <v>9.3000000000000007</v>
      </c>
      <c r="K277">
        <v>5</v>
      </c>
      <c r="L277">
        <v>9.3000000000000007</v>
      </c>
      <c r="M277">
        <v>0</v>
      </c>
      <c r="N277">
        <v>633</v>
      </c>
      <c r="O277" t="s">
        <v>1301</v>
      </c>
      <c r="P277" t="s">
        <v>686</v>
      </c>
      <c r="Q277" t="s">
        <v>686</v>
      </c>
      <c r="R277">
        <v>0</v>
      </c>
      <c r="S277">
        <v>7</v>
      </c>
      <c r="T277">
        <v>0</v>
      </c>
      <c r="U277">
        <v>9</v>
      </c>
      <c r="V277">
        <v>3055</v>
      </c>
      <c r="W277">
        <v>5</v>
      </c>
      <c r="X277">
        <v>3</v>
      </c>
      <c r="Y277">
        <v>0</v>
      </c>
      <c r="Z277" t="s">
        <v>2039</v>
      </c>
      <c r="AA277" t="s">
        <v>692</v>
      </c>
      <c r="AB277" s="69" t="str">
        <f>IF(AA277&lt;&gt;"",INDEX(Lookup!$N$2:$N$5,MATCH(Players!AA277,Lookup!$P$2:$P$5,0)),INDEX(Lookup!$N$2:$N$5,MATCH(Players!O277,Lookup!$O$2:$O$5,0)))</f>
        <v>Defense</v>
      </c>
      <c r="AC277">
        <v>3152000</v>
      </c>
      <c r="AD277" s="69" t="s">
        <v>807</v>
      </c>
      <c r="AE277" s="69" t="str">
        <f>INDEX('Translate table'!$H$2:$H$622,MATCH(Players!P277,'Translate table'!$G$2:$G$622,0))</f>
        <v>VladimÃ­r Coufal</v>
      </c>
      <c r="AF277" s="69">
        <f>IFERROR(INDEX('Euro Qual stats'!$A$1:$L$2071,MATCH(Players!$AE277,'Euro Qual stats'!$A$1:$A$2071,0),MATCH(Players!AF$2,'Euro Qual stats'!$A$1:$L$1,0)),0)</f>
        <v>3</v>
      </c>
      <c r="AG277" s="69">
        <f>IFERROR(INDEX('Euro Qual stats'!$A$1:$L$2071,MATCH(Players!$AE277,'Euro Qual stats'!$A$1:$A$2071,0),MATCH(Players!AG$2,'Euro Qual stats'!$A$1:$L$1,0)),0)</f>
        <v>0</v>
      </c>
      <c r="AH277" s="69">
        <f>IFERROR(INDEX('Euro Qual stats'!$A$1:$L$2071,MATCH(Players!$AE277,'Euro Qual stats'!$A$1:$A$2071,0),MATCH(Players!AH$2,'Euro Qual stats'!$A$1:$L$1,0)),0)</f>
        <v>0</v>
      </c>
      <c r="AI277" s="69">
        <f>IFERROR(INDEX('Euro Qual stats'!$A$1:$L$2071,MATCH(Players!$AE277,'Euro Qual stats'!$A$1:$A$2071,0),MATCH(Players!AI$2,'Euro Qual stats'!$A$1:$L$1,0)),0)</f>
        <v>0</v>
      </c>
      <c r="AJ277" s="85">
        <f t="shared" si="140"/>
        <v>7.0162721893491126E-2</v>
      </c>
      <c r="AK277" s="85">
        <f t="shared" si="141"/>
        <v>6.8831360946745579E-2</v>
      </c>
      <c r="AL277" s="85">
        <f t="shared" si="142"/>
        <v>0.14170118343195259</v>
      </c>
      <c r="AM277" s="85">
        <f t="shared" si="143"/>
        <v>5.2421271844777365E-2</v>
      </c>
      <c r="AN277" s="85">
        <f t="shared" si="144"/>
        <v>3.4979938641305088E-2</v>
      </c>
      <c r="AO277" s="85">
        <f t="shared" si="145"/>
        <v>7.2710823466089883E-2</v>
      </c>
      <c r="AP277" s="2">
        <f t="shared" si="146"/>
        <v>0</v>
      </c>
      <c r="AQ277" s="2">
        <f t="shared" si="147"/>
        <v>0.20621931260229132</v>
      </c>
      <c r="AR277" s="2">
        <f t="shared" si="148"/>
        <v>0.14729950900163666</v>
      </c>
      <c r="AS277" s="2">
        <f t="shared" si="149"/>
        <v>8.8379705400981987E-2</v>
      </c>
      <c r="AT277" s="2">
        <f t="shared" si="150"/>
        <v>0</v>
      </c>
      <c r="AU277" s="2">
        <f t="shared" si="170"/>
        <v>0</v>
      </c>
      <c r="AV277" s="2">
        <f t="shared" si="171"/>
        <v>0.20621931260229132</v>
      </c>
      <c r="AW277" s="2">
        <f t="shared" si="172"/>
        <v>0.14729950900163666</v>
      </c>
      <c r="AX277" s="2">
        <f t="shared" si="173"/>
        <v>8.8379705400981987E-2</v>
      </c>
      <c r="AY277" s="2">
        <f t="shared" si="174"/>
        <v>0</v>
      </c>
      <c r="AZ277" s="2">
        <f t="shared" si="151"/>
        <v>3.4415680473372789E-2</v>
      </c>
      <c r="BA277" s="2">
        <f t="shared" si="152"/>
        <v>0.13819101724789123</v>
      </c>
      <c r="BB277" s="2">
        <f t="shared" si="153"/>
        <v>4.4189852700490993E-2</v>
      </c>
      <c r="BC277">
        <f t="shared" si="154"/>
        <v>1</v>
      </c>
      <c r="BD277" s="74">
        <f t="shared" si="155"/>
        <v>2.1340455130342533E-2</v>
      </c>
      <c r="BE277" s="74">
        <f t="shared" si="156"/>
        <v>0.12829906822650985</v>
      </c>
      <c r="BF277" s="74">
        <f t="shared" si="157"/>
        <v>4.4277299046369109E-2</v>
      </c>
      <c r="BG277" s="2">
        <f t="shared" si="158"/>
        <v>4.4189852700490993E-2</v>
      </c>
      <c r="BH277" s="2">
        <f t="shared" si="159"/>
        <v>0</v>
      </c>
      <c r="BI277" s="2">
        <f t="shared" si="160"/>
        <v>2.1340455130342533E-2</v>
      </c>
      <c r="BJ277" s="2">
        <f t="shared" si="161"/>
        <v>0.12829906822650985</v>
      </c>
      <c r="BK277" s="2">
        <f t="shared" si="162"/>
        <v>4.4277299046369109E-2</v>
      </c>
      <c r="BL277" s="2">
        <f t="shared" si="163"/>
        <v>4.4189852700490993E-2</v>
      </c>
      <c r="BM277" s="2">
        <f t="shared" si="164"/>
        <v>0</v>
      </c>
      <c r="BN277" s="2">
        <f t="shared" si="165"/>
        <v>2.2306735863748491E-2</v>
      </c>
      <c r="BO277" s="2">
        <f t="shared" si="166"/>
        <v>0.12829906822650985</v>
      </c>
      <c r="BP277" s="2">
        <f t="shared" si="167"/>
        <v>4.4482946787730911E-2</v>
      </c>
      <c r="BQ277" s="2">
        <f t="shared" si="168"/>
        <v>4.4189852700490993E-2</v>
      </c>
      <c r="BR277" s="2">
        <f t="shared" si="169"/>
        <v>0</v>
      </c>
    </row>
    <row r="278" spans="1:70" x14ac:dyDescent="0.3">
      <c r="A278" s="93">
        <v>0</v>
      </c>
      <c r="B278">
        <v>222237</v>
      </c>
      <c r="C278" t="s">
        <v>2040</v>
      </c>
      <c r="D278" t="s">
        <v>2041</v>
      </c>
      <c r="E278" t="s">
        <v>2042</v>
      </c>
      <c r="F278">
        <v>18718</v>
      </c>
      <c r="G278" t="s">
        <v>880</v>
      </c>
      <c r="H278" t="s">
        <v>935</v>
      </c>
      <c r="I278" t="s">
        <v>5231</v>
      </c>
      <c r="J278">
        <v>0</v>
      </c>
      <c r="K278">
        <v>5</v>
      </c>
      <c r="L278">
        <v>0</v>
      </c>
      <c r="M278">
        <v>0</v>
      </c>
      <c r="N278">
        <v>2</v>
      </c>
      <c r="O278" t="s">
        <v>992</v>
      </c>
      <c r="P278" t="s">
        <v>2043</v>
      </c>
      <c r="Q278" t="s">
        <v>2044</v>
      </c>
      <c r="R278">
        <v>7</v>
      </c>
      <c r="S278">
        <v>3</v>
      </c>
      <c r="T278">
        <v>0</v>
      </c>
      <c r="U278">
        <v>4</v>
      </c>
      <c r="V278">
        <v>2770</v>
      </c>
      <c r="W278">
        <v>17</v>
      </c>
      <c r="X278">
        <v>5</v>
      </c>
      <c r="Y278">
        <v>1</v>
      </c>
      <c r="Z278" t="s">
        <v>2039</v>
      </c>
      <c r="AA278" t="s">
        <v>691</v>
      </c>
      <c r="AB278" s="69" t="str">
        <f>IF(AA278&lt;&gt;"",INDEX(Lookup!$N$2:$N$5,MATCH(Players!AA278,Lookup!$P$2:$P$5,0)),INDEX(Lookup!$N$2:$N$5,MATCH(Players!O278,Lookup!$O$2:$O$5,0)))</f>
        <v>Midfield</v>
      </c>
      <c r="AC278">
        <v>3495000</v>
      </c>
      <c r="AD278" s="69" t="s">
        <v>788</v>
      </c>
      <c r="AE278" s="69" t="str">
        <f>INDEX('Translate table'!$H$2:$H$622,MATCH(Players!P278,'Translate table'!$G$2:$G$622,0))</f>
        <v>Burak YÄ±lmaz</v>
      </c>
      <c r="AF278" s="69">
        <f>IFERROR(INDEX('Euro Qual stats'!$A$1:$L$2071,MATCH(Players!$AE278,'Euro Qual stats'!$A$1:$A$2071,0),MATCH(Players!AF$2,'Euro Qual stats'!$A$1:$L$1,0)),0)</f>
        <v>7</v>
      </c>
      <c r="AG278" s="69">
        <f>IFERROR(INDEX('Euro Qual stats'!$A$1:$L$2071,MATCH(Players!$AE278,'Euro Qual stats'!$A$1:$A$2071,0),MATCH(Players!AG$2,'Euro Qual stats'!$A$1:$L$1,0)),0)</f>
        <v>0.14000000000000001</v>
      </c>
      <c r="AH278" s="69">
        <f>IFERROR(INDEX('Euro Qual stats'!$A$1:$L$2071,MATCH(Players!$AE278,'Euro Qual stats'!$A$1:$A$2071,0),MATCH(Players!AH$2,'Euro Qual stats'!$A$1:$L$1,0)),0)</f>
        <v>0.14000000000000001</v>
      </c>
      <c r="AI278" s="69">
        <f>IFERROR(INDEX('Euro Qual stats'!$A$1:$L$2071,MATCH(Players!$AE278,'Euro Qual stats'!$A$1:$A$2071,0),MATCH(Players!AI$2,'Euro Qual stats'!$A$1:$L$1,0)),0)</f>
        <v>0.14000000000000001</v>
      </c>
      <c r="AJ278" s="85">
        <f t="shared" si="140"/>
        <v>0.14847145488029467</v>
      </c>
      <c r="AK278" s="85">
        <f t="shared" si="141"/>
        <v>0.1749677716390424</v>
      </c>
      <c r="AL278" s="85">
        <f t="shared" si="142"/>
        <v>0.17860497237569062</v>
      </c>
      <c r="AM278" s="85">
        <f t="shared" si="143"/>
        <v>0</v>
      </c>
      <c r="AN278" s="85">
        <f t="shared" si="144"/>
        <v>0</v>
      </c>
      <c r="AO278" s="85">
        <f t="shared" si="145"/>
        <v>0</v>
      </c>
      <c r="AP278" s="2">
        <f t="shared" si="146"/>
        <v>0.22743682310469313</v>
      </c>
      <c r="AQ278" s="2">
        <f t="shared" si="147"/>
        <v>9.7472924187725629E-2</v>
      </c>
      <c r="AR278" s="2">
        <f t="shared" si="148"/>
        <v>0.55234657039711188</v>
      </c>
      <c r="AS278" s="2">
        <f t="shared" si="149"/>
        <v>0.16245487364620939</v>
      </c>
      <c r="AT278" s="2">
        <f t="shared" si="150"/>
        <v>3.2490974729241874E-2</v>
      </c>
      <c r="AU278" s="2">
        <f t="shared" si="170"/>
        <v>0.22743682310469313</v>
      </c>
      <c r="AV278" s="2">
        <f t="shared" si="171"/>
        <v>9.7472924187725629E-2</v>
      </c>
      <c r="AW278" s="2">
        <f t="shared" si="172"/>
        <v>0.55234657039711188</v>
      </c>
      <c r="AX278" s="2">
        <f t="shared" si="173"/>
        <v>0.16245487364620939</v>
      </c>
      <c r="AY278" s="2">
        <f t="shared" si="174"/>
        <v>3.2490974729241874E-2</v>
      </c>
      <c r="AZ278" s="2">
        <f t="shared" si="151"/>
        <v>0.20120229737186776</v>
      </c>
      <c r="BA278" s="2">
        <f t="shared" si="152"/>
        <v>0.12297218953401015</v>
      </c>
      <c r="BB278" s="2">
        <f t="shared" si="153"/>
        <v>0.15122743682310469</v>
      </c>
      <c r="BC278">
        <f t="shared" si="154"/>
        <v>0</v>
      </c>
      <c r="BD278" s="74">
        <f t="shared" si="155"/>
        <v>0</v>
      </c>
      <c r="BE278" s="74">
        <f t="shared" si="156"/>
        <v>0</v>
      </c>
      <c r="BF278" s="74">
        <f t="shared" si="157"/>
        <v>0</v>
      </c>
      <c r="BG278" s="2">
        <f t="shared" si="158"/>
        <v>0.15122743682310469</v>
      </c>
      <c r="BH278" s="2">
        <f t="shared" si="159"/>
        <v>3.2490974729241874E-2</v>
      </c>
      <c r="BI278" s="2">
        <f t="shared" si="160"/>
        <v>0</v>
      </c>
      <c r="BJ278" s="2">
        <f t="shared" si="161"/>
        <v>0</v>
      </c>
      <c r="BK278" s="2">
        <f t="shared" si="162"/>
        <v>0</v>
      </c>
      <c r="BL278" s="2">
        <f t="shared" si="163"/>
        <v>0.15122743682310469</v>
      </c>
      <c r="BM278" s="2">
        <f t="shared" si="164"/>
        <v>3.2490974729241874E-2</v>
      </c>
      <c r="BN278" s="2">
        <f t="shared" si="165"/>
        <v>0</v>
      </c>
      <c r="BO278" s="2">
        <f t="shared" si="166"/>
        <v>0</v>
      </c>
      <c r="BP278" s="2">
        <f t="shared" si="167"/>
        <v>0</v>
      </c>
      <c r="BQ278" s="2">
        <f t="shared" si="168"/>
        <v>0.15122743682310469</v>
      </c>
      <c r="BR278" s="2">
        <f t="shared" si="169"/>
        <v>3.2490974729241874E-2</v>
      </c>
    </row>
    <row r="279" spans="1:70" x14ac:dyDescent="0.3">
      <c r="A279" s="93">
        <v>0</v>
      </c>
      <c r="B279">
        <v>204777</v>
      </c>
      <c r="C279" t="s">
        <v>2045</v>
      </c>
      <c r="D279" t="s">
        <v>2046</v>
      </c>
      <c r="E279" t="s">
        <v>2047</v>
      </c>
      <c r="F279">
        <v>18718</v>
      </c>
      <c r="G279" t="s">
        <v>880</v>
      </c>
      <c r="H279" t="s">
        <v>935</v>
      </c>
      <c r="I279" t="s">
        <v>979</v>
      </c>
      <c r="J279">
        <v>7.3</v>
      </c>
      <c r="K279">
        <v>5</v>
      </c>
      <c r="L279">
        <v>7.3</v>
      </c>
      <c r="M279">
        <v>0</v>
      </c>
      <c r="N279">
        <v>1710</v>
      </c>
      <c r="O279" t="s">
        <v>992</v>
      </c>
      <c r="P279" t="s">
        <v>227</v>
      </c>
      <c r="Q279" t="s">
        <v>227</v>
      </c>
      <c r="R279">
        <v>10</v>
      </c>
      <c r="S279">
        <v>1</v>
      </c>
      <c r="T279">
        <v>0</v>
      </c>
      <c r="U279">
        <v>10</v>
      </c>
      <c r="V279">
        <v>3419</v>
      </c>
      <c r="W279">
        <v>23</v>
      </c>
      <c r="X279">
        <v>7</v>
      </c>
      <c r="Y279">
        <v>1</v>
      </c>
      <c r="Z279" t="s">
        <v>2039</v>
      </c>
      <c r="AA279" t="s">
        <v>691</v>
      </c>
      <c r="AB279" s="69" t="str">
        <f>IF(AA279&lt;&gt;"",INDEX(Lookup!$N$2:$N$5,MATCH(Players!AA279,Lookup!$P$2:$P$5,0)),INDEX(Lookup!$N$2:$N$5,MATCH(Players!O279,Lookup!$O$2:$O$5,0)))</f>
        <v>Midfield</v>
      </c>
      <c r="AC279">
        <v>5102000</v>
      </c>
      <c r="AD279" s="69" t="s">
        <v>798</v>
      </c>
      <c r="AE279" s="69" t="str">
        <f>INDEX('Translate table'!$H$2:$H$622,MATCH(Players!P279,'Translate table'!$G$2:$G$622,0))</f>
        <v>TomÃ¡Å¡ Koubek</v>
      </c>
      <c r="AF279" s="69">
        <f>IFERROR(INDEX('Euro Qual stats'!$A$1:$L$2071,MATCH(Players!$AE279,'Euro Qual stats'!$A$1:$A$2071,0),MATCH(Players!AF$2,'Euro Qual stats'!$A$1:$L$1,0)),0)</f>
        <v>0</v>
      </c>
      <c r="AG279" s="69">
        <f>IFERROR(INDEX('Euro Qual stats'!$A$1:$L$2071,MATCH(Players!$AE279,'Euro Qual stats'!$A$1:$A$2071,0),MATCH(Players!AG$2,'Euro Qual stats'!$A$1:$L$1,0)),0)</f>
        <v>0</v>
      </c>
      <c r="AH279" s="69">
        <f>IFERROR(INDEX('Euro Qual stats'!$A$1:$L$2071,MATCH(Players!$AE279,'Euro Qual stats'!$A$1:$A$2071,0),MATCH(Players!AH$2,'Euro Qual stats'!$A$1:$L$1,0)),0)</f>
        <v>0</v>
      </c>
      <c r="AI279" s="69">
        <f>IFERROR(INDEX('Euro Qual stats'!$A$1:$L$2071,MATCH(Players!$AE279,'Euro Qual stats'!$A$1:$A$2071,0),MATCH(Players!AI$2,'Euro Qual stats'!$A$1:$L$1,0)),0)</f>
        <v>0</v>
      </c>
      <c r="AJ279" s="85">
        <f t="shared" si="140"/>
        <v>0.16033149171270719</v>
      </c>
      <c r="AK279" s="85">
        <f t="shared" si="141"/>
        <v>0.2239226519337017</v>
      </c>
      <c r="AL279" s="85">
        <f t="shared" si="142"/>
        <v>0.23265193370165746</v>
      </c>
      <c r="AM279" s="85">
        <f t="shared" si="143"/>
        <v>0.119789832628061</v>
      </c>
      <c r="AN279" s="85">
        <f t="shared" si="144"/>
        <v>0.11379697447940035</v>
      </c>
      <c r="AO279" s="85">
        <f t="shared" si="145"/>
        <v>0.11938018632391433</v>
      </c>
      <c r="AP279" s="2">
        <f t="shared" si="146"/>
        <v>0.26323486399532026</v>
      </c>
      <c r="AQ279" s="2">
        <f t="shared" si="147"/>
        <v>2.6323486399532026E-2</v>
      </c>
      <c r="AR279" s="2">
        <f t="shared" si="148"/>
        <v>0.60544018718923653</v>
      </c>
      <c r="AS279" s="2">
        <f t="shared" si="149"/>
        <v>0.18426440479672421</v>
      </c>
      <c r="AT279" s="2">
        <f t="shared" si="150"/>
        <v>2.6323486399532026E-2</v>
      </c>
      <c r="AU279" s="2">
        <f t="shared" si="170"/>
        <v>0.26323486399532026</v>
      </c>
      <c r="AV279" s="2">
        <f t="shared" si="171"/>
        <v>2.6323486399532026E-2</v>
      </c>
      <c r="AW279" s="2">
        <f t="shared" si="172"/>
        <v>0.60544018718923653</v>
      </c>
      <c r="AX279" s="2">
        <f t="shared" si="173"/>
        <v>0.18426440479672421</v>
      </c>
      <c r="AY279" s="2">
        <f t="shared" si="174"/>
        <v>2.6323486399532026E-2</v>
      </c>
      <c r="AZ279" s="2">
        <f t="shared" si="151"/>
        <v>0.24357875796451098</v>
      </c>
      <c r="BA279" s="2">
        <f t="shared" si="152"/>
        <v>9.3327489056119609E-2</v>
      </c>
      <c r="BB279" s="2">
        <f t="shared" si="153"/>
        <v>9.2132202398362104E-2</v>
      </c>
      <c r="BC279">
        <f t="shared" si="154"/>
        <v>1</v>
      </c>
      <c r="BD279" s="74">
        <f t="shared" si="155"/>
        <v>0.15103817456313076</v>
      </c>
      <c r="BE279" s="74">
        <f t="shared" si="156"/>
        <v>8.6646948001988591E-2</v>
      </c>
      <c r="BF279" s="74">
        <f t="shared" si="157"/>
        <v>0.18199148391302283</v>
      </c>
      <c r="BG279" s="2">
        <f t="shared" si="158"/>
        <v>9.2132202398362104E-2</v>
      </c>
      <c r="BH279" s="2">
        <f t="shared" si="159"/>
        <v>2.6323486399532026E-2</v>
      </c>
      <c r="BI279" s="2">
        <f t="shared" si="160"/>
        <v>0.15103817456313076</v>
      </c>
      <c r="BJ279" s="2">
        <f t="shared" si="161"/>
        <v>8.6646948001988591E-2</v>
      </c>
      <c r="BK279" s="2">
        <f t="shared" si="162"/>
        <v>0.18199148391302283</v>
      </c>
      <c r="BL279" s="2">
        <f t="shared" si="163"/>
        <v>9.2132202398362104E-2</v>
      </c>
      <c r="BM279" s="2">
        <f t="shared" si="164"/>
        <v>2.6323486399532026E-2</v>
      </c>
      <c r="BN279" s="2">
        <f t="shared" si="165"/>
        <v>0.15787707641399379</v>
      </c>
      <c r="BO279" s="2">
        <f t="shared" si="166"/>
        <v>8.6646948001988591E-2</v>
      </c>
      <c r="BP279" s="2">
        <f t="shared" si="167"/>
        <v>0.18283675086516013</v>
      </c>
      <c r="BQ279" s="2">
        <f t="shared" si="168"/>
        <v>9.2132202398362104E-2</v>
      </c>
      <c r="BR279" s="2">
        <f t="shared" si="169"/>
        <v>2.6323486399532026E-2</v>
      </c>
    </row>
    <row r="280" spans="1:70" x14ac:dyDescent="0.3">
      <c r="A280" s="93">
        <v>0</v>
      </c>
      <c r="B280">
        <v>204768</v>
      </c>
      <c r="C280" t="s">
        <v>2048</v>
      </c>
      <c r="D280" t="s">
        <v>2037</v>
      </c>
      <c r="E280" t="s">
        <v>2049</v>
      </c>
      <c r="F280">
        <v>18718</v>
      </c>
      <c r="G280" t="s">
        <v>880</v>
      </c>
      <c r="H280" t="s">
        <v>935</v>
      </c>
      <c r="I280" t="s">
        <v>979</v>
      </c>
      <c r="J280">
        <v>3.7</v>
      </c>
      <c r="K280">
        <v>5</v>
      </c>
      <c r="L280">
        <v>3.7</v>
      </c>
      <c r="M280">
        <v>0</v>
      </c>
      <c r="N280">
        <v>341</v>
      </c>
      <c r="O280" t="s">
        <v>992</v>
      </c>
      <c r="P280" t="s">
        <v>2050</v>
      </c>
      <c r="Q280" t="s">
        <v>2050</v>
      </c>
      <c r="R280">
        <v>1</v>
      </c>
      <c r="S280">
        <v>6</v>
      </c>
      <c r="T280">
        <v>0</v>
      </c>
      <c r="U280">
        <v>3</v>
      </c>
      <c r="V280">
        <v>1913</v>
      </c>
      <c r="W280">
        <v>7</v>
      </c>
      <c r="X280">
        <v>5</v>
      </c>
      <c r="Y280">
        <v>1</v>
      </c>
      <c r="Z280" t="s">
        <v>2039</v>
      </c>
      <c r="AA280" t="s">
        <v>691</v>
      </c>
      <c r="AB280" s="69" t="str">
        <f>IF(AA280&lt;&gt;"",INDEX(Lookup!$N$2:$N$5,MATCH(Players!AA280,Lookup!$P$2:$P$5,0)),INDEX(Lookup!$N$2:$N$5,MATCH(Players!O280,Lookup!$O$2:$O$5,0)))</f>
        <v>Midfield</v>
      </c>
      <c r="AC280">
        <v>4062000</v>
      </c>
      <c r="AD280" s="69" t="s">
        <v>789</v>
      </c>
      <c r="AE280" s="69" t="str">
        <f>INDEX('Translate table'!$H$2:$H$622,MATCH(Players!P280,'Translate table'!$G$2:$G$622,0))</f>
        <v>VladimÃ­r Darida</v>
      </c>
      <c r="AF280" s="69">
        <f>IFERROR(INDEX('Euro Qual stats'!$A$1:$L$2071,MATCH(Players!$AE280,'Euro Qual stats'!$A$1:$A$2071,0),MATCH(Players!AF$2,'Euro Qual stats'!$A$1:$L$1,0)),0)</f>
        <v>6</v>
      </c>
      <c r="AG280" s="69">
        <f>IFERROR(INDEX('Euro Qual stats'!$A$1:$L$2071,MATCH(Players!$AE280,'Euro Qual stats'!$A$1:$A$2071,0),MATCH(Players!AG$2,'Euro Qual stats'!$A$1:$L$1,0)),0)</f>
        <v>0</v>
      </c>
      <c r="AH280" s="69">
        <f>IFERROR(INDEX('Euro Qual stats'!$A$1:$L$2071,MATCH(Players!$AE280,'Euro Qual stats'!$A$1:$A$2071,0),MATCH(Players!AH$2,'Euro Qual stats'!$A$1:$L$1,0)),0)</f>
        <v>0.17</v>
      </c>
      <c r="AI280" s="69">
        <f>IFERROR(INDEX('Euro Qual stats'!$A$1:$L$2071,MATCH(Players!$AE280,'Euro Qual stats'!$A$1:$A$2071,0),MATCH(Players!AI$2,'Euro Qual stats'!$A$1:$L$1,0)),0)</f>
        <v>0</v>
      </c>
      <c r="AJ280" s="85">
        <f t="shared" si="140"/>
        <v>8.0165745856353596E-2</v>
      </c>
      <c r="AK280" s="85">
        <f t="shared" si="141"/>
        <v>0.19696132596685084</v>
      </c>
      <c r="AL280" s="85">
        <f t="shared" si="142"/>
        <v>0.11632596685082873</v>
      </c>
      <c r="AM280" s="85">
        <f t="shared" si="143"/>
        <v>5.9894916314030502E-2</v>
      </c>
      <c r="AN280" s="85">
        <f t="shared" si="144"/>
        <v>0.1000952909003361</v>
      </c>
      <c r="AO280" s="85">
        <f t="shared" si="145"/>
        <v>5.9690093161957163E-2</v>
      </c>
      <c r="AP280" s="2">
        <f t="shared" si="146"/>
        <v>4.7046523784631464E-2</v>
      </c>
      <c r="AQ280" s="2">
        <f t="shared" si="147"/>
        <v>0.28227914270778881</v>
      </c>
      <c r="AR280" s="2">
        <f t="shared" si="148"/>
        <v>0.32932566649242029</v>
      </c>
      <c r="AS280" s="2">
        <f t="shared" si="149"/>
        <v>0.23523261892315733</v>
      </c>
      <c r="AT280" s="2">
        <f t="shared" si="150"/>
        <v>4.7046523784631464E-2</v>
      </c>
      <c r="AU280" s="2">
        <f t="shared" si="170"/>
        <v>4.7046523784631464E-2</v>
      </c>
      <c r="AV280" s="2">
        <f t="shared" si="171"/>
        <v>0.28227914270778881</v>
      </c>
      <c r="AW280" s="2">
        <f t="shared" si="172"/>
        <v>0.32932566649242029</v>
      </c>
      <c r="AX280" s="2">
        <f t="shared" si="173"/>
        <v>0.23523261892315733</v>
      </c>
      <c r="AY280" s="2">
        <f t="shared" si="174"/>
        <v>4.7046523784631464E-2</v>
      </c>
      <c r="AZ280" s="2">
        <f t="shared" si="151"/>
        <v>0.12200392487574116</v>
      </c>
      <c r="BA280" s="2">
        <f t="shared" si="152"/>
        <v>0.18122244428207121</v>
      </c>
      <c r="BB280" s="2">
        <f t="shared" si="153"/>
        <v>0.11761630946157867</v>
      </c>
      <c r="BC280">
        <f t="shared" si="154"/>
        <v>1</v>
      </c>
      <c r="BD280" s="74">
        <f t="shared" si="155"/>
        <v>7.5652122774409192E-2</v>
      </c>
      <c r="BE280" s="74">
        <f t="shared" si="156"/>
        <v>0.16825023222321733</v>
      </c>
      <c r="BF280" s="74">
        <f t="shared" si="157"/>
        <v>9.899320858406728E-2</v>
      </c>
      <c r="BG280" s="2">
        <f t="shared" si="158"/>
        <v>0.11761630946157867</v>
      </c>
      <c r="BH280" s="2">
        <f t="shared" si="159"/>
        <v>4.7046523784631464E-2</v>
      </c>
      <c r="BI280" s="2">
        <f t="shared" si="160"/>
        <v>7.5652122774409192E-2</v>
      </c>
      <c r="BJ280" s="2">
        <f t="shared" si="161"/>
        <v>0.16825023222321733</v>
      </c>
      <c r="BK280" s="2">
        <f t="shared" si="162"/>
        <v>9.899320858406728E-2</v>
      </c>
      <c r="BL280" s="2">
        <f t="shared" si="163"/>
        <v>0.11761630946157867</v>
      </c>
      <c r="BM280" s="2">
        <f t="shared" si="164"/>
        <v>4.7046523784631464E-2</v>
      </c>
      <c r="BN280" s="2">
        <f t="shared" si="165"/>
        <v>7.9077597452980417E-2</v>
      </c>
      <c r="BO280" s="2">
        <f t="shared" si="166"/>
        <v>0.16825023222321733</v>
      </c>
      <c r="BP280" s="2">
        <f t="shared" si="167"/>
        <v>9.9452986623693229E-2</v>
      </c>
      <c r="BQ280" s="2">
        <f t="shared" si="168"/>
        <v>0.11761630946157867</v>
      </c>
      <c r="BR280" s="2">
        <f t="shared" si="169"/>
        <v>4.7046523784631464E-2</v>
      </c>
    </row>
    <row r="281" spans="1:70" x14ac:dyDescent="0.3">
      <c r="A281" s="93">
        <v>0</v>
      </c>
      <c r="B281">
        <v>204776</v>
      </c>
      <c r="C281" t="s">
        <v>2051</v>
      </c>
      <c r="D281" t="s">
        <v>2052</v>
      </c>
      <c r="E281" t="s">
        <v>2053</v>
      </c>
      <c r="F281">
        <v>18718</v>
      </c>
      <c r="G281" t="s">
        <v>880</v>
      </c>
      <c r="H281" t="s">
        <v>935</v>
      </c>
      <c r="I281" t="s">
        <v>979</v>
      </c>
      <c r="J281">
        <v>11.5</v>
      </c>
      <c r="K281">
        <v>5</v>
      </c>
      <c r="L281">
        <v>11.5</v>
      </c>
      <c r="M281">
        <v>0</v>
      </c>
      <c r="N281">
        <v>322</v>
      </c>
      <c r="O281" t="s">
        <v>980</v>
      </c>
      <c r="P281" t="s">
        <v>2054</v>
      </c>
      <c r="Q281" t="s">
        <v>2054</v>
      </c>
      <c r="R281">
        <v>9</v>
      </c>
      <c r="S281">
        <v>1</v>
      </c>
      <c r="T281">
        <v>0</v>
      </c>
      <c r="U281">
        <v>4</v>
      </c>
      <c r="V281">
        <v>1865</v>
      </c>
      <c r="W281">
        <v>21</v>
      </c>
      <c r="X281">
        <v>4</v>
      </c>
      <c r="Y281">
        <v>0</v>
      </c>
      <c r="Z281" t="s">
        <v>2039</v>
      </c>
      <c r="AA281" t="s">
        <v>693</v>
      </c>
      <c r="AB281" s="69" t="str">
        <f>IF(AA281&lt;&gt;"",INDEX(Lookup!$N$2:$N$5,MATCH(Players!AA281,Lookup!$P$2:$P$5,0)),INDEX(Lookup!$N$2:$N$5,MATCH(Players!O281,Lookup!$O$2:$O$5,0)))</f>
        <v>Striker</v>
      </c>
      <c r="AC281">
        <v>4845000</v>
      </c>
      <c r="AD281" s="69" t="s">
        <v>790</v>
      </c>
      <c r="AE281" s="69" t="str">
        <f>INDEX('Translate table'!$H$2:$H$622,MATCH(Players!P281,'Translate table'!$G$2:$G$622,0))</f>
        <v>Patrik Schick</v>
      </c>
      <c r="AF281" s="69">
        <f>IFERROR(INDEX('Euro Qual stats'!$A$1:$L$2071,MATCH(Players!$AE281,'Euro Qual stats'!$A$1:$A$2071,0),MATCH(Players!AF$2,'Euro Qual stats'!$A$1:$L$1,0)),0)</f>
        <v>6</v>
      </c>
      <c r="AG281" s="69">
        <f>IFERROR(INDEX('Euro Qual stats'!$A$1:$L$2071,MATCH(Players!$AE281,'Euro Qual stats'!$A$1:$A$2071,0),MATCH(Players!AG$2,'Euro Qual stats'!$A$1:$L$1,0)),0)</f>
        <v>0</v>
      </c>
      <c r="AH281" s="69">
        <f>IFERROR(INDEX('Euro Qual stats'!$A$1:$L$2071,MATCH(Players!$AE281,'Euro Qual stats'!$A$1:$A$2071,0),MATCH(Players!AH$2,'Euro Qual stats'!$A$1:$L$1,0)),0)</f>
        <v>0.78</v>
      </c>
      <c r="AI281" s="69">
        <f>IFERROR(INDEX('Euro Qual stats'!$A$1:$L$2071,MATCH(Players!$AE281,'Euro Qual stats'!$A$1:$A$2071,0),MATCH(Players!AI$2,'Euro Qual stats'!$A$1:$L$1,0)),0)</f>
        <v>0.39</v>
      </c>
      <c r="AJ281" s="85">
        <f t="shared" si="140"/>
        <v>0.10174528301886795</v>
      </c>
      <c r="AK281" s="85">
        <f t="shared" si="141"/>
        <v>0.67301886792452814</v>
      </c>
      <c r="AL281" s="85">
        <f t="shared" si="142"/>
        <v>0.28306603773584904</v>
      </c>
      <c r="AM281" s="85">
        <f t="shared" si="143"/>
        <v>7.6017819664300643E-2</v>
      </c>
      <c r="AN281" s="85">
        <f t="shared" si="144"/>
        <v>0.34202663408987416</v>
      </c>
      <c r="AO281" s="85">
        <f t="shared" si="145"/>
        <v>0.14524906709011839</v>
      </c>
      <c r="AP281" s="2">
        <f t="shared" si="146"/>
        <v>0.43431635388739948</v>
      </c>
      <c r="AQ281" s="2">
        <f t="shared" si="147"/>
        <v>4.82573726541555E-2</v>
      </c>
      <c r="AR281" s="2">
        <f t="shared" si="148"/>
        <v>1.0134048257372654</v>
      </c>
      <c r="AS281" s="2">
        <f t="shared" si="149"/>
        <v>0.193029490616622</v>
      </c>
      <c r="AT281" s="2">
        <f t="shared" si="150"/>
        <v>0</v>
      </c>
      <c r="AU281" s="2">
        <f t="shared" si="170"/>
        <v>0.43431635388739948</v>
      </c>
      <c r="AV281" s="2">
        <f t="shared" si="171"/>
        <v>4.82573726541555E-2</v>
      </c>
      <c r="AW281" s="2">
        <f t="shared" si="172"/>
        <v>1.0134048257372654</v>
      </c>
      <c r="AX281" s="2">
        <f t="shared" si="173"/>
        <v>0.193029490616622</v>
      </c>
      <c r="AY281" s="2">
        <f t="shared" si="174"/>
        <v>0</v>
      </c>
      <c r="AZ281" s="2">
        <f t="shared" si="151"/>
        <v>0.55366761090596384</v>
      </c>
      <c r="BA281" s="2">
        <f t="shared" si="152"/>
        <v>7.5001327836511728E-2</v>
      </c>
      <c r="BB281" s="2">
        <f t="shared" si="153"/>
        <v>0.29151474530831101</v>
      </c>
      <c r="BC281">
        <f t="shared" si="154"/>
        <v>1</v>
      </c>
      <c r="BD281" s="74">
        <f t="shared" si="155"/>
        <v>0.34331789013453523</v>
      </c>
      <c r="BE281" s="74">
        <f t="shared" si="156"/>
        <v>6.9632604700449796E-2</v>
      </c>
      <c r="BF281" s="74">
        <f t="shared" si="157"/>
        <v>0.30462306920319682</v>
      </c>
      <c r="BG281" s="2">
        <f t="shared" si="158"/>
        <v>0.29151474530831101</v>
      </c>
      <c r="BH281" s="2">
        <f t="shared" si="159"/>
        <v>0</v>
      </c>
      <c r="BI281" s="2">
        <f t="shared" si="160"/>
        <v>0.3</v>
      </c>
      <c r="BJ281" s="2">
        <f t="shared" si="161"/>
        <v>6.9632604700449796E-2</v>
      </c>
      <c r="BK281" s="2">
        <f t="shared" si="162"/>
        <v>0.3</v>
      </c>
      <c r="BL281" s="2">
        <f t="shared" si="163"/>
        <v>0.29151474530831101</v>
      </c>
      <c r="BM281" s="2">
        <f t="shared" si="164"/>
        <v>0</v>
      </c>
      <c r="BN281" s="2">
        <f t="shared" si="165"/>
        <v>0.3135837880800218</v>
      </c>
      <c r="BO281" s="2">
        <f t="shared" si="166"/>
        <v>6.9632604700449796E-2</v>
      </c>
      <c r="BP281" s="2">
        <f t="shared" si="167"/>
        <v>0.30139336237162823</v>
      </c>
      <c r="BQ281" s="2">
        <f t="shared" si="168"/>
        <v>0.29151474530831101</v>
      </c>
      <c r="BR281" s="2">
        <f t="shared" si="169"/>
        <v>0</v>
      </c>
    </row>
    <row r="282" spans="1:70" x14ac:dyDescent="0.3">
      <c r="A282" s="93">
        <v>0</v>
      </c>
      <c r="B282">
        <v>204774</v>
      </c>
      <c r="C282" t="s">
        <v>2055</v>
      </c>
      <c r="D282" t="s">
        <v>2056</v>
      </c>
      <c r="E282" t="s">
        <v>2057</v>
      </c>
      <c r="F282">
        <v>18718</v>
      </c>
      <c r="G282" t="s">
        <v>880</v>
      </c>
      <c r="H282" t="s">
        <v>935</v>
      </c>
      <c r="I282" t="s">
        <v>1008</v>
      </c>
      <c r="J282">
        <v>1</v>
      </c>
      <c r="K282">
        <v>5</v>
      </c>
      <c r="L282">
        <v>1</v>
      </c>
      <c r="M282">
        <v>0</v>
      </c>
      <c r="N282">
        <v>7</v>
      </c>
      <c r="O282" t="s">
        <v>980</v>
      </c>
      <c r="P282" t="s">
        <v>2058</v>
      </c>
      <c r="Q282" t="s">
        <v>70</v>
      </c>
      <c r="R282">
        <v>3</v>
      </c>
      <c r="S282">
        <v>2</v>
      </c>
      <c r="T282">
        <v>0</v>
      </c>
      <c r="U282">
        <v>1</v>
      </c>
      <c r="V282">
        <v>1366</v>
      </c>
      <c r="W282">
        <v>10</v>
      </c>
      <c r="X282">
        <v>0</v>
      </c>
      <c r="Y282">
        <v>0</v>
      </c>
      <c r="Z282" t="s">
        <v>2039</v>
      </c>
      <c r="AA282" t="s">
        <v>693</v>
      </c>
      <c r="AB282" s="69" t="str">
        <f>IF(AA282&lt;&gt;"",INDEX(Lookup!$N$2:$N$5,MATCH(Players!AA282,Lookup!$P$2:$P$5,0)),INDEX(Lookup!$N$2:$N$5,MATCH(Players!O282,Lookup!$O$2:$O$5,0)))</f>
        <v>Striker</v>
      </c>
      <c r="AC282">
        <v>2532000</v>
      </c>
      <c r="AD282" s="69" t="s">
        <v>789</v>
      </c>
      <c r="AE282" s="69" t="str">
        <f>INDEX('Translate table'!$H$2:$H$622,MATCH(Players!P282,'Translate table'!$G$2:$G$622,0))</f>
        <v>Matej MitroviÄ‡</v>
      </c>
      <c r="AF282" s="69">
        <f>IFERROR(INDEX('Euro Qual stats'!$A$1:$L$2071,MATCH(Players!$AE282,'Euro Qual stats'!$A$1:$A$2071,0),MATCH(Players!AF$2,'Euro Qual stats'!$A$1:$L$1,0)),0)</f>
        <v>0</v>
      </c>
      <c r="AG282" s="69">
        <f>IFERROR(INDEX('Euro Qual stats'!$A$1:$L$2071,MATCH(Players!$AE282,'Euro Qual stats'!$A$1:$A$2071,0),MATCH(Players!AG$2,'Euro Qual stats'!$A$1:$L$1,0)),0)</f>
        <v>0</v>
      </c>
      <c r="AH282" s="69">
        <f>IFERROR(INDEX('Euro Qual stats'!$A$1:$L$2071,MATCH(Players!$AE282,'Euro Qual stats'!$A$1:$A$2071,0),MATCH(Players!AH$2,'Euro Qual stats'!$A$1:$L$1,0)),0)</f>
        <v>0</v>
      </c>
      <c r="AI282" s="69">
        <f>IFERROR(INDEX('Euro Qual stats'!$A$1:$L$2071,MATCH(Players!$AE282,'Euro Qual stats'!$A$1:$A$2071,0),MATCH(Players!AI$2,'Euro Qual stats'!$A$1:$L$1,0)),0)</f>
        <v>0</v>
      </c>
      <c r="AJ282" s="85">
        <f t="shared" si="140"/>
        <v>0.20349056603773591</v>
      </c>
      <c r="AK282" s="85">
        <f t="shared" si="141"/>
        <v>0.56603773584905637</v>
      </c>
      <c r="AL282" s="85">
        <f t="shared" si="142"/>
        <v>0.1761320754716981</v>
      </c>
      <c r="AM282" s="85">
        <f t="shared" si="143"/>
        <v>0</v>
      </c>
      <c r="AN282" s="85">
        <f t="shared" si="144"/>
        <v>0</v>
      </c>
      <c r="AO282" s="85">
        <f t="shared" si="145"/>
        <v>0</v>
      </c>
      <c r="AP282" s="2">
        <f t="shared" si="146"/>
        <v>0.19765739385065886</v>
      </c>
      <c r="AQ282" s="2">
        <f t="shared" si="147"/>
        <v>0.13177159590043924</v>
      </c>
      <c r="AR282" s="2">
        <f t="shared" si="148"/>
        <v>0.65885797950219627</v>
      </c>
      <c r="AS282" s="2">
        <f t="shared" si="149"/>
        <v>0</v>
      </c>
      <c r="AT282" s="2">
        <f t="shared" si="150"/>
        <v>0</v>
      </c>
      <c r="AU282" s="2">
        <f t="shared" si="170"/>
        <v>0.19765739385065886</v>
      </c>
      <c r="AV282" s="2">
        <f t="shared" si="171"/>
        <v>0.13177159590043924</v>
      </c>
      <c r="AW282" s="2">
        <f t="shared" si="172"/>
        <v>0.65885797950219627</v>
      </c>
      <c r="AX282" s="2">
        <f t="shared" si="173"/>
        <v>0</v>
      </c>
      <c r="AY282" s="2">
        <f t="shared" si="174"/>
        <v>0</v>
      </c>
      <c r="AZ282" s="2">
        <f t="shared" si="151"/>
        <v>0.3818475648498576</v>
      </c>
      <c r="BA282" s="2">
        <f t="shared" si="152"/>
        <v>0.16763108096908758</v>
      </c>
      <c r="BB282" s="2">
        <f t="shared" si="153"/>
        <v>0</v>
      </c>
      <c r="BC282">
        <f t="shared" si="154"/>
        <v>0</v>
      </c>
      <c r="BD282" s="74">
        <f t="shared" si="155"/>
        <v>0</v>
      </c>
      <c r="BE282" s="74">
        <f t="shared" si="156"/>
        <v>0</v>
      </c>
      <c r="BF282" s="74">
        <f t="shared" si="157"/>
        <v>0</v>
      </c>
      <c r="BG282" s="2">
        <f t="shared" si="158"/>
        <v>0</v>
      </c>
      <c r="BH282" s="2">
        <f t="shared" si="159"/>
        <v>0</v>
      </c>
      <c r="BI282" s="2">
        <f t="shared" si="160"/>
        <v>0</v>
      </c>
      <c r="BJ282" s="2">
        <f t="shared" si="161"/>
        <v>0</v>
      </c>
      <c r="BK282" s="2">
        <f t="shared" si="162"/>
        <v>0</v>
      </c>
      <c r="BL282" s="2">
        <f t="shared" si="163"/>
        <v>0</v>
      </c>
      <c r="BM282" s="2">
        <f t="shared" si="164"/>
        <v>0</v>
      </c>
      <c r="BN282" s="2">
        <f t="shared" si="165"/>
        <v>0</v>
      </c>
      <c r="BO282" s="2">
        <f t="shared" si="166"/>
        <v>0</v>
      </c>
      <c r="BP282" s="2">
        <f t="shared" si="167"/>
        <v>0</v>
      </c>
      <c r="BQ282" s="2">
        <f t="shared" si="168"/>
        <v>0</v>
      </c>
      <c r="BR282" s="2">
        <f t="shared" si="169"/>
        <v>0</v>
      </c>
    </row>
    <row r="283" spans="1:70" x14ac:dyDescent="0.3">
      <c r="A283" s="93">
        <v>0</v>
      </c>
      <c r="B283">
        <v>204718</v>
      </c>
      <c r="C283" t="s">
        <v>2063</v>
      </c>
      <c r="D283" t="s">
        <v>2064</v>
      </c>
      <c r="E283" t="s">
        <v>2065</v>
      </c>
      <c r="F283">
        <v>18716</v>
      </c>
      <c r="G283" t="s">
        <v>860</v>
      </c>
      <c r="H283" t="s">
        <v>933</v>
      </c>
      <c r="I283" t="s">
        <v>5231</v>
      </c>
      <c r="J283">
        <v>0</v>
      </c>
      <c r="K283">
        <v>5</v>
      </c>
      <c r="L283">
        <v>0</v>
      </c>
      <c r="M283">
        <v>0</v>
      </c>
      <c r="N283">
        <v>34</v>
      </c>
      <c r="O283" t="s">
        <v>1301</v>
      </c>
      <c r="P283" t="s">
        <v>823</v>
      </c>
      <c r="Q283" t="s">
        <v>823</v>
      </c>
      <c r="R283">
        <v>0</v>
      </c>
      <c r="S283">
        <v>0</v>
      </c>
      <c r="T283">
        <v>0</v>
      </c>
      <c r="U283">
        <v>3</v>
      </c>
      <c r="V283">
        <v>2048</v>
      </c>
      <c r="W283">
        <v>0</v>
      </c>
      <c r="X283">
        <v>7</v>
      </c>
      <c r="Y283">
        <v>1</v>
      </c>
      <c r="Z283" t="s">
        <v>1879</v>
      </c>
      <c r="AA283" t="s">
        <v>692</v>
      </c>
      <c r="AB283" s="69" t="str">
        <f>IF(AA283&lt;&gt;"",INDEX(Lookup!$N$2:$N$5,MATCH(Players!AA283,Lookup!$P$2:$P$5,0)),INDEX(Lookup!$N$2:$N$5,MATCH(Players!O283,Lookup!$O$2:$O$5,0)))</f>
        <v>Defense</v>
      </c>
      <c r="AC283">
        <v>2995000</v>
      </c>
      <c r="AD283" s="69" t="s">
        <v>815</v>
      </c>
      <c r="AE283" s="69" t="str">
        <f>INDEX('Translate table'!$H$2:$H$622,MATCH(Players!P283,'Translate table'!$G$2:$G$622,0))</f>
        <v>Ozan Muhammed Kabak</v>
      </c>
      <c r="AF283" s="69">
        <f>IFERROR(INDEX('Euro Qual stats'!$A$1:$L$2071,MATCH(Players!$AE283,'Euro Qual stats'!$A$1:$A$2071,0),MATCH(Players!AF$2,'Euro Qual stats'!$A$1:$L$1,0)),0)</f>
        <v>1</v>
      </c>
      <c r="AG283" s="69">
        <f>IFERROR(INDEX('Euro Qual stats'!$A$1:$L$2071,MATCH(Players!$AE283,'Euro Qual stats'!$A$1:$A$2071,0),MATCH(Players!AG$2,'Euro Qual stats'!$A$1:$L$1,0)),0)</f>
        <v>0</v>
      </c>
      <c r="AH283" s="69">
        <f>IFERROR(INDEX('Euro Qual stats'!$A$1:$L$2071,MATCH(Players!$AE283,'Euro Qual stats'!$A$1:$A$2071,0),MATCH(Players!AH$2,'Euro Qual stats'!$A$1:$L$1,0)),0)</f>
        <v>0</v>
      </c>
      <c r="AI283" s="69">
        <f>IFERROR(INDEX('Euro Qual stats'!$A$1:$L$2071,MATCH(Players!$AE283,'Euro Qual stats'!$A$1:$A$2071,0),MATCH(Players!AI$2,'Euro Qual stats'!$A$1:$L$1,0)),0)</f>
        <v>0</v>
      </c>
      <c r="AJ283" s="85">
        <f t="shared" si="140"/>
        <v>8.5754437869822495E-2</v>
      </c>
      <c r="AK283" s="85">
        <f t="shared" si="141"/>
        <v>8.4127218934911263E-2</v>
      </c>
      <c r="AL283" s="85">
        <f t="shared" si="142"/>
        <v>0.17319033530571981</v>
      </c>
      <c r="AM283" s="85">
        <f t="shared" si="143"/>
        <v>0</v>
      </c>
      <c r="AN283" s="85">
        <f t="shared" si="144"/>
        <v>0</v>
      </c>
      <c r="AO283" s="85">
        <f t="shared" si="145"/>
        <v>0</v>
      </c>
      <c r="AP283" s="2">
        <f t="shared" si="146"/>
        <v>0</v>
      </c>
      <c r="AQ283" s="2">
        <f t="shared" si="147"/>
        <v>0</v>
      </c>
      <c r="AR283" s="2">
        <f t="shared" si="148"/>
        <v>0</v>
      </c>
      <c r="AS283" s="2">
        <f t="shared" si="149"/>
        <v>0.3076171875</v>
      </c>
      <c r="AT283" s="2">
        <f t="shared" si="150"/>
        <v>4.39453125E-2</v>
      </c>
      <c r="AU283" s="2">
        <f t="shared" si="170"/>
        <v>0</v>
      </c>
      <c r="AV283" s="2">
        <f t="shared" si="171"/>
        <v>0</v>
      </c>
      <c r="AW283" s="2">
        <f t="shared" si="172"/>
        <v>0</v>
      </c>
      <c r="AX283" s="2">
        <f t="shared" si="173"/>
        <v>0.3076171875</v>
      </c>
      <c r="AY283" s="2">
        <f t="shared" si="174"/>
        <v>4.39453125E-2</v>
      </c>
      <c r="AZ283" s="2">
        <f t="shared" si="151"/>
        <v>4.2063609467455632E-2</v>
      </c>
      <c r="BA283" s="2">
        <f t="shared" si="152"/>
        <v>4.2877218934911247E-2</v>
      </c>
      <c r="BB283" s="2">
        <f t="shared" si="153"/>
        <v>0.15380859375</v>
      </c>
      <c r="BC283">
        <f t="shared" si="154"/>
        <v>0</v>
      </c>
      <c r="BD283" s="74">
        <f t="shared" si="155"/>
        <v>0</v>
      </c>
      <c r="BE283" s="74">
        <f t="shared" si="156"/>
        <v>0</v>
      </c>
      <c r="BF283" s="74">
        <f t="shared" si="157"/>
        <v>0</v>
      </c>
      <c r="BG283" s="2">
        <f t="shared" si="158"/>
        <v>0.15380859375</v>
      </c>
      <c r="BH283" s="2">
        <f t="shared" si="159"/>
        <v>4.39453125E-2</v>
      </c>
      <c r="BI283" s="2">
        <f t="shared" si="160"/>
        <v>0</v>
      </c>
      <c r="BJ283" s="2">
        <f t="shared" si="161"/>
        <v>0</v>
      </c>
      <c r="BK283" s="2">
        <f t="shared" si="162"/>
        <v>0</v>
      </c>
      <c r="BL283" s="2">
        <f t="shared" si="163"/>
        <v>0.15380859375</v>
      </c>
      <c r="BM283" s="2">
        <f t="shared" si="164"/>
        <v>4.39453125E-2</v>
      </c>
      <c r="BN283" s="2">
        <f t="shared" si="165"/>
        <v>0</v>
      </c>
      <c r="BO283" s="2">
        <f t="shared" si="166"/>
        <v>0</v>
      </c>
      <c r="BP283" s="2">
        <f t="shared" si="167"/>
        <v>0</v>
      </c>
      <c r="BQ283" s="2">
        <f t="shared" si="168"/>
        <v>0.15380859375</v>
      </c>
      <c r="BR283" s="2">
        <f t="shared" si="169"/>
        <v>4.39453125E-2</v>
      </c>
    </row>
    <row r="284" spans="1:70" x14ac:dyDescent="0.3">
      <c r="A284" s="93">
        <v>0</v>
      </c>
      <c r="B284">
        <v>220822</v>
      </c>
      <c r="C284" t="s">
        <v>2070</v>
      </c>
      <c r="D284" t="s">
        <v>2071</v>
      </c>
      <c r="E284" t="s">
        <v>2072</v>
      </c>
      <c r="F284">
        <v>18716</v>
      </c>
      <c r="G284" t="s">
        <v>860</v>
      </c>
      <c r="H284" t="s">
        <v>933</v>
      </c>
      <c r="I284" t="s">
        <v>979</v>
      </c>
      <c r="J284">
        <v>0.7</v>
      </c>
      <c r="K284">
        <v>5</v>
      </c>
      <c r="L284">
        <v>0.7</v>
      </c>
      <c r="M284">
        <v>0</v>
      </c>
      <c r="N284">
        <v>36</v>
      </c>
      <c r="O284" t="s">
        <v>992</v>
      </c>
      <c r="P284" t="s">
        <v>661</v>
      </c>
      <c r="Q284" t="s">
        <v>674</v>
      </c>
      <c r="R284">
        <v>0</v>
      </c>
      <c r="S284">
        <v>2</v>
      </c>
      <c r="T284">
        <v>0</v>
      </c>
      <c r="U284">
        <v>0</v>
      </c>
      <c r="V284">
        <v>274</v>
      </c>
      <c r="W284">
        <v>1</v>
      </c>
      <c r="X284">
        <v>0</v>
      </c>
      <c r="Y284">
        <v>0</v>
      </c>
      <c r="Z284" t="s">
        <v>1879</v>
      </c>
      <c r="AA284" t="s">
        <v>693</v>
      </c>
      <c r="AB284" s="69" t="str">
        <f>IF(AA284&lt;&gt;"",INDEX(Lookup!$N$2:$N$5,MATCH(Players!AA284,Lookup!$P$2:$P$5,0)),INDEX(Lookup!$N$2:$N$5,MATCH(Players!O284,Lookup!$O$2:$O$5,0)))</f>
        <v>Striker</v>
      </c>
      <c r="AC284">
        <v>3468000</v>
      </c>
      <c r="AD284" s="69" t="s">
        <v>790</v>
      </c>
      <c r="AE284" s="69" t="str">
        <f>INDEX('Translate table'!$H$2:$H$622,MATCH(Players!P284,'Translate table'!$G$2:$G$622,0))</f>
        <v>Cengiz Ãœnder</v>
      </c>
      <c r="AF284" s="69">
        <f>IFERROR(INDEX('Euro Qual stats'!$A$1:$L$2071,MATCH(Players!$AE284,'Euro Qual stats'!$A$1:$A$2071,0),MATCH(Players!AF$2,'Euro Qual stats'!$A$1:$L$1,0)),0)</f>
        <v>2</v>
      </c>
      <c r="AG284" s="69">
        <f>IFERROR(INDEX('Euro Qual stats'!$A$1:$L$2071,MATCH(Players!$AE284,'Euro Qual stats'!$A$1:$A$2071,0),MATCH(Players!AG$2,'Euro Qual stats'!$A$1:$L$1,0)),0)</f>
        <v>0</v>
      </c>
      <c r="AH284" s="69">
        <f>IFERROR(INDEX('Euro Qual stats'!$A$1:$L$2071,MATCH(Players!$AE284,'Euro Qual stats'!$A$1:$A$2071,0),MATCH(Players!AH$2,'Euro Qual stats'!$A$1:$L$1,0)),0)</f>
        <v>0.54</v>
      </c>
      <c r="AI284" s="69">
        <f>IFERROR(INDEX('Euro Qual stats'!$A$1:$L$2071,MATCH(Players!$AE284,'Euro Qual stats'!$A$1:$A$2071,0),MATCH(Players!AI$2,'Euro Qual stats'!$A$1:$L$1,0)),0)</f>
        <v>0.54</v>
      </c>
      <c r="AJ284" s="85">
        <f t="shared" si="140"/>
        <v>0.16957547169811327</v>
      </c>
      <c r="AK284" s="85">
        <f t="shared" si="141"/>
        <v>0.56169811320754703</v>
      </c>
      <c r="AL284" s="85">
        <f t="shared" si="142"/>
        <v>0.23677672955974841</v>
      </c>
      <c r="AM284" s="85">
        <f t="shared" si="143"/>
        <v>0.14981534405773753</v>
      </c>
      <c r="AN284" s="85">
        <f t="shared" si="144"/>
        <v>0.26999683675238872</v>
      </c>
      <c r="AO284" s="85">
        <f t="shared" si="145"/>
        <v>0.1117535396371636</v>
      </c>
      <c r="AP284" s="2">
        <f t="shared" si="146"/>
        <v>0</v>
      </c>
      <c r="AQ284" s="2">
        <f t="shared" si="147"/>
        <v>0.65693430656934304</v>
      </c>
      <c r="AR284" s="2">
        <f t="shared" si="148"/>
        <v>0.32846715328467152</v>
      </c>
      <c r="AS284" s="2">
        <f t="shared" si="149"/>
        <v>0</v>
      </c>
      <c r="AT284" s="2">
        <f t="shared" si="150"/>
        <v>0</v>
      </c>
      <c r="AU284" s="2">
        <f t="shared" si="170"/>
        <v>0</v>
      </c>
      <c r="AV284" s="2">
        <f t="shared" si="171"/>
        <v>0.65693430656934304</v>
      </c>
      <c r="AW284" s="2">
        <f t="shared" si="172"/>
        <v>0.32846715328467152</v>
      </c>
      <c r="AX284" s="2">
        <f t="shared" si="173"/>
        <v>0</v>
      </c>
      <c r="AY284" s="2">
        <f t="shared" si="174"/>
        <v>0</v>
      </c>
      <c r="AZ284" s="2">
        <f t="shared" si="151"/>
        <v>0.28084905660377352</v>
      </c>
      <c r="BA284" s="2">
        <f t="shared" si="152"/>
        <v>0.41325488913372815</v>
      </c>
      <c r="BB284" s="2">
        <f t="shared" si="153"/>
        <v>0.27</v>
      </c>
      <c r="BC284">
        <f t="shared" si="154"/>
        <v>1</v>
      </c>
      <c r="BD284" s="74">
        <f t="shared" si="155"/>
        <v>0.16628032702992068</v>
      </c>
      <c r="BE284" s="74">
        <f t="shared" si="156"/>
        <v>0.29727377278588085</v>
      </c>
      <c r="BF284" s="74">
        <f t="shared" si="157"/>
        <v>7.7496497716545987E-2</v>
      </c>
      <c r="BG284" s="2">
        <f t="shared" si="158"/>
        <v>0.27</v>
      </c>
      <c r="BH284" s="2">
        <f t="shared" si="159"/>
        <v>0</v>
      </c>
      <c r="BI284" s="2">
        <f t="shared" si="160"/>
        <v>0.16628032702992068</v>
      </c>
      <c r="BJ284" s="2">
        <f t="shared" si="161"/>
        <v>0.29727377278588085</v>
      </c>
      <c r="BK284" s="2">
        <f t="shared" si="162"/>
        <v>7.7496497716545987E-2</v>
      </c>
      <c r="BL284" s="2">
        <f t="shared" si="163"/>
        <v>0.27</v>
      </c>
      <c r="BM284" s="2">
        <f t="shared" si="164"/>
        <v>0</v>
      </c>
      <c r="BN284" s="2">
        <f t="shared" si="165"/>
        <v>0.17978274966016508</v>
      </c>
      <c r="BO284" s="2">
        <f t="shared" si="166"/>
        <v>0.2972737727858808</v>
      </c>
      <c r="BP284" s="2">
        <f t="shared" si="167"/>
        <v>8.0822387451769742E-2</v>
      </c>
      <c r="BQ284" s="2">
        <f t="shared" si="168"/>
        <v>0.27</v>
      </c>
      <c r="BR284" s="2">
        <f t="shared" si="169"/>
        <v>0</v>
      </c>
    </row>
    <row r="285" spans="1:70" x14ac:dyDescent="0.3">
      <c r="A285" s="93">
        <v>0</v>
      </c>
      <c r="B285">
        <v>213391</v>
      </c>
      <c r="C285" t="s">
        <v>2073</v>
      </c>
      <c r="D285" t="s">
        <v>2074</v>
      </c>
      <c r="E285" t="s">
        <v>2075</v>
      </c>
      <c r="F285">
        <v>18716</v>
      </c>
      <c r="G285" t="s">
        <v>860</v>
      </c>
      <c r="H285" t="s">
        <v>933</v>
      </c>
      <c r="I285" t="s">
        <v>5231</v>
      </c>
      <c r="J285">
        <v>0</v>
      </c>
      <c r="K285">
        <v>5</v>
      </c>
      <c r="L285">
        <v>0</v>
      </c>
      <c r="M285">
        <v>0</v>
      </c>
      <c r="N285">
        <v>8</v>
      </c>
      <c r="O285" t="s">
        <v>980</v>
      </c>
      <c r="P285" t="s">
        <v>2076</v>
      </c>
      <c r="Q285" t="s">
        <v>2077</v>
      </c>
      <c r="R285">
        <v>4</v>
      </c>
      <c r="S285">
        <v>2</v>
      </c>
      <c r="T285">
        <v>0</v>
      </c>
      <c r="U285">
        <v>0</v>
      </c>
      <c r="V285">
        <v>1319</v>
      </c>
      <c r="W285">
        <v>9</v>
      </c>
      <c r="X285">
        <v>4</v>
      </c>
      <c r="Y285">
        <v>0</v>
      </c>
      <c r="Z285" t="s">
        <v>1879</v>
      </c>
      <c r="AA285" t="s">
        <v>693</v>
      </c>
      <c r="AB285" s="69" t="str">
        <f>IF(AA285&lt;&gt;"",INDEX(Lookup!$N$2:$N$5,MATCH(Players!AA285,Lookup!$P$2:$P$5,0)),INDEX(Lookup!$N$2:$N$5,MATCH(Players!O285,Lookup!$O$2:$O$5,0)))</f>
        <v>Striker</v>
      </c>
      <c r="AC285">
        <v>2495000</v>
      </c>
      <c r="AD285" s="69" t="s">
        <v>789</v>
      </c>
      <c r="AE285" s="69" t="str">
        <f>INDEX('Translate table'!$H$2:$H$622,MATCH(Players!P285,'Translate table'!$G$2:$G$622,0))</f>
        <v>Enes Mahmutovic</v>
      </c>
      <c r="AF285" s="69">
        <f>IFERROR(INDEX('Euro Qual stats'!$A$1:$L$2071,MATCH(Players!$AE285,'Euro Qual stats'!$A$1:$A$2071,0),MATCH(Players!AF$2,'Euro Qual stats'!$A$1:$L$1,0)),0)</f>
        <v>0</v>
      </c>
      <c r="AG285" s="69">
        <f>IFERROR(INDEX('Euro Qual stats'!$A$1:$L$2071,MATCH(Players!$AE285,'Euro Qual stats'!$A$1:$A$2071,0),MATCH(Players!AG$2,'Euro Qual stats'!$A$1:$L$1,0)),0)</f>
        <v>0</v>
      </c>
      <c r="AH285" s="69">
        <f>IFERROR(INDEX('Euro Qual stats'!$A$1:$L$2071,MATCH(Players!$AE285,'Euro Qual stats'!$A$1:$A$2071,0),MATCH(Players!AH$2,'Euro Qual stats'!$A$1:$L$1,0)),0)</f>
        <v>0</v>
      </c>
      <c r="AI285" s="69">
        <f>IFERROR(INDEX('Euro Qual stats'!$A$1:$L$2071,MATCH(Players!$AE285,'Euro Qual stats'!$A$1:$A$2071,0),MATCH(Players!AI$2,'Euro Qual stats'!$A$1:$L$1,0)),0)</f>
        <v>0</v>
      </c>
      <c r="AJ285" s="85">
        <f t="shared" si="140"/>
        <v>0.20349056603773591</v>
      </c>
      <c r="AK285" s="85">
        <f t="shared" si="141"/>
        <v>0.56603773584905637</v>
      </c>
      <c r="AL285" s="85">
        <f t="shared" si="142"/>
        <v>0.1761320754716981</v>
      </c>
      <c r="AM285" s="85">
        <f t="shared" si="143"/>
        <v>0</v>
      </c>
      <c r="AN285" s="85">
        <f t="shared" si="144"/>
        <v>0</v>
      </c>
      <c r="AO285" s="85">
        <f t="shared" si="145"/>
        <v>0</v>
      </c>
      <c r="AP285" s="2">
        <f t="shared" si="146"/>
        <v>0.27293404094010615</v>
      </c>
      <c r="AQ285" s="2">
        <f t="shared" si="147"/>
        <v>0.13646702047005307</v>
      </c>
      <c r="AR285" s="2">
        <f t="shared" si="148"/>
        <v>0.61410159211523885</v>
      </c>
      <c r="AS285" s="2">
        <f t="shared" si="149"/>
        <v>0.27293404094010615</v>
      </c>
      <c r="AT285" s="2">
        <f t="shared" si="150"/>
        <v>0</v>
      </c>
      <c r="AU285" s="2">
        <f t="shared" si="170"/>
        <v>0.27293404094010615</v>
      </c>
      <c r="AV285" s="2">
        <f t="shared" si="171"/>
        <v>0.13646702047005307</v>
      </c>
      <c r="AW285" s="2">
        <f t="shared" si="172"/>
        <v>0.61410159211523885</v>
      </c>
      <c r="AX285" s="2">
        <f t="shared" si="173"/>
        <v>0.27293404094010615</v>
      </c>
      <c r="AY285" s="2">
        <f t="shared" si="174"/>
        <v>0</v>
      </c>
      <c r="AZ285" s="2">
        <f t="shared" si="151"/>
        <v>0.41948588839458123</v>
      </c>
      <c r="BA285" s="2">
        <f t="shared" si="152"/>
        <v>0.16997879325389448</v>
      </c>
      <c r="BB285" s="2">
        <f t="shared" si="153"/>
        <v>0.13646702047005307</v>
      </c>
      <c r="BC285">
        <f t="shared" si="154"/>
        <v>0</v>
      </c>
      <c r="BD285" s="74">
        <f t="shared" si="155"/>
        <v>0</v>
      </c>
      <c r="BE285" s="74">
        <f t="shared" si="156"/>
        <v>0</v>
      </c>
      <c r="BF285" s="74">
        <f t="shared" si="157"/>
        <v>0</v>
      </c>
      <c r="BG285" s="2">
        <f t="shared" si="158"/>
        <v>0.13646702047005307</v>
      </c>
      <c r="BH285" s="2">
        <f t="shared" si="159"/>
        <v>0</v>
      </c>
      <c r="BI285" s="2">
        <f t="shared" si="160"/>
        <v>0</v>
      </c>
      <c r="BJ285" s="2">
        <f t="shared" si="161"/>
        <v>0</v>
      </c>
      <c r="BK285" s="2">
        <f t="shared" si="162"/>
        <v>0</v>
      </c>
      <c r="BL285" s="2">
        <f t="shared" si="163"/>
        <v>0.13646702047005307</v>
      </c>
      <c r="BM285" s="2">
        <f t="shared" si="164"/>
        <v>0</v>
      </c>
      <c r="BN285" s="2">
        <f t="shared" si="165"/>
        <v>0</v>
      </c>
      <c r="BO285" s="2">
        <f t="shared" si="166"/>
        <v>0</v>
      </c>
      <c r="BP285" s="2">
        <f t="shared" si="167"/>
        <v>0</v>
      </c>
      <c r="BQ285" s="2">
        <f t="shared" si="168"/>
        <v>0.13646702047005307</v>
      </c>
      <c r="BR285" s="2">
        <f t="shared" si="169"/>
        <v>0</v>
      </c>
    </row>
    <row r="286" spans="1:70" x14ac:dyDescent="0.3">
      <c r="A286" s="93">
        <v>0</v>
      </c>
      <c r="B286">
        <v>220840</v>
      </c>
      <c r="C286" t="s">
        <v>2083</v>
      </c>
      <c r="D286" t="s">
        <v>2084</v>
      </c>
      <c r="E286" t="s">
        <v>2085</v>
      </c>
      <c r="F286">
        <v>18702</v>
      </c>
      <c r="G286" t="s">
        <v>870</v>
      </c>
      <c r="H286" t="s">
        <v>911</v>
      </c>
      <c r="I286" t="s">
        <v>5231</v>
      </c>
      <c r="J286">
        <v>0</v>
      </c>
      <c r="K286">
        <v>5</v>
      </c>
      <c r="L286">
        <v>0</v>
      </c>
      <c r="M286">
        <v>0</v>
      </c>
      <c r="N286">
        <v>5</v>
      </c>
      <c r="O286" t="s">
        <v>992</v>
      </c>
      <c r="P286" t="s">
        <v>2086</v>
      </c>
      <c r="Q286" t="s">
        <v>1155</v>
      </c>
      <c r="Z286" t="s">
        <v>1653</v>
      </c>
      <c r="AA286" t="s">
        <v>691</v>
      </c>
      <c r="AB286" s="69" t="str">
        <f>IF(AA286&lt;&gt;"",INDEX(Lookup!$N$2:$N$5,MATCH(Players!AA286,Lookup!$P$2:$P$5,0)),INDEX(Lookup!$N$2:$N$5,MATCH(Players!O286,Lookup!$O$2:$O$5,0)))</f>
        <v>Midfield</v>
      </c>
      <c r="AC286">
        <v>3495000</v>
      </c>
      <c r="AD286" s="69" t="s">
        <v>788</v>
      </c>
      <c r="AE286" s="69">
        <f>INDEX('Translate table'!$H$2:$H$622,MATCH(Players!P286,'Translate table'!$G$2:$G$622,0))</f>
        <v>0</v>
      </c>
      <c r="AF286" s="69">
        <f>IFERROR(INDEX('Euro Qual stats'!$A$1:$L$2071,MATCH(Players!$AE286,'Euro Qual stats'!$A$1:$A$2071,0),MATCH(Players!AF$2,'Euro Qual stats'!$A$1:$L$1,0)),0)</f>
        <v>0</v>
      </c>
      <c r="AG286" s="69">
        <f>IFERROR(INDEX('Euro Qual stats'!$A$1:$L$2071,MATCH(Players!$AE286,'Euro Qual stats'!$A$1:$A$2071,0),MATCH(Players!AG$2,'Euro Qual stats'!$A$1:$L$1,0)),0)</f>
        <v>0</v>
      </c>
      <c r="AH286" s="69">
        <f>IFERROR(INDEX('Euro Qual stats'!$A$1:$L$2071,MATCH(Players!$AE286,'Euro Qual stats'!$A$1:$A$2071,0),MATCH(Players!AH$2,'Euro Qual stats'!$A$1:$L$1,0)),0)</f>
        <v>0</v>
      </c>
      <c r="AI286" s="69">
        <f>IFERROR(INDEX('Euro Qual stats'!$A$1:$L$2071,MATCH(Players!$AE286,'Euro Qual stats'!$A$1:$A$2071,0),MATCH(Players!AI$2,'Euro Qual stats'!$A$1:$L$1,0)),0)</f>
        <v>0</v>
      </c>
      <c r="AJ286" s="85">
        <f t="shared" si="140"/>
        <v>0.16033149171270719</v>
      </c>
      <c r="AK286" s="85">
        <f t="shared" si="141"/>
        <v>0.2239226519337017</v>
      </c>
      <c r="AL286" s="85">
        <f t="shared" si="142"/>
        <v>0.23265193370165746</v>
      </c>
      <c r="AM286" s="85">
        <f t="shared" si="143"/>
        <v>0</v>
      </c>
      <c r="AN286" s="85">
        <f t="shared" si="144"/>
        <v>0</v>
      </c>
      <c r="AO286" s="85">
        <f t="shared" si="145"/>
        <v>0</v>
      </c>
      <c r="AP286" s="2" t="str">
        <f t="shared" si="146"/>
        <v/>
      </c>
      <c r="AQ286" s="2" t="str">
        <f t="shared" si="147"/>
        <v/>
      </c>
      <c r="AR286" s="2" t="str">
        <f t="shared" si="148"/>
        <v/>
      </c>
      <c r="AS286" s="2" t="str">
        <f t="shared" si="149"/>
        <v/>
      </c>
      <c r="AT286" s="2" t="str">
        <f t="shared" si="150"/>
        <v/>
      </c>
      <c r="AU286" s="2">
        <f t="shared" si="170"/>
        <v>3.2738711651272179E-2</v>
      </c>
      <c r="AV286" s="2">
        <f t="shared" si="171"/>
        <v>3.0526157122442311E-2</v>
      </c>
      <c r="AW286" s="2">
        <f t="shared" si="172"/>
        <v>0.22701179417597328</v>
      </c>
      <c r="AX286" s="2">
        <f t="shared" si="173"/>
        <v>0.16385980883022302</v>
      </c>
      <c r="AY286" s="2">
        <f t="shared" si="174"/>
        <v>0</v>
      </c>
      <c r="AZ286" s="2">
        <f t="shared" si="151"/>
        <v>0.12833068179248694</v>
      </c>
      <c r="BA286" s="2">
        <f t="shared" si="152"/>
        <v>9.5428824417574748E-2</v>
      </c>
      <c r="BB286" s="2">
        <f t="shared" si="153"/>
        <v>8.1929904415111512E-2</v>
      </c>
      <c r="BC286">
        <f t="shared" si="154"/>
        <v>0</v>
      </c>
      <c r="BD286" s="74">
        <f t="shared" si="155"/>
        <v>0</v>
      </c>
      <c r="BE286" s="74">
        <f t="shared" si="156"/>
        <v>0</v>
      </c>
      <c r="BF286" s="74">
        <f t="shared" si="157"/>
        <v>0</v>
      </c>
      <c r="BG286" s="2">
        <f t="shared" si="158"/>
        <v>8.1929904415111512E-2</v>
      </c>
      <c r="BH286" s="2">
        <f t="shared" si="159"/>
        <v>0</v>
      </c>
      <c r="BI286" s="2">
        <f t="shared" si="160"/>
        <v>0</v>
      </c>
      <c r="BJ286" s="2">
        <f t="shared" si="161"/>
        <v>0</v>
      </c>
      <c r="BK286" s="2">
        <f t="shared" si="162"/>
        <v>0</v>
      </c>
      <c r="BL286" s="2">
        <f t="shared" si="163"/>
        <v>8.1929904415111512E-2</v>
      </c>
      <c r="BM286" s="2">
        <f t="shared" si="164"/>
        <v>0</v>
      </c>
      <c r="BN286" s="2">
        <f t="shared" si="165"/>
        <v>0</v>
      </c>
      <c r="BO286" s="2">
        <f t="shared" si="166"/>
        <v>0</v>
      </c>
      <c r="BP286" s="2">
        <f t="shared" si="167"/>
        <v>0</v>
      </c>
      <c r="BQ286" s="2">
        <f t="shared" si="168"/>
        <v>8.1929904415111512E-2</v>
      </c>
      <c r="BR286" s="2">
        <f t="shared" si="169"/>
        <v>0</v>
      </c>
    </row>
    <row r="287" spans="1:70" x14ac:dyDescent="0.3">
      <c r="A287" s="93">
        <v>0</v>
      </c>
      <c r="B287">
        <v>204750</v>
      </c>
      <c r="C287" t="s">
        <v>2088</v>
      </c>
      <c r="D287" t="s">
        <v>2089</v>
      </c>
      <c r="E287" t="s">
        <v>2090</v>
      </c>
      <c r="F287">
        <v>18702</v>
      </c>
      <c r="G287" t="s">
        <v>870</v>
      </c>
      <c r="H287" t="s">
        <v>911</v>
      </c>
      <c r="I287" t="s">
        <v>1008</v>
      </c>
      <c r="J287">
        <v>0.7</v>
      </c>
      <c r="K287">
        <v>5</v>
      </c>
      <c r="L287">
        <v>0.7</v>
      </c>
      <c r="M287">
        <v>0</v>
      </c>
      <c r="N287">
        <v>174</v>
      </c>
      <c r="O287" t="s">
        <v>992</v>
      </c>
      <c r="P287" t="s">
        <v>2091</v>
      </c>
      <c r="Q287" t="s">
        <v>2091</v>
      </c>
      <c r="R287">
        <v>0</v>
      </c>
      <c r="S287">
        <v>3</v>
      </c>
      <c r="T287">
        <v>0</v>
      </c>
      <c r="U287">
        <v>0</v>
      </c>
      <c r="V287">
        <v>1102</v>
      </c>
      <c r="W287">
        <v>6</v>
      </c>
      <c r="X287">
        <v>3</v>
      </c>
      <c r="Y287">
        <v>0</v>
      </c>
      <c r="Z287" t="s">
        <v>1653</v>
      </c>
      <c r="AA287" t="s">
        <v>691</v>
      </c>
      <c r="AB287" s="69" t="str">
        <f>IF(AA287&lt;&gt;"",INDEX(Lookup!$N$2:$N$5,MATCH(Players!AA287,Lookup!$P$2:$P$5,0)),INDEX(Lookup!$N$2:$N$5,MATCH(Players!O287,Lookup!$O$2:$O$5,0)))</f>
        <v>Midfield</v>
      </c>
      <c r="AC287">
        <v>2484000</v>
      </c>
      <c r="AD287" s="69" t="s">
        <v>789</v>
      </c>
      <c r="AE287" s="69" t="str">
        <f>INDEX('Translate table'!$H$2:$H$622,MATCH(Players!P287,'Translate table'!$G$2:$G$622,0))</f>
        <v>Denis Cheryshev</v>
      </c>
      <c r="AF287" s="69">
        <f>IFERROR(INDEX('Euro Qual stats'!$A$1:$L$2071,MATCH(Players!$AE287,'Euro Qual stats'!$A$1:$A$2071,0),MATCH(Players!AF$2,'Euro Qual stats'!$A$1:$L$1,0)),0)</f>
        <v>5</v>
      </c>
      <c r="AG287" s="69">
        <f>IFERROR(INDEX('Euro Qual stats'!$A$1:$L$2071,MATCH(Players!$AE287,'Euro Qual stats'!$A$1:$A$2071,0),MATCH(Players!AG$2,'Euro Qual stats'!$A$1:$L$1,0)),0)</f>
        <v>0.83</v>
      </c>
      <c r="AH287" s="69">
        <f>IFERROR(INDEX('Euro Qual stats'!$A$1:$L$2071,MATCH(Players!$AE287,'Euro Qual stats'!$A$1:$A$2071,0),MATCH(Players!AH$2,'Euro Qual stats'!$A$1:$L$1,0)),0)</f>
        <v>1.39</v>
      </c>
      <c r="AI287" s="69">
        <f>IFERROR(INDEX('Euro Qual stats'!$A$1:$L$2071,MATCH(Players!$AE287,'Euro Qual stats'!$A$1:$A$2071,0),MATCH(Players!AI$2,'Euro Qual stats'!$A$1:$L$1,0)),0)</f>
        <v>0.28000000000000003</v>
      </c>
      <c r="AJ287" s="85">
        <f t="shared" si="140"/>
        <v>0.43936003683241254</v>
      </c>
      <c r="AK287" s="85">
        <f t="shared" si="141"/>
        <v>0.7097882136279926</v>
      </c>
      <c r="AL287" s="85">
        <f t="shared" si="142"/>
        <v>0.25238029465930023</v>
      </c>
      <c r="AM287" s="85">
        <f t="shared" si="143"/>
        <v>0</v>
      </c>
      <c r="AN287" s="85">
        <f t="shared" si="144"/>
        <v>0</v>
      </c>
      <c r="AO287" s="85">
        <f t="shared" si="145"/>
        <v>0</v>
      </c>
      <c r="AP287" s="2">
        <f t="shared" si="146"/>
        <v>0</v>
      </c>
      <c r="AQ287" s="2">
        <f t="shared" si="147"/>
        <v>0.24500907441016334</v>
      </c>
      <c r="AR287" s="2">
        <f t="shared" si="148"/>
        <v>0.49001814882032668</v>
      </c>
      <c r="AS287" s="2">
        <f t="shared" si="149"/>
        <v>0.24500907441016334</v>
      </c>
      <c r="AT287" s="2">
        <f t="shared" si="150"/>
        <v>0</v>
      </c>
      <c r="AU287" s="2">
        <f t="shared" si="170"/>
        <v>0</v>
      </c>
      <c r="AV287" s="2">
        <f t="shared" si="171"/>
        <v>0.24500907441016334</v>
      </c>
      <c r="AW287" s="2">
        <f t="shared" si="172"/>
        <v>0.49001814882032668</v>
      </c>
      <c r="AX287" s="2">
        <f t="shared" si="173"/>
        <v>0.24500907441016334</v>
      </c>
      <c r="AY287" s="2">
        <f t="shared" si="174"/>
        <v>0</v>
      </c>
      <c r="AZ287" s="2">
        <f t="shared" si="151"/>
        <v>0.3548941068139963</v>
      </c>
      <c r="BA287" s="2">
        <f t="shared" si="152"/>
        <v>0.34218455562128791</v>
      </c>
      <c r="BB287" s="2">
        <f t="shared" si="153"/>
        <v>0.26250453720508171</v>
      </c>
      <c r="BC287">
        <f t="shared" si="154"/>
        <v>0</v>
      </c>
      <c r="BD287" s="74">
        <f t="shared" si="155"/>
        <v>0</v>
      </c>
      <c r="BE287" s="74">
        <f t="shared" si="156"/>
        <v>0</v>
      </c>
      <c r="BF287" s="74">
        <f t="shared" si="157"/>
        <v>0</v>
      </c>
      <c r="BG287" s="2">
        <f t="shared" si="158"/>
        <v>0.26250453720508171</v>
      </c>
      <c r="BH287" s="2">
        <f t="shared" si="159"/>
        <v>0</v>
      </c>
      <c r="BI287" s="2">
        <f t="shared" si="160"/>
        <v>0</v>
      </c>
      <c r="BJ287" s="2">
        <f t="shared" si="161"/>
        <v>0</v>
      </c>
      <c r="BK287" s="2">
        <f t="shared" si="162"/>
        <v>0</v>
      </c>
      <c r="BL287" s="2">
        <f t="shared" si="163"/>
        <v>0.26250453720508171</v>
      </c>
      <c r="BM287" s="2">
        <f t="shared" si="164"/>
        <v>0</v>
      </c>
      <c r="BN287" s="2">
        <f t="shared" si="165"/>
        <v>0</v>
      </c>
      <c r="BO287" s="2">
        <f t="shared" si="166"/>
        <v>0</v>
      </c>
      <c r="BP287" s="2">
        <f t="shared" si="167"/>
        <v>0</v>
      </c>
      <c r="BQ287" s="2">
        <f t="shared" si="168"/>
        <v>0.26250453720508171</v>
      </c>
      <c r="BR287" s="2">
        <f t="shared" si="169"/>
        <v>0</v>
      </c>
    </row>
    <row r="288" spans="1:70" x14ac:dyDescent="0.3">
      <c r="A288" s="93">
        <v>0</v>
      </c>
      <c r="B288">
        <v>204746</v>
      </c>
      <c r="C288" t="s">
        <v>2092</v>
      </c>
      <c r="D288" t="s">
        <v>2093</v>
      </c>
      <c r="E288" t="s">
        <v>2094</v>
      </c>
      <c r="F288">
        <v>18702</v>
      </c>
      <c r="G288" t="s">
        <v>870</v>
      </c>
      <c r="H288" t="s">
        <v>911</v>
      </c>
      <c r="I288" t="s">
        <v>979</v>
      </c>
      <c r="J288">
        <v>2.7</v>
      </c>
      <c r="K288">
        <v>5</v>
      </c>
      <c r="L288">
        <v>2.7</v>
      </c>
      <c r="M288">
        <v>0</v>
      </c>
      <c r="N288">
        <v>21</v>
      </c>
      <c r="O288" t="s">
        <v>992</v>
      </c>
      <c r="P288" t="s">
        <v>2095</v>
      </c>
      <c r="Q288" t="s">
        <v>1155</v>
      </c>
      <c r="Z288" t="s">
        <v>1653</v>
      </c>
      <c r="AA288" t="s">
        <v>691</v>
      </c>
      <c r="AB288" s="69" t="str">
        <f>IF(AA288&lt;&gt;"",INDEX(Lookup!$N$2:$N$5,MATCH(Players!AA288,Lookup!$P$2:$P$5,0)),INDEX(Lookup!$N$2:$N$5,MATCH(Players!O288,Lookup!$O$2:$O$5,0)))</f>
        <v>Midfield</v>
      </c>
      <c r="AC288">
        <v>2968000</v>
      </c>
      <c r="AD288" s="69" t="s">
        <v>788</v>
      </c>
      <c r="AE288" s="69" t="str">
        <f>INDEX('Translate table'!$H$2:$H$622,MATCH(Players!P288,'Translate table'!$G$2:$G$622,0))</f>
        <v>Magomed Ozdoev</v>
      </c>
      <c r="AF288" s="69">
        <f>IFERROR(INDEX('Euro Qual stats'!$A$1:$L$2071,MATCH(Players!$AE288,'Euro Qual stats'!$A$1:$A$2071,0),MATCH(Players!AF$2,'Euro Qual stats'!$A$1:$L$1,0)),0)</f>
        <v>9</v>
      </c>
      <c r="AG288" s="69">
        <f>IFERROR(INDEX('Euro Qual stats'!$A$1:$L$2071,MATCH(Players!$AE288,'Euro Qual stats'!$A$1:$A$2071,0),MATCH(Players!AG$2,'Euro Qual stats'!$A$1:$L$1,0)),0)</f>
        <v>0.12</v>
      </c>
      <c r="AH288" s="69">
        <f>IFERROR(INDEX('Euro Qual stats'!$A$1:$L$2071,MATCH(Players!$AE288,'Euro Qual stats'!$A$1:$A$2071,0),MATCH(Players!AH$2,'Euro Qual stats'!$A$1:$L$1,0)),0)</f>
        <v>0.23</v>
      </c>
      <c r="AI288" s="69">
        <f>IFERROR(INDEX('Euro Qual stats'!$A$1:$L$2071,MATCH(Players!$AE288,'Euro Qual stats'!$A$1:$A$2071,0),MATCH(Players!AI$2,'Euro Qual stats'!$A$1:$L$1,0)),0)</f>
        <v>0.12</v>
      </c>
      <c r="AJ288" s="85">
        <f t="shared" si="140"/>
        <v>0.1300828729281768</v>
      </c>
      <c r="AK288" s="85">
        <f t="shared" si="141"/>
        <v>0.22848066298342545</v>
      </c>
      <c r="AL288" s="85">
        <f t="shared" si="142"/>
        <v>0.14816298342541437</v>
      </c>
      <c r="AM288" s="85">
        <f t="shared" si="143"/>
        <v>8.8992108354669766E-2</v>
      </c>
      <c r="AN288" s="85">
        <f t="shared" si="144"/>
        <v>0.10288373413289358</v>
      </c>
      <c r="AO288" s="85">
        <f t="shared" si="145"/>
        <v>8.4406713793131805E-2</v>
      </c>
      <c r="AP288" s="2" t="str">
        <f t="shared" si="146"/>
        <v/>
      </c>
      <c r="AQ288" s="2" t="str">
        <f t="shared" si="147"/>
        <v/>
      </c>
      <c r="AR288" s="2" t="str">
        <f t="shared" si="148"/>
        <v/>
      </c>
      <c r="AS288" s="2" t="str">
        <f t="shared" si="149"/>
        <v/>
      </c>
      <c r="AT288" s="2" t="str">
        <f t="shared" si="150"/>
        <v/>
      </c>
      <c r="AU288" s="2">
        <f t="shared" si="170"/>
        <v>3.2738711651272179E-2</v>
      </c>
      <c r="AV288" s="2">
        <f t="shared" si="171"/>
        <v>3.0526157122442311E-2</v>
      </c>
      <c r="AW288" s="2">
        <f t="shared" si="172"/>
        <v>0.22701179417597328</v>
      </c>
      <c r="AX288" s="2">
        <f t="shared" si="173"/>
        <v>0.16385980883022302</v>
      </c>
      <c r="AY288" s="2">
        <f t="shared" si="174"/>
        <v>0</v>
      </c>
      <c r="AZ288" s="2">
        <f t="shared" si="151"/>
        <v>0.13060968731734882</v>
      </c>
      <c r="BA288" s="2">
        <f t="shared" si="152"/>
        <v>8.0304515025309553E-2</v>
      </c>
      <c r="BB288" s="2">
        <f t="shared" si="153"/>
        <v>0.1419299044151115</v>
      </c>
      <c r="BC288">
        <f t="shared" si="154"/>
        <v>1</v>
      </c>
      <c r="BD288" s="74">
        <f t="shared" si="155"/>
        <v>6.9479662955439628E-2</v>
      </c>
      <c r="BE288" s="74">
        <f t="shared" si="156"/>
        <v>5.104587099956457E-2</v>
      </c>
      <c r="BF288" s="74">
        <f t="shared" si="157"/>
        <v>5.1276911646338394E-2</v>
      </c>
      <c r="BG288" s="2">
        <f t="shared" si="158"/>
        <v>0.1419299044151115</v>
      </c>
      <c r="BH288" s="2">
        <f t="shared" si="159"/>
        <v>0</v>
      </c>
      <c r="BI288" s="2">
        <f t="shared" si="160"/>
        <v>6.9479662955439628E-2</v>
      </c>
      <c r="BJ288" s="2">
        <f t="shared" si="161"/>
        <v>5.104587099956457E-2</v>
      </c>
      <c r="BK288" s="2">
        <f t="shared" si="162"/>
        <v>5.1276911646338394E-2</v>
      </c>
      <c r="BL288" s="2">
        <f t="shared" si="163"/>
        <v>0.1419299044151115</v>
      </c>
      <c r="BM288" s="2">
        <f t="shared" si="164"/>
        <v>0</v>
      </c>
      <c r="BN288" s="2">
        <f t="shared" si="165"/>
        <v>6.9479662955439614E-2</v>
      </c>
      <c r="BO288" s="2">
        <f t="shared" si="166"/>
        <v>5.5105580699216568E-2</v>
      </c>
      <c r="BP288" s="2">
        <f t="shared" si="167"/>
        <v>5.1276911646338394E-2</v>
      </c>
      <c r="BQ288" s="2">
        <f t="shared" si="168"/>
        <v>0.1419299044151115</v>
      </c>
      <c r="BR288" s="2">
        <f t="shared" si="169"/>
        <v>0</v>
      </c>
    </row>
    <row r="289" spans="1:70" x14ac:dyDescent="0.3">
      <c r="A289" s="93">
        <v>0</v>
      </c>
      <c r="B289">
        <v>204672</v>
      </c>
      <c r="C289" t="s">
        <v>2097</v>
      </c>
      <c r="D289" t="s">
        <v>2098</v>
      </c>
      <c r="E289" t="s">
        <v>2099</v>
      </c>
      <c r="F289">
        <v>18647</v>
      </c>
      <c r="G289" t="s">
        <v>889</v>
      </c>
      <c r="H289" t="s">
        <v>925</v>
      </c>
      <c r="I289" t="s">
        <v>5231</v>
      </c>
      <c r="J289">
        <v>0</v>
      </c>
      <c r="K289">
        <v>5</v>
      </c>
      <c r="L289">
        <v>0</v>
      </c>
      <c r="M289">
        <v>0</v>
      </c>
      <c r="N289">
        <v>4</v>
      </c>
      <c r="O289" t="s">
        <v>1273</v>
      </c>
      <c r="P289" t="s">
        <v>2100</v>
      </c>
      <c r="Q289" t="s">
        <v>2100</v>
      </c>
      <c r="R289">
        <v>0</v>
      </c>
      <c r="S289">
        <v>0</v>
      </c>
      <c r="T289">
        <v>88</v>
      </c>
      <c r="U289">
        <v>21</v>
      </c>
      <c r="V289">
        <v>3420</v>
      </c>
      <c r="W289">
        <v>0</v>
      </c>
      <c r="X289">
        <v>1</v>
      </c>
      <c r="Y289">
        <v>0</v>
      </c>
      <c r="Z289" t="s">
        <v>987</v>
      </c>
      <c r="AA289" t="s">
        <v>690</v>
      </c>
      <c r="AB289" s="69" t="str">
        <f>IF(AA289&lt;&gt;"",INDEX(Lookup!$N$2:$N$5,MATCH(Players!AA289,Lookup!$P$2:$P$5,0)),INDEX(Lookup!$N$2:$N$5,MATCH(Players!O289,Lookup!$O$2:$O$5,0)))</f>
        <v>Goalkeeper</v>
      </c>
      <c r="AC289">
        <v>4995000</v>
      </c>
      <c r="AD289" s="69" t="s">
        <v>788</v>
      </c>
      <c r="AE289" s="69" t="str">
        <f>INDEX('Translate table'!$H$2:$H$622,MATCH(Players!P289,'Translate table'!$G$2:$G$622,0))</f>
        <v>Mike Maignan</v>
      </c>
      <c r="AF289" s="69">
        <f>IFERROR(INDEX('Euro Qual stats'!$A$1:$L$2071,MATCH(Players!$AE289,'Euro Qual stats'!$A$1:$A$2071,0),MATCH(Players!AF$2,'Euro Qual stats'!$A$1:$L$1,0)),0)</f>
        <v>0</v>
      </c>
      <c r="AG289" s="69">
        <f>IFERROR(INDEX('Euro Qual stats'!$A$1:$L$2071,MATCH(Players!$AE289,'Euro Qual stats'!$A$1:$A$2071,0),MATCH(Players!AG$2,'Euro Qual stats'!$A$1:$L$1,0)),0)</f>
        <v>0</v>
      </c>
      <c r="AH289" s="69">
        <f>IFERROR(INDEX('Euro Qual stats'!$A$1:$L$2071,MATCH(Players!$AE289,'Euro Qual stats'!$A$1:$A$2071,0),MATCH(Players!AH$2,'Euro Qual stats'!$A$1:$L$1,0)),0)</f>
        <v>0</v>
      </c>
      <c r="AI289" s="69">
        <f>IFERROR(INDEX('Euro Qual stats'!$A$1:$L$2071,MATCH(Players!$AE289,'Euro Qual stats'!$A$1:$A$2071,0),MATCH(Players!AI$2,'Euro Qual stats'!$A$1:$L$1,0)),0)</f>
        <v>0</v>
      </c>
      <c r="AJ289" s="85">
        <f t="shared" si="140"/>
        <v>0</v>
      </c>
      <c r="AK289" s="85">
        <f t="shared" si="141"/>
        <v>0</v>
      </c>
      <c r="AL289" s="85">
        <f t="shared" si="142"/>
        <v>0</v>
      </c>
      <c r="AM289" s="85">
        <f t="shared" si="143"/>
        <v>0</v>
      </c>
      <c r="AN289" s="85">
        <f t="shared" si="144"/>
        <v>0</v>
      </c>
      <c r="AO289" s="85">
        <f t="shared" si="145"/>
        <v>0</v>
      </c>
      <c r="AP289" s="2">
        <f t="shared" si="146"/>
        <v>0</v>
      </c>
      <c r="AQ289" s="2">
        <f t="shared" si="147"/>
        <v>0</v>
      </c>
      <c r="AR289" s="2">
        <f t="shared" si="148"/>
        <v>0</v>
      </c>
      <c r="AS289" s="2">
        <f t="shared" si="149"/>
        <v>2.6315789473684213E-2</v>
      </c>
      <c r="AT289" s="2">
        <f t="shared" si="150"/>
        <v>0</v>
      </c>
      <c r="AU289" s="2">
        <f t="shared" si="170"/>
        <v>0</v>
      </c>
      <c r="AV289" s="2">
        <f t="shared" si="171"/>
        <v>0</v>
      </c>
      <c r="AW289" s="2">
        <f t="shared" si="172"/>
        <v>0</v>
      </c>
      <c r="AX289" s="2">
        <f t="shared" si="173"/>
        <v>2.6315789473684213E-2</v>
      </c>
      <c r="AY289" s="2">
        <f t="shared" si="174"/>
        <v>0</v>
      </c>
      <c r="AZ289" s="2">
        <f t="shared" si="151"/>
        <v>0</v>
      </c>
      <c r="BA289" s="2">
        <f t="shared" si="152"/>
        <v>0</v>
      </c>
      <c r="BB289" s="2">
        <f t="shared" si="153"/>
        <v>1.3157894736842106E-2</v>
      </c>
      <c r="BC289">
        <f t="shared" si="154"/>
        <v>0</v>
      </c>
      <c r="BD289" s="74">
        <f t="shared" si="155"/>
        <v>0</v>
      </c>
      <c r="BE289" s="74">
        <f t="shared" si="156"/>
        <v>0</v>
      </c>
      <c r="BF289" s="74">
        <f t="shared" si="157"/>
        <v>0</v>
      </c>
      <c r="BG289" s="2">
        <f t="shared" si="158"/>
        <v>1.3157894736842106E-2</v>
      </c>
      <c r="BH289" s="2">
        <f t="shared" si="159"/>
        <v>0</v>
      </c>
      <c r="BI289" s="2">
        <f t="shared" si="160"/>
        <v>0</v>
      </c>
      <c r="BJ289" s="2">
        <f t="shared" si="161"/>
        <v>0</v>
      </c>
      <c r="BK289" s="2">
        <f t="shared" si="162"/>
        <v>0</v>
      </c>
      <c r="BL289" s="2">
        <f t="shared" si="163"/>
        <v>1.3157894736842106E-2</v>
      </c>
      <c r="BM289" s="2">
        <f t="shared" si="164"/>
        <v>0</v>
      </c>
      <c r="BN289" s="2">
        <f t="shared" si="165"/>
        <v>0</v>
      </c>
      <c r="BO289" s="2">
        <f t="shared" si="166"/>
        <v>0</v>
      </c>
      <c r="BP289" s="2">
        <f t="shared" si="167"/>
        <v>0</v>
      </c>
      <c r="BQ289" s="2">
        <f t="shared" si="168"/>
        <v>1.3157894736842106E-2</v>
      </c>
      <c r="BR289" s="2">
        <f t="shared" si="169"/>
        <v>0</v>
      </c>
    </row>
    <row r="290" spans="1:70" x14ac:dyDescent="0.3">
      <c r="A290" s="93">
        <v>0</v>
      </c>
      <c r="B290">
        <v>204988</v>
      </c>
      <c r="C290" t="s">
        <v>5182</v>
      </c>
      <c r="E290" t="s">
        <v>2101</v>
      </c>
      <c r="F290">
        <v>18721</v>
      </c>
      <c r="G290" t="s">
        <v>863</v>
      </c>
      <c r="H290" t="s">
        <v>919</v>
      </c>
      <c r="I290" t="s">
        <v>979</v>
      </c>
      <c r="J290">
        <v>2</v>
      </c>
      <c r="K290">
        <v>5</v>
      </c>
      <c r="L290">
        <v>2</v>
      </c>
      <c r="M290">
        <v>0</v>
      </c>
      <c r="N290">
        <v>85</v>
      </c>
      <c r="O290" t="s">
        <v>1301</v>
      </c>
      <c r="P290" t="s">
        <v>5183</v>
      </c>
      <c r="Q290" t="s">
        <v>368</v>
      </c>
      <c r="R290">
        <v>0</v>
      </c>
      <c r="S290">
        <v>1</v>
      </c>
      <c r="T290">
        <v>0</v>
      </c>
      <c r="U290">
        <v>4</v>
      </c>
      <c r="V290">
        <v>1340</v>
      </c>
      <c r="W290">
        <v>0</v>
      </c>
      <c r="X290">
        <v>1</v>
      </c>
      <c r="Y290">
        <v>0</v>
      </c>
      <c r="Z290" t="s">
        <v>863</v>
      </c>
      <c r="AA290" t="s">
        <v>692</v>
      </c>
      <c r="AB290" s="69" t="str">
        <f>IF(AA290&lt;&gt;"",INDEX(Lookup!$N$2:$N$5,MATCH(Players!AA290,Lookup!$P$2:$P$5,0)),INDEX(Lookup!$N$2:$N$5,MATCH(Players!O290,Lookup!$O$2:$O$5,0)))</f>
        <v>Defense</v>
      </c>
      <c r="AC290">
        <v>3014000</v>
      </c>
      <c r="AD290" s="69" t="s">
        <v>788</v>
      </c>
      <c r="AE290" s="69" t="e">
        <f>INDEX('Translate table'!$H$2:$H$622,MATCH(Players!P290,'Translate table'!$G$2:$G$622,0))</f>
        <v>#N/A</v>
      </c>
      <c r="AF290" s="69">
        <f>IFERROR(INDEX('Euro Qual stats'!$A$1:$L$2071,MATCH(Players!$AE290,'Euro Qual stats'!$A$1:$A$2071,0),MATCH(Players!AF$2,'Euro Qual stats'!$A$1:$L$1,0)),0)</f>
        <v>0</v>
      </c>
      <c r="AG290" s="69">
        <f>IFERROR(INDEX('Euro Qual stats'!$A$1:$L$2071,MATCH(Players!$AE290,'Euro Qual stats'!$A$1:$A$2071,0),MATCH(Players!AG$2,'Euro Qual stats'!$A$1:$L$1,0)),0)</f>
        <v>0</v>
      </c>
      <c r="AH290" s="69">
        <f>IFERROR(INDEX('Euro Qual stats'!$A$1:$L$2071,MATCH(Players!$AE290,'Euro Qual stats'!$A$1:$A$2071,0),MATCH(Players!AH$2,'Euro Qual stats'!$A$1:$L$1,0)),0)</f>
        <v>0</v>
      </c>
      <c r="AI290" s="69">
        <f>IFERROR(INDEX('Euro Qual stats'!$A$1:$L$2071,MATCH(Players!$AE290,'Euro Qual stats'!$A$1:$A$2071,0),MATCH(Players!AI$2,'Euro Qual stats'!$A$1:$L$1,0)),0)</f>
        <v>0</v>
      </c>
      <c r="AJ290" s="85">
        <f t="shared" si="140"/>
        <v>9.3550295857988172E-2</v>
      </c>
      <c r="AK290" s="85">
        <f t="shared" si="141"/>
        <v>9.1775147928994105E-2</v>
      </c>
      <c r="AL290" s="85">
        <f t="shared" si="142"/>
        <v>0.18893491124260345</v>
      </c>
      <c r="AM290" s="85">
        <f t="shared" si="143"/>
        <v>8.2587804683594959E-2</v>
      </c>
      <c r="AN290" s="85">
        <f t="shared" si="144"/>
        <v>4.4642476056047542E-2</v>
      </c>
      <c r="AO290" s="85">
        <f t="shared" si="145"/>
        <v>8.1429905008388093E-2</v>
      </c>
      <c r="AP290" s="2">
        <f t="shared" si="146"/>
        <v>0</v>
      </c>
      <c r="AQ290" s="2">
        <f t="shared" si="147"/>
        <v>6.7164179104477612E-2</v>
      </c>
      <c r="AR290" s="2">
        <f t="shared" si="148"/>
        <v>0</v>
      </c>
      <c r="AS290" s="2">
        <f t="shared" si="149"/>
        <v>6.7164179104477612E-2</v>
      </c>
      <c r="AT290" s="2">
        <f t="shared" si="150"/>
        <v>0</v>
      </c>
      <c r="AU290" s="2">
        <f t="shared" si="170"/>
        <v>0</v>
      </c>
      <c r="AV290" s="2">
        <f t="shared" si="171"/>
        <v>6.7164179104477612E-2</v>
      </c>
      <c r="AW290" s="2">
        <f t="shared" si="172"/>
        <v>0</v>
      </c>
      <c r="AX290" s="2">
        <f t="shared" si="173"/>
        <v>6.7164179104477612E-2</v>
      </c>
      <c r="AY290" s="2">
        <f t="shared" si="174"/>
        <v>0</v>
      </c>
      <c r="AZ290" s="2">
        <f t="shared" si="151"/>
        <v>4.5887573964497053E-2</v>
      </c>
      <c r="BA290" s="2">
        <f t="shared" si="152"/>
        <v>8.0357237481232885E-2</v>
      </c>
      <c r="BB290" s="2">
        <f t="shared" si="153"/>
        <v>3.3582089552238806E-2</v>
      </c>
      <c r="BC290">
        <f t="shared" si="154"/>
        <v>1</v>
      </c>
      <c r="BD290" s="74">
        <f t="shared" si="155"/>
        <v>2.2744159893607709E-2</v>
      </c>
      <c r="BE290" s="74">
        <f t="shared" si="156"/>
        <v>7.2731240242289011E-2</v>
      </c>
      <c r="BF290" s="74">
        <f t="shared" si="157"/>
        <v>0</v>
      </c>
      <c r="BG290" s="2">
        <f t="shared" si="158"/>
        <v>3.3582089552238806E-2</v>
      </c>
      <c r="BH290" s="2">
        <f t="shared" si="159"/>
        <v>0</v>
      </c>
      <c r="BI290" s="2">
        <f t="shared" si="160"/>
        <v>2.2744159893607709E-2</v>
      </c>
      <c r="BJ290" s="2">
        <f t="shared" si="161"/>
        <v>7.2731240242289011E-2</v>
      </c>
      <c r="BK290" s="2">
        <f t="shared" si="162"/>
        <v>0</v>
      </c>
      <c r="BL290" s="2">
        <f t="shared" si="163"/>
        <v>3.3582089552238806E-2</v>
      </c>
      <c r="BM290" s="2">
        <f t="shared" si="164"/>
        <v>0</v>
      </c>
      <c r="BN290" s="2">
        <f t="shared" si="165"/>
        <v>2.4081399493986799E-2</v>
      </c>
      <c r="BO290" s="2">
        <f t="shared" si="166"/>
        <v>7.2731240242289011E-2</v>
      </c>
      <c r="BP290" s="2">
        <f t="shared" si="167"/>
        <v>0</v>
      </c>
      <c r="BQ290" s="2">
        <f t="shared" si="168"/>
        <v>3.3582089552238806E-2</v>
      </c>
      <c r="BR290" s="2">
        <f t="shared" si="169"/>
        <v>0</v>
      </c>
    </row>
    <row r="291" spans="1:70" x14ac:dyDescent="0.3">
      <c r="A291" s="93">
        <v>0</v>
      </c>
      <c r="B291">
        <v>223747</v>
      </c>
      <c r="C291" t="s">
        <v>2103</v>
      </c>
      <c r="D291" t="s">
        <v>2104</v>
      </c>
      <c r="E291" t="s">
        <v>2105</v>
      </c>
      <c r="F291">
        <v>18721</v>
      </c>
      <c r="G291" t="s">
        <v>863</v>
      </c>
      <c r="H291" t="s">
        <v>919</v>
      </c>
      <c r="I291" t="s">
        <v>979</v>
      </c>
      <c r="J291">
        <v>2</v>
      </c>
      <c r="K291">
        <v>5</v>
      </c>
      <c r="L291">
        <v>2</v>
      </c>
      <c r="M291">
        <v>0</v>
      </c>
      <c r="N291">
        <v>197</v>
      </c>
      <c r="O291" t="s">
        <v>992</v>
      </c>
      <c r="P291" t="s">
        <v>2106</v>
      </c>
      <c r="Q291" t="s">
        <v>2106</v>
      </c>
      <c r="R291">
        <v>2</v>
      </c>
      <c r="S291">
        <v>4</v>
      </c>
      <c r="T291">
        <v>0</v>
      </c>
      <c r="U291">
        <v>1</v>
      </c>
      <c r="V291">
        <v>1092</v>
      </c>
      <c r="W291">
        <v>11</v>
      </c>
      <c r="X291">
        <v>2</v>
      </c>
      <c r="Y291">
        <v>0</v>
      </c>
      <c r="Z291" t="s">
        <v>863</v>
      </c>
      <c r="AA291" t="s">
        <v>691</v>
      </c>
      <c r="AB291" s="69" t="str">
        <f>IF(AA291&lt;&gt;"",INDEX(Lookup!$N$2:$N$5,MATCH(Players!AA291,Lookup!$P$2:$P$5,0)),INDEX(Lookup!$N$2:$N$5,MATCH(Players!O291,Lookup!$O$2:$O$5,0)))</f>
        <v>Midfield</v>
      </c>
      <c r="AC291">
        <v>4014000</v>
      </c>
      <c r="AD291" s="69" t="s">
        <v>790</v>
      </c>
      <c r="AE291" s="69" t="str">
        <f>INDEX('Translate table'!$H$2:$H$622,MATCH(Players!P291,'Translate table'!$G$2:$G$622,0))</f>
        <v>Aaron Ramsey</v>
      </c>
      <c r="AF291" s="69">
        <f>IFERROR(INDEX('Euro Qual stats'!$A$1:$L$2071,MATCH(Players!$AE291,'Euro Qual stats'!$A$1:$A$2071,0),MATCH(Players!AF$2,'Euro Qual stats'!$A$1:$L$1,0)),0)</f>
        <v>2</v>
      </c>
      <c r="AG291" s="69">
        <f>IFERROR(INDEX('Euro Qual stats'!$A$1:$L$2071,MATCH(Players!$AE291,'Euro Qual stats'!$A$1:$A$2071,0),MATCH(Players!AG$2,'Euro Qual stats'!$A$1:$L$1,0)),0)</f>
        <v>0</v>
      </c>
      <c r="AH291" s="69">
        <f>IFERROR(INDEX('Euro Qual stats'!$A$1:$L$2071,MATCH(Players!$AE291,'Euro Qual stats'!$A$1:$A$2071,0),MATCH(Players!AH$2,'Euro Qual stats'!$A$1:$L$1,0)),0)</f>
        <v>1.5</v>
      </c>
      <c r="AI291" s="69">
        <f>IFERROR(INDEX('Euro Qual stats'!$A$1:$L$2071,MATCH(Players!$AE291,'Euro Qual stats'!$A$1:$A$2071,0),MATCH(Players!AI$2,'Euro Qual stats'!$A$1:$L$1,0)),0)</f>
        <v>0</v>
      </c>
      <c r="AJ291" s="85">
        <f t="shared" si="140"/>
        <v>0.13360957642725599</v>
      </c>
      <c r="AK291" s="85">
        <f t="shared" si="141"/>
        <v>0.43660220994475141</v>
      </c>
      <c r="AL291" s="85">
        <f t="shared" si="142"/>
        <v>0.19387661141804788</v>
      </c>
      <c r="AM291" s="85">
        <f t="shared" si="143"/>
        <v>0.11795282420680707</v>
      </c>
      <c r="AN291" s="85">
        <f t="shared" si="144"/>
        <v>0.21237779664006734</v>
      </c>
      <c r="AO291" s="85">
        <f t="shared" si="145"/>
        <v>8.3559750536775737E-2</v>
      </c>
      <c r="AP291" s="2">
        <f t="shared" si="146"/>
        <v>0.16483516483516483</v>
      </c>
      <c r="AQ291" s="2">
        <f t="shared" si="147"/>
        <v>0.32967032967032966</v>
      </c>
      <c r="AR291" s="2">
        <f t="shared" si="148"/>
        <v>0.9065934065934067</v>
      </c>
      <c r="AS291" s="2">
        <f t="shared" si="149"/>
        <v>0.16483516483516483</v>
      </c>
      <c r="AT291" s="2">
        <f t="shared" si="150"/>
        <v>0</v>
      </c>
      <c r="AU291" s="2">
        <f t="shared" si="170"/>
        <v>0.16483516483516483</v>
      </c>
      <c r="AV291" s="2">
        <f t="shared" si="171"/>
        <v>0.32967032967032966</v>
      </c>
      <c r="AW291" s="2">
        <f t="shared" si="172"/>
        <v>0.9065934065934067</v>
      </c>
      <c r="AX291" s="2">
        <f t="shared" si="173"/>
        <v>0.16483516483516483</v>
      </c>
      <c r="AY291" s="2">
        <f t="shared" si="174"/>
        <v>0</v>
      </c>
      <c r="AZ291" s="2">
        <f t="shared" si="151"/>
        <v>0.30071868738995811</v>
      </c>
      <c r="BA291" s="2">
        <f t="shared" si="152"/>
        <v>0.23163995304879281</v>
      </c>
      <c r="BB291" s="2">
        <f t="shared" si="153"/>
        <v>8.2417582417582416E-2</v>
      </c>
      <c r="BC291">
        <f t="shared" si="154"/>
        <v>1</v>
      </c>
      <c r="BD291" s="74">
        <f t="shared" si="155"/>
        <v>0.14905111162086698</v>
      </c>
      <c r="BE291" s="74">
        <f t="shared" si="156"/>
        <v>0.20965704649614111</v>
      </c>
      <c r="BF291" s="74">
        <f t="shared" si="157"/>
        <v>0.1668887459786455</v>
      </c>
      <c r="BG291" s="2">
        <f t="shared" si="158"/>
        <v>8.2417582417582416E-2</v>
      </c>
      <c r="BH291" s="2">
        <f t="shared" si="159"/>
        <v>0</v>
      </c>
      <c r="BI291" s="2">
        <f t="shared" si="160"/>
        <v>0.14905111162086698</v>
      </c>
      <c r="BJ291" s="2">
        <f t="shared" si="161"/>
        <v>0.20965704649614111</v>
      </c>
      <c r="BK291" s="2">
        <f t="shared" si="162"/>
        <v>0.1668887459786455</v>
      </c>
      <c r="BL291" s="2">
        <f t="shared" si="163"/>
        <v>8.2417582417582416E-2</v>
      </c>
      <c r="BM291" s="2">
        <f t="shared" si="164"/>
        <v>0</v>
      </c>
      <c r="BN291" s="2">
        <f t="shared" si="165"/>
        <v>0.1578145502298246</v>
      </c>
      <c r="BO291" s="2">
        <f t="shared" si="166"/>
        <v>0.20965704649614111</v>
      </c>
      <c r="BP291" s="2">
        <f t="shared" si="167"/>
        <v>0.17403148816655145</v>
      </c>
      <c r="BQ291" s="2">
        <f t="shared" si="168"/>
        <v>8.2417582417582416E-2</v>
      </c>
      <c r="BR291" s="2">
        <f t="shared" si="169"/>
        <v>0</v>
      </c>
    </row>
    <row r="292" spans="1:70" x14ac:dyDescent="0.3">
      <c r="A292" s="93">
        <v>0</v>
      </c>
      <c r="B292">
        <v>213401</v>
      </c>
      <c r="C292" t="s">
        <v>2107</v>
      </c>
      <c r="D292" t="s">
        <v>2108</v>
      </c>
      <c r="E292" t="s">
        <v>2109</v>
      </c>
      <c r="F292">
        <v>18721</v>
      </c>
      <c r="G292" t="s">
        <v>863</v>
      </c>
      <c r="H292" t="s">
        <v>919</v>
      </c>
      <c r="I292" t="s">
        <v>979</v>
      </c>
      <c r="J292">
        <v>3</v>
      </c>
      <c r="K292">
        <v>5</v>
      </c>
      <c r="L292">
        <v>3</v>
      </c>
      <c r="M292">
        <v>0</v>
      </c>
      <c r="N292">
        <v>6</v>
      </c>
      <c r="O292" t="s">
        <v>992</v>
      </c>
      <c r="P292" t="s">
        <v>2110</v>
      </c>
      <c r="Q292" t="s">
        <v>2111</v>
      </c>
      <c r="R292">
        <v>0</v>
      </c>
      <c r="S292">
        <v>0</v>
      </c>
      <c r="T292">
        <v>80</v>
      </c>
      <c r="U292">
        <v>11</v>
      </c>
      <c r="V292">
        <v>2400</v>
      </c>
      <c r="W292">
        <v>0</v>
      </c>
      <c r="X292">
        <v>1</v>
      </c>
      <c r="Y292">
        <v>0</v>
      </c>
      <c r="Z292" t="s">
        <v>863</v>
      </c>
      <c r="AA292" t="s">
        <v>691</v>
      </c>
      <c r="AB292" s="69" t="str">
        <f>IF(AA292&lt;&gt;"",INDEX(Lookup!$N$2:$N$5,MATCH(Players!AA292,Lookup!$P$2:$P$5,0)),INDEX(Lookup!$N$2:$N$5,MATCH(Players!O292,Lookup!$O$2:$O$5,0)))</f>
        <v>Midfield</v>
      </c>
      <c r="AC292">
        <v>3014000</v>
      </c>
      <c r="AD292" s="69" t="s">
        <v>788</v>
      </c>
      <c r="AE292" s="69" t="str">
        <f>INDEX('Translate table'!$H$2:$H$622,MATCH(Players!P292,'Translate table'!$G$2:$G$622,0))</f>
        <v>Joe Allen</v>
      </c>
      <c r="AF292" s="69">
        <f>IFERROR(INDEX('Euro Qual stats'!$A$1:$L$2071,MATCH(Players!$AE292,'Euro Qual stats'!$A$1:$A$2071,0),MATCH(Players!AF$2,'Euro Qual stats'!$A$1:$L$1,0)),0)</f>
        <v>7</v>
      </c>
      <c r="AG292" s="69">
        <f>IFERROR(INDEX('Euro Qual stats'!$A$1:$L$2071,MATCH(Players!$AE292,'Euro Qual stats'!$A$1:$A$2071,0),MATCH(Players!AG$2,'Euro Qual stats'!$A$1:$L$1,0)),0)</f>
        <v>0</v>
      </c>
      <c r="AH292" s="69">
        <f>IFERROR(INDEX('Euro Qual stats'!$A$1:$L$2071,MATCH(Players!$AE292,'Euro Qual stats'!$A$1:$A$2071,0),MATCH(Players!AH$2,'Euro Qual stats'!$A$1:$L$1,0)),0)</f>
        <v>0</v>
      </c>
      <c r="AI292" s="69">
        <f>IFERROR(INDEX('Euro Qual stats'!$A$1:$L$2071,MATCH(Players!$AE292,'Euro Qual stats'!$A$1:$A$2071,0),MATCH(Players!AI$2,'Euro Qual stats'!$A$1:$L$1,0)),0)</f>
        <v>0.43</v>
      </c>
      <c r="AJ292" s="85">
        <f t="shared" si="140"/>
        <v>6.6804788213627994E-2</v>
      </c>
      <c r="AK292" s="85">
        <f t="shared" si="141"/>
        <v>9.3301104972375717E-2</v>
      </c>
      <c r="AL292" s="85">
        <f t="shared" si="142"/>
        <v>0.34777163904235731</v>
      </c>
      <c r="AM292" s="85">
        <f t="shared" si="143"/>
        <v>5.8976412103403535E-2</v>
      </c>
      <c r="AN292" s="85">
        <f t="shared" si="144"/>
        <v>4.5384752176642049E-2</v>
      </c>
      <c r="AO292" s="85">
        <f t="shared" si="145"/>
        <v>0.14988765890633798</v>
      </c>
      <c r="AP292" s="2">
        <f t="shared" si="146"/>
        <v>0</v>
      </c>
      <c r="AQ292" s="2">
        <f t="shared" si="147"/>
        <v>0</v>
      </c>
      <c r="AR292" s="2">
        <f t="shared" si="148"/>
        <v>0</v>
      </c>
      <c r="AS292" s="2">
        <f t="shared" si="149"/>
        <v>3.7500000000000006E-2</v>
      </c>
      <c r="AT292" s="2">
        <f t="shared" si="150"/>
        <v>0</v>
      </c>
      <c r="AU292" s="2">
        <f t="shared" si="170"/>
        <v>0</v>
      </c>
      <c r="AV292" s="2">
        <f t="shared" si="171"/>
        <v>0</v>
      </c>
      <c r="AW292" s="2">
        <f t="shared" si="172"/>
        <v>0</v>
      </c>
      <c r="AX292" s="2">
        <f t="shared" si="173"/>
        <v>3.7500000000000006E-2</v>
      </c>
      <c r="AY292" s="2">
        <f t="shared" si="174"/>
        <v>0</v>
      </c>
      <c r="AZ292" s="2">
        <f t="shared" si="151"/>
        <v>4.6650552486187859E-2</v>
      </c>
      <c r="BA292" s="2">
        <f t="shared" si="152"/>
        <v>3.3402394106813997E-2</v>
      </c>
      <c r="BB292" s="2">
        <f t="shared" si="153"/>
        <v>0.23375000000000001</v>
      </c>
      <c r="BC292">
        <f t="shared" si="154"/>
        <v>1</v>
      </c>
      <c r="BD292" s="74">
        <f t="shared" si="155"/>
        <v>2.3122329929490416E-2</v>
      </c>
      <c r="BE292" s="74">
        <f t="shared" si="156"/>
        <v>3.0232467249980854E-2</v>
      </c>
      <c r="BF292" s="74">
        <f t="shared" si="157"/>
        <v>0</v>
      </c>
      <c r="BG292" s="2">
        <f t="shared" si="158"/>
        <v>0.23375000000000001</v>
      </c>
      <c r="BH292" s="2">
        <f t="shared" si="159"/>
        <v>0</v>
      </c>
      <c r="BI292" s="2">
        <f t="shared" si="160"/>
        <v>2.3122329929490416E-2</v>
      </c>
      <c r="BJ292" s="2">
        <f t="shared" si="161"/>
        <v>3.0232467249980854E-2</v>
      </c>
      <c r="BK292" s="2">
        <f t="shared" si="162"/>
        <v>0</v>
      </c>
      <c r="BL292" s="2">
        <f t="shared" si="163"/>
        <v>0.23375000000000001</v>
      </c>
      <c r="BM292" s="2">
        <f t="shared" si="164"/>
        <v>0</v>
      </c>
      <c r="BN292" s="2">
        <f t="shared" si="165"/>
        <v>2.4481803982582852E-2</v>
      </c>
      <c r="BO292" s="2">
        <f t="shared" si="166"/>
        <v>3.0232467249980854E-2</v>
      </c>
      <c r="BP292" s="2">
        <f t="shared" si="167"/>
        <v>0</v>
      </c>
      <c r="BQ292" s="2">
        <f t="shared" si="168"/>
        <v>0.23375000000000001</v>
      </c>
      <c r="BR292" s="2">
        <f t="shared" si="169"/>
        <v>0</v>
      </c>
    </row>
    <row r="293" spans="1:70" x14ac:dyDescent="0.3">
      <c r="A293" s="93">
        <v>0</v>
      </c>
      <c r="B293">
        <v>204851</v>
      </c>
      <c r="C293" t="s">
        <v>2112</v>
      </c>
      <c r="D293" t="s">
        <v>1697</v>
      </c>
      <c r="E293" t="s">
        <v>1601</v>
      </c>
      <c r="F293">
        <v>18721</v>
      </c>
      <c r="G293" t="s">
        <v>863</v>
      </c>
      <c r="H293" t="s">
        <v>919</v>
      </c>
      <c r="I293" t="s">
        <v>979</v>
      </c>
      <c r="J293">
        <v>2</v>
      </c>
      <c r="K293">
        <v>5</v>
      </c>
      <c r="L293">
        <v>2</v>
      </c>
      <c r="M293">
        <v>0</v>
      </c>
      <c r="N293">
        <v>294</v>
      </c>
      <c r="O293" t="s">
        <v>992</v>
      </c>
      <c r="P293" t="s">
        <v>436</v>
      </c>
      <c r="Q293" t="s">
        <v>436</v>
      </c>
      <c r="R293">
        <v>3</v>
      </c>
      <c r="S293">
        <v>1</v>
      </c>
      <c r="T293">
        <v>0</v>
      </c>
      <c r="U293">
        <v>3</v>
      </c>
      <c r="V293">
        <v>911</v>
      </c>
      <c r="W293">
        <v>6</v>
      </c>
      <c r="X293">
        <v>3</v>
      </c>
      <c r="Y293">
        <v>0</v>
      </c>
      <c r="Z293" t="s">
        <v>863</v>
      </c>
      <c r="AA293" t="s">
        <v>691</v>
      </c>
      <c r="AB293" s="69" t="str">
        <f>IF(AA293&lt;&gt;"",INDEX(Lookup!$N$2:$N$5,MATCH(Players!AA293,Lookup!$P$2:$P$5,0)),INDEX(Lookup!$N$2:$N$5,MATCH(Players!O293,Lookup!$O$2:$O$5,0)))</f>
        <v>Midfield</v>
      </c>
      <c r="AC293">
        <v>3514000</v>
      </c>
      <c r="AD293" s="69" t="s">
        <v>788</v>
      </c>
      <c r="AE293" s="69" t="str">
        <f>INDEX('Translate table'!$H$2:$H$622,MATCH(Players!P293,'Translate table'!$G$2:$G$622,0))</f>
        <v>Daniel James</v>
      </c>
      <c r="AF293" s="69">
        <f>IFERROR(INDEX('Euro Qual stats'!$A$1:$L$2071,MATCH(Players!$AE293,'Euro Qual stats'!$A$1:$A$2071,0),MATCH(Players!AF$2,'Euro Qual stats'!$A$1:$L$1,0)),0)</f>
        <v>8</v>
      </c>
      <c r="AG293" s="69">
        <f>IFERROR(INDEX('Euro Qual stats'!$A$1:$L$2071,MATCH(Players!$AE293,'Euro Qual stats'!$A$1:$A$2071,0),MATCH(Players!AG$2,'Euro Qual stats'!$A$1:$L$1,0)),0)</f>
        <v>0.13</v>
      </c>
      <c r="AH293" s="69">
        <f>IFERROR(INDEX('Euro Qual stats'!$A$1:$L$2071,MATCH(Players!$AE293,'Euro Qual stats'!$A$1:$A$2071,0),MATCH(Players!AH$2,'Euro Qual stats'!$A$1:$L$1,0)),0)</f>
        <v>0.13</v>
      </c>
      <c r="AI293" s="69">
        <f>IFERROR(INDEX('Euro Qual stats'!$A$1:$L$2071,MATCH(Players!$AE293,'Euro Qual stats'!$A$1:$A$2071,0),MATCH(Players!AI$2,'Euro Qual stats'!$A$1:$L$1,0)),0)</f>
        <v>0.39</v>
      </c>
      <c r="AJ293" s="85">
        <f t="shared" si="140"/>
        <v>0.14011049723756908</v>
      </c>
      <c r="AK293" s="85">
        <f t="shared" si="141"/>
        <v>0.16130755064456723</v>
      </c>
      <c r="AL293" s="85">
        <f t="shared" si="142"/>
        <v>0.33755064456721917</v>
      </c>
      <c r="AM293" s="85">
        <f t="shared" si="143"/>
        <v>0.12369194852727612</v>
      </c>
      <c r="AN293" s="85">
        <f t="shared" si="144"/>
        <v>7.8465343067398496E-2</v>
      </c>
      <c r="AO293" s="85">
        <f t="shared" si="145"/>
        <v>0.14548246664341605</v>
      </c>
      <c r="AP293" s="2">
        <f t="shared" si="146"/>
        <v>0.29637760702524696</v>
      </c>
      <c r="AQ293" s="2">
        <f t="shared" si="147"/>
        <v>9.8792535675082324E-2</v>
      </c>
      <c r="AR293" s="2">
        <f t="shared" si="148"/>
        <v>0.59275521405049392</v>
      </c>
      <c r="AS293" s="2">
        <f t="shared" si="149"/>
        <v>0.29637760702524696</v>
      </c>
      <c r="AT293" s="2">
        <f t="shared" si="150"/>
        <v>0</v>
      </c>
      <c r="AU293" s="2">
        <f t="shared" si="170"/>
        <v>0.29637760702524696</v>
      </c>
      <c r="AV293" s="2">
        <f t="shared" si="171"/>
        <v>9.8792535675082324E-2</v>
      </c>
      <c r="AW293" s="2">
        <f t="shared" si="172"/>
        <v>0.59275521405049392</v>
      </c>
      <c r="AX293" s="2">
        <f t="shared" si="173"/>
        <v>0.29637760702524696</v>
      </c>
      <c r="AY293" s="2">
        <f t="shared" si="174"/>
        <v>0</v>
      </c>
      <c r="AZ293" s="2">
        <f t="shared" si="151"/>
        <v>0.22884257883490711</v>
      </c>
      <c r="BA293" s="2">
        <f t="shared" si="152"/>
        <v>0.11945151645632571</v>
      </c>
      <c r="BB293" s="2">
        <f t="shared" si="153"/>
        <v>0.34318880351262349</v>
      </c>
      <c r="BC293">
        <f t="shared" si="154"/>
        <v>1</v>
      </c>
      <c r="BD293" s="74">
        <f t="shared" si="155"/>
        <v>0.11342574369945124</v>
      </c>
      <c r="BE293" s="74">
        <f t="shared" si="156"/>
        <v>0.10811542572901138</v>
      </c>
      <c r="BF293" s="74">
        <f t="shared" si="157"/>
        <v>0.10911636200499801</v>
      </c>
      <c r="BG293" s="2">
        <f t="shared" si="158"/>
        <v>0.34318880351262349</v>
      </c>
      <c r="BH293" s="2">
        <f t="shared" si="159"/>
        <v>0</v>
      </c>
      <c r="BI293" s="2">
        <f t="shared" si="160"/>
        <v>0.11342574369945124</v>
      </c>
      <c r="BJ293" s="2">
        <f t="shared" si="161"/>
        <v>0.10811542572901138</v>
      </c>
      <c r="BK293" s="2">
        <f t="shared" si="162"/>
        <v>0.10911636200499801</v>
      </c>
      <c r="BL293" s="2">
        <f t="shared" si="163"/>
        <v>0.34318880351262349</v>
      </c>
      <c r="BM293" s="2">
        <f t="shared" si="164"/>
        <v>0</v>
      </c>
      <c r="BN293" s="2">
        <f t="shared" si="165"/>
        <v>0.12009459393999078</v>
      </c>
      <c r="BO293" s="2">
        <f t="shared" si="166"/>
        <v>0.10811542572901138</v>
      </c>
      <c r="BP293" s="2">
        <f t="shared" si="167"/>
        <v>0.1137864794399007</v>
      </c>
      <c r="BQ293" s="2">
        <f t="shared" si="168"/>
        <v>0.34318880351262349</v>
      </c>
      <c r="BR293" s="2">
        <f t="shared" si="169"/>
        <v>0</v>
      </c>
    </row>
    <row r="294" spans="1:70" x14ac:dyDescent="0.3">
      <c r="A294" s="93">
        <v>0</v>
      </c>
      <c r="B294">
        <v>204849</v>
      </c>
      <c r="C294" t="s">
        <v>2113</v>
      </c>
      <c r="D294" t="s">
        <v>1443</v>
      </c>
      <c r="E294" t="s">
        <v>2114</v>
      </c>
      <c r="F294">
        <v>18721</v>
      </c>
      <c r="G294" t="s">
        <v>863</v>
      </c>
      <c r="H294" t="s">
        <v>919</v>
      </c>
      <c r="I294" t="s">
        <v>1008</v>
      </c>
      <c r="J294">
        <v>1</v>
      </c>
      <c r="K294">
        <v>5</v>
      </c>
      <c r="L294">
        <v>1</v>
      </c>
      <c r="M294">
        <v>0</v>
      </c>
      <c r="N294">
        <v>5</v>
      </c>
      <c r="O294" t="s">
        <v>992</v>
      </c>
      <c r="P294" t="s">
        <v>2115</v>
      </c>
      <c r="Q294" t="s">
        <v>2116</v>
      </c>
      <c r="R294">
        <v>1</v>
      </c>
      <c r="S294">
        <v>1</v>
      </c>
      <c r="T294">
        <v>0</v>
      </c>
      <c r="U294">
        <v>0</v>
      </c>
      <c r="V294">
        <v>146</v>
      </c>
      <c r="W294">
        <v>1</v>
      </c>
      <c r="X294">
        <v>0</v>
      </c>
      <c r="Y294">
        <v>0</v>
      </c>
      <c r="Z294" t="s">
        <v>863</v>
      </c>
      <c r="AA294" t="s">
        <v>691</v>
      </c>
      <c r="AB294" s="69" t="str">
        <f>IF(AA294&lt;&gt;"",INDEX(Lookup!$N$2:$N$5,MATCH(Players!AA294,Lookup!$P$2:$P$5,0)),INDEX(Lookup!$N$2:$N$5,MATCH(Players!O294,Lookup!$O$2:$O$5,0)))</f>
        <v>Midfield</v>
      </c>
      <c r="AC294">
        <v>3012000</v>
      </c>
      <c r="AD294" s="69" t="s">
        <v>788</v>
      </c>
      <c r="AE294" s="69" t="str">
        <f>INDEX('Translate table'!$H$2:$H$622,MATCH(Players!P294,'Translate table'!$G$2:$G$622,0))</f>
        <v>David Brooks</v>
      </c>
      <c r="AF294" s="69">
        <f>IFERROR(INDEX('Euro Qual stats'!$A$1:$L$2071,MATCH(Players!$AE294,'Euro Qual stats'!$A$1:$A$2071,0),MATCH(Players!AF$2,'Euro Qual stats'!$A$1:$L$1,0)),0)</f>
        <v>3</v>
      </c>
      <c r="AG294" s="69">
        <f>IFERROR(INDEX('Euro Qual stats'!$A$1:$L$2071,MATCH(Players!$AE294,'Euro Qual stats'!$A$1:$A$2071,0),MATCH(Players!AG$2,'Euro Qual stats'!$A$1:$L$1,0)),0)</f>
        <v>0</v>
      </c>
      <c r="AH294" s="69">
        <f>IFERROR(INDEX('Euro Qual stats'!$A$1:$L$2071,MATCH(Players!$AE294,'Euro Qual stats'!$A$1:$A$2071,0),MATCH(Players!AH$2,'Euro Qual stats'!$A$1:$L$1,0)),0)</f>
        <v>0.56999999999999995</v>
      </c>
      <c r="AI294" s="69">
        <f>IFERROR(INDEX('Euro Qual stats'!$A$1:$L$2071,MATCH(Players!$AE294,'Euro Qual stats'!$A$1:$A$2071,0),MATCH(Players!AI$2,'Euro Qual stats'!$A$1:$L$1,0)),0)</f>
        <v>0.56999999999999995</v>
      </c>
      <c r="AJ294" s="85">
        <f t="shared" si="140"/>
        <v>0.12024861878453039</v>
      </c>
      <c r="AK294" s="85">
        <f t="shared" si="141"/>
        <v>0.3104419889502763</v>
      </c>
      <c r="AL294" s="85">
        <f t="shared" si="142"/>
        <v>0.31698895027624308</v>
      </c>
      <c r="AM294" s="85">
        <f t="shared" si="143"/>
        <v>0</v>
      </c>
      <c r="AN294" s="85">
        <f t="shared" si="144"/>
        <v>0</v>
      </c>
      <c r="AO294" s="85">
        <f t="shared" si="145"/>
        <v>0</v>
      </c>
      <c r="AP294" s="2">
        <f t="shared" si="146"/>
        <v>0.61643835616438358</v>
      </c>
      <c r="AQ294" s="2">
        <f t="shared" si="147"/>
        <v>0.61643835616438358</v>
      </c>
      <c r="AR294" s="2">
        <f t="shared" si="148"/>
        <v>0.61643835616438358</v>
      </c>
      <c r="AS294" s="2">
        <f t="shared" si="149"/>
        <v>0</v>
      </c>
      <c r="AT294" s="2">
        <f t="shared" si="150"/>
        <v>0</v>
      </c>
      <c r="AU294" s="2">
        <f t="shared" si="170"/>
        <v>0.61643835616438358</v>
      </c>
      <c r="AV294" s="2">
        <f t="shared" si="171"/>
        <v>0.61643835616438358</v>
      </c>
      <c r="AW294" s="2">
        <f t="shared" si="172"/>
        <v>0.61643835616438358</v>
      </c>
      <c r="AX294" s="2">
        <f t="shared" si="173"/>
        <v>0</v>
      </c>
      <c r="AY294" s="2">
        <f t="shared" si="174"/>
        <v>0</v>
      </c>
      <c r="AZ294" s="2">
        <f t="shared" si="151"/>
        <v>0.46344017255732994</v>
      </c>
      <c r="BA294" s="2">
        <f t="shared" si="152"/>
        <v>0.368343487474457</v>
      </c>
      <c r="BB294" s="2">
        <f t="shared" si="153"/>
        <v>0.28499999999999998</v>
      </c>
      <c r="BC294">
        <f t="shared" si="154"/>
        <v>0</v>
      </c>
      <c r="BD294" s="74">
        <f t="shared" si="155"/>
        <v>0</v>
      </c>
      <c r="BE294" s="74">
        <f t="shared" si="156"/>
        <v>0</v>
      </c>
      <c r="BF294" s="74">
        <f t="shared" si="157"/>
        <v>0</v>
      </c>
      <c r="BG294" s="2">
        <f t="shared" si="158"/>
        <v>0.28499999999999998</v>
      </c>
      <c r="BH294" s="2">
        <f t="shared" si="159"/>
        <v>0</v>
      </c>
      <c r="BI294" s="2">
        <f t="shared" si="160"/>
        <v>0</v>
      </c>
      <c r="BJ294" s="2">
        <f t="shared" si="161"/>
        <v>0</v>
      </c>
      <c r="BK294" s="2">
        <f t="shared" si="162"/>
        <v>0</v>
      </c>
      <c r="BL294" s="2">
        <f t="shared" si="163"/>
        <v>0.28499999999999998</v>
      </c>
      <c r="BM294" s="2">
        <f t="shared" si="164"/>
        <v>0</v>
      </c>
      <c r="BN294" s="2">
        <f t="shared" si="165"/>
        <v>0</v>
      </c>
      <c r="BO294" s="2">
        <f t="shared" si="166"/>
        <v>0</v>
      </c>
      <c r="BP294" s="2">
        <f t="shared" si="167"/>
        <v>0</v>
      </c>
      <c r="BQ294" s="2">
        <f t="shared" si="168"/>
        <v>0.28499999999999998</v>
      </c>
      <c r="BR294" s="2">
        <f t="shared" si="169"/>
        <v>0</v>
      </c>
    </row>
    <row r="295" spans="1:70" x14ac:dyDescent="0.3">
      <c r="A295" s="93">
        <v>0</v>
      </c>
      <c r="B295">
        <v>204811</v>
      </c>
      <c r="C295" t="s">
        <v>2117</v>
      </c>
      <c r="D295" t="s">
        <v>2011</v>
      </c>
      <c r="E295" t="s">
        <v>2118</v>
      </c>
      <c r="F295">
        <v>18564</v>
      </c>
      <c r="G295" t="s">
        <v>884</v>
      </c>
      <c r="H295" t="s">
        <v>917</v>
      </c>
      <c r="I295" t="s">
        <v>1008</v>
      </c>
      <c r="J295">
        <v>1</v>
      </c>
      <c r="K295">
        <v>5</v>
      </c>
      <c r="L295">
        <v>1</v>
      </c>
      <c r="M295">
        <v>0</v>
      </c>
      <c r="N295">
        <v>218</v>
      </c>
      <c r="O295" t="s">
        <v>992</v>
      </c>
      <c r="P295" t="s">
        <v>2119</v>
      </c>
      <c r="Q295" t="s">
        <v>844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 t="s">
        <v>1681</v>
      </c>
      <c r="AA295" t="s">
        <v>691</v>
      </c>
      <c r="AB295" s="69" t="str">
        <f>IF(AA295&lt;&gt;"",INDEX(Lookup!$N$2:$N$5,MATCH(Players!AA295,Lookup!$P$2:$P$5,0)),INDEX(Lookup!$N$2:$N$5,MATCH(Players!O295,Lookup!$O$2:$O$5,0)))</f>
        <v>Midfield</v>
      </c>
      <c r="AC295">
        <v>4012000</v>
      </c>
      <c r="AD295" s="69" t="s">
        <v>789</v>
      </c>
      <c r="AE295" s="69" t="str">
        <f>INDEX('Translate table'!$H$2:$H$622,MATCH(Players!P295,'Translate table'!$G$2:$G$622,0))</f>
        <v>Viktor Claesson</v>
      </c>
      <c r="AF295" s="69">
        <f>IFERROR(INDEX('Euro Qual stats'!$A$1:$L$2071,MATCH(Players!$AE295,'Euro Qual stats'!$A$1:$A$2071,0),MATCH(Players!AF$2,'Euro Qual stats'!$A$1:$L$1,0)),0)</f>
        <v>4</v>
      </c>
      <c r="AG295" s="69">
        <f>IFERROR(INDEX('Euro Qual stats'!$A$1:$L$2071,MATCH(Players!$AE295,'Euro Qual stats'!$A$1:$A$2071,0),MATCH(Players!AG$2,'Euro Qual stats'!$A$1:$L$1,0)),0)</f>
        <v>0.3</v>
      </c>
      <c r="AH295" s="69">
        <f>IFERROR(INDEX('Euro Qual stats'!$A$1:$L$2071,MATCH(Players!$AE295,'Euro Qual stats'!$A$1:$A$2071,0),MATCH(Players!AH$2,'Euro Qual stats'!$A$1:$L$1,0)),0)</f>
        <v>0.91</v>
      </c>
      <c r="AI295" s="69">
        <f>IFERROR(INDEX('Euro Qual stats'!$A$1:$L$2071,MATCH(Players!$AE295,'Euro Qual stats'!$A$1:$A$2071,0),MATCH(Players!AI$2,'Euro Qual stats'!$A$1:$L$1,0)),0)</f>
        <v>0.3</v>
      </c>
      <c r="AJ295" s="85">
        <f t="shared" si="140"/>
        <v>0.20688766114180479</v>
      </c>
      <c r="AK295" s="85">
        <f t="shared" si="141"/>
        <v>0.45261510128913446</v>
      </c>
      <c r="AL295" s="85">
        <f t="shared" si="142"/>
        <v>0.2551012891344383</v>
      </c>
      <c r="AM295" s="85">
        <f t="shared" si="143"/>
        <v>0</v>
      </c>
      <c r="AN295" s="85">
        <f t="shared" si="144"/>
        <v>0</v>
      </c>
      <c r="AO295" s="85">
        <f t="shared" si="145"/>
        <v>0</v>
      </c>
      <c r="AP295" s="2" t="str">
        <f t="shared" si="146"/>
        <v/>
      </c>
      <c r="AQ295" s="2" t="str">
        <f t="shared" si="147"/>
        <v/>
      </c>
      <c r="AR295" s="2" t="str">
        <f t="shared" si="148"/>
        <v/>
      </c>
      <c r="AS295" s="2" t="str">
        <f t="shared" si="149"/>
        <v/>
      </c>
      <c r="AT295" s="2" t="str">
        <f t="shared" si="150"/>
        <v/>
      </c>
      <c r="AU295" s="2">
        <f t="shared" si="170"/>
        <v>3.2738711651272179E-2</v>
      </c>
      <c r="AV295" s="2">
        <f t="shared" si="171"/>
        <v>3.0526157122442311E-2</v>
      </c>
      <c r="AW295" s="2">
        <f t="shared" si="172"/>
        <v>0.22701179417597328</v>
      </c>
      <c r="AX295" s="2">
        <f t="shared" si="173"/>
        <v>0.16385980883022302</v>
      </c>
      <c r="AY295" s="2">
        <f t="shared" si="174"/>
        <v>0</v>
      </c>
      <c r="AZ295" s="2">
        <f t="shared" si="151"/>
        <v>0.24267690647020332</v>
      </c>
      <c r="BA295" s="2">
        <f t="shared" si="152"/>
        <v>0.11870690913212355</v>
      </c>
      <c r="BB295" s="2">
        <f t="shared" si="153"/>
        <v>0.23192990441511152</v>
      </c>
      <c r="BC295">
        <f t="shared" si="154"/>
        <v>0</v>
      </c>
      <c r="BD295" s="74">
        <f t="shared" si="155"/>
        <v>0</v>
      </c>
      <c r="BE295" s="74">
        <f t="shared" si="156"/>
        <v>0</v>
      </c>
      <c r="BF295" s="74">
        <f t="shared" si="157"/>
        <v>0</v>
      </c>
      <c r="BG295" s="2">
        <f t="shared" si="158"/>
        <v>0.23192990441511152</v>
      </c>
      <c r="BH295" s="2">
        <f t="shared" si="159"/>
        <v>0</v>
      </c>
      <c r="BI295" s="2">
        <f t="shared" si="160"/>
        <v>0</v>
      </c>
      <c r="BJ295" s="2">
        <f t="shared" si="161"/>
        <v>0</v>
      </c>
      <c r="BK295" s="2">
        <f t="shared" si="162"/>
        <v>0</v>
      </c>
      <c r="BL295" s="2">
        <f t="shared" si="163"/>
        <v>0.23192990441511152</v>
      </c>
      <c r="BM295" s="2">
        <f t="shared" si="164"/>
        <v>0</v>
      </c>
      <c r="BN295" s="2">
        <f t="shared" si="165"/>
        <v>0</v>
      </c>
      <c r="BO295" s="2">
        <f t="shared" si="166"/>
        <v>0</v>
      </c>
      <c r="BP295" s="2">
        <f t="shared" si="167"/>
        <v>0</v>
      </c>
      <c r="BQ295" s="2">
        <f t="shared" si="168"/>
        <v>0.23192990441511152</v>
      </c>
      <c r="BR295" s="2">
        <f t="shared" si="169"/>
        <v>0</v>
      </c>
    </row>
    <row r="296" spans="1:70" x14ac:dyDescent="0.3">
      <c r="A296" s="93">
        <v>0</v>
      </c>
      <c r="B296">
        <v>204990</v>
      </c>
      <c r="C296" t="s">
        <v>2120</v>
      </c>
      <c r="D296" t="s">
        <v>1006</v>
      </c>
      <c r="E296" t="s">
        <v>2121</v>
      </c>
      <c r="F296">
        <v>18564</v>
      </c>
      <c r="G296" t="s">
        <v>884</v>
      </c>
      <c r="H296" t="s">
        <v>917</v>
      </c>
      <c r="I296" t="s">
        <v>979</v>
      </c>
      <c r="J296">
        <v>2</v>
      </c>
      <c r="K296">
        <v>5</v>
      </c>
      <c r="L296">
        <v>2</v>
      </c>
      <c r="M296">
        <v>0</v>
      </c>
      <c r="N296">
        <v>118</v>
      </c>
      <c r="O296" t="s">
        <v>980</v>
      </c>
      <c r="P296" t="s">
        <v>2122</v>
      </c>
      <c r="Q296" t="s">
        <v>2123</v>
      </c>
      <c r="R296">
        <v>1</v>
      </c>
      <c r="S296">
        <v>0</v>
      </c>
      <c r="T296">
        <v>0</v>
      </c>
      <c r="U296">
        <v>1</v>
      </c>
      <c r="V296">
        <v>966</v>
      </c>
      <c r="W296">
        <v>6</v>
      </c>
      <c r="X296">
        <v>1</v>
      </c>
      <c r="Y296">
        <v>0</v>
      </c>
      <c r="Z296" t="s">
        <v>1681</v>
      </c>
      <c r="AA296" t="s">
        <v>693</v>
      </c>
      <c r="AB296" s="69" t="str">
        <f>IF(AA296&lt;&gt;"",INDEX(Lookup!$N$2:$N$5,MATCH(Players!AA296,Lookup!$P$2:$P$5,0)),INDEX(Lookup!$N$2:$N$5,MATCH(Players!O296,Lookup!$O$2:$O$5,0)))</f>
        <v>Striker</v>
      </c>
      <c r="AC296">
        <v>3512000</v>
      </c>
      <c r="AD296" s="69" t="s">
        <v>789</v>
      </c>
      <c r="AE296" s="69" t="str">
        <f>INDEX('Translate table'!$H$2:$H$622,MATCH(Players!P296,'Translate table'!$G$2:$G$622,0))</f>
        <v>Marcus Berg</v>
      </c>
      <c r="AF296" s="69">
        <f>IFERROR(INDEX('Euro Qual stats'!$A$1:$L$2071,MATCH(Players!$AE296,'Euro Qual stats'!$A$1:$A$2071,0),MATCH(Players!AF$2,'Euro Qual stats'!$A$1:$L$1,0)),0)</f>
        <v>9</v>
      </c>
      <c r="AG296" s="69">
        <f>IFERROR(INDEX('Euro Qual stats'!$A$1:$L$2071,MATCH(Players!$AE296,'Euro Qual stats'!$A$1:$A$2071,0),MATCH(Players!AG$2,'Euro Qual stats'!$A$1:$L$1,0)),0)</f>
        <v>0.26</v>
      </c>
      <c r="AH296" s="69">
        <f>IFERROR(INDEX('Euro Qual stats'!$A$1:$L$2071,MATCH(Players!$AE296,'Euro Qual stats'!$A$1:$A$2071,0),MATCH(Players!AH$2,'Euro Qual stats'!$A$1:$L$1,0)),0)</f>
        <v>0.26</v>
      </c>
      <c r="AI296" s="69">
        <f>IFERROR(INDEX('Euro Qual stats'!$A$1:$L$2071,MATCH(Players!$AE296,'Euro Qual stats'!$A$1:$A$2071,0),MATCH(Players!AI$2,'Euro Qual stats'!$A$1:$L$1,0)),0)</f>
        <v>0.13</v>
      </c>
      <c r="AJ296" s="85">
        <f t="shared" si="140"/>
        <v>0.245872641509434</v>
      </c>
      <c r="AK296" s="85">
        <f t="shared" si="141"/>
        <v>0.33650943396226407</v>
      </c>
      <c r="AL296" s="85">
        <f t="shared" si="142"/>
        <v>0.14153301886792452</v>
      </c>
      <c r="AM296" s="85">
        <f t="shared" si="143"/>
        <v>0.17466765965940328</v>
      </c>
      <c r="AN296" s="85">
        <f t="shared" si="144"/>
        <v>0.15367138709831965</v>
      </c>
      <c r="AO296" s="85">
        <f t="shared" si="145"/>
        <v>8.9708665670322554E-2</v>
      </c>
      <c r="AP296" s="2">
        <f t="shared" si="146"/>
        <v>9.3167701863354047E-2</v>
      </c>
      <c r="AQ296" s="2">
        <f t="shared" si="147"/>
        <v>0</v>
      </c>
      <c r="AR296" s="2">
        <f t="shared" si="148"/>
        <v>0.55900621118012417</v>
      </c>
      <c r="AS296" s="2">
        <f t="shared" si="149"/>
        <v>9.3167701863354047E-2</v>
      </c>
      <c r="AT296" s="2">
        <f t="shared" si="150"/>
        <v>0</v>
      </c>
      <c r="AU296" s="2">
        <f t="shared" si="170"/>
        <v>9.3167701863354047E-2</v>
      </c>
      <c r="AV296" s="2">
        <f t="shared" si="171"/>
        <v>0</v>
      </c>
      <c r="AW296" s="2">
        <f t="shared" si="172"/>
        <v>0.55900621118012417</v>
      </c>
      <c r="AX296" s="2">
        <f t="shared" si="173"/>
        <v>9.3167701863354047E-2</v>
      </c>
      <c r="AY296" s="2">
        <f t="shared" si="174"/>
        <v>0</v>
      </c>
      <c r="AZ296" s="2">
        <f t="shared" si="151"/>
        <v>0.21483856791280906</v>
      </c>
      <c r="BA296" s="2">
        <f t="shared" si="152"/>
        <v>0.122936320754717</v>
      </c>
      <c r="BB296" s="2">
        <f t="shared" si="153"/>
        <v>0.11158385093167703</v>
      </c>
      <c r="BC296">
        <f t="shared" si="154"/>
        <v>1</v>
      </c>
      <c r="BD296" s="74">
        <f t="shared" si="155"/>
        <v>0.11241111373179204</v>
      </c>
      <c r="BE296" s="74">
        <f t="shared" si="156"/>
        <v>0.10536261497039956</v>
      </c>
      <c r="BF296" s="74">
        <f t="shared" si="157"/>
        <v>0.10838976312274168</v>
      </c>
      <c r="BG296" s="2">
        <f t="shared" si="158"/>
        <v>0.11158385093167703</v>
      </c>
      <c r="BH296" s="2">
        <f t="shared" si="159"/>
        <v>0</v>
      </c>
      <c r="BI296" s="2">
        <f t="shared" si="160"/>
        <v>0.11241111373179204</v>
      </c>
      <c r="BJ296" s="2">
        <f t="shared" si="161"/>
        <v>0.10536261497039956</v>
      </c>
      <c r="BK296" s="2">
        <f t="shared" si="162"/>
        <v>0.10838976312274168</v>
      </c>
      <c r="BL296" s="2">
        <f t="shared" si="163"/>
        <v>0.11158385093167703</v>
      </c>
      <c r="BM296" s="2">
        <f t="shared" si="164"/>
        <v>0</v>
      </c>
      <c r="BN296" s="2">
        <f t="shared" si="165"/>
        <v>0.11931616254029116</v>
      </c>
      <c r="BO296" s="2">
        <f t="shared" si="166"/>
        <v>0.10536261497039956</v>
      </c>
      <c r="BP296" s="2">
        <f t="shared" si="167"/>
        <v>0.10956162094835382</v>
      </c>
      <c r="BQ296" s="2">
        <f t="shared" si="168"/>
        <v>0.11158385093167703</v>
      </c>
      <c r="BR296" s="2">
        <f t="shared" si="169"/>
        <v>0</v>
      </c>
    </row>
    <row r="297" spans="1:70" x14ac:dyDescent="0.3">
      <c r="A297" s="93">
        <v>0</v>
      </c>
      <c r="B297">
        <v>204813</v>
      </c>
      <c r="C297" t="s">
        <v>2124</v>
      </c>
      <c r="D297" t="s">
        <v>2125</v>
      </c>
      <c r="E297" t="s">
        <v>2126</v>
      </c>
      <c r="F297">
        <v>18699</v>
      </c>
      <c r="G297" t="s">
        <v>886</v>
      </c>
      <c r="H297" t="s">
        <v>939</v>
      </c>
      <c r="I297" t="s">
        <v>979</v>
      </c>
      <c r="J297">
        <v>-0.8</v>
      </c>
      <c r="K297">
        <v>5</v>
      </c>
      <c r="L297">
        <v>-0.8</v>
      </c>
      <c r="M297">
        <v>0</v>
      </c>
      <c r="N297">
        <v>1473</v>
      </c>
      <c r="O297" t="s">
        <v>1273</v>
      </c>
      <c r="P297" t="s">
        <v>2127</v>
      </c>
      <c r="Q297" t="s">
        <v>2127</v>
      </c>
      <c r="R297">
        <v>0</v>
      </c>
      <c r="S297">
        <v>1</v>
      </c>
      <c r="T297">
        <v>71</v>
      </c>
      <c r="U297">
        <v>5</v>
      </c>
      <c r="V297">
        <v>2678</v>
      </c>
      <c r="W297">
        <v>0</v>
      </c>
      <c r="X297">
        <v>0</v>
      </c>
      <c r="Y297">
        <v>0</v>
      </c>
      <c r="Z297" t="s">
        <v>1074</v>
      </c>
      <c r="AA297" t="s">
        <v>690</v>
      </c>
      <c r="AB297" s="69" t="str">
        <f>IF(AA297&lt;&gt;"",INDEX(Lookup!$N$2:$N$5,MATCH(Players!AA297,Lookup!$P$2:$P$5,0)),INDEX(Lookup!$N$2:$N$5,MATCH(Players!O297,Lookup!$O$2:$O$5,0)))</f>
        <v>Goalkeeper</v>
      </c>
      <c r="AC297">
        <v>3916000</v>
      </c>
      <c r="AD297" s="69" t="s">
        <v>793</v>
      </c>
      <c r="AE297" s="69" t="str">
        <f>INDEX('Translate table'!$H$2:$H$622,MATCH(Players!P297,'Translate table'!$G$2:$G$622,0))</f>
        <v>Wojciech SzczÄ™sny</v>
      </c>
      <c r="AF297" s="69">
        <f>IFERROR(INDEX('Euro Qual stats'!$A$1:$L$2071,MATCH(Players!$AE297,'Euro Qual stats'!$A$1:$A$2071,0),MATCH(Players!AF$2,'Euro Qual stats'!$A$1:$L$1,0)),0)</f>
        <v>6</v>
      </c>
      <c r="AG297" s="69">
        <f>IFERROR(INDEX('Euro Qual stats'!$A$1:$L$2071,MATCH(Players!$AE297,'Euro Qual stats'!$A$1:$A$2071,0),MATCH(Players!AG$2,'Euro Qual stats'!$A$1:$L$1,0)),0)</f>
        <v>0</v>
      </c>
      <c r="AH297" s="69">
        <f>IFERROR(INDEX('Euro Qual stats'!$A$1:$L$2071,MATCH(Players!$AE297,'Euro Qual stats'!$A$1:$A$2071,0),MATCH(Players!AH$2,'Euro Qual stats'!$A$1:$L$1,0)),0)</f>
        <v>0</v>
      </c>
      <c r="AI297" s="69">
        <f>IFERROR(INDEX('Euro Qual stats'!$A$1:$L$2071,MATCH(Players!$AE297,'Euro Qual stats'!$A$1:$A$2071,0),MATCH(Players!AI$2,'Euro Qual stats'!$A$1:$L$1,0)),0)</f>
        <v>0</v>
      </c>
      <c r="AJ297" s="85">
        <f t="shared" si="140"/>
        <v>0</v>
      </c>
      <c r="AK297" s="85">
        <f t="shared" si="141"/>
        <v>0</v>
      </c>
      <c r="AL297" s="85">
        <f t="shared" si="142"/>
        <v>0</v>
      </c>
      <c r="AM297" s="85">
        <f t="shared" si="143"/>
        <v>0</v>
      </c>
      <c r="AN297" s="85">
        <f t="shared" si="144"/>
        <v>0</v>
      </c>
      <c r="AO297" s="85">
        <f t="shared" si="145"/>
        <v>0</v>
      </c>
      <c r="AP297" s="2">
        <f t="shared" si="146"/>
        <v>0</v>
      </c>
      <c r="AQ297" s="2">
        <f t="shared" si="147"/>
        <v>3.3607169529499631E-2</v>
      </c>
      <c r="AR297" s="2">
        <f t="shared" si="148"/>
        <v>0</v>
      </c>
      <c r="AS297" s="2">
        <f t="shared" si="149"/>
        <v>0</v>
      </c>
      <c r="AT297" s="2">
        <f t="shared" si="150"/>
        <v>0</v>
      </c>
      <c r="AU297" s="2">
        <f t="shared" si="170"/>
        <v>0</v>
      </c>
      <c r="AV297" s="2">
        <f t="shared" si="171"/>
        <v>3.3607169529499631E-2</v>
      </c>
      <c r="AW297" s="2">
        <f t="shared" si="172"/>
        <v>0</v>
      </c>
      <c r="AX297" s="2">
        <f t="shared" si="173"/>
        <v>0</v>
      </c>
      <c r="AY297" s="2">
        <f t="shared" si="174"/>
        <v>0</v>
      </c>
      <c r="AZ297" s="2">
        <f t="shared" si="151"/>
        <v>0</v>
      </c>
      <c r="BA297" s="2">
        <f t="shared" si="152"/>
        <v>1.6803584764749815E-2</v>
      </c>
      <c r="BB297" s="2">
        <f t="shared" si="153"/>
        <v>0</v>
      </c>
      <c r="BC297">
        <f t="shared" si="154"/>
        <v>1</v>
      </c>
      <c r="BD297" s="74">
        <f t="shared" si="155"/>
        <v>0</v>
      </c>
      <c r="BE297" s="74">
        <f t="shared" si="156"/>
        <v>1.6602314184441559E-2</v>
      </c>
      <c r="BF297" s="74">
        <f t="shared" si="157"/>
        <v>0</v>
      </c>
      <c r="BG297" s="2">
        <f t="shared" si="158"/>
        <v>0</v>
      </c>
      <c r="BH297" s="2">
        <f t="shared" si="159"/>
        <v>0</v>
      </c>
      <c r="BI297" s="2">
        <f t="shared" si="160"/>
        <v>0</v>
      </c>
      <c r="BJ297" s="2">
        <f t="shared" si="161"/>
        <v>1.6602314184441559E-2</v>
      </c>
      <c r="BK297" s="2">
        <f t="shared" si="162"/>
        <v>0</v>
      </c>
      <c r="BL297" s="2">
        <f t="shared" si="163"/>
        <v>0</v>
      </c>
      <c r="BM297" s="2">
        <f t="shared" si="164"/>
        <v>0</v>
      </c>
      <c r="BN297" s="2">
        <f t="shared" si="165"/>
        <v>0</v>
      </c>
      <c r="BO297" s="2">
        <f t="shared" si="166"/>
        <v>1.6602314184441563E-2</v>
      </c>
      <c r="BP297" s="2">
        <f t="shared" si="167"/>
        <v>0</v>
      </c>
      <c r="BQ297" s="2">
        <f t="shared" si="168"/>
        <v>0</v>
      </c>
      <c r="BR297" s="2">
        <f t="shared" si="169"/>
        <v>0</v>
      </c>
    </row>
    <row r="298" spans="1:70" x14ac:dyDescent="0.3">
      <c r="A298" s="93">
        <v>0</v>
      </c>
      <c r="B298">
        <v>204839</v>
      </c>
      <c r="C298" t="s">
        <v>2128</v>
      </c>
      <c r="D298" t="s">
        <v>2129</v>
      </c>
      <c r="E298" t="s">
        <v>2130</v>
      </c>
      <c r="F298">
        <v>18699</v>
      </c>
      <c r="G298" t="s">
        <v>886</v>
      </c>
      <c r="H298" t="s">
        <v>939</v>
      </c>
      <c r="I298" t="s">
        <v>979</v>
      </c>
      <c r="J298">
        <v>1.7</v>
      </c>
      <c r="K298">
        <v>5</v>
      </c>
      <c r="L298">
        <v>1.7</v>
      </c>
      <c r="M298">
        <v>0</v>
      </c>
      <c r="N298">
        <v>2447</v>
      </c>
      <c r="O298" t="s">
        <v>992</v>
      </c>
      <c r="P298" t="s">
        <v>2131</v>
      </c>
      <c r="Q298" t="s">
        <v>2131</v>
      </c>
      <c r="R298">
        <v>8</v>
      </c>
      <c r="S298">
        <v>10</v>
      </c>
      <c r="T298">
        <v>0</v>
      </c>
      <c r="U298">
        <v>0</v>
      </c>
      <c r="V298">
        <v>2546</v>
      </c>
      <c r="W298">
        <v>25</v>
      </c>
      <c r="X298">
        <v>2</v>
      </c>
      <c r="Y298">
        <v>0</v>
      </c>
      <c r="Z298" t="s">
        <v>1074</v>
      </c>
      <c r="AA298" t="s">
        <v>691</v>
      </c>
      <c r="AB298" s="69" t="str">
        <f>IF(AA298&lt;&gt;"",INDEX(Lookup!$N$2:$N$5,MATCH(Players!AA298,Lookup!$P$2:$P$5,0)),INDEX(Lookup!$N$2:$N$5,MATCH(Players!O298,Lookup!$O$2:$O$5,0)))</f>
        <v>Midfield</v>
      </c>
      <c r="AC298">
        <v>3986000</v>
      </c>
      <c r="AD298" s="69" t="s">
        <v>753</v>
      </c>
      <c r="AE298" s="69" t="str">
        <f>INDEX('Translate table'!$H$2:$H$622,MATCH(Players!P298,'Translate table'!$G$2:$G$622,0))</f>
        <v>Piotr ZieliÅ„ski</v>
      </c>
      <c r="AF298" s="69">
        <f>IFERROR(INDEX('Euro Qual stats'!$A$1:$L$2071,MATCH(Players!$AE298,'Euro Qual stats'!$A$1:$A$2071,0),MATCH(Players!AF$2,'Euro Qual stats'!$A$1:$L$1,0)),0)</f>
        <v>10</v>
      </c>
      <c r="AG298" s="69">
        <f>IFERROR(INDEX('Euro Qual stats'!$A$1:$L$2071,MATCH(Players!$AE298,'Euro Qual stats'!$A$1:$A$2071,0),MATCH(Players!AG$2,'Euro Qual stats'!$A$1:$L$1,0)),0)</f>
        <v>0.1</v>
      </c>
      <c r="AH298" s="69">
        <f>IFERROR(INDEX('Euro Qual stats'!$A$1:$L$2071,MATCH(Players!$AE298,'Euro Qual stats'!$A$1:$A$2071,0),MATCH(Players!AH$2,'Euro Qual stats'!$A$1:$L$1,0)),0)</f>
        <v>0</v>
      </c>
      <c r="AI298" s="69">
        <f>IFERROR(INDEX('Euro Qual stats'!$A$1:$L$2071,MATCH(Players!$AE298,'Euro Qual stats'!$A$1:$A$2071,0),MATCH(Players!AI$2,'Euro Qual stats'!$A$1:$L$1,0)),0)</f>
        <v>0</v>
      </c>
      <c r="AJ298" s="85">
        <f t="shared" si="140"/>
        <v>0.11005524861878455</v>
      </c>
      <c r="AK298" s="85">
        <f t="shared" si="141"/>
        <v>3.7320441988950279E-2</v>
      </c>
      <c r="AL298" s="85">
        <f t="shared" si="142"/>
        <v>3.8775322283609574E-2</v>
      </c>
      <c r="AM298" s="85">
        <f t="shared" si="143"/>
        <v>0.12607722190836573</v>
      </c>
      <c r="AN298" s="85">
        <f t="shared" si="144"/>
        <v>2.2700068722714833E-2</v>
      </c>
      <c r="AO298" s="85">
        <f t="shared" si="145"/>
        <v>2.2534631643732587E-2</v>
      </c>
      <c r="AP298" s="2">
        <f t="shared" si="146"/>
        <v>0.28279654359780049</v>
      </c>
      <c r="AQ298" s="2">
        <f t="shared" si="147"/>
        <v>0.35349567949725058</v>
      </c>
      <c r="AR298" s="2">
        <f t="shared" si="148"/>
        <v>0.88373919874312645</v>
      </c>
      <c r="AS298" s="2">
        <f t="shared" si="149"/>
        <v>7.0699135899450122E-2</v>
      </c>
      <c r="AT298" s="2">
        <f t="shared" si="150"/>
        <v>0</v>
      </c>
      <c r="AU298" s="2">
        <f t="shared" si="170"/>
        <v>0.28279654359780049</v>
      </c>
      <c r="AV298" s="2">
        <f t="shared" si="171"/>
        <v>0.35349567949725058</v>
      </c>
      <c r="AW298" s="2">
        <f t="shared" si="172"/>
        <v>0.88373919874312645</v>
      </c>
      <c r="AX298" s="2">
        <f t="shared" si="173"/>
        <v>7.0699135899450122E-2</v>
      </c>
      <c r="AY298" s="2">
        <f t="shared" si="174"/>
        <v>0</v>
      </c>
      <c r="AZ298" s="2">
        <f t="shared" si="151"/>
        <v>0.16005849279337539</v>
      </c>
      <c r="BA298" s="2">
        <f t="shared" si="152"/>
        <v>0.23177546405801758</v>
      </c>
      <c r="BB298" s="2">
        <f t="shared" si="153"/>
        <v>3.5349567949725061E-2</v>
      </c>
      <c r="BC298">
        <f t="shared" si="154"/>
        <v>1</v>
      </c>
      <c r="BD298" s="74">
        <f t="shared" si="155"/>
        <v>7.7811016761943325E-2</v>
      </c>
      <c r="BE298" s="74">
        <f t="shared" si="156"/>
        <v>0.22899929559127272</v>
      </c>
      <c r="BF298" s="74">
        <f t="shared" si="157"/>
        <v>0.14363952397732427</v>
      </c>
      <c r="BG298" s="2">
        <f t="shared" si="158"/>
        <v>3.5349567949725061E-2</v>
      </c>
      <c r="BH298" s="2">
        <f t="shared" si="159"/>
        <v>0</v>
      </c>
      <c r="BI298" s="2">
        <f t="shared" si="160"/>
        <v>7.7811016761943325E-2</v>
      </c>
      <c r="BJ298" s="2">
        <f t="shared" si="161"/>
        <v>0.22899929559127272</v>
      </c>
      <c r="BK298" s="2">
        <f t="shared" si="162"/>
        <v>0.14363952397732427</v>
      </c>
      <c r="BL298" s="2">
        <f t="shared" si="163"/>
        <v>3.5349567949725061E-2</v>
      </c>
      <c r="BM298" s="2">
        <f t="shared" si="164"/>
        <v>0</v>
      </c>
      <c r="BN298" s="2">
        <f t="shared" si="165"/>
        <v>9.9598886426901345E-2</v>
      </c>
      <c r="BO298" s="2">
        <f t="shared" si="166"/>
        <v>0.22899929559127274</v>
      </c>
      <c r="BP298" s="2">
        <f t="shared" si="167"/>
        <v>0.16028792317464616</v>
      </c>
      <c r="BQ298" s="2">
        <f t="shared" si="168"/>
        <v>3.5349567949725061E-2</v>
      </c>
      <c r="BR298" s="2">
        <f t="shared" si="169"/>
        <v>0</v>
      </c>
    </row>
    <row r="299" spans="1:70" x14ac:dyDescent="0.3">
      <c r="A299" s="93">
        <v>0</v>
      </c>
      <c r="B299">
        <v>213436</v>
      </c>
      <c r="C299" t="s">
        <v>2132</v>
      </c>
      <c r="D299" t="s">
        <v>2133</v>
      </c>
      <c r="E299" t="s">
        <v>2134</v>
      </c>
      <c r="F299">
        <v>18689</v>
      </c>
      <c r="G299" t="s">
        <v>892</v>
      </c>
      <c r="H299" t="s">
        <v>923</v>
      </c>
      <c r="I299" t="s">
        <v>979</v>
      </c>
      <c r="J299">
        <v>1.7</v>
      </c>
      <c r="K299">
        <v>5</v>
      </c>
      <c r="L299">
        <v>1.7</v>
      </c>
      <c r="M299">
        <v>0</v>
      </c>
      <c r="N299">
        <v>27</v>
      </c>
      <c r="O299" t="s">
        <v>992</v>
      </c>
      <c r="P299" t="s">
        <v>2135</v>
      </c>
      <c r="Q299" t="s">
        <v>2135</v>
      </c>
      <c r="R299">
        <v>1</v>
      </c>
      <c r="S299">
        <v>2</v>
      </c>
      <c r="T299">
        <v>0</v>
      </c>
      <c r="U299">
        <v>3</v>
      </c>
      <c r="V299">
        <v>1685</v>
      </c>
      <c r="W299">
        <v>13</v>
      </c>
      <c r="X299">
        <v>4</v>
      </c>
      <c r="Y299">
        <v>0</v>
      </c>
      <c r="Z299" t="s">
        <v>2136</v>
      </c>
      <c r="AA299" t="s">
        <v>691</v>
      </c>
      <c r="AB299" s="69" t="str">
        <f>IF(AA299&lt;&gt;"",INDEX(Lookup!$N$2:$N$5,MATCH(Players!AA299,Lookup!$P$2:$P$5,0)),INDEX(Lookup!$N$2:$N$5,MATCH(Players!O299,Lookup!$O$2:$O$5,0)))</f>
        <v>Midfield</v>
      </c>
      <c r="AC299">
        <v>2486000</v>
      </c>
      <c r="AD299" s="69" t="s">
        <v>788</v>
      </c>
      <c r="AE299" s="69" t="str">
        <f>INDEX('Translate table'!$H$2:$H$622,MATCH(Players!P299,'Translate table'!$G$2:$G$622,0))</f>
        <v>Enis Bardhi</v>
      </c>
      <c r="AF299" s="69">
        <f>IFERROR(INDEX('Euro Qual stats'!$A$1:$L$2071,MATCH(Players!$AE299,'Euro Qual stats'!$A$1:$A$2071,0),MATCH(Players!AF$2,'Euro Qual stats'!$A$1:$L$1,0)),0)</f>
        <v>9</v>
      </c>
      <c r="AG299" s="69">
        <f>IFERROR(INDEX('Euro Qual stats'!$A$1:$L$2071,MATCH(Players!$AE299,'Euro Qual stats'!$A$1:$A$2071,0),MATCH(Players!AG$2,'Euro Qual stats'!$A$1:$L$1,0)),0)</f>
        <v>0.22</v>
      </c>
      <c r="AH299" s="69">
        <f>IFERROR(INDEX('Euro Qual stats'!$A$1:$L$2071,MATCH(Players!$AE299,'Euro Qual stats'!$A$1:$A$2071,0),MATCH(Players!AH$2,'Euro Qual stats'!$A$1:$L$1,0)),0)</f>
        <v>0.22</v>
      </c>
      <c r="AI299" s="69">
        <f>IFERROR(INDEX('Euro Qual stats'!$A$1:$L$2071,MATCH(Players!$AE299,'Euro Qual stats'!$A$1:$A$2071,0),MATCH(Players!AI$2,'Euro Qual stats'!$A$1:$L$1,0)),0)</f>
        <v>0.34</v>
      </c>
      <c r="AJ299" s="85">
        <f t="shared" si="140"/>
        <v>0.20508287292817681</v>
      </c>
      <c r="AK299" s="85">
        <f t="shared" si="141"/>
        <v>0.22098066298342545</v>
      </c>
      <c r="AL299" s="85">
        <f t="shared" si="142"/>
        <v>0.31316298342541438</v>
      </c>
      <c r="AM299" s="85">
        <f t="shared" si="143"/>
        <v>0.17412197689500247</v>
      </c>
      <c r="AN299" s="85">
        <f t="shared" si="144"/>
        <v>0.13216932620372632</v>
      </c>
      <c r="AO299" s="85">
        <f t="shared" si="145"/>
        <v>0.11924419135198457</v>
      </c>
      <c r="AP299" s="2">
        <f t="shared" si="146"/>
        <v>5.3412462908011868E-2</v>
      </c>
      <c r="AQ299" s="2">
        <f t="shared" si="147"/>
        <v>0.10682492581602374</v>
      </c>
      <c r="AR299" s="2">
        <f t="shared" si="148"/>
        <v>0.6943620178041543</v>
      </c>
      <c r="AS299" s="2">
        <f t="shared" si="149"/>
        <v>0.21364985163204747</v>
      </c>
      <c r="AT299" s="2">
        <f t="shared" si="150"/>
        <v>0</v>
      </c>
      <c r="AU299" s="2">
        <f t="shared" si="170"/>
        <v>5.3412462908011868E-2</v>
      </c>
      <c r="AV299" s="2">
        <f t="shared" si="171"/>
        <v>0.10682492581602374</v>
      </c>
      <c r="AW299" s="2">
        <f t="shared" si="172"/>
        <v>0.6943620178041543</v>
      </c>
      <c r="AX299" s="2">
        <f t="shared" si="173"/>
        <v>0.21364985163204747</v>
      </c>
      <c r="AY299" s="2">
        <f t="shared" si="174"/>
        <v>0</v>
      </c>
      <c r="AZ299" s="2">
        <f t="shared" si="151"/>
        <v>0.13719656294571866</v>
      </c>
      <c r="BA299" s="2">
        <f t="shared" si="152"/>
        <v>0.15595389937210027</v>
      </c>
      <c r="BB299" s="2">
        <f t="shared" si="153"/>
        <v>0.27682492581602375</v>
      </c>
      <c r="BC299">
        <f t="shared" si="154"/>
        <v>1</v>
      </c>
      <c r="BD299" s="74">
        <f t="shared" si="155"/>
        <v>0.10508211449243786</v>
      </c>
      <c r="BE299" s="74">
        <f t="shared" si="156"/>
        <v>4.9961469656170841E-2</v>
      </c>
      <c r="BF299" s="74">
        <f t="shared" si="157"/>
        <v>0.13050843300917803</v>
      </c>
      <c r="BG299" s="2">
        <f t="shared" si="158"/>
        <v>0.27682492581602375</v>
      </c>
      <c r="BH299" s="2">
        <f t="shared" si="159"/>
        <v>0</v>
      </c>
      <c r="BI299" s="2">
        <f t="shared" si="160"/>
        <v>0.10508211449243786</v>
      </c>
      <c r="BJ299" s="2">
        <f t="shared" si="161"/>
        <v>4.9961469656170841E-2</v>
      </c>
      <c r="BK299" s="2">
        <f t="shared" si="162"/>
        <v>0.13050843300917803</v>
      </c>
      <c r="BL299" s="2">
        <f t="shared" si="163"/>
        <v>0.27682492581602375</v>
      </c>
      <c r="BM299" s="2">
        <f t="shared" si="164"/>
        <v>0</v>
      </c>
      <c r="BN299" s="2">
        <f t="shared" si="165"/>
        <v>0.10508211449243786</v>
      </c>
      <c r="BO299" s="2">
        <f t="shared" si="166"/>
        <v>9.0564192525277545E-2</v>
      </c>
      <c r="BP299" s="2">
        <f t="shared" si="167"/>
        <v>0.14879496496933703</v>
      </c>
      <c r="BQ299" s="2">
        <f t="shared" si="168"/>
        <v>0.27682492581602375</v>
      </c>
      <c r="BR299" s="2">
        <f t="shared" si="169"/>
        <v>0</v>
      </c>
    </row>
    <row r="300" spans="1:70" x14ac:dyDescent="0.3">
      <c r="A300" s="93">
        <v>0</v>
      </c>
      <c r="B300">
        <v>204887</v>
      </c>
      <c r="C300" t="s">
        <v>2137</v>
      </c>
      <c r="D300" t="s">
        <v>2138</v>
      </c>
      <c r="E300" t="s">
        <v>2139</v>
      </c>
      <c r="F300">
        <v>18689</v>
      </c>
      <c r="G300" t="s">
        <v>892</v>
      </c>
      <c r="H300" t="s">
        <v>923</v>
      </c>
      <c r="I300" t="s">
        <v>979</v>
      </c>
      <c r="J300">
        <v>2.7</v>
      </c>
      <c r="K300">
        <v>5</v>
      </c>
      <c r="L300">
        <v>2.7</v>
      </c>
      <c r="M300">
        <v>0</v>
      </c>
      <c r="N300">
        <v>137</v>
      </c>
      <c r="O300" t="s">
        <v>992</v>
      </c>
      <c r="P300" t="s">
        <v>2140</v>
      </c>
      <c r="Q300" t="s">
        <v>2141</v>
      </c>
      <c r="R300">
        <v>2</v>
      </c>
      <c r="S300">
        <v>1</v>
      </c>
      <c r="T300">
        <v>0</v>
      </c>
      <c r="U300">
        <v>0</v>
      </c>
      <c r="V300">
        <v>715</v>
      </c>
      <c r="W300">
        <v>6</v>
      </c>
      <c r="X300">
        <v>2</v>
      </c>
      <c r="Y300">
        <v>0</v>
      </c>
      <c r="Z300" t="s">
        <v>2136</v>
      </c>
      <c r="AA300" t="s">
        <v>691</v>
      </c>
      <c r="AB300" s="69" t="str">
        <f>IF(AA300&lt;&gt;"",INDEX(Lookup!$N$2:$N$5,MATCH(Players!AA300,Lookup!$P$2:$P$5,0)),INDEX(Lookup!$N$2:$N$5,MATCH(Players!O300,Lookup!$O$2:$O$5,0)))</f>
        <v>Midfield</v>
      </c>
      <c r="AC300">
        <v>2478000</v>
      </c>
      <c r="AD300" s="69" t="s">
        <v>790</v>
      </c>
      <c r="AE300" s="69" t="str">
        <f>INDEX('Translate table'!$H$2:$H$622,MATCH(Players!P300,'Translate table'!$G$2:$G$622,0))</f>
        <v>Eljif Elmas</v>
      </c>
      <c r="AF300" s="69">
        <f>IFERROR(INDEX('Euro Qual stats'!$A$1:$L$2071,MATCH(Players!$AE300,'Euro Qual stats'!$A$1:$A$2071,0),MATCH(Players!AF$2,'Euro Qual stats'!$A$1:$L$1,0)),0)</f>
        <v>11</v>
      </c>
      <c r="AG300" s="69">
        <f>IFERROR(INDEX('Euro Qual stats'!$A$1:$L$2071,MATCH(Players!$AE300,'Euro Qual stats'!$A$1:$A$2071,0),MATCH(Players!AG$2,'Euro Qual stats'!$A$1:$L$1,0)),0)</f>
        <v>0.1</v>
      </c>
      <c r="AH300" s="69">
        <f>IFERROR(INDEX('Euro Qual stats'!$A$1:$L$2071,MATCH(Players!$AE300,'Euro Qual stats'!$A$1:$A$2071,0),MATCH(Players!AH$2,'Euro Qual stats'!$A$1:$L$1,0)),0)</f>
        <v>0.39</v>
      </c>
      <c r="AI300" s="69">
        <f>IFERROR(INDEX('Euro Qual stats'!$A$1:$L$2071,MATCH(Players!$AE300,'Euro Qual stats'!$A$1:$A$2071,0),MATCH(Players!AI$2,'Euro Qual stats'!$A$1:$L$1,0)),0)</f>
        <v>0.1</v>
      </c>
      <c r="AJ300" s="85">
        <f t="shared" si="140"/>
        <v>0.10502762430939228</v>
      </c>
      <c r="AK300" s="85">
        <f t="shared" si="141"/>
        <v>0.3761602209944751</v>
      </c>
      <c r="AL300" s="85">
        <f t="shared" si="142"/>
        <v>0.11105432780847146</v>
      </c>
      <c r="AM300" s="85">
        <f t="shared" si="143"/>
        <v>8.9171842154471895E-2</v>
      </c>
      <c r="AN300" s="85">
        <f t="shared" si="144"/>
        <v>0.22498277578800438</v>
      </c>
      <c r="AO300" s="85">
        <f t="shared" si="145"/>
        <v>4.2286554339246676E-2</v>
      </c>
      <c r="AP300" s="2">
        <f t="shared" si="146"/>
        <v>0.25174825174825177</v>
      </c>
      <c r="AQ300" s="2">
        <f t="shared" si="147"/>
        <v>0.12587412587412589</v>
      </c>
      <c r="AR300" s="2">
        <f t="shared" si="148"/>
        <v>0.75524475524475521</v>
      </c>
      <c r="AS300" s="2">
        <f t="shared" si="149"/>
        <v>0.25174825174825177</v>
      </c>
      <c r="AT300" s="2">
        <f t="shared" si="150"/>
        <v>0</v>
      </c>
      <c r="AU300" s="2">
        <f t="shared" si="170"/>
        <v>0.25174825174825177</v>
      </c>
      <c r="AV300" s="2">
        <f t="shared" si="171"/>
        <v>0.12587412587412589</v>
      </c>
      <c r="AW300" s="2">
        <f t="shared" si="172"/>
        <v>0.75524475524475521</v>
      </c>
      <c r="AX300" s="2">
        <f t="shared" si="173"/>
        <v>0.25174825174825177</v>
      </c>
      <c r="AY300" s="2">
        <f t="shared" si="174"/>
        <v>0</v>
      </c>
      <c r="AZ300" s="2">
        <f t="shared" si="151"/>
        <v>0.31395423637136344</v>
      </c>
      <c r="BA300" s="2">
        <f t="shared" si="152"/>
        <v>0.11545087509175908</v>
      </c>
      <c r="BB300" s="2">
        <f t="shared" si="153"/>
        <v>0.17587412587412588</v>
      </c>
      <c r="BC300">
        <f t="shared" si="154"/>
        <v>1</v>
      </c>
      <c r="BD300" s="74">
        <f t="shared" si="155"/>
        <v>0.2404650255328501</v>
      </c>
      <c r="BE300" s="74">
        <f t="shared" si="156"/>
        <v>3.6985900422488491E-2</v>
      </c>
      <c r="BF300" s="74">
        <f t="shared" si="157"/>
        <v>0.14195161460169872</v>
      </c>
      <c r="BG300" s="2">
        <f t="shared" si="158"/>
        <v>0.17587412587412588</v>
      </c>
      <c r="BH300" s="2">
        <f t="shared" si="159"/>
        <v>0</v>
      </c>
      <c r="BI300" s="2">
        <f t="shared" si="160"/>
        <v>0.2404650255328501</v>
      </c>
      <c r="BJ300" s="2">
        <f t="shared" si="161"/>
        <v>3.6985900422488491E-2</v>
      </c>
      <c r="BK300" s="2">
        <f t="shared" si="162"/>
        <v>0.14195161460169872</v>
      </c>
      <c r="BL300" s="2">
        <f t="shared" si="163"/>
        <v>0.17587412587412588</v>
      </c>
      <c r="BM300" s="2">
        <f t="shared" si="164"/>
        <v>0</v>
      </c>
      <c r="BN300" s="2">
        <f t="shared" si="165"/>
        <v>0.2404650255328501</v>
      </c>
      <c r="BO300" s="2">
        <f t="shared" si="166"/>
        <v>6.704362841274579E-2</v>
      </c>
      <c r="BP300" s="2">
        <f t="shared" si="167"/>
        <v>0.16184153801398571</v>
      </c>
      <c r="BQ300" s="2">
        <f t="shared" si="168"/>
        <v>0.17587412587412588</v>
      </c>
      <c r="BR300" s="2">
        <f t="shared" si="169"/>
        <v>0</v>
      </c>
    </row>
    <row r="301" spans="1:70" x14ac:dyDescent="0.3">
      <c r="A301" s="93">
        <v>0</v>
      </c>
      <c r="B301">
        <v>204892</v>
      </c>
      <c r="C301" t="s">
        <v>2142</v>
      </c>
      <c r="D301" t="s">
        <v>1126</v>
      </c>
      <c r="E301" t="s">
        <v>2143</v>
      </c>
      <c r="F301">
        <v>18689</v>
      </c>
      <c r="G301" t="s">
        <v>892</v>
      </c>
      <c r="H301" t="s">
        <v>923</v>
      </c>
      <c r="I301" t="s">
        <v>5231</v>
      </c>
      <c r="J301">
        <v>0.7</v>
      </c>
      <c r="K301">
        <v>5</v>
      </c>
      <c r="L301">
        <v>0.7</v>
      </c>
      <c r="M301">
        <v>0.7</v>
      </c>
      <c r="N301">
        <v>4</v>
      </c>
      <c r="O301" t="s">
        <v>980</v>
      </c>
      <c r="P301" t="s">
        <v>2144</v>
      </c>
      <c r="Q301" t="s">
        <v>1129</v>
      </c>
      <c r="R301">
        <v>4</v>
      </c>
      <c r="S301">
        <v>4</v>
      </c>
      <c r="T301">
        <v>0</v>
      </c>
      <c r="U301">
        <v>1</v>
      </c>
      <c r="V301">
        <v>1800</v>
      </c>
      <c r="W301">
        <v>10</v>
      </c>
      <c r="X301">
        <v>3</v>
      </c>
      <c r="Y301">
        <v>0</v>
      </c>
      <c r="Z301" t="s">
        <v>2136</v>
      </c>
      <c r="AA301" t="s">
        <v>693</v>
      </c>
      <c r="AB301" s="69" t="str">
        <f>IF(AA301&lt;&gt;"",INDEX(Lookup!$N$2:$N$5,MATCH(Players!AA301,Lookup!$P$2:$P$5,0)),INDEX(Lookup!$N$2:$N$5,MATCH(Players!O301,Lookup!$O$2:$O$5,0)))</f>
        <v>Striker</v>
      </c>
      <c r="AC301">
        <v>1984000</v>
      </c>
      <c r="AD301" s="69" t="s">
        <v>827</v>
      </c>
      <c r="AE301" s="69" t="str">
        <f>INDEX('Translate table'!$H$2:$H$622,MATCH(Players!P301,'Translate table'!$G$2:$G$622,0))</f>
        <v>Ivan Trichkovski</v>
      </c>
      <c r="AF301" s="69">
        <f>IFERROR(INDEX('Euro Qual stats'!$A$1:$L$2071,MATCH(Players!$AE301,'Euro Qual stats'!$A$1:$A$2071,0),MATCH(Players!AF$2,'Euro Qual stats'!$A$1:$L$1,0)),0)</f>
        <v>4</v>
      </c>
      <c r="AG301" s="69">
        <f>IFERROR(INDEX('Euro Qual stats'!$A$1:$L$2071,MATCH(Players!$AE301,'Euro Qual stats'!$A$1:$A$2071,0),MATCH(Players!AG$2,'Euro Qual stats'!$A$1:$L$1,0)),0)</f>
        <v>0</v>
      </c>
      <c r="AH301" s="69">
        <f>IFERROR(INDEX('Euro Qual stats'!$A$1:$L$2071,MATCH(Players!$AE301,'Euro Qual stats'!$A$1:$A$2071,0),MATCH(Players!AH$2,'Euro Qual stats'!$A$1:$L$1,0)),0)</f>
        <v>0</v>
      </c>
      <c r="AI301" s="69">
        <f>IFERROR(INDEX('Euro Qual stats'!$A$1:$L$2071,MATCH(Players!$AE301,'Euro Qual stats'!$A$1:$A$2071,0),MATCH(Players!AI$2,'Euro Qual stats'!$A$1:$L$1,0)),0)</f>
        <v>0</v>
      </c>
      <c r="AJ301" s="85">
        <f t="shared" si="140"/>
        <v>0.1356603773584906</v>
      </c>
      <c r="AK301" s="85">
        <f t="shared" si="141"/>
        <v>0.37735849056603754</v>
      </c>
      <c r="AL301" s="85">
        <f t="shared" si="142"/>
        <v>0.11742138364779872</v>
      </c>
      <c r="AM301" s="85">
        <f t="shared" si="143"/>
        <v>0</v>
      </c>
      <c r="AN301" s="85">
        <f t="shared" si="144"/>
        <v>0</v>
      </c>
      <c r="AO301" s="85">
        <f t="shared" si="145"/>
        <v>0</v>
      </c>
      <c r="AP301" s="2">
        <f t="shared" si="146"/>
        <v>0.2</v>
      </c>
      <c r="AQ301" s="2">
        <f t="shared" si="147"/>
        <v>0.2</v>
      </c>
      <c r="AR301" s="2">
        <f t="shared" si="148"/>
        <v>0.5</v>
      </c>
      <c r="AS301" s="2">
        <f t="shared" si="149"/>
        <v>0.15000000000000002</v>
      </c>
      <c r="AT301" s="2">
        <f t="shared" si="150"/>
        <v>0</v>
      </c>
      <c r="AU301" s="2">
        <f t="shared" si="170"/>
        <v>0.2</v>
      </c>
      <c r="AV301" s="2">
        <f t="shared" si="171"/>
        <v>0.2</v>
      </c>
      <c r="AW301" s="2">
        <f t="shared" si="172"/>
        <v>0.5</v>
      </c>
      <c r="AX301" s="2">
        <f t="shared" si="173"/>
        <v>0.15000000000000002</v>
      </c>
      <c r="AY301" s="2">
        <f t="shared" si="174"/>
        <v>0</v>
      </c>
      <c r="AZ301" s="2">
        <f t="shared" si="151"/>
        <v>0.2886792452830188</v>
      </c>
      <c r="BA301" s="2">
        <f t="shared" si="152"/>
        <v>0.16783018867924532</v>
      </c>
      <c r="BB301" s="2">
        <f t="shared" si="153"/>
        <v>7.5000000000000011E-2</v>
      </c>
      <c r="BC301">
        <f t="shared" si="154"/>
        <v>0</v>
      </c>
      <c r="BD301" s="74">
        <f t="shared" si="155"/>
        <v>0</v>
      </c>
      <c r="BE301" s="74">
        <f t="shared" si="156"/>
        <v>0</v>
      </c>
      <c r="BF301" s="74">
        <f t="shared" si="157"/>
        <v>0</v>
      </c>
      <c r="BG301" s="2">
        <f t="shared" si="158"/>
        <v>7.5000000000000011E-2</v>
      </c>
      <c r="BH301" s="2">
        <f t="shared" si="159"/>
        <v>0</v>
      </c>
      <c r="BI301" s="2">
        <f t="shared" si="160"/>
        <v>0</v>
      </c>
      <c r="BJ301" s="2">
        <f t="shared" si="161"/>
        <v>0</v>
      </c>
      <c r="BK301" s="2">
        <f t="shared" si="162"/>
        <v>0</v>
      </c>
      <c r="BL301" s="2">
        <f t="shared" si="163"/>
        <v>7.5000000000000011E-2</v>
      </c>
      <c r="BM301" s="2">
        <f t="shared" si="164"/>
        <v>0</v>
      </c>
      <c r="BN301" s="2">
        <f t="shared" si="165"/>
        <v>0</v>
      </c>
      <c r="BO301" s="2">
        <f t="shared" si="166"/>
        <v>0</v>
      </c>
      <c r="BP301" s="2">
        <f t="shared" si="167"/>
        <v>0</v>
      </c>
      <c r="BQ301" s="2">
        <f t="shared" si="168"/>
        <v>7.5000000000000011E-2</v>
      </c>
      <c r="BR301" s="2">
        <f t="shared" si="169"/>
        <v>0</v>
      </c>
    </row>
    <row r="302" spans="1:70" x14ac:dyDescent="0.3">
      <c r="A302" s="93">
        <v>0</v>
      </c>
      <c r="B302">
        <v>204719</v>
      </c>
      <c r="C302" t="s">
        <v>2145</v>
      </c>
      <c r="D302" t="s">
        <v>2146</v>
      </c>
      <c r="E302" t="s">
        <v>2147</v>
      </c>
      <c r="F302">
        <v>18708</v>
      </c>
      <c r="G302" t="s">
        <v>864</v>
      </c>
      <c r="H302" t="s">
        <v>921</v>
      </c>
      <c r="I302" t="s">
        <v>979</v>
      </c>
      <c r="J302">
        <v>2.5</v>
      </c>
      <c r="K302">
        <v>5</v>
      </c>
      <c r="L302">
        <v>2.5</v>
      </c>
      <c r="M302">
        <v>0</v>
      </c>
      <c r="N302">
        <v>1320</v>
      </c>
      <c r="O302" t="s">
        <v>1273</v>
      </c>
      <c r="P302" t="s">
        <v>2148</v>
      </c>
      <c r="Q302" t="s">
        <v>2148</v>
      </c>
      <c r="R302">
        <v>0</v>
      </c>
      <c r="S302">
        <v>0</v>
      </c>
      <c r="T302">
        <v>83</v>
      </c>
      <c r="U302">
        <v>6</v>
      </c>
      <c r="V302">
        <v>2713</v>
      </c>
      <c r="W302">
        <v>0</v>
      </c>
      <c r="X302">
        <v>1</v>
      </c>
      <c r="Y302">
        <v>1</v>
      </c>
      <c r="Z302" t="s">
        <v>1325</v>
      </c>
      <c r="AA302" t="s">
        <v>690</v>
      </c>
      <c r="AB302" s="69" t="str">
        <f>IF(AA302&lt;&gt;"",INDEX(Lookup!$N$2:$N$5,MATCH(Players!AA302,Lookup!$P$2:$P$5,0)),INDEX(Lookup!$N$2:$N$5,MATCH(Players!O302,Lookup!$O$2:$O$5,0)))</f>
        <v>Goalkeeper</v>
      </c>
      <c r="AC302">
        <v>4019000</v>
      </c>
      <c r="AD302" s="69" t="s">
        <v>816</v>
      </c>
      <c r="AE302" s="69" t="str">
        <f>INDEX('Translate table'!$H$2:$H$622,MATCH(Players!P302,'Translate table'!$G$2:$G$622,0))</f>
        <v>Yann Sommer</v>
      </c>
      <c r="AF302" s="69">
        <f>IFERROR(INDEX('Euro Qual stats'!$A$1:$L$2071,MATCH(Players!$AE302,'Euro Qual stats'!$A$1:$A$2071,0),MATCH(Players!AF$2,'Euro Qual stats'!$A$1:$L$1,0)),0)</f>
        <v>8</v>
      </c>
      <c r="AG302" s="69">
        <f>IFERROR(INDEX('Euro Qual stats'!$A$1:$L$2071,MATCH(Players!$AE302,'Euro Qual stats'!$A$1:$A$2071,0),MATCH(Players!AG$2,'Euro Qual stats'!$A$1:$L$1,0)),0)</f>
        <v>0</v>
      </c>
      <c r="AH302" s="69">
        <f>IFERROR(INDEX('Euro Qual stats'!$A$1:$L$2071,MATCH(Players!$AE302,'Euro Qual stats'!$A$1:$A$2071,0),MATCH(Players!AH$2,'Euro Qual stats'!$A$1:$L$1,0)),0)</f>
        <v>0</v>
      </c>
      <c r="AI302" s="69">
        <f>IFERROR(INDEX('Euro Qual stats'!$A$1:$L$2071,MATCH(Players!$AE302,'Euro Qual stats'!$A$1:$A$2071,0),MATCH(Players!AI$2,'Euro Qual stats'!$A$1:$L$1,0)),0)</f>
        <v>0</v>
      </c>
      <c r="AJ302" s="85">
        <f t="shared" si="140"/>
        <v>0</v>
      </c>
      <c r="AK302" s="85">
        <f t="shared" si="141"/>
        <v>0</v>
      </c>
      <c r="AL302" s="85">
        <f t="shared" si="142"/>
        <v>0</v>
      </c>
      <c r="AM302" s="85">
        <f t="shared" si="143"/>
        <v>0</v>
      </c>
      <c r="AN302" s="85">
        <f t="shared" si="144"/>
        <v>0</v>
      </c>
      <c r="AO302" s="85">
        <f t="shared" si="145"/>
        <v>0</v>
      </c>
      <c r="AP302" s="2">
        <f t="shared" si="146"/>
        <v>0</v>
      </c>
      <c r="AQ302" s="2">
        <f t="shared" si="147"/>
        <v>0</v>
      </c>
      <c r="AR302" s="2">
        <f t="shared" si="148"/>
        <v>0</v>
      </c>
      <c r="AS302" s="2">
        <f t="shared" si="149"/>
        <v>3.3173608551419091E-2</v>
      </c>
      <c r="AT302" s="2">
        <f t="shared" si="150"/>
        <v>3.3173608551419091E-2</v>
      </c>
      <c r="AU302" s="2">
        <f t="shared" si="170"/>
        <v>0</v>
      </c>
      <c r="AV302" s="2">
        <f t="shared" si="171"/>
        <v>0</v>
      </c>
      <c r="AW302" s="2">
        <f t="shared" si="172"/>
        <v>0</v>
      </c>
      <c r="AX302" s="2">
        <f t="shared" si="173"/>
        <v>3.3173608551419091E-2</v>
      </c>
      <c r="AY302" s="2">
        <f t="shared" si="174"/>
        <v>3.3173608551419091E-2</v>
      </c>
      <c r="AZ302" s="2">
        <f t="shared" si="151"/>
        <v>0</v>
      </c>
      <c r="BA302" s="2">
        <f t="shared" si="152"/>
        <v>0</v>
      </c>
      <c r="BB302" s="2">
        <f t="shared" si="153"/>
        <v>1.6586804275709546E-2</v>
      </c>
      <c r="BC302">
        <f t="shared" si="154"/>
        <v>1</v>
      </c>
      <c r="BD302" s="74">
        <f t="shared" si="155"/>
        <v>0</v>
      </c>
      <c r="BE302" s="74">
        <f t="shared" si="156"/>
        <v>0</v>
      </c>
      <c r="BF302" s="74">
        <f t="shared" si="157"/>
        <v>0</v>
      </c>
      <c r="BG302" s="2">
        <f t="shared" si="158"/>
        <v>1.6586804275709546E-2</v>
      </c>
      <c r="BH302" s="2">
        <f t="shared" si="159"/>
        <v>3.3173608551419091E-2</v>
      </c>
      <c r="BI302" s="2">
        <f t="shared" si="160"/>
        <v>0</v>
      </c>
      <c r="BJ302" s="2">
        <f t="shared" si="161"/>
        <v>0</v>
      </c>
      <c r="BK302" s="2">
        <f t="shared" si="162"/>
        <v>0</v>
      </c>
      <c r="BL302" s="2">
        <f t="shared" si="163"/>
        <v>1.6586804275709546E-2</v>
      </c>
      <c r="BM302" s="2">
        <f t="shared" si="164"/>
        <v>3.3173608551419091E-2</v>
      </c>
      <c r="BN302" s="2">
        <f t="shared" si="165"/>
        <v>0</v>
      </c>
      <c r="BO302" s="2">
        <f t="shared" si="166"/>
        <v>0</v>
      </c>
      <c r="BP302" s="2">
        <f t="shared" si="167"/>
        <v>0</v>
      </c>
      <c r="BQ302" s="2">
        <f t="shared" si="168"/>
        <v>1.6586804275709546E-2</v>
      </c>
      <c r="BR302" s="2">
        <f t="shared" si="169"/>
        <v>3.3173608551419091E-2</v>
      </c>
    </row>
    <row r="303" spans="1:70" x14ac:dyDescent="0.3">
      <c r="A303" s="93">
        <v>0</v>
      </c>
      <c r="B303">
        <v>204737</v>
      </c>
      <c r="C303" t="s">
        <v>2149</v>
      </c>
      <c r="D303" t="s">
        <v>2150</v>
      </c>
      <c r="E303" t="s">
        <v>2151</v>
      </c>
      <c r="F303">
        <v>18708</v>
      </c>
      <c r="G303" t="s">
        <v>864</v>
      </c>
      <c r="H303" t="s">
        <v>921</v>
      </c>
      <c r="I303" t="s">
        <v>979</v>
      </c>
      <c r="J303">
        <v>2</v>
      </c>
      <c r="K303">
        <v>5</v>
      </c>
      <c r="L303">
        <v>2</v>
      </c>
      <c r="M303">
        <v>0</v>
      </c>
      <c r="N303">
        <v>3876</v>
      </c>
      <c r="O303" t="s">
        <v>1301</v>
      </c>
      <c r="P303" t="s">
        <v>2152</v>
      </c>
      <c r="Q303" t="s">
        <v>2153</v>
      </c>
      <c r="R303">
        <v>0</v>
      </c>
      <c r="S303">
        <v>0</v>
      </c>
      <c r="T303">
        <v>0</v>
      </c>
      <c r="U303">
        <v>1</v>
      </c>
      <c r="V303">
        <v>1245</v>
      </c>
      <c r="W303">
        <v>2</v>
      </c>
      <c r="X303">
        <v>1</v>
      </c>
      <c r="Y303">
        <v>0</v>
      </c>
      <c r="Z303" t="s">
        <v>1325</v>
      </c>
      <c r="AA303" t="s">
        <v>692</v>
      </c>
      <c r="AB303" s="69" t="str">
        <f>IF(AA303&lt;&gt;"",INDEX(Lookup!$N$2:$N$5,MATCH(Players!AA303,Lookup!$P$2:$P$5,0)),INDEX(Lookup!$N$2:$N$5,MATCH(Players!O303,Lookup!$O$2:$O$5,0)))</f>
        <v>Defense</v>
      </c>
      <c r="AC303">
        <v>3514000</v>
      </c>
      <c r="AD303" s="69" t="s">
        <v>788</v>
      </c>
      <c r="AE303" s="69" t="str">
        <f>INDEX('Translate table'!$H$2:$H$622,MATCH(Players!P303,'Translate table'!$G$2:$G$622,0))</f>
        <v>Ricard Fernandez</v>
      </c>
      <c r="AF303" s="69">
        <f>IFERROR(INDEX('Euro Qual stats'!$A$1:$L$2071,MATCH(Players!$AE303,'Euro Qual stats'!$A$1:$A$2071,0),MATCH(Players!AF$2,'Euro Qual stats'!$A$1:$L$1,0)),0)</f>
        <v>2</v>
      </c>
      <c r="AG303" s="69">
        <f>IFERROR(INDEX('Euro Qual stats'!$A$1:$L$2071,MATCH(Players!$AE303,'Euro Qual stats'!$A$1:$A$2071,0),MATCH(Players!AG$2,'Euro Qual stats'!$A$1:$L$1,0)),0)</f>
        <v>0</v>
      </c>
      <c r="AH303" s="69">
        <f>IFERROR(INDEX('Euro Qual stats'!$A$1:$L$2071,MATCH(Players!$AE303,'Euro Qual stats'!$A$1:$A$2071,0),MATCH(Players!AH$2,'Euro Qual stats'!$A$1:$L$1,0)),0)</f>
        <v>0</v>
      </c>
      <c r="AI303" s="69">
        <f>IFERROR(INDEX('Euro Qual stats'!$A$1:$L$2071,MATCH(Players!$AE303,'Euro Qual stats'!$A$1:$A$2071,0),MATCH(Players!AI$2,'Euro Qual stats'!$A$1:$L$1,0)),0)</f>
        <v>0</v>
      </c>
      <c r="AJ303" s="85">
        <f t="shared" si="140"/>
        <v>7.7958579881656817E-2</v>
      </c>
      <c r="AK303" s="85">
        <f t="shared" si="141"/>
        <v>7.6479289940828421E-2</v>
      </c>
      <c r="AL303" s="85">
        <f t="shared" si="142"/>
        <v>0.1574457593688362</v>
      </c>
      <c r="AM303" s="85">
        <f t="shared" si="143"/>
        <v>5.7835843821726782E-2</v>
      </c>
      <c r="AN303" s="85">
        <f t="shared" si="144"/>
        <v>4.1001595941731882E-2</v>
      </c>
      <c r="AO303" s="85">
        <f t="shared" si="145"/>
        <v>8.0045576326594495E-2</v>
      </c>
      <c r="AP303" s="2">
        <f t="shared" si="146"/>
        <v>0</v>
      </c>
      <c r="AQ303" s="2">
        <f t="shared" si="147"/>
        <v>0</v>
      </c>
      <c r="AR303" s="2">
        <f t="shared" si="148"/>
        <v>0.14457831325301204</v>
      </c>
      <c r="AS303" s="2">
        <f t="shared" si="149"/>
        <v>7.2289156626506021E-2</v>
      </c>
      <c r="AT303" s="2">
        <f t="shared" si="150"/>
        <v>0</v>
      </c>
      <c r="AU303" s="2">
        <f t="shared" si="170"/>
        <v>0</v>
      </c>
      <c r="AV303" s="2">
        <f t="shared" si="171"/>
        <v>0</v>
      </c>
      <c r="AW303" s="2">
        <f t="shared" si="172"/>
        <v>0.14457831325301204</v>
      </c>
      <c r="AX303" s="2">
        <f t="shared" si="173"/>
        <v>7.2289156626506021E-2</v>
      </c>
      <c r="AY303" s="2">
        <f t="shared" si="174"/>
        <v>0</v>
      </c>
      <c r="AZ303" s="2">
        <f t="shared" si="151"/>
        <v>3.8239644970414211E-2</v>
      </c>
      <c r="BA303" s="2">
        <f t="shared" si="152"/>
        <v>3.8979289940828409E-2</v>
      </c>
      <c r="BB303" s="2">
        <f t="shared" si="153"/>
        <v>3.614457831325301E-2</v>
      </c>
      <c r="BC303">
        <f t="shared" si="154"/>
        <v>1</v>
      </c>
      <c r="BD303" s="74">
        <f t="shared" si="155"/>
        <v>3.0190151673948624E-2</v>
      </c>
      <c r="BE303" s="74">
        <f t="shared" si="156"/>
        <v>3.5072068492558485E-2</v>
      </c>
      <c r="BF303" s="74">
        <f t="shared" si="157"/>
        <v>4.173939619056978E-2</v>
      </c>
      <c r="BG303" s="2">
        <f t="shared" si="158"/>
        <v>3.614457831325301E-2</v>
      </c>
      <c r="BH303" s="2">
        <f t="shared" si="159"/>
        <v>0</v>
      </c>
      <c r="BI303" s="2">
        <f t="shared" si="160"/>
        <v>3.0190151673948624E-2</v>
      </c>
      <c r="BJ303" s="2">
        <f t="shared" si="161"/>
        <v>3.5072068492558485E-2</v>
      </c>
      <c r="BK303" s="2">
        <f t="shared" si="162"/>
        <v>4.173939619056978E-2</v>
      </c>
      <c r="BL303" s="2">
        <f t="shared" si="163"/>
        <v>3.614457831325301E-2</v>
      </c>
      <c r="BM303" s="2">
        <f t="shared" si="164"/>
        <v>0</v>
      </c>
      <c r="BN303" s="2">
        <f t="shared" si="165"/>
        <v>3.0190151673948628E-2</v>
      </c>
      <c r="BO303" s="2">
        <f t="shared" si="166"/>
        <v>3.5072068492558485E-2</v>
      </c>
      <c r="BP303" s="2">
        <f t="shared" si="167"/>
        <v>4.5380536133858534E-2</v>
      </c>
      <c r="BQ303" s="2">
        <f t="shared" si="168"/>
        <v>3.614457831325301E-2</v>
      </c>
      <c r="BR303" s="2">
        <f t="shared" si="169"/>
        <v>0</v>
      </c>
    </row>
    <row r="304" spans="1:70" x14ac:dyDescent="0.3">
      <c r="A304" s="93">
        <v>0</v>
      </c>
      <c r="B304">
        <v>204727</v>
      </c>
      <c r="C304" t="s">
        <v>2154</v>
      </c>
      <c r="D304" t="s">
        <v>2155</v>
      </c>
      <c r="E304" t="s">
        <v>2156</v>
      </c>
      <c r="F304">
        <v>18708</v>
      </c>
      <c r="G304" t="s">
        <v>864</v>
      </c>
      <c r="H304" t="s">
        <v>921</v>
      </c>
      <c r="I304" t="s">
        <v>979</v>
      </c>
      <c r="J304">
        <v>1.6</v>
      </c>
      <c r="K304">
        <v>5</v>
      </c>
      <c r="L304">
        <v>1.6</v>
      </c>
      <c r="M304">
        <v>0</v>
      </c>
      <c r="N304">
        <v>136</v>
      </c>
      <c r="O304" t="s">
        <v>1301</v>
      </c>
      <c r="P304" t="s">
        <v>382</v>
      </c>
      <c r="Q304" t="s">
        <v>450</v>
      </c>
      <c r="R304">
        <v>1</v>
      </c>
      <c r="S304">
        <v>0</v>
      </c>
      <c r="T304">
        <v>0</v>
      </c>
      <c r="U304">
        <v>2</v>
      </c>
      <c r="V304">
        <v>1245</v>
      </c>
      <c r="W304">
        <v>5</v>
      </c>
      <c r="X304">
        <v>4</v>
      </c>
      <c r="Y304">
        <v>1</v>
      </c>
      <c r="Z304" t="s">
        <v>1325</v>
      </c>
      <c r="AA304" t="s">
        <v>692</v>
      </c>
      <c r="AB304" s="69" t="str">
        <f>IF(AA304&lt;&gt;"",INDEX(Lookup!$N$2:$N$5,MATCH(Players!AA304,Lookup!$P$2:$P$5,0)),INDEX(Lookup!$N$2:$N$5,MATCH(Players!O304,Lookup!$O$2:$O$5,0)))</f>
        <v>Defense</v>
      </c>
      <c r="AC304">
        <v>2504000</v>
      </c>
      <c r="AD304" s="69" t="s">
        <v>798</v>
      </c>
      <c r="AE304" s="69" t="str">
        <f>INDEX('Translate table'!$H$2:$H$622,MATCH(Players!P304,'Translate table'!$G$2:$G$622,0))</f>
        <v>Fabian SchÃ¤r</v>
      </c>
      <c r="AF304" s="69">
        <f>IFERROR(INDEX('Euro Qual stats'!$A$1:$L$2071,MATCH(Players!$AE304,'Euro Qual stats'!$A$1:$A$2071,0),MATCH(Players!AF$2,'Euro Qual stats'!$A$1:$L$1,0)),0)</f>
        <v>5</v>
      </c>
      <c r="AG304" s="69">
        <f>IFERROR(INDEX('Euro Qual stats'!$A$1:$L$2071,MATCH(Players!$AE304,'Euro Qual stats'!$A$1:$A$2071,0),MATCH(Players!AG$2,'Euro Qual stats'!$A$1:$L$1,0)),0)</f>
        <v>0.2</v>
      </c>
      <c r="AH304" s="69">
        <f>IFERROR(INDEX('Euro Qual stats'!$A$1:$L$2071,MATCH(Players!$AE304,'Euro Qual stats'!$A$1:$A$2071,0),MATCH(Players!AH$2,'Euro Qual stats'!$A$1:$L$1,0)),0)</f>
        <v>0.2</v>
      </c>
      <c r="AI304" s="69">
        <f>IFERROR(INDEX('Euro Qual stats'!$A$1:$L$2071,MATCH(Players!$AE304,'Euro Qual stats'!$A$1:$A$2071,0),MATCH(Players!AI$2,'Euro Qual stats'!$A$1:$L$1,0)),0)</f>
        <v>0.2</v>
      </c>
      <c r="AJ304" s="85">
        <f t="shared" si="140"/>
        <v>0.13790433925049311</v>
      </c>
      <c r="AK304" s="85">
        <f t="shared" si="141"/>
        <v>0.13686883629191324</v>
      </c>
      <c r="AL304" s="85">
        <f t="shared" si="142"/>
        <v>0.19354536489151869</v>
      </c>
      <c r="AM304" s="85">
        <f t="shared" si="143"/>
        <v>0.10230835193942016</v>
      </c>
      <c r="AN304" s="85">
        <f t="shared" si="144"/>
        <v>7.3377259739178052E-2</v>
      </c>
      <c r="AO304" s="85">
        <f t="shared" si="145"/>
        <v>9.8398650685723815E-2</v>
      </c>
      <c r="AP304" s="2">
        <f t="shared" si="146"/>
        <v>7.2289156626506021E-2</v>
      </c>
      <c r="AQ304" s="2">
        <f t="shared" si="147"/>
        <v>0</v>
      </c>
      <c r="AR304" s="2">
        <f t="shared" si="148"/>
        <v>0.36144578313253006</v>
      </c>
      <c r="AS304" s="2">
        <f t="shared" si="149"/>
        <v>0.28915662650602408</v>
      </c>
      <c r="AT304" s="2">
        <f t="shared" si="150"/>
        <v>7.2289156626506021E-2</v>
      </c>
      <c r="AU304" s="2">
        <f t="shared" si="170"/>
        <v>7.2289156626506021E-2</v>
      </c>
      <c r="AV304" s="2">
        <f t="shared" si="171"/>
        <v>0</v>
      </c>
      <c r="AW304" s="2">
        <f t="shared" si="172"/>
        <v>0.36144578313253006</v>
      </c>
      <c r="AX304" s="2">
        <f t="shared" si="173"/>
        <v>0.28915662650602408</v>
      </c>
      <c r="AY304" s="2">
        <f t="shared" si="174"/>
        <v>7.2289156626506021E-2</v>
      </c>
      <c r="AZ304" s="2">
        <f t="shared" si="151"/>
        <v>0.10457899645920962</v>
      </c>
      <c r="BA304" s="2">
        <f t="shared" si="152"/>
        <v>6.8952169625246557E-2</v>
      </c>
      <c r="BB304" s="2">
        <f t="shared" si="153"/>
        <v>0.24457831325301205</v>
      </c>
      <c r="BC304">
        <f t="shared" si="154"/>
        <v>1</v>
      </c>
      <c r="BD304" s="74">
        <f t="shared" si="155"/>
        <v>8.2564986350046526E-2</v>
      </c>
      <c r="BE304" s="74">
        <f t="shared" si="156"/>
        <v>6.2040514834369585E-2</v>
      </c>
      <c r="BF304" s="74">
        <f t="shared" si="157"/>
        <v>0.10434849047642444</v>
      </c>
      <c r="BG304" s="2">
        <f t="shared" si="158"/>
        <v>0.24457831325301205</v>
      </c>
      <c r="BH304" s="2">
        <f t="shared" si="159"/>
        <v>7.2289156626506021E-2</v>
      </c>
      <c r="BI304" s="2">
        <f t="shared" si="160"/>
        <v>8.2564986350046526E-2</v>
      </c>
      <c r="BJ304" s="2">
        <f t="shared" si="161"/>
        <v>6.2040514834369585E-2</v>
      </c>
      <c r="BK304" s="2">
        <f t="shared" si="162"/>
        <v>0.10434849047642444</v>
      </c>
      <c r="BL304" s="2">
        <f t="shared" si="163"/>
        <v>0.24457831325301205</v>
      </c>
      <c r="BM304" s="2">
        <f t="shared" si="164"/>
        <v>0.06</v>
      </c>
      <c r="BN304" s="2">
        <f t="shared" si="165"/>
        <v>8.256498635004654E-2</v>
      </c>
      <c r="BO304" s="2">
        <f t="shared" si="166"/>
        <v>6.2040514834369585E-2</v>
      </c>
      <c r="BP304" s="2">
        <f t="shared" si="167"/>
        <v>0.11345134033464632</v>
      </c>
      <c r="BQ304" s="2">
        <f t="shared" si="168"/>
        <v>0.24457831325301205</v>
      </c>
      <c r="BR304" s="2">
        <f t="shared" si="169"/>
        <v>0.06</v>
      </c>
    </row>
    <row r="305" spans="1:70" x14ac:dyDescent="0.3">
      <c r="A305" s="93">
        <v>0</v>
      </c>
      <c r="B305">
        <v>204724</v>
      </c>
      <c r="C305" t="s">
        <v>2157</v>
      </c>
      <c r="D305" t="s">
        <v>1344</v>
      </c>
      <c r="E305" t="s">
        <v>2158</v>
      </c>
      <c r="F305">
        <v>18708</v>
      </c>
      <c r="G305" t="s">
        <v>864</v>
      </c>
      <c r="H305" t="s">
        <v>921</v>
      </c>
      <c r="I305" t="s">
        <v>979</v>
      </c>
      <c r="J305">
        <v>2</v>
      </c>
      <c r="K305">
        <v>5</v>
      </c>
      <c r="L305">
        <v>2</v>
      </c>
      <c r="M305">
        <v>0</v>
      </c>
      <c r="N305">
        <v>154</v>
      </c>
      <c r="O305" t="s">
        <v>1301</v>
      </c>
      <c r="P305" t="s">
        <v>2159</v>
      </c>
      <c r="Q305" t="s">
        <v>2159</v>
      </c>
      <c r="R305">
        <v>2</v>
      </c>
      <c r="S305">
        <v>0</v>
      </c>
      <c r="T305">
        <v>0</v>
      </c>
      <c r="U305">
        <v>7</v>
      </c>
      <c r="V305">
        <v>2351</v>
      </c>
      <c r="W305">
        <v>5</v>
      </c>
      <c r="X305">
        <v>4</v>
      </c>
      <c r="Y305">
        <v>0</v>
      </c>
      <c r="Z305" t="s">
        <v>1325</v>
      </c>
      <c r="AA305" t="s">
        <v>692</v>
      </c>
      <c r="AB305" s="69" t="str">
        <f>IF(AA305&lt;&gt;"",INDEX(Lookup!$N$2:$N$5,MATCH(Players!AA305,Lookup!$P$2:$P$5,0)),INDEX(Lookup!$N$2:$N$5,MATCH(Players!O305,Lookup!$O$2:$O$5,0)))</f>
        <v>Defense</v>
      </c>
      <c r="AC305">
        <v>3514000</v>
      </c>
      <c r="AD305" s="69" t="s">
        <v>788</v>
      </c>
      <c r="AE305" s="69" t="str">
        <f>INDEX('Translate table'!$H$2:$H$622,MATCH(Players!P305,'Translate table'!$G$2:$G$622,0))</f>
        <v>Manuel Akanji</v>
      </c>
      <c r="AF305" s="69">
        <f>IFERROR(INDEX('Euro Qual stats'!$A$1:$L$2071,MATCH(Players!$AE305,'Euro Qual stats'!$A$1:$A$2071,0),MATCH(Players!AF$2,'Euro Qual stats'!$A$1:$L$1,0)),0)</f>
        <v>7</v>
      </c>
      <c r="AG305" s="69">
        <f>IFERROR(INDEX('Euro Qual stats'!$A$1:$L$2071,MATCH(Players!$AE305,'Euro Qual stats'!$A$1:$A$2071,0),MATCH(Players!AG$2,'Euro Qual stats'!$A$1:$L$1,0)),0)</f>
        <v>0.15</v>
      </c>
      <c r="AH305" s="69">
        <f>IFERROR(INDEX('Euro Qual stats'!$A$1:$L$2071,MATCH(Players!$AE305,'Euro Qual stats'!$A$1:$A$2071,0),MATCH(Players!AH$2,'Euro Qual stats'!$A$1:$L$1,0)),0)</f>
        <v>0</v>
      </c>
      <c r="AI305" s="69">
        <f>IFERROR(INDEX('Euro Qual stats'!$A$1:$L$2071,MATCH(Players!$AE305,'Euro Qual stats'!$A$1:$A$2071,0),MATCH(Players!AI$2,'Euro Qual stats'!$A$1:$L$1,0)),0)</f>
        <v>0.3</v>
      </c>
      <c r="AJ305" s="85">
        <f t="shared" si="140"/>
        <v>0.12647928994082841</v>
      </c>
      <c r="AK305" s="85">
        <f t="shared" si="141"/>
        <v>3.8239644970414211E-2</v>
      </c>
      <c r="AL305" s="85">
        <f t="shared" si="142"/>
        <v>0.25372287968441809</v>
      </c>
      <c r="AM305" s="85">
        <f t="shared" si="143"/>
        <v>9.3832346238285375E-2</v>
      </c>
      <c r="AN305" s="85">
        <f t="shared" si="144"/>
        <v>2.0500797970865941E-2</v>
      </c>
      <c r="AO305" s="85">
        <f t="shared" si="145"/>
        <v>0.12899295740322334</v>
      </c>
      <c r="AP305" s="2">
        <f t="shared" si="146"/>
        <v>7.656316461080391E-2</v>
      </c>
      <c r="AQ305" s="2">
        <f t="shared" si="147"/>
        <v>0</v>
      </c>
      <c r="AR305" s="2">
        <f t="shared" si="148"/>
        <v>0.19140791152700978</v>
      </c>
      <c r="AS305" s="2">
        <f t="shared" si="149"/>
        <v>0.15312632922160782</v>
      </c>
      <c r="AT305" s="2">
        <f t="shared" si="150"/>
        <v>0</v>
      </c>
      <c r="AU305" s="2">
        <f t="shared" si="170"/>
        <v>7.656316461080391E-2</v>
      </c>
      <c r="AV305" s="2">
        <f t="shared" si="171"/>
        <v>0</v>
      </c>
      <c r="AW305" s="2">
        <f t="shared" si="172"/>
        <v>0.19140791152700978</v>
      </c>
      <c r="AX305" s="2">
        <f t="shared" si="173"/>
        <v>0.15312632922160782</v>
      </c>
      <c r="AY305" s="2">
        <f t="shared" si="174"/>
        <v>0</v>
      </c>
      <c r="AZ305" s="2">
        <f t="shared" si="151"/>
        <v>5.740140479060906E-2</v>
      </c>
      <c r="BA305" s="2">
        <f t="shared" si="152"/>
        <v>6.3239644970414205E-2</v>
      </c>
      <c r="BB305" s="2">
        <f t="shared" si="153"/>
        <v>0.22656316461080389</v>
      </c>
      <c r="BC305">
        <f t="shared" si="154"/>
        <v>1</v>
      </c>
      <c r="BD305" s="74">
        <f t="shared" si="155"/>
        <v>4.531833698422115E-2</v>
      </c>
      <c r="BE305" s="74">
        <f t="shared" si="156"/>
        <v>5.6900604480336819E-2</v>
      </c>
      <c r="BF305" s="74">
        <f t="shared" si="157"/>
        <v>5.5258983684878117E-2</v>
      </c>
      <c r="BG305" s="2">
        <f t="shared" si="158"/>
        <v>0.22656316461080389</v>
      </c>
      <c r="BH305" s="2">
        <f t="shared" si="159"/>
        <v>0</v>
      </c>
      <c r="BI305" s="2">
        <f t="shared" si="160"/>
        <v>4.531833698422115E-2</v>
      </c>
      <c r="BJ305" s="2">
        <f t="shared" si="161"/>
        <v>5.6900604480336819E-2</v>
      </c>
      <c r="BK305" s="2">
        <f t="shared" si="162"/>
        <v>5.5258983684878117E-2</v>
      </c>
      <c r="BL305" s="2">
        <f t="shared" si="163"/>
        <v>0.22656316461080389</v>
      </c>
      <c r="BM305" s="2">
        <f t="shared" si="164"/>
        <v>0</v>
      </c>
      <c r="BN305" s="2">
        <f t="shared" si="165"/>
        <v>4.5318336984221157E-2</v>
      </c>
      <c r="BO305" s="2">
        <f t="shared" si="166"/>
        <v>5.6900604480336819E-2</v>
      </c>
      <c r="BP305" s="2">
        <f t="shared" si="167"/>
        <v>6.007950604705857E-2</v>
      </c>
      <c r="BQ305" s="2">
        <f t="shared" si="168"/>
        <v>0.22656316461080389</v>
      </c>
      <c r="BR305" s="2">
        <f t="shared" si="169"/>
        <v>0</v>
      </c>
    </row>
    <row r="306" spans="1:70" x14ac:dyDescent="0.3">
      <c r="A306" s="93">
        <v>0</v>
      </c>
      <c r="B306">
        <v>204742</v>
      </c>
      <c r="C306" t="s">
        <v>2160</v>
      </c>
      <c r="D306" t="s">
        <v>2161</v>
      </c>
      <c r="E306" t="s">
        <v>2162</v>
      </c>
      <c r="F306">
        <v>18708</v>
      </c>
      <c r="G306" t="s">
        <v>864</v>
      </c>
      <c r="H306" t="s">
        <v>921</v>
      </c>
      <c r="I306" t="s">
        <v>5231</v>
      </c>
      <c r="J306">
        <v>0</v>
      </c>
      <c r="K306">
        <v>5</v>
      </c>
      <c r="L306">
        <v>0</v>
      </c>
      <c r="M306">
        <v>0</v>
      </c>
      <c r="N306">
        <v>3</v>
      </c>
      <c r="O306" t="s">
        <v>992</v>
      </c>
      <c r="P306" t="s">
        <v>2163</v>
      </c>
      <c r="Q306" t="s">
        <v>2163</v>
      </c>
      <c r="R306">
        <v>0</v>
      </c>
      <c r="S306">
        <v>2</v>
      </c>
      <c r="T306">
        <v>0</v>
      </c>
      <c r="U306">
        <v>1</v>
      </c>
      <c r="V306">
        <v>2180</v>
      </c>
      <c r="W306">
        <v>3</v>
      </c>
      <c r="X306">
        <v>6</v>
      </c>
      <c r="Y306">
        <v>0</v>
      </c>
      <c r="Z306" t="s">
        <v>1325</v>
      </c>
      <c r="AA306" t="s">
        <v>691</v>
      </c>
      <c r="AB306" s="69" t="str">
        <f>IF(AA306&lt;&gt;"",INDEX(Lookup!$N$2:$N$5,MATCH(Players!AA306,Lookup!$P$2:$P$5,0)),INDEX(Lookup!$N$2:$N$5,MATCH(Players!O306,Lookup!$O$2:$O$5,0)))</f>
        <v>Midfield</v>
      </c>
      <c r="AC306">
        <v>2995000</v>
      </c>
      <c r="AD306" s="69" t="s">
        <v>810</v>
      </c>
      <c r="AE306" s="69" t="str">
        <f>INDEX('Translate table'!$H$2:$H$622,MATCH(Players!P306,'Translate table'!$G$2:$G$622,0))</f>
        <v>Djibril Sow</v>
      </c>
      <c r="AF306" s="69">
        <f>IFERROR(INDEX('Euro Qual stats'!$A$1:$L$2071,MATCH(Players!$AE306,'Euro Qual stats'!$A$1:$A$2071,0),MATCH(Players!AF$2,'Euro Qual stats'!$A$1:$L$1,0)),0)</f>
        <v>4</v>
      </c>
      <c r="AG306" s="69">
        <f>IFERROR(INDEX('Euro Qual stats'!$A$1:$L$2071,MATCH(Players!$AE306,'Euro Qual stats'!$A$1:$A$2071,0),MATCH(Players!AG$2,'Euro Qual stats'!$A$1:$L$1,0)),0)</f>
        <v>0</v>
      </c>
      <c r="AH306" s="69">
        <f>IFERROR(INDEX('Euro Qual stats'!$A$1:$L$2071,MATCH(Players!$AE306,'Euro Qual stats'!$A$1:$A$2071,0),MATCH(Players!AH$2,'Euro Qual stats'!$A$1:$L$1,0)),0)</f>
        <v>0</v>
      </c>
      <c r="AI306" s="69">
        <f>IFERROR(INDEX('Euro Qual stats'!$A$1:$L$2071,MATCH(Players!$AE306,'Euro Qual stats'!$A$1:$A$2071,0),MATCH(Players!AI$2,'Euro Qual stats'!$A$1:$L$1,0)),0)</f>
        <v>0</v>
      </c>
      <c r="AJ306" s="85">
        <f t="shared" si="140"/>
        <v>0.10688766114180479</v>
      </c>
      <c r="AK306" s="85">
        <f t="shared" si="141"/>
        <v>0.14928176795580111</v>
      </c>
      <c r="AL306" s="85">
        <f t="shared" si="142"/>
        <v>0.1551012891344383</v>
      </c>
      <c r="AM306" s="85">
        <f t="shared" si="143"/>
        <v>0</v>
      </c>
      <c r="AN306" s="85">
        <f t="shared" si="144"/>
        <v>0</v>
      </c>
      <c r="AO306" s="85">
        <f t="shared" si="145"/>
        <v>0</v>
      </c>
      <c r="AP306" s="2">
        <f t="shared" si="146"/>
        <v>0</v>
      </c>
      <c r="AQ306" s="2">
        <f t="shared" si="147"/>
        <v>8.2568807339449546E-2</v>
      </c>
      <c r="AR306" s="2">
        <f t="shared" si="148"/>
        <v>0.12385321100917432</v>
      </c>
      <c r="AS306" s="2">
        <f t="shared" si="149"/>
        <v>0.24770642201834864</v>
      </c>
      <c r="AT306" s="2">
        <f t="shared" si="150"/>
        <v>0</v>
      </c>
      <c r="AU306" s="2">
        <f t="shared" si="170"/>
        <v>0</v>
      </c>
      <c r="AV306" s="2">
        <f t="shared" si="171"/>
        <v>8.2568807339449546E-2</v>
      </c>
      <c r="AW306" s="2">
        <f t="shared" si="172"/>
        <v>0.12385321100917432</v>
      </c>
      <c r="AX306" s="2">
        <f t="shared" si="173"/>
        <v>0.24770642201834864</v>
      </c>
      <c r="AY306" s="2">
        <f t="shared" si="174"/>
        <v>0</v>
      </c>
      <c r="AZ306" s="2">
        <f t="shared" si="151"/>
        <v>7.4640883977900557E-2</v>
      </c>
      <c r="BA306" s="2">
        <f t="shared" si="152"/>
        <v>9.4728234240627165E-2</v>
      </c>
      <c r="BB306" s="2">
        <f t="shared" si="153"/>
        <v>0.12385321100917432</v>
      </c>
      <c r="BC306">
        <f t="shared" si="154"/>
        <v>0</v>
      </c>
      <c r="BD306" s="74">
        <f t="shared" si="155"/>
        <v>0</v>
      </c>
      <c r="BE306" s="74">
        <f t="shared" si="156"/>
        <v>0</v>
      </c>
      <c r="BF306" s="74">
        <f t="shared" si="157"/>
        <v>0</v>
      </c>
      <c r="BG306" s="2">
        <f t="shared" si="158"/>
        <v>0.12385321100917432</v>
      </c>
      <c r="BH306" s="2">
        <f t="shared" si="159"/>
        <v>0</v>
      </c>
      <c r="BI306" s="2">
        <f t="shared" si="160"/>
        <v>0</v>
      </c>
      <c r="BJ306" s="2">
        <f t="shared" si="161"/>
        <v>0</v>
      </c>
      <c r="BK306" s="2">
        <f t="shared" si="162"/>
        <v>0</v>
      </c>
      <c r="BL306" s="2">
        <f t="shared" si="163"/>
        <v>0.12385321100917432</v>
      </c>
      <c r="BM306" s="2">
        <f t="shared" si="164"/>
        <v>0</v>
      </c>
      <c r="BN306" s="2">
        <f t="shared" si="165"/>
        <v>0</v>
      </c>
      <c r="BO306" s="2">
        <f t="shared" si="166"/>
        <v>0</v>
      </c>
      <c r="BP306" s="2">
        <f t="shared" si="167"/>
        <v>0</v>
      </c>
      <c r="BQ306" s="2">
        <f t="shared" si="168"/>
        <v>0.12385321100917432</v>
      </c>
      <c r="BR306" s="2">
        <f t="shared" si="169"/>
        <v>0</v>
      </c>
    </row>
    <row r="307" spans="1:70" x14ac:dyDescent="0.3">
      <c r="A307" s="93">
        <v>0</v>
      </c>
      <c r="B307">
        <v>204747</v>
      </c>
      <c r="C307" t="s">
        <v>2164</v>
      </c>
      <c r="D307" t="s">
        <v>2165</v>
      </c>
      <c r="E307" t="s">
        <v>2166</v>
      </c>
      <c r="F307">
        <v>18708</v>
      </c>
      <c r="G307" t="s">
        <v>864</v>
      </c>
      <c r="H307" t="s">
        <v>921</v>
      </c>
      <c r="I307" t="s">
        <v>5231</v>
      </c>
      <c r="J307">
        <v>0</v>
      </c>
      <c r="K307">
        <v>5</v>
      </c>
      <c r="L307">
        <v>0</v>
      </c>
      <c r="M307">
        <v>0</v>
      </c>
      <c r="N307">
        <v>7</v>
      </c>
      <c r="O307" t="s">
        <v>980</v>
      </c>
      <c r="P307" t="s">
        <v>2167</v>
      </c>
      <c r="Q307" t="s">
        <v>2167</v>
      </c>
      <c r="R307">
        <v>0</v>
      </c>
      <c r="S307">
        <v>2</v>
      </c>
      <c r="T307">
        <v>0</v>
      </c>
      <c r="U307">
        <v>0</v>
      </c>
      <c r="V307">
        <v>821</v>
      </c>
      <c r="W307">
        <v>3</v>
      </c>
      <c r="X307">
        <v>0</v>
      </c>
      <c r="Y307">
        <v>0</v>
      </c>
      <c r="Z307" t="s">
        <v>1325</v>
      </c>
      <c r="AA307" t="s">
        <v>693</v>
      </c>
      <c r="AB307" s="69" t="str">
        <f>IF(AA307&lt;&gt;"",INDEX(Lookup!$N$2:$N$5,MATCH(Players!AA307,Lookup!$P$2:$P$5,0)),INDEX(Lookup!$N$2:$N$5,MATCH(Players!O307,Lookup!$O$2:$O$5,0)))</f>
        <v>Striker</v>
      </c>
      <c r="AC307">
        <v>2995000</v>
      </c>
      <c r="AD307" s="69" t="s">
        <v>827</v>
      </c>
      <c r="AE307" s="69" t="str">
        <f>INDEX('Translate table'!$H$2:$H$622,MATCH(Players!P307,'Translate table'!$G$2:$G$622,0))</f>
        <v>Admir Mehmedi</v>
      </c>
      <c r="AF307" s="69">
        <f>IFERROR(INDEX('Euro Qual stats'!$A$1:$L$2071,MATCH(Players!$AE307,'Euro Qual stats'!$A$1:$A$2071,0),MATCH(Players!AF$2,'Euro Qual stats'!$A$1:$L$1,0)),0)</f>
        <v>5</v>
      </c>
      <c r="AG307" s="69">
        <f>IFERROR(INDEX('Euro Qual stats'!$A$1:$L$2071,MATCH(Players!$AE307,'Euro Qual stats'!$A$1:$A$2071,0),MATCH(Players!AG$2,'Euro Qual stats'!$A$1:$L$1,0)),0)</f>
        <v>0.41</v>
      </c>
      <c r="AH307" s="69">
        <f>IFERROR(INDEX('Euro Qual stats'!$A$1:$L$2071,MATCH(Players!$AE307,'Euro Qual stats'!$A$1:$A$2071,0),MATCH(Players!AH$2,'Euro Qual stats'!$A$1:$L$1,0)),0)</f>
        <v>0.41</v>
      </c>
      <c r="AI307" s="69">
        <f>IFERROR(INDEX('Euro Qual stats'!$A$1:$L$2071,MATCH(Players!$AE307,'Euro Qual stats'!$A$1:$A$2071,0),MATCH(Players!AI$2,'Euro Qual stats'!$A$1:$L$1,0)),0)</f>
        <v>0</v>
      </c>
      <c r="AJ307" s="85">
        <f t="shared" si="140"/>
        <v>0.28953616352201261</v>
      </c>
      <c r="AK307" s="85">
        <f t="shared" si="141"/>
        <v>0.50102201257861623</v>
      </c>
      <c r="AL307" s="85">
        <f t="shared" si="142"/>
        <v>0.10274371069182389</v>
      </c>
      <c r="AM307" s="85">
        <f t="shared" si="143"/>
        <v>0</v>
      </c>
      <c r="AN307" s="85">
        <f t="shared" si="144"/>
        <v>0</v>
      </c>
      <c r="AO307" s="85">
        <f t="shared" si="145"/>
        <v>0</v>
      </c>
      <c r="AP307" s="2">
        <f t="shared" si="146"/>
        <v>0</v>
      </c>
      <c r="AQ307" s="2">
        <f t="shared" si="147"/>
        <v>0.21924482338611448</v>
      </c>
      <c r="AR307" s="2">
        <f t="shared" si="148"/>
        <v>0.3288672350791717</v>
      </c>
      <c r="AS307" s="2">
        <f t="shared" si="149"/>
        <v>0</v>
      </c>
      <c r="AT307" s="2">
        <f t="shared" si="150"/>
        <v>0</v>
      </c>
      <c r="AU307" s="2">
        <f t="shared" si="170"/>
        <v>0</v>
      </c>
      <c r="AV307" s="2">
        <f t="shared" si="171"/>
        <v>0.21924482338611448</v>
      </c>
      <c r="AW307" s="2">
        <f t="shared" si="172"/>
        <v>0.3288672350791717</v>
      </c>
      <c r="AX307" s="2">
        <f t="shared" si="173"/>
        <v>0</v>
      </c>
      <c r="AY307" s="2">
        <f t="shared" si="174"/>
        <v>0</v>
      </c>
      <c r="AZ307" s="2">
        <f t="shared" si="151"/>
        <v>0.25051100628930811</v>
      </c>
      <c r="BA307" s="2">
        <f t="shared" si="152"/>
        <v>0.25439049345406356</v>
      </c>
      <c r="BB307" s="2">
        <f t="shared" si="153"/>
        <v>0</v>
      </c>
      <c r="BC307">
        <f t="shared" si="154"/>
        <v>0</v>
      </c>
      <c r="BD307" s="74">
        <f t="shared" si="155"/>
        <v>0</v>
      </c>
      <c r="BE307" s="74">
        <f t="shared" si="156"/>
        <v>0</v>
      </c>
      <c r="BF307" s="74">
        <f t="shared" si="157"/>
        <v>0</v>
      </c>
      <c r="BG307" s="2">
        <f t="shared" si="158"/>
        <v>0</v>
      </c>
      <c r="BH307" s="2">
        <f t="shared" si="159"/>
        <v>0</v>
      </c>
      <c r="BI307" s="2">
        <f t="shared" si="160"/>
        <v>0</v>
      </c>
      <c r="BJ307" s="2">
        <f t="shared" si="161"/>
        <v>0</v>
      </c>
      <c r="BK307" s="2">
        <f t="shared" si="162"/>
        <v>0</v>
      </c>
      <c r="BL307" s="2">
        <f t="shared" si="163"/>
        <v>0</v>
      </c>
      <c r="BM307" s="2">
        <f t="shared" si="164"/>
        <v>0</v>
      </c>
      <c r="BN307" s="2">
        <f t="shared" si="165"/>
        <v>0</v>
      </c>
      <c r="BO307" s="2">
        <f t="shared" si="166"/>
        <v>0</v>
      </c>
      <c r="BP307" s="2">
        <f t="shared" si="167"/>
        <v>0</v>
      </c>
      <c r="BQ307" s="2">
        <f t="shared" si="168"/>
        <v>0</v>
      </c>
      <c r="BR307" s="2">
        <f t="shared" si="169"/>
        <v>0</v>
      </c>
    </row>
    <row r="308" spans="1:70" x14ac:dyDescent="0.3">
      <c r="A308" s="93">
        <v>0</v>
      </c>
      <c r="B308">
        <v>204981</v>
      </c>
      <c r="C308" t="s">
        <v>2178</v>
      </c>
      <c r="D308" t="s">
        <v>2179</v>
      </c>
      <c r="E308" t="s">
        <v>2180</v>
      </c>
      <c r="F308">
        <v>18643</v>
      </c>
      <c r="G308" t="s">
        <v>876</v>
      </c>
      <c r="H308" t="s">
        <v>909</v>
      </c>
      <c r="I308" t="s">
        <v>979</v>
      </c>
      <c r="J308">
        <v>1.8</v>
      </c>
      <c r="K308">
        <v>5</v>
      </c>
      <c r="L308">
        <v>1.8</v>
      </c>
      <c r="M308">
        <v>0</v>
      </c>
      <c r="N308">
        <v>447</v>
      </c>
      <c r="O308" t="s">
        <v>992</v>
      </c>
      <c r="P308" t="s">
        <v>2181</v>
      </c>
      <c r="Q308" t="s">
        <v>2182</v>
      </c>
      <c r="R308">
        <v>6</v>
      </c>
      <c r="S308">
        <v>3</v>
      </c>
      <c r="T308">
        <v>0</v>
      </c>
      <c r="U308">
        <v>3</v>
      </c>
      <c r="V308">
        <v>2378</v>
      </c>
      <c r="W308">
        <v>22</v>
      </c>
      <c r="X308">
        <v>7</v>
      </c>
      <c r="Y308">
        <v>0</v>
      </c>
      <c r="Z308" t="s">
        <v>1695</v>
      </c>
      <c r="AA308" t="s">
        <v>691</v>
      </c>
      <c r="AB308" s="69" t="str">
        <f>IF(AA308&lt;&gt;"",INDEX(Lookup!$N$2:$N$5,MATCH(Players!AA308,Lookup!$P$2:$P$5,0)),INDEX(Lookup!$N$2:$N$5,MATCH(Players!O308,Lookup!$O$2:$O$5,0)))</f>
        <v>Midfield</v>
      </c>
      <c r="AC308">
        <v>3544000</v>
      </c>
      <c r="AD308" s="69" t="s">
        <v>790</v>
      </c>
      <c r="AE308" s="69" t="str">
        <f>INDEX('Translate table'!$H$2:$H$622,MATCH(Players!P308,'Translate table'!$G$2:$G$622,0))</f>
        <v>Julian Baumgartlinger</v>
      </c>
      <c r="AF308" s="69">
        <f>IFERROR(INDEX('Euro Qual stats'!$A$1:$L$2071,MATCH(Players!$AE308,'Euro Qual stats'!$A$1:$A$2071,0),MATCH(Players!AF$2,'Euro Qual stats'!$A$1:$L$1,0)),0)</f>
        <v>8</v>
      </c>
      <c r="AG308" s="69">
        <f>IFERROR(INDEX('Euro Qual stats'!$A$1:$L$2071,MATCH(Players!$AE308,'Euro Qual stats'!$A$1:$A$2071,0),MATCH(Players!AG$2,'Euro Qual stats'!$A$1:$L$1,0)),0)</f>
        <v>0</v>
      </c>
      <c r="AH308" s="69">
        <f>IFERROR(INDEX('Euro Qual stats'!$A$1:$L$2071,MATCH(Players!$AE308,'Euro Qual stats'!$A$1:$A$2071,0),MATCH(Players!AH$2,'Euro Qual stats'!$A$1:$L$1,0)),0)</f>
        <v>0</v>
      </c>
      <c r="AI308" s="69">
        <f>IFERROR(INDEX('Euro Qual stats'!$A$1:$L$2071,MATCH(Players!$AE308,'Euro Qual stats'!$A$1:$A$2071,0),MATCH(Players!AI$2,'Euro Qual stats'!$A$1:$L$1,0)),0)</f>
        <v>0.14000000000000001</v>
      </c>
      <c r="AJ308" s="85">
        <f t="shared" si="140"/>
        <v>5.3443830570902393E-2</v>
      </c>
      <c r="AK308" s="85">
        <f t="shared" si="141"/>
        <v>7.4640883977900557E-2</v>
      </c>
      <c r="AL308" s="85">
        <f t="shared" si="142"/>
        <v>0.17088397790055249</v>
      </c>
      <c r="AM308" s="85">
        <f t="shared" si="143"/>
        <v>4.2007392192930718E-2</v>
      </c>
      <c r="AN308" s="85">
        <f t="shared" si="144"/>
        <v>3.8877280254365716E-2</v>
      </c>
      <c r="AO308" s="85">
        <f t="shared" si="145"/>
        <v>6.2627665172539412E-2</v>
      </c>
      <c r="AP308" s="2">
        <f t="shared" si="146"/>
        <v>0.2270815811606392</v>
      </c>
      <c r="AQ308" s="2">
        <f t="shared" si="147"/>
        <v>0.1135407905803196</v>
      </c>
      <c r="AR308" s="2">
        <f t="shared" si="148"/>
        <v>0.83263246425567694</v>
      </c>
      <c r="AS308" s="2">
        <f t="shared" si="149"/>
        <v>0.26492851135407908</v>
      </c>
      <c r="AT308" s="2">
        <f t="shared" si="150"/>
        <v>0</v>
      </c>
      <c r="AU308" s="2">
        <f t="shared" si="170"/>
        <v>0.2270815811606392</v>
      </c>
      <c r="AV308" s="2">
        <f t="shared" si="171"/>
        <v>0.1135407905803196</v>
      </c>
      <c r="AW308" s="2">
        <f t="shared" si="172"/>
        <v>0.83263246425567694</v>
      </c>
      <c r="AX308" s="2">
        <f t="shared" si="173"/>
        <v>0.26492851135407908</v>
      </c>
      <c r="AY308" s="2">
        <f t="shared" si="174"/>
        <v>0</v>
      </c>
      <c r="AZ308" s="2">
        <f t="shared" si="151"/>
        <v>0.15086123256926987</v>
      </c>
      <c r="BA308" s="2">
        <f t="shared" si="152"/>
        <v>8.349231057561099E-2</v>
      </c>
      <c r="BB308" s="2">
        <f t="shared" si="153"/>
        <v>0.20246425567703955</v>
      </c>
      <c r="BC308">
        <f t="shared" si="154"/>
        <v>1</v>
      </c>
      <c r="BD308" s="74">
        <f t="shared" si="155"/>
        <v>7.5388832507135711E-2</v>
      </c>
      <c r="BE308" s="74">
        <f t="shared" si="156"/>
        <v>7.1190868174674085E-2</v>
      </c>
      <c r="BF308" s="74">
        <f t="shared" si="157"/>
        <v>0.10267013855002512</v>
      </c>
      <c r="BG308" s="2">
        <f t="shared" si="158"/>
        <v>0.20246425567703955</v>
      </c>
      <c r="BH308" s="2">
        <f t="shared" si="159"/>
        <v>0</v>
      </c>
      <c r="BI308" s="2">
        <f t="shared" si="160"/>
        <v>7.5388832507135711E-2</v>
      </c>
      <c r="BJ308" s="2">
        <f t="shared" si="161"/>
        <v>7.1190868174674085E-2</v>
      </c>
      <c r="BK308" s="2">
        <f t="shared" si="162"/>
        <v>0.10267013855002512</v>
      </c>
      <c r="BL308" s="2">
        <f t="shared" si="163"/>
        <v>0.20246425567703955</v>
      </c>
      <c r="BM308" s="2">
        <f t="shared" si="164"/>
        <v>0</v>
      </c>
      <c r="BN308" s="2">
        <f t="shared" si="165"/>
        <v>7.8264942360692952E-2</v>
      </c>
      <c r="BO308" s="2">
        <f t="shared" si="166"/>
        <v>7.1190868174674071E-2</v>
      </c>
      <c r="BP308" s="2">
        <f t="shared" si="167"/>
        <v>0.10267013855002512</v>
      </c>
      <c r="BQ308" s="2">
        <f t="shared" si="168"/>
        <v>0.20246425567703955</v>
      </c>
      <c r="BR308" s="2">
        <f t="shared" si="169"/>
        <v>0</v>
      </c>
    </row>
    <row r="309" spans="1:70" x14ac:dyDescent="0.3">
      <c r="A309" s="93">
        <v>0</v>
      </c>
      <c r="B309">
        <v>204950</v>
      </c>
      <c r="C309" t="s">
        <v>2183</v>
      </c>
      <c r="D309" t="s">
        <v>1509</v>
      </c>
      <c r="E309" t="s">
        <v>2184</v>
      </c>
      <c r="F309">
        <v>18583</v>
      </c>
      <c r="G309" t="s">
        <v>867</v>
      </c>
      <c r="H309" t="s">
        <v>903</v>
      </c>
      <c r="I309" t="s">
        <v>5231</v>
      </c>
      <c r="J309">
        <v>0</v>
      </c>
      <c r="K309">
        <v>5</v>
      </c>
      <c r="L309">
        <v>0</v>
      </c>
      <c r="M309">
        <v>0</v>
      </c>
      <c r="N309">
        <v>5</v>
      </c>
      <c r="O309" t="s">
        <v>1273</v>
      </c>
      <c r="P309" t="s">
        <v>507</v>
      </c>
      <c r="Q309" t="s">
        <v>675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 t="s">
        <v>1250</v>
      </c>
      <c r="AA309" t="s">
        <v>690</v>
      </c>
      <c r="AB309" s="69" t="str">
        <f>IF(AA309&lt;&gt;"",INDEX(Lookup!$N$2:$N$5,MATCH(Players!AA309,Lookup!$P$2:$P$5,0)),INDEX(Lookup!$N$2:$N$5,MATCH(Players!O309,Lookup!$O$2:$O$5,0)))</f>
        <v>Goalkeeper</v>
      </c>
      <c r="AC309">
        <v>4495000</v>
      </c>
      <c r="AD309" s="69" t="s">
        <v>790</v>
      </c>
      <c r="AE309" s="69" t="str">
        <f>INDEX('Translate table'!$H$2:$H$622,MATCH(Players!P309,'Translate table'!$G$2:$G$622,0))</f>
        <v>Jonas LÃ¶ssl</v>
      </c>
      <c r="AF309" s="69">
        <f>IFERROR(INDEX('Euro Qual stats'!$A$1:$L$2071,MATCH(Players!$AE309,'Euro Qual stats'!$A$1:$A$2071,0),MATCH(Players!AF$2,'Euro Qual stats'!$A$1:$L$1,0)),0)</f>
        <v>0</v>
      </c>
      <c r="AG309" s="69">
        <f>IFERROR(INDEX('Euro Qual stats'!$A$1:$L$2071,MATCH(Players!$AE309,'Euro Qual stats'!$A$1:$A$2071,0),MATCH(Players!AG$2,'Euro Qual stats'!$A$1:$L$1,0)),0)</f>
        <v>0</v>
      </c>
      <c r="AH309" s="69">
        <f>IFERROR(INDEX('Euro Qual stats'!$A$1:$L$2071,MATCH(Players!$AE309,'Euro Qual stats'!$A$1:$A$2071,0),MATCH(Players!AH$2,'Euro Qual stats'!$A$1:$L$1,0)),0)</f>
        <v>0</v>
      </c>
      <c r="AI309" s="69">
        <f>IFERROR(INDEX('Euro Qual stats'!$A$1:$L$2071,MATCH(Players!$AE309,'Euro Qual stats'!$A$1:$A$2071,0),MATCH(Players!AI$2,'Euro Qual stats'!$A$1:$L$1,0)),0)</f>
        <v>0</v>
      </c>
      <c r="AJ309" s="85">
        <f t="shared" si="140"/>
        <v>0</v>
      </c>
      <c r="AK309" s="85">
        <f t="shared" si="141"/>
        <v>0</v>
      </c>
      <c r="AL309" s="85">
        <f t="shared" si="142"/>
        <v>0</v>
      </c>
      <c r="AM309" s="85">
        <f t="shared" si="143"/>
        <v>0</v>
      </c>
      <c r="AN309" s="85">
        <f t="shared" si="144"/>
        <v>0</v>
      </c>
      <c r="AO309" s="85">
        <f t="shared" si="145"/>
        <v>0</v>
      </c>
      <c r="AP309" s="2" t="str">
        <f t="shared" si="146"/>
        <v/>
      </c>
      <c r="AQ309" s="2" t="str">
        <f t="shared" si="147"/>
        <v/>
      </c>
      <c r="AR309" s="2" t="str">
        <f t="shared" si="148"/>
        <v/>
      </c>
      <c r="AS309" s="2" t="str">
        <f t="shared" si="149"/>
        <v/>
      </c>
      <c r="AT309" s="2" t="str">
        <f t="shared" si="150"/>
        <v/>
      </c>
      <c r="AU309" s="2">
        <f t="shared" si="170"/>
        <v>0</v>
      </c>
      <c r="AV309" s="2">
        <f t="shared" si="171"/>
        <v>0</v>
      </c>
      <c r="AW309" s="2">
        <f t="shared" si="172"/>
        <v>0</v>
      </c>
      <c r="AX309" s="2">
        <f t="shared" si="173"/>
        <v>2.7027027027027025E-2</v>
      </c>
      <c r="AY309" s="2">
        <f t="shared" si="174"/>
        <v>0</v>
      </c>
      <c r="AZ309" s="2">
        <f t="shared" si="151"/>
        <v>0</v>
      </c>
      <c r="BA309" s="2">
        <f t="shared" si="152"/>
        <v>0</v>
      </c>
      <c r="BB309" s="2">
        <f t="shared" si="153"/>
        <v>1.3513513513513513E-2</v>
      </c>
      <c r="BC309">
        <f t="shared" si="154"/>
        <v>0</v>
      </c>
      <c r="BD309" s="74">
        <f t="shared" si="155"/>
        <v>0</v>
      </c>
      <c r="BE309" s="74">
        <f t="shared" si="156"/>
        <v>0</v>
      </c>
      <c r="BF309" s="74">
        <f t="shared" si="157"/>
        <v>0</v>
      </c>
      <c r="BG309" s="2">
        <f t="shared" si="158"/>
        <v>1.3513513513513513E-2</v>
      </c>
      <c r="BH309" s="2">
        <f t="shared" si="159"/>
        <v>0</v>
      </c>
      <c r="BI309" s="2">
        <f t="shared" si="160"/>
        <v>0</v>
      </c>
      <c r="BJ309" s="2">
        <f t="shared" si="161"/>
        <v>0</v>
      </c>
      <c r="BK309" s="2">
        <f t="shared" si="162"/>
        <v>0</v>
      </c>
      <c r="BL309" s="2">
        <f t="shared" si="163"/>
        <v>1.3513513513513513E-2</v>
      </c>
      <c r="BM309" s="2">
        <f t="shared" si="164"/>
        <v>0</v>
      </c>
      <c r="BN309" s="2">
        <f t="shared" si="165"/>
        <v>0</v>
      </c>
      <c r="BO309" s="2">
        <f t="shared" si="166"/>
        <v>0</v>
      </c>
      <c r="BP309" s="2">
        <f t="shared" si="167"/>
        <v>0</v>
      </c>
      <c r="BQ309" s="2">
        <f t="shared" si="168"/>
        <v>1.3513513513513513E-2</v>
      </c>
      <c r="BR309" s="2">
        <f t="shared" si="169"/>
        <v>0</v>
      </c>
    </row>
    <row r="310" spans="1:70" x14ac:dyDescent="0.3">
      <c r="A310" s="93">
        <v>0</v>
      </c>
      <c r="B310">
        <v>204942</v>
      </c>
      <c r="C310" t="s">
        <v>2185</v>
      </c>
      <c r="D310" t="s">
        <v>1776</v>
      </c>
      <c r="E310" t="s">
        <v>2186</v>
      </c>
      <c r="F310">
        <v>18583</v>
      </c>
      <c r="G310" t="s">
        <v>867</v>
      </c>
      <c r="H310" t="s">
        <v>903</v>
      </c>
      <c r="I310" t="s">
        <v>979</v>
      </c>
      <c r="J310">
        <v>1.7</v>
      </c>
      <c r="K310">
        <v>5</v>
      </c>
      <c r="L310">
        <v>1.7</v>
      </c>
      <c r="M310">
        <v>0</v>
      </c>
      <c r="N310">
        <v>2581</v>
      </c>
      <c r="O310" t="s">
        <v>1301</v>
      </c>
      <c r="P310" t="s">
        <v>2187</v>
      </c>
      <c r="Q310" t="s">
        <v>2187</v>
      </c>
      <c r="R310">
        <v>0</v>
      </c>
      <c r="S310">
        <v>2</v>
      </c>
      <c r="T310">
        <v>0</v>
      </c>
      <c r="U310">
        <v>8</v>
      </c>
      <c r="V310">
        <v>2396</v>
      </c>
      <c r="W310">
        <v>2</v>
      </c>
      <c r="X310">
        <v>3</v>
      </c>
      <c r="Y310">
        <v>0</v>
      </c>
      <c r="Z310" t="s">
        <v>1250</v>
      </c>
      <c r="AA310" t="s">
        <v>692</v>
      </c>
      <c r="AB310" s="69" t="str">
        <f>IF(AA310&lt;&gt;"",INDEX(Lookup!$N$2:$N$5,MATCH(Players!AA310,Lookup!$P$2:$P$5,0)),INDEX(Lookup!$N$2:$N$5,MATCH(Players!O310,Lookup!$O$2:$O$5,0)))</f>
        <v>Defense</v>
      </c>
      <c r="AC310">
        <v>3984000</v>
      </c>
      <c r="AD310" s="69" t="s">
        <v>788</v>
      </c>
      <c r="AE310" s="69" t="str">
        <f>INDEX('Translate table'!$H$2:$H$622,MATCH(Players!P310,'Translate table'!$G$2:$G$622,0))</f>
        <v>Simon KjÃ¦r</v>
      </c>
      <c r="AF310" s="69">
        <f>IFERROR(INDEX('Euro Qual stats'!$A$1:$L$2071,MATCH(Players!$AE310,'Euro Qual stats'!$A$1:$A$2071,0),MATCH(Players!AF$2,'Euro Qual stats'!$A$1:$L$1,0)),0)</f>
        <v>8</v>
      </c>
      <c r="AG310" s="69">
        <f>IFERROR(INDEX('Euro Qual stats'!$A$1:$L$2071,MATCH(Players!$AE310,'Euro Qual stats'!$A$1:$A$2071,0),MATCH(Players!AG$2,'Euro Qual stats'!$A$1:$L$1,0)),0)</f>
        <v>0.28000000000000003</v>
      </c>
      <c r="AH310" s="69">
        <f>IFERROR(INDEX('Euro Qual stats'!$A$1:$L$2071,MATCH(Players!$AE310,'Euro Qual stats'!$A$1:$A$2071,0),MATCH(Players!AH$2,'Euro Qual stats'!$A$1:$L$1,0)),0)</f>
        <v>0</v>
      </c>
      <c r="AI310" s="69">
        <f>IFERROR(INDEX('Euro Qual stats'!$A$1:$L$2071,MATCH(Players!$AE310,'Euro Qual stats'!$A$1:$A$2071,0),MATCH(Players!AI$2,'Euro Qual stats'!$A$1:$L$1,0)),0)</f>
        <v>0.14000000000000001</v>
      </c>
      <c r="AJ310" s="85">
        <f t="shared" si="140"/>
        <v>0.21785009861932941</v>
      </c>
      <c r="AK310" s="85">
        <f t="shared" si="141"/>
        <v>3.0591715976331368E-2</v>
      </c>
      <c r="AL310" s="85">
        <f t="shared" si="142"/>
        <v>0.15631163708086782</v>
      </c>
      <c r="AM310" s="85">
        <f t="shared" si="143"/>
        <v>0.16049153674227773</v>
      </c>
      <c r="AN310" s="85">
        <f t="shared" si="144"/>
        <v>1.2504709031593749E-2</v>
      </c>
      <c r="AO310" s="85">
        <f t="shared" si="145"/>
        <v>9.9513786964908132E-2</v>
      </c>
      <c r="AP310" s="2">
        <f t="shared" si="146"/>
        <v>0</v>
      </c>
      <c r="AQ310" s="2">
        <f t="shared" si="147"/>
        <v>7.512520868113523E-2</v>
      </c>
      <c r="AR310" s="2">
        <f t="shared" si="148"/>
        <v>7.512520868113523E-2</v>
      </c>
      <c r="AS310" s="2">
        <f t="shared" si="149"/>
        <v>0.11268781302170283</v>
      </c>
      <c r="AT310" s="2">
        <f t="shared" si="150"/>
        <v>0</v>
      </c>
      <c r="AU310" s="2">
        <f t="shared" si="170"/>
        <v>0</v>
      </c>
      <c r="AV310" s="2">
        <f t="shared" si="171"/>
        <v>7.512520868113523E-2</v>
      </c>
      <c r="AW310" s="2">
        <f t="shared" si="172"/>
        <v>7.512520868113523E-2</v>
      </c>
      <c r="AX310" s="2">
        <f t="shared" si="173"/>
        <v>0.11268781302170283</v>
      </c>
      <c r="AY310" s="2">
        <f t="shared" si="174"/>
        <v>0</v>
      </c>
      <c r="AZ310" s="2">
        <f t="shared" si="151"/>
        <v>1.5295857988165684E-2</v>
      </c>
      <c r="BA310" s="2">
        <f t="shared" si="152"/>
        <v>0.14648765365023231</v>
      </c>
      <c r="BB310" s="2">
        <f t="shared" si="153"/>
        <v>0.12634390651085142</v>
      </c>
      <c r="BC310">
        <f t="shared" si="154"/>
        <v>1</v>
      </c>
      <c r="BD310" s="74">
        <f t="shared" si="155"/>
        <v>8.8480482389155148E-3</v>
      </c>
      <c r="BE310" s="74">
        <f t="shared" si="156"/>
        <v>0.1273081810776461</v>
      </c>
      <c r="BF310" s="74">
        <f t="shared" si="157"/>
        <v>1.8791115659840176E-2</v>
      </c>
      <c r="BG310" s="2">
        <f t="shared" si="158"/>
        <v>0.12634390651085142</v>
      </c>
      <c r="BH310" s="2">
        <f t="shared" si="159"/>
        <v>0</v>
      </c>
      <c r="BI310" s="2">
        <f t="shared" si="160"/>
        <v>8.8480482389155148E-3</v>
      </c>
      <c r="BJ310" s="2">
        <f t="shared" si="161"/>
        <v>0.1273081810776461</v>
      </c>
      <c r="BK310" s="2">
        <f t="shared" si="162"/>
        <v>1.8791115659840176E-2</v>
      </c>
      <c r="BL310" s="2">
        <f t="shared" si="163"/>
        <v>0.12634390651085142</v>
      </c>
      <c r="BM310" s="2">
        <f t="shared" si="164"/>
        <v>0</v>
      </c>
      <c r="BN310" s="2">
        <f t="shared" si="165"/>
        <v>8.8480482389155148E-3</v>
      </c>
      <c r="BO310" s="2">
        <f t="shared" si="166"/>
        <v>0.1273081810776461</v>
      </c>
      <c r="BP310" s="2">
        <f t="shared" si="167"/>
        <v>1.8791115659840176E-2</v>
      </c>
      <c r="BQ310" s="2">
        <f t="shared" si="168"/>
        <v>0.12634390651085142</v>
      </c>
      <c r="BR310" s="2">
        <f t="shared" si="169"/>
        <v>0</v>
      </c>
    </row>
    <row r="311" spans="1:70" x14ac:dyDescent="0.3">
      <c r="A311" s="93">
        <v>0</v>
      </c>
      <c r="B311">
        <v>223180</v>
      </c>
      <c r="C311" t="s">
        <v>2189</v>
      </c>
      <c r="D311" t="s">
        <v>2190</v>
      </c>
      <c r="E311" t="s">
        <v>2191</v>
      </c>
      <c r="F311">
        <v>18583</v>
      </c>
      <c r="G311" t="s">
        <v>867</v>
      </c>
      <c r="H311" t="s">
        <v>903</v>
      </c>
      <c r="I311" t="s">
        <v>5231</v>
      </c>
      <c r="J311">
        <v>0</v>
      </c>
      <c r="K311">
        <v>5</v>
      </c>
      <c r="L311">
        <v>0</v>
      </c>
      <c r="M311">
        <v>0</v>
      </c>
      <c r="N311">
        <v>13</v>
      </c>
      <c r="O311" t="s">
        <v>992</v>
      </c>
      <c r="P311" t="s">
        <v>2192</v>
      </c>
      <c r="Q311" t="s">
        <v>185</v>
      </c>
      <c r="R311">
        <v>0</v>
      </c>
      <c r="S311">
        <v>0</v>
      </c>
      <c r="T311">
        <v>0</v>
      </c>
      <c r="U311">
        <v>8</v>
      </c>
      <c r="V311">
        <v>1371</v>
      </c>
      <c r="W311">
        <v>0</v>
      </c>
      <c r="X311">
        <v>2</v>
      </c>
      <c r="Y311">
        <v>1</v>
      </c>
      <c r="Z311" t="s">
        <v>1250</v>
      </c>
      <c r="AA311" t="s">
        <v>691</v>
      </c>
      <c r="AB311" s="69" t="str">
        <f>IF(AA311&lt;&gt;"",INDEX(Lookup!$N$2:$N$5,MATCH(Players!AA311,Lookup!$P$2:$P$5,0)),INDEX(Lookup!$N$2:$N$5,MATCH(Players!O311,Lookup!$O$2:$O$5,0)))</f>
        <v>Midfield</v>
      </c>
      <c r="AC311">
        <v>2995000</v>
      </c>
      <c r="AD311" s="69" t="s">
        <v>789</v>
      </c>
      <c r="AE311" s="69" t="str">
        <f>INDEX('Translate table'!$H$2:$H$622,MATCH(Players!P311,'Translate table'!$G$2:$G$622,0))</f>
        <v>Anders Christiansen</v>
      </c>
      <c r="AF311" s="69">
        <f>IFERROR(INDEX('Euro Qual stats'!$A$1:$L$2071,MATCH(Players!$AE311,'Euro Qual stats'!$A$1:$A$2071,0),MATCH(Players!AF$2,'Euro Qual stats'!$A$1:$L$1,0)),0)</f>
        <v>0</v>
      </c>
      <c r="AG311" s="69">
        <f>IFERROR(INDEX('Euro Qual stats'!$A$1:$L$2071,MATCH(Players!$AE311,'Euro Qual stats'!$A$1:$A$2071,0),MATCH(Players!AG$2,'Euro Qual stats'!$A$1:$L$1,0)),0)</f>
        <v>0</v>
      </c>
      <c r="AH311" s="69">
        <f>IFERROR(INDEX('Euro Qual stats'!$A$1:$L$2071,MATCH(Players!$AE311,'Euro Qual stats'!$A$1:$A$2071,0),MATCH(Players!AH$2,'Euro Qual stats'!$A$1:$L$1,0)),0)</f>
        <v>0</v>
      </c>
      <c r="AI311" s="69">
        <f>IFERROR(INDEX('Euro Qual stats'!$A$1:$L$2071,MATCH(Players!$AE311,'Euro Qual stats'!$A$1:$A$2071,0),MATCH(Players!AI$2,'Euro Qual stats'!$A$1:$L$1,0)),0)</f>
        <v>0</v>
      </c>
      <c r="AJ311" s="85">
        <f t="shared" si="140"/>
        <v>0.16033149171270719</v>
      </c>
      <c r="AK311" s="85">
        <f t="shared" si="141"/>
        <v>0.2239226519337017</v>
      </c>
      <c r="AL311" s="85">
        <f t="shared" si="142"/>
        <v>0.23265193370165746</v>
      </c>
      <c r="AM311" s="85">
        <f t="shared" si="143"/>
        <v>0</v>
      </c>
      <c r="AN311" s="85">
        <f t="shared" si="144"/>
        <v>0</v>
      </c>
      <c r="AO311" s="85">
        <f t="shared" si="145"/>
        <v>0</v>
      </c>
      <c r="AP311" s="2">
        <f t="shared" si="146"/>
        <v>0</v>
      </c>
      <c r="AQ311" s="2">
        <f t="shared" si="147"/>
        <v>0</v>
      </c>
      <c r="AR311" s="2">
        <f t="shared" si="148"/>
        <v>0</v>
      </c>
      <c r="AS311" s="2">
        <f t="shared" si="149"/>
        <v>0.13129102844638948</v>
      </c>
      <c r="AT311" s="2">
        <f t="shared" si="150"/>
        <v>6.5645514223194742E-2</v>
      </c>
      <c r="AU311" s="2">
        <f t="shared" si="170"/>
        <v>0</v>
      </c>
      <c r="AV311" s="2">
        <f t="shared" si="171"/>
        <v>0</v>
      </c>
      <c r="AW311" s="2">
        <f t="shared" si="172"/>
        <v>0</v>
      </c>
      <c r="AX311" s="2">
        <f t="shared" si="173"/>
        <v>0.13129102844638948</v>
      </c>
      <c r="AY311" s="2">
        <f t="shared" si="174"/>
        <v>6.5645514223194742E-2</v>
      </c>
      <c r="AZ311" s="2">
        <f t="shared" si="151"/>
        <v>0.11196132596685085</v>
      </c>
      <c r="BA311" s="2">
        <f t="shared" si="152"/>
        <v>8.0165745856353596E-2</v>
      </c>
      <c r="BB311" s="2">
        <f t="shared" si="153"/>
        <v>6.5645514223194742E-2</v>
      </c>
      <c r="BC311">
        <f t="shared" si="154"/>
        <v>0</v>
      </c>
      <c r="BD311" s="74">
        <f t="shared" si="155"/>
        <v>0</v>
      </c>
      <c r="BE311" s="74">
        <f t="shared" si="156"/>
        <v>0</v>
      </c>
      <c r="BF311" s="74">
        <f t="shared" si="157"/>
        <v>0</v>
      </c>
      <c r="BG311" s="2">
        <f t="shared" si="158"/>
        <v>6.5645514223194742E-2</v>
      </c>
      <c r="BH311" s="2">
        <f t="shared" si="159"/>
        <v>6.5645514223194742E-2</v>
      </c>
      <c r="BI311" s="2">
        <f t="shared" si="160"/>
        <v>0</v>
      </c>
      <c r="BJ311" s="2">
        <f t="shared" si="161"/>
        <v>0</v>
      </c>
      <c r="BK311" s="2">
        <f t="shared" si="162"/>
        <v>0</v>
      </c>
      <c r="BL311" s="2">
        <f t="shared" si="163"/>
        <v>6.5645514223194742E-2</v>
      </c>
      <c r="BM311" s="2">
        <f t="shared" si="164"/>
        <v>0.06</v>
      </c>
      <c r="BN311" s="2">
        <f t="shared" si="165"/>
        <v>0</v>
      </c>
      <c r="BO311" s="2">
        <f t="shared" si="166"/>
        <v>0</v>
      </c>
      <c r="BP311" s="2">
        <f t="shared" si="167"/>
        <v>0</v>
      </c>
      <c r="BQ311" s="2">
        <f t="shared" si="168"/>
        <v>6.5645514223194742E-2</v>
      </c>
      <c r="BR311" s="2">
        <f t="shared" si="169"/>
        <v>0.06</v>
      </c>
    </row>
    <row r="312" spans="1:70" x14ac:dyDescent="0.3">
      <c r="A312" s="93">
        <v>0</v>
      </c>
      <c r="B312">
        <v>223179</v>
      </c>
      <c r="C312" t="s">
        <v>2193</v>
      </c>
      <c r="D312" t="s">
        <v>1991</v>
      </c>
      <c r="E312" t="s">
        <v>2194</v>
      </c>
      <c r="F312">
        <v>18583</v>
      </c>
      <c r="G312" t="s">
        <v>867</v>
      </c>
      <c r="H312" t="s">
        <v>903</v>
      </c>
      <c r="I312" t="s">
        <v>5231</v>
      </c>
      <c r="J312">
        <v>0</v>
      </c>
      <c r="K312">
        <v>5</v>
      </c>
      <c r="L312">
        <v>0</v>
      </c>
      <c r="M312">
        <v>0</v>
      </c>
      <c r="N312">
        <v>3</v>
      </c>
      <c r="O312" t="s">
        <v>992</v>
      </c>
      <c r="P312" t="s">
        <v>2195</v>
      </c>
      <c r="Q312" t="s">
        <v>2196</v>
      </c>
      <c r="R312">
        <v>1</v>
      </c>
      <c r="S312">
        <v>0</v>
      </c>
      <c r="T312">
        <v>0</v>
      </c>
      <c r="U312">
        <v>0</v>
      </c>
      <c r="V312">
        <v>267</v>
      </c>
      <c r="W312">
        <v>1</v>
      </c>
      <c r="X312">
        <v>1</v>
      </c>
      <c r="Y312">
        <v>0</v>
      </c>
      <c r="Z312" t="s">
        <v>1250</v>
      </c>
      <c r="AA312" t="s">
        <v>691</v>
      </c>
      <c r="AB312" s="69" t="str">
        <f>IF(AA312&lt;&gt;"",INDEX(Lookup!$N$2:$N$5,MATCH(Players!AA312,Lookup!$P$2:$P$5,0)),INDEX(Lookup!$N$2:$N$5,MATCH(Players!O312,Lookup!$O$2:$O$5,0)))</f>
        <v>Midfield</v>
      </c>
      <c r="AC312">
        <v>2495000</v>
      </c>
      <c r="AD312" s="69" t="s">
        <v>788</v>
      </c>
      <c r="AE312" s="69" t="str">
        <f>INDEX('Translate table'!$H$2:$H$622,MATCH(Players!P312,'Translate table'!$G$2:$G$622,0))</f>
        <v>Christian NÃ¸rgaard</v>
      </c>
      <c r="AF312" s="69">
        <f>IFERROR(INDEX('Euro Qual stats'!$A$1:$L$2071,MATCH(Players!$AE312,'Euro Qual stats'!$A$1:$A$2071,0),MATCH(Players!AF$2,'Euro Qual stats'!$A$1:$L$1,0)),0)</f>
        <v>0</v>
      </c>
      <c r="AG312" s="69">
        <f>IFERROR(INDEX('Euro Qual stats'!$A$1:$L$2071,MATCH(Players!$AE312,'Euro Qual stats'!$A$1:$A$2071,0),MATCH(Players!AG$2,'Euro Qual stats'!$A$1:$L$1,0)),0)</f>
        <v>0</v>
      </c>
      <c r="AH312" s="69">
        <f>IFERROR(INDEX('Euro Qual stats'!$A$1:$L$2071,MATCH(Players!$AE312,'Euro Qual stats'!$A$1:$A$2071,0),MATCH(Players!AH$2,'Euro Qual stats'!$A$1:$L$1,0)),0)</f>
        <v>0</v>
      </c>
      <c r="AI312" s="69">
        <f>IFERROR(INDEX('Euro Qual stats'!$A$1:$L$2071,MATCH(Players!$AE312,'Euro Qual stats'!$A$1:$A$2071,0),MATCH(Players!AI$2,'Euro Qual stats'!$A$1:$L$1,0)),0)</f>
        <v>0</v>
      </c>
      <c r="AJ312" s="85">
        <f t="shared" si="140"/>
        <v>0.16033149171270719</v>
      </c>
      <c r="AK312" s="85">
        <f t="shared" si="141"/>
        <v>0.2239226519337017</v>
      </c>
      <c r="AL312" s="85">
        <f t="shared" si="142"/>
        <v>0.23265193370165746</v>
      </c>
      <c r="AM312" s="85">
        <f t="shared" si="143"/>
        <v>0</v>
      </c>
      <c r="AN312" s="85">
        <f t="shared" si="144"/>
        <v>0</v>
      </c>
      <c r="AO312" s="85">
        <f t="shared" si="145"/>
        <v>0</v>
      </c>
      <c r="AP312" s="2">
        <f t="shared" si="146"/>
        <v>0.33707865168539325</v>
      </c>
      <c r="AQ312" s="2">
        <f t="shared" si="147"/>
        <v>0</v>
      </c>
      <c r="AR312" s="2">
        <f t="shared" si="148"/>
        <v>0.33707865168539325</v>
      </c>
      <c r="AS312" s="2">
        <f t="shared" si="149"/>
        <v>0.33707865168539325</v>
      </c>
      <c r="AT312" s="2">
        <f t="shared" si="150"/>
        <v>0</v>
      </c>
      <c r="AU312" s="2">
        <f t="shared" si="170"/>
        <v>0.33707865168539325</v>
      </c>
      <c r="AV312" s="2">
        <f t="shared" si="171"/>
        <v>0</v>
      </c>
      <c r="AW312" s="2">
        <f t="shared" si="172"/>
        <v>0.33707865168539325</v>
      </c>
      <c r="AX312" s="2">
        <f t="shared" si="173"/>
        <v>0.33707865168539325</v>
      </c>
      <c r="AY312" s="2">
        <f t="shared" si="174"/>
        <v>0</v>
      </c>
      <c r="AZ312" s="2">
        <f t="shared" si="151"/>
        <v>0.28050065180954747</v>
      </c>
      <c r="BA312" s="2">
        <f t="shared" si="152"/>
        <v>8.0165745856353596E-2</v>
      </c>
      <c r="BB312" s="2">
        <f t="shared" si="153"/>
        <v>0.16853932584269662</v>
      </c>
      <c r="BC312">
        <f t="shared" si="154"/>
        <v>0</v>
      </c>
      <c r="BD312" s="74">
        <f t="shared" si="155"/>
        <v>0</v>
      </c>
      <c r="BE312" s="74">
        <f t="shared" si="156"/>
        <v>0</v>
      </c>
      <c r="BF312" s="74">
        <f t="shared" si="157"/>
        <v>0</v>
      </c>
      <c r="BG312" s="2">
        <f t="shared" si="158"/>
        <v>0.16853932584269662</v>
      </c>
      <c r="BH312" s="2">
        <f t="shared" si="159"/>
        <v>0</v>
      </c>
      <c r="BI312" s="2">
        <f t="shared" si="160"/>
        <v>0</v>
      </c>
      <c r="BJ312" s="2">
        <f t="shared" si="161"/>
        <v>0</v>
      </c>
      <c r="BK312" s="2">
        <f t="shared" si="162"/>
        <v>0</v>
      </c>
      <c r="BL312" s="2">
        <f t="shared" si="163"/>
        <v>0.16853932584269662</v>
      </c>
      <c r="BM312" s="2">
        <f t="shared" si="164"/>
        <v>0</v>
      </c>
      <c r="BN312" s="2">
        <f t="shared" si="165"/>
        <v>0</v>
      </c>
      <c r="BO312" s="2">
        <f t="shared" si="166"/>
        <v>0</v>
      </c>
      <c r="BP312" s="2">
        <f t="shared" si="167"/>
        <v>0</v>
      </c>
      <c r="BQ312" s="2">
        <f t="shared" si="168"/>
        <v>0.16853932584269662</v>
      </c>
      <c r="BR312" s="2">
        <f t="shared" si="169"/>
        <v>0</v>
      </c>
    </row>
    <row r="313" spans="1:70" x14ac:dyDescent="0.3">
      <c r="A313" s="93">
        <v>0</v>
      </c>
      <c r="B313">
        <v>204983</v>
      </c>
      <c r="C313" t="s">
        <v>2197</v>
      </c>
      <c r="D313" t="s">
        <v>2198</v>
      </c>
      <c r="E313" t="s">
        <v>2199</v>
      </c>
      <c r="F313">
        <v>18570</v>
      </c>
      <c r="G313" t="s">
        <v>868</v>
      </c>
      <c r="H313" t="s">
        <v>915</v>
      </c>
      <c r="I313" t="s">
        <v>5231</v>
      </c>
      <c r="J313">
        <v>0</v>
      </c>
      <c r="K313">
        <v>5</v>
      </c>
      <c r="L313">
        <v>0</v>
      </c>
      <c r="M313">
        <v>0</v>
      </c>
      <c r="N313">
        <v>6</v>
      </c>
      <c r="O313" t="s">
        <v>992</v>
      </c>
      <c r="P313" t="s">
        <v>2200</v>
      </c>
      <c r="Q313" t="s">
        <v>2201</v>
      </c>
      <c r="R313">
        <v>0</v>
      </c>
      <c r="S313">
        <v>1</v>
      </c>
      <c r="T313">
        <v>0</v>
      </c>
      <c r="U313">
        <v>0</v>
      </c>
      <c r="V313">
        <v>369</v>
      </c>
      <c r="W313">
        <v>1</v>
      </c>
      <c r="X313">
        <v>0</v>
      </c>
      <c r="Y313">
        <v>0</v>
      </c>
      <c r="Z313" t="s">
        <v>868</v>
      </c>
      <c r="AA313" t="s">
        <v>691</v>
      </c>
      <c r="AB313" s="69" t="str">
        <f>IF(AA313&lt;&gt;"",INDEX(Lookup!$N$2:$N$5,MATCH(Players!AA313,Lookup!$P$2:$P$5,0)),INDEX(Lookup!$N$2:$N$5,MATCH(Players!O313,Lookup!$O$2:$O$5,0)))</f>
        <v>Midfield</v>
      </c>
      <c r="AC313">
        <v>2495000</v>
      </c>
      <c r="AD313" s="69" t="s">
        <v>802</v>
      </c>
      <c r="AE313" s="69" t="str">
        <f>INDEX('Translate table'!$H$2:$H$622,MATCH(Players!P313,'Translate table'!$G$2:$G$622,0))</f>
        <v>Fredrik Jensen</v>
      </c>
      <c r="AF313" s="69">
        <f>IFERROR(INDEX('Euro Qual stats'!$A$1:$L$2071,MATCH(Players!$AE313,'Euro Qual stats'!$A$1:$A$2071,0),MATCH(Players!AF$2,'Euro Qual stats'!$A$1:$L$1,0)),0)</f>
        <v>4</v>
      </c>
      <c r="AG313" s="69">
        <f>IFERROR(INDEX('Euro Qual stats'!$A$1:$L$2071,MATCH(Players!$AE313,'Euro Qual stats'!$A$1:$A$2071,0),MATCH(Players!AG$2,'Euro Qual stats'!$A$1:$L$1,0)),0)</f>
        <v>0</v>
      </c>
      <c r="AH313" s="69">
        <f>IFERROR(INDEX('Euro Qual stats'!$A$1:$L$2071,MATCH(Players!$AE313,'Euro Qual stats'!$A$1:$A$2071,0),MATCH(Players!AH$2,'Euro Qual stats'!$A$1:$L$1,0)),0)</f>
        <v>1.3</v>
      </c>
      <c r="AI313" s="69">
        <f>IFERROR(INDEX('Euro Qual stats'!$A$1:$L$2071,MATCH(Players!$AE313,'Euro Qual stats'!$A$1:$A$2071,0),MATCH(Players!AI$2,'Euro Qual stats'!$A$1:$L$1,0)),0)</f>
        <v>0</v>
      </c>
      <c r="AJ313" s="85">
        <f t="shared" si="140"/>
        <v>0.10688766114180479</v>
      </c>
      <c r="AK313" s="85">
        <f t="shared" si="141"/>
        <v>0.58261510128913452</v>
      </c>
      <c r="AL313" s="85">
        <f t="shared" si="142"/>
        <v>0.1551012891344383</v>
      </c>
      <c r="AM313" s="85">
        <f t="shared" si="143"/>
        <v>0</v>
      </c>
      <c r="AN313" s="85">
        <f t="shared" si="144"/>
        <v>0</v>
      </c>
      <c r="AO313" s="85">
        <f t="shared" si="145"/>
        <v>0</v>
      </c>
      <c r="AP313" s="2">
        <f t="shared" si="146"/>
        <v>0</v>
      </c>
      <c r="AQ313" s="2">
        <f t="shared" si="147"/>
        <v>0.24390243902439024</v>
      </c>
      <c r="AR313" s="2">
        <f t="shared" si="148"/>
        <v>0.24390243902439024</v>
      </c>
      <c r="AS313" s="2">
        <f t="shared" si="149"/>
        <v>0</v>
      </c>
      <c r="AT313" s="2">
        <f t="shared" si="150"/>
        <v>0</v>
      </c>
      <c r="AU313" s="2">
        <f t="shared" si="170"/>
        <v>0</v>
      </c>
      <c r="AV313" s="2">
        <f t="shared" si="171"/>
        <v>0.24390243902439024</v>
      </c>
      <c r="AW313" s="2">
        <f t="shared" si="172"/>
        <v>0.24390243902439024</v>
      </c>
      <c r="AX313" s="2">
        <f t="shared" si="173"/>
        <v>0</v>
      </c>
      <c r="AY313" s="2">
        <f t="shared" si="174"/>
        <v>0</v>
      </c>
      <c r="AZ313" s="2">
        <f t="shared" si="151"/>
        <v>0.29130755064456726</v>
      </c>
      <c r="BA313" s="2">
        <f t="shared" si="152"/>
        <v>0.17539505008309753</v>
      </c>
      <c r="BB313" s="2">
        <f t="shared" si="153"/>
        <v>0</v>
      </c>
      <c r="BC313">
        <f t="shared" si="154"/>
        <v>0</v>
      </c>
      <c r="BD313" s="74">
        <f t="shared" si="155"/>
        <v>0</v>
      </c>
      <c r="BE313" s="74">
        <f t="shared" si="156"/>
        <v>0</v>
      </c>
      <c r="BF313" s="74">
        <f t="shared" si="157"/>
        <v>0</v>
      </c>
      <c r="BG313" s="2">
        <f t="shared" si="158"/>
        <v>0</v>
      </c>
      <c r="BH313" s="2">
        <f t="shared" si="159"/>
        <v>0</v>
      </c>
      <c r="BI313" s="2">
        <f t="shared" si="160"/>
        <v>0</v>
      </c>
      <c r="BJ313" s="2">
        <f t="shared" si="161"/>
        <v>0</v>
      </c>
      <c r="BK313" s="2">
        <f t="shared" si="162"/>
        <v>0</v>
      </c>
      <c r="BL313" s="2">
        <f t="shared" si="163"/>
        <v>0</v>
      </c>
      <c r="BM313" s="2">
        <f t="shared" si="164"/>
        <v>0</v>
      </c>
      <c r="BN313" s="2">
        <f t="shared" si="165"/>
        <v>0</v>
      </c>
      <c r="BO313" s="2">
        <f t="shared" si="166"/>
        <v>0</v>
      </c>
      <c r="BP313" s="2">
        <f t="shared" si="167"/>
        <v>0</v>
      </c>
      <c r="BQ313" s="2">
        <f t="shared" si="168"/>
        <v>0</v>
      </c>
      <c r="BR313" s="2">
        <f t="shared" si="169"/>
        <v>0</v>
      </c>
    </row>
    <row r="314" spans="1:70" x14ac:dyDescent="0.3">
      <c r="A314" s="93">
        <v>0</v>
      </c>
      <c r="B314">
        <v>204982</v>
      </c>
      <c r="C314" t="s">
        <v>2202</v>
      </c>
      <c r="D314" t="s">
        <v>1071</v>
      </c>
      <c r="E314" t="s">
        <v>2203</v>
      </c>
      <c r="F314">
        <v>18570</v>
      </c>
      <c r="G314" t="s">
        <v>868</v>
      </c>
      <c r="H314" t="s">
        <v>915</v>
      </c>
      <c r="I314" t="s">
        <v>5231</v>
      </c>
      <c r="J314">
        <v>0</v>
      </c>
      <c r="K314">
        <v>5</v>
      </c>
      <c r="L314">
        <v>0</v>
      </c>
      <c r="M314">
        <v>0</v>
      </c>
      <c r="N314">
        <v>0</v>
      </c>
      <c r="O314" t="s">
        <v>992</v>
      </c>
      <c r="P314" t="s">
        <v>2204</v>
      </c>
      <c r="Q314" t="s">
        <v>2205</v>
      </c>
      <c r="R314">
        <v>7</v>
      </c>
      <c r="S314">
        <v>1</v>
      </c>
      <c r="T314">
        <v>0</v>
      </c>
      <c r="U314">
        <v>3</v>
      </c>
      <c r="V314">
        <v>1890</v>
      </c>
      <c r="W314">
        <v>15</v>
      </c>
      <c r="X314">
        <v>0</v>
      </c>
      <c r="Y314">
        <v>0</v>
      </c>
      <c r="Z314" t="s">
        <v>868</v>
      </c>
      <c r="AA314" t="s">
        <v>691</v>
      </c>
      <c r="AB314" s="69" t="str">
        <f>IF(AA314&lt;&gt;"",INDEX(Lookup!$N$2:$N$5,MATCH(Players!AA314,Lookup!$P$2:$P$5,0)),INDEX(Lookup!$N$2:$N$5,MATCH(Players!O314,Lookup!$O$2:$O$5,0)))</f>
        <v>Midfield</v>
      </c>
      <c r="AC314">
        <v>2495000</v>
      </c>
      <c r="AD314" s="69" t="s">
        <v>842</v>
      </c>
      <c r="AE314" s="69" t="str">
        <f>INDEX('Translate table'!$H$2:$H$622,MATCH(Players!P314,'Translate table'!$G$2:$G$622,0))</f>
        <v>Robert Taylor</v>
      </c>
      <c r="AF314" s="69">
        <f>IFERROR(INDEX('Euro Qual stats'!$A$1:$L$2071,MATCH(Players!$AE314,'Euro Qual stats'!$A$1:$A$2071,0),MATCH(Players!AF$2,'Euro Qual stats'!$A$1:$L$1,0)),0)</f>
        <v>1</v>
      </c>
      <c r="AG314" s="69">
        <f>IFERROR(INDEX('Euro Qual stats'!$A$1:$L$2071,MATCH(Players!$AE314,'Euro Qual stats'!$A$1:$A$2071,0),MATCH(Players!AG$2,'Euro Qual stats'!$A$1:$L$1,0)),0)</f>
        <v>0</v>
      </c>
      <c r="AH314" s="69">
        <f>IFERROR(INDEX('Euro Qual stats'!$A$1:$L$2071,MATCH(Players!$AE314,'Euro Qual stats'!$A$1:$A$2071,0),MATCH(Players!AH$2,'Euro Qual stats'!$A$1:$L$1,0)),0)</f>
        <v>0</v>
      </c>
      <c r="AI314" s="69">
        <f>IFERROR(INDEX('Euro Qual stats'!$A$1:$L$2071,MATCH(Players!$AE314,'Euro Qual stats'!$A$1:$A$2071,0),MATCH(Players!AI$2,'Euro Qual stats'!$A$1:$L$1,0)),0)</f>
        <v>0</v>
      </c>
      <c r="AJ314" s="85">
        <f t="shared" si="140"/>
        <v>0.14697053406998159</v>
      </c>
      <c r="AK314" s="85">
        <f t="shared" si="141"/>
        <v>0.20526243093922655</v>
      </c>
      <c r="AL314" s="85">
        <f t="shared" si="142"/>
        <v>0.21326427255985267</v>
      </c>
      <c r="AM314" s="85">
        <f t="shared" si="143"/>
        <v>0</v>
      </c>
      <c r="AN314" s="85">
        <f t="shared" si="144"/>
        <v>0</v>
      </c>
      <c r="AO314" s="85">
        <f t="shared" si="145"/>
        <v>0</v>
      </c>
      <c r="AP314" s="2">
        <f t="shared" si="146"/>
        <v>0.33333333333333337</v>
      </c>
      <c r="AQ314" s="2">
        <f t="shared" si="147"/>
        <v>4.7619047619047623E-2</v>
      </c>
      <c r="AR314" s="2">
        <f t="shared" si="148"/>
        <v>0.71428571428571419</v>
      </c>
      <c r="AS314" s="2">
        <f t="shared" si="149"/>
        <v>0</v>
      </c>
      <c r="AT314" s="2">
        <f t="shared" si="150"/>
        <v>0</v>
      </c>
      <c r="AU314" s="2">
        <f t="shared" si="170"/>
        <v>0.33333333333333337</v>
      </c>
      <c r="AV314" s="2">
        <f t="shared" si="171"/>
        <v>4.7619047619047623E-2</v>
      </c>
      <c r="AW314" s="2">
        <f t="shared" si="172"/>
        <v>0.71428571428571419</v>
      </c>
      <c r="AX314" s="2">
        <f t="shared" si="173"/>
        <v>0</v>
      </c>
      <c r="AY314" s="2">
        <f t="shared" si="174"/>
        <v>0</v>
      </c>
      <c r="AZ314" s="2">
        <f t="shared" si="151"/>
        <v>0.26929788213627998</v>
      </c>
      <c r="BA314" s="2">
        <f t="shared" si="152"/>
        <v>9.7294790844514603E-2</v>
      </c>
      <c r="BB314" s="2">
        <f t="shared" si="153"/>
        <v>0</v>
      </c>
      <c r="BC314">
        <f t="shared" si="154"/>
        <v>0</v>
      </c>
      <c r="BD314" s="74">
        <f t="shared" si="155"/>
        <v>0</v>
      </c>
      <c r="BE314" s="74">
        <f t="shared" si="156"/>
        <v>0</v>
      </c>
      <c r="BF314" s="74">
        <f t="shared" si="157"/>
        <v>0</v>
      </c>
      <c r="BG314" s="2">
        <f t="shared" si="158"/>
        <v>0</v>
      </c>
      <c r="BH314" s="2">
        <f t="shared" si="159"/>
        <v>0</v>
      </c>
      <c r="BI314" s="2">
        <f t="shared" si="160"/>
        <v>0</v>
      </c>
      <c r="BJ314" s="2">
        <f t="shared" si="161"/>
        <v>0</v>
      </c>
      <c r="BK314" s="2">
        <f t="shared" si="162"/>
        <v>0</v>
      </c>
      <c r="BL314" s="2">
        <f t="shared" si="163"/>
        <v>0</v>
      </c>
      <c r="BM314" s="2">
        <f t="shared" si="164"/>
        <v>0</v>
      </c>
      <c r="BN314" s="2">
        <f t="shared" si="165"/>
        <v>0</v>
      </c>
      <c r="BO314" s="2">
        <f t="shared" si="166"/>
        <v>0</v>
      </c>
      <c r="BP314" s="2">
        <f t="shared" si="167"/>
        <v>0</v>
      </c>
      <c r="BQ314" s="2">
        <f t="shared" si="168"/>
        <v>0</v>
      </c>
      <c r="BR314" s="2">
        <f t="shared" si="169"/>
        <v>0</v>
      </c>
    </row>
    <row r="315" spans="1:70" x14ac:dyDescent="0.3">
      <c r="A315" s="93">
        <v>0</v>
      </c>
      <c r="B315">
        <v>204880</v>
      </c>
      <c r="C315" t="s">
        <v>2206</v>
      </c>
      <c r="D315" t="s">
        <v>1816</v>
      </c>
      <c r="E315" t="s">
        <v>2207</v>
      </c>
      <c r="F315">
        <v>18570</v>
      </c>
      <c r="G315" t="s">
        <v>868</v>
      </c>
      <c r="H315" t="s">
        <v>915</v>
      </c>
      <c r="I315" t="s">
        <v>979</v>
      </c>
      <c r="J315">
        <v>3.3</v>
      </c>
      <c r="K315">
        <v>5</v>
      </c>
      <c r="L315">
        <v>3.3</v>
      </c>
      <c r="M315">
        <v>0</v>
      </c>
      <c r="N315">
        <v>71</v>
      </c>
      <c r="O315" t="s">
        <v>992</v>
      </c>
      <c r="P315" t="s">
        <v>2208</v>
      </c>
      <c r="Q315" t="s">
        <v>2208</v>
      </c>
      <c r="R315">
        <v>10</v>
      </c>
      <c r="S315">
        <v>4</v>
      </c>
      <c r="T315">
        <v>0</v>
      </c>
      <c r="U315">
        <v>7</v>
      </c>
      <c r="V315">
        <v>2067</v>
      </c>
      <c r="W315">
        <v>21</v>
      </c>
      <c r="X315">
        <v>3</v>
      </c>
      <c r="Y315">
        <v>0</v>
      </c>
      <c r="Z315" t="s">
        <v>868</v>
      </c>
      <c r="AA315" t="s">
        <v>691</v>
      </c>
      <c r="AB315" s="69" t="str">
        <f>IF(AA315&lt;&gt;"",INDEX(Lookup!$N$2:$N$5,MATCH(Players!AA315,Lookup!$P$2:$P$5,0)),INDEX(Lookup!$N$2:$N$5,MATCH(Players!O315,Lookup!$O$2:$O$5,0)))</f>
        <v>Midfield</v>
      </c>
      <c r="AC315">
        <v>3022000</v>
      </c>
      <c r="AD315" s="69" t="s">
        <v>813</v>
      </c>
      <c r="AE315" s="69" t="str">
        <f>INDEX('Translate table'!$H$2:$H$622,MATCH(Players!P315,'Translate table'!$G$2:$G$622,0))</f>
        <v>Robin Lod</v>
      </c>
      <c r="AF315" s="69">
        <f>IFERROR(INDEX('Euro Qual stats'!$A$1:$L$2071,MATCH(Players!$AE315,'Euro Qual stats'!$A$1:$A$2071,0),MATCH(Players!AF$2,'Euro Qual stats'!$A$1:$L$1,0)),0)</f>
        <v>10</v>
      </c>
      <c r="AG315" s="69">
        <f>IFERROR(INDEX('Euro Qual stats'!$A$1:$L$2071,MATCH(Players!$AE315,'Euro Qual stats'!$A$1:$A$2071,0),MATCH(Players!AG$2,'Euro Qual stats'!$A$1:$L$1,0)),0)</f>
        <v>0.3</v>
      </c>
      <c r="AH315" s="69">
        <f>IFERROR(INDEX('Euro Qual stats'!$A$1:$L$2071,MATCH(Players!$AE315,'Euro Qual stats'!$A$1:$A$2071,0),MATCH(Players!AH$2,'Euro Qual stats'!$A$1:$L$1,0)),0)</f>
        <v>0</v>
      </c>
      <c r="AI315" s="69">
        <f>IFERROR(INDEX('Euro Qual stats'!$A$1:$L$2071,MATCH(Players!$AE315,'Euro Qual stats'!$A$1:$A$2071,0),MATCH(Players!AI$2,'Euro Qual stats'!$A$1:$L$1,0)),0)</f>
        <v>0</v>
      </c>
      <c r="AJ315" s="85">
        <f t="shared" si="140"/>
        <v>0.2767219152854512</v>
      </c>
      <c r="AK315" s="85">
        <f t="shared" si="141"/>
        <v>3.7320441988950279E-2</v>
      </c>
      <c r="AL315" s="85">
        <f t="shared" si="142"/>
        <v>3.8775322283609574E-2</v>
      </c>
      <c r="AM315" s="85">
        <f t="shared" si="143"/>
        <v>0.25906594914176184</v>
      </c>
      <c r="AN315" s="85">
        <f t="shared" si="144"/>
        <v>1.8746740335317643E-2</v>
      </c>
      <c r="AO315" s="85">
        <f t="shared" si="145"/>
        <v>2.2993224072181767E-2</v>
      </c>
      <c r="AP315" s="2">
        <f t="shared" si="146"/>
        <v>0.43541364296081281</v>
      </c>
      <c r="AQ315" s="2">
        <f t="shared" si="147"/>
        <v>0.17416545718432511</v>
      </c>
      <c r="AR315" s="2">
        <f t="shared" si="148"/>
        <v>0.91436865021770675</v>
      </c>
      <c r="AS315" s="2">
        <f t="shared" si="149"/>
        <v>0.13062409288824384</v>
      </c>
      <c r="AT315" s="2">
        <f t="shared" si="150"/>
        <v>0</v>
      </c>
      <c r="AU315" s="2">
        <f t="shared" si="170"/>
        <v>0.43541364296081281</v>
      </c>
      <c r="AV315" s="2">
        <f t="shared" si="171"/>
        <v>0.17416545718432511</v>
      </c>
      <c r="AW315" s="2">
        <f t="shared" si="172"/>
        <v>0.91436865021770675</v>
      </c>
      <c r="AX315" s="2">
        <f t="shared" si="173"/>
        <v>0.13062409288824384</v>
      </c>
      <c r="AY315" s="2">
        <f t="shared" si="174"/>
        <v>0</v>
      </c>
      <c r="AZ315" s="2">
        <f t="shared" si="151"/>
        <v>0.23636704247488155</v>
      </c>
      <c r="BA315" s="2">
        <f t="shared" si="152"/>
        <v>0.22544368623488814</v>
      </c>
      <c r="BB315" s="2">
        <f t="shared" si="153"/>
        <v>6.5312046444121918E-2</v>
      </c>
      <c r="BC315">
        <f t="shared" si="154"/>
        <v>1</v>
      </c>
      <c r="BD315" s="74">
        <f t="shared" si="155"/>
        <v>0.12794521362571953</v>
      </c>
      <c r="BE315" s="74">
        <f t="shared" si="156"/>
        <v>0.31980503592720538</v>
      </c>
      <c r="BF315" s="74">
        <f t="shared" si="157"/>
        <v>0.19863876920451987</v>
      </c>
      <c r="BG315" s="2">
        <f t="shared" si="158"/>
        <v>6.5312046444121918E-2</v>
      </c>
      <c r="BH315" s="2">
        <f t="shared" si="159"/>
        <v>0</v>
      </c>
      <c r="BI315" s="2">
        <f t="shared" si="160"/>
        <v>0.12794521362571953</v>
      </c>
      <c r="BJ315" s="2">
        <f t="shared" si="161"/>
        <v>0.3</v>
      </c>
      <c r="BK315" s="2">
        <f t="shared" si="162"/>
        <v>0.19863876920451987</v>
      </c>
      <c r="BL315" s="2">
        <f t="shared" si="163"/>
        <v>6.5312046444121918E-2</v>
      </c>
      <c r="BM315" s="2">
        <f t="shared" si="164"/>
        <v>0</v>
      </c>
      <c r="BN315" s="2">
        <f t="shared" si="165"/>
        <v>0.13767381676824994</v>
      </c>
      <c r="BO315" s="2">
        <f t="shared" si="166"/>
        <v>0.30606156019561054</v>
      </c>
      <c r="BP315" s="2">
        <f t="shared" si="167"/>
        <v>0.21255083851144166</v>
      </c>
      <c r="BQ315" s="2">
        <f t="shared" si="168"/>
        <v>6.5312046444121918E-2</v>
      </c>
      <c r="BR315" s="2">
        <f t="shared" si="169"/>
        <v>0</v>
      </c>
    </row>
    <row r="316" spans="1:70" x14ac:dyDescent="0.3">
      <c r="A316" s="93">
        <v>0</v>
      </c>
      <c r="B316">
        <v>204874</v>
      </c>
      <c r="C316" t="s">
        <v>2209</v>
      </c>
      <c r="D316" t="s">
        <v>2210</v>
      </c>
      <c r="E316" t="s">
        <v>2211</v>
      </c>
      <c r="F316">
        <v>18570</v>
      </c>
      <c r="G316" t="s">
        <v>868</v>
      </c>
      <c r="H316" t="s">
        <v>915</v>
      </c>
      <c r="I316" t="s">
        <v>979</v>
      </c>
      <c r="J316">
        <v>2.2999999999999998</v>
      </c>
      <c r="K316">
        <v>5</v>
      </c>
      <c r="L316">
        <v>2.2999999999999998</v>
      </c>
      <c r="M316">
        <v>0</v>
      </c>
      <c r="N316">
        <v>477</v>
      </c>
      <c r="O316" t="s">
        <v>980</v>
      </c>
      <c r="P316" t="s">
        <v>2212</v>
      </c>
      <c r="Q316" t="s">
        <v>1155</v>
      </c>
      <c r="Z316" t="s">
        <v>868</v>
      </c>
      <c r="AA316" t="s">
        <v>693</v>
      </c>
      <c r="AB316" s="69" t="str">
        <f>IF(AA316&lt;&gt;"",INDEX(Lookup!$N$2:$N$5,MATCH(Players!AA316,Lookup!$P$2:$P$5,0)),INDEX(Lookup!$N$2:$N$5,MATCH(Players!O316,Lookup!$O$2:$O$5,0)))</f>
        <v>Striker</v>
      </c>
      <c r="AC316">
        <v>4042000</v>
      </c>
      <c r="AD316" s="69" t="s">
        <v>788</v>
      </c>
      <c r="AE316" s="69" t="str">
        <f>INDEX('Translate table'!$H$2:$H$622,MATCH(Players!P316,'Translate table'!$G$2:$G$622,0))</f>
        <v>Teemu Pukki</v>
      </c>
      <c r="AF316" s="69">
        <f>IFERROR(INDEX('Euro Qual stats'!$A$1:$L$2071,MATCH(Players!$AE316,'Euro Qual stats'!$A$1:$A$2071,0),MATCH(Players!AF$2,'Euro Qual stats'!$A$1:$L$1,0)),0)</f>
        <v>10</v>
      </c>
      <c r="AG316" s="69">
        <f>IFERROR(INDEX('Euro Qual stats'!$A$1:$L$2071,MATCH(Players!$AE316,'Euro Qual stats'!$A$1:$A$2071,0),MATCH(Players!AG$2,'Euro Qual stats'!$A$1:$L$1,0)),0)</f>
        <v>0</v>
      </c>
      <c r="AH316" s="69">
        <f>IFERROR(INDEX('Euro Qual stats'!$A$1:$L$2071,MATCH(Players!$AE316,'Euro Qual stats'!$A$1:$A$2071,0),MATCH(Players!AH$2,'Euro Qual stats'!$A$1:$L$1,0)),0)</f>
        <v>1.02</v>
      </c>
      <c r="AI316" s="69">
        <f>IFERROR(INDEX('Euro Qual stats'!$A$1:$L$2071,MATCH(Players!$AE316,'Euro Qual stats'!$A$1:$A$2071,0),MATCH(Players!AI$2,'Euro Qual stats'!$A$1:$L$1,0)),0)</f>
        <v>0.1</v>
      </c>
      <c r="AJ316" s="85">
        <f t="shared" si="140"/>
        <v>3.3915094339622649E-2</v>
      </c>
      <c r="AK316" s="85">
        <f t="shared" si="141"/>
        <v>0.9443396226415095</v>
      </c>
      <c r="AL316" s="85">
        <f t="shared" si="142"/>
        <v>0.11268867924528303</v>
      </c>
      <c r="AM316" s="85">
        <f t="shared" si="143"/>
        <v>3.1751175530363489E-2</v>
      </c>
      <c r="AN316" s="85">
        <f t="shared" si="144"/>
        <v>0.47435905767819586</v>
      </c>
      <c r="AO316" s="85">
        <f t="shared" si="145"/>
        <v>6.6822811512266031E-2</v>
      </c>
      <c r="AP316" s="2" t="str">
        <f t="shared" si="146"/>
        <v/>
      </c>
      <c r="AQ316" s="2" t="str">
        <f t="shared" si="147"/>
        <v/>
      </c>
      <c r="AR316" s="2" t="str">
        <f t="shared" si="148"/>
        <v/>
      </c>
      <c r="AS316" s="2" t="str">
        <f t="shared" si="149"/>
        <v/>
      </c>
      <c r="AT316" s="2" t="str">
        <f t="shared" si="150"/>
        <v/>
      </c>
      <c r="AU316" s="2">
        <f t="shared" si="170"/>
        <v>0.24610209983653966</v>
      </c>
      <c r="AV316" s="2">
        <f t="shared" si="171"/>
        <v>8.4832257145319681E-2</v>
      </c>
      <c r="AW316" s="2">
        <f t="shared" si="172"/>
        <v>0.70970695970695963</v>
      </c>
      <c r="AX316" s="2">
        <f t="shared" si="173"/>
        <v>0.1171875</v>
      </c>
      <c r="AY316" s="2">
        <f t="shared" si="174"/>
        <v>0</v>
      </c>
      <c r="AZ316" s="2">
        <f t="shared" si="151"/>
        <v>0.59522086123902462</v>
      </c>
      <c r="BA316" s="2">
        <f t="shared" si="152"/>
        <v>5.9373675742471169E-2</v>
      </c>
      <c r="BB316" s="2">
        <f t="shared" si="153"/>
        <v>0.10859375</v>
      </c>
      <c r="BC316">
        <f t="shared" si="154"/>
        <v>1</v>
      </c>
      <c r="BD316" s="74">
        <f t="shared" si="155"/>
        <v>0.32219238117261945</v>
      </c>
      <c r="BE316" s="74">
        <f t="shared" si="156"/>
        <v>8.4225026750883489E-2</v>
      </c>
      <c r="BF316" s="74">
        <f t="shared" si="157"/>
        <v>0.15417776729167901</v>
      </c>
      <c r="BG316" s="2">
        <f t="shared" si="158"/>
        <v>0.10859375</v>
      </c>
      <c r="BH316" s="2">
        <f t="shared" si="159"/>
        <v>0</v>
      </c>
      <c r="BI316" s="2">
        <f t="shared" si="160"/>
        <v>0.3</v>
      </c>
      <c r="BJ316" s="2">
        <f t="shared" si="161"/>
        <v>8.4225026750883489E-2</v>
      </c>
      <c r="BK316" s="2">
        <f t="shared" si="162"/>
        <v>0.15417776729167901</v>
      </c>
      <c r="BL316" s="2">
        <f t="shared" si="163"/>
        <v>0.10859375</v>
      </c>
      <c r="BM316" s="2">
        <f t="shared" si="164"/>
        <v>0</v>
      </c>
      <c r="BN316" s="2">
        <f t="shared" si="165"/>
        <v>0.32281117722228281</v>
      </c>
      <c r="BO316" s="2">
        <f t="shared" si="166"/>
        <v>8.5926810316308125E-2</v>
      </c>
      <c r="BP316" s="2">
        <f t="shared" si="167"/>
        <v>0.1649759201031267</v>
      </c>
      <c r="BQ316" s="2">
        <f t="shared" si="168"/>
        <v>0.10859375</v>
      </c>
      <c r="BR316" s="2">
        <f t="shared" si="169"/>
        <v>0</v>
      </c>
    </row>
    <row r="317" spans="1:70" x14ac:dyDescent="0.3">
      <c r="A317" s="93">
        <v>0</v>
      </c>
      <c r="B317">
        <v>204492</v>
      </c>
      <c r="C317" t="s">
        <v>1998</v>
      </c>
      <c r="D317" t="s">
        <v>1647</v>
      </c>
      <c r="E317" t="s">
        <v>1999</v>
      </c>
      <c r="F317">
        <v>18624</v>
      </c>
      <c r="G317" t="s">
        <v>875</v>
      </c>
      <c r="H317" t="s">
        <v>949</v>
      </c>
      <c r="I317" t="s">
        <v>5231</v>
      </c>
      <c r="J317">
        <v>0</v>
      </c>
      <c r="K317">
        <v>4.9000000000000004</v>
      </c>
      <c r="L317">
        <v>0</v>
      </c>
      <c r="M317">
        <v>0</v>
      </c>
      <c r="N317">
        <v>85</v>
      </c>
      <c r="O317" t="s">
        <v>1273</v>
      </c>
      <c r="P317" t="s">
        <v>2000</v>
      </c>
      <c r="Q317" t="s">
        <v>2001</v>
      </c>
      <c r="R317">
        <v>2</v>
      </c>
      <c r="S317">
        <v>1</v>
      </c>
      <c r="T317">
        <v>0</v>
      </c>
      <c r="U317">
        <v>3</v>
      </c>
      <c r="V317">
        <v>929</v>
      </c>
      <c r="W317">
        <v>7</v>
      </c>
      <c r="X317">
        <v>0</v>
      </c>
      <c r="Y317">
        <v>0</v>
      </c>
      <c r="Z317" t="s">
        <v>875</v>
      </c>
      <c r="AA317" t="s">
        <v>690</v>
      </c>
      <c r="AB317" s="69" t="str">
        <f>IF(AA317&lt;&gt;"",INDEX(Lookup!$N$2:$N$5,MATCH(Players!AA317,Lookup!$P$2:$P$5,0)),INDEX(Lookup!$N$2:$N$5,MATCH(Players!O317,Lookup!$O$2:$O$5,0)))</f>
        <v>Goalkeeper</v>
      </c>
      <c r="AC317">
        <v>3495000</v>
      </c>
      <c r="AD317" s="69" t="s">
        <v>2188</v>
      </c>
      <c r="AE317" s="69" t="str">
        <f>INDEX('Translate table'!$H$2:$H$622,MATCH(Players!P317,'Translate table'!$G$2:$G$622,0))</f>
        <v>Andriy Pyatov</v>
      </c>
      <c r="AF317" s="69">
        <f>IFERROR(INDEX('Euro Qual stats'!$A$1:$L$2071,MATCH(Players!$AE317,'Euro Qual stats'!$A$1:$A$2071,0),MATCH(Players!AF$2,'Euro Qual stats'!$A$1:$L$1,0)),0)</f>
        <v>8</v>
      </c>
      <c r="AG317" s="69">
        <f>IFERROR(INDEX('Euro Qual stats'!$A$1:$L$2071,MATCH(Players!$AE317,'Euro Qual stats'!$A$1:$A$2071,0),MATCH(Players!AG$2,'Euro Qual stats'!$A$1:$L$1,0)),0)</f>
        <v>0</v>
      </c>
      <c r="AH317" s="69">
        <f>IFERROR(INDEX('Euro Qual stats'!$A$1:$L$2071,MATCH(Players!$AE317,'Euro Qual stats'!$A$1:$A$2071,0),MATCH(Players!AH$2,'Euro Qual stats'!$A$1:$L$1,0)),0)</f>
        <v>0</v>
      </c>
      <c r="AI317" s="69">
        <f>IFERROR(INDEX('Euro Qual stats'!$A$1:$L$2071,MATCH(Players!$AE317,'Euro Qual stats'!$A$1:$A$2071,0),MATCH(Players!AI$2,'Euro Qual stats'!$A$1:$L$1,0)),0)</f>
        <v>0</v>
      </c>
      <c r="AJ317" s="85">
        <f t="shared" si="140"/>
        <v>0</v>
      </c>
      <c r="AK317" s="85">
        <f t="shared" si="141"/>
        <v>0</v>
      </c>
      <c r="AL317" s="85">
        <f t="shared" si="142"/>
        <v>0</v>
      </c>
      <c r="AM317" s="85">
        <f t="shared" si="143"/>
        <v>0</v>
      </c>
      <c r="AN317" s="85">
        <f t="shared" si="144"/>
        <v>0</v>
      </c>
      <c r="AO317" s="85">
        <f t="shared" si="145"/>
        <v>0</v>
      </c>
      <c r="AP317" s="2">
        <f t="shared" si="146"/>
        <v>0.193756727664155</v>
      </c>
      <c r="AQ317" s="2">
        <f t="shared" si="147"/>
        <v>9.6878363832077499E-2</v>
      </c>
      <c r="AR317" s="2">
        <f t="shared" si="148"/>
        <v>0.67814854682454251</v>
      </c>
      <c r="AS317" s="2">
        <f t="shared" si="149"/>
        <v>0</v>
      </c>
      <c r="AT317" s="2">
        <f t="shared" si="150"/>
        <v>0</v>
      </c>
      <c r="AU317" s="2">
        <f t="shared" si="170"/>
        <v>0.193756727664155</v>
      </c>
      <c r="AV317" s="2">
        <f t="shared" si="171"/>
        <v>9.6878363832077499E-2</v>
      </c>
      <c r="AW317" s="2">
        <f t="shared" si="172"/>
        <v>0.67814854682454251</v>
      </c>
      <c r="AX317" s="2">
        <f t="shared" si="173"/>
        <v>0</v>
      </c>
      <c r="AY317" s="2">
        <f t="shared" si="174"/>
        <v>0</v>
      </c>
      <c r="AZ317" s="2">
        <f t="shared" si="151"/>
        <v>9.6878363832077499E-2</v>
      </c>
      <c r="BA317" s="2">
        <f t="shared" si="152"/>
        <v>4.843918191603875E-2</v>
      </c>
      <c r="BB317" s="2">
        <f t="shared" si="153"/>
        <v>0</v>
      </c>
      <c r="BC317">
        <f t="shared" si="154"/>
        <v>0</v>
      </c>
      <c r="BD317" s="74">
        <f t="shared" si="155"/>
        <v>0</v>
      </c>
      <c r="BE317" s="74">
        <f t="shared" si="156"/>
        <v>0</v>
      </c>
      <c r="BF317" s="74">
        <f t="shared" si="157"/>
        <v>0</v>
      </c>
      <c r="BG317" s="2">
        <f t="shared" si="158"/>
        <v>0</v>
      </c>
      <c r="BH317" s="2">
        <f t="shared" si="159"/>
        <v>0</v>
      </c>
      <c r="BI317" s="2">
        <f t="shared" si="160"/>
        <v>0</v>
      </c>
      <c r="BJ317" s="2">
        <f t="shared" si="161"/>
        <v>0</v>
      </c>
      <c r="BK317" s="2">
        <f t="shared" si="162"/>
        <v>0</v>
      </c>
      <c r="BL317" s="2">
        <f t="shared" si="163"/>
        <v>0</v>
      </c>
      <c r="BM317" s="2">
        <f t="shared" si="164"/>
        <v>0</v>
      </c>
      <c r="BN317" s="2">
        <f t="shared" si="165"/>
        <v>0</v>
      </c>
      <c r="BO317" s="2">
        <f t="shared" si="166"/>
        <v>0</v>
      </c>
      <c r="BP317" s="2">
        <f t="shared" si="167"/>
        <v>0</v>
      </c>
      <c r="BQ317" s="2">
        <f t="shared" si="168"/>
        <v>0</v>
      </c>
      <c r="BR317" s="2">
        <f t="shared" si="169"/>
        <v>0</v>
      </c>
    </row>
    <row r="318" spans="1:70" x14ac:dyDescent="0.3">
      <c r="A318" s="93">
        <v>0</v>
      </c>
      <c r="B318">
        <v>213389</v>
      </c>
      <c r="C318" t="s">
        <v>2059</v>
      </c>
      <c r="D318" t="s">
        <v>2060</v>
      </c>
      <c r="E318" t="s">
        <v>2061</v>
      </c>
      <c r="F318">
        <v>18716</v>
      </c>
      <c r="G318" t="s">
        <v>860</v>
      </c>
      <c r="H318" t="s">
        <v>933</v>
      </c>
      <c r="I318" t="s">
        <v>979</v>
      </c>
      <c r="J318">
        <v>-0.3</v>
      </c>
      <c r="K318">
        <v>4.9000000000000004</v>
      </c>
      <c r="L318">
        <v>-0.3</v>
      </c>
      <c r="M318">
        <v>0</v>
      </c>
      <c r="N318">
        <v>839</v>
      </c>
      <c r="O318" t="s">
        <v>1301</v>
      </c>
      <c r="P318" t="s">
        <v>2062</v>
      </c>
      <c r="Q318" t="s">
        <v>76</v>
      </c>
      <c r="R318">
        <v>1</v>
      </c>
      <c r="S318">
        <v>0</v>
      </c>
      <c r="T318">
        <v>0</v>
      </c>
      <c r="U318">
        <v>5</v>
      </c>
      <c r="V318">
        <v>1816</v>
      </c>
      <c r="W318">
        <v>3</v>
      </c>
      <c r="X318">
        <v>2</v>
      </c>
      <c r="Y318">
        <v>0</v>
      </c>
      <c r="Z318" t="s">
        <v>1879</v>
      </c>
      <c r="AA318" t="s">
        <v>692</v>
      </c>
      <c r="AB318" s="69" t="str">
        <f>IF(AA318&lt;&gt;"",INDEX(Lookup!$N$2:$N$5,MATCH(Players!AA318,Lookup!$P$2:$P$5,0)),INDEX(Lookup!$N$2:$N$5,MATCH(Players!O318,Lookup!$O$2:$O$5,0)))</f>
        <v>Defense</v>
      </c>
      <c r="AC318">
        <v>2948000</v>
      </c>
      <c r="AD318" s="69" t="s">
        <v>792</v>
      </c>
      <c r="AE318" s="69" t="str">
        <f>INDEX('Translate table'!$H$2:$H$622,MATCH(Players!P318,'Translate table'!$G$2:$G$622,0))</f>
        <v>Caglar SÃ¶yÃ¼ncÃ¼</v>
      </c>
      <c r="AF318" s="69">
        <f>IFERROR(INDEX('Euro Qual stats'!$A$1:$L$2071,MATCH(Players!$AE318,'Euro Qual stats'!$A$1:$A$2071,0),MATCH(Players!AF$2,'Euro Qual stats'!$A$1:$L$1,0)),0)</f>
        <v>4</v>
      </c>
      <c r="AG318" s="69">
        <f>IFERROR(INDEX('Euro Qual stats'!$A$1:$L$2071,MATCH(Players!$AE318,'Euro Qual stats'!$A$1:$A$2071,0),MATCH(Players!AG$2,'Euro Qual stats'!$A$1:$L$1,0)),0)</f>
        <v>0</v>
      </c>
      <c r="AH318" s="69">
        <f>IFERROR(INDEX('Euro Qual stats'!$A$1:$L$2071,MATCH(Players!$AE318,'Euro Qual stats'!$A$1:$A$2071,0),MATCH(Players!AH$2,'Euro Qual stats'!$A$1:$L$1,0)),0)</f>
        <v>0</v>
      </c>
      <c r="AI318" s="69">
        <f>IFERROR(INDEX('Euro Qual stats'!$A$1:$L$2071,MATCH(Players!$AE318,'Euro Qual stats'!$A$1:$A$2071,0),MATCH(Players!AI$2,'Euro Qual stats'!$A$1:$L$1,0)),0)</f>
        <v>0.28999999999999998</v>
      </c>
      <c r="AJ318" s="85">
        <f t="shared" si="140"/>
        <v>6.2366863905325448E-2</v>
      </c>
      <c r="AK318" s="85">
        <f t="shared" si="141"/>
        <v>6.1183431952662737E-2</v>
      </c>
      <c r="AL318" s="85">
        <f t="shared" si="142"/>
        <v>0.22262327416173561</v>
      </c>
      <c r="AM318" s="85">
        <f t="shared" si="143"/>
        <v>5.5099437909347015E-2</v>
      </c>
      <c r="AN318" s="85">
        <f t="shared" si="144"/>
        <v>2.9409628945593565E-2</v>
      </c>
      <c r="AO318" s="85">
        <f t="shared" si="145"/>
        <v>0.10507341215265283</v>
      </c>
      <c r="AP318" s="2">
        <f t="shared" si="146"/>
        <v>4.955947136563877E-2</v>
      </c>
      <c r="AQ318" s="2">
        <f t="shared" si="147"/>
        <v>0</v>
      </c>
      <c r="AR318" s="2">
        <f t="shared" si="148"/>
        <v>0.14867841409691632</v>
      </c>
      <c r="AS318" s="2">
        <f t="shared" si="149"/>
        <v>9.911894273127754E-2</v>
      </c>
      <c r="AT318" s="2">
        <f t="shared" si="150"/>
        <v>0</v>
      </c>
      <c r="AU318" s="2">
        <f t="shared" si="170"/>
        <v>4.955947136563877E-2</v>
      </c>
      <c r="AV318" s="2">
        <f t="shared" si="171"/>
        <v>0</v>
      </c>
      <c r="AW318" s="2">
        <f t="shared" si="172"/>
        <v>0.14867841409691632</v>
      </c>
      <c r="AX318" s="2">
        <f t="shared" si="173"/>
        <v>9.911894273127754E-2</v>
      </c>
      <c r="AY318" s="2">
        <f t="shared" si="174"/>
        <v>0</v>
      </c>
      <c r="AZ318" s="2">
        <f t="shared" si="151"/>
        <v>5.537145165915075E-2</v>
      </c>
      <c r="BA318" s="2">
        <f t="shared" si="152"/>
        <v>3.1183431952662724E-2</v>
      </c>
      <c r="BB318" s="2">
        <f t="shared" si="153"/>
        <v>0.19455947136563875</v>
      </c>
      <c r="BC318">
        <f t="shared" si="154"/>
        <v>1</v>
      </c>
      <c r="BD318" s="74">
        <f t="shared" si="155"/>
        <v>3.2783386212312179E-2</v>
      </c>
      <c r="BE318" s="74">
        <f t="shared" si="156"/>
        <v>2.2431716378266693E-2</v>
      </c>
      <c r="BF318" s="74">
        <f t="shared" si="157"/>
        <v>3.5078260530286787E-2</v>
      </c>
      <c r="BG318" s="2">
        <f t="shared" si="158"/>
        <v>0.19455947136563875</v>
      </c>
      <c r="BH318" s="2">
        <f t="shared" si="159"/>
        <v>0</v>
      </c>
      <c r="BI318" s="2">
        <f t="shared" si="160"/>
        <v>3.2783386212312179E-2</v>
      </c>
      <c r="BJ318" s="2">
        <f t="shared" si="161"/>
        <v>2.2431716378266693E-2</v>
      </c>
      <c r="BK318" s="2">
        <f t="shared" si="162"/>
        <v>3.5078260530286787E-2</v>
      </c>
      <c r="BL318" s="2">
        <f t="shared" si="163"/>
        <v>0.19455947136563875</v>
      </c>
      <c r="BM318" s="2">
        <f t="shared" si="164"/>
        <v>0</v>
      </c>
      <c r="BN318" s="2">
        <f t="shared" si="165"/>
        <v>3.5445487879994818E-2</v>
      </c>
      <c r="BO318" s="2">
        <f t="shared" si="166"/>
        <v>2.243171637826669E-2</v>
      </c>
      <c r="BP318" s="2">
        <f t="shared" si="167"/>
        <v>3.6583701809116041E-2</v>
      </c>
      <c r="BQ318" s="2">
        <f t="shared" si="168"/>
        <v>0.19455947136563875</v>
      </c>
      <c r="BR318" s="2">
        <f t="shared" si="169"/>
        <v>0</v>
      </c>
    </row>
    <row r="319" spans="1:70" x14ac:dyDescent="0.3">
      <c r="A319" s="93">
        <v>0</v>
      </c>
      <c r="B319">
        <v>204704</v>
      </c>
      <c r="C319" t="s">
        <v>2066</v>
      </c>
      <c r="D319" t="s">
        <v>2067</v>
      </c>
      <c r="E319" t="s">
        <v>2068</v>
      </c>
      <c r="F319">
        <v>18716</v>
      </c>
      <c r="G319" t="s">
        <v>860</v>
      </c>
      <c r="H319" t="s">
        <v>933</v>
      </c>
      <c r="I319" t="s">
        <v>979</v>
      </c>
      <c r="J319">
        <v>-1.3</v>
      </c>
      <c r="K319">
        <v>4.9000000000000004</v>
      </c>
      <c r="L319">
        <v>-1.3</v>
      </c>
      <c r="M319">
        <v>0</v>
      </c>
      <c r="N319">
        <v>164</v>
      </c>
      <c r="O319" t="s">
        <v>1301</v>
      </c>
      <c r="P319" t="s">
        <v>2069</v>
      </c>
      <c r="Q319" t="s">
        <v>2069</v>
      </c>
      <c r="R319">
        <v>0</v>
      </c>
      <c r="S319">
        <v>1</v>
      </c>
      <c r="T319">
        <v>0</v>
      </c>
      <c r="U319">
        <v>3</v>
      </c>
      <c r="V319">
        <v>937</v>
      </c>
      <c r="W319">
        <v>2</v>
      </c>
      <c r="X319">
        <v>1</v>
      </c>
      <c r="Y319">
        <v>0</v>
      </c>
      <c r="Z319" t="s">
        <v>1879</v>
      </c>
      <c r="AA319" t="s">
        <v>692</v>
      </c>
      <c r="AB319" s="69" t="str">
        <f>IF(AA319&lt;&gt;"",INDEX(Lookup!$N$2:$N$5,MATCH(Players!AA319,Lookup!$P$2:$P$5,0)),INDEX(Lookup!$N$2:$N$5,MATCH(Players!O319,Lookup!$O$2:$O$5,0)))</f>
        <v>Defense</v>
      </c>
      <c r="AC319">
        <v>2893000</v>
      </c>
      <c r="AD319" s="69" t="s">
        <v>807</v>
      </c>
      <c r="AE319" s="69" t="str">
        <f>INDEX('Translate table'!$H$2:$H$622,MATCH(Players!P319,'Translate table'!$G$2:$G$622,0))</f>
        <v>Merih Demiral</v>
      </c>
      <c r="AF319" s="69">
        <f>IFERROR(INDEX('Euro Qual stats'!$A$1:$L$2071,MATCH(Players!$AE319,'Euro Qual stats'!$A$1:$A$2071,0),MATCH(Players!AF$2,'Euro Qual stats'!$A$1:$L$1,0)),0)</f>
        <v>10</v>
      </c>
      <c r="AG319" s="69">
        <f>IFERROR(INDEX('Euro Qual stats'!$A$1:$L$2071,MATCH(Players!$AE319,'Euro Qual stats'!$A$1:$A$2071,0),MATCH(Players!AG$2,'Euro Qual stats'!$A$1:$L$1,0)),0)</f>
        <v>0.1</v>
      </c>
      <c r="AH319" s="69">
        <f>IFERROR(INDEX('Euro Qual stats'!$A$1:$L$2071,MATCH(Players!$AE319,'Euro Qual stats'!$A$1:$A$2071,0),MATCH(Players!AH$2,'Euro Qual stats'!$A$1:$L$1,0)),0)</f>
        <v>0</v>
      </c>
      <c r="AI319" s="69">
        <f>IFERROR(INDEX('Euro Qual stats'!$A$1:$L$2071,MATCH(Players!$AE319,'Euro Qual stats'!$A$1:$A$2071,0),MATCH(Players!AI$2,'Euro Qual stats'!$A$1:$L$1,0)),0)</f>
        <v>0.2</v>
      </c>
      <c r="AJ319" s="85">
        <f t="shared" si="140"/>
        <v>9.8925049309664698E-2</v>
      </c>
      <c r="AK319" s="85">
        <f t="shared" si="141"/>
        <v>1.5295857988165684E-2</v>
      </c>
      <c r="AL319" s="85">
        <f t="shared" si="142"/>
        <v>0.19815581854043393</v>
      </c>
      <c r="AM319" s="85">
        <f t="shared" si="143"/>
        <v>8.7397606209465517E-2</v>
      </c>
      <c r="AN319" s="85">
        <f t="shared" si="144"/>
        <v>7.3524072363983914E-3</v>
      </c>
      <c r="AO319" s="85">
        <f t="shared" si="145"/>
        <v>9.3525297704582885E-2</v>
      </c>
      <c r="AP319" s="2">
        <f t="shared" si="146"/>
        <v>0</v>
      </c>
      <c r="AQ319" s="2">
        <f t="shared" si="147"/>
        <v>9.6051227321237997E-2</v>
      </c>
      <c r="AR319" s="2">
        <f t="shared" si="148"/>
        <v>0.19210245464247599</v>
      </c>
      <c r="AS319" s="2">
        <f t="shared" si="149"/>
        <v>9.6051227321237997E-2</v>
      </c>
      <c r="AT319" s="2">
        <f t="shared" si="150"/>
        <v>0</v>
      </c>
      <c r="AU319" s="2">
        <f t="shared" si="170"/>
        <v>0</v>
      </c>
      <c r="AV319" s="2">
        <f t="shared" si="171"/>
        <v>9.6051227321237997E-2</v>
      </c>
      <c r="AW319" s="2">
        <f t="shared" si="172"/>
        <v>0.19210245464247599</v>
      </c>
      <c r="AX319" s="2">
        <f t="shared" si="173"/>
        <v>9.6051227321237997E-2</v>
      </c>
      <c r="AY319" s="2">
        <f t="shared" si="174"/>
        <v>0</v>
      </c>
      <c r="AZ319" s="2">
        <f t="shared" si="151"/>
        <v>7.6479289940828421E-3</v>
      </c>
      <c r="BA319" s="2">
        <f t="shared" si="152"/>
        <v>9.7488138315451348E-2</v>
      </c>
      <c r="BB319" s="2">
        <f t="shared" si="153"/>
        <v>0.148025613660619</v>
      </c>
      <c r="BC319">
        <f t="shared" si="154"/>
        <v>1</v>
      </c>
      <c r="BD319" s="74">
        <f t="shared" si="155"/>
        <v>4.5280555669867991E-3</v>
      </c>
      <c r="BE319" s="74">
        <f t="shared" si="156"/>
        <v>7.0127825322661694E-2</v>
      </c>
      <c r="BF319" s="74">
        <f t="shared" si="157"/>
        <v>4.5323458643188048E-2</v>
      </c>
      <c r="BG319" s="2">
        <f t="shared" si="158"/>
        <v>0.148025613660619</v>
      </c>
      <c r="BH319" s="2">
        <f t="shared" si="159"/>
        <v>0</v>
      </c>
      <c r="BI319" s="2">
        <f t="shared" si="160"/>
        <v>4.5280555669867991E-3</v>
      </c>
      <c r="BJ319" s="2">
        <f t="shared" si="161"/>
        <v>7.0127825322661694E-2</v>
      </c>
      <c r="BK319" s="2">
        <f t="shared" si="162"/>
        <v>4.5323458643188048E-2</v>
      </c>
      <c r="BL319" s="2">
        <f t="shared" si="163"/>
        <v>0.148025613660619</v>
      </c>
      <c r="BM319" s="2">
        <f t="shared" si="164"/>
        <v>0</v>
      </c>
      <c r="BN319" s="2">
        <f t="shared" si="165"/>
        <v>4.8957462075499792E-3</v>
      </c>
      <c r="BO319" s="2">
        <f t="shared" si="166"/>
        <v>7.012782532266168E-2</v>
      </c>
      <c r="BP319" s="2">
        <f t="shared" si="167"/>
        <v>4.7268589459519554E-2</v>
      </c>
      <c r="BQ319" s="2">
        <f t="shared" si="168"/>
        <v>0.148025613660619</v>
      </c>
      <c r="BR319" s="2">
        <f t="shared" si="169"/>
        <v>0</v>
      </c>
    </row>
    <row r="320" spans="1:70" x14ac:dyDescent="0.3">
      <c r="A320" s="93">
        <v>0</v>
      </c>
      <c r="B320">
        <v>204741</v>
      </c>
      <c r="C320" t="s">
        <v>2078</v>
      </c>
      <c r="D320" t="s">
        <v>2079</v>
      </c>
      <c r="E320" t="s">
        <v>2080</v>
      </c>
      <c r="F320">
        <v>18702</v>
      </c>
      <c r="G320" t="s">
        <v>870</v>
      </c>
      <c r="H320" t="s">
        <v>911</v>
      </c>
      <c r="I320" t="s">
        <v>979</v>
      </c>
      <c r="J320">
        <v>0.7</v>
      </c>
      <c r="K320">
        <v>4.9000000000000004</v>
      </c>
      <c r="L320">
        <v>0.7</v>
      </c>
      <c r="M320">
        <v>0</v>
      </c>
      <c r="N320">
        <v>212</v>
      </c>
      <c r="O320" t="s">
        <v>1301</v>
      </c>
      <c r="P320" t="s">
        <v>2081</v>
      </c>
      <c r="Q320" t="s">
        <v>1155</v>
      </c>
      <c r="Z320" t="s">
        <v>1653</v>
      </c>
      <c r="AA320" t="s">
        <v>692</v>
      </c>
      <c r="AB320" s="69" t="str">
        <f>IF(AA320&lt;&gt;"",INDEX(Lookup!$N$2:$N$5,MATCH(Players!AA320,Lookup!$P$2:$P$5,0)),INDEX(Lookup!$N$2:$N$5,MATCH(Players!O320,Lookup!$O$2:$O$5,0)))</f>
        <v>Defense</v>
      </c>
      <c r="AC320">
        <v>2484000</v>
      </c>
      <c r="AD320" s="69" t="s">
        <v>753</v>
      </c>
      <c r="AE320" s="69" t="str">
        <f>INDEX('Translate table'!$H$2:$H$622,MATCH(Players!P320,'Translate table'!$G$2:$G$622,0))</f>
        <v>Vyacheslav Karavaev</v>
      </c>
      <c r="AF320" s="69">
        <f>IFERROR(INDEX('Euro Qual stats'!$A$1:$L$2071,MATCH(Players!$AE320,'Euro Qual stats'!$A$1:$A$2071,0),MATCH(Players!AF$2,'Euro Qual stats'!$A$1:$L$1,0)),0)</f>
        <v>1</v>
      </c>
      <c r="AG320" s="69">
        <f>IFERROR(INDEX('Euro Qual stats'!$A$1:$L$2071,MATCH(Players!$AE320,'Euro Qual stats'!$A$1:$A$2071,0),MATCH(Players!AG$2,'Euro Qual stats'!$A$1:$L$1,0)),0)</f>
        <v>0</v>
      </c>
      <c r="AH320" s="69">
        <f>IFERROR(INDEX('Euro Qual stats'!$A$1:$L$2071,MATCH(Players!$AE320,'Euro Qual stats'!$A$1:$A$2071,0),MATCH(Players!AH$2,'Euro Qual stats'!$A$1:$L$1,0)),0)</f>
        <v>0</v>
      </c>
      <c r="AI320" s="69">
        <f>IFERROR(INDEX('Euro Qual stats'!$A$1:$L$2071,MATCH(Players!$AE320,'Euro Qual stats'!$A$1:$A$2071,0),MATCH(Players!AI$2,'Euro Qual stats'!$A$1:$L$1,0)),0)</f>
        <v>1.73</v>
      </c>
      <c r="AJ320" s="85">
        <f t="shared" si="140"/>
        <v>8.5754437869822495E-2</v>
      </c>
      <c r="AK320" s="85">
        <f t="shared" si="141"/>
        <v>8.4127218934911263E-2</v>
      </c>
      <c r="AL320" s="85">
        <f t="shared" si="142"/>
        <v>0.31735700197238648</v>
      </c>
      <c r="AM320" s="85">
        <f t="shared" si="143"/>
        <v>5.8666202975226678E-2</v>
      </c>
      <c r="AN320" s="85">
        <f t="shared" si="144"/>
        <v>3.788207856726597E-2</v>
      </c>
      <c r="AO320" s="85">
        <f t="shared" si="145"/>
        <v>0.18079456161338886</v>
      </c>
      <c r="AP320" s="2" t="str">
        <f t="shared" si="146"/>
        <v/>
      </c>
      <c r="AQ320" s="2" t="str">
        <f t="shared" si="147"/>
        <v/>
      </c>
      <c r="AR320" s="2" t="str">
        <f t="shared" si="148"/>
        <v/>
      </c>
      <c r="AS320" s="2" t="str">
        <f t="shared" si="149"/>
        <v/>
      </c>
      <c r="AT320" s="2" t="str">
        <f t="shared" si="150"/>
        <v/>
      </c>
      <c r="AU320" s="2">
        <f t="shared" si="170"/>
        <v>0</v>
      </c>
      <c r="AV320" s="2">
        <f t="shared" si="171"/>
        <v>0</v>
      </c>
      <c r="AW320" s="2">
        <f t="shared" si="172"/>
        <v>7.9071179238124151E-2</v>
      </c>
      <c r="AX320" s="2">
        <f t="shared" si="173"/>
        <v>0.13674475927152546</v>
      </c>
      <c r="AY320" s="2">
        <f t="shared" si="174"/>
        <v>0</v>
      </c>
      <c r="AZ320" s="2">
        <f t="shared" si="151"/>
        <v>4.2063609467455632E-2</v>
      </c>
      <c r="BA320" s="2">
        <f t="shared" si="152"/>
        <v>4.2877218934911247E-2</v>
      </c>
      <c r="BB320" s="2">
        <f t="shared" si="153"/>
        <v>0.93337237963576269</v>
      </c>
      <c r="BC320">
        <f t="shared" si="154"/>
        <v>1</v>
      </c>
      <c r="BD320" s="74">
        <f t="shared" si="155"/>
        <v>2.2376329570309401E-2</v>
      </c>
      <c r="BE320" s="74">
        <f t="shared" si="156"/>
        <v>2.7255067612098189E-2</v>
      </c>
      <c r="BF320" s="74">
        <f t="shared" si="157"/>
        <v>1.7860419482972425E-2</v>
      </c>
      <c r="BG320" s="2">
        <f t="shared" si="158"/>
        <v>0.93337237963576269</v>
      </c>
      <c r="BH320" s="2">
        <f t="shared" si="159"/>
        <v>0</v>
      </c>
      <c r="BI320" s="2">
        <f t="shared" si="160"/>
        <v>2.2376329570309401E-2</v>
      </c>
      <c r="BJ320" s="2">
        <f t="shared" si="161"/>
        <v>2.7255067612098189E-2</v>
      </c>
      <c r="BK320" s="2">
        <f t="shared" si="162"/>
        <v>1.7860419482972425E-2</v>
      </c>
      <c r="BL320" s="2">
        <f t="shared" si="163"/>
        <v>0.93337237963576269</v>
      </c>
      <c r="BM320" s="2">
        <f t="shared" si="164"/>
        <v>0</v>
      </c>
      <c r="BN320" s="2">
        <f t="shared" si="165"/>
        <v>2.2376329570309397E-2</v>
      </c>
      <c r="BO320" s="2">
        <f t="shared" si="166"/>
        <v>2.9422680000384203E-2</v>
      </c>
      <c r="BP320" s="2">
        <f t="shared" si="167"/>
        <v>1.7860419482972425E-2</v>
      </c>
      <c r="BQ320" s="2">
        <f t="shared" si="168"/>
        <v>0.93337237963576269</v>
      </c>
      <c r="BR320" s="2">
        <f t="shared" si="169"/>
        <v>0</v>
      </c>
    </row>
    <row r="321" spans="1:70" x14ac:dyDescent="0.3">
      <c r="A321" s="93">
        <v>0</v>
      </c>
      <c r="B321">
        <v>204966</v>
      </c>
      <c r="C321" t="s">
        <v>2168</v>
      </c>
      <c r="D321" t="s">
        <v>2169</v>
      </c>
      <c r="E321" t="s">
        <v>2170</v>
      </c>
      <c r="F321">
        <v>18643</v>
      </c>
      <c r="G321" t="s">
        <v>876</v>
      </c>
      <c r="H321" t="s">
        <v>909</v>
      </c>
      <c r="I321" t="s">
        <v>5231</v>
      </c>
      <c r="J321">
        <v>0</v>
      </c>
      <c r="K321">
        <v>4.9000000000000004</v>
      </c>
      <c r="L321">
        <v>0</v>
      </c>
      <c r="M321">
        <v>0</v>
      </c>
      <c r="N321">
        <v>22</v>
      </c>
      <c r="O321" t="s">
        <v>1273</v>
      </c>
      <c r="P321" t="s">
        <v>2171</v>
      </c>
      <c r="Q321" t="s">
        <v>2171</v>
      </c>
      <c r="R321">
        <v>0</v>
      </c>
      <c r="S321">
        <v>0</v>
      </c>
      <c r="T321">
        <v>10</v>
      </c>
      <c r="U321">
        <v>0</v>
      </c>
      <c r="V321">
        <v>180</v>
      </c>
      <c r="W321">
        <v>0</v>
      </c>
      <c r="X321">
        <v>0</v>
      </c>
      <c r="Y321">
        <v>0</v>
      </c>
      <c r="Z321" t="s">
        <v>1695</v>
      </c>
      <c r="AA321" t="s">
        <v>690</v>
      </c>
      <c r="AB321" s="69" t="str">
        <f>IF(AA321&lt;&gt;"",INDEX(Lookup!$N$2:$N$5,MATCH(Players!AA321,Lookup!$P$2:$P$5,0)),INDEX(Lookup!$N$2:$N$5,MATCH(Players!O321,Lookup!$O$2:$O$5,0)))</f>
        <v>Goalkeeper</v>
      </c>
      <c r="AC321">
        <v>3495000</v>
      </c>
      <c r="AD321" s="69" t="s">
        <v>788</v>
      </c>
      <c r="AE321" s="69" t="str">
        <f>INDEX('Translate table'!$H$2:$H$622,MATCH(Players!P321,'Translate table'!$G$2:$G$622,0))</f>
        <v>Pavao Pervan</v>
      </c>
      <c r="AF321" s="69">
        <f>IFERROR(INDEX('Euro Qual stats'!$A$1:$L$2071,MATCH(Players!$AE321,'Euro Qual stats'!$A$1:$A$2071,0),MATCH(Players!AF$2,'Euro Qual stats'!$A$1:$L$1,0)),0)</f>
        <v>1</v>
      </c>
      <c r="AG321" s="69">
        <f>IFERROR(INDEX('Euro Qual stats'!$A$1:$L$2071,MATCH(Players!$AE321,'Euro Qual stats'!$A$1:$A$2071,0),MATCH(Players!AG$2,'Euro Qual stats'!$A$1:$L$1,0)),0)</f>
        <v>0</v>
      </c>
      <c r="AH321" s="69">
        <f>IFERROR(INDEX('Euro Qual stats'!$A$1:$L$2071,MATCH(Players!$AE321,'Euro Qual stats'!$A$1:$A$2071,0),MATCH(Players!AH$2,'Euro Qual stats'!$A$1:$L$1,0)),0)</f>
        <v>0</v>
      </c>
      <c r="AI321" s="69">
        <f>IFERROR(INDEX('Euro Qual stats'!$A$1:$L$2071,MATCH(Players!$AE321,'Euro Qual stats'!$A$1:$A$2071,0),MATCH(Players!AI$2,'Euro Qual stats'!$A$1:$L$1,0)),0)</f>
        <v>0</v>
      </c>
      <c r="AJ321" s="85">
        <f t="shared" si="140"/>
        <v>0</v>
      </c>
      <c r="AK321" s="85">
        <f t="shared" si="141"/>
        <v>0</v>
      </c>
      <c r="AL321" s="85">
        <f t="shared" si="142"/>
        <v>0</v>
      </c>
      <c r="AM321" s="85">
        <f t="shared" si="143"/>
        <v>0</v>
      </c>
      <c r="AN321" s="85">
        <f t="shared" si="144"/>
        <v>0</v>
      </c>
      <c r="AO321" s="85">
        <f t="shared" si="145"/>
        <v>0</v>
      </c>
      <c r="AP321" s="2">
        <f t="shared" si="146"/>
        <v>0</v>
      </c>
      <c r="AQ321" s="2">
        <f t="shared" si="147"/>
        <v>0</v>
      </c>
      <c r="AR321" s="2">
        <f t="shared" si="148"/>
        <v>0</v>
      </c>
      <c r="AS321" s="2">
        <f t="shared" si="149"/>
        <v>0</v>
      </c>
      <c r="AT321" s="2">
        <f t="shared" si="150"/>
        <v>0</v>
      </c>
      <c r="AU321" s="2">
        <f t="shared" si="170"/>
        <v>0</v>
      </c>
      <c r="AV321" s="2">
        <f t="shared" si="171"/>
        <v>0</v>
      </c>
      <c r="AW321" s="2">
        <f t="shared" si="172"/>
        <v>0</v>
      </c>
      <c r="AX321" s="2">
        <f t="shared" si="173"/>
        <v>0</v>
      </c>
      <c r="AY321" s="2">
        <f t="shared" si="174"/>
        <v>0</v>
      </c>
      <c r="AZ321" s="2">
        <f t="shared" si="151"/>
        <v>0</v>
      </c>
      <c r="BA321" s="2">
        <f t="shared" si="152"/>
        <v>0</v>
      </c>
      <c r="BB321" s="2">
        <f t="shared" si="153"/>
        <v>0</v>
      </c>
      <c r="BC321">
        <f t="shared" si="154"/>
        <v>0</v>
      </c>
      <c r="BD321" s="74">
        <f t="shared" si="155"/>
        <v>0</v>
      </c>
      <c r="BE321" s="74">
        <f t="shared" si="156"/>
        <v>0</v>
      </c>
      <c r="BF321" s="74">
        <f t="shared" si="157"/>
        <v>0</v>
      </c>
      <c r="BG321" s="2">
        <f t="shared" si="158"/>
        <v>0</v>
      </c>
      <c r="BH321" s="2">
        <f t="shared" si="159"/>
        <v>0</v>
      </c>
      <c r="BI321" s="2">
        <f t="shared" si="160"/>
        <v>0</v>
      </c>
      <c r="BJ321" s="2">
        <f t="shared" si="161"/>
        <v>0</v>
      </c>
      <c r="BK321" s="2">
        <f t="shared" si="162"/>
        <v>0</v>
      </c>
      <c r="BL321" s="2">
        <f t="shared" si="163"/>
        <v>0</v>
      </c>
      <c r="BM321" s="2">
        <f t="shared" si="164"/>
        <v>0</v>
      </c>
      <c r="BN321" s="2">
        <f t="shared" si="165"/>
        <v>0</v>
      </c>
      <c r="BO321" s="2">
        <f t="shared" si="166"/>
        <v>0</v>
      </c>
      <c r="BP321" s="2">
        <f t="shared" si="167"/>
        <v>0</v>
      </c>
      <c r="BQ321" s="2">
        <f t="shared" si="168"/>
        <v>0</v>
      </c>
      <c r="BR321" s="2">
        <f t="shared" si="169"/>
        <v>0</v>
      </c>
    </row>
    <row r="322" spans="1:70" x14ac:dyDescent="0.3">
      <c r="A322" s="93">
        <v>0</v>
      </c>
      <c r="B322">
        <v>213422</v>
      </c>
      <c r="C322" t="s">
        <v>2239</v>
      </c>
      <c r="D322" t="s">
        <v>2240</v>
      </c>
      <c r="E322" t="s">
        <v>2241</v>
      </c>
      <c r="F322">
        <v>18694</v>
      </c>
      <c r="G322" t="s">
        <v>874</v>
      </c>
      <c r="H322" t="s">
        <v>907</v>
      </c>
      <c r="I322" t="s">
        <v>979</v>
      </c>
      <c r="J322">
        <v>2.8</v>
      </c>
      <c r="K322">
        <v>4.5999999999999996</v>
      </c>
      <c r="L322">
        <v>2.8</v>
      </c>
      <c r="M322">
        <v>0</v>
      </c>
      <c r="N322">
        <v>1253</v>
      </c>
      <c r="O322" t="s">
        <v>1273</v>
      </c>
      <c r="P322" t="s">
        <v>2242</v>
      </c>
      <c r="Q322" t="s">
        <v>2243</v>
      </c>
      <c r="R322">
        <v>0</v>
      </c>
      <c r="S322">
        <v>0</v>
      </c>
      <c r="T322">
        <v>0</v>
      </c>
      <c r="U322">
        <v>0</v>
      </c>
      <c r="V322">
        <v>1</v>
      </c>
      <c r="W322">
        <v>0</v>
      </c>
      <c r="X322">
        <v>0</v>
      </c>
      <c r="Y322">
        <v>0</v>
      </c>
      <c r="Z322" t="s">
        <v>1086</v>
      </c>
      <c r="AA322" t="s">
        <v>690</v>
      </c>
      <c r="AB322" s="69" t="str">
        <f>IF(AA322&lt;&gt;"",INDEX(Lookup!$N$2:$N$5,MATCH(Players!AA322,Lookup!$P$2:$P$5,0)),INDEX(Lookup!$N$2:$N$5,MATCH(Players!O322,Lookup!$O$2:$O$5,0)))</f>
        <v>Goalkeeper</v>
      </c>
      <c r="AC322">
        <v>5061000</v>
      </c>
      <c r="AD322" s="69" t="s">
        <v>788</v>
      </c>
      <c r="AE322" s="69" t="str">
        <f>INDEX('Translate table'!$H$2:$H$622,MATCH(Players!P322,'Translate table'!$G$2:$G$622,0))</f>
        <v>Morten Thorsby</v>
      </c>
      <c r="AF322" s="69">
        <f>IFERROR(INDEX('Euro Qual stats'!$A$1:$L$2071,MATCH(Players!$AE322,'Euro Qual stats'!$A$1:$A$2071,0),MATCH(Players!AF$2,'Euro Qual stats'!$A$1:$L$1,0)),0)</f>
        <v>1</v>
      </c>
      <c r="AG322" s="69">
        <f>IFERROR(INDEX('Euro Qual stats'!$A$1:$L$2071,MATCH(Players!$AE322,'Euro Qual stats'!$A$1:$A$2071,0),MATCH(Players!AG$2,'Euro Qual stats'!$A$1:$L$1,0)),0)</f>
        <v>0</v>
      </c>
      <c r="AH322" s="69">
        <f>IFERROR(INDEX('Euro Qual stats'!$A$1:$L$2071,MATCH(Players!$AE322,'Euro Qual stats'!$A$1:$A$2071,0),MATCH(Players!AH$2,'Euro Qual stats'!$A$1:$L$1,0)),0)</f>
        <v>0</v>
      </c>
      <c r="AI322" s="69">
        <f>IFERROR(INDEX('Euro Qual stats'!$A$1:$L$2071,MATCH(Players!$AE322,'Euro Qual stats'!$A$1:$A$2071,0),MATCH(Players!AI$2,'Euro Qual stats'!$A$1:$L$1,0)),0)</f>
        <v>0</v>
      </c>
      <c r="AJ322" s="85">
        <f t="shared" si="140"/>
        <v>0</v>
      </c>
      <c r="AK322" s="85">
        <f t="shared" si="141"/>
        <v>0</v>
      </c>
      <c r="AL322" s="85">
        <f t="shared" si="142"/>
        <v>0</v>
      </c>
      <c r="AM322" s="85">
        <f t="shared" si="143"/>
        <v>0</v>
      </c>
      <c r="AN322" s="85">
        <f t="shared" si="144"/>
        <v>0</v>
      </c>
      <c r="AO322" s="85">
        <f t="shared" si="145"/>
        <v>0</v>
      </c>
      <c r="AP322" s="2">
        <f t="shared" si="146"/>
        <v>0</v>
      </c>
      <c r="AQ322" s="2">
        <f t="shared" si="147"/>
        <v>0</v>
      </c>
      <c r="AR322" s="2">
        <f t="shared" si="148"/>
        <v>0</v>
      </c>
      <c r="AS322" s="2">
        <f t="shared" si="149"/>
        <v>0</v>
      </c>
      <c r="AT322" s="2">
        <f t="shared" si="150"/>
        <v>0</v>
      </c>
      <c r="AU322" s="2">
        <f t="shared" si="170"/>
        <v>0</v>
      </c>
      <c r="AV322" s="2">
        <f t="shared" si="171"/>
        <v>0</v>
      </c>
      <c r="AW322" s="2">
        <f t="shared" si="172"/>
        <v>0</v>
      </c>
      <c r="AX322" s="2">
        <f t="shared" si="173"/>
        <v>0</v>
      </c>
      <c r="AY322" s="2">
        <f t="shared" si="174"/>
        <v>0</v>
      </c>
      <c r="AZ322" s="2">
        <f t="shared" si="151"/>
        <v>0</v>
      </c>
      <c r="BA322" s="2">
        <f t="shared" si="152"/>
        <v>0</v>
      </c>
      <c r="BB322" s="2">
        <f t="shared" si="153"/>
        <v>0</v>
      </c>
      <c r="BC322">
        <f t="shared" si="154"/>
        <v>1</v>
      </c>
      <c r="BD322" s="74">
        <f t="shared" si="155"/>
        <v>0</v>
      </c>
      <c r="BE322" s="74">
        <f t="shared" si="156"/>
        <v>0</v>
      </c>
      <c r="BF322" s="74">
        <f t="shared" si="157"/>
        <v>0</v>
      </c>
      <c r="BG322" s="2">
        <f t="shared" si="158"/>
        <v>0</v>
      </c>
      <c r="BH322" s="2">
        <f t="shared" si="159"/>
        <v>0</v>
      </c>
      <c r="BI322" s="2">
        <f t="shared" si="160"/>
        <v>0</v>
      </c>
      <c r="BJ322" s="2">
        <f t="shared" si="161"/>
        <v>0</v>
      </c>
      <c r="BK322" s="2">
        <f t="shared" si="162"/>
        <v>0</v>
      </c>
      <c r="BL322" s="2">
        <f t="shared" si="163"/>
        <v>0</v>
      </c>
      <c r="BM322" s="2">
        <f t="shared" si="164"/>
        <v>0</v>
      </c>
      <c r="BN322" s="2">
        <f t="shared" si="165"/>
        <v>0</v>
      </c>
      <c r="BO322" s="2">
        <f t="shared" si="166"/>
        <v>0</v>
      </c>
      <c r="BP322" s="2">
        <f t="shared" si="167"/>
        <v>0</v>
      </c>
      <c r="BQ322" s="2">
        <f t="shared" si="168"/>
        <v>0</v>
      </c>
      <c r="BR322" s="2">
        <f t="shared" si="169"/>
        <v>0</v>
      </c>
    </row>
    <row r="323" spans="1:70" x14ac:dyDescent="0.3">
      <c r="A323" s="93">
        <v>0</v>
      </c>
      <c r="B323">
        <v>204860</v>
      </c>
      <c r="C323" t="s">
        <v>2530</v>
      </c>
      <c r="D323" t="s">
        <v>2531</v>
      </c>
      <c r="E323" t="s">
        <v>2532</v>
      </c>
      <c r="F323">
        <v>18721</v>
      </c>
      <c r="G323" t="s">
        <v>863</v>
      </c>
      <c r="H323" t="s">
        <v>919</v>
      </c>
      <c r="I323" t="s">
        <v>979</v>
      </c>
      <c r="J323">
        <v>6.4</v>
      </c>
      <c r="K323">
        <v>4.5999999999999996</v>
      </c>
      <c r="L323">
        <v>6.4</v>
      </c>
      <c r="M323">
        <v>0</v>
      </c>
      <c r="N323">
        <v>21</v>
      </c>
      <c r="O323" t="s">
        <v>980</v>
      </c>
      <c r="P323" t="s">
        <v>2533</v>
      </c>
      <c r="Q323" t="s">
        <v>1155</v>
      </c>
      <c r="Z323" t="s">
        <v>863</v>
      </c>
      <c r="AA323" t="s">
        <v>693</v>
      </c>
      <c r="AB323" s="69" t="str">
        <f>IF(AA323&lt;&gt;"",INDEX(Lookup!$N$2:$N$5,MATCH(Players!AA323,Lookup!$P$2:$P$5,0)),INDEX(Lookup!$N$2:$N$5,MATCH(Players!O323,Lookup!$O$2:$O$5,0)))</f>
        <v>Striker</v>
      </c>
      <c r="AC323">
        <v>3619000</v>
      </c>
      <c r="AD323" s="69" t="s">
        <v>803</v>
      </c>
      <c r="AE323" s="69" t="str">
        <f>INDEX('Translate table'!$H$2:$H$622,MATCH(Players!P323,'Translate table'!$G$2:$G$622,0))</f>
        <v>Kieffer Moore</v>
      </c>
      <c r="AF323" s="69">
        <f>IFERROR(INDEX('Euro Qual stats'!$A$1:$L$2071,MATCH(Players!$AE323,'Euro Qual stats'!$A$1:$A$2071,0),MATCH(Players!AF$2,'Euro Qual stats'!$A$1:$L$1,0)),0)</f>
        <v>4</v>
      </c>
      <c r="AG323" s="69">
        <f>IFERROR(INDEX('Euro Qual stats'!$A$1:$L$2071,MATCH(Players!$AE323,'Euro Qual stats'!$A$1:$A$2071,0),MATCH(Players!AG$2,'Euro Qual stats'!$A$1:$L$1,0)),0)</f>
        <v>0.25</v>
      </c>
      <c r="AH323" s="69">
        <f>IFERROR(INDEX('Euro Qual stats'!$A$1:$L$2071,MATCH(Players!$AE323,'Euro Qual stats'!$A$1:$A$2071,0),MATCH(Players!AH$2,'Euro Qual stats'!$A$1:$L$1,0)),0)</f>
        <v>0.51</v>
      </c>
      <c r="AI323" s="69">
        <f>IFERROR(INDEX('Euro Qual stats'!$A$1:$L$2071,MATCH(Players!$AE323,'Euro Qual stats'!$A$1:$A$2071,0),MATCH(Players!AI$2,'Euro Qual stats'!$A$1:$L$1,0)),0)</f>
        <v>0.25</v>
      </c>
      <c r="AJ323" s="85">
        <f t="shared" ref="AJ323:AJ386" si="175">(12-$AF323)/12*INDEX(BV$9:BV$12,MATCH($AB323,$BU$9:$BU$12,0))+$AF323/12*AG323</f>
        <v>0.21899371069182394</v>
      </c>
      <c r="AK323" s="85">
        <f t="shared" ref="AK323:AK386" si="176">(12-$AF323)/12*INDEX(BW$9:BW$12,MATCH($AB323,$BU$9:$BU$12,0))+$AF323/12*AH323</f>
        <v>0.54735849056603758</v>
      </c>
      <c r="AL323" s="85">
        <f t="shared" ref="AL323:AL386" si="177">(12-$AF323)/12*INDEX(BX$9:BX$12,MATCH($AB323,$BU$9:$BU$12,0))+$AF323/12*AI323</f>
        <v>0.20075471698113206</v>
      </c>
      <c r="AM323" s="85">
        <f t="shared" ref="AM323:AM386" si="178">IF($BC323=1,AJ323/SUMIFS(AJ$3:AJ$622,$BC$3:$BC$622,1,$G$3:$G$622,$G323),0)</f>
        <v>0.19333140146352293</v>
      </c>
      <c r="AN323" s="85">
        <f t="shared" ref="AN323:AN386" si="179">IF($BC323=1,AK323/SUMIFS(AK$3:AK$622,$BC$3:$BC$622,1,$G$3:$G$622,$G323),0)</f>
        <v>0.26625332522562878</v>
      </c>
      <c r="AO323" s="85">
        <f t="shared" ref="AO323:AO386" si="180">IF($BC323=1,AL323/SUMIFS(AL$3:AL$622,$BC$3:$BC$622,1,$G$3:$G$622,$G323),0)</f>
        <v>8.6524176110408496E-2</v>
      </c>
      <c r="AP323" s="2" t="str">
        <f t="shared" ref="AP323:AP386" si="181">IFERROR(R323/$V323*90,"")</f>
        <v/>
      </c>
      <c r="AQ323" s="2" t="str">
        <f t="shared" ref="AQ323:AQ386" si="182">IFERROR(S323/$V323*90,"")</f>
        <v/>
      </c>
      <c r="AR323" s="2" t="str">
        <f t="shared" ref="AR323:AR386" si="183">IFERROR(W323/$V323*90,"")</f>
        <v/>
      </c>
      <c r="AS323" s="2" t="str">
        <f t="shared" ref="AS323:AS386" si="184">IFERROR(X323/$V323*90,"")</f>
        <v/>
      </c>
      <c r="AT323" s="2" t="str">
        <f t="shared" ref="AT323:AT386" si="185">IFERROR(Y323/$V323*90,"")</f>
        <v/>
      </c>
      <c r="AU323" s="2">
        <f t="shared" si="170"/>
        <v>0.24610209983653966</v>
      </c>
      <c r="AV323" s="2">
        <f t="shared" si="171"/>
        <v>8.4832257145319681E-2</v>
      </c>
      <c r="AW323" s="2">
        <f t="shared" si="172"/>
        <v>0.70970695970695963</v>
      </c>
      <c r="AX323" s="2">
        <f t="shared" si="173"/>
        <v>0.1171875</v>
      </c>
      <c r="AY323" s="2">
        <f t="shared" si="174"/>
        <v>0</v>
      </c>
      <c r="AZ323" s="2">
        <f t="shared" ref="AZ323:AZ386" si="186">AU323*0.5+AK323*0.5</f>
        <v>0.39673029520128861</v>
      </c>
      <c r="BA323" s="2">
        <f t="shared" ref="BA323:BA386" si="187">AV323*0.5+AJ323*0.5</f>
        <v>0.1519129839185718</v>
      </c>
      <c r="BB323" s="2">
        <f t="shared" ref="BB323:BB386" si="188">AX323*0.5+AI323*0.5</f>
        <v>0.18359375</v>
      </c>
      <c r="BC323">
        <f t="shared" ref="BC323:BC386" si="189">IF(I323="expected",1,0)</f>
        <v>1</v>
      </c>
      <c r="BD323" s="74">
        <f t="shared" ref="BD323:BD386" si="190">IF(BC323=1,AZ323/SUMIFS(AZ$3:AZ$622,$BC$3:$BC$622,1,$G$3:$G$622,$G323),0)</f>
        <v>0.19663923125850077</v>
      </c>
      <c r="BE323" s="74">
        <f t="shared" ref="BE323:BE386" si="191">IF(BC323=1,BA323/SUMIFS(BA$3:BA$622,$BC$3:$BC$622,1,$G$3:$G$622,$G323),0)</f>
        <v>0.13749626139008375</v>
      </c>
      <c r="BF323" s="74">
        <f t="shared" ref="BF323:BF386" si="192">IF(BC323=1,AW323/SUMIFS(AW$3:AW$622,$BC$3:$BC$622,1,$G$3:$G$622,$G323),0)</f>
        <v>0.13064523043782852</v>
      </c>
      <c r="BG323" s="2">
        <f t="shared" ref="BG323:BG386" si="193">BB323</f>
        <v>0.18359375</v>
      </c>
      <c r="BH323" s="2">
        <f t="shared" ref="BH323:BH386" si="194">AY323</f>
        <v>0</v>
      </c>
      <c r="BI323" s="2">
        <f t="shared" ref="BI323:BI386" si="195">MIN(BI$1,BD323)</f>
        <v>0.19663923125850077</v>
      </c>
      <c r="BJ323" s="2">
        <f t="shared" ref="BJ323:BJ386" si="196">MIN(BJ$1,BE323)</f>
        <v>0.13749626139008375</v>
      </c>
      <c r="BK323" s="2">
        <f t="shared" ref="BK323:BK386" si="197">MIN(BK$1,BF323)</f>
        <v>0.13064523043782852</v>
      </c>
      <c r="BL323" s="2">
        <f t="shared" ref="BL323:BL386" si="198">BG323</f>
        <v>0.18359375</v>
      </c>
      <c r="BM323" s="2">
        <f t="shared" ref="BM323:BM386" si="199">MIN($BM$1,BH323)</f>
        <v>0</v>
      </c>
      <c r="BN323" s="2">
        <f t="shared" ref="BN323:BN386" si="200">BI323/SUMIFS(BI$3:BI$622,$BC$3:$BC$622,1,$G$3:$G$622,$G323)</f>
        <v>0.20820060649755162</v>
      </c>
      <c r="BO323" s="2">
        <f t="shared" ref="BO323:BO386" si="201">BJ323/SUMIFS(BJ$3:BJ$622,$BC$3:$BC$622,1,$G$3:$G$622,$G323)</f>
        <v>0.13749626139008375</v>
      </c>
      <c r="BP323" s="2">
        <f t="shared" ref="BP323:BP386" si="202">BK323/SUMIFS(BK$3:BK$622,$BC$3:$BC$622,1,$G$3:$G$622,$G323)</f>
        <v>0.13623677103947207</v>
      </c>
      <c r="BQ323" s="2">
        <f t="shared" ref="BQ323:BQ386" si="203">BL323</f>
        <v>0.18359375</v>
      </c>
      <c r="BR323" s="2">
        <f t="shared" ref="BR323:BR386" si="204">BM323</f>
        <v>0</v>
      </c>
    </row>
    <row r="324" spans="1:70" x14ac:dyDescent="0.3">
      <c r="A324" s="93">
        <v>0</v>
      </c>
      <c r="B324">
        <v>204899</v>
      </c>
      <c r="C324" t="s">
        <v>2697</v>
      </c>
      <c r="D324" t="s">
        <v>2698</v>
      </c>
      <c r="E324" t="s">
        <v>2699</v>
      </c>
      <c r="F324">
        <v>18689</v>
      </c>
      <c r="G324" t="s">
        <v>892</v>
      </c>
      <c r="H324" t="s">
        <v>923</v>
      </c>
      <c r="I324" t="s">
        <v>979</v>
      </c>
      <c r="J324">
        <v>4</v>
      </c>
      <c r="K324">
        <v>4.5999999999999996</v>
      </c>
      <c r="L324">
        <v>4</v>
      </c>
      <c r="M324">
        <v>0</v>
      </c>
      <c r="N324">
        <v>26</v>
      </c>
      <c r="O324" t="s">
        <v>980</v>
      </c>
      <c r="P324" t="s">
        <v>2700</v>
      </c>
      <c r="Q324" t="s">
        <v>2701</v>
      </c>
      <c r="R324">
        <v>1</v>
      </c>
      <c r="S324">
        <v>0</v>
      </c>
      <c r="T324">
        <v>0</v>
      </c>
      <c r="U324">
        <v>2</v>
      </c>
      <c r="V324">
        <v>1131</v>
      </c>
      <c r="W324">
        <v>2</v>
      </c>
      <c r="X324">
        <v>3</v>
      </c>
      <c r="Y324">
        <v>0</v>
      </c>
      <c r="Z324" t="s">
        <v>2136</v>
      </c>
      <c r="AA324" t="s">
        <v>693</v>
      </c>
      <c r="AB324" s="69" t="str">
        <f>IF(AA324&lt;&gt;"",INDEX(Lookup!$N$2:$N$5,MATCH(Players!AA324,Lookup!$P$2:$P$5,0)),INDEX(Lookup!$N$2:$N$5,MATCH(Players!O324,Lookup!$O$2:$O$5,0)))</f>
        <v>Striker</v>
      </c>
      <c r="AC324">
        <v>2524000</v>
      </c>
      <c r="AD324" s="69" t="s">
        <v>788</v>
      </c>
      <c r="AE324" s="69" t="str">
        <f>INDEX('Translate table'!$H$2:$H$622,MATCH(Players!P324,'Translate table'!$G$2:$G$622,0))</f>
        <v>Aleksandar Trajkovski</v>
      </c>
      <c r="AF324" s="69">
        <f>IFERROR(INDEX('Euro Qual stats'!$A$1:$L$2071,MATCH(Players!$AE324,'Euro Qual stats'!$A$1:$A$2071,0),MATCH(Players!AF$2,'Euro Qual stats'!$A$1:$L$1,0)),0)</f>
        <v>8</v>
      </c>
      <c r="AG324" s="69">
        <f>IFERROR(INDEX('Euro Qual stats'!$A$1:$L$2071,MATCH(Players!$AE324,'Euro Qual stats'!$A$1:$A$2071,0),MATCH(Players!AG$2,'Euro Qual stats'!$A$1:$L$1,0)),0)</f>
        <v>0</v>
      </c>
      <c r="AH324" s="69">
        <f>IFERROR(INDEX('Euro Qual stats'!$A$1:$L$2071,MATCH(Players!$AE324,'Euro Qual stats'!$A$1:$A$2071,0),MATCH(Players!AH$2,'Euro Qual stats'!$A$1:$L$1,0)),0)</f>
        <v>0</v>
      </c>
      <c r="AI324" s="69">
        <f>IFERROR(INDEX('Euro Qual stats'!$A$1:$L$2071,MATCH(Players!$AE324,'Euro Qual stats'!$A$1:$A$2071,0),MATCH(Players!AI$2,'Euro Qual stats'!$A$1:$L$1,0)),0)</f>
        <v>0</v>
      </c>
      <c r="AJ324" s="85">
        <f t="shared" si="175"/>
        <v>6.7830188679245298E-2</v>
      </c>
      <c r="AK324" s="85">
        <f t="shared" si="176"/>
        <v>0.18867924528301877</v>
      </c>
      <c r="AL324" s="85">
        <f t="shared" si="177"/>
        <v>5.8710691823899361E-2</v>
      </c>
      <c r="AM324" s="85">
        <f t="shared" si="178"/>
        <v>5.7590018987726518E-2</v>
      </c>
      <c r="AN324" s="85">
        <f t="shared" si="179"/>
        <v>0.11284973255580573</v>
      </c>
      <c r="AO324" s="85">
        <f t="shared" si="180"/>
        <v>2.235548050309033E-2</v>
      </c>
      <c r="AP324" s="2">
        <f t="shared" si="181"/>
        <v>7.9575596816976124E-2</v>
      </c>
      <c r="AQ324" s="2">
        <f t="shared" si="182"/>
        <v>0</v>
      </c>
      <c r="AR324" s="2">
        <f t="shared" si="183"/>
        <v>0.15915119363395225</v>
      </c>
      <c r="AS324" s="2">
        <f t="shared" si="184"/>
        <v>0.23872679045092837</v>
      </c>
      <c r="AT324" s="2">
        <f t="shared" si="185"/>
        <v>0</v>
      </c>
      <c r="AU324" s="2">
        <f t="shared" ref="AU324:AU387" si="205">IF(AP324="",INDEX(BV$4:BV$7,MATCH(O324,$BU$4:$BU$7,0)),AP324)</f>
        <v>7.9575596816976124E-2</v>
      </c>
      <c r="AV324" s="2">
        <f t="shared" ref="AV324:AV387" si="206">IF(AQ324="",INDEX(BW$4:BW$7,MATCH($O324,$BU$4:$BU$7,0)),AQ324)</f>
        <v>0</v>
      </c>
      <c r="AW324" s="2">
        <f t="shared" ref="AW324:AW387" si="207">IF(AR324="",INDEX(BX$4:BX$7,MATCH($O324,$BU$4:$BU$7,0)),AR324)</f>
        <v>0.15915119363395225</v>
      </c>
      <c r="AX324" s="2">
        <f t="shared" ref="AX324:AX387" si="208">IF(AS324="",INDEX(BY$4:BY$7,MATCH($O324,$BU$4:$BU$7,0)),AS324)</f>
        <v>0.23872679045092837</v>
      </c>
      <c r="AY324" s="2">
        <f t="shared" ref="AY324:AY387" si="209">IF(AT324="",INDEX(BZ$4:BZ$7,MATCH($O324,$BU$4:$BU$7,0)),AT324)</f>
        <v>0</v>
      </c>
      <c r="AZ324" s="2">
        <f t="shared" si="186"/>
        <v>0.13412742104999745</v>
      </c>
      <c r="BA324" s="2">
        <f t="shared" si="187"/>
        <v>3.3915094339622649E-2</v>
      </c>
      <c r="BB324" s="2">
        <f t="shared" si="188"/>
        <v>0.11936339522546419</v>
      </c>
      <c r="BC324">
        <f t="shared" si="189"/>
        <v>1</v>
      </c>
      <c r="BD324" s="74">
        <f t="shared" si="190"/>
        <v>0.10273138563192467</v>
      </c>
      <c r="BE324" s="74">
        <f t="shared" si="191"/>
        <v>1.0865056683785365E-2</v>
      </c>
      <c r="BF324" s="74">
        <f t="shared" si="192"/>
        <v>2.9913175490779428E-2</v>
      </c>
      <c r="BG324" s="2">
        <f t="shared" si="193"/>
        <v>0.11936339522546419</v>
      </c>
      <c r="BH324" s="2">
        <f t="shared" si="194"/>
        <v>0</v>
      </c>
      <c r="BI324" s="2">
        <f t="shared" si="195"/>
        <v>0.10273138563192467</v>
      </c>
      <c r="BJ324" s="2">
        <f t="shared" si="196"/>
        <v>1.0865056683785365E-2</v>
      </c>
      <c r="BK324" s="2">
        <f t="shared" si="197"/>
        <v>2.9913175490779428E-2</v>
      </c>
      <c r="BL324" s="2">
        <f t="shared" si="198"/>
        <v>0.11936339522546419</v>
      </c>
      <c r="BM324" s="2">
        <f t="shared" si="199"/>
        <v>0</v>
      </c>
      <c r="BN324" s="2">
        <f t="shared" si="200"/>
        <v>0.10273138563192467</v>
      </c>
      <c r="BO324" s="2">
        <f t="shared" si="201"/>
        <v>1.9694878715139186E-2</v>
      </c>
      <c r="BP324" s="2">
        <f t="shared" si="202"/>
        <v>3.4104538661951019E-2</v>
      </c>
      <c r="BQ324" s="2">
        <f t="shared" si="203"/>
        <v>0.11936339522546419</v>
      </c>
      <c r="BR324" s="2">
        <f t="shared" si="204"/>
        <v>0</v>
      </c>
    </row>
    <row r="325" spans="1:70" x14ac:dyDescent="0.3">
      <c r="A325" s="93">
        <v>0</v>
      </c>
      <c r="B325">
        <v>204896</v>
      </c>
      <c r="C325" t="s">
        <v>2702</v>
      </c>
      <c r="D325" t="s">
        <v>2703</v>
      </c>
      <c r="E325" t="s">
        <v>2704</v>
      </c>
      <c r="F325">
        <v>18689</v>
      </c>
      <c r="G325" t="s">
        <v>892</v>
      </c>
      <c r="H325" t="s">
        <v>923</v>
      </c>
      <c r="I325" t="s">
        <v>979</v>
      </c>
      <c r="J325">
        <v>6.7</v>
      </c>
      <c r="K325">
        <v>4.5999999999999996</v>
      </c>
      <c r="L325">
        <v>6.7</v>
      </c>
      <c r="M325">
        <v>0</v>
      </c>
      <c r="N325">
        <v>90</v>
      </c>
      <c r="O325" t="s">
        <v>980</v>
      </c>
      <c r="P325" t="s">
        <v>2705</v>
      </c>
      <c r="Q325" t="s">
        <v>2705</v>
      </c>
      <c r="R325">
        <v>7</v>
      </c>
      <c r="S325">
        <v>3</v>
      </c>
      <c r="T325">
        <v>0</v>
      </c>
      <c r="U325">
        <v>0</v>
      </c>
      <c r="V325">
        <v>1404</v>
      </c>
      <c r="W325">
        <v>11</v>
      </c>
      <c r="X325">
        <v>5</v>
      </c>
      <c r="Y325">
        <v>0</v>
      </c>
      <c r="Z325" t="s">
        <v>2136</v>
      </c>
      <c r="AA325" t="s">
        <v>693</v>
      </c>
      <c r="AB325" s="69" t="str">
        <f>IF(AA325&lt;&gt;"",INDEX(Lookup!$N$2:$N$5,MATCH(Players!AA325,Lookup!$P$2:$P$5,0)),INDEX(Lookup!$N$2:$N$5,MATCH(Players!O325,Lookup!$O$2:$O$5,0)))</f>
        <v>Striker</v>
      </c>
      <c r="AC325">
        <v>3578000</v>
      </c>
      <c r="AD325" s="69" t="s">
        <v>788</v>
      </c>
      <c r="AE325" s="69" t="str">
        <f>INDEX('Translate table'!$H$2:$H$622,MATCH(Players!P325,'Translate table'!$G$2:$G$622,0))</f>
        <v>Goran Pandev</v>
      </c>
      <c r="AF325" s="69">
        <f>IFERROR(INDEX('Euro Qual stats'!$A$1:$L$2071,MATCH(Players!$AE325,'Euro Qual stats'!$A$1:$A$2071,0),MATCH(Players!AF$2,'Euro Qual stats'!$A$1:$L$1,0)),0)</f>
        <v>11</v>
      </c>
      <c r="AG325" s="69">
        <f>IFERROR(INDEX('Euro Qual stats'!$A$1:$L$2071,MATCH(Players!$AE325,'Euro Qual stats'!$A$1:$A$2071,0),MATCH(Players!AG$2,'Euro Qual stats'!$A$1:$L$1,0)),0)</f>
        <v>0.22</v>
      </c>
      <c r="AH325" s="69">
        <f>IFERROR(INDEX('Euro Qual stats'!$A$1:$L$2071,MATCH(Players!$AE325,'Euro Qual stats'!$A$1:$A$2071,0),MATCH(Players!AH$2,'Euro Qual stats'!$A$1:$L$1,0)),0)</f>
        <v>0.22</v>
      </c>
      <c r="AI325" s="69">
        <f>IFERROR(INDEX('Euro Qual stats'!$A$1:$L$2071,MATCH(Players!$AE325,'Euro Qual stats'!$A$1:$A$2071,0),MATCH(Players!AI$2,'Euro Qual stats'!$A$1:$L$1,0)),0)</f>
        <v>0.22</v>
      </c>
      <c r="AJ325" s="85">
        <f t="shared" si="175"/>
        <v>0.21862421383647798</v>
      </c>
      <c r="AK325" s="85">
        <f t="shared" si="176"/>
        <v>0.24883647798742137</v>
      </c>
      <c r="AL325" s="85">
        <f t="shared" si="177"/>
        <v>0.21634433962264149</v>
      </c>
      <c r="AM325" s="85">
        <f t="shared" si="178"/>
        <v>0.18561901228902253</v>
      </c>
      <c r="AN325" s="85">
        <f t="shared" si="179"/>
        <v>0.1488299889523485</v>
      </c>
      <c r="AO325" s="85">
        <f t="shared" si="180"/>
        <v>8.2378209422140178E-2</v>
      </c>
      <c r="AP325" s="2">
        <f t="shared" si="181"/>
        <v>0.44871794871794873</v>
      </c>
      <c r="AQ325" s="2">
        <f t="shared" si="182"/>
        <v>0.19230769230769232</v>
      </c>
      <c r="AR325" s="2">
        <f t="shared" si="183"/>
        <v>0.70512820512820518</v>
      </c>
      <c r="AS325" s="2">
        <f t="shared" si="184"/>
        <v>0.32051282051282054</v>
      </c>
      <c r="AT325" s="2">
        <f t="shared" si="185"/>
        <v>0</v>
      </c>
      <c r="AU325" s="2">
        <f t="shared" si="205"/>
        <v>0.44871794871794873</v>
      </c>
      <c r="AV325" s="2">
        <f t="shared" si="206"/>
        <v>0.19230769230769232</v>
      </c>
      <c r="AW325" s="2">
        <f t="shared" si="207"/>
        <v>0.70512820512820518</v>
      </c>
      <c r="AX325" s="2">
        <f t="shared" si="208"/>
        <v>0.32051282051282054</v>
      </c>
      <c r="AY325" s="2">
        <f t="shared" si="209"/>
        <v>0</v>
      </c>
      <c r="AZ325" s="2">
        <f t="shared" si="186"/>
        <v>0.34877721335268508</v>
      </c>
      <c r="BA325" s="2">
        <f t="shared" si="187"/>
        <v>0.20546595307208515</v>
      </c>
      <c r="BB325" s="2">
        <f t="shared" si="188"/>
        <v>0.27025641025641028</v>
      </c>
      <c r="BC325">
        <f t="shared" si="189"/>
        <v>1</v>
      </c>
      <c r="BD325" s="74">
        <f t="shared" si="190"/>
        <v>0.26713677280954057</v>
      </c>
      <c r="BE325" s="74">
        <f t="shared" si="191"/>
        <v>6.5823176086763829E-2</v>
      </c>
      <c r="BF325" s="74">
        <f t="shared" si="192"/>
        <v>0.13253198585498108</v>
      </c>
      <c r="BG325" s="2">
        <f t="shared" si="193"/>
        <v>0.27025641025641028</v>
      </c>
      <c r="BH325" s="2">
        <f t="shared" si="194"/>
        <v>0</v>
      </c>
      <c r="BI325" s="2">
        <f t="shared" si="195"/>
        <v>0.26713677280954057</v>
      </c>
      <c r="BJ325" s="2">
        <f t="shared" si="196"/>
        <v>6.5823176086763829E-2</v>
      </c>
      <c r="BK325" s="2">
        <f t="shared" si="197"/>
        <v>0.13253198585498108</v>
      </c>
      <c r="BL325" s="2">
        <f t="shared" si="198"/>
        <v>0.27025641025641028</v>
      </c>
      <c r="BM325" s="2">
        <f t="shared" si="199"/>
        <v>0</v>
      </c>
      <c r="BN325" s="2">
        <f t="shared" si="200"/>
        <v>0.26713677280954057</v>
      </c>
      <c r="BO325" s="2">
        <f t="shared" si="201"/>
        <v>0.11931640187471231</v>
      </c>
      <c r="BP325" s="2">
        <f t="shared" si="202"/>
        <v>0.15110205323836631</v>
      </c>
      <c r="BQ325" s="2">
        <f t="shared" si="203"/>
        <v>0.27025641025641028</v>
      </c>
      <c r="BR325" s="2">
        <f t="shared" si="204"/>
        <v>0</v>
      </c>
    </row>
    <row r="326" spans="1:70" x14ac:dyDescent="0.3">
      <c r="A326" s="93">
        <v>0</v>
      </c>
      <c r="B326">
        <v>221564</v>
      </c>
      <c r="C326" t="s">
        <v>2827</v>
      </c>
      <c r="D326" t="s">
        <v>2828</v>
      </c>
      <c r="E326" t="s">
        <v>2829</v>
      </c>
      <c r="F326">
        <v>18643</v>
      </c>
      <c r="G326" t="s">
        <v>876</v>
      </c>
      <c r="H326" t="s">
        <v>909</v>
      </c>
      <c r="I326" t="s">
        <v>979</v>
      </c>
      <c r="J326">
        <v>5.3</v>
      </c>
      <c r="K326">
        <v>4.5999999999999996</v>
      </c>
      <c r="L326">
        <v>5.3</v>
      </c>
      <c r="M326">
        <v>0</v>
      </c>
      <c r="N326">
        <v>48</v>
      </c>
      <c r="O326" t="s">
        <v>992</v>
      </c>
      <c r="P326" t="s">
        <v>2830</v>
      </c>
      <c r="Q326" t="s">
        <v>2831</v>
      </c>
      <c r="R326">
        <v>0</v>
      </c>
      <c r="S326">
        <v>0</v>
      </c>
      <c r="T326">
        <v>0</v>
      </c>
      <c r="U326">
        <v>0</v>
      </c>
      <c r="V326">
        <v>82</v>
      </c>
      <c r="W326">
        <v>2</v>
      </c>
      <c r="X326">
        <v>0</v>
      </c>
      <c r="Y326">
        <v>0</v>
      </c>
      <c r="Z326" t="s">
        <v>1695</v>
      </c>
      <c r="AA326" t="s">
        <v>691</v>
      </c>
      <c r="AB326" s="69" t="str">
        <f>IF(AA326&lt;&gt;"",INDEX(Lookup!$N$2:$N$5,MATCH(Players!AA326,Lookup!$P$2:$P$5,0)),INDEX(Lookup!$N$2:$N$5,MATCH(Players!O326,Lookup!$O$2:$O$5,0)))</f>
        <v>Midfield</v>
      </c>
      <c r="AC326">
        <v>2604000</v>
      </c>
      <c r="AD326" s="69" t="s">
        <v>788</v>
      </c>
      <c r="AE326" s="69" t="str">
        <f>INDEX('Translate table'!$H$2:$H$622,MATCH(Players!P326,'Translate table'!$G$2:$G$622,0))</f>
        <v>Konrad Laimer</v>
      </c>
      <c r="AF326" s="69">
        <f>IFERROR(INDEX('Euro Qual stats'!$A$1:$L$2071,MATCH(Players!$AE326,'Euro Qual stats'!$A$1:$A$2071,0),MATCH(Players!AF$2,'Euro Qual stats'!$A$1:$L$1,0)),0)</f>
        <v>7</v>
      </c>
      <c r="AG326" s="69">
        <f>IFERROR(INDEX('Euro Qual stats'!$A$1:$L$2071,MATCH(Players!$AE326,'Euro Qual stats'!$A$1:$A$2071,0),MATCH(Players!AG$2,'Euro Qual stats'!$A$1:$L$1,0)),0)</f>
        <v>0.46</v>
      </c>
      <c r="AH326" s="69">
        <f>IFERROR(INDEX('Euro Qual stats'!$A$1:$L$2071,MATCH(Players!$AE326,'Euro Qual stats'!$A$1:$A$2071,0),MATCH(Players!AH$2,'Euro Qual stats'!$A$1:$L$1,0)),0)</f>
        <v>0.15</v>
      </c>
      <c r="AI326" s="69">
        <f>IFERROR(INDEX('Euro Qual stats'!$A$1:$L$2071,MATCH(Players!$AE326,'Euro Qual stats'!$A$1:$A$2071,0),MATCH(Players!AI$2,'Euro Qual stats'!$A$1:$L$1,0)),0)</f>
        <v>0.31</v>
      </c>
      <c r="AJ326" s="85">
        <f t="shared" si="175"/>
        <v>0.33513812154696138</v>
      </c>
      <c r="AK326" s="85">
        <f t="shared" si="176"/>
        <v>0.18080110497237573</v>
      </c>
      <c r="AL326" s="85">
        <f t="shared" si="177"/>
        <v>0.2777716390423573</v>
      </c>
      <c r="AM326" s="85">
        <f t="shared" si="178"/>
        <v>0.26342195834836435</v>
      </c>
      <c r="AN326" s="85">
        <f t="shared" si="179"/>
        <v>9.4171650357077599E-2</v>
      </c>
      <c r="AO326" s="85">
        <f t="shared" si="180"/>
        <v>0.10180117187169005</v>
      </c>
      <c r="AP326" s="2">
        <f t="shared" si="181"/>
        <v>0</v>
      </c>
      <c r="AQ326" s="2">
        <f t="shared" si="182"/>
        <v>0</v>
      </c>
      <c r="AR326" s="2">
        <f t="shared" si="183"/>
        <v>2.1951219512195124</v>
      </c>
      <c r="AS326" s="2">
        <f t="shared" si="184"/>
        <v>0</v>
      </c>
      <c r="AT326" s="2">
        <f t="shared" si="185"/>
        <v>0</v>
      </c>
      <c r="AU326" s="2">
        <f t="shared" si="205"/>
        <v>0</v>
      </c>
      <c r="AV326" s="2">
        <f t="shared" si="206"/>
        <v>0</v>
      </c>
      <c r="AW326" s="2">
        <f t="shared" si="207"/>
        <v>2.1951219512195124</v>
      </c>
      <c r="AX326" s="2">
        <f t="shared" si="208"/>
        <v>0</v>
      </c>
      <c r="AY326" s="2">
        <f t="shared" si="209"/>
        <v>0</v>
      </c>
      <c r="AZ326" s="2">
        <f t="shared" si="186"/>
        <v>9.0400552486187863E-2</v>
      </c>
      <c r="BA326" s="2">
        <f t="shared" si="187"/>
        <v>0.16756906077348069</v>
      </c>
      <c r="BB326" s="2">
        <f t="shared" si="188"/>
        <v>0.155</v>
      </c>
      <c r="BC326">
        <f t="shared" si="189"/>
        <v>1</v>
      </c>
      <c r="BD326" s="74">
        <f t="shared" si="190"/>
        <v>4.5175238156724362E-2</v>
      </c>
      <c r="BE326" s="74">
        <f t="shared" si="191"/>
        <v>0.14288006684011351</v>
      </c>
      <c r="BF326" s="74">
        <f t="shared" si="192"/>
        <v>0.27067581981370264</v>
      </c>
      <c r="BG326" s="2">
        <f t="shared" si="193"/>
        <v>0.155</v>
      </c>
      <c r="BH326" s="2">
        <f t="shared" si="194"/>
        <v>0</v>
      </c>
      <c r="BI326" s="2">
        <f t="shared" si="195"/>
        <v>4.5175238156724362E-2</v>
      </c>
      <c r="BJ326" s="2">
        <f t="shared" si="196"/>
        <v>0.14288006684011351</v>
      </c>
      <c r="BK326" s="2">
        <f t="shared" si="197"/>
        <v>0.27067581981370264</v>
      </c>
      <c r="BL326" s="2">
        <f t="shared" si="198"/>
        <v>0.155</v>
      </c>
      <c r="BM326" s="2">
        <f t="shared" si="199"/>
        <v>0</v>
      </c>
      <c r="BN326" s="2">
        <f t="shared" si="200"/>
        <v>4.6898689008507376E-2</v>
      </c>
      <c r="BO326" s="2">
        <f t="shared" si="201"/>
        <v>0.14288006684011348</v>
      </c>
      <c r="BP326" s="2">
        <f t="shared" si="202"/>
        <v>0.27067581981370264</v>
      </c>
      <c r="BQ326" s="2">
        <f t="shared" si="203"/>
        <v>0.155</v>
      </c>
      <c r="BR326" s="2">
        <f t="shared" si="204"/>
        <v>0</v>
      </c>
    </row>
    <row r="327" spans="1:70" x14ac:dyDescent="0.3">
      <c r="A327" s="93">
        <v>0</v>
      </c>
      <c r="B327">
        <v>204974</v>
      </c>
      <c r="C327" t="s">
        <v>2851</v>
      </c>
      <c r="D327" t="s">
        <v>2378</v>
      </c>
      <c r="E327" t="s">
        <v>2852</v>
      </c>
      <c r="F327">
        <v>18643</v>
      </c>
      <c r="G327" t="s">
        <v>876</v>
      </c>
      <c r="H327" t="s">
        <v>909</v>
      </c>
      <c r="I327" t="s">
        <v>1008</v>
      </c>
      <c r="J327">
        <v>5.7</v>
      </c>
      <c r="K327">
        <v>4.5999999999999996</v>
      </c>
      <c r="L327">
        <v>5.7</v>
      </c>
      <c r="M327">
        <v>0</v>
      </c>
      <c r="N327">
        <v>3</v>
      </c>
      <c r="O327" t="s">
        <v>980</v>
      </c>
      <c r="P327" t="s">
        <v>2853</v>
      </c>
      <c r="Q327" t="s">
        <v>2853</v>
      </c>
      <c r="R327">
        <v>1</v>
      </c>
      <c r="S327">
        <v>2</v>
      </c>
      <c r="T327">
        <v>0</v>
      </c>
      <c r="U327">
        <v>0</v>
      </c>
      <c r="V327">
        <v>831</v>
      </c>
      <c r="W327">
        <v>3</v>
      </c>
      <c r="X327">
        <v>1</v>
      </c>
      <c r="Y327">
        <v>0</v>
      </c>
      <c r="Z327" t="s">
        <v>1695</v>
      </c>
      <c r="AA327" t="s">
        <v>693</v>
      </c>
      <c r="AB327" s="69" t="str">
        <f>IF(AA327&lt;&gt;"",INDEX(Lookup!$N$2:$N$5,MATCH(Players!AA327,Lookup!$P$2:$P$5,0)),INDEX(Lookup!$N$2:$N$5,MATCH(Players!O327,Lookup!$O$2:$O$5,0)))</f>
        <v>Striker</v>
      </c>
      <c r="AC327">
        <v>3192000</v>
      </c>
      <c r="AD327" s="69" t="s">
        <v>790</v>
      </c>
      <c r="AE327" s="69" t="str">
        <f>INDEX('Translate table'!$H$2:$H$622,MATCH(Players!P327,'Translate table'!$G$2:$G$622,0))</f>
        <v>Michael Gregoritsch</v>
      </c>
      <c r="AF327" s="69">
        <f>IFERROR(INDEX('Euro Qual stats'!$A$1:$L$2071,MATCH(Players!$AE327,'Euro Qual stats'!$A$1:$A$2071,0),MATCH(Players!AF$2,'Euro Qual stats'!$A$1:$L$1,0)),0)</f>
        <v>6</v>
      </c>
      <c r="AG327" s="69">
        <f>IFERROR(INDEX('Euro Qual stats'!$A$1:$L$2071,MATCH(Players!$AE327,'Euro Qual stats'!$A$1:$A$2071,0),MATCH(Players!AG$2,'Euro Qual stats'!$A$1:$L$1,0)),0)</f>
        <v>0.44</v>
      </c>
      <c r="AH327" s="69">
        <f>IFERROR(INDEX('Euro Qual stats'!$A$1:$L$2071,MATCH(Players!$AE327,'Euro Qual stats'!$A$1:$A$2071,0),MATCH(Players!AH$2,'Euro Qual stats'!$A$1:$L$1,0)),0)</f>
        <v>0.44</v>
      </c>
      <c r="AI327" s="69">
        <f>IFERROR(INDEX('Euro Qual stats'!$A$1:$L$2071,MATCH(Players!$AE327,'Euro Qual stats'!$A$1:$A$2071,0),MATCH(Players!AI$2,'Euro Qual stats'!$A$1:$L$1,0)),0)</f>
        <v>0</v>
      </c>
      <c r="AJ327" s="85">
        <f t="shared" si="175"/>
        <v>0.32174528301886796</v>
      </c>
      <c r="AK327" s="85">
        <f t="shared" si="176"/>
        <v>0.50301886792452821</v>
      </c>
      <c r="AL327" s="85">
        <f t="shared" si="177"/>
        <v>8.8066037735849048E-2</v>
      </c>
      <c r="AM327" s="85">
        <f t="shared" si="178"/>
        <v>0</v>
      </c>
      <c r="AN327" s="85">
        <f t="shared" si="179"/>
        <v>0</v>
      </c>
      <c r="AO327" s="85">
        <f t="shared" si="180"/>
        <v>0</v>
      </c>
      <c r="AP327" s="2">
        <f t="shared" si="181"/>
        <v>0.10830324909747292</v>
      </c>
      <c r="AQ327" s="2">
        <f t="shared" si="182"/>
        <v>0.21660649819494585</v>
      </c>
      <c r="AR327" s="2">
        <f t="shared" si="183"/>
        <v>0.32490974729241878</v>
      </c>
      <c r="AS327" s="2">
        <f t="shared" si="184"/>
        <v>0.10830324909747292</v>
      </c>
      <c r="AT327" s="2">
        <f t="shared" si="185"/>
        <v>0</v>
      </c>
      <c r="AU327" s="2">
        <f t="shared" si="205"/>
        <v>0.10830324909747292</v>
      </c>
      <c r="AV327" s="2">
        <f t="shared" si="206"/>
        <v>0.21660649819494585</v>
      </c>
      <c r="AW327" s="2">
        <f t="shared" si="207"/>
        <v>0.32490974729241878</v>
      </c>
      <c r="AX327" s="2">
        <f t="shared" si="208"/>
        <v>0.10830324909747292</v>
      </c>
      <c r="AY327" s="2">
        <f t="shared" si="209"/>
        <v>0</v>
      </c>
      <c r="AZ327" s="2">
        <f t="shared" si="186"/>
        <v>0.30566105851100056</v>
      </c>
      <c r="BA327" s="2">
        <f t="shared" si="187"/>
        <v>0.26917589060690689</v>
      </c>
      <c r="BB327" s="2">
        <f t="shared" si="188"/>
        <v>5.4151624548736461E-2</v>
      </c>
      <c r="BC327">
        <f t="shared" si="189"/>
        <v>0</v>
      </c>
      <c r="BD327" s="74">
        <f t="shared" si="190"/>
        <v>0</v>
      </c>
      <c r="BE327" s="74">
        <f t="shared" si="191"/>
        <v>0</v>
      </c>
      <c r="BF327" s="74">
        <f t="shared" si="192"/>
        <v>0</v>
      </c>
      <c r="BG327" s="2">
        <f t="shared" si="193"/>
        <v>5.4151624548736461E-2</v>
      </c>
      <c r="BH327" s="2">
        <f t="shared" si="194"/>
        <v>0</v>
      </c>
      <c r="BI327" s="2">
        <f t="shared" si="195"/>
        <v>0</v>
      </c>
      <c r="BJ327" s="2">
        <f t="shared" si="196"/>
        <v>0</v>
      </c>
      <c r="BK327" s="2">
        <f t="shared" si="197"/>
        <v>0</v>
      </c>
      <c r="BL327" s="2">
        <f t="shared" si="198"/>
        <v>5.4151624548736461E-2</v>
      </c>
      <c r="BM327" s="2">
        <f t="shared" si="199"/>
        <v>0</v>
      </c>
      <c r="BN327" s="2">
        <f t="shared" si="200"/>
        <v>0</v>
      </c>
      <c r="BO327" s="2">
        <f t="shared" si="201"/>
        <v>0</v>
      </c>
      <c r="BP327" s="2">
        <f t="shared" si="202"/>
        <v>0</v>
      </c>
      <c r="BQ327" s="2">
        <f t="shared" si="203"/>
        <v>5.4151624548736461E-2</v>
      </c>
      <c r="BR327" s="2">
        <f t="shared" si="204"/>
        <v>0</v>
      </c>
    </row>
    <row r="328" spans="1:70" x14ac:dyDescent="0.3">
      <c r="A328" s="93">
        <v>0</v>
      </c>
      <c r="B328">
        <v>204856</v>
      </c>
      <c r="C328" t="s">
        <v>2906</v>
      </c>
      <c r="D328" t="s">
        <v>2907</v>
      </c>
      <c r="E328" t="s">
        <v>2908</v>
      </c>
      <c r="F328">
        <v>18570</v>
      </c>
      <c r="G328" t="s">
        <v>868</v>
      </c>
      <c r="H328" t="s">
        <v>915</v>
      </c>
      <c r="I328" t="s">
        <v>979</v>
      </c>
      <c r="J328">
        <v>9.3000000000000007</v>
      </c>
      <c r="K328">
        <v>4.5999999999999996</v>
      </c>
      <c r="L328">
        <v>9.3000000000000007</v>
      </c>
      <c r="M328">
        <v>0</v>
      </c>
      <c r="N328">
        <v>29</v>
      </c>
      <c r="O328" t="s">
        <v>1301</v>
      </c>
      <c r="P328" t="s">
        <v>2909</v>
      </c>
      <c r="Q328" t="s">
        <v>2910</v>
      </c>
      <c r="R328">
        <v>0</v>
      </c>
      <c r="S328">
        <v>0</v>
      </c>
      <c r="T328">
        <v>0</v>
      </c>
      <c r="U328">
        <v>0</v>
      </c>
      <c r="V328">
        <v>179</v>
      </c>
      <c r="W328">
        <v>0</v>
      </c>
      <c r="X328">
        <v>0</v>
      </c>
      <c r="Y328">
        <v>0</v>
      </c>
      <c r="Z328" t="s">
        <v>868</v>
      </c>
      <c r="AA328" t="s">
        <v>692</v>
      </c>
      <c r="AB328" s="69" t="str">
        <f>IF(AA328&lt;&gt;"",INDEX(Lookup!$N$2:$N$5,MATCH(Players!AA328,Lookup!$P$2:$P$5,0)),INDEX(Lookup!$N$2:$N$5,MATCH(Players!O328,Lookup!$O$2:$O$5,0)))</f>
        <v>Defense</v>
      </c>
      <c r="AC328">
        <v>2142000</v>
      </c>
      <c r="AD328" s="69" t="s">
        <v>790</v>
      </c>
      <c r="AE328" s="69" t="str">
        <f>INDEX('Translate table'!$H$2:$H$622,MATCH(Players!P328,'Translate table'!$G$2:$G$622,0))</f>
        <v>Jere Uronen</v>
      </c>
      <c r="AF328" s="69">
        <f>IFERROR(INDEX('Euro Qual stats'!$A$1:$L$2071,MATCH(Players!$AE328,'Euro Qual stats'!$A$1:$A$2071,0),MATCH(Players!AF$2,'Euro Qual stats'!$A$1:$L$1,0)),0)</f>
        <v>6</v>
      </c>
      <c r="AG328" s="69">
        <f>IFERROR(INDEX('Euro Qual stats'!$A$1:$L$2071,MATCH(Players!$AE328,'Euro Qual stats'!$A$1:$A$2071,0),MATCH(Players!AG$2,'Euro Qual stats'!$A$1:$L$1,0)),0)</f>
        <v>0</v>
      </c>
      <c r="AH328" s="69">
        <f>IFERROR(INDEX('Euro Qual stats'!$A$1:$L$2071,MATCH(Players!$AE328,'Euro Qual stats'!$A$1:$A$2071,0),MATCH(Players!AH$2,'Euro Qual stats'!$A$1:$L$1,0)),0)</f>
        <v>0</v>
      </c>
      <c r="AI328" s="69">
        <f>IFERROR(INDEX('Euro Qual stats'!$A$1:$L$2071,MATCH(Players!$AE328,'Euro Qual stats'!$A$1:$A$2071,0),MATCH(Players!AI$2,'Euro Qual stats'!$A$1:$L$1,0)),0)</f>
        <v>0.17</v>
      </c>
      <c r="AJ328" s="85">
        <f t="shared" si="175"/>
        <v>4.6775147928994086E-2</v>
      </c>
      <c r="AK328" s="85">
        <f t="shared" si="176"/>
        <v>4.5887573964497053E-2</v>
      </c>
      <c r="AL328" s="85">
        <f t="shared" si="177"/>
        <v>0.17946745562130173</v>
      </c>
      <c r="AM328" s="85">
        <f t="shared" si="178"/>
        <v>4.379070621121952E-2</v>
      </c>
      <c r="AN328" s="85">
        <f t="shared" si="179"/>
        <v>2.3050167358275298E-2</v>
      </c>
      <c r="AO328" s="85">
        <f t="shared" si="180"/>
        <v>0.10642169239968445</v>
      </c>
      <c r="AP328" s="2">
        <f t="shared" si="181"/>
        <v>0</v>
      </c>
      <c r="AQ328" s="2">
        <f t="shared" si="182"/>
        <v>0</v>
      </c>
      <c r="AR328" s="2">
        <f t="shared" si="183"/>
        <v>0</v>
      </c>
      <c r="AS328" s="2">
        <f t="shared" si="184"/>
        <v>0</v>
      </c>
      <c r="AT328" s="2">
        <f t="shared" si="185"/>
        <v>0</v>
      </c>
      <c r="AU328" s="2">
        <f t="shared" si="205"/>
        <v>0</v>
      </c>
      <c r="AV328" s="2">
        <f t="shared" si="206"/>
        <v>0</v>
      </c>
      <c r="AW328" s="2">
        <f t="shared" si="207"/>
        <v>0</v>
      </c>
      <c r="AX328" s="2">
        <f t="shared" si="208"/>
        <v>0</v>
      </c>
      <c r="AY328" s="2">
        <f t="shared" si="209"/>
        <v>0</v>
      </c>
      <c r="AZ328" s="2">
        <f t="shared" si="186"/>
        <v>2.2943786982248526E-2</v>
      </c>
      <c r="BA328" s="2">
        <f t="shared" si="187"/>
        <v>2.3387573964497043E-2</v>
      </c>
      <c r="BB328" s="2">
        <f t="shared" si="188"/>
        <v>8.5000000000000006E-2</v>
      </c>
      <c r="BC328">
        <f t="shared" si="189"/>
        <v>1</v>
      </c>
      <c r="BD328" s="74">
        <f t="shared" si="190"/>
        <v>1.2419446028050835E-2</v>
      </c>
      <c r="BE328" s="74">
        <f t="shared" si="191"/>
        <v>3.3176639616215961E-2</v>
      </c>
      <c r="BF328" s="74">
        <f t="shared" si="192"/>
        <v>0</v>
      </c>
      <c r="BG328" s="2">
        <f t="shared" si="193"/>
        <v>8.5000000000000006E-2</v>
      </c>
      <c r="BH328" s="2">
        <f t="shared" si="194"/>
        <v>0</v>
      </c>
      <c r="BI328" s="2">
        <f t="shared" si="195"/>
        <v>1.2419446028050835E-2</v>
      </c>
      <c r="BJ328" s="2">
        <f t="shared" si="196"/>
        <v>3.3176639616215961E-2</v>
      </c>
      <c r="BK328" s="2">
        <f t="shared" si="197"/>
        <v>0</v>
      </c>
      <c r="BL328" s="2">
        <f t="shared" si="198"/>
        <v>8.5000000000000006E-2</v>
      </c>
      <c r="BM328" s="2">
        <f t="shared" si="199"/>
        <v>0</v>
      </c>
      <c r="BN328" s="2">
        <f t="shared" si="200"/>
        <v>1.3363786642545648E-2</v>
      </c>
      <c r="BO328" s="2">
        <f t="shared" si="201"/>
        <v>3.3846980276621863E-2</v>
      </c>
      <c r="BP328" s="2">
        <f t="shared" si="202"/>
        <v>0</v>
      </c>
      <c r="BQ328" s="2">
        <f t="shared" si="203"/>
        <v>8.5000000000000006E-2</v>
      </c>
      <c r="BR328" s="2">
        <f t="shared" si="204"/>
        <v>0</v>
      </c>
    </row>
    <row r="329" spans="1:70" x14ac:dyDescent="0.3">
      <c r="A329" s="93">
        <v>0</v>
      </c>
      <c r="B329">
        <v>204577</v>
      </c>
      <c r="C329" t="s">
        <v>2213</v>
      </c>
      <c r="D329" t="s">
        <v>1776</v>
      </c>
      <c r="E329" t="s">
        <v>2214</v>
      </c>
      <c r="F329">
        <v>18588</v>
      </c>
      <c r="G329" t="s">
        <v>878</v>
      </c>
      <c r="H329" t="s">
        <v>947</v>
      </c>
      <c r="I329" t="s">
        <v>5231</v>
      </c>
      <c r="J329">
        <v>0</v>
      </c>
      <c r="K329">
        <v>4.5</v>
      </c>
      <c r="L329">
        <v>0</v>
      </c>
      <c r="M329">
        <v>0</v>
      </c>
      <c r="N329">
        <v>6</v>
      </c>
      <c r="O329" t="s">
        <v>1273</v>
      </c>
      <c r="P329" t="s">
        <v>2215</v>
      </c>
      <c r="Q329" t="s">
        <v>2216</v>
      </c>
      <c r="R329">
        <v>1</v>
      </c>
      <c r="S329">
        <v>0</v>
      </c>
      <c r="T329">
        <v>0</v>
      </c>
      <c r="U329">
        <v>0</v>
      </c>
      <c r="V329">
        <v>892</v>
      </c>
      <c r="W329">
        <v>1</v>
      </c>
      <c r="X329">
        <v>1</v>
      </c>
      <c r="Y329">
        <v>0</v>
      </c>
      <c r="Z329" t="s">
        <v>1124</v>
      </c>
      <c r="AA329" t="s">
        <v>690</v>
      </c>
      <c r="AB329" s="69" t="str">
        <f>IF(AA329&lt;&gt;"",INDEX(Lookup!$N$2:$N$5,MATCH(Players!AA329,Lookup!$P$2:$P$5,0)),INDEX(Lookup!$N$2:$N$5,MATCH(Players!O329,Lookup!$O$2:$O$5,0)))</f>
        <v>Goalkeeper</v>
      </c>
      <c r="AC329">
        <v>3495000</v>
      </c>
      <c r="AD329" s="69" t="s">
        <v>790</v>
      </c>
      <c r="AE329" s="69" t="str">
        <f>INDEX('Translate table'!$H$2:$H$622,MATCH(Players!P329,'Translate table'!$G$2:$G$622,0))</f>
        <v>Simon Sluga</v>
      </c>
      <c r="AF329" s="69">
        <f>IFERROR(INDEX('Euro Qual stats'!$A$1:$L$2071,MATCH(Players!$AE329,'Euro Qual stats'!$A$1:$A$2071,0),MATCH(Players!AF$2,'Euro Qual stats'!$A$1:$L$1,0)),0)</f>
        <v>0</v>
      </c>
      <c r="AG329" s="69">
        <f>IFERROR(INDEX('Euro Qual stats'!$A$1:$L$2071,MATCH(Players!$AE329,'Euro Qual stats'!$A$1:$A$2071,0),MATCH(Players!AG$2,'Euro Qual stats'!$A$1:$L$1,0)),0)</f>
        <v>0</v>
      </c>
      <c r="AH329" s="69">
        <f>IFERROR(INDEX('Euro Qual stats'!$A$1:$L$2071,MATCH(Players!$AE329,'Euro Qual stats'!$A$1:$A$2071,0),MATCH(Players!AH$2,'Euro Qual stats'!$A$1:$L$1,0)),0)</f>
        <v>0</v>
      </c>
      <c r="AI329" s="69">
        <f>IFERROR(INDEX('Euro Qual stats'!$A$1:$L$2071,MATCH(Players!$AE329,'Euro Qual stats'!$A$1:$A$2071,0),MATCH(Players!AI$2,'Euro Qual stats'!$A$1:$L$1,0)),0)</f>
        <v>0</v>
      </c>
      <c r="AJ329" s="85">
        <f t="shared" si="175"/>
        <v>0</v>
      </c>
      <c r="AK329" s="85">
        <f t="shared" si="176"/>
        <v>0</v>
      </c>
      <c r="AL329" s="85">
        <f t="shared" si="177"/>
        <v>0</v>
      </c>
      <c r="AM329" s="85">
        <f t="shared" si="178"/>
        <v>0</v>
      </c>
      <c r="AN329" s="85">
        <f t="shared" si="179"/>
        <v>0</v>
      </c>
      <c r="AO329" s="85">
        <f t="shared" si="180"/>
        <v>0</v>
      </c>
      <c r="AP329" s="2">
        <f t="shared" si="181"/>
        <v>0.10089686098654709</v>
      </c>
      <c r="AQ329" s="2">
        <f t="shared" si="182"/>
        <v>0</v>
      </c>
      <c r="AR329" s="2">
        <f t="shared" si="183"/>
        <v>0.10089686098654709</v>
      </c>
      <c r="AS329" s="2">
        <f t="shared" si="184"/>
        <v>0.10089686098654709</v>
      </c>
      <c r="AT329" s="2">
        <f t="shared" si="185"/>
        <v>0</v>
      </c>
      <c r="AU329" s="2">
        <f t="shared" si="205"/>
        <v>0.10089686098654709</v>
      </c>
      <c r="AV329" s="2">
        <f t="shared" si="206"/>
        <v>0</v>
      </c>
      <c r="AW329" s="2">
        <f t="shared" si="207"/>
        <v>0.10089686098654709</v>
      </c>
      <c r="AX329" s="2">
        <f t="shared" si="208"/>
        <v>0.10089686098654709</v>
      </c>
      <c r="AY329" s="2">
        <f t="shared" si="209"/>
        <v>0</v>
      </c>
      <c r="AZ329" s="2">
        <f t="shared" si="186"/>
        <v>5.0448430493273543E-2</v>
      </c>
      <c r="BA329" s="2">
        <f t="shared" si="187"/>
        <v>0</v>
      </c>
      <c r="BB329" s="2">
        <f t="shared" si="188"/>
        <v>5.0448430493273543E-2</v>
      </c>
      <c r="BC329">
        <f t="shared" si="189"/>
        <v>0</v>
      </c>
      <c r="BD329" s="74">
        <f t="shared" si="190"/>
        <v>0</v>
      </c>
      <c r="BE329" s="74">
        <f t="shared" si="191"/>
        <v>0</v>
      </c>
      <c r="BF329" s="74">
        <f t="shared" si="192"/>
        <v>0</v>
      </c>
      <c r="BG329" s="2">
        <f t="shared" si="193"/>
        <v>5.0448430493273543E-2</v>
      </c>
      <c r="BH329" s="2">
        <f t="shared" si="194"/>
        <v>0</v>
      </c>
      <c r="BI329" s="2">
        <f t="shared" si="195"/>
        <v>0</v>
      </c>
      <c r="BJ329" s="2">
        <f t="shared" si="196"/>
        <v>0</v>
      </c>
      <c r="BK329" s="2">
        <f t="shared" si="197"/>
        <v>0</v>
      </c>
      <c r="BL329" s="2">
        <f t="shared" si="198"/>
        <v>5.0448430493273543E-2</v>
      </c>
      <c r="BM329" s="2">
        <f t="shared" si="199"/>
        <v>0</v>
      </c>
      <c r="BN329" s="2">
        <f t="shared" si="200"/>
        <v>0</v>
      </c>
      <c r="BO329" s="2">
        <f t="shared" si="201"/>
        <v>0</v>
      </c>
      <c r="BP329" s="2">
        <f t="shared" si="202"/>
        <v>0</v>
      </c>
      <c r="BQ329" s="2">
        <f t="shared" si="203"/>
        <v>5.0448430493273543E-2</v>
      </c>
      <c r="BR329" s="2">
        <f t="shared" si="204"/>
        <v>0</v>
      </c>
    </row>
    <row r="330" spans="1:70" x14ac:dyDescent="0.3">
      <c r="A330" s="93">
        <v>0</v>
      </c>
      <c r="B330">
        <v>204576</v>
      </c>
      <c r="C330" t="s">
        <v>2217</v>
      </c>
      <c r="D330" t="s">
        <v>2218</v>
      </c>
      <c r="E330" t="s">
        <v>2219</v>
      </c>
      <c r="F330">
        <v>18588</v>
      </c>
      <c r="G330" t="s">
        <v>878</v>
      </c>
      <c r="H330" t="s">
        <v>947</v>
      </c>
      <c r="I330" t="s">
        <v>5231</v>
      </c>
      <c r="J330">
        <v>0</v>
      </c>
      <c r="K330">
        <v>4.5</v>
      </c>
      <c r="L330">
        <v>0</v>
      </c>
      <c r="M330">
        <v>0</v>
      </c>
      <c r="N330">
        <v>11</v>
      </c>
      <c r="O330" t="s">
        <v>1273</v>
      </c>
      <c r="P330" t="s">
        <v>2220</v>
      </c>
      <c r="Q330" t="s">
        <v>1155</v>
      </c>
      <c r="Z330" t="s">
        <v>1124</v>
      </c>
      <c r="AA330" t="s">
        <v>690</v>
      </c>
      <c r="AB330" s="69" t="str">
        <f>IF(AA330&lt;&gt;"",INDEX(Lookup!$N$2:$N$5,MATCH(Players!AA330,Lookup!$P$2:$P$5,0)),INDEX(Lookup!$N$2:$N$5,MATCH(Players!O330,Lookup!$O$2:$O$5,0)))</f>
        <v>Goalkeeper</v>
      </c>
      <c r="AC330">
        <v>3995000</v>
      </c>
      <c r="AD330" s="69" t="s">
        <v>788</v>
      </c>
      <c r="AE330" s="69" t="str">
        <f>INDEX('Translate table'!$H$2:$H$622,MATCH(Players!P330,'Translate table'!$G$2:$G$622,0))</f>
        <v>Lovre KaliniÄ‡</v>
      </c>
      <c r="AF330" s="69">
        <f>IFERROR(INDEX('Euro Qual stats'!$A$1:$L$2071,MATCH(Players!$AE330,'Euro Qual stats'!$A$1:$A$2071,0),MATCH(Players!AF$2,'Euro Qual stats'!$A$1:$L$1,0)),0)</f>
        <v>2</v>
      </c>
      <c r="AG330" s="69">
        <f>IFERROR(INDEX('Euro Qual stats'!$A$1:$L$2071,MATCH(Players!$AE330,'Euro Qual stats'!$A$1:$A$2071,0),MATCH(Players!AG$2,'Euro Qual stats'!$A$1:$L$1,0)),0)</f>
        <v>0</v>
      </c>
      <c r="AH330" s="69">
        <f>IFERROR(INDEX('Euro Qual stats'!$A$1:$L$2071,MATCH(Players!$AE330,'Euro Qual stats'!$A$1:$A$2071,0),MATCH(Players!AH$2,'Euro Qual stats'!$A$1:$L$1,0)),0)</f>
        <v>0</v>
      </c>
      <c r="AI330" s="69">
        <f>IFERROR(INDEX('Euro Qual stats'!$A$1:$L$2071,MATCH(Players!$AE330,'Euro Qual stats'!$A$1:$A$2071,0),MATCH(Players!AI$2,'Euro Qual stats'!$A$1:$L$1,0)),0)</f>
        <v>0</v>
      </c>
      <c r="AJ330" s="85">
        <f t="shared" si="175"/>
        <v>0</v>
      </c>
      <c r="AK330" s="85">
        <f t="shared" si="176"/>
        <v>0</v>
      </c>
      <c r="AL330" s="85">
        <f t="shared" si="177"/>
        <v>0</v>
      </c>
      <c r="AM330" s="85">
        <f t="shared" si="178"/>
        <v>0</v>
      </c>
      <c r="AN330" s="85">
        <f t="shared" si="179"/>
        <v>0</v>
      </c>
      <c r="AO330" s="85">
        <f t="shared" si="180"/>
        <v>0</v>
      </c>
      <c r="AP330" s="2" t="str">
        <f t="shared" si="181"/>
        <v/>
      </c>
      <c r="AQ330" s="2" t="str">
        <f t="shared" si="182"/>
        <v/>
      </c>
      <c r="AR330" s="2" t="str">
        <f t="shared" si="183"/>
        <v/>
      </c>
      <c r="AS330" s="2" t="str">
        <f t="shared" si="184"/>
        <v/>
      </c>
      <c r="AT330" s="2" t="str">
        <f t="shared" si="185"/>
        <v/>
      </c>
      <c r="AU330" s="2">
        <f t="shared" si="205"/>
        <v>0</v>
      </c>
      <c r="AV330" s="2">
        <f t="shared" si="206"/>
        <v>0</v>
      </c>
      <c r="AW330" s="2">
        <f t="shared" si="207"/>
        <v>0</v>
      </c>
      <c r="AX330" s="2">
        <f t="shared" si="208"/>
        <v>2.7027027027027025E-2</v>
      </c>
      <c r="AY330" s="2">
        <f t="shared" si="209"/>
        <v>0</v>
      </c>
      <c r="AZ330" s="2">
        <f t="shared" si="186"/>
        <v>0</v>
      </c>
      <c r="BA330" s="2">
        <f t="shared" si="187"/>
        <v>0</v>
      </c>
      <c r="BB330" s="2">
        <f t="shared" si="188"/>
        <v>1.3513513513513513E-2</v>
      </c>
      <c r="BC330">
        <f t="shared" si="189"/>
        <v>0</v>
      </c>
      <c r="BD330" s="74">
        <f t="shared" si="190"/>
        <v>0</v>
      </c>
      <c r="BE330" s="74">
        <f t="shared" si="191"/>
        <v>0</v>
      </c>
      <c r="BF330" s="74">
        <f t="shared" si="192"/>
        <v>0</v>
      </c>
      <c r="BG330" s="2">
        <f t="shared" si="193"/>
        <v>1.3513513513513513E-2</v>
      </c>
      <c r="BH330" s="2">
        <f t="shared" si="194"/>
        <v>0</v>
      </c>
      <c r="BI330" s="2">
        <f t="shared" si="195"/>
        <v>0</v>
      </c>
      <c r="BJ330" s="2">
        <f t="shared" si="196"/>
        <v>0</v>
      </c>
      <c r="BK330" s="2">
        <f t="shared" si="197"/>
        <v>0</v>
      </c>
      <c r="BL330" s="2">
        <f t="shared" si="198"/>
        <v>1.3513513513513513E-2</v>
      </c>
      <c r="BM330" s="2">
        <f t="shared" si="199"/>
        <v>0</v>
      </c>
      <c r="BN330" s="2">
        <f t="shared" si="200"/>
        <v>0</v>
      </c>
      <c r="BO330" s="2">
        <f t="shared" si="201"/>
        <v>0</v>
      </c>
      <c r="BP330" s="2">
        <f t="shared" si="202"/>
        <v>0</v>
      </c>
      <c r="BQ330" s="2">
        <f t="shared" si="203"/>
        <v>1.3513513513513513E-2</v>
      </c>
      <c r="BR330" s="2">
        <f t="shared" si="204"/>
        <v>0</v>
      </c>
    </row>
    <row r="331" spans="1:70" x14ac:dyDescent="0.3">
      <c r="A331" s="93">
        <v>0</v>
      </c>
      <c r="B331">
        <v>220764</v>
      </c>
      <c r="C331" t="s">
        <v>2221</v>
      </c>
      <c r="D331" t="s">
        <v>2222</v>
      </c>
      <c r="E331" t="s">
        <v>2223</v>
      </c>
      <c r="F331">
        <v>18588</v>
      </c>
      <c r="G331" t="s">
        <v>878</v>
      </c>
      <c r="H331" t="s">
        <v>947</v>
      </c>
      <c r="I331" t="s">
        <v>979</v>
      </c>
      <c r="J331">
        <v>1.7</v>
      </c>
      <c r="K331">
        <v>4.5</v>
      </c>
      <c r="L331">
        <v>1.7</v>
      </c>
      <c r="M331">
        <v>0</v>
      </c>
      <c r="N331">
        <v>18</v>
      </c>
      <c r="O331" t="s">
        <v>1301</v>
      </c>
      <c r="P331" t="s">
        <v>2224</v>
      </c>
      <c r="Q331" t="s">
        <v>2225</v>
      </c>
      <c r="R331">
        <v>0</v>
      </c>
      <c r="S331">
        <v>0</v>
      </c>
      <c r="T331">
        <v>0</v>
      </c>
      <c r="U331">
        <v>0</v>
      </c>
      <c r="V331">
        <v>791</v>
      </c>
      <c r="W331">
        <v>1</v>
      </c>
      <c r="X331">
        <v>1</v>
      </c>
      <c r="Y331">
        <v>0</v>
      </c>
      <c r="Z331" t="s">
        <v>1124</v>
      </c>
      <c r="AA331" t="s">
        <v>692</v>
      </c>
      <c r="AB331" s="69" t="str">
        <f>IF(AA331&lt;&gt;"",INDEX(Lookup!$N$2:$N$5,MATCH(Players!AA331,Lookup!$P$2:$P$5,0)),INDEX(Lookup!$N$2:$N$5,MATCH(Players!O331,Lookup!$O$2:$O$5,0)))</f>
        <v>Defense</v>
      </c>
      <c r="AC331">
        <v>1984000</v>
      </c>
      <c r="AD331" s="69" t="s">
        <v>788</v>
      </c>
      <c r="AE331" s="69">
        <f>INDEX('Translate table'!$H$2:$H$622,MATCH(Players!P331,'Translate table'!$G$2:$G$622,0))</f>
        <v>0</v>
      </c>
      <c r="AF331" s="69">
        <f>IFERROR(INDEX('Euro Qual stats'!$A$1:$L$2071,MATCH(Players!$AE331,'Euro Qual stats'!$A$1:$A$2071,0),MATCH(Players!AF$2,'Euro Qual stats'!$A$1:$L$1,0)),0)</f>
        <v>0</v>
      </c>
      <c r="AG331" s="69">
        <f>IFERROR(INDEX('Euro Qual stats'!$A$1:$L$2071,MATCH(Players!$AE331,'Euro Qual stats'!$A$1:$A$2071,0),MATCH(Players!AG$2,'Euro Qual stats'!$A$1:$L$1,0)),0)</f>
        <v>0</v>
      </c>
      <c r="AH331" s="69">
        <f>IFERROR(INDEX('Euro Qual stats'!$A$1:$L$2071,MATCH(Players!$AE331,'Euro Qual stats'!$A$1:$A$2071,0),MATCH(Players!AH$2,'Euro Qual stats'!$A$1:$L$1,0)),0)</f>
        <v>0</v>
      </c>
      <c r="AI331" s="69">
        <f>IFERROR(INDEX('Euro Qual stats'!$A$1:$L$2071,MATCH(Players!$AE331,'Euro Qual stats'!$A$1:$A$2071,0),MATCH(Players!AI$2,'Euro Qual stats'!$A$1:$L$1,0)),0)</f>
        <v>0</v>
      </c>
      <c r="AJ331" s="85">
        <f t="shared" si="175"/>
        <v>9.3550295857988172E-2</v>
      </c>
      <c r="AK331" s="85">
        <f t="shared" si="176"/>
        <v>9.1775147928994105E-2</v>
      </c>
      <c r="AL331" s="85">
        <f t="shared" si="177"/>
        <v>0.18893491124260345</v>
      </c>
      <c r="AM331" s="85">
        <f t="shared" si="178"/>
        <v>5.9072246476802551E-2</v>
      </c>
      <c r="AN331" s="85">
        <f t="shared" si="179"/>
        <v>4.4810861261788036E-2</v>
      </c>
      <c r="AO331" s="85">
        <f t="shared" si="180"/>
        <v>9.2781211530200206E-2</v>
      </c>
      <c r="AP331" s="2">
        <f t="shared" si="181"/>
        <v>0</v>
      </c>
      <c r="AQ331" s="2">
        <f t="shared" si="182"/>
        <v>0</v>
      </c>
      <c r="AR331" s="2">
        <f t="shared" si="183"/>
        <v>0.11378002528445007</v>
      </c>
      <c r="AS331" s="2">
        <f t="shared" si="184"/>
        <v>0.11378002528445007</v>
      </c>
      <c r="AT331" s="2">
        <f t="shared" si="185"/>
        <v>0</v>
      </c>
      <c r="AU331" s="2">
        <f t="shared" si="205"/>
        <v>0</v>
      </c>
      <c r="AV331" s="2">
        <f t="shared" si="206"/>
        <v>0</v>
      </c>
      <c r="AW331" s="2">
        <f t="shared" si="207"/>
        <v>0.11378002528445007</v>
      </c>
      <c r="AX331" s="2">
        <f t="shared" si="208"/>
        <v>0.11378002528445007</v>
      </c>
      <c r="AY331" s="2">
        <f t="shared" si="209"/>
        <v>0</v>
      </c>
      <c r="AZ331" s="2">
        <f t="shared" si="186"/>
        <v>4.5887573964497053E-2</v>
      </c>
      <c r="BA331" s="2">
        <f t="shared" si="187"/>
        <v>4.6775147928994086E-2</v>
      </c>
      <c r="BB331" s="2">
        <f t="shared" si="188"/>
        <v>5.6890012642225034E-2</v>
      </c>
      <c r="BC331">
        <f t="shared" si="189"/>
        <v>1</v>
      </c>
      <c r="BD331" s="74">
        <f t="shared" si="190"/>
        <v>2.3008214320915849E-2</v>
      </c>
      <c r="BE331" s="74">
        <f t="shared" si="191"/>
        <v>3.3821141849066441E-2</v>
      </c>
      <c r="BF331" s="74">
        <f t="shared" si="192"/>
        <v>2.3135259211889837E-2</v>
      </c>
      <c r="BG331" s="2">
        <f t="shared" si="193"/>
        <v>5.6890012642225034E-2</v>
      </c>
      <c r="BH331" s="2">
        <f t="shared" si="194"/>
        <v>0</v>
      </c>
      <c r="BI331" s="2">
        <f t="shared" si="195"/>
        <v>2.3008214320915849E-2</v>
      </c>
      <c r="BJ331" s="2">
        <f t="shared" si="196"/>
        <v>3.3821141849066441E-2</v>
      </c>
      <c r="BK331" s="2">
        <f t="shared" si="197"/>
        <v>2.3135259211889837E-2</v>
      </c>
      <c r="BL331" s="2">
        <f t="shared" si="198"/>
        <v>5.6890012642225034E-2</v>
      </c>
      <c r="BM331" s="2">
        <f t="shared" si="199"/>
        <v>0</v>
      </c>
      <c r="BN331" s="2">
        <f t="shared" si="200"/>
        <v>2.3399443189624461E-2</v>
      </c>
      <c r="BO331" s="2">
        <f t="shared" si="201"/>
        <v>3.3821141849066448E-2</v>
      </c>
      <c r="BP331" s="2">
        <f t="shared" si="202"/>
        <v>2.4057106945961842E-2</v>
      </c>
      <c r="BQ331" s="2">
        <f t="shared" si="203"/>
        <v>5.6890012642225034E-2</v>
      </c>
      <c r="BR331" s="2">
        <f t="shared" si="204"/>
        <v>0</v>
      </c>
    </row>
    <row r="332" spans="1:70" x14ac:dyDescent="0.3">
      <c r="A332" s="93">
        <v>0</v>
      </c>
      <c r="B332">
        <v>204593</v>
      </c>
      <c r="C332" t="s">
        <v>2226</v>
      </c>
      <c r="D332" t="s">
        <v>2227</v>
      </c>
      <c r="E332" t="s">
        <v>2228</v>
      </c>
      <c r="F332">
        <v>18588</v>
      </c>
      <c r="G332" t="s">
        <v>878</v>
      </c>
      <c r="H332" t="s">
        <v>947</v>
      </c>
      <c r="I332" t="s">
        <v>5231</v>
      </c>
      <c r="J332">
        <v>0</v>
      </c>
      <c r="K332">
        <v>4.5</v>
      </c>
      <c r="L332">
        <v>0</v>
      </c>
      <c r="M332">
        <v>0</v>
      </c>
      <c r="N332">
        <v>2160</v>
      </c>
      <c r="O332" t="s">
        <v>1301</v>
      </c>
      <c r="P332" t="s">
        <v>2229</v>
      </c>
      <c r="Q332" t="s">
        <v>2230</v>
      </c>
      <c r="R332">
        <v>1</v>
      </c>
      <c r="S332">
        <v>0</v>
      </c>
      <c r="T332">
        <v>0</v>
      </c>
      <c r="U332">
        <v>1</v>
      </c>
      <c r="V332">
        <v>1119</v>
      </c>
      <c r="W332">
        <v>2</v>
      </c>
      <c r="X332">
        <v>0</v>
      </c>
      <c r="Y332">
        <v>0</v>
      </c>
      <c r="Z332" t="s">
        <v>1124</v>
      </c>
      <c r="AA332" t="s">
        <v>692</v>
      </c>
      <c r="AB332" s="69" t="str">
        <f>IF(AA332&lt;&gt;"",INDEX(Lookup!$N$2:$N$5,MATCH(Players!AA332,Lookup!$P$2:$P$5,0)),INDEX(Lookup!$N$2:$N$5,MATCH(Players!O332,Lookup!$O$2:$O$5,0)))</f>
        <v>Defense</v>
      </c>
      <c r="AC332">
        <v>3495000</v>
      </c>
      <c r="AD332" s="69" t="s">
        <v>753</v>
      </c>
      <c r="AE332" s="69" t="str">
        <f>INDEX('Translate table'!$H$2:$H$622,MATCH(Players!P332,'Translate table'!$G$2:$G$622,0))</f>
        <v>Borna BariÅ¡iÄ‡</v>
      </c>
      <c r="AF332" s="69">
        <f>IFERROR(INDEX('Euro Qual stats'!$A$1:$L$2071,MATCH(Players!$AE332,'Euro Qual stats'!$A$1:$A$2071,0),MATCH(Players!AF$2,'Euro Qual stats'!$A$1:$L$1,0)),0)</f>
        <v>8</v>
      </c>
      <c r="AG332" s="69">
        <f>IFERROR(INDEX('Euro Qual stats'!$A$1:$L$2071,MATCH(Players!$AE332,'Euro Qual stats'!$A$1:$A$2071,0),MATCH(Players!AG$2,'Euro Qual stats'!$A$1:$L$1,0)),0)</f>
        <v>0.14000000000000001</v>
      </c>
      <c r="AH332" s="69">
        <f>IFERROR(INDEX('Euro Qual stats'!$A$1:$L$2071,MATCH(Players!$AE332,'Euro Qual stats'!$A$1:$A$2071,0),MATCH(Players!AH$2,'Euro Qual stats'!$A$1:$L$1,0)),0)</f>
        <v>0.14000000000000001</v>
      </c>
      <c r="AI332" s="69">
        <f>IFERROR(INDEX('Euro Qual stats'!$A$1:$L$2071,MATCH(Players!$AE332,'Euro Qual stats'!$A$1:$A$2071,0),MATCH(Players!AI$2,'Euro Qual stats'!$A$1:$L$1,0)),0)</f>
        <v>0.14000000000000001</v>
      </c>
      <c r="AJ332" s="85">
        <f t="shared" si="175"/>
        <v>0.12451676528599606</v>
      </c>
      <c r="AK332" s="85">
        <f t="shared" si="176"/>
        <v>0.12392504930966471</v>
      </c>
      <c r="AL332" s="85">
        <f t="shared" si="177"/>
        <v>0.15631163708086782</v>
      </c>
      <c r="AM332" s="85">
        <f t="shared" si="178"/>
        <v>0</v>
      </c>
      <c r="AN332" s="85">
        <f t="shared" si="179"/>
        <v>0</v>
      </c>
      <c r="AO332" s="85">
        <f t="shared" si="180"/>
        <v>0</v>
      </c>
      <c r="AP332" s="2">
        <f t="shared" si="181"/>
        <v>8.0428954423592491E-2</v>
      </c>
      <c r="AQ332" s="2">
        <f t="shared" si="182"/>
        <v>0</v>
      </c>
      <c r="AR332" s="2">
        <f t="shared" si="183"/>
        <v>0.16085790884718498</v>
      </c>
      <c r="AS332" s="2">
        <f t="shared" si="184"/>
        <v>0</v>
      </c>
      <c r="AT332" s="2">
        <f t="shared" si="185"/>
        <v>0</v>
      </c>
      <c r="AU332" s="2">
        <f t="shared" si="205"/>
        <v>8.0428954423592491E-2</v>
      </c>
      <c r="AV332" s="2">
        <f t="shared" si="206"/>
        <v>0</v>
      </c>
      <c r="AW332" s="2">
        <f t="shared" si="207"/>
        <v>0.16085790884718498</v>
      </c>
      <c r="AX332" s="2">
        <f t="shared" si="208"/>
        <v>0</v>
      </c>
      <c r="AY332" s="2">
        <f t="shared" si="209"/>
        <v>0</v>
      </c>
      <c r="AZ332" s="2">
        <f t="shared" si="186"/>
        <v>0.10217700186662859</v>
      </c>
      <c r="BA332" s="2">
        <f t="shared" si="187"/>
        <v>6.2258382642998031E-2</v>
      </c>
      <c r="BB332" s="2">
        <f t="shared" si="188"/>
        <v>7.0000000000000007E-2</v>
      </c>
      <c r="BC332">
        <f t="shared" si="189"/>
        <v>0</v>
      </c>
      <c r="BD332" s="74">
        <f t="shared" si="190"/>
        <v>0</v>
      </c>
      <c r="BE332" s="74">
        <f t="shared" si="191"/>
        <v>0</v>
      </c>
      <c r="BF332" s="74">
        <f t="shared" si="192"/>
        <v>0</v>
      </c>
      <c r="BG332" s="2">
        <f t="shared" si="193"/>
        <v>7.0000000000000007E-2</v>
      </c>
      <c r="BH332" s="2">
        <f t="shared" si="194"/>
        <v>0</v>
      </c>
      <c r="BI332" s="2">
        <f t="shared" si="195"/>
        <v>0</v>
      </c>
      <c r="BJ332" s="2">
        <f t="shared" si="196"/>
        <v>0</v>
      </c>
      <c r="BK332" s="2">
        <f t="shared" si="197"/>
        <v>0</v>
      </c>
      <c r="BL332" s="2">
        <f t="shared" si="198"/>
        <v>7.0000000000000007E-2</v>
      </c>
      <c r="BM332" s="2">
        <f t="shared" si="199"/>
        <v>0</v>
      </c>
      <c r="BN332" s="2">
        <f t="shared" si="200"/>
        <v>0</v>
      </c>
      <c r="BO332" s="2">
        <f t="shared" si="201"/>
        <v>0</v>
      </c>
      <c r="BP332" s="2">
        <f t="shared" si="202"/>
        <v>0</v>
      </c>
      <c r="BQ332" s="2">
        <f t="shared" si="203"/>
        <v>7.0000000000000007E-2</v>
      </c>
      <c r="BR332" s="2">
        <f t="shared" si="204"/>
        <v>0</v>
      </c>
    </row>
    <row r="333" spans="1:70" x14ac:dyDescent="0.3">
      <c r="A333" s="93">
        <v>0</v>
      </c>
      <c r="B333">
        <v>220765</v>
      </c>
      <c r="C333" t="s">
        <v>2231</v>
      </c>
      <c r="D333" t="s">
        <v>1191</v>
      </c>
      <c r="E333" t="s">
        <v>2232</v>
      </c>
      <c r="F333">
        <v>18588</v>
      </c>
      <c r="G333" t="s">
        <v>878</v>
      </c>
      <c r="H333" t="s">
        <v>947</v>
      </c>
      <c r="I333" t="s">
        <v>5231</v>
      </c>
      <c r="J333">
        <v>0</v>
      </c>
      <c r="K333">
        <v>4.5</v>
      </c>
      <c r="L333">
        <v>0</v>
      </c>
      <c r="M333">
        <v>0</v>
      </c>
      <c r="N333">
        <v>12</v>
      </c>
      <c r="O333" t="s">
        <v>992</v>
      </c>
      <c r="P333" t="s">
        <v>2233</v>
      </c>
      <c r="Q333" t="s">
        <v>2234</v>
      </c>
      <c r="R333">
        <v>4</v>
      </c>
      <c r="S333">
        <v>0</v>
      </c>
      <c r="T333">
        <v>0</v>
      </c>
      <c r="U333">
        <v>0</v>
      </c>
      <c r="V333">
        <v>1037</v>
      </c>
      <c r="W333">
        <v>7</v>
      </c>
      <c r="X333">
        <v>2</v>
      </c>
      <c r="Y333">
        <v>0</v>
      </c>
      <c r="Z333" t="s">
        <v>1124</v>
      </c>
      <c r="AA333" t="s">
        <v>691</v>
      </c>
      <c r="AB333" s="69" t="str">
        <f>IF(AA333&lt;&gt;"",INDEX(Lookup!$N$2:$N$5,MATCH(Players!AA333,Lookup!$P$2:$P$5,0)),INDEX(Lookup!$N$2:$N$5,MATCH(Players!O333,Lookup!$O$2:$O$5,0)))</f>
        <v>Midfield</v>
      </c>
      <c r="AC333">
        <v>1995000</v>
      </c>
      <c r="AD333" s="69" t="s">
        <v>790</v>
      </c>
      <c r="AE333" s="69" t="str">
        <f>INDEX('Translate table'!$H$2:$H$622,MATCH(Players!P333,'Translate table'!$G$2:$G$622,0))</f>
        <v>SaÅ¡a LukiÄ‡</v>
      </c>
      <c r="AF333" s="69">
        <f>IFERROR(INDEX('Euro Qual stats'!$A$1:$L$2071,MATCH(Players!$AE333,'Euro Qual stats'!$A$1:$A$2071,0),MATCH(Players!AF$2,'Euro Qual stats'!$A$1:$L$1,0)),0)</f>
        <v>6</v>
      </c>
      <c r="AG333" s="69">
        <f>IFERROR(INDEX('Euro Qual stats'!$A$1:$L$2071,MATCH(Players!$AE333,'Euro Qual stats'!$A$1:$A$2071,0),MATCH(Players!AG$2,'Euro Qual stats'!$A$1:$L$1,0)),0)</f>
        <v>0</v>
      </c>
      <c r="AH333" s="69">
        <f>IFERROR(INDEX('Euro Qual stats'!$A$1:$L$2071,MATCH(Players!$AE333,'Euro Qual stats'!$A$1:$A$2071,0),MATCH(Players!AH$2,'Euro Qual stats'!$A$1:$L$1,0)),0)</f>
        <v>0</v>
      </c>
      <c r="AI333" s="69">
        <f>IFERROR(INDEX('Euro Qual stats'!$A$1:$L$2071,MATCH(Players!$AE333,'Euro Qual stats'!$A$1:$A$2071,0),MATCH(Players!AI$2,'Euro Qual stats'!$A$1:$L$1,0)),0)</f>
        <v>0</v>
      </c>
      <c r="AJ333" s="85">
        <f t="shared" si="175"/>
        <v>8.0165745856353596E-2</v>
      </c>
      <c r="AK333" s="85">
        <f t="shared" si="176"/>
        <v>0.11196132596685085</v>
      </c>
      <c r="AL333" s="85">
        <f t="shared" si="177"/>
        <v>0.11632596685082873</v>
      </c>
      <c r="AM333" s="85">
        <f t="shared" si="178"/>
        <v>0</v>
      </c>
      <c r="AN333" s="85">
        <f t="shared" si="179"/>
        <v>0</v>
      </c>
      <c r="AO333" s="85">
        <f t="shared" si="180"/>
        <v>0</v>
      </c>
      <c r="AP333" s="2">
        <f t="shared" si="181"/>
        <v>0.34715525554484089</v>
      </c>
      <c r="AQ333" s="2">
        <f t="shared" si="182"/>
        <v>0</v>
      </c>
      <c r="AR333" s="2">
        <f t="shared" si="183"/>
        <v>0.60752169720347149</v>
      </c>
      <c r="AS333" s="2">
        <f t="shared" si="184"/>
        <v>0.17357762777242045</v>
      </c>
      <c r="AT333" s="2">
        <f t="shared" si="185"/>
        <v>0</v>
      </c>
      <c r="AU333" s="2">
        <f t="shared" si="205"/>
        <v>0.34715525554484089</v>
      </c>
      <c r="AV333" s="2">
        <f t="shared" si="206"/>
        <v>0</v>
      </c>
      <c r="AW333" s="2">
        <f t="shared" si="207"/>
        <v>0.60752169720347149</v>
      </c>
      <c r="AX333" s="2">
        <f t="shared" si="208"/>
        <v>0.17357762777242045</v>
      </c>
      <c r="AY333" s="2">
        <f t="shared" si="209"/>
        <v>0</v>
      </c>
      <c r="AZ333" s="2">
        <f t="shared" si="186"/>
        <v>0.22955829075584588</v>
      </c>
      <c r="BA333" s="2">
        <f t="shared" si="187"/>
        <v>4.0082872928176798E-2</v>
      </c>
      <c r="BB333" s="2">
        <f t="shared" si="188"/>
        <v>8.6788813886210223E-2</v>
      </c>
      <c r="BC333">
        <f t="shared" si="189"/>
        <v>0</v>
      </c>
      <c r="BD333" s="74">
        <f t="shared" si="190"/>
        <v>0</v>
      </c>
      <c r="BE333" s="74">
        <f t="shared" si="191"/>
        <v>0</v>
      </c>
      <c r="BF333" s="74">
        <f t="shared" si="192"/>
        <v>0</v>
      </c>
      <c r="BG333" s="2">
        <f t="shared" si="193"/>
        <v>8.6788813886210223E-2</v>
      </c>
      <c r="BH333" s="2">
        <f t="shared" si="194"/>
        <v>0</v>
      </c>
      <c r="BI333" s="2">
        <f t="shared" si="195"/>
        <v>0</v>
      </c>
      <c r="BJ333" s="2">
        <f t="shared" si="196"/>
        <v>0</v>
      </c>
      <c r="BK333" s="2">
        <f t="shared" si="197"/>
        <v>0</v>
      </c>
      <c r="BL333" s="2">
        <f t="shared" si="198"/>
        <v>8.6788813886210223E-2</v>
      </c>
      <c r="BM333" s="2">
        <f t="shared" si="199"/>
        <v>0</v>
      </c>
      <c r="BN333" s="2">
        <f t="shared" si="200"/>
        <v>0</v>
      </c>
      <c r="BO333" s="2">
        <f t="shared" si="201"/>
        <v>0</v>
      </c>
      <c r="BP333" s="2">
        <f t="shared" si="202"/>
        <v>0</v>
      </c>
      <c r="BQ333" s="2">
        <f t="shared" si="203"/>
        <v>8.6788813886210223E-2</v>
      </c>
      <c r="BR333" s="2">
        <f t="shared" si="204"/>
        <v>0</v>
      </c>
    </row>
    <row r="334" spans="1:70" x14ac:dyDescent="0.3">
      <c r="A334" s="93">
        <v>0</v>
      </c>
      <c r="B334">
        <v>204591</v>
      </c>
      <c r="C334" t="s">
        <v>2235</v>
      </c>
      <c r="D334" t="s">
        <v>2236</v>
      </c>
      <c r="E334" t="s">
        <v>2237</v>
      </c>
      <c r="F334">
        <v>18588</v>
      </c>
      <c r="G334" t="s">
        <v>878</v>
      </c>
      <c r="H334" t="s">
        <v>947</v>
      </c>
      <c r="I334" t="s">
        <v>5231</v>
      </c>
      <c r="J334">
        <v>0</v>
      </c>
      <c r="K334">
        <v>4.5</v>
      </c>
      <c r="L334">
        <v>0</v>
      </c>
      <c r="M334">
        <v>0</v>
      </c>
      <c r="N334">
        <v>13</v>
      </c>
      <c r="O334" t="s">
        <v>992</v>
      </c>
      <c r="P334" t="s">
        <v>2238</v>
      </c>
      <c r="Q334" t="s">
        <v>2238</v>
      </c>
      <c r="R334">
        <v>1</v>
      </c>
      <c r="S334">
        <v>4</v>
      </c>
      <c r="T334">
        <v>0</v>
      </c>
      <c r="U334">
        <v>5</v>
      </c>
      <c r="V334">
        <v>2415</v>
      </c>
      <c r="W334">
        <v>4</v>
      </c>
      <c r="X334">
        <v>7</v>
      </c>
      <c r="Y334">
        <v>0</v>
      </c>
      <c r="Z334" t="s">
        <v>1124</v>
      </c>
      <c r="AA334" t="s">
        <v>691</v>
      </c>
      <c r="AB334" s="69" t="str">
        <f>IF(AA334&lt;&gt;"",INDEX(Lookup!$N$2:$N$5,MATCH(Players!AA334,Lookup!$P$2:$P$5,0)),INDEX(Lookup!$N$2:$N$5,MATCH(Players!O334,Lookup!$O$2:$O$5,0)))</f>
        <v>Midfield</v>
      </c>
      <c r="AC334">
        <v>2495000</v>
      </c>
      <c r="AD334" s="69" t="s">
        <v>788</v>
      </c>
      <c r="AE334" s="69" t="str">
        <f>INDEX('Translate table'!$H$2:$H$622,MATCH(Players!P334,'Translate table'!$G$2:$G$622,0))</f>
        <v>Milan Badelj</v>
      </c>
      <c r="AF334" s="69">
        <f>IFERROR(INDEX('Euro Qual stats'!$A$1:$L$2071,MATCH(Players!$AE334,'Euro Qual stats'!$A$1:$A$2071,0),MATCH(Players!AF$2,'Euro Qual stats'!$A$1:$L$1,0)),0)</f>
        <v>4</v>
      </c>
      <c r="AG334" s="69">
        <f>IFERROR(INDEX('Euro Qual stats'!$A$1:$L$2071,MATCH(Players!$AE334,'Euro Qual stats'!$A$1:$A$2071,0),MATCH(Players!AG$2,'Euro Qual stats'!$A$1:$L$1,0)),0)</f>
        <v>0</v>
      </c>
      <c r="AH334" s="69">
        <f>IFERROR(INDEX('Euro Qual stats'!$A$1:$L$2071,MATCH(Players!$AE334,'Euro Qual stats'!$A$1:$A$2071,0),MATCH(Players!AH$2,'Euro Qual stats'!$A$1:$L$1,0)),0)</f>
        <v>0</v>
      </c>
      <c r="AI334" s="69">
        <f>IFERROR(INDEX('Euro Qual stats'!$A$1:$L$2071,MATCH(Players!$AE334,'Euro Qual stats'!$A$1:$A$2071,0),MATCH(Players!AI$2,'Euro Qual stats'!$A$1:$L$1,0)),0)</f>
        <v>0</v>
      </c>
      <c r="AJ334" s="85">
        <f t="shared" si="175"/>
        <v>0.10688766114180479</v>
      </c>
      <c r="AK334" s="85">
        <f t="shared" si="176"/>
        <v>0.14928176795580111</v>
      </c>
      <c r="AL334" s="85">
        <f t="shared" si="177"/>
        <v>0.1551012891344383</v>
      </c>
      <c r="AM334" s="85">
        <f t="shared" si="178"/>
        <v>0</v>
      </c>
      <c r="AN334" s="85">
        <f t="shared" si="179"/>
        <v>0</v>
      </c>
      <c r="AO334" s="85">
        <f t="shared" si="180"/>
        <v>0</v>
      </c>
      <c r="AP334" s="2">
        <f t="shared" si="181"/>
        <v>3.7267080745341616E-2</v>
      </c>
      <c r="AQ334" s="2">
        <f t="shared" si="182"/>
        <v>0.14906832298136646</v>
      </c>
      <c r="AR334" s="2">
        <f t="shared" si="183"/>
        <v>0.14906832298136646</v>
      </c>
      <c r="AS334" s="2">
        <f t="shared" si="184"/>
        <v>0.2608695652173913</v>
      </c>
      <c r="AT334" s="2">
        <f t="shared" si="185"/>
        <v>0</v>
      </c>
      <c r="AU334" s="2">
        <f t="shared" si="205"/>
        <v>3.7267080745341616E-2</v>
      </c>
      <c r="AV334" s="2">
        <f t="shared" si="206"/>
        <v>0.14906832298136646</v>
      </c>
      <c r="AW334" s="2">
        <f t="shared" si="207"/>
        <v>0.14906832298136646</v>
      </c>
      <c r="AX334" s="2">
        <f t="shared" si="208"/>
        <v>0.2608695652173913</v>
      </c>
      <c r="AY334" s="2">
        <f t="shared" si="209"/>
        <v>0</v>
      </c>
      <c r="AZ334" s="2">
        <f t="shared" si="186"/>
        <v>9.3274424350571372E-2</v>
      </c>
      <c r="BA334" s="2">
        <f t="shared" si="187"/>
        <v>0.12797799206158561</v>
      </c>
      <c r="BB334" s="2">
        <f t="shared" si="188"/>
        <v>0.13043478260869565</v>
      </c>
      <c r="BC334">
        <f t="shared" si="189"/>
        <v>0</v>
      </c>
      <c r="BD334" s="74">
        <f t="shared" si="190"/>
        <v>0</v>
      </c>
      <c r="BE334" s="74">
        <f t="shared" si="191"/>
        <v>0</v>
      </c>
      <c r="BF334" s="74">
        <f t="shared" si="192"/>
        <v>0</v>
      </c>
      <c r="BG334" s="2">
        <f t="shared" si="193"/>
        <v>0.13043478260869565</v>
      </c>
      <c r="BH334" s="2">
        <f t="shared" si="194"/>
        <v>0</v>
      </c>
      <c r="BI334" s="2">
        <f t="shared" si="195"/>
        <v>0</v>
      </c>
      <c r="BJ334" s="2">
        <f t="shared" si="196"/>
        <v>0</v>
      </c>
      <c r="BK334" s="2">
        <f t="shared" si="197"/>
        <v>0</v>
      </c>
      <c r="BL334" s="2">
        <f t="shared" si="198"/>
        <v>0.13043478260869565</v>
      </c>
      <c r="BM334" s="2">
        <f t="shared" si="199"/>
        <v>0</v>
      </c>
      <c r="BN334" s="2">
        <f t="shared" si="200"/>
        <v>0</v>
      </c>
      <c r="BO334" s="2">
        <f t="shared" si="201"/>
        <v>0</v>
      </c>
      <c r="BP334" s="2">
        <f t="shared" si="202"/>
        <v>0</v>
      </c>
      <c r="BQ334" s="2">
        <f t="shared" si="203"/>
        <v>0.13043478260869565</v>
      </c>
      <c r="BR334" s="2">
        <f t="shared" si="204"/>
        <v>0</v>
      </c>
    </row>
    <row r="335" spans="1:70" x14ac:dyDescent="0.3">
      <c r="A335" s="93">
        <v>0</v>
      </c>
      <c r="B335">
        <v>204703</v>
      </c>
      <c r="C335" t="s">
        <v>5184</v>
      </c>
      <c r="E335" t="s">
        <v>2244</v>
      </c>
      <c r="F335">
        <v>18701</v>
      </c>
      <c r="G335" t="s">
        <v>891</v>
      </c>
      <c r="H335" t="s">
        <v>945</v>
      </c>
      <c r="I335" t="s">
        <v>5231</v>
      </c>
      <c r="J335">
        <v>0</v>
      </c>
      <c r="K335">
        <v>4.5</v>
      </c>
      <c r="L335">
        <v>0</v>
      </c>
      <c r="M335">
        <v>0</v>
      </c>
      <c r="N335">
        <v>15</v>
      </c>
      <c r="O335" t="s">
        <v>1273</v>
      </c>
      <c r="P335" t="s">
        <v>5185</v>
      </c>
      <c r="Q335" t="s">
        <v>2246</v>
      </c>
      <c r="R335">
        <v>0</v>
      </c>
      <c r="S335">
        <v>0</v>
      </c>
      <c r="T335">
        <v>83</v>
      </c>
      <c r="U335">
        <v>8</v>
      </c>
      <c r="V335">
        <v>2880</v>
      </c>
      <c r="W335">
        <v>0</v>
      </c>
      <c r="X335">
        <v>1</v>
      </c>
      <c r="Y335">
        <v>0</v>
      </c>
      <c r="Z335" t="s">
        <v>891</v>
      </c>
      <c r="AA335" t="s">
        <v>690</v>
      </c>
      <c r="AB335" s="69" t="str">
        <f>IF(AA335&lt;&gt;"",INDEX(Lookup!$N$2:$N$5,MATCH(Players!AA335,Lookup!$P$2:$P$5,0)),INDEX(Lookup!$N$2:$N$5,MATCH(Players!O335,Lookup!$O$2:$O$5,0)))</f>
        <v>Goalkeeper</v>
      </c>
      <c r="AC335">
        <v>3995000</v>
      </c>
      <c r="AD335" s="69" t="s">
        <v>788</v>
      </c>
      <c r="AE335" s="69" t="e">
        <f>INDEX('Translate table'!$H$2:$H$622,MATCH(Players!P335,'Translate table'!$G$2:$G$622,0))</f>
        <v>#N/A</v>
      </c>
      <c r="AF335" s="69">
        <f>IFERROR(INDEX('Euro Qual stats'!$A$1:$L$2071,MATCH(Players!$AE335,'Euro Qual stats'!$A$1:$A$2071,0),MATCH(Players!AF$2,'Euro Qual stats'!$A$1:$L$1,0)),0)</f>
        <v>0</v>
      </c>
      <c r="AG335" s="69">
        <f>IFERROR(INDEX('Euro Qual stats'!$A$1:$L$2071,MATCH(Players!$AE335,'Euro Qual stats'!$A$1:$A$2071,0),MATCH(Players!AG$2,'Euro Qual stats'!$A$1:$L$1,0)),0)</f>
        <v>0</v>
      </c>
      <c r="AH335" s="69">
        <f>IFERROR(INDEX('Euro Qual stats'!$A$1:$L$2071,MATCH(Players!$AE335,'Euro Qual stats'!$A$1:$A$2071,0),MATCH(Players!AH$2,'Euro Qual stats'!$A$1:$L$1,0)),0)</f>
        <v>0</v>
      </c>
      <c r="AI335" s="69">
        <f>IFERROR(INDEX('Euro Qual stats'!$A$1:$L$2071,MATCH(Players!$AE335,'Euro Qual stats'!$A$1:$A$2071,0),MATCH(Players!AI$2,'Euro Qual stats'!$A$1:$L$1,0)),0)</f>
        <v>0</v>
      </c>
      <c r="AJ335" s="85">
        <f t="shared" si="175"/>
        <v>0</v>
      </c>
      <c r="AK335" s="85">
        <f t="shared" si="176"/>
        <v>0</v>
      </c>
      <c r="AL335" s="85">
        <f t="shared" si="177"/>
        <v>0</v>
      </c>
      <c r="AM335" s="85">
        <f t="shared" si="178"/>
        <v>0</v>
      </c>
      <c r="AN335" s="85">
        <f t="shared" si="179"/>
        <v>0</v>
      </c>
      <c r="AO335" s="85">
        <f t="shared" si="180"/>
        <v>0</v>
      </c>
      <c r="AP335" s="2">
        <f t="shared" si="181"/>
        <v>0</v>
      </c>
      <c r="AQ335" s="2">
        <f t="shared" si="182"/>
        <v>0</v>
      </c>
      <c r="AR335" s="2">
        <f t="shared" si="183"/>
        <v>0</v>
      </c>
      <c r="AS335" s="2">
        <f t="shared" si="184"/>
        <v>3.125E-2</v>
      </c>
      <c r="AT335" s="2">
        <f t="shared" si="185"/>
        <v>0</v>
      </c>
      <c r="AU335" s="2">
        <f t="shared" si="205"/>
        <v>0</v>
      </c>
      <c r="AV335" s="2">
        <f t="shared" si="206"/>
        <v>0</v>
      </c>
      <c r="AW335" s="2">
        <f t="shared" si="207"/>
        <v>0</v>
      </c>
      <c r="AX335" s="2">
        <f t="shared" si="208"/>
        <v>3.125E-2</v>
      </c>
      <c r="AY335" s="2">
        <f t="shared" si="209"/>
        <v>0</v>
      </c>
      <c r="AZ335" s="2">
        <f t="shared" si="186"/>
        <v>0</v>
      </c>
      <c r="BA335" s="2">
        <f t="shared" si="187"/>
        <v>0</v>
      </c>
      <c r="BB335" s="2">
        <f t="shared" si="188"/>
        <v>1.5625E-2</v>
      </c>
      <c r="BC335">
        <f t="shared" si="189"/>
        <v>0</v>
      </c>
      <c r="BD335" s="74">
        <f t="shared" si="190"/>
        <v>0</v>
      </c>
      <c r="BE335" s="74">
        <f t="shared" si="191"/>
        <v>0</v>
      </c>
      <c r="BF335" s="74">
        <f t="shared" si="192"/>
        <v>0</v>
      </c>
      <c r="BG335" s="2">
        <f t="shared" si="193"/>
        <v>1.5625E-2</v>
      </c>
      <c r="BH335" s="2">
        <f t="shared" si="194"/>
        <v>0</v>
      </c>
      <c r="BI335" s="2">
        <f t="shared" si="195"/>
        <v>0</v>
      </c>
      <c r="BJ335" s="2">
        <f t="shared" si="196"/>
        <v>0</v>
      </c>
      <c r="BK335" s="2">
        <f t="shared" si="197"/>
        <v>0</v>
      </c>
      <c r="BL335" s="2">
        <f t="shared" si="198"/>
        <v>1.5625E-2</v>
      </c>
      <c r="BM335" s="2">
        <f t="shared" si="199"/>
        <v>0</v>
      </c>
      <c r="BN335" s="2">
        <f t="shared" si="200"/>
        <v>0</v>
      </c>
      <c r="BO335" s="2">
        <f t="shared" si="201"/>
        <v>0</v>
      </c>
      <c r="BP335" s="2">
        <f t="shared" si="202"/>
        <v>0</v>
      </c>
      <c r="BQ335" s="2">
        <f t="shared" si="203"/>
        <v>1.5625E-2</v>
      </c>
      <c r="BR335" s="2">
        <f t="shared" si="204"/>
        <v>0</v>
      </c>
    </row>
    <row r="336" spans="1:70" x14ac:dyDescent="0.3">
      <c r="A336" s="93">
        <v>0</v>
      </c>
      <c r="B336">
        <v>220795</v>
      </c>
      <c r="C336" t="s">
        <v>2247</v>
      </c>
      <c r="D336" t="s">
        <v>2248</v>
      </c>
      <c r="E336" t="s">
        <v>2249</v>
      </c>
      <c r="F336">
        <v>18624</v>
      </c>
      <c r="G336" t="s">
        <v>875</v>
      </c>
      <c r="H336" t="s">
        <v>949</v>
      </c>
      <c r="I336" t="s">
        <v>5231</v>
      </c>
      <c r="J336">
        <v>0</v>
      </c>
      <c r="K336">
        <v>4.5</v>
      </c>
      <c r="L336">
        <v>0</v>
      </c>
      <c r="M336">
        <v>0</v>
      </c>
      <c r="N336">
        <v>17</v>
      </c>
      <c r="O336" t="s">
        <v>1273</v>
      </c>
      <c r="P336" t="s">
        <v>2250</v>
      </c>
      <c r="Q336" t="s">
        <v>1155</v>
      </c>
      <c r="Z336" t="s">
        <v>875</v>
      </c>
      <c r="AA336" t="s">
        <v>690</v>
      </c>
      <c r="AB336" s="69" t="str">
        <f>IF(AA336&lt;&gt;"",INDEX(Lookup!$N$2:$N$5,MATCH(Players!AA336,Lookup!$P$2:$P$5,0)),INDEX(Lookup!$N$2:$N$5,MATCH(Players!O336,Lookup!$O$2:$O$5,0)))</f>
        <v>Goalkeeper</v>
      </c>
      <c r="AC336">
        <v>3495000</v>
      </c>
      <c r="AD336" s="69" t="s">
        <v>789</v>
      </c>
      <c r="AE336" s="69" t="str">
        <f>INDEX('Translate table'!$H$2:$H$622,MATCH(Players!P336,'Translate table'!$G$2:$G$622,0))</f>
        <v>Anatolie PrepeliÅ£Äƒ</v>
      </c>
      <c r="AF336" s="69">
        <f>IFERROR(INDEX('Euro Qual stats'!$A$1:$L$2071,MATCH(Players!$AE336,'Euro Qual stats'!$A$1:$A$2071,0),MATCH(Players!AF$2,'Euro Qual stats'!$A$1:$L$1,0)),0)</f>
        <v>2</v>
      </c>
      <c r="AG336" s="69">
        <f>IFERROR(INDEX('Euro Qual stats'!$A$1:$L$2071,MATCH(Players!$AE336,'Euro Qual stats'!$A$1:$A$2071,0),MATCH(Players!AG$2,'Euro Qual stats'!$A$1:$L$1,0)),0)</f>
        <v>0</v>
      </c>
      <c r="AH336" s="69">
        <f>IFERROR(INDEX('Euro Qual stats'!$A$1:$L$2071,MATCH(Players!$AE336,'Euro Qual stats'!$A$1:$A$2071,0),MATCH(Players!AH$2,'Euro Qual stats'!$A$1:$L$1,0)),0)</f>
        <v>0</v>
      </c>
      <c r="AI336" s="69">
        <f>IFERROR(INDEX('Euro Qual stats'!$A$1:$L$2071,MATCH(Players!$AE336,'Euro Qual stats'!$A$1:$A$2071,0),MATCH(Players!AI$2,'Euro Qual stats'!$A$1:$L$1,0)),0)</f>
        <v>0.5</v>
      </c>
      <c r="AJ336" s="85">
        <f t="shared" si="175"/>
        <v>0</v>
      </c>
      <c r="AK336" s="85">
        <f t="shared" si="176"/>
        <v>0</v>
      </c>
      <c r="AL336" s="85">
        <f t="shared" si="177"/>
        <v>8.3333333333333329E-2</v>
      </c>
      <c r="AM336" s="85">
        <f t="shared" si="178"/>
        <v>0</v>
      </c>
      <c r="AN336" s="85">
        <f t="shared" si="179"/>
        <v>0</v>
      </c>
      <c r="AO336" s="85">
        <f t="shared" si="180"/>
        <v>0</v>
      </c>
      <c r="AP336" s="2" t="str">
        <f t="shared" si="181"/>
        <v/>
      </c>
      <c r="AQ336" s="2" t="str">
        <f t="shared" si="182"/>
        <v/>
      </c>
      <c r="AR336" s="2" t="str">
        <f t="shared" si="183"/>
        <v/>
      </c>
      <c r="AS336" s="2" t="str">
        <f t="shared" si="184"/>
        <v/>
      </c>
      <c r="AT336" s="2" t="str">
        <f t="shared" si="185"/>
        <v/>
      </c>
      <c r="AU336" s="2">
        <f t="shared" si="205"/>
        <v>0</v>
      </c>
      <c r="AV336" s="2">
        <f t="shared" si="206"/>
        <v>0</v>
      </c>
      <c r="AW336" s="2">
        <f t="shared" si="207"/>
        <v>0</v>
      </c>
      <c r="AX336" s="2">
        <f t="shared" si="208"/>
        <v>2.7027027027027025E-2</v>
      </c>
      <c r="AY336" s="2">
        <f t="shared" si="209"/>
        <v>0</v>
      </c>
      <c r="AZ336" s="2">
        <f t="shared" si="186"/>
        <v>0</v>
      </c>
      <c r="BA336" s="2">
        <f t="shared" si="187"/>
        <v>0</v>
      </c>
      <c r="BB336" s="2">
        <f t="shared" si="188"/>
        <v>0.26351351351351349</v>
      </c>
      <c r="BC336">
        <f t="shared" si="189"/>
        <v>0</v>
      </c>
      <c r="BD336" s="74">
        <f t="shared" si="190"/>
        <v>0</v>
      </c>
      <c r="BE336" s="74">
        <f t="shared" si="191"/>
        <v>0</v>
      </c>
      <c r="BF336" s="74">
        <f t="shared" si="192"/>
        <v>0</v>
      </c>
      <c r="BG336" s="2">
        <f t="shared" si="193"/>
        <v>0.26351351351351349</v>
      </c>
      <c r="BH336" s="2">
        <f t="shared" si="194"/>
        <v>0</v>
      </c>
      <c r="BI336" s="2">
        <f t="shared" si="195"/>
        <v>0</v>
      </c>
      <c r="BJ336" s="2">
        <f t="shared" si="196"/>
        <v>0</v>
      </c>
      <c r="BK336" s="2">
        <f t="shared" si="197"/>
        <v>0</v>
      </c>
      <c r="BL336" s="2">
        <f t="shared" si="198"/>
        <v>0.26351351351351349</v>
      </c>
      <c r="BM336" s="2">
        <f t="shared" si="199"/>
        <v>0</v>
      </c>
      <c r="BN336" s="2">
        <f t="shared" si="200"/>
        <v>0</v>
      </c>
      <c r="BO336" s="2">
        <f t="shared" si="201"/>
        <v>0</v>
      </c>
      <c r="BP336" s="2">
        <f t="shared" si="202"/>
        <v>0</v>
      </c>
      <c r="BQ336" s="2">
        <f t="shared" si="203"/>
        <v>0.26351351351351349</v>
      </c>
      <c r="BR336" s="2">
        <f t="shared" si="204"/>
        <v>0</v>
      </c>
    </row>
    <row r="337" spans="1:70" x14ac:dyDescent="0.3">
      <c r="A337" s="93">
        <v>0</v>
      </c>
      <c r="B337">
        <v>220794</v>
      </c>
      <c r="C337" t="s">
        <v>2251</v>
      </c>
      <c r="D337" t="s">
        <v>2252</v>
      </c>
      <c r="E337" t="s">
        <v>2253</v>
      </c>
      <c r="F337">
        <v>18624</v>
      </c>
      <c r="G337" t="s">
        <v>875</v>
      </c>
      <c r="H337" t="s">
        <v>949</v>
      </c>
      <c r="I337" t="s">
        <v>979</v>
      </c>
      <c r="J337">
        <v>2.7</v>
      </c>
      <c r="K337">
        <v>4.5</v>
      </c>
      <c r="L337">
        <v>2.7</v>
      </c>
      <c r="M337">
        <v>0</v>
      </c>
      <c r="N337">
        <v>2004</v>
      </c>
      <c r="O337" t="s">
        <v>1273</v>
      </c>
      <c r="P337" t="s">
        <v>2254</v>
      </c>
      <c r="Q337" t="s">
        <v>1155</v>
      </c>
      <c r="Z337" t="s">
        <v>875</v>
      </c>
      <c r="AA337" t="s">
        <v>690</v>
      </c>
      <c r="AB337" s="69" t="str">
        <f>IF(AA337&lt;&gt;"",INDEX(Lookup!$N$2:$N$5,MATCH(Players!AA337,Lookup!$P$2:$P$5,0)),INDEX(Lookup!$N$2:$N$5,MATCH(Players!O337,Lookup!$O$2:$O$5,0)))</f>
        <v>Goalkeeper</v>
      </c>
      <c r="AC337">
        <v>4008000</v>
      </c>
      <c r="AD337" s="69" t="s">
        <v>788</v>
      </c>
      <c r="AE337" s="69" t="str">
        <f>INDEX('Translate table'!$H$2:$H$622,MATCH(Players!P337,'Translate table'!$G$2:$G$622,0))</f>
        <v>Georgiy Dzhikiya</v>
      </c>
      <c r="AF337" s="69">
        <f>IFERROR(INDEX('Euro Qual stats'!$A$1:$L$2071,MATCH(Players!$AE337,'Euro Qual stats'!$A$1:$A$2071,0),MATCH(Players!AF$2,'Euro Qual stats'!$A$1:$L$1,0)),0)</f>
        <v>10</v>
      </c>
      <c r="AG337" s="69">
        <f>IFERROR(INDEX('Euro Qual stats'!$A$1:$L$2071,MATCH(Players!$AE337,'Euro Qual stats'!$A$1:$A$2071,0),MATCH(Players!AG$2,'Euro Qual stats'!$A$1:$L$1,0)),0)</f>
        <v>0</v>
      </c>
      <c r="AH337" s="69">
        <f>IFERROR(INDEX('Euro Qual stats'!$A$1:$L$2071,MATCH(Players!$AE337,'Euro Qual stats'!$A$1:$A$2071,0),MATCH(Players!AH$2,'Euro Qual stats'!$A$1:$L$1,0)),0)</f>
        <v>0.1</v>
      </c>
      <c r="AI337" s="69">
        <f>IFERROR(INDEX('Euro Qual stats'!$A$1:$L$2071,MATCH(Players!$AE337,'Euro Qual stats'!$A$1:$A$2071,0),MATCH(Players!AI$2,'Euro Qual stats'!$A$1:$L$1,0)),0)</f>
        <v>0</v>
      </c>
      <c r="AJ337" s="85">
        <f t="shared" si="175"/>
        <v>0</v>
      </c>
      <c r="AK337" s="85">
        <f t="shared" si="176"/>
        <v>8.3333333333333343E-2</v>
      </c>
      <c r="AL337" s="85">
        <f t="shared" si="177"/>
        <v>0</v>
      </c>
      <c r="AM337" s="85">
        <f t="shared" si="178"/>
        <v>0</v>
      </c>
      <c r="AN337" s="85">
        <f t="shared" si="179"/>
        <v>3.9592120701022075E-2</v>
      </c>
      <c r="AO337" s="85">
        <f t="shared" si="180"/>
        <v>0</v>
      </c>
      <c r="AP337" s="2" t="str">
        <f t="shared" si="181"/>
        <v/>
      </c>
      <c r="AQ337" s="2" t="str">
        <f t="shared" si="182"/>
        <v/>
      </c>
      <c r="AR337" s="2" t="str">
        <f t="shared" si="183"/>
        <v/>
      </c>
      <c r="AS337" s="2" t="str">
        <f t="shared" si="184"/>
        <v/>
      </c>
      <c r="AT337" s="2" t="str">
        <f t="shared" si="185"/>
        <v/>
      </c>
      <c r="AU337" s="2">
        <f t="shared" si="205"/>
        <v>0</v>
      </c>
      <c r="AV337" s="2">
        <f t="shared" si="206"/>
        <v>0</v>
      </c>
      <c r="AW337" s="2">
        <f t="shared" si="207"/>
        <v>0</v>
      </c>
      <c r="AX337" s="2">
        <f t="shared" si="208"/>
        <v>2.7027027027027025E-2</v>
      </c>
      <c r="AY337" s="2">
        <f t="shared" si="209"/>
        <v>0</v>
      </c>
      <c r="AZ337" s="2">
        <f t="shared" si="186"/>
        <v>4.1666666666666671E-2</v>
      </c>
      <c r="BA337" s="2">
        <f t="shared" si="187"/>
        <v>0</v>
      </c>
      <c r="BB337" s="2">
        <f t="shared" si="188"/>
        <v>1.3513513513513513E-2</v>
      </c>
      <c r="BC337">
        <f t="shared" si="189"/>
        <v>1</v>
      </c>
      <c r="BD337" s="74">
        <f t="shared" si="190"/>
        <v>2.9466052276357915E-2</v>
      </c>
      <c r="BE337" s="74">
        <f t="shared" si="191"/>
        <v>0</v>
      </c>
      <c r="BF337" s="74">
        <f t="shared" si="192"/>
        <v>0</v>
      </c>
      <c r="BG337" s="2">
        <f t="shared" si="193"/>
        <v>1.3513513513513513E-2</v>
      </c>
      <c r="BH337" s="2">
        <f t="shared" si="194"/>
        <v>0</v>
      </c>
      <c r="BI337" s="2">
        <f t="shared" si="195"/>
        <v>2.9466052276357915E-2</v>
      </c>
      <c r="BJ337" s="2">
        <f t="shared" si="196"/>
        <v>0</v>
      </c>
      <c r="BK337" s="2">
        <f t="shared" si="197"/>
        <v>0</v>
      </c>
      <c r="BL337" s="2">
        <f t="shared" si="198"/>
        <v>1.3513513513513513E-2</v>
      </c>
      <c r="BM337" s="2">
        <f t="shared" si="199"/>
        <v>0</v>
      </c>
      <c r="BN337" s="2">
        <f t="shared" si="200"/>
        <v>2.952260173744832E-2</v>
      </c>
      <c r="BO337" s="2">
        <f t="shared" si="201"/>
        <v>0</v>
      </c>
      <c r="BP337" s="2">
        <f t="shared" si="202"/>
        <v>0</v>
      </c>
      <c r="BQ337" s="2">
        <f t="shared" si="203"/>
        <v>1.3513513513513513E-2</v>
      </c>
      <c r="BR337" s="2">
        <f t="shared" si="204"/>
        <v>0</v>
      </c>
    </row>
    <row r="338" spans="1:70" x14ac:dyDescent="0.3">
      <c r="A338" s="93">
        <v>0</v>
      </c>
      <c r="B338">
        <v>220796</v>
      </c>
      <c r="C338" t="s">
        <v>2255</v>
      </c>
      <c r="D338" t="s">
        <v>2256</v>
      </c>
      <c r="E338" t="s">
        <v>2257</v>
      </c>
      <c r="F338">
        <v>18624</v>
      </c>
      <c r="G338" t="s">
        <v>875</v>
      </c>
      <c r="H338" t="s">
        <v>949</v>
      </c>
      <c r="I338" t="s">
        <v>5231</v>
      </c>
      <c r="J338">
        <v>0</v>
      </c>
      <c r="K338">
        <v>4.5</v>
      </c>
      <c r="L338">
        <v>0</v>
      </c>
      <c r="M338">
        <v>0</v>
      </c>
      <c r="N338">
        <v>24</v>
      </c>
      <c r="O338" t="s">
        <v>1301</v>
      </c>
      <c r="P338" t="s">
        <v>2258</v>
      </c>
      <c r="Q338" t="s">
        <v>2001</v>
      </c>
      <c r="R338">
        <v>2</v>
      </c>
      <c r="S338">
        <v>1</v>
      </c>
      <c r="T338">
        <v>0</v>
      </c>
      <c r="U338">
        <v>3</v>
      </c>
      <c r="V338">
        <v>929</v>
      </c>
      <c r="W338">
        <v>7</v>
      </c>
      <c r="X338">
        <v>0</v>
      </c>
      <c r="Y338">
        <v>0</v>
      </c>
      <c r="Z338" t="s">
        <v>875</v>
      </c>
      <c r="AA338" t="s">
        <v>692</v>
      </c>
      <c r="AB338" s="69" t="str">
        <f>IF(AA338&lt;&gt;"",INDEX(Lookup!$N$2:$N$5,MATCH(Players!AA338,Lookup!$P$2:$P$5,0)),INDEX(Lookup!$N$2:$N$5,MATCH(Players!O338,Lookup!$O$2:$O$5,0)))</f>
        <v>Defense</v>
      </c>
      <c r="AC338">
        <v>1995000</v>
      </c>
      <c r="AD338" s="69" t="s">
        <v>801</v>
      </c>
      <c r="AE338" s="69" t="str">
        <f>INDEX('Translate table'!$H$2:$H$622,MATCH(Players!P338,'Translate table'!$G$2:$G$622,0))</f>
        <v>Denis PopoviÄ</v>
      </c>
      <c r="AF338" s="69">
        <f>IFERROR(INDEX('Euro Qual stats'!$A$1:$L$2071,MATCH(Players!$AE338,'Euro Qual stats'!$A$1:$A$2071,0),MATCH(Players!AF$2,'Euro Qual stats'!$A$1:$L$1,0)),0)</f>
        <v>6</v>
      </c>
      <c r="AG338" s="69">
        <f>IFERROR(INDEX('Euro Qual stats'!$A$1:$L$2071,MATCH(Players!$AE338,'Euro Qual stats'!$A$1:$A$2071,0),MATCH(Players!AG$2,'Euro Qual stats'!$A$1:$L$1,0)),0)</f>
        <v>0</v>
      </c>
      <c r="AH338" s="69">
        <f>IFERROR(INDEX('Euro Qual stats'!$A$1:$L$2071,MATCH(Players!$AE338,'Euro Qual stats'!$A$1:$A$2071,0),MATCH(Players!AH$2,'Euro Qual stats'!$A$1:$L$1,0)),0)</f>
        <v>0</v>
      </c>
      <c r="AI338" s="69">
        <f>IFERROR(INDEX('Euro Qual stats'!$A$1:$L$2071,MATCH(Players!$AE338,'Euro Qual stats'!$A$1:$A$2071,0),MATCH(Players!AI$2,'Euro Qual stats'!$A$1:$L$1,0)),0)</f>
        <v>1.05</v>
      </c>
      <c r="AJ338" s="85">
        <f t="shared" si="175"/>
        <v>4.6775147928994086E-2</v>
      </c>
      <c r="AK338" s="85">
        <f t="shared" si="176"/>
        <v>4.5887573964497053E-2</v>
      </c>
      <c r="AL338" s="85">
        <f t="shared" si="177"/>
        <v>0.61946745562130179</v>
      </c>
      <c r="AM338" s="85">
        <f t="shared" si="178"/>
        <v>0</v>
      </c>
      <c r="AN338" s="85">
        <f t="shared" si="179"/>
        <v>0</v>
      </c>
      <c r="AO338" s="85">
        <f t="shared" si="180"/>
        <v>0</v>
      </c>
      <c r="AP338" s="2">
        <f t="shared" si="181"/>
        <v>0.193756727664155</v>
      </c>
      <c r="AQ338" s="2">
        <f t="shared" si="182"/>
        <v>9.6878363832077499E-2</v>
      </c>
      <c r="AR338" s="2">
        <f t="shared" si="183"/>
        <v>0.67814854682454251</v>
      </c>
      <c r="AS338" s="2">
        <f t="shared" si="184"/>
        <v>0</v>
      </c>
      <c r="AT338" s="2">
        <f t="shared" si="185"/>
        <v>0</v>
      </c>
      <c r="AU338" s="2">
        <f t="shared" si="205"/>
        <v>0.193756727664155</v>
      </c>
      <c r="AV338" s="2">
        <f t="shared" si="206"/>
        <v>9.6878363832077499E-2</v>
      </c>
      <c r="AW338" s="2">
        <f t="shared" si="207"/>
        <v>0.67814854682454251</v>
      </c>
      <c r="AX338" s="2">
        <f t="shared" si="208"/>
        <v>0</v>
      </c>
      <c r="AY338" s="2">
        <f t="shared" si="209"/>
        <v>0</v>
      </c>
      <c r="AZ338" s="2">
        <f t="shared" si="186"/>
        <v>0.11982215081432603</v>
      </c>
      <c r="BA338" s="2">
        <f t="shared" si="187"/>
        <v>7.1826755880535789E-2</v>
      </c>
      <c r="BB338" s="2">
        <f t="shared" si="188"/>
        <v>0.52500000000000002</v>
      </c>
      <c r="BC338">
        <f t="shared" si="189"/>
        <v>0</v>
      </c>
      <c r="BD338" s="74">
        <f t="shared" si="190"/>
        <v>0</v>
      </c>
      <c r="BE338" s="74">
        <f t="shared" si="191"/>
        <v>0</v>
      </c>
      <c r="BF338" s="74">
        <f t="shared" si="192"/>
        <v>0</v>
      </c>
      <c r="BG338" s="2">
        <f t="shared" si="193"/>
        <v>0.52500000000000002</v>
      </c>
      <c r="BH338" s="2">
        <f t="shared" si="194"/>
        <v>0</v>
      </c>
      <c r="BI338" s="2">
        <f t="shared" si="195"/>
        <v>0</v>
      </c>
      <c r="BJ338" s="2">
        <f t="shared" si="196"/>
        <v>0</v>
      </c>
      <c r="BK338" s="2">
        <f t="shared" si="197"/>
        <v>0</v>
      </c>
      <c r="BL338" s="2">
        <f t="shared" si="198"/>
        <v>0.52500000000000002</v>
      </c>
      <c r="BM338" s="2">
        <f t="shared" si="199"/>
        <v>0</v>
      </c>
      <c r="BN338" s="2">
        <f t="shared" si="200"/>
        <v>0</v>
      </c>
      <c r="BO338" s="2">
        <f t="shared" si="201"/>
        <v>0</v>
      </c>
      <c r="BP338" s="2">
        <f t="shared" si="202"/>
        <v>0</v>
      </c>
      <c r="BQ338" s="2">
        <f t="shared" si="203"/>
        <v>0.52500000000000002</v>
      </c>
      <c r="BR338" s="2">
        <f t="shared" si="204"/>
        <v>0</v>
      </c>
    </row>
    <row r="339" spans="1:70" x14ac:dyDescent="0.3">
      <c r="A339" s="93">
        <v>0</v>
      </c>
      <c r="B339">
        <v>213428</v>
      </c>
      <c r="C339" t="s">
        <v>2259</v>
      </c>
      <c r="D339" t="s">
        <v>2260</v>
      </c>
      <c r="E339" t="s">
        <v>2261</v>
      </c>
      <c r="F339">
        <v>18624</v>
      </c>
      <c r="G339" t="s">
        <v>875</v>
      </c>
      <c r="H339" t="s">
        <v>949</v>
      </c>
      <c r="I339" t="s">
        <v>5231</v>
      </c>
      <c r="J339">
        <v>0</v>
      </c>
      <c r="K339">
        <v>4.5</v>
      </c>
      <c r="L339">
        <v>0</v>
      </c>
      <c r="M339">
        <v>0</v>
      </c>
      <c r="N339">
        <v>22</v>
      </c>
      <c r="O339" t="s">
        <v>1301</v>
      </c>
      <c r="P339" t="s">
        <v>2262</v>
      </c>
      <c r="Q339" t="s">
        <v>2263</v>
      </c>
      <c r="R339">
        <v>0</v>
      </c>
      <c r="S339">
        <v>0</v>
      </c>
      <c r="T339">
        <v>0</v>
      </c>
      <c r="U339">
        <v>0</v>
      </c>
      <c r="V339">
        <v>80</v>
      </c>
      <c r="W339">
        <v>0</v>
      </c>
      <c r="X339">
        <v>0</v>
      </c>
      <c r="Y339">
        <v>0</v>
      </c>
      <c r="Z339" t="s">
        <v>875</v>
      </c>
      <c r="AA339" t="s">
        <v>692</v>
      </c>
      <c r="AB339" s="69" t="str">
        <f>IF(AA339&lt;&gt;"",INDEX(Lookup!$N$2:$N$5,MATCH(Players!AA339,Lookup!$P$2:$P$5,0)),INDEX(Lookup!$N$2:$N$5,MATCH(Players!O339,Lookup!$O$2:$O$5,0)))</f>
        <v>Defense</v>
      </c>
      <c r="AC339">
        <v>2495000</v>
      </c>
      <c r="AD339" s="69" t="s">
        <v>789</v>
      </c>
      <c r="AE339" s="69" t="str">
        <f>INDEX('Translate table'!$H$2:$H$622,MATCH(Players!P339,'Translate table'!$G$2:$G$622,0))</f>
        <v>Eduard Sobol</v>
      </c>
      <c r="AF339" s="69">
        <f>IFERROR(INDEX('Euro Qual stats'!$A$1:$L$2071,MATCH(Players!$AE339,'Euro Qual stats'!$A$1:$A$2071,0),MATCH(Players!AF$2,'Euro Qual stats'!$A$1:$L$1,0)),0)</f>
        <v>2</v>
      </c>
      <c r="AG339" s="69">
        <f>IFERROR(INDEX('Euro Qual stats'!$A$1:$L$2071,MATCH(Players!$AE339,'Euro Qual stats'!$A$1:$A$2071,0),MATCH(Players!AG$2,'Euro Qual stats'!$A$1:$L$1,0)),0)</f>
        <v>0</v>
      </c>
      <c r="AH339" s="69">
        <f>IFERROR(INDEX('Euro Qual stats'!$A$1:$L$2071,MATCH(Players!$AE339,'Euro Qual stats'!$A$1:$A$2071,0),MATCH(Players!AH$2,'Euro Qual stats'!$A$1:$L$1,0)),0)</f>
        <v>0</v>
      </c>
      <c r="AI339" s="69">
        <f>IFERROR(INDEX('Euro Qual stats'!$A$1:$L$2071,MATCH(Players!$AE339,'Euro Qual stats'!$A$1:$A$2071,0),MATCH(Players!AI$2,'Euro Qual stats'!$A$1:$L$1,0)),0)</f>
        <v>0</v>
      </c>
      <c r="AJ339" s="85">
        <f t="shared" si="175"/>
        <v>7.7958579881656817E-2</v>
      </c>
      <c r="AK339" s="85">
        <f t="shared" si="176"/>
        <v>7.6479289940828421E-2</v>
      </c>
      <c r="AL339" s="85">
        <f t="shared" si="177"/>
        <v>0.1574457593688362</v>
      </c>
      <c r="AM339" s="85">
        <f t="shared" si="178"/>
        <v>0</v>
      </c>
      <c r="AN339" s="85">
        <f t="shared" si="179"/>
        <v>0</v>
      </c>
      <c r="AO339" s="85">
        <f t="shared" si="180"/>
        <v>0</v>
      </c>
      <c r="AP339" s="2">
        <f t="shared" si="181"/>
        <v>0</v>
      </c>
      <c r="AQ339" s="2">
        <f t="shared" si="182"/>
        <v>0</v>
      </c>
      <c r="AR339" s="2">
        <f t="shared" si="183"/>
        <v>0</v>
      </c>
      <c r="AS339" s="2">
        <f t="shared" si="184"/>
        <v>0</v>
      </c>
      <c r="AT339" s="2">
        <f t="shared" si="185"/>
        <v>0</v>
      </c>
      <c r="AU339" s="2">
        <f t="shared" si="205"/>
        <v>0</v>
      </c>
      <c r="AV339" s="2">
        <f t="shared" si="206"/>
        <v>0</v>
      </c>
      <c r="AW339" s="2">
        <f t="shared" si="207"/>
        <v>0</v>
      </c>
      <c r="AX339" s="2">
        <f t="shared" si="208"/>
        <v>0</v>
      </c>
      <c r="AY339" s="2">
        <f t="shared" si="209"/>
        <v>0</v>
      </c>
      <c r="AZ339" s="2">
        <f t="shared" si="186"/>
        <v>3.8239644970414211E-2</v>
      </c>
      <c r="BA339" s="2">
        <f t="shared" si="187"/>
        <v>3.8979289940828409E-2</v>
      </c>
      <c r="BB339" s="2">
        <f t="shared" si="188"/>
        <v>0</v>
      </c>
      <c r="BC339">
        <f t="shared" si="189"/>
        <v>0</v>
      </c>
      <c r="BD339" s="74">
        <f t="shared" si="190"/>
        <v>0</v>
      </c>
      <c r="BE339" s="74">
        <f t="shared" si="191"/>
        <v>0</v>
      </c>
      <c r="BF339" s="74">
        <f t="shared" si="192"/>
        <v>0</v>
      </c>
      <c r="BG339" s="2">
        <f t="shared" si="193"/>
        <v>0</v>
      </c>
      <c r="BH339" s="2">
        <f t="shared" si="194"/>
        <v>0</v>
      </c>
      <c r="BI339" s="2">
        <f t="shared" si="195"/>
        <v>0</v>
      </c>
      <c r="BJ339" s="2">
        <f t="shared" si="196"/>
        <v>0</v>
      </c>
      <c r="BK339" s="2">
        <f t="shared" si="197"/>
        <v>0</v>
      </c>
      <c r="BL339" s="2">
        <f t="shared" si="198"/>
        <v>0</v>
      </c>
      <c r="BM339" s="2">
        <f t="shared" si="199"/>
        <v>0</v>
      </c>
      <c r="BN339" s="2">
        <f t="shared" si="200"/>
        <v>0</v>
      </c>
      <c r="BO339" s="2">
        <f t="shared" si="201"/>
        <v>0</v>
      </c>
      <c r="BP339" s="2">
        <f t="shared" si="202"/>
        <v>0</v>
      </c>
      <c r="BQ339" s="2">
        <f t="shared" si="203"/>
        <v>0</v>
      </c>
      <c r="BR339" s="2">
        <f t="shared" si="204"/>
        <v>0</v>
      </c>
    </row>
    <row r="340" spans="1:70" x14ac:dyDescent="0.3">
      <c r="A340" s="93">
        <v>0</v>
      </c>
      <c r="B340">
        <v>213427</v>
      </c>
      <c r="C340" t="s">
        <v>2264</v>
      </c>
      <c r="D340" t="s">
        <v>1644</v>
      </c>
      <c r="E340" t="s">
        <v>2080</v>
      </c>
      <c r="F340">
        <v>18624</v>
      </c>
      <c r="G340" t="s">
        <v>875</v>
      </c>
      <c r="H340" t="s">
        <v>949</v>
      </c>
      <c r="I340" t="s">
        <v>979</v>
      </c>
      <c r="J340">
        <v>0.7</v>
      </c>
      <c r="K340">
        <v>4.5</v>
      </c>
      <c r="L340">
        <v>0.7</v>
      </c>
      <c r="M340">
        <v>0</v>
      </c>
      <c r="N340">
        <v>2377</v>
      </c>
      <c r="O340" t="s">
        <v>1301</v>
      </c>
      <c r="P340" t="s">
        <v>2265</v>
      </c>
      <c r="Q340" t="s">
        <v>2266</v>
      </c>
      <c r="R340">
        <v>0</v>
      </c>
      <c r="S340">
        <v>1</v>
      </c>
      <c r="T340">
        <v>0</v>
      </c>
      <c r="U340">
        <v>0</v>
      </c>
      <c r="V340">
        <v>387</v>
      </c>
      <c r="W340">
        <v>2</v>
      </c>
      <c r="X340">
        <v>0</v>
      </c>
      <c r="Y340">
        <v>0</v>
      </c>
      <c r="Z340" t="s">
        <v>875</v>
      </c>
      <c r="AA340" t="s">
        <v>692</v>
      </c>
      <c r="AB340" s="69" t="str">
        <f>IF(AA340&lt;&gt;"",INDEX(Lookup!$N$2:$N$5,MATCH(Players!AA340,Lookup!$P$2:$P$5,0)),INDEX(Lookup!$N$2:$N$5,MATCH(Players!O340,Lookup!$O$2:$O$5,0)))</f>
        <v>Defense</v>
      </c>
      <c r="AC340">
        <v>2988000</v>
      </c>
      <c r="AD340" s="69" t="s">
        <v>788</v>
      </c>
      <c r="AE340" s="69" t="str">
        <f>INDEX('Translate table'!$H$2:$H$622,MATCH(Players!P340,'Translate table'!$G$2:$G$622,0))</f>
        <v>Oleksandr Karavaev</v>
      </c>
      <c r="AF340" s="69">
        <f>IFERROR(INDEX('Euro Qual stats'!$A$1:$L$2071,MATCH(Players!$AE340,'Euro Qual stats'!$A$1:$A$2071,0),MATCH(Players!AF$2,'Euro Qual stats'!$A$1:$L$1,0)),0)</f>
        <v>6</v>
      </c>
      <c r="AG340" s="69">
        <f>IFERROR(INDEX('Euro Qual stats'!$A$1:$L$2071,MATCH(Players!$AE340,'Euro Qual stats'!$A$1:$A$2071,0),MATCH(Players!AG$2,'Euro Qual stats'!$A$1:$L$1,0)),0)</f>
        <v>0.39</v>
      </c>
      <c r="AH340" s="69">
        <f>IFERROR(INDEX('Euro Qual stats'!$A$1:$L$2071,MATCH(Players!$AE340,'Euro Qual stats'!$A$1:$A$2071,0),MATCH(Players!AH$2,'Euro Qual stats'!$A$1:$L$1,0)),0)</f>
        <v>0</v>
      </c>
      <c r="AI340" s="69">
        <f>IFERROR(INDEX('Euro Qual stats'!$A$1:$L$2071,MATCH(Players!$AE340,'Euro Qual stats'!$A$1:$A$2071,0),MATCH(Players!AI$2,'Euro Qual stats'!$A$1:$L$1,0)),0)</f>
        <v>0.2</v>
      </c>
      <c r="AJ340" s="85">
        <f t="shared" si="175"/>
        <v>0.2417751479289941</v>
      </c>
      <c r="AK340" s="85">
        <f t="shared" si="176"/>
        <v>4.5887573964497053E-2</v>
      </c>
      <c r="AL340" s="85">
        <f t="shared" si="177"/>
        <v>0.19446745562130174</v>
      </c>
      <c r="AM340" s="85">
        <f t="shared" si="178"/>
        <v>0.15933218315265196</v>
      </c>
      <c r="AN340" s="85">
        <f t="shared" si="179"/>
        <v>2.1801436404953342E-2</v>
      </c>
      <c r="AO340" s="85">
        <f t="shared" si="180"/>
        <v>0.10522438627476298</v>
      </c>
      <c r="AP340" s="2">
        <f t="shared" si="181"/>
        <v>0</v>
      </c>
      <c r="AQ340" s="2">
        <f t="shared" si="182"/>
        <v>0.23255813953488372</v>
      </c>
      <c r="AR340" s="2">
        <f t="shared" si="183"/>
        <v>0.46511627906976744</v>
      </c>
      <c r="AS340" s="2">
        <f t="shared" si="184"/>
        <v>0</v>
      </c>
      <c r="AT340" s="2">
        <f t="shared" si="185"/>
        <v>0</v>
      </c>
      <c r="AU340" s="2">
        <f t="shared" si="205"/>
        <v>0</v>
      </c>
      <c r="AV340" s="2">
        <f t="shared" si="206"/>
        <v>0.23255813953488372</v>
      </c>
      <c r="AW340" s="2">
        <f t="shared" si="207"/>
        <v>0.46511627906976744</v>
      </c>
      <c r="AX340" s="2">
        <f t="shared" si="208"/>
        <v>0</v>
      </c>
      <c r="AY340" s="2">
        <f t="shared" si="209"/>
        <v>0</v>
      </c>
      <c r="AZ340" s="2">
        <f t="shared" si="186"/>
        <v>2.2943786982248526E-2</v>
      </c>
      <c r="BA340" s="2">
        <f t="shared" si="187"/>
        <v>0.23716664373193891</v>
      </c>
      <c r="BB340" s="2">
        <f t="shared" si="188"/>
        <v>0.1</v>
      </c>
      <c r="BC340">
        <f t="shared" si="189"/>
        <v>1</v>
      </c>
      <c r="BD340" s="74">
        <f t="shared" si="190"/>
        <v>1.6225507839277325E-2</v>
      </c>
      <c r="BE340" s="74">
        <f t="shared" si="191"/>
        <v>0.16833737184276448</v>
      </c>
      <c r="BF340" s="74">
        <f t="shared" si="192"/>
        <v>0.12136541632423153</v>
      </c>
      <c r="BG340" s="2">
        <f t="shared" si="193"/>
        <v>0.1</v>
      </c>
      <c r="BH340" s="2">
        <f t="shared" si="194"/>
        <v>0</v>
      </c>
      <c r="BI340" s="2">
        <f t="shared" si="195"/>
        <v>1.6225507839277325E-2</v>
      </c>
      <c r="BJ340" s="2">
        <f t="shared" si="196"/>
        <v>0.16833737184276448</v>
      </c>
      <c r="BK340" s="2">
        <f t="shared" si="197"/>
        <v>0.12136541632423153</v>
      </c>
      <c r="BL340" s="2">
        <f t="shared" si="198"/>
        <v>0.1</v>
      </c>
      <c r="BM340" s="2">
        <f t="shared" si="199"/>
        <v>0</v>
      </c>
      <c r="BN340" s="2">
        <f t="shared" si="200"/>
        <v>1.6256646850218586E-2</v>
      </c>
      <c r="BO340" s="2">
        <f t="shared" si="201"/>
        <v>0.17047353428349346</v>
      </c>
      <c r="BP340" s="2">
        <f t="shared" si="202"/>
        <v>0.12136541632423156</v>
      </c>
      <c r="BQ340" s="2">
        <f t="shared" si="203"/>
        <v>0.1</v>
      </c>
      <c r="BR340" s="2">
        <f t="shared" si="204"/>
        <v>0</v>
      </c>
    </row>
    <row r="341" spans="1:70" x14ac:dyDescent="0.3">
      <c r="A341" s="93">
        <v>0</v>
      </c>
      <c r="B341">
        <v>204498</v>
      </c>
      <c r="C341" t="s">
        <v>2267</v>
      </c>
      <c r="D341" t="s">
        <v>2268</v>
      </c>
      <c r="E341" t="s">
        <v>2269</v>
      </c>
      <c r="F341">
        <v>18624</v>
      </c>
      <c r="G341" t="s">
        <v>875</v>
      </c>
      <c r="H341" t="s">
        <v>949</v>
      </c>
      <c r="I341" t="s">
        <v>5231</v>
      </c>
      <c r="J341">
        <v>0</v>
      </c>
      <c r="K341">
        <v>4.5</v>
      </c>
      <c r="L341">
        <v>0</v>
      </c>
      <c r="M341">
        <v>0</v>
      </c>
      <c r="N341">
        <v>80</v>
      </c>
      <c r="O341" t="s">
        <v>1301</v>
      </c>
      <c r="P341" t="s">
        <v>2270</v>
      </c>
      <c r="Q341" t="s">
        <v>2271</v>
      </c>
      <c r="R341">
        <v>2</v>
      </c>
      <c r="S341">
        <v>1</v>
      </c>
      <c r="T341">
        <v>0</v>
      </c>
      <c r="U341">
        <v>0</v>
      </c>
      <c r="V341">
        <v>1090</v>
      </c>
      <c r="W341">
        <v>4</v>
      </c>
      <c r="X341">
        <v>0</v>
      </c>
      <c r="Y341">
        <v>0</v>
      </c>
      <c r="Z341" t="s">
        <v>875</v>
      </c>
      <c r="AA341" t="s">
        <v>692</v>
      </c>
      <c r="AB341" s="69" t="str">
        <f>IF(AA341&lt;&gt;"",INDEX(Lookup!$N$2:$N$5,MATCH(Players!AA341,Lookup!$P$2:$P$5,0)),INDEX(Lookup!$N$2:$N$5,MATCH(Players!O341,Lookup!$O$2:$O$5,0)))</f>
        <v>Defense</v>
      </c>
      <c r="AC341">
        <v>2995000</v>
      </c>
      <c r="AD341" s="69" t="s">
        <v>788</v>
      </c>
      <c r="AE341" s="69" t="str">
        <f>INDEX('Translate table'!$H$2:$H$622,MATCH(Players!P341,'Translate table'!$G$2:$G$622,0))</f>
        <v>Sergey Krivtsov</v>
      </c>
      <c r="AF341" s="69">
        <f>IFERROR(INDEX('Euro Qual stats'!$A$1:$L$2071,MATCH(Players!$AE341,'Euro Qual stats'!$A$1:$A$2071,0),MATCH(Players!AF$2,'Euro Qual stats'!$A$1:$L$1,0)),0)</f>
        <v>7</v>
      </c>
      <c r="AG341" s="69">
        <f>IFERROR(INDEX('Euro Qual stats'!$A$1:$L$2071,MATCH(Players!$AE341,'Euro Qual stats'!$A$1:$A$2071,0),MATCH(Players!AG$2,'Euro Qual stats'!$A$1:$L$1,0)),0)</f>
        <v>0</v>
      </c>
      <c r="AH341" s="69">
        <f>IFERROR(INDEX('Euro Qual stats'!$A$1:$L$2071,MATCH(Players!$AE341,'Euro Qual stats'!$A$1:$A$2071,0),MATCH(Players!AH$2,'Euro Qual stats'!$A$1:$L$1,0)),0)</f>
        <v>0</v>
      </c>
      <c r="AI341" s="69">
        <f>IFERROR(INDEX('Euro Qual stats'!$A$1:$L$2071,MATCH(Players!$AE341,'Euro Qual stats'!$A$1:$A$2071,0),MATCH(Players!AI$2,'Euro Qual stats'!$A$1:$L$1,0)),0)</f>
        <v>0</v>
      </c>
      <c r="AJ341" s="85">
        <f t="shared" si="175"/>
        <v>3.8979289940828409E-2</v>
      </c>
      <c r="AK341" s="85">
        <f t="shared" si="176"/>
        <v>3.8239644970414211E-2</v>
      </c>
      <c r="AL341" s="85">
        <f t="shared" si="177"/>
        <v>7.8722879684418101E-2</v>
      </c>
      <c r="AM341" s="85">
        <f t="shared" si="178"/>
        <v>0</v>
      </c>
      <c r="AN341" s="85">
        <f t="shared" si="179"/>
        <v>0</v>
      </c>
      <c r="AO341" s="85">
        <f t="shared" si="180"/>
        <v>0</v>
      </c>
      <c r="AP341" s="2">
        <f t="shared" si="181"/>
        <v>0.16513761467889909</v>
      </c>
      <c r="AQ341" s="2">
        <f t="shared" si="182"/>
        <v>8.2568807339449546E-2</v>
      </c>
      <c r="AR341" s="2">
        <f t="shared" si="183"/>
        <v>0.33027522935779818</v>
      </c>
      <c r="AS341" s="2">
        <f t="shared" si="184"/>
        <v>0</v>
      </c>
      <c r="AT341" s="2">
        <f t="shared" si="185"/>
        <v>0</v>
      </c>
      <c r="AU341" s="2">
        <f t="shared" si="205"/>
        <v>0.16513761467889909</v>
      </c>
      <c r="AV341" s="2">
        <f t="shared" si="206"/>
        <v>8.2568807339449546E-2</v>
      </c>
      <c r="AW341" s="2">
        <f t="shared" si="207"/>
        <v>0.33027522935779818</v>
      </c>
      <c r="AX341" s="2">
        <f t="shared" si="208"/>
        <v>0</v>
      </c>
      <c r="AY341" s="2">
        <f t="shared" si="209"/>
        <v>0</v>
      </c>
      <c r="AZ341" s="2">
        <f t="shared" si="186"/>
        <v>0.10168862982465665</v>
      </c>
      <c r="BA341" s="2">
        <f t="shared" si="187"/>
        <v>6.0774048640138981E-2</v>
      </c>
      <c r="BB341" s="2">
        <f t="shared" si="188"/>
        <v>0</v>
      </c>
      <c r="BC341">
        <f t="shared" si="189"/>
        <v>0</v>
      </c>
      <c r="BD341" s="74">
        <f t="shared" si="190"/>
        <v>0</v>
      </c>
      <c r="BE341" s="74">
        <f t="shared" si="191"/>
        <v>0</v>
      </c>
      <c r="BF341" s="74">
        <f t="shared" si="192"/>
        <v>0</v>
      </c>
      <c r="BG341" s="2">
        <f t="shared" si="193"/>
        <v>0</v>
      </c>
      <c r="BH341" s="2">
        <f t="shared" si="194"/>
        <v>0</v>
      </c>
      <c r="BI341" s="2">
        <f t="shared" si="195"/>
        <v>0</v>
      </c>
      <c r="BJ341" s="2">
        <f t="shared" si="196"/>
        <v>0</v>
      </c>
      <c r="BK341" s="2">
        <f t="shared" si="197"/>
        <v>0</v>
      </c>
      <c r="BL341" s="2">
        <f t="shared" si="198"/>
        <v>0</v>
      </c>
      <c r="BM341" s="2">
        <f t="shared" si="199"/>
        <v>0</v>
      </c>
      <c r="BN341" s="2">
        <f t="shared" si="200"/>
        <v>0</v>
      </c>
      <c r="BO341" s="2">
        <f t="shared" si="201"/>
        <v>0</v>
      </c>
      <c r="BP341" s="2">
        <f t="shared" si="202"/>
        <v>0</v>
      </c>
      <c r="BQ341" s="2">
        <f t="shared" si="203"/>
        <v>0</v>
      </c>
      <c r="BR341" s="2">
        <f t="shared" si="204"/>
        <v>0</v>
      </c>
    </row>
    <row r="342" spans="1:70" x14ac:dyDescent="0.3">
      <c r="A342" s="93">
        <v>0</v>
      </c>
      <c r="B342">
        <v>204497</v>
      </c>
      <c r="C342" t="s">
        <v>2272</v>
      </c>
      <c r="D342" t="s">
        <v>2273</v>
      </c>
      <c r="E342" t="s">
        <v>2274</v>
      </c>
      <c r="F342">
        <v>18624</v>
      </c>
      <c r="G342" t="s">
        <v>875</v>
      </c>
      <c r="H342" t="s">
        <v>949</v>
      </c>
      <c r="I342" t="s">
        <v>979</v>
      </c>
      <c r="J342">
        <v>0.7</v>
      </c>
      <c r="K342">
        <v>4.5</v>
      </c>
      <c r="L342">
        <v>0.7</v>
      </c>
      <c r="M342">
        <v>0</v>
      </c>
      <c r="N342">
        <v>1623</v>
      </c>
      <c r="O342" t="s">
        <v>1301</v>
      </c>
      <c r="P342" t="s">
        <v>2275</v>
      </c>
      <c r="Q342" t="s">
        <v>1155</v>
      </c>
      <c r="Z342" t="s">
        <v>875</v>
      </c>
      <c r="AA342" t="s">
        <v>692</v>
      </c>
      <c r="AB342" s="69" t="str">
        <f>IF(AA342&lt;&gt;"",INDEX(Lookup!$N$2:$N$5,MATCH(Players!AA342,Lookup!$P$2:$P$5,0)),INDEX(Lookup!$N$2:$N$5,MATCH(Players!O342,Lookup!$O$2:$O$5,0)))</f>
        <v>Defense</v>
      </c>
      <c r="AC342">
        <v>2488000</v>
      </c>
      <c r="AD342" s="69" t="s">
        <v>789</v>
      </c>
      <c r="AE342" s="69" t="str">
        <f>INDEX('Translate table'!$H$2:$H$622,MATCH(Players!P342,'Translate table'!$G$2:$G$622,0))</f>
        <v>Vitalii Mykolenko</v>
      </c>
      <c r="AF342" s="69">
        <f>IFERROR(INDEX('Euro Qual stats'!$A$1:$L$2071,MATCH(Players!$AE342,'Euro Qual stats'!$A$1:$A$2071,0),MATCH(Players!AF$2,'Euro Qual stats'!$A$1:$L$1,0)),0)</f>
        <v>7</v>
      </c>
      <c r="AG342" s="69">
        <f>IFERROR(INDEX('Euro Qual stats'!$A$1:$L$2071,MATCH(Players!$AE342,'Euro Qual stats'!$A$1:$A$2071,0),MATCH(Players!AG$2,'Euro Qual stats'!$A$1:$L$1,0)),0)</f>
        <v>0.14000000000000001</v>
      </c>
      <c r="AH342" s="69">
        <f>IFERROR(INDEX('Euro Qual stats'!$A$1:$L$2071,MATCH(Players!$AE342,'Euro Qual stats'!$A$1:$A$2071,0),MATCH(Players!AH$2,'Euro Qual stats'!$A$1:$L$1,0)),0)</f>
        <v>0</v>
      </c>
      <c r="AI342" s="69">
        <f>IFERROR(INDEX('Euro Qual stats'!$A$1:$L$2071,MATCH(Players!$AE342,'Euro Qual stats'!$A$1:$A$2071,0),MATCH(Players!AI$2,'Euro Qual stats'!$A$1:$L$1,0)),0)</f>
        <v>0.28999999999999998</v>
      </c>
      <c r="AJ342" s="85">
        <f t="shared" si="175"/>
        <v>0.12064595660749508</v>
      </c>
      <c r="AK342" s="85">
        <f t="shared" si="176"/>
        <v>3.8239644970414211E-2</v>
      </c>
      <c r="AL342" s="85">
        <f t="shared" si="177"/>
        <v>0.24788954635108476</v>
      </c>
      <c r="AM342" s="85">
        <f t="shared" si="178"/>
        <v>7.9506863378934894E-2</v>
      </c>
      <c r="AN342" s="85">
        <f t="shared" si="179"/>
        <v>1.8167863670794451E-2</v>
      </c>
      <c r="AO342" s="85">
        <f t="shared" si="180"/>
        <v>0.13413054279641168</v>
      </c>
      <c r="AP342" s="2" t="str">
        <f t="shared" si="181"/>
        <v/>
      </c>
      <c r="AQ342" s="2" t="str">
        <f t="shared" si="182"/>
        <v/>
      </c>
      <c r="AR342" s="2" t="str">
        <f t="shared" si="183"/>
        <v/>
      </c>
      <c r="AS342" s="2" t="str">
        <f t="shared" si="184"/>
        <v/>
      </c>
      <c r="AT342" s="2" t="str">
        <f t="shared" si="185"/>
        <v/>
      </c>
      <c r="AU342" s="2">
        <f t="shared" si="205"/>
        <v>0</v>
      </c>
      <c r="AV342" s="2">
        <f t="shared" si="206"/>
        <v>0</v>
      </c>
      <c r="AW342" s="2">
        <f t="shared" si="207"/>
        <v>7.9071179238124151E-2</v>
      </c>
      <c r="AX342" s="2">
        <f t="shared" si="208"/>
        <v>0.13674475927152546</v>
      </c>
      <c r="AY342" s="2">
        <f t="shared" si="209"/>
        <v>0</v>
      </c>
      <c r="AZ342" s="2">
        <f t="shared" si="186"/>
        <v>1.9119822485207105E-2</v>
      </c>
      <c r="BA342" s="2">
        <f t="shared" si="187"/>
        <v>6.032297830374754E-2</v>
      </c>
      <c r="BB342" s="2">
        <f t="shared" si="188"/>
        <v>0.21337237963576272</v>
      </c>
      <c r="BC342">
        <f t="shared" si="189"/>
        <v>1</v>
      </c>
      <c r="BD342" s="74">
        <f t="shared" si="190"/>
        <v>1.3521256532731105E-2</v>
      </c>
      <c r="BE342" s="74">
        <f t="shared" si="191"/>
        <v>4.2816356759082713E-2</v>
      </c>
      <c r="BF342" s="74">
        <f t="shared" si="192"/>
        <v>2.0632489163088172E-2</v>
      </c>
      <c r="BG342" s="2">
        <f t="shared" si="193"/>
        <v>0.21337237963576272</v>
      </c>
      <c r="BH342" s="2">
        <f t="shared" si="194"/>
        <v>0</v>
      </c>
      <c r="BI342" s="2">
        <f t="shared" si="195"/>
        <v>1.3521256532731105E-2</v>
      </c>
      <c r="BJ342" s="2">
        <f t="shared" si="196"/>
        <v>4.2816356759082713E-2</v>
      </c>
      <c r="BK342" s="2">
        <f t="shared" si="197"/>
        <v>2.0632489163088172E-2</v>
      </c>
      <c r="BL342" s="2">
        <f t="shared" si="198"/>
        <v>0.21337237963576272</v>
      </c>
      <c r="BM342" s="2">
        <f t="shared" si="199"/>
        <v>0</v>
      </c>
      <c r="BN342" s="2">
        <f t="shared" si="200"/>
        <v>1.3547205708515489E-2</v>
      </c>
      <c r="BO342" s="2">
        <f t="shared" si="201"/>
        <v>4.335968645561044E-2</v>
      </c>
      <c r="BP342" s="2">
        <f t="shared" si="202"/>
        <v>2.0632489163088175E-2</v>
      </c>
      <c r="BQ342" s="2">
        <f t="shared" si="203"/>
        <v>0.21337237963576272</v>
      </c>
      <c r="BR342" s="2">
        <f t="shared" si="204"/>
        <v>0</v>
      </c>
    </row>
    <row r="343" spans="1:70" x14ac:dyDescent="0.3">
      <c r="A343" s="93">
        <v>0</v>
      </c>
      <c r="B343">
        <v>204495</v>
      </c>
      <c r="C343" t="s">
        <v>2276</v>
      </c>
      <c r="D343" t="s">
        <v>1860</v>
      </c>
      <c r="E343" t="s">
        <v>2277</v>
      </c>
      <c r="F343">
        <v>18624</v>
      </c>
      <c r="G343" t="s">
        <v>875</v>
      </c>
      <c r="H343" t="s">
        <v>949</v>
      </c>
      <c r="I343" t="s">
        <v>979</v>
      </c>
      <c r="J343">
        <v>0.7</v>
      </c>
      <c r="K343">
        <v>4.5</v>
      </c>
      <c r="L343">
        <v>0.7</v>
      </c>
      <c r="M343">
        <v>0</v>
      </c>
      <c r="N343">
        <v>675</v>
      </c>
      <c r="O343" t="s">
        <v>1301</v>
      </c>
      <c r="P343" t="s">
        <v>2278</v>
      </c>
      <c r="Q343" t="s">
        <v>2279</v>
      </c>
      <c r="R343">
        <v>3</v>
      </c>
      <c r="S343">
        <v>1</v>
      </c>
      <c r="T343">
        <v>0</v>
      </c>
      <c r="U343">
        <v>8</v>
      </c>
      <c r="V343">
        <v>3036</v>
      </c>
      <c r="W343">
        <v>10</v>
      </c>
      <c r="X343">
        <v>7</v>
      </c>
      <c r="Y343">
        <v>1</v>
      </c>
      <c r="Z343" t="s">
        <v>875</v>
      </c>
      <c r="AA343" t="s">
        <v>692</v>
      </c>
      <c r="AB343" s="69" t="str">
        <f>IF(AA343&lt;&gt;"",INDEX(Lookup!$N$2:$N$5,MATCH(Players!AA343,Lookup!$P$2:$P$5,0)),INDEX(Lookup!$N$2:$N$5,MATCH(Players!O343,Lookup!$O$2:$O$5,0)))</f>
        <v>Defense</v>
      </c>
      <c r="AC343">
        <v>2988000</v>
      </c>
      <c r="AD343" s="69" t="s">
        <v>788</v>
      </c>
      <c r="AE343" s="69" t="str">
        <f>INDEX('Translate table'!$H$2:$H$622,MATCH(Players!P343,'Translate table'!$G$2:$G$622,0))</f>
        <v>Mykola Matviyenko</v>
      </c>
      <c r="AF343" s="69">
        <f>IFERROR(INDEX('Euro Qual stats'!$A$1:$L$2071,MATCH(Players!$AE343,'Euro Qual stats'!$A$1:$A$2071,0),MATCH(Players!AF$2,'Euro Qual stats'!$A$1:$L$1,0)),0)</f>
        <v>8</v>
      </c>
      <c r="AG343" s="69">
        <f>IFERROR(INDEX('Euro Qual stats'!$A$1:$L$2071,MATCH(Players!$AE343,'Euro Qual stats'!$A$1:$A$2071,0),MATCH(Players!AG$2,'Euro Qual stats'!$A$1:$L$1,0)),0)</f>
        <v>0</v>
      </c>
      <c r="AH343" s="69">
        <f>IFERROR(INDEX('Euro Qual stats'!$A$1:$L$2071,MATCH(Players!$AE343,'Euro Qual stats'!$A$1:$A$2071,0),MATCH(Players!AH$2,'Euro Qual stats'!$A$1:$L$1,0)),0)</f>
        <v>0</v>
      </c>
      <c r="AI343" s="69">
        <f>IFERROR(INDEX('Euro Qual stats'!$A$1:$L$2071,MATCH(Players!$AE343,'Euro Qual stats'!$A$1:$A$2071,0),MATCH(Players!AI$2,'Euro Qual stats'!$A$1:$L$1,0)),0)</f>
        <v>0.13</v>
      </c>
      <c r="AJ343" s="85">
        <f t="shared" si="175"/>
        <v>3.1183431952662724E-2</v>
      </c>
      <c r="AK343" s="85">
        <f t="shared" si="176"/>
        <v>3.0591715976331368E-2</v>
      </c>
      <c r="AL343" s="85">
        <f t="shared" si="177"/>
        <v>0.14964497041420116</v>
      </c>
      <c r="AM343" s="85">
        <f t="shared" si="178"/>
        <v>2.0550186128597058E-2</v>
      </c>
      <c r="AN343" s="85">
        <f t="shared" si="179"/>
        <v>1.4534290936635561E-2</v>
      </c>
      <c r="AO343" s="85">
        <f t="shared" si="180"/>
        <v>8.0971389894682971E-2</v>
      </c>
      <c r="AP343" s="2">
        <f t="shared" si="181"/>
        <v>8.8932806324110672E-2</v>
      </c>
      <c r="AQ343" s="2">
        <f t="shared" si="182"/>
        <v>2.964426877470356E-2</v>
      </c>
      <c r="AR343" s="2">
        <f t="shared" si="183"/>
        <v>0.29644268774703558</v>
      </c>
      <c r="AS343" s="2">
        <f t="shared" si="184"/>
        <v>0.2075098814229249</v>
      </c>
      <c r="AT343" s="2">
        <f t="shared" si="185"/>
        <v>2.964426877470356E-2</v>
      </c>
      <c r="AU343" s="2">
        <f t="shared" si="205"/>
        <v>8.8932806324110672E-2</v>
      </c>
      <c r="AV343" s="2">
        <f t="shared" si="206"/>
        <v>2.964426877470356E-2</v>
      </c>
      <c r="AW343" s="2">
        <f t="shared" si="207"/>
        <v>0.29644268774703558</v>
      </c>
      <c r="AX343" s="2">
        <f t="shared" si="208"/>
        <v>0.2075098814229249</v>
      </c>
      <c r="AY343" s="2">
        <f t="shared" si="209"/>
        <v>2.964426877470356E-2</v>
      </c>
      <c r="AZ343" s="2">
        <f t="shared" si="186"/>
        <v>5.976226115022102E-2</v>
      </c>
      <c r="BA343" s="2">
        <f t="shared" si="187"/>
        <v>3.0413850363683142E-2</v>
      </c>
      <c r="BB343" s="2">
        <f t="shared" si="188"/>
        <v>0.16875494071146246</v>
      </c>
      <c r="BC343">
        <f t="shared" si="189"/>
        <v>1</v>
      </c>
      <c r="BD343" s="74">
        <f t="shared" si="190"/>
        <v>4.2262989868938387E-2</v>
      </c>
      <c r="BE343" s="74">
        <f t="shared" si="191"/>
        <v>2.1587300630809794E-2</v>
      </c>
      <c r="BF343" s="74">
        <f t="shared" si="192"/>
        <v>7.7352463961590262E-2</v>
      </c>
      <c r="BG343" s="2">
        <f t="shared" si="193"/>
        <v>0.16875494071146246</v>
      </c>
      <c r="BH343" s="2">
        <f t="shared" si="194"/>
        <v>2.964426877470356E-2</v>
      </c>
      <c r="BI343" s="2">
        <f t="shared" si="195"/>
        <v>4.2262989868938387E-2</v>
      </c>
      <c r="BJ343" s="2">
        <f t="shared" si="196"/>
        <v>2.1587300630809794E-2</v>
      </c>
      <c r="BK343" s="2">
        <f t="shared" si="197"/>
        <v>7.7352463961590262E-2</v>
      </c>
      <c r="BL343" s="2">
        <f t="shared" si="198"/>
        <v>0.16875494071146246</v>
      </c>
      <c r="BM343" s="2">
        <f t="shared" si="199"/>
        <v>2.964426877470356E-2</v>
      </c>
      <c r="BN343" s="2">
        <f t="shared" si="200"/>
        <v>4.2344098436816524E-2</v>
      </c>
      <c r="BO343" s="2">
        <f t="shared" si="201"/>
        <v>2.1861238499147985E-2</v>
      </c>
      <c r="BP343" s="2">
        <f t="shared" si="202"/>
        <v>7.7352463961590276E-2</v>
      </c>
      <c r="BQ343" s="2">
        <f t="shared" si="203"/>
        <v>0.16875494071146246</v>
      </c>
      <c r="BR343" s="2">
        <f t="shared" si="204"/>
        <v>2.964426877470356E-2</v>
      </c>
    </row>
    <row r="344" spans="1:70" x14ac:dyDescent="0.3">
      <c r="A344" s="93">
        <v>0</v>
      </c>
      <c r="B344">
        <v>220802</v>
      </c>
      <c r="C344" t="s">
        <v>2280</v>
      </c>
      <c r="D344" t="s">
        <v>2281</v>
      </c>
      <c r="E344" t="s">
        <v>2282</v>
      </c>
      <c r="F344">
        <v>18624</v>
      </c>
      <c r="G344" t="s">
        <v>875</v>
      </c>
      <c r="H344" t="s">
        <v>949</v>
      </c>
      <c r="I344" t="s">
        <v>5231</v>
      </c>
      <c r="J344">
        <v>0</v>
      </c>
      <c r="K344">
        <v>4.5</v>
      </c>
      <c r="L344">
        <v>0</v>
      </c>
      <c r="M344">
        <v>0</v>
      </c>
      <c r="N344">
        <v>6</v>
      </c>
      <c r="O344" t="s">
        <v>992</v>
      </c>
      <c r="P344" t="s">
        <v>2283</v>
      </c>
      <c r="Q344" t="s">
        <v>1155</v>
      </c>
      <c r="Z344" t="s">
        <v>875</v>
      </c>
      <c r="AA344" t="s">
        <v>691</v>
      </c>
      <c r="AB344" s="69" t="str">
        <f>IF(AA344&lt;&gt;"",INDEX(Lookup!$N$2:$N$5,MATCH(Players!AA344,Lookup!$P$2:$P$5,0)),INDEX(Lookup!$N$2:$N$5,MATCH(Players!O344,Lookup!$O$2:$O$5,0)))</f>
        <v>Midfield</v>
      </c>
      <c r="AC344">
        <v>1995000</v>
      </c>
      <c r="AD344" s="69" t="s">
        <v>789</v>
      </c>
      <c r="AE344" s="69" t="str">
        <f>INDEX('Translate table'!$H$2:$H$622,MATCH(Players!P344,'Translate table'!$G$2:$G$622,0))</f>
        <v>Mikhail Sivakov</v>
      </c>
      <c r="AF344" s="69">
        <f>IFERROR(INDEX('Euro Qual stats'!$A$1:$L$2071,MATCH(Players!$AE344,'Euro Qual stats'!$A$1:$A$2071,0),MATCH(Players!AF$2,'Euro Qual stats'!$A$1:$L$1,0)),0)</f>
        <v>2</v>
      </c>
      <c r="AG344" s="69">
        <f>IFERROR(INDEX('Euro Qual stats'!$A$1:$L$2071,MATCH(Players!$AE344,'Euro Qual stats'!$A$1:$A$2071,0),MATCH(Players!AG$2,'Euro Qual stats'!$A$1:$L$1,0)),0)</f>
        <v>0</v>
      </c>
      <c r="AH344" s="69">
        <f>IFERROR(INDEX('Euro Qual stats'!$A$1:$L$2071,MATCH(Players!$AE344,'Euro Qual stats'!$A$1:$A$2071,0),MATCH(Players!AH$2,'Euro Qual stats'!$A$1:$L$1,0)),0)</f>
        <v>0</v>
      </c>
      <c r="AI344" s="69">
        <f>IFERROR(INDEX('Euro Qual stats'!$A$1:$L$2071,MATCH(Players!$AE344,'Euro Qual stats'!$A$1:$A$2071,0),MATCH(Players!AI$2,'Euro Qual stats'!$A$1:$L$1,0)),0)</f>
        <v>0</v>
      </c>
      <c r="AJ344" s="85">
        <f t="shared" si="175"/>
        <v>0.13360957642725599</v>
      </c>
      <c r="AK344" s="85">
        <f t="shared" si="176"/>
        <v>0.18660220994475143</v>
      </c>
      <c r="AL344" s="85">
        <f t="shared" si="177"/>
        <v>0.19387661141804788</v>
      </c>
      <c r="AM344" s="85">
        <f t="shared" si="178"/>
        <v>0</v>
      </c>
      <c r="AN344" s="85">
        <f t="shared" si="179"/>
        <v>0</v>
      </c>
      <c r="AO344" s="85">
        <f t="shared" si="180"/>
        <v>0</v>
      </c>
      <c r="AP344" s="2" t="str">
        <f t="shared" si="181"/>
        <v/>
      </c>
      <c r="AQ344" s="2" t="str">
        <f t="shared" si="182"/>
        <v/>
      </c>
      <c r="AR344" s="2" t="str">
        <f t="shared" si="183"/>
        <v/>
      </c>
      <c r="AS344" s="2" t="str">
        <f t="shared" si="184"/>
        <v/>
      </c>
      <c r="AT344" s="2" t="str">
        <f t="shared" si="185"/>
        <v/>
      </c>
      <c r="AU344" s="2">
        <f t="shared" si="205"/>
        <v>3.2738711651272179E-2</v>
      </c>
      <c r="AV344" s="2">
        <f t="shared" si="206"/>
        <v>3.0526157122442311E-2</v>
      </c>
      <c r="AW344" s="2">
        <f t="shared" si="207"/>
        <v>0.22701179417597328</v>
      </c>
      <c r="AX344" s="2">
        <f t="shared" si="208"/>
        <v>0.16385980883022302</v>
      </c>
      <c r="AY344" s="2">
        <f t="shared" si="209"/>
        <v>0</v>
      </c>
      <c r="AZ344" s="2">
        <f t="shared" si="186"/>
        <v>0.10967046079801181</v>
      </c>
      <c r="BA344" s="2">
        <f t="shared" si="187"/>
        <v>8.2067866774849146E-2</v>
      </c>
      <c r="BB344" s="2">
        <f t="shared" si="188"/>
        <v>8.1929904415111512E-2</v>
      </c>
      <c r="BC344">
        <f t="shared" si="189"/>
        <v>0</v>
      </c>
      <c r="BD344" s="74">
        <f t="shared" si="190"/>
        <v>0</v>
      </c>
      <c r="BE344" s="74">
        <f t="shared" si="191"/>
        <v>0</v>
      </c>
      <c r="BF344" s="74">
        <f t="shared" si="192"/>
        <v>0</v>
      </c>
      <c r="BG344" s="2">
        <f t="shared" si="193"/>
        <v>8.1929904415111512E-2</v>
      </c>
      <c r="BH344" s="2">
        <f t="shared" si="194"/>
        <v>0</v>
      </c>
      <c r="BI344" s="2">
        <f t="shared" si="195"/>
        <v>0</v>
      </c>
      <c r="BJ344" s="2">
        <f t="shared" si="196"/>
        <v>0</v>
      </c>
      <c r="BK344" s="2">
        <f t="shared" si="197"/>
        <v>0</v>
      </c>
      <c r="BL344" s="2">
        <f t="shared" si="198"/>
        <v>8.1929904415111512E-2</v>
      </c>
      <c r="BM344" s="2">
        <f t="shared" si="199"/>
        <v>0</v>
      </c>
      <c r="BN344" s="2">
        <f t="shared" si="200"/>
        <v>0</v>
      </c>
      <c r="BO344" s="2">
        <f t="shared" si="201"/>
        <v>0</v>
      </c>
      <c r="BP344" s="2">
        <f t="shared" si="202"/>
        <v>0</v>
      </c>
      <c r="BQ344" s="2">
        <f t="shared" si="203"/>
        <v>8.1929904415111512E-2</v>
      </c>
      <c r="BR344" s="2">
        <f t="shared" si="204"/>
        <v>0</v>
      </c>
    </row>
    <row r="345" spans="1:70" x14ac:dyDescent="0.3">
      <c r="A345" s="93">
        <v>0</v>
      </c>
      <c r="B345">
        <v>213430</v>
      </c>
      <c r="C345" t="s">
        <v>2284</v>
      </c>
      <c r="D345" t="s">
        <v>2285</v>
      </c>
      <c r="E345" t="s">
        <v>2286</v>
      </c>
      <c r="F345">
        <v>18624</v>
      </c>
      <c r="G345" t="s">
        <v>875</v>
      </c>
      <c r="H345" t="s">
        <v>949</v>
      </c>
      <c r="I345" t="s">
        <v>979</v>
      </c>
      <c r="J345">
        <v>1.7</v>
      </c>
      <c r="K345">
        <v>4.5</v>
      </c>
      <c r="L345">
        <v>1.7</v>
      </c>
      <c r="M345">
        <v>0</v>
      </c>
      <c r="N345">
        <v>3</v>
      </c>
      <c r="O345" t="s">
        <v>992</v>
      </c>
      <c r="P345" t="s">
        <v>2287</v>
      </c>
      <c r="Q345" t="s">
        <v>1155</v>
      </c>
      <c r="Z345" t="s">
        <v>875</v>
      </c>
      <c r="AA345" t="s">
        <v>691</v>
      </c>
      <c r="AB345" s="69" t="str">
        <f>IF(AA345&lt;&gt;"",INDEX(Lookup!$N$2:$N$5,MATCH(Players!AA345,Lookup!$P$2:$P$5,0)),INDEX(Lookup!$N$2:$N$5,MATCH(Players!O345,Lookup!$O$2:$O$5,0)))</f>
        <v>Midfield</v>
      </c>
      <c r="AC345">
        <v>2968000</v>
      </c>
      <c r="AD345" s="69" t="s">
        <v>788</v>
      </c>
      <c r="AE345" s="69" t="str">
        <f>INDEX('Translate table'!$H$2:$H$622,MATCH(Players!P345,'Translate table'!$G$2:$G$622,0))</f>
        <v>Serhiy Sydorchuk</v>
      </c>
      <c r="AF345" s="69">
        <f>IFERROR(INDEX('Euro Qual stats'!$A$1:$L$2071,MATCH(Players!$AE345,'Euro Qual stats'!$A$1:$A$2071,0),MATCH(Players!AF$2,'Euro Qual stats'!$A$1:$L$1,0)),0)</f>
        <v>2</v>
      </c>
      <c r="AG345" s="69">
        <f>IFERROR(INDEX('Euro Qual stats'!$A$1:$L$2071,MATCH(Players!$AE345,'Euro Qual stats'!$A$1:$A$2071,0),MATCH(Players!AG$2,'Euro Qual stats'!$A$1:$L$1,0)),0)</f>
        <v>0</v>
      </c>
      <c r="AH345" s="69">
        <f>IFERROR(INDEX('Euro Qual stats'!$A$1:$L$2071,MATCH(Players!$AE345,'Euro Qual stats'!$A$1:$A$2071,0),MATCH(Players!AH$2,'Euro Qual stats'!$A$1:$L$1,0)),0)</f>
        <v>0</v>
      </c>
      <c r="AI345" s="69">
        <f>IFERROR(INDEX('Euro Qual stats'!$A$1:$L$2071,MATCH(Players!$AE345,'Euro Qual stats'!$A$1:$A$2071,0),MATCH(Players!AI$2,'Euro Qual stats'!$A$1:$L$1,0)),0)</f>
        <v>0</v>
      </c>
      <c r="AJ345" s="85">
        <f t="shared" si="175"/>
        <v>0.13360957642725599</v>
      </c>
      <c r="AK345" s="85">
        <f t="shared" si="176"/>
        <v>0.18660220994475143</v>
      </c>
      <c r="AL345" s="85">
        <f t="shared" si="177"/>
        <v>0.19387661141804788</v>
      </c>
      <c r="AM345" s="85">
        <f t="shared" si="178"/>
        <v>8.8050015415595456E-2</v>
      </c>
      <c r="AN345" s="85">
        <f t="shared" si="179"/>
        <v>8.8655726630520723E-2</v>
      </c>
      <c r="AO345" s="85">
        <f t="shared" si="180"/>
        <v>0.10490468641304185</v>
      </c>
      <c r="AP345" s="2" t="str">
        <f t="shared" si="181"/>
        <v/>
      </c>
      <c r="AQ345" s="2" t="str">
        <f t="shared" si="182"/>
        <v/>
      </c>
      <c r="AR345" s="2" t="str">
        <f t="shared" si="183"/>
        <v/>
      </c>
      <c r="AS345" s="2" t="str">
        <f t="shared" si="184"/>
        <v/>
      </c>
      <c r="AT345" s="2" t="str">
        <f t="shared" si="185"/>
        <v/>
      </c>
      <c r="AU345" s="2">
        <f t="shared" si="205"/>
        <v>3.2738711651272179E-2</v>
      </c>
      <c r="AV345" s="2">
        <f t="shared" si="206"/>
        <v>3.0526157122442311E-2</v>
      </c>
      <c r="AW345" s="2">
        <f t="shared" si="207"/>
        <v>0.22701179417597328</v>
      </c>
      <c r="AX345" s="2">
        <f t="shared" si="208"/>
        <v>0.16385980883022302</v>
      </c>
      <c r="AY345" s="2">
        <f t="shared" si="209"/>
        <v>0</v>
      </c>
      <c r="AZ345" s="2">
        <f t="shared" si="186"/>
        <v>0.10967046079801181</v>
      </c>
      <c r="BA345" s="2">
        <f t="shared" si="187"/>
        <v>8.2067866774849146E-2</v>
      </c>
      <c r="BB345" s="2">
        <f t="shared" si="188"/>
        <v>8.1929904415111512E-2</v>
      </c>
      <c r="BC345">
        <f t="shared" si="189"/>
        <v>1</v>
      </c>
      <c r="BD345" s="74">
        <f t="shared" si="190"/>
        <v>7.7557332745115448E-2</v>
      </c>
      <c r="BE345" s="74">
        <f t="shared" si="191"/>
        <v>5.8250556605400822E-2</v>
      </c>
      <c r="BF345" s="74">
        <f t="shared" si="192"/>
        <v>5.9235468957957171E-2</v>
      </c>
      <c r="BG345" s="2">
        <f t="shared" si="193"/>
        <v>8.1929904415111512E-2</v>
      </c>
      <c r="BH345" s="2">
        <f t="shared" si="194"/>
        <v>0</v>
      </c>
      <c r="BI345" s="2">
        <f t="shared" si="195"/>
        <v>7.7557332745115448E-2</v>
      </c>
      <c r="BJ345" s="2">
        <f t="shared" si="196"/>
        <v>5.8250556605400822E-2</v>
      </c>
      <c r="BK345" s="2">
        <f t="shared" si="197"/>
        <v>5.9235468957957171E-2</v>
      </c>
      <c r="BL345" s="2">
        <f t="shared" si="198"/>
        <v>8.1929904415111512E-2</v>
      </c>
      <c r="BM345" s="2">
        <f t="shared" si="199"/>
        <v>0</v>
      </c>
      <c r="BN345" s="2">
        <f t="shared" si="200"/>
        <v>7.7706176076051375E-2</v>
      </c>
      <c r="BO345" s="2">
        <f t="shared" si="201"/>
        <v>5.8989742739827586E-2</v>
      </c>
      <c r="BP345" s="2">
        <f t="shared" si="202"/>
        <v>5.9235468957957185E-2</v>
      </c>
      <c r="BQ345" s="2">
        <f t="shared" si="203"/>
        <v>8.1929904415111512E-2</v>
      </c>
      <c r="BR345" s="2">
        <f t="shared" si="204"/>
        <v>0</v>
      </c>
    </row>
    <row r="346" spans="1:70" x14ac:dyDescent="0.3">
      <c r="A346" s="93">
        <v>0</v>
      </c>
      <c r="B346">
        <v>204515</v>
      </c>
      <c r="C346" t="s">
        <v>2288</v>
      </c>
      <c r="D346" t="s">
        <v>1644</v>
      </c>
      <c r="E346" t="s">
        <v>2289</v>
      </c>
      <c r="F346">
        <v>18624</v>
      </c>
      <c r="G346" t="s">
        <v>875</v>
      </c>
      <c r="H346" t="s">
        <v>949</v>
      </c>
      <c r="I346" t="s">
        <v>5231</v>
      </c>
      <c r="J346">
        <v>1</v>
      </c>
      <c r="K346">
        <v>4.5</v>
      </c>
      <c r="L346">
        <v>1</v>
      </c>
      <c r="M346">
        <v>0</v>
      </c>
      <c r="N346">
        <v>185</v>
      </c>
      <c r="O346" t="s">
        <v>992</v>
      </c>
      <c r="P346" t="s">
        <v>2290</v>
      </c>
      <c r="Q346" t="s">
        <v>449</v>
      </c>
      <c r="R346">
        <v>0</v>
      </c>
      <c r="S346">
        <v>0</v>
      </c>
      <c r="T346">
        <v>0</v>
      </c>
      <c r="U346">
        <v>7</v>
      </c>
      <c r="V346">
        <v>1474</v>
      </c>
      <c r="W346">
        <v>4</v>
      </c>
      <c r="X346">
        <v>0</v>
      </c>
      <c r="Y346">
        <v>0</v>
      </c>
      <c r="Z346" t="s">
        <v>875</v>
      </c>
      <c r="AA346" t="s">
        <v>691</v>
      </c>
      <c r="AB346" s="69" t="str">
        <f>IF(AA346&lt;&gt;"",INDEX(Lookup!$N$2:$N$5,MATCH(Players!AA346,Lookup!$P$2:$P$5,0)),INDEX(Lookup!$N$2:$N$5,MATCH(Players!O346,Lookup!$O$2:$O$5,0)))</f>
        <v>Midfield</v>
      </c>
      <c r="AC346">
        <v>2492000</v>
      </c>
      <c r="AD346" s="69" t="s">
        <v>789</v>
      </c>
      <c r="AE346" s="69" t="str">
        <f>INDEX('Translate table'!$H$2:$H$622,MATCH(Players!P346,'Translate table'!$G$2:$G$622,0))</f>
        <v>Oleksandr Karavaev</v>
      </c>
      <c r="AF346" s="69">
        <f>IFERROR(INDEX('Euro Qual stats'!$A$1:$L$2071,MATCH(Players!$AE346,'Euro Qual stats'!$A$1:$A$2071,0),MATCH(Players!AF$2,'Euro Qual stats'!$A$1:$L$1,0)),0)</f>
        <v>6</v>
      </c>
      <c r="AG346" s="69">
        <f>IFERROR(INDEX('Euro Qual stats'!$A$1:$L$2071,MATCH(Players!$AE346,'Euro Qual stats'!$A$1:$A$2071,0),MATCH(Players!AG$2,'Euro Qual stats'!$A$1:$L$1,0)),0)</f>
        <v>0.39</v>
      </c>
      <c r="AH346" s="69">
        <f>IFERROR(INDEX('Euro Qual stats'!$A$1:$L$2071,MATCH(Players!$AE346,'Euro Qual stats'!$A$1:$A$2071,0),MATCH(Players!AH$2,'Euro Qual stats'!$A$1:$L$1,0)),0)</f>
        <v>0</v>
      </c>
      <c r="AI346" s="69">
        <f>IFERROR(INDEX('Euro Qual stats'!$A$1:$L$2071,MATCH(Players!$AE346,'Euro Qual stats'!$A$1:$A$2071,0),MATCH(Players!AI$2,'Euro Qual stats'!$A$1:$L$1,0)),0)</f>
        <v>0.2</v>
      </c>
      <c r="AJ346" s="85">
        <f t="shared" si="175"/>
        <v>0.27516574585635362</v>
      </c>
      <c r="AK346" s="85">
        <f t="shared" si="176"/>
        <v>0.11196132596685085</v>
      </c>
      <c r="AL346" s="85">
        <f t="shared" si="177"/>
        <v>0.21632596685082872</v>
      </c>
      <c r="AM346" s="85">
        <f t="shared" si="178"/>
        <v>0</v>
      </c>
      <c r="AN346" s="85">
        <f t="shared" si="179"/>
        <v>0</v>
      </c>
      <c r="AO346" s="85">
        <f t="shared" si="180"/>
        <v>0</v>
      </c>
      <c r="AP346" s="2">
        <f t="shared" si="181"/>
        <v>0</v>
      </c>
      <c r="AQ346" s="2">
        <f t="shared" si="182"/>
        <v>0</v>
      </c>
      <c r="AR346" s="2">
        <f t="shared" si="183"/>
        <v>0.24423337856173674</v>
      </c>
      <c r="AS346" s="2">
        <f t="shared" si="184"/>
        <v>0</v>
      </c>
      <c r="AT346" s="2">
        <f t="shared" si="185"/>
        <v>0</v>
      </c>
      <c r="AU346" s="2">
        <f t="shared" si="205"/>
        <v>0</v>
      </c>
      <c r="AV346" s="2">
        <f t="shared" si="206"/>
        <v>0</v>
      </c>
      <c r="AW346" s="2">
        <f t="shared" si="207"/>
        <v>0.24423337856173674</v>
      </c>
      <c r="AX346" s="2">
        <f t="shared" si="208"/>
        <v>0</v>
      </c>
      <c r="AY346" s="2">
        <f t="shared" si="209"/>
        <v>0</v>
      </c>
      <c r="AZ346" s="2">
        <f t="shared" si="186"/>
        <v>5.5980662983425425E-2</v>
      </c>
      <c r="BA346" s="2">
        <f t="shared" si="187"/>
        <v>0.13758287292817681</v>
      </c>
      <c r="BB346" s="2">
        <f t="shared" si="188"/>
        <v>0.1</v>
      </c>
      <c r="BC346">
        <f t="shared" si="189"/>
        <v>0</v>
      </c>
      <c r="BD346" s="74">
        <f t="shared" si="190"/>
        <v>0</v>
      </c>
      <c r="BE346" s="74">
        <f t="shared" si="191"/>
        <v>0</v>
      </c>
      <c r="BF346" s="74">
        <f t="shared" si="192"/>
        <v>0</v>
      </c>
      <c r="BG346" s="2">
        <f t="shared" si="193"/>
        <v>0.1</v>
      </c>
      <c r="BH346" s="2">
        <f t="shared" si="194"/>
        <v>0</v>
      </c>
      <c r="BI346" s="2">
        <f t="shared" si="195"/>
        <v>0</v>
      </c>
      <c r="BJ346" s="2">
        <f t="shared" si="196"/>
        <v>0</v>
      </c>
      <c r="BK346" s="2">
        <f t="shared" si="197"/>
        <v>0</v>
      </c>
      <c r="BL346" s="2">
        <f t="shared" si="198"/>
        <v>0.1</v>
      </c>
      <c r="BM346" s="2">
        <f t="shared" si="199"/>
        <v>0</v>
      </c>
      <c r="BN346" s="2">
        <f t="shared" si="200"/>
        <v>0</v>
      </c>
      <c r="BO346" s="2">
        <f t="shared" si="201"/>
        <v>0</v>
      </c>
      <c r="BP346" s="2">
        <f t="shared" si="202"/>
        <v>0</v>
      </c>
      <c r="BQ346" s="2">
        <f t="shared" si="203"/>
        <v>0.1</v>
      </c>
      <c r="BR346" s="2">
        <f t="shared" si="204"/>
        <v>0</v>
      </c>
    </row>
    <row r="347" spans="1:70" x14ac:dyDescent="0.3">
      <c r="A347" s="93">
        <v>0</v>
      </c>
      <c r="B347">
        <v>204510</v>
      </c>
      <c r="C347" t="s">
        <v>2291</v>
      </c>
      <c r="D347" t="s">
        <v>2292</v>
      </c>
      <c r="E347" t="s">
        <v>2293</v>
      </c>
      <c r="F347">
        <v>18624</v>
      </c>
      <c r="G347" t="s">
        <v>875</v>
      </c>
      <c r="H347" t="s">
        <v>949</v>
      </c>
      <c r="I347" t="s">
        <v>5231</v>
      </c>
      <c r="J347">
        <v>0</v>
      </c>
      <c r="K347">
        <v>4.5</v>
      </c>
      <c r="L347">
        <v>0</v>
      </c>
      <c r="M347">
        <v>0</v>
      </c>
      <c r="N347">
        <v>59</v>
      </c>
      <c r="O347" t="s">
        <v>992</v>
      </c>
      <c r="P347" t="s">
        <v>2294</v>
      </c>
      <c r="Q347" t="s">
        <v>2295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 t="s">
        <v>875</v>
      </c>
      <c r="AA347" t="s">
        <v>691</v>
      </c>
      <c r="AB347" s="69" t="str">
        <f>IF(AA347&lt;&gt;"",INDEX(Lookup!$N$2:$N$5,MATCH(Players!AA347,Lookup!$P$2:$P$5,0)),INDEX(Lookup!$N$2:$N$5,MATCH(Players!O347,Lookup!$O$2:$O$5,0)))</f>
        <v>Midfield</v>
      </c>
      <c r="AC347">
        <v>1995000</v>
      </c>
      <c r="AD347" s="69" t="s">
        <v>789</v>
      </c>
      <c r="AE347" s="69" t="str">
        <f>INDEX('Translate table'!$H$2:$H$622,MATCH(Players!P347,'Translate table'!$G$2:$G$622,0))</f>
        <v>Taras Stepanenko</v>
      </c>
      <c r="AF347" s="69">
        <f>IFERROR(INDEX('Euro Qual stats'!$A$1:$L$2071,MATCH(Players!$AE347,'Euro Qual stats'!$A$1:$A$2071,0),MATCH(Players!AF$2,'Euro Qual stats'!$A$1:$L$1,0)),0)</f>
        <v>6</v>
      </c>
      <c r="AG347" s="69">
        <f>IFERROR(INDEX('Euro Qual stats'!$A$1:$L$2071,MATCH(Players!$AE347,'Euro Qual stats'!$A$1:$A$2071,0),MATCH(Players!AG$2,'Euro Qual stats'!$A$1:$L$1,0)),0)</f>
        <v>0</v>
      </c>
      <c r="AH347" s="69">
        <f>IFERROR(INDEX('Euro Qual stats'!$A$1:$L$2071,MATCH(Players!$AE347,'Euro Qual stats'!$A$1:$A$2071,0),MATCH(Players!AH$2,'Euro Qual stats'!$A$1:$L$1,0)),0)</f>
        <v>0</v>
      </c>
      <c r="AI347" s="69">
        <f>IFERROR(INDEX('Euro Qual stats'!$A$1:$L$2071,MATCH(Players!$AE347,'Euro Qual stats'!$A$1:$A$2071,0),MATCH(Players!AI$2,'Euro Qual stats'!$A$1:$L$1,0)),0)</f>
        <v>0.74</v>
      </c>
      <c r="AJ347" s="85">
        <f t="shared" si="175"/>
        <v>8.0165745856353596E-2</v>
      </c>
      <c r="AK347" s="85">
        <f t="shared" si="176"/>
        <v>0.11196132596685085</v>
      </c>
      <c r="AL347" s="85">
        <f t="shared" si="177"/>
        <v>0.48632596685082874</v>
      </c>
      <c r="AM347" s="85">
        <f t="shared" si="178"/>
        <v>0</v>
      </c>
      <c r="AN347" s="85">
        <f t="shared" si="179"/>
        <v>0</v>
      </c>
      <c r="AO347" s="85">
        <f t="shared" si="180"/>
        <v>0</v>
      </c>
      <c r="AP347" s="2" t="str">
        <f t="shared" si="181"/>
        <v/>
      </c>
      <c r="AQ347" s="2" t="str">
        <f t="shared" si="182"/>
        <v/>
      </c>
      <c r="AR347" s="2" t="str">
        <f t="shared" si="183"/>
        <v/>
      </c>
      <c r="AS347" s="2" t="str">
        <f t="shared" si="184"/>
        <v/>
      </c>
      <c r="AT347" s="2" t="str">
        <f t="shared" si="185"/>
        <v/>
      </c>
      <c r="AU347" s="2">
        <f t="shared" si="205"/>
        <v>3.2738711651272179E-2</v>
      </c>
      <c r="AV347" s="2">
        <f t="shared" si="206"/>
        <v>3.0526157122442311E-2</v>
      </c>
      <c r="AW347" s="2">
        <f t="shared" si="207"/>
        <v>0.22701179417597328</v>
      </c>
      <c r="AX347" s="2">
        <f t="shared" si="208"/>
        <v>0.16385980883022302</v>
      </c>
      <c r="AY347" s="2">
        <f t="shared" si="209"/>
        <v>0</v>
      </c>
      <c r="AZ347" s="2">
        <f t="shared" si="186"/>
        <v>7.2350018809061514E-2</v>
      </c>
      <c r="BA347" s="2">
        <f t="shared" si="187"/>
        <v>5.5345951489397957E-2</v>
      </c>
      <c r="BB347" s="2">
        <f t="shared" si="188"/>
        <v>0.45192990441511149</v>
      </c>
      <c r="BC347">
        <f t="shared" si="189"/>
        <v>0</v>
      </c>
      <c r="BD347" s="74">
        <f t="shared" si="190"/>
        <v>0</v>
      </c>
      <c r="BE347" s="74">
        <f t="shared" si="191"/>
        <v>0</v>
      </c>
      <c r="BF347" s="74">
        <f t="shared" si="192"/>
        <v>0</v>
      </c>
      <c r="BG347" s="2">
        <f t="shared" si="193"/>
        <v>0.45192990441511149</v>
      </c>
      <c r="BH347" s="2">
        <f t="shared" si="194"/>
        <v>0</v>
      </c>
      <c r="BI347" s="2">
        <f t="shared" si="195"/>
        <v>0</v>
      </c>
      <c r="BJ347" s="2">
        <f t="shared" si="196"/>
        <v>0</v>
      </c>
      <c r="BK347" s="2">
        <f t="shared" si="197"/>
        <v>0</v>
      </c>
      <c r="BL347" s="2">
        <f t="shared" si="198"/>
        <v>0.45192990441511149</v>
      </c>
      <c r="BM347" s="2">
        <f t="shared" si="199"/>
        <v>0</v>
      </c>
      <c r="BN347" s="2">
        <f t="shared" si="200"/>
        <v>0</v>
      </c>
      <c r="BO347" s="2">
        <f t="shared" si="201"/>
        <v>0</v>
      </c>
      <c r="BP347" s="2">
        <f t="shared" si="202"/>
        <v>0</v>
      </c>
      <c r="BQ347" s="2">
        <f t="shared" si="203"/>
        <v>0.45192990441511149</v>
      </c>
      <c r="BR347" s="2">
        <f t="shared" si="204"/>
        <v>0</v>
      </c>
    </row>
    <row r="348" spans="1:70" x14ac:dyDescent="0.3">
      <c r="A348" s="93">
        <v>0</v>
      </c>
      <c r="B348">
        <v>204775</v>
      </c>
      <c r="C348" t="s">
        <v>2296</v>
      </c>
      <c r="D348" t="s">
        <v>1443</v>
      </c>
      <c r="E348" t="s">
        <v>2297</v>
      </c>
      <c r="F348">
        <v>18706</v>
      </c>
      <c r="G348" t="s">
        <v>893</v>
      </c>
      <c r="H348" t="s">
        <v>905</v>
      </c>
      <c r="I348" t="s">
        <v>979</v>
      </c>
      <c r="J348">
        <v>3.2</v>
      </c>
      <c r="K348">
        <v>4.5</v>
      </c>
      <c r="L348">
        <v>3.2</v>
      </c>
      <c r="M348">
        <v>0</v>
      </c>
      <c r="N348">
        <v>280</v>
      </c>
      <c r="O348" t="s">
        <v>1273</v>
      </c>
      <c r="P348" t="s">
        <v>2298</v>
      </c>
      <c r="Q348" t="s">
        <v>2299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 t="s">
        <v>2023</v>
      </c>
      <c r="AA348" t="s">
        <v>690</v>
      </c>
      <c r="AB348" s="69" t="str">
        <f>IF(AA348&lt;&gt;"",INDEX(Lookup!$N$2:$N$5,MATCH(Players!AA348,Lookup!$P$2:$P$5,0)),INDEX(Lookup!$N$2:$N$5,MATCH(Players!O348,Lookup!$O$2:$O$5,0)))</f>
        <v>Goalkeeper</v>
      </c>
      <c r="AC348">
        <v>3501000</v>
      </c>
      <c r="AD348" s="69" t="s">
        <v>791</v>
      </c>
      <c r="AE348" s="69" t="str">
        <f>INDEX('Translate table'!$H$2:$H$622,MATCH(Players!P348,'Translate table'!$G$2:$G$622,0))</f>
        <v>David Marshall</v>
      </c>
      <c r="AF348" s="69">
        <f>IFERROR(INDEX('Euro Qual stats'!$A$1:$L$2071,MATCH(Players!$AE348,'Euro Qual stats'!$A$1:$A$2071,0),MATCH(Players!AF$2,'Euro Qual stats'!$A$1:$L$1,0)),0)</f>
        <v>9</v>
      </c>
      <c r="AG348" s="69">
        <f>IFERROR(INDEX('Euro Qual stats'!$A$1:$L$2071,MATCH(Players!$AE348,'Euro Qual stats'!$A$1:$A$2071,0),MATCH(Players!AG$2,'Euro Qual stats'!$A$1:$L$1,0)),0)</f>
        <v>0</v>
      </c>
      <c r="AH348" s="69">
        <f>IFERROR(INDEX('Euro Qual stats'!$A$1:$L$2071,MATCH(Players!$AE348,'Euro Qual stats'!$A$1:$A$2071,0),MATCH(Players!AH$2,'Euro Qual stats'!$A$1:$L$1,0)),0)</f>
        <v>0</v>
      </c>
      <c r="AI348" s="69">
        <f>IFERROR(INDEX('Euro Qual stats'!$A$1:$L$2071,MATCH(Players!$AE348,'Euro Qual stats'!$A$1:$A$2071,0),MATCH(Players!AI$2,'Euro Qual stats'!$A$1:$L$1,0)),0)</f>
        <v>0</v>
      </c>
      <c r="AJ348" s="85">
        <f t="shared" si="175"/>
        <v>0</v>
      </c>
      <c r="AK348" s="85">
        <f t="shared" si="176"/>
        <v>0</v>
      </c>
      <c r="AL348" s="85">
        <f t="shared" si="177"/>
        <v>0</v>
      </c>
      <c r="AM348" s="85">
        <f t="shared" si="178"/>
        <v>0</v>
      </c>
      <c r="AN348" s="85">
        <f t="shared" si="179"/>
        <v>0</v>
      </c>
      <c r="AO348" s="85">
        <f t="shared" si="180"/>
        <v>0</v>
      </c>
      <c r="AP348" s="2" t="str">
        <f t="shared" si="181"/>
        <v/>
      </c>
      <c r="AQ348" s="2" t="str">
        <f t="shared" si="182"/>
        <v/>
      </c>
      <c r="AR348" s="2" t="str">
        <f t="shared" si="183"/>
        <v/>
      </c>
      <c r="AS348" s="2" t="str">
        <f t="shared" si="184"/>
        <v/>
      </c>
      <c r="AT348" s="2" t="str">
        <f t="shared" si="185"/>
        <v/>
      </c>
      <c r="AU348" s="2">
        <f t="shared" si="205"/>
        <v>0</v>
      </c>
      <c r="AV348" s="2">
        <f t="shared" si="206"/>
        <v>0</v>
      </c>
      <c r="AW348" s="2">
        <f t="shared" si="207"/>
        <v>0</v>
      </c>
      <c r="AX348" s="2">
        <f t="shared" si="208"/>
        <v>2.7027027027027025E-2</v>
      </c>
      <c r="AY348" s="2">
        <f t="shared" si="209"/>
        <v>0</v>
      </c>
      <c r="AZ348" s="2">
        <f t="shared" si="186"/>
        <v>0</v>
      </c>
      <c r="BA348" s="2">
        <f t="shared" si="187"/>
        <v>0</v>
      </c>
      <c r="BB348" s="2">
        <f t="shared" si="188"/>
        <v>1.3513513513513513E-2</v>
      </c>
      <c r="BC348">
        <f t="shared" si="189"/>
        <v>1</v>
      </c>
      <c r="BD348" s="74">
        <f t="shared" si="190"/>
        <v>0</v>
      </c>
      <c r="BE348" s="74">
        <f t="shared" si="191"/>
        <v>0</v>
      </c>
      <c r="BF348" s="74">
        <f t="shared" si="192"/>
        <v>0</v>
      </c>
      <c r="BG348" s="2">
        <f t="shared" si="193"/>
        <v>1.3513513513513513E-2</v>
      </c>
      <c r="BH348" s="2">
        <f t="shared" si="194"/>
        <v>0</v>
      </c>
      <c r="BI348" s="2">
        <f t="shared" si="195"/>
        <v>0</v>
      </c>
      <c r="BJ348" s="2">
        <f t="shared" si="196"/>
        <v>0</v>
      </c>
      <c r="BK348" s="2">
        <f t="shared" si="197"/>
        <v>0</v>
      </c>
      <c r="BL348" s="2">
        <f t="shared" si="198"/>
        <v>1.3513513513513513E-2</v>
      </c>
      <c r="BM348" s="2">
        <f t="shared" si="199"/>
        <v>0</v>
      </c>
      <c r="BN348" s="2">
        <f t="shared" si="200"/>
        <v>0</v>
      </c>
      <c r="BO348" s="2">
        <f t="shared" si="201"/>
        <v>0</v>
      </c>
      <c r="BP348" s="2">
        <f t="shared" si="202"/>
        <v>0</v>
      </c>
      <c r="BQ348" s="2">
        <f t="shared" si="203"/>
        <v>1.3513513513513513E-2</v>
      </c>
      <c r="BR348" s="2">
        <f t="shared" si="204"/>
        <v>0</v>
      </c>
    </row>
    <row r="349" spans="1:70" x14ac:dyDescent="0.3">
      <c r="A349" s="93">
        <v>0</v>
      </c>
      <c r="B349">
        <v>204780</v>
      </c>
      <c r="C349" t="s">
        <v>2300</v>
      </c>
      <c r="D349" t="s">
        <v>2301</v>
      </c>
      <c r="E349" t="s">
        <v>2302</v>
      </c>
      <c r="F349">
        <v>18706</v>
      </c>
      <c r="G349" t="s">
        <v>893</v>
      </c>
      <c r="H349" t="s">
        <v>905</v>
      </c>
      <c r="I349" t="s">
        <v>979</v>
      </c>
      <c r="J349">
        <v>0.7</v>
      </c>
      <c r="K349">
        <v>4.5</v>
      </c>
      <c r="L349">
        <v>0.7</v>
      </c>
      <c r="M349">
        <v>0</v>
      </c>
      <c r="N349">
        <v>48</v>
      </c>
      <c r="O349" t="s">
        <v>1301</v>
      </c>
      <c r="P349" t="s">
        <v>2303</v>
      </c>
      <c r="Q349" t="s">
        <v>2304</v>
      </c>
      <c r="R349">
        <v>1</v>
      </c>
      <c r="S349">
        <v>0</v>
      </c>
      <c r="T349">
        <v>0</v>
      </c>
      <c r="U349">
        <v>4</v>
      </c>
      <c r="V349">
        <v>1673</v>
      </c>
      <c r="W349">
        <v>1</v>
      </c>
      <c r="X349">
        <v>4</v>
      </c>
      <c r="Y349">
        <v>0</v>
      </c>
      <c r="Z349" t="s">
        <v>2023</v>
      </c>
      <c r="AA349" t="s">
        <v>692</v>
      </c>
      <c r="AB349" s="69" t="str">
        <f>IF(AA349&lt;&gt;"",INDEX(Lookup!$N$2:$N$5,MATCH(Players!AA349,Lookup!$P$2:$P$5,0)),INDEX(Lookup!$N$2:$N$5,MATCH(Players!O349,Lookup!$O$2:$O$5,0)))</f>
        <v>Defense</v>
      </c>
      <c r="AC349">
        <v>2476000</v>
      </c>
      <c r="AD349" s="69" t="s">
        <v>790</v>
      </c>
      <c r="AE349" s="69" t="str">
        <f>INDEX('Translate table'!$H$2:$H$622,MATCH(Players!P349,'Translate table'!$G$2:$G$622,0))</f>
        <v>Stephen O'Donnell</v>
      </c>
      <c r="AF349" s="69">
        <f>IFERROR(INDEX('Euro Qual stats'!$A$1:$L$2071,MATCH(Players!$AE349,'Euro Qual stats'!$A$1:$A$2071,0),MATCH(Players!AF$2,'Euro Qual stats'!$A$1:$L$1,0)),0)</f>
        <v>7</v>
      </c>
      <c r="AG349" s="69">
        <f>IFERROR(INDEX('Euro Qual stats'!$A$1:$L$2071,MATCH(Players!$AE349,'Euro Qual stats'!$A$1:$A$2071,0),MATCH(Players!AG$2,'Euro Qual stats'!$A$1:$L$1,0)),0)</f>
        <v>0</v>
      </c>
      <c r="AH349" s="69">
        <f>IFERROR(INDEX('Euro Qual stats'!$A$1:$L$2071,MATCH(Players!$AE349,'Euro Qual stats'!$A$1:$A$2071,0),MATCH(Players!AH$2,'Euro Qual stats'!$A$1:$L$1,0)),0)</f>
        <v>0</v>
      </c>
      <c r="AI349" s="69">
        <f>IFERROR(INDEX('Euro Qual stats'!$A$1:$L$2071,MATCH(Players!$AE349,'Euro Qual stats'!$A$1:$A$2071,0),MATCH(Players!AI$2,'Euro Qual stats'!$A$1:$L$1,0)),0)</f>
        <v>0.13</v>
      </c>
      <c r="AJ349" s="85">
        <f t="shared" si="175"/>
        <v>3.8979289940828409E-2</v>
      </c>
      <c r="AK349" s="85">
        <f t="shared" si="176"/>
        <v>3.8239644970414211E-2</v>
      </c>
      <c r="AL349" s="85">
        <f t="shared" si="177"/>
        <v>0.15455621301775144</v>
      </c>
      <c r="AM349" s="85">
        <f t="shared" si="178"/>
        <v>3.8133101315621344E-2</v>
      </c>
      <c r="AN349" s="85">
        <f t="shared" si="179"/>
        <v>1.3559601424952581E-2</v>
      </c>
      <c r="AO349" s="85">
        <f t="shared" si="180"/>
        <v>7.8565199578371825E-2</v>
      </c>
      <c r="AP349" s="2">
        <f t="shared" si="181"/>
        <v>5.3795576808129103E-2</v>
      </c>
      <c r="AQ349" s="2">
        <f t="shared" si="182"/>
        <v>0</v>
      </c>
      <c r="AR349" s="2">
        <f t="shared" si="183"/>
        <v>5.3795576808129103E-2</v>
      </c>
      <c r="AS349" s="2">
        <f t="shared" si="184"/>
        <v>0.21518230723251641</v>
      </c>
      <c r="AT349" s="2">
        <f t="shared" si="185"/>
        <v>0</v>
      </c>
      <c r="AU349" s="2">
        <f t="shared" si="205"/>
        <v>5.3795576808129103E-2</v>
      </c>
      <c r="AV349" s="2">
        <f t="shared" si="206"/>
        <v>0</v>
      </c>
      <c r="AW349" s="2">
        <f t="shared" si="207"/>
        <v>5.3795576808129103E-2</v>
      </c>
      <c r="AX349" s="2">
        <f t="shared" si="208"/>
        <v>0.21518230723251641</v>
      </c>
      <c r="AY349" s="2">
        <f t="shared" si="209"/>
        <v>0</v>
      </c>
      <c r="AZ349" s="2">
        <f t="shared" si="186"/>
        <v>4.6017610889271657E-2</v>
      </c>
      <c r="BA349" s="2">
        <f t="shared" si="187"/>
        <v>1.9489644970414204E-2</v>
      </c>
      <c r="BB349" s="2">
        <f t="shared" si="188"/>
        <v>0.17259115361625821</v>
      </c>
      <c r="BC349">
        <f t="shared" si="189"/>
        <v>1</v>
      </c>
      <c r="BD349" s="74">
        <f t="shared" si="190"/>
        <v>2.5389500969188142E-2</v>
      </c>
      <c r="BE349" s="74">
        <f t="shared" si="191"/>
        <v>2.2058101935858294E-2</v>
      </c>
      <c r="BF349" s="74">
        <f t="shared" si="192"/>
        <v>1.9390971839385172E-2</v>
      </c>
      <c r="BG349" s="2">
        <f t="shared" si="193"/>
        <v>0.17259115361625821</v>
      </c>
      <c r="BH349" s="2">
        <f t="shared" si="194"/>
        <v>0</v>
      </c>
      <c r="BI349" s="2">
        <f t="shared" si="195"/>
        <v>2.5389500969188142E-2</v>
      </c>
      <c r="BJ349" s="2">
        <f t="shared" si="196"/>
        <v>2.2058101935858294E-2</v>
      </c>
      <c r="BK349" s="2">
        <f t="shared" si="197"/>
        <v>1.9390971839385172E-2</v>
      </c>
      <c r="BL349" s="2">
        <f t="shared" si="198"/>
        <v>0.17259115361625821</v>
      </c>
      <c r="BM349" s="2">
        <f t="shared" si="199"/>
        <v>0</v>
      </c>
      <c r="BN349" s="2">
        <f t="shared" si="200"/>
        <v>2.5389500969188142E-2</v>
      </c>
      <c r="BO349" s="2">
        <f t="shared" si="201"/>
        <v>2.2058101935858294E-2</v>
      </c>
      <c r="BP349" s="2">
        <f t="shared" si="202"/>
        <v>2.0991220386284874E-2</v>
      </c>
      <c r="BQ349" s="2">
        <f t="shared" si="203"/>
        <v>0.17259115361625821</v>
      </c>
      <c r="BR349" s="2">
        <f t="shared" si="204"/>
        <v>0</v>
      </c>
    </row>
    <row r="350" spans="1:70" x14ac:dyDescent="0.3">
      <c r="A350" s="93">
        <v>0</v>
      </c>
      <c r="B350">
        <v>204985</v>
      </c>
      <c r="C350" t="s">
        <v>2305</v>
      </c>
      <c r="D350" t="s">
        <v>1603</v>
      </c>
      <c r="E350" t="s">
        <v>2306</v>
      </c>
      <c r="F350">
        <v>18706</v>
      </c>
      <c r="G350" t="s">
        <v>893</v>
      </c>
      <c r="H350" t="s">
        <v>905</v>
      </c>
      <c r="I350" t="s">
        <v>5231</v>
      </c>
      <c r="J350">
        <v>0</v>
      </c>
      <c r="K350">
        <v>4.5</v>
      </c>
      <c r="L350">
        <v>0</v>
      </c>
      <c r="M350">
        <v>0</v>
      </c>
      <c r="N350">
        <v>2</v>
      </c>
      <c r="O350" t="s">
        <v>992</v>
      </c>
      <c r="P350" t="s">
        <v>79</v>
      </c>
      <c r="Q350" t="s">
        <v>79</v>
      </c>
      <c r="R350">
        <v>0</v>
      </c>
      <c r="S350">
        <v>2</v>
      </c>
      <c r="T350">
        <v>0</v>
      </c>
      <c r="U350">
        <v>5</v>
      </c>
      <c r="V350">
        <v>2577</v>
      </c>
      <c r="W350">
        <v>5</v>
      </c>
      <c r="X350">
        <v>4</v>
      </c>
      <c r="Y350">
        <v>0</v>
      </c>
      <c r="Z350" t="s">
        <v>2023</v>
      </c>
      <c r="AA350" t="s">
        <v>691</v>
      </c>
      <c r="AB350" s="69" t="str">
        <f>IF(AA350&lt;&gt;"",INDEX(Lookup!$N$2:$N$5,MATCH(Players!AA350,Lookup!$P$2:$P$5,0)),INDEX(Lookup!$N$2:$N$5,MATCH(Players!O350,Lookup!$O$2:$O$5,0)))</f>
        <v>Midfield</v>
      </c>
      <c r="AC350">
        <v>1995000</v>
      </c>
      <c r="AD350" s="69" t="s">
        <v>788</v>
      </c>
      <c r="AE350" s="69" t="str">
        <f>INDEX('Translate table'!$H$2:$H$622,MATCH(Players!P350,'Translate table'!$G$2:$G$622,0))</f>
        <v>John Fleck</v>
      </c>
      <c r="AF350" s="69">
        <f>IFERROR(INDEX('Euro Qual stats'!$A$1:$L$2071,MATCH(Players!$AE350,'Euro Qual stats'!$A$1:$A$2071,0),MATCH(Players!AF$2,'Euro Qual stats'!$A$1:$L$1,0)),0)</f>
        <v>2</v>
      </c>
      <c r="AG350" s="69">
        <f>IFERROR(INDEX('Euro Qual stats'!$A$1:$L$2071,MATCH(Players!$AE350,'Euro Qual stats'!$A$1:$A$2071,0),MATCH(Players!AG$2,'Euro Qual stats'!$A$1:$L$1,0)),0)</f>
        <v>0</v>
      </c>
      <c r="AH350" s="69">
        <f>IFERROR(INDEX('Euro Qual stats'!$A$1:$L$2071,MATCH(Players!$AE350,'Euro Qual stats'!$A$1:$A$2071,0),MATCH(Players!AH$2,'Euro Qual stats'!$A$1:$L$1,0)),0)</f>
        <v>0</v>
      </c>
      <c r="AI350" s="69">
        <f>IFERROR(INDEX('Euro Qual stats'!$A$1:$L$2071,MATCH(Players!$AE350,'Euro Qual stats'!$A$1:$A$2071,0),MATCH(Players!AI$2,'Euro Qual stats'!$A$1:$L$1,0)),0)</f>
        <v>1.01</v>
      </c>
      <c r="AJ350" s="85">
        <f t="shared" si="175"/>
        <v>0.13360957642725599</v>
      </c>
      <c r="AK350" s="85">
        <f t="shared" si="176"/>
        <v>0.18660220994475143</v>
      </c>
      <c r="AL350" s="85">
        <f t="shared" si="177"/>
        <v>0.36220994475138124</v>
      </c>
      <c r="AM350" s="85">
        <f t="shared" si="178"/>
        <v>0</v>
      </c>
      <c r="AN350" s="85">
        <f t="shared" si="179"/>
        <v>0</v>
      </c>
      <c r="AO350" s="85">
        <f t="shared" si="180"/>
        <v>0</v>
      </c>
      <c r="AP350" s="2">
        <f t="shared" si="181"/>
        <v>0</v>
      </c>
      <c r="AQ350" s="2">
        <f t="shared" si="182"/>
        <v>6.9848661233993012E-2</v>
      </c>
      <c r="AR350" s="2">
        <f t="shared" si="183"/>
        <v>0.17462165308498254</v>
      </c>
      <c r="AS350" s="2">
        <f t="shared" si="184"/>
        <v>0.13969732246798602</v>
      </c>
      <c r="AT350" s="2">
        <f t="shared" si="185"/>
        <v>0</v>
      </c>
      <c r="AU350" s="2">
        <f t="shared" si="205"/>
        <v>0</v>
      </c>
      <c r="AV350" s="2">
        <f t="shared" si="206"/>
        <v>6.9848661233993012E-2</v>
      </c>
      <c r="AW350" s="2">
        <f t="shared" si="207"/>
        <v>0.17462165308498254</v>
      </c>
      <c r="AX350" s="2">
        <f t="shared" si="208"/>
        <v>0.13969732246798602</v>
      </c>
      <c r="AY350" s="2">
        <f t="shared" si="209"/>
        <v>0</v>
      </c>
      <c r="AZ350" s="2">
        <f t="shared" si="186"/>
        <v>9.3301104972375717E-2</v>
      </c>
      <c r="BA350" s="2">
        <f t="shared" si="187"/>
        <v>0.10172911883062449</v>
      </c>
      <c r="BB350" s="2">
        <f t="shared" si="188"/>
        <v>0.57484866123399303</v>
      </c>
      <c r="BC350">
        <f t="shared" si="189"/>
        <v>0</v>
      </c>
      <c r="BD350" s="74">
        <f t="shared" si="190"/>
        <v>0</v>
      </c>
      <c r="BE350" s="74">
        <f t="shared" si="191"/>
        <v>0</v>
      </c>
      <c r="BF350" s="74">
        <f t="shared" si="192"/>
        <v>0</v>
      </c>
      <c r="BG350" s="2">
        <f t="shared" si="193"/>
        <v>0.57484866123399303</v>
      </c>
      <c r="BH350" s="2">
        <f t="shared" si="194"/>
        <v>0</v>
      </c>
      <c r="BI350" s="2">
        <f t="shared" si="195"/>
        <v>0</v>
      </c>
      <c r="BJ350" s="2">
        <f t="shared" si="196"/>
        <v>0</v>
      </c>
      <c r="BK350" s="2">
        <f t="shared" si="197"/>
        <v>0</v>
      </c>
      <c r="BL350" s="2">
        <f t="shared" si="198"/>
        <v>0.57484866123399303</v>
      </c>
      <c r="BM350" s="2">
        <f t="shared" si="199"/>
        <v>0</v>
      </c>
      <c r="BN350" s="2">
        <f t="shared" si="200"/>
        <v>0</v>
      </c>
      <c r="BO350" s="2">
        <f t="shared" si="201"/>
        <v>0</v>
      </c>
      <c r="BP350" s="2">
        <f t="shared" si="202"/>
        <v>0</v>
      </c>
      <c r="BQ350" s="2">
        <f t="shared" si="203"/>
        <v>0.57484866123399303</v>
      </c>
      <c r="BR350" s="2">
        <f t="shared" si="204"/>
        <v>0</v>
      </c>
    </row>
    <row r="351" spans="1:70" x14ac:dyDescent="0.3">
      <c r="A351" s="93">
        <v>0</v>
      </c>
      <c r="B351">
        <v>204984</v>
      </c>
      <c r="C351" t="s">
        <v>2307</v>
      </c>
      <c r="D351" t="s">
        <v>1287</v>
      </c>
      <c r="E351" t="s">
        <v>2308</v>
      </c>
      <c r="F351">
        <v>18706</v>
      </c>
      <c r="G351" t="s">
        <v>893</v>
      </c>
      <c r="H351" t="s">
        <v>905</v>
      </c>
      <c r="I351" t="s">
        <v>5231</v>
      </c>
      <c r="J351">
        <v>1</v>
      </c>
      <c r="K351">
        <v>4.5</v>
      </c>
      <c r="L351">
        <v>1</v>
      </c>
      <c r="M351">
        <v>0</v>
      </c>
      <c r="N351">
        <v>28</v>
      </c>
      <c r="O351" t="s">
        <v>992</v>
      </c>
      <c r="P351" t="s">
        <v>630</v>
      </c>
      <c r="Q351" t="s">
        <v>630</v>
      </c>
      <c r="R351">
        <v>0</v>
      </c>
      <c r="S351">
        <v>2</v>
      </c>
      <c r="T351">
        <v>0</v>
      </c>
      <c r="U351">
        <v>0</v>
      </c>
      <c r="V351">
        <v>925</v>
      </c>
      <c r="W351">
        <v>6</v>
      </c>
      <c r="X351">
        <v>0</v>
      </c>
      <c r="Y351">
        <v>1</v>
      </c>
      <c r="Z351" t="s">
        <v>2023</v>
      </c>
      <c r="AA351" t="s">
        <v>693</v>
      </c>
      <c r="AB351" s="69" t="str">
        <f>IF(AA351&lt;&gt;"",INDEX(Lookup!$N$2:$N$5,MATCH(Players!AA351,Lookup!$P$2:$P$5,0)),INDEX(Lookup!$N$2:$N$5,MATCH(Players!O351,Lookup!$O$2:$O$5,0)))</f>
        <v>Striker</v>
      </c>
      <c r="AC351">
        <v>2992000</v>
      </c>
      <c r="AD351" s="69" t="s">
        <v>790</v>
      </c>
      <c r="AE351" s="69" t="str">
        <f>INDEX('Translate table'!$H$2:$H$622,MATCH(Players!P351,'Translate table'!$G$2:$G$622,0))</f>
        <v>Ryan Fraser</v>
      </c>
      <c r="AF351" s="69">
        <f>IFERROR(INDEX('Euro Qual stats'!$A$1:$L$2071,MATCH(Players!$AE351,'Euro Qual stats'!$A$1:$A$2071,0),MATCH(Players!AF$2,'Euro Qual stats'!$A$1:$L$1,0)),0)</f>
        <v>6</v>
      </c>
      <c r="AG351" s="69">
        <f>IFERROR(INDEX('Euro Qual stats'!$A$1:$L$2071,MATCH(Players!$AE351,'Euro Qual stats'!$A$1:$A$2071,0),MATCH(Players!AG$2,'Euro Qual stats'!$A$1:$L$1,0)),0)</f>
        <v>0.22</v>
      </c>
      <c r="AH351" s="69">
        <f>IFERROR(INDEX('Euro Qual stats'!$A$1:$L$2071,MATCH(Players!$AE351,'Euro Qual stats'!$A$1:$A$2071,0),MATCH(Players!AH$2,'Euro Qual stats'!$A$1:$L$1,0)),0)</f>
        <v>0</v>
      </c>
      <c r="AI351" s="69">
        <f>IFERROR(INDEX('Euro Qual stats'!$A$1:$L$2071,MATCH(Players!$AE351,'Euro Qual stats'!$A$1:$A$2071,0),MATCH(Players!AI$2,'Euro Qual stats'!$A$1:$L$1,0)),0)</f>
        <v>0.22</v>
      </c>
      <c r="AJ351" s="85">
        <f t="shared" si="175"/>
        <v>0.21174528301886797</v>
      </c>
      <c r="AK351" s="85">
        <f t="shared" si="176"/>
        <v>0.28301886792452818</v>
      </c>
      <c r="AL351" s="85">
        <f t="shared" si="177"/>
        <v>0.19806603773584905</v>
      </c>
      <c r="AM351" s="85">
        <f t="shared" si="178"/>
        <v>0</v>
      </c>
      <c r="AN351" s="85">
        <f t="shared" si="179"/>
        <v>0</v>
      </c>
      <c r="AO351" s="85">
        <f t="shared" si="180"/>
        <v>0</v>
      </c>
      <c r="AP351" s="2">
        <f t="shared" si="181"/>
        <v>0</v>
      </c>
      <c r="AQ351" s="2">
        <f t="shared" si="182"/>
        <v>0.19459459459459461</v>
      </c>
      <c r="AR351" s="2">
        <f t="shared" si="183"/>
        <v>0.58378378378378371</v>
      </c>
      <c r="AS351" s="2">
        <f t="shared" si="184"/>
        <v>0</v>
      </c>
      <c r="AT351" s="2">
        <f t="shared" si="185"/>
        <v>9.7297297297297303E-2</v>
      </c>
      <c r="AU351" s="2">
        <f t="shared" si="205"/>
        <v>0</v>
      </c>
      <c r="AV351" s="2">
        <f t="shared" si="206"/>
        <v>0.19459459459459461</v>
      </c>
      <c r="AW351" s="2">
        <f t="shared" si="207"/>
        <v>0.58378378378378371</v>
      </c>
      <c r="AX351" s="2">
        <f t="shared" si="208"/>
        <v>0</v>
      </c>
      <c r="AY351" s="2">
        <f t="shared" si="209"/>
        <v>9.7297297297297303E-2</v>
      </c>
      <c r="AZ351" s="2">
        <f t="shared" si="186"/>
        <v>0.14150943396226409</v>
      </c>
      <c r="BA351" s="2">
        <f t="shared" si="187"/>
        <v>0.20316993880673129</v>
      </c>
      <c r="BB351" s="2">
        <f t="shared" si="188"/>
        <v>0.11</v>
      </c>
      <c r="BC351">
        <f t="shared" si="189"/>
        <v>0</v>
      </c>
      <c r="BD351" s="74">
        <f t="shared" si="190"/>
        <v>0</v>
      </c>
      <c r="BE351" s="74">
        <f t="shared" si="191"/>
        <v>0</v>
      </c>
      <c r="BF351" s="74">
        <f t="shared" si="192"/>
        <v>0</v>
      </c>
      <c r="BG351" s="2">
        <f t="shared" si="193"/>
        <v>0.11</v>
      </c>
      <c r="BH351" s="2">
        <f t="shared" si="194"/>
        <v>9.7297297297297303E-2</v>
      </c>
      <c r="BI351" s="2">
        <f t="shared" si="195"/>
        <v>0</v>
      </c>
      <c r="BJ351" s="2">
        <f t="shared" si="196"/>
        <v>0</v>
      </c>
      <c r="BK351" s="2">
        <f t="shared" si="197"/>
        <v>0</v>
      </c>
      <c r="BL351" s="2">
        <f t="shared" si="198"/>
        <v>0.11</v>
      </c>
      <c r="BM351" s="2">
        <f t="shared" si="199"/>
        <v>0.06</v>
      </c>
      <c r="BN351" s="2">
        <f t="shared" si="200"/>
        <v>0</v>
      </c>
      <c r="BO351" s="2">
        <f t="shared" si="201"/>
        <v>0</v>
      </c>
      <c r="BP351" s="2">
        <f t="shared" si="202"/>
        <v>0</v>
      </c>
      <c r="BQ351" s="2">
        <f t="shared" si="203"/>
        <v>0.11</v>
      </c>
      <c r="BR351" s="2">
        <f t="shared" si="204"/>
        <v>0.06</v>
      </c>
    </row>
    <row r="352" spans="1:70" x14ac:dyDescent="0.3">
      <c r="A352" s="93">
        <v>0</v>
      </c>
      <c r="B352">
        <v>204797</v>
      </c>
      <c r="C352" t="s">
        <v>2309</v>
      </c>
      <c r="D352" t="s">
        <v>2310</v>
      </c>
      <c r="E352" t="s">
        <v>2311</v>
      </c>
      <c r="F352">
        <v>18706</v>
      </c>
      <c r="G352" t="s">
        <v>893</v>
      </c>
      <c r="H352" t="s">
        <v>905</v>
      </c>
      <c r="I352" t="s">
        <v>979</v>
      </c>
      <c r="J352">
        <v>2.7</v>
      </c>
      <c r="K352">
        <v>4.5</v>
      </c>
      <c r="L352">
        <v>2.7</v>
      </c>
      <c r="M352">
        <v>0</v>
      </c>
      <c r="N352">
        <v>372</v>
      </c>
      <c r="O352" t="s">
        <v>992</v>
      </c>
      <c r="P352" t="s">
        <v>78</v>
      </c>
      <c r="Q352" t="s">
        <v>78</v>
      </c>
      <c r="R352">
        <v>4</v>
      </c>
      <c r="S352">
        <v>1</v>
      </c>
      <c r="T352">
        <v>0</v>
      </c>
      <c r="U352">
        <v>7</v>
      </c>
      <c r="V352">
        <v>2127</v>
      </c>
      <c r="W352">
        <v>8</v>
      </c>
      <c r="X352">
        <v>3</v>
      </c>
      <c r="Y352">
        <v>0</v>
      </c>
      <c r="Z352" t="s">
        <v>2023</v>
      </c>
      <c r="AA352" t="s">
        <v>691</v>
      </c>
      <c r="AB352" s="69" t="str">
        <f>IF(AA352&lt;&gt;"",INDEX(Lookup!$N$2:$N$5,MATCH(Players!AA352,Lookup!$P$2:$P$5,0)),INDEX(Lookup!$N$2:$N$5,MATCH(Players!O352,Lookup!$O$2:$O$5,0)))</f>
        <v>Midfield</v>
      </c>
      <c r="AC352">
        <v>2976000</v>
      </c>
      <c r="AD352" s="69" t="s">
        <v>792</v>
      </c>
      <c r="AE352" s="69" t="str">
        <f>INDEX('Translate table'!$H$2:$H$622,MATCH(Players!P352,'Translate table'!$G$2:$G$622,0))</f>
        <v>Scott McTominay</v>
      </c>
      <c r="AF352" s="69">
        <f>IFERROR(INDEX('Euro Qual stats'!$A$1:$L$2071,MATCH(Players!$AE352,'Euro Qual stats'!$A$1:$A$2071,0),MATCH(Players!AF$2,'Euro Qual stats'!$A$1:$L$1,0)),0)</f>
        <v>9</v>
      </c>
      <c r="AG352" s="69">
        <f>IFERROR(INDEX('Euro Qual stats'!$A$1:$L$2071,MATCH(Players!$AE352,'Euro Qual stats'!$A$1:$A$2071,0),MATCH(Players!AG$2,'Euro Qual stats'!$A$1:$L$1,0)),0)</f>
        <v>0</v>
      </c>
      <c r="AH352" s="69">
        <f>IFERROR(INDEX('Euro Qual stats'!$A$1:$L$2071,MATCH(Players!$AE352,'Euro Qual stats'!$A$1:$A$2071,0),MATCH(Players!AH$2,'Euro Qual stats'!$A$1:$L$1,0)),0)</f>
        <v>0</v>
      </c>
      <c r="AI352" s="69">
        <f>IFERROR(INDEX('Euro Qual stats'!$A$1:$L$2071,MATCH(Players!$AE352,'Euro Qual stats'!$A$1:$A$2071,0),MATCH(Players!AI$2,'Euro Qual stats'!$A$1:$L$1,0)),0)</f>
        <v>0.61</v>
      </c>
      <c r="AJ352" s="85">
        <f t="shared" si="175"/>
        <v>4.0082872928176798E-2</v>
      </c>
      <c r="AK352" s="85">
        <f t="shared" si="176"/>
        <v>5.5980662983425425E-2</v>
      </c>
      <c r="AL352" s="85">
        <f t="shared" si="177"/>
        <v>0.51566298342541439</v>
      </c>
      <c r="AM352" s="85">
        <f t="shared" si="178"/>
        <v>3.9212726981728535E-2</v>
      </c>
      <c r="AN352" s="85">
        <f t="shared" si="179"/>
        <v>1.9850484442183965E-2</v>
      </c>
      <c r="AO352" s="85">
        <f t="shared" si="180"/>
        <v>0.26212576263979254</v>
      </c>
      <c r="AP352" s="2">
        <f t="shared" si="181"/>
        <v>0.16925246826516219</v>
      </c>
      <c r="AQ352" s="2">
        <f t="shared" si="182"/>
        <v>4.2313117066290547E-2</v>
      </c>
      <c r="AR352" s="2">
        <f t="shared" si="183"/>
        <v>0.33850493653032437</v>
      </c>
      <c r="AS352" s="2">
        <f t="shared" si="184"/>
        <v>0.12693935119887165</v>
      </c>
      <c r="AT352" s="2">
        <f t="shared" si="185"/>
        <v>0</v>
      </c>
      <c r="AU352" s="2">
        <f t="shared" si="205"/>
        <v>0.16925246826516219</v>
      </c>
      <c r="AV352" s="2">
        <f t="shared" si="206"/>
        <v>4.2313117066290547E-2</v>
      </c>
      <c r="AW352" s="2">
        <f t="shared" si="207"/>
        <v>0.33850493653032437</v>
      </c>
      <c r="AX352" s="2">
        <f t="shared" si="208"/>
        <v>0.12693935119887165</v>
      </c>
      <c r="AY352" s="2">
        <f t="shared" si="209"/>
        <v>0</v>
      </c>
      <c r="AZ352" s="2">
        <f t="shared" si="186"/>
        <v>0.11261656562429381</v>
      </c>
      <c r="BA352" s="2">
        <f t="shared" si="187"/>
        <v>4.1197994997233672E-2</v>
      </c>
      <c r="BB352" s="2">
        <f t="shared" si="188"/>
        <v>0.36846967559943583</v>
      </c>
      <c r="BC352">
        <f t="shared" si="189"/>
        <v>1</v>
      </c>
      <c r="BD352" s="74">
        <f t="shared" si="190"/>
        <v>6.2134438246798408E-2</v>
      </c>
      <c r="BE352" s="74">
        <f t="shared" si="191"/>
        <v>4.6627302579470592E-2</v>
      </c>
      <c r="BF352" s="74">
        <f t="shared" si="192"/>
        <v>0.12201634560335267</v>
      </c>
      <c r="BG352" s="2">
        <f t="shared" si="193"/>
        <v>0.36846967559943583</v>
      </c>
      <c r="BH352" s="2">
        <f t="shared" si="194"/>
        <v>0</v>
      </c>
      <c r="BI352" s="2">
        <f t="shared" si="195"/>
        <v>6.2134438246798408E-2</v>
      </c>
      <c r="BJ352" s="2">
        <f t="shared" si="196"/>
        <v>4.6627302579470592E-2</v>
      </c>
      <c r="BK352" s="2">
        <f t="shared" si="197"/>
        <v>0.12201634560335267</v>
      </c>
      <c r="BL352" s="2">
        <f t="shared" si="198"/>
        <v>0.36846967559943583</v>
      </c>
      <c r="BM352" s="2">
        <f t="shared" si="199"/>
        <v>0</v>
      </c>
      <c r="BN352" s="2">
        <f t="shared" si="200"/>
        <v>6.2134438246798408E-2</v>
      </c>
      <c r="BO352" s="2">
        <f t="shared" si="201"/>
        <v>4.6627302579470592E-2</v>
      </c>
      <c r="BP352" s="2">
        <f t="shared" si="202"/>
        <v>0.13208579861308731</v>
      </c>
      <c r="BQ352" s="2">
        <f t="shared" si="203"/>
        <v>0.36846967559943583</v>
      </c>
      <c r="BR352" s="2">
        <f t="shared" si="204"/>
        <v>0</v>
      </c>
    </row>
    <row r="353" spans="1:70" x14ac:dyDescent="0.3">
      <c r="A353" s="93">
        <v>0</v>
      </c>
      <c r="B353">
        <v>204795</v>
      </c>
      <c r="C353" t="s">
        <v>2312</v>
      </c>
      <c r="D353" t="s">
        <v>1287</v>
      </c>
      <c r="E353" t="s">
        <v>2313</v>
      </c>
      <c r="F353">
        <v>18706</v>
      </c>
      <c r="G353" t="s">
        <v>893</v>
      </c>
      <c r="H353" t="s">
        <v>905</v>
      </c>
      <c r="I353" t="s">
        <v>1008</v>
      </c>
      <c r="J353">
        <v>0.7</v>
      </c>
      <c r="K353">
        <v>4.5</v>
      </c>
      <c r="L353">
        <v>0.7</v>
      </c>
      <c r="M353">
        <v>0</v>
      </c>
      <c r="N353">
        <v>81</v>
      </c>
      <c r="O353" t="s">
        <v>992</v>
      </c>
      <c r="P353" t="s">
        <v>2314</v>
      </c>
      <c r="Q353" t="s">
        <v>2315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 t="s">
        <v>2023</v>
      </c>
      <c r="AA353" t="s">
        <v>691</v>
      </c>
      <c r="AB353" s="69" t="str">
        <f>IF(AA353&lt;&gt;"",INDEX(Lookup!$N$2:$N$5,MATCH(Players!AA353,Lookup!$P$2:$P$5,0)),INDEX(Lookup!$N$2:$N$5,MATCH(Players!O353,Lookup!$O$2:$O$5,0)))</f>
        <v>Midfield</v>
      </c>
      <c r="AC353">
        <v>2984000</v>
      </c>
      <c r="AD353" s="69" t="s">
        <v>788</v>
      </c>
      <c r="AE353" s="69" t="str">
        <f>INDEX('Translate table'!$H$2:$H$622,MATCH(Players!P353,'Translate table'!$G$2:$G$622,0))</f>
        <v>Ryan Christie</v>
      </c>
      <c r="AF353" s="69">
        <f>IFERROR(INDEX('Euro Qual stats'!$A$1:$L$2071,MATCH(Players!$AE353,'Euro Qual stats'!$A$1:$A$2071,0),MATCH(Players!AF$2,'Euro Qual stats'!$A$1:$L$1,0)),0)</f>
        <v>7</v>
      </c>
      <c r="AG353" s="69">
        <f>IFERROR(INDEX('Euro Qual stats'!$A$1:$L$2071,MATCH(Players!$AE353,'Euro Qual stats'!$A$1:$A$2071,0),MATCH(Players!AG$2,'Euro Qual stats'!$A$1:$L$1,0)),0)</f>
        <v>0.37</v>
      </c>
      <c r="AH353" s="69">
        <f>IFERROR(INDEX('Euro Qual stats'!$A$1:$L$2071,MATCH(Players!$AE353,'Euro Qual stats'!$A$1:$A$2071,0),MATCH(Players!AH$2,'Euro Qual stats'!$A$1:$L$1,0)),0)</f>
        <v>0.37</v>
      </c>
      <c r="AI353" s="69">
        <f>IFERROR(INDEX('Euro Qual stats'!$A$1:$L$2071,MATCH(Players!$AE353,'Euro Qual stats'!$A$1:$A$2071,0),MATCH(Players!AI$2,'Euro Qual stats'!$A$1:$L$1,0)),0)</f>
        <v>0</v>
      </c>
      <c r="AJ353" s="85">
        <f t="shared" si="175"/>
        <v>0.28263812154696133</v>
      </c>
      <c r="AK353" s="85">
        <f t="shared" si="176"/>
        <v>0.30913443830570908</v>
      </c>
      <c r="AL353" s="85">
        <f t="shared" si="177"/>
        <v>9.6938305709023939E-2</v>
      </c>
      <c r="AM353" s="85">
        <f t="shared" si="178"/>
        <v>0</v>
      </c>
      <c r="AN353" s="85">
        <f t="shared" si="179"/>
        <v>0</v>
      </c>
      <c r="AO353" s="85">
        <f t="shared" si="180"/>
        <v>0</v>
      </c>
      <c r="AP353" s="2" t="str">
        <f t="shared" si="181"/>
        <v/>
      </c>
      <c r="AQ353" s="2" t="str">
        <f t="shared" si="182"/>
        <v/>
      </c>
      <c r="AR353" s="2" t="str">
        <f t="shared" si="183"/>
        <v/>
      </c>
      <c r="AS353" s="2" t="str">
        <f t="shared" si="184"/>
        <v/>
      </c>
      <c r="AT353" s="2" t="str">
        <f t="shared" si="185"/>
        <v/>
      </c>
      <c r="AU353" s="2">
        <f t="shared" si="205"/>
        <v>3.2738711651272179E-2</v>
      </c>
      <c r="AV353" s="2">
        <f t="shared" si="206"/>
        <v>3.0526157122442311E-2</v>
      </c>
      <c r="AW353" s="2">
        <f t="shared" si="207"/>
        <v>0.22701179417597328</v>
      </c>
      <c r="AX353" s="2">
        <f t="shared" si="208"/>
        <v>0.16385980883022302</v>
      </c>
      <c r="AY353" s="2">
        <f t="shared" si="209"/>
        <v>0</v>
      </c>
      <c r="AZ353" s="2">
        <f t="shared" si="186"/>
        <v>0.17093657497849063</v>
      </c>
      <c r="BA353" s="2">
        <f t="shared" si="187"/>
        <v>0.15658213933470183</v>
      </c>
      <c r="BB353" s="2">
        <f t="shared" si="188"/>
        <v>8.1929904415111512E-2</v>
      </c>
      <c r="BC353">
        <f t="shared" si="189"/>
        <v>0</v>
      </c>
      <c r="BD353" s="74">
        <f t="shared" si="190"/>
        <v>0</v>
      </c>
      <c r="BE353" s="74">
        <f t="shared" si="191"/>
        <v>0</v>
      </c>
      <c r="BF353" s="74">
        <f t="shared" si="192"/>
        <v>0</v>
      </c>
      <c r="BG353" s="2">
        <f t="shared" si="193"/>
        <v>8.1929904415111512E-2</v>
      </c>
      <c r="BH353" s="2">
        <f t="shared" si="194"/>
        <v>0</v>
      </c>
      <c r="BI353" s="2">
        <f t="shared" si="195"/>
        <v>0</v>
      </c>
      <c r="BJ353" s="2">
        <f t="shared" si="196"/>
        <v>0</v>
      </c>
      <c r="BK353" s="2">
        <f t="shared" si="197"/>
        <v>0</v>
      </c>
      <c r="BL353" s="2">
        <f t="shared" si="198"/>
        <v>8.1929904415111512E-2</v>
      </c>
      <c r="BM353" s="2">
        <f t="shared" si="199"/>
        <v>0</v>
      </c>
      <c r="BN353" s="2">
        <f t="shared" si="200"/>
        <v>0</v>
      </c>
      <c r="BO353" s="2">
        <f t="shared" si="201"/>
        <v>0</v>
      </c>
      <c r="BP353" s="2">
        <f t="shared" si="202"/>
        <v>0</v>
      </c>
      <c r="BQ353" s="2">
        <f t="shared" si="203"/>
        <v>8.1929904415111512E-2</v>
      </c>
      <c r="BR353" s="2">
        <f t="shared" si="204"/>
        <v>0</v>
      </c>
    </row>
    <row r="354" spans="1:70" x14ac:dyDescent="0.3">
      <c r="A354" s="93">
        <v>0</v>
      </c>
      <c r="B354">
        <v>204793</v>
      </c>
      <c r="C354" t="s">
        <v>2316</v>
      </c>
      <c r="D354" t="s">
        <v>2317</v>
      </c>
      <c r="E354" t="s">
        <v>2318</v>
      </c>
      <c r="F354">
        <v>18706</v>
      </c>
      <c r="G354" t="s">
        <v>893</v>
      </c>
      <c r="H354" t="s">
        <v>905</v>
      </c>
      <c r="I354" t="s">
        <v>5231</v>
      </c>
      <c r="J354">
        <v>1</v>
      </c>
      <c r="K354">
        <v>4.5</v>
      </c>
      <c r="L354">
        <v>1</v>
      </c>
      <c r="M354">
        <v>0</v>
      </c>
      <c r="N354">
        <v>19</v>
      </c>
      <c r="O354" t="s">
        <v>992</v>
      </c>
      <c r="P354" t="s">
        <v>2319</v>
      </c>
      <c r="Q354" t="s">
        <v>2320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 t="s">
        <v>2023</v>
      </c>
      <c r="AA354" t="s">
        <v>691</v>
      </c>
      <c r="AB354" s="69" t="str">
        <f>IF(AA354&lt;&gt;"",INDEX(Lookup!$N$2:$N$5,MATCH(Players!AA354,Lookup!$P$2:$P$5,0)),INDEX(Lookup!$N$2:$N$5,MATCH(Players!O354,Lookup!$O$2:$O$5,0)))</f>
        <v>Midfield</v>
      </c>
      <c r="AC354">
        <v>2992000</v>
      </c>
      <c r="AD354" s="69" t="s">
        <v>789</v>
      </c>
      <c r="AE354" s="69" t="str">
        <f>INDEX('Translate table'!$H$2:$H$622,MATCH(Players!P354,'Translate table'!$G$2:$G$622,0))</f>
        <v>Callum McGregor</v>
      </c>
      <c r="AF354" s="69">
        <f>IFERROR(INDEX('Euro Qual stats'!$A$1:$L$2071,MATCH(Players!$AE354,'Euro Qual stats'!$A$1:$A$2071,0),MATCH(Players!AF$2,'Euro Qual stats'!$A$1:$L$1,0)),0)</f>
        <v>12</v>
      </c>
      <c r="AG354" s="69">
        <f>IFERROR(INDEX('Euro Qual stats'!$A$1:$L$2071,MATCH(Players!$AE354,'Euro Qual stats'!$A$1:$A$2071,0),MATCH(Players!AG$2,'Euro Qual stats'!$A$1:$L$1,0)),0)</f>
        <v>0.09</v>
      </c>
      <c r="AH354" s="69">
        <f>IFERROR(INDEX('Euro Qual stats'!$A$1:$L$2071,MATCH(Players!$AE354,'Euro Qual stats'!$A$1:$A$2071,0),MATCH(Players!AH$2,'Euro Qual stats'!$A$1:$L$1,0)),0)</f>
        <v>0</v>
      </c>
      <c r="AI354" s="69">
        <f>IFERROR(INDEX('Euro Qual stats'!$A$1:$L$2071,MATCH(Players!$AE354,'Euro Qual stats'!$A$1:$A$2071,0),MATCH(Players!AI$2,'Euro Qual stats'!$A$1:$L$1,0)),0)</f>
        <v>0.18</v>
      </c>
      <c r="AJ354" s="85">
        <f t="shared" si="175"/>
        <v>0.09</v>
      </c>
      <c r="AK354" s="85">
        <f t="shared" si="176"/>
        <v>0</v>
      </c>
      <c r="AL354" s="85">
        <f t="shared" si="177"/>
        <v>0.18</v>
      </c>
      <c r="AM354" s="85">
        <f t="shared" si="178"/>
        <v>0</v>
      </c>
      <c r="AN354" s="85">
        <f t="shared" si="179"/>
        <v>0</v>
      </c>
      <c r="AO354" s="85">
        <f t="shared" si="180"/>
        <v>0</v>
      </c>
      <c r="AP354" s="2" t="str">
        <f t="shared" si="181"/>
        <v/>
      </c>
      <c r="AQ354" s="2" t="str">
        <f t="shared" si="182"/>
        <v/>
      </c>
      <c r="AR354" s="2" t="str">
        <f t="shared" si="183"/>
        <v/>
      </c>
      <c r="AS354" s="2" t="str">
        <f t="shared" si="184"/>
        <v/>
      </c>
      <c r="AT354" s="2" t="str">
        <f t="shared" si="185"/>
        <v/>
      </c>
      <c r="AU354" s="2">
        <f t="shared" si="205"/>
        <v>3.2738711651272179E-2</v>
      </c>
      <c r="AV354" s="2">
        <f t="shared" si="206"/>
        <v>3.0526157122442311E-2</v>
      </c>
      <c r="AW354" s="2">
        <f t="shared" si="207"/>
        <v>0.22701179417597328</v>
      </c>
      <c r="AX354" s="2">
        <f t="shared" si="208"/>
        <v>0.16385980883022302</v>
      </c>
      <c r="AY354" s="2">
        <f t="shared" si="209"/>
        <v>0</v>
      </c>
      <c r="AZ354" s="2">
        <f t="shared" si="186"/>
        <v>1.6369355825636089E-2</v>
      </c>
      <c r="BA354" s="2">
        <f t="shared" si="187"/>
        <v>6.0263078561221151E-2</v>
      </c>
      <c r="BB354" s="2">
        <f t="shared" si="188"/>
        <v>0.17192990441511152</v>
      </c>
      <c r="BC354">
        <f t="shared" si="189"/>
        <v>0</v>
      </c>
      <c r="BD354" s="74">
        <f t="shared" si="190"/>
        <v>0</v>
      </c>
      <c r="BE354" s="74">
        <f t="shared" si="191"/>
        <v>0</v>
      </c>
      <c r="BF354" s="74">
        <f t="shared" si="192"/>
        <v>0</v>
      </c>
      <c r="BG354" s="2">
        <f t="shared" si="193"/>
        <v>0.17192990441511152</v>
      </c>
      <c r="BH354" s="2">
        <f t="shared" si="194"/>
        <v>0</v>
      </c>
      <c r="BI354" s="2">
        <f t="shared" si="195"/>
        <v>0</v>
      </c>
      <c r="BJ354" s="2">
        <f t="shared" si="196"/>
        <v>0</v>
      </c>
      <c r="BK354" s="2">
        <f t="shared" si="197"/>
        <v>0</v>
      </c>
      <c r="BL354" s="2">
        <f t="shared" si="198"/>
        <v>0.17192990441511152</v>
      </c>
      <c r="BM354" s="2">
        <f t="shared" si="199"/>
        <v>0</v>
      </c>
      <c r="BN354" s="2">
        <f t="shared" si="200"/>
        <v>0</v>
      </c>
      <c r="BO354" s="2">
        <f t="shared" si="201"/>
        <v>0</v>
      </c>
      <c r="BP354" s="2">
        <f t="shared" si="202"/>
        <v>0</v>
      </c>
      <c r="BQ354" s="2">
        <f t="shared" si="203"/>
        <v>0.17192990441511152</v>
      </c>
      <c r="BR354" s="2">
        <f t="shared" si="204"/>
        <v>0</v>
      </c>
    </row>
    <row r="355" spans="1:70" x14ac:dyDescent="0.3">
      <c r="A355" s="93">
        <v>0</v>
      </c>
      <c r="B355">
        <v>204791</v>
      </c>
      <c r="C355" t="s">
        <v>2321</v>
      </c>
      <c r="D355" t="s">
        <v>1603</v>
      </c>
      <c r="E355" t="s">
        <v>2322</v>
      </c>
      <c r="F355">
        <v>18706</v>
      </c>
      <c r="G355" t="s">
        <v>893</v>
      </c>
      <c r="H355" t="s">
        <v>905</v>
      </c>
      <c r="I355" t="s">
        <v>979</v>
      </c>
      <c r="J355">
        <v>2.7</v>
      </c>
      <c r="K355">
        <v>4.5</v>
      </c>
      <c r="L355">
        <v>2.7</v>
      </c>
      <c r="M355">
        <v>0</v>
      </c>
      <c r="N355">
        <v>1388</v>
      </c>
      <c r="O355" t="s">
        <v>992</v>
      </c>
      <c r="P355" t="s">
        <v>321</v>
      </c>
      <c r="Q355" t="s">
        <v>321</v>
      </c>
      <c r="R355">
        <v>3</v>
      </c>
      <c r="S355">
        <v>5</v>
      </c>
      <c r="T355">
        <v>0</v>
      </c>
      <c r="U355">
        <v>14</v>
      </c>
      <c r="V355">
        <v>3330</v>
      </c>
      <c r="W355">
        <v>11</v>
      </c>
      <c r="X355">
        <v>12</v>
      </c>
      <c r="Y355">
        <v>0</v>
      </c>
      <c r="Z355" t="s">
        <v>2023</v>
      </c>
      <c r="AA355" t="s">
        <v>691</v>
      </c>
      <c r="AB355" s="69" t="str">
        <f>IF(AA355&lt;&gt;"",INDEX(Lookup!$N$2:$N$5,MATCH(Players!AA355,Lookup!$P$2:$P$5,0)),INDEX(Lookup!$N$2:$N$5,MATCH(Players!O355,Lookup!$O$2:$O$5,0)))</f>
        <v>Midfield</v>
      </c>
      <c r="AC355">
        <v>3976000</v>
      </c>
      <c r="AD355" s="69" t="s">
        <v>788</v>
      </c>
      <c r="AE355" s="69" t="str">
        <f>INDEX('Translate table'!$H$2:$H$622,MATCH(Players!P355,'Translate table'!$G$2:$G$622,0))</f>
        <v>John McGinn</v>
      </c>
      <c r="AF355" s="69">
        <f>IFERROR(INDEX('Euro Qual stats'!$A$1:$L$2071,MATCH(Players!$AE355,'Euro Qual stats'!$A$1:$A$2071,0),MATCH(Players!AF$2,'Euro Qual stats'!$A$1:$L$1,0)),0)</f>
        <v>10</v>
      </c>
      <c r="AG355" s="69">
        <f>IFERROR(INDEX('Euro Qual stats'!$A$1:$L$2071,MATCH(Players!$AE355,'Euro Qual stats'!$A$1:$A$2071,0),MATCH(Players!AG$2,'Euro Qual stats'!$A$1:$L$1,0)),0)</f>
        <v>0.25</v>
      </c>
      <c r="AH355" s="69">
        <f>IFERROR(INDEX('Euro Qual stats'!$A$1:$L$2071,MATCH(Players!$AE355,'Euro Qual stats'!$A$1:$A$2071,0),MATCH(Players!AH$2,'Euro Qual stats'!$A$1:$L$1,0)),0)</f>
        <v>0.87</v>
      </c>
      <c r="AI355" s="69">
        <f>IFERROR(INDEX('Euro Qual stats'!$A$1:$L$2071,MATCH(Players!$AE355,'Euro Qual stats'!$A$1:$A$2071,0),MATCH(Players!AI$2,'Euro Qual stats'!$A$1:$L$1,0)),0)</f>
        <v>0.25</v>
      </c>
      <c r="AJ355" s="85">
        <f t="shared" si="175"/>
        <v>0.23505524861878455</v>
      </c>
      <c r="AK355" s="85">
        <f t="shared" si="176"/>
        <v>0.76232044198895021</v>
      </c>
      <c r="AL355" s="85">
        <f t="shared" si="177"/>
        <v>0.24710865561694292</v>
      </c>
      <c r="AM355" s="85">
        <f t="shared" si="178"/>
        <v>0.22995251129395458</v>
      </c>
      <c r="AN355" s="85">
        <f t="shared" si="179"/>
        <v>0.27031530652183988</v>
      </c>
      <c r="AO355" s="85">
        <f t="shared" si="180"/>
        <v>0.12561216703632921</v>
      </c>
      <c r="AP355" s="2">
        <f t="shared" si="181"/>
        <v>8.1081081081081086E-2</v>
      </c>
      <c r="AQ355" s="2">
        <f t="shared" si="182"/>
        <v>0.13513513513513514</v>
      </c>
      <c r="AR355" s="2">
        <f t="shared" si="183"/>
        <v>0.29729729729729726</v>
      </c>
      <c r="AS355" s="2">
        <f t="shared" si="184"/>
        <v>0.32432432432432434</v>
      </c>
      <c r="AT355" s="2">
        <f t="shared" si="185"/>
        <v>0</v>
      </c>
      <c r="AU355" s="2">
        <f t="shared" si="205"/>
        <v>8.1081081081081086E-2</v>
      </c>
      <c r="AV355" s="2">
        <f t="shared" si="206"/>
        <v>0.13513513513513514</v>
      </c>
      <c r="AW355" s="2">
        <f t="shared" si="207"/>
        <v>0.29729729729729726</v>
      </c>
      <c r="AX355" s="2">
        <f t="shared" si="208"/>
        <v>0.32432432432432434</v>
      </c>
      <c r="AY355" s="2">
        <f t="shared" si="209"/>
        <v>0</v>
      </c>
      <c r="AZ355" s="2">
        <f t="shared" si="186"/>
        <v>0.42170076153501568</v>
      </c>
      <c r="BA355" s="2">
        <f t="shared" si="187"/>
        <v>0.18509519187695983</v>
      </c>
      <c r="BB355" s="2">
        <f t="shared" si="188"/>
        <v>0.28716216216216217</v>
      </c>
      <c r="BC355">
        <f t="shared" si="189"/>
        <v>1</v>
      </c>
      <c r="BD355" s="74">
        <f t="shared" si="190"/>
        <v>0.23266683530058679</v>
      </c>
      <c r="BE355" s="74">
        <f t="shared" si="191"/>
        <v>0.20948809567629897</v>
      </c>
      <c r="BF355" s="74">
        <f t="shared" si="192"/>
        <v>0.10716277920726885</v>
      </c>
      <c r="BG355" s="2">
        <f t="shared" si="193"/>
        <v>0.28716216216216217</v>
      </c>
      <c r="BH355" s="2">
        <f t="shared" si="194"/>
        <v>0</v>
      </c>
      <c r="BI355" s="2">
        <f t="shared" si="195"/>
        <v>0.23266683530058679</v>
      </c>
      <c r="BJ355" s="2">
        <f t="shared" si="196"/>
        <v>0.20948809567629897</v>
      </c>
      <c r="BK355" s="2">
        <f t="shared" si="197"/>
        <v>0.10716277920726885</v>
      </c>
      <c r="BL355" s="2">
        <f t="shared" si="198"/>
        <v>0.28716216216216217</v>
      </c>
      <c r="BM355" s="2">
        <f t="shared" si="199"/>
        <v>0</v>
      </c>
      <c r="BN355" s="2">
        <f t="shared" si="200"/>
        <v>0.23266683530058679</v>
      </c>
      <c r="BO355" s="2">
        <f t="shared" si="201"/>
        <v>0.20948809567629897</v>
      </c>
      <c r="BP355" s="2">
        <f t="shared" si="202"/>
        <v>0.11600643506570585</v>
      </c>
      <c r="BQ355" s="2">
        <f t="shared" si="203"/>
        <v>0.28716216216216217</v>
      </c>
      <c r="BR355" s="2">
        <f t="shared" si="204"/>
        <v>0</v>
      </c>
    </row>
    <row r="356" spans="1:70" x14ac:dyDescent="0.3">
      <c r="A356" s="93">
        <v>0</v>
      </c>
      <c r="B356">
        <v>204789</v>
      </c>
      <c r="C356" t="s">
        <v>2323</v>
      </c>
      <c r="D356" t="s">
        <v>2324</v>
      </c>
      <c r="E356" t="s">
        <v>2325</v>
      </c>
      <c r="F356">
        <v>18706</v>
      </c>
      <c r="G356" t="s">
        <v>893</v>
      </c>
      <c r="H356" t="s">
        <v>905</v>
      </c>
      <c r="I356" t="s">
        <v>979</v>
      </c>
      <c r="J356">
        <v>1.7</v>
      </c>
      <c r="K356">
        <v>4.5</v>
      </c>
      <c r="L356">
        <v>1.7</v>
      </c>
      <c r="M356">
        <v>0</v>
      </c>
      <c r="N356">
        <v>30</v>
      </c>
      <c r="O356" t="s">
        <v>992</v>
      </c>
      <c r="P356" t="s">
        <v>171</v>
      </c>
      <c r="Q356" t="s">
        <v>171</v>
      </c>
      <c r="R356">
        <v>4</v>
      </c>
      <c r="S356">
        <v>5</v>
      </c>
      <c r="T356">
        <v>0</v>
      </c>
      <c r="U356">
        <v>6</v>
      </c>
      <c r="V356">
        <v>2771</v>
      </c>
      <c r="W356">
        <v>11</v>
      </c>
      <c r="X356">
        <v>3</v>
      </c>
      <c r="Y356">
        <v>0</v>
      </c>
      <c r="Z356" t="s">
        <v>2023</v>
      </c>
      <c r="AA356" t="s">
        <v>691</v>
      </c>
      <c r="AB356" s="69" t="str">
        <f>IF(AA356&lt;&gt;"",INDEX(Lookup!$N$2:$N$5,MATCH(Players!AA356,Lookup!$P$2:$P$5,0)),INDEX(Lookup!$N$2:$N$5,MATCH(Players!O356,Lookup!$O$2:$O$5,0)))</f>
        <v>Midfield</v>
      </c>
      <c r="AC356">
        <v>2476000</v>
      </c>
      <c r="AD356" s="69" t="s">
        <v>789</v>
      </c>
      <c r="AE356" s="69" t="str">
        <f>INDEX('Translate table'!$H$2:$H$622,MATCH(Players!P356,'Translate table'!$G$2:$G$622,0))</f>
        <v>Stuart Armstrong</v>
      </c>
      <c r="AF356" s="69">
        <f>IFERROR(INDEX('Euro Qual stats'!$A$1:$L$2071,MATCH(Players!$AE356,'Euro Qual stats'!$A$1:$A$2071,0),MATCH(Players!AF$2,'Euro Qual stats'!$A$1:$L$1,0)),0)</f>
        <v>8</v>
      </c>
      <c r="AG356" s="69">
        <f>IFERROR(INDEX('Euro Qual stats'!$A$1:$L$2071,MATCH(Players!$AE356,'Euro Qual stats'!$A$1:$A$2071,0),MATCH(Players!AG$2,'Euro Qual stats'!$A$1:$L$1,0)),0)</f>
        <v>0</v>
      </c>
      <c r="AH356" s="69">
        <f>IFERROR(INDEX('Euro Qual stats'!$A$1:$L$2071,MATCH(Players!$AE356,'Euro Qual stats'!$A$1:$A$2071,0),MATCH(Players!AH$2,'Euro Qual stats'!$A$1:$L$1,0)),0)</f>
        <v>0.37</v>
      </c>
      <c r="AI356" s="69">
        <f>IFERROR(INDEX('Euro Qual stats'!$A$1:$L$2071,MATCH(Players!$AE356,'Euro Qual stats'!$A$1:$A$2071,0),MATCH(Players!AI$2,'Euro Qual stats'!$A$1:$L$1,0)),0)</f>
        <v>0</v>
      </c>
      <c r="AJ356" s="85">
        <f t="shared" si="175"/>
        <v>5.3443830570902393E-2</v>
      </c>
      <c r="AK356" s="85">
        <f t="shared" si="176"/>
        <v>0.32130755064456717</v>
      </c>
      <c r="AL356" s="85">
        <f t="shared" si="177"/>
        <v>7.7550644567219149E-2</v>
      </c>
      <c r="AM356" s="85">
        <f t="shared" si="178"/>
        <v>5.2283635975638038E-2</v>
      </c>
      <c r="AN356" s="85">
        <f t="shared" si="179"/>
        <v>0.11393417289671305</v>
      </c>
      <c r="AO356" s="85">
        <f t="shared" si="180"/>
        <v>3.9421138425248338E-2</v>
      </c>
      <c r="AP356" s="2">
        <f t="shared" si="181"/>
        <v>0.12991699747383614</v>
      </c>
      <c r="AQ356" s="2">
        <f t="shared" si="182"/>
        <v>0.1623962468422952</v>
      </c>
      <c r="AR356" s="2">
        <f t="shared" si="183"/>
        <v>0.35727174305304948</v>
      </c>
      <c r="AS356" s="2">
        <f t="shared" si="184"/>
        <v>9.7437748105377114E-2</v>
      </c>
      <c r="AT356" s="2">
        <f t="shared" si="185"/>
        <v>0</v>
      </c>
      <c r="AU356" s="2">
        <f t="shared" si="205"/>
        <v>0.12991699747383614</v>
      </c>
      <c r="AV356" s="2">
        <f t="shared" si="206"/>
        <v>0.1623962468422952</v>
      </c>
      <c r="AW356" s="2">
        <f t="shared" si="207"/>
        <v>0.35727174305304948</v>
      </c>
      <c r="AX356" s="2">
        <f t="shared" si="208"/>
        <v>9.7437748105377114E-2</v>
      </c>
      <c r="AY356" s="2">
        <f t="shared" si="209"/>
        <v>0</v>
      </c>
      <c r="AZ356" s="2">
        <f t="shared" si="186"/>
        <v>0.22561227405920165</v>
      </c>
      <c r="BA356" s="2">
        <f t="shared" si="187"/>
        <v>0.1079200387065988</v>
      </c>
      <c r="BB356" s="2">
        <f t="shared" si="188"/>
        <v>4.8718874052688557E-2</v>
      </c>
      <c r="BC356">
        <f t="shared" si="189"/>
        <v>1</v>
      </c>
      <c r="BD356" s="74">
        <f t="shared" si="190"/>
        <v>0.12447806264149806</v>
      </c>
      <c r="BE356" s="74">
        <f t="shared" si="191"/>
        <v>0.12214235910020978</v>
      </c>
      <c r="BF356" s="74">
        <f t="shared" si="192"/>
        <v>0.12878096526893013</v>
      </c>
      <c r="BG356" s="2">
        <f t="shared" si="193"/>
        <v>4.8718874052688557E-2</v>
      </c>
      <c r="BH356" s="2">
        <f t="shared" si="194"/>
        <v>0</v>
      </c>
      <c r="BI356" s="2">
        <f t="shared" si="195"/>
        <v>0.12447806264149806</v>
      </c>
      <c r="BJ356" s="2">
        <f t="shared" si="196"/>
        <v>0.12214235910020978</v>
      </c>
      <c r="BK356" s="2">
        <f t="shared" si="197"/>
        <v>0.12878096526893013</v>
      </c>
      <c r="BL356" s="2">
        <f t="shared" si="198"/>
        <v>4.8718874052688557E-2</v>
      </c>
      <c r="BM356" s="2">
        <f t="shared" si="199"/>
        <v>0</v>
      </c>
      <c r="BN356" s="2">
        <f t="shared" si="200"/>
        <v>0.12447806264149806</v>
      </c>
      <c r="BO356" s="2">
        <f t="shared" si="201"/>
        <v>0.12214235910020978</v>
      </c>
      <c r="BP356" s="2">
        <f t="shared" si="202"/>
        <v>0.13940867151526545</v>
      </c>
      <c r="BQ356" s="2">
        <f t="shared" si="203"/>
        <v>4.8718874052688557E-2</v>
      </c>
      <c r="BR356" s="2">
        <f t="shared" si="204"/>
        <v>0</v>
      </c>
    </row>
    <row r="357" spans="1:70" x14ac:dyDescent="0.3">
      <c r="A357" s="93">
        <v>0</v>
      </c>
      <c r="B357">
        <v>221546</v>
      </c>
      <c r="C357" t="s">
        <v>2326</v>
      </c>
      <c r="D357" t="s">
        <v>1291</v>
      </c>
      <c r="E357" t="s">
        <v>2327</v>
      </c>
      <c r="F357">
        <v>18706</v>
      </c>
      <c r="G357" t="s">
        <v>893</v>
      </c>
      <c r="H357" t="s">
        <v>905</v>
      </c>
      <c r="I357" t="s">
        <v>5231</v>
      </c>
      <c r="J357">
        <v>1.4</v>
      </c>
      <c r="K357">
        <v>4.5</v>
      </c>
      <c r="L357">
        <v>1.4</v>
      </c>
      <c r="M357">
        <v>1.4</v>
      </c>
      <c r="N357">
        <v>2</v>
      </c>
      <c r="O357" t="s">
        <v>980</v>
      </c>
      <c r="P357" t="s">
        <v>2328</v>
      </c>
      <c r="Q357" t="s">
        <v>2329</v>
      </c>
      <c r="R357">
        <v>0</v>
      </c>
      <c r="S357">
        <v>0</v>
      </c>
      <c r="T357">
        <v>0</v>
      </c>
      <c r="U357">
        <v>0</v>
      </c>
      <c r="V357">
        <v>236</v>
      </c>
      <c r="W357">
        <v>0</v>
      </c>
      <c r="X357">
        <v>0</v>
      </c>
      <c r="Y357">
        <v>0</v>
      </c>
      <c r="Z357" t="s">
        <v>2023</v>
      </c>
      <c r="AA357" t="s">
        <v>693</v>
      </c>
      <c r="AB357" s="69" t="str">
        <f>IF(AA357&lt;&gt;"",INDEX(Lookup!$N$2:$N$5,MATCH(Players!AA357,Lookup!$P$2:$P$5,0)),INDEX(Lookup!$N$2:$N$5,MATCH(Players!O357,Lookup!$O$2:$O$5,0)))</f>
        <v>Striker</v>
      </c>
      <c r="AC357">
        <v>2502000</v>
      </c>
      <c r="AD357" s="69" t="s">
        <v>790</v>
      </c>
      <c r="AE357" s="69" t="str">
        <f>INDEX('Translate table'!$H$2:$H$622,MATCH(Players!P357,'Translate table'!$G$2:$G$622,0))</f>
        <v>Vytautas AndriuÅ¡keviÄius</v>
      </c>
      <c r="AF357" s="69">
        <f>IFERROR(INDEX('Euro Qual stats'!$A$1:$L$2071,MATCH(Players!$AE357,'Euro Qual stats'!$A$1:$A$2071,0),MATCH(Players!AF$2,'Euro Qual stats'!$A$1:$L$1,0)),0)</f>
        <v>5</v>
      </c>
      <c r="AG357" s="69">
        <f>IFERROR(INDEX('Euro Qual stats'!$A$1:$L$2071,MATCH(Players!$AE357,'Euro Qual stats'!$A$1:$A$2071,0),MATCH(Players!AG$2,'Euro Qual stats'!$A$1:$L$1,0)),0)</f>
        <v>0</v>
      </c>
      <c r="AH357" s="69">
        <f>IFERROR(INDEX('Euro Qual stats'!$A$1:$L$2071,MATCH(Players!$AE357,'Euro Qual stats'!$A$1:$A$2071,0),MATCH(Players!AH$2,'Euro Qual stats'!$A$1:$L$1,0)),0)</f>
        <v>0.21</v>
      </c>
      <c r="AI357" s="69">
        <f>IFERROR(INDEX('Euro Qual stats'!$A$1:$L$2071,MATCH(Players!$AE357,'Euro Qual stats'!$A$1:$A$2071,0),MATCH(Players!AI$2,'Euro Qual stats'!$A$1:$L$1,0)),0)</f>
        <v>0</v>
      </c>
      <c r="AJ357" s="85">
        <f t="shared" si="175"/>
        <v>0.11870283018867929</v>
      </c>
      <c r="AK357" s="85">
        <f t="shared" si="176"/>
        <v>0.41768867924528286</v>
      </c>
      <c r="AL357" s="85">
        <f t="shared" si="177"/>
        <v>0.10274371069182389</v>
      </c>
      <c r="AM357" s="85">
        <f t="shared" si="178"/>
        <v>0</v>
      </c>
      <c r="AN357" s="85">
        <f t="shared" si="179"/>
        <v>0</v>
      </c>
      <c r="AO357" s="85">
        <f t="shared" si="180"/>
        <v>0</v>
      </c>
      <c r="AP357" s="2">
        <f t="shared" si="181"/>
        <v>0</v>
      </c>
      <c r="AQ357" s="2">
        <f t="shared" si="182"/>
        <v>0</v>
      </c>
      <c r="AR357" s="2">
        <f t="shared" si="183"/>
        <v>0</v>
      </c>
      <c r="AS357" s="2">
        <f t="shared" si="184"/>
        <v>0</v>
      </c>
      <c r="AT357" s="2">
        <f t="shared" si="185"/>
        <v>0</v>
      </c>
      <c r="AU357" s="2">
        <f t="shared" si="205"/>
        <v>0</v>
      </c>
      <c r="AV357" s="2">
        <f t="shared" si="206"/>
        <v>0</v>
      </c>
      <c r="AW357" s="2">
        <f t="shared" si="207"/>
        <v>0</v>
      </c>
      <c r="AX357" s="2">
        <f t="shared" si="208"/>
        <v>0</v>
      </c>
      <c r="AY357" s="2">
        <f t="shared" si="209"/>
        <v>0</v>
      </c>
      <c r="AZ357" s="2">
        <f t="shared" si="186"/>
        <v>0.20884433962264143</v>
      </c>
      <c r="BA357" s="2">
        <f t="shared" si="187"/>
        <v>5.9351415094339645E-2</v>
      </c>
      <c r="BB357" s="2">
        <f t="shared" si="188"/>
        <v>0</v>
      </c>
      <c r="BC357">
        <f t="shared" si="189"/>
        <v>0</v>
      </c>
      <c r="BD357" s="74">
        <f t="shared" si="190"/>
        <v>0</v>
      </c>
      <c r="BE357" s="74">
        <f t="shared" si="191"/>
        <v>0</v>
      </c>
      <c r="BF357" s="74">
        <f t="shared" si="192"/>
        <v>0</v>
      </c>
      <c r="BG357" s="2">
        <f t="shared" si="193"/>
        <v>0</v>
      </c>
      <c r="BH357" s="2">
        <f t="shared" si="194"/>
        <v>0</v>
      </c>
      <c r="BI357" s="2">
        <f t="shared" si="195"/>
        <v>0</v>
      </c>
      <c r="BJ357" s="2">
        <f t="shared" si="196"/>
        <v>0</v>
      </c>
      <c r="BK357" s="2">
        <f t="shared" si="197"/>
        <v>0</v>
      </c>
      <c r="BL357" s="2">
        <f t="shared" si="198"/>
        <v>0</v>
      </c>
      <c r="BM357" s="2">
        <f t="shared" si="199"/>
        <v>0</v>
      </c>
      <c r="BN357" s="2">
        <f t="shared" si="200"/>
        <v>0</v>
      </c>
      <c r="BO357" s="2">
        <f t="shared" si="201"/>
        <v>0</v>
      </c>
      <c r="BP357" s="2">
        <f t="shared" si="202"/>
        <v>0</v>
      </c>
      <c r="BQ357" s="2">
        <f t="shared" si="203"/>
        <v>0</v>
      </c>
      <c r="BR357" s="2">
        <f t="shared" si="204"/>
        <v>0</v>
      </c>
    </row>
    <row r="358" spans="1:70" x14ac:dyDescent="0.3">
      <c r="A358" s="93">
        <v>0</v>
      </c>
      <c r="B358">
        <v>204764</v>
      </c>
      <c r="C358" t="s">
        <v>2330</v>
      </c>
      <c r="D358" t="s">
        <v>2046</v>
      </c>
      <c r="E358" t="s">
        <v>2331</v>
      </c>
      <c r="F358">
        <v>18718</v>
      </c>
      <c r="G358" t="s">
        <v>880</v>
      </c>
      <c r="H358" t="s">
        <v>935</v>
      </c>
      <c r="I358" t="s">
        <v>979</v>
      </c>
      <c r="J358">
        <v>9.3000000000000007</v>
      </c>
      <c r="K358">
        <v>4.5</v>
      </c>
      <c r="L358">
        <v>9.3000000000000007</v>
      </c>
      <c r="M358">
        <v>0</v>
      </c>
      <c r="N358">
        <v>262</v>
      </c>
      <c r="O358" t="s">
        <v>1273</v>
      </c>
      <c r="P358" t="s">
        <v>2332</v>
      </c>
      <c r="Q358" t="s">
        <v>2333</v>
      </c>
      <c r="R358">
        <v>0</v>
      </c>
      <c r="S358">
        <v>0</v>
      </c>
      <c r="T358">
        <v>9</v>
      </c>
      <c r="U358">
        <v>2</v>
      </c>
      <c r="V358">
        <v>450</v>
      </c>
      <c r="W358">
        <v>0</v>
      </c>
      <c r="X358">
        <v>0</v>
      </c>
      <c r="Y358">
        <v>0</v>
      </c>
      <c r="Z358" t="s">
        <v>2039</v>
      </c>
      <c r="AA358" t="s">
        <v>690</v>
      </c>
      <c r="AB358" s="69" t="str">
        <f>IF(AA358&lt;&gt;"",INDEX(Lookup!$N$2:$N$5,MATCH(Players!AA358,Lookup!$P$2:$P$5,0)),INDEX(Lookup!$N$2:$N$5,MATCH(Players!O358,Lookup!$O$2:$O$5,0)))</f>
        <v>Goalkeeper</v>
      </c>
      <c r="AC358">
        <v>4157000</v>
      </c>
      <c r="AD358" s="69" t="s">
        <v>753</v>
      </c>
      <c r="AE358" s="69" t="str">
        <f>INDEX('Translate table'!$H$2:$H$622,MATCH(Players!P358,'Translate table'!$G$2:$G$622,0))</f>
        <v>TomÃ¡Å¡ VaclÃ­k</v>
      </c>
      <c r="AF358" s="69">
        <f>IFERROR(INDEX('Euro Qual stats'!$A$1:$L$2071,MATCH(Players!$AE358,'Euro Qual stats'!$A$1:$A$2071,0),MATCH(Players!AF$2,'Euro Qual stats'!$A$1:$L$1,0)),0)</f>
        <v>6</v>
      </c>
      <c r="AG358" s="69">
        <f>IFERROR(INDEX('Euro Qual stats'!$A$1:$L$2071,MATCH(Players!$AE358,'Euro Qual stats'!$A$1:$A$2071,0),MATCH(Players!AG$2,'Euro Qual stats'!$A$1:$L$1,0)),0)</f>
        <v>0</v>
      </c>
      <c r="AH358" s="69">
        <f>IFERROR(INDEX('Euro Qual stats'!$A$1:$L$2071,MATCH(Players!$AE358,'Euro Qual stats'!$A$1:$A$2071,0),MATCH(Players!AH$2,'Euro Qual stats'!$A$1:$L$1,0)),0)</f>
        <v>0</v>
      </c>
      <c r="AI358" s="69">
        <f>IFERROR(INDEX('Euro Qual stats'!$A$1:$L$2071,MATCH(Players!$AE358,'Euro Qual stats'!$A$1:$A$2071,0),MATCH(Players!AI$2,'Euro Qual stats'!$A$1:$L$1,0)),0)</f>
        <v>0</v>
      </c>
      <c r="AJ358" s="85">
        <f t="shared" si="175"/>
        <v>0</v>
      </c>
      <c r="AK358" s="85">
        <f t="shared" si="176"/>
        <v>0</v>
      </c>
      <c r="AL358" s="85">
        <f t="shared" si="177"/>
        <v>0</v>
      </c>
      <c r="AM358" s="85">
        <f t="shared" si="178"/>
        <v>0</v>
      </c>
      <c r="AN358" s="85">
        <f t="shared" si="179"/>
        <v>0</v>
      </c>
      <c r="AO358" s="85">
        <f t="shared" si="180"/>
        <v>0</v>
      </c>
      <c r="AP358" s="2">
        <f t="shared" si="181"/>
        <v>0</v>
      </c>
      <c r="AQ358" s="2">
        <f t="shared" si="182"/>
        <v>0</v>
      </c>
      <c r="AR358" s="2">
        <f t="shared" si="183"/>
        <v>0</v>
      </c>
      <c r="AS358" s="2">
        <f t="shared" si="184"/>
        <v>0</v>
      </c>
      <c r="AT358" s="2">
        <f t="shared" si="185"/>
        <v>0</v>
      </c>
      <c r="AU358" s="2">
        <f t="shared" si="205"/>
        <v>0</v>
      </c>
      <c r="AV358" s="2">
        <f t="shared" si="206"/>
        <v>0</v>
      </c>
      <c r="AW358" s="2">
        <f t="shared" si="207"/>
        <v>0</v>
      </c>
      <c r="AX358" s="2">
        <f t="shared" si="208"/>
        <v>0</v>
      </c>
      <c r="AY358" s="2">
        <f t="shared" si="209"/>
        <v>0</v>
      </c>
      <c r="AZ358" s="2">
        <f t="shared" si="186"/>
        <v>0</v>
      </c>
      <c r="BA358" s="2">
        <f t="shared" si="187"/>
        <v>0</v>
      </c>
      <c r="BB358" s="2">
        <f t="shared" si="188"/>
        <v>0</v>
      </c>
      <c r="BC358">
        <f t="shared" si="189"/>
        <v>1</v>
      </c>
      <c r="BD358" s="74">
        <f t="shared" si="190"/>
        <v>0</v>
      </c>
      <c r="BE358" s="74">
        <f t="shared" si="191"/>
        <v>0</v>
      </c>
      <c r="BF358" s="74">
        <f t="shared" si="192"/>
        <v>0</v>
      </c>
      <c r="BG358" s="2">
        <f t="shared" si="193"/>
        <v>0</v>
      </c>
      <c r="BH358" s="2">
        <f t="shared" si="194"/>
        <v>0</v>
      </c>
      <c r="BI358" s="2">
        <f t="shared" si="195"/>
        <v>0</v>
      </c>
      <c r="BJ358" s="2">
        <f t="shared" si="196"/>
        <v>0</v>
      </c>
      <c r="BK358" s="2">
        <f t="shared" si="197"/>
        <v>0</v>
      </c>
      <c r="BL358" s="2">
        <f t="shared" si="198"/>
        <v>0</v>
      </c>
      <c r="BM358" s="2">
        <f t="shared" si="199"/>
        <v>0</v>
      </c>
      <c r="BN358" s="2">
        <f t="shared" si="200"/>
        <v>0</v>
      </c>
      <c r="BO358" s="2">
        <f t="shared" si="201"/>
        <v>0</v>
      </c>
      <c r="BP358" s="2">
        <f t="shared" si="202"/>
        <v>0</v>
      </c>
      <c r="BQ358" s="2">
        <f t="shared" si="203"/>
        <v>0</v>
      </c>
      <c r="BR358" s="2">
        <f t="shared" si="204"/>
        <v>0</v>
      </c>
    </row>
    <row r="359" spans="1:70" x14ac:dyDescent="0.3">
      <c r="A359" s="93">
        <v>0</v>
      </c>
      <c r="B359">
        <v>204759</v>
      </c>
      <c r="C359" t="s">
        <v>5239</v>
      </c>
      <c r="D359" t="s">
        <v>2374</v>
      </c>
      <c r="E359" t="s">
        <v>5240</v>
      </c>
      <c r="F359">
        <v>18718</v>
      </c>
      <c r="G359" t="s">
        <v>880</v>
      </c>
      <c r="H359" t="s">
        <v>935</v>
      </c>
      <c r="I359" t="s">
        <v>5231</v>
      </c>
      <c r="J359">
        <v>0</v>
      </c>
      <c r="K359">
        <v>4.5</v>
      </c>
      <c r="L359">
        <v>0</v>
      </c>
      <c r="M359">
        <v>0</v>
      </c>
      <c r="N359">
        <v>0</v>
      </c>
      <c r="O359" t="s">
        <v>1273</v>
      </c>
      <c r="P359" t="s">
        <v>5241</v>
      </c>
      <c r="Q359" t="s">
        <v>5242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 t="s">
        <v>2039</v>
      </c>
      <c r="AA359" t="s">
        <v>691</v>
      </c>
      <c r="AB359" s="69" t="str">
        <f>IF(AA359&lt;&gt;"",INDEX(Lookup!$N$2:$N$5,MATCH(Players!AA359,Lookup!$P$2:$P$5,0)),INDEX(Lookup!$N$2:$N$5,MATCH(Players!O359,Lookup!$O$2:$O$5,0)))</f>
        <v>Midfield</v>
      </c>
      <c r="AC359">
        <v>5102000</v>
      </c>
      <c r="AD359" s="69" t="s">
        <v>788</v>
      </c>
      <c r="AE359" s="69" t="e">
        <f>INDEX('Translate table'!$H$2:$H$622,MATCH(Players!P359,'Translate table'!$G$2:$G$622,0))</f>
        <v>#N/A</v>
      </c>
      <c r="AF359" s="69">
        <f>IFERROR(INDEX('Euro Qual stats'!$A$1:$L$2071,MATCH(Players!$AE359,'Euro Qual stats'!$A$1:$A$2071,0),MATCH(Players!AF$2,'Euro Qual stats'!$A$1:$L$1,0)),0)</f>
        <v>0</v>
      </c>
      <c r="AG359" s="69">
        <f>IFERROR(INDEX('Euro Qual stats'!$A$1:$L$2071,MATCH(Players!$AE359,'Euro Qual stats'!$A$1:$A$2071,0),MATCH(Players!AG$2,'Euro Qual stats'!$A$1:$L$1,0)),0)</f>
        <v>0</v>
      </c>
      <c r="AH359" s="69">
        <f>IFERROR(INDEX('Euro Qual stats'!$A$1:$L$2071,MATCH(Players!$AE359,'Euro Qual stats'!$A$1:$A$2071,0),MATCH(Players!AH$2,'Euro Qual stats'!$A$1:$L$1,0)),0)</f>
        <v>0</v>
      </c>
      <c r="AI359" s="69">
        <f>IFERROR(INDEX('Euro Qual stats'!$A$1:$L$2071,MATCH(Players!$AE359,'Euro Qual stats'!$A$1:$A$2071,0),MATCH(Players!AI$2,'Euro Qual stats'!$A$1:$L$1,0)),0)</f>
        <v>0</v>
      </c>
      <c r="AJ359" s="85">
        <f t="shared" si="175"/>
        <v>0.16033149171270719</v>
      </c>
      <c r="AK359" s="85">
        <f t="shared" si="176"/>
        <v>0.2239226519337017</v>
      </c>
      <c r="AL359" s="85">
        <f t="shared" si="177"/>
        <v>0.23265193370165746</v>
      </c>
      <c r="AM359" s="85">
        <f t="shared" si="178"/>
        <v>0</v>
      </c>
      <c r="AN359" s="85">
        <f t="shared" si="179"/>
        <v>0</v>
      </c>
      <c r="AO359" s="85">
        <f t="shared" si="180"/>
        <v>0</v>
      </c>
      <c r="AP359" s="2" t="str">
        <f t="shared" si="181"/>
        <v/>
      </c>
      <c r="AQ359" s="2" t="str">
        <f t="shared" si="182"/>
        <v/>
      </c>
      <c r="AR359" s="2" t="str">
        <f t="shared" si="183"/>
        <v/>
      </c>
      <c r="AS359" s="2" t="str">
        <f t="shared" si="184"/>
        <v/>
      </c>
      <c r="AT359" s="2" t="str">
        <f t="shared" si="185"/>
        <v/>
      </c>
      <c r="AU359" s="2">
        <f t="shared" si="205"/>
        <v>0</v>
      </c>
      <c r="AV359" s="2">
        <f t="shared" si="206"/>
        <v>0</v>
      </c>
      <c r="AW359" s="2">
        <f t="shared" si="207"/>
        <v>0</v>
      </c>
      <c r="AX359" s="2">
        <f t="shared" si="208"/>
        <v>2.7027027027027025E-2</v>
      </c>
      <c r="AY359" s="2">
        <f t="shared" si="209"/>
        <v>0</v>
      </c>
      <c r="AZ359" s="2">
        <f t="shared" si="186"/>
        <v>0.11196132596685085</v>
      </c>
      <c r="BA359" s="2">
        <f t="shared" si="187"/>
        <v>8.0165745856353596E-2</v>
      </c>
      <c r="BB359" s="2">
        <f t="shared" si="188"/>
        <v>1.3513513513513513E-2</v>
      </c>
      <c r="BC359">
        <f t="shared" si="189"/>
        <v>0</v>
      </c>
      <c r="BD359" s="74">
        <f t="shared" si="190"/>
        <v>0</v>
      </c>
      <c r="BE359" s="74">
        <f t="shared" si="191"/>
        <v>0</v>
      </c>
      <c r="BF359" s="74">
        <f t="shared" si="192"/>
        <v>0</v>
      </c>
      <c r="BG359" s="2">
        <f t="shared" si="193"/>
        <v>1.3513513513513513E-2</v>
      </c>
      <c r="BH359" s="2">
        <f t="shared" si="194"/>
        <v>0</v>
      </c>
      <c r="BI359" s="2">
        <f t="shared" si="195"/>
        <v>0</v>
      </c>
      <c r="BJ359" s="2">
        <f t="shared" si="196"/>
        <v>0</v>
      </c>
      <c r="BK359" s="2">
        <f t="shared" si="197"/>
        <v>0</v>
      </c>
      <c r="BL359" s="2">
        <f t="shared" si="198"/>
        <v>1.3513513513513513E-2</v>
      </c>
      <c r="BM359" s="2">
        <f t="shared" si="199"/>
        <v>0</v>
      </c>
      <c r="BN359" s="2">
        <f t="shared" si="200"/>
        <v>0</v>
      </c>
      <c r="BO359" s="2">
        <f t="shared" si="201"/>
        <v>0</v>
      </c>
      <c r="BP359" s="2">
        <f t="shared" si="202"/>
        <v>0</v>
      </c>
      <c r="BQ359" s="2">
        <f t="shared" si="203"/>
        <v>1.3513513513513513E-2</v>
      </c>
      <c r="BR359" s="2">
        <f t="shared" si="204"/>
        <v>0</v>
      </c>
    </row>
    <row r="360" spans="1:70" x14ac:dyDescent="0.3">
      <c r="A360" s="93">
        <v>0</v>
      </c>
      <c r="B360">
        <v>222233</v>
      </c>
      <c r="C360" t="s">
        <v>2334</v>
      </c>
      <c r="D360" t="s">
        <v>2335</v>
      </c>
      <c r="E360" t="s">
        <v>2336</v>
      </c>
      <c r="F360">
        <v>18718</v>
      </c>
      <c r="G360" t="s">
        <v>880</v>
      </c>
      <c r="H360" t="s">
        <v>935</v>
      </c>
      <c r="I360" t="s">
        <v>979</v>
      </c>
      <c r="J360">
        <v>6.3</v>
      </c>
      <c r="K360">
        <v>4.5</v>
      </c>
      <c r="L360">
        <v>6.3</v>
      </c>
      <c r="M360">
        <v>0</v>
      </c>
      <c r="N360">
        <v>80</v>
      </c>
      <c r="O360" t="s">
        <v>1301</v>
      </c>
      <c r="P360" t="s">
        <v>2337</v>
      </c>
      <c r="Q360" t="s">
        <v>2338</v>
      </c>
      <c r="R360">
        <v>7</v>
      </c>
      <c r="S360">
        <v>4</v>
      </c>
      <c r="T360">
        <v>0</v>
      </c>
      <c r="U360">
        <v>4</v>
      </c>
      <c r="V360">
        <v>2552</v>
      </c>
      <c r="W360">
        <v>16</v>
      </c>
      <c r="X360">
        <v>6</v>
      </c>
      <c r="Y360">
        <v>1</v>
      </c>
      <c r="Z360" t="s">
        <v>2039</v>
      </c>
      <c r="AA360" t="s">
        <v>692</v>
      </c>
      <c r="AB360" s="69" t="str">
        <f>IF(AA360&lt;&gt;"",INDEX(Lookup!$N$2:$N$5,MATCH(Players!AA360,Lookup!$P$2:$P$5,0)),INDEX(Lookup!$N$2:$N$5,MATCH(Players!O360,Lookup!$O$2:$O$5,0)))</f>
        <v>Defense</v>
      </c>
      <c r="AC360">
        <v>3102000</v>
      </c>
      <c r="AD360" s="69" t="s">
        <v>788</v>
      </c>
      <c r="AE360" s="69" t="str">
        <f>INDEX('Translate table'!$H$2:$H$622,MATCH(Players!P360,'Translate table'!$G$2:$G$622,0))</f>
        <v>Ondrej Celustka</v>
      </c>
      <c r="AF360" s="69">
        <f>IFERROR(INDEX('Euro Qual stats'!$A$1:$L$2071,MATCH(Players!$AE360,'Euro Qual stats'!$A$1:$A$2071,0),MATCH(Players!AF$2,'Euro Qual stats'!$A$1:$L$1,0)),0)</f>
        <v>8</v>
      </c>
      <c r="AG360" s="69">
        <f>IFERROR(INDEX('Euro Qual stats'!$A$1:$L$2071,MATCH(Players!$AE360,'Euro Qual stats'!$A$1:$A$2071,0),MATCH(Players!AG$2,'Euro Qual stats'!$A$1:$L$1,0)),0)</f>
        <v>0.13</v>
      </c>
      <c r="AH360" s="69">
        <f>IFERROR(INDEX('Euro Qual stats'!$A$1:$L$2071,MATCH(Players!$AE360,'Euro Qual stats'!$A$1:$A$2071,0),MATCH(Players!AH$2,'Euro Qual stats'!$A$1:$L$1,0)),0)</f>
        <v>0.13</v>
      </c>
      <c r="AI360" s="69">
        <f>IFERROR(INDEX('Euro Qual stats'!$A$1:$L$2071,MATCH(Players!$AE360,'Euro Qual stats'!$A$1:$A$2071,0),MATCH(Players!AI$2,'Euro Qual stats'!$A$1:$L$1,0)),0)</f>
        <v>0.13</v>
      </c>
      <c r="AJ360" s="85">
        <f t="shared" si="175"/>
        <v>0.11785009861932939</v>
      </c>
      <c r="AK360" s="85">
        <f t="shared" si="176"/>
        <v>0.11725838264299804</v>
      </c>
      <c r="AL360" s="85">
        <f t="shared" si="177"/>
        <v>0.14964497041420116</v>
      </c>
      <c r="AM360" s="85">
        <f t="shared" si="178"/>
        <v>8.8050347676588592E-2</v>
      </c>
      <c r="AN360" s="85">
        <f t="shared" si="179"/>
        <v>5.9590439206980067E-2</v>
      </c>
      <c r="AO360" s="85">
        <f t="shared" si="180"/>
        <v>7.6787001793816215E-2</v>
      </c>
      <c r="AP360" s="2">
        <f t="shared" si="181"/>
        <v>0.2468652037617555</v>
      </c>
      <c r="AQ360" s="2">
        <f t="shared" si="182"/>
        <v>0.14106583072100312</v>
      </c>
      <c r="AR360" s="2">
        <f t="shared" si="183"/>
        <v>0.56426332288401249</v>
      </c>
      <c r="AS360" s="2">
        <f t="shared" si="184"/>
        <v>0.21159874608150472</v>
      </c>
      <c r="AT360" s="2">
        <f t="shared" si="185"/>
        <v>3.526645768025078E-2</v>
      </c>
      <c r="AU360" s="2">
        <f t="shared" si="205"/>
        <v>0.2468652037617555</v>
      </c>
      <c r="AV360" s="2">
        <f t="shared" si="206"/>
        <v>0.14106583072100312</v>
      </c>
      <c r="AW360" s="2">
        <f t="shared" si="207"/>
        <v>0.56426332288401249</v>
      </c>
      <c r="AX360" s="2">
        <f t="shared" si="208"/>
        <v>0.21159874608150472</v>
      </c>
      <c r="AY360" s="2">
        <f t="shared" si="209"/>
        <v>3.526645768025078E-2</v>
      </c>
      <c r="AZ360" s="2">
        <f t="shared" si="186"/>
        <v>0.18206179320237675</v>
      </c>
      <c r="BA360" s="2">
        <f t="shared" si="187"/>
        <v>0.12945796467016626</v>
      </c>
      <c r="BB360" s="2">
        <f t="shared" si="188"/>
        <v>0.17079937304075238</v>
      </c>
      <c r="BC360">
        <f t="shared" si="189"/>
        <v>1</v>
      </c>
      <c r="BD360" s="74">
        <f t="shared" si="190"/>
        <v>0.11289277083424347</v>
      </c>
      <c r="BE360" s="74">
        <f t="shared" si="191"/>
        <v>0.12019114246686839</v>
      </c>
      <c r="BF360" s="74">
        <f t="shared" si="192"/>
        <v>0.16961397941900644</v>
      </c>
      <c r="BG360" s="2">
        <f t="shared" si="193"/>
        <v>0.17079937304075238</v>
      </c>
      <c r="BH360" s="2">
        <f t="shared" si="194"/>
        <v>3.526645768025078E-2</v>
      </c>
      <c r="BI360" s="2">
        <f t="shared" si="195"/>
        <v>0.11289277083424347</v>
      </c>
      <c r="BJ360" s="2">
        <f t="shared" si="196"/>
        <v>0.12019114246686839</v>
      </c>
      <c r="BK360" s="2">
        <f t="shared" si="197"/>
        <v>0.16961397941900644</v>
      </c>
      <c r="BL360" s="2">
        <f t="shared" si="198"/>
        <v>0.17079937304075238</v>
      </c>
      <c r="BM360" s="2">
        <f t="shared" si="199"/>
        <v>3.526645768025078E-2</v>
      </c>
      <c r="BN360" s="2">
        <f t="shared" si="200"/>
        <v>0.11800447575017289</v>
      </c>
      <c r="BO360" s="2">
        <f t="shared" si="201"/>
        <v>0.12019114246686839</v>
      </c>
      <c r="BP360" s="2">
        <f t="shared" si="202"/>
        <v>0.17040175854108833</v>
      </c>
      <c r="BQ360" s="2">
        <f t="shared" si="203"/>
        <v>0.17079937304075238</v>
      </c>
      <c r="BR360" s="2">
        <f t="shared" si="204"/>
        <v>3.526645768025078E-2</v>
      </c>
    </row>
    <row r="361" spans="1:70" x14ac:dyDescent="0.3">
      <c r="A361" s="93">
        <v>0</v>
      </c>
      <c r="B361">
        <v>222232</v>
      </c>
      <c r="C361" t="s">
        <v>2339</v>
      </c>
      <c r="D361" t="s">
        <v>1787</v>
      </c>
      <c r="E361" t="s">
        <v>2340</v>
      </c>
      <c r="F361">
        <v>18718</v>
      </c>
      <c r="G361" t="s">
        <v>880</v>
      </c>
      <c r="H361" t="s">
        <v>935</v>
      </c>
      <c r="I361" t="s">
        <v>979</v>
      </c>
      <c r="J361">
        <v>6.3</v>
      </c>
      <c r="K361">
        <v>4.5</v>
      </c>
      <c r="L361">
        <v>6.3</v>
      </c>
      <c r="M361">
        <v>0</v>
      </c>
      <c r="N361">
        <v>104</v>
      </c>
      <c r="O361" t="s">
        <v>1301</v>
      </c>
      <c r="P361" t="s">
        <v>2341</v>
      </c>
      <c r="Q361" t="s">
        <v>2342</v>
      </c>
      <c r="R361">
        <v>0</v>
      </c>
      <c r="S361">
        <v>0</v>
      </c>
      <c r="T361">
        <v>0</v>
      </c>
      <c r="U361">
        <v>2</v>
      </c>
      <c r="V361">
        <v>948</v>
      </c>
      <c r="W361">
        <v>0</v>
      </c>
      <c r="X361">
        <v>5</v>
      </c>
      <c r="Y361">
        <v>1</v>
      </c>
      <c r="Z361" t="s">
        <v>2039</v>
      </c>
      <c r="AA361" t="s">
        <v>692</v>
      </c>
      <c r="AB361" s="69" t="str">
        <f>IF(AA361&lt;&gt;"",INDEX(Lookup!$N$2:$N$5,MATCH(Players!AA361,Lookup!$P$2:$P$5,0)),INDEX(Lookup!$N$2:$N$5,MATCH(Players!O361,Lookup!$O$2:$O$5,0)))</f>
        <v>Defense</v>
      </c>
      <c r="AC361">
        <v>2602000</v>
      </c>
      <c r="AD361" s="69" t="s">
        <v>788</v>
      </c>
      <c r="AE361" s="69" t="str">
        <f>INDEX('Translate table'!$H$2:$H$622,MATCH(Players!P361,'Translate table'!$G$2:$G$622,0))</f>
        <v>Jan BoÅ™il</v>
      </c>
      <c r="AF361" s="69">
        <f>IFERROR(INDEX('Euro Qual stats'!$A$1:$L$2071,MATCH(Players!$AE361,'Euro Qual stats'!$A$1:$A$2071,0),MATCH(Players!AF$2,'Euro Qual stats'!$A$1:$L$1,0)),0)</f>
        <v>5</v>
      </c>
      <c r="AG361" s="69">
        <f>IFERROR(INDEX('Euro Qual stats'!$A$1:$L$2071,MATCH(Players!$AE361,'Euro Qual stats'!$A$1:$A$2071,0),MATCH(Players!AG$2,'Euro Qual stats'!$A$1:$L$1,0)),0)</f>
        <v>0</v>
      </c>
      <c r="AH361" s="69">
        <f>IFERROR(INDEX('Euro Qual stats'!$A$1:$L$2071,MATCH(Players!$AE361,'Euro Qual stats'!$A$1:$A$2071,0),MATCH(Players!AH$2,'Euro Qual stats'!$A$1:$L$1,0)),0)</f>
        <v>0</v>
      </c>
      <c r="AI361" s="69">
        <f>IFERROR(INDEX('Euro Qual stats'!$A$1:$L$2071,MATCH(Players!$AE361,'Euro Qual stats'!$A$1:$A$2071,0),MATCH(Players!AI$2,'Euro Qual stats'!$A$1:$L$1,0)),0)</f>
        <v>0.2</v>
      </c>
      <c r="AJ361" s="85">
        <f t="shared" si="175"/>
        <v>5.4571005917159771E-2</v>
      </c>
      <c r="AK361" s="85">
        <f t="shared" si="176"/>
        <v>5.3535502958579895E-2</v>
      </c>
      <c r="AL361" s="85">
        <f t="shared" si="177"/>
        <v>0.19354536489151869</v>
      </c>
      <c r="AM361" s="85">
        <f t="shared" si="178"/>
        <v>4.0772100323715733E-2</v>
      </c>
      <c r="AN361" s="85">
        <f t="shared" si="179"/>
        <v>2.7206618943237289E-2</v>
      </c>
      <c r="AO361" s="85">
        <f t="shared" si="180"/>
        <v>9.931351678558982E-2</v>
      </c>
      <c r="AP361" s="2">
        <f t="shared" si="181"/>
        <v>0</v>
      </c>
      <c r="AQ361" s="2">
        <f t="shared" si="182"/>
        <v>0</v>
      </c>
      <c r="AR361" s="2">
        <f t="shared" si="183"/>
        <v>0</v>
      </c>
      <c r="AS361" s="2">
        <f t="shared" si="184"/>
        <v>0.47468354430379744</v>
      </c>
      <c r="AT361" s="2">
        <f t="shared" si="185"/>
        <v>9.4936708860759486E-2</v>
      </c>
      <c r="AU361" s="2">
        <f t="shared" si="205"/>
        <v>0</v>
      </c>
      <c r="AV361" s="2">
        <f t="shared" si="206"/>
        <v>0</v>
      </c>
      <c r="AW361" s="2">
        <f t="shared" si="207"/>
        <v>0</v>
      </c>
      <c r="AX361" s="2">
        <f t="shared" si="208"/>
        <v>0.47468354430379744</v>
      </c>
      <c r="AY361" s="2">
        <f t="shared" si="209"/>
        <v>9.4936708860759486E-2</v>
      </c>
      <c r="AZ361" s="2">
        <f t="shared" si="186"/>
        <v>2.6767751479289947E-2</v>
      </c>
      <c r="BA361" s="2">
        <f t="shared" si="187"/>
        <v>2.7285502958579885E-2</v>
      </c>
      <c r="BB361" s="2">
        <f t="shared" si="188"/>
        <v>0.33734177215189876</v>
      </c>
      <c r="BC361">
        <f t="shared" si="189"/>
        <v>1</v>
      </c>
      <c r="BD361" s="74">
        <f t="shared" si="190"/>
        <v>1.6598131768044193E-2</v>
      </c>
      <c r="BE361" s="74">
        <f t="shared" si="191"/>
        <v>2.5332360057801782E-2</v>
      </c>
      <c r="BF361" s="74">
        <f t="shared" si="192"/>
        <v>0</v>
      </c>
      <c r="BG361" s="2">
        <f t="shared" si="193"/>
        <v>0.33734177215189876</v>
      </c>
      <c r="BH361" s="2">
        <f t="shared" si="194"/>
        <v>9.4936708860759486E-2</v>
      </c>
      <c r="BI361" s="2">
        <f t="shared" si="195"/>
        <v>1.6598131768044193E-2</v>
      </c>
      <c r="BJ361" s="2">
        <f t="shared" si="196"/>
        <v>2.5332360057801782E-2</v>
      </c>
      <c r="BK361" s="2">
        <f t="shared" si="197"/>
        <v>0</v>
      </c>
      <c r="BL361" s="2">
        <f t="shared" si="198"/>
        <v>0.33734177215189876</v>
      </c>
      <c r="BM361" s="2">
        <f t="shared" si="199"/>
        <v>0.06</v>
      </c>
      <c r="BN361" s="2">
        <f t="shared" si="200"/>
        <v>1.7349683449582161E-2</v>
      </c>
      <c r="BO361" s="2">
        <f t="shared" si="201"/>
        <v>2.5332360057801782E-2</v>
      </c>
      <c r="BP361" s="2">
        <f t="shared" si="202"/>
        <v>0</v>
      </c>
      <c r="BQ361" s="2">
        <f t="shared" si="203"/>
        <v>0.33734177215189876</v>
      </c>
      <c r="BR361" s="2">
        <f t="shared" si="204"/>
        <v>0.06</v>
      </c>
    </row>
    <row r="362" spans="1:70" x14ac:dyDescent="0.3">
      <c r="A362" s="93">
        <v>0</v>
      </c>
      <c r="B362">
        <v>222231</v>
      </c>
      <c r="C362" t="s">
        <v>2343</v>
      </c>
      <c r="D362" t="s">
        <v>1443</v>
      </c>
      <c r="E362" t="s">
        <v>2344</v>
      </c>
      <c r="F362">
        <v>18718</v>
      </c>
      <c r="G362" t="s">
        <v>880</v>
      </c>
      <c r="H362" t="s">
        <v>935</v>
      </c>
      <c r="I362" t="s">
        <v>5231</v>
      </c>
      <c r="J362">
        <v>0</v>
      </c>
      <c r="K362">
        <v>4.5</v>
      </c>
      <c r="L362">
        <v>0</v>
      </c>
      <c r="M362">
        <v>0</v>
      </c>
      <c r="N362">
        <v>2</v>
      </c>
      <c r="O362" t="s">
        <v>1301</v>
      </c>
      <c r="P362" t="s">
        <v>2345</v>
      </c>
      <c r="Q362" t="s">
        <v>2346</v>
      </c>
      <c r="R362">
        <v>0</v>
      </c>
      <c r="S362">
        <v>0</v>
      </c>
      <c r="T362">
        <v>54</v>
      </c>
      <c r="U362">
        <v>10</v>
      </c>
      <c r="V362">
        <v>2520</v>
      </c>
      <c r="W362">
        <v>0</v>
      </c>
      <c r="X362">
        <v>2</v>
      </c>
      <c r="Y362">
        <v>0</v>
      </c>
      <c r="Z362" t="s">
        <v>2039</v>
      </c>
      <c r="AA362" t="s">
        <v>692</v>
      </c>
      <c r="AB362" s="69" t="str">
        <f>IF(AA362&lt;&gt;"",INDEX(Lookup!$N$2:$N$5,MATCH(Players!AA362,Lookup!$P$2:$P$5,0)),INDEX(Lookup!$N$2:$N$5,MATCH(Players!O362,Lookup!$O$2:$O$5,0)))</f>
        <v>Defense</v>
      </c>
      <c r="AC362">
        <v>1995000</v>
      </c>
      <c r="AD362" s="69" t="s">
        <v>788</v>
      </c>
      <c r="AE362" s="69" t="str">
        <f>INDEX('Translate table'!$H$2:$H$622,MATCH(Players!P362,'Translate table'!$G$2:$G$622,0))</f>
        <v>DÃ¡vid Hancko</v>
      </c>
      <c r="AF362" s="69">
        <f>IFERROR(INDEX('Euro Qual stats'!$A$1:$L$2071,MATCH(Players!$AE362,'Euro Qual stats'!$A$1:$A$2071,0),MATCH(Players!AF$2,'Euro Qual stats'!$A$1:$L$1,0)),0)</f>
        <v>8</v>
      </c>
      <c r="AG362" s="69">
        <f>IFERROR(INDEX('Euro Qual stats'!$A$1:$L$2071,MATCH(Players!$AE362,'Euro Qual stats'!$A$1:$A$2071,0),MATCH(Players!AG$2,'Euro Qual stats'!$A$1:$L$1,0)),0)</f>
        <v>0</v>
      </c>
      <c r="AH362" s="69">
        <f>IFERROR(INDEX('Euro Qual stats'!$A$1:$L$2071,MATCH(Players!$AE362,'Euro Qual stats'!$A$1:$A$2071,0),MATCH(Players!AH$2,'Euro Qual stats'!$A$1:$L$1,0)),0)</f>
        <v>0.13</v>
      </c>
      <c r="AI362" s="69">
        <f>IFERROR(INDEX('Euro Qual stats'!$A$1:$L$2071,MATCH(Players!$AE362,'Euro Qual stats'!$A$1:$A$2071,0),MATCH(Players!AI$2,'Euro Qual stats'!$A$1:$L$1,0)),0)</f>
        <v>0</v>
      </c>
      <c r="AJ362" s="85">
        <f t="shared" si="175"/>
        <v>3.1183431952662724E-2</v>
      </c>
      <c r="AK362" s="85">
        <f t="shared" si="176"/>
        <v>0.11725838264299804</v>
      </c>
      <c r="AL362" s="85">
        <f t="shared" si="177"/>
        <v>6.2978303747534478E-2</v>
      </c>
      <c r="AM362" s="85">
        <f t="shared" si="178"/>
        <v>0</v>
      </c>
      <c r="AN362" s="85">
        <f t="shared" si="179"/>
        <v>0</v>
      </c>
      <c r="AO362" s="85">
        <f t="shared" si="180"/>
        <v>0</v>
      </c>
      <c r="AP362" s="2">
        <f t="shared" si="181"/>
        <v>0</v>
      </c>
      <c r="AQ362" s="2">
        <f t="shared" si="182"/>
        <v>0</v>
      </c>
      <c r="AR362" s="2">
        <f t="shared" si="183"/>
        <v>0</v>
      </c>
      <c r="AS362" s="2">
        <f t="shared" si="184"/>
        <v>7.1428571428571425E-2</v>
      </c>
      <c r="AT362" s="2">
        <f t="shared" si="185"/>
        <v>0</v>
      </c>
      <c r="AU362" s="2">
        <f t="shared" si="205"/>
        <v>0</v>
      </c>
      <c r="AV362" s="2">
        <f t="shared" si="206"/>
        <v>0</v>
      </c>
      <c r="AW362" s="2">
        <f t="shared" si="207"/>
        <v>0</v>
      </c>
      <c r="AX362" s="2">
        <f t="shared" si="208"/>
        <v>7.1428571428571425E-2</v>
      </c>
      <c r="AY362" s="2">
        <f t="shared" si="209"/>
        <v>0</v>
      </c>
      <c r="AZ362" s="2">
        <f t="shared" si="186"/>
        <v>5.8629191321499019E-2</v>
      </c>
      <c r="BA362" s="2">
        <f t="shared" si="187"/>
        <v>1.5591715976331362E-2</v>
      </c>
      <c r="BB362" s="2">
        <f t="shared" si="188"/>
        <v>3.5714285714285712E-2</v>
      </c>
      <c r="BC362">
        <f t="shared" si="189"/>
        <v>0</v>
      </c>
      <c r="BD362" s="74">
        <f t="shared" si="190"/>
        <v>0</v>
      </c>
      <c r="BE362" s="74">
        <f t="shared" si="191"/>
        <v>0</v>
      </c>
      <c r="BF362" s="74">
        <f t="shared" si="192"/>
        <v>0</v>
      </c>
      <c r="BG362" s="2">
        <f t="shared" si="193"/>
        <v>3.5714285714285712E-2</v>
      </c>
      <c r="BH362" s="2">
        <f t="shared" si="194"/>
        <v>0</v>
      </c>
      <c r="BI362" s="2">
        <f t="shared" si="195"/>
        <v>0</v>
      </c>
      <c r="BJ362" s="2">
        <f t="shared" si="196"/>
        <v>0</v>
      </c>
      <c r="BK362" s="2">
        <f t="shared" si="197"/>
        <v>0</v>
      </c>
      <c r="BL362" s="2">
        <f t="shared" si="198"/>
        <v>3.5714285714285712E-2</v>
      </c>
      <c r="BM362" s="2">
        <f t="shared" si="199"/>
        <v>0</v>
      </c>
      <c r="BN362" s="2">
        <f t="shared" si="200"/>
        <v>0</v>
      </c>
      <c r="BO362" s="2">
        <f t="shared" si="201"/>
        <v>0</v>
      </c>
      <c r="BP362" s="2">
        <f t="shared" si="202"/>
        <v>0</v>
      </c>
      <c r="BQ362" s="2">
        <f t="shared" si="203"/>
        <v>3.5714285714285712E-2</v>
      </c>
      <c r="BR362" s="2">
        <f t="shared" si="204"/>
        <v>0</v>
      </c>
    </row>
    <row r="363" spans="1:70" x14ac:dyDescent="0.3">
      <c r="A363" s="93">
        <v>0</v>
      </c>
      <c r="B363">
        <v>204986</v>
      </c>
      <c r="C363" t="s">
        <v>2347</v>
      </c>
      <c r="D363" t="s">
        <v>2348</v>
      </c>
      <c r="E363" t="s">
        <v>2349</v>
      </c>
      <c r="F363">
        <v>18718</v>
      </c>
      <c r="G363" t="s">
        <v>880</v>
      </c>
      <c r="H363" t="s">
        <v>935</v>
      </c>
      <c r="I363" t="s">
        <v>5231</v>
      </c>
      <c r="J363">
        <v>0</v>
      </c>
      <c r="K363">
        <v>4.5</v>
      </c>
      <c r="L363">
        <v>0</v>
      </c>
      <c r="M363">
        <v>0</v>
      </c>
      <c r="N363">
        <v>7</v>
      </c>
      <c r="O363" t="s">
        <v>1301</v>
      </c>
      <c r="P363" t="s">
        <v>2350</v>
      </c>
      <c r="Q363" t="s">
        <v>2351</v>
      </c>
      <c r="R363">
        <v>0</v>
      </c>
      <c r="S363">
        <v>0</v>
      </c>
      <c r="T363">
        <v>0</v>
      </c>
      <c r="U363">
        <v>0</v>
      </c>
      <c r="V363">
        <v>95</v>
      </c>
      <c r="W363">
        <v>0</v>
      </c>
      <c r="X363">
        <v>0</v>
      </c>
      <c r="Y363">
        <v>0</v>
      </c>
      <c r="Z363" t="s">
        <v>2039</v>
      </c>
      <c r="AA363" t="s">
        <v>692</v>
      </c>
      <c r="AB363" s="69" t="str">
        <f>IF(AA363&lt;&gt;"",INDEX(Lookup!$N$2:$N$5,MATCH(Players!AA363,Lookup!$P$2:$P$5,0)),INDEX(Lookup!$N$2:$N$5,MATCH(Players!O363,Lookup!$O$2:$O$5,0)))</f>
        <v>Defense</v>
      </c>
      <c r="AC363">
        <v>1995000</v>
      </c>
      <c r="AD363" s="69" t="s">
        <v>788</v>
      </c>
      <c r="AE363" s="69" t="str">
        <f>INDEX('Translate table'!$H$2:$H$622,MATCH(Players!P363,'Translate table'!$G$2:$G$622,0))</f>
        <v>Matej MitroviÄ‡</v>
      </c>
      <c r="AF363" s="69">
        <f>IFERROR(INDEX('Euro Qual stats'!$A$1:$L$2071,MATCH(Players!$AE363,'Euro Qual stats'!$A$1:$A$2071,0),MATCH(Players!AF$2,'Euro Qual stats'!$A$1:$L$1,0)),0)</f>
        <v>0</v>
      </c>
      <c r="AG363" s="69">
        <f>IFERROR(INDEX('Euro Qual stats'!$A$1:$L$2071,MATCH(Players!$AE363,'Euro Qual stats'!$A$1:$A$2071,0),MATCH(Players!AG$2,'Euro Qual stats'!$A$1:$L$1,0)),0)</f>
        <v>0</v>
      </c>
      <c r="AH363" s="69">
        <f>IFERROR(INDEX('Euro Qual stats'!$A$1:$L$2071,MATCH(Players!$AE363,'Euro Qual stats'!$A$1:$A$2071,0),MATCH(Players!AH$2,'Euro Qual stats'!$A$1:$L$1,0)),0)</f>
        <v>0</v>
      </c>
      <c r="AI363" s="69">
        <f>IFERROR(INDEX('Euro Qual stats'!$A$1:$L$2071,MATCH(Players!$AE363,'Euro Qual stats'!$A$1:$A$2071,0),MATCH(Players!AI$2,'Euro Qual stats'!$A$1:$L$1,0)),0)</f>
        <v>0</v>
      </c>
      <c r="AJ363" s="85">
        <f t="shared" si="175"/>
        <v>9.3550295857988172E-2</v>
      </c>
      <c r="AK363" s="85">
        <f t="shared" si="176"/>
        <v>9.1775147928994105E-2</v>
      </c>
      <c r="AL363" s="85">
        <f t="shared" si="177"/>
        <v>0.18893491124260345</v>
      </c>
      <c r="AM363" s="85">
        <f t="shared" si="178"/>
        <v>0</v>
      </c>
      <c r="AN363" s="85">
        <f t="shared" si="179"/>
        <v>0</v>
      </c>
      <c r="AO363" s="85">
        <f t="shared" si="180"/>
        <v>0</v>
      </c>
      <c r="AP363" s="2">
        <f t="shared" si="181"/>
        <v>0</v>
      </c>
      <c r="AQ363" s="2">
        <f t="shared" si="182"/>
        <v>0</v>
      </c>
      <c r="AR363" s="2">
        <f t="shared" si="183"/>
        <v>0</v>
      </c>
      <c r="AS363" s="2">
        <f t="shared" si="184"/>
        <v>0</v>
      </c>
      <c r="AT363" s="2">
        <f t="shared" si="185"/>
        <v>0</v>
      </c>
      <c r="AU363" s="2">
        <f t="shared" si="205"/>
        <v>0</v>
      </c>
      <c r="AV363" s="2">
        <f t="shared" si="206"/>
        <v>0</v>
      </c>
      <c r="AW363" s="2">
        <f t="shared" si="207"/>
        <v>0</v>
      </c>
      <c r="AX363" s="2">
        <f t="shared" si="208"/>
        <v>0</v>
      </c>
      <c r="AY363" s="2">
        <f t="shared" si="209"/>
        <v>0</v>
      </c>
      <c r="AZ363" s="2">
        <f t="shared" si="186"/>
        <v>4.5887573964497053E-2</v>
      </c>
      <c r="BA363" s="2">
        <f t="shared" si="187"/>
        <v>4.6775147928994086E-2</v>
      </c>
      <c r="BB363" s="2">
        <f t="shared" si="188"/>
        <v>0</v>
      </c>
      <c r="BC363">
        <f t="shared" si="189"/>
        <v>0</v>
      </c>
      <c r="BD363" s="74">
        <f t="shared" si="190"/>
        <v>0</v>
      </c>
      <c r="BE363" s="74">
        <f t="shared" si="191"/>
        <v>0</v>
      </c>
      <c r="BF363" s="74">
        <f t="shared" si="192"/>
        <v>0</v>
      </c>
      <c r="BG363" s="2">
        <f t="shared" si="193"/>
        <v>0</v>
      </c>
      <c r="BH363" s="2">
        <f t="shared" si="194"/>
        <v>0</v>
      </c>
      <c r="BI363" s="2">
        <f t="shared" si="195"/>
        <v>0</v>
      </c>
      <c r="BJ363" s="2">
        <f t="shared" si="196"/>
        <v>0</v>
      </c>
      <c r="BK363" s="2">
        <f t="shared" si="197"/>
        <v>0</v>
      </c>
      <c r="BL363" s="2">
        <f t="shared" si="198"/>
        <v>0</v>
      </c>
      <c r="BM363" s="2">
        <f t="shared" si="199"/>
        <v>0</v>
      </c>
      <c r="BN363" s="2">
        <f t="shared" si="200"/>
        <v>0</v>
      </c>
      <c r="BO363" s="2">
        <f t="shared" si="201"/>
        <v>0</v>
      </c>
      <c r="BP363" s="2">
        <f t="shared" si="202"/>
        <v>0</v>
      </c>
      <c r="BQ363" s="2">
        <f t="shared" si="203"/>
        <v>0</v>
      </c>
      <c r="BR363" s="2">
        <f t="shared" si="204"/>
        <v>0</v>
      </c>
    </row>
    <row r="364" spans="1:70" x14ac:dyDescent="0.3">
      <c r="A364" s="93">
        <v>0</v>
      </c>
      <c r="B364">
        <v>222236</v>
      </c>
      <c r="C364" t="s">
        <v>2352</v>
      </c>
      <c r="D364" t="s">
        <v>2353</v>
      </c>
      <c r="E364" t="s">
        <v>2354</v>
      </c>
      <c r="F364">
        <v>18718</v>
      </c>
      <c r="G364" t="s">
        <v>880</v>
      </c>
      <c r="H364" t="s">
        <v>935</v>
      </c>
      <c r="I364" t="s">
        <v>5231</v>
      </c>
      <c r="J364">
        <v>1</v>
      </c>
      <c r="K364">
        <v>4.5</v>
      </c>
      <c r="L364">
        <v>1</v>
      </c>
      <c r="M364">
        <v>1</v>
      </c>
      <c r="N364">
        <v>3</v>
      </c>
      <c r="O364" t="s">
        <v>992</v>
      </c>
      <c r="P364" t="s">
        <v>2355</v>
      </c>
      <c r="Q364" t="s">
        <v>2356</v>
      </c>
      <c r="R364">
        <v>3</v>
      </c>
      <c r="S364">
        <v>1</v>
      </c>
      <c r="T364">
        <v>0</v>
      </c>
      <c r="U364">
        <v>4</v>
      </c>
      <c r="V364">
        <v>1699</v>
      </c>
      <c r="W364">
        <v>5</v>
      </c>
      <c r="X364">
        <v>4</v>
      </c>
      <c r="Y364">
        <v>0</v>
      </c>
      <c r="Z364" t="s">
        <v>2039</v>
      </c>
      <c r="AA364" t="s">
        <v>691</v>
      </c>
      <c r="AB364" s="69" t="str">
        <f>IF(AA364&lt;&gt;"",INDEX(Lookup!$N$2:$N$5,MATCH(Players!AA364,Lookup!$P$2:$P$5,0)),INDEX(Lookup!$N$2:$N$5,MATCH(Players!O364,Lookup!$O$2:$O$5,0)))</f>
        <v>Midfield</v>
      </c>
      <c r="AC364">
        <v>2032000</v>
      </c>
      <c r="AD364" s="69" t="s">
        <v>788</v>
      </c>
      <c r="AE364" s="69" t="str">
        <f>INDEX('Translate table'!$H$2:$H$622,MATCH(Players!P364,'Translate table'!$G$2:$G$622,0))</f>
        <v>Petr Å evÄÃ­k</v>
      </c>
      <c r="AF364" s="69">
        <f>IFERROR(INDEX('Euro Qual stats'!$A$1:$L$2071,MATCH(Players!$AE364,'Euro Qual stats'!$A$1:$A$2071,0),MATCH(Players!AF$2,'Euro Qual stats'!$A$1:$L$1,0)),0)</f>
        <v>2</v>
      </c>
      <c r="AG364" s="69">
        <f>IFERROR(INDEX('Euro Qual stats'!$A$1:$L$2071,MATCH(Players!$AE364,'Euro Qual stats'!$A$1:$A$2071,0),MATCH(Players!AG$2,'Euro Qual stats'!$A$1:$L$1,0)),0)</f>
        <v>0</v>
      </c>
      <c r="AH364" s="69">
        <f>IFERROR(INDEX('Euro Qual stats'!$A$1:$L$2071,MATCH(Players!$AE364,'Euro Qual stats'!$A$1:$A$2071,0),MATCH(Players!AH$2,'Euro Qual stats'!$A$1:$L$1,0)),0)</f>
        <v>0</v>
      </c>
      <c r="AI364" s="69">
        <f>IFERROR(INDEX('Euro Qual stats'!$A$1:$L$2071,MATCH(Players!$AE364,'Euro Qual stats'!$A$1:$A$2071,0),MATCH(Players!AI$2,'Euro Qual stats'!$A$1:$L$1,0)),0)</f>
        <v>0</v>
      </c>
      <c r="AJ364" s="85">
        <f t="shared" si="175"/>
        <v>0.13360957642725599</v>
      </c>
      <c r="AK364" s="85">
        <f t="shared" si="176"/>
        <v>0.18660220994475143</v>
      </c>
      <c r="AL364" s="85">
        <f t="shared" si="177"/>
        <v>0.19387661141804788</v>
      </c>
      <c r="AM364" s="85">
        <f t="shared" si="178"/>
        <v>0</v>
      </c>
      <c r="AN364" s="85">
        <f t="shared" si="179"/>
        <v>0</v>
      </c>
      <c r="AO364" s="85">
        <f t="shared" si="180"/>
        <v>0</v>
      </c>
      <c r="AP364" s="2">
        <f t="shared" si="181"/>
        <v>0.15891701000588582</v>
      </c>
      <c r="AQ364" s="2">
        <f t="shared" si="182"/>
        <v>5.2972336668628606E-2</v>
      </c>
      <c r="AR364" s="2">
        <f t="shared" si="183"/>
        <v>0.26486168334314303</v>
      </c>
      <c r="AS364" s="2">
        <f t="shared" si="184"/>
        <v>0.21188934667451442</v>
      </c>
      <c r="AT364" s="2">
        <f t="shared" si="185"/>
        <v>0</v>
      </c>
      <c r="AU364" s="2">
        <f t="shared" si="205"/>
        <v>0.15891701000588582</v>
      </c>
      <c r="AV364" s="2">
        <f t="shared" si="206"/>
        <v>5.2972336668628606E-2</v>
      </c>
      <c r="AW364" s="2">
        <f t="shared" si="207"/>
        <v>0.26486168334314303</v>
      </c>
      <c r="AX364" s="2">
        <f t="shared" si="208"/>
        <v>0.21188934667451442</v>
      </c>
      <c r="AY364" s="2">
        <f t="shared" si="209"/>
        <v>0</v>
      </c>
      <c r="AZ364" s="2">
        <f t="shared" si="186"/>
        <v>0.17275960997531864</v>
      </c>
      <c r="BA364" s="2">
        <f t="shared" si="187"/>
        <v>9.3290956547942297E-2</v>
      </c>
      <c r="BB364" s="2">
        <f t="shared" si="188"/>
        <v>0.10594467333725721</v>
      </c>
      <c r="BC364">
        <f t="shared" si="189"/>
        <v>0</v>
      </c>
      <c r="BD364" s="74">
        <f t="shared" si="190"/>
        <v>0</v>
      </c>
      <c r="BE364" s="74">
        <f t="shared" si="191"/>
        <v>0</v>
      </c>
      <c r="BF364" s="74">
        <f t="shared" si="192"/>
        <v>0</v>
      </c>
      <c r="BG364" s="2">
        <f t="shared" si="193"/>
        <v>0.10594467333725721</v>
      </c>
      <c r="BH364" s="2">
        <f t="shared" si="194"/>
        <v>0</v>
      </c>
      <c r="BI364" s="2">
        <f t="shared" si="195"/>
        <v>0</v>
      </c>
      <c r="BJ364" s="2">
        <f t="shared" si="196"/>
        <v>0</v>
      </c>
      <c r="BK364" s="2">
        <f t="shared" si="197"/>
        <v>0</v>
      </c>
      <c r="BL364" s="2">
        <f t="shared" si="198"/>
        <v>0.10594467333725721</v>
      </c>
      <c r="BM364" s="2">
        <f t="shared" si="199"/>
        <v>0</v>
      </c>
      <c r="BN364" s="2">
        <f t="shared" si="200"/>
        <v>0</v>
      </c>
      <c r="BO364" s="2">
        <f t="shared" si="201"/>
        <v>0</v>
      </c>
      <c r="BP364" s="2">
        <f t="shared" si="202"/>
        <v>0</v>
      </c>
      <c r="BQ364" s="2">
        <f t="shared" si="203"/>
        <v>0.10594467333725721</v>
      </c>
      <c r="BR364" s="2">
        <f t="shared" si="204"/>
        <v>0</v>
      </c>
    </row>
    <row r="365" spans="1:70" x14ac:dyDescent="0.3">
      <c r="A365" s="93">
        <v>0</v>
      </c>
      <c r="B365">
        <v>222235</v>
      </c>
      <c r="C365" t="s">
        <v>2357</v>
      </c>
      <c r="D365" t="s">
        <v>2358</v>
      </c>
      <c r="E365" t="s">
        <v>2359</v>
      </c>
      <c r="F365">
        <v>18718</v>
      </c>
      <c r="G365" t="s">
        <v>880</v>
      </c>
      <c r="H365" t="s">
        <v>935</v>
      </c>
      <c r="I365" t="s">
        <v>5231</v>
      </c>
      <c r="J365">
        <v>1</v>
      </c>
      <c r="K365">
        <v>4.5</v>
      </c>
      <c r="L365">
        <v>1</v>
      </c>
      <c r="M365">
        <v>1</v>
      </c>
      <c r="N365">
        <v>28</v>
      </c>
      <c r="O365" t="s">
        <v>992</v>
      </c>
      <c r="P365" t="s">
        <v>2360</v>
      </c>
      <c r="Q365" t="s">
        <v>446</v>
      </c>
      <c r="R365">
        <v>2</v>
      </c>
      <c r="S365">
        <v>2</v>
      </c>
      <c r="T365">
        <v>0</v>
      </c>
      <c r="U365">
        <v>6</v>
      </c>
      <c r="V365">
        <v>2642</v>
      </c>
      <c r="W365">
        <v>13</v>
      </c>
      <c r="X365">
        <v>4</v>
      </c>
      <c r="Y365">
        <v>0</v>
      </c>
      <c r="Z365" t="s">
        <v>2039</v>
      </c>
      <c r="AA365" t="s">
        <v>693</v>
      </c>
      <c r="AB365" s="69" t="str">
        <f>IF(AA365&lt;&gt;"",INDEX(Lookup!$N$2:$N$5,MATCH(Players!AA365,Lookup!$P$2:$P$5,0)),INDEX(Lookup!$N$2:$N$5,MATCH(Players!O365,Lookup!$O$2:$O$5,0)))</f>
        <v>Striker</v>
      </c>
      <c r="AC365">
        <v>2532000</v>
      </c>
      <c r="AD365" s="69" t="s">
        <v>788</v>
      </c>
      <c r="AE365" s="69" t="str">
        <f>INDEX('Translate table'!$H$2:$H$622,MATCH(Players!P365,'Translate table'!$G$2:$G$622,0))</f>
        <v>Adem LjajiÄ‡</v>
      </c>
      <c r="AF365" s="69">
        <f>IFERROR(INDEX('Euro Qual stats'!$A$1:$L$2071,MATCH(Players!$AE365,'Euro Qual stats'!$A$1:$A$2071,0),MATCH(Players!AF$2,'Euro Qual stats'!$A$1:$L$1,0)),0)</f>
        <v>8</v>
      </c>
      <c r="AG365" s="69">
        <f>IFERROR(INDEX('Euro Qual stats'!$A$1:$L$2071,MATCH(Players!$AE365,'Euro Qual stats'!$A$1:$A$2071,0),MATCH(Players!AG$2,'Euro Qual stats'!$A$1:$L$1,0)),0)</f>
        <v>0.53</v>
      </c>
      <c r="AH365" s="69">
        <f>IFERROR(INDEX('Euro Qual stats'!$A$1:$L$2071,MATCH(Players!$AE365,'Euro Qual stats'!$A$1:$A$2071,0),MATCH(Players!AH$2,'Euro Qual stats'!$A$1:$L$1,0)),0)</f>
        <v>0.18</v>
      </c>
      <c r="AI365" s="69">
        <f>IFERROR(INDEX('Euro Qual stats'!$A$1:$L$2071,MATCH(Players!$AE365,'Euro Qual stats'!$A$1:$A$2071,0),MATCH(Players!AI$2,'Euro Qual stats'!$A$1:$L$1,0)),0)</f>
        <v>0.18</v>
      </c>
      <c r="AJ365" s="85">
        <f t="shared" si="175"/>
        <v>0.42116352201257862</v>
      </c>
      <c r="AK365" s="85">
        <f t="shared" si="176"/>
        <v>0.30867924528301877</v>
      </c>
      <c r="AL365" s="85">
        <f t="shared" si="177"/>
        <v>0.17871069182389937</v>
      </c>
      <c r="AM365" s="85">
        <f t="shared" si="178"/>
        <v>0</v>
      </c>
      <c r="AN365" s="85">
        <f t="shared" si="179"/>
        <v>0</v>
      </c>
      <c r="AO365" s="85">
        <f t="shared" si="180"/>
        <v>0</v>
      </c>
      <c r="AP365" s="2">
        <f t="shared" si="181"/>
        <v>6.8130204390613167E-2</v>
      </c>
      <c r="AQ365" s="2">
        <f t="shared" si="182"/>
        <v>6.8130204390613167E-2</v>
      </c>
      <c r="AR365" s="2">
        <f t="shared" si="183"/>
        <v>0.44284632853898565</v>
      </c>
      <c r="AS365" s="2">
        <f t="shared" si="184"/>
        <v>0.13626040878122633</v>
      </c>
      <c r="AT365" s="2">
        <f t="shared" si="185"/>
        <v>0</v>
      </c>
      <c r="AU365" s="2">
        <f t="shared" si="205"/>
        <v>6.8130204390613167E-2</v>
      </c>
      <c r="AV365" s="2">
        <f t="shared" si="206"/>
        <v>6.8130204390613167E-2</v>
      </c>
      <c r="AW365" s="2">
        <f t="shared" si="207"/>
        <v>0.44284632853898565</v>
      </c>
      <c r="AX365" s="2">
        <f t="shared" si="208"/>
        <v>0.13626040878122633</v>
      </c>
      <c r="AY365" s="2">
        <f t="shared" si="209"/>
        <v>0</v>
      </c>
      <c r="AZ365" s="2">
        <f t="shared" si="186"/>
        <v>0.18840472483681597</v>
      </c>
      <c r="BA365" s="2">
        <f t="shared" si="187"/>
        <v>0.2446468632015959</v>
      </c>
      <c r="BB365" s="2">
        <f t="shared" si="188"/>
        <v>0.15813020439061315</v>
      </c>
      <c r="BC365">
        <f t="shared" si="189"/>
        <v>0</v>
      </c>
      <c r="BD365" s="74">
        <f t="shared" si="190"/>
        <v>0</v>
      </c>
      <c r="BE365" s="74">
        <f t="shared" si="191"/>
        <v>0</v>
      </c>
      <c r="BF365" s="74">
        <f t="shared" si="192"/>
        <v>0</v>
      </c>
      <c r="BG365" s="2">
        <f t="shared" si="193"/>
        <v>0.15813020439061315</v>
      </c>
      <c r="BH365" s="2">
        <f t="shared" si="194"/>
        <v>0</v>
      </c>
      <c r="BI365" s="2">
        <f t="shared" si="195"/>
        <v>0</v>
      </c>
      <c r="BJ365" s="2">
        <f t="shared" si="196"/>
        <v>0</v>
      </c>
      <c r="BK365" s="2">
        <f t="shared" si="197"/>
        <v>0</v>
      </c>
      <c r="BL365" s="2">
        <f t="shared" si="198"/>
        <v>0.15813020439061315</v>
      </c>
      <c r="BM365" s="2">
        <f t="shared" si="199"/>
        <v>0</v>
      </c>
      <c r="BN365" s="2">
        <f t="shared" si="200"/>
        <v>0</v>
      </c>
      <c r="BO365" s="2">
        <f t="shared" si="201"/>
        <v>0</v>
      </c>
      <c r="BP365" s="2">
        <f t="shared" si="202"/>
        <v>0</v>
      </c>
      <c r="BQ365" s="2">
        <f t="shared" si="203"/>
        <v>0.15813020439061315</v>
      </c>
      <c r="BR365" s="2">
        <f t="shared" si="204"/>
        <v>0</v>
      </c>
    </row>
    <row r="366" spans="1:70" x14ac:dyDescent="0.3">
      <c r="A366" s="93">
        <v>0</v>
      </c>
      <c r="B366">
        <v>222234</v>
      </c>
      <c r="C366" t="s">
        <v>2361</v>
      </c>
      <c r="D366" t="s">
        <v>2362</v>
      </c>
      <c r="E366" t="s">
        <v>2363</v>
      </c>
      <c r="F366">
        <v>18718</v>
      </c>
      <c r="G366" t="s">
        <v>880</v>
      </c>
      <c r="H366" t="s">
        <v>935</v>
      </c>
      <c r="I366" t="s">
        <v>5231</v>
      </c>
      <c r="J366">
        <v>0</v>
      </c>
      <c r="K366">
        <v>4.5</v>
      </c>
      <c r="L366">
        <v>0</v>
      </c>
      <c r="M366">
        <v>0</v>
      </c>
      <c r="N366">
        <v>2</v>
      </c>
      <c r="O366" t="s">
        <v>992</v>
      </c>
      <c r="P366" t="s">
        <v>2364</v>
      </c>
      <c r="Q366" t="s">
        <v>2365</v>
      </c>
      <c r="R366">
        <v>1</v>
      </c>
      <c r="S366">
        <v>0</v>
      </c>
      <c r="T366">
        <v>0</v>
      </c>
      <c r="U366">
        <v>5</v>
      </c>
      <c r="V366">
        <v>1583</v>
      </c>
      <c r="W366">
        <v>2</v>
      </c>
      <c r="X366">
        <v>4</v>
      </c>
      <c r="Y366">
        <v>0</v>
      </c>
      <c r="Z366" t="s">
        <v>2039</v>
      </c>
      <c r="AA366" t="s">
        <v>691</v>
      </c>
      <c r="AB366" s="69" t="str">
        <f>IF(AA366&lt;&gt;"",INDEX(Lookup!$N$2:$N$5,MATCH(Players!AA366,Lookup!$P$2:$P$5,0)),INDEX(Lookup!$N$2:$N$5,MATCH(Players!O366,Lookup!$O$2:$O$5,0)))</f>
        <v>Midfield</v>
      </c>
      <c r="AC366">
        <v>2495000</v>
      </c>
      <c r="AD366" s="69" t="s">
        <v>788</v>
      </c>
      <c r="AE366" s="69" t="str">
        <f>INDEX('Translate table'!$H$2:$H$622,MATCH(Players!P366,'Translate table'!$G$2:$G$622,0))</f>
        <v>Jakub Brabec</v>
      </c>
      <c r="AF366" s="69">
        <f>IFERROR(INDEX('Euro Qual stats'!$A$1:$L$2071,MATCH(Players!$AE366,'Euro Qual stats'!$A$1:$A$2071,0),MATCH(Players!AF$2,'Euro Qual stats'!$A$1:$L$1,0)),0)</f>
        <v>3</v>
      </c>
      <c r="AG366" s="69">
        <f>IFERROR(INDEX('Euro Qual stats'!$A$1:$L$2071,MATCH(Players!$AE366,'Euro Qual stats'!$A$1:$A$2071,0),MATCH(Players!AG$2,'Euro Qual stats'!$A$1:$L$1,0)),0)</f>
        <v>0</v>
      </c>
      <c r="AH366" s="69">
        <f>IFERROR(INDEX('Euro Qual stats'!$A$1:$L$2071,MATCH(Players!$AE366,'Euro Qual stats'!$A$1:$A$2071,0),MATCH(Players!AH$2,'Euro Qual stats'!$A$1:$L$1,0)),0)</f>
        <v>0.4</v>
      </c>
      <c r="AI366" s="69">
        <f>IFERROR(INDEX('Euro Qual stats'!$A$1:$L$2071,MATCH(Players!$AE366,'Euro Qual stats'!$A$1:$A$2071,0),MATCH(Players!AI$2,'Euro Qual stats'!$A$1:$L$1,0)),0)</f>
        <v>0</v>
      </c>
      <c r="AJ366" s="85">
        <f t="shared" si="175"/>
        <v>0.12024861878453039</v>
      </c>
      <c r="AK366" s="85">
        <f t="shared" si="176"/>
        <v>0.26794198895027632</v>
      </c>
      <c r="AL366" s="85">
        <f t="shared" si="177"/>
        <v>0.17448895027624309</v>
      </c>
      <c r="AM366" s="85">
        <f t="shared" si="178"/>
        <v>0</v>
      </c>
      <c r="AN366" s="85">
        <f t="shared" si="179"/>
        <v>0</v>
      </c>
      <c r="AO366" s="85">
        <f t="shared" si="180"/>
        <v>0</v>
      </c>
      <c r="AP366" s="2">
        <f t="shared" si="181"/>
        <v>5.6854074542008838E-2</v>
      </c>
      <c r="AQ366" s="2">
        <f t="shared" si="182"/>
        <v>0</v>
      </c>
      <c r="AR366" s="2">
        <f t="shared" si="183"/>
        <v>0.11370814908401768</v>
      </c>
      <c r="AS366" s="2">
        <f t="shared" si="184"/>
        <v>0.22741629816803535</v>
      </c>
      <c r="AT366" s="2">
        <f t="shared" si="185"/>
        <v>0</v>
      </c>
      <c r="AU366" s="2">
        <f t="shared" si="205"/>
        <v>5.6854074542008838E-2</v>
      </c>
      <c r="AV366" s="2">
        <f t="shared" si="206"/>
        <v>0</v>
      </c>
      <c r="AW366" s="2">
        <f t="shared" si="207"/>
        <v>0.11370814908401768</v>
      </c>
      <c r="AX366" s="2">
        <f t="shared" si="208"/>
        <v>0.22741629816803535</v>
      </c>
      <c r="AY366" s="2">
        <f t="shared" si="209"/>
        <v>0</v>
      </c>
      <c r="AZ366" s="2">
        <f t="shared" si="186"/>
        <v>0.16239803174614259</v>
      </c>
      <c r="BA366" s="2">
        <f t="shared" si="187"/>
        <v>6.0124309392265193E-2</v>
      </c>
      <c r="BB366" s="2">
        <f t="shared" si="188"/>
        <v>0.11370814908401768</v>
      </c>
      <c r="BC366">
        <f t="shared" si="189"/>
        <v>0</v>
      </c>
      <c r="BD366" s="74">
        <f t="shared" si="190"/>
        <v>0</v>
      </c>
      <c r="BE366" s="74">
        <f t="shared" si="191"/>
        <v>0</v>
      </c>
      <c r="BF366" s="74">
        <f t="shared" si="192"/>
        <v>0</v>
      </c>
      <c r="BG366" s="2">
        <f t="shared" si="193"/>
        <v>0.11370814908401768</v>
      </c>
      <c r="BH366" s="2">
        <f t="shared" si="194"/>
        <v>0</v>
      </c>
      <c r="BI366" s="2">
        <f t="shared" si="195"/>
        <v>0</v>
      </c>
      <c r="BJ366" s="2">
        <f t="shared" si="196"/>
        <v>0</v>
      </c>
      <c r="BK366" s="2">
        <f t="shared" si="197"/>
        <v>0</v>
      </c>
      <c r="BL366" s="2">
        <f t="shared" si="198"/>
        <v>0.11370814908401768</v>
      </c>
      <c r="BM366" s="2">
        <f t="shared" si="199"/>
        <v>0</v>
      </c>
      <c r="BN366" s="2">
        <f t="shared" si="200"/>
        <v>0</v>
      </c>
      <c r="BO366" s="2">
        <f t="shared" si="201"/>
        <v>0</v>
      </c>
      <c r="BP366" s="2">
        <f t="shared" si="202"/>
        <v>0</v>
      </c>
      <c r="BQ366" s="2">
        <f t="shared" si="203"/>
        <v>0.11370814908401768</v>
      </c>
      <c r="BR366" s="2">
        <f t="shared" si="204"/>
        <v>0</v>
      </c>
    </row>
    <row r="367" spans="1:70" x14ac:dyDescent="0.3">
      <c r="A367" s="93">
        <v>0</v>
      </c>
      <c r="B367">
        <v>204771</v>
      </c>
      <c r="C367" t="s">
        <v>2366</v>
      </c>
      <c r="D367" t="s">
        <v>1824</v>
      </c>
      <c r="E367" t="s">
        <v>2367</v>
      </c>
      <c r="F367">
        <v>18718</v>
      </c>
      <c r="G367" t="s">
        <v>880</v>
      </c>
      <c r="H367" t="s">
        <v>935</v>
      </c>
      <c r="I367" t="s">
        <v>979</v>
      </c>
      <c r="J367">
        <v>3.3</v>
      </c>
      <c r="K367">
        <v>4.5</v>
      </c>
      <c r="L367">
        <v>3.3</v>
      </c>
      <c r="M367">
        <v>0</v>
      </c>
      <c r="N367">
        <v>53</v>
      </c>
      <c r="O367" t="s">
        <v>992</v>
      </c>
      <c r="P367" t="s">
        <v>2368</v>
      </c>
      <c r="Q367" t="s">
        <v>2369</v>
      </c>
      <c r="R367">
        <v>1</v>
      </c>
      <c r="S367">
        <v>0</v>
      </c>
      <c r="T367">
        <v>0</v>
      </c>
      <c r="U367">
        <v>3</v>
      </c>
      <c r="V367">
        <v>2095</v>
      </c>
      <c r="W367">
        <v>6</v>
      </c>
      <c r="X367">
        <v>7</v>
      </c>
      <c r="Y367">
        <v>0</v>
      </c>
      <c r="Z367" t="s">
        <v>2039</v>
      </c>
      <c r="AA367" t="s">
        <v>691</v>
      </c>
      <c r="AB367" s="69" t="str">
        <f>IF(AA367&lt;&gt;"",INDEX(Lookup!$N$2:$N$5,MATCH(Players!AA367,Lookup!$P$2:$P$5,0)),INDEX(Lookup!$N$2:$N$5,MATCH(Players!O367,Lookup!$O$2:$O$5,0)))</f>
        <v>Midfield</v>
      </c>
      <c r="AC367">
        <v>3052000</v>
      </c>
      <c r="AD367" s="69" t="s">
        <v>753</v>
      </c>
      <c r="AE367" s="69" t="str">
        <f>INDEX('Translate table'!$H$2:$H$622,MATCH(Players!P367,'Translate table'!$G$2:$G$622,0))</f>
        <v>LukÃ¡Å¡ Masopust</v>
      </c>
      <c r="AF367" s="69">
        <f>IFERROR(INDEX('Euro Qual stats'!$A$1:$L$2071,MATCH(Players!$AE367,'Euro Qual stats'!$A$1:$A$2071,0),MATCH(Players!AF$2,'Euro Qual stats'!$A$1:$L$1,0)),0)</f>
        <v>8</v>
      </c>
      <c r="AG367" s="69">
        <f>IFERROR(INDEX('Euro Qual stats'!$A$1:$L$2071,MATCH(Players!$AE367,'Euro Qual stats'!$A$1:$A$2071,0),MATCH(Players!AG$2,'Euro Qual stats'!$A$1:$L$1,0)),0)</f>
        <v>0.19</v>
      </c>
      <c r="AH367" s="69">
        <f>IFERROR(INDEX('Euro Qual stats'!$A$1:$L$2071,MATCH(Players!$AE367,'Euro Qual stats'!$A$1:$A$2071,0),MATCH(Players!AH$2,'Euro Qual stats'!$A$1:$L$1,0)),0)</f>
        <v>0.19</v>
      </c>
      <c r="AI367" s="69">
        <f>IFERROR(INDEX('Euro Qual stats'!$A$1:$L$2071,MATCH(Players!$AE367,'Euro Qual stats'!$A$1:$A$2071,0),MATCH(Players!AI$2,'Euro Qual stats'!$A$1:$L$1,0)),0)</f>
        <v>0.19</v>
      </c>
      <c r="AJ367" s="85">
        <f t="shared" si="175"/>
        <v>0.18011049723756906</v>
      </c>
      <c r="AK367" s="85">
        <f t="shared" si="176"/>
        <v>0.20130755064456721</v>
      </c>
      <c r="AL367" s="85">
        <f t="shared" si="177"/>
        <v>0.20421731123388581</v>
      </c>
      <c r="AM367" s="85">
        <f t="shared" si="178"/>
        <v>0.13456748944434144</v>
      </c>
      <c r="AN367" s="85">
        <f t="shared" si="179"/>
        <v>0.10230403224231639</v>
      </c>
      <c r="AO367" s="85">
        <f t="shared" si="180"/>
        <v>0.1047895896577128</v>
      </c>
      <c r="AP367" s="2">
        <f t="shared" si="181"/>
        <v>4.2959427207637235E-2</v>
      </c>
      <c r="AQ367" s="2">
        <f t="shared" si="182"/>
        <v>0</v>
      </c>
      <c r="AR367" s="2">
        <f t="shared" si="183"/>
        <v>0.25775656324582341</v>
      </c>
      <c r="AS367" s="2">
        <f t="shared" si="184"/>
        <v>0.30071599045346059</v>
      </c>
      <c r="AT367" s="2">
        <f t="shared" si="185"/>
        <v>0</v>
      </c>
      <c r="AU367" s="2">
        <f t="shared" si="205"/>
        <v>4.2959427207637235E-2</v>
      </c>
      <c r="AV367" s="2">
        <f t="shared" si="206"/>
        <v>0</v>
      </c>
      <c r="AW367" s="2">
        <f t="shared" si="207"/>
        <v>0.25775656324582341</v>
      </c>
      <c r="AX367" s="2">
        <f t="shared" si="208"/>
        <v>0.30071599045346059</v>
      </c>
      <c r="AY367" s="2">
        <f t="shared" si="209"/>
        <v>0</v>
      </c>
      <c r="AZ367" s="2">
        <f t="shared" si="186"/>
        <v>0.12213348892610222</v>
      </c>
      <c r="BA367" s="2">
        <f t="shared" si="187"/>
        <v>9.0055248618784528E-2</v>
      </c>
      <c r="BB367" s="2">
        <f t="shared" si="188"/>
        <v>0.2453579952267303</v>
      </c>
      <c r="BC367">
        <f t="shared" si="189"/>
        <v>1</v>
      </c>
      <c r="BD367" s="74">
        <f t="shared" si="190"/>
        <v>7.5732462775397261E-2</v>
      </c>
      <c r="BE367" s="74">
        <f t="shared" si="191"/>
        <v>8.3608940123588632E-2</v>
      </c>
      <c r="BF367" s="74">
        <f t="shared" si="192"/>
        <v>7.7479989643908911E-2</v>
      </c>
      <c r="BG367" s="2">
        <f t="shared" si="193"/>
        <v>0.2453579952267303</v>
      </c>
      <c r="BH367" s="2">
        <f t="shared" si="194"/>
        <v>0</v>
      </c>
      <c r="BI367" s="2">
        <f t="shared" si="195"/>
        <v>7.5732462775397261E-2</v>
      </c>
      <c r="BJ367" s="2">
        <f t="shared" si="196"/>
        <v>8.3608940123588632E-2</v>
      </c>
      <c r="BK367" s="2">
        <f t="shared" si="197"/>
        <v>7.7479989643908911E-2</v>
      </c>
      <c r="BL367" s="2">
        <f t="shared" si="198"/>
        <v>0.2453579952267303</v>
      </c>
      <c r="BM367" s="2">
        <f t="shared" si="199"/>
        <v>0</v>
      </c>
      <c r="BN367" s="2">
        <f t="shared" si="200"/>
        <v>7.9161575192461045E-2</v>
      </c>
      <c r="BO367" s="2">
        <f t="shared" si="201"/>
        <v>8.3608940123588632E-2</v>
      </c>
      <c r="BP367" s="2">
        <f t="shared" si="202"/>
        <v>7.7839848650988808E-2</v>
      </c>
      <c r="BQ367" s="2">
        <f t="shared" si="203"/>
        <v>0.2453579952267303</v>
      </c>
      <c r="BR367" s="2">
        <f t="shared" si="204"/>
        <v>0</v>
      </c>
    </row>
    <row r="368" spans="1:70" x14ac:dyDescent="0.3">
      <c r="A368" s="93">
        <v>0</v>
      </c>
      <c r="B368">
        <v>204770</v>
      </c>
      <c r="C368" t="s">
        <v>2370</v>
      </c>
      <c r="D368" t="s">
        <v>2362</v>
      </c>
      <c r="E368" t="s">
        <v>2371</v>
      </c>
      <c r="F368">
        <v>18718</v>
      </c>
      <c r="G368" t="s">
        <v>880</v>
      </c>
      <c r="H368" t="s">
        <v>935</v>
      </c>
      <c r="I368" t="s">
        <v>979</v>
      </c>
      <c r="J368">
        <v>3.3</v>
      </c>
      <c r="K368">
        <v>4.5</v>
      </c>
      <c r="L368">
        <v>3.3</v>
      </c>
      <c r="M368">
        <v>0</v>
      </c>
      <c r="N368">
        <v>136</v>
      </c>
      <c r="O368" t="s">
        <v>992</v>
      </c>
      <c r="P368" t="s">
        <v>2372</v>
      </c>
      <c r="Q368" t="s">
        <v>2372</v>
      </c>
      <c r="R368">
        <v>6</v>
      </c>
      <c r="S368">
        <v>3</v>
      </c>
      <c r="T368">
        <v>0</v>
      </c>
      <c r="U368">
        <v>3</v>
      </c>
      <c r="V368">
        <v>2419</v>
      </c>
      <c r="W368">
        <v>11</v>
      </c>
      <c r="X368">
        <v>6</v>
      </c>
      <c r="Y368">
        <v>0</v>
      </c>
      <c r="Z368" t="s">
        <v>2039</v>
      </c>
      <c r="AA368" t="s">
        <v>691</v>
      </c>
      <c r="AB368" s="69" t="str">
        <f>IF(AA368&lt;&gt;"",INDEX(Lookup!$N$2:$N$5,MATCH(Players!AA368,Lookup!$P$2:$P$5,0)),INDEX(Lookup!$N$2:$N$5,MATCH(Players!O368,Lookup!$O$2:$O$5,0)))</f>
        <v>Midfield</v>
      </c>
      <c r="AC368">
        <v>4052000</v>
      </c>
      <c r="AD368" s="69" t="s">
        <v>798</v>
      </c>
      <c r="AE368" s="69" t="str">
        <f>INDEX('Translate table'!$H$2:$H$622,MATCH(Players!P368,'Translate table'!$G$2:$G$622,0))</f>
        <v>Jakub Jankto</v>
      </c>
      <c r="AF368" s="69">
        <f>IFERROR(INDEX('Euro Qual stats'!$A$1:$L$2071,MATCH(Players!$AE368,'Euro Qual stats'!$A$1:$A$2071,0),MATCH(Players!AF$2,'Euro Qual stats'!$A$1:$L$1,0)),0)</f>
        <v>8</v>
      </c>
      <c r="AG368" s="69">
        <f>IFERROR(INDEX('Euro Qual stats'!$A$1:$L$2071,MATCH(Players!$AE368,'Euro Qual stats'!$A$1:$A$2071,0),MATCH(Players!AG$2,'Euro Qual stats'!$A$1:$L$1,0)),0)</f>
        <v>0.42</v>
      </c>
      <c r="AH368" s="69">
        <f>IFERROR(INDEX('Euro Qual stats'!$A$1:$L$2071,MATCH(Players!$AE368,'Euro Qual stats'!$A$1:$A$2071,0),MATCH(Players!AH$2,'Euro Qual stats'!$A$1:$L$1,0)),0)</f>
        <v>0.14000000000000001</v>
      </c>
      <c r="AI368" s="69">
        <f>IFERROR(INDEX('Euro Qual stats'!$A$1:$L$2071,MATCH(Players!$AE368,'Euro Qual stats'!$A$1:$A$2071,0),MATCH(Players!AI$2,'Euro Qual stats'!$A$1:$L$1,0)),0)</f>
        <v>0.42</v>
      </c>
      <c r="AJ368" s="85">
        <f t="shared" si="175"/>
        <v>0.33344383057090238</v>
      </c>
      <c r="AK368" s="85">
        <f t="shared" si="176"/>
        <v>0.16797421731123391</v>
      </c>
      <c r="AL368" s="85">
        <f t="shared" si="177"/>
        <v>0.35755064456721913</v>
      </c>
      <c r="AM368" s="85">
        <f t="shared" si="178"/>
        <v>0.24912872841301081</v>
      </c>
      <c r="AN368" s="85">
        <f t="shared" si="179"/>
        <v>8.5364109238145455E-2</v>
      </c>
      <c r="AO368" s="85">
        <f t="shared" si="180"/>
        <v>0.18346919318283833</v>
      </c>
      <c r="AP368" s="2">
        <f t="shared" si="181"/>
        <v>0.2232327408019843</v>
      </c>
      <c r="AQ368" s="2">
        <f t="shared" si="182"/>
        <v>0.11161637040099215</v>
      </c>
      <c r="AR368" s="2">
        <f t="shared" si="183"/>
        <v>0.40926002480363788</v>
      </c>
      <c r="AS368" s="2">
        <f t="shared" si="184"/>
        <v>0.2232327408019843</v>
      </c>
      <c r="AT368" s="2">
        <f t="shared" si="185"/>
        <v>0</v>
      </c>
      <c r="AU368" s="2">
        <f t="shared" si="205"/>
        <v>0.2232327408019843</v>
      </c>
      <c r="AV368" s="2">
        <f t="shared" si="206"/>
        <v>0.11161637040099215</v>
      </c>
      <c r="AW368" s="2">
        <f t="shared" si="207"/>
        <v>0.40926002480363788</v>
      </c>
      <c r="AX368" s="2">
        <f t="shared" si="208"/>
        <v>0.2232327408019843</v>
      </c>
      <c r="AY368" s="2">
        <f t="shared" si="209"/>
        <v>0</v>
      </c>
      <c r="AZ368" s="2">
        <f t="shared" si="186"/>
        <v>0.1956034790566091</v>
      </c>
      <c r="BA368" s="2">
        <f t="shared" si="187"/>
        <v>0.22253010048594726</v>
      </c>
      <c r="BB368" s="2">
        <f t="shared" si="188"/>
        <v>0.32161637040099211</v>
      </c>
      <c r="BC368">
        <f t="shared" si="189"/>
        <v>1</v>
      </c>
      <c r="BD368" s="74">
        <f t="shared" si="190"/>
        <v>0.12128969152233</v>
      </c>
      <c r="BE368" s="74">
        <f t="shared" si="191"/>
        <v>0.20660101584956175</v>
      </c>
      <c r="BF368" s="74">
        <f t="shared" si="192"/>
        <v>0.12302097019042861</v>
      </c>
      <c r="BG368" s="2">
        <f t="shared" si="193"/>
        <v>0.32161637040099211</v>
      </c>
      <c r="BH368" s="2">
        <f t="shared" si="194"/>
        <v>0</v>
      </c>
      <c r="BI368" s="2">
        <f t="shared" si="195"/>
        <v>0.12128969152233</v>
      </c>
      <c r="BJ368" s="2">
        <f t="shared" si="196"/>
        <v>0.20660101584956175</v>
      </c>
      <c r="BK368" s="2">
        <f t="shared" si="197"/>
        <v>0.12302097019042861</v>
      </c>
      <c r="BL368" s="2">
        <f t="shared" si="198"/>
        <v>0.32161637040099211</v>
      </c>
      <c r="BM368" s="2">
        <f t="shared" si="199"/>
        <v>0</v>
      </c>
      <c r="BN368" s="2">
        <f t="shared" si="200"/>
        <v>0.12678160307543182</v>
      </c>
      <c r="BO368" s="2">
        <f t="shared" si="201"/>
        <v>0.20660101584956175</v>
      </c>
      <c r="BP368" s="2">
        <f t="shared" si="202"/>
        <v>0.12359234615971042</v>
      </c>
      <c r="BQ368" s="2">
        <f t="shared" si="203"/>
        <v>0.32161637040099211</v>
      </c>
      <c r="BR368" s="2">
        <f t="shared" si="204"/>
        <v>0</v>
      </c>
    </row>
    <row r="369" spans="1:70" x14ac:dyDescent="0.3">
      <c r="A369" s="93">
        <v>0</v>
      </c>
      <c r="B369">
        <v>222238</v>
      </c>
      <c r="C369" t="s">
        <v>2373</v>
      </c>
      <c r="D369" t="s">
        <v>2374</v>
      </c>
      <c r="E369" t="s">
        <v>2375</v>
      </c>
      <c r="F369">
        <v>18718</v>
      </c>
      <c r="G369" t="s">
        <v>880</v>
      </c>
      <c r="H369" t="s">
        <v>935</v>
      </c>
      <c r="I369" t="s">
        <v>5231</v>
      </c>
      <c r="J369">
        <v>0</v>
      </c>
      <c r="K369">
        <v>4.5</v>
      </c>
      <c r="L369">
        <v>0</v>
      </c>
      <c r="M369">
        <v>0</v>
      </c>
      <c r="N369">
        <v>3</v>
      </c>
      <c r="O369" t="s">
        <v>980</v>
      </c>
      <c r="P369" t="s">
        <v>2376</v>
      </c>
      <c r="Q369" t="s">
        <v>740</v>
      </c>
      <c r="R369">
        <v>0</v>
      </c>
      <c r="S369">
        <v>2</v>
      </c>
      <c r="T369">
        <v>0</v>
      </c>
      <c r="U369">
        <v>7</v>
      </c>
      <c r="V369">
        <v>1733</v>
      </c>
      <c r="W369">
        <v>4</v>
      </c>
      <c r="X369">
        <v>6</v>
      </c>
      <c r="Y369">
        <v>0</v>
      </c>
      <c r="Z369" t="s">
        <v>2039</v>
      </c>
      <c r="AA369" t="s">
        <v>693</v>
      </c>
      <c r="AB369" s="69" t="str">
        <f>IF(AA369&lt;&gt;"",INDEX(Lookup!$N$2:$N$5,MATCH(Players!AA369,Lookup!$P$2:$P$5,0)),INDEX(Lookup!$N$2:$N$5,MATCH(Players!O369,Lookup!$O$2:$O$5,0)))</f>
        <v>Striker</v>
      </c>
      <c r="AC369">
        <v>2995000</v>
      </c>
      <c r="AD369" s="69" t="s">
        <v>753</v>
      </c>
      <c r="AE369" s="69" t="str">
        <f>INDEX('Translate table'!$H$2:$H$622,MATCH(Players!P369,'Translate table'!$G$2:$G$622,0))</f>
        <v>Tomasz KÄ™dziora</v>
      </c>
      <c r="AF369" s="69">
        <f>IFERROR(INDEX('Euro Qual stats'!$A$1:$L$2071,MATCH(Players!$AE369,'Euro Qual stats'!$A$1:$A$2071,0),MATCH(Players!AF$2,'Euro Qual stats'!$A$1:$L$1,0)),0)</f>
        <v>9</v>
      </c>
      <c r="AG369" s="69">
        <f>IFERROR(INDEX('Euro Qual stats'!$A$1:$L$2071,MATCH(Players!$AE369,'Euro Qual stats'!$A$1:$A$2071,0),MATCH(Players!AG$2,'Euro Qual stats'!$A$1:$L$1,0)),0)</f>
        <v>0.12</v>
      </c>
      <c r="AH369" s="69">
        <f>IFERROR(INDEX('Euro Qual stats'!$A$1:$L$2071,MATCH(Players!$AE369,'Euro Qual stats'!$A$1:$A$2071,0),MATCH(Players!AH$2,'Euro Qual stats'!$A$1:$L$1,0)),0)</f>
        <v>0</v>
      </c>
      <c r="AI369" s="69">
        <f>IFERROR(INDEX('Euro Qual stats'!$A$1:$L$2071,MATCH(Players!$AE369,'Euro Qual stats'!$A$1:$A$2071,0),MATCH(Players!AI$2,'Euro Qual stats'!$A$1:$L$1,0)),0)</f>
        <v>0.24</v>
      </c>
      <c r="AJ369" s="85">
        <f t="shared" si="175"/>
        <v>0.14087264150943396</v>
      </c>
      <c r="AK369" s="85">
        <f t="shared" si="176"/>
        <v>0.14150943396226409</v>
      </c>
      <c r="AL369" s="85">
        <f t="shared" si="177"/>
        <v>0.22403301886792451</v>
      </c>
      <c r="AM369" s="85">
        <f t="shared" si="178"/>
        <v>0</v>
      </c>
      <c r="AN369" s="85">
        <f t="shared" si="179"/>
        <v>0</v>
      </c>
      <c r="AO369" s="85">
        <f t="shared" si="180"/>
        <v>0</v>
      </c>
      <c r="AP369" s="2">
        <f t="shared" si="181"/>
        <v>0</v>
      </c>
      <c r="AQ369" s="2">
        <f t="shared" si="182"/>
        <v>0.10386612810155799</v>
      </c>
      <c r="AR369" s="2">
        <f t="shared" si="183"/>
        <v>0.20773225620311597</v>
      </c>
      <c r="AS369" s="2">
        <f t="shared" si="184"/>
        <v>0.31159838430467396</v>
      </c>
      <c r="AT369" s="2">
        <f t="shared" si="185"/>
        <v>0</v>
      </c>
      <c r="AU369" s="2">
        <f t="shared" si="205"/>
        <v>0</v>
      </c>
      <c r="AV369" s="2">
        <f t="shared" si="206"/>
        <v>0.10386612810155799</v>
      </c>
      <c r="AW369" s="2">
        <f t="shared" si="207"/>
        <v>0.20773225620311597</v>
      </c>
      <c r="AX369" s="2">
        <f t="shared" si="208"/>
        <v>0.31159838430467396</v>
      </c>
      <c r="AY369" s="2">
        <f t="shared" si="209"/>
        <v>0</v>
      </c>
      <c r="AZ369" s="2">
        <f t="shared" si="186"/>
        <v>7.0754716981132046E-2</v>
      </c>
      <c r="BA369" s="2">
        <f t="shared" si="187"/>
        <v>0.12236938480549597</v>
      </c>
      <c r="BB369" s="2">
        <f t="shared" si="188"/>
        <v>0.27579919215233695</v>
      </c>
      <c r="BC369">
        <f t="shared" si="189"/>
        <v>0</v>
      </c>
      <c r="BD369" s="74">
        <f t="shared" si="190"/>
        <v>0</v>
      </c>
      <c r="BE369" s="74">
        <f t="shared" si="191"/>
        <v>0</v>
      </c>
      <c r="BF369" s="74">
        <f t="shared" si="192"/>
        <v>0</v>
      </c>
      <c r="BG369" s="2">
        <f t="shared" si="193"/>
        <v>0.27579919215233695</v>
      </c>
      <c r="BH369" s="2">
        <f t="shared" si="194"/>
        <v>0</v>
      </c>
      <c r="BI369" s="2">
        <f t="shared" si="195"/>
        <v>0</v>
      </c>
      <c r="BJ369" s="2">
        <f t="shared" si="196"/>
        <v>0</v>
      </c>
      <c r="BK369" s="2">
        <f t="shared" si="197"/>
        <v>0</v>
      </c>
      <c r="BL369" s="2">
        <f t="shared" si="198"/>
        <v>0.27579919215233695</v>
      </c>
      <c r="BM369" s="2">
        <f t="shared" si="199"/>
        <v>0</v>
      </c>
      <c r="BN369" s="2">
        <f t="shared" si="200"/>
        <v>0</v>
      </c>
      <c r="BO369" s="2">
        <f t="shared" si="201"/>
        <v>0</v>
      </c>
      <c r="BP369" s="2">
        <f t="shared" si="202"/>
        <v>0</v>
      </c>
      <c r="BQ369" s="2">
        <f t="shared" si="203"/>
        <v>0.27579919215233695</v>
      </c>
      <c r="BR369" s="2">
        <f t="shared" si="204"/>
        <v>0</v>
      </c>
    </row>
    <row r="370" spans="1:70" x14ac:dyDescent="0.3">
      <c r="A370" s="93">
        <v>0</v>
      </c>
      <c r="B370">
        <v>204778</v>
      </c>
      <c r="C370" t="s">
        <v>2377</v>
      </c>
      <c r="D370" t="s">
        <v>2378</v>
      </c>
      <c r="E370" t="s">
        <v>2379</v>
      </c>
      <c r="F370">
        <v>18718</v>
      </c>
      <c r="G370" t="s">
        <v>880</v>
      </c>
      <c r="H370" t="s">
        <v>935</v>
      </c>
      <c r="I370" t="s">
        <v>1008</v>
      </c>
      <c r="J370">
        <v>1.4</v>
      </c>
      <c r="K370">
        <v>4.5</v>
      </c>
      <c r="L370">
        <v>1.4</v>
      </c>
      <c r="M370">
        <v>0</v>
      </c>
      <c r="N370">
        <v>5</v>
      </c>
      <c r="O370" t="s">
        <v>980</v>
      </c>
      <c r="P370" t="s">
        <v>2380</v>
      </c>
      <c r="Q370" t="s">
        <v>2381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 t="s">
        <v>2039</v>
      </c>
      <c r="AA370" t="s">
        <v>693</v>
      </c>
      <c r="AB370" s="69" t="str">
        <f>IF(AA370&lt;&gt;"",INDEX(Lookup!$N$2:$N$5,MATCH(Players!AA370,Lookup!$P$2:$P$5,0)),INDEX(Lookup!$N$2:$N$5,MATCH(Players!O370,Lookup!$O$2:$O$5,0)))</f>
        <v>Striker</v>
      </c>
      <c r="AC370">
        <v>2542000</v>
      </c>
      <c r="AD370" s="69" t="s">
        <v>789</v>
      </c>
      <c r="AE370" s="69" t="str">
        <f>INDEX('Translate table'!$H$2:$H$622,MATCH(Players!P370,'Translate table'!$G$2:$G$622,0))</f>
        <v>Michel Aebischer</v>
      </c>
      <c r="AF370" s="69">
        <f>IFERROR(INDEX('Euro Qual stats'!$A$1:$L$2071,MATCH(Players!$AE370,'Euro Qual stats'!$A$1:$A$2071,0),MATCH(Players!AF$2,'Euro Qual stats'!$A$1:$L$1,0)),0)</f>
        <v>1</v>
      </c>
      <c r="AG370" s="69">
        <f>IFERROR(INDEX('Euro Qual stats'!$A$1:$L$2071,MATCH(Players!$AE370,'Euro Qual stats'!$A$1:$A$2071,0),MATCH(Players!AG$2,'Euro Qual stats'!$A$1:$L$1,0)),0)</f>
        <v>0</v>
      </c>
      <c r="AH370" s="69">
        <f>IFERROR(INDEX('Euro Qual stats'!$A$1:$L$2071,MATCH(Players!$AE370,'Euro Qual stats'!$A$1:$A$2071,0),MATCH(Players!AH$2,'Euro Qual stats'!$A$1:$L$1,0)),0)</f>
        <v>0</v>
      </c>
      <c r="AI370" s="69">
        <f>IFERROR(INDEX('Euro Qual stats'!$A$1:$L$2071,MATCH(Players!$AE370,'Euro Qual stats'!$A$1:$A$2071,0),MATCH(Players!AI$2,'Euro Qual stats'!$A$1:$L$1,0)),0)</f>
        <v>0</v>
      </c>
      <c r="AJ370" s="85">
        <f t="shared" si="175"/>
        <v>0.18653301886792459</v>
      </c>
      <c r="AK370" s="85">
        <f t="shared" si="176"/>
        <v>0.51886792452830166</v>
      </c>
      <c r="AL370" s="85">
        <f t="shared" si="177"/>
        <v>0.16145440251572324</v>
      </c>
      <c r="AM370" s="85">
        <f t="shared" si="178"/>
        <v>0</v>
      </c>
      <c r="AN370" s="85">
        <f t="shared" si="179"/>
        <v>0</v>
      </c>
      <c r="AO370" s="85">
        <f t="shared" si="180"/>
        <v>0</v>
      </c>
      <c r="AP370" s="2" t="str">
        <f t="shared" si="181"/>
        <v/>
      </c>
      <c r="AQ370" s="2" t="str">
        <f t="shared" si="182"/>
        <v/>
      </c>
      <c r="AR370" s="2" t="str">
        <f t="shared" si="183"/>
        <v/>
      </c>
      <c r="AS370" s="2" t="str">
        <f t="shared" si="184"/>
        <v/>
      </c>
      <c r="AT370" s="2" t="str">
        <f t="shared" si="185"/>
        <v/>
      </c>
      <c r="AU370" s="2">
        <f t="shared" si="205"/>
        <v>0.24610209983653966</v>
      </c>
      <c r="AV370" s="2">
        <f t="shared" si="206"/>
        <v>8.4832257145319681E-2</v>
      </c>
      <c r="AW370" s="2">
        <f t="shared" si="207"/>
        <v>0.70970695970695963</v>
      </c>
      <c r="AX370" s="2">
        <f t="shared" si="208"/>
        <v>0.1171875</v>
      </c>
      <c r="AY370" s="2">
        <f t="shared" si="209"/>
        <v>0</v>
      </c>
      <c r="AZ370" s="2">
        <f t="shared" si="186"/>
        <v>0.38248501218242065</v>
      </c>
      <c r="BA370" s="2">
        <f t="shared" si="187"/>
        <v>0.13568263800662214</v>
      </c>
      <c r="BB370" s="2">
        <f t="shared" si="188"/>
        <v>5.859375E-2</v>
      </c>
      <c r="BC370">
        <f t="shared" si="189"/>
        <v>0</v>
      </c>
      <c r="BD370" s="74">
        <f t="shared" si="190"/>
        <v>0</v>
      </c>
      <c r="BE370" s="74">
        <f t="shared" si="191"/>
        <v>0</v>
      </c>
      <c r="BF370" s="74">
        <f t="shared" si="192"/>
        <v>0</v>
      </c>
      <c r="BG370" s="2">
        <f t="shared" si="193"/>
        <v>5.859375E-2</v>
      </c>
      <c r="BH370" s="2">
        <f t="shared" si="194"/>
        <v>0</v>
      </c>
      <c r="BI370" s="2">
        <f t="shared" si="195"/>
        <v>0</v>
      </c>
      <c r="BJ370" s="2">
        <f t="shared" si="196"/>
        <v>0</v>
      </c>
      <c r="BK370" s="2">
        <f t="shared" si="197"/>
        <v>0</v>
      </c>
      <c r="BL370" s="2">
        <f t="shared" si="198"/>
        <v>5.859375E-2</v>
      </c>
      <c r="BM370" s="2">
        <f t="shared" si="199"/>
        <v>0</v>
      </c>
      <c r="BN370" s="2">
        <f t="shared" si="200"/>
        <v>0</v>
      </c>
      <c r="BO370" s="2">
        <f t="shared" si="201"/>
        <v>0</v>
      </c>
      <c r="BP370" s="2">
        <f t="shared" si="202"/>
        <v>0</v>
      </c>
      <c r="BQ370" s="2">
        <f t="shared" si="203"/>
        <v>5.859375E-2</v>
      </c>
      <c r="BR370" s="2">
        <f t="shared" si="204"/>
        <v>0</v>
      </c>
    </row>
    <row r="371" spans="1:70" x14ac:dyDescent="0.3">
      <c r="A371" s="93">
        <v>0</v>
      </c>
      <c r="B371">
        <v>204709</v>
      </c>
      <c r="C371" t="s">
        <v>2382</v>
      </c>
      <c r="D371" t="s">
        <v>2383</v>
      </c>
      <c r="E371" t="s">
        <v>2384</v>
      </c>
      <c r="F371">
        <v>18716</v>
      </c>
      <c r="G371" t="s">
        <v>860</v>
      </c>
      <c r="H371" t="s">
        <v>933</v>
      </c>
      <c r="I371" t="s">
        <v>5231</v>
      </c>
      <c r="J371">
        <v>0</v>
      </c>
      <c r="K371">
        <v>4.5</v>
      </c>
      <c r="L371">
        <v>0</v>
      </c>
      <c r="M371">
        <v>0</v>
      </c>
      <c r="N371">
        <v>26</v>
      </c>
      <c r="O371" t="s">
        <v>1273</v>
      </c>
      <c r="P371" t="s">
        <v>2385</v>
      </c>
      <c r="Q371" t="s">
        <v>2386</v>
      </c>
      <c r="R371">
        <v>0</v>
      </c>
      <c r="S371">
        <v>0</v>
      </c>
      <c r="T371">
        <v>0</v>
      </c>
      <c r="U371">
        <v>2</v>
      </c>
      <c r="V371">
        <v>418</v>
      </c>
      <c r="W371">
        <v>0</v>
      </c>
      <c r="X371">
        <v>1</v>
      </c>
      <c r="Y371">
        <v>0</v>
      </c>
      <c r="Z371" t="s">
        <v>1879</v>
      </c>
      <c r="AA371" t="s">
        <v>690</v>
      </c>
      <c r="AB371" s="69" t="str">
        <f>IF(AA371&lt;&gt;"",INDEX(Lookup!$N$2:$N$5,MATCH(Players!AA371,Lookup!$P$2:$P$5,0)),INDEX(Lookup!$N$2:$N$5,MATCH(Players!O371,Lookup!$O$2:$O$5,0)))</f>
        <v>Goalkeeper</v>
      </c>
      <c r="AC371">
        <v>3495000</v>
      </c>
      <c r="AD371" s="69" t="s">
        <v>790</v>
      </c>
      <c r="AE371" s="69" t="str">
        <f>INDEX('Translate table'!$H$2:$H$622,MATCH(Players!P371,'Translate table'!$G$2:$G$622,0))</f>
        <v>Alex Meret</v>
      </c>
      <c r="AF371" s="69">
        <f>IFERROR(INDEX('Euro Qual stats'!$A$1:$L$2071,MATCH(Players!$AE371,'Euro Qual stats'!$A$1:$A$2071,0),MATCH(Players!AF$2,'Euro Qual stats'!$A$1:$L$1,0)),0)</f>
        <v>1</v>
      </c>
      <c r="AG371" s="69">
        <f>IFERROR(INDEX('Euro Qual stats'!$A$1:$L$2071,MATCH(Players!$AE371,'Euro Qual stats'!$A$1:$A$2071,0),MATCH(Players!AG$2,'Euro Qual stats'!$A$1:$L$1,0)),0)</f>
        <v>0</v>
      </c>
      <c r="AH371" s="69">
        <f>IFERROR(INDEX('Euro Qual stats'!$A$1:$L$2071,MATCH(Players!$AE371,'Euro Qual stats'!$A$1:$A$2071,0),MATCH(Players!AH$2,'Euro Qual stats'!$A$1:$L$1,0)),0)</f>
        <v>0</v>
      </c>
      <c r="AI371" s="69">
        <f>IFERROR(INDEX('Euro Qual stats'!$A$1:$L$2071,MATCH(Players!$AE371,'Euro Qual stats'!$A$1:$A$2071,0),MATCH(Players!AI$2,'Euro Qual stats'!$A$1:$L$1,0)),0)</f>
        <v>0</v>
      </c>
      <c r="AJ371" s="85">
        <f t="shared" si="175"/>
        <v>0</v>
      </c>
      <c r="AK371" s="85">
        <f t="shared" si="176"/>
        <v>0</v>
      </c>
      <c r="AL371" s="85">
        <f t="shared" si="177"/>
        <v>0</v>
      </c>
      <c r="AM371" s="85">
        <f t="shared" si="178"/>
        <v>0</v>
      </c>
      <c r="AN371" s="85">
        <f t="shared" si="179"/>
        <v>0</v>
      </c>
      <c r="AO371" s="85">
        <f t="shared" si="180"/>
        <v>0</v>
      </c>
      <c r="AP371" s="2">
        <f t="shared" si="181"/>
        <v>0</v>
      </c>
      <c r="AQ371" s="2">
        <f t="shared" si="182"/>
        <v>0</v>
      </c>
      <c r="AR371" s="2">
        <f t="shared" si="183"/>
        <v>0</v>
      </c>
      <c r="AS371" s="2">
        <f t="shared" si="184"/>
        <v>0.21531100478468898</v>
      </c>
      <c r="AT371" s="2">
        <f t="shared" si="185"/>
        <v>0</v>
      </c>
      <c r="AU371" s="2">
        <f t="shared" si="205"/>
        <v>0</v>
      </c>
      <c r="AV371" s="2">
        <f t="shared" si="206"/>
        <v>0</v>
      </c>
      <c r="AW371" s="2">
        <f t="shared" si="207"/>
        <v>0</v>
      </c>
      <c r="AX371" s="2">
        <f t="shared" si="208"/>
        <v>0.21531100478468898</v>
      </c>
      <c r="AY371" s="2">
        <f t="shared" si="209"/>
        <v>0</v>
      </c>
      <c r="AZ371" s="2">
        <f t="shared" si="186"/>
        <v>0</v>
      </c>
      <c r="BA371" s="2">
        <f t="shared" si="187"/>
        <v>0</v>
      </c>
      <c r="BB371" s="2">
        <f t="shared" si="188"/>
        <v>0.10765550239234449</v>
      </c>
      <c r="BC371">
        <f t="shared" si="189"/>
        <v>0</v>
      </c>
      <c r="BD371" s="74">
        <f t="shared" si="190"/>
        <v>0</v>
      </c>
      <c r="BE371" s="74">
        <f t="shared" si="191"/>
        <v>0</v>
      </c>
      <c r="BF371" s="74">
        <f t="shared" si="192"/>
        <v>0</v>
      </c>
      <c r="BG371" s="2">
        <f t="shared" si="193"/>
        <v>0.10765550239234449</v>
      </c>
      <c r="BH371" s="2">
        <f t="shared" si="194"/>
        <v>0</v>
      </c>
      <c r="BI371" s="2">
        <f t="shared" si="195"/>
        <v>0</v>
      </c>
      <c r="BJ371" s="2">
        <f t="shared" si="196"/>
        <v>0</v>
      </c>
      <c r="BK371" s="2">
        <f t="shared" si="197"/>
        <v>0</v>
      </c>
      <c r="BL371" s="2">
        <f t="shared" si="198"/>
        <v>0.10765550239234449</v>
      </c>
      <c r="BM371" s="2">
        <f t="shared" si="199"/>
        <v>0</v>
      </c>
      <c r="BN371" s="2">
        <f t="shared" si="200"/>
        <v>0</v>
      </c>
      <c r="BO371" s="2">
        <f t="shared" si="201"/>
        <v>0</v>
      </c>
      <c r="BP371" s="2">
        <f t="shared" si="202"/>
        <v>0</v>
      </c>
      <c r="BQ371" s="2">
        <f t="shared" si="203"/>
        <v>0.10765550239234449</v>
      </c>
      <c r="BR371" s="2">
        <f t="shared" si="204"/>
        <v>0</v>
      </c>
    </row>
    <row r="372" spans="1:70" x14ac:dyDescent="0.3">
      <c r="A372" s="93">
        <v>0</v>
      </c>
      <c r="B372">
        <v>204707</v>
      </c>
      <c r="C372" t="s">
        <v>2387</v>
      </c>
      <c r="D372" t="s">
        <v>2388</v>
      </c>
      <c r="E372" t="s">
        <v>2389</v>
      </c>
      <c r="F372">
        <v>18716</v>
      </c>
      <c r="G372" t="s">
        <v>860</v>
      </c>
      <c r="H372" t="s">
        <v>933</v>
      </c>
      <c r="I372" t="s">
        <v>5231</v>
      </c>
      <c r="J372">
        <v>0</v>
      </c>
      <c r="K372">
        <v>4.5</v>
      </c>
      <c r="L372">
        <v>0</v>
      </c>
      <c r="M372">
        <v>0</v>
      </c>
      <c r="N372">
        <v>1</v>
      </c>
      <c r="O372" t="s">
        <v>1273</v>
      </c>
      <c r="P372" t="s">
        <v>2390</v>
      </c>
      <c r="Q372" t="s">
        <v>1155</v>
      </c>
      <c r="Z372" t="s">
        <v>1879</v>
      </c>
      <c r="AA372" t="s">
        <v>690</v>
      </c>
      <c r="AB372" s="69" t="str">
        <f>IF(AA372&lt;&gt;"",INDEX(Lookup!$N$2:$N$5,MATCH(Players!AA372,Lookup!$P$2:$P$5,0)),INDEX(Lookup!$N$2:$N$5,MATCH(Players!O372,Lookup!$O$2:$O$5,0)))</f>
        <v>Goalkeeper</v>
      </c>
      <c r="AC372">
        <v>3495000</v>
      </c>
      <c r="AD372" s="69" t="s">
        <v>753</v>
      </c>
      <c r="AE372" s="69" t="str">
        <f>INDEX('Translate table'!$H$2:$H$622,MATCH(Players!P372,'Translate table'!$G$2:$G$622,0))</f>
        <v>Altay BayÄ±ndÄ±r</v>
      </c>
      <c r="AF372" s="69">
        <f>IFERROR(INDEX('Euro Qual stats'!$A$1:$L$2071,MATCH(Players!$AE372,'Euro Qual stats'!$A$1:$A$2071,0),MATCH(Players!AF$2,'Euro Qual stats'!$A$1:$L$1,0)),0)</f>
        <v>0</v>
      </c>
      <c r="AG372" s="69">
        <f>IFERROR(INDEX('Euro Qual stats'!$A$1:$L$2071,MATCH(Players!$AE372,'Euro Qual stats'!$A$1:$A$2071,0),MATCH(Players!AG$2,'Euro Qual stats'!$A$1:$L$1,0)),0)</f>
        <v>0</v>
      </c>
      <c r="AH372" s="69">
        <f>IFERROR(INDEX('Euro Qual stats'!$A$1:$L$2071,MATCH(Players!$AE372,'Euro Qual stats'!$A$1:$A$2071,0),MATCH(Players!AH$2,'Euro Qual stats'!$A$1:$L$1,0)),0)</f>
        <v>0</v>
      </c>
      <c r="AI372" s="69">
        <f>IFERROR(INDEX('Euro Qual stats'!$A$1:$L$2071,MATCH(Players!$AE372,'Euro Qual stats'!$A$1:$A$2071,0),MATCH(Players!AI$2,'Euro Qual stats'!$A$1:$L$1,0)),0)</f>
        <v>0</v>
      </c>
      <c r="AJ372" s="85">
        <f t="shared" si="175"/>
        <v>0</v>
      </c>
      <c r="AK372" s="85">
        <f t="shared" si="176"/>
        <v>0</v>
      </c>
      <c r="AL372" s="85">
        <f t="shared" si="177"/>
        <v>0</v>
      </c>
      <c r="AM372" s="85">
        <f t="shared" si="178"/>
        <v>0</v>
      </c>
      <c r="AN372" s="85">
        <f t="shared" si="179"/>
        <v>0</v>
      </c>
      <c r="AO372" s="85">
        <f t="shared" si="180"/>
        <v>0</v>
      </c>
      <c r="AP372" s="2" t="str">
        <f t="shared" si="181"/>
        <v/>
      </c>
      <c r="AQ372" s="2" t="str">
        <f t="shared" si="182"/>
        <v/>
      </c>
      <c r="AR372" s="2" t="str">
        <f t="shared" si="183"/>
        <v/>
      </c>
      <c r="AS372" s="2" t="str">
        <f t="shared" si="184"/>
        <v/>
      </c>
      <c r="AT372" s="2" t="str">
        <f t="shared" si="185"/>
        <v/>
      </c>
      <c r="AU372" s="2">
        <f t="shared" si="205"/>
        <v>0</v>
      </c>
      <c r="AV372" s="2">
        <f t="shared" si="206"/>
        <v>0</v>
      </c>
      <c r="AW372" s="2">
        <f t="shared" si="207"/>
        <v>0</v>
      </c>
      <c r="AX372" s="2">
        <f t="shared" si="208"/>
        <v>2.7027027027027025E-2</v>
      </c>
      <c r="AY372" s="2">
        <f t="shared" si="209"/>
        <v>0</v>
      </c>
      <c r="AZ372" s="2">
        <f t="shared" si="186"/>
        <v>0</v>
      </c>
      <c r="BA372" s="2">
        <f t="shared" si="187"/>
        <v>0</v>
      </c>
      <c r="BB372" s="2">
        <f t="shared" si="188"/>
        <v>1.3513513513513513E-2</v>
      </c>
      <c r="BC372">
        <f t="shared" si="189"/>
        <v>0</v>
      </c>
      <c r="BD372" s="74">
        <f t="shared" si="190"/>
        <v>0</v>
      </c>
      <c r="BE372" s="74">
        <f t="shared" si="191"/>
        <v>0</v>
      </c>
      <c r="BF372" s="74">
        <f t="shared" si="192"/>
        <v>0</v>
      </c>
      <c r="BG372" s="2">
        <f t="shared" si="193"/>
        <v>1.3513513513513513E-2</v>
      </c>
      <c r="BH372" s="2">
        <f t="shared" si="194"/>
        <v>0</v>
      </c>
      <c r="BI372" s="2">
        <f t="shared" si="195"/>
        <v>0</v>
      </c>
      <c r="BJ372" s="2">
        <f t="shared" si="196"/>
        <v>0</v>
      </c>
      <c r="BK372" s="2">
        <f t="shared" si="197"/>
        <v>0</v>
      </c>
      <c r="BL372" s="2">
        <f t="shared" si="198"/>
        <v>1.3513513513513513E-2</v>
      </c>
      <c r="BM372" s="2">
        <f t="shared" si="199"/>
        <v>0</v>
      </c>
      <c r="BN372" s="2">
        <f t="shared" si="200"/>
        <v>0</v>
      </c>
      <c r="BO372" s="2">
        <f t="shared" si="201"/>
        <v>0</v>
      </c>
      <c r="BP372" s="2">
        <f t="shared" si="202"/>
        <v>0</v>
      </c>
      <c r="BQ372" s="2">
        <f t="shared" si="203"/>
        <v>1.3513513513513513E-2</v>
      </c>
      <c r="BR372" s="2">
        <f t="shared" si="204"/>
        <v>0</v>
      </c>
    </row>
    <row r="373" spans="1:70" x14ac:dyDescent="0.3">
      <c r="A373" s="93">
        <v>0</v>
      </c>
      <c r="B373">
        <v>204705</v>
      </c>
      <c r="C373" t="s">
        <v>2391</v>
      </c>
      <c r="D373" t="s">
        <v>2392</v>
      </c>
      <c r="E373" t="s">
        <v>2393</v>
      </c>
      <c r="F373">
        <v>18716</v>
      </c>
      <c r="G373" t="s">
        <v>860</v>
      </c>
      <c r="H373" t="s">
        <v>933</v>
      </c>
      <c r="I373" t="s">
        <v>979</v>
      </c>
      <c r="J373">
        <v>3.7</v>
      </c>
      <c r="K373">
        <v>4.5</v>
      </c>
      <c r="L373">
        <v>3.7</v>
      </c>
      <c r="M373">
        <v>0</v>
      </c>
      <c r="N373">
        <v>1852</v>
      </c>
      <c r="O373" t="s">
        <v>1273</v>
      </c>
      <c r="P373" t="s">
        <v>2394</v>
      </c>
      <c r="Q373" t="s">
        <v>1155</v>
      </c>
      <c r="Z373" t="s">
        <v>1879</v>
      </c>
      <c r="AA373" t="s">
        <v>690</v>
      </c>
      <c r="AB373" s="69" t="str">
        <f>IF(AA373&lt;&gt;"",INDEX(Lookup!$N$2:$N$5,MATCH(Players!AA373,Lookup!$P$2:$P$5,0)),INDEX(Lookup!$N$2:$N$5,MATCH(Players!O373,Lookup!$O$2:$O$5,0)))</f>
        <v>Goalkeeper</v>
      </c>
      <c r="AC373">
        <v>3998000</v>
      </c>
      <c r="AD373" s="69" t="s">
        <v>753</v>
      </c>
      <c r="AE373" s="69" t="str">
        <f>INDEX('Translate table'!$H$2:$H$622,MATCH(Players!P373,'Translate table'!$G$2:$G$622,0))</f>
        <v>UÄŸurcan Ã‡akÄ±r</v>
      </c>
      <c r="AF373" s="69">
        <f>IFERROR(INDEX('Euro Qual stats'!$A$1:$L$2071,MATCH(Players!$AE373,'Euro Qual stats'!$A$1:$A$2071,0),MATCH(Players!AF$2,'Euro Qual stats'!$A$1:$L$1,0)),0)</f>
        <v>1</v>
      </c>
      <c r="AG373" s="69">
        <f>IFERROR(INDEX('Euro Qual stats'!$A$1:$L$2071,MATCH(Players!$AE373,'Euro Qual stats'!$A$1:$A$2071,0),MATCH(Players!AG$2,'Euro Qual stats'!$A$1:$L$1,0)),0)</f>
        <v>0</v>
      </c>
      <c r="AH373" s="69">
        <f>IFERROR(INDEX('Euro Qual stats'!$A$1:$L$2071,MATCH(Players!$AE373,'Euro Qual stats'!$A$1:$A$2071,0),MATCH(Players!AH$2,'Euro Qual stats'!$A$1:$L$1,0)),0)</f>
        <v>0</v>
      </c>
      <c r="AI373" s="69">
        <f>IFERROR(INDEX('Euro Qual stats'!$A$1:$L$2071,MATCH(Players!$AE373,'Euro Qual stats'!$A$1:$A$2071,0),MATCH(Players!AI$2,'Euro Qual stats'!$A$1:$L$1,0)),0)</f>
        <v>0</v>
      </c>
      <c r="AJ373" s="85">
        <f t="shared" si="175"/>
        <v>0</v>
      </c>
      <c r="AK373" s="85">
        <f t="shared" si="176"/>
        <v>0</v>
      </c>
      <c r="AL373" s="85">
        <f t="shared" si="177"/>
        <v>0</v>
      </c>
      <c r="AM373" s="85">
        <f t="shared" si="178"/>
        <v>0</v>
      </c>
      <c r="AN373" s="85">
        <f t="shared" si="179"/>
        <v>0</v>
      </c>
      <c r="AO373" s="85">
        <f t="shared" si="180"/>
        <v>0</v>
      </c>
      <c r="AP373" s="2" t="str">
        <f t="shared" si="181"/>
        <v/>
      </c>
      <c r="AQ373" s="2" t="str">
        <f t="shared" si="182"/>
        <v/>
      </c>
      <c r="AR373" s="2" t="str">
        <f t="shared" si="183"/>
        <v/>
      </c>
      <c r="AS373" s="2" t="str">
        <f t="shared" si="184"/>
        <v/>
      </c>
      <c r="AT373" s="2" t="str">
        <f t="shared" si="185"/>
        <v/>
      </c>
      <c r="AU373" s="2">
        <f t="shared" si="205"/>
        <v>0</v>
      </c>
      <c r="AV373" s="2">
        <f t="shared" si="206"/>
        <v>0</v>
      </c>
      <c r="AW373" s="2">
        <f t="shared" si="207"/>
        <v>0</v>
      </c>
      <c r="AX373" s="2">
        <f t="shared" si="208"/>
        <v>2.7027027027027025E-2</v>
      </c>
      <c r="AY373" s="2">
        <f t="shared" si="209"/>
        <v>0</v>
      </c>
      <c r="AZ373" s="2">
        <f t="shared" si="186"/>
        <v>0</v>
      </c>
      <c r="BA373" s="2">
        <f t="shared" si="187"/>
        <v>0</v>
      </c>
      <c r="BB373" s="2">
        <f t="shared" si="188"/>
        <v>1.3513513513513513E-2</v>
      </c>
      <c r="BC373">
        <f t="shared" si="189"/>
        <v>1</v>
      </c>
      <c r="BD373" s="74">
        <f t="shared" si="190"/>
        <v>0</v>
      </c>
      <c r="BE373" s="74">
        <f t="shared" si="191"/>
        <v>0</v>
      </c>
      <c r="BF373" s="74">
        <f t="shared" si="192"/>
        <v>0</v>
      </c>
      <c r="BG373" s="2">
        <f t="shared" si="193"/>
        <v>1.3513513513513513E-2</v>
      </c>
      <c r="BH373" s="2">
        <f t="shared" si="194"/>
        <v>0</v>
      </c>
      <c r="BI373" s="2">
        <f t="shared" si="195"/>
        <v>0</v>
      </c>
      <c r="BJ373" s="2">
        <f t="shared" si="196"/>
        <v>0</v>
      </c>
      <c r="BK373" s="2">
        <f t="shared" si="197"/>
        <v>0</v>
      </c>
      <c r="BL373" s="2">
        <f t="shared" si="198"/>
        <v>1.3513513513513513E-2</v>
      </c>
      <c r="BM373" s="2">
        <f t="shared" si="199"/>
        <v>0</v>
      </c>
      <c r="BN373" s="2">
        <f t="shared" si="200"/>
        <v>0</v>
      </c>
      <c r="BO373" s="2">
        <f t="shared" si="201"/>
        <v>0</v>
      </c>
      <c r="BP373" s="2">
        <f t="shared" si="202"/>
        <v>0</v>
      </c>
      <c r="BQ373" s="2">
        <f t="shared" si="203"/>
        <v>1.3513513513513513E-2</v>
      </c>
      <c r="BR373" s="2">
        <f t="shared" si="204"/>
        <v>0</v>
      </c>
    </row>
    <row r="374" spans="1:70" x14ac:dyDescent="0.3">
      <c r="A374" s="93">
        <v>0</v>
      </c>
      <c r="B374">
        <v>220813</v>
      </c>
      <c r="C374" t="s">
        <v>5186</v>
      </c>
      <c r="E374" t="s">
        <v>2395</v>
      </c>
      <c r="F374">
        <v>18716</v>
      </c>
      <c r="G374" t="s">
        <v>860</v>
      </c>
      <c r="H374" t="s">
        <v>933</v>
      </c>
      <c r="I374" t="s">
        <v>5231</v>
      </c>
      <c r="J374">
        <v>0</v>
      </c>
      <c r="K374">
        <v>4.5</v>
      </c>
      <c r="L374">
        <v>0</v>
      </c>
      <c r="M374">
        <v>0</v>
      </c>
      <c r="N374">
        <v>45</v>
      </c>
      <c r="O374" t="s">
        <v>1301</v>
      </c>
      <c r="P374" t="s">
        <v>5187</v>
      </c>
      <c r="Q374" t="s">
        <v>1155</v>
      </c>
      <c r="Z374" t="s">
        <v>1879</v>
      </c>
      <c r="AA374" t="s">
        <v>692</v>
      </c>
      <c r="AB374" s="69" t="str">
        <f>IF(AA374&lt;&gt;"",INDEX(Lookup!$N$2:$N$5,MATCH(Players!AA374,Lookup!$P$2:$P$5,0)),INDEX(Lookup!$N$2:$N$5,MATCH(Players!O374,Lookup!$O$2:$O$5,0)))</f>
        <v>Defense</v>
      </c>
      <c r="AC374">
        <v>2495000</v>
      </c>
      <c r="AD374" s="69" t="s">
        <v>789</v>
      </c>
      <c r="AE374" s="69" t="e">
        <f>INDEX('Translate table'!$H$2:$H$622,MATCH(Players!P374,'Translate table'!$G$2:$G$622,0))</f>
        <v>#N/A</v>
      </c>
      <c r="AF374" s="69">
        <f>IFERROR(INDEX('Euro Qual stats'!$A$1:$L$2071,MATCH(Players!$AE374,'Euro Qual stats'!$A$1:$A$2071,0),MATCH(Players!AF$2,'Euro Qual stats'!$A$1:$L$1,0)),0)</f>
        <v>0</v>
      </c>
      <c r="AG374" s="69">
        <f>IFERROR(INDEX('Euro Qual stats'!$A$1:$L$2071,MATCH(Players!$AE374,'Euro Qual stats'!$A$1:$A$2071,0),MATCH(Players!AG$2,'Euro Qual stats'!$A$1:$L$1,0)),0)</f>
        <v>0</v>
      </c>
      <c r="AH374" s="69">
        <f>IFERROR(INDEX('Euro Qual stats'!$A$1:$L$2071,MATCH(Players!$AE374,'Euro Qual stats'!$A$1:$A$2071,0),MATCH(Players!AH$2,'Euro Qual stats'!$A$1:$L$1,0)),0)</f>
        <v>0</v>
      </c>
      <c r="AI374" s="69">
        <f>IFERROR(INDEX('Euro Qual stats'!$A$1:$L$2071,MATCH(Players!$AE374,'Euro Qual stats'!$A$1:$A$2071,0),MATCH(Players!AI$2,'Euro Qual stats'!$A$1:$L$1,0)),0)</f>
        <v>0</v>
      </c>
      <c r="AJ374" s="85">
        <f t="shared" si="175"/>
        <v>9.3550295857988172E-2</v>
      </c>
      <c r="AK374" s="85">
        <f t="shared" si="176"/>
        <v>9.1775147928994105E-2</v>
      </c>
      <c r="AL374" s="85">
        <f t="shared" si="177"/>
        <v>0.18893491124260345</v>
      </c>
      <c r="AM374" s="85">
        <f t="shared" si="178"/>
        <v>0</v>
      </c>
      <c r="AN374" s="85">
        <f t="shared" si="179"/>
        <v>0</v>
      </c>
      <c r="AO374" s="85">
        <f t="shared" si="180"/>
        <v>0</v>
      </c>
      <c r="AP374" s="2" t="str">
        <f t="shared" si="181"/>
        <v/>
      </c>
      <c r="AQ374" s="2" t="str">
        <f t="shared" si="182"/>
        <v/>
      </c>
      <c r="AR374" s="2" t="str">
        <f t="shared" si="183"/>
        <v/>
      </c>
      <c r="AS374" s="2" t="str">
        <f t="shared" si="184"/>
        <v/>
      </c>
      <c r="AT374" s="2" t="str">
        <f t="shared" si="185"/>
        <v/>
      </c>
      <c r="AU374" s="2">
        <f t="shared" si="205"/>
        <v>0</v>
      </c>
      <c r="AV374" s="2">
        <f t="shared" si="206"/>
        <v>0</v>
      </c>
      <c r="AW374" s="2">
        <f t="shared" si="207"/>
        <v>7.9071179238124151E-2</v>
      </c>
      <c r="AX374" s="2">
        <f t="shared" si="208"/>
        <v>0.13674475927152546</v>
      </c>
      <c r="AY374" s="2">
        <f t="shared" si="209"/>
        <v>0</v>
      </c>
      <c r="AZ374" s="2">
        <f t="shared" si="186"/>
        <v>4.5887573964497053E-2</v>
      </c>
      <c r="BA374" s="2">
        <f t="shared" si="187"/>
        <v>4.6775147928994086E-2</v>
      </c>
      <c r="BB374" s="2">
        <f t="shared" si="188"/>
        <v>6.8372379635762731E-2</v>
      </c>
      <c r="BC374">
        <f t="shared" si="189"/>
        <v>0</v>
      </c>
      <c r="BD374" s="74">
        <f t="shared" si="190"/>
        <v>0</v>
      </c>
      <c r="BE374" s="74">
        <f t="shared" si="191"/>
        <v>0</v>
      </c>
      <c r="BF374" s="74">
        <f t="shared" si="192"/>
        <v>0</v>
      </c>
      <c r="BG374" s="2">
        <f t="shared" si="193"/>
        <v>6.8372379635762731E-2</v>
      </c>
      <c r="BH374" s="2">
        <f t="shared" si="194"/>
        <v>0</v>
      </c>
      <c r="BI374" s="2">
        <f t="shared" si="195"/>
        <v>0</v>
      </c>
      <c r="BJ374" s="2">
        <f t="shared" si="196"/>
        <v>0</v>
      </c>
      <c r="BK374" s="2">
        <f t="shared" si="197"/>
        <v>0</v>
      </c>
      <c r="BL374" s="2">
        <f t="shared" si="198"/>
        <v>6.8372379635762731E-2</v>
      </c>
      <c r="BM374" s="2">
        <f t="shared" si="199"/>
        <v>0</v>
      </c>
      <c r="BN374" s="2">
        <f t="shared" si="200"/>
        <v>0</v>
      </c>
      <c r="BO374" s="2">
        <f t="shared" si="201"/>
        <v>0</v>
      </c>
      <c r="BP374" s="2">
        <f t="shared" si="202"/>
        <v>0</v>
      </c>
      <c r="BQ374" s="2">
        <f t="shared" si="203"/>
        <v>6.8372379635762731E-2</v>
      </c>
      <c r="BR374" s="2">
        <f t="shared" si="204"/>
        <v>0</v>
      </c>
    </row>
    <row r="375" spans="1:70" x14ac:dyDescent="0.3">
      <c r="A375" s="93">
        <v>0</v>
      </c>
      <c r="B375">
        <v>220812</v>
      </c>
      <c r="C375" t="s">
        <v>2397</v>
      </c>
      <c r="D375" t="s">
        <v>2398</v>
      </c>
      <c r="E375" t="s">
        <v>2399</v>
      </c>
      <c r="F375">
        <v>18716</v>
      </c>
      <c r="G375" t="s">
        <v>860</v>
      </c>
      <c r="H375" t="s">
        <v>933</v>
      </c>
      <c r="I375" t="s">
        <v>979</v>
      </c>
      <c r="J375">
        <v>0.7</v>
      </c>
      <c r="K375">
        <v>4.5</v>
      </c>
      <c r="L375">
        <v>0.7</v>
      </c>
      <c r="M375">
        <v>0</v>
      </c>
      <c r="N375">
        <v>204</v>
      </c>
      <c r="O375" t="s">
        <v>1301</v>
      </c>
      <c r="P375" t="s">
        <v>2400</v>
      </c>
      <c r="Q375" t="s">
        <v>2401</v>
      </c>
      <c r="R375">
        <v>3</v>
      </c>
      <c r="S375">
        <v>3</v>
      </c>
      <c r="T375">
        <v>0</v>
      </c>
      <c r="U375">
        <v>0</v>
      </c>
      <c r="V375">
        <v>1167</v>
      </c>
      <c r="W375">
        <v>8</v>
      </c>
      <c r="X375">
        <v>1</v>
      </c>
      <c r="Y375">
        <v>0</v>
      </c>
      <c r="Z375" t="s">
        <v>1879</v>
      </c>
      <c r="AA375" t="s">
        <v>692</v>
      </c>
      <c r="AB375" s="69" t="str">
        <f>IF(AA375&lt;&gt;"",INDEX(Lookup!$N$2:$N$5,MATCH(Players!AA375,Lookup!$P$2:$P$5,0)),INDEX(Lookup!$N$2:$N$5,MATCH(Players!O375,Lookup!$O$2:$O$5,0)))</f>
        <v>Defense</v>
      </c>
      <c r="AC375">
        <v>2468000</v>
      </c>
      <c r="AD375" s="69" t="s">
        <v>753</v>
      </c>
      <c r="AE375" s="69" t="str">
        <f>INDEX('Translate table'!$H$2:$H$622,MATCH(Players!P375,'Translate table'!$G$2:$G$622,0))</f>
        <v>Cengiz Umut MeraÅŸ</v>
      </c>
      <c r="AF375" s="69">
        <f>IFERROR(INDEX('Euro Qual stats'!$A$1:$L$2071,MATCH(Players!$AE375,'Euro Qual stats'!$A$1:$A$2071,0),MATCH(Players!AF$2,'Euro Qual stats'!$A$1:$L$1,0)),0)</f>
        <v>5</v>
      </c>
      <c r="AG375" s="69">
        <f>IFERROR(INDEX('Euro Qual stats'!$A$1:$L$2071,MATCH(Players!$AE375,'Euro Qual stats'!$A$1:$A$2071,0),MATCH(Players!AG$2,'Euro Qual stats'!$A$1:$L$1,0)),0)</f>
        <v>0</v>
      </c>
      <c r="AH375" s="69">
        <f>IFERROR(INDEX('Euro Qual stats'!$A$1:$L$2071,MATCH(Players!$AE375,'Euro Qual stats'!$A$1:$A$2071,0),MATCH(Players!AH$2,'Euro Qual stats'!$A$1:$L$1,0)),0)</f>
        <v>0</v>
      </c>
      <c r="AI375" s="69">
        <f>IFERROR(INDEX('Euro Qual stats'!$A$1:$L$2071,MATCH(Players!$AE375,'Euro Qual stats'!$A$1:$A$2071,0),MATCH(Players!AI$2,'Euro Qual stats'!$A$1:$L$1,0)),0)</f>
        <v>0</v>
      </c>
      <c r="AJ375" s="85">
        <f t="shared" si="175"/>
        <v>5.4571005917159771E-2</v>
      </c>
      <c r="AK375" s="85">
        <f t="shared" si="176"/>
        <v>5.3535502958579895E-2</v>
      </c>
      <c r="AL375" s="85">
        <f t="shared" si="177"/>
        <v>0.11021203155818535</v>
      </c>
      <c r="AM375" s="85">
        <f t="shared" si="178"/>
        <v>4.8212008170678639E-2</v>
      </c>
      <c r="AN375" s="85">
        <f t="shared" si="179"/>
        <v>2.5733425327394369E-2</v>
      </c>
      <c r="AO375" s="85">
        <f t="shared" si="180"/>
        <v>5.2017715846193475E-2</v>
      </c>
      <c r="AP375" s="2">
        <f t="shared" si="181"/>
        <v>0.23136246786632389</v>
      </c>
      <c r="AQ375" s="2">
        <f t="shared" si="182"/>
        <v>0.23136246786632389</v>
      </c>
      <c r="AR375" s="2">
        <f t="shared" si="183"/>
        <v>0.61696658097686374</v>
      </c>
      <c r="AS375" s="2">
        <f t="shared" si="184"/>
        <v>7.7120822622107968E-2</v>
      </c>
      <c r="AT375" s="2">
        <f t="shared" si="185"/>
        <v>0</v>
      </c>
      <c r="AU375" s="2">
        <f t="shared" si="205"/>
        <v>0.23136246786632389</v>
      </c>
      <c r="AV375" s="2">
        <f t="shared" si="206"/>
        <v>0.23136246786632389</v>
      </c>
      <c r="AW375" s="2">
        <f t="shared" si="207"/>
        <v>0.61696658097686374</v>
      </c>
      <c r="AX375" s="2">
        <f t="shared" si="208"/>
        <v>7.7120822622107968E-2</v>
      </c>
      <c r="AY375" s="2">
        <f t="shared" si="209"/>
        <v>0</v>
      </c>
      <c r="AZ375" s="2">
        <f t="shared" si="186"/>
        <v>0.14244898541245188</v>
      </c>
      <c r="BA375" s="2">
        <f t="shared" si="187"/>
        <v>0.14296673689174183</v>
      </c>
      <c r="BB375" s="2">
        <f t="shared" si="188"/>
        <v>3.8560411311053984E-2</v>
      </c>
      <c r="BC375">
        <f t="shared" si="189"/>
        <v>1</v>
      </c>
      <c r="BD375" s="74">
        <f t="shared" si="190"/>
        <v>8.4338769607761779E-2</v>
      </c>
      <c r="BE375" s="74">
        <f t="shared" si="191"/>
        <v>0.10284273066383857</v>
      </c>
      <c r="BF375" s="74">
        <f t="shared" si="192"/>
        <v>0.14556325877863649</v>
      </c>
      <c r="BG375" s="2">
        <f t="shared" si="193"/>
        <v>3.8560411311053984E-2</v>
      </c>
      <c r="BH375" s="2">
        <f t="shared" si="194"/>
        <v>0</v>
      </c>
      <c r="BI375" s="2">
        <f t="shared" si="195"/>
        <v>8.4338769607761779E-2</v>
      </c>
      <c r="BJ375" s="2">
        <f t="shared" si="196"/>
        <v>0.10284273066383857</v>
      </c>
      <c r="BK375" s="2">
        <f t="shared" si="197"/>
        <v>0.14556325877863649</v>
      </c>
      <c r="BL375" s="2">
        <f t="shared" si="198"/>
        <v>3.8560411311053984E-2</v>
      </c>
      <c r="BM375" s="2">
        <f t="shared" si="199"/>
        <v>0</v>
      </c>
      <c r="BN375" s="2">
        <f t="shared" si="200"/>
        <v>9.1187311054002129E-2</v>
      </c>
      <c r="BO375" s="2">
        <f t="shared" si="201"/>
        <v>0.10284273066383855</v>
      </c>
      <c r="BP375" s="2">
        <f t="shared" si="202"/>
        <v>0.15181034558207307</v>
      </c>
      <c r="BQ375" s="2">
        <f t="shared" si="203"/>
        <v>3.8560411311053984E-2</v>
      </c>
      <c r="BR375" s="2">
        <f t="shared" si="204"/>
        <v>0</v>
      </c>
    </row>
    <row r="376" spans="1:70" x14ac:dyDescent="0.3">
      <c r="A376" s="93">
        <v>0</v>
      </c>
      <c r="B376">
        <v>204722</v>
      </c>
      <c r="C376" t="s">
        <v>2402</v>
      </c>
      <c r="D376" t="s">
        <v>2383</v>
      </c>
      <c r="E376" t="s">
        <v>2403</v>
      </c>
      <c r="F376">
        <v>18716</v>
      </c>
      <c r="G376" t="s">
        <v>860</v>
      </c>
      <c r="H376" t="s">
        <v>933</v>
      </c>
      <c r="I376" t="s">
        <v>5231</v>
      </c>
      <c r="J376">
        <v>0</v>
      </c>
      <c r="K376">
        <v>4.5</v>
      </c>
      <c r="L376">
        <v>0</v>
      </c>
      <c r="M376">
        <v>0</v>
      </c>
      <c r="N376">
        <v>6</v>
      </c>
      <c r="O376" t="s">
        <v>1301</v>
      </c>
      <c r="P376" t="s">
        <v>2404</v>
      </c>
      <c r="Q376" t="s">
        <v>2405</v>
      </c>
      <c r="R376">
        <v>0</v>
      </c>
      <c r="S376">
        <v>0</v>
      </c>
      <c r="T376">
        <v>0</v>
      </c>
      <c r="U376">
        <v>0</v>
      </c>
      <c r="V376">
        <v>1676</v>
      </c>
      <c r="W376">
        <v>1</v>
      </c>
      <c r="X376">
        <v>2</v>
      </c>
      <c r="Y376">
        <v>0</v>
      </c>
      <c r="Z376" t="s">
        <v>1879</v>
      </c>
      <c r="AA376" t="s">
        <v>692</v>
      </c>
      <c r="AB376" s="69" t="str">
        <f>IF(AA376&lt;&gt;"",INDEX(Lookup!$N$2:$N$5,MATCH(Players!AA376,Lookup!$P$2:$P$5,0)),INDEX(Lookup!$N$2:$N$5,MATCH(Players!O376,Lookup!$O$2:$O$5,0)))</f>
        <v>Defense</v>
      </c>
      <c r="AC376">
        <v>1995000</v>
      </c>
      <c r="AD376" s="69" t="s">
        <v>801</v>
      </c>
      <c r="AE376" s="69" t="str">
        <f>INDEX('Translate table'!$H$2:$H$622,MATCH(Players!P376,'Translate table'!$G$2:$G$622,0))</f>
        <v>Alex Meret</v>
      </c>
      <c r="AF376" s="69">
        <f>IFERROR(INDEX('Euro Qual stats'!$A$1:$L$2071,MATCH(Players!$AE376,'Euro Qual stats'!$A$1:$A$2071,0),MATCH(Players!AF$2,'Euro Qual stats'!$A$1:$L$1,0)),0)</f>
        <v>1</v>
      </c>
      <c r="AG376" s="69">
        <f>IFERROR(INDEX('Euro Qual stats'!$A$1:$L$2071,MATCH(Players!$AE376,'Euro Qual stats'!$A$1:$A$2071,0),MATCH(Players!AG$2,'Euro Qual stats'!$A$1:$L$1,0)),0)</f>
        <v>0</v>
      </c>
      <c r="AH376" s="69">
        <f>IFERROR(INDEX('Euro Qual stats'!$A$1:$L$2071,MATCH(Players!$AE376,'Euro Qual stats'!$A$1:$A$2071,0),MATCH(Players!AH$2,'Euro Qual stats'!$A$1:$L$1,0)),0)</f>
        <v>0</v>
      </c>
      <c r="AI376" s="69">
        <f>IFERROR(INDEX('Euro Qual stats'!$A$1:$L$2071,MATCH(Players!$AE376,'Euro Qual stats'!$A$1:$A$2071,0),MATCH(Players!AI$2,'Euro Qual stats'!$A$1:$L$1,0)),0)</f>
        <v>0</v>
      </c>
      <c r="AJ376" s="85">
        <f t="shared" si="175"/>
        <v>8.5754437869822495E-2</v>
      </c>
      <c r="AK376" s="85">
        <f t="shared" si="176"/>
        <v>8.4127218934911263E-2</v>
      </c>
      <c r="AL376" s="85">
        <f t="shared" si="177"/>
        <v>0.17319033530571981</v>
      </c>
      <c r="AM376" s="85">
        <f t="shared" si="178"/>
        <v>0</v>
      </c>
      <c r="AN376" s="85">
        <f t="shared" si="179"/>
        <v>0</v>
      </c>
      <c r="AO376" s="85">
        <f t="shared" si="180"/>
        <v>0</v>
      </c>
      <c r="AP376" s="2">
        <f t="shared" si="181"/>
        <v>0</v>
      </c>
      <c r="AQ376" s="2">
        <f t="shared" si="182"/>
        <v>0</v>
      </c>
      <c r="AR376" s="2">
        <f t="shared" si="183"/>
        <v>5.3699284009546544E-2</v>
      </c>
      <c r="AS376" s="2">
        <f t="shared" si="184"/>
        <v>0.10739856801909309</v>
      </c>
      <c r="AT376" s="2">
        <f t="shared" si="185"/>
        <v>0</v>
      </c>
      <c r="AU376" s="2">
        <f t="shared" si="205"/>
        <v>0</v>
      </c>
      <c r="AV376" s="2">
        <f t="shared" si="206"/>
        <v>0</v>
      </c>
      <c r="AW376" s="2">
        <f t="shared" si="207"/>
        <v>5.3699284009546544E-2</v>
      </c>
      <c r="AX376" s="2">
        <f t="shared" si="208"/>
        <v>0.10739856801909309</v>
      </c>
      <c r="AY376" s="2">
        <f t="shared" si="209"/>
        <v>0</v>
      </c>
      <c r="AZ376" s="2">
        <f t="shared" si="186"/>
        <v>4.2063609467455632E-2</v>
      </c>
      <c r="BA376" s="2">
        <f t="shared" si="187"/>
        <v>4.2877218934911247E-2</v>
      </c>
      <c r="BB376" s="2">
        <f t="shared" si="188"/>
        <v>5.3699284009546544E-2</v>
      </c>
      <c r="BC376">
        <f t="shared" si="189"/>
        <v>0</v>
      </c>
      <c r="BD376" s="74">
        <f t="shared" si="190"/>
        <v>0</v>
      </c>
      <c r="BE376" s="74">
        <f t="shared" si="191"/>
        <v>0</v>
      </c>
      <c r="BF376" s="74">
        <f t="shared" si="192"/>
        <v>0</v>
      </c>
      <c r="BG376" s="2">
        <f t="shared" si="193"/>
        <v>5.3699284009546544E-2</v>
      </c>
      <c r="BH376" s="2">
        <f t="shared" si="194"/>
        <v>0</v>
      </c>
      <c r="BI376" s="2">
        <f t="shared" si="195"/>
        <v>0</v>
      </c>
      <c r="BJ376" s="2">
        <f t="shared" si="196"/>
        <v>0</v>
      </c>
      <c r="BK376" s="2">
        <f t="shared" si="197"/>
        <v>0</v>
      </c>
      <c r="BL376" s="2">
        <f t="shared" si="198"/>
        <v>5.3699284009546544E-2</v>
      </c>
      <c r="BM376" s="2">
        <f t="shared" si="199"/>
        <v>0</v>
      </c>
      <c r="BN376" s="2">
        <f t="shared" si="200"/>
        <v>0</v>
      </c>
      <c r="BO376" s="2">
        <f t="shared" si="201"/>
        <v>0</v>
      </c>
      <c r="BP376" s="2">
        <f t="shared" si="202"/>
        <v>0</v>
      </c>
      <c r="BQ376" s="2">
        <f t="shared" si="203"/>
        <v>5.3699284009546544E-2</v>
      </c>
      <c r="BR376" s="2">
        <f t="shared" si="204"/>
        <v>0</v>
      </c>
    </row>
    <row r="377" spans="1:70" x14ac:dyDescent="0.3">
      <c r="A377" s="93">
        <v>0</v>
      </c>
      <c r="B377">
        <v>220823</v>
      </c>
      <c r="C377" t="s">
        <v>2406</v>
      </c>
      <c r="D377" t="s">
        <v>2407</v>
      </c>
      <c r="E377" t="s">
        <v>2408</v>
      </c>
      <c r="F377">
        <v>18716</v>
      </c>
      <c r="G377" t="s">
        <v>860</v>
      </c>
      <c r="H377" t="s">
        <v>933</v>
      </c>
      <c r="I377" t="s">
        <v>5231</v>
      </c>
      <c r="J377">
        <v>0</v>
      </c>
      <c r="K377">
        <v>4.5</v>
      </c>
      <c r="L377">
        <v>0</v>
      </c>
      <c r="M377">
        <v>0</v>
      </c>
      <c r="N377">
        <v>8</v>
      </c>
      <c r="O377" t="s">
        <v>992</v>
      </c>
      <c r="P377" t="s">
        <v>2409</v>
      </c>
      <c r="Q377" t="s">
        <v>2410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 t="s">
        <v>1879</v>
      </c>
      <c r="AA377" t="s">
        <v>693</v>
      </c>
      <c r="AB377" s="69" t="str">
        <f>IF(AA377&lt;&gt;"",INDEX(Lookup!$N$2:$N$5,MATCH(Players!AA377,Lookup!$P$2:$P$5,0)),INDEX(Lookup!$N$2:$N$5,MATCH(Players!O377,Lookup!$O$2:$O$5,0)))</f>
        <v>Striker</v>
      </c>
      <c r="AC377">
        <v>2995000</v>
      </c>
      <c r="AD377" s="69" t="s">
        <v>798</v>
      </c>
      <c r="AE377" s="69" t="str">
        <f>INDEX('Translate table'!$H$2:$H$622,MATCH(Players!P377,'Translate table'!$G$2:$G$622,0))</f>
        <v>Abdulkadir Parmak</v>
      </c>
      <c r="AF377" s="69">
        <f>IFERROR(INDEX('Euro Qual stats'!$A$1:$L$2071,MATCH(Players!$AE377,'Euro Qual stats'!$A$1:$A$2071,0),MATCH(Players!AF$2,'Euro Qual stats'!$A$1:$L$1,0)),0)</f>
        <v>1</v>
      </c>
      <c r="AG377" s="69">
        <f>IFERROR(INDEX('Euro Qual stats'!$A$1:$L$2071,MATCH(Players!$AE377,'Euro Qual stats'!$A$1:$A$2071,0),MATCH(Players!AG$2,'Euro Qual stats'!$A$1:$L$1,0)),0)</f>
        <v>0</v>
      </c>
      <c r="AH377" s="69">
        <f>IFERROR(INDEX('Euro Qual stats'!$A$1:$L$2071,MATCH(Players!$AE377,'Euro Qual stats'!$A$1:$A$2071,0),MATCH(Players!AH$2,'Euro Qual stats'!$A$1:$L$1,0)),0)</f>
        <v>0</v>
      </c>
      <c r="AI377" s="69">
        <f>IFERROR(INDEX('Euro Qual stats'!$A$1:$L$2071,MATCH(Players!$AE377,'Euro Qual stats'!$A$1:$A$2071,0),MATCH(Players!AI$2,'Euro Qual stats'!$A$1:$L$1,0)),0)</f>
        <v>0</v>
      </c>
      <c r="AJ377" s="85">
        <f t="shared" si="175"/>
        <v>0.18653301886792459</v>
      </c>
      <c r="AK377" s="85">
        <f t="shared" si="176"/>
        <v>0.51886792452830166</v>
      </c>
      <c r="AL377" s="85">
        <f t="shared" si="177"/>
        <v>0.16145440251572324</v>
      </c>
      <c r="AM377" s="85">
        <f t="shared" si="178"/>
        <v>0</v>
      </c>
      <c r="AN377" s="85">
        <f t="shared" si="179"/>
        <v>0</v>
      </c>
      <c r="AO377" s="85">
        <f t="shared" si="180"/>
        <v>0</v>
      </c>
      <c r="AP377" s="2" t="str">
        <f t="shared" si="181"/>
        <v/>
      </c>
      <c r="AQ377" s="2" t="str">
        <f t="shared" si="182"/>
        <v/>
      </c>
      <c r="AR377" s="2" t="str">
        <f t="shared" si="183"/>
        <v/>
      </c>
      <c r="AS377" s="2" t="str">
        <f t="shared" si="184"/>
        <v/>
      </c>
      <c r="AT377" s="2" t="str">
        <f t="shared" si="185"/>
        <v/>
      </c>
      <c r="AU377" s="2">
        <f t="shared" si="205"/>
        <v>3.2738711651272179E-2</v>
      </c>
      <c r="AV377" s="2">
        <f t="shared" si="206"/>
        <v>3.0526157122442311E-2</v>
      </c>
      <c r="AW377" s="2">
        <f t="shared" si="207"/>
        <v>0.22701179417597328</v>
      </c>
      <c r="AX377" s="2">
        <f t="shared" si="208"/>
        <v>0.16385980883022302</v>
      </c>
      <c r="AY377" s="2">
        <f t="shared" si="209"/>
        <v>0</v>
      </c>
      <c r="AZ377" s="2">
        <f t="shared" si="186"/>
        <v>0.27580331808978692</v>
      </c>
      <c r="BA377" s="2">
        <f t="shared" si="187"/>
        <v>0.10852958799518345</v>
      </c>
      <c r="BB377" s="2">
        <f t="shared" si="188"/>
        <v>8.1929904415111512E-2</v>
      </c>
      <c r="BC377">
        <f t="shared" si="189"/>
        <v>0</v>
      </c>
      <c r="BD377" s="74">
        <f t="shared" si="190"/>
        <v>0</v>
      </c>
      <c r="BE377" s="74">
        <f t="shared" si="191"/>
        <v>0</v>
      </c>
      <c r="BF377" s="74">
        <f t="shared" si="192"/>
        <v>0</v>
      </c>
      <c r="BG377" s="2">
        <f t="shared" si="193"/>
        <v>8.1929904415111512E-2</v>
      </c>
      <c r="BH377" s="2">
        <f t="shared" si="194"/>
        <v>0</v>
      </c>
      <c r="BI377" s="2">
        <f t="shared" si="195"/>
        <v>0</v>
      </c>
      <c r="BJ377" s="2">
        <f t="shared" si="196"/>
        <v>0</v>
      </c>
      <c r="BK377" s="2">
        <f t="shared" si="197"/>
        <v>0</v>
      </c>
      <c r="BL377" s="2">
        <f t="shared" si="198"/>
        <v>8.1929904415111512E-2</v>
      </c>
      <c r="BM377" s="2">
        <f t="shared" si="199"/>
        <v>0</v>
      </c>
      <c r="BN377" s="2">
        <f t="shared" si="200"/>
        <v>0</v>
      </c>
      <c r="BO377" s="2">
        <f t="shared" si="201"/>
        <v>0</v>
      </c>
      <c r="BP377" s="2">
        <f t="shared" si="202"/>
        <v>0</v>
      </c>
      <c r="BQ377" s="2">
        <f t="shared" si="203"/>
        <v>8.1929904415111512E-2</v>
      </c>
      <c r="BR377" s="2">
        <f t="shared" si="204"/>
        <v>0</v>
      </c>
    </row>
    <row r="378" spans="1:70" x14ac:dyDescent="0.3">
      <c r="A378" s="93">
        <v>0</v>
      </c>
      <c r="B378">
        <v>220819</v>
      </c>
      <c r="C378" t="s">
        <v>2411</v>
      </c>
      <c r="D378" t="s">
        <v>2412</v>
      </c>
      <c r="E378" t="s">
        <v>2413</v>
      </c>
      <c r="F378">
        <v>18716</v>
      </c>
      <c r="G378" t="s">
        <v>860</v>
      </c>
      <c r="H378" t="s">
        <v>933</v>
      </c>
      <c r="I378" t="s">
        <v>5231</v>
      </c>
      <c r="J378">
        <v>0</v>
      </c>
      <c r="K378">
        <v>4.5</v>
      </c>
      <c r="L378">
        <v>0</v>
      </c>
      <c r="M378">
        <v>0</v>
      </c>
      <c r="N378">
        <v>1</v>
      </c>
      <c r="O378" t="s">
        <v>992</v>
      </c>
      <c r="P378" t="s">
        <v>2414</v>
      </c>
      <c r="Q378" t="s">
        <v>1155</v>
      </c>
      <c r="Z378" t="s">
        <v>1879</v>
      </c>
      <c r="AA378" t="s">
        <v>691</v>
      </c>
      <c r="AB378" s="69" t="str">
        <f>IF(AA378&lt;&gt;"",INDEX(Lookup!$N$2:$N$5,MATCH(Players!AA378,Lookup!$P$2:$P$5,0)),INDEX(Lookup!$N$2:$N$5,MATCH(Players!O378,Lookup!$O$2:$O$5,0)))</f>
        <v>Midfield</v>
      </c>
      <c r="AC378">
        <v>2495000</v>
      </c>
      <c r="AD378" s="69" t="s">
        <v>753</v>
      </c>
      <c r="AE378" s="69" t="str">
        <f>INDEX('Translate table'!$H$2:$H$622,MATCH(Players!P378,'Translate table'!$G$2:$G$622,0))</f>
        <v>Dorukhan TokÃ¶z</v>
      </c>
      <c r="AF378" s="69">
        <f>IFERROR(INDEX('Euro Qual stats'!$A$1:$L$2071,MATCH(Players!$AE378,'Euro Qual stats'!$A$1:$A$2071,0),MATCH(Players!AF$2,'Euro Qual stats'!$A$1:$L$1,0)),0)</f>
        <v>5</v>
      </c>
      <c r="AG378" s="69">
        <f>IFERROR(INDEX('Euro Qual stats'!$A$1:$L$2071,MATCH(Players!$AE378,'Euro Qual stats'!$A$1:$A$2071,0),MATCH(Players!AG$2,'Euro Qual stats'!$A$1:$L$1,0)),0)</f>
        <v>0.49</v>
      </c>
      <c r="AH378" s="69">
        <f>IFERROR(INDEX('Euro Qual stats'!$A$1:$L$2071,MATCH(Players!$AE378,'Euro Qual stats'!$A$1:$A$2071,0),MATCH(Players!AH$2,'Euro Qual stats'!$A$1:$L$1,0)),0)</f>
        <v>0.24</v>
      </c>
      <c r="AI378" s="69">
        <f>IFERROR(INDEX('Euro Qual stats'!$A$1:$L$2071,MATCH(Players!$AE378,'Euro Qual stats'!$A$1:$A$2071,0),MATCH(Players!AI$2,'Euro Qual stats'!$A$1:$L$1,0)),0)</f>
        <v>0.24</v>
      </c>
      <c r="AJ378" s="85">
        <f t="shared" si="175"/>
        <v>0.29769337016574587</v>
      </c>
      <c r="AK378" s="85">
        <f t="shared" si="176"/>
        <v>0.230621546961326</v>
      </c>
      <c r="AL378" s="85">
        <f t="shared" si="177"/>
        <v>0.23571362799263354</v>
      </c>
      <c r="AM378" s="85">
        <f t="shared" si="178"/>
        <v>0</v>
      </c>
      <c r="AN378" s="85">
        <f t="shared" si="179"/>
        <v>0</v>
      </c>
      <c r="AO378" s="85">
        <f t="shared" si="180"/>
        <v>0</v>
      </c>
      <c r="AP378" s="2" t="str">
        <f t="shared" si="181"/>
        <v/>
      </c>
      <c r="AQ378" s="2" t="str">
        <f t="shared" si="182"/>
        <v/>
      </c>
      <c r="AR378" s="2" t="str">
        <f t="shared" si="183"/>
        <v/>
      </c>
      <c r="AS378" s="2" t="str">
        <f t="shared" si="184"/>
        <v/>
      </c>
      <c r="AT378" s="2" t="str">
        <f t="shared" si="185"/>
        <v/>
      </c>
      <c r="AU378" s="2">
        <f t="shared" si="205"/>
        <v>3.2738711651272179E-2</v>
      </c>
      <c r="AV378" s="2">
        <f t="shared" si="206"/>
        <v>3.0526157122442311E-2</v>
      </c>
      <c r="AW378" s="2">
        <f t="shared" si="207"/>
        <v>0.22701179417597328</v>
      </c>
      <c r="AX378" s="2">
        <f t="shared" si="208"/>
        <v>0.16385980883022302</v>
      </c>
      <c r="AY378" s="2">
        <f t="shared" si="209"/>
        <v>0</v>
      </c>
      <c r="AZ378" s="2">
        <f t="shared" si="186"/>
        <v>0.13168012930629908</v>
      </c>
      <c r="BA378" s="2">
        <f t="shared" si="187"/>
        <v>0.1641097636440941</v>
      </c>
      <c r="BB378" s="2">
        <f t="shared" si="188"/>
        <v>0.20192990441511149</v>
      </c>
      <c r="BC378">
        <f t="shared" si="189"/>
        <v>0</v>
      </c>
      <c r="BD378" s="74">
        <f t="shared" si="190"/>
        <v>0</v>
      </c>
      <c r="BE378" s="74">
        <f t="shared" si="191"/>
        <v>0</v>
      </c>
      <c r="BF378" s="74">
        <f t="shared" si="192"/>
        <v>0</v>
      </c>
      <c r="BG378" s="2">
        <f t="shared" si="193"/>
        <v>0.20192990441511149</v>
      </c>
      <c r="BH378" s="2">
        <f t="shared" si="194"/>
        <v>0</v>
      </c>
      <c r="BI378" s="2">
        <f t="shared" si="195"/>
        <v>0</v>
      </c>
      <c r="BJ378" s="2">
        <f t="shared" si="196"/>
        <v>0</v>
      </c>
      <c r="BK378" s="2">
        <f t="shared" si="197"/>
        <v>0</v>
      </c>
      <c r="BL378" s="2">
        <f t="shared" si="198"/>
        <v>0.20192990441511149</v>
      </c>
      <c r="BM378" s="2">
        <f t="shared" si="199"/>
        <v>0</v>
      </c>
      <c r="BN378" s="2">
        <f t="shared" si="200"/>
        <v>0</v>
      </c>
      <c r="BO378" s="2">
        <f t="shared" si="201"/>
        <v>0</v>
      </c>
      <c r="BP378" s="2">
        <f t="shared" si="202"/>
        <v>0</v>
      </c>
      <c r="BQ378" s="2">
        <f t="shared" si="203"/>
        <v>0.20192990441511149</v>
      </c>
      <c r="BR378" s="2">
        <f t="shared" si="204"/>
        <v>0</v>
      </c>
    </row>
    <row r="379" spans="1:70" x14ac:dyDescent="0.3">
      <c r="A379" s="93">
        <v>0</v>
      </c>
      <c r="B379">
        <v>220818</v>
      </c>
      <c r="C379" t="s">
        <v>2415</v>
      </c>
      <c r="D379" t="s">
        <v>2416</v>
      </c>
      <c r="E379" t="s">
        <v>2417</v>
      </c>
      <c r="F379">
        <v>18716</v>
      </c>
      <c r="G379" t="s">
        <v>860</v>
      </c>
      <c r="H379" t="s">
        <v>933</v>
      </c>
      <c r="I379" t="s">
        <v>5231</v>
      </c>
      <c r="J379">
        <v>0</v>
      </c>
      <c r="K379">
        <v>4.5</v>
      </c>
      <c r="L379">
        <v>0</v>
      </c>
      <c r="M379">
        <v>0</v>
      </c>
      <c r="N379">
        <v>7</v>
      </c>
      <c r="O379" t="s">
        <v>992</v>
      </c>
      <c r="P379" t="s">
        <v>2418</v>
      </c>
      <c r="Q379" t="s">
        <v>1155</v>
      </c>
      <c r="Z379" t="s">
        <v>1879</v>
      </c>
      <c r="AA379" t="s">
        <v>691</v>
      </c>
      <c r="AB379" s="69" t="str">
        <f>IF(AA379&lt;&gt;"",INDEX(Lookup!$N$2:$N$5,MATCH(Players!AA379,Lookup!$P$2:$P$5,0)),INDEX(Lookup!$N$2:$N$5,MATCH(Players!O379,Lookup!$O$2:$O$5,0)))</f>
        <v>Midfield</v>
      </c>
      <c r="AC379">
        <v>1995000</v>
      </c>
      <c r="AD379" s="69" t="s">
        <v>788</v>
      </c>
      <c r="AE379" s="69">
        <f>INDEX('Translate table'!$H$2:$H$622,MATCH(Players!P379,'Translate table'!$G$2:$G$622,0))</f>
        <v>0</v>
      </c>
      <c r="AF379" s="69">
        <f>IFERROR(INDEX('Euro Qual stats'!$A$1:$L$2071,MATCH(Players!$AE379,'Euro Qual stats'!$A$1:$A$2071,0),MATCH(Players!AF$2,'Euro Qual stats'!$A$1:$L$1,0)),0)</f>
        <v>0</v>
      </c>
      <c r="AG379" s="69">
        <f>IFERROR(INDEX('Euro Qual stats'!$A$1:$L$2071,MATCH(Players!$AE379,'Euro Qual stats'!$A$1:$A$2071,0),MATCH(Players!AG$2,'Euro Qual stats'!$A$1:$L$1,0)),0)</f>
        <v>0</v>
      </c>
      <c r="AH379" s="69">
        <f>IFERROR(INDEX('Euro Qual stats'!$A$1:$L$2071,MATCH(Players!$AE379,'Euro Qual stats'!$A$1:$A$2071,0),MATCH(Players!AH$2,'Euro Qual stats'!$A$1:$L$1,0)),0)</f>
        <v>0</v>
      </c>
      <c r="AI379" s="69">
        <f>IFERROR(INDEX('Euro Qual stats'!$A$1:$L$2071,MATCH(Players!$AE379,'Euro Qual stats'!$A$1:$A$2071,0),MATCH(Players!AI$2,'Euro Qual stats'!$A$1:$L$1,0)),0)</f>
        <v>0</v>
      </c>
      <c r="AJ379" s="85">
        <f t="shared" si="175"/>
        <v>0.16033149171270719</v>
      </c>
      <c r="AK379" s="85">
        <f t="shared" si="176"/>
        <v>0.2239226519337017</v>
      </c>
      <c r="AL379" s="85">
        <f t="shared" si="177"/>
        <v>0.23265193370165746</v>
      </c>
      <c r="AM379" s="85">
        <f t="shared" si="178"/>
        <v>0</v>
      </c>
      <c r="AN379" s="85">
        <f t="shared" si="179"/>
        <v>0</v>
      </c>
      <c r="AO379" s="85">
        <f t="shared" si="180"/>
        <v>0</v>
      </c>
      <c r="AP379" s="2" t="str">
        <f t="shared" si="181"/>
        <v/>
      </c>
      <c r="AQ379" s="2" t="str">
        <f t="shared" si="182"/>
        <v/>
      </c>
      <c r="AR379" s="2" t="str">
        <f t="shared" si="183"/>
        <v/>
      </c>
      <c r="AS379" s="2" t="str">
        <f t="shared" si="184"/>
        <v/>
      </c>
      <c r="AT379" s="2" t="str">
        <f t="shared" si="185"/>
        <v/>
      </c>
      <c r="AU379" s="2">
        <f t="shared" si="205"/>
        <v>3.2738711651272179E-2</v>
      </c>
      <c r="AV379" s="2">
        <f t="shared" si="206"/>
        <v>3.0526157122442311E-2</v>
      </c>
      <c r="AW379" s="2">
        <f t="shared" si="207"/>
        <v>0.22701179417597328</v>
      </c>
      <c r="AX379" s="2">
        <f t="shared" si="208"/>
        <v>0.16385980883022302</v>
      </c>
      <c r="AY379" s="2">
        <f t="shared" si="209"/>
        <v>0</v>
      </c>
      <c r="AZ379" s="2">
        <f t="shared" si="186"/>
        <v>0.12833068179248694</v>
      </c>
      <c r="BA379" s="2">
        <f t="shared" si="187"/>
        <v>9.5428824417574748E-2</v>
      </c>
      <c r="BB379" s="2">
        <f t="shared" si="188"/>
        <v>8.1929904415111512E-2</v>
      </c>
      <c r="BC379">
        <f t="shared" si="189"/>
        <v>0</v>
      </c>
      <c r="BD379" s="74">
        <f t="shared" si="190"/>
        <v>0</v>
      </c>
      <c r="BE379" s="74">
        <f t="shared" si="191"/>
        <v>0</v>
      </c>
      <c r="BF379" s="74">
        <f t="shared" si="192"/>
        <v>0</v>
      </c>
      <c r="BG379" s="2">
        <f t="shared" si="193"/>
        <v>8.1929904415111512E-2</v>
      </c>
      <c r="BH379" s="2">
        <f t="shared" si="194"/>
        <v>0</v>
      </c>
      <c r="BI379" s="2">
        <f t="shared" si="195"/>
        <v>0</v>
      </c>
      <c r="BJ379" s="2">
        <f t="shared" si="196"/>
        <v>0</v>
      </c>
      <c r="BK379" s="2">
        <f t="shared" si="197"/>
        <v>0</v>
      </c>
      <c r="BL379" s="2">
        <f t="shared" si="198"/>
        <v>8.1929904415111512E-2</v>
      </c>
      <c r="BM379" s="2">
        <f t="shared" si="199"/>
        <v>0</v>
      </c>
      <c r="BN379" s="2">
        <f t="shared" si="200"/>
        <v>0</v>
      </c>
      <c r="BO379" s="2">
        <f t="shared" si="201"/>
        <v>0</v>
      </c>
      <c r="BP379" s="2">
        <f t="shared" si="202"/>
        <v>0</v>
      </c>
      <c r="BQ379" s="2">
        <f t="shared" si="203"/>
        <v>8.1929904415111512E-2</v>
      </c>
      <c r="BR379" s="2">
        <f t="shared" si="204"/>
        <v>0</v>
      </c>
    </row>
    <row r="380" spans="1:70" x14ac:dyDescent="0.3">
      <c r="A380" s="93">
        <v>0</v>
      </c>
      <c r="B380">
        <v>204717</v>
      </c>
      <c r="C380" t="s">
        <v>2419</v>
      </c>
      <c r="D380" t="s">
        <v>2420</v>
      </c>
      <c r="E380" t="s">
        <v>2421</v>
      </c>
      <c r="F380">
        <v>18716</v>
      </c>
      <c r="G380" t="s">
        <v>860</v>
      </c>
      <c r="H380" t="s">
        <v>933</v>
      </c>
      <c r="I380" t="s">
        <v>979</v>
      </c>
      <c r="J380">
        <v>0.7</v>
      </c>
      <c r="K380">
        <v>4.5</v>
      </c>
      <c r="L380">
        <v>0.7</v>
      </c>
      <c r="M380">
        <v>0</v>
      </c>
      <c r="N380">
        <v>4</v>
      </c>
      <c r="O380" t="s">
        <v>992</v>
      </c>
      <c r="P380" t="s">
        <v>2422</v>
      </c>
      <c r="Q380" t="s">
        <v>1155</v>
      </c>
      <c r="Z380" t="s">
        <v>1879</v>
      </c>
      <c r="AA380" t="s">
        <v>691</v>
      </c>
      <c r="AB380" s="69" t="str">
        <f>IF(AA380&lt;&gt;"",INDEX(Lookup!$N$2:$N$5,MATCH(Players!AA380,Lookup!$P$2:$P$5,0)),INDEX(Lookup!$N$2:$N$5,MATCH(Players!O380,Lookup!$O$2:$O$5,0)))</f>
        <v>Midfield</v>
      </c>
      <c r="AC380">
        <v>2976000</v>
      </c>
      <c r="AD380" s="69" t="s">
        <v>788</v>
      </c>
      <c r="AE380" s="69" t="str">
        <f>INDEX('Translate table'!$H$2:$H$622,MATCH(Players!P380,'Translate table'!$G$2:$G$622,0))</f>
        <v>Irfan Can Kahveci</v>
      </c>
      <c r="AF380" s="69">
        <f>IFERROR(INDEX('Euro Qual stats'!$A$1:$L$2071,MATCH(Players!$AE380,'Euro Qual stats'!$A$1:$A$2071,0),MATCH(Players!AF$2,'Euro Qual stats'!$A$1:$L$1,0)),0)</f>
        <v>6</v>
      </c>
      <c r="AG380" s="69">
        <f>IFERROR(INDEX('Euro Qual stats'!$A$1:$L$2071,MATCH(Players!$AE380,'Euro Qual stats'!$A$1:$A$2071,0),MATCH(Players!AG$2,'Euro Qual stats'!$A$1:$L$1,0)),0)</f>
        <v>0.21</v>
      </c>
      <c r="AH380" s="69">
        <f>IFERROR(INDEX('Euro Qual stats'!$A$1:$L$2071,MATCH(Players!$AE380,'Euro Qual stats'!$A$1:$A$2071,0),MATCH(Players!AH$2,'Euro Qual stats'!$A$1:$L$1,0)),0)</f>
        <v>0</v>
      </c>
      <c r="AI380" s="69">
        <f>IFERROR(INDEX('Euro Qual stats'!$A$1:$L$2071,MATCH(Players!$AE380,'Euro Qual stats'!$A$1:$A$2071,0),MATCH(Players!AI$2,'Euro Qual stats'!$A$1:$L$1,0)),0)</f>
        <v>0.21</v>
      </c>
      <c r="AJ380" s="85">
        <f t="shared" si="175"/>
        <v>0.18516574585635359</v>
      </c>
      <c r="AK380" s="85">
        <f t="shared" si="176"/>
        <v>0.11196132596685085</v>
      </c>
      <c r="AL380" s="85">
        <f t="shared" si="177"/>
        <v>0.22132596685082873</v>
      </c>
      <c r="AM380" s="85">
        <f t="shared" si="178"/>
        <v>0.16358892972777647</v>
      </c>
      <c r="AN380" s="85">
        <f t="shared" si="179"/>
        <v>5.3817527847887112E-2</v>
      </c>
      <c r="AO380" s="85">
        <f t="shared" si="180"/>
        <v>0.10446111091738962</v>
      </c>
      <c r="AP380" s="2" t="str">
        <f t="shared" si="181"/>
        <v/>
      </c>
      <c r="AQ380" s="2" t="str">
        <f t="shared" si="182"/>
        <v/>
      </c>
      <c r="AR380" s="2" t="str">
        <f t="shared" si="183"/>
        <v/>
      </c>
      <c r="AS380" s="2" t="str">
        <f t="shared" si="184"/>
        <v/>
      </c>
      <c r="AT380" s="2" t="str">
        <f t="shared" si="185"/>
        <v/>
      </c>
      <c r="AU380" s="2">
        <f t="shared" si="205"/>
        <v>3.2738711651272179E-2</v>
      </c>
      <c r="AV380" s="2">
        <f t="shared" si="206"/>
        <v>3.0526157122442311E-2</v>
      </c>
      <c r="AW380" s="2">
        <f t="shared" si="207"/>
        <v>0.22701179417597328</v>
      </c>
      <c r="AX380" s="2">
        <f t="shared" si="208"/>
        <v>0.16385980883022302</v>
      </c>
      <c r="AY380" s="2">
        <f t="shared" si="209"/>
        <v>0</v>
      </c>
      <c r="AZ380" s="2">
        <f t="shared" si="186"/>
        <v>7.2350018809061514E-2</v>
      </c>
      <c r="BA380" s="2">
        <f t="shared" si="187"/>
        <v>0.10784595148939795</v>
      </c>
      <c r="BB380" s="2">
        <f t="shared" si="188"/>
        <v>0.18692990441511151</v>
      </c>
      <c r="BC380">
        <f t="shared" si="189"/>
        <v>1</v>
      </c>
      <c r="BD380" s="74">
        <f t="shared" si="190"/>
        <v>4.2835767132963269E-2</v>
      </c>
      <c r="BE380" s="74">
        <f t="shared" si="191"/>
        <v>7.7578689864119088E-2</v>
      </c>
      <c r="BF380" s="74">
        <f t="shared" si="192"/>
        <v>5.3559751144250288E-2</v>
      </c>
      <c r="BG380" s="2">
        <f t="shared" si="193"/>
        <v>0.18692990441511151</v>
      </c>
      <c r="BH380" s="2">
        <f t="shared" si="194"/>
        <v>0</v>
      </c>
      <c r="BI380" s="2">
        <f t="shared" si="195"/>
        <v>4.2835767132963269E-2</v>
      </c>
      <c r="BJ380" s="2">
        <f t="shared" si="196"/>
        <v>7.7578689864119088E-2</v>
      </c>
      <c r="BK380" s="2">
        <f t="shared" si="197"/>
        <v>5.3559751144250288E-2</v>
      </c>
      <c r="BL380" s="2">
        <f t="shared" si="198"/>
        <v>0.18692990441511151</v>
      </c>
      <c r="BM380" s="2">
        <f t="shared" si="199"/>
        <v>0</v>
      </c>
      <c r="BN380" s="2">
        <f t="shared" si="200"/>
        <v>4.6314149944995664E-2</v>
      </c>
      <c r="BO380" s="2">
        <f t="shared" si="201"/>
        <v>7.7578689864119074E-2</v>
      </c>
      <c r="BP380" s="2">
        <f t="shared" si="202"/>
        <v>5.5858356007702954E-2</v>
      </c>
      <c r="BQ380" s="2">
        <f t="shared" si="203"/>
        <v>0.18692990441511151</v>
      </c>
      <c r="BR380" s="2">
        <f t="shared" si="204"/>
        <v>0</v>
      </c>
    </row>
    <row r="381" spans="1:70" x14ac:dyDescent="0.3">
      <c r="A381" s="93">
        <v>0</v>
      </c>
      <c r="B381">
        <v>204715</v>
      </c>
      <c r="C381" t="s">
        <v>2423</v>
      </c>
      <c r="D381" t="s">
        <v>2424</v>
      </c>
      <c r="E381" t="s">
        <v>2425</v>
      </c>
      <c r="F381">
        <v>18716</v>
      </c>
      <c r="G381" t="s">
        <v>860</v>
      </c>
      <c r="H381" t="s">
        <v>933</v>
      </c>
      <c r="I381" t="s">
        <v>1008</v>
      </c>
      <c r="J381">
        <v>1</v>
      </c>
      <c r="K381">
        <v>4.5</v>
      </c>
      <c r="L381">
        <v>1</v>
      </c>
      <c r="M381">
        <v>0</v>
      </c>
      <c r="N381">
        <v>1707</v>
      </c>
      <c r="O381" t="s">
        <v>992</v>
      </c>
      <c r="P381" t="s">
        <v>2426</v>
      </c>
      <c r="Q381" t="s">
        <v>2426</v>
      </c>
      <c r="R381">
        <v>7</v>
      </c>
      <c r="S381">
        <v>4</v>
      </c>
      <c r="T381">
        <v>0</v>
      </c>
      <c r="U381">
        <v>0</v>
      </c>
      <c r="V381">
        <v>1076</v>
      </c>
      <c r="W381">
        <v>21</v>
      </c>
      <c r="X381">
        <v>1</v>
      </c>
      <c r="Y381">
        <v>0</v>
      </c>
      <c r="Z381" t="s">
        <v>1879</v>
      </c>
      <c r="AA381" t="s">
        <v>693</v>
      </c>
      <c r="AB381" s="69" t="str">
        <f>IF(AA381&lt;&gt;"",INDEX(Lookup!$N$2:$N$5,MATCH(Players!AA381,Lookup!$P$2:$P$5,0)),INDEX(Lookup!$N$2:$N$5,MATCH(Players!O381,Lookup!$O$2:$O$5,0)))</f>
        <v>Striker</v>
      </c>
      <c r="AC381">
        <v>3492000</v>
      </c>
      <c r="AD381" s="69" t="s">
        <v>1415</v>
      </c>
      <c r="AE381" s="69" t="str">
        <f>INDEX('Translate table'!$H$2:$H$622,MATCH(Players!P381,'Translate table'!$G$2:$G$622,0))</f>
        <v>Yusuf YazÄ±cÄ±</v>
      </c>
      <c r="AF381" s="69">
        <f>IFERROR(INDEX('Euro Qual stats'!$A$1:$L$2071,MATCH(Players!$AE381,'Euro Qual stats'!$A$1:$A$2071,0),MATCH(Players!AF$2,'Euro Qual stats'!$A$1:$L$1,0)),0)</f>
        <v>8</v>
      </c>
      <c r="AG381" s="69">
        <f>IFERROR(INDEX('Euro Qual stats'!$A$1:$L$2071,MATCH(Players!$AE381,'Euro Qual stats'!$A$1:$A$2071,0),MATCH(Players!AG$2,'Euro Qual stats'!$A$1:$L$1,0)),0)</f>
        <v>0.32</v>
      </c>
      <c r="AH381" s="69">
        <f>IFERROR(INDEX('Euro Qual stats'!$A$1:$L$2071,MATCH(Players!$AE381,'Euro Qual stats'!$A$1:$A$2071,0),MATCH(Players!AH$2,'Euro Qual stats'!$A$1:$L$1,0)),0)</f>
        <v>0.32</v>
      </c>
      <c r="AI381" s="69">
        <f>IFERROR(INDEX('Euro Qual stats'!$A$1:$L$2071,MATCH(Players!$AE381,'Euro Qual stats'!$A$1:$A$2071,0),MATCH(Players!AI$2,'Euro Qual stats'!$A$1:$L$1,0)),0)</f>
        <v>0.32</v>
      </c>
      <c r="AJ381" s="85">
        <f t="shared" si="175"/>
        <v>0.2811635220125786</v>
      </c>
      <c r="AK381" s="85">
        <f t="shared" si="176"/>
        <v>0.40201257861635209</v>
      </c>
      <c r="AL381" s="85">
        <f t="shared" si="177"/>
        <v>0.27204402515723269</v>
      </c>
      <c r="AM381" s="85">
        <f t="shared" si="178"/>
        <v>0</v>
      </c>
      <c r="AN381" s="85">
        <f t="shared" si="179"/>
        <v>0</v>
      </c>
      <c r="AO381" s="85">
        <f t="shared" si="180"/>
        <v>0</v>
      </c>
      <c r="AP381" s="2">
        <f t="shared" si="181"/>
        <v>0.58550185873605953</v>
      </c>
      <c r="AQ381" s="2">
        <f t="shared" si="182"/>
        <v>0.33457249070631967</v>
      </c>
      <c r="AR381" s="2">
        <f t="shared" si="183"/>
        <v>1.7565055762081785</v>
      </c>
      <c r="AS381" s="2">
        <f t="shared" si="184"/>
        <v>8.3643122676579917E-2</v>
      </c>
      <c r="AT381" s="2">
        <f t="shared" si="185"/>
        <v>0</v>
      </c>
      <c r="AU381" s="2">
        <f t="shared" si="205"/>
        <v>0.58550185873605953</v>
      </c>
      <c r="AV381" s="2">
        <f t="shared" si="206"/>
        <v>0.33457249070631967</v>
      </c>
      <c r="AW381" s="2">
        <f t="shared" si="207"/>
        <v>1.7565055762081785</v>
      </c>
      <c r="AX381" s="2">
        <f t="shared" si="208"/>
        <v>8.3643122676579917E-2</v>
      </c>
      <c r="AY381" s="2">
        <f t="shared" si="209"/>
        <v>0</v>
      </c>
      <c r="AZ381" s="2">
        <f t="shared" si="186"/>
        <v>0.49375721867620581</v>
      </c>
      <c r="BA381" s="2">
        <f t="shared" si="187"/>
        <v>0.30786800635944911</v>
      </c>
      <c r="BB381" s="2">
        <f t="shared" si="188"/>
        <v>0.20182156133828996</v>
      </c>
      <c r="BC381">
        <f t="shared" si="189"/>
        <v>0</v>
      </c>
      <c r="BD381" s="74">
        <f t="shared" si="190"/>
        <v>0</v>
      </c>
      <c r="BE381" s="74">
        <f t="shared" si="191"/>
        <v>0</v>
      </c>
      <c r="BF381" s="74">
        <f t="shared" si="192"/>
        <v>0</v>
      </c>
      <c r="BG381" s="2">
        <f t="shared" si="193"/>
        <v>0.20182156133828996</v>
      </c>
      <c r="BH381" s="2">
        <f t="shared" si="194"/>
        <v>0</v>
      </c>
      <c r="BI381" s="2">
        <f t="shared" si="195"/>
        <v>0</v>
      </c>
      <c r="BJ381" s="2">
        <f t="shared" si="196"/>
        <v>0</v>
      </c>
      <c r="BK381" s="2">
        <f t="shared" si="197"/>
        <v>0</v>
      </c>
      <c r="BL381" s="2">
        <f t="shared" si="198"/>
        <v>0.20182156133828996</v>
      </c>
      <c r="BM381" s="2">
        <f t="shared" si="199"/>
        <v>0</v>
      </c>
      <c r="BN381" s="2">
        <f t="shared" si="200"/>
        <v>0</v>
      </c>
      <c r="BO381" s="2">
        <f t="shared" si="201"/>
        <v>0</v>
      </c>
      <c r="BP381" s="2">
        <f t="shared" si="202"/>
        <v>0</v>
      </c>
      <c r="BQ381" s="2">
        <f t="shared" si="203"/>
        <v>0.20182156133828996</v>
      </c>
      <c r="BR381" s="2">
        <f t="shared" si="204"/>
        <v>0</v>
      </c>
    </row>
    <row r="382" spans="1:70" x14ac:dyDescent="0.3">
      <c r="A382" s="93">
        <v>0</v>
      </c>
      <c r="B382">
        <v>204711</v>
      </c>
      <c r="C382" t="s">
        <v>2427</v>
      </c>
      <c r="D382" t="s">
        <v>2064</v>
      </c>
      <c r="E382" t="s">
        <v>2428</v>
      </c>
      <c r="F382">
        <v>18716</v>
      </c>
      <c r="G382" t="s">
        <v>860</v>
      </c>
      <c r="H382" t="s">
        <v>933</v>
      </c>
      <c r="I382" t="s">
        <v>979</v>
      </c>
      <c r="J382">
        <v>1.7</v>
      </c>
      <c r="K382">
        <v>4.5</v>
      </c>
      <c r="L382">
        <v>1.7</v>
      </c>
      <c r="M382">
        <v>0</v>
      </c>
      <c r="N382">
        <v>208</v>
      </c>
      <c r="O382" t="s">
        <v>992</v>
      </c>
      <c r="P382" t="s">
        <v>2429</v>
      </c>
      <c r="Q382" t="s">
        <v>2430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 t="s">
        <v>1879</v>
      </c>
      <c r="AA382" t="s">
        <v>691</v>
      </c>
      <c r="AB382" s="69" t="str">
        <f>IF(AA382&lt;&gt;"",INDEX(Lookup!$N$2:$N$5,MATCH(Players!AA382,Lookup!$P$2:$P$5,0)),INDEX(Lookup!$N$2:$N$5,MATCH(Players!O382,Lookup!$O$2:$O$5,0)))</f>
        <v>Midfield</v>
      </c>
      <c r="AC382">
        <v>3484000</v>
      </c>
      <c r="AD382" s="69" t="s">
        <v>788</v>
      </c>
      <c r="AE382" s="69" t="str">
        <f>INDEX('Translate table'!$H$2:$H$622,MATCH(Players!P382,'Translate table'!$G$2:$G$622,0))</f>
        <v>Ozan Tufan</v>
      </c>
      <c r="AF382" s="69">
        <f>IFERROR(INDEX('Euro Qual stats'!$A$1:$L$2071,MATCH(Players!$AE382,'Euro Qual stats'!$A$1:$A$2071,0),MATCH(Players!AF$2,'Euro Qual stats'!$A$1:$L$1,0)),0)</f>
        <v>8</v>
      </c>
      <c r="AG382" s="69">
        <f>IFERROR(INDEX('Euro Qual stats'!$A$1:$L$2071,MATCH(Players!$AE382,'Euro Qual stats'!$A$1:$A$2071,0),MATCH(Players!AG$2,'Euro Qual stats'!$A$1:$L$1,0)),0)</f>
        <v>0</v>
      </c>
      <c r="AH382" s="69">
        <f>IFERROR(INDEX('Euro Qual stats'!$A$1:$L$2071,MATCH(Players!$AE382,'Euro Qual stats'!$A$1:$A$2071,0),MATCH(Players!AH$2,'Euro Qual stats'!$A$1:$L$1,0)),0)</f>
        <v>0.16</v>
      </c>
      <c r="AI382" s="69">
        <f>IFERROR(INDEX('Euro Qual stats'!$A$1:$L$2071,MATCH(Players!$AE382,'Euro Qual stats'!$A$1:$A$2071,0),MATCH(Players!AI$2,'Euro Qual stats'!$A$1:$L$1,0)),0)</f>
        <v>0.32</v>
      </c>
      <c r="AJ382" s="85">
        <f t="shared" si="175"/>
        <v>5.3443830570902393E-2</v>
      </c>
      <c r="AK382" s="85">
        <f t="shared" si="176"/>
        <v>0.18130755064456722</v>
      </c>
      <c r="AL382" s="85">
        <f t="shared" si="177"/>
        <v>0.29088397790055248</v>
      </c>
      <c r="AM382" s="85">
        <f t="shared" si="178"/>
        <v>4.7216179230196165E-2</v>
      </c>
      <c r="AN382" s="85">
        <f t="shared" si="179"/>
        <v>8.715084491528062E-2</v>
      </c>
      <c r="AO382" s="85">
        <f t="shared" si="180"/>
        <v>0.13729100074389824</v>
      </c>
      <c r="AP382" s="2" t="str">
        <f t="shared" si="181"/>
        <v/>
      </c>
      <c r="AQ382" s="2" t="str">
        <f t="shared" si="182"/>
        <v/>
      </c>
      <c r="AR382" s="2" t="str">
        <f t="shared" si="183"/>
        <v/>
      </c>
      <c r="AS382" s="2" t="str">
        <f t="shared" si="184"/>
        <v/>
      </c>
      <c r="AT382" s="2" t="str">
        <f t="shared" si="185"/>
        <v/>
      </c>
      <c r="AU382" s="2">
        <f t="shared" si="205"/>
        <v>3.2738711651272179E-2</v>
      </c>
      <c r="AV382" s="2">
        <f t="shared" si="206"/>
        <v>3.0526157122442311E-2</v>
      </c>
      <c r="AW382" s="2">
        <f t="shared" si="207"/>
        <v>0.22701179417597328</v>
      </c>
      <c r="AX382" s="2">
        <f t="shared" si="208"/>
        <v>0.16385980883022302</v>
      </c>
      <c r="AY382" s="2">
        <f t="shared" si="209"/>
        <v>0</v>
      </c>
      <c r="AZ382" s="2">
        <f t="shared" si="186"/>
        <v>0.1070231311479197</v>
      </c>
      <c r="BA382" s="2">
        <f t="shared" si="187"/>
        <v>4.1984993846672355E-2</v>
      </c>
      <c r="BB382" s="2">
        <f t="shared" si="188"/>
        <v>0.24192990441511153</v>
      </c>
      <c r="BC382">
        <f t="shared" si="189"/>
        <v>1</v>
      </c>
      <c r="BD382" s="74">
        <f t="shared" si="190"/>
        <v>6.3364433059673209E-2</v>
      </c>
      <c r="BE382" s="74">
        <f t="shared" si="191"/>
        <v>3.0201790346280583E-2</v>
      </c>
      <c r="BF382" s="74">
        <f t="shared" si="192"/>
        <v>5.3559751144250288E-2</v>
      </c>
      <c r="BG382" s="2">
        <f t="shared" si="193"/>
        <v>0.24192990441511153</v>
      </c>
      <c r="BH382" s="2">
        <f t="shared" si="194"/>
        <v>0</v>
      </c>
      <c r="BI382" s="2">
        <f t="shared" si="195"/>
        <v>6.3364433059673209E-2</v>
      </c>
      <c r="BJ382" s="2">
        <f t="shared" si="196"/>
        <v>3.0201790346280583E-2</v>
      </c>
      <c r="BK382" s="2">
        <f t="shared" si="197"/>
        <v>5.3559751144250288E-2</v>
      </c>
      <c r="BL382" s="2">
        <f t="shared" si="198"/>
        <v>0.24192990441511153</v>
      </c>
      <c r="BM382" s="2">
        <f t="shared" si="199"/>
        <v>0</v>
      </c>
      <c r="BN382" s="2">
        <f t="shared" si="200"/>
        <v>6.8509800345026114E-2</v>
      </c>
      <c r="BO382" s="2">
        <f t="shared" si="201"/>
        <v>3.0201790346280576E-2</v>
      </c>
      <c r="BP382" s="2">
        <f t="shared" si="202"/>
        <v>5.5858356007702954E-2</v>
      </c>
      <c r="BQ382" s="2">
        <f t="shared" si="203"/>
        <v>0.24192990441511153</v>
      </c>
      <c r="BR382" s="2">
        <f t="shared" si="204"/>
        <v>0</v>
      </c>
    </row>
    <row r="383" spans="1:70" x14ac:dyDescent="0.3">
      <c r="A383" s="93">
        <v>0</v>
      </c>
      <c r="B383">
        <v>220816</v>
      </c>
      <c r="C383" t="s">
        <v>2431</v>
      </c>
      <c r="D383" t="s">
        <v>2432</v>
      </c>
      <c r="E383" t="s">
        <v>2433</v>
      </c>
      <c r="F383">
        <v>18716</v>
      </c>
      <c r="G383" t="s">
        <v>860</v>
      </c>
      <c r="H383" t="s">
        <v>933</v>
      </c>
      <c r="I383" t="s">
        <v>5231</v>
      </c>
      <c r="J383">
        <v>0</v>
      </c>
      <c r="K383">
        <v>4.5</v>
      </c>
      <c r="L383">
        <v>0</v>
      </c>
      <c r="M383">
        <v>0</v>
      </c>
      <c r="N383">
        <v>4</v>
      </c>
      <c r="O383" t="s">
        <v>980</v>
      </c>
      <c r="P383" t="s">
        <v>2434</v>
      </c>
      <c r="Q383" t="s">
        <v>1155</v>
      </c>
      <c r="Z383" t="s">
        <v>1879</v>
      </c>
      <c r="AA383" t="s">
        <v>693</v>
      </c>
      <c r="AB383" s="69" t="str">
        <f>IF(AA383&lt;&gt;"",INDEX(Lookup!$N$2:$N$5,MATCH(Players!AA383,Lookup!$P$2:$P$5,0)),INDEX(Lookup!$N$2:$N$5,MATCH(Players!O383,Lookup!$O$2:$O$5,0)))</f>
        <v>Striker</v>
      </c>
      <c r="AC383">
        <v>2995000</v>
      </c>
      <c r="AD383" s="69" t="s">
        <v>788</v>
      </c>
      <c r="AE383" s="69">
        <f>INDEX('Translate table'!$H$2:$H$622,MATCH(Players!P383,'Translate table'!$G$2:$G$622,0))</f>
        <v>0</v>
      </c>
      <c r="AF383" s="69">
        <f>IFERROR(INDEX('Euro Qual stats'!$A$1:$L$2071,MATCH(Players!$AE383,'Euro Qual stats'!$A$1:$A$2071,0),MATCH(Players!AF$2,'Euro Qual stats'!$A$1:$L$1,0)),0)</f>
        <v>0</v>
      </c>
      <c r="AG383" s="69">
        <f>IFERROR(INDEX('Euro Qual stats'!$A$1:$L$2071,MATCH(Players!$AE383,'Euro Qual stats'!$A$1:$A$2071,0),MATCH(Players!AG$2,'Euro Qual stats'!$A$1:$L$1,0)),0)</f>
        <v>0</v>
      </c>
      <c r="AH383" s="69">
        <f>IFERROR(INDEX('Euro Qual stats'!$A$1:$L$2071,MATCH(Players!$AE383,'Euro Qual stats'!$A$1:$A$2071,0),MATCH(Players!AH$2,'Euro Qual stats'!$A$1:$L$1,0)),0)</f>
        <v>0</v>
      </c>
      <c r="AI383" s="69">
        <f>IFERROR(INDEX('Euro Qual stats'!$A$1:$L$2071,MATCH(Players!$AE383,'Euro Qual stats'!$A$1:$A$2071,0),MATCH(Players!AI$2,'Euro Qual stats'!$A$1:$L$1,0)),0)</f>
        <v>0</v>
      </c>
      <c r="AJ383" s="85">
        <f t="shared" si="175"/>
        <v>0.20349056603773591</v>
      </c>
      <c r="AK383" s="85">
        <f t="shared" si="176"/>
        <v>0.56603773584905637</v>
      </c>
      <c r="AL383" s="85">
        <f t="shared" si="177"/>
        <v>0.1761320754716981</v>
      </c>
      <c r="AM383" s="85">
        <f t="shared" si="178"/>
        <v>0</v>
      </c>
      <c r="AN383" s="85">
        <f t="shared" si="179"/>
        <v>0</v>
      </c>
      <c r="AO383" s="85">
        <f t="shared" si="180"/>
        <v>0</v>
      </c>
      <c r="AP383" s="2" t="str">
        <f t="shared" si="181"/>
        <v/>
      </c>
      <c r="AQ383" s="2" t="str">
        <f t="shared" si="182"/>
        <v/>
      </c>
      <c r="AR383" s="2" t="str">
        <f t="shared" si="183"/>
        <v/>
      </c>
      <c r="AS383" s="2" t="str">
        <f t="shared" si="184"/>
        <v/>
      </c>
      <c r="AT383" s="2" t="str">
        <f t="shared" si="185"/>
        <v/>
      </c>
      <c r="AU383" s="2">
        <f t="shared" si="205"/>
        <v>0.24610209983653966</v>
      </c>
      <c r="AV383" s="2">
        <f t="shared" si="206"/>
        <v>8.4832257145319681E-2</v>
      </c>
      <c r="AW383" s="2">
        <f t="shared" si="207"/>
        <v>0.70970695970695963</v>
      </c>
      <c r="AX383" s="2">
        <f t="shared" si="208"/>
        <v>0.1171875</v>
      </c>
      <c r="AY383" s="2">
        <f t="shared" si="209"/>
        <v>0</v>
      </c>
      <c r="AZ383" s="2">
        <f t="shared" si="186"/>
        <v>0.406069917842798</v>
      </c>
      <c r="BA383" s="2">
        <f t="shared" si="187"/>
        <v>0.14416141159152779</v>
      </c>
      <c r="BB383" s="2">
        <f t="shared" si="188"/>
        <v>5.859375E-2</v>
      </c>
      <c r="BC383">
        <f t="shared" si="189"/>
        <v>0</v>
      </c>
      <c r="BD383" s="74">
        <f t="shared" si="190"/>
        <v>0</v>
      </c>
      <c r="BE383" s="74">
        <f t="shared" si="191"/>
        <v>0</v>
      </c>
      <c r="BF383" s="74">
        <f t="shared" si="192"/>
        <v>0</v>
      </c>
      <c r="BG383" s="2">
        <f t="shared" si="193"/>
        <v>5.859375E-2</v>
      </c>
      <c r="BH383" s="2">
        <f t="shared" si="194"/>
        <v>0</v>
      </c>
      <c r="BI383" s="2">
        <f t="shared" si="195"/>
        <v>0</v>
      </c>
      <c r="BJ383" s="2">
        <f t="shared" si="196"/>
        <v>0</v>
      </c>
      <c r="BK383" s="2">
        <f t="shared" si="197"/>
        <v>0</v>
      </c>
      <c r="BL383" s="2">
        <f t="shared" si="198"/>
        <v>5.859375E-2</v>
      </c>
      <c r="BM383" s="2">
        <f t="shared" si="199"/>
        <v>0</v>
      </c>
      <c r="BN383" s="2">
        <f t="shared" si="200"/>
        <v>0</v>
      </c>
      <c r="BO383" s="2">
        <f t="shared" si="201"/>
        <v>0</v>
      </c>
      <c r="BP383" s="2">
        <f t="shared" si="202"/>
        <v>0</v>
      </c>
      <c r="BQ383" s="2">
        <f t="shared" si="203"/>
        <v>5.859375E-2</v>
      </c>
      <c r="BR383" s="2">
        <f t="shared" si="204"/>
        <v>0</v>
      </c>
    </row>
    <row r="384" spans="1:70" x14ac:dyDescent="0.3">
      <c r="A384" s="93">
        <v>0</v>
      </c>
      <c r="B384">
        <v>220815</v>
      </c>
      <c r="C384" t="s">
        <v>2435</v>
      </c>
      <c r="D384" t="s">
        <v>2436</v>
      </c>
      <c r="E384" t="s">
        <v>2437</v>
      </c>
      <c r="F384">
        <v>18716</v>
      </c>
      <c r="G384" t="s">
        <v>860</v>
      </c>
      <c r="H384" t="s">
        <v>933</v>
      </c>
      <c r="I384" t="s">
        <v>1008</v>
      </c>
      <c r="J384">
        <v>1.7</v>
      </c>
      <c r="K384">
        <v>4.5</v>
      </c>
      <c r="L384">
        <v>1.7</v>
      </c>
      <c r="M384">
        <v>0</v>
      </c>
      <c r="N384">
        <v>35</v>
      </c>
      <c r="O384" t="s">
        <v>980</v>
      </c>
      <c r="P384" t="s">
        <v>2438</v>
      </c>
      <c r="Q384" t="s">
        <v>731</v>
      </c>
      <c r="R384">
        <v>1</v>
      </c>
      <c r="S384">
        <v>0</v>
      </c>
      <c r="T384">
        <v>0</v>
      </c>
      <c r="U384">
        <v>2</v>
      </c>
      <c r="V384">
        <v>1007</v>
      </c>
      <c r="W384">
        <v>1</v>
      </c>
      <c r="X384">
        <v>1</v>
      </c>
      <c r="Y384">
        <v>0</v>
      </c>
      <c r="Z384" t="s">
        <v>1879</v>
      </c>
      <c r="AA384" t="s">
        <v>693</v>
      </c>
      <c r="AB384" s="69" t="str">
        <f>IF(AA384&lt;&gt;"",INDEX(Lookup!$N$2:$N$5,MATCH(Players!AA384,Lookup!$P$2:$P$5,0)),INDEX(Lookup!$N$2:$N$5,MATCH(Players!O384,Lookup!$O$2:$O$5,0)))</f>
        <v>Striker</v>
      </c>
      <c r="AC384">
        <v>3476000</v>
      </c>
      <c r="AD384" s="69" t="s">
        <v>788</v>
      </c>
      <c r="AE384" s="69" t="str">
        <f>INDEX('Translate table'!$H$2:$H$622,MATCH(Players!P384,'Translate table'!$G$2:$G$622,0))</f>
        <v>Kenan Karaman</v>
      </c>
      <c r="AF384" s="69">
        <f>IFERROR(INDEX('Euro Qual stats'!$A$1:$L$2071,MATCH(Players!$AE384,'Euro Qual stats'!$A$1:$A$2071,0),MATCH(Players!AF$2,'Euro Qual stats'!$A$1:$L$1,0)),0)</f>
        <v>5</v>
      </c>
      <c r="AG384" s="69">
        <f>IFERROR(INDEX('Euro Qual stats'!$A$1:$L$2071,MATCH(Players!$AE384,'Euro Qual stats'!$A$1:$A$2071,0),MATCH(Players!AG$2,'Euro Qual stats'!$A$1:$L$1,0)),0)</f>
        <v>0</v>
      </c>
      <c r="AH384" s="69">
        <f>IFERROR(INDEX('Euro Qual stats'!$A$1:$L$2071,MATCH(Players!$AE384,'Euro Qual stats'!$A$1:$A$2071,0),MATCH(Players!AH$2,'Euro Qual stats'!$A$1:$L$1,0)),0)</f>
        <v>0</v>
      </c>
      <c r="AI384" s="69">
        <f>IFERROR(INDEX('Euro Qual stats'!$A$1:$L$2071,MATCH(Players!$AE384,'Euro Qual stats'!$A$1:$A$2071,0),MATCH(Players!AI$2,'Euro Qual stats'!$A$1:$L$1,0)),0)</f>
        <v>0.26</v>
      </c>
      <c r="AJ384" s="85">
        <f t="shared" si="175"/>
        <v>0.11870283018867929</v>
      </c>
      <c r="AK384" s="85">
        <f t="shared" si="176"/>
        <v>0.33018867924528289</v>
      </c>
      <c r="AL384" s="85">
        <f t="shared" si="177"/>
        <v>0.21107704402515723</v>
      </c>
      <c r="AM384" s="85">
        <f t="shared" si="178"/>
        <v>0</v>
      </c>
      <c r="AN384" s="85">
        <f t="shared" si="179"/>
        <v>0</v>
      </c>
      <c r="AO384" s="85">
        <f t="shared" si="180"/>
        <v>0</v>
      </c>
      <c r="AP384" s="2">
        <f t="shared" si="181"/>
        <v>8.9374379344587876E-2</v>
      </c>
      <c r="AQ384" s="2">
        <f t="shared" si="182"/>
        <v>0</v>
      </c>
      <c r="AR384" s="2">
        <f t="shared" si="183"/>
        <v>8.9374379344587876E-2</v>
      </c>
      <c r="AS384" s="2">
        <f t="shared" si="184"/>
        <v>8.9374379344587876E-2</v>
      </c>
      <c r="AT384" s="2">
        <f t="shared" si="185"/>
        <v>0</v>
      </c>
      <c r="AU384" s="2">
        <f t="shared" si="205"/>
        <v>8.9374379344587876E-2</v>
      </c>
      <c r="AV384" s="2">
        <f t="shared" si="206"/>
        <v>0</v>
      </c>
      <c r="AW384" s="2">
        <f t="shared" si="207"/>
        <v>8.9374379344587876E-2</v>
      </c>
      <c r="AX384" s="2">
        <f t="shared" si="208"/>
        <v>8.9374379344587876E-2</v>
      </c>
      <c r="AY384" s="2">
        <f t="shared" si="209"/>
        <v>0</v>
      </c>
      <c r="AZ384" s="2">
        <f t="shared" si="186"/>
        <v>0.20978152929493538</v>
      </c>
      <c r="BA384" s="2">
        <f t="shared" si="187"/>
        <v>5.9351415094339645E-2</v>
      </c>
      <c r="BB384" s="2">
        <f t="shared" si="188"/>
        <v>0.17468718967229394</v>
      </c>
      <c r="BC384">
        <f t="shared" si="189"/>
        <v>0</v>
      </c>
      <c r="BD384" s="74">
        <f t="shared" si="190"/>
        <v>0</v>
      </c>
      <c r="BE384" s="74">
        <f t="shared" si="191"/>
        <v>0</v>
      </c>
      <c r="BF384" s="74">
        <f t="shared" si="192"/>
        <v>0</v>
      </c>
      <c r="BG384" s="2">
        <f t="shared" si="193"/>
        <v>0.17468718967229394</v>
      </c>
      <c r="BH384" s="2">
        <f t="shared" si="194"/>
        <v>0</v>
      </c>
      <c r="BI384" s="2">
        <f t="shared" si="195"/>
        <v>0</v>
      </c>
      <c r="BJ384" s="2">
        <f t="shared" si="196"/>
        <v>0</v>
      </c>
      <c r="BK384" s="2">
        <f t="shared" si="197"/>
        <v>0</v>
      </c>
      <c r="BL384" s="2">
        <f t="shared" si="198"/>
        <v>0.17468718967229394</v>
      </c>
      <c r="BM384" s="2">
        <f t="shared" si="199"/>
        <v>0</v>
      </c>
      <c r="BN384" s="2">
        <f t="shared" si="200"/>
        <v>0</v>
      </c>
      <c r="BO384" s="2">
        <f t="shared" si="201"/>
        <v>0</v>
      </c>
      <c r="BP384" s="2">
        <f t="shared" si="202"/>
        <v>0</v>
      </c>
      <c r="BQ384" s="2">
        <f t="shared" si="203"/>
        <v>0.17468718967229394</v>
      </c>
      <c r="BR384" s="2">
        <f t="shared" si="204"/>
        <v>0</v>
      </c>
    </row>
    <row r="385" spans="1:70" x14ac:dyDescent="0.3">
      <c r="A385" s="93">
        <v>0</v>
      </c>
      <c r="B385">
        <v>220814</v>
      </c>
      <c r="C385" t="s">
        <v>2439</v>
      </c>
      <c r="D385" t="s">
        <v>2440</v>
      </c>
      <c r="E385" t="s">
        <v>2441</v>
      </c>
      <c r="F385">
        <v>18716</v>
      </c>
      <c r="G385" t="s">
        <v>860</v>
      </c>
      <c r="H385" t="s">
        <v>933</v>
      </c>
      <c r="I385" t="s">
        <v>5231</v>
      </c>
      <c r="J385">
        <v>-0.3</v>
      </c>
      <c r="K385">
        <v>4.5</v>
      </c>
      <c r="L385">
        <v>-0.3</v>
      </c>
      <c r="M385">
        <v>-0.3</v>
      </c>
      <c r="N385">
        <v>1</v>
      </c>
      <c r="O385" t="s">
        <v>980</v>
      </c>
      <c r="P385" t="s">
        <v>2442</v>
      </c>
      <c r="Q385" t="s">
        <v>1155</v>
      </c>
      <c r="Z385" t="s">
        <v>1879</v>
      </c>
      <c r="AA385" t="s">
        <v>693</v>
      </c>
      <c r="AB385" s="69" t="str">
        <f>IF(AA385&lt;&gt;"",INDEX(Lookup!$N$2:$N$5,MATCH(Players!AA385,Lookup!$P$2:$P$5,0)),INDEX(Lookup!$N$2:$N$5,MATCH(Players!O385,Lookup!$O$2:$O$5,0)))</f>
        <v>Striker</v>
      </c>
      <c r="AC385">
        <v>2464000</v>
      </c>
      <c r="AD385" s="69" t="s">
        <v>788</v>
      </c>
      <c r="AE385" s="69" t="str">
        <f>INDEX('Translate table'!$H$2:$H$622,MATCH(Players!P385,'Translate table'!$G$2:$G$622,0))</f>
        <v>Tim Hall</v>
      </c>
      <c r="AF385" s="69">
        <f>IFERROR(INDEX('Euro Qual stats'!$A$1:$L$2071,MATCH(Players!$AE385,'Euro Qual stats'!$A$1:$A$2071,0),MATCH(Players!AF$2,'Euro Qual stats'!$A$1:$L$1,0)),0)</f>
        <v>1</v>
      </c>
      <c r="AG385" s="69">
        <f>IFERROR(INDEX('Euro Qual stats'!$A$1:$L$2071,MATCH(Players!$AE385,'Euro Qual stats'!$A$1:$A$2071,0),MATCH(Players!AG$2,'Euro Qual stats'!$A$1:$L$1,0)),0)</f>
        <v>0</v>
      </c>
      <c r="AH385" s="69">
        <f>IFERROR(INDEX('Euro Qual stats'!$A$1:$L$2071,MATCH(Players!$AE385,'Euro Qual stats'!$A$1:$A$2071,0),MATCH(Players!AH$2,'Euro Qual stats'!$A$1:$L$1,0)),0)</f>
        <v>0</v>
      </c>
      <c r="AI385" s="69">
        <f>IFERROR(INDEX('Euro Qual stats'!$A$1:$L$2071,MATCH(Players!$AE385,'Euro Qual stats'!$A$1:$A$2071,0),MATCH(Players!AI$2,'Euro Qual stats'!$A$1:$L$1,0)),0)</f>
        <v>0</v>
      </c>
      <c r="AJ385" s="85">
        <f t="shared" si="175"/>
        <v>0.18653301886792459</v>
      </c>
      <c r="AK385" s="85">
        <f t="shared" si="176"/>
        <v>0.51886792452830166</v>
      </c>
      <c r="AL385" s="85">
        <f t="shared" si="177"/>
        <v>0.16145440251572324</v>
      </c>
      <c r="AM385" s="85">
        <f t="shared" si="178"/>
        <v>0</v>
      </c>
      <c r="AN385" s="85">
        <f t="shared" si="179"/>
        <v>0</v>
      </c>
      <c r="AO385" s="85">
        <f t="shared" si="180"/>
        <v>0</v>
      </c>
      <c r="AP385" s="2" t="str">
        <f t="shared" si="181"/>
        <v/>
      </c>
      <c r="AQ385" s="2" t="str">
        <f t="shared" si="182"/>
        <v/>
      </c>
      <c r="AR385" s="2" t="str">
        <f t="shared" si="183"/>
        <v/>
      </c>
      <c r="AS385" s="2" t="str">
        <f t="shared" si="184"/>
        <v/>
      </c>
      <c r="AT385" s="2" t="str">
        <f t="shared" si="185"/>
        <v/>
      </c>
      <c r="AU385" s="2">
        <f t="shared" si="205"/>
        <v>0.24610209983653966</v>
      </c>
      <c r="AV385" s="2">
        <f t="shared" si="206"/>
        <v>8.4832257145319681E-2</v>
      </c>
      <c r="AW385" s="2">
        <f t="shared" si="207"/>
        <v>0.70970695970695963</v>
      </c>
      <c r="AX385" s="2">
        <f t="shared" si="208"/>
        <v>0.1171875</v>
      </c>
      <c r="AY385" s="2">
        <f t="shared" si="209"/>
        <v>0</v>
      </c>
      <c r="AZ385" s="2">
        <f t="shared" si="186"/>
        <v>0.38248501218242065</v>
      </c>
      <c r="BA385" s="2">
        <f t="shared" si="187"/>
        <v>0.13568263800662214</v>
      </c>
      <c r="BB385" s="2">
        <f t="shared" si="188"/>
        <v>5.859375E-2</v>
      </c>
      <c r="BC385">
        <f t="shared" si="189"/>
        <v>0</v>
      </c>
      <c r="BD385" s="74">
        <f t="shared" si="190"/>
        <v>0</v>
      </c>
      <c r="BE385" s="74">
        <f t="shared" si="191"/>
        <v>0</v>
      </c>
      <c r="BF385" s="74">
        <f t="shared" si="192"/>
        <v>0</v>
      </c>
      <c r="BG385" s="2">
        <f t="shared" si="193"/>
        <v>5.859375E-2</v>
      </c>
      <c r="BH385" s="2">
        <f t="shared" si="194"/>
        <v>0</v>
      </c>
      <c r="BI385" s="2">
        <f t="shared" si="195"/>
        <v>0</v>
      </c>
      <c r="BJ385" s="2">
        <f t="shared" si="196"/>
        <v>0</v>
      </c>
      <c r="BK385" s="2">
        <f t="shared" si="197"/>
        <v>0</v>
      </c>
      <c r="BL385" s="2">
        <f t="shared" si="198"/>
        <v>5.859375E-2</v>
      </c>
      <c r="BM385" s="2">
        <f t="shared" si="199"/>
        <v>0</v>
      </c>
      <c r="BN385" s="2">
        <f t="shared" si="200"/>
        <v>0</v>
      </c>
      <c r="BO385" s="2">
        <f t="shared" si="201"/>
        <v>0</v>
      </c>
      <c r="BP385" s="2">
        <f t="shared" si="202"/>
        <v>0</v>
      </c>
      <c r="BQ385" s="2">
        <f t="shared" si="203"/>
        <v>5.859375E-2</v>
      </c>
      <c r="BR385" s="2">
        <f t="shared" si="204"/>
        <v>0</v>
      </c>
    </row>
    <row r="386" spans="1:70" x14ac:dyDescent="0.3">
      <c r="A386" s="93">
        <v>0</v>
      </c>
      <c r="B386">
        <v>204721</v>
      </c>
      <c r="C386" t="s">
        <v>5188</v>
      </c>
      <c r="E386" t="s">
        <v>2443</v>
      </c>
      <c r="F386">
        <v>18716</v>
      </c>
      <c r="G386" t="s">
        <v>860</v>
      </c>
      <c r="H386" t="s">
        <v>933</v>
      </c>
      <c r="I386" t="s">
        <v>979</v>
      </c>
      <c r="J386">
        <v>2.7</v>
      </c>
      <c r="K386">
        <v>4.5</v>
      </c>
      <c r="L386">
        <v>2.7</v>
      </c>
      <c r="M386">
        <v>0</v>
      </c>
      <c r="N386">
        <v>3998</v>
      </c>
      <c r="O386" t="s">
        <v>980</v>
      </c>
      <c r="P386" t="s">
        <v>5189</v>
      </c>
      <c r="Q386" t="s">
        <v>2445</v>
      </c>
      <c r="R386">
        <v>16</v>
      </c>
      <c r="S386">
        <v>5</v>
      </c>
      <c r="T386">
        <v>0</v>
      </c>
      <c r="U386">
        <v>4</v>
      </c>
      <c r="V386">
        <v>2054</v>
      </c>
      <c r="W386">
        <v>33</v>
      </c>
      <c r="X386">
        <v>6</v>
      </c>
      <c r="Y386">
        <v>0</v>
      </c>
      <c r="Z386" t="s">
        <v>1879</v>
      </c>
      <c r="AA386" t="s">
        <v>693</v>
      </c>
      <c r="AB386" s="69" t="str">
        <f>IF(AA386&lt;&gt;"",INDEX(Lookup!$N$2:$N$5,MATCH(Players!AA386,Lookup!$P$2:$P$5,0)),INDEX(Lookup!$N$2:$N$5,MATCH(Players!O386,Lookup!$O$2:$O$5,0)))</f>
        <v>Striker</v>
      </c>
      <c r="AC386">
        <v>3968000</v>
      </c>
      <c r="AD386" s="69" t="s">
        <v>788</v>
      </c>
      <c r="AE386" s="69" t="e">
        <f>INDEX('Translate table'!$H$2:$H$622,MATCH(Players!P386,'Translate table'!$G$2:$G$622,0))</f>
        <v>#N/A</v>
      </c>
      <c r="AF386" s="69">
        <f>IFERROR(INDEX('Euro Qual stats'!$A$1:$L$2071,MATCH(Players!$AE386,'Euro Qual stats'!$A$1:$A$2071,0),MATCH(Players!AF$2,'Euro Qual stats'!$A$1:$L$1,0)),0)</f>
        <v>0</v>
      </c>
      <c r="AG386" s="69">
        <f>IFERROR(INDEX('Euro Qual stats'!$A$1:$L$2071,MATCH(Players!$AE386,'Euro Qual stats'!$A$1:$A$2071,0),MATCH(Players!AG$2,'Euro Qual stats'!$A$1:$L$1,0)),0)</f>
        <v>0</v>
      </c>
      <c r="AH386" s="69">
        <f>IFERROR(INDEX('Euro Qual stats'!$A$1:$L$2071,MATCH(Players!$AE386,'Euro Qual stats'!$A$1:$A$2071,0),MATCH(Players!AH$2,'Euro Qual stats'!$A$1:$L$1,0)),0)</f>
        <v>0</v>
      </c>
      <c r="AI386" s="69">
        <f>IFERROR(INDEX('Euro Qual stats'!$A$1:$L$2071,MATCH(Players!$AE386,'Euro Qual stats'!$A$1:$A$2071,0),MATCH(Players!AI$2,'Euro Qual stats'!$A$1:$L$1,0)),0)</f>
        <v>0</v>
      </c>
      <c r="AJ386" s="85">
        <f t="shared" si="175"/>
        <v>0.20349056603773591</v>
      </c>
      <c r="AK386" s="85">
        <f t="shared" si="176"/>
        <v>0.56603773584905637</v>
      </c>
      <c r="AL386" s="85">
        <f t="shared" si="177"/>
        <v>0.1761320754716981</v>
      </c>
      <c r="AM386" s="85">
        <f t="shared" si="178"/>
        <v>0.17977841286928503</v>
      </c>
      <c r="AN386" s="85">
        <f t="shared" si="179"/>
        <v>0.27208280492346859</v>
      </c>
      <c r="AO386" s="85">
        <f t="shared" si="180"/>
        <v>8.3130563185836157E-2</v>
      </c>
      <c r="AP386" s="2">
        <f t="shared" si="181"/>
        <v>0.70107108081791625</v>
      </c>
      <c r="AQ386" s="2">
        <f t="shared" si="182"/>
        <v>0.21908471275559885</v>
      </c>
      <c r="AR386" s="2">
        <f t="shared" si="183"/>
        <v>1.4459591041869524</v>
      </c>
      <c r="AS386" s="2">
        <f t="shared" si="184"/>
        <v>0.26290165530671861</v>
      </c>
      <c r="AT386" s="2">
        <f t="shared" si="185"/>
        <v>0</v>
      </c>
      <c r="AU386" s="2">
        <f t="shared" si="205"/>
        <v>0.70107108081791625</v>
      </c>
      <c r="AV386" s="2">
        <f t="shared" si="206"/>
        <v>0.21908471275559885</v>
      </c>
      <c r="AW386" s="2">
        <f t="shared" si="207"/>
        <v>1.4459591041869524</v>
      </c>
      <c r="AX386" s="2">
        <f t="shared" si="208"/>
        <v>0.26290165530671861</v>
      </c>
      <c r="AY386" s="2">
        <f t="shared" si="209"/>
        <v>0</v>
      </c>
      <c r="AZ386" s="2">
        <f t="shared" si="186"/>
        <v>0.63355440833348631</v>
      </c>
      <c r="BA386" s="2">
        <f t="shared" si="187"/>
        <v>0.21128763939666739</v>
      </c>
      <c r="BB386" s="2">
        <f t="shared" si="188"/>
        <v>0.1314508276533593</v>
      </c>
      <c r="BC386">
        <f t="shared" si="189"/>
        <v>1</v>
      </c>
      <c r="BD386" s="74">
        <f t="shared" si="190"/>
        <v>0.3751041056818154</v>
      </c>
      <c r="BE386" s="74">
        <f t="shared" si="191"/>
        <v>0.15198918478165857</v>
      </c>
      <c r="BF386" s="74">
        <f t="shared" si="192"/>
        <v>0.3411505999771221</v>
      </c>
      <c r="BG386" s="2">
        <f t="shared" si="193"/>
        <v>0.1314508276533593</v>
      </c>
      <c r="BH386" s="2">
        <f t="shared" si="194"/>
        <v>0</v>
      </c>
      <c r="BI386" s="2">
        <f t="shared" si="195"/>
        <v>0.3</v>
      </c>
      <c r="BJ386" s="2">
        <f t="shared" si="196"/>
        <v>0.15198918478165857</v>
      </c>
      <c r="BK386" s="2">
        <f t="shared" si="197"/>
        <v>0.3</v>
      </c>
      <c r="BL386" s="2">
        <f t="shared" si="198"/>
        <v>0.1314508276533593</v>
      </c>
      <c r="BM386" s="2">
        <f t="shared" si="199"/>
        <v>0</v>
      </c>
      <c r="BN386" s="2">
        <f t="shared" si="200"/>
        <v>0.32436083005985683</v>
      </c>
      <c r="BO386" s="2">
        <f t="shared" si="201"/>
        <v>0.15198918478165854</v>
      </c>
      <c r="BP386" s="2">
        <f t="shared" si="202"/>
        <v>0.3128749937089621</v>
      </c>
      <c r="BQ386" s="2">
        <f t="shared" si="203"/>
        <v>0.1314508276533593</v>
      </c>
      <c r="BR386" s="2">
        <f t="shared" si="204"/>
        <v>0</v>
      </c>
    </row>
    <row r="387" spans="1:70" x14ac:dyDescent="0.3">
      <c r="A387" s="93">
        <v>0</v>
      </c>
      <c r="B387">
        <v>204751</v>
      </c>
      <c r="C387" t="s">
        <v>2446</v>
      </c>
      <c r="D387" t="s">
        <v>2447</v>
      </c>
      <c r="E387" t="s">
        <v>2448</v>
      </c>
      <c r="F387">
        <v>18702</v>
      </c>
      <c r="G387" t="s">
        <v>870</v>
      </c>
      <c r="H387" t="s">
        <v>911</v>
      </c>
      <c r="I387" t="s">
        <v>5231</v>
      </c>
      <c r="J387">
        <v>0</v>
      </c>
      <c r="K387">
        <v>4.5</v>
      </c>
      <c r="L387">
        <v>0</v>
      </c>
      <c r="M387">
        <v>0</v>
      </c>
      <c r="N387">
        <v>9</v>
      </c>
      <c r="O387" t="s">
        <v>1273</v>
      </c>
      <c r="P387" t="s">
        <v>2449</v>
      </c>
      <c r="Q387" t="s">
        <v>2450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 t="s">
        <v>1653</v>
      </c>
      <c r="AA387" t="s">
        <v>690</v>
      </c>
      <c r="AB387" s="69" t="str">
        <f>IF(AA387&lt;&gt;"",INDEX(Lookup!$N$2:$N$5,MATCH(Players!AA387,Lookup!$P$2:$P$5,0)),INDEX(Lookup!$N$2:$N$5,MATCH(Players!O387,Lookup!$O$2:$O$5,0)))</f>
        <v>Goalkeeper</v>
      </c>
      <c r="AC387">
        <v>2995000</v>
      </c>
      <c r="AD387" s="69" t="s">
        <v>788</v>
      </c>
      <c r="AE387" s="69" t="str">
        <f>INDEX('Translate table'!$H$2:$H$622,MATCH(Players!P387,'Translate table'!$G$2:$G$622,0))</f>
        <v>Matvei Igonen</v>
      </c>
      <c r="AF387" s="69">
        <f>IFERROR(INDEX('Euro Qual stats'!$A$1:$L$2071,MATCH(Players!$AE387,'Euro Qual stats'!$A$1:$A$2071,0),MATCH(Players!AF$2,'Euro Qual stats'!$A$1:$L$1,0)),0)</f>
        <v>0</v>
      </c>
      <c r="AG387" s="69">
        <f>IFERROR(INDEX('Euro Qual stats'!$A$1:$L$2071,MATCH(Players!$AE387,'Euro Qual stats'!$A$1:$A$2071,0),MATCH(Players!AG$2,'Euro Qual stats'!$A$1:$L$1,0)),0)</f>
        <v>0</v>
      </c>
      <c r="AH387" s="69">
        <f>IFERROR(INDEX('Euro Qual stats'!$A$1:$L$2071,MATCH(Players!$AE387,'Euro Qual stats'!$A$1:$A$2071,0),MATCH(Players!AH$2,'Euro Qual stats'!$A$1:$L$1,0)),0)</f>
        <v>0</v>
      </c>
      <c r="AI387" s="69">
        <f>IFERROR(INDEX('Euro Qual stats'!$A$1:$L$2071,MATCH(Players!$AE387,'Euro Qual stats'!$A$1:$A$2071,0),MATCH(Players!AI$2,'Euro Qual stats'!$A$1:$L$1,0)),0)</f>
        <v>0</v>
      </c>
      <c r="AJ387" s="85">
        <f t="shared" ref="AJ387:AJ450" si="210">(12-$AF387)/12*INDEX(BV$9:BV$12,MATCH($AB387,$BU$9:$BU$12,0))+$AF387/12*AG387</f>
        <v>0</v>
      </c>
      <c r="AK387" s="85">
        <f t="shared" ref="AK387:AK450" si="211">(12-$AF387)/12*INDEX(BW$9:BW$12,MATCH($AB387,$BU$9:$BU$12,0))+$AF387/12*AH387</f>
        <v>0</v>
      </c>
      <c r="AL387" s="85">
        <f t="shared" ref="AL387:AL450" si="212">(12-$AF387)/12*INDEX(BX$9:BX$12,MATCH($AB387,$BU$9:$BU$12,0))+$AF387/12*AI387</f>
        <v>0</v>
      </c>
      <c r="AM387" s="85">
        <f t="shared" ref="AM387:AM450" si="213">IF($BC387=1,AJ387/SUMIFS(AJ$3:AJ$622,$BC$3:$BC$622,1,$G$3:$G$622,$G387),0)</f>
        <v>0</v>
      </c>
      <c r="AN387" s="85">
        <f t="shared" ref="AN387:AN450" si="214">IF($BC387=1,AK387/SUMIFS(AK$3:AK$622,$BC$3:$BC$622,1,$G$3:$G$622,$G387),0)</f>
        <v>0</v>
      </c>
      <c r="AO387" s="85">
        <f t="shared" ref="AO387:AO450" si="215">IF($BC387=1,AL387/SUMIFS(AL$3:AL$622,$BC$3:$BC$622,1,$G$3:$G$622,$G387),0)</f>
        <v>0</v>
      </c>
      <c r="AP387" s="2" t="str">
        <f t="shared" ref="AP387:AP450" si="216">IFERROR(R387/$V387*90,"")</f>
        <v/>
      </c>
      <c r="AQ387" s="2" t="str">
        <f t="shared" ref="AQ387:AQ450" si="217">IFERROR(S387/$V387*90,"")</f>
        <v/>
      </c>
      <c r="AR387" s="2" t="str">
        <f t="shared" ref="AR387:AR450" si="218">IFERROR(W387/$V387*90,"")</f>
        <v/>
      </c>
      <c r="AS387" s="2" t="str">
        <f t="shared" ref="AS387:AS450" si="219">IFERROR(X387/$V387*90,"")</f>
        <v/>
      </c>
      <c r="AT387" s="2" t="str">
        <f t="shared" ref="AT387:AT450" si="220">IFERROR(Y387/$V387*90,"")</f>
        <v/>
      </c>
      <c r="AU387" s="2">
        <f t="shared" si="205"/>
        <v>0</v>
      </c>
      <c r="AV387" s="2">
        <f t="shared" si="206"/>
        <v>0</v>
      </c>
      <c r="AW387" s="2">
        <f t="shared" si="207"/>
        <v>0</v>
      </c>
      <c r="AX387" s="2">
        <f t="shared" si="208"/>
        <v>2.7027027027027025E-2</v>
      </c>
      <c r="AY387" s="2">
        <f t="shared" si="209"/>
        <v>0</v>
      </c>
      <c r="AZ387" s="2">
        <f t="shared" ref="AZ387:AZ450" si="221">AU387*0.5+AK387*0.5</f>
        <v>0</v>
      </c>
      <c r="BA387" s="2">
        <f t="shared" ref="BA387:BA450" si="222">AV387*0.5+AJ387*0.5</f>
        <v>0</v>
      </c>
      <c r="BB387" s="2">
        <f t="shared" ref="BB387:BB450" si="223">AX387*0.5+AI387*0.5</f>
        <v>1.3513513513513513E-2</v>
      </c>
      <c r="BC387">
        <f t="shared" ref="BC387:BC450" si="224">IF(I387="expected",1,0)</f>
        <v>0</v>
      </c>
      <c r="BD387" s="74">
        <f t="shared" ref="BD387:BD450" si="225">IF(BC387=1,AZ387/SUMIFS(AZ$3:AZ$622,$BC$3:$BC$622,1,$G$3:$G$622,$G387),0)</f>
        <v>0</v>
      </c>
      <c r="BE387" s="74">
        <f t="shared" ref="BE387:BE450" si="226">IF(BC387=1,BA387/SUMIFS(BA$3:BA$622,$BC$3:$BC$622,1,$G$3:$G$622,$G387),0)</f>
        <v>0</v>
      </c>
      <c r="BF387" s="74">
        <f t="shared" ref="BF387:BF450" si="227">IF(BC387=1,AW387/SUMIFS(AW$3:AW$622,$BC$3:$BC$622,1,$G$3:$G$622,$G387),0)</f>
        <v>0</v>
      </c>
      <c r="BG387" s="2">
        <f t="shared" ref="BG387:BG450" si="228">BB387</f>
        <v>1.3513513513513513E-2</v>
      </c>
      <c r="BH387" s="2">
        <f t="shared" ref="BH387:BH450" si="229">AY387</f>
        <v>0</v>
      </c>
      <c r="BI387" s="2">
        <f t="shared" ref="BI387:BI450" si="230">MIN(BI$1,BD387)</f>
        <v>0</v>
      </c>
      <c r="BJ387" s="2">
        <f t="shared" ref="BJ387:BJ450" si="231">MIN(BJ$1,BE387)</f>
        <v>0</v>
      </c>
      <c r="BK387" s="2">
        <f t="shared" ref="BK387:BK450" si="232">MIN(BK$1,BF387)</f>
        <v>0</v>
      </c>
      <c r="BL387" s="2">
        <f t="shared" ref="BL387:BL450" si="233">BG387</f>
        <v>1.3513513513513513E-2</v>
      </c>
      <c r="BM387" s="2">
        <f t="shared" ref="BM387:BM450" si="234">MIN($BM$1,BH387)</f>
        <v>0</v>
      </c>
      <c r="BN387" s="2">
        <f t="shared" ref="BN387:BN450" si="235">BI387/SUMIFS(BI$3:BI$622,$BC$3:$BC$622,1,$G$3:$G$622,$G387)</f>
        <v>0</v>
      </c>
      <c r="BO387" s="2">
        <f t="shared" ref="BO387:BO450" si="236">BJ387/SUMIFS(BJ$3:BJ$622,$BC$3:$BC$622,1,$G$3:$G$622,$G387)</f>
        <v>0</v>
      </c>
      <c r="BP387" s="2">
        <f t="shared" ref="BP387:BP450" si="237">BK387/SUMIFS(BK$3:BK$622,$BC$3:$BC$622,1,$G$3:$G$622,$G387)</f>
        <v>0</v>
      </c>
      <c r="BQ387" s="2">
        <f t="shared" ref="BQ387:BQ450" si="238">BL387</f>
        <v>1.3513513513513513E-2</v>
      </c>
      <c r="BR387" s="2">
        <f t="shared" ref="BR387:BR450" si="239">BM387</f>
        <v>0</v>
      </c>
    </row>
    <row r="388" spans="1:70" x14ac:dyDescent="0.3">
      <c r="A388" s="93">
        <v>0</v>
      </c>
      <c r="B388">
        <v>220836</v>
      </c>
      <c r="C388" t="s">
        <v>2451</v>
      </c>
      <c r="D388" t="s">
        <v>2452</v>
      </c>
      <c r="E388" t="s">
        <v>2453</v>
      </c>
      <c r="F388">
        <v>18702</v>
      </c>
      <c r="G388" t="s">
        <v>870</v>
      </c>
      <c r="H388" t="s">
        <v>911</v>
      </c>
      <c r="I388" t="s">
        <v>5231</v>
      </c>
      <c r="J388">
        <v>0</v>
      </c>
      <c r="K388">
        <v>4.5</v>
      </c>
      <c r="L388">
        <v>0</v>
      </c>
      <c r="M388">
        <v>0</v>
      </c>
      <c r="N388">
        <v>4</v>
      </c>
      <c r="O388" t="s">
        <v>1301</v>
      </c>
      <c r="P388" t="s">
        <v>2454</v>
      </c>
      <c r="Q388" t="s">
        <v>1155</v>
      </c>
      <c r="Z388" t="s">
        <v>1653</v>
      </c>
      <c r="AA388" t="s">
        <v>692</v>
      </c>
      <c r="AB388" s="69" t="str">
        <f>IF(AA388&lt;&gt;"",INDEX(Lookup!$N$2:$N$5,MATCH(Players!AA388,Lookup!$P$2:$P$5,0)),INDEX(Lookup!$N$2:$N$5,MATCH(Players!O388,Lookup!$O$2:$O$5,0)))</f>
        <v>Defense</v>
      </c>
      <c r="AC388">
        <v>2995000</v>
      </c>
      <c r="AD388" s="69" t="s">
        <v>788</v>
      </c>
      <c r="AE388" s="69" t="str">
        <f>INDEX('Translate table'!$H$2:$H$622,MATCH(Players!P388,'Translate table'!$G$2:$G$622,0))</f>
        <v>Fedor Kudryashov</v>
      </c>
      <c r="AF388" s="69">
        <f>IFERROR(INDEX('Euro Qual stats'!$A$1:$L$2071,MATCH(Players!$AE388,'Euro Qual stats'!$A$1:$A$2071,0),MATCH(Players!AF$2,'Euro Qual stats'!$A$1:$L$1,0)),0)</f>
        <v>9</v>
      </c>
      <c r="AG388" s="69">
        <f>IFERROR(INDEX('Euro Qual stats'!$A$1:$L$2071,MATCH(Players!$AE388,'Euro Qual stats'!$A$1:$A$2071,0),MATCH(Players!AG$2,'Euro Qual stats'!$A$1:$L$1,0)),0)</f>
        <v>0.12</v>
      </c>
      <c r="AH388" s="69">
        <f>IFERROR(INDEX('Euro Qual stats'!$A$1:$L$2071,MATCH(Players!$AE388,'Euro Qual stats'!$A$1:$A$2071,0),MATCH(Players!AH$2,'Euro Qual stats'!$A$1:$L$1,0)),0)</f>
        <v>0.12</v>
      </c>
      <c r="AI388" s="69">
        <f>IFERROR(INDEX('Euro Qual stats'!$A$1:$L$2071,MATCH(Players!$AE388,'Euro Qual stats'!$A$1:$A$2071,0),MATCH(Players!AI$2,'Euro Qual stats'!$A$1:$L$1,0)),0)</f>
        <v>0.12</v>
      </c>
      <c r="AJ388" s="85">
        <f t="shared" si="210"/>
        <v>0.11338757396449704</v>
      </c>
      <c r="AK388" s="85">
        <f t="shared" si="211"/>
        <v>0.11294378698224852</v>
      </c>
      <c r="AL388" s="85">
        <f t="shared" si="212"/>
        <v>0.13723372781065085</v>
      </c>
      <c r="AM388" s="85">
        <f t="shared" si="213"/>
        <v>0</v>
      </c>
      <c r="AN388" s="85">
        <f t="shared" si="214"/>
        <v>0</v>
      </c>
      <c r="AO388" s="85">
        <f t="shared" si="215"/>
        <v>0</v>
      </c>
      <c r="AP388" s="2" t="str">
        <f t="shared" si="216"/>
        <v/>
      </c>
      <c r="AQ388" s="2" t="str">
        <f t="shared" si="217"/>
        <v/>
      </c>
      <c r="AR388" s="2" t="str">
        <f t="shared" si="218"/>
        <v/>
      </c>
      <c r="AS388" s="2" t="str">
        <f t="shared" si="219"/>
        <v/>
      </c>
      <c r="AT388" s="2" t="str">
        <f t="shared" si="220"/>
        <v/>
      </c>
      <c r="AU388" s="2">
        <f t="shared" ref="AU388:AU451" si="240">IF(AP388="",INDEX(BV$4:BV$7,MATCH(O388,$BU$4:$BU$7,0)),AP388)</f>
        <v>0</v>
      </c>
      <c r="AV388" s="2">
        <f t="shared" ref="AV388:AV451" si="241">IF(AQ388="",INDEX(BW$4:BW$7,MATCH($O388,$BU$4:$BU$7,0)),AQ388)</f>
        <v>0</v>
      </c>
      <c r="AW388" s="2">
        <f t="shared" ref="AW388:AW451" si="242">IF(AR388="",INDEX(BX$4:BX$7,MATCH($O388,$BU$4:$BU$7,0)),AR388)</f>
        <v>7.9071179238124151E-2</v>
      </c>
      <c r="AX388" s="2">
        <f t="shared" ref="AX388:AX451" si="243">IF(AS388="",INDEX(BY$4:BY$7,MATCH($O388,$BU$4:$BU$7,0)),AS388)</f>
        <v>0.13674475927152546</v>
      </c>
      <c r="AY388" s="2">
        <f t="shared" ref="AY388:AY451" si="244">IF(AT388="",INDEX(BZ$4:BZ$7,MATCH($O388,$BU$4:$BU$7,0)),AT388)</f>
        <v>0</v>
      </c>
      <c r="AZ388" s="2">
        <f t="shared" si="221"/>
        <v>5.6471893491124261E-2</v>
      </c>
      <c r="BA388" s="2">
        <f t="shared" si="222"/>
        <v>5.6693786982248522E-2</v>
      </c>
      <c r="BB388" s="2">
        <f t="shared" si="223"/>
        <v>0.12837237963576273</v>
      </c>
      <c r="BC388">
        <f t="shared" si="224"/>
        <v>0</v>
      </c>
      <c r="BD388" s="74">
        <f t="shared" si="225"/>
        <v>0</v>
      </c>
      <c r="BE388" s="74">
        <f t="shared" si="226"/>
        <v>0</v>
      </c>
      <c r="BF388" s="74">
        <f t="shared" si="227"/>
        <v>0</v>
      </c>
      <c r="BG388" s="2">
        <f t="shared" si="228"/>
        <v>0.12837237963576273</v>
      </c>
      <c r="BH388" s="2">
        <f t="shared" si="229"/>
        <v>0</v>
      </c>
      <c r="BI388" s="2">
        <f t="shared" si="230"/>
        <v>0</v>
      </c>
      <c r="BJ388" s="2">
        <f t="shared" si="231"/>
        <v>0</v>
      </c>
      <c r="BK388" s="2">
        <f t="shared" si="232"/>
        <v>0</v>
      </c>
      <c r="BL388" s="2">
        <f t="shared" si="233"/>
        <v>0.12837237963576273</v>
      </c>
      <c r="BM388" s="2">
        <f t="shared" si="234"/>
        <v>0</v>
      </c>
      <c r="BN388" s="2">
        <f t="shared" si="235"/>
        <v>0</v>
      </c>
      <c r="BO388" s="2">
        <f t="shared" si="236"/>
        <v>0</v>
      </c>
      <c r="BP388" s="2">
        <f t="shared" si="237"/>
        <v>0</v>
      </c>
      <c r="BQ388" s="2">
        <f t="shared" si="238"/>
        <v>0.12837237963576273</v>
      </c>
      <c r="BR388" s="2">
        <f t="shared" si="239"/>
        <v>0</v>
      </c>
    </row>
    <row r="389" spans="1:70" x14ac:dyDescent="0.3">
      <c r="A389" s="93">
        <v>0</v>
      </c>
      <c r="B389">
        <v>204753</v>
      </c>
      <c r="C389" t="s">
        <v>2459</v>
      </c>
      <c r="D389" t="s">
        <v>2460</v>
      </c>
      <c r="E389" t="s">
        <v>2461</v>
      </c>
      <c r="F389">
        <v>18702</v>
      </c>
      <c r="G389" t="s">
        <v>870</v>
      </c>
      <c r="H389" t="s">
        <v>911</v>
      </c>
      <c r="I389" t="s">
        <v>5174</v>
      </c>
      <c r="J389">
        <v>-0.3</v>
      </c>
      <c r="K389">
        <v>4.5</v>
      </c>
      <c r="L389">
        <v>-0.3</v>
      </c>
      <c r="M389">
        <v>0</v>
      </c>
      <c r="N389">
        <v>74</v>
      </c>
      <c r="O389" t="s">
        <v>1301</v>
      </c>
      <c r="P389" t="s">
        <v>2462</v>
      </c>
      <c r="Q389" t="s">
        <v>1155</v>
      </c>
      <c r="Z389" t="s">
        <v>1653</v>
      </c>
      <c r="AA389" t="s">
        <v>692</v>
      </c>
      <c r="AB389" s="69" t="str">
        <f>IF(AA389&lt;&gt;"",INDEX(Lookup!$N$2:$N$5,MATCH(Players!AA389,Lookup!$P$2:$P$5,0)),INDEX(Lookup!$N$2:$N$5,MATCH(Players!O389,Lookup!$O$2:$O$5,0)))</f>
        <v>Defense</v>
      </c>
      <c r="AC389">
        <v>3476000</v>
      </c>
      <c r="AD389" s="69" t="s">
        <v>788</v>
      </c>
      <c r="AE389" s="69" t="str">
        <f>INDEX('Translate table'!$H$2:$H$622,MATCH(Players!P389,'Translate table'!$G$2:$G$622,0))</f>
        <v>Yuri Zhirkov</v>
      </c>
      <c r="AF389" s="69">
        <f>IFERROR(INDEX('Euro Qual stats'!$A$1:$L$2071,MATCH(Players!$AE389,'Euro Qual stats'!$A$1:$A$2071,0),MATCH(Players!AF$2,'Euro Qual stats'!$A$1:$L$1,0)),0)</f>
        <v>5</v>
      </c>
      <c r="AG389" s="69">
        <f>IFERROR(INDEX('Euro Qual stats'!$A$1:$L$2071,MATCH(Players!$AE389,'Euro Qual stats'!$A$1:$A$2071,0),MATCH(Players!AG$2,'Euro Qual stats'!$A$1:$L$1,0)),0)</f>
        <v>0</v>
      </c>
      <c r="AH389" s="69">
        <f>IFERROR(INDEX('Euro Qual stats'!$A$1:$L$2071,MATCH(Players!$AE389,'Euro Qual stats'!$A$1:$A$2071,0),MATCH(Players!AH$2,'Euro Qual stats'!$A$1:$L$1,0)),0)</f>
        <v>0</v>
      </c>
      <c r="AI389" s="69">
        <f>IFERROR(INDEX('Euro Qual stats'!$A$1:$L$2071,MATCH(Players!$AE389,'Euro Qual stats'!$A$1:$A$2071,0),MATCH(Players!AI$2,'Euro Qual stats'!$A$1:$L$1,0)),0)</f>
        <v>0</v>
      </c>
      <c r="AJ389" s="85">
        <f t="shared" si="210"/>
        <v>5.4571005917159771E-2</v>
      </c>
      <c r="AK389" s="85">
        <f t="shared" si="211"/>
        <v>5.3535502958579895E-2</v>
      </c>
      <c r="AL389" s="85">
        <f t="shared" si="212"/>
        <v>0.11021203155818535</v>
      </c>
      <c r="AM389" s="85">
        <f t="shared" si="213"/>
        <v>0</v>
      </c>
      <c r="AN389" s="85">
        <f t="shared" si="214"/>
        <v>0</v>
      </c>
      <c r="AO389" s="85">
        <f t="shared" si="215"/>
        <v>0</v>
      </c>
      <c r="AP389" s="2" t="str">
        <f t="shared" si="216"/>
        <v/>
      </c>
      <c r="AQ389" s="2" t="str">
        <f t="shared" si="217"/>
        <v/>
      </c>
      <c r="AR389" s="2" t="str">
        <f t="shared" si="218"/>
        <v/>
      </c>
      <c r="AS389" s="2" t="str">
        <f t="shared" si="219"/>
        <v/>
      </c>
      <c r="AT389" s="2" t="str">
        <f t="shared" si="220"/>
        <v/>
      </c>
      <c r="AU389" s="2">
        <f t="shared" si="240"/>
        <v>0</v>
      </c>
      <c r="AV389" s="2">
        <f t="shared" si="241"/>
        <v>0</v>
      </c>
      <c r="AW389" s="2">
        <f t="shared" si="242"/>
        <v>7.9071179238124151E-2</v>
      </c>
      <c r="AX389" s="2">
        <f t="shared" si="243"/>
        <v>0.13674475927152546</v>
      </c>
      <c r="AY389" s="2">
        <f t="shared" si="244"/>
        <v>0</v>
      </c>
      <c r="AZ389" s="2">
        <f t="shared" si="221"/>
        <v>2.6767751479289947E-2</v>
      </c>
      <c r="BA389" s="2">
        <f t="shared" si="222"/>
        <v>2.7285502958579885E-2</v>
      </c>
      <c r="BB389" s="2">
        <f t="shared" si="223"/>
        <v>6.8372379635762731E-2</v>
      </c>
      <c r="BC389">
        <f t="shared" si="224"/>
        <v>0</v>
      </c>
      <c r="BD389" s="74">
        <f t="shared" si="225"/>
        <v>0</v>
      </c>
      <c r="BE389" s="74">
        <f t="shared" si="226"/>
        <v>0</v>
      </c>
      <c r="BF389" s="74">
        <f t="shared" si="227"/>
        <v>0</v>
      </c>
      <c r="BG389" s="2">
        <f t="shared" si="228"/>
        <v>6.8372379635762731E-2</v>
      </c>
      <c r="BH389" s="2">
        <f t="shared" si="229"/>
        <v>0</v>
      </c>
      <c r="BI389" s="2">
        <f t="shared" si="230"/>
        <v>0</v>
      </c>
      <c r="BJ389" s="2">
        <f t="shared" si="231"/>
        <v>0</v>
      </c>
      <c r="BK389" s="2">
        <f t="shared" si="232"/>
        <v>0</v>
      </c>
      <c r="BL389" s="2">
        <f t="shared" si="233"/>
        <v>6.8372379635762731E-2</v>
      </c>
      <c r="BM389" s="2">
        <f t="shared" si="234"/>
        <v>0</v>
      </c>
      <c r="BN389" s="2">
        <f t="shared" si="235"/>
        <v>0</v>
      </c>
      <c r="BO389" s="2">
        <f t="shared" si="236"/>
        <v>0</v>
      </c>
      <c r="BP389" s="2">
        <f t="shared" si="237"/>
        <v>0</v>
      </c>
      <c r="BQ389" s="2">
        <f t="shared" si="238"/>
        <v>6.8372379635762731E-2</v>
      </c>
      <c r="BR389" s="2">
        <f t="shared" si="239"/>
        <v>0</v>
      </c>
    </row>
    <row r="390" spans="1:70" x14ac:dyDescent="0.3">
      <c r="A390" s="93">
        <v>0</v>
      </c>
      <c r="B390">
        <v>204748</v>
      </c>
      <c r="C390" t="s">
        <v>5243</v>
      </c>
      <c r="D390" t="s">
        <v>1871</v>
      </c>
      <c r="E390" t="s">
        <v>5244</v>
      </c>
      <c r="F390">
        <v>18702</v>
      </c>
      <c r="G390" t="s">
        <v>870</v>
      </c>
      <c r="H390" t="s">
        <v>911</v>
      </c>
      <c r="I390" t="s">
        <v>5231</v>
      </c>
      <c r="J390">
        <v>0</v>
      </c>
      <c r="K390">
        <v>4.5</v>
      </c>
      <c r="L390">
        <v>0</v>
      </c>
      <c r="M390">
        <v>0</v>
      </c>
      <c r="N390">
        <v>0</v>
      </c>
      <c r="O390" t="s">
        <v>1301</v>
      </c>
      <c r="P390" t="s">
        <v>5245</v>
      </c>
      <c r="Q390" t="s">
        <v>5246</v>
      </c>
      <c r="R390">
        <v>0</v>
      </c>
      <c r="S390">
        <v>3</v>
      </c>
      <c r="T390">
        <v>0</v>
      </c>
      <c r="U390">
        <v>7</v>
      </c>
      <c r="V390">
        <v>1989</v>
      </c>
      <c r="W390">
        <v>2</v>
      </c>
      <c r="X390">
        <v>5</v>
      </c>
      <c r="Y390">
        <v>1</v>
      </c>
      <c r="Z390" t="s">
        <v>1653</v>
      </c>
      <c r="AA390" t="s">
        <v>692</v>
      </c>
      <c r="AB390" s="69" t="str">
        <f>IF(AA390&lt;&gt;"",INDEX(Lookup!$N$2:$N$5,MATCH(Players!AA390,Lookup!$P$2:$P$5,0)),INDEX(Lookup!$N$2:$N$5,MATCH(Players!O390,Lookup!$O$2:$O$5,0)))</f>
        <v>Defense</v>
      </c>
      <c r="AC390">
        <v>1995000</v>
      </c>
      <c r="AD390" s="69" t="s">
        <v>788</v>
      </c>
      <c r="AE390" s="69" t="e">
        <f>INDEX('Translate table'!$H$2:$H$622,MATCH(Players!P390,'Translate table'!$G$2:$G$622,0))</f>
        <v>#N/A</v>
      </c>
      <c r="AF390" s="69">
        <f>IFERROR(INDEX('Euro Qual stats'!$A$1:$L$2071,MATCH(Players!$AE390,'Euro Qual stats'!$A$1:$A$2071,0),MATCH(Players!AF$2,'Euro Qual stats'!$A$1:$L$1,0)),0)</f>
        <v>0</v>
      </c>
      <c r="AG390" s="69">
        <f>IFERROR(INDEX('Euro Qual stats'!$A$1:$L$2071,MATCH(Players!$AE390,'Euro Qual stats'!$A$1:$A$2071,0),MATCH(Players!AG$2,'Euro Qual stats'!$A$1:$L$1,0)),0)</f>
        <v>0</v>
      </c>
      <c r="AH390" s="69">
        <f>IFERROR(INDEX('Euro Qual stats'!$A$1:$L$2071,MATCH(Players!$AE390,'Euro Qual stats'!$A$1:$A$2071,0),MATCH(Players!AH$2,'Euro Qual stats'!$A$1:$L$1,0)),0)</f>
        <v>0</v>
      </c>
      <c r="AI390" s="69">
        <f>IFERROR(INDEX('Euro Qual stats'!$A$1:$L$2071,MATCH(Players!$AE390,'Euro Qual stats'!$A$1:$A$2071,0),MATCH(Players!AI$2,'Euro Qual stats'!$A$1:$L$1,0)),0)</f>
        <v>0</v>
      </c>
      <c r="AJ390" s="85">
        <f t="shared" si="210"/>
        <v>9.3550295857988172E-2</v>
      </c>
      <c r="AK390" s="85">
        <f t="shared" si="211"/>
        <v>9.1775147928994105E-2</v>
      </c>
      <c r="AL390" s="85">
        <f t="shared" si="212"/>
        <v>0.18893491124260345</v>
      </c>
      <c r="AM390" s="85">
        <f t="shared" si="213"/>
        <v>0</v>
      </c>
      <c r="AN390" s="85">
        <f t="shared" si="214"/>
        <v>0</v>
      </c>
      <c r="AO390" s="85">
        <f t="shared" si="215"/>
        <v>0</v>
      </c>
      <c r="AP390" s="2">
        <f t="shared" si="216"/>
        <v>0</v>
      </c>
      <c r="AQ390" s="2">
        <f t="shared" si="217"/>
        <v>0.13574660633484165</v>
      </c>
      <c r="AR390" s="2">
        <f t="shared" si="218"/>
        <v>9.049773755656107E-2</v>
      </c>
      <c r="AS390" s="2">
        <f t="shared" si="219"/>
        <v>0.22624434389140274</v>
      </c>
      <c r="AT390" s="2">
        <f t="shared" si="220"/>
        <v>4.5248868778280535E-2</v>
      </c>
      <c r="AU390" s="2">
        <f t="shared" si="240"/>
        <v>0</v>
      </c>
      <c r="AV390" s="2">
        <f t="shared" si="241"/>
        <v>0.13574660633484165</v>
      </c>
      <c r="AW390" s="2">
        <f t="shared" si="242"/>
        <v>9.049773755656107E-2</v>
      </c>
      <c r="AX390" s="2">
        <f t="shared" si="243"/>
        <v>0.22624434389140274</v>
      </c>
      <c r="AY390" s="2">
        <f t="shared" si="244"/>
        <v>4.5248868778280535E-2</v>
      </c>
      <c r="AZ390" s="2">
        <f t="shared" si="221"/>
        <v>4.5887573964497053E-2</v>
      </c>
      <c r="BA390" s="2">
        <f t="shared" si="222"/>
        <v>0.11464845109641492</v>
      </c>
      <c r="BB390" s="2">
        <f t="shared" si="223"/>
        <v>0.11312217194570137</v>
      </c>
      <c r="BC390">
        <f t="shared" si="224"/>
        <v>0</v>
      </c>
      <c r="BD390" s="74">
        <f t="shared" si="225"/>
        <v>0</v>
      </c>
      <c r="BE390" s="74">
        <f t="shared" si="226"/>
        <v>0</v>
      </c>
      <c r="BF390" s="74">
        <f t="shared" si="227"/>
        <v>0</v>
      </c>
      <c r="BG390" s="2">
        <f t="shared" si="228"/>
        <v>0.11312217194570137</v>
      </c>
      <c r="BH390" s="2">
        <f t="shared" si="229"/>
        <v>4.5248868778280535E-2</v>
      </c>
      <c r="BI390" s="2">
        <f t="shared" si="230"/>
        <v>0</v>
      </c>
      <c r="BJ390" s="2">
        <f t="shared" si="231"/>
        <v>0</v>
      </c>
      <c r="BK390" s="2">
        <f t="shared" si="232"/>
        <v>0</v>
      </c>
      <c r="BL390" s="2">
        <f t="shared" si="233"/>
        <v>0.11312217194570137</v>
      </c>
      <c r="BM390" s="2">
        <f t="shared" si="234"/>
        <v>4.5248868778280535E-2</v>
      </c>
      <c r="BN390" s="2">
        <f t="shared" si="235"/>
        <v>0</v>
      </c>
      <c r="BO390" s="2">
        <f t="shared" si="236"/>
        <v>0</v>
      </c>
      <c r="BP390" s="2">
        <f t="shared" si="237"/>
        <v>0</v>
      </c>
      <c r="BQ390" s="2">
        <f t="shared" si="238"/>
        <v>0.11312217194570137</v>
      </c>
      <c r="BR390" s="2">
        <f t="shared" si="239"/>
        <v>4.5248868778280535E-2</v>
      </c>
    </row>
    <row r="391" spans="1:70" x14ac:dyDescent="0.3">
      <c r="A391" s="93">
        <v>0</v>
      </c>
      <c r="B391">
        <v>204745</v>
      </c>
      <c r="C391" t="s">
        <v>2467</v>
      </c>
      <c r="D391" t="s">
        <v>2468</v>
      </c>
      <c r="E391" t="s">
        <v>2469</v>
      </c>
      <c r="F391">
        <v>18702</v>
      </c>
      <c r="G391" t="s">
        <v>870</v>
      </c>
      <c r="H391" t="s">
        <v>911</v>
      </c>
      <c r="I391" t="s">
        <v>1008</v>
      </c>
      <c r="J391">
        <v>0.7</v>
      </c>
      <c r="K391">
        <v>4.5</v>
      </c>
      <c r="L391">
        <v>0.7</v>
      </c>
      <c r="M391">
        <v>0</v>
      </c>
      <c r="N391">
        <v>3</v>
      </c>
      <c r="O391" t="s">
        <v>1301</v>
      </c>
      <c r="P391" t="s">
        <v>2470</v>
      </c>
      <c r="Q391" t="s">
        <v>1155</v>
      </c>
      <c r="Z391" t="s">
        <v>1653</v>
      </c>
      <c r="AA391" t="s">
        <v>692</v>
      </c>
      <c r="AB391" s="69" t="str">
        <f>IF(AA391&lt;&gt;"",INDEX(Lookup!$N$2:$N$5,MATCH(Players!AA391,Lookup!$P$2:$P$5,0)),INDEX(Lookup!$N$2:$N$5,MATCH(Players!O391,Lookup!$O$2:$O$5,0)))</f>
        <v>Defense</v>
      </c>
      <c r="AC391">
        <v>1984000</v>
      </c>
      <c r="AD391" s="69" t="s">
        <v>788</v>
      </c>
      <c r="AE391" s="69" t="str">
        <f>INDEX('Translate table'!$H$2:$H$622,MATCH(Players!P391,'Translate table'!$G$2:$G$622,0))</f>
        <v>Igors Tarasovs</v>
      </c>
      <c r="AF391" s="69">
        <f>IFERROR(INDEX('Euro Qual stats'!$A$1:$L$2071,MATCH(Players!$AE391,'Euro Qual stats'!$A$1:$A$2071,0),MATCH(Players!AF$2,'Euro Qual stats'!$A$1:$L$1,0)),0)</f>
        <v>4</v>
      </c>
      <c r="AG391" s="69">
        <f>IFERROR(INDEX('Euro Qual stats'!$A$1:$L$2071,MATCH(Players!$AE391,'Euro Qual stats'!$A$1:$A$2071,0),MATCH(Players!AG$2,'Euro Qual stats'!$A$1:$L$1,0)),0)</f>
        <v>0</v>
      </c>
      <c r="AH391" s="69">
        <f>IFERROR(INDEX('Euro Qual stats'!$A$1:$L$2071,MATCH(Players!$AE391,'Euro Qual stats'!$A$1:$A$2071,0),MATCH(Players!AH$2,'Euro Qual stats'!$A$1:$L$1,0)),0)</f>
        <v>0</v>
      </c>
      <c r="AI391" s="69">
        <f>IFERROR(INDEX('Euro Qual stats'!$A$1:$L$2071,MATCH(Players!$AE391,'Euro Qual stats'!$A$1:$A$2071,0),MATCH(Players!AI$2,'Euro Qual stats'!$A$1:$L$1,0)),0)</f>
        <v>0</v>
      </c>
      <c r="AJ391" s="85">
        <f t="shared" si="210"/>
        <v>6.2366863905325448E-2</v>
      </c>
      <c r="AK391" s="85">
        <f t="shared" si="211"/>
        <v>6.1183431952662737E-2</v>
      </c>
      <c r="AL391" s="85">
        <f t="shared" si="212"/>
        <v>0.12595660749506896</v>
      </c>
      <c r="AM391" s="85">
        <f t="shared" si="213"/>
        <v>0</v>
      </c>
      <c r="AN391" s="85">
        <f t="shared" si="214"/>
        <v>0</v>
      </c>
      <c r="AO391" s="85">
        <f t="shared" si="215"/>
        <v>0</v>
      </c>
      <c r="AP391" s="2" t="str">
        <f t="shared" si="216"/>
        <v/>
      </c>
      <c r="AQ391" s="2" t="str">
        <f t="shared" si="217"/>
        <v/>
      </c>
      <c r="AR391" s="2" t="str">
        <f t="shared" si="218"/>
        <v/>
      </c>
      <c r="AS391" s="2" t="str">
        <f t="shared" si="219"/>
        <v/>
      </c>
      <c r="AT391" s="2" t="str">
        <f t="shared" si="220"/>
        <v/>
      </c>
      <c r="AU391" s="2">
        <f t="shared" si="240"/>
        <v>0</v>
      </c>
      <c r="AV391" s="2">
        <f t="shared" si="241"/>
        <v>0</v>
      </c>
      <c r="AW391" s="2">
        <f t="shared" si="242"/>
        <v>7.9071179238124151E-2</v>
      </c>
      <c r="AX391" s="2">
        <f t="shared" si="243"/>
        <v>0.13674475927152546</v>
      </c>
      <c r="AY391" s="2">
        <f t="shared" si="244"/>
        <v>0</v>
      </c>
      <c r="AZ391" s="2">
        <f t="shared" si="221"/>
        <v>3.0591715976331368E-2</v>
      </c>
      <c r="BA391" s="2">
        <f t="shared" si="222"/>
        <v>3.1183431952662724E-2</v>
      </c>
      <c r="BB391" s="2">
        <f t="shared" si="223"/>
        <v>6.8372379635762731E-2</v>
      </c>
      <c r="BC391">
        <f t="shared" si="224"/>
        <v>0</v>
      </c>
      <c r="BD391" s="74">
        <f t="shared" si="225"/>
        <v>0</v>
      </c>
      <c r="BE391" s="74">
        <f t="shared" si="226"/>
        <v>0</v>
      </c>
      <c r="BF391" s="74">
        <f t="shared" si="227"/>
        <v>0</v>
      </c>
      <c r="BG391" s="2">
        <f t="shared" si="228"/>
        <v>6.8372379635762731E-2</v>
      </c>
      <c r="BH391" s="2">
        <f t="shared" si="229"/>
        <v>0</v>
      </c>
      <c r="BI391" s="2">
        <f t="shared" si="230"/>
        <v>0</v>
      </c>
      <c r="BJ391" s="2">
        <f t="shared" si="231"/>
        <v>0</v>
      </c>
      <c r="BK391" s="2">
        <f t="shared" si="232"/>
        <v>0</v>
      </c>
      <c r="BL391" s="2">
        <f t="shared" si="233"/>
        <v>6.8372379635762731E-2</v>
      </c>
      <c r="BM391" s="2">
        <f t="shared" si="234"/>
        <v>0</v>
      </c>
      <c r="BN391" s="2">
        <f t="shared" si="235"/>
        <v>0</v>
      </c>
      <c r="BO391" s="2">
        <f t="shared" si="236"/>
        <v>0</v>
      </c>
      <c r="BP391" s="2">
        <f t="shared" si="237"/>
        <v>0</v>
      </c>
      <c r="BQ391" s="2">
        <f t="shared" si="238"/>
        <v>6.8372379635762731E-2</v>
      </c>
      <c r="BR391" s="2">
        <f t="shared" si="239"/>
        <v>0</v>
      </c>
    </row>
    <row r="392" spans="1:70" x14ac:dyDescent="0.3">
      <c r="A392" s="93">
        <v>0</v>
      </c>
      <c r="B392">
        <v>220843</v>
      </c>
      <c r="C392" t="s">
        <v>2471</v>
      </c>
      <c r="D392" t="s">
        <v>2089</v>
      </c>
      <c r="E392" t="s">
        <v>2472</v>
      </c>
      <c r="F392">
        <v>18702</v>
      </c>
      <c r="G392" t="s">
        <v>870</v>
      </c>
      <c r="H392" t="s">
        <v>911</v>
      </c>
      <c r="I392" t="s">
        <v>5231</v>
      </c>
      <c r="J392">
        <v>0</v>
      </c>
      <c r="K392">
        <v>4.5</v>
      </c>
      <c r="L392">
        <v>0</v>
      </c>
      <c r="M392">
        <v>0</v>
      </c>
      <c r="N392">
        <v>0</v>
      </c>
      <c r="O392" t="s">
        <v>992</v>
      </c>
      <c r="P392" t="s">
        <v>2473</v>
      </c>
      <c r="Q392" t="s">
        <v>2474</v>
      </c>
      <c r="R392">
        <v>1</v>
      </c>
      <c r="S392">
        <v>1</v>
      </c>
      <c r="T392">
        <v>0</v>
      </c>
      <c r="U392">
        <v>1</v>
      </c>
      <c r="V392">
        <v>1419</v>
      </c>
      <c r="W392">
        <v>2</v>
      </c>
      <c r="X392">
        <v>5</v>
      </c>
      <c r="Y392">
        <v>0</v>
      </c>
      <c r="Z392" t="s">
        <v>1653</v>
      </c>
      <c r="AA392" t="s">
        <v>691</v>
      </c>
      <c r="AB392" s="69" t="str">
        <f>IF(AA392&lt;&gt;"",INDEX(Lookup!$N$2:$N$5,MATCH(Players!AA392,Lookup!$P$2:$P$5,0)),INDEX(Lookup!$N$2:$N$5,MATCH(Players!O392,Lookup!$O$2:$O$5,0)))</f>
        <v>Midfield</v>
      </c>
      <c r="AC392">
        <v>2495000</v>
      </c>
      <c r="AD392" s="69" t="s">
        <v>788</v>
      </c>
      <c r="AE392" s="69" t="str">
        <f>INDEX('Translate table'!$H$2:$H$622,MATCH(Players!P392,'Translate table'!$G$2:$G$622,0))</f>
        <v>Anastasios Donis</v>
      </c>
      <c r="AF392" s="69">
        <f>IFERROR(INDEX('Euro Qual stats'!$A$1:$L$2071,MATCH(Players!$AE392,'Euro Qual stats'!$A$1:$A$2071,0),MATCH(Players!AF$2,'Euro Qual stats'!$A$1:$L$1,0)),0)</f>
        <v>4</v>
      </c>
      <c r="AG392" s="69">
        <f>IFERROR(INDEX('Euro Qual stats'!$A$1:$L$2071,MATCH(Players!$AE392,'Euro Qual stats'!$A$1:$A$2071,0),MATCH(Players!AG$2,'Euro Qual stats'!$A$1:$L$1,0)),0)</f>
        <v>0</v>
      </c>
      <c r="AH392" s="69">
        <f>IFERROR(INDEX('Euro Qual stats'!$A$1:$L$2071,MATCH(Players!$AE392,'Euro Qual stats'!$A$1:$A$2071,0),MATCH(Players!AH$2,'Euro Qual stats'!$A$1:$L$1,0)),0)</f>
        <v>0.48</v>
      </c>
      <c r="AI392" s="69">
        <f>IFERROR(INDEX('Euro Qual stats'!$A$1:$L$2071,MATCH(Players!$AE392,'Euro Qual stats'!$A$1:$A$2071,0),MATCH(Players!AI$2,'Euro Qual stats'!$A$1:$L$1,0)),0)</f>
        <v>0.95</v>
      </c>
      <c r="AJ392" s="85">
        <f t="shared" si="210"/>
        <v>0.10688766114180479</v>
      </c>
      <c r="AK392" s="85">
        <f t="shared" si="211"/>
        <v>0.30928176795580109</v>
      </c>
      <c r="AL392" s="85">
        <f t="shared" si="212"/>
        <v>0.47176795580110498</v>
      </c>
      <c r="AM392" s="85">
        <f t="shared" si="213"/>
        <v>0</v>
      </c>
      <c r="AN392" s="85">
        <f t="shared" si="214"/>
        <v>0</v>
      </c>
      <c r="AO392" s="85">
        <f t="shared" si="215"/>
        <v>0</v>
      </c>
      <c r="AP392" s="2">
        <f t="shared" si="216"/>
        <v>6.3424947145877375E-2</v>
      </c>
      <c r="AQ392" s="2">
        <f t="shared" si="217"/>
        <v>6.3424947145877375E-2</v>
      </c>
      <c r="AR392" s="2">
        <f t="shared" si="218"/>
        <v>0.12684989429175475</v>
      </c>
      <c r="AS392" s="2">
        <f t="shared" si="219"/>
        <v>0.31712473572938693</v>
      </c>
      <c r="AT392" s="2">
        <f t="shared" si="220"/>
        <v>0</v>
      </c>
      <c r="AU392" s="2">
        <f t="shared" si="240"/>
        <v>6.3424947145877375E-2</v>
      </c>
      <c r="AV392" s="2">
        <f t="shared" si="241"/>
        <v>6.3424947145877375E-2</v>
      </c>
      <c r="AW392" s="2">
        <f t="shared" si="242"/>
        <v>0.12684989429175475</v>
      </c>
      <c r="AX392" s="2">
        <f t="shared" si="243"/>
        <v>0.31712473572938693</v>
      </c>
      <c r="AY392" s="2">
        <f t="shared" si="244"/>
        <v>0</v>
      </c>
      <c r="AZ392" s="2">
        <f t="shared" si="221"/>
        <v>0.18635335755083923</v>
      </c>
      <c r="BA392" s="2">
        <f t="shared" si="222"/>
        <v>8.515630414384108E-2</v>
      </c>
      <c r="BB392" s="2">
        <f t="shared" si="223"/>
        <v>0.63356236786469344</v>
      </c>
      <c r="BC392">
        <f t="shared" si="224"/>
        <v>0</v>
      </c>
      <c r="BD392" s="74">
        <f t="shared" si="225"/>
        <v>0</v>
      </c>
      <c r="BE392" s="74">
        <f t="shared" si="226"/>
        <v>0</v>
      </c>
      <c r="BF392" s="74">
        <f t="shared" si="227"/>
        <v>0</v>
      </c>
      <c r="BG392" s="2">
        <f t="shared" si="228"/>
        <v>0.63356236786469344</v>
      </c>
      <c r="BH392" s="2">
        <f t="shared" si="229"/>
        <v>0</v>
      </c>
      <c r="BI392" s="2">
        <f t="shared" si="230"/>
        <v>0</v>
      </c>
      <c r="BJ392" s="2">
        <f t="shared" si="231"/>
        <v>0</v>
      </c>
      <c r="BK392" s="2">
        <f t="shared" si="232"/>
        <v>0</v>
      </c>
      <c r="BL392" s="2">
        <f t="shared" si="233"/>
        <v>0.63356236786469344</v>
      </c>
      <c r="BM392" s="2">
        <f t="shared" si="234"/>
        <v>0</v>
      </c>
      <c r="BN392" s="2">
        <f t="shared" si="235"/>
        <v>0</v>
      </c>
      <c r="BO392" s="2">
        <f t="shared" si="236"/>
        <v>0</v>
      </c>
      <c r="BP392" s="2">
        <f t="shared" si="237"/>
        <v>0</v>
      </c>
      <c r="BQ392" s="2">
        <f t="shared" si="238"/>
        <v>0.63356236786469344</v>
      </c>
      <c r="BR392" s="2">
        <f t="shared" si="239"/>
        <v>0</v>
      </c>
    </row>
    <row r="393" spans="1:70" x14ac:dyDescent="0.3">
      <c r="A393" s="93">
        <v>0</v>
      </c>
      <c r="B393">
        <v>220842</v>
      </c>
      <c r="C393" t="s">
        <v>2475</v>
      </c>
      <c r="D393" t="s">
        <v>2476</v>
      </c>
      <c r="E393" t="s">
        <v>2477</v>
      </c>
      <c r="F393">
        <v>18702</v>
      </c>
      <c r="G393" t="s">
        <v>870</v>
      </c>
      <c r="H393" t="s">
        <v>911</v>
      </c>
      <c r="I393" t="s">
        <v>5231</v>
      </c>
      <c r="J393">
        <v>0</v>
      </c>
      <c r="K393">
        <v>4.5</v>
      </c>
      <c r="L393">
        <v>0</v>
      </c>
      <c r="M393">
        <v>0</v>
      </c>
      <c r="N393">
        <v>3</v>
      </c>
      <c r="O393" t="s">
        <v>992</v>
      </c>
      <c r="P393" t="s">
        <v>2478</v>
      </c>
      <c r="Q393" t="s">
        <v>1855</v>
      </c>
      <c r="R393">
        <v>3</v>
      </c>
      <c r="S393">
        <v>6</v>
      </c>
      <c r="T393">
        <v>0</v>
      </c>
      <c r="U393">
        <v>16</v>
      </c>
      <c r="V393">
        <v>7728</v>
      </c>
      <c r="W393">
        <v>9</v>
      </c>
      <c r="X393">
        <v>19</v>
      </c>
      <c r="Y393">
        <v>0</v>
      </c>
      <c r="Z393" t="s">
        <v>1653</v>
      </c>
      <c r="AA393" t="s">
        <v>691</v>
      </c>
      <c r="AB393" s="69" t="str">
        <f>IF(AA393&lt;&gt;"",INDEX(Lookup!$N$2:$N$5,MATCH(Players!AA393,Lookup!$P$2:$P$5,0)),INDEX(Lookup!$N$2:$N$5,MATCH(Players!O393,Lookup!$O$2:$O$5,0)))</f>
        <v>Midfield</v>
      </c>
      <c r="AC393">
        <v>1995000</v>
      </c>
      <c r="AD393" s="69" t="s">
        <v>788</v>
      </c>
      <c r="AE393" s="69" t="str">
        <f>INDEX('Translate table'!$H$2:$H$622,MATCH(Players!P393,'Translate table'!$G$2:$G$622,0))</f>
        <v>Daniil Fomin</v>
      </c>
      <c r="AF393" s="69">
        <f>IFERROR(INDEX('Euro Qual stats'!$A$1:$L$2071,MATCH(Players!$AE393,'Euro Qual stats'!$A$1:$A$2071,0),MATCH(Players!AF$2,'Euro Qual stats'!$A$1:$L$1,0)),0)</f>
        <v>0</v>
      </c>
      <c r="AG393" s="69">
        <f>IFERROR(INDEX('Euro Qual stats'!$A$1:$L$2071,MATCH(Players!$AE393,'Euro Qual stats'!$A$1:$A$2071,0),MATCH(Players!AG$2,'Euro Qual stats'!$A$1:$L$1,0)),0)</f>
        <v>0</v>
      </c>
      <c r="AH393" s="69">
        <f>IFERROR(INDEX('Euro Qual stats'!$A$1:$L$2071,MATCH(Players!$AE393,'Euro Qual stats'!$A$1:$A$2071,0),MATCH(Players!AH$2,'Euro Qual stats'!$A$1:$L$1,0)),0)</f>
        <v>0</v>
      </c>
      <c r="AI393" s="69">
        <f>IFERROR(INDEX('Euro Qual stats'!$A$1:$L$2071,MATCH(Players!$AE393,'Euro Qual stats'!$A$1:$A$2071,0),MATCH(Players!AI$2,'Euro Qual stats'!$A$1:$L$1,0)),0)</f>
        <v>0</v>
      </c>
      <c r="AJ393" s="85">
        <f t="shared" si="210"/>
        <v>0.16033149171270719</v>
      </c>
      <c r="AK393" s="85">
        <f t="shared" si="211"/>
        <v>0.2239226519337017</v>
      </c>
      <c r="AL393" s="85">
        <f t="shared" si="212"/>
        <v>0.23265193370165746</v>
      </c>
      <c r="AM393" s="85">
        <f t="shared" si="213"/>
        <v>0</v>
      </c>
      <c r="AN393" s="85">
        <f t="shared" si="214"/>
        <v>0</v>
      </c>
      <c r="AO393" s="85">
        <f t="shared" si="215"/>
        <v>0</v>
      </c>
      <c r="AP393" s="2">
        <f t="shared" si="216"/>
        <v>3.4937888198757761E-2</v>
      </c>
      <c r="AQ393" s="2">
        <f t="shared" si="217"/>
        <v>6.9875776397515521E-2</v>
      </c>
      <c r="AR393" s="2">
        <f t="shared" si="218"/>
        <v>0.1048136645962733</v>
      </c>
      <c r="AS393" s="2">
        <f t="shared" si="219"/>
        <v>0.22127329192546585</v>
      </c>
      <c r="AT393" s="2">
        <f t="shared" si="220"/>
        <v>0</v>
      </c>
      <c r="AU393" s="2">
        <f t="shared" si="240"/>
        <v>3.4937888198757761E-2</v>
      </c>
      <c r="AV393" s="2">
        <f t="shared" si="241"/>
        <v>6.9875776397515521E-2</v>
      </c>
      <c r="AW393" s="2">
        <f t="shared" si="242"/>
        <v>0.1048136645962733</v>
      </c>
      <c r="AX393" s="2">
        <f t="shared" si="243"/>
        <v>0.22127329192546585</v>
      </c>
      <c r="AY393" s="2">
        <f t="shared" si="244"/>
        <v>0</v>
      </c>
      <c r="AZ393" s="2">
        <f t="shared" si="221"/>
        <v>0.12943027006622973</v>
      </c>
      <c r="BA393" s="2">
        <f t="shared" si="222"/>
        <v>0.11510363405511136</v>
      </c>
      <c r="BB393" s="2">
        <f t="shared" si="223"/>
        <v>0.11063664596273293</v>
      </c>
      <c r="BC393">
        <f t="shared" si="224"/>
        <v>0</v>
      </c>
      <c r="BD393" s="74">
        <f t="shared" si="225"/>
        <v>0</v>
      </c>
      <c r="BE393" s="74">
        <f t="shared" si="226"/>
        <v>0</v>
      </c>
      <c r="BF393" s="74">
        <f t="shared" si="227"/>
        <v>0</v>
      </c>
      <c r="BG393" s="2">
        <f t="shared" si="228"/>
        <v>0.11063664596273293</v>
      </c>
      <c r="BH393" s="2">
        <f t="shared" si="229"/>
        <v>0</v>
      </c>
      <c r="BI393" s="2">
        <f t="shared" si="230"/>
        <v>0</v>
      </c>
      <c r="BJ393" s="2">
        <f t="shared" si="231"/>
        <v>0</v>
      </c>
      <c r="BK393" s="2">
        <f t="shared" si="232"/>
        <v>0</v>
      </c>
      <c r="BL393" s="2">
        <f t="shared" si="233"/>
        <v>0.11063664596273293</v>
      </c>
      <c r="BM393" s="2">
        <f t="shared" si="234"/>
        <v>0</v>
      </c>
      <c r="BN393" s="2">
        <f t="shared" si="235"/>
        <v>0</v>
      </c>
      <c r="BO393" s="2">
        <f t="shared" si="236"/>
        <v>0</v>
      </c>
      <c r="BP393" s="2">
        <f t="shared" si="237"/>
        <v>0</v>
      </c>
      <c r="BQ393" s="2">
        <f t="shared" si="238"/>
        <v>0.11063664596273293</v>
      </c>
      <c r="BR393" s="2">
        <f t="shared" si="239"/>
        <v>0</v>
      </c>
    </row>
    <row r="394" spans="1:70" x14ac:dyDescent="0.3">
      <c r="A394" s="93">
        <v>0</v>
      </c>
      <c r="B394">
        <v>220839</v>
      </c>
      <c r="C394" t="s">
        <v>2479</v>
      </c>
      <c r="D394" t="s">
        <v>2480</v>
      </c>
      <c r="E394" t="s">
        <v>2481</v>
      </c>
      <c r="F394">
        <v>18702</v>
      </c>
      <c r="G394" t="s">
        <v>870</v>
      </c>
      <c r="H394" t="s">
        <v>911</v>
      </c>
      <c r="I394" t="s">
        <v>979</v>
      </c>
      <c r="J394">
        <v>0.7</v>
      </c>
      <c r="K394">
        <v>4.5</v>
      </c>
      <c r="L394">
        <v>0.7</v>
      </c>
      <c r="M394">
        <v>0</v>
      </c>
      <c r="N394">
        <v>0</v>
      </c>
      <c r="O394" t="s">
        <v>992</v>
      </c>
      <c r="P394" t="s">
        <v>2482</v>
      </c>
      <c r="Q394" t="s">
        <v>2483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 t="s">
        <v>1653</v>
      </c>
      <c r="AA394" t="s">
        <v>691</v>
      </c>
      <c r="AB394" s="69" t="str">
        <f>IF(AA394&lt;&gt;"",INDEX(Lookup!$N$2:$N$5,MATCH(Players!AA394,Lookup!$P$2:$P$5,0)),INDEX(Lookup!$N$2:$N$5,MATCH(Players!O394,Lookup!$O$2:$O$5,0)))</f>
        <v>Midfield</v>
      </c>
      <c r="AC394">
        <v>1976000</v>
      </c>
      <c r="AD394" s="69" t="s">
        <v>788</v>
      </c>
      <c r="AE394" s="69" t="str">
        <f>INDEX('Translate table'!$H$2:$H$622,MATCH(Players!P394,'Translate table'!$G$2:$G$622,0))</f>
        <v>Dmitri Barinov</v>
      </c>
      <c r="AF394" s="69">
        <f>IFERROR(INDEX('Euro Qual stats'!$A$1:$L$2071,MATCH(Players!$AE394,'Euro Qual stats'!$A$1:$A$2071,0),MATCH(Players!AF$2,'Euro Qual stats'!$A$1:$L$1,0)),0)</f>
        <v>4</v>
      </c>
      <c r="AG394" s="69">
        <f>IFERROR(INDEX('Euro Qual stats'!$A$1:$L$2071,MATCH(Players!$AE394,'Euro Qual stats'!$A$1:$A$2071,0),MATCH(Players!AG$2,'Euro Qual stats'!$A$1:$L$1,0)),0)</f>
        <v>0</v>
      </c>
      <c r="AH394" s="69">
        <f>IFERROR(INDEX('Euro Qual stats'!$A$1:$L$2071,MATCH(Players!$AE394,'Euro Qual stats'!$A$1:$A$2071,0),MATCH(Players!AH$2,'Euro Qual stats'!$A$1:$L$1,0)),0)</f>
        <v>0</v>
      </c>
      <c r="AI394" s="69">
        <f>IFERROR(INDEX('Euro Qual stats'!$A$1:$L$2071,MATCH(Players!$AE394,'Euro Qual stats'!$A$1:$A$2071,0),MATCH(Players!AI$2,'Euro Qual stats'!$A$1:$L$1,0)),0)</f>
        <v>0.63</v>
      </c>
      <c r="AJ394" s="85">
        <f t="shared" si="210"/>
        <v>0.10688766114180479</v>
      </c>
      <c r="AK394" s="85">
        <f t="shared" si="211"/>
        <v>0.14928176795580111</v>
      </c>
      <c r="AL394" s="85">
        <f t="shared" si="212"/>
        <v>0.36510128913443829</v>
      </c>
      <c r="AM394" s="85">
        <f t="shared" si="213"/>
        <v>7.3123833353224782E-2</v>
      </c>
      <c r="AN394" s="85">
        <f t="shared" si="214"/>
        <v>6.7220855912726016E-2</v>
      </c>
      <c r="AO394" s="85">
        <f t="shared" si="215"/>
        <v>0.20799392199730748</v>
      </c>
      <c r="AP394" s="2" t="str">
        <f t="shared" si="216"/>
        <v/>
      </c>
      <c r="AQ394" s="2" t="str">
        <f t="shared" si="217"/>
        <v/>
      </c>
      <c r="AR394" s="2" t="str">
        <f t="shared" si="218"/>
        <v/>
      </c>
      <c r="AS394" s="2" t="str">
        <f t="shared" si="219"/>
        <v/>
      </c>
      <c r="AT394" s="2" t="str">
        <f t="shared" si="220"/>
        <v/>
      </c>
      <c r="AU394" s="2">
        <f t="shared" si="240"/>
        <v>3.2738711651272179E-2</v>
      </c>
      <c r="AV394" s="2">
        <f t="shared" si="241"/>
        <v>3.0526157122442311E-2</v>
      </c>
      <c r="AW394" s="2">
        <f t="shared" si="242"/>
        <v>0.22701179417597328</v>
      </c>
      <c r="AX394" s="2">
        <f t="shared" si="243"/>
        <v>0.16385980883022302</v>
      </c>
      <c r="AY394" s="2">
        <f t="shared" si="244"/>
        <v>0</v>
      </c>
      <c r="AZ394" s="2">
        <f t="shared" si="221"/>
        <v>9.1010239803536647E-2</v>
      </c>
      <c r="BA394" s="2">
        <f t="shared" si="222"/>
        <v>6.8706909132123545E-2</v>
      </c>
      <c r="BB394" s="2">
        <f t="shared" si="223"/>
        <v>0.3969299044151115</v>
      </c>
      <c r="BC394">
        <f t="shared" si="224"/>
        <v>1</v>
      </c>
      <c r="BD394" s="74">
        <f t="shared" si="225"/>
        <v>4.8414179046913114E-2</v>
      </c>
      <c r="BE394" s="74">
        <f t="shared" si="226"/>
        <v>4.3673808617508227E-2</v>
      </c>
      <c r="BF394" s="74">
        <f t="shared" si="227"/>
        <v>5.1276911646338394E-2</v>
      </c>
      <c r="BG394" s="2">
        <f t="shared" si="228"/>
        <v>0.3969299044151115</v>
      </c>
      <c r="BH394" s="2">
        <f t="shared" si="229"/>
        <v>0</v>
      </c>
      <c r="BI394" s="2">
        <f t="shared" si="230"/>
        <v>4.8414179046913114E-2</v>
      </c>
      <c r="BJ394" s="2">
        <f t="shared" si="231"/>
        <v>4.3673808617508227E-2</v>
      </c>
      <c r="BK394" s="2">
        <f t="shared" si="232"/>
        <v>5.1276911646338394E-2</v>
      </c>
      <c r="BL394" s="2">
        <f t="shared" si="233"/>
        <v>0.3969299044151115</v>
      </c>
      <c r="BM394" s="2">
        <f t="shared" si="234"/>
        <v>0</v>
      </c>
      <c r="BN394" s="2">
        <f t="shared" si="235"/>
        <v>4.84141790469131E-2</v>
      </c>
      <c r="BO394" s="2">
        <f t="shared" si="236"/>
        <v>4.7147213635256979E-2</v>
      </c>
      <c r="BP394" s="2">
        <f t="shared" si="237"/>
        <v>5.1276911646338394E-2</v>
      </c>
      <c r="BQ394" s="2">
        <f t="shared" si="238"/>
        <v>0.3969299044151115</v>
      </c>
      <c r="BR394" s="2">
        <f t="shared" si="239"/>
        <v>0</v>
      </c>
    </row>
    <row r="395" spans="1:70" x14ac:dyDescent="0.3">
      <c r="A395" s="93">
        <v>0</v>
      </c>
      <c r="B395">
        <v>204999</v>
      </c>
      <c r="C395" t="s">
        <v>2484</v>
      </c>
      <c r="D395" t="s">
        <v>1881</v>
      </c>
      <c r="E395" t="s">
        <v>2485</v>
      </c>
      <c r="F395">
        <v>18702</v>
      </c>
      <c r="G395" t="s">
        <v>870</v>
      </c>
      <c r="H395" t="s">
        <v>911</v>
      </c>
      <c r="I395" t="s">
        <v>5231</v>
      </c>
      <c r="J395">
        <v>0</v>
      </c>
      <c r="K395">
        <v>4.5</v>
      </c>
      <c r="L395">
        <v>0</v>
      </c>
      <c r="M395">
        <v>0</v>
      </c>
      <c r="N395">
        <v>7</v>
      </c>
      <c r="O395" t="s">
        <v>992</v>
      </c>
      <c r="P395" t="s">
        <v>2486</v>
      </c>
      <c r="Q395" t="s">
        <v>2487</v>
      </c>
      <c r="R395">
        <v>0</v>
      </c>
      <c r="S395">
        <v>0</v>
      </c>
      <c r="T395">
        <v>16</v>
      </c>
      <c r="U395">
        <v>3</v>
      </c>
      <c r="V395">
        <v>270</v>
      </c>
      <c r="W395">
        <v>0</v>
      </c>
      <c r="X395">
        <v>0</v>
      </c>
      <c r="Y395">
        <v>0</v>
      </c>
      <c r="Z395" t="s">
        <v>1653</v>
      </c>
      <c r="AA395" t="s">
        <v>691</v>
      </c>
      <c r="AB395" s="69" t="str">
        <f>IF(AA395&lt;&gt;"",INDEX(Lookup!$N$2:$N$5,MATCH(Players!AA395,Lookup!$P$2:$P$5,0)),INDEX(Lookup!$N$2:$N$5,MATCH(Players!O395,Lookup!$O$2:$O$5,0)))</f>
        <v>Midfield</v>
      </c>
      <c r="AC395">
        <v>2495000</v>
      </c>
      <c r="AD395" s="69" t="s">
        <v>790</v>
      </c>
      <c r="AE395" s="69" t="str">
        <f>INDEX('Translate table'!$H$2:$H$622,MATCH(Players!P395,'Translate table'!$G$2:$G$622,0))</f>
        <v>Aleksey Ionov</v>
      </c>
      <c r="AF395" s="69">
        <f>IFERROR(INDEX('Euro Qual stats'!$A$1:$L$2071,MATCH(Players!$AE395,'Euro Qual stats'!$A$1:$A$2071,0),MATCH(Players!AF$2,'Euro Qual stats'!$A$1:$L$1,0)),0)</f>
        <v>9</v>
      </c>
      <c r="AG395" s="69">
        <f>IFERROR(INDEX('Euro Qual stats'!$A$1:$L$2071,MATCH(Players!$AE395,'Euro Qual stats'!$A$1:$A$2071,0),MATCH(Players!AG$2,'Euro Qual stats'!$A$1:$L$1,0)),0)</f>
        <v>0.15</v>
      </c>
      <c r="AH395" s="69">
        <f>IFERROR(INDEX('Euro Qual stats'!$A$1:$L$2071,MATCH(Players!$AE395,'Euro Qual stats'!$A$1:$A$2071,0),MATCH(Players!AH$2,'Euro Qual stats'!$A$1:$L$1,0)),0)</f>
        <v>0.3</v>
      </c>
      <c r="AI395" s="69">
        <f>IFERROR(INDEX('Euro Qual stats'!$A$1:$L$2071,MATCH(Players!$AE395,'Euro Qual stats'!$A$1:$A$2071,0),MATCH(Players!AI$2,'Euro Qual stats'!$A$1:$L$1,0)),0)</f>
        <v>0</v>
      </c>
      <c r="AJ395" s="85">
        <f t="shared" si="210"/>
        <v>0.15258287292817679</v>
      </c>
      <c r="AK395" s="85">
        <f t="shared" si="211"/>
        <v>0.28098066298342539</v>
      </c>
      <c r="AL395" s="85">
        <f t="shared" si="212"/>
        <v>5.8162983425414365E-2</v>
      </c>
      <c r="AM395" s="85">
        <f t="shared" si="213"/>
        <v>0</v>
      </c>
      <c r="AN395" s="85">
        <f t="shared" si="214"/>
        <v>0</v>
      </c>
      <c r="AO395" s="85">
        <f t="shared" si="215"/>
        <v>0</v>
      </c>
      <c r="AP395" s="2">
        <f t="shared" si="216"/>
        <v>0</v>
      </c>
      <c r="AQ395" s="2">
        <f t="shared" si="217"/>
        <v>0</v>
      </c>
      <c r="AR395" s="2">
        <f t="shared" si="218"/>
        <v>0</v>
      </c>
      <c r="AS395" s="2">
        <f t="shared" si="219"/>
        <v>0</v>
      </c>
      <c r="AT395" s="2">
        <f t="shared" si="220"/>
        <v>0</v>
      </c>
      <c r="AU395" s="2">
        <f t="shared" si="240"/>
        <v>0</v>
      </c>
      <c r="AV395" s="2">
        <f t="shared" si="241"/>
        <v>0</v>
      </c>
      <c r="AW395" s="2">
        <f t="shared" si="242"/>
        <v>0</v>
      </c>
      <c r="AX395" s="2">
        <f t="shared" si="243"/>
        <v>0</v>
      </c>
      <c r="AY395" s="2">
        <f t="shared" si="244"/>
        <v>0</v>
      </c>
      <c r="AZ395" s="2">
        <f t="shared" si="221"/>
        <v>0.14049033149171269</v>
      </c>
      <c r="BA395" s="2">
        <f t="shared" si="222"/>
        <v>7.6291436464088397E-2</v>
      </c>
      <c r="BB395" s="2">
        <f t="shared" si="223"/>
        <v>0</v>
      </c>
      <c r="BC395">
        <f t="shared" si="224"/>
        <v>0</v>
      </c>
      <c r="BD395" s="74">
        <f t="shared" si="225"/>
        <v>0</v>
      </c>
      <c r="BE395" s="74">
        <f t="shared" si="226"/>
        <v>0</v>
      </c>
      <c r="BF395" s="74">
        <f t="shared" si="227"/>
        <v>0</v>
      </c>
      <c r="BG395" s="2">
        <f t="shared" si="228"/>
        <v>0</v>
      </c>
      <c r="BH395" s="2">
        <f t="shared" si="229"/>
        <v>0</v>
      </c>
      <c r="BI395" s="2">
        <f t="shared" si="230"/>
        <v>0</v>
      </c>
      <c r="BJ395" s="2">
        <f t="shared" si="231"/>
        <v>0</v>
      </c>
      <c r="BK395" s="2">
        <f t="shared" si="232"/>
        <v>0</v>
      </c>
      <c r="BL395" s="2">
        <f t="shared" si="233"/>
        <v>0</v>
      </c>
      <c r="BM395" s="2">
        <f t="shared" si="234"/>
        <v>0</v>
      </c>
      <c r="BN395" s="2">
        <f t="shared" si="235"/>
        <v>0</v>
      </c>
      <c r="BO395" s="2">
        <f t="shared" si="236"/>
        <v>0</v>
      </c>
      <c r="BP395" s="2">
        <f t="shared" si="237"/>
        <v>0</v>
      </c>
      <c r="BQ395" s="2">
        <f t="shared" si="238"/>
        <v>0</v>
      </c>
      <c r="BR395" s="2">
        <f t="shared" si="239"/>
        <v>0</v>
      </c>
    </row>
    <row r="396" spans="1:70" x14ac:dyDescent="0.3">
      <c r="A396" s="93">
        <v>0</v>
      </c>
      <c r="B396">
        <v>204756</v>
      </c>
      <c r="C396" t="s">
        <v>2488</v>
      </c>
      <c r="D396" t="s">
        <v>1871</v>
      </c>
      <c r="E396" t="s">
        <v>2489</v>
      </c>
      <c r="F396">
        <v>18702</v>
      </c>
      <c r="G396" t="s">
        <v>870</v>
      </c>
      <c r="H396" t="s">
        <v>911</v>
      </c>
      <c r="I396" t="s">
        <v>979</v>
      </c>
      <c r="J396">
        <v>1.7</v>
      </c>
      <c r="K396">
        <v>4.5</v>
      </c>
      <c r="L396">
        <v>1.7</v>
      </c>
      <c r="M396">
        <v>0</v>
      </c>
      <c r="N396">
        <v>24</v>
      </c>
      <c r="O396" t="s">
        <v>992</v>
      </c>
      <c r="P396" t="s">
        <v>2490</v>
      </c>
      <c r="Q396" t="s">
        <v>2005</v>
      </c>
      <c r="R396">
        <v>0</v>
      </c>
      <c r="S396">
        <v>0</v>
      </c>
      <c r="T396">
        <v>62</v>
      </c>
      <c r="U396">
        <v>4</v>
      </c>
      <c r="V396">
        <v>1665</v>
      </c>
      <c r="W396">
        <v>0</v>
      </c>
      <c r="X396">
        <v>0</v>
      </c>
      <c r="Y396">
        <v>0</v>
      </c>
      <c r="Z396" t="s">
        <v>1653</v>
      </c>
      <c r="AA396" t="s">
        <v>691</v>
      </c>
      <c r="AB396" s="69" t="str">
        <f>IF(AA396&lt;&gt;"",INDEX(Lookup!$N$2:$N$5,MATCH(Players!AA396,Lookup!$P$2:$P$5,0)),INDEX(Lookup!$N$2:$N$5,MATCH(Players!O396,Lookup!$O$2:$O$5,0)))</f>
        <v>Midfield</v>
      </c>
      <c r="AC396">
        <v>2476000</v>
      </c>
      <c r="AD396" s="69" t="s">
        <v>788</v>
      </c>
      <c r="AE396" s="69" t="str">
        <f>INDEX('Translate table'!$H$2:$H$622,MATCH(Players!P396,'Translate table'!$G$2:$G$622,0))</f>
        <v>Roman Zobnin</v>
      </c>
      <c r="AF396" s="69">
        <f>IFERROR(INDEX('Euro Qual stats'!$A$1:$L$2071,MATCH(Players!$AE396,'Euro Qual stats'!$A$1:$A$2071,0),MATCH(Players!AF$2,'Euro Qual stats'!$A$1:$L$1,0)),0)</f>
        <v>6</v>
      </c>
      <c r="AG396" s="69">
        <f>IFERROR(INDEX('Euro Qual stats'!$A$1:$L$2071,MATCH(Players!$AE396,'Euro Qual stats'!$A$1:$A$2071,0),MATCH(Players!AG$2,'Euro Qual stats'!$A$1:$L$1,0)),0)</f>
        <v>0</v>
      </c>
      <c r="AH396" s="69">
        <f>IFERROR(INDEX('Euro Qual stats'!$A$1:$L$2071,MATCH(Players!$AE396,'Euro Qual stats'!$A$1:$A$2071,0),MATCH(Players!AH$2,'Euro Qual stats'!$A$1:$L$1,0)),0)</f>
        <v>0</v>
      </c>
      <c r="AI396" s="69">
        <f>IFERROR(INDEX('Euro Qual stats'!$A$1:$L$2071,MATCH(Players!$AE396,'Euro Qual stats'!$A$1:$A$2071,0),MATCH(Players!AI$2,'Euro Qual stats'!$A$1:$L$1,0)),0)</f>
        <v>0.27</v>
      </c>
      <c r="AJ396" s="85">
        <f t="shared" si="210"/>
        <v>8.0165745856353596E-2</v>
      </c>
      <c r="AK396" s="85">
        <f t="shared" si="211"/>
        <v>0.11196132596685085</v>
      </c>
      <c r="AL396" s="85">
        <f t="shared" si="212"/>
        <v>0.25132596685082875</v>
      </c>
      <c r="AM396" s="85">
        <f t="shared" si="213"/>
        <v>5.4842875014918593E-2</v>
      </c>
      <c r="AN396" s="85">
        <f t="shared" si="214"/>
        <v>5.0415641934544515E-2</v>
      </c>
      <c r="AO396" s="85">
        <f t="shared" si="215"/>
        <v>0.14317745540969762</v>
      </c>
      <c r="AP396" s="2">
        <f t="shared" si="216"/>
        <v>0</v>
      </c>
      <c r="AQ396" s="2">
        <f t="shared" si="217"/>
        <v>0</v>
      </c>
      <c r="AR396" s="2">
        <f t="shared" si="218"/>
        <v>0</v>
      </c>
      <c r="AS396" s="2">
        <f t="shared" si="219"/>
        <v>0</v>
      </c>
      <c r="AT396" s="2">
        <f t="shared" si="220"/>
        <v>0</v>
      </c>
      <c r="AU396" s="2">
        <f t="shared" si="240"/>
        <v>0</v>
      </c>
      <c r="AV396" s="2">
        <f t="shared" si="241"/>
        <v>0</v>
      </c>
      <c r="AW396" s="2">
        <f t="shared" si="242"/>
        <v>0</v>
      </c>
      <c r="AX396" s="2">
        <f t="shared" si="243"/>
        <v>0</v>
      </c>
      <c r="AY396" s="2">
        <f t="shared" si="244"/>
        <v>0</v>
      </c>
      <c r="AZ396" s="2">
        <f t="shared" si="221"/>
        <v>5.5980662983425425E-2</v>
      </c>
      <c r="BA396" s="2">
        <f t="shared" si="222"/>
        <v>4.0082872928176798E-2</v>
      </c>
      <c r="BB396" s="2">
        <f t="shared" si="223"/>
        <v>0.13500000000000001</v>
      </c>
      <c r="BC396">
        <f t="shared" si="224"/>
        <v>1</v>
      </c>
      <c r="BD396" s="74">
        <f t="shared" si="225"/>
        <v>2.9779702225761408E-2</v>
      </c>
      <c r="BE396" s="74">
        <f t="shared" si="226"/>
        <v>2.5478830924248703E-2</v>
      </c>
      <c r="BF396" s="74">
        <f t="shared" si="227"/>
        <v>0</v>
      </c>
      <c r="BG396" s="2">
        <f t="shared" si="228"/>
        <v>0.13500000000000001</v>
      </c>
      <c r="BH396" s="2">
        <f t="shared" si="229"/>
        <v>0</v>
      </c>
      <c r="BI396" s="2">
        <f t="shared" si="230"/>
        <v>2.9779702225761408E-2</v>
      </c>
      <c r="BJ396" s="2">
        <f t="shared" si="231"/>
        <v>2.5478830924248703E-2</v>
      </c>
      <c r="BK396" s="2">
        <f t="shared" si="232"/>
        <v>0</v>
      </c>
      <c r="BL396" s="2">
        <f t="shared" si="233"/>
        <v>0.13500000000000001</v>
      </c>
      <c r="BM396" s="2">
        <f t="shared" si="234"/>
        <v>0</v>
      </c>
      <c r="BN396" s="2">
        <f t="shared" si="235"/>
        <v>2.9779702225761401E-2</v>
      </c>
      <c r="BO396" s="2">
        <f t="shared" si="236"/>
        <v>2.7505178109897627E-2</v>
      </c>
      <c r="BP396" s="2">
        <f t="shared" si="237"/>
        <v>0</v>
      </c>
      <c r="BQ396" s="2">
        <f t="shared" si="238"/>
        <v>0.13500000000000001</v>
      </c>
      <c r="BR396" s="2">
        <f t="shared" si="239"/>
        <v>0</v>
      </c>
    </row>
    <row r="397" spans="1:70" x14ac:dyDescent="0.3">
      <c r="A397" s="93">
        <v>0</v>
      </c>
      <c r="B397">
        <v>204749</v>
      </c>
      <c r="C397" t="s">
        <v>2491</v>
      </c>
      <c r="D397" t="s">
        <v>2492</v>
      </c>
      <c r="E397" t="s">
        <v>2493</v>
      </c>
      <c r="F397">
        <v>18702</v>
      </c>
      <c r="G397" t="s">
        <v>870</v>
      </c>
      <c r="H397" t="s">
        <v>911</v>
      </c>
      <c r="I397" t="s">
        <v>5174</v>
      </c>
      <c r="J397">
        <v>0.7</v>
      </c>
      <c r="K397">
        <v>4.5</v>
      </c>
      <c r="L397">
        <v>0.7</v>
      </c>
      <c r="M397">
        <v>0</v>
      </c>
      <c r="N397">
        <v>30</v>
      </c>
      <c r="O397" t="s">
        <v>992</v>
      </c>
      <c r="P397" t="s">
        <v>2494</v>
      </c>
      <c r="Q397" t="s">
        <v>1155</v>
      </c>
      <c r="Z397" t="s">
        <v>1653</v>
      </c>
      <c r="AA397" t="s">
        <v>691</v>
      </c>
      <c r="AB397" s="69" t="str">
        <f>IF(AA397&lt;&gt;"",INDEX(Lookup!$N$2:$N$5,MATCH(Players!AA397,Lookup!$P$2:$P$5,0)),INDEX(Lookup!$N$2:$N$5,MATCH(Players!O397,Lookup!$O$2:$O$5,0)))</f>
        <v>Midfield</v>
      </c>
      <c r="AC397">
        <v>2984000</v>
      </c>
      <c r="AD397" s="69" t="s">
        <v>789</v>
      </c>
      <c r="AE397" s="69" t="str">
        <f>INDEX('Translate table'!$H$2:$H$622,MATCH(Players!P397,'Translate table'!$G$2:$G$622,0))</f>
        <v>Daler Kuzyaev</v>
      </c>
      <c r="AF397" s="69">
        <f>IFERROR(INDEX('Euro Qual stats'!$A$1:$L$2071,MATCH(Players!$AE397,'Euro Qual stats'!$A$1:$A$2071,0),MATCH(Players!AF$2,'Euro Qual stats'!$A$1:$L$1,0)),0)</f>
        <v>4</v>
      </c>
      <c r="AG397" s="69">
        <f>IFERROR(INDEX('Euro Qual stats'!$A$1:$L$2071,MATCH(Players!$AE397,'Euro Qual stats'!$A$1:$A$2071,0),MATCH(Players!AG$2,'Euro Qual stats'!$A$1:$L$1,0)),0)</f>
        <v>0</v>
      </c>
      <c r="AH397" s="69">
        <f>IFERROR(INDEX('Euro Qual stats'!$A$1:$L$2071,MATCH(Players!$AE397,'Euro Qual stats'!$A$1:$A$2071,0),MATCH(Players!AH$2,'Euro Qual stats'!$A$1:$L$1,0)),0)</f>
        <v>0.52</v>
      </c>
      <c r="AI397" s="69">
        <f>IFERROR(INDEX('Euro Qual stats'!$A$1:$L$2071,MATCH(Players!$AE397,'Euro Qual stats'!$A$1:$A$2071,0),MATCH(Players!AI$2,'Euro Qual stats'!$A$1:$L$1,0)),0)</f>
        <v>0</v>
      </c>
      <c r="AJ397" s="85">
        <f t="shared" si="210"/>
        <v>0.10688766114180479</v>
      </c>
      <c r="AK397" s="85">
        <f t="shared" si="211"/>
        <v>0.32261510128913445</v>
      </c>
      <c r="AL397" s="85">
        <f t="shared" si="212"/>
        <v>0.1551012891344383</v>
      </c>
      <c r="AM397" s="85">
        <f t="shared" si="213"/>
        <v>0</v>
      </c>
      <c r="AN397" s="85">
        <f t="shared" si="214"/>
        <v>0</v>
      </c>
      <c r="AO397" s="85">
        <f t="shared" si="215"/>
        <v>0</v>
      </c>
      <c r="AP397" s="2" t="str">
        <f t="shared" si="216"/>
        <v/>
      </c>
      <c r="AQ397" s="2" t="str">
        <f t="shared" si="217"/>
        <v/>
      </c>
      <c r="AR397" s="2" t="str">
        <f t="shared" si="218"/>
        <v/>
      </c>
      <c r="AS397" s="2" t="str">
        <f t="shared" si="219"/>
        <v/>
      </c>
      <c r="AT397" s="2" t="str">
        <f t="shared" si="220"/>
        <v/>
      </c>
      <c r="AU397" s="2">
        <f t="shared" si="240"/>
        <v>3.2738711651272179E-2</v>
      </c>
      <c r="AV397" s="2">
        <f t="shared" si="241"/>
        <v>3.0526157122442311E-2</v>
      </c>
      <c r="AW397" s="2">
        <f t="shared" si="242"/>
        <v>0.22701179417597328</v>
      </c>
      <c r="AX397" s="2">
        <f t="shared" si="243"/>
        <v>0.16385980883022302</v>
      </c>
      <c r="AY397" s="2">
        <f t="shared" si="244"/>
        <v>0</v>
      </c>
      <c r="AZ397" s="2">
        <f t="shared" si="221"/>
        <v>0.17767690647020332</v>
      </c>
      <c r="BA397" s="2">
        <f t="shared" si="222"/>
        <v>6.8706909132123545E-2</v>
      </c>
      <c r="BB397" s="2">
        <f t="shared" si="223"/>
        <v>8.1929904415111512E-2</v>
      </c>
      <c r="BC397">
        <f t="shared" si="224"/>
        <v>0</v>
      </c>
      <c r="BD397" s="74">
        <f t="shared" si="225"/>
        <v>0</v>
      </c>
      <c r="BE397" s="74">
        <f t="shared" si="226"/>
        <v>0</v>
      </c>
      <c r="BF397" s="74">
        <f t="shared" si="227"/>
        <v>0</v>
      </c>
      <c r="BG397" s="2">
        <f t="shared" si="228"/>
        <v>8.1929904415111512E-2</v>
      </c>
      <c r="BH397" s="2">
        <f t="shared" si="229"/>
        <v>0</v>
      </c>
      <c r="BI397" s="2">
        <f t="shared" si="230"/>
        <v>0</v>
      </c>
      <c r="BJ397" s="2">
        <f t="shared" si="231"/>
        <v>0</v>
      </c>
      <c r="BK397" s="2">
        <f t="shared" si="232"/>
        <v>0</v>
      </c>
      <c r="BL397" s="2">
        <f t="shared" si="233"/>
        <v>8.1929904415111512E-2</v>
      </c>
      <c r="BM397" s="2">
        <f t="shared" si="234"/>
        <v>0</v>
      </c>
      <c r="BN397" s="2">
        <f t="shared" si="235"/>
        <v>0</v>
      </c>
      <c r="BO397" s="2">
        <f t="shared" si="236"/>
        <v>0</v>
      </c>
      <c r="BP397" s="2">
        <f t="shared" si="237"/>
        <v>0</v>
      </c>
      <c r="BQ397" s="2">
        <f t="shared" si="238"/>
        <v>8.1929904415111512E-2</v>
      </c>
      <c r="BR397" s="2">
        <f t="shared" si="239"/>
        <v>0</v>
      </c>
    </row>
    <row r="398" spans="1:70" x14ac:dyDescent="0.3">
      <c r="A398" s="93">
        <v>0</v>
      </c>
      <c r="B398">
        <v>204758</v>
      </c>
      <c r="C398" t="s">
        <v>2496</v>
      </c>
      <c r="D398" t="s">
        <v>1650</v>
      </c>
      <c r="E398" t="s">
        <v>2497</v>
      </c>
      <c r="F398">
        <v>18702</v>
      </c>
      <c r="G398" t="s">
        <v>870</v>
      </c>
      <c r="H398" t="s">
        <v>911</v>
      </c>
      <c r="I398" t="s">
        <v>5231</v>
      </c>
      <c r="J398">
        <v>0</v>
      </c>
      <c r="K398">
        <v>4.5</v>
      </c>
      <c r="L398">
        <v>0</v>
      </c>
      <c r="M398">
        <v>0</v>
      </c>
      <c r="N398">
        <v>1</v>
      </c>
      <c r="O398" t="s">
        <v>980</v>
      </c>
      <c r="P398" t="s">
        <v>2498</v>
      </c>
      <c r="Q398" t="s">
        <v>1652</v>
      </c>
      <c r="R398">
        <v>5</v>
      </c>
      <c r="S398">
        <v>9</v>
      </c>
      <c r="T398">
        <v>0</v>
      </c>
      <c r="U398">
        <v>1</v>
      </c>
      <c r="V398">
        <v>1072</v>
      </c>
      <c r="W398">
        <v>13</v>
      </c>
      <c r="X398">
        <v>2</v>
      </c>
      <c r="Y398">
        <v>0</v>
      </c>
      <c r="Z398" t="s">
        <v>1653</v>
      </c>
      <c r="AA398" t="s">
        <v>693</v>
      </c>
      <c r="AB398" s="69" t="str">
        <f>IF(AA398&lt;&gt;"",INDEX(Lookup!$N$2:$N$5,MATCH(Players!AA398,Lookup!$P$2:$P$5,0)),INDEX(Lookup!$N$2:$N$5,MATCH(Players!O398,Lookup!$O$2:$O$5,0)))</f>
        <v>Striker</v>
      </c>
      <c r="AC398">
        <v>2995000</v>
      </c>
      <c r="AD398" s="69" t="s">
        <v>790</v>
      </c>
      <c r="AE398" s="69" t="str">
        <f>INDEX('Translate table'!$H$2:$H$622,MATCH(Players!P398,'Translate table'!$G$2:$G$622,0))</f>
        <v>Alexander Sobolev</v>
      </c>
      <c r="AF398" s="69">
        <f>IFERROR(INDEX('Euro Qual stats'!$A$1:$L$2071,MATCH(Players!$AE398,'Euro Qual stats'!$A$1:$A$2071,0),MATCH(Players!AF$2,'Euro Qual stats'!$A$1:$L$1,0)),0)</f>
        <v>0</v>
      </c>
      <c r="AG398" s="69">
        <f>IFERROR(INDEX('Euro Qual stats'!$A$1:$L$2071,MATCH(Players!$AE398,'Euro Qual stats'!$A$1:$A$2071,0),MATCH(Players!AG$2,'Euro Qual stats'!$A$1:$L$1,0)),0)</f>
        <v>0</v>
      </c>
      <c r="AH398" s="69">
        <f>IFERROR(INDEX('Euro Qual stats'!$A$1:$L$2071,MATCH(Players!$AE398,'Euro Qual stats'!$A$1:$A$2071,0),MATCH(Players!AH$2,'Euro Qual stats'!$A$1:$L$1,0)),0)</f>
        <v>0</v>
      </c>
      <c r="AI398" s="69">
        <f>IFERROR(INDEX('Euro Qual stats'!$A$1:$L$2071,MATCH(Players!$AE398,'Euro Qual stats'!$A$1:$A$2071,0),MATCH(Players!AI$2,'Euro Qual stats'!$A$1:$L$1,0)),0)</f>
        <v>0</v>
      </c>
      <c r="AJ398" s="85">
        <f t="shared" si="210"/>
        <v>0.20349056603773591</v>
      </c>
      <c r="AK398" s="85">
        <f t="shared" si="211"/>
        <v>0.56603773584905637</v>
      </c>
      <c r="AL398" s="85">
        <f t="shared" si="212"/>
        <v>0.1761320754716981</v>
      </c>
      <c r="AM398" s="85">
        <f t="shared" si="213"/>
        <v>0</v>
      </c>
      <c r="AN398" s="85">
        <f t="shared" si="214"/>
        <v>0</v>
      </c>
      <c r="AO398" s="85">
        <f t="shared" si="215"/>
        <v>0</v>
      </c>
      <c r="AP398" s="2">
        <f t="shared" si="216"/>
        <v>0.41977611940298504</v>
      </c>
      <c r="AQ398" s="2">
        <f t="shared" si="217"/>
        <v>0.75559701492537312</v>
      </c>
      <c r="AR398" s="2">
        <f t="shared" si="218"/>
        <v>1.0914179104477613</v>
      </c>
      <c r="AS398" s="2">
        <f t="shared" si="219"/>
        <v>0.16791044776119401</v>
      </c>
      <c r="AT398" s="2">
        <f t="shared" si="220"/>
        <v>0</v>
      </c>
      <c r="AU398" s="2">
        <f t="shared" si="240"/>
        <v>0.41977611940298504</v>
      </c>
      <c r="AV398" s="2">
        <f t="shared" si="241"/>
        <v>0.75559701492537312</v>
      </c>
      <c r="AW398" s="2">
        <f t="shared" si="242"/>
        <v>1.0914179104477613</v>
      </c>
      <c r="AX398" s="2">
        <f t="shared" si="243"/>
        <v>0.16791044776119401</v>
      </c>
      <c r="AY398" s="2">
        <f t="shared" si="244"/>
        <v>0</v>
      </c>
      <c r="AZ398" s="2">
        <f t="shared" si="221"/>
        <v>0.49290692762602073</v>
      </c>
      <c r="BA398" s="2">
        <f t="shared" si="222"/>
        <v>0.47954379048155449</v>
      </c>
      <c r="BB398" s="2">
        <f t="shared" si="223"/>
        <v>8.3955223880597007E-2</v>
      </c>
      <c r="BC398">
        <f t="shared" si="224"/>
        <v>0</v>
      </c>
      <c r="BD398" s="74">
        <f t="shared" si="225"/>
        <v>0</v>
      </c>
      <c r="BE398" s="74">
        <f t="shared" si="226"/>
        <v>0</v>
      </c>
      <c r="BF398" s="74">
        <f t="shared" si="227"/>
        <v>0</v>
      </c>
      <c r="BG398" s="2">
        <f t="shared" si="228"/>
        <v>8.3955223880597007E-2</v>
      </c>
      <c r="BH398" s="2">
        <f t="shared" si="229"/>
        <v>0</v>
      </c>
      <c r="BI398" s="2">
        <f t="shared" si="230"/>
        <v>0</v>
      </c>
      <c r="BJ398" s="2">
        <f t="shared" si="231"/>
        <v>0</v>
      </c>
      <c r="BK398" s="2">
        <f t="shared" si="232"/>
        <v>0</v>
      </c>
      <c r="BL398" s="2">
        <f t="shared" si="233"/>
        <v>8.3955223880597007E-2</v>
      </c>
      <c r="BM398" s="2">
        <f t="shared" si="234"/>
        <v>0</v>
      </c>
      <c r="BN398" s="2">
        <f t="shared" si="235"/>
        <v>0</v>
      </c>
      <c r="BO398" s="2">
        <f t="shared" si="236"/>
        <v>0</v>
      </c>
      <c r="BP398" s="2">
        <f t="shared" si="237"/>
        <v>0</v>
      </c>
      <c r="BQ398" s="2">
        <f t="shared" si="238"/>
        <v>8.3955223880597007E-2</v>
      </c>
      <c r="BR398" s="2">
        <f t="shared" si="239"/>
        <v>0</v>
      </c>
    </row>
    <row r="399" spans="1:70" x14ac:dyDescent="0.3">
      <c r="A399" s="93">
        <v>0</v>
      </c>
      <c r="B399">
        <v>204838</v>
      </c>
      <c r="C399" t="s">
        <v>2499</v>
      </c>
      <c r="D399" t="s">
        <v>2500</v>
      </c>
      <c r="E399" t="s">
        <v>2501</v>
      </c>
      <c r="F399">
        <v>18721</v>
      </c>
      <c r="G399" t="s">
        <v>863</v>
      </c>
      <c r="H399" t="s">
        <v>919</v>
      </c>
      <c r="I399" t="s">
        <v>979</v>
      </c>
      <c r="J399">
        <v>3.5</v>
      </c>
      <c r="K399">
        <v>4.5</v>
      </c>
      <c r="L399">
        <v>3.5</v>
      </c>
      <c r="M399">
        <v>0</v>
      </c>
      <c r="N399">
        <v>255</v>
      </c>
      <c r="O399" t="s">
        <v>1273</v>
      </c>
      <c r="P399" t="s">
        <v>125</v>
      </c>
      <c r="Q399" t="s">
        <v>125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 t="s">
        <v>863</v>
      </c>
      <c r="AA399" t="s">
        <v>690</v>
      </c>
      <c r="AB399" s="69" t="str">
        <f>IF(AA399&lt;&gt;"",INDEX(Lookup!$N$2:$N$5,MATCH(Players!AA399,Lookup!$P$2:$P$5,0)),INDEX(Lookup!$N$2:$N$5,MATCH(Players!O399,Lookup!$O$2:$O$5,0)))</f>
        <v>Goalkeeper</v>
      </c>
      <c r="AC399">
        <v>3529000</v>
      </c>
      <c r="AD399" s="69" t="s">
        <v>789</v>
      </c>
      <c r="AE399" s="69" t="str">
        <f>INDEX('Translate table'!$H$2:$H$622,MATCH(Players!P399,'Translate table'!$G$2:$G$622,0))</f>
        <v>Danny Ward</v>
      </c>
      <c r="AF399" s="69">
        <f>IFERROR(INDEX('Euro Qual stats'!$A$1:$L$2071,MATCH(Players!$AE399,'Euro Qual stats'!$A$1:$A$2071,0),MATCH(Players!AF$2,'Euro Qual stats'!$A$1:$L$1,0)),0)</f>
        <v>0</v>
      </c>
      <c r="AG399" s="69">
        <f>IFERROR(INDEX('Euro Qual stats'!$A$1:$L$2071,MATCH(Players!$AE399,'Euro Qual stats'!$A$1:$A$2071,0),MATCH(Players!AG$2,'Euro Qual stats'!$A$1:$L$1,0)),0)</f>
        <v>0</v>
      </c>
      <c r="AH399" s="69">
        <f>IFERROR(INDEX('Euro Qual stats'!$A$1:$L$2071,MATCH(Players!$AE399,'Euro Qual stats'!$A$1:$A$2071,0),MATCH(Players!AH$2,'Euro Qual stats'!$A$1:$L$1,0)),0)</f>
        <v>0</v>
      </c>
      <c r="AI399" s="69">
        <f>IFERROR(INDEX('Euro Qual stats'!$A$1:$L$2071,MATCH(Players!$AE399,'Euro Qual stats'!$A$1:$A$2071,0),MATCH(Players!AI$2,'Euro Qual stats'!$A$1:$L$1,0)),0)</f>
        <v>0</v>
      </c>
      <c r="AJ399" s="85">
        <f t="shared" si="210"/>
        <v>0</v>
      </c>
      <c r="AK399" s="85">
        <f t="shared" si="211"/>
        <v>0</v>
      </c>
      <c r="AL399" s="85">
        <f t="shared" si="212"/>
        <v>0</v>
      </c>
      <c r="AM399" s="85">
        <f t="shared" si="213"/>
        <v>0</v>
      </c>
      <c r="AN399" s="85">
        <f t="shared" si="214"/>
        <v>0</v>
      </c>
      <c r="AO399" s="85">
        <f t="shared" si="215"/>
        <v>0</v>
      </c>
      <c r="AP399" s="2" t="str">
        <f t="shared" si="216"/>
        <v/>
      </c>
      <c r="AQ399" s="2" t="str">
        <f t="shared" si="217"/>
        <v/>
      </c>
      <c r="AR399" s="2" t="str">
        <f t="shared" si="218"/>
        <v/>
      </c>
      <c r="AS399" s="2" t="str">
        <f t="shared" si="219"/>
        <v/>
      </c>
      <c r="AT399" s="2" t="str">
        <f t="shared" si="220"/>
        <v/>
      </c>
      <c r="AU399" s="2">
        <f t="shared" si="240"/>
        <v>0</v>
      </c>
      <c r="AV399" s="2">
        <f t="shared" si="241"/>
        <v>0</v>
      </c>
      <c r="AW399" s="2">
        <f t="shared" si="242"/>
        <v>0</v>
      </c>
      <c r="AX399" s="2">
        <f t="shared" si="243"/>
        <v>2.7027027027027025E-2</v>
      </c>
      <c r="AY399" s="2">
        <f t="shared" si="244"/>
        <v>0</v>
      </c>
      <c r="AZ399" s="2">
        <f t="shared" si="221"/>
        <v>0</v>
      </c>
      <c r="BA399" s="2">
        <f t="shared" si="222"/>
        <v>0</v>
      </c>
      <c r="BB399" s="2">
        <f t="shared" si="223"/>
        <v>1.3513513513513513E-2</v>
      </c>
      <c r="BC399">
        <f t="shared" si="224"/>
        <v>1</v>
      </c>
      <c r="BD399" s="74">
        <f t="shared" si="225"/>
        <v>0</v>
      </c>
      <c r="BE399" s="74">
        <f t="shared" si="226"/>
        <v>0</v>
      </c>
      <c r="BF399" s="74">
        <f t="shared" si="227"/>
        <v>0</v>
      </c>
      <c r="BG399" s="2">
        <f t="shared" si="228"/>
        <v>1.3513513513513513E-2</v>
      </c>
      <c r="BH399" s="2">
        <f t="shared" si="229"/>
        <v>0</v>
      </c>
      <c r="BI399" s="2">
        <f t="shared" si="230"/>
        <v>0</v>
      </c>
      <c r="BJ399" s="2">
        <f t="shared" si="231"/>
        <v>0</v>
      </c>
      <c r="BK399" s="2">
        <f t="shared" si="232"/>
        <v>0</v>
      </c>
      <c r="BL399" s="2">
        <f t="shared" si="233"/>
        <v>1.3513513513513513E-2</v>
      </c>
      <c r="BM399" s="2">
        <f t="shared" si="234"/>
        <v>0</v>
      </c>
      <c r="BN399" s="2">
        <f t="shared" si="235"/>
        <v>0</v>
      </c>
      <c r="BO399" s="2">
        <f t="shared" si="236"/>
        <v>0</v>
      </c>
      <c r="BP399" s="2">
        <f t="shared" si="237"/>
        <v>0</v>
      </c>
      <c r="BQ399" s="2">
        <f t="shared" si="238"/>
        <v>1.3513513513513513E-2</v>
      </c>
      <c r="BR399" s="2">
        <f t="shared" si="239"/>
        <v>0</v>
      </c>
    </row>
    <row r="400" spans="1:70" x14ac:dyDescent="0.3">
      <c r="A400" s="93">
        <v>0</v>
      </c>
      <c r="B400">
        <v>223745</v>
      </c>
      <c r="C400" t="s">
        <v>2502</v>
      </c>
      <c r="D400" t="s">
        <v>1403</v>
      </c>
      <c r="E400" t="s">
        <v>2503</v>
      </c>
      <c r="F400">
        <v>18721</v>
      </c>
      <c r="G400" t="s">
        <v>863</v>
      </c>
      <c r="H400" t="s">
        <v>919</v>
      </c>
      <c r="I400" t="s">
        <v>5231</v>
      </c>
      <c r="J400">
        <v>0</v>
      </c>
      <c r="K400">
        <v>4.5</v>
      </c>
      <c r="L400">
        <v>0</v>
      </c>
      <c r="M400">
        <v>0</v>
      </c>
      <c r="N400">
        <v>0</v>
      </c>
      <c r="O400" t="s">
        <v>1301</v>
      </c>
      <c r="P400" t="s">
        <v>2504</v>
      </c>
      <c r="Q400" t="s">
        <v>2505</v>
      </c>
      <c r="R400">
        <v>0</v>
      </c>
      <c r="S400">
        <v>0</v>
      </c>
      <c r="T400">
        <v>0</v>
      </c>
      <c r="U400">
        <v>0</v>
      </c>
      <c r="V400">
        <v>98</v>
      </c>
      <c r="W400">
        <v>0</v>
      </c>
      <c r="X400">
        <v>1</v>
      </c>
      <c r="Y400">
        <v>0</v>
      </c>
      <c r="Z400" t="s">
        <v>863</v>
      </c>
      <c r="AA400" t="s">
        <v>692</v>
      </c>
      <c r="AB400" s="69" t="str">
        <f>IF(AA400&lt;&gt;"",INDEX(Lookup!$N$2:$N$5,MATCH(Players!AA400,Lookup!$P$2:$P$5,0)),INDEX(Lookup!$N$2:$N$5,MATCH(Players!O400,Lookup!$O$2:$O$5,0)))</f>
        <v>Defense</v>
      </c>
      <c r="AC400">
        <v>1995000</v>
      </c>
      <c r="AD400" s="69" t="s">
        <v>788</v>
      </c>
      <c r="AE400" s="69" t="str">
        <f>INDEX('Translate table'!$H$2:$H$622,MATCH(Players!P400,'Translate table'!$G$2:$G$622,0))</f>
        <v>Ben Davies</v>
      </c>
      <c r="AF400" s="69">
        <f>IFERROR(INDEX('Euro Qual stats'!$A$1:$L$2071,MATCH(Players!$AE400,'Euro Qual stats'!$A$1:$A$2071,0),MATCH(Players!AF$2,'Euro Qual stats'!$A$1:$L$1,0)),0)</f>
        <v>8</v>
      </c>
      <c r="AG400" s="69">
        <f>IFERROR(INDEX('Euro Qual stats'!$A$1:$L$2071,MATCH(Players!$AE400,'Euro Qual stats'!$A$1:$A$2071,0),MATCH(Players!AG$2,'Euro Qual stats'!$A$1:$L$1,0)),0)</f>
        <v>0.14000000000000001</v>
      </c>
      <c r="AH400" s="69">
        <f>IFERROR(INDEX('Euro Qual stats'!$A$1:$L$2071,MATCH(Players!$AE400,'Euro Qual stats'!$A$1:$A$2071,0),MATCH(Players!AH$2,'Euro Qual stats'!$A$1:$L$1,0)),0)</f>
        <v>0</v>
      </c>
      <c r="AI400" s="69">
        <f>IFERROR(INDEX('Euro Qual stats'!$A$1:$L$2071,MATCH(Players!$AE400,'Euro Qual stats'!$A$1:$A$2071,0),MATCH(Players!AI$2,'Euro Qual stats'!$A$1:$L$1,0)),0)</f>
        <v>0.14000000000000001</v>
      </c>
      <c r="AJ400" s="85">
        <f t="shared" si="210"/>
        <v>0.12451676528599606</v>
      </c>
      <c r="AK400" s="85">
        <f t="shared" si="211"/>
        <v>3.0591715976331368E-2</v>
      </c>
      <c r="AL400" s="85">
        <f t="shared" si="212"/>
        <v>0.15631163708086782</v>
      </c>
      <c r="AM400" s="85">
        <f t="shared" si="213"/>
        <v>0</v>
      </c>
      <c r="AN400" s="85">
        <f t="shared" si="214"/>
        <v>0</v>
      </c>
      <c r="AO400" s="85">
        <f t="shared" si="215"/>
        <v>0</v>
      </c>
      <c r="AP400" s="2">
        <f t="shared" si="216"/>
        <v>0</v>
      </c>
      <c r="AQ400" s="2">
        <f t="shared" si="217"/>
        <v>0</v>
      </c>
      <c r="AR400" s="2">
        <f t="shared" si="218"/>
        <v>0</v>
      </c>
      <c r="AS400" s="2">
        <f t="shared" si="219"/>
        <v>0.91836734693877542</v>
      </c>
      <c r="AT400" s="2">
        <f t="shared" si="220"/>
        <v>0</v>
      </c>
      <c r="AU400" s="2">
        <f t="shared" si="240"/>
        <v>0</v>
      </c>
      <c r="AV400" s="2">
        <f t="shared" si="241"/>
        <v>0</v>
      </c>
      <c r="AW400" s="2">
        <f t="shared" si="242"/>
        <v>0</v>
      </c>
      <c r="AX400" s="2">
        <f t="shared" si="243"/>
        <v>0.91836734693877542</v>
      </c>
      <c r="AY400" s="2">
        <f t="shared" si="244"/>
        <v>0</v>
      </c>
      <c r="AZ400" s="2">
        <f t="shared" si="221"/>
        <v>1.5295857988165684E-2</v>
      </c>
      <c r="BA400" s="2">
        <f t="shared" si="222"/>
        <v>6.2258382642998031E-2</v>
      </c>
      <c r="BB400" s="2">
        <f t="shared" si="223"/>
        <v>0.52918367346938777</v>
      </c>
      <c r="BC400">
        <f t="shared" si="224"/>
        <v>0</v>
      </c>
      <c r="BD400" s="74">
        <f t="shared" si="225"/>
        <v>0</v>
      </c>
      <c r="BE400" s="74">
        <f t="shared" si="226"/>
        <v>0</v>
      </c>
      <c r="BF400" s="74">
        <f t="shared" si="227"/>
        <v>0</v>
      </c>
      <c r="BG400" s="2">
        <f t="shared" si="228"/>
        <v>0.52918367346938777</v>
      </c>
      <c r="BH400" s="2">
        <f t="shared" si="229"/>
        <v>0</v>
      </c>
      <c r="BI400" s="2">
        <f t="shared" si="230"/>
        <v>0</v>
      </c>
      <c r="BJ400" s="2">
        <f t="shared" si="231"/>
        <v>0</v>
      </c>
      <c r="BK400" s="2">
        <f t="shared" si="232"/>
        <v>0</v>
      </c>
      <c r="BL400" s="2">
        <f t="shared" si="233"/>
        <v>0.52918367346938777</v>
      </c>
      <c r="BM400" s="2">
        <f t="shared" si="234"/>
        <v>0</v>
      </c>
      <c r="BN400" s="2">
        <f t="shared" si="235"/>
        <v>0</v>
      </c>
      <c r="BO400" s="2">
        <f t="shared" si="236"/>
        <v>0</v>
      </c>
      <c r="BP400" s="2">
        <f t="shared" si="237"/>
        <v>0</v>
      </c>
      <c r="BQ400" s="2">
        <f t="shared" si="238"/>
        <v>0.52918367346938777</v>
      </c>
      <c r="BR400" s="2">
        <f t="shared" si="239"/>
        <v>0</v>
      </c>
    </row>
    <row r="401" spans="1:70" x14ac:dyDescent="0.3">
      <c r="A401" s="93">
        <v>0</v>
      </c>
      <c r="B401">
        <v>204854</v>
      </c>
      <c r="C401" t="s">
        <v>5190</v>
      </c>
      <c r="E401" t="s">
        <v>2506</v>
      </c>
      <c r="F401">
        <v>18721</v>
      </c>
      <c r="G401" t="s">
        <v>863</v>
      </c>
      <c r="H401" t="s">
        <v>919</v>
      </c>
      <c r="I401" t="s">
        <v>5231</v>
      </c>
      <c r="J401">
        <v>0</v>
      </c>
      <c r="K401">
        <v>4.5</v>
      </c>
      <c r="L401">
        <v>0</v>
      </c>
      <c r="M401">
        <v>0</v>
      </c>
      <c r="N401">
        <v>157</v>
      </c>
      <c r="O401" t="s">
        <v>1301</v>
      </c>
      <c r="P401" t="s">
        <v>5191</v>
      </c>
      <c r="Q401" t="s">
        <v>5192</v>
      </c>
      <c r="R401">
        <v>0</v>
      </c>
      <c r="S401">
        <v>0</v>
      </c>
      <c r="T401">
        <v>0</v>
      </c>
      <c r="U401">
        <v>0</v>
      </c>
      <c r="V401">
        <v>55</v>
      </c>
      <c r="W401">
        <v>0</v>
      </c>
      <c r="X401">
        <v>0</v>
      </c>
      <c r="Y401">
        <v>0</v>
      </c>
      <c r="Z401" t="s">
        <v>863</v>
      </c>
      <c r="AA401" t="s">
        <v>692</v>
      </c>
      <c r="AB401" s="69" t="str">
        <f>IF(AA401&lt;&gt;"",INDEX(Lookup!$N$2:$N$5,MATCH(Players!AA401,Lookup!$P$2:$P$5,0)),INDEX(Lookup!$N$2:$N$5,MATCH(Players!O401,Lookup!$O$2:$O$5,0)))</f>
        <v>Defense</v>
      </c>
      <c r="AC401">
        <v>2995000</v>
      </c>
      <c r="AD401" s="69" t="s">
        <v>788</v>
      </c>
      <c r="AE401" s="69" t="e">
        <f>INDEX('Translate table'!$H$2:$H$622,MATCH(Players!P401,'Translate table'!$G$2:$G$622,0))</f>
        <v>#N/A</v>
      </c>
      <c r="AF401" s="69">
        <f>IFERROR(INDEX('Euro Qual stats'!$A$1:$L$2071,MATCH(Players!$AE401,'Euro Qual stats'!$A$1:$A$2071,0),MATCH(Players!AF$2,'Euro Qual stats'!$A$1:$L$1,0)),0)</f>
        <v>0</v>
      </c>
      <c r="AG401" s="69">
        <f>IFERROR(INDEX('Euro Qual stats'!$A$1:$L$2071,MATCH(Players!$AE401,'Euro Qual stats'!$A$1:$A$2071,0),MATCH(Players!AG$2,'Euro Qual stats'!$A$1:$L$1,0)),0)</f>
        <v>0</v>
      </c>
      <c r="AH401" s="69">
        <f>IFERROR(INDEX('Euro Qual stats'!$A$1:$L$2071,MATCH(Players!$AE401,'Euro Qual stats'!$A$1:$A$2071,0),MATCH(Players!AH$2,'Euro Qual stats'!$A$1:$L$1,0)),0)</f>
        <v>0</v>
      </c>
      <c r="AI401" s="69">
        <f>IFERROR(INDEX('Euro Qual stats'!$A$1:$L$2071,MATCH(Players!$AE401,'Euro Qual stats'!$A$1:$A$2071,0),MATCH(Players!AI$2,'Euro Qual stats'!$A$1:$L$1,0)),0)</f>
        <v>0</v>
      </c>
      <c r="AJ401" s="85">
        <f t="shared" si="210"/>
        <v>9.3550295857988172E-2</v>
      </c>
      <c r="AK401" s="85">
        <f t="shared" si="211"/>
        <v>9.1775147928994105E-2</v>
      </c>
      <c r="AL401" s="85">
        <f t="shared" si="212"/>
        <v>0.18893491124260345</v>
      </c>
      <c r="AM401" s="85">
        <f t="shared" si="213"/>
        <v>0</v>
      </c>
      <c r="AN401" s="85">
        <f t="shared" si="214"/>
        <v>0</v>
      </c>
      <c r="AO401" s="85">
        <f t="shared" si="215"/>
        <v>0</v>
      </c>
      <c r="AP401" s="2">
        <f t="shared" si="216"/>
        <v>0</v>
      </c>
      <c r="AQ401" s="2">
        <f t="shared" si="217"/>
        <v>0</v>
      </c>
      <c r="AR401" s="2">
        <f t="shared" si="218"/>
        <v>0</v>
      </c>
      <c r="AS401" s="2">
        <f t="shared" si="219"/>
        <v>0</v>
      </c>
      <c r="AT401" s="2">
        <f t="shared" si="220"/>
        <v>0</v>
      </c>
      <c r="AU401" s="2">
        <f t="shared" si="240"/>
        <v>0</v>
      </c>
      <c r="AV401" s="2">
        <f t="shared" si="241"/>
        <v>0</v>
      </c>
      <c r="AW401" s="2">
        <f t="shared" si="242"/>
        <v>0</v>
      </c>
      <c r="AX401" s="2">
        <f t="shared" si="243"/>
        <v>0</v>
      </c>
      <c r="AY401" s="2">
        <f t="shared" si="244"/>
        <v>0</v>
      </c>
      <c r="AZ401" s="2">
        <f t="shared" si="221"/>
        <v>4.5887573964497053E-2</v>
      </c>
      <c r="BA401" s="2">
        <f t="shared" si="222"/>
        <v>4.6775147928994086E-2</v>
      </c>
      <c r="BB401" s="2">
        <f t="shared" si="223"/>
        <v>0</v>
      </c>
      <c r="BC401">
        <f t="shared" si="224"/>
        <v>0</v>
      </c>
      <c r="BD401" s="74">
        <f t="shared" si="225"/>
        <v>0</v>
      </c>
      <c r="BE401" s="74">
        <f t="shared" si="226"/>
        <v>0</v>
      </c>
      <c r="BF401" s="74">
        <f t="shared" si="227"/>
        <v>0</v>
      </c>
      <c r="BG401" s="2">
        <f t="shared" si="228"/>
        <v>0</v>
      </c>
      <c r="BH401" s="2">
        <f t="shared" si="229"/>
        <v>0</v>
      </c>
      <c r="BI401" s="2">
        <f t="shared" si="230"/>
        <v>0</v>
      </c>
      <c r="BJ401" s="2">
        <f t="shared" si="231"/>
        <v>0</v>
      </c>
      <c r="BK401" s="2">
        <f t="shared" si="232"/>
        <v>0</v>
      </c>
      <c r="BL401" s="2">
        <f t="shared" si="233"/>
        <v>0</v>
      </c>
      <c r="BM401" s="2">
        <f t="shared" si="234"/>
        <v>0</v>
      </c>
      <c r="BN401" s="2">
        <f t="shared" si="235"/>
        <v>0</v>
      </c>
      <c r="BO401" s="2">
        <f t="shared" si="236"/>
        <v>0</v>
      </c>
      <c r="BP401" s="2">
        <f t="shared" si="237"/>
        <v>0</v>
      </c>
      <c r="BQ401" s="2">
        <f t="shared" si="238"/>
        <v>0</v>
      </c>
      <c r="BR401" s="2">
        <f t="shared" si="239"/>
        <v>0</v>
      </c>
    </row>
    <row r="402" spans="1:70" x14ac:dyDescent="0.3">
      <c r="A402" s="93">
        <v>0</v>
      </c>
      <c r="B402">
        <v>204847</v>
      </c>
      <c r="C402" t="s">
        <v>5193</v>
      </c>
      <c r="E402" t="s">
        <v>2508</v>
      </c>
      <c r="F402">
        <v>18721</v>
      </c>
      <c r="G402" t="s">
        <v>863</v>
      </c>
      <c r="H402" t="s">
        <v>919</v>
      </c>
      <c r="I402" t="s">
        <v>979</v>
      </c>
      <c r="J402">
        <v>2</v>
      </c>
      <c r="K402">
        <v>4.5</v>
      </c>
      <c r="L402">
        <v>2</v>
      </c>
      <c r="M402">
        <v>0</v>
      </c>
      <c r="N402">
        <v>118</v>
      </c>
      <c r="O402" t="s">
        <v>1301</v>
      </c>
      <c r="P402" t="s">
        <v>5194</v>
      </c>
      <c r="Q402" t="s">
        <v>573</v>
      </c>
      <c r="R402">
        <v>1</v>
      </c>
      <c r="S402">
        <v>2</v>
      </c>
      <c r="T402">
        <v>0</v>
      </c>
      <c r="U402">
        <v>1</v>
      </c>
      <c r="V402">
        <v>1338</v>
      </c>
      <c r="W402">
        <v>12</v>
      </c>
      <c r="X402">
        <v>3</v>
      </c>
      <c r="Y402">
        <v>0</v>
      </c>
      <c r="Z402" t="s">
        <v>863</v>
      </c>
      <c r="AA402" t="s">
        <v>692</v>
      </c>
      <c r="AB402" s="69" t="str">
        <f>IF(AA402&lt;&gt;"",INDEX(Lookup!$N$2:$N$5,MATCH(Players!AA402,Lookup!$P$2:$P$5,0)),INDEX(Lookup!$N$2:$N$5,MATCH(Players!O402,Lookup!$O$2:$O$5,0)))</f>
        <v>Defense</v>
      </c>
      <c r="AC402">
        <v>2514000</v>
      </c>
      <c r="AD402" s="69" t="s">
        <v>789</v>
      </c>
      <c r="AE402" s="69" t="e">
        <f>INDEX('Translate table'!$H$2:$H$622,MATCH(Players!P402,'Translate table'!$G$2:$G$622,0))</f>
        <v>#N/A</v>
      </c>
      <c r="AF402" s="69">
        <f>IFERROR(INDEX('Euro Qual stats'!$A$1:$L$2071,MATCH(Players!$AE402,'Euro Qual stats'!$A$1:$A$2071,0),MATCH(Players!AF$2,'Euro Qual stats'!$A$1:$L$1,0)),0)</f>
        <v>0</v>
      </c>
      <c r="AG402" s="69">
        <f>IFERROR(INDEX('Euro Qual stats'!$A$1:$L$2071,MATCH(Players!$AE402,'Euro Qual stats'!$A$1:$A$2071,0),MATCH(Players!AG$2,'Euro Qual stats'!$A$1:$L$1,0)),0)</f>
        <v>0</v>
      </c>
      <c r="AH402" s="69">
        <f>IFERROR(INDEX('Euro Qual stats'!$A$1:$L$2071,MATCH(Players!$AE402,'Euro Qual stats'!$A$1:$A$2071,0),MATCH(Players!AH$2,'Euro Qual stats'!$A$1:$L$1,0)),0)</f>
        <v>0</v>
      </c>
      <c r="AI402" s="69">
        <f>IFERROR(INDEX('Euro Qual stats'!$A$1:$L$2071,MATCH(Players!$AE402,'Euro Qual stats'!$A$1:$A$2071,0),MATCH(Players!AI$2,'Euro Qual stats'!$A$1:$L$1,0)),0)</f>
        <v>0</v>
      </c>
      <c r="AJ402" s="85">
        <f t="shared" si="210"/>
        <v>9.3550295857988172E-2</v>
      </c>
      <c r="AK402" s="85">
        <f t="shared" si="211"/>
        <v>9.1775147928994105E-2</v>
      </c>
      <c r="AL402" s="85">
        <f t="shared" si="212"/>
        <v>0.18893491124260345</v>
      </c>
      <c r="AM402" s="85">
        <f t="shared" si="213"/>
        <v>8.2587804683594959E-2</v>
      </c>
      <c r="AN402" s="85">
        <f t="shared" si="214"/>
        <v>4.4642476056047542E-2</v>
      </c>
      <c r="AO402" s="85">
        <f t="shared" si="215"/>
        <v>8.1429905008388093E-2</v>
      </c>
      <c r="AP402" s="2">
        <f t="shared" si="216"/>
        <v>6.726457399103139E-2</v>
      </c>
      <c r="AQ402" s="2">
        <f t="shared" si="217"/>
        <v>0.13452914798206278</v>
      </c>
      <c r="AR402" s="2">
        <f t="shared" si="218"/>
        <v>0.80717488789237668</v>
      </c>
      <c r="AS402" s="2">
        <f t="shared" si="219"/>
        <v>0.20179372197309417</v>
      </c>
      <c r="AT402" s="2">
        <f t="shared" si="220"/>
        <v>0</v>
      </c>
      <c r="AU402" s="2">
        <f t="shared" si="240"/>
        <v>6.726457399103139E-2</v>
      </c>
      <c r="AV402" s="2">
        <f t="shared" si="241"/>
        <v>0.13452914798206278</v>
      </c>
      <c r="AW402" s="2">
        <f t="shared" si="242"/>
        <v>0.80717488789237668</v>
      </c>
      <c r="AX402" s="2">
        <f t="shared" si="243"/>
        <v>0.20179372197309417</v>
      </c>
      <c r="AY402" s="2">
        <f t="shared" si="244"/>
        <v>0</v>
      </c>
      <c r="AZ402" s="2">
        <f t="shared" si="221"/>
        <v>7.9519860960012748E-2</v>
      </c>
      <c r="BA402" s="2">
        <f t="shared" si="222"/>
        <v>0.11403972192002548</v>
      </c>
      <c r="BB402" s="2">
        <f t="shared" si="223"/>
        <v>0.10089686098654709</v>
      </c>
      <c r="BC402">
        <f t="shared" si="224"/>
        <v>1</v>
      </c>
      <c r="BD402" s="74">
        <f t="shared" si="225"/>
        <v>3.9413991112088341E-2</v>
      </c>
      <c r="BE402" s="74">
        <f t="shared" si="226"/>
        <v>0.10321721691921396</v>
      </c>
      <c r="BF402" s="74">
        <f t="shared" si="227"/>
        <v>0.14858745259574468</v>
      </c>
      <c r="BG402" s="2">
        <f t="shared" si="228"/>
        <v>0.10089686098654709</v>
      </c>
      <c r="BH402" s="2">
        <f t="shared" si="229"/>
        <v>0</v>
      </c>
      <c r="BI402" s="2">
        <f t="shared" si="230"/>
        <v>3.9413991112088341E-2</v>
      </c>
      <c r="BJ402" s="2">
        <f t="shared" si="231"/>
        <v>0.10321721691921396</v>
      </c>
      <c r="BK402" s="2">
        <f t="shared" si="232"/>
        <v>0.14858745259574468</v>
      </c>
      <c r="BL402" s="2">
        <f t="shared" si="233"/>
        <v>0.10089686098654709</v>
      </c>
      <c r="BM402" s="2">
        <f t="shared" si="234"/>
        <v>0</v>
      </c>
      <c r="BN402" s="2">
        <f t="shared" si="235"/>
        <v>4.1731331034539694E-2</v>
      </c>
      <c r="BO402" s="2">
        <f t="shared" si="236"/>
        <v>0.10321721691921396</v>
      </c>
      <c r="BP402" s="2">
        <f t="shared" si="237"/>
        <v>0.15494690996973026</v>
      </c>
      <c r="BQ402" s="2">
        <f t="shared" si="238"/>
        <v>0.10089686098654709</v>
      </c>
      <c r="BR402" s="2">
        <f t="shared" si="239"/>
        <v>0</v>
      </c>
    </row>
    <row r="403" spans="1:70" x14ac:dyDescent="0.3">
      <c r="A403" s="93">
        <v>0</v>
      </c>
      <c r="B403">
        <v>204846</v>
      </c>
      <c r="C403" t="s">
        <v>2511</v>
      </c>
      <c r="D403" t="s">
        <v>2108</v>
      </c>
      <c r="E403" t="s">
        <v>2512</v>
      </c>
      <c r="F403">
        <v>18721</v>
      </c>
      <c r="G403" t="s">
        <v>863</v>
      </c>
      <c r="H403" t="s">
        <v>919</v>
      </c>
      <c r="I403" t="s">
        <v>979</v>
      </c>
      <c r="J403">
        <v>2</v>
      </c>
      <c r="K403">
        <v>4.5</v>
      </c>
      <c r="L403">
        <v>2</v>
      </c>
      <c r="M403">
        <v>0</v>
      </c>
      <c r="N403">
        <v>54</v>
      </c>
      <c r="O403" t="s">
        <v>1301</v>
      </c>
      <c r="P403" t="s">
        <v>726</v>
      </c>
      <c r="Q403" t="s">
        <v>726</v>
      </c>
      <c r="R403">
        <v>0</v>
      </c>
      <c r="S403">
        <v>0</v>
      </c>
      <c r="T403">
        <v>0</v>
      </c>
      <c r="U403">
        <v>2</v>
      </c>
      <c r="V403">
        <v>732</v>
      </c>
      <c r="W403">
        <v>0</v>
      </c>
      <c r="X403">
        <v>0</v>
      </c>
      <c r="Y403">
        <v>0</v>
      </c>
      <c r="Z403" t="s">
        <v>863</v>
      </c>
      <c r="AA403" t="s">
        <v>692</v>
      </c>
      <c r="AB403" s="69" t="str">
        <f>IF(AA403&lt;&gt;"",INDEX(Lookup!$N$2:$N$5,MATCH(Players!AA403,Lookup!$P$2:$P$5,0)),INDEX(Lookup!$N$2:$N$5,MATCH(Players!O403,Lookup!$O$2:$O$5,0)))</f>
        <v>Defense</v>
      </c>
      <c r="AC403">
        <v>2514000</v>
      </c>
      <c r="AD403" s="69" t="s">
        <v>788</v>
      </c>
      <c r="AE403" s="69" t="str">
        <f>INDEX('Translate table'!$H$2:$H$622,MATCH(Players!P403,'Translate table'!$G$2:$G$622,0))</f>
        <v>Joe Rodon</v>
      </c>
      <c r="AF403" s="69">
        <f>IFERROR(INDEX('Euro Qual stats'!$A$1:$L$2071,MATCH(Players!$AE403,'Euro Qual stats'!$A$1:$A$2071,0),MATCH(Players!AF$2,'Euro Qual stats'!$A$1:$L$1,0)),0)</f>
        <v>3</v>
      </c>
      <c r="AG403" s="69">
        <f>IFERROR(INDEX('Euro Qual stats'!$A$1:$L$2071,MATCH(Players!$AE403,'Euro Qual stats'!$A$1:$A$2071,0),MATCH(Players!AG$2,'Euro Qual stats'!$A$1:$L$1,0)),0)</f>
        <v>0</v>
      </c>
      <c r="AH403" s="69">
        <f>IFERROR(INDEX('Euro Qual stats'!$A$1:$L$2071,MATCH(Players!$AE403,'Euro Qual stats'!$A$1:$A$2071,0),MATCH(Players!AH$2,'Euro Qual stats'!$A$1:$L$1,0)),0)</f>
        <v>0</v>
      </c>
      <c r="AI403" s="69">
        <f>IFERROR(INDEX('Euro Qual stats'!$A$1:$L$2071,MATCH(Players!$AE403,'Euro Qual stats'!$A$1:$A$2071,0),MATCH(Players!AI$2,'Euro Qual stats'!$A$1:$L$1,0)),0)</f>
        <v>0</v>
      </c>
      <c r="AJ403" s="85">
        <f t="shared" si="210"/>
        <v>7.0162721893491126E-2</v>
      </c>
      <c r="AK403" s="85">
        <f t="shared" si="211"/>
        <v>6.8831360946745579E-2</v>
      </c>
      <c r="AL403" s="85">
        <f t="shared" si="212"/>
        <v>0.14170118343195259</v>
      </c>
      <c r="AM403" s="85">
        <f t="shared" si="213"/>
        <v>6.1940853512696216E-2</v>
      </c>
      <c r="AN403" s="85">
        <f t="shared" si="214"/>
        <v>3.3481857042035656E-2</v>
      </c>
      <c r="AO403" s="85">
        <f t="shared" si="215"/>
        <v>6.1072428756291069E-2</v>
      </c>
      <c r="AP403" s="2">
        <f t="shared" si="216"/>
        <v>0</v>
      </c>
      <c r="AQ403" s="2">
        <f t="shared" si="217"/>
        <v>0</v>
      </c>
      <c r="AR403" s="2">
        <f t="shared" si="218"/>
        <v>0</v>
      </c>
      <c r="AS403" s="2">
        <f t="shared" si="219"/>
        <v>0</v>
      </c>
      <c r="AT403" s="2">
        <f t="shared" si="220"/>
        <v>0</v>
      </c>
      <c r="AU403" s="2">
        <f t="shared" si="240"/>
        <v>0</v>
      </c>
      <c r="AV403" s="2">
        <f t="shared" si="241"/>
        <v>0</v>
      </c>
      <c r="AW403" s="2">
        <f t="shared" si="242"/>
        <v>0</v>
      </c>
      <c r="AX403" s="2">
        <f t="shared" si="243"/>
        <v>0</v>
      </c>
      <c r="AY403" s="2">
        <f t="shared" si="244"/>
        <v>0</v>
      </c>
      <c r="AZ403" s="2">
        <f t="shared" si="221"/>
        <v>3.4415680473372789E-2</v>
      </c>
      <c r="BA403" s="2">
        <f t="shared" si="222"/>
        <v>3.5081360946745563E-2</v>
      </c>
      <c r="BB403" s="2">
        <f t="shared" si="223"/>
        <v>0</v>
      </c>
      <c r="BC403">
        <f t="shared" si="224"/>
        <v>1</v>
      </c>
      <c r="BD403" s="74">
        <f t="shared" si="225"/>
        <v>1.7058119920205783E-2</v>
      </c>
      <c r="BE403" s="74">
        <f t="shared" si="226"/>
        <v>3.175209814349457E-2</v>
      </c>
      <c r="BF403" s="74">
        <f t="shared" si="227"/>
        <v>0</v>
      </c>
      <c r="BG403" s="2">
        <f t="shared" si="228"/>
        <v>0</v>
      </c>
      <c r="BH403" s="2">
        <f t="shared" si="229"/>
        <v>0</v>
      </c>
      <c r="BI403" s="2">
        <f t="shared" si="230"/>
        <v>1.7058119920205783E-2</v>
      </c>
      <c r="BJ403" s="2">
        <f t="shared" si="231"/>
        <v>3.175209814349457E-2</v>
      </c>
      <c r="BK403" s="2">
        <f t="shared" si="232"/>
        <v>0</v>
      </c>
      <c r="BL403" s="2">
        <f t="shared" si="233"/>
        <v>0</v>
      </c>
      <c r="BM403" s="2">
        <f t="shared" si="234"/>
        <v>0</v>
      </c>
      <c r="BN403" s="2">
        <f t="shared" si="235"/>
        <v>1.8061049620490103E-2</v>
      </c>
      <c r="BO403" s="2">
        <f t="shared" si="236"/>
        <v>3.175209814349457E-2</v>
      </c>
      <c r="BP403" s="2">
        <f t="shared" si="237"/>
        <v>0</v>
      </c>
      <c r="BQ403" s="2">
        <f t="shared" si="238"/>
        <v>0</v>
      </c>
      <c r="BR403" s="2">
        <f t="shared" si="239"/>
        <v>0</v>
      </c>
    </row>
    <row r="404" spans="1:70" x14ac:dyDescent="0.3">
      <c r="A404" s="93">
        <v>0</v>
      </c>
      <c r="B404">
        <v>204843</v>
      </c>
      <c r="C404" t="s">
        <v>2513</v>
      </c>
      <c r="D404" t="s">
        <v>2514</v>
      </c>
      <c r="E404" t="s">
        <v>2515</v>
      </c>
      <c r="F404">
        <v>18721</v>
      </c>
      <c r="G404" t="s">
        <v>863</v>
      </c>
      <c r="H404" t="s">
        <v>919</v>
      </c>
      <c r="I404" t="s">
        <v>5231</v>
      </c>
      <c r="J404">
        <v>0</v>
      </c>
      <c r="K404">
        <v>4.5</v>
      </c>
      <c r="L404">
        <v>0</v>
      </c>
      <c r="M404">
        <v>0</v>
      </c>
      <c r="N404">
        <v>2</v>
      </c>
      <c r="O404" t="s">
        <v>1301</v>
      </c>
      <c r="P404" t="s">
        <v>2516</v>
      </c>
      <c r="Q404" t="s">
        <v>1155</v>
      </c>
      <c r="Z404" t="s">
        <v>863</v>
      </c>
      <c r="AA404" t="s">
        <v>692</v>
      </c>
      <c r="AB404" s="69" t="str">
        <f>IF(AA404&lt;&gt;"",INDEX(Lookup!$N$2:$N$5,MATCH(Players!AA404,Lookup!$P$2:$P$5,0)),INDEX(Lookup!$N$2:$N$5,MATCH(Players!O404,Lookup!$O$2:$O$5,0)))</f>
        <v>Defense</v>
      </c>
      <c r="AC404">
        <v>1995000</v>
      </c>
      <c r="AD404" s="69" t="s">
        <v>793</v>
      </c>
      <c r="AE404" s="69" t="str">
        <f>INDEX('Translate table'!$H$2:$H$622,MATCH(Players!P404,'Translate table'!$G$2:$G$622,0))</f>
        <v>Adam Davies</v>
      </c>
      <c r="AF404" s="69">
        <f>IFERROR(INDEX('Euro Qual stats'!$A$1:$L$2071,MATCH(Players!$AE404,'Euro Qual stats'!$A$1:$A$2071,0),MATCH(Players!AF$2,'Euro Qual stats'!$A$1:$L$1,0)),0)</f>
        <v>0</v>
      </c>
      <c r="AG404" s="69">
        <f>IFERROR(INDEX('Euro Qual stats'!$A$1:$L$2071,MATCH(Players!$AE404,'Euro Qual stats'!$A$1:$A$2071,0),MATCH(Players!AG$2,'Euro Qual stats'!$A$1:$L$1,0)),0)</f>
        <v>0</v>
      </c>
      <c r="AH404" s="69">
        <f>IFERROR(INDEX('Euro Qual stats'!$A$1:$L$2071,MATCH(Players!$AE404,'Euro Qual stats'!$A$1:$A$2071,0),MATCH(Players!AH$2,'Euro Qual stats'!$A$1:$L$1,0)),0)</f>
        <v>0</v>
      </c>
      <c r="AI404" s="69">
        <f>IFERROR(INDEX('Euro Qual stats'!$A$1:$L$2071,MATCH(Players!$AE404,'Euro Qual stats'!$A$1:$A$2071,0),MATCH(Players!AI$2,'Euro Qual stats'!$A$1:$L$1,0)),0)</f>
        <v>0</v>
      </c>
      <c r="AJ404" s="85">
        <f t="shared" si="210"/>
        <v>9.3550295857988172E-2</v>
      </c>
      <c r="AK404" s="85">
        <f t="shared" si="211"/>
        <v>9.1775147928994105E-2</v>
      </c>
      <c r="AL404" s="85">
        <f t="shared" si="212"/>
        <v>0.18893491124260345</v>
      </c>
      <c r="AM404" s="85">
        <f t="shared" si="213"/>
        <v>0</v>
      </c>
      <c r="AN404" s="85">
        <f t="shared" si="214"/>
        <v>0</v>
      </c>
      <c r="AO404" s="85">
        <f t="shared" si="215"/>
        <v>0</v>
      </c>
      <c r="AP404" s="2" t="str">
        <f t="shared" si="216"/>
        <v/>
      </c>
      <c r="AQ404" s="2" t="str">
        <f t="shared" si="217"/>
        <v/>
      </c>
      <c r="AR404" s="2" t="str">
        <f t="shared" si="218"/>
        <v/>
      </c>
      <c r="AS404" s="2" t="str">
        <f t="shared" si="219"/>
        <v/>
      </c>
      <c r="AT404" s="2" t="str">
        <f t="shared" si="220"/>
        <v/>
      </c>
      <c r="AU404" s="2">
        <f t="shared" si="240"/>
        <v>0</v>
      </c>
      <c r="AV404" s="2">
        <f t="shared" si="241"/>
        <v>0</v>
      </c>
      <c r="AW404" s="2">
        <f t="shared" si="242"/>
        <v>7.9071179238124151E-2</v>
      </c>
      <c r="AX404" s="2">
        <f t="shared" si="243"/>
        <v>0.13674475927152546</v>
      </c>
      <c r="AY404" s="2">
        <f t="shared" si="244"/>
        <v>0</v>
      </c>
      <c r="AZ404" s="2">
        <f t="shared" si="221"/>
        <v>4.5887573964497053E-2</v>
      </c>
      <c r="BA404" s="2">
        <f t="shared" si="222"/>
        <v>4.6775147928994086E-2</v>
      </c>
      <c r="BB404" s="2">
        <f t="shared" si="223"/>
        <v>6.8372379635762731E-2</v>
      </c>
      <c r="BC404">
        <f t="shared" si="224"/>
        <v>0</v>
      </c>
      <c r="BD404" s="74">
        <f t="shared" si="225"/>
        <v>0</v>
      </c>
      <c r="BE404" s="74">
        <f t="shared" si="226"/>
        <v>0</v>
      </c>
      <c r="BF404" s="74">
        <f t="shared" si="227"/>
        <v>0</v>
      </c>
      <c r="BG404" s="2">
        <f t="shared" si="228"/>
        <v>6.8372379635762731E-2</v>
      </c>
      <c r="BH404" s="2">
        <f t="shared" si="229"/>
        <v>0</v>
      </c>
      <c r="BI404" s="2">
        <f t="shared" si="230"/>
        <v>0</v>
      </c>
      <c r="BJ404" s="2">
        <f t="shared" si="231"/>
        <v>0</v>
      </c>
      <c r="BK404" s="2">
        <f t="shared" si="232"/>
        <v>0</v>
      </c>
      <c r="BL404" s="2">
        <f t="shared" si="233"/>
        <v>6.8372379635762731E-2</v>
      </c>
      <c r="BM404" s="2">
        <f t="shared" si="234"/>
        <v>0</v>
      </c>
      <c r="BN404" s="2">
        <f t="shared" si="235"/>
        <v>0</v>
      </c>
      <c r="BO404" s="2">
        <f t="shared" si="236"/>
        <v>0</v>
      </c>
      <c r="BP404" s="2">
        <f t="shared" si="237"/>
        <v>0</v>
      </c>
      <c r="BQ404" s="2">
        <f t="shared" si="238"/>
        <v>6.8372379635762731E-2</v>
      </c>
      <c r="BR404" s="2">
        <f t="shared" si="239"/>
        <v>0</v>
      </c>
    </row>
    <row r="405" spans="1:70" x14ac:dyDescent="0.3">
      <c r="A405" s="93">
        <v>0</v>
      </c>
      <c r="B405">
        <v>204842</v>
      </c>
      <c r="C405" t="s">
        <v>2517</v>
      </c>
      <c r="D405" t="s">
        <v>2518</v>
      </c>
      <c r="E405" t="s">
        <v>2519</v>
      </c>
      <c r="F405">
        <v>18721</v>
      </c>
      <c r="G405" t="s">
        <v>863</v>
      </c>
      <c r="H405" t="s">
        <v>919</v>
      </c>
      <c r="I405" t="s">
        <v>5231</v>
      </c>
      <c r="J405">
        <v>1</v>
      </c>
      <c r="K405">
        <v>4.5</v>
      </c>
      <c r="L405">
        <v>1</v>
      </c>
      <c r="M405">
        <v>0</v>
      </c>
      <c r="N405">
        <v>26</v>
      </c>
      <c r="O405" t="s">
        <v>1301</v>
      </c>
      <c r="P405" t="s">
        <v>581</v>
      </c>
      <c r="Q405" t="s">
        <v>581</v>
      </c>
      <c r="R405">
        <v>0</v>
      </c>
      <c r="S405">
        <v>0</v>
      </c>
      <c r="T405">
        <v>0</v>
      </c>
      <c r="U405">
        <v>2</v>
      </c>
      <c r="V405">
        <v>2090</v>
      </c>
      <c r="W405">
        <v>2</v>
      </c>
      <c r="X405">
        <v>3</v>
      </c>
      <c r="Y405">
        <v>0</v>
      </c>
      <c r="Z405" t="s">
        <v>863</v>
      </c>
      <c r="AA405" t="s">
        <v>692</v>
      </c>
      <c r="AB405" s="69" t="str">
        <f>IF(AA405&lt;&gt;"",INDEX(Lookup!$N$2:$N$5,MATCH(Players!AA405,Lookup!$P$2:$P$5,0)),INDEX(Lookup!$N$2:$N$5,MATCH(Players!O405,Lookup!$O$2:$O$5,0)))</f>
        <v>Defense</v>
      </c>
      <c r="AC405">
        <v>2512000</v>
      </c>
      <c r="AD405" s="69" t="s">
        <v>788</v>
      </c>
      <c r="AE405" s="69" t="str">
        <f>INDEX('Translate table'!$H$2:$H$622,MATCH(Players!P405,'Translate table'!$G$2:$G$622,0))</f>
        <v>Ethan Ampadu</v>
      </c>
      <c r="AF405" s="69">
        <f>IFERROR(INDEX('Euro Qual stats'!$A$1:$L$2071,MATCH(Players!$AE405,'Euro Qual stats'!$A$1:$A$2071,0),MATCH(Players!AF$2,'Euro Qual stats'!$A$1:$L$1,0)),0)</f>
        <v>7</v>
      </c>
      <c r="AG405" s="69">
        <f>IFERROR(INDEX('Euro Qual stats'!$A$1:$L$2071,MATCH(Players!$AE405,'Euro Qual stats'!$A$1:$A$2071,0),MATCH(Players!AG$2,'Euro Qual stats'!$A$1:$L$1,0)),0)</f>
        <v>0</v>
      </c>
      <c r="AH405" s="69">
        <f>IFERROR(INDEX('Euro Qual stats'!$A$1:$L$2071,MATCH(Players!$AE405,'Euro Qual stats'!$A$1:$A$2071,0),MATCH(Players!AH$2,'Euro Qual stats'!$A$1:$L$1,0)),0)</f>
        <v>0</v>
      </c>
      <c r="AI405" s="69">
        <f>IFERROR(INDEX('Euro Qual stats'!$A$1:$L$2071,MATCH(Players!$AE405,'Euro Qual stats'!$A$1:$A$2071,0),MATCH(Players!AI$2,'Euro Qual stats'!$A$1:$L$1,0)),0)</f>
        <v>0.46</v>
      </c>
      <c r="AJ405" s="85">
        <f t="shared" si="210"/>
        <v>3.8979289940828409E-2</v>
      </c>
      <c r="AK405" s="85">
        <f t="shared" si="211"/>
        <v>3.8239644970414211E-2</v>
      </c>
      <c r="AL405" s="85">
        <f t="shared" si="212"/>
        <v>0.34705621301775147</v>
      </c>
      <c r="AM405" s="85">
        <f t="shared" si="213"/>
        <v>0</v>
      </c>
      <c r="AN405" s="85">
        <f t="shared" si="214"/>
        <v>0</v>
      </c>
      <c r="AO405" s="85">
        <f t="shared" si="215"/>
        <v>0</v>
      </c>
      <c r="AP405" s="2">
        <f t="shared" si="216"/>
        <v>0</v>
      </c>
      <c r="AQ405" s="2">
        <f t="shared" si="217"/>
        <v>0</v>
      </c>
      <c r="AR405" s="2">
        <f t="shared" si="218"/>
        <v>8.6124401913875603E-2</v>
      </c>
      <c r="AS405" s="2">
        <f t="shared" si="219"/>
        <v>0.12918660287081341</v>
      </c>
      <c r="AT405" s="2">
        <f t="shared" si="220"/>
        <v>0</v>
      </c>
      <c r="AU405" s="2">
        <f t="shared" si="240"/>
        <v>0</v>
      </c>
      <c r="AV405" s="2">
        <f t="shared" si="241"/>
        <v>0</v>
      </c>
      <c r="AW405" s="2">
        <f t="shared" si="242"/>
        <v>8.6124401913875603E-2</v>
      </c>
      <c r="AX405" s="2">
        <f t="shared" si="243"/>
        <v>0.12918660287081341</v>
      </c>
      <c r="AY405" s="2">
        <f t="shared" si="244"/>
        <v>0</v>
      </c>
      <c r="AZ405" s="2">
        <f t="shared" si="221"/>
        <v>1.9119822485207105E-2</v>
      </c>
      <c r="BA405" s="2">
        <f t="shared" si="222"/>
        <v>1.9489644970414204E-2</v>
      </c>
      <c r="BB405" s="2">
        <f t="shared" si="223"/>
        <v>0.29459330143540674</v>
      </c>
      <c r="BC405">
        <f t="shared" si="224"/>
        <v>0</v>
      </c>
      <c r="BD405" s="74">
        <f t="shared" si="225"/>
        <v>0</v>
      </c>
      <c r="BE405" s="74">
        <f t="shared" si="226"/>
        <v>0</v>
      </c>
      <c r="BF405" s="74">
        <f t="shared" si="227"/>
        <v>0</v>
      </c>
      <c r="BG405" s="2">
        <f t="shared" si="228"/>
        <v>0.29459330143540674</v>
      </c>
      <c r="BH405" s="2">
        <f t="shared" si="229"/>
        <v>0</v>
      </c>
      <c r="BI405" s="2">
        <f t="shared" si="230"/>
        <v>0</v>
      </c>
      <c r="BJ405" s="2">
        <f t="shared" si="231"/>
        <v>0</v>
      </c>
      <c r="BK405" s="2">
        <f t="shared" si="232"/>
        <v>0</v>
      </c>
      <c r="BL405" s="2">
        <f t="shared" si="233"/>
        <v>0.29459330143540674</v>
      </c>
      <c r="BM405" s="2">
        <f t="shared" si="234"/>
        <v>0</v>
      </c>
      <c r="BN405" s="2">
        <f t="shared" si="235"/>
        <v>0</v>
      </c>
      <c r="BO405" s="2">
        <f t="shared" si="236"/>
        <v>0</v>
      </c>
      <c r="BP405" s="2">
        <f t="shared" si="237"/>
        <v>0</v>
      </c>
      <c r="BQ405" s="2">
        <f t="shared" si="238"/>
        <v>0.29459330143540674</v>
      </c>
      <c r="BR405" s="2">
        <f t="shared" si="239"/>
        <v>0</v>
      </c>
    </row>
    <row r="406" spans="1:70" x14ac:dyDescent="0.3">
      <c r="A406" s="93">
        <v>0</v>
      </c>
      <c r="B406">
        <v>204840</v>
      </c>
      <c r="C406" t="s">
        <v>2520</v>
      </c>
      <c r="D406" t="s">
        <v>2521</v>
      </c>
      <c r="E406" t="s">
        <v>2522</v>
      </c>
      <c r="F406">
        <v>18721</v>
      </c>
      <c r="G406" t="s">
        <v>863</v>
      </c>
      <c r="H406" t="s">
        <v>919</v>
      </c>
      <c r="I406" t="s">
        <v>979</v>
      </c>
      <c r="J406">
        <v>2</v>
      </c>
      <c r="K406">
        <v>4.5</v>
      </c>
      <c r="L406">
        <v>2</v>
      </c>
      <c r="M406">
        <v>0</v>
      </c>
      <c r="N406">
        <v>11</v>
      </c>
      <c r="O406" t="s">
        <v>1301</v>
      </c>
      <c r="P406" t="s">
        <v>2523</v>
      </c>
      <c r="Q406" t="s">
        <v>236</v>
      </c>
      <c r="R406">
        <v>0</v>
      </c>
      <c r="S406">
        <v>1</v>
      </c>
      <c r="T406">
        <v>0</v>
      </c>
      <c r="U406">
        <v>2</v>
      </c>
      <c r="V406">
        <v>2586</v>
      </c>
      <c r="W406">
        <v>1</v>
      </c>
      <c r="X406">
        <v>5</v>
      </c>
      <c r="Y406">
        <v>0</v>
      </c>
      <c r="Z406" t="s">
        <v>863</v>
      </c>
      <c r="AA406" t="s">
        <v>692</v>
      </c>
      <c r="AB406" s="69" t="str">
        <f>IF(AA406&lt;&gt;"",INDEX(Lookup!$N$2:$N$5,MATCH(Players!AA406,Lookup!$P$2:$P$5,0)),INDEX(Lookup!$N$2:$N$5,MATCH(Players!O406,Lookup!$O$2:$O$5,0)))</f>
        <v>Defense</v>
      </c>
      <c r="AC406">
        <v>2014000</v>
      </c>
      <c r="AD406" s="69" t="s">
        <v>790</v>
      </c>
      <c r="AE406" s="69" t="str">
        <f>INDEX('Translate table'!$H$2:$H$622,MATCH(Players!P406,'Translate table'!$G$2:$G$622,0))</f>
        <v>Chris Mepham</v>
      </c>
      <c r="AF406" s="69">
        <f>IFERROR(INDEX('Euro Qual stats'!$A$1:$L$2071,MATCH(Players!$AE406,'Euro Qual stats'!$A$1:$A$2071,0),MATCH(Players!AF$2,'Euro Qual stats'!$A$1:$L$1,0)),0)</f>
        <v>5</v>
      </c>
      <c r="AG406" s="69">
        <f>IFERROR(INDEX('Euro Qual stats'!$A$1:$L$2071,MATCH(Players!$AE406,'Euro Qual stats'!$A$1:$A$2071,0),MATCH(Players!AG$2,'Euro Qual stats'!$A$1:$L$1,0)),0)</f>
        <v>0</v>
      </c>
      <c r="AH406" s="69">
        <f>IFERROR(INDEX('Euro Qual stats'!$A$1:$L$2071,MATCH(Players!$AE406,'Euro Qual stats'!$A$1:$A$2071,0),MATCH(Players!AH$2,'Euro Qual stats'!$A$1:$L$1,0)),0)</f>
        <v>0</v>
      </c>
      <c r="AI406" s="69">
        <f>IFERROR(INDEX('Euro Qual stats'!$A$1:$L$2071,MATCH(Players!$AE406,'Euro Qual stats'!$A$1:$A$2071,0),MATCH(Players!AI$2,'Euro Qual stats'!$A$1:$L$1,0)),0)</f>
        <v>0.2</v>
      </c>
      <c r="AJ406" s="85">
        <f t="shared" si="210"/>
        <v>5.4571005917159771E-2</v>
      </c>
      <c r="AK406" s="85">
        <f t="shared" si="211"/>
        <v>5.3535502958579895E-2</v>
      </c>
      <c r="AL406" s="85">
        <f t="shared" si="212"/>
        <v>0.19354536489151869</v>
      </c>
      <c r="AM406" s="85">
        <f t="shared" si="213"/>
        <v>4.817621939876373E-2</v>
      </c>
      <c r="AN406" s="85">
        <f t="shared" si="214"/>
        <v>2.6041444366027733E-2</v>
      </c>
      <c r="AO406" s="85">
        <f t="shared" si="215"/>
        <v>8.3416985110247463E-2</v>
      </c>
      <c r="AP406" s="2">
        <f t="shared" si="216"/>
        <v>0</v>
      </c>
      <c r="AQ406" s="2">
        <f t="shared" si="217"/>
        <v>3.4802784222737818E-2</v>
      </c>
      <c r="AR406" s="2">
        <f t="shared" si="218"/>
        <v>3.4802784222737818E-2</v>
      </c>
      <c r="AS406" s="2">
        <f t="shared" si="219"/>
        <v>0.1740139211136891</v>
      </c>
      <c r="AT406" s="2">
        <f t="shared" si="220"/>
        <v>0</v>
      </c>
      <c r="AU406" s="2">
        <f t="shared" si="240"/>
        <v>0</v>
      </c>
      <c r="AV406" s="2">
        <f t="shared" si="241"/>
        <v>3.4802784222737818E-2</v>
      </c>
      <c r="AW406" s="2">
        <f t="shared" si="242"/>
        <v>3.4802784222737818E-2</v>
      </c>
      <c r="AX406" s="2">
        <f t="shared" si="243"/>
        <v>0.1740139211136891</v>
      </c>
      <c r="AY406" s="2">
        <f t="shared" si="244"/>
        <v>0</v>
      </c>
      <c r="AZ406" s="2">
        <f t="shared" si="221"/>
        <v>2.6767751479289947E-2</v>
      </c>
      <c r="BA406" s="2">
        <f t="shared" si="222"/>
        <v>4.4686895069948794E-2</v>
      </c>
      <c r="BB406" s="2">
        <f t="shared" si="223"/>
        <v>0.18700696055684457</v>
      </c>
      <c r="BC406">
        <f t="shared" si="224"/>
        <v>1</v>
      </c>
      <c r="BD406" s="74">
        <f t="shared" si="225"/>
        <v>1.3267426604604497E-2</v>
      </c>
      <c r="BE406" s="74">
        <f t="shared" si="226"/>
        <v>4.044605567449306E-2</v>
      </c>
      <c r="BF406" s="74">
        <f t="shared" si="227"/>
        <v>6.406612901943361E-3</v>
      </c>
      <c r="BG406" s="2">
        <f t="shared" si="228"/>
        <v>0.18700696055684457</v>
      </c>
      <c r="BH406" s="2">
        <f t="shared" si="229"/>
        <v>0</v>
      </c>
      <c r="BI406" s="2">
        <f t="shared" si="230"/>
        <v>1.3267426604604497E-2</v>
      </c>
      <c r="BJ406" s="2">
        <f t="shared" si="231"/>
        <v>4.044605567449306E-2</v>
      </c>
      <c r="BK406" s="2">
        <f t="shared" si="232"/>
        <v>6.406612901943361E-3</v>
      </c>
      <c r="BL406" s="2">
        <f t="shared" si="233"/>
        <v>0.18700696055684457</v>
      </c>
      <c r="BM406" s="2">
        <f t="shared" si="234"/>
        <v>0</v>
      </c>
      <c r="BN406" s="2">
        <f t="shared" si="235"/>
        <v>1.4047483038158967E-2</v>
      </c>
      <c r="BO406" s="2">
        <f t="shared" si="236"/>
        <v>4.044605567449306E-2</v>
      </c>
      <c r="BP406" s="2">
        <f t="shared" si="237"/>
        <v>6.6808122434744485E-3</v>
      </c>
      <c r="BQ406" s="2">
        <f t="shared" si="238"/>
        <v>0.18700696055684457</v>
      </c>
      <c r="BR406" s="2">
        <f t="shared" si="239"/>
        <v>0</v>
      </c>
    </row>
    <row r="407" spans="1:70" x14ac:dyDescent="0.3">
      <c r="A407" s="93">
        <v>0</v>
      </c>
      <c r="B407">
        <v>204861</v>
      </c>
      <c r="C407" t="s">
        <v>5195</v>
      </c>
      <c r="E407" t="s">
        <v>2524</v>
      </c>
      <c r="F407">
        <v>18721</v>
      </c>
      <c r="G407" t="s">
        <v>863</v>
      </c>
      <c r="H407" t="s">
        <v>919</v>
      </c>
      <c r="I407" t="s">
        <v>5231</v>
      </c>
      <c r="J407">
        <v>0</v>
      </c>
      <c r="K407">
        <v>4.5</v>
      </c>
      <c r="L407">
        <v>0</v>
      </c>
      <c r="M407">
        <v>0</v>
      </c>
      <c r="N407">
        <v>2</v>
      </c>
      <c r="O407" t="s">
        <v>992</v>
      </c>
      <c r="P407" t="s">
        <v>5196</v>
      </c>
      <c r="Q407" t="s">
        <v>2526</v>
      </c>
      <c r="R407">
        <v>0</v>
      </c>
      <c r="S407">
        <v>0</v>
      </c>
      <c r="T407">
        <v>0</v>
      </c>
      <c r="U407">
        <v>0</v>
      </c>
      <c r="V407">
        <v>6</v>
      </c>
      <c r="W407">
        <v>0</v>
      </c>
      <c r="X407">
        <v>0</v>
      </c>
      <c r="Y407">
        <v>1</v>
      </c>
      <c r="Z407" t="s">
        <v>863</v>
      </c>
      <c r="AA407" t="s">
        <v>692</v>
      </c>
      <c r="AB407" s="69" t="str">
        <f>IF(AA407&lt;&gt;"",INDEX(Lookup!$N$2:$N$5,MATCH(Players!AA407,Lookup!$P$2:$P$5,0)),INDEX(Lookup!$N$2:$N$5,MATCH(Players!O407,Lookup!$O$2:$O$5,0)))</f>
        <v>Defense</v>
      </c>
      <c r="AC407">
        <v>2995000</v>
      </c>
      <c r="AD407" s="69" t="s">
        <v>788</v>
      </c>
      <c r="AE407" s="69" t="e">
        <f>INDEX('Translate table'!$H$2:$H$622,MATCH(Players!P407,'Translate table'!$G$2:$G$622,0))</f>
        <v>#N/A</v>
      </c>
      <c r="AF407" s="69">
        <f>IFERROR(INDEX('Euro Qual stats'!$A$1:$L$2071,MATCH(Players!$AE407,'Euro Qual stats'!$A$1:$A$2071,0),MATCH(Players!AF$2,'Euro Qual stats'!$A$1:$L$1,0)),0)</f>
        <v>0</v>
      </c>
      <c r="AG407" s="69">
        <f>IFERROR(INDEX('Euro Qual stats'!$A$1:$L$2071,MATCH(Players!$AE407,'Euro Qual stats'!$A$1:$A$2071,0),MATCH(Players!AG$2,'Euro Qual stats'!$A$1:$L$1,0)),0)</f>
        <v>0</v>
      </c>
      <c r="AH407" s="69">
        <f>IFERROR(INDEX('Euro Qual stats'!$A$1:$L$2071,MATCH(Players!$AE407,'Euro Qual stats'!$A$1:$A$2071,0),MATCH(Players!AH$2,'Euro Qual stats'!$A$1:$L$1,0)),0)</f>
        <v>0</v>
      </c>
      <c r="AI407" s="69">
        <f>IFERROR(INDEX('Euro Qual stats'!$A$1:$L$2071,MATCH(Players!$AE407,'Euro Qual stats'!$A$1:$A$2071,0),MATCH(Players!AI$2,'Euro Qual stats'!$A$1:$L$1,0)),0)</f>
        <v>0</v>
      </c>
      <c r="AJ407" s="85">
        <f t="shared" si="210"/>
        <v>9.3550295857988172E-2</v>
      </c>
      <c r="AK407" s="85">
        <f t="shared" si="211"/>
        <v>9.1775147928994105E-2</v>
      </c>
      <c r="AL407" s="85">
        <f t="shared" si="212"/>
        <v>0.18893491124260345</v>
      </c>
      <c r="AM407" s="85">
        <f t="shared" si="213"/>
        <v>0</v>
      </c>
      <c r="AN407" s="85">
        <f t="shared" si="214"/>
        <v>0</v>
      </c>
      <c r="AO407" s="85">
        <f t="shared" si="215"/>
        <v>0</v>
      </c>
      <c r="AP407" s="2">
        <f t="shared" si="216"/>
        <v>0</v>
      </c>
      <c r="AQ407" s="2">
        <f t="shared" si="217"/>
        <v>0</v>
      </c>
      <c r="AR407" s="2">
        <f t="shared" si="218"/>
        <v>0</v>
      </c>
      <c r="AS407" s="2">
        <f t="shared" si="219"/>
        <v>0</v>
      </c>
      <c r="AT407" s="2">
        <f t="shared" si="220"/>
        <v>15</v>
      </c>
      <c r="AU407" s="2">
        <f t="shared" si="240"/>
        <v>0</v>
      </c>
      <c r="AV407" s="2">
        <f t="shared" si="241"/>
        <v>0</v>
      </c>
      <c r="AW407" s="2">
        <f t="shared" si="242"/>
        <v>0</v>
      </c>
      <c r="AX407" s="2">
        <f t="shared" si="243"/>
        <v>0</v>
      </c>
      <c r="AY407" s="2">
        <f t="shared" si="244"/>
        <v>15</v>
      </c>
      <c r="AZ407" s="2">
        <f t="shared" si="221"/>
        <v>4.5887573964497053E-2</v>
      </c>
      <c r="BA407" s="2">
        <f t="shared" si="222"/>
        <v>4.6775147928994086E-2</v>
      </c>
      <c r="BB407" s="2">
        <f t="shared" si="223"/>
        <v>0</v>
      </c>
      <c r="BC407">
        <f t="shared" si="224"/>
        <v>0</v>
      </c>
      <c r="BD407" s="74">
        <f t="shared" si="225"/>
        <v>0</v>
      </c>
      <c r="BE407" s="74">
        <f t="shared" si="226"/>
        <v>0</v>
      </c>
      <c r="BF407" s="74">
        <f t="shared" si="227"/>
        <v>0</v>
      </c>
      <c r="BG407" s="2">
        <f t="shared" si="228"/>
        <v>0</v>
      </c>
      <c r="BH407" s="2">
        <f t="shared" si="229"/>
        <v>15</v>
      </c>
      <c r="BI407" s="2">
        <f t="shared" si="230"/>
        <v>0</v>
      </c>
      <c r="BJ407" s="2">
        <f t="shared" si="231"/>
        <v>0</v>
      </c>
      <c r="BK407" s="2">
        <f t="shared" si="232"/>
        <v>0</v>
      </c>
      <c r="BL407" s="2">
        <f t="shared" si="233"/>
        <v>0</v>
      </c>
      <c r="BM407" s="2">
        <f t="shared" si="234"/>
        <v>0.06</v>
      </c>
      <c r="BN407" s="2">
        <f t="shared" si="235"/>
        <v>0</v>
      </c>
      <c r="BO407" s="2">
        <f t="shared" si="236"/>
        <v>0</v>
      </c>
      <c r="BP407" s="2">
        <f t="shared" si="237"/>
        <v>0</v>
      </c>
      <c r="BQ407" s="2">
        <f t="shared" si="238"/>
        <v>0</v>
      </c>
      <c r="BR407" s="2">
        <f t="shared" si="239"/>
        <v>0.06</v>
      </c>
    </row>
    <row r="408" spans="1:70" x14ac:dyDescent="0.3">
      <c r="A408" s="93">
        <v>0</v>
      </c>
      <c r="B408">
        <v>204875</v>
      </c>
      <c r="C408" t="s">
        <v>5197</v>
      </c>
      <c r="E408" t="s">
        <v>2528</v>
      </c>
      <c r="F408">
        <v>18721</v>
      </c>
      <c r="G408" t="s">
        <v>863</v>
      </c>
      <c r="H408" t="s">
        <v>919</v>
      </c>
      <c r="I408" t="s">
        <v>5231</v>
      </c>
      <c r="J408">
        <v>0</v>
      </c>
      <c r="K408">
        <v>4.5</v>
      </c>
      <c r="L408">
        <v>0</v>
      </c>
      <c r="M408">
        <v>0</v>
      </c>
      <c r="N408">
        <v>5</v>
      </c>
      <c r="O408" t="s">
        <v>980</v>
      </c>
      <c r="P408" t="s">
        <v>5198</v>
      </c>
      <c r="Q408" t="s">
        <v>573</v>
      </c>
      <c r="R408">
        <v>1</v>
      </c>
      <c r="S408">
        <v>2</v>
      </c>
      <c r="T408">
        <v>0</v>
      </c>
      <c r="U408">
        <v>1</v>
      </c>
      <c r="V408">
        <v>1338</v>
      </c>
      <c r="W408">
        <v>12</v>
      </c>
      <c r="X408">
        <v>3</v>
      </c>
      <c r="Y408">
        <v>0</v>
      </c>
      <c r="Z408" t="s">
        <v>863</v>
      </c>
      <c r="AA408" t="s">
        <v>693</v>
      </c>
      <c r="AB408" s="69" t="str">
        <f>IF(AA408&lt;&gt;"",INDEX(Lookup!$N$2:$N$5,MATCH(Players!AA408,Lookup!$P$2:$P$5,0)),INDEX(Lookup!$N$2:$N$5,MATCH(Players!O408,Lookup!$O$2:$O$5,0)))</f>
        <v>Striker</v>
      </c>
      <c r="AC408">
        <v>1995000</v>
      </c>
      <c r="AD408" s="69" t="s">
        <v>793</v>
      </c>
      <c r="AE408" s="69" t="e">
        <f>INDEX('Translate table'!$H$2:$H$622,MATCH(Players!P408,'Translate table'!$G$2:$G$622,0))</f>
        <v>#N/A</v>
      </c>
      <c r="AF408" s="69">
        <f>IFERROR(INDEX('Euro Qual stats'!$A$1:$L$2071,MATCH(Players!$AE408,'Euro Qual stats'!$A$1:$A$2071,0),MATCH(Players!AF$2,'Euro Qual stats'!$A$1:$L$1,0)),0)</f>
        <v>0</v>
      </c>
      <c r="AG408" s="69">
        <f>IFERROR(INDEX('Euro Qual stats'!$A$1:$L$2071,MATCH(Players!$AE408,'Euro Qual stats'!$A$1:$A$2071,0),MATCH(Players!AG$2,'Euro Qual stats'!$A$1:$L$1,0)),0)</f>
        <v>0</v>
      </c>
      <c r="AH408" s="69">
        <f>IFERROR(INDEX('Euro Qual stats'!$A$1:$L$2071,MATCH(Players!$AE408,'Euro Qual stats'!$A$1:$A$2071,0),MATCH(Players!AH$2,'Euro Qual stats'!$A$1:$L$1,0)),0)</f>
        <v>0</v>
      </c>
      <c r="AI408" s="69">
        <f>IFERROR(INDEX('Euro Qual stats'!$A$1:$L$2071,MATCH(Players!$AE408,'Euro Qual stats'!$A$1:$A$2071,0),MATCH(Players!AI$2,'Euro Qual stats'!$A$1:$L$1,0)),0)</f>
        <v>0</v>
      </c>
      <c r="AJ408" s="85">
        <f t="shared" si="210"/>
        <v>0.20349056603773591</v>
      </c>
      <c r="AK408" s="85">
        <f t="shared" si="211"/>
        <v>0.56603773584905637</v>
      </c>
      <c r="AL408" s="85">
        <f t="shared" si="212"/>
        <v>0.1761320754716981</v>
      </c>
      <c r="AM408" s="85">
        <f t="shared" si="213"/>
        <v>0</v>
      </c>
      <c r="AN408" s="85">
        <f t="shared" si="214"/>
        <v>0</v>
      </c>
      <c r="AO408" s="85">
        <f t="shared" si="215"/>
        <v>0</v>
      </c>
      <c r="AP408" s="2">
        <f t="shared" si="216"/>
        <v>6.726457399103139E-2</v>
      </c>
      <c r="AQ408" s="2">
        <f t="shared" si="217"/>
        <v>0.13452914798206278</v>
      </c>
      <c r="AR408" s="2">
        <f t="shared" si="218"/>
        <v>0.80717488789237668</v>
      </c>
      <c r="AS408" s="2">
        <f t="shared" si="219"/>
        <v>0.20179372197309417</v>
      </c>
      <c r="AT408" s="2">
        <f t="shared" si="220"/>
        <v>0</v>
      </c>
      <c r="AU408" s="2">
        <f t="shared" si="240"/>
        <v>6.726457399103139E-2</v>
      </c>
      <c r="AV408" s="2">
        <f t="shared" si="241"/>
        <v>0.13452914798206278</v>
      </c>
      <c r="AW408" s="2">
        <f t="shared" si="242"/>
        <v>0.80717488789237668</v>
      </c>
      <c r="AX408" s="2">
        <f t="shared" si="243"/>
        <v>0.20179372197309417</v>
      </c>
      <c r="AY408" s="2">
        <f t="shared" si="244"/>
        <v>0</v>
      </c>
      <c r="AZ408" s="2">
        <f t="shared" si="221"/>
        <v>0.31665115492004386</v>
      </c>
      <c r="BA408" s="2">
        <f t="shared" si="222"/>
        <v>0.16900985700989934</v>
      </c>
      <c r="BB408" s="2">
        <f t="shared" si="223"/>
        <v>0.10089686098654709</v>
      </c>
      <c r="BC408">
        <f t="shared" si="224"/>
        <v>0</v>
      </c>
      <c r="BD408" s="74">
        <f t="shared" si="225"/>
        <v>0</v>
      </c>
      <c r="BE408" s="74">
        <f t="shared" si="226"/>
        <v>0</v>
      </c>
      <c r="BF408" s="74">
        <f t="shared" si="227"/>
        <v>0</v>
      </c>
      <c r="BG408" s="2">
        <f t="shared" si="228"/>
        <v>0.10089686098654709</v>
      </c>
      <c r="BH408" s="2">
        <f t="shared" si="229"/>
        <v>0</v>
      </c>
      <c r="BI408" s="2">
        <f t="shared" si="230"/>
        <v>0</v>
      </c>
      <c r="BJ408" s="2">
        <f t="shared" si="231"/>
        <v>0</v>
      </c>
      <c r="BK408" s="2">
        <f t="shared" si="232"/>
        <v>0</v>
      </c>
      <c r="BL408" s="2">
        <f t="shared" si="233"/>
        <v>0.10089686098654709</v>
      </c>
      <c r="BM408" s="2">
        <f t="shared" si="234"/>
        <v>0</v>
      </c>
      <c r="BN408" s="2">
        <f t="shared" si="235"/>
        <v>0</v>
      </c>
      <c r="BO408" s="2">
        <f t="shared" si="236"/>
        <v>0</v>
      </c>
      <c r="BP408" s="2">
        <f t="shared" si="237"/>
        <v>0</v>
      </c>
      <c r="BQ408" s="2">
        <f t="shared" si="238"/>
        <v>0.10089686098654709</v>
      </c>
      <c r="BR408" s="2">
        <f t="shared" si="239"/>
        <v>0</v>
      </c>
    </row>
    <row r="409" spans="1:70" x14ac:dyDescent="0.3">
      <c r="A409" s="93">
        <v>0</v>
      </c>
      <c r="B409">
        <v>204796</v>
      </c>
      <c r="C409" t="s">
        <v>2534</v>
      </c>
      <c r="D409" t="s">
        <v>1816</v>
      </c>
      <c r="E409" t="s">
        <v>2535</v>
      </c>
      <c r="F409">
        <v>18564</v>
      </c>
      <c r="G409" t="s">
        <v>884</v>
      </c>
      <c r="H409" t="s">
        <v>917</v>
      </c>
      <c r="I409" t="s">
        <v>979</v>
      </c>
      <c r="J409">
        <v>8.5</v>
      </c>
      <c r="K409">
        <v>4.5</v>
      </c>
      <c r="L409">
        <v>8.5</v>
      </c>
      <c r="M409">
        <v>0</v>
      </c>
      <c r="N409">
        <v>1704</v>
      </c>
      <c r="O409" t="s">
        <v>1273</v>
      </c>
      <c r="P409" t="s">
        <v>709</v>
      </c>
      <c r="Q409" t="s">
        <v>709</v>
      </c>
      <c r="R409">
        <v>0</v>
      </c>
      <c r="S409">
        <v>0</v>
      </c>
      <c r="T409">
        <v>21</v>
      </c>
      <c r="U409">
        <v>2</v>
      </c>
      <c r="V409">
        <v>630</v>
      </c>
      <c r="W409">
        <v>0</v>
      </c>
      <c r="X409">
        <v>1</v>
      </c>
      <c r="Y409">
        <v>0</v>
      </c>
      <c r="Z409" t="s">
        <v>1681</v>
      </c>
      <c r="AA409" t="s">
        <v>690</v>
      </c>
      <c r="AB409" s="69" t="str">
        <f>IF(AA409&lt;&gt;"",INDEX(Lookup!$N$2:$N$5,MATCH(Players!AA409,Lookup!$P$2:$P$5,0)),INDEX(Lookup!$N$2:$N$5,MATCH(Players!O409,Lookup!$O$2:$O$5,0)))</f>
        <v>Goalkeeper</v>
      </c>
      <c r="AC409">
        <v>4612000</v>
      </c>
      <c r="AD409" s="69" t="s">
        <v>790</v>
      </c>
      <c r="AE409" s="69" t="str">
        <f>INDEX('Translate table'!$H$2:$H$622,MATCH(Players!P409,'Translate table'!$G$2:$G$622,0))</f>
        <v>Robin Olsen</v>
      </c>
      <c r="AF409" s="69">
        <f>IFERROR(INDEX('Euro Qual stats'!$A$1:$L$2071,MATCH(Players!$AE409,'Euro Qual stats'!$A$1:$A$2071,0),MATCH(Players!AF$2,'Euro Qual stats'!$A$1:$L$1,0)),0)</f>
        <v>9</v>
      </c>
      <c r="AG409" s="69">
        <f>IFERROR(INDEX('Euro Qual stats'!$A$1:$L$2071,MATCH(Players!$AE409,'Euro Qual stats'!$A$1:$A$2071,0),MATCH(Players!AG$2,'Euro Qual stats'!$A$1:$L$1,0)),0)</f>
        <v>0</v>
      </c>
      <c r="AH409" s="69">
        <f>IFERROR(INDEX('Euro Qual stats'!$A$1:$L$2071,MATCH(Players!$AE409,'Euro Qual stats'!$A$1:$A$2071,0),MATCH(Players!AH$2,'Euro Qual stats'!$A$1:$L$1,0)),0)</f>
        <v>0</v>
      </c>
      <c r="AI409" s="69">
        <f>IFERROR(INDEX('Euro Qual stats'!$A$1:$L$2071,MATCH(Players!$AE409,'Euro Qual stats'!$A$1:$A$2071,0),MATCH(Players!AI$2,'Euro Qual stats'!$A$1:$L$1,0)),0)</f>
        <v>0</v>
      </c>
      <c r="AJ409" s="85">
        <f t="shared" si="210"/>
        <v>0</v>
      </c>
      <c r="AK409" s="85">
        <f t="shared" si="211"/>
        <v>0</v>
      </c>
      <c r="AL409" s="85">
        <f t="shared" si="212"/>
        <v>0</v>
      </c>
      <c r="AM409" s="85">
        <f t="shared" si="213"/>
        <v>0</v>
      </c>
      <c r="AN409" s="85">
        <f t="shared" si="214"/>
        <v>0</v>
      </c>
      <c r="AO409" s="85">
        <f t="shared" si="215"/>
        <v>0</v>
      </c>
      <c r="AP409" s="2">
        <f t="shared" si="216"/>
        <v>0</v>
      </c>
      <c r="AQ409" s="2">
        <f t="shared" si="217"/>
        <v>0</v>
      </c>
      <c r="AR409" s="2">
        <f t="shared" si="218"/>
        <v>0</v>
      </c>
      <c r="AS409" s="2">
        <f t="shared" si="219"/>
        <v>0.14285714285714285</v>
      </c>
      <c r="AT409" s="2">
        <f t="shared" si="220"/>
        <v>0</v>
      </c>
      <c r="AU409" s="2">
        <f t="shared" si="240"/>
        <v>0</v>
      </c>
      <c r="AV409" s="2">
        <f t="shared" si="241"/>
        <v>0</v>
      </c>
      <c r="AW409" s="2">
        <f t="shared" si="242"/>
        <v>0</v>
      </c>
      <c r="AX409" s="2">
        <f t="shared" si="243"/>
        <v>0.14285714285714285</v>
      </c>
      <c r="AY409" s="2">
        <f t="shared" si="244"/>
        <v>0</v>
      </c>
      <c r="AZ409" s="2">
        <f t="shared" si="221"/>
        <v>0</v>
      </c>
      <c r="BA409" s="2">
        <f t="shared" si="222"/>
        <v>0</v>
      </c>
      <c r="BB409" s="2">
        <f t="shared" si="223"/>
        <v>7.1428571428571425E-2</v>
      </c>
      <c r="BC409">
        <f t="shared" si="224"/>
        <v>1</v>
      </c>
      <c r="BD409" s="74">
        <f t="shared" si="225"/>
        <v>0</v>
      </c>
      <c r="BE409" s="74">
        <f t="shared" si="226"/>
        <v>0</v>
      </c>
      <c r="BF409" s="74">
        <f t="shared" si="227"/>
        <v>0</v>
      </c>
      <c r="BG409" s="2">
        <f t="shared" si="228"/>
        <v>7.1428571428571425E-2</v>
      </c>
      <c r="BH409" s="2">
        <f t="shared" si="229"/>
        <v>0</v>
      </c>
      <c r="BI409" s="2">
        <f t="shared" si="230"/>
        <v>0</v>
      </c>
      <c r="BJ409" s="2">
        <f t="shared" si="231"/>
        <v>0</v>
      </c>
      <c r="BK409" s="2">
        <f t="shared" si="232"/>
        <v>0</v>
      </c>
      <c r="BL409" s="2">
        <f t="shared" si="233"/>
        <v>7.1428571428571425E-2</v>
      </c>
      <c r="BM409" s="2">
        <f t="shared" si="234"/>
        <v>0</v>
      </c>
      <c r="BN409" s="2">
        <f t="shared" si="235"/>
        <v>0</v>
      </c>
      <c r="BO409" s="2">
        <f t="shared" si="236"/>
        <v>0</v>
      </c>
      <c r="BP409" s="2">
        <f t="shared" si="237"/>
        <v>0</v>
      </c>
      <c r="BQ409" s="2">
        <f t="shared" si="238"/>
        <v>7.1428571428571425E-2</v>
      </c>
      <c r="BR409" s="2">
        <f t="shared" si="239"/>
        <v>0</v>
      </c>
    </row>
    <row r="410" spans="1:70" x14ac:dyDescent="0.3">
      <c r="A410" s="93">
        <v>0</v>
      </c>
      <c r="B410">
        <v>221503</v>
      </c>
      <c r="C410" t="s">
        <v>2536</v>
      </c>
      <c r="D410" t="s">
        <v>2537</v>
      </c>
      <c r="E410" t="s">
        <v>2538</v>
      </c>
      <c r="F410">
        <v>18564</v>
      </c>
      <c r="G410" t="s">
        <v>884</v>
      </c>
      <c r="H410" t="s">
        <v>917</v>
      </c>
      <c r="I410" t="s">
        <v>5231</v>
      </c>
      <c r="J410">
        <v>0</v>
      </c>
      <c r="K410">
        <v>4.5</v>
      </c>
      <c r="L410">
        <v>0</v>
      </c>
      <c r="M410">
        <v>0</v>
      </c>
      <c r="N410">
        <v>5</v>
      </c>
      <c r="O410" t="s">
        <v>1301</v>
      </c>
      <c r="P410" t="s">
        <v>2539</v>
      </c>
      <c r="Q410" t="s">
        <v>2540</v>
      </c>
      <c r="R410">
        <v>0</v>
      </c>
      <c r="S410">
        <v>1</v>
      </c>
      <c r="T410">
        <v>0</v>
      </c>
      <c r="U410">
        <v>5</v>
      </c>
      <c r="V410">
        <v>2535</v>
      </c>
      <c r="W410">
        <v>1</v>
      </c>
      <c r="X410">
        <v>4</v>
      </c>
      <c r="Y410">
        <v>0</v>
      </c>
      <c r="Z410" t="s">
        <v>1681</v>
      </c>
      <c r="AA410" t="s">
        <v>692</v>
      </c>
      <c r="AB410" s="69" t="str">
        <f>IF(AA410&lt;&gt;"",INDEX(Lookup!$N$2:$N$5,MATCH(Players!AA410,Lookup!$P$2:$P$5,0)),INDEX(Lookup!$N$2:$N$5,MATCH(Players!O410,Lookup!$O$2:$O$5,0)))</f>
        <v>Defense</v>
      </c>
      <c r="AC410">
        <v>2495000</v>
      </c>
      <c r="AD410" s="69" t="s">
        <v>793</v>
      </c>
      <c r="AE410" s="69" t="str">
        <f>INDEX('Translate table'!$H$2:$H$622,MATCH(Players!P410,'Translate table'!$G$2:$G$622,0))</f>
        <v>Pontus Jansson</v>
      </c>
      <c r="AF410" s="69">
        <f>IFERROR(INDEX('Euro Qual stats'!$A$1:$L$2071,MATCH(Players!$AE410,'Euro Qual stats'!$A$1:$A$2071,0),MATCH(Players!AF$2,'Euro Qual stats'!$A$1:$L$1,0)),0)</f>
        <v>3</v>
      </c>
      <c r="AG410" s="69">
        <f>IFERROR(INDEX('Euro Qual stats'!$A$1:$L$2071,MATCH(Players!$AE410,'Euro Qual stats'!$A$1:$A$2071,0),MATCH(Players!AG$2,'Euro Qual stats'!$A$1:$L$1,0)),0)</f>
        <v>0</v>
      </c>
      <c r="AH410" s="69">
        <f>IFERROR(INDEX('Euro Qual stats'!$A$1:$L$2071,MATCH(Players!$AE410,'Euro Qual stats'!$A$1:$A$2071,0),MATCH(Players!AH$2,'Euro Qual stats'!$A$1:$L$1,0)),0)</f>
        <v>0</v>
      </c>
      <c r="AI410" s="69">
        <f>IFERROR(INDEX('Euro Qual stats'!$A$1:$L$2071,MATCH(Players!$AE410,'Euro Qual stats'!$A$1:$A$2071,0),MATCH(Players!AI$2,'Euro Qual stats'!$A$1:$L$1,0)),0)</f>
        <v>0.33</v>
      </c>
      <c r="AJ410" s="85">
        <f t="shared" si="210"/>
        <v>7.0162721893491126E-2</v>
      </c>
      <c r="AK410" s="85">
        <f t="shared" si="211"/>
        <v>6.8831360946745579E-2</v>
      </c>
      <c r="AL410" s="85">
        <f t="shared" si="212"/>
        <v>0.22420118343195261</v>
      </c>
      <c r="AM410" s="85">
        <f t="shared" si="213"/>
        <v>0</v>
      </c>
      <c r="AN410" s="85">
        <f t="shared" si="214"/>
        <v>0</v>
      </c>
      <c r="AO410" s="85">
        <f t="shared" si="215"/>
        <v>0</v>
      </c>
      <c r="AP410" s="2">
        <f t="shared" si="216"/>
        <v>0</v>
      </c>
      <c r="AQ410" s="2">
        <f t="shared" si="217"/>
        <v>3.5502958579881658E-2</v>
      </c>
      <c r="AR410" s="2">
        <f t="shared" si="218"/>
        <v>3.5502958579881658E-2</v>
      </c>
      <c r="AS410" s="2">
        <f t="shared" si="219"/>
        <v>0.14201183431952663</v>
      </c>
      <c r="AT410" s="2">
        <f t="shared" si="220"/>
        <v>0</v>
      </c>
      <c r="AU410" s="2">
        <f t="shared" si="240"/>
        <v>0</v>
      </c>
      <c r="AV410" s="2">
        <f t="shared" si="241"/>
        <v>3.5502958579881658E-2</v>
      </c>
      <c r="AW410" s="2">
        <f t="shared" si="242"/>
        <v>3.5502958579881658E-2</v>
      </c>
      <c r="AX410" s="2">
        <f t="shared" si="243"/>
        <v>0.14201183431952663</v>
      </c>
      <c r="AY410" s="2">
        <f t="shared" si="244"/>
        <v>0</v>
      </c>
      <c r="AZ410" s="2">
        <f t="shared" si="221"/>
        <v>3.4415680473372789E-2</v>
      </c>
      <c r="BA410" s="2">
        <f t="shared" si="222"/>
        <v>5.2832840236686392E-2</v>
      </c>
      <c r="BB410" s="2">
        <f t="shared" si="223"/>
        <v>0.23600591715976332</v>
      </c>
      <c r="BC410">
        <f t="shared" si="224"/>
        <v>0</v>
      </c>
      <c r="BD410" s="74">
        <f t="shared" si="225"/>
        <v>0</v>
      </c>
      <c r="BE410" s="74">
        <f t="shared" si="226"/>
        <v>0</v>
      </c>
      <c r="BF410" s="74">
        <f t="shared" si="227"/>
        <v>0</v>
      </c>
      <c r="BG410" s="2">
        <f t="shared" si="228"/>
        <v>0.23600591715976332</v>
      </c>
      <c r="BH410" s="2">
        <f t="shared" si="229"/>
        <v>0</v>
      </c>
      <c r="BI410" s="2">
        <f t="shared" si="230"/>
        <v>0</v>
      </c>
      <c r="BJ410" s="2">
        <f t="shared" si="231"/>
        <v>0</v>
      </c>
      <c r="BK410" s="2">
        <f t="shared" si="232"/>
        <v>0</v>
      </c>
      <c r="BL410" s="2">
        <f t="shared" si="233"/>
        <v>0.23600591715976332</v>
      </c>
      <c r="BM410" s="2">
        <f t="shared" si="234"/>
        <v>0</v>
      </c>
      <c r="BN410" s="2">
        <f t="shared" si="235"/>
        <v>0</v>
      </c>
      <c r="BO410" s="2">
        <f t="shared" si="236"/>
        <v>0</v>
      </c>
      <c r="BP410" s="2">
        <f t="shared" si="237"/>
        <v>0</v>
      </c>
      <c r="BQ410" s="2">
        <f t="shared" si="238"/>
        <v>0.23600591715976332</v>
      </c>
      <c r="BR410" s="2">
        <f t="shared" si="239"/>
        <v>0</v>
      </c>
    </row>
    <row r="411" spans="1:70" x14ac:dyDescent="0.3">
      <c r="A411" s="93">
        <v>0</v>
      </c>
      <c r="B411">
        <v>213458</v>
      </c>
      <c r="C411" t="s">
        <v>2541</v>
      </c>
      <c r="D411" t="s">
        <v>1923</v>
      </c>
      <c r="E411" t="s">
        <v>2542</v>
      </c>
      <c r="F411">
        <v>18564</v>
      </c>
      <c r="G411" t="s">
        <v>884</v>
      </c>
      <c r="H411" t="s">
        <v>917</v>
      </c>
      <c r="I411" t="s">
        <v>5231</v>
      </c>
      <c r="J411">
        <v>0</v>
      </c>
      <c r="K411">
        <v>4.5</v>
      </c>
      <c r="L411">
        <v>0</v>
      </c>
      <c r="M411">
        <v>0</v>
      </c>
      <c r="N411">
        <v>19</v>
      </c>
      <c r="O411" t="s">
        <v>1301</v>
      </c>
      <c r="P411" t="s">
        <v>2543</v>
      </c>
      <c r="Q411" t="s">
        <v>2544</v>
      </c>
      <c r="R411">
        <v>2</v>
      </c>
      <c r="S411">
        <v>2</v>
      </c>
      <c r="T411">
        <v>0</v>
      </c>
      <c r="U411">
        <v>4</v>
      </c>
      <c r="V411">
        <v>2274</v>
      </c>
      <c r="W411">
        <v>4</v>
      </c>
      <c r="X411">
        <v>3</v>
      </c>
      <c r="Y411">
        <v>1</v>
      </c>
      <c r="Z411" t="s">
        <v>1681</v>
      </c>
      <c r="AA411" t="s">
        <v>692</v>
      </c>
      <c r="AB411" s="69" t="str">
        <f>IF(AA411&lt;&gt;"",INDEX(Lookup!$N$2:$N$5,MATCH(Players!AA411,Lookup!$P$2:$P$5,0)),INDEX(Lookup!$N$2:$N$5,MATCH(Players!O411,Lookup!$O$2:$O$5,0)))</f>
        <v>Defense</v>
      </c>
      <c r="AC411">
        <v>1995000</v>
      </c>
      <c r="AD411" s="69" t="s">
        <v>788</v>
      </c>
      <c r="AE411" s="69" t="str">
        <f>INDEX('Translate table'!$H$2:$H$622,MATCH(Players!P411,'Translate table'!$G$2:$G$622,0))</f>
        <v>Andreas Granqvist</v>
      </c>
      <c r="AF411" s="69">
        <f>IFERROR(INDEX('Euro Qual stats'!$A$1:$L$2071,MATCH(Players!$AE411,'Euro Qual stats'!$A$1:$A$2071,0),MATCH(Players!AF$2,'Euro Qual stats'!$A$1:$L$1,0)),0)</f>
        <v>7</v>
      </c>
      <c r="AG411" s="69">
        <f>IFERROR(INDEX('Euro Qual stats'!$A$1:$L$2071,MATCH(Players!$AE411,'Euro Qual stats'!$A$1:$A$2071,0),MATCH(Players!AG$2,'Euro Qual stats'!$A$1:$L$1,0)),0)</f>
        <v>0</v>
      </c>
      <c r="AH411" s="69">
        <f>IFERROR(INDEX('Euro Qual stats'!$A$1:$L$2071,MATCH(Players!$AE411,'Euro Qual stats'!$A$1:$A$2071,0),MATCH(Players!AH$2,'Euro Qual stats'!$A$1:$L$1,0)),0)</f>
        <v>0</v>
      </c>
      <c r="AI411" s="69">
        <f>IFERROR(INDEX('Euro Qual stats'!$A$1:$L$2071,MATCH(Players!$AE411,'Euro Qual stats'!$A$1:$A$2071,0),MATCH(Players!AI$2,'Euro Qual stats'!$A$1:$L$1,0)),0)</f>
        <v>0</v>
      </c>
      <c r="AJ411" s="85">
        <f t="shared" si="210"/>
        <v>3.8979289940828409E-2</v>
      </c>
      <c r="AK411" s="85">
        <f t="shared" si="211"/>
        <v>3.8239644970414211E-2</v>
      </c>
      <c r="AL411" s="85">
        <f t="shared" si="212"/>
        <v>7.8722879684418101E-2</v>
      </c>
      <c r="AM411" s="85">
        <f t="shared" si="213"/>
        <v>0</v>
      </c>
      <c r="AN411" s="85">
        <f t="shared" si="214"/>
        <v>0</v>
      </c>
      <c r="AO411" s="85">
        <f t="shared" si="215"/>
        <v>0</v>
      </c>
      <c r="AP411" s="2">
        <f t="shared" si="216"/>
        <v>7.9155672823219003E-2</v>
      </c>
      <c r="AQ411" s="2">
        <f t="shared" si="217"/>
        <v>7.9155672823219003E-2</v>
      </c>
      <c r="AR411" s="2">
        <f t="shared" si="218"/>
        <v>0.15831134564643801</v>
      </c>
      <c r="AS411" s="2">
        <f t="shared" si="219"/>
        <v>0.11873350923482849</v>
      </c>
      <c r="AT411" s="2">
        <f t="shared" si="220"/>
        <v>3.9577836411609502E-2</v>
      </c>
      <c r="AU411" s="2">
        <f t="shared" si="240"/>
        <v>7.9155672823219003E-2</v>
      </c>
      <c r="AV411" s="2">
        <f t="shared" si="241"/>
        <v>7.9155672823219003E-2</v>
      </c>
      <c r="AW411" s="2">
        <f t="shared" si="242"/>
        <v>0.15831134564643801</v>
      </c>
      <c r="AX411" s="2">
        <f t="shared" si="243"/>
        <v>0.11873350923482849</v>
      </c>
      <c r="AY411" s="2">
        <f t="shared" si="244"/>
        <v>3.9577836411609502E-2</v>
      </c>
      <c r="AZ411" s="2">
        <f t="shared" si="221"/>
        <v>5.8697658896816607E-2</v>
      </c>
      <c r="BA411" s="2">
        <f t="shared" si="222"/>
        <v>5.9067481382023709E-2</v>
      </c>
      <c r="BB411" s="2">
        <f t="shared" si="223"/>
        <v>5.9366754617414245E-2</v>
      </c>
      <c r="BC411">
        <f t="shared" si="224"/>
        <v>0</v>
      </c>
      <c r="BD411" s="74">
        <f t="shared" si="225"/>
        <v>0</v>
      </c>
      <c r="BE411" s="74">
        <f t="shared" si="226"/>
        <v>0</v>
      </c>
      <c r="BF411" s="74">
        <f t="shared" si="227"/>
        <v>0</v>
      </c>
      <c r="BG411" s="2">
        <f t="shared" si="228"/>
        <v>5.9366754617414245E-2</v>
      </c>
      <c r="BH411" s="2">
        <f t="shared" si="229"/>
        <v>3.9577836411609502E-2</v>
      </c>
      <c r="BI411" s="2">
        <f t="shared" si="230"/>
        <v>0</v>
      </c>
      <c r="BJ411" s="2">
        <f t="shared" si="231"/>
        <v>0</v>
      </c>
      <c r="BK411" s="2">
        <f t="shared" si="232"/>
        <v>0</v>
      </c>
      <c r="BL411" s="2">
        <f t="shared" si="233"/>
        <v>5.9366754617414245E-2</v>
      </c>
      <c r="BM411" s="2">
        <f t="shared" si="234"/>
        <v>3.9577836411609502E-2</v>
      </c>
      <c r="BN411" s="2">
        <f t="shared" si="235"/>
        <v>0</v>
      </c>
      <c r="BO411" s="2">
        <f t="shared" si="236"/>
        <v>0</v>
      </c>
      <c r="BP411" s="2">
        <f t="shared" si="237"/>
        <v>0</v>
      </c>
      <c r="BQ411" s="2">
        <f t="shared" si="238"/>
        <v>5.9366754617414245E-2</v>
      </c>
      <c r="BR411" s="2">
        <f t="shared" si="239"/>
        <v>3.9577836411609502E-2</v>
      </c>
    </row>
    <row r="412" spans="1:70" x14ac:dyDescent="0.3">
      <c r="A412" s="93">
        <v>0</v>
      </c>
      <c r="B412">
        <v>204989</v>
      </c>
      <c r="C412" t="s">
        <v>2545</v>
      </c>
      <c r="D412" t="s">
        <v>2546</v>
      </c>
      <c r="E412" t="s">
        <v>2547</v>
      </c>
      <c r="F412">
        <v>18564</v>
      </c>
      <c r="G412" t="s">
        <v>884</v>
      </c>
      <c r="H412" t="s">
        <v>917</v>
      </c>
      <c r="I412" t="s">
        <v>979</v>
      </c>
      <c r="J412">
        <v>6</v>
      </c>
      <c r="K412">
        <v>4.5</v>
      </c>
      <c r="L412">
        <v>6</v>
      </c>
      <c r="M412">
        <v>0</v>
      </c>
      <c r="N412">
        <v>461</v>
      </c>
      <c r="O412" t="s">
        <v>1301</v>
      </c>
      <c r="P412" t="s">
        <v>2548</v>
      </c>
      <c r="Q412" t="s">
        <v>2548</v>
      </c>
      <c r="R412">
        <v>0</v>
      </c>
      <c r="S412">
        <v>4</v>
      </c>
      <c r="T412">
        <v>0</v>
      </c>
      <c r="U412">
        <v>3</v>
      </c>
      <c r="V412">
        <v>1960</v>
      </c>
      <c r="W412">
        <v>5</v>
      </c>
      <c r="X412">
        <v>4</v>
      </c>
      <c r="Y412">
        <v>0</v>
      </c>
      <c r="Z412" t="s">
        <v>1681</v>
      </c>
      <c r="AA412" t="s">
        <v>692</v>
      </c>
      <c r="AB412" s="69" t="str">
        <f>IF(AA412&lt;&gt;"",INDEX(Lookup!$N$2:$N$5,MATCH(Players!AA412,Lookup!$P$2:$P$5,0)),INDEX(Lookup!$N$2:$N$5,MATCH(Players!O412,Lookup!$O$2:$O$5,0)))</f>
        <v>Defense</v>
      </c>
      <c r="AC412">
        <v>3562000</v>
      </c>
      <c r="AD412" s="69" t="s">
        <v>788</v>
      </c>
      <c r="AE412" s="69" t="str">
        <f>INDEX('Translate table'!$H$2:$H$622,MATCH(Players!P412,'Translate table'!$G$2:$G$622,0))</f>
        <v>Ludwig Augustinsson</v>
      </c>
      <c r="AF412" s="69">
        <f>IFERROR(INDEX('Euro Qual stats'!$A$1:$L$2071,MATCH(Players!$AE412,'Euro Qual stats'!$A$1:$A$2071,0),MATCH(Players!AF$2,'Euro Qual stats'!$A$1:$L$1,0)),0)</f>
        <v>4</v>
      </c>
      <c r="AG412" s="69">
        <f>IFERROR(INDEX('Euro Qual stats'!$A$1:$L$2071,MATCH(Players!$AE412,'Euro Qual stats'!$A$1:$A$2071,0),MATCH(Players!AG$2,'Euro Qual stats'!$A$1:$L$1,0)),0)</f>
        <v>0</v>
      </c>
      <c r="AH412" s="69">
        <f>IFERROR(INDEX('Euro Qual stats'!$A$1:$L$2071,MATCH(Players!$AE412,'Euro Qual stats'!$A$1:$A$2071,0),MATCH(Players!AH$2,'Euro Qual stats'!$A$1:$L$1,0)),0)</f>
        <v>0</v>
      </c>
      <c r="AI412" s="69">
        <f>IFERROR(INDEX('Euro Qual stats'!$A$1:$L$2071,MATCH(Players!$AE412,'Euro Qual stats'!$A$1:$A$2071,0),MATCH(Players!AI$2,'Euro Qual stats'!$A$1:$L$1,0)),0)</f>
        <v>0</v>
      </c>
      <c r="AJ412" s="85">
        <f t="shared" si="210"/>
        <v>6.2366863905325448E-2</v>
      </c>
      <c r="AK412" s="85">
        <f t="shared" si="211"/>
        <v>6.1183431952662737E-2</v>
      </c>
      <c r="AL412" s="85">
        <f t="shared" si="212"/>
        <v>0.12595660749506896</v>
      </c>
      <c r="AM412" s="85">
        <f t="shared" si="213"/>
        <v>4.4305352932980678E-2</v>
      </c>
      <c r="AN412" s="85">
        <f t="shared" si="214"/>
        <v>2.7940205850679609E-2</v>
      </c>
      <c r="AO412" s="85">
        <f t="shared" si="215"/>
        <v>7.9835781650976684E-2</v>
      </c>
      <c r="AP412" s="2">
        <f t="shared" si="216"/>
        <v>0</v>
      </c>
      <c r="AQ412" s="2">
        <f t="shared" si="217"/>
        <v>0.18367346938775511</v>
      </c>
      <c r="AR412" s="2">
        <f t="shared" si="218"/>
        <v>0.22959183673469385</v>
      </c>
      <c r="AS412" s="2">
        <f t="shared" si="219"/>
        <v>0.18367346938775511</v>
      </c>
      <c r="AT412" s="2">
        <f t="shared" si="220"/>
        <v>0</v>
      </c>
      <c r="AU412" s="2">
        <f t="shared" si="240"/>
        <v>0</v>
      </c>
      <c r="AV412" s="2">
        <f t="shared" si="241"/>
        <v>0.18367346938775511</v>
      </c>
      <c r="AW412" s="2">
        <f t="shared" si="242"/>
        <v>0.22959183673469385</v>
      </c>
      <c r="AX412" s="2">
        <f t="shared" si="243"/>
        <v>0.18367346938775511</v>
      </c>
      <c r="AY412" s="2">
        <f t="shared" si="244"/>
        <v>0</v>
      </c>
      <c r="AZ412" s="2">
        <f t="shared" si="221"/>
        <v>3.0591715976331368E-2</v>
      </c>
      <c r="BA412" s="2">
        <f t="shared" si="222"/>
        <v>0.12302016664654028</v>
      </c>
      <c r="BB412" s="2">
        <f t="shared" si="223"/>
        <v>9.1836734693877556E-2</v>
      </c>
      <c r="BC412">
        <f t="shared" si="224"/>
        <v>1</v>
      </c>
      <c r="BD412" s="74">
        <f t="shared" si="225"/>
        <v>1.6006664433090529E-2</v>
      </c>
      <c r="BE412" s="74">
        <f t="shared" si="226"/>
        <v>0.10543447512013231</v>
      </c>
      <c r="BF412" s="74">
        <f t="shared" si="227"/>
        <v>4.4517224139697477E-2</v>
      </c>
      <c r="BG412" s="2">
        <f t="shared" si="228"/>
        <v>9.1836734693877556E-2</v>
      </c>
      <c r="BH412" s="2">
        <f t="shared" si="229"/>
        <v>0</v>
      </c>
      <c r="BI412" s="2">
        <f t="shared" si="230"/>
        <v>1.6006664433090529E-2</v>
      </c>
      <c r="BJ412" s="2">
        <f t="shared" si="231"/>
        <v>0.10543447512013231</v>
      </c>
      <c r="BK412" s="2">
        <f t="shared" si="232"/>
        <v>4.4517224139697477E-2</v>
      </c>
      <c r="BL412" s="2">
        <f t="shared" si="233"/>
        <v>9.1836734693877556E-2</v>
      </c>
      <c r="BM412" s="2">
        <f t="shared" si="234"/>
        <v>0</v>
      </c>
      <c r="BN412" s="2">
        <f t="shared" si="235"/>
        <v>1.6989901726117172E-2</v>
      </c>
      <c r="BO412" s="2">
        <f t="shared" si="236"/>
        <v>0.10543447512013231</v>
      </c>
      <c r="BP412" s="2">
        <f t="shared" si="237"/>
        <v>4.4998522889502464E-2</v>
      </c>
      <c r="BQ412" s="2">
        <f t="shared" si="238"/>
        <v>9.1836734693877556E-2</v>
      </c>
      <c r="BR412" s="2">
        <f t="shared" si="239"/>
        <v>0</v>
      </c>
    </row>
    <row r="413" spans="1:70" x14ac:dyDescent="0.3">
      <c r="A413" s="93">
        <v>0</v>
      </c>
      <c r="B413">
        <v>204812</v>
      </c>
      <c r="C413" t="s">
        <v>2549</v>
      </c>
      <c r="D413" t="s">
        <v>2550</v>
      </c>
      <c r="E413" t="s">
        <v>2551</v>
      </c>
      <c r="F413">
        <v>18564</v>
      </c>
      <c r="G413" t="s">
        <v>884</v>
      </c>
      <c r="H413" t="s">
        <v>917</v>
      </c>
      <c r="I413" t="s">
        <v>979</v>
      </c>
      <c r="J413">
        <v>6</v>
      </c>
      <c r="K413">
        <v>4.5</v>
      </c>
      <c r="L413">
        <v>6</v>
      </c>
      <c r="M413">
        <v>0</v>
      </c>
      <c r="N413">
        <v>1297</v>
      </c>
      <c r="O413" t="s">
        <v>1301</v>
      </c>
      <c r="P413" t="s">
        <v>169</v>
      </c>
      <c r="Q413" t="s">
        <v>414</v>
      </c>
      <c r="R413">
        <v>1</v>
      </c>
      <c r="S413">
        <v>1</v>
      </c>
      <c r="T413">
        <v>0</v>
      </c>
      <c r="U413">
        <v>10</v>
      </c>
      <c r="V413">
        <v>2586</v>
      </c>
      <c r="W413">
        <v>1</v>
      </c>
      <c r="X413">
        <v>0</v>
      </c>
      <c r="Y413">
        <v>0</v>
      </c>
      <c r="Z413" t="s">
        <v>1681</v>
      </c>
      <c r="AA413" t="s">
        <v>692</v>
      </c>
      <c r="AB413" s="69" t="str">
        <f>IF(AA413&lt;&gt;"",INDEX(Lookup!$N$2:$N$5,MATCH(Players!AA413,Lookup!$P$2:$P$5,0)),INDEX(Lookup!$N$2:$N$5,MATCH(Players!O413,Lookup!$O$2:$O$5,0)))</f>
        <v>Defense</v>
      </c>
      <c r="AC413">
        <v>3595000</v>
      </c>
      <c r="AD413" s="69" t="s">
        <v>790</v>
      </c>
      <c r="AE413" s="69" t="str">
        <f>INDEX('Translate table'!$H$2:$H$622,MATCH(Players!P413,'Translate table'!$G$2:$G$622,0))</f>
        <v>Victor Nilsson LindelÃ¶f</v>
      </c>
      <c r="AF413" s="69">
        <f>IFERROR(INDEX('Euro Qual stats'!$A$1:$L$2071,MATCH(Players!$AE413,'Euro Qual stats'!$A$1:$A$2071,0),MATCH(Players!AF$2,'Euro Qual stats'!$A$1:$L$1,0)),0)</f>
        <v>4</v>
      </c>
      <c r="AG413" s="69">
        <f>IFERROR(INDEX('Euro Qual stats'!$A$1:$L$2071,MATCH(Players!$AE413,'Euro Qual stats'!$A$1:$A$2071,0),MATCH(Players!AG$2,'Euro Qual stats'!$A$1:$L$1,0)),0)</f>
        <v>0</v>
      </c>
      <c r="AH413" s="69">
        <f>IFERROR(INDEX('Euro Qual stats'!$A$1:$L$2071,MATCH(Players!$AE413,'Euro Qual stats'!$A$1:$A$2071,0),MATCH(Players!AH$2,'Euro Qual stats'!$A$1:$L$1,0)),0)</f>
        <v>0.25</v>
      </c>
      <c r="AI413" s="69">
        <f>IFERROR(INDEX('Euro Qual stats'!$A$1:$L$2071,MATCH(Players!$AE413,'Euro Qual stats'!$A$1:$A$2071,0),MATCH(Players!AI$2,'Euro Qual stats'!$A$1:$L$1,0)),0)</f>
        <v>0.5</v>
      </c>
      <c r="AJ413" s="85">
        <f t="shared" si="210"/>
        <v>6.2366863905325448E-2</v>
      </c>
      <c r="AK413" s="85">
        <f t="shared" si="211"/>
        <v>0.14451676528599605</v>
      </c>
      <c r="AL413" s="85">
        <f t="shared" si="212"/>
        <v>0.29262327416173561</v>
      </c>
      <c r="AM413" s="85">
        <f t="shared" si="213"/>
        <v>4.4305352932980678E-2</v>
      </c>
      <c r="AN413" s="85">
        <f t="shared" si="214"/>
        <v>6.5995450763355723E-2</v>
      </c>
      <c r="AO413" s="85">
        <f t="shared" si="215"/>
        <v>0.18547504800718609</v>
      </c>
      <c r="AP413" s="2">
        <f t="shared" si="216"/>
        <v>3.4802784222737818E-2</v>
      </c>
      <c r="AQ413" s="2">
        <f t="shared" si="217"/>
        <v>3.4802784222737818E-2</v>
      </c>
      <c r="AR413" s="2">
        <f t="shared" si="218"/>
        <v>3.4802784222737818E-2</v>
      </c>
      <c r="AS413" s="2">
        <f t="shared" si="219"/>
        <v>0</v>
      </c>
      <c r="AT413" s="2">
        <f t="shared" si="220"/>
        <v>0</v>
      </c>
      <c r="AU413" s="2">
        <f t="shared" si="240"/>
        <v>3.4802784222737818E-2</v>
      </c>
      <c r="AV413" s="2">
        <f t="shared" si="241"/>
        <v>3.4802784222737818E-2</v>
      </c>
      <c r="AW413" s="2">
        <f t="shared" si="242"/>
        <v>3.4802784222737818E-2</v>
      </c>
      <c r="AX413" s="2">
        <f t="shared" si="243"/>
        <v>0</v>
      </c>
      <c r="AY413" s="2">
        <f t="shared" si="244"/>
        <v>0</v>
      </c>
      <c r="AZ413" s="2">
        <f t="shared" si="221"/>
        <v>8.9659774754366928E-2</v>
      </c>
      <c r="BA413" s="2">
        <f t="shared" si="222"/>
        <v>4.8584824064031633E-2</v>
      </c>
      <c r="BB413" s="2">
        <f t="shared" si="223"/>
        <v>0.25</v>
      </c>
      <c r="BC413">
        <f t="shared" si="224"/>
        <v>1</v>
      </c>
      <c r="BD413" s="74">
        <f t="shared" si="225"/>
        <v>4.6913155468297482E-2</v>
      </c>
      <c r="BE413" s="74">
        <f t="shared" si="226"/>
        <v>4.1639639773152673E-2</v>
      </c>
      <c r="BF413" s="74">
        <f t="shared" si="227"/>
        <v>6.7481639067136162E-3</v>
      </c>
      <c r="BG413" s="2">
        <f t="shared" si="228"/>
        <v>0.25</v>
      </c>
      <c r="BH413" s="2">
        <f t="shared" si="229"/>
        <v>0</v>
      </c>
      <c r="BI413" s="2">
        <f t="shared" si="230"/>
        <v>4.6913155468297482E-2</v>
      </c>
      <c r="BJ413" s="2">
        <f t="shared" si="231"/>
        <v>4.1639639773152673E-2</v>
      </c>
      <c r="BK413" s="2">
        <f t="shared" si="232"/>
        <v>6.7481639067136162E-3</v>
      </c>
      <c r="BL413" s="2">
        <f t="shared" si="233"/>
        <v>0.25</v>
      </c>
      <c r="BM413" s="2">
        <f t="shared" si="234"/>
        <v>0</v>
      </c>
      <c r="BN413" s="2">
        <f t="shared" si="235"/>
        <v>4.9794877902274985E-2</v>
      </c>
      <c r="BO413" s="2">
        <f t="shared" si="236"/>
        <v>4.1639639773152673E-2</v>
      </c>
      <c r="BP413" s="2">
        <f t="shared" si="237"/>
        <v>6.8211217991821218E-3</v>
      </c>
      <c r="BQ413" s="2">
        <f t="shared" si="238"/>
        <v>0.25</v>
      </c>
      <c r="BR413" s="2">
        <f t="shared" si="239"/>
        <v>0</v>
      </c>
    </row>
    <row r="414" spans="1:70" x14ac:dyDescent="0.3">
      <c r="A414" s="93">
        <v>0</v>
      </c>
      <c r="B414">
        <v>204808</v>
      </c>
      <c r="C414" t="s">
        <v>2552</v>
      </c>
      <c r="D414" t="s">
        <v>1896</v>
      </c>
      <c r="E414" t="s">
        <v>2553</v>
      </c>
      <c r="F414">
        <v>18564</v>
      </c>
      <c r="G414" t="s">
        <v>884</v>
      </c>
      <c r="H414" t="s">
        <v>917</v>
      </c>
      <c r="I414" t="s">
        <v>5231</v>
      </c>
      <c r="J414">
        <v>1</v>
      </c>
      <c r="K414">
        <v>4.5</v>
      </c>
      <c r="L414">
        <v>1</v>
      </c>
      <c r="M414">
        <v>1</v>
      </c>
      <c r="N414">
        <v>5</v>
      </c>
      <c r="O414" t="s">
        <v>1301</v>
      </c>
      <c r="P414" t="s">
        <v>306</v>
      </c>
      <c r="Q414" t="s">
        <v>306</v>
      </c>
      <c r="R414">
        <v>1</v>
      </c>
      <c r="S414">
        <v>0</v>
      </c>
      <c r="T414">
        <v>0</v>
      </c>
      <c r="U414">
        <v>2</v>
      </c>
      <c r="V414">
        <v>1291</v>
      </c>
      <c r="W414">
        <v>3</v>
      </c>
      <c r="X414">
        <v>4</v>
      </c>
      <c r="Y414">
        <v>0</v>
      </c>
      <c r="Z414" t="s">
        <v>1681</v>
      </c>
      <c r="AA414" t="s">
        <v>692</v>
      </c>
      <c r="AB414" s="69" t="str">
        <f>IF(AA414&lt;&gt;"",INDEX(Lookup!$N$2:$N$5,MATCH(Players!AA414,Lookup!$P$2:$P$5,0)),INDEX(Lookup!$N$2:$N$5,MATCH(Players!O414,Lookup!$O$2:$O$5,0)))</f>
        <v>Defense</v>
      </c>
      <c r="AC414">
        <v>2512000</v>
      </c>
      <c r="AD414" s="69" t="s">
        <v>790</v>
      </c>
      <c r="AE414" s="69" t="str">
        <f>INDEX('Translate table'!$H$2:$H$622,MATCH(Players!P414,'Translate table'!$G$2:$G$622,0))</f>
        <v>Emil Krafth</v>
      </c>
      <c r="AF414" s="69">
        <f>IFERROR(INDEX('Euro Qual stats'!$A$1:$L$2071,MATCH(Players!$AE414,'Euro Qual stats'!$A$1:$A$2071,0),MATCH(Players!AF$2,'Euro Qual stats'!$A$1:$L$1,0)),0)</f>
        <v>3</v>
      </c>
      <c r="AG414" s="69">
        <f>IFERROR(INDEX('Euro Qual stats'!$A$1:$L$2071,MATCH(Players!$AE414,'Euro Qual stats'!$A$1:$A$2071,0),MATCH(Players!AG$2,'Euro Qual stats'!$A$1:$L$1,0)),0)</f>
        <v>0</v>
      </c>
      <c r="AH414" s="69">
        <f>IFERROR(INDEX('Euro Qual stats'!$A$1:$L$2071,MATCH(Players!$AE414,'Euro Qual stats'!$A$1:$A$2071,0),MATCH(Players!AH$2,'Euro Qual stats'!$A$1:$L$1,0)),0)</f>
        <v>0</v>
      </c>
      <c r="AI414" s="69">
        <f>IFERROR(INDEX('Euro Qual stats'!$A$1:$L$2071,MATCH(Players!$AE414,'Euro Qual stats'!$A$1:$A$2071,0),MATCH(Players!AI$2,'Euro Qual stats'!$A$1:$L$1,0)),0)</f>
        <v>0.45</v>
      </c>
      <c r="AJ414" s="85">
        <f t="shared" si="210"/>
        <v>7.0162721893491126E-2</v>
      </c>
      <c r="AK414" s="85">
        <f t="shared" si="211"/>
        <v>6.8831360946745579E-2</v>
      </c>
      <c r="AL414" s="85">
        <f t="shared" si="212"/>
        <v>0.25420118343195258</v>
      </c>
      <c r="AM414" s="85">
        <f t="shared" si="213"/>
        <v>0</v>
      </c>
      <c r="AN414" s="85">
        <f t="shared" si="214"/>
        <v>0</v>
      </c>
      <c r="AO414" s="85">
        <f t="shared" si="215"/>
        <v>0</v>
      </c>
      <c r="AP414" s="2">
        <f t="shared" si="216"/>
        <v>6.9713400464756006E-2</v>
      </c>
      <c r="AQ414" s="2">
        <f t="shared" si="217"/>
        <v>0</v>
      </c>
      <c r="AR414" s="2">
        <f t="shared" si="218"/>
        <v>0.209140201394268</v>
      </c>
      <c r="AS414" s="2">
        <f t="shared" si="219"/>
        <v>0.27885360185902403</v>
      </c>
      <c r="AT414" s="2">
        <f t="shared" si="220"/>
        <v>0</v>
      </c>
      <c r="AU414" s="2">
        <f t="shared" si="240"/>
        <v>6.9713400464756006E-2</v>
      </c>
      <c r="AV414" s="2">
        <f t="shared" si="241"/>
        <v>0</v>
      </c>
      <c r="AW414" s="2">
        <f t="shared" si="242"/>
        <v>0.209140201394268</v>
      </c>
      <c r="AX414" s="2">
        <f t="shared" si="243"/>
        <v>0.27885360185902403</v>
      </c>
      <c r="AY414" s="2">
        <f t="shared" si="244"/>
        <v>0</v>
      </c>
      <c r="AZ414" s="2">
        <f t="shared" si="221"/>
        <v>6.9272380705750786E-2</v>
      </c>
      <c r="BA414" s="2">
        <f t="shared" si="222"/>
        <v>3.5081360946745563E-2</v>
      </c>
      <c r="BB414" s="2">
        <f t="shared" si="223"/>
        <v>0.36442680092951202</v>
      </c>
      <c r="BC414">
        <f t="shared" si="224"/>
        <v>0</v>
      </c>
      <c r="BD414" s="74">
        <f t="shared" si="225"/>
        <v>0</v>
      </c>
      <c r="BE414" s="74">
        <f t="shared" si="226"/>
        <v>0</v>
      </c>
      <c r="BF414" s="74">
        <f t="shared" si="227"/>
        <v>0</v>
      </c>
      <c r="BG414" s="2">
        <f t="shared" si="228"/>
        <v>0.36442680092951202</v>
      </c>
      <c r="BH414" s="2">
        <f t="shared" si="229"/>
        <v>0</v>
      </c>
      <c r="BI414" s="2">
        <f t="shared" si="230"/>
        <v>0</v>
      </c>
      <c r="BJ414" s="2">
        <f t="shared" si="231"/>
        <v>0</v>
      </c>
      <c r="BK414" s="2">
        <f t="shared" si="232"/>
        <v>0</v>
      </c>
      <c r="BL414" s="2">
        <f t="shared" si="233"/>
        <v>0.36442680092951202</v>
      </c>
      <c r="BM414" s="2">
        <f t="shared" si="234"/>
        <v>0</v>
      </c>
      <c r="BN414" s="2">
        <f t="shared" si="235"/>
        <v>0</v>
      </c>
      <c r="BO414" s="2">
        <f t="shared" si="236"/>
        <v>0</v>
      </c>
      <c r="BP414" s="2">
        <f t="shared" si="237"/>
        <v>0</v>
      </c>
      <c r="BQ414" s="2">
        <f t="shared" si="238"/>
        <v>0.36442680092951202</v>
      </c>
      <c r="BR414" s="2">
        <f t="shared" si="239"/>
        <v>0</v>
      </c>
    </row>
    <row r="415" spans="1:70" x14ac:dyDescent="0.3">
      <c r="A415" s="93">
        <v>0</v>
      </c>
      <c r="B415">
        <v>204806</v>
      </c>
      <c r="C415" t="s">
        <v>2554</v>
      </c>
      <c r="D415" t="s">
        <v>2555</v>
      </c>
      <c r="E415" t="s">
        <v>2556</v>
      </c>
      <c r="F415">
        <v>18564</v>
      </c>
      <c r="G415" t="s">
        <v>884</v>
      </c>
      <c r="H415" t="s">
        <v>917</v>
      </c>
      <c r="I415" t="s">
        <v>5231</v>
      </c>
      <c r="J415">
        <v>0</v>
      </c>
      <c r="K415">
        <v>4.5</v>
      </c>
      <c r="L415">
        <v>0</v>
      </c>
      <c r="M415">
        <v>0</v>
      </c>
      <c r="N415">
        <v>13</v>
      </c>
      <c r="O415" t="s">
        <v>1301</v>
      </c>
      <c r="P415" t="s">
        <v>2557</v>
      </c>
      <c r="Q415" t="s">
        <v>2558</v>
      </c>
      <c r="R415">
        <v>0</v>
      </c>
      <c r="S415">
        <v>0</v>
      </c>
      <c r="T415">
        <v>0</v>
      </c>
      <c r="U415">
        <v>1</v>
      </c>
      <c r="V415">
        <v>846</v>
      </c>
      <c r="W415">
        <v>0</v>
      </c>
      <c r="X415">
        <v>0</v>
      </c>
      <c r="Y415">
        <v>0</v>
      </c>
      <c r="Z415" t="s">
        <v>1681</v>
      </c>
      <c r="AA415" t="s">
        <v>692</v>
      </c>
      <c r="AB415" s="69" t="str">
        <f>IF(AA415&lt;&gt;"",INDEX(Lookup!$N$2:$N$5,MATCH(Players!AA415,Lookup!$P$2:$P$5,0)),INDEX(Lookup!$N$2:$N$5,MATCH(Players!O415,Lookup!$O$2:$O$5,0)))</f>
        <v>Defense</v>
      </c>
      <c r="AC415">
        <v>2995000</v>
      </c>
      <c r="AD415" s="69" t="s">
        <v>753</v>
      </c>
      <c r="AE415" s="69" t="str">
        <f>INDEX('Translate table'!$H$2:$H$622,MATCH(Players!P415,'Translate table'!$G$2:$G$622,0))</f>
        <v>Filip Helander</v>
      </c>
      <c r="AF415" s="69">
        <f>IFERROR(INDEX('Euro Qual stats'!$A$1:$L$2071,MATCH(Players!$AE415,'Euro Qual stats'!$A$1:$A$2071,0),MATCH(Players!AF$2,'Euro Qual stats'!$A$1:$L$1,0)),0)</f>
        <v>5</v>
      </c>
      <c r="AG415" s="69">
        <f>IFERROR(INDEX('Euro Qual stats'!$A$1:$L$2071,MATCH(Players!$AE415,'Euro Qual stats'!$A$1:$A$2071,0),MATCH(Players!AG$2,'Euro Qual stats'!$A$1:$L$1,0)),0)</f>
        <v>0.2</v>
      </c>
      <c r="AH415" s="69">
        <f>IFERROR(INDEX('Euro Qual stats'!$A$1:$L$2071,MATCH(Players!$AE415,'Euro Qual stats'!$A$1:$A$2071,0),MATCH(Players!AH$2,'Euro Qual stats'!$A$1:$L$1,0)),0)</f>
        <v>0</v>
      </c>
      <c r="AI415" s="69">
        <f>IFERROR(INDEX('Euro Qual stats'!$A$1:$L$2071,MATCH(Players!$AE415,'Euro Qual stats'!$A$1:$A$2071,0),MATCH(Players!AI$2,'Euro Qual stats'!$A$1:$L$1,0)),0)</f>
        <v>0.2</v>
      </c>
      <c r="AJ415" s="85">
        <f t="shared" si="210"/>
        <v>0.13790433925049311</v>
      </c>
      <c r="AK415" s="85">
        <f t="shared" si="211"/>
        <v>5.3535502958579895E-2</v>
      </c>
      <c r="AL415" s="85">
        <f t="shared" si="212"/>
        <v>0.19354536489151869</v>
      </c>
      <c r="AM415" s="85">
        <f t="shared" si="213"/>
        <v>0</v>
      </c>
      <c r="AN415" s="85">
        <f t="shared" si="214"/>
        <v>0</v>
      </c>
      <c r="AO415" s="85">
        <f t="shared" si="215"/>
        <v>0</v>
      </c>
      <c r="AP415" s="2">
        <f t="shared" si="216"/>
        <v>0</v>
      </c>
      <c r="AQ415" s="2">
        <f t="shared" si="217"/>
        <v>0</v>
      </c>
      <c r="AR415" s="2">
        <f t="shared" si="218"/>
        <v>0</v>
      </c>
      <c r="AS415" s="2">
        <f t="shared" si="219"/>
        <v>0</v>
      </c>
      <c r="AT415" s="2">
        <f t="shared" si="220"/>
        <v>0</v>
      </c>
      <c r="AU415" s="2">
        <f t="shared" si="240"/>
        <v>0</v>
      </c>
      <c r="AV415" s="2">
        <f t="shared" si="241"/>
        <v>0</v>
      </c>
      <c r="AW415" s="2">
        <f t="shared" si="242"/>
        <v>0</v>
      </c>
      <c r="AX415" s="2">
        <f t="shared" si="243"/>
        <v>0</v>
      </c>
      <c r="AY415" s="2">
        <f t="shared" si="244"/>
        <v>0</v>
      </c>
      <c r="AZ415" s="2">
        <f t="shared" si="221"/>
        <v>2.6767751479289947E-2</v>
      </c>
      <c r="BA415" s="2">
        <f t="shared" si="222"/>
        <v>6.8952169625246557E-2</v>
      </c>
      <c r="BB415" s="2">
        <f t="shared" si="223"/>
        <v>0.1</v>
      </c>
      <c r="BC415">
        <f t="shared" si="224"/>
        <v>0</v>
      </c>
      <c r="BD415" s="74">
        <f t="shared" si="225"/>
        <v>0</v>
      </c>
      <c r="BE415" s="74">
        <f t="shared" si="226"/>
        <v>0</v>
      </c>
      <c r="BF415" s="74">
        <f t="shared" si="227"/>
        <v>0</v>
      </c>
      <c r="BG415" s="2">
        <f t="shared" si="228"/>
        <v>0.1</v>
      </c>
      <c r="BH415" s="2">
        <f t="shared" si="229"/>
        <v>0</v>
      </c>
      <c r="BI415" s="2">
        <f t="shared" si="230"/>
        <v>0</v>
      </c>
      <c r="BJ415" s="2">
        <f t="shared" si="231"/>
        <v>0</v>
      </c>
      <c r="BK415" s="2">
        <f t="shared" si="232"/>
        <v>0</v>
      </c>
      <c r="BL415" s="2">
        <f t="shared" si="233"/>
        <v>0.1</v>
      </c>
      <c r="BM415" s="2">
        <f t="shared" si="234"/>
        <v>0</v>
      </c>
      <c r="BN415" s="2">
        <f t="shared" si="235"/>
        <v>0</v>
      </c>
      <c r="BO415" s="2">
        <f t="shared" si="236"/>
        <v>0</v>
      </c>
      <c r="BP415" s="2">
        <f t="shared" si="237"/>
        <v>0</v>
      </c>
      <c r="BQ415" s="2">
        <f t="shared" si="238"/>
        <v>0.1</v>
      </c>
      <c r="BR415" s="2">
        <f t="shared" si="239"/>
        <v>0</v>
      </c>
    </row>
    <row r="416" spans="1:70" x14ac:dyDescent="0.3">
      <c r="A416" s="93">
        <v>0</v>
      </c>
      <c r="B416">
        <v>204804</v>
      </c>
      <c r="C416" t="s">
        <v>2559</v>
      </c>
      <c r="D416" t="s">
        <v>1006</v>
      </c>
      <c r="E416" t="s">
        <v>2560</v>
      </c>
      <c r="F416">
        <v>18564</v>
      </c>
      <c r="G416" t="s">
        <v>884</v>
      </c>
      <c r="H416" t="s">
        <v>917</v>
      </c>
      <c r="I416" t="s">
        <v>979</v>
      </c>
      <c r="J416">
        <v>6</v>
      </c>
      <c r="K416">
        <v>4.5</v>
      </c>
      <c r="L416">
        <v>6</v>
      </c>
      <c r="M416">
        <v>0</v>
      </c>
      <c r="N416">
        <v>584</v>
      </c>
      <c r="O416" t="s">
        <v>1301</v>
      </c>
      <c r="P416" t="s">
        <v>2561</v>
      </c>
      <c r="Q416" t="s">
        <v>35</v>
      </c>
      <c r="R416">
        <v>11</v>
      </c>
      <c r="S416">
        <v>9</v>
      </c>
      <c r="T416">
        <v>0</v>
      </c>
      <c r="U416">
        <v>7</v>
      </c>
      <c r="V416">
        <v>2928</v>
      </c>
      <c r="W416">
        <v>37</v>
      </c>
      <c r="X416">
        <v>4</v>
      </c>
      <c r="Y416">
        <v>0</v>
      </c>
      <c r="Z416" t="s">
        <v>1681</v>
      </c>
      <c r="AA416" t="s">
        <v>692</v>
      </c>
      <c r="AB416" s="69" t="str">
        <f>IF(AA416&lt;&gt;"",INDEX(Lookup!$N$2:$N$5,MATCH(Players!AA416,Lookup!$P$2:$P$5,0)),INDEX(Lookup!$N$2:$N$5,MATCH(Players!O416,Lookup!$O$2:$O$5,0)))</f>
        <v>Defense</v>
      </c>
      <c r="AC416">
        <v>2062000</v>
      </c>
      <c r="AD416" s="69" t="s">
        <v>802</v>
      </c>
      <c r="AE416" s="69" t="str">
        <f>INDEX('Translate table'!$H$2:$H$622,MATCH(Players!P416,'Translate table'!$G$2:$G$622,0))</f>
        <v>Markus Danielsson</v>
      </c>
      <c r="AF416" s="69">
        <f>IFERROR(INDEX('Euro Qual stats'!$A$1:$L$2071,MATCH(Players!$AE416,'Euro Qual stats'!$A$1:$A$2071,0),MATCH(Players!AF$2,'Euro Qual stats'!$A$1:$L$1,0)),0)</f>
        <v>2</v>
      </c>
      <c r="AG416" s="69">
        <f>IFERROR(INDEX('Euro Qual stats'!$A$1:$L$2071,MATCH(Players!$AE416,'Euro Qual stats'!$A$1:$A$2071,0),MATCH(Players!AG$2,'Euro Qual stats'!$A$1:$L$1,0)),0)</f>
        <v>0.5</v>
      </c>
      <c r="AH416" s="69">
        <f>IFERROR(INDEX('Euro Qual stats'!$A$1:$L$2071,MATCH(Players!$AE416,'Euro Qual stats'!$A$1:$A$2071,0),MATCH(Players!AH$2,'Euro Qual stats'!$A$1:$L$1,0)),0)</f>
        <v>0.5</v>
      </c>
      <c r="AI416" s="69">
        <f>IFERROR(INDEX('Euro Qual stats'!$A$1:$L$2071,MATCH(Players!$AE416,'Euro Qual stats'!$A$1:$A$2071,0),MATCH(Players!AI$2,'Euro Qual stats'!$A$1:$L$1,0)),0)</f>
        <v>0</v>
      </c>
      <c r="AJ416" s="85">
        <f t="shared" si="210"/>
        <v>0.16129191321499015</v>
      </c>
      <c r="AK416" s="85">
        <f t="shared" si="211"/>
        <v>0.15981262327416174</v>
      </c>
      <c r="AL416" s="85">
        <f t="shared" si="212"/>
        <v>0.1574457593688362</v>
      </c>
      <c r="AM416" s="85">
        <f t="shared" si="213"/>
        <v>0.11458160139451282</v>
      </c>
      <c r="AN416" s="85">
        <f t="shared" si="214"/>
        <v>7.2980502226025631E-2</v>
      </c>
      <c r="AO416" s="85">
        <f t="shared" si="215"/>
        <v>9.9794727063720848E-2</v>
      </c>
      <c r="AP416" s="2">
        <f t="shared" si="216"/>
        <v>0.33811475409836061</v>
      </c>
      <c r="AQ416" s="2">
        <f t="shared" si="217"/>
        <v>0.27663934426229508</v>
      </c>
      <c r="AR416" s="2">
        <f t="shared" si="218"/>
        <v>1.1372950819672132</v>
      </c>
      <c r="AS416" s="2">
        <f t="shared" si="219"/>
        <v>0.12295081967213115</v>
      </c>
      <c r="AT416" s="2">
        <f t="shared" si="220"/>
        <v>0</v>
      </c>
      <c r="AU416" s="2">
        <f t="shared" si="240"/>
        <v>0.33811475409836061</v>
      </c>
      <c r="AV416" s="2">
        <f t="shared" si="241"/>
        <v>0.27663934426229508</v>
      </c>
      <c r="AW416" s="2">
        <f t="shared" si="242"/>
        <v>1.1372950819672132</v>
      </c>
      <c r="AX416" s="2">
        <f t="shared" si="243"/>
        <v>0.12295081967213115</v>
      </c>
      <c r="AY416" s="2">
        <f t="shared" si="244"/>
        <v>0</v>
      </c>
      <c r="AZ416" s="2">
        <f t="shared" si="221"/>
        <v>0.24896368868626118</v>
      </c>
      <c r="BA416" s="2">
        <f t="shared" si="222"/>
        <v>0.21896562873864261</v>
      </c>
      <c r="BB416" s="2">
        <f t="shared" si="223"/>
        <v>6.1475409836065573E-2</v>
      </c>
      <c r="BC416">
        <f t="shared" si="224"/>
        <v>1</v>
      </c>
      <c r="BD416" s="74">
        <f t="shared" si="225"/>
        <v>0.13026658013916681</v>
      </c>
      <c r="BE416" s="74">
        <f t="shared" si="226"/>
        <v>0.18766456561337952</v>
      </c>
      <c r="BF416" s="74">
        <f t="shared" si="227"/>
        <v>0.22051838077943042</v>
      </c>
      <c r="BG416" s="2">
        <f t="shared" si="228"/>
        <v>6.1475409836065573E-2</v>
      </c>
      <c r="BH416" s="2">
        <f t="shared" si="229"/>
        <v>0</v>
      </c>
      <c r="BI416" s="2">
        <f t="shared" si="230"/>
        <v>0.13026658013916681</v>
      </c>
      <c r="BJ416" s="2">
        <f t="shared" si="231"/>
        <v>0.18766456561337952</v>
      </c>
      <c r="BK416" s="2">
        <f t="shared" si="232"/>
        <v>0.22051838077943042</v>
      </c>
      <c r="BL416" s="2">
        <f t="shared" si="233"/>
        <v>6.1475409836065573E-2</v>
      </c>
      <c r="BM416" s="2">
        <f t="shared" si="234"/>
        <v>0</v>
      </c>
      <c r="BN416" s="2">
        <f t="shared" si="235"/>
        <v>0.13826843212796011</v>
      </c>
      <c r="BO416" s="2">
        <f t="shared" si="236"/>
        <v>0.18766456561337952</v>
      </c>
      <c r="BP416" s="2">
        <f t="shared" si="237"/>
        <v>0.22290251912204365</v>
      </c>
      <c r="BQ416" s="2">
        <f t="shared" si="238"/>
        <v>6.1475409836065573E-2</v>
      </c>
      <c r="BR416" s="2">
        <f t="shared" si="239"/>
        <v>0</v>
      </c>
    </row>
    <row r="417" spans="1:70" x14ac:dyDescent="0.3">
      <c r="A417" s="93">
        <v>0</v>
      </c>
      <c r="B417">
        <v>204802</v>
      </c>
      <c r="C417" t="s">
        <v>2562</v>
      </c>
      <c r="D417" t="s">
        <v>2563</v>
      </c>
      <c r="E417" t="s">
        <v>2564</v>
      </c>
      <c r="F417">
        <v>18564</v>
      </c>
      <c r="G417" t="s">
        <v>884</v>
      </c>
      <c r="H417" t="s">
        <v>917</v>
      </c>
      <c r="I417" t="s">
        <v>979</v>
      </c>
      <c r="J417">
        <v>5</v>
      </c>
      <c r="K417">
        <v>4.5</v>
      </c>
      <c r="L417">
        <v>5</v>
      </c>
      <c r="M417">
        <v>0</v>
      </c>
      <c r="N417">
        <v>521</v>
      </c>
      <c r="O417" t="s">
        <v>1301</v>
      </c>
      <c r="P417" t="s">
        <v>2565</v>
      </c>
      <c r="Q417" t="s">
        <v>2566</v>
      </c>
      <c r="R417">
        <v>0</v>
      </c>
      <c r="S417">
        <v>1</v>
      </c>
      <c r="T417">
        <v>0</v>
      </c>
      <c r="U417">
        <v>6</v>
      </c>
      <c r="V417">
        <v>1720</v>
      </c>
      <c r="W417">
        <v>5</v>
      </c>
      <c r="X417">
        <v>7</v>
      </c>
      <c r="Y417">
        <v>0</v>
      </c>
      <c r="Z417" t="s">
        <v>1681</v>
      </c>
      <c r="AA417" t="s">
        <v>692</v>
      </c>
      <c r="AB417" s="69" t="str">
        <f>IF(AA417&lt;&gt;"",INDEX(Lookup!$N$2:$N$5,MATCH(Players!AA417,Lookup!$P$2:$P$5,0)),INDEX(Lookup!$N$2:$N$5,MATCH(Players!O417,Lookup!$O$2:$O$5,0)))</f>
        <v>Defense</v>
      </c>
      <c r="AC417">
        <v>3042000</v>
      </c>
      <c r="AD417" s="69" t="s">
        <v>788</v>
      </c>
      <c r="AE417" s="69" t="str">
        <f>INDEX('Translate table'!$H$2:$H$622,MATCH(Players!P417,'Translate table'!$G$2:$G$622,0))</f>
        <v>Mikael Lustig</v>
      </c>
      <c r="AF417" s="69">
        <f>IFERROR(INDEX('Euro Qual stats'!$A$1:$L$2071,MATCH(Players!$AE417,'Euro Qual stats'!$A$1:$A$2071,0),MATCH(Players!AF$2,'Euro Qual stats'!$A$1:$L$1,0)),0)</f>
        <v>8</v>
      </c>
      <c r="AG417" s="69">
        <f>IFERROR(INDEX('Euro Qual stats'!$A$1:$L$2071,MATCH(Players!$AE417,'Euro Qual stats'!$A$1:$A$2071,0),MATCH(Players!AG$2,'Euro Qual stats'!$A$1:$L$1,0)),0)</f>
        <v>0.15</v>
      </c>
      <c r="AH417" s="69">
        <f>IFERROR(INDEX('Euro Qual stats'!$A$1:$L$2071,MATCH(Players!$AE417,'Euro Qual stats'!$A$1:$A$2071,0),MATCH(Players!AH$2,'Euro Qual stats'!$A$1:$L$1,0)),0)</f>
        <v>0</v>
      </c>
      <c r="AI417" s="69">
        <f>IFERROR(INDEX('Euro Qual stats'!$A$1:$L$2071,MATCH(Players!$AE417,'Euro Qual stats'!$A$1:$A$2071,0),MATCH(Players!AI$2,'Euro Qual stats'!$A$1:$L$1,0)),0)</f>
        <v>0</v>
      </c>
      <c r="AJ417" s="85">
        <f t="shared" si="210"/>
        <v>0.13118343195266272</v>
      </c>
      <c r="AK417" s="85">
        <f t="shared" si="211"/>
        <v>3.0591715976331368E-2</v>
      </c>
      <c r="AL417" s="85">
        <f t="shared" si="212"/>
        <v>6.2978303747534478E-2</v>
      </c>
      <c r="AM417" s="85">
        <f t="shared" si="213"/>
        <v>9.3192568740434689E-2</v>
      </c>
      <c r="AN417" s="85">
        <f t="shared" si="214"/>
        <v>1.3970102925339805E-2</v>
      </c>
      <c r="AO417" s="85">
        <f t="shared" si="215"/>
        <v>3.9917890825488342E-2</v>
      </c>
      <c r="AP417" s="2">
        <f t="shared" si="216"/>
        <v>0</v>
      </c>
      <c r="AQ417" s="2">
        <f t="shared" si="217"/>
        <v>5.2325581395348833E-2</v>
      </c>
      <c r="AR417" s="2">
        <f t="shared" si="218"/>
        <v>0.26162790697674421</v>
      </c>
      <c r="AS417" s="2">
        <f t="shared" si="219"/>
        <v>0.36627906976744184</v>
      </c>
      <c r="AT417" s="2">
        <f t="shared" si="220"/>
        <v>0</v>
      </c>
      <c r="AU417" s="2">
        <f t="shared" si="240"/>
        <v>0</v>
      </c>
      <c r="AV417" s="2">
        <f t="shared" si="241"/>
        <v>5.2325581395348833E-2</v>
      </c>
      <c r="AW417" s="2">
        <f t="shared" si="242"/>
        <v>0.26162790697674421</v>
      </c>
      <c r="AX417" s="2">
        <f t="shared" si="243"/>
        <v>0.36627906976744184</v>
      </c>
      <c r="AY417" s="2">
        <f t="shared" si="244"/>
        <v>0</v>
      </c>
      <c r="AZ417" s="2">
        <f t="shared" si="221"/>
        <v>1.5295857988165684E-2</v>
      </c>
      <c r="BA417" s="2">
        <f t="shared" si="222"/>
        <v>9.1754506674005781E-2</v>
      </c>
      <c r="BB417" s="2">
        <f t="shared" si="223"/>
        <v>0.18313953488372092</v>
      </c>
      <c r="BC417">
        <f t="shared" si="224"/>
        <v>1</v>
      </c>
      <c r="BD417" s="74">
        <f t="shared" si="225"/>
        <v>8.0033322165452645E-3</v>
      </c>
      <c r="BE417" s="74">
        <f t="shared" si="226"/>
        <v>7.8638230745337254E-2</v>
      </c>
      <c r="BF417" s="74">
        <f t="shared" si="227"/>
        <v>5.0728929833608757E-2</v>
      </c>
      <c r="BG417" s="2">
        <f t="shared" si="228"/>
        <v>0.18313953488372092</v>
      </c>
      <c r="BH417" s="2">
        <f t="shared" si="229"/>
        <v>0</v>
      </c>
      <c r="BI417" s="2">
        <f t="shared" si="230"/>
        <v>8.0033322165452645E-3</v>
      </c>
      <c r="BJ417" s="2">
        <f t="shared" si="231"/>
        <v>7.8638230745337254E-2</v>
      </c>
      <c r="BK417" s="2">
        <f t="shared" si="232"/>
        <v>5.0728929833608757E-2</v>
      </c>
      <c r="BL417" s="2">
        <f t="shared" si="233"/>
        <v>0.18313953488372092</v>
      </c>
      <c r="BM417" s="2">
        <f t="shared" si="234"/>
        <v>0</v>
      </c>
      <c r="BN417" s="2">
        <f t="shared" si="235"/>
        <v>8.4949508630585858E-3</v>
      </c>
      <c r="BO417" s="2">
        <f t="shared" si="236"/>
        <v>7.8638230745337254E-2</v>
      </c>
      <c r="BP417" s="2">
        <f t="shared" si="237"/>
        <v>5.1277386548502814E-2</v>
      </c>
      <c r="BQ417" s="2">
        <f t="shared" si="238"/>
        <v>0.18313953488372092</v>
      </c>
      <c r="BR417" s="2">
        <f t="shared" si="239"/>
        <v>0</v>
      </c>
    </row>
    <row r="418" spans="1:70" x14ac:dyDescent="0.3">
      <c r="A418" s="93">
        <v>0</v>
      </c>
      <c r="B418">
        <v>204801</v>
      </c>
      <c r="C418" t="s">
        <v>2567</v>
      </c>
      <c r="D418" t="s">
        <v>2568</v>
      </c>
      <c r="E418" t="s">
        <v>2569</v>
      </c>
      <c r="F418">
        <v>18564</v>
      </c>
      <c r="G418" t="s">
        <v>884</v>
      </c>
      <c r="H418" t="s">
        <v>917</v>
      </c>
      <c r="I418" t="s">
        <v>5231</v>
      </c>
      <c r="J418">
        <v>1</v>
      </c>
      <c r="K418">
        <v>4.5</v>
      </c>
      <c r="L418">
        <v>1</v>
      </c>
      <c r="M418">
        <v>1</v>
      </c>
      <c r="N418">
        <v>20</v>
      </c>
      <c r="O418" t="s">
        <v>1301</v>
      </c>
      <c r="P418" t="s">
        <v>2570</v>
      </c>
      <c r="Q418" t="s">
        <v>2571</v>
      </c>
      <c r="R418">
        <v>4</v>
      </c>
      <c r="S418">
        <v>2</v>
      </c>
      <c r="T418">
        <v>0</v>
      </c>
      <c r="U418">
        <v>4</v>
      </c>
      <c r="V418">
        <v>2065</v>
      </c>
      <c r="W418">
        <v>13</v>
      </c>
      <c r="X418">
        <v>3</v>
      </c>
      <c r="Y418">
        <v>1</v>
      </c>
      <c r="Z418" t="s">
        <v>1681</v>
      </c>
      <c r="AA418" t="s">
        <v>692</v>
      </c>
      <c r="AB418" s="69" t="str">
        <f>IF(AA418&lt;&gt;"",INDEX(Lookup!$N$2:$N$5,MATCH(Players!AA418,Lookup!$P$2:$P$5,0)),INDEX(Lookup!$N$2:$N$5,MATCH(Players!O418,Lookup!$O$2:$O$5,0)))</f>
        <v>Defense</v>
      </c>
      <c r="AC418">
        <v>2512000</v>
      </c>
      <c r="AD418" s="69" t="s">
        <v>788</v>
      </c>
      <c r="AE418" s="69" t="str">
        <f>INDEX('Translate table'!$H$2:$H$622,MATCH(Players!P418,'Translate table'!$G$2:$G$622,0))</f>
        <v>Pierre Bengtsson</v>
      </c>
      <c r="AF418" s="69">
        <f>IFERROR(INDEX('Euro Qual stats'!$A$1:$L$2071,MATCH(Players!$AE418,'Euro Qual stats'!$A$1:$A$2071,0),MATCH(Players!AF$2,'Euro Qual stats'!$A$1:$L$1,0)),0)</f>
        <v>5</v>
      </c>
      <c r="AG418" s="69">
        <f>IFERROR(INDEX('Euro Qual stats'!$A$1:$L$2071,MATCH(Players!$AE418,'Euro Qual stats'!$A$1:$A$2071,0),MATCH(Players!AG$2,'Euro Qual stats'!$A$1:$L$1,0)),0)</f>
        <v>0.2</v>
      </c>
      <c r="AH418" s="69">
        <f>IFERROR(INDEX('Euro Qual stats'!$A$1:$L$2071,MATCH(Players!$AE418,'Euro Qual stats'!$A$1:$A$2071,0),MATCH(Players!AH$2,'Euro Qual stats'!$A$1:$L$1,0)),0)</f>
        <v>0</v>
      </c>
      <c r="AI418" s="69">
        <f>IFERROR(INDEX('Euro Qual stats'!$A$1:$L$2071,MATCH(Players!$AE418,'Euro Qual stats'!$A$1:$A$2071,0),MATCH(Players!AI$2,'Euro Qual stats'!$A$1:$L$1,0)),0)</f>
        <v>0</v>
      </c>
      <c r="AJ418" s="85">
        <f t="shared" si="210"/>
        <v>0.13790433925049311</v>
      </c>
      <c r="AK418" s="85">
        <f t="shared" si="211"/>
        <v>5.3535502958579895E-2</v>
      </c>
      <c r="AL418" s="85">
        <f t="shared" si="212"/>
        <v>0.11021203155818535</v>
      </c>
      <c r="AM418" s="85">
        <f t="shared" si="213"/>
        <v>0</v>
      </c>
      <c r="AN418" s="85">
        <f t="shared" si="214"/>
        <v>0</v>
      </c>
      <c r="AO418" s="85">
        <f t="shared" si="215"/>
        <v>0</v>
      </c>
      <c r="AP418" s="2">
        <f t="shared" si="216"/>
        <v>0.17433414043583534</v>
      </c>
      <c r="AQ418" s="2">
        <f t="shared" si="217"/>
        <v>8.7167070217917669E-2</v>
      </c>
      <c r="AR418" s="2">
        <f t="shared" si="218"/>
        <v>0.56658595641646492</v>
      </c>
      <c r="AS418" s="2">
        <f t="shared" si="219"/>
        <v>0.13075060532687649</v>
      </c>
      <c r="AT418" s="2">
        <f t="shared" si="220"/>
        <v>4.3583535108958835E-2</v>
      </c>
      <c r="AU418" s="2">
        <f t="shared" si="240"/>
        <v>0.17433414043583534</v>
      </c>
      <c r="AV418" s="2">
        <f t="shared" si="241"/>
        <v>8.7167070217917669E-2</v>
      </c>
      <c r="AW418" s="2">
        <f t="shared" si="242"/>
        <v>0.56658595641646492</v>
      </c>
      <c r="AX418" s="2">
        <f t="shared" si="243"/>
        <v>0.13075060532687649</v>
      </c>
      <c r="AY418" s="2">
        <f t="shared" si="244"/>
        <v>4.3583535108958835E-2</v>
      </c>
      <c r="AZ418" s="2">
        <f t="shared" si="221"/>
        <v>0.11393482169720762</v>
      </c>
      <c r="BA418" s="2">
        <f t="shared" si="222"/>
        <v>0.11253570473420539</v>
      </c>
      <c r="BB418" s="2">
        <f t="shared" si="223"/>
        <v>6.5375302663438245E-2</v>
      </c>
      <c r="BC418">
        <f t="shared" si="224"/>
        <v>0</v>
      </c>
      <c r="BD418" s="74">
        <f t="shared" si="225"/>
        <v>0</v>
      </c>
      <c r="BE418" s="74">
        <f t="shared" si="226"/>
        <v>0</v>
      </c>
      <c r="BF418" s="74">
        <f t="shared" si="227"/>
        <v>0</v>
      </c>
      <c r="BG418" s="2">
        <f t="shared" si="228"/>
        <v>6.5375302663438245E-2</v>
      </c>
      <c r="BH418" s="2">
        <f t="shared" si="229"/>
        <v>4.3583535108958835E-2</v>
      </c>
      <c r="BI418" s="2">
        <f t="shared" si="230"/>
        <v>0</v>
      </c>
      <c r="BJ418" s="2">
        <f t="shared" si="231"/>
        <v>0</v>
      </c>
      <c r="BK418" s="2">
        <f t="shared" si="232"/>
        <v>0</v>
      </c>
      <c r="BL418" s="2">
        <f t="shared" si="233"/>
        <v>6.5375302663438245E-2</v>
      </c>
      <c r="BM418" s="2">
        <f t="shared" si="234"/>
        <v>4.3583535108958835E-2</v>
      </c>
      <c r="BN418" s="2">
        <f t="shared" si="235"/>
        <v>0</v>
      </c>
      <c r="BO418" s="2">
        <f t="shared" si="236"/>
        <v>0</v>
      </c>
      <c r="BP418" s="2">
        <f t="shared" si="237"/>
        <v>0</v>
      </c>
      <c r="BQ418" s="2">
        <f t="shared" si="238"/>
        <v>6.5375302663438245E-2</v>
      </c>
      <c r="BR418" s="2">
        <f t="shared" si="239"/>
        <v>4.3583535108958835E-2</v>
      </c>
    </row>
    <row r="419" spans="1:70" x14ac:dyDescent="0.3">
      <c r="A419" s="93">
        <v>0</v>
      </c>
      <c r="B419">
        <v>221505</v>
      </c>
      <c r="C419" t="s">
        <v>2572</v>
      </c>
      <c r="D419" t="s">
        <v>2573</v>
      </c>
      <c r="E419" t="s">
        <v>2574</v>
      </c>
      <c r="F419">
        <v>18564</v>
      </c>
      <c r="G419" t="s">
        <v>884</v>
      </c>
      <c r="H419" t="s">
        <v>917</v>
      </c>
      <c r="I419" t="s">
        <v>5231</v>
      </c>
      <c r="J419">
        <v>1</v>
      </c>
      <c r="K419">
        <v>4.5</v>
      </c>
      <c r="L419">
        <v>1</v>
      </c>
      <c r="M419">
        <v>1</v>
      </c>
      <c r="N419">
        <v>1</v>
      </c>
      <c r="O419" t="s">
        <v>992</v>
      </c>
      <c r="P419" t="s">
        <v>2575</v>
      </c>
      <c r="Q419" t="s">
        <v>1155</v>
      </c>
      <c r="Z419" t="s">
        <v>1681</v>
      </c>
      <c r="AA419" t="s">
        <v>691</v>
      </c>
      <c r="AB419" s="69" t="str">
        <f>IF(AA419&lt;&gt;"",INDEX(Lookup!$N$2:$N$5,MATCH(Players!AA419,Lookup!$P$2:$P$5,0)),INDEX(Lookup!$N$2:$N$5,MATCH(Players!O419,Lookup!$O$2:$O$5,0)))</f>
        <v>Midfield</v>
      </c>
      <c r="AC419">
        <v>2012000</v>
      </c>
      <c r="AD419" s="69" t="s">
        <v>788</v>
      </c>
      <c r="AE419" s="69" t="str">
        <f>INDEX('Translate table'!$H$2:$H$622,MATCH(Players!P419,'Translate table'!$G$2:$G$622,0))</f>
        <v>Jens Larsen</v>
      </c>
      <c r="AF419" s="69">
        <f>IFERROR(INDEX('Euro Qual stats'!$A$1:$L$2071,MATCH(Players!$AE419,'Euro Qual stats'!$A$1:$A$2071,0),MATCH(Players!AF$2,'Euro Qual stats'!$A$1:$L$1,0)),0)</f>
        <v>8</v>
      </c>
      <c r="AG419" s="69">
        <f>IFERROR(INDEX('Euro Qual stats'!$A$1:$L$2071,MATCH(Players!$AE419,'Euro Qual stats'!$A$1:$A$2071,0),MATCH(Players!AG$2,'Euro Qual stats'!$A$1:$L$1,0)),0)</f>
        <v>0.13</v>
      </c>
      <c r="AH419" s="69">
        <f>IFERROR(INDEX('Euro Qual stats'!$A$1:$L$2071,MATCH(Players!$AE419,'Euro Qual stats'!$A$1:$A$2071,0),MATCH(Players!AH$2,'Euro Qual stats'!$A$1:$L$1,0)),0)</f>
        <v>0</v>
      </c>
      <c r="AI419" s="69">
        <f>IFERROR(INDEX('Euro Qual stats'!$A$1:$L$2071,MATCH(Players!$AE419,'Euro Qual stats'!$A$1:$A$2071,0),MATCH(Players!AI$2,'Euro Qual stats'!$A$1:$L$1,0)),0)</f>
        <v>0</v>
      </c>
      <c r="AJ419" s="85">
        <f t="shared" si="210"/>
        <v>0.14011049723756908</v>
      </c>
      <c r="AK419" s="85">
        <f t="shared" si="211"/>
        <v>7.4640883977900557E-2</v>
      </c>
      <c r="AL419" s="85">
        <f t="shared" si="212"/>
        <v>7.7550644567219149E-2</v>
      </c>
      <c r="AM419" s="85">
        <f t="shared" si="213"/>
        <v>0</v>
      </c>
      <c r="AN419" s="85">
        <f t="shared" si="214"/>
        <v>0</v>
      </c>
      <c r="AO419" s="85">
        <f t="shared" si="215"/>
        <v>0</v>
      </c>
      <c r="AP419" s="2" t="str">
        <f t="shared" si="216"/>
        <v/>
      </c>
      <c r="AQ419" s="2" t="str">
        <f t="shared" si="217"/>
        <v/>
      </c>
      <c r="AR419" s="2" t="str">
        <f t="shared" si="218"/>
        <v/>
      </c>
      <c r="AS419" s="2" t="str">
        <f t="shared" si="219"/>
        <v/>
      </c>
      <c r="AT419" s="2" t="str">
        <f t="shared" si="220"/>
        <v/>
      </c>
      <c r="AU419" s="2">
        <f t="shared" si="240"/>
        <v>3.2738711651272179E-2</v>
      </c>
      <c r="AV419" s="2">
        <f t="shared" si="241"/>
        <v>3.0526157122442311E-2</v>
      </c>
      <c r="AW419" s="2">
        <f t="shared" si="242"/>
        <v>0.22701179417597328</v>
      </c>
      <c r="AX419" s="2">
        <f t="shared" si="243"/>
        <v>0.16385980883022302</v>
      </c>
      <c r="AY419" s="2">
        <f t="shared" si="244"/>
        <v>0</v>
      </c>
      <c r="AZ419" s="2">
        <f t="shared" si="221"/>
        <v>5.3689797814586368E-2</v>
      </c>
      <c r="BA419" s="2">
        <f t="shared" si="222"/>
        <v>8.531832718000569E-2</v>
      </c>
      <c r="BB419" s="2">
        <f t="shared" si="223"/>
        <v>8.1929904415111512E-2</v>
      </c>
      <c r="BC419">
        <f t="shared" si="224"/>
        <v>0</v>
      </c>
      <c r="BD419" s="74">
        <f t="shared" si="225"/>
        <v>0</v>
      </c>
      <c r="BE419" s="74">
        <f t="shared" si="226"/>
        <v>0</v>
      </c>
      <c r="BF419" s="74">
        <f t="shared" si="227"/>
        <v>0</v>
      </c>
      <c r="BG419" s="2">
        <f t="shared" si="228"/>
        <v>8.1929904415111512E-2</v>
      </c>
      <c r="BH419" s="2">
        <f t="shared" si="229"/>
        <v>0</v>
      </c>
      <c r="BI419" s="2">
        <f t="shared" si="230"/>
        <v>0</v>
      </c>
      <c r="BJ419" s="2">
        <f t="shared" si="231"/>
        <v>0</v>
      </c>
      <c r="BK419" s="2">
        <f t="shared" si="232"/>
        <v>0</v>
      </c>
      <c r="BL419" s="2">
        <f t="shared" si="233"/>
        <v>8.1929904415111512E-2</v>
      </c>
      <c r="BM419" s="2">
        <f t="shared" si="234"/>
        <v>0</v>
      </c>
      <c r="BN419" s="2">
        <f t="shared" si="235"/>
        <v>0</v>
      </c>
      <c r="BO419" s="2">
        <f t="shared" si="236"/>
        <v>0</v>
      </c>
      <c r="BP419" s="2">
        <f t="shared" si="237"/>
        <v>0</v>
      </c>
      <c r="BQ419" s="2">
        <f t="shared" si="238"/>
        <v>8.1929904415111512E-2</v>
      </c>
      <c r="BR419" s="2">
        <f t="shared" si="239"/>
        <v>0</v>
      </c>
    </row>
    <row r="420" spans="1:70" x14ac:dyDescent="0.3">
      <c r="A420" s="93">
        <v>0</v>
      </c>
      <c r="B420">
        <v>204822</v>
      </c>
      <c r="C420" t="s">
        <v>2576</v>
      </c>
      <c r="D420" t="s">
        <v>2577</v>
      </c>
      <c r="E420" t="s">
        <v>2578</v>
      </c>
      <c r="F420">
        <v>18564</v>
      </c>
      <c r="G420" t="s">
        <v>884</v>
      </c>
      <c r="H420" t="s">
        <v>917</v>
      </c>
      <c r="I420" t="s">
        <v>5174</v>
      </c>
      <c r="J420">
        <v>0</v>
      </c>
      <c r="K420">
        <v>4.5</v>
      </c>
      <c r="L420">
        <v>0</v>
      </c>
      <c r="M420">
        <v>0</v>
      </c>
      <c r="N420">
        <v>0</v>
      </c>
      <c r="O420" t="s">
        <v>992</v>
      </c>
      <c r="P420" t="s">
        <v>2579</v>
      </c>
      <c r="Q420" t="s">
        <v>2579</v>
      </c>
      <c r="R420">
        <v>5</v>
      </c>
      <c r="S420">
        <v>2</v>
      </c>
      <c r="T420">
        <v>0</v>
      </c>
      <c r="U420">
        <v>0</v>
      </c>
      <c r="V420">
        <v>1860</v>
      </c>
      <c r="W420">
        <v>18</v>
      </c>
      <c r="X420">
        <v>6</v>
      </c>
      <c r="Y420">
        <v>1</v>
      </c>
      <c r="Z420" t="s">
        <v>1681</v>
      </c>
      <c r="AA420" t="s">
        <v>691</v>
      </c>
      <c r="AB420" s="69" t="str">
        <f>IF(AA420&lt;&gt;"",INDEX(Lookup!$N$2:$N$5,MATCH(Players!AA420,Lookup!$P$2:$P$5,0)),INDEX(Lookup!$N$2:$N$5,MATCH(Players!O420,Lookup!$O$2:$O$5,0)))</f>
        <v>Midfield</v>
      </c>
      <c r="AC420">
        <v>2995000</v>
      </c>
      <c r="AD420" s="69" t="s">
        <v>790</v>
      </c>
      <c r="AE420" s="69" t="str">
        <f>INDEX('Translate table'!$H$2:$H$622,MATCH(Players!P420,'Translate table'!$G$2:$G$622,0))</f>
        <v>Mattias Svanberg</v>
      </c>
      <c r="AF420" s="69">
        <f>IFERROR(INDEX('Euro Qual stats'!$A$1:$L$2071,MATCH(Players!$AE420,'Euro Qual stats'!$A$1:$A$2071,0),MATCH(Players!AF$2,'Euro Qual stats'!$A$1:$L$1,0)),0)</f>
        <v>1</v>
      </c>
      <c r="AG420" s="69">
        <f>IFERROR(INDEX('Euro Qual stats'!$A$1:$L$2071,MATCH(Players!$AE420,'Euro Qual stats'!$A$1:$A$2071,0),MATCH(Players!AG$2,'Euro Qual stats'!$A$1:$L$1,0)),0)</f>
        <v>1</v>
      </c>
      <c r="AH420" s="69">
        <f>IFERROR(INDEX('Euro Qual stats'!$A$1:$L$2071,MATCH(Players!$AE420,'Euro Qual stats'!$A$1:$A$2071,0),MATCH(Players!AH$2,'Euro Qual stats'!$A$1:$L$1,0)),0)</f>
        <v>1</v>
      </c>
      <c r="AI420" s="69">
        <f>IFERROR(INDEX('Euro Qual stats'!$A$1:$L$2071,MATCH(Players!$AE420,'Euro Qual stats'!$A$1:$A$2071,0),MATCH(Players!AI$2,'Euro Qual stats'!$A$1:$L$1,0)),0)</f>
        <v>1</v>
      </c>
      <c r="AJ420" s="85">
        <f t="shared" si="210"/>
        <v>0.23030386740331493</v>
      </c>
      <c r="AK420" s="85">
        <f t="shared" si="211"/>
        <v>0.2885957642725599</v>
      </c>
      <c r="AL420" s="85">
        <f t="shared" si="212"/>
        <v>0.29659760589318601</v>
      </c>
      <c r="AM420" s="85">
        <f t="shared" si="213"/>
        <v>0</v>
      </c>
      <c r="AN420" s="85">
        <f t="shared" si="214"/>
        <v>0</v>
      </c>
      <c r="AO420" s="85">
        <f t="shared" si="215"/>
        <v>0</v>
      </c>
      <c r="AP420" s="2">
        <f t="shared" si="216"/>
        <v>0.24193548387096775</v>
      </c>
      <c r="AQ420" s="2">
        <f t="shared" si="217"/>
        <v>9.6774193548387094E-2</v>
      </c>
      <c r="AR420" s="2">
        <f t="shared" si="218"/>
        <v>0.87096774193548387</v>
      </c>
      <c r="AS420" s="2">
        <f t="shared" si="219"/>
        <v>0.29032258064516131</v>
      </c>
      <c r="AT420" s="2">
        <f t="shared" si="220"/>
        <v>4.8387096774193547E-2</v>
      </c>
      <c r="AU420" s="2">
        <f t="shared" si="240"/>
        <v>0.24193548387096775</v>
      </c>
      <c r="AV420" s="2">
        <f t="shared" si="241"/>
        <v>9.6774193548387094E-2</v>
      </c>
      <c r="AW420" s="2">
        <f t="shared" si="242"/>
        <v>0.87096774193548387</v>
      </c>
      <c r="AX420" s="2">
        <f t="shared" si="243"/>
        <v>0.29032258064516131</v>
      </c>
      <c r="AY420" s="2">
        <f t="shared" si="244"/>
        <v>4.8387096774193547E-2</v>
      </c>
      <c r="AZ420" s="2">
        <f t="shared" si="221"/>
        <v>0.26526562407176379</v>
      </c>
      <c r="BA420" s="2">
        <f t="shared" si="222"/>
        <v>0.163539030475851</v>
      </c>
      <c r="BB420" s="2">
        <f t="shared" si="223"/>
        <v>0.64516129032258063</v>
      </c>
      <c r="BC420">
        <f t="shared" si="224"/>
        <v>0</v>
      </c>
      <c r="BD420" s="74">
        <f t="shared" si="225"/>
        <v>0</v>
      </c>
      <c r="BE420" s="74">
        <f t="shared" si="226"/>
        <v>0</v>
      </c>
      <c r="BF420" s="74">
        <f t="shared" si="227"/>
        <v>0</v>
      </c>
      <c r="BG420" s="2">
        <f t="shared" si="228"/>
        <v>0.64516129032258063</v>
      </c>
      <c r="BH420" s="2">
        <f t="shared" si="229"/>
        <v>4.8387096774193547E-2</v>
      </c>
      <c r="BI420" s="2">
        <f t="shared" si="230"/>
        <v>0</v>
      </c>
      <c r="BJ420" s="2">
        <f t="shared" si="231"/>
        <v>0</v>
      </c>
      <c r="BK420" s="2">
        <f t="shared" si="232"/>
        <v>0</v>
      </c>
      <c r="BL420" s="2">
        <f t="shared" si="233"/>
        <v>0.64516129032258063</v>
      </c>
      <c r="BM420" s="2">
        <f t="shared" si="234"/>
        <v>4.8387096774193547E-2</v>
      </c>
      <c r="BN420" s="2">
        <f t="shared" si="235"/>
        <v>0</v>
      </c>
      <c r="BO420" s="2">
        <f t="shared" si="236"/>
        <v>0</v>
      </c>
      <c r="BP420" s="2">
        <f t="shared" si="237"/>
        <v>0</v>
      </c>
      <c r="BQ420" s="2">
        <f t="shared" si="238"/>
        <v>0.64516129032258063</v>
      </c>
      <c r="BR420" s="2">
        <f t="shared" si="239"/>
        <v>4.8387096774193547E-2</v>
      </c>
    </row>
    <row r="421" spans="1:70" x14ac:dyDescent="0.3">
      <c r="A421" s="93">
        <v>0</v>
      </c>
      <c r="B421">
        <v>204817</v>
      </c>
      <c r="C421" t="s">
        <v>5199</v>
      </c>
      <c r="E421" t="s">
        <v>2581</v>
      </c>
      <c r="F421">
        <v>18564</v>
      </c>
      <c r="G421" t="s">
        <v>884</v>
      </c>
      <c r="H421" t="s">
        <v>917</v>
      </c>
      <c r="I421" t="s">
        <v>979</v>
      </c>
      <c r="J421">
        <v>3</v>
      </c>
      <c r="K421">
        <v>4.5</v>
      </c>
      <c r="L421">
        <v>3</v>
      </c>
      <c r="M421">
        <v>0</v>
      </c>
      <c r="N421">
        <v>36</v>
      </c>
      <c r="O421" t="s">
        <v>992</v>
      </c>
      <c r="P421" t="s">
        <v>5200</v>
      </c>
      <c r="Q421" t="s">
        <v>1155</v>
      </c>
      <c r="AB421" s="69" t="str">
        <f>IF(AA421&lt;&gt;"",INDEX(Lookup!$N$2:$N$5,MATCH(Players!AA421,Lookup!$P$2:$P$5,0)),INDEX(Lookup!$N$2:$N$5,MATCH(Players!O421,Lookup!$O$2:$O$5,0)))</f>
        <v>Midfield</v>
      </c>
      <c r="AD421" s="69" t="s">
        <v>788</v>
      </c>
      <c r="AE421" s="69" t="e">
        <f>INDEX('Translate table'!$H$2:$H$622,MATCH(Players!P421,'Translate table'!$G$2:$G$622,0))</f>
        <v>#N/A</v>
      </c>
      <c r="AF421" s="69">
        <f>IFERROR(INDEX('Euro Qual stats'!$A$1:$L$2071,MATCH(Players!$AE421,'Euro Qual stats'!$A$1:$A$2071,0),MATCH(Players!AF$2,'Euro Qual stats'!$A$1:$L$1,0)),0)</f>
        <v>0</v>
      </c>
      <c r="AG421" s="69">
        <f>IFERROR(INDEX('Euro Qual stats'!$A$1:$L$2071,MATCH(Players!$AE421,'Euro Qual stats'!$A$1:$A$2071,0),MATCH(Players!AG$2,'Euro Qual stats'!$A$1:$L$1,0)),0)</f>
        <v>0</v>
      </c>
      <c r="AH421" s="69">
        <f>IFERROR(INDEX('Euro Qual stats'!$A$1:$L$2071,MATCH(Players!$AE421,'Euro Qual stats'!$A$1:$A$2071,0),MATCH(Players!AH$2,'Euro Qual stats'!$A$1:$L$1,0)),0)</f>
        <v>0</v>
      </c>
      <c r="AI421" s="69">
        <f>IFERROR(INDEX('Euro Qual stats'!$A$1:$L$2071,MATCH(Players!$AE421,'Euro Qual stats'!$A$1:$A$2071,0),MATCH(Players!AI$2,'Euro Qual stats'!$A$1:$L$1,0)),0)</f>
        <v>0</v>
      </c>
      <c r="AJ421" s="85">
        <f t="shared" si="210"/>
        <v>0.16033149171270719</v>
      </c>
      <c r="AK421" s="85">
        <f t="shared" si="211"/>
        <v>0.2239226519337017</v>
      </c>
      <c r="AL421" s="85">
        <f t="shared" si="212"/>
        <v>0.23265193370165746</v>
      </c>
      <c r="AM421" s="85">
        <f t="shared" si="213"/>
        <v>0.1138993189939152</v>
      </c>
      <c r="AN421" s="85">
        <f t="shared" si="214"/>
        <v>0.10225717632999537</v>
      </c>
      <c r="AO421" s="85">
        <f t="shared" si="215"/>
        <v>0.14746307755557941</v>
      </c>
      <c r="AP421" s="2" t="str">
        <f t="shared" si="216"/>
        <v/>
      </c>
      <c r="AQ421" s="2" t="str">
        <f t="shared" si="217"/>
        <v/>
      </c>
      <c r="AR421" s="2" t="str">
        <f t="shared" si="218"/>
        <v/>
      </c>
      <c r="AS421" s="2" t="str">
        <f t="shared" si="219"/>
        <v/>
      </c>
      <c r="AT421" s="2" t="str">
        <f t="shared" si="220"/>
        <v/>
      </c>
      <c r="AU421" s="2">
        <f t="shared" si="240"/>
        <v>3.2738711651272179E-2</v>
      </c>
      <c r="AV421" s="2">
        <f t="shared" si="241"/>
        <v>3.0526157122442311E-2</v>
      </c>
      <c r="AW421" s="2">
        <f t="shared" si="242"/>
        <v>0.22701179417597328</v>
      </c>
      <c r="AX421" s="2">
        <f t="shared" si="243"/>
        <v>0.16385980883022302</v>
      </c>
      <c r="AY421" s="2">
        <f t="shared" si="244"/>
        <v>0</v>
      </c>
      <c r="AZ421" s="2">
        <f t="shared" si="221"/>
        <v>0.12833068179248694</v>
      </c>
      <c r="BA421" s="2">
        <f t="shared" si="222"/>
        <v>9.5428824417574748E-2</v>
      </c>
      <c r="BB421" s="2">
        <f t="shared" si="223"/>
        <v>8.1929904415111512E-2</v>
      </c>
      <c r="BC421">
        <f t="shared" si="224"/>
        <v>1</v>
      </c>
      <c r="BD421" s="74">
        <f t="shared" si="225"/>
        <v>6.7147137529367101E-2</v>
      </c>
      <c r="BE421" s="74">
        <f t="shared" si="226"/>
        <v>8.178730600086713E-2</v>
      </c>
      <c r="BF421" s="74">
        <f t="shared" si="227"/>
        <v>4.4016961000946403E-2</v>
      </c>
      <c r="BG421" s="2">
        <f t="shared" si="228"/>
        <v>8.1929904415111512E-2</v>
      </c>
      <c r="BH421" s="2">
        <f t="shared" si="229"/>
        <v>0</v>
      </c>
      <c r="BI421" s="2">
        <f t="shared" si="230"/>
        <v>6.7147137529367101E-2</v>
      </c>
      <c r="BJ421" s="2">
        <f t="shared" si="231"/>
        <v>8.178730600086713E-2</v>
      </c>
      <c r="BK421" s="2">
        <f t="shared" si="232"/>
        <v>4.4016961000946403E-2</v>
      </c>
      <c r="BL421" s="2">
        <f t="shared" si="233"/>
        <v>8.1929904415111512E-2</v>
      </c>
      <c r="BM421" s="2">
        <f t="shared" si="234"/>
        <v>0</v>
      </c>
      <c r="BN421" s="2">
        <f t="shared" si="235"/>
        <v>7.1271767617967968E-2</v>
      </c>
      <c r="BO421" s="2">
        <f t="shared" si="236"/>
        <v>8.178730600086713E-2</v>
      </c>
      <c r="BP421" s="2">
        <f t="shared" si="237"/>
        <v>4.4492851147050073E-2</v>
      </c>
      <c r="BQ421" s="2">
        <f t="shared" si="238"/>
        <v>8.1929904415111512E-2</v>
      </c>
      <c r="BR421" s="2">
        <f t="shared" si="239"/>
        <v>0</v>
      </c>
    </row>
    <row r="422" spans="1:70" x14ac:dyDescent="0.3">
      <c r="A422" s="93">
        <v>0</v>
      </c>
      <c r="B422">
        <v>204816</v>
      </c>
      <c r="C422" t="s">
        <v>2584</v>
      </c>
      <c r="D422" t="s">
        <v>2585</v>
      </c>
      <c r="E422" t="s">
        <v>2586</v>
      </c>
      <c r="F422">
        <v>18564</v>
      </c>
      <c r="G422" t="s">
        <v>884</v>
      </c>
      <c r="H422" t="s">
        <v>917</v>
      </c>
      <c r="I422" t="s">
        <v>5231</v>
      </c>
      <c r="J422">
        <v>0</v>
      </c>
      <c r="K422">
        <v>4.5</v>
      </c>
      <c r="L422">
        <v>0</v>
      </c>
      <c r="M422">
        <v>0</v>
      </c>
      <c r="N422">
        <v>2</v>
      </c>
      <c r="O422" t="s">
        <v>992</v>
      </c>
      <c r="P422" t="s">
        <v>2587</v>
      </c>
      <c r="Q422" t="s">
        <v>2588</v>
      </c>
      <c r="R422">
        <v>0</v>
      </c>
      <c r="S422">
        <v>2</v>
      </c>
      <c r="T422">
        <v>0</v>
      </c>
      <c r="U422">
        <v>1</v>
      </c>
      <c r="V422">
        <v>1689</v>
      </c>
      <c r="W422">
        <v>5</v>
      </c>
      <c r="X422">
        <v>6</v>
      </c>
      <c r="Y422">
        <v>0</v>
      </c>
      <c r="Z422" t="s">
        <v>1681</v>
      </c>
      <c r="AA422" t="s">
        <v>691</v>
      </c>
      <c r="AB422" s="69" t="str">
        <f>IF(AA422&lt;&gt;"",INDEX(Lookup!$N$2:$N$5,MATCH(Players!AA422,Lookup!$P$2:$P$5,0)),INDEX(Lookup!$N$2:$N$5,MATCH(Players!O422,Lookup!$O$2:$O$5,0)))</f>
        <v>Midfield</v>
      </c>
      <c r="AC422">
        <v>2495000</v>
      </c>
      <c r="AD422" s="69" t="s">
        <v>788</v>
      </c>
      <c r="AE422" s="69" t="str">
        <f>INDEX('Translate table'!$H$2:$H$622,MATCH(Players!P422,'Translate table'!$G$2:$G$622,0))</f>
        <v>Ken Sema</v>
      </c>
      <c r="AF422" s="69">
        <f>IFERROR(INDEX('Euro Qual stats'!$A$1:$L$2071,MATCH(Players!$AE422,'Euro Qual stats'!$A$1:$A$2071,0),MATCH(Players!AF$2,'Euro Qual stats'!$A$1:$L$1,0)),0)</f>
        <v>1</v>
      </c>
      <c r="AG422" s="69">
        <f>IFERROR(INDEX('Euro Qual stats'!$A$1:$L$2071,MATCH(Players!$AE422,'Euro Qual stats'!$A$1:$A$2071,0),MATCH(Players!AG$2,'Euro Qual stats'!$A$1:$L$1,0)),0)</f>
        <v>0</v>
      </c>
      <c r="AH422" s="69">
        <f>IFERROR(INDEX('Euro Qual stats'!$A$1:$L$2071,MATCH(Players!$AE422,'Euro Qual stats'!$A$1:$A$2071,0),MATCH(Players!AH$2,'Euro Qual stats'!$A$1:$L$1,0)),0)</f>
        <v>0</v>
      </c>
      <c r="AI422" s="69">
        <f>IFERROR(INDEX('Euro Qual stats'!$A$1:$L$2071,MATCH(Players!$AE422,'Euro Qual stats'!$A$1:$A$2071,0),MATCH(Players!AI$2,'Euro Qual stats'!$A$1:$L$1,0)),0)</f>
        <v>0</v>
      </c>
      <c r="AJ422" s="85">
        <f t="shared" si="210"/>
        <v>0.14697053406998159</v>
      </c>
      <c r="AK422" s="85">
        <f t="shared" si="211"/>
        <v>0.20526243093922655</v>
      </c>
      <c r="AL422" s="85">
        <f t="shared" si="212"/>
        <v>0.21326427255985267</v>
      </c>
      <c r="AM422" s="85">
        <f t="shared" si="213"/>
        <v>0</v>
      </c>
      <c r="AN422" s="85">
        <f t="shared" si="214"/>
        <v>0</v>
      </c>
      <c r="AO422" s="85">
        <f t="shared" si="215"/>
        <v>0</v>
      </c>
      <c r="AP422" s="2">
        <f t="shared" si="216"/>
        <v>0</v>
      </c>
      <c r="AQ422" s="2">
        <f t="shared" si="217"/>
        <v>0.10657193605683836</v>
      </c>
      <c r="AR422" s="2">
        <f t="shared" si="218"/>
        <v>0.26642984014209592</v>
      </c>
      <c r="AS422" s="2">
        <f t="shared" si="219"/>
        <v>0.31971580817051509</v>
      </c>
      <c r="AT422" s="2">
        <f t="shared" si="220"/>
        <v>0</v>
      </c>
      <c r="AU422" s="2">
        <f t="shared" si="240"/>
        <v>0</v>
      </c>
      <c r="AV422" s="2">
        <f t="shared" si="241"/>
        <v>0.10657193605683836</v>
      </c>
      <c r="AW422" s="2">
        <f t="shared" si="242"/>
        <v>0.26642984014209592</v>
      </c>
      <c r="AX422" s="2">
        <f t="shared" si="243"/>
        <v>0.31971580817051509</v>
      </c>
      <c r="AY422" s="2">
        <f t="shared" si="244"/>
        <v>0</v>
      </c>
      <c r="AZ422" s="2">
        <f t="shared" si="221"/>
        <v>0.10263121546961328</v>
      </c>
      <c r="BA422" s="2">
        <f t="shared" si="222"/>
        <v>0.12677123506340998</v>
      </c>
      <c r="BB422" s="2">
        <f t="shared" si="223"/>
        <v>0.15985790408525755</v>
      </c>
      <c r="BC422">
        <f t="shared" si="224"/>
        <v>0</v>
      </c>
      <c r="BD422" s="74">
        <f t="shared" si="225"/>
        <v>0</v>
      </c>
      <c r="BE422" s="74">
        <f t="shared" si="226"/>
        <v>0</v>
      </c>
      <c r="BF422" s="74">
        <f t="shared" si="227"/>
        <v>0</v>
      </c>
      <c r="BG422" s="2">
        <f t="shared" si="228"/>
        <v>0.15985790408525755</v>
      </c>
      <c r="BH422" s="2">
        <f t="shared" si="229"/>
        <v>0</v>
      </c>
      <c r="BI422" s="2">
        <f t="shared" si="230"/>
        <v>0</v>
      </c>
      <c r="BJ422" s="2">
        <f t="shared" si="231"/>
        <v>0</v>
      </c>
      <c r="BK422" s="2">
        <f t="shared" si="232"/>
        <v>0</v>
      </c>
      <c r="BL422" s="2">
        <f t="shared" si="233"/>
        <v>0.15985790408525755</v>
      </c>
      <c r="BM422" s="2">
        <f t="shared" si="234"/>
        <v>0</v>
      </c>
      <c r="BN422" s="2">
        <f t="shared" si="235"/>
        <v>0</v>
      </c>
      <c r="BO422" s="2">
        <f t="shared" si="236"/>
        <v>0</v>
      </c>
      <c r="BP422" s="2">
        <f t="shared" si="237"/>
        <v>0</v>
      </c>
      <c r="BQ422" s="2">
        <f t="shared" si="238"/>
        <v>0.15985790408525755</v>
      </c>
      <c r="BR422" s="2">
        <f t="shared" si="239"/>
        <v>0</v>
      </c>
    </row>
    <row r="423" spans="1:70" x14ac:dyDescent="0.3">
      <c r="A423" s="93">
        <v>0</v>
      </c>
      <c r="B423">
        <v>204807</v>
      </c>
      <c r="C423" t="s">
        <v>2589</v>
      </c>
      <c r="E423" t="s">
        <v>2590</v>
      </c>
      <c r="F423">
        <v>18564</v>
      </c>
      <c r="G423" t="s">
        <v>884</v>
      </c>
      <c r="H423" t="s">
        <v>917</v>
      </c>
      <c r="I423" t="s">
        <v>979</v>
      </c>
      <c r="J423">
        <v>4</v>
      </c>
      <c r="K423">
        <v>4.5</v>
      </c>
      <c r="L423">
        <v>4</v>
      </c>
      <c r="M423">
        <v>0</v>
      </c>
      <c r="N423">
        <v>364</v>
      </c>
      <c r="O423" t="s">
        <v>992</v>
      </c>
      <c r="P423" t="s">
        <v>2591</v>
      </c>
      <c r="Q423" t="s">
        <v>320</v>
      </c>
      <c r="R423">
        <v>0</v>
      </c>
      <c r="S423">
        <v>0</v>
      </c>
      <c r="T423">
        <v>2</v>
      </c>
      <c r="U423">
        <v>0</v>
      </c>
      <c r="V423">
        <v>90</v>
      </c>
      <c r="W423">
        <v>0</v>
      </c>
      <c r="X423">
        <v>0</v>
      </c>
      <c r="Y423">
        <v>0</v>
      </c>
      <c r="Z423" t="s">
        <v>1681</v>
      </c>
      <c r="AA423" t="s">
        <v>691</v>
      </c>
      <c r="AB423" s="69" t="str">
        <f>IF(AA423&lt;&gt;"",INDEX(Lookup!$N$2:$N$5,MATCH(Players!AA423,Lookup!$P$2:$P$5,0)),INDEX(Lookup!$N$2:$N$5,MATCH(Players!O423,Lookup!$O$2:$O$5,0)))</f>
        <v>Midfield</v>
      </c>
      <c r="AC423">
        <v>4012000</v>
      </c>
      <c r="AD423" s="69" t="s">
        <v>790</v>
      </c>
      <c r="AE423" s="69" t="str">
        <f>INDEX('Translate table'!$H$2:$H$622,MATCH(Players!P423,'Translate table'!$G$2:$G$622,0))</f>
        <v>Sebastian Larsson</v>
      </c>
      <c r="AF423" s="69">
        <f>IFERROR(INDEX('Euro Qual stats'!$A$1:$L$2071,MATCH(Players!$AE423,'Euro Qual stats'!$A$1:$A$2071,0),MATCH(Players!AF$2,'Euro Qual stats'!$A$1:$L$1,0)),0)</f>
        <v>9</v>
      </c>
      <c r="AG423" s="69">
        <f>IFERROR(INDEX('Euro Qual stats'!$A$1:$L$2071,MATCH(Players!$AE423,'Euro Qual stats'!$A$1:$A$2071,0),MATCH(Players!AG$2,'Euro Qual stats'!$A$1:$L$1,0)),0)</f>
        <v>0.27</v>
      </c>
      <c r="AH423" s="69">
        <f>IFERROR(INDEX('Euro Qual stats'!$A$1:$L$2071,MATCH(Players!$AE423,'Euro Qual stats'!$A$1:$A$2071,0),MATCH(Players!AH$2,'Euro Qual stats'!$A$1:$L$1,0)),0)</f>
        <v>0.27</v>
      </c>
      <c r="AI423" s="69">
        <f>IFERROR(INDEX('Euro Qual stats'!$A$1:$L$2071,MATCH(Players!$AE423,'Euro Qual stats'!$A$1:$A$2071,0),MATCH(Players!AI$2,'Euro Qual stats'!$A$1:$L$1,0)),0)</f>
        <v>0.27</v>
      </c>
      <c r="AJ423" s="85">
        <f t="shared" si="210"/>
        <v>0.24258287292817682</v>
      </c>
      <c r="AK423" s="85">
        <f t="shared" si="211"/>
        <v>0.25848066298342542</v>
      </c>
      <c r="AL423" s="85">
        <f t="shared" si="212"/>
        <v>0.26066298342541439</v>
      </c>
      <c r="AM423" s="85">
        <f t="shared" si="213"/>
        <v>0.17233061160321614</v>
      </c>
      <c r="AN423" s="85">
        <f t="shared" si="214"/>
        <v>0.11803853922030182</v>
      </c>
      <c r="AO423" s="85">
        <f t="shared" si="215"/>
        <v>0.16521747801168932</v>
      </c>
      <c r="AP423" s="2">
        <f t="shared" si="216"/>
        <v>0</v>
      </c>
      <c r="AQ423" s="2">
        <f t="shared" si="217"/>
        <v>0</v>
      </c>
      <c r="AR423" s="2">
        <f t="shared" si="218"/>
        <v>0</v>
      </c>
      <c r="AS423" s="2">
        <f t="shared" si="219"/>
        <v>0</v>
      </c>
      <c r="AT423" s="2">
        <f t="shared" si="220"/>
        <v>0</v>
      </c>
      <c r="AU423" s="2">
        <f t="shared" si="240"/>
        <v>0</v>
      </c>
      <c r="AV423" s="2">
        <f t="shared" si="241"/>
        <v>0</v>
      </c>
      <c r="AW423" s="2">
        <f t="shared" si="242"/>
        <v>0</v>
      </c>
      <c r="AX423" s="2">
        <f t="shared" si="243"/>
        <v>0</v>
      </c>
      <c r="AY423" s="2">
        <f t="shared" si="244"/>
        <v>0</v>
      </c>
      <c r="AZ423" s="2">
        <f t="shared" si="221"/>
        <v>0.12924033149171271</v>
      </c>
      <c r="BA423" s="2">
        <f t="shared" si="222"/>
        <v>0.12129143646408841</v>
      </c>
      <c r="BB423" s="2">
        <f t="shared" si="223"/>
        <v>0.13500000000000001</v>
      </c>
      <c r="BC423">
        <f t="shared" si="224"/>
        <v>1</v>
      </c>
      <c r="BD423" s="74">
        <f t="shared" si="225"/>
        <v>6.7623098325369321E-2</v>
      </c>
      <c r="BE423" s="74">
        <f t="shared" si="226"/>
        <v>0.10395286633695748</v>
      </c>
      <c r="BF423" s="74">
        <f t="shared" si="227"/>
        <v>0</v>
      </c>
      <c r="BG423" s="2">
        <f t="shared" si="228"/>
        <v>0.13500000000000001</v>
      </c>
      <c r="BH423" s="2">
        <f t="shared" si="229"/>
        <v>0</v>
      </c>
      <c r="BI423" s="2">
        <f t="shared" si="230"/>
        <v>6.7623098325369321E-2</v>
      </c>
      <c r="BJ423" s="2">
        <f t="shared" si="231"/>
        <v>0.10395286633695748</v>
      </c>
      <c r="BK423" s="2">
        <f t="shared" si="232"/>
        <v>0</v>
      </c>
      <c r="BL423" s="2">
        <f t="shared" si="233"/>
        <v>0.13500000000000001</v>
      </c>
      <c r="BM423" s="2">
        <f t="shared" si="234"/>
        <v>0</v>
      </c>
      <c r="BN423" s="2">
        <f t="shared" si="235"/>
        <v>7.1776965136374424E-2</v>
      </c>
      <c r="BO423" s="2">
        <f t="shared" si="236"/>
        <v>0.10395286633695748</v>
      </c>
      <c r="BP423" s="2">
        <f t="shared" si="237"/>
        <v>0</v>
      </c>
      <c r="BQ423" s="2">
        <f t="shared" si="238"/>
        <v>0.13500000000000001</v>
      </c>
      <c r="BR423" s="2">
        <f t="shared" si="239"/>
        <v>0</v>
      </c>
    </row>
    <row r="424" spans="1:70" x14ac:dyDescent="0.3">
      <c r="A424" s="93">
        <v>0</v>
      </c>
      <c r="B424">
        <v>204991</v>
      </c>
      <c r="C424" t="s">
        <v>2593</v>
      </c>
      <c r="E424" t="s">
        <v>2594</v>
      </c>
      <c r="F424">
        <v>18564</v>
      </c>
      <c r="G424" t="s">
        <v>884</v>
      </c>
      <c r="H424" t="s">
        <v>917</v>
      </c>
      <c r="I424" t="s">
        <v>5231</v>
      </c>
      <c r="J424">
        <v>0</v>
      </c>
      <c r="K424">
        <v>4.5</v>
      </c>
      <c r="L424">
        <v>0</v>
      </c>
      <c r="M424">
        <v>0</v>
      </c>
      <c r="N424">
        <v>15</v>
      </c>
      <c r="O424" t="s">
        <v>980</v>
      </c>
      <c r="P424" t="s">
        <v>2595</v>
      </c>
      <c r="Q424" t="s">
        <v>1538</v>
      </c>
      <c r="R424">
        <v>0</v>
      </c>
      <c r="S424">
        <v>0</v>
      </c>
      <c r="T424">
        <v>0</v>
      </c>
      <c r="U424">
        <v>0</v>
      </c>
      <c r="V424">
        <v>433</v>
      </c>
      <c r="W424">
        <v>0</v>
      </c>
      <c r="X424">
        <v>2</v>
      </c>
      <c r="Y424">
        <v>1</v>
      </c>
      <c r="Z424" t="s">
        <v>1681</v>
      </c>
      <c r="AA424" t="s">
        <v>693</v>
      </c>
      <c r="AB424" s="69" t="str">
        <f>IF(AA424&lt;&gt;"",INDEX(Lookup!$N$2:$N$5,MATCH(Players!AA424,Lookup!$P$2:$P$5,0)),INDEX(Lookup!$N$2:$N$5,MATCH(Players!O424,Lookup!$O$2:$O$5,0)))</f>
        <v>Striker</v>
      </c>
      <c r="AC424">
        <v>2995000</v>
      </c>
      <c r="AD424" s="69" t="s">
        <v>801</v>
      </c>
      <c r="AE424" s="69" t="str">
        <f>INDEX('Translate table'!$H$2:$H$622,MATCH(Players!P424,'Translate table'!$G$2:$G$622,0))</f>
        <v>Sebastian Larsson</v>
      </c>
      <c r="AF424" s="69">
        <f>IFERROR(INDEX('Euro Qual stats'!$A$1:$L$2071,MATCH(Players!$AE424,'Euro Qual stats'!$A$1:$A$2071,0),MATCH(Players!AF$2,'Euro Qual stats'!$A$1:$L$1,0)),0)</f>
        <v>9</v>
      </c>
      <c r="AG424" s="69">
        <f>IFERROR(INDEX('Euro Qual stats'!$A$1:$L$2071,MATCH(Players!$AE424,'Euro Qual stats'!$A$1:$A$2071,0),MATCH(Players!AG$2,'Euro Qual stats'!$A$1:$L$1,0)),0)</f>
        <v>0.27</v>
      </c>
      <c r="AH424" s="69">
        <f>IFERROR(INDEX('Euro Qual stats'!$A$1:$L$2071,MATCH(Players!$AE424,'Euro Qual stats'!$A$1:$A$2071,0),MATCH(Players!AH$2,'Euro Qual stats'!$A$1:$L$1,0)),0)</f>
        <v>0.27</v>
      </c>
      <c r="AI424" s="69">
        <f>IFERROR(INDEX('Euro Qual stats'!$A$1:$L$2071,MATCH(Players!$AE424,'Euro Qual stats'!$A$1:$A$2071,0),MATCH(Players!AI$2,'Euro Qual stats'!$A$1:$L$1,0)),0)</f>
        <v>0.27</v>
      </c>
      <c r="AJ424" s="85">
        <f t="shared" si="210"/>
        <v>0.253372641509434</v>
      </c>
      <c r="AK424" s="85">
        <f t="shared" si="211"/>
        <v>0.34400943396226413</v>
      </c>
      <c r="AL424" s="85">
        <f t="shared" si="212"/>
        <v>0.24653301886792453</v>
      </c>
      <c r="AM424" s="85">
        <f t="shared" si="213"/>
        <v>0</v>
      </c>
      <c r="AN424" s="85">
        <f t="shared" si="214"/>
        <v>0</v>
      </c>
      <c r="AO424" s="85">
        <f t="shared" si="215"/>
        <v>0</v>
      </c>
      <c r="AP424" s="2">
        <f t="shared" si="216"/>
        <v>0</v>
      </c>
      <c r="AQ424" s="2">
        <f t="shared" si="217"/>
        <v>0</v>
      </c>
      <c r="AR424" s="2">
        <f t="shared" si="218"/>
        <v>0</v>
      </c>
      <c r="AS424" s="2">
        <f t="shared" si="219"/>
        <v>0.41570438799076209</v>
      </c>
      <c r="AT424" s="2">
        <f t="shared" si="220"/>
        <v>0.20785219399538105</v>
      </c>
      <c r="AU424" s="2">
        <f t="shared" si="240"/>
        <v>0</v>
      </c>
      <c r="AV424" s="2">
        <f t="shared" si="241"/>
        <v>0</v>
      </c>
      <c r="AW424" s="2">
        <f t="shared" si="242"/>
        <v>0</v>
      </c>
      <c r="AX424" s="2">
        <f t="shared" si="243"/>
        <v>0.41570438799076209</v>
      </c>
      <c r="AY424" s="2">
        <f t="shared" si="244"/>
        <v>0.20785219399538105</v>
      </c>
      <c r="AZ424" s="2">
        <f t="shared" si="221"/>
        <v>0.17200471698113207</v>
      </c>
      <c r="BA424" s="2">
        <f t="shared" si="222"/>
        <v>0.126686320754717</v>
      </c>
      <c r="BB424" s="2">
        <f t="shared" si="223"/>
        <v>0.34285219399538103</v>
      </c>
      <c r="BC424">
        <f t="shared" si="224"/>
        <v>0</v>
      </c>
      <c r="BD424" s="74">
        <f t="shared" si="225"/>
        <v>0</v>
      </c>
      <c r="BE424" s="74">
        <f t="shared" si="226"/>
        <v>0</v>
      </c>
      <c r="BF424" s="74">
        <f t="shared" si="227"/>
        <v>0</v>
      </c>
      <c r="BG424" s="2">
        <f t="shared" si="228"/>
        <v>0.34285219399538103</v>
      </c>
      <c r="BH424" s="2">
        <f t="shared" si="229"/>
        <v>0.20785219399538105</v>
      </c>
      <c r="BI424" s="2">
        <f t="shared" si="230"/>
        <v>0</v>
      </c>
      <c r="BJ424" s="2">
        <f t="shared" si="231"/>
        <v>0</v>
      </c>
      <c r="BK424" s="2">
        <f t="shared" si="232"/>
        <v>0</v>
      </c>
      <c r="BL424" s="2">
        <f t="shared" si="233"/>
        <v>0.34285219399538103</v>
      </c>
      <c r="BM424" s="2">
        <f t="shared" si="234"/>
        <v>0.06</v>
      </c>
      <c r="BN424" s="2">
        <f t="shared" si="235"/>
        <v>0</v>
      </c>
      <c r="BO424" s="2">
        <f t="shared" si="236"/>
        <v>0</v>
      </c>
      <c r="BP424" s="2">
        <f t="shared" si="237"/>
        <v>0</v>
      </c>
      <c r="BQ424" s="2">
        <f t="shared" si="238"/>
        <v>0.34285219399538103</v>
      </c>
      <c r="BR424" s="2">
        <f t="shared" si="239"/>
        <v>0.06</v>
      </c>
    </row>
    <row r="425" spans="1:70" x14ac:dyDescent="0.3">
      <c r="A425" s="93">
        <v>0</v>
      </c>
      <c r="B425">
        <v>204818</v>
      </c>
      <c r="C425" t="s">
        <v>2596</v>
      </c>
      <c r="D425" t="s">
        <v>1816</v>
      </c>
      <c r="E425" t="s">
        <v>2597</v>
      </c>
      <c r="F425">
        <v>18564</v>
      </c>
      <c r="G425" t="s">
        <v>884</v>
      </c>
      <c r="H425" t="s">
        <v>917</v>
      </c>
      <c r="I425" t="s">
        <v>1008</v>
      </c>
      <c r="J425">
        <v>1</v>
      </c>
      <c r="K425">
        <v>4.5</v>
      </c>
      <c r="L425">
        <v>1</v>
      </c>
      <c r="M425">
        <v>0</v>
      </c>
      <c r="N425">
        <v>13</v>
      </c>
      <c r="O425" t="s">
        <v>980</v>
      </c>
      <c r="P425" t="s">
        <v>2598</v>
      </c>
      <c r="Q425" t="s">
        <v>2598</v>
      </c>
      <c r="R425">
        <v>6</v>
      </c>
      <c r="S425">
        <v>2</v>
      </c>
      <c r="T425">
        <v>0</v>
      </c>
      <c r="U425">
        <v>0</v>
      </c>
      <c r="V425">
        <v>1480</v>
      </c>
      <c r="W425">
        <v>17</v>
      </c>
      <c r="X425">
        <v>1</v>
      </c>
      <c r="Y425">
        <v>0</v>
      </c>
      <c r="Z425" t="s">
        <v>1681</v>
      </c>
      <c r="AA425" t="s">
        <v>691</v>
      </c>
      <c r="AB425" s="69" t="str">
        <f>IF(AA425&lt;&gt;"",INDEX(Lookup!$N$2:$N$5,MATCH(Players!AA425,Lookup!$P$2:$P$5,0)),INDEX(Lookup!$N$2:$N$5,MATCH(Players!O425,Lookup!$O$2:$O$5,0)))</f>
        <v>Midfield</v>
      </c>
      <c r="AC425">
        <v>4012000</v>
      </c>
      <c r="AD425" s="69" t="s">
        <v>788</v>
      </c>
      <c r="AE425" s="69" t="str">
        <f>INDEX('Translate table'!$H$2:$H$622,MATCH(Players!P425,'Translate table'!$G$2:$G$622,0))</f>
        <v>Robin Quaison</v>
      </c>
      <c r="AF425" s="69">
        <f>IFERROR(INDEX('Euro Qual stats'!$A$1:$L$2071,MATCH(Players!$AE425,'Euro Qual stats'!$A$1:$A$2071,0),MATCH(Players!AF$2,'Euro Qual stats'!$A$1:$L$1,0)),0)</f>
        <v>9</v>
      </c>
      <c r="AG425" s="69">
        <f>IFERROR(INDEX('Euro Qual stats'!$A$1:$L$2071,MATCH(Players!$AE425,'Euro Qual stats'!$A$1:$A$2071,0),MATCH(Players!AG$2,'Euro Qual stats'!$A$1:$L$1,0)),0)</f>
        <v>0.12</v>
      </c>
      <c r="AH425" s="69">
        <f>IFERROR(INDEX('Euro Qual stats'!$A$1:$L$2071,MATCH(Players!$AE425,'Euro Qual stats'!$A$1:$A$2071,0),MATCH(Players!AH$2,'Euro Qual stats'!$A$1:$L$1,0)),0)</f>
        <v>0.59</v>
      </c>
      <c r="AI425" s="69">
        <f>IFERROR(INDEX('Euro Qual stats'!$A$1:$L$2071,MATCH(Players!$AE425,'Euro Qual stats'!$A$1:$A$2071,0),MATCH(Players!AI$2,'Euro Qual stats'!$A$1:$L$1,0)),0)</f>
        <v>0.12</v>
      </c>
      <c r="AJ425" s="85">
        <f t="shared" si="210"/>
        <v>0.1300828729281768</v>
      </c>
      <c r="AK425" s="85">
        <f t="shared" si="211"/>
        <v>0.49848066298342542</v>
      </c>
      <c r="AL425" s="85">
        <f t="shared" si="212"/>
        <v>0.14816298342541437</v>
      </c>
      <c r="AM425" s="85">
        <f t="shared" si="213"/>
        <v>0</v>
      </c>
      <c r="AN425" s="85">
        <f t="shared" si="214"/>
        <v>0</v>
      </c>
      <c r="AO425" s="85">
        <f t="shared" si="215"/>
        <v>0</v>
      </c>
      <c r="AP425" s="2">
        <f t="shared" si="216"/>
        <v>0.36486486486486491</v>
      </c>
      <c r="AQ425" s="2">
        <f t="shared" si="217"/>
        <v>0.12162162162162163</v>
      </c>
      <c r="AR425" s="2">
        <f t="shared" si="218"/>
        <v>1.0337837837837838</v>
      </c>
      <c r="AS425" s="2">
        <f t="shared" si="219"/>
        <v>6.0810810810810814E-2</v>
      </c>
      <c r="AT425" s="2">
        <f t="shared" si="220"/>
        <v>0</v>
      </c>
      <c r="AU425" s="2">
        <f t="shared" si="240"/>
        <v>0.36486486486486491</v>
      </c>
      <c r="AV425" s="2">
        <f t="shared" si="241"/>
        <v>0.12162162162162163</v>
      </c>
      <c r="AW425" s="2">
        <f t="shared" si="242"/>
        <v>1.0337837837837838</v>
      </c>
      <c r="AX425" s="2">
        <f t="shared" si="243"/>
        <v>6.0810810810810814E-2</v>
      </c>
      <c r="AY425" s="2">
        <f t="shared" si="244"/>
        <v>0</v>
      </c>
      <c r="AZ425" s="2">
        <f t="shared" si="221"/>
        <v>0.43167276392414516</v>
      </c>
      <c r="BA425" s="2">
        <f t="shared" si="222"/>
        <v>0.12585224727489921</v>
      </c>
      <c r="BB425" s="2">
        <f t="shared" si="223"/>
        <v>9.0405405405405398E-2</v>
      </c>
      <c r="BC425">
        <f t="shared" si="224"/>
        <v>0</v>
      </c>
      <c r="BD425" s="74">
        <f t="shared" si="225"/>
        <v>0</v>
      </c>
      <c r="BE425" s="74">
        <f t="shared" si="226"/>
        <v>0</v>
      </c>
      <c r="BF425" s="74">
        <f t="shared" si="227"/>
        <v>0</v>
      </c>
      <c r="BG425" s="2">
        <f t="shared" si="228"/>
        <v>9.0405405405405398E-2</v>
      </c>
      <c r="BH425" s="2">
        <f t="shared" si="229"/>
        <v>0</v>
      </c>
      <c r="BI425" s="2">
        <f t="shared" si="230"/>
        <v>0</v>
      </c>
      <c r="BJ425" s="2">
        <f t="shared" si="231"/>
        <v>0</v>
      </c>
      <c r="BK425" s="2">
        <f t="shared" si="232"/>
        <v>0</v>
      </c>
      <c r="BL425" s="2">
        <f t="shared" si="233"/>
        <v>9.0405405405405398E-2</v>
      </c>
      <c r="BM425" s="2">
        <f t="shared" si="234"/>
        <v>0</v>
      </c>
      <c r="BN425" s="2">
        <f t="shared" si="235"/>
        <v>0</v>
      </c>
      <c r="BO425" s="2">
        <f t="shared" si="236"/>
        <v>0</v>
      </c>
      <c r="BP425" s="2">
        <f t="shared" si="237"/>
        <v>0</v>
      </c>
      <c r="BQ425" s="2">
        <f t="shared" si="238"/>
        <v>9.0405405405405398E-2</v>
      </c>
      <c r="BR425" s="2">
        <f t="shared" si="239"/>
        <v>0</v>
      </c>
    </row>
    <row r="426" spans="1:70" x14ac:dyDescent="0.3">
      <c r="A426" s="93">
        <v>0</v>
      </c>
      <c r="B426">
        <v>204824</v>
      </c>
      <c r="C426" t="s">
        <v>2599</v>
      </c>
      <c r="D426" t="s">
        <v>2600</v>
      </c>
      <c r="E426" t="s">
        <v>2601</v>
      </c>
      <c r="F426">
        <v>18699</v>
      </c>
      <c r="G426" t="s">
        <v>886</v>
      </c>
      <c r="H426" t="s">
        <v>939</v>
      </c>
      <c r="I426" t="s">
        <v>5231</v>
      </c>
      <c r="J426">
        <v>0</v>
      </c>
      <c r="K426">
        <v>4.5</v>
      </c>
      <c r="L426">
        <v>0</v>
      </c>
      <c r="M426">
        <v>0</v>
      </c>
      <c r="N426">
        <v>48</v>
      </c>
      <c r="O426" t="s">
        <v>1273</v>
      </c>
      <c r="P426" t="s">
        <v>357</v>
      </c>
      <c r="Q426" t="s">
        <v>357</v>
      </c>
      <c r="R426">
        <v>0</v>
      </c>
      <c r="S426">
        <v>0</v>
      </c>
      <c r="T426">
        <v>103</v>
      </c>
      <c r="U426">
        <v>10</v>
      </c>
      <c r="V426">
        <v>3150</v>
      </c>
      <c r="W426">
        <v>0</v>
      </c>
      <c r="X426">
        <v>2</v>
      </c>
      <c r="Y426">
        <v>0</v>
      </c>
      <c r="Z426" t="s">
        <v>1074</v>
      </c>
      <c r="AA426" t="s">
        <v>690</v>
      </c>
      <c r="AB426" s="69" t="str">
        <f>IF(AA426&lt;&gt;"",INDEX(Lookup!$N$2:$N$5,MATCH(Players!AA426,Lookup!$P$2:$P$5,0)),INDEX(Lookup!$N$2:$N$5,MATCH(Players!O426,Lookup!$O$2:$O$5,0)))</f>
        <v>Goalkeeper</v>
      </c>
      <c r="AC426">
        <v>3495000</v>
      </c>
      <c r="AD426" s="69" t="s">
        <v>789</v>
      </c>
      <c r="AE426" s="69" t="str">
        <f>INDEX('Translate table'!$H$2:$H$622,MATCH(Players!P426,'Translate table'!$G$2:$G$622,0))</f>
        <v>Lukas Hinterseer</v>
      </c>
      <c r="AF426" s="69">
        <f>IFERROR(INDEX('Euro Qual stats'!$A$1:$L$2071,MATCH(Players!$AE426,'Euro Qual stats'!$A$1:$A$2071,0),MATCH(Players!AF$2,'Euro Qual stats'!$A$1:$L$1,0)),0)</f>
        <v>1</v>
      </c>
      <c r="AG426" s="69">
        <f>IFERROR(INDEX('Euro Qual stats'!$A$1:$L$2071,MATCH(Players!$AE426,'Euro Qual stats'!$A$1:$A$2071,0),MATCH(Players!AG$2,'Euro Qual stats'!$A$1:$L$1,0)),0)</f>
        <v>0</v>
      </c>
      <c r="AH426" s="69">
        <f>IFERROR(INDEX('Euro Qual stats'!$A$1:$L$2071,MATCH(Players!$AE426,'Euro Qual stats'!$A$1:$A$2071,0),MATCH(Players!AH$2,'Euro Qual stats'!$A$1:$L$1,0)),0)</f>
        <v>0</v>
      </c>
      <c r="AI426" s="69">
        <f>IFERROR(INDEX('Euro Qual stats'!$A$1:$L$2071,MATCH(Players!$AE426,'Euro Qual stats'!$A$1:$A$2071,0),MATCH(Players!AI$2,'Euro Qual stats'!$A$1:$L$1,0)),0)</f>
        <v>0</v>
      </c>
      <c r="AJ426" s="85">
        <f t="shared" si="210"/>
        <v>0</v>
      </c>
      <c r="AK426" s="85">
        <f t="shared" si="211"/>
        <v>0</v>
      </c>
      <c r="AL426" s="85">
        <f t="shared" si="212"/>
        <v>0</v>
      </c>
      <c r="AM426" s="85">
        <f t="shared" si="213"/>
        <v>0</v>
      </c>
      <c r="AN426" s="85">
        <f t="shared" si="214"/>
        <v>0</v>
      </c>
      <c r="AO426" s="85">
        <f t="shared" si="215"/>
        <v>0</v>
      </c>
      <c r="AP426" s="2">
        <f t="shared" si="216"/>
        <v>0</v>
      </c>
      <c r="AQ426" s="2">
        <f t="shared" si="217"/>
        <v>0</v>
      </c>
      <c r="AR426" s="2">
        <f t="shared" si="218"/>
        <v>0</v>
      </c>
      <c r="AS426" s="2">
        <f t="shared" si="219"/>
        <v>5.7142857142857141E-2</v>
      </c>
      <c r="AT426" s="2">
        <f t="shared" si="220"/>
        <v>0</v>
      </c>
      <c r="AU426" s="2">
        <f t="shared" si="240"/>
        <v>0</v>
      </c>
      <c r="AV426" s="2">
        <f t="shared" si="241"/>
        <v>0</v>
      </c>
      <c r="AW426" s="2">
        <f t="shared" si="242"/>
        <v>0</v>
      </c>
      <c r="AX426" s="2">
        <f t="shared" si="243"/>
        <v>5.7142857142857141E-2</v>
      </c>
      <c r="AY426" s="2">
        <f t="shared" si="244"/>
        <v>0</v>
      </c>
      <c r="AZ426" s="2">
        <f t="shared" si="221"/>
        <v>0</v>
      </c>
      <c r="BA426" s="2">
        <f t="shared" si="222"/>
        <v>0</v>
      </c>
      <c r="BB426" s="2">
        <f t="shared" si="223"/>
        <v>2.8571428571428571E-2</v>
      </c>
      <c r="BC426">
        <f t="shared" si="224"/>
        <v>0</v>
      </c>
      <c r="BD426" s="74">
        <f t="shared" si="225"/>
        <v>0</v>
      </c>
      <c r="BE426" s="74">
        <f t="shared" si="226"/>
        <v>0</v>
      </c>
      <c r="BF426" s="74">
        <f t="shared" si="227"/>
        <v>0</v>
      </c>
      <c r="BG426" s="2">
        <f t="shared" si="228"/>
        <v>2.8571428571428571E-2</v>
      </c>
      <c r="BH426" s="2">
        <f t="shared" si="229"/>
        <v>0</v>
      </c>
      <c r="BI426" s="2">
        <f t="shared" si="230"/>
        <v>0</v>
      </c>
      <c r="BJ426" s="2">
        <f t="shared" si="231"/>
        <v>0</v>
      </c>
      <c r="BK426" s="2">
        <f t="shared" si="232"/>
        <v>0</v>
      </c>
      <c r="BL426" s="2">
        <f t="shared" si="233"/>
        <v>2.8571428571428571E-2</v>
      </c>
      <c r="BM426" s="2">
        <f t="shared" si="234"/>
        <v>0</v>
      </c>
      <c r="BN426" s="2">
        <f t="shared" si="235"/>
        <v>0</v>
      </c>
      <c r="BO426" s="2">
        <f t="shared" si="236"/>
        <v>0</v>
      </c>
      <c r="BP426" s="2">
        <f t="shared" si="237"/>
        <v>0</v>
      </c>
      <c r="BQ426" s="2">
        <f t="shared" si="238"/>
        <v>2.8571428571428571E-2</v>
      </c>
      <c r="BR426" s="2">
        <f t="shared" si="239"/>
        <v>0</v>
      </c>
    </row>
    <row r="427" spans="1:70" x14ac:dyDescent="0.3">
      <c r="A427" s="93">
        <v>0</v>
      </c>
      <c r="B427">
        <v>221448</v>
      </c>
      <c r="C427" t="s">
        <v>2602</v>
      </c>
      <c r="D427" t="s">
        <v>2603</v>
      </c>
      <c r="E427" t="s">
        <v>2604</v>
      </c>
      <c r="F427">
        <v>18699</v>
      </c>
      <c r="G427" t="s">
        <v>886</v>
      </c>
      <c r="H427" t="s">
        <v>939</v>
      </c>
      <c r="I427" t="s">
        <v>5231</v>
      </c>
      <c r="J427">
        <v>0</v>
      </c>
      <c r="K427">
        <v>4.5</v>
      </c>
      <c r="L427">
        <v>0</v>
      </c>
      <c r="M427">
        <v>0</v>
      </c>
      <c r="N427">
        <v>18</v>
      </c>
      <c r="O427" t="s">
        <v>1301</v>
      </c>
      <c r="P427" t="s">
        <v>2605</v>
      </c>
      <c r="Q427" t="s">
        <v>539</v>
      </c>
      <c r="R427">
        <v>0</v>
      </c>
      <c r="S427">
        <v>1</v>
      </c>
      <c r="T427">
        <v>0</v>
      </c>
      <c r="U427">
        <v>0</v>
      </c>
      <c r="V427">
        <v>149</v>
      </c>
      <c r="W427">
        <v>0</v>
      </c>
      <c r="X427">
        <v>0</v>
      </c>
      <c r="Y427">
        <v>0</v>
      </c>
      <c r="Z427" t="s">
        <v>1074</v>
      </c>
      <c r="AA427" t="s">
        <v>692</v>
      </c>
      <c r="AB427" s="69" t="str">
        <f>IF(AA427&lt;&gt;"",INDEX(Lookup!$N$2:$N$5,MATCH(Players!AA427,Lookup!$P$2:$P$5,0)),INDEX(Lookup!$N$2:$N$5,MATCH(Players!O427,Lookup!$O$2:$O$5,0)))</f>
        <v>Defense</v>
      </c>
      <c r="AC427">
        <v>1995000</v>
      </c>
      <c r="AD427" s="69" t="s">
        <v>788</v>
      </c>
      <c r="AE427" s="69" t="str">
        <f>INDEX('Translate table'!$H$2:$H$622,MATCH(Players!P427,'Translate table'!$G$2:$G$622,0))</f>
        <v>Kamil Glik</v>
      </c>
      <c r="AF427" s="69">
        <f>IFERROR(INDEX('Euro Qual stats'!$A$1:$L$2071,MATCH(Players!$AE427,'Euro Qual stats'!$A$1:$A$2071,0),MATCH(Players!AF$2,'Euro Qual stats'!$A$1:$L$1,0)),0)</f>
        <v>9</v>
      </c>
      <c r="AG427" s="69">
        <f>IFERROR(INDEX('Euro Qual stats'!$A$1:$L$2071,MATCH(Players!$AE427,'Euro Qual stats'!$A$1:$A$2071,0),MATCH(Players!AG$2,'Euro Qual stats'!$A$1:$L$1,0)),0)</f>
        <v>0</v>
      </c>
      <c r="AH427" s="69">
        <f>IFERROR(INDEX('Euro Qual stats'!$A$1:$L$2071,MATCH(Players!$AE427,'Euro Qual stats'!$A$1:$A$2071,0),MATCH(Players!AH$2,'Euro Qual stats'!$A$1:$L$1,0)),0)</f>
        <v>0.12</v>
      </c>
      <c r="AI427" s="69">
        <f>IFERROR(INDEX('Euro Qual stats'!$A$1:$L$2071,MATCH(Players!$AE427,'Euro Qual stats'!$A$1:$A$2071,0),MATCH(Players!AI$2,'Euro Qual stats'!$A$1:$L$1,0)),0)</f>
        <v>0.12</v>
      </c>
      <c r="AJ427" s="85">
        <f t="shared" si="210"/>
        <v>2.3387573964497043E-2</v>
      </c>
      <c r="AK427" s="85">
        <f t="shared" si="211"/>
        <v>0.11294378698224852</v>
      </c>
      <c r="AL427" s="85">
        <f t="shared" si="212"/>
        <v>0.13723372781065085</v>
      </c>
      <c r="AM427" s="85">
        <f t="shared" si="213"/>
        <v>0</v>
      </c>
      <c r="AN427" s="85">
        <f t="shared" si="214"/>
        <v>0</v>
      </c>
      <c r="AO427" s="85">
        <f t="shared" si="215"/>
        <v>0</v>
      </c>
      <c r="AP427" s="2">
        <f t="shared" si="216"/>
        <v>0</v>
      </c>
      <c r="AQ427" s="2">
        <f t="shared" si="217"/>
        <v>0.60402684563758391</v>
      </c>
      <c r="AR427" s="2">
        <f t="shared" si="218"/>
        <v>0</v>
      </c>
      <c r="AS427" s="2">
        <f t="shared" si="219"/>
        <v>0</v>
      </c>
      <c r="AT427" s="2">
        <f t="shared" si="220"/>
        <v>0</v>
      </c>
      <c r="AU427" s="2">
        <f t="shared" si="240"/>
        <v>0</v>
      </c>
      <c r="AV427" s="2">
        <f t="shared" si="241"/>
        <v>0.60402684563758391</v>
      </c>
      <c r="AW427" s="2">
        <f t="shared" si="242"/>
        <v>0</v>
      </c>
      <c r="AX427" s="2">
        <f t="shared" si="243"/>
        <v>0</v>
      </c>
      <c r="AY427" s="2">
        <f t="shared" si="244"/>
        <v>0</v>
      </c>
      <c r="AZ427" s="2">
        <f t="shared" si="221"/>
        <v>5.6471893491124261E-2</v>
      </c>
      <c r="BA427" s="2">
        <f t="shared" si="222"/>
        <v>0.3137072098010405</v>
      </c>
      <c r="BB427" s="2">
        <f t="shared" si="223"/>
        <v>0.06</v>
      </c>
      <c r="BC427">
        <f t="shared" si="224"/>
        <v>0</v>
      </c>
      <c r="BD427" s="74">
        <f t="shared" si="225"/>
        <v>0</v>
      </c>
      <c r="BE427" s="74">
        <f t="shared" si="226"/>
        <v>0</v>
      </c>
      <c r="BF427" s="74">
        <f t="shared" si="227"/>
        <v>0</v>
      </c>
      <c r="BG427" s="2">
        <f t="shared" si="228"/>
        <v>0.06</v>
      </c>
      <c r="BH427" s="2">
        <f t="shared" si="229"/>
        <v>0</v>
      </c>
      <c r="BI427" s="2">
        <f t="shared" si="230"/>
        <v>0</v>
      </c>
      <c r="BJ427" s="2">
        <f t="shared" si="231"/>
        <v>0</v>
      </c>
      <c r="BK427" s="2">
        <f t="shared" si="232"/>
        <v>0</v>
      </c>
      <c r="BL427" s="2">
        <f t="shared" si="233"/>
        <v>0.06</v>
      </c>
      <c r="BM427" s="2">
        <f t="shared" si="234"/>
        <v>0</v>
      </c>
      <c r="BN427" s="2">
        <f t="shared" si="235"/>
        <v>0</v>
      </c>
      <c r="BO427" s="2">
        <f t="shared" si="236"/>
        <v>0</v>
      </c>
      <c r="BP427" s="2">
        <f t="shared" si="237"/>
        <v>0</v>
      </c>
      <c r="BQ427" s="2">
        <f t="shared" si="238"/>
        <v>0.06</v>
      </c>
      <c r="BR427" s="2">
        <f t="shared" si="239"/>
        <v>0</v>
      </c>
    </row>
    <row r="428" spans="1:70" x14ac:dyDescent="0.3">
      <c r="A428" s="93">
        <v>0</v>
      </c>
      <c r="B428">
        <v>221447</v>
      </c>
      <c r="C428" t="s">
        <v>2606</v>
      </c>
      <c r="D428" t="s">
        <v>2607</v>
      </c>
      <c r="E428" t="s">
        <v>2608</v>
      </c>
      <c r="F428">
        <v>18699</v>
      </c>
      <c r="G428" t="s">
        <v>886</v>
      </c>
      <c r="H428" t="s">
        <v>939</v>
      </c>
      <c r="I428" t="s">
        <v>1008</v>
      </c>
      <c r="J428">
        <v>1</v>
      </c>
      <c r="K428">
        <v>4.5</v>
      </c>
      <c r="L428">
        <v>1</v>
      </c>
      <c r="M428">
        <v>0</v>
      </c>
      <c r="N428">
        <v>30</v>
      </c>
      <c r="O428" t="s">
        <v>1301</v>
      </c>
      <c r="P428" t="s">
        <v>2609</v>
      </c>
      <c r="Q428" t="s">
        <v>1155</v>
      </c>
      <c r="Z428" t="s">
        <v>1074</v>
      </c>
      <c r="AA428" t="s">
        <v>692</v>
      </c>
      <c r="AB428" s="69" t="str">
        <f>IF(AA428&lt;&gt;"",INDEX(Lookup!$N$2:$N$5,MATCH(Players!AA428,Lookup!$P$2:$P$5,0)),INDEX(Lookup!$N$2:$N$5,MATCH(Players!O428,Lookup!$O$2:$O$5,0)))</f>
        <v>Defense</v>
      </c>
      <c r="AC428">
        <v>1992000</v>
      </c>
      <c r="AD428" s="69" t="s">
        <v>788</v>
      </c>
      <c r="AE428" s="69" t="str">
        <f>INDEX('Translate table'!$H$2:$H$622,MATCH(Players!P428,'Translate table'!$G$2:$G$622,0))</f>
        <v>Mateusz Klich</v>
      </c>
      <c r="AF428" s="69">
        <f>IFERROR(INDEX('Euro Qual stats'!$A$1:$L$2071,MATCH(Players!$AE428,'Euro Qual stats'!$A$1:$A$2071,0),MATCH(Players!AF$2,'Euro Qual stats'!$A$1:$L$1,0)),0)</f>
        <v>8</v>
      </c>
      <c r="AG428" s="69">
        <f>IFERROR(INDEX('Euro Qual stats'!$A$1:$L$2071,MATCH(Players!$AE428,'Euro Qual stats'!$A$1:$A$2071,0),MATCH(Players!AG$2,'Euro Qual stats'!$A$1:$L$1,0)),0)</f>
        <v>0</v>
      </c>
      <c r="AH428" s="69">
        <f>IFERROR(INDEX('Euro Qual stats'!$A$1:$L$2071,MATCH(Players!$AE428,'Euro Qual stats'!$A$1:$A$2071,0),MATCH(Players!AH$2,'Euro Qual stats'!$A$1:$L$1,0)),0)</f>
        <v>0</v>
      </c>
      <c r="AI428" s="69">
        <f>IFERROR(INDEX('Euro Qual stats'!$A$1:$L$2071,MATCH(Players!$AE428,'Euro Qual stats'!$A$1:$A$2071,0),MATCH(Players!AI$2,'Euro Qual stats'!$A$1:$L$1,0)),0)</f>
        <v>0.38</v>
      </c>
      <c r="AJ428" s="85">
        <f t="shared" si="210"/>
        <v>3.1183431952662724E-2</v>
      </c>
      <c r="AK428" s="85">
        <f t="shared" si="211"/>
        <v>3.0591715976331368E-2</v>
      </c>
      <c r="AL428" s="85">
        <f t="shared" si="212"/>
        <v>0.31631163708086779</v>
      </c>
      <c r="AM428" s="85">
        <f t="shared" si="213"/>
        <v>0</v>
      </c>
      <c r="AN428" s="85">
        <f t="shared" si="214"/>
        <v>0</v>
      </c>
      <c r="AO428" s="85">
        <f t="shared" si="215"/>
        <v>0</v>
      </c>
      <c r="AP428" s="2" t="str">
        <f t="shared" si="216"/>
        <v/>
      </c>
      <c r="AQ428" s="2" t="str">
        <f t="shared" si="217"/>
        <v/>
      </c>
      <c r="AR428" s="2" t="str">
        <f t="shared" si="218"/>
        <v/>
      </c>
      <c r="AS428" s="2" t="str">
        <f t="shared" si="219"/>
        <v/>
      </c>
      <c r="AT428" s="2" t="str">
        <f t="shared" si="220"/>
        <v/>
      </c>
      <c r="AU428" s="2">
        <f t="shared" si="240"/>
        <v>0</v>
      </c>
      <c r="AV428" s="2">
        <f t="shared" si="241"/>
        <v>0</v>
      </c>
      <c r="AW428" s="2">
        <f t="shared" si="242"/>
        <v>7.9071179238124151E-2</v>
      </c>
      <c r="AX428" s="2">
        <f t="shared" si="243"/>
        <v>0.13674475927152546</v>
      </c>
      <c r="AY428" s="2">
        <f t="shared" si="244"/>
        <v>0</v>
      </c>
      <c r="AZ428" s="2">
        <f t="shared" si="221"/>
        <v>1.5295857988165684E-2</v>
      </c>
      <c r="BA428" s="2">
        <f t="shared" si="222"/>
        <v>1.5591715976331362E-2</v>
      </c>
      <c r="BB428" s="2">
        <f t="shared" si="223"/>
        <v>0.25837237963576276</v>
      </c>
      <c r="BC428">
        <f t="shared" si="224"/>
        <v>0</v>
      </c>
      <c r="BD428" s="74">
        <f t="shared" si="225"/>
        <v>0</v>
      </c>
      <c r="BE428" s="74">
        <f t="shared" si="226"/>
        <v>0</v>
      </c>
      <c r="BF428" s="74">
        <f t="shared" si="227"/>
        <v>0</v>
      </c>
      <c r="BG428" s="2">
        <f t="shared" si="228"/>
        <v>0.25837237963576276</v>
      </c>
      <c r="BH428" s="2">
        <f t="shared" si="229"/>
        <v>0</v>
      </c>
      <c r="BI428" s="2">
        <f t="shared" si="230"/>
        <v>0</v>
      </c>
      <c r="BJ428" s="2">
        <f t="shared" si="231"/>
        <v>0</v>
      </c>
      <c r="BK428" s="2">
        <f t="shared" si="232"/>
        <v>0</v>
      </c>
      <c r="BL428" s="2">
        <f t="shared" si="233"/>
        <v>0.25837237963576276</v>
      </c>
      <c r="BM428" s="2">
        <f t="shared" si="234"/>
        <v>0</v>
      </c>
      <c r="BN428" s="2">
        <f t="shared" si="235"/>
        <v>0</v>
      </c>
      <c r="BO428" s="2">
        <f t="shared" si="236"/>
        <v>0</v>
      </c>
      <c r="BP428" s="2">
        <f t="shared" si="237"/>
        <v>0</v>
      </c>
      <c r="BQ428" s="2">
        <f t="shared" si="238"/>
        <v>0.25837237963576276</v>
      </c>
      <c r="BR428" s="2">
        <f t="shared" si="239"/>
        <v>0</v>
      </c>
    </row>
    <row r="429" spans="1:70" x14ac:dyDescent="0.3">
      <c r="A429" s="93">
        <v>0</v>
      </c>
      <c r="B429">
        <v>221446</v>
      </c>
      <c r="C429" t="s">
        <v>2610</v>
      </c>
      <c r="D429" t="s">
        <v>2611</v>
      </c>
      <c r="E429" t="s">
        <v>2612</v>
      </c>
      <c r="F429">
        <v>18699</v>
      </c>
      <c r="G429" t="s">
        <v>886</v>
      </c>
      <c r="H429" t="s">
        <v>939</v>
      </c>
      <c r="I429" t="s">
        <v>5231</v>
      </c>
      <c r="J429">
        <v>0</v>
      </c>
      <c r="K429">
        <v>4.5</v>
      </c>
      <c r="L429">
        <v>0</v>
      </c>
      <c r="M429">
        <v>0</v>
      </c>
      <c r="N429">
        <v>34</v>
      </c>
      <c r="O429" t="s">
        <v>1301</v>
      </c>
      <c r="P429" t="s">
        <v>2613</v>
      </c>
      <c r="Q429" t="s">
        <v>2614</v>
      </c>
      <c r="R429">
        <v>2</v>
      </c>
      <c r="S429">
        <v>0</v>
      </c>
      <c r="T429">
        <v>0</v>
      </c>
      <c r="U429">
        <v>0</v>
      </c>
      <c r="V429">
        <v>943</v>
      </c>
      <c r="W429">
        <v>5</v>
      </c>
      <c r="X429">
        <v>3</v>
      </c>
      <c r="Y429">
        <v>0</v>
      </c>
      <c r="Z429" t="s">
        <v>1074</v>
      </c>
      <c r="AA429" t="s">
        <v>692</v>
      </c>
      <c r="AB429" s="69" t="str">
        <f>IF(AA429&lt;&gt;"",INDEX(Lookup!$N$2:$N$5,MATCH(Players!AA429,Lookup!$P$2:$P$5,0)),INDEX(Lookup!$N$2:$N$5,MATCH(Players!O429,Lookup!$O$2:$O$5,0)))</f>
        <v>Defense</v>
      </c>
      <c r="AC429">
        <v>2995000</v>
      </c>
      <c r="AD429" s="69" t="s">
        <v>791</v>
      </c>
      <c r="AE429" s="69" t="str">
        <f>INDEX('Translate table'!$H$2:$H$622,MATCH(Players!P429,'Translate table'!$G$2:$G$622,0))</f>
        <v>Dor Micha</v>
      </c>
      <c r="AF429" s="69">
        <f>IFERROR(INDEX('Euro Qual stats'!$A$1:$L$2071,MATCH(Players!$AE429,'Euro Qual stats'!$A$1:$A$2071,0),MATCH(Players!AF$2,'Euro Qual stats'!$A$1:$L$1,0)),0)</f>
        <v>0</v>
      </c>
      <c r="AG429" s="69">
        <f>IFERROR(INDEX('Euro Qual stats'!$A$1:$L$2071,MATCH(Players!$AE429,'Euro Qual stats'!$A$1:$A$2071,0),MATCH(Players!AG$2,'Euro Qual stats'!$A$1:$L$1,0)),0)</f>
        <v>0</v>
      </c>
      <c r="AH429" s="69">
        <f>IFERROR(INDEX('Euro Qual stats'!$A$1:$L$2071,MATCH(Players!$AE429,'Euro Qual stats'!$A$1:$A$2071,0),MATCH(Players!AH$2,'Euro Qual stats'!$A$1:$L$1,0)),0)</f>
        <v>0</v>
      </c>
      <c r="AI429" s="69">
        <f>IFERROR(INDEX('Euro Qual stats'!$A$1:$L$2071,MATCH(Players!$AE429,'Euro Qual stats'!$A$1:$A$2071,0),MATCH(Players!AI$2,'Euro Qual stats'!$A$1:$L$1,0)),0)</f>
        <v>0</v>
      </c>
      <c r="AJ429" s="85">
        <f t="shared" si="210"/>
        <v>9.3550295857988172E-2</v>
      </c>
      <c r="AK429" s="85">
        <f t="shared" si="211"/>
        <v>9.1775147928994105E-2</v>
      </c>
      <c r="AL429" s="85">
        <f t="shared" si="212"/>
        <v>0.18893491124260345</v>
      </c>
      <c r="AM429" s="85">
        <f t="shared" si="213"/>
        <v>0</v>
      </c>
      <c r="AN429" s="85">
        <f t="shared" si="214"/>
        <v>0</v>
      </c>
      <c r="AO429" s="85">
        <f t="shared" si="215"/>
        <v>0</v>
      </c>
      <c r="AP429" s="2">
        <f t="shared" si="216"/>
        <v>0.19088016967126195</v>
      </c>
      <c r="AQ429" s="2">
        <f t="shared" si="217"/>
        <v>0</v>
      </c>
      <c r="AR429" s="2">
        <f t="shared" si="218"/>
        <v>0.47720042417815484</v>
      </c>
      <c r="AS429" s="2">
        <f t="shared" si="219"/>
        <v>0.28632025450689291</v>
      </c>
      <c r="AT429" s="2">
        <f t="shared" si="220"/>
        <v>0</v>
      </c>
      <c r="AU429" s="2">
        <f t="shared" si="240"/>
        <v>0.19088016967126195</v>
      </c>
      <c r="AV429" s="2">
        <f t="shared" si="241"/>
        <v>0</v>
      </c>
      <c r="AW429" s="2">
        <f t="shared" si="242"/>
        <v>0.47720042417815484</v>
      </c>
      <c r="AX429" s="2">
        <f t="shared" si="243"/>
        <v>0.28632025450689291</v>
      </c>
      <c r="AY429" s="2">
        <f t="shared" si="244"/>
        <v>0</v>
      </c>
      <c r="AZ429" s="2">
        <f t="shared" si="221"/>
        <v>0.14132765880012804</v>
      </c>
      <c r="BA429" s="2">
        <f t="shared" si="222"/>
        <v>4.6775147928994086E-2</v>
      </c>
      <c r="BB429" s="2">
        <f t="shared" si="223"/>
        <v>0.14316012725344646</v>
      </c>
      <c r="BC429">
        <f t="shared" si="224"/>
        <v>0</v>
      </c>
      <c r="BD429" s="74">
        <f t="shared" si="225"/>
        <v>0</v>
      </c>
      <c r="BE429" s="74">
        <f t="shared" si="226"/>
        <v>0</v>
      </c>
      <c r="BF429" s="74">
        <f t="shared" si="227"/>
        <v>0</v>
      </c>
      <c r="BG429" s="2">
        <f t="shared" si="228"/>
        <v>0.14316012725344646</v>
      </c>
      <c r="BH429" s="2">
        <f t="shared" si="229"/>
        <v>0</v>
      </c>
      <c r="BI429" s="2">
        <f t="shared" si="230"/>
        <v>0</v>
      </c>
      <c r="BJ429" s="2">
        <f t="shared" si="231"/>
        <v>0</v>
      </c>
      <c r="BK429" s="2">
        <f t="shared" si="232"/>
        <v>0</v>
      </c>
      <c r="BL429" s="2">
        <f t="shared" si="233"/>
        <v>0.14316012725344646</v>
      </c>
      <c r="BM429" s="2">
        <f t="shared" si="234"/>
        <v>0</v>
      </c>
      <c r="BN429" s="2">
        <f t="shared" si="235"/>
        <v>0</v>
      </c>
      <c r="BO429" s="2">
        <f t="shared" si="236"/>
        <v>0</v>
      </c>
      <c r="BP429" s="2">
        <f t="shared" si="237"/>
        <v>0</v>
      </c>
      <c r="BQ429" s="2">
        <f t="shared" si="238"/>
        <v>0.14316012725344646</v>
      </c>
      <c r="BR429" s="2">
        <f t="shared" si="239"/>
        <v>0</v>
      </c>
    </row>
    <row r="430" spans="1:70" x14ac:dyDescent="0.3">
      <c r="A430" s="93">
        <v>0</v>
      </c>
      <c r="B430">
        <v>221445</v>
      </c>
      <c r="C430" t="s">
        <v>2615</v>
      </c>
      <c r="D430" t="s">
        <v>2616</v>
      </c>
      <c r="E430" t="s">
        <v>2617</v>
      </c>
      <c r="F430">
        <v>18699</v>
      </c>
      <c r="G430" t="s">
        <v>886</v>
      </c>
      <c r="H430" t="s">
        <v>939</v>
      </c>
      <c r="I430" t="s">
        <v>5231</v>
      </c>
      <c r="J430">
        <v>0</v>
      </c>
      <c r="K430">
        <v>4.5</v>
      </c>
      <c r="L430">
        <v>0</v>
      </c>
      <c r="M430">
        <v>0</v>
      </c>
      <c r="N430">
        <v>3</v>
      </c>
      <c r="O430" t="s">
        <v>1301</v>
      </c>
      <c r="P430" t="s">
        <v>2618</v>
      </c>
      <c r="Q430" t="s">
        <v>2619</v>
      </c>
      <c r="R430">
        <v>0</v>
      </c>
      <c r="S430">
        <v>0</v>
      </c>
      <c r="T430">
        <v>0</v>
      </c>
      <c r="U430">
        <v>2</v>
      </c>
      <c r="V430">
        <v>1862</v>
      </c>
      <c r="W430">
        <v>4</v>
      </c>
      <c r="X430">
        <v>9</v>
      </c>
      <c r="Y430">
        <v>0</v>
      </c>
      <c r="Z430" t="s">
        <v>1074</v>
      </c>
      <c r="AA430" t="s">
        <v>692</v>
      </c>
      <c r="AB430" s="69" t="str">
        <f>IF(AA430&lt;&gt;"",INDEX(Lookup!$N$2:$N$5,MATCH(Players!AA430,Lookup!$P$2:$P$5,0)),INDEX(Lookup!$N$2:$N$5,MATCH(Players!O430,Lookup!$O$2:$O$5,0)))</f>
        <v>Defense</v>
      </c>
      <c r="AC430">
        <v>1995000</v>
      </c>
      <c r="AD430" s="69" t="s">
        <v>798</v>
      </c>
      <c r="AE430" s="69" t="str">
        <f>INDEX('Translate table'!$H$2:$H$622,MATCH(Players!P430,'Translate table'!$G$2:$G$622,0))</f>
        <v>PaweÅ‚ Savitskiy</v>
      </c>
      <c r="AF430" s="69">
        <f>IFERROR(INDEX('Euro Qual stats'!$A$1:$L$2071,MATCH(Players!$AE430,'Euro Qual stats'!$A$1:$A$2071,0),MATCH(Players!AF$2,'Euro Qual stats'!$A$1:$L$1,0)),0)</f>
        <v>3</v>
      </c>
      <c r="AG430" s="69">
        <f>IFERROR(INDEX('Euro Qual stats'!$A$1:$L$2071,MATCH(Players!$AE430,'Euro Qual stats'!$A$1:$A$2071,0),MATCH(Players!AG$2,'Euro Qual stats'!$A$1:$L$1,0)),0)</f>
        <v>0</v>
      </c>
      <c r="AH430" s="69">
        <f>IFERROR(INDEX('Euro Qual stats'!$A$1:$L$2071,MATCH(Players!$AE430,'Euro Qual stats'!$A$1:$A$2071,0),MATCH(Players!AH$2,'Euro Qual stats'!$A$1:$L$1,0)),0)</f>
        <v>0</v>
      </c>
      <c r="AI430" s="69">
        <f>IFERROR(INDEX('Euro Qual stats'!$A$1:$L$2071,MATCH(Players!$AE430,'Euro Qual stats'!$A$1:$A$2071,0),MATCH(Players!AI$2,'Euro Qual stats'!$A$1:$L$1,0)),0)</f>
        <v>0</v>
      </c>
      <c r="AJ430" s="85">
        <f t="shared" si="210"/>
        <v>7.0162721893491126E-2</v>
      </c>
      <c r="AK430" s="85">
        <f t="shared" si="211"/>
        <v>6.8831360946745579E-2</v>
      </c>
      <c r="AL430" s="85">
        <f t="shared" si="212"/>
        <v>0.14170118343195259</v>
      </c>
      <c r="AM430" s="85">
        <f t="shared" si="213"/>
        <v>0</v>
      </c>
      <c r="AN430" s="85">
        <f t="shared" si="214"/>
        <v>0</v>
      </c>
      <c r="AO430" s="85">
        <f t="shared" si="215"/>
        <v>0</v>
      </c>
      <c r="AP430" s="2">
        <f t="shared" si="216"/>
        <v>0</v>
      </c>
      <c r="AQ430" s="2">
        <f t="shared" si="217"/>
        <v>0</v>
      </c>
      <c r="AR430" s="2">
        <f t="shared" si="218"/>
        <v>0.19334049409237378</v>
      </c>
      <c r="AS430" s="2">
        <f t="shared" si="219"/>
        <v>0.43501611170784105</v>
      </c>
      <c r="AT430" s="2">
        <f t="shared" si="220"/>
        <v>0</v>
      </c>
      <c r="AU430" s="2">
        <f t="shared" si="240"/>
        <v>0</v>
      </c>
      <c r="AV430" s="2">
        <f t="shared" si="241"/>
        <v>0</v>
      </c>
      <c r="AW430" s="2">
        <f t="shared" si="242"/>
        <v>0.19334049409237378</v>
      </c>
      <c r="AX430" s="2">
        <f t="shared" si="243"/>
        <v>0.43501611170784105</v>
      </c>
      <c r="AY430" s="2">
        <f t="shared" si="244"/>
        <v>0</v>
      </c>
      <c r="AZ430" s="2">
        <f t="shared" si="221"/>
        <v>3.4415680473372789E-2</v>
      </c>
      <c r="BA430" s="2">
        <f t="shared" si="222"/>
        <v>3.5081360946745563E-2</v>
      </c>
      <c r="BB430" s="2">
        <f t="shared" si="223"/>
        <v>0.21750805585392052</v>
      </c>
      <c r="BC430">
        <f t="shared" si="224"/>
        <v>0</v>
      </c>
      <c r="BD430" s="74">
        <f t="shared" si="225"/>
        <v>0</v>
      </c>
      <c r="BE430" s="74">
        <f t="shared" si="226"/>
        <v>0</v>
      </c>
      <c r="BF430" s="74">
        <f t="shared" si="227"/>
        <v>0</v>
      </c>
      <c r="BG430" s="2">
        <f t="shared" si="228"/>
        <v>0.21750805585392052</v>
      </c>
      <c r="BH430" s="2">
        <f t="shared" si="229"/>
        <v>0</v>
      </c>
      <c r="BI430" s="2">
        <f t="shared" si="230"/>
        <v>0</v>
      </c>
      <c r="BJ430" s="2">
        <f t="shared" si="231"/>
        <v>0</v>
      </c>
      <c r="BK430" s="2">
        <f t="shared" si="232"/>
        <v>0</v>
      </c>
      <c r="BL430" s="2">
        <f t="shared" si="233"/>
        <v>0.21750805585392052</v>
      </c>
      <c r="BM430" s="2">
        <f t="shared" si="234"/>
        <v>0</v>
      </c>
      <c r="BN430" s="2">
        <f t="shared" si="235"/>
        <v>0</v>
      </c>
      <c r="BO430" s="2">
        <f t="shared" si="236"/>
        <v>0</v>
      </c>
      <c r="BP430" s="2">
        <f t="shared" si="237"/>
        <v>0</v>
      </c>
      <c r="BQ430" s="2">
        <f t="shared" si="238"/>
        <v>0.21750805585392052</v>
      </c>
      <c r="BR430" s="2">
        <f t="shared" si="239"/>
        <v>0</v>
      </c>
    </row>
    <row r="431" spans="1:70" x14ac:dyDescent="0.3">
      <c r="A431" s="93">
        <v>0</v>
      </c>
      <c r="B431">
        <v>204828</v>
      </c>
      <c r="C431" t="s">
        <v>2620</v>
      </c>
      <c r="D431" t="s">
        <v>2621</v>
      </c>
      <c r="E431" t="s">
        <v>2622</v>
      </c>
      <c r="F431">
        <v>18699</v>
      </c>
      <c r="G431" t="s">
        <v>886</v>
      </c>
      <c r="H431" t="s">
        <v>939</v>
      </c>
      <c r="I431" t="s">
        <v>5231</v>
      </c>
      <c r="J431">
        <v>0</v>
      </c>
      <c r="K431">
        <v>4.5</v>
      </c>
      <c r="L431">
        <v>0</v>
      </c>
      <c r="M431">
        <v>0</v>
      </c>
      <c r="N431">
        <v>20</v>
      </c>
      <c r="O431" t="s">
        <v>1301</v>
      </c>
      <c r="P431" t="s">
        <v>2623</v>
      </c>
      <c r="Q431" t="s">
        <v>2624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 t="s">
        <v>1074</v>
      </c>
      <c r="AA431" t="s">
        <v>692</v>
      </c>
      <c r="AB431" s="69" t="str">
        <f>IF(AA431&lt;&gt;"",INDEX(Lookup!$N$2:$N$5,MATCH(Players!AA431,Lookup!$P$2:$P$5,0)),INDEX(Lookup!$N$2:$N$5,MATCH(Players!O431,Lookup!$O$2:$O$5,0)))</f>
        <v>Defense</v>
      </c>
      <c r="AC431">
        <v>2495000</v>
      </c>
      <c r="AD431" s="69" t="s">
        <v>807</v>
      </c>
      <c r="AE431" s="69" t="str">
        <f>INDEX('Translate table'!$H$2:$H$622,MATCH(Players!P431,'Translate table'!$G$2:$G$622,0))</f>
        <v>Tomasz KÄ™dziora</v>
      </c>
      <c r="AF431" s="69">
        <f>IFERROR(INDEX('Euro Qual stats'!$A$1:$L$2071,MATCH(Players!$AE431,'Euro Qual stats'!$A$1:$A$2071,0),MATCH(Players!AF$2,'Euro Qual stats'!$A$1:$L$1,0)),0)</f>
        <v>9</v>
      </c>
      <c r="AG431" s="69">
        <f>IFERROR(INDEX('Euro Qual stats'!$A$1:$L$2071,MATCH(Players!$AE431,'Euro Qual stats'!$A$1:$A$2071,0),MATCH(Players!AG$2,'Euro Qual stats'!$A$1:$L$1,0)),0)</f>
        <v>0.12</v>
      </c>
      <c r="AH431" s="69">
        <f>IFERROR(INDEX('Euro Qual stats'!$A$1:$L$2071,MATCH(Players!$AE431,'Euro Qual stats'!$A$1:$A$2071,0),MATCH(Players!AH$2,'Euro Qual stats'!$A$1:$L$1,0)),0)</f>
        <v>0</v>
      </c>
      <c r="AI431" s="69">
        <f>IFERROR(INDEX('Euro Qual stats'!$A$1:$L$2071,MATCH(Players!$AE431,'Euro Qual stats'!$A$1:$A$2071,0),MATCH(Players!AI$2,'Euro Qual stats'!$A$1:$L$1,0)),0)</f>
        <v>0.24</v>
      </c>
      <c r="AJ431" s="85">
        <f t="shared" si="210"/>
        <v>0.11338757396449704</v>
      </c>
      <c r="AK431" s="85">
        <f t="shared" si="211"/>
        <v>2.2943786982248526E-2</v>
      </c>
      <c r="AL431" s="85">
        <f t="shared" si="212"/>
        <v>0.22723372781065085</v>
      </c>
      <c r="AM431" s="85">
        <f t="shared" si="213"/>
        <v>0</v>
      </c>
      <c r="AN431" s="85">
        <f t="shared" si="214"/>
        <v>0</v>
      </c>
      <c r="AO431" s="85">
        <f t="shared" si="215"/>
        <v>0</v>
      </c>
      <c r="AP431" s="2" t="str">
        <f t="shared" si="216"/>
        <v/>
      </c>
      <c r="AQ431" s="2" t="str">
        <f t="shared" si="217"/>
        <v/>
      </c>
      <c r="AR431" s="2" t="str">
        <f t="shared" si="218"/>
        <v/>
      </c>
      <c r="AS431" s="2" t="str">
        <f t="shared" si="219"/>
        <v/>
      </c>
      <c r="AT431" s="2" t="str">
        <f t="shared" si="220"/>
        <v/>
      </c>
      <c r="AU431" s="2">
        <f t="shared" si="240"/>
        <v>0</v>
      </c>
      <c r="AV431" s="2">
        <f t="shared" si="241"/>
        <v>0</v>
      </c>
      <c r="AW431" s="2">
        <f t="shared" si="242"/>
        <v>7.9071179238124151E-2</v>
      </c>
      <c r="AX431" s="2">
        <f t="shared" si="243"/>
        <v>0.13674475927152546</v>
      </c>
      <c r="AY431" s="2">
        <f t="shared" si="244"/>
        <v>0</v>
      </c>
      <c r="AZ431" s="2">
        <f t="shared" si="221"/>
        <v>1.1471893491124263E-2</v>
      </c>
      <c r="BA431" s="2">
        <f t="shared" si="222"/>
        <v>5.6693786982248522E-2</v>
      </c>
      <c r="BB431" s="2">
        <f t="shared" si="223"/>
        <v>0.18837237963576273</v>
      </c>
      <c r="BC431">
        <f t="shared" si="224"/>
        <v>0</v>
      </c>
      <c r="BD431" s="74">
        <f t="shared" si="225"/>
        <v>0</v>
      </c>
      <c r="BE431" s="74">
        <f t="shared" si="226"/>
        <v>0</v>
      </c>
      <c r="BF431" s="74">
        <f t="shared" si="227"/>
        <v>0</v>
      </c>
      <c r="BG431" s="2">
        <f t="shared" si="228"/>
        <v>0.18837237963576273</v>
      </c>
      <c r="BH431" s="2">
        <f t="shared" si="229"/>
        <v>0</v>
      </c>
      <c r="BI431" s="2">
        <f t="shared" si="230"/>
        <v>0</v>
      </c>
      <c r="BJ431" s="2">
        <f t="shared" si="231"/>
        <v>0</v>
      </c>
      <c r="BK431" s="2">
        <f t="shared" si="232"/>
        <v>0</v>
      </c>
      <c r="BL431" s="2">
        <f t="shared" si="233"/>
        <v>0.18837237963576273</v>
      </c>
      <c r="BM431" s="2">
        <f t="shared" si="234"/>
        <v>0</v>
      </c>
      <c r="BN431" s="2">
        <f t="shared" si="235"/>
        <v>0</v>
      </c>
      <c r="BO431" s="2">
        <f t="shared" si="236"/>
        <v>0</v>
      </c>
      <c r="BP431" s="2">
        <f t="shared" si="237"/>
        <v>0</v>
      </c>
      <c r="BQ431" s="2">
        <f t="shared" si="238"/>
        <v>0.18837237963576273</v>
      </c>
      <c r="BR431" s="2">
        <f t="shared" si="239"/>
        <v>0</v>
      </c>
    </row>
    <row r="432" spans="1:70" x14ac:dyDescent="0.3">
      <c r="A432" s="93">
        <v>0</v>
      </c>
      <c r="B432">
        <v>204825</v>
      </c>
      <c r="C432" t="s">
        <v>2625</v>
      </c>
      <c r="D432" t="s">
        <v>2603</v>
      </c>
      <c r="E432" t="s">
        <v>2626</v>
      </c>
      <c r="F432">
        <v>18699</v>
      </c>
      <c r="G432" t="s">
        <v>886</v>
      </c>
      <c r="H432" t="s">
        <v>939</v>
      </c>
      <c r="I432" t="s">
        <v>979</v>
      </c>
      <c r="J432">
        <v>0.7</v>
      </c>
      <c r="K432">
        <v>4.5</v>
      </c>
      <c r="L432">
        <v>0.7</v>
      </c>
      <c r="M432">
        <v>0</v>
      </c>
      <c r="N432">
        <v>575</v>
      </c>
      <c r="O432" t="s">
        <v>1301</v>
      </c>
      <c r="P432" t="s">
        <v>2627</v>
      </c>
      <c r="Q432" t="s">
        <v>2627</v>
      </c>
      <c r="R432">
        <v>2</v>
      </c>
      <c r="S432">
        <v>1</v>
      </c>
      <c r="T432">
        <v>0</v>
      </c>
      <c r="U432">
        <v>5</v>
      </c>
      <c r="V432">
        <v>3207</v>
      </c>
      <c r="W432">
        <v>11</v>
      </c>
      <c r="X432">
        <v>8</v>
      </c>
      <c r="Y432">
        <v>1</v>
      </c>
      <c r="Z432" t="s">
        <v>1074</v>
      </c>
      <c r="AA432" t="s">
        <v>692</v>
      </c>
      <c r="AB432" s="69" t="str">
        <f>IF(AA432&lt;&gt;"",INDEX(Lookup!$N$2:$N$5,MATCH(Players!AA432,Lookup!$P$2:$P$5,0)),INDEX(Lookup!$N$2:$N$5,MATCH(Players!O432,Lookup!$O$2:$O$5,0)))</f>
        <v>Defense</v>
      </c>
      <c r="AC432">
        <v>2986000</v>
      </c>
      <c r="AD432" s="69" t="s">
        <v>789</v>
      </c>
      <c r="AE432" s="69" t="str">
        <f>INDEX('Translate table'!$H$2:$H$622,MATCH(Players!P432,'Translate table'!$G$2:$G$622,0))</f>
        <v>Kamil Glik</v>
      </c>
      <c r="AF432" s="69">
        <f>IFERROR(INDEX('Euro Qual stats'!$A$1:$L$2071,MATCH(Players!$AE432,'Euro Qual stats'!$A$1:$A$2071,0),MATCH(Players!AF$2,'Euro Qual stats'!$A$1:$L$1,0)),0)</f>
        <v>9</v>
      </c>
      <c r="AG432" s="69">
        <f>IFERROR(INDEX('Euro Qual stats'!$A$1:$L$2071,MATCH(Players!$AE432,'Euro Qual stats'!$A$1:$A$2071,0),MATCH(Players!AG$2,'Euro Qual stats'!$A$1:$L$1,0)),0)</f>
        <v>0</v>
      </c>
      <c r="AH432" s="69">
        <f>IFERROR(INDEX('Euro Qual stats'!$A$1:$L$2071,MATCH(Players!$AE432,'Euro Qual stats'!$A$1:$A$2071,0),MATCH(Players!AH$2,'Euro Qual stats'!$A$1:$L$1,0)),0)</f>
        <v>0.12</v>
      </c>
      <c r="AI432" s="69">
        <f>IFERROR(INDEX('Euro Qual stats'!$A$1:$L$2071,MATCH(Players!$AE432,'Euro Qual stats'!$A$1:$A$2071,0),MATCH(Players!AI$2,'Euro Qual stats'!$A$1:$L$1,0)),0)</f>
        <v>0.12</v>
      </c>
      <c r="AJ432" s="85">
        <f t="shared" si="210"/>
        <v>2.3387573964497043E-2</v>
      </c>
      <c r="AK432" s="85">
        <f t="shared" si="211"/>
        <v>0.11294378698224852</v>
      </c>
      <c r="AL432" s="85">
        <f t="shared" si="212"/>
        <v>0.13723372781065085</v>
      </c>
      <c r="AM432" s="85">
        <f t="shared" si="213"/>
        <v>2.6792364649812151E-2</v>
      </c>
      <c r="AN432" s="85">
        <f t="shared" si="214"/>
        <v>6.8697785708427508E-2</v>
      </c>
      <c r="AO432" s="85">
        <f t="shared" si="215"/>
        <v>7.975463060474651E-2</v>
      </c>
      <c r="AP432" s="2">
        <f t="shared" si="216"/>
        <v>5.6127221702525723E-2</v>
      </c>
      <c r="AQ432" s="2">
        <f t="shared" si="217"/>
        <v>2.8063610851262862E-2</v>
      </c>
      <c r="AR432" s="2">
        <f t="shared" si="218"/>
        <v>0.30869971936389151</v>
      </c>
      <c r="AS432" s="2">
        <f t="shared" si="219"/>
        <v>0.22450888681010289</v>
      </c>
      <c r="AT432" s="2">
        <f t="shared" si="220"/>
        <v>2.8063610851262862E-2</v>
      </c>
      <c r="AU432" s="2">
        <f t="shared" si="240"/>
        <v>5.6127221702525723E-2</v>
      </c>
      <c r="AV432" s="2">
        <f t="shared" si="241"/>
        <v>2.8063610851262862E-2</v>
      </c>
      <c r="AW432" s="2">
        <f t="shared" si="242"/>
        <v>0.30869971936389151</v>
      </c>
      <c r="AX432" s="2">
        <f t="shared" si="243"/>
        <v>0.22450888681010289</v>
      </c>
      <c r="AY432" s="2">
        <f t="shared" si="244"/>
        <v>2.8063610851262862E-2</v>
      </c>
      <c r="AZ432" s="2">
        <f t="shared" si="221"/>
        <v>8.453550434238713E-2</v>
      </c>
      <c r="BA432" s="2">
        <f t="shared" si="222"/>
        <v>2.5725592407879951E-2</v>
      </c>
      <c r="BB432" s="2">
        <f t="shared" si="223"/>
        <v>0.17225444340505144</v>
      </c>
      <c r="BC432">
        <f t="shared" si="224"/>
        <v>1</v>
      </c>
      <c r="BD432" s="74">
        <f t="shared" si="225"/>
        <v>4.1096185716657352E-2</v>
      </c>
      <c r="BE432" s="74">
        <f t="shared" si="226"/>
        <v>2.5417455484408148E-2</v>
      </c>
      <c r="BF432" s="74">
        <f t="shared" si="227"/>
        <v>5.0174848874448945E-2</v>
      </c>
      <c r="BG432" s="2">
        <f t="shared" si="228"/>
        <v>0.17225444340505144</v>
      </c>
      <c r="BH432" s="2">
        <f t="shared" si="229"/>
        <v>2.8063610851262862E-2</v>
      </c>
      <c r="BI432" s="2">
        <f t="shared" si="230"/>
        <v>4.1096185716657352E-2</v>
      </c>
      <c r="BJ432" s="2">
        <f t="shared" si="231"/>
        <v>2.5417455484408148E-2</v>
      </c>
      <c r="BK432" s="2">
        <f t="shared" si="232"/>
        <v>5.0174848874448945E-2</v>
      </c>
      <c r="BL432" s="2">
        <f t="shared" si="233"/>
        <v>0.17225444340505144</v>
      </c>
      <c r="BM432" s="2">
        <f t="shared" si="234"/>
        <v>2.8063610851262862E-2</v>
      </c>
      <c r="BN432" s="2">
        <f t="shared" si="235"/>
        <v>5.2603532303077634E-2</v>
      </c>
      <c r="BO432" s="2">
        <f t="shared" si="236"/>
        <v>2.5417455484408151E-2</v>
      </c>
      <c r="BP432" s="2">
        <f t="shared" si="237"/>
        <v>5.5990315889356296E-2</v>
      </c>
      <c r="BQ432" s="2">
        <f t="shared" si="238"/>
        <v>0.17225444340505144</v>
      </c>
      <c r="BR432" s="2">
        <f t="shared" si="239"/>
        <v>2.8063610851262862E-2</v>
      </c>
    </row>
    <row r="433" spans="1:70" x14ac:dyDescent="0.3">
      <c r="A433" s="93">
        <v>0</v>
      </c>
      <c r="B433">
        <v>204823</v>
      </c>
      <c r="C433" t="s">
        <v>2628</v>
      </c>
      <c r="D433" t="s">
        <v>2629</v>
      </c>
      <c r="E433" t="s">
        <v>2630</v>
      </c>
      <c r="F433">
        <v>18699</v>
      </c>
      <c r="G433" t="s">
        <v>886</v>
      </c>
      <c r="H433" t="s">
        <v>939</v>
      </c>
      <c r="I433" t="s">
        <v>979</v>
      </c>
      <c r="J433">
        <v>3.7</v>
      </c>
      <c r="K433">
        <v>4.5</v>
      </c>
      <c r="L433">
        <v>3.7</v>
      </c>
      <c r="M433">
        <v>0</v>
      </c>
      <c r="N433">
        <v>356</v>
      </c>
      <c r="O433" t="s">
        <v>1301</v>
      </c>
      <c r="P433" t="s">
        <v>2631</v>
      </c>
      <c r="Q433" t="s">
        <v>2632</v>
      </c>
      <c r="R433">
        <v>8</v>
      </c>
      <c r="S433">
        <v>6</v>
      </c>
      <c r="T433">
        <v>0</v>
      </c>
      <c r="U433">
        <v>1</v>
      </c>
      <c r="V433">
        <v>2294</v>
      </c>
      <c r="W433">
        <v>25</v>
      </c>
      <c r="X433">
        <v>1</v>
      </c>
      <c r="Y433">
        <v>0</v>
      </c>
      <c r="Z433" t="s">
        <v>1074</v>
      </c>
      <c r="AA433" t="s">
        <v>692</v>
      </c>
      <c r="AB433" s="69" t="str">
        <f>IF(AA433&lt;&gt;"",INDEX(Lookup!$N$2:$N$5,MATCH(Players!AA433,Lookup!$P$2:$P$5,0)),INDEX(Lookup!$N$2:$N$5,MATCH(Players!O433,Lookup!$O$2:$O$5,0)))</f>
        <v>Defense</v>
      </c>
      <c r="AC433">
        <v>2536000</v>
      </c>
      <c r="AD433" s="69" t="s">
        <v>801</v>
      </c>
      <c r="AE433" s="69" t="str">
        <f>INDEX('Translate table'!$H$2:$H$622,MATCH(Players!P433,'Translate table'!$G$2:$G$622,0))</f>
        <v>Maciej Rybus</v>
      </c>
      <c r="AF433" s="69">
        <f>IFERROR(INDEX('Euro Qual stats'!$A$1:$L$2071,MATCH(Players!$AE433,'Euro Qual stats'!$A$1:$A$2071,0),MATCH(Players!AF$2,'Euro Qual stats'!$A$1:$L$1,0)),0)</f>
        <v>2</v>
      </c>
      <c r="AG433" s="69">
        <f>IFERROR(INDEX('Euro Qual stats'!$A$1:$L$2071,MATCH(Players!$AE433,'Euro Qual stats'!$A$1:$A$2071,0),MATCH(Players!AG$2,'Euro Qual stats'!$A$1:$L$1,0)),0)</f>
        <v>0</v>
      </c>
      <c r="AH433" s="69">
        <f>IFERROR(INDEX('Euro Qual stats'!$A$1:$L$2071,MATCH(Players!$AE433,'Euro Qual stats'!$A$1:$A$2071,0),MATCH(Players!AH$2,'Euro Qual stats'!$A$1:$L$1,0)),0)</f>
        <v>0</v>
      </c>
      <c r="AI433" s="69">
        <f>IFERROR(INDEX('Euro Qual stats'!$A$1:$L$2071,MATCH(Players!$AE433,'Euro Qual stats'!$A$1:$A$2071,0),MATCH(Players!AI$2,'Euro Qual stats'!$A$1:$L$1,0)),0)</f>
        <v>0</v>
      </c>
      <c r="AJ433" s="85">
        <f t="shared" si="210"/>
        <v>7.7958579881656817E-2</v>
      </c>
      <c r="AK433" s="85">
        <f t="shared" si="211"/>
        <v>7.6479289940828421E-2</v>
      </c>
      <c r="AL433" s="85">
        <f t="shared" si="212"/>
        <v>0.1574457593688362</v>
      </c>
      <c r="AM433" s="85">
        <f t="shared" si="213"/>
        <v>8.9307882166040506E-2</v>
      </c>
      <c r="AN433" s="85">
        <f t="shared" si="214"/>
        <v>4.6518343433211561E-2</v>
      </c>
      <c r="AO433" s="85">
        <f t="shared" si="215"/>
        <v>9.150103680103322E-2</v>
      </c>
      <c r="AP433" s="2">
        <f t="shared" si="216"/>
        <v>0.31386224934612034</v>
      </c>
      <c r="AQ433" s="2">
        <f t="shared" si="217"/>
        <v>0.23539668700959024</v>
      </c>
      <c r="AR433" s="2">
        <f t="shared" si="218"/>
        <v>0.98081952920662596</v>
      </c>
      <c r="AS433" s="2">
        <f t="shared" si="219"/>
        <v>3.9232781168265042E-2</v>
      </c>
      <c r="AT433" s="2">
        <f t="shared" si="220"/>
        <v>0</v>
      </c>
      <c r="AU433" s="2">
        <f t="shared" si="240"/>
        <v>0.31386224934612034</v>
      </c>
      <c r="AV433" s="2">
        <f t="shared" si="241"/>
        <v>0.23539668700959024</v>
      </c>
      <c r="AW433" s="2">
        <f t="shared" si="242"/>
        <v>0.98081952920662596</v>
      </c>
      <c r="AX433" s="2">
        <f t="shared" si="243"/>
        <v>3.9232781168265042E-2</v>
      </c>
      <c r="AY433" s="2">
        <f t="shared" si="244"/>
        <v>0</v>
      </c>
      <c r="AZ433" s="2">
        <f t="shared" si="221"/>
        <v>0.19517076964347438</v>
      </c>
      <c r="BA433" s="2">
        <f t="shared" si="222"/>
        <v>0.15667763344562352</v>
      </c>
      <c r="BB433" s="2">
        <f t="shared" si="223"/>
        <v>1.9616390584132521E-2</v>
      </c>
      <c r="BC433">
        <f t="shared" si="224"/>
        <v>1</v>
      </c>
      <c r="BD433" s="74">
        <f t="shared" si="225"/>
        <v>9.4880538752632262E-2</v>
      </c>
      <c r="BE433" s="74">
        <f t="shared" si="226"/>
        <v>0.15480097446800598</v>
      </c>
      <c r="BF433" s="74">
        <f t="shared" si="227"/>
        <v>0.15941858240900941</v>
      </c>
      <c r="BG433" s="2">
        <f t="shared" si="228"/>
        <v>1.9616390584132521E-2</v>
      </c>
      <c r="BH433" s="2">
        <f t="shared" si="229"/>
        <v>0</v>
      </c>
      <c r="BI433" s="2">
        <f t="shared" si="230"/>
        <v>9.4880538752632262E-2</v>
      </c>
      <c r="BJ433" s="2">
        <f t="shared" si="231"/>
        <v>0.15480097446800598</v>
      </c>
      <c r="BK433" s="2">
        <f t="shared" si="232"/>
        <v>0.15941858240900941</v>
      </c>
      <c r="BL433" s="2">
        <f t="shared" si="233"/>
        <v>1.9616390584132521E-2</v>
      </c>
      <c r="BM433" s="2">
        <f t="shared" si="234"/>
        <v>0</v>
      </c>
      <c r="BN433" s="2">
        <f t="shared" si="235"/>
        <v>0.12144804677540907</v>
      </c>
      <c r="BO433" s="2">
        <f t="shared" si="236"/>
        <v>0.154800974468006</v>
      </c>
      <c r="BP433" s="2">
        <f t="shared" si="237"/>
        <v>0.17789583801336056</v>
      </c>
      <c r="BQ433" s="2">
        <f t="shared" si="238"/>
        <v>1.9616390584132521E-2</v>
      </c>
      <c r="BR433" s="2">
        <f t="shared" si="239"/>
        <v>0</v>
      </c>
    </row>
    <row r="434" spans="1:70" x14ac:dyDescent="0.3">
      <c r="A434" s="93">
        <v>0</v>
      </c>
      <c r="B434">
        <v>204821</v>
      </c>
      <c r="C434" t="s">
        <v>2633</v>
      </c>
      <c r="D434" t="s">
        <v>1787</v>
      </c>
      <c r="E434" t="s">
        <v>2634</v>
      </c>
      <c r="F434">
        <v>18699</v>
      </c>
      <c r="G434" t="s">
        <v>886</v>
      </c>
      <c r="H434" t="s">
        <v>939</v>
      </c>
      <c r="I434" t="s">
        <v>979</v>
      </c>
      <c r="J434">
        <v>0.7</v>
      </c>
      <c r="K434">
        <v>4.5</v>
      </c>
      <c r="L434">
        <v>0.7</v>
      </c>
      <c r="M434">
        <v>0</v>
      </c>
      <c r="N434">
        <v>595</v>
      </c>
      <c r="O434" t="s">
        <v>1301</v>
      </c>
      <c r="P434" t="s">
        <v>99</v>
      </c>
      <c r="Q434" t="s">
        <v>99</v>
      </c>
      <c r="R434">
        <v>1</v>
      </c>
      <c r="S434">
        <v>1</v>
      </c>
      <c r="T434">
        <v>0</v>
      </c>
      <c r="U434">
        <v>9</v>
      </c>
      <c r="V434">
        <v>3101</v>
      </c>
      <c r="W434">
        <v>6</v>
      </c>
      <c r="X434">
        <v>5</v>
      </c>
      <c r="Y434">
        <v>1</v>
      </c>
      <c r="Z434" t="s">
        <v>1074</v>
      </c>
      <c r="AA434" t="s">
        <v>692</v>
      </c>
      <c r="AB434" s="69" t="str">
        <f>IF(AA434&lt;&gt;"",INDEX(Lookup!$N$2:$N$5,MATCH(Players!AA434,Lookup!$P$2:$P$5,0)),INDEX(Lookup!$N$2:$N$5,MATCH(Players!O434,Lookup!$O$2:$O$5,0)))</f>
        <v>Defense</v>
      </c>
      <c r="AC434">
        <v>2996000</v>
      </c>
      <c r="AD434" s="69" t="s">
        <v>789</v>
      </c>
      <c r="AE434" s="69" t="str">
        <f>INDEX('Translate table'!$H$2:$H$622,MATCH(Players!P434,'Translate table'!$G$2:$G$622,0))</f>
        <v>Jan Bednarek</v>
      </c>
      <c r="AF434" s="69">
        <f>IFERROR(INDEX('Euro Qual stats'!$A$1:$L$2071,MATCH(Players!$AE434,'Euro Qual stats'!$A$1:$A$2071,0),MATCH(Players!AF$2,'Euro Qual stats'!$A$1:$L$1,0)),0)</f>
        <v>9</v>
      </c>
      <c r="AG434" s="69">
        <f>IFERROR(INDEX('Euro Qual stats'!$A$1:$L$2071,MATCH(Players!$AE434,'Euro Qual stats'!$A$1:$A$2071,0),MATCH(Players!AG$2,'Euro Qual stats'!$A$1:$L$1,0)),0)</f>
        <v>0</v>
      </c>
      <c r="AH434" s="69">
        <f>IFERROR(INDEX('Euro Qual stats'!$A$1:$L$2071,MATCH(Players!$AE434,'Euro Qual stats'!$A$1:$A$2071,0),MATCH(Players!AH$2,'Euro Qual stats'!$A$1:$L$1,0)),0)</f>
        <v>0</v>
      </c>
      <c r="AI434" s="69">
        <f>IFERROR(INDEX('Euro Qual stats'!$A$1:$L$2071,MATCH(Players!$AE434,'Euro Qual stats'!$A$1:$A$2071,0),MATCH(Players!AI$2,'Euro Qual stats'!$A$1:$L$1,0)),0)</f>
        <v>0.22</v>
      </c>
      <c r="AJ434" s="85">
        <f t="shared" si="210"/>
        <v>2.3387573964497043E-2</v>
      </c>
      <c r="AK434" s="85">
        <f t="shared" si="211"/>
        <v>2.2943786982248526E-2</v>
      </c>
      <c r="AL434" s="85">
        <f t="shared" si="212"/>
        <v>0.21223372781065086</v>
      </c>
      <c r="AM434" s="85">
        <f t="shared" si="213"/>
        <v>2.6792364649812151E-2</v>
      </c>
      <c r="AN434" s="85">
        <f t="shared" si="214"/>
        <v>1.3955503029963469E-2</v>
      </c>
      <c r="AO434" s="85">
        <f t="shared" si="215"/>
        <v>0.12334156357511031</v>
      </c>
      <c r="AP434" s="2">
        <f t="shared" si="216"/>
        <v>2.9022895840051594E-2</v>
      </c>
      <c r="AQ434" s="2">
        <f t="shared" si="217"/>
        <v>2.9022895840051594E-2</v>
      </c>
      <c r="AR434" s="2">
        <f t="shared" si="218"/>
        <v>0.17413737504030957</v>
      </c>
      <c r="AS434" s="2">
        <f t="shared" si="219"/>
        <v>0.14511447920025797</v>
      </c>
      <c r="AT434" s="2">
        <f t="shared" si="220"/>
        <v>2.9022895840051594E-2</v>
      </c>
      <c r="AU434" s="2">
        <f t="shared" si="240"/>
        <v>2.9022895840051594E-2</v>
      </c>
      <c r="AV434" s="2">
        <f t="shared" si="241"/>
        <v>2.9022895840051594E-2</v>
      </c>
      <c r="AW434" s="2">
        <f t="shared" si="242"/>
        <v>0.17413737504030957</v>
      </c>
      <c r="AX434" s="2">
        <f t="shared" si="243"/>
        <v>0.14511447920025797</v>
      </c>
      <c r="AY434" s="2">
        <f t="shared" si="244"/>
        <v>2.9022895840051594E-2</v>
      </c>
      <c r="AZ434" s="2">
        <f t="shared" si="221"/>
        <v>2.5983341411150059E-2</v>
      </c>
      <c r="BA434" s="2">
        <f t="shared" si="222"/>
        <v>2.6205234902274319E-2</v>
      </c>
      <c r="BB434" s="2">
        <f t="shared" si="223"/>
        <v>0.18255723960012898</v>
      </c>
      <c r="BC434">
        <f t="shared" si="224"/>
        <v>1</v>
      </c>
      <c r="BD434" s="74">
        <f t="shared" si="225"/>
        <v>1.2631570988765255E-2</v>
      </c>
      <c r="BE434" s="74">
        <f t="shared" si="226"/>
        <v>2.5891352899729284E-2</v>
      </c>
      <c r="BF434" s="74">
        <f t="shared" si="227"/>
        <v>2.8303610039053281E-2</v>
      </c>
      <c r="BG434" s="2">
        <f t="shared" si="228"/>
        <v>0.18255723960012898</v>
      </c>
      <c r="BH434" s="2">
        <f t="shared" si="229"/>
        <v>2.9022895840051594E-2</v>
      </c>
      <c r="BI434" s="2">
        <f t="shared" si="230"/>
        <v>1.2631570988765255E-2</v>
      </c>
      <c r="BJ434" s="2">
        <f t="shared" si="231"/>
        <v>2.5891352899729284E-2</v>
      </c>
      <c r="BK434" s="2">
        <f t="shared" si="232"/>
        <v>2.8303610039053281E-2</v>
      </c>
      <c r="BL434" s="2">
        <f t="shared" si="233"/>
        <v>0.18255723960012898</v>
      </c>
      <c r="BM434" s="2">
        <f t="shared" si="234"/>
        <v>2.9022895840051594E-2</v>
      </c>
      <c r="BN434" s="2">
        <f t="shared" si="235"/>
        <v>1.6168538295192839E-2</v>
      </c>
      <c r="BO434" s="2">
        <f t="shared" si="236"/>
        <v>2.5891352899729287E-2</v>
      </c>
      <c r="BP434" s="2">
        <f t="shared" si="237"/>
        <v>3.158411240781548E-2</v>
      </c>
      <c r="BQ434" s="2">
        <f t="shared" si="238"/>
        <v>0.18255723960012898</v>
      </c>
      <c r="BR434" s="2">
        <f t="shared" si="239"/>
        <v>2.9022895840051594E-2</v>
      </c>
    </row>
    <row r="435" spans="1:70" x14ac:dyDescent="0.3">
      <c r="A435" s="93">
        <v>0</v>
      </c>
      <c r="B435">
        <v>204819</v>
      </c>
      <c r="C435" t="s">
        <v>2635</v>
      </c>
      <c r="D435" t="s">
        <v>2636</v>
      </c>
      <c r="E435" t="s">
        <v>2637</v>
      </c>
      <c r="F435">
        <v>18699</v>
      </c>
      <c r="G435" t="s">
        <v>886</v>
      </c>
      <c r="H435" t="s">
        <v>939</v>
      </c>
      <c r="I435" t="s">
        <v>979</v>
      </c>
      <c r="J435">
        <v>0.7</v>
      </c>
      <c r="K435">
        <v>4.5</v>
      </c>
      <c r="L435">
        <v>0.7</v>
      </c>
      <c r="M435">
        <v>0</v>
      </c>
      <c r="N435">
        <v>230</v>
      </c>
      <c r="O435" t="s">
        <v>1301</v>
      </c>
      <c r="P435" t="s">
        <v>2638</v>
      </c>
      <c r="Q435" t="s">
        <v>2638</v>
      </c>
      <c r="R435">
        <v>1</v>
      </c>
      <c r="S435">
        <v>0</v>
      </c>
      <c r="T435">
        <v>0</v>
      </c>
      <c r="U435">
        <v>5</v>
      </c>
      <c r="V435">
        <v>2607</v>
      </c>
      <c r="W435">
        <v>1</v>
      </c>
      <c r="X435">
        <v>2</v>
      </c>
      <c r="Y435">
        <v>0</v>
      </c>
      <c r="Z435" t="s">
        <v>1074</v>
      </c>
      <c r="AA435" t="s">
        <v>692</v>
      </c>
      <c r="AB435" s="69" t="str">
        <f>IF(AA435&lt;&gt;"",INDEX(Lookup!$N$2:$N$5,MATCH(Players!AA435,Lookup!$P$2:$P$5,0)),INDEX(Lookup!$N$2:$N$5,MATCH(Players!O435,Lookup!$O$2:$O$5,0)))</f>
        <v>Defense</v>
      </c>
      <c r="AC435">
        <v>2986000</v>
      </c>
      <c r="AD435" s="69" t="s">
        <v>788</v>
      </c>
      <c r="AE435" s="69" t="str">
        <f>INDEX('Translate table'!$H$2:$H$622,MATCH(Players!P435,'Translate table'!$G$2:$G$622,0))</f>
        <v>Bartosz BereszyÅ„ski</v>
      </c>
      <c r="AF435" s="69">
        <f>IFERROR(INDEX('Euro Qual stats'!$A$1:$L$2071,MATCH(Players!$AE435,'Euro Qual stats'!$A$1:$A$2071,0),MATCH(Players!AF$2,'Euro Qual stats'!$A$1:$L$1,0)),0)</f>
        <v>6</v>
      </c>
      <c r="AG435" s="69">
        <f>IFERROR(INDEX('Euro Qual stats'!$A$1:$L$2071,MATCH(Players!$AE435,'Euro Qual stats'!$A$1:$A$2071,0),MATCH(Players!AG$2,'Euro Qual stats'!$A$1:$L$1,0)),0)</f>
        <v>0</v>
      </c>
      <c r="AH435" s="69">
        <f>IFERROR(INDEX('Euro Qual stats'!$A$1:$L$2071,MATCH(Players!$AE435,'Euro Qual stats'!$A$1:$A$2071,0),MATCH(Players!AH$2,'Euro Qual stats'!$A$1:$L$1,0)),0)</f>
        <v>0</v>
      </c>
      <c r="AI435" s="69">
        <f>IFERROR(INDEX('Euro Qual stats'!$A$1:$L$2071,MATCH(Players!$AE435,'Euro Qual stats'!$A$1:$A$2071,0),MATCH(Players!AI$2,'Euro Qual stats'!$A$1:$L$1,0)),0)</f>
        <v>0.33</v>
      </c>
      <c r="AJ435" s="85">
        <f t="shared" si="210"/>
        <v>4.6775147928994086E-2</v>
      </c>
      <c r="AK435" s="85">
        <f t="shared" si="211"/>
        <v>4.5887573964497053E-2</v>
      </c>
      <c r="AL435" s="85">
        <f t="shared" si="212"/>
        <v>0.25946745562130175</v>
      </c>
      <c r="AM435" s="85">
        <f t="shared" si="213"/>
        <v>5.3584729299624302E-2</v>
      </c>
      <c r="AN435" s="85">
        <f t="shared" si="214"/>
        <v>2.7911006059926937E-2</v>
      </c>
      <c r="AO435" s="85">
        <f t="shared" si="215"/>
        <v>0.15079187461542029</v>
      </c>
      <c r="AP435" s="2">
        <f t="shared" si="216"/>
        <v>3.4522439585730723E-2</v>
      </c>
      <c r="AQ435" s="2">
        <f t="shared" si="217"/>
        <v>0</v>
      </c>
      <c r="AR435" s="2">
        <f t="shared" si="218"/>
        <v>3.4522439585730723E-2</v>
      </c>
      <c r="AS435" s="2">
        <f t="shared" si="219"/>
        <v>6.9044879171461446E-2</v>
      </c>
      <c r="AT435" s="2">
        <f t="shared" si="220"/>
        <v>0</v>
      </c>
      <c r="AU435" s="2">
        <f t="shared" si="240"/>
        <v>3.4522439585730723E-2</v>
      </c>
      <c r="AV435" s="2">
        <f t="shared" si="241"/>
        <v>0</v>
      </c>
      <c r="AW435" s="2">
        <f t="shared" si="242"/>
        <v>3.4522439585730723E-2</v>
      </c>
      <c r="AX435" s="2">
        <f t="shared" si="243"/>
        <v>6.9044879171461446E-2</v>
      </c>
      <c r="AY435" s="2">
        <f t="shared" si="244"/>
        <v>0</v>
      </c>
      <c r="AZ435" s="2">
        <f t="shared" si="221"/>
        <v>4.0205006775113891E-2</v>
      </c>
      <c r="BA435" s="2">
        <f t="shared" si="222"/>
        <v>2.3387573964497043E-2</v>
      </c>
      <c r="BB435" s="2">
        <f t="shared" si="223"/>
        <v>0.19952243958573074</v>
      </c>
      <c r="BC435">
        <f t="shared" si="224"/>
        <v>1</v>
      </c>
      <c r="BD435" s="74">
        <f t="shared" si="225"/>
        <v>1.9545307477879185E-2</v>
      </c>
      <c r="BE435" s="74">
        <f t="shared" si="226"/>
        <v>2.3107441442196723E-2</v>
      </c>
      <c r="BF435" s="74">
        <f t="shared" si="227"/>
        <v>5.611142739490105E-3</v>
      </c>
      <c r="BG435" s="2">
        <f t="shared" si="228"/>
        <v>0.19952243958573074</v>
      </c>
      <c r="BH435" s="2">
        <f t="shared" si="229"/>
        <v>0</v>
      </c>
      <c r="BI435" s="2">
        <f t="shared" si="230"/>
        <v>1.9545307477879185E-2</v>
      </c>
      <c r="BJ435" s="2">
        <f t="shared" si="231"/>
        <v>2.3107441442196723E-2</v>
      </c>
      <c r="BK435" s="2">
        <f t="shared" si="232"/>
        <v>5.611142739490105E-3</v>
      </c>
      <c r="BL435" s="2">
        <f t="shared" si="233"/>
        <v>0.19952243958573074</v>
      </c>
      <c r="BM435" s="2">
        <f t="shared" si="234"/>
        <v>0</v>
      </c>
      <c r="BN435" s="2">
        <f t="shared" si="235"/>
        <v>2.5018190748283136E-2</v>
      </c>
      <c r="BO435" s="2">
        <f t="shared" si="236"/>
        <v>2.3107441442196727E-2</v>
      </c>
      <c r="BP435" s="2">
        <f t="shared" si="237"/>
        <v>6.2614967764119548E-3</v>
      </c>
      <c r="BQ435" s="2">
        <f t="shared" si="238"/>
        <v>0.19952243958573074</v>
      </c>
      <c r="BR435" s="2">
        <f t="shared" si="239"/>
        <v>0</v>
      </c>
    </row>
    <row r="436" spans="1:70" x14ac:dyDescent="0.3">
      <c r="A436" s="93">
        <v>0</v>
      </c>
      <c r="B436">
        <v>221450</v>
      </c>
      <c r="C436" t="s">
        <v>2639</v>
      </c>
      <c r="D436" t="s">
        <v>2640</v>
      </c>
      <c r="E436" t="s">
        <v>2641</v>
      </c>
      <c r="F436">
        <v>18699</v>
      </c>
      <c r="G436" t="s">
        <v>886</v>
      </c>
      <c r="H436" t="s">
        <v>939</v>
      </c>
      <c r="I436" t="s">
        <v>5231</v>
      </c>
      <c r="J436">
        <v>0</v>
      </c>
      <c r="K436">
        <v>4.5</v>
      </c>
      <c r="L436">
        <v>0</v>
      </c>
      <c r="M436">
        <v>0</v>
      </c>
      <c r="N436">
        <v>6</v>
      </c>
      <c r="O436" t="s">
        <v>992</v>
      </c>
      <c r="P436" t="s">
        <v>2642</v>
      </c>
      <c r="Q436" t="s">
        <v>2643</v>
      </c>
      <c r="R436">
        <v>0</v>
      </c>
      <c r="S436">
        <v>0</v>
      </c>
      <c r="T436">
        <v>0</v>
      </c>
      <c r="U436">
        <v>0</v>
      </c>
      <c r="V436">
        <v>1</v>
      </c>
      <c r="W436">
        <v>0</v>
      </c>
      <c r="X436">
        <v>0</v>
      </c>
      <c r="Y436">
        <v>0</v>
      </c>
      <c r="Z436" t="s">
        <v>1074</v>
      </c>
      <c r="AA436" t="s">
        <v>691</v>
      </c>
      <c r="AB436" s="69" t="str">
        <f>IF(AA436&lt;&gt;"",INDEX(Lookup!$N$2:$N$5,MATCH(Players!AA436,Lookup!$P$2:$P$5,0)),INDEX(Lookup!$N$2:$N$5,MATCH(Players!O436,Lookup!$O$2:$O$5,0)))</f>
        <v>Midfield</v>
      </c>
      <c r="AC436">
        <v>1995000</v>
      </c>
      <c r="AD436" s="69" t="s">
        <v>789</v>
      </c>
      <c r="AE436" s="69" t="str">
        <f>INDEX('Translate table'!$H$2:$H$622,MATCH(Players!P436,'Translate table'!$G$2:$G$622,0))</f>
        <v>Kasper Dolberg</v>
      </c>
      <c r="AF436" s="69">
        <f>IFERROR(INDEX('Euro Qual stats'!$A$1:$L$2071,MATCH(Players!$AE436,'Euro Qual stats'!$A$1:$A$2071,0),MATCH(Players!AF$2,'Euro Qual stats'!$A$1:$L$1,0)),0)</f>
        <v>5</v>
      </c>
      <c r="AG436" s="69">
        <f>IFERROR(INDEX('Euro Qual stats'!$A$1:$L$2071,MATCH(Players!$AE436,'Euro Qual stats'!$A$1:$A$2071,0),MATCH(Players!AG$2,'Euro Qual stats'!$A$1:$L$1,0)),0)</f>
        <v>0</v>
      </c>
      <c r="AH436" s="69">
        <f>IFERROR(INDEX('Euro Qual stats'!$A$1:$L$2071,MATCH(Players!$AE436,'Euro Qual stats'!$A$1:$A$2071,0),MATCH(Players!AH$2,'Euro Qual stats'!$A$1:$L$1,0)),0)</f>
        <v>0.66</v>
      </c>
      <c r="AI436" s="69">
        <f>IFERROR(INDEX('Euro Qual stats'!$A$1:$L$2071,MATCH(Players!$AE436,'Euro Qual stats'!$A$1:$A$2071,0),MATCH(Players!AI$2,'Euro Qual stats'!$A$1:$L$1,0)),0)</f>
        <v>0</v>
      </c>
      <c r="AJ436" s="85">
        <f t="shared" si="210"/>
        <v>9.3526703499079197E-2</v>
      </c>
      <c r="AK436" s="85">
        <f t="shared" si="211"/>
        <v>0.40562154696132602</v>
      </c>
      <c r="AL436" s="85">
        <f t="shared" si="212"/>
        <v>0.13571362799263353</v>
      </c>
      <c r="AM436" s="85">
        <f t="shared" si="213"/>
        <v>0</v>
      </c>
      <c r="AN436" s="85">
        <f t="shared" si="214"/>
        <v>0</v>
      </c>
      <c r="AO436" s="85">
        <f t="shared" si="215"/>
        <v>0</v>
      </c>
      <c r="AP436" s="2">
        <f t="shared" si="216"/>
        <v>0</v>
      </c>
      <c r="AQ436" s="2">
        <f t="shared" si="217"/>
        <v>0</v>
      </c>
      <c r="AR436" s="2">
        <f t="shared" si="218"/>
        <v>0</v>
      </c>
      <c r="AS436" s="2">
        <f t="shared" si="219"/>
        <v>0</v>
      </c>
      <c r="AT436" s="2">
        <f t="shared" si="220"/>
        <v>0</v>
      </c>
      <c r="AU436" s="2">
        <f t="shared" si="240"/>
        <v>0</v>
      </c>
      <c r="AV436" s="2">
        <f t="shared" si="241"/>
        <v>0</v>
      </c>
      <c r="AW436" s="2">
        <f t="shared" si="242"/>
        <v>0</v>
      </c>
      <c r="AX436" s="2">
        <f t="shared" si="243"/>
        <v>0</v>
      </c>
      <c r="AY436" s="2">
        <f t="shared" si="244"/>
        <v>0</v>
      </c>
      <c r="AZ436" s="2">
        <f t="shared" si="221"/>
        <v>0.20281077348066301</v>
      </c>
      <c r="BA436" s="2">
        <f t="shared" si="222"/>
        <v>4.6763351749539599E-2</v>
      </c>
      <c r="BB436" s="2">
        <f t="shared" si="223"/>
        <v>0</v>
      </c>
      <c r="BC436">
        <f t="shared" si="224"/>
        <v>0</v>
      </c>
      <c r="BD436" s="74">
        <f t="shared" si="225"/>
        <v>0</v>
      </c>
      <c r="BE436" s="74">
        <f t="shared" si="226"/>
        <v>0</v>
      </c>
      <c r="BF436" s="74">
        <f t="shared" si="227"/>
        <v>0</v>
      </c>
      <c r="BG436" s="2">
        <f t="shared" si="228"/>
        <v>0</v>
      </c>
      <c r="BH436" s="2">
        <f t="shared" si="229"/>
        <v>0</v>
      </c>
      <c r="BI436" s="2">
        <f t="shared" si="230"/>
        <v>0</v>
      </c>
      <c r="BJ436" s="2">
        <f t="shared" si="231"/>
        <v>0</v>
      </c>
      <c r="BK436" s="2">
        <f t="shared" si="232"/>
        <v>0</v>
      </c>
      <c r="BL436" s="2">
        <f t="shared" si="233"/>
        <v>0</v>
      </c>
      <c r="BM436" s="2">
        <f t="shared" si="234"/>
        <v>0</v>
      </c>
      <c r="BN436" s="2">
        <f t="shared" si="235"/>
        <v>0</v>
      </c>
      <c r="BO436" s="2">
        <f t="shared" si="236"/>
        <v>0</v>
      </c>
      <c r="BP436" s="2">
        <f t="shared" si="237"/>
        <v>0</v>
      </c>
      <c r="BQ436" s="2">
        <f t="shared" si="238"/>
        <v>0</v>
      </c>
      <c r="BR436" s="2">
        <f t="shared" si="239"/>
        <v>0</v>
      </c>
    </row>
    <row r="437" spans="1:70" x14ac:dyDescent="0.3">
      <c r="A437" s="93">
        <v>0</v>
      </c>
      <c r="B437">
        <v>221449</v>
      </c>
      <c r="C437" t="s">
        <v>2644</v>
      </c>
      <c r="D437" t="s">
        <v>2645</v>
      </c>
      <c r="E437" t="s">
        <v>2646</v>
      </c>
      <c r="F437">
        <v>18699</v>
      </c>
      <c r="G437" t="s">
        <v>886</v>
      </c>
      <c r="H437" t="s">
        <v>939</v>
      </c>
      <c r="I437" t="s">
        <v>1008</v>
      </c>
      <c r="J437">
        <v>1</v>
      </c>
      <c r="K437">
        <v>4.5</v>
      </c>
      <c r="L437">
        <v>1</v>
      </c>
      <c r="M437">
        <v>0</v>
      </c>
      <c r="N437">
        <v>2</v>
      </c>
      <c r="O437" t="s">
        <v>992</v>
      </c>
      <c r="P437" t="s">
        <v>2647</v>
      </c>
      <c r="Q437" t="s">
        <v>2648</v>
      </c>
      <c r="R437">
        <v>3</v>
      </c>
      <c r="S437">
        <v>1</v>
      </c>
      <c r="T437">
        <v>0</v>
      </c>
      <c r="U437">
        <v>0</v>
      </c>
      <c r="V437">
        <v>1459</v>
      </c>
      <c r="W437">
        <v>13</v>
      </c>
      <c r="X437">
        <v>1</v>
      </c>
      <c r="Y437">
        <v>0</v>
      </c>
      <c r="Z437" t="s">
        <v>1074</v>
      </c>
      <c r="AA437" t="s">
        <v>691</v>
      </c>
      <c r="AB437" s="69" t="str">
        <f>IF(AA437&lt;&gt;"",INDEX(Lookup!$N$2:$N$5,MATCH(Players!AA437,Lookup!$P$2:$P$5,0)),INDEX(Lookup!$N$2:$N$5,MATCH(Players!O437,Lookup!$O$2:$O$5,0)))</f>
        <v>Midfield</v>
      </c>
      <c r="AC437">
        <v>1992000</v>
      </c>
      <c r="AD437" s="69" t="s">
        <v>788</v>
      </c>
      <c r="AE437" s="69" t="str">
        <f>INDEX('Translate table'!$H$2:$H$622,MATCH(Players!P437,'Translate table'!$G$2:$G$622,0))</f>
        <v>PrzemysÅ‚aw Frankowski</v>
      </c>
      <c r="AF437" s="69">
        <f>IFERROR(INDEX('Euro Qual stats'!$A$1:$L$2071,MATCH(Players!$AE437,'Euro Qual stats'!$A$1:$A$2071,0),MATCH(Players!AF$2,'Euro Qual stats'!$A$1:$L$1,0)),0)</f>
        <v>6</v>
      </c>
      <c r="AG437" s="69">
        <f>IFERROR(INDEX('Euro Qual stats'!$A$1:$L$2071,MATCH(Players!$AE437,'Euro Qual stats'!$A$1:$A$2071,0),MATCH(Players!AG$2,'Euro Qual stats'!$A$1:$L$1,0)),0)</f>
        <v>0</v>
      </c>
      <c r="AH437" s="69">
        <f>IFERROR(INDEX('Euro Qual stats'!$A$1:$L$2071,MATCH(Players!$AE437,'Euro Qual stats'!$A$1:$A$2071,0),MATCH(Players!AH$2,'Euro Qual stats'!$A$1:$L$1,0)),0)</f>
        <v>0.41</v>
      </c>
      <c r="AI437" s="69">
        <f>IFERROR(INDEX('Euro Qual stats'!$A$1:$L$2071,MATCH(Players!$AE437,'Euro Qual stats'!$A$1:$A$2071,0),MATCH(Players!AI$2,'Euro Qual stats'!$A$1:$L$1,0)),0)</f>
        <v>0</v>
      </c>
      <c r="AJ437" s="85">
        <f t="shared" si="210"/>
        <v>8.0165745856353596E-2</v>
      </c>
      <c r="AK437" s="85">
        <f t="shared" si="211"/>
        <v>0.31696132596685084</v>
      </c>
      <c r="AL437" s="85">
        <f t="shared" si="212"/>
        <v>0.11632596685082873</v>
      </c>
      <c r="AM437" s="85">
        <f t="shared" si="213"/>
        <v>0</v>
      </c>
      <c r="AN437" s="85">
        <f t="shared" si="214"/>
        <v>0</v>
      </c>
      <c r="AO437" s="85">
        <f t="shared" si="215"/>
        <v>0</v>
      </c>
      <c r="AP437" s="2">
        <f t="shared" si="216"/>
        <v>0.1850582590815627</v>
      </c>
      <c r="AQ437" s="2">
        <f t="shared" si="217"/>
        <v>6.1686086360520906E-2</v>
      </c>
      <c r="AR437" s="2">
        <f t="shared" si="218"/>
        <v>0.80191912268677179</v>
      </c>
      <c r="AS437" s="2">
        <f t="shared" si="219"/>
        <v>6.1686086360520906E-2</v>
      </c>
      <c r="AT437" s="2">
        <f t="shared" si="220"/>
        <v>0</v>
      </c>
      <c r="AU437" s="2">
        <f t="shared" si="240"/>
        <v>0.1850582590815627</v>
      </c>
      <c r="AV437" s="2">
        <f t="shared" si="241"/>
        <v>6.1686086360520906E-2</v>
      </c>
      <c r="AW437" s="2">
        <f t="shared" si="242"/>
        <v>0.80191912268677179</v>
      </c>
      <c r="AX437" s="2">
        <f t="shared" si="243"/>
        <v>6.1686086360520906E-2</v>
      </c>
      <c r="AY437" s="2">
        <f t="shared" si="244"/>
        <v>0</v>
      </c>
      <c r="AZ437" s="2">
        <f t="shared" si="221"/>
        <v>0.25100979252420674</v>
      </c>
      <c r="BA437" s="2">
        <f t="shared" si="222"/>
        <v>7.0925916108437251E-2</v>
      </c>
      <c r="BB437" s="2">
        <f t="shared" si="223"/>
        <v>3.0843043180260453E-2</v>
      </c>
      <c r="BC437">
        <f t="shared" si="224"/>
        <v>0</v>
      </c>
      <c r="BD437" s="74">
        <f t="shared" si="225"/>
        <v>0</v>
      </c>
      <c r="BE437" s="74">
        <f t="shared" si="226"/>
        <v>0</v>
      </c>
      <c r="BF437" s="74">
        <f t="shared" si="227"/>
        <v>0</v>
      </c>
      <c r="BG437" s="2">
        <f t="shared" si="228"/>
        <v>3.0843043180260453E-2</v>
      </c>
      <c r="BH437" s="2">
        <f t="shared" si="229"/>
        <v>0</v>
      </c>
      <c r="BI437" s="2">
        <f t="shared" si="230"/>
        <v>0</v>
      </c>
      <c r="BJ437" s="2">
        <f t="shared" si="231"/>
        <v>0</v>
      </c>
      <c r="BK437" s="2">
        <f t="shared" si="232"/>
        <v>0</v>
      </c>
      <c r="BL437" s="2">
        <f t="shared" si="233"/>
        <v>3.0843043180260453E-2</v>
      </c>
      <c r="BM437" s="2">
        <f t="shared" si="234"/>
        <v>0</v>
      </c>
      <c r="BN437" s="2">
        <f t="shared" si="235"/>
        <v>0</v>
      </c>
      <c r="BO437" s="2">
        <f t="shared" si="236"/>
        <v>0</v>
      </c>
      <c r="BP437" s="2">
        <f t="shared" si="237"/>
        <v>0</v>
      </c>
      <c r="BQ437" s="2">
        <f t="shared" si="238"/>
        <v>3.0843043180260453E-2</v>
      </c>
      <c r="BR437" s="2">
        <f t="shared" si="239"/>
        <v>0</v>
      </c>
    </row>
    <row r="438" spans="1:70" x14ac:dyDescent="0.3">
      <c r="A438" s="93">
        <v>0</v>
      </c>
      <c r="B438">
        <v>204996</v>
      </c>
      <c r="C438" t="s">
        <v>2649</v>
      </c>
      <c r="D438" t="s">
        <v>2650</v>
      </c>
      <c r="E438" t="s">
        <v>2651</v>
      </c>
      <c r="F438">
        <v>18699</v>
      </c>
      <c r="G438" t="s">
        <v>886</v>
      </c>
      <c r="H438" t="s">
        <v>939</v>
      </c>
      <c r="I438" t="s">
        <v>5231</v>
      </c>
      <c r="J438">
        <v>0</v>
      </c>
      <c r="K438">
        <v>4.5</v>
      </c>
      <c r="L438">
        <v>0</v>
      </c>
      <c r="M438">
        <v>0</v>
      </c>
      <c r="N438">
        <v>1</v>
      </c>
      <c r="O438" t="s">
        <v>992</v>
      </c>
      <c r="P438" t="s">
        <v>2652</v>
      </c>
      <c r="Q438" t="s">
        <v>2653</v>
      </c>
      <c r="R438">
        <v>0</v>
      </c>
      <c r="S438">
        <v>0</v>
      </c>
      <c r="T438">
        <v>38</v>
      </c>
      <c r="U438">
        <v>5</v>
      </c>
      <c r="V438">
        <v>1161</v>
      </c>
      <c r="W438">
        <v>0</v>
      </c>
      <c r="X438">
        <v>0</v>
      </c>
      <c r="Y438">
        <v>0</v>
      </c>
      <c r="Z438" t="s">
        <v>1074</v>
      </c>
      <c r="AA438" t="s">
        <v>691</v>
      </c>
      <c r="AB438" s="69" t="str">
        <f>IF(AA438&lt;&gt;"",INDEX(Lookup!$N$2:$N$5,MATCH(Players!AA438,Lookup!$P$2:$P$5,0)),INDEX(Lookup!$N$2:$N$5,MATCH(Players!O438,Lookup!$O$2:$O$5,0)))</f>
        <v>Midfield</v>
      </c>
      <c r="AC438">
        <v>1995000</v>
      </c>
      <c r="AD438" s="69" t="s">
        <v>802</v>
      </c>
      <c r="AE438" s="69" t="str">
        <f>INDEX('Translate table'!$H$2:$H$622,MATCH(Players!P438,'Translate table'!$G$2:$G$622,0))</f>
        <v>PrzemysÅ‚aw Frankowski</v>
      </c>
      <c r="AF438" s="69">
        <f>IFERROR(INDEX('Euro Qual stats'!$A$1:$L$2071,MATCH(Players!$AE438,'Euro Qual stats'!$A$1:$A$2071,0),MATCH(Players!AF$2,'Euro Qual stats'!$A$1:$L$1,0)),0)</f>
        <v>6</v>
      </c>
      <c r="AG438" s="69">
        <f>IFERROR(INDEX('Euro Qual stats'!$A$1:$L$2071,MATCH(Players!$AE438,'Euro Qual stats'!$A$1:$A$2071,0),MATCH(Players!AG$2,'Euro Qual stats'!$A$1:$L$1,0)),0)</f>
        <v>0</v>
      </c>
      <c r="AH438" s="69">
        <f>IFERROR(INDEX('Euro Qual stats'!$A$1:$L$2071,MATCH(Players!$AE438,'Euro Qual stats'!$A$1:$A$2071,0),MATCH(Players!AH$2,'Euro Qual stats'!$A$1:$L$1,0)),0)</f>
        <v>0.41</v>
      </c>
      <c r="AI438" s="69">
        <f>IFERROR(INDEX('Euro Qual stats'!$A$1:$L$2071,MATCH(Players!$AE438,'Euro Qual stats'!$A$1:$A$2071,0),MATCH(Players!AI$2,'Euro Qual stats'!$A$1:$L$1,0)),0)</f>
        <v>0</v>
      </c>
      <c r="AJ438" s="85">
        <f t="shared" si="210"/>
        <v>8.0165745856353596E-2</v>
      </c>
      <c r="AK438" s="85">
        <f t="shared" si="211"/>
        <v>0.31696132596685084</v>
      </c>
      <c r="AL438" s="85">
        <f t="shared" si="212"/>
        <v>0.11632596685082873</v>
      </c>
      <c r="AM438" s="85">
        <f t="shared" si="213"/>
        <v>0</v>
      </c>
      <c r="AN438" s="85">
        <f t="shared" si="214"/>
        <v>0</v>
      </c>
      <c r="AO438" s="85">
        <f t="shared" si="215"/>
        <v>0</v>
      </c>
      <c r="AP438" s="2">
        <f t="shared" si="216"/>
        <v>0</v>
      </c>
      <c r="AQ438" s="2">
        <f t="shared" si="217"/>
        <v>0</v>
      </c>
      <c r="AR438" s="2">
        <f t="shared" si="218"/>
        <v>0</v>
      </c>
      <c r="AS438" s="2">
        <f t="shared" si="219"/>
        <v>0</v>
      </c>
      <c r="AT438" s="2">
        <f t="shared" si="220"/>
        <v>0</v>
      </c>
      <c r="AU438" s="2">
        <f t="shared" si="240"/>
        <v>0</v>
      </c>
      <c r="AV438" s="2">
        <f t="shared" si="241"/>
        <v>0</v>
      </c>
      <c r="AW438" s="2">
        <f t="shared" si="242"/>
        <v>0</v>
      </c>
      <c r="AX438" s="2">
        <f t="shared" si="243"/>
        <v>0</v>
      </c>
      <c r="AY438" s="2">
        <f t="shared" si="244"/>
        <v>0</v>
      </c>
      <c r="AZ438" s="2">
        <f t="shared" si="221"/>
        <v>0.15848066298342542</v>
      </c>
      <c r="BA438" s="2">
        <f t="shared" si="222"/>
        <v>4.0082872928176798E-2</v>
      </c>
      <c r="BB438" s="2">
        <f t="shared" si="223"/>
        <v>0</v>
      </c>
      <c r="BC438">
        <f t="shared" si="224"/>
        <v>0</v>
      </c>
      <c r="BD438" s="74">
        <f t="shared" si="225"/>
        <v>0</v>
      </c>
      <c r="BE438" s="74">
        <f t="shared" si="226"/>
        <v>0</v>
      </c>
      <c r="BF438" s="74">
        <f t="shared" si="227"/>
        <v>0</v>
      </c>
      <c r="BG438" s="2">
        <f t="shared" si="228"/>
        <v>0</v>
      </c>
      <c r="BH438" s="2">
        <f t="shared" si="229"/>
        <v>0</v>
      </c>
      <c r="BI438" s="2">
        <f t="shared" si="230"/>
        <v>0</v>
      </c>
      <c r="BJ438" s="2">
        <f t="shared" si="231"/>
        <v>0</v>
      </c>
      <c r="BK438" s="2">
        <f t="shared" si="232"/>
        <v>0</v>
      </c>
      <c r="BL438" s="2">
        <f t="shared" si="233"/>
        <v>0</v>
      </c>
      <c r="BM438" s="2">
        <f t="shared" si="234"/>
        <v>0</v>
      </c>
      <c r="BN438" s="2">
        <f t="shared" si="235"/>
        <v>0</v>
      </c>
      <c r="BO438" s="2">
        <f t="shared" si="236"/>
        <v>0</v>
      </c>
      <c r="BP438" s="2">
        <f t="shared" si="237"/>
        <v>0</v>
      </c>
      <c r="BQ438" s="2">
        <f t="shared" si="238"/>
        <v>0</v>
      </c>
      <c r="BR438" s="2">
        <f t="shared" si="239"/>
        <v>0</v>
      </c>
    </row>
    <row r="439" spans="1:70" x14ac:dyDescent="0.3">
      <c r="A439" s="93">
        <v>0</v>
      </c>
      <c r="B439">
        <v>204995</v>
      </c>
      <c r="C439" t="s">
        <v>2654</v>
      </c>
      <c r="D439" t="s">
        <v>2603</v>
      </c>
      <c r="E439" t="s">
        <v>2655</v>
      </c>
      <c r="F439">
        <v>18699</v>
      </c>
      <c r="G439" t="s">
        <v>886</v>
      </c>
      <c r="H439" t="s">
        <v>939</v>
      </c>
      <c r="I439" t="s">
        <v>979</v>
      </c>
      <c r="J439">
        <v>2.7</v>
      </c>
      <c r="K439">
        <v>4.5</v>
      </c>
      <c r="L439">
        <v>2.7</v>
      </c>
      <c r="M439">
        <v>0</v>
      </c>
      <c r="N439">
        <v>9</v>
      </c>
      <c r="O439" t="s">
        <v>992</v>
      </c>
      <c r="P439" t="s">
        <v>2656</v>
      </c>
      <c r="Q439" t="s">
        <v>2627</v>
      </c>
      <c r="R439">
        <v>2</v>
      </c>
      <c r="S439">
        <v>1</v>
      </c>
      <c r="T439">
        <v>0</v>
      </c>
      <c r="U439">
        <v>5</v>
      </c>
      <c r="V439">
        <v>3207</v>
      </c>
      <c r="W439">
        <v>11</v>
      </c>
      <c r="X439">
        <v>8</v>
      </c>
      <c r="Y439">
        <v>1</v>
      </c>
      <c r="Z439" t="s">
        <v>1074</v>
      </c>
      <c r="AA439" t="s">
        <v>691</v>
      </c>
      <c r="AB439" s="69" t="str">
        <f>IF(AA439&lt;&gt;"",INDEX(Lookup!$N$2:$N$5,MATCH(Players!AA439,Lookup!$P$2:$P$5,0)),INDEX(Lookup!$N$2:$N$5,MATCH(Players!O439,Lookup!$O$2:$O$5,0)))</f>
        <v>Midfield</v>
      </c>
      <c r="AC439">
        <v>2986000</v>
      </c>
      <c r="AD439" s="69" t="s">
        <v>792</v>
      </c>
      <c r="AE439" s="69" t="str">
        <f>INDEX('Translate table'!$H$2:$H$622,MATCH(Players!P439,'Translate table'!$G$2:$G$622,0))</f>
        <v>Kamil Glik</v>
      </c>
      <c r="AF439" s="69">
        <f>IFERROR(INDEX('Euro Qual stats'!$A$1:$L$2071,MATCH(Players!$AE439,'Euro Qual stats'!$A$1:$A$2071,0),MATCH(Players!AF$2,'Euro Qual stats'!$A$1:$L$1,0)),0)</f>
        <v>9</v>
      </c>
      <c r="AG439" s="69">
        <f>IFERROR(INDEX('Euro Qual stats'!$A$1:$L$2071,MATCH(Players!$AE439,'Euro Qual stats'!$A$1:$A$2071,0),MATCH(Players!AG$2,'Euro Qual stats'!$A$1:$L$1,0)),0)</f>
        <v>0</v>
      </c>
      <c r="AH439" s="69">
        <f>IFERROR(INDEX('Euro Qual stats'!$A$1:$L$2071,MATCH(Players!$AE439,'Euro Qual stats'!$A$1:$A$2071,0),MATCH(Players!AH$2,'Euro Qual stats'!$A$1:$L$1,0)),0)</f>
        <v>0.12</v>
      </c>
      <c r="AI439" s="69">
        <f>IFERROR(INDEX('Euro Qual stats'!$A$1:$L$2071,MATCH(Players!$AE439,'Euro Qual stats'!$A$1:$A$2071,0),MATCH(Players!AI$2,'Euro Qual stats'!$A$1:$L$1,0)),0)</f>
        <v>0.12</v>
      </c>
      <c r="AJ439" s="85">
        <f t="shared" si="210"/>
        <v>4.0082872928176798E-2</v>
      </c>
      <c r="AK439" s="85">
        <f t="shared" si="211"/>
        <v>0.14598066298342544</v>
      </c>
      <c r="AL439" s="85">
        <f t="shared" si="212"/>
        <v>0.14816298342541437</v>
      </c>
      <c r="AM439" s="85">
        <f t="shared" si="213"/>
        <v>4.5918184987208496E-2</v>
      </c>
      <c r="AN439" s="85">
        <f t="shared" si="214"/>
        <v>8.8792385762536299E-2</v>
      </c>
      <c r="AO439" s="85">
        <f t="shared" si="215"/>
        <v>8.6106267030035447E-2</v>
      </c>
      <c r="AP439" s="2">
        <f t="shared" si="216"/>
        <v>5.6127221702525723E-2</v>
      </c>
      <c r="AQ439" s="2">
        <f t="shared" si="217"/>
        <v>2.8063610851262862E-2</v>
      </c>
      <c r="AR439" s="2">
        <f t="shared" si="218"/>
        <v>0.30869971936389151</v>
      </c>
      <c r="AS439" s="2">
        <f t="shared" si="219"/>
        <v>0.22450888681010289</v>
      </c>
      <c r="AT439" s="2">
        <f t="shared" si="220"/>
        <v>2.8063610851262862E-2</v>
      </c>
      <c r="AU439" s="2">
        <f t="shared" si="240"/>
        <v>5.6127221702525723E-2</v>
      </c>
      <c r="AV439" s="2">
        <f t="shared" si="241"/>
        <v>2.8063610851262862E-2</v>
      </c>
      <c r="AW439" s="2">
        <f t="shared" si="242"/>
        <v>0.30869971936389151</v>
      </c>
      <c r="AX439" s="2">
        <f t="shared" si="243"/>
        <v>0.22450888681010289</v>
      </c>
      <c r="AY439" s="2">
        <f t="shared" si="244"/>
        <v>2.8063610851262862E-2</v>
      </c>
      <c r="AZ439" s="2">
        <f t="shared" si="221"/>
        <v>0.10105394234297557</v>
      </c>
      <c r="BA439" s="2">
        <f t="shared" si="222"/>
        <v>3.407324188971983E-2</v>
      </c>
      <c r="BB439" s="2">
        <f t="shared" si="223"/>
        <v>0.17225444340505144</v>
      </c>
      <c r="BC439">
        <f t="shared" si="224"/>
        <v>1</v>
      </c>
      <c r="BD439" s="74">
        <f t="shared" si="225"/>
        <v>4.912647785369606E-2</v>
      </c>
      <c r="BE439" s="74">
        <f t="shared" si="226"/>
        <v>3.3665118190869932E-2</v>
      </c>
      <c r="BF439" s="74">
        <f t="shared" si="227"/>
        <v>5.0174848874448945E-2</v>
      </c>
      <c r="BG439" s="2">
        <f t="shared" si="228"/>
        <v>0.17225444340505144</v>
      </c>
      <c r="BH439" s="2">
        <f t="shared" si="229"/>
        <v>2.8063610851262862E-2</v>
      </c>
      <c r="BI439" s="2">
        <f t="shared" si="230"/>
        <v>4.912647785369606E-2</v>
      </c>
      <c r="BJ439" s="2">
        <f t="shared" si="231"/>
        <v>3.3665118190869932E-2</v>
      </c>
      <c r="BK439" s="2">
        <f t="shared" si="232"/>
        <v>5.0174848874448945E-2</v>
      </c>
      <c r="BL439" s="2">
        <f t="shared" si="233"/>
        <v>0.17225444340505144</v>
      </c>
      <c r="BM439" s="2">
        <f t="shared" si="234"/>
        <v>2.8063610851262862E-2</v>
      </c>
      <c r="BN439" s="2">
        <f t="shared" si="235"/>
        <v>6.2882387249527022E-2</v>
      </c>
      <c r="BO439" s="2">
        <f t="shared" si="236"/>
        <v>3.3665118190869939E-2</v>
      </c>
      <c r="BP439" s="2">
        <f t="shared" si="237"/>
        <v>5.5990315889356296E-2</v>
      </c>
      <c r="BQ439" s="2">
        <f t="shared" si="238"/>
        <v>0.17225444340505144</v>
      </c>
      <c r="BR439" s="2">
        <f t="shared" si="239"/>
        <v>2.8063610851262862E-2</v>
      </c>
    </row>
    <row r="440" spans="1:70" x14ac:dyDescent="0.3">
      <c r="A440" s="93">
        <v>0</v>
      </c>
      <c r="B440">
        <v>204835</v>
      </c>
      <c r="C440" t="s">
        <v>2657</v>
      </c>
      <c r="D440" t="s">
        <v>2658</v>
      </c>
      <c r="E440" t="s">
        <v>2659</v>
      </c>
      <c r="F440">
        <v>18699</v>
      </c>
      <c r="G440" t="s">
        <v>886</v>
      </c>
      <c r="H440" t="s">
        <v>939</v>
      </c>
      <c r="I440" t="s">
        <v>979</v>
      </c>
      <c r="J440">
        <v>7.1</v>
      </c>
      <c r="K440">
        <v>4.5</v>
      </c>
      <c r="L440">
        <v>7.1</v>
      </c>
      <c r="M440">
        <v>0</v>
      </c>
      <c r="N440">
        <v>6</v>
      </c>
      <c r="O440" t="s">
        <v>992</v>
      </c>
      <c r="P440" t="s">
        <v>2660</v>
      </c>
      <c r="Q440" t="s">
        <v>2660</v>
      </c>
      <c r="R440">
        <v>1</v>
      </c>
      <c r="S440">
        <v>0</v>
      </c>
      <c r="T440">
        <v>0</v>
      </c>
      <c r="U440">
        <v>1</v>
      </c>
      <c r="V440">
        <v>1836</v>
      </c>
      <c r="W440">
        <v>3</v>
      </c>
      <c r="X440">
        <v>5</v>
      </c>
      <c r="Y440">
        <v>0</v>
      </c>
      <c r="Z440" t="s">
        <v>1074</v>
      </c>
      <c r="AA440" t="s">
        <v>691</v>
      </c>
      <c r="AB440" s="69" t="str">
        <f>IF(AA440&lt;&gt;"",INDEX(Lookup!$N$2:$N$5,MATCH(Players!AA440,Lookup!$P$2:$P$5,0)),INDEX(Lookup!$N$2:$N$5,MATCH(Players!O440,Lookup!$O$2:$O$5,0)))</f>
        <v>Midfield</v>
      </c>
      <c r="AC440">
        <v>2621000</v>
      </c>
      <c r="AD440" s="69" t="s">
        <v>802</v>
      </c>
      <c r="AE440" s="69" t="str">
        <f>INDEX('Translate table'!$H$2:$H$622,MATCH(Players!P440,'Translate table'!$G$2:$G$622,0))</f>
        <v>Karol Linetty</v>
      </c>
      <c r="AF440" s="69">
        <f>IFERROR(INDEX('Euro Qual stats'!$A$1:$L$2071,MATCH(Players!$AE440,'Euro Qual stats'!$A$1:$A$2071,0),MATCH(Players!AF$2,'Euro Qual stats'!$A$1:$L$1,0)),0)</f>
        <v>0</v>
      </c>
      <c r="AG440" s="69">
        <f>IFERROR(INDEX('Euro Qual stats'!$A$1:$L$2071,MATCH(Players!$AE440,'Euro Qual stats'!$A$1:$A$2071,0),MATCH(Players!AG$2,'Euro Qual stats'!$A$1:$L$1,0)),0)</f>
        <v>0</v>
      </c>
      <c r="AH440" s="69">
        <f>IFERROR(INDEX('Euro Qual stats'!$A$1:$L$2071,MATCH(Players!$AE440,'Euro Qual stats'!$A$1:$A$2071,0),MATCH(Players!AH$2,'Euro Qual stats'!$A$1:$L$1,0)),0)</f>
        <v>0</v>
      </c>
      <c r="AI440" s="69">
        <f>IFERROR(INDEX('Euro Qual stats'!$A$1:$L$2071,MATCH(Players!$AE440,'Euro Qual stats'!$A$1:$A$2071,0),MATCH(Players!AI$2,'Euro Qual stats'!$A$1:$L$1,0)),0)</f>
        <v>0</v>
      </c>
      <c r="AJ440" s="85">
        <f t="shared" si="210"/>
        <v>0.16033149171270719</v>
      </c>
      <c r="AK440" s="85">
        <f t="shared" si="211"/>
        <v>0.2239226519337017</v>
      </c>
      <c r="AL440" s="85">
        <f t="shared" si="212"/>
        <v>0.23265193370165746</v>
      </c>
      <c r="AM440" s="85">
        <f t="shared" si="213"/>
        <v>0.18367273994883399</v>
      </c>
      <c r="AN440" s="85">
        <f t="shared" si="214"/>
        <v>0.13620041233628902</v>
      </c>
      <c r="AO440" s="85">
        <f t="shared" si="215"/>
        <v>0.13520778986239554</v>
      </c>
      <c r="AP440" s="2">
        <f t="shared" si="216"/>
        <v>4.9019607843137261E-2</v>
      </c>
      <c r="AQ440" s="2">
        <f t="shared" si="217"/>
        <v>0</v>
      </c>
      <c r="AR440" s="2">
        <f t="shared" si="218"/>
        <v>0.14705882352941177</v>
      </c>
      <c r="AS440" s="2">
        <f t="shared" si="219"/>
        <v>0.24509803921568629</v>
      </c>
      <c r="AT440" s="2">
        <f t="shared" si="220"/>
        <v>0</v>
      </c>
      <c r="AU440" s="2">
        <f t="shared" si="240"/>
        <v>4.9019607843137261E-2</v>
      </c>
      <c r="AV440" s="2">
        <f t="shared" si="241"/>
        <v>0</v>
      </c>
      <c r="AW440" s="2">
        <f t="shared" si="242"/>
        <v>0.14705882352941177</v>
      </c>
      <c r="AX440" s="2">
        <f t="shared" si="243"/>
        <v>0.24509803921568629</v>
      </c>
      <c r="AY440" s="2">
        <f t="shared" si="244"/>
        <v>0</v>
      </c>
      <c r="AZ440" s="2">
        <f t="shared" si="221"/>
        <v>0.13647112988841947</v>
      </c>
      <c r="BA440" s="2">
        <f t="shared" si="222"/>
        <v>8.0165745856353596E-2</v>
      </c>
      <c r="BB440" s="2">
        <f t="shared" si="223"/>
        <v>0.12254901960784315</v>
      </c>
      <c r="BC440">
        <f t="shared" si="224"/>
        <v>1</v>
      </c>
      <c r="BD440" s="74">
        <f t="shared" si="225"/>
        <v>6.6344229474767716E-2</v>
      </c>
      <c r="BE440" s="74">
        <f t="shared" si="226"/>
        <v>7.9205533710240569E-2</v>
      </c>
      <c r="BF440" s="74">
        <f t="shared" si="227"/>
        <v>2.3902367846161281E-2</v>
      </c>
      <c r="BG440" s="2">
        <f t="shared" si="228"/>
        <v>0.12254901960784315</v>
      </c>
      <c r="BH440" s="2">
        <f t="shared" si="229"/>
        <v>0</v>
      </c>
      <c r="BI440" s="2">
        <f t="shared" si="230"/>
        <v>6.6344229474767716E-2</v>
      </c>
      <c r="BJ440" s="2">
        <f t="shared" si="231"/>
        <v>7.9205533710240569E-2</v>
      </c>
      <c r="BK440" s="2">
        <f t="shared" si="232"/>
        <v>2.3902367846161281E-2</v>
      </c>
      <c r="BL440" s="2">
        <f t="shared" si="233"/>
        <v>0.12254901960784315</v>
      </c>
      <c r="BM440" s="2">
        <f t="shared" si="234"/>
        <v>0</v>
      </c>
      <c r="BN440" s="2">
        <f t="shared" si="235"/>
        <v>8.4921283020291949E-2</v>
      </c>
      <c r="BO440" s="2">
        <f t="shared" si="236"/>
        <v>7.9205533710240583E-2</v>
      </c>
      <c r="BP440" s="2">
        <f t="shared" si="237"/>
        <v>2.6672748523048965E-2</v>
      </c>
      <c r="BQ440" s="2">
        <f t="shared" si="238"/>
        <v>0.12254901960784315</v>
      </c>
      <c r="BR440" s="2">
        <f t="shared" si="239"/>
        <v>0</v>
      </c>
    </row>
    <row r="441" spans="1:70" x14ac:dyDescent="0.3">
      <c r="A441" s="93">
        <v>0</v>
      </c>
      <c r="B441">
        <v>204834</v>
      </c>
      <c r="C441" t="s">
        <v>2661</v>
      </c>
      <c r="D441" t="s">
        <v>2362</v>
      </c>
      <c r="E441" t="s">
        <v>2662</v>
      </c>
      <c r="F441">
        <v>18699</v>
      </c>
      <c r="G441" t="s">
        <v>886</v>
      </c>
      <c r="H441" t="s">
        <v>939</v>
      </c>
      <c r="I441" t="s">
        <v>979</v>
      </c>
      <c r="J441">
        <v>1</v>
      </c>
      <c r="K441">
        <v>4.5</v>
      </c>
      <c r="L441">
        <v>1</v>
      </c>
      <c r="M441">
        <v>0</v>
      </c>
      <c r="N441">
        <v>37</v>
      </c>
      <c r="O441" t="s">
        <v>992</v>
      </c>
      <c r="P441" t="s">
        <v>808</v>
      </c>
      <c r="Q441" t="s">
        <v>808</v>
      </c>
      <c r="R441">
        <v>0</v>
      </c>
      <c r="S441">
        <v>0</v>
      </c>
      <c r="T441">
        <v>0</v>
      </c>
      <c r="U441">
        <v>0</v>
      </c>
      <c r="V441">
        <v>648</v>
      </c>
      <c r="W441">
        <v>3</v>
      </c>
      <c r="X441">
        <v>0</v>
      </c>
      <c r="Y441">
        <v>0</v>
      </c>
      <c r="Z441" t="s">
        <v>1074</v>
      </c>
      <c r="AA441" t="s">
        <v>691</v>
      </c>
      <c r="AB441" s="69" t="str">
        <f>IF(AA441&lt;&gt;"",INDEX(Lookup!$N$2:$N$5,MATCH(Players!AA441,Lookup!$P$2:$P$5,0)),INDEX(Lookup!$N$2:$N$5,MATCH(Players!O441,Lookup!$O$2:$O$5,0)))</f>
        <v>Midfield</v>
      </c>
      <c r="AC441">
        <v>2992000</v>
      </c>
      <c r="AD441" s="69" t="s">
        <v>790</v>
      </c>
      <c r="AE441" s="69" t="str">
        <f>INDEX('Translate table'!$H$2:$H$622,MATCH(Players!P441,'Translate table'!$G$2:$G$622,0))</f>
        <v>Jakub Brabec</v>
      </c>
      <c r="AF441" s="69">
        <f>IFERROR(INDEX('Euro Qual stats'!$A$1:$L$2071,MATCH(Players!$AE441,'Euro Qual stats'!$A$1:$A$2071,0),MATCH(Players!AF$2,'Euro Qual stats'!$A$1:$L$1,0)),0)</f>
        <v>3</v>
      </c>
      <c r="AG441" s="69">
        <f>IFERROR(INDEX('Euro Qual stats'!$A$1:$L$2071,MATCH(Players!$AE441,'Euro Qual stats'!$A$1:$A$2071,0),MATCH(Players!AG$2,'Euro Qual stats'!$A$1:$L$1,0)),0)</f>
        <v>0</v>
      </c>
      <c r="AH441" s="69">
        <f>IFERROR(INDEX('Euro Qual stats'!$A$1:$L$2071,MATCH(Players!$AE441,'Euro Qual stats'!$A$1:$A$2071,0),MATCH(Players!AH$2,'Euro Qual stats'!$A$1:$L$1,0)),0)</f>
        <v>0.4</v>
      </c>
      <c r="AI441" s="69">
        <f>IFERROR(INDEX('Euro Qual stats'!$A$1:$L$2071,MATCH(Players!$AE441,'Euro Qual stats'!$A$1:$A$2071,0),MATCH(Players!AI$2,'Euro Qual stats'!$A$1:$L$1,0)),0)</f>
        <v>0</v>
      </c>
      <c r="AJ441" s="85">
        <f t="shared" si="210"/>
        <v>0.12024861878453039</v>
      </c>
      <c r="AK441" s="85">
        <f t="shared" si="211"/>
        <v>0.26794198895027632</v>
      </c>
      <c r="AL441" s="85">
        <f t="shared" si="212"/>
        <v>0.17448895027624309</v>
      </c>
      <c r="AM441" s="85">
        <f t="shared" si="213"/>
        <v>0.13775455496162547</v>
      </c>
      <c r="AN441" s="85">
        <f t="shared" si="214"/>
        <v>0.16297506778384349</v>
      </c>
      <c r="AO441" s="85">
        <f t="shared" si="215"/>
        <v>0.10140584239679665</v>
      </c>
      <c r="AP441" s="2">
        <f t="shared" si="216"/>
        <v>0</v>
      </c>
      <c r="AQ441" s="2">
        <f t="shared" si="217"/>
        <v>0</v>
      </c>
      <c r="AR441" s="2">
        <f t="shared" si="218"/>
        <v>0.41666666666666663</v>
      </c>
      <c r="AS441" s="2">
        <f t="shared" si="219"/>
        <v>0</v>
      </c>
      <c r="AT441" s="2">
        <f t="shared" si="220"/>
        <v>0</v>
      </c>
      <c r="AU441" s="2">
        <f t="shared" si="240"/>
        <v>0</v>
      </c>
      <c r="AV441" s="2">
        <f t="shared" si="241"/>
        <v>0</v>
      </c>
      <c r="AW441" s="2">
        <f t="shared" si="242"/>
        <v>0.41666666666666663</v>
      </c>
      <c r="AX441" s="2">
        <f t="shared" si="243"/>
        <v>0</v>
      </c>
      <c r="AY441" s="2">
        <f t="shared" si="244"/>
        <v>0</v>
      </c>
      <c r="AZ441" s="2">
        <f t="shared" si="221"/>
        <v>0.13397099447513816</v>
      </c>
      <c r="BA441" s="2">
        <f t="shared" si="222"/>
        <v>6.0124309392265193E-2</v>
      </c>
      <c r="BB441" s="2">
        <f t="shared" si="223"/>
        <v>0</v>
      </c>
      <c r="BC441">
        <f t="shared" si="224"/>
        <v>1</v>
      </c>
      <c r="BD441" s="74">
        <f t="shared" si="225"/>
        <v>6.5128810816533225E-2</v>
      </c>
      <c r="BE441" s="74">
        <f t="shared" si="226"/>
        <v>5.9404150282680424E-2</v>
      </c>
      <c r="BF441" s="74">
        <f t="shared" si="227"/>
        <v>6.7723375564123625E-2</v>
      </c>
      <c r="BG441" s="2">
        <f t="shared" si="228"/>
        <v>0</v>
      </c>
      <c r="BH441" s="2">
        <f t="shared" si="229"/>
        <v>0</v>
      </c>
      <c r="BI441" s="2">
        <f t="shared" si="230"/>
        <v>6.5128810816533225E-2</v>
      </c>
      <c r="BJ441" s="2">
        <f t="shared" si="231"/>
        <v>5.9404150282680424E-2</v>
      </c>
      <c r="BK441" s="2">
        <f t="shared" si="232"/>
        <v>6.7723375564123625E-2</v>
      </c>
      <c r="BL441" s="2">
        <f t="shared" si="233"/>
        <v>0</v>
      </c>
      <c r="BM441" s="2">
        <f t="shared" si="234"/>
        <v>0</v>
      </c>
      <c r="BN441" s="2">
        <f t="shared" si="235"/>
        <v>8.3365534876388495E-2</v>
      </c>
      <c r="BO441" s="2">
        <f t="shared" si="236"/>
        <v>5.940415028268043E-2</v>
      </c>
      <c r="BP441" s="2">
        <f t="shared" si="237"/>
        <v>7.5572787481972062E-2</v>
      </c>
      <c r="BQ441" s="2">
        <f t="shared" si="238"/>
        <v>0</v>
      </c>
      <c r="BR441" s="2">
        <f t="shared" si="239"/>
        <v>0</v>
      </c>
    </row>
    <row r="442" spans="1:70" x14ac:dyDescent="0.3">
      <c r="A442" s="93">
        <v>0</v>
      </c>
      <c r="B442">
        <v>204833</v>
      </c>
      <c r="C442" t="s">
        <v>2663</v>
      </c>
      <c r="D442" t="s">
        <v>2664</v>
      </c>
      <c r="E442" t="s">
        <v>2665</v>
      </c>
      <c r="F442">
        <v>18699</v>
      </c>
      <c r="G442" t="s">
        <v>886</v>
      </c>
      <c r="H442" t="s">
        <v>939</v>
      </c>
      <c r="I442" t="s">
        <v>5247</v>
      </c>
      <c r="J442">
        <v>-1</v>
      </c>
      <c r="K442">
        <v>4.5</v>
      </c>
      <c r="L442">
        <v>-1</v>
      </c>
      <c r="M442">
        <v>0</v>
      </c>
      <c r="N442">
        <v>109</v>
      </c>
      <c r="O442" t="s">
        <v>992</v>
      </c>
      <c r="P442" t="s">
        <v>2666</v>
      </c>
      <c r="Q442" t="s">
        <v>1155</v>
      </c>
      <c r="Z442" t="s">
        <v>1074</v>
      </c>
      <c r="AA442" t="s">
        <v>691</v>
      </c>
      <c r="AB442" s="69" t="str">
        <f>IF(AA442&lt;&gt;"",INDEX(Lookup!$N$2:$N$5,MATCH(Players!AA442,Lookup!$P$2:$P$5,0)),INDEX(Lookup!$N$2:$N$5,MATCH(Players!O442,Lookup!$O$2:$O$5,0)))</f>
        <v>Midfield</v>
      </c>
      <c r="AC442">
        <v>3454000</v>
      </c>
      <c r="AD442" s="69" t="s">
        <v>788</v>
      </c>
      <c r="AE442" s="69" t="str">
        <f>INDEX('Translate table'!$H$2:$H$622,MATCH(Players!P442,'Translate table'!$G$2:$G$622,0))</f>
        <v>Grzegorz Krychowiak</v>
      </c>
      <c r="AF442" s="69">
        <f>IFERROR(INDEX('Euro Qual stats'!$A$1:$L$2071,MATCH(Players!$AE442,'Euro Qual stats'!$A$1:$A$2071,0),MATCH(Players!AF$2,'Euro Qual stats'!$A$1:$L$1,0)),0)</f>
        <v>10</v>
      </c>
      <c r="AG442" s="69">
        <f>IFERROR(INDEX('Euro Qual stats'!$A$1:$L$2071,MATCH(Players!$AE442,'Euro Qual stats'!$A$1:$A$2071,0),MATCH(Players!AG$2,'Euro Qual stats'!$A$1:$L$1,0)),0)</f>
        <v>0</v>
      </c>
      <c r="AH442" s="69">
        <f>IFERROR(INDEX('Euro Qual stats'!$A$1:$L$2071,MATCH(Players!$AE442,'Euro Qual stats'!$A$1:$A$2071,0),MATCH(Players!AH$2,'Euro Qual stats'!$A$1:$L$1,0)),0)</f>
        <v>0.1</v>
      </c>
      <c r="AI442" s="69">
        <f>IFERROR(INDEX('Euro Qual stats'!$A$1:$L$2071,MATCH(Players!$AE442,'Euro Qual stats'!$A$1:$A$2071,0),MATCH(Players!AI$2,'Euro Qual stats'!$A$1:$L$1,0)),0)</f>
        <v>0.3</v>
      </c>
      <c r="AJ442" s="85">
        <f t="shared" si="210"/>
        <v>2.6721915285451196E-2</v>
      </c>
      <c r="AK442" s="85">
        <f t="shared" si="211"/>
        <v>0.12065377532228362</v>
      </c>
      <c r="AL442" s="85">
        <f t="shared" si="212"/>
        <v>0.28877532228360958</v>
      </c>
      <c r="AM442" s="85">
        <f t="shared" si="213"/>
        <v>0</v>
      </c>
      <c r="AN442" s="85">
        <f t="shared" si="214"/>
        <v>0</v>
      </c>
      <c r="AO442" s="85">
        <f t="shared" si="215"/>
        <v>0</v>
      </c>
      <c r="AP442" s="2" t="str">
        <f t="shared" si="216"/>
        <v/>
      </c>
      <c r="AQ442" s="2" t="str">
        <f t="shared" si="217"/>
        <v/>
      </c>
      <c r="AR442" s="2" t="str">
        <f t="shared" si="218"/>
        <v/>
      </c>
      <c r="AS442" s="2" t="str">
        <f t="shared" si="219"/>
        <v/>
      </c>
      <c r="AT442" s="2" t="str">
        <f t="shared" si="220"/>
        <v/>
      </c>
      <c r="AU442" s="2">
        <f t="shared" si="240"/>
        <v>3.2738711651272179E-2</v>
      </c>
      <c r="AV442" s="2">
        <f t="shared" si="241"/>
        <v>3.0526157122442311E-2</v>
      </c>
      <c r="AW442" s="2">
        <f t="shared" si="242"/>
        <v>0.22701179417597328</v>
      </c>
      <c r="AX442" s="2">
        <f t="shared" si="243"/>
        <v>0.16385980883022302</v>
      </c>
      <c r="AY442" s="2">
        <f t="shared" si="244"/>
        <v>0</v>
      </c>
      <c r="AZ442" s="2">
        <f t="shared" si="221"/>
        <v>7.6696243486777893E-2</v>
      </c>
      <c r="BA442" s="2">
        <f t="shared" si="222"/>
        <v>2.8624036203946754E-2</v>
      </c>
      <c r="BB442" s="2">
        <f t="shared" si="223"/>
        <v>0.23192990441511152</v>
      </c>
      <c r="BC442">
        <f t="shared" si="224"/>
        <v>0</v>
      </c>
      <c r="BD442" s="74">
        <f t="shared" si="225"/>
        <v>0</v>
      </c>
      <c r="BE442" s="74">
        <f t="shared" si="226"/>
        <v>0</v>
      </c>
      <c r="BF442" s="74">
        <f t="shared" si="227"/>
        <v>0</v>
      </c>
      <c r="BG442" s="2">
        <f t="shared" si="228"/>
        <v>0.23192990441511152</v>
      </c>
      <c r="BH442" s="2">
        <f t="shared" si="229"/>
        <v>0</v>
      </c>
      <c r="BI442" s="2">
        <f t="shared" si="230"/>
        <v>0</v>
      </c>
      <c r="BJ442" s="2">
        <f t="shared" si="231"/>
        <v>0</v>
      </c>
      <c r="BK442" s="2">
        <f t="shared" si="232"/>
        <v>0</v>
      </c>
      <c r="BL442" s="2">
        <f t="shared" si="233"/>
        <v>0.23192990441511152</v>
      </c>
      <c r="BM442" s="2">
        <f t="shared" si="234"/>
        <v>0</v>
      </c>
      <c r="BN442" s="2">
        <f t="shared" si="235"/>
        <v>0</v>
      </c>
      <c r="BO442" s="2">
        <f t="shared" si="236"/>
        <v>0</v>
      </c>
      <c r="BP442" s="2">
        <f t="shared" si="237"/>
        <v>0</v>
      </c>
      <c r="BQ442" s="2">
        <f t="shared" si="238"/>
        <v>0.23192990441511152</v>
      </c>
      <c r="BR442" s="2">
        <f t="shared" si="239"/>
        <v>0</v>
      </c>
    </row>
    <row r="443" spans="1:70" x14ac:dyDescent="0.3">
      <c r="A443" s="93">
        <v>0</v>
      </c>
      <c r="B443">
        <v>204826</v>
      </c>
      <c r="C443" t="s">
        <v>2667</v>
      </c>
      <c r="D443" t="s">
        <v>2668</v>
      </c>
      <c r="E443" t="s">
        <v>2669</v>
      </c>
      <c r="F443">
        <v>18699</v>
      </c>
      <c r="G443" t="s">
        <v>886</v>
      </c>
      <c r="H443" t="s">
        <v>939</v>
      </c>
      <c r="I443" t="s">
        <v>979</v>
      </c>
      <c r="J443">
        <v>1.7</v>
      </c>
      <c r="K443">
        <v>4.5</v>
      </c>
      <c r="L443">
        <v>1.7</v>
      </c>
      <c r="M443">
        <v>0</v>
      </c>
      <c r="N443">
        <v>100</v>
      </c>
      <c r="O443" t="s">
        <v>992</v>
      </c>
      <c r="P443" t="s">
        <v>548</v>
      </c>
      <c r="Q443" t="s">
        <v>548</v>
      </c>
      <c r="R443">
        <v>4</v>
      </c>
      <c r="S443">
        <v>5</v>
      </c>
      <c r="T443">
        <v>0</v>
      </c>
      <c r="U443">
        <v>5</v>
      </c>
      <c r="V443">
        <v>2395</v>
      </c>
      <c r="W443">
        <v>11</v>
      </c>
      <c r="X443">
        <v>6</v>
      </c>
      <c r="Y443">
        <v>0</v>
      </c>
      <c r="Z443" t="s">
        <v>1074</v>
      </c>
      <c r="AA443" t="s">
        <v>691</v>
      </c>
      <c r="AB443" s="69" t="str">
        <f>IF(AA443&lt;&gt;"",INDEX(Lookup!$N$2:$N$5,MATCH(Players!AA443,Lookup!$P$2:$P$5,0)),INDEX(Lookup!$N$2:$N$5,MATCH(Players!O443,Lookup!$O$2:$O$5,0)))</f>
        <v>Midfield</v>
      </c>
      <c r="AC443">
        <v>2486000</v>
      </c>
      <c r="AD443" s="69" t="s">
        <v>788</v>
      </c>
      <c r="AE443" s="69" t="str">
        <f>INDEX('Translate table'!$H$2:$H$622,MATCH(Players!P443,'Translate table'!$G$2:$G$622,0))</f>
        <v>Mateusz Klich</v>
      </c>
      <c r="AF443" s="69">
        <f>IFERROR(INDEX('Euro Qual stats'!$A$1:$L$2071,MATCH(Players!$AE443,'Euro Qual stats'!$A$1:$A$2071,0),MATCH(Players!AF$2,'Euro Qual stats'!$A$1:$L$1,0)),0)</f>
        <v>8</v>
      </c>
      <c r="AG443" s="69">
        <f>IFERROR(INDEX('Euro Qual stats'!$A$1:$L$2071,MATCH(Players!$AE443,'Euro Qual stats'!$A$1:$A$2071,0),MATCH(Players!AG$2,'Euro Qual stats'!$A$1:$L$1,0)),0)</f>
        <v>0</v>
      </c>
      <c r="AH443" s="69">
        <f>IFERROR(INDEX('Euro Qual stats'!$A$1:$L$2071,MATCH(Players!$AE443,'Euro Qual stats'!$A$1:$A$2071,0),MATCH(Players!AH$2,'Euro Qual stats'!$A$1:$L$1,0)),0)</f>
        <v>0</v>
      </c>
      <c r="AI443" s="69">
        <f>IFERROR(INDEX('Euro Qual stats'!$A$1:$L$2071,MATCH(Players!$AE443,'Euro Qual stats'!$A$1:$A$2071,0),MATCH(Players!AI$2,'Euro Qual stats'!$A$1:$L$1,0)),0)</f>
        <v>0.38</v>
      </c>
      <c r="AJ443" s="85">
        <f t="shared" si="210"/>
        <v>5.3443830570902393E-2</v>
      </c>
      <c r="AK443" s="85">
        <f t="shared" si="211"/>
        <v>7.4640883977900557E-2</v>
      </c>
      <c r="AL443" s="85">
        <f t="shared" si="212"/>
        <v>0.33088397790055246</v>
      </c>
      <c r="AM443" s="85">
        <f t="shared" si="213"/>
        <v>6.1224246649611326E-2</v>
      </c>
      <c r="AN443" s="85">
        <f t="shared" si="214"/>
        <v>4.5400137445429666E-2</v>
      </c>
      <c r="AO443" s="85">
        <f t="shared" si="215"/>
        <v>0.19229623687624953</v>
      </c>
      <c r="AP443" s="2">
        <f t="shared" si="216"/>
        <v>0.15031315240083509</v>
      </c>
      <c r="AQ443" s="2">
        <f t="shared" si="217"/>
        <v>0.18789144050104381</v>
      </c>
      <c r="AR443" s="2">
        <f t="shared" si="218"/>
        <v>0.41336116910229642</v>
      </c>
      <c r="AS443" s="2">
        <f t="shared" si="219"/>
        <v>0.22546972860125261</v>
      </c>
      <c r="AT443" s="2">
        <f t="shared" si="220"/>
        <v>0</v>
      </c>
      <c r="AU443" s="2">
        <f t="shared" si="240"/>
        <v>0.15031315240083509</v>
      </c>
      <c r="AV443" s="2">
        <f t="shared" si="241"/>
        <v>0.18789144050104381</v>
      </c>
      <c r="AW443" s="2">
        <f t="shared" si="242"/>
        <v>0.41336116910229642</v>
      </c>
      <c r="AX443" s="2">
        <f t="shared" si="243"/>
        <v>0.22546972860125261</v>
      </c>
      <c r="AY443" s="2">
        <f t="shared" si="244"/>
        <v>0</v>
      </c>
      <c r="AZ443" s="2">
        <f t="shared" si="221"/>
        <v>0.11247701818936783</v>
      </c>
      <c r="BA443" s="2">
        <f t="shared" si="222"/>
        <v>0.12066763553597309</v>
      </c>
      <c r="BB443" s="2">
        <f t="shared" si="223"/>
        <v>0.30273486430062629</v>
      </c>
      <c r="BC443">
        <f t="shared" si="224"/>
        <v>1</v>
      </c>
      <c r="BD443" s="74">
        <f t="shared" si="225"/>
        <v>5.4679704868672463E-2</v>
      </c>
      <c r="BE443" s="74">
        <f t="shared" si="226"/>
        <v>0.11922229840292879</v>
      </c>
      <c r="BF443" s="74">
        <f t="shared" si="227"/>
        <v>6.7186112876976095E-2</v>
      </c>
      <c r="BG443" s="2">
        <f t="shared" si="228"/>
        <v>0.30273486430062629</v>
      </c>
      <c r="BH443" s="2">
        <f t="shared" si="229"/>
        <v>0</v>
      </c>
      <c r="BI443" s="2">
        <f t="shared" si="230"/>
        <v>5.4679704868672463E-2</v>
      </c>
      <c r="BJ443" s="2">
        <f t="shared" si="231"/>
        <v>0.11922229840292879</v>
      </c>
      <c r="BK443" s="2">
        <f t="shared" si="232"/>
        <v>6.7186112876976095E-2</v>
      </c>
      <c r="BL443" s="2">
        <f t="shared" si="233"/>
        <v>0.30273486430062629</v>
      </c>
      <c r="BM443" s="2">
        <f t="shared" si="234"/>
        <v>0</v>
      </c>
      <c r="BN443" s="2">
        <f t="shared" si="235"/>
        <v>6.9990573850655574E-2</v>
      </c>
      <c r="BO443" s="2">
        <f t="shared" si="236"/>
        <v>0.11922229840292881</v>
      </c>
      <c r="BP443" s="2">
        <f t="shared" si="237"/>
        <v>7.4973253886081684E-2</v>
      </c>
      <c r="BQ443" s="2">
        <f t="shared" si="238"/>
        <v>0.30273486430062629</v>
      </c>
      <c r="BR443" s="2">
        <f t="shared" si="239"/>
        <v>0</v>
      </c>
    </row>
    <row r="444" spans="1:70" x14ac:dyDescent="0.3">
      <c r="A444" s="93">
        <v>0</v>
      </c>
      <c r="B444">
        <v>221453</v>
      </c>
      <c r="C444" t="s">
        <v>2670</v>
      </c>
      <c r="D444" t="s">
        <v>2362</v>
      </c>
      <c r="E444" t="s">
        <v>2671</v>
      </c>
      <c r="F444">
        <v>18699</v>
      </c>
      <c r="G444" t="s">
        <v>886</v>
      </c>
      <c r="H444" t="s">
        <v>939</v>
      </c>
      <c r="I444" t="s">
        <v>5231</v>
      </c>
      <c r="J444">
        <v>0</v>
      </c>
      <c r="K444">
        <v>4.5</v>
      </c>
      <c r="L444">
        <v>0</v>
      </c>
      <c r="M444">
        <v>0</v>
      </c>
      <c r="N444">
        <v>49</v>
      </c>
      <c r="O444" t="s">
        <v>980</v>
      </c>
      <c r="P444" t="s">
        <v>2672</v>
      </c>
      <c r="Q444" t="s">
        <v>808</v>
      </c>
      <c r="R444">
        <v>0</v>
      </c>
      <c r="S444">
        <v>0</v>
      </c>
      <c r="T444">
        <v>0</v>
      </c>
      <c r="U444">
        <v>0</v>
      </c>
      <c r="V444">
        <v>648</v>
      </c>
      <c r="W444">
        <v>3</v>
      </c>
      <c r="X444">
        <v>0</v>
      </c>
      <c r="Y444">
        <v>0</v>
      </c>
      <c r="Z444" t="s">
        <v>1074</v>
      </c>
      <c r="AA444" t="s">
        <v>693</v>
      </c>
      <c r="AB444" s="69" t="str">
        <f>IF(AA444&lt;&gt;"",INDEX(Lookup!$N$2:$N$5,MATCH(Players!AA444,Lookup!$P$2:$P$5,0)),INDEX(Lookup!$N$2:$N$5,MATCH(Players!O444,Lookup!$O$2:$O$5,0)))</f>
        <v>Striker</v>
      </c>
      <c r="AC444">
        <v>1995000</v>
      </c>
      <c r="AD444" s="69" t="s">
        <v>801</v>
      </c>
      <c r="AE444" s="69" t="str">
        <f>INDEX('Translate table'!$H$2:$H$622,MATCH(Players!P444,'Translate table'!$G$2:$G$622,0))</f>
        <v>Jakub Brabec</v>
      </c>
      <c r="AF444" s="69">
        <f>IFERROR(INDEX('Euro Qual stats'!$A$1:$L$2071,MATCH(Players!$AE444,'Euro Qual stats'!$A$1:$A$2071,0),MATCH(Players!AF$2,'Euro Qual stats'!$A$1:$L$1,0)),0)</f>
        <v>3</v>
      </c>
      <c r="AG444" s="69">
        <f>IFERROR(INDEX('Euro Qual stats'!$A$1:$L$2071,MATCH(Players!$AE444,'Euro Qual stats'!$A$1:$A$2071,0),MATCH(Players!AG$2,'Euro Qual stats'!$A$1:$L$1,0)),0)</f>
        <v>0</v>
      </c>
      <c r="AH444" s="69">
        <f>IFERROR(INDEX('Euro Qual stats'!$A$1:$L$2071,MATCH(Players!$AE444,'Euro Qual stats'!$A$1:$A$2071,0),MATCH(Players!AH$2,'Euro Qual stats'!$A$1:$L$1,0)),0)</f>
        <v>0.4</v>
      </c>
      <c r="AI444" s="69">
        <f>IFERROR(INDEX('Euro Qual stats'!$A$1:$L$2071,MATCH(Players!$AE444,'Euro Qual stats'!$A$1:$A$2071,0),MATCH(Players!AI$2,'Euro Qual stats'!$A$1:$L$1,0)),0)</f>
        <v>0</v>
      </c>
      <c r="AJ444" s="85">
        <f t="shared" si="210"/>
        <v>0.15261792452830192</v>
      </c>
      <c r="AK444" s="85">
        <f t="shared" si="211"/>
        <v>0.52452830188679223</v>
      </c>
      <c r="AL444" s="85">
        <f t="shared" si="212"/>
        <v>0.13209905660377358</v>
      </c>
      <c r="AM444" s="85">
        <f t="shared" si="213"/>
        <v>0</v>
      </c>
      <c r="AN444" s="85">
        <f t="shared" si="214"/>
        <v>0</v>
      </c>
      <c r="AO444" s="85">
        <f t="shared" si="215"/>
        <v>0</v>
      </c>
      <c r="AP444" s="2">
        <f t="shared" si="216"/>
        <v>0</v>
      </c>
      <c r="AQ444" s="2">
        <f t="shared" si="217"/>
        <v>0</v>
      </c>
      <c r="AR444" s="2">
        <f t="shared" si="218"/>
        <v>0.41666666666666663</v>
      </c>
      <c r="AS444" s="2">
        <f t="shared" si="219"/>
        <v>0</v>
      </c>
      <c r="AT444" s="2">
        <f t="shared" si="220"/>
        <v>0</v>
      </c>
      <c r="AU444" s="2">
        <f t="shared" si="240"/>
        <v>0</v>
      </c>
      <c r="AV444" s="2">
        <f t="shared" si="241"/>
        <v>0</v>
      </c>
      <c r="AW444" s="2">
        <f t="shared" si="242"/>
        <v>0.41666666666666663</v>
      </c>
      <c r="AX444" s="2">
        <f t="shared" si="243"/>
        <v>0</v>
      </c>
      <c r="AY444" s="2">
        <f t="shared" si="244"/>
        <v>0</v>
      </c>
      <c r="AZ444" s="2">
        <f t="shared" si="221"/>
        <v>0.26226415094339611</v>
      </c>
      <c r="BA444" s="2">
        <f t="shared" si="222"/>
        <v>7.6308962264150959E-2</v>
      </c>
      <c r="BB444" s="2">
        <f t="shared" si="223"/>
        <v>0</v>
      </c>
      <c r="BC444">
        <f t="shared" si="224"/>
        <v>0</v>
      </c>
      <c r="BD444" s="74">
        <f t="shared" si="225"/>
        <v>0</v>
      </c>
      <c r="BE444" s="74">
        <f t="shared" si="226"/>
        <v>0</v>
      </c>
      <c r="BF444" s="74">
        <f t="shared" si="227"/>
        <v>0</v>
      </c>
      <c r="BG444" s="2">
        <f t="shared" si="228"/>
        <v>0</v>
      </c>
      <c r="BH444" s="2">
        <f t="shared" si="229"/>
        <v>0</v>
      </c>
      <c r="BI444" s="2">
        <f t="shared" si="230"/>
        <v>0</v>
      </c>
      <c r="BJ444" s="2">
        <f t="shared" si="231"/>
        <v>0</v>
      </c>
      <c r="BK444" s="2">
        <f t="shared" si="232"/>
        <v>0</v>
      </c>
      <c r="BL444" s="2">
        <f t="shared" si="233"/>
        <v>0</v>
      </c>
      <c r="BM444" s="2">
        <f t="shared" si="234"/>
        <v>0</v>
      </c>
      <c r="BN444" s="2">
        <f t="shared" si="235"/>
        <v>0</v>
      </c>
      <c r="BO444" s="2">
        <f t="shared" si="236"/>
        <v>0</v>
      </c>
      <c r="BP444" s="2">
        <f t="shared" si="237"/>
        <v>0</v>
      </c>
      <c r="BQ444" s="2">
        <f t="shared" si="238"/>
        <v>0</v>
      </c>
      <c r="BR444" s="2">
        <f t="shared" si="239"/>
        <v>0</v>
      </c>
    </row>
    <row r="445" spans="1:70" x14ac:dyDescent="0.3">
      <c r="A445" s="93">
        <v>0</v>
      </c>
      <c r="B445">
        <v>221452</v>
      </c>
      <c r="C445" t="s">
        <v>2673</v>
      </c>
      <c r="D445" t="s">
        <v>2658</v>
      </c>
      <c r="E445" t="s">
        <v>2674</v>
      </c>
      <c r="F445">
        <v>18699</v>
      </c>
      <c r="G445" t="s">
        <v>886</v>
      </c>
      <c r="H445" t="s">
        <v>939</v>
      </c>
      <c r="I445" t="s">
        <v>5231</v>
      </c>
      <c r="J445">
        <v>1.4</v>
      </c>
      <c r="K445">
        <v>4.5</v>
      </c>
      <c r="L445">
        <v>1.4</v>
      </c>
      <c r="M445">
        <v>1.4</v>
      </c>
      <c r="N445">
        <v>11</v>
      </c>
      <c r="O445" t="s">
        <v>980</v>
      </c>
      <c r="P445" t="s">
        <v>2675</v>
      </c>
      <c r="Q445" t="s">
        <v>721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 t="s">
        <v>1074</v>
      </c>
      <c r="AA445" t="s">
        <v>693</v>
      </c>
      <c r="AB445" s="69" t="str">
        <f>IF(AA445&lt;&gt;"",INDEX(Lookup!$N$2:$N$5,MATCH(Players!AA445,Lookup!$P$2:$P$5,0)),INDEX(Lookup!$N$2:$N$5,MATCH(Players!O445,Lookup!$O$2:$O$5,0)))</f>
        <v>Striker</v>
      </c>
      <c r="AC445">
        <v>3002000</v>
      </c>
      <c r="AD445" s="69" t="s">
        <v>789</v>
      </c>
      <c r="AE445" s="69" t="str">
        <f>INDEX('Translate table'!$H$2:$H$622,MATCH(Players!P445,'Translate table'!$G$2:$G$622,0))</f>
        <v>Karlo Bartolec</v>
      </c>
      <c r="AF445" s="69">
        <f>IFERROR(INDEX('Euro Qual stats'!$A$1:$L$2071,MATCH(Players!$AE445,'Euro Qual stats'!$A$1:$A$2071,0),MATCH(Players!AF$2,'Euro Qual stats'!$A$1:$L$1,0)),0)</f>
        <v>2</v>
      </c>
      <c r="AG445" s="69">
        <f>IFERROR(INDEX('Euro Qual stats'!$A$1:$L$2071,MATCH(Players!$AE445,'Euro Qual stats'!$A$1:$A$2071,0),MATCH(Players!AG$2,'Euro Qual stats'!$A$1:$L$1,0)),0)</f>
        <v>0</v>
      </c>
      <c r="AH445" s="69">
        <f>IFERROR(INDEX('Euro Qual stats'!$A$1:$L$2071,MATCH(Players!$AE445,'Euro Qual stats'!$A$1:$A$2071,0),MATCH(Players!AH$2,'Euro Qual stats'!$A$1:$L$1,0)),0)</f>
        <v>0</v>
      </c>
      <c r="AI445" s="69">
        <f>IFERROR(INDEX('Euro Qual stats'!$A$1:$L$2071,MATCH(Players!$AE445,'Euro Qual stats'!$A$1:$A$2071,0),MATCH(Players!AI$2,'Euro Qual stats'!$A$1:$L$1,0)),0)</f>
        <v>0</v>
      </c>
      <c r="AJ445" s="85">
        <f t="shared" si="210"/>
        <v>0.16957547169811327</v>
      </c>
      <c r="AK445" s="85">
        <f t="shared" si="211"/>
        <v>0.47169811320754701</v>
      </c>
      <c r="AL445" s="85">
        <f t="shared" si="212"/>
        <v>0.14677672955974841</v>
      </c>
      <c r="AM445" s="85">
        <f t="shared" si="213"/>
        <v>0</v>
      </c>
      <c r="AN445" s="85">
        <f t="shared" si="214"/>
        <v>0</v>
      </c>
      <c r="AO445" s="85">
        <f t="shared" si="215"/>
        <v>0</v>
      </c>
      <c r="AP445" s="2" t="str">
        <f t="shared" si="216"/>
        <v/>
      </c>
      <c r="AQ445" s="2" t="str">
        <f t="shared" si="217"/>
        <v/>
      </c>
      <c r="AR445" s="2" t="str">
        <f t="shared" si="218"/>
        <v/>
      </c>
      <c r="AS445" s="2" t="str">
        <f t="shared" si="219"/>
        <v/>
      </c>
      <c r="AT445" s="2" t="str">
        <f t="shared" si="220"/>
        <v/>
      </c>
      <c r="AU445" s="2">
        <f t="shared" si="240"/>
        <v>0.24610209983653966</v>
      </c>
      <c r="AV445" s="2">
        <f t="shared" si="241"/>
        <v>8.4832257145319681E-2</v>
      </c>
      <c r="AW445" s="2">
        <f t="shared" si="242"/>
        <v>0.70970695970695963</v>
      </c>
      <c r="AX445" s="2">
        <f t="shared" si="243"/>
        <v>0.1171875</v>
      </c>
      <c r="AY445" s="2">
        <f t="shared" si="244"/>
        <v>0</v>
      </c>
      <c r="AZ445" s="2">
        <f t="shared" si="221"/>
        <v>0.35890010652204335</v>
      </c>
      <c r="BA445" s="2">
        <f t="shared" si="222"/>
        <v>0.12720386442171647</v>
      </c>
      <c r="BB445" s="2">
        <f t="shared" si="223"/>
        <v>5.859375E-2</v>
      </c>
      <c r="BC445">
        <f t="shared" si="224"/>
        <v>0</v>
      </c>
      <c r="BD445" s="74">
        <f t="shared" si="225"/>
        <v>0</v>
      </c>
      <c r="BE445" s="74">
        <f t="shared" si="226"/>
        <v>0</v>
      </c>
      <c r="BF445" s="74">
        <f t="shared" si="227"/>
        <v>0</v>
      </c>
      <c r="BG445" s="2">
        <f t="shared" si="228"/>
        <v>5.859375E-2</v>
      </c>
      <c r="BH445" s="2">
        <f t="shared" si="229"/>
        <v>0</v>
      </c>
      <c r="BI445" s="2">
        <f t="shared" si="230"/>
        <v>0</v>
      </c>
      <c r="BJ445" s="2">
        <f t="shared" si="231"/>
        <v>0</v>
      </c>
      <c r="BK445" s="2">
        <f t="shared" si="232"/>
        <v>0</v>
      </c>
      <c r="BL445" s="2">
        <f t="shared" si="233"/>
        <v>5.859375E-2</v>
      </c>
      <c r="BM445" s="2">
        <f t="shared" si="234"/>
        <v>0</v>
      </c>
      <c r="BN445" s="2">
        <f t="shared" si="235"/>
        <v>0</v>
      </c>
      <c r="BO445" s="2">
        <f t="shared" si="236"/>
        <v>0</v>
      </c>
      <c r="BP445" s="2">
        <f t="shared" si="237"/>
        <v>0</v>
      </c>
      <c r="BQ445" s="2">
        <f t="shared" si="238"/>
        <v>5.859375E-2</v>
      </c>
      <c r="BR445" s="2">
        <f t="shared" si="239"/>
        <v>0</v>
      </c>
    </row>
    <row r="446" spans="1:70" x14ac:dyDescent="0.3">
      <c r="A446" s="93">
        <v>0</v>
      </c>
      <c r="B446">
        <v>221451</v>
      </c>
      <c r="C446" t="s">
        <v>2676</v>
      </c>
      <c r="D446" t="s">
        <v>2677</v>
      </c>
      <c r="E446" t="s">
        <v>2678</v>
      </c>
      <c r="F446">
        <v>18699</v>
      </c>
      <c r="G446" t="s">
        <v>886</v>
      </c>
      <c r="H446" t="s">
        <v>939</v>
      </c>
      <c r="I446" t="s">
        <v>5231</v>
      </c>
      <c r="J446">
        <v>0</v>
      </c>
      <c r="K446">
        <v>4.5</v>
      </c>
      <c r="L446">
        <v>0</v>
      </c>
      <c r="M446">
        <v>0</v>
      </c>
      <c r="N446">
        <v>0</v>
      </c>
      <c r="O446" t="s">
        <v>980</v>
      </c>
      <c r="P446" t="s">
        <v>2679</v>
      </c>
      <c r="Q446" t="s">
        <v>2680</v>
      </c>
      <c r="R446">
        <v>1</v>
      </c>
      <c r="S446">
        <v>0</v>
      </c>
      <c r="T446">
        <v>0</v>
      </c>
      <c r="U446">
        <v>11</v>
      </c>
      <c r="V446">
        <v>3150</v>
      </c>
      <c r="W446">
        <v>2</v>
      </c>
      <c r="X446">
        <v>8</v>
      </c>
      <c r="Y446">
        <v>0</v>
      </c>
      <c r="Z446" t="s">
        <v>1074</v>
      </c>
      <c r="AA446" t="s">
        <v>693</v>
      </c>
      <c r="AB446" s="69" t="str">
        <f>IF(AA446&lt;&gt;"",INDEX(Lookup!$N$2:$N$5,MATCH(Players!AA446,Lookup!$P$2:$P$5,0)),INDEX(Lookup!$N$2:$N$5,MATCH(Players!O446,Lookup!$O$2:$O$5,0)))</f>
        <v>Striker</v>
      </c>
      <c r="AC446">
        <v>2495000</v>
      </c>
      <c r="AD446" s="69" t="s">
        <v>788</v>
      </c>
      <c r="AE446" s="69" t="str">
        <f>INDEX('Translate table'!$H$2:$H$622,MATCH(Players!P446,'Translate table'!$G$2:$G$622,0))</f>
        <v>Dawid Kownacki</v>
      </c>
      <c r="AF446" s="69">
        <f>IFERROR(INDEX('Euro Qual stats'!$A$1:$L$2071,MATCH(Players!$AE446,'Euro Qual stats'!$A$1:$A$2071,0),MATCH(Players!AF$2,'Euro Qual stats'!$A$1:$L$1,0)),0)</f>
        <v>2</v>
      </c>
      <c r="AG446" s="69">
        <f>IFERROR(INDEX('Euro Qual stats'!$A$1:$L$2071,MATCH(Players!$AE446,'Euro Qual stats'!$A$1:$A$2071,0),MATCH(Players!AG$2,'Euro Qual stats'!$A$1:$L$1,0)),0)</f>
        <v>0</v>
      </c>
      <c r="AH446" s="69">
        <f>IFERROR(INDEX('Euro Qual stats'!$A$1:$L$2071,MATCH(Players!$AE446,'Euro Qual stats'!$A$1:$A$2071,0),MATCH(Players!AH$2,'Euro Qual stats'!$A$1:$L$1,0)),0)</f>
        <v>0</v>
      </c>
      <c r="AI446" s="69">
        <f>IFERROR(INDEX('Euro Qual stats'!$A$1:$L$2071,MATCH(Players!$AE446,'Euro Qual stats'!$A$1:$A$2071,0),MATCH(Players!AI$2,'Euro Qual stats'!$A$1:$L$1,0)),0)</f>
        <v>0</v>
      </c>
      <c r="AJ446" s="85">
        <f t="shared" si="210"/>
        <v>0.16957547169811327</v>
      </c>
      <c r="AK446" s="85">
        <f t="shared" si="211"/>
        <v>0.47169811320754701</v>
      </c>
      <c r="AL446" s="85">
        <f t="shared" si="212"/>
        <v>0.14677672955974841</v>
      </c>
      <c r="AM446" s="85">
        <f t="shared" si="213"/>
        <v>0</v>
      </c>
      <c r="AN446" s="85">
        <f t="shared" si="214"/>
        <v>0</v>
      </c>
      <c r="AO446" s="85">
        <f t="shared" si="215"/>
        <v>0</v>
      </c>
      <c r="AP446" s="2">
        <f t="shared" si="216"/>
        <v>2.8571428571428571E-2</v>
      </c>
      <c r="AQ446" s="2">
        <f t="shared" si="217"/>
        <v>0</v>
      </c>
      <c r="AR446" s="2">
        <f t="shared" si="218"/>
        <v>5.7142857142857141E-2</v>
      </c>
      <c r="AS446" s="2">
        <f t="shared" si="219"/>
        <v>0.22857142857142856</v>
      </c>
      <c r="AT446" s="2">
        <f t="shared" si="220"/>
        <v>0</v>
      </c>
      <c r="AU446" s="2">
        <f t="shared" si="240"/>
        <v>2.8571428571428571E-2</v>
      </c>
      <c r="AV446" s="2">
        <f t="shared" si="241"/>
        <v>0</v>
      </c>
      <c r="AW446" s="2">
        <f t="shared" si="242"/>
        <v>5.7142857142857141E-2</v>
      </c>
      <c r="AX446" s="2">
        <f t="shared" si="243"/>
        <v>0.22857142857142856</v>
      </c>
      <c r="AY446" s="2">
        <f t="shared" si="244"/>
        <v>0</v>
      </c>
      <c r="AZ446" s="2">
        <f t="shared" si="221"/>
        <v>0.25013477088948777</v>
      </c>
      <c r="BA446" s="2">
        <f t="shared" si="222"/>
        <v>8.4787735849056634E-2</v>
      </c>
      <c r="BB446" s="2">
        <f t="shared" si="223"/>
        <v>0.11428571428571428</v>
      </c>
      <c r="BC446">
        <f t="shared" si="224"/>
        <v>0</v>
      </c>
      <c r="BD446" s="74">
        <f t="shared" si="225"/>
        <v>0</v>
      </c>
      <c r="BE446" s="74">
        <f t="shared" si="226"/>
        <v>0</v>
      </c>
      <c r="BF446" s="74">
        <f t="shared" si="227"/>
        <v>0</v>
      </c>
      <c r="BG446" s="2">
        <f t="shared" si="228"/>
        <v>0.11428571428571428</v>
      </c>
      <c r="BH446" s="2">
        <f t="shared" si="229"/>
        <v>0</v>
      </c>
      <c r="BI446" s="2">
        <f t="shared" si="230"/>
        <v>0</v>
      </c>
      <c r="BJ446" s="2">
        <f t="shared" si="231"/>
        <v>0</v>
      </c>
      <c r="BK446" s="2">
        <f t="shared" si="232"/>
        <v>0</v>
      </c>
      <c r="BL446" s="2">
        <f t="shared" si="233"/>
        <v>0.11428571428571428</v>
      </c>
      <c r="BM446" s="2">
        <f t="shared" si="234"/>
        <v>0</v>
      </c>
      <c r="BN446" s="2">
        <f t="shared" si="235"/>
        <v>0</v>
      </c>
      <c r="BO446" s="2">
        <f t="shared" si="236"/>
        <v>0</v>
      </c>
      <c r="BP446" s="2">
        <f t="shared" si="237"/>
        <v>0</v>
      </c>
      <c r="BQ446" s="2">
        <f t="shared" si="238"/>
        <v>0.11428571428571428</v>
      </c>
      <c r="BR446" s="2">
        <f t="shared" si="239"/>
        <v>0</v>
      </c>
    </row>
    <row r="447" spans="1:70" x14ac:dyDescent="0.3">
      <c r="A447" s="93">
        <v>0</v>
      </c>
      <c r="B447">
        <v>213438</v>
      </c>
      <c r="C447" t="s">
        <v>2684</v>
      </c>
      <c r="D447" t="s">
        <v>2685</v>
      </c>
      <c r="E447" t="s">
        <v>2686</v>
      </c>
      <c r="F447">
        <v>18689</v>
      </c>
      <c r="G447" t="s">
        <v>892</v>
      </c>
      <c r="H447" t="s">
        <v>923</v>
      </c>
      <c r="I447" t="s">
        <v>5231</v>
      </c>
      <c r="J447">
        <v>0</v>
      </c>
      <c r="K447">
        <v>4.5</v>
      </c>
      <c r="L447">
        <v>0</v>
      </c>
      <c r="M447">
        <v>0</v>
      </c>
      <c r="N447">
        <v>1</v>
      </c>
      <c r="O447" t="s">
        <v>992</v>
      </c>
      <c r="P447" t="s">
        <v>2687</v>
      </c>
      <c r="Q447" t="s">
        <v>782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 t="s">
        <v>2136</v>
      </c>
      <c r="AA447" t="s">
        <v>691</v>
      </c>
      <c r="AB447" s="69" t="str">
        <f>IF(AA447&lt;&gt;"",INDEX(Lookup!$N$2:$N$5,MATCH(Players!AA447,Lookup!$P$2:$P$5,0)),INDEX(Lookup!$N$2:$N$5,MATCH(Players!O447,Lookup!$O$2:$O$5,0)))</f>
        <v>Midfield</v>
      </c>
      <c r="AC447">
        <v>1995000</v>
      </c>
      <c r="AD447" s="69" t="s">
        <v>788</v>
      </c>
      <c r="AE447" s="69" t="str">
        <f>INDEX('Translate table'!$H$2:$H$622,MATCH(Players!P447,'Translate table'!$G$2:$G$622,0))</f>
        <v>Ferhan Hasani</v>
      </c>
      <c r="AF447" s="69">
        <f>IFERROR(INDEX('Euro Qual stats'!$A$1:$L$2071,MATCH(Players!$AE447,'Euro Qual stats'!$A$1:$A$2071,0),MATCH(Players!AF$2,'Euro Qual stats'!$A$1:$L$1,0)),0)</f>
        <v>3</v>
      </c>
      <c r="AG447" s="69">
        <f>IFERROR(INDEX('Euro Qual stats'!$A$1:$L$2071,MATCH(Players!$AE447,'Euro Qual stats'!$A$1:$A$2071,0),MATCH(Players!AG$2,'Euro Qual stats'!$A$1:$L$1,0)),0)</f>
        <v>0</v>
      </c>
      <c r="AH447" s="69">
        <f>IFERROR(INDEX('Euro Qual stats'!$A$1:$L$2071,MATCH(Players!$AE447,'Euro Qual stats'!$A$1:$A$2071,0),MATCH(Players!AH$2,'Euro Qual stats'!$A$1:$L$1,0)),0)</f>
        <v>0</v>
      </c>
      <c r="AI447" s="69">
        <f>IFERROR(INDEX('Euro Qual stats'!$A$1:$L$2071,MATCH(Players!$AE447,'Euro Qual stats'!$A$1:$A$2071,0),MATCH(Players!AI$2,'Euro Qual stats'!$A$1:$L$1,0)),0)</f>
        <v>0</v>
      </c>
      <c r="AJ447" s="85">
        <f t="shared" si="210"/>
        <v>0.12024861878453039</v>
      </c>
      <c r="AK447" s="85">
        <f t="shared" si="211"/>
        <v>0.16794198895027629</v>
      </c>
      <c r="AL447" s="85">
        <f t="shared" si="212"/>
        <v>0.17448895027624309</v>
      </c>
      <c r="AM447" s="85">
        <f t="shared" si="213"/>
        <v>0</v>
      </c>
      <c r="AN447" s="85">
        <f t="shared" si="214"/>
        <v>0</v>
      </c>
      <c r="AO447" s="85">
        <f t="shared" si="215"/>
        <v>0</v>
      </c>
      <c r="AP447" s="2" t="str">
        <f t="shared" si="216"/>
        <v/>
      </c>
      <c r="AQ447" s="2" t="str">
        <f t="shared" si="217"/>
        <v/>
      </c>
      <c r="AR447" s="2" t="str">
        <f t="shared" si="218"/>
        <v/>
      </c>
      <c r="AS447" s="2" t="str">
        <f t="shared" si="219"/>
        <v/>
      </c>
      <c r="AT447" s="2" t="str">
        <f t="shared" si="220"/>
        <v/>
      </c>
      <c r="AU447" s="2">
        <f t="shared" si="240"/>
        <v>3.2738711651272179E-2</v>
      </c>
      <c r="AV447" s="2">
        <f t="shared" si="241"/>
        <v>3.0526157122442311E-2</v>
      </c>
      <c r="AW447" s="2">
        <f t="shared" si="242"/>
        <v>0.22701179417597328</v>
      </c>
      <c r="AX447" s="2">
        <f t="shared" si="243"/>
        <v>0.16385980883022302</v>
      </c>
      <c r="AY447" s="2">
        <f t="shared" si="244"/>
        <v>0</v>
      </c>
      <c r="AZ447" s="2">
        <f t="shared" si="221"/>
        <v>0.10034035030077423</v>
      </c>
      <c r="BA447" s="2">
        <f t="shared" si="222"/>
        <v>7.5387387953486346E-2</v>
      </c>
      <c r="BB447" s="2">
        <f t="shared" si="223"/>
        <v>8.1929904415111512E-2</v>
      </c>
      <c r="BC447">
        <f t="shared" si="224"/>
        <v>0</v>
      </c>
      <c r="BD447" s="74">
        <f t="shared" si="225"/>
        <v>0</v>
      </c>
      <c r="BE447" s="74">
        <f t="shared" si="226"/>
        <v>0</v>
      </c>
      <c r="BF447" s="74">
        <f t="shared" si="227"/>
        <v>0</v>
      </c>
      <c r="BG447" s="2">
        <f t="shared" si="228"/>
        <v>8.1929904415111512E-2</v>
      </c>
      <c r="BH447" s="2">
        <f t="shared" si="229"/>
        <v>0</v>
      </c>
      <c r="BI447" s="2">
        <f t="shared" si="230"/>
        <v>0</v>
      </c>
      <c r="BJ447" s="2">
        <f t="shared" si="231"/>
        <v>0</v>
      </c>
      <c r="BK447" s="2">
        <f t="shared" si="232"/>
        <v>0</v>
      </c>
      <c r="BL447" s="2">
        <f t="shared" si="233"/>
        <v>8.1929904415111512E-2</v>
      </c>
      <c r="BM447" s="2">
        <f t="shared" si="234"/>
        <v>0</v>
      </c>
      <c r="BN447" s="2">
        <f t="shared" si="235"/>
        <v>0</v>
      </c>
      <c r="BO447" s="2">
        <f t="shared" si="236"/>
        <v>0</v>
      </c>
      <c r="BP447" s="2">
        <f t="shared" si="237"/>
        <v>0</v>
      </c>
      <c r="BQ447" s="2">
        <f t="shared" si="238"/>
        <v>8.1929904415111512E-2</v>
      </c>
      <c r="BR447" s="2">
        <f t="shared" si="239"/>
        <v>0</v>
      </c>
    </row>
    <row r="448" spans="1:70" x14ac:dyDescent="0.3">
      <c r="A448" s="93">
        <v>0</v>
      </c>
      <c r="B448">
        <v>204901</v>
      </c>
      <c r="C448" t="s">
        <v>2688</v>
      </c>
      <c r="D448" t="s">
        <v>2689</v>
      </c>
      <c r="E448" t="s">
        <v>2690</v>
      </c>
      <c r="F448">
        <v>18689</v>
      </c>
      <c r="G448" t="s">
        <v>892</v>
      </c>
      <c r="H448" t="s">
        <v>923</v>
      </c>
      <c r="I448" t="s">
        <v>1008</v>
      </c>
      <c r="J448">
        <v>0.7</v>
      </c>
      <c r="K448">
        <v>4.5</v>
      </c>
      <c r="L448">
        <v>0.7</v>
      </c>
      <c r="M448">
        <v>0</v>
      </c>
      <c r="N448">
        <v>1</v>
      </c>
      <c r="O448" t="s">
        <v>992</v>
      </c>
      <c r="P448" t="s">
        <v>2691</v>
      </c>
      <c r="Q448" t="s">
        <v>1155</v>
      </c>
      <c r="Z448" t="s">
        <v>2136</v>
      </c>
      <c r="AA448" t="s">
        <v>691</v>
      </c>
      <c r="AB448" s="69" t="str">
        <f>IF(AA448&lt;&gt;"",INDEX(Lookup!$N$2:$N$5,MATCH(Players!AA448,Lookup!$P$2:$P$5,0)),INDEX(Lookup!$N$2:$N$5,MATCH(Players!O448,Lookup!$O$2:$O$5,0)))</f>
        <v>Midfield</v>
      </c>
      <c r="AC448">
        <v>1976000</v>
      </c>
      <c r="AD448" s="69" t="s">
        <v>789</v>
      </c>
      <c r="AE448" s="69" t="str">
        <f>INDEX('Translate table'!$H$2:$H$622,MATCH(Players!P448,'Translate table'!$G$2:$G$622,0))</f>
        <v>Tihomir Kostadinov</v>
      </c>
      <c r="AF448" s="69">
        <f>IFERROR(INDEX('Euro Qual stats'!$A$1:$L$2071,MATCH(Players!$AE448,'Euro Qual stats'!$A$1:$A$2071,0),MATCH(Players!AF$2,'Euro Qual stats'!$A$1:$L$1,0)),0)</f>
        <v>4</v>
      </c>
      <c r="AG448" s="69">
        <f>IFERROR(INDEX('Euro Qual stats'!$A$1:$L$2071,MATCH(Players!$AE448,'Euro Qual stats'!$A$1:$A$2071,0),MATCH(Players!AG$2,'Euro Qual stats'!$A$1:$L$1,0)),0)</f>
        <v>0</v>
      </c>
      <c r="AH448" s="69">
        <f>IFERROR(INDEX('Euro Qual stats'!$A$1:$L$2071,MATCH(Players!$AE448,'Euro Qual stats'!$A$1:$A$2071,0),MATCH(Players!AH$2,'Euro Qual stats'!$A$1:$L$1,0)),0)</f>
        <v>0</v>
      </c>
      <c r="AI448" s="69">
        <f>IFERROR(INDEX('Euro Qual stats'!$A$1:$L$2071,MATCH(Players!$AE448,'Euro Qual stats'!$A$1:$A$2071,0),MATCH(Players!AI$2,'Euro Qual stats'!$A$1:$L$1,0)),0)</f>
        <v>0.48</v>
      </c>
      <c r="AJ448" s="85">
        <f t="shared" si="210"/>
        <v>0.10688766114180479</v>
      </c>
      <c r="AK448" s="85">
        <f t="shared" si="211"/>
        <v>0.14928176795580111</v>
      </c>
      <c r="AL448" s="85">
        <f t="shared" si="212"/>
        <v>0.31510128913443824</v>
      </c>
      <c r="AM448" s="85">
        <f t="shared" si="213"/>
        <v>0</v>
      </c>
      <c r="AN448" s="85">
        <f t="shared" si="214"/>
        <v>0</v>
      </c>
      <c r="AO448" s="85">
        <f t="shared" si="215"/>
        <v>0</v>
      </c>
      <c r="AP448" s="2" t="str">
        <f t="shared" si="216"/>
        <v/>
      </c>
      <c r="AQ448" s="2" t="str">
        <f t="shared" si="217"/>
        <v/>
      </c>
      <c r="AR448" s="2" t="str">
        <f t="shared" si="218"/>
        <v/>
      </c>
      <c r="AS448" s="2" t="str">
        <f t="shared" si="219"/>
        <v/>
      </c>
      <c r="AT448" s="2" t="str">
        <f t="shared" si="220"/>
        <v/>
      </c>
      <c r="AU448" s="2">
        <f t="shared" si="240"/>
        <v>3.2738711651272179E-2</v>
      </c>
      <c r="AV448" s="2">
        <f t="shared" si="241"/>
        <v>3.0526157122442311E-2</v>
      </c>
      <c r="AW448" s="2">
        <f t="shared" si="242"/>
        <v>0.22701179417597328</v>
      </c>
      <c r="AX448" s="2">
        <f t="shared" si="243"/>
        <v>0.16385980883022302</v>
      </c>
      <c r="AY448" s="2">
        <f t="shared" si="244"/>
        <v>0</v>
      </c>
      <c r="AZ448" s="2">
        <f t="shared" si="221"/>
        <v>9.1010239803536647E-2</v>
      </c>
      <c r="BA448" s="2">
        <f t="shared" si="222"/>
        <v>6.8706909132123545E-2</v>
      </c>
      <c r="BB448" s="2">
        <f t="shared" si="223"/>
        <v>0.32192990441511149</v>
      </c>
      <c r="BC448">
        <f t="shared" si="224"/>
        <v>0</v>
      </c>
      <c r="BD448" s="74">
        <f t="shared" si="225"/>
        <v>0</v>
      </c>
      <c r="BE448" s="74">
        <f t="shared" si="226"/>
        <v>0</v>
      </c>
      <c r="BF448" s="74">
        <f t="shared" si="227"/>
        <v>0</v>
      </c>
      <c r="BG448" s="2">
        <f t="shared" si="228"/>
        <v>0.32192990441511149</v>
      </c>
      <c r="BH448" s="2">
        <f t="shared" si="229"/>
        <v>0</v>
      </c>
      <c r="BI448" s="2">
        <f t="shared" si="230"/>
        <v>0</v>
      </c>
      <c r="BJ448" s="2">
        <f t="shared" si="231"/>
        <v>0</v>
      </c>
      <c r="BK448" s="2">
        <f t="shared" si="232"/>
        <v>0</v>
      </c>
      <c r="BL448" s="2">
        <f t="shared" si="233"/>
        <v>0.32192990441511149</v>
      </c>
      <c r="BM448" s="2">
        <f t="shared" si="234"/>
        <v>0</v>
      </c>
      <c r="BN448" s="2">
        <f t="shared" si="235"/>
        <v>0</v>
      </c>
      <c r="BO448" s="2">
        <f t="shared" si="236"/>
        <v>0</v>
      </c>
      <c r="BP448" s="2">
        <f t="shared" si="237"/>
        <v>0</v>
      </c>
      <c r="BQ448" s="2">
        <f t="shared" si="238"/>
        <v>0.32192990441511149</v>
      </c>
      <c r="BR448" s="2">
        <f t="shared" si="239"/>
        <v>0</v>
      </c>
    </row>
    <row r="449" spans="1:70" x14ac:dyDescent="0.3">
      <c r="A449" s="93">
        <v>0</v>
      </c>
      <c r="B449">
        <v>204900</v>
      </c>
      <c r="C449" t="s">
        <v>2692</v>
      </c>
      <c r="D449" t="s">
        <v>2693</v>
      </c>
      <c r="E449" t="s">
        <v>2694</v>
      </c>
      <c r="F449">
        <v>18689</v>
      </c>
      <c r="G449" t="s">
        <v>892</v>
      </c>
      <c r="H449" t="s">
        <v>923</v>
      </c>
      <c r="I449" t="s">
        <v>5231</v>
      </c>
      <c r="J449">
        <v>0</v>
      </c>
      <c r="K449">
        <v>4.5</v>
      </c>
      <c r="L449">
        <v>0</v>
      </c>
      <c r="M449">
        <v>0</v>
      </c>
      <c r="N449">
        <v>1</v>
      </c>
      <c r="O449" t="s">
        <v>980</v>
      </c>
      <c r="P449" t="s">
        <v>2695</v>
      </c>
      <c r="Q449" t="s">
        <v>2696</v>
      </c>
      <c r="R449">
        <v>0</v>
      </c>
      <c r="S449">
        <v>0</v>
      </c>
      <c r="T449">
        <v>0</v>
      </c>
      <c r="U449">
        <v>0</v>
      </c>
      <c r="V449">
        <v>61</v>
      </c>
      <c r="W449">
        <v>1</v>
      </c>
      <c r="X449">
        <v>0</v>
      </c>
      <c r="Y449">
        <v>0</v>
      </c>
      <c r="Z449" t="s">
        <v>2136</v>
      </c>
      <c r="AA449" t="s">
        <v>693</v>
      </c>
      <c r="AB449" s="69" t="str">
        <f>IF(AA449&lt;&gt;"",INDEX(Lookup!$N$2:$N$5,MATCH(Players!AA449,Lookup!$P$2:$P$5,0)),INDEX(Lookup!$N$2:$N$5,MATCH(Players!O449,Lookup!$O$2:$O$5,0)))</f>
        <v>Striker</v>
      </c>
      <c r="AC449">
        <v>1995000</v>
      </c>
      <c r="AD449" s="69" t="s">
        <v>789</v>
      </c>
      <c r="AE449" s="69" t="str">
        <f>INDEX('Translate table'!$H$2:$H$622,MATCH(Players!P449,'Translate table'!$G$2:$G$622,0))</f>
        <v>Vlatko Stojanovski</v>
      </c>
      <c r="AF449" s="69">
        <f>IFERROR(INDEX('Euro Qual stats'!$A$1:$L$2071,MATCH(Players!$AE449,'Euro Qual stats'!$A$1:$A$2071,0),MATCH(Players!AF$2,'Euro Qual stats'!$A$1:$L$1,0)),0)</f>
        <v>2</v>
      </c>
      <c r="AG449" s="69">
        <f>IFERROR(INDEX('Euro Qual stats'!$A$1:$L$2071,MATCH(Players!$AE449,'Euro Qual stats'!$A$1:$A$2071,0),MATCH(Players!AG$2,'Euro Qual stats'!$A$1:$L$1,0)),0)</f>
        <v>0</v>
      </c>
      <c r="AH449" s="69">
        <f>IFERROR(INDEX('Euro Qual stats'!$A$1:$L$2071,MATCH(Players!$AE449,'Euro Qual stats'!$A$1:$A$2071,0),MATCH(Players!AH$2,'Euro Qual stats'!$A$1:$L$1,0)),0)</f>
        <v>0.65</v>
      </c>
      <c r="AI449" s="69">
        <f>IFERROR(INDEX('Euro Qual stats'!$A$1:$L$2071,MATCH(Players!$AE449,'Euro Qual stats'!$A$1:$A$2071,0),MATCH(Players!AI$2,'Euro Qual stats'!$A$1:$L$1,0)),0)</f>
        <v>0</v>
      </c>
      <c r="AJ449" s="85">
        <f t="shared" si="210"/>
        <v>0.16957547169811327</v>
      </c>
      <c r="AK449" s="85">
        <f t="shared" si="211"/>
        <v>0.58003144654088035</v>
      </c>
      <c r="AL449" s="85">
        <f t="shared" si="212"/>
        <v>0.14677672955974841</v>
      </c>
      <c r="AM449" s="85">
        <f t="shared" si="213"/>
        <v>0</v>
      </c>
      <c r="AN449" s="85">
        <f t="shared" si="214"/>
        <v>0</v>
      </c>
      <c r="AO449" s="85">
        <f t="shared" si="215"/>
        <v>0</v>
      </c>
      <c r="AP449" s="2">
        <f t="shared" si="216"/>
        <v>0</v>
      </c>
      <c r="AQ449" s="2">
        <f t="shared" si="217"/>
        <v>0</v>
      </c>
      <c r="AR449" s="2">
        <f t="shared" si="218"/>
        <v>1.4754098360655739</v>
      </c>
      <c r="AS449" s="2">
        <f t="shared" si="219"/>
        <v>0</v>
      </c>
      <c r="AT449" s="2">
        <f t="shared" si="220"/>
        <v>0</v>
      </c>
      <c r="AU449" s="2">
        <f t="shared" si="240"/>
        <v>0</v>
      </c>
      <c r="AV449" s="2">
        <f t="shared" si="241"/>
        <v>0</v>
      </c>
      <c r="AW449" s="2">
        <f t="shared" si="242"/>
        <v>1.4754098360655739</v>
      </c>
      <c r="AX449" s="2">
        <f t="shared" si="243"/>
        <v>0</v>
      </c>
      <c r="AY449" s="2">
        <f t="shared" si="244"/>
        <v>0</v>
      </c>
      <c r="AZ449" s="2">
        <f t="shared" si="221"/>
        <v>0.29001572327044017</v>
      </c>
      <c r="BA449" s="2">
        <f t="shared" si="222"/>
        <v>8.4787735849056634E-2</v>
      </c>
      <c r="BB449" s="2">
        <f t="shared" si="223"/>
        <v>0</v>
      </c>
      <c r="BC449">
        <f t="shared" si="224"/>
        <v>0</v>
      </c>
      <c r="BD449" s="74">
        <f t="shared" si="225"/>
        <v>0</v>
      </c>
      <c r="BE449" s="74">
        <f t="shared" si="226"/>
        <v>0</v>
      </c>
      <c r="BF449" s="74">
        <f t="shared" si="227"/>
        <v>0</v>
      </c>
      <c r="BG449" s="2">
        <f t="shared" si="228"/>
        <v>0</v>
      </c>
      <c r="BH449" s="2">
        <f t="shared" si="229"/>
        <v>0</v>
      </c>
      <c r="BI449" s="2">
        <f t="shared" si="230"/>
        <v>0</v>
      </c>
      <c r="BJ449" s="2">
        <f t="shared" si="231"/>
        <v>0</v>
      </c>
      <c r="BK449" s="2">
        <f t="shared" si="232"/>
        <v>0</v>
      </c>
      <c r="BL449" s="2">
        <f t="shared" si="233"/>
        <v>0</v>
      </c>
      <c r="BM449" s="2">
        <f t="shared" si="234"/>
        <v>0</v>
      </c>
      <c r="BN449" s="2">
        <f t="shared" si="235"/>
        <v>0</v>
      </c>
      <c r="BO449" s="2">
        <f t="shared" si="236"/>
        <v>0</v>
      </c>
      <c r="BP449" s="2">
        <f t="shared" si="237"/>
        <v>0</v>
      </c>
      <c r="BQ449" s="2">
        <f t="shared" si="238"/>
        <v>0</v>
      </c>
      <c r="BR449" s="2">
        <f t="shared" si="239"/>
        <v>0</v>
      </c>
    </row>
    <row r="450" spans="1:70" x14ac:dyDescent="0.3">
      <c r="A450" s="93">
        <v>0</v>
      </c>
      <c r="B450">
        <v>221549</v>
      </c>
      <c r="C450" t="s">
        <v>5248</v>
      </c>
      <c r="D450" t="s">
        <v>5249</v>
      </c>
      <c r="E450" t="s">
        <v>5250</v>
      </c>
      <c r="F450">
        <v>18708</v>
      </c>
      <c r="G450" t="s">
        <v>864</v>
      </c>
      <c r="H450" t="s">
        <v>921</v>
      </c>
      <c r="I450" t="s">
        <v>5231</v>
      </c>
      <c r="J450">
        <v>0</v>
      </c>
      <c r="K450">
        <v>4.5</v>
      </c>
      <c r="L450">
        <v>0</v>
      </c>
      <c r="M450">
        <v>0</v>
      </c>
      <c r="N450">
        <v>0</v>
      </c>
      <c r="O450" t="s">
        <v>1273</v>
      </c>
      <c r="P450" t="s">
        <v>5251</v>
      </c>
      <c r="Q450" t="s">
        <v>5251</v>
      </c>
      <c r="R450">
        <v>0</v>
      </c>
      <c r="S450">
        <v>0</v>
      </c>
      <c r="T450">
        <v>106</v>
      </c>
      <c r="U450">
        <v>5</v>
      </c>
      <c r="V450">
        <v>2970</v>
      </c>
      <c r="W450">
        <v>0</v>
      </c>
      <c r="X450">
        <v>0</v>
      </c>
      <c r="Y450">
        <v>0</v>
      </c>
      <c r="AB450" s="69" t="str">
        <f>IF(AA450&lt;&gt;"",INDEX(Lookup!$N$2:$N$5,MATCH(Players!AA450,Lookup!$P$2:$P$5,0)),INDEX(Lookup!$N$2:$N$5,MATCH(Players!O450,Lookup!$O$2:$O$5,0)))</f>
        <v>Goalkeeper</v>
      </c>
      <c r="AD450" s="69" t="s">
        <v>753</v>
      </c>
      <c r="AE450" s="69" t="e">
        <f>INDEX('Translate table'!$H$2:$H$622,MATCH(Players!P450,'Translate table'!$G$2:$G$622,0))</f>
        <v>#N/A</v>
      </c>
      <c r="AF450" s="69">
        <f>IFERROR(INDEX('Euro Qual stats'!$A$1:$L$2071,MATCH(Players!$AE450,'Euro Qual stats'!$A$1:$A$2071,0),MATCH(Players!AF$2,'Euro Qual stats'!$A$1:$L$1,0)),0)</f>
        <v>0</v>
      </c>
      <c r="AG450" s="69">
        <f>IFERROR(INDEX('Euro Qual stats'!$A$1:$L$2071,MATCH(Players!$AE450,'Euro Qual stats'!$A$1:$A$2071,0),MATCH(Players!AG$2,'Euro Qual stats'!$A$1:$L$1,0)),0)</f>
        <v>0</v>
      </c>
      <c r="AH450" s="69">
        <f>IFERROR(INDEX('Euro Qual stats'!$A$1:$L$2071,MATCH(Players!$AE450,'Euro Qual stats'!$A$1:$A$2071,0),MATCH(Players!AH$2,'Euro Qual stats'!$A$1:$L$1,0)),0)</f>
        <v>0</v>
      </c>
      <c r="AI450" s="69">
        <f>IFERROR(INDEX('Euro Qual stats'!$A$1:$L$2071,MATCH(Players!$AE450,'Euro Qual stats'!$A$1:$A$2071,0),MATCH(Players!AI$2,'Euro Qual stats'!$A$1:$L$1,0)),0)</f>
        <v>0</v>
      </c>
      <c r="AJ450" s="85">
        <f t="shared" si="210"/>
        <v>0</v>
      </c>
      <c r="AK450" s="85">
        <f t="shared" si="211"/>
        <v>0</v>
      </c>
      <c r="AL450" s="85">
        <f t="shared" si="212"/>
        <v>0</v>
      </c>
      <c r="AM450" s="85">
        <f t="shared" si="213"/>
        <v>0</v>
      </c>
      <c r="AN450" s="85">
        <f t="shared" si="214"/>
        <v>0</v>
      </c>
      <c r="AO450" s="85">
        <f t="shared" si="215"/>
        <v>0</v>
      </c>
      <c r="AP450" s="2">
        <f t="shared" si="216"/>
        <v>0</v>
      </c>
      <c r="AQ450" s="2">
        <f t="shared" si="217"/>
        <v>0</v>
      </c>
      <c r="AR450" s="2">
        <f t="shared" si="218"/>
        <v>0</v>
      </c>
      <c r="AS450" s="2">
        <f t="shared" si="219"/>
        <v>0</v>
      </c>
      <c r="AT450" s="2">
        <f t="shared" si="220"/>
        <v>0</v>
      </c>
      <c r="AU450" s="2">
        <f t="shared" si="240"/>
        <v>0</v>
      </c>
      <c r="AV450" s="2">
        <f t="shared" si="241"/>
        <v>0</v>
      </c>
      <c r="AW450" s="2">
        <f t="shared" si="242"/>
        <v>0</v>
      </c>
      <c r="AX450" s="2">
        <f t="shared" si="243"/>
        <v>0</v>
      </c>
      <c r="AY450" s="2">
        <f t="shared" si="244"/>
        <v>0</v>
      </c>
      <c r="AZ450" s="2">
        <f t="shared" si="221"/>
        <v>0</v>
      </c>
      <c r="BA450" s="2">
        <f t="shared" si="222"/>
        <v>0</v>
      </c>
      <c r="BB450" s="2">
        <f t="shared" si="223"/>
        <v>0</v>
      </c>
      <c r="BC450">
        <f t="shared" si="224"/>
        <v>0</v>
      </c>
      <c r="BD450" s="74">
        <f t="shared" si="225"/>
        <v>0</v>
      </c>
      <c r="BE450" s="74">
        <f t="shared" si="226"/>
        <v>0</v>
      </c>
      <c r="BF450" s="74">
        <f t="shared" si="227"/>
        <v>0</v>
      </c>
      <c r="BG450" s="2">
        <f t="shared" si="228"/>
        <v>0</v>
      </c>
      <c r="BH450" s="2">
        <f t="shared" si="229"/>
        <v>0</v>
      </c>
      <c r="BI450" s="2">
        <f t="shared" si="230"/>
        <v>0</v>
      </c>
      <c r="BJ450" s="2">
        <f t="shared" si="231"/>
        <v>0</v>
      </c>
      <c r="BK450" s="2">
        <f t="shared" si="232"/>
        <v>0</v>
      </c>
      <c r="BL450" s="2">
        <f t="shared" si="233"/>
        <v>0</v>
      </c>
      <c r="BM450" s="2">
        <f t="shared" si="234"/>
        <v>0</v>
      </c>
      <c r="BN450" s="2">
        <f t="shared" si="235"/>
        <v>0</v>
      </c>
      <c r="BO450" s="2">
        <f t="shared" si="236"/>
        <v>0</v>
      </c>
      <c r="BP450" s="2">
        <f t="shared" si="237"/>
        <v>0</v>
      </c>
      <c r="BQ450" s="2">
        <f t="shared" si="238"/>
        <v>0</v>
      </c>
      <c r="BR450" s="2">
        <f t="shared" si="239"/>
        <v>0</v>
      </c>
    </row>
    <row r="451" spans="1:70" x14ac:dyDescent="0.3">
      <c r="A451" s="93">
        <v>0</v>
      </c>
      <c r="B451">
        <v>204720</v>
      </c>
      <c r="C451" t="s">
        <v>2706</v>
      </c>
      <c r="D451" t="s">
        <v>2707</v>
      </c>
      <c r="E451" t="s">
        <v>2708</v>
      </c>
      <c r="F451">
        <v>18708</v>
      </c>
      <c r="G451" t="s">
        <v>864</v>
      </c>
      <c r="H451" t="s">
        <v>921</v>
      </c>
      <c r="I451" t="s">
        <v>5231</v>
      </c>
      <c r="J451">
        <v>0</v>
      </c>
      <c r="K451">
        <v>4.5</v>
      </c>
      <c r="L451">
        <v>0</v>
      </c>
      <c r="M451">
        <v>0</v>
      </c>
      <c r="N451">
        <v>2</v>
      </c>
      <c r="O451" t="s">
        <v>1273</v>
      </c>
      <c r="P451" t="s">
        <v>2709</v>
      </c>
      <c r="Q451" t="s">
        <v>1155</v>
      </c>
      <c r="Z451" t="s">
        <v>1325</v>
      </c>
      <c r="AA451" t="s">
        <v>690</v>
      </c>
      <c r="AB451" s="69" t="str">
        <f>IF(AA451&lt;&gt;"",INDEX(Lookup!$N$2:$N$5,MATCH(Players!AA451,Lookup!$P$2:$P$5,0)),INDEX(Lookup!$N$2:$N$5,MATCH(Players!O451,Lookup!$O$2:$O$5,0)))</f>
        <v>Goalkeeper</v>
      </c>
      <c r="AC451">
        <v>3495000</v>
      </c>
      <c r="AD451" s="69" t="s">
        <v>788</v>
      </c>
      <c r="AE451" s="69" t="str">
        <f>INDEX('Translate table'!$H$2:$H$622,MATCH(Players!P451,'Translate table'!$G$2:$G$622,0))</f>
        <v>Yvon Mvogo</v>
      </c>
      <c r="AF451" s="69">
        <f>IFERROR(INDEX('Euro Qual stats'!$A$1:$L$2071,MATCH(Players!$AE451,'Euro Qual stats'!$A$1:$A$2071,0),MATCH(Players!AF$2,'Euro Qual stats'!$A$1:$L$1,0)),0)</f>
        <v>0</v>
      </c>
      <c r="AG451" s="69">
        <f>IFERROR(INDEX('Euro Qual stats'!$A$1:$L$2071,MATCH(Players!$AE451,'Euro Qual stats'!$A$1:$A$2071,0),MATCH(Players!AG$2,'Euro Qual stats'!$A$1:$L$1,0)),0)</f>
        <v>0</v>
      </c>
      <c r="AH451" s="69">
        <f>IFERROR(INDEX('Euro Qual stats'!$A$1:$L$2071,MATCH(Players!$AE451,'Euro Qual stats'!$A$1:$A$2071,0),MATCH(Players!AH$2,'Euro Qual stats'!$A$1:$L$1,0)),0)</f>
        <v>0</v>
      </c>
      <c r="AI451" s="69">
        <f>IFERROR(INDEX('Euro Qual stats'!$A$1:$L$2071,MATCH(Players!$AE451,'Euro Qual stats'!$A$1:$A$2071,0),MATCH(Players!AI$2,'Euro Qual stats'!$A$1:$L$1,0)),0)</f>
        <v>0</v>
      </c>
      <c r="AJ451" s="85">
        <f t="shared" ref="AJ451:AJ514" si="245">(12-$AF451)/12*INDEX(BV$9:BV$12,MATCH($AB451,$BU$9:$BU$12,0))+$AF451/12*AG451</f>
        <v>0</v>
      </c>
      <c r="AK451" s="85">
        <f t="shared" ref="AK451:AK514" si="246">(12-$AF451)/12*INDEX(BW$9:BW$12,MATCH($AB451,$BU$9:$BU$12,0))+$AF451/12*AH451</f>
        <v>0</v>
      </c>
      <c r="AL451" s="85">
        <f t="shared" ref="AL451:AL514" si="247">(12-$AF451)/12*INDEX(BX$9:BX$12,MATCH($AB451,$BU$9:$BU$12,0))+$AF451/12*AI451</f>
        <v>0</v>
      </c>
      <c r="AM451" s="85">
        <f t="shared" ref="AM451:AM514" si="248">IF($BC451=1,AJ451/SUMIFS(AJ$3:AJ$622,$BC$3:$BC$622,1,$G$3:$G$622,$G451),0)</f>
        <v>0</v>
      </c>
      <c r="AN451" s="85">
        <f t="shared" ref="AN451:AN514" si="249">IF($BC451=1,AK451/SUMIFS(AK$3:AK$622,$BC$3:$BC$622,1,$G$3:$G$622,$G451),0)</f>
        <v>0</v>
      </c>
      <c r="AO451" s="85">
        <f t="shared" ref="AO451:AO514" si="250">IF($BC451=1,AL451/SUMIFS(AL$3:AL$622,$BC$3:$BC$622,1,$G$3:$G$622,$G451),0)</f>
        <v>0</v>
      </c>
      <c r="AP451" s="2" t="str">
        <f t="shared" ref="AP451:AP514" si="251">IFERROR(R451/$V451*90,"")</f>
        <v/>
      </c>
      <c r="AQ451" s="2" t="str">
        <f t="shared" ref="AQ451:AQ514" si="252">IFERROR(S451/$V451*90,"")</f>
        <v/>
      </c>
      <c r="AR451" s="2" t="str">
        <f t="shared" ref="AR451:AR514" si="253">IFERROR(W451/$V451*90,"")</f>
        <v/>
      </c>
      <c r="AS451" s="2" t="str">
        <f t="shared" ref="AS451:AS514" si="254">IFERROR(X451/$V451*90,"")</f>
        <v/>
      </c>
      <c r="AT451" s="2" t="str">
        <f t="shared" ref="AT451:AT514" si="255">IFERROR(Y451/$V451*90,"")</f>
        <v/>
      </c>
      <c r="AU451" s="2">
        <f t="shared" si="240"/>
        <v>0</v>
      </c>
      <c r="AV451" s="2">
        <f t="shared" si="241"/>
        <v>0</v>
      </c>
      <c r="AW451" s="2">
        <f t="shared" si="242"/>
        <v>0</v>
      </c>
      <c r="AX451" s="2">
        <f t="shared" si="243"/>
        <v>2.7027027027027025E-2</v>
      </c>
      <c r="AY451" s="2">
        <f t="shared" si="244"/>
        <v>0</v>
      </c>
      <c r="AZ451" s="2">
        <f t="shared" ref="AZ451:AZ514" si="256">AU451*0.5+AK451*0.5</f>
        <v>0</v>
      </c>
      <c r="BA451" s="2">
        <f t="shared" ref="BA451:BA514" si="257">AV451*0.5+AJ451*0.5</f>
        <v>0</v>
      </c>
      <c r="BB451" s="2">
        <f t="shared" ref="BB451:BB514" si="258">AX451*0.5+AI451*0.5</f>
        <v>1.3513513513513513E-2</v>
      </c>
      <c r="BC451">
        <f t="shared" ref="BC451:BC514" si="259">IF(I451="expected",1,0)</f>
        <v>0</v>
      </c>
      <c r="BD451" s="74">
        <f t="shared" ref="BD451:BD514" si="260">IF(BC451=1,AZ451/SUMIFS(AZ$3:AZ$622,$BC$3:$BC$622,1,$G$3:$G$622,$G451),0)</f>
        <v>0</v>
      </c>
      <c r="BE451" s="74">
        <f t="shared" ref="BE451:BE514" si="261">IF(BC451=1,BA451/SUMIFS(BA$3:BA$622,$BC$3:$BC$622,1,$G$3:$G$622,$G451),0)</f>
        <v>0</v>
      </c>
      <c r="BF451" s="74">
        <f t="shared" ref="BF451:BF514" si="262">IF(BC451=1,AW451/SUMIFS(AW$3:AW$622,$BC$3:$BC$622,1,$G$3:$G$622,$G451),0)</f>
        <v>0</v>
      </c>
      <c r="BG451" s="2">
        <f t="shared" ref="BG451:BG514" si="263">BB451</f>
        <v>1.3513513513513513E-2</v>
      </c>
      <c r="BH451" s="2">
        <f t="shared" ref="BH451:BH514" si="264">AY451</f>
        <v>0</v>
      </c>
      <c r="BI451" s="2">
        <f t="shared" ref="BI451:BI514" si="265">MIN(BI$1,BD451)</f>
        <v>0</v>
      </c>
      <c r="BJ451" s="2">
        <f t="shared" ref="BJ451:BJ514" si="266">MIN(BJ$1,BE451)</f>
        <v>0</v>
      </c>
      <c r="BK451" s="2">
        <f t="shared" ref="BK451:BK514" si="267">MIN(BK$1,BF451)</f>
        <v>0</v>
      </c>
      <c r="BL451" s="2">
        <f t="shared" ref="BL451:BL514" si="268">BG451</f>
        <v>1.3513513513513513E-2</v>
      </c>
      <c r="BM451" s="2">
        <f t="shared" ref="BM451:BM514" si="269">MIN($BM$1,BH451)</f>
        <v>0</v>
      </c>
      <c r="BN451" s="2">
        <f t="shared" ref="BN451:BN514" si="270">BI451/SUMIFS(BI$3:BI$622,$BC$3:$BC$622,1,$G$3:$G$622,$G451)</f>
        <v>0</v>
      </c>
      <c r="BO451" s="2">
        <f t="shared" ref="BO451:BO514" si="271">BJ451/SUMIFS(BJ$3:BJ$622,$BC$3:$BC$622,1,$G$3:$G$622,$G451)</f>
        <v>0</v>
      </c>
      <c r="BP451" s="2">
        <f t="shared" ref="BP451:BP514" si="272">BK451/SUMIFS(BK$3:BK$622,$BC$3:$BC$622,1,$G$3:$G$622,$G451)</f>
        <v>0</v>
      </c>
      <c r="BQ451" s="2">
        <f t="shared" ref="BQ451:BQ514" si="273">BL451</f>
        <v>1.3513513513513513E-2</v>
      </c>
      <c r="BR451" s="2">
        <f t="shared" ref="BR451:BR514" si="274">BM451</f>
        <v>0</v>
      </c>
    </row>
    <row r="452" spans="1:70" x14ac:dyDescent="0.3">
      <c r="A452" s="93">
        <v>0</v>
      </c>
      <c r="B452">
        <v>221555</v>
      </c>
      <c r="C452" t="s">
        <v>2710</v>
      </c>
      <c r="D452" t="s">
        <v>990</v>
      </c>
      <c r="E452" t="s">
        <v>2711</v>
      </c>
      <c r="F452">
        <v>18708</v>
      </c>
      <c r="G452" t="s">
        <v>864</v>
      </c>
      <c r="H452" t="s">
        <v>921</v>
      </c>
      <c r="I452" t="s">
        <v>979</v>
      </c>
      <c r="J452">
        <v>1</v>
      </c>
      <c r="K452">
        <v>4.5</v>
      </c>
      <c r="L452">
        <v>1</v>
      </c>
      <c r="M452">
        <v>0</v>
      </c>
      <c r="N452">
        <v>222</v>
      </c>
      <c r="O452" t="s">
        <v>1301</v>
      </c>
      <c r="P452" t="s">
        <v>2712</v>
      </c>
      <c r="Q452" t="s">
        <v>2712</v>
      </c>
      <c r="R452">
        <v>0</v>
      </c>
      <c r="S452">
        <v>1</v>
      </c>
      <c r="T452">
        <v>0</v>
      </c>
      <c r="U452">
        <v>7</v>
      </c>
      <c r="V452">
        <v>1643</v>
      </c>
      <c r="W452">
        <v>5</v>
      </c>
      <c r="X452">
        <v>7</v>
      </c>
      <c r="Y452">
        <v>0</v>
      </c>
      <c r="Z452" t="s">
        <v>1325</v>
      </c>
      <c r="AA452" t="s">
        <v>692</v>
      </c>
      <c r="AB452" s="69" t="str">
        <f>IF(AA452&lt;&gt;"",INDEX(Lookup!$N$2:$N$5,MATCH(Players!AA452,Lookup!$P$2:$P$5,0)),INDEX(Lookup!$N$2:$N$5,MATCH(Players!O452,Lookup!$O$2:$O$5,0)))</f>
        <v>Defense</v>
      </c>
      <c r="AC452">
        <v>2994000</v>
      </c>
      <c r="AD452" s="69" t="s">
        <v>798</v>
      </c>
      <c r="AE452" s="69" t="str">
        <f>INDEX('Translate table'!$H$2:$H$622,MATCH(Players!P452,'Translate table'!$G$2:$G$622,0))</f>
        <v>Kevin Mbabu</v>
      </c>
      <c r="AF452" s="69">
        <f>IFERROR(INDEX('Euro Qual stats'!$A$1:$L$2071,MATCH(Players!$AE452,'Euro Qual stats'!$A$1:$A$2071,0),MATCH(Players!AF$2,'Euro Qual stats'!$A$1:$L$1,0)),0)</f>
        <v>3</v>
      </c>
      <c r="AG452" s="69">
        <f>IFERROR(INDEX('Euro Qual stats'!$A$1:$L$2071,MATCH(Players!$AE452,'Euro Qual stats'!$A$1:$A$2071,0),MATCH(Players!AG$2,'Euro Qual stats'!$A$1:$L$1,0)),0)</f>
        <v>0</v>
      </c>
      <c r="AH452" s="69">
        <f>IFERROR(INDEX('Euro Qual stats'!$A$1:$L$2071,MATCH(Players!$AE452,'Euro Qual stats'!$A$1:$A$2071,0),MATCH(Players!AH$2,'Euro Qual stats'!$A$1:$L$1,0)),0)</f>
        <v>0</v>
      </c>
      <c r="AI452" s="69">
        <f>IFERROR(INDEX('Euro Qual stats'!$A$1:$L$2071,MATCH(Players!$AE452,'Euro Qual stats'!$A$1:$A$2071,0),MATCH(Players!AI$2,'Euro Qual stats'!$A$1:$L$1,0)),0)</f>
        <v>0.45</v>
      </c>
      <c r="AJ452" s="85">
        <f t="shared" si="245"/>
        <v>7.0162721893491126E-2</v>
      </c>
      <c r="AK452" s="85">
        <f t="shared" si="246"/>
        <v>6.8831360946745579E-2</v>
      </c>
      <c r="AL452" s="85">
        <f t="shared" si="247"/>
        <v>0.25420118343195258</v>
      </c>
      <c r="AM452" s="85">
        <f t="shared" si="248"/>
        <v>5.2052259439554091E-2</v>
      </c>
      <c r="AN452" s="85">
        <f t="shared" si="249"/>
        <v>3.6901436347558693E-2</v>
      </c>
      <c r="AO452" s="85">
        <f t="shared" si="250"/>
        <v>0.12923612749103039</v>
      </c>
      <c r="AP452" s="2">
        <f t="shared" si="251"/>
        <v>0</v>
      </c>
      <c r="AQ452" s="2">
        <f t="shared" si="252"/>
        <v>5.4777845404747415E-2</v>
      </c>
      <c r="AR452" s="2">
        <f t="shared" si="253"/>
        <v>0.27388922702373703</v>
      </c>
      <c r="AS452" s="2">
        <f t="shared" si="254"/>
        <v>0.38344491783323187</v>
      </c>
      <c r="AT452" s="2">
        <f t="shared" si="255"/>
        <v>0</v>
      </c>
      <c r="AU452" s="2">
        <f t="shared" ref="AU452:AU515" si="275">IF(AP452="",INDEX(BV$4:BV$7,MATCH(O452,$BU$4:$BU$7,0)),AP452)</f>
        <v>0</v>
      </c>
      <c r="AV452" s="2">
        <f t="shared" ref="AV452:AV515" si="276">IF(AQ452="",INDEX(BW$4:BW$7,MATCH($O452,$BU$4:$BU$7,0)),AQ452)</f>
        <v>5.4777845404747415E-2</v>
      </c>
      <c r="AW452" s="2">
        <f t="shared" ref="AW452:AW515" si="277">IF(AR452="",INDEX(BX$4:BX$7,MATCH($O452,$BU$4:$BU$7,0)),AR452)</f>
        <v>0.27388922702373703</v>
      </c>
      <c r="AX452" s="2">
        <f t="shared" ref="AX452:AX515" si="278">IF(AS452="",INDEX(BY$4:BY$7,MATCH($O452,$BU$4:$BU$7,0)),AS452)</f>
        <v>0.38344491783323187</v>
      </c>
      <c r="AY452" s="2">
        <f t="shared" ref="AY452:AY515" si="279">IF(AT452="",INDEX(BZ$4:BZ$7,MATCH($O452,$BU$4:$BU$7,0)),AT452)</f>
        <v>0</v>
      </c>
      <c r="AZ452" s="2">
        <f t="shared" si="256"/>
        <v>3.4415680473372789E-2</v>
      </c>
      <c r="BA452" s="2">
        <f t="shared" si="257"/>
        <v>6.2470283649119274E-2</v>
      </c>
      <c r="BB452" s="2">
        <f t="shared" si="258"/>
        <v>0.41672245891661597</v>
      </c>
      <c r="BC452">
        <f t="shared" si="259"/>
        <v>1</v>
      </c>
      <c r="BD452" s="74">
        <f t="shared" si="260"/>
        <v>2.7171136506553763E-2</v>
      </c>
      <c r="BE452" s="74">
        <f t="shared" si="261"/>
        <v>5.6208362702794376E-2</v>
      </c>
      <c r="BF452" s="74">
        <f t="shared" si="262"/>
        <v>7.9071132466919311E-2</v>
      </c>
      <c r="BG452" s="2">
        <f t="shared" si="263"/>
        <v>0.41672245891661597</v>
      </c>
      <c r="BH452" s="2">
        <f t="shared" si="264"/>
        <v>0</v>
      </c>
      <c r="BI452" s="2">
        <f t="shared" si="265"/>
        <v>2.7171136506553763E-2</v>
      </c>
      <c r="BJ452" s="2">
        <f t="shared" si="266"/>
        <v>5.6208362702794376E-2</v>
      </c>
      <c r="BK452" s="2">
        <f t="shared" si="267"/>
        <v>7.9071132466919311E-2</v>
      </c>
      <c r="BL452" s="2">
        <f t="shared" si="268"/>
        <v>0.41672245891661597</v>
      </c>
      <c r="BM452" s="2">
        <f t="shared" si="269"/>
        <v>0</v>
      </c>
      <c r="BN452" s="2">
        <f t="shared" si="270"/>
        <v>2.7171136506553766E-2</v>
      </c>
      <c r="BO452" s="2">
        <f t="shared" si="271"/>
        <v>5.6208362702794376E-2</v>
      </c>
      <c r="BP452" s="2">
        <f t="shared" si="272"/>
        <v>8.5968909748408207E-2</v>
      </c>
      <c r="BQ452" s="2">
        <f t="shared" si="273"/>
        <v>0.41672245891661597</v>
      </c>
      <c r="BR452" s="2">
        <f t="shared" si="274"/>
        <v>0</v>
      </c>
    </row>
    <row r="453" spans="1:70" x14ac:dyDescent="0.3">
      <c r="A453" s="93">
        <v>0</v>
      </c>
      <c r="B453">
        <v>221553</v>
      </c>
      <c r="C453" t="s">
        <v>2713</v>
      </c>
      <c r="D453" t="s">
        <v>2714</v>
      </c>
      <c r="E453" t="s">
        <v>2715</v>
      </c>
      <c r="F453">
        <v>18708</v>
      </c>
      <c r="G453" t="s">
        <v>864</v>
      </c>
      <c r="H453" t="s">
        <v>921</v>
      </c>
      <c r="I453" t="s">
        <v>5231</v>
      </c>
      <c r="J453">
        <v>0</v>
      </c>
      <c r="K453">
        <v>4.5</v>
      </c>
      <c r="L453">
        <v>0</v>
      </c>
      <c r="M453">
        <v>0</v>
      </c>
      <c r="N453">
        <v>4</v>
      </c>
      <c r="O453" t="s">
        <v>1301</v>
      </c>
      <c r="P453" t="s">
        <v>2716</v>
      </c>
      <c r="Q453" t="s">
        <v>1155</v>
      </c>
      <c r="Z453" t="s">
        <v>1325</v>
      </c>
      <c r="AA453" t="s">
        <v>692</v>
      </c>
      <c r="AB453" s="69" t="str">
        <f>IF(AA453&lt;&gt;"",INDEX(Lookup!$N$2:$N$5,MATCH(Players!AA453,Lookup!$P$2:$P$5,0)),INDEX(Lookup!$N$2:$N$5,MATCH(Players!O453,Lookup!$O$2:$O$5,0)))</f>
        <v>Defense</v>
      </c>
      <c r="AC453">
        <v>2495000</v>
      </c>
      <c r="AD453" s="69" t="s">
        <v>789</v>
      </c>
      <c r="AE453" s="69" t="str">
        <f>INDEX('Translate table'!$H$2:$H$622,MATCH(Players!P453,'Translate table'!$G$2:$G$622,0))</f>
        <v>Silvan Widmer</v>
      </c>
      <c r="AF453" s="69">
        <f>IFERROR(INDEX('Euro Qual stats'!$A$1:$L$2071,MATCH(Players!$AE453,'Euro Qual stats'!$A$1:$A$2071,0),MATCH(Players!AF$2,'Euro Qual stats'!$A$1:$L$1,0)),0)</f>
        <v>0</v>
      </c>
      <c r="AG453" s="69">
        <f>IFERROR(INDEX('Euro Qual stats'!$A$1:$L$2071,MATCH(Players!$AE453,'Euro Qual stats'!$A$1:$A$2071,0),MATCH(Players!AG$2,'Euro Qual stats'!$A$1:$L$1,0)),0)</f>
        <v>0</v>
      </c>
      <c r="AH453" s="69">
        <f>IFERROR(INDEX('Euro Qual stats'!$A$1:$L$2071,MATCH(Players!$AE453,'Euro Qual stats'!$A$1:$A$2071,0),MATCH(Players!AH$2,'Euro Qual stats'!$A$1:$L$1,0)),0)</f>
        <v>0</v>
      </c>
      <c r="AI453" s="69">
        <f>IFERROR(INDEX('Euro Qual stats'!$A$1:$L$2071,MATCH(Players!$AE453,'Euro Qual stats'!$A$1:$A$2071,0),MATCH(Players!AI$2,'Euro Qual stats'!$A$1:$L$1,0)),0)</f>
        <v>0</v>
      </c>
      <c r="AJ453" s="85">
        <f t="shared" si="245"/>
        <v>9.3550295857988172E-2</v>
      </c>
      <c r="AK453" s="85">
        <f t="shared" si="246"/>
        <v>9.1775147928994105E-2</v>
      </c>
      <c r="AL453" s="85">
        <f t="shared" si="247"/>
        <v>0.18893491124260345</v>
      </c>
      <c r="AM453" s="85">
        <f t="shared" si="248"/>
        <v>0</v>
      </c>
      <c r="AN453" s="85">
        <f t="shared" si="249"/>
        <v>0</v>
      </c>
      <c r="AO453" s="85">
        <f t="shared" si="250"/>
        <v>0</v>
      </c>
      <c r="AP453" s="2" t="str">
        <f t="shared" si="251"/>
        <v/>
      </c>
      <c r="AQ453" s="2" t="str">
        <f t="shared" si="252"/>
        <v/>
      </c>
      <c r="AR453" s="2" t="str">
        <f t="shared" si="253"/>
        <v/>
      </c>
      <c r="AS453" s="2" t="str">
        <f t="shared" si="254"/>
        <v/>
      </c>
      <c r="AT453" s="2" t="str">
        <f t="shared" si="255"/>
        <v/>
      </c>
      <c r="AU453" s="2">
        <f t="shared" si="275"/>
        <v>0</v>
      </c>
      <c r="AV453" s="2">
        <f t="shared" si="276"/>
        <v>0</v>
      </c>
      <c r="AW453" s="2">
        <f t="shared" si="277"/>
        <v>7.9071179238124151E-2</v>
      </c>
      <c r="AX453" s="2">
        <f t="shared" si="278"/>
        <v>0.13674475927152546</v>
      </c>
      <c r="AY453" s="2">
        <f t="shared" si="279"/>
        <v>0</v>
      </c>
      <c r="AZ453" s="2">
        <f t="shared" si="256"/>
        <v>4.5887573964497053E-2</v>
      </c>
      <c r="BA453" s="2">
        <f t="shared" si="257"/>
        <v>4.6775147928994086E-2</v>
      </c>
      <c r="BB453" s="2">
        <f t="shared" si="258"/>
        <v>6.8372379635762731E-2</v>
      </c>
      <c r="BC453">
        <f t="shared" si="259"/>
        <v>0</v>
      </c>
      <c r="BD453" s="74">
        <f t="shared" si="260"/>
        <v>0</v>
      </c>
      <c r="BE453" s="74">
        <f t="shared" si="261"/>
        <v>0</v>
      </c>
      <c r="BF453" s="74">
        <f t="shared" si="262"/>
        <v>0</v>
      </c>
      <c r="BG453" s="2">
        <f t="shared" si="263"/>
        <v>6.8372379635762731E-2</v>
      </c>
      <c r="BH453" s="2">
        <f t="shared" si="264"/>
        <v>0</v>
      </c>
      <c r="BI453" s="2">
        <f t="shared" si="265"/>
        <v>0</v>
      </c>
      <c r="BJ453" s="2">
        <f t="shared" si="266"/>
        <v>0</v>
      </c>
      <c r="BK453" s="2">
        <f t="shared" si="267"/>
        <v>0</v>
      </c>
      <c r="BL453" s="2">
        <f t="shared" si="268"/>
        <v>6.8372379635762731E-2</v>
      </c>
      <c r="BM453" s="2">
        <f t="shared" si="269"/>
        <v>0</v>
      </c>
      <c r="BN453" s="2">
        <f t="shared" si="270"/>
        <v>0</v>
      </c>
      <c r="BO453" s="2">
        <f t="shared" si="271"/>
        <v>0</v>
      </c>
      <c r="BP453" s="2">
        <f t="shared" si="272"/>
        <v>0</v>
      </c>
      <c r="BQ453" s="2">
        <f t="shared" si="273"/>
        <v>6.8372379635762731E-2</v>
      </c>
      <c r="BR453" s="2">
        <f t="shared" si="274"/>
        <v>0</v>
      </c>
    </row>
    <row r="454" spans="1:70" x14ac:dyDescent="0.3">
      <c r="A454" s="93">
        <v>0</v>
      </c>
      <c r="B454">
        <v>221552</v>
      </c>
      <c r="C454" t="s">
        <v>2717</v>
      </c>
      <c r="D454" t="s">
        <v>1296</v>
      </c>
      <c r="E454" t="s">
        <v>2718</v>
      </c>
      <c r="F454">
        <v>18708</v>
      </c>
      <c r="G454" t="s">
        <v>864</v>
      </c>
      <c r="H454" t="s">
        <v>921</v>
      </c>
      <c r="I454" t="s">
        <v>5231</v>
      </c>
      <c r="J454">
        <v>0</v>
      </c>
      <c r="K454">
        <v>4.5</v>
      </c>
      <c r="L454">
        <v>0</v>
      </c>
      <c r="M454">
        <v>0</v>
      </c>
      <c r="N454">
        <v>0</v>
      </c>
      <c r="O454" t="s">
        <v>1301</v>
      </c>
      <c r="P454" t="s">
        <v>2719</v>
      </c>
      <c r="Q454" t="s">
        <v>2719</v>
      </c>
      <c r="R454">
        <v>1</v>
      </c>
      <c r="S454">
        <v>0</v>
      </c>
      <c r="T454">
        <v>0</v>
      </c>
      <c r="U454">
        <v>4</v>
      </c>
      <c r="V454">
        <v>2126</v>
      </c>
      <c r="W454">
        <v>2</v>
      </c>
      <c r="X454">
        <v>5</v>
      </c>
      <c r="Y454">
        <v>1</v>
      </c>
      <c r="Z454" t="s">
        <v>1325</v>
      </c>
      <c r="AA454" t="s">
        <v>692</v>
      </c>
      <c r="AB454" s="69" t="str">
        <f>IF(AA454&lt;&gt;"",INDEX(Lookup!$N$2:$N$5,MATCH(Players!AA454,Lookup!$P$2:$P$5,0)),INDEX(Lookup!$N$2:$N$5,MATCH(Players!O454,Lookup!$O$2:$O$5,0)))</f>
        <v>Defense</v>
      </c>
      <c r="AC454">
        <v>1995000</v>
      </c>
      <c r="AD454" s="69" t="s">
        <v>788</v>
      </c>
      <c r="AE454" s="69" t="str">
        <f>INDEX('Translate table'!$H$2:$H$622,MATCH(Players!P454,'Translate table'!$G$2:$G$622,0))</f>
        <v>Ion Jardan</v>
      </c>
      <c r="AF454" s="69">
        <f>IFERROR(INDEX('Euro Qual stats'!$A$1:$L$2071,MATCH(Players!$AE454,'Euro Qual stats'!$A$1:$A$2071,0),MATCH(Players!AF$2,'Euro Qual stats'!$A$1:$L$1,0)),0)</f>
        <v>5</v>
      </c>
      <c r="AG454" s="69">
        <f>IFERROR(INDEX('Euro Qual stats'!$A$1:$L$2071,MATCH(Players!$AE454,'Euro Qual stats'!$A$1:$A$2071,0),MATCH(Players!AG$2,'Euro Qual stats'!$A$1:$L$1,0)),0)</f>
        <v>0</v>
      </c>
      <c r="AH454" s="69">
        <f>IFERROR(INDEX('Euro Qual stats'!$A$1:$L$2071,MATCH(Players!$AE454,'Euro Qual stats'!$A$1:$A$2071,0),MATCH(Players!AH$2,'Euro Qual stats'!$A$1:$L$1,0)),0)</f>
        <v>0</v>
      </c>
      <c r="AI454" s="69">
        <f>IFERROR(INDEX('Euro Qual stats'!$A$1:$L$2071,MATCH(Players!$AE454,'Euro Qual stats'!$A$1:$A$2071,0),MATCH(Players!AI$2,'Euro Qual stats'!$A$1:$L$1,0)),0)</f>
        <v>0.22</v>
      </c>
      <c r="AJ454" s="85">
        <f t="shared" si="245"/>
        <v>5.4571005917159771E-2</v>
      </c>
      <c r="AK454" s="85">
        <f t="shared" si="246"/>
        <v>5.3535502958579895E-2</v>
      </c>
      <c r="AL454" s="85">
        <f t="shared" si="247"/>
        <v>0.20187869822485202</v>
      </c>
      <c r="AM454" s="85">
        <f t="shared" si="248"/>
        <v>0</v>
      </c>
      <c r="AN454" s="85">
        <f t="shared" si="249"/>
        <v>0</v>
      </c>
      <c r="AO454" s="85">
        <f t="shared" si="250"/>
        <v>0</v>
      </c>
      <c r="AP454" s="2">
        <f t="shared" si="251"/>
        <v>4.2333019755409221E-2</v>
      </c>
      <c r="AQ454" s="2">
        <f t="shared" si="252"/>
        <v>0</v>
      </c>
      <c r="AR454" s="2">
        <f t="shared" si="253"/>
        <v>8.4666039510818442E-2</v>
      </c>
      <c r="AS454" s="2">
        <f t="shared" si="254"/>
        <v>0.21166509877704609</v>
      </c>
      <c r="AT454" s="2">
        <f t="shared" si="255"/>
        <v>4.2333019755409221E-2</v>
      </c>
      <c r="AU454" s="2">
        <f t="shared" si="275"/>
        <v>4.2333019755409221E-2</v>
      </c>
      <c r="AV454" s="2">
        <f t="shared" si="276"/>
        <v>0</v>
      </c>
      <c r="AW454" s="2">
        <f t="shared" si="277"/>
        <v>8.4666039510818442E-2</v>
      </c>
      <c r="AX454" s="2">
        <f t="shared" si="278"/>
        <v>0.21166509877704609</v>
      </c>
      <c r="AY454" s="2">
        <f t="shared" si="279"/>
        <v>4.2333019755409221E-2</v>
      </c>
      <c r="AZ454" s="2">
        <f t="shared" si="256"/>
        <v>4.7934261356994558E-2</v>
      </c>
      <c r="BA454" s="2">
        <f t="shared" si="257"/>
        <v>2.7285502958579885E-2</v>
      </c>
      <c r="BB454" s="2">
        <f t="shared" si="258"/>
        <v>0.21583254938852303</v>
      </c>
      <c r="BC454">
        <f t="shared" si="259"/>
        <v>0</v>
      </c>
      <c r="BD454" s="74">
        <f t="shared" si="260"/>
        <v>0</v>
      </c>
      <c r="BE454" s="74">
        <f t="shared" si="261"/>
        <v>0</v>
      </c>
      <c r="BF454" s="74">
        <f t="shared" si="262"/>
        <v>0</v>
      </c>
      <c r="BG454" s="2">
        <f t="shared" si="263"/>
        <v>0.21583254938852303</v>
      </c>
      <c r="BH454" s="2">
        <f t="shared" si="264"/>
        <v>4.2333019755409221E-2</v>
      </c>
      <c r="BI454" s="2">
        <f t="shared" si="265"/>
        <v>0</v>
      </c>
      <c r="BJ454" s="2">
        <f t="shared" si="266"/>
        <v>0</v>
      </c>
      <c r="BK454" s="2">
        <f t="shared" si="267"/>
        <v>0</v>
      </c>
      <c r="BL454" s="2">
        <f t="shared" si="268"/>
        <v>0.21583254938852303</v>
      </c>
      <c r="BM454" s="2">
        <f t="shared" si="269"/>
        <v>4.2333019755409221E-2</v>
      </c>
      <c r="BN454" s="2">
        <f t="shared" si="270"/>
        <v>0</v>
      </c>
      <c r="BO454" s="2">
        <f t="shared" si="271"/>
        <v>0</v>
      </c>
      <c r="BP454" s="2">
        <f t="shared" si="272"/>
        <v>0</v>
      </c>
      <c r="BQ454" s="2">
        <f t="shared" si="273"/>
        <v>0.21583254938852303</v>
      </c>
      <c r="BR454" s="2">
        <f t="shared" si="274"/>
        <v>4.2333019755409221E-2</v>
      </c>
    </row>
    <row r="455" spans="1:70" x14ac:dyDescent="0.3">
      <c r="A455" s="93">
        <v>0</v>
      </c>
      <c r="B455">
        <v>221551</v>
      </c>
      <c r="C455" t="s">
        <v>2720</v>
      </c>
      <c r="D455" t="s">
        <v>2721</v>
      </c>
      <c r="E455" t="s">
        <v>2722</v>
      </c>
      <c r="F455">
        <v>18708</v>
      </c>
      <c r="G455" t="s">
        <v>864</v>
      </c>
      <c r="H455" t="s">
        <v>921</v>
      </c>
      <c r="I455" t="s">
        <v>5231</v>
      </c>
      <c r="J455">
        <v>0</v>
      </c>
      <c r="K455">
        <v>4.5</v>
      </c>
      <c r="L455">
        <v>0</v>
      </c>
      <c r="M455">
        <v>0</v>
      </c>
      <c r="N455">
        <v>0</v>
      </c>
      <c r="O455" t="s">
        <v>1301</v>
      </c>
      <c r="P455" t="s">
        <v>2723</v>
      </c>
      <c r="Q455" t="s">
        <v>1155</v>
      </c>
      <c r="Z455" t="s">
        <v>1325</v>
      </c>
      <c r="AA455" t="s">
        <v>692</v>
      </c>
      <c r="AB455" s="69" t="str">
        <f>IF(AA455&lt;&gt;"",INDEX(Lookup!$N$2:$N$5,MATCH(Players!AA455,Lookup!$P$2:$P$5,0)),INDEX(Lookup!$N$2:$N$5,MATCH(Players!O455,Lookup!$O$2:$O$5,0)))</f>
        <v>Defense</v>
      </c>
      <c r="AC455">
        <v>1995000</v>
      </c>
      <c r="AD455" s="69" t="s">
        <v>788</v>
      </c>
      <c r="AE455" s="69" t="str">
        <f>INDEX('Translate table'!$H$2:$H$622,MATCH(Players!P455,'Translate table'!$G$2:$G$622,0))</f>
        <v>Eray CÃ¼mart</v>
      </c>
      <c r="AF455" s="69">
        <f>IFERROR(INDEX('Euro Qual stats'!$A$1:$L$2071,MATCH(Players!$AE455,'Euro Qual stats'!$A$1:$A$2071,0),MATCH(Players!AF$2,'Euro Qual stats'!$A$1:$L$1,0)),0)</f>
        <v>1</v>
      </c>
      <c r="AG455" s="69">
        <f>IFERROR(INDEX('Euro Qual stats'!$A$1:$L$2071,MATCH(Players!$AE455,'Euro Qual stats'!$A$1:$A$2071,0),MATCH(Players!AG$2,'Euro Qual stats'!$A$1:$L$1,0)),0)</f>
        <v>0</v>
      </c>
      <c r="AH455" s="69">
        <f>IFERROR(INDEX('Euro Qual stats'!$A$1:$L$2071,MATCH(Players!$AE455,'Euro Qual stats'!$A$1:$A$2071,0),MATCH(Players!AH$2,'Euro Qual stats'!$A$1:$L$1,0)),0)</f>
        <v>0</v>
      </c>
      <c r="AI455" s="69">
        <f>IFERROR(INDEX('Euro Qual stats'!$A$1:$L$2071,MATCH(Players!$AE455,'Euro Qual stats'!$A$1:$A$2071,0),MATCH(Players!AI$2,'Euro Qual stats'!$A$1:$L$1,0)),0)</f>
        <v>0</v>
      </c>
      <c r="AJ455" s="85">
        <f t="shared" si="245"/>
        <v>8.5754437869822495E-2</v>
      </c>
      <c r="AK455" s="85">
        <f t="shared" si="246"/>
        <v>8.4127218934911263E-2</v>
      </c>
      <c r="AL455" s="85">
        <f t="shared" si="247"/>
        <v>0.17319033530571981</v>
      </c>
      <c r="AM455" s="85">
        <f t="shared" si="248"/>
        <v>0</v>
      </c>
      <c r="AN455" s="85">
        <f t="shared" si="249"/>
        <v>0</v>
      </c>
      <c r="AO455" s="85">
        <f t="shared" si="250"/>
        <v>0</v>
      </c>
      <c r="AP455" s="2" t="str">
        <f t="shared" si="251"/>
        <v/>
      </c>
      <c r="AQ455" s="2" t="str">
        <f t="shared" si="252"/>
        <v/>
      </c>
      <c r="AR455" s="2" t="str">
        <f t="shared" si="253"/>
        <v/>
      </c>
      <c r="AS455" s="2" t="str">
        <f t="shared" si="254"/>
        <v/>
      </c>
      <c r="AT455" s="2" t="str">
        <f t="shared" si="255"/>
        <v/>
      </c>
      <c r="AU455" s="2">
        <f t="shared" si="275"/>
        <v>0</v>
      </c>
      <c r="AV455" s="2">
        <f t="shared" si="276"/>
        <v>0</v>
      </c>
      <c r="AW455" s="2">
        <f t="shared" si="277"/>
        <v>7.9071179238124151E-2</v>
      </c>
      <c r="AX455" s="2">
        <f t="shared" si="278"/>
        <v>0.13674475927152546</v>
      </c>
      <c r="AY455" s="2">
        <f t="shared" si="279"/>
        <v>0</v>
      </c>
      <c r="AZ455" s="2">
        <f t="shared" si="256"/>
        <v>4.2063609467455632E-2</v>
      </c>
      <c r="BA455" s="2">
        <f t="shared" si="257"/>
        <v>4.2877218934911247E-2</v>
      </c>
      <c r="BB455" s="2">
        <f t="shared" si="258"/>
        <v>6.8372379635762731E-2</v>
      </c>
      <c r="BC455">
        <f t="shared" si="259"/>
        <v>0</v>
      </c>
      <c r="BD455" s="74">
        <f t="shared" si="260"/>
        <v>0</v>
      </c>
      <c r="BE455" s="74">
        <f t="shared" si="261"/>
        <v>0</v>
      </c>
      <c r="BF455" s="74">
        <f t="shared" si="262"/>
        <v>0</v>
      </c>
      <c r="BG455" s="2">
        <f t="shared" si="263"/>
        <v>6.8372379635762731E-2</v>
      </c>
      <c r="BH455" s="2">
        <f t="shared" si="264"/>
        <v>0</v>
      </c>
      <c r="BI455" s="2">
        <f t="shared" si="265"/>
        <v>0</v>
      </c>
      <c r="BJ455" s="2">
        <f t="shared" si="266"/>
        <v>0</v>
      </c>
      <c r="BK455" s="2">
        <f t="shared" si="267"/>
        <v>0</v>
      </c>
      <c r="BL455" s="2">
        <f t="shared" si="268"/>
        <v>6.8372379635762731E-2</v>
      </c>
      <c r="BM455" s="2">
        <f t="shared" si="269"/>
        <v>0</v>
      </c>
      <c r="BN455" s="2">
        <f t="shared" si="270"/>
        <v>0</v>
      </c>
      <c r="BO455" s="2">
        <f t="shared" si="271"/>
        <v>0</v>
      </c>
      <c r="BP455" s="2">
        <f t="shared" si="272"/>
        <v>0</v>
      </c>
      <c r="BQ455" s="2">
        <f t="shared" si="273"/>
        <v>6.8372379635762731E-2</v>
      </c>
      <c r="BR455" s="2">
        <f t="shared" si="274"/>
        <v>0</v>
      </c>
    </row>
    <row r="456" spans="1:70" x14ac:dyDescent="0.3">
      <c r="A456" s="93">
        <v>0</v>
      </c>
      <c r="B456">
        <v>204732</v>
      </c>
      <c r="C456" t="s">
        <v>2724</v>
      </c>
      <c r="D456" t="s">
        <v>2725</v>
      </c>
      <c r="E456" t="s">
        <v>2726</v>
      </c>
      <c r="F456">
        <v>18708</v>
      </c>
      <c r="G456" t="s">
        <v>864</v>
      </c>
      <c r="H456" t="s">
        <v>921</v>
      </c>
      <c r="I456" t="s">
        <v>979</v>
      </c>
      <c r="J456">
        <v>2</v>
      </c>
      <c r="K456">
        <v>4.5</v>
      </c>
      <c r="L456">
        <v>2</v>
      </c>
      <c r="M456">
        <v>0</v>
      </c>
      <c r="N456">
        <v>227</v>
      </c>
      <c r="O456" t="s">
        <v>1301</v>
      </c>
      <c r="P456" t="s">
        <v>2727</v>
      </c>
      <c r="Q456" t="s">
        <v>2727</v>
      </c>
      <c r="R456">
        <v>3</v>
      </c>
      <c r="S456">
        <v>0</v>
      </c>
      <c r="T456">
        <v>0</v>
      </c>
      <c r="U456">
        <v>6</v>
      </c>
      <c r="V456">
        <v>2537</v>
      </c>
      <c r="W456">
        <v>6</v>
      </c>
      <c r="X456">
        <v>1</v>
      </c>
      <c r="Y456">
        <v>0</v>
      </c>
      <c r="Z456" t="s">
        <v>1325</v>
      </c>
      <c r="AA456" t="s">
        <v>692</v>
      </c>
      <c r="AB456" s="69" t="str">
        <f>IF(AA456&lt;&gt;"",INDEX(Lookup!$N$2:$N$5,MATCH(Players!AA456,Lookup!$P$2:$P$5,0)),INDEX(Lookup!$N$2:$N$5,MATCH(Players!O456,Lookup!$O$2:$O$5,0)))</f>
        <v>Defense</v>
      </c>
      <c r="AC456">
        <v>3014000</v>
      </c>
      <c r="AD456" s="69" t="s">
        <v>802</v>
      </c>
      <c r="AE456" s="69" t="str">
        <f>INDEX('Translate table'!$H$2:$H$622,MATCH(Players!P456,'Translate table'!$G$2:$G$622,0))</f>
        <v>Nico Elvedi</v>
      </c>
      <c r="AF456" s="69">
        <f>IFERROR(INDEX('Euro Qual stats'!$A$1:$L$2071,MATCH(Players!$AE456,'Euro Qual stats'!$A$1:$A$2071,0),MATCH(Players!AF$2,'Euro Qual stats'!$A$1:$L$1,0)),0)</f>
        <v>7</v>
      </c>
      <c r="AG456" s="69">
        <f>IFERROR(INDEX('Euro Qual stats'!$A$1:$L$2071,MATCH(Players!$AE456,'Euro Qual stats'!$A$1:$A$2071,0),MATCH(Players!AG$2,'Euro Qual stats'!$A$1:$L$1,0)),0)</f>
        <v>0</v>
      </c>
      <c r="AH456" s="69">
        <f>IFERROR(INDEX('Euro Qual stats'!$A$1:$L$2071,MATCH(Players!$AE456,'Euro Qual stats'!$A$1:$A$2071,0),MATCH(Players!AH$2,'Euro Qual stats'!$A$1:$L$1,0)),0)</f>
        <v>0</v>
      </c>
      <c r="AI456" s="69">
        <f>IFERROR(INDEX('Euro Qual stats'!$A$1:$L$2071,MATCH(Players!$AE456,'Euro Qual stats'!$A$1:$A$2071,0),MATCH(Players!AI$2,'Euro Qual stats'!$A$1:$L$1,0)),0)</f>
        <v>0.14000000000000001</v>
      </c>
      <c r="AJ456" s="85">
        <f t="shared" si="245"/>
        <v>3.8979289940828409E-2</v>
      </c>
      <c r="AK456" s="85">
        <f t="shared" si="246"/>
        <v>3.8239644970414211E-2</v>
      </c>
      <c r="AL456" s="85">
        <f t="shared" si="247"/>
        <v>0.16038954635108477</v>
      </c>
      <c r="AM456" s="85">
        <f t="shared" si="248"/>
        <v>2.8917921910863391E-2</v>
      </c>
      <c r="AN456" s="85">
        <f t="shared" si="249"/>
        <v>2.0500797970865941E-2</v>
      </c>
      <c r="AO456" s="85">
        <f t="shared" si="250"/>
        <v>8.1542200475262755E-2</v>
      </c>
      <c r="AP456" s="2">
        <f t="shared" si="251"/>
        <v>0.10642491131257391</v>
      </c>
      <c r="AQ456" s="2">
        <f t="shared" si="252"/>
        <v>0</v>
      </c>
      <c r="AR456" s="2">
        <f t="shared" si="253"/>
        <v>0.21284982262514782</v>
      </c>
      <c r="AS456" s="2">
        <f t="shared" si="254"/>
        <v>3.5474970437524636E-2</v>
      </c>
      <c r="AT456" s="2">
        <f t="shared" si="255"/>
        <v>0</v>
      </c>
      <c r="AU456" s="2">
        <f t="shared" si="275"/>
        <v>0.10642491131257391</v>
      </c>
      <c r="AV456" s="2">
        <f t="shared" si="276"/>
        <v>0</v>
      </c>
      <c r="AW456" s="2">
        <f t="shared" si="277"/>
        <v>0.21284982262514782</v>
      </c>
      <c r="AX456" s="2">
        <f t="shared" si="278"/>
        <v>3.5474970437524636E-2</v>
      </c>
      <c r="AY456" s="2">
        <f t="shared" si="279"/>
        <v>0</v>
      </c>
      <c r="AZ456" s="2">
        <f t="shared" si="256"/>
        <v>7.2332278141494066E-2</v>
      </c>
      <c r="BA456" s="2">
        <f t="shared" si="257"/>
        <v>1.9489644970414204E-2</v>
      </c>
      <c r="BB456" s="2">
        <f t="shared" si="258"/>
        <v>8.7737485218762318E-2</v>
      </c>
      <c r="BC456">
        <f t="shared" si="259"/>
        <v>1</v>
      </c>
      <c r="BD456" s="74">
        <f t="shared" si="260"/>
        <v>5.7106242741099655E-2</v>
      </c>
      <c r="BE456" s="74">
        <f t="shared" si="261"/>
        <v>1.7536034246279242E-2</v>
      </c>
      <c r="BF456" s="74">
        <f t="shared" si="262"/>
        <v>6.1449209606534543E-2</v>
      </c>
      <c r="BG456" s="2">
        <f t="shared" si="263"/>
        <v>8.7737485218762318E-2</v>
      </c>
      <c r="BH456" s="2">
        <f t="shared" si="264"/>
        <v>0</v>
      </c>
      <c r="BI456" s="2">
        <f t="shared" si="265"/>
        <v>5.7106242741099655E-2</v>
      </c>
      <c r="BJ456" s="2">
        <f t="shared" si="266"/>
        <v>1.7536034246279242E-2</v>
      </c>
      <c r="BK456" s="2">
        <f t="shared" si="267"/>
        <v>6.1449209606534543E-2</v>
      </c>
      <c r="BL456" s="2">
        <f t="shared" si="268"/>
        <v>8.7737485218762318E-2</v>
      </c>
      <c r="BM456" s="2">
        <f t="shared" si="269"/>
        <v>0</v>
      </c>
      <c r="BN456" s="2">
        <f t="shared" si="270"/>
        <v>5.7106242741099662E-2</v>
      </c>
      <c r="BO456" s="2">
        <f t="shared" si="271"/>
        <v>1.7536034246279242E-2</v>
      </c>
      <c r="BP456" s="2">
        <f t="shared" si="272"/>
        <v>6.6809736878187476E-2</v>
      </c>
      <c r="BQ456" s="2">
        <f t="shared" si="273"/>
        <v>8.7737485218762318E-2</v>
      </c>
      <c r="BR456" s="2">
        <f t="shared" si="274"/>
        <v>0</v>
      </c>
    </row>
    <row r="457" spans="1:70" x14ac:dyDescent="0.3">
      <c r="A457" s="93">
        <v>0</v>
      </c>
      <c r="B457">
        <v>204728</v>
      </c>
      <c r="C457" t="s">
        <v>2728</v>
      </c>
      <c r="D457" t="s">
        <v>2729</v>
      </c>
      <c r="E457" t="s">
        <v>2730</v>
      </c>
      <c r="F457">
        <v>18708</v>
      </c>
      <c r="G457" t="s">
        <v>864</v>
      </c>
      <c r="H457" t="s">
        <v>921</v>
      </c>
      <c r="I457" t="s">
        <v>5231</v>
      </c>
      <c r="J457">
        <v>0</v>
      </c>
      <c r="K457">
        <v>4.5</v>
      </c>
      <c r="L457">
        <v>0</v>
      </c>
      <c r="M457">
        <v>0</v>
      </c>
      <c r="N457">
        <v>2</v>
      </c>
      <c r="O457" t="s">
        <v>1301</v>
      </c>
      <c r="P457" t="s">
        <v>2731</v>
      </c>
      <c r="Q457" t="s">
        <v>2731</v>
      </c>
      <c r="R457">
        <v>0</v>
      </c>
      <c r="S457">
        <v>0</v>
      </c>
      <c r="T457">
        <v>0</v>
      </c>
      <c r="U457">
        <v>12</v>
      </c>
      <c r="V457">
        <v>2653</v>
      </c>
      <c r="W457">
        <v>1</v>
      </c>
      <c r="X457">
        <v>7</v>
      </c>
      <c r="Y457">
        <v>1</v>
      </c>
      <c r="Z457" t="s">
        <v>1325</v>
      </c>
      <c r="AA457" t="s">
        <v>692</v>
      </c>
      <c r="AB457" s="69" t="str">
        <f>IF(AA457&lt;&gt;"",INDEX(Lookup!$N$2:$N$5,MATCH(Players!AA457,Lookup!$P$2:$P$5,0)),INDEX(Lookup!$N$2:$N$5,MATCH(Players!O457,Lookup!$O$2:$O$5,0)))</f>
        <v>Defense</v>
      </c>
      <c r="AC457">
        <v>2995000</v>
      </c>
      <c r="AD457" s="69" t="s">
        <v>753</v>
      </c>
      <c r="AE457" s="69" t="str">
        <f>INDEX('Translate table'!$H$2:$H$622,MATCH(Players!P457,'Translate table'!$G$2:$G$622,0))</f>
        <v>Loris Benito</v>
      </c>
      <c r="AF457" s="69">
        <f>IFERROR(INDEX('Euro Qual stats'!$A$1:$L$2071,MATCH(Players!$AE457,'Euro Qual stats'!$A$1:$A$2071,0),MATCH(Players!AF$2,'Euro Qual stats'!$A$1:$L$1,0)),0)</f>
        <v>3</v>
      </c>
      <c r="AG457" s="69">
        <f>IFERROR(INDEX('Euro Qual stats'!$A$1:$L$2071,MATCH(Players!$AE457,'Euro Qual stats'!$A$1:$A$2071,0),MATCH(Players!AG$2,'Euro Qual stats'!$A$1:$L$1,0)),0)</f>
        <v>0.9</v>
      </c>
      <c r="AH457" s="69">
        <f>IFERROR(INDEX('Euro Qual stats'!$A$1:$L$2071,MATCH(Players!$AE457,'Euro Qual stats'!$A$1:$A$2071,0),MATCH(Players!AH$2,'Euro Qual stats'!$A$1:$L$1,0)),0)</f>
        <v>0.45</v>
      </c>
      <c r="AI457" s="69">
        <f>IFERROR(INDEX('Euro Qual stats'!$A$1:$L$2071,MATCH(Players!$AE457,'Euro Qual stats'!$A$1:$A$2071,0),MATCH(Players!AI$2,'Euro Qual stats'!$A$1:$L$1,0)),0)</f>
        <v>0</v>
      </c>
      <c r="AJ457" s="85">
        <f t="shared" si="245"/>
        <v>0.29516272189349113</v>
      </c>
      <c r="AK457" s="85">
        <f t="shared" si="246"/>
        <v>0.18133136094674557</v>
      </c>
      <c r="AL457" s="85">
        <f t="shared" si="247"/>
        <v>0.14170118343195259</v>
      </c>
      <c r="AM457" s="85">
        <f t="shared" si="248"/>
        <v>0</v>
      </c>
      <c r="AN457" s="85">
        <f t="shared" si="249"/>
        <v>0</v>
      </c>
      <c r="AO457" s="85">
        <f t="shared" si="250"/>
        <v>0</v>
      </c>
      <c r="AP457" s="2">
        <f t="shared" si="251"/>
        <v>0</v>
      </c>
      <c r="AQ457" s="2">
        <f t="shared" si="252"/>
        <v>0</v>
      </c>
      <c r="AR457" s="2">
        <f t="shared" si="253"/>
        <v>3.3923859781379573E-2</v>
      </c>
      <c r="AS457" s="2">
        <f t="shared" si="254"/>
        <v>0.23746701846965698</v>
      </c>
      <c r="AT457" s="2">
        <f t="shared" si="255"/>
        <v>3.3923859781379573E-2</v>
      </c>
      <c r="AU457" s="2">
        <f t="shared" si="275"/>
        <v>0</v>
      </c>
      <c r="AV457" s="2">
        <f t="shared" si="276"/>
        <v>0</v>
      </c>
      <c r="AW457" s="2">
        <f t="shared" si="277"/>
        <v>3.3923859781379573E-2</v>
      </c>
      <c r="AX457" s="2">
        <f t="shared" si="278"/>
        <v>0.23746701846965698</v>
      </c>
      <c r="AY457" s="2">
        <f t="shared" si="279"/>
        <v>3.3923859781379573E-2</v>
      </c>
      <c r="AZ457" s="2">
        <f t="shared" si="256"/>
        <v>9.0665680473372784E-2</v>
      </c>
      <c r="BA457" s="2">
        <f t="shared" si="257"/>
        <v>0.14758136094674557</v>
      </c>
      <c r="BB457" s="2">
        <f t="shared" si="258"/>
        <v>0.11873350923482849</v>
      </c>
      <c r="BC457">
        <f t="shared" si="259"/>
        <v>0</v>
      </c>
      <c r="BD457" s="74">
        <f t="shared" si="260"/>
        <v>0</v>
      </c>
      <c r="BE457" s="74">
        <f t="shared" si="261"/>
        <v>0</v>
      </c>
      <c r="BF457" s="74">
        <f t="shared" si="262"/>
        <v>0</v>
      </c>
      <c r="BG457" s="2">
        <f t="shared" si="263"/>
        <v>0.11873350923482849</v>
      </c>
      <c r="BH457" s="2">
        <f t="shared" si="264"/>
        <v>3.3923859781379573E-2</v>
      </c>
      <c r="BI457" s="2">
        <f t="shared" si="265"/>
        <v>0</v>
      </c>
      <c r="BJ457" s="2">
        <f t="shared" si="266"/>
        <v>0</v>
      </c>
      <c r="BK457" s="2">
        <f t="shared" si="267"/>
        <v>0</v>
      </c>
      <c r="BL457" s="2">
        <f t="shared" si="268"/>
        <v>0.11873350923482849</v>
      </c>
      <c r="BM457" s="2">
        <f t="shared" si="269"/>
        <v>3.3923859781379573E-2</v>
      </c>
      <c r="BN457" s="2">
        <f t="shared" si="270"/>
        <v>0</v>
      </c>
      <c r="BO457" s="2">
        <f t="shared" si="271"/>
        <v>0</v>
      </c>
      <c r="BP457" s="2">
        <f t="shared" si="272"/>
        <v>0</v>
      </c>
      <c r="BQ457" s="2">
        <f t="shared" si="273"/>
        <v>0.11873350923482849</v>
      </c>
      <c r="BR457" s="2">
        <f t="shared" si="274"/>
        <v>3.3923859781379573E-2</v>
      </c>
    </row>
    <row r="458" spans="1:70" x14ac:dyDescent="0.3">
      <c r="A458" s="93">
        <v>0</v>
      </c>
      <c r="B458">
        <v>221562</v>
      </c>
      <c r="C458" t="s">
        <v>2732</v>
      </c>
      <c r="D458" t="s">
        <v>1141</v>
      </c>
      <c r="E458" t="s">
        <v>2733</v>
      </c>
      <c r="F458">
        <v>18708</v>
      </c>
      <c r="G458" t="s">
        <v>864</v>
      </c>
      <c r="H458" t="s">
        <v>921</v>
      </c>
      <c r="I458" t="s">
        <v>5231</v>
      </c>
      <c r="J458">
        <v>0</v>
      </c>
      <c r="K458">
        <v>4.5</v>
      </c>
      <c r="L458">
        <v>0</v>
      </c>
      <c r="M458">
        <v>0</v>
      </c>
      <c r="N458">
        <v>19</v>
      </c>
      <c r="O458" t="s">
        <v>992</v>
      </c>
      <c r="P458" t="s">
        <v>2734</v>
      </c>
      <c r="Q458" t="s">
        <v>2735</v>
      </c>
      <c r="R458">
        <v>0</v>
      </c>
      <c r="S458">
        <v>1</v>
      </c>
      <c r="T458">
        <v>0</v>
      </c>
      <c r="U458">
        <v>0</v>
      </c>
      <c r="V458">
        <v>120</v>
      </c>
      <c r="W458">
        <v>0</v>
      </c>
      <c r="X458">
        <v>1</v>
      </c>
      <c r="Y458">
        <v>0</v>
      </c>
      <c r="Z458" t="s">
        <v>1325</v>
      </c>
      <c r="AA458" t="s">
        <v>691</v>
      </c>
      <c r="AB458" s="69" t="str">
        <f>IF(AA458&lt;&gt;"",INDEX(Lookup!$N$2:$N$5,MATCH(Players!AA458,Lookup!$P$2:$P$5,0)),INDEX(Lookup!$N$2:$N$5,MATCH(Players!O458,Lookup!$O$2:$O$5,0)))</f>
        <v>Midfield</v>
      </c>
      <c r="AC458">
        <v>2495000</v>
      </c>
      <c r="AD458" s="69" t="s">
        <v>789</v>
      </c>
      <c r="AE458" s="69" t="str">
        <f>INDEX('Translate table'!$H$2:$H$622,MATCH(Players!P458,'Translate table'!$G$2:$G$622,0))</f>
        <v>Christian Fassnacht</v>
      </c>
      <c r="AF458" s="69">
        <f>IFERROR(INDEX('Euro Qual stats'!$A$1:$L$2071,MATCH(Players!$AE458,'Euro Qual stats'!$A$1:$A$2071,0),MATCH(Players!AF$2,'Euro Qual stats'!$A$1:$L$1,0)),0)</f>
        <v>2</v>
      </c>
      <c r="AG458" s="69">
        <f>IFERROR(INDEX('Euro Qual stats'!$A$1:$L$2071,MATCH(Players!$AE458,'Euro Qual stats'!$A$1:$A$2071,0),MATCH(Players!AG$2,'Euro Qual stats'!$A$1:$L$1,0)),0)</f>
        <v>0.88</v>
      </c>
      <c r="AH458" s="69">
        <f>IFERROR(INDEX('Euro Qual stats'!$A$1:$L$2071,MATCH(Players!$AE458,'Euro Qual stats'!$A$1:$A$2071,0),MATCH(Players!AH$2,'Euro Qual stats'!$A$1:$L$1,0)),0)</f>
        <v>0.88</v>
      </c>
      <c r="AI458" s="69">
        <f>IFERROR(INDEX('Euro Qual stats'!$A$1:$L$2071,MATCH(Players!$AE458,'Euro Qual stats'!$A$1:$A$2071,0),MATCH(Players!AI$2,'Euro Qual stats'!$A$1:$L$1,0)),0)</f>
        <v>0</v>
      </c>
      <c r="AJ458" s="85">
        <f t="shared" si="245"/>
        <v>0.28027624309392263</v>
      </c>
      <c r="AK458" s="85">
        <f t="shared" si="246"/>
        <v>0.33326887661141813</v>
      </c>
      <c r="AL458" s="85">
        <f t="shared" si="247"/>
        <v>0.19387661141804788</v>
      </c>
      <c r="AM458" s="85">
        <f t="shared" si="248"/>
        <v>0</v>
      </c>
      <c r="AN458" s="85">
        <f t="shared" si="249"/>
        <v>0</v>
      </c>
      <c r="AO458" s="85">
        <f t="shared" si="250"/>
        <v>0</v>
      </c>
      <c r="AP458" s="2">
        <f t="shared" si="251"/>
        <v>0</v>
      </c>
      <c r="AQ458" s="2">
        <f t="shared" si="252"/>
        <v>0.75</v>
      </c>
      <c r="AR458" s="2">
        <f t="shared" si="253"/>
        <v>0</v>
      </c>
      <c r="AS458" s="2">
        <f t="shared" si="254"/>
        <v>0.75</v>
      </c>
      <c r="AT458" s="2">
        <f t="shared" si="255"/>
        <v>0</v>
      </c>
      <c r="AU458" s="2">
        <f t="shared" si="275"/>
        <v>0</v>
      </c>
      <c r="AV458" s="2">
        <f t="shared" si="276"/>
        <v>0.75</v>
      </c>
      <c r="AW458" s="2">
        <f t="shared" si="277"/>
        <v>0</v>
      </c>
      <c r="AX458" s="2">
        <f t="shared" si="278"/>
        <v>0.75</v>
      </c>
      <c r="AY458" s="2">
        <f t="shared" si="279"/>
        <v>0</v>
      </c>
      <c r="AZ458" s="2">
        <f t="shared" si="256"/>
        <v>0.16663443830570907</v>
      </c>
      <c r="BA458" s="2">
        <f t="shared" si="257"/>
        <v>0.51513812154696126</v>
      </c>
      <c r="BB458" s="2">
        <f t="shared" si="258"/>
        <v>0.375</v>
      </c>
      <c r="BC458">
        <f t="shared" si="259"/>
        <v>0</v>
      </c>
      <c r="BD458" s="74">
        <f t="shared" si="260"/>
        <v>0</v>
      </c>
      <c r="BE458" s="74">
        <f t="shared" si="261"/>
        <v>0</v>
      </c>
      <c r="BF458" s="74">
        <f t="shared" si="262"/>
        <v>0</v>
      </c>
      <c r="BG458" s="2">
        <f t="shared" si="263"/>
        <v>0.375</v>
      </c>
      <c r="BH458" s="2">
        <f t="shared" si="264"/>
        <v>0</v>
      </c>
      <c r="BI458" s="2">
        <f t="shared" si="265"/>
        <v>0</v>
      </c>
      <c r="BJ458" s="2">
        <f t="shared" si="266"/>
        <v>0</v>
      </c>
      <c r="BK458" s="2">
        <f t="shared" si="267"/>
        <v>0</v>
      </c>
      <c r="BL458" s="2">
        <f t="shared" si="268"/>
        <v>0.375</v>
      </c>
      <c r="BM458" s="2">
        <f t="shared" si="269"/>
        <v>0</v>
      </c>
      <c r="BN458" s="2">
        <f t="shared" si="270"/>
        <v>0</v>
      </c>
      <c r="BO458" s="2">
        <f t="shared" si="271"/>
        <v>0</v>
      </c>
      <c r="BP458" s="2">
        <f t="shared" si="272"/>
        <v>0</v>
      </c>
      <c r="BQ458" s="2">
        <f t="shared" si="273"/>
        <v>0.375</v>
      </c>
      <c r="BR458" s="2">
        <f t="shared" si="274"/>
        <v>0</v>
      </c>
    </row>
    <row r="459" spans="1:70" x14ac:dyDescent="0.3">
      <c r="A459" s="93">
        <v>0</v>
      </c>
      <c r="B459">
        <v>221557</v>
      </c>
      <c r="C459" t="s">
        <v>2736</v>
      </c>
      <c r="D459" t="s">
        <v>2737</v>
      </c>
      <c r="E459" t="s">
        <v>1064</v>
      </c>
      <c r="F459">
        <v>18708</v>
      </c>
      <c r="G459" t="s">
        <v>864</v>
      </c>
      <c r="H459" t="s">
        <v>921</v>
      </c>
      <c r="I459" t="s">
        <v>5231</v>
      </c>
      <c r="J459">
        <v>0</v>
      </c>
      <c r="K459">
        <v>4.5</v>
      </c>
      <c r="L459">
        <v>0</v>
      </c>
      <c r="M459">
        <v>0</v>
      </c>
      <c r="N459">
        <v>4</v>
      </c>
      <c r="O459" t="s">
        <v>992</v>
      </c>
      <c r="P459" t="s">
        <v>2738</v>
      </c>
      <c r="Q459" t="s">
        <v>2738</v>
      </c>
      <c r="R459">
        <v>0</v>
      </c>
      <c r="S459">
        <v>1</v>
      </c>
      <c r="T459">
        <v>0</v>
      </c>
      <c r="U459">
        <v>1</v>
      </c>
      <c r="V459">
        <v>841</v>
      </c>
      <c r="W459">
        <v>4</v>
      </c>
      <c r="X459">
        <v>1</v>
      </c>
      <c r="Y459">
        <v>0</v>
      </c>
      <c r="Z459" t="s">
        <v>1325</v>
      </c>
      <c r="AA459" t="s">
        <v>691</v>
      </c>
      <c r="AB459" s="69" t="str">
        <f>IF(AA459&lt;&gt;"",INDEX(Lookup!$N$2:$N$5,MATCH(Players!AA459,Lookup!$P$2:$P$5,0)),INDEX(Lookup!$N$2:$N$5,MATCH(Players!O459,Lookup!$O$2:$O$5,0)))</f>
        <v>Midfield</v>
      </c>
      <c r="AC459">
        <v>3495000</v>
      </c>
      <c r="AD459" s="69" t="s">
        <v>788</v>
      </c>
      <c r="AE459" s="69" t="str">
        <f>INDEX('Translate table'!$H$2:$H$622,MATCH(Players!P459,'Translate table'!$G$2:$G$622,0))</f>
        <v>Edimilson Fernandes</v>
      </c>
      <c r="AF459" s="69">
        <f>IFERROR(INDEX('Euro Qual stats'!$A$1:$L$2071,MATCH(Players!$AE459,'Euro Qual stats'!$A$1:$A$2071,0),MATCH(Players!AF$2,'Euro Qual stats'!$A$1:$L$1,0)),0)</f>
        <v>4</v>
      </c>
      <c r="AG459" s="69">
        <f>IFERROR(INDEX('Euro Qual stats'!$A$1:$L$2071,MATCH(Players!$AE459,'Euro Qual stats'!$A$1:$A$2071,0),MATCH(Players!AG$2,'Euro Qual stats'!$A$1:$L$1,0)),0)</f>
        <v>0</v>
      </c>
      <c r="AH459" s="69">
        <f>IFERROR(INDEX('Euro Qual stats'!$A$1:$L$2071,MATCH(Players!$AE459,'Euro Qual stats'!$A$1:$A$2071,0),MATCH(Players!AH$2,'Euro Qual stats'!$A$1:$L$1,0)),0)</f>
        <v>0</v>
      </c>
      <c r="AI459" s="69">
        <f>IFERROR(INDEX('Euro Qual stats'!$A$1:$L$2071,MATCH(Players!$AE459,'Euro Qual stats'!$A$1:$A$2071,0),MATCH(Players!AI$2,'Euro Qual stats'!$A$1:$L$1,0)),0)</f>
        <v>0</v>
      </c>
      <c r="AJ459" s="85">
        <f t="shared" si="245"/>
        <v>0.10688766114180479</v>
      </c>
      <c r="AK459" s="85">
        <f t="shared" si="246"/>
        <v>0.14928176795580111</v>
      </c>
      <c r="AL459" s="85">
        <f t="shared" si="247"/>
        <v>0.1551012891344383</v>
      </c>
      <c r="AM459" s="85">
        <f t="shared" si="248"/>
        <v>0</v>
      </c>
      <c r="AN459" s="85">
        <f t="shared" si="249"/>
        <v>0</v>
      </c>
      <c r="AO459" s="85">
        <f t="shared" si="250"/>
        <v>0</v>
      </c>
      <c r="AP459" s="2">
        <f t="shared" si="251"/>
        <v>0</v>
      </c>
      <c r="AQ459" s="2">
        <f t="shared" si="252"/>
        <v>0.1070154577883472</v>
      </c>
      <c r="AR459" s="2">
        <f t="shared" si="253"/>
        <v>0.42806183115338881</v>
      </c>
      <c r="AS459" s="2">
        <f t="shared" si="254"/>
        <v>0.1070154577883472</v>
      </c>
      <c r="AT459" s="2">
        <f t="shared" si="255"/>
        <v>0</v>
      </c>
      <c r="AU459" s="2">
        <f t="shared" si="275"/>
        <v>0</v>
      </c>
      <c r="AV459" s="2">
        <f t="shared" si="276"/>
        <v>0.1070154577883472</v>
      </c>
      <c r="AW459" s="2">
        <f t="shared" si="277"/>
        <v>0.42806183115338881</v>
      </c>
      <c r="AX459" s="2">
        <f t="shared" si="278"/>
        <v>0.1070154577883472</v>
      </c>
      <c r="AY459" s="2">
        <f t="shared" si="279"/>
        <v>0</v>
      </c>
      <c r="AZ459" s="2">
        <f t="shared" si="256"/>
        <v>7.4640883977900557E-2</v>
      </c>
      <c r="BA459" s="2">
        <f t="shared" si="257"/>
        <v>0.10695155946507599</v>
      </c>
      <c r="BB459" s="2">
        <f t="shared" si="258"/>
        <v>5.3507728894173601E-2</v>
      </c>
      <c r="BC459">
        <f t="shared" si="259"/>
        <v>0</v>
      </c>
      <c r="BD459" s="74">
        <f t="shared" si="260"/>
        <v>0</v>
      </c>
      <c r="BE459" s="74">
        <f t="shared" si="261"/>
        <v>0</v>
      </c>
      <c r="BF459" s="74">
        <f t="shared" si="262"/>
        <v>0</v>
      </c>
      <c r="BG459" s="2">
        <f t="shared" si="263"/>
        <v>5.3507728894173601E-2</v>
      </c>
      <c r="BH459" s="2">
        <f t="shared" si="264"/>
        <v>0</v>
      </c>
      <c r="BI459" s="2">
        <f t="shared" si="265"/>
        <v>0</v>
      </c>
      <c r="BJ459" s="2">
        <f t="shared" si="266"/>
        <v>0</v>
      </c>
      <c r="BK459" s="2">
        <f t="shared" si="267"/>
        <v>0</v>
      </c>
      <c r="BL459" s="2">
        <f t="shared" si="268"/>
        <v>5.3507728894173601E-2</v>
      </c>
      <c r="BM459" s="2">
        <f t="shared" si="269"/>
        <v>0</v>
      </c>
      <c r="BN459" s="2">
        <f t="shared" si="270"/>
        <v>0</v>
      </c>
      <c r="BO459" s="2">
        <f t="shared" si="271"/>
        <v>0</v>
      </c>
      <c r="BP459" s="2">
        <f t="shared" si="272"/>
        <v>0</v>
      </c>
      <c r="BQ459" s="2">
        <f t="shared" si="273"/>
        <v>5.3507728894173601E-2</v>
      </c>
      <c r="BR459" s="2">
        <f t="shared" si="274"/>
        <v>0</v>
      </c>
    </row>
    <row r="460" spans="1:70" x14ac:dyDescent="0.3">
      <c r="A460" s="93">
        <v>0</v>
      </c>
      <c r="B460">
        <v>213404</v>
      </c>
      <c r="C460" t="s">
        <v>2739</v>
      </c>
      <c r="D460" t="s">
        <v>2089</v>
      </c>
      <c r="E460" t="s">
        <v>2740</v>
      </c>
      <c r="F460">
        <v>18708</v>
      </c>
      <c r="G460" t="s">
        <v>864</v>
      </c>
      <c r="H460" t="s">
        <v>921</v>
      </c>
      <c r="I460" t="s">
        <v>979</v>
      </c>
      <c r="J460">
        <v>0.7</v>
      </c>
      <c r="K460">
        <v>4.5</v>
      </c>
      <c r="L460">
        <v>0.7</v>
      </c>
      <c r="M460">
        <v>0</v>
      </c>
      <c r="N460">
        <v>24</v>
      </c>
      <c r="O460" t="s">
        <v>992</v>
      </c>
      <c r="P460" t="s">
        <v>2474</v>
      </c>
      <c r="Q460" t="s">
        <v>2474</v>
      </c>
      <c r="R460">
        <v>1</v>
      </c>
      <c r="S460">
        <v>1</v>
      </c>
      <c r="T460">
        <v>0</v>
      </c>
      <c r="U460">
        <v>1</v>
      </c>
      <c r="V460">
        <v>1419</v>
      </c>
      <c r="W460">
        <v>2</v>
      </c>
      <c r="X460">
        <v>5</v>
      </c>
      <c r="Y460">
        <v>0</v>
      </c>
      <c r="Z460" t="s">
        <v>1325</v>
      </c>
      <c r="AA460" t="s">
        <v>691</v>
      </c>
      <c r="AB460" s="69" t="str">
        <f>IF(AA460&lt;&gt;"",INDEX(Lookup!$N$2:$N$5,MATCH(Players!AA460,Lookup!$P$2:$P$5,0)),INDEX(Lookup!$N$2:$N$5,MATCH(Players!O460,Lookup!$O$2:$O$5,0)))</f>
        <v>Midfield</v>
      </c>
      <c r="AC460">
        <v>3004000</v>
      </c>
      <c r="AD460" s="69" t="s">
        <v>790</v>
      </c>
      <c r="AE460" s="69" t="str">
        <f>INDEX('Translate table'!$H$2:$H$622,MATCH(Players!P460,'Translate table'!$G$2:$G$622,0))</f>
        <v>Denis Zakaria</v>
      </c>
      <c r="AF460" s="69">
        <f>IFERROR(INDEX('Euro Qual stats'!$A$1:$L$2071,MATCH(Players!$AE460,'Euro Qual stats'!$A$1:$A$2071,0),MATCH(Players!AF$2,'Euro Qual stats'!$A$1:$L$1,0)),0)</f>
        <v>8</v>
      </c>
      <c r="AG460" s="69">
        <f>IFERROR(INDEX('Euro Qual stats'!$A$1:$L$2071,MATCH(Players!$AE460,'Euro Qual stats'!$A$1:$A$2071,0),MATCH(Players!AG$2,'Euro Qual stats'!$A$1:$L$1,0)),0)</f>
        <v>0.13</v>
      </c>
      <c r="AH460" s="69">
        <f>IFERROR(INDEX('Euro Qual stats'!$A$1:$L$2071,MATCH(Players!$AE460,'Euro Qual stats'!$A$1:$A$2071,0),MATCH(Players!AH$2,'Euro Qual stats'!$A$1:$L$1,0)),0)</f>
        <v>0.26</v>
      </c>
      <c r="AI460" s="69">
        <f>IFERROR(INDEX('Euro Qual stats'!$A$1:$L$2071,MATCH(Players!$AE460,'Euro Qual stats'!$A$1:$A$2071,0),MATCH(Players!AI$2,'Euro Qual stats'!$A$1:$L$1,0)),0)</f>
        <v>0.26</v>
      </c>
      <c r="AJ460" s="85">
        <f t="shared" si="245"/>
        <v>0.14011049723756908</v>
      </c>
      <c r="AK460" s="85">
        <f t="shared" si="246"/>
        <v>0.2479742173112339</v>
      </c>
      <c r="AL460" s="85">
        <f t="shared" si="247"/>
        <v>0.2508839779005525</v>
      </c>
      <c r="AM460" s="85">
        <f t="shared" si="248"/>
        <v>0.10394505451892165</v>
      </c>
      <c r="AN460" s="85">
        <f t="shared" si="249"/>
        <v>0.13294237786502511</v>
      </c>
      <c r="AO460" s="85">
        <f t="shared" si="250"/>
        <v>0.12754965699084592</v>
      </c>
      <c r="AP460" s="2">
        <f t="shared" si="251"/>
        <v>6.3424947145877375E-2</v>
      </c>
      <c r="AQ460" s="2">
        <f t="shared" si="252"/>
        <v>6.3424947145877375E-2</v>
      </c>
      <c r="AR460" s="2">
        <f t="shared" si="253"/>
        <v>0.12684989429175475</v>
      </c>
      <c r="AS460" s="2">
        <f t="shared" si="254"/>
        <v>0.31712473572938693</v>
      </c>
      <c r="AT460" s="2">
        <f t="shared" si="255"/>
        <v>0</v>
      </c>
      <c r="AU460" s="2">
        <f t="shared" si="275"/>
        <v>6.3424947145877375E-2</v>
      </c>
      <c r="AV460" s="2">
        <f t="shared" si="276"/>
        <v>6.3424947145877375E-2</v>
      </c>
      <c r="AW460" s="2">
        <f t="shared" si="277"/>
        <v>0.12684989429175475</v>
      </c>
      <c r="AX460" s="2">
        <f t="shared" si="278"/>
        <v>0.31712473572938693</v>
      </c>
      <c r="AY460" s="2">
        <f t="shared" si="279"/>
        <v>0</v>
      </c>
      <c r="AZ460" s="2">
        <f t="shared" si="256"/>
        <v>0.15569958222855562</v>
      </c>
      <c r="BA460" s="2">
        <f t="shared" si="257"/>
        <v>0.10176772219172323</v>
      </c>
      <c r="BB460" s="2">
        <f t="shared" si="258"/>
        <v>0.28856236786469347</v>
      </c>
      <c r="BC460">
        <f t="shared" si="259"/>
        <v>1</v>
      </c>
      <c r="BD460" s="74">
        <f t="shared" si="260"/>
        <v>0.12292462460588617</v>
      </c>
      <c r="BE460" s="74">
        <f t="shared" si="261"/>
        <v>9.1566689092026254E-2</v>
      </c>
      <c r="BF460" s="74">
        <f t="shared" si="262"/>
        <v>3.6621246129146849E-2</v>
      </c>
      <c r="BG460" s="2">
        <f t="shared" si="263"/>
        <v>0.28856236786469347</v>
      </c>
      <c r="BH460" s="2">
        <f t="shared" si="264"/>
        <v>0</v>
      </c>
      <c r="BI460" s="2">
        <f t="shared" si="265"/>
        <v>0.12292462460588617</v>
      </c>
      <c r="BJ460" s="2">
        <f t="shared" si="266"/>
        <v>9.1566689092026254E-2</v>
      </c>
      <c r="BK460" s="2">
        <f t="shared" si="267"/>
        <v>3.6621246129146849E-2</v>
      </c>
      <c r="BL460" s="2">
        <f t="shared" si="268"/>
        <v>0.28856236786469347</v>
      </c>
      <c r="BM460" s="2">
        <f t="shared" si="269"/>
        <v>0</v>
      </c>
      <c r="BN460" s="2">
        <f t="shared" si="270"/>
        <v>0.12292462460588618</v>
      </c>
      <c r="BO460" s="2">
        <f t="shared" si="271"/>
        <v>9.1566689092026254E-2</v>
      </c>
      <c r="BP460" s="2">
        <f t="shared" si="272"/>
        <v>3.9815903796091526E-2</v>
      </c>
      <c r="BQ460" s="2">
        <f t="shared" si="273"/>
        <v>0.28856236786469347</v>
      </c>
      <c r="BR460" s="2">
        <f t="shared" si="274"/>
        <v>0</v>
      </c>
    </row>
    <row r="461" spans="1:70" x14ac:dyDescent="0.3">
      <c r="A461" s="93">
        <v>0</v>
      </c>
      <c r="B461">
        <v>204743</v>
      </c>
      <c r="C461" t="s">
        <v>2741</v>
      </c>
      <c r="D461" t="s">
        <v>2742</v>
      </c>
      <c r="E461" t="s">
        <v>2743</v>
      </c>
      <c r="F461">
        <v>18708</v>
      </c>
      <c r="G461" t="s">
        <v>864</v>
      </c>
      <c r="H461" t="s">
        <v>921</v>
      </c>
      <c r="I461" t="s">
        <v>5231</v>
      </c>
      <c r="J461">
        <v>0</v>
      </c>
      <c r="K461">
        <v>4.5</v>
      </c>
      <c r="L461">
        <v>0</v>
      </c>
      <c r="M461">
        <v>0</v>
      </c>
      <c r="N461">
        <v>3</v>
      </c>
      <c r="O461" t="s">
        <v>992</v>
      </c>
      <c r="P461" t="s">
        <v>2744</v>
      </c>
      <c r="Q461" t="s">
        <v>2744</v>
      </c>
      <c r="R461">
        <v>6</v>
      </c>
      <c r="S461">
        <v>3</v>
      </c>
      <c r="T461">
        <v>0</v>
      </c>
      <c r="U461">
        <v>1</v>
      </c>
      <c r="V461">
        <v>1614</v>
      </c>
      <c r="W461">
        <v>13</v>
      </c>
      <c r="X461">
        <v>2</v>
      </c>
      <c r="Y461">
        <v>1</v>
      </c>
      <c r="Z461" t="s">
        <v>1325</v>
      </c>
      <c r="AA461" t="s">
        <v>691</v>
      </c>
      <c r="AB461" s="69" t="str">
        <f>IF(AA461&lt;&gt;"",INDEX(Lookup!$N$2:$N$5,MATCH(Players!AA461,Lookup!$P$2:$P$5,0)),INDEX(Lookup!$N$2:$N$5,MATCH(Players!O461,Lookup!$O$2:$O$5,0)))</f>
        <v>Midfield</v>
      </c>
      <c r="AC461">
        <v>2995000</v>
      </c>
      <c r="AD461" s="69" t="s">
        <v>788</v>
      </c>
      <c r="AE461" s="69" t="str">
        <f>INDEX('Translate table'!$H$2:$H$622,MATCH(Players!P461,'Translate table'!$G$2:$G$622,0))</f>
        <v>Ruben Vargas</v>
      </c>
      <c r="AF461" s="69">
        <f>IFERROR(INDEX('Euro Qual stats'!$A$1:$L$2071,MATCH(Players!$AE461,'Euro Qual stats'!$A$1:$A$2071,0),MATCH(Players!AF$2,'Euro Qual stats'!$A$1:$L$1,0)),0)</f>
        <v>3</v>
      </c>
      <c r="AG461" s="69">
        <f>IFERROR(INDEX('Euro Qual stats'!$A$1:$L$2071,MATCH(Players!$AE461,'Euro Qual stats'!$A$1:$A$2071,0),MATCH(Players!AG$2,'Euro Qual stats'!$A$1:$L$1,0)),0)</f>
        <v>0.5</v>
      </c>
      <c r="AH461" s="69">
        <f>IFERROR(INDEX('Euro Qual stats'!$A$1:$L$2071,MATCH(Players!$AE461,'Euro Qual stats'!$A$1:$A$2071,0),MATCH(Players!AH$2,'Euro Qual stats'!$A$1:$L$1,0)),0)</f>
        <v>0.5</v>
      </c>
      <c r="AI461" s="69">
        <f>IFERROR(INDEX('Euro Qual stats'!$A$1:$L$2071,MATCH(Players!$AE461,'Euro Qual stats'!$A$1:$A$2071,0),MATCH(Players!AI$2,'Euro Qual stats'!$A$1:$L$1,0)),0)</f>
        <v>0</v>
      </c>
      <c r="AJ461" s="85">
        <f t="shared" si="245"/>
        <v>0.24524861878453039</v>
      </c>
      <c r="AK461" s="85">
        <f t="shared" si="246"/>
        <v>0.29294198895027629</v>
      </c>
      <c r="AL461" s="85">
        <f t="shared" si="247"/>
        <v>0.17448895027624309</v>
      </c>
      <c r="AM461" s="85">
        <f t="shared" si="248"/>
        <v>0</v>
      </c>
      <c r="AN461" s="85">
        <f t="shared" si="249"/>
        <v>0</v>
      </c>
      <c r="AO461" s="85">
        <f t="shared" si="250"/>
        <v>0</v>
      </c>
      <c r="AP461" s="2">
        <f t="shared" si="251"/>
        <v>0.33457249070631967</v>
      </c>
      <c r="AQ461" s="2">
        <f t="shared" si="252"/>
        <v>0.16728624535315983</v>
      </c>
      <c r="AR461" s="2">
        <f t="shared" si="253"/>
        <v>0.72490706319702591</v>
      </c>
      <c r="AS461" s="2">
        <f t="shared" si="254"/>
        <v>0.11152416356877323</v>
      </c>
      <c r="AT461" s="2">
        <f t="shared" si="255"/>
        <v>5.5762081784386616E-2</v>
      </c>
      <c r="AU461" s="2">
        <f t="shared" si="275"/>
        <v>0.33457249070631967</v>
      </c>
      <c r="AV461" s="2">
        <f t="shared" si="276"/>
        <v>0.16728624535315983</v>
      </c>
      <c r="AW461" s="2">
        <f t="shared" si="277"/>
        <v>0.72490706319702591</v>
      </c>
      <c r="AX461" s="2">
        <f t="shared" si="278"/>
        <v>0.11152416356877323</v>
      </c>
      <c r="AY461" s="2">
        <f t="shared" si="279"/>
        <v>5.5762081784386616E-2</v>
      </c>
      <c r="AZ461" s="2">
        <f t="shared" si="256"/>
        <v>0.31375723982829795</v>
      </c>
      <c r="BA461" s="2">
        <f t="shared" si="257"/>
        <v>0.20626743206884512</v>
      </c>
      <c r="BB461" s="2">
        <f t="shared" si="258"/>
        <v>5.5762081784386616E-2</v>
      </c>
      <c r="BC461">
        <f t="shared" si="259"/>
        <v>0</v>
      </c>
      <c r="BD461" s="74">
        <f t="shared" si="260"/>
        <v>0</v>
      </c>
      <c r="BE461" s="74">
        <f t="shared" si="261"/>
        <v>0</v>
      </c>
      <c r="BF461" s="74">
        <f t="shared" si="262"/>
        <v>0</v>
      </c>
      <c r="BG461" s="2">
        <f t="shared" si="263"/>
        <v>5.5762081784386616E-2</v>
      </c>
      <c r="BH461" s="2">
        <f t="shared" si="264"/>
        <v>5.5762081784386616E-2</v>
      </c>
      <c r="BI461" s="2">
        <f t="shared" si="265"/>
        <v>0</v>
      </c>
      <c r="BJ461" s="2">
        <f t="shared" si="266"/>
        <v>0</v>
      </c>
      <c r="BK461" s="2">
        <f t="shared" si="267"/>
        <v>0</v>
      </c>
      <c r="BL461" s="2">
        <f t="shared" si="268"/>
        <v>5.5762081784386616E-2</v>
      </c>
      <c r="BM461" s="2">
        <f t="shared" si="269"/>
        <v>5.5762081784386616E-2</v>
      </c>
      <c r="BN461" s="2">
        <f t="shared" si="270"/>
        <v>0</v>
      </c>
      <c r="BO461" s="2">
        <f t="shared" si="271"/>
        <v>0</v>
      </c>
      <c r="BP461" s="2">
        <f t="shared" si="272"/>
        <v>0</v>
      </c>
      <c r="BQ461" s="2">
        <f t="shared" si="273"/>
        <v>5.5762081784386616E-2</v>
      </c>
      <c r="BR461" s="2">
        <f t="shared" si="274"/>
        <v>5.5762081784386616E-2</v>
      </c>
    </row>
    <row r="462" spans="1:70" x14ac:dyDescent="0.3">
      <c r="A462" s="93">
        <v>0</v>
      </c>
      <c r="B462">
        <v>204733</v>
      </c>
      <c r="C462" t="s">
        <v>2745</v>
      </c>
      <c r="D462" t="s">
        <v>1378</v>
      </c>
      <c r="E462" t="s">
        <v>2746</v>
      </c>
      <c r="F462">
        <v>18708</v>
      </c>
      <c r="G462" t="s">
        <v>864</v>
      </c>
      <c r="H462" t="s">
        <v>921</v>
      </c>
      <c r="I462" t="s">
        <v>5231</v>
      </c>
      <c r="J462">
        <v>0</v>
      </c>
      <c r="K462">
        <v>4.5</v>
      </c>
      <c r="L462">
        <v>0</v>
      </c>
      <c r="M462">
        <v>0</v>
      </c>
      <c r="N462">
        <v>20</v>
      </c>
      <c r="O462" t="s">
        <v>992</v>
      </c>
      <c r="P462" t="s">
        <v>2747</v>
      </c>
      <c r="Q462" t="s">
        <v>2747</v>
      </c>
      <c r="R462">
        <v>0</v>
      </c>
      <c r="S462">
        <v>3</v>
      </c>
      <c r="T462">
        <v>0</v>
      </c>
      <c r="U462">
        <v>0</v>
      </c>
      <c r="V462">
        <v>578</v>
      </c>
      <c r="W462">
        <v>2</v>
      </c>
      <c r="X462">
        <v>1</v>
      </c>
      <c r="Y462">
        <v>0</v>
      </c>
      <c r="Z462" t="s">
        <v>1325</v>
      </c>
      <c r="AA462" t="s">
        <v>691</v>
      </c>
      <c r="AB462" s="69" t="str">
        <f>IF(AA462&lt;&gt;"",INDEX(Lookup!$N$2:$N$5,MATCH(Players!AA462,Lookup!$P$2:$P$5,0)),INDEX(Lookup!$N$2:$N$5,MATCH(Players!O462,Lookup!$O$2:$O$5,0)))</f>
        <v>Midfield</v>
      </c>
      <c r="AC462">
        <v>3495000</v>
      </c>
      <c r="AD462" s="69" t="s">
        <v>789</v>
      </c>
      <c r="AE462" s="69" t="str">
        <f>INDEX('Translate table'!$H$2:$H$622,MATCH(Players!P462,'Translate table'!$G$2:$G$622,0))</f>
        <v>Steven Zuber</v>
      </c>
      <c r="AF462" s="69">
        <f>IFERROR(INDEX('Euro Qual stats'!$A$1:$L$2071,MATCH(Players!$AE462,'Euro Qual stats'!$A$1:$A$2071,0),MATCH(Players!AF$2,'Euro Qual stats'!$A$1:$L$1,0)),0)</f>
        <v>2</v>
      </c>
      <c r="AG462" s="69">
        <f>IFERROR(INDEX('Euro Qual stats'!$A$1:$L$2071,MATCH(Players!$AE462,'Euro Qual stats'!$A$1:$A$2071,0),MATCH(Players!AG$2,'Euro Qual stats'!$A$1:$L$1,0)),0)</f>
        <v>0.5</v>
      </c>
      <c r="AH462" s="69">
        <f>IFERROR(INDEX('Euro Qual stats'!$A$1:$L$2071,MATCH(Players!$AE462,'Euro Qual stats'!$A$1:$A$2071,0),MATCH(Players!AH$2,'Euro Qual stats'!$A$1:$L$1,0)),0)</f>
        <v>0.5</v>
      </c>
      <c r="AI462" s="69">
        <f>IFERROR(INDEX('Euro Qual stats'!$A$1:$L$2071,MATCH(Players!$AE462,'Euro Qual stats'!$A$1:$A$2071,0),MATCH(Players!AI$2,'Euro Qual stats'!$A$1:$L$1,0)),0)</f>
        <v>0</v>
      </c>
      <c r="AJ462" s="85">
        <f t="shared" si="245"/>
        <v>0.21694290976058933</v>
      </c>
      <c r="AK462" s="85">
        <f t="shared" si="246"/>
        <v>0.26993554327808478</v>
      </c>
      <c r="AL462" s="85">
        <f t="shared" si="247"/>
        <v>0.19387661141804788</v>
      </c>
      <c r="AM462" s="85">
        <f t="shared" si="248"/>
        <v>0</v>
      </c>
      <c r="AN462" s="85">
        <f t="shared" si="249"/>
        <v>0</v>
      </c>
      <c r="AO462" s="85">
        <f t="shared" si="250"/>
        <v>0</v>
      </c>
      <c r="AP462" s="2">
        <f t="shared" si="251"/>
        <v>0</v>
      </c>
      <c r="AQ462" s="2">
        <f t="shared" si="252"/>
        <v>0.4671280276816609</v>
      </c>
      <c r="AR462" s="2">
        <f t="shared" si="253"/>
        <v>0.31141868512110726</v>
      </c>
      <c r="AS462" s="2">
        <f t="shared" si="254"/>
        <v>0.15570934256055363</v>
      </c>
      <c r="AT462" s="2">
        <f t="shared" si="255"/>
        <v>0</v>
      </c>
      <c r="AU462" s="2">
        <f t="shared" si="275"/>
        <v>0</v>
      </c>
      <c r="AV462" s="2">
        <f t="shared" si="276"/>
        <v>0.4671280276816609</v>
      </c>
      <c r="AW462" s="2">
        <f t="shared" si="277"/>
        <v>0.31141868512110726</v>
      </c>
      <c r="AX462" s="2">
        <f t="shared" si="278"/>
        <v>0.15570934256055363</v>
      </c>
      <c r="AY462" s="2">
        <f t="shared" si="279"/>
        <v>0</v>
      </c>
      <c r="AZ462" s="2">
        <f t="shared" si="256"/>
        <v>0.13496777163904239</v>
      </c>
      <c r="BA462" s="2">
        <f t="shared" si="257"/>
        <v>0.34203546872112511</v>
      </c>
      <c r="BB462" s="2">
        <f t="shared" si="258"/>
        <v>7.7854671280276816E-2</v>
      </c>
      <c r="BC462">
        <f t="shared" si="259"/>
        <v>0</v>
      </c>
      <c r="BD462" s="74">
        <f t="shared" si="260"/>
        <v>0</v>
      </c>
      <c r="BE462" s="74">
        <f t="shared" si="261"/>
        <v>0</v>
      </c>
      <c r="BF462" s="74">
        <f t="shared" si="262"/>
        <v>0</v>
      </c>
      <c r="BG462" s="2">
        <f t="shared" si="263"/>
        <v>7.7854671280276816E-2</v>
      </c>
      <c r="BH462" s="2">
        <f t="shared" si="264"/>
        <v>0</v>
      </c>
      <c r="BI462" s="2">
        <f t="shared" si="265"/>
        <v>0</v>
      </c>
      <c r="BJ462" s="2">
        <f t="shared" si="266"/>
        <v>0</v>
      </c>
      <c r="BK462" s="2">
        <f t="shared" si="267"/>
        <v>0</v>
      </c>
      <c r="BL462" s="2">
        <f t="shared" si="268"/>
        <v>7.7854671280276816E-2</v>
      </c>
      <c r="BM462" s="2">
        <f t="shared" si="269"/>
        <v>0</v>
      </c>
      <c r="BN462" s="2">
        <f t="shared" si="270"/>
        <v>0</v>
      </c>
      <c r="BO462" s="2">
        <f t="shared" si="271"/>
        <v>0</v>
      </c>
      <c r="BP462" s="2">
        <f t="shared" si="272"/>
        <v>0</v>
      </c>
      <c r="BQ462" s="2">
        <f t="shared" si="273"/>
        <v>7.7854671280276816E-2</v>
      </c>
      <c r="BR462" s="2">
        <f t="shared" si="274"/>
        <v>0</v>
      </c>
    </row>
    <row r="463" spans="1:70" x14ac:dyDescent="0.3">
      <c r="A463" s="93">
        <v>0</v>
      </c>
      <c r="B463">
        <v>221563</v>
      </c>
      <c r="C463" t="s">
        <v>2748</v>
      </c>
      <c r="D463" t="s">
        <v>1120</v>
      </c>
      <c r="E463" t="s">
        <v>2749</v>
      </c>
      <c r="F463">
        <v>18708</v>
      </c>
      <c r="G463" t="s">
        <v>864</v>
      </c>
      <c r="H463" t="s">
        <v>921</v>
      </c>
      <c r="I463" t="s">
        <v>5231</v>
      </c>
      <c r="J463">
        <v>1</v>
      </c>
      <c r="K463">
        <v>4.5</v>
      </c>
      <c r="L463">
        <v>1</v>
      </c>
      <c r="M463">
        <v>0</v>
      </c>
      <c r="N463">
        <v>56</v>
      </c>
      <c r="O463" t="s">
        <v>980</v>
      </c>
      <c r="P463" t="s">
        <v>2750</v>
      </c>
      <c r="Q463" t="s">
        <v>2450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 t="s">
        <v>1325</v>
      </c>
      <c r="AA463" t="s">
        <v>693</v>
      </c>
      <c r="AB463" s="69" t="str">
        <f>IF(AA463&lt;&gt;"",INDEX(Lookup!$N$2:$N$5,MATCH(Players!AA463,Lookup!$P$2:$P$5,0)),INDEX(Lookup!$N$2:$N$5,MATCH(Players!O463,Lookup!$O$2:$O$5,0)))</f>
        <v>Striker</v>
      </c>
      <c r="AC463">
        <v>3012000</v>
      </c>
      <c r="AD463" s="69" t="s">
        <v>801</v>
      </c>
      <c r="AE463" s="69" t="str">
        <f>INDEX('Translate table'!$H$2:$H$622,MATCH(Players!P463,'Translate table'!$G$2:$G$622,0))</f>
        <v>Mario GavranoviÄ‡</v>
      </c>
      <c r="AF463" s="69">
        <f>IFERROR(INDEX('Euro Qual stats'!$A$1:$L$2071,MATCH(Players!$AE463,'Euro Qual stats'!$A$1:$A$2071,0),MATCH(Players!AF$2,'Euro Qual stats'!$A$1:$L$1,0)),0)</f>
        <v>2</v>
      </c>
      <c r="AG463" s="69">
        <f>IFERROR(INDEX('Euro Qual stats'!$A$1:$L$2071,MATCH(Players!$AE463,'Euro Qual stats'!$A$1:$A$2071,0),MATCH(Players!AG$2,'Euro Qual stats'!$A$1:$L$1,0)),0)</f>
        <v>0</v>
      </c>
      <c r="AH463" s="69">
        <f>IFERROR(INDEX('Euro Qual stats'!$A$1:$L$2071,MATCH(Players!$AE463,'Euro Qual stats'!$A$1:$A$2071,0),MATCH(Players!AH$2,'Euro Qual stats'!$A$1:$L$1,0)),0)</f>
        <v>0.94</v>
      </c>
      <c r="AI463" s="69">
        <f>IFERROR(INDEX('Euro Qual stats'!$A$1:$L$2071,MATCH(Players!$AE463,'Euro Qual stats'!$A$1:$A$2071,0),MATCH(Players!AI$2,'Euro Qual stats'!$A$1:$L$1,0)),0)</f>
        <v>0</v>
      </c>
      <c r="AJ463" s="85">
        <f t="shared" si="245"/>
        <v>0.16957547169811327</v>
      </c>
      <c r="AK463" s="85">
        <f t="shared" si="246"/>
        <v>0.62836477987421369</v>
      </c>
      <c r="AL463" s="85">
        <f t="shared" si="247"/>
        <v>0.14677672955974841</v>
      </c>
      <c r="AM463" s="85">
        <f t="shared" si="248"/>
        <v>0</v>
      </c>
      <c r="AN463" s="85">
        <f t="shared" si="249"/>
        <v>0</v>
      </c>
      <c r="AO463" s="85">
        <f t="shared" si="250"/>
        <v>0</v>
      </c>
      <c r="AP463" s="2" t="str">
        <f t="shared" si="251"/>
        <v/>
      </c>
      <c r="AQ463" s="2" t="str">
        <f t="shared" si="252"/>
        <v/>
      </c>
      <c r="AR463" s="2" t="str">
        <f t="shared" si="253"/>
        <v/>
      </c>
      <c r="AS463" s="2" t="str">
        <f t="shared" si="254"/>
        <v/>
      </c>
      <c r="AT463" s="2" t="str">
        <f t="shared" si="255"/>
        <v/>
      </c>
      <c r="AU463" s="2">
        <f t="shared" si="275"/>
        <v>0.24610209983653966</v>
      </c>
      <c r="AV463" s="2">
        <f t="shared" si="276"/>
        <v>8.4832257145319681E-2</v>
      </c>
      <c r="AW463" s="2">
        <f t="shared" si="277"/>
        <v>0.70970695970695963</v>
      </c>
      <c r="AX463" s="2">
        <f t="shared" si="278"/>
        <v>0.1171875</v>
      </c>
      <c r="AY463" s="2">
        <f t="shared" si="279"/>
        <v>0</v>
      </c>
      <c r="AZ463" s="2">
        <f t="shared" si="256"/>
        <v>0.43723343985537666</v>
      </c>
      <c r="BA463" s="2">
        <f t="shared" si="257"/>
        <v>0.12720386442171647</v>
      </c>
      <c r="BB463" s="2">
        <f t="shared" si="258"/>
        <v>5.859375E-2</v>
      </c>
      <c r="BC463">
        <f t="shared" si="259"/>
        <v>0</v>
      </c>
      <c r="BD463" s="74">
        <f t="shared" si="260"/>
        <v>0</v>
      </c>
      <c r="BE463" s="74">
        <f t="shared" si="261"/>
        <v>0</v>
      </c>
      <c r="BF463" s="74">
        <f t="shared" si="262"/>
        <v>0</v>
      </c>
      <c r="BG463" s="2">
        <f t="shared" si="263"/>
        <v>5.859375E-2</v>
      </c>
      <c r="BH463" s="2">
        <f t="shared" si="264"/>
        <v>0</v>
      </c>
      <c r="BI463" s="2">
        <f t="shared" si="265"/>
        <v>0</v>
      </c>
      <c r="BJ463" s="2">
        <f t="shared" si="266"/>
        <v>0</v>
      </c>
      <c r="BK463" s="2">
        <f t="shared" si="267"/>
        <v>0</v>
      </c>
      <c r="BL463" s="2">
        <f t="shared" si="268"/>
        <v>5.859375E-2</v>
      </c>
      <c r="BM463" s="2">
        <f t="shared" si="269"/>
        <v>0</v>
      </c>
      <c r="BN463" s="2">
        <f t="shared" si="270"/>
        <v>0</v>
      </c>
      <c r="BO463" s="2">
        <f t="shared" si="271"/>
        <v>0</v>
      </c>
      <c r="BP463" s="2">
        <f t="shared" si="272"/>
        <v>0</v>
      </c>
      <c r="BQ463" s="2">
        <f t="shared" si="273"/>
        <v>5.859375E-2</v>
      </c>
      <c r="BR463" s="2">
        <f t="shared" si="274"/>
        <v>0</v>
      </c>
    </row>
    <row r="464" spans="1:70" x14ac:dyDescent="0.3">
      <c r="A464" s="93">
        <v>0</v>
      </c>
      <c r="B464">
        <v>204945</v>
      </c>
      <c r="C464" t="s">
        <v>5201</v>
      </c>
      <c r="E464" t="s">
        <v>2751</v>
      </c>
      <c r="F464">
        <v>18732</v>
      </c>
      <c r="G464" t="s">
        <v>895</v>
      </c>
      <c r="H464" t="s">
        <v>929</v>
      </c>
      <c r="I464" t="s">
        <v>5231</v>
      </c>
      <c r="J464">
        <v>0</v>
      </c>
      <c r="K464">
        <v>4.5</v>
      </c>
      <c r="L464">
        <v>0</v>
      </c>
      <c r="M464">
        <v>0</v>
      </c>
      <c r="N464">
        <v>2</v>
      </c>
      <c r="O464" t="s">
        <v>992</v>
      </c>
      <c r="P464" t="s">
        <v>5202</v>
      </c>
      <c r="Q464" t="s">
        <v>1155</v>
      </c>
      <c r="Z464" t="s">
        <v>2753</v>
      </c>
      <c r="AA464" t="s">
        <v>693</v>
      </c>
      <c r="AB464" s="69" t="str">
        <f>IF(AA464&lt;&gt;"",INDEX(Lookup!$N$2:$N$5,MATCH(Players!AA464,Lookup!$P$2:$P$5,0)),INDEX(Lookup!$N$2:$N$5,MATCH(Players!O464,Lookup!$O$2:$O$5,0)))</f>
        <v>Striker</v>
      </c>
      <c r="AC464">
        <v>2984000</v>
      </c>
      <c r="AD464" s="69" t="s">
        <v>788</v>
      </c>
      <c r="AE464" s="69" t="e">
        <f>INDEX('Translate table'!$H$2:$H$622,MATCH(Players!P464,'Translate table'!$G$2:$G$622,0))</f>
        <v>#N/A</v>
      </c>
      <c r="AF464" s="69">
        <f>IFERROR(INDEX('Euro Qual stats'!$A$1:$L$2071,MATCH(Players!$AE464,'Euro Qual stats'!$A$1:$A$2071,0),MATCH(Players!AF$2,'Euro Qual stats'!$A$1:$L$1,0)),0)</f>
        <v>0</v>
      </c>
      <c r="AG464" s="69">
        <f>IFERROR(INDEX('Euro Qual stats'!$A$1:$L$2071,MATCH(Players!$AE464,'Euro Qual stats'!$A$1:$A$2071,0),MATCH(Players!AG$2,'Euro Qual stats'!$A$1:$L$1,0)),0)</f>
        <v>0</v>
      </c>
      <c r="AH464" s="69">
        <f>IFERROR(INDEX('Euro Qual stats'!$A$1:$L$2071,MATCH(Players!$AE464,'Euro Qual stats'!$A$1:$A$2071,0),MATCH(Players!AH$2,'Euro Qual stats'!$A$1:$L$1,0)),0)</f>
        <v>0</v>
      </c>
      <c r="AI464" s="69">
        <f>IFERROR(INDEX('Euro Qual stats'!$A$1:$L$2071,MATCH(Players!$AE464,'Euro Qual stats'!$A$1:$A$2071,0),MATCH(Players!AI$2,'Euro Qual stats'!$A$1:$L$1,0)),0)</f>
        <v>0</v>
      </c>
      <c r="AJ464" s="85">
        <f t="shared" si="245"/>
        <v>0.20349056603773591</v>
      </c>
      <c r="AK464" s="85">
        <f t="shared" si="246"/>
        <v>0.56603773584905637</v>
      </c>
      <c r="AL464" s="85">
        <f t="shared" si="247"/>
        <v>0.1761320754716981</v>
      </c>
      <c r="AM464" s="85">
        <f t="shared" si="248"/>
        <v>0</v>
      </c>
      <c r="AN464" s="85">
        <f t="shared" si="249"/>
        <v>0</v>
      </c>
      <c r="AO464" s="85">
        <f t="shared" si="250"/>
        <v>0</v>
      </c>
      <c r="AP464" s="2" t="str">
        <f t="shared" si="251"/>
        <v/>
      </c>
      <c r="AQ464" s="2" t="str">
        <f t="shared" si="252"/>
        <v/>
      </c>
      <c r="AR464" s="2" t="str">
        <f t="shared" si="253"/>
        <v/>
      </c>
      <c r="AS464" s="2" t="str">
        <f t="shared" si="254"/>
        <v/>
      </c>
      <c r="AT464" s="2" t="str">
        <f t="shared" si="255"/>
        <v/>
      </c>
      <c r="AU464" s="2">
        <f t="shared" si="275"/>
        <v>3.2738711651272179E-2</v>
      </c>
      <c r="AV464" s="2">
        <f t="shared" si="276"/>
        <v>3.0526157122442311E-2</v>
      </c>
      <c r="AW464" s="2">
        <f t="shared" si="277"/>
        <v>0.22701179417597328</v>
      </c>
      <c r="AX464" s="2">
        <f t="shared" si="278"/>
        <v>0.16385980883022302</v>
      </c>
      <c r="AY464" s="2">
        <f t="shared" si="279"/>
        <v>0</v>
      </c>
      <c r="AZ464" s="2">
        <f t="shared" si="256"/>
        <v>0.29938822375016427</v>
      </c>
      <c r="BA464" s="2">
        <f t="shared" si="257"/>
        <v>0.11700836158008911</v>
      </c>
      <c r="BB464" s="2">
        <f t="shared" si="258"/>
        <v>8.1929904415111512E-2</v>
      </c>
      <c r="BC464">
        <f t="shared" si="259"/>
        <v>0</v>
      </c>
      <c r="BD464" s="74">
        <f t="shared" si="260"/>
        <v>0</v>
      </c>
      <c r="BE464" s="74">
        <f t="shared" si="261"/>
        <v>0</v>
      </c>
      <c r="BF464" s="74">
        <f t="shared" si="262"/>
        <v>0</v>
      </c>
      <c r="BG464" s="2">
        <f t="shared" si="263"/>
        <v>8.1929904415111512E-2</v>
      </c>
      <c r="BH464" s="2">
        <f t="shared" si="264"/>
        <v>0</v>
      </c>
      <c r="BI464" s="2">
        <f t="shared" si="265"/>
        <v>0</v>
      </c>
      <c r="BJ464" s="2">
        <f t="shared" si="266"/>
        <v>0</v>
      </c>
      <c r="BK464" s="2">
        <f t="shared" si="267"/>
        <v>0</v>
      </c>
      <c r="BL464" s="2">
        <f t="shared" si="268"/>
        <v>8.1929904415111512E-2</v>
      </c>
      <c r="BM464" s="2">
        <f t="shared" si="269"/>
        <v>0</v>
      </c>
      <c r="BN464" s="2">
        <f t="shared" si="270"/>
        <v>0</v>
      </c>
      <c r="BO464" s="2">
        <f t="shared" si="271"/>
        <v>0</v>
      </c>
      <c r="BP464" s="2">
        <f t="shared" si="272"/>
        <v>0</v>
      </c>
      <c r="BQ464" s="2">
        <f t="shared" si="273"/>
        <v>8.1929904415111512E-2</v>
      </c>
      <c r="BR464" s="2">
        <f t="shared" si="274"/>
        <v>0</v>
      </c>
    </row>
    <row r="465" spans="1:70" x14ac:dyDescent="0.3">
      <c r="A465" s="93">
        <v>0</v>
      </c>
      <c r="B465">
        <v>204933</v>
      </c>
      <c r="C465" t="s">
        <v>2755</v>
      </c>
      <c r="D465" t="s">
        <v>2756</v>
      </c>
      <c r="E465" t="s">
        <v>2757</v>
      </c>
      <c r="F465">
        <v>18732</v>
      </c>
      <c r="G465" t="s">
        <v>895</v>
      </c>
      <c r="H465" t="s">
        <v>929</v>
      </c>
      <c r="I465" t="s">
        <v>1008</v>
      </c>
      <c r="J465">
        <v>0</v>
      </c>
      <c r="K465">
        <v>4.5</v>
      </c>
      <c r="L465">
        <v>0</v>
      </c>
      <c r="M465">
        <v>0</v>
      </c>
      <c r="N465">
        <v>34</v>
      </c>
      <c r="O465" t="s">
        <v>992</v>
      </c>
      <c r="P465" t="s">
        <v>2758</v>
      </c>
      <c r="Q465" t="s">
        <v>1155</v>
      </c>
      <c r="Z465" t="s">
        <v>2753</v>
      </c>
      <c r="AA465" t="s">
        <v>691</v>
      </c>
      <c r="AB465" s="69" t="str">
        <f>IF(AA465&lt;&gt;"",INDEX(Lookup!$N$2:$N$5,MATCH(Players!AA465,Lookup!$P$2:$P$5,0)),INDEX(Lookup!$N$2:$N$5,MATCH(Players!O465,Lookup!$O$2:$O$5,0)))</f>
        <v>Midfield</v>
      </c>
      <c r="AC465">
        <v>2448000</v>
      </c>
      <c r="AD465" s="69" t="s">
        <v>789</v>
      </c>
      <c r="AE465" s="69" t="str">
        <f>INDEX('Translate table'!$H$2:$H$622,MATCH(Players!P465,'Translate table'!$G$2:$G$622,0))</f>
        <v>LoÃ¯c Nego</v>
      </c>
      <c r="AF465" s="69">
        <f>IFERROR(INDEX('Euro Qual stats'!$A$1:$L$2071,MATCH(Players!$AE465,'Euro Qual stats'!$A$1:$A$2071,0),MATCH(Players!AF$2,'Euro Qual stats'!$A$1:$L$1,0)),0)</f>
        <v>2</v>
      </c>
      <c r="AG465" s="69">
        <f>IFERROR(INDEX('Euro Qual stats'!$A$1:$L$2071,MATCH(Players!$AE465,'Euro Qual stats'!$A$1:$A$2071,0),MATCH(Players!AG$2,'Euro Qual stats'!$A$1:$L$1,0)),0)</f>
        <v>0</v>
      </c>
      <c r="AH465" s="69">
        <f>IFERROR(INDEX('Euro Qual stats'!$A$1:$L$2071,MATCH(Players!$AE465,'Euro Qual stats'!$A$1:$A$2071,0),MATCH(Players!AH$2,'Euro Qual stats'!$A$1:$L$1,0)),0)</f>
        <v>3.46</v>
      </c>
      <c r="AI465" s="69">
        <f>IFERROR(INDEX('Euro Qual stats'!$A$1:$L$2071,MATCH(Players!$AE465,'Euro Qual stats'!$A$1:$A$2071,0),MATCH(Players!AI$2,'Euro Qual stats'!$A$1:$L$1,0)),0)</f>
        <v>0</v>
      </c>
      <c r="AJ465" s="85">
        <f t="shared" si="245"/>
        <v>0.13360957642725599</v>
      </c>
      <c r="AK465" s="85">
        <f t="shared" si="246"/>
        <v>0.76326887661141807</v>
      </c>
      <c r="AL465" s="85">
        <f t="shared" si="247"/>
        <v>0.19387661141804788</v>
      </c>
      <c r="AM465" s="85">
        <f t="shared" si="248"/>
        <v>0</v>
      </c>
      <c r="AN465" s="85">
        <f t="shared" si="249"/>
        <v>0</v>
      </c>
      <c r="AO465" s="85">
        <f t="shared" si="250"/>
        <v>0</v>
      </c>
      <c r="AP465" s="2" t="str">
        <f t="shared" si="251"/>
        <v/>
      </c>
      <c r="AQ465" s="2" t="str">
        <f t="shared" si="252"/>
        <v/>
      </c>
      <c r="AR465" s="2" t="str">
        <f t="shared" si="253"/>
        <v/>
      </c>
      <c r="AS465" s="2" t="str">
        <f t="shared" si="254"/>
        <v/>
      </c>
      <c r="AT465" s="2" t="str">
        <f t="shared" si="255"/>
        <v/>
      </c>
      <c r="AU465" s="2">
        <f t="shared" si="275"/>
        <v>3.2738711651272179E-2</v>
      </c>
      <c r="AV465" s="2">
        <f t="shared" si="276"/>
        <v>3.0526157122442311E-2</v>
      </c>
      <c r="AW465" s="2">
        <f t="shared" si="277"/>
        <v>0.22701179417597328</v>
      </c>
      <c r="AX465" s="2">
        <f t="shared" si="278"/>
        <v>0.16385980883022302</v>
      </c>
      <c r="AY465" s="2">
        <f t="shared" si="279"/>
        <v>0</v>
      </c>
      <c r="AZ465" s="2">
        <f t="shared" si="256"/>
        <v>0.39800379413134512</v>
      </c>
      <c r="BA465" s="2">
        <f t="shared" si="257"/>
        <v>8.2067866774849146E-2</v>
      </c>
      <c r="BB465" s="2">
        <f t="shared" si="258"/>
        <v>8.1929904415111512E-2</v>
      </c>
      <c r="BC465">
        <f t="shared" si="259"/>
        <v>0</v>
      </c>
      <c r="BD465" s="74">
        <f t="shared" si="260"/>
        <v>0</v>
      </c>
      <c r="BE465" s="74">
        <f t="shared" si="261"/>
        <v>0</v>
      </c>
      <c r="BF465" s="74">
        <f t="shared" si="262"/>
        <v>0</v>
      </c>
      <c r="BG465" s="2">
        <f t="shared" si="263"/>
        <v>8.1929904415111512E-2</v>
      </c>
      <c r="BH465" s="2">
        <f t="shared" si="264"/>
        <v>0</v>
      </c>
      <c r="BI465" s="2">
        <f t="shared" si="265"/>
        <v>0</v>
      </c>
      <c r="BJ465" s="2">
        <f t="shared" si="266"/>
        <v>0</v>
      </c>
      <c r="BK465" s="2">
        <f t="shared" si="267"/>
        <v>0</v>
      </c>
      <c r="BL465" s="2">
        <f t="shared" si="268"/>
        <v>8.1929904415111512E-2</v>
      </c>
      <c r="BM465" s="2">
        <f t="shared" si="269"/>
        <v>0</v>
      </c>
      <c r="BN465" s="2">
        <f t="shared" si="270"/>
        <v>0</v>
      </c>
      <c r="BO465" s="2">
        <f t="shared" si="271"/>
        <v>0</v>
      </c>
      <c r="BP465" s="2">
        <f t="shared" si="272"/>
        <v>0</v>
      </c>
      <c r="BQ465" s="2">
        <f t="shared" si="273"/>
        <v>8.1929904415111512E-2</v>
      </c>
      <c r="BR465" s="2">
        <f t="shared" si="274"/>
        <v>0</v>
      </c>
    </row>
    <row r="466" spans="1:70" x14ac:dyDescent="0.3">
      <c r="A466" s="93">
        <v>0</v>
      </c>
      <c r="B466">
        <v>220832</v>
      </c>
      <c r="C466" t="s">
        <v>5203</v>
      </c>
      <c r="E466" t="s">
        <v>2760</v>
      </c>
      <c r="F466">
        <v>18732</v>
      </c>
      <c r="G466" t="s">
        <v>895</v>
      </c>
      <c r="H466" t="s">
        <v>929</v>
      </c>
      <c r="I466" t="s">
        <v>5231</v>
      </c>
      <c r="J466">
        <v>0</v>
      </c>
      <c r="K466">
        <v>4.5</v>
      </c>
      <c r="L466">
        <v>0</v>
      </c>
      <c r="M466">
        <v>0</v>
      </c>
      <c r="N466">
        <v>3</v>
      </c>
      <c r="O466" t="s">
        <v>980</v>
      </c>
      <c r="P466" t="s">
        <v>5204</v>
      </c>
      <c r="Q466" t="s">
        <v>2744</v>
      </c>
      <c r="R466">
        <v>6</v>
      </c>
      <c r="S466">
        <v>3</v>
      </c>
      <c r="T466">
        <v>0</v>
      </c>
      <c r="U466">
        <v>1</v>
      </c>
      <c r="V466">
        <v>1614</v>
      </c>
      <c r="W466">
        <v>13</v>
      </c>
      <c r="X466">
        <v>2</v>
      </c>
      <c r="Y466">
        <v>1</v>
      </c>
      <c r="Z466" t="s">
        <v>1325</v>
      </c>
      <c r="AA466" t="s">
        <v>691</v>
      </c>
      <c r="AB466" s="69" t="str">
        <f>IF(AA466&lt;&gt;"",INDEX(Lookup!$N$2:$N$5,MATCH(Players!AA466,Lookup!$P$2:$P$5,0)),INDEX(Lookup!$N$2:$N$5,MATCH(Players!O466,Lookup!$O$2:$O$5,0)))</f>
        <v>Midfield</v>
      </c>
      <c r="AC466">
        <v>2995000</v>
      </c>
      <c r="AD466" s="69" t="s">
        <v>788</v>
      </c>
      <c r="AE466" s="69" t="e">
        <f>INDEX('Translate table'!$H$2:$H$622,MATCH(Players!P466,'Translate table'!$G$2:$G$622,0))</f>
        <v>#N/A</v>
      </c>
      <c r="AF466" s="69">
        <f>IFERROR(INDEX('Euro Qual stats'!$A$1:$L$2071,MATCH(Players!$AE466,'Euro Qual stats'!$A$1:$A$2071,0),MATCH(Players!AF$2,'Euro Qual stats'!$A$1:$L$1,0)),0)</f>
        <v>0</v>
      </c>
      <c r="AG466" s="69">
        <f>IFERROR(INDEX('Euro Qual stats'!$A$1:$L$2071,MATCH(Players!$AE466,'Euro Qual stats'!$A$1:$A$2071,0),MATCH(Players!AG$2,'Euro Qual stats'!$A$1:$L$1,0)),0)</f>
        <v>0</v>
      </c>
      <c r="AH466" s="69">
        <f>IFERROR(INDEX('Euro Qual stats'!$A$1:$L$2071,MATCH(Players!$AE466,'Euro Qual stats'!$A$1:$A$2071,0),MATCH(Players!AH$2,'Euro Qual stats'!$A$1:$L$1,0)),0)</f>
        <v>0</v>
      </c>
      <c r="AI466" s="69">
        <f>IFERROR(INDEX('Euro Qual stats'!$A$1:$L$2071,MATCH(Players!$AE466,'Euro Qual stats'!$A$1:$A$2071,0),MATCH(Players!AI$2,'Euro Qual stats'!$A$1:$L$1,0)),0)</f>
        <v>0</v>
      </c>
      <c r="AJ466" s="85">
        <f t="shared" si="245"/>
        <v>0.16033149171270719</v>
      </c>
      <c r="AK466" s="85">
        <f t="shared" si="246"/>
        <v>0.2239226519337017</v>
      </c>
      <c r="AL466" s="85">
        <f t="shared" si="247"/>
        <v>0.23265193370165746</v>
      </c>
      <c r="AM466" s="85">
        <f t="shared" si="248"/>
        <v>0</v>
      </c>
      <c r="AN466" s="85">
        <f t="shared" si="249"/>
        <v>0</v>
      </c>
      <c r="AO466" s="85">
        <f t="shared" si="250"/>
        <v>0</v>
      </c>
      <c r="AP466" s="2">
        <f t="shared" si="251"/>
        <v>0.33457249070631967</v>
      </c>
      <c r="AQ466" s="2">
        <f t="shared" si="252"/>
        <v>0.16728624535315983</v>
      </c>
      <c r="AR466" s="2">
        <f t="shared" si="253"/>
        <v>0.72490706319702591</v>
      </c>
      <c r="AS466" s="2">
        <f t="shared" si="254"/>
        <v>0.11152416356877323</v>
      </c>
      <c r="AT466" s="2">
        <f t="shared" si="255"/>
        <v>5.5762081784386616E-2</v>
      </c>
      <c r="AU466" s="2">
        <f t="shared" si="275"/>
        <v>0.33457249070631967</v>
      </c>
      <c r="AV466" s="2">
        <f t="shared" si="276"/>
        <v>0.16728624535315983</v>
      </c>
      <c r="AW466" s="2">
        <f t="shared" si="277"/>
        <v>0.72490706319702591</v>
      </c>
      <c r="AX466" s="2">
        <f t="shared" si="278"/>
        <v>0.11152416356877323</v>
      </c>
      <c r="AY466" s="2">
        <f t="shared" si="279"/>
        <v>5.5762081784386616E-2</v>
      </c>
      <c r="AZ466" s="2">
        <f t="shared" si="256"/>
        <v>0.27924757132001066</v>
      </c>
      <c r="BA466" s="2">
        <f t="shared" si="257"/>
        <v>0.16380886853293353</v>
      </c>
      <c r="BB466" s="2">
        <f t="shared" si="258"/>
        <v>5.5762081784386616E-2</v>
      </c>
      <c r="BC466">
        <f t="shared" si="259"/>
        <v>0</v>
      </c>
      <c r="BD466" s="74">
        <f t="shared" si="260"/>
        <v>0</v>
      </c>
      <c r="BE466" s="74">
        <f t="shared" si="261"/>
        <v>0</v>
      </c>
      <c r="BF466" s="74">
        <f t="shared" si="262"/>
        <v>0</v>
      </c>
      <c r="BG466" s="2">
        <f t="shared" si="263"/>
        <v>5.5762081784386616E-2</v>
      </c>
      <c r="BH466" s="2">
        <f t="shared" si="264"/>
        <v>5.5762081784386616E-2</v>
      </c>
      <c r="BI466" s="2">
        <f t="shared" si="265"/>
        <v>0</v>
      </c>
      <c r="BJ466" s="2">
        <f t="shared" si="266"/>
        <v>0</v>
      </c>
      <c r="BK466" s="2">
        <f t="shared" si="267"/>
        <v>0</v>
      </c>
      <c r="BL466" s="2">
        <f t="shared" si="268"/>
        <v>5.5762081784386616E-2</v>
      </c>
      <c r="BM466" s="2">
        <f t="shared" si="269"/>
        <v>5.5762081784386616E-2</v>
      </c>
      <c r="BN466" s="2">
        <f t="shared" si="270"/>
        <v>0</v>
      </c>
      <c r="BO466" s="2">
        <f t="shared" si="271"/>
        <v>0</v>
      </c>
      <c r="BP466" s="2">
        <f t="shared" si="272"/>
        <v>0</v>
      </c>
      <c r="BQ466" s="2">
        <f t="shared" si="273"/>
        <v>5.5762081784386616E-2</v>
      </c>
      <c r="BR466" s="2">
        <f t="shared" si="274"/>
        <v>5.5762081784386616E-2</v>
      </c>
    </row>
    <row r="467" spans="1:70" x14ac:dyDescent="0.3">
      <c r="A467" s="93">
        <v>0</v>
      </c>
      <c r="B467">
        <v>220831</v>
      </c>
      <c r="C467" t="s">
        <v>2764</v>
      </c>
      <c r="D467" t="s">
        <v>2765</v>
      </c>
      <c r="E467" t="s">
        <v>2766</v>
      </c>
      <c r="F467">
        <v>18732</v>
      </c>
      <c r="G467" t="s">
        <v>895</v>
      </c>
      <c r="H467" t="s">
        <v>929</v>
      </c>
      <c r="I467" t="s">
        <v>5231</v>
      </c>
      <c r="J467">
        <v>0</v>
      </c>
      <c r="K467">
        <v>4.5</v>
      </c>
      <c r="L467">
        <v>0</v>
      </c>
      <c r="M467">
        <v>0</v>
      </c>
      <c r="N467">
        <v>2</v>
      </c>
      <c r="O467" t="s">
        <v>980</v>
      </c>
      <c r="P467" t="s">
        <v>2767</v>
      </c>
      <c r="Q467" t="s">
        <v>1155</v>
      </c>
      <c r="Z467" t="s">
        <v>2753</v>
      </c>
      <c r="AA467" t="s">
        <v>693</v>
      </c>
      <c r="AB467" s="69" t="str">
        <f>IF(AA467&lt;&gt;"",INDEX(Lookup!$N$2:$N$5,MATCH(Players!AA467,Lookup!$P$2:$P$5,0)),INDEX(Lookup!$N$2:$N$5,MATCH(Players!O467,Lookup!$O$2:$O$5,0)))</f>
        <v>Striker</v>
      </c>
      <c r="AC467">
        <v>2468000</v>
      </c>
      <c r="AD467" s="69" t="s">
        <v>788</v>
      </c>
      <c r="AE467" s="69" t="str">
        <f>INDEX('Translate table'!$H$2:$H$622,MATCH(Players!P467,'Translate table'!$G$2:$G$622,0))</f>
        <v>Ralph Schon</v>
      </c>
      <c r="AF467" s="69">
        <f>IFERROR(INDEX('Euro Qual stats'!$A$1:$L$2071,MATCH(Players!$AE467,'Euro Qual stats'!$A$1:$A$2071,0),MATCH(Players!AF$2,'Euro Qual stats'!$A$1:$L$1,0)),0)</f>
        <v>0</v>
      </c>
      <c r="AG467" s="69">
        <f>IFERROR(INDEX('Euro Qual stats'!$A$1:$L$2071,MATCH(Players!$AE467,'Euro Qual stats'!$A$1:$A$2071,0),MATCH(Players!AG$2,'Euro Qual stats'!$A$1:$L$1,0)),0)</f>
        <v>0</v>
      </c>
      <c r="AH467" s="69">
        <f>IFERROR(INDEX('Euro Qual stats'!$A$1:$L$2071,MATCH(Players!$AE467,'Euro Qual stats'!$A$1:$A$2071,0),MATCH(Players!AH$2,'Euro Qual stats'!$A$1:$L$1,0)),0)</f>
        <v>0</v>
      </c>
      <c r="AI467" s="69">
        <f>IFERROR(INDEX('Euro Qual stats'!$A$1:$L$2071,MATCH(Players!$AE467,'Euro Qual stats'!$A$1:$A$2071,0),MATCH(Players!AI$2,'Euro Qual stats'!$A$1:$L$1,0)),0)</f>
        <v>0</v>
      </c>
      <c r="AJ467" s="85">
        <f t="shared" si="245"/>
        <v>0.20349056603773591</v>
      </c>
      <c r="AK467" s="85">
        <f t="shared" si="246"/>
        <v>0.56603773584905637</v>
      </c>
      <c r="AL467" s="85">
        <f t="shared" si="247"/>
        <v>0.1761320754716981</v>
      </c>
      <c r="AM467" s="85">
        <f t="shared" si="248"/>
        <v>0</v>
      </c>
      <c r="AN467" s="85">
        <f t="shared" si="249"/>
        <v>0</v>
      </c>
      <c r="AO467" s="85">
        <f t="shared" si="250"/>
        <v>0</v>
      </c>
      <c r="AP467" s="2" t="str">
        <f t="shared" si="251"/>
        <v/>
      </c>
      <c r="AQ467" s="2" t="str">
        <f t="shared" si="252"/>
        <v/>
      </c>
      <c r="AR467" s="2" t="str">
        <f t="shared" si="253"/>
        <v/>
      </c>
      <c r="AS467" s="2" t="str">
        <f t="shared" si="254"/>
        <v/>
      </c>
      <c r="AT467" s="2" t="str">
        <f t="shared" si="255"/>
        <v/>
      </c>
      <c r="AU467" s="2">
        <f t="shared" si="275"/>
        <v>0.24610209983653966</v>
      </c>
      <c r="AV467" s="2">
        <f t="shared" si="276"/>
        <v>8.4832257145319681E-2</v>
      </c>
      <c r="AW467" s="2">
        <f t="shared" si="277"/>
        <v>0.70970695970695963</v>
      </c>
      <c r="AX467" s="2">
        <f t="shared" si="278"/>
        <v>0.1171875</v>
      </c>
      <c r="AY467" s="2">
        <f t="shared" si="279"/>
        <v>0</v>
      </c>
      <c r="AZ467" s="2">
        <f t="shared" si="256"/>
        <v>0.406069917842798</v>
      </c>
      <c r="BA467" s="2">
        <f t="shared" si="257"/>
        <v>0.14416141159152779</v>
      </c>
      <c r="BB467" s="2">
        <f t="shared" si="258"/>
        <v>5.859375E-2</v>
      </c>
      <c r="BC467">
        <f t="shared" si="259"/>
        <v>0</v>
      </c>
      <c r="BD467" s="74">
        <f t="shared" si="260"/>
        <v>0</v>
      </c>
      <c r="BE467" s="74">
        <f t="shared" si="261"/>
        <v>0</v>
      </c>
      <c r="BF467" s="74">
        <f t="shared" si="262"/>
        <v>0</v>
      </c>
      <c r="BG467" s="2">
        <f t="shared" si="263"/>
        <v>5.859375E-2</v>
      </c>
      <c r="BH467" s="2">
        <f t="shared" si="264"/>
        <v>0</v>
      </c>
      <c r="BI467" s="2">
        <f t="shared" si="265"/>
        <v>0</v>
      </c>
      <c r="BJ467" s="2">
        <f t="shared" si="266"/>
        <v>0</v>
      </c>
      <c r="BK467" s="2">
        <f t="shared" si="267"/>
        <v>0</v>
      </c>
      <c r="BL467" s="2">
        <f t="shared" si="268"/>
        <v>5.859375E-2</v>
      </c>
      <c r="BM467" s="2">
        <f t="shared" si="269"/>
        <v>0</v>
      </c>
      <c r="BN467" s="2">
        <f t="shared" si="270"/>
        <v>0</v>
      </c>
      <c r="BO467" s="2">
        <f t="shared" si="271"/>
        <v>0</v>
      </c>
      <c r="BP467" s="2">
        <f t="shared" si="272"/>
        <v>0</v>
      </c>
      <c r="BQ467" s="2">
        <f t="shared" si="273"/>
        <v>5.859375E-2</v>
      </c>
      <c r="BR467" s="2">
        <f t="shared" si="274"/>
        <v>0</v>
      </c>
    </row>
    <row r="468" spans="1:70" x14ac:dyDescent="0.3">
      <c r="A468" s="93">
        <v>0</v>
      </c>
      <c r="B468">
        <v>220830</v>
      </c>
      <c r="C468" t="s">
        <v>2768</v>
      </c>
      <c r="D468" t="s">
        <v>2769</v>
      </c>
      <c r="E468" t="s">
        <v>2770</v>
      </c>
      <c r="F468">
        <v>18732</v>
      </c>
      <c r="G468" t="s">
        <v>895</v>
      </c>
      <c r="H468" t="s">
        <v>929</v>
      </c>
      <c r="I468" t="s">
        <v>5231</v>
      </c>
      <c r="J468">
        <v>0</v>
      </c>
      <c r="K468">
        <v>4.5</v>
      </c>
      <c r="L468">
        <v>0</v>
      </c>
      <c r="M468">
        <v>0</v>
      </c>
      <c r="N468">
        <v>0</v>
      </c>
      <c r="O468" t="s">
        <v>980</v>
      </c>
      <c r="P468" t="s">
        <v>2771</v>
      </c>
      <c r="Q468" t="s">
        <v>1587</v>
      </c>
      <c r="R468">
        <v>6</v>
      </c>
      <c r="S468">
        <v>11</v>
      </c>
      <c r="T468">
        <v>0</v>
      </c>
      <c r="U468">
        <v>3</v>
      </c>
      <c r="V468">
        <v>1824</v>
      </c>
      <c r="W468">
        <v>11</v>
      </c>
      <c r="X468">
        <v>1</v>
      </c>
      <c r="Y468">
        <v>0</v>
      </c>
      <c r="Z468" t="s">
        <v>2753</v>
      </c>
      <c r="AA468" t="s">
        <v>693</v>
      </c>
      <c r="AB468" s="69" t="str">
        <f>IF(AA468&lt;&gt;"",INDEX(Lookup!$N$2:$N$5,MATCH(Players!AA468,Lookup!$P$2:$P$5,0)),INDEX(Lookup!$N$2:$N$5,MATCH(Players!O468,Lookup!$O$2:$O$5,0)))</f>
        <v>Striker</v>
      </c>
      <c r="AC468">
        <v>2495000</v>
      </c>
      <c r="AD468" s="69" t="s">
        <v>788</v>
      </c>
      <c r="AE468" s="69" t="str">
        <f>INDEX('Translate table'!$H$2:$H$622,MATCH(Players!P468,'Translate table'!$G$2:$G$622,0))</f>
        <v>JÃ¡nos Ferenczi</v>
      </c>
      <c r="AF468" s="69">
        <f>IFERROR(INDEX('Euro Qual stats'!$A$1:$L$2071,MATCH(Players!$AE468,'Euro Qual stats'!$A$1:$A$2071,0),MATCH(Players!AF$2,'Euro Qual stats'!$A$1:$L$1,0)),0)</f>
        <v>0</v>
      </c>
      <c r="AG468" s="69">
        <f>IFERROR(INDEX('Euro Qual stats'!$A$1:$L$2071,MATCH(Players!$AE468,'Euro Qual stats'!$A$1:$A$2071,0),MATCH(Players!AG$2,'Euro Qual stats'!$A$1:$L$1,0)),0)</f>
        <v>0</v>
      </c>
      <c r="AH468" s="69">
        <f>IFERROR(INDEX('Euro Qual stats'!$A$1:$L$2071,MATCH(Players!$AE468,'Euro Qual stats'!$A$1:$A$2071,0),MATCH(Players!AH$2,'Euro Qual stats'!$A$1:$L$1,0)),0)</f>
        <v>0</v>
      </c>
      <c r="AI468" s="69">
        <f>IFERROR(INDEX('Euro Qual stats'!$A$1:$L$2071,MATCH(Players!$AE468,'Euro Qual stats'!$A$1:$A$2071,0),MATCH(Players!AI$2,'Euro Qual stats'!$A$1:$L$1,0)),0)</f>
        <v>0</v>
      </c>
      <c r="AJ468" s="85">
        <f t="shared" si="245"/>
        <v>0.20349056603773591</v>
      </c>
      <c r="AK468" s="85">
        <f t="shared" si="246"/>
        <v>0.56603773584905637</v>
      </c>
      <c r="AL468" s="85">
        <f t="shared" si="247"/>
        <v>0.1761320754716981</v>
      </c>
      <c r="AM468" s="85">
        <f t="shared" si="248"/>
        <v>0</v>
      </c>
      <c r="AN468" s="85">
        <f t="shared" si="249"/>
        <v>0</v>
      </c>
      <c r="AO468" s="85">
        <f t="shared" si="250"/>
        <v>0</v>
      </c>
      <c r="AP468" s="2">
        <f t="shared" si="251"/>
        <v>0.29605263157894735</v>
      </c>
      <c r="AQ468" s="2">
        <f t="shared" si="252"/>
        <v>0.54276315789473684</v>
      </c>
      <c r="AR468" s="2">
        <f t="shared" si="253"/>
        <v>0.54276315789473684</v>
      </c>
      <c r="AS468" s="2">
        <f t="shared" si="254"/>
        <v>4.9342105263157895E-2</v>
      </c>
      <c r="AT468" s="2">
        <f t="shared" si="255"/>
        <v>0</v>
      </c>
      <c r="AU468" s="2">
        <f t="shared" si="275"/>
        <v>0.29605263157894735</v>
      </c>
      <c r="AV468" s="2">
        <f t="shared" si="276"/>
        <v>0.54276315789473684</v>
      </c>
      <c r="AW468" s="2">
        <f t="shared" si="277"/>
        <v>0.54276315789473684</v>
      </c>
      <c r="AX468" s="2">
        <f t="shared" si="278"/>
        <v>4.9342105263157895E-2</v>
      </c>
      <c r="AY468" s="2">
        <f t="shared" si="279"/>
        <v>0</v>
      </c>
      <c r="AZ468" s="2">
        <f t="shared" si="256"/>
        <v>0.43104518371400186</v>
      </c>
      <c r="BA468" s="2">
        <f t="shared" si="257"/>
        <v>0.37312686196623635</v>
      </c>
      <c r="BB468" s="2">
        <f t="shared" si="258"/>
        <v>2.4671052631578948E-2</v>
      </c>
      <c r="BC468">
        <f t="shared" si="259"/>
        <v>0</v>
      </c>
      <c r="BD468" s="74">
        <f t="shared" si="260"/>
        <v>0</v>
      </c>
      <c r="BE468" s="74">
        <f t="shared" si="261"/>
        <v>0</v>
      </c>
      <c r="BF468" s="74">
        <f t="shared" si="262"/>
        <v>0</v>
      </c>
      <c r="BG468" s="2">
        <f t="shared" si="263"/>
        <v>2.4671052631578948E-2</v>
      </c>
      <c r="BH468" s="2">
        <f t="shared" si="264"/>
        <v>0</v>
      </c>
      <c r="BI468" s="2">
        <f t="shared" si="265"/>
        <v>0</v>
      </c>
      <c r="BJ468" s="2">
        <f t="shared" si="266"/>
        <v>0</v>
      </c>
      <c r="BK468" s="2">
        <f t="shared" si="267"/>
        <v>0</v>
      </c>
      <c r="BL468" s="2">
        <f t="shared" si="268"/>
        <v>2.4671052631578948E-2</v>
      </c>
      <c r="BM468" s="2">
        <f t="shared" si="269"/>
        <v>0</v>
      </c>
      <c r="BN468" s="2">
        <f t="shared" si="270"/>
        <v>0</v>
      </c>
      <c r="BO468" s="2">
        <f t="shared" si="271"/>
        <v>0</v>
      </c>
      <c r="BP468" s="2">
        <f t="shared" si="272"/>
        <v>0</v>
      </c>
      <c r="BQ468" s="2">
        <f t="shared" si="273"/>
        <v>2.4671052631578948E-2</v>
      </c>
      <c r="BR468" s="2">
        <f t="shared" si="274"/>
        <v>0</v>
      </c>
    </row>
    <row r="469" spans="1:70" x14ac:dyDescent="0.3">
      <c r="A469" s="93">
        <v>0</v>
      </c>
      <c r="B469">
        <v>213469</v>
      </c>
      <c r="C469" t="s">
        <v>5205</v>
      </c>
      <c r="D469" t="s">
        <v>2772</v>
      </c>
      <c r="E469" t="s">
        <v>5206</v>
      </c>
      <c r="F469">
        <v>18732</v>
      </c>
      <c r="G469" t="s">
        <v>895</v>
      </c>
      <c r="H469" t="s">
        <v>929</v>
      </c>
      <c r="I469" t="s">
        <v>979</v>
      </c>
      <c r="J469">
        <v>0</v>
      </c>
      <c r="K469">
        <v>4.5</v>
      </c>
      <c r="L469">
        <v>0</v>
      </c>
      <c r="M469">
        <v>0</v>
      </c>
      <c r="N469">
        <v>28</v>
      </c>
      <c r="O469" t="s">
        <v>980</v>
      </c>
      <c r="P469" t="s">
        <v>5207</v>
      </c>
      <c r="Q469" t="s">
        <v>2774</v>
      </c>
      <c r="R469">
        <v>1</v>
      </c>
      <c r="S469">
        <v>0</v>
      </c>
      <c r="T469">
        <v>0</v>
      </c>
      <c r="U469">
        <v>0</v>
      </c>
      <c r="V469">
        <v>732</v>
      </c>
      <c r="W469">
        <v>6</v>
      </c>
      <c r="X469">
        <v>1</v>
      </c>
      <c r="Y469">
        <v>0</v>
      </c>
      <c r="Z469" t="s">
        <v>2753</v>
      </c>
      <c r="AA469" t="s">
        <v>693</v>
      </c>
      <c r="AB469" s="69" t="str">
        <f>IF(AA469&lt;&gt;"",INDEX(Lookup!$N$2:$N$5,MATCH(Players!AA469,Lookup!$P$2:$P$5,0)),INDEX(Lookup!$N$2:$N$5,MATCH(Players!O469,Lookup!$O$2:$O$5,0)))</f>
        <v>Striker</v>
      </c>
      <c r="AC469">
        <v>2988000</v>
      </c>
      <c r="AD469" s="69" t="s">
        <v>788</v>
      </c>
      <c r="AE469" s="69" t="e">
        <f>INDEX('Translate table'!$H$2:$H$622,MATCH(Players!P469,'Translate table'!$G$2:$G$622,0))</f>
        <v>#N/A</v>
      </c>
      <c r="AF469" s="69">
        <f>IFERROR(INDEX('Euro Qual stats'!$A$1:$L$2071,MATCH(Players!$AE469,'Euro Qual stats'!$A$1:$A$2071,0),MATCH(Players!AF$2,'Euro Qual stats'!$A$1:$L$1,0)),0)</f>
        <v>0</v>
      </c>
      <c r="AG469" s="69">
        <f>IFERROR(INDEX('Euro Qual stats'!$A$1:$L$2071,MATCH(Players!$AE469,'Euro Qual stats'!$A$1:$A$2071,0),MATCH(Players!AG$2,'Euro Qual stats'!$A$1:$L$1,0)),0)</f>
        <v>0</v>
      </c>
      <c r="AH469" s="69">
        <f>IFERROR(INDEX('Euro Qual stats'!$A$1:$L$2071,MATCH(Players!$AE469,'Euro Qual stats'!$A$1:$A$2071,0),MATCH(Players!AH$2,'Euro Qual stats'!$A$1:$L$1,0)),0)</f>
        <v>0</v>
      </c>
      <c r="AI469" s="69">
        <f>IFERROR(INDEX('Euro Qual stats'!$A$1:$L$2071,MATCH(Players!$AE469,'Euro Qual stats'!$A$1:$A$2071,0),MATCH(Players!AI$2,'Euro Qual stats'!$A$1:$L$1,0)),0)</f>
        <v>0</v>
      </c>
      <c r="AJ469" s="85">
        <f t="shared" si="245"/>
        <v>0.20349056603773591</v>
      </c>
      <c r="AK469" s="85">
        <f t="shared" si="246"/>
        <v>0.56603773584905637</v>
      </c>
      <c r="AL469" s="85">
        <f t="shared" si="247"/>
        <v>0.1761320754716981</v>
      </c>
      <c r="AM469" s="85">
        <f t="shared" si="248"/>
        <v>0.19254448704273971</v>
      </c>
      <c r="AN469" s="85">
        <f t="shared" si="249"/>
        <v>0.30030408574365419</v>
      </c>
      <c r="AO469" s="85">
        <f t="shared" si="250"/>
        <v>8.2373314042744852E-2</v>
      </c>
      <c r="AP469" s="2">
        <f t="shared" si="251"/>
        <v>0.12295081967213115</v>
      </c>
      <c r="AQ469" s="2">
        <f t="shared" si="252"/>
        <v>0</v>
      </c>
      <c r="AR469" s="2">
        <f t="shared" si="253"/>
        <v>0.73770491803278693</v>
      </c>
      <c r="AS469" s="2">
        <f t="shared" si="254"/>
        <v>0.12295081967213115</v>
      </c>
      <c r="AT469" s="2">
        <f t="shared" si="255"/>
        <v>0</v>
      </c>
      <c r="AU469" s="2">
        <f t="shared" si="275"/>
        <v>0.12295081967213115</v>
      </c>
      <c r="AV469" s="2">
        <f t="shared" si="276"/>
        <v>0</v>
      </c>
      <c r="AW469" s="2">
        <f t="shared" si="277"/>
        <v>0.73770491803278693</v>
      </c>
      <c r="AX469" s="2">
        <f t="shared" si="278"/>
        <v>0.12295081967213115</v>
      </c>
      <c r="AY469" s="2">
        <f t="shared" si="279"/>
        <v>0</v>
      </c>
      <c r="AZ469" s="2">
        <f t="shared" si="256"/>
        <v>0.34449427776059377</v>
      </c>
      <c r="BA469" s="2">
        <f t="shared" si="257"/>
        <v>0.10174528301886795</v>
      </c>
      <c r="BB469" s="2">
        <f t="shared" si="258"/>
        <v>6.1475409836065573E-2</v>
      </c>
      <c r="BC469">
        <f t="shared" si="259"/>
        <v>1</v>
      </c>
      <c r="BD469" s="74">
        <f t="shared" si="260"/>
        <v>0.19914512517159216</v>
      </c>
      <c r="BE469" s="74">
        <f t="shared" si="261"/>
        <v>0.11289048701025134</v>
      </c>
      <c r="BF469" s="74">
        <f t="shared" si="262"/>
        <v>0.14857294254736944</v>
      </c>
      <c r="BG469" s="2">
        <f t="shared" si="263"/>
        <v>6.1475409836065573E-2</v>
      </c>
      <c r="BH469" s="2">
        <f t="shared" si="264"/>
        <v>0</v>
      </c>
      <c r="BI469" s="2">
        <f t="shared" si="265"/>
        <v>0.19914512517159216</v>
      </c>
      <c r="BJ469" s="2">
        <f t="shared" si="266"/>
        <v>0.11289048701025134</v>
      </c>
      <c r="BK469" s="2">
        <f t="shared" si="267"/>
        <v>0.14857294254736944</v>
      </c>
      <c r="BL469" s="2">
        <f t="shared" si="268"/>
        <v>6.1475409836065573E-2</v>
      </c>
      <c r="BM469" s="2">
        <f t="shared" si="269"/>
        <v>0</v>
      </c>
      <c r="BN469" s="2">
        <f t="shared" si="270"/>
        <v>0.19914512517159216</v>
      </c>
      <c r="BO469" s="2">
        <f t="shared" si="271"/>
        <v>0.11289048701025134</v>
      </c>
      <c r="BP469" s="2">
        <f t="shared" si="272"/>
        <v>0.14857294254736944</v>
      </c>
      <c r="BQ469" s="2">
        <f t="shared" si="273"/>
        <v>6.1475409836065573E-2</v>
      </c>
      <c r="BR469" s="2">
        <f t="shared" si="274"/>
        <v>0</v>
      </c>
    </row>
    <row r="470" spans="1:70" x14ac:dyDescent="0.3">
      <c r="A470" s="93">
        <v>0</v>
      </c>
      <c r="B470">
        <v>204954</v>
      </c>
      <c r="C470" t="s">
        <v>2775</v>
      </c>
      <c r="D470" t="s">
        <v>2776</v>
      </c>
      <c r="E470" t="s">
        <v>2777</v>
      </c>
      <c r="F470">
        <v>18732</v>
      </c>
      <c r="G470" t="s">
        <v>895</v>
      </c>
      <c r="H470" t="s">
        <v>929</v>
      </c>
      <c r="I470" t="s">
        <v>1008</v>
      </c>
      <c r="J470">
        <v>0</v>
      </c>
      <c r="K470">
        <v>4.5</v>
      </c>
      <c r="L470">
        <v>0</v>
      </c>
      <c r="M470">
        <v>0</v>
      </c>
      <c r="N470">
        <v>1</v>
      </c>
      <c r="O470" t="s">
        <v>980</v>
      </c>
      <c r="P470" t="s">
        <v>2778</v>
      </c>
      <c r="Q470" t="s">
        <v>2779</v>
      </c>
      <c r="R470">
        <v>3</v>
      </c>
      <c r="S470">
        <v>3</v>
      </c>
      <c r="T470">
        <v>0</v>
      </c>
      <c r="U470">
        <v>1</v>
      </c>
      <c r="V470">
        <v>1002</v>
      </c>
      <c r="W470">
        <v>13</v>
      </c>
      <c r="X470">
        <v>3</v>
      </c>
      <c r="Y470">
        <v>0</v>
      </c>
      <c r="Z470" t="s">
        <v>2753</v>
      </c>
      <c r="AA470" t="s">
        <v>693</v>
      </c>
      <c r="AB470" s="69" t="str">
        <f>IF(AA470&lt;&gt;"",INDEX(Lookup!$N$2:$N$5,MATCH(Players!AA470,Lookup!$P$2:$P$5,0)),INDEX(Lookup!$N$2:$N$5,MATCH(Players!O470,Lookup!$O$2:$O$5,0)))</f>
        <v>Striker</v>
      </c>
      <c r="AC470">
        <v>2995000</v>
      </c>
      <c r="AD470" s="69" t="s">
        <v>788</v>
      </c>
      <c r="AE470" s="69" t="str">
        <f>INDEX('Translate table'!$H$2:$H$622,MATCH(Players!P470,'Translate table'!$G$2:$G$622,0))</f>
        <v>Nemanja NikoliÄ‡</v>
      </c>
      <c r="AF470" s="69">
        <f>IFERROR(INDEX('Euro Qual stats'!$A$1:$L$2071,MATCH(Players!$AE470,'Euro Qual stats'!$A$1:$A$2071,0),MATCH(Players!AF$2,'Euro Qual stats'!$A$1:$L$1,0)),0)</f>
        <v>2</v>
      </c>
      <c r="AG470" s="69">
        <f>IFERROR(INDEX('Euro Qual stats'!$A$1:$L$2071,MATCH(Players!$AE470,'Euro Qual stats'!$A$1:$A$2071,0),MATCH(Players!AG$2,'Euro Qual stats'!$A$1:$L$1,0)),0)</f>
        <v>0</v>
      </c>
      <c r="AH470" s="69">
        <f>IFERROR(INDEX('Euro Qual stats'!$A$1:$L$2071,MATCH(Players!$AE470,'Euro Qual stats'!$A$1:$A$2071,0),MATCH(Players!AH$2,'Euro Qual stats'!$A$1:$L$1,0)),0)</f>
        <v>1.8</v>
      </c>
      <c r="AI470" s="69">
        <f>IFERROR(INDEX('Euro Qual stats'!$A$1:$L$2071,MATCH(Players!$AE470,'Euro Qual stats'!$A$1:$A$2071,0),MATCH(Players!AI$2,'Euro Qual stats'!$A$1:$L$1,0)),0)</f>
        <v>0</v>
      </c>
      <c r="AJ470" s="85">
        <f t="shared" si="245"/>
        <v>0.16957547169811327</v>
      </c>
      <c r="AK470" s="85">
        <f t="shared" si="246"/>
        <v>0.771698113207547</v>
      </c>
      <c r="AL470" s="85">
        <f t="shared" si="247"/>
        <v>0.14677672955974841</v>
      </c>
      <c r="AM470" s="85">
        <f t="shared" si="248"/>
        <v>0</v>
      </c>
      <c r="AN470" s="85">
        <f t="shared" si="249"/>
        <v>0</v>
      </c>
      <c r="AO470" s="85">
        <f t="shared" si="250"/>
        <v>0</v>
      </c>
      <c r="AP470" s="2">
        <f t="shared" si="251"/>
        <v>0.26946107784431139</v>
      </c>
      <c r="AQ470" s="2">
        <f t="shared" si="252"/>
        <v>0.26946107784431139</v>
      </c>
      <c r="AR470" s="2">
        <f t="shared" si="253"/>
        <v>1.1676646706586826</v>
      </c>
      <c r="AS470" s="2">
        <f t="shared" si="254"/>
        <v>0.26946107784431139</v>
      </c>
      <c r="AT470" s="2">
        <f t="shared" si="255"/>
        <v>0</v>
      </c>
      <c r="AU470" s="2">
        <f t="shared" si="275"/>
        <v>0.26946107784431139</v>
      </c>
      <c r="AV470" s="2">
        <f t="shared" si="276"/>
        <v>0.26946107784431139</v>
      </c>
      <c r="AW470" s="2">
        <f t="shared" si="277"/>
        <v>1.1676646706586826</v>
      </c>
      <c r="AX470" s="2">
        <f t="shared" si="278"/>
        <v>0.26946107784431139</v>
      </c>
      <c r="AY470" s="2">
        <f t="shared" si="279"/>
        <v>0</v>
      </c>
      <c r="AZ470" s="2">
        <f t="shared" si="256"/>
        <v>0.52057959552592914</v>
      </c>
      <c r="BA470" s="2">
        <f t="shared" si="257"/>
        <v>0.21951827477121233</v>
      </c>
      <c r="BB470" s="2">
        <f t="shared" si="258"/>
        <v>0.1347305389221557</v>
      </c>
      <c r="BC470">
        <f t="shared" si="259"/>
        <v>0</v>
      </c>
      <c r="BD470" s="74">
        <f t="shared" si="260"/>
        <v>0</v>
      </c>
      <c r="BE470" s="74">
        <f t="shared" si="261"/>
        <v>0</v>
      </c>
      <c r="BF470" s="74">
        <f t="shared" si="262"/>
        <v>0</v>
      </c>
      <c r="BG470" s="2">
        <f t="shared" si="263"/>
        <v>0.1347305389221557</v>
      </c>
      <c r="BH470" s="2">
        <f t="shared" si="264"/>
        <v>0</v>
      </c>
      <c r="BI470" s="2">
        <f t="shared" si="265"/>
        <v>0</v>
      </c>
      <c r="BJ470" s="2">
        <f t="shared" si="266"/>
        <v>0</v>
      </c>
      <c r="BK470" s="2">
        <f t="shared" si="267"/>
        <v>0</v>
      </c>
      <c r="BL470" s="2">
        <f t="shared" si="268"/>
        <v>0.1347305389221557</v>
      </c>
      <c r="BM470" s="2">
        <f t="shared" si="269"/>
        <v>0</v>
      </c>
      <c r="BN470" s="2">
        <f t="shared" si="270"/>
        <v>0</v>
      </c>
      <c r="BO470" s="2">
        <f t="shared" si="271"/>
        <v>0</v>
      </c>
      <c r="BP470" s="2">
        <f t="shared" si="272"/>
        <v>0</v>
      </c>
      <c r="BQ470" s="2">
        <f t="shared" si="273"/>
        <v>0.1347305389221557</v>
      </c>
      <c r="BR470" s="2">
        <f t="shared" si="274"/>
        <v>0</v>
      </c>
    </row>
    <row r="471" spans="1:70" x14ac:dyDescent="0.3">
      <c r="A471" s="93">
        <v>0</v>
      </c>
      <c r="B471">
        <v>204934</v>
      </c>
      <c r="C471" t="s">
        <v>2780</v>
      </c>
      <c r="D471" t="s">
        <v>2555</v>
      </c>
      <c r="E471" t="s">
        <v>2781</v>
      </c>
      <c r="F471">
        <v>18732</v>
      </c>
      <c r="G471" t="s">
        <v>895</v>
      </c>
      <c r="H471" t="s">
        <v>929</v>
      </c>
      <c r="I471" t="s">
        <v>979</v>
      </c>
      <c r="J471">
        <v>0</v>
      </c>
      <c r="K471">
        <v>4.5</v>
      </c>
      <c r="L471">
        <v>0</v>
      </c>
      <c r="M471">
        <v>0</v>
      </c>
      <c r="N471">
        <v>3</v>
      </c>
      <c r="O471" t="s">
        <v>980</v>
      </c>
      <c r="P471" t="s">
        <v>2782</v>
      </c>
      <c r="Q471" t="s">
        <v>2783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 t="s">
        <v>2753</v>
      </c>
      <c r="AA471" t="s">
        <v>691</v>
      </c>
      <c r="AB471" s="69" t="str">
        <f>IF(AA471&lt;&gt;"",INDEX(Lookup!$N$2:$N$5,MATCH(Players!AA471,Lookup!$P$2:$P$5,0)),INDEX(Lookup!$N$2:$N$5,MATCH(Players!O471,Lookup!$O$2:$O$5,0)))</f>
        <v>Midfield</v>
      </c>
      <c r="AC471">
        <v>2495000</v>
      </c>
      <c r="AD471" s="69" t="s">
        <v>753</v>
      </c>
      <c r="AE471" s="69" t="str">
        <f>INDEX('Translate table'!$H$2:$H$622,MATCH(Players!P471,'Translate table'!$G$2:$G$622,0))</f>
        <v>Filip Holender</v>
      </c>
      <c r="AF471" s="69">
        <f>IFERROR(INDEX('Euro Qual stats'!$A$1:$L$2071,MATCH(Players!$AE471,'Euro Qual stats'!$A$1:$A$2071,0),MATCH(Players!AF$2,'Euro Qual stats'!$A$1:$L$1,0)),0)</f>
        <v>6</v>
      </c>
      <c r="AG471" s="69">
        <f>IFERROR(INDEX('Euro Qual stats'!$A$1:$L$2071,MATCH(Players!$AE471,'Euro Qual stats'!$A$1:$A$2071,0),MATCH(Players!AG$2,'Euro Qual stats'!$A$1:$L$1,0)),0)</f>
        <v>0</v>
      </c>
      <c r="AH471" s="69">
        <f>IFERROR(INDEX('Euro Qual stats'!$A$1:$L$2071,MATCH(Players!$AE471,'Euro Qual stats'!$A$1:$A$2071,0),MATCH(Players!AH$2,'Euro Qual stats'!$A$1:$L$1,0)),0)</f>
        <v>0</v>
      </c>
      <c r="AI471" s="69">
        <f>IFERROR(INDEX('Euro Qual stats'!$A$1:$L$2071,MATCH(Players!$AE471,'Euro Qual stats'!$A$1:$A$2071,0),MATCH(Players!AI$2,'Euro Qual stats'!$A$1:$L$1,0)),0)</f>
        <v>0</v>
      </c>
      <c r="AJ471" s="85">
        <f t="shared" si="245"/>
        <v>8.0165745856353596E-2</v>
      </c>
      <c r="AK471" s="85">
        <f t="shared" si="246"/>
        <v>0.11196132596685085</v>
      </c>
      <c r="AL471" s="85">
        <f t="shared" si="247"/>
        <v>0.11632596685082873</v>
      </c>
      <c r="AM471" s="85">
        <f t="shared" si="248"/>
        <v>7.5853503751362308E-2</v>
      </c>
      <c r="AN471" s="85">
        <f t="shared" si="249"/>
        <v>5.9399650418516255E-2</v>
      </c>
      <c r="AO471" s="85">
        <f t="shared" si="250"/>
        <v>5.440323900724691E-2</v>
      </c>
      <c r="AP471" s="2" t="str">
        <f t="shared" si="251"/>
        <v/>
      </c>
      <c r="AQ471" s="2" t="str">
        <f t="shared" si="252"/>
        <v/>
      </c>
      <c r="AR471" s="2" t="str">
        <f t="shared" si="253"/>
        <v/>
      </c>
      <c r="AS471" s="2" t="str">
        <f t="shared" si="254"/>
        <v/>
      </c>
      <c r="AT471" s="2" t="str">
        <f t="shared" si="255"/>
        <v/>
      </c>
      <c r="AU471" s="2">
        <f t="shared" si="275"/>
        <v>0.24610209983653966</v>
      </c>
      <c r="AV471" s="2">
        <f t="shared" si="276"/>
        <v>8.4832257145319681E-2</v>
      </c>
      <c r="AW471" s="2">
        <f t="shared" si="277"/>
        <v>0.70970695970695963</v>
      </c>
      <c r="AX471" s="2">
        <f t="shared" si="278"/>
        <v>0.1171875</v>
      </c>
      <c r="AY471" s="2">
        <f t="shared" si="279"/>
        <v>0</v>
      </c>
      <c r="AZ471" s="2">
        <f t="shared" si="256"/>
        <v>0.17903171290169526</v>
      </c>
      <c r="BA471" s="2">
        <f t="shared" si="257"/>
        <v>8.2499001500836638E-2</v>
      </c>
      <c r="BB471" s="2">
        <f t="shared" si="258"/>
        <v>5.859375E-2</v>
      </c>
      <c r="BC471">
        <f t="shared" si="259"/>
        <v>1</v>
      </c>
      <c r="BD471" s="74">
        <f t="shared" si="260"/>
        <v>0.10349458663655918</v>
      </c>
      <c r="BE471" s="74">
        <f t="shared" si="261"/>
        <v>9.1535962955273401E-2</v>
      </c>
      <c r="BF471" s="74">
        <f t="shared" si="262"/>
        <v>0.14293418516334735</v>
      </c>
      <c r="BG471" s="2">
        <f t="shared" si="263"/>
        <v>5.859375E-2</v>
      </c>
      <c r="BH471" s="2">
        <f t="shared" si="264"/>
        <v>0</v>
      </c>
      <c r="BI471" s="2">
        <f t="shared" si="265"/>
        <v>0.10349458663655918</v>
      </c>
      <c r="BJ471" s="2">
        <f t="shared" si="266"/>
        <v>9.1535962955273401E-2</v>
      </c>
      <c r="BK471" s="2">
        <f t="shared" si="267"/>
        <v>0.14293418516334735</v>
      </c>
      <c r="BL471" s="2">
        <f t="shared" si="268"/>
        <v>5.859375E-2</v>
      </c>
      <c r="BM471" s="2">
        <f t="shared" si="269"/>
        <v>0</v>
      </c>
      <c r="BN471" s="2">
        <f t="shared" si="270"/>
        <v>0.10349458663655918</v>
      </c>
      <c r="BO471" s="2">
        <f t="shared" si="271"/>
        <v>9.1535962955273401E-2</v>
      </c>
      <c r="BP471" s="2">
        <f t="shared" si="272"/>
        <v>0.14293418516334735</v>
      </c>
      <c r="BQ471" s="2">
        <f t="shared" si="273"/>
        <v>5.859375E-2</v>
      </c>
      <c r="BR471" s="2">
        <f t="shared" si="274"/>
        <v>0</v>
      </c>
    </row>
    <row r="472" spans="1:70" x14ac:dyDescent="0.3">
      <c r="A472" s="93">
        <v>0</v>
      </c>
      <c r="B472">
        <v>204965</v>
      </c>
      <c r="C472" t="s">
        <v>2784</v>
      </c>
      <c r="D472" t="s">
        <v>1900</v>
      </c>
      <c r="E472" t="s">
        <v>2785</v>
      </c>
      <c r="F472">
        <v>18643</v>
      </c>
      <c r="G472" t="s">
        <v>876</v>
      </c>
      <c r="H472" t="s">
        <v>909</v>
      </c>
      <c r="I472" t="s">
        <v>5231</v>
      </c>
      <c r="J472">
        <v>0</v>
      </c>
      <c r="K472">
        <v>4.5</v>
      </c>
      <c r="L472">
        <v>0</v>
      </c>
      <c r="M472">
        <v>0</v>
      </c>
      <c r="N472">
        <v>164</v>
      </c>
      <c r="O472" t="s">
        <v>1273</v>
      </c>
      <c r="P472" t="s">
        <v>2786</v>
      </c>
      <c r="Q472" t="s">
        <v>2787</v>
      </c>
      <c r="R472">
        <v>0</v>
      </c>
      <c r="S472">
        <v>0</v>
      </c>
      <c r="T472">
        <v>69</v>
      </c>
      <c r="U472">
        <v>8</v>
      </c>
      <c r="V472">
        <v>2340</v>
      </c>
      <c r="W472">
        <v>0</v>
      </c>
      <c r="X472">
        <v>0</v>
      </c>
      <c r="Y472">
        <v>0</v>
      </c>
      <c r="Z472" t="s">
        <v>1695</v>
      </c>
      <c r="AA472" t="s">
        <v>690</v>
      </c>
      <c r="AB472" s="69" t="str">
        <f>IF(AA472&lt;&gt;"",INDEX(Lookup!$N$2:$N$5,MATCH(Players!AA472,Lookup!$P$2:$P$5,0)),INDEX(Lookup!$N$2:$N$5,MATCH(Players!O472,Lookup!$O$2:$O$5,0)))</f>
        <v>Goalkeeper</v>
      </c>
      <c r="AC472">
        <v>3995000</v>
      </c>
      <c r="AD472" s="69" t="s">
        <v>803</v>
      </c>
      <c r="AE472" s="69" t="str">
        <f>INDEX('Translate table'!$H$2:$H$622,MATCH(Players!P472,'Translate table'!$G$2:$G$622,0))</f>
        <v>Alexander Schlager</v>
      </c>
      <c r="AF472" s="69">
        <f>IFERROR(INDEX('Euro Qual stats'!$A$1:$L$2071,MATCH(Players!$AE472,'Euro Qual stats'!$A$1:$A$2071,0),MATCH(Players!AF$2,'Euro Qual stats'!$A$1:$L$1,0)),0)</f>
        <v>1</v>
      </c>
      <c r="AG472" s="69">
        <f>IFERROR(INDEX('Euro Qual stats'!$A$1:$L$2071,MATCH(Players!$AE472,'Euro Qual stats'!$A$1:$A$2071,0),MATCH(Players!AG$2,'Euro Qual stats'!$A$1:$L$1,0)),0)</f>
        <v>0</v>
      </c>
      <c r="AH472" s="69">
        <f>IFERROR(INDEX('Euro Qual stats'!$A$1:$L$2071,MATCH(Players!$AE472,'Euro Qual stats'!$A$1:$A$2071,0),MATCH(Players!AH$2,'Euro Qual stats'!$A$1:$L$1,0)),0)</f>
        <v>0</v>
      </c>
      <c r="AI472" s="69">
        <f>IFERROR(INDEX('Euro Qual stats'!$A$1:$L$2071,MATCH(Players!$AE472,'Euro Qual stats'!$A$1:$A$2071,0),MATCH(Players!AI$2,'Euro Qual stats'!$A$1:$L$1,0)),0)</f>
        <v>0</v>
      </c>
      <c r="AJ472" s="85">
        <f t="shared" si="245"/>
        <v>0</v>
      </c>
      <c r="AK472" s="85">
        <f t="shared" si="246"/>
        <v>0</v>
      </c>
      <c r="AL472" s="85">
        <f t="shared" si="247"/>
        <v>0</v>
      </c>
      <c r="AM472" s="85">
        <f t="shared" si="248"/>
        <v>0</v>
      </c>
      <c r="AN472" s="85">
        <f t="shared" si="249"/>
        <v>0</v>
      </c>
      <c r="AO472" s="85">
        <f t="shared" si="250"/>
        <v>0</v>
      </c>
      <c r="AP472" s="2">
        <f t="shared" si="251"/>
        <v>0</v>
      </c>
      <c r="AQ472" s="2">
        <f t="shared" si="252"/>
        <v>0</v>
      </c>
      <c r="AR472" s="2">
        <f t="shared" si="253"/>
        <v>0</v>
      </c>
      <c r="AS472" s="2">
        <f t="shared" si="254"/>
        <v>0</v>
      </c>
      <c r="AT472" s="2">
        <f t="shared" si="255"/>
        <v>0</v>
      </c>
      <c r="AU472" s="2">
        <f t="shared" si="275"/>
        <v>0</v>
      </c>
      <c r="AV472" s="2">
        <f t="shared" si="276"/>
        <v>0</v>
      </c>
      <c r="AW472" s="2">
        <f t="shared" si="277"/>
        <v>0</v>
      </c>
      <c r="AX472" s="2">
        <f t="shared" si="278"/>
        <v>0</v>
      </c>
      <c r="AY472" s="2">
        <f t="shared" si="279"/>
        <v>0</v>
      </c>
      <c r="AZ472" s="2">
        <f t="shared" si="256"/>
        <v>0</v>
      </c>
      <c r="BA472" s="2">
        <f t="shared" si="257"/>
        <v>0</v>
      </c>
      <c r="BB472" s="2">
        <f t="shared" si="258"/>
        <v>0</v>
      </c>
      <c r="BC472">
        <f t="shared" si="259"/>
        <v>0</v>
      </c>
      <c r="BD472" s="74">
        <f t="shared" si="260"/>
        <v>0</v>
      </c>
      <c r="BE472" s="74">
        <f t="shared" si="261"/>
        <v>0</v>
      </c>
      <c r="BF472" s="74">
        <f t="shared" si="262"/>
        <v>0</v>
      </c>
      <c r="BG472" s="2">
        <f t="shared" si="263"/>
        <v>0</v>
      </c>
      <c r="BH472" s="2">
        <f t="shared" si="264"/>
        <v>0</v>
      </c>
      <c r="BI472" s="2">
        <f t="shared" si="265"/>
        <v>0</v>
      </c>
      <c r="BJ472" s="2">
        <f t="shared" si="266"/>
        <v>0</v>
      </c>
      <c r="BK472" s="2">
        <f t="shared" si="267"/>
        <v>0</v>
      </c>
      <c r="BL472" s="2">
        <f t="shared" si="268"/>
        <v>0</v>
      </c>
      <c r="BM472" s="2">
        <f t="shared" si="269"/>
        <v>0</v>
      </c>
      <c r="BN472" s="2">
        <f t="shared" si="270"/>
        <v>0</v>
      </c>
      <c r="BO472" s="2">
        <f t="shared" si="271"/>
        <v>0</v>
      </c>
      <c r="BP472" s="2">
        <f t="shared" si="272"/>
        <v>0</v>
      </c>
      <c r="BQ472" s="2">
        <f t="shared" si="273"/>
        <v>0</v>
      </c>
      <c r="BR472" s="2">
        <f t="shared" si="274"/>
        <v>0</v>
      </c>
    </row>
    <row r="473" spans="1:70" x14ac:dyDescent="0.3">
      <c r="A473" s="93">
        <v>0</v>
      </c>
      <c r="B473">
        <v>222101</v>
      </c>
      <c r="C473" t="s">
        <v>2788</v>
      </c>
      <c r="D473" t="s">
        <v>2789</v>
      </c>
      <c r="E473" t="s">
        <v>2790</v>
      </c>
      <c r="F473">
        <v>18643</v>
      </c>
      <c r="G473" t="s">
        <v>876</v>
      </c>
      <c r="H473" t="s">
        <v>909</v>
      </c>
      <c r="I473" t="s">
        <v>1008</v>
      </c>
      <c r="J473">
        <v>1.3</v>
      </c>
      <c r="K473">
        <v>4.5</v>
      </c>
      <c r="L473">
        <v>1.3</v>
      </c>
      <c r="M473">
        <v>0</v>
      </c>
      <c r="N473">
        <v>7</v>
      </c>
      <c r="O473" t="s">
        <v>1301</v>
      </c>
      <c r="P473" t="s">
        <v>2791</v>
      </c>
      <c r="Q473" t="s">
        <v>2791</v>
      </c>
      <c r="R473">
        <v>4</v>
      </c>
      <c r="S473">
        <v>0</v>
      </c>
      <c r="T473">
        <v>0</v>
      </c>
      <c r="U473">
        <v>6</v>
      </c>
      <c r="V473">
        <v>2993</v>
      </c>
      <c r="W473">
        <v>4</v>
      </c>
      <c r="X473">
        <v>4</v>
      </c>
      <c r="Y473">
        <v>0</v>
      </c>
      <c r="Z473" t="s">
        <v>1695</v>
      </c>
      <c r="AA473" t="s">
        <v>692</v>
      </c>
      <c r="AB473" s="69" t="str">
        <f>IF(AA473&lt;&gt;"",INDEX(Lookup!$N$2:$N$5,MATCH(Players!AA473,Lookup!$P$2:$P$5,0)),INDEX(Lookup!$N$2:$N$5,MATCH(Players!O473,Lookup!$O$2:$O$5,0)))</f>
        <v>Defense</v>
      </c>
      <c r="AC473">
        <v>2052000</v>
      </c>
      <c r="AD473" s="69" t="s">
        <v>788</v>
      </c>
      <c r="AE473" s="69" t="str">
        <f>INDEX('Translate table'!$H$2:$H$622,MATCH(Players!P473,'Translate table'!$G$2:$G$622,0))</f>
        <v>Philipp Lienhart</v>
      </c>
      <c r="AF473" s="69">
        <f>IFERROR(INDEX('Euro Qual stats'!$A$1:$L$2071,MATCH(Players!$AE473,'Euro Qual stats'!$A$1:$A$2071,0),MATCH(Players!AF$2,'Euro Qual stats'!$A$1:$L$1,0)),0)</f>
        <v>0</v>
      </c>
      <c r="AG473" s="69">
        <f>IFERROR(INDEX('Euro Qual stats'!$A$1:$L$2071,MATCH(Players!$AE473,'Euro Qual stats'!$A$1:$A$2071,0),MATCH(Players!AG$2,'Euro Qual stats'!$A$1:$L$1,0)),0)</f>
        <v>0</v>
      </c>
      <c r="AH473" s="69">
        <f>IFERROR(INDEX('Euro Qual stats'!$A$1:$L$2071,MATCH(Players!$AE473,'Euro Qual stats'!$A$1:$A$2071,0),MATCH(Players!AH$2,'Euro Qual stats'!$A$1:$L$1,0)),0)</f>
        <v>0</v>
      </c>
      <c r="AI473" s="69">
        <f>IFERROR(INDEX('Euro Qual stats'!$A$1:$L$2071,MATCH(Players!$AE473,'Euro Qual stats'!$A$1:$A$2071,0),MATCH(Players!AI$2,'Euro Qual stats'!$A$1:$L$1,0)),0)</f>
        <v>0</v>
      </c>
      <c r="AJ473" s="85">
        <f t="shared" si="245"/>
        <v>9.3550295857988172E-2</v>
      </c>
      <c r="AK473" s="85">
        <f t="shared" si="246"/>
        <v>9.1775147928994105E-2</v>
      </c>
      <c r="AL473" s="85">
        <f t="shared" si="247"/>
        <v>0.18893491124260345</v>
      </c>
      <c r="AM473" s="85">
        <f t="shared" si="248"/>
        <v>0</v>
      </c>
      <c r="AN473" s="85">
        <f t="shared" si="249"/>
        <v>0</v>
      </c>
      <c r="AO473" s="85">
        <f t="shared" si="250"/>
        <v>0</v>
      </c>
      <c r="AP473" s="2">
        <f t="shared" si="251"/>
        <v>0.12028065486134314</v>
      </c>
      <c r="AQ473" s="2">
        <f t="shared" si="252"/>
        <v>0</v>
      </c>
      <c r="AR473" s="2">
        <f t="shared" si="253"/>
        <v>0.12028065486134314</v>
      </c>
      <c r="AS473" s="2">
        <f t="shared" si="254"/>
        <v>0.12028065486134314</v>
      </c>
      <c r="AT473" s="2">
        <f t="shared" si="255"/>
        <v>0</v>
      </c>
      <c r="AU473" s="2">
        <f t="shared" si="275"/>
        <v>0.12028065486134314</v>
      </c>
      <c r="AV473" s="2">
        <f t="shared" si="276"/>
        <v>0</v>
      </c>
      <c r="AW473" s="2">
        <f t="shared" si="277"/>
        <v>0.12028065486134314</v>
      </c>
      <c r="AX473" s="2">
        <f t="shared" si="278"/>
        <v>0.12028065486134314</v>
      </c>
      <c r="AY473" s="2">
        <f t="shared" si="279"/>
        <v>0</v>
      </c>
      <c r="AZ473" s="2">
        <f t="shared" si="256"/>
        <v>0.10602790139516863</v>
      </c>
      <c r="BA473" s="2">
        <f t="shared" si="257"/>
        <v>4.6775147928994086E-2</v>
      </c>
      <c r="BB473" s="2">
        <f t="shared" si="258"/>
        <v>6.0140327430671568E-2</v>
      </c>
      <c r="BC473">
        <f t="shared" si="259"/>
        <v>0</v>
      </c>
      <c r="BD473" s="74">
        <f t="shared" si="260"/>
        <v>0</v>
      </c>
      <c r="BE473" s="74">
        <f t="shared" si="261"/>
        <v>0</v>
      </c>
      <c r="BF473" s="74">
        <f t="shared" si="262"/>
        <v>0</v>
      </c>
      <c r="BG473" s="2">
        <f t="shared" si="263"/>
        <v>6.0140327430671568E-2</v>
      </c>
      <c r="BH473" s="2">
        <f t="shared" si="264"/>
        <v>0</v>
      </c>
      <c r="BI473" s="2">
        <f t="shared" si="265"/>
        <v>0</v>
      </c>
      <c r="BJ473" s="2">
        <f t="shared" si="266"/>
        <v>0</v>
      </c>
      <c r="BK473" s="2">
        <f t="shared" si="267"/>
        <v>0</v>
      </c>
      <c r="BL473" s="2">
        <f t="shared" si="268"/>
        <v>6.0140327430671568E-2</v>
      </c>
      <c r="BM473" s="2">
        <f t="shared" si="269"/>
        <v>0</v>
      </c>
      <c r="BN473" s="2">
        <f t="shared" si="270"/>
        <v>0</v>
      </c>
      <c r="BO473" s="2">
        <f t="shared" si="271"/>
        <v>0</v>
      </c>
      <c r="BP473" s="2">
        <f t="shared" si="272"/>
        <v>0</v>
      </c>
      <c r="BQ473" s="2">
        <f t="shared" si="273"/>
        <v>6.0140327430671568E-2</v>
      </c>
      <c r="BR473" s="2">
        <f t="shared" si="274"/>
        <v>0</v>
      </c>
    </row>
    <row r="474" spans="1:70" x14ac:dyDescent="0.3">
      <c r="A474" s="93">
        <v>0</v>
      </c>
      <c r="B474">
        <v>221556</v>
      </c>
      <c r="C474" t="s">
        <v>2792</v>
      </c>
      <c r="D474" t="s">
        <v>2793</v>
      </c>
      <c r="E474" t="s">
        <v>2794</v>
      </c>
      <c r="F474">
        <v>18643</v>
      </c>
      <c r="G474" t="s">
        <v>876</v>
      </c>
      <c r="H474" t="s">
        <v>909</v>
      </c>
      <c r="I474" t="s">
        <v>5231</v>
      </c>
      <c r="J474">
        <v>0</v>
      </c>
      <c r="K474">
        <v>4.5</v>
      </c>
      <c r="L474">
        <v>0</v>
      </c>
      <c r="M474">
        <v>0</v>
      </c>
      <c r="N474">
        <v>2</v>
      </c>
      <c r="O474" t="s">
        <v>1301</v>
      </c>
      <c r="P474" t="s">
        <v>2795</v>
      </c>
      <c r="Q474" t="s">
        <v>2796</v>
      </c>
      <c r="R474">
        <v>1</v>
      </c>
      <c r="S474">
        <v>9</v>
      </c>
      <c r="T474">
        <v>0</v>
      </c>
      <c r="U474">
        <v>6</v>
      </c>
      <c r="V474">
        <v>2580</v>
      </c>
      <c r="W474">
        <v>3</v>
      </c>
      <c r="X474">
        <v>9</v>
      </c>
      <c r="Y474">
        <v>0</v>
      </c>
      <c r="Z474" t="s">
        <v>1695</v>
      </c>
      <c r="AA474" t="s">
        <v>692</v>
      </c>
      <c r="AB474" s="69" t="str">
        <f>IF(AA474&lt;&gt;"",INDEX(Lookup!$N$2:$N$5,MATCH(Players!AA474,Lookup!$P$2:$P$5,0)),INDEX(Lookup!$N$2:$N$5,MATCH(Players!O474,Lookup!$O$2:$O$5,0)))</f>
        <v>Defense</v>
      </c>
      <c r="AC474">
        <v>2495000</v>
      </c>
      <c r="AD474" s="69" t="s">
        <v>789</v>
      </c>
      <c r="AE474" s="69" t="str">
        <f>INDEX('Translate table'!$H$2:$H$622,MATCH(Players!P474,'Translate table'!$G$2:$G$622,0))</f>
        <v>Christopher Trimmel</v>
      </c>
      <c r="AF474" s="69">
        <f>IFERROR(INDEX('Euro Qual stats'!$A$1:$L$2071,MATCH(Players!$AE474,'Euro Qual stats'!$A$1:$A$2071,0),MATCH(Players!AF$2,'Euro Qual stats'!$A$1:$L$1,0)),0)</f>
        <v>4</v>
      </c>
      <c r="AG474" s="69">
        <f>IFERROR(INDEX('Euro Qual stats'!$A$1:$L$2071,MATCH(Players!$AE474,'Euro Qual stats'!$A$1:$A$2071,0),MATCH(Players!AG$2,'Euro Qual stats'!$A$1:$L$1,0)),0)</f>
        <v>0</v>
      </c>
      <c r="AH474" s="69">
        <f>IFERROR(INDEX('Euro Qual stats'!$A$1:$L$2071,MATCH(Players!$AE474,'Euro Qual stats'!$A$1:$A$2071,0),MATCH(Players!AH$2,'Euro Qual stats'!$A$1:$L$1,0)),0)</f>
        <v>0</v>
      </c>
      <c r="AI474" s="69">
        <f>IFERROR(INDEX('Euro Qual stats'!$A$1:$L$2071,MATCH(Players!$AE474,'Euro Qual stats'!$A$1:$A$2071,0),MATCH(Players!AI$2,'Euro Qual stats'!$A$1:$L$1,0)),0)</f>
        <v>0</v>
      </c>
      <c r="AJ474" s="85">
        <f t="shared" si="245"/>
        <v>6.2366863905325448E-2</v>
      </c>
      <c r="AK474" s="85">
        <f t="shared" si="246"/>
        <v>6.1183431952662737E-2</v>
      </c>
      <c r="AL474" s="85">
        <f t="shared" si="247"/>
        <v>0.12595660749506896</v>
      </c>
      <c r="AM474" s="85">
        <f t="shared" si="248"/>
        <v>0</v>
      </c>
      <c r="AN474" s="85">
        <f t="shared" si="249"/>
        <v>0</v>
      </c>
      <c r="AO474" s="85">
        <f t="shared" si="250"/>
        <v>0</v>
      </c>
      <c r="AP474" s="2">
        <f t="shared" si="251"/>
        <v>3.4883720930232558E-2</v>
      </c>
      <c r="AQ474" s="2">
        <f t="shared" si="252"/>
        <v>0.31395348837209303</v>
      </c>
      <c r="AR474" s="2">
        <f t="shared" si="253"/>
        <v>0.10465116279069767</v>
      </c>
      <c r="AS474" s="2">
        <f t="shared" si="254"/>
        <v>0.31395348837209303</v>
      </c>
      <c r="AT474" s="2">
        <f t="shared" si="255"/>
        <v>0</v>
      </c>
      <c r="AU474" s="2">
        <f t="shared" si="275"/>
        <v>3.4883720930232558E-2</v>
      </c>
      <c r="AV474" s="2">
        <f t="shared" si="276"/>
        <v>0.31395348837209303</v>
      </c>
      <c r="AW474" s="2">
        <f t="shared" si="277"/>
        <v>0.10465116279069767</v>
      </c>
      <c r="AX474" s="2">
        <f t="shared" si="278"/>
        <v>0.31395348837209303</v>
      </c>
      <c r="AY474" s="2">
        <f t="shared" si="279"/>
        <v>0</v>
      </c>
      <c r="AZ474" s="2">
        <f t="shared" si="256"/>
        <v>4.8033576441447651E-2</v>
      </c>
      <c r="BA474" s="2">
        <f t="shared" si="257"/>
        <v>0.18816017613870922</v>
      </c>
      <c r="BB474" s="2">
        <f t="shared" si="258"/>
        <v>0.15697674418604651</v>
      </c>
      <c r="BC474">
        <f t="shared" si="259"/>
        <v>0</v>
      </c>
      <c r="BD474" s="74">
        <f t="shared" si="260"/>
        <v>0</v>
      </c>
      <c r="BE474" s="74">
        <f t="shared" si="261"/>
        <v>0</v>
      </c>
      <c r="BF474" s="74">
        <f t="shared" si="262"/>
        <v>0</v>
      </c>
      <c r="BG474" s="2">
        <f t="shared" si="263"/>
        <v>0.15697674418604651</v>
      </c>
      <c r="BH474" s="2">
        <f t="shared" si="264"/>
        <v>0</v>
      </c>
      <c r="BI474" s="2">
        <f t="shared" si="265"/>
        <v>0</v>
      </c>
      <c r="BJ474" s="2">
        <f t="shared" si="266"/>
        <v>0</v>
      </c>
      <c r="BK474" s="2">
        <f t="shared" si="267"/>
        <v>0</v>
      </c>
      <c r="BL474" s="2">
        <f t="shared" si="268"/>
        <v>0.15697674418604651</v>
      </c>
      <c r="BM474" s="2">
        <f t="shared" si="269"/>
        <v>0</v>
      </c>
      <c r="BN474" s="2">
        <f t="shared" si="270"/>
        <v>0</v>
      </c>
      <c r="BO474" s="2">
        <f t="shared" si="271"/>
        <v>0</v>
      </c>
      <c r="BP474" s="2">
        <f t="shared" si="272"/>
        <v>0</v>
      </c>
      <c r="BQ474" s="2">
        <f t="shared" si="273"/>
        <v>0.15697674418604651</v>
      </c>
      <c r="BR474" s="2">
        <f t="shared" si="274"/>
        <v>0</v>
      </c>
    </row>
    <row r="475" spans="1:70" x14ac:dyDescent="0.3">
      <c r="A475" s="93">
        <v>0</v>
      </c>
      <c r="B475">
        <v>221547</v>
      </c>
      <c r="C475" t="s">
        <v>2797</v>
      </c>
      <c r="D475" t="s">
        <v>2798</v>
      </c>
      <c r="E475" t="s">
        <v>2799</v>
      </c>
      <c r="F475">
        <v>18643</v>
      </c>
      <c r="G475" t="s">
        <v>876</v>
      </c>
      <c r="H475" t="s">
        <v>909</v>
      </c>
      <c r="I475" t="s">
        <v>5231</v>
      </c>
      <c r="J475">
        <v>0</v>
      </c>
      <c r="K475">
        <v>4.5</v>
      </c>
      <c r="L475">
        <v>0</v>
      </c>
      <c r="M475">
        <v>0</v>
      </c>
      <c r="N475">
        <v>1</v>
      </c>
      <c r="O475" t="s">
        <v>1301</v>
      </c>
      <c r="P475" t="s">
        <v>2800</v>
      </c>
      <c r="Q475" t="s">
        <v>2801</v>
      </c>
      <c r="R475">
        <v>0</v>
      </c>
      <c r="S475">
        <v>0</v>
      </c>
      <c r="T475">
        <v>0</v>
      </c>
      <c r="U475">
        <v>5</v>
      </c>
      <c r="V475">
        <v>2788</v>
      </c>
      <c r="W475">
        <v>1</v>
      </c>
      <c r="X475">
        <v>6</v>
      </c>
      <c r="Y475">
        <v>0</v>
      </c>
      <c r="Z475" t="s">
        <v>1695</v>
      </c>
      <c r="AA475" t="s">
        <v>692</v>
      </c>
      <c r="AB475" s="69" t="str">
        <f>IF(AA475&lt;&gt;"",INDEX(Lookup!$N$2:$N$5,MATCH(Players!AA475,Lookup!$P$2:$P$5,0)),INDEX(Lookup!$N$2:$N$5,MATCH(Players!O475,Lookup!$O$2:$O$5,0)))</f>
        <v>Defense</v>
      </c>
      <c r="AC475">
        <v>2495000</v>
      </c>
      <c r="AD475" s="69" t="s">
        <v>789</v>
      </c>
      <c r="AE475" s="69" t="str">
        <f>INDEX('Translate table'!$H$2:$H$622,MATCH(Players!P475,'Translate table'!$G$2:$G$622,0))</f>
        <v>Marco Friedl</v>
      </c>
      <c r="AF475" s="69">
        <f>IFERROR(INDEX('Euro Qual stats'!$A$1:$L$2071,MATCH(Players!$AE475,'Euro Qual stats'!$A$1:$A$2071,0),MATCH(Players!AF$2,'Euro Qual stats'!$A$1:$L$1,0)),0)</f>
        <v>0</v>
      </c>
      <c r="AG475" s="69">
        <f>IFERROR(INDEX('Euro Qual stats'!$A$1:$L$2071,MATCH(Players!$AE475,'Euro Qual stats'!$A$1:$A$2071,0),MATCH(Players!AG$2,'Euro Qual stats'!$A$1:$L$1,0)),0)</f>
        <v>0</v>
      </c>
      <c r="AH475" s="69">
        <f>IFERROR(INDEX('Euro Qual stats'!$A$1:$L$2071,MATCH(Players!$AE475,'Euro Qual stats'!$A$1:$A$2071,0),MATCH(Players!AH$2,'Euro Qual stats'!$A$1:$L$1,0)),0)</f>
        <v>0</v>
      </c>
      <c r="AI475" s="69">
        <f>IFERROR(INDEX('Euro Qual stats'!$A$1:$L$2071,MATCH(Players!$AE475,'Euro Qual stats'!$A$1:$A$2071,0),MATCH(Players!AI$2,'Euro Qual stats'!$A$1:$L$1,0)),0)</f>
        <v>0</v>
      </c>
      <c r="AJ475" s="85">
        <f t="shared" si="245"/>
        <v>9.3550295857988172E-2</v>
      </c>
      <c r="AK475" s="85">
        <f t="shared" si="246"/>
        <v>9.1775147928994105E-2</v>
      </c>
      <c r="AL475" s="85">
        <f t="shared" si="247"/>
        <v>0.18893491124260345</v>
      </c>
      <c r="AM475" s="85">
        <f t="shared" si="248"/>
        <v>0</v>
      </c>
      <c r="AN475" s="85">
        <f t="shared" si="249"/>
        <v>0</v>
      </c>
      <c r="AO475" s="85">
        <f t="shared" si="250"/>
        <v>0</v>
      </c>
      <c r="AP475" s="2">
        <f t="shared" si="251"/>
        <v>0</v>
      </c>
      <c r="AQ475" s="2">
        <f t="shared" si="252"/>
        <v>0</v>
      </c>
      <c r="AR475" s="2">
        <f t="shared" si="253"/>
        <v>3.2281205164992825E-2</v>
      </c>
      <c r="AS475" s="2">
        <f t="shared" si="254"/>
        <v>0.19368723098995694</v>
      </c>
      <c r="AT475" s="2">
        <f t="shared" si="255"/>
        <v>0</v>
      </c>
      <c r="AU475" s="2">
        <f t="shared" si="275"/>
        <v>0</v>
      </c>
      <c r="AV475" s="2">
        <f t="shared" si="276"/>
        <v>0</v>
      </c>
      <c r="AW475" s="2">
        <f t="shared" si="277"/>
        <v>3.2281205164992825E-2</v>
      </c>
      <c r="AX475" s="2">
        <f t="shared" si="278"/>
        <v>0.19368723098995694</v>
      </c>
      <c r="AY475" s="2">
        <f t="shared" si="279"/>
        <v>0</v>
      </c>
      <c r="AZ475" s="2">
        <f t="shared" si="256"/>
        <v>4.5887573964497053E-2</v>
      </c>
      <c r="BA475" s="2">
        <f t="shared" si="257"/>
        <v>4.6775147928994086E-2</v>
      </c>
      <c r="BB475" s="2">
        <f t="shared" si="258"/>
        <v>9.6843615494978469E-2</v>
      </c>
      <c r="BC475">
        <f t="shared" si="259"/>
        <v>0</v>
      </c>
      <c r="BD475" s="74">
        <f t="shared" si="260"/>
        <v>0</v>
      </c>
      <c r="BE475" s="74">
        <f t="shared" si="261"/>
        <v>0</v>
      </c>
      <c r="BF475" s="74">
        <f t="shared" si="262"/>
        <v>0</v>
      </c>
      <c r="BG475" s="2">
        <f t="shared" si="263"/>
        <v>9.6843615494978469E-2</v>
      </c>
      <c r="BH475" s="2">
        <f t="shared" si="264"/>
        <v>0</v>
      </c>
      <c r="BI475" s="2">
        <f t="shared" si="265"/>
        <v>0</v>
      </c>
      <c r="BJ475" s="2">
        <f t="shared" si="266"/>
        <v>0</v>
      </c>
      <c r="BK475" s="2">
        <f t="shared" si="267"/>
        <v>0</v>
      </c>
      <c r="BL475" s="2">
        <f t="shared" si="268"/>
        <v>9.6843615494978469E-2</v>
      </c>
      <c r="BM475" s="2">
        <f t="shared" si="269"/>
        <v>0</v>
      </c>
      <c r="BN475" s="2">
        <f t="shared" si="270"/>
        <v>0</v>
      </c>
      <c r="BO475" s="2">
        <f t="shared" si="271"/>
        <v>0</v>
      </c>
      <c r="BP475" s="2">
        <f t="shared" si="272"/>
        <v>0</v>
      </c>
      <c r="BQ475" s="2">
        <f t="shared" si="273"/>
        <v>9.6843615494978469E-2</v>
      </c>
      <c r="BR475" s="2">
        <f t="shared" si="274"/>
        <v>0</v>
      </c>
    </row>
    <row r="476" spans="1:70" x14ac:dyDescent="0.3">
      <c r="A476" s="93">
        <v>0</v>
      </c>
      <c r="B476">
        <v>213433</v>
      </c>
      <c r="C476" t="s">
        <v>2802</v>
      </c>
      <c r="D476" t="s">
        <v>1556</v>
      </c>
      <c r="E476" t="s">
        <v>2803</v>
      </c>
      <c r="F476">
        <v>18643</v>
      </c>
      <c r="G476" t="s">
        <v>876</v>
      </c>
      <c r="H476" t="s">
        <v>909</v>
      </c>
      <c r="I476" t="s">
        <v>5231</v>
      </c>
      <c r="J476">
        <v>0</v>
      </c>
      <c r="K476">
        <v>4.5</v>
      </c>
      <c r="L476">
        <v>0</v>
      </c>
      <c r="M476">
        <v>0</v>
      </c>
      <c r="N476">
        <v>1</v>
      </c>
      <c r="O476" t="s">
        <v>1301</v>
      </c>
      <c r="P476" t="s">
        <v>2804</v>
      </c>
      <c r="Q476" t="s">
        <v>2804</v>
      </c>
      <c r="R476">
        <v>0</v>
      </c>
      <c r="S476">
        <v>0</v>
      </c>
      <c r="T476">
        <v>0</v>
      </c>
      <c r="U476">
        <v>5</v>
      </c>
      <c r="V476">
        <v>2123</v>
      </c>
      <c r="W476">
        <v>2</v>
      </c>
      <c r="X476">
        <v>9</v>
      </c>
      <c r="Y476">
        <v>1</v>
      </c>
      <c r="Z476" t="s">
        <v>1695</v>
      </c>
      <c r="AA476" t="s">
        <v>692</v>
      </c>
      <c r="AB476" s="69" t="str">
        <f>IF(AA476&lt;&gt;"",INDEX(Lookup!$N$2:$N$5,MATCH(Players!AA476,Lookup!$P$2:$P$5,0)),INDEX(Lookup!$N$2:$N$5,MATCH(Players!O476,Lookup!$O$2:$O$5,0)))</f>
        <v>Defense</v>
      </c>
      <c r="AC476">
        <v>1995000</v>
      </c>
      <c r="AD476" s="69" t="s">
        <v>791</v>
      </c>
      <c r="AE476" s="69" t="str">
        <f>INDEX('Translate table'!$H$2:$H$622,MATCH(Players!P476,'Translate table'!$G$2:$G$622,0))</f>
        <v>Stefan Posch</v>
      </c>
      <c r="AF476" s="69">
        <f>IFERROR(INDEX('Euro Qual stats'!$A$1:$L$2071,MATCH(Players!$AE476,'Euro Qual stats'!$A$1:$A$2071,0),MATCH(Players!AF$2,'Euro Qual stats'!$A$1:$L$1,0)),0)</f>
        <v>5</v>
      </c>
      <c r="AG476" s="69">
        <f>IFERROR(INDEX('Euro Qual stats'!$A$1:$L$2071,MATCH(Players!$AE476,'Euro Qual stats'!$A$1:$A$2071,0),MATCH(Players!AG$2,'Euro Qual stats'!$A$1:$L$1,0)),0)</f>
        <v>0</v>
      </c>
      <c r="AH476" s="69">
        <f>IFERROR(INDEX('Euro Qual stats'!$A$1:$L$2071,MATCH(Players!$AE476,'Euro Qual stats'!$A$1:$A$2071,0),MATCH(Players!AH$2,'Euro Qual stats'!$A$1:$L$1,0)),0)</f>
        <v>0.24</v>
      </c>
      <c r="AI476" s="69">
        <f>IFERROR(INDEX('Euro Qual stats'!$A$1:$L$2071,MATCH(Players!$AE476,'Euro Qual stats'!$A$1:$A$2071,0),MATCH(Players!AI$2,'Euro Qual stats'!$A$1:$L$1,0)),0)</f>
        <v>0.24</v>
      </c>
      <c r="AJ476" s="85">
        <f t="shared" si="245"/>
        <v>5.4571005917159771E-2</v>
      </c>
      <c r="AK476" s="85">
        <f t="shared" si="246"/>
        <v>0.1535355029585799</v>
      </c>
      <c r="AL476" s="85">
        <f t="shared" si="247"/>
        <v>0.21021203155818535</v>
      </c>
      <c r="AM476" s="85">
        <f t="shared" si="248"/>
        <v>0</v>
      </c>
      <c r="AN476" s="85">
        <f t="shared" si="249"/>
        <v>0</v>
      </c>
      <c r="AO476" s="85">
        <f t="shared" si="250"/>
        <v>0</v>
      </c>
      <c r="AP476" s="2">
        <f t="shared" si="251"/>
        <v>0</v>
      </c>
      <c r="AQ476" s="2">
        <f t="shared" si="252"/>
        <v>0</v>
      </c>
      <c r="AR476" s="2">
        <f t="shared" si="253"/>
        <v>8.478568064060292E-2</v>
      </c>
      <c r="AS476" s="2">
        <f t="shared" si="254"/>
        <v>0.38153556288271318</v>
      </c>
      <c r="AT476" s="2">
        <f t="shared" si="255"/>
        <v>4.239284032030146E-2</v>
      </c>
      <c r="AU476" s="2">
        <f t="shared" si="275"/>
        <v>0</v>
      </c>
      <c r="AV476" s="2">
        <f t="shared" si="276"/>
        <v>0</v>
      </c>
      <c r="AW476" s="2">
        <f t="shared" si="277"/>
        <v>8.478568064060292E-2</v>
      </c>
      <c r="AX476" s="2">
        <f t="shared" si="278"/>
        <v>0.38153556288271318</v>
      </c>
      <c r="AY476" s="2">
        <f t="shared" si="279"/>
        <v>4.239284032030146E-2</v>
      </c>
      <c r="AZ476" s="2">
        <f t="shared" si="256"/>
        <v>7.676775147928995E-2</v>
      </c>
      <c r="BA476" s="2">
        <f t="shared" si="257"/>
        <v>2.7285502958579885E-2</v>
      </c>
      <c r="BB476" s="2">
        <f t="shared" si="258"/>
        <v>0.31076778144135658</v>
      </c>
      <c r="BC476">
        <f t="shared" si="259"/>
        <v>0</v>
      </c>
      <c r="BD476" s="74">
        <f t="shared" si="260"/>
        <v>0</v>
      </c>
      <c r="BE476" s="74">
        <f t="shared" si="261"/>
        <v>0</v>
      </c>
      <c r="BF476" s="74">
        <f t="shared" si="262"/>
        <v>0</v>
      </c>
      <c r="BG476" s="2">
        <f t="shared" si="263"/>
        <v>0.31076778144135658</v>
      </c>
      <c r="BH476" s="2">
        <f t="shared" si="264"/>
        <v>4.239284032030146E-2</v>
      </c>
      <c r="BI476" s="2">
        <f t="shared" si="265"/>
        <v>0</v>
      </c>
      <c r="BJ476" s="2">
        <f t="shared" si="266"/>
        <v>0</v>
      </c>
      <c r="BK476" s="2">
        <f t="shared" si="267"/>
        <v>0</v>
      </c>
      <c r="BL476" s="2">
        <f t="shared" si="268"/>
        <v>0.31076778144135658</v>
      </c>
      <c r="BM476" s="2">
        <f t="shared" si="269"/>
        <v>4.239284032030146E-2</v>
      </c>
      <c r="BN476" s="2">
        <f t="shared" si="270"/>
        <v>0</v>
      </c>
      <c r="BO476" s="2">
        <f t="shared" si="271"/>
        <v>0</v>
      </c>
      <c r="BP476" s="2">
        <f t="shared" si="272"/>
        <v>0</v>
      </c>
      <c r="BQ476" s="2">
        <f t="shared" si="273"/>
        <v>0.31076778144135658</v>
      </c>
      <c r="BR476" s="2">
        <f t="shared" si="274"/>
        <v>4.239284032030146E-2</v>
      </c>
    </row>
    <row r="477" spans="1:70" x14ac:dyDescent="0.3">
      <c r="A477" s="93">
        <v>0</v>
      </c>
      <c r="B477">
        <v>204992</v>
      </c>
      <c r="C477" t="s">
        <v>2805</v>
      </c>
      <c r="D477" t="s">
        <v>1923</v>
      </c>
      <c r="E477" t="s">
        <v>2806</v>
      </c>
      <c r="F477">
        <v>18643</v>
      </c>
      <c r="G477" t="s">
        <v>876</v>
      </c>
      <c r="H477" t="s">
        <v>909</v>
      </c>
      <c r="I477" t="s">
        <v>979</v>
      </c>
      <c r="J477">
        <v>2.2999999999999998</v>
      </c>
      <c r="K477">
        <v>4.5</v>
      </c>
      <c r="L477">
        <v>2.2999999999999998</v>
      </c>
      <c r="M477">
        <v>0</v>
      </c>
      <c r="N477">
        <v>105</v>
      </c>
      <c r="O477" t="s">
        <v>1301</v>
      </c>
      <c r="P477" t="s">
        <v>2807</v>
      </c>
      <c r="Q477" t="s">
        <v>2808</v>
      </c>
      <c r="R477">
        <v>2</v>
      </c>
      <c r="S477">
        <v>2</v>
      </c>
      <c r="T477">
        <v>0</v>
      </c>
      <c r="U477">
        <v>2</v>
      </c>
      <c r="V477">
        <v>1003</v>
      </c>
      <c r="W477">
        <v>12</v>
      </c>
      <c r="X477">
        <v>1</v>
      </c>
      <c r="Y477">
        <v>0</v>
      </c>
      <c r="Z477" t="s">
        <v>1695</v>
      </c>
      <c r="AA477" t="s">
        <v>692</v>
      </c>
      <c r="AB477" s="69" t="str">
        <f>IF(AA477&lt;&gt;"",INDEX(Lookup!$N$2:$N$5,MATCH(Players!AA477,Lookup!$P$2:$P$5,0)),INDEX(Lookup!$N$2:$N$5,MATCH(Players!O477,Lookup!$O$2:$O$5,0)))</f>
        <v>Defense</v>
      </c>
      <c r="AC477">
        <v>3054000</v>
      </c>
      <c r="AD477" s="69" t="s">
        <v>803</v>
      </c>
      <c r="AE477" s="69" t="str">
        <f>INDEX('Translate table'!$H$2:$H$622,MATCH(Players!P477,'Translate table'!$G$2:$G$622,0))</f>
        <v>Andreas Ulmer</v>
      </c>
      <c r="AF477" s="69">
        <f>IFERROR(INDEX('Euro Qual stats'!$A$1:$L$2071,MATCH(Players!$AE477,'Euro Qual stats'!$A$1:$A$2071,0),MATCH(Players!AF$2,'Euro Qual stats'!$A$1:$L$1,0)),0)</f>
        <v>8</v>
      </c>
      <c r="AG477" s="69">
        <f>IFERROR(INDEX('Euro Qual stats'!$A$1:$L$2071,MATCH(Players!$AE477,'Euro Qual stats'!$A$1:$A$2071,0),MATCH(Players!AG$2,'Euro Qual stats'!$A$1:$L$1,0)),0)</f>
        <v>0</v>
      </c>
      <c r="AH477" s="69">
        <f>IFERROR(INDEX('Euro Qual stats'!$A$1:$L$2071,MATCH(Players!$AE477,'Euro Qual stats'!$A$1:$A$2071,0),MATCH(Players!AH$2,'Euro Qual stats'!$A$1:$L$1,0)),0)</f>
        <v>0</v>
      </c>
      <c r="AI477" s="69">
        <f>IFERROR(INDEX('Euro Qual stats'!$A$1:$L$2071,MATCH(Players!$AE477,'Euro Qual stats'!$A$1:$A$2071,0),MATCH(Players!AI$2,'Euro Qual stats'!$A$1:$L$1,0)),0)</f>
        <v>0.13</v>
      </c>
      <c r="AJ477" s="85">
        <f t="shared" si="245"/>
        <v>3.1183431952662724E-2</v>
      </c>
      <c r="AK477" s="85">
        <f t="shared" si="246"/>
        <v>3.0591715976331368E-2</v>
      </c>
      <c r="AL477" s="85">
        <f t="shared" si="247"/>
        <v>0.14964497041420116</v>
      </c>
      <c r="AM477" s="85">
        <f t="shared" si="248"/>
        <v>2.4510493390237399E-2</v>
      </c>
      <c r="AN477" s="85">
        <f t="shared" si="249"/>
        <v>1.5933931273186996E-2</v>
      </c>
      <c r="AO477" s="85">
        <f t="shared" si="250"/>
        <v>5.4843732086510937E-2</v>
      </c>
      <c r="AP477" s="2">
        <f t="shared" si="251"/>
        <v>0.17946161515453637</v>
      </c>
      <c r="AQ477" s="2">
        <f t="shared" si="252"/>
        <v>0.17946161515453637</v>
      </c>
      <c r="AR477" s="2">
        <f t="shared" si="253"/>
        <v>1.0767696909272184</v>
      </c>
      <c r="AS477" s="2">
        <f t="shared" si="254"/>
        <v>8.9730807577268187E-2</v>
      </c>
      <c r="AT477" s="2">
        <f t="shared" si="255"/>
        <v>0</v>
      </c>
      <c r="AU477" s="2">
        <f t="shared" si="275"/>
        <v>0.17946161515453637</v>
      </c>
      <c r="AV477" s="2">
        <f t="shared" si="276"/>
        <v>0.17946161515453637</v>
      </c>
      <c r="AW477" s="2">
        <f t="shared" si="277"/>
        <v>1.0767696909272184</v>
      </c>
      <c r="AX477" s="2">
        <f t="shared" si="278"/>
        <v>8.9730807577268187E-2</v>
      </c>
      <c r="AY477" s="2">
        <f t="shared" si="279"/>
        <v>0</v>
      </c>
      <c r="AZ477" s="2">
        <f t="shared" si="256"/>
        <v>0.10502666556543387</v>
      </c>
      <c r="BA477" s="2">
        <f t="shared" si="257"/>
        <v>0.10532252355359956</v>
      </c>
      <c r="BB477" s="2">
        <f t="shared" si="258"/>
        <v>0.1098654037886341</v>
      </c>
      <c r="BC477">
        <f t="shared" si="259"/>
        <v>1</v>
      </c>
      <c r="BD477" s="74">
        <f t="shared" si="260"/>
        <v>5.2484243726829395E-2</v>
      </c>
      <c r="BE477" s="74">
        <f t="shared" si="261"/>
        <v>8.9804699839251545E-2</v>
      </c>
      <c r="BF477" s="74">
        <f t="shared" si="262"/>
        <v>0.13277418080592393</v>
      </c>
      <c r="BG477" s="2">
        <f t="shared" si="263"/>
        <v>0.1098654037886341</v>
      </c>
      <c r="BH477" s="2">
        <f t="shared" si="264"/>
        <v>0</v>
      </c>
      <c r="BI477" s="2">
        <f t="shared" si="265"/>
        <v>5.2484243726829395E-2</v>
      </c>
      <c r="BJ477" s="2">
        <f t="shared" si="266"/>
        <v>8.9804699839251545E-2</v>
      </c>
      <c r="BK477" s="2">
        <f t="shared" si="267"/>
        <v>0.13277418080592393</v>
      </c>
      <c r="BL477" s="2">
        <f t="shared" si="268"/>
        <v>0.1098654037886341</v>
      </c>
      <c r="BM477" s="2">
        <f t="shared" si="269"/>
        <v>0</v>
      </c>
      <c r="BN477" s="2">
        <f t="shared" si="270"/>
        <v>5.4486535651498025E-2</v>
      </c>
      <c r="BO477" s="2">
        <f t="shared" si="271"/>
        <v>8.9804699839251531E-2</v>
      </c>
      <c r="BP477" s="2">
        <f t="shared" si="272"/>
        <v>0.13277418080592393</v>
      </c>
      <c r="BQ477" s="2">
        <f t="shared" si="273"/>
        <v>0.1098654037886341</v>
      </c>
      <c r="BR477" s="2">
        <f t="shared" si="274"/>
        <v>0</v>
      </c>
    </row>
    <row r="478" spans="1:70" x14ac:dyDescent="0.3">
      <c r="A478" s="93">
        <v>0</v>
      </c>
      <c r="B478">
        <v>204973</v>
      </c>
      <c r="C478" t="s">
        <v>2809</v>
      </c>
      <c r="D478" t="s">
        <v>1556</v>
      </c>
      <c r="E478" t="s">
        <v>2810</v>
      </c>
      <c r="F478">
        <v>18643</v>
      </c>
      <c r="G478" t="s">
        <v>876</v>
      </c>
      <c r="H478" t="s">
        <v>909</v>
      </c>
      <c r="I478" t="s">
        <v>5231</v>
      </c>
      <c r="J478">
        <v>1</v>
      </c>
      <c r="K478">
        <v>4.5</v>
      </c>
      <c r="L478">
        <v>1</v>
      </c>
      <c r="M478">
        <v>1</v>
      </c>
      <c r="N478">
        <v>11</v>
      </c>
      <c r="O478" t="s">
        <v>1301</v>
      </c>
      <c r="P478" t="s">
        <v>2811</v>
      </c>
      <c r="Q478" t="s">
        <v>2811</v>
      </c>
      <c r="R478">
        <v>1</v>
      </c>
      <c r="S478">
        <v>0</v>
      </c>
      <c r="T478">
        <v>0</v>
      </c>
      <c r="U478">
        <v>0</v>
      </c>
      <c r="V478">
        <v>1573</v>
      </c>
      <c r="W478">
        <v>4</v>
      </c>
      <c r="X478">
        <v>4</v>
      </c>
      <c r="Y478">
        <v>0</v>
      </c>
      <c r="Z478" t="s">
        <v>1695</v>
      </c>
      <c r="AA478" t="s">
        <v>691</v>
      </c>
      <c r="AB478" s="69" t="str">
        <f>IF(AA478&lt;&gt;"",INDEX(Lookup!$N$2:$N$5,MATCH(Players!AA478,Lookup!$P$2:$P$5,0)),INDEX(Lookup!$N$2:$N$5,MATCH(Players!O478,Lookup!$O$2:$O$5,0)))</f>
        <v>Midfield</v>
      </c>
      <c r="AC478">
        <v>3032000</v>
      </c>
      <c r="AD478" s="69" t="s">
        <v>789</v>
      </c>
      <c r="AE478" s="69" t="str">
        <f>INDEX('Translate table'!$H$2:$H$622,MATCH(Players!P478,'Translate table'!$G$2:$G$622,0))</f>
        <v>Stefan Ilsanker</v>
      </c>
      <c r="AF478" s="69">
        <f>IFERROR(INDEX('Euro Qual stats'!$A$1:$L$2071,MATCH(Players!$AE478,'Euro Qual stats'!$A$1:$A$2071,0),MATCH(Players!AF$2,'Euro Qual stats'!$A$1:$L$1,0)),0)</f>
        <v>8</v>
      </c>
      <c r="AG478" s="69">
        <f>IFERROR(INDEX('Euro Qual stats'!$A$1:$L$2071,MATCH(Players!$AE478,'Euro Qual stats'!$A$1:$A$2071,0),MATCH(Players!AG$2,'Euro Qual stats'!$A$1:$L$1,0)),0)</f>
        <v>0</v>
      </c>
      <c r="AH478" s="69">
        <f>IFERROR(INDEX('Euro Qual stats'!$A$1:$L$2071,MATCH(Players!$AE478,'Euro Qual stats'!$A$1:$A$2071,0),MATCH(Players!AH$2,'Euro Qual stats'!$A$1:$L$1,0)),0)</f>
        <v>0</v>
      </c>
      <c r="AI478" s="69">
        <f>IFERROR(INDEX('Euro Qual stats'!$A$1:$L$2071,MATCH(Players!$AE478,'Euro Qual stats'!$A$1:$A$2071,0),MATCH(Players!AI$2,'Euro Qual stats'!$A$1:$L$1,0)),0)</f>
        <v>0.23</v>
      </c>
      <c r="AJ478" s="85">
        <f t="shared" si="245"/>
        <v>5.3443830570902393E-2</v>
      </c>
      <c r="AK478" s="85">
        <f t="shared" si="246"/>
        <v>7.4640883977900557E-2</v>
      </c>
      <c r="AL478" s="85">
        <f t="shared" si="247"/>
        <v>0.23088397790055248</v>
      </c>
      <c r="AM478" s="85">
        <f t="shared" si="248"/>
        <v>0</v>
      </c>
      <c r="AN478" s="85">
        <f t="shared" si="249"/>
        <v>0</v>
      </c>
      <c r="AO478" s="85">
        <f t="shared" si="250"/>
        <v>0</v>
      </c>
      <c r="AP478" s="2">
        <f t="shared" si="251"/>
        <v>5.7215511760966307E-2</v>
      </c>
      <c r="AQ478" s="2">
        <f t="shared" si="252"/>
        <v>0</v>
      </c>
      <c r="AR478" s="2">
        <f t="shared" si="253"/>
        <v>0.22886204704386523</v>
      </c>
      <c r="AS478" s="2">
        <f t="shared" si="254"/>
        <v>0.22886204704386523</v>
      </c>
      <c r="AT478" s="2">
        <f t="shared" si="255"/>
        <v>0</v>
      </c>
      <c r="AU478" s="2">
        <f t="shared" si="275"/>
        <v>5.7215511760966307E-2</v>
      </c>
      <c r="AV478" s="2">
        <f t="shared" si="276"/>
        <v>0</v>
      </c>
      <c r="AW478" s="2">
        <f t="shared" si="277"/>
        <v>0.22886204704386523</v>
      </c>
      <c r="AX478" s="2">
        <f t="shared" si="278"/>
        <v>0.22886204704386523</v>
      </c>
      <c r="AY478" s="2">
        <f t="shared" si="279"/>
        <v>0</v>
      </c>
      <c r="AZ478" s="2">
        <f t="shared" si="256"/>
        <v>6.5928197869433436E-2</v>
      </c>
      <c r="BA478" s="2">
        <f t="shared" si="257"/>
        <v>2.6721915285451196E-2</v>
      </c>
      <c r="BB478" s="2">
        <f t="shared" si="258"/>
        <v>0.22943102352193262</v>
      </c>
      <c r="BC478">
        <f t="shared" si="259"/>
        <v>0</v>
      </c>
      <c r="BD478" s="74">
        <f t="shared" si="260"/>
        <v>0</v>
      </c>
      <c r="BE478" s="74">
        <f t="shared" si="261"/>
        <v>0</v>
      </c>
      <c r="BF478" s="74">
        <f t="shared" si="262"/>
        <v>0</v>
      </c>
      <c r="BG478" s="2">
        <f t="shared" si="263"/>
        <v>0.22943102352193262</v>
      </c>
      <c r="BH478" s="2">
        <f t="shared" si="264"/>
        <v>0</v>
      </c>
      <c r="BI478" s="2">
        <f t="shared" si="265"/>
        <v>0</v>
      </c>
      <c r="BJ478" s="2">
        <f t="shared" si="266"/>
        <v>0</v>
      </c>
      <c r="BK478" s="2">
        <f t="shared" si="267"/>
        <v>0</v>
      </c>
      <c r="BL478" s="2">
        <f t="shared" si="268"/>
        <v>0.22943102352193262</v>
      </c>
      <c r="BM478" s="2">
        <f t="shared" si="269"/>
        <v>0</v>
      </c>
      <c r="BN478" s="2">
        <f t="shared" si="270"/>
        <v>0</v>
      </c>
      <c r="BO478" s="2">
        <f t="shared" si="271"/>
        <v>0</v>
      </c>
      <c r="BP478" s="2">
        <f t="shared" si="272"/>
        <v>0</v>
      </c>
      <c r="BQ478" s="2">
        <f t="shared" si="273"/>
        <v>0.22943102352193262</v>
      </c>
      <c r="BR478" s="2">
        <f t="shared" si="274"/>
        <v>0</v>
      </c>
    </row>
    <row r="479" spans="1:70" x14ac:dyDescent="0.3">
      <c r="A479" s="93">
        <v>0</v>
      </c>
      <c r="B479">
        <v>204970</v>
      </c>
      <c r="C479" t="s">
        <v>2812</v>
      </c>
      <c r="D479" t="s">
        <v>1247</v>
      </c>
      <c r="E479" t="s">
        <v>2813</v>
      </c>
      <c r="F479">
        <v>18643</v>
      </c>
      <c r="G479" t="s">
        <v>876</v>
      </c>
      <c r="H479" t="s">
        <v>909</v>
      </c>
      <c r="I479" t="s">
        <v>979</v>
      </c>
      <c r="J479">
        <v>2.2999999999999998</v>
      </c>
      <c r="K479">
        <v>4.5</v>
      </c>
      <c r="L479">
        <v>2.2999999999999998</v>
      </c>
      <c r="M479">
        <v>0</v>
      </c>
      <c r="N479">
        <v>709</v>
      </c>
      <c r="O479" t="s">
        <v>1301</v>
      </c>
      <c r="P479" t="s">
        <v>2814</v>
      </c>
      <c r="Q479" t="s">
        <v>2814</v>
      </c>
      <c r="R479">
        <v>2</v>
      </c>
      <c r="S479">
        <v>1</v>
      </c>
      <c r="T479">
        <v>0</v>
      </c>
      <c r="U479">
        <v>3</v>
      </c>
      <c r="V479">
        <v>2527</v>
      </c>
      <c r="W479">
        <v>7</v>
      </c>
      <c r="X479">
        <v>4</v>
      </c>
      <c r="Y479">
        <v>0</v>
      </c>
      <c r="Z479" t="s">
        <v>1695</v>
      </c>
      <c r="AA479" t="s">
        <v>692</v>
      </c>
      <c r="AB479" s="69" t="str">
        <f>IF(AA479&lt;&gt;"",INDEX(Lookup!$N$2:$N$5,MATCH(Players!AA479,Lookup!$P$2:$P$5,0)),INDEX(Lookup!$N$2:$N$5,MATCH(Players!O479,Lookup!$O$2:$O$5,0)))</f>
        <v>Defense</v>
      </c>
      <c r="AC479">
        <v>3054000</v>
      </c>
      <c r="AD479" s="69" t="s">
        <v>802</v>
      </c>
      <c r="AE479" s="69" t="str">
        <f>INDEX('Translate table'!$H$2:$H$622,MATCH(Players!P479,'Translate table'!$G$2:$G$622,0))</f>
        <v>Martin Hinteregger</v>
      </c>
      <c r="AF479" s="69">
        <f>IFERROR(INDEX('Euro Qual stats'!$A$1:$L$2071,MATCH(Players!$AE479,'Euro Qual stats'!$A$1:$A$2071,0),MATCH(Players!AF$2,'Euro Qual stats'!$A$1:$L$1,0)),0)</f>
        <v>8</v>
      </c>
      <c r="AG479" s="69">
        <f>IFERROR(INDEX('Euro Qual stats'!$A$1:$L$2071,MATCH(Players!$AE479,'Euro Qual stats'!$A$1:$A$2071,0),MATCH(Players!AG$2,'Euro Qual stats'!$A$1:$L$1,0)),0)</f>
        <v>0</v>
      </c>
      <c r="AH479" s="69">
        <f>IFERROR(INDEX('Euro Qual stats'!$A$1:$L$2071,MATCH(Players!$AE479,'Euro Qual stats'!$A$1:$A$2071,0),MATCH(Players!AH$2,'Euro Qual stats'!$A$1:$L$1,0)),0)</f>
        <v>0.13</v>
      </c>
      <c r="AI479" s="69">
        <f>IFERROR(INDEX('Euro Qual stats'!$A$1:$L$2071,MATCH(Players!$AE479,'Euro Qual stats'!$A$1:$A$2071,0),MATCH(Players!AI$2,'Euro Qual stats'!$A$1:$L$1,0)),0)</f>
        <v>0.13</v>
      </c>
      <c r="AJ479" s="85">
        <f t="shared" si="245"/>
        <v>3.1183431952662724E-2</v>
      </c>
      <c r="AK479" s="85">
        <f t="shared" si="246"/>
        <v>0.11725838264299804</v>
      </c>
      <c r="AL479" s="85">
        <f t="shared" si="247"/>
        <v>0.14964497041420116</v>
      </c>
      <c r="AM479" s="85">
        <f t="shared" si="248"/>
        <v>2.4510493390237399E-2</v>
      </c>
      <c r="AN479" s="85">
        <f t="shared" si="249"/>
        <v>6.1074933216696756E-2</v>
      </c>
      <c r="AO479" s="85">
        <f t="shared" si="250"/>
        <v>5.4843732086510937E-2</v>
      </c>
      <c r="AP479" s="2">
        <f t="shared" si="251"/>
        <v>7.1230708349821925E-2</v>
      </c>
      <c r="AQ479" s="2">
        <f t="shared" si="252"/>
        <v>3.5615354174910963E-2</v>
      </c>
      <c r="AR479" s="2">
        <f t="shared" si="253"/>
        <v>0.24930747922437674</v>
      </c>
      <c r="AS479" s="2">
        <f t="shared" si="254"/>
        <v>0.14246141669964385</v>
      </c>
      <c r="AT479" s="2">
        <f t="shared" si="255"/>
        <v>0</v>
      </c>
      <c r="AU479" s="2">
        <f t="shared" si="275"/>
        <v>7.1230708349821925E-2</v>
      </c>
      <c r="AV479" s="2">
        <f t="shared" si="276"/>
        <v>3.5615354174910963E-2</v>
      </c>
      <c r="AW479" s="2">
        <f t="shared" si="277"/>
        <v>0.24930747922437674</v>
      </c>
      <c r="AX479" s="2">
        <f t="shared" si="278"/>
        <v>0.14246141669964385</v>
      </c>
      <c r="AY479" s="2">
        <f t="shared" si="279"/>
        <v>0</v>
      </c>
      <c r="AZ479" s="2">
        <f t="shared" si="256"/>
        <v>9.4244545496409982E-2</v>
      </c>
      <c r="BA479" s="2">
        <f t="shared" si="257"/>
        <v>3.3399393063786843E-2</v>
      </c>
      <c r="BB479" s="2">
        <f t="shared" si="258"/>
        <v>0.13623070834982193</v>
      </c>
      <c r="BC479">
        <f t="shared" si="259"/>
        <v>1</v>
      </c>
      <c r="BD479" s="74">
        <f t="shared" si="260"/>
        <v>4.7096169997667477E-2</v>
      </c>
      <c r="BE479" s="74">
        <f t="shared" si="261"/>
        <v>2.8478452354781691E-2</v>
      </c>
      <c r="BF479" s="74">
        <f t="shared" si="262"/>
        <v>3.0741575103495313E-2</v>
      </c>
      <c r="BG479" s="2">
        <f t="shared" si="263"/>
        <v>0.13623070834982193</v>
      </c>
      <c r="BH479" s="2">
        <f t="shared" si="264"/>
        <v>0</v>
      </c>
      <c r="BI479" s="2">
        <f t="shared" si="265"/>
        <v>4.7096169997667477E-2</v>
      </c>
      <c r="BJ479" s="2">
        <f t="shared" si="266"/>
        <v>2.8478452354781691E-2</v>
      </c>
      <c r="BK479" s="2">
        <f t="shared" si="267"/>
        <v>3.0741575103495313E-2</v>
      </c>
      <c r="BL479" s="2">
        <f t="shared" si="268"/>
        <v>0.13623070834982193</v>
      </c>
      <c r="BM479" s="2">
        <f t="shared" si="269"/>
        <v>0</v>
      </c>
      <c r="BN479" s="2">
        <f t="shared" si="270"/>
        <v>4.8892905058954932E-2</v>
      </c>
      <c r="BO479" s="2">
        <f t="shared" si="271"/>
        <v>2.8478452354781685E-2</v>
      </c>
      <c r="BP479" s="2">
        <f t="shared" si="272"/>
        <v>3.0741575103495313E-2</v>
      </c>
      <c r="BQ479" s="2">
        <f t="shared" si="273"/>
        <v>0.13623070834982193</v>
      </c>
      <c r="BR479" s="2">
        <f t="shared" si="274"/>
        <v>0</v>
      </c>
    </row>
    <row r="480" spans="1:70" x14ac:dyDescent="0.3">
      <c r="A480" s="93">
        <v>0</v>
      </c>
      <c r="B480">
        <v>204967</v>
      </c>
      <c r="C480" t="s">
        <v>2815</v>
      </c>
      <c r="D480" t="s">
        <v>2698</v>
      </c>
      <c r="E480" t="s">
        <v>2816</v>
      </c>
      <c r="F480">
        <v>18643</v>
      </c>
      <c r="G480" t="s">
        <v>876</v>
      </c>
      <c r="H480" t="s">
        <v>909</v>
      </c>
      <c r="I480" t="s">
        <v>979</v>
      </c>
      <c r="J480">
        <v>1</v>
      </c>
      <c r="K480">
        <v>4.5</v>
      </c>
      <c r="L480">
        <v>1</v>
      </c>
      <c r="M480">
        <v>0</v>
      </c>
      <c r="N480">
        <v>168</v>
      </c>
      <c r="O480" t="s">
        <v>1301</v>
      </c>
      <c r="P480" t="s">
        <v>2701</v>
      </c>
      <c r="Q480" t="s">
        <v>2701</v>
      </c>
      <c r="R480">
        <v>1</v>
      </c>
      <c r="S480">
        <v>0</v>
      </c>
      <c r="T480">
        <v>0</v>
      </c>
      <c r="U480">
        <v>2</v>
      </c>
      <c r="V480">
        <v>1131</v>
      </c>
      <c r="W480">
        <v>2</v>
      </c>
      <c r="X480">
        <v>3</v>
      </c>
      <c r="Y480">
        <v>0</v>
      </c>
      <c r="Z480" t="s">
        <v>1695</v>
      </c>
      <c r="AA480" t="s">
        <v>692</v>
      </c>
      <c r="AB480" s="69" t="str">
        <f>IF(AA480&lt;&gt;"",INDEX(Lookup!$N$2:$N$5,MATCH(Players!AA480,Lookup!$P$2:$P$5,0)),INDEX(Lookup!$N$2:$N$5,MATCH(Players!O480,Lookup!$O$2:$O$5,0)))</f>
        <v>Defense</v>
      </c>
      <c r="AC480">
        <v>3034000</v>
      </c>
      <c r="AD480" s="69" t="s">
        <v>793</v>
      </c>
      <c r="AE480" s="69" t="str">
        <f>INDEX('Translate table'!$H$2:$H$622,MATCH(Players!P480,'Translate table'!$G$2:$G$622,0))</f>
        <v>Aleksandar DragoviÄ‡</v>
      </c>
      <c r="AF480" s="69">
        <f>IFERROR(INDEX('Euro Qual stats'!$A$1:$L$2071,MATCH(Players!$AE480,'Euro Qual stats'!$A$1:$A$2071,0),MATCH(Players!AF$2,'Euro Qual stats'!$A$1:$L$1,0)),0)</f>
        <v>10</v>
      </c>
      <c r="AG480" s="69">
        <f>IFERROR(INDEX('Euro Qual stats'!$A$1:$L$2071,MATCH(Players!$AE480,'Euro Qual stats'!$A$1:$A$2071,0),MATCH(Players!AG$2,'Euro Qual stats'!$A$1:$L$1,0)),0)</f>
        <v>0.11</v>
      </c>
      <c r="AH480" s="69">
        <f>IFERROR(INDEX('Euro Qual stats'!$A$1:$L$2071,MATCH(Players!$AE480,'Euro Qual stats'!$A$1:$A$2071,0),MATCH(Players!AH$2,'Euro Qual stats'!$A$1:$L$1,0)),0)</f>
        <v>0</v>
      </c>
      <c r="AI480" s="69">
        <f>IFERROR(INDEX('Euro Qual stats'!$A$1:$L$2071,MATCH(Players!$AE480,'Euro Qual stats'!$A$1:$A$2071,0),MATCH(Players!AI$2,'Euro Qual stats'!$A$1:$L$1,0)),0)</f>
        <v>0.21</v>
      </c>
      <c r="AJ480" s="85">
        <f t="shared" si="245"/>
        <v>0.10725838264299803</v>
      </c>
      <c r="AK480" s="85">
        <f t="shared" si="246"/>
        <v>1.5295857988165684E-2</v>
      </c>
      <c r="AL480" s="85">
        <f t="shared" si="247"/>
        <v>0.20648915187376723</v>
      </c>
      <c r="AM480" s="85">
        <f t="shared" si="248"/>
        <v>8.4306175241056908E-2</v>
      </c>
      <c r="AN480" s="85">
        <f t="shared" si="249"/>
        <v>7.9669656365934979E-3</v>
      </c>
      <c r="AO480" s="85">
        <f t="shared" si="250"/>
        <v>7.5676687915339796E-2</v>
      </c>
      <c r="AP480" s="2">
        <f t="shared" si="251"/>
        <v>7.9575596816976124E-2</v>
      </c>
      <c r="AQ480" s="2">
        <f t="shared" si="252"/>
        <v>0</v>
      </c>
      <c r="AR480" s="2">
        <f t="shared" si="253"/>
        <v>0.15915119363395225</v>
      </c>
      <c r="AS480" s="2">
        <f t="shared" si="254"/>
        <v>0.23872679045092837</v>
      </c>
      <c r="AT480" s="2">
        <f t="shared" si="255"/>
        <v>0</v>
      </c>
      <c r="AU480" s="2">
        <f t="shared" si="275"/>
        <v>7.9575596816976124E-2</v>
      </c>
      <c r="AV480" s="2">
        <f t="shared" si="276"/>
        <v>0</v>
      </c>
      <c r="AW480" s="2">
        <f t="shared" si="277"/>
        <v>0.15915119363395225</v>
      </c>
      <c r="AX480" s="2">
        <f t="shared" si="278"/>
        <v>0.23872679045092837</v>
      </c>
      <c r="AY480" s="2">
        <f t="shared" si="279"/>
        <v>0</v>
      </c>
      <c r="AZ480" s="2">
        <f t="shared" si="256"/>
        <v>4.7435727402570904E-2</v>
      </c>
      <c r="BA480" s="2">
        <f t="shared" si="257"/>
        <v>5.3629191321499015E-2</v>
      </c>
      <c r="BB480" s="2">
        <f t="shared" si="258"/>
        <v>0.22436339522546417</v>
      </c>
      <c r="BC480">
        <f t="shared" si="259"/>
        <v>1</v>
      </c>
      <c r="BD480" s="74">
        <f t="shared" si="260"/>
        <v>2.3704725509017317E-2</v>
      </c>
      <c r="BE480" s="74">
        <f t="shared" si="261"/>
        <v>4.5727668372834138E-2</v>
      </c>
      <c r="BF480" s="74">
        <f t="shared" si="262"/>
        <v>1.9624595247324149E-2</v>
      </c>
      <c r="BG480" s="2">
        <f t="shared" si="263"/>
        <v>0.22436339522546417</v>
      </c>
      <c r="BH480" s="2">
        <f t="shared" si="264"/>
        <v>0</v>
      </c>
      <c r="BI480" s="2">
        <f t="shared" si="265"/>
        <v>2.3704725509017317E-2</v>
      </c>
      <c r="BJ480" s="2">
        <f t="shared" si="266"/>
        <v>4.5727668372834138E-2</v>
      </c>
      <c r="BK480" s="2">
        <f t="shared" si="267"/>
        <v>1.9624595247324149E-2</v>
      </c>
      <c r="BL480" s="2">
        <f t="shared" si="268"/>
        <v>0.22436339522546417</v>
      </c>
      <c r="BM480" s="2">
        <f t="shared" si="269"/>
        <v>0</v>
      </c>
      <c r="BN480" s="2">
        <f t="shared" si="270"/>
        <v>2.4609068928925049E-2</v>
      </c>
      <c r="BO480" s="2">
        <f t="shared" si="271"/>
        <v>4.5727668372834131E-2</v>
      </c>
      <c r="BP480" s="2">
        <f t="shared" si="272"/>
        <v>1.9624595247324149E-2</v>
      </c>
      <c r="BQ480" s="2">
        <f t="shared" si="273"/>
        <v>0.22436339522546417</v>
      </c>
      <c r="BR480" s="2">
        <f t="shared" si="274"/>
        <v>0</v>
      </c>
    </row>
    <row r="481" spans="1:70" x14ac:dyDescent="0.3">
      <c r="A481" s="93">
        <v>0</v>
      </c>
      <c r="B481">
        <v>221566</v>
      </c>
      <c r="C481" t="s">
        <v>2817</v>
      </c>
      <c r="D481" t="s">
        <v>2818</v>
      </c>
      <c r="E481" t="s">
        <v>2819</v>
      </c>
      <c r="F481">
        <v>18643</v>
      </c>
      <c r="G481" t="s">
        <v>876</v>
      </c>
      <c r="H481" t="s">
        <v>909</v>
      </c>
      <c r="I481" t="s">
        <v>5231</v>
      </c>
      <c r="J481">
        <v>0</v>
      </c>
      <c r="K481">
        <v>4.5</v>
      </c>
      <c r="L481">
        <v>0</v>
      </c>
      <c r="M481">
        <v>0</v>
      </c>
      <c r="N481">
        <v>3</v>
      </c>
      <c r="O481" t="s">
        <v>992</v>
      </c>
      <c r="P481" t="s">
        <v>2820</v>
      </c>
      <c r="Q481" t="s">
        <v>1155</v>
      </c>
      <c r="Z481" t="s">
        <v>1695</v>
      </c>
      <c r="AA481" t="s">
        <v>691</v>
      </c>
      <c r="AB481" s="69" t="str">
        <f>IF(AA481&lt;&gt;"",INDEX(Lookup!$N$2:$N$5,MATCH(Players!AA481,Lookup!$P$2:$P$5,0)),INDEX(Lookup!$N$2:$N$5,MATCH(Players!O481,Lookup!$O$2:$O$5,0)))</f>
        <v>Midfield</v>
      </c>
      <c r="AC481">
        <v>2995000</v>
      </c>
      <c r="AD481" s="69" t="s">
        <v>788</v>
      </c>
      <c r="AE481" s="69" t="str">
        <f>INDEX('Translate table'!$H$2:$H$622,MATCH(Players!P481,'Translate table'!$G$2:$G$622,0))</f>
        <v>Louis Schaub</v>
      </c>
      <c r="AF481" s="69">
        <f>IFERROR(INDEX('Euro Qual stats'!$A$1:$L$2071,MATCH(Players!$AE481,'Euro Qual stats'!$A$1:$A$2071,0),MATCH(Players!AF$2,'Euro Qual stats'!$A$1:$L$1,0)),0)</f>
        <v>3</v>
      </c>
      <c r="AG481" s="69">
        <f>IFERROR(INDEX('Euro Qual stats'!$A$1:$L$2071,MATCH(Players!$AE481,'Euro Qual stats'!$A$1:$A$2071,0),MATCH(Players!AG$2,'Euro Qual stats'!$A$1:$L$1,0)),0)</f>
        <v>0</v>
      </c>
      <c r="AH481" s="69">
        <f>IFERROR(INDEX('Euro Qual stats'!$A$1:$L$2071,MATCH(Players!$AE481,'Euro Qual stats'!$A$1:$A$2071,0),MATCH(Players!AH$2,'Euro Qual stats'!$A$1:$L$1,0)),0)</f>
        <v>0</v>
      </c>
      <c r="AI481" s="69">
        <f>IFERROR(INDEX('Euro Qual stats'!$A$1:$L$2071,MATCH(Players!$AE481,'Euro Qual stats'!$A$1:$A$2071,0),MATCH(Players!AI$2,'Euro Qual stats'!$A$1:$L$1,0)),0)</f>
        <v>0</v>
      </c>
      <c r="AJ481" s="85">
        <f t="shared" si="245"/>
        <v>0.12024861878453039</v>
      </c>
      <c r="AK481" s="85">
        <f t="shared" si="246"/>
        <v>0.16794198895027629</v>
      </c>
      <c r="AL481" s="85">
        <f t="shared" si="247"/>
        <v>0.17448895027624309</v>
      </c>
      <c r="AM481" s="85">
        <f t="shared" si="248"/>
        <v>0</v>
      </c>
      <c r="AN481" s="85">
        <f t="shared" si="249"/>
        <v>0</v>
      </c>
      <c r="AO481" s="85">
        <f t="shared" si="250"/>
        <v>0</v>
      </c>
      <c r="AP481" s="2" t="str">
        <f t="shared" si="251"/>
        <v/>
      </c>
      <c r="AQ481" s="2" t="str">
        <f t="shared" si="252"/>
        <v/>
      </c>
      <c r="AR481" s="2" t="str">
        <f t="shared" si="253"/>
        <v/>
      </c>
      <c r="AS481" s="2" t="str">
        <f t="shared" si="254"/>
        <v/>
      </c>
      <c r="AT481" s="2" t="str">
        <f t="shared" si="255"/>
        <v/>
      </c>
      <c r="AU481" s="2">
        <f t="shared" si="275"/>
        <v>3.2738711651272179E-2</v>
      </c>
      <c r="AV481" s="2">
        <f t="shared" si="276"/>
        <v>3.0526157122442311E-2</v>
      </c>
      <c r="AW481" s="2">
        <f t="shared" si="277"/>
        <v>0.22701179417597328</v>
      </c>
      <c r="AX481" s="2">
        <f t="shared" si="278"/>
        <v>0.16385980883022302</v>
      </c>
      <c r="AY481" s="2">
        <f t="shared" si="279"/>
        <v>0</v>
      </c>
      <c r="AZ481" s="2">
        <f t="shared" si="256"/>
        <v>0.10034035030077423</v>
      </c>
      <c r="BA481" s="2">
        <f t="shared" si="257"/>
        <v>7.5387387953486346E-2</v>
      </c>
      <c r="BB481" s="2">
        <f t="shared" si="258"/>
        <v>8.1929904415111512E-2</v>
      </c>
      <c r="BC481">
        <f t="shared" si="259"/>
        <v>0</v>
      </c>
      <c r="BD481" s="74">
        <f t="shared" si="260"/>
        <v>0</v>
      </c>
      <c r="BE481" s="74">
        <f t="shared" si="261"/>
        <v>0</v>
      </c>
      <c r="BF481" s="74">
        <f t="shared" si="262"/>
        <v>0</v>
      </c>
      <c r="BG481" s="2">
        <f t="shared" si="263"/>
        <v>8.1929904415111512E-2</v>
      </c>
      <c r="BH481" s="2">
        <f t="shared" si="264"/>
        <v>0</v>
      </c>
      <c r="BI481" s="2">
        <f t="shared" si="265"/>
        <v>0</v>
      </c>
      <c r="BJ481" s="2">
        <f t="shared" si="266"/>
        <v>0</v>
      </c>
      <c r="BK481" s="2">
        <f t="shared" si="267"/>
        <v>0</v>
      </c>
      <c r="BL481" s="2">
        <f t="shared" si="268"/>
        <v>8.1929904415111512E-2</v>
      </c>
      <c r="BM481" s="2">
        <f t="shared" si="269"/>
        <v>0</v>
      </c>
      <c r="BN481" s="2">
        <f t="shared" si="270"/>
        <v>0</v>
      </c>
      <c r="BO481" s="2">
        <f t="shared" si="271"/>
        <v>0</v>
      </c>
      <c r="BP481" s="2">
        <f t="shared" si="272"/>
        <v>0</v>
      </c>
      <c r="BQ481" s="2">
        <f t="shared" si="273"/>
        <v>8.1929904415111512E-2</v>
      </c>
      <c r="BR481" s="2">
        <f t="shared" si="274"/>
        <v>0</v>
      </c>
    </row>
    <row r="482" spans="1:70" x14ac:dyDescent="0.3">
      <c r="A482" s="93">
        <v>0</v>
      </c>
      <c r="B482">
        <v>221565</v>
      </c>
      <c r="C482" t="s">
        <v>2822</v>
      </c>
      <c r="D482" t="s">
        <v>2823</v>
      </c>
      <c r="E482" t="s">
        <v>2824</v>
      </c>
      <c r="F482">
        <v>18643</v>
      </c>
      <c r="G482" t="s">
        <v>876</v>
      </c>
      <c r="H482" t="s">
        <v>909</v>
      </c>
      <c r="I482" t="s">
        <v>5231</v>
      </c>
      <c r="J482">
        <v>0</v>
      </c>
      <c r="K482">
        <v>4.5</v>
      </c>
      <c r="L482">
        <v>0</v>
      </c>
      <c r="M482">
        <v>0</v>
      </c>
      <c r="N482">
        <v>20</v>
      </c>
      <c r="O482" t="s">
        <v>992</v>
      </c>
      <c r="P482" t="s">
        <v>2825</v>
      </c>
      <c r="Q482" t="s">
        <v>2826</v>
      </c>
      <c r="R482">
        <v>2</v>
      </c>
      <c r="S482">
        <v>0</v>
      </c>
      <c r="T482">
        <v>0</v>
      </c>
      <c r="U482">
        <v>0</v>
      </c>
      <c r="V482">
        <v>1238</v>
      </c>
      <c r="W482">
        <v>4</v>
      </c>
      <c r="X482">
        <v>3</v>
      </c>
      <c r="Y482">
        <v>0</v>
      </c>
      <c r="Z482" t="s">
        <v>1695</v>
      </c>
      <c r="AA482" t="s">
        <v>691</v>
      </c>
      <c r="AB482" s="69" t="str">
        <f>IF(AA482&lt;&gt;"",INDEX(Lookup!$N$2:$N$5,MATCH(Players!AA482,Lookup!$P$2:$P$5,0)),INDEX(Lookup!$N$2:$N$5,MATCH(Players!O482,Lookup!$O$2:$O$5,0)))</f>
        <v>Midfield</v>
      </c>
      <c r="AC482">
        <v>1995000</v>
      </c>
      <c r="AD482" s="69" t="s">
        <v>1365</v>
      </c>
      <c r="AE482" s="69" t="str">
        <f>INDEX('Translate table'!$H$2:$H$622,MATCH(Players!P482,'Translate table'!$G$2:$G$622,0))</f>
        <v>Valentino Lazaro</v>
      </c>
      <c r="AF482" s="69">
        <f>IFERROR(INDEX('Euro Qual stats'!$A$1:$L$2071,MATCH(Players!$AE482,'Euro Qual stats'!$A$1:$A$2071,0),MATCH(Players!AF$2,'Euro Qual stats'!$A$1:$L$1,0)),0)</f>
        <v>9</v>
      </c>
      <c r="AG482" s="69">
        <f>IFERROR(INDEX('Euro Qual stats'!$A$1:$L$2071,MATCH(Players!$AE482,'Euro Qual stats'!$A$1:$A$2071,0),MATCH(Players!AG$2,'Euro Qual stats'!$A$1:$L$1,0)),0)</f>
        <v>0.12</v>
      </c>
      <c r="AH482" s="69">
        <f>IFERROR(INDEX('Euro Qual stats'!$A$1:$L$2071,MATCH(Players!$AE482,'Euro Qual stats'!$A$1:$A$2071,0),MATCH(Players!AH$2,'Euro Qual stats'!$A$1:$L$1,0)),0)</f>
        <v>0.24</v>
      </c>
      <c r="AI482" s="69">
        <f>IFERROR(INDEX('Euro Qual stats'!$A$1:$L$2071,MATCH(Players!$AE482,'Euro Qual stats'!$A$1:$A$2071,0),MATCH(Players!AI$2,'Euro Qual stats'!$A$1:$L$1,0)),0)</f>
        <v>0.24</v>
      </c>
      <c r="AJ482" s="85">
        <f t="shared" si="245"/>
        <v>0.1300828729281768</v>
      </c>
      <c r="AK482" s="85">
        <f t="shared" si="246"/>
        <v>0.2359806629834254</v>
      </c>
      <c r="AL482" s="85">
        <f t="shared" si="247"/>
        <v>0.23816298342541437</v>
      </c>
      <c r="AM482" s="85">
        <f t="shared" si="248"/>
        <v>0</v>
      </c>
      <c r="AN482" s="85">
        <f t="shared" si="249"/>
        <v>0</v>
      </c>
      <c r="AO482" s="85">
        <f t="shared" si="250"/>
        <v>0</v>
      </c>
      <c r="AP482" s="2">
        <f t="shared" si="251"/>
        <v>0.14539579967689822</v>
      </c>
      <c r="AQ482" s="2">
        <f t="shared" si="252"/>
        <v>0</v>
      </c>
      <c r="AR482" s="2">
        <f t="shared" si="253"/>
        <v>0.29079159935379645</v>
      </c>
      <c r="AS482" s="2">
        <f t="shared" si="254"/>
        <v>0.21809369951534732</v>
      </c>
      <c r="AT482" s="2">
        <f t="shared" si="255"/>
        <v>0</v>
      </c>
      <c r="AU482" s="2">
        <f t="shared" si="275"/>
        <v>0.14539579967689822</v>
      </c>
      <c r="AV482" s="2">
        <f t="shared" si="276"/>
        <v>0</v>
      </c>
      <c r="AW482" s="2">
        <f t="shared" si="277"/>
        <v>0.29079159935379645</v>
      </c>
      <c r="AX482" s="2">
        <f t="shared" si="278"/>
        <v>0.21809369951534732</v>
      </c>
      <c r="AY482" s="2">
        <f t="shared" si="279"/>
        <v>0</v>
      </c>
      <c r="AZ482" s="2">
        <f t="shared" si="256"/>
        <v>0.19068823133016183</v>
      </c>
      <c r="BA482" s="2">
        <f t="shared" si="257"/>
        <v>6.5041436464088401E-2</v>
      </c>
      <c r="BB482" s="2">
        <f t="shared" si="258"/>
        <v>0.22904684975767364</v>
      </c>
      <c r="BC482">
        <f t="shared" si="259"/>
        <v>0</v>
      </c>
      <c r="BD482" s="74">
        <f t="shared" si="260"/>
        <v>0</v>
      </c>
      <c r="BE482" s="74">
        <f t="shared" si="261"/>
        <v>0</v>
      </c>
      <c r="BF482" s="74">
        <f t="shared" si="262"/>
        <v>0</v>
      </c>
      <c r="BG482" s="2">
        <f t="shared" si="263"/>
        <v>0.22904684975767364</v>
      </c>
      <c r="BH482" s="2">
        <f t="shared" si="264"/>
        <v>0</v>
      </c>
      <c r="BI482" s="2">
        <f t="shared" si="265"/>
        <v>0</v>
      </c>
      <c r="BJ482" s="2">
        <f t="shared" si="266"/>
        <v>0</v>
      </c>
      <c r="BK482" s="2">
        <f t="shared" si="267"/>
        <v>0</v>
      </c>
      <c r="BL482" s="2">
        <f t="shared" si="268"/>
        <v>0.22904684975767364</v>
      </c>
      <c r="BM482" s="2">
        <f t="shared" si="269"/>
        <v>0</v>
      </c>
      <c r="BN482" s="2">
        <f t="shared" si="270"/>
        <v>0</v>
      </c>
      <c r="BO482" s="2">
        <f t="shared" si="271"/>
        <v>0</v>
      </c>
      <c r="BP482" s="2">
        <f t="shared" si="272"/>
        <v>0</v>
      </c>
      <c r="BQ482" s="2">
        <f t="shared" si="273"/>
        <v>0.22904684975767364</v>
      </c>
      <c r="BR482" s="2">
        <f t="shared" si="274"/>
        <v>0</v>
      </c>
    </row>
    <row r="483" spans="1:70" x14ac:dyDescent="0.3">
      <c r="A483" s="93">
        <v>0</v>
      </c>
      <c r="B483">
        <v>221561</v>
      </c>
      <c r="C483" t="s">
        <v>2832</v>
      </c>
      <c r="D483" t="s">
        <v>2833</v>
      </c>
      <c r="E483" t="s">
        <v>2834</v>
      </c>
      <c r="F483">
        <v>18643</v>
      </c>
      <c r="G483" t="s">
        <v>876</v>
      </c>
      <c r="H483" t="s">
        <v>909</v>
      </c>
      <c r="I483" t="s">
        <v>5231</v>
      </c>
      <c r="J483">
        <v>0</v>
      </c>
      <c r="K483">
        <v>4.5</v>
      </c>
      <c r="L483">
        <v>0</v>
      </c>
      <c r="M483">
        <v>0</v>
      </c>
      <c r="N483">
        <v>27</v>
      </c>
      <c r="O483" t="s">
        <v>992</v>
      </c>
      <c r="P483" t="s">
        <v>2835</v>
      </c>
      <c r="Q483" t="s">
        <v>2836</v>
      </c>
      <c r="R483">
        <v>2</v>
      </c>
      <c r="S483">
        <v>1</v>
      </c>
      <c r="T483">
        <v>0</v>
      </c>
      <c r="U483">
        <v>2</v>
      </c>
      <c r="V483">
        <v>1882</v>
      </c>
      <c r="W483">
        <v>9</v>
      </c>
      <c r="X483">
        <v>4</v>
      </c>
      <c r="Y483">
        <v>1</v>
      </c>
      <c r="Z483" t="s">
        <v>1695</v>
      </c>
      <c r="AA483" t="s">
        <v>691</v>
      </c>
      <c r="AB483" s="69" t="str">
        <f>IF(AA483&lt;&gt;"",INDEX(Lookup!$N$2:$N$5,MATCH(Players!AA483,Lookup!$P$2:$P$5,0)),INDEX(Lookup!$N$2:$N$5,MATCH(Players!O483,Lookup!$O$2:$O$5,0)))</f>
        <v>Midfield</v>
      </c>
      <c r="AC483">
        <v>2995000</v>
      </c>
      <c r="AD483" s="69" t="s">
        <v>801</v>
      </c>
      <c r="AE483" s="69" t="str">
        <f>INDEX('Translate table'!$H$2:$H$622,MATCH(Players!P483,'Translate table'!$G$2:$G$622,0))</f>
        <v>Florian Grillitsch</v>
      </c>
      <c r="AF483" s="69">
        <f>IFERROR(INDEX('Euro Qual stats'!$A$1:$L$2071,MATCH(Players!$AE483,'Euro Qual stats'!$A$1:$A$2071,0),MATCH(Players!AF$2,'Euro Qual stats'!$A$1:$L$1,0)),0)</f>
        <v>3</v>
      </c>
      <c r="AG483" s="69">
        <f>IFERROR(INDEX('Euro Qual stats'!$A$1:$L$2071,MATCH(Players!$AE483,'Euro Qual stats'!$A$1:$A$2071,0),MATCH(Players!AG$2,'Euro Qual stats'!$A$1:$L$1,0)),0)</f>
        <v>0</v>
      </c>
      <c r="AH483" s="69">
        <f>IFERROR(INDEX('Euro Qual stats'!$A$1:$L$2071,MATCH(Players!$AE483,'Euro Qual stats'!$A$1:$A$2071,0),MATCH(Players!AH$2,'Euro Qual stats'!$A$1:$L$1,0)),0)</f>
        <v>0</v>
      </c>
      <c r="AI483" s="69">
        <f>IFERROR(INDEX('Euro Qual stats'!$A$1:$L$2071,MATCH(Players!$AE483,'Euro Qual stats'!$A$1:$A$2071,0),MATCH(Players!AI$2,'Euro Qual stats'!$A$1:$L$1,0)),0)</f>
        <v>0</v>
      </c>
      <c r="AJ483" s="85">
        <f t="shared" si="245"/>
        <v>0.12024861878453039</v>
      </c>
      <c r="AK483" s="85">
        <f t="shared" si="246"/>
        <v>0.16794198895027629</v>
      </c>
      <c r="AL483" s="85">
        <f t="shared" si="247"/>
        <v>0.17448895027624309</v>
      </c>
      <c r="AM483" s="85">
        <f t="shared" si="248"/>
        <v>0</v>
      </c>
      <c r="AN483" s="85">
        <f t="shared" si="249"/>
        <v>0</v>
      </c>
      <c r="AO483" s="85">
        <f t="shared" si="250"/>
        <v>0</v>
      </c>
      <c r="AP483" s="2">
        <f t="shared" si="251"/>
        <v>9.5642933049946866E-2</v>
      </c>
      <c r="AQ483" s="2">
        <f t="shared" si="252"/>
        <v>4.7821466524973433E-2</v>
      </c>
      <c r="AR483" s="2">
        <f t="shared" si="253"/>
        <v>0.43039319872476095</v>
      </c>
      <c r="AS483" s="2">
        <f t="shared" si="254"/>
        <v>0.19128586609989373</v>
      </c>
      <c r="AT483" s="2">
        <f t="shared" si="255"/>
        <v>4.7821466524973433E-2</v>
      </c>
      <c r="AU483" s="2">
        <f t="shared" si="275"/>
        <v>9.5642933049946866E-2</v>
      </c>
      <c r="AV483" s="2">
        <f t="shared" si="276"/>
        <v>4.7821466524973433E-2</v>
      </c>
      <c r="AW483" s="2">
        <f t="shared" si="277"/>
        <v>0.43039319872476095</v>
      </c>
      <c r="AX483" s="2">
        <f t="shared" si="278"/>
        <v>0.19128586609989373</v>
      </c>
      <c r="AY483" s="2">
        <f t="shared" si="279"/>
        <v>4.7821466524973433E-2</v>
      </c>
      <c r="AZ483" s="2">
        <f t="shared" si="256"/>
        <v>0.13179246100011158</v>
      </c>
      <c r="BA483" s="2">
        <f t="shared" si="257"/>
        <v>8.403504265475191E-2</v>
      </c>
      <c r="BB483" s="2">
        <f t="shared" si="258"/>
        <v>9.5642933049946866E-2</v>
      </c>
      <c r="BC483">
        <f t="shared" si="259"/>
        <v>0</v>
      </c>
      <c r="BD483" s="74">
        <f t="shared" si="260"/>
        <v>0</v>
      </c>
      <c r="BE483" s="74">
        <f t="shared" si="261"/>
        <v>0</v>
      </c>
      <c r="BF483" s="74">
        <f t="shared" si="262"/>
        <v>0</v>
      </c>
      <c r="BG483" s="2">
        <f t="shared" si="263"/>
        <v>9.5642933049946866E-2</v>
      </c>
      <c r="BH483" s="2">
        <f t="shared" si="264"/>
        <v>4.7821466524973433E-2</v>
      </c>
      <c r="BI483" s="2">
        <f t="shared" si="265"/>
        <v>0</v>
      </c>
      <c r="BJ483" s="2">
        <f t="shared" si="266"/>
        <v>0</v>
      </c>
      <c r="BK483" s="2">
        <f t="shared" si="267"/>
        <v>0</v>
      </c>
      <c r="BL483" s="2">
        <f t="shared" si="268"/>
        <v>9.5642933049946866E-2</v>
      </c>
      <c r="BM483" s="2">
        <f t="shared" si="269"/>
        <v>4.7821466524973433E-2</v>
      </c>
      <c r="BN483" s="2">
        <f t="shared" si="270"/>
        <v>0</v>
      </c>
      <c r="BO483" s="2">
        <f t="shared" si="271"/>
        <v>0</v>
      </c>
      <c r="BP483" s="2">
        <f t="shared" si="272"/>
        <v>0</v>
      </c>
      <c r="BQ483" s="2">
        <f t="shared" si="273"/>
        <v>9.5642933049946866E-2</v>
      </c>
      <c r="BR483" s="2">
        <f t="shared" si="274"/>
        <v>4.7821466524973433E-2</v>
      </c>
    </row>
    <row r="484" spans="1:70" x14ac:dyDescent="0.3">
      <c r="A484" s="93">
        <v>0</v>
      </c>
      <c r="B484">
        <v>213434</v>
      </c>
      <c r="C484" t="s">
        <v>2837</v>
      </c>
      <c r="D484" t="s">
        <v>1339</v>
      </c>
      <c r="E484" t="s">
        <v>2838</v>
      </c>
      <c r="F484">
        <v>18643</v>
      </c>
      <c r="G484" t="s">
        <v>876</v>
      </c>
      <c r="H484" t="s">
        <v>909</v>
      </c>
      <c r="I484" t="s">
        <v>5231</v>
      </c>
      <c r="J484">
        <v>0</v>
      </c>
      <c r="K484">
        <v>4.5</v>
      </c>
      <c r="L484">
        <v>0</v>
      </c>
      <c r="M484">
        <v>0</v>
      </c>
      <c r="N484">
        <v>0</v>
      </c>
      <c r="O484" t="s">
        <v>992</v>
      </c>
      <c r="P484" t="s">
        <v>2839</v>
      </c>
      <c r="Q484" t="s">
        <v>2840</v>
      </c>
      <c r="R484">
        <v>0</v>
      </c>
      <c r="S484">
        <v>0</v>
      </c>
      <c r="T484">
        <v>0</v>
      </c>
      <c r="U484">
        <v>0</v>
      </c>
      <c r="V484">
        <v>941</v>
      </c>
      <c r="W484">
        <v>1</v>
      </c>
      <c r="X484">
        <v>0</v>
      </c>
      <c r="Y484">
        <v>0</v>
      </c>
      <c r="Z484" t="s">
        <v>1695</v>
      </c>
      <c r="AA484" t="s">
        <v>691</v>
      </c>
      <c r="AB484" s="69" t="str">
        <f>IF(AA484&lt;&gt;"",INDEX(Lookup!$N$2:$N$5,MATCH(Players!AA484,Lookup!$P$2:$P$5,0)),INDEX(Lookup!$N$2:$N$5,MATCH(Players!O484,Lookup!$O$2:$O$5,0)))</f>
        <v>Midfield</v>
      </c>
      <c r="AC484">
        <v>2495000</v>
      </c>
      <c r="AD484" s="69" t="s">
        <v>790</v>
      </c>
      <c r="AE484" s="69" t="str">
        <f>INDEX('Translate table'!$H$2:$H$622,MATCH(Players!P484,'Translate table'!$G$2:$G$622,0))</f>
        <v>Alessandro Golinucci</v>
      </c>
      <c r="AF484" s="69">
        <f>IFERROR(INDEX('Euro Qual stats'!$A$1:$L$2071,MATCH(Players!$AE484,'Euro Qual stats'!$A$1:$A$2071,0),MATCH(Players!AF$2,'Euro Qual stats'!$A$1:$L$1,0)),0)</f>
        <v>7</v>
      </c>
      <c r="AG484" s="69">
        <f>IFERROR(INDEX('Euro Qual stats'!$A$1:$L$2071,MATCH(Players!$AE484,'Euro Qual stats'!$A$1:$A$2071,0),MATCH(Players!AG$2,'Euro Qual stats'!$A$1:$L$1,0)),0)</f>
        <v>0</v>
      </c>
      <c r="AH484" s="69">
        <f>IFERROR(INDEX('Euro Qual stats'!$A$1:$L$2071,MATCH(Players!$AE484,'Euro Qual stats'!$A$1:$A$2071,0),MATCH(Players!AH$2,'Euro Qual stats'!$A$1:$L$1,0)),0)</f>
        <v>0</v>
      </c>
      <c r="AI484" s="69">
        <f>IFERROR(INDEX('Euro Qual stats'!$A$1:$L$2071,MATCH(Players!$AE484,'Euro Qual stats'!$A$1:$A$2071,0),MATCH(Players!AI$2,'Euro Qual stats'!$A$1:$L$1,0)),0)</f>
        <v>0.19</v>
      </c>
      <c r="AJ484" s="85">
        <f t="shared" si="245"/>
        <v>6.6804788213627994E-2</v>
      </c>
      <c r="AK484" s="85">
        <f t="shared" si="246"/>
        <v>9.3301104972375717E-2</v>
      </c>
      <c r="AL484" s="85">
        <f t="shared" si="247"/>
        <v>0.20777163904235729</v>
      </c>
      <c r="AM484" s="85">
        <f t="shared" si="248"/>
        <v>0</v>
      </c>
      <c r="AN484" s="85">
        <f t="shared" si="249"/>
        <v>0</v>
      </c>
      <c r="AO484" s="85">
        <f t="shared" si="250"/>
        <v>0</v>
      </c>
      <c r="AP484" s="2">
        <f t="shared" si="251"/>
        <v>0</v>
      </c>
      <c r="AQ484" s="2">
        <f t="shared" si="252"/>
        <v>0</v>
      </c>
      <c r="AR484" s="2">
        <f t="shared" si="253"/>
        <v>9.5642933049946866E-2</v>
      </c>
      <c r="AS484" s="2">
        <f t="shared" si="254"/>
        <v>0</v>
      </c>
      <c r="AT484" s="2">
        <f t="shared" si="255"/>
        <v>0</v>
      </c>
      <c r="AU484" s="2">
        <f t="shared" si="275"/>
        <v>0</v>
      </c>
      <c r="AV484" s="2">
        <f t="shared" si="276"/>
        <v>0</v>
      </c>
      <c r="AW484" s="2">
        <f t="shared" si="277"/>
        <v>9.5642933049946866E-2</v>
      </c>
      <c r="AX484" s="2">
        <f t="shared" si="278"/>
        <v>0</v>
      </c>
      <c r="AY484" s="2">
        <f t="shared" si="279"/>
        <v>0</v>
      </c>
      <c r="AZ484" s="2">
        <f t="shared" si="256"/>
        <v>4.6650552486187859E-2</v>
      </c>
      <c r="BA484" s="2">
        <f t="shared" si="257"/>
        <v>3.3402394106813997E-2</v>
      </c>
      <c r="BB484" s="2">
        <f t="shared" si="258"/>
        <v>9.5000000000000001E-2</v>
      </c>
      <c r="BC484">
        <f t="shared" si="259"/>
        <v>0</v>
      </c>
      <c r="BD484" s="74">
        <f t="shared" si="260"/>
        <v>0</v>
      </c>
      <c r="BE484" s="74">
        <f t="shared" si="261"/>
        <v>0</v>
      </c>
      <c r="BF484" s="74">
        <f t="shared" si="262"/>
        <v>0</v>
      </c>
      <c r="BG484" s="2">
        <f t="shared" si="263"/>
        <v>9.5000000000000001E-2</v>
      </c>
      <c r="BH484" s="2">
        <f t="shared" si="264"/>
        <v>0</v>
      </c>
      <c r="BI484" s="2">
        <f t="shared" si="265"/>
        <v>0</v>
      </c>
      <c r="BJ484" s="2">
        <f t="shared" si="266"/>
        <v>0</v>
      </c>
      <c r="BK484" s="2">
        <f t="shared" si="267"/>
        <v>0</v>
      </c>
      <c r="BL484" s="2">
        <f t="shared" si="268"/>
        <v>9.5000000000000001E-2</v>
      </c>
      <c r="BM484" s="2">
        <f t="shared" si="269"/>
        <v>0</v>
      </c>
      <c r="BN484" s="2">
        <f t="shared" si="270"/>
        <v>0</v>
      </c>
      <c r="BO484" s="2">
        <f t="shared" si="271"/>
        <v>0</v>
      </c>
      <c r="BP484" s="2">
        <f t="shared" si="272"/>
        <v>0</v>
      </c>
      <c r="BQ484" s="2">
        <f t="shared" si="273"/>
        <v>9.5000000000000001E-2</v>
      </c>
      <c r="BR484" s="2">
        <f t="shared" si="274"/>
        <v>0</v>
      </c>
    </row>
    <row r="485" spans="1:70" x14ac:dyDescent="0.3">
      <c r="A485" s="93">
        <v>0</v>
      </c>
      <c r="B485">
        <v>204971</v>
      </c>
      <c r="C485" t="s">
        <v>2841</v>
      </c>
      <c r="D485" t="s">
        <v>2842</v>
      </c>
      <c r="E485" t="s">
        <v>2785</v>
      </c>
      <c r="F485">
        <v>18643</v>
      </c>
      <c r="G485" t="s">
        <v>876</v>
      </c>
      <c r="H485" t="s">
        <v>909</v>
      </c>
      <c r="I485" t="s">
        <v>979</v>
      </c>
      <c r="J485">
        <v>2.2999999999999998</v>
      </c>
      <c r="K485">
        <v>4.5</v>
      </c>
      <c r="L485">
        <v>2.2999999999999998</v>
      </c>
      <c r="M485">
        <v>0</v>
      </c>
      <c r="N485">
        <v>23</v>
      </c>
      <c r="O485" t="s">
        <v>992</v>
      </c>
      <c r="P485" t="s">
        <v>2843</v>
      </c>
      <c r="Q485" t="s">
        <v>2843</v>
      </c>
      <c r="R485">
        <v>2</v>
      </c>
      <c r="S485">
        <v>4</v>
      </c>
      <c r="T485">
        <v>0</v>
      </c>
      <c r="U485">
        <v>5</v>
      </c>
      <c r="V485">
        <v>2634</v>
      </c>
      <c r="W485">
        <v>4</v>
      </c>
      <c r="X485">
        <v>7</v>
      </c>
      <c r="Y485">
        <v>0</v>
      </c>
      <c r="Z485" t="s">
        <v>1695</v>
      </c>
      <c r="AA485" t="s">
        <v>691</v>
      </c>
      <c r="AB485" s="69" t="str">
        <f>IF(AA485&lt;&gt;"",INDEX(Lookup!$N$2:$N$5,MATCH(Players!AA485,Lookup!$P$2:$P$5,0)),INDEX(Lookup!$N$2:$N$5,MATCH(Players!O485,Lookup!$O$2:$O$5,0)))</f>
        <v>Midfield</v>
      </c>
      <c r="AC485">
        <v>3054000</v>
      </c>
      <c r="AD485" s="69" t="s">
        <v>789</v>
      </c>
      <c r="AE485" s="69" t="str">
        <f>INDEX('Translate table'!$H$2:$H$622,MATCH(Players!P485,'Translate table'!$G$2:$G$622,0))</f>
        <v>Xaver Schlager</v>
      </c>
      <c r="AF485" s="69">
        <f>IFERROR(INDEX('Euro Qual stats'!$A$1:$L$2071,MATCH(Players!$AE485,'Euro Qual stats'!$A$1:$A$2071,0),MATCH(Players!AF$2,'Euro Qual stats'!$A$1:$L$1,0)),0)</f>
        <v>3</v>
      </c>
      <c r="AG485" s="69">
        <f>IFERROR(INDEX('Euro Qual stats'!$A$1:$L$2071,MATCH(Players!$AE485,'Euro Qual stats'!$A$1:$A$2071,0),MATCH(Players!AG$2,'Euro Qual stats'!$A$1:$L$1,0)),0)</f>
        <v>0</v>
      </c>
      <c r="AH485" s="69">
        <f>IFERROR(INDEX('Euro Qual stats'!$A$1:$L$2071,MATCH(Players!$AE485,'Euro Qual stats'!$A$1:$A$2071,0),MATCH(Players!AH$2,'Euro Qual stats'!$A$1:$L$1,0)),0)</f>
        <v>0</v>
      </c>
      <c r="AI485" s="69">
        <f>IFERROR(INDEX('Euro Qual stats'!$A$1:$L$2071,MATCH(Players!$AE485,'Euro Qual stats'!$A$1:$A$2071,0),MATCH(Players!AI$2,'Euro Qual stats'!$A$1:$L$1,0)),0)</f>
        <v>0</v>
      </c>
      <c r="AJ485" s="85">
        <f t="shared" si="245"/>
        <v>0.12024861878453039</v>
      </c>
      <c r="AK485" s="85">
        <f t="shared" si="246"/>
        <v>0.16794198895027629</v>
      </c>
      <c r="AL485" s="85">
        <f t="shared" si="247"/>
        <v>0.17448895027624309</v>
      </c>
      <c r="AM485" s="85">
        <f t="shared" si="248"/>
        <v>9.4516632434094125E-2</v>
      </c>
      <c r="AN485" s="85">
        <f t="shared" si="249"/>
        <v>8.7473880572322887E-2</v>
      </c>
      <c r="AO485" s="85">
        <f t="shared" si="250"/>
        <v>6.3948859854889295E-2</v>
      </c>
      <c r="AP485" s="2">
        <f t="shared" si="251"/>
        <v>6.8337129840546698E-2</v>
      </c>
      <c r="AQ485" s="2">
        <f t="shared" si="252"/>
        <v>0.1366742596810934</v>
      </c>
      <c r="AR485" s="2">
        <f t="shared" si="253"/>
        <v>0.1366742596810934</v>
      </c>
      <c r="AS485" s="2">
        <f t="shared" si="254"/>
        <v>0.23917995444191342</v>
      </c>
      <c r="AT485" s="2">
        <f t="shared" si="255"/>
        <v>0</v>
      </c>
      <c r="AU485" s="2">
        <f t="shared" si="275"/>
        <v>6.8337129840546698E-2</v>
      </c>
      <c r="AV485" s="2">
        <f t="shared" si="276"/>
        <v>0.1366742596810934</v>
      </c>
      <c r="AW485" s="2">
        <f t="shared" si="277"/>
        <v>0.1366742596810934</v>
      </c>
      <c r="AX485" s="2">
        <f t="shared" si="278"/>
        <v>0.23917995444191342</v>
      </c>
      <c r="AY485" s="2">
        <f t="shared" si="279"/>
        <v>0</v>
      </c>
      <c r="AZ485" s="2">
        <f t="shared" si="256"/>
        <v>0.11813955939541149</v>
      </c>
      <c r="BA485" s="2">
        <f t="shared" si="257"/>
        <v>0.12846143923281189</v>
      </c>
      <c r="BB485" s="2">
        <f t="shared" si="258"/>
        <v>0.11958997722095671</v>
      </c>
      <c r="BC485">
        <f t="shared" si="259"/>
        <v>1</v>
      </c>
      <c r="BD485" s="74">
        <f t="shared" si="260"/>
        <v>5.903705878604696E-2</v>
      </c>
      <c r="BE485" s="74">
        <f t="shared" si="261"/>
        <v>0.1095344148808771</v>
      </c>
      <c r="BF485" s="74">
        <f t="shared" si="262"/>
        <v>1.6853012319456049E-2</v>
      </c>
      <c r="BG485" s="2">
        <f t="shared" si="263"/>
        <v>0.11958997722095671</v>
      </c>
      <c r="BH485" s="2">
        <f t="shared" si="264"/>
        <v>0</v>
      </c>
      <c r="BI485" s="2">
        <f t="shared" si="265"/>
        <v>5.903705878604696E-2</v>
      </c>
      <c r="BJ485" s="2">
        <f t="shared" si="266"/>
        <v>0.1095344148808771</v>
      </c>
      <c r="BK485" s="2">
        <f t="shared" si="267"/>
        <v>1.6853012319456049E-2</v>
      </c>
      <c r="BL485" s="2">
        <f t="shared" si="268"/>
        <v>0.11958997722095671</v>
      </c>
      <c r="BM485" s="2">
        <f t="shared" si="269"/>
        <v>0</v>
      </c>
      <c r="BN485" s="2">
        <f t="shared" si="270"/>
        <v>6.1289342855886032E-2</v>
      </c>
      <c r="BO485" s="2">
        <f t="shared" si="271"/>
        <v>0.10953441488087708</v>
      </c>
      <c r="BP485" s="2">
        <f t="shared" si="272"/>
        <v>1.6853012319456049E-2</v>
      </c>
      <c r="BQ485" s="2">
        <f t="shared" si="273"/>
        <v>0.11958997722095671</v>
      </c>
      <c r="BR485" s="2">
        <f t="shared" si="274"/>
        <v>0</v>
      </c>
    </row>
    <row r="486" spans="1:70" x14ac:dyDescent="0.3">
      <c r="A486" s="93">
        <v>0</v>
      </c>
      <c r="B486">
        <v>204968</v>
      </c>
      <c r="C486" t="s">
        <v>2844</v>
      </c>
      <c r="D486" t="s">
        <v>2845</v>
      </c>
      <c r="E486" t="s">
        <v>2846</v>
      </c>
      <c r="F486">
        <v>18643</v>
      </c>
      <c r="G486" t="s">
        <v>876</v>
      </c>
      <c r="H486" t="s">
        <v>909</v>
      </c>
      <c r="I486" t="s">
        <v>5231</v>
      </c>
      <c r="J486">
        <v>1</v>
      </c>
      <c r="K486">
        <v>4.5</v>
      </c>
      <c r="L486">
        <v>1</v>
      </c>
      <c r="M486">
        <v>1</v>
      </c>
      <c r="N486">
        <v>3</v>
      </c>
      <c r="O486" t="s">
        <v>992</v>
      </c>
      <c r="P486" t="s">
        <v>2847</v>
      </c>
      <c r="Q486" t="s">
        <v>2847</v>
      </c>
      <c r="R486">
        <v>2</v>
      </c>
      <c r="S486">
        <v>0</v>
      </c>
      <c r="T486">
        <v>0</v>
      </c>
      <c r="U486">
        <v>2</v>
      </c>
      <c r="V486">
        <v>1072</v>
      </c>
      <c r="W486">
        <v>4</v>
      </c>
      <c r="X486">
        <v>1</v>
      </c>
      <c r="Y486">
        <v>0</v>
      </c>
      <c r="Z486" t="s">
        <v>1695</v>
      </c>
      <c r="AA486" t="s">
        <v>692</v>
      </c>
      <c r="AB486" s="69" t="str">
        <f>IF(AA486&lt;&gt;"",INDEX(Lookup!$N$2:$N$5,MATCH(Players!AA486,Lookup!$P$2:$P$5,0)),INDEX(Lookup!$N$2:$N$5,MATCH(Players!O486,Lookup!$O$2:$O$5,0)))</f>
        <v>Defense</v>
      </c>
      <c r="AC486">
        <v>2532000</v>
      </c>
      <c r="AD486" s="69" t="s">
        <v>790</v>
      </c>
      <c r="AE486" s="69" t="str">
        <f>INDEX('Translate table'!$H$2:$H$622,MATCH(Players!P486,'Translate table'!$G$2:$G$622,0))</f>
        <v>Julian Baumgartlinger</v>
      </c>
      <c r="AF486" s="69">
        <f>IFERROR(INDEX('Euro Qual stats'!$A$1:$L$2071,MATCH(Players!$AE486,'Euro Qual stats'!$A$1:$A$2071,0),MATCH(Players!AF$2,'Euro Qual stats'!$A$1:$L$1,0)),0)</f>
        <v>8</v>
      </c>
      <c r="AG486" s="69">
        <f>IFERROR(INDEX('Euro Qual stats'!$A$1:$L$2071,MATCH(Players!$AE486,'Euro Qual stats'!$A$1:$A$2071,0),MATCH(Players!AG$2,'Euro Qual stats'!$A$1:$L$1,0)),0)</f>
        <v>0</v>
      </c>
      <c r="AH486" s="69">
        <f>IFERROR(INDEX('Euro Qual stats'!$A$1:$L$2071,MATCH(Players!$AE486,'Euro Qual stats'!$A$1:$A$2071,0),MATCH(Players!AH$2,'Euro Qual stats'!$A$1:$L$1,0)),0)</f>
        <v>0</v>
      </c>
      <c r="AI486" s="69">
        <f>IFERROR(INDEX('Euro Qual stats'!$A$1:$L$2071,MATCH(Players!$AE486,'Euro Qual stats'!$A$1:$A$2071,0),MATCH(Players!AI$2,'Euro Qual stats'!$A$1:$L$1,0)),0)</f>
        <v>0.14000000000000001</v>
      </c>
      <c r="AJ486" s="85">
        <f t="shared" si="245"/>
        <v>3.1183431952662724E-2</v>
      </c>
      <c r="AK486" s="85">
        <f t="shared" si="246"/>
        <v>3.0591715976331368E-2</v>
      </c>
      <c r="AL486" s="85">
        <f t="shared" si="247"/>
        <v>0.15631163708086782</v>
      </c>
      <c r="AM486" s="85">
        <f t="shared" si="248"/>
        <v>0</v>
      </c>
      <c r="AN486" s="85">
        <f t="shared" si="249"/>
        <v>0</v>
      </c>
      <c r="AO486" s="85">
        <f t="shared" si="250"/>
        <v>0</v>
      </c>
      <c r="AP486" s="2">
        <f t="shared" si="251"/>
        <v>0.16791044776119401</v>
      </c>
      <c r="AQ486" s="2">
        <f t="shared" si="252"/>
        <v>0</v>
      </c>
      <c r="AR486" s="2">
        <f t="shared" si="253"/>
        <v>0.33582089552238803</v>
      </c>
      <c r="AS486" s="2">
        <f t="shared" si="254"/>
        <v>8.3955223880597007E-2</v>
      </c>
      <c r="AT486" s="2">
        <f t="shared" si="255"/>
        <v>0</v>
      </c>
      <c r="AU486" s="2">
        <f t="shared" si="275"/>
        <v>0.16791044776119401</v>
      </c>
      <c r="AV486" s="2">
        <f t="shared" si="276"/>
        <v>0</v>
      </c>
      <c r="AW486" s="2">
        <f t="shared" si="277"/>
        <v>0.33582089552238803</v>
      </c>
      <c r="AX486" s="2">
        <f t="shared" si="278"/>
        <v>8.3955223880597007E-2</v>
      </c>
      <c r="AY486" s="2">
        <f t="shared" si="279"/>
        <v>0</v>
      </c>
      <c r="AZ486" s="2">
        <f t="shared" si="256"/>
        <v>9.9251081868762692E-2</v>
      </c>
      <c r="BA486" s="2">
        <f t="shared" si="257"/>
        <v>1.5591715976331362E-2</v>
      </c>
      <c r="BB486" s="2">
        <f t="shared" si="258"/>
        <v>0.11197761194029851</v>
      </c>
      <c r="BC486">
        <f t="shared" si="259"/>
        <v>0</v>
      </c>
      <c r="BD486" s="74">
        <f t="shared" si="260"/>
        <v>0</v>
      </c>
      <c r="BE486" s="74">
        <f t="shared" si="261"/>
        <v>0</v>
      </c>
      <c r="BF486" s="74">
        <f t="shared" si="262"/>
        <v>0</v>
      </c>
      <c r="BG486" s="2">
        <f t="shared" si="263"/>
        <v>0.11197761194029851</v>
      </c>
      <c r="BH486" s="2">
        <f t="shared" si="264"/>
        <v>0</v>
      </c>
      <c r="BI486" s="2">
        <f t="shared" si="265"/>
        <v>0</v>
      </c>
      <c r="BJ486" s="2">
        <f t="shared" si="266"/>
        <v>0</v>
      </c>
      <c r="BK486" s="2">
        <f t="shared" si="267"/>
        <v>0</v>
      </c>
      <c r="BL486" s="2">
        <f t="shared" si="268"/>
        <v>0.11197761194029851</v>
      </c>
      <c r="BM486" s="2">
        <f t="shared" si="269"/>
        <v>0</v>
      </c>
      <c r="BN486" s="2">
        <f t="shared" si="270"/>
        <v>0</v>
      </c>
      <c r="BO486" s="2">
        <f t="shared" si="271"/>
        <v>0</v>
      </c>
      <c r="BP486" s="2">
        <f t="shared" si="272"/>
        <v>0</v>
      </c>
      <c r="BQ486" s="2">
        <f t="shared" si="273"/>
        <v>0.11197761194029851</v>
      </c>
      <c r="BR486" s="2">
        <f t="shared" si="274"/>
        <v>0</v>
      </c>
    </row>
    <row r="487" spans="1:70" x14ac:dyDescent="0.3">
      <c r="A487" s="93">
        <v>0</v>
      </c>
      <c r="B487">
        <v>204976</v>
      </c>
      <c r="C487" t="s">
        <v>2848</v>
      </c>
      <c r="D487" t="s">
        <v>1033</v>
      </c>
      <c r="E487" t="s">
        <v>2849</v>
      </c>
      <c r="F487">
        <v>18643</v>
      </c>
      <c r="G487" t="s">
        <v>876</v>
      </c>
      <c r="H487" t="s">
        <v>909</v>
      </c>
      <c r="I487" t="s">
        <v>5231</v>
      </c>
      <c r="J487">
        <v>0</v>
      </c>
      <c r="K487">
        <v>4.5</v>
      </c>
      <c r="L487">
        <v>0</v>
      </c>
      <c r="M487">
        <v>0</v>
      </c>
      <c r="N487">
        <v>1</v>
      </c>
      <c r="O487" t="s">
        <v>980</v>
      </c>
      <c r="P487" t="s">
        <v>2850</v>
      </c>
      <c r="Q487" t="s">
        <v>2850</v>
      </c>
      <c r="R487">
        <v>4</v>
      </c>
      <c r="S487">
        <v>0</v>
      </c>
      <c r="T487">
        <v>0</v>
      </c>
      <c r="U487">
        <v>0</v>
      </c>
      <c r="V487">
        <v>1843</v>
      </c>
      <c r="W487">
        <v>20</v>
      </c>
      <c r="X487">
        <v>2</v>
      </c>
      <c r="Y487">
        <v>0</v>
      </c>
      <c r="Z487" t="s">
        <v>1695</v>
      </c>
      <c r="AA487" t="s">
        <v>693</v>
      </c>
      <c r="AB487" s="69" t="str">
        <f>IF(AA487&lt;&gt;"",INDEX(Lookup!$N$2:$N$5,MATCH(Players!AA487,Lookup!$P$2:$P$5,0)),INDEX(Lookup!$N$2:$N$5,MATCH(Players!O487,Lookup!$O$2:$O$5,0)))</f>
        <v>Striker</v>
      </c>
      <c r="AC487">
        <v>2495000</v>
      </c>
      <c r="AD487" s="69" t="s">
        <v>788</v>
      </c>
      <c r="AE487" s="69" t="str">
        <f>INDEX('Translate table'!$H$2:$H$622,MATCH(Players!P487,'Translate table'!$G$2:$G$622,0))</f>
        <v>Karim Onisiwo</v>
      </c>
      <c r="AF487" s="69">
        <f>IFERROR(INDEX('Euro Qual stats'!$A$1:$L$2071,MATCH(Players!$AE487,'Euro Qual stats'!$A$1:$A$2071,0),MATCH(Players!AF$2,'Euro Qual stats'!$A$1:$L$1,0)),0)</f>
        <v>4</v>
      </c>
      <c r="AG487" s="69">
        <f>IFERROR(INDEX('Euro Qual stats'!$A$1:$L$2071,MATCH(Players!$AE487,'Euro Qual stats'!$A$1:$A$2071,0),MATCH(Players!AG$2,'Euro Qual stats'!$A$1:$L$1,0)),0)</f>
        <v>0</v>
      </c>
      <c r="AH487" s="69">
        <f>IFERROR(INDEX('Euro Qual stats'!$A$1:$L$2071,MATCH(Players!$AE487,'Euro Qual stats'!$A$1:$A$2071,0),MATCH(Players!AH$2,'Euro Qual stats'!$A$1:$L$1,0)),0)</f>
        <v>0</v>
      </c>
      <c r="AI487" s="69">
        <f>IFERROR(INDEX('Euro Qual stats'!$A$1:$L$2071,MATCH(Players!$AE487,'Euro Qual stats'!$A$1:$A$2071,0),MATCH(Players!AI$2,'Euro Qual stats'!$A$1:$L$1,0)),0)</f>
        <v>1.05</v>
      </c>
      <c r="AJ487" s="85">
        <f t="shared" si="245"/>
        <v>0.1356603773584906</v>
      </c>
      <c r="AK487" s="85">
        <f t="shared" si="246"/>
        <v>0.37735849056603754</v>
      </c>
      <c r="AL487" s="85">
        <f t="shared" si="247"/>
        <v>0.46742138364779873</v>
      </c>
      <c r="AM487" s="85">
        <f t="shared" si="248"/>
        <v>0</v>
      </c>
      <c r="AN487" s="85">
        <f t="shared" si="249"/>
        <v>0</v>
      </c>
      <c r="AO487" s="85">
        <f t="shared" si="250"/>
        <v>0</v>
      </c>
      <c r="AP487" s="2">
        <f t="shared" si="251"/>
        <v>0.19533369506239825</v>
      </c>
      <c r="AQ487" s="2">
        <f t="shared" si="252"/>
        <v>0</v>
      </c>
      <c r="AR487" s="2">
        <f t="shared" si="253"/>
        <v>0.9766684753119913</v>
      </c>
      <c r="AS487" s="2">
        <f t="shared" si="254"/>
        <v>9.7666847531199127E-2</v>
      </c>
      <c r="AT487" s="2">
        <f t="shared" si="255"/>
        <v>0</v>
      </c>
      <c r="AU487" s="2">
        <f t="shared" si="275"/>
        <v>0.19533369506239825</v>
      </c>
      <c r="AV487" s="2">
        <f t="shared" si="276"/>
        <v>0</v>
      </c>
      <c r="AW487" s="2">
        <f t="shared" si="277"/>
        <v>0.9766684753119913</v>
      </c>
      <c r="AX487" s="2">
        <f t="shared" si="278"/>
        <v>9.7666847531199127E-2</v>
      </c>
      <c r="AY487" s="2">
        <f t="shared" si="279"/>
        <v>0</v>
      </c>
      <c r="AZ487" s="2">
        <f t="shared" si="256"/>
        <v>0.28634609281421791</v>
      </c>
      <c r="BA487" s="2">
        <f t="shared" si="257"/>
        <v>6.7830188679245298E-2</v>
      </c>
      <c r="BB487" s="2">
        <f t="shared" si="258"/>
        <v>0.57383342376559954</v>
      </c>
      <c r="BC487">
        <f t="shared" si="259"/>
        <v>0</v>
      </c>
      <c r="BD487" s="74">
        <f t="shared" si="260"/>
        <v>0</v>
      </c>
      <c r="BE487" s="74">
        <f t="shared" si="261"/>
        <v>0</v>
      </c>
      <c r="BF487" s="74">
        <f t="shared" si="262"/>
        <v>0</v>
      </c>
      <c r="BG487" s="2">
        <f t="shared" si="263"/>
        <v>0.57383342376559954</v>
      </c>
      <c r="BH487" s="2">
        <f t="shared" si="264"/>
        <v>0</v>
      </c>
      <c r="BI487" s="2">
        <f t="shared" si="265"/>
        <v>0</v>
      </c>
      <c r="BJ487" s="2">
        <f t="shared" si="266"/>
        <v>0</v>
      </c>
      <c r="BK487" s="2">
        <f t="shared" si="267"/>
        <v>0</v>
      </c>
      <c r="BL487" s="2">
        <f t="shared" si="268"/>
        <v>0.57383342376559954</v>
      </c>
      <c r="BM487" s="2">
        <f t="shared" si="269"/>
        <v>0</v>
      </c>
      <c r="BN487" s="2">
        <f t="shared" si="270"/>
        <v>0</v>
      </c>
      <c r="BO487" s="2">
        <f t="shared" si="271"/>
        <v>0</v>
      </c>
      <c r="BP487" s="2">
        <f t="shared" si="272"/>
        <v>0</v>
      </c>
      <c r="BQ487" s="2">
        <f t="shared" si="273"/>
        <v>0.57383342376559954</v>
      </c>
      <c r="BR487" s="2">
        <f t="shared" si="274"/>
        <v>0</v>
      </c>
    </row>
    <row r="488" spans="1:70" x14ac:dyDescent="0.3">
      <c r="A488" s="93">
        <v>0</v>
      </c>
      <c r="B488">
        <v>204911</v>
      </c>
      <c r="C488" t="s">
        <v>2854</v>
      </c>
      <c r="D488" t="s">
        <v>2236</v>
      </c>
      <c r="E488" t="s">
        <v>2855</v>
      </c>
      <c r="F488">
        <v>18648</v>
      </c>
      <c r="G488" t="s">
        <v>894</v>
      </c>
      <c r="H488" t="s">
        <v>927</v>
      </c>
      <c r="I488" t="s">
        <v>979</v>
      </c>
      <c r="J488">
        <v>8.3000000000000007</v>
      </c>
      <c r="K488">
        <v>4.5</v>
      </c>
      <c r="L488">
        <v>8.3000000000000007</v>
      </c>
      <c r="M488">
        <v>0</v>
      </c>
      <c r="N488">
        <v>170</v>
      </c>
      <c r="O488" t="s">
        <v>1301</v>
      </c>
      <c r="P488" t="s">
        <v>2856</v>
      </c>
      <c r="Q488" t="s">
        <v>2857</v>
      </c>
      <c r="R488">
        <v>3</v>
      </c>
      <c r="S488">
        <v>0</v>
      </c>
      <c r="T488">
        <v>0</v>
      </c>
      <c r="U488">
        <v>12</v>
      </c>
      <c r="V488">
        <v>2779</v>
      </c>
      <c r="W488">
        <v>6</v>
      </c>
      <c r="X488">
        <v>1</v>
      </c>
      <c r="Y488">
        <v>0</v>
      </c>
      <c r="Z488" t="s">
        <v>2858</v>
      </c>
      <c r="AA488" t="s">
        <v>692</v>
      </c>
      <c r="AB488" s="69" t="str">
        <f>IF(AA488&lt;&gt;"",INDEX(Lookup!$N$2:$N$5,MATCH(Players!AA488,Lookup!$P$2:$P$5,0)),INDEX(Lookup!$N$2:$N$5,MATCH(Players!O488,Lookup!$O$2:$O$5,0)))</f>
        <v>Defense</v>
      </c>
      <c r="AC488">
        <v>3257000</v>
      </c>
      <c r="AD488" s="69" t="s">
        <v>788</v>
      </c>
      <c r="AE488" s="69" t="str">
        <f>INDEX('Translate table'!$H$2:$H$622,MATCH(Players!P488,'Translate table'!$G$2:$G$622,0))</f>
        <v>Milan Å kriniar</v>
      </c>
      <c r="AF488" s="69">
        <f>IFERROR(INDEX('Euro Qual stats'!$A$1:$L$2071,MATCH(Players!$AE488,'Euro Qual stats'!$A$1:$A$2071,0),MATCH(Players!AF$2,'Euro Qual stats'!$A$1:$L$1,0)),0)</f>
        <v>9</v>
      </c>
      <c r="AG488" s="69">
        <f>IFERROR(INDEX('Euro Qual stats'!$A$1:$L$2071,MATCH(Players!$AE488,'Euro Qual stats'!$A$1:$A$2071,0),MATCH(Players!AG$2,'Euro Qual stats'!$A$1:$L$1,0)),0)</f>
        <v>0</v>
      </c>
      <c r="AH488" s="69">
        <f>IFERROR(INDEX('Euro Qual stats'!$A$1:$L$2071,MATCH(Players!$AE488,'Euro Qual stats'!$A$1:$A$2071,0),MATCH(Players!AH$2,'Euro Qual stats'!$A$1:$L$1,0)),0)</f>
        <v>0</v>
      </c>
      <c r="AI488" s="69">
        <f>IFERROR(INDEX('Euro Qual stats'!$A$1:$L$2071,MATCH(Players!$AE488,'Euro Qual stats'!$A$1:$A$2071,0),MATCH(Players!AI$2,'Euro Qual stats'!$A$1:$L$1,0)),0)</f>
        <v>0.22</v>
      </c>
      <c r="AJ488" s="85">
        <f t="shared" si="245"/>
        <v>2.3387573964497043E-2</v>
      </c>
      <c r="AK488" s="85">
        <f t="shared" si="246"/>
        <v>2.2943786982248526E-2</v>
      </c>
      <c r="AL488" s="85">
        <f t="shared" si="247"/>
        <v>0.21223372781065086</v>
      </c>
      <c r="AM488" s="85">
        <f t="shared" si="248"/>
        <v>2.1516422794425869E-2</v>
      </c>
      <c r="AN488" s="85">
        <f t="shared" si="249"/>
        <v>1.6217551773260182E-2</v>
      </c>
      <c r="AO488" s="85">
        <f t="shared" si="250"/>
        <v>8.5537950281090624E-2</v>
      </c>
      <c r="AP488" s="2">
        <f t="shared" si="251"/>
        <v>9.7157250809643755E-2</v>
      </c>
      <c r="AQ488" s="2">
        <f t="shared" si="252"/>
        <v>0</v>
      </c>
      <c r="AR488" s="2">
        <f t="shared" si="253"/>
        <v>0.19431450161928751</v>
      </c>
      <c r="AS488" s="2">
        <f t="shared" si="254"/>
        <v>3.2385750269881247E-2</v>
      </c>
      <c r="AT488" s="2">
        <f t="shared" si="255"/>
        <v>0</v>
      </c>
      <c r="AU488" s="2">
        <f t="shared" si="275"/>
        <v>9.7157250809643755E-2</v>
      </c>
      <c r="AV488" s="2">
        <f t="shared" si="276"/>
        <v>0</v>
      </c>
      <c r="AW488" s="2">
        <f t="shared" si="277"/>
        <v>0.19431450161928751</v>
      </c>
      <c r="AX488" s="2">
        <f t="shared" si="278"/>
        <v>3.2385750269881247E-2</v>
      </c>
      <c r="AY488" s="2">
        <f t="shared" si="279"/>
        <v>0</v>
      </c>
      <c r="AZ488" s="2">
        <f t="shared" si="256"/>
        <v>6.0050518895946141E-2</v>
      </c>
      <c r="BA488" s="2">
        <f t="shared" si="257"/>
        <v>1.1693786982248522E-2</v>
      </c>
      <c r="BB488" s="2">
        <f t="shared" si="258"/>
        <v>0.12619287513494062</v>
      </c>
      <c r="BC488">
        <f t="shared" si="259"/>
        <v>1</v>
      </c>
      <c r="BD488" s="74">
        <f t="shared" si="260"/>
        <v>5.3053719600355612E-2</v>
      </c>
      <c r="BE488" s="74">
        <f t="shared" si="261"/>
        <v>1.7224271330548956E-2</v>
      </c>
      <c r="BF488" s="74">
        <f t="shared" si="262"/>
        <v>3.2122973538197819E-2</v>
      </c>
      <c r="BG488" s="2">
        <f t="shared" si="263"/>
        <v>0.12619287513494062</v>
      </c>
      <c r="BH488" s="2">
        <f t="shared" si="264"/>
        <v>0</v>
      </c>
      <c r="BI488" s="2">
        <f t="shared" si="265"/>
        <v>5.3053719600355612E-2</v>
      </c>
      <c r="BJ488" s="2">
        <f t="shared" si="266"/>
        <v>1.7224271330548956E-2</v>
      </c>
      <c r="BK488" s="2">
        <f t="shared" si="267"/>
        <v>3.2122973538197819E-2</v>
      </c>
      <c r="BL488" s="2">
        <f t="shared" si="268"/>
        <v>0.12619287513494062</v>
      </c>
      <c r="BM488" s="2">
        <f t="shared" si="269"/>
        <v>0</v>
      </c>
      <c r="BN488" s="2">
        <f t="shared" si="270"/>
        <v>5.3053719600355598E-2</v>
      </c>
      <c r="BO488" s="2">
        <f t="shared" si="271"/>
        <v>1.7587234210461572E-2</v>
      </c>
      <c r="BP488" s="2">
        <f t="shared" si="272"/>
        <v>3.2240282488627252E-2</v>
      </c>
      <c r="BQ488" s="2">
        <f t="shared" si="273"/>
        <v>0.12619287513494062</v>
      </c>
      <c r="BR488" s="2">
        <f t="shared" si="274"/>
        <v>0</v>
      </c>
    </row>
    <row r="489" spans="1:70" x14ac:dyDescent="0.3">
      <c r="A489" s="93">
        <v>0</v>
      </c>
      <c r="B489">
        <v>204905</v>
      </c>
      <c r="C489" t="s">
        <v>2859</v>
      </c>
      <c r="D489" t="s">
        <v>2860</v>
      </c>
      <c r="E489" t="s">
        <v>2861</v>
      </c>
      <c r="F489">
        <v>18648</v>
      </c>
      <c r="G489" t="s">
        <v>894</v>
      </c>
      <c r="H489" t="s">
        <v>927</v>
      </c>
      <c r="I489" t="s">
        <v>979</v>
      </c>
      <c r="J489">
        <v>2.2999999999999998</v>
      </c>
      <c r="K489">
        <v>4.5</v>
      </c>
      <c r="L489">
        <v>2.2999999999999998</v>
      </c>
      <c r="M489">
        <v>0</v>
      </c>
      <c r="N489">
        <v>12</v>
      </c>
      <c r="O489" t="s">
        <v>1301</v>
      </c>
      <c r="P489" t="s">
        <v>2862</v>
      </c>
      <c r="Q489" t="s">
        <v>2356</v>
      </c>
      <c r="R489">
        <v>3</v>
      </c>
      <c r="S489">
        <v>1</v>
      </c>
      <c r="T489">
        <v>0</v>
      </c>
      <c r="U489">
        <v>4</v>
      </c>
      <c r="V489">
        <v>1699</v>
      </c>
      <c r="W489">
        <v>5</v>
      </c>
      <c r="X489">
        <v>4</v>
      </c>
      <c r="Y489">
        <v>0</v>
      </c>
      <c r="Z489" t="s">
        <v>2858</v>
      </c>
      <c r="AA489" t="s">
        <v>692</v>
      </c>
      <c r="AB489" s="69" t="str">
        <f>IF(AA489&lt;&gt;"",INDEX(Lookup!$N$2:$N$5,MATCH(Players!AA489,Lookup!$P$2:$P$5,0)),INDEX(Lookup!$N$2:$N$5,MATCH(Players!O489,Lookup!$O$2:$O$5,0)))</f>
        <v>Defense</v>
      </c>
      <c r="AC489">
        <v>2544000</v>
      </c>
      <c r="AD489" s="69" t="s">
        <v>788</v>
      </c>
      <c r="AE489" s="69" t="str">
        <f>INDEX('Translate table'!$H$2:$H$622,MATCH(Players!P489,'Translate table'!$G$2:$G$622,0))</f>
        <v>Peter PekarÃ­k</v>
      </c>
      <c r="AF489" s="69">
        <f>IFERROR(INDEX('Euro Qual stats'!$A$1:$L$2071,MATCH(Players!$AE489,'Euro Qual stats'!$A$1:$A$2071,0),MATCH(Players!AF$2,'Euro Qual stats'!$A$1:$L$1,0)),0)</f>
        <v>8</v>
      </c>
      <c r="AG489" s="69">
        <f>IFERROR(INDEX('Euro Qual stats'!$A$1:$L$2071,MATCH(Players!$AE489,'Euro Qual stats'!$A$1:$A$2071,0),MATCH(Players!AG$2,'Euro Qual stats'!$A$1:$L$1,0)),0)</f>
        <v>0</v>
      </c>
      <c r="AH489" s="69">
        <f>IFERROR(INDEX('Euro Qual stats'!$A$1:$L$2071,MATCH(Players!$AE489,'Euro Qual stats'!$A$1:$A$2071,0),MATCH(Players!AH$2,'Euro Qual stats'!$A$1:$L$1,0)),0)</f>
        <v>0</v>
      </c>
      <c r="AI489" s="69">
        <f>IFERROR(INDEX('Euro Qual stats'!$A$1:$L$2071,MATCH(Players!$AE489,'Euro Qual stats'!$A$1:$A$2071,0),MATCH(Players!AI$2,'Euro Qual stats'!$A$1:$L$1,0)),0)</f>
        <v>0</v>
      </c>
      <c r="AJ489" s="85">
        <f t="shared" si="245"/>
        <v>3.1183431952662724E-2</v>
      </c>
      <c r="AK489" s="85">
        <f t="shared" si="246"/>
        <v>3.0591715976331368E-2</v>
      </c>
      <c r="AL489" s="85">
        <f t="shared" si="247"/>
        <v>6.2978303747534478E-2</v>
      </c>
      <c r="AM489" s="85">
        <f t="shared" si="248"/>
        <v>2.8688563725901159E-2</v>
      </c>
      <c r="AN489" s="85">
        <f t="shared" si="249"/>
        <v>2.162340236434691E-2</v>
      </c>
      <c r="AO489" s="85">
        <f t="shared" si="250"/>
        <v>2.5382558513744775E-2</v>
      </c>
      <c r="AP489" s="2">
        <f t="shared" si="251"/>
        <v>0.15891701000588582</v>
      </c>
      <c r="AQ489" s="2">
        <f t="shared" si="252"/>
        <v>5.2972336668628606E-2</v>
      </c>
      <c r="AR489" s="2">
        <f t="shared" si="253"/>
        <v>0.26486168334314303</v>
      </c>
      <c r="AS489" s="2">
        <f t="shared" si="254"/>
        <v>0.21188934667451442</v>
      </c>
      <c r="AT489" s="2">
        <f t="shared" si="255"/>
        <v>0</v>
      </c>
      <c r="AU489" s="2">
        <f t="shared" si="275"/>
        <v>0.15891701000588582</v>
      </c>
      <c r="AV489" s="2">
        <f t="shared" si="276"/>
        <v>5.2972336668628606E-2</v>
      </c>
      <c r="AW489" s="2">
        <f t="shared" si="277"/>
        <v>0.26486168334314303</v>
      </c>
      <c r="AX489" s="2">
        <f t="shared" si="278"/>
        <v>0.21188934667451442</v>
      </c>
      <c r="AY489" s="2">
        <f t="shared" si="279"/>
        <v>0</v>
      </c>
      <c r="AZ489" s="2">
        <f t="shared" si="256"/>
        <v>9.4754362991108593E-2</v>
      </c>
      <c r="BA489" s="2">
        <f t="shared" si="257"/>
        <v>4.2077884310645665E-2</v>
      </c>
      <c r="BB489" s="2">
        <f t="shared" si="258"/>
        <v>0.10594467333725721</v>
      </c>
      <c r="BC489">
        <f t="shared" si="259"/>
        <v>1</v>
      </c>
      <c r="BD489" s="74">
        <f t="shared" si="260"/>
        <v>8.3714037737981209E-2</v>
      </c>
      <c r="BE489" s="74">
        <f t="shared" si="261"/>
        <v>6.1978287913249663E-2</v>
      </c>
      <c r="BF489" s="74">
        <f t="shared" si="262"/>
        <v>4.3785434305793479E-2</v>
      </c>
      <c r="BG489" s="2">
        <f t="shared" si="263"/>
        <v>0.10594467333725721</v>
      </c>
      <c r="BH489" s="2">
        <f t="shared" si="264"/>
        <v>0</v>
      </c>
      <c r="BI489" s="2">
        <f t="shared" si="265"/>
        <v>8.3714037737981209E-2</v>
      </c>
      <c r="BJ489" s="2">
        <f t="shared" si="266"/>
        <v>6.1978287913249663E-2</v>
      </c>
      <c r="BK489" s="2">
        <f t="shared" si="267"/>
        <v>4.3785434305793479E-2</v>
      </c>
      <c r="BL489" s="2">
        <f t="shared" si="268"/>
        <v>0.10594467333725721</v>
      </c>
      <c r="BM489" s="2">
        <f t="shared" si="269"/>
        <v>0</v>
      </c>
      <c r="BN489" s="2">
        <f t="shared" si="270"/>
        <v>8.3714037737981195E-2</v>
      </c>
      <c r="BO489" s="2">
        <f t="shared" si="271"/>
        <v>6.3284341298111738E-2</v>
      </c>
      <c r="BP489" s="2">
        <f t="shared" si="272"/>
        <v>4.3945333056648592E-2</v>
      </c>
      <c r="BQ489" s="2">
        <f t="shared" si="273"/>
        <v>0.10594467333725721</v>
      </c>
      <c r="BR489" s="2">
        <f t="shared" si="274"/>
        <v>0</v>
      </c>
    </row>
    <row r="490" spans="1:70" x14ac:dyDescent="0.3">
      <c r="A490" s="93">
        <v>0</v>
      </c>
      <c r="B490">
        <v>204916</v>
      </c>
      <c r="C490" t="s">
        <v>2863</v>
      </c>
      <c r="D490" t="s">
        <v>2864</v>
      </c>
      <c r="E490" t="s">
        <v>2865</v>
      </c>
      <c r="F490">
        <v>18648</v>
      </c>
      <c r="G490" t="s">
        <v>894</v>
      </c>
      <c r="H490" t="s">
        <v>927</v>
      </c>
      <c r="I490" t="s">
        <v>979</v>
      </c>
      <c r="J490">
        <v>6.3</v>
      </c>
      <c r="K490">
        <v>4.5</v>
      </c>
      <c r="L490">
        <v>6.3</v>
      </c>
      <c r="M490">
        <v>0</v>
      </c>
      <c r="N490">
        <v>214</v>
      </c>
      <c r="O490" t="s">
        <v>992</v>
      </c>
      <c r="P490" t="s">
        <v>2866</v>
      </c>
      <c r="Q490" t="s">
        <v>530</v>
      </c>
      <c r="R490">
        <v>0</v>
      </c>
      <c r="S490">
        <v>0</v>
      </c>
      <c r="T490">
        <v>4</v>
      </c>
      <c r="U490">
        <v>0</v>
      </c>
      <c r="V490">
        <v>180</v>
      </c>
      <c r="W490">
        <v>0</v>
      </c>
      <c r="X490">
        <v>0</v>
      </c>
      <c r="Y490">
        <v>0</v>
      </c>
      <c r="Z490" t="s">
        <v>2858</v>
      </c>
      <c r="AA490" t="s">
        <v>691</v>
      </c>
      <c r="AB490" s="69" t="str">
        <f>IF(AA490&lt;&gt;"",INDEX(Lookup!$N$2:$N$5,MATCH(Players!AA490,Lookup!$P$2:$P$5,0)),INDEX(Lookup!$N$2:$N$5,MATCH(Players!O490,Lookup!$O$2:$O$5,0)))</f>
        <v>Midfield</v>
      </c>
      <c r="AC490">
        <v>3594000</v>
      </c>
      <c r="AD490" s="69" t="s">
        <v>790</v>
      </c>
      <c r="AE490" s="69" t="str">
        <f>INDEX('Translate table'!$H$2:$H$622,MATCH(Players!P490,'Translate table'!$G$2:$G$622,0))</f>
        <v>Marek SuchÃ½</v>
      </c>
      <c r="AF490" s="69">
        <f>IFERROR(INDEX('Euro Qual stats'!$A$1:$L$2071,MATCH(Players!$AE490,'Euro Qual stats'!$A$1:$A$2071,0),MATCH(Players!AF$2,'Euro Qual stats'!$A$1:$L$1,0)),0)</f>
        <v>4</v>
      </c>
      <c r="AG490" s="69">
        <f>IFERROR(INDEX('Euro Qual stats'!$A$1:$L$2071,MATCH(Players!$AE490,'Euro Qual stats'!$A$1:$A$2071,0),MATCH(Players!AG$2,'Euro Qual stats'!$A$1:$L$1,0)),0)</f>
        <v>0.28000000000000003</v>
      </c>
      <c r="AH490" s="69">
        <f>IFERROR(INDEX('Euro Qual stats'!$A$1:$L$2071,MATCH(Players!$AE490,'Euro Qual stats'!$A$1:$A$2071,0),MATCH(Players!AH$2,'Euro Qual stats'!$A$1:$L$1,0)),0)</f>
        <v>0</v>
      </c>
      <c r="AI490" s="69">
        <f>IFERROR(INDEX('Euro Qual stats'!$A$1:$L$2071,MATCH(Players!$AE490,'Euro Qual stats'!$A$1:$A$2071,0),MATCH(Players!AI$2,'Euro Qual stats'!$A$1:$L$1,0)),0)</f>
        <v>0.28000000000000003</v>
      </c>
      <c r="AJ490" s="85">
        <f t="shared" si="245"/>
        <v>0.20022099447513814</v>
      </c>
      <c r="AK490" s="85">
        <f t="shared" si="246"/>
        <v>0.14928176795580111</v>
      </c>
      <c r="AL490" s="85">
        <f t="shared" si="247"/>
        <v>0.24843462246777165</v>
      </c>
      <c r="AM490" s="85">
        <f t="shared" si="248"/>
        <v>0.18420207140711542</v>
      </c>
      <c r="AN490" s="85">
        <f t="shared" si="249"/>
        <v>0.10551809962758629</v>
      </c>
      <c r="AO490" s="85">
        <f t="shared" si="250"/>
        <v>0.10012823411229418</v>
      </c>
      <c r="AP490" s="2">
        <f t="shared" si="251"/>
        <v>0</v>
      </c>
      <c r="AQ490" s="2">
        <f t="shared" si="252"/>
        <v>0</v>
      </c>
      <c r="AR490" s="2">
        <f t="shared" si="253"/>
        <v>0</v>
      </c>
      <c r="AS490" s="2">
        <f t="shared" si="254"/>
        <v>0</v>
      </c>
      <c r="AT490" s="2">
        <f t="shared" si="255"/>
        <v>0</v>
      </c>
      <c r="AU490" s="2">
        <f t="shared" si="275"/>
        <v>0</v>
      </c>
      <c r="AV490" s="2">
        <f t="shared" si="276"/>
        <v>0</v>
      </c>
      <c r="AW490" s="2">
        <f t="shared" si="277"/>
        <v>0</v>
      </c>
      <c r="AX490" s="2">
        <f t="shared" si="278"/>
        <v>0</v>
      </c>
      <c r="AY490" s="2">
        <f t="shared" si="279"/>
        <v>0</v>
      </c>
      <c r="AZ490" s="2">
        <f t="shared" si="256"/>
        <v>7.4640883977900557E-2</v>
      </c>
      <c r="BA490" s="2">
        <f t="shared" si="257"/>
        <v>0.10011049723756907</v>
      </c>
      <c r="BB490" s="2">
        <f t="shared" si="258"/>
        <v>0.14000000000000001</v>
      </c>
      <c r="BC490">
        <f t="shared" si="259"/>
        <v>1</v>
      </c>
      <c r="BD490" s="74">
        <f t="shared" si="260"/>
        <v>6.5944085115200238E-2</v>
      </c>
      <c r="BE490" s="74">
        <f t="shared" si="261"/>
        <v>0.14745696753956955</v>
      </c>
      <c r="BF490" s="74">
        <f t="shared" si="262"/>
        <v>0</v>
      </c>
      <c r="BG490" s="2">
        <f t="shared" si="263"/>
        <v>0.14000000000000001</v>
      </c>
      <c r="BH490" s="2">
        <f t="shared" si="264"/>
        <v>0</v>
      </c>
      <c r="BI490" s="2">
        <f t="shared" si="265"/>
        <v>6.5944085115200238E-2</v>
      </c>
      <c r="BJ490" s="2">
        <f t="shared" si="266"/>
        <v>0.14745696753956955</v>
      </c>
      <c r="BK490" s="2">
        <f t="shared" si="267"/>
        <v>0</v>
      </c>
      <c r="BL490" s="2">
        <f t="shared" si="268"/>
        <v>0.14000000000000001</v>
      </c>
      <c r="BM490" s="2">
        <f t="shared" si="269"/>
        <v>0</v>
      </c>
      <c r="BN490" s="2">
        <f t="shared" si="270"/>
        <v>6.5944085115200224E-2</v>
      </c>
      <c r="BO490" s="2">
        <f t="shared" si="271"/>
        <v>0.15056429234734922</v>
      </c>
      <c r="BP490" s="2">
        <f t="shared" si="272"/>
        <v>0</v>
      </c>
      <c r="BQ490" s="2">
        <f t="shared" si="273"/>
        <v>0.14000000000000001</v>
      </c>
      <c r="BR490" s="2">
        <f t="shared" si="274"/>
        <v>0</v>
      </c>
    </row>
    <row r="491" spans="1:70" x14ac:dyDescent="0.3">
      <c r="A491" s="93">
        <v>0</v>
      </c>
      <c r="B491">
        <v>204915</v>
      </c>
      <c r="C491" t="s">
        <v>2867</v>
      </c>
      <c r="D491" t="s">
        <v>2868</v>
      </c>
      <c r="E491" t="s">
        <v>2869</v>
      </c>
      <c r="F491">
        <v>18648</v>
      </c>
      <c r="G491" t="s">
        <v>894</v>
      </c>
      <c r="H491" t="s">
        <v>927</v>
      </c>
      <c r="I491" t="s">
        <v>979</v>
      </c>
      <c r="J491">
        <v>5.3</v>
      </c>
      <c r="K491">
        <v>4.5</v>
      </c>
      <c r="L491">
        <v>5.3</v>
      </c>
      <c r="M491">
        <v>0</v>
      </c>
      <c r="N491">
        <v>87</v>
      </c>
      <c r="O491" t="s">
        <v>992</v>
      </c>
      <c r="P491" t="s">
        <v>2870</v>
      </c>
      <c r="Q491" t="s">
        <v>2871</v>
      </c>
      <c r="R491">
        <v>1</v>
      </c>
      <c r="S491">
        <v>0</v>
      </c>
      <c r="T491">
        <v>0</v>
      </c>
      <c r="U491">
        <v>0</v>
      </c>
      <c r="V491">
        <v>1166</v>
      </c>
      <c r="W491">
        <v>7</v>
      </c>
      <c r="X491">
        <v>0</v>
      </c>
      <c r="Y491">
        <v>1</v>
      </c>
      <c r="Z491" t="s">
        <v>2858</v>
      </c>
      <c r="AA491" t="s">
        <v>691</v>
      </c>
      <c r="AB491" s="69" t="str">
        <f>IF(AA491&lt;&gt;"",INDEX(Lookup!$N$2:$N$5,MATCH(Players!AA491,Lookup!$P$2:$P$5,0)),INDEX(Lookup!$N$2:$N$5,MATCH(Players!O491,Lookup!$O$2:$O$5,0)))</f>
        <v>Midfield</v>
      </c>
      <c r="AC491">
        <v>2544000</v>
      </c>
      <c r="AD491" s="69" t="s">
        <v>788</v>
      </c>
      <c r="AE491" s="69" t="str">
        <f>INDEX('Translate table'!$H$2:$H$622,MATCH(Players!P491,'Translate table'!$G$2:$G$622,0))</f>
        <v>RÃ³bert Mak</v>
      </c>
      <c r="AF491" s="69">
        <f>IFERROR(INDEX('Euro Qual stats'!$A$1:$L$2071,MATCH(Players!$AE491,'Euro Qual stats'!$A$1:$A$2071,0),MATCH(Players!AF$2,'Euro Qual stats'!$A$1:$L$1,0)),0)</f>
        <v>9</v>
      </c>
      <c r="AG491" s="69">
        <f>IFERROR(INDEX('Euro Qual stats'!$A$1:$L$2071,MATCH(Players!$AE491,'Euro Qual stats'!$A$1:$A$2071,0),MATCH(Players!AG$2,'Euro Qual stats'!$A$1:$L$1,0)),0)</f>
        <v>0.15</v>
      </c>
      <c r="AH491" s="69">
        <f>IFERROR(INDEX('Euro Qual stats'!$A$1:$L$2071,MATCH(Players!$AE491,'Euro Qual stats'!$A$1:$A$2071,0),MATCH(Players!AH$2,'Euro Qual stats'!$A$1:$L$1,0)),0)</f>
        <v>0.15</v>
      </c>
      <c r="AI491" s="69">
        <f>IFERROR(INDEX('Euro Qual stats'!$A$1:$L$2071,MATCH(Players!$AE491,'Euro Qual stats'!$A$1:$A$2071,0),MATCH(Players!AI$2,'Euro Qual stats'!$A$1:$L$1,0)),0)</f>
        <v>0.44</v>
      </c>
      <c r="AJ491" s="85">
        <f t="shared" si="245"/>
        <v>0.15258287292817679</v>
      </c>
      <c r="AK491" s="85">
        <f t="shared" si="246"/>
        <v>0.1684806629834254</v>
      </c>
      <c r="AL491" s="85">
        <f t="shared" si="247"/>
        <v>0.38816298342541439</v>
      </c>
      <c r="AM491" s="85">
        <f t="shared" si="248"/>
        <v>0.1403752954493932</v>
      </c>
      <c r="AN491" s="85">
        <f t="shared" si="249"/>
        <v>0.11908861762188169</v>
      </c>
      <c r="AO491" s="85">
        <f t="shared" si="250"/>
        <v>0.15644387119669034</v>
      </c>
      <c r="AP491" s="2">
        <f t="shared" si="251"/>
        <v>7.7186963979416809E-2</v>
      </c>
      <c r="AQ491" s="2">
        <f t="shared" si="252"/>
        <v>0</v>
      </c>
      <c r="AR491" s="2">
        <f t="shared" si="253"/>
        <v>0.54030874785591765</v>
      </c>
      <c r="AS491" s="2">
        <f t="shared" si="254"/>
        <v>0</v>
      </c>
      <c r="AT491" s="2">
        <f t="shared" si="255"/>
        <v>7.7186963979416809E-2</v>
      </c>
      <c r="AU491" s="2">
        <f t="shared" si="275"/>
        <v>7.7186963979416809E-2</v>
      </c>
      <c r="AV491" s="2">
        <f t="shared" si="276"/>
        <v>0</v>
      </c>
      <c r="AW491" s="2">
        <f t="shared" si="277"/>
        <v>0.54030874785591765</v>
      </c>
      <c r="AX491" s="2">
        <f t="shared" si="278"/>
        <v>0</v>
      </c>
      <c r="AY491" s="2">
        <f t="shared" si="279"/>
        <v>7.7186963979416809E-2</v>
      </c>
      <c r="AZ491" s="2">
        <f t="shared" si="256"/>
        <v>0.12283381348142111</v>
      </c>
      <c r="BA491" s="2">
        <f t="shared" si="257"/>
        <v>7.6291436464088397E-2</v>
      </c>
      <c r="BB491" s="2">
        <f t="shared" si="258"/>
        <v>0.22</v>
      </c>
      <c r="BC491">
        <f t="shared" si="259"/>
        <v>1</v>
      </c>
      <c r="BD491" s="74">
        <f t="shared" si="260"/>
        <v>0.10852180493523811</v>
      </c>
      <c r="BE491" s="74">
        <f t="shared" si="261"/>
        <v>0.11237286978543216</v>
      </c>
      <c r="BF491" s="74">
        <f t="shared" si="262"/>
        <v>8.9320783910600651E-2</v>
      </c>
      <c r="BG491" s="2">
        <f t="shared" si="263"/>
        <v>0.22</v>
      </c>
      <c r="BH491" s="2">
        <f t="shared" si="264"/>
        <v>7.7186963979416809E-2</v>
      </c>
      <c r="BI491" s="2">
        <f t="shared" si="265"/>
        <v>0.10852180493523811</v>
      </c>
      <c r="BJ491" s="2">
        <f t="shared" si="266"/>
        <v>0.11237286978543216</v>
      </c>
      <c r="BK491" s="2">
        <f t="shared" si="267"/>
        <v>8.9320783910600651E-2</v>
      </c>
      <c r="BL491" s="2">
        <f t="shared" si="268"/>
        <v>0.22</v>
      </c>
      <c r="BM491" s="2">
        <f t="shared" si="269"/>
        <v>0.06</v>
      </c>
      <c r="BN491" s="2">
        <f t="shared" si="270"/>
        <v>0.10852180493523808</v>
      </c>
      <c r="BO491" s="2">
        <f t="shared" si="271"/>
        <v>0.11474087593551095</v>
      </c>
      <c r="BP491" s="2">
        <f t="shared" si="272"/>
        <v>8.9646971876967685E-2</v>
      </c>
      <c r="BQ491" s="2">
        <f t="shared" si="273"/>
        <v>0.22</v>
      </c>
      <c r="BR491" s="2">
        <f t="shared" si="274"/>
        <v>0.06</v>
      </c>
    </row>
    <row r="492" spans="1:70" x14ac:dyDescent="0.3">
      <c r="A492" s="93">
        <v>0</v>
      </c>
      <c r="B492">
        <v>204914</v>
      </c>
      <c r="C492" t="s">
        <v>2872</v>
      </c>
      <c r="D492" t="s">
        <v>2335</v>
      </c>
      <c r="E492" t="s">
        <v>2873</v>
      </c>
      <c r="F492">
        <v>18648</v>
      </c>
      <c r="G492" t="s">
        <v>894</v>
      </c>
      <c r="H492" t="s">
        <v>927</v>
      </c>
      <c r="I492" t="s">
        <v>979</v>
      </c>
      <c r="J492">
        <v>2.2999999999999998</v>
      </c>
      <c r="K492">
        <v>4.5</v>
      </c>
      <c r="L492">
        <v>2.2999999999999998</v>
      </c>
      <c r="M492">
        <v>0</v>
      </c>
      <c r="N492">
        <v>98</v>
      </c>
      <c r="O492" t="s">
        <v>992</v>
      </c>
      <c r="P492" t="s">
        <v>2338</v>
      </c>
      <c r="Q492" t="s">
        <v>2338</v>
      </c>
      <c r="R492">
        <v>7</v>
      </c>
      <c r="S492">
        <v>4</v>
      </c>
      <c r="T492">
        <v>0</v>
      </c>
      <c r="U492">
        <v>4</v>
      </c>
      <c r="V492">
        <v>2552</v>
      </c>
      <c r="W492">
        <v>16</v>
      </c>
      <c r="X492">
        <v>6</v>
      </c>
      <c r="Y492">
        <v>1</v>
      </c>
      <c r="Z492" t="s">
        <v>2858</v>
      </c>
      <c r="AA492" t="s">
        <v>691</v>
      </c>
      <c r="AB492" s="69" t="str">
        <f>IF(AA492&lt;&gt;"",INDEX(Lookup!$N$2:$N$5,MATCH(Players!AA492,Lookup!$P$2:$P$5,0)),INDEX(Lookup!$N$2:$N$5,MATCH(Players!O492,Lookup!$O$2:$O$5,0)))</f>
        <v>Midfield</v>
      </c>
      <c r="AC492">
        <v>3544000</v>
      </c>
      <c r="AD492" s="69" t="s">
        <v>790</v>
      </c>
      <c r="AE492" s="69" t="str">
        <f>INDEX('Translate table'!$H$2:$H$622,MATCH(Players!P492,'Translate table'!$G$2:$G$622,0))</f>
        <v>Ondrej Duda</v>
      </c>
      <c r="AF492" s="69">
        <f>IFERROR(INDEX('Euro Qual stats'!$A$1:$L$2071,MATCH(Players!$AE492,'Euro Qual stats'!$A$1:$A$2071,0),MATCH(Players!AF$2,'Euro Qual stats'!$A$1:$L$1,0)),0)</f>
        <v>7</v>
      </c>
      <c r="AG492" s="69">
        <f>IFERROR(INDEX('Euro Qual stats'!$A$1:$L$2071,MATCH(Players!$AE492,'Euro Qual stats'!$A$1:$A$2071,0),MATCH(Players!AG$2,'Euro Qual stats'!$A$1:$L$1,0)),0)</f>
        <v>0.39</v>
      </c>
      <c r="AH492" s="69">
        <f>IFERROR(INDEX('Euro Qual stats'!$A$1:$L$2071,MATCH(Players!$AE492,'Euro Qual stats'!$A$1:$A$2071,0),MATCH(Players!AH$2,'Euro Qual stats'!$A$1:$L$1,0)),0)</f>
        <v>0.2</v>
      </c>
      <c r="AI492" s="69">
        <f>IFERROR(INDEX('Euro Qual stats'!$A$1:$L$2071,MATCH(Players!$AE492,'Euro Qual stats'!$A$1:$A$2071,0),MATCH(Players!AI$2,'Euro Qual stats'!$A$1:$L$1,0)),0)</f>
        <v>0.39</v>
      </c>
      <c r="AJ492" s="85">
        <f t="shared" si="245"/>
        <v>0.29430478821362804</v>
      </c>
      <c r="AK492" s="85">
        <f t="shared" si="246"/>
        <v>0.2099677716390424</v>
      </c>
      <c r="AL492" s="85">
        <f t="shared" si="247"/>
        <v>0.32443830570902399</v>
      </c>
      <c r="AM492" s="85">
        <f t="shared" si="248"/>
        <v>0.27075857732149194</v>
      </c>
      <c r="AN492" s="85">
        <f t="shared" si="249"/>
        <v>0.14841330290883523</v>
      </c>
      <c r="AO492" s="85">
        <f t="shared" si="250"/>
        <v>0.13076049669060688</v>
      </c>
      <c r="AP492" s="2">
        <f t="shared" si="251"/>
        <v>0.2468652037617555</v>
      </c>
      <c r="AQ492" s="2">
        <f t="shared" si="252"/>
        <v>0.14106583072100312</v>
      </c>
      <c r="AR492" s="2">
        <f t="shared" si="253"/>
        <v>0.56426332288401249</v>
      </c>
      <c r="AS492" s="2">
        <f t="shared" si="254"/>
        <v>0.21159874608150472</v>
      </c>
      <c r="AT492" s="2">
        <f t="shared" si="255"/>
        <v>3.526645768025078E-2</v>
      </c>
      <c r="AU492" s="2">
        <f t="shared" si="275"/>
        <v>0.2468652037617555</v>
      </c>
      <c r="AV492" s="2">
        <f t="shared" si="276"/>
        <v>0.14106583072100312</v>
      </c>
      <c r="AW492" s="2">
        <f t="shared" si="277"/>
        <v>0.56426332288401249</v>
      </c>
      <c r="AX492" s="2">
        <f t="shared" si="278"/>
        <v>0.21159874608150472</v>
      </c>
      <c r="AY492" s="2">
        <f t="shared" si="279"/>
        <v>3.526645768025078E-2</v>
      </c>
      <c r="AZ492" s="2">
        <f t="shared" si="256"/>
        <v>0.22841648770039896</v>
      </c>
      <c r="BA492" s="2">
        <f t="shared" si="257"/>
        <v>0.21768530946731557</v>
      </c>
      <c r="BB492" s="2">
        <f t="shared" si="258"/>
        <v>0.30079937304075238</v>
      </c>
      <c r="BC492">
        <f t="shared" si="259"/>
        <v>1</v>
      </c>
      <c r="BD492" s="74">
        <f t="shared" si="260"/>
        <v>0.20180249085862809</v>
      </c>
      <c r="BE492" s="74">
        <f t="shared" si="261"/>
        <v>0.32063786014157403</v>
      </c>
      <c r="BF492" s="74">
        <f t="shared" si="262"/>
        <v>9.3280818665257823E-2</v>
      </c>
      <c r="BG492" s="2">
        <f t="shared" si="263"/>
        <v>0.30079937304075238</v>
      </c>
      <c r="BH492" s="2">
        <f t="shared" si="264"/>
        <v>3.526645768025078E-2</v>
      </c>
      <c r="BI492" s="2">
        <f t="shared" si="265"/>
        <v>0.20180249085862809</v>
      </c>
      <c r="BJ492" s="2">
        <f t="shared" si="266"/>
        <v>0.3</v>
      </c>
      <c r="BK492" s="2">
        <f t="shared" si="267"/>
        <v>9.3280818665257823E-2</v>
      </c>
      <c r="BL492" s="2">
        <f t="shared" si="268"/>
        <v>0.30079937304075238</v>
      </c>
      <c r="BM492" s="2">
        <f t="shared" si="269"/>
        <v>3.526645768025078E-2</v>
      </c>
      <c r="BN492" s="2">
        <f t="shared" si="270"/>
        <v>0.20180249085862803</v>
      </c>
      <c r="BO492" s="2">
        <f t="shared" si="271"/>
        <v>0.30632182702444188</v>
      </c>
      <c r="BP492" s="2">
        <f t="shared" si="272"/>
        <v>9.3621468167079558E-2</v>
      </c>
      <c r="BQ492" s="2">
        <f t="shared" si="273"/>
        <v>0.30079937304075238</v>
      </c>
      <c r="BR492" s="2">
        <f t="shared" si="274"/>
        <v>3.526645768025078E-2</v>
      </c>
    </row>
    <row r="493" spans="1:70" x14ac:dyDescent="0.3">
      <c r="A493" s="93">
        <v>0</v>
      </c>
      <c r="B493">
        <v>204908</v>
      </c>
      <c r="C493" t="s">
        <v>2874</v>
      </c>
      <c r="D493" t="s">
        <v>2875</v>
      </c>
      <c r="E493" t="s">
        <v>2876</v>
      </c>
      <c r="F493">
        <v>18648</v>
      </c>
      <c r="G493" t="s">
        <v>894</v>
      </c>
      <c r="H493" t="s">
        <v>927</v>
      </c>
      <c r="I493" t="s">
        <v>979</v>
      </c>
      <c r="J493">
        <v>3.7</v>
      </c>
      <c r="K493">
        <v>4.5</v>
      </c>
      <c r="L493">
        <v>3.7</v>
      </c>
      <c r="M493">
        <v>0</v>
      </c>
      <c r="N493">
        <v>9</v>
      </c>
      <c r="O493" t="s">
        <v>992</v>
      </c>
      <c r="P493" t="s">
        <v>2877</v>
      </c>
      <c r="Q493" t="s">
        <v>2877</v>
      </c>
      <c r="R493">
        <v>7</v>
      </c>
      <c r="S493">
        <v>2</v>
      </c>
      <c r="T493">
        <v>0</v>
      </c>
      <c r="U493">
        <v>3</v>
      </c>
      <c r="V493">
        <v>2343</v>
      </c>
      <c r="W493">
        <v>20</v>
      </c>
      <c r="X493">
        <v>8</v>
      </c>
      <c r="Y493">
        <v>0</v>
      </c>
      <c r="Z493" t="s">
        <v>2858</v>
      </c>
      <c r="AA493" t="s">
        <v>691</v>
      </c>
      <c r="AB493" s="69" t="str">
        <f>IF(AA493&lt;&gt;"",INDEX(Lookup!$N$2:$N$5,MATCH(Players!AA493,Lookup!$P$2:$P$5,0)),INDEX(Lookup!$N$2:$N$5,MATCH(Players!O493,Lookup!$O$2:$O$5,0)))</f>
        <v>Midfield</v>
      </c>
      <c r="AC493">
        <v>3554000</v>
      </c>
      <c r="AD493" s="69" t="s">
        <v>789</v>
      </c>
      <c r="AE493" s="69" t="str">
        <f>INDEX('Translate table'!$H$2:$H$622,MATCH(Players!P493,'Translate table'!$G$2:$G$622,0))</f>
        <v>Juraj Kucka</v>
      </c>
      <c r="AF493" s="69">
        <f>IFERROR(INDEX('Euro Qual stats'!$A$1:$L$2071,MATCH(Players!$AE493,'Euro Qual stats'!$A$1:$A$2071,0),MATCH(Players!AF$2,'Euro Qual stats'!$A$1:$L$1,0)),0)</f>
        <v>10</v>
      </c>
      <c r="AG493" s="69">
        <f>IFERROR(INDEX('Euro Qual stats'!$A$1:$L$2071,MATCH(Players!$AE493,'Euro Qual stats'!$A$1:$A$2071,0),MATCH(Players!AG$2,'Euro Qual stats'!$A$1:$L$1,0)),0)</f>
        <v>0</v>
      </c>
      <c r="AH493" s="69">
        <f>IFERROR(INDEX('Euro Qual stats'!$A$1:$L$2071,MATCH(Players!$AE493,'Euro Qual stats'!$A$1:$A$2071,0),MATCH(Players!AH$2,'Euro Qual stats'!$A$1:$L$1,0)),0)</f>
        <v>0.32</v>
      </c>
      <c r="AI493" s="69">
        <f>IFERROR(INDEX('Euro Qual stats'!$A$1:$L$2071,MATCH(Players!$AE493,'Euro Qual stats'!$A$1:$A$2071,0),MATCH(Players!AI$2,'Euro Qual stats'!$A$1:$L$1,0)),0)</f>
        <v>0.21</v>
      </c>
      <c r="AJ493" s="85">
        <f t="shared" si="245"/>
        <v>2.6721915285451196E-2</v>
      </c>
      <c r="AK493" s="85">
        <f t="shared" si="246"/>
        <v>0.30398710865561696</v>
      </c>
      <c r="AL493" s="85">
        <f t="shared" si="247"/>
        <v>0.21377532228360957</v>
      </c>
      <c r="AM493" s="85">
        <f t="shared" si="248"/>
        <v>2.4583996101151993E-2</v>
      </c>
      <c r="AN493" s="85">
        <f t="shared" si="249"/>
        <v>0.21486978923053948</v>
      </c>
      <c r="AO493" s="85">
        <f t="shared" si="250"/>
        <v>8.615926920500451E-2</v>
      </c>
      <c r="AP493" s="2">
        <f t="shared" si="251"/>
        <v>0.26888604353393086</v>
      </c>
      <c r="AQ493" s="2">
        <f t="shared" si="252"/>
        <v>7.6824583866837395E-2</v>
      </c>
      <c r="AR493" s="2">
        <f t="shared" si="253"/>
        <v>0.76824583866837393</v>
      </c>
      <c r="AS493" s="2">
        <f t="shared" si="254"/>
        <v>0.30729833546734958</v>
      </c>
      <c r="AT493" s="2">
        <f t="shared" si="255"/>
        <v>0</v>
      </c>
      <c r="AU493" s="2">
        <f t="shared" si="275"/>
        <v>0.26888604353393086</v>
      </c>
      <c r="AV493" s="2">
        <f t="shared" si="276"/>
        <v>7.6824583866837395E-2</v>
      </c>
      <c r="AW493" s="2">
        <f t="shared" si="277"/>
        <v>0.76824583866837393</v>
      </c>
      <c r="AX493" s="2">
        <f t="shared" si="278"/>
        <v>0.30729833546734958</v>
      </c>
      <c r="AY493" s="2">
        <f t="shared" si="279"/>
        <v>0</v>
      </c>
      <c r="AZ493" s="2">
        <f t="shared" si="256"/>
        <v>0.28643657609477391</v>
      </c>
      <c r="BA493" s="2">
        <f t="shared" si="257"/>
        <v>5.1773249576144292E-2</v>
      </c>
      <c r="BB493" s="2">
        <f t="shared" si="258"/>
        <v>0.2586491677336748</v>
      </c>
      <c r="BC493">
        <f t="shared" si="259"/>
        <v>1</v>
      </c>
      <c r="BD493" s="74">
        <f t="shared" si="260"/>
        <v>0.25306235600978194</v>
      </c>
      <c r="BE493" s="74">
        <f t="shared" si="261"/>
        <v>7.6258999733572017E-2</v>
      </c>
      <c r="BF493" s="74">
        <f t="shared" si="262"/>
        <v>0.12700205358180644</v>
      </c>
      <c r="BG493" s="2">
        <f t="shared" si="263"/>
        <v>0.2586491677336748</v>
      </c>
      <c r="BH493" s="2">
        <f t="shared" si="264"/>
        <v>0</v>
      </c>
      <c r="BI493" s="2">
        <f t="shared" si="265"/>
        <v>0.25306235600978194</v>
      </c>
      <c r="BJ493" s="2">
        <f t="shared" si="266"/>
        <v>7.6258999733572017E-2</v>
      </c>
      <c r="BK493" s="2">
        <f t="shared" si="267"/>
        <v>0.12700205358180644</v>
      </c>
      <c r="BL493" s="2">
        <f t="shared" si="268"/>
        <v>0.2586491677336748</v>
      </c>
      <c r="BM493" s="2">
        <f t="shared" si="269"/>
        <v>0</v>
      </c>
      <c r="BN493" s="2">
        <f t="shared" si="270"/>
        <v>0.25306235600978189</v>
      </c>
      <c r="BO493" s="2">
        <f t="shared" si="271"/>
        <v>7.7865987084814028E-2</v>
      </c>
      <c r="BP493" s="2">
        <f t="shared" si="272"/>
        <v>0.12746584867818345</v>
      </c>
      <c r="BQ493" s="2">
        <f t="shared" si="273"/>
        <v>0.2586491677336748</v>
      </c>
      <c r="BR493" s="2">
        <f t="shared" si="274"/>
        <v>0</v>
      </c>
    </row>
    <row r="494" spans="1:70" x14ac:dyDescent="0.3">
      <c r="A494" s="93">
        <v>0</v>
      </c>
      <c r="B494">
        <v>204930</v>
      </c>
      <c r="C494" t="s">
        <v>2878</v>
      </c>
      <c r="D494" t="s">
        <v>1126</v>
      </c>
      <c r="E494" t="s">
        <v>2879</v>
      </c>
      <c r="F494">
        <v>18648</v>
      </c>
      <c r="G494" t="s">
        <v>894</v>
      </c>
      <c r="H494" t="s">
        <v>927</v>
      </c>
      <c r="I494" t="s">
        <v>5174</v>
      </c>
      <c r="J494">
        <v>0</v>
      </c>
      <c r="K494">
        <v>4.5</v>
      </c>
      <c r="L494">
        <v>0</v>
      </c>
      <c r="M494">
        <v>0</v>
      </c>
      <c r="N494">
        <v>1</v>
      </c>
      <c r="O494" t="s">
        <v>980</v>
      </c>
      <c r="P494" t="s">
        <v>2880</v>
      </c>
      <c r="Q494" t="s">
        <v>2881</v>
      </c>
      <c r="R494">
        <v>1</v>
      </c>
      <c r="S494">
        <v>0</v>
      </c>
      <c r="T494">
        <v>0</v>
      </c>
      <c r="U494">
        <v>0</v>
      </c>
      <c r="V494">
        <v>386</v>
      </c>
      <c r="W494">
        <v>6</v>
      </c>
      <c r="X494">
        <v>2</v>
      </c>
      <c r="Y494">
        <v>0</v>
      </c>
      <c r="Z494" t="s">
        <v>2858</v>
      </c>
      <c r="AA494" t="s">
        <v>693</v>
      </c>
      <c r="AB494" s="69" t="str">
        <f>IF(AA494&lt;&gt;"",INDEX(Lookup!$N$2:$N$5,MATCH(Players!AA494,Lookup!$P$2:$P$5,0)),INDEX(Lookup!$N$2:$N$5,MATCH(Players!O494,Lookup!$O$2:$O$5,0)))</f>
        <v>Striker</v>
      </c>
      <c r="AC494">
        <v>2495000</v>
      </c>
      <c r="AD494" s="69" t="s">
        <v>788</v>
      </c>
      <c r="AE494" s="69" t="str">
        <f>INDEX('Translate table'!$H$2:$H$622,MATCH(Players!P494,'Translate table'!$G$2:$G$622,0))</f>
        <v>Ivan Schranz</v>
      </c>
      <c r="AF494" s="69">
        <f>IFERROR(INDEX('Euro Qual stats'!$A$1:$L$2071,MATCH(Players!$AE494,'Euro Qual stats'!$A$1:$A$2071,0),MATCH(Players!AF$2,'Euro Qual stats'!$A$1:$L$1,0)),0)</f>
        <v>0</v>
      </c>
      <c r="AG494" s="69">
        <f>IFERROR(INDEX('Euro Qual stats'!$A$1:$L$2071,MATCH(Players!$AE494,'Euro Qual stats'!$A$1:$A$2071,0),MATCH(Players!AG$2,'Euro Qual stats'!$A$1:$L$1,0)),0)</f>
        <v>0</v>
      </c>
      <c r="AH494" s="69">
        <f>IFERROR(INDEX('Euro Qual stats'!$A$1:$L$2071,MATCH(Players!$AE494,'Euro Qual stats'!$A$1:$A$2071,0),MATCH(Players!AH$2,'Euro Qual stats'!$A$1:$L$1,0)),0)</f>
        <v>0</v>
      </c>
      <c r="AI494" s="69">
        <f>IFERROR(INDEX('Euro Qual stats'!$A$1:$L$2071,MATCH(Players!$AE494,'Euro Qual stats'!$A$1:$A$2071,0),MATCH(Players!AI$2,'Euro Qual stats'!$A$1:$L$1,0)),0)</f>
        <v>0</v>
      </c>
      <c r="AJ494" s="85">
        <f t="shared" si="245"/>
        <v>0.20349056603773591</v>
      </c>
      <c r="AK494" s="85">
        <f t="shared" si="246"/>
        <v>0.56603773584905637</v>
      </c>
      <c r="AL494" s="85">
        <f t="shared" si="247"/>
        <v>0.1761320754716981</v>
      </c>
      <c r="AM494" s="85">
        <f t="shared" si="248"/>
        <v>0</v>
      </c>
      <c r="AN494" s="85">
        <f t="shared" si="249"/>
        <v>0</v>
      </c>
      <c r="AO494" s="85">
        <f t="shared" si="250"/>
        <v>0</v>
      </c>
      <c r="AP494" s="2">
        <f t="shared" si="251"/>
        <v>0.23316062176165803</v>
      </c>
      <c r="AQ494" s="2">
        <f t="shared" si="252"/>
        <v>0</v>
      </c>
      <c r="AR494" s="2">
        <f t="shared" si="253"/>
        <v>1.3989637305699483</v>
      </c>
      <c r="AS494" s="2">
        <f t="shared" si="254"/>
        <v>0.46632124352331605</v>
      </c>
      <c r="AT494" s="2">
        <f t="shared" si="255"/>
        <v>0</v>
      </c>
      <c r="AU494" s="2">
        <f t="shared" si="275"/>
        <v>0.23316062176165803</v>
      </c>
      <c r="AV494" s="2">
        <f t="shared" si="276"/>
        <v>0</v>
      </c>
      <c r="AW494" s="2">
        <f t="shared" si="277"/>
        <v>1.3989637305699483</v>
      </c>
      <c r="AX494" s="2">
        <f t="shared" si="278"/>
        <v>0.46632124352331605</v>
      </c>
      <c r="AY494" s="2">
        <f t="shared" si="279"/>
        <v>0</v>
      </c>
      <c r="AZ494" s="2">
        <f t="shared" si="256"/>
        <v>0.39959917880535722</v>
      </c>
      <c r="BA494" s="2">
        <f t="shared" si="257"/>
        <v>0.10174528301886795</v>
      </c>
      <c r="BB494" s="2">
        <f t="shared" si="258"/>
        <v>0.23316062176165803</v>
      </c>
      <c r="BC494">
        <f t="shared" si="259"/>
        <v>0</v>
      </c>
      <c r="BD494" s="74">
        <f t="shared" si="260"/>
        <v>0</v>
      </c>
      <c r="BE494" s="74">
        <f t="shared" si="261"/>
        <v>0</v>
      </c>
      <c r="BF494" s="74">
        <f t="shared" si="262"/>
        <v>0</v>
      </c>
      <c r="BG494" s="2">
        <f t="shared" si="263"/>
        <v>0.23316062176165803</v>
      </c>
      <c r="BH494" s="2">
        <f t="shared" si="264"/>
        <v>0</v>
      </c>
      <c r="BI494" s="2">
        <f t="shared" si="265"/>
        <v>0</v>
      </c>
      <c r="BJ494" s="2">
        <f t="shared" si="266"/>
        <v>0</v>
      </c>
      <c r="BK494" s="2">
        <f t="shared" si="267"/>
        <v>0</v>
      </c>
      <c r="BL494" s="2">
        <f t="shared" si="268"/>
        <v>0.23316062176165803</v>
      </c>
      <c r="BM494" s="2">
        <f t="shared" si="269"/>
        <v>0</v>
      </c>
      <c r="BN494" s="2">
        <f t="shared" si="270"/>
        <v>0</v>
      </c>
      <c r="BO494" s="2">
        <f t="shared" si="271"/>
        <v>0</v>
      </c>
      <c r="BP494" s="2">
        <f t="shared" si="272"/>
        <v>0</v>
      </c>
      <c r="BQ494" s="2">
        <f t="shared" si="273"/>
        <v>0.23316062176165803</v>
      </c>
      <c r="BR494" s="2">
        <f t="shared" si="274"/>
        <v>0</v>
      </c>
    </row>
    <row r="495" spans="1:70" x14ac:dyDescent="0.3">
      <c r="A495" s="93">
        <v>0</v>
      </c>
      <c r="B495">
        <v>204927</v>
      </c>
      <c r="C495" t="s">
        <v>2882</v>
      </c>
      <c r="D495" t="s">
        <v>2883</v>
      </c>
      <c r="E495" t="s">
        <v>2884</v>
      </c>
      <c r="F495">
        <v>18648</v>
      </c>
      <c r="G495" t="s">
        <v>894</v>
      </c>
      <c r="H495" t="s">
        <v>927</v>
      </c>
      <c r="I495" t="s">
        <v>1008</v>
      </c>
      <c r="J495">
        <v>1</v>
      </c>
      <c r="K495">
        <v>4.5</v>
      </c>
      <c r="L495">
        <v>1</v>
      </c>
      <c r="M495">
        <v>0</v>
      </c>
      <c r="N495">
        <v>7</v>
      </c>
      <c r="O495" t="s">
        <v>980</v>
      </c>
      <c r="P495" t="s">
        <v>2885</v>
      </c>
      <c r="Q495" t="s">
        <v>371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 t="s">
        <v>2858</v>
      </c>
      <c r="AA495" t="s">
        <v>693</v>
      </c>
      <c r="AB495" s="69" t="str">
        <f>IF(AA495&lt;&gt;"",INDEX(Lookup!$N$2:$N$5,MATCH(Players!AA495,Lookup!$P$2:$P$5,0)),INDEX(Lookup!$N$2:$N$5,MATCH(Players!O495,Lookup!$O$2:$O$5,0)))</f>
        <v>Striker</v>
      </c>
      <c r="AC495">
        <v>2532000</v>
      </c>
      <c r="AD495" s="69" t="s">
        <v>788</v>
      </c>
      <c r="AE495" s="69" t="str">
        <f>INDEX('Translate table'!$H$2:$H$622,MATCH(Players!P495,'Translate table'!$G$2:$G$622,0))</f>
        <v>Dor Micha</v>
      </c>
      <c r="AF495" s="69">
        <f>IFERROR(INDEX('Euro Qual stats'!$A$1:$L$2071,MATCH(Players!$AE495,'Euro Qual stats'!$A$1:$A$2071,0),MATCH(Players!AF$2,'Euro Qual stats'!$A$1:$L$1,0)),0)</f>
        <v>0</v>
      </c>
      <c r="AG495" s="69">
        <f>IFERROR(INDEX('Euro Qual stats'!$A$1:$L$2071,MATCH(Players!$AE495,'Euro Qual stats'!$A$1:$A$2071,0),MATCH(Players!AG$2,'Euro Qual stats'!$A$1:$L$1,0)),0)</f>
        <v>0</v>
      </c>
      <c r="AH495" s="69">
        <f>IFERROR(INDEX('Euro Qual stats'!$A$1:$L$2071,MATCH(Players!$AE495,'Euro Qual stats'!$A$1:$A$2071,0),MATCH(Players!AH$2,'Euro Qual stats'!$A$1:$L$1,0)),0)</f>
        <v>0</v>
      </c>
      <c r="AI495" s="69">
        <f>IFERROR(INDEX('Euro Qual stats'!$A$1:$L$2071,MATCH(Players!$AE495,'Euro Qual stats'!$A$1:$A$2071,0),MATCH(Players!AI$2,'Euro Qual stats'!$A$1:$L$1,0)),0)</f>
        <v>0</v>
      </c>
      <c r="AJ495" s="85">
        <f t="shared" si="245"/>
        <v>0.20349056603773591</v>
      </c>
      <c r="AK495" s="85">
        <f t="shared" si="246"/>
        <v>0.56603773584905637</v>
      </c>
      <c r="AL495" s="85">
        <f t="shared" si="247"/>
        <v>0.1761320754716981</v>
      </c>
      <c r="AM495" s="85">
        <f t="shared" si="248"/>
        <v>0</v>
      </c>
      <c r="AN495" s="85">
        <f t="shared" si="249"/>
        <v>0</v>
      </c>
      <c r="AO495" s="85">
        <f t="shared" si="250"/>
        <v>0</v>
      </c>
      <c r="AP495" s="2" t="str">
        <f t="shared" si="251"/>
        <v/>
      </c>
      <c r="AQ495" s="2" t="str">
        <f t="shared" si="252"/>
        <v/>
      </c>
      <c r="AR495" s="2" t="str">
        <f t="shared" si="253"/>
        <v/>
      </c>
      <c r="AS495" s="2" t="str">
        <f t="shared" si="254"/>
        <v/>
      </c>
      <c r="AT495" s="2" t="str">
        <f t="shared" si="255"/>
        <v/>
      </c>
      <c r="AU495" s="2">
        <f t="shared" si="275"/>
        <v>0.24610209983653966</v>
      </c>
      <c r="AV495" s="2">
        <f t="shared" si="276"/>
        <v>8.4832257145319681E-2</v>
      </c>
      <c r="AW495" s="2">
        <f t="shared" si="277"/>
        <v>0.70970695970695963</v>
      </c>
      <c r="AX495" s="2">
        <f t="shared" si="278"/>
        <v>0.1171875</v>
      </c>
      <c r="AY495" s="2">
        <f t="shared" si="279"/>
        <v>0</v>
      </c>
      <c r="AZ495" s="2">
        <f t="shared" si="256"/>
        <v>0.406069917842798</v>
      </c>
      <c r="BA495" s="2">
        <f t="shared" si="257"/>
        <v>0.14416141159152779</v>
      </c>
      <c r="BB495" s="2">
        <f t="shared" si="258"/>
        <v>5.859375E-2</v>
      </c>
      <c r="BC495">
        <f t="shared" si="259"/>
        <v>0</v>
      </c>
      <c r="BD495" s="74">
        <f t="shared" si="260"/>
        <v>0</v>
      </c>
      <c r="BE495" s="74">
        <f t="shared" si="261"/>
        <v>0</v>
      </c>
      <c r="BF495" s="74">
        <f t="shared" si="262"/>
        <v>0</v>
      </c>
      <c r="BG495" s="2">
        <f t="shared" si="263"/>
        <v>5.859375E-2</v>
      </c>
      <c r="BH495" s="2">
        <f t="shared" si="264"/>
        <v>0</v>
      </c>
      <c r="BI495" s="2">
        <f t="shared" si="265"/>
        <v>0</v>
      </c>
      <c r="BJ495" s="2">
        <f t="shared" si="266"/>
        <v>0</v>
      </c>
      <c r="BK495" s="2">
        <f t="shared" si="267"/>
        <v>0</v>
      </c>
      <c r="BL495" s="2">
        <f t="shared" si="268"/>
        <v>5.859375E-2</v>
      </c>
      <c r="BM495" s="2">
        <f t="shared" si="269"/>
        <v>0</v>
      </c>
      <c r="BN495" s="2">
        <f t="shared" si="270"/>
        <v>0</v>
      </c>
      <c r="BO495" s="2">
        <f t="shared" si="271"/>
        <v>0</v>
      </c>
      <c r="BP495" s="2">
        <f t="shared" si="272"/>
        <v>0</v>
      </c>
      <c r="BQ495" s="2">
        <f t="shared" si="273"/>
        <v>5.859375E-2</v>
      </c>
      <c r="BR495" s="2">
        <f t="shared" si="274"/>
        <v>0</v>
      </c>
    </row>
    <row r="496" spans="1:70" x14ac:dyDescent="0.3">
      <c r="A496" s="93">
        <v>0</v>
      </c>
      <c r="B496">
        <v>223178</v>
      </c>
      <c r="C496" t="s">
        <v>2886</v>
      </c>
      <c r="D496" t="s">
        <v>2887</v>
      </c>
      <c r="E496" t="s">
        <v>2888</v>
      </c>
      <c r="F496">
        <v>18583</v>
      </c>
      <c r="G496" t="s">
        <v>867</v>
      </c>
      <c r="H496" t="s">
        <v>903</v>
      </c>
      <c r="I496" t="s">
        <v>5231</v>
      </c>
      <c r="J496">
        <v>0</v>
      </c>
      <c r="K496">
        <v>4.5</v>
      </c>
      <c r="L496">
        <v>0</v>
      </c>
      <c r="M496">
        <v>0</v>
      </c>
      <c r="N496">
        <v>15</v>
      </c>
      <c r="O496" t="s">
        <v>1301</v>
      </c>
      <c r="P496" t="s">
        <v>2889</v>
      </c>
      <c r="Q496" t="s">
        <v>2890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 t="s">
        <v>1250</v>
      </c>
      <c r="AA496" t="s">
        <v>692</v>
      </c>
      <c r="AB496" s="69" t="str">
        <f>IF(AA496&lt;&gt;"",INDEX(Lookup!$N$2:$N$5,MATCH(Players!AA496,Lookup!$P$2:$P$5,0)),INDEX(Lookup!$N$2:$N$5,MATCH(Players!O496,Lookup!$O$2:$O$5,0)))</f>
        <v>Defense</v>
      </c>
      <c r="AC496">
        <v>2495000</v>
      </c>
      <c r="AD496" s="69" t="s">
        <v>788</v>
      </c>
      <c r="AE496" s="69" t="str">
        <f>INDEX('Translate table'!$H$2:$H$622,MATCH(Players!P496,'Translate table'!$G$2:$G$622,0))</f>
        <v>Nicolai JÃ¸rgensen</v>
      </c>
      <c r="AF496" s="69">
        <f>IFERROR(INDEX('Euro Qual stats'!$A$1:$L$2071,MATCH(Players!$AE496,'Euro Qual stats'!$A$1:$A$2071,0),MATCH(Players!AF$2,'Euro Qual stats'!$A$1:$L$1,0)),0)</f>
        <v>2</v>
      </c>
      <c r="AG496" s="69">
        <f>IFERROR(INDEX('Euro Qual stats'!$A$1:$L$2071,MATCH(Players!$AE496,'Euro Qual stats'!$A$1:$A$2071,0),MATCH(Players!AG$2,'Euro Qual stats'!$A$1:$L$1,0)),0)</f>
        <v>0</v>
      </c>
      <c r="AH496" s="69">
        <f>IFERROR(INDEX('Euro Qual stats'!$A$1:$L$2071,MATCH(Players!$AE496,'Euro Qual stats'!$A$1:$A$2071,0),MATCH(Players!AH$2,'Euro Qual stats'!$A$1:$L$1,0)),0)</f>
        <v>0</v>
      </c>
      <c r="AI496" s="69">
        <f>IFERROR(INDEX('Euro Qual stats'!$A$1:$L$2071,MATCH(Players!$AE496,'Euro Qual stats'!$A$1:$A$2071,0),MATCH(Players!AI$2,'Euro Qual stats'!$A$1:$L$1,0)),0)</f>
        <v>0.56000000000000005</v>
      </c>
      <c r="AJ496" s="85">
        <f t="shared" si="245"/>
        <v>7.7958579881656817E-2</v>
      </c>
      <c r="AK496" s="85">
        <f t="shared" si="246"/>
        <v>7.6479289940828421E-2</v>
      </c>
      <c r="AL496" s="85">
        <f t="shared" si="247"/>
        <v>0.25077909270216953</v>
      </c>
      <c r="AM496" s="85">
        <f t="shared" si="248"/>
        <v>0</v>
      </c>
      <c r="AN496" s="85">
        <f t="shared" si="249"/>
        <v>0</v>
      </c>
      <c r="AO496" s="85">
        <f t="shared" si="250"/>
        <v>0</v>
      </c>
      <c r="AP496" s="2" t="str">
        <f t="shared" si="251"/>
        <v/>
      </c>
      <c r="AQ496" s="2" t="str">
        <f t="shared" si="252"/>
        <v/>
      </c>
      <c r="AR496" s="2" t="str">
        <f t="shared" si="253"/>
        <v/>
      </c>
      <c r="AS496" s="2" t="str">
        <f t="shared" si="254"/>
        <v/>
      </c>
      <c r="AT496" s="2" t="str">
        <f t="shared" si="255"/>
        <v/>
      </c>
      <c r="AU496" s="2">
        <f t="shared" si="275"/>
        <v>0</v>
      </c>
      <c r="AV496" s="2">
        <f t="shared" si="276"/>
        <v>0</v>
      </c>
      <c r="AW496" s="2">
        <f t="shared" si="277"/>
        <v>7.9071179238124151E-2</v>
      </c>
      <c r="AX496" s="2">
        <f t="shared" si="278"/>
        <v>0.13674475927152546</v>
      </c>
      <c r="AY496" s="2">
        <f t="shared" si="279"/>
        <v>0</v>
      </c>
      <c r="AZ496" s="2">
        <f t="shared" si="256"/>
        <v>3.8239644970414211E-2</v>
      </c>
      <c r="BA496" s="2">
        <f t="shared" si="257"/>
        <v>3.8979289940828409E-2</v>
      </c>
      <c r="BB496" s="2">
        <f t="shared" si="258"/>
        <v>0.34837237963576273</v>
      </c>
      <c r="BC496">
        <f t="shared" si="259"/>
        <v>0</v>
      </c>
      <c r="BD496" s="74">
        <f t="shared" si="260"/>
        <v>0</v>
      </c>
      <c r="BE496" s="74">
        <f t="shared" si="261"/>
        <v>0</v>
      </c>
      <c r="BF496" s="74">
        <f t="shared" si="262"/>
        <v>0</v>
      </c>
      <c r="BG496" s="2">
        <f t="shared" si="263"/>
        <v>0.34837237963576273</v>
      </c>
      <c r="BH496" s="2">
        <f t="shared" si="264"/>
        <v>0</v>
      </c>
      <c r="BI496" s="2">
        <f t="shared" si="265"/>
        <v>0</v>
      </c>
      <c r="BJ496" s="2">
        <f t="shared" si="266"/>
        <v>0</v>
      </c>
      <c r="BK496" s="2">
        <f t="shared" si="267"/>
        <v>0</v>
      </c>
      <c r="BL496" s="2">
        <f t="shared" si="268"/>
        <v>0.34837237963576273</v>
      </c>
      <c r="BM496" s="2">
        <f t="shared" si="269"/>
        <v>0</v>
      </c>
      <c r="BN496" s="2">
        <f t="shared" si="270"/>
        <v>0</v>
      </c>
      <c r="BO496" s="2">
        <f t="shared" si="271"/>
        <v>0</v>
      </c>
      <c r="BP496" s="2">
        <f t="shared" si="272"/>
        <v>0</v>
      </c>
      <c r="BQ496" s="2">
        <f t="shared" si="273"/>
        <v>0.34837237963576273</v>
      </c>
      <c r="BR496" s="2">
        <f t="shared" si="274"/>
        <v>0</v>
      </c>
    </row>
    <row r="497" spans="1:70" x14ac:dyDescent="0.3">
      <c r="A497" s="93">
        <v>0</v>
      </c>
      <c r="B497">
        <v>223177</v>
      </c>
      <c r="C497" t="s">
        <v>2891</v>
      </c>
      <c r="D497" t="s">
        <v>2892</v>
      </c>
      <c r="E497" t="s">
        <v>2893</v>
      </c>
      <c r="F497">
        <v>18583</v>
      </c>
      <c r="G497" t="s">
        <v>867</v>
      </c>
      <c r="H497" t="s">
        <v>903</v>
      </c>
      <c r="I497" t="s">
        <v>5231</v>
      </c>
      <c r="J497">
        <v>0</v>
      </c>
      <c r="K497">
        <v>4.5</v>
      </c>
      <c r="L497">
        <v>0</v>
      </c>
      <c r="M497">
        <v>0</v>
      </c>
      <c r="N497">
        <v>12</v>
      </c>
      <c r="O497" t="s">
        <v>1301</v>
      </c>
      <c r="P497" t="s">
        <v>2894</v>
      </c>
      <c r="Q497" t="s">
        <v>1709</v>
      </c>
      <c r="R497">
        <v>0</v>
      </c>
      <c r="S497">
        <v>0</v>
      </c>
      <c r="T497">
        <v>0</v>
      </c>
      <c r="U497">
        <v>0</v>
      </c>
      <c r="V497">
        <v>265</v>
      </c>
      <c r="W497">
        <v>1</v>
      </c>
      <c r="X497">
        <v>0</v>
      </c>
      <c r="Y497">
        <v>0</v>
      </c>
      <c r="Z497" t="s">
        <v>1250</v>
      </c>
      <c r="AA497" t="s">
        <v>692</v>
      </c>
      <c r="AB497" s="69" t="str">
        <f>IF(AA497&lt;&gt;"",INDEX(Lookup!$N$2:$N$5,MATCH(Players!AA497,Lookup!$P$2:$P$5,0)),INDEX(Lookup!$N$2:$N$5,MATCH(Players!O497,Lookup!$O$2:$O$5,0)))</f>
        <v>Defense</v>
      </c>
      <c r="AC497">
        <v>2495000</v>
      </c>
      <c r="AD497" s="69" t="s">
        <v>788</v>
      </c>
      <c r="AE497" s="69" t="str">
        <f>INDEX('Translate table'!$H$2:$H$622,MATCH(Players!P497,'Translate table'!$G$2:$G$622,0))</f>
        <v>Mathias Jattah-Njie JÃ¸rgensen</v>
      </c>
      <c r="AF497" s="69">
        <f>IFERROR(INDEX('Euro Qual stats'!$A$1:$L$2071,MATCH(Players!$AE497,'Euro Qual stats'!$A$1:$A$2071,0),MATCH(Players!AF$2,'Euro Qual stats'!$A$1:$L$1,0)),0)</f>
        <v>6</v>
      </c>
      <c r="AG497" s="69">
        <f>IFERROR(INDEX('Euro Qual stats'!$A$1:$L$2071,MATCH(Players!$AE497,'Euro Qual stats'!$A$1:$A$2071,0),MATCH(Players!AG$2,'Euro Qual stats'!$A$1:$L$1,0)),0)</f>
        <v>0</v>
      </c>
      <c r="AH497" s="69">
        <f>IFERROR(INDEX('Euro Qual stats'!$A$1:$L$2071,MATCH(Players!$AE497,'Euro Qual stats'!$A$1:$A$2071,0),MATCH(Players!AH$2,'Euro Qual stats'!$A$1:$L$1,0)),0)</f>
        <v>0.25</v>
      </c>
      <c r="AI497" s="69">
        <f>IFERROR(INDEX('Euro Qual stats'!$A$1:$L$2071,MATCH(Players!$AE497,'Euro Qual stats'!$A$1:$A$2071,0),MATCH(Players!AI$2,'Euro Qual stats'!$A$1:$L$1,0)),0)</f>
        <v>0</v>
      </c>
      <c r="AJ497" s="85">
        <f t="shared" si="245"/>
        <v>4.6775147928994086E-2</v>
      </c>
      <c r="AK497" s="85">
        <f t="shared" si="246"/>
        <v>0.17088757396449705</v>
      </c>
      <c r="AL497" s="85">
        <f t="shared" si="247"/>
        <v>9.4467455621301724E-2</v>
      </c>
      <c r="AM497" s="85">
        <f t="shared" si="248"/>
        <v>0</v>
      </c>
      <c r="AN497" s="85">
        <f t="shared" si="249"/>
        <v>0</v>
      </c>
      <c r="AO497" s="85">
        <f t="shared" si="250"/>
        <v>0</v>
      </c>
      <c r="AP497" s="2">
        <f t="shared" si="251"/>
        <v>0</v>
      </c>
      <c r="AQ497" s="2">
        <f t="shared" si="252"/>
        <v>0</v>
      </c>
      <c r="AR497" s="2">
        <f t="shared" si="253"/>
        <v>0.33962264150943394</v>
      </c>
      <c r="AS497" s="2">
        <f t="shared" si="254"/>
        <v>0</v>
      </c>
      <c r="AT497" s="2">
        <f t="shared" si="255"/>
        <v>0</v>
      </c>
      <c r="AU497" s="2">
        <f t="shared" si="275"/>
        <v>0</v>
      </c>
      <c r="AV497" s="2">
        <f t="shared" si="276"/>
        <v>0</v>
      </c>
      <c r="AW497" s="2">
        <f t="shared" si="277"/>
        <v>0.33962264150943394</v>
      </c>
      <c r="AX497" s="2">
        <f t="shared" si="278"/>
        <v>0</v>
      </c>
      <c r="AY497" s="2">
        <f t="shared" si="279"/>
        <v>0</v>
      </c>
      <c r="AZ497" s="2">
        <f t="shared" si="256"/>
        <v>8.5443786982248526E-2</v>
      </c>
      <c r="BA497" s="2">
        <f t="shared" si="257"/>
        <v>2.3387573964497043E-2</v>
      </c>
      <c r="BB497" s="2">
        <f t="shared" si="258"/>
        <v>0</v>
      </c>
      <c r="BC497">
        <f t="shared" si="259"/>
        <v>0</v>
      </c>
      <c r="BD497" s="74">
        <f t="shared" si="260"/>
        <v>0</v>
      </c>
      <c r="BE497" s="74">
        <f t="shared" si="261"/>
        <v>0</v>
      </c>
      <c r="BF497" s="74">
        <f t="shared" si="262"/>
        <v>0</v>
      </c>
      <c r="BG497" s="2">
        <f t="shared" si="263"/>
        <v>0</v>
      </c>
      <c r="BH497" s="2">
        <f t="shared" si="264"/>
        <v>0</v>
      </c>
      <c r="BI497" s="2">
        <f t="shared" si="265"/>
        <v>0</v>
      </c>
      <c r="BJ497" s="2">
        <f t="shared" si="266"/>
        <v>0</v>
      </c>
      <c r="BK497" s="2">
        <f t="shared" si="267"/>
        <v>0</v>
      </c>
      <c r="BL497" s="2">
        <f t="shared" si="268"/>
        <v>0</v>
      </c>
      <c r="BM497" s="2">
        <f t="shared" si="269"/>
        <v>0</v>
      </c>
      <c r="BN497" s="2">
        <f t="shared" si="270"/>
        <v>0</v>
      </c>
      <c r="BO497" s="2">
        <f t="shared" si="271"/>
        <v>0</v>
      </c>
      <c r="BP497" s="2">
        <f t="shared" si="272"/>
        <v>0</v>
      </c>
      <c r="BQ497" s="2">
        <f t="shared" si="273"/>
        <v>0</v>
      </c>
      <c r="BR497" s="2">
        <f t="shared" si="274"/>
        <v>0</v>
      </c>
    </row>
    <row r="498" spans="1:70" x14ac:dyDescent="0.3">
      <c r="A498" s="93">
        <v>0</v>
      </c>
      <c r="B498">
        <v>204957</v>
      </c>
      <c r="C498" t="s">
        <v>2895</v>
      </c>
      <c r="D498" t="s">
        <v>2896</v>
      </c>
      <c r="E498" t="s">
        <v>2897</v>
      </c>
      <c r="F498">
        <v>18583</v>
      </c>
      <c r="G498" t="s">
        <v>867</v>
      </c>
      <c r="H498" t="s">
        <v>903</v>
      </c>
      <c r="I498" t="s">
        <v>5231</v>
      </c>
      <c r="J498">
        <v>1</v>
      </c>
      <c r="K498">
        <v>4.5</v>
      </c>
      <c r="L498">
        <v>1</v>
      </c>
      <c r="M498">
        <v>0</v>
      </c>
      <c r="N498">
        <v>6</v>
      </c>
      <c r="O498" t="s">
        <v>1301</v>
      </c>
      <c r="P498" t="s">
        <v>2898</v>
      </c>
      <c r="Q498" t="s">
        <v>2898</v>
      </c>
      <c r="R498">
        <v>2</v>
      </c>
      <c r="S498">
        <v>0</v>
      </c>
      <c r="T498">
        <v>0</v>
      </c>
      <c r="U498">
        <v>6</v>
      </c>
      <c r="V498">
        <v>2646</v>
      </c>
      <c r="W498">
        <v>12</v>
      </c>
      <c r="X498">
        <v>0</v>
      </c>
      <c r="Y498">
        <v>0</v>
      </c>
      <c r="Z498" t="s">
        <v>1250</v>
      </c>
      <c r="AA498" t="s">
        <v>692</v>
      </c>
      <c r="AB498" s="69" t="str">
        <f>IF(AA498&lt;&gt;"",INDEX(Lookup!$N$2:$N$5,MATCH(Players!AA498,Lookup!$P$2:$P$5,0)),INDEX(Lookup!$N$2:$N$5,MATCH(Players!O498,Lookup!$O$2:$O$5,0)))</f>
        <v>Defense</v>
      </c>
      <c r="AC498">
        <v>2992000</v>
      </c>
      <c r="AD498" s="69" t="s">
        <v>802</v>
      </c>
      <c r="AE498" s="69" t="str">
        <f>INDEX('Translate table'!$H$2:$H$622,MATCH(Players!P498,'Translate table'!$G$2:$G$622,0))</f>
        <v>Jens Larsen</v>
      </c>
      <c r="AF498" s="69">
        <f>IFERROR(INDEX('Euro Qual stats'!$A$1:$L$2071,MATCH(Players!$AE498,'Euro Qual stats'!$A$1:$A$2071,0),MATCH(Players!AF$2,'Euro Qual stats'!$A$1:$L$1,0)),0)</f>
        <v>8</v>
      </c>
      <c r="AG498" s="69">
        <f>IFERROR(INDEX('Euro Qual stats'!$A$1:$L$2071,MATCH(Players!$AE498,'Euro Qual stats'!$A$1:$A$2071,0),MATCH(Players!AG$2,'Euro Qual stats'!$A$1:$L$1,0)),0)</f>
        <v>0.13</v>
      </c>
      <c r="AH498" s="69">
        <f>IFERROR(INDEX('Euro Qual stats'!$A$1:$L$2071,MATCH(Players!$AE498,'Euro Qual stats'!$A$1:$A$2071,0),MATCH(Players!AH$2,'Euro Qual stats'!$A$1:$L$1,0)),0)</f>
        <v>0</v>
      </c>
      <c r="AI498" s="69">
        <f>IFERROR(INDEX('Euro Qual stats'!$A$1:$L$2071,MATCH(Players!$AE498,'Euro Qual stats'!$A$1:$A$2071,0),MATCH(Players!AI$2,'Euro Qual stats'!$A$1:$L$1,0)),0)</f>
        <v>0</v>
      </c>
      <c r="AJ498" s="85">
        <f t="shared" si="245"/>
        <v>0.11785009861932939</v>
      </c>
      <c r="AK498" s="85">
        <f t="shared" si="246"/>
        <v>3.0591715976331368E-2</v>
      </c>
      <c r="AL498" s="85">
        <f t="shared" si="247"/>
        <v>6.2978303747534478E-2</v>
      </c>
      <c r="AM498" s="85">
        <f t="shared" si="248"/>
        <v>0</v>
      </c>
      <c r="AN498" s="85">
        <f t="shared" si="249"/>
        <v>0</v>
      </c>
      <c r="AO498" s="85">
        <f t="shared" si="250"/>
        <v>0</v>
      </c>
      <c r="AP498" s="2">
        <f t="shared" si="251"/>
        <v>6.8027210884353748E-2</v>
      </c>
      <c r="AQ498" s="2">
        <f t="shared" si="252"/>
        <v>0</v>
      </c>
      <c r="AR498" s="2">
        <f t="shared" si="253"/>
        <v>0.40816326530612246</v>
      </c>
      <c r="AS498" s="2">
        <f t="shared" si="254"/>
        <v>0</v>
      </c>
      <c r="AT498" s="2">
        <f t="shared" si="255"/>
        <v>0</v>
      </c>
      <c r="AU498" s="2">
        <f t="shared" si="275"/>
        <v>6.8027210884353748E-2</v>
      </c>
      <c r="AV498" s="2">
        <f t="shared" si="276"/>
        <v>0</v>
      </c>
      <c r="AW498" s="2">
        <f t="shared" si="277"/>
        <v>0.40816326530612246</v>
      </c>
      <c r="AX498" s="2">
        <f t="shared" si="278"/>
        <v>0</v>
      </c>
      <c r="AY498" s="2">
        <f t="shared" si="279"/>
        <v>0</v>
      </c>
      <c r="AZ498" s="2">
        <f t="shared" si="256"/>
        <v>4.9309463430342558E-2</v>
      </c>
      <c r="BA498" s="2">
        <f t="shared" si="257"/>
        <v>5.8925049309664697E-2</v>
      </c>
      <c r="BB498" s="2">
        <f t="shared" si="258"/>
        <v>0</v>
      </c>
      <c r="BC498">
        <f t="shared" si="259"/>
        <v>0</v>
      </c>
      <c r="BD498" s="74">
        <f t="shared" si="260"/>
        <v>0</v>
      </c>
      <c r="BE498" s="74">
        <f t="shared" si="261"/>
        <v>0</v>
      </c>
      <c r="BF498" s="74">
        <f t="shared" si="262"/>
        <v>0</v>
      </c>
      <c r="BG498" s="2">
        <f t="shared" si="263"/>
        <v>0</v>
      </c>
      <c r="BH498" s="2">
        <f t="shared" si="264"/>
        <v>0</v>
      </c>
      <c r="BI498" s="2">
        <f t="shared" si="265"/>
        <v>0</v>
      </c>
      <c r="BJ498" s="2">
        <f t="shared" si="266"/>
        <v>0</v>
      </c>
      <c r="BK498" s="2">
        <f t="shared" si="267"/>
        <v>0</v>
      </c>
      <c r="BL498" s="2">
        <f t="shared" si="268"/>
        <v>0</v>
      </c>
      <c r="BM498" s="2">
        <f t="shared" si="269"/>
        <v>0</v>
      </c>
      <c r="BN498" s="2">
        <f t="shared" si="270"/>
        <v>0</v>
      </c>
      <c r="BO498" s="2">
        <f t="shared" si="271"/>
        <v>0</v>
      </c>
      <c r="BP498" s="2">
        <f t="shared" si="272"/>
        <v>0</v>
      </c>
      <c r="BQ498" s="2">
        <f t="shared" si="273"/>
        <v>0</v>
      </c>
      <c r="BR498" s="2">
        <f t="shared" si="274"/>
        <v>0</v>
      </c>
    </row>
    <row r="499" spans="1:70" x14ac:dyDescent="0.3">
      <c r="A499" s="93">
        <v>0</v>
      </c>
      <c r="B499">
        <v>204947</v>
      </c>
      <c r="C499" t="s">
        <v>2899</v>
      </c>
      <c r="D499" t="s">
        <v>2900</v>
      </c>
      <c r="E499" t="s">
        <v>2901</v>
      </c>
      <c r="F499">
        <v>18583</v>
      </c>
      <c r="G499" t="s">
        <v>867</v>
      </c>
      <c r="H499" t="s">
        <v>903</v>
      </c>
      <c r="I499" t="s">
        <v>979</v>
      </c>
      <c r="J499">
        <v>1.7</v>
      </c>
      <c r="K499">
        <v>4.5</v>
      </c>
      <c r="L499">
        <v>1.7</v>
      </c>
      <c r="M499">
        <v>0</v>
      </c>
      <c r="N499">
        <v>8176</v>
      </c>
      <c r="O499" t="s">
        <v>1301</v>
      </c>
      <c r="P499" t="s">
        <v>2902</v>
      </c>
      <c r="Q499" t="s">
        <v>2902</v>
      </c>
      <c r="R499">
        <v>0</v>
      </c>
      <c r="S499">
        <v>2</v>
      </c>
      <c r="T499">
        <v>0</v>
      </c>
      <c r="U499">
        <v>2</v>
      </c>
      <c r="V499">
        <v>1210</v>
      </c>
      <c r="W499">
        <v>6</v>
      </c>
      <c r="X499">
        <v>0</v>
      </c>
      <c r="Y499">
        <v>0</v>
      </c>
      <c r="Z499" t="s">
        <v>1250</v>
      </c>
      <c r="AA499" t="s">
        <v>692</v>
      </c>
      <c r="AB499" s="69" t="str">
        <f>IF(AA499&lt;&gt;"",INDEX(Lookup!$N$2:$N$5,MATCH(Players!AA499,Lookup!$P$2:$P$5,0)),INDEX(Lookup!$N$2:$N$5,MATCH(Players!O499,Lookup!$O$2:$O$5,0)))</f>
        <v>Defense</v>
      </c>
      <c r="AC499">
        <v>3484000</v>
      </c>
      <c r="AD499" s="69" t="s">
        <v>801</v>
      </c>
      <c r="AE499" s="69" t="str">
        <f>INDEX('Translate table'!$H$2:$H$622,MATCH(Players!P499,'Translate table'!$G$2:$G$622,0))</f>
        <v>Bojan JokiÄ‡</v>
      </c>
      <c r="AF499" s="69">
        <f>IFERROR(INDEX('Euro Qual stats'!$A$1:$L$2071,MATCH(Players!$AE499,'Euro Qual stats'!$A$1:$A$2071,0),MATCH(Players!AF$2,'Euro Qual stats'!$A$1:$L$1,0)),0)</f>
        <v>6</v>
      </c>
      <c r="AG499" s="69">
        <f>IFERROR(INDEX('Euro Qual stats'!$A$1:$L$2071,MATCH(Players!$AE499,'Euro Qual stats'!$A$1:$A$2071,0),MATCH(Players!AG$2,'Euro Qual stats'!$A$1:$L$1,0)),0)</f>
        <v>0.18</v>
      </c>
      <c r="AH499" s="69">
        <f>IFERROR(INDEX('Euro Qual stats'!$A$1:$L$2071,MATCH(Players!$AE499,'Euro Qual stats'!$A$1:$A$2071,0),MATCH(Players!AH$2,'Euro Qual stats'!$A$1:$L$1,0)),0)</f>
        <v>0</v>
      </c>
      <c r="AI499" s="69">
        <f>IFERROR(INDEX('Euro Qual stats'!$A$1:$L$2071,MATCH(Players!$AE499,'Euro Qual stats'!$A$1:$A$2071,0),MATCH(Players!AI$2,'Euro Qual stats'!$A$1:$L$1,0)),0)</f>
        <v>0.54</v>
      </c>
      <c r="AJ499" s="85">
        <f t="shared" si="245"/>
        <v>0.13677514792899409</v>
      </c>
      <c r="AK499" s="85">
        <f t="shared" si="246"/>
        <v>4.5887573964497053E-2</v>
      </c>
      <c r="AL499" s="85">
        <f t="shared" si="247"/>
        <v>0.36446745562130173</v>
      </c>
      <c r="AM499" s="85">
        <f t="shared" si="248"/>
        <v>0.10076311104928247</v>
      </c>
      <c r="AN499" s="85">
        <f t="shared" si="249"/>
        <v>1.8757063547390623E-2</v>
      </c>
      <c r="AO499" s="85">
        <f t="shared" si="250"/>
        <v>0.23203350314587445</v>
      </c>
      <c r="AP499" s="2">
        <f t="shared" si="251"/>
        <v>0</v>
      </c>
      <c r="AQ499" s="2">
        <f t="shared" si="252"/>
        <v>0.1487603305785124</v>
      </c>
      <c r="AR499" s="2">
        <f t="shared" si="253"/>
        <v>0.4462809917355372</v>
      </c>
      <c r="AS499" s="2">
        <f t="shared" si="254"/>
        <v>0</v>
      </c>
      <c r="AT499" s="2">
        <f t="shared" si="255"/>
        <v>0</v>
      </c>
      <c r="AU499" s="2">
        <f t="shared" si="275"/>
        <v>0</v>
      </c>
      <c r="AV499" s="2">
        <f t="shared" si="276"/>
        <v>0.1487603305785124</v>
      </c>
      <c r="AW499" s="2">
        <f t="shared" si="277"/>
        <v>0.4462809917355372</v>
      </c>
      <c r="AX499" s="2">
        <f t="shared" si="278"/>
        <v>0</v>
      </c>
      <c r="AY499" s="2">
        <f t="shared" si="279"/>
        <v>0</v>
      </c>
      <c r="AZ499" s="2">
        <f t="shared" si="256"/>
        <v>2.2943786982248526E-2</v>
      </c>
      <c r="BA499" s="2">
        <f t="shared" si="257"/>
        <v>0.14276773925375325</v>
      </c>
      <c r="BB499" s="2">
        <f t="shared" si="258"/>
        <v>0.27</v>
      </c>
      <c r="BC499">
        <f t="shared" si="259"/>
        <v>1</v>
      </c>
      <c r="BD499" s="74">
        <f t="shared" si="260"/>
        <v>1.3272072358373271E-2</v>
      </c>
      <c r="BE499" s="74">
        <f t="shared" si="261"/>
        <v>0.12407531111366228</v>
      </c>
      <c r="BF499" s="74">
        <f t="shared" si="262"/>
        <v>0.11162854492804229</v>
      </c>
      <c r="BG499" s="2">
        <f t="shared" si="263"/>
        <v>0.27</v>
      </c>
      <c r="BH499" s="2">
        <f t="shared" si="264"/>
        <v>0</v>
      </c>
      <c r="BI499" s="2">
        <f t="shared" si="265"/>
        <v>1.3272072358373271E-2</v>
      </c>
      <c r="BJ499" s="2">
        <f t="shared" si="266"/>
        <v>0.12407531111366228</v>
      </c>
      <c r="BK499" s="2">
        <f t="shared" si="267"/>
        <v>0.11162854492804229</v>
      </c>
      <c r="BL499" s="2">
        <f t="shared" si="268"/>
        <v>0.27</v>
      </c>
      <c r="BM499" s="2">
        <f t="shared" si="269"/>
        <v>0</v>
      </c>
      <c r="BN499" s="2">
        <f t="shared" si="270"/>
        <v>1.3272072358373271E-2</v>
      </c>
      <c r="BO499" s="2">
        <f t="shared" si="271"/>
        <v>0.12407531111366228</v>
      </c>
      <c r="BP499" s="2">
        <f t="shared" si="272"/>
        <v>0.11162854492804229</v>
      </c>
      <c r="BQ499" s="2">
        <f t="shared" si="273"/>
        <v>0.27</v>
      </c>
      <c r="BR499" s="2">
        <f t="shared" si="274"/>
        <v>0</v>
      </c>
    </row>
    <row r="500" spans="1:70" x14ac:dyDescent="0.3">
      <c r="A500" s="93">
        <v>0</v>
      </c>
      <c r="B500">
        <v>213407</v>
      </c>
      <c r="C500" t="s">
        <v>2904</v>
      </c>
      <c r="D500" t="s">
        <v>1071</v>
      </c>
      <c r="E500" t="s">
        <v>2905</v>
      </c>
      <c r="F500">
        <v>18583</v>
      </c>
      <c r="G500" t="s">
        <v>867</v>
      </c>
      <c r="H500" t="s">
        <v>903</v>
      </c>
      <c r="I500" t="s">
        <v>5174</v>
      </c>
      <c r="J500">
        <v>0</v>
      </c>
      <c r="K500">
        <v>4.5</v>
      </c>
      <c r="L500">
        <v>0</v>
      </c>
      <c r="M500">
        <v>0</v>
      </c>
      <c r="N500">
        <v>13</v>
      </c>
      <c r="O500" t="s">
        <v>980</v>
      </c>
      <c r="P500" t="s">
        <v>2871</v>
      </c>
      <c r="Q500" t="s">
        <v>2871</v>
      </c>
      <c r="R500">
        <v>1</v>
      </c>
      <c r="S500">
        <v>0</v>
      </c>
      <c r="T500">
        <v>0</v>
      </c>
      <c r="U500">
        <v>0</v>
      </c>
      <c r="V500">
        <v>1166</v>
      </c>
      <c r="W500">
        <v>7</v>
      </c>
      <c r="X500">
        <v>0</v>
      </c>
      <c r="Y500">
        <v>1</v>
      </c>
      <c r="Z500" t="s">
        <v>1250</v>
      </c>
      <c r="AA500" t="s">
        <v>693</v>
      </c>
      <c r="AB500" s="69" t="str">
        <f>IF(AA500&lt;&gt;"",INDEX(Lookup!$N$2:$N$5,MATCH(Players!AA500,Lookup!$P$2:$P$5,0)),INDEX(Lookup!$N$2:$N$5,MATCH(Players!O500,Lookup!$O$2:$O$5,0)))</f>
        <v>Striker</v>
      </c>
      <c r="AC500">
        <v>2995000</v>
      </c>
      <c r="AD500" s="69" t="s">
        <v>812</v>
      </c>
      <c r="AE500" s="69" t="str">
        <f>INDEX('Translate table'!$H$2:$H$622,MATCH(Players!P500,'Translate table'!$G$2:$G$622,0))</f>
        <v>Robert Skov</v>
      </c>
      <c r="AF500" s="69">
        <f>IFERROR(INDEX('Euro Qual stats'!$A$1:$L$2071,MATCH(Players!$AE500,'Euro Qual stats'!$A$1:$A$2071,0),MATCH(Players!AF$2,'Euro Qual stats'!$A$1:$L$1,0)),0)</f>
        <v>3</v>
      </c>
      <c r="AG500" s="69">
        <f>IFERROR(INDEX('Euro Qual stats'!$A$1:$L$2071,MATCH(Players!$AE500,'Euro Qual stats'!$A$1:$A$2071,0),MATCH(Players!AG$2,'Euro Qual stats'!$A$1:$L$1,0)),0)</f>
        <v>0.74</v>
      </c>
      <c r="AH500" s="69">
        <f>IFERROR(INDEX('Euro Qual stats'!$A$1:$L$2071,MATCH(Players!$AE500,'Euro Qual stats'!$A$1:$A$2071,0),MATCH(Players!AH$2,'Euro Qual stats'!$A$1:$L$1,0)),0)</f>
        <v>1.1200000000000001</v>
      </c>
      <c r="AI500" s="69">
        <f>IFERROR(INDEX('Euro Qual stats'!$A$1:$L$2071,MATCH(Players!$AE500,'Euro Qual stats'!$A$1:$A$2071,0),MATCH(Players!AI$2,'Euro Qual stats'!$A$1:$L$1,0)),0)</f>
        <v>0</v>
      </c>
      <c r="AJ500" s="85">
        <f t="shared" si="245"/>
        <v>0.33761792452830192</v>
      </c>
      <c r="AK500" s="85">
        <f t="shared" si="246"/>
        <v>0.70452830188679227</v>
      </c>
      <c r="AL500" s="85">
        <f t="shared" si="247"/>
        <v>0.13209905660377358</v>
      </c>
      <c r="AM500" s="85">
        <f t="shared" si="248"/>
        <v>0</v>
      </c>
      <c r="AN500" s="85">
        <f t="shared" si="249"/>
        <v>0</v>
      </c>
      <c r="AO500" s="85">
        <f t="shared" si="250"/>
        <v>0</v>
      </c>
      <c r="AP500" s="2">
        <f t="shared" si="251"/>
        <v>7.7186963979416809E-2</v>
      </c>
      <c r="AQ500" s="2">
        <f t="shared" si="252"/>
        <v>0</v>
      </c>
      <c r="AR500" s="2">
        <f t="shared" si="253"/>
        <v>0.54030874785591765</v>
      </c>
      <c r="AS500" s="2">
        <f t="shared" si="254"/>
        <v>0</v>
      </c>
      <c r="AT500" s="2">
        <f t="shared" si="255"/>
        <v>7.7186963979416809E-2</v>
      </c>
      <c r="AU500" s="2">
        <f t="shared" si="275"/>
        <v>7.7186963979416809E-2</v>
      </c>
      <c r="AV500" s="2">
        <f t="shared" si="276"/>
        <v>0</v>
      </c>
      <c r="AW500" s="2">
        <f t="shared" si="277"/>
        <v>0.54030874785591765</v>
      </c>
      <c r="AX500" s="2">
        <f t="shared" si="278"/>
        <v>0</v>
      </c>
      <c r="AY500" s="2">
        <f t="shared" si="279"/>
        <v>7.7186963979416809E-2</v>
      </c>
      <c r="AZ500" s="2">
        <f t="shared" si="256"/>
        <v>0.39085763293310455</v>
      </c>
      <c r="BA500" s="2">
        <f t="shared" si="257"/>
        <v>0.16880896226415096</v>
      </c>
      <c r="BB500" s="2">
        <f t="shared" si="258"/>
        <v>0</v>
      </c>
      <c r="BC500">
        <f t="shared" si="259"/>
        <v>0</v>
      </c>
      <c r="BD500" s="74">
        <f t="shared" si="260"/>
        <v>0</v>
      </c>
      <c r="BE500" s="74">
        <f t="shared" si="261"/>
        <v>0</v>
      </c>
      <c r="BF500" s="74">
        <f t="shared" si="262"/>
        <v>0</v>
      </c>
      <c r="BG500" s="2">
        <f t="shared" si="263"/>
        <v>0</v>
      </c>
      <c r="BH500" s="2">
        <f t="shared" si="264"/>
        <v>7.7186963979416809E-2</v>
      </c>
      <c r="BI500" s="2">
        <f t="shared" si="265"/>
        <v>0</v>
      </c>
      <c r="BJ500" s="2">
        <f t="shared" si="266"/>
        <v>0</v>
      </c>
      <c r="BK500" s="2">
        <f t="shared" si="267"/>
        <v>0</v>
      </c>
      <c r="BL500" s="2">
        <f t="shared" si="268"/>
        <v>0</v>
      </c>
      <c r="BM500" s="2">
        <f t="shared" si="269"/>
        <v>0.06</v>
      </c>
      <c r="BN500" s="2">
        <f t="shared" si="270"/>
        <v>0</v>
      </c>
      <c r="BO500" s="2">
        <f t="shared" si="271"/>
        <v>0</v>
      </c>
      <c r="BP500" s="2">
        <f t="shared" si="272"/>
        <v>0</v>
      </c>
      <c r="BQ500" s="2">
        <f t="shared" si="273"/>
        <v>0</v>
      </c>
      <c r="BR500" s="2">
        <f t="shared" si="274"/>
        <v>0.06</v>
      </c>
    </row>
    <row r="501" spans="1:70" x14ac:dyDescent="0.3">
      <c r="A501" s="93">
        <v>0</v>
      </c>
      <c r="B501">
        <v>223264</v>
      </c>
      <c r="C501" t="s">
        <v>2911</v>
      </c>
      <c r="D501" t="s">
        <v>2912</v>
      </c>
      <c r="E501" t="s">
        <v>2913</v>
      </c>
      <c r="F501">
        <v>18570</v>
      </c>
      <c r="G501" t="s">
        <v>868</v>
      </c>
      <c r="H501" t="s">
        <v>915</v>
      </c>
      <c r="I501" t="s">
        <v>5231</v>
      </c>
      <c r="J501">
        <v>0</v>
      </c>
      <c r="K501">
        <v>4.5</v>
      </c>
      <c r="L501">
        <v>0</v>
      </c>
      <c r="M501">
        <v>0</v>
      </c>
      <c r="N501">
        <v>1</v>
      </c>
      <c r="O501" t="s">
        <v>992</v>
      </c>
      <c r="P501" t="s">
        <v>2914</v>
      </c>
      <c r="Q501" t="s">
        <v>2914</v>
      </c>
      <c r="R501">
        <v>4</v>
      </c>
      <c r="S501">
        <v>0</v>
      </c>
      <c r="T501">
        <v>0</v>
      </c>
      <c r="U501">
        <v>0</v>
      </c>
      <c r="V501">
        <v>698</v>
      </c>
      <c r="W501">
        <v>11</v>
      </c>
      <c r="X501">
        <v>0</v>
      </c>
      <c r="Y501">
        <v>0</v>
      </c>
      <c r="Z501" t="s">
        <v>868</v>
      </c>
      <c r="AA501" t="s">
        <v>691</v>
      </c>
      <c r="AB501" s="69" t="str">
        <f>IF(AA501&lt;&gt;"",INDEX(Lookup!$N$2:$N$5,MATCH(Players!AA501,Lookup!$P$2:$P$5,0)),INDEX(Lookup!$N$2:$N$5,MATCH(Players!O501,Lookup!$O$2:$O$5,0)))</f>
        <v>Midfield</v>
      </c>
      <c r="AC501">
        <v>1995000</v>
      </c>
      <c r="AD501" s="69" t="s">
        <v>2903</v>
      </c>
      <c r="AE501" s="69" t="str">
        <f>INDEX('Translate table'!$H$2:$H$622,MATCH(Players!P501,'Translate table'!$G$2:$G$622,0))</f>
        <v>Lassi Lappalainen</v>
      </c>
      <c r="AF501" s="69">
        <f>IFERROR(INDEX('Euro Qual stats'!$A$1:$L$2071,MATCH(Players!$AE501,'Euro Qual stats'!$A$1:$A$2071,0),MATCH(Players!AF$2,'Euro Qual stats'!$A$1:$L$1,0)),0)</f>
        <v>5</v>
      </c>
      <c r="AG501" s="69">
        <f>IFERROR(INDEX('Euro Qual stats'!$A$1:$L$2071,MATCH(Players!$AE501,'Euro Qual stats'!$A$1:$A$2071,0),MATCH(Players!AG$2,'Euro Qual stats'!$A$1:$L$1,0)),0)</f>
        <v>0.35</v>
      </c>
      <c r="AH501" s="69">
        <f>IFERROR(INDEX('Euro Qual stats'!$A$1:$L$2071,MATCH(Players!$AE501,'Euro Qual stats'!$A$1:$A$2071,0),MATCH(Players!AH$2,'Euro Qual stats'!$A$1:$L$1,0)),0)</f>
        <v>0</v>
      </c>
      <c r="AI501" s="69">
        <f>IFERROR(INDEX('Euro Qual stats'!$A$1:$L$2071,MATCH(Players!$AE501,'Euro Qual stats'!$A$1:$A$2071,0),MATCH(Players!AI$2,'Euro Qual stats'!$A$1:$L$1,0)),0)</f>
        <v>0</v>
      </c>
      <c r="AJ501" s="85">
        <f t="shared" si="245"/>
        <v>0.23936003683241253</v>
      </c>
      <c r="AK501" s="85">
        <f t="shared" si="246"/>
        <v>0.130621546961326</v>
      </c>
      <c r="AL501" s="85">
        <f t="shared" si="247"/>
        <v>0.13571362799263353</v>
      </c>
      <c r="AM501" s="85">
        <f t="shared" si="248"/>
        <v>0</v>
      </c>
      <c r="AN501" s="85">
        <f t="shared" si="249"/>
        <v>0</v>
      </c>
      <c r="AO501" s="85">
        <f t="shared" si="250"/>
        <v>0</v>
      </c>
      <c r="AP501" s="2">
        <f t="shared" si="251"/>
        <v>0.51575931232091687</v>
      </c>
      <c r="AQ501" s="2">
        <f t="shared" si="252"/>
        <v>0</v>
      </c>
      <c r="AR501" s="2">
        <f t="shared" si="253"/>
        <v>1.4183381088825215</v>
      </c>
      <c r="AS501" s="2">
        <f t="shared" si="254"/>
        <v>0</v>
      </c>
      <c r="AT501" s="2">
        <f t="shared" si="255"/>
        <v>0</v>
      </c>
      <c r="AU501" s="2">
        <f t="shared" si="275"/>
        <v>0.51575931232091687</v>
      </c>
      <c r="AV501" s="2">
        <f t="shared" si="276"/>
        <v>0</v>
      </c>
      <c r="AW501" s="2">
        <f t="shared" si="277"/>
        <v>1.4183381088825215</v>
      </c>
      <c r="AX501" s="2">
        <f t="shared" si="278"/>
        <v>0</v>
      </c>
      <c r="AY501" s="2">
        <f t="shared" si="279"/>
        <v>0</v>
      </c>
      <c r="AZ501" s="2">
        <f t="shared" si="256"/>
        <v>0.32319042964112144</v>
      </c>
      <c r="BA501" s="2">
        <f t="shared" si="257"/>
        <v>0.11968001841620626</v>
      </c>
      <c r="BB501" s="2">
        <f t="shared" si="258"/>
        <v>0</v>
      </c>
      <c r="BC501">
        <f t="shared" si="259"/>
        <v>0</v>
      </c>
      <c r="BD501" s="74">
        <f t="shared" si="260"/>
        <v>0</v>
      </c>
      <c r="BE501" s="74">
        <f t="shared" si="261"/>
        <v>0</v>
      </c>
      <c r="BF501" s="74">
        <f t="shared" si="262"/>
        <v>0</v>
      </c>
      <c r="BG501" s="2">
        <f t="shared" si="263"/>
        <v>0</v>
      </c>
      <c r="BH501" s="2">
        <f t="shared" si="264"/>
        <v>0</v>
      </c>
      <c r="BI501" s="2">
        <f t="shared" si="265"/>
        <v>0</v>
      </c>
      <c r="BJ501" s="2">
        <f t="shared" si="266"/>
        <v>0</v>
      </c>
      <c r="BK501" s="2">
        <f t="shared" si="267"/>
        <v>0</v>
      </c>
      <c r="BL501" s="2">
        <f t="shared" si="268"/>
        <v>0</v>
      </c>
      <c r="BM501" s="2">
        <f t="shared" si="269"/>
        <v>0</v>
      </c>
      <c r="BN501" s="2">
        <f t="shared" si="270"/>
        <v>0</v>
      </c>
      <c r="BO501" s="2">
        <f t="shared" si="271"/>
        <v>0</v>
      </c>
      <c r="BP501" s="2">
        <f t="shared" si="272"/>
        <v>0</v>
      </c>
      <c r="BQ501" s="2">
        <f t="shared" si="273"/>
        <v>0</v>
      </c>
      <c r="BR501" s="2">
        <f t="shared" si="274"/>
        <v>0</v>
      </c>
    </row>
    <row r="502" spans="1:70" x14ac:dyDescent="0.3">
      <c r="A502" s="93">
        <v>0</v>
      </c>
      <c r="B502">
        <v>223260</v>
      </c>
      <c r="C502" t="s">
        <v>2915</v>
      </c>
      <c r="D502" t="s">
        <v>2916</v>
      </c>
      <c r="E502" t="s">
        <v>2917</v>
      </c>
      <c r="F502">
        <v>18570</v>
      </c>
      <c r="G502" t="s">
        <v>868</v>
      </c>
      <c r="H502" t="s">
        <v>915</v>
      </c>
      <c r="I502" t="s">
        <v>5231</v>
      </c>
      <c r="J502">
        <v>0</v>
      </c>
      <c r="K502">
        <v>4.5</v>
      </c>
      <c r="L502">
        <v>0</v>
      </c>
      <c r="M502">
        <v>0</v>
      </c>
      <c r="N502">
        <v>1</v>
      </c>
      <c r="O502" t="s">
        <v>992</v>
      </c>
      <c r="P502" t="s">
        <v>2918</v>
      </c>
      <c r="Q502" t="s">
        <v>1155</v>
      </c>
      <c r="Z502" t="s">
        <v>868</v>
      </c>
      <c r="AA502" t="s">
        <v>692</v>
      </c>
      <c r="AB502" s="69" t="str">
        <f>IF(AA502&lt;&gt;"",INDEX(Lookup!$N$2:$N$5,MATCH(Players!AA502,Lookup!$P$2:$P$5,0)),INDEX(Lookup!$N$2:$N$5,MATCH(Players!O502,Lookup!$O$2:$O$5,0)))</f>
        <v>Defense</v>
      </c>
      <c r="AC502">
        <v>1995000</v>
      </c>
      <c r="AD502" s="69" t="s">
        <v>811</v>
      </c>
      <c r="AE502" s="69" t="str">
        <f>INDEX('Translate table'!$H$2:$H$622,MATCH(Players!P502,'Translate table'!$G$2:$G$622,0))</f>
        <v>Pyry Soiri</v>
      </c>
      <c r="AF502" s="69">
        <f>IFERROR(INDEX('Euro Qual stats'!$A$1:$L$2071,MATCH(Players!$AE502,'Euro Qual stats'!$A$1:$A$2071,0),MATCH(Players!AF$2,'Euro Qual stats'!$A$1:$L$1,0)),0)</f>
        <v>9</v>
      </c>
      <c r="AG502" s="69">
        <f>IFERROR(INDEX('Euro Qual stats'!$A$1:$L$2071,MATCH(Players!$AE502,'Euro Qual stats'!$A$1:$A$2071,0),MATCH(Players!AG$2,'Euro Qual stats'!$A$1:$L$1,0)),0)</f>
        <v>0</v>
      </c>
      <c r="AH502" s="69">
        <f>IFERROR(INDEX('Euro Qual stats'!$A$1:$L$2071,MATCH(Players!$AE502,'Euro Qual stats'!$A$1:$A$2071,0),MATCH(Players!AH$2,'Euro Qual stats'!$A$1:$L$1,0)),0)</f>
        <v>0.28999999999999998</v>
      </c>
      <c r="AI502" s="69">
        <f>IFERROR(INDEX('Euro Qual stats'!$A$1:$L$2071,MATCH(Players!$AE502,'Euro Qual stats'!$A$1:$A$2071,0),MATCH(Players!AI$2,'Euro Qual stats'!$A$1:$L$1,0)),0)</f>
        <v>0</v>
      </c>
      <c r="AJ502" s="85">
        <f t="shared" si="245"/>
        <v>2.3387573964497043E-2</v>
      </c>
      <c r="AK502" s="85">
        <f t="shared" si="246"/>
        <v>0.2404437869822485</v>
      </c>
      <c r="AL502" s="85">
        <f t="shared" si="247"/>
        <v>4.7233727810650862E-2</v>
      </c>
      <c r="AM502" s="85">
        <f t="shared" si="248"/>
        <v>0</v>
      </c>
      <c r="AN502" s="85">
        <f t="shared" si="249"/>
        <v>0</v>
      </c>
      <c r="AO502" s="85">
        <f t="shared" si="250"/>
        <v>0</v>
      </c>
      <c r="AP502" s="2" t="str">
        <f t="shared" si="251"/>
        <v/>
      </c>
      <c r="AQ502" s="2" t="str">
        <f t="shared" si="252"/>
        <v/>
      </c>
      <c r="AR502" s="2" t="str">
        <f t="shared" si="253"/>
        <v/>
      </c>
      <c r="AS502" s="2" t="str">
        <f t="shared" si="254"/>
        <v/>
      </c>
      <c r="AT502" s="2" t="str">
        <f t="shared" si="255"/>
        <v/>
      </c>
      <c r="AU502" s="2">
        <f t="shared" si="275"/>
        <v>3.2738711651272179E-2</v>
      </c>
      <c r="AV502" s="2">
        <f t="shared" si="276"/>
        <v>3.0526157122442311E-2</v>
      </c>
      <c r="AW502" s="2">
        <f t="shared" si="277"/>
        <v>0.22701179417597328</v>
      </c>
      <c r="AX502" s="2">
        <f t="shared" si="278"/>
        <v>0.16385980883022302</v>
      </c>
      <c r="AY502" s="2">
        <f t="shared" si="279"/>
        <v>0</v>
      </c>
      <c r="AZ502" s="2">
        <f t="shared" si="256"/>
        <v>0.13659124931676034</v>
      </c>
      <c r="BA502" s="2">
        <f t="shared" si="257"/>
        <v>2.6956865543469676E-2</v>
      </c>
      <c r="BB502" s="2">
        <f t="shared" si="258"/>
        <v>8.1929904415111512E-2</v>
      </c>
      <c r="BC502">
        <f t="shared" si="259"/>
        <v>0</v>
      </c>
      <c r="BD502" s="74">
        <f t="shared" si="260"/>
        <v>0</v>
      </c>
      <c r="BE502" s="74">
        <f t="shared" si="261"/>
        <v>0</v>
      </c>
      <c r="BF502" s="74">
        <f t="shared" si="262"/>
        <v>0</v>
      </c>
      <c r="BG502" s="2">
        <f t="shared" si="263"/>
        <v>8.1929904415111512E-2</v>
      </c>
      <c r="BH502" s="2">
        <f t="shared" si="264"/>
        <v>0</v>
      </c>
      <c r="BI502" s="2">
        <f t="shared" si="265"/>
        <v>0</v>
      </c>
      <c r="BJ502" s="2">
        <f t="shared" si="266"/>
        <v>0</v>
      </c>
      <c r="BK502" s="2">
        <f t="shared" si="267"/>
        <v>0</v>
      </c>
      <c r="BL502" s="2">
        <f t="shared" si="268"/>
        <v>8.1929904415111512E-2</v>
      </c>
      <c r="BM502" s="2">
        <f t="shared" si="269"/>
        <v>0</v>
      </c>
      <c r="BN502" s="2">
        <f t="shared" si="270"/>
        <v>0</v>
      </c>
      <c r="BO502" s="2">
        <f t="shared" si="271"/>
        <v>0</v>
      </c>
      <c r="BP502" s="2">
        <f t="shared" si="272"/>
        <v>0</v>
      </c>
      <c r="BQ502" s="2">
        <f t="shared" si="273"/>
        <v>8.1929904415111512E-2</v>
      </c>
      <c r="BR502" s="2">
        <f t="shared" si="274"/>
        <v>0</v>
      </c>
    </row>
    <row r="503" spans="1:70" x14ac:dyDescent="0.3">
      <c r="A503" s="93">
        <v>0</v>
      </c>
      <c r="B503">
        <v>204881</v>
      </c>
      <c r="C503" t="s">
        <v>2919</v>
      </c>
      <c r="D503" t="s">
        <v>1006</v>
      </c>
      <c r="E503" t="s">
        <v>2920</v>
      </c>
      <c r="F503">
        <v>18570</v>
      </c>
      <c r="G503" t="s">
        <v>868</v>
      </c>
      <c r="H503" t="s">
        <v>915</v>
      </c>
      <c r="I503" t="s">
        <v>5231</v>
      </c>
      <c r="J503">
        <v>1</v>
      </c>
      <c r="K503">
        <v>4.5</v>
      </c>
      <c r="L503">
        <v>1</v>
      </c>
      <c r="M503">
        <v>0</v>
      </c>
      <c r="N503">
        <v>2</v>
      </c>
      <c r="O503" t="s">
        <v>980</v>
      </c>
      <c r="P503" t="s">
        <v>2921</v>
      </c>
      <c r="Q503" t="s">
        <v>2922</v>
      </c>
      <c r="R503">
        <v>0</v>
      </c>
      <c r="S503">
        <v>2</v>
      </c>
      <c r="T503">
        <v>0</v>
      </c>
      <c r="U503">
        <v>0</v>
      </c>
      <c r="V503">
        <v>1471</v>
      </c>
      <c r="W503">
        <v>2</v>
      </c>
      <c r="X503">
        <v>6</v>
      </c>
      <c r="Y503">
        <v>0</v>
      </c>
      <c r="Z503" t="s">
        <v>868</v>
      </c>
      <c r="AA503" t="s">
        <v>693</v>
      </c>
      <c r="AB503" s="69" t="str">
        <f>IF(AA503&lt;&gt;"",INDEX(Lookup!$N$2:$N$5,MATCH(Players!AA503,Lookup!$P$2:$P$5,0)),INDEX(Lookup!$N$2:$N$5,MATCH(Players!O503,Lookup!$O$2:$O$5,0)))</f>
        <v>Striker</v>
      </c>
      <c r="AC503">
        <v>2532000</v>
      </c>
      <c r="AD503" s="69" t="s">
        <v>753</v>
      </c>
      <c r="AE503" s="69" t="str">
        <f>INDEX('Translate table'!$H$2:$H$622,MATCH(Players!P503,'Translate table'!$G$2:$G$622,0))</f>
        <v>Marcus Berg</v>
      </c>
      <c r="AF503" s="69">
        <f>IFERROR(INDEX('Euro Qual stats'!$A$1:$L$2071,MATCH(Players!$AE503,'Euro Qual stats'!$A$1:$A$2071,0),MATCH(Players!AF$2,'Euro Qual stats'!$A$1:$L$1,0)),0)</f>
        <v>9</v>
      </c>
      <c r="AG503" s="69">
        <f>IFERROR(INDEX('Euro Qual stats'!$A$1:$L$2071,MATCH(Players!$AE503,'Euro Qual stats'!$A$1:$A$2071,0),MATCH(Players!AG$2,'Euro Qual stats'!$A$1:$L$1,0)),0)</f>
        <v>0.26</v>
      </c>
      <c r="AH503" s="69">
        <f>IFERROR(INDEX('Euro Qual stats'!$A$1:$L$2071,MATCH(Players!$AE503,'Euro Qual stats'!$A$1:$A$2071,0),MATCH(Players!AH$2,'Euro Qual stats'!$A$1:$L$1,0)),0)</f>
        <v>0.26</v>
      </c>
      <c r="AI503" s="69">
        <f>IFERROR(INDEX('Euro Qual stats'!$A$1:$L$2071,MATCH(Players!$AE503,'Euro Qual stats'!$A$1:$A$2071,0),MATCH(Players!AI$2,'Euro Qual stats'!$A$1:$L$1,0)),0)</f>
        <v>0.13</v>
      </c>
      <c r="AJ503" s="85">
        <f t="shared" si="245"/>
        <v>0.245872641509434</v>
      </c>
      <c r="AK503" s="85">
        <f t="shared" si="246"/>
        <v>0.33650943396226407</v>
      </c>
      <c r="AL503" s="85">
        <f t="shared" si="247"/>
        <v>0.14153301886792452</v>
      </c>
      <c r="AM503" s="85">
        <f t="shared" si="248"/>
        <v>0</v>
      </c>
      <c r="AN503" s="85">
        <f t="shared" si="249"/>
        <v>0</v>
      </c>
      <c r="AO503" s="85">
        <f t="shared" si="250"/>
        <v>0</v>
      </c>
      <c r="AP503" s="2">
        <f t="shared" si="251"/>
        <v>0</v>
      </c>
      <c r="AQ503" s="2">
        <f t="shared" si="252"/>
        <v>0.12236573759347381</v>
      </c>
      <c r="AR503" s="2">
        <f t="shared" si="253"/>
        <v>0.12236573759347381</v>
      </c>
      <c r="AS503" s="2">
        <f t="shared" si="254"/>
        <v>0.36709721278042151</v>
      </c>
      <c r="AT503" s="2">
        <f t="shared" si="255"/>
        <v>0</v>
      </c>
      <c r="AU503" s="2">
        <f t="shared" si="275"/>
        <v>0</v>
      </c>
      <c r="AV503" s="2">
        <f t="shared" si="276"/>
        <v>0.12236573759347381</v>
      </c>
      <c r="AW503" s="2">
        <f t="shared" si="277"/>
        <v>0.12236573759347381</v>
      </c>
      <c r="AX503" s="2">
        <f t="shared" si="278"/>
        <v>0.36709721278042151</v>
      </c>
      <c r="AY503" s="2">
        <f t="shared" si="279"/>
        <v>0</v>
      </c>
      <c r="AZ503" s="2">
        <f t="shared" si="256"/>
        <v>0.16825471698113204</v>
      </c>
      <c r="BA503" s="2">
        <f t="shared" si="257"/>
        <v>0.1841191895514539</v>
      </c>
      <c r="BB503" s="2">
        <f t="shared" si="258"/>
        <v>0.24854860639021076</v>
      </c>
      <c r="BC503">
        <f t="shared" si="259"/>
        <v>0</v>
      </c>
      <c r="BD503" s="74">
        <f t="shared" si="260"/>
        <v>0</v>
      </c>
      <c r="BE503" s="74">
        <f t="shared" si="261"/>
        <v>0</v>
      </c>
      <c r="BF503" s="74">
        <f t="shared" si="262"/>
        <v>0</v>
      </c>
      <c r="BG503" s="2">
        <f t="shared" si="263"/>
        <v>0.24854860639021076</v>
      </c>
      <c r="BH503" s="2">
        <f t="shared" si="264"/>
        <v>0</v>
      </c>
      <c r="BI503" s="2">
        <f t="shared" si="265"/>
        <v>0</v>
      </c>
      <c r="BJ503" s="2">
        <f t="shared" si="266"/>
        <v>0</v>
      </c>
      <c r="BK503" s="2">
        <f t="shared" si="267"/>
        <v>0</v>
      </c>
      <c r="BL503" s="2">
        <f t="shared" si="268"/>
        <v>0.24854860639021076</v>
      </c>
      <c r="BM503" s="2">
        <f t="shared" si="269"/>
        <v>0</v>
      </c>
      <c r="BN503" s="2">
        <f t="shared" si="270"/>
        <v>0</v>
      </c>
      <c r="BO503" s="2">
        <f t="shared" si="271"/>
        <v>0</v>
      </c>
      <c r="BP503" s="2">
        <f t="shared" si="272"/>
        <v>0</v>
      </c>
      <c r="BQ503" s="2">
        <f t="shared" si="273"/>
        <v>0.24854860639021076</v>
      </c>
      <c r="BR503" s="2">
        <f t="shared" si="274"/>
        <v>0</v>
      </c>
    </row>
    <row r="504" spans="1:70" x14ac:dyDescent="0.3">
      <c r="A504" s="93">
        <v>0</v>
      </c>
      <c r="B504">
        <v>213417</v>
      </c>
      <c r="C504" t="s">
        <v>2455</v>
      </c>
      <c r="D504" t="s">
        <v>2456</v>
      </c>
      <c r="E504" t="s">
        <v>1064</v>
      </c>
      <c r="F504">
        <v>18702</v>
      </c>
      <c r="G504" t="s">
        <v>870</v>
      </c>
      <c r="H504" t="s">
        <v>911</v>
      </c>
      <c r="I504" t="s">
        <v>979</v>
      </c>
      <c r="J504">
        <v>1.3</v>
      </c>
      <c r="K504">
        <v>4.4000000000000004</v>
      </c>
      <c r="L504">
        <v>1.3</v>
      </c>
      <c r="M504">
        <v>0</v>
      </c>
      <c r="N504">
        <v>828</v>
      </c>
      <c r="O504" t="s">
        <v>1301</v>
      </c>
      <c r="P504" t="s">
        <v>2457</v>
      </c>
      <c r="Q504" t="s">
        <v>2458</v>
      </c>
      <c r="R504">
        <v>3</v>
      </c>
      <c r="S504">
        <v>3</v>
      </c>
      <c r="T504">
        <v>0</v>
      </c>
      <c r="U504">
        <v>1</v>
      </c>
      <c r="V504">
        <v>1027</v>
      </c>
      <c r="W504">
        <v>8</v>
      </c>
      <c r="X504">
        <v>3</v>
      </c>
      <c r="Y504">
        <v>0</v>
      </c>
      <c r="Z504" t="s">
        <v>1653</v>
      </c>
      <c r="AA504" t="s">
        <v>692</v>
      </c>
      <c r="AB504" s="69" t="str">
        <f>IF(AA504&lt;&gt;"",INDEX(Lookup!$N$2:$N$5,MATCH(Players!AA504,Lookup!$P$2:$P$5,0)),INDEX(Lookup!$N$2:$N$5,MATCH(Players!O504,Lookup!$O$2:$O$5,0)))</f>
        <v>Defense</v>
      </c>
      <c r="AC504">
        <v>3478000</v>
      </c>
      <c r="AD504" s="69" t="s">
        <v>753</v>
      </c>
      <c r="AE504" s="69" t="str">
        <f>INDEX('Translate table'!$H$2:$H$622,MATCH(Players!P504,'Translate table'!$G$2:$G$622,0))</f>
        <v>MÃ¡rio Figueira Fernandes</v>
      </c>
      <c r="AF504" s="69">
        <f>IFERROR(INDEX('Euro Qual stats'!$A$1:$L$2071,MATCH(Players!$AE504,'Euro Qual stats'!$A$1:$A$2071,0),MATCH(Players!AF$2,'Euro Qual stats'!$A$1:$L$1,0)),0)</f>
        <v>8</v>
      </c>
      <c r="AG504" s="69">
        <f>IFERROR(INDEX('Euro Qual stats'!$A$1:$L$2071,MATCH(Players!$AE504,'Euro Qual stats'!$A$1:$A$2071,0),MATCH(Players!AG$2,'Euro Qual stats'!$A$1:$L$1,0)),0)</f>
        <v>0</v>
      </c>
      <c r="AH504" s="69">
        <f>IFERROR(INDEX('Euro Qual stats'!$A$1:$L$2071,MATCH(Players!$AE504,'Euro Qual stats'!$A$1:$A$2071,0),MATCH(Players!AH$2,'Euro Qual stats'!$A$1:$L$1,0)),0)</f>
        <v>0.13</v>
      </c>
      <c r="AI504" s="69">
        <f>IFERROR(INDEX('Euro Qual stats'!$A$1:$L$2071,MATCH(Players!$AE504,'Euro Qual stats'!$A$1:$A$2071,0),MATCH(Players!AI$2,'Euro Qual stats'!$A$1:$L$1,0)),0)</f>
        <v>0</v>
      </c>
      <c r="AJ504" s="85">
        <f t="shared" si="245"/>
        <v>3.1183431952662724E-2</v>
      </c>
      <c r="AK504" s="85">
        <f t="shared" si="246"/>
        <v>0.11725838264299804</v>
      </c>
      <c r="AL504" s="85">
        <f t="shared" si="247"/>
        <v>6.2978303747534478E-2</v>
      </c>
      <c r="AM504" s="85">
        <f t="shared" si="248"/>
        <v>2.1333164718264245E-2</v>
      </c>
      <c r="AN504" s="85">
        <f t="shared" si="249"/>
        <v>5.2800880858659201E-2</v>
      </c>
      <c r="AO504" s="85">
        <f t="shared" si="250"/>
        <v>3.5878000946647018E-2</v>
      </c>
      <c r="AP504" s="2">
        <f t="shared" si="251"/>
        <v>0.26290165530671861</v>
      </c>
      <c r="AQ504" s="2">
        <f t="shared" si="252"/>
        <v>0.26290165530671861</v>
      </c>
      <c r="AR504" s="2">
        <f t="shared" si="253"/>
        <v>0.70107108081791625</v>
      </c>
      <c r="AS504" s="2">
        <f t="shared" si="254"/>
        <v>0.26290165530671861</v>
      </c>
      <c r="AT504" s="2">
        <f t="shared" si="255"/>
        <v>0</v>
      </c>
      <c r="AU504" s="2">
        <f t="shared" si="275"/>
        <v>0.26290165530671861</v>
      </c>
      <c r="AV504" s="2">
        <f t="shared" si="276"/>
        <v>0.26290165530671861</v>
      </c>
      <c r="AW504" s="2">
        <f t="shared" si="277"/>
        <v>0.70107108081791625</v>
      </c>
      <c r="AX504" s="2">
        <f t="shared" si="278"/>
        <v>0.26290165530671861</v>
      </c>
      <c r="AY504" s="2">
        <f t="shared" si="279"/>
        <v>0</v>
      </c>
      <c r="AZ504" s="2">
        <f t="shared" si="256"/>
        <v>0.19008001897485832</v>
      </c>
      <c r="BA504" s="2">
        <f t="shared" si="257"/>
        <v>0.14704254362969066</v>
      </c>
      <c r="BB504" s="2">
        <f t="shared" si="258"/>
        <v>0.1314508276533593</v>
      </c>
      <c r="BC504">
        <f t="shared" si="259"/>
        <v>1</v>
      </c>
      <c r="BD504" s="74">
        <f t="shared" si="260"/>
        <v>0.10111574358835854</v>
      </c>
      <c r="BE504" s="74">
        <f t="shared" si="261"/>
        <v>9.3468153206621038E-2</v>
      </c>
      <c r="BF504" s="74">
        <f t="shared" si="262"/>
        <v>0.15835635324320096</v>
      </c>
      <c r="BG504" s="2">
        <f t="shared" si="263"/>
        <v>0.1314508276533593</v>
      </c>
      <c r="BH504" s="2">
        <f t="shared" si="264"/>
        <v>0</v>
      </c>
      <c r="BI504" s="2">
        <f t="shared" si="265"/>
        <v>0.10111574358835854</v>
      </c>
      <c r="BJ504" s="2">
        <f t="shared" si="266"/>
        <v>9.3468153206621038E-2</v>
      </c>
      <c r="BK504" s="2">
        <f t="shared" si="267"/>
        <v>0.15835635324320096</v>
      </c>
      <c r="BL504" s="2">
        <f t="shared" si="268"/>
        <v>0.1314508276533593</v>
      </c>
      <c r="BM504" s="2">
        <f t="shared" si="269"/>
        <v>0</v>
      </c>
      <c r="BN504" s="2">
        <f t="shared" si="270"/>
        <v>0.10111574358835851</v>
      </c>
      <c r="BO504" s="2">
        <f t="shared" si="271"/>
        <v>0.10090173325435331</v>
      </c>
      <c r="BP504" s="2">
        <f t="shared" si="272"/>
        <v>0.15835635324320096</v>
      </c>
      <c r="BQ504" s="2">
        <f t="shared" si="273"/>
        <v>0.1314508276533593</v>
      </c>
      <c r="BR504" s="2">
        <f t="shared" si="274"/>
        <v>0</v>
      </c>
    </row>
    <row r="505" spans="1:70" x14ac:dyDescent="0.3">
      <c r="A505" s="93">
        <v>0</v>
      </c>
      <c r="B505">
        <v>204752</v>
      </c>
      <c r="C505" t="s">
        <v>2463</v>
      </c>
      <c r="D505" t="s">
        <v>2464</v>
      </c>
      <c r="E505" t="s">
        <v>2465</v>
      </c>
      <c r="F505">
        <v>18702</v>
      </c>
      <c r="G505" t="s">
        <v>870</v>
      </c>
      <c r="H505" t="s">
        <v>911</v>
      </c>
      <c r="I505" t="s">
        <v>979</v>
      </c>
      <c r="J505">
        <v>0.7</v>
      </c>
      <c r="K505">
        <v>4.4000000000000004</v>
      </c>
      <c r="L505">
        <v>0.7</v>
      </c>
      <c r="M505">
        <v>0</v>
      </c>
      <c r="N505">
        <v>470</v>
      </c>
      <c r="O505" t="s">
        <v>1301</v>
      </c>
      <c r="P505" t="s">
        <v>2466</v>
      </c>
      <c r="Q505" t="s">
        <v>1155</v>
      </c>
      <c r="Z505" t="s">
        <v>1653</v>
      </c>
      <c r="AA505" t="s">
        <v>692</v>
      </c>
      <c r="AB505" s="69" t="str">
        <f>IF(AA505&lt;&gt;"",INDEX(Lookup!$N$2:$N$5,MATCH(Players!AA505,Lookup!$P$2:$P$5,0)),INDEX(Lookup!$N$2:$N$5,MATCH(Players!O505,Lookup!$O$2:$O$5,0)))</f>
        <v>Defense</v>
      </c>
      <c r="AC505">
        <v>2968000</v>
      </c>
      <c r="AD505" s="69" t="s">
        <v>788</v>
      </c>
      <c r="AE505" s="69" t="str">
        <f>INDEX('Translate table'!$H$2:$H$622,MATCH(Players!P505,'Translate table'!$G$2:$G$622,0))</f>
        <v>Georgiy Dzhikiya</v>
      </c>
      <c r="AF505" s="69">
        <f>IFERROR(INDEX('Euro Qual stats'!$A$1:$L$2071,MATCH(Players!$AE505,'Euro Qual stats'!$A$1:$A$2071,0),MATCH(Players!AF$2,'Euro Qual stats'!$A$1:$L$1,0)),0)</f>
        <v>10</v>
      </c>
      <c r="AG505" s="69">
        <f>IFERROR(INDEX('Euro Qual stats'!$A$1:$L$2071,MATCH(Players!$AE505,'Euro Qual stats'!$A$1:$A$2071,0),MATCH(Players!AG$2,'Euro Qual stats'!$A$1:$L$1,0)),0)</f>
        <v>0</v>
      </c>
      <c r="AH505" s="69">
        <f>IFERROR(INDEX('Euro Qual stats'!$A$1:$L$2071,MATCH(Players!$AE505,'Euro Qual stats'!$A$1:$A$2071,0),MATCH(Players!AH$2,'Euro Qual stats'!$A$1:$L$1,0)),0)</f>
        <v>0.1</v>
      </c>
      <c r="AI505" s="69">
        <f>IFERROR(INDEX('Euro Qual stats'!$A$1:$L$2071,MATCH(Players!$AE505,'Euro Qual stats'!$A$1:$A$2071,0),MATCH(Players!AI$2,'Euro Qual stats'!$A$1:$L$1,0)),0)</f>
        <v>0</v>
      </c>
      <c r="AJ505" s="85">
        <f t="shared" si="245"/>
        <v>1.5591715976331362E-2</v>
      </c>
      <c r="AK505" s="85">
        <f t="shared" si="246"/>
        <v>9.8629191321499027E-2</v>
      </c>
      <c r="AL505" s="85">
        <f t="shared" si="247"/>
        <v>3.1489151873767239E-2</v>
      </c>
      <c r="AM505" s="85">
        <f t="shared" si="248"/>
        <v>1.0666582359132122E-2</v>
      </c>
      <c r="AN505" s="85">
        <f t="shared" si="249"/>
        <v>4.4412246380778023E-2</v>
      </c>
      <c r="AO505" s="85">
        <f t="shared" si="250"/>
        <v>1.7939000473323509E-2</v>
      </c>
      <c r="AP505" s="2" t="str">
        <f t="shared" si="251"/>
        <v/>
      </c>
      <c r="AQ505" s="2" t="str">
        <f t="shared" si="252"/>
        <v/>
      </c>
      <c r="AR505" s="2" t="str">
        <f t="shared" si="253"/>
        <v/>
      </c>
      <c r="AS505" s="2" t="str">
        <f t="shared" si="254"/>
        <v/>
      </c>
      <c r="AT505" s="2" t="str">
        <f t="shared" si="255"/>
        <v/>
      </c>
      <c r="AU505" s="2">
        <f t="shared" si="275"/>
        <v>0</v>
      </c>
      <c r="AV505" s="2">
        <f t="shared" si="276"/>
        <v>0</v>
      </c>
      <c r="AW505" s="2">
        <f t="shared" si="277"/>
        <v>7.9071179238124151E-2</v>
      </c>
      <c r="AX505" s="2">
        <f t="shared" si="278"/>
        <v>0.13674475927152546</v>
      </c>
      <c r="AY505" s="2">
        <f t="shared" si="279"/>
        <v>0</v>
      </c>
      <c r="AZ505" s="2">
        <f t="shared" si="256"/>
        <v>4.9314595660749513E-2</v>
      </c>
      <c r="BA505" s="2">
        <f t="shared" si="257"/>
        <v>7.795857988165681E-3</v>
      </c>
      <c r="BB505" s="2">
        <f t="shared" si="258"/>
        <v>6.8372379635762731E-2</v>
      </c>
      <c r="BC505">
        <f t="shared" si="259"/>
        <v>1</v>
      </c>
      <c r="BD505" s="74">
        <f t="shared" si="260"/>
        <v>2.6233593814273991E-2</v>
      </c>
      <c r="BE505" s="74">
        <f t="shared" si="261"/>
        <v>4.9554668385633069E-3</v>
      </c>
      <c r="BF505" s="74">
        <f t="shared" si="262"/>
        <v>1.7860419482972425E-2</v>
      </c>
      <c r="BG505" s="2">
        <f t="shared" si="263"/>
        <v>6.8372379635762731E-2</v>
      </c>
      <c r="BH505" s="2">
        <f t="shared" si="264"/>
        <v>0</v>
      </c>
      <c r="BI505" s="2">
        <f t="shared" si="265"/>
        <v>2.6233593814273991E-2</v>
      </c>
      <c r="BJ505" s="2">
        <f t="shared" si="266"/>
        <v>4.9554668385633069E-3</v>
      </c>
      <c r="BK505" s="2">
        <f t="shared" si="267"/>
        <v>1.7860419482972425E-2</v>
      </c>
      <c r="BL505" s="2">
        <f t="shared" si="268"/>
        <v>6.8372379635762731E-2</v>
      </c>
      <c r="BM505" s="2">
        <f t="shared" si="269"/>
        <v>0</v>
      </c>
      <c r="BN505" s="2">
        <f t="shared" si="270"/>
        <v>2.6233593814273985E-2</v>
      </c>
      <c r="BO505" s="2">
        <f t="shared" si="271"/>
        <v>5.3495781818880365E-3</v>
      </c>
      <c r="BP505" s="2">
        <f t="shared" si="272"/>
        <v>1.7860419482972425E-2</v>
      </c>
      <c r="BQ505" s="2">
        <f t="shared" si="273"/>
        <v>6.8372379635762731E-2</v>
      </c>
      <c r="BR505" s="2">
        <f t="shared" si="274"/>
        <v>0</v>
      </c>
    </row>
    <row r="506" spans="1:70" x14ac:dyDescent="0.3">
      <c r="A506" s="93">
        <v>0</v>
      </c>
      <c r="B506">
        <v>204897</v>
      </c>
      <c r="C506" t="s">
        <v>2681</v>
      </c>
      <c r="D506" t="s">
        <v>2682</v>
      </c>
      <c r="E506" t="s">
        <v>2683</v>
      </c>
      <c r="F506">
        <v>18689</v>
      </c>
      <c r="G506" t="s">
        <v>892</v>
      </c>
      <c r="H506" t="s">
        <v>923</v>
      </c>
      <c r="I506" t="s">
        <v>979</v>
      </c>
      <c r="J506">
        <v>-0.3</v>
      </c>
      <c r="K506">
        <v>4.4000000000000004</v>
      </c>
      <c r="L506">
        <v>-0.3</v>
      </c>
      <c r="M506">
        <v>0</v>
      </c>
      <c r="N506">
        <v>1027</v>
      </c>
      <c r="O506" t="s">
        <v>1301</v>
      </c>
      <c r="P506" t="s">
        <v>544</v>
      </c>
      <c r="Q506" t="s">
        <v>544</v>
      </c>
      <c r="R506">
        <v>2</v>
      </c>
      <c r="S506">
        <v>3</v>
      </c>
      <c r="T506">
        <v>0</v>
      </c>
      <c r="U506">
        <v>10</v>
      </c>
      <c r="V506">
        <v>2463</v>
      </c>
      <c r="W506">
        <v>8</v>
      </c>
      <c r="X506">
        <v>7</v>
      </c>
      <c r="Y506">
        <v>0</v>
      </c>
      <c r="Z506" t="s">
        <v>2136</v>
      </c>
      <c r="AA506" t="s">
        <v>691</v>
      </c>
      <c r="AB506" s="69" t="str">
        <f>IF(AA506&lt;&gt;"",INDEX(Lookup!$N$2:$N$5,MATCH(Players!AA506,Lookup!$P$2:$P$5,0)),INDEX(Lookup!$N$2:$N$5,MATCH(Players!O506,Lookup!$O$2:$O$5,0)))</f>
        <v>Midfield</v>
      </c>
      <c r="AC506">
        <v>2958000</v>
      </c>
      <c r="AD506" s="69" t="s">
        <v>753</v>
      </c>
      <c r="AE506" s="69" t="str">
        <f>INDEX('Translate table'!$H$2:$H$622,MATCH(Players!P506,'Translate table'!$G$2:$G$622,0))</f>
        <v>Ezdzhan Alioski</v>
      </c>
      <c r="AF506" s="69">
        <f>IFERROR(INDEX('Euro Qual stats'!$A$1:$L$2071,MATCH(Players!$AE506,'Euro Qual stats'!$A$1:$A$2071,0),MATCH(Players!AF$2,'Euro Qual stats'!$A$1:$L$1,0)),0)</f>
        <v>10</v>
      </c>
      <c r="AG506" s="69">
        <f>IFERROR(INDEX('Euro Qual stats'!$A$1:$L$2071,MATCH(Players!$AE506,'Euro Qual stats'!$A$1:$A$2071,0),MATCH(Players!AG$2,'Euro Qual stats'!$A$1:$L$1,0)),0)</f>
        <v>0.2</v>
      </c>
      <c r="AH506" s="69">
        <f>IFERROR(INDEX('Euro Qual stats'!$A$1:$L$2071,MATCH(Players!$AE506,'Euro Qual stats'!$A$1:$A$2071,0),MATCH(Players!AH$2,'Euro Qual stats'!$A$1:$L$1,0)),0)</f>
        <v>0.1</v>
      </c>
      <c r="AI506" s="69">
        <f>IFERROR(INDEX('Euro Qual stats'!$A$1:$L$2071,MATCH(Players!$AE506,'Euro Qual stats'!$A$1:$A$2071,0),MATCH(Players!AI$2,'Euro Qual stats'!$A$1:$L$1,0)),0)</f>
        <v>0.2</v>
      </c>
      <c r="AJ506" s="85">
        <f t="shared" si="245"/>
        <v>0.19338858195211789</v>
      </c>
      <c r="AK506" s="85">
        <f t="shared" si="246"/>
        <v>0.12065377532228362</v>
      </c>
      <c r="AL506" s="85">
        <f t="shared" si="247"/>
        <v>0.20544198895027627</v>
      </c>
      <c r="AM506" s="85">
        <f t="shared" si="248"/>
        <v>0.16419314649554786</v>
      </c>
      <c r="AN506" s="85">
        <f t="shared" si="249"/>
        <v>7.2163455267930332E-2</v>
      </c>
      <c r="AO506" s="85">
        <f t="shared" si="250"/>
        <v>7.82268822903638E-2</v>
      </c>
      <c r="AP506" s="2">
        <f t="shared" si="251"/>
        <v>7.3081607795371498E-2</v>
      </c>
      <c r="AQ506" s="2">
        <f t="shared" si="252"/>
        <v>0.10962241169305724</v>
      </c>
      <c r="AR506" s="2">
        <f t="shared" si="253"/>
        <v>0.29232643118148599</v>
      </c>
      <c r="AS506" s="2">
        <f t="shared" si="254"/>
        <v>0.25578562728380028</v>
      </c>
      <c r="AT506" s="2">
        <f t="shared" si="255"/>
        <v>0</v>
      </c>
      <c r="AU506" s="2">
        <f t="shared" si="275"/>
        <v>7.3081607795371498E-2</v>
      </c>
      <c r="AV506" s="2">
        <f t="shared" si="276"/>
        <v>0.10962241169305724</v>
      </c>
      <c r="AW506" s="2">
        <f t="shared" si="277"/>
        <v>0.29232643118148599</v>
      </c>
      <c r="AX506" s="2">
        <f t="shared" si="278"/>
        <v>0.25578562728380028</v>
      </c>
      <c r="AY506" s="2">
        <f t="shared" si="279"/>
        <v>0</v>
      </c>
      <c r="AZ506" s="2">
        <f t="shared" si="256"/>
        <v>9.6867691558827559E-2</v>
      </c>
      <c r="BA506" s="2">
        <f t="shared" si="257"/>
        <v>0.15150549682258757</v>
      </c>
      <c r="BB506" s="2">
        <f t="shared" si="258"/>
        <v>0.22789281364190014</v>
      </c>
      <c r="BC506">
        <f t="shared" si="259"/>
        <v>1</v>
      </c>
      <c r="BD506" s="74">
        <f t="shared" si="260"/>
        <v>7.4193271583852902E-2</v>
      </c>
      <c r="BE506" s="74">
        <f t="shared" si="261"/>
        <v>4.8536377177619633E-2</v>
      </c>
      <c r="BF506" s="74">
        <f t="shared" si="262"/>
        <v>5.4944054372832375E-2</v>
      </c>
      <c r="BG506" s="2">
        <f t="shared" si="263"/>
        <v>0.22789281364190014</v>
      </c>
      <c r="BH506" s="2">
        <f t="shared" si="264"/>
        <v>0</v>
      </c>
      <c r="BI506" s="2">
        <f t="shared" si="265"/>
        <v>7.4193271583852902E-2</v>
      </c>
      <c r="BJ506" s="2">
        <f t="shared" si="266"/>
        <v>4.8536377177619633E-2</v>
      </c>
      <c r="BK506" s="2">
        <f t="shared" si="267"/>
        <v>5.4944054372832375E-2</v>
      </c>
      <c r="BL506" s="2">
        <f t="shared" si="268"/>
        <v>0.22789281364190014</v>
      </c>
      <c r="BM506" s="2">
        <f t="shared" si="269"/>
        <v>0</v>
      </c>
      <c r="BN506" s="2">
        <f t="shared" si="270"/>
        <v>7.4193271583852902E-2</v>
      </c>
      <c r="BO506" s="2">
        <f t="shared" si="271"/>
        <v>8.7980954872701897E-2</v>
      </c>
      <c r="BP506" s="2">
        <f t="shared" si="272"/>
        <v>6.2642684899174336E-2</v>
      </c>
      <c r="BQ506" s="2">
        <f t="shared" si="273"/>
        <v>0.22789281364190014</v>
      </c>
      <c r="BR506" s="2">
        <f t="shared" si="274"/>
        <v>0</v>
      </c>
    </row>
    <row r="507" spans="1:70" x14ac:dyDescent="0.3">
      <c r="A507" s="93">
        <v>0</v>
      </c>
      <c r="B507">
        <v>204855</v>
      </c>
      <c r="C507" t="s">
        <v>3063</v>
      </c>
      <c r="D507" t="s">
        <v>2108</v>
      </c>
      <c r="E507" t="s">
        <v>3064</v>
      </c>
      <c r="F507">
        <v>18721</v>
      </c>
      <c r="G507" t="s">
        <v>863</v>
      </c>
      <c r="H507" t="s">
        <v>919</v>
      </c>
      <c r="I507" t="s">
        <v>979</v>
      </c>
      <c r="J507">
        <v>6</v>
      </c>
      <c r="K507">
        <v>4.0999999999999996</v>
      </c>
      <c r="L507">
        <v>6</v>
      </c>
      <c r="M507">
        <v>0</v>
      </c>
      <c r="N507">
        <v>63</v>
      </c>
      <c r="O507" t="s">
        <v>992</v>
      </c>
      <c r="P507" t="s">
        <v>3065</v>
      </c>
      <c r="Q507" t="s">
        <v>3066</v>
      </c>
      <c r="R507">
        <v>2</v>
      </c>
      <c r="S507">
        <v>2</v>
      </c>
      <c r="T507">
        <v>0</v>
      </c>
      <c r="U507">
        <v>0</v>
      </c>
      <c r="V507">
        <v>1362</v>
      </c>
      <c r="W507">
        <v>8</v>
      </c>
      <c r="X507">
        <v>3</v>
      </c>
      <c r="Y507">
        <v>0</v>
      </c>
      <c r="Z507" t="s">
        <v>863</v>
      </c>
      <c r="AA507" t="s">
        <v>691</v>
      </c>
      <c r="AB507" s="69" t="str">
        <f>IF(AA507&lt;&gt;"",INDEX(Lookup!$N$2:$N$5,MATCH(Players!AA507,Lookup!$P$2:$P$5,0)),INDEX(Lookup!$N$2:$N$5,MATCH(Players!O507,Lookup!$O$2:$O$5,0)))</f>
        <v>Midfield</v>
      </c>
      <c r="AC507">
        <v>2564000</v>
      </c>
      <c r="AD507" s="69" t="s">
        <v>788</v>
      </c>
      <c r="AE507" s="69" t="str">
        <f>INDEX('Translate table'!$H$2:$H$622,MATCH(Players!P507,'Translate table'!$G$2:$G$622,0))</f>
        <v>Joseff Morrell</v>
      </c>
      <c r="AF507" s="69">
        <f>IFERROR(INDEX('Euro Qual stats'!$A$1:$L$2071,MATCH(Players!$AE507,'Euro Qual stats'!$A$1:$A$2071,0),MATCH(Players!AF$2,'Euro Qual stats'!$A$1:$L$1,0)),0)</f>
        <v>4</v>
      </c>
      <c r="AG507" s="69">
        <f>IFERROR(INDEX('Euro Qual stats'!$A$1:$L$2071,MATCH(Players!$AE507,'Euro Qual stats'!$A$1:$A$2071,0),MATCH(Players!AG$2,'Euro Qual stats'!$A$1:$L$1,0)),0)</f>
        <v>0</v>
      </c>
      <c r="AH507" s="69">
        <f>IFERROR(INDEX('Euro Qual stats'!$A$1:$L$2071,MATCH(Players!$AE507,'Euro Qual stats'!$A$1:$A$2071,0),MATCH(Players!AH$2,'Euro Qual stats'!$A$1:$L$1,0)),0)</f>
        <v>0</v>
      </c>
      <c r="AI507" s="69">
        <f>IFERROR(INDEX('Euro Qual stats'!$A$1:$L$2071,MATCH(Players!$AE507,'Euro Qual stats'!$A$1:$A$2071,0),MATCH(Players!AI$2,'Euro Qual stats'!$A$1:$L$1,0)),0)</f>
        <v>0.42</v>
      </c>
      <c r="AJ507" s="85">
        <f t="shared" si="245"/>
        <v>0.10688766114180479</v>
      </c>
      <c r="AK507" s="85">
        <f t="shared" si="246"/>
        <v>0.14928176795580111</v>
      </c>
      <c r="AL507" s="85">
        <f t="shared" si="247"/>
        <v>0.29510128913443828</v>
      </c>
      <c r="AM507" s="85">
        <f t="shared" si="248"/>
        <v>9.436225936544565E-2</v>
      </c>
      <c r="AN507" s="85">
        <f t="shared" si="249"/>
        <v>7.2615603482627258E-2</v>
      </c>
      <c r="AO507" s="85">
        <f t="shared" si="250"/>
        <v>0.12718702850641597</v>
      </c>
      <c r="AP507" s="2">
        <f t="shared" si="251"/>
        <v>0.13215859030837004</v>
      </c>
      <c r="AQ507" s="2">
        <f t="shared" si="252"/>
        <v>0.13215859030837004</v>
      </c>
      <c r="AR507" s="2">
        <f t="shared" si="253"/>
        <v>0.52863436123348018</v>
      </c>
      <c r="AS507" s="2">
        <f t="shared" si="254"/>
        <v>0.19823788546255508</v>
      </c>
      <c r="AT507" s="2">
        <f t="shared" si="255"/>
        <v>0</v>
      </c>
      <c r="AU507" s="2">
        <f t="shared" si="275"/>
        <v>0.13215859030837004</v>
      </c>
      <c r="AV507" s="2">
        <f t="shared" si="276"/>
        <v>0.13215859030837004</v>
      </c>
      <c r="AW507" s="2">
        <f t="shared" si="277"/>
        <v>0.52863436123348018</v>
      </c>
      <c r="AX507" s="2">
        <f t="shared" si="278"/>
        <v>0.19823788546255508</v>
      </c>
      <c r="AY507" s="2">
        <f t="shared" si="279"/>
        <v>0</v>
      </c>
      <c r="AZ507" s="2">
        <f t="shared" si="256"/>
        <v>0.14072017913208557</v>
      </c>
      <c r="BA507" s="2">
        <f t="shared" si="257"/>
        <v>0.11952312572508741</v>
      </c>
      <c r="BB507" s="2">
        <f t="shared" si="258"/>
        <v>0.30911894273127755</v>
      </c>
      <c r="BC507">
        <f t="shared" si="259"/>
        <v>1</v>
      </c>
      <c r="BD507" s="74">
        <f t="shared" si="260"/>
        <v>6.9747907285609159E-2</v>
      </c>
      <c r="BE507" s="74">
        <f t="shared" si="261"/>
        <v>0.10818023919315142</v>
      </c>
      <c r="BF507" s="74">
        <f t="shared" si="262"/>
        <v>9.7312780995157319E-2</v>
      </c>
      <c r="BG507" s="2">
        <f t="shared" si="263"/>
        <v>0.30911894273127755</v>
      </c>
      <c r="BH507" s="2">
        <f t="shared" si="264"/>
        <v>0</v>
      </c>
      <c r="BI507" s="2">
        <f t="shared" si="265"/>
        <v>6.9747907285609159E-2</v>
      </c>
      <c r="BJ507" s="2">
        <f t="shared" si="266"/>
        <v>0.10818023919315142</v>
      </c>
      <c r="BK507" s="2">
        <f t="shared" si="267"/>
        <v>9.7312780995157319E-2</v>
      </c>
      <c r="BL507" s="2">
        <f t="shared" si="268"/>
        <v>0.30911894273127755</v>
      </c>
      <c r="BM507" s="2">
        <f t="shared" si="269"/>
        <v>0</v>
      </c>
      <c r="BN507" s="2">
        <f t="shared" si="270"/>
        <v>7.3848725434188023E-2</v>
      </c>
      <c r="BO507" s="2">
        <f t="shared" si="271"/>
        <v>0.10818023919315142</v>
      </c>
      <c r="BP507" s="2">
        <f t="shared" si="272"/>
        <v>0.10147771196255463</v>
      </c>
      <c r="BQ507" s="2">
        <f t="shared" si="273"/>
        <v>0.30911894273127755</v>
      </c>
      <c r="BR507" s="2">
        <f t="shared" si="274"/>
        <v>0</v>
      </c>
    </row>
    <row r="508" spans="1:70" x14ac:dyDescent="0.3">
      <c r="A508" s="93">
        <v>0</v>
      </c>
      <c r="B508">
        <v>222102</v>
      </c>
      <c r="C508" t="s">
        <v>3226</v>
      </c>
      <c r="D508" t="s">
        <v>1697</v>
      </c>
      <c r="E508" t="s">
        <v>3227</v>
      </c>
      <c r="F508">
        <v>18643</v>
      </c>
      <c r="G508" t="s">
        <v>876</v>
      </c>
      <c r="H508" t="s">
        <v>909</v>
      </c>
      <c r="I508" t="s">
        <v>979</v>
      </c>
      <c r="J508">
        <v>2.8</v>
      </c>
      <c r="K508">
        <v>4.0999999999999996</v>
      </c>
      <c r="L508">
        <v>2.8</v>
      </c>
      <c r="M508">
        <v>0</v>
      </c>
      <c r="N508">
        <v>7312</v>
      </c>
      <c r="O508" t="s">
        <v>1273</v>
      </c>
      <c r="P508" t="s">
        <v>3228</v>
      </c>
      <c r="Q508" t="s">
        <v>436</v>
      </c>
      <c r="R508">
        <v>3</v>
      </c>
      <c r="S508">
        <v>1</v>
      </c>
      <c r="T508">
        <v>0</v>
      </c>
      <c r="U508">
        <v>3</v>
      </c>
      <c r="V508">
        <v>911</v>
      </c>
      <c r="W508">
        <v>6</v>
      </c>
      <c r="X508">
        <v>3</v>
      </c>
      <c r="Y508">
        <v>0</v>
      </c>
      <c r="Z508" t="s">
        <v>1695</v>
      </c>
      <c r="AA508" t="s">
        <v>690</v>
      </c>
      <c r="AB508" s="69" t="str">
        <f>IF(AA508&lt;&gt;"",INDEX(Lookup!$N$2:$N$5,MATCH(Players!AA508,Lookup!$P$2:$P$5,0)),INDEX(Lookup!$N$2:$N$5,MATCH(Players!O508,Lookup!$O$2:$O$5,0)))</f>
        <v>Goalkeeper</v>
      </c>
      <c r="AC508">
        <v>3059000</v>
      </c>
      <c r="AD508" s="69" t="s">
        <v>788</v>
      </c>
      <c r="AE508" s="69" t="str">
        <f>INDEX('Translate table'!$H$2:$H$622,MATCH(Players!P508,'Translate table'!$G$2:$G$622,0))</f>
        <v>DÃ¡niel Gazdag</v>
      </c>
      <c r="AF508" s="69">
        <f>IFERROR(INDEX('Euro Qual stats'!$A$1:$L$2071,MATCH(Players!$AE508,'Euro Qual stats'!$A$1:$A$2071,0),MATCH(Players!AF$2,'Euro Qual stats'!$A$1:$L$1,0)),0)</f>
        <v>1</v>
      </c>
      <c r="AG508" s="69">
        <f>IFERROR(INDEX('Euro Qual stats'!$A$1:$L$2071,MATCH(Players!$AE508,'Euro Qual stats'!$A$1:$A$2071,0),MATCH(Players!AG$2,'Euro Qual stats'!$A$1:$L$1,0)),0)</f>
        <v>0</v>
      </c>
      <c r="AH508" s="69">
        <f>IFERROR(INDEX('Euro Qual stats'!$A$1:$L$2071,MATCH(Players!$AE508,'Euro Qual stats'!$A$1:$A$2071,0),MATCH(Players!AH$2,'Euro Qual stats'!$A$1:$L$1,0)),0)</f>
        <v>0</v>
      </c>
      <c r="AI508" s="69">
        <f>IFERROR(INDEX('Euro Qual stats'!$A$1:$L$2071,MATCH(Players!$AE508,'Euro Qual stats'!$A$1:$A$2071,0),MATCH(Players!AI$2,'Euro Qual stats'!$A$1:$L$1,0)),0)</f>
        <v>11.25</v>
      </c>
      <c r="AJ508" s="85">
        <f t="shared" si="245"/>
        <v>0</v>
      </c>
      <c r="AK508" s="85">
        <f t="shared" si="246"/>
        <v>0</v>
      </c>
      <c r="AL508" s="85">
        <f t="shared" si="247"/>
        <v>0.9375</v>
      </c>
      <c r="AM508" s="85">
        <f t="shared" si="248"/>
        <v>0</v>
      </c>
      <c r="AN508" s="85">
        <f t="shared" si="249"/>
        <v>0</v>
      </c>
      <c r="AO508" s="85">
        <f t="shared" si="250"/>
        <v>0.34358654813984096</v>
      </c>
      <c r="AP508" s="2">
        <f t="shared" si="251"/>
        <v>0.29637760702524696</v>
      </c>
      <c r="AQ508" s="2">
        <f t="shared" si="252"/>
        <v>9.8792535675082324E-2</v>
      </c>
      <c r="AR508" s="2">
        <f t="shared" si="253"/>
        <v>0.59275521405049392</v>
      </c>
      <c r="AS508" s="2">
        <f t="shared" si="254"/>
        <v>0.29637760702524696</v>
      </c>
      <c r="AT508" s="2">
        <f t="shared" si="255"/>
        <v>0</v>
      </c>
      <c r="AU508" s="2">
        <f t="shared" si="275"/>
        <v>0.29637760702524696</v>
      </c>
      <c r="AV508" s="2">
        <f t="shared" si="276"/>
        <v>9.8792535675082324E-2</v>
      </c>
      <c r="AW508" s="2">
        <f t="shared" si="277"/>
        <v>0.59275521405049392</v>
      </c>
      <c r="AX508" s="2">
        <f t="shared" si="278"/>
        <v>0.29637760702524696</v>
      </c>
      <c r="AY508" s="2">
        <f t="shared" si="279"/>
        <v>0</v>
      </c>
      <c r="AZ508" s="2">
        <f t="shared" si="256"/>
        <v>0.14818880351262348</v>
      </c>
      <c r="BA508" s="2">
        <f t="shared" si="257"/>
        <v>4.9396267837541162E-2</v>
      </c>
      <c r="BB508" s="2">
        <f t="shared" si="258"/>
        <v>5.7731888035126238</v>
      </c>
      <c r="BC508">
        <f t="shared" si="259"/>
        <v>1</v>
      </c>
      <c r="BD508" s="74">
        <f t="shared" si="260"/>
        <v>7.4053358156916479E-2</v>
      </c>
      <c r="BE508" s="74">
        <f t="shared" si="261"/>
        <v>4.2118407883306473E-2</v>
      </c>
      <c r="BF508" s="74">
        <f t="shared" si="262"/>
        <v>7.3091384933228143E-2</v>
      </c>
      <c r="BG508" s="2">
        <f t="shared" si="263"/>
        <v>5.7731888035126238</v>
      </c>
      <c r="BH508" s="2">
        <f t="shared" si="264"/>
        <v>0</v>
      </c>
      <c r="BI508" s="2">
        <f t="shared" si="265"/>
        <v>7.4053358156916479E-2</v>
      </c>
      <c r="BJ508" s="2">
        <f t="shared" si="266"/>
        <v>4.2118407883306473E-2</v>
      </c>
      <c r="BK508" s="2">
        <f t="shared" si="267"/>
        <v>7.3091384933228143E-2</v>
      </c>
      <c r="BL508" s="2">
        <f t="shared" si="268"/>
        <v>5.7731888035126238</v>
      </c>
      <c r="BM508" s="2">
        <f t="shared" si="269"/>
        <v>0</v>
      </c>
      <c r="BN508" s="2">
        <f t="shared" si="270"/>
        <v>7.687851920532443E-2</v>
      </c>
      <c r="BO508" s="2">
        <f t="shared" si="271"/>
        <v>4.2118407883306466E-2</v>
      </c>
      <c r="BP508" s="2">
        <f t="shared" si="272"/>
        <v>7.3091384933228143E-2</v>
      </c>
      <c r="BQ508" s="2">
        <f t="shared" si="273"/>
        <v>5.7731888035126238</v>
      </c>
      <c r="BR508" s="2">
        <f t="shared" si="274"/>
        <v>0</v>
      </c>
    </row>
    <row r="509" spans="1:70" x14ac:dyDescent="0.3">
      <c r="A509" s="93">
        <v>0</v>
      </c>
      <c r="B509">
        <v>204865</v>
      </c>
      <c r="C509" t="s">
        <v>3307</v>
      </c>
      <c r="D509" t="s">
        <v>1824</v>
      </c>
      <c r="E509" t="s">
        <v>3308</v>
      </c>
      <c r="F509">
        <v>18570</v>
      </c>
      <c r="G509" t="s">
        <v>868</v>
      </c>
      <c r="H509" t="s">
        <v>915</v>
      </c>
      <c r="I509" t="s">
        <v>979</v>
      </c>
      <c r="J509">
        <v>13.8</v>
      </c>
      <c r="K509">
        <v>4.0999999999999996</v>
      </c>
      <c r="L509">
        <v>13.8</v>
      </c>
      <c r="M509">
        <v>0</v>
      </c>
      <c r="N509">
        <v>1924</v>
      </c>
      <c r="O509" t="s">
        <v>1273</v>
      </c>
      <c r="P509" t="s">
        <v>3309</v>
      </c>
      <c r="Q509" t="s">
        <v>3309</v>
      </c>
      <c r="R509">
        <v>0</v>
      </c>
      <c r="S509">
        <v>0</v>
      </c>
      <c r="T509">
        <v>56</v>
      </c>
      <c r="U509">
        <v>8</v>
      </c>
      <c r="V509">
        <v>2565</v>
      </c>
      <c r="W509">
        <v>0</v>
      </c>
      <c r="X509">
        <v>1</v>
      </c>
      <c r="Y509">
        <v>0</v>
      </c>
      <c r="Z509" t="s">
        <v>868</v>
      </c>
      <c r="AA509" t="s">
        <v>690</v>
      </c>
      <c r="AB509" s="69" t="str">
        <f>IF(AA509&lt;&gt;"",INDEX(Lookup!$N$2:$N$5,MATCH(Players!AA509,Lookup!$P$2:$P$5,0)),INDEX(Lookup!$N$2:$N$5,MATCH(Players!O509,Lookup!$O$2:$O$5,0)))</f>
        <v>Goalkeeper</v>
      </c>
      <c r="AC509">
        <v>3247000</v>
      </c>
      <c r="AD509" s="69" t="s">
        <v>788</v>
      </c>
      <c r="AE509" s="69" t="str">
        <f>INDEX('Translate table'!$H$2:$H$622,MATCH(Players!P509,'Translate table'!$G$2:$G$622,0))</f>
        <v>LukÃ¡s Å tetina</v>
      </c>
      <c r="AF509" s="69">
        <f>IFERROR(INDEX('Euro Qual stats'!$A$1:$L$2071,MATCH(Players!$AE509,'Euro Qual stats'!$A$1:$A$2071,0),MATCH(Players!AF$2,'Euro Qual stats'!$A$1:$L$1,0)),0)</f>
        <v>0</v>
      </c>
      <c r="AG509" s="69">
        <f>IFERROR(INDEX('Euro Qual stats'!$A$1:$L$2071,MATCH(Players!$AE509,'Euro Qual stats'!$A$1:$A$2071,0),MATCH(Players!AG$2,'Euro Qual stats'!$A$1:$L$1,0)),0)</f>
        <v>0</v>
      </c>
      <c r="AH509" s="69">
        <f>IFERROR(INDEX('Euro Qual stats'!$A$1:$L$2071,MATCH(Players!$AE509,'Euro Qual stats'!$A$1:$A$2071,0),MATCH(Players!AH$2,'Euro Qual stats'!$A$1:$L$1,0)),0)</f>
        <v>0</v>
      </c>
      <c r="AI509" s="69">
        <f>IFERROR(INDEX('Euro Qual stats'!$A$1:$L$2071,MATCH(Players!$AE509,'Euro Qual stats'!$A$1:$A$2071,0),MATCH(Players!AI$2,'Euro Qual stats'!$A$1:$L$1,0)),0)</f>
        <v>0</v>
      </c>
      <c r="AJ509" s="85">
        <f t="shared" si="245"/>
        <v>0</v>
      </c>
      <c r="AK509" s="85">
        <f t="shared" si="246"/>
        <v>0</v>
      </c>
      <c r="AL509" s="85">
        <f t="shared" si="247"/>
        <v>0</v>
      </c>
      <c r="AM509" s="85">
        <f t="shared" si="248"/>
        <v>0</v>
      </c>
      <c r="AN509" s="85">
        <f t="shared" si="249"/>
        <v>0</v>
      </c>
      <c r="AO509" s="85">
        <f t="shared" si="250"/>
        <v>0</v>
      </c>
      <c r="AP509" s="2">
        <f t="shared" si="251"/>
        <v>0</v>
      </c>
      <c r="AQ509" s="2">
        <f t="shared" si="252"/>
        <v>0</v>
      </c>
      <c r="AR509" s="2">
        <f t="shared" si="253"/>
        <v>0</v>
      </c>
      <c r="AS509" s="2">
        <f t="shared" si="254"/>
        <v>3.5087719298245612E-2</v>
      </c>
      <c r="AT509" s="2">
        <f t="shared" si="255"/>
        <v>0</v>
      </c>
      <c r="AU509" s="2">
        <f t="shared" si="275"/>
        <v>0</v>
      </c>
      <c r="AV509" s="2">
        <f t="shared" si="276"/>
        <v>0</v>
      </c>
      <c r="AW509" s="2">
        <f t="shared" si="277"/>
        <v>0</v>
      </c>
      <c r="AX509" s="2">
        <f t="shared" si="278"/>
        <v>3.5087719298245612E-2</v>
      </c>
      <c r="AY509" s="2">
        <f t="shared" si="279"/>
        <v>0</v>
      </c>
      <c r="AZ509" s="2">
        <f t="shared" si="256"/>
        <v>0</v>
      </c>
      <c r="BA509" s="2">
        <f t="shared" si="257"/>
        <v>0</v>
      </c>
      <c r="BB509" s="2">
        <f t="shared" si="258"/>
        <v>1.7543859649122806E-2</v>
      </c>
      <c r="BC509">
        <f t="shared" si="259"/>
        <v>1</v>
      </c>
      <c r="BD509" s="74">
        <f t="shared" si="260"/>
        <v>0</v>
      </c>
      <c r="BE509" s="74">
        <f t="shared" si="261"/>
        <v>0</v>
      </c>
      <c r="BF509" s="74">
        <f t="shared" si="262"/>
        <v>0</v>
      </c>
      <c r="BG509" s="2">
        <f t="shared" si="263"/>
        <v>1.7543859649122806E-2</v>
      </c>
      <c r="BH509" s="2">
        <f t="shared" si="264"/>
        <v>0</v>
      </c>
      <c r="BI509" s="2">
        <f t="shared" si="265"/>
        <v>0</v>
      </c>
      <c r="BJ509" s="2">
        <f t="shared" si="266"/>
        <v>0</v>
      </c>
      <c r="BK509" s="2">
        <f t="shared" si="267"/>
        <v>0</v>
      </c>
      <c r="BL509" s="2">
        <f t="shared" si="268"/>
        <v>1.7543859649122806E-2</v>
      </c>
      <c r="BM509" s="2">
        <f t="shared" si="269"/>
        <v>0</v>
      </c>
      <c r="BN509" s="2">
        <f t="shared" si="270"/>
        <v>0</v>
      </c>
      <c r="BO509" s="2">
        <f t="shared" si="271"/>
        <v>0</v>
      </c>
      <c r="BP509" s="2">
        <f t="shared" si="272"/>
        <v>0</v>
      </c>
      <c r="BQ509" s="2">
        <f t="shared" si="273"/>
        <v>1.7543859649122806E-2</v>
      </c>
      <c r="BR509" s="2">
        <f t="shared" si="274"/>
        <v>0</v>
      </c>
    </row>
    <row r="510" spans="1:70" x14ac:dyDescent="0.3">
      <c r="A510" s="93">
        <v>0</v>
      </c>
      <c r="B510">
        <v>204872</v>
      </c>
      <c r="C510" t="s">
        <v>3369</v>
      </c>
      <c r="D510" t="s">
        <v>3370</v>
      </c>
      <c r="E510" t="s">
        <v>3371</v>
      </c>
      <c r="F510">
        <v>18570</v>
      </c>
      <c r="G510" t="s">
        <v>868</v>
      </c>
      <c r="H510" t="s">
        <v>915</v>
      </c>
      <c r="I510" t="s">
        <v>979</v>
      </c>
      <c r="J510">
        <v>6.3</v>
      </c>
      <c r="K510">
        <v>4.0999999999999996</v>
      </c>
      <c r="L510">
        <v>6.3</v>
      </c>
      <c r="M510">
        <v>0</v>
      </c>
      <c r="N510">
        <v>124</v>
      </c>
      <c r="O510" t="s">
        <v>980</v>
      </c>
      <c r="P510" t="s">
        <v>3372</v>
      </c>
      <c r="Q510" t="s">
        <v>3372</v>
      </c>
      <c r="R510">
        <v>6</v>
      </c>
      <c r="S510">
        <v>0</v>
      </c>
      <c r="T510">
        <v>0</v>
      </c>
      <c r="U510">
        <v>0</v>
      </c>
      <c r="V510">
        <v>856</v>
      </c>
      <c r="W510">
        <v>16</v>
      </c>
      <c r="X510">
        <v>0</v>
      </c>
      <c r="Y510">
        <v>0</v>
      </c>
      <c r="Z510" t="s">
        <v>868</v>
      </c>
      <c r="AA510" t="s">
        <v>693</v>
      </c>
      <c r="AB510" s="69" t="str">
        <f>IF(AA510&lt;&gt;"",INDEX(Lookup!$N$2:$N$5,MATCH(Players!AA510,Lookup!$P$2:$P$5,0)),INDEX(Lookup!$N$2:$N$5,MATCH(Players!O510,Lookup!$O$2:$O$5,0)))</f>
        <v>Striker</v>
      </c>
      <c r="AC510">
        <v>3172000</v>
      </c>
      <c r="AD510" s="69" t="s">
        <v>753</v>
      </c>
      <c r="AE510" s="69" t="str">
        <f>INDEX('Translate table'!$H$2:$H$622,MATCH(Players!P510,'Translate table'!$G$2:$G$622,0))</f>
        <v>Joel Pohjanpalo</v>
      </c>
      <c r="AF510" s="69">
        <f>IFERROR(INDEX('Euro Qual stats'!$A$1:$L$2071,MATCH(Players!$AE510,'Euro Qual stats'!$A$1:$A$2071,0),MATCH(Players!AF$2,'Euro Qual stats'!$A$1:$L$1,0)),0)</f>
        <v>2</v>
      </c>
      <c r="AG510" s="69">
        <f>IFERROR(INDEX('Euro Qual stats'!$A$1:$L$2071,MATCH(Players!$AE510,'Euro Qual stats'!$A$1:$A$2071,0),MATCH(Players!AG$2,'Euro Qual stats'!$A$1:$L$1,0)),0)</f>
        <v>1.1100000000000001</v>
      </c>
      <c r="AH510" s="69">
        <f>IFERROR(INDEX('Euro Qual stats'!$A$1:$L$2071,MATCH(Players!$AE510,'Euro Qual stats'!$A$1:$A$2071,0),MATCH(Players!AH$2,'Euro Qual stats'!$A$1:$L$1,0)),0)</f>
        <v>1.1100000000000001</v>
      </c>
      <c r="AI510" s="69">
        <f>IFERROR(INDEX('Euro Qual stats'!$A$1:$L$2071,MATCH(Players!$AE510,'Euro Qual stats'!$A$1:$A$2071,0),MATCH(Players!AI$2,'Euro Qual stats'!$A$1:$L$1,0)),0)</f>
        <v>0</v>
      </c>
      <c r="AJ510" s="85">
        <f t="shared" si="245"/>
        <v>0.35457547169811326</v>
      </c>
      <c r="AK510" s="85">
        <f t="shared" si="246"/>
        <v>0.65669811320754701</v>
      </c>
      <c r="AL510" s="85">
        <f t="shared" si="247"/>
        <v>0.14677672955974841</v>
      </c>
      <c r="AM510" s="85">
        <f t="shared" si="248"/>
        <v>0.33195213694261799</v>
      </c>
      <c r="AN510" s="85">
        <f t="shared" si="249"/>
        <v>0.3298714685812108</v>
      </c>
      <c r="AO510" s="85">
        <f t="shared" si="250"/>
        <v>8.7036548830333932E-2</v>
      </c>
      <c r="AP510" s="2">
        <f t="shared" si="251"/>
        <v>0.63084112149532712</v>
      </c>
      <c r="AQ510" s="2">
        <f t="shared" si="252"/>
        <v>0</v>
      </c>
      <c r="AR510" s="2">
        <f t="shared" si="253"/>
        <v>1.6822429906542056</v>
      </c>
      <c r="AS510" s="2">
        <f t="shared" si="254"/>
        <v>0</v>
      </c>
      <c r="AT510" s="2">
        <f t="shared" si="255"/>
        <v>0</v>
      </c>
      <c r="AU510" s="2">
        <f t="shared" si="275"/>
        <v>0.63084112149532712</v>
      </c>
      <c r="AV510" s="2">
        <f t="shared" si="276"/>
        <v>0</v>
      </c>
      <c r="AW510" s="2">
        <f t="shared" si="277"/>
        <v>1.6822429906542056</v>
      </c>
      <c r="AX510" s="2">
        <f t="shared" si="278"/>
        <v>0</v>
      </c>
      <c r="AY510" s="2">
        <f t="shared" si="279"/>
        <v>0</v>
      </c>
      <c r="AZ510" s="2">
        <f t="shared" si="256"/>
        <v>0.64376961735143712</v>
      </c>
      <c r="BA510" s="2">
        <f t="shared" si="257"/>
        <v>0.17728773584905663</v>
      </c>
      <c r="BB510" s="2">
        <f t="shared" si="258"/>
        <v>0</v>
      </c>
      <c r="BC510">
        <f t="shared" si="259"/>
        <v>1</v>
      </c>
      <c r="BD510" s="74">
        <f t="shared" si="260"/>
        <v>0.34847176812533165</v>
      </c>
      <c r="BE510" s="74">
        <f t="shared" si="261"/>
        <v>0.25149300776419942</v>
      </c>
      <c r="BF510" s="74">
        <f t="shared" si="262"/>
        <v>0.36545290248842238</v>
      </c>
      <c r="BG510" s="2">
        <f t="shared" si="263"/>
        <v>0</v>
      </c>
      <c r="BH510" s="2">
        <f t="shared" si="264"/>
        <v>0</v>
      </c>
      <c r="BI510" s="2">
        <f t="shared" si="265"/>
        <v>0.3</v>
      </c>
      <c r="BJ510" s="2">
        <f t="shared" si="266"/>
        <v>0.25149300776419942</v>
      </c>
      <c r="BK510" s="2">
        <f t="shared" si="267"/>
        <v>0.3</v>
      </c>
      <c r="BL510" s="2">
        <f t="shared" si="268"/>
        <v>0</v>
      </c>
      <c r="BM510" s="2">
        <f t="shared" si="269"/>
        <v>0</v>
      </c>
      <c r="BN510" s="2">
        <f t="shared" si="270"/>
        <v>0.32281117722228281</v>
      </c>
      <c r="BO510" s="2">
        <f t="shared" si="271"/>
        <v>0.25657447444865894</v>
      </c>
      <c r="BP510" s="2">
        <f t="shared" si="272"/>
        <v>0.32101110880212586</v>
      </c>
      <c r="BQ510" s="2">
        <f t="shared" si="273"/>
        <v>0</v>
      </c>
      <c r="BR510" s="2">
        <f t="shared" si="274"/>
        <v>0</v>
      </c>
    </row>
    <row r="511" spans="1:70" x14ac:dyDescent="0.3">
      <c r="A511" s="93">
        <v>0</v>
      </c>
      <c r="B511">
        <v>220798</v>
      </c>
      <c r="C511" t="s">
        <v>2923</v>
      </c>
      <c r="D511" t="s">
        <v>1644</v>
      </c>
      <c r="E511" t="s">
        <v>2924</v>
      </c>
      <c r="F511">
        <v>18624</v>
      </c>
      <c r="G511" t="s">
        <v>875</v>
      </c>
      <c r="H511" t="s">
        <v>949</v>
      </c>
      <c r="I511" t="s">
        <v>5231</v>
      </c>
      <c r="J511">
        <v>0</v>
      </c>
      <c r="K511">
        <v>4</v>
      </c>
      <c r="L511">
        <v>0</v>
      </c>
      <c r="M511">
        <v>0</v>
      </c>
      <c r="N511">
        <v>80</v>
      </c>
      <c r="O511" t="s">
        <v>1301</v>
      </c>
      <c r="P511" t="s">
        <v>2925</v>
      </c>
      <c r="Q511" t="s">
        <v>449</v>
      </c>
      <c r="R511">
        <v>0</v>
      </c>
      <c r="S511">
        <v>0</v>
      </c>
      <c r="T511">
        <v>0</v>
      </c>
      <c r="U511">
        <v>7</v>
      </c>
      <c r="V511">
        <v>1474</v>
      </c>
      <c r="W511">
        <v>4</v>
      </c>
      <c r="X511">
        <v>0</v>
      </c>
      <c r="Y511">
        <v>0</v>
      </c>
      <c r="Z511" t="s">
        <v>875</v>
      </c>
      <c r="AA511" t="s">
        <v>692</v>
      </c>
      <c r="AB511" s="69" t="str">
        <f>IF(AA511&lt;&gt;"",INDEX(Lookup!$N$2:$N$5,MATCH(Players!AA511,Lookup!$P$2:$P$5,0)),INDEX(Lookup!$N$2:$N$5,MATCH(Players!O511,Lookup!$O$2:$O$5,0)))</f>
        <v>Defense</v>
      </c>
      <c r="AC511">
        <v>1995000</v>
      </c>
      <c r="AD511" s="69" t="s">
        <v>788</v>
      </c>
      <c r="AE511" s="69" t="str">
        <f>INDEX('Translate table'!$H$2:$H$622,MATCH(Players!P511,'Translate table'!$G$2:$G$622,0))</f>
        <v>Oleksandr Karavaev</v>
      </c>
      <c r="AF511" s="69">
        <f>IFERROR(INDEX('Euro Qual stats'!$A$1:$L$2071,MATCH(Players!$AE511,'Euro Qual stats'!$A$1:$A$2071,0),MATCH(Players!AF$2,'Euro Qual stats'!$A$1:$L$1,0)),0)</f>
        <v>6</v>
      </c>
      <c r="AG511" s="69">
        <f>IFERROR(INDEX('Euro Qual stats'!$A$1:$L$2071,MATCH(Players!$AE511,'Euro Qual stats'!$A$1:$A$2071,0),MATCH(Players!AG$2,'Euro Qual stats'!$A$1:$L$1,0)),0)</f>
        <v>0.39</v>
      </c>
      <c r="AH511" s="69">
        <f>IFERROR(INDEX('Euro Qual stats'!$A$1:$L$2071,MATCH(Players!$AE511,'Euro Qual stats'!$A$1:$A$2071,0),MATCH(Players!AH$2,'Euro Qual stats'!$A$1:$L$1,0)),0)</f>
        <v>0</v>
      </c>
      <c r="AI511" s="69">
        <f>IFERROR(INDEX('Euro Qual stats'!$A$1:$L$2071,MATCH(Players!$AE511,'Euro Qual stats'!$A$1:$A$2071,0),MATCH(Players!AI$2,'Euro Qual stats'!$A$1:$L$1,0)),0)</f>
        <v>0.2</v>
      </c>
      <c r="AJ511" s="85">
        <f t="shared" si="245"/>
        <v>0.2417751479289941</v>
      </c>
      <c r="AK511" s="85">
        <f t="shared" si="246"/>
        <v>4.5887573964497053E-2</v>
      </c>
      <c r="AL511" s="85">
        <f t="shared" si="247"/>
        <v>0.19446745562130174</v>
      </c>
      <c r="AM511" s="85">
        <f t="shared" si="248"/>
        <v>0</v>
      </c>
      <c r="AN511" s="85">
        <f t="shared" si="249"/>
        <v>0</v>
      </c>
      <c r="AO511" s="85">
        <f t="shared" si="250"/>
        <v>0</v>
      </c>
      <c r="AP511" s="2">
        <f t="shared" si="251"/>
        <v>0</v>
      </c>
      <c r="AQ511" s="2">
        <f t="shared" si="252"/>
        <v>0</v>
      </c>
      <c r="AR511" s="2">
        <f t="shared" si="253"/>
        <v>0.24423337856173674</v>
      </c>
      <c r="AS511" s="2">
        <f t="shared" si="254"/>
        <v>0</v>
      </c>
      <c r="AT511" s="2">
        <f t="shared" si="255"/>
        <v>0</v>
      </c>
      <c r="AU511" s="2">
        <f t="shared" si="275"/>
        <v>0</v>
      </c>
      <c r="AV511" s="2">
        <f t="shared" si="276"/>
        <v>0</v>
      </c>
      <c r="AW511" s="2">
        <f t="shared" si="277"/>
        <v>0.24423337856173674</v>
      </c>
      <c r="AX511" s="2">
        <f t="shared" si="278"/>
        <v>0</v>
      </c>
      <c r="AY511" s="2">
        <f t="shared" si="279"/>
        <v>0</v>
      </c>
      <c r="AZ511" s="2">
        <f t="shared" si="256"/>
        <v>2.2943786982248526E-2</v>
      </c>
      <c r="BA511" s="2">
        <f t="shared" si="257"/>
        <v>0.12088757396449705</v>
      </c>
      <c r="BB511" s="2">
        <f t="shared" si="258"/>
        <v>0.1</v>
      </c>
      <c r="BC511">
        <f t="shared" si="259"/>
        <v>0</v>
      </c>
      <c r="BD511" s="74">
        <f t="shared" si="260"/>
        <v>0</v>
      </c>
      <c r="BE511" s="74">
        <f t="shared" si="261"/>
        <v>0</v>
      </c>
      <c r="BF511" s="74">
        <f t="shared" si="262"/>
        <v>0</v>
      </c>
      <c r="BG511" s="2">
        <f t="shared" si="263"/>
        <v>0.1</v>
      </c>
      <c r="BH511" s="2">
        <f t="shared" si="264"/>
        <v>0</v>
      </c>
      <c r="BI511" s="2">
        <f t="shared" si="265"/>
        <v>0</v>
      </c>
      <c r="BJ511" s="2">
        <f t="shared" si="266"/>
        <v>0</v>
      </c>
      <c r="BK511" s="2">
        <f t="shared" si="267"/>
        <v>0</v>
      </c>
      <c r="BL511" s="2">
        <f t="shared" si="268"/>
        <v>0.1</v>
      </c>
      <c r="BM511" s="2">
        <f t="shared" si="269"/>
        <v>0</v>
      </c>
      <c r="BN511" s="2">
        <f t="shared" si="270"/>
        <v>0</v>
      </c>
      <c r="BO511" s="2">
        <f t="shared" si="271"/>
        <v>0</v>
      </c>
      <c r="BP511" s="2">
        <f t="shared" si="272"/>
        <v>0</v>
      </c>
      <c r="BQ511" s="2">
        <f t="shared" si="273"/>
        <v>0.1</v>
      </c>
      <c r="BR511" s="2">
        <f t="shared" si="274"/>
        <v>0</v>
      </c>
    </row>
    <row r="512" spans="1:70" x14ac:dyDescent="0.3">
      <c r="A512" s="93">
        <v>0</v>
      </c>
      <c r="B512">
        <v>204493</v>
      </c>
      <c r="C512" t="s">
        <v>2926</v>
      </c>
      <c r="D512" t="s">
        <v>2927</v>
      </c>
      <c r="E512" t="s">
        <v>2928</v>
      </c>
      <c r="F512">
        <v>18624</v>
      </c>
      <c r="G512" t="s">
        <v>875</v>
      </c>
      <c r="H512" t="s">
        <v>949</v>
      </c>
      <c r="I512" t="s">
        <v>979</v>
      </c>
      <c r="J512">
        <v>0.7</v>
      </c>
      <c r="K512">
        <v>4</v>
      </c>
      <c r="L512">
        <v>0.7</v>
      </c>
      <c r="M512">
        <v>0</v>
      </c>
      <c r="N512">
        <v>1599</v>
      </c>
      <c r="O512" t="s">
        <v>1301</v>
      </c>
      <c r="P512" t="s">
        <v>2929</v>
      </c>
      <c r="Q512" t="s">
        <v>1155</v>
      </c>
      <c r="Z512" t="s">
        <v>875</v>
      </c>
      <c r="AA512" t="s">
        <v>692</v>
      </c>
      <c r="AB512" s="69" t="str">
        <f>IF(AA512&lt;&gt;"",INDEX(Lookup!$N$2:$N$5,MATCH(Players!AA512,Lookup!$P$2:$P$5,0)),INDEX(Lookup!$N$2:$N$5,MATCH(Players!O512,Lookup!$O$2:$O$5,0)))</f>
        <v>Defense</v>
      </c>
      <c r="AC512">
        <v>2488000</v>
      </c>
      <c r="AD512" s="69" t="s">
        <v>788</v>
      </c>
      <c r="AE512" s="69" t="str">
        <f>INDEX('Translate table'!$H$2:$H$622,MATCH(Players!P512,'Translate table'!$G$2:$G$622,0))</f>
        <v>Ilja Antonov</v>
      </c>
      <c r="AF512" s="69">
        <f>IFERROR(INDEX('Euro Qual stats'!$A$1:$L$2071,MATCH(Players!$AE512,'Euro Qual stats'!$A$1:$A$2071,0),MATCH(Players!AF$2,'Euro Qual stats'!$A$1:$L$1,0)),0)</f>
        <v>2</v>
      </c>
      <c r="AG512" s="69">
        <f>IFERROR(INDEX('Euro Qual stats'!$A$1:$L$2071,MATCH(Players!$AE512,'Euro Qual stats'!$A$1:$A$2071,0),MATCH(Players!AG$2,'Euro Qual stats'!$A$1:$L$1,0)),0)</f>
        <v>0</v>
      </c>
      <c r="AH512" s="69">
        <f>IFERROR(INDEX('Euro Qual stats'!$A$1:$L$2071,MATCH(Players!$AE512,'Euro Qual stats'!$A$1:$A$2071,0),MATCH(Players!AH$2,'Euro Qual stats'!$A$1:$L$1,0)),0)</f>
        <v>0</v>
      </c>
      <c r="AI512" s="69">
        <f>IFERROR(INDEX('Euro Qual stats'!$A$1:$L$2071,MATCH(Players!$AE512,'Euro Qual stats'!$A$1:$A$2071,0),MATCH(Players!AI$2,'Euro Qual stats'!$A$1:$L$1,0)),0)</f>
        <v>0</v>
      </c>
      <c r="AJ512" s="85">
        <f t="shared" si="245"/>
        <v>7.7958579881656817E-2</v>
      </c>
      <c r="AK512" s="85">
        <f t="shared" si="246"/>
        <v>7.6479289940828421E-2</v>
      </c>
      <c r="AL512" s="85">
        <f t="shared" si="247"/>
        <v>0.1574457593688362</v>
      </c>
      <c r="AM512" s="85">
        <f t="shared" si="248"/>
        <v>5.1375465321492654E-2</v>
      </c>
      <c r="AN512" s="85">
        <f t="shared" si="249"/>
        <v>3.6335727341588901E-2</v>
      </c>
      <c r="AO512" s="85">
        <f t="shared" si="250"/>
        <v>8.5192318417596752E-2</v>
      </c>
      <c r="AP512" s="2" t="str">
        <f t="shared" si="251"/>
        <v/>
      </c>
      <c r="AQ512" s="2" t="str">
        <f t="shared" si="252"/>
        <v/>
      </c>
      <c r="AR512" s="2" t="str">
        <f t="shared" si="253"/>
        <v/>
      </c>
      <c r="AS512" s="2" t="str">
        <f t="shared" si="254"/>
        <v/>
      </c>
      <c r="AT512" s="2" t="str">
        <f t="shared" si="255"/>
        <v/>
      </c>
      <c r="AU512" s="2">
        <f t="shared" si="275"/>
        <v>0</v>
      </c>
      <c r="AV512" s="2">
        <f t="shared" si="276"/>
        <v>0</v>
      </c>
      <c r="AW512" s="2">
        <f t="shared" si="277"/>
        <v>7.9071179238124151E-2</v>
      </c>
      <c r="AX512" s="2">
        <f t="shared" si="278"/>
        <v>0.13674475927152546</v>
      </c>
      <c r="AY512" s="2">
        <f t="shared" si="279"/>
        <v>0</v>
      </c>
      <c r="AZ512" s="2">
        <f t="shared" si="256"/>
        <v>3.8239644970414211E-2</v>
      </c>
      <c r="BA512" s="2">
        <f t="shared" si="257"/>
        <v>3.8979289940828409E-2</v>
      </c>
      <c r="BB512" s="2">
        <f t="shared" si="258"/>
        <v>6.8372379635762731E-2</v>
      </c>
      <c r="BC512">
        <f t="shared" si="259"/>
        <v>1</v>
      </c>
      <c r="BD512" s="74">
        <f t="shared" si="260"/>
        <v>2.7042513065462209E-2</v>
      </c>
      <c r="BE512" s="74">
        <f t="shared" si="261"/>
        <v>2.7666922808725944E-2</v>
      </c>
      <c r="BF512" s="74">
        <f t="shared" si="262"/>
        <v>2.0632489163088172E-2</v>
      </c>
      <c r="BG512" s="2">
        <f t="shared" si="263"/>
        <v>6.8372379635762731E-2</v>
      </c>
      <c r="BH512" s="2">
        <f t="shared" si="264"/>
        <v>0</v>
      </c>
      <c r="BI512" s="2">
        <f t="shared" si="265"/>
        <v>2.7042513065462209E-2</v>
      </c>
      <c r="BJ512" s="2">
        <f t="shared" si="266"/>
        <v>2.7666922808725944E-2</v>
      </c>
      <c r="BK512" s="2">
        <f t="shared" si="267"/>
        <v>2.0632489163088172E-2</v>
      </c>
      <c r="BL512" s="2">
        <f t="shared" si="268"/>
        <v>6.8372379635762731E-2</v>
      </c>
      <c r="BM512" s="2">
        <f t="shared" si="269"/>
        <v>0</v>
      </c>
      <c r="BN512" s="2">
        <f t="shared" si="270"/>
        <v>2.7094411417030978E-2</v>
      </c>
      <c r="BO512" s="2">
        <f t="shared" si="271"/>
        <v>2.8018009680925372E-2</v>
      </c>
      <c r="BP512" s="2">
        <f t="shared" si="272"/>
        <v>2.0632489163088175E-2</v>
      </c>
      <c r="BQ512" s="2">
        <f t="shared" si="273"/>
        <v>6.8372379635762731E-2</v>
      </c>
      <c r="BR512" s="2">
        <f t="shared" si="274"/>
        <v>0</v>
      </c>
    </row>
    <row r="513" spans="1:70" x14ac:dyDescent="0.3">
      <c r="A513" s="93">
        <v>0</v>
      </c>
      <c r="B513">
        <v>204787</v>
      </c>
      <c r="C513" t="s">
        <v>2930</v>
      </c>
      <c r="D513" t="s">
        <v>2931</v>
      </c>
      <c r="E513" t="s">
        <v>2932</v>
      </c>
      <c r="F513">
        <v>18706</v>
      </c>
      <c r="G513" t="s">
        <v>893</v>
      </c>
      <c r="H513" t="s">
        <v>905</v>
      </c>
      <c r="I513" t="s">
        <v>5231</v>
      </c>
      <c r="J513">
        <v>0</v>
      </c>
      <c r="K513">
        <v>4</v>
      </c>
      <c r="L513">
        <v>0</v>
      </c>
      <c r="M513">
        <v>0</v>
      </c>
      <c r="N513">
        <v>209</v>
      </c>
      <c r="O513" t="s">
        <v>1273</v>
      </c>
      <c r="P513" t="s">
        <v>2933</v>
      </c>
      <c r="Q513" t="s">
        <v>2934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 t="s">
        <v>2023</v>
      </c>
      <c r="AA513" t="s">
        <v>690</v>
      </c>
      <c r="AB513" s="69" t="str">
        <f>IF(AA513&lt;&gt;"",INDEX(Lookup!$N$2:$N$5,MATCH(Players!AA513,Lookup!$P$2:$P$5,0)),INDEX(Lookup!$N$2:$N$5,MATCH(Players!O513,Lookup!$O$2:$O$5,0)))</f>
        <v>Goalkeeper</v>
      </c>
      <c r="AC513">
        <v>2995000</v>
      </c>
      <c r="AD513" s="69" t="s">
        <v>788</v>
      </c>
      <c r="AE513" s="69" t="str">
        <f>INDEX('Translate table'!$H$2:$H$622,MATCH(Players!P513,'Translate table'!$G$2:$G$622,0))</f>
        <v>Craig Gordon</v>
      </c>
      <c r="AF513" s="69">
        <f>IFERROR(INDEX('Euro Qual stats'!$A$1:$L$2071,MATCH(Players!$AE513,'Euro Qual stats'!$A$1:$A$2071,0),MATCH(Players!AF$2,'Euro Qual stats'!$A$1:$L$1,0)),0)</f>
        <v>0</v>
      </c>
      <c r="AG513" s="69">
        <f>IFERROR(INDEX('Euro Qual stats'!$A$1:$L$2071,MATCH(Players!$AE513,'Euro Qual stats'!$A$1:$A$2071,0),MATCH(Players!AG$2,'Euro Qual stats'!$A$1:$L$1,0)),0)</f>
        <v>0</v>
      </c>
      <c r="AH513" s="69">
        <f>IFERROR(INDEX('Euro Qual stats'!$A$1:$L$2071,MATCH(Players!$AE513,'Euro Qual stats'!$A$1:$A$2071,0),MATCH(Players!AH$2,'Euro Qual stats'!$A$1:$L$1,0)),0)</f>
        <v>0</v>
      </c>
      <c r="AI513" s="69">
        <f>IFERROR(INDEX('Euro Qual stats'!$A$1:$L$2071,MATCH(Players!$AE513,'Euro Qual stats'!$A$1:$A$2071,0),MATCH(Players!AI$2,'Euro Qual stats'!$A$1:$L$1,0)),0)</f>
        <v>0</v>
      </c>
      <c r="AJ513" s="85">
        <f t="shared" si="245"/>
        <v>0</v>
      </c>
      <c r="AK513" s="85">
        <f t="shared" si="246"/>
        <v>0</v>
      </c>
      <c r="AL513" s="85">
        <f t="shared" si="247"/>
        <v>0</v>
      </c>
      <c r="AM513" s="85">
        <f t="shared" si="248"/>
        <v>0</v>
      </c>
      <c r="AN513" s="85">
        <f t="shared" si="249"/>
        <v>0</v>
      </c>
      <c r="AO513" s="85">
        <f t="shared" si="250"/>
        <v>0</v>
      </c>
      <c r="AP513" s="2" t="str">
        <f t="shared" si="251"/>
        <v/>
      </c>
      <c r="AQ513" s="2" t="str">
        <f t="shared" si="252"/>
        <v/>
      </c>
      <c r="AR513" s="2" t="str">
        <f t="shared" si="253"/>
        <v/>
      </c>
      <c r="AS513" s="2" t="str">
        <f t="shared" si="254"/>
        <v/>
      </c>
      <c r="AT513" s="2" t="str">
        <f t="shared" si="255"/>
        <v/>
      </c>
      <c r="AU513" s="2">
        <f t="shared" si="275"/>
        <v>0</v>
      </c>
      <c r="AV513" s="2">
        <f t="shared" si="276"/>
        <v>0</v>
      </c>
      <c r="AW513" s="2">
        <f t="shared" si="277"/>
        <v>0</v>
      </c>
      <c r="AX513" s="2">
        <f t="shared" si="278"/>
        <v>2.7027027027027025E-2</v>
      </c>
      <c r="AY513" s="2">
        <f t="shared" si="279"/>
        <v>0</v>
      </c>
      <c r="AZ513" s="2">
        <f t="shared" si="256"/>
        <v>0</v>
      </c>
      <c r="BA513" s="2">
        <f t="shared" si="257"/>
        <v>0</v>
      </c>
      <c r="BB513" s="2">
        <f t="shared" si="258"/>
        <v>1.3513513513513513E-2</v>
      </c>
      <c r="BC513">
        <f t="shared" si="259"/>
        <v>0</v>
      </c>
      <c r="BD513" s="74">
        <f t="shared" si="260"/>
        <v>0</v>
      </c>
      <c r="BE513" s="74">
        <f t="shared" si="261"/>
        <v>0</v>
      </c>
      <c r="BF513" s="74">
        <f t="shared" si="262"/>
        <v>0</v>
      </c>
      <c r="BG513" s="2">
        <f t="shared" si="263"/>
        <v>1.3513513513513513E-2</v>
      </c>
      <c r="BH513" s="2">
        <f t="shared" si="264"/>
        <v>0</v>
      </c>
      <c r="BI513" s="2">
        <f t="shared" si="265"/>
        <v>0</v>
      </c>
      <c r="BJ513" s="2">
        <f t="shared" si="266"/>
        <v>0</v>
      </c>
      <c r="BK513" s="2">
        <f t="shared" si="267"/>
        <v>0</v>
      </c>
      <c r="BL513" s="2">
        <f t="shared" si="268"/>
        <v>1.3513513513513513E-2</v>
      </c>
      <c r="BM513" s="2">
        <f t="shared" si="269"/>
        <v>0</v>
      </c>
      <c r="BN513" s="2">
        <f t="shared" si="270"/>
        <v>0</v>
      </c>
      <c r="BO513" s="2">
        <f t="shared" si="271"/>
        <v>0</v>
      </c>
      <c r="BP513" s="2">
        <f t="shared" si="272"/>
        <v>0</v>
      </c>
      <c r="BQ513" s="2">
        <f t="shared" si="273"/>
        <v>1.3513513513513513E-2</v>
      </c>
      <c r="BR513" s="2">
        <f t="shared" si="274"/>
        <v>0</v>
      </c>
    </row>
    <row r="514" spans="1:70" x14ac:dyDescent="0.3">
      <c r="A514" s="93">
        <v>0</v>
      </c>
      <c r="B514">
        <v>204783</v>
      </c>
      <c r="C514" t="s">
        <v>2935</v>
      </c>
      <c r="D514" t="s">
        <v>2936</v>
      </c>
      <c r="E514" t="s">
        <v>2937</v>
      </c>
      <c r="F514">
        <v>18706</v>
      </c>
      <c r="G514" t="s">
        <v>893</v>
      </c>
      <c r="H514" t="s">
        <v>905</v>
      </c>
      <c r="I514" t="s">
        <v>5231</v>
      </c>
      <c r="J514">
        <v>0</v>
      </c>
      <c r="K514">
        <v>4</v>
      </c>
      <c r="L514">
        <v>0</v>
      </c>
      <c r="M514">
        <v>0</v>
      </c>
      <c r="N514">
        <v>22</v>
      </c>
      <c r="O514" t="s">
        <v>1273</v>
      </c>
      <c r="P514" t="s">
        <v>2938</v>
      </c>
      <c r="Q514" t="s">
        <v>2939</v>
      </c>
      <c r="R514">
        <v>0</v>
      </c>
      <c r="S514">
        <v>0</v>
      </c>
      <c r="T514">
        <v>0</v>
      </c>
      <c r="U514">
        <v>0</v>
      </c>
      <c r="V514">
        <v>1</v>
      </c>
      <c r="W514">
        <v>0</v>
      </c>
      <c r="X514">
        <v>0</v>
      </c>
      <c r="Y514">
        <v>0</v>
      </c>
      <c r="Z514" t="s">
        <v>2023</v>
      </c>
      <c r="AA514" t="s">
        <v>690</v>
      </c>
      <c r="AB514" s="69" t="str">
        <f>IF(AA514&lt;&gt;"",INDEX(Lookup!$N$2:$N$5,MATCH(Players!AA514,Lookup!$P$2:$P$5,0)),INDEX(Lookup!$N$2:$N$5,MATCH(Players!O514,Lookup!$O$2:$O$5,0)))</f>
        <v>Goalkeeper</v>
      </c>
      <c r="AC514">
        <v>2995000</v>
      </c>
      <c r="AD514" s="69" t="s">
        <v>788</v>
      </c>
      <c r="AE514" s="69" t="str">
        <f>INDEX('Translate table'!$H$2:$H$622,MATCH(Players!P514,'Translate table'!$G$2:$G$622,0))</f>
        <v>Jon McLaughlin</v>
      </c>
      <c r="AF514" s="69">
        <f>IFERROR(INDEX('Euro Qual stats'!$A$1:$L$2071,MATCH(Players!$AE514,'Euro Qual stats'!$A$1:$A$2071,0),MATCH(Players!AF$2,'Euro Qual stats'!$A$1:$L$1,0)),0)</f>
        <v>1</v>
      </c>
      <c r="AG514" s="69">
        <f>IFERROR(INDEX('Euro Qual stats'!$A$1:$L$2071,MATCH(Players!$AE514,'Euro Qual stats'!$A$1:$A$2071,0),MATCH(Players!AG$2,'Euro Qual stats'!$A$1:$L$1,0)),0)</f>
        <v>0</v>
      </c>
      <c r="AH514" s="69">
        <f>IFERROR(INDEX('Euro Qual stats'!$A$1:$L$2071,MATCH(Players!$AE514,'Euro Qual stats'!$A$1:$A$2071,0),MATCH(Players!AH$2,'Euro Qual stats'!$A$1:$L$1,0)),0)</f>
        <v>0</v>
      </c>
      <c r="AI514" s="69">
        <f>IFERROR(INDEX('Euro Qual stats'!$A$1:$L$2071,MATCH(Players!$AE514,'Euro Qual stats'!$A$1:$A$2071,0),MATCH(Players!AI$2,'Euro Qual stats'!$A$1:$L$1,0)),0)</f>
        <v>0</v>
      </c>
      <c r="AJ514" s="85">
        <f t="shared" si="245"/>
        <v>0</v>
      </c>
      <c r="AK514" s="85">
        <f t="shared" si="246"/>
        <v>0</v>
      </c>
      <c r="AL514" s="85">
        <f t="shared" si="247"/>
        <v>0</v>
      </c>
      <c r="AM514" s="85">
        <f t="shared" si="248"/>
        <v>0</v>
      </c>
      <c r="AN514" s="85">
        <f t="shared" si="249"/>
        <v>0</v>
      </c>
      <c r="AO514" s="85">
        <f t="shared" si="250"/>
        <v>0</v>
      </c>
      <c r="AP514" s="2">
        <f t="shared" si="251"/>
        <v>0</v>
      </c>
      <c r="AQ514" s="2">
        <f t="shared" si="252"/>
        <v>0</v>
      </c>
      <c r="AR514" s="2">
        <f t="shared" si="253"/>
        <v>0</v>
      </c>
      <c r="AS514" s="2">
        <f t="shared" si="254"/>
        <v>0</v>
      </c>
      <c r="AT514" s="2">
        <f t="shared" si="255"/>
        <v>0</v>
      </c>
      <c r="AU514" s="2">
        <f t="shared" si="275"/>
        <v>0</v>
      </c>
      <c r="AV514" s="2">
        <f t="shared" si="276"/>
        <v>0</v>
      </c>
      <c r="AW514" s="2">
        <f t="shared" si="277"/>
        <v>0</v>
      </c>
      <c r="AX514" s="2">
        <f t="shared" si="278"/>
        <v>0</v>
      </c>
      <c r="AY514" s="2">
        <f t="shared" si="279"/>
        <v>0</v>
      </c>
      <c r="AZ514" s="2">
        <f t="shared" si="256"/>
        <v>0</v>
      </c>
      <c r="BA514" s="2">
        <f t="shared" si="257"/>
        <v>0</v>
      </c>
      <c r="BB514" s="2">
        <f t="shared" si="258"/>
        <v>0</v>
      </c>
      <c r="BC514">
        <f t="shared" si="259"/>
        <v>0</v>
      </c>
      <c r="BD514" s="74">
        <f t="shared" si="260"/>
        <v>0</v>
      </c>
      <c r="BE514" s="74">
        <f t="shared" si="261"/>
        <v>0</v>
      </c>
      <c r="BF514" s="74">
        <f t="shared" si="262"/>
        <v>0</v>
      </c>
      <c r="BG514" s="2">
        <f t="shared" si="263"/>
        <v>0</v>
      </c>
      <c r="BH514" s="2">
        <f t="shared" si="264"/>
        <v>0</v>
      </c>
      <c r="BI514" s="2">
        <f t="shared" si="265"/>
        <v>0</v>
      </c>
      <c r="BJ514" s="2">
        <f t="shared" si="266"/>
        <v>0</v>
      </c>
      <c r="BK514" s="2">
        <f t="shared" si="267"/>
        <v>0</v>
      </c>
      <c r="BL514" s="2">
        <f t="shared" si="268"/>
        <v>0</v>
      </c>
      <c r="BM514" s="2">
        <f t="shared" si="269"/>
        <v>0</v>
      </c>
      <c r="BN514" s="2">
        <f t="shared" si="270"/>
        <v>0</v>
      </c>
      <c r="BO514" s="2">
        <f t="shared" si="271"/>
        <v>0</v>
      </c>
      <c r="BP514" s="2">
        <f t="shared" si="272"/>
        <v>0</v>
      </c>
      <c r="BQ514" s="2">
        <f t="shared" si="273"/>
        <v>0</v>
      </c>
      <c r="BR514" s="2">
        <f t="shared" si="274"/>
        <v>0</v>
      </c>
    </row>
    <row r="515" spans="1:70" x14ac:dyDescent="0.3">
      <c r="A515" s="93">
        <v>0</v>
      </c>
      <c r="B515">
        <v>221542</v>
      </c>
      <c r="C515" t="s">
        <v>2940</v>
      </c>
      <c r="D515" t="s">
        <v>2941</v>
      </c>
      <c r="E515" t="s">
        <v>2942</v>
      </c>
      <c r="F515">
        <v>18706</v>
      </c>
      <c r="G515" t="s">
        <v>893</v>
      </c>
      <c r="H515" t="s">
        <v>905</v>
      </c>
      <c r="I515" t="s">
        <v>979</v>
      </c>
      <c r="J515">
        <v>0.7</v>
      </c>
      <c r="K515">
        <v>4</v>
      </c>
      <c r="L515">
        <v>0.7</v>
      </c>
      <c r="M515">
        <v>0</v>
      </c>
      <c r="N515">
        <v>549</v>
      </c>
      <c r="O515" t="s">
        <v>1301</v>
      </c>
      <c r="P515" t="s">
        <v>2943</v>
      </c>
      <c r="Q515" t="s">
        <v>2944</v>
      </c>
      <c r="R515">
        <v>0</v>
      </c>
      <c r="S515">
        <v>0</v>
      </c>
      <c r="T515">
        <v>0</v>
      </c>
      <c r="U515">
        <v>0</v>
      </c>
      <c r="V515">
        <v>127</v>
      </c>
      <c r="W515">
        <v>0</v>
      </c>
      <c r="X515">
        <v>0</v>
      </c>
      <c r="Y515">
        <v>0</v>
      </c>
      <c r="Z515" t="s">
        <v>2023</v>
      </c>
      <c r="AA515" t="s">
        <v>692</v>
      </c>
      <c r="AB515" s="69" t="str">
        <f>IF(AA515&lt;&gt;"",INDEX(Lookup!$N$2:$N$5,MATCH(Players!AA515,Lookup!$P$2:$P$5,0)),INDEX(Lookup!$N$2:$N$5,MATCH(Players!O515,Lookup!$O$2:$O$5,0)))</f>
        <v>Defense</v>
      </c>
      <c r="AC515">
        <v>2476000</v>
      </c>
      <c r="AD515" s="69" t="s">
        <v>788</v>
      </c>
      <c r="AE515" s="69" t="str">
        <f>INDEX('Translate table'!$H$2:$H$622,MATCH(Players!P515,'Translate table'!$G$2:$G$622,0))</f>
        <v>Jacek GÃ³ralski</v>
      </c>
      <c r="AF515" s="69">
        <f>IFERROR(INDEX('Euro Qual stats'!$A$1:$L$2071,MATCH(Players!$AE515,'Euro Qual stats'!$A$1:$A$2071,0),MATCH(Players!AF$2,'Euro Qual stats'!$A$1:$L$1,0)),0)</f>
        <v>4</v>
      </c>
      <c r="AG515" s="69">
        <f>IFERROR(INDEX('Euro Qual stats'!$A$1:$L$2071,MATCH(Players!$AE515,'Euro Qual stats'!$A$1:$A$2071,0),MATCH(Players!AG$2,'Euro Qual stats'!$A$1:$L$1,0)),0)</f>
        <v>0</v>
      </c>
      <c r="AH515" s="69">
        <f>IFERROR(INDEX('Euro Qual stats'!$A$1:$L$2071,MATCH(Players!$AE515,'Euro Qual stats'!$A$1:$A$2071,0),MATCH(Players!AH$2,'Euro Qual stats'!$A$1:$L$1,0)),0)</f>
        <v>0.46</v>
      </c>
      <c r="AI515" s="69">
        <f>IFERROR(INDEX('Euro Qual stats'!$A$1:$L$2071,MATCH(Players!$AE515,'Euro Qual stats'!$A$1:$A$2071,0),MATCH(Players!AI$2,'Euro Qual stats'!$A$1:$L$1,0)),0)</f>
        <v>0</v>
      </c>
      <c r="AJ515" s="85">
        <f t="shared" ref="AJ515:AJ578" si="280">(12-$AF515)/12*INDEX(BV$9:BV$12,MATCH($AB515,$BU$9:$BU$12,0))+$AF515/12*AG515</f>
        <v>6.2366863905325448E-2</v>
      </c>
      <c r="AK515" s="85">
        <f t="shared" ref="AK515:AK578" si="281">(12-$AF515)/12*INDEX(BW$9:BW$12,MATCH($AB515,$BU$9:$BU$12,0))+$AF515/12*AH515</f>
        <v>0.21451676528599606</v>
      </c>
      <c r="AL515" s="85">
        <f t="shared" ref="AL515:AL578" si="282">(12-$AF515)/12*INDEX(BX$9:BX$12,MATCH($AB515,$BU$9:$BU$12,0))+$AF515/12*AI515</f>
        <v>0.12595660749506896</v>
      </c>
      <c r="AM515" s="85">
        <f t="shared" ref="AM515:AM578" si="283">IF($BC515=1,AJ515/SUMIFS(AJ$3:AJ$622,$BC$3:$BC$622,1,$G$3:$G$622,$G515),0)</f>
        <v>6.1012962104994142E-2</v>
      </c>
      <c r="AN515" s="85">
        <f t="shared" ref="AN515:AN578" si="284">IF($BC515=1,AK515/SUMIFS(AK$3:AK$622,$BC$3:$BC$622,1,$G$3:$G$622,$G515),0)</f>
        <v>7.6066653822196892E-2</v>
      </c>
      <c r="AO515" s="85">
        <f t="shared" ref="AO515:AO578" si="285">IF($BC515=1,AL515/SUMIFS(AL$3:AL$622,$BC$3:$BC$622,1,$G$3:$G$622,$G515),0)</f>
        <v>6.4027228752869106E-2</v>
      </c>
      <c r="AP515" s="2">
        <f t="shared" ref="AP515:AP578" si="286">IFERROR(R515/$V515*90,"")</f>
        <v>0</v>
      </c>
      <c r="AQ515" s="2">
        <f t="shared" ref="AQ515:AQ578" si="287">IFERROR(S515/$V515*90,"")</f>
        <v>0</v>
      </c>
      <c r="AR515" s="2">
        <f t="shared" ref="AR515:AR578" si="288">IFERROR(W515/$V515*90,"")</f>
        <v>0</v>
      </c>
      <c r="AS515" s="2">
        <f t="shared" ref="AS515:AS578" si="289">IFERROR(X515/$V515*90,"")</f>
        <v>0</v>
      </c>
      <c r="AT515" s="2">
        <f t="shared" ref="AT515:AT578" si="290">IFERROR(Y515/$V515*90,"")</f>
        <v>0</v>
      </c>
      <c r="AU515" s="2">
        <f t="shared" si="275"/>
        <v>0</v>
      </c>
      <c r="AV515" s="2">
        <f t="shared" si="276"/>
        <v>0</v>
      </c>
      <c r="AW515" s="2">
        <f t="shared" si="277"/>
        <v>0</v>
      </c>
      <c r="AX515" s="2">
        <f t="shared" si="278"/>
        <v>0</v>
      </c>
      <c r="AY515" s="2">
        <f t="shared" si="279"/>
        <v>0</v>
      </c>
      <c r="AZ515" s="2">
        <f t="shared" ref="AZ515:AZ578" si="291">AU515*0.5+AK515*0.5</f>
        <v>0.10725838264299803</v>
      </c>
      <c r="BA515" s="2">
        <f t="shared" ref="BA515:BA578" si="292">AV515*0.5+AJ515*0.5</f>
        <v>3.1183431952662724E-2</v>
      </c>
      <c r="BB515" s="2">
        <f t="shared" ref="BB515:BB578" si="293">AX515*0.5+AI515*0.5</f>
        <v>0</v>
      </c>
      <c r="BC515">
        <f t="shared" ref="BC515:BC578" si="294">IF(I515="expected",1,0)</f>
        <v>1</v>
      </c>
      <c r="BD515" s="74">
        <f t="shared" ref="BD515:BD578" si="295">IF(BC515=1,AZ515/SUMIFS(AZ$3:AZ$622,$BC$3:$BC$622,1,$G$3:$G$622,$G515),0)</f>
        <v>5.9178144137483561E-2</v>
      </c>
      <c r="BE515" s="74">
        <f t="shared" ref="BE515:BE578" si="296">IF(BC515=1,BA515/SUMIFS(BA$3:BA$622,$BC$3:$BC$622,1,$G$3:$G$622,$G515),0)</f>
        <v>3.5292963097373266E-2</v>
      </c>
      <c r="BF515" s="74">
        <f t="shared" ref="BF515:BF578" si="297">IF(BC515=1,AW515/SUMIFS(AW$3:AW$622,$BC$3:$BC$622,1,$G$3:$G$622,$G515),0)</f>
        <v>0</v>
      </c>
      <c r="BG515" s="2">
        <f t="shared" ref="BG515:BG578" si="298">BB515</f>
        <v>0</v>
      </c>
      <c r="BH515" s="2">
        <f t="shared" ref="BH515:BH578" si="299">AY515</f>
        <v>0</v>
      </c>
      <c r="BI515" s="2">
        <f t="shared" ref="BI515:BI578" si="300">MIN(BI$1,BD515)</f>
        <v>5.9178144137483561E-2</v>
      </c>
      <c r="BJ515" s="2">
        <f t="shared" ref="BJ515:BJ578" si="301">MIN(BJ$1,BE515)</f>
        <v>3.5292963097373266E-2</v>
      </c>
      <c r="BK515" s="2">
        <f t="shared" ref="BK515:BK578" si="302">MIN(BK$1,BF515)</f>
        <v>0</v>
      </c>
      <c r="BL515" s="2">
        <f t="shared" ref="BL515:BL578" si="303">BG515</f>
        <v>0</v>
      </c>
      <c r="BM515" s="2">
        <f t="shared" ref="BM515:BM578" si="304">MIN($BM$1,BH515)</f>
        <v>0</v>
      </c>
      <c r="BN515" s="2">
        <f t="shared" ref="BN515:BN578" si="305">BI515/SUMIFS(BI$3:BI$622,$BC$3:$BC$622,1,$G$3:$G$622,$G515)</f>
        <v>5.9178144137483561E-2</v>
      </c>
      <c r="BO515" s="2">
        <f t="shared" ref="BO515:BO578" si="306">BJ515/SUMIFS(BJ$3:BJ$622,$BC$3:$BC$622,1,$G$3:$G$622,$G515)</f>
        <v>3.5292963097373266E-2</v>
      </c>
      <c r="BP515" s="2">
        <f t="shared" ref="BP515:BP578" si="307">BK515/SUMIFS(BK$3:BK$622,$BC$3:$BC$622,1,$G$3:$G$622,$G515)</f>
        <v>0</v>
      </c>
      <c r="BQ515" s="2">
        <f t="shared" ref="BQ515:BQ578" si="308">BL515</f>
        <v>0</v>
      </c>
      <c r="BR515" s="2">
        <f t="shared" ref="BR515:BR578" si="309">BM515</f>
        <v>0</v>
      </c>
    </row>
    <row r="516" spans="1:70" x14ac:dyDescent="0.3">
      <c r="A516" s="93">
        <v>0</v>
      </c>
      <c r="B516">
        <v>221541</v>
      </c>
      <c r="C516" t="s">
        <v>2945</v>
      </c>
      <c r="D516" t="s">
        <v>2946</v>
      </c>
      <c r="E516" t="s">
        <v>2203</v>
      </c>
      <c r="F516">
        <v>18706</v>
      </c>
      <c r="G516" t="s">
        <v>893</v>
      </c>
      <c r="H516" t="s">
        <v>905</v>
      </c>
      <c r="I516" t="s">
        <v>5231</v>
      </c>
      <c r="J516">
        <v>0</v>
      </c>
      <c r="K516">
        <v>4</v>
      </c>
      <c r="L516">
        <v>0</v>
      </c>
      <c r="M516">
        <v>0</v>
      </c>
      <c r="N516">
        <v>14</v>
      </c>
      <c r="O516" t="s">
        <v>1301</v>
      </c>
      <c r="P516" t="s">
        <v>2947</v>
      </c>
      <c r="Q516" t="s">
        <v>174</v>
      </c>
      <c r="R516">
        <v>0</v>
      </c>
      <c r="S516">
        <v>0</v>
      </c>
      <c r="T516">
        <v>0</v>
      </c>
      <c r="U516">
        <v>0</v>
      </c>
      <c r="V516">
        <v>15</v>
      </c>
      <c r="W516">
        <v>0</v>
      </c>
      <c r="X516">
        <v>1</v>
      </c>
      <c r="Y516">
        <v>0</v>
      </c>
      <c r="Z516" t="s">
        <v>2023</v>
      </c>
      <c r="AA516" t="s">
        <v>692</v>
      </c>
      <c r="AB516" s="69" t="str">
        <f>IF(AA516&lt;&gt;"",INDEX(Lookup!$N$2:$N$5,MATCH(Players!AA516,Lookup!$P$2:$P$5,0)),INDEX(Lookup!$N$2:$N$5,MATCH(Players!O516,Lookup!$O$2:$O$5,0)))</f>
        <v>Defense</v>
      </c>
      <c r="AC516">
        <v>2495000</v>
      </c>
      <c r="AD516" s="69" t="s">
        <v>788</v>
      </c>
      <c r="AE516" s="69" t="str">
        <f>INDEX('Translate table'!$H$2:$H$622,MATCH(Players!P516,'Translate table'!$G$2:$G$622,0))</f>
        <v>Greg Taylor</v>
      </c>
      <c r="AF516" s="69">
        <f>IFERROR(INDEX('Euro Qual stats'!$A$1:$L$2071,MATCH(Players!$AE516,'Euro Qual stats'!$A$1:$A$2071,0),MATCH(Players!AF$2,'Euro Qual stats'!$A$1:$L$1,0)),0)</f>
        <v>3</v>
      </c>
      <c r="AG516" s="69">
        <f>IFERROR(INDEX('Euro Qual stats'!$A$1:$L$2071,MATCH(Players!$AE516,'Euro Qual stats'!$A$1:$A$2071,0),MATCH(Players!AG$2,'Euro Qual stats'!$A$1:$L$1,0)),0)</f>
        <v>0.67</v>
      </c>
      <c r="AH516" s="69">
        <f>IFERROR(INDEX('Euro Qual stats'!$A$1:$L$2071,MATCH(Players!$AE516,'Euro Qual stats'!$A$1:$A$2071,0),MATCH(Players!AH$2,'Euro Qual stats'!$A$1:$L$1,0)),0)</f>
        <v>0</v>
      </c>
      <c r="AI516" s="69">
        <f>IFERROR(INDEX('Euro Qual stats'!$A$1:$L$2071,MATCH(Players!$AE516,'Euro Qual stats'!$A$1:$A$2071,0),MATCH(Players!AI$2,'Euro Qual stats'!$A$1:$L$1,0)),0)</f>
        <v>0.33</v>
      </c>
      <c r="AJ516" s="85">
        <f t="shared" si="280"/>
        <v>0.23766272189349114</v>
      </c>
      <c r="AK516" s="85">
        <f t="shared" si="281"/>
        <v>6.8831360946745579E-2</v>
      </c>
      <c r="AL516" s="85">
        <f t="shared" si="282"/>
        <v>0.22420118343195261</v>
      </c>
      <c r="AM516" s="85">
        <f t="shared" si="283"/>
        <v>0</v>
      </c>
      <c r="AN516" s="85">
        <f t="shared" si="284"/>
        <v>0</v>
      </c>
      <c r="AO516" s="85">
        <f t="shared" si="285"/>
        <v>0</v>
      </c>
      <c r="AP516" s="2">
        <f t="shared" si="286"/>
        <v>0</v>
      </c>
      <c r="AQ516" s="2">
        <f t="shared" si="287"/>
        <v>0</v>
      </c>
      <c r="AR516" s="2">
        <f t="shared" si="288"/>
        <v>0</v>
      </c>
      <c r="AS516" s="2">
        <f t="shared" si="289"/>
        <v>6</v>
      </c>
      <c r="AT516" s="2">
        <f t="shared" si="290"/>
        <v>0</v>
      </c>
      <c r="AU516" s="2">
        <f t="shared" ref="AU516:AU579" si="310">IF(AP516="",INDEX(BV$4:BV$7,MATCH(O516,$BU$4:$BU$7,0)),AP516)</f>
        <v>0</v>
      </c>
      <c r="AV516" s="2">
        <f t="shared" ref="AV516:AV579" si="311">IF(AQ516="",INDEX(BW$4:BW$7,MATCH($O516,$BU$4:$BU$7,0)),AQ516)</f>
        <v>0</v>
      </c>
      <c r="AW516" s="2">
        <f t="shared" ref="AW516:AW579" si="312">IF(AR516="",INDEX(BX$4:BX$7,MATCH($O516,$BU$4:$BU$7,0)),AR516)</f>
        <v>0</v>
      </c>
      <c r="AX516" s="2">
        <f t="shared" ref="AX516:AX579" si="313">IF(AS516="",INDEX(BY$4:BY$7,MATCH($O516,$BU$4:$BU$7,0)),AS516)</f>
        <v>6</v>
      </c>
      <c r="AY516" s="2">
        <f t="shared" ref="AY516:AY579" si="314">IF(AT516="",INDEX(BZ$4:BZ$7,MATCH($O516,$BU$4:$BU$7,0)),AT516)</f>
        <v>0</v>
      </c>
      <c r="AZ516" s="2">
        <f t="shared" si="291"/>
        <v>3.4415680473372789E-2</v>
      </c>
      <c r="BA516" s="2">
        <f t="shared" si="292"/>
        <v>0.11883136094674557</v>
      </c>
      <c r="BB516" s="2">
        <f t="shared" si="293"/>
        <v>3.165</v>
      </c>
      <c r="BC516">
        <f t="shared" si="294"/>
        <v>0</v>
      </c>
      <c r="BD516" s="74">
        <f t="shared" si="295"/>
        <v>0</v>
      </c>
      <c r="BE516" s="74">
        <f t="shared" si="296"/>
        <v>0</v>
      </c>
      <c r="BF516" s="74">
        <f t="shared" si="297"/>
        <v>0</v>
      </c>
      <c r="BG516" s="2">
        <f t="shared" si="298"/>
        <v>3.165</v>
      </c>
      <c r="BH516" s="2">
        <f t="shared" si="299"/>
        <v>0</v>
      </c>
      <c r="BI516" s="2">
        <f t="shared" si="300"/>
        <v>0</v>
      </c>
      <c r="BJ516" s="2">
        <f t="shared" si="301"/>
        <v>0</v>
      </c>
      <c r="BK516" s="2">
        <f t="shared" si="302"/>
        <v>0</v>
      </c>
      <c r="BL516" s="2">
        <f t="shared" si="303"/>
        <v>3.165</v>
      </c>
      <c r="BM516" s="2">
        <f t="shared" si="304"/>
        <v>0</v>
      </c>
      <c r="BN516" s="2">
        <f t="shared" si="305"/>
        <v>0</v>
      </c>
      <c r="BO516" s="2">
        <f t="shared" si="306"/>
        <v>0</v>
      </c>
      <c r="BP516" s="2">
        <f t="shared" si="307"/>
        <v>0</v>
      </c>
      <c r="BQ516" s="2">
        <f t="shared" si="308"/>
        <v>3.165</v>
      </c>
      <c r="BR516" s="2">
        <f t="shared" si="309"/>
        <v>0</v>
      </c>
    </row>
    <row r="517" spans="1:70" x14ac:dyDescent="0.3">
      <c r="A517" s="93">
        <v>0</v>
      </c>
      <c r="B517">
        <v>221540</v>
      </c>
      <c r="C517" t="s">
        <v>2949</v>
      </c>
      <c r="D517" t="s">
        <v>2950</v>
      </c>
      <c r="E517" t="s">
        <v>2951</v>
      </c>
      <c r="F517">
        <v>18706</v>
      </c>
      <c r="G517" t="s">
        <v>893</v>
      </c>
      <c r="H517" t="s">
        <v>905</v>
      </c>
      <c r="I517" t="s">
        <v>5231</v>
      </c>
      <c r="J517">
        <v>0</v>
      </c>
      <c r="K517">
        <v>4</v>
      </c>
      <c r="L517">
        <v>0</v>
      </c>
      <c r="M517">
        <v>0</v>
      </c>
      <c r="N517">
        <v>14</v>
      </c>
      <c r="O517" t="s">
        <v>1301</v>
      </c>
      <c r="P517" t="s">
        <v>2952</v>
      </c>
      <c r="Q517" t="s">
        <v>145</v>
      </c>
      <c r="R517">
        <v>2</v>
      </c>
      <c r="S517">
        <v>3</v>
      </c>
      <c r="T517">
        <v>0</v>
      </c>
      <c r="U517">
        <v>1</v>
      </c>
      <c r="V517">
        <v>1730</v>
      </c>
      <c r="W517">
        <v>13</v>
      </c>
      <c r="X517">
        <v>1</v>
      </c>
      <c r="Y517">
        <v>0</v>
      </c>
      <c r="Z517" t="s">
        <v>2023</v>
      </c>
      <c r="AA517" t="s">
        <v>692</v>
      </c>
      <c r="AB517" s="69" t="str">
        <f>IF(AA517&lt;&gt;"",INDEX(Lookup!$N$2:$N$5,MATCH(Players!AA517,Lookup!$P$2:$P$5,0)),INDEX(Lookup!$N$2:$N$5,MATCH(Players!O517,Lookup!$O$2:$O$5,0)))</f>
        <v>Defense</v>
      </c>
      <c r="AC517">
        <v>1995000</v>
      </c>
      <c r="AD517" s="69" t="s">
        <v>788</v>
      </c>
      <c r="AE517" s="69" t="str">
        <f>INDEX('Translate table'!$H$2:$H$622,MATCH(Players!P517,'Translate table'!$G$2:$G$622,0))</f>
        <v>Nathan AkÃ©</v>
      </c>
      <c r="AF517" s="69">
        <f>IFERROR(INDEX('Euro Qual stats'!$A$1:$L$2071,MATCH(Players!$AE517,'Euro Qual stats'!$A$1:$A$2071,0),MATCH(Players!AF$2,'Euro Qual stats'!$A$1:$L$1,0)),0)</f>
        <v>3</v>
      </c>
      <c r="AG517" s="69">
        <f>IFERROR(INDEX('Euro Qual stats'!$A$1:$L$2071,MATCH(Players!$AE517,'Euro Qual stats'!$A$1:$A$2071,0),MATCH(Players!AG$2,'Euro Qual stats'!$A$1:$L$1,0)),0)</f>
        <v>0</v>
      </c>
      <c r="AH517" s="69">
        <f>IFERROR(INDEX('Euro Qual stats'!$A$1:$L$2071,MATCH(Players!$AE517,'Euro Qual stats'!$A$1:$A$2071,0),MATCH(Players!AH$2,'Euro Qual stats'!$A$1:$L$1,0)),0)</f>
        <v>0.91</v>
      </c>
      <c r="AI517" s="69">
        <f>IFERROR(INDEX('Euro Qual stats'!$A$1:$L$2071,MATCH(Players!$AE517,'Euro Qual stats'!$A$1:$A$2071,0),MATCH(Players!AI$2,'Euro Qual stats'!$A$1:$L$1,0)),0)</f>
        <v>0</v>
      </c>
      <c r="AJ517" s="85">
        <f t="shared" si="280"/>
        <v>7.0162721893491126E-2</v>
      </c>
      <c r="AK517" s="85">
        <f t="shared" si="281"/>
        <v>0.29633136094674561</v>
      </c>
      <c r="AL517" s="85">
        <f t="shared" si="282"/>
        <v>0.14170118343195259</v>
      </c>
      <c r="AM517" s="85">
        <f t="shared" si="283"/>
        <v>0</v>
      </c>
      <c r="AN517" s="85">
        <f t="shared" si="284"/>
        <v>0</v>
      </c>
      <c r="AO517" s="85">
        <f t="shared" si="285"/>
        <v>0</v>
      </c>
      <c r="AP517" s="2">
        <f t="shared" si="286"/>
        <v>0.10404624277456648</v>
      </c>
      <c r="AQ517" s="2">
        <f t="shared" si="287"/>
        <v>0.15606936416184972</v>
      </c>
      <c r="AR517" s="2">
        <f t="shared" si="288"/>
        <v>0.67630057803468202</v>
      </c>
      <c r="AS517" s="2">
        <f t="shared" si="289"/>
        <v>5.2023121387283239E-2</v>
      </c>
      <c r="AT517" s="2">
        <f t="shared" si="290"/>
        <v>0</v>
      </c>
      <c r="AU517" s="2">
        <f t="shared" si="310"/>
        <v>0.10404624277456648</v>
      </c>
      <c r="AV517" s="2">
        <f t="shared" si="311"/>
        <v>0.15606936416184972</v>
      </c>
      <c r="AW517" s="2">
        <f t="shared" si="312"/>
        <v>0.67630057803468202</v>
      </c>
      <c r="AX517" s="2">
        <f t="shared" si="313"/>
        <v>5.2023121387283239E-2</v>
      </c>
      <c r="AY517" s="2">
        <f t="shared" si="314"/>
        <v>0</v>
      </c>
      <c r="AZ517" s="2">
        <f t="shared" si="291"/>
        <v>0.20018880186065605</v>
      </c>
      <c r="BA517" s="2">
        <f t="shared" si="292"/>
        <v>0.11311604302767042</v>
      </c>
      <c r="BB517" s="2">
        <f t="shared" si="293"/>
        <v>2.6011560693641619E-2</v>
      </c>
      <c r="BC517">
        <f t="shared" si="294"/>
        <v>0</v>
      </c>
      <c r="BD517" s="74">
        <f t="shared" si="295"/>
        <v>0</v>
      </c>
      <c r="BE517" s="74">
        <f t="shared" si="296"/>
        <v>0</v>
      </c>
      <c r="BF517" s="74">
        <f t="shared" si="297"/>
        <v>0</v>
      </c>
      <c r="BG517" s="2">
        <f t="shared" si="298"/>
        <v>2.6011560693641619E-2</v>
      </c>
      <c r="BH517" s="2">
        <f t="shared" si="299"/>
        <v>0</v>
      </c>
      <c r="BI517" s="2">
        <f t="shared" si="300"/>
        <v>0</v>
      </c>
      <c r="BJ517" s="2">
        <f t="shared" si="301"/>
        <v>0</v>
      </c>
      <c r="BK517" s="2">
        <f t="shared" si="302"/>
        <v>0</v>
      </c>
      <c r="BL517" s="2">
        <f t="shared" si="303"/>
        <v>2.6011560693641619E-2</v>
      </c>
      <c r="BM517" s="2">
        <f t="shared" si="304"/>
        <v>0</v>
      </c>
      <c r="BN517" s="2">
        <f t="shared" si="305"/>
        <v>0</v>
      </c>
      <c r="BO517" s="2">
        <f t="shared" si="306"/>
        <v>0</v>
      </c>
      <c r="BP517" s="2">
        <f t="shared" si="307"/>
        <v>0</v>
      </c>
      <c r="BQ517" s="2">
        <f t="shared" si="308"/>
        <v>2.6011560693641619E-2</v>
      </c>
      <c r="BR517" s="2">
        <f t="shared" si="309"/>
        <v>0</v>
      </c>
    </row>
    <row r="518" spans="1:70" x14ac:dyDescent="0.3">
      <c r="A518" s="93">
        <v>0</v>
      </c>
      <c r="B518">
        <v>213450</v>
      </c>
      <c r="C518" t="s">
        <v>2953</v>
      </c>
      <c r="D518" t="s">
        <v>2954</v>
      </c>
      <c r="E518" t="s">
        <v>2955</v>
      </c>
      <c r="F518">
        <v>18706</v>
      </c>
      <c r="G518" t="s">
        <v>893</v>
      </c>
      <c r="H518" t="s">
        <v>905</v>
      </c>
      <c r="I518" t="s">
        <v>979</v>
      </c>
      <c r="J518">
        <v>1.3</v>
      </c>
      <c r="K518">
        <v>4</v>
      </c>
      <c r="L518">
        <v>1.3</v>
      </c>
      <c r="M518">
        <v>0</v>
      </c>
      <c r="N518">
        <v>921</v>
      </c>
      <c r="O518" t="s">
        <v>1301</v>
      </c>
      <c r="P518" t="s">
        <v>2956</v>
      </c>
      <c r="Q518" t="s">
        <v>534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 t="s">
        <v>2023</v>
      </c>
      <c r="AA518" t="s">
        <v>692</v>
      </c>
      <c r="AB518" s="69" t="str">
        <f>IF(AA518&lt;&gt;"",INDEX(Lookup!$N$2:$N$5,MATCH(Players!AA518,Lookup!$P$2:$P$5,0)),INDEX(Lookup!$N$2:$N$5,MATCH(Players!O518,Lookup!$O$2:$O$5,0)))</f>
        <v>Defense</v>
      </c>
      <c r="AC518">
        <v>2976000</v>
      </c>
      <c r="AD518" s="69" t="s">
        <v>788</v>
      </c>
      <c r="AE518" s="69" t="str">
        <f>INDEX('Translate table'!$H$2:$H$622,MATCH(Players!P518,'Translate table'!$G$2:$G$622,0))</f>
        <v>Granit Xhaka</v>
      </c>
      <c r="AF518" s="69">
        <f>IFERROR(INDEX('Euro Qual stats'!$A$1:$L$2071,MATCH(Players!$AE518,'Euro Qual stats'!$A$1:$A$2071,0),MATCH(Players!AF$2,'Euro Qual stats'!$A$1:$L$1,0)),0)</f>
        <v>8</v>
      </c>
      <c r="AG518" s="69">
        <f>IFERROR(INDEX('Euro Qual stats'!$A$1:$L$2071,MATCH(Players!$AE518,'Euro Qual stats'!$A$1:$A$2071,0),MATCH(Players!AG$2,'Euro Qual stats'!$A$1:$L$1,0)),0)</f>
        <v>0.13</v>
      </c>
      <c r="AH518" s="69">
        <f>IFERROR(INDEX('Euro Qual stats'!$A$1:$L$2071,MATCH(Players!$AE518,'Euro Qual stats'!$A$1:$A$2071,0),MATCH(Players!AH$2,'Euro Qual stats'!$A$1:$L$1,0)),0)</f>
        <v>0.26</v>
      </c>
      <c r="AI518" s="69">
        <f>IFERROR(INDEX('Euro Qual stats'!$A$1:$L$2071,MATCH(Players!$AE518,'Euro Qual stats'!$A$1:$A$2071,0),MATCH(Players!AI$2,'Euro Qual stats'!$A$1:$L$1,0)),0)</f>
        <v>0.26</v>
      </c>
      <c r="AJ518" s="85">
        <f t="shared" si="280"/>
        <v>0.11785009861932939</v>
      </c>
      <c r="AK518" s="85">
        <f t="shared" si="281"/>
        <v>0.20392504930966471</v>
      </c>
      <c r="AL518" s="85">
        <f t="shared" si="282"/>
        <v>0.23631163708086783</v>
      </c>
      <c r="AM518" s="85">
        <f t="shared" si="283"/>
        <v>0.11529172946784945</v>
      </c>
      <c r="AN518" s="85">
        <f t="shared" si="284"/>
        <v>7.2310880274705197E-2</v>
      </c>
      <c r="AO518" s="85">
        <f t="shared" si="285"/>
        <v>0.12012374376575714</v>
      </c>
      <c r="AP518" s="2" t="str">
        <f t="shared" si="286"/>
        <v/>
      </c>
      <c r="AQ518" s="2" t="str">
        <f t="shared" si="287"/>
        <v/>
      </c>
      <c r="AR518" s="2" t="str">
        <f t="shared" si="288"/>
        <v/>
      </c>
      <c r="AS518" s="2" t="str">
        <f t="shared" si="289"/>
        <v/>
      </c>
      <c r="AT518" s="2" t="str">
        <f t="shared" si="290"/>
        <v/>
      </c>
      <c r="AU518" s="2">
        <f t="shared" si="310"/>
        <v>0</v>
      </c>
      <c r="AV518" s="2">
        <f t="shared" si="311"/>
        <v>0</v>
      </c>
      <c r="AW518" s="2">
        <f t="shared" si="312"/>
        <v>7.9071179238124151E-2</v>
      </c>
      <c r="AX518" s="2">
        <f t="shared" si="313"/>
        <v>0.13674475927152546</v>
      </c>
      <c r="AY518" s="2">
        <f t="shared" si="314"/>
        <v>0</v>
      </c>
      <c r="AZ518" s="2">
        <f t="shared" si="291"/>
        <v>0.10196252465483235</v>
      </c>
      <c r="BA518" s="2">
        <f t="shared" si="292"/>
        <v>5.8925049309664697E-2</v>
      </c>
      <c r="BB518" s="2">
        <f t="shared" si="293"/>
        <v>0.19837237963576274</v>
      </c>
      <c r="BC518">
        <f t="shared" si="294"/>
        <v>1</v>
      </c>
      <c r="BD518" s="74">
        <f t="shared" si="295"/>
        <v>5.6256236873615535E-2</v>
      </c>
      <c r="BE518" s="74">
        <f t="shared" si="296"/>
        <v>6.6690529572044674E-2</v>
      </c>
      <c r="BF518" s="74">
        <f t="shared" si="297"/>
        <v>2.8501730084279892E-2</v>
      </c>
      <c r="BG518" s="2">
        <f t="shared" si="298"/>
        <v>0.19837237963576274</v>
      </c>
      <c r="BH518" s="2">
        <f t="shared" si="299"/>
        <v>0</v>
      </c>
      <c r="BI518" s="2">
        <f t="shared" si="300"/>
        <v>5.6256236873615535E-2</v>
      </c>
      <c r="BJ518" s="2">
        <f t="shared" si="301"/>
        <v>6.6690529572044674E-2</v>
      </c>
      <c r="BK518" s="2">
        <f t="shared" si="302"/>
        <v>2.8501730084279892E-2</v>
      </c>
      <c r="BL518" s="2">
        <f t="shared" si="303"/>
        <v>0.19837237963576274</v>
      </c>
      <c r="BM518" s="2">
        <f t="shared" si="304"/>
        <v>0</v>
      </c>
      <c r="BN518" s="2">
        <f t="shared" si="305"/>
        <v>5.6256236873615535E-2</v>
      </c>
      <c r="BO518" s="2">
        <f t="shared" si="306"/>
        <v>6.6690529572044674E-2</v>
      </c>
      <c r="BP518" s="2">
        <f t="shared" si="307"/>
        <v>3.0853847994061896E-2</v>
      </c>
      <c r="BQ518" s="2">
        <f t="shared" si="308"/>
        <v>0.19837237963576274</v>
      </c>
      <c r="BR518" s="2">
        <f t="shared" si="309"/>
        <v>0</v>
      </c>
    </row>
    <row r="519" spans="1:70" x14ac:dyDescent="0.3">
      <c r="A519" s="93">
        <v>0</v>
      </c>
      <c r="B519">
        <v>204792</v>
      </c>
      <c r="C519" t="s">
        <v>2957</v>
      </c>
      <c r="D519" t="s">
        <v>2310</v>
      </c>
      <c r="E519" t="s">
        <v>2958</v>
      </c>
      <c r="F519">
        <v>18706</v>
      </c>
      <c r="G519" t="s">
        <v>893</v>
      </c>
      <c r="H519" t="s">
        <v>905</v>
      </c>
      <c r="I519" t="s">
        <v>5231</v>
      </c>
      <c r="J519">
        <v>0</v>
      </c>
      <c r="K519">
        <v>4</v>
      </c>
      <c r="L519">
        <v>0</v>
      </c>
      <c r="M519">
        <v>0</v>
      </c>
      <c r="N519">
        <v>24</v>
      </c>
      <c r="O519" t="s">
        <v>1301</v>
      </c>
      <c r="P519" t="s">
        <v>2959</v>
      </c>
      <c r="Q519" t="s">
        <v>78</v>
      </c>
      <c r="R519">
        <v>4</v>
      </c>
      <c r="S519">
        <v>1</v>
      </c>
      <c r="T519">
        <v>0</v>
      </c>
      <c r="U519">
        <v>7</v>
      </c>
      <c r="V519">
        <v>2127</v>
      </c>
      <c r="W519">
        <v>8</v>
      </c>
      <c r="X519">
        <v>3</v>
      </c>
      <c r="Y519">
        <v>0</v>
      </c>
      <c r="Z519" t="s">
        <v>2023</v>
      </c>
      <c r="AA519" t="s">
        <v>692</v>
      </c>
      <c r="AB519" s="69" t="str">
        <f>IF(AA519&lt;&gt;"",INDEX(Lookup!$N$2:$N$5,MATCH(Players!AA519,Lookup!$P$2:$P$5,0)),INDEX(Lookup!$N$2:$N$5,MATCH(Players!O519,Lookup!$O$2:$O$5,0)))</f>
        <v>Defense</v>
      </c>
      <c r="AC519">
        <v>1995000</v>
      </c>
      <c r="AD519" s="69" t="s">
        <v>789</v>
      </c>
      <c r="AE519" s="69" t="str">
        <f>INDEX('Translate table'!$H$2:$H$622,MATCH(Players!P519,'Translate table'!$G$2:$G$622,0))</f>
        <v>Scott McKenna</v>
      </c>
      <c r="AF519" s="69">
        <f>IFERROR(INDEX('Euro Qual stats'!$A$1:$L$2071,MATCH(Players!$AE519,'Euro Qual stats'!$A$1:$A$2071,0),MATCH(Players!AF$2,'Euro Qual stats'!$A$1:$L$1,0)),0)</f>
        <v>6</v>
      </c>
      <c r="AG519" s="69">
        <f>IFERROR(INDEX('Euro Qual stats'!$A$1:$L$2071,MATCH(Players!$AE519,'Euro Qual stats'!$A$1:$A$2071,0),MATCH(Players!AG$2,'Euro Qual stats'!$A$1:$L$1,0)),0)</f>
        <v>0</v>
      </c>
      <c r="AH519" s="69">
        <f>IFERROR(INDEX('Euro Qual stats'!$A$1:$L$2071,MATCH(Players!$AE519,'Euro Qual stats'!$A$1:$A$2071,0),MATCH(Players!AH$2,'Euro Qual stats'!$A$1:$L$1,0)),0)</f>
        <v>0</v>
      </c>
      <c r="AI519" s="69">
        <f>IFERROR(INDEX('Euro Qual stats'!$A$1:$L$2071,MATCH(Players!$AE519,'Euro Qual stats'!$A$1:$A$2071,0),MATCH(Players!AI$2,'Euro Qual stats'!$A$1:$L$1,0)),0)</f>
        <v>0.17</v>
      </c>
      <c r="AJ519" s="85">
        <f t="shared" si="280"/>
        <v>4.6775147928994086E-2</v>
      </c>
      <c r="AK519" s="85">
        <f t="shared" si="281"/>
        <v>4.5887573964497053E-2</v>
      </c>
      <c r="AL519" s="85">
        <f t="shared" si="282"/>
        <v>0.17946745562130173</v>
      </c>
      <c r="AM519" s="85">
        <f t="shared" si="283"/>
        <v>0</v>
      </c>
      <c r="AN519" s="85">
        <f t="shared" si="284"/>
        <v>0</v>
      </c>
      <c r="AO519" s="85">
        <f t="shared" si="285"/>
        <v>0</v>
      </c>
      <c r="AP519" s="2">
        <f t="shared" si="286"/>
        <v>0.16925246826516219</v>
      </c>
      <c r="AQ519" s="2">
        <f t="shared" si="287"/>
        <v>4.2313117066290547E-2</v>
      </c>
      <c r="AR519" s="2">
        <f t="shared" si="288"/>
        <v>0.33850493653032437</v>
      </c>
      <c r="AS519" s="2">
        <f t="shared" si="289"/>
        <v>0.12693935119887165</v>
      </c>
      <c r="AT519" s="2">
        <f t="shared" si="290"/>
        <v>0</v>
      </c>
      <c r="AU519" s="2">
        <f t="shared" si="310"/>
        <v>0.16925246826516219</v>
      </c>
      <c r="AV519" s="2">
        <f t="shared" si="311"/>
        <v>4.2313117066290547E-2</v>
      </c>
      <c r="AW519" s="2">
        <f t="shared" si="312"/>
        <v>0.33850493653032437</v>
      </c>
      <c r="AX519" s="2">
        <f t="shared" si="313"/>
        <v>0.12693935119887165</v>
      </c>
      <c r="AY519" s="2">
        <f t="shared" si="314"/>
        <v>0</v>
      </c>
      <c r="AZ519" s="2">
        <f t="shared" si="291"/>
        <v>0.10757002111482962</v>
      </c>
      <c r="BA519" s="2">
        <f t="shared" si="292"/>
        <v>4.4544132497642316E-2</v>
      </c>
      <c r="BB519" s="2">
        <f t="shared" si="293"/>
        <v>0.14846967559943583</v>
      </c>
      <c r="BC519">
        <f t="shared" si="294"/>
        <v>0</v>
      </c>
      <c r="BD519" s="74">
        <f t="shared" si="295"/>
        <v>0</v>
      </c>
      <c r="BE519" s="74">
        <f t="shared" si="296"/>
        <v>0</v>
      </c>
      <c r="BF519" s="74">
        <f t="shared" si="297"/>
        <v>0</v>
      </c>
      <c r="BG519" s="2">
        <f t="shared" si="298"/>
        <v>0.14846967559943583</v>
      </c>
      <c r="BH519" s="2">
        <f t="shared" si="299"/>
        <v>0</v>
      </c>
      <c r="BI519" s="2">
        <f t="shared" si="300"/>
        <v>0</v>
      </c>
      <c r="BJ519" s="2">
        <f t="shared" si="301"/>
        <v>0</v>
      </c>
      <c r="BK519" s="2">
        <f t="shared" si="302"/>
        <v>0</v>
      </c>
      <c r="BL519" s="2">
        <f t="shared" si="303"/>
        <v>0.14846967559943583</v>
      </c>
      <c r="BM519" s="2">
        <f t="shared" si="304"/>
        <v>0</v>
      </c>
      <c r="BN519" s="2">
        <f t="shared" si="305"/>
        <v>0</v>
      </c>
      <c r="BO519" s="2">
        <f t="shared" si="306"/>
        <v>0</v>
      </c>
      <c r="BP519" s="2">
        <f t="shared" si="307"/>
        <v>0</v>
      </c>
      <c r="BQ519" s="2">
        <f t="shared" si="308"/>
        <v>0.14846967559943583</v>
      </c>
      <c r="BR519" s="2">
        <f t="shared" si="309"/>
        <v>0</v>
      </c>
    </row>
    <row r="520" spans="1:70" x14ac:dyDescent="0.3">
      <c r="A520" s="93">
        <v>0</v>
      </c>
      <c r="B520">
        <v>204790</v>
      </c>
      <c r="C520" t="s">
        <v>2960</v>
      </c>
      <c r="D520" t="s">
        <v>1413</v>
      </c>
      <c r="E520" t="s">
        <v>2961</v>
      </c>
      <c r="F520">
        <v>18706</v>
      </c>
      <c r="G520" t="s">
        <v>893</v>
      </c>
      <c r="H520" t="s">
        <v>905</v>
      </c>
      <c r="I520" t="s">
        <v>5231</v>
      </c>
      <c r="J520">
        <v>0</v>
      </c>
      <c r="K520">
        <v>4</v>
      </c>
      <c r="L520">
        <v>0</v>
      </c>
      <c r="M520">
        <v>0</v>
      </c>
      <c r="N520">
        <v>16</v>
      </c>
      <c r="O520" t="s">
        <v>1301</v>
      </c>
      <c r="P520" t="s">
        <v>2962</v>
      </c>
      <c r="Q520" t="s">
        <v>2963</v>
      </c>
      <c r="R520">
        <v>4</v>
      </c>
      <c r="S520">
        <v>0</v>
      </c>
      <c r="T520">
        <v>0</v>
      </c>
      <c r="U520">
        <v>1</v>
      </c>
      <c r="V520">
        <v>983</v>
      </c>
      <c r="W520">
        <v>7</v>
      </c>
      <c r="X520">
        <v>0</v>
      </c>
      <c r="Y520">
        <v>0</v>
      </c>
      <c r="Z520" t="s">
        <v>2023</v>
      </c>
      <c r="AA520" t="s">
        <v>692</v>
      </c>
      <c r="AB520" s="69" t="str">
        <f>IF(AA520&lt;&gt;"",INDEX(Lookup!$N$2:$N$5,MATCH(Players!AA520,Lookup!$P$2:$P$5,0)),INDEX(Lookup!$N$2:$N$5,MATCH(Players!O520,Lookup!$O$2:$O$5,0)))</f>
        <v>Defense</v>
      </c>
      <c r="AC520">
        <v>2495000</v>
      </c>
      <c r="AD520" s="69" t="s">
        <v>789</v>
      </c>
      <c r="AE520" s="69" t="str">
        <f>INDEX('Translate table'!$H$2:$H$622,MATCH(Players!P520,'Translate table'!$G$2:$G$622,0))</f>
        <v>Declan Gallagher</v>
      </c>
      <c r="AF520" s="69">
        <f>IFERROR(INDEX('Euro Qual stats'!$A$1:$L$2071,MATCH(Players!$AE520,'Euro Qual stats'!$A$1:$A$2071,0),MATCH(Players!AF$2,'Euro Qual stats'!$A$1:$L$1,0)),0)</f>
        <v>4</v>
      </c>
      <c r="AG520" s="69">
        <f>IFERROR(INDEX('Euro Qual stats'!$A$1:$L$2071,MATCH(Players!$AE520,'Euro Qual stats'!$A$1:$A$2071,0),MATCH(Players!AG$2,'Euro Qual stats'!$A$1:$L$1,0)),0)</f>
        <v>0</v>
      </c>
      <c r="AH520" s="69">
        <f>IFERROR(INDEX('Euro Qual stats'!$A$1:$L$2071,MATCH(Players!$AE520,'Euro Qual stats'!$A$1:$A$2071,0),MATCH(Players!AH$2,'Euro Qual stats'!$A$1:$L$1,0)),0)</f>
        <v>0</v>
      </c>
      <c r="AI520" s="69">
        <f>IFERROR(INDEX('Euro Qual stats'!$A$1:$L$2071,MATCH(Players!$AE520,'Euro Qual stats'!$A$1:$A$2071,0),MATCH(Players!AI$2,'Euro Qual stats'!$A$1:$L$1,0)),0)</f>
        <v>0.5</v>
      </c>
      <c r="AJ520" s="85">
        <f t="shared" si="280"/>
        <v>6.2366863905325448E-2</v>
      </c>
      <c r="AK520" s="85">
        <f t="shared" si="281"/>
        <v>6.1183431952662737E-2</v>
      </c>
      <c r="AL520" s="85">
        <f t="shared" si="282"/>
        <v>0.29262327416173561</v>
      </c>
      <c r="AM520" s="85">
        <f t="shared" si="283"/>
        <v>0</v>
      </c>
      <c r="AN520" s="85">
        <f t="shared" si="284"/>
        <v>0</v>
      </c>
      <c r="AO520" s="85">
        <f t="shared" si="285"/>
        <v>0</v>
      </c>
      <c r="AP520" s="2">
        <f t="shared" si="286"/>
        <v>0.36622583926754831</v>
      </c>
      <c r="AQ520" s="2">
        <f t="shared" si="287"/>
        <v>0</v>
      </c>
      <c r="AR520" s="2">
        <f t="shared" si="288"/>
        <v>0.64089521871820954</v>
      </c>
      <c r="AS520" s="2">
        <f t="shared" si="289"/>
        <v>0</v>
      </c>
      <c r="AT520" s="2">
        <f t="shared" si="290"/>
        <v>0</v>
      </c>
      <c r="AU520" s="2">
        <f t="shared" si="310"/>
        <v>0.36622583926754831</v>
      </c>
      <c r="AV520" s="2">
        <f t="shared" si="311"/>
        <v>0</v>
      </c>
      <c r="AW520" s="2">
        <f t="shared" si="312"/>
        <v>0.64089521871820954</v>
      </c>
      <c r="AX520" s="2">
        <f t="shared" si="313"/>
        <v>0</v>
      </c>
      <c r="AY520" s="2">
        <f t="shared" si="314"/>
        <v>0</v>
      </c>
      <c r="AZ520" s="2">
        <f t="shared" si="291"/>
        <v>0.21370463561010553</v>
      </c>
      <c r="BA520" s="2">
        <f t="shared" si="292"/>
        <v>3.1183431952662724E-2</v>
      </c>
      <c r="BB520" s="2">
        <f t="shared" si="293"/>
        <v>0.25</v>
      </c>
      <c r="BC520">
        <f t="shared" si="294"/>
        <v>0</v>
      </c>
      <c r="BD520" s="74">
        <f t="shared" si="295"/>
        <v>0</v>
      </c>
      <c r="BE520" s="74">
        <f t="shared" si="296"/>
        <v>0</v>
      </c>
      <c r="BF520" s="74">
        <f t="shared" si="297"/>
        <v>0</v>
      </c>
      <c r="BG520" s="2">
        <f t="shared" si="298"/>
        <v>0.25</v>
      </c>
      <c r="BH520" s="2">
        <f t="shared" si="299"/>
        <v>0</v>
      </c>
      <c r="BI520" s="2">
        <f t="shared" si="300"/>
        <v>0</v>
      </c>
      <c r="BJ520" s="2">
        <f t="shared" si="301"/>
        <v>0</v>
      </c>
      <c r="BK520" s="2">
        <f t="shared" si="302"/>
        <v>0</v>
      </c>
      <c r="BL520" s="2">
        <f t="shared" si="303"/>
        <v>0.25</v>
      </c>
      <c r="BM520" s="2">
        <f t="shared" si="304"/>
        <v>0</v>
      </c>
      <c r="BN520" s="2">
        <f t="shared" si="305"/>
        <v>0</v>
      </c>
      <c r="BO520" s="2">
        <f t="shared" si="306"/>
        <v>0</v>
      </c>
      <c r="BP520" s="2">
        <f t="shared" si="307"/>
        <v>0</v>
      </c>
      <c r="BQ520" s="2">
        <f t="shared" si="308"/>
        <v>0.25</v>
      </c>
      <c r="BR520" s="2">
        <f t="shared" si="309"/>
        <v>0</v>
      </c>
    </row>
    <row r="521" spans="1:70" x14ac:dyDescent="0.3">
      <c r="A521" s="93">
        <v>0</v>
      </c>
      <c r="B521">
        <v>204784</v>
      </c>
      <c r="C521" t="s">
        <v>2964</v>
      </c>
      <c r="D521" t="s">
        <v>2965</v>
      </c>
      <c r="E521" t="s">
        <v>2966</v>
      </c>
      <c r="F521">
        <v>18706</v>
      </c>
      <c r="G521" t="s">
        <v>893</v>
      </c>
      <c r="H521" t="s">
        <v>905</v>
      </c>
      <c r="I521" t="s">
        <v>979</v>
      </c>
      <c r="J521">
        <v>0.7</v>
      </c>
      <c r="K521">
        <v>4</v>
      </c>
      <c r="L521">
        <v>0.7</v>
      </c>
      <c r="M521">
        <v>0</v>
      </c>
      <c r="N521">
        <v>54</v>
      </c>
      <c r="O521" t="s">
        <v>1301</v>
      </c>
      <c r="P521" t="s">
        <v>571</v>
      </c>
      <c r="Q521" t="s">
        <v>571</v>
      </c>
      <c r="R521">
        <v>1</v>
      </c>
      <c r="S521">
        <v>0</v>
      </c>
      <c r="T521">
        <v>0</v>
      </c>
      <c r="U521">
        <v>6</v>
      </c>
      <c r="V521">
        <v>2187</v>
      </c>
      <c r="W521">
        <v>9</v>
      </c>
      <c r="X521">
        <v>4</v>
      </c>
      <c r="Y521">
        <v>1</v>
      </c>
      <c r="Z521" t="s">
        <v>2023</v>
      </c>
      <c r="AA521" t="s">
        <v>692</v>
      </c>
      <c r="AB521" s="69" t="str">
        <f>IF(AA521&lt;&gt;"",INDEX(Lookup!$N$2:$N$5,MATCH(Players!AA521,Lookup!$P$2:$P$5,0)),INDEX(Lookup!$N$2:$N$5,MATCH(Players!O521,Lookup!$O$2:$O$5,0)))</f>
        <v>Defense</v>
      </c>
      <c r="AC521">
        <v>2476000</v>
      </c>
      <c r="AD521" s="69" t="s">
        <v>788</v>
      </c>
      <c r="AE521" s="69" t="str">
        <f>INDEX('Translate table'!$H$2:$H$622,MATCH(Players!P521,'Translate table'!$G$2:$G$622,0))</f>
        <v>Liam Cooper</v>
      </c>
      <c r="AF521" s="69">
        <f>IFERROR(INDEX('Euro Qual stats'!$A$1:$L$2071,MATCH(Players!$AE521,'Euro Qual stats'!$A$1:$A$2071,0),MATCH(Players!AF$2,'Euro Qual stats'!$A$1:$L$1,0)),0)</f>
        <v>3</v>
      </c>
      <c r="AG521" s="69">
        <f>IFERROR(INDEX('Euro Qual stats'!$A$1:$L$2071,MATCH(Players!$AE521,'Euro Qual stats'!$A$1:$A$2071,0),MATCH(Players!AG$2,'Euro Qual stats'!$A$1:$L$1,0)),0)</f>
        <v>0</v>
      </c>
      <c r="AH521" s="69">
        <f>IFERROR(INDEX('Euro Qual stats'!$A$1:$L$2071,MATCH(Players!$AE521,'Euro Qual stats'!$A$1:$A$2071,0),MATCH(Players!AH$2,'Euro Qual stats'!$A$1:$L$1,0)),0)</f>
        <v>0</v>
      </c>
      <c r="AI521" s="69">
        <f>IFERROR(INDEX('Euro Qual stats'!$A$1:$L$2071,MATCH(Players!$AE521,'Euro Qual stats'!$A$1:$A$2071,0),MATCH(Players!AI$2,'Euro Qual stats'!$A$1:$L$1,0)),0)</f>
        <v>0.33</v>
      </c>
      <c r="AJ521" s="85">
        <f t="shared" si="280"/>
        <v>7.0162721893491126E-2</v>
      </c>
      <c r="AK521" s="85">
        <f t="shared" si="281"/>
        <v>6.8831360946745579E-2</v>
      </c>
      <c r="AL521" s="85">
        <f t="shared" si="282"/>
        <v>0.22420118343195261</v>
      </c>
      <c r="AM521" s="85">
        <f t="shared" si="283"/>
        <v>6.8639582368118401E-2</v>
      </c>
      <c r="AN521" s="85">
        <f t="shared" si="284"/>
        <v>2.4407282564914645E-2</v>
      </c>
      <c r="AO521" s="85">
        <f t="shared" si="285"/>
        <v>0.11396766508516495</v>
      </c>
      <c r="AP521" s="2">
        <f t="shared" si="286"/>
        <v>4.1152263374485597E-2</v>
      </c>
      <c r="AQ521" s="2">
        <f t="shared" si="287"/>
        <v>0</v>
      </c>
      <c r="AR521" s="2">
        <f t="shared" si="288"/>
        <v>0.37037037037037041</v>
      </c>
      <c r="AS521" s="2">
        <f t="shared" si="289"/>
        <v>0.16460905349794239</v>
      </c>
      <c r="AT521" s="2">
        <f t="shared" si="290"/>
        <v>4.1152263374485597E-2</v>
      </c>
      <c r="AU521" s="2">
        <f t="shared" si="310"/>
        <v>4.1152263374485597E-2</v>
      </c>
      <c r="AV521" s="2">
        <f t="shared" si="311"/>
        <v>0</v>
      </c>
      <c r="AW521" s="2">
        <f t="shared" si="312"/>
        <v>0.37037037037037041</v>
      </c>
      <c r="AX521" s="2">
        <f t="shared" si="313"/>
        <v>0.16460905349794239</v>
      </c>
      <c r="AY521" s="2">
        <f t="shared" si="314"/>
        <v>4.1152263374485597E-2</v>
      </c>
      <c r="AZ521" s="2">
        <f t="shared" si="291"/>
        <v>5.4991812160615591E-2</v>
      </c>
      <c r="BA521" s="2">
        <f t="shared" si="292"/>
        <v>3.5081360946745563E-2</v>
      </c>
      <c r="BB521" s="2">
        <f t="shared" si="293"/>
        <v>0.24730452674897119</v>
      </c>
      <c r="BC521">
        <f t="shared" si="294"/>
        <v>1</v>
      </c>
      <c r="BD521" s="74">
        <f t="shared" si="295"/>
        <v>3.0340876920119927E-2</v>
      </c>
      <c r="BE521" s="74">
        <f t="shared" si="296"/>
        <v>3.970458348454492E-2</v>
      </c>
      <c r="BF521" s="74">
        <f t="shared" si="297"/>
        <v>0.13350245221107571</v>
      </c>
      <c r="BG521" s="2">
        <f t="shared" si="298"/>
        <v>0.24730452674897119</v>
      </c>
      <c r="BH521" s="2">
        <f t="shared" si="299"/>
        <v>4.1152263374485597E-2</v>
      </c>
      <c r="BI521" s="2">
        <f t="shared" si="300"/>
        <v>3.0340876920119927E-2</v>
      </c>
      <c r="BJ521" s="2">
        <f t="shared" si="301"/>
        <v>3.970458348454492E-2</v>
      </c>
      <c r="BK521" s="2">
        <f t="shared" si="302"/>
        <v>0.13350245221107571</v>
      </c>
      <c r="BL521" s="2">
        <f t="shared" si="303"/>
        <v>0.24730452674897119</v>
      </c>
      <c r="BM521" s="2">
        <f t="shared" si="304"/>
        <v>4.1152263374485597E-2</v>
      </c>
      <c r="BN521" s="2">
        <f t="shared" si="305"/>
        <v>3.0340876920119927E-2</v>
      </c>
      <c r="BO521" s="2">
        <f t="shared" si="306"/>
        <v>3.970458348454492E-2</v>
      </c>
      <c r="BP521" s="2">
        <f t="shared" si="307"/>
        <v>0.14451980126030697</v>
      </c>
      <c r="BQ521" s="2">
        <f t="shared" si="308"/>
        <v>0.24730452674897119</v>
      </c>
      <c r="BR521" s="2">
        <f t="shared" si="309"/>
        <v>4.1152263374485597E-2</v>
      </c>
    </row>
    <row r="522" spans="1:70" x14ac:dyDescent="0.3">
      <c r="A522" s="93">
        <v>0</v>
      </c>
      <c r="B522">
        <v>222225</v>
      </c>
      <c r="C522" t="s">
        <v>2967</v>
      </c>
      <c r="D522" t="s">
        <v>1601</v>
      </c>
      <c r="E522" t="s">
        <v>2968</v>
      </c>
      <c r="F522">
        <v>18706</v>
      </c>
      <c r="G522" t="s">
        <v>893</v>
      </c>
      <c r="H522" t="s">
        <v>905</v>
      </c>
      <c r="I522" t="s">
        <v>1008</v>
      </c>
      <c r="J522">
        <v>1</v>
      </c>
      <c r="K522">
        <v>4</v>
      </c>
      <c r="L522">
        <v>1</v>
      </c>
      <c r="M522">
        <v>0</v>
      </c>
      <c r="N522">
        <v>115</v>
      </c>
      <c r="O522" t="s">
        <v>992</v>
      </c>
      <c r="P522" t="s">
        <v>2969</v>
      </c>
      <c r="Q522" t="s">
        <v>2970</v>
      </c>
      <c r="R522">
        <v>0</v>
      </c>
      <c r="S522">
        <v>1</v>
      </c>
      <c r="T522">
        <v>0</v>
      </c>
      <c r="U522">
        <v>0</v>
      </c>
      <c r="V522">
        <v>344</v>
      </c>
      <c r="W522">
        <v>0</v>
      </c>
      <c r="X522">
        <v>1</v>
      </c>
      <c r="Y522">
        <v>0</v>
      </c>
      <c r="Z522" t="s">
        <v>2023</v>
      </c>
      <c r="AA522" t="s">
        <v>693</v>
      </c>
      <c r="AB522" s="69" t="str">
        <f>IF(AA522&lt;&gt;"",INDEX(Lookup!$N$2:$N$5,MATCH(Players!AA522,Lookup!$P$2:$P$5,0)),INDEX(Lookup!$N$2:$N$5,MATCH(Players!O522,Lookup!$O$2:$O$5,0)))</f>
        <v>Striker</v>
      </c>
      <c r="AC522">
        <v>2492000</v>
      </c>
      <c r="AD522" s="69" t="s">
        <v>788</v>
      </c>
      <c r="AE522" s="69" t="str">
        <f>INDEX('Translate table'!$H$2:$H$622,MATCH(Players!P522,'Translate table'!$G$2:$G$622,0))</f>
        <v>James Forrest</v>
      </c>
      <c r="AF522" s="69">
        <f>IFERROR(INDEX('Euro Qual stats'!$A$1:$L$2071,MATCH(Players!$AE522,'Euro Qual stats'!$A$1:$A$2071,0),MATCH(Players!AF$2,'Euro Qual stats'!$A$1:$L$1,0)),0)</f>
        <v>8</v>
      </c>
      <c r="AG522" s="69">
        <f>IFERROR(INDEX('Euro Qual stats'!$A$1:$L$2071,MATCH(Players!$AE522,'Euro Qual stats'!$A$1:$A$2071,0),MATCH(Players!AG$2,'Euro Qual stats'!$A$1:$L$1,0)),0)</f>
        <v>0.17</v>
      </c>
      <c r="AH522" s="69">
        <f>IFERROR(INDEX('Euro Qual stats'!$A$1:$L$2071,MATCH(Players!$AE522,'Euro Qual stats'!$A$1:$A$2071,0),MATCH(Players!AH$2,'Euro Qual stats'!$A$1:$L$1,0)),0)</f>
        <v>0</v>
      </c>
      <c r="AI522" s="69">
        <f>IFERROR(INDEX('Euro Qual stats'!$A$1:$L$2071,MATCH(Players!$AE522,'Euro Qual stats'!$A$1:$A$2071,0),MATCH(Players!AI$2,'Euro Qual stats'!$A$1:$L$1,0)),0)</f>
        <v>0</v>
      </c>
      <c r="AJ522" s="85">
        <f t="shared" si="280"/>
        <v>0.18116352201257863</v>
      </c>
      <c r="AK522" s="85">
        <f t="shared" si="281"/>
        <v>0.18867924528301877</v>
      </c>
      <c r="AL522" s="85">
        <f t="shared" si="282"/>
        <v>5.8710691823899361E-2</v>
      </c>
      <c r="AM522" s="85">
        <f t="shared" si="283"/>
        <v>0</v>
      </c>
      <c r="AN522" s="85">
        <f t="shared" si="284"/>
        <v>0</v>
      </c>
      <c r="AO522" s="85">
        <f t="shared" si="285"/>
        <v>0</v>
      </c>
      <c r="AP522" s="2">
        <f t="shared" si="286"/>
        <v>0</v>
      </c>
      <c r="AQ522" s="2">
        <f t="shared" si="287"/>
        <v>0.26162790697674421</v>
      </c>
      <c r="AR522" s="2">
        <f t="shared" si="288"/>
        <v>0</v>
      </c>
      <c r="AS522" s="2">
        <f t="shared" si="289"/>
        <v>0.26162790697674421</v>
      </c>
      <c r="AT522" s="2">
        <f t="shared" si="290"/>
        <v>0</v>
      </c>
      <c r="AU522" s="2">
        <f t="shared" si="310"/>
        <v>0</v>
      </c>
      <c r="AV522" s="2">
        <f t="shared" si="311"/>
        <v>0.26162790697674421</v>
      </c>
      <c r="AW522" s="2">
        <f t="shared" si="312"/>
        <v>0</v>
      </c>
      <c r="AX522" s="2">
        <f t="shared" si="313"/>
        <v>0.26162790697674421</v>
      </c>
      <c r="AY522" s="2">
        <f t="shared" si="314"/>
        <v>0</v>
      </c>
      <c r="AZ522" s="2">
        <f t="shared" si="291"/>
        <v>9.4339622641509385E-2</v>
      </c>
      <c r="BA522" s="2">
        <f t="shared" si="292"/>
        <v>0.22139571449466142</v>
      </c>
      <c r="BB522" s="2">
        <f t="shared" si="293"/>
        <v>0.1308139534883721</v>
      </c>
      <c r="BC522">
        <f t="shared" si="294"/>
        <v>0</v>
      </c>
      <c r="BD522" s="74">
        <f t="shared" si="295"/>
        <v>0</v>
      </c>
      <c r="BE522" s="74">
        <f t="shared" si="296"/>
        <v>0</v>
      </c>
      <c r="BF522" s="74">
        <f t="shared" si="297"/>
        <v>0</v>
      </c>
      <c r="BG522" s="2">
        <f t="shared" si="298"/>
        <v>0.1308139534883721</v>
      </c>
      <c r="BH522" s="2">
        <f t="shared" si="299"/>
        <v>0</v>
      </c>
      <c r="BI522" s="2">
        <f t="shared" si="300"/>
        <v>0</v>
      </c>
      <c r="BJ522" s="2">
        <f t="shared" si="301"/>
        <v>0</v>
      </c>
      <c r="BK522" s="2">
        <f t="shared" si="302"/>
        <v>0</v>
      </c>
      <c r="BL522" s="2">
        <f t="shared" si="303"/>
        <v>0.1308139534883721</v>
      </c>
      <c r="BM522" s="2">
        <f t="shared" si="304"/>
        <v>0</v>
      </c>
      <c r="BN522" s="2">
        <f t="shared" si="305"/>
        <v>0</v>
      </c>
      <c r="BO522" s="2">
        <f t="shared" si="306"/>
        <v>0</v>
      </c>
      <c r="BP522" s="2">
        <f t="shared" si="307"/>
        <v>0</v>
      </c>
      <c r="BQ522" s="2">
        <f t="shared" si="308"/>
        <v>0.1308139534883721</v>
      </c>
      <c r="BR522" s="2">
        <f t="shared" si="309"/>
        <v>0</v>
      </c>
    </row>
    <row r="523" spans="1:70" x14ac:dyDescent="0.3">
      <c r="A523" s="93">
        <v>0</v>
      </c>
      <c r="B523">
        <v>221544</v>
      </c>
      <c r="C523" t="s">
        <v>2971</v>
      </c>
      <c r="D523" t="s">
        <v>2972</v>
      </c>
      <c r="E523" t="s">
        <v>2973</v>
      </c>
      <c r="F523">
        <v>18706</v>
      </c>
      <c r="G523" t="s">
        <v>893</v>
      </c>
      <c r="H523" t="s">
        <v>905</v>
      </c>
      <c r="I523" t="s">
        <v>5231</v>
      </c>
      <c r="J523">
        <v>0</v>
      </c>
      <c r="K523">
        <v>4</v>
      </c>
      <c r="L523">
        <v>0</v>
      </c>
      <c r="M523">
        <v>0</v>
      </c>
      <c r="N523">
        <v>26</v>
      </c>
      <c r="O523" t="s">
        <v>992</v>
      </c>
      <c r="P523" t="s">
        <v>2974</v>
      </c>
      <c r="Q523" t="s">
        <v>2975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</v>
      </c>
      <c r="Y523">
        <v>0</v>
      </c>
      <c r="Z523" t="s">
        <v>2023</v>
      </c>
      <c r="AA523" t="s">
        <v>691</v>
      </c>
      <c r="AB523" s="69" t="str">
        <f>IF(AA523&lt;&gt;"",INDEX(Lookup!$N$2:$N$5,MATCH(Players!AA523,Lookup!$P$2:$P$5,0)),INDEX(Lookup!$N$2:$N$5,MATCH(Players!O523,Lookup!$O$2:$O$5,0)))</f>
        <v>Midfield</v>
      </c>
      <c r="AC523">
        <v>1995000</v>
      </c>
      <c r="AD523" s="69" t="s">
        <v>788</v>
      </c>
      <c r="AE523" s="69" t="str">
        <f>INDEX('Translate table'!$H$2:$H$622,MATCH(Players!P523,'Translate table'!$G$2:$G$622,0))</f>
        <v>DÃ¡vid Hancko</v>
      </c>
      <c r="AF523" s="69">
        <f>IFERROR(INDEX('Euro Qual stats'!$A$1:$L$2071,MATCH(Players!$AE523,'Euro Qual stats'!$A$1:$A$2071,0),MATCH(Players!AF$2,'Euro Qual stats'!$A$1:$L$1,0)),0)</f>
        <v>8</v>
      </c>
      <c r="AG523" s="69">
        <f>IFERROR(INDEX('Euro Qual stats'!$A$1:$L$2071,MATCH(Players!$AE523,'Euro Qual stats'!$A$1:$A$2071,0),MATCH(Players!AG$2,'Euro Qual stats'!$A$1:$L$1,0)),0)</f>
        <v>0</v>
      </c>
      <c r="AH523" s="69">
        <f>IFERROR(INDEX('Euro Qual stats'!$A$1:$L$2071,MATCH(Players!$AE523,'Euro Qual stats'!$A$1:$A$2071,0),MATCH(Players!AH$2,'Euro Qual stats'!$A$1:$L$1,0)),0)</f>
        <v>0.13</v>
      </c>
      <c r="AI523" s="69">
        <f>IFERROR(INDEX('Euro Qual stats'!$A$1:$L$2071,MATCH(Players!$AE523,'Euro Qual stats'!$A$1:$A$2071,0),MATCH(Players!AI$2,'Euro Qual stats'!$A$1:$L$1,0)),0)</f>
        <v>0</v>
      </c>
      <c r="AJ523" s="85">
        <f t="shared" si="280"/>
        <v>5.3443830570902393E-2</v>
      </c>
      <c r="AK523" s="85">
        <f t="shared" si="281"/>
        <v>0.16130755064456723</v>
      </c>
      <c r="AL523" s="85">
        <f t="shared" si="282"/>
        <v>7.7550644567219149E-2</v>
      </c>
      <c r="AM523" s="85">
        <f t="shared" si="283"/>
        <v>0</v>
      </c>
      <c r="AN523" s="85">
        <f t="shared" si="284"/>
        <v>0</v>
      </c>
      <c r="AO523" s="85">
        <f t="shared" si="285"/>
        <v>0</v>
      </c>
      <c r="AP523" s="2" t="str">
        <f t="shared" si="286"/>
        <v/>
      </c>
      <c r="AQ523" s="2" t="str">
        <f t="shared" si="287"/>
        <v/>
      </c>
      <c r="AR523" s="2" t="str">
        <f t="shared" si="288"/>
        <v/>
      </c>
      <c r="AS523" s="2" t="str">
        <f t="shared" si="289"/>
        <v/>
      </c>
      <c r="AT523" s="2" t="str">
        <f t="shared" si="290"/>
        <v/>
      </c>
      <c r="AU523" s="2">
        <f t="shared" si="310"/>
        <v>3.2738711651272179E-2</v>
      </c>
      <c r="AV523" s="2">
        <f t="shared" si="311"/>
        <v>3.0526157122442311E-2</v>
      </c>
      <c r="AW523" s="2">
        <f t="shared" si="312"/>
        <v>0.22701179417597328</v>
      </c>
      <c r="AX523" s="2">
        <f t="shared" si="313"/>
        <v>0.16385980883022302</v>
      </c>
      <c r="AY523" s="2">
        <f t="shared" si="314"/>
        <v>0</v>
      </c>
      <c r="AZ523" s="2">
        <f t="shared" si="291"/>
        <v>9.7023131147919703E-2</v>
      </c>
      <c r="BA523" s="2">
        <f t="shared" si="292"/>
        <v>4.1984993846672355E-2</v>
      </c>
      <c r="BB523" s="2">
        <f t="shared" si="293"/>
        <v>8.1929904415111512E-2</v>
      </c>
      <c r="BC523">
        <f t="shared" si="294"/>
        <v>0</v>
      </c>
      <c r="BD523" s="74">
        <f t="shared" si="295"/>
        <v>0</v>
      </c>
      <c r="BE523" s="74">
        <f t="shared" si="296"/>
        <v>0</v>
      </c>
      <c r="BF523" s="74">
        <f t="shared" si="297"/>
        <v>0</v>
      </c>
      <c r="BG523" s="2">
        <f t="shared" si="298"/>
        <v>8.1929904415111512E-2</v>
      </c>
      <c r="BH523" s="2">
        <f t="shared" si="299"/>
        <v>0</v>
      </c>
      <c r="BI523" s="2">
        <f t="shared" si="300"/>
        <v>0</v>
      </c>
      <c r="BJ523" s="2">
        <f t="shared" si="301"/>
        <v>0</v>
      </c>
      <c r="BK523" s="2">
        <f t="shared" si="302"/>
        <v>0</v>
      </c>
      <c r="BL523" s="2">
        <f t="shared" si="303"/>
        <v>8.1929904415111512E-2</v>
      </c>
      <c r="BM523" s="2">
        <f t="shared" si="304"/>
        <v>0</v>
      </c>
      <c r="BN523" s="2">
        <f t="shared" si="305"/>
        <v>0</v>
      </c>
      <c r="BO523" s="2">
        <f t="shared" si="306"/>
        <v>0</v>
      </c>
      <c r="BP523" s="2">
        <f t="shared" si="307"/>
        <v>0</v>
      </c>
      <c r="BQ523" s="2">
        <f t="shared" si="308"/>
        <v>8.1929904415111512E-2</v>
      </c>
      <c r="BR523" s="2">
        <f t="shared" si="309"/>
        <v>0</v>
      </c>
    </row>
    <row r="524" spans="1:70" x14ac:dyDescent="0.3">
      <c r="A524" s="93">
        <v>0</v>
      </c>
      <c r="B524">
        <v>221543</v>
      </c>
      <c r="C524" t="s">
        <v>2976</v>
      </c>
      <c r="D524" t="s">
        <v>2977</v>
      </c>
      <c r="E524" t="s">
        <v>2978</v>
      </c>
      <c r="F524">
        <v>18706</v>
      </c>
      <c r="G524" t="s">
        <v>893</v>
      </c>
      <c r="H524" t="s">
        <v>905</v>
      </c>
      <c r="I524" t="s">
        <v>5231</v>
      </c>
      <c r="J524">
        <v>0</v>
      </c>
      <c r="K524">
        <v>4</v>
      </c>
      <c r="L524">
        <v>0</v>
      </c>
      <c r="M524">
        <v>0</v>
      </c>
      <c r="N524">
        <v>162</v>
      </c>
      <c r="O524" t="s">
        <v>992</v>
      </c>
      <c r="P524" t="s">
        <v>2979</v>
      </c>
      <c r="Q524" t="s">
        <v>265</v>
      </c>
      <c r="R524">
        <v>0</v>
      </c>
      <c r="S524">
        <v>0</v>
      </c>
      <c r="T524">
        <v>0</v>
      </c>
      <c r="U524">
        <v>1</v>
      </c>
      <c r="V524">
        <v>259</v>
      </c>
      <c r="W524">
        <v>0</v>
      </c>
      <c r="X524">
        <v>0</v>
      </c>
      <c r="Y524">
        <v>0</v>
      </c>
      <c r="Z524" t="s">
        <v>2023</v>
      </c>
      <c r="AA524" t="s">
        <v>691</v>
      </c>
      <c r="AB524" s="69" t="str">
        <f>IF(AA524&lt;&gt;"",INDEX(Lookup!$N$2:$N$5,MATCH(Players!AA524,Lookup!$P$2:$P$5,0)),INDEX(Lookup!$N$2:$N$5,MATCH(Players!O524,Lookup!$O$2:$O$5,0)))</f>
        <v>Midfield</v>
      </c>
      <c r="AC524">
        <v>2495000</v>
      </c>
      <c r="AD524" s="69" t="s">
        <v>788</v>
      </c>
      <c r="AE524" s="69">
        <f>INDEX('Translate table'!$H$2:$H$622,MATCH(Players!P524,'Translate table'!$G$2:$G$622,0))</f>
        <v>0</v>
      </c>
      <c r="AF524" s="69">
        <f>IFERROR(INDEX('Euro Qual stats'!$A$1:$L$2071,MATCH(Players!$AE524,'Euro Qual stats'!$A$1:$A$2071,0),MATCH(Players!AF$2,'Euro Qual stats'!$A$1:$L$1,0)),0)</f>
        <v>0</v>
      </c>
      <c r="AG524" s="69">
        <f>IFERROR(INDEX('Euro Qual stats'!$A$1:$L$2071,MATCH(Players!$AE524,'Euro Qual stats'!$A$1:$A$2071,0),MATCH(Players!AG$2,'Euro Qual stats'!$A$1:$L$1,0)),0)</f>
        <v>0</v>
      </c>
      <c r="AH524" s="69">
        <f>IFERROR(INDEX('Euro Qual stats'!$A$1:$L$2071,MATCH(Players!$AE524,'Euro Qual stats'!$A$1:$A$2071,0),MATCH(Players!AH$2,'Euro Qual stats'!$A$1:$L$1,0)),0)</f>
        <v>0</v>
      </c>
      <c r="AI524" s="69">
        <f>IFERROR(INDEX('Euro Qual stats'!$A$1:$L$2071,MATCH(Players!$AE524,'Euro Qual stats'!$A$1:$A$2071,0),MATCH(Players!AI$2,'Euro Qual stats'!$A$1:$L$1,0)),0)</f>
        <v>0</v>
      </c>
      <c r="AJ524" s="85">
        <f t="shared" si="280"/>
        <v>0.16033149171270719</v>
      </c>
      <c r="AK524" s="85">
        <f t="shared" si="281"/>
        <v>0.2239226519337017</v>
      </c>
      <c r="AL524" s="85">
        <f t="shared" si="282"/>
        <v>0.23265193370165746</v>
      </c>
      <c r="AM524" s="85">
        <f t="shared" si="283"/>
        <v>0</v>
      </c>
      <c r="AN524" s="85">
        <f t="shared" si="284"/>
        <v>0</v>
      </c>
      <c r="AO524" s="85">
        <f t="shared" si="285"/>
        <v>0</v>
      </c>
      <c r="AP524" s="2">
        <f t="shared" si="286"/>
        <v>0</v>
      </c>
      <c r="AQ524" s="2">
        <f t="shared" si="287"/>
        <v>0</v>
      </c>
      <c r="AR524" s="2">
        <f t="shared" si="288"/>
        <v>0</v>
      </c>
      <c r="AS524" s="2">
        <f t="shared" si="289"/>
        <v>0</v>
      </c>
      <c r="AT524" s="2">
        <f t="shared" si="290"/>
        <v>0</v>
      </c>
      <c r="AU524" s="2">
        <f t="shared" si="310"/>
        <v>0</v>
      </c>
      <c r="AV524" s="2">
        <f t="shared" si="311"/>
        <v>0</v>
      </c>
      <c r="AW524" s="2">
        <f t="shared" si="312"/>
        <v>0</v>
      </c>
      <c r="AX524" s="2">
        <f t="shared" si="313"/>
        <v>0</v>
      </c>
      <c r="AY524" s="2">
        <f t="shared" si="314"/>
        <v>0</v>
      </c>
      <c r="AZ524" s="2">
        <f t="shared" si="291"/>
        <v>0.11196132596685085</v>
      </c>
      <c r="BA524" s="2">
        <f t="shared" si="292"/>
        <v>8.0165745856353596E-2</v>
      </c>
      <c r="BB524" s="2">
        <f t="shared" si="293"/>
        <v>0</v>
      </c>
      <c r="BC524">
        <f t="shared" si="294"/>
        <v>0</v>
      </c>
      <c r="BD524" s="74">
        <f t="shared" si="295"/>
        <v>0</v>
      </c>
      <c r="BE524" s="74">
        <f t="shared" si="296"/>
        <v>0</v>
      </c>
      <c r="BF524" s="74">
        <f t="shared" si="297"/>
        <v>0</v>
      </c>
      <c r="BG524" s="2">
        <f t="shared" si="298"/>
        <v>0</v>
      </c>
      <c r="BH524" s="2">
        <f t="shared" si="299"/>
        <v>0</v>
      </c>
      <c r="BI524" s="2">
        <f t="shared" si="300"/>
        <v>0</v>
      </c>
      <c r="BJ524" s="2">
        <f t="shared" si="301"/>
        <v>0</v>
      </c>
      <c r="BK524" s="2">
        <f t="shared" si="302"/>
        <v>0</v>
      </c>
      <c r="BL524" s="2">
        <f t="shared" si="303"/>
        <v>0</v>
      </c>
      <c r="BM524" s="2">
        <f t="shared" si="304"/>
        <v>0</v>
      </c>
      <c r="BN524" s="2">
        <f t="shared" si="305"/>
        <v>0</v>
      </c>
      <c r="BO524" s="2">
        <f t="shared" si="306"/>
        <v>0</v>
      </c>
      <c r="BP524" s="2">
        <f t="shared" si="307"/>
        <v>0</v>
      </c>
      <c r="BQ524" s="2">
        <f t="shared" si="308"/>
        <v>0</v>
      </c>
      <c r="BR524" s="2">
        <f t="shared" si="309"/>
        <v>0</v>
      </c>
    </row>
    <row r="525" spans="1:70" x14ac:dyDescent="0.3">
      <c r="A525" s="93">
        <v>0</v>
      </c>
      <c r="B525">
        <v>222230</v>
      </c>
      <c r="C525" t="s">
        <v>2980</v>
      </c>
      <c r="D525" t="s">
        <v>2348</v>
      </c>
      <c r="E525" t="s">
        <v>2981</v>
      </c>
      <c r="F525">
        <v>18718</v>
      </c>
      <c r="G525" t="s">
        <v>880</v>
      </c>
      <c r="H525" t="s">
        <v>935</v>
      </c>
      <c r="I525" t="s">
        <v>5231</v>
      </c>
      <c r="J525">
        <v>0</v>
      </c>
      <c r="K525">
        <v>4</v>
      </c>
      <c r="L525">
        <v>0</v>
      </c>
      <c r="M525">
        <v>0</v>
      </c>
      <c r="N525">
        <v>23</v>
      </c>
      <c r="O525" t="s">
        <v>1273</v>
      </c>
      <c r="P525" t="s">
        <v>2982</v>
      </c>
      <c r="Q525" t="s">
        <v>2983</v>
      </c>
      <c r="R525">
        <v>2</v>
      </c>
      <c r="S525">
        <v>1</v>
      </c>
      <c r="T525">
        <v>0</v>
      </c>
      <c r="U525">
        <v>2</v>
      </c>
      <c r="V525">
        <v>1858</v>
      </c>
      <c r="W525">
        <v>3</v>
      </c>
      <c r="X525">
        <v>2</v>
      </c>
      <c r="Y525">
        <v>0</v>
      </c>
      <c r="Z525" t="s">
        <v>2039</v>
      </c>
      <c r="AA525" t="s">
        <v>690</v>
      </c>
      <c r="AB525" s="69" t="str">
        <f>IF(AA525&lt;&gt;"",INDEX(Lookup!$N$2:$N$5,MATCH(Players!AA525,Lookup!$P$2:$P$5,0)),INDEX(Lookup!$N$2:$N$5,MATCH(Players!O525,Lookup!$O$2:$O$5,0)))</f>
        <v>Goalkeeper</v>
      </c>
      <c r="AC525">
        <v>2995000</v>
      </c>
      <c r="AD525" s="69" t="s">
        <v>788</v>
      </c>
      <c r="AE525" s="69" t="str">
        <f>INDEX('Translate table'!$H$2:$H$622,MATCH(Players!P525,'Translate table'!$G$2:$G$622,0))</f>
        <v>Alen HaliloviÄ‡</v>
      </c>
      <c r="AF525" s="69">
        <f>IFERROR(INDEX('Euro Qual stats'!$A$1:$L$2071,MATCH(Players!$AE525,'Euro Qual stats'!$A$1:$A$2071,0),MATCH(Players!AF$2,'Euro Qual stats'!$A$1:$L$1,0)),0)</f>
        <v>0</v>
      </c>
      <c r="AG525" s="69">
        <f>IFERROR(INDEX('Euro Qual stats'!$A$1:$L$2071,MATCH(Players!$AE525,'Euro Qual stats'!$A$1:$A$2071,0),MATCH(Players!AG$2,'Euro Qual stats'!$A$1:$L$1,0)),0)</f>
        <v>0</v>
      </c>
      <c r="AH525" s="69">
        <f>IFERROR(INDEX('Euro Qual stats'!$A$1:$L$2071,MATCH(Players!$AE525,'Euro Qual stats'!$A$1:$A$2071,0),MATCH(Players!AH$2,'Euro Qual stats'!$A$1:$L$1,0)),0)</f>
        <v>0</v>
      </c>
      <c r="AI525" s="69">
        <f>IFERROR(INDEX('Euro Qual stats'!$A$1:$L$2071,MATCH(Players!$AE525,'Euro Qual stats'!$A$1:$A$2071,0),MATCH(Players!AI$2,'Euro Qual stats'!$A$1:$L$1,0)),0)</f>
        <v>0</v>
      </c>
      <c r="AJ525" s="85">
        <f t="shared" si="280"/>
        <v>0</v>
      </c>
      <c r="AK525" s="85">
        <f t="shared" si="281"/>
        <v>0</v>
      </c>
      <c r="AL525" s="85">
        <f t="shared" si="282"/>
        <v>0</v>
      </c>
      <c r="AM525" s="85">
        <f t="shared" si="283"/>
        <v>0</v>
      </c>
      <c r="AN525" s="85">
        <f t="shared" si="284"/>
        <v>0</v>
      </c>
      <c r="AO525" s="85">
        <f t="shared" si="285"/>
        <v>0</v>
      </c>
      <c r="AP525" s="2">
        <f t="shared" si="286"/>
        <v>9.6878363832077499E-2</v>
      </c>
      <c r="AQ525" s="2">
        <f t="shared" si="287"/>
        <v>4.843918191603875E-2</v>
      </c>
      <c r="AR525" s="2">
        <f t="shared" si="288"/>
        <v>0.14531754574811626</v>
      </c>
      <c r="AS525" s="2">
        <f t="shared" si="289"/>
        <v>9.6878363832077499E-2</v>
      </c>
      <c r="AT525" s="2">
        <f t="shared" si="290"/>
        <v>0</v>
      </c>
      <c r="AU525" s="2">
        <f t="shared" si="310"/>
        <v>9.6878363832077499E-2</v>
      </c>
      <c r="AV525" s="2">
        <f t="shared" si="311"/>
        <v>4.843918191603875E-2</v>
      </c>
      <c r="AW525" s="2">
        <f t="shared" si="312"/>
        <v>0.14531754574811626</v>
      </c>
      <c r="AX525" s="2">
        <f t="shared" si="313"/>
        <v>9.6878363832077499E-2</v>
      </c>
      <c r="AY525" s="2">
        <f t="shared" si="314"/>
        <v>0</v>
      </c>
      <c r="AZ525" s="2">
        <f t="shared" si="291"/>
        <v>4.843918191603875E-2</v>
      </c>
      <c r="BA525" s="2">
        <f t="shared" si="292"/>
        <v>2.4219590958019375E-2</v>
      </c>
      <c r="BB525" s="2">
        <f t="shared" si="293"/>
        <v>4.843918191603875E-2</v>
      </c>
      <c r="BC525">
        <f t="shared" si="294"/>
        <v>0</v>
      </c>
      <c r="BD525" s="74">
        <f t="shared" si="295"/>
        <v>0</v>
      </c>
      <c r="BE525" s="74">
        <f t="shared" si="296"/>
        <v>0</v>
      </c>
      <c r="BF525" s="74">
        <f t="shared" si="297"/>
        <v>0</v>
      </c>
      <c r="BG525" s="2">
        <f t="shared" si="298"/>
        <v>4.843918191603875E-2</v>
      </c>
      <c r="BH525" s="2">
        <f t="shared" si="299"/>
        <v>0</v>
      </c>
      <c r="BI525" s="2">
        <f t="shared" si="300"/>
        <v>0</v>
      </c>
      <c r="BJ525" s="2">
        <f t="shared" si="301"/>
        <v>0</v>
      </c>
      <c r="BK525" s="2">
        <f t="shared" si="302"/>
        <v>0</v>
      </c>
      <c r="BL525" s="2">
        <f t="shared" si="303"/>
        <v>4.843918191603875E-2</v>
      </c>
      <c r="BM525" s="2">
        <f t="shared" si="304"/>
        <v>0</v>
      </c>
      <c r="BN525" s="2">
        <f t="shared" si="305"/>
        <v>0</v>
      </c>
      <c r="BO525" s="2">
        <f t="shared" si="306"/>
        <v>0</v>
      </c>
      <c r="BP525" s="2">
        <f t="shared" si="307"/>
        <v>0</v>
      </c>
      <c r="BQ525" s="2">
        <f t="shared" si="308"/>
        <v>4.843918191603875E-2</v>
      </c>
      <c r="BR525" s="2">
        <f t="shared" si="309"/>
        <v>0</v>
      </c>
    </row>
    <row r="526" spans="1:70" x14ac:dyDescent="0.3">
      <c r="A526" s="93">
        <v>0</v>
      </c>
      <c r="B526">
        <v>204782</v>
      </c>
      <c r="C526" t="s">
        <v>2985</v>
      </c>
      <c r="D526" t="s">
        <v>2362</v>
      </c>
      <c r="E526" t="s">
        <v>2986</v>
      </c>
      <c r="F526">
        <v>18718</v>
      </c>
      <c r="G526" t="s">
        <v>880</v>
      </c>
      <c r="H526" t="s">
        <v>935</v>
      </c>
      <c r="I526" t="s">
        <v>5231</v>
      </c>
      <c r="J526">
        <v>0</v>
      </c>
      <c r="K526">
        <v>4</v>
      </c>
      <c r="L526">
        <v>0</v>
      </c>
      <c r="M526">
        <v>0</v>
      </c>
      <c r="N526">
        <v>32</v>
      </c>
      <c r="O526" t="s">
        <v>1301</v>
      </c>
      <c r="P526" t="s">
        <v>2987</v>
      </c>
      <c r="Q526" t="s">
        <v>808</v>
      </c>
      <c r="R526">
        <v>0</v>
      </c>
      <c r="S526">
        <v>0</v>
      </c>
      <c r="T526">
        <v>0</v>
      </c>
      <c r="U526">
        <v>0</v>
      </c>
      <c r="V526">
        <v>648</v>
      </c>
      <c r="W526">
        <v>3</v>
      </c>
      <c r="X526">
        <v>0</v>
      </c>
      <c r="Y526">
        <v>0</v>
      </c>
      <c r="Z526" t="s">
        <v>2039</v>
      </c>
      <c r="AA526" t="s">
        <v>692</v>
      </c>
      <c r="AB526" s="69" t="str">
        <f>IF(AA526&lt;&gt;"",INDEX(Lookup!$N$2:$N$5,MATCH(Players!AA526,Lookup!$P$2:$P$5,0)),INDEX(Lookup!$N$2:$N$5,MATCH(Players!O526,Lookup!$O$2:$O$5,0)))</f>
        <v>Defense</v>
      </c>
      <c r="AC526">
        <v>1995000</v>
      </c>
      <c r="AD526" s="69" t="s">
        <v>788</v>
      </c>
      <c r="AE526" s="69" t="str">
        <f>INDEX('Translate table'!$H$2:$H$622,MATCH(Players!P526,'Translate table'!$G$2:$G$622,0))</f>
        <v>Jakub Brabec</v>
      </c>
      <c r="AF526" s="69">
        <f>IFERROR(INDEX('Euro Qual stats'!$A$1:$L$2071,MATCH(Players!$AE526,'Euro Qual stats'!$A$1:$A$2071,0),MATCH(Players!AF$2,'Euro Qual stats'!$A$1:$L$1,0)),0)</f>
        <v>3</v>
      </c>
      <c r="AG526" s="69">
        <f>IFERROR(INDEX('Euro Qual stats'!$A$1:$L$2071,MATCH(Players!$AE526,'Euro Qual stats'!$A$1:$A$2071,0),MATCH(Players!AG$2,'Euro Qual stats'!$A$1:$L$1,0)),0)</f>
        <v>0</v>
      </c>
      <c r="AH526" s="69">
        <f>IFERROR(INDEX('Euro Qual stats'!$A$1:$L$2071,MATCH(Players!$AE526,'Euro Qual stats'!$A$1:$A$2071,0),MATCH(Players!AH$2,'Euro Qual stats'!$A$1:$L$1,0)),0)</f>
        <v>0.4</v>
      </c>
      <c r="AI526" s="69">
        <f>IFERROR(INDEX('Euro Qual stats'!$A$1:$L$2071,MATCH(Players!$AE526,'Euro Qual stats'!$A$1:$A$2071,0),MATCH(Players!AI$2,'Euro Qual stats'!$A$1:$L$1,0)),0)</f>
        <v>0</v>
      </c>
      <c r="AJ526" s="85">
        <f t="shared" si="280"/>
        <v>7.0162721893491126E-2</v>
      </c>
      <c r="AK526" s="85">
        <f t="shared" si="281"/>
        <v>0.16883136094674558</v>
      </c>
      <c r="AL526" s="85">
        <f t="shared" si="282"/>
        <v>0.14170118343195259</v>
      </c>
      <c r="AM526" s="85">
        <f t="shared" si="283"/>
        <v>0</v>
      </c>
      <c r="AN526" s="85">
        <f t="shared" si="284"/>
        <v>0</v>
      </c>
      <c r="AO526" s="85">
        <f t="shared" si="285"/>
        <v>0</v>
      </c>
      <c r="AP526" s="2">
        <f t="shared" si="286"/>
        <v>0</v>
      </c>
      <c r="AQ526" s="2">
        <f t="shared" si="287"/>
        <v>0</v>
      </c>
      <c r="AR526" s="2">
        <f t="shared" si="288"/>
        <v>0.41666666666666663</v>
      </c>
      <c r="AS526" s="2">
        <f t="shared" si="289"/>
        <v>0</v>
      </c>
      <c r="AT526" s="2">
        <f t="shared" si="290"/>
        <v>0</v>
      </c>
      <c r="AU526" s="2">
        <f t="shared" si="310"/>
        <v>0</v>
      </c>
      <c r="AV526" s="2">
        <f t="shared" si="311"/>
        <v>0</v>
      </c>
      <c r="AW526" s="2">
        <f t="shared" si="312"/>
        <v>0.41666666666666663</v>
      </c>
      <c r="AX526" s="2">
        <f t="shared" si="313"/>
        <v>0</v>
      </c>
      <c r="AY526" s="2">
        <f t="shared" si="314"/>
        <v>0</v>
      </c>
      <c r="AZ526" s="2">
        <f t="shared" si="291"/>
        <v>8.4415680473372792E-2</v>
      </c>
      <c r="BA526" s="2">
        <f t="shared" si="292"/>
        <v>3.5081360946745563E-2</v>
      </c>
      <c r="BB526" s="2">
        <f t="shared" si="293"/>
        <v>0</v>
      </c>
      <c r="BC526">
        <f t="shared" si="294"/>
        <v>0</v>
      </c>
      <c r="BD526" s="74">
        <f t="shared" si="295"/>
        <v>0</v>
      </c>
      <c r="BE526" s="74">
        <f t="shared" si="296"/>
        <v>0</v>
      </c>
      <c r="BF526" s="74">
        <f t="shared" si="297"/>
        <v>0</v>
      </c>
      <c r="BG526" s="2">
        <f t="shared" si="298"/>
        <v>0</v>
      </c>
      <c r="BH526" s="2">
        <f t="shared" si="299"/>
        <v>0</v>
      </c>
      <c r="BI526" s="2">
        <f t="shared" si="300"/>
        <v>0</v>
      </c>
      <c r="BJ526" s="2">
        <f t="shared" si="301"/>
        <v>0</v>
      </c>
      <c r="BK526" s="2">
        <f t="shared" si="302"/>
        <v>0</v>
      </c>
      <c r="BL526" s="2">
        <f t="shared" si="303"/>
        <v>0</v>
      </c>
      <c r="BM526" s="2">
        <f t="shared" si="304"/>
        <v>0</v>
      </c>
      <c r="BN526" s="2">
        <f t="shared" si="305"/>
        <v>0</v>
      </c>
      <c r="BO526" s="2">
        <f t="shared" si="306"/>
        <v>0</v>
      </c>
      <c r="BP526" s="2">
        <f t="shared" si="307"/>
        <v>0</v>
      </c>
      <c r="BQ526" s="2">
        <f t="shared" si="308"/>
        <v>0</v>
      </c>
      <c r="BR526" s="2">
        <f t="shared" si="309"/>
        <v>0</v>
      </c>
    </row>
    <row r="527" spans="1:70" x14ac:dyDescent="0.3">
      <c r="A527" s="93">
        <v>0</v>
      </c>
      <c r="B527">
        <v>204769</v>
      </c>
      <c r="C527" t="s">
        <v>2988</v>
      </c>
      <c r="D527" t="s">
        <v>2046</v>
      </c>
      <c r="E527" t="s">
        <v>2989</v>
      </c>
      <c r="F527">
        <v>18718</v>
      </c>
      <c r="G527" t="s">
        <v>880</v>
      </c>
      <c r="H527" t="s">
        <v>935</v>
      </c>
      <c r="I527" t="s">
        <v>979</v>
      </c>
      <c r="J527">
        <v>6.3</v>
      </c>
      <c r="K527">
        <v>4</v>
      </c>
      <c r="L527">
        <v>6.3</v>
      </c>
      <c r="M527">
        <v>0</v>
      </c>
      <c r="N527">
        <v>458</v>
      </c>
      <c r="O527" t="s">
        <v>1301</v>
      </c>
      <c r="P527" t="s">
        <v>2990</v>
      </c>
      <c r="Q527" t="s">
        <v>2991</v>
      </c>
      <c r="R527">
        <v>0</v>
      </c>
      <c r="S527">
        <v>0</v>
      </c>
      <c r="T527">
        <v>0</v>
      </c>
      <c r="U527">
        <v>0</v>
      </c>
      <c r="V527">
        <v>62</v>
      </c>
      <c r="W527">
        <v>0</v>
      </c>
      <c r="X527">
        <v>0</v>
      </c>
      <c r="Y527">
        <v>0</v>
      </c>
      <c r="Z527" t="s">
        <v>2039</v>
      </c>
      <c r="AA527" t="s">
        <v>692</v>
      </c>
      <c r="AB527" s="69" t="str">
        <f>IF(AA527&lt;&gt;"",INDEX(Lookup!$N$2:$N$5,MATCH(Players!AA527,Lookup!$P$2:$P$5,0)),INDEX(Lookup!$N$2:$N$5,MATCH(Players!O527,Lookup!$O$2:$O$5,0)))</f>
        <v>Defense</v>
      </c>
      <c r="AC527">
        <v>2102000</v>
      </c>
      <c r="AD527" s="69" t="s">
        <v>789</v>
      </c>
      <c r="AE527" s="69" t="str">
        <f>INDEX('Translate table'!$H$2:$H$622,MATCH(Players!P527,'Translate table'!$G$2:$G$622,0))</f>
        <v>TomÃ¡Å¡ Kalas</v>
      </c>
      <c r="AF527" s="69">
        <f>IFERROR(INDEX('Euro Qual stats'!$A$1:$L$2071,MATCH(Players!$AE527,'Euro Qual stats'!$A$1:$A$2071,0),MATCH(Players!AF$2,'Euro Qual stats'!$A$1:$L$1,0)),0)</f>
        <v>1</v>
      </c>
      <c r="AG527" s="69">
        <f>IFERROR(INDEX('Euro Qual stats'!$A$1:$L$2071,MATCH(Players!$AE527,'Euro Qual stats'!$A$1:$A$2071,0),MATCH(Players!AG$2,'Euro Qual stats'!$A$1:$L$1,0)),0)</f>
        <v>0</v>
      </c>
      <c r="AH527" s="69">
        <f>IFERROR(INDEX('Euro Qual stats'!$A$1:$L$2071,MATCH(Players!$AE527,'Euro Qual stats'!$A$1:$A$2071,0),MATCH(Players!AH$2,'Euro Qual stats'!$A$1:$L$1,0)),0)</f>
        <v>0</v>
      </c>
      <c r="AI527" s="69">
        <f>IFERROR(INDEX('Euro Qual stats'!$A$1:$L$2071,MATCH(Players!$AE527,'Euro Qual stats'!$A$1:$A$2071,0),MATCH(Players!AI$2,'Euro Qual stats'!$A$1:$L$1,0)),0)</f>
        <v>0</v>
      </c>
      <c r="AJ527" s="85">
        <f t="shared" si="280"/>
        <v>8.5754437869822495E-2</v>
      </c>
      <c r="AK527" s="85">
        <f t="shared" si="281"/>
        <v>8.4127218934911263E-2</v>
      </c>
      <c r="AL527" s="85">
        <f t="shared" si="282"/>
        <v>0.17319033530571981</v>
      </c>
      <c r="AM527" s="85">
        <f t="shared" si="283"/>
        <v>6.4070443365839003E-2</v>
      </c>
      <c r="AN527" s="85">
        <f t="shared" si="284"/>
        <v>4.2753258339372879E-2</v>
      </c>
      <c r="AO527" s="85">
        <f t="shared" si="285"/>
        <v>8.8868784236332071E-2</v>
      </c>
      <c r="AP527" s="2">
        <f t="shared" si="286"/>
        <v>0</v>
      </c>
      <c r="AQ527" s="2">
        <f t="shared" si="287"/>
        <v>0</v>
      </c>
      <c r="AR527" s="2">
        <f t="shared" si="288"/>
        <v>0</v>
      </c>
      <c r="AS527" s="2">
        <f t="shared" si="289"/>
        <v>0</v>
      </c>
      <c r="AT527" s="2">
        <f t="shared" si="290"/>
        <v>0</v>
      </c>
      <c r="AU527" s="2">
        <f t="shared" si="310"/>
        <v>0</v>
      </c>
      <c r="AV527" s="2">
        <f t="shared" si="311"/>
        <v>0</v>
      </c>
      <c r="AW527" s="2">
        <f t="shared" si="312"/>
        <v>0</v>
      </c>
      <c r="AX527" s="2">
        <f t="shared" si="313"/>
        <v>0</v>
      </c>
      <c r="AY527" s="2">
        <f t="shared" si="314"/>
        <v>0</v>
      </c>
      <c r="AZ527" s="2">
        <f t="shared" si="291"/>
        <v>4.2063609467455632E-2</v>
      </c>
      <c r="BA527" s="2">
        <f t="shared" si="292"/>
        <v>4.2877218934911247E-2</v>
      </c>
      <c r="BB527" s="2">
        <f t="shared" si="293"/>
        <v>0</v>
      </c>
      <c r="BC527">
        <f t="shared" si="294"/>
        <v>1</v>
      </c>
      <c r="BD527" s="74">
        <f t="shared" si="295"/>
        <v>2.6082778492640873E-2</v>
      </c>
      <c r="BE527" s="74">
        <f t="shared" si="296"/>
        <v>3.9807994376545655E-2</v>
      </c>
      <c r="BF527" s="74">
        <f t="shared" si="297"/>
        <v>0</v>
      </c>
      <c r="BG527" s="2">
        <f t="shared" si="298"/>
        <v>0</v>
      </c>
      <c r="BH527" s="2">
        <f t="shared" si="299"/>
        <v>0</v>
      </c>
      <c r="BI527" s="2">
        <f t="shared" si="300"/>
        <v>2.6082778492640873E-2</v>
      </c>
      <c r="BJ527" s="2">
        <f t="shared" si="301"/>
        <v>3.9807994376545655E-2</v>
      </c>
      <c r="BK527" s="2">
        <f t="shared" si="302"/>
        <v>0</v>
      </c>
      <c r="BL527" s="2">
        <f t="shared" si="303"/>
        <v>0</v>
      </c>
      <c r="BM527" s="2">
        <f t="shared" si="304"/>
        <v>0</v>
      </c>
      <c r="BN527" s="2">
        <f t="shared" si="305"/>
        <v>2.726378827791482E-2</v>
      </c>
      <c r="BO527" s="2">
        <f t="shared" si="306"/>
        <v>3.9807994376545655E-2</v>
      </c>
      <c r="BP527" s="2">
        <f t="shared" si="307"/>
        <v>0</v>
      </c>
      <c r="BQ527" s="2">
        <f t="shared" si="308"/>
        <v>0</v>
      </c>
      <c r="BR527" s="2">
        <f t="shared" si="309"/>
        <v>0</v>
      </c>
    </row>
    <row r="528" spans="1:70" x14ac:dyDescent="0.3">
      <c r="A528" s="93">
        <v>0</v>
      </c>
      <c r="B528">
        <v>204767</v>
      </c>
      <c r="C528" t="s">
        <v>2992</v>
      </c>
      <c r="D528" t="s">
        <v>2374</v>
      </c>
      <c r="E528" t="s">
        <v>2993</v>
      </c>
      <c r="F528">
        <v>18718</v>
      </c>
      <c r="G528" t="s">
        <v>880</v>
      </c>
      <c r="H528" t="s">
        <v>935</v>
      </c>
      <c r="I528" t="s">
        <v>1008</v>
      </c>
      <c r="J528">
        <v>1</v>
      </c>
      <c r="K528">
        <v>4</v>
      </c>
      <c r="L528">
        <v>1</v>
      </c>
      <c r="M528">
        <v>0</v>
      </c>
      <c r="N528">
        <v>84</v>
      </c>
      <c r="O528" t="s">
        <v>1301</v>
      </c>
      <c r="P528" t="s">
        <v>2994</v>
      </c>
      <c r="Q528" t="s">
        <v>673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 t="s">
        <v>2039</v>
      </c>
      <c r="AA528" t="s">
        <v>692</v>
      </c>
      <c r="AB528" s="69" t="str">
        <f>IF(AA528&lt;&gt;"",INDEX(Lookup!$N$2:$N$5,MATCH(Players!AA528,Lookup!$P$2:$P$5,0)),INDEX(Lookup!$N$2:$N$5,MATCH(Players!O528,Lookup!$O$2:$O$5,0)))</f>
        <v>Defense</v>
      </c>
      <c r="AC528">
        <v>3032000</v>
      </c>
      <c r="AD528" s="69" t="s">
        <v>788</v>
      </c>
      <c r="AE528" s="69" t="str">
        <f>INDEX('Translate table'!$H$2:$H$622,MATCH(Players!P528,'Translate table'!$G$2:$G$622,0))</f>
        <v>Tomasz KÄ™dziora</v>
      </c>
      <c r="AF528" s="69">
        <f>IFERROR(INDEX('Euro Qual stats'!$A$1:$L$2071,MATCH(Players!$AE528,'Euro Qual stats'!$A$1:$A$2071,0),MATCH(Players!AF$2,'Euro Qual stats'!$A$1:$L$1,0)),0)</f>
        <v>9</v>
      </c>
      <c r="AG528" s="69">
        <f>IFERROR(INDEX('Euro Qual stats'!$A$1:$L$2071,MATCH(Players!$AE528,'Euro Qual stats'!$A$1:$A$2071,0),MATCH(Players!AG$2,'Euro Qual stats'!$A$1:$L$1,0)),0)</f>
        <v>0.12</v>
      </c>
      <c r="AH528" s="69">
        <f>IFERROR(INDEX('Euro Qual stats'!$A$1:$L$2071,MATCH(Players!$AE528,'Euro Qual stats'!$A$1:$A$2071,0),MATCH(Players!AH$2,'Euro Qual stats'!$A$1:$L$1,0)),0)</f>
        <v>0</v>
      </c>
      <c r="AI528" s="69">
        <f>IFERROR(INDEX('Euro Qual stats'!$A$1:$L$2071,MATCH(Players!$AE528,'Euro Qual stats'!$A$1:$A$2071,0),MATCH(Players!AI$2,'Euro Qual stats'!$A$1:$L$1,0)),0)</f>
        <v>0.24</v>
      </c>
      <c r="AJ528" s="85">
        <f t="shared" si="280"/>
        <v>0.11338757396449704</v>
      </c>
      <c r="AK528" s="85">
        <f t="shared" si="281"/>
        <v>2.2943786982248526E-2</v>
      </c>
      <c r="AL528" s="85">
        <f t="shared" si="282"/>
        <v>0.22723372781065085</v>
      </c>
      <c r="AM528" s="85">
        <f t="shared" si="283"/>
        <v>0</v>
      </c>
      <c r="AN528" s="85">
        <f t="shared" si="284"/>
        <v>0</v>
      </c>
      <c r="AO528" s="85">
        <f t="shared" si="285"/>
        <v>0</v>
      </c>
      <c r="AP528" s="2" t="str">
        <f t="shared" si="286"/>
        <v/>
      </c>
      <c r="AQ528" s="2" t="str">
        <f t="shared" si="287"/>
        <v/>
      </c>
      <c r="AR528" s="2" t="str">
        <f t="shared" si="288"/>
        <v/>
      </c>
      <c r="AS528" s="2" t="str">
        <f t="shared" si="289"/>
        <v/>
      </c>
      <c r="AT528" s="2" t="str">
        <f t="shared" si="290"/>
        <v/>
      </c>
      <c r="AU528" s="2">
        <f t="shared" si="310"/>
        <v>0</v>
      </c>
      <c r="AV528" s="2">
        <f t="shared" si="311"/>
        <v>0</v>
      </c>
      <c r="AW528" s="2">
        <f t="shared" si="312"/>
        <v>7.9071179238124151E-2</v>
      </c>
      <c r="AX528" s="2">
        <f t="shared" si="313"/>
        <v>0.13674475927152546</v>
      </c>
      <c r="AY528" s="2">
        <f t="shared" si="314"/>
        <v>0</v>
      </c>
      <c r="AZ528" s="2">
        <f t="shared" si="291"/>
        <v>1.1471893491124263E-2</v>
      </c>
      <c r="BA528" s="2">
        <f t="shared" si="292"/>
        <v>5.6693786982248522E-2</v>
      </c>
      <c r="BB528" s="2">
        <f t="shared" si="293"/>
        <v>0.18837237963576273</v>
      </c>
      <c r="BC528">
        <f t="shared" si="294"/>
        <v>0</v>
      </c>
      <c r="BD528" s="74">
        <f t="shared" si="295"/>
        <v>0</v>
      </c>
      <c r="BE528" s="74">
        <f t="shared" si="296"/>
        <v>0</v>
      </c>
      <c r="BF528" s="74">
        <f t="shared" si="297"/>
        <v>0</v>
      </c>
      <c r="BG528" s="2">
        <f t="shared" si="298"/>
        <v>0.18837237963576273</v>
      </c>
      <c r="BH528" s="2">
        <f t="shared" si="299"/>
        <v>0</v>
      </c>
      <c r="BI528" s="2">
        <f t="shared" si="300"/>
        <v>0</v>
      </c>
      <c r="BJ528" s="2">
        <f t="shared" si="301"/>
        <v>0</v>
      </c>
      <c r="BK528" s="2">
        <f t="shared" si="302"/>
        <v>0</v>
      </c>
      <c r="BL528" s="2">
        <f t="shared" si="303"/>
        <v>0.18837237963576273</v>
      </c>
      <c r="BM528" s="2">
        <f t="shared" si="304"/>
        <v>0</v>
      </c>
      <c r="BN528" s="2">
        <f t="shared" si="305"/>
        <v>0</v>
      </c>
      <c r="BO528" s="2">
        <f t="shared" si="306"/>
        <v>0</v>
      </c>
      <c r="BP528" s="2">
        <f t="shared" si="307"/>
        <v>0</v>
      </c>
      <c r="BQ528" s="2">
        <f t="shared" si="308"/>
        <v>0.18837237963576273</v>
      </c>
      <c r="BR528" s="2">
        <f t="shared" si="309"/>
        <v>0</v>
      </c>
    </row>
    <row r="529" spans="1:70" x14ac:dyDescent="0.3">
      <c r="A529" s="93">
        <v>0</v>
      </c>
      <c r="B529">
        <v>204766</v>
      </c>
      <c r="C529" t="s">
        <v>2995</v>
      </c>
      <c r="D529" t="s">
        <v>2996</v>
      </c>
      <c r="E529" t="s">
        <v>2997</v>
      </c>
      <c r="F529">
        <v>18718</v>
      </c>
      <c r="G529" t="s">
        <v>880</v>
      </c>
      <c r="H529" t="s">
        <v>935</v>
      </c>
      <c r="I529" t="s">
        <v>5231</v>
      </c>
      <c r="J529">
        <v>0</v>
      </c>
      <c r="K529">
        <v>4</v>
      </c>
      <c r="L529">
        <v>0</v>
      </c>
      <c r="M529">
        <v>0</v>
      </c>
      <c r="N529">
        <v>61</v>
      </c>
      <c r="O529" t="s">
        <v>1301</v>
      </c>
      <c r="P529" t="s">
        <v>2998</v>
      </c>
      <c r="Q529" t="s">
        <v>2998</v>
      </c>
      <c r="R529">
        <v>0</v>
      </c>
      <c r="S529">
        <v>3</v>
      </c>
      <c r="T529">
        <v>0</v>
      </c>
      <c r="U529">
        <v>2</v>
      </c>
      <c r="V529">
        <v>1587</v>
      </c>
      <c r="W529">
        <v>4</v>
      </c>
      <c r="X529">
        <v>3</v>
      </c>
      <c r="Y529">
        <v>0</v>
      </c>
      <c r="Z529" t="s">
        <v>2039</v>
      </c>
      <c r="AA529" t="s">
        <v>692</v>
      </c>
      <c r="AB529" s="69" t="str">
        <f>IF(AA529&lt;&gt;"",INDEX(Lookup!$N$2:$N$5,MATCH(Players!AA529,Lookup!$P$2:$P$5,0)),INDEX(Lookup!$N$2:$N$5,MATCH(Players!O529,Lookup!$O$2:$O$5,0)))</f>
        <v>Defense</v>
      </c>
      <c r="AC529">
        <v>2495000</v>
      </c>
      <c r="AD529" s="69" t="s">
        <v>806</v>
      </c>
      <c r="AE529" s="69" t="str">
        <f>INDEX('Translate table'!$H$2:$H$622,MATCH(Players!P529,'Translate table'!$G$2:$G$622,0))</f>
        <v>Pavol Å afranko</v>
      </c>
      <c r="AF529" s="69">
        <f>IFERROR(INDEX('Euro Qual stats'!$A$1:$L$2071,MATCH(Players!$AE529,'Euro Qual stats'!$A$1:$A$2071,0),MATCH(Players!AF$2,'Euro Qual stats'!$A$1:$L$1,0)),0)</f>
        <v>3</v>
      </c>
      <c r="AG529" s="69">
        <f>IFERROR(INDEX('Euro Qual stats'!$A$1:$L$2071,MATCH(Players!$AE529,'Euro Qual stats'!$A$1:$A$2071,0),MATCH(Players!AG$2,'Euro Qual stats'!$A$1:$L$1,0)),0)</f>
        <v>0</v>
      </c>
      <c r="AH529" s="69">
        <f>IFERROR(INDEX('Euro Qual stats'!$A$1:$L$2071,MATCH(Players!$AE529,'Euro Qual stats'!$A$1:$A$2071,0),MATCH(Players!AH$2,'Euro Qual stats'!$A$1:$L$1,0)),0)</f>
        <v>0</v>
      </c>
      <c r="AI529" s="69">
        <f>IFERROR(INDEX('Euro Qual stats'!$A$1:$L$2071,MATCH(Players!$AE529,'Euro Qual stats'!$A$1:$A$2071,0),MATCH(Players!AI$2,'Euro Qual stats'!$A$1:$L$1,0)),0)</f>
        <v>0</v>
      </c>
      <c r="AJ529" s="85">
        <f t="shared" si="280"/>
        <v>7.0162721893491126E-2</v>
      </c>
      <c r="AK529" s="85">
        <f t="shared" si="281"/>
        <v>6.8831360946745579E-2</v>
      </c>
      <c r="AL529" s="85">
        <f t="shared" si="282"/>
        <v>0.14170118343195259</v>
      </c>
      <c r="AM529" s="85">
        <f t="shared" si="283"/>
        <v>0</v>
      </c>
      <c r="AN529" s="85">
        <f t="shared" si="284"/>
        <v>0</v>
      </c>
      <c r="AO529" s="85">
        <f t="shared" si="285"/>
        <v>0</v>
      </c>
      <c r="AP529" s="2">
        <f t="shared" si="286"/>
        <v>0</v>
      </c>
      <c r="AQ529" s="2">
        <f t="shared" si="287"/>
        <v>0.17013232514177695</v>
      </c>
      <c r="AR529" s="2">
        <f t="shared" si="288"/>
        <v>0.22684310018903592</v>
      </c>
      <c r="AS529" s="2">
        <f t="shared" si="289"/>
        <v>0.17013232514177695</v>
      </c>
      <c r="AT529" s="2">
        <f t="shared" si="290"/>
        <v>0</v>
      </c>
      <c r="AU529" s="2">
        <f t="shared" si="310"/>
        <v>0</v>
      </c>
      <c r="AV529" s="2">
        <f t="shared" si="311"/>
        <v>0.17013232514177695</v>
      </c>
      <c r="AW529" s="2">
        <f t="shared" si="312"/>
        <v>0.22684310018903592</v>
      </c>
      <c r="AX529" s="2">
        <f t="shared" si="313"/>
        <v>0.17013232514177695</v>
      </c>
      <c r="AY529" s="2">
        <f t="shared" si="314"/>
        <v>0</v>
      </c>
      <c r="AZ529" s="2">
        <f t="shared" si="291"/>
        <v>3.4415680473372789E-2</v>
      </c>
      <c r="BA529" s="2">
        <f t="shared" si="292"/>
        <v>0.12014752351763404</v>
      </c>
      <c r="BB529" s="2">
        <f t="shared" si="293"/>
        <v>8.5066162570888476E-2</v>
      </c>
      <c r="BC529">
        <f t="shared" si="294"/>
        <v>0</v>
      </c>
      <c r="BD529" s="74">
        <f t="shared" si="295"/>
        <v>0</v>
      </c>
      <c r="BE529" s="74">
        <f t="shared" si="296"/>
        <v>0</v>
      </c>
      <c r="BF529" s="74">
        <f t="shared" si="297"/>
        <v>0</v>
      </c>
      <c r="BG529" s="2">
        <f t="shared" si="298"/>
        <v>8.5066162570888476E-2</v>
      </c>
      <c r="BH529" s="2">
        <f t="shared" si="299"/>
        <v>0</v>
      </c>
      <c r="BI529" s="2">
        <f t="shared" si="300"/>
        <v>0</v>
      </c>
      <c r="BJ529" s="2">
        <f t="shared" si="301"/>
        <v>0</v>
      </c>
      <c r="BK529" s="2">
        <f t="shared" si="302"/>
        <v>0</v>
      </c>
      <c r="BL529" s="2">
        <f t="shared" si="303"/>
        <v>8.5066162570888476E-2</v>
      </c>
      <c r="BM529" s="2">
        <f t="shared" si="304"/>
        <v>0</v>
      </c>
      <c r="BN529" s="2">
        <f t="shared" si="305"/>
        <v>0</v>
      </c>
      <c r="BO529" s="2">
        <f t="shared" si="306"/>
        <v>0</v>
      </c>
      <c r="BP529" s="2">
        <f t="shared" si="307"/>
        <v>0</v>
      </c>
      <c r="BQ529" s="2">
        <f t="shared" si="308"/>
        <v>8.5066162570888476E-2</v>
      </c>
      <c r="BR529" s="2">
        <f t="shared" si="309"/>
        <v>0</v>
      </c>
    </row>
    <row r="530" spans="1:70" x14ac:dyDescent="0.3">
      <c r="A530" s="93">
        <v>0</v>
      </c>
      <c r="B530">
        <v>223250</v>
      </c>
      <c r="C530" t="s">
        <v>2999</v>
      </c>
      <c r="D530" t="s">
        <v>2883</v>
      </c>
      <c r="E530" t="s">
        <v>3000</v>
      </c>
      <c r="F530">
        <v>18718</v>
      </c>
      <c r="G530" t="s">
        <v>880</v>
      </c>
      <c r="H530" t="s">
        <v>935</v>
      </c>
      <c r="I530" t="s">
        <v>5231</v>
      </c>
      <c r="J530">
        <v>0</v>
      </c>
      <c r="K530">
        <v>4</v>
      </c>
      <c r="L530">
        <v>0</v>
      </c>
      <c r="M530">
        <v>0</v>
      </c>
      <c r="N530">
        <v>9</v>
      </c>
      <c r="O530" t="s">
        <v>992</v>
      </c>
      <c r="P530" t="s">
        <v>3001</v>
      </c>
      <c r="Q530" t="s">
        <v>3002</v>
      </c>
      <c r="R530">
        <v>0</v>
      </c>
      <c r="S530">
        <v>0</v>
      </c>
      <c r="T530">
        <v>0</v>
      </c>
      <c r="U530">
        <v>4</v>
      </c>
      <c r="V530">
        <v>1269</v>
      </c>
      <c r="W530">
        <v>2</v>
      </c>
      <c r="X530">
        <v>2</v>
      </c>
      <c r="Y530">
        <v>0</v>
      </c>
      <c r="Z530" t="s">
        <v>2039</v>
      </c>
      <c r="AA530" t="s">
        <v>691</v>
      </c>
      <c r="AB530" s="69" t="str">
        <f>IF(AA530&lt;&gt;"",INDEX(Lookup!$N$2:$N$5,MATCH(Players!AA530,Lookup!$P$2:$P$5,0)),INDEX(Lookup!$N$2:$N$5,MATCH(Players!O530,Lookup!$O$2:$O$5,0)))</f>
        <v>Midfield</v>
      </c>
      <c r="AC530">
        <v>1995000</v>
      </c>
      <c r="AD530" s="69" t="s">
        <v>790</v>
      </c>
      <c r="AE530" s="69" t="str">
        <f>INDEX('Translate table'!$H$2:$H$622,MATCH(Players!P530,'Translate table'!$G$2:$G$622,0))</f>
        <v>Dor Micha</v>
      </c>
      <c r="AF530" s="69">
        <f>IFERROR(INDEX('Euro Qual stats'!$A$1:$L$2071,MATCH(Players!$AE530,'Euro Qual stats'!$A$1:$A$2071,0),MATCH(Players!AF$2,'Euro Qual stats'!$A$1:$L$1,0)),0)</f>
        <v>0</v>
      </c>
      <c r="AG530" s="69">
        <f>IFERROR(INDEX('Euro Qual stats'!$A$1:$L$2071,MATCH(Players!$AE530,'Euro Qual stats'!$A$1:$A$2071,0),MATCH(Players!AG$2,'Euro Qual stats'!$A$1:$L$1,0)),0)</f>
        <v>0</v>
      </c>
      <c r="AH530" s="69">
        <f>IFERROR(INDEX('Euro Qual stats'!$A$1:$L$2071,MATCH(Players!$AE530,'Euro Qual stats'!$A$1:$A$2071,0),MATCH(Players!AH$2,'Euro Qual stats'!$A$1:$L$1,0)),0)</f>
        <v>0</v>
      </c>
      <c r="AI530" s="69">
        <f>IFERROR(INDEX('Euro Qual stats'!$A$1:$L$2071,MATCH(Players!$AE530,'Euro Qual stats'!$A$1:$A$2071,0),MATCH(Players!AI$2,'Euro Qual stats'!$A$1:$L$1,0)),0)</f>
        <v>0</v>
      </c>
      <c r="AJ530" s="85">
        <f t="shared" si="280"/>
        <v>0.16033149171270719</v>
      </c>
      <c r="AK530" s="85">
        <f t="shared" si="281"/>
        <v>0.2239226519337017</v>
      </c>
      <c r="AL530" s="85">
        <f t="shared" si="282"/>
        <v>0.23265193370165746</v>
      </c>
      <c r="AM530" s="85">
        <f t="shared" si="283"/>
        <v>0</v>
      </c>
      <c r="AN530" s="85">
        <f t="shared" si="284"/>
        <v>0</v>
      </c>
      <c r="AO530" s="85">
        <f t="shared" si="285"/>
        <v>0</v>
      </c>
      <c r="AP530" s="2">
        <f t="shared" si="286"/>
        <v>0</v>
      </c>
      <c r="AQ530" s="2">
        <f t="shared" si="287"/>
        <v>0</v>
      </c>
      <c r="AR530" s="2">
        <f t="shared" si="288"/>
        <v>0.14184397163120568</v>
      </c>
      <c r="AS530" s="2">
        <f t="shared" si="289"/>
        <v>0.14184397163120568</v>
      </c>
      <c r="AT530" s="2">
        <f t="shared" si="290"/>
        <v>0</v>
      </c>
      <c r="AU530" s="2">
        <f t="shared" si="310"/>
        <v>0</v>
      </c>
      <c r="AV530" s="2">
        <f t="shared" si="311"/>
        <v>0</v>
      </c>
      <c r="AW530" s="2">
        <f t="shared" si="312"/>
        <v>0.14184397163120568</v>
      </c>
      <c r="AX530" s="2">
        <f t="shared" si="313"/>
        <v>0.14184397163120568</v>
      </c>
      <c r="AY530" s="2">
        <f t="shared" si="314"/>
        <v>0</v>
      </c>
      <c r="AZ530" s="2">
        <f t="shared" si="291"/>
        <v>0.11196132596685085</v>
      </c>
      <c r="BA530" s="2">
        <f t="shared" si="292"/>
        <v>8.0165745856353596E-2</v>
      </c>
      <c r="BB530" s="2">
        <f t="shared" si="293"/>
        <v>7.0921985815602842E-2</v>
      </c>
      <c r="BC530">
        <f t="shared" si="294"/>
        <v>0</v>
      </c>
      <c r="BD530" s="74">
        <f t="shared" si="295"/>
        <v>0</v>
      </c>
      <c r="BE530" s="74">
        <f t="shared" si="296"/>
        <v>0</v>
      </c>
      <c r="BF530" s="74">
        <f t="shared" si="297"/>
        <v>0</v>
      </c>
      <c r="BG530" s="2">
        <f t="shared" si="298"/>
        <v>7.0921985815602842E-2</v>
      </c>
      <c r="BH530" s="2">
        <f t="shared" si="299"/>
        <v>0</v>
      </c>
      <c r="BI530" s="2">
        <f t="shared" si="300"/>
        <v>0</v>
      </c>
      <c r="BJ530" s="2">
        <f t="shared" si="301"/>
        <v>0</v>
      </c>
      <c r="BK530" s="2">
        <f t="shared" si="302"/>
        <v>0</v>
      </c>
      <c r="BL530" s="2">
        <f t="shared" si="303"/>
        <v>7.0921985815602842E-2</v>
      </c>
      <c r="BM530" s="2">
        <f t="shared" si="304"/>
        <v>0</v>
      </c>
      <c r="BN530" s="2">
        <f t="shared" si="305"/>
        <v>0</v>
      </c>
      <c r="BO530" s="2">
        <f t="shared" si="306"/>
        <v>0</v>
      </c>
      <c r="BP530" s="2">
        <f t="shared" si="307"/>
        <v>0</v>
      </c>
      <c r="BQ530" s="2">
        <f t="shared" si="308"/>
        <v>7.0921985815602842E-2</v>
      </c>
      <c r="BR530" s="2">
        <f t="shared" si="309"/>
        <v>0</v>
      </c>
    </row>
    <row r="531" spans="1:70" x14ac:dyDescent="0.3">
      <c r="A531" s="93">
        <v>0</v>
      </c>
      <c r="B531">
        <v>204786</v>
      </c>
      <c r="C531" t="s">
        <v>3003</v>
      </c>
      <c r="D531" t="s">
        <v>1741</v>
      </c>
      <c r="E531" t="s">
        <v>3004</v>
      </c>
      <c r="F531">
        <v>18718</v>
      </c>
      <c r="G531" t="s">
        <v>880</v>
      </c>
      <c r="H531" t="s">
        <v>935</v>
      </c>
      <c r="I531" t="s">
        <v>979</v>
      </c>
      <c r="J531">
        <v>3.3</v>
      </c>
      <c r="K531">
        <v>4</v>
      </c>
      <c r="L531">
        <v>3.3</v>
      </c>
      <c r="M531">
        <v>0</v>
      </c>
      <c r="N531">
        <v>741</v>
      </c>
      <c r="O531" t="s">
        <v>992</v>
      </c>
      <c r="P531" t="s">
        <v>3005</v>
      </c>
      <c r="Q531" t="s">
        <v>3006</v>
      </c>
      <c r="R531">
        <v>0</v>
      </c>
      <c r="S531">
        <v>0</v>
      </c>
      <c r="T531">
        <v>118</v>
      </c>
      <c r="U531">
        <v>2</v>
      </c>
      <c r="V531">
        <v>3240</v>
      </c>
      <c r="W531">
        <v>0</v>
      </c>
      <c r="X531">
        <v>1</v>
      </c>
      <c r="Y531">
        <v>0</v>
      </c>
      <c r="Z531" t="s">
        <v>2039</v>
      </c>
      <c r="AA531" t="s">
        <v>691</v>
      </c>
      <c r="AB531" s="69" t="str">
        <f>IF(AA531&lt;&gt;"",INDEX(Lookup!$N$2:$N$5,MATCH(Players!AA531,Lookup!$P$2:$P$5,0)),INDEX(Lookup!$N$2:$N$5,MATCH(Players!O531,Lookup!$O$2:$O$5,0)))</f>
        <v>Midfield</v>
      </c>
      <c r="AC531">
        <v>2552000</v>
      </c>
      <c r="AD531" s="69" t="s">
        <v>788</v>
      </c>
      <c r="AE531" s="69" t="str">
        <f>INDEX('Translate table'!$H$2:$H$622,MATCH(Players!P531,'Translate table'!$G$2:$G$622,0))</f>
        <v>Alex KrÃ¡l</v>
      </c>
      <c r="AF531" s="69">
        <f>IFERROR(INDEX('Euro Qual stats'!$A$1:$L$2071,MATCH(Players!$AE531,'Euro Qual stats'!$A$1:$A$2071,0),MATCH(Players!AF$2,'Euro Qual stats'!$A$1:$L$1,0)),0)</f>
        <v>7</v>
      </c>
      <c r="AG531" s="69">
        <f>IFERROR(INDEX('Euro Qual stats'!$A$1:$L$2071,MATCH(Players!$AE531,'Euro Qual stats'!$A$1:$A$2071,0),MATCH(Players!AG$2,'Euro Qual stats'!$A$1:$L$1,0)),0)</f>
        <v>0.15</v>
      </c>
      <c r="AH531" s="69">
        <f>IFERROR(INDEX('Euro Qual stats'!$A$1:$L$2071,MATCH(Players!$AE531,'Euro Qual stats'!$A$1:$A$2071,0),MATCH(Players!AH$2,'Euro Qual stats'!$A$1:$L$1,0)),0)</f>
        <v>0.15</v>
      </c>
      <c r="AI531" s="69">
        <f>IFERROR(INDEX('Euro Qual stats'!$A$1:$L$2071,MATCH(Players!$AE531,'Euro Qual stats'!$A$1:$A$2071,0),MATCH(Players!AI$2,'Euro Qual stats'!$A$1:$L$1,0)),0)</f>
        <v>0</v>
      </c>
      <c r="AJ531" s="85">
        <f t="shared" si="280"/>
        <v>0.154304788213628</v>
      </c>
      <c r="AK531" s="85">
        <f t="shared" si="281"/>
        <v>0.18080110497237573</v>
      </c>
      <c r="AL531" s="85">
        <f t="shared" si="282"/>
        <v>9.6938305709023939E-2</v>
      </c>
      <c r="AM531" s="85">
        <f t="shared" si="283"/>
        <v>0.11528705032533496</v>
      </c>
      <c r="AN531" s="85">
        <f t="shared" si="284"/>
        <v>9.1882703919032235E-2</v>
      </c>
      <c r="AO531" s="85">
        <f t="shared" si="285"/>
        <v>4.9741744301630968E-2</v>
      </c>
      <c r="AP531" s="2">
        <f t="shared" si="286"/>
        <v>0</v>
      </c>
      <c r="AQ531" s="2">
        <f t="shared" si="287"/>
        <v>0</v>
      </c>
      <c r="AR531" s="2">
        <f t="shared" si="288"/>
        <v>0</v>
      </c>
      <c r="AS531" s="2">
        <f t="shared" si="289"/>
        <v>2.7777777777777776E-2</v>
      </c>
      <c r="AT531" s="2">
        <f t="shared" si="290"/>
        <v>0</v>
      </c>
      <c r="AU531" s="2">
        <f t="shared" si="310"/>
        <v>0</v>
      </c>
      <c r="AV531" s="2">
        <f t="shared" si="311"/>
        <v>0</v>
      </c>
      <c r="AW531" s="2">
        <f t="shared" si="312"/>
        <v>0</v>
      </c>
      <c r="AX531" s="2">
        <f t="shared" si="313"/>
        <v>2.7777777777777776E-2</v>
      </c>
      <c r="AY531" s="2">
        <f t="shared" si="314"/>
        <v>0</v>
      </c>
      <c r="AZ531" s="2">
        <f t="shared" si="291"/>
        <v>9.0400552486187863E-2</v>
      </c>
      <c r="BA531" s="2">
        <f t="shared" si="292"/>
        <v>7.7152394106814001E-2</v>
      </c>
      <c r="BB531" s="2">
        <f t="shared" si="293"/>
        <v>1.3888888888888888E-2</v>
      </c>
      <c r="BC531">
        <f t="shared" si="294"/>
        <v>1</v>
      </c>
      <c r="BD531" s="74">
        <f t="shared" si="295"/>
        <v>5.6055522004926486E-2</v>
      </c>
      <c r="BE531" s="74">
        <f t="shared" si="296"/>
        <v>7.1629693973468134E-2</v>
      </c>
      <c r="BF531" s="74">
        <f t="shared" si="297"/>
        <v>0</v>
      </c>
      <c r="BG531" s="2">
        <f t="shared" si="298"/>
        <v>1.3888888888888888E-2</v>
      </c>
      <c r="BH531" s="2">
        <f t="shared" si="299"/>
        <v>0</v>
      </c>
      <c r="BI531" s="2">
        <f t="shared" si="300"/>
        <v>5.6055522004926486E-2</v>
      </c>
      <c r="BJ531" s="2">
        <f t="shared" si="301"/>
        <v>7.1629693973468134E-2</v>
      </c>
      <c r="BK531" s="2">
        <f t="shared" si="302"/>
        <v>0</v>
      </c>
      <c r="BL531" s="2">
        <f t="shared" si="303"/>
        <v>1.3888888888888888E-2</v>
      </c>
      <c r="BM531" s="2">
        <f t="shared" si="304"/>
        <v>0</v>
      </c>
      <c r="BN531" s="2">
        <f t="shared" si="305"/>
        <v>5.8593676443692885E-2</v>
      </c>
      <c r="BO531" s="2">
        <f t="shared" si="306"/>
        <v>7.1629693973468134E-2</v>
      </c>
      <c r="BP531" s="2">
        <f t="shared" si="307"/>
        <v>0</v>
      </c>
      <c r="BQ531" s="2">
        <f t="shared" si="308"/>
        <v>1.3888888888888888E-2</v>
      </c>
      <c r="BR531" s="2">
        <f t="shared" si="309"/>
        <v>0</v>
      </c>
    </row>
    <row r="532" spans="1:70" x14ac:dyDescent="0.3">
      <c r="A532" s="93">
        <v>0</v>
      </c>
      <c r="B532">
        <v>213390</v>
      </c>
      <c r="C532" t="s">
        <v>3007</v>
      </c>
      <c r="D532" t="s">
        <v>3008</v>
      </c>
      <c r="E532" t="s">
        <v>3009</v>
      </c>
      <c r="F532">
        <v>18716</v>
      </c>
      <c r="G532" t="s">
        <v>860</v>
      </c>
      <c r="H532" t="s">
        <v>933</v>
      </c>
      <c r="I532" t="s">
        <v>979</v>
      </c>
      <c r="J532">
        <v>0.7</v>
      </c>
      <c r="K532">
        <v>4</v>
      </c>
      <c r="L532">
        <v>0.7</v>
      </c>
      <c r="M532">
        <v>0</v>
      </c>
      <c r="N532">
        <v>6013</v>
      </c>
      <c r="O532" t="s">
        <v>1301</v>
      </c>
      <c r="P532" t="s">
        <v>3010</v>
      </c>
      <c r="Q532" t="s">
        <v>3011</v>
      </c>
      <c r="R532">
        <v>3</v>
      </c>
      <c r="S532">
        <v>2</v>
      </c>
      <c r="T532">
        <v>0</v>
      </c>
      <c r="U532">
        <v>11</v>
      </c>
      <c r="V532">
        <v>2389</v>
      </c>
      <c r="W532">
        <v>7</v>
      </c>
      <c r="X532">
        <v>8</v>
      </c>
      <c r="Y532">
        <v>0</v>
      </c>
      <c r="Z532" t="s">
        <v>1879</v>
      </c>
      <c r="AA532" t="s">
        <v>692</v>
      </c>
      <c r="AB532" s="69" t="str">
        <f>IF(AA532&lt;&gt;"",INDEX(Lookup!$N$2:$N$5,MATCH(Players!AA532,Lookup!$P$2:$P$5,0)),INDEX(Lookup!$N$2:$N$5,MATCH(Players!O532,Lookup!$O$2:$O$5,0)))</f>
        <v>Defense</v>
      </c>
      <c r="AC532">
        <v>2468000</v>
      </c>
      <c r="AD532" s="69" t="s">
        <v>789</v>
      </c>
      <c r="AE532" s="69" t="str">
        <f>INDEX('Translate table'!$H$2:$H$622,MATCH(Players!P532,'Translate table'!$G$2:$G$622,0))</f>
        <v>Mehmet Zeki Ã‡elik</v>
      </c>
      <c r="AF532" s="69">
        <f>IFERROR(INDEX('Euro Qual stats'!$A$1:$L$2071,MATCH(Players!$AE532,'Euro Qual stats'!$A$1:$A$2071,0),MATCH(Players!AF$2,'Euro Qual stats'!$A$1:$L$1,0)),0)</f>
        <v>9</v>
      </c>
      <c r="AG532" s="69">
        <f>IFERROR(INDEX('Euro Qual stats'!$A$1:$L$2071,MATCH(Players!$AE532,'Euro Qual stats'!$A$1:$A$2071,0),MATCH(Players!AG$2,'Euro Qual stats'!$A$1:$L$1,0)),0)</f>
        <v>0</v>
      </c>
      <c r="AH532" s="69">
        <f>IFERROR(INDEX('Euro Qual stats'!$A$1:$L$2071,MATCH(Players!$AE532,'Euro Qual stats'!$A$1:$A$2071,0),MATCH(Players!AH$2,'Euro Qual stats'!$A$1:$L$1,0)),0)</f>
        <v>0</v>
      </c>
      <c r="AI532" s="69">
        <f>IFERROR(INDEX('Euro Qual stats'!$A$1:$L$2071,MATCH(Players!$AE532,'Euro Qual stats'!$A$1:$A$2071,0),MATCH(Players!AI$2,'Euro Qual stats'!$A$1:$L$1,0)),0)</f>
        <v>0.25</v>
      </c>
      <c r="AJ532" s="85">
        <f t="shared" si="280"/>
        <v>2.3387573964497043E-2</v>
      </c>
      <c r="AK532" s="85">
        <f t="shared" si="281"/>
        <v>2.2943786982248526E-2</v>
      </c>
      <c r="AL532" s="85">
        <f t="shared" si="282"/>
        <v>0.23473372781065086</v>
      </c>
      <c r="AM532" s="85">
        <f t="shared" si="283"/>
        <v>2.0662289216005131E-2</v>
      </c>
      <c r="AN532" s="85">
        <f t="shared" si="284"/>
        <v>1.1028610854597587E-2</v>
      </c>
      <c r="AO532" s="85">
        <f t="shared" si="285"/>
        <v>0.11078928661546217</v>
      </c>
      <c r="AP532" s="2">
        <f t="shared" si="286"/>
        <v>0.11301799916282963</v>
      </c>
      <c r="AQ532" s="2">
        <f t="shared" si="287"/>
        <v>7.5345332775219764E-2</v>
      </c>
      <c r="AR532" s="2">
        <f t="shared" si="288"/>
        <v>0.26370866471326915</v>
      </c>
      <c r="AS532" s="2">
        <f t="shared" si="289"/>
        <v>0.30138133110087906</v>
      </c>
      <c r="AT532" s="2">
        <f t="shared" si="290"/>
        <v>0</v>
      </c>
      <c r="AU532" s="2">
        <f t="shared" si="310"/>
        <v>0.11301799916282963</v>
      </c>
      <c r="AV532" s="2">
        <f t="shared" si="311"/>
        <v>7.5345332775219764E-2</v>
      </c>
      <c r="AW532" s="2">
        <f t="shared" si="312"/>
        <v>0.26370866471326915</v>
      </c>
      <c r="AX532" s="2">
        <f t="shared" si="313"/>
        <v>0.30138133110087906</v>
      </c>
      <c r="AY532" s="2">
        <f t="shared" si="314"/>
        <v>0</v>
      </c>
      <c r="AZ532" s="2">
        <f t="shared" si="291"/>
        <v>6.7980893072539073E-2</v>
      </c>
      <c r="BA532" s="2">
        <f t="shared" si="292"/>
        <v>4.9366453369858405E-2</v>
      </c>
      <c r="BB532" s="2">
        <f t="shared" si="293"/>
        <v>0.27569066555043953</v>
      </c>
      <c r="BC532">
        <f t="shared" si="294"/>
        <v>1</v>
      </c>
      <c r="BD532" s="74">
        <f t="shared" si="295"/>
        <v>4.024896956600988E-2</v>
      </c>
      <c r="BE532" s="74">
        <f t="shared" si="296"/>
        <v>3.5511623039908347E-2</v>
      </c>
      <c r="BF532" s="74">
        <f t="shared" si="297"/>
        <v>6.2217782595368441E-2</v>
      </c>
      <c r="BG532" s="2">
        <f t="shared" si="298"/>
        <v>0.27569066555043953</v>
      </c>
      <c r="BH532" s="2">
        <f t="shared" si="299"/>
        <v>0</v>
      </c>
      <c r="BI532" s="2">
        <f t="shared" si="300"/>
        <v>4.024896956600988E-2</v>
      </c>
      <c r="BJ532" s="2">
        <f t="shared" si="301"/>
        <v>3.5511623039908347E-2</v>
      </c>
      <c r="BK532" s="2">
        <f t="shared" si="302"/>
        <v>6.2217782595368441E-2</v>
      </c>
      <c r="BL532" s="2">
        <f t="shared" si="303"/>
        <v>0.27569066555043953</v>
      </c>
      <c r="BM532" s="2">
        <f t="shared" si="304"/>
        <v>0</v>
      </c>
      <c r="BN532" s="2">
        <f t="shared" si="305"/>
        <v>4.3517297258282933E-2</v>
      </c>
      <c r="BO532" s="2">
        <f t="shared" si="306"/>
        <v>3.551162303990834E-2</v>
      </c>
      <c r="BP532" s="2">
        <f t="shared" si="307"/>
        <v>6.4887961127038249E-2</v>
      </c>
      <c r="BQ532" s="2">
        <f t="shared" si="308"/>
        <v>0.27569066555043953</v>
      </c>
      <c r="BR532" s="2">
        <f t="shared" si="309"/>
        <v>0</v>
      </c>
    </row>
    <row r="533" spans="1:70" x14ac:dyDescent="0.3">
      <c r="A533" s="93">
        <v>0</v>
      </c>
      <c r="B533">
        <v>204725</v>
      </c>
      <c r="C533" t="s">
        <v>3012</v>
      </c>
      <c r="D533" t="s">
        <v>3013</v>
      </c>
      <c r="E533" t="s">
        <v>3014</v>
      </c>
      <c r="F533">
        <v>18716</v>
      </c>
      <c r="G533" t="s">
        <v>860</v>
      </c>
      <c r="H533" t="s">
        <v>933</v>
      </c>
      <c r="I533" t="s">
        <v>979</v>
      </c>
      <c r="J533">
        <v>-0.3</v>
      </c>
      <c r="K533">
        <v>4</v>
      </c>
      <c r="L533">
        <v>-0.3</v>
      </c>
      <c r="M533">
        <v>0</v>
      </c>
      <c r="N533">
        <v>73</v>
      </c>
      <c r="O533" t="s">
        <v>1301</v>
      </c>
      <c r="P533" t="s">
        <v>3015</v>
      </c>
      <c r="Q533" t="s">
        <v>3015</v>
      </c>
      <c r="R533">
        <v>0</v>
      </c>
      <c r="S533">
        <v>0</v>
      </c>
      <c r="T533">
        <v>0</v>
      </c>
      <c r="U533">
        <v>3</v>
      </c>
      <c r="V533">
        <v>788</v>
      </c>
      <c r="W533">
        <v>0</v>
      </c>
      <c r="X533">
        <v>2</v>
      </c>
      <c r="Y533">
        <v>0</v>
      </c>
      <c r="Z533" t="s">
        <v>1879</v>
      </c>
      <c r="AA533" t="s">
        <v>692</v>
      </c>
      <c r="AB533" s="69" t="str">
        <f>IF(AA533&lt;&gt;"",INDEX(Lookup!$N$2:$N$5,MATCH(Players!AA533,Lookup!$P$2:$P$5,0)),INDEX(Lookup!$N$2:$N$5,MATCH(Players!O533,Lookup!$O$2:$O$5,0)))</f>
        <v>Defense</v>
      </c>
      <c r="AC533">
        <v>2476000</v>
      </c>
      <c r="AD533" s="69" t="s">
        <v>788</v>
      </c>
      <c r="AE533" s="69" t="str">
        <f>INDEX('Translate table'!$H$2:$H$622,MATCH(Players!P533,'Translate table'!$G$2:$G$622,0))</f>
        <v>Kaan Ayhan</v>
      </c>
      <c r="AF533" s="69">
        <f>IFERROR(INDEX('Euro Qual stats'!$A$1:$L$2071,MATCH(Players!$AE533,'Euro Qual stats'!$A$1:$A$2071,0),MATCH(Players!AF$2,'Euro Qual stats'!$A$1:$L$1,0)),0)</f>
        <v>9</v>
      </c>
      <c r="AG533" s="69">
        <f>IFERROR(INDEX('Euro Qual stats'!$A$1:$L$2071,MATCH(Players!$AE533,'Euro Qual stats'!$A$1:$A$2071,0),MATCH(Players!AG$2,'Euro Qual stats'!$A$1:$L$1,0)),0)</f>
        <v>0</v>
      </c>
      <c r="AH533" s="69">
        <f>IFERROR(INDEX('Euro Qual stats'!$A$1:$L$2071,MATCH(Players!$AE533,'Euro Qual stats'!$A$1:$A$2071,0),MATCH(Players!AH$2,'Euro Qual stats'!$A$1:$L$1,0)),0)</f>
        <v>0.43</v>
      </c>
      <c r="AI533" s="69">
        <f>IFERROR(INDEX('Euro Qual stats'!$A$1:$L$2071,MATCH(Players!$AE533,'Euro Qual stats'!$A$1:$A$2071,0),MATCH(Players!AI$2,'Euro Qual stats'!$A$1:$L$1,0)),0)</f>
        <v>0.43</v>
      </c>
      <c r="AJ533" s="85">
        <f t="shared" si="280"/>
        <v>2.3387573964497043E-2</v>
      </c>
      <c r="AK533" s="85">
        <f t="shared" si="281"/>
        <v>0.34544378698224854</v>
      </c>
      <c r="AL533" s="85">
        <f t="shared" si="282"/>
        <v>0.36973372781065089</v>
      </c>
      <c r="AM533" s="85">
        <f t="shared" si="283"/>
        <v>2.0662289216005131E-2</v>
      </c>
      <c r="AN533" s="85">
        <f t="shared" si="284"/>
        <v>0.1660477889597439</v>
      </c>
      <c r="AO533" s="85">
        <f t="shared" si="285"/>
        <v>0.17450639208891242</v>
      </c>
      <c r="AP533" s="2">
        <f t="shared" si="286"/>
        <v>0</v>
      </c>
      <c r="AQ533" s="2">
        <f t="shared" si="287"/>
        <v>0</v>
      </c>
      <c r="AR533" s="2">
        <f t="shared" si="288"/>
        <v>0</v>
      </c>
      <c r="AS533" s="2">
        <f t="shared" si="289"/>
        <v>0.22842639593908629</v>
      </c>
      <c r="AT533" s="2">
        <f t="shared" si="290"/>
        <v>0</v>
      </c>
      <c r="AU533" s="2">
        <f t="shared" si="310"/>
        <v>0</v>
      </c>
      <c r="AV533" s="2">
        <f t="shared" si="311"/>
        <v>0</v>
      </c>
      <c r="AW533" s="2">
        <f t="shared" si="312"/>
        <v>0</v>
      </c>
      <c r="AX533" s="2">
        <f t="shared" si="313"/>
        <v>0.22842639593908629</v>
      </c>
      <c r="AY533" s="2">
        <f t="shared" si="314"/>
        <v>0</v>
      </c>
      <c r="AZ533" s="2">
        <f t="shared" si="291"/>
        <v>0.17272189349112427</v>
      </c>
      <c r="BA533" s="2">
        <f t="shared" si="292"/>
        <v>1.1693786982248522E-2</v>
      </c>
      <c r="BB533" s="2">
        <f t="shared" si="293"/>
        <v>0.32921319796954313</v>
      </c>
      <c r="BC533">
        <f t="shared" si="294"/>
        <v>1</v>
      </c>
      <c r="BD533" s="74">
        <f t="shared" si="295"/>
        <v>0.1022622375244446</v>
      </c>
      <c r="BE533" s="74">
        <f t="shared" si="296"/>
        <v>8.4118936418500091E-3</v>
      </c>
      <c r="BF533" s="74">
        <f t="shared" si="297"/>
        <v>0</v>
      </c>
      <c r="BG533" s="2">
        <f t="shared" si="298"/>
        <v>0.32921319796954313</v>
      </c>
      <c r="BH533" s="2">
        <f t="shared" si="299"/>
        <v>0</v>
      </c>
      <c r="BI533" s="2">
        <f t="shared" si="300"/>
        <v>0.1022622375244446</v>
      </c>
      <c r="BJ533" s="2">
        <f t="shared" si="301"/>
        <v>8.4118936418500091E-3</v>
      </c>
      <c r="BK533" s="2">
        <f t="shared" si="302"/>
        <v>0</v>
      </c>
      <c r="BL533" s="2">
        <f t="shared" si="303"/>
        <v>0.32921319796954313</v>
      </c>
      <c r="BM533" s="2">
        <f t="shared" si="304"/>
        <v>0</v>
      </c>
      <c r="BN533" s="2">
        <f t="shared" si="305"/>
        <v>0.11056621415735697</v>
      </c>
      <c r="BO533" s="2">
        <f t="shared" si="306"/>
        <v>8.4118936418500073E-3</v>
      </c>
      <c r="BP533" s="2">
        <f t="shared" si="307"/>
        <v>0</v>
      </c>
      <c r="BQ533" s="2">
        <f t="shared" si="308"/>
        <v>0.32921319796954313</v>
      </c>
      <c r="BR533" s="2">
        <f t="shared" si="309"/>
        <v>0</v>
      </c>
    </row>
    <row r="534" spans="1:70" x14ac:dyDescent="0.3">
      <c r="A534" s="93">
        <v>0</v>
      </c>
      <c r="B534">
        <v>220817</v>
      </c>
      <c r="C534" t="s">
        <v>3016</v>
      </c>
      <c r="D534" t="s">
        <v>3017</v>
      </c>
      <c r="E534" t="s">
        <v>3018</v>
      </c>
      <c r="F534">
        <v>18716</v>
      </c>
      <c r="G534" t="s">
        <v>860</v>
      </c>
      <c r="H534" t="s">
        <v>933</v>
      </c>
      <c r="I534" t="s">
        <v>5231</v>
      </c>
      <c r="J534">
        <v>0</v>
      </c>
      <c r="K534">
        <v>4</v>
      </c>
      <c r="L534">
        <v>0</v>
      </c>
      <c r="M534">
        <v>0</v>
      </c>
      <c r="N534">
        <v>14</v>
      </c>
      <c r="O534" t="s">
        <v>992</v>
      </c>
      <c r="P534" t="s">
        <v>3019</v>
      </c>
      <c r="Q534" t="s">
        <v>1155</v>
      </c>
      <c r="Z534" t="s">
        <v>1879</v>
      </c>
      <c r="AA534" t="s">
        <v>691</v>
      </c>
      <c r="AB534" s="69" t="str">
        <f>IF(AA534&lt;&gt;"",INDEX(Lookup!$N$2:$N$5,MATCH(Players!AA534,Lookup!$P$2:$P$5,0)),INDEX(Lookup!$N$2:$N$5,MATCH(Players!O534,Lookup!$O$2:$O$5,0)))</f>
        <v>Midfield</v>
      </c>
      <c r="AC534">
        <v>2495000</v>
      </c>
      <c r="AD534" s="69" t="s">
        <v>788</v>
      </c>
      <c r="AE534" s="69" t="str">
        <f>INDEX('Translate table'!$H$2:$H$622,MATCH(Players!P534,'Translate table'!$G$2:$G$622,0))</f>
        <v>Robert Taylor</v>
      </c>
      <c r="AF534" s="69">
        <f>IFERROR(INDEX('Euro Qual stats'!$A$1:$L$2071,MATCH(Players!$AE534,'Euro Qual stats'!$A$1:$A$2071,0),MATCH(Players!AF$2,'Euro Qual stats'!$A$1:$L$1,0)),0)</f>
        <v>1</v>
      </c>
      <c r="AG534" s="69">
        <f>IFERROR(INDEX('Euro Qual stats'!$A$1:$L$2071,MATCH(Players!$AE534,'Euro Qual stats'!$A$1:$A$2071,0),MATCH(Players!AG$2,'Euro Qual stats'!$A$1:$L$1,0)),0)</f>
        <v>0</v>
      </c>
      <c r="AH534" s="69">
        <f>IFERROR(INDEX('Euro Qual stats'!$A$1:$L$2071,MATCH(Players!$AE534,'Euro Qual stats'!$A$1:$A$2071,0),MATCH(Players!AH$2,'Euro Qual stats'!$A$1:$L$1,0)),0)</f>
        <v>0</v>
      </c>
      <c r="AI534" s="69">
        <f>IFERROR(INDEX('Euro Qual stats'!$A$1:$L$2071,MATCH(Players!$AE534,'Euro Qual stats'!$A$1:$A$2071,0),MATCH(Players!AI$2,'Euro Qual stats'!$A$1:$L$1,0)),0)</f>
        <v>0</v>
      </c>
      <c r="AJ534" s="85">
        <f t="shared" si="280"/>
        <v>0.14697053406998159</v>
      </c>
      <c r="AK534" s="85">
        <f t="shared" si="281"/>
        <v>0.20526243093922655</v>
      </c>
      <c r="AL534" s="85">
        <f t="shared" si="282"/>
        <v>0.21326427255985267</v>
      </c>
      <c r="AM534" s="85">
        <f t="shared" si="283"/>
        <v>0</v>
      </c>
      <c r="AN534" s="85">
        <f t="shared" si="284"/>
        <v>0</v>
      </c>
      <c r="AO534" s="85">
        <f t="shared" si="285"/>
        <v>0</v>
      </c>
      <c r="AP534" s="2" t="str">
        <f t="shared" si="286"/>
        <v/>
      </c>
      <c r="AQ534" s="2" t="str">
        <f t="shared" si="287"/>
        <v/>
      </c>
      <c r="AR534" s="2" t="str">
        <f t="shared" si="288"/>
        <v/>
      </c>
      <c r="AS534" s="2" t="str">
        <f t="shared" si="289"/>
        <v/>
      </c>
      <c r="AT534" s="2" t="str">
        <f t="shared" si="290"/>
        <v/>
      </c>
      <c r="AU534" s="2">
        <f t="shared" si="310"/>
        <v>3.2738711651272179E-2</v>
      </c>
      <c r="AV534" s="2">
        <f t="shared" si="311"/>
        <v>3.0526157122442311E-2</v>
      </c>
      <c r="AW534" s="2">
        <f t="shared" si="312"/>
        <v>0.22701179417597328</v>
      </c>
      <c r="AX534" s="2">
        <f t="shared" si="313"/>
        <v>0.16385980883022302</v>
      </c>
      <c r="AY534" s="2">
        <f t="shared" si="314"/>
        <v>0</v>
      </c>
      <c r="AZ534" s="2">
        <f t="shared" si="291"/>
        <v>0.11900057129524937</v>
      </c>
      <c r="BA534" s="2">
        <f t="shared" si="292"/>
        <v>8.8748345596211947E-2</v>
      </c>
      <c r="BB534" s="2">
        <f t="shared" si="293"/>
        <v>8.1929904415111512E-2</v>
      </c>
      <c r="BC534">
        <f t="shared" si="294"/>
        <v>0</v>
      </c>
      <c r="BD534" s="74">
        <f t="shared" si="295"/>
        <v>0</v>
      </c>
      <c r="BE534" s="74">
        <f t="shared" si="296"/>
        <v>0</v>
      </c>
      <c r="BF534" s="74">
        <f t="shared" si="297"/>
        <v>0</v>
      </c>
      <c r="BG534" s="2">
        <f t="shared" si="298"/>
        <v>8.1929904415111512E-2</v>
      </c>
      <c r="BH534" s="2">
        <f t="shared" si="299"/>
        <v>0</v>
      </c>
      <c r="BI534" s="2">
        <f t="shared" si="300"/>
        <v>0</v>
      </c>
      <c r="BJ534" s="2">
        <f t="shared" si="301"/>
        <v>0</v>
      </c>
      <c r="BK534" s="2">
        <f t="shared" si="302"/>
        <v>0</v>
      </c>
      <c r="BL534" s="2">
        <f t="shared" si="303"/>
        <v>8.1929904415111512E-2</v>
      </c>
      <c r="BM534" s="2">
        <f t="shared" si="304"/>
        <v>0</v>
      </c>
      <c r="BN534" s="2">
        <f t="shared" si="305"/>
        <v>0</v>
      </c>
      <c r="BO534" s="2">
        <f t="shared" si="306"/>
        <v>0</v>
      </c>
      <c r="BP534" s="2">
        <f t="shared" si="307"/>
        <v>0</v>
      </c>
      <c r="BQ534" s="2">
        <f t="shared" si="308"/>
        <v>8.1929904415111512E-2</v>
      </c>
      <c r="BR534" s="2">
        <f t="shared" si="309"/>
        <v>0</v>
      </c>
    </row>
    <row r="535" spans="1:70" x14ac:dyDescent="0.3">
      <c r="A535" s="93">
        <v>0</v>
      </c>
      <c r="B535">
        <v>204716</v>
      </c>
      <c r="C535" t="s">
        <v>3020</v>
      </c>
      <c r="D535" t="s">
        <v>840</v>
      </c>
      <c r="E535" t="s">
        <v>3021</v>
      </c>
      <c r="F535">
        <v>18716</v>
      </c>
      <c r="G535" t="s">
        <v>860</v>
      </c>
      <c r="H535" t="s">
        <v>933</v>
      </c>
      <c r="I535" t="s">
        <v>1008</v>
      </c>
      <c r="J535">
        <v>1.7</v>
      </c>
      <c r="K535">
        <v>4</v>
      </c>
      <c r="L535">
        <v>1.7</v>
      </c>
      <c r="M535">
        <v>0</v>
      </c>
      <c r="N535">
        <v>780</v>
      </c>
      <c r="O535" t="s">
        <v>992</v>
      </c>
      <c r="P535" t="s">
        <v>831</v>
      </c>
      <c r="Q535" t="s">
        <v>1155</v>
      </c>
      <c r="Z535" t="s">
        <v>1879</v>
      </c>
      <c r="AA535" t="s">
        <v>691</v>
      </c>
      <c r="AB535" s="69" t="str">
        <f>IF(AA535&lt;&gt;"",INDEX(Lookup!$N$2:$N$5,MATCH(Players!AA535,Lookup!$P$2:$P$5,0)),INDEX(Lookup!$N$2:$N$5,MATCH(Players!O535,Lookup!$O$2:$O$5,0)))</f>
        <v>Midfield</v>
      </c>
      <c r="AC535">
        <v>2984000</v>
      </c>
      <c r="AD535" s="69" t="s">
        <v>788</v>
      </c>
      <c r="AE535" s="69" t="str">
        <f>INDEX('Translate table'!$H$2:$H$622,MATCH(Players!P535,'Translate table'!$G$2:$G$622,0))</f>
        <v>Okay YokuÅŸlu</v>
      </c>
      <c r="AF535" s="69">
        <f>IFERROR(INDEX('Euro Qual stats'!$A$1:$L$2071,MATCH(Players!$AE535,'Euro Qual stats'!$A$1:$A$2071,0),MATCH(Players!AF$2,'Euro Qual stats'!$A$1:$L$1,0)),0)</f>
        <v>3</v>
      </c>
      <c r="AG535" s="69">
        <f>IFERROR(INDEX('Euro Qual stats'!$A$1:$L$2071,MATCH(Players!$AE535,'Euro Qual stats'!$A$1:$A$2071,0),MATCH(Players!AG$2,'Euro Qual stats'!$A$1:$L$1,0)),0)</f>
        <v>0</v>
      </c>
      <c r="AH535" s="69">
        <f>IFERROR(INDEX('Euro Qual stats'!$A$1:$L$2071,MATCH(Players!$AE535,'Euro Qual stats'!$A$1:$A$2071,0),MATCH(Players!AH$2,'Euro Qual stats'!$A$1:$L$1,0)),0)</f>
        <v>0</v>
      </c>
      <c r="AI535" s="69">
        <f>IFERROR(INDEX('Euro Qual stats'!$A$1:$L$2071,MATCH(Players!$AE535,'Euro Qual stats'!$A$1:$A$2071,0),MATCH(Players!AI$2,'Euro Qual stats'!$A$1:$L$1,0)),0)</f>
        <v>0.8</v>
      </c>
      <c r="AJ535" s="85">
        <f t="shared" si="280"/>
        <v>0.12024861878453039</v>
      </c>
      <c r="AK535" s="85">
        <f t="shared" si="281"/>
        <v>0.16794198895027629</v>
      </c>
      <c r="AL535" s="85">
        <f t="shared" si="282"/>
        <v>0.37448895027624307</v>
      </c>
      <c r="AM535" s="85">
        <f t="shared" si="283"/>
        <v>0</v>
      </c>
      <c r="AN535" s="85">
        <f t="shared" si="284"/>
        <v>0</v>
      </c>
      <c r="AO535" s="85">
        <f t="shared" si="285"/>
        <v>0</v>
      </c>
      <c r="AP535" s="2" t="str">
        <f t="shared" si="286"/>
        <v/>
      </c>
      <c r="AQ535" s="2" t="str">
        <f t="shared" si="287"/>
        <v/>
      </c>
      <c r="AR535" s="2" t="str">
        <f t="shared" si="288"/>
        <v/>
      </c>
      <c r="AS535" s="2" t="str">
        <f t="shared" si="289"/>
        <v/>
      </c>
      <c r="AT535" s="2" t="str">
        <f t="shared" si="290"/>
        <v/>
      </c>
      <c r="AU535" s="2">
        <f t="shared" si="310"/>
        <v>3.2738711651272179E-2</v>
      </c>
      <c r="AV535" s="2">
        <f t="shared" si="311"/>
        <v>3.0526157122442311E-2</v>
      </c>
      <c r="AW535" s="2">
        <f t="shared" si="312"/>
        <v>0.22701179417597328</v>
      </c>
      <c r="AX535" s="2">
        <f t="shared" si="313"/>
        <v>0.16385980883022302</v>
      </c>
      <c r="AY535" s="2">
        <f t="shared" si="314"/>
        <v>0</v>
      </c>
      <c r="AZ535" s="2">
        <f t="shared" si="291"/>
        <v>0.10034035030077423</v>
      </c>
      <c r="BA535" s="2">
        <f t="shared" si="292"/>
        <v>7.5387387953486346E-2</v>
      </c>
      <c r="BB535" s="2">
        <f t="shared" si="293"/>
        <v>0.48192990441511152</v>
      </c>
      <c r="BC535">
        <f t="shared" si="294"/>
        <v>0</v>
      </c>
      <c r="BD535" s="74">
        <f t="shared" si="295"/>
        <v>0</v>
      </c>
      <c r="BE535" s="74">
        <f t="shared" si="296"/>
        <v>0</v>
      </c>
      <c r="BF535" s="74">
        <f t="shared" si="297"/>
        <v>0</v>
      </c>
      <c r="BG535" s="2">
        <f t="shared" si="298"/>
        <v>0.48192990441511152</v>
      </c>
      <c r="BH535" s="2">
        <f t="shared" si="299"/>
        <v>0</v>
      </c>
      <c r="BI535" s="2">
        <f t="shared" si="300"/>
        <v>0</v>
      </c>
      <c r="BJ535" s="2">
        <f t="shared" si="301"/>
        <v>0</v>
      </c>
      <c r="BK535" s="2">
        <f t="shared" si="302"/>
        <v>0</v>
      </c>
      <c r="BL535" s="2">
        <f t="shared" si="303"/>
        <v>0.48192990441511152</v>
      </c>
      <c r="BM535" s="2">
        <f t="shared" si="304"/>
        <v>0</v>
      </c>
      <c r="BN535" s="2">
        <f t="shared" si="305"/>
        <v>0</v>
      </c>
      <c r="BO535" s="2">
        <f t="shared" si="306"/>
        <v>0</v>
      </c>
      <c r="BP535" s="2">
        <f t="shared" si="307"/>
        <v>0</v>
      </c>
      <c r="BQ535" s="2">
        <f t="shared" si="308"/>
        <v>0.48192990441511152</v>
      </c>
      <c r="BR535" s="2">
        <f t="shared" si="309"/>
        <v>0</v>
      </c>
    </row>
    <row r="536" spans="1:70" x14ac:dyDescent="0.3">
      <c r="A536" s="93">
        <v>0</v>
      </c>
      <c r="B536">
        <v>220835</v>
      </c>
      <c r="C536" t="s">
        <v>3022</v>
      </c>
      <c r="D536" t="s">
        <v>1889</v>
      </c>
      <c r="E536" t="s">
        <v>3023</v>
      </c>
      <c r="F536">
        <v>18702</v>
      </c>
      <c r="G536" t="s">
        <v>870</v>
      </c>
      <c r="H536" t="s">
        <v>911</v>
      </c>
      <c r="I536" t="s">
        <v>979</v>
      </c>
      <c r="J536">
        <v>1.2</v>
      </c>
      <c r="K536">
        <v>4</v>
      </c>
      <c r="L536">
        <v>1.2</v>
      </c>
      <c r="M536">
        <v>0</v>
      </c>
      <c r="N536">
        <v>8113</v>
      </c>
      <c r="O536" t="s">
        <v>1273</v>
      </c>
      <c r="P536" t="s">
        <v>3024</v>
      </c>
      <c r="Q536" t="s">
        <v>3025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 t="s">
        <v>1653</v>
      </c>
      <c r="AA536" t="s">
        <v>690</v>
      </c>
      <c r="AB536" s="69" t="str">
        <f>IF(AA536&lt;&gt;"",INDEX(Lookup!$N$2:$N$5,MATCH(Players!AA536,Lookup!$P$2:$P$5,0)),INDEX(Lookup!$N$2:$N$5,MATCH(Players!O536,Lookup!$O$2:$O$5,0)))</f>
        <v>Goalkeeper</v>
      </c>
      <c r="AC536">
        <v>3973000</v>
      </c>
      <c r="AD536" s="69" t="s">
        <v>788</v>
      </c>
      <c r="AE536" s="69" t="str">
        <f>INDEX('Translate table'!$H$2:$H$622,MATCH(Players!P536,'Translate table'!$G$2:$G$622,0))</f>
        <v>Anton Shunin</v>
      </c>
      <c r="AF536" s="69">
        <f>IFERROR(INDEX('Euro Qual stats'!$A$1:$L$2071,MATCH(Players!$AE536,'Euro Qual stats'!$A$1:$A$2071,0),MATCH(Players!AF$2,'Euro Qual stats'!$A$1:$L$1,0)),0)</f>
        <v>1</v>
      </c>
      <c r="AG536" s="69">
        <f>IFERROR(INDEX('Euro Qual stats'!$A$1:$L$2071,MATCH(Players!$AE536,'Euro Qual stats'!$A$1:$A$2071,0),MATCH(Players!AG$2,'Euro Qual stats'!$A$1:$L$1,0)),0)</f>
        <v>0</v>
      </c>
      <c r="AH536" s="69">
        <f>IFERROR(INDEX('Euro Qual stats'!$A$1:$L$2071,MATCH(Players!$AE536,'Euro Qual stats'!$A$1:$A$2071,0),MATCH(Players!AH$2,'Euro Qual stats'!$A$1:$L$1,0)),0)</f>
        <v>0</v>
      </c>
      <c r="AI536" s="69">
        <f>IFERROR(INDEX('Euro Qual stats'!$A$1:$L$2071,MATCH(Players!$AE536,'Euro Qual stats'!$A$1:$A$2071,0),MATCH(Players!AI$2,'Euro Qual stats'!$A$1:$L$1,0)),0)</f>
        <v>0</v>
      </c>
      <c r="AJ536" s="85">
        <f t="shared" si="280"/>
        <v>0</v>
      </c>
      <c r="AK536" s="85">
        <f t="shared" si="281"/>
        <v>0</v>
      </c>
      <c r="AL536" s="85">
        <f t="shared" si="282"/>
        <v>0</v>
      </c>
      <c r="AM536" s="85">
        <f t="shared" si="283"/>
        <v>0</v>
      </c>
      <c r="AN536" s="85">
        <f t="shared" si="284"/>
        <v>0</v>
      </c>
      <c r="AO536" s="85">
        <f t="shared" si="285"/>
        <v>0</v>
      </c>
      <c r="AP536" s="2" t="str">
        <f t="shared" si="286"/>
        <v/>
      </c>
      <c r="AQ536" s="2" t="str">
        <f t="shared" si="287"/>
        <v/>
      </c>
      <c r="AR536" s="2" t="str">
        <f t="shared" si="288"/>
        <v/>
      </c>
      <c r="AS536" s="2" t="str">
        <f t="shared" si="289"/>
        <v/>
      </c>
      <c r="AT536" s="2" t="str">
        <f t="shared" si="290"/>
        <v/>
      </c>
      <c r="AU536" s="2">
        <f t="shared" si="310"/>
        <v>0</v>
      </c>
      <c r="AV536" s="2">
        <f t="shared" si="311"/>
        <v>0</v>
      </c>
      <c r="AW536" s="2">
        <f t="shared" si="312"/>
        <v>0</v>
      </c>
      <c r="AX536" s="2">
        <f t="shared" si="313"/>
        <v>2.7027027027027025E-2</v>
      </c>
      <c r="AY536" s="2">
        <f t="shared" si="314"/>
        <v>0</v>
      </c>
      <c r="AZ536" s="2">
        <f t="shared" si="291"/>
        <v>0</v>
      </c>
      <c r="BA536" s="2">
        <f t="shared" si="292"/>
        <v>0</v>
      </c>
      <c r="BB536" s="2">
        <f t="shared" si="293"/>
        <v>1.3513513513513513E-2</v>
      </c>
      <c r="BC536">
        <f t="shared" si="294"/>
        <v>1</v>
      </c>
      <c r="BD536" s="74">
        <f t="shared" si="295"/>
        <v>0</v>
      </c>
      <c r="BE536" s="74">
        <f t="shared" si="296"/>
        <v>0</v>
      </c>
      <c r="BF536" s="74">
        <f t="shared" si="297"/>
        <v>0</v>
      </c>
      <c r="BG536" s="2">
        <f t="shared" si="298"/>
        <v>1.3513513513513513E-2</v>
      </c>
      <c r="BH536" s="2">
        <f t="shared" si="299"/>
        <v>0</v>
      </c>
      <c r="BI536" s="2">
        <f t="shared" si="300"/>
        <v>0</v>
      </c>
      <c r="BJ536" s="2">
        <f t="shared" si="301"/>
        <v>0</v>
      </c>
      <c r="BK536" s="2">
        <f t="shared" si="302"/>
        <v>0</v>
      </c>
      <c r="BL536" s="2">
        <f t="shared" si="303"/>
        <v>1.3513513513513513E-2</v>
      </c>
      <c r="BM536" s="2">
        <f t="shared" si="304"/>
        <v>0</v>
      </c>
      <c r="BN536" s="2">
        <f t="shared" si="305"/>
        <v>0</v>
      </c>
      <c r="BO536" s="2">
        <f t="shared" si="306"/>
        <v>0</v>
      </c>
      <c r="BP536" s="2">
        <f t="shared" si="307"/>
        <v>0</v>
      </c>
      <c r="BQ536" s="2">
        <f t="shared" si="308"/>
        <v>1.3513513513513513E-2</v>
      </c>
      <c r="BR536" s="2">
        <f t="shared" si="309"/>
        <v>0</v>
      </c>
    </row>
    <row r="537" spans="1:70" x14ac:dyDescent="0.3">
      <c r="A537" s="93">
        <v>0</v>
      </c>
      <c r="B537">
        <v>220833</v>
      </c>
      <c r="C537" t="s">
        <v>3026</v>
      </c>
      <c r="D537" t="s">
        <v>2460</v>
      </c>
      <c r="E537" t="s">
        <v>3027</v>
      </c>
      <c r="F537">
        <v>18702</v>
      </c>
      <c r="G537" t="s">
        <v>870</v>
      </c>
      <c r="H537" t="s">
        <v>911</v>
      </c>
      <c r="I537" t="s">
        <v>5231</v>
      </c>
      <c r="J537">
        <v>0</v>
      </c>
      <c r="K537">
        <v>4</v>
      </c>
      <c r="L537">
        <v>0</v>
      </c>
      <c r="M537">
        <v>0</v>
      </c>
      <c r="N537">
        <v>5</v>
      </c>
      <c r="O537" t="s">
        <v>1273</v>
      </c>
      <c r="P537" t="s">
        <v>3028</v>
      </c>
      <c r="Q537" t="s">
        <v>1155</v>
      </c>
      <c r="Z537" t="s">
        <v>1653</v>
      </c>
      <c r="AA537" t="s">
        <v>690</v>
      </c>
      <c r="AB537" s="69" t="str">
        <f>IF(AA537&lt;&gt;"",INDEX(Lookup!$N$2:$N$5,MATCH(Players!AA537,Lookup!$P$2:$P$5,0)),INDEX(Lookup!$N$2:$N$5,MATCH(Players!O537,Lookup!$O$2:$O$5,0)))</f>
        <v>Goalkeeper</v>
      </c>
      <c r="AC537">
        <v>3495000</v>
      </c>
      <c r="AD537" s="69" t="s">
        <v>753</v>
      </c>
      <c r="AE537" s="69" t="str">
        <f>INDEX('Translate table'!$H$2:$H$622,MATCH(Players!P537,'Translate table'!$G$2:$G$622,0))</f>
        <v>Yuri Kovalev</v>
      </c>
      <c r="AF537" s="69">
        <f>IFERROR(INDEX('Euro Qual stats'!$A$1:$L$2071,MATCH(Players!$AE537,'Euro Qual stats'!$A$1:$A$2071,0),MATCH(Players!AF$2,'Euro Qual stats'!$A$1:$L$1,0)),0)</f>
        <v>6</v>
      </c>
      <c r="AG537" s="69">
        <f>IFERROR(INDEX('Euro Qual stats'!$A$1:$L$2071,MATCH(Players!$AE537,'Euro Qual stats'!$A$1:$A$2071,0),MATCH(Players!AG$2,'Euro Qual stats'!$A$1:$L$1,0)),0)</f>
        <v>0</v>
      </c>
      <c r="AH537" s="69">
        <f>IFERROR(INDEX('Euro Qual stats'!$A$1:$L$2071,MATCH(Players!$AE537,'Euro Qual stats'!$A$1:$A$2071,0),MATCH(Players!AH$2,'Euro Qual stats'!$A$1:$L$1,0)),0)</f>
        <v>0</v>
      </c>
      <c r="AI537" s="69">
        <f>IFERROR(INDEX('Euro Qual stats'!$A$1:$L$2071,MATCH(Players!$AE537,'Euro Qual stats'!$A$1:$A$2071,0),MATCH(Players!AI$2,'Euro Qual stats'!$A$1:$L$1,0)),0)</f>
        <v>0</v>
      </c>
      <c r="AJ537" s="85">
        <f t="shared" si="280"/>
        <v>0</v>
      </c>
      <c r="AK537" s="85">
        <f t="shared" si="281"/>
        <v>0</v>
      </c>
      <c r="AL537" s="85">
        <f t="shared" si="282"/>
        <v>0</v>
      </c>
      <c r="AM537" s="85">
        <f t="shared" si="283"/>
        <v>0</v>
      </c>
      <c r="AN537" s="85">
        <f t="shared" si="284"/>
        <v>0</v>
      </c>
      <c r="AO537" s="85">
        <f t="shared" si="285"/>
        <v>0</v>
      </c>
      <c r="AP537" s="2" t="str">
        <f t="shared" si="286"/>
        <v/>
      </c>
      <c r="AQ537" s="2" t="str">
        <f t="shared" si="287"/>
        <v/>
      </c>
      <c r="AR537" s="2" t="str">
        <f t="shared" si="288"/>
        <v/>
      </c>
      <c r="AS537" s="2" t="str">
        <f t="shared" si="289"/>
        <v/>
      </c>
      <c r="AT537" s="2" t="str">
        <f t="shared" si="290"/>
        <v/>
      </c>
      <c r="AU537" s="2">
        <f t="shared" si="310"/>
        <v>0</v>
      </c>
      <c r="AV537" s="2">
        <f t="shared" si="311"/>
        <v>0</v>
      </c>
      <c r="AW537" s="2">
        <f t="shared" si="312"/>
        <v>0</v>
      </c>
      <c r="AX537" s="2">
        <f t="shared" si="313"/>
        <v>2.7027027027027025E-2</v>
      </c>
      <c r="AY537" s="2">
        <f t="shared" si="314"/>
        <v>0</v>
      </c>
      <c r="AZ537" s="2">
        <f t="shared" si="291"/>
        <v>0</v>
      </c>
      <c r="BA537" s="2">
        <f t="shared" si="292"/>
        <v>0</v>
      </c>
      <c r="BB537" s="2">
        <f t="shared" si="293"/>
        <v>1.3513513513513513E-2</v>
      </c>
      <c r="BC537">
        <f t="shared" si="294"/>
        <v>0</v>
      </c>
      <c r="BD537" s="74">
        <f t="shared" si="295"/>
        <v>0</v>
      </c>
      <c r="BE537" s="74">
        <f t="shared" si="296"/>
        <v>0</v>
      </c>
      <c r="BF537" s="74">
        <f t="shared" si="297"/>
        <v>0</v>
      </c>
      <c r="BG537" s="2">
        <f t="shared" si="298"/>
        <v>1.3513513513513513E-2</v>
      </c>
      <c r="BH537" s="2">
        <f t="shared" si="299"/>
        <v>0</v>
      </c>
      <c r="BI537" s="2">
        <f t="shared" si="300"/>
        <v>0</v>
      </c>
      <c r="BJ537" s="2">
        <f t="shared" si="301"/>
        <v>0</v>
      </c>
      <c r="BK537" s="2">
        <f t="shared" si="302"/>
        <v>0</v>
      </c>
      <c r="BL537" s="2">
        <f t="shared" si="303"/>
        <v>1.3513513513513513E-2</v>
      </c>
      <c r="BM537" s="2">
        <f t="shared" si="304"/>
        <v>0</v>
      </c>
      <c r="BN537" s="2">
        <f t="shared" si="305"/>
        <v>0</v>
      </c>
      <c r="BO537" s="2">
        <f t="shared" si="306"/>
        <v>0</v>
      </c>
      <c r="BP537" s="2">
        <f t="shared" si="307"/>
        <v>0</v>
      </c>
      <c r="BQ537" s="2">
        <f t="shared" si="308"/>
        <v>1.3513513513513513E-2</v>
      </c>
      <c r="BR537" s="2">
        <f t="shared" si="309"/>
        <v>0</v>
      </c>
    </row>
    <row r="538" spans="1:70" x14ac:dyDescent="0.3">
      <c r="A538" s="93">
        <v>0</v>
      </c>
      <c r="B538">
        <v>220838</v>
      </c>
      <c r="C538" t="s">
        <v>3029</v>
      </c>
      <c r="D538" t="s">
        <v>3030</v>
      </c>
      <c r="E538" t="s">
        <v>3031</v>
      </c>
      <c r="F538">
        <v>18702</v>
      </c>
      <c r="G538" t="s">
        <v>870</v>
      </c>
      <c r="H538" t="s">
        <v>911</v>
      </c>
      <c r="I538" t="s">
        <v>979</v>
      </c>
      <c r="J538">
        <v>0.7</v>
      </c>
      <c r="K538">
        <v>4</v>
      </c>
      <c r="L538">
        <v>0.7</v>
      </c>
      <c r="M538">
        <v>0</v>
      </c>
      <c r="N538">
        <v>2516</v>
      </c>
      <c r="O538" t="s">
        <v>1301</v>
      </c>
      <c r="P538" t="s">
        <v>3032</v>
      </c>
      <c r="Q538" t="s">
        <v>280</v>
      </c>
      <c r="R538">
        <v>0</v>
      </c>
      <c r="S538">
        <v>1</v>
      </c>
      <c r="T538">
        <v>0</v>
      </c>
      <c r="U538">
        <v>0</v>
      </c>
      <c r="V538">
        <v>363</v>
      </c>
      <c r="W538">
        <v>2</v>
      </c>
      <c r="X538">
        <v>3</v>
      </c>
      <c r="Y538">
        <v>0</v>
      </c>
      <c r="Z538" t="s">
        <v>1653</v>
      </c>
      <c r="AA538" t="s">
        <v>692</v>
      </c>
      <c r="AB538" s="69" t="str">
        <f>IF(AA538&lt;&gt;"",INDEX(Lookup!$N$2:$N$5,MATCH(Players!AA538,Lookup!$P$2:$P$5,0)),INDEX(Lookup!$N$2:$N$5,MATCH(Players!O538,Lookup!$O$2:$O$5,0)))</f>
        <v>Defense</v>
      </c>
      <c r="AC538">
        <v>2968000</v>
      </c>
      <c r="AD538" s="69" t="s">
        <v>788</v>
      </c>
      <c r="AE538" s="69" t="str">
        <f>INDEX('Translate table'!$H$2:$H$622,MATCH(Players!P538,'Translate table'!$G$2:$G$622,0))</f>
        <v>Andrey Semenov</v>
      </c>
      <c r="AF538" s="69">
        <f>IFERROR(INDEX('Euro Qual stats'!$A$1:$L$2071,MATCH(Players!$AE538,'Euro Qual stats'!$A$1:$A$2071,0),MATCH(Players!AF$2,'Euro Qual stats'!$A$1:$L$1,0)),0)</f>
        <v>8</v>
      </c>
      <c r="AG538" s="69">
        <f>IFERROR(INDEX('Euro Qual stats'!$A$1:$L$2071,MATCH(Players!$AE538,'Euro Qual stats'!$A$1:$A$2071,0),MATCH(Players!AG$2,'Euro Qual stats'!$A$1:$L$1,0)),0)</f>
        <v>0</v>
      </c>
      <c r="AH538" s="69">
        <f>IFERROR(INDEX('Euro Qual stats'!$A$1:$L$2071,MATCH(Players!$AE538,'Euro Qual stats'!$A$1:$A$2071,0),MATCH(Players!AH$2,'Euro Qual stats'!$A$1:$L$1,0)),0)</f>
        <v>0</v>
      </c>
      <c r="AI538" s="69">
        <f>IFERROR(INDEX('Euro Qual stats'!$A$1:$L$2071,MATCH(Players!$AE538,'Euro Qual stats'!$A$1:$A$2071,0),MATCH(Players!AI$2,'Euro Qual stats'!$A$1:$L$1,0)),0)</f>
        <v>0</v>
      </c>
      <c r="AJ538" s="85">
        <f t="shared" si="280"/>
        <v>3.1183431952662724E-2</v>
      </c>
      <c r="AK538" s="85">
        <f t="shared" si="281"/>
        <v>3.0591715976331368E-2</v>
      </c>
      <c r="AL538" s="85">
        <f t="shared" si="282"/>
        <v>6.2978303747534478E-2</v>
      </c>
      <c r="AM538" s="85">
        <f t="shared" si="283"/>
        <v>2.1333164718264245E-2</v>
      </c>
      <c r="AN538" s="85">
        <f t="shared" si="284"/>
        <v>1.3775301297187625E-2</v>
      </c>
      <c r="AO538" s="85">
        <f t="shared" si="285"/>
        <v>3.5878000946647018E-2</v>
      </c>
      <c r="AP538" s="2">
        <f t="shared" si="286"/>
        <v>0</v>
      </c>
      <c r="AQ538" s="2">
        <f t="shared" si="287"/>
        <v>0.24793388429752067</v>
      </c>
      <c r="AR538" s="2">
        <f t="shared" si="288"/>
        <v>0.49586776859504134</v>
      </c>
      <c r="AS538" s="2">
        <f t="shared" si="289"/>
        <v>0.74380165289256195</v>
      </c>
      <c r="AT538" s="2">
        <f t="shared" si="290"/>
        <v>0</v>
      </c>
      <c r="AU538" s="2">
        <f t="shared" si="310"/>
        <v>0</v>
      </c>
      <c r="AV538" s="2">
        <f t="shared" si="311"/>
        <v>0.24793388429752067</v>
      </c>
      <c r="AW538" s="2">
        <f t="shared" si="312"/>
        <v>0.49586776859504134</v>
      </c>
      <c r="AX538" s="2">
        <f t="shared" si="313"/>
        <v>0.74380165289256195</v>
      </c>
      <c r="AY538" s="2">
        <f t="shared" si="314"/>
        <v>0</v>
      </c>
      <c r="AZ538" s="2">
        <f t="shared" si="291"/>
        <v>1.5295857988165684E-2</v>
      </c>
      <c r="BA538" s="2">
        <f t="shared" si="292"/>
        <v>0.13955865812509169</v>
      </c>
      <c r="BB538" s="2">
        <f t="shared" si="293"/>
        <v>0.37190082644628097</v>
      </c>
      <c r="BC538">
        <f t="shared" si="294"/>
        <v>1</v>
      </c>
      <c r="BD538" s="74">
        <f t="shared" si="295"/>
        <v>8.1368471164761456E-3</v>
      </c>
      <c r="BE538" s="74">
        <f t="shared" si="296"/>
        <v>8.8710992866098848E-2</v>
      </c>
      <c r="BF538" s="74">
        <f t="shared" si="297"/>
        <v>0.11200549227325578</v>
      </c>
      <c r="BG538" s="2">
        <f t="shared" si="298"/>
        <v>0.37190082644628097</v>
      </c>
      <c r="BH538" s="2">
        <f t="shared" si="299"/>
        <v>0</v>
      </c>
      <c r="BI538" s="2">
        <f t="shared" si="300"/>
        <v>8.1368471164761456E-3</v>
      </c>
      <c r="BJ538" s="2">
        <f t="shared" si="301"/>
        <v>8.8710992866098848E-2</v>
      </c>
      <c r="BK538" s="2">
        <f t="shared" si="302"/>
        <v>0.11200549227325578</v>
      </c>
      <c r="BL538" s="2">
        <f t="shared" si="303"/>
        <v>0.37190082644628097</v>
      </c>
      <c r="BM538" s="2">
        <f t="shared" si="304"/>
        <v>0</v>
      </c>
      <c r="BN538" s="2">
        <f t="shared" si="305"/>
        <v>8.1368471164761438E-3</v>
      </c>
      <c r="BO538" s="2">
        <f t="shared" si="306"/>
        <v>9.5766233008976076E-2</v>
      </c>
      <c r="BP538" s="2">
        <f t="shared" si="307"/>
        <v>0.11200549227325578</v>
      </c>
      <c r="BQ538" s="2">
        <f t="shared" si="308"/>
        <v>0.37190082644628097</v>
      </c>
      <c r="BR538" s="2">
        <f t="shared" si="309"/>
        <v>0</v>
      </c>
    </row>
    <row r="539" spans="1:70" x14ac:dyDescent="0.3">
      <c r="A539" s="93">
        <v>0</v>
      </c>
      <c r="B539">
        <v>220841</v>
      </c>
      <c r="C539" t="s">
        <v>3033</v>
      </c>
      <c r="D539" t="s">
        <v>3034</v>
      </c>
      <c r="E539" t="s">
        <v>3035</v>
      </c>
      <c r="F539">
        <v>18702</v>
      </c>
      <c r="G539" t="s">
        <v>870</v>
      </c>
      <c r="H539" t="s">
        <v>911</v>
      </c>
      <c r="I539" t="s">
        <v>5231</v>
      </c>
      <c r="J539">
        <v>0.7</v>
      </c>
      <c r="K539">
        <v>4</v>
      </c>
      <c r="L539">
        <v>0.7</v>
      </c>
      <c r="M539">
        <v>0</v>
      </c>
      <c r="N539">
        <v>9</v>
      </c>
      <c r="O539" t="s">
        <v>992</v>
      </c>
      <c r="P539" t="s">
        <v>3036</v>
      </c>
      <c r="Q539" t="s">
        <v>1155</v>
      </c>
      <c r="Z539" t="s">
        <v>1653</v>
      </c>
      <c r="AA539" t="s">
        <v>691</v>
      </c>
      <c r="AB539" s="69" t="str">
        <f>IF(AA539&lt;&gt;"",INDEX(Lookup!$N$2:$N$5,MATCH(Players!AA539,Lookup!$P$2:$P$5,0)),INDEX(Lookup!$N$2:$N$5,MATCH(Players!O539,Lookup!$O$2:$O$5,0)))</f>
        <v>Midfield</v>
      </c>
      <c r="AC539">
        <v>1984000</v>
      </c>
      <c r="AD539" s="69" t="s">
        <v>788</v>
      </c>
      <c r="AE539" s="69" t="str">
        <f>INDEX('Translate table'!$H$2:$H$622,MATCH(Players!P539,'Translate table'!$G$2:$G$622,0))</f>
        <v>Andreas Makris</v>
      </c>
      <c r="AF539" s="69">
        <f>IFERROR(INDEX('Euro Qual stats'!$A$1:$L$2071,MATCH(Players!$AE539,'Euro Qual stats'!$A$1:$A$2071,0),MATCH(Players!AF$2,'Euro Qual stats'!$A$1:$L$1,0)),0)</f>
        <v>4</v>
      </c>
      <c r="AG539" s="69">
        <f>IFERROR(INDEX('Euro Qual stats'!$A$1:$L$2071,MATCH(Players!$AE539,'Euro Qual stats'!$A$1:$A$2071,0),MATCH(Players!AG$2,'Euro Qual stats'!$A$1:$L$1,0)),0)</f>
        <v>0</v>
      </c>
      <c r="AH539" s="69">
        <f>IFERROR(INDEX('Euro Qual stats'!$A$1:$L$2071,MATCH(Players!$AE539,'Euro Qual stats'!$A$1:$A$2071,0),MATCH(Players!AH$2,'Euro Qual stats'!$A$1:$L$1,0)),0)</f>
        <v>0</v>
      </c>
      <c r="AI539" s="69">
        <f>IFERROR(INDEX('Euro Qual stats'!$A$1:$L$2071,MATCH(Players!$AE539,'Euro Qual stats'!$A$1:$A$2071,0),MATCH(Players!AI$2,'Euro Qual stats'!$A$1:$L$1,0)),0)</f>
        <v>0.39</v>
      </c>
      <c r="AJ539" s="85">
        <f t="shared" si="280"/>
        <v>0.10688766114180479</v>
      </c>
      <c r="AK539" s="85">
        <f t="shared" si="281"/>
        <v>0.14928176795580111</v>
      </c>
      <c r="AL539" s="85">
        <f t="shared" si="282"/>
        <v>0.28510128913443833</v>
      </c>
      <c r="AM539" s="85">
        <f t="shared" si="283"/>
        <v>0</v>
      </c>
      <c r="AN539" s="85">
        <f t="shared" si="284"/>
        <v>0</v>
      </c>
      <c r="AO539" s="85">
        <f t="shared" si="285"/>
        <v>0</v>
      </c>
      <c r="AP539" s="2" t="str">
        <f t="shared" si="286"/>
        <v/>
      </c>
      <c r="AQ539" s="2" t="str">
        <f t="shared" si="287"/>
        <v/>
      </c>
      <c r="AR539" s="2" t="str">
        <f t="shared" si="288"/>
        <v/>
      </c>
      <c r="AS539" s="2" t="str">
        <f t="shared" si="289"/>
        <v/>
      </c>
      <c r="AT539" s="2" t="str">
        <f t="shared" si="290"/>
        <v/>
      </c>
      <c r="AU539" s="2">
        <f t="shared" si="310"/>
        <v>3.2738711651272179E-2</v>
      </c>
      <c r="AV539" s="2">
        <f t="shared" si="311"/>
        <v>3.0526157122442311E-2</v>
      </c>
      <c r="AW539" s="2">
        <f t="shared" si="312"/>
        <v>0.22701179417597328</v>
      </c>
      <c r="AX539" s="2">
        <f t="shared" si="313"/>
        <v>0.16385980883022302</v>
      </c>
      <c r="AY539" s="2">
        <f t="shared" si="314"/>
        <v>0</v>
      </c>
      <c r="AZ539" s="2">
        <f t="shared" si="291"/>
        <v>9.1010239803536647E-2</v>
      </c>
      <c r="BA539" s="2">
        <f t="shared" si="292"/>
        <v>6.8706909132123545E-2</v>
      </c>
      <c r="BB539" s="2">
        <f t="shared" si="293"/>
        <v>0.27692990441511151</v>
      </c>
      <c r="BC539">
        <f t="shared" si="294"/>
        <v>0</v>
      </c>
      <c r="BD539" s="74">
        <f t="shared" si="295"/>
        <v>0</v>
      </c>
      <c r="BE539" s="74">
        <f t="shared" si="296"/>
        <v>0</v>
      </c>
      <c r="BF539" s="74">
        <f t="shared" si="297"/>
        <v>0</v>
      </c>
      <c r="BG539" s="2">
        <f t="shared" si="298"/>
        <v>0.27692990441511151</v>
      </c>
      <c r="BH539" s="2">
        <f t="shared" si="299"/>
        <v>0</v>
      </c>
      <c r="BI539" s="2">
        <f t="shared" si="300"/>
        <v>0</v>
      </c>
      <c r="BJ539" s="2">
        <f t="shared" si="301"/>
        <v>0</v>
      </c>
      <c r="BK539" s="2">
        <f t="shared" si="302"/>
        <v>0</v>
      </c>
      <c r="BL539" s="2">
        <f t="shared" si="303"/>
        <v>0.27692990441511151</v>
      </c>
      <c r="BM539" s="2">
        <f t="shared" si="304"/>
        <v>0</v>
      </c>
      <c r="BN539" s="2">
        <f t="shared" si="305"/>
        <v>0</v>
      </c>
      <c r="BO539" s="2">
        <f t="shared" si="306"/>
        <v>0</v>
      </c>
      <c r="BP539" s="2">
        <f t="shared" si="307"/>
        <v>0</v>
      </c>
      <c r="BQ539" s="2">
        <f t="shared" si="308"/>
        <v>0.27692990441511151</v>
      </c>
      <c r="BR539" s="2">
        <f t="shared" si="309"/>
        <v>0</v>
      </c>
    </row>
    <row r="540" spans="1:70" x14ac:dyDescent="0.3">
      <c r="A540" s="93">
        <v>0</v>
      </c>
      <c r="B540">
        <v>223744</v>
      </c>
      <c r="C540" t="s">
        <v>5208</v>
      </c>
      <c r="E540" t="s">
        <v>3037</v>
      </c>
      <c r="F540">
        <v>18721</v>
      </c>
      <c r="G540" t="s">
        <v>863</v>
      </c>
      <c r="H540" t="s">
        <v>919</v>
      </c>
      <c r="I540" t="s">
        <v>5231</v>
      </c>
      <c r="J540">
        <v>0</v>
      </c>
      <c r="K540">
        <v>4</v>
      </c>
      <c r="L540">
        <v>0</v>
      </c>
      <c r="M540">
        <v>0</v>
      </c>
      <c r="N540">
        <v>10</v>
      </c>
      <c r="O540" t="s">
        <v>1273</v>
      </c>
      <c r="P540" t="s">
        <v>5209</v>
      </c>
      <c r="Q540" t="s">
        <v>214</v>
      </c>
      <c r="R540">
        <v>0</v>
      </c>
      <c r="S540">
        <v>1</v>
      </c>
      <c r="T540">
        <v>0</v>
      </c>
      <c r="U540">
        <v>2</v>
      </c>
      <c r="V540">
        <v>1426</v>
      </c>
      <c r="W540">
        <v>0</v>
      </c>
      <c r="X540">
        <v>3</v>
      </c>
      <c r="Y540">
        <v>0</v>
      </c>
      <c r="Z540" t="s">
        <v>863</v>
      </c>
      <c r="AA540" t="s">
        <v>692</v>
      </c>
      <c r="AB540" s="69" t="str">
        <f>IF(AA540&lt;&gt;"",INDEX(Lookup!$N$2:$N$5,MATCH(Players!AA540,Lookup!$P$2:$P$5,0)),INDEX(Lookup!$N$2:$N$5,MATCH(Players!O540,Lookup!$O$2:$O$5,0)))</f>
        <v>Defense</v>
      </c>
      <c r="AC540">
        <v>3014000</v>
      </c>
      <c r="AD540" s="69" t="s">
        <v>753</v>
      </c>
      <c r="AE540" s="69" t="e">
        <f>INDEX('Translate table'!$H$2:$H$622,MATCH(Players!P540,'Translate table'!$G$2:$G$622,0))</f>
        <v>#N/A</v>
      </c>
      <c r="AF540" s="69">
        <f>IFERROR(INDEX('Euro Qual stats'!$A$1:$L$2071,MATCH(Players!$AE540,'Euro Qual stats'!$A$1:$A$2071,0),MATCH(Players!AF$2,'Euro Qual stats'!$A$1:$L$1,0)),0)</f>
        <v>0</v>
      </c>
      <c r="AG540" s="69">
        <f>IFERROR(INDEX('Euro Qual stats'!$A$1:$L$2071,MATCH(Players!$AE540,'Euro Qual stats'!$A$1:$A$2071,0),MATCH(Players!AG$2,'Euro Qual stats'!$A$1:$L$1,0)),0)</f>
        <v>0</v>
      </c>
      <c r="AH540" s="69">
        <f>IFERROR(INDEX('Euro Qual stats'!$A$1:$L$2071,MATCH(Players!$AE540,'Euro Qual stats'!$A$1:$A$2071,0),MATCH(Players!AH$2,'Euro Qual stats'!$A$1:$L$1,0)),0)</f>
        <v>0</v>
      </c>
      <c r="AI540" s="69">
        <f>IFERROR(INDEX('Euro Qual stats'!$A$1:$L$2071,MATCH(Players!$AE540,'Euro Qual stats'!$A$1:$A$2071,0),MATCH(Players!AI$2,'Euro Qual stats'!$A$1:$L$1,0)),0)</f>
        <v>0</v>
      </c>
      <c r="AJ540" s="85">
        <f t="shared" si="280"/>
        <v>9.3550295857988172E-2</v>
      </c>
      <c r="AK540" s="85">
        <f t="shared" si="281"/>
        <v>9.1775147928994105E-2</v>
      </c>
      <c r="AL540" s="85">
        <f t="shared" si="282"/>
        <v>0.18893491124260345</v>
      </c>
      <c r="AM540" s="85">
        <f t="shared" si="283"/>
        <v>0</v>
      </c>
      <c r="AN540" s="85">
        <f t="shared" si="284"/>
        <v>0</v>
      </c>
      <c r="AO540" s="85">
        <f t="shared" si="285"/>
        <v>0</v>
      </c>
      <c r="AP540" s="2">
        <f t="shared" si="286"/>
        <v>0</v>
      </c>
      <c r="AQ540" s="2">
        <f t="shared" si="287"/>
        <v>6.311360448807854E-2</v>
      </c>
      <c r="AR540" s="2">
        <f t="shared" si="288"/>
        <v>0</v>
      </c>
      <c r="AS540" s="2">
        <f t="shared" si="289"/>
        <v>0.18934081346423562</v>
      </c>
      <c r="AT540" s="2">
        <f t="shared" si="290"/>
        <v>0</v>
      </c>
      <c r="AU540" s="2">
        <f t="shared" si="310"/>
        <v>0</v>
      </c>
      <c r="AV540" s="2">
        <f t="shared" si="311"/>
        <v>6.311360448807854E-2</v>
      </c>
      <c r="AW540" s="2">
        <f t="shared" si="312"/>
        <v>0</v>
      </c>
      <c r="AX540" s="2">
        <f t="shared" si="313"/>
        <v>0.18934081346423562</v>
      </c>
      <c r="AY540" s="2">
        <f t="shared" si="314"/>
        <v>0</v>
      </c>
      <c r="AZ540" s="2">
        <f t="shared" si="291"/>
        <v>4.5887573964497053E-2</v>
      </c>
      <c r="BA540" s="2">
        <f t="shared" si="292"/>
        <v>7.8331950173033349E-2</v>
      </c>
      <c r="BB540" s="2">
        <f t="shared" si="293"/>
        <v>9.4670406732117809E-2</v>
      </c>
      <c r="BC540">
        <f t="shared" si="294"/>
        <v>0</v>
      </c>
      <c r="BD540" s="74">
        <f t="shared" si="295"/>
        <v>0</v>
      </c>
      <c r="BE540" s="74">
        <f t="shared" si="296"/>
        <v>0</v>
      </c>
      <c r="BF540" s="74">
        <f t="shared" si="297"/>
        <v>0</v>
      </c>
      <c r="BG540" s="2">
        <f t="shared" si="298"/>
        <v>9.4670406732117809E-2</v>
      </c>
      <c r="BH540" s="2">
        <f t="shared" si="299"/>
        <v>0</v>
      </c>
      <c r="BI540" s="2">
        <f t="shared" si="300"/>
        <v>0</v>
      </c>
      <c r="BJ540" s="2">
        <f t="shared" si="301"/>
        <v>0</v>
      </c>
      <c r="BK540" s="2">
        <f t="shared" si="302"/>
        <v>0</v>
      </c>
      <c r="BL540" s="2">
        <f t="shared" si="303"/>
        <v>9.4670406732117809E-2</v>
      </c>
      <c r="BM540" s="2">
        <f t="shared" si="304"/>
        <v>0</v>
      </c>
      <c r="BN540" s="2">
        <f t="shared" si="305"/>
        <v>0</v>
      </c>
      <c r="BO540" s="2">
        <f t="shared" si="306"/>
        <v>0</v>
      </c>
      <c r="BP540" s="2">
        <f t="shared" si="307"/>
        <v>0</v>
      </c>
      <c r="BQ540" s="2">
        <f t="shared" si="308"/>
        <v>9.4670406732117809E-2</v>
      </c>
      <c r="BR540" s="2">
        <f t="shared" si="309"/>
        <v>0</v>
      </c>
    </row>
    <row r="541" spans="1:70" x14ac:dyDescent="0.3">
      <c r="A541" s="93">
        <v>0</v>
      </c>
      <c r="B541">
        <v>213400</v>
      </c>
      <c r="C541" t="s">
        <v>3040</v>
      </c>
      <c r="D541" t="s">
        <v>3041</v>
      </c>
      <c r="E541" t="s">
        <v>3042</v>
      </c>
      <c r="F541">
        <v>18721</v>
      </c>
      <c r="G541" t="s">
        <v>863</v>
      </c>
      <c r="H541" t="s">
        <v>919</v>
      </c>
      <c r="I541" t="s">
        <v>5231</v>
      </c>
      <c r="J541">
        <v>0</v>
      </c>
      <c r="K541">
        <v>4</v>
      </c>
      <c r="L541">
        <v>0</v>
      </c>
      <c r="M541">
        <v>0</v>
      </c>
      <c r="N541">
        <v>129</v>
      </c>
      <c r="O541" t="s">
        <v>1273</v>
      </c>
      <c r="P541" t="s">
        <v>205</v>
      </c>
      <c r="Q541" t="s">
        <v>205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 t="s">
        <v>863</v>
      </c>
      <c r="AA541" t="s">
        <v>690</v>
      </c>
      <c r="AB541" s="69" t="str">
        <f>IF(AA541&lt;&gt;"",INDEX(Lookup!$N$2:$N$5,MATCH(Players!AA541,Lookup!$P$2:$P$5,0)),INDEX(Lookup!$N$2:$N$5,MATCH(Players!O541,Lookup!$O$2:$O$5,0)))</f>
        <v>Goalkeeper</v>
      </c>
      <c r="AC541">
        <v>3495000</v>
      </c>
      <c r="AD541" s="69" t="s">
        <v>788</v>
      </c>
      <c r="AE541" s="69" t="str">
        <f>INDEX('Translate table'!$H$2:$H$622,MATCH(Players!P541,'Translate table'!$G$2:$G$622,0))</f>
        <v>Wayne Hennessey</v>
      </c>
      <c r="AF541" s="69">
        <f>IFERROR(INDEX('Euro Qual stats'!$A$1:$L$2071,MATCH(Players!$AE541,'Euro Qual stats'!$A$1:$A$2071,0),MATCH(Players!AF$2,'Euro Qual stats'!$A$1:$L$1,0)),0)</f>
        <v>8</v>
      </c>
      <c r="AG541" s="69">
        <f>IFERROR(INDEX('Euro Qual stats'!$A$1:$L$2071,MATCH(Players!$AE541,'Euro Qual stats'!$A$1:$A$2071,0),MATCH(Players!AG$2,'Euro Qual stats'!$A$1:$L$1,0)),0)</f>
        <v>0</v>
      </c>
      <c r="AH541" s="69">
        <f>IFERROR(INDEX('Euro Qual stats'!$A$1:$L$2071,MATCH(Players!$AE541,'Euro Qual stats'!$A$1:$A$2071,0),MATCH(Players!AH$2,'Euro Qual stats'!$A$1:$L$1,0)),0)</f>
        <v>0</v>
      </c>
      <c r="AI541" s="69">
        <f>IFERROR(INDEX('Euro Qual stats'!$A$1:$L$2071,MATCH(Players!$AE541,'Euro Qual stats'!$A$1:$A$2071,0),MATCH(Players!AI$2,'Euro Qual stats'!$A$1:$L$1,0)),0)</f>
        <v>0</v>
      </c>
      <c r="AJ541" s="85">
        <f t="shared" si="280"/>
        <v>0</v>
      </c>
      <c r="AK541" s="85">
        <f t="shared" si="281"/>
        <v>0</v>
      </c>
      <c r="AL541" s="85">
        <f t="shared" si="282"/>
        <v>0</v>
      </c>
      <c r="AM541" s="85">
        <f t="shared" si="283"/>
        <v>0</v>
      </c>
      <c r="AN541" s="85">
        <f t="shared" si="284"/>
        <v>0</v>
      </c>
      <c r="AO541" s="85">
        <f t="shared" si="285"/>
        <v>0</v>
      </c>
      <c r="AP541" s="2" t="str">
        <f t="shared" si="286"/>
        <v/>
      </c>
      <c r="AQ541" s="2" t="str">
        <f t="shared" si="287"/>
        <v/>
      </c>
      <c r="AR541" s="2" t="str">
        <f t="shared" si="288"/>
        <v/>
      </c>
      <c r="AS541" s="2" t="str">
        <f t="shared" si="289"/>
        <v/>
      </c>
      <c r="AT541" s="2" t="str">
        <f t="shared" si="290"/>
        <v/>
      </c>
      <c r="AU541" s="2">
        <f t="shared" si="310"/>
        <v>0</v>
      </c>
      <c r="AV541" s="2">
        <f t="shared" si="311"/>
        <v>0</v>
      </c>
      <c r="AW541" s="2">
        <f t="shared" si="312"/>
        <v>0</v>
      </c>
      <c r="AX541" s="2">
        <f t="shared" si="313"/>
        <v>2.7027027027027025E-2</v>
      </c>
      <c r="AY541" s="2">
        <f t="shared" si="314"/>
        <v>0</v>
      </c>
      <c r="AZ541" s="2">
        <f t="shared" si="291"/>
        <v>0</v>
      </c>
      <c r="BA541" s="2">
        <f t="shared" si="292"/>
        <v>0</v>
      </c>
      <c r="BB541" s="2">
        <f t="shared" si="293"/>
        <v>1.3513513513513513E-2</v>
      </c>
      <c r="BC541">
        <f t="shared" si="294"/>
        <v>0</v>
      </c>
      <c r="BD541" s="74">
        <f t="shared" si="295"/>
        <v>0</v>
      </c>
      <c r="BE541" s="74">
        <f t="shared" si="296"/>
        <v>0</v>
      </c>
      <c r="BF541" s="74">
        <f t="shared" si="297"/>
        <v>0</v>
      </c>
      <c r="BG541" s="2">
        <f t="shared" si="298"/>
        <v>1.3513513513513513E-2</v>
      </c>
      <c r="BH541" s="2">
        <f t="shared" si="299"/>
        <v>0</v>
      </c>
      <c r="BI541" s="2">
        <f t="shared" si="300"/>
        <v>0</v>
      </c>
      <c r="BJ541" s="2">
        <f t="shared" si="301"/>
        <v>0</v>
      </c>
      <c r="BK541" s="2">
        <f t="shared" si="302"/>
        <v>0</v>
      </c>
      <c r="BL541" s="2">
        <f t="shared" si="303"/>
        <v>1.3513513513513513E-2</v>
      </c>
      <c r="BM541" s="2">
        <f t="shared" si="304"/>
        <v>0</v>
      </c>
      <c r="BN541" s="2">
        <f t="shared" si="305"/>
        <v>0</v>
      </c>
      <c r="BO541" s="2">
        <f t="shared" si="306"/>
        <v>0</v>
      </c>
      <c r="BP541" s="2">
        <f t="shared" si="307"/>
        <v>0</v>
      </c>
      <c r="BQ541" s="2">
        <f t="shared" si="308"/>
        <v>1.3513513513513513E-2</v>
      </c>
      <c r="BR541" s="2">
        <f t="shared" si="309"/>
        <v>0</v>
      </c>
    </row>
    <row r="542" spans="1:70" x14ac:dyDescent="0.3">
      <c r="A542" s="93">
        <v>0</v>
      </c>
      <c r="B542">
        <v>204853</v>
      </c>
      <c r="C542" t="s">
        <v>3043</v>
      </c>
      <c r="D542" t="s">
        <v>3044</v>
      </c>
      <c r="E542" t="s">
        <v>3045</v>
      </c>
      <c r="F542">
        <v>18721</v>
      </c>
      <c r="G542" t="s">
        <v>863</v>
      </c>
      <c r="H542" t="s">
        <v>919</v>
      </c>
      <c r="I542" t="s">
        <v>5231</v>
      </c>
      <c r="J542">
        <v>0</v>
      </c>
      <c r="K542">
        <v>4</v>
      </c>
      <c r="L542">
        <v>0</v>
      </c>
      <c r="M542">
        <v>0</v>
      </c>
      <c r="N542">
        <v>5</v>
      </c>
      <c r="O542" t="s">
        <v>1301</v>
      </c>
      <c r="P542" t="s">
        <v>3046</v>
      </c>
      <c r="Q542" t="s">
        <v>3047</v>
      </c>
      <c r="R542">
        <v>0</v>
      </c>
      <c r="S542">
        <v>0</v>
      </c>
      <c r="T542">
        <v>0</v>
      </c>
      <c r="U542">
        <v>4</v>
      </c>
      <c r="V542">
        <v>1640</v>
      </c>
      <c r="W542">
        <v>1</v>
      </c>
      <c r="X542">
        <v>1</v>
      </c>
      <c r="Y542">
        <v>0</v>
      </c>
      <c r="Z542" t="s">
        <v>863</v>
      </c>
      <c r="AA542" t="s">
        <v>692</v>
      </c>
      <c r="AB542" s="69" t="str">
        <f>IF(AA542&lt;&gt;"",INDEX(Lookup!$N$2:$N$5,MATCH(Players!AA542,Lookup!$P$2:$P$5,0)),INDEX(Lookup!$N$2:$N$5,MATCH(Players!O542,Lookup!$O$2:$O$5,0)))</f>
        <v>Defense</v>
      </c>
      <c r="AC542">
        <v>1995000</v>
      </c>
      <c r="AD542" s="69" t="s">
        <v>788</v>
      </c>
      <c r="AE542" s="69" t="str">
        <f>INDEX('Translate table'!$H$2:$H$622,MATCH(Players!P542,'Translate table'!$G$2:$G$622,0))</f>
        <v>Tom Lockyer</v>
      </c>
      <c r="AF542" s="69">
        <f>IFERROR(INDEX('Euro Qual stats'!$A$1:$L$2071,MATCH(Players!$AE542,'Euro Qual stats'!$A$1:$A$2071,0),MATCH(Players!AF$2,'Euro Qual stats'!$A$1:$L$1,0)),0)</f>
        <v>4</v>
      </c>
      <c r="AG542" s="69">
        <f>IFERROR(INDEX('Euro Qual stats'!$A$1:$L$2071,MATCH(Players!$AE542,'Euro Qual stats'!$A$1:$A$2071,0),MATCH(Players!AG$2,'Euro Qual stats'!$A$1:$L$1,0)),0)</f>
        <v>0</v>
      </c>
      <c r="AH542" s="69">
        <f>IFERROR(INDEX('Euro Qual stats'!$A$1:$L$2071,MATCH(Players!$AE542,'Euro Qual stats'!$A$1:$A$2071,0),MATCH(Players!AH$2,'Euro Qual stats'!$A$1:$L$1,0)),0)</f>
        <v>0</v>
      </c>
      <c r="AI542" s="69">
        <f>IFERROR(INDEX('Euro Qual stats'!$A$1:$L$2071,MATCH(Players!$AE542,'Euro Qual stats'!$A$1:$A$2071,0),MATCH(Players!AI$2,'Euro Qual stats'!$A$1:$L$1,0)),0)</f>
        <v>0.25</v>
      </c>
      <c r="AJ542" s="85">
        <f t="shared" si="280"/>
        <v>6.2366863905325448E-2</v>
      </c>
      <c r="AK542" s="85">
        <f t="shared" si="281"/>
        <v>6.1183431952662737E-2</v>
      </c>
      <c r="AL542" s="85">
        <f t="shared" si="282"/>
        <v>0.2092899408284023</v>
      </c>
      <c r="AM542" s="85">
        <f t="shared" si="283"/>
        <v>0</v>
      </c>
      <c r="AN542" s="85">
        <f t="shared" si="284"/>
        <v>0</v>
      </c>
      <c r="AO542" s="85">
        <f t="shared" si="285"/>
        <v>0</v>
      </c>
      <c r="AP542" s="2">
        <f t="shared" si="286"/>
        <v>0</v>
      </c>
      <c r="AQ542" s="2">
        <f t="shared" si="287"/>
        <v>0</v>
      </c>
      <c r="AR542" s="2">
        <f t="shared" si="288"/>
        <v>5.4878048780487805E-2</v>
      </c>
      <c r="AS542" s="2">
        <f t="shared" si="289"/>
        <v>5.4878048780487805E-2</v>
      </c>
      <c r="AT542" s="2">
        <f t="shared" si="290"/>
        <v>0</v>
      </c>
      <c r="AU542" s="2">
        <f t="shared" si="310"/>
        <v>0</v>
      </c>
      <c r="AV542" s="2">
        <f t="shared" si="311"/>
        <v>0</v>
      </c>
      <c r="AW542" s="2">
        <f t="shared" si="312"/>
        <v>5.4878048780487805E-2</v>
      </c>
      <c r="AX542" s="2">
        <f t="shared" si="313"/>
        <v>5.4878048780487805E-2</v>
      </c>
      <c r="AY542" s="2">
        <f t="shared" si="314"/>
        <v>0</v>
      </c>
      <c r="AZ542" s="2">
        <f t="shared" si="291"/>
        <v>3.0591715976331368E-2</v>
      </c>
      <c r="BA542" s="2">
        <f t="shared" si="292"/>
        <v>3.1183431952662724E-2</v>
      </c>
      <c r="BB542" s="2">
        <f t="shared" si="293"/>
        <v>0.1524390243902439</v>
      </c>
      <c r="BC542">
        <f t="shared" si="294"/>
        <v>0</v>
      </c>
      <c r="BD542" s="74">
        <f t="shared" si="295"/>
        <v>0</v>
      </c>
      <c r="BE542" s="74">
        <f t="shared" si="296"/>
        <v>0</v>
      </c>
      <c r="BF542" s="74">
        <f t="shared" si="297"/>
        <v>0</v>
      </c>
      <c r="BG542" s="2">
        <f t="shared" si="298"/>
        <v>0.1524390243902439</v>
      </c>
      <c r="BH542" s="2">
        <f t="shared" si="299"/>
        <v>0</v>
      </c>
      <c r="BI542" s="2">
        <f t="shared" si="300"/>
        <v>0</v>
      </c>
      <c r="BJ542" s="2">
        <f t="shared" si="301"/>
        <v>0</v>
      </c>
      <c r="BK542" s="2">
        <f t="shared" si="302"/>
        <v>0</v>
      </c>
      <c r="BL542" s="2">
        <f t="shared" si="303"/>
        <v>0.1524390243902439</v>
      </c>
      <c r="BM542" s="2">
        <f t="shared" si="304"/>
        <v>0</v>
      </c>
      <c r="BN542" s="2">
        <f t="shared" si="305"/>
        <v>0</v>
      </c>
      <c r="BO542" s="2">
        <f t="shared" si="306"/>
        <v>0</v>
      </c>
      <c r="BP542" s="2">
        <f t="shared" si="307"/>
        <v>0</v>
      </c>
      <c r="BQ542" s="2">
        <f t="shared" si="308"/>
        <v>0.1524390243902439</v>
      </c>
      <c r="BR542" s="2">
        <f t="shared" si="309"/>
        <v>0</v>
      </c>
    </row>
    <row r="543" spans="1:70" x14ac:dyDescent="0.3">
      <c r="A543" s="93">
        <v>0</v>
      </c>
      <c r="B543">
        <v>204841</v>
      </c>
      <c r="C543" t="s">
        <v>3048</v>
      </c>
      <c r="D543" t="s">
        <v>2521</v>
      </c>
      <c r="E543" t="s">
        <v>1992</v>
      </c>
      <c r="F543">
        <v>18721</v>
      </c>
      <c r="G543" t="s">
        <v>863</v>
      </c>
      <c r="H543" t="s">
        <v>919</v>
      </c>
      <c r="I543" t="s">
        <v>5231</v>
      </c>
      <c r="J543">
        <v>0</v>
      </c>
      <c r="K543">
        <v>4</v>
      </c>
      <c r="L543">
        <v>0</v>
      </c>
      <c r="M543">
        <v>0</v>
      </c>
      <c r="N543">
        <v>27</v>
      </c>
      <c r="O543" t="s">
        <v>1301</v>
      </c>
      <c r="P543" t="s">
        <v>3049</v>
      </c>
      <c r="Q543" t="s">
        <v>1994</v>
      </c>
      <c r="R543">
        <v>3</v>
      </c>
      <c r="S543">
        <v>3</v>
      </c>
      <c r="T543">
        <v>0</v>
      </c>
      <c r="U543">
        <v>6</v>
      </c>
      <c r="V543">
        <v>3060</v>
      </c>
      <c r="W543">
        <v>7</v>
      </c>
      <c r="X543">
        <v>2</v>
      </c>
      <c r="Y543">
        <v>0</v>
      </c>
      <c r="Z543" t="s">
        <v>863</v>
      </c>
      <c r="AA543" t="s">
        <v>692</v>
      </c>
      <c r="AB543" s="69" t="str">
        <f>IF(AA543&lt;&gt;"",INDEX(Lookup!$N$2:$N$5,MATCH(Players!AA543,Lookup!$P$2:$P$5,0)),INDEX(Lookup!$N$2:$N$5,MATCH(Players!O543,Lookup!$O$2:$O$5,0)))</f>
        <v>Defense</v>
      </c>
      <c r="AC543">
        <v>2495000</v>
      </c>
      <c r="AD543" s="69" t="s">
        <v>788</v>
      </c>
      <c r="AE543" s="69" t="str">
        <f>INDEX('Translate table'!$H$2:$H$622,MATCH(Players!P543,'Translate table'!$G$2:$G$622,0))</f>
        <v>Chris Gunter</v>
      </c>
      <c r="AF543" s="69">
        <f>IFERROR(INDEX('Euro Qual stats'!$A$1:$L$2071,MATCH(Players!$AE543,'Euro Qual stats'!$A$1:$A$2071,0),MATCH(Players!AF$2,'Euro Qual stats'!$A$1:$L$1,0)),0)</f>
        <v>1</v>
      </c>
      <c r="AG543" s="69">
        <f>IFERROR(INDEX('Euro Qual stats'!$A$1:$L$2071,MATCH(Players!$AE543,'Euro Qual stats'!$A$1:$A$2071,0),MATCH(Players!AG$2,'Euro Qual stats'!$A$1:$L$1,0)),0)</f>
        <v>0</v>
      </c>
      <c r="AH543" s="69">
        <f>IFERROR(INDEX('Euro Qual stats'!$A$1:$L$2071,MATCH(Players!$AE543,'Euro Qual stats'!$A$1:$A$2071,0),MATCH(Players!AH$2,'Euro Qual stats'!$A$1:$L$1,0)),0)</f>
        <v>0</v>
      </c>
      <c r="AI543" s="69">
        <f>IFERROR(INDEX('Euro Qual stats'!$A$1:$L$2071,MATCH(Players!$AE543,'Euro Qual stats'!$A$1:$A$2071,0),MATCH(Players!AI$2,'Euro Qual stats'!$A$1:$L$1,0)),0)</f>
        <v>1</v>
      </c>
      <c r="AJ543" s="85">
        <f t="shared" si="280"/>
        <v>8.5754437869822495E-2</v>
      </c>
      <c r="AK543" s="85">
        <f t="shared" si="281"/>
        <v>8.4127218934911263E-2</v>
      </c>
      <c r="AL543" s="85">
        <f t="shared" si="282"/>
        <v>0.25652366863905313</v>
      </c>
      <c r="AM543" s="85">
        <f t="shared" si="283"/>
        <v>0</v>
      </c>
      <c r="AN543" s="85">
        <f t="shared" si="284"/>
        <v>0</v>
      </c>
      <c r="AO543" s="85">
        <f t="shared" si="285"/>
        <v>0</v>
      </c>
      <c r="AP543" s="2">
        <f t="shared" si="286"/>
        <v>8.8235294117647051E-2</v>
      </c>
      <c r="AQ543" s="2">
        <f t="shared" si="287"/>
        <v>8.8235294117647051E-2</v>
      </c>
      <c r="AR543" s="2">
        <f t="shared" si="288"/>
        <v>0.20588235294117649</v>
      </c>
      <c r="AS543" s="2">
        <f t="shared" si="289"/>
        <v>5.8823529411764705E-2</v>
      </c>
      <c r="AT543" s="2">
        <f t="shared" si="290"/>
        <v>0</v>
      </c>
      <c r="AU543" s="2">
        <f t="shared" si="310"/>
        <v>8.8235294117647051E-2</v>
      </c>
      <c r="AV543" s="2">
        <f t="shared" si="311"/>
        <v>8.8235294117647051E-2</v>
      </c>
      <c r="AW543" s="2">
        <f t="shared" si="312"/>
        <v>0.20588235294117649</v>
      </c>
      <c r="AX543" s="2">
        <f t="shared" si="313"/>
        <v>5.8823529411764705E-2</v>
      </c>
      <c r="AY543" s="2">
        <f t="shared" si="314"/>
        <v>0</v>
      </c>
      <c r="AZ543" s="2">
        <f t="shared" si="291"/>
        <v>8.6181256526279157E-2</v>
      </c>
      <c r="BA543" s="2">
        <f t="shared" si="292"/>
        <v>8.6994865993734766E-2</v>
      </c>
      <c r="BB543" s="2">
        <f t="shared" si="293"/>
        <v>0.52941176470588236</v>
      </c>
      <c r="BC543">
        <f t="shared" si="294"/>
        <v>0</v>
      </c>
      <c r="BD543" s="74">
        <f t="shared" si="295"/>
        <v>0</v>
      </c>
      <c r="BE543" s="74">
        <f t="shared" si="296"/>
        <v>0</v>
      </c>
      <c r="BF543" s="74">
        <f t="shared" si="297"/>
        <v>0</v>
      </c>
      <c r="BG543" s="2">
        <f t="shared" si="298"/>
        <v>0.52941176470588236</v>
      </c>
      <c r="BH543" s="2">
        <f t="shared" si="299"/>
        <v>0</v>
      </c>
      <c r="BI543" s="2">
        <f t="shared" si="300"/>
        <v>0</v>
      </c>
      <c r="BJ543" s="2">
        <f t="shared" si="301"/>
        <v>0</v>
      </c>
      <c r="BK543" s="2">
        <f t="shared" si="302"/>
        <v>0</v>
      </c>
      <c r="BL543" s="2">
        <f t="shared" si="303"/>
        <v>0.52941176470588236</v>
      </c>
      <c r="BM543" s="2">
        <f t="shared" si="304"/>
        <v>0</v>
      </c>
      <c r="BN543" s="2">
        <f t="shared" si="305"/>
        <v>0</v>
      </c>
      <c r="BO543" s="2">
        <f t="shared" si="306"/>
        <v>0</v>
      </c>
      <c r="BP543" s="2">
        <f t="shared" si="307"/>
        <v>0</v>
      </c>
      <c r="BQ543" s="2">
        <f t="shared" si="308"/>
        <v>0.52941176470588236</v>
      </c>
      <c r="BR543" s="2">
        <f t="shared" si="309"/>
        <v>0</v>
      </c>
    </row>
    <row r="544" spans="1:70" x14ac:dyDescent="0.3">
      <c r="A544" s="93">
        <v>0</v>
      </c>
      <c r="B544">
        <v>223746</v>
      </c>
      <c r="C544" t="s">
        <v>3050</v>
      </c>
      <c r="D544" t="s">
        <v>3051</v>
      </c>
      <c r="E544" t="s">
        <v>3052</v>
      </c>
      <c r="F544">
        <v>18721</v>
      </c>
      <c r="G544" t="s">
        <v>863</v>
      </c>
      <c r="H544" t="s">
        <v>919</v>
      </c>
      <c r="I544" t="s">
        <v>5231</v>
      </c>
      <c r="J544">
        <v>0</v>
      </c>
      <c r="K544">
        <v>4</v>
      </c>
      <c r="L544">
        <v>0</v>
      </c>
      <c r="M544">
        <v>0</v>
      </c>
      <c r="N544">
        <v>11</v>
      </c>
      <c r="O544" t="s">
        <v>992</v>
      </c>
      <c r="P544" t="s">
        <v>3053</v>
      </c>
      <c r="Q544" t="s">
        <v>1155</v>
      </c>
      <c r="Z544" t="s">
        <v>863</v>
      </c>
      <c r="AA544" t="s">
        <v>691</v>
      </c>
      <c r="AB544" s="69" t="str">
        <f>IF(AA544&lt;&gt;"",INDEX(Lookup!$N$2:$N$5,MATCH(Players!AA544,Lookup!$P$2:$P$5,0)),INDEX(Lookup!$N$2:$N$5,MATCH(Players!O544,Lookup!$O$2:$O$5,0)))</f>
        <v>Midfield</v>
      </c>
      <c r="AC544">
        <v>1995000</v>
      </c>
      <c r="AD544" s="69" t="s">
        <v>788</v>
      </c>
      <c r="AE544" s="69" t="str">
        <f>INDEX('Translate table'!$H$2:$H$622,MATCH(Players!P544,'Translate table'!$G$2:$G$622,0))</f>
        <v>Ruben Gabrielsen</v>
      </c>
      <c r="AF544" s="69">
        <f>IFERROR(INDEX('Euro Qual stats'!$A$1:$L$2071,MATCH(Players!$AE544,'Euro Qual stats'!$A$1:$A$2071,0),MATCH(Players!AF$2,'Euro Qual stats'!$A$1:$L$1,0)),0)</f>
        <v>0</v>
      </c>
      <c r="AG544" s="69">
        <f>IFERROR(INDEX('Euro Qual stats'!$A$1:$L$2071,MATCH(Players!$AE544,'Euro Qual stats'!$A$1:$A$2071,0),MATCH(Players!AG$2,'Euro Qual stats'!$A$1:$L$1,0)),0)</f>
        <v>0</v>
      </c>
      <c r="AH544" s="69">
        <f>IFERROR(INDEX('Euro Qual stats'!$A$1:$L$2071,MATCH(Players!$AE544,'Euro Qual stats'!$A$1:$A$2071,0),MATCH(Players!AH$2,'Euro Qual stats'!$A$1:$L$1,0)),0)</f>
        <v>0</v>
      </c>
      <c r="AI544" s="69">
        <f>IFERROR(INDEX('Euro Qual stats'!$A$1:$L$2071,MATCH(Players!$AE544,'Euro Qual stats'!$A$1:$A$2071,0),MATCH(Players!AI$2,'Euro Qual stats'!$A$1:$L$1,0)),0)</f>
        <v>0</v>
      </c>
      <c r="AJ544" s="85">
        <f t="shared" si="280"/>
        <v>0.16033149171270719</v>
      </c>
      <c r="AK544" s="85">
        <f t="shared" si="281"/>
        <v>0.2239226519337017</v>
      </c>
      <c r="AL544" s="85">
        <f t="shared" si="282"/>
        <v>0.23265193370165746</v>
      </c>
      <c r="AM544" s="85">
        <f t="shared" si="283"/>
        <v>0</v>
      </c>
      <c r="AN544" s="85">
        <f t="shared" si="284"/>
        <v>0</v>
      </c>
      <c r="AO544" s="85">
        <f t="shared" si="285"/>
        <v>0</v>
      </c>
      <c r="AP544" s="2" t="str">
        <f t="shared" si="286"/>
        <v/>
      </c>
      <c r="AQ544" s="2" t="str">
        <f t="shared" si="287"/>
        <v/>
      </c>
      <c r="AR544" s="2" t="str">
        <f t="shared" si="288"/>
        <v/>
      </c>
      <c r="AS544" s="2" t="str">
        <f t="shared" si="289"/>
        <v/>
      </c>
      <c r="AT544" s="2" t="str">
        <f t="shared" si="290"/>
        <v/>
      </c>
      <c r="AU544" s="2">
        <f t="shared" si="310"/>
        <v>3.2738711651272179E-2</v>
      </c>
      <c r="AV544" s="2">
        <f t="shared" si="311"/>
        <v>3.0526157122442311E-2</v>
      </c>
      <c r="AW544" s="2">
        <f t="shared" si="312"/>
        <v>0.22701179417597328</v>
      </c>
      <c r="AX544" s="2">
        <f t="shared" si="313"/>
        <v>0.16385980883022302</v>
      </c>
      <c r="AY544" s="2">
        <f t="shared" si="314"/>
        <v>0</v>
      </c>
      <c r="AZ544" s="2">
        <f t="shared" si="291"/>
        <v>0.12833068179248694</v>
      </c>
      <c r="BA544" s="2">
        <f t="shared" si="292"/>
        <v>9.5428824417574748E-2</v>
      </c>
      <c r="BB544" s="2">
        <f t="shared" si="293"/>
        <v>8.1929904415111512E-2</v>
      </c>
      <c r="BC544">
        <f t="shared" si="294"/>
        <v>0</v>
      </c>
      <c r="BD544" s="74">
        <f t="shared" si="295"/>
        <v>0</v>
      </c>
      <c r="BE544" s="74">
        <f t="shared" si="296"/>
        <v>0</v>
      </c>
      <c r="BF544" s="74">
        <f t="shared" si="297"/>
        <v>0</v>
      </c>
      <c r="BG544" s="2">
        <f t="shared" si="298"/>
        <v>8.1929904415111512E-2</v>
      </c>
      <c r="BH544" s="2">
        <f t="shared" si="299"/>
        <v>0</v>
      </c>
      <c r="BI544" s="2">
        <f t="shared" si="300"/>
        <v>0</v>
      </c>
      <c r="BJ544" s="2">
        <f t="shared" si="301"/>
        <v>0</v>
      </c>
      <c r="BK544" s="2">
        <f t="shared" si="302"/>
        <v>0</v>
      </c>
      <c r="BL544" s="2">
        <f t="shared" si="303"/>
        <v>8.1929904415111512E-2</v>
      </c>
      <c r="BM544" s="2">
        <f t="shared" si="304"/>
        <v>0</v>
      </c>
      <c r="BN544" s="2">
        <f t="shared" si="305"/>
        <v>0</v>
      </c>
      <c r="BO544" s="2">
        <f t="shared" si="306"/>
        <v>0</v>
      </c>
      <c r="BP544" s="2">
        <f t="shared" si="307"/>
        <v>0</v>
      </c>
      <c r="BQ544" s="2">
        <f t="shared" si="308"/>
        <v>8.1929904415111512E-2</v>
      </c>
      <c r="BR544" s="2">
        <f t="shared" si="309"/>
        <v>0</v>
      </c>
    </row>
    <row r="545" spans="1:70" x14ac:dyDescent="0.3">
      <c r="A545" s="93">
        <v>0</v>
      </c>
      <c r="B545">
        <v>213402</v>
      </c>
      <c r="C545" t="s">
        <v>3054</v>
      </c>
      <c r="D545" t="s">
        <v>3055</v>
      </c>
      <c r="E545" t="s">
        <v>3056</v>
      </c>
      <c r="F545">
        <v>18721</v>
      </c>
      <c r="G545" t="s">
        <v>863</v>
      </c>
      <c r="H545" t="s">
        <v>919</v>
      </c>
      <c r="I545" t="s">
        <v>5231</v>
      </c>
      <c r="J545">
        <v>0</v>
      </c>
      <c r="K545">
        <v>4</v>
      </c>
      <c r="L545">
        <v>0</v>
      </c>
      <c r="M545">
        <v>0</v>
      </c>
      <c r="N545">
        <v>6</v>
      </c>
      <c r="O545" t="s">
        <v>992</v>
      </c>
      <c r="P545" t="s">
        <v>3057</v>
      </c>
      <c r="Q545" t="s">
        <v>3058</v>
      </c>
      <c r="R545">
        <v>0</v>
      </c>
      <c r="S545">
        <v>0</v>
      </c>
      <c r="T545">
        <v>0</v>
      </c>
      <c r="U545">
        <v>1</v>
      </c>
      <c r="V545">
        <v>1137</v>
      </c>
      <c r="W545">
        <v>1</v>
      </c>
      <c r="X545">
        <v>2</v>
      </c>
      <c r="Y545">
        <v>0</v>
      </c>
      <c r="Z545" t="s">
        <v>863</v>
      </c>
      <c r="AA545" t="s">
        <v>691</v>
      </c>
      <c r="AB545" s="69" t="str">
        <f>IF(AA545&lt;&gt;"",INDEX(Lookup!$N$2:$N$5,MATCH(Players!AA545,Lookup!$P$2:$P$5,0)),INDEX(Lookup!$N$2:$N$5,MATCH(Players!O545,Lookup!$O$2:$O$5,0)))</f>
        <v>Midfield</v>
      </c>
      <c r="AC545">
        <v>2495000</v>
      </c>
      <c r="AD545" s="69" t="s">
        <v>788</v>
      </c>
      <c r="AE545" s="69" t="str">
        <f>INDEX('Translate table'!$H$2:$H$622,MATCH(Players!P545,'Translate table'!$G$2:$G$622,0))</f>
        <v>Dylan Levitt</v>
      </c>
      <c r="AF545" s="69">
        <f>IFERROR(INDEX('Euro Qual stats'!$A$1:$L$2071,MATCH(Players!$AE545,'Euro Qual stats'!$A$1:$A$2071,0),MATCH(Players!AF$2,'Euro Qual stats'!$A$1:$L$1,0)),0)</f>
        <v>0</v>
      </c>
      <c r="AG545" s="69">
        <f>IFERROR(INDEX('Euro Qual stats'!$A$1:$L$2071,MATCH(Players!$AE545,'Euro Qual stats'!$A$1:$A$2071,0),MATCH(Players!AG$2,'Euro Qual stats'!$A$1:$L$1,0)),0)</f>
        <v>0</v>
      </c>
      <c r="AH545" s="69">
        <f>IFERROR(INDEX('Euro Qual stats'!$A$1:$L$2071,MATCH(Players!$AE545,'Euro Qual stats'!$A$1:$A$2071,0),MATCH(Players!AH$2,'Euro Qual stats'!$A$1:$L$1,0)),0)</f>
        <v>0</v>
      </c>
      <c r="AI545" s="69">
        <f>IFERROR(INDEX('Euro Qual stats'!$A$1:$L$2071,MATCH(Players!$AE545,'Euro Qual stats'!$A$1:$A$2071,0),MATCH(Players!AI$2,'Euro Qual stats'!$A$1:$L$1,0)),0)</f>
        <v>0</v>
      </c>
      <c r="AJ545" s="85">
        <f t="shared" si="280"/>
        <v>0.16033149171270719</v>
      </c>
      <c r="AK545" s="85">
        <f t="shared" si="281"/>
        <v>0.2239226519337017</v>
      </c>
      <c r="AL545" s="85">
        <f t="shared" si="282"/>
        <v>0.23265193370165746</v>
      </c>
      <c r="AM545" s="85">
        <f t="shared" si="283"/>
        <v>0</v>
      </c>
      <c r="AN545" s="85">
        <f t="shared" si="284"/>
        <v>0</v>
      </c>
      <c r="AO545" s="85">
        <f t="shared" si="285"/>
        <v>0</v>
      </c>
      <c r="AP545" s="2">
        <f t="shared" si="286"/>
        <v>0</v>
      </c>
      <c r="AQ545" s="2">
        <f t="shared" si="287"/>
        <v>0</v>
      </c>
      <c r="AR545" s="2">
        <f t="shared" si="288"/>
        <v>7.9155672823219003E-2</v>
      </c>
      <c r="AS545" s="2">
        <f t="shared" si="289"/>
        <v>0.15831134564643801</v>
      </c>
      <c r="AT545" s="2">
        <f t="shared" si="290"/>
        <v>0</v>
      </c>
      <c r="AU545" s="2">
        <f t="shared" si="310"/>
        <v>0</v>
      </c>
      <c r="AV545" s="2">
        <f t="shared" si="311"/>
        <v>0</v>
      </c>
      <c r="AW545" s="2">
        <f t="shared" si="312"/>
        <v>7.9155672823219003E-2</v>
      </c>
      <c r="AX545" s="2">
        <f t="shared" si="313"/>
        <v>0.15831134564643801</v>
      </c>
      <c r="AY545" s="2">
        <f t="shared" si="314"/>
        <v>0</v>
      </c>
      <c r="AZ545" s="2">
        <f t="shared" si="291"/>
        <v>0.11196132596685085</v>
      </c>
      <c r="BA545" s="2">
        <f t="shared" si="292"/>
        <v>8.0165745856353596E-2</v>
      </c>
      <c r="BB545" s="2">
        <f t="shared" si="293"/>
        <v>7.9155672823219003E-2</v>
      </c>
      <c r="BC545">
        <f t="shared" si="294"/>
        <v>0</v>
      </c>
      <c r="BD545" s="74">
        <f t="shared" si="295"/>
        <v>0</v>
      </c>
      <c r="BE545" s="74">
        <f t="shared" si="296"/>
        <v>0</v>
      </c>
      <c r="BF545" s="74">
        <f t="shared" si="297"/>
        <v>0</v>
      </c>
      <c r="BG545" s="2">
        <f t="shared" si="298"/>
        <v>7.9155672823219003E-2</v>
      </c>
      <c r="BH545" s="2">
        <f t="shared" si="299"/>
        <v>0</v>
      </c>
      <c r="BI545" s="2">
        <f t="shared" si="300"/>
        <v>0</v>
      </c>
      <c r="BJ545" s="2">
        <f t="shared" si="301"/>
        <v>0</v>
      </c>
      <c r="BK545" s="2">
        <f t="shared" si="302"/>
        <v>0</v>
      </c>
      <c r="BL545" s="2">
        <f t="shared" si="303"/>
        <v>7.9155672823219003E-2</v>
      </c>
      <c r="BM545" s="2">
        <f t="shared" si="304"/>
        <v>0</v>
      </c>
      <c r="BN545" s="2">
        <f t="shared" si="305"/>
        <v>0</v>
      </c>
      <c r="BO545" s="2">
        <f t="shared" si="306"/>
        <v>0</v>
      </c>
      <c r="BP545" s="2">
        <f t="shared" si="307"/>
        <v>0</v>
      </c>
      <c r="BQ545" s="2">
        <f t="shared" si="308"/>
        <v>7.9155672823219003E-2</v>
      </c>
      <c r="BR545" s="2">
        <f t="shared" si="309"/>
        <v>0</v>
      </c>
    </row>
    <row r="546" spans="1:70" x14ac:dyDescent="0.3">
      <c r="A546" s="93">
        <v>0</v>
      </c>
      <c r="B546">
        <v>204870</v>
      </c>
      <c r="C546" t="s">
        <v>3059</v>
      </c>
      <c r="D546" t="s">
        <v>3060</v>
      </c>
      <c r="E546" t="s">
        <v>3061</v>
      </c>
      <c r="F546">
        <v>18721</v>
      </c>
      <c r="G546" t="s">
        <v>863</v>
      </c>
      <c r="H546" t="s">
        <v>919</v>
      </c>
      <c r="I546" t="s">
        <v>5231</v>
      </c>
      <c r="J546">
        <v>0</v>
      </c>
      <c r="K546">
        <v>4</v>
      </c>
      <c r="L546">
        <v>0</v>
      </c>
      <c r="M546">
        <v>0</v>
      </c>
      <c r="N546">
        <v>7</v>
      </c>
      <c r="O546" t="s">
        <v>992</v>
      </c>
      <c r="P546" t="s">
        <v>3062</v>
      </c>
      <c r="Q546" t="s">
        <v>262</v>
      </c>
      <c r="R546">
        <v>1</v>
      </c>
      <c r="S546">
        <v>1</v>
      </c>
      <c r="T546">
        <v>0</v>
      </c>
      <c r="U546">
        <v>10</v>
      </c>
      <c r="V546">
        <v>3060</v>
      </c>
      <c r="W546">
        <v>4</v>
      </c>
      <c r="X546">
        <v>5</v>
      </c>
      <c r="Y546">
        <v>0</v>
      </c>
      <c r="Z546" t="s">
        <v>863</v>
      </c>
      <c r="AA546" t="s">
        <v>691</v>
      </c>
      <c r="AB546" s="69" t="str">
        <f>IF(AA546&lt;&gt;"",INDEX(Lookup!$N$2:$N$5,MATCH(Players!AA546,Lookup!$P$2:$P$5,0)),INDEX(Lookup!$N$2:$N$5,MATCH(Players!O546,Lookup!$O$2:$O$5,0)))</f>
        <v>Midfield</v>
      </c>
      <c r="AC546">
        <v>1995000</v>
      </c>
      <c r="AD546" s="69" t="s">
        <v>788</v>
      </c>
      <c r="AE546" s="69" t="str">
        <f>INDEX('Translate table'!$H$2:$H$622,MATCH(Players!P546,'Translate table'!$G$2:$G$622,0))</f>
        <v>Matthew Smith</v>
      </c>
      <c r="AF546" s="69">
        <f>IFERROR(INDEX('Euro Qual stats'!$A$1:$L$2071,MATCH(Players!$AE546,'Euro Qual stats'!$A$1:$A$2071,0),MATCH(Players!AF$2,'Euro Qual stats'!$A$1:$L$1,0)),0)</f>
        <v>3</v>
      </c>
      <c r="AG546" s="69">
        <f>IFERROR(INDEX('Euro Qual stats'!$A$1:$L$2071,MATCH(Players!$AE546,'Euro Qual stats'!$A$1:$A$2071,0),MATCH(Players!AG$2,'Euro Qual stats'!$A$1:$L$1,0)),0)</f>
        <v>0</v>
      </c>
      <c r="AH546" s="69">
        <f>IFERROR(INDEX('Euro Qual stats'!$A$1:$L$2071,MATCH(Players!$AE546,'Euro Qual stats'!$A$1:$A$2071,0),MATCH(Players!AH$2,'Euro Qual stats'!$A$1:$L$1,0)),0)</f>
        <v>0</v>
      </c>
      <c r="AI546" s="69">
        <f>IFERROR(INDEX('Euro Qual stats'!$A$1:$L$2071,MATCH(Players!$AE546,'Euro Qual stats'!$A$1:$A$2071,0),MATCH(Players!AI$2,'Euro Qual stats'!$A$1:$L$1,0)),0)</f>
        <v>0</v>
      </c>
      <c r="AJ546" s="85">
        <f t="shared" si="280"/>
        <v>0.12024861878453039</v>
      </c>
      <c r="AK546" s="85">
        <f t="shared" si="281"/>
        <v>0.16794198895027629</v>
      </c>
      <c r="AL546" s="85">
        <f t="shared" si="282"/>
        <v>0.17448895027624309</v>
      </c>
      <c r="AM546" s="85">
        <f t="shared" si="283"/>
        <v>0</v>
      </c>
      <c r="AN546" s="85">
        <f t="shared" si="284"/>
        <v>0</v>
      </c>
      <c r="AO546" s="85">
        <f t="shared" si="285"/>
        <v>0</v>
      </c>
      <c r="AP546" s="2">
        <f t="shared" si="286"/>
        <v>2.9411764705882353E-2</v>
      </c>
      <c r="AQ546" s="2">
        <f t="shared" si="287"/>
        <v>2.9411764705882353E-2</v>
      </c>
      <c r="AR546" s="2">
        <f t="shared" si="288"/>
        <v>0.11764705882352941</v>
      </c>
      <c r="AS546" s="2">
        <f t="shared" si="289"/>
        <v>0.14705882352941177</v>
      </c>
      <c r="AT546" s="2">
        <f t="shared" si="290"/>
        <v>0</v>
      </c>
      <c r="AU546" s="2">
        <f t="shared" si="310"/>
        <v>2.9411764705882353E-2</v>
      </c>
      <c r="AV546" s="2">
        <f t="shared" si="311"/>
        <v>2.9411764705882353E-2</v>
      </c>
      <c r="AW546" s="2">
        <f t="shared" si="312"/>
        <v>0.11764705882352941</v>
      </c>
      <c r="AX546" s="2">
        <f t="shared" si="313"/>
        <v>0.14705882352941177</v>
      </c>
      <c r="AY546" s="2">
        <f t="shared" si="314"/>
        <v>0</v>
      </c>
      <c r="AZ546" s="2">
        <f t="shared" si="291"/>
        <v>9.8676876828079324E-2</v>
      </c>
      <c r="BA546" s="2">
        <f t="shared" si="292"/>
        <v>7.4830191745206373E-2</v>
      </c>
      <c r="BB546" s="2">
        <f t="shared" si="293"/>
        <v>7.3529411764705885E-2</v>
      </c>
      <c r="BC546">
        <f t="shared" si="294"/>
        <v>0</v>
      </c>
      <c r="BD546" s="74">
        <f t="shared" si="295"/>
        <v>0</v>
      </c>
      <c r="BE546" s="74">
        <f t="shared" si="296"/>
        <v>0</v>
      </c>
      <c r="BF546" s="74">
        <f t="shared" si="297"/>
        <v>0</v>
      </c>
      <c r="BG546" s="2">
        <f t="shared" si="298"/>
        <v>7.3529411764705885E-2</v>
      </c>
      <c r="BH546" s="2">
        <f t="shared" si="299"/>
        <v>0</v>
      </c>
      <c r="BI546" s="2">
        <f t="shared" si="300"/>
        <v>0</v>
      </c>
      <c r="BJ546" s="2">
        <f t="shared" si="301"/>
        <v>0</v>
      </c>
      <c r="BK546" s="2">
        <f t="shared" si="302"/>
        <v>0</v>
      </c>
      <c r="BL546" s="2">
        <f t="shared" si="303"/>
        <v>7.3529411764705885E-2</v>
      </c>
      <c r="BM546" s="2">
        <f t="shared" si="304"/>
        <v>0</v>
      </c>
      <c r="BN546" s="2">
        <f t="shared" si="305"/>
        <v>0</v>
      </c>
      <c r="BO546" s="2">
        <f t="shared" si="306"/>
        <v>0</v>
      </c>
      <c r="BP546" s="2">
        <f t="shared" si="307"/>
        <v>0</v>
      </c>
      <c r="BQ546" s="2">
        <f t="shared" si="308"/>
        <v>7.3529411764705885E-2</v>
      </c>
      <c r="BR546" s="2">
        <f t="shared" si="309"/>
        <v>0</v>
      </c>
    </row>
    <row r="547" spans="1:70" x14ac:dyDescent="0.3">
      <c r="A547" s="93">
        <v>0</v>
      </c>
      <c r="B547">
        <v>204815</v>
      </c>
      <c r="C547" t="s">
        <v>3067</v>
      </c>
      <c r="D547" t="s">
        <v>3068</v>
      </c>
      <c r="E547" t="s">
        <v>3069</v>
      </c>
      <c r="F547">
        <v>18564</v>
      </c>
      <c r="G547" t="s">
        <v>884</v>
      </c>
      <c r="H547" t="s">
        <v>917</v>
      </c>
      <c r="I547" t="s">
        <v>5231</v>
      </c>
      <c r="J547">
        <v>0</v>
      </c>
      <c r="K547">
        <v>4</v>
      </c>
      <c r="L547">
        <v>0</v>
      </c>
      <c r="M547">
        <v>0</v>
      </c>
      <c r="N547">
        <v>22</v>
      </c>
      <c r="O547" t="s">
        <v>1273</v>
      </c>
      <c r="P547" t="s">
        <v>3070</v>
      </c>
      <c r="Q547" t="s">
        <v>3071</v>
      </c>
      <c r="R547">
        <v>0</v>
      </c>
      <c r="S547">
        <v>0</v>
      </c>
      <c r="T547">
        <v>86</v>
      </c>
      <c r="U547">
        <v>7</v>
      </c>
      <c r="V547">
        <v>2370</v>
      </c>
      <c r="W547">
        <v>0</v>
      </c>
      <c r="X547">
        <v>1</v>
      </c>
      <c r="Y547">
        <v>0</v>
      </c>
      <c r="Z547" t="s">
        <v>1681</v>
      </c>
      <c r="AA547" t="s">
        <v>690</v>
      </c>
      <c r="AB547" s="69" t="str">
        <f>IF(AA547&lt;&gt;"",INDEX(Lookup!$N$2:$N$5,MATCH(Players!AA547,Lookup!$P$2:$P$5,0)),INDEX(Lookup!$N$2:$N$5,MATCH(Players!O547,Lookup!$O$2:$O$5,0)))</f>
        <v>Goalkeeper</v>
      </c>
      <c r="AC547">
        <v>3495000</v>
      </c>
      <c r="AD547" s="69" t="s">
        <v>789</v>
      </c>
      <c r="AE547" s="69" t="str">
        <f>INDEX('Translate table'!$H$2:$H$622,MATCH(Players!P547,'Translate table'!$G$2:$G$622,0))</f>
        <v>Karl-Johan Johnsson</v>
      </c>
      <c r="AF547" s="69">
        <f>IFERROR(INDEX('Euro Qual stats'!$A$1:$L$2071,MATCH(Players!$AE547,'Euro Qual stats'!$A$1:$A$2071,0),MATCH(Players!AF$2,'Euro Qual stats'!$A$1:$L$1,0)),0)</f>
        <v>0</v>
      </c>
      <c r="AG547" s="69">
        <f>IFERROR(INDEX('Euro Qual stats'!$A$1:$L$2071,MATCH(Players!$AE547,'Euro Qual stats'!$A$1:$A$2071,0),MATCH(Players!AG$2,'Euro Qual stats'!$A$1:$L$1,0)),0)</f>
        <v>0</v>
      </c>
      <c r="AH547" s="69">
        <f>IFERROR(INDEX('Euro Qual stats'!$A$1:$L$2071,MATCH(Players!$AE547,'Euro Qual stats'!$A$1:$A$2071,0),MATCH(Players!AH$2,'Euro Qual stats'!$A$1:$L$1,0)),0)</f>
        <v>0</v>
      </c>
      <c r="AI547" s="69">
        <f>IFERROR(INDEX('Euro Qual stats'!$A$1:$L$2071,MATCH(Players!$AE547,'Euro Qual stats'!$A$1:$A$2071,0),MATCH(Players!AI$2,'Euro Qual stats'!$A$1:$L$1,0)),0)</f>
        <v>0</v>
      </c>
      <c r="AJ547" s="85">
        <f t="shared" si="280"/>
        <v>0</v>
      </c>
      <c r="AK547" s="85">
        <f t="shared" si="281"/>
        <v>0</v>
      </c>
      <c r="AL547" s="85">
        <f t="shared" si="282"/>
        <v>0</v>
      </c>
      <c r="AM547" s="85">
        <f t="shared" si="283"/>
        <v>0</v>
      </c>
      <c r="AN547" s="85">
        <f t="shared" si="284"/>
        <v>0</v>
      </c>
      <c r="AO547" s="85">
        <f t="shared" si="285"/>
        <v>0</v>
      </c>
      <c r="AP547" s="2">
        <f t="shared" si="286"/>
        <v>0</v>
      </c>
      <c r="AQ547" s="2">
        <f t="shared" si="287"/>
        <v>0</v>
      </c>
      <c r="AR547" s="2">
        <f t="shared" si="288"/>
        <v>0</v>
      </c>
      <c r="AS547" s="2">
        <f t="shared" si="289"/>
        <v>3.7974683544303799E-2</v>
      </c>
      <c r="AT547" s="2">
        <f t="shared" si="290"/>
        <v>0</v>
      </c>
      <c r="AU547" s="2">
        <f t="shared" si="310"/>
        <v>0</v>
      </c>
      <c r="AV547" s="2">
        <f t="shared" si="311"/>
        <v>0</v>
      </c>
      <c r="AW547" s="2">
        <f t="shared" si="312"/>
        <v>0</v>
      </c>
      <c r="AX547" s="2">
        <f t="shared" si="313"/>
        <v>3.7974683544303799E-2</v>
      </c>
      <c r="AY547" s="2">
        <f t="shared" si="314"/>
        <v>0</v>
      </c>
      <c r="AZ547" s="2">
        <f t="shared" si="291"/>
        <v>0</v>
      </c>
      <c r="BA547" s="2">
        <f t="shared" si="292"/>
        <v>0</v>
      </c>
      <c r="BB547" s="2">
        <f t="shared" si="293"/>
        <v>1.8987341772151899E-2</v>
      </c>
      <c r="BC547">
        <f t="shared" si="294"/>
        <v>0</v>
      </c>
      <c r="BD547" s="74">
        <f t="shared" si="295"/>
        <v>0</v>
      </c>
      <c r="BE547" s="74">
        <f t="shared" si="296"/>
        <v>0</v>
      </c>
      <c r="BF547" s="74">
        <f t="shared" si="297"/>
        <v>0</v>
      </c>
      <c r="BG547" s="2">
        <f t="shared" si="298"/>
        <v>1.8987341772151899E-2</v>
      </c>
      <c r="BH547" s="2">
        <f t="shared" si="299"/>
        <v>0</v>
      </c>
      <c r="BI547" s="2">
        <f t="shared" si="300"/>
        <v>0</v>
      </c>
      <c r="BJ547" s="2">
        <f t="shared" si="301"/>
        <v>0</v>
      </c>
      <c r="BK547" s="2">
        <f t="shared" si="302"/>
        <v>0</v>
      </c>
      <c r="BL547" s="2">
        <f t="shared" si="303"/>
        <v>1.8987341772151899E-2</v>
      </c>
      <c r="BM547" s="2">
        <f t="shared" si="304"/>
        <v>0</v>
      </c>
      <c r="BN547" s="2">
        <f t="shared" si="305"/>
        <v>0</v>
      </c>
      <c r="BO547" s="2">
        <f t="shared" si="306"/>
        <v>0</v>
      </c>
      <c r="BP547" s="2">
        <f t="shared" si="307"/>
        <v>0</v>
      </c>
      <c r="BQ547" s="2">
        <f t="shared" si="308"/>
        <v>1.8987341772151899E-2</v>
      </c>
      <c r="BR547" s="2">
        <f t="shared" si="309"/>
        <v>0</v>
      </c>
    </row>
    <row r="548" spans="1:70" x14ac:dyDescent="0.3">
      <c r="A548" s="93">
        <v>0</v>
      </c>
      <c r="B548">
        <v>204799</v>
      </c>
      <c r="C548" t="s">
        <v>3072</v>
      </c>
      <c r="D548" t="s">
        <v>2580</v>
      </c>
      <c r="E548" t="s">
        <v>3073</v>
      </c>
      <c r="F548">
        <v>18564</v>
      </c>
      <c r="G548" t="s">
        <v>884</v>
      </c>
      <c r="H548" t="s">
        <v>917</v>
      </c>
      <c r="I548" t="s">
        <v>5231</v>
      </c>
      <c r="J548">
        <v>0</v>
      </c>
      <c r="K548">
        <v>4</v>
      </c>
      <c r="L548">
        <v>0</v>
      </c>
      <c r="M548">
        <v>0</v>
      </c>
      <c r="N548">
        <v>128</v>
      </c>
      <c r="O548" t="s">
        <v>1273</v>
      </c>
      <c r="P548" t="s">
        <v>3074</v>
      </c>
      <c r="Q548" t="s">
        <v>3075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 t="s">
        <v>1681</v>
      </c>
      <c r="AA548" t="s">
        <v>690</v>
      </c>
      <c r="AB548" s="69" t="str">
        <f>IF(AA548&lt;&gt;"",INDEX(Lookup!$N$2:$N$5,MATCH(Players!AA548,Lookup!$P$2:$P$5,0)),INDEX(Lookup!$N$2:$N$5,MATCH(Players!O548,Lookup!$O$2:$O$5,0)))</f>
        <v>Goalkeeper</v>
      </c>
      <c r="AC548">
        <v>4495000</v>
      </c>
      <c r="AD548" s="69" t="s">
        <v>789</v>
      </c>
      <c r="AE548" s="69" t="str">
        <f>INDEX('Translate table'!$H$2:$H$622,MATCH(Players!P548,'Translate table'!$G$2:$G$622,0))</f>
        <v>Kristoffer Nordfeldt</v>
      </c>
      <c r="AF548" s="69">
        <f>IFERROR(INDEX('Euro Qual stats'!$A$1:$L$2071,MATCH(Players!$AE548,'Euro Qual stats'!$A$1:$A$2071,0),MATCH(Players!AF$2,'Euro Qual stats'!$A$1:$L$1,0)),0)</f>
        <v>1</v>
      </c>
      <c r="AG548" s="69">
        <f>IFERROR(INDEX('Euro Qual stats'!$A$1:$L$2071,MATCH(Players!$AE548,'Euro Qual stats'!$A$1:$A$2071,0),MATCH(Players!AG$2,'Euro Qual stats'!$A$1:$L$1,0)),0)</f>
        <v>0</v>
      </c>
      <c r="AH548" s="69">
        <f>IFERROR(INDEX('Euro Qual stats'!$A$1:$L$2071,MATCH(Players!$AE548,'Euro Qual stats'!$A$1:$A$2071,0),MATCH(Players!AH$2,'Euro Qual stats'!$A$1:$L$1,0)),0)</f>
        <v>0</v>
      </c>
      <c r="AI548" s="69">
        <f>IFERROR(INDEX('Euro Qual stats'!$A$1:$L$2071,MATCH(Players!$AE548,'Euro Qual stats'!$A$1:$A$2071,0),MATCH(Players!AI$2,'Euro Qual stats'!$A$1:$L$1,0)),0)</f>
        <v>0</v>
      </c>
      <c r="AJ548" s="85">
        <f t="shared" si="280"/>
        <v>0</v>
      </c>
      <c r="AK548" s="85">
        <f t="shared" si="281"/>
        <v>0</v>
      </c>
      <c r="AL548" s="85">
        <f t="shared" si="282"/>
        <v>0</v>
      </c>
      <c r="AM548" s="85">
        <f t="shared" si="283"/>
        <v>0</v>
      </c>
      <c r="AN548" s="85">
        <f t="shared" si="284"/>
        <v>0</v>
      </c>
      <c r="AO548" s="85">
        <f t="shared" si="285"/>
        <v>0</v>
      </c>
      <c r="AP548" s="2" t="str">
        <f t="shared" si="286"/>
        <v/>
      </c>
      <c r="AQ548" s="2" t="str">
        <f t="shared" si="287"/>
        <v/>
      </c>
      <c r="AR548" s="2" t="str">
        <f t="shared" si="288"/>
        <v/>
      </c>
      <c r="AS548" s="2" t="str">
        <f t="shared" si="289"/>
        <v/>
      </c>
      <c r="AT548" s="2" t="str">
        <f t="shared" si="290"/>
        <v/>
      </c>
      <c r="AU548" s="2">
        <f t="shared" si="310"/>
        <v>0</v>
      </c>
      <c r="AV548" s="2">
        <f t="shared" si="311"/>
        <v>0</v>
      </c>
      <c r="AW548" s="2">
        <f t="shared" si="312"/>
        <v>0</v>
      </c>
      <c r="AX548" s="2">
        <f t="shared" si="313"/>
        <v>2.7027027027027025E-2</v>
      </c>
      <c r="AY548" s="2">
        <f t="shared" si="314"/>
        <v>0</v>
      </c>
      <c r="AZ548" s="2">
        <f t="shared" si="291"/>
        <v>0</v>
      </c>
      <c r="BA548" s="2">
        <f t="shared" si="292"/>
        <v>0</v>
      </c>
      <c r="BB548" s="2">
        <f t="shared" si="293"/>
        <v>1.3513513513513513E-2</v>
      </c>
      <c r="BC548">
        <f t="shared" si="294"/>
        <v>0</v>
      </c>
      <c r="BD548" s="74">
        <f t="shared" si="295"/>
        <v>0</v>
      </c>
      <c r="BE548" s="74">
        <f t="shared" si="296"/>
        <v>0</v>
      </c>
      <c r="BF548" s="74">
        <f t="shared" si="297"/>
        <v>0</v>
      </c>
      <c r="BG548" s="2">
        <f t="shared" si="298"/>
        <v>1.3513513513513513E-2</v>
      </c>
      <c r="BH548" s="2">
        <f t="shared" si="299"/>
        <v>0</v>
      </c>
      <c r="BI548" s="2">
        <f t="shared" si="300"/>
        <v>0</v>
      </c>
      <c r="BJ548" s="2">
        <f t="shared" si="301"/>
        <v>0</v>
      </c>
      <c r="BK548" s="2">
        <f t="shared" si="302"/>
        <v>0</v>
      </c>
      <c r="BL548" s="2">
        <f t="shared" si="303"/>
        <v>1.3513513513513513E-2</v>
      </c>
      <c r="BM548" s="2">
        <f t="shared" si="304"/>
        <v>0</v>
      </c>
      <c r="BN548" s="2">
        <f t="shared" si="305"/>
        <v>0</v>
      </c>
      <c r="BO548" s="2">
        <f t="shared" si="306"/>
        <v>0</v>
      </c>
      <c r="BP548" s="2">
        <f t="shared" si="307"/>
        <v>0</v>
      </c>
      <c r="BQ548" s="2">
        <f t="shared" si="308"/>
        <v>1.3513513513513513E-2</v>
      </c>
      <c r="BR548" s="2">
        <f t="shared" si="309"/>
        <v>0</v>
      </c>
    </row>
    <row r="549" spans="1:70" x14ac:dyDescent="0.3">
      <c r="A549" s="93">
        <v>0</v>
      </c>
      <c r="B549">
        <v>221504</v>
      </c>
      <c r="C549" t="s">
        <v>3076</v>
      </c>
      <c r="D549" t="s">
        <v>3077</v>
      </c>
      <c r="E549" t="s">
        <v>3078</v>
      </c>
      <c r="F549">
        <v>18564</v>
      </c>
      <c r="G549" t="s">
        <v>884</v>
      </c>
      <c r="H549" t="s">
        <v>917</v>
      </c>
      <c r="I549" t="s">
        <v>5231</v>
      </c>
      <c r="J549">
        <v>0</v>
      </c>
      <c r="K549">
        <v>4</v>
      </c>
      <c r="L549">
        <v>0</v>
      </c>
      <c r="M549">
        <v>0</v>
      </c>
      <c r="N549">
        <v>47</v>
      </c>
      <c r="O549" t="s">
        <v>992</v>
      </c>
      <c r="P549" t="s">
        <v>3079</v>
      </c>
      <c r="Q549" t="s">
        <v>3079</v>
      </c>
      <c r="R549">
        <v>1</v>
      </c>
      <c r="S549">
        <v>0</v>
      </c>
      <c r="T549">
        <v>0</v>
      </c>
      <c r="U549">
        <v>3</v>
      </c>
      <c r="V549">
        <v>1107</v>
      </c>
      <c r="W549">
        <v>3</v>
      </c>
      <c r="X549">
        <v>0</v>
      </c>
      <c r="Y549">
        <v>0</v>
      </c>
      <c r="Z549" t="s">
        <v>1681</v>
      </c>
      <c r="AA549" t="s">
        <v>691</v>
      </c>
      <c r="AB549" s="69" t="str">
        <f>IF(AA549&lt;&gt;"",INDEX(Lookup!$N$2:$N$5,MATCH(Players!AA549,Lookup!$P$2:$P$5,0)),INDEX(Lookup!$N$2:$N$5,MATCH(Players!O549,Lookup!$O$2:$O$5,0)))</f>
        <v>Midfield</v>
      </c>
      <c r="AC549">
        <v>1995000</v>
      </c>
      <c r="AD549" s="69" t="s">
        <v>788</v>
      </c>
      <c r="AE549" s="69" t="str">
        <f>INDEX('Translate table'!$H$2:$H$622,MATCH(Players!P549,'Translate table'!$G$2:$G$622,0))</f>
        <v>Gustav Svensson</v>
      </c>
      <c r="AF549" s="69">
        <f>IFERROR(INDEX('Euro Qual stats'!$A$1:$L$2071,MATCH(Players!$AE549,'Euro Qual stats'!$A$1:$A$2071,0),MATCH(Players!AF$2,'Euro Qual stats'!$A$1:$L$1,0)),0)</f>
        <v>7</v>
      </c>
      <c r="AG549" s="69">
        <f>IFERROR(INDEX('Euro Qual stats'!$A$1:$L$2071,MATCH(Players!$AE549,'Euro Qual stats'!$A$1:$A$2071,0),MATCH(Players!AG$2,'Euro Qual stats'!$A$1:$L$1,0)),0)</f>
        <v>0</v>
      </c>
      <c r="AH549" s="69">
        <f>IFERROR(INDEX('Euro Qual stats'!$A$1:$L$2071,MATCH(Players!$AE549,'Euro Qual stats'!$A$1:$A$2071,0),MATCH(Players!AH$2,'Euro Qual stats'!$A$1:$L$1,0)),0)</f>
        <v>0</v>
      </c>
      <c r="AI549" s="69">
        <f>IFERROR(INDEX('Euro Qual stats'!$A$1:$L$2071,MATCH(Players!$AE549,'Euro Qual stats'!$A$1:$A$2071,0),MATCH(Players!AI$2,'Euro Qual stats'!$A$1:$L$1,0)),0)</f>
        <v>0.68</v>
      </c>
      <c r="AJ549" s="85">
        <f t="shared" si="280"/>
        <v>6.6804788213627994E-2</v>
      </c>
      <c r="AK549" s="85">
        <f t="shared" si="281"/>
        <v>9.3301104972375717E-2</v>
      </c>
      <c r="AL549" s="85">
        <f t="shared" si="282"/>
        <v>0.49360497237569068</v>
      </c>
      <c r="AM549" s="85">
        <f t="shared" si="283"/>
        <v>0</v>
      </c>
      <c r="AN549" s="85">
        <f t="shared" si="284"/>
        <v>0</v>
      </c>
      <c r="AO549" s="85">
        <f t="shared" si="285"/>
        <v>0</v>
      </c>
      <c r="AP549" s="2">
        <f t="shared" si="286"/>
        <v>8.1300813008130079E-2</v>
      </c>
      <c r="AQ549" s="2">
        <f t="shared" si="287"/>
        <v>0</v>
      </c>
      <c r="AR549" s="2">
        <f t="shared" si="288"/>
        <v>0.24390243902439024</v>
      </c>
      <c r="AS549" s="2">
        <f t="shared" si="289"/>
        <v>0</v>
      </c>
      <c r="AT549" s="2">
        <f t="shared" si="290"/>
        <v>0</v>
      </c>
      <c r="AU549" s="2">
        <f t="shared" si="310"/>
        <v>8.1300813008130079E-2</v>
      </c>
      <c r="AV549" s="2">
        <f t="shared" si="311"/>
        <v>0</v>
      </c>
      <c r="AW549" s="2">
        <f t="shared" si="312"/>
        <v>0.24390243902439024</v>
      </c>
      <c r="AX549" s="2">
        <f t="shared" si="313"/>
        <v>0</v>
      </c>
      <c r="AY549" s="2">
        <f t="shared" si="314"/>
        <v>0</v>
      </c>
      <c r="AZ549" s="2">
        <f t="shared" si="291"/>
        <v>8.7300958990252892E-2</v>
      </c>
      <c r="BA549" s="2">
        <f t="shared" si="292"/>
        <v>3.3402394106813997E-2</v>
      </c>
      <c r="BB549" s="2">
        <f t="shared" si="293"/>
        <v>0.34</v>
      </c>
      <c r="BC549">
        <f t="shared" si="294"/>
        <v>0</v>
      </c>
      <c r="BD549" s="74">
        <f t="shared" si="295"/>
        <v>0</v>
      </c>
      <c r="BE549" s="74">
        <f t="shared" si="296"/>
        <v>0</v>
      </c>
      <c r="BF549" s="74">
        <f t="shared" si="297"/>
        <v>0</v>
      </c>
      <c r="BG549" s="2">
        <f t="shared" si="298"/>
        <v>0.34</v>
      </c>
      <c r="BH549" s="2">
        <f t="shared" si="299"/>
        <v>0</v>
      </c>
      <c r="BI549" s="2">
        <f t="shared" si="300"/>
        <v>0</v>
      </c>
      <c r="BJ549" s="2">
        <f t="shared" si="301"/>
        <v>0</v>
      </c>
      <c r="BK549" s="2">
        <f t="shared" si="302"/>
        <v>0</v>
      </c>
      <c r="BL549" s="2">
        <f t="shared" si="303"/>
        <v>0.34</v>
      </c>
      <c r="BM549" s="2">
        <f t="shared" si="304"/>
        <v>0</v>
      </c>
      <c r="BN549" s="2">
        <f t="shared" si="305"/>
        <v>0</v>
      </c>
      <c r="BO549" s="2">
        <f t="shared" si="306"/>
        <v>0</v>
      </c>
      <c r="BP549" s="2">
        <f t="shared" si="307"/>
        <v>0</v>
      </c>
      <c r="BQ549" s="2">
        <f t="shared" si="308"/>
        <v>0.34</v>
      </c>
      <c r="BR549" s="2">
        <f t="shared" si="309"/>
        <v>0</v>
      </c>
    </row>
    <row r="550" spans="1:70" x14ac:dyDescent="0.3">
      <c r="A550" s="93">
        <v>0</v>
      </c>
      <c r="B550">
        <v>204814</v>
      </c>
      <c r="C550" t="s">
        <v>3080</v>
      </c>
      <c r="D550" t="s">
        <v>3081</v>
      </c>
      <c r="E550" t="s">
        <v>3082</v>
      </c>
      <c r="F550">
        <v>18564</v>
      </c>
      <c r="G550" t="s">
        <v>884</v>
      </c>
      <c r="H550" t="s">
        <v>917</v>
      </c>
      <c r="I550" t="s">
        <v>979</v>
      </c>
      <c r="J550">
        <v>4</v>
      </c>
      <c r="K550">
        <v>4</v>
      </c>
      <c r="L550">
        <v>4</v>
      </c>
      <c r="M550">
        <v>0</v>
      </c>
      <c r="N550">
        <v>319</v>
      </c>
      <c r="O550" t="s">
        <v>992</v>
      </c>
      <c r="P550" t="s">
        <v>3083</v>
      </c>
      <c r="Q550" t="s">
        <v>3083</v>
      </c>
      <c r="R550">
        <v>2</v>
      </c>
      <c r="S550">
        <v>1</v>
      </c>
      <c r="T550">
        <v>0</v>
      </c>
      <c r="U550">
        <v>2</v>
      </c>
      <c r="V550">
        <v>2302</v>
      </c>
      <c r="W550">
        <v>3</v>
      </c>
      <c r="X550">
        <v>9</v>
      </c>
      <c r="Y550">
        <v>0</v>
      </c>
      <c r="Z550" t="s">
        <v>1681</v>
      </c>
      <c r="AA550" t="s">
        <v>691</v>
      </c>
      <c r="AB550" s="69" t="str">
        <f>IF(AA550&lt;&gt;"",INDEX(Lookup!$N$2:$N$5,MATCH(Players!AA550,Lookup!$P$2:$P$5,0)),INDEX(Lookup!$N$2:$N$5,MATCH(Players!O550,Lookup!$O$2:$O$5,0)))</f>
        <v>Midfield</v>
      </c>
      <c r="AC550">
        <v>3012000</v>
      </c>
      <c r="AD550" s="69" t="s">
        <v>792</v>
      </c>
      <c r="AE550" s="69" t="str">
        <f>INDEX('Translate table'!$H$2:$H$622,MATCH(Players!P550,'Translate table'!$G$2:$G$622,0))</f>
        <v>Albin Ekdal</v>
      </c>
      <c r="AF550" s="69">
        <f>IFERROR(INDEX('Euro Qual stats'!$A$1:$L$2071,MATCH(Players!$AE550,'Euro Qual stats'!$A$1:$A$2071,0),MATCH(Players!AF$2,'Euro Qual stats'!$A$1:$L$1,0)),0)</f>
        <v>8</v>
      </c>
      <c r="AG550" s="69">
        <f>IFERROR(INDEX('Euro Qual stats'!$A$1:$L$2071,MATCH(Players!$AE550,'Euro Qual stats'!$A$1:$A$2071,0),MATCH(Players!AG$2,'Euro Qual stats'!$A$1:$L$1,0)),0)</f>
        <v>0.15</v>
      </c>
      <c r="AH550" s="69">
        <f>IFERROR(INDEX('Euro Qual stats'!$A$1:$L$2071,MATCH(Players!$AE550,'Euro Qual stats'!$A$1:$A$2071,0),MATCH(Players!AH$2,'Euro Qual stats'!$A$1:$L$1,0)),0)</f>
        <v>0</v>
      </c>
      <c r="AI550" s="69">
        <f>IFERROR(INDEX('Euro Qual stats'!$A$1:$L$2071,MATCH(Players!$AE550,'Euro Qual stats'!$A$1:$A$2071,0),MATCH(Players!AI$2,'Euro Qual stats'!$A$1:$L$1,0)),0)</f>
        <v>0.15</v>
      </c>
      <c r="AJ550" s="85">
        <f t="shared" si="280"/>
        <v>0.15344383057090238</v>
      </c>
      <c r="AK550" s="85">
        <f t="shared" si="281"/>
        <v>7.4640883977900557E-2</v>
      </c>
      <c r="AL550" s="85">
        <f t="shared" si="282"/>
        <v>0.17755064456721914</v>
      </c>
      <c r="AM550" s="85">
        <f t="shared" si="283"/>
        <v>0.10900633193858274</v>
      </c>
      <c r="AN550" s="85">
        <f t="shared" si="284"/>
        <v>3.4085725443331785E-2</v>
      </c>
      <c r="AO550" s="85">
        <f t="shared" si="285"/>
        <v>0.11253791899891878</v>
      </c>
      <c r="AP550" s="2">
        <f t="shared" si="286"/>
        <v>7.8192875760208516E-2</v>
      </c>
      <c r="AQ550" s="2">
        <f t="shared" si="287"/>
        <v>3.9096437880104258E-2</v>
      </c>
      <c r="AR550" s="2">
        <f t="shared" si="288"/>
        <v>0.11728931364031278</v>
      </c>
      <c r="AS550" s="2">
        <f t="shared" si="289"/>
        <v>0.35186794092093832</v>
      </c>
      <c r="AT550" s="2">
        <f t="shared" si="290"/>
        <v>0</v>
      </c>
      <c r="AU550" s="2">
        <f t="shared" si="310"/>
        <v>7.8192875760208516E-2</v>
      </c>
      <c r="AV550" s="2">
        <f t="shared" si="311"/>
        <v>3.9096437880104258E-2</v>
      </c>
      <c r="AW550" s="2">
        <f t="shared" si="312"/>
        <v>0.11728931364031278</v>
      </c>
      <c r="AX550" s="2">
        <f t="shared" si="313"/>
        <v>0.35186794092093832</v>
      </c>
      <c r="AY550" s="2">
        <f t="shared" si="314"/>
        <v>0</v>
      </c>
      <c r="AZ550" s="2">
        <f t="shared" si="291"/>
        <v>7.6416879869054544E-2</v>
      </c>
      <c r="BA550" s="2">
        <f t="shared" si="292"/>
        <v>9.6270134225503318E-2</v>
      </c>
      <c r="BB550" s="2">
        <f t="shared" si="293"/>
        <v>0.25093397046046917</v>
      </c>
      <c r="BC550">
        <f t="shared" si="294"/>
        <v>1</v>
      </c>
      <c r="BD550" s="74">
        <f t="shared" si="295"/>
        <v>3.9984005932655553E-2</v>
      </c>
      <c r="BE550" s="74">
        <f t="shared" si="296"/>
        <v>8.2508350854165274E-2</v>
      </c>
      <c r="BF550" s="74">
        <f t="shared" si="297"/>
        <v>2.274207453878551E-2</v>
      </c>
      <c r="BG550" s="2">
        <f t="shared" si="298"/>
        <v>0.25093397046046917</v>
      </c>
      <c r="BH550" s="2">
        <f t="shared" si="299"/>
        <v>0</v>
      </c>
      <c r="BI550" s="2">
        <f t="shared" si="300"/>
        <v>3.9984005932655553E-2</v>
      </c>
      <c r="BJ550" s="2">
        <f t="shared" si="301"/>
        <v>8.2508350854165274E-2</v>
      </c>
      <c r="BK550" s="2">
        <f t="shared" si="302"/>
        <v>2.274207453878551E-2</v>
      </c>
      <c r="BL550" s="2">
        <f t="shared" si="303"/>
        <v>0.25093397046046917</v>
      </c>
      <c r="BM550" s="2">
        <f t="shared" si="304"/>
        <v>0</v>
      </c>
      <c r="BN550" s="2">
        <f t="shared" si="305"/>
        <v>4.2440093265648689E-2</v>
      </c>
      <c r="BO550" s="2">
        <f t="shared" si="306"/>
        <v>8.2508350854165274E-2</v>
      </c>
      <c r="BP550" s="2">
        <f t="shared" si="307"/>
        <v>2.2987950876652872E-2</v>
      </c>
      <c r="BQ550" s="2">
        <f t="shared" si="308"/>
        <v>0.25093397046046917</v>
      </c>
      <c r="BR550" s="2">
        <f t="shared" si="309"/>
        <v>0</v>
      </c>
    </row>
    <row r="551" spans="1:70" x14ac:dyDescent="0.3">
      <c r="A551" s="93">
        <v>0</v>
      </c>
      <c r="B551">
        <v>204829</v>
      </c>
      <c r="C551" t="s">
        <v>3084</v>
      </c>
      <c r="D551" t="s">
        <v>2600</v>
      </c>
      <c r="E551" t="s">
        <v>3085</v>
      </c>
      <c r="F551">
        <v>18699</v>
      </c>
      <c r="G551" t="s">
        <v>886</v>
      </c>
      <c r="H551" t="s">
        <v>939</v>
      </c>
      <c r="I551" t="s">
        <v>5231</v>
      </c>
      <c r="J551">
        <v>0</v>
      </c>
      <c r="K551">
        <v>4</v>
      </c>
      <c r="L551">
        <v>0</v>
      </c>
      <c r="M551">
        <v>0</v>
      </c>
      <c r="N551">
        <v>21</v>
      </c>
      <c r="O551" t="s">
        <v>1273</v>
      </c>
      <c r="P551" t="s">
        <v>3086</v>
      </c>
      <c r="Q551" t="s">
        <v>3086</v>
      </c>
      <c r="R551">
        <v>0</v>
      </c>
      <c r="S551">
        <v>0</v>
      </c>
      <c r="T551">
        <v>103</v>
      </c>
      <c r="U551">
        <v>4</v>
      </c>
      <c r="V551">
        <v>2520</v>
      </c>
      <c r="W551">
        <v>0</v>
      </c>
      <c r="X551">
        <v>1</v>
      </c>
      <c r="Y551">
        <v>0</v>
      </c>
      <c r="Z551" t="s">
        <v>1074</v>
      </c>
      <c r="AA551" t="s">
        <v>690</v>
      </c>
      <c r="AB551" s="69" t="str">
        <f>IF(AA551&lt;&gt;"",INDEX(Lookup!$N$2:$N$5,MATCH(Players!AA551,Lookup!$P$2:$P$5,0)),INDEX(Lookup!$N$2:$N$5,MATCH(Players!O551,Lookup!$O$2:$O$5,0)))</f>
        <v>Goalkeeper</v>
      </c>
      <c r="AC551">
        <v>2995000</v>
      </c>
      <c r="AD551" s="69" t="s">
        <v>789</v>
      </c>
      <c r="AE551" s="69" t="str">
        <f>INDEX('Translate table'!$H$2:$H$622,MATCH(Players!P551,'Translate table'!$G$2:$G$622,0))</f>
        <v>Åukasz Skorupski</v>
      </c>
      <c r="AF551" s="69">
        <f>IFERROR(INDEX('Euro Qual stats'!$A$1:$L$2071,MATCH(Players!$AE551,'Euro Qual stats'!$A$1:$A$2071,0),MATCH(Players!AF$2,'Euro Qual stats'!$A$1:$L$1,0)),0)</f>
        <v>0</v>
      </c>
      <c r="AG551" s="69">
        <f>IFERROR(INDEX('Euro Qual stats'!$A$1:$L$2071,MATCH(Players!$AE551,'Euro Qual stats'!$A$1:$A$2071,0),MATCH(Players!AG$2,'Euro Qual stats'!$A$1:$L$1,0)),0)</f>
        <v>0</v>
      </c>
      <c r="AH551" s="69">
        <f>IFERROR(INDEX('Euro Qual stats'!$A$1:$L$2071,MATCH(Players!$AE551,'Euro Qual stats'!$A$1:$A$2071,0),MATCH(Players!AH$2,'Euro Qual stats'!$A$1:$L$1,0)),0)</f>
        <v>0</v>
      </c>
      <c r="AI551" s="69">
        <f>IFERROR(INDEX('Euro Qual stats'!$A$1:$L$2071,MATCH(Players!$AE551,'Euro Qual stats'!$A$1:$A$2071,0),MATCH(Players!AI$2,'Euro Qual stats'!$A$1:$L$1,0)),0)</f>
        <v>0</v>
      </c>
      <c r="AJ551" s="85">
        <f t="shared" si="280"/>
        <v>0</v>
      </c>
      <c r="AK551" s="85">
        <f t="shared" si="281"/>
        <v>0</v>
      </c>
      <c r="AL551" s="85">
        <f t="shared" si="282"/>
        <v>0</v>
      </c>
      <c r="AM551" s="85">
        <f t="shared" si="283"/>
        <v>0</v>
      </c>
      <c r="AN551" s="85">
        <f t="shared" si="284"/>
        <v>0</v>
      </c>
      <c r="AO551" s="85">
        <f t="shared" si="285"/>
        <v>0</v>
      </c>
      <c r="AP551" s="2">
        <f t="shared" si="286"/>
        <v>0</v>
      </c>
      <c r="AQ551" s="2">
        <f t="shared" si="287"/>
        <v>0</v>
      </c>
      <c r="AR551" s="2">
        <f t="shared" si="288"/>
        <v>0</v>
      </c>
      <c r="AS551" s="2">
        <f t="shared" si="289"/>
        <v>3.5714285714285712E-2</v>
      </c>
      <c r="AT551" s="2">
        <f t="shared" si="290"/>
        <v>0</v>
      </c>
      <c r="AU551" s="2">
        <f t="shared" si="310"/>
        <v>0</v>
      </c>
      <c r="AV551" s="2">
        <f t="shared" si="311"/>
        <v>0</v>
      </c>
      <c r="AW551" s="2">
        <f t="shared" si="312"/>
        <v>0</v>
      </c>
      <c r="AX551" s="2">
        <f t="shared" si="313"/>
        <v>3.5714285714285712E-2</v>
      </c>
      <c r="AY551" s="2">
        <f t="shared" si="314"/>
        <v>0</v>
      </c>
      <c r="AZ551" s="2">
        <f t="shared" si="291"/>
        <v>0</v>
      </c>
      <c r="BA551" s="2">
        <f t="shared" si="292"/>
        <v>0</v>
      </c>
      <c r="BB551" s="2">
        <f t="shared" si="293"/>
        <v>1.7857142857142856E-2</v>
      </c>
      <c r="BC551">
        <f t="shared" si="294"/>
        <v>0</v>
      </c>
      <c r="BD551" s="74">
        <f t="shared" si="295"/>
        <v>0</v>
      </c>
      <c r="BE551" s="74">
        <f t="shared" si="296"/>
        <v>0</v>
      </c>
      <c r="BF551" s="74">
        <f t="shared" si="297"/>
        <v>0</v>
      </c>
      <c r="BG551" s="2">
        <f t="shared" si="298"/>
        <v>1.7857142857142856E-2</v>
      </c>
      <c r="BH551" s="2">
        <f t="shared" si="299"/>
        <v>0</v>
      </c>
      <c r="BI551" s="2">
        <f t="shared" si="300"/>
        <v>0</v>
      </c>
      <c r="BJ551" s="2">
        <f t="shared" si="301"/>
        <v>0</v>
      </c>
      <c r="BK551" s="2">
        <f t="shared" si="302"/>
        <v>0</v>
      </c>
      <c r="BL551" s="2">
        <f t="shared" si="303"/>
        <v>1.7857142857142856E-2</v>
      </c>
      <c r="BM551" s="2">
        <f t="shared" si="304"/>
        <v>0</v>
      </c>
      <c r="BN551" s="2">
        <f t="shared" si="305"/>
        <v>0</v>
      </c>
      <c r="BO551" s="2">
        <f t="shared" si="306"/>
        <v>0</v>
      </c>
      <c r="BP551" s="2">
        <f t="shared" si="307"/>
        <v>0</v>
      </c>
      <c r="BQ551" s="2">
        <f t="shared" si="308"/>
        <v>1.7857142857142856E-2</v>
      </c>
      <c r="BR551" s="2">
        <f t="shared" si="309"/>
        <v>0</v>
      </c>
    </row>
    <row r="552" spans="1:70" x14ac:dyDescent="0.3">
      <c r="A552" s="93">
        <v>0</v>
      </c>
      <c r="B552">
        <v>223189</v>
      </c>
      <c r="C552" t="s">
        <v>3087</v>
      </c>
      <c r="D552" t="s">
        <v>3088</v>
      </c>
      <c r="E552" t="s">
        <v>3089</v>
      </c>
      <c r="F552">
        <v>18689</v>
      </c>
      <c r="G552" t="s">
        <v>892</v>
      </c>
      <c r="H552" t="s">
        <v>923</v>
      </c>
      <c r="I552" t="s">
        <v>5231</v>
      </c>
      <c r="J552">
        <v>0</v>
      </c>
      <c r="K552">
        <v>4</v>
      </c>
      <c r="L552">
        <v>0</v>
      </c>
      <c r="M552">
        <v>0</v>
      </c>
      <c r="N552">
        <v>8</v>
      </c>
      <c r="O552" t="s">
        <v>1273</v>
      </c>
      <c r="P552" t="s">
        <v>3090</v>
      </c>
      <c r="Q552" t="s">
        <v>3091</v>
      </c>
      <c r="R552">
        <v>0</v>
      </c>
      <c r="S552">
        <v>1</v>
      </c>
      <c r="T552">
        <v>0</v>
      </c>
      <c r="U552">
        <v>1</v>
      </c>
      <c r="V552">
        <v>1224</v>
      </c>
      <c r="W552">
        <v>1</v>
      </c>
      <c r="X552">
        <v>4</v>
      </c>
      <c r="Y552">
        <v>0</v>
      </c>
      <c r="Z552" t="s">
        <v>2136</v>
      </c>
      <c r="AA552" t="s">
        <v>690</v>
      </c>
      <c r="AB552" s="69" t="str">
        <f>IF(AA552&lt;&gt;"",INDEX(Lookup!$N$2:$N$5,MATCH(Players!AA552,Lookup!$P$2:$P$5,0)),INDEX(Lookup!$N$2:$N$5,MATCH(Players!O552,Lookup!$O$2:$O$5,0)))</f>
        <v>Goalkeeper</v>
      </c>
      <c r="AC552">
        <v>2495000</v>
      </c>
      <c r="AD552" s="69" t="s">
        <v>789</v>
      </c>
      <c r="AE552" s="69" t="str">
        <f>INDEX('Translate table'!$H$2:$H$622,MATCH(Players!P552,'Translate table'!$G$2:$G$622,0))</f>
        <v>Risto RadunoviÄ‡</v>
      </c>
      <c r="AF552" s="69">
        <f>IFERROR(INDEX('Euro Qual stats'!$A$1:$L$2071,MATCH(Players!$AE552,'Euro Qual stats'!$A$1:$A$2071,0),MATCH(Players!AF$2,'Euro Qual stats'!$A$1:$L$1,0)),0)</f>
        <v>3</v>
      </c>
      <c r="AG552" s="69">
        <f>IFERROR(INDEX('Euro Qual stats'!$A$1:$L$2071,MATCH(Players!$AE552,'Euro Qual stats'!$A$1:$A$2071,0),MATCH(Players!AG$2,'Euro Qual stats'!$A$1:$L$1,0)),0)</f>
        <v>0</v>
      </c>
      <c r="AH552" s="69">
        <f>IFERROR(INDEX('Euro Qual stats'!$A$1:$L$2071,MATCH(Players!$AE552,'Euro Qual stats'!$A$1:$A$2071,0),MATCH(Players!AH$2,'Euro Qual stats'!$A$1:$L$1,0)),0)</f>
        <v>0</v>
      </c>
      <c r="AI552" s="69">
        <f>IFERROR(INDEX('Euro Qual stats'!$A$1:$L$2071,MATCH(Players!$AE552,'Euro Qual stats'!$A$1:$A$2071,0),MATCH(Players!AI$2,'Euro Qual stats'!$A$1:$L$1,0)),0)</f>
        <v>0.43</v>
      </c>
      <c r="AJ552" s="85">
        <f t="shared" si="280"/>
        <v>0</v>
      </c>
      <c r="AK552" s="85">
        <f t="shared" si="281"/>
        <v>0</v>
      </c>
      <c r="AL552" s="85">
        <f t="shared" si="282"/>
        <v>0.1075</v>
      </c>
      <c r="AM552" s="85">
        <f t="shared" si="283"/>
        <v>0</v>
      </c>
      <c r="AN552" s="85">
        <f t="shared" si="284"/>
        <v>0</v>
      </c>
      <c r="AO552" s="85">
        <f t="shared" si="285"/>
        <v>0</v>
      </c>
      <c r="AP552" s="2">
        <f t="shared" si="286"/>
        <v>0</v>
      </c>
      <c r="AQ552" s="2">
        <f t="shared" si="287"/>
        <v>7.3529411764705885E-2</v>
      </c>
      <c r="AR552" s="2">
        <f t="shared" si="288"/>
        <v>7.3529411764705885E-2</v>
      </c>
      <c r="AS552" s="2">
        <f t="shared" si="289"/>
        <v>0.29411764705882354</v>
      </c>
      <c r="AT552" s="2">
        <f t="shared" si="290"/>
        <v>0</v>
      </c>
      <c r="AU552" s="2">
        <f t="shared" si="310"/>
        <v>0</v>
      </c>
      <c r="AV552" s="2">
        <f t="shared" si="311"/>
        <v>7.3529411764705885E-2</v>
      </c>
      <c r="AW552" s="2">
        <f t="shared" si="312"/>
        <v>7.3529411764705885E-2</v>
      </c>
      <c r="AX552" s="2">
        <f t="shared" si="313"/>
        <v>0.29411764705882354</v>
      </c>
      <c r="AY552" s="2">
        <f t="shared" si="314"/>
        <v>0</v>
      </c>
      <c r="AZ552" s="2">
        <f t="shared" si="291"/>
        <v>0</v>
      </c>
      <c r="BA552" s="2">
        <f t="shared" si="292"/>
        <v>3.6764705882352942E-2</v>
      </c>
      <c r="BB552" s="2">
        <f t="shared" si="293"/>
        <v>0.36205882352941177</v>
      </c>
      <c r="BC552">
        <f t="shared" si="294"/>
        <v>0</v>
      </c>
      <c r="BD552" s="74">
        <f t="shared" si="295"/>
        <v>0</v>
      </c>
      <c r="BE552" s="74">
        <f t="shared" si="296"/>
        <v>0</v>
      </c>
      <c r="BF552" s="74">
        <f t="shared" si="297"/>
        <v>0</v>
      </c>
      <c r="BG552" s="2">
        <f t="shared" si="298"/>
        <v>0.36205882352941177</v>
      </c>
      <c r="BH552" s="2">
        <f t="shared" si="299"/>
        <v>0</v>
      </c>
      <c r="BI552" s="2">
        <f t="shared" si="300"/>
        <v>0</v>
      </c>
      <c r="BJ552" s="2">
        <f t="shared" si="301"/>
        <v>0</v>
      </c>
      <c r="BK552" s="2">
        <f t="shared" si="302"/>
        <v>0</v>
      </c>
      <c r="BL552" s="2">
        <f t="shared" si="303"/>
        <v>0.36205882352941177</v>
      </c>
      <c r="BM552" s="2">
        <f t="shared" si="304"/>
        <v>0</v>
      </c>
      <c r="BN552" s="2">
        <f t="shared" si="305"/>
        <v>0</v>
      </c>
      <c r="BO552" s="2">
        <f t="shared" si="306"/>
        <v>0</v>
      </c>
      <c r="BP552" s="2">
        <f t="shared" si="307"/>
        <v>0</v>
      </c>
      <c r="BQ552" s="2">
        <f t="shared" si="308"/>
        <v>0.36205882352941177</v>
      </c>
      <c r="BR552" s="2">
        <f t="shared" si="309"/>
        <v>0</v>
      </c>
    </row>
    <row r="553" spans="1:70" x14ac:dyDescent="0.3">
      <c r="A553" s="93">
        <v>0</v>
      </c>
      <c r="B553">
        <v>204878</v>
      </c>
      <c r="C553" t="s">
        <v>3092</v>
      </c>
      <c r="D553" t="s">
        <v>3093</v>
      </c>
      <c r="E553" t="s">
        <v>3094</v>
      </c>
      <c r="F553">
        <v>18689</v>
      </c>
      <c r="G553" t="s">
        <v>892</v>
      </c>
      <c r="H553" t="s">
        <v>923</v>
      </c>
      <c r="I553" t="s">
        <v>979</v>
      </c>
      <c r="J553">
        <v>2.7</v>
      </c>
      <c r="K553">
        <v>4</v>
      </c>
      <c r="L553">
        <v>2.7</v>
      </c>
      <c r="M553">
        <v>0</v>
      </c>
      <c r="N553">
        <v>320</v>
      </c>
      <c r="O553" t="s">
        <v>1273</v>
      </c>
      <c r="P553" t="s">
        <v>3095</v>
      </c>
      <c r="Q553" t="s">
        <v>1155</v>
      </c>
      <c r="Z553" t="s">
        <v>2136</v>
      </c>
      <c r="AA553" t="s">
        <v>690</v>
      </c>
      <c r="AB553" s="69" t="str">
        <f>IF(AA553&lt;&gt;"",INDEX(Lookup!$N$2:$N$5,MATCH(Players!AA553,Lookup!$P$2:$P$5,0)),INDEX(Lookup!$N$2:$N$5,MATCH(Players!O553,Lookup!$O$2:$O$5,0)))</f>
        <v>Goalkeeper</v>
      </c>
      <c r="AC553">
        <v>2993000</v>
      </c>
      <c r="AD553" s="69" t="s">
        <v>788</v>
      </c>
      <c r="AE553" s="69" t="str">
        <f>INDEX('Translate table'!$H$2:$H$622,MATCH(Players!P553,'Translate table'!$G$2:$G$622,0))</f>
        <v>Stole Dimitrievski</v>
      </c>
      <c r="AF553" s="69">
        <f>IFERROR(INDEX('Euro Qual stats'!$A$1:$L$2071,MATCH(Players!$AE553,'Euro Qual stats'!$A$1:$A$2071,0),MATCH(Players!AF$2,'Euro Qual stats'!$A$1:$L$1,0)),0)</f>
        <v>12</v>
      </c>
      <c r="AG553" s="69">
        <f>IFERROR(INDEX('Euro Qual stats'!$A$1:$L$2071,MATCH(Players!$AE553,'Euro Qual stats'!$A$1:$A$2071,0),MATCH(Players!AG$2,'Euro Qual stats'!$A$1:$L$1,0)),0)</f>
        <v>0</v>
      </c>
      <c r="AH553" s="69">
        <f>IFERROR(INDEX('Euro Qual stats'!$A$1:$L$2071,MATCH(Players!$AE553,'Euro Qual stats'!$A$1:$A$2071,0),MATCH(Players!AH$2,'Euro Qual stats'!$A$1:$L$1,0)),0)</f>
        <v>0</v>
      </c>
      <c r="AI553" s="69">
        <f>IFERROR(INDEX('Euro Qual stats'!$A$1:$L$2071,MATCH(Players!$AE553,'Euro Qual stats'!$A$1:$A$2071,0),MATCH(Players!AI$2,'Euro Qual stats'!$A$1:$L$1,0)),0)</f>
        <v>0.08</v>
      </c>
      <c r="AJ553" s="85">
        <f t="shared" si="280"/>
        <v>0</v>
      </c>
      <c r="AK553" s="85">
        <f t="shared" si="281"/>
        <v>0</v>
      </c>
      <c r="AL553" s="85">
        <f t="shared" si="282"/>
        <v>0.08</v>
      </c>
      <c r="AM553" s="85">
        <f t="shared" si="283"/>
        <v>0</v>
      </c>
      <c r="AN553" s="85">
        <f t="shared" si="284"/>
        <v>0</v>
      </c>
      <c r="AO553" s="85">
        <f t="shared" si="285"/>
        <v>3.0461886663021857E-2</v>
      </c>
      <c r="AP553" s="2" t="str">
        <f t="shared" si="286"/>
        <v/>
      </c>
      <c r="AQ553" s="2" t="str">
        <f t="shared" si="287"/>
        <v/>
      </c>
      <c r="AR553" s="2" t="str">
        <f t="shared" si="288"/>
        <v/>
      </c>
      <c r="AS553" s="2" t="str">
        <f t="shared" si="289"/>
        <v/>
      </c>
      <c r="AT553" s="2" t="str">
        <f t="shared" si="290"/>
        <v/>
      </c>
      <c r="AU553" s="2">
        <f t="shared" si="310"/>
        <v>0</v>
      </c>
      <c r="AV553" s="2">
        <f t="shared" si="311"/>
        <v>0</v>
      </c>
      <c r="AW553" s="2">
        <f t="shared" si="312"/>
        <v>0</v>
      </c>
      <c r="AX553" s="2">
        <f t="shared" si="313"/>
        <v>2.7027027027027025E-2</v>
      </c>
      <c r="AY553" s="2">
        <f t="shared" si="314"/>
        <v>0</v>
      </c>
      <c r="AZ553" s="2">
        <f t="shared" si="291"/>
        <v>0</v>
      </c>
      <c r="BA553" s="2">
        <f t="shared" si="292"/>
        <v>0</v>
      </c>
      <c r="BB553" s="2">
        <f t="shared" si="293"/>
        <v>5.3513513513513515E-2</v>
      </c>
      <c r="BC553">
        <f t="shared" si="294"/>
        <v>1</v>
      </c>
      <c r="BD553" s="74">
        <f t="shared" si="295"/>
        <v>0</v>
      </c>
      <c r="BE553" s="74">
        <f t="shared" si="296"/>
        <v>0</v>
      </c>
      <c r="BF553" s="74">
        <f t="shared" si="297"/>
        <v>0</v>
      </c>
      <c r="BG553" s="2">
        <f t="shared" si="298"/>
        <v>5.3513513513513515E-2</v>
      </c>
      <c r="BH553" s="2">
        <f t="shared" si="299"/>
        <v>0</v>
      </c>
      <c r="BI553" s="2">
        <f t="shared" si="300"/>
        <v>0</v>
      </c>
      <c r="BJ553" s="2">
        <f t="shared" si="301"/>
        <v>0</v>
      </c>
      <c r="BK553" s="2">
        <f t="shared" si="302"/>
        <v>0</v>
      </c>
      <c r="BL553" s="2">
        <f t="shared" si="303"/>
        <v>5.3513513513513515E-2</v>
      </c>
      <c r="BM553" s="2">
        <f t="shared" si="304"/>
        <v>0</v>
      </c>
      <c r="BN553" s="2">
        <f t="shared" si="305"/>
        <v>0</v>
      </c>
      <c r="BO553" s="2">
        <f t="shared" si="306"/>
        <v>0</v>
      </c>
      <c r="BP553" s="2">
        <f t="shared" si="307"/>
        <v>0</v>
      </c>
      <c r="BQ553" s="2">
        <f t="shared" si="308"/>
        <v>5.3513513513513515E-2</v>
      </c>
      <c r="BR553" s="2">
        <f t="shared" si="309"/>
        <v>0</v>
      </c>
    </row>
    <row r="554" spans="1:70" x14ac:dyDescent="0.3">
      <c r="A554" s="93">
        <v>0</v>
      </c>
      <c r="B554">
        <v>204873</v>
      </c>
      <c r="C554" t="s">
        <v>3096</v>
      </c>
      <c r="D554" t="s">
        <v>3097</v>
      </c>
      <c r="E554" t="s">
        <v>3098</v>
      </c>
      <c r="F554">
        <v>18689</v>
      </c>
      <c r="G554" t="s">
        <v>892</v>
      </c>
      <c r="H554" t="s">
        <v>923</v>
      </c>
      <c r="I554" t="s">
        <v>5231</v>
      </c>
      <c r="J554">
        <v>0</v>
      </c>
      <c r="K554">
        <v>4</v>
      </c>
      <c r="L554">
        <v>0</v>
      </c>
      <c r="M554">
        <v>0</v>
      </c>
      <c r="N554">
        <v>1</v>
      </c>
      <c r="O554" t="s">
        <v>1273</v>
      </c>
      <c r="P554" t="s">
        <v>3099</v>
      </c>
      <c r="Q554" t="s">
        <v>3100</v>
      </c>
      <c r="R554">
        <v>5</v>
      </c>
      <c r="S554">
        <v>1</v>
      </c>
      <c r="T554">
        <v>0</v>
      </c>
      <c r="U554">
        <v>0</v>
      </c>
      <c r="V554">
        <v>653</v>
      </c>
      <c r="W554">
        <v>16</v>
      </c>
      <c r="X554">
        <v>0</v>
      </c>
      <c r="Y554">
        <v>0</v>
      </c>
      <c r="Z554" t="s">
        <v>2136</v>
      </c>
      <c r="AA554" t="s">
        <v>690</v>
      </c>
      <c r="AB554" s="69" t="str">
        <f>IF(AA554&lt;&gt;"",INDEX(Lookup!$N$2:$N$5,MATCH(Players!AA554,Lookup!$P$2:$P$5,0)),INDEX(Lookup!$N$2:$N$5,MATCH(Players!O554,Lookup!$O$2:$O$5,0)))</f>
        <v>Goalkeeper</v>
      </c>
      <c r="AC554">
        <v>2495000</v>
      </c>
      <c r="AD554" s="69" t="s">
        <v>788</v>
      </c>
      <c r="AE554" s="69" t="str">
        <f>INDEX('Translate table'!$H$2:$H$622,MATCH(Players!P554,'Translate table'!$G$2:$G$622,0))</f>
        <v>Damjan Shishkovski</v>
      </c>
      <c r="AF554" s="69">
        <f>IFERROR(INDEX('Euro Qual stats'!$A$1:$L$2071,MATCH(Players!$AE554,'Euro Qual stats'!$A$1:$A$2071,0),MATCH(Players!AF$2,'Euro Qual stats'!$A$1:$L$1,0)),0)</f>
        <v>0</v>
      </c>
      <c r="AG554" s="69">
        <f>IFERROR(INDEX('Euro Qual stats'!$A$1:$L$2071,MATCH(Players!$AE554,'Euro Qual stats'!$A$1:$A$2071,0),MATCH(Players!AG$2,'Euro Qual stats'!$A$1:$L$1,0)),0)</f>
        <v>0</v>
      </c>
      <c r="AH554" s="69">
        <f>IFERROR(INDEX('Euro Qual stats'!$A$1:$L$2071,MATCH(Players!$AE554,'Euro Qual stats'!$A$1:$A$2071,0),MATCH(Players!AH$2,'Euro Qual stats'!$A$1:$L$1,0)),0)</f>
        <v>0</v>
      </c>
      <c r="AI554" s="69">
        <f>IFERROR(INDEX('Euro Qual stats'!$A$1:$L$2071,MATCH(Players!$AE554,'Euro Qual stats'!$A$1:$A$2071,0),MATCH(Players!AI$2,'Euro Qual stats'!$A$1:$L$1,0)),0)</f>
        <v>0</v>
      </c>
      <c r="AJ554" s="85">
        <f t="shared" si="280"/>
        <v>0</v>
      </c>
      <c r="AK554" s="85">
        <f t="shared" si="281"/>
        <v>0</v>
      </c>
      <c r="AL554" s="85">
        <f t="shared" si="282"/>
        <v>0</v>
      </c>
      <c r="AM554" s="85">
        <f t="shared" si="283"/>
        <v>0</v>
      </c>
      <c r="AN554" s="85">
        <f t="shared" si="284"/>
        <v>0</v>
      </c>
      <c r="AO554" s="85">
        <f t="shared" si="285"/>
        <v>0</v>
      </c>
      <c r="AP554" s="2">
        <f t="shared" si="286"/>
        <v>0.6891271056661562</v>
      </c>
      <c r="AQ554" s="2">
        <f t="shared" si="287"/>
        <v>0.13782542113323124</v>
      </c>
      <c r="AR554" s="2">
        <f t="shared" si="288"/>
        <v>2.2052067381316998</v>
      </c>
      <c r="AS554" s="2">
        <f t="shared" si="289"/>
        <v>0</v>
      </c>
      <c r="AT554" s="2">
        <f t="shared" si="290"/>
        <v>0</v>
      </c>
      <c r="AU554" s="2">
        <f t="shared" si="310"/>
        <v>0.6891271056661562</v>
      </c>
      <c r="AV554" s="2">
        <f t="shared" si="311"/>
        <v>0.13782542113323124</v>
      </c>
      <c r="AW554" s="2">
        <f t="shared" si="312"/>
        <v>2.2052067381316998</v>
      </c>
      <c r="AX554" s="2">
        <f t="shared" si="313"/>
        <v>0</v>
      </c>
      <c r="AY554" s="2">
        <f t="shared" si="314"/>
        <v>0</v>
      </c>
      <c r="AZ554" s="2">
        <f t="shared" si="291"/>
        <v>0.3445635528330781</v>
      </c>
      <c r="BA554" s="2">
        <f t="shared" si="292"/>
        <v>6.8912710566615618E-2</v>
      </c>
      <c r="BB554" s="2">
        <f t="shared" si="293"/>
        <v>0</v>
      </c>
      <c r="BC554">
        <f t="shared" si="294"/>
        <v>0</v>
      </c>
      <c r="BD554" s="74">
        <f t="shared" si="295"/>
        <v>0</v>
      </c>
      <c r="BE554" s="74">
        <f t="shared" si="296"/>
        <v>0</v>
      </c>
      <c r="BF554" s="74">
        <f t="shared" si="297"/>
        <v>0</v>
      </c>
      <c r="BG554" s="2">
        <f t="shared" si="298"/>
        <v>0</v>
      </c>
      <c r="BH554" s="2">
        <f t="shared" si="299"/>
        <v>0</v>
      </c>
      <c r="BI554" s="2">
        <f t="shared" si="300"/>
        <v>0</v>
      </c>
      <c r="BJ554" s="2">
        <f t="shared" si="301"/>
        <v>0</v>
      </c>
      <c r="BK554" s="2">
        <f t="shared" si="302"/>
        <v>0</v>
      </c>
      <c r="BL554" s="2">
        <f t="shared" si="303"/>
        <v>0</v>
      </c>
      <c r="BM554" s="2">
        <f t="shared" si="304"/>
        <v>0</v>
      </c>
      <c r="BN554" s="2">
        <f t="shared" si="305"/>
        <v>0</v>
      </c>
      <c r="BO554" s="2">
        <f t="shared" si="306"/>
        <v>0</v>
      </c>
      <c r="BP554" s="2">
        <f t="shared" si="307"/>
        <v>0</v>
      </c>
      <c r="BQ554" s="2">
        <f t="shared" si="308"/>
        <v>0</v>
      </c>
      <c r="BR554" s="2">
        <f t="shared" si="309"/>
        <v>0</v>
      </c>
    </row>
    <row r="555" spans="1:70" x14ac:dyDescent="0.3">
      <c r="A555" s="93">
        <v>0</v>
      </c>
      <c r="B555">
        <v>213435</v>
      </c>
      <c r="C555" t="s">
        <v>3101</v>
      </c>
      <c r="D555" t="s">
        <v>3102</v>
      </c>
      <c r="E555" t="s">
        <v>3103</v>
      </c>
      <c r="F555">
        <v>18689</v>
      </c>
      <c r="G555" t="s">
        <v>892</v>
      </c>
      <c r="H555" t="s">
        <v>923</v>
      </c>
      <c r="I555" t="s">
        <v>5231</v>
      </c>
      <c r="J555">
        <v>0</v>
      </c>
      <c r="K555">
        <v>4</v>
      </c>
      <c r="L555">
        <v>0</v>
      </c>
      <c r="M555">
        <v>0</v>
      </c>
      <c r="N555">
        <v>66</v>
      </c>
      <c r="O555" t="s">
        <v>1301</v>
      </c>
      <c r="P555" t="s">
        <v>3104</v>
      </c>
      <c r="Q555" t="s">
        <v>1155</v>
      </c>
      <c r="Z555" t="s">
        <v>2136</v>
      </c>
      <c r="AA555" t="s">
        <v>692</v>
      </c>
      <c r="AB555" s="69" t="str">
        <f>IF(AA555&lt;&gt;"",INDEX(Lookup!$N$2:$N$5,MATCH(Players!AA555,Lookup!$P$2:$P$5,0)),INDEX(Lookup!$N$2:$N$5,MATCH(Players!O555,Lookup!$O$2:$O$5,0)))</f>
        <v>Defense</v>
      </c>
      <c r="AC555">
        <v>1995000</v>
      </c>
      <c r="AD555" s="69" t="s">
        <v>788</v>
      </c>
      <c r="AE555" s="69" t="str">
        <f>INDEX('Translate table'!$H$2:$H$622,MATCH(Players!P555,'Translate table'!$G$2:$G$622,0))</f>
        <v>Kire Ristevski</v>
      </c>
      <c r="AF555" s="69">
        <f>IFERROR(INDEX('Euro Qual stats'!$A$1:$L$2071,MATCH(Players!$AE555,'Euro Qual stats'!$A$1:$A$2071,0),MATCH(Players!AF$2,'Euro Qual stats'!$A$1:$L$1,0)),0)</f>
        <v>9</v>
      </c>
      <c r="AG555" s="69">
        <f>IFERROR(INDEX('Euro Qual stats'!$A$1:$L$2071,MATCH(Players!$AE555,'Euro Qual stats'!$A$1:$A$2071,0),MATCH(Players!AG$2,'Euro Qual stats'!$A$1:$L$1,0)),0)</f>
        <v>0</v>
      </c>
      <c r="AH555" s="69">
        <f>IFERROR(INDEX('Euro Qual stats'!$A$1:$L$2071,MATCH(Players!$AE555,'Euro Qual stats'!$A$1:$A$2071,0),MATCH(Players!AH$2,'Euro Qual stats'!$A$1:$L$1,0)),0)</f>
        <v>0</v>
      </c>
      <c r="AI555" s="69">
        <f>IFERROR(INDEX('Euro Qual stats'!$A$1:$L$2071,MATCH(Players!$AE555,'Euro Qual stats'!$A$1:$A$2071,0),MATCH(Players!AI$2,'Euro Qual stats'!$A$1:$L$1,0)),0)</f>
        <v>0</v>
      </c>
      <c r="AJ555" s="85">
        <f t="shared" si="280"/>
        <v>2.3387573964497043E-2</v>
      </c>
      <c r="AK555" s="85">
        <f t="shared" si="281"/>
        <v>2.2943786982248526E-2</v>
      </c>
      <c r="AL555" s="85">
        <f t="shared" si="282"/>
        <v>4.7233727810650862E-2</v>
      </c>
      <c r="AM555" s="85">
        <f t="shared" si="283"/>
        <v>0</v>
      </c>
      <c r="AN555" s="85">
        <f t="shared" si="284"/>
        <v>0</v>
      </c>
      <c r="AO555" s="85">
        <f t="shared" si="285"/>
        <v>0</v>
      </c>
      <c r="AP555" s="2" t="str">
        <f t="shared" si="286"/>
        <v/>
      </c>
      <c r="AQ555" s="2" t="str">
        <f t="shared" si="287"/>
        <v/>
      </c>
      <c r="AR555" s="2" t="str">
        <f t="shared" si="288"/>
        <v/>
      </c>
      <c r="AS555" s="2" t="str">
        <f t="shared" si="289"/>
        <v/>
      </c>
      <c r="AT555" s="2" t="str">
        <f t="shared" si="290"/>
        <v/>
      </c>
      <c r="AU555" s="2">
        <f t="shared" si="310"/>
        <v>0</v>
      </c>
      <c r="AV555" s="2">
        <f t="shared" si="311"/>
        <v>0</v>
      </c>
      <c r="AW555" s="2">
        <f t="shared" si="312"/>
        <v>7.9071179238124151E-2</v>
      </c>
      <c r="AX555" s="2">
        <f t="shared" si="313"/>
        <v>0.13674475927152546</v>
      </c>
      <c r="AY555" s="2">
        <f t="shared" si="314"/>
        <v>0</v>
      </c>
      <c r="AZ555" s="2">
        <f t="shared" si="291"/>
        <v>1.1471893491124263E-2</v>
      </c>
      <c r="BA555" s="2">
        <f t="shared" si="292"/>
        <v>1.1693786982248522E-2</v>
      </c>
      <c r="BB555" s="2">
        <f t="shared" si="293"/>
        <v>6.8372379635762731E-2</v>
      </c>
      <c r="BC555">
        <f t="shared" si="294"/>
        <v>0</v>
      </c>
      <c r="BD555" s="74">
        <f t="shared" si="295"/>
        <v>0</v>
      </c>
      <c r="BE555" s="74">
        <f t="shared" si="296"/>
        <v>0</v>
      </c>
      <c r="BF555" s="74">
        <f t="shared" si="297"/>
        <v>0</v>
      </c>
      <c r="BG555" s="2">
        <f t="shared" si="298"/>
        <v>6.8372379635762731E-2</v>
      </c>
      <c r="BH555" s="2">
        <f t="shared" si="299"/>
        <v>0</v>
      </c>
      <c r="BI555" s="2">
        <f t="shared" si="300"/>
        <v>0</v>
      </c>
      <c r="BJ555" s="2">
        <f t="shared" si="301"/>
        <v>0</v>
      </c>
      <c r="BK555" s="2">
        <f t="shared" si="302"/>
        <v>0</v>
      </c>
      <c r="BL555" s="2">
        <f t="shared" si="303"/>
        <v>6.8372379635762731E-2</v>
      </c>
      <c r="BM555" s="2">
        <f t="shared" si="304"/>
        <v>0</v>
      </c>
      <c r="BN555" s="2">
        <f t="shared" si="305"/>
        <v>0</v>
      </c>
      <c r="BO555" s="2">
        <f t="shared" si="306"/>
        <v>0</v>
      </c>
      <c r="BP555" s="2">
        <f t="shared" si="307"/>
        <v>0</v>
      </c>
      <c r="BQ555" s="2">
        <f t="shared" si="308"/>
        <v>6.8372379635762731E-2</v>
      </c>
      <c r="BR555" s="2">
        <f t="shared" si="309"/>
        <v>0</v>
      </c>
    </row>
    <row r="556" spans="1:70" x14ac:dyDescent="0.3">
      <c r="A556" s="93">
        <v>0</v>
      </c>
      <c r="B556">
        <v>204888</v>
      </c>
      <c r="C556" t="s">
        <v>3105</v>
      </c>
      <c r="D556" t="s">
        <v>3106</v>
      </c>
      <c r="E556" t="s">
        <v>3107</v>
      </c>
      <c r="F556">
        <v>18689</v>
      </c>
      <c r="G556" t="s">
        <v>892</v>
      </c>
      <c r="H556" t="s">
        <v>923</v>
      </c>
      <c r="I556" t="s">
        <v>5231</v>
      </c>
      <c r="J556">
        <v>0</v>
      </c>
      <c r="K556">
        <v>4</v>
      </c>
      <c r="L556">
        <v>0</v>
      </c>
      <c r="M556">
        <v>0</v>
      </c>
      <c r="N556">
        <v>2</v>
      </c>
      <c r="O556" t="s">
        <v>1301</v>
      </c>
      <c r="P556" t="s">
        <v>3108</v>
      </c>
      <c r="Q556" t="s">
        <v>1155</v>
      </c>
      <c r="Z556" t="s">
        <v>2136</v>
      </c>
      <c r="AA556" t="s">
        <v>692</v>
      </c>
      <c r="AB556" s="69" t="str">
        <f>IF(AA556&lt;&gt;"",INDEX(Lookup!$N$2:$N$5,MATCH(Players!AA556,Lookup!$P$2:$P$5,0)),INDEX(Lookup!$N$2:$N$5,MATCH(Players!O556,Lookup!$O$2:$O$5,0)))</f>
        <v>Defense</v>
      </c>
      <c r="AC556">
        <v>1995000</v>
      </c>
      <c r="AD556" s="69" t="s">
        <v>788</v>
      </c>
      <c r="AE556" s="69" t="str">
        <f>INDEX('Translate table'!$H$2:$H$622,MATCH(Players!P556,'Translate table'!$G$2:$G$622,0))</f>
        <v>Gjoko Zajkov</v>
      </c>
      <c r="AF556" s="69">
        <f>IFERROR(INDEX('Euro Qual stats'!$A$1:$L$2071,MATCH(Players!$AE556,'Euro Qual stats'!$A$1:$A$2071,0),MATCH(Players!AF$2,'Euro Qual stats'!$A$1:$L$1,0)),0)</f>
        <v>4</v>
      </c>
      <c r="AG556" s="69">
        <f>IFERROR(INDEX('Euro Qual stats'!$A$1:$L$2071,MATCH(Players!$AE556,'Euro Qual stats'!$A$1:$A$2071,0),MATCH(Players!AG$2,'Euro Qual stats'!$A$1:$L$1,0)),0)</f>
        <v>0</v>
      </c>
      <c r="AH556" s="69">
        <f>IFERROR(INDEX('Euro Qual stats'!$A$1:$L$2071,MATCH(Players!$AE556,'Euro Qual stats'!$A$1:$A$2071,0),MATCH(Players!AH$2,'Euro Qual stats'!$A$1:$L$1,0)),0)</f>
        <v>0</v>
      </c>
      <c r="AI556" s="69">
        <f>IFERROR(INDEX('Euro Qual stats'!$A$1:$L$2071,MATCH(Players!$AE556,'Euro Qual stats'!$A$1:$A$2071,0),MATCH(Players!AI$2,'Euro Qual stats'!$A$1:$L$1,0)),0)</f>
        <v>1.27</v>
      </c>
      <c r="AJ556" s="85">
        <f t="shared" si="280"/>
        <v>6.2366863905325448E-2</v>
      </c>
      <c r="AK556" s="85">
        <f t="shared" si="281"/>
        <v>6.1183431952662737E-2</v>
      </c>
      <c r="AL556" s="85">
        <f t="shared" si="282"/>
        <v>0.54928994082840232</v>
      </c>
      <c r="AM556" s="85">
        <f t="shared" si="283"/>
        <v>0</v>
      </c>
      <c r="AN556" s="85">
        <f t="shared" si="284"/>
        <v>0</v>
      </c>
      <c r="AO556" s="85">
        <f t="shared" si="285"/>
        <v>0</v>
      </c>
      <c r="AP556" s="2" t="str">
        <f t="shared" si="286"/>
        <v/>
      </c>
      <c r="AQ556" s="2" t="str">
        <f t="shared" si="287"/>
        <v/>
      </c>
      <c r="AR556" s="2" t="str">
        <f t="shared" si="288"/>
        <v/>
      </c>
      <c r="AS556" s="2" t="str">
        <f t="shared" si="289"/>
        <v/>
      </c>
      <c r="AT556" s="2" t="str">
        <f t="shared" si="290"/>
        <v/>
      </c>
      <c r="AU556" s="2">
        <f t="shared" si="310"/>
        <v>0</v>
      </c>
      <c r="AV556" s="2">
        <f t="shared" si="311"/>
        <v>0</v>
      </c>
      <c r="AW556" s="2">
        <f t="shared" si="312"/>
        <v>7.9071179238124151E-2</v>
      </c>
      <c r="AX556" s="2">
        <f t="shared" si="313"/>
        <v>0.13674475927152546</v>
      </c>
      <c r="AY556" s="2">
        <f t="shared" si="314"/>
        <v>0</v>
      </c>
      <c r="AZ556" s="2">
        <f t="shared" si="291"/>
        <v>3.0591715976331368E-2</v>
      </c>
      <c r="BA556" s="2">
        <f t="shared" si="292"/>
        <v>3.1183431952662724E-2</v>
      </c>
      <c r="BB556" s="2">
        <f t="shared" si="293"/>
        <v>0.70337237963576271</v>
      </c>
      <c r="BC556">
        <f t="shared" si="294"/>
        <v>0</v>
      </c>
      <c r="BD556" s="74">
        <f t="shared" si="295"/>
        <v>0</v>
      </c>
      <c r="BE556" s="74">
        <f t="shared" si="296"/>
        <v>0</v>
      </c>
      <c r="BF556" s="74">
        <f t="shared" si="297"/>
        <v>0</v>
      </c>
      <c r="BG556" s="2">
        <f t="shared" si="298"/>
        <v>0.70337237963576271</v>
      </c>
      <c r="BH556" s="2">
        <f t="shared" si="299"/>
        <v>0</v>
      </c>
      <c r="BI556" s="2">
        <f t="shared" si="300"/>
        <v>0</v>
      </c>
      <c r="BJ556" s="2">
        <f t="shared" si="301"/>
        <v>0</v>
      </c>
      <c r="BK556" s="2">
        <f t="shared" si="302"/>
        <v>0</v>
      </c>
      <c r="BL556" s="2">
        <f t="shared" si="303"/>
        <v>0.70337237963576271</v>
      </c>
      <c r="BM556" s="2">
        <f t="shared" si="304"/>
        <v>0</v>
      </c>
      <c r="BN556" s="2">
        <f t="shared" si="305"/>
        <v>0</v>
      </c>
      <c r="BO556" s="2">
        <f t="shared" si="306"/>
        <v>0</v>
      </c>
      <c r="BP556" s="2">
        <f t="shared" si="307"/>
        <v>0</v>
      </c>
      <c r="BQ556" s="2">
        <f t="shared" si="308"/>
        <v>0.70337237963576271</v>
      </c>
      <c r="BR556" s="2">
        <f t="shared" si="309"/>
        <v>0</v>
      </c>
    </row>
    <row r="557" spans="1:70" x14ac:dyDescent="0.3">
      <c r="A557" s="93">
        <v>0</v>
      </c>
      <c r="B557">
        <v>204886</v>
      </c>
      <c r="C557" t="s">
        <v>3109</v>
      </c>
      <c r="D557" t="s">
        <v>3110</v>
      </c>
      <c r="E557" t="s">
        <v>3111</v>
      </c>
      <c r="F557">
        <v>18689</v>
      </c>
      <c r="G557" t="s">
        <v>892</v>
      </c>
      <c r="H557" t="s">
        <v>923</v>
      </c>
      <c r="I557" t="s">
        <v>979</v>
      </c>
      <c r="J557">
        <v>0.7</v>
      </c>
      <c r="K557">
        <v>4</v>
      </c>
      <c r="L557">
        <v>0.7</v>
      </c>
      <c r="M557">
        <v>0</v>
      </c>
      <c r="N557">
        <v>45</v>
      </c>
      <c r="O557" t="s">
        <v>1301</v>
      </c>
      <c r="P557" t="s">
        <v>3112</v>
      </c>
      <c r="Q557" t="s">
        <v>1155</v>
      </c>
      <c r="Z557" t="s">
        <v>2136</v>
      </c>
      <c r="AA557" t="s">
        <v>692</v>
      </c>
      <c r="AB557" s="69" t="str">
        <f>IF(AA557&lt;&gt;"",INDEX(Lookup!$N$2:$N$5,MATCH(Players!AA557,Lookup!$P$2:$P$5,0)),INDEX(Lookup!$N$2:$N$5,MATCH(Players!O557,Lookup!$O$2:$O$5,0)))</f>
        <v>Defense</v>
      </c>
      <c r="AC557">
        <v>2486000</v>
      </c>
      <c r="AD557" s="69" t="s">
        <v>788</v>
      </c>
      <c r="AE557" s="69" t="str">
        <f>INDEX('Translate table'!$H$2:$H$622,MATCH(Players!P557,'Translate table'!$G$2:$G$622,0))</f>
        <v>Visar Musliu</v>
      </c>
      <c r="AF557" s="69">
        <f>IFERROR(INDEX('Euro Qual stats'!$A$1:$L$2071,MATCH(Players!$AE557,'Euro Qual stats'!$A$1:$A$2071,0),MATCH(Players!AF$2,'Euro Qual stats'!$A$1:$L$1,0)),0)</f>
        <v>10</v>
      </c>
      <c r="AG557" s="69">
        <f>IFERROR(INDEX('Euro Qual stats'!$A$1:$L$2071,MATCH(Players!$AE557,'Euro Qual stats'!$A$1:$A$2071,0),MATCH(Players!AG$2,'Euro Qual stats'!$A$1:$L$1,0)),0)</f>
        <v>0</v>
      </c>
      <c r="AH557" s="69">
        <f>IFERROR(INDEX('Euro Qual stats'!$A$1:$L$2071,MATCH(Players!$AE557,'Euro Qual stats'!$A$1:$A$2071,0),MATCH(Players!AH$2,'Euro Qual stats'!$A$1:$L$1,0)),0)</f>
        <v>0</v>
      </c>
      <c r="AI557" s="69">
        <f>IFERROR(INDEX('Euro Qual stats'!$A$1:$L$2071,MATCH(Players!$AE557,'Euro Qual stats'!$A$1:$A$2071,0),MATCH(Players!AI$2,'Euro Qual stats'!$A$1:$L$1,0)),0)</f>
        <v>0.5</v>
      </c>
      <c r="AJ557" s="85">
        <f t="shared" si="280"/>
        <v>1.5591715976331362E-2</v>
      </c>
      <c r="AK557" s="85">
        <f t="shared" si="281"/>
        <v>1.5295857988165684E-2</v>
      </c>
      <c r="AL557" s="85">
        <f t="shared" si="282"/>
        <v>0.4481558185404339</v>
      </c>
      <c r="AM557" s="85">
        <f t="shared" si="283"/>
        <v>1.3237869989928396E-2</v>
      </c>
      <c r="AN557" s="85">
        <f t="shared" si="284"/>
        <v>9.1485074608332398E-3</v>
      </c>
      <c r="AO557" s="85">
        <f t="shared" si="285"/>
        <v>0.1706458968969061</v>
      </c>
      <c r="AP557" s="2" t="str">
        <f t="shared" si="286"/>
        <v/>
      </c>
      <c r="AQ557" s="2" t="str">
        <f t="shared" si="287"/>
        <v/>
      </c>
      <c r="AR557" s="2" t="str">
        <f t="shared" si="288"/>
        <v/>
      </c>
      <c r="AS557" s="2" t="str">
        <f t="shared" si="289"/>
        <v/>
      </c>
      <c r="AT557" s="2" t="str">
        <f t="shared" si="290"/>
        <v/>
      </c>
      <c r="AU557" s="2">
        <f t="shared" si="310"/>
        <v>0</v>
      </c>
      <c r="AV557" s="2">
        <f t="shared" si="311"/>
        <v>0</v>
      </c>
      <c r="AW557" s="2">
        <f t="shared" si="312"/>
        <v>7.9071179238124151E-2</v>
      </c>
      <c r="AX557" s="2">
        <f t="shared" si="313"/>
        <v>0.13674475927152546</v>
      </c>
      <c r="AY557" s="2">
        <f t="shared" si="314"/>
        <v>0</v>
      </c>
      <c r="AZ557" s="2">
        <f t="shared" si="291"/>
        <v>7.6479289940828421E-3</v>
      </c>
      <c r="BA557" s="2">
        <f t="shared" si="292"/>
        <v>7.795857988165681E-3</v>
      </c>
      <c r="BB557" s="2">
        <f t="shared" si="293"/>
        <v>0.3183723796357627</v>
      </c>
      <c r="BC557">
        <f t="shared" si="294"/>
        <v>1</v>
      </c>
      <c r="BD557" s="74">
        <f t="shared" si="295"/>
        <v>5.8577309294855573E-3</v>
      </c>
      <c r="BE557" s="74">
        <f t="shared" si="296"/>
        <v>2.497484986830896E-3</v>
      </c>
      <c r="BF557" s="74">
        <f t="shared" si="297"/>
        <v>1.4861780215440944E-2</v>
      </c>
      <c r="BG557" s="2">
        <f t="shared" si="298"/>
        <v>0.3183723796357627</v>
      </c>
      <c r="BH557" s="2">
        <f t="shared" si="299"/>
        <v>0</v>
      </c>
      <c r="BI557" s="2">
        <f t="shared" si="300"/>
        <v>5.8577309294855573E-3</v>
      </c>
      <c r="BJ557" s="2">
        <f t="shared" si="301"/>
        <v>2.497484986830896E-3</v>
      </c>
      <c r="BK557" s="2">
        <f t="shared" si="302"/>
        <v>1.4861780215440944E-2</v>
      </c>
      <c r="BL557" s="2">
        <f t="shared" si="303"/>
        <v>0.3183723796357627</v>
      </c>
      <c r="BM557" s="2">
        <f t="shared" si="304"/>
        <v>0</v>
      </c>
      <c r="BN557" s="2">
        <f t="shared" si="305"/>
        <v>5.8577309294855573E-3</v>
      </c>
      <c r="BO557" s="2">
        <f t="shared" si="306"/>
        <v>4.5271428709545026E-3</v>
      </c>
      <c r="BP557" s="2">
        <f t="shared" si="307"/>
        <v>1.6944177594891568E-2</v>
      </c>
      <c r="BQ557" s="2">
        <f t="shared" si="308"/>
        <v>0.3183723796357627</v>
      </c>
      <c r="BR557" s="2">
        <f t="shared" si="309"/>
        <v>0</v>
      </c>
    </row>
    <row r="558" spans="1:70" x14ac:dyDescent="0.3">
      <c r="A558" s="93">
        <v>0</v>
      </c>
      <c r="B558">
        <v>204885</v>
      </c>
      <c r="C558" t="s">
        <v>3113</v>
      </c>
      <c r="D558" t="s">
        <v>3114</v>
      </c>
      <c r="E558" t="s">
        <v>3115</v>
      </c>
      <c r="F558">
        <v>18689</v>
      </c>
      <c r="G558" t="s">
        <v>892</v>
      </c>
      <c r="H558" t="s">
        <v>923</v>
      </c>
      <c r="I558" t="s">
        <v>1008</v>
      </c>
      <c r="J558">
        <v>-0.3</v>
      </c>
      <c r="K558">
        <v>4</v>
      </c>
      <c r="L558">
        <v>-0.3</v>
      </c>
      <c r="M558">
        <v>0</v>
      </c>
      <c r="N558">
        <v>2</v>
      </c>
      <c r="O558" t="s">
        <v>1301</v>
      </c>
      <c r="P558" t="s">
        <v>3116</v>
      </c>
      <c r="Q558" t="s">
        <v>3117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 t="s">
        <v>2136</v>
      </c>
      <c r="AA558" t="s">
        <v>692</v>
      </c>
      <c r="AB558" s="69" t="str">
        <f>IF(AA558&lt;&gt;"",INDEX(Lookup!$N$2:$N$5,MATCH(Players!AA558,Lookup!$P$2:$P$5,0)),INDEX(Lookup!$N$2:$N$5,MATCH(Players!O558,Lookup!$O$2:$O$5,0)))</f>
        <v>Defense</v>
      </c>
      <c r="AC558">
        <v>1976000</v>
      </c>
      <c r="AD558" s="69" t="s">
        <v>788</v>
      </c>
      <c r="AE558" s="69" t="str">
        <f>INDEX('Translate table'!$H$2:$H$622,MATCH(Players!P558,'Translate table'!$G$2:$G$622,0))</f>
        <v>Egzon Bejtulai</v>
      </c>
      <c r="AF558" s="69">
        <f>IFERROR(INDEX('Euro Qual stats'!$A$1:$L$2071,MATCH(Players!$AE558,'Euro Qual stats'!$A$1:$A$2071,0),MATCH(Players!AF$2,'Euro Qual stats'!$A$1:$L$1,0)),0)</f>
        <v>8</v>
      </c>
      <c r="AG558" s="69">
        <f>IFERROR(INDEX('Euro Qual stats'!$A$1:$L$2071,MATCH(Players!$AE558,'Euro Qual stats'!$A$1:$A$2071,0),MATCH(Players!AG$2,'Euro Qual stats'!$A$1:$L$1,0)),0)</f>
        <v>0</v>
      </c>
      <c r="AH558" s="69">
        <f>IFERROR(INDEX('Euro Qual stats'!$A$1:$L$2071,MATCH(Players!$AE558,'Euro Qual stats'!$A$1:$A$2071,0),MATCH(Players!AH$2,'Euro Qual stats'!$A$1:$L$1,0)),0)</f>
        <v>0</v>
      </c>
      <c r="AI558" s="69">
        <f>IFERROR(INDEX('Euro Qual stats'!$A$1:$L$2071,MATCH(Players!$AE558,'Euro Qual stats'!$A$1:$A$2071,0),MATCH(Players!AI$2,'Euro Qual stats'!$A$1:$L$1,0)),0)</f>
        <v>0.53</v>
      </c>
      <c r="AJ558" s="85">
        <f t="shared" si="280"/>
        <v>3.1183431952662724E-2</v>
      </c>
      <c r="AK558" s="85">
        <f t="shared" si="281"/>
        <v>3.0591715976331368E-2</v>
      </c>
      <c r="AL558" s="85">
        <f t="shared" si="282"/>
        <v>0.41631163708086782</v>
      </c>
      <c r="AM558" s="85">
        <f t="shared" si="283"/>
        <v>0</v>
      </c>
      <c r="AN558" s="85">
        <f t="shared" si="284"/>
        <v>0</v>
      </c>
      <c r="AO558" s="85">
        <f t="shared" si="285"/>
        <v>0</v>
      </c>
      <c r="AP558" s="2" t="str">
        <f t="shared" si="286"/>
        <v/>
      </c>
      <c r="AQ558" s="2" t="str">
        <f t="shared" si="287"/>
        <v/>
      </c>
      <c r="AR558" s="2" t="str">
        <f t="shared" si="288"/>
        <v/>
      </c>
      <c r="AS558" s="2" t="str">
        <f t="shared" si="289"/>
        <v/>
      </c>
      <c r="AT558" s="2" t="str">
        <f t="shared" si="290"/>
        <v/>
      </c>
      <c r="AU558" s="2">
        <f t="shared" si="310"/>
        <v>0</v>
      </c>
      <c r="AV558" s="2">
        <f t="shared" si="311"/>
        <v>0</v>
      </c>
      <c r="AW558" s="2">
        <f t="shared" si="312"/>
        <v>7.9071179238124151E-2</v>
      </c>
      <c r="AX558" s="2">
        <f t="shared" si="313"/>
        <v>0.13674475927152546</v>
      </c>
      <c r="AY558" s="2">
        <f t="shared" si="314"/>
        <v>0</v>
      </c>
      <c r="AZ558" s="2">
        <f t="shared" si="291"/>
        <v>1.5295857988165684E-2</v>
      </c>
      <c r="BA558" s="2">
        <f t="shared" si="292"/>
        <v>1.5591715976331362E-2</v>
      </c>
      <c r="BB558" s="2">
        <f t="shared" si="293"/>
        <v>0.33337237963576272</v>
      </c>
      <c r="BC558">
        <f t="shared" si="294"/>
        <v>0</v>
      </c>
      <c r="BD558" s="74">
        <f t="shared" si="295"/>
        <v>0</v>
      </c>
      <c r="BE558" s="74">
        <f t="shared" si="296"/>
        <v>0</v>
      </c>
      <c r="BF558" s="74">
        <f t="shared" si="297"/>
        <v>0</v>
      </c>
      <c r="BG558" s="2">
        <f t="shared" si="298"/>
        <v>0.33337237963576272</v>
      </c>
      <c r="BH558" s="2">
        <f t="shared" si="299"/>
        <v>0</v>
      </c>
      <c r="BI558" s="2">
        <f t="shared" si="300"/>
        <v>0</v>
      </c>
      <c r="BJ558" s="2">
        <f t="shared" si="301"/>
        <v>0</v>
      </c>
      <c r="BK558" s="2">
        <f t="shared" si="302"/>
        <v>0</v>
      </c>
      <c r="BL558" s="2">
        <f t="shared" si="303"/>
        <v>0.33337237963576272</v>
      </c>
      <c r="BM558" s="2">
        <f t="shared" si="304"/>
        <v>0</v>
      </c>
      <c r="BN558" s="2">
        <f t="shared" si="305"/>
        <v>0</v>
      </c>
      <c r="BO558" s="2">
        <f t="shared" si="306"/>
        <v>0</v>
      </c>
      <c r="BP558" s="2">
        <f t="shared" si="307"/>
        <v>0</v>
      </c>
      <c r="BQ558" s="2">
        <f t="shared" si="308"/>
        <v>0.33337237963576272</v>
      </c>
      <c r="BR558" s="2">
        <f t="shared" si="309"/>
        <v>0</v>
      </c>
    </row>
    <row r="559" spans="1:70" x14ac:dyDescent="0.3">
      <c r="A559" s="93">
        <v>0</v>
      </c>
      <c r="B559">
        <v>204877</v>
      </c>
      <c r="C559" t="s">
        <v>5210</v>
      </c>
      <c r="E559" t="s">
        <v>5211</v>
      </c>
      <c r="F559">
        <v>18689</v>
      </c>
      <c r="G559" t="s">
        <v>892</v>
      </c>
      <c r="H559" t="s">
        <v>923</v>
      </c>
      <c r="I559" t="s">
        <v>979</v>
      </c>
      <c r="J559">
        <v>0.7</v>
      </c>
      <c r="K559">
        <v>4</v>
      </c>
      <c r="L559">
        <v>0.7</v>
      </c>
      <c r="M559">
        <v>0</v>
      </c>
      <c r="N559">
        <v>168</v>
      </c>
      <c r="O559" t="s">
        <v>1301</v>
      </c>
      <c r="P559" t="s">
        <v>5212</v>
      </c>
      <c r="Q559" t="s">
        <v>1155</v>
      </c>
      <c r="Z559" t="s">
        <v>2136</v>
      </c>
      <c r="AA559" t="s">
        <v>692</v>
      </c>
      <c r="AB559" s="69" t="str">
        <f>IF(AA559&lt;&gt;"",INDEX(Lookup!$N$2:$N$5,MATCH(Players!AA559,Lookup!$P$2:$P$5,0)),INDEX(Lookup!$N$2:$N$5,MATCH(Players!O559,Lookup!$O$2:$O$5,0)))</f>
        <v>Defense</v>
      </c>
      <c r="AC559">
        <v>2478000</v>
      </c>
      <c r="AD559" s="69" t="s">
        <v>788</v>
      </c>
      <c r="AE559" s="69" t="e">
        <f>INDEX('Translate table'!$H$2:$H$622,MATCH(Players!P559,'Translate table'!$G$2:$G$622,0))</f>
        <v>#N/A</v>
      </c>
      <c r="AF559" s="69">
        <f>IFERROR(INDEX('Euro Qual stats'!$A$1:$L$2071,MATCH(Players!$AE559,'Euro Qual stats'!$A$1:$A$2071,0),MATCH(Players!AF$2,'Euro Qual stats'!$A$1:$L$1,0)),0)</f>
        <v>0</v>
      </c>
      <c r="AG559" s="69">
        <f>IFERROR(INDEX('Euro Qual stats'!$A$1:$L$2071,MATCH(Players!$AE559,'Euro Qual stats'!$A$1:$A$2071,0),MATCH(Players!AG$2,'Euro Qual stats'!$A$1:$L$1,0)),0)</f>
        <v>0</v>
      </c>
      <c r="AH559" s="69">
        <f>IFERROR(INDEX('Euro Qual stats'!$A$1:$L$2071,MATCH(Players!$AE559,'Euro Qual stats'!$A$1:$A$2071,0),MATCH(Players!AH$2,'Euro Qual stats'!$A$1:$L$1,0)),0)</f>
        <v>0</v>
      </c>
      <c r="AI559" s="69">
        <f>IFERROR(INDEX('Euro Qual stats'!$A$1:$L$2071,MATCH(Players!$AE559,'Euro Qual stats'!$A$1:$A$2071,0),MATCH(Players!AI$2,'Euro Qual stats'!$A$1:$L$1,0)),0)</f>
        <v>0</v>
      </c>
      <c r="AJ559" s="85">
        <f t="shared" si="280"/>
        <v>9.3550295857988172E-2</v>
      </c>
      <c r="AK559" s="85">
        <f t="shared" si="281"/>
        <v>9.1775147928994105E-2</v>
      </c>
      <c r="AL559" s="85">
        <f t="shared" si="282"/>
        <v>0.18893491124260345</v>
      </c>
      <c r="AM559" s="85">
        <f t="shared" si="283"/>
        <v>7.9427219939570373E-2</v>
      </c>
      <c r="AN559" s="85">
        <f t="shared" si="284"/>
        <v>5.4891044764999439E-2</v>
      </c>
      <c r="AO559" s="85">
        <f t="shared" si="285"/>
        <v>7.1941423162003498E-2</v>
      </c>
      <c r="AP559" s="2" t="str">
        <f t="shared" si="286"/>
        <v/>
      </c>
      <c r="AQ559" s="2" t="str">
        <f t="shared" si="287"/>
        <v/>
      </c>
      <c r="AR559" s="2" t="str">
        <f t="shared" si="288"/>
        <v/>
      </c>
      <c r="AS559" s="2" t="str">
        <f t="shared" si="289"/>
        <v/>
      </c>
      <c r="AT559" s="2" t="str">
        <f t="shared" si="290"/>
        <v/>
      </c>
      <c r="AU559" s="2">
        <f t="shared" si="310"/>
        <v>0</v>
      </c>
      <c r="AV559" s="2">
        <f t="shared" si="311"/>
        <v>0</v>
      </c>
      <c r="AW559" s="2">
        <f t="shared" si="312"/>
        <v>7.9071179238124151E-2</v>
      </c>
      <c r="AX559" s="2">
        <f t="shared" si="313"/>
        <v>0.13674475927152546</v>
      </c>
      <c r="AY559" s="2">
        <f t="shared" si="314"/>
        <v>0</v>
      </c>
      <c r="AZ559" s="2">
        <f t="shared" si="291"/>
        <v>4.5887573964497053E-2</v>
      </c>
      <c r="BA559" s="2">
        <f t="shared" si="292"/>
        <v>4.6775147928994086E-2</v>
      </c>
      <c r="BB559" s="2">
        <f t="shared" si="293"/>
        <v>6.8372379635762731E-2</v>
      </c>
      <c r="BC559">
        <f t="shared" si="294"/>
        <v>1</v>
      </c>
      <c r="BD559" s="74">
        <f t="shared" si="295"/>
        <v>3.5146385576913346E-2</v>
      </c>
      <c r="BE559" s="74">
        <f t="shared" si="296"/>
        <v>1.4984909920985376E-2</v>
      </c>
      <c r="BF559" s="74">
        <f t="shared" si="297"/>
        <v>1.4861780215440944E-2</v>
      </c>
      <c r="BG559" s="2">
        <f t="shared" si="298"/>
        <v>6.8372379635762731E-2</v>
      </c>
      <c r="BH559" s="2">
        <f t="shared" si="299"/>
        <v>0</v>
      </c>
      <c r="BI559" s="2">
        <f t="shared" si="300"/>
        <v>3.5146385576913346E-2</v>
      </c>
      <c r="BJ559" s="2">
        <f t="shared" si="301"/>
        <v>1.4984909920985376E-2</v>
      </c>
      <c r="BK559" s="2">
        <f t="shared" si="302"/>
        <v>1.4861780215440944E-2</v>
      </c>
      <c r="BL559" s="2">
        <f t="shared" si="303"/>
        <v>6.8372379635762731E-2</v>
      </c>
      <c r="BM559" s="2">
        <f t="shared" si="304"/>
        <v>0</v>
      </c>
      <c r="BN559" s="2">
        <f t="shared" si="305"/>
        <v>3.5146385576913346E-2</v>
      </c>
      <c r="BO559" s="2">
        <f t="shared" si="306"/>
        <v>2.7162857225727016E-2</v>
      </c>
      <c r="BP559" s="2">
        <f t="shared" si="307"/>
        <v>1.6944177594891568E-2</v>
      </c>
      <c r="BQ559" s="2">
        <f t="shared" si="308"/>
        <v>6.8372379635762731E-2</v>
      </c>
      <c r="BR559" s="2">
        <f t="shared" si="309"/>
        <v>0</v>
      </c>
    </row>
    <row r="560" spans="1:70" x14ac:dyDescent="0.3">
      <c r="A560" s="93">
        <v>0</v>
      </c>
      <c r="B560">
        <v>204876</v>
      </c>
      <c r="C560" t="s">
        <v>5213</v>
      </c>
      <c r="E560" t="s">
        <v>5214</v>
      </c>
      <c r="F560">
        <v>18689</v>
      </c>
      <c r="G560" t="s">
        <v>892</v>
      </c>
      <c r="H560" t="s">
        <v>923</v>
      </c>
      <c r="I560" t="s">
        <v>979</v>
      </c>
      <c r="J560">
        <v>0.7</v>
      </c>
      <c r="K560">
        <v>4</v>
      </c>
      <c r="L560">
        <v>0.7</v>
      </c>
      <c r="M560">
        <v>0</v>
      </c>
      <c r="N560">
        <v>41</v>
      </c>
      <c r="O560" t="s">
        <v>1301</v>
      </c>
      <c r="P560" t="s">
        <v>5215</v>
      </c>
      <c r="Q560" t="s">
        <v>1155</v>
      </c>
      <c r="Z560" t="s">
        <v>2136</v>
      </c>
      <c r="AA560" t="s">
        <v>692</v>
      </c>
      <c r="AB560" s="69" t="str">
        <f>IF(AA560&lt;&gt;"",INDEX(Lookup!$N$2:$N$5,MATCH(Players!AA560,Lookup!$P$2:$P$5,0)),INDEX(Lookup!$N$2:$N$5,MATCH(Players!O560,Lookup!$O$2:$O$5,0)))</f>
        <v>Defense</v>
      </c>
      <c r="AC560">
        <v>2478000</v>
      </c>
      <c r="AD560" s="69" t="s">
        <v>788</v>
      </c>
      <c r="AE560" s="69" t="e">
        <f>INDEX('Translate table'!$H$2:$H$622,MATCH(Players!P560,'Translate table'!$G$2:$G$622,0))</f>
        <v>#N/A</v>
      </c>
      <c r="AF560" s="69">
        <f>IFERROR(INDEX('Euro Qual stats'!$A$1:$L$2071,MATCH(Players!$AE560,'Euro Qual stats'!$A$1:$A$2071,0),MATCH(Players!AF$2,'Euro Qual stats'!$A$1:$L$1,0)),0)</f>
        <v>0</v>
      </c>
      <c r="AG560" s="69">
        <f>IFERROR(INDEX('Euro Qual stats'!$A$1:$L$2071,MATCH(Players!$AE560,'Euro Qual stats'!$A$1:$A$2071,0),MATCH(Players!AG$2,'Euro Qual stats'!$A$1:$L$1,0)),0)</f>
        <v>0</v>
      </c>
      <c r="AH560" s="69">
        <f>IFERROR(INDEX('Euro Qual stats'!$A$1:$L$2071,MATCH(Players!$AE560,'Euro Qual stats'!$A$1:$A$2071,0),MATCH(Players!AH$2,'Euro Qual stats'!$A$1:$L$1,0)),0)</f>
        <v>0</v>
      </c>
      <c r="AI560" s="69">
        <f>IFERROR(INDEX('Euro Qual stats'!$A$1:$L$2071,MATCH(Players!$AE560,'Euro Qual stats'!$A$1:$A$2071,0),MATCH(Players!AI$2,'Euro Qual stats'!$A$1:$L$1,0)),0)</f>
        <v>0</v>
      </c>
      <c r="AJ560" s="85">
        <f t="shared" si="280"/>
        <v>9.3550295857988172E-2</v>
      </c>
      <c r="AK560" s="85">
        <f t="shared" si="281"/>
        <v>9.1775147928994105E-2</v>
      </c>
      <c r="AL560" s="85">
        <f t="shared" si="282"/>
        <v>0.18893491124260345</v>
      </c>
      <c r="AM560" s="85">
        <f t="shared" si="283"/>
        <v>7.9427219939570373E-2</v>
      </c>
      <c r="AN560" s="85">
        <f t="shared" si="284"/>
        <v>5.4891044764999439E-2</v>
      </c>
      <c r="AO560" s="85">
        <f t="shared" si="285"/>
        <v>7.1941423162003498E-2</v>
      </c>
      <c r="AP560" s="2" t="str">
        <f t="shared" si="286"/>
        <v/>
      </c>
      <c r="AQ560" s="2" t="str">
        <f t="shared" si="287"/>
        <v/>
      </c>
      <c r="AR560" s="2" t="str">
        <f t="shared" si="288"/>
        <v/>
      </c>
      <c r="AS560" s="2" t="str">
        <f t="shared" si="289"/>
        <v/>
      </c>
      <c r="AT560" s="2" t="str">
        <f t="shared" si="290"/>
        <v/>
      </c>
      <c r="AU560" s="2">
        <f t="shared" si="310"/>
        <v>0</v>
      </c>
      <c r="AV560" s="2">
        <f t="shared" si="311"/>
        <v>0</v>
      </c>
      <c r="AW560" s="2">
        <f t="shared" si="312"/>
        <v>7.9071179238124151E-2</v>
      </c>
      <c r="AX560" s="2">
        <f t="shared" si="313"/>
        <v>0.13674475927152546</v>
      </c>
      <c r="AY560" s="2">
        <f t="shared" si="314"/>
        <v>0</v>
      </c>
      <c r="AZ560" s="2">
        <f t="shared" si="291"/>
        <v>4.5887573964497053E-2</v>
      </c>
      <c r="BA560" s="2">
        <f t="shared" si="292"/>
        <v>4.6775147928994086E-2</v>
      </c>
      <c r="BB560" s="2">
        <f t="shared" si="293"/>
        <v>6.8372379635762731E-2</v>
      </c>
      <c r="BC560">
        <f t="shared" si="294"/>
        <v>1</v>
      </c>
      <c r="BD560" s="74">
        <f t="shared" si="295"/>
        <v>3.5146385576913346E-2</v>
      </c>
      <c r="BE560" s="74">
        <f t="shared" si="296"/>
        <v>1.4984909920985376E-2</v>
      </c>
      <c r="BF560" s="74">
        <f t="shared" si="297"/>
        <v>1.4861780215440944E-2</v>
      </c>
      <c r="BG560" s="2">
        <f t="shared" si="298"/>
        <v>6.8372379635762731E-2</v>
      </c>
      <c r="BH560" s="2">
        <f t="shared" si="299"/>
        <v>0</v>
      </c>
      <c r="BI560" s="2">
        <f t="shared" si="300"/>
        <v>3.5146385576913346E-2</v>
      </c>
      <c r="BJ560" s="2">
        <f t="shared" si="301"/>
        <v>1.4984909920985376E-2</v>
      </c>
      <c r="BK560" s="2">
        <f t="shared" si="302"/>
        <v>1.4861780215440944E-2</v>
      </c>
      <c r="BL560" s="2">
        <f t="shared" si="303"/>
        <v>6.8372379635762731E-2</v>
      </c>
      <c r="BM560" s="2">
        <f t="shared" si="304"/>
        <v>0</v>
      </c>
      <c r="BN560" s="2">
        <f t="shared" si="305"/>
        <v>3.5146385576913346E-2</v>
      </c>
      <c r="BO560" s="2">
        <f t="shared" si="306"/>
        <v>2.7162857225727016E-2</v>
      </c>
      <c r="BP560" s="2">
        <f t="shared" si="307"/>
        <v>1.6944177594891568E-2</v>
      </c>
      <c r="BQ560" s="2">
        <f t="shared" si="308"/>
        <v>6.8372379635762731E-2</v>
      </c>
      <c r="BR560" s="2">
        <f t="shared" si="309"/>
        <v>0</v>
      </c>
    </row>
    <row r="561" spans="1:70" x14ac:dyDescent="0.3">
      <c r="A561" s="93">
        <v>0</v>
      </c>
      <c r="B561">
        <v>223186</v>
      </c>
      <c r="C561" t="s">
        <v>3122</v>
      </c>
      <c r="D561" t="s">
        <v>3120</v>
      </c>
      <c r="E561" t="s">
        <v>3123</v>
      </c>
      <c r="F561">
        <v>18689</v>
      </c>
      <c r="G561" t="s">
        <v>892</v>
      </c>
      <c r="H561" t="s">
        <v>923</v>
      </c>
      <c r="I561" t="s">
        <v>5231</v>
      </c>
      <c r="J561">
        <v>0</v>
      </c>
      <c r="K561">
        <v>4</v>
      </c>
      <c r="L561">
        <v>0</v>
      </c>
      <c r="M561">
        <v>0</v>
      </c>
      <c r="N561">
        <v>3</v>
      </c>
      <c r="O561" t="s">
        <v>992</v>
      </c>
      <c r="P561" t="s">
        <v>3124</v>
      </c>
      <c r="Q561" t="s">
        <v>3124</v>
      </c>
      <c r="R561">
        <v>0</v>
      </c>
      <c r="S561">
        <v>1</v>
      </c>
      <c r="T561">
        <v>0</v>
      </c>
      <c r="U561">
        <v>0</v>
      </c>
      <c r="V561">
        <v>205</v>
      </c>
      <c r="W561">
        <v>0</v>
      </c>
      <c r="X561">
        <v>0</v>
      </c>
      <c r="Y561">
        <v>0</v>
      </c>
      <c r="Z561" t="s">
        <v>2136</v>
      </c>
      <c r="AA561" t="s">
        <v>691</v>
      </c>
      <c r="AB561" s="69" t="str">
        <f>IF(AA561&lt;&gt;"",INDEX(Lookup!$N$2:$N$5,MATCH(Players!AA561,Lookup!$P$2:$P$5,0)),INDEX(Lookup!$N$2:$N$5,MATCH(Players!O561,Lookup!$O$2:$O$5,0)))</f>
        <v>Midfield</v>
      </c>
      <c r="AC561">
        <v>1995000</v>
      </c>
      <c r="AD561" s="69" t="s">
        <v>789</v>
      </c>
      <c r="AE561" s="69" t="str">
        <f>INDEX('Translate table'!$H$2:$H$622,MATCH(Players!P561,'Translate table'!$G$2:$G$622,0))</f>
        <v>Darko Churlinov</v>
      </c>
      <c r="AF561" s="69">
        <f>IFERROR(INDEX('Euro Qual stats'!$A$1:$L$2071,MATCH(Players!$AE561,'Euro Qual stats'!$A$1:$A$2071,0),MATCH(Players!AF$2,'Euro Qual stats'!$A$1:$L$1,0)),0)</f>
        <v>0</v>
      </c>
      <c r="AG561" s="69">
        <f>IFERROR(INDEX('Euro Qual stats'!$A$1:$L$2071,MATCH(Players!$AE561,'Euro Qual stats'!$A$1:$A$2071,0),MATCH(Players!AG$2,'Euro Qual stats'!$A$1:$L$1,0)),0)</f>
        <v>0</v>
      </c>
      <c r="AH561" s="69">
        <f>IFERROR(INDEX('Euro Qual stats'!$A$1:$L$2071,MATCH(Players!$AE561,'Euro Qual stats'!$A$1:$A$2071,0),MATCH(Players!AH$2,'Euro Qual stats'!$A$1:$L$1,0)),0)</f>
        <v>0</v>
      </c>
      <c r="AI561" s="69">
        <f>IFERROR(INDEX('Euro Qual stats'!$A$1:$L$2071,MATCH(Players!$AE561,'Euro Qual stats'!$A$1:$A$2071,0),MATCH(Players!AI$2,'Euro Qual stats'!$A$1:$L$1,0)),0)</f>
        <v>0</v>
      </c>
      <c r="AJ561" s="85">
        <f t="shared" si="280"/>
        <v>0.16033149171270719</v>
      </c>
      <c r="AK561" s="85">
        <f t="shared" si="281"/>
        <v>0.2239226519337017</v>
      </c>
      <c r="AL561" s="85">
        <f t="shared" si="282"/>
        <v>0.23265193370165746</v>
      </c>
      <c r="AM561" s="85">
        <f t="shared" si="283"/>
        <v>0</v>
      </c>
      <c r="AN561" s="85">
        <f t="shared" si="284"/>
        <v>0</v>
      </c>
      <c r="AO561" s="85">
        <f t="shared" si="285"/>
        <v>0</v>
      </c>
      <c r="AP561" s="2">
        <f t="shared" si="286"/>
        <v>0</v>
      </c>
      <c r="AQ561" s="2">
        <f t="shared" si="287"/>
        <v>0.43902439024390244</v>
      </c>
      <c r="AR561" s="2">
        <f t="shared" si="288"/>
        <v>0</v>
      </c>
      <c r="AS561" s="2">
        <f t="shared" si="289"/>
        <v>0</v>
      </c>
      <c r="AT561" s="2">
        <f t="shared" si="290"/>
        <v>0</v>
      </c>
      <c r="AU561" s="2">
        <f t="shared" si="310"/>
        <v>0</v>
      </c>
      <c r="AV561" s="2">
        <f t="shared" si="311"/>
        <v>0.43902439024390244</v>
      </c>
      <c r="AW561" s="2">
        <f t="shared" si="312"/>
        <v>0</v>
      </c>
      <c r="AX561" s="2">
        <f t="shared" si="313"/>
        <v>0</v>
      </c>
      <c r="AY561" s="2">
        <f t="shared" si="314"/>
        <v>0</v>
      </c>
      <c r="AZ561" s="2">
        <f t="shared" si="291"/>
        <v>0.11196132596685085</v>
      </c>
      <c r="BA561" s="2">
        <f t="shared" si="292"/>
        <v>0.2996779409783048</v>
      </c>
      <c r="BB561" s="2">
        <f t="shared" si="293"/>
        <v>0</v>
      </c>
      <c r="BC561">
        <f t="shared" si="294"/>
        <v>0</v>
      </c>
      <c r="BD561" s="74">
        <f t="shared" si="295"/>
        <v>0</v>
      </c>
      <c r="BE561" s="74">
        <f t="shared" si="296"/>
        <v>0</v>
      </c>
      <c r="BF561" s="74">
        <f t="shared" si="297"/>
        <v>0</v>
      </c>
      <c r="BG561" s="2">
        <f t="shared" si="298"/>
        <v>0</v>
      </c>
      <c r="BH561" s="2">
        <f t="shared" si="299"/>
        <v>0</v>
      </c>
      <c r="BI561" s="2">
        <f t="shared" si="300"/>
        <v>0</v>
      </c>
      <c r="BJ561" s="2">
        <f t="shared" si="301"/>
        <v>0</v>
      </c>
      <c r="BK561" s="2">
        <f t="shared" si="302"/>
        <v>0</v>
      </c>
      <c r="BL561" s="2">
        <f t="shared" si="303"/>
        <v>0</v>
      </c>
      <c r="BM561" s="2">
        <f t="shared" si="304"/>
        <v>0</v>
      </c>
      <c r="BN561" s="2">
        <f t="shared" si="305"/>
        <v>0</v>
      </c>
      <c r="BO561" s="2">
        <f t="shared" si="306"/>
        <v>0</v>
      </c>
      <c r="BP561" s="2">
        <f t="shared" si="307"/>
        <v>0</v>
      </c>
      <c r="BQ561" s="2">
        <f t="shared" si="308"/>
        <v>0</v>
      </c>
      <c r="BR561" s="2">
        <f t="shared" si="309"/>
        <v>0</v>
      </c>
    </row>
    <row r="562" spans="1:70" x14ac:dyDescent="0.3">
      <c r="A562" s="93">
        <v>0</v>
      </c>
      <c r="B562">
        <v>223185</v>
      </c>
      <c r="C562" t="s">
        <v>3125</v>
      </c>
      <c r="D562" t="s">
        <v>1697</v>
      </c>
      <c r="E562" t="s">
        <v>3126</v>
      </c>
      <c r="F562">
        <v>18689</v>
      </c>
      <c r="G562" t="s">
        <v>892</v>
      </c>
      <c r="H562" t="s">
        <v>923</v>
      </c>
      <c r="I562" t="s">
        <v>5231</v>
      </c>
      <c r="J562">
        <v>0</v>
      </c>
      <c r="K562">
        <v>4</v>
      </c>
      <c r="L562">
        <v>0</v>
      </c>
      <c r="M562">
        <v>0</v>
      </c>
      <c r="N562">
        <v>3</v>
      </c>
      <c r="O562" t="s">
        <v>992</v>
      </c>
      <c r="P562" t="s">
        <v>3127</v>
      </c>
      <c r="Q562" t="s">
        <v>3128</v>
      </c>
      <c r="R562">
        <v>2</v>
      </c>
      <c r="S562">
        <v>1</v>
      </c>
      <c r="T562">
        <v>0</v>
      </c>
      <c r="U562">
        <v>1</v>
      </c>
      <c r="V562">
        <v>1430</v>
      </c>
      <c r="W562">
        <v>3</v>
      </c>
      <c r="X562">
        <v>0</v>
      </c>
      <c r="Y562">
        <v>0</v>
      </c>
      <c r="Z562" t="s">
        <v>2136</v>
      </c>
      <c r="AA562" t="s">
        <v>691</v>
      </c>
      <c r="AB562" s="69" t="str">
        <f>IF(AA562&lt;&gt;"",INDEX(Lookup!$N$2:$N$5,MATCH(Players!AA562,Lookup!$P$2:$P$5,0)),INDEX(Lookup!$N$2:$N$5,MATCH(Players!O562,Lookup!$O$2:$O$5,0)))</f>
        <v>Midfield</v>
      </c>
      <c r="AC562">
        <v>1995000</v>
      </c>
      <c r="AD562" s="69" t="s">
        <v>788</v>
      </c>
      <c r="AE562" s="69" t="str">
        <f>INDEX('Translate table'!$H$2:$H$622,MATCH(Players!P562,'Translate table'!$G$2:$G$622,0))</f>
        <v>Daniel Avramovski</v>
      </c>
      <c r="AF562" s="69">
        <f>IFERROR(INDEX('Euro Qual stats'!$A$1:$L$2071,MATCH(Players!$AE562,'Euro Qual stats'!$A$1:$A$2071,0),MATCH(Players!AF$2,'Euro Qual stats'!$A$1:$L$1,0)),0)</f>
        <v>2</v>
      </c>
      <c r="AG562" s="69">
        <f>IFERROR(INDEX('Euro Qual stats'!$A$1:$L$2071,MATCH(Players!$AE562,'Euro Qual stats'!$A$1:$A$2071,0),MATCH(Players!AG$2,'Euro Qual stats'!$A$1:$L$1,0)),0)</f>
        <v>0</v>
      </c>
      <c r="AH562" s="69">
        <f>IFERROR(INDEX('Euro Qual stats'!$A$1:$L$2071,MATCH(Players!$AE562,'Euro Qual stats'!$A$1:$A$2071,0),MATCH(Players!AH$2,'Euro Qual stats'!$A$1:$L$1,0)),0)</f>
        <v>0</v>
      </c>
      <c r="AI562" s="69">
        <f>IFERROR(INDEX('Euro Qual stats'!$A$1:$L$2071,MATCH(Players!$AE562,'Euro Qual stats'!$A$1:$A$2071,0),MATCH(Players!AI$2,'Euro Qual stats'!$A$1:$L$1,0)),0)</f>
        <v>0</v>
      </c>
      <c r="AJ562" s="85">
        <f t="shared" si="280"/>
        <v>0.13360957642725599</v>
      </c>
      <c r="AK562" s="85">
        <f t="shared" si="281"/>
        <v>0.18660220994475143</v>
      </c>
      <c r="AL562" s="85">
        <f t="shared" si="282"/>
        <v>0.19387661141804788</v>
      </c>
      <c r="AM562" s="85">
        <f t="shared" si="283"/>
        <v>0</v>
      </c>
      <c r="AN562" s="85">
        <f t="shared" si="284"/>
        <v>0</v>
      </c>
      <c r="AO562" s="85">
        <f t="shared" si="285"/>
        <v>0</v>
      </c>
      <c r="AP562" s="2">
        <f t="shared" si="286"/>
        <v>0.12587412587412589</v>
      </c>
      <c r="AQ562" s="2">
        <f t="shared" si="287"/>
        <v>6.2937062937062943E-2</v>
      </c>
      <c r="AR562" s="2">
        <f t="shared" si="288"/>
        <v>0.1888111888111888</v>
      </c>
      <c r="AS562" s="2">
        <f t="shared" si="289"/>
        <v>0</v>
      </c>
      <c r="AT562" s="2">
        <f t="shared" si="290"/>
        <v>0</v>
      </c>
      <c r="AU562" s="2">
        <f t="shared" si="310"/>
        <v>0.12587412587412589</v>
      </c>
      <c r="AV562" s="2">
        <f t="shared" si="311"/>
        <v>6.2937062937062943E-2</v>
      </c>
      <c r="AW562" s="2">
        <f t="shared" si="312"/>
        <v>0.1888111888111888</v>
      </c>
      <c r="AX562" s="2">
        <f t="shared" si="313"/>
        <v>0</v>
      </c>
      <c r="AY562" s="2">
        <f t="shared" si="314"/>
        <v>0</v>
      </c>
      <c r="AZ562" s="2">
        <f t="shared" si="291"/>
        <v>0.15623816790943867</v>
      </c>
      <c r="BA562" s="2">
        <f t="shared" si="292"/>
        <v>9.8273319682159466E-2</v>
      </c>
      <c r="BB562" s="2">
        <f t="shared" si="293"/>
        <v>0</v>
      </c>
      <c r="BC562">
        <f t="shared" si="294"/>
        <v>0</v>
      </c>
      <c r="BD562" s="74">
        <f t="shared" si="295"/>
        <v>0</v>
      </c>
      <c r="BE562" s="74">
        <f t="shared" si="296"/>
        <v>0</v>
      </c>
      <c r="BF562" s="74">
        <f t="shared" si="297"/>
        <v>0</v>
      </c>
      <c r="BG562" s="2">
        <f t="shared" si="298"/>
        <v>0</v>
      </c>
      <c r="BH562" s="2">
        <f t="shared" si="299"/>
        <v>0</v>
      </c>
      <c r="BI562" s="2">
        <f t="shared" si="300"/>
        <v>0</v>
      </c>
      <c r="BJ562" s="2">
        <f t="shared" si="301"/>
        <v>0</v>
      </c>
      <c r="BK562" s="2">
        <f t="shared" si="302"/>
        <v>0</v>
      </c>
      <c r="BL562" s="2">
        <f t="shared" si="303"/>
        <v>0</v>
      </c>
      <c r="BM562" s="2">
        <f t="shared" si="304"/>
        <v>0</v>
      </c>
      <c r="BN562" s="2">
        <f t="shared" si="305"/>
        <v>0</v>
      </c>
      <c r="BO562" s="2">
        <f t="shared" si="306"/>
        <v>0</v>
      </c>
      <c r="BP562" s="2">
        <f t="shared" si="307"/>
        <v>0</v>
      </c>
      <c r="BQ562" s="2">
        <f t="shared" si="308"/>
        <v>0</v>
      </c>
      <c r="BR562" s="2">
        <f t="shared" si="309"/>
        <v>0</v>
      </c>
    </row>
    <row r="563" spans="1:70" x14ac:dyDescent="0.3">
      <c r="A563" s="93">
        <v>0</v>
      </c>
      <c r="B563">
        <v>213439</v>
      </c>
      <c r="C563" t="s">
        <v>3129</v>
      </c>
      <c r="D563" t="s">
        <v>3130</v>
      </c>
      <c r="E563" t="s">
        <v>3131</v>
      </c>
      <c r="F563">
        <v>18689</v>
      </c>
      <c r="G563" t="s">
        <v>892</v>
      </c>
      <c r="H563" t="s">
        <v>923</v>
      </c>
      <c r="I563" t="s">
        <v>5231</v>
      </c>
      <c r="J563">
        <v>0</v>
      </c>
      <c r="K563">
        <v>4</v>
      </c>
      <c r="L563">
        <v>0</v>
      </c>
      <c r="M563">
        <v>0</v>
      </c>
      <c r="N563">
        <v>19</v>
      </c>
      <c r="O563" t="s">
        <v>992</v>
      </c>
      <c r="P563" t="s">
        <v>3132</v>
      </c>
      <c r="Q563" t="s">
        <v>3133</v>
      </c>
      <c r="R563">
        <v>0</v>
      </c>
      <c r="S563">
        <v>0</v>
      </c>
      <c r="T563">
        <v>0</v>
      </c>
      <c r="U563">
        <v>0</v>
      </c>
      <c r="V563">
        <v>218</v>
      </c>
      <c r="W563">
        <v>0</v>
      </c>
      <c r="X563">
        <v>0</v>
      </c>
      <c r="Y563">
        <v>0</v>
      </c>
      <c r="Z563" t="s">
        <v>2136</v>
      </c>
      <c r="AA563" t="s">
        <v>693</v>
      </c>
      <c r="AB563" s="69" t="str">
        <f>IF(AA563&lt;&gt;"",INDEX(Lookup!$N$2:$N$5,MATCH(Players!AA563,Lookup!$P$2:$P$5,0)),INDEX(Lookup!$N$2:$N$5,MATCH(Players!O563,Lookup!$O$2:$O$5,0)))</f>
        <v>Striker</v>
      </c>
      <c r="AC563">
        <v>1995000</v>
      </c>
      <c r="AD563" s="69" t="s">
        <v>788</v>
      </c>
      <c r="AE563" s="69" t="str">
        <f>INDEX('Translate table'!$H$2:$H$622,MATCH(Players!P563,'Translate table'!$G$2:$G$622,0))</f>
        <v>Marjan Radeski</v>
      </c>
      <c r="AF563" s="69">
        <f>IFERROR(INDEX('Euro Qual stats'!$A$1:$L$2071,MATCH(Players!$AE563,'Euro Qual stats'!$A$1:$A$2071,0),MATCH(Players!AF$2,'Euro Qual stats'!$A$1:$L$1,0)),0)</f>
        <v>3</v>
      </c>
      <c r="AG563" s="69">
        <f>IFERROR(INDEX('Euro Qual stats'!$A$1:$L$2071,MATCH(Players!$AE563,'Euro Qual stats'!$A$1:$A$2071,0),MATCH(Players!AG$2,'Euro Qual stats'!$A$1:$L$1,0)),0)</f>
        <v>0</v>
      </c>
      <c r="AH563" s="69">
        <f>IFERROR(INDEX('Euro Qual stats'!$A$1:$L$2071,MATCH(Players!$AE563,'Euro Qual stats'!$A$1:$A$2071,0),MATCH(Players!AH$2,'Euro Qual stats'!$A$1:$L$1,0)),0)</f>
        <v>0</v>
      </c>
      <c r="AI563" s="69">
        <f>IFERROR(INDEX('Euro Qual stats'!$A$1:$L$2071,MATCH(Players!$AE563,'Euro Qual stats'!$A$1:$A$2071,0),MATCH(Players!AI$2,'Euro Qual stats'!$A$1:$L$1,0)),0)</f>
        <v>0</v>
      </c>
      <c r="AJ563" s="85">
        <f t="shared" si="280"/>
        <v>0.15261792452830192</v>
      </c>
      <c r="AK563" s="85">
        <f t="shared" si="281"/>
        <v>0.42452830188679225</v>
      </c>
      <c r="AL563" s="85">
        <f t="shared" si="282"/>
        <v>0.13209905660377358</v>
      </c>
      <c r="AM563" s="85">
        <f t="shared" si="283"/>
        <v>0</v>
      </c>
      <c r="AN563" s="85">
        <f t="shared" si="284"/>
        <v>0</v>
      </c>
      <c r="AO563" s="85">
        <f t="shared" si="285"/>
        <v>0</v>
      </c>
      <c r="AP563" s="2">
        <f t="shared" si="286"/>
        <v>0</v>
      </c>
      <c r="AQ563" s="2">
        <f t="shared" si="287"/>
        <v>0</v>
      </c>
      <c r="AR563" s="2">
        <f t="shared" si="288"/>
        <v>0</v>
      </c>
      <c r="AS563" s="2">
        <f t="shared" si="289"/>
        <v>0</v>
      </c>
      <c r="AT563" s="2">
        <f t="shared" si="290"/>
        <v>0</v>
      </c>
      <c r="AU563" s="2">
        <f t="shared" si="310"/>
        <v>0</v>
      </c>
      <c r="AV563" s="2">
        <f t="shared" si="311"/>
        <v>0</v>
      </c>
      <c r="AW563" s="2">
        <f t="shared" si="312"/>
        <v>0</v>
      </c>
      <c r="AX563" s="2">
        <f t="shared" si="313"/>
        <v>0</v>
      </c>
      <c r="AY563" s="2">
        <f t="shared" si="314"/>
        <v>0</v>
      </c>
      <c r="AZ563" s="2">
        <f t="shared" si="291"/>
        <v>0.21226415094339612</v>
      </c>
      <c r="BA563" s="2">
        <f t="shared" si="292"/>
        <v>7.6308962264150959E-2</v>
      </c>
      <c r="BB563" s="2">
        <f t="shared" si="293"/>
        <v>0</v>
      </c>
      <c r="BC563">
        <f t="shared" si="294"/>
        <v>0</v>
      </c>
      <c r="BD563" s="74">
        <f t="shared" si="295"/>
        <v>0</v>
      </c>
      <c r="BE563" s="74">
        <f t="shared" si="296"/>
        <v>0</v>
      </c>
      <c r="BF563" s="74">
        <f t="shared" si="297"/>
        <v>0</v>
      </c>
      <c r="BG563" s="2">
        <f t="shared" si="298"/>
        <v>0</v>
      </c>
      <c r="BH563" s="2">
        <f t="shared" si="299"/>
        <v>0</v>
      </c>
      <c r="BI563" s="2">
        <f t="shared" si="300"/>
        <v>0</v>
      </c>
      <c r="BJ563" s="2">
        <f t="shared" si="301"/>
        <v>0</v>
      </c>
      <c r="BK563" s="2">
        <f t="shared" si="302"/>
        <v>0</v>
      </c>
      <c r="BL563" s="2">
        <f t="shared" si="303"/>
        <v>0</v>
      </c>
      <c r="BM563" s="2">
        <f t="shared" si="304"/>
        <v>0</v>
      </c>
      <c r="BN563" s="2">
        <f t="shared" si="305"/>
        <v>0</v>
      </c>
      <c r="BO563" s="2">
        <f t="shared" si="306"/>
        <v>0</v>
      </c>
      <c r="BP563" s="2">
        <f t="shared" si="307"/>
        <v>0</v>
      </c>
      <c r="BQ563" s="2">
        <f t="shared" si="308"/>
        <v>0</v>
      </c>
      <c r="BR563" s="2">
        <f t="shared" si="309"/>
        <v>0</v>
      </c>
    </row>
    <row r="564" spans="1:70" x14ac:dyDescent="0.3">
      <c r="A564" s="93">
        <v>0</v>
      </c>
      <c r="B564">
        <v>204893</v>
      </c>
      <c r="C564" t="s">
        <v>3134</v>
      </c>
      <c r="D564" t="s">
        <v>3135</v>
      </c>
      <c r="E564" t="s">
        <v>3136</v>
      </c>
      <c r="F564">
        <v>18689</v>
      </c>
      <c r="G564" t="s">
        <v>892</v>
      </c>
      <c r="H564" t="s">
        <v>923</v>
      </c>
      <c r="I564" t="s">
        <v>979</v>
      </c>
      <c r="J564">
        <v>2.4</v>
      </c>
      <c r="K564">
        <v>4</v>
      </c>
      <c r="L564">
        <v>2.4</v>
      </c>
      <c r="M564">
        <v>0</v>
      </c>
      <c r="N564">
        <v>21</v>
      </c>
      <c r="O564" t="s">
        <v>992</v>
      </c>
      <c r="P564" t="s">
        <v>3137</v>
      </c>
      <c r="Q564" t="s">
        <v>1155</v>
      </c>
      <c r="Z564" t="s">
        <v>2136</v>
      </c>
      <c r="AA564" t="s">
        <v>691</v>
      </c>
      <c r="AB564" s="69" t="str">
        <f>IF(AA564&lt;&gt;"",INDEX(Lookup!$N$2:$N$5,MATCH(Players!AA564,Lookup!$P$2:$P$5,0)),INDEX(Lookup!$N$2:$N$5,MATCH(Players!O564,Lookup!$O$2:$O$5,0)))</f>
        <v>Midfield</v>
      </c>
      <c r="AC564">
        <v>2504000</v>
      </c>
      <c r="AD564" s="69" t="s">
        <v>788</v>
      </c>
      <c r="AE564" s="69" t="str">
        <f>INDEX('Translate table'!$H$2:$H$622,MATCH(Players!P564,'Translate table'!$G$2:$G$622,0))</f>
        <v>Boban Nikolov</v>
      </c>
      <c r="AF564" s="69">
        <f>IFERROR(INDEX('Euro Qual stats'!$A$1:$L$2071,MATCH(Players!$AE564,'Euro Qual stats'!$A$1:$A$2071,0),MATCH(Players!AF$2,'Euro Qual stats'!$A$1:$L$1,0)),0)</f>
        <v>11</v>
      </c>
      <c r="AG564" s="69">
        <f>IFERROR(INDEX('Euro Qual stats'!$A$1:$L$2071,MATCH(Players!$AE564,'Euro Qual stats'!$A$1:$A$2071,0),MATCH(Players!AG$2,'Euro Qual stats'!$A$1:$L$1,0)),0)</f>
        <v>0</v>
      </c>
      <c r="AH564" s="69">
        <f>IFERROR(INDEX('Euro Qual stats'!$A$1:$L$2071,MATCH(Players!$AE564,'Euro Qual stats'!$A$1:$A$2071,0),MATCH(Players!AH$2,'Euro Qual stats'!$A$1:$L$1,0)),0)</f>
        <v>0.11</v>
      </c>
      <c r="AI564" s="69">
        <f>IFERROR(INDEX('Euro Qual stats'!$A$1:$L$2071,MATCH(Players!$AE564,'Euro Qual stats'!$A$1:$A$2071,0),MATCH(Players!AI$2,'Euro Qual stats'!$A$1:$L$1,0)),0)</f>
        <v>0.54</v>
      </c>
      <c r="AJ564" s="85">
        <f t="shared" si="280"/>
        <v>1.3360957642725598E-2</v>
      </c>
      <c r="AK564" s="85">
        <f t="shared" si="281"/>
        <v>0.11949355432780848</v>
      </c>
      <c r="AL564" s="85">
        <f t="shared" si="282"/>
        <v>0.51438766114180479</v>
      </c>
      <c r="AM564" s="85">
        <f t="shared" si="283"/>
        <v>1.1343884180794206E-2</v>
      </c>
      <c r="AN564" s="85">
        <f t="shared" si="284"/>
        <v>7.1469522934589927E-2</v>
      </c>
      <c r="AO564" s="85">
        <f t="shared" si="285"/>
        <v>0.19586523293198188</v>
      </c>
      <c r="AP564" s="2" t="str">
        <f t="shared" si="286"/>
        <v/>
      </c>
      <c r="AQ564" s="2" t="str">
        <f t="shared" si="287"/>
        <v/>
      </c>
      <c r="AR564" s="2" t="str">
        <f t="shared" si="288"/>
        <v/>
      </c>
      <c r="AS564" s="2" t="str">
        <f t="shared" si="289"/>
        <v/>
      </c>
      <c r="AT564" s="2" t="str">
        <f t="shared" si="290"/>
        <v/>
      </c>
      <c r="AU564" s="2">
        <f t="shared" si="310"/>
        <v>3.2738711651272179E-2</v>
      </c>
      <c r="AV564" s="2">
        <f t="shared" si="311"/>
        <v>3.0526157122442311E-2</v>
      </c>
      <c r="AW564" s="2">
        <f t="shared" si="312"/>
        <v>0.22701179417597328</v>
      </c>
      <c r="AX564" s="2">
        <f t="shared" si="313"/>
        <v>0.16385980883022302</v>
      </c>
      <c r="AY564" s="2">
        <f t="shared" si="314"/>
        <v>0</v>
      </c>
      <c r="AZ564" s="2">
        <f t="shared" si="291"/>
        <v>7.6116132989540328E-2</v>
      </c>
      <c r="BA564" s="2">
        <f t="shared" si="292"/>
        <v>2.1943557382583953E-2</v>
      </c>
      <c r="BB564" s="2">
        <f t="shared" si="293"/>
        <v>0.35192990441511152</v>
      </c>
      <c r="BC564">
        <f t="shared" si="294"/>
        <v>1</v>
      </c>
      <c r="BD564" s="74">
        <f t="shared" si="295"/>
        <v>5.8299158738350169E-2</v>
      </c>
      <c r="BE564" s="74">
        <f t="shared" si="296"/>
        <v>7.0298490818918417E-3</v>
      </c>
      <c r="BF564" s="74">
        <f t="shared" si="297"/>
        <v>4.2667877523313261E-2</v>
      </c>
      <c r="BG564" s="2">
        <f t="shared" si="298"/>
        <v>0.35192990441511152</v>
      </c>
      <c r="BH564" s="2">
        <f t="shared" si="299"/>
        <v>0</v>
      </c>
      <c r="BI564" s="2">
        <f t="shared" si="300"/>
        <v>5.8299158738350169E-2</v>
      </c>
      <c r="BJ564" s="2">
        <f t="shared" si="301"/>
        <v>7.0298490818918417E-3</v>
      </c>
      <c r="BK564" s="2">
        <f t="shared" si="302"/>
        <v>4.2667877523313261E-2</v>
      </c>
      <c r="BL564" s="2">
        <f t="shared" si="303"/>
        <v>0.35192990441511152</v>
      </c>
      <c r="BM564" s="2">
        <f t="shared" si="304"/>
        <v>0</v>
      </c>
      <c r="BN564" s="2">
        <f t="shared" si="305"/>
        <v>5.8299158738350169E-2</v>
      </c>
      <c r="BO564" s="2">
        <f t="shared" si="306"/>
        <v>1.2742871858203317E-2</v>
      </c>
      <c r="BP564" s="2">
        <f t="shared" si="307"/>
        <v>4.8646399278664862E-2</v>
      </c>
      <c r="BQ564" s="2">
        <f t="shared" si="308"/>
        <v>0.35192990441511152</v>
      </c>
      <c r="BR564" s="2">
        <f t="shared" si="309"/>
        <v>0</v>
      </c>
    </row>
    <row r="565" spans="1:70" x14ac:dyDescent="0.3">
      <c r="A565" s="93">
        <v>0</v>
      </c>
      <c r="B565">
        <v>204890</v>
      </c>
      <c r="C565" t="s">
        <v>3138</v>
      </c>
      <c r="D565" t="s">
        <v>3139</v>
      </c>
      <c r="E565" t="s">
        <v>3140</v>
      </c>
      <c r="F565">
        <v>18689</v>
      </c>
      <c r="G565" t="s">
        <v>892</v>
      </c>
      <c r="H565" t="s">
        <v>923</v>
      </c>
      <c r="I565" t="s">
        <v>979</v>
      </c>
      <c r="J565">
        <v>2.7</v>
      </c>
      <c r="K565">
        <v>4</v>
      </c>
      <c r="L565">
        <v>2.7</v>
      </c>
      <c r="M565">
        <v>0</v>
      </c>
      <c r="N565">
        <v>81</v>
      </c>
      <c r="O565" t="s">
        <v>992</v>
      </c>
      <c r="P565" t="s">
        <v>3141</v>
      </c>
      <c r="Q565" t="s">
        <v>3142</v>
      </c>
      <c r="R565">
        <v>0</v>
      </c>
      <c r="S565">
        <v>2</v>
      </c>
      <c r="T565">
        <v>0</v>
      </c>
      <c r="U565">
        <v>0</v>
      </c>
      <c r="V565">
        <v>40</v>
      </c>
      <c r="W565">
        <v>1</v>
      </c>
      <c r="X565">
        <v>0</v>
      </c>
      <c r="Y565">
        <v>0</v>
      </c>
      <c r="Z565" t="s">
        <v>2136</v>
      </c>
      <c r="AA565" t="s">
        <v>691</v>
      </c>
      <c r="AB565" s="69" t="str">
        <f>IF(AA565&lt;&gt;"",INDEX(Lookup!$N$2:$N$5,MATCH(Players!AA565,Lookup!$P$2:$P$5,0)),INDEX(Lookup!$N$2:$N$5,MATCH(Players!O565,Lookup!$O$2:$O$5,0)))</f>
        <v>Midfield</v>
      </c>
      <c r="AC565">
        <v>2478000</v>
      </c>
      <c r="AD565" s="69" t="s">
        <v>788</v>
      </c>
      <c r="AE565" s="69" t="str">
        <f>INDEX('Translate table'!$H$2:$H$622,MATCH(Players!P565,'Translate table'!$G$2:$G$622,0))</f>
        <v>Arijan Ademi</v>
      </c>
      <c r="AF565" s="69">
        <f>IFERROR(INDEX('Euro Qual stats'!$A$1:$L$2071,MATCH(Players!$AE565,'Euro Qual stats'!$A$1:$A$2071,0),MATCH(Players!AF$2,'Euro Qual stats'!$A$1:$L$1,0)),0)</f>
        <v>7</v>
      </c>
      <c r="AG565" s="69">
        <f>IFERROR(INDEX('Euro Qual stats'!$A$1:$L$2071,MATCH(Players!$AE565,'Euro Qual stats'!$A$1:$A$2071,0),MATCH(Players!AG$2,'Euro Qual stats'!$A$1:$L$1,0)),0)</f>
        <v>0.18</v>
      </c>
      <c r="AH565" s="69">
        <f>IFERROR(INDEX('Euro Qual stats'!$A$1:$L$2071,MATCH(Players!$AE565,'Euro Qual stats'!$A$1:$A$2071,0),MATCH(Players!AH$2,'Euro Qual stats'!$A$1:$L$1,0)),0)</f>
        <v>0.18</v>
      </c>
      <c r="AI565" s="69">
        <f>IFERROR(INDEX('Euro Qual stats'!$A$1:$L$2071,MATCH(Players!$AE565,'Euro Qual stats'!$A$1:$A$2071,0),MATCH(Players!AI$2,'Euro Qual stats'!$A$1:$L$1,0)),0)</f>
        <v>0.35</v>
      </c>
      <c r="AJ565" s="85">
        <f t="shared" si="280"/>
        <v>0.17180478821362799</v>
      </c>
      <c r="AK565" s="85">
        <f t="shared" si="281"/>
        <v>0.19830110497237571</v>
      </c>
      <c r="AL565" s="85">
        <f t="shared" si="282"/>
        <v>0.30110497237569062</v>
      </c>
      <c r="AM565" s="85">
        <f t="shared" si="283"/>
        <v>0.14586780912836547</v>
      </c>
      <c r="AN565" s="85">
        <f t="shared" si="284"/>
        <v>0.11860460130676284</v>
      </c>
      <c r="AO565" s="85">
        <f t="shared" si="285"/>
        <v>0.11465281927725768</v>
      </c>
      <c r="AP565" s="2">
        <f t="shared" si="286"/>
        <v>0</v>
      </c>
      <c r="AQ565" s="2">
        <f t="shared" si="287"/>
        <v>4.5</v>
      </c>
      <c r="AR565" s="2">
        <f t="shared" si="288"/>
        <v>2.25</v>
      </c>
      <c r="AS565" s="2">
        <f t="shared" si="289"/>
        <v>0</v>
      </c>
      <c r="AT565" s="2">
        <f t="shared" si="290"/>
        <v>0</v>
      </c>
      <c r="AU565" s="2">
        <f t="shared" si="310"/>
        <v>0</v>
      </c>
      <c r="AV565" s="2">
        <f t="shared" si="311"/>
        <v>4.5</v>
      </c>
      <c r="AW565" s="2">
        <f t="shared" si="312"/>
        <v>2.25</v>
      </c>
      <c r="AX565" s="2">
        <f t="shared" si="313"/>
        <v>0</v>
      </c>
      <c r="AY565" s="2">
        <f t="shared" si="314"/>
        <v>0</v>
      </c>
      <c r="AZ565" s="2">
        <f t="shared" si="291"/>
        <v>9.9150552486187857E-2</v>
      </c>
      <c r="BA565" s="2">
        <f t="shared" si="292"/>
        <v>2.3359023941068138</v>
      </c>
      <c r="BB565" s="2">
        <f t="shared" si="293"/>
        <v>0.17499999999999999</v>
      </c>
      <c r="BC565">
        <f t="shared" si="294"/>
        <v>1</v>
      </c>
      <c r="BD565" s="74">
        <f t="shared" si="295"/>
        <v>7.5941769127731595E-2</v>
      </c>
      <c r="BE565" s="74">
        <f t="shared" si="296"/>
        <v>0.74833086606247834</v>
      </c>
      <c r="BF565" s="74">
        <f t="shared" si="297"/>
        <v>0.42289751850089419</v>
      </c>
      <c r="BG565" s="2">
        <f t="shared" si="298"/>
        <v>0.17499999999999999</v>
      </c>
      <c r="BH565" s="2">
        <f t="shared" si="299"/>
        <v>0</v>
      </c>
      <c r="BI565" s="2">
        <f t="shared" si="300"/>
        <v>7.5941769127731595E-2</v>
      </c>
      <c r="BJ565" s="2">
        <f t="shared" si="301"/>
        <v>0.3</v>
      </c>
      <c r="BK565" s="2">
        <f t="shared" si="302"/>
        <v>0.3</v>
      </c>
      <c r="BL565" s="2">
        <f t="shared" si="303"/>
        <v>0.17499999999999999</v>
      </c>
      <c r="BM565" s="2">
        <f t="shared" si="304"/>
        <v>0</v>
      </c>
      <c r="BN565" s="2">
        <f t="shared" si="305"/>
        <v>7.5941769127731595E-2</v>
      </c>
      <c r="BO565" s="2">
        <f t="shared" si="306"/>
        <v>0.54380421441881133</v>
      </c>
      <c r="BP565" s="2">
        <f t="shared" si="307"/>
        <v>0.34203528815384598</v>
      </c>
      <c r="BQ565" s="2">
        <f t="shared" si="308"/>
        <v>0.17499999999999999</v>
      </c>
      <c r="BR565" s="2">
        <f t="shared" si="309"/>
        <v>0</v>
      </c>
    </row>
    <row r="566" spans="1:70" x14ac:dyDescent="0.3">
      <c r="A566" s="93">
        <v>0</v>
      </c>
      <c r="B566">
        <v>204883</v>
      </c>
      <c r="C566" t="s">
        <v>3143</v>
      </c>
      <c r="D566" t="s">
        <v>1556</v>
      </c>
      <c r="E566" t="s">
        <v>3144</v>
      </c>
      <c r="F566">
        <v>18689</v>
      </c>
      <c r="G566" t="s">
        <v>892</v>
      </c>
      <c r="H566" t="s">
        <v>923</v>
      </c>
      <c r="I566" t="s">
        <v>5231</v>
      </c>
      <c r="J566">
        <v>0</v>
      </c>
      <c r="K566">
        <v>4</v>
      </c>
      <c r="L566">
        <v>0</v>
      </c>
      <c r="M566">
        <v>0</v>
      </c>
      <c r="N566">
        <v>4</v>
      </c>
      <c r="O566" t="s">
        <v>992</v>
      </c>
      <c r="P566" t="s">
        <v>3145</v>
      </c>
      <c r="Q566" t="s">
        <v>3119</v>
      </c>
      <c r="R566">
        <v>2</v>
      </c>
      <c r="S566">
        <v>0</v>
      </c>
      <c r="T566">
        <v>0</v>
      </c>
      <c r="U566">
        <v>6</v>
      </c>
      <c r="V566">
        <v>2785</v>
      </c>
      <c r="W566">
        <v>4</v>
      </c>
      <c r="X566">
        <v>3</v>
      </c>
      <c r="Y566">
        <v>1</v>
      </c>
      <c r="Z566" t="s">
        <v>2136</v>
      </c>
      <c r="AA566" t="s">
        <v>691</v>
      </c>
      <c r="AB566" s="69" t="str">
        <f>IF(AA566&lt;&gt;"",INDEX(Lookup!$N$2:$N$5,MATCH(Players!AA566,Lookup!$P$2:$P$5,0)),INDEX(Lookup!$N$2:$N$5,MATCH(Players!O566,Lookup!$O$2:$O$5,0)))</f>
        <v>Midfield</v>
      </c>
      <c r="AC566">
        <v>1995000</v>
      </c>
      <c r="AD566" s="69" t="s">
        <v>788</v>
      </c>
      <c r="AE566" s="69" t="str">
        <f>INDEX('Translate table'!$H$2:$H$622,MATCH(Players!P566,'Translate table'!$G$2:$G$622,0))</f>
        <v>Stefan Spirovski</v>
      </c>
      <c r="AF566" s="69">
        <f>IFERROR(INDEX('Euro Qual stats'!$A$1:$L$2071,MATCH(Players!$AE566,'Euro Qual stats'!$A$1:$A$2071,0),MATCH(Players!AF$2,'Euro Qual stats'!$A$1:$L$1,0)),0)</f>
        <v>6</v>
      </c>
      <c r="AG566" s="69">
        <f>IFERROR(INDEX('Euro Qual stats'!$A$1:$L$2071,MATCH(Players!$AE566,'Euro Qual stats'!$A$1:$A$2071,0),MATCH(Players!AG$2,'Euro Qual stats'!$A$1:$L$1,0)),0)</f>
        <v>0</v>
      </c>
      <c r="AH566" s="69">
        <f>IFERROR(INDEX('Euro Qual stats'!$A$1:$L$2071,MATCH(Players!$AE566,'Euro Qual stats'!$A$1:$A$2071,0),MATCH(Players!AH$2,'Euro Qual stats'!$A$1:$L$1,0)),0)</f>
        <v>0</v>
      </c>
      <c r="AI566" s="69">
        <f>IFERROR(INDEX('Euro Qual stats'!$A$1:$L$2071,MATCH(Players!$AE566,'Euro Qual stats'!$A$1:$A$2071,0),MATCH(Players!AI$2,'Euro Qual stats'!$A$1:$L$1,0)),0)</f>
        <v>0.28999999999999998</v>
      </c>
      <c r="AJ566" s="85">
        <f t="shared" si="280"/>
        <v>8.0165745856353596E-2</v>
      </c>
      <c r="AK566" s="85">
        <f t="shared" si="281"/>
        <v>0.11196132596685085</v>
      </c>
      <c r="AL566" s="85">
        <f t="shared" si="282"/>
        <v>0.26132596685082871</v>
      </c>
      <c r="AM566" s="85">
        <f t="shared" si="283"/>
        <v>0</v>
      </c>
      <c r="AN566" s="85">
        <f t="shared" si="284"/>
        <v>0</v>
      </c>
      <c r="AO566" s="85">
        <f t="shared" si="285"/>
        <v>0</v>
      </c>
      <c r="AP566" s="2">
        <f t="shared" si="286"/>
        <v>6.4631956912028735E-2</v>
      </c>
      <c r="AQ566" s="2">
        <f t="shared" si="287"/>
        <v>0</v>
      </c>
      <c r="AR566" s="2">
        <f t="shared" si="288"/>
        <v>0.12926391382405747</v>
      </c>
      <c r="AS566" s="2">
        <f t="shared" si="289"/>
        <v>9.6947935368043081E-2</v>
      </c>
      <c r="AT566" s="2">
        <f t="shared" si="290"/>
        <v>3.2315978456014367E-2</v>
      </c>
      <c r="AU566" s="2">
        <f t="shared" si="310"/>
        <v>6.4631956912028735E-2</v>
      </c>
      <c r="AV566" s="2">
        <f t="shared" si="311"/>
        <v>0</v>
      </c>
      <c r="AW566" s="2">
        <f t="shared" si="312"/>
        <v>0.12926391382405747</v>
      </c>
      <c r="AX566" s="2">
        <f t="shared" si="313"/>
        <v>9.6947935368043081E-2</v>
      </c>
      <c r="AY566" s="2">
        <f t="shared" si="314"/>
        <v>3.2315978456014367E-2</v>
      </c>
      <c r="AZ566" s="2">
        <f t="shared" si="291"/>
        <v>8.8296641439439799E-2</v>
      </c>
      <c r="BA566" s="2">
        <f t="shared" si="292"/>
        <v>4.0082872928176798E-2</v>
      </c>
      <c r="BB566" s="2">
        <f t="shared" si="293"/>
        <v>0.19347396768402153</v>
      </c>
      <c r="BC566">
        <f t="shared" si="294"/>
        <v>0</v>
      </c>
      <c r="BD566" s="74">
        <f t="shared" si="295"/>
        <v>0</v>
      </c>
      <c r="BE566" s="74">
        <f t="shared" si="296"/>
        <v>0</v>
      </c>
      <c r="BF566" s="74">
        <f t="shared" si="297"/>
        <v>0</v>
      </c>
      <c r="BG566" s="2">
        <f t="shared" si="298"/>
        <v>0.19347396768402153</v>
      </c>
      <c r="BH566" s="2">
        <f t="shared" si="299"/>
        <v>3.2315978456014367E-2</v>
      </c>
      <c r="BI566" s="2">
        <f t="shared" si="300"/>
        <v>0</v>
      </c>
      <c r="BJ566" s="2">
        <f t="shared" si="301"/>
        <v>0</v>
      </c>
      <c r="BK566" s="2">
        <f t="shared" si="302"/>
        <v>0</v>
      </c>
      <c r="BL566" s="2">
        <f t="shared" si="303"/>
        <v>0.19347396768402153</v>
      </c>
      <c r="BM566" s="2">
        <f t="shared" si="304"/>
        <v>3.2315978456014367E-2</v>
      </c>
      <c r="BN566" s="2">
        <f t="shared" si="305"/>
        <v>0</v>
      </c>
      <c r="BO566" s="2">
        <f t="shared" si="306"/>
        <v>0</v>
      </c>
      <c r="BP566" s="2">
        <f t="shared" si="307"/>
        <v>0</v>
      </c>
      <c r="BQ566" s="2">
        <f t="shared" si="308"/>
        <v>0.19347396768402153</v>
      </c>
      <c r="BR566" s="2">
        <f t="shared" si="309"/>
        <v>3.2315978456014367E-2</v>
      </c>
    </row>
    <row r="567" spans="1:70" x14ac:dyDescent="0.3">
      <c r="A567" s="93">
        <v>0</v>
      </c>
      <c r="B567">
        <v>223188</v>
      </c>
      <c r="C567" t="s">
        <v>5216</v>
      </c>
      <c r="E567" t="s">
        <v>5217</v>
      </c>
      <c r="F567">
        <v>18689</v>
      </c>
      <c r="G567" t="s">
        <v>892</v>
      </c>
      <c r="H567" t="s">
        <v>923</v>
      </c>
      <c r="I567" t="s">
        <v>5231</v>
      </c>
      <c r="J567">
        <v>0.7</v>
      </c>
      <c r="K567">
        <v>4</v>
      </c>
      <c r="L567">
        <v>0.7</v>
      </c>
      <c r="M567">
        <v>0.7</v>
      </c>
      <c r="N567">
        <v>28</v>
      </c>
      <c r="O567" t="s">
        <v>980</v>
      </c>
      <c r="P567" t="s">
        <v>5218</v>
      </c>
      <c r="Q567" t="s">
        <v>1155</v>
      </c>
      <c r="Z567" t="s">
        <v>2136</v>
      </c>
      <c r="AA567" t="s">
        <v>693</v>
      </c>
      <c r="AB567" s="69" t="str">
        <f>IF(AA567&lt;&gt;"",INDEX(Lookup!$N$2:$N$5,MATCH(Players!AA567,Lookup!$P$2:$P$5,0)),INDEX(Lookup!$N$2:$N$5,MATCH(Players!O567,Lookup!$O$2:$O$5,0)))</f>
        <v>Striker</v>
      </c>
      <c r="AC567">
        <v>1995000</v>
      </c>
      <c r="AD567" s="69" t="s">
        <v>788</v>
      </c>
      <c r="AE567" s="69" t="e">
        <f>INDEX('Translate table'!$H$2:$H$622,MATCH(Players!P567,'Translate table'!$G$2:$G$622,0))</f>
        <v>#N/A</v>
      </c>
      <c r="AF567" s="69">
        <f>IFERROR(INDEX('Euro Qual stats'!$A$1:$L$2071,MATCH(Players!$AE567,'Euro Qual stats'!$A$1:$A$2071,0),MATCH(Players!AF$2,'Euro Qual stats'!$A$1:$L$1,0)),0)</f>
        <v>0</v>
      </c>
      <c r="AG567" s="69">
        <f>IFERROR(INDEX('Euro Qual stats'!$A$1:$L$2071,MATCH(Players!$AE567,'Euro Qual stats'!$A$1:$A$2071,0),MATCH(Players!AG$2,'Euro Qual stats'!$A$1:$L$1,0)),0)</f>
        <v>0</v>
      </c>
      <c r="AH567" s="69">
        <f>IFERROR(INDEX('Euro Qual stats'!$A$1:$L$2071,MATCH(Players!$AE567,'Euro Qual stats'!$A$1:$A$2071,0),MATCH(Players!AH$2,'Euro Qual stats'!$A$1:$L$1,0)),0)</f>
        <v>0</v>
      </c>
      <c r="AI567" s="69">
        <f>IFERROR(INDEX('Euro Qual stats'!$A$1:$L$2071,MATCH(Players!$AE567,'Euro Qual stats'!$A$1:$A$2071,0),MATCH(Players!AI$2,'Euro Qual stats'!$A$1:$L$1,0)),0)</f>
        <v>0</v>
      </c>
      <c r="AJ567" s="85">
        <f t="shared" si="280"/>
        <v>0.20349056603773591</v>
      </c>
      <c r="AK567" s="85">
        <f t="shared" si="281"/>
        <v>0.56603773584905637</v>
      </c>
      <c r="AL567" s="85">
        <f t="shared" si="282"/>
        <v>0.1761320754716981</v>
      </c>
      <c r="AM567" s="85">
        <f t="shared" si="283"/>
        <v>0</v>
      </c>
      <c r="AN567" s="85">
        <f t="shared" si="284"/>
        <v>0</v>
      </c>
      <c r="AO567" s="85">
        <f t="shared" si="285"/>
        <v>0</v>
      </c>
      <c r="AP567" s="2" t="str">
        <f t="shared" si="286"/>
        <v/>
      </c>
      <c r="AQ567" s="2" t="str">
        <f t="shared" si="287"/>
        <v/>
      </c>
      <c r="AR567" s="2" t="str">
        <f t="shared" si="288"/>
        <v/>
      </c>
      <c r="AS567" s="2" t="str">
        <f t="shared" si="289"/>
        <v/>
      </c>
      <c r="AT567" s="2" t="str">
        <f t="shared" si="290"/>
        <v/>
      </c>
      <c r="AU567" s="2">
        <f t="shared" si="310"/>
        <v>0.24610209983653966</v>
      </c>
      <c r="AV567" s="2">
        <f t="shared" si="311"/>
        <v>8.4832257145319681E-2</v>
      </c>
      <c r="AW567" s="2">
        <f t="shared" si="312"/>
        <v>0.70970695970695963</v>
      </c>
      <c r="AX567" s="2">
        <f t="shared" si="313"/>
        <v>0.1171875</v>
      </c>
      <c r="AY567" s="2">
        <f t="shared" si="314"/>
        <v>0</v>
      </c>
      <c r="AZ567" s="2">
        <f t="shared" si="291"/>
        <v>0.406069917842798</v>
      </c>
      <c r="BA567" s="2">
        <f t="shared" si="292"/>
        <v>0.14416141159152779</v>
      </c>
      <c r="BB567" s="2">
        <f t="shared" si="293"/>
        <v>5.859375E-2</v>
      </c>
      <c r="BC567">
        <f t="shared" si="294"/>
        <v>0</v>
      </c>
      <c r="BD567" s="74">
        <f t="shared" si="295"/>
        <v>0</v>
      </c>
      <c r="BE567" s="74">
        <f t="shared" si="296"/>
        <v>0</v>
      </c>
      <c r="BF567" s="74">
        <f t="shared" si="297"/>
        <v>0</v>
      </c>
      <c r="BG567" s="2">
        <f t="shared" si="298"/>
        <v>5.859375E-2</v>
      </c>
      <c r="BH567" s="2">
        <f t="shared" si="299"/>
        <v>0</v>
      </c>
      <c r="BI567" s="2">
        <f t="shared" si="300"/>
        <v>0</v>
      </c>
      <c r="BJ567" s="2">
        <f t="shared" si="301"/>
        <v>0</v>
      </c>
      <c r="BK567" s="2">
        <f t="shared" si="302"/>
        <v>0</v>
      </c>
      <c r="BL567" s="2">
        <f t="shared" si="303"/>
        <v>5.859375E-2</v>
      </c>
      <c r="BM567" s="2">
        <f t="shared" si="304"/>
        <v>0</v>
      </c>
      <c r="BN567" s="2">
        <f t="shared" si="305"/>
        <v>0</v>
      </c>
      <c r="BO567" s="2">
        <f t="shared" si="306"/>
        <v>0</v>
      </c>
      <c r="BP567" s="2">
        <f t="shared" si="307"/>
        <v>0</v>
      </c>
      <c r="BQ567" s="2">
        <f t="shared" si="308"/>
        <v>5.859375E-2</v>
      </c>
      <c r="BR567" s="2">
        <f t="shared" si="309"/>
        <v>0</v>
      </c>
    </row>
    <row r="568" spans="1:70" x14ac:dyDescent="0.3">
      <c r="A568" s="93">
        <v>0</v>
      </c>
      <c r="B568">
        <v>223187</v>
      </c>
      <c r="C568" t="s">
        <v>5219</v>
      </c>
      <c r="E568" t="s">
        <v>5220</v>
      </c>
      <c r="F568">
        <v>18689</v>
      </c>
      <c r="G568" t="s">
        <v>892</v>
      </c>
      <c r="H568" t="s">
        <v>923</v>
      </c>
      <c r="I568" t="s">
        <v>5231</v>
      </c>
      <c r="J568">
        <v>0</v>
      </c>
      <c r="K568">
        <v>4</v>
      </c>
      <c r="L568">
        <v>0</v>
      </c>
      <c r="M568">
        <v>0</v>
      </c>
      <c r="N568">
        <v>4</v>
      </c>
      <c r="O568" t="s">
        <v>980</v>
      </c>
      <c r="P568" t="s">
        <v>5221</v>
      </c>
      <c r="Q568" t="s">
        <v>1155</v>
      </c>
      <c r="Z568" t="s">
        <v>2136</v>
      </c>
      <c r="AA568" t="s">
        <v>693</v>
      </c>
      <c r="AB568" s="69" t="str">
        <f>IF(AA568&lt;&gt;"",INDEX(Lookup!$N$2:$N$5,MATCH(Players!AA568,Lookup!$P$2:$P$5,0)),INDEX(Lookup!$N$2:$N$5,MATCH(Players!O568,Lookup!$O$2:$O$5,0)))</f>
        <v>Striker</v>
      </c>
      <c r="AC568">
        <v>1995000</v>
      </c>
      <c r="AD568" s="69" t="s">
        <v>790</v>
      </c>
      <c r="AE568" s="69" t="e">
        <f>INDEX('Translate table'!$H$2:$H$622,MATCH(Players!P568,'Translate table'!$G$2:$G$622,0))</f>
        <v>#N/A</v>
      </c>
      <c r="AF568" s="69">
        <f>IFERROR(INDEX('Euro Qual stats'!$A$1:$L$2071,MATCH(Players!$AE568,'Euro Qual stats'!$A$1:$A$2071,0),MATCH(Players!AF$2,'Euro Qual stats'!$A$1:$L$1,0)),0)</f>
        <v>0</v>
      </c>
      <c r="AG568" s="69">
        <f>IFERROR(INDEX('Euro Qual stats'!$A$1:$L$2071,MATCH(Players!$AE568,'Euro Qual stats'!$A$1:$A$2071,0),MATCH(Players!AG$2,'Euro Qual stats'!$A$1:$L$1,0)),0)</f>
        <v>0</v>
      </c>
      <c r="AH568" s="69">
        <f>IFERROR(INDEX('Euro Qual stats'!$A$1:$L$2071,MATCH(Players!$AE568,'Euro Qual stats'!$A$1:$A$2071,0),MATCH(Players!AH$2,'Euro Qual stats'!$A$1:$L$1,0)),0)</f>
        <v>0</v>
      </c>
      <c r="AI568" s="69">
        <f>IFERROR(INDEX('Euro Qual stats'!$A$1:$L$2071,MATCH(Players!$AE568,'Euro Qual stats'!$A$1:$A$2071,0),MATCH(Players!AI$2,'Euro Qual stats'!$A$1:$L$1,0)),0)</f>
        <v>0</v>
      </c>
      <c r="AJ568" s="85">
        <f t="shared" si="280"/>
        <v>0.20349056603773591</v>
      </c>
      <c r="AK568" s="85">
        <f t="shared" si="281"/>
        <v>0.56603773584905637</v>
      </c>
      <c r="AL568" s="85">
        <f t="shared" si="282"/>
        <v>0.1761320754716981</v>
      </c>
      <c r="AM568" s="85">
        <f t="shared" si="283"/>
        <v>0</v>
      </c>
      <c r="AN568" s="85">
        <f t="shared" si="284"/>
        <v>0</v>
      </c>
      <c r="AO568" s="85">
        <f t="shared" si="285"/>
        <v>0</v>
      </c>
      <c r="AP568" s="2" t="str">
        <f t="shared" si="286"/>
        <v/>
      </c>
      <c r="AQ568" s="2" t="str">
        <f t="shared" si="287"/>
        <v/>
      </c>
      <c r="AR568" s="2" t="str">
        <f t="shared" si="288"/>
        <v/>
      </c>
      <c r="AS568" s="2" t="str">
        <f t="shared" si="289"/>
        <v/>
      </c>
      <c r="AT568" s="2" t="str">
        <f t="shared" si="290"/>
        <v/>
      </c>
      <c r="AU568" s="2">
        <f t="shared" si="310"/>
        <v>0.24610209983653966</v>
      </c>
      <c r="AV568" s="2">
        <f t="shared" si="311"/>
        <v>8.4832257145319681E-2</v>
      </c>
      <c r="AW568" s="2">
        <f t="shared" si="312"/>
        <v>0.70970695970695963</v>
      </c>
      <c r="AX568" s="2">
        <f t="shared" si="313"/>
        <v>0.1171875</v>
      </c>
      <c r="AY568" s="2">
        <f t="shared" si="314"/>
        <v>0</v>
      </c>
      <c r="AZ568" s="2">
        <f t="shared" si="291"/>
        <v>0.406069917842798</v>
      </c>
      <c r="BA568" s="2">
        <f t="shared" si="292"/>
        <v>0.14416141159152779</v>
      </c>
      <c r="BB568" s="2">
        <f t="shared" si="293"/>
        <v>5.859375E-2</v>
      </c>
      <c r="BC568">
        <f t="shared" si="294"/>
        <v>0</v>
      </c>
      <c r="BD568" s="74">
        <f t="shared" si="295"/>
        <v>0</v>
      </c>
      <c r="BE568" s="74">
        <f t="shared" si="296"/>
        <v>0</v>
      </c>
      <c r="BF568" s="74">
        <f t="shared" si="297"/>
        <v>0</v>
      </c>
      <c r="BG568" s="2">
        <f t="shared" si="298"/>
        <v>5.859375E-2</v>
      </c>
      <c r="BH568" s="2">
        <f t="shared" si="299"/>
        <v>0</v>
      </c>
      <c r="BI568" s="2">
        <f t="shared" si="300"/>
        <v>0</v>
      </c>
      <c r="BJ568" s="2">
        <f t="shared" si="301"/>
        <v>0</v>
      </c>
      <c r="BK568" s="2">
        <f t="shared" si="302"/>
        <v>0</v>
      </c>
      <c r="BL568" s="2">
        <f t="shared" si="303"/>
        <v>5.859375E-2</v>
      </c>
      <c r="BM568" s="2">
        <f t="shared" si="304"/>
        <v>0</v>
      </c>
      <c r="BN568" s="2">
        <f t="shared" si="305"/>
        <v>0</v>
      </c>
      <c r="BO568" s="2">
        <f t="shared" si="306"/>
        <v>0</v>
      </c>
      <c r="BP568" s="2">
        <f t="shared" si="307"/>
        <v>0</v>
      </c>
      <c r="BQ568" s="2">
        <f t="shared" si="308"/>
        <v>5.859375E-2</v>
      </c>
      <c r="BR568" s="2">
        <f t="shared" si="309"/>
        <v>0</v>
      </c>
    </row>
    <row r="569" spans="1:70" x14ac:dyDescent="0.3">
      <c r="A569" s="93">
        <v>0</v>
      </c>
      <c r="B569">
        <v>221554</v>
      </c>
      <c r="C569" t="s">
        <v>3150</v>
      </c>
      <c r="D569" t="s">
        <v>3151</v>
      </c>
      <c r="E569" t="s">
        <v>3152</v>
      </c>
      <c r="F569">
        <v>18708</v>
      </c>
      <c r="G569" t="s">
        <v>864</v>
      </c>
      <c r="H569" t="s">
        <v>921</v>
      </c>
      <c r="I569" t="s">
        <v>5231</v>
      </c>
      <c r="J569">
        <v>0</v>
      </c>
      <c r="K569">
        <v>4</v>
      </c>
      <c r="L569">
        <v>0</v>
      </c>
      <c r="M569">
        <v>0</v>
      </c>
      <c r="N569">
        <v>14</v>
      </c>
      <c r="O569" t="s">
        <v>1301</v>
      </c>
      <c r="P569" t="s">
        <v>3153</v>
      </c>
      <c r="Q569" t="s">
        <v>1155</v>
      </c>
      <c r="Z569" t="s">
        <v>1325</v>
      </c>
      <c r="AA569" t="s">
        <v>692</v>
      </c>
      <c r="AB569" s="69" t="str">
        <f>IF(AA569&lt;&gt;"",INDEX(Lookup!$N$2:$N$5,MATCH(Players!AA569,Lookup!$P$2:$P$5,0)),INDEX(Lookup!$N$2:$N$5,MATCH(Players!O569,Lookup!$O$2:$O$5,0)))</f>
        <v>Defense</v>
      </c>
      <c r="AC569">
        <v>1995000</v>
      </c>
      <c r="AD569" s="69" t="s">
        <v>789</v>
      </c>
      <c r="AE569" s="69">
        <f>INDEX('Translate table'!$H$2:$H$622,MATCH(Players!P569,'Translate table'!$G$2:$G$622,0))</f>
        <v>0</v>
      </c>
      <c r="AF569" s="69">
        <f>IFERROR(INDEX('Euro Qual stats'!$A$1:$L$2071,MATCH(Players!$AE569,'Euro Qual stats'!$A$1:$A$2071,0),MATCH(Players!AF$2,'Euro Qual stats'!$A$1:$L$1,0)),0)</f>
        <v>0</v>
      </c>
      <c r="AG569" s="69">
        <f>IFERROR(INDEX('Euro Qual stats'!$A$1:$L$2071,MATCH(Players!$AE569,'Euro Qual stats'!$A$1:$A$2071,0),MATCH(Players!AG$2,'Euro Qual stats'!$A$1:$L$1,0)),0)</f>
        <v>0</v>
      </c>
      <c r="AH569" s="69">
        <f>IFERROR(INDEX('Euro Qual stats'!$A$1:$L$2071,MATCH(Players!$AE569,'Euro Qual stats'!$A$1:$A$2071,0),MATCH(Players!AH$2,'Euro Qual stats'!$A$1:$L$1,0)),0)</f>
        <v>0</v>
      </c>
      <c r="AI569" s="69">
        <f>IFERROR(INDEX('Euro Qual stats'!$A$1:$L$2071,MATCH(Players!$AE569,'Euro Qual stats'!$A$1:$A$2071,0),MATCH(Players!AI$2,'Euro Qual stats'!$A$1:$L$1,0)),0)</f>
        <v>0</v>
      </c>
      <c r="AJ569" s="85">
        <f t="shared" si="280"/>
        <v>9.3550295857988172E-2</v>
      </c>
      <c r="AK569" s="85">
        <f t="shared" si="281"/>
        <v>9.1775147928994105E-2</v>
      </c>
      <c r="AL569" s="85">
        <f t="shared" si="282"/>
        <v>0.18893491124260345</v>
      </c>
      <c r="AM569" s="85">
        <f t="shared" si="283"/>
        <v>0</v>
      </c>
      <c r="AN569" s="85">
        <f t="shared" si="284"/>
        <v>0</v>
      </c>
      <c r="AO569" s="85">
        <f t="shared" si="285"/>
        <v>0</v>
      </c>
      <c r="AP569" s="2" t="str">
        <f t="shared" si="286"/>
        <v/>
      </c>
      <c r="AQ569" s="2" t="str">
        <f t="shared" si="287"/>
        <v/>
      </c>
      <c r="AR569" s="2" t="str">
        <f t="shared" si="288"/>
        <v/>
      </c>
      <c r="AS569" s="2" t="str">
        <f t="shared" si="289"/>
        <v/>
      </c>
      <c r="AT569" s="2" t="str">
        <f t="shared" si="290"/>
        <v/>
      </c>
      <c r="AU569" s="2">
        <f t="shared" si="310"/>
        <v>0</v>
      </c>
      <c r="AV569" s="2">
        <f t="shared" si="311"/>
        <v>0</v>
      </c>
      <c r="AW569" s="2">
        <f t="shared" si="312"/>
        <v>7.9071179238124151E-2</v>
      </c>
      <c r="AX569" s="2">
        <f t="shared" si="313"/>
        <v>0.13674475927152546</v>
      </c>
      <c r="AY569" s="2">
        <f t="shared" si="314"/>
        <v>0</v>
      </c>
      <c r="AZ569" s="2">
        <f t="shared" si="291"/>
        <v>4.5887573964497053E-2</v>
      </c>
      <c r="BA569" s="2">
        <f t="shared" si="292"/>
        <v>4.6775147928994086E-2</v>
      </c>
      <c r="BB569" s="2">
        <f t="shared" si="293"/>
        <v>6.8372379635762731E-2</v>
      </c>
      <c r="BC569">
        <f t="shared" si="294"/>
        <v>0</v>
      </c>
      <c r="BD569" s="74">
        <f t="shared" si="295"/>
        <v>0</v>
      </c>
      <c r="BE569" s="74">
        <f t="shared" si="296"/>
        <v>0</v>
      </c>
      <c r="BF569" s="74">
        <f t="shared" si="297"/>
        <v>0</v>
      </c>
      <c r="BG569" s="2">
        <f t="shared" si="298"/>
        <v>6.8372379635762731E-2</v>
      </c>
      <c r="BH569" s="2">
        <f t="shared" si="299"/>
        <v>0</v>
      </c>
      <c r="BI569" s="2">
        <f t="shared" si="300"/>
        <v>0</v>
      </c>
      <c r="BJ569" s="2">
        <f t="shared" si="301"/>
        <v>0</v>
      </c>
      <c r="BK569" s="2">
        <f t="shared" si="302"/>
        <v>0</v>
      </c>
      <c r="BL569" s="2">
        <f t="shared" si="303"/>
        <v>6.8372379635762731E-2</v>
      </c>
      <c r="BM569" s="2">
        <f t="shared" si="304"/>
        <v>0</v>
      </c>
      <c r="BN569" s="2">
        <f t="shared" si="305"/>
        <v>0</v>
      </c>
      <c r="BO569" s="2">
        <f t="shared" si="306"/>
        <v>0</v>
      </c>
      <c r="BP569" s="2">
        <f t="shared" si="307"/>
        <v>0</v>
      </c>
      <c r="BQ569" s="2">
        <f t="shared" si="308"/>
        <v>6.8372379635762731E-2</v>
      </c>
      <c r="BR569" s="2">
        <f t="shared" si="309"/>
        <v>0</v>
      </c>
    </row>
    <row r="570" spans="1:70" x14ac:dyDescent="0.3">
      <c r="A570" s="93">
        <v>0</v>
      </c>
      <c r="B570">
        <v>220825</v>
      </c>
      <c r="C570" t="s">
        <v>3154</v>
      </c>
      <c r="D570" t="s">
        <v>3155</v>
      </c>
      <c r="E570" t="s">
        <v>3156</v>
      </c>
      <c r="F570">
        <v>18732</v>
      </c>
      <c r="G570" t="s">
        <v>895</v>
      </c>
      <c r="H570" t="s">
        <v>929</v>
      </c>
      <c r="I570" t="s">
        <v>979</v>
      </c>
      <c r="J570">
        <v>0</v>
      </c>
      <c r="K570">
        <v>4</v>
      </c>
      <c r="L570">
        <v>0</v>
      </c>
      <c r="M570">
        <v>0</v>
      </c>
      <c r="N570">
        <v>338</v>
      </c>
      <c r="O570" t="s">
        <v>1273</v>
      </c>
      <c r="P570" t="s">
        <v>3157</v>
      </c>
      <c r="Q570" t="s">
        <v>3158</v>
      </c>
      <c r="R570">
        <v>0</v>
      </c>
      <c r="S570">
        <v>0</v>
      </c>
      <c r="T570">
        <v>51</v>
      </c>
      <c r="U570">
        <v>15</v>
      </c>
      <c r="V570">
        <v>2970</v>
      </c>
      <c r="W570">
        <v>0</v>
      </c>
      <c r="X570">
        <v>0</v>
      </c>
      <c r="Y570">
        <v>0</v>
      </c>
      <c r="Z570" t="s">
        <v>2753</v>
      </c>
      <c r="AA570" t="s">
        <v>690</v>
      </c>
      <c r="AB570" s="69" t="str">
        <f>IF(AA570&lt;&gt;"",INDEX(Lookup!$N$2:$N$5,MATCH(Players!AA570,Lookup!$P$2:$P$5,0)),INDEX(Lookup!$N$2:$N$5,MATCH(Players!O570,Lookup!$O$2:$O$5,0)))</f>
        <v>Goalkeeper</v>
      </c>
      <c r="AC570">
        <v>2988000</v>
      </c>
      <c r="AD570" s="69" t="s">
        <v>753</v>
      </c>
      <c r="AE570" s="69" t="str">
        <f>INDEX('Translate table'!$H$2:$H$622,MATCH(Players!P570,'Translate table'!$G$2:$G$622,0))</f>
        <v>PÃ©ter GulÃ¡csi</v>
      </c>
      <c r="AF570" s="69">
        <f>IFERROR(INDEX('Euro Qual stats'!$A$1:$L$2071,MATCH(Players!$AE570,'Euro Qual stats'!$A$1:$A$2071,0),MATCH(Players!AF$2,'Euro Qual stats'!$A$1:$L$1,0)),0)</f>
        <v>10</v>
      </c>
      <c r="AG570" s="69">
        <f>IFERROR(INDEX('Euro Qual stats'!$A$1:$L$2071,MATCH(Players!$AE570,'Euro Qual stats'!$A$1:$A$2071,0),MATCH(Players!AG$2,'Euro Qual stats'!$A$1:$L$1,0)),0)</f>
        <v>0</v>
      </c>
      <c r="AH570" s="69">
        <f>IFERROR(INDEX('Euro Qual stats'!$A$1:$L$2071,MATCH(Players!$AE570,'Euro Qual stats'!$A$1:$A$2071,0),MATCH(Players!AH$2,'Euro Qual stats'!$A$1:$L$1,0)),0)</f>
        <v>0</v>
      </c>
      <c r="AI570" s="69">
        <f>IFERROR(INDEX('Euro Qual stats'!$A$1:$L$2071,MATCH(Players!$AE570,'Euro Qual stats'!$A$1:$A$2071,0),MATCH(Players!AI$2,'Euro Qual stats'!$A$1:$L$1,0)),0)</f>
        <v>0</v>
      </c>
      <c r="AJ570" s="85">
        <f t="shared" si="280"/>
        <v>0</v>
      </c>
      <c r="AK570" s="85">
        <f t="shared" si="281"/>
        <v>0</v>
      </c>
      <c r="AL570" s="85">
        <f t="shared" si="282"/>
        <v>0</v>
      </c>
      <c r="AM570" s="85">
        <f t="shared" si="283"/>
        <v>0</v>
      </c>
      <c r="AN570" s="85">
        <f t="shared" si="284"/>
        <v>0</v>
      </c>
      <c r="AO570" s="85">
        <f t="shared" si="285"/>
        <v>0</v>
      </c>
      <c r="AP570" s="2">
        <f t="shared" si="286"/>
        <v>0</v>
      </c>
      <c r="AQ570" s="2">
        <f t="shared" si="287"/>
        <v>0</v>
      </c>
      <c r="AR570" s="2">
        <f t="shared" si="288"/>
        <v>0</v>
      </c>
      <c r="AS570" s="2">
        <f t="shared" si="289"/>
        <v>0</v>
      </c>
      <c r="AT570" s="2">
        <f t="shared" si="290"/>
        <v>0</v>
      </c>
      <c r="AU570" s="2">
        <f t="shared" si="310"/>
        <v>0</v>
      </c>
      <c r="AV570" s="2">
        <f t="shared" si="311"/>
        <v>0</v>
      </c>
      <c r="AW570" s="2">
        <f t="shared" si="312"/>
        <v>0</v>
      </c>
      <c r="AX570" s="2">
        <f t="shared" si="313"/>
        <v>0</v>
      </c>
      <c r="AY570" s="2">
        <f t="shared" si="314"/>
        <v>0</v>
      </c>
      <c r="AZ570" s="2">
        <f t="shared" si="291"/>
        <v>0</v>
      </c>
      <c r="BA570" s="2">
        <f t="shared" si="292"/>
        <v>0</v>
      </c>
      <c r="BB570" s="2">
        <f t="shared" si="293"/>
        <v>0</v>
      </c>
      <c r="BC570">
        <f t="shared" si="294"/>
        <v>1</v>
      </c>
      <c r="BD570" s="74">
        <f t="shared" si="295"/>
        <v>0</v>
      </c>
      <c r="BE570" s="74">
        <f t="shared" si="296"/>
        <v>0</v>
      </c>
      <c r="BF570" s="74">
        <f t="shared" si="297"/>
        <v>0</v>
      </c>
      <c r="BG570" s="2">
        <f t="shared" si="298"/>
        <v>0</v>
      </c>
      <c r="BH570" s="2">
        <f t="shared" si="299"/>
        <v>0</v>
      </c>
      <c r="BI570" s="2">
        <f t="shared" si="300"/>
        <v>0</v>
      </c>
      <c r="BJ570" s="2">
        <f t="shared" si="301"/>
        <v>0</v>
      </c>
      <c r="BK570" s="2">
        <f t="shared" si="302"/>
        <v>0</v>
      </c>
      <c r="BL570" s="2">
        <f t="shared" si="303"/>
        <v>0</v>
      </c>
      <c r="BM570" s="2">
        <f t="shared" si="304"/>
        <v>0</v>
      </c>
      <c r="BN570" s="2">
        <f t="shared" si="305"/>
        <v>0</v>
      </c>
      <c r="BO570" s="2">
        <f t="shared" si="306"/>
        <v>0</v>
      </c>
      <c r="BP570" s="2">
        <f t="shared" si="307"/>
        <v>0</v>
      </c>
      <c r="BQ570" s="2">
        <f t="shared" si="308"/>
        <v>0</v>
      </c>
      <c r="BR570" s="2">
        <f t="shared" si="309"/>
        <v>0</v>
      </c>
    </row>
    <row r="571" spans="1:70" x14ac:dyDescent="0.3">
      <c r="A571" s="93">
        <v>0</v>
      </c>
      <c r="B571">
        <v>220824</v>
      </c>
      <c r="C571" t="s">
        <v>3159</v>
      </c>
      <c r="D571" t="s">
        <v>2772</v>
      </c>
      <c r="E571" t="s">
        <v>3160</v>
      </c>
      <c r="F571">
        <v>18732</v>
      </c>
      <c r="G571" t="s">
        <v>895</v>
      </c>
      <c r="H571" t="s">
        <v>929</v>
      </c>
      <c r="I571" t="s">
        <v>5231</v>
      </c>
      <c r="J571">
        <v>0</v>
      </c>
      <c r="K571">
        <v>4</v>
      </c>
      <c r="L571">
        <v>0</v>
      </c>
      <c r="M571">
        <v>0</v>
      </c>
      <c r="N571">
        <v>6</v>
      </c>
      <c r="O571" t="s">
        <v>1273</v>
      </c>
      <c r="P571" t="s">
        <v>3161</v>
      </c>
      <c r="Q571" t="s">
        <v>1155</v>
      </c>
      <c r="Z571" t="s">
        <v>2753</v>
      </c>
      <c r="AA571" t="s">
        <v>690</v>
      </c>
      <c r="AB571" s="69" t="str">
        <f>IF(AA571&lt;&gt;"",INDEX(Lookup!$N$2:$N$5,MATCH(Players!AA571,Lookup!$P$2:$P$5,0)),INDEX(Lookup!$N$2:$N$5,MATCH(Players!O571,Lookup!$O$2:$O$5,0)))</f>
        <v>Goalkeeper</v>
      </c>
      <c r="AC571">
        <v>2495000</v>
      </c>
      <c r="AD571" s="69" t="s">
        <v>753</v>
      </c>
      <c r="AE571" s="69" t="str">
        <f>INDEX('Translate table'!$H$2:$H$622,MATCH(Players!P571,'Translate table'!$G$2:$G$622,0))</f>
        <v>Florin Bogdan È˜tefan</v>
      </c>
      <c r="AF571" s="69">
        <f>IFERROR(INDEX('Euro Qual stats'!$A$1:$L$2071,MATCH(Players!$AE571,'Euro Qual stats'!$A$1:$A$2071,0),MATCH(Players!AF$2,'Euro Qual stats'!$A$1:$L$1,0)),0)</f>
        <v>1</v>
      </c>
      <c r="AG571" s="69">
        <f>IFERROR(INDEX('Euro Qual stats'!$A$1:$L$2071,MATCH(Players!$AE571,'Euro Qual stats'!$A$1:$A$2071,0),MATCH(Players!AG$2,'Euro Qual stats'!$A$1:$L$1,0)),0)</f>
        <v>0</v>
      </c>
      <c r="AH571" s="69">
        <f>IFERROR(INDEX('Euro Qual stats'!$A$1:$L$2071,MATCH(Players!$AE571,'Euro Qual stats'!$A$1:$A$2071,0),MATCH(Players!AH$2,'Euro Qual stats'!$A$1:$L$1,0)),0)</f>
        <v>0</v>
      </c>
      <c r="AI571" s="69">
        <f>IFERROR(INDEX('Euro Qual stats'!$A$1:$L$2071,MATCH(Players!$AE571,'Euro Qual stats'!$A$1:$A$2071,0),MATCH(Players!AI$2,'Euro Qual stats'!$A$1:$L$1,0)),0)</f>
        <v>0</v>
      </c>
      <c r="AJ571" s="85">
        <f t="shared" si="280"/>
        <v>0</v>
      </c>
      <c r="AK571" s="85">
        <f t="shared" si="281"/>
        <v>0</v>
      </c>
      <c r="AL571" s="85">
        <f t="shared" si="282"/>
        <v>0</v>
      </c>
      <c r="AM571" s="85">
        <f t="shared" si="283"/>
        <v>0</v>
      </c>
      <c r="AN571" s="85">
        <f t="shared" si="284"/>
        <v>0</v>
      </c>
      <c r="AO571" s="85">
        <f t="shared" si="285"/>
        <v>0</v>
      </c>
      <c r="AP571" s="2" t="str">
        <f t="shared" si="286"/>
        <v/>
      </c>
      <c r="AQ571" s="2" t="str">
        <f t="shared" si="287"/>
        <v/>
      </c>
      <c r="AR571" s="2" t="str">
        <f t="shared" si="288"/>
        <v/>
      </c>
      <c r="AS571" s="2" t="str">
        <f t="shared" si="289"/>
        <v/>
      </c>
      <c r="AT571" s="2" t="str">
        <f t="shared" si="290"/>
        <v/>
      </c>
      <c r="AU571" s="2">
        <f t="shared" si="310"/>
        <v>0</v>
      </c>
      <c r="AV571" s="2">
        <f t="shared" si="311"/>
        <v>0</v>
      </c>
      <c r="AW571" s="2">
        <f t="shared" si="312"/>
        <v>0</v>
      </c>
      <c r="AX571" s="2">
        <f t="shared" si="313"/>
        <v>2.7027027027027025E-2</v>
      </c>
      <c r="AY571" s="2">
        <f t="shared" si="314"/>
        <v>0</v>
      </c>
      <c r="AZ571" s="2">
        <f t="shared" si="291"/>
        <v>0</v>
      </c>
      <c r="BA571" s="2">
        <f t="shared" si="292"/>
        <v>0</v>
      </c>
      <c r="BB571" s="2">
        <f t="shared" si="293"/>
        <v>1.3513513513513513E-2</v>
      </c>
      <c r="BC571">
        <f t="shared" si="294"/>
        <v>0</v>
      </c>
      <c r="BD571" s="74">
        <f t="shared" si="295"/>
        <v>0</v>
      </c>
      <c r="BE571" s="74">
        <f t="shared" si="296"/>
        <v>0</v>
      </c>
      <c r="BF571" s="74">
        <f t="shared" si="297"/>
        <v>0</v>
      </c>
      <c r="BG571" s="2">
        <f t="shared" si="298"/>
        <v>1.3513513513513513E-2</v>
      </c>
      <c r="BH571" s="2">
        <f t="shared" si="299"/>
        <v>0</v>
      </c>
      <c r="BI571" s="2">
        <f t="shared" si="300"/>
        <v>0</v>
      </c>
      <c r="BJ571" s="2">
        <f t="shared" si="301"/>
        <v>0</v>
      </c>
      <c r="BK571" s="2">
        <f t="shared" si="302"/>
        <v>0</v>
      </c>
      <c r="BL571" s="2">
        <f t="shared" si="303"/>
        <v>1.3513513513513513E-2</v>
      </c>
      <c r="BM571" s="2">
        <f t="shared" si="304"/>
        <v>0</v>
      </c>
      <c r="BN571" s="2">
        <f t="shared" si="305"/>
        <v>0</v>
      </c>
      <c r="BO571" s="2">
        <f t="shared" si="306"/>
        <v>0</v>
      </c>
      <c r="BP571" s="2">
        <f t="shared" si="307"/>
        <v>0</v>
      </c>
      <c r="BQ571" s="2">
        <f t="shared" si="308"/>
        <v>1.3513513513513513E-2</v>
      </c>
      <c r="BR571" s="2">
        <f t="shared" si="309"/>
        <v>0</v>
      </c>
    </row>
    <row r="572" spans="1:70" x14ac:dyDescent="0.3">
      <c r="A572" s="93">
        <v>0</v>
      </c>
      <c r="B572">
        <v>204924</v>
      </c>
      <c r="C572" t="s">
        <v>3162</v>
      </c>
      <c r="D572" t="s">
        <v>3163</v>
      </c>
      <c r="E572" t="s">
        <v>3164</v>
      </c>
      <c r="F572">
        <v>18732</v>
      </c>
      <c r="G572" t="s">
        <v>895</v>
      </c>
      <c r="H572" t="s">
        <v>929</v>
      </c>
      <c r="I572" t="s">
        <v>5231</v>
      </c>
      <c r="J572">
        <v>0</v>
      </c>
      <c r="K572">
        <v>4</v>
      </c>
      <c r="L572">
        <v>0</v>
      </c>
      <c r="M572">
        <v>0</v>
      </c>
      <c r="N572">
        <v>2</v>
      </c>
      <c r="O572" t="s">
        <v>1273</v>
      </c>
      <c r="P572" t="s">
        <v>3165</v>
      </c>
      <c r="Q572" t="s">
        <v>1155</v>
      </c>
      <c r="Z572" t="s">
        <v>2753</v>
      </c>
      <c r="AA572" t="s">
        <v>690</v>
      </c>
      <c r="AB572" s="69" t="str">
        <f>IF(AA572&lt;&gt;"",INDEX(Lookup!$N$2:$N$5,MATCH(Players!AA572,Lookup!$P$2:$P$5,0)),INDEX(Lookup!$N$2:$N$5,MATCH(Players!O572,Lookup!$O$2:$O$5,0)))</f>
        <v>Goalkeeper</v>
      </c>
      <c r="AC572">
        <v>2995000</v>
      </c>
      <c r="AD572" s="69" t="s">
        <v>788</v>
      </c>
      <c r="AE572" s="69" t="str">
        <f>INDEX('Translate table'!$H$2:$H$622,MATCH(Players!P572,'Translate table'!$G$2:$G$622,0))</f>
        <v>DÃ©nes Dibusz</v>
      </c>
      <c r="AF572" s="69">
        <f>IFERROR(INDEX('Euro Qual stats'!$A$1:$L$2071,MATCH(Players!$AE572,'Euro Qual stats'!$A$1:$A$2071,0),MATCH(Players!AF$2,'Euro Qual stats'!$A$1:$L$1,0)),0)</f>
        <v>0</v>
      </c>
      <c r="AG572" s="69">
        <f>IFERROR(INDEX('Euro Qual stats'!$A$1:$L$2071,MATCH(Players!$AE572,'Euro Qual stats'!$A$1:$A$2071,0),MATCH(Players!AG$2,'Euro Qual stats'!$A$1:$L$1,0)),0)</f>
        <v>0</v>
      </c>
      <c r="AH572" s="69">
        <f>IFERROR(INDEX('Euro Qual stats'!$A$1:$L$2071,MATCH(Players!$AE572,'Euro Qual stats'!$A$1:$A$2071,0),MATCH(Players!AH$2,'Euro Qual stats'!$A$1:$L$1,0)),0)</f>
        <v>0</v>
      </c>
      <c r="AI572" s="69">
        <f>IFERROR(INDEX('Euro Qual stats'!$A$1:$L$2071,MATCH(Players!$AE572,'Euro Qual stats'!$A$1:$A$2071,0),MATCH(Players!AI$2,'Euro Qual stats'!$A$1:$L$1,0)),0)</f>
        <v>0</v>
      </c>
      <c r="AJ572" s="85">
        <f t="shared" si="280"/>
        <v>0</v>
      </c>
      <c r="AK572" s="85">
        <f t="shared" si="281"/>
        <v>0</v>
      </c>
      <c r="AL572" s="85">
        <f t="shared" si="282"/>
        <v>0</v>
      </c>
      <c r="AM572" s="85">
        <f t="shared" si="283"/>
        <v>0</v>
      </c>
      <c r="AN572" s="85">
        <f t="shared" si="284"/>
        <v>0</v>
      </c>
      <c r="AO572" s="85">
        <f t="shared" si="285"/>
        <v>0</v>
      </c>
      <c r="AP572" s="2" t="str">
        <f t="shared" si="286"/>
        <v/>
      </c>
      <c r="AQ572" s="2" t="str">
        <f t="shared" si="287"/>
        <v/>
      </c>
      <c r="AR572" s="2" t="str">
        <f t="shared" si="288"/>
        <v/>
      </c>
      <c r="AS572" s="2" t="str">
        <f t="shared" si="289"/>
        <v/>
      </c>
      <c r="AT572" s="2" t="str">
        <f t="shared" si="290"/>
        <v/>
      </c>
      <c r="AU572" s="2">
        <f t="shared" si="310"/>
        <v>0</v>
      </c>
      <c r="AV572" s="2">
        <f t="shared" si="311"/>
        <v>0</v>
      </c>
      <c r="AW572" s="2">
        <f t="shared" si="312"/>
        <v>0</v>
      </c>
      <c r="AX572" s="2">
        <f t="shared" si="313"/>
        <v>2.7027027027027025E-2</v>
      </c>
      <c r="AY572" s="2">
        <f t="shared" si="314"/>
        <v>0</v>
      </c>
      <c r="AZ572" s="2">
        <f t="shared" si="291"/>
        <v>0</v>
      </c>
      <c r="BA572" s="2">
        <f t="shared" si="292"/>
        <v>0</v>
      </c>
      <c r="BB572" s="2">
        <f t="shared" si="293"/>
        <v>1.3513513513513513E-2</v>
      </c>
      <c r="BC572">
        <f t="shared" si="294"/>
        <v>0</v>
      </c>
      <c r="BD572" s="74">
        <f t="shared" si="295"/>
        <v>0</v>
      </c>
      <c r="BE572" s="74">
        <f t="shared" si="296"/>
        <v>0</v>
      </c>
      <c r="BF572" s="74">
        <f t="shared" si="297"/>
        <v>0</v>
      </c>
      <c r="BG572" s="2">
        <f t="shared" si="298"/>
        <v>1.3513513513513513E-2</v>
      </c>
      <c r="BH572" s="2">
        <f t="shared" si="299"/>
        <v>0</v>
      </c>
      <c r="BI572" s="2">
        <f t="shared" si="300"/>
        <v>0</v>
      </c>
      <c r="BJ572" s="2">
        <f t="shared" si="301"/>
        <v>0</v>
      </c>
      <c r="BK572" s="2">
        <f t="shared" si="302"/>
        <v>0</v>
      </c>
      <c r="BL572" s="2">
        <f t="shared" si="303"/>
        <v>1.3513513513513513E-2</v>
      </c>
      <c r="BM572" s="2">
        <f t="shared" si="304"/>
        <v>0</v>
      </c>
      <c r="BN572" s="2">
        <f t="shared" si="305"/>
        <v>0</v>
      </c>
      <c r="BO572" s="2">
        <f t="shared" si="306"/>
        <v>0</v>
      </c>
      <c r="BP572" s="2">
        <f t="shared" si="307"/>
        <v>0</v>
      </c>
      <c r="BQ572" s="2">
        <f t="shared" si="308"/>
        <v>1.3513513513513513E-2</v>
      </c>
      <c r="BR572" s="2">
        <f t="shared" si="309"/>
        <v>0</v>
      </c>
    </row>
    <row r="573" spans="1:70" x14ac:dyDescent="0.3">
      <c r="A573" s="93">
        <v>0</v>
      </c>
      <c r="B573">
        <v>220828</v>
      </c>
      <c r="C573" t="s">
        <v>3166</v>
      </c>
      <c r="D573" t="s">
        <v>3167</v>
      </c>
      <c r="E573" t="s">
        <v>3168</v>
      </c>
      <c r="F573">
        <v>18732</v>
      </c>
      <c r="G573" t="s">
        <v>895</v>
      </c>
      <c r="H573" t="s">
        <v>929</v>
      </c>
      <c r="I573" t="s">
        <v>5231</v>
      </c>
      <c r="J573">
        <v>0</v>
      </c>
      <c r="K573">
        <v>4</v>
      </c>
      <c r="L573">
        <v>0</v>
      </c>
      <c r="M573">
        <v>0</v>
      </c>
      <c r="N573">
        <v>2</v>
      </c>
      <c r="O573" t="s">
        <v>1301</v>
      </c>
      <c r="P573" t="s">
        <v>3169</v>
      </c>
      <c r="Q573" t="s">
        <v>1155</v>
      </c>
      <c r="Z573" t="s">
        <v>2753</v>
      </c>
      <c r="AA573" t="s">
        <v>692</v>
      </c>
      <c r="AB573" s="69" t="str">
        <f>IF(AA573&lt;&gt;"",INDEX(Lookup!$N$2:$N$5,MATCH(Players!AA573,Lookup!$P$2:$P$5,0)),INDEX(Lookup!$N$2:$N$5,MATCH(Players!O573,Lookup!$O$2:$O$5,0)))</f>
        <v>Defense</v>
      </c>
      <c r="AC573">
        <v>1995000</v>
      </c>
      <c r="AD573" s="69" t="s">
        <v>788</v>
      </c>
      <c r="AE573" s="69">
        <f>INDEX('Translate table'!$H$2:$H$622,MATCH(Players!P573,'Translate table'!$G$2:$G$622,0))</f>
        <v>0</v>
      </c>
      <c r="AF573" s="69">
        <f>IFERROR(INDEX('Euro Qual stats'!$A$1:$L$2071,MATCH(Players!$AE573,'Euro Qual stats'!$A$1:$A$2071,0),MATCH(Players!AF$2,'Euro Qual stats'!$A$1:$L$1,0)),0)</f>
        <v>0</v>
      </c>
      <c r="AG573" s="69">
        <f>IFERROR(INDEX('Euro Qual stats'!$A$1:$L$2071,MATCH(Players!$AE573,'Euro Qual stats'!$A$1:$A$2071,0),MATCH(Players!AG$2,'Euro Qual stats'!$A$1:$L$1,0)),0)</f>
        <v>0</v>
      </c>
      <c r="AH573" s="69">
        <f>IFERROR(INDEX('Euro Qual stats'!$A$1:$L$2071,MATCH(Players!$AE573,'Euro Qual stats'!$A$1:$A$2071,0),MATCH(Players!AH$2,'Euro Qual stats'!$A$1:$L$1,0)),0)</f>
        <v>0</v>
      </c>
      <c r="AI573" s="69">
        <f>IFERROR(INDEX('Euro Qual stats'!$A$1:$L$2071,MATCH(Players!$AE573,'Euro Qual stats'!$A$1:$A$2071,0),MATCH(Players!AI$2,'Euro Qual stats'!$A$1:$L$1,0)),0)</f>
        <v>0</v>
      </c>
      <c r="AJ573" s="85">
        <f t="shared" si="280"/>
        <v>9.3550295857988172E-2</v>
      </c>
      <c r="AK573" s="85">
        <f t="shared" si="281"/>
        <v>9.1775147928994105E-2</v>
      </c>
      <c r="AL573" s="85">
        <f t="shared" si="282"/>
        <v>0.18893491124260345</v>
      </c>
      <c r="AM573" s="85">
        <f t="shared" si="283"/>
        <v>0</v>
      </c>
      <c r="AN573" s="85">
        <f t="shared" si="284"/>
        <v>0</v>
      </c>
      <c r="AO573" s="85">
        <f t="shared" si="285"/>
        <v>0</v>
      </c>
      <c r="AP573" s="2" t="str">
        <f t="shared" si="286"/>
        <v/>
      </c>
      <c r="AQ573" s="2" t="str">
        <f t="shared" si="287"/>
        <v/>
      </c>
      <c r="AR573" s="2" t="str">
        <f t="shared" si="288"/>
        <v/>
      </c>
      <c r="AS573" s="2" t="str">
        <f t="shared" si="289"/>
        <v/>
      </c>
      <c r="AT573" s="2" t="str">
        <f t="shared" si="290"/>
        <v/>
      </c>
      <c r="AU573" s="2">
        <f t="shared" si="310"/>
        <v>0</v>
      </c>
      <c r="AV573" s="2">
        <f t="shared" si="311"/>
        <v>0</v>
      </c>
      <c r="AW573" s="2">
        <f t="shared" si="312"/>
        <v>7.9071179238124151E-2</v>
      </c>
      <c r="AX573" s="2">
        <f t="shared" si="313"/>
        <v>0.13674475927152546</v>
      </c>
      <c r="AY573" s="2">
        <f t="shared" si="314"/>
        <v>0</v>
      </c>
      <c r="AZ573" s="2">
        <f t="shared" si="291"/>
        <v>4.5887573964497053E-2</v>
      </c>
      <c r="BA573" s="2">
        <f t="shared" si="292"/>
        <v>4.6775147928994086E-2</v>
      </c>
      <c r="BB573" s="2">
        <f t="shared" si="293"/>
        <v>6.8372379635762731E-2</v>
      </c>
      <c r="BC573">
        <f t="shared" si="294"/>
        <v>0</v>
      </c>
      <c r="BD573" s="74">
        <f t="shared" si="295"/>
        <v>0</v>
      </c>
      <c r="BE573" s="74">
        <f t="shared" si="296"/>
        <v>0</v>
      </c>
      <c r="BF573" s="74">
        <f t="shared" si="297"/>
        <v>0</v>
      </c>
      <c r="BG573" s="2">
        <f t="shared" si="298"/>
        <v>6.8372379635762731E-2</v>
      </c>
      <c r="BH573" s="2">
        <f t="shared" si="299"/>
        <v>0</v>
      </c>
      <c r="BI573" s="2">
        <f t="shared" si="300"/>
        <v>0</v>
      </c>
      <c r="BJ573" s="2">
        <f t="shared" si="301"/>
        <v>0</v>
      </c>
      <c r="BK573" s="2">
        <f t="shared" si="302"/>
        <v>0</v>
      </c>
      <c r="BL573" s="2">
        <f t="shared" si="303"/>
        <v>6.8372379635762731E-2</v>
      </c>
      <c r="BM573" s="2">
        <f t="shared" si="304"/>
        <v>0</v>
      </c>
      <c r="BN573" s="2">
        <f t="shared" si="305"/>
        <v>0</v>
      </c>
      <c r="BO573" s="2">
        <f t="shared" si="306"/>
        <v>0</v>
      </c>
      <c r="BP573" s="2">
        <f t="shared" si="307"/>
        <v>0</v>
      </c>
      <c r="BQ573" s="2">
        <f t="shared" si="308"/>
        <v>6.8372379635762731E-2</v>
      </c>
      <c r="BR573" s="2">
        <f t="shared" si="309"/>
        <v>0</v>
      </c>
    </row>
    <row r="574" spans="1:70" x14ac:dyDescent="0.3">
      <c r="A574" s="93">
        <v>0</v>
      </c>
      <c r="B574">
        <v>213465</v>
      </c>
      <c r="C574" t="s">
        <v>3170</v>
      </c>
      <c r="D574" t="s">
        <v>3171</v>
      </c>
      <c r="E574" t="s">
        <v>3172</v>
      </c>
      <c r="F574">
        <v>18732</v>
      </c>
      <c r="G574" t="s">
        <v>895</v>
      </c>
      <c r="H574" t="s">
        <v>929</v>
      </c>
      <c r="I574" t="s">
        <v>979</v>
      </c>
      <c r="J574">
        <v>0</v>
      </c>
      <c r="K574">
        <v>4</v>
      </c>
      <c r="L574">
        <v>0</v>
      </c>
      <c r="M574">
        <v>0</v>
      </c>
      <c r="N574">
        <v>159</v>
      </c>
      <c r="O574" t="s">
        <v>1301</v>
      </c>
      <c r="P574" t="s">
        <v>3173</v>
      </c>
      <c r="Q574" t="s">
        <v>3174</v>
      </c>
      <c r="R574">
        <v>4</v>
      </c>
      <c r="S574">
        <v>1</v>
      </c>
      <c r="T574">
        <v>0</v>
      </c>
      <c r="U574">
        <v>11</v>
      </c>
      <c r="V574">
        <v>2361</v>
      </c>
      <c r="W574">
        <v>7</v>
      </c>
      <c r="X574">
        <v>4</v>
      </c>
      <c r="Y574">
        <v>0</v>
      </c>
      <c r="Z574" t="s">
        <v>2753</v>
      </c>
      <c r="AA574" t="s">
        <v>692</v>
      </c>
      <c r="AB574" s="69" t="str">
        <f>IF(AA574&lt;&gt;"",INDEX(Lookup!$N$2:$N$5,MATCH(Players!AA574,Lookup!$P$2:$P$5,0)),INDEX(Lookup!$N$2:$N$5,MATCH(Players!O574,Lookup!$O$2:$O$5,0)))</f>
        <v>Defense</v>
      </c>
      <c r="AC574">
        <v>2948000</v>
      </c>
      <c r="AD574" s="69" t="s">
        <v>788</v>
      </c>
      <c r="AE574" s="69" t="str">
        <f>INDEX('Translate table'!$H$2:$H$622,MATCH(Players!P574,'Translate table'!$G$2:$G$622,0))</f>
        <v>Willi Orban</v>
      </c>
      <c r="AF574" s="69">
        <f>IFERROR(INDEX('Euro Qual stats'!$A$1:$L$2071,MATCH(Players!$AE574,'Euro Qual stats'!$A$1:$A$2071,0),MATCH(Players!AF$2,'Euro Qual stats'!$A$1:$L$1,0)),0)</f>
        <v>9</v>
      </c>
      <c r="AG574" s="69">
        <f>IFERROR(INDEX('Euro Qual stats'!$A$1:$L$2071,MATCH(Players!$AE574,'Euro Qual stats'!$A$1:$A$2071,0),MATCH(Players!AG$2,'Euro Qual stats'!$A$1:$L$1,0)),0)</f>
        <v>0</v>
      </c>
      <c r="AH574" s="69">
        <f>IFERROR(INDEX('Euro Qual stats'!$A$1:$L$2071,MATCH(Players!$AE574,'Euro Qual stats'!$A$1:$A$2071,0),MATCH(Players!AH$2,'Euro Qual stats'!$A$1:$L$1,0)),0)</f>
        <v>0.33</v>
      </c>
      <c r="AI574" s="69">
        <f>IFERROR(INDEX('Euro Qual stats'!$A$1:$L$2071,MATCH(Players!$AE574,'Euro Qual stats'!$A$1:$A$2071,0),MATCH(Players!AI$2,'Euro Qual stats'!$A$1:$L$1,0)),0)</f>
        <v>0</v>
      </c>
      <c r="AJ574" s="85">
        <f t="shared" si="280"/>
        <v>2.3387573964497043E-2</v>
      </c>
      <c r="AK574" s="85">
        <f t="shared" si="281"/>
        <v>0.27044378698224852</v>
      </c>
      <c r="AL574" s="85">
        <f t="shared" si="282"/>
        <v>4.7233727810650862E-2</v>
      </c>
      <c r="AM574" s="85">
        <f t="shared" si="283"/>
        <v>2.2129519416311121E-2</v>
      </c>
      <c r="AN574" s="85">
        <f t="shared" si="284"/>
        <v>0.14348049441073515</v>
      </c>
      <c r="AO574" s="85">
        <f t="shared" si="285"/>
        <v>2.2090233615520365E-2</v>
      </c>
      <c r="AP574" s="2">
        <f t="shared" si="286"/>
        <v>0.15247776365946633</v>
      </c>
      <c r="AQ574" s="2">
        <f t="shared" si="287"/>
        <v>3.8119440914866583E-2</v>
      </c>
      <c r="AR574" s="2">
        <f t="shared" si="288"/>
        <v>0.26683608640406609</v>
      </c>
      <c r="AS574" s="2">
        <f t="shared" si="289"/>
        <v>0.15247776365946633</v>
      </c>
      <c r="AT574" s="2">
        <f t="shared" si="290"/>
        <v>0</v>
      </c>
      <c r="AU574" s="2">
        <f t="shared" si="310"/>
        <v>0.15247776365946633</v>
      </c>
      <c r="AV574" s="2">
        <f t="shared" si="311"/>
        <v>3.8119440914866583E-2</v>
      </c>
      <c r="AW574" s="2">
        <f t="shared" si="312"/>
        <v>0.26683608640406609</v>
      </c>
      <c r="AX574" s="2">
        <f t="shared" si="313"/>
        <v>0.15247776365946633</v>
      </c>
      <c r="AY574" s="2">
        <f t="shared" si="314"/>
        <v>0</v>
      </c>
      <c r="AZ574" s="2">
        <f t="shared" si="291"/>
        <v>0.21146077532085744</v>
      </c>
      <c r="BA574" s="2">
        <f t="shared" si="292"/>
        <v>3.0753507439681811E-2</v>
      </c>
      <c r="BB574" s="2">
        <f t="shared" si="293"/>
        <v>7.6238881829733166E-2</v>
      </c>
      <c r="BC574">
        <f t="shared" si="294"/>
        <v>1</v>
      </c>
      <c r="BD574" s="74">
        <f t="shared" si="295"/>
        <v>0.1222411670925326</v>
      </c>
      <c r="BE574" s="74">
        <f t="shared" si="296"/>
        <v>3.4122254409526293E-2</v>
      </c>
      <c r="BF574" s="74">
        <f t="shared" si="297"/>
        <v>5.3740488325054424E-2</v>
      </c>
      <c r="BG574" s="2">
        <f t="shared" si="298"/>
        <v>7.6238881829733166E-2</v>
      </c>
      <c r="BH574" s="2">
        <f t="shared" si="299"/>
        <v>0</v>
      </c>
      <c r="BI574" s="2">
        <f t="shared" si="300"/>
        <v>0.1222411670925326</v>
      </c>
      <c r="BJ574" s="2">
        <f t="shared" si="301"/>
        <v>3.4122254409526293E-2</v>
      </c>
      <c r="BK574" s="2">
        <f t="shared" si="302"/>
        <v>5.3740488325054424E-2</v>
      </c>
      <c r="BL574" s="2">
        <f t="shared" si="303"/>
        <v>7.6238881829733166E-2</v>
      </c>
      <c r="BM574" s="2">
        <f t="shared" si="304"/>
        <v>0</v>
      </c>
      <c r="BN574" s="2">
        <f t="shared" si="305"/>
        <v>0.1222411670925326</v>
      </c>
      <c r="BO574" s="2">
        <f t="shared" si="306"/>
        <v>3.4122254409526293E-2</v>
      </c>
      <c r="BP574" s="2">
        <f t="shared" si="307"/>
        <v>5.3740488325054424E-2</v>
      </c>
      <c r="BQ574" s="2">
        <f t="shared" si="308"/>
        <v>7.6238881829733166E-2</v>
      </c>
      <c r="BR574" s="2">
        <f t="shared" si="309"/>
        <v>0</v>
      </c>
    </row>
    <row r="575" spans="1:70" x14ac:dyDescent="0.3">
      <c r="A575" s="93">
        <v>0</v>
      </c>
      <c r="B575">
        <v>213464</v>
      </c>
      <c r="C575" t="s">
        <v>3175</v>
      </c>
      <c r="D575" t="s">
        <v>3176</v>
      </c>
      <c r="E575" t="s">
        <v>3177</v>
      </c>
      <c r="F575">
        <v>18732</v>
      </c>
      <c r="G575" t="s">
        <v>895</v>
      </c>
      <c r="H575" t="s">
        <v>929</v>
      </c>
      <c r="I575" t="s">
        <v>979</v>
      </c>
      <c r="J575">
        <v>0</v>
      </c>
      <c r="K575">
        <v>4</v>
      </c>
      <c r="L575">
        <v>0</v>
      </c>
      <c r="M575">
        <v>0</v>
      </c>
      <c r="N575">
        <v>18</v>
      </c>
      <c r="O575" t="s">
        <v>1301</v>
      </c>
      <c r="P575" t="s">
        <v>3178</v>
      </c>
      <c r="Q575" t="s">
        <v>1155</v>
      </c>
      <c r="Z575" t="s">
        <v>2753</v>
      </c>
      <c r="AA575" t="s">
        <v>691</v>
      </c>
      <c r="AB575" s="69" t="str">
        <f>IF(AA575&lt;&gt;"",INDEX(Lookup!$N$2:$N$5,MATCH(Players!AA575,Lookup!$P$2:$P$5,0)),INDEX(Lookup!$N$2:$N$5,MATCH(Players!O575,Lookup!$O$2:$O$5,0)))</f>
        <v>Midfield</v>
      </c>
      <c r="AC575">
        <v>2468000</v>
      </c>
      <c r="AD575" s="69" t="s">
        <v>788</v>
      </c>
      <c r="AE575" s="69" t="str">
        <f>INDEX('Translate table'!$H$2:$H$622,MATCH(Players!P575,'Translate table'!$G$2:$G$622,0))</f>
        <v>GergÅ‘ Lovrencsics</v>
      </c>
      <c r="AF575" s="69">
        <f>IFERROR(INDEX('Euro Qual stats'!$A$1:$L$2071,MATCH(Players!$AE575,'Euro Qual stats'!$A$1:$A$2071,0),MATCH(Players!AF$2,'Euro Qual stats'!$A$1:$L$1,0)),0)</f>
        <v>9</v>
      </c>
      <c r="AG575" s="69">
        <f>IFERROR(INDEX('Euro Qual stats'!$A$1:$L$2071,MATCH(Players!$AE575,'Euro Qual stats'!$A$1:$A$2071,0),MATCH(Players!AG$2,'Euro Qual stats'!$A$1:$L$1,0)),0)</f>
        <v>0</v>
      </c>
      <c r="AH575" s="69">
        <f>IFERROR(INDEX('Euro Qual stats'!$A$1:$L$2071,MATCH(Players!$AE575,'Euro Qual stats'!$A$1:$A$2071,0),MATCH(Players!AH$2,'Euro Qual stats'!$A$1:$L$1,0)),0)</f>
        <v>0</v>
      </c>
      <c r="AI575" s="69">
        <f>IFERROR(INDEX('Euro Qual stats'!$A$1:$L$2071,MATCH(Players!$AE575,'Euro Qual stats'!$A$1:$A$2071,0),MATCH(Players!AI$2,'Euro Qual stats'!$A$1:$L$1,0)),0)</f>
        <v>0.26</v>
      </c>
      <c r="AJ575" s="85">
        <f t="shared" si="280"/>
        <v>4.0082872928176798E-2</v>
      </c>
      <c r="AK575" s="85">
        <f t="shared" si="281"/>
        <v>5.5980662983425425E-2</v>
      </c>
      <c r="AL575" s="85">
        <f t="shared" si="282"/>
        <v>0.25316298342541438</v>
      </c>
      <c r="AM575" s="85">
        <f t="shared" si="283"/>
        <v>3.7926751875681154E-2</v>
      </c>
      <c r="AN575" s="85">
        <f t="shared" si="284"/>
        <v>2.9699825209258127E-2</v>
      </c>
      <c r="AO575" s="85">
        <f t="shared" si="285"/>
        <v>0.11839907002657667</v>
      </c>
      <c r="AP575" s="2" t="str">
        <f t="shared" si="286"/>
        <v/>
      </c>
      <c r="AQ575" s="2" t="str">
        <f t="shared" si="287"/>
        <v/>
      </c>
      <c r="AR575" s="2" t="str">
        <f t="shared" si="288"/>
        <v/>
      </c>
      <c r="AS575" s="2" t="str">
        <f t="shared" si="289"/>
        <v/>
      </c>
      <c r="AT575" s="2" t="str">
        <f t="shared" si="290"/>
        <v/>
      </c>
      <c r="AU575" s="2">
        <f t="shared" si="310"/>
        <v>0</v>
      </c>
      <c r="AV575" s="2">
        <f t="shared" si="311"/>
        <v>0</v>
      </c>
      <c r="AW575" s="2">
        <f t="shared" si="312"/>
        <v>7.9071179238124151E-2</v>
      </c>
      <c r="AX575" s="2">
        <f t="shared" si="313"/>
        <v>0.13674475927152546</v>
      </c>
      <c r="AY575" s="2">
        <f t="shared" si="314"/>
        <v>0</v>
      </c>
      <c r="AZ575" s="2">
        <f t="shared" si="291"/>
        <v>2.7990331491712712E-2</v>
      </c>
      <c r="BA575" s="2">
        <f t="shared" si="292"/>
        <v>2.0041436464088399E-2</v>
      </c>
      <c r="BB575" s="2">
        <f t="shared" si="293"/>
        <v>0.19837237963576274</v>
      </c>
      <c r="BC575">
        <f t="shared" si="294"/>
        <v>1</v>
      </c>
      <c r="BD575" s="74">
        <f t="shared" si="295"/>
        <v>1.6180640516720666E-2</v>
      </c>
      <c r="BE575" s="74">
        <f t="shared" si="296"/>
        <v>2.2236780474593466E-2</v>
      </c>
      <c r="BF575" s="74">
        <f t="shared" si="297"/>
        <v>1.5924846755022506E-2</v>
      </c>
      <c r="BG575" s="2">
        <f t="shared" si="298"/>
        <v>0.19837237963576274</v>
      </c>
      <c r="BH575" s="2">
        <f t="shared" si="299"/>
        <v>0</v>
      </c>
      <c r="BI575" s="2">
        <f t="shared" si="300"/>
        <v>1.6180640516720666E-2</v>
      </c>
      <c r="BJ575" s="2">
        <f t="shared" si="301"/>
        <v>2.2236780474593466E-2</v>
      </c>
      <c r="BK575" s="2">
        <f t="shared" si="302"/>
        <v>1.5924846755022506E-2</v>
      </c>
      <c r="BL575" s="2">
        <f t="shared" si="303"/>
        <v>0.19837237963576274</v>
      </c>
      <c r="BM575" s="2">
        <f t="shared" si="304"/>
        <v>0</v>
      </c>
      <c r="BN575" s="2">
        <f t="shared" si="305"/>
        <v>1.6180640516720666E-2</v>
      </c>
      <c r="BO575" s="2">
        <f t="shared" si="306"/>
        <v>2.2236780474593466E-2</v>
      </c>
      <c r="BP575" s="2">
        <f t="shared" si="307"/>
        <v>1.5924846755022506E-2</v>
      </c>
      <c r="BQ575" s="2">
        <f t="shared" si="308"/>
        <v>0.19837237963576274</v>
      </c>
      <c r="BR575" s="2">
        <f t="shared" si="309"/>
        <v>0</v>
      </c>
    </row>
    <row r="576" spans="1:70" x14ac:dyDescent="0.3">
      <c r="A576" s="93">
        <v>0</v>
      </c>
      <c r="B576">
        <v>204939</v>
      </c>
      <c r="C576" t="s">
        <v>5222</v>
      </c>
      <c r="E576" t="s">
        <v>3180</v>
      </c>
      <c r="F576">
        <v>18732</v>
      </c>
      <c r="G576" t="s">
        <v>895</v>
      </c>
      <c r="H576" t="s">
        <v>929</v>
      </c>
      <c r="I576" t="s">
        <v>979</v>
      </c>
      <c r="J576">
        <v>0</v>
      </c>
      <c r="K576">
        <v>4</v>
      </c>
      <c r="L576">
        <v>0</v>
      </c>
      <c r="M576">
        <v>0</v>
      </c>
      <c r="N576">
        <v>79</v>
      </c>
      <c r="O576" t="s">
        <v>1301</v>
      </c>
      <c r="P576" t="s">
        <v>5223</v>
      </c>
      <c r="Q576" t="s">
        <v>2774</v>
      </c>
      <c r="R576">
        <v>1</v>
      </c>
      <c r="S576">
        <v>0</v>
      </c>
      <c r="T576">
        <v>0</v>
      </c>
      <c r="U576">
        <v>0</v>
      </c>
      <c r="V576">
        <v>732</v>
      </c>
      <c r="W576">
        <v>6</v>
      </c>
      <c r="X576">
        <v>1</v>
      </c>
      <c r="Y576">
        <v>0</v>
      </c>
      <c r="Z576" t="s">
        <v>2753</v>
      </c>
      <c r="AA576" t="s">
        <v>692</v>
      </c>
      <c r="AB576" s="69" t="str">
        <f>IF(AA576&lt;&gt;"",INDEX(Lookup!$N$2:$N$5,MATCH(Players!AA576,Lookup!$P$2:$P$5,0)),INDEX(Lookup!$N$2:$N$5,MATCH(Players!O576,Lookup!$O$2:$O$5,0)))</f>
        <v>Defense</v>
      </c>
      <c r="AC576">
        <v>2468000</v>
      </c>
      <c r="AD576" s="69" t="s">
        <v>753</v>
      </c>
      <c r="AE576" s="69" t="e">
        <f>INDEX('Translate table'!$H$2:$H$622,MATCH(Players!P576,'Translate table'!$G$2:$G$622,0))</f>
        <v>#N/A</v>
      </c>
      <c r="AF576" s="69">
        <f>IFERROR(INDEX('Euro Qual stats'!$A$1:$L$2071,MATCH(Players!$AE576,'Euro Qual stats'!$A$1:$A$2071,0),MATCH(Players!AF$2,'Euro Qual stats'!$A$1:$L$1,0)),0)</f>
        <v>0</v>
      </c>
      <c r="AG576" s="69">
        <f>IFERROR(INDEX('Euro Qual stats'!$A$1:$L$2071,MATCH(Players!$AE576,'Euro Qual stats'!$A$1:$A$2071,0),MATCH(Players!AG$2,'Euro Qual stats'!$A$1:$L$1,0)),0)</f>
        <v>0</v>
      </c>
      <c r="AH576" s="69">
        <f>IFERROR(INDEX('Euro Qual stats'!$A$1:$L$2071,MATCH(Players!$AE576,'Euro Qual stats'!$A$1:$A$2071,0),MATCH(Players!AH$2,'Euro Qual stats'!$A$1:$L$1,0)),0)</f>
        <v>0</v>
      </c>
      <c r="AI576" s="69">
        <f>IFERROR(INDEX('Euro Qual stats'!$A$1:$L$2071,MATCH(Players!$AE576,'Euro Qual stats'!$A$1:$A$2071,0),MATCH(Players!AI$2,'Euro Qual stats'!$A$1:$L$1,0)),0)</f>
        <v>0</v>
      </c>
      <c r="AJ576" s="85">
        <f t="shared" si="280"/>
        <v>9.3550295857988172E-2</v>
      </c>
      <c r="AK576" s="85">
        <f t="shared" si="281"/>
        <v>9.1775147928994105E-2</v>
      </c>
      <c r="AL576" s="85">
        <f t="shared" si="282"/>
        <v>0.18893491124260345</v>
      </c>
      <c r="AM576" s="85">
        <f t="shared" si="283"/>
        <v>8.8518077665244485E-2</v>
      </c>
      <c r="AN576" s="85">
        <f t="shared" si="284"/>
        <v>4.8690131677289195E-2</v>
      </c>
      <c r="AO576" s="85">
        <f t="shared" si="285"/>
        <v>8.8360934462081459E-2</v>
      </c>
      <c r="AP576" s="2">
        <f t="shared" si="286"/>
        <v>0.12295081967213115</v>
      </c>
      <c r="AQ576" s="2">
        <f t="shared" si="287"/>
        <v>0</v>
      </c>
      <c r="AR576" s="2">
        <f t="shared" si="288"/>
        <v>0.73770491803278693</v>
      </c>
      <c r="AS576" s="2">
        <f t="shared" si="289"/>
        <v>0.12295081967213115</v>
      </c>
      <c r="AT576" s="2">
        <f t="shared" si="290"/>
        <v>0</v>
      </c>
      <c r="AU576" s="2">
        <f t="shared" si="310"/>
        <v>0.12295081967213115</v>
      </c>
      <c r="AV576" s="2">
        <f t="shared" si="311"/>
        <v>0</v>
      </c>
      <c r="AW576" s="2">
        <f t="shared" si="312"/>
        <v>0.73770491803278693</v>
      </c>
      <c r="AX576" s="2">
        <f t="shared" si="313"/>
        <v>0.12295081967213115</v>
      </c>
      <c r="AY576" s="2">
        <f t="shared" si="314"/>
        <v>0</v>
      </c>
      <c r="AZ576" s="2">
        <f t="shared" si="291"/>
        <v>0.10736298380056263</v>
      </c>
      <c r="BA576" s="2">
        <f t="shared" si="292"/>
        <v>4.6775147928994086E-2</v>
      </c>
      <c r="BB576" s="2">
        <f t="shared" si="293"/>
        <v>6.1475409836065573E-2</v>
      </c>
      <c r="BC576">
        <f t="shared" si="294"/>
        <v>1</v>
      </c>
      <c r="BD576" s="74">
        <f t="shared" si="295"/>
        <v>6.2064354121484887E-2</v>
      </c>
      <c r="BE576" s="74">
        <f t="shared" si="296"/>
        <v>5.1898909443315086E-2</v>
      </c>
      <c r="BF576" s="74">
        <f t="shared" si="297"/>
        <v>0.14857294254736944</v>
      </c>
      <c r="BG576" s="2">
        <f t="shared" si="298"/>
        <v>6.1475409836065573E-2</v>
      </c>
      <c r="BH576" s="2">
        <f t="shared" si="299"/>
        <v>0</v>
      </c>
      <c r="BI576" s="2">
        <f t="shared" si="300"/>
        <v>6.2064354121484887E-2</v>
      </c>
      <c r="BJ576" s="2">
        <f t="shared" si="301"/>
        <v>5.1898909443315086E-2</v>
      </c>
      <c r="BK576" s="2">
        <f t="shared" si="302"/>
        <v>0.14857294254736944</v>
      </c>
      <c r="BL576" s="2">
        <f t="shared" si="303"/>
        <v>6.1475409836065573E-2</v>
      </c>
      <c r="BM576" s="2">
        <f t="shared" si="304"/>
        <v>0</v>
      </c>
      <c r="BN576" s="2">
        <f t="shared" si="305"/>
        <v>6.2064354121484887E-2</v>
      </c>
      <c r="BO576" s="2">
        <f t="shared" si="306"/>
        <v>5.1898909443315086E-2</v>
      </c>
      <c r="BP576" s="2">
        <f t="shared" si="307"/>
        <v>0.14857294254736944</v>
      </c>
      <c r="BQ576" s="2">
        <f t="shared" si="308"/>
        <v>6.1475409836065573E-2</v>
      </c>
      <c r="BR576" s="2">
        <f t="shared" si="309"/>
        <v>0</v>
      </c>
    </row>
    <row r="577" spans="1:70" x14ac:dyDescent="0.3">
      <c r="A577" s="93">
        <v>0</v>
      </c>
      <c r="B577">
        <v>204935</v>
      </c>
      <c r="C577" t="s">
        <v>3183</v>
      </c>
      <c r="D577" t="s">
        <v>3184</v>
      </c>
      <c r="E577" t="s">
        <v>3185</v>
      </c>
      <c r="F577">
        <v>18732</v>
      </c>
      <c r="G577" t="s">
        <v>895</v>
      </c>
      <c r="H577" t="s">
        <v>929</v>
      </c>
      <c r="I577" t="s">
        <v>1008</v>
      </c>
      <c r="J577">
        <v>0</v>
      </c>
      <c r="K577">
        <v>4</v>
      </c>
      <c r="L577">
        <v>0</v>
      </c>
      <c r="M577">
        <v>0</v>
      </c>
      <c r="N577">
        <v>20</v>
      </c>
      <c r="O577" t="s">
        <v>1301</v>
      </c>
      <c r="P577" t="s">
        <v>3186</v>
      </c>
      <c r="Q577" t="s">
        <v>3187</v>
      </c>
      <c r="R577">
        <v>1</v>
      </c>
      <c r="S577">
        <v>0</v>
      </c>
      <c r="T577">
        <v>0</v>
      </c>
      <c r="U577">
        <v>2</v>
      </c>
      <c r="V577">
        <v>270</v>
      </c>
      <c r="W577">
        <v>1</v>
      </c>
      <c r="X577">
        <v>0</v>
      </c>
      <c r="Y577">
        <v>0</v>
      </c>
      <c r="Z577" t="s">
        <v>2753</v>
      </c>
      <c r="AA577" t="s">
        <v>692</v>
      </c>
      <c r="AB577" s="69" t="str">
        <f>IF(AA577&lt;&gt;"",INDEX(Lookup!$N$2:$N$5,MATCH(Players!AA577,Lookup!$P$2:$P$5,0)),INDEX(Lookup!$N$2:$N$5,MATCH(Players!O577,Lookup!$O$2:$O$5,0)))</f>
        <v>Defense</v>
      </c>
      <c r="AC577">
        <v>1968000</v>
      </c>
      <c r="AD577" s="69" t="s">
        <v>788</v>
      </c>
      <c r="AE577" s="69" t="str">
        <f>INDEX('Translate table'!$H$2:$H$622,MATCH(Players!P577,'Translate table'!$G$2:$G$622,0))</f>
        <v>Endre Botka</v>
      </c>
      <c r="AF577" s="69">
        <f>IFERROR(INDEX('Euro Qual stats'!$A$1:$L$2071,MATCH(Players!$AE577,'Euro Qual stats'!$A$1:$A$2071,0),MATCH(Players!AF$2,'Euro Qual stats'!$A$1:$L$1,0)),0)</f>
        <v>2</v>
      </c>
      <c r="AG577" s="69">
        <f>IFERROR(INDEX('Euro Qual stats'!$A$1:$L$2071,MATCH(Players!$AE577,'Euro Qual stats'!$A$1:$A$2071,0),MATCH(Players!AG$2,'Euro Qual stats'!$A$1:$L$1,0)),0)</f>
        <v>0</v>
      </c>
      <c r="AH577" s="69">
        <f>IFERROR(INDEX('Euro Qual stats'!$A$1:$L$2071,MATCH(Players!$AE577,'Euro Qual stats'!$A$1:$A$2071,0),MATCH(Players!AH$2,'Euro Qual stats'!$A$1:$L$1,0)),0)</f>
        <v>0</v>
      </c>
      <c r="AI577" s="69">
        <f>IFERROR(INDEX('Euro Qual stats'!$A$1:$L$2071,MATCH(Players!$AE577,'Euro Qual stats'!$A$1:$A$2071,0),MATCH(Players!AI$2,'Euro Qual stats'!$A$1:$L$1,0)),0)</f>
        <v>0</v>
      </c>
      <c r="AJ577" s="85">
        <f t="shared" si="280"/>
        <v>7.7958579881656817E-2</v>
      </c>
      <c r="AK577" s="85">
        <f t="shared" si="281"/>
        <v>7.6479289940828421E-2</v>
      </c>
      <c r="AL577" s="85">
        <f t="shared" si="282"/>
        <v>0.1574457593688362</v>
      </c>
      <c r="AM577" s="85">
        <f t="shared" si="283"/>
        <v>0</v>
      </c>
      <c r="AN577" s="85">
        <f t="shared" si="284"/>
        <v>0</v>
      </c>
      <c r="AO577" s="85">
        <f t="shared" si="285"/>
        <v>0</v>
      </c>
      <c r="AP577" s="2">
        <f t="shared" si="286"/>
        <v>0.33333333333333337</v>
      </c>
      <c r="AQ577" s="2">
        <f t="shared" si="287"/>
        <v>0</v>
      </c>
      <c r="AR577" s="2">
        <f t="shared" si="288"/>
        <v>0.33333333333333337</v>
      </c>
      <c r="AS577" s="2">
        <f t="shared" si="289"/>
        <v>0</v>
      </c>
      <c r="AT577" s="2">
        <f t="shared" si="290"/>
        <v>0</v>
      </c>
      <c r="AU577" s="2">
        <f t="shared" si="310"/>
        <v>0.33333333333333337</v>
      </c>
      <c r="AV577" s="2">
        <f t="shared" si="311"/>
        <v>0</v>
      </c>
      <c r="AW577" s="2">
        <f t="shared" si="312"/>
        <v>0.33333333333333337</v>
      </c>
      <c r="AX577" s="2">
        <f t="shared" si="313"/>
        <v>0</v>
      </c>
      <c r="AY577" s="2">
        <f t="shared" si="314"/>
        <v>0</v>
      </c>
      <c r="AZ577" s="2">
        <f t="shared" si="291"/>
        <v>0.2049063116370809</v>
      </c>
      <c r="BA577" s="2">
        <f t="shared" si="292"/>
        <v>3.8979289940828409E-2</v>
      </c>
      <c r="BB577" s="2">
        <f t="shared" si="293"/>
        <v>0</v>
      </c>
      <c r="BC577">
        <f t="shared" si="294"/>
        <v>0</v>
      </c>
      <c r="BD577" s="74">
        <f t="shared" si="295"/>
        <v>0</v>
      </c>
      <c r="BE577" s="74">
        <f t="shared" si="296"/>
        <v>0</v>
      </c>
      <c r="BF577" s="74">
        <f t="shared" si="297"/>
        <v>0</v>
      </c>
      <c r="BG577" s="2">
        <f t="shared" si="298"/>
        <v>0</v>
      </c>
      <c r="BH577" s="2">
        <f t="shared" si="299"/>
        <v>0</v>
      </c>
      <c r="BI577" s="2">
        <f t="shared" si="300"/>
        <v>0</v>
      </c>
      <c r="BJ577" s="2">
        <f t="shared" si="301"/>
        <v>0</v>
      </c>
      <c r="BK577" s="2">
        <f t="shared" si="302"/>
        <v>0</v>
      </c>
      <c r="BL577" s="2">
        <f t="shared" si="303"/>
        <v>0</v>
      </c>
      <c r="BM577" s="2">
        <f t="shared" si="304"/>
        <v>0</v>
      </c>
      <c r="BN577" s="2">
        <f t="shared" si="305"/>
        <v>0</v>
      </c>
      <c r="BO577" s="2">
        <f t="shared" si="306"/>
        <v>0</v>
      </c>
      <c r="BP577" s="2">
        <f t="shared" si="307"/>
        <v>0</v>
      </c>
      <c r="BQ577" s="2">
        <f t="shared" si="308"/>
        <v>0</v>
      </c>
      <c r="BR577" s="2">
        <f t="shared" si="309"/>
        <v>0</v>
      </c>
    </row>
    <row r="578" spans="1:70" x14ac:dyDescent="0.3">
      <c r="A578" s="93">
        <v>0</v>
      </c>
      <c r="B578">
        <v>204931</v>
      </c>
      <c r="C578" t="s">
        <v>3188</v>
      </c>
      <c r="D578" t="s">
        <v>3189</v>
      </c>
      <c r="E578" t="s">
        <v>3190</v>
      </c>
      <c r="F578">
        <v>18732</v>
      </c>
      <c r="G578" t="s">
        <v>895</v>
      </c>
      <c r="H578" t="s">
        <v>929</v>
      </c>
      <c r="I578" t="s">
        <v>5231</v>
      </c>
      <c r="J578">
        <v>0</v>
      </c>
      <c r="K578">
        <v>4</v>
      </c>
      <c r="L578">
        <v>0</v>
      </c>
      <c r="M578">
        <v>0</v>
      </c>
      <c r="N578">
        <v>2</v>
      </c>
      <c r="O578" t="s">
        <v>1301</v>
      </c>
      <c r="P578" t="s">
        <v>3191</v>
      </c>
      <c r="Q578" t="s">
        <v>1155</v>
      </c>
      <c r="Z578" t="s">
        <v>2753</v>
      </c>
      <c r="AA578" t="s">
        <v>692</v>
      </c>
      <c r="AB578" s="69" t="str">
        <f>IF(AA578&lt;&gt;"",INDEX(Lookup!$N$2:$N$5,MATCH(Players!AA578,Lookup!$P$2:$P$5,0)),INDEX(Lookup!$N$2:$N$5,MATCH(Players!O578,Lookup!$O$2:$O$5,0)))</f>
        <v>Defense</v>
      </c>
      <c r="AC578">
        <v>1995000</v>
      </c>
      <c r="AD578" s="69" t="s">
        <v>788</v>
      </c>
      <c r="AE578" s="69">
        <f>INDEX('Translate table'!$H$2:$H$622,MATCH(Players!P578,'Translate table'!$G$2:$G$622,0))</f>
        <v>0</v>
      </c>
      <c r="AF578" s="69">
        <f>IFERROR(INDEX('Euro Qual stats'!$A$1:$L$2071,MATCH(Players!$AE578,'Euro Qual stats'!$A$1:$A$2071,0),MATCH(Players!AF$2,'Euro Qual stats'!$A$1:$L$1,0)),0)</f>
        <v>0</v>
      </c>
      <c r="AG578" s="69">
        <f>IFERROR(INDEX('Euro Qual stats'!$A$1:$L$2071,MATCH(Players!$AE578,'Euro Qual stats'!$A$1:$A$2071,0),MATCH(Players!AG$2,'Euro Qual stats'!$A$1:$L$1,0)),0)</f>
        <v>0</v>
      </c>
      <c r="AH578" s="69">
        <f>IFERROR(INDEX('Euro Qual stats'!$A$1:$L$2071,MATCH(Players!$AE578,'Euro Qual stats'!$A$1:$A$2071,0),MATCH(Players!AH$2,'Euro Qual stats'!$A$1:$L$1,0)),0)</f>
        <v>0</v>
      </c>
      <c r="AI578" s="69">
        <f>IFERROR(INDEX('Euro Qual stats'!$A$1:$L$2071,MATCH(Players!$AE578,'Euro Qual stats'!$A$1:$A$2071,0),MATCH(Players!AI$2,'Euro Qual stats'!$A$1:$L$1,0)),0)</f>
        <v>0</v>
      </c>
      <c r="AJ578" s="85">
        <f t="shared" si="280"/>
        <v>9.3550295857988172E-2</v>
      </c>
      <c r="AK578" s="85">
        <f t="shared" si="281"/>
        <v>9.1775147928994105E-2</v>
      </c>
      <c r="AL578" s="85">
        <f t="shared" si="282"/>
        <v>0.18893491124260345</v>
      </c>
      <c r="AM578" s="85">
        <f t="shared" si="283"/>
        <v>0</v>
      </c>
      <c r="AN578" s="85">
        <f t="shared" si="284"/>
        <v>0</v>
      </c>
      <c r="AO578" s="85">
        <f t="shared" si="285"/>
        <v>0</v>
      </c>
      <c r="AP578" s="2" t="str">
        <f t="shared" si="286"/>
        <v/>
      </c>
      <c r="AQ578" s="2" t="str">
        <f t="shared" si="287"/>
        <v/>
      </c>
      <c r="AR578" s="2" t="str">
        <f t="shared" si="288"/>
        <v/>
      </c>
      <c r="AS578" s="2" t="str">
        <f t="shared" si="289"/>
        <v/>
      </c>
      <c r="AT578" s="2" t="str">
        <f t="shared" si="290"/>
        <v/>
      </c>
      <c r="AU578" s="2">
        <f t="shared" si="310"/>
        <v>0</v>
      </c>
      <c r="AV578" s="2">
        <f t="shared" si="311"/>
        <v>0</v>
      </c>
      <c r="AW578" s="2">
        <f t="shared" si="312"/>
        <v>7.9071179238124151E-2</v>
      </c>
      <c r="AX578" s="2">
        <f t="shared" si="313"/>
        <v>0.13674475927152546</v>
      </c>
      <c r="AY578" s="2">
        <f t="shared" si="314"/>
        <v>0</v>
      </c>
      <c r="AZ578" s="2">
        <f t="shared" si="291"/>
        <v>4.5887573964497053E-2</v>
      </c>
      <c r="BA578" s="2">
        <f t="shared" si="292"/>
        <v>4.6775147928994086E-2</v>
      </c>
      <c r="BB578" s="2">
        <f t="shared" si="293"/>
        <v>6.8372379635762731E-2</v>
      </c>
      <c r="BC578">
        <f t="shared" si="294"/>
        <v>0</v>
      </c>
      <c r="BD578" s="74">
        <f t="shared" si="295"/>
        <v>0</v>
      </c>
      <c r="BE578" s="74">
        <f t="shared" si="296"/>
        <v>0</v>
      </c>
      <c r="BF578" s="74">
        <f t="shared" si="297"/>
        <v>0</v>
      </c>
      <c r="BG578" s="2">
        <f t="shared" si="298"/>
        <v>6.8372379635762731E-2</v>
      </c>
      <c r="BH578" s="2">
        <f t="shared" si="299"/>
        <v>0</v>
      </c>
      <c r="BI578" s="2">
        <f t="shared" si="300"/>
        <v>0</v>
      </c>
      <c r="BJ578" s="2">
        <f t="shared" si="301"/>
        <v>0</v>
      </c>
      <c r="BK578" s="2">
        <f t="shared" si="302"/>
        <v>0</v>
      </c>
      <c r="BL578" s="2">
        <f t="shared" si="303"/>
        <v>6.8372379635762731E-2</v>
      </c>
      <c r="BM578" s="2">
        <f t="shared" si="304"/>
        <v>0</v>
      </c>
      <c r="BN578" s="2">
        <f t="shared" si="305"/>
        <v>0</v>
      </c>
      <c r="BO578" s="2">
        <f t="shared" si="306"/>
        <v>0</v>
      </c>
      <c r="BP578" s="2">
        <f t="shared" si="307"/>
        <v>0</v>
      </c>
      <c r="BQ578" s="2">
        <f t="shared" si="308"/>
        <v>6.8372379635762731E-2</v>
      </c>
      <c r="BR578" s="2">
        <f t="shared" si="309"/>
        <v>0</v>
      </c>
    </row>
    <row r="579" spans="1:70" x14ac:dyDescent="0.3">
      <c r="A579" s="93">
        <v>0</v>
      </c>
      <c r="B579">
        <v>204928</v>
      </c>
      <c r="C579" t="s">
        <v>3192</v>
      </c>
      <c r="D579" t="s">
        <v>2772</v>
      </c>
      <c r="E579" t="s">
        <v>3193</v>
      </c>
      <c r="F579">
        <v>18732</v>
      </c>
      <c r="G579" t="s">
        <v>895</v>
      </c>
      <c r="H579" t="s">
        <v>929</v>
      </c>
      <c r="I579" t="s">
        <v>5231</v>
      </c>
      <c r="J579">
        <v>0</v>
      </c>
      <c r="K579">
        <v>4</v>
      </c>
      <c r="L579">
        <v>0</v>
      </c>
      <c r="M579">
        <v>0</v>
      </c>
      <c r="N579">
        <v>11</v>
      </c>
      <c r="O579" t="s">
        <v>1301</v>
      </c>
      <c r="P579" t="s">
        <v>3194</v>
      </c>
      <c r="Q579" t="s">
        <v>1155</v>
      </c>
      <c r="Z579" t="s">
        <v>2753</v>
      </c>
      <c r="AA579" t="s">
        <v>692</v>
      </c>
      <c r="AB579" s="69" t="str">
        <f>IF(AA579&lt;&gt;"",INDEX(Lookup!$N$2:$N$5,MATCH(Players!AA579,Lookup!$P$2:$P$5,0)),INDEX(Lookup!$N$2:$N$5,MATCH(Players!O579,Lookup!$O$2:$O$5,0)))</f>
        <v>Defense</v>
      </c>
      <c r="AC579">
        <v>1995000</v>
      </c>
      <c r="AD579" s="69" t="s">
        <v>788</v>
      </c>
      <c r="AE579" s="69" t="str">
        <f>INDEX('Translate table'!$H$2:$H$622,MATCH(Players!P579,'Translate table'!$G$2:$G$622,0))</f>
        <v>ÃdÃ¡m Lang</v>
      </c>
      <c r="AF579" s="69">
        <f>IFERROR(INDEX('Euro Qual stats'!$A$1:$L$2071,MATCH(Players!$AE579,'Euro Qual stats'!$A$1:$A$2071,0),MATCH(Players!AF$2,'Euro Qual stats'!$A$1:$L$1,0)),0)</f>
        <v>4</v>
      </c>
      <c r="AG579" s="69">
        <f>IFERROR(INDEX('Euro Qual stats'!$A$1:$L$2071,MATCH(Players!$AE579,'Euro Qual stats'!$A$1:$A$2071,0),MATCH(Players!AG$2,'Euro Qual stats'!$A$1:$L$1,0)),0)</f>
        <v>0</v>
      </c>
      <c r="AH579" s="69">
        <f>IFERROR(INDEX('Euro Qual stats'!$A$1:$L$2071,MATCH(Players!$AE579,'Euro Qual stats'!$A$1:$A$2071,0),MATCH(Players!AH$2,'Euro Qual stats'!$A$1:$L$1,0)),0)</f>
        <v>0</v>
      </c>
      <c r="AI579" s="69">
        <f>IFERROR(INDEX('Euro Qual stats'!$A$1:$L$2071,MATCH(Players!$AE579,'Euro Qual stats'!$A$1:$A$2071,0),MATCH(Players!AI$2,'Euro Qual stats'!$A$1:$L$1,0)),0)</f>
        <v>0.3</v>
      </c>
      <c r="AJ579" s="85">
        <f t="shared" ref="AJ579:AJ622" si="315">(12-$AF579)/12*INDEX(BV$9:BV$12,MATCH($AB579,$BU$9:$BU$12,0))+$AF579/12*AG579</f>
        <v>6.2366863905325448E-2</v>
      </c>
      <c r="AK579" s="85">
        <f t="shared" ref="AK579:AK622" si="316">(12-$AF579)/12*INDEX(BW$9:BW$12,MATCH($AB579,$BU$9:$BU$12,0))+$AF579/12*AH579</f>
        <v>6.1183431952662737E-2</v>
      </c>
      <c r="AL579" s="85">
        <f t="shared" ref="AL579:AL622" si="317">(12-$AF579)/12*INDEX(BX$9:BX$12,MATCH($AB579,$BU$9:$BU$12,0))+$AF579/12*AI579</f>
        <v>0.22595660749506896</v>
      </c>
      <c r="AM579" s="85">
        <f t="shared" ref="AM579:AM622" si="318">IF($BC579=1,AJ579/SUMIFS(AJ$3:AJ$622,$BC$3:$BC$622,1,$G$3:$G$622,$G579),0)</f>
        <v>0</v>
      </c>
      <c r="AN579" s="85">
        <f t="shared" ref="AN579:AN622" si="319">IF($BC579=1,AK579/SUMIFS(AK$3:AK$622,$BC$3:$BC$622,1,$G$3:$G$622,$G579),0)</f>
        <v>0</v>
      </c>
      <c r="AO579" s="85">
        <f t="shared" ref="AO579:AO622" si="320">IF($BC579=1,AL579/SUMIFS(AL$3:AL$622,$BC$3:$BC$622,1,$G$3:$G$622,$G579),0)</f>
        <v>0</v>
      </c>
      <c r="AP579" s="2" t="str">
        <f t="shared" ref="AP579:AP622" si="321">IFERROR(R579/$V579*90,"")</f>
        <v/>
      </c>
      <c r="AQ579" s="2" t="str">
        <f t="shared" ref="AQ579:AQ622" si="322">IFERROR(S579/$V579*90,"")</f>
        <v/>
      </c>
      <c r="AR579" s="2" t="str">
        <f t="shared" ref="AR579:AR622" si="323">IFERROR(W579/$V579*90,"")</f>
        <v/>
      </c>
      <c r="AS579" s="2" t="str">
        <f t="shared" ref="AS579:AS622" si="324">IFERROR(X579/$V579*90,"")</f>
        <v/>
      </c>
      <c r="AT579" s="2" t="str">
        <f t="shared" ref="AT579:AT622" si="325">IFERROR(Y579/$V579*90,"")</f>
        <v/>
      </c>
      <c r="AU579" s="2">
        <f t="shared" si="310"/>
        <v>0</v>
      </c>
      <c r="AV579" s="2">
        <f t="shared" si="311"/>
        <v>0</v>
      </c>
      <c r="AW579" s="2">
        <f t="shared" si="312"/>
        <v>7.9071179238124151E-2</v>
      </c>
      <c r="AX579" s="2">
        <f t="shared" si="313"/>
        <v>0.13674475927152546</v>
      </c>
      <c r="AY579" s="2">
        <f t="shared" si="314"/>
        <v>0</v>
      </c>
      <c r="AZ579" s="2">
        <f t="shared" ref="AZ579:AZ622" si="326">AU579*0.5+AK579*0.5</f>
        <v>3.0591715976331368E-2</v>
      </c>
      <c r="BA579" s="2">
        <f t="shared" ref="BA579:BA622" si="327">AV579*0.5+AJ579*0.5</f>
        <v>3.1183431952662724E-2</v>
      </c>
      <c r="BB579" s="2">
        <f t="shared" ref="BB579:BB622" si="328">AX579*0.5+AI579*0.5</f>
        <v>0.21837237963576273</v>
      </c>
      <c r="BC579">
        <f t="shared" ref="BC579:BC622" si="329">IF(I579="expected",1,0)</f>
        <v>0</v>
      </c>
      <c r="BD579" s="74">
        <f t="shared" ref="BD579:BD622" si="330">IF(BC579=1,AZ579/SUMIFS(AZ$3:AZ$622,$BC$3:$BC$622,1,$G$3:$G$622,$G579),0)</f>
        <v>0</v>
      </c>
      <c r="BE579" s="74">
        <f t="shared" ref="BE579:BE622" si="331">IF(BC579=1,BA579/SUMIFS(BA$3:BA$622,$BC$3:$BC$622,1,$G$3:$G$622,$G579),0)</f>
        <v>0</v>
      </c>
      <c r="BF579" s="74">
        <f t="shared" ref="BF579:BF622" si="332">IF(BC579=1,AW579/SUMIFS(AW$3:AW$622,$BC$3:$BC$622,1,$G$3:$G$622,$G579),0)</f>
        <v>0</v>
      </c>
      <c r="BG579" s="2">
        <f t="shared" ref="BG579:BG622" si="333">BB579</f>
        <v>0.21837237963576273</v>
      </c>
      <c r="BH579" s="2">
        <f t="shared" ref="BH579:BH622" si="334">AY579</f>
        <v>0</v>
      </c>
      <c r="BI579" s="2">
        <f t="shared" ref="BI579:BI622" si="335">MIN(BI$1,BD579)</f>
        <v>0</v>
      </c>
      <c r="BJ579" s="2">
        <f t="shared" ref="BJ579:BJ622" si="336">MIN(BJ$1,BE579)</f>
        <v>0</v>
      </c>
      <c r="BK579" s="2">
        <f t="shared" ref="BK579:BK622" si="337">MIN(BK$1,BF579)</f>
        <v>0</v>
      </c>
      <c r="BL579" s="2">
        <f t="shared" ref="BL579:BL622" si="338">BG579</f>
        <v>0.21837237963576273</v>
      </c>
      <c r="BM579" s="2">
        <f t="shared" ref="BM579:BM622" si="339">MIN($BM$1,BH579)</f>
        <v>0</v>
      </c>
      <c r="BN579" s="2">
        <f t="shared" ref="BN579:BN622" si="340">BI579/SUMIFS(BI$3:BI$622,$BC$3:$BC$622,1,$G$3:$G$622,$G579)</f>
        <v>0</v>
      </c>
      <c r="BO579" s="2">
        <f t="shared" ref="BO579:BO622" si="341">BJ579/SUMIFS(BJ$3:BJ$622,$BC$3:$BC$622,1,$G$3:$G$622,$G579)</f>
        <v>0</v>
      </c>
      <c r="BP579" s="2">
        <f t="shared" ref="BP579:BP622" si="342">BK579/SUMIFS(BK$3:BK$622,$BC$3:$BC$622,1,$G$3:$G$622,$G579)</f>
        <v>0</v>
      </c>
      <c r="BQ579" s="2">
        <f t="shared" ref="BQ579:BQ622" si="343">BL579</f>
        <v>0.21837237963576273</v>
      </c>
      <c r="BR579" s="2">
        <f t="shared" ref="BR579:BR622" si="344">BM579</f>
        <v>0</v>
      </c>
    </row>
    <row r="580" spans="1:70" x14ac:dyDescent="0.3">
      <c r="A580" s="93">
        <v>0</v>
      </c>
      <c r="B580">
        <v>204922</v>
      </c>
      <c r="C580" t="s">
        <v>3195</v>
      </c>
      <c r="D580" t="s">
        <v>3179</v>
      </c>
      <c r="E580" t="s">
        <v>3196</v>
      </c>
      <c r="F580">
        <v>18732</v>
      </c>
      <c r="G580" t="s">
        <v>895</v>
      </c>
      <c r="H580" t="s">
        <v>929</v>
      </c>
      <c r="I580" t="s">
        <v>979</v>
      </c>
      <c r="J580">
        <v>0</v>
      </c>
      <c r="K580">
        <v>4</v>
      </c>
      <c r="L580">
        <v>0</v>
      </c>
      <c r="M580">
        <v>0</v>
      </c>
      <c r="N580">
        <v>16</v>
      </c>
      <c r="O580" t="s">
        <v>1301</v>
      </c>
      <c r="P580" t="s">
        <v>3197</v>
      </c>
      <c r="Q580" t="s">
        <v>1199</v>
      </c>
      <c r="R580">
        <v>5</v>
      </c>
      <c r="S580">
        <v>3</v>
      </c>
      <c r="T580">
        <v>0</v>
      </c>
      <c r="U580">
        <v>1</v>
      </c>
      <c r="V580">
        <v>1035</v>
      </c>
      <c r="W580">
        <v>8</v>
      </c>
      <c r="X580">
        <v>1</v>
      </c>
      <c r="Y580">
        <v>0</v>
      </c>
      <c r="Z580" t="s">
        <v>2753</v>
      </c>
      <c r="AA580" t="s">
        <v>692</v>
      </c>
      <c r="AB580" s="69" t="str">
        <f>IF(AA580&lt;&gt;"",INDEX(Lookup!$N$2:$N$5,MATCH(Players!AA580,Lookup!$P$2:$P$5,0)),INDEX(Lookup!$N$2:$N$5,MATCH(Players!O580,Lookup!$O$2:$O$5,0)))</f>
        <v>Defense</v>
      </c>
      <c r="AC580">
        <v>2476000</v>
      </c>
      <c r="AD580" s="69" t="s">
        <v>788</v>
      </c>
      <c r="AE580" s="69" t="str">
        <f>INDEX('Translate table'!$H$2:$H$622,MATCH(Players!P580,'Translate table'!$G$2:$G$622,0))</f>
        <v>Attila Fiola</v>
      </c>
      <c r="AF580" s="69">
        <f>IFERROR(INDEX('Euro Qual stats'!$A$1:$L$2071,MATCH(Players!$AE580,'Euro Qual stats'!$A$1:$A$2071,0),MATCH(Players!AF$2,'Euro Qual stats'!$A$1:$L$1,0)),0)</f>
        <v>2</v>
      </c>
      <c r="AG580" s="69">
        <f>IFERROR(INDEX('Euro Qual stats'!$A$1:$L$2071,MATCH(Players!$AE580,'Euro Qual stats'!$A$1:$A$2071,0),MATCH(Players!AG$2,'Euro Qual stats'!$A$1:$L$1,0)),0)</f>
        <v>0</v>
      </c>
      <c r="AH580" s="69">
        <f>IFERROR(INDEX('Euro Qual stats'!$A$1:$L$2071,MATCH(Players!$AE580,'Euro Qual stats'!$A$1:$A$2071,0),MATCH(Players!AH$2,'Euro Qual stats'!$A$1:$L$1,0)),0)</f>
        <v>0</v>
      </c>
      <c r="AI580" s="69">
        <f>IFERROR(INDEX('Euro Qual stats'!$A$1:$L$2071,MATCH(Players!$AE580,'Euro Qual stats'!$A$1:$A$2071,0),MATCH(Players!AI$2,'Euro Qual stats'!$A$1:$L$1,0)),0)</f>
        <v>0</v>
      </c>
      <c r="AJ580" s="85">
        <f t="shared" si="315"/>
        <v>7.7958579881656817E-2</v>
      </c>
      <c r="AK580" s="85">
        <f t="shared" si="316"/>
        <v>7.6479289940828421E-2</v>
      </c>
      <c r="AL580" s="85">
        <f t="shared" si="317"/>
        <v>0.1574457593688362</v>
      </c>
      <c r="AM580" s="85">
        <f t="shared" si="318"/>
        <v>7.3765064721037082E-2</v>
      </c>
      <c r="AN580" s="85">
        <f t="shared" si="319"/>
        <v>4.0575109731074331E-2</v>
      </c>
      <c r="AO580" s="85">
        <f t="shared" si="320"/>
        <v>7.3634112051734549E-2</v>
      </c>
      <c r="AP580" s="2">
        <f t="shared" si="321"/>
        <v>0.43478260869565216</v>
      </c>
      <c r="AQ580" s="2">
        <f t="shared" si="322"/>
        <v>0.2608695652173913</v>
      </c>
      <c r="AR580" s="2">
        <f t="shared" si="323"/>
        <v>0.69565217391304346</v>
      </c>
      <c r="AS580" s="2">
        <f t="shared" si="324"/>
        <v>8.6956521739130432E-2</v>
      </c>
      <c r="AT580" s="2">
        <f t="shared" si="325"/>
        <v>0</v>
      </c>
      <c r="AU580" s="2">
        <f t="shared" ref="AU580:AU622" si="345">IF(AP580="",INDEX(BV$4:BV$7,MATCH(O580,$BU$4:$BU$7,0)),AP580)</f>
        <v>0.43478260869565216</v>
      </c>
      <c r="AV580" s="2">
        <f t="shared" ref="AV580:AV622" si="346">IF(AQ580="",INDEX(BW$4:BW$7,MATCH($O580,$BU$4:$BU$7,0)),AQ580)</f>
        <v>0.2608695652173913</v>
      </c>
      <c r="AW580" s="2">
        <f t="shared" ref="AW580:AW622" si="347">IF(AR580="",INDEX(BX$4:BX$7,MATCH($O580,$BU$4:$BU$7,0)),AR580)</f>
        <v>0.69565217391304346</v>
      </c>
      <c r="AX580" s="2">
        <f t="shared" ref="AX580:AX622" si="348">IF(AS580="",INDEX(BY$4:BY$7,MATCH($O580,$BU$4:$BU$7,0)),AS580)</f>
        <v>8.6956521739130432E-2</v>
      </c>
      <c r="AY580" s="2">
        <f t="shared" ref="AY580:AY622" si="349">IF(AT580="",INDEX(BZ$4:BZ$7,MATCH($O580,$BU$4:$BU$7,0)),AT580)</f>
        <v>0</v>
      </c>
      <c r="AZ580" s="2">
        <f t="shared" si="326"/>
        <v>0.25563094931824026</v>
      </c>
      <c r="BA580" s="2">
        <f t="shared" si="327"/>
        <v>0.16941407254952406</v>
      </c>
      <c r="BB580" s="2">
        <f t="shared" si="328"/>
        <v>4.3478260869565216E-2</v>
      </c>
      <c r="BC580">
        <f t="shared" si="329"/>
        <v>1</v>
      </c>
      <c r="BD580" s="74">
        <f t="shared" si="330"/>
        <v>0.14777504500406291</v>
      </c>
      <c r="BE580" s="74">
        <f t="shared" si="331"/>
        <v>0.18797173283167518</v>
      </c>
      <c r="BF580" s="74">
        <f t="shared" si="332"/>
        <v>0.14010356707848556</v>
      </c>
      <c r="BG580" s="2">
        <f t="shared" si="333"/>
        <v>4.3478260869565216E-2</v>
      </c>
      <c r="BH580" s="2">
        <f t="shared" si="334"/>
        <v>0</v>
      </c>
      <c r="BI580" s="2">
        <f t="shared" si="335"/>
        <v>0.14777504500406291</v>
      </c>
      <c r="BJ580" s="2">
        <f t="shared" si="336"/>
        <v>0.18797173283167518</v>
      </c>
      <c r="BK580" s="2">
        <f t="shared" si="337"/>
        <v>0.14010356707848556</v>
      </c>
      <c r="BL580" s="2">
        <f t="shared" si="338"/>
        <v>4.3478260869565216E-2</v>
      </c>
      <c r="BM580" s="2">
        <f t="shared" si="339"/>
        <v>0</v>
      </c>
      <c r="BN580" s="2">
        <f t="shared" si="340"/>
        <v>0.14777504500406291</v>
      </c>
      <c r="BO580" s="2">
        <f t="shared" si="341"/>
        <v>0.18797173283167518</v>
      </c>
      <c r="BP580" s="2">
        <f t="shared" si="342"/>
        <v>0.14010356707848556</v>
      </c>
      <c r="BQ580" s="2">
        <f t="shared" si="343"/>
        <v>4.3478260869565216E-2</v>
      </c>
      <c r="BR580" s="2">
        <f t="shared" si="344"/>
        <v>0</v>
      </c>
    </row>
    <row r="581" spans="1:70" x14ac:dyDescent="0.3">
      <c r="A581" s="93">
        <v>0</v>
      </c>
      <c r="B581">
        <v>220829</v>
      </c>
      <c r="C581" t="s">
        <v>3198</v>
      </c>
      <c r="D581" t="s">
        <v>3199</v>
      </c>
      <c r="E581" t="s">
        <v>3200</v>
      </c>
      <c r="F581">
        <v>18732</v>
      </c>
      <c r="G581" t="s">
        <v>895</v>
      </c>
      <c r="H581" t="s">
        <v>929</v>
      </c>
      <c r="I581" t="s">
        <v>5231</v>
      </c>
      <c r="J581">
        <v>0</v>
      </c>
      <c r="K581">
        <v>4</v>
      </c>
      <c r="L581">
        <v>0</v>
      </c>
      <c r="M581">
        <v>0</v>
      </c>
      <c r="N581">
        <v>2</v>
      </c>
      <c r="O581" t="s">
        <v>992</v>
      </c>
      <c r="P581" t="s">
        <v>3201</v>
      </c>
      <c r="Q581" t="s">
        <v>3202</v>
      </c>
      <c r="R581">
        <v>0</v>
      </c>
      <c r="S581">
        <v>0</v>
      </c>
      <c r="T581">
        <v>28</v>
      </c>
      <c r="U581">
        <v>1</v>
      </c>
      <c r="V581">
        <v>720</v>
      </c>
      <c r="W581">
        <v>0</v>
      </c>
      <c r="X581">
        <v>1</v>
      </c>
      <c r="Y581">
        <v>0</v>
      </c>
      <c r="Z581" t="s">
        <v>2753</v>
      </c>
      <c r="AA581" t="s">
        <v>691</v>
      </c>
      <c r="AB581" s="69" t="str">
        <f>IF(AA581&lt;&gt;"",INDEX(Lookup!$N$2:$N$5,MATCH(Players!AA581,Lookup!$P$2:$P$5,0)),INDEX(Lookup!$N$2:$N$5,MATCH(Players!O581,Lookup!$O$2:$O$5,0)))</f>
        <v>Midfield</v>
      </c>
      <c r="AC581">
        <v>2495000</v>
      </c>
      <c r="AD581" s="69" t="s">
        <v>788</v>
      </c>
      <c r="AE581" s="69" t="str">
        <f>INDEX('Translate table'!$H$2:$H$622,MATCH(Players!P581,'Translate table'!$G$2:$G$622,0))</f>
        <v>DÃ¡niel Gazdag</v>
      </c>
      <c r="AF581" s="69">
        <f>IFERROR(INDEX('Euro Qual stats'!$A$1:$L$2071,MATCH(Players!$AE581,'Euro Qual stats'!$A$1:$A$2071,0),MATCH(Players!AF$2,'Euro Qual stats'!$A$1:$L$1,0)),0)</f>
        <v>1</v>
      </c>
      <c r="AG581" s="69">
        <f>IFERROR(INDEX('Euro Qual stats'!$A$1:$L$2071,MATCH(Players!$AE581,'Euro Qual stats'!$A$1:$A$2071,0),MATCH(Players!AG$2,'Euro Qual stats'!$A$1:$L$1,0)),0)</f>
        <v>0</v>
      </c>
      <c r="AH581" s="69">
        <f>IFERROR(INDEX('Euro Qual stats'!$A$1:$L$2071,MATCH(Players!$AE581,'Euro Qual stats'!$A$1:$A$2071,0),MATCH(Players!AH$2,'Euro Qual stats'!$A$1:$L$1,0)),0)</f>
        <v>0</v>
      </c>
      <c r="AI581" s="69">
        <f>IFERROR(INDEX('Euro Qual stats'!$A$1:$L$2071,MATCH(Players!$AE581,'Euro Qual stats'!$A$1:$A$2071,0),MATCH(Players!AI$2,'Euro Qual stats'!$A$1:$L$1,0)),0)</f>
        <v>11.25</v>
      </c>
      <c r="AJ581" s="85">
        <f t="shared" si="315"/>
        <v>0.14697053406998159</v>
      </c>
      <c r="AK581" s="85">
        <f t="shared" si="316"/>
        <v>0.20526243093922655</v>
      </c>
      <c r="AL581" s="85">
        <f t="shared" si="317"/>
        <v>1.1507642725598526</v>
      </c>
      <c r="AM581" s="85">
        <f t="shared" si="318"/>
        <v>0</v>
      </c>
      <c r="AN581" s="85">
        <f t="shared" si="319"/>
        <v>0</v>
      </c>
      <c r="AO581" s="85">
        <f t="shared" si="320"/>
        <v>0</v>
      </c>
      <c r="AP581" s="2">
        <f t="shared" si="321"/>
        <v>0</v>
      </c>
      <c r="AQ581" s="2">
        <f t="shared" si="322"/>
        <v>0</v>
      </c>
      <c r="AR581" s="2">
        <f t="shared" si="323"/>
        <v>0</v>
      </c>
      <c r="AS581" s="2">
        <f t="shared" si="324"/>
        <v>0.125</v>
      </c>
      <c r="AT581" s="2">
        <f t="shared" si="325"/>
        <v>0</v>
      </c>
      <c r="AU581" s="2">
        <f t="shared" si="345"/>
        <v>0</v>
      </c>
      <c r="AV581" s="2">
        <f t="shared" si="346"/>
        <v>0</v>
      </c>
      <c r="AW581" s="2">
        <f t="shared" si="347"/>
        <v>0</v>
      </c>
      <c r="AX581" s="2">
        <f t="shared" si="348"/>
        <v>0.125</v>
      </c>
      <c r="AY581" s="2">
        <f t="shared" si="349"/>
        <v>0</v>
      </c>
      <c r="AZ581" s="2">
        <f t="shared" si="326"/>
        <v>0.10263121546961328</v>
      </c>
      <c r="BA581" s="2">
        <f t="shared" si="327"/>
        <v>7.3485267034990795E-2</v>
      </c>
      <c r="BB581" s="2">
        <f t="shared" si="328"/>
        <v>5.6875</v>
      </c>
      <c r="BC581">
        <f t="shared" si="329"/>
        <v>0</v>
      </c>
      <c r="BD581" s="74">
        <f t="shared" si="330"/>
        <v>0</v>
      </c>
      <c r="BE581" s="74">
        <f t="shared" si="331"/>
        <v>0</v>
      </c>
      <c r="BF581" s="74">
        <f t="shared" si="332"/>
        <v>0</v>
      </c>
      <c r="BG581" s="2">
        <f t="shared" si="333"/>
        <v>5.6875</v>
      </c>
      <c r="BH581" s="2">
        <f t="shared" si="334"/>
        <v>0</v>
      </c>
      <c r="BI581" s="2">
        <f t="shared" si="335"/>
        <v>0</v>
      </c>
      <c r="BJ581" s="2">
        <f t="shared" si="336"/>
        <v>0</v>
      </c>
      <c r="BK581" s="2">
        <f t="shared" si="337"/>
        <v>0</v>
      </c>
      <c r="BL581" s="2">
        <f t="shared" si="338"/>
        <v>5.6875</v>
      </c>
      <c r="BM581" s="2">
        <f t="shared" si="339"/>
        <v>0</v>
      </c>
      <c r="BN581" s="2">
        <f t="shared" si="340"/>
        <v>0</v>
      </c>
      <c r="BO581" s="2">
        <f t="shared" si="341"/>
        <v>0</v>
      </c>
      <c r="BP581" s="2">
        <f t="shared" si="342"/>
        <v>0</v>
      </c>
      <c r="BQ581" s="2">
        <f t="shared" si="343"/>
        <v>5.6875</v>
      </c>
      <c r="BR581" s="2">
        <f t="shared" si="344"/>
        <v>0</v>
      </c>
    </row>
    <row r="582" spans="1:70" x14ac:dyDescent="0.3">
      <c r="A582" s="93">
        <v>0</v>
      </c>
      <c r="B582">
        <v>213467</v>
      </c>
      <c r="C582" t="s">
        <v>3203</v>
      </c>
      <c r="D582" t="s">
        <v>2759</v>
      </c>
      <c r="E582" t="s">
        <v>3204</v>
      </c>
      <c r="F582">
        <v>18732</v>
      </c>
      <c r="G582" t="s">
        <v>895</v>
      </c>
      <c r="H582" t="s">
        <v>929</v>
      </c>
      <c r="I582" t="s">
        <v>979</v>
      </c>
      <c r="J582">
        <v>0</v>
      </c>
      <c r="K582">
        <v>4</v>
      </c>
      <c r="L582">
        <v>0</v>
      </c>
      <c r="M582">
        <v>0</v>
      </c>
      <c r="N582">
        <v>461</v>
      </c>
      <c r="O582" t="s">
        <v>992</v>
      </c>
      <c r="P582" t="s">
        <v>2762</v>
      </c>
      <c r="Q582" t="s">
        <v>2762</v>
      </c>
      <c r="R582">
        <v>8</v>
      </c>
      <c r="S582">
        <v>3</v>
      </c>
      <c r="T582">
        <v>0</v>
      </c>
      <c r="U582">
        <v>0</v>
      </c>
      <c r="V582">
        <v>1674</v>
      </c>
      <c r="W582">
        <v>20</v>
      </c>
      <c r="X582">
        <v>5</v>
      </c>
      <c r="Y582">
        <v>0</v>
      </c>
      <c r="Z582" t="s">
        <v>2753</v>
      </c>
      <c r="AA582" t="s">
        <v>693</v>
      </c>
      <c r="AB582" s="69" t="str">
        <f>IF(AA582&lt;&gt;"",INDEX(Lookup!$N$2:$N$5,MATCH(Players!AA582,Lookup!$P$2:$P$5,0)),INDEX(Lookup!$N$2:$N$5,MATCH(Players!O582,Lookup!$O$2:$O$5,0)))</f>
        <v>Striker</v>
      </c>
      <c r="AC582">
        <v>3502000</v>
      </c>
      <c r="AD582" s="69" t="s">
        <v>788</v>
      </c>
      <c r="AE582" s="69" t="str">
        <f>INDEX('Translate table'!$H$2:$H$622,MATCH(Players!P582,'Translate table'!$G$2:$G$622,0))</f>
        <v>Roland Sallai</v>
      </c>
      <c r="AF582" s="69">
        <f>IFERROR(INDEX('Euro Qual stats'!$A$1:$L$2071,MATCH(Players!$AE582,'Euro Qual stats'!$A$1:$A$2071,0),MATCH(Players!AF$2,'Euro Qual stats'!$A$1:$L$1,0)),0)</f>
        <v>6</v>
      </c>
      <c r="AG582" s="69">
        <f>IFERROR(INDEX('Euro Qual stats'!$A$1:$L$2071,MATCH(Players!$AE582,'Euro Qual stats'!$A$1:$A$2071,0),MATCH(Players!AG$2,'Euro Qual stats'!$A$1:$L$1,0)),0)</f>
        <v>0</v>
      </c>
      <c r="AH582" s="69">
        <f>IFERROR(INDEX('Euro Qual stats'!$A$1:$L$2071,MATCH(Players!$AE582,'Euro Qual stats'!$A$1:$A$2071,0),MATCH(Players!AH$2,'Euro Qual stats'!$A$1:$L$1,0)),0)</f>
        <v>0</v>
      </c>
      <c r="AI582" s="69">
        <f>IFERROR(INDEX('Euro Qual stats'!$A$1:$L$2071,MATCH(Players!$AE582,'Euro Qual stats'!$A$1:$A$2071,0),MATCH(Players!AI$2,'Euro Qual stats'!$A$1:$L$1,0)),0)</f>
        <v>0</v>
      </c>
      <c r="AJ582" s="85">
        <f t="shared" si="315"/>
        <v>0.10174528301886795</v>
      </c>
      <c r="AK582" s="85">
        <f t="shared" si="316"/>
        <v>0.28301886792452818</v>
      </c>
      <c r="AL582" s="85">
        <f t="shared" si="317"/>
        <v>8.8066037735849048E-2</v>
      </c>
      <c r="AM582" s="85">
        <f t="shared" si="318"/>
        <v>9.6272243521369857E-2</v>
      </c>
      <c r="AN582" s="85">
        <f t="shared" si="319"/>
        <v>0.1501520428718271</v>
      </c>
      <c r="AO582" s="85">
        <f t="shared" si="320"/>
        <v>4.1186657021372426E-2</v>
      </c>
      <c r="AP582" s="2">
        <f t="shared" si="321"/>
        <v>0.43010752688172038</v>
      </c>
      <c r="AQ582" s="2">
        <f t="shared" si="322"/>
        <v>0.16129032258064516</v>
      </c>
      <c r="AR582" s="2">
        <f t="shared" si="323"/>
        <v>1.0752688172043012</v>
      </c>
      <c r="AS582" s="2">
        <f t="shared" si="324"/>
        <v>0.26881720430107531</v>
      </c>
      <c r="AT582" s="2">
        <f t="shared" si="325"/>
        <v>0</v>
      </c>
      <c r="AU582" s="2">
        <f t="shared" si="345"/>
        <v>0.43010752688172038</v>
      </c>
      <c r="AV582" s="2">
        <f t="shared" si="346"/>
        <v>0.16129032258064516</v>
      </c>
      <c r="AW582" s="2">
        <f t="shared" si="347"/>
        <v>1.0752688172043012</v>
      </c>
      <c r="AX582" s="2">
        <f t="shared" si="348"/>
        <v>0.26881720430107531</v>
      </c>
      <c r="AY582" s="2">
        <f t="shared" si="349"/>
        <v>0</v>
      </c>
      <c r="AZ582" s="2">
        <f t="shared" si="326"/>
        <v>0.35656319740312425</v>
      </c>
      <c r="BA582" s="2">
        <f t="shared" si="327"/>
        <v>0.13151780279975656</v>
      </c>
      <c r="BB582" s="2">
        <f t="shared" si="328"/>
        <v>0.13440860215053765</v>
      </c>
      <c r="BC582">
        <f t="shared" si="329"/>
        <v>1</v>
      </c>
      <c r="BD582" s="74">
        <f t="shared" si="330"/>
        <v>0.20612192179219643</v>
      </c>
      <c r="BE582" s="74">
        <f t="shared" si="331"/>
        <v>0.14592429612515229</v>
      </c>
      <c r="BF582" s="74">
        <f t="shared" si="332"/>
        <v>0.21655793298421833</v>
      </c>
      <c r="BG582" s="2">
        <f t="shared" si="333"/>
        <v>0.13440860215053765</v>
      </c>
      <c r="BH582" s="2">
        <f t="shared" si="334"/>
        <v>0</v>
      </c>
      <c r="BI582" s="2">
        <f t="shared" si="335"/>
        <v>0.20612192179219643</v>
      </c>
      <c r="BJ582" s="2">
        <f t="shared" si="336"/>
        <v>0.14592429612515229</v>
      </c>
      <c r="BK582" s="2">
        <f t="shared" si="337"/>
        <v>0.21655793298421833</v>
      </c>
      <c r="BL582" s="2">
        <f t="shared" si="338"/>
        <v>0.13440860215053765</v>
      </c>
      <c r="BM582" s="2">
        <f t="shared" si="339"/>
        <v>0</v>
      </c>
      <c r="BN582" s="2">
        <f t="shared" si="340"/>
        <v>0.20612192179219643</v>
      </c>
      <c r="BO582" s="2">
        <f t="shared" si="341"/>
        <v>0.14592429612515229</v>
      </c>
      <c r="BP582" s="2">
        <f t="shared" si="342"/>
        <v>0.21655793298421833</v>
      </c>
      <c r="BQ582" s="2">
        <f t="shared" si="343"/>
        <v>0.13440860215053765</v>
      </c>
      <c r="BR582" s="2">
        <f t="shared" si="344"/>
        <v>0</v>
      </c>
    </row>
    <row r="583" spans="1:70" x14ac:dyDescent="0.3">
      <c r="A583" s="93">
        <v>0</v>
      </c>
      <c r="B583">
        <v>213466</v>
      </c>
      <c r="C583" t="s">
        <v>3205</v>
      </c>
      <c r="D583" t="s">
        <v>3206</v>
      </c>
      <c r="E583" t="s">
        <v>3207</v>
      </c>
      <c r="F583">
        <v>18732</v>
      </c>
      <c r="G583" t="s">
        <v>895</v>
      </c>
      <c r="H583" t="s">
        <v>929</v>
      </c>
      <c r="I583" t="s">
        <v>979</v>
      </c>
      <c r="J583">
        <v>0</v>
      </c>
      <c r="K583">
        <v>4</v>
      </c>
      <c r="L583">
        <v>0</v>
      </c>
      <c r="M583">
        <v>0</v>
      </c>
      <c r="N583">
        <v>41</v>
      </c>
      <c r="O583" t="s">
        <v>992</v>
      </c>
      <c r="P583" t="s">
        <v>3208</v>
      </c>
      <c r="Q583" t="s">
        <v>1155</v>
      </c>
      <c r="Z583" t="s">
        <v>2753</v>
      </c>
      <c r="AA583" t="s">
        <v>691</v>
      </c>
      <c r="AB583" s="69" t="str">
        <f>IF(AA583&lt;&gt;"",INDEX(Lookup!$N$2:$N$5,MATCH(Players!AA583,Lookup!$P$2:$P$5,0)),INDEX(Lookup!$N$2:$N$5,MATCH(Players!O583,Lookup!$O$2:$O$5,0)))</f>
        <v>Midfield</v>
      </c>
      <c r="AC583">
        <v>2492000</v>
      </c>
      <c r="AD583" s="69" t="s">
        <v>753</v>
      </c>
      <c r="AE583" s="69" t="str">
        <f>INDEX('Translate table'!$H$2:$H$622,MATCH(Players!P583,'Translate table'!$G$2:$G$622,0))</f>
        <v>LÃ¡szlÃ³ Kleinheisler</v>
      </c>
      <c r="AF583" s="69">
        <f>IFERROR(INDEX('Euro Qual stats'!$A$1:$L$2071,MATCH(Players!$AE583,'Euro Qual stats'!$A$1:$A$2071,0),MATCH(Players!AF$2,'Euro Qual stats'!$A$1:$L$1,0)),0)</f>
        <v>5</v>
      </c>
      <c r="AG583" s="69">
        <f>IFERROR(INDEX('Euro Qual stats'!$A$1:$L$2071,MATCH(Players!$AE583,'Euro Qual stats'!$A$1:$A$2071,0),MATCH(Players!AG$2,'Euro Qual stats'!$A$1:$L$1,0)),0)</f>
        <v>0.31</v>
      </c>
      <c r="AH583" s="69">
        <f>IFERROR(INDEX('Euro Qual stats'!$A$1:$L$2071,MATCH(Players!$AE583,'Euro Qual stats'!$A$1:$A$2071,0),MATCH(Players!AH$2,'Euro Qual stats'!$A$1:$L$1,0)),0)</f>
        <v>0</v>
      </c>
      <c r="AI583" s="69">
        <f>IFERROR(INDEX('Euro Qual stats'!$A$1:$L$2071,MATCH(Players!$AE583,'Euro Qual stats'!$A$1:$A$2071,0),MATCH(Players!AI$2,'Euro Qual stats'!$A$1:$L$1,0)),0)</f>
        <v>0.94</v>
      </c>
      <c r="AJ583" s="85">
        <f t="shared" si="315"/>
        <v>0.22269337016574586</v>
      </c>
      <c r="AK583" s="85">
        <f t="shared" si="316"/>
        <v>0.130621546961326</v>
      </c>
      <c r="AL583" s="85">
        <f t="shared" si="317"/>
        <v>0.52738029465930025</v>
      </c>
      <c r="AM583" s="85">
        <f t="shared" si="318"/>
        <v>0.21071434200262137</v>
      </c>
      <c r="AN583" s="85">
        <f t="shared" si="319"/>
        <v>6.9299592154935627E-2</v>
      </c>
      <c r="AO583" s="85">
        <f t="shared" si="320"/>
        <v>0.24664481194344626</v>
      </c>
      <c r="AP583" s="2" t="str">
        <f t="shared" si="321"/>
        <v/>
      </c>
      <c r="AQ583" s="2" t="str">
        <f t="shared" si="322"/>
        <v/>
      </c>
      <c r="AR583" s="2" t="str">
        <f t="shared" si="323"/>
        <v/>
      </c>
      <c r="AS583" s="2" t="str">
        <f t="shared" si="324"/>
        <v/>
      </c>
      <c r="AT583" s="2" t="str">
        <f t="shared" si="325"/>
        <v/>
      </c>
      <c r="AU583" s="2">
        <f t="shared" si="345"/>
        <v>3.2738711651272179E-2</v>
      </c>
      <c r="AV583" s="2">
        <f t="shared" si="346"/>
        <v>3.0526157122442311E-2</v>
      </c>
      <c r="AW583" s="2">
        <f t="shared" si="347"/>
        <v>0.22701179417597328</v>
      </c>
      <c r="AX583" s="2">
        <f t="shared" si="348"/>
        <v>0.16385980883022302</v>
      </c>
      <c r="AY583" s="2">
        <f t="shared" si="349"/>
        <v>0</v>
      </c>
      <c r="AZ583" s="2">
        <f t="shared" si="326"/>
        <v>8.1680129306299087E-2</v>
      </c>
      <c r="BA583" s="2">
        <f t="shared" si="327"/>
        <v>0.1266097636440941</v>
      </c>
      <c r="BB583" s="2">
        <f t="shared" si="328"/>
        <v>0.55192990441511147</v>
      </c>
      <c r="BC583">
        <f t="shared" si="329"/>
        <v>1</v>
      </c>
      <c r="BD583" s="74">
        <f t="shared" si="330"/>
        <v>4.7217619057344569E-2</v>
      </c>
      <c r="BE583" s="74">
        <f t="shared" si="331"/>
        <v>0.14047862912115594</v>
      </c>
      <c r="BF583" s="74">
        <f t="shared" si="332"/>
        <v>4.5719920566102447E-2</v>
      </c>
      <c r="BG583" s="2">
        <f t="shared" si="333"/>
        <v>0.55192990441511147</v>
      </c>
      <c r="BH583" s="2">
        <f t="shared" si="334"/>
        <v>0</v>
      </c>
      <c r="BI583" s="2">
        <f t="shared" si="335"/>
        <v>4.7217619057344569E-2</v>
      </c>
      <c r="BJ583" s="2">
        <f t="shared" si="336"/>
        <v>0.14047862912115594</v>
      </c>
      <c r="BK583" s="2">
        <f t="shared" si="337"/>
        <v>4.5719920566102447E-2</v>
      </c>
      <c r="BL583" s="2">
        <f t="shared" si="338"/>
        <v>0.55192990441511147</v>
      </c>
      <c r="BM583" s="2">
        <f t="shared" si="339"/>
        <v>0</v>
      </c>
      <c r="BN583" s="2">
        <f t="shared" si="340"/>
        <v>4.7217619057344569E-2</v>
      </c>
      <c r="BO583" s="2">
        <f t="shared" si="341"/>
        <v>0.14047862912115594</v>
      </c>
      <c r="BP583" s="2">
        <f t="shared" si="342"/>
        <v>4.5719920566102447E-2</v>
      </c>
      <c r="BQ583" s="2">
        <f t="shared" si="343"/>
        <v>0.55192990441511147</v>
      </c>
      <c r="BR583" s="2">
        <f t="shared" si="344"/>
        <v>0</v>
      </c>
    </row>
    <row r="584" spans="1:70" x14ac:dyDescent="0.3">
      <c r="A584" s="93">
        <v>0</v>
      </c>
      <c r="B584">
        <v>204940</v>
      </c>
      <c r="C584" t="s">
        <v>3209</v>
      </c>
      <c r="D584" t="s">
        <v>3210</v>
      </c>
      <c r="E584" t="s">
        <v>3211</v>
      </c>
      <c r="F584">
        <v>18732</v>
      </c>
      <c r="G584" t="s">
        <v>895</v>
      </c>
      <c r="H584" t="s">
        <v>929</v>
      </c>
      <c r="I584" t="s">
        <v>5231</v>
      </c>
      <c r="J584">
        <v>0</v>
      </c>
      <c r="K584">
        <v>4</v>
      </c>
      <c r="L584">
        <v>0</v>
      </c>
      <c r="M584">
        <v>0</v>
      </c>
      <c r="N584">
        <v>6</v>
      </c>
      <c r="O584" t="s">
        <v>992</v>
      </c>
      <c r="P584" t="s">
        <v>3212</v>
      </c>
      <c r="Q584" t="s">
        <v>1155</v>
      </c>
      <c r="Z584" t="s">
        <v>2753</v>
      </c>
      <c r="AA584" t="s">
        <v>691</v>
      </c>
      <c r="AB584" s="69" t="str">
        <f>IF(AA584&lt;&gt;"",INDEX(Lookup!$N$2:$N$5,MATCH(Players!AA584,Lookup!$P$2:$P$5,0)),INDEX(Lookup!$N$2:$N$5,MATCH(Players!O584,Lookup!$O$2:$O$5,0)))</f>
        <v>Midfield</v>
      </c>
      <c r="AC584">
        <v>1995000</v>
      </c>
      <c r="AD584" s="69" t="s">
        <v>788</v>
      </c>
      <c r="AE584" s="69" t="str">
        <f>INDEX('Translate table'!$H$2:$H$622,MATCH(Players!P584,'Translate table'!$G$2:$G$622,0))</f>
        <v>TamÃ¡s Cseri</v>
      </c>
      <c r="AF584" s="69">
        <f>IFERROR(INDEX('Euro Qual stats'!$A$1:$L$2071,MATCH(Players!$AE584,'Euro Qual stats'!$A$1:$A$2071,0),MATCH(Players!AF$2,'Euro Qual stats'!$A$1:$L$1,0)),0)</f>
        <v>0</v>
      </c>
      <c r="AG584" s="69">
        <f>IFERROR(INDEX('Euro Qual stats'!$A$1:$L$2071,MATCH(Players!$AE584,'Euro Qual stats'!$A$1:$A$2071,0),MATCH(Players!AG$2,'Euro Qual stats'!$A$1:$L$1,0)),0)</f>
        <v>0</v>
      </c>
      <c r="AH584" s="69">
        <f>IFERROR(INDEX('Euro Qual stats'!$A$1:$L$2071,MATCH(Players!$AE584,'Euro Qual stats'!$A$1:$A$2071,0),MATCH(Players!AH$2,'Euro Qual stats'!$A$1:$L$1,0)),0)</f>
        <v>0</v>
      </c>
      <c r="AI584" s="69">
        <f>IFERROR(INDEX('Euro Qual stats'!$A$1:$L$2071,MATCH(Players!$AE584,'Euro Qual stats'!$A$1:$A$2071,0),MATCH(Players!AI$2,'Euro Qual stats'!$A$1:$L$1,0)),0)</f>
        <v>0</v>
      </c>
      <c r="AJ584" s="85">
        <f t="shared" si="315"/>
        <v>0.16033149171270719</v>
      </c>
      <c r="AK584" s="85">
        <f t="shared" si="316"/>
        <v>0.2239226519337017</v>
      </c>
      <c r="AL584" s="85">
        <f t="shared" si="317"/>
        <v>0.23265193370165746</v>
      </c>
      <c r="AM584" s="85">
        <f t="shared" si="318"/>
        <v>0</v>
      </c>
      <c r="AN584" s="85">
        <f t="shared" si="319"/>
        <v>0</v>
      </c>
      <c r="AO584" s="85">
        <f t="shared" si="320"/>
        <v>0</v>
      </c>
      <c r="AP584" s="2" t="str">
        <f t="shared" si="321"/>
        <v/>
      </c>
      <c r="AQ584" s="2" t="str">
        <f t="shared" si="322"/>
        <v/>
      </c>
      <c r="AR584" s="2" t="str">
        <f t="shared" si="323"/>
        <v/>
      </c>
      <c r="AS584" s="2" t="str">
        <f t="shared" si="324"/>
        <v/>
      </c>
      <c r="AT584" s="2" t="str">
        <f t="shared" si="325"/>
        <v/>
      </c>
      <c r="AU584" s="2">
        <f t="shared" si="345"/>
        <v>3.2738711651272179E-2</v>
      </c>
      <c r="AV584" s="2">
        <f t="shared" si="346"/>
        <v>3.0526157122442311E-2</v>
      </c>
      <c r="AW584" s="2">
        <f t="shared" si="347"/>
        <v>0.22701179417597328</v>
      </c>
      <c r="AX584" s="2">
        <f t="shared" si="348"/>
        <v>0.16385980883022302</v>
      </c>
      <c r="AY584" s="2">
        <f t="shared" si="349"/>
        <v>0</v>
      </c>
      <c r="AZ584" s="2">
        <f t="shared" si="326"/>
        <v>0.12833068179248694</v>
      </c>
      <c r="BA584" s="2">
        <f t="shared" si="327"/>
        <v>9.5428824417574748E-2</v>
      </c>
      <c r="BB584" s="2">
        <f t="shared" si="328"/>
        <v>8.1929904415111512E-2</v>
      </c>
      <c r="BC584">
        <f t="shared" si="329"/>
        <v>0</v>
      </c>
      <c r="BD584" s="74">
        <f t="shared" si="330"/>
        <v>0</v>
      </c>
      <c r="BE584" s="74">
        <f t="shared" si="331"/>
        <v>0</v>
      </c>
      <c r="BF584" s="74">
        <f t="shared" si="332"/>
        <v>0</v>
      </c>
      <c r="BG584" s="2">
        <f t="shared" si="333"/>
        <v>8.1929904415111512E-2</v>
      </c>
      <c r="BH584" s="2">
        <f t="shared" si="334"/>
        <v>0</v>
      </c>
      <c r="BI584" s="2">
        <f t="shared" si="335"/>
        <v>0</v>
      </c>
      <c r="BJ584" s="2">
        <f t="shared" si="336"/>
        <v>0</v>
      </c>
      <c r="BK584" s="2">
        <f t="shared" si="337"/>
        <v>0</v>
      </c>
      <c r="BL584" s="2">
        <f t="shared" si="338"/>
        <v>8.1929904415111512E-2</v>
      </c>
      <c r="BM584" s="2">
        <f t="shared" si="339"/>
        <v>0</v>
      </c>
      <c r="BN584" s="2">
        <f t="shared" si="340"/>
        <v>0</v>
      </c>
      <c r="BO584" s="2">
        <f t="shared" si="341"/>
        <v>0</v>
      </c>
      <c r="BP584" s="2">
        <f t="shared" si="342"/>
        <v>0</v>
      </c>
      <c r="BQ584" s="2">
        <f t="shared" si="343"/>
        <v>8.1929904415111512E-2</v>
      </c>
      <c r="BR584" s="2">
        <f t="shared" si="344"/>
        <v>0</v>
      </c>
    </row>
    <row r="585" spans="1:70" x14ac:dyDescent="0.3">
      <c r="A585" s="93">
        <v>0</v>
      </c>
      <c r="B585">
        <v>204937</v>
      </c>
      <c r="C585" t="s">
        <v>3213</v>
      </c>
      <c r="D585" t="s">
        <v>3214</v>
      </c>
      <c r="E585" t="s">
        <v>3215</v>
      </c>
      <c r="F585">
        <v>18732</v>
      </c>
      <c r="G585" t="s">
        <v>895</v>
      </c>
      <c r="H585" t="s">
        <v>929</v>
      </c>
      <c r="I585" t="s">
        <v>979</v>
      </c>
      <c r="J585">
        <v>0</v>
      </c>
      <c r="K585">
        <v>4</v>
      </c>
      <c r="L585">
        <v>0</v>
      </c>
      <c r="M585">
        <v>0</v>
      </c>
      <c r="N585">
        <v>38</v>
      </c>
      <c r="O585" t="s">
        <v>992</v>
      </c>
      <c r="P585" t="s">
        <v>3216</v>
      </c>
      <c r="Q585" t="s">
        <v>3217</v>
      </c>
      <c r="R585">
        <v>0</v>
      </c>
      <c r="S585">
        <v>2</v>
      </c>
      <c r="T585">
        <v>0</v>
      </c>
      <c r="U585">
        <v>2</v>
      </c>
      <c r="V585">
        <v>1290</v>
      </c>
      <c r="W585">
        <v>3</v>
      </c>
      <c r="X585">
        <v>5</v>
      </c>
      <c r="Y585">
        <v>0</v>
      </c>
      <c r="Z585" t="s">
        <v>2753</v>
      </c>
      <c r="AA585" t="s">
        <v>691</v>
      </c>
      <c r="AB585" s="69" t="str">
        <f>IF(AA585&lt;&gt;"",INDEX(Lookup!$N$2:$N$5,MATCH(Players!AA585,Lookup!$P$2:$P$5,0)),INDEX(Lookup!$N$2:$N$5,MATCH(Players!O585,Lookup!$O$2:$O$5,0)))</f>
        <v>Midfield</v>
      </c>
      <c r="AC585">
        <v>2492000</v>
      </c>
      <c r="AD585" s="69" t="s">
        <v>788</v>
      </c>
      <c r="AE585" s="69" t="str">
        <f>INDEX('Translate table'!$H$2:$H$622,MATCH(Players!P585,'Translate table'!$G$2:$G$622,0))</f>
        <v>AndrÃ¡s Schafer</v>
      </c>
      <c r="AF585" s="69">
        <f>IFERROR(INDEX('Euro Qual stats'!$A$1:$L$2071,MATCH(Players!$AE585,'Euro Qual stats'!$A$1:$A$2071,0),MATCH(Players!AF$2,'Euro Qual stats'!$A$1:$L$1,0)),0)</f>
        <v>0</v>
      </c>
      <c r="AG585" s="69">
        <f>IFERROR(INDEX('Euro Qual stats'!$A$1:$L$2071,MATCH(Players!$AE585,'Euro Qual stats'!$A$1:$A$2071,0),MATCH(Players!AG$2,'Euro Qual stats'!$A$1:$L$1,0)),0)</f>
        <v>0</v>
      </c>
      <c r="AH585" s="69">
        <f>IFERROR(INDEX('Euro Qual stats'!$A$1:$L$2071,MATCH(Players!$AE585,'Euro Qual stats'!$A$1:$A$2071,0),MATCH(Players!AH$2,'Euro Qual stats'!$A$1:$L$1,0)),0)</f>
        <v>0</v>
      </c>
      <c r="AI585" s="69">
        <f>IFERROR(INDEX('Euro Qual stats'!$A$1:$L$2071,MATCH(Players!$AE585,'Euro Qual stats'!$A$1:$A$2071,0),MATCH(Players!AI$2,'Euro Qual stats'!$A$1:$L$1,0)),0)</f>
        <v>0</v>
      </c>
      <c r="AJ585" s="85">
        <f t="shared" si="315"/>
        <v>0.16033149171270719</v>
      </c>
      <c r="AK585" s="85">
        <f t="shared" si="316"/>
        <v>0.2239226519337017</v>
      </c>
      <c r="AL585" s="85">
        <f t="shared" si="317"/>
        <v>0.23265193370165746</v>
      </c>
      <c r="AM585" s="85">
        <f t="shared" si="318"/>
        <v>0.15170700750272462</v>
      </c>
      <c r="AN585" s="85">
        <f t="shared" si="319"/>
        <v>0.11879930083703251</v>
      </c>
      <c r="AO585" s="85">
        <f t="shared" si="320"/>
        <v>0.10880647801449382</v>
      </c>
      <c r="AP585" s="2">
        <f t="shared" si="321"/>
        <v>0</v>
      </c>
      <c r="AQ585" s="2">
        <f t="shared" si="322"/>
        <v>0.13953488372093023</v>
      </c>
      <c r="AR585" s="2">
        <f t="shared" si="323"/>
        <v>0.20930232558139533</v>
      </c>
      <c r="AS585" s="2">
        <f t="shared" si="324"/>
        <v>0.34883720930232559</v>
      </c>
      <c r="AT585" s="2">
        <f t="shared" si="325"/>
        <v>0</v>
      </c>
      <c r="AU585" s="2">
        <f t="shared" si="345"/>
        <v>0</v>
      </c>
      <c r="AV585" s="2">
        <f t="shared" si="346"/>
        <v>0.13953488372093023</v>
      </c>
      <c r="AW585" s="2">
        <f t="shared" si="347"/>
        <v>0.20930232558139533</v>
      </c>
      <c r="AX585" s="2">
        <f t="shared" si="348"/>
        <v>0.34883720930232559</v>
      </c>
      <c r="AY585" s="2">
        <f t="shared" si="349"/>
        <v>0</v>
      </c>
      <c r="AZ585" s="2">
        <f t="shared" si="326"/>
        <v>0.11196132596685085</v>
      </c>
      <c r="BA585" s="2">
        <f t="shared" si="327"/>
        <v>0.14993318771681871</v>
      </c>
      <c r="BB585" s="2">
        <f t="shared" si="328"/>
        <v>0.1744186046511628</v>
      </c>
      <c r="BC585">
        <f t="shared" si="329"/>
        <v>1</v>
      </c>
      <c r="BD585" s="74">
        <f t="shared" si="330"/>
        <v>6.4722562066882663E-2</v>
      </c>
      <c r="BE585" s="74">
        <f t="shared" si="331"/>
        <v>0.16635690695569921</v>
      </c>
      <c r="BF585" s="74">
        <f t="shared" si="332"/>
        <v>4.2153253466928067E-2</v>
      </c>
      <c r="BG585" s="2">
        <f t="shared" si="333"/>
        <v>0.1744186046511628</v>
      </c>
      <c r="BH585" s="2">
        <f t="shared" si="334"/>
        <v>0</v>
      </c>
      <c r="BI585" s="2">
        <f t="shared" si="335"/>
        <v>6.4722562066882663E-2</v>
      </c>
      <c r="BJ585" s="2">
        <f t="shared" si="336"/>
        <v>0.16635690695569921</v>
      </c>
      <c r="BK585" s="2">
        <f t="shared" si="337"/>
        <v>4.2153253466928067E-2</v>
      </c>
      <c r="BL585" s="2">
        <f t="shared" si="338"/>
        <v>0.1744186046511628</v>
      </c>
      <c r="BM585" s="2">
        <f t="shared" si="339"/>
        <v>0</v>
      </c>
      <c r="BN585" s="2">
        <f t="shared" si="340"/>
        <v>6.4722562066882663E-2</v>
      </c>
      <c r="BO585" s="2">
        <f t="shared" si="341"/>
        <v>0.16635690695569921</v>
      </c>
      <c r="BP585" s="2">
        <f t="shared" si="342"/>
        <v>4.2153253466928067E-2</v>
      </c>
      <c r="BQ585" s="2">
        <f t="shared" si="343"/>
        <v>0.1744186046511628</v>
      </c>
      <c r="BR585" s="2">
        <f t="shared" si="344"/>
        <v>0</v>
      </c>
    </row>
    <row r="586" spans="1:70" x14ac:dyDescent="0.3">
      <c r="A586" s="93">
        <v>0</v>
      </c>
      <c r="B586">
        <v>204936</v>
      </c>
      <c r="C586" t="s">
        <v>3218</v>
      </c>
      <c r="D586" t="s">
        <v>3219</v>
      </c>
      <c r="E586" t="s">
        <v>3220</v>
      </c>
      <c r="F586">
        <v>18732</v>
      </c>
      <c r="G586" t="s">
        <v>895</v>
      </c>
      <c r="H586" t="s">
        <v>929</v>
      </c>
      <c r="I586" t="s">
        <v>5231</v>
      </c>
      <c r="J586">
        <v>0</v>
      </c>
      <c r="K586">
        <v>4</v>
      </c>
      <c r="L586">
        <v>0</v>
      </c>
      <c r="M586">
        <v>0</v>
      </c>
      <c r="N586">
        <v>5</v>
      </c>
      <c r="O586" t="s">
        <v>992</v>
      </c>
      <c r="P586" t="s">
        <v>3221</v>
      </c>
      <c r="Q586" t="s">
        <v>2346</v>
      </c>
      <c r="R586">
        <v>0</v>
      </c>
      <c r="S586">
        <v>0</v>
      </c>
      <c r="T586">
        <v>54</v>
      </c>
      <c r="U586">
        <v>10</v>
      </c>
      <c r="V586">
        <v>2520</v>
      </c>
      <c r="W586">
        <v>0</v>
      </c>
      <c r="X586">
        <v>2</v>
      </c>
      <c r="Y586">
        <v>0</v>
      </c>
      <c r="Z586" t="s">
        <v>2753</v>
      </c>
      <c r="AA586" t="s">
        <v>691</v>
      </c>
      <c r="AB586" s="69" t="str">
        <f>IF(AA586&lt;&gt;"",INDEX(Lookup!$N$2:$N$5,MATCH(Players!AA586,Lookup!$P$2:$P$5,0)),INDEX(Lookup!$N$2:$N$5,MATCH(Players!O586,Lookup!$O$2:$O$5,0)))</f>
        <v>Midfield</v>
      </c>
      <c r="AC586">
        <v>2468000</v>
      </c>
      <c r="AD586" s="69" t="s">
        <v>790</v>
      </c>
      <c r="AE586" s="69" t="str">
        <f>INDEX('Translate table'!$H$2:$H$622,MATCH(Players!P586,'Translate table'!$G$2:$G$622,0))</f>
        <v>David Siger</v>
      </c>
      <c r="AF586" s="69">
        <f>IFERROR(INDEX('Euro Qual stats'!$A$1:$L$2071,MATCH(Players!$AE586,'Euro Qual stats'!$A$1:$A$2071,0),MATCH(Players!AF$2,'Euro Qual stats'!$A$1:$L$1,0)),0)</f>
        <v>3</v>
      </c>
      <c r="AG586" s="69">
        <f>IFERROR(INDEX('Euro Qual stats'!$A$1:$L$2071,MATCH(Players!$AE586,'Euro Qual stats'!$A$1:$A$2071,0),MATCH(Players!AG$2,'Euro Qual stats'!$A$1:$L$1,0)),0)</f>
        <v>0.73</v>
      </c>
      <c r="AH586" s="69">
        <f>IFERROR(INDEX('Euro Qual stats'!$A$1:$L$2071,MATCH(Players!$AE586,'Euro Qual stats'!$A$1:$A$2071,0),MATCH(Players!AH$2,'Euro Qual stats'!$A$1:$L$1,0)),0)</f>
        <v>0</v>
      </c>
      <c r="AI586" s="69">
        <f>IFERROR(INDEX('Euro Qual stats'!$A$1:$L$2071,MATCH(Players!$AE586,'Euro Qual stats'!$A$1:$A$2071,0),MATCH(Players!AI$2,'Euro Qual stats'!$A$1:$L$1,0)),0)</f>
        <v>0</v>
      </c>
      <c r="AJ586" s="85">
        <f t="shared" si="315"/>
        <v>0.30274861878453041</v>
      </c>
      <c r="AK586" s="85">
        <f t="shared" si="316"/>
        <v>0.16794198895027629</v>
      </c>
      <c r="AL586" s="85">
        <f t="shared" si="317"/>
        <v>0.17448895027624309</v>
      </c>
      <c r="AM586" s="85">
        <f t="shared" si="318"/>
        <v>0</v>
      </c>
      <c r="AN586" s="85">
        <f t="shared" si="319"/>
        <v>0</v>
      </c>
      <c r="AO586" s="85">
        <f t="shared" si="320"/>
        <v>0</v>
      </c>
      <c r="AP586" s="2">
        <f t="shared" si="321"/>
        <v>0</v>
      </c>
      <c r="AQ586" s="2">
        <f t="shared" si="322"/>
        <v>0</v>
      </c>
      <c r="AR586" s="2">
        <f t="shared" si="323"/>
        <v>0</v>
      </c>
      <c r="AS586" s="2">
        <f t="shared" si="324"/>
        <v>7.1428571428571425E-2</v>
      </c>
      <c r="AT586" s="2">
        <f t="shared" si="325"/>
        <v>0</v>
      </c>
      <c r="AU586" s="2">
        <f t="shared" si="345"/>
        <v>0</v>
      </c>
      <c r="AV586" s="2">
        <f t="shared" si="346"/>
        <v>0</v>
      </c>
      <c r="AW586" s="2">
        <f t="shared" si="347"/>
        <v>0</v>
      </c>
      <c r="AX586" s="2">
        <f t="shared" si="348"/>
        <v>7.1428571428571425E-2</v>
      </c>
      <c r="AY586" s="2">
        <f t="shared" si="349"/>
        <v>0</v>
      </c>
      <c r="AZ586" s="2">
        <f t="shared" si="326"/>
        <v>8.3970994475138144E-2</v>
      </c>
      <c r="BA586" s="2">
        <f t="shared" si="327"/>
        <v>0.1513743093922652</v>
      </c>
      <c r="BB586" s="2">
        <f t="shared" si="328"/>
        <v>3.5714285714285712E-2</v>
      </c>
      <c r="BC586">
        <f t="shared" si="329"/>
        <v>0</v>
      </c>
      <c r="BD586" s="74">
        <f t="shared" si="330"/>
        <v>0</v>
      </c>
      <c r="BE586" s="74">
        <f t="shared" si="331"/>
        <v>0</v>
      </c>
      <c r="BF586" s="74">
        <f t="shared" si="332"/>
        <v>0</v>
      </c>
      <c r="BG586" s="2">
        <f t="shared" si="333"/>
        <v>3.5714285714285712E-2</v>
      </c>
      <c r="BH586" s="2">
        <f t="shared" si="334"/>
        <v>0</v>
      </c>
      <c r="BI586" s="2">
        <f t="shared" si="335"/>
        <v>0</v>
      </c>
      <c r="BJ586" s="2">
        <f t="shared" si="336"/>
        <v>0</v>
      </c>
      <c r="BK586" s="2">
        <f t="shared" si="337"/>
        <v>0</v>
      </c>
      <c r="BL586" s="2">
        <f t="shared" si="338"/>
        <v>3.5714285714285712E-2</v>
      </c>
      <c r="BM586" s="2">
        <f t="shared" si="339"/>
        <v>0</v>
      </c>
      <c r="BN586" s="2">
        <f t="shared" si="340"/>
        <v>0</v>
      </c>
      <c r="BO586" s="2">
        <f t="shared" si="341"/>
        <v>0</v>
      </c>
      <c r="BP586" s="2">
        <f t="shared" si="342"/>
        <v>0</v>
      </c>
      <c r="BQ586" s="2">
        <f t="shared" si="343"/>
        <v>3.5714285714285712E-2</v>
      </c>
      <c r="BR586" s="2">
        <f t="shared" si="344"/>
        <v>0</v>
      </c>
    </row>
    <row r="587" spans="1:70" x14ac:dyDescent="0.3">
      <c r="A587" s="93">
        <v>0</v>
      </c>
      <c r="B587">
        <v>204926</v>
      </c>
      <c r="C587" t="s">
        <v>3223</v>
      </c>
      <c r="D587" t="s">
        <v>2772</v>
      </c>
      <c r="E587" t="s">
        <v>3224</v>
      </c>
      <c r="F587">
        <v>18732</v>
      </c>
      <c r="G587" t="s">
        <v>895</v>
      </c>
      <c r="H587" t="s">
        <v>929</v>
      </c>
      <c r="I587" t="s">
        <v>979</v>
      </c>
      <c r="J587">
        <v>0</v>
      </c>
      <c r="K587">
        <v>4</v>
      </c>
      <c r="L587">
        <v>0</v>
      </c>
      <c r="M587">
        <v>0</v>
      </c>
      <c r="N587">
        <v>88</v>
      </c>
      <c r="O587" t="s">
        <v>992</v>
      </c>
      <c r="P587" t="s">
        <v>3225</v>
      </c>
      <c r="Q587" t="s">
        <v>1155</v>
      </c>
      <c r="Z587" t="s">
        <v>2753</v>
      </c>
      <c r="AA587" t="s">
        <v>691</v>
      </c>
      <c r="AB587" s="69" t="str">
        <f>IF(AA587&lt;&gt;"",INDEX(Lookup!$N$2:$N$5,MATCH(Players!AA587,Lookup!$P$2:$P$5,0)),INDEX(Lookup!$N$2:$N$5,MATCH(Players!O587,Lookup!$O$2:$O$5,0)))</f>
        <v>Midfield</v>
      </c>
      <c r="AC587">
        <v>2468000</v>
      </c>
      <c r="AD587" s="69" t="s">
        <v>788</v>
      </c>
      <c r="AE587" s="69" t="str">
        <f>INDEX('Translate table'!$H$2:$H$622,MATCH(Players!P587,'Translate table'!$G$2:$G$622,0))</f>
        <v>ÃdÃ¡m Nagy</v>
      </c>
      <c r="AF587" s="69">
        <f>IFERROR(INDEX('Euro Qual stats'!$A$1:$L$2071,MATCH(Players!$AE587,'Euro Qual stats'!$A$1:$A$2071,0),MATCH(Players!AF$2,'Euro Qual stats'!$A$1:$L$1,0)),0)</f>
        <v>8</v>
      </c>
      <c r="AG587" s="69">
        <f>IFERROR(INDEX('Euro Qual stats'!$A$1:$L$2071,MATCH(Players!$AE587,'Euro Qual stats'!$A$1:$A$2071,0),MATCH(Players!AG$2,'Euro Qual stats'!$A$1:$L$1,0)),0)</f>
        <v>0</v>
      </c>
      <c r="AH587" s="69">
        <f>IFERROR(INDEX('Euro Qual stats'!$A$1:$L$2071,MATCH(Players!$AE587,'Euro Qual stats'!$A$1:$A$2071,0),MATCH(Players!AH$2,'Euro Qual stats'!$A$1:$L$1,0)),0)</f>
        <v>0</v>
      </c>
      <c r="AI587" s="69">
        <f>IFERROR(INDEX('Euro Qual stats'!$A$1:$L$2071,MATCH(Players!$AE587,'Euro Qual stats'!$A$1:$A$2071,0),MATCH(Players!AI$2,'Euro Qual stats'!$A$1:$L$1,0)),0)</f>
        <v>0.41</v>
      </c>
      <c r="AJ587" s="85">
        <f t="shared" si="315"/>
        <v>5.3443830570902393E-2</v>
      </c>
      <c r="AK587" s="85">
        <f t="shared" si="316"/>
        <v>7.4640883977900557E-2</v>
      </c>
      <c r="AL587" s="85">
        <f t="shared" si="317"/>
        <v>0.35088397790055248</v>
      </c>
      <c r="AM587" s="85">
        <f t="shared" si="318"/>
        <v>5.0569002500908199E-2</v>
      </c>
      <c r="AN587" s="85">
        <f t="shared" si="319"/>
        <v>3.9599766945677496E-2</v>
      </c>
      <c r="AO587" s="85">
        <f t="shared" si="320"/>
        <v>0.16410114981478277</v>
      </c>
      <c r="AP587" s="2" t="str">
        <f t="shared" si="321"/>
        <v/>
      </c>
      <c r="AQ587" s="2" t="str">
        <f t="shared" si="322"/>
        <v/>
      </c>
      <c r="AR587" s="2" t="str">
        <f t="shared" si="323"/>
        <v/>
      </c>
      <c r="AS587" s="2" t="str">
        <f t="shared" si="324"/>
        <v/>
      </c>
      <c r="AT587" s="2" t="str">
        <f t="shared" si="325"/>
        <v/>
      </c>
      <c r="AU587" s="2">
        <f t="shared" si="345"/>
        <v>3.2738711651272179E-2</v>
      </c>
      <c r="AV587" s="2">
        <f t="shared" si="346"/>
        <v>3.0526157122442311E-2</v>
      </c>
      <c r="AW587" s="2">
        <f t="shared" si="347"/>
        <v>0.22701179417597328</v>
      </c>
      <c r="AX587" s="2">
        <f t="shared" si="348"/>
        <v>0.16385980883022302</v>
      </c>
      <c r="AY587" s="2">
        <f t="shared" si="349"/>
        <v>0</v>
      </c>
      <c r="AZ587" s="2">
        <f t="shared" si="326"/>
        <v>5.3689797814586368E-2</v>
      </c>
      <c r="BA587" s="2">
        <f t="shared" si="327"/>
        <v>4.1984993846672355E-2</v>
      </c>
      <c r="BB587" s="2">
        <f t="shared" si="328"/>
        <v>0.28692990441511151</v>
      </c>
      <c r="BC587">
        <f t="shared" si="329"/>
        <v>1</v>
      </c>
      <c r="BD587" s="74">
        <f t="shared" si="330"/>
        <v>3.10369785406239E-2</v>
      </c>
      <c r="BE587" s="74">
        <f t="shared" si="331"/>
        <v>4.6584040673357828E-2</v>
      </c>
      <c r="BF587" s="74">
        <f t="shared" si="332"/>
        <v>4.5719920566102447E-2</v>
      </c>
      <c r="BG587" s="2">
        <f t="shared" si="333"/>
        <v>0.28692990441511151</v>
      </c>
      <c r="BH587" s="2">
        <f t="shared" si="334"/>
        <v>0</v>
      </c>
      <c r="BI587" s="2">
        <f t="shared" si="335"/>
        <v>3.10369785406239E-2</v>
      </c>
      <c r="BJ587" s="2">
        <f t="shared" si="336"/>
        <v>4.6584040673357828E-2</v>
      </c>
      <c r="BK587" s="2">
        <f t="shared" si="337"/>
        <v>4.5719920566102447E-2</v>
      </c>
      <c r="BL587" s="2">
        <f t="shared" si="338"/>
        <v>0.28692990441511151</v>
      </c>
      <c r="BM587" s="2">
        <f t="shared" si="339"/>
        <v>0</v>
      </c>
      <c r="BN587" s="2">
        <f t="shared" si="340"/>
        <v>3.10369785406239E-2</v>
      </c>
      <c r="BO587" s="2">
        <f t="shared" si="341"/>
        <v>4.6584040673357828E-2</v>
      </c>
      <c r="BP587" s="2">
        <f t="shared" si="342"/>
        <v>4.5719920566102447E-2</v>
      </c>
      <c r="BQ587" s="2">
        <f t="shared" si="343"/>
        <v>0.28692990441511151</v>
      </c>
      <c r="BR587" s="2">
        <f t="shared" si="344"/>
        <v>0</v>
      </c>
    </row>
    <row r="588" spans="1:70" x14ac:dyDescent="0.3">
      <c r="A588" s="93">
        <v>0</v>
      </c>
      <c r="B588">
        <v>221506</v>
      </c>
      <c r="C588" t="s">
        <v>3229</v>
      </c>
      <c r="D588" t="s">
        <v>3230</v>
      </c>
      <c r="E588" t="s">
        <v>3231</v>
      </c>
      <c r="F588">
        <v>18648</v>
      </c>
      <c r="G588" t="s">
        <v>894</v>
      </c>
      <c r="H588" t="s">
        <v>927</v>
      </c>
      <c r="I588" t="s">
        <v>5231</v>
      </c>
      <c r="J588">
        <v>0</v>
      </c>
      <c r="K588">
        <v>4</v>
      </c>
      <c r="L588">
        <v>0</v>
      </c>
      <c r="M588">
        <v>0</v>
      </c>
      <c r="N588">
        <v>11</v>
      </c>
      <c r="O588" t="s">
        <v>1273</v>
      </c>
      <c r="P588" t="s">
        <v>3232</v>
      </c>
      <c r="Q588" t="s">
        <v>2877</v>
      </c>
      <c r="R588">
        <v>7</v>
      </c>
      <c r="S588">
        <v>2</v>
      </c>
      <c r="T588">
        <v>0</v>
      </c>
      <c r="U588">
        <v>3</v>
      </c>
      <c r="V588">
        <v>2343</v>
      </c>
      <c r="W588">
        <v>20</v>
      </c>
      <c r="X588">
        <v>8</v>
      </c>
      <c r="Y588">
        <v>0</v>
      </c>
      <c r="Z588" t="s">
        <v>2858</v>
      </c>
      <c r="AA588" t="s">
        <v>690</v>
      </c>
      <c r="AB588" s="69" t="str">
        <f>IF(AA588&lt;&gt;"",INDEX(Lookup!$N$2:$N$5,MATCH(Players!AA588,Lookup!$P$2:$P$5,0)),INDEX(Lookup!$N$2:$N$5,MATCH(Players!O588,Lookup!$O$2:$O$5,0)))</f>
        <v>Goalkeeper</v>
      </c>
      <c r="AC588">
        <v>2995000</v>
      </c>
      <c r="AD588" s="69" t="s">
        <v>789</v>
      </c>
      <c r="AE588" s="69" t="str">
        <f>INDEX('Translate table'!$H$2:$H$622,MATCH(Players!P588,'Translate table'!$G$2:$G$622,0))</f>
        <v>DuÅ¡an Kuciak</v>
      </c>
      <c r="AF588" s="69">
        <f>IFERROR(INDEX('Euro Qual stats'!$A$1:$L$2071,MATCH(Players!$AE588,'Euro Qual stats'!$A$1:$A$2071,0),MATCH(Players!AF$2,'Euro Qual stats'!$A$1:$L$1,0)),0)</f>
        <v>0</v>
      </c>
      <c r="AG588" s="69">
        <f>IFERROR(INDEX('Euro Qual stats'!$A$1:$L$2071,MATCH(Players!$AE588,'Euro Qual stats'!$A$1:$A$2071,0),MATCH(Players!AG$2,'Euro Qual stats'!$A$1:$L$1,0)),0)</f>
        <v>0</v>
      </c>
      <c r="AH588" s="69">
        <f>IFERROR(INDEX('Euro Qual stats'!$A$1:$L$2071,MATCH(Players!$AE588,'Euro Qual stats'!$A$1:$A$2071,0),MATCH(Players!AH$2,'Euro Qual stats'!$A$1:$L$1,0)),0)</f>
        <v>0</v>
      </c>
      <c r="AI588" s="69">
        <f>IFERROR(INDEX('Euro Qual stats'!$A$1:$L$2071,MATCH(Players!$AE588,'Euro Qual stats'!$A$1:$A$2071,0),MATCH(Players!AI$2,'Euro Qual stats'!$A$1:$L$1,0)),0)</f>
        <v>0</v>
      </c>
      <c r="AJ588" s="85">
        <f t="shared" si="315"/>
        <v>0</v>
      </c>
      <c r="AK588" s="85">
        <f t="shared" si="316"/>
        <v>0</v>
      </c>
      <c r="AL588" s="85">
        <f t="shared" si="317"/>
        <v>0</v>
      </c>
      <c r="AM588" s="85">
        <f t="shared" si="318"/>
        <v>0</v>
      </c>
      <c r="AN588" s="85">
        <f t="shared" si="319"/>
        <v>0</v>
      </c>
      <c r="AO588" s="85">
        <f t="shared" si="320"/>
        <v>0</v>
      </c>
      <c r="AP588" s="2">
        <f t="shared" si="321"/>
        <v>0.26888604353393086</v>
      </c>
      <c r="AQ588" s="2">
        <f t="shared" si="322"/>
        <v>7.6824583866837395E-2</v>
      </c>
      <c r="AR588" s="2">
        <f t="shared" si="323"/>
        <v>0.76824583866837393</v>
      </c>
      <c r="AS588" s="2">
        <f t="shared" si="324"/>
        <v>0.30729833546734958</v>
      </c>
      <c r="AT588" s="2">
        <f t="shared" si="325"/>
        <v>0</v>
      </c>
      <c r="AU588" s="2">
        <f t="shared" si="345"/>
        <v>0.26888604353393086</v>
      </c>
      <c r="AV588" s="2">
        <f t="shared" si="346"/>
        <v>7.6824583866837395E-2</v>
      </c>
      <c r="AW588" s="2">
        <f t="shared" si="347"/>
        <v>0.76824583866837393</v>
      </c>
      <c r="AX588" s="2">
        <f t="shared" si="348"/>
        <v>0.30729833546734958</v>
      </c>
      <c r="AY588" s="2">
        <f t="shared" si="349"/>
        <v>0</v>
      </c>
      <c r="AZ588" s="2">
        <f t="shared" si="326"/>
        <v>0.13444302176696543</v>
      </c>
      <c r="BA588" s="2">
        <f t="shared" si="327"/>
        <v>3.8412291933418698E-2</v>
      </c>
      <c r="BB588" s="2">
        <f t="shared" si="328"/>
        <v>0.15364916773367479</v>
      </c>
      <c r="BC588">
        <f t="shared" si="329"/>
        <v>0</v>
      </c>
      <c r="BD588" s="74">
        <f t="shared" si="330"/>
        <v>0</v>
      </c>
      <c r="BE588" s="74">
        <f t="shared" si="331"/>
        <v>0</v>
      </c>
      <c r="BF588" s="74">
        <f t="shared" si="332"/>
        <v>0</v>
      </c>
      <c r="BG588" s="2">
        <f t="shared" si="333"/>
        <v>0.15364916773367479</v>
      </c>
      <c r="BH588" s="2">
        <f t="shared" si="334"/>
        <v>0</v>
      </c>
      <c r="BI588" s="2">
        <f t="shared" si="335"/>
        <v>0</v>
      </c>
      <c r="BJ588" s="2">
        <f t="shared" si="336"/>
        <v>0</v>
      </c>
      <c r="BK588" s="2">
        <f t="shared" si="337"/>
        <v>0</v>
      </c>
      <c r="BL588" s="2">
        <f t="shared" si="338"/>
        <v>0.15364916773367479</v>
      </c>
      <c r="BM588" s="2">
        <f t="shared" si="339"/>
        <v>0</v>
      </c>
      <c r="BN588" s="2">
        <f t="shared" si="340"/>
        <v>0</v>
      </c>
      <c r="BO588" s="2">
        <f t="shared" si="341"/>
        <v>0</v>
      </c>
      <c r="BP588" s="2">
        <f t="shared" si="342"/>
        <v>0</v>
      </c>
      <c r="BQ588" s="2">
        <f t="shared" si="343"/>
        <v>0.15364916773367479</v>
      </c>
      <c r="BR588" s="2">
        <f t="shared" si="344"/>
        <v>0</v>
      </c>
    </row>
    <row r="589" spans="1:70" x14ac:dyDescent="0.3">
      <c r="A589" s="93">
        <v>0</v>
      </c>
      <c r="B589">
        <v>213459</v>
      </c>
      <c r="C589" t="s">
        <v>3233</v>
      </c>
      <c r="D589" t="s">
        <v>1247</v>
      </c>
      <c r="E589" t="s">
        <v>3234</v>
      </c>
      <c r="F589">
        <v>18648</v>
      </c>
      <c r="G589" t="s">
        <v>894</v>
      </c>
      <c r="H589" t="s">
        <v>927</v>
      </c>
      <c r="I589" t="s">
        <v>979</v>
      </c>
      <c r="J589">
        <v>3.3</v>
      </c>
      <c r="K589">
        <v>4</v>
      </c>
      <c r="L589">
        <v>3.3</v>
      </c>
      <c r="M589">
        <v>0</v>
      </c>
      <c r="N589">
        <v>1786</v>
      </c>
      <c r="O589" t="s">
        <v>1273</v>
      </c>
      <c r="P589" t="s">
        <v>3235</v>
      </c>
      <c r="Q589" t="s">
        <v>42</v>
      </c>
      <c r="R589">
        <v>0</v>
      </c>
      <c r="S589">
        <v>0</v>
      </c>
      <c r="T589">
        <v>45</v>
      </c>
      <c r="U589">
        <v>3</v>
      </c>
      <c r="V589">
        <v>1170</v>
      </c>
      <c r="W589">
        <v>0</v>
      </c>
      <c r="X589">
        <v>0</v>
      </c>
      <c r="Y589">
        <v>0</v>
      </c>
      <c r="Z589" t="s">
        <v>2858</v>
      </c>
      <c r="AA589" t="s">
        <v>690</v>
      </c>
      <c r="AB589" s="69" t="str">
        <f>IF(AA589&lt;&gt;"",INDEX(Lookup!$N$2:$N$5,MATCH(Players!AA589,Lookup!$P$2:$P$5,0)),INDEX(Lookup!$N$2:$N$5,MATCH(Players!O589,Lookup!$O$2:$O$5,0)))</f>
        <v>Goalkeeper</v>
      </c>
      <c r="AC589">
        <v>3059000</v>
      </c>
      <c r="AD589" s="69" t="s">
        <v>788</v>
      </c>
      <c r="AE589" s="69" t="str">
        <f>INDEX('Translate table'!$H$2:$H$622,MATCH(Players!P589,'Translate table'!$G$2:$G$622,0))</f>
        <v>Martin DÃºbravka</v>
      </c>
      <c r="AF589" s="69">
        <f>IFERROR(INDEX('Euro Qual stats'!$A$1:$L$2071,MATCH(Players!$AE589,'Euro Qual stats'!$A$1:$A$2071,0),MATCH(Players!AF$2,'Euro Qual stats'!$A$1:$L$1,0)),0)</f>
        <v>8</v>
      </c>
      <c r="AG589" s="69">
        <f>IFERROR(INDEX('Euro Qual stats'!$A$1:$L$2071,MATCH(Players!$AE589,'Euro Qual stats'!$A$1:$A$2071,0),MATCH(Players!AG$2,'Euro Qual stats'!$A$1:$L$1,0)),0)</f>
        <v>0</v>
      </c>
      <c r="AH589" s="69">
        <f>IFERROR(INDEX('Euro Qual stats'!$A$1:$L$2071,MATCH(Players!$AE589,'Euro Qual stats'!$A$1:$A$2071,0),MATCH(Players!AH$2,'Euro Qual stats'!$A$1:$L$1,0)),0)</f>
        <v>0</v>
      </c>
      <c r="AI589" s="69">
        <f>IFERROR(INDEX('Euro Qual stats'!$A$1:$L$2071,MATCH(Players!$AE589,'Euro Qual stats'!$A$1:$A$2071,0),MATCH(Players!AI$2,'Euro Qual stats'!$A$1:$L$1,0)),0)</f>
        <v>0.13</v>
      </c>
      <c r="AJ589" s="85">
        <f t="shared" si="315"/>
        <v>0</v>
      </c>
      <c r="AK589" s="85">
        <f t="shared" si="316"/>
        <v>0</v>
      </c>
      <c r="AL589" s="85">
        <f t="shared" si="317"/>
        <v>8.666666666666667E-2</v>
      </c>
      <c r="AM589" s="85">
        <f t="shared" si="318"/>
        <v>0</v>
      </c>
      <c r="AN589" s="85">
        <f t="shared" si="319"/>
        <v>0</v>
      </c>
      <c r="AO589" s="85">
        <f t="shared" si="320"/>
        <v>3.4929834672531981E-2</v>
      </c>
      <c r="AP589" s="2">
        <f t="shared" si="321"/>
        <v>0</v>
      </c>
      <c r="AQ589" s="2">
        <f t="shared" si="322"/>
        <v>0</v>
      </c>
      <c r="AR589" s="2">
        <f t="shared" si="323"/>
        <v>0</v>
      </c>
      <c r="AS589" s="2">
        <f t="shared" si="324"/>
        <v>0</v>
      </c>
      <c r="AT589" s="2">
        <f t="shared" si="325"/>
        <v>0</v>
      </c>
      <c r="AU589" s="2">
        <f t="shared" si="345"/>
        <v>0</v>
      </c>
      <c r="AV589" s="2">
        <f t="shared" si="346"/>
        <v>0</v>
      </c>
      <c r="AW589" s="2">
        <f t="shared" si="347"/>
        <v>0</v>
      </c>
      <c r="AX589" s="2">
        <f t="shared" si="348"/>
        <v>0</v>
      </c>
      <c r="AY589" s="2">
        <f t="shared" si="349"/>
        <v>0</v>
      </c>
      <c r="AZ589" s="2">
        <f t="shared" si="326"/>
        <v>0</v>
      </c>
      <c r="BA589" s="2">
        <f t="shared" si="327"/>
        <v>0</v>
      </c>
      <c r="BB589" s="2">
        <f t="shared" si="328"/>
        <v>6.5000000000000002E-2</v>
      </c>
      <c r="BC589">
        <f t="shared" si="329"/>
        <v>1</v>
      </c>
      <c r="BD589" s="74">
        <f t="shared" si="330"/>
        <v>0</v>
      </c>
      <c r="BE589" s="74">
        <f t="shared" si="331"/>
        <v>0</v>
      </c>
      <c r="BF589" s="74">
        <f t="shared" si="332"/>
        <v>0</v>
      </c>
      <c r="BG589" s="2">
        <f t="shared" si="333"/>
        <v>6.5000000000000002E-2</v>
      </c>
      <c r="BH589" s="2">
        <f t="shared" si="334"/>
        <v>0</v>
      </c>
      <c r="BI589" s="2">
        <f t="shared" si="335"/>
        <v>0</v>
      </c>
      <c r="BJ589" s="2">
        <f t="shared" si="336"/>
        <v>0</v>
      </c>
      <c r="BK589" s="2">
        <f t="shared" si="337"/>
        <v>0</v>
      </c>
      <c r="BL589" s="2">
        <f t="shared" si="338"/>
        <v>6.5000000000000002E-2</v>
      </c>
      <c r="BM589" s="2">
        <f t="shared" si="339"/>
        <v>0</v>
      </c>
      <c r="BN589" s="2">
        <f t="shared" si="340"/>
        <v>0</v>
      </c>
      <c r="BO589" s="2">
        <f t="shared" si="341"/>
        <v>0</v>
      </c>
      <c r="BP589" s="2">
        <f t="shared" si="342"/>
        <v>0</v>
      </c>
      <c r="BQ589" s="2">
        <f t="shared" si="343"/>
        <v>6.5000000000000002E-2</v>
      </c>
      <c r="BR589" s="2">
        <f t="shared" si="344"/>
        <v>0</v>
      </c>
    </row>
    <row r="590" spans="1:70" x14ac:dyDescent="0.3">
      <c r="A590" s="93">
        <v>0</v>
      </c>
      <c r="B590">
        <v>204906</v>
      </c>
      <c r="C590" t="s">
        <v>3236</v>
      </c>
      <c r="D590" t="s">
        <v>2864</v>
      </c>
      <c r="E590" t="s">
        <v>3237</v>
      </c>
      <c r="F590">
        <v>18648</v>
      </c>
      <c r="G590" t="s">
        <v>894</v>
      </c>
      <c r="H590" t="s">
        <v>927</v>
      </c>
      <c r="I590" t="s">
        <v>5231</v>
      </c>
      <c r="J590">
        <v>0</v>
      </c>
      <c r="K590">
        <v>4</v>
      </c>
      <c r="L590">
        <v>0</v>
      </c>
      <c r="M590">
        <v>0</v>
      </c>
      <c r="N590">
        <v>10</v>
      </c>
      <c r="O590" t="s">
        <v>1273</v>
      </c>
      <c r="P590" t="s">
        <v>3238</v>
      </c>
      <c r="Q590" t="s">
        <v>530</v>
      </c>
      <c r="R590">
        <v>0</v>
      </c>
      <c r="S590">
        <v>0</v>
      </c>
      <c r="T590">
        <v>4</v>
      </c>
      <c r="U590">
        <v>0</v>
      </c>
      <c r="V590">
        <v>180</v>
      </c>
      <c r="W590">
        <v>0</v>
      </c>
      <c r="X590">
        <v>0</v>
      </c>
      <c r="Y590">
        <v>0</v>
      </c>
      <c r="Z590" t="s">
        <v>2858</v>
      </c>
      <c r="AA590" t="s">
        <v>690</v>
      </c>
      <c r="AB590" s="69" t="str">
        <f>IF(AA590&lt;&gt;"",INDEX(Lookup!$N$2:$N$5,MATCH(Players!AA590,Lookup!$P$2:$P$5,0)),INDEX(Lookup!$N$2:$N$5,MATCH(Players!O590,Lookup!$O$2:$O$5,0)))</f>
        <v>Goalkeeper</v>
      </c>
      <c r="AC590">
        <v>2995000</v>
      </c>
      <c r="AD590" s="69" t="s">
        <v>788</v>
      </c>
      <c r="AE590" s="69" t="str">
        <f>INDEX('Translate table'!$H$2:$H$622,MATCH(Players!P590,'Translate table'!$G$2:$G$622,0))</f>
        <v>Marek RodÃ¡k</v>
      </c>
      <c r="AF590" s="69">
        <f>IFERROR(INDEX('Euro Qual stats'!$A$1:$L$2071,MATCH(Players!$AE590,'Euro Qual stats'!$A$1:$A$2071,0),MATCH(Players!AF$2,'Euro Qual stats'!$A$1:$L$1,0)),0)</f>
        <v>2</v>
      </c>
      <c r="AG590" s="69">
        <f>IFERROR(INDEX('Euro Qual stats'!$A$1:$L$2071,MATCH(Players!$AE590,'Euro Qual stats'!$A$1:$A$2071,0),MATCH(Players!AG$2,'Euro Qual stats'!$A$1:$L$1,0)),0)</f>
        <v>0</v>
      </c>
      <c r="AH590" s="69">
        <f>IFERROR(INDEX('Euro Qual stats'!$A$1:$L$2071,MATCH(Players!$AE590,'Euro Qual stats'!$A$1:$A$2071,0),MATCH(Players!AH$2,'Euro Qual stats'!$A$1:$L$1,0)),0)</f>
        <v>0</v>
      </c>
      <c r="AI590" s="69">
        <f>IFERROR(INDEX('Euro Qual stats'!$A$1:$L$2071,MATCH(Players!$AE590,'Euro Qual stats'!$A$1:$A$2071,0),MATCH(Players!AI$2,'Euro Qual stats'!$A$1:$L$1,0)),0)</f>
        <v>0.5</v>
      </c>
      <c r="AJ590" s="85">
        <f t="shared" si="315"/>
        <v>0</v>
      </c>
      <c r="AK590" s="85">
        <f t="shared" si="316"/>
        <v>0</v>
      </c>
      <c r="AL590" s="85">
        <f t="shared" si="317"/>
        <v>8.3333333333333329E-2</v>
      </c>
      <c r="AM590" s="85">
        <f t="shared" si="318"/>
        <v>0</v>
      </c>
      <c r="AN590" s="85">
        <f t="shared" si="319"/>
        <v>0</v>
      </c>
      <c r="AO590" s="85">
        <f t="shared" si="320"/>
        <v>0</v>
      </c>
      <c r="AP590" s="2">
        <f t="shared" si="321"/>
        <v>0</v>
      </c>
      <c r="AQ590" s="2">
        <f t="shared" si="322"/>
        <v>0</v>
      </c>
      <c r="AR590" s="2">
        <f t="shared" si="323"/>
        <v>0</v>
      </c>
      <c r="AS590" s="2">
        <f t="shared" si="324"/>
        <v>0</v>
      </c>
      <c r="AT590" s="2">
        <f t="shared" si="325"/>
        <v>0</v>
      </c>
      <c r="AU590" s="2">
        <f t="shared" si="345"/>
        <v>0</v>
      </c>
      <c r="AV590" s="2">
        <f t="shared" si="346"/>
        <v>0</v>
      </c>
      <c r="AW590" s="2">
        <f t="shared" si="347"/>
        <v>0</v>
      </c>
      <c r="AX590" s="2">
        <f t="shared" si="348"/>
        <v>0</v>
      </c>
      <c r="AY590" s="2">
        <f t="shared" si="349"/>
        <v>0</v>
      </c>
      <c r="AZ590" s="2">
        <f t="shared" si="326"/>
        <v>0</v>
      </c>
      <c r="BA590" s="2">
        <f t="shared" si="327"/>
        <v>0</v>
      </c>
      <c r="BB590" s="2">
        <f t="shared" si="328"/>
        <v>0.25</v>
      </c>
      <c r="BC590">
        <f t="shared" si="329"/>
        <v>0</v>
      </c>
      <c r="BD590" s="74">
        <f t="shared" si="330"/>
        <v>0</v>
      </c>
      <c r="BE590" s="74">
        <f t="shared" si="331"/>
        <v>0</v>
      </c>
      <c r="BF590" s="74">
        <f t="shared" si="332"/>
        <v>0</v>
      </c>
      <c r="BG590" s="2">
        <f t="shared" si="333"/>
        <v>0.25</v>
      </c>
      <c r="BH590" s="2">
        <f t="shared" si="334"/>
        <v>0</v>
      </c>
      <c r="BI590" s="2">
        <f t="shared" si="335"/>
        <v>0</v>
      </c>
      <c r="BJ590" s="2">
        <f t="shared" si="336"/>
        <v>0</v>
      </c>
      <c r="BK590" s="2">
        <f t="shared" si="337"/>
        <v>0</v>
      </c>
      <c r="BL590" s="2">
        <f t="shared" si="338"/>
        <v>0.25</v>
      </c>
      <c r="BM590" s="2">
        <f t="shared" si="339"/>
        <v>0</v>
      </c>
      <c r="BN590" s="2">
        <f t="shared" si="340"/>
        <v>0</v>
      </c>
      <c r="BO590" s="2">
        <f t="shared" si="341"/>
        <v>0</v>
      </c>
      <c r="BP590" s="2">
        <f t="shared" si="342"/>
        <v>0</v>
      </c>
      <c r="BQ590" s="2">
        <f t="shared" si="343"/>
        <v>0.25</v>
      </c>
      <c r="BR590" s="2">
        <f t="shared" si="344"/>
        <v>0</v>
      </c>
    </row>
    <row r="591" spans="1:70" x14ac:dyDescent="0.3">
      <c r="A591" s="93">
        <v>0</v>
      </c>
      <c r="B591">
        <v>223843</v>
      </c>
      <c r="C591" t="s">
        <v>3239</v>
      </c>
      <c r="D591" t="s">
        <v>1247</v>
      </c>
      <c r="E591" t="s">
        <v>3240</v>
      </c>
      <c r="F591">
        <v>18648</v>
      </c>
      <c r="G591" t="s">
        <v>894</v>
      </c>
      <c r="H591" t="s">
        <v>927</v>
      </c>
      <c r="I591" t="s">
        <v>5231</v>
      </c>
      <c r="J591">
        <v>1</v>
      </c>
      <c r="K591">
        <v>4</v>
      </c>
      <c r="L591">
        <v>1</v>
      </c>
      <c r="M591">
        <v>1</v>
      </c>
      <c r="N591">
        <v>12</v>
      </c>
      <c r="O591" t="s">
        <v>1301</v>
      </c>
      <c r="P591" t="s">
        <v>3241</v>
      </c>
      <c r="Q591" t="s">
        <v>118</v>
      </c>
      <c r="R591">
        <v>0</v>
      </c>
      <c r="S591">
        <v>0</v>
      </c>
      <c r="T591">
        <v>0</v>
      </c>
      <c r="U591">
        <v>0</v>
      </c>
      <c r="V591">
        <v>1</v>
      </c>
      <c r="W591">
        <v>0</v>
      </c>
      <c r="X591">
        <v>0</v>
      </c>
      <c r="Y591">
        <v>0</v>
      </c>
      <c r="Z591" t="s">
        <v>2858</v>
      </c>
      <c r="AA591" t="s">
        <v>692</v>
      </c>
      <c r="AB591" s="69" t="str">
        <f>IF(AA591&lt;&gt;"",INDEX(Lookup!$N$2:$N$5,MATCH(Players!AA591,Lookup!$P$2:$P$5,0)),INDEX(Lookup!$N$2:$N$5,MATCH(Players!O591,Lookup!$O$2:$O$5,0)))</f>
        <v>Defense</v>
      </c>
      <c r="AC591">
        <v>2032000</v>
      </c>
      <c r="AD591" s="69" t="s">
        <v>789</v>
      </c>
      <c r="AE591" s="69" t="str">
        <f>INDEX('Translate table'!$H$2:$H$622,MATCH(Players!P591,'Translate table'!$G$2:$G$622,0))</f>
        <v>Martin KoscelnÃ­k</v>
      </c>
      <c r="AF591" s="69">
        <f>IFERROR(INDEX('Euro Qual stats'!$A$1:$L$2071,MATCH(Players!$AE591,'Euro Qual stats'!$A$1:$A$2071,0),MATCH(Players!AF$2,'Euro Qual stats'!$A$1:$L$1,0)),0)</f>
        <v>0</v>
      </c>
      <c r="AG591" s="69">
        <f>IFERROR(INDEX('Euro Qual stats'!$A$1:$L$2071,MATCH(Players!$AE591,'Euro Qual stats'!$A$1:$A$2071,0),MATCH(Players!AG$2,'Euro Qual stats'!$A$1:$L$1,0)),0)</f>
        <v>0</v>
      </c>
      <c r="AH591" s="69">
        <f>IFERROR(INDEX('Euro Qual stats'!$A$1:$L$2071,MATCH(Players!$AE591,'Euro Qual stats'!$A$1:$A$2071,0),MATCH(Players!AH$2,'Euro Qual stats'!$A$1:$L$1,0)),0)</f>
        <v>0</v>
      </c>
      <c r="AI591" s="69">
        <f>IFERROR(INDEX('Euro Qual stats'!$A$1:$L$2071,MATCH(Players!$AE591,'Euro Qual stats'!$A$1:$A$2071,0),MATCH(Players!AI$2,'Euro Qual stats'!$A$1:$L$1,0)),0)</f>
        <v>0</v>
      </c>
      <c r="AJ591" s="85">
        <f t="shared" si="315"/>
        <v>9.3550295857988172E-2</v>
      </c>
      <c r="AK591" s="85">
        <f t="shared" si="316"/>
        <v>9.1775147928994105E-2</v>
      </c>
      <c r="AL591" s="85">
        <f t="shared" si="317"/>
        <v>0.18893491124260345</v>
      </c>
      <c r="AM591" s="85">
        <f t="shared" si="318"/>
        <v>0</v>
      </c>
      <c r="AN591" s="85">
        <f t="shared" si="319"/>
        <v>0</v>
      </c>
      <c r="AO591" s="85">
        <f t="shared" si="320"/>
        <v>0</v>
      </c>
      <c r="AP591" s="2">
        <f t="shared" si="321"/>
        <v>0</v>
      </c>
      <c r="AQ591" s="2">
        <f t="shared" si="322"/>
        <v>0</v>
      </c>
      <c r="AR591" s="2">
        <f t="shared" si="323"/>
        <v>0</v>
      </c>
      <c r="AS591" s="2">
        <f t="shared" si="324"/>
        <v>0</v>
      </c>
      <c r="AT591" s="2">
        <f t="shared" si="325"/>
        <v>0</v>
      </c>
      <c r="AU591" s="2">
        <f t="shared" si="345"/>
        <v>0</v>
      </c>
      <c r="AV591" s="2">
        <f t="shared" si="346"/>
        <v>0</v>
      </c>
      <c r="AW591" s="2">
        <f t="shared" si="347"/>
        <v>0</v>
      </c>
      <c r="AX591" s="2">
        <f t="shared" si="348"/>
        <v>0</v>
      </c>
      <c r="AY591" s="2">
        <f t="shared" si="349"/>
        <v>0</v>
      </c>
      <c r="AZ591" s="2">
        <f t="shared" si="326"/>
        <v>4.5887573964497053E-2</v>
      </c>
      <c r="BA591" s="2">
        <f t="shared" si="327"/>
        <v>4.6775147928994086E-2</v>
      </c>
      <c r="BB591" s="2">
        <f t="shared" si="328"/>
        <v>0</v>
      </c>
      <c r="BC591">
        <f t="shared" si="329"/>
        <v>0</v>
      </c>
      <c r="BD591" s="74">
        <f t="shared" si="330"/>
        <v>0</v>
      </c>
      <c r="BE591" s="74">
        <f t="shared" si="331"/>
        <v>0</v>
      </c>
      <c r="BF591" s="74">
        <f t="shared" si="332"/>
        <v>0</v>
      </c>
      <c r="BG591" s="2">
        <f t="shared" si="333"/>
        <v>0</v>
      </c>
      <c r="BH591" s="2">
        <f t="shared" si="334"/>
        <v>0</v>
      </c>
      <c r="BI591" s="2">
        <f t="shared" si="335"/>
        <v>0</v>
      </c>
      <c r="BJ591" s="2">
        <f t="shared" si="336"/>
        <v>0</v>
      </c>
      <c r="BK591" s="2">
        <f t="shared" si="337"/>
        <v>0</v>
      </c>
      <c r="BL591" s="2">
        <f t="shared" si="338"/>
        <v>0</v>
      </c>
      <c r="BM591" s="2">
        <f t="shared" si="339"/>
        <v>0</v>
      </c>
      <c r="BN591" s="2">
        <f t="shared" si="340"/>
        <v>0</v>
      </c>
      <c r="BO591" s="2">
        <f t="shared" si="341"/>
        <v>0</v>
      </c>
      <c r="BP591" s="2">
        <f t="shared" si="342"/>
        <v>0</v>
      </c>
      <c r="BQ591" s="2">
        <f t="shared" si="343"/>
        <v>0</v>
      </c>
      <c r="BR591" s="2">
        <f t="shared" si="344"/>
        <v>0</v>
      </c>
    </row>
    <row r="592" spans="1:70" x14ac:dyDescent="0.3">
      <c r="A592" s="93">
        <v>0</v>
      </c>
      <c r="B592">
        <v>223571</v>
      </c>
      <c r="C592" t="s">
        <v>3242</v>
      </c>
      <c r="D592" t="s">
        <v>2089</v>
      </c>
      <c r="E592" t="s">
        <v>3243</v>
      </c>
      <c r="F592">
        <v>18648</v>
      </c>
      <c r="G592" t="s">
        <v>894</v>
      </c>
      <c r="H592" t="s">
        <v>927</v>
      </c>
      <c r="I592" t="s">
        <v>5231</v>
      </c>
      <c r="J592">
        <v>0</v>
      </c>
      <c r="K592">
        <v>4</v>
      </c>
      <c r="L592">
        <v>0</v>
      </c>
      <c r="M592">
        <v>0</v>
      </c>
      <c r="N592">
        <v>6</v>
      </c>
      <c r="O592" t="s">
        <v>1301</v>
      </c>
      <c r="P592" t="s">
        <v>3244</v>
      </c>
      <c r="Q592" t="s">
        <v>3244</v>
      </c>
      <c r="R592">
        <v>0</v>
      </c>
      <c r="S592">
        <v>0</v>
      </c>
      <c r="T592">
        <v>0</v>
      </c>
      <c r="U592">
        <v>2</v>
      </c>
      <c r="V592">
        <v>645</v>
      </c>
      <c r="W592">
        <v>2</v>
      </c>
      <c r="X592">
        <v>1</v>
      </c>
      <c r="Y592">
        <v>0</v>
      </c>
      <c r="Z592" t="s">
        <v>2858</v>
      </c>
      <c r="AA592" t="s">
        <v>692</v>
      </c>
      <c r="AB592" s="69" t="str">
        <f>IF(AA592&lt;&gt;"",INDEX(Lookup!$N$2:$N$5,MATCH(Players!AA592,Lookup!$P$2:$P$5,0)),INDEX(Lookup!$N$2:$N$5,MATCH(Players!O592,Lookup!$O$2:$O$5,0)))</f>
        <v>Defense</v>
      </c>
      <c r="AC592">
        <v>1995000</v>
      </c>
      <c r="AD592" s="69" t="s">
        <v>788</v>
      </c>
      <c r="AE592" s="69" t="str">
        <f>INDEX('Translate table'!$H$2:$H$622,MATCH(Players!P592,'Translate table'!$G$2:$G$622,0))</f>
        <v>Denis Vavro</v>
      </c>
      <c r="AF592" s="69">
        <f>IFERROR(INDEX('Euro Qual stats'!$A$1:$L$2071,MATCH(Players!$AE592,'Euro Qual stats'!$A$1:$A$2071,0),MATCH(Players!AF$2,'Euro Qual stats'!$A$1:$L$1,0)),0)</f>
        <v>7</v>
      </c>
      <c r="AG592" s="69">
        <f>IFERROR(INDEX('Euro Qual stats'!$A$1:$L$2071,MATCH(Players!$AE592,'Euro Qual stats'!$A$1:$A$2071,0),MATCH(Players!AG$2,'Euro Qual stats'!$A$1:$L$1,0)),0)</f>
        <v>0.14000000000000001</v>
      </c>
      <c r="AH592" s="69">
        <f>IFERROR(INDEX('Euro Qual stats'!$A$1:$L$2071,MATCH(Players!$AE592,'Euro Qual stats'!$A$1:$A$2071,0),MATCH(Players!AH$2,'Euro Qual stats'!$A$1:$L$1,0)),0)</f>
        <v>0</v>
      </c>
      <c r="AI592" s="69">
        <f>IFERROR(INDEX('Euro Qual stats'!$A$1:$L$2071,MATCH(Players!$AE592,'Euro Qual stats'!$A$1:$A$2071,0),MATCH(Players!AI$2,'Euro Qual stats'!$A$1:$L$1,0)),0)</f>
        <v>0.41</v>
      </c>
      <c r="AJ592" s="85">
        <f t="shared" si="315"/>
        <v>0.12064595660749508</v>
      </c>
      <c r="AK592" s="85">
        <f t="shared" si="316"/>
        <v>3.8239644970414211E-2</v>
      </c>
      <c r="AL592" s="85">
        <f t="shared" si="317"/>
        <v>0.3178895463510848</v>
      </c>
      <c r="AM592" s="85">
        <f t="shared" si="318"/>
        <v>0</v>
      </c>
      <c r="AN592" s="85">
        <f t="shared" si="319"/>
        <v>0</v>
      </c>
      <c r="AO592" s="85">
        <f t="shared" si="320"/>
        <v>0</v>
      </c>
      <c r="AP592" s="2">
        <f t="shared" si="321"/>
        <v>0</v>
      </c>
      <c r="AQ592" s="2">
        <f t="shared" si="322"/>
        <v>0</v>
      </c>
      <c r="AR592" s="2">
        <f t="shared" si="323"/>
        <v>0.27906976744186046</v>
      </c>
      <c r="AS592" s="2">
        <f t="shared" si="324"/>
        <v>0.13953488372093023</v>
      </c>
      <c r="AT592" s="2">
        <f t="shared" si="325"/>
        <v>0</v>
      </c>
      <c r="AU592" s="2">
        <f t="shared" si="345"/>
        <v>0</v>
      </c>
      <c r="AV592" s="2">
        <f t="shared" si="346"/>
        <v>0</v>
      </c>
      <c r="AW592" s="2">
        <f t="shared" si="347"/>
        <v>0.27906976744186046</v>
      </c>
      <c r="AX592" s="2">
        <f t="shared" si="348"/>
        <v>0.13953488372093023</v>
      </c>
      <c r="AY592" s="2">
        <f t="shared" si="349"/>
        <v>0</v>
      </c>
      <c r="AZ592" s="2">
        <f t="shared" si="326"/>
        <v>1.9119822485207105E-2</v>
      </c>
      <c r="BA592" s="2">
        <f t="shared" si="327"/>
        <v>6.032297830374754E-2</v>
      </c>
      <c r="BB592" s="2">
        <f t="shared" si="328"/>
        <v>0.27476744186046509</v>
      </c>
      <c r="BC592">
        <f t="shared" si="329"/>
        <v>0</v>
      </c>
      <c r="BD592" s="74">
        <f t="shared" si="330"/>
        <v>0</v>
      </c>
      <c r="BE592" s="74">
        <f t="shared" si="331"/>
        <v>0</v>
      </c>
      <c r="BF592" s="74">
        <f t="shared" si="332"/>
        <v>0</v>
      </c>
      <c r="BG592" s="2">
        <f t="shared" si="333"/>
        <v>0.27476744186046509</v>
      </c>
      <c r="BH592" s="2">
        <f t="shared" si="334"/>
        <v>0</v>
      </c>
      <c r="BI592" s="2">
        <f t="shared" si="335"/>
        <v>0</v>
      </c>
      <c r="BJ592" s="2">
        <f t="shared" si="336"/>
        <v>0</v>
      </c>
      <c r="BK592" s="2">
        <f t="shared" si="337"/>
        <v>0</v>
      </c>
      <c r="BL592" s="2">
        <f t="shared" si="338"/>
        <v>0.27476744186046509</v>
      </c>
      <c r="BM592" s="2">
        <f t="shared" si="339"/>
        <v>0</v>
      </c>
      <c r="BN592" s="2">
        <f t="shared" si="340"/>
        <v>0</v>
      </c>
      <c r="BO592" s="2">
        <f t="shared" si="341"/>
        <v>0</v>
      </c>
      <c r="BP592" s="2">
        <f t="shared" si="342"/>
        <v>0</v>
      </c>
      <c r="BQ592" s="2">
        <f t="shared" si="343"/>
        <v>0.27476744186046509</v>
      </c>
      <c r="BR592" s="2">
        <f t="shared" si="344"/>
        <v>0</v>
      </c>
    </row>
    <row r="593" spans="1:70" x14ac:dyDescent="0.3">
      <c r="A593" s="93">
        <v>0</v>
      </c>
      <c r="B593">
        <v>213460</v>
      </c>
      <c r="C593" t="s">
        <v>3245</v>
      </c>
      <c r="D593" t="s">
        <v>3219</v>
      </c>
      <c r="E593" t="s">
        <v>3246</v>
      </c>
      <c r="F593">
        <v>18648</v>
      </c>
      <c r="G593" t="s">
        <v>894</v>
      </c>
      <c r="H593" t="s">
        <v>927</v>
      </c>
      <c r="I593" t="s">
        <v>5231</v>
      </c>
      <c r="J593">
        <v>0</v>
      </c>
      <c r="K593">
        <v>4</v>
      </c>
      <c r="L593">
        <v>0</v>
      </c>
      <c r="M593">
        <v>0</v>
      </c>
      <c r="N593">
        <v>6</v>
      </c>
      <c r="O593" t="s">
        <v>1301</v>
      </c>
      <c r="P593" t="s">
        <v>3247</v>
      </c>
      <c r="Q593" t="s">
        <v>3248</v>
      </c>
      <c r="R593">
        <v>0</v>
      </c>
      <c r="S593">
        <v>1</v>
      </c>
      <c r="T593">
        <v>0</v>
      </c>
      <c r="U593">
        <v>1</v>
      </c>
      <c r="V593">
        <v>587</v>
      </c>
      <c r="W593">
        <v>0</v>
      </c>
      <c r="X593">
        <v>3</v>
      </c>
      <c r="Y593">
        <v>0</v>
      </c>
      <c r="Z593" t="s">
        <v>2858</v>
      </c>
      <c r="AA593" t="s">
        <v>692</v>
      </c>
      <c r="AB593" s="69" t="str">
        <f>IF(AA593&lt;&gt;"",INDEX(Lookup!$N$2:$N$5,MATCH(Players!AA593,Lookup!$P$2:$P$5,0)),INDEX(Lookup!$N$2:$N$5,MATCH(Players!O593,Lookup!$O$2:$O$5,0)))</f>
        <v>Defense</v>
      </c>
      <c r="AC593">
        <v>2495000</v>
      </c>
      <c r="AD593" s="69" t="s">
        <v>788</v>
      </c>
      <c r="AE593" s="69" t="str">
        <f>INDEX('Translate table'!$H$2:$H$622,MATCH(Players!P593,'Translate table'!$G$2:$G$622,0))</f>
        <v>DÃ¡vid Hancko</v>
      </c>
      <c r="AF593" s="69">
        <f>IFERROR(INDEX('Euro Qual stats'!$A$1:$L$2071,MATCH(Players!$AE593,'Euro Qual stats'!$A$1:$A$2071,0),MATCH(Players!AF$2,'Euro Qual stats'!$A$1:$L$1,0)),0)</f>
        <v>8</v>
      </c>
      <c r="AG593" s="69">
        <f>IFERROR(INDEX('Euro Qual stats'!$A$1:$L$2071,MATCH(Players!$AE593,'Euro Qual stats'!$A$1:$A$2071,0),MATCH(Players!AG$2,'Euro Qual stats'!$A$1:$L$1,0)),0)</f>
        <v>0</v>
      </c>
      <c r="AH593" s="69">
        <f>IFERROR(INDEX('Euro Qual stats'!$A$1:$L$2071,MATCH(Players!$AE593,'Euro Qual stats'!$A$1:$A$2071,0),MATCH(Players!AH$2,'Euro Qual stats'!$A$1:$L$1,0)),0)</f>
        <v>0.13</v>
      </c>
      <c r="AI593" s="69">
        <f>IFERROR(INDEX('Euro Qual stats'!$A$1:$L$2071,MATCH(Players!$AE593,'Euro Qual stats'!$A$1:$A$2071,0),MATCH(Players!AI$2,'Euro Qual stats'!$A$1:$L$1,0)),0)</f>
        <v>0</v>
      </c>
      <c r="AJ593" s="85">
        <f t="shared" si="315"/>
        <v>3.1183431952662724E-2</v>
      </c>
      <c r="AK593" s="85">
        <f t="shared" si="316"/>
        <v>0.11725838264299804</v>
      </c>
      <c r="AL593" s="85">
        <f t="shared" si="317"/>
        <v>6.2978303747534478E-2</v>
      </c>
      <c r="AM593" s="85">
        <f t="shared" si="318"/>
        <v>0</v>
      </c>
      <c r="AN593" s="85">
        <f t="shared" si="319"/>
        <v>0</v>
      </c>
      <c r="AO593" s="85">
        <f t="shared" si="320"/>
        <v>0</v>
      </c>
      <c r="AP593" s="2">
        <f t="shared" si="321"/>
        <v>0</v>
      </c>
      <c r="AQ593" s="2">
        <f t="shared" si="322"/>
        <v>0.15332197614991483</v>
      </c>
      <c r="AR593" s="2">
        <f t="shared" si="323"/>
        <v>0</v>
      </c>
      <c r="AS593" s="2">
        <f t="shared" si="324"/>
        <v>0.45996592844974443</v>
      </c>
      <c r="AT593" s="2">
        <f t="shared" si="325"/>
        <v>0</v>
      </c>
      <c r="AU593" s="2">
        <f t="shared" si="345"/>
        <v>0</v>
      </c>
      <c r="AV593" s="2">
        <f t="shared" si="346"/>
        <v>0.15332197614991483</v>
      </c>
      <c r="AW593" s="2">
        <f t="shared" si="347"/>
        <v>0</v>
      </c>
      <c r="AX593" s="2">
        <f t="shared" si="348"/>
        <v>0.45996592844974443</v>
      </c>
      <c r="AY593" s="2">
        <f t="shared" si="349"/>
        <v>0</v>
      </c>
      <c r="AZ593" s="2">
        <f t="shared" si="326"/>
        <v>5.8629191321499019E-2</v>
      </c>
      <c r="BA593" s="2">
        <f t="shared" si="327"/>
        <v>9.225270405128877E-2</v>
      </c>
      <c r="BB593" s="2">
        <f t="shared" si="328"/>
        <v>0.22998296422487222</v>
      </c>
      <c r="BC593">
        <f t="shared" si="329"/>
        <v>0</v>
      </c>
      <c r="BD593" s="74">
        <f t="shared" si="330"/>
        <v>0</v>
      </c>
      <c r="BE593" s="74">
        <f t="shared" si="331"/>
        <v>0</v>
      </c>
      <c r="BF593" s="74">
        <f t="shared" si="332"/>
        <v>0</v>
      </c>
      <c r="BG593" s="2">
        <f t="shared" si="333"/>
        <v>0.22998296422487222</v>
      </c>
      <c r="BH593" s="2">
        <f t="shared" si="334"/>
        <v>0</v>
      </c>
      <c r="BI593" s="2">
        <f t="shared" si="335"/>
        <v>0</v>
      </c>
      <c r="BJ593" s="2">
        <f t="shared" si="336"/>
        <v>0</v>
      </c>
      <c r="BK593" s="2">
        <f t="shared" si="337"/>
        <v>0</v>
      </c>
      <c r="BL593" s="2">
        <f t="shared" si="338"/>
        <v>0.22998296422487222</v>
      </c>
      <c r="BM593" s="2">
        <f t="shared" si="339"/>
        <v>0</v>
      </c>
      <c r="BN593" s="2">
        <f t="shared" si="340"/>
        <v>0</v>
      </c>
      <c r="BO593" s="2">
        <f t="shared" si="341"/>
        <v>0</v>
      </c>
      <c r="BP593" s="2">
        <f t="shared" si="342"/>
        <v>0</v>
      </c>
      <c r="BQ593" s="2">
        <f t="shared" si="343"/>
        <v>0.22998296422487222</v>
      </c>
      <c r="BR593" s="2">
        <f t="shared" si="344"/>
        <v>0</v>
      </c>
    </row>
    <row r="594" spans="1:70" x14ac:dyDescent="0.3">
      <c r="A594" s="93">
        <v>0</v>
      </c>
      <c r="B594">
        <v>204910</v>
      </c>
      <c r="C594" t="s">
        <v>3249</v>
      </c>
      <c r="D594" t="s">
        <v>3250</v>
      </c>
      <c r="E594" t="s">
        <v>3251</v>
      </c>
      <c r="F594">
        <v>18648</v>
      </c>
      <c r="G594" t="s">
        <v>894</v>
      </c>
      <c r="H594" t="s">
        <v>927</v>
      </c>
      <c r="I594" t="s">
        <v>979</v>
      </c>
      <c r="J594">
        <v>2.2999999999999998</v>
      </c>
      <c r="K594">
        <v>4</v>
      </c>
      <c r="L594">
        <v>2.2999999999999998</v>
      </c>
      <c r="M594">
        <v>0</v>
      </c>
      <c r="N594">
        <v>84</v>
      </c>
      <c r="O594" t="s">
        <v>1301</v>
      </c>
      <c r="P594" t="s">
        <v>3252</v>
      </c>
      <c r="Q594" t="s">
        <v>3253</v>
      </c>
      <c r="R594">
        <v>0</v>
      </c>
      <c r="S594">
        <v>0</v>
      </c>
      <c r="T594">
        <v>0</v>
      </c>
      <c r="U594">
        <v>0</v>
      </c>
      <c r="V594">
        <v>49</v>
      </c>
      <c r="W594">
        <v>1</v>
      </c>
      <c r="X594">
        <v>0</v>
      </c>
      <c r="Y594">
        <v>0</v>
      </c>
      <c r="Z594" t="s">
        <v>2858</v>
      </c>
      <c r="AA594" t="s">
        <v>692</v>
      </c>
      <c r="AB594" s="69" t="str">
        <f>IF(AA594&lt;&gt;"",INDEX(Lookup!$N$2:$N$5,MATCH(Players!AA594,Lookup!$P$2:$P$5,0)),INDEX(Lookup!$N$2:$N$5,MATCH(Players!O594,Lookup!$O$2:$O$5,0)))</f>
        <v>Defense</v>
      </c>
      <c r="AC594">
        <v>2044000</v>
      </c>
      <c r="AD594" s="69" t="s">
        <v>788</v>
      </c>
      <c r="AE594" s="69" t="str">
        <f>INDEX('Translate table'!$H$2:$H$622,MATCH(Players!P594,'Translate table'!$G$2:$G$622,0))</f>
        <v>Ljubomir Fejsa</v>
      </c>
      <c r="AF594" s="69">
        <f>IFERROR(INDEX('Euro Qual stats'!$A$1:$L$2071,MATCH(Players!$AE594,'Euro Qual stats'!$A$1:$A$2071,0),MATCH(Players!AF$2,'Euro Qual stats'!$A$1:$L$1,0)),0)</f>
        <v>1</v>
      </c>
      <c r="AG594" s="69">
        <f>IFERROR(INDEX('Euro Qual stats'!$A$1:$L$2071,MATCH(Players!$AE594,'Euro Qual stats'!$A$1:$A$2071,0),MATCH(Players!AG$2,'Euro Qual stats'!$A$1:$L$1,0)),0)</f>
        <v>0</v>
      </c>
      <c r="AH594" s="69">
        <f>IFERROR(INDEX('Euro Qual stats'!$A$1:$L$2071,MATCH(Players!$AE594,'Euro Qual stats'!$A$1:$A$2071,0),MATCH(Players!AH$2,'Euro Qual stats'!$A$1:$L$1,0)),0)</f>
        <v>0</v>
      </c>
      <c r="AI594" s="69">
        <f>IFERROR(INDEX('Euro Qual stats'!$A$1:$L$2071,MATCH(Players!$AE594,'Euro Qual stats'!$A$1:$A$2071,0),MATCH(Players!AI$2,'Euro Qual stats'!$A$1:$L$1,0)),0)</f>
        <v>0</v>
      </c>
      <c r="AJ594" s="85">
        <f t="shared" si="315"/>
        <v>8.5754437869822495E-2</v>
      </c>
      <c r="AK594" s="85">
        <f t="shared" si="316"/>
        <v>8.4127218934911263E-2</v>
      </c>
      <c r="AL594" s="85">
        <f t="shared" si="317"/>
        <v>0.17319033530571981</v>
      </c>
      <c r="AM594" s="85">
        <f t="shared" si="318"/>
        <v>7.8893550246228183E-2</v>
      </c>
      <c r="AN594" s="85">
        <f t="shared" si="319"/>
        <v>5.9464356501954002E-2</v>
      </c>
      <c r="AO594" s="85">
        <f t="shared" si="320"/>
        <v>6.9802035912798127E-2</v>
      </c>
      <c r="AP594" s="2">
        <f t="shared" si="321"/>
        <v>0</v>
      </c>
      <c r="AQ594" s="2">
        <f t="shared" si="322"/>
        <v>0</v>
      </c>
      <c r="AR594" s="2">
        <f t="shared" si="323"/>
        <v>1.8367346938775508</v>
      </c>
      <c r="AS594" s="2">
        <f t="shared" si="324"/>
        <v>0</v>
      </c>
      <c r="AT594" s="2">
        <f t="shared" si="325"/>
        <v>0</v>
      </c>
      <c r="AU594" s="2">
        <f t="shared" si="345"/>
        <v>0</v>
      </c>
      <c r="AV594" s="2">
        <f t="shared" si="346"/>
        <v>0</v>
      </c>
      <c r="AW594" s="2">
        <f t="shared" si="347"/>
        <v>1.8367346938775508</v>
      </c>
      <c r="AX594" s="2">
        <f t="shared" si="348"/>
        <v>0</v>
      </c>
      <c r="AY594" s="2">
        <f t="shared" si="349"/>
        <v>0</v>
      </c>
      <c r="AZ594" s="2">
        <f t="shared" si="326"/>
        <v>4.2063609467455632E-2</v>
      </c>
      <c r="BA594" s="2">
        <f t="shared" si="327"/>
        <v>4.2877218934911247E-2</v>
      </c>
      <c r="BB594" s="2">
        <f t="shared" si="328"/>
        <v>0</v>
      </c>
      <c r="BC594">
        <f t="shared" si="329"/>
        <v>1</v>
      </c>
      <c r="BD594" s="74">
        <f t="shared" si="330"/>
        <v>3.7162558843698963E-2</v>
      </c>
      <c r="BE594" s="74">
        <f t="shared" si="331"/>
        <v>6.3155661545346173E-2</v>
      </c>
      <c r="BF594" s="74">
        <f t="shared" si="332"/>
        <v>0.30363858320629838</v>
      </c>
      <c r="BG594" s="2">
        <f t="shared" si="333"/>
        <v>0</v>
      </c>
      <c r="BH594" s="2">
        <f t="shared" si="334"/>
        <v>0</v>
      </c>
      <c r="BI594" s="2">
        <f t="shared" si="335"/>
        <v>3.7162558843698963E-2</v>
      </c>
      <c r="BJ594" s="2">
        <f t="shared" si="336"/>
        <v>6.3155661545346173E-2</v>
      </c>
      <c r="BK594" s="2">
        <f t="shared" si="337"/>
        <v>0.3</v>
      </c>
      <c r="BL594" s="2">
        <f t="shared" si="338"/>
        <v>0</v>
      </c>
      <c r="BM594" s="2">
        <f t="shared" si="339"/>
        <v>0</v>
      </c>
      <c r="BN594" s="2">
        <f t="shared" si="340"/>
        <v>3.7162558843698956E-2</v>
      </c>
      <c r="BO594" s="2">
        <f t="shared" si="341"/>
        <v>6.4486525438359102E-2</v>
      </c>
      <c r="BP594" s="2">
        <f t="shared" si="342"/>
        <v>0.3010955612526649</v>
      </c>
      <c r="BQ594" s="2">
        <f t="shared" si="343"/>
        <v>0</v>
      </c>
      <c r="BR594" s="2">
        <f t="shared" si="344"/>
        <v>0</v>
      </c>
    </row>
    <row r="595" spans="1:70" x14ac:dyDescent="0.3">
      <c r="A595" s="93">
        <v>0</v>
      </c>
      <c r="B595">
        <v>204904</v>
      </c>
      <c r="C595" t="s">
        <v>3254</v>
      </c>
      <c r="D595" t="s">
        <v>2374</v>
      </c>
      <c r="E595" t="s">
        <v>3255</v>
      </c>
      <c r="F595">
        <v>18648</v>
      </c>
      <c r="G595" t="s">
        <v>894</v>
      </c>
      <c r="H595" t="s">
        <v>927</v>
      </c>
      <c r="I595" t="s">
        <v>979</v>
      </c>
      <c r="J595">
        <v>1.3</v>
      </c>
      <c r="K595">
        <v>4</v>
      </c>
      <c r="L595">
        <v>1.3</v>
      </c>
      <c r="M595">
        <v>0</v>
      </c>
      <c r="N595">
        <v>128</v>
      </c>
      <c r="O595" t="s">
        <v>1301</v>
      </c>
      <c r="P595" t="s">
        <v>3256</v>
      </c>
      <c r="Q595" t="s">
        <v>82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 t="s">
        <v>2858</v>
      </c>
      <c r="AA595" t="s">
        <v>692</v>
      </c>
      <c r="AB595" s="69" t="str">
        <f>IF(AA595&lt;&gt;"",INDEX(Lookup!$N$2:$N$5,MATCH(Players!AA595,Lookup!$P$2:$P$5,0)),INDEX(Lookup!$N$2:$N$5,MATCH(Players!O595,Lookup!$O$2:$O$5,0)))</f>
        <v>Defense</v>
      </c>
      <c r="AC595">
        <v>2024000</v>
      </c>
      <c r="AD595" s="69" t="s">
        <v>788</v>
      </c>
      <c r="AE595" s="69" t="str">
        <f>INDEX('Translate table'!$H$2:$H$622,MATCH(Players!P595,'Translate table'!$G$2:$G$622,0))</f>
        <v>TomÃ¡Å¡ HuboÄan</v>
      </c>
      <c r="AF595" s="69">
        <f>IFERROR(INDEX('Euro Qual stats'!$A$1:$L$2071,MATCH(Players!$AE595,'Euro Qual stats'!$A$1:$A$2071,0),MATCH(Players!AF$2,'Euro Qual stats'!$A$1:$L$1,0)),0)</f>
        <v>1</v>
      </c>
      <c r="AG595" s="69">
        <f>IFERROR(INDEX('Euro Qual stats'!$A$1:$L$2071,MATCH(Players!$AE595,'Euro Qual stats'!$A$1:$A$2071,0),MATCH(Players!AG$2,'Euro Qual stats'!$A$1:$L$1,0)),0)</f>
        <v>0</v>
      </c>
      <c r="AH595" s="69">
        <f>IFERROR(INDEX('Euro Qual stats'!$A$1:$L$2071,MATCH(Players!$AE595,'Euro Qual stats'!$A$1:$A$2071,0),MATCH(Players!AH$2,'Euro Qual stats'!$A$1:$L$1,0)),0)</f>
        <v>0</v>
      </c>
      <c r="AI595" s="69">
        <f>IFERROR(INDEX('Euro Qual stats'!$A$1:$L$2071,MATCH(Players!$AE595,'Euro Qual stats'!$A$1:$A$2071,0),MATCH(Players!AI$2,'Euro Qual stats'!$A$1:$L$1,0)),0)</f>
        <v>0</v>
      </c>
      <c r="AJ595" s="85">
        <f t="shared" si="315"/>
        <v>8.5754437869822495E-2</v>
      </c>
      <c r="AK595" s="85">
        <f t="shared" si="316"/>
        <v>8.4127218934911263E-2</v>
      </c>
      <c r="AL595" s="85">
        <f t="shared" si="317"/>
        <v>0.17319033530571981</v>
      </c>
      <c r="AM595" s="85">
        <f t="shared" si="318"/>
        <v>7.8893550246228183E-2</v>
      </c>
      <c r="AN595" s="85">
        <f t="shared" si="319"/>
        <v>5.9464356501954002E-2</v>
      </c>
      <c r="AO595" s="85">
        <f t="shared" si="320"/>
        <v>6.9802035912798127E-2</v>
      </c>
      <c r="AP595" s="2" t="str">
        <f t="shared" si="321"/>
        <v/>
      </c>
      <c r="AQ595" s="2" t="str">
        <f t="shared" si="322"/>
        <v/>
      </c>
      <c r="AR595" s="2" t="str">
        <f t="shared" si="323"/>
        <v/>
      </c>
      <c r="AS595" s="2" t="str">
        <f t="shared" si="324"/>
        <v/>
      </c>
      <c r="AT595" s="2" t="str">
        <f t="shared" si="325"/>
        <v/>
      </c>
      <c r="AU595" s="2">
        <f t="shared" si="345"/>
        <v>0</v>
      </c>
      <c r="AV595" s="2">
        <f t="shared" si="346"/>
        <v>0</v>
      </c>
      <c r="AW595" s="2">
        <f t="shared" si="347"/>
        <v>7.9071179238124151E-2</v>
      </c>
      <c r="AX595" s="2">
        <f t="shared" si="348"/>
        <v>0.13674475927152546</v>
      </c>
      <c r="AY595" s="2">
        <f t="shared" si="349"/>
        <v>0</v>
      </c>
      <c r="AZ595" s="2">
        <f t="shared" si="326"/>
        <v>4.2063609467455632E-2</v>
      </c>
      <c r="BA595" s="2">
        <f t="shared" si="327"/>
        <v>4.2877218934911247E-2</v>
      </c>
      <c r="BB595" s="2">
        <f t="shared" si="328"/>
        <v>6.8372379635762731E-2</v>
      </c>
      <c r="BC595">
        <f t="shared" si="329"/>
        <v>1</v>
      </c>
      <c r="BD595" s="74">
        <f t="shared" si="330"/>
        <v>3.7162558843698963E-2</v>
      </c>
      <c r="BE595" s="74">
        <f t="shared" si="331"/>
        <v>6.3155661545346173E-2</v>
      </c>
      <c r="BF595" s="74">
        <f t="shared" si="332"/>
        <v>1.3071599788660552E-2</v>
      </c>
      <c r="BG595" s="2">
        <f t="shared" si="333"/>
        <v>6.8372379635762731E-2</v>
      </c>
      <c r="BH595" s="2">
        <f t="shared" si="334"/>
        <v>0</v>
      </c>
      <c r="BI595" s="2">
        <f t="shared" si="335"/>
        <v>3.7162558843698963E-2</v>
      </c>
      <c r="BJ595" s="2">
        <f t="shared" si="336"/>
        <v>6.3155661545346173E-2</v>
      </c>
      <c r="BK595" s="2">
        <f t="shared" si="337"/>
        <v>1.3071599788660552E-2</v>
      </c>
      <c r="BL595" s="2">
        <f t="shared" si="338"/>
        <v>6.8372379635762731E-2</v>
      </c>
      <c r="BM595" s="2">
        <f t="shared" si="339"/>
        <v>0</v>
      </c>
      <c r="BN595" s="2">
        <f t="shared" si="340"/>
        <v>3.7162558843698956E-2</v>
      </c>
      <c r="BO595" s="2">
        <f t="shared" si="341"/>
        <v>6.4486525438359102E-2</v>
      </c>
      <c r="BP595" s="2">
        <f t="shared" si="342"/>
        <v>1.3119335582789883E-2</v>
      </c>
      <c r="BQ595" s="2">
        <f t="shared" si="343"/>
        <v>6.8372379635762731E-2</v>
      </c>
      <c r="BR595" s="2">
        <f t="shared" si="344"/>
        <v>0</v>
      </c>
    </row>
    <row r="596" spans="1:70" x14ac:dyDescent="0.3">
      <c r="A596" s="93">
        <v>0</v>
      </c>
      <c r="B596">
        <v>204903</v>
      </c>
      <c r="C596" t="s">
        <v>3257</v>
      </c>
      <c r="D596" t="s">
        <v>1247</v>
      </c>
      <c r="E596" t="s">
        <v>3258</v>
      </c>
      <c r="F596">
        <v>18648</v>
      </c>
      <c r="G596" t="s">
        <v>894</v>
      </c>
      <c r="H596" t="s">
        <v>927</v>
      </c>
      <c r="I596" t="s">
        <v>5231</v>
      </c>
      <c r="J596">
        <v>0</v>
      </c>
      <c r="K596">
        <v>4</v>
      </c>
      <c r="L596">
        <v>0</v>
      </c>
      <c r="M596">
        <v>0</v>
      </c>
      <c r="N596">
        <v>4</v>
      </c>
      <c r="O596" t="s">
        <v>1301</v>
      </c>
      <c r="P596" t="s">
        <v>3259</v>
      </c>
      <c r="Q596" t="s">
        <v>3260</v>
      </c>
      <c r="R596">
        <v>0</v>
      </c>
      <c r="S596">
        <v>2</v>
      </c>
      <c r="T596">
        <v>0</v>
      </c>
      <c r="U596">
        <v>2</v>
      </c>
      <c r="V596">
        <v>1621</v>
      </c>
      <c r="W596">
        <v>0</v>
      </c>
      <c r="X596">
        <v>0</v>
      </c>
      <c r="Y596">
        <v>0</v>
      </c>
      <c r="Z596" t="s">
        <v>2858</v>
      </c>
      <c r="AA596" t="s">
        <v>692</v>
      </c>
      <c r="AB596" s="69" t="str">
        <f>IF(AA596&lt;&gt;"",INDEX(Lookup!$N$2:$N$5,MATCH(Players!AA596,Lookup!$P$2:$P$5,0)),INDEX(Lookup!$N$2:$N$5,MATCH(Players!O596,Lookup!$O$2:$O$5,0)))</f>
        <v>Defense</v>
      </c>
      <c r="AC596">
        <v>1995000</v>
      </c>
      <c r="AD596" s="69" t="s">
        <v>788</v>
      </c>
      <c r="AE596" s="69" t="str">
        <f>INDEX('Translate table'!$H$2:$H$622,MATCH(Players!P596,'Translate table'!$G$2:$G$622,0))</f>
        <v>Martin Valijent</v>
      </c>
      <c r="AF596" s="69">
        <f>IFERROR(INDEX('Euro Qual stats'!$A$1:$L$2071,MATCH(Players!$AE596,'Euro Qual stats'!$A$1:$A$2071,0),MATCH(Players!AF$2,'Euro Qual stats'!$A$1:$L$1,0)),0)</f>
        <v>2</v>
      </c>
      <c r="AG596" s="69">
        <f>IFERROR(INDEX('Euro Qual stats'!$A$1:$L$2071,MATCH(Players!$AE596,'Euro Qual stats'!$A$1:$A$2071,0),MATCH(Players!AG$2,'Euro Qual stats'!$A$1:$L$1,0)),0)</f>
        <v>0</v>
      </c>
      <c r="AH596" s="69">
        <f>IFERROR(INDEX('Euro Qual stats'!$A$1:$L$2071,MATCH(Players!$AE596,'Euro Qual stats'!$A$1:$A$2071,0),MATCH(Players!AH$2,'Euro Qual stats'!$A$1:$L$1,0)),0)</f>
        <v>0</v>
      </c>
      <c r="AI596" s="69">
        <f>IFERROR(INDEX('Euro Qual stats'!$A$1:$L$2071,MATCH(Players!$AE596,'Euro Qual stats'!$A$1:$A$2071,0),MATCH(Players!AI$2,'Euro Qual stats'!$A$1:$L$1,0)),0)</f>
        <v>0</v>
      </c>
      <c r="AJ596" s="85">
        <f t="shared" si="315"/>
        <v>7.7958579881656817E-2</v>
      </c>
      <c r="AK596" s="85">
        <f t="shared" si="316"/>
        <v>7.6479289940828421E-2</v>
      </c>
      <c r="AL596" s="85">
        <f t="shared" si="317"/>
        <v>0.1574457593688362</v>
      </c>
      <c r="AM596" s="85">
        <f t="shared" si="318"/>
        <v>0</v>
      </c>
      <c r="AN596" s="85">
        <f t="shared" si="319"/>
        <v>0</v>
      </c>
      <c r="AO596" s="85">
        <f t="shared" si="320"/>
        <v>0</v>
      </c>
      <c r="AP596" s="2">
        <f t="shared" si="321"/>
        <v>0</v>
      </c>
      <c r="AQ596" s="2">
        <f t="shared" si="322"/>
        <v>0.11104256631708823</v>
      </c>
      <c r="AR596" s="2">
        <f t="shared" si="323"/>
        <v>0</v>
      </c>
      <c r="AS596" s="2">
        <f t="shared" si="324"/>
        <v>0</v>
      </c>
      <c r="AT596" s="2">
        <f t="shared" si="325"/>
        <v>0</v>
      </c>
      <c r="AU596" s="2">
        <f t="shared" si="345"/>
        <v>0</v>
      </c>
      <c r="AV596" s="2">
        <f t="shared" si="346"/>
        <v>0.11104256631708823</v>
      </c>
      <c r="AW596" s="2">
        <f t="shared" si="347"/>
        <v>0</v>
      </c>
      <c r="AX596" s="2">
        <f t="shared" si="348"/>
        <v>0</v>
      </c>
      <c r="AY596" s="2">
        <f t="shared" si="349"/>
        <v>0</v>
      </c>
      <c r="AZ596" s="2">
        <f t="shared" si="326"/>
        <v>3.8239644970414211E-2</v>
      </c>
      <c r="BA596" s="2">
        <f t="shared" si="327"/>
        <v>9.4500573099372515E-2</v>
      </c>
      <c r="BB596" s="2">
        <f t="shared" si="328"/>
        <v>0</v>
      </c>
      <c r="BC596">
        <f t="shared" si="329"/>
        <v>0</v>
      </c>
      <c r="BD596" s="74">
        <f t="shared" si="330"/>
        <v>0</v>
      </c>
      <c r="BE596" s="74">
        <f t="shared" si="331"/>
        <v>0</v>
      </c>
      <c r="BF596" s="74">
        <f t="shared" si="332"/>
        <v>0</v>
      </c>
      <c r="BG596" s="2">
        <f t="shared" si="333"/>
        <v>0</v>
      </c>
      <c r="BH596" s="2">
        <f t="shared" si="334"/>
        <v>0</v>
      </c>
      <c r="BI596" s="2">
        <f t="shared" si="335"/>
        <v>0</v>
      </c>
      <c r="BJ596" s="2">
        <f t="shared" si="336"/>
        <v>0</v>
      </c>
      <c r="BK596" s="2">
        <f t="shared" si="337"/>
        <v>0</v>
      </c>
      <c r="BL596" s="2">
        <f t="shared" si="338"/>
        <v>0</v>
      </c>
      <c r="BM596" s="2">
        <f t="shared" si="339"/>
        <v>0</v>
      </c>
      <c r="BN596" s="2">
        <f t="shared" si="340"/>
        <v>0</v>
      </c>
      <c r="BO596" s="2">
        <f t="shared" si="341"/>
        <v>0</v>
      </c>
      <c r="BP596" s="2">
        <f t="shared" si="342"/>
        <v>0</v>
      </c>
      <c r="BQ596" s="2">
        <f t="shared" si="343"/>
        <v>0</v>
      </c>
      <c r="BR596" s="2">
        <f t="shared" si="344"/>
        <v>0</v>
      </c>
    </row>
    <row r="597" spans="1:70" x14ac:dyDescent="0.3">
      <c r="A597" s="93">
        <v>0</v>
      </c>
      <c r="B597">
        <v>223844</v>
      </c>
      <c r="C597" t="s">
        <v>3261</v>
      </c>
      <c r="D597" t="s">
        <v>2362</v>
      </c>
      <c r="E597" t="s">
        <v>3262</v>
      </c>
      <c r="F597">
        <v>18648</v>
      </c>
      <c r="G597" t="s">
        <v>894</v>
      </c>
      <c r="H597" t="s">
        <v>927</v>
      </c>
      <c r="I597" t="s">
        <v>979</v>
      </c>
      <c r="J597">
        <v>2.2999999999999998</v>
      </c>
      <c r="K597">
        <v>4</v>
      </c>
      <c r="L597">
        <v>2.2999999999999998</v>
      </c>
      <c r="M597">
        <v>0</v>
      </c>
      <c r="N597">
        <v>5</v>
      </c>
      <c r="O597" t="s">
        <v>992</v>
      </c>
      <c r="P597" t="s">
        <v>3263</v>
      </c>
      <c r="Q597" t="s">
        <v>808</v>
      </c>
      <c r="R597">
        <v>0</v>
      </c>
      <c r="S597">
        <v>0</v>
      </c>
      <c r="T597">
        <v>0</v>
      </c>
      <c r="U597">
        <v>0</v>
      </c>
      <c r="V597">
        <v>648</v>
      </c>
      <c r="W597">
        <v>3</v>
      </c>
      <c r="X597">
        <v>0</v>
      </c>
      <c r="Y597">
        <v>0</v>
      </c>
      <c r="Z597" t="s">
        <v>2858</v>
      </c>
      <c r="AA597" t="s">
        <v>691</v>
      </c>
      <c r="AB597" s="69" t="str">
        <f>IF(AA597&lt;&gt;"",INDEX(Lookup!$N$2:$N$5,MATCH(Players!AA597,Lookup!$P$2:$P$5,0)),INDEX(Lookup!$N$2:$N$5,MATCH(Players!O597,Lookup!$O$2:$O$5,0)))</f>
        <v>Midfield</v>
      </c>
      <c r="AC597">
        <v>2044000</v>
      </c>
      <c r="AD597" s="69"/>
      <c r="AE597" s="69" t="str">
        <f>INDEX('Translate table'!$H$2:$H$622,MATCH(Players!P597,'Translate table'!$G$2:$G$622,0))</f>
        <v>Jakub Brabec</v>
      </c>
      <c r="AF597" s="69">
        <f>IFERROR(INDEX('Euro Qual stats'!$A$1:$L$2071,MATCH(Players!$AE597,'Euro Qual stats'!$A$1:$A$2071,0),MATCH(Players!AF$2,'Euro Qual stats'!$A$1:$L$1,0)),0)</f>
        <v>3</v>
      </c>
      <c r="AG597" s="69">
        <f>IFERROR(INDEX('Euro Qual stats'!$A$1:$L$2071,MATCH(Players!$AE597,'Euro Qual stats'!$A$1:$A$2071,0),MATCH(Players!AG$2,'Euro Qual stats'!$A$1:$L$1,0)),0)</f>
        <v>0</v>
      </c>
      <c r="AH597" s="69">
        <f>IFERROR(INDEX('Euro Qual stats'!$A$1:$L$2071,MATCH(Players!$AE597,'Euro Qual stats'!$A$1:$A$2071,0),MATCH(Players!AH$2,'Euro Qual stats'!$A$1:$L$1,0)),0)</f>
        <v>0.4</v>
      </c>
      <c r="AI597" s="69">
        <f>IFERROR(INDEX('Euro Qual stats'!$A$1:$L$2071,MATCH(Players!$AE597,'Euro Qual stats'!$A$1:$A$2071,0),MATCH(Players!AI$2,'Euro Qual stats'!$A$1:$L$1,0)),0)</f>
        <v>0</v>
      </c>
      <c r="AJ597" s="85">
        <f t="shared" si="315"/>
        <v>0.12024861878453039</v>
      </c>
      <c r="AK597" s="85">
        <f t="shared" si="316"/>
        <v>0.26794198895027632</v>
      </c>
      <c r="AL597" s="85">
        <f t="shared" si="317"/>
        <v>0.17448895027624309</v>
      </c>
      <c r="AM597" s="85">
        <f t="shared" si="318"/>
        <v>0.11062798245518397</v>
      </c>
      <c r="AN597" s="85">
        <f t="shared" si="319"/>
        <v>0.1893917112024007</v>
      </c>
      <c r="AO597" s="85">
        <f t="shared" si="320"/>
        <v>7.032542521537874E-2</v>
      </c>
      <c r="AP597" s="2">
        <f t="shared" si="321"/>
        <v>0</v>
      </c>
      <c r="AQ597" s="2">
        <f t="shared" si="322"/>
        <v>0</v>
      </c>
      <c r="AR597" s="2">
        <f t="shared" si="323"/>
        <v>0.41666666666666663</v>
      </c>
      <c r="AS597" s="2">
        <f t="shared" si="324"/>
        <v>0</v>
      </c>
      <c r="AT597" s="2">
        <f t="shared" si="325"/>
        <v>0</v>
      </c>
      <c r="AU597" s="2">
        <f t="shared" si="345"/>
        <v>0</v>
      </c>
      <c r="AV597" s="2">
        <f t="shared" si="346"/>
        <v>0</v>
      </c>
      <c r="AW597" s="2">
        <f t="shared" si="347"/>
        <v>0.41666666666666663</v>
      </c>
      <c r="AX597" s="2">
        <f t="shared" si="348"/>
        <v>0</v>
      </c>
      <c r="AY597" s="2">
        <f t="shared" si="349"/>
        <v>0</v>
      </c>
      <c r="AZ597" s="2">
        <f t="shared" si="326"/>
        <v>0.13397099447513816</v>
      </c>
      <c r="BA597" s="2">
        <f t="shared" si="327"/>
        <v>6.0124309392265193E-2</v>
      </c>
      <c r="BB597" s="2">
        <f t="shared" si="328"/>
        <v>0</v>
      </c>
      <c r="BC597">
        <f t="shared" si="329"/>
        <v>1</v>
      </c>
      <c r="BD597" s="74">
        <f t="shared" si="330"/>
        <v>0.11836133485841688</v>
      </c>
      <c r="BE597" s="74">
        <f t="shared" si="331"/>
        <v>8.8559627442017966E-2</v>
      </c>
      <c r="BF597" s="74">
        <f t="shared" si="332"/>
        <v>6.8880974894021396E-2</v>
      </c>
      <c r="BG597" s="2">
        <f t="shared" si="333"/>
        <v>0</v>
      </c>
      <c r="BH597" s="2">
        <f t="shared" si="334"/>
        <v>0</v>
      </c>
      <c r="BI597" s="2">
        <f t="shared" si="335"/>
        <v>0.11836133485841688</v>
      </c>
      <c r="BJ597" s="2">
        <f t="shared" si="336"/>
        <v>8.8559627442017966E-2</v>
      </c>
      <c r="BK597" s="2">
        <f t="shared" si="337"/>
        <v>6.8880974894021396E-2</v>
      </c>
      <c r="BL597" s="2">
        <f t="shared" si="338"/>
        <v>0</v>
      </c>
      <c r="BM597" s="2">
        <f t="shared" si="339"/>
        <v>0</v>
      </c>
      <c r="BN597" s="2">
        <f t="shared" si="340"/>
        <v>0.11836133485841685</v>
      </c>
      <c r="BO597" s="2">
        <f t="shared" si="341"/>
        <v>9.0425822928809491E-2</v>
      </c>
      <c r="BP597" s="2">
        <f t="shared" si="342"/>
        <v>6.9132519317820315E-2</v>
      </c>
      <c r="BQ597" s="2">
        <f t="shared" si="343"/>
        <v>0</v>
      </c>
      <c r="BR597" s="2">
        <f t="shared" si="344"/>
        <v>0</v>
      </c>
    </row>
    <row r="598" spans="1:70" x14ac:dyDescent="0.3">
      <c r="A598" s="93">
        <v>0</v>
      </c>
      <c r="B598">
        <v>223569</v>
      </c>
      <c r="C598" t="s">
        <v>3264</v>
      </c>
      <c r="D598" t="s">
        <v>3206</v>
      </c>
      <c r="E598" t="s">
        <v>3265</v>
      </c>
      <c r="F598">
        <v>18648</v>
      </c>
      <c r="G598" t="s">
        <v>894</v>
      </c>
      <c r="H598" t="s">
        <v>927</v>
      </c>
      <c r="I598" t="s">
        <v>5231</v>
      </c>
      <c r="J598">
        <v>0</v>
      </c>
      <c r="K598">
        <v>4</v>
      </c>
      <c r="L598">
        <v>0</v>
      </c>
      <c r="M598">
        <v>0</v>
      </c>
      <c r="N598">
        <v>13</v>
      </c>
      <c r="O598" t="s">
        <v>992</v>
      </c>
      <c r="P598" t="s">
        <v>3266</v>
      </c>
      <c r="Q598" t="s">
        <v>3267</v>
      </c>
      <c r="R598">
        <v>1</v>
      </c>
      <c r="S598">
        <v>2</v>
      </c>
      <c r="T598">
        <v>0</v>
      </c>
      <c r="U598">
        <v>0</v>
      </c>
      <c r="V598">
        <v>808</v>
      </c>
      <c r="W598">
        <v>3</v>
      </c>
      <c r="X598">
        <v>3</v>
      </c>
      <c r="Y598">
        <v>0</v>
      </c>
      <c r="Z598" t="s">
        <v>2858</v>
      </c>
      <c r="AA598" t="s">
        <v>691</v>
      </c>
      <c r="AB598" s="69" t="str">
        <f>IF(AA598&lt;&gt;"",INDEX(Lookup!$N$2:$N$5,MATCH(Players!AA598,Lookup!$P$2:$P$5,0)),INDEX(Lookup!$N$2:$N$5,MATCH(Players!O598,Lookup!$O$2:$O$5,0)))</f>
        <v>Midfield</v>
      </c>
      <c r="AC598">
        <v>1995000</v>
      </c>
      <c r="AD598" s="69" t="s">
        <v>788</v>
      </c>
      <c r="AE598" s="69" t="str">
        <f>INDEX('Translate table'!$H$2:$H$622,MATCH(Players!P598,'Translate table'!$G$2:$G$622,0))</f>
        <v>LÃ¡szlÃ³ BÃ©nes</v>
      </c>
      <c r="AF598" s="69">
        <f>IFERROR(INDEX('Euro Qual stats'!$A$1:$L$2071,MATCH(Players!$AE598,'Euro Qual stats'!$A$1:$A$2071,0),MATCH(Players!AF$2,'Euro Qual stats'!$A$1:$L$1,0)),0)</f>
        <v>0</v>
      </c>
      <c r="AG598" s="69">
        <f>IFERROR(INDEX('Euro Qual stats'!$A$1:$L$2071,MATCH(Players!$AE598,'Euro Qual stats'!$A$1:$A$2071,0),MATCH(Players!AG$2,'Euro Qual stats'!$A$1:$L$1,0)),0)</f>
        <v>0</v>
      </c>
      <c r="AH598" s="69">
        <f>IFERROR(INDEX('Euro Qual stats'!$A$1:$L$2071,MATCH(Players!$AE598,'Euro Qual stats'!$A$1:$A$2071,0),MATCH(Players!AH$2,'Euro Qual stats'!$A$1:$L$1,0)),0)</f>
        <v>0</v>
      </c>
      <c r="AI598" s="69">
        <f>IFERROR(INDEX('Euro Qual stats'!$A$1:$L$2071,MATCH(Players!$AE598,'Euro Qual stats'!$A$1:$A$2071,0),MATCH(Players!AI$2,'Euro Qual stats'!$A$1:$L$1,0)),0)</f>
        <v>0</v>
      </c>
      <c r="AJ598" s="85">
        <f t="shared" si="315"/>
        <v>0.16033149171270719</v>
      </c>
      <c r="AK598" s="85">
        <f t="shared" si="316"/>
        <v>0.2239226519337017</v>
      </c>
      <c r="AL598" s="85">
        <f t="shared" si="317"/>
        <v>0.23265193370165746</v>
      </c>
      <c r="AM598" s="85">
        <f t="shared" si="318"/>
        <v>0</v>
      </c>
      <c r="AN598" s="85">
        <f t="shared" si="319"/>
        <v>0</v>
      </c>
      <c r="AO598" s="85">
        <f t="shared" si="320"/>
        <v>0</v>
      </c>
      <c r="AP598" s="2">
        <f t="shared" si="321"/>
        <v>0.11138613861386139</v>
      </c>
      <c r="AQ598" s="2">
        <f t="shared" si="322"/>
        <v>0.22277227722772278</v>
      </c>
      <c r="AR598" s="2">
        <f t="shared" si="323"/>
        <v>0.33415841584158412</v>
      </c>
      <c r="AS598" s="2">
        <f t="shared" si="324"/>
        <v>0.33415841584158412</v>
      </c>
      <c r="AT598" s="2">
        <f t="shared" si="325"/>
        <v>0</v>
      </c>
      <c r="AU598" s="2">
        <f t="shared" si="345"/>
        <v>0.11138613861386139</v>
      </c>
      <c r="AV598" s="2">
        <f t="shared" si="346"/>
        <v>0.22277227722772278</v>
      </c>
      <c r="AW598" s="2">
        <f t="shared" si="347"/>
        <v>0.33415841584158412</v>
      </c>
      <c r="AX598" s="2">
        <f t="shared" si="348"/>
        <v>0.33415841584158412</v>
      </c>
      <c r="AY598" s="2">
        <f t="shared" si="349"/>
        <v>0</v>
      </c>
      <c r="AZ598" s="2">
        <f t="shared" si="326"/>
        <v>0.16765439527378154</v>
      </c>
      <c r="BA598" s="2">
        <f t="shared" si="327"/>
        <v>0.19155188447021498</v>
      </c>
      <c r="BB598" s="2">
        <f t="shared" si="328"/>
        <v>0.16707920792079206</v>
      </c>
      <c r="BC598">
        <f t="shared" si="329"/>
        <v>0</v>
      </c>
      <c r="BD598" s="74">
        <f t="shared" si="330"/>
        <v>0</v>
      </c>
      <c r="BE598" s="74">
        <f t="shared" si="331"/>
        <v>0</v>
      </c>
      <c r="BF598" s="74">
        <f t="shared" si="332"/>
        <v>0</v>
      </c>
      <c r="BG598" s="2">
        <f t="shared" si="333"/>
        <v>0.16707920792079206</v>
      </c>
      <c r="BH598" s="2">
        <f t="shared" si="334"/>
        <v>0</v>
      </c>
      <c r="BI598" s="2">
        <f t="shared" si="335"/>
        <v>0</v>
      </c>
      <c r="BJ598" s="2">
        <f t="shared" si="336"/>
        <v>0</v>
      </c>
      <c r="BK598" s="2">
        <f t="shared" si="337"/>
        <v>0</v>
      </c>
      <c r="BL598" s="2">
        <f t="shared" si="338"/>
        <v>0.16707920792079206</v>
      </c>
      <c r="BM598" s="2">
        <f t="shared" si="339"/>
        <v>0</v>
      </c>
      <c r="BN598" s="2">
        <f t="shared" si="340"/>
        <v>0</v>
      </c>
      <c r="BO598" s="2">
        <f t="shared" si="341"/>
        <v>0</v>
      </c>
      <c r="BP598" s="2">
        <f t="shared" si="342"/>
        <v>0</v>
      </c>
      <c r="BQ598" s="2">
        <f t="shared" si="343"/>
        <v>0.16707920792079206</v>
      </c>
      <c r="BR598" s="2">
        <f t="shared" si="344"/>
        <v>0</v>
      </c>
    </row>
    <row r="599" spans="1:70" x14ac:dyDescent="0.3">
      <c r="A599" s="93">
        <v>0</v>
      </c>
      <c r="B599">
        <v>223568</v>
      </c>
      <c r="C599" t="s">
        <v>3268</v>
      </c>
      <c r="D599" t="s">
        <v>3269</v>
      </c>
      <c r="E599" t="s">
        <v>3270</v>
      </c>
      <c r="F599">
        <v>18648</v>
      </c>
      <c r="G599" t="s">
        <v>894</v>
      </c>
      <c r="H599" t="s">
        <v>927</v>
      </c>
      <c r="I599" t="s">
        <v>5231</v>
      </c>
      <c r="J599">
        <v>0</v>
      </c>
      <c r="K599">
        <v>4</v>
      </c>
      <c r="L599">
        <v>0</v>
      </c>
      <c r="M599">
        <v>0</v>
      </c>
      <c r="N599">
        <v>46</v>
      </c>
      <c r="O599" t="s">
        <v>992</v>
      </c>
      <c r="P599" t="s">
        <v>3271</v>
      </c>
      <c r="Q599" t="s">
        <v>3272</v>
      </c>
      <c r="R599">
        <v>2</v>
      </c>
      <c r="S599">
        <v>0</v>
      </c>
      <c r="T599">
        <v>0</v>
      </c>
      <c r="U599">
        <v>1</v>
      </c>
      <c r="V599">
        <v>2338</v>
      </c>
      <c r="W599">
        <v>3</v>
      </c>
      <c r="X599">
        <v>4</v>
      </c>
      <c r="Y599">
        <v>1</v>
      </c>
      <c r="Z599" t="s">
        <v>2858</v>
      </c>
      <c r="AA599" t="s">
        <v>691</v>
      </c>
      <c r="AB599" s="69" t="str">
        <f>IF(AA599&lt;&gt;"",INDEX(Lookup!$N$2:$N$5,MATCH(Players!AA599,Lookup!$P$2:$P$5,0)),INDEX(Lookup!$N$2:$N$5,MATCH(Players!O599,Lookup!$O$2:$O$5,0)))</f>
        <v>Midfield</v>
      </c>
      <c r="AC599">
        <v>2495000</v>
      </c>
      <c r="AD599" s="69" t="s">
        <v>788</v>
      </c>
      <c r="AE599" s="69" t="str">
        <f>INDEX('Translate table'!$H$2:$H$622,MATCH(Players!P599,'Translate table'!$G$2:$G$622,0))</f>
        <v>Vladimirs KameÅ¡s</v>
      </c>
      <c r="AF599" s="69">
        <f>IFERROR(INDEX('Euro Qual stats'!$A$1:$L$2071,MATCH(Players!$AE599,'Euro Qual stats'!$A$1:$A$2071,0),MATCH(Players!AF$2,'Euro Qual stats'!$A$1:$L$1,0)),0)</f>
        <v>7</v>
      </c>
      <c r="AG599" s="69">
        <f>IFERROR(INDEX('Euro Qual stats'!$A$1:$L$2071,MATCH(Players!$AE599,'Euro Qual stats'!$A$1:$A$2071,0),MATCH(Players!AG$2,'Euro Qual stats'!$A$1:$L$1,0)),0)</f>
        <v>0</v>
      </c>
      <c r="AH599" s="69">
        <f>IFERROR(INDEX('Euro Qual stats'!$A$1:$L$2071,MATCH(Players!$AE599,'Euro Qual stats'!$A$1:$A$2071,0),MATCH(Players!AH$2,'Euro Qual stats'!$A$1:$L$1,0)),0)</f>
        <v>0.17</v>
      </c>
      <c r="AI599" s="69">
        <f>IFERROR(INDEX('Euro Qual stats'!$A$1:$L$2071,MATCH(Players!$AE599,'Euro Qual stats'!$A$1:$A$2071,0),MATCH(Players!AI$2,'Euro Qual stats'!$A$1:$L$1,0)),0)</f>
        <v>0.33</v>
      </c>
      <c r="AJ599" s="85">
        <f t="shared" si="315"/>
        <v>6.6804788213627994E-2</v>
      </c>
      <c r="AK599" s="85">
        <f t="shared" si="316"/>
        <v>0.19246777163904238</v>
      </c>
      <c r="AL599" s="85">
        <f t="shared" si="317"/>
        <v>0.28943830570902396</v>
      </c>
      <c r="AM599" s="85">
        <f t="shared" si="318"/>
        <v>0</v>
      </c>
      <c r="AN599" s="85">
        <f t="shared" si="319"/>
        <v>0</v>
      </c>
      <c r="AO599" s="85">
        <f t="shared" si="320"/>
        <v>0</v>
      </c>
      <c r="AP599" s="2">
        <f t="shared" si="321"/>
        <v>7.6988879384088965E-2</v>
      </c>
      <c r="AQ599" s="2">
        <f t="shared" si="322"/>
        <v>0</v>
      </c>
      <c r="AR599" s="2">
        <f t="shared" si="323"/>
        <v>0.11548331907613345</v>
      </c>
      <c r="AS599" s="2">
        <f t="shared" si="324"/>
        <v>0.15397775876817793</v>
      </c>
      <c r="AT599" s="2">
        <f t="shared" si="325"/>
        <v>3.8494439692044483E-2</v>
      </c>
      <c r="AU599" s="2">
        <f t="shared" si="345"/>
        <v>7.6988879384088965E-2</v>
      </c>
      <c r="AV599" s="2">
        <f t="shared" si="346"/>
        <v>0</v>
      </c>
      <c r="AW599" s="2">
        <f t="shared" si="347"/>
        <v>0.11548331907613345</v>
      </c>
      <c r="AX599" s="2">
        <f t="shared" si="348"/>
        <v>0.15397775876817793</v>
      </c>
      <c r="AY599" s="2">
        <f t="shared" si="349"/>
        <v>3.8494439692044483E-2</v>
      </c>
      <c r="AZ599" s="2">
        <f t="shared" si="326"/>
        <v>0.13472832551156566</v>
      </c>
      <c r="BA599" s="2">
        <f t="shared" si="327"/>
        <v>3.3402394106813997E-2</v>
      </c>
      <c r="BB599" s="2">
        <f t="shared" si="328"/>
        <v>0.24198887938408897</v>
      </c>
      <c r="BC599">
        <f t="shared" si="329"/>
        <v>0</v>
      </c>
      <c r="BD599" s="74">
        <f t="shared" si="330"/>
        <v>0</v>
      </c>
      <c r="BE599" s="74">
        <f t="shared" si="331"/>
        <v>0</v>
      </c>
      <c r="BF599" s="74">
        <f t="shared" si="332"/>
        <v>0</v>
      </c>
      <c r="BG599" s="2">
        <f t="shared" si="333"/>
        <v>0.24198887938408897</v>
      </c>
      <c r="BH599" s="2">
        <f t="shared" si="334"/>
        <v>3.8494439692044483E-2</v>
      </c>
      <c r="BI599" s="2">
        <f t="shared" si="335"/>
        <v>0</v>
      </c>
      <c r="BJ599" s="2">
        <f t="shared" si="336"/>
        <v>0</v>
      </c>
      <c r="BK599" s="2">
        <f t="shared" si="337"/>
        <v>0</v>
      </c>
      <c r="BL599" s="2">
        <f t="shared" si="338"/>
        <v>0.24198887938408897</v>
      </c>
      <c r="BM599" s="2">
        <f t="shared" si="339"/>
        <v>3.8494439692044483E-2</v>
      </c>
      <c r="BN599" s="2">
        <f t="shared" si="340"/>
        <v>0</v>
      </c>
      <c r="BO599" s="2">
        <f t="shared" si="341"/>
        <v>0</v>
      </c>
      <c r="BP599" s="2">
        <f t="shared" si="342"/>
        <v>0</v>
      </c>
      <c r="BQ599" s="2">
        <f t="shared" si="343"/>
        <v>0.24198887938408897</v>
      </c>
      <c r="BR599" s="2">
        <f t="shared" si="344"/>
        <v>3.8494439692044483E-2</v>
      </c>
    </row>
    <row r="600" spans="1:70" x14ac:dyDescent="0.3">
      <c r="A600" s="93">
        <v>0</v>
      </c>
      <c r="B600">
        <v>213462</v>
      </c>
      <c r="C600" t="s">
        <v>3273</v>
      </c>
      <c r="D600" t="s">
        <v>3274</v>
      </c>
      <c r="E600" t="s">
        <v>3275</v>
      </c>
      <c r="F600">
        <v>18648</v>
      </c>
      <c r="G600" t="s">
        <v>894</v>
      </c>
      <c r="H600" t="s">
        <v>927</v>
      </c>
      <c r="I600" t="s">
        <v>979</v>
      </c>
      <c r="J600">
        <v>2.2999999999999998</v>
      </c>
      <c r="K600">
        <v>4</v>
      </c>
      <c r="L600">
        <v>2.2999999999999998</v>
      </c>
      <c r="M600">
        <v>0</v>
      </c>
      <c r="N600">
        <v>16</v>
      </c>
      <c r="O600" t="s">
        <v>992</v>
      </c>
      <c r="P600" t="s">
        <v>3276</v>
      </c>
      <c r="Q600" t="s">
        <v>3277</v>
      </c>
      <c r="R600">
        <v>0</v>
      </c>
      <c r="S600">
        <v>0</v>
      </c>
      <c r="T600">
        <v>0</v>
      </c>
      <c r="U600">
        <v>0</v>
      </c>
      <c r="V600">
        <v>325</v>
      </c>
      <c r="W600">
        <v>5</v>
      </c>
      <c r="X600">
        <v>1</v>
      </c>
      <c r="Y600">
        <v>1</v>
      </c>
      <c r="Z600" t="s">
        <v>2858</v>
      </c>
      <c r="AA600" t="s">
        <v>691</v>
      </c>
      <c r="AB600" s="69" t="str">
        <f>IF(AA600&lt;&gt;"",INDEX(Lookup!$N$2:$N$5,MATCH(Players!AA600,Lookup!$P$2:$P$5,0)),INDEX(Lookup!$N$2:$N$5,MATCH(Players!O600,Lookup!$O$2:$O$5,0)))</f>
        <v>Midfield</v>
      </c>
      <c r="AC600">
        <v>2044000</v>
      </c>
      <c r="AD600" s="69" t="s">
        <v>788</v>
      </c>
      <c r="AE600" s="69" t="str">
        <f>INDEX('Translate table'!$H$2:$H$622,MATCH(Players!P600,'Translate table'!$G$2:$G$622,0))</f>
        <v>LukÃ¡Å¡ HaraslÃ­n</v>
      </c>
      <c r="AF600" s="69">
        <f>IFERROR(INDEX('Euro Qual stats'!$A$1:$L$2071,MATCH(Players!$AE600,'Euro Qual stats'!$A$1:$A$2071,0),MATCH(Players!AF$2,'Euro Qual stats'!$A$1:$L$1,0)),0)</f>
        <v>7</v>
      </c>
      <c r="AG600" s="69">
        <f>IFERROR(INDEX('Euro Qual stats'!$A$1:$L$2071,MATCH(Players!$AE600,'Euro Qual stats'!$A$1:$A$2071,0),MATCH(Players!AG$2,'Euro Qual stats'!$A$1:$L$1,0)),0)</f>
        <v>0</v>
      </c>
      <c r="AH600" s="69">
        <f>IFERROR(INDEX('Euro Qual stats'!$A$1:$L$2071,MATCH(Players!$AE600,'Euro Qual stats'!$A$1:$A$2071,0),MATCH(Players!AH$2,'Euro Qual stats'!$A$1:$L$1,0)),0)</f>
        <v>0</v>
      </c>
      <c r="AI600" s="69">
        <f>IFERROR(INDEX('Euro Qual stats'!$A$1:$L$2071,MATCH(Players!$AE600,'Euro Qual stats'!$A$1:$A$2071,0),MATCH(Players!AI$2,'Euro Qual stats'!$A$1:$L$1,0)),0)</f>
        <v>0.56000000000000005</v>
      </c>
      <c r="AJ600" s="85">
        <f t="shared" si="315"/>
        <v>6.6804788213627994E-2</v>
      </c>
      <c r="AK600" s="85">
        <f t="shared" si="316"/>
        <v>9.3301104972375717E-2</v>
      </c>
      <c r="AL600" s="85">
        <f t="shared" si="317"/>
        <v>0.42360497237569067</v>
      </c>
      <c r="AM600" s="85">
        <f t="shared" si="318"/>
        <v>6.1459990252879987E-2</v>
      </c>
      <c r="AN600" s="85">
        <f t="shared" si="319"/>
        <v>6.5948812267241447E-2</v>
      </c>
      <c r="AO600" s="85">
        <f t="shared" si="320"/>
        <v>0.17072828828706174</v>
      </c>
      <c r="AP600" s="2">
        <f t="shared" si="321"/>
        <v>0</v>
      </c>
      <c r="AQ600" s="2">
        <f t="shared" si="322"/>
        <v>0</v>
      </c>
      <c r="AR600" s="2">
        <f t="shared" si="323"/>
        <v>1.3846153846153846</v>
      </c>
      <c r="AS600" s="2">
        <f t="shared" si="324"/>
        <v>0.27692307692307694</v>
      </c>
      <c r="AT600" s="2">
        <f t="shared" si="325"/>
        <v>0.27692307692307694</v>
      </c>
      <c r="AU600" s="2">
        <f t="shared" si="345"/>
        <v>0</v>
      </c>
      <c r="AV600" s="2">
        <f t="shared" si="346"/>
        <v>0</v>
      </c>
      <c r="AW600" s="2">
        <f t="shared" si="347"/>
        <v>1.3846153846153846</v>
      </c>
      <c r="AX600" s="2">
        <f t="shared" si="348"/>
        <v>0.27692307692307694</v>
      </c>
      <c r="AY600" s="2">
        <f t="shared" si="349"/>
        <v>0.27692307692307694</v>
      </c>
      <c r="AZ600" s="2">
        <f t="shared" si="326"/>
        <v>4.6650552486187859E-2</v>
      </c>
      <c r="BA600" s="2">
        <f t="shared" si="327"/>
        <v>3.3402394106813997E-2</v>
      </c>
      <c r="BB600" s="2">
        <f t="shared" si="328"/>
        <v>0.4184615384615385</v>
      </c>
      <c r="BC600">
        <f t="shared" si="329"/>
        <v>1</v>
      </c>
      <c r="BD600" s="74">
        <f t="shared" si="330"/>
        <v>4.1215053197000154E-2</v>
      </c>
      <c r="BE600" s="74">
        <f t="shared" si="331"/>
        <v>4.9199793023343312E-2</v>
      </c>
      <c r="BF600" s="74">
        <f t="shared" si="332"/>
        <v>0.22889677810936343</v>
      </c>
      <c r="BG600" s="2">
        <f t="shared" si="333"/>
        <v>0.4184615384615385</v>
      </c>
      <c r="BH600" s="2">
        <f t="shared" si="334"/>
        <v>0.27692307692307694</v>
      </c>
      <c r="BI600" s="2">
        <f t="shared" si="335"/>
        <v>4.1215053197000154E-2</v>
      </c>
      <c r="BJ600" s="2">
        <f t="shared" si="336"/>
        <v>4.9199793023343312E-2</v>
      </c>
      <c r="BK600" s="2">
        <f t="shared" si="337"/>
        <v>0.22889677810936343</v>
      </c>
      <c r="BL600" s="2">
        <f t="shared" si="338"/>
        <v>0.4184615384615385</v>
      </c>
      <c r="BM600" s="2">
        <f t="shared" si="339"/>
        <v>0.06</v>
      </c>
      <c r="BN600" s="2">
        <f t="shared" si="340"/>
        <v>4.1215053197000147E-2</v>
      </c>
      <c r="BO600" s="2">
        <f t="shared" si="341"/>
        <v>5.0236568293783049E-2</v>
      </c>
      <c r="BP600" s="2">
        <f t="shared" si="342"/>
        <v>0.22973267957921831</v>
      </c>
      <c r="BQ600" s="2">
        <f t="shared" si="343"/>
        <v>0.4184615384615385</v>
      </c>
      <c r="BR600" s="2">
        <f t="shared" si="344"/>
        <v>0.06</v>
      </c>
    </row>
    <row r="601" spans="1:70" x14ac:dyDescent="0.3">
      <c r="A601" s="93">
        <v>0</v>
      </c>
      <c r="B601">
        <v>204925</v>
      </c>
      <c r="C601" t="s">
        <v>3278</v>
      </c>
      <c r="D601" t="s">
        <v>2052</v>
      </c>
      <c r="E601" t="s">
        <v>3279</v>
      </c>
      <c r="F601">
        <v>18648</v>
      </c>
      <c r="G601" t="s">
        <v>894</v>
      </c>
      <c r="H601" t="s">
        <v>927</v>
      </c>
      <c r="I601" t="s">
        <v>1008</v>
      </c>
      <c r="J601">
        <v>1</v>
      </c>
      <c r="K601">
        <v>4</v>
      </c>
      <c r="L601">
        <v>1</v>
      </c>
      <c r="M601">
        <v>0</v>
      </c>
      <c r="N601">
        <v>91</v>
      </c>
      <c r="O601" t="s">
        <v>992</v>
      </c>
      <c r="P601" t="s">
        <v>3280</v>
      </c>
      <c r="Q601" t="s">
        <v>3281</v>
      </c>
      <c r="R601">
        <v>0</v>
      </c>
      <c r="S601">
        <v>0</v>
      </c>
      <c r="T601">
        <v>0</v>
      </c>
      <c r="U601">
        <v>0</v>
      </c>
      <c r="V601">
        <v>24</v>
      </c>
      <c r="W601">
        <v>0</v>
      </c>
      <c r="X601">
        <v>0</v>
      </c>
      <c r="Y601">
        <v>0</v>
      </c>
      <c r="Z601" t="s">
        <v>2858</v>
      </c>
      <c r="AA601" t="s">
        <v>691</v>
      </c>
      <c r="AB601" s="69" t="str">
        <f>IF(AA601&lt;&gt;"",INDEX(Lookup!$N$2:$N$5,MATCH(Players!AA601,Lookup!$P$2:$P$5,0)),INDEX(Lookup!$N$2:$N$5,MATCH(Players!O601,Lookup!$O$2:$O$5,0)))</f>
        <v>Midfield</v>
      </c>
      <c r="AC601">
        <v>2532000</v>
      </c>
      <c r="AD601" s="69" t="s">
        <v>788</v>
      </c>
      <c r="AE601" s="69" t="str">
        <f>INDEX('Translate table'!$H$2:$H$622,MATCH(Players!P601,'Translate table'!$G$2:$G$622,0))</f>
        <v>Patrik Johannesen</v>
      </c>
      <c r="AF601" s="69">
        <f>IFERROR(INDEX('Euro Qual stats'!$A$1:$L$2071,MATCH(Players!$AE601,'Euro Qual stats'!$A$1:$A$2071,0),MATCH(Players!AF$2,'Euro Qual stats'!$A$1:$L$1,0)),0)</f>
        <v>3</v>
      </c>
      <c r="AG601" s="69">
        <f>IFERROR(INDEX('Euro Qual stats'!$A$1:$L$2071,MATCH(Players!$AE601,'Euro Qual stats'!$A$1:$A$2071,0),MATCH(Players!AG$2,'Euro Qual stats'!$A$1:$L$1,0)),0)</f>
        <v>0</v>
      </c>
      <c r="AH601" s="69">
        <f>IFERROR(INDEX('Euro Qual stats'!$A$1:$L$2071,MATCH(Players!$AE601,'Euro Qual stats'!$A$1:$A$2071,0),MATCH(Players!AH$2,'Euro Qual stats'!$A$1:$L$1,0)),0)</f>
        <v>0</v>
      </c>
      <c r="AI601" s="69">
        <f>IFERROR(INDEX('Euro Qual stats'!$A$1:$L$2071,MATCH(Players!$AE601,'Euro Qual stats'!$A$1:$A$2071,0),MATCH(Players!AI$2,'Euro Qual stats'!$A$1:$L$1,0)),0)</f>
        <v>0</v>
      </c>
      <c r="AJ601" s="85">
        <f t="shared" si="315"/>
        <v>0.12024861878453039</v>
      </c>
      <c r="AK601" s="85">
        <f t="shared" si="316"/>
        <v>0.16794198895027629</v>
      </c>
      <c r="AL601" s="85">
        <f t="shared" si="317"/>
        <v>0.17448895027624309</v>
      </c>
      <c r="AM601" s="85">
        <f t="shared" si="318"/>
        <v>0</v>
      </c>
      <c r="AN601" s="85">
        <f t="shared" si="319"/>
        <v>0</v>
      </c>
      <c r="AO601" s="85">
        <f t="shared" si="320"/>
        <v>0</v>
      </c>
      <c r="AP601" s="2">
        <f t="shared" si="321"/>
        <v>0</v>
      </c>
      <c r="AQ601" s="2">
        <f t="shared" si="322"/>
        <v>0</v>
      </c>
      <c r="AR601" s="2">
        <f t="shared" si="323"/>
        <v>0</v>
      </c>
      <c r="AS601" s="2">
        <f t="shared" si="324"/>
        <v>0</v>
      </c>
      <c r="AT601" s="2">
        <f t="shared" si="325"/>
        <v>0</v>
      </c>
      <c r="AU601" s="2">
        <f t="shared" si="345"/>
        <v>0</v>
      </c>
      <c r="AV601" s="2">
        <f t="shared" si="346"/>
        <v>0</v>
      </c>
      <c r="AW601" s="2">
        <f t="shared" si="347"/>
        <v>0</v>
      </c>
      <c r="AX601" s="2">
        <f t="shared" si="348"/>
        <v>0</v>
      </c>
      <c r="AY601" s="2">
        <f t="shared" si="349"/>
        <v>0</v>
      </c>
      <c r="AZ601" s="2">
        <f t="shared" si="326"/>
        <v>8.3970994475138144E-2</v>
      </c>
      <c r="BA601" s="2">
        <f t="shared" si="327"/>
        <v>6.0124309392265193E-2</v>
      </c>
      <c r="BB601" s="2">
        <f t="shared" si="328"/>
        <v>0</v>
      </c>
      <c r="BC601">
        <f t="shared" si="329"/>
        <v>0</v>
      </c>
      <c r="BD601" s="74">
        <f t="shared" si="330"/>
        <v>0</v>
      </c>
      <c r="BE601" s="74">
        <f t="shared" si="331"/>
        <v>0</v>
      </c>
      <c r="BF601" s="74">
        <f t="shared" si="332"/>
        <v>0</v>
      </c>
      <c r="BG601" s="2">
        <f t="shared" si="333"/>
        <v>0</v>
      </c>
      <c r="BH601" s="2">
        <f t="shared" si="334"/>
        <v>0</v>
      </c>
      <c r="BI601" s="2">
        <f t="shared" si="335"/>
        <v>0</v>
      </c>
      <c r="BJ601" s="2">
        <f t="shared" si="336"/>
        <v>0</v>
      </c>
      <c r="BK601" s="2">
        <f t="shared" si="337"/>
        <v>0</v>
      </c>
      <c r="BL601" s="2">
        <f t="shared" si="338"/>
        <v>0</v>
      </c>
      <c r="BM601" s="2">
        <f t="shared" si="339"/>
        <v>0</v>
      </c>
      <c r="BN601" s="2">
        <f t="shared" si="340"/>
        <v>0</v>
      </c>
      <c r="BO601" s="2">
        <f t="shared" si="341"/>
        <v>0</v>
      </c>
      <c r="BP601" s="2">
        <f t="shared" si="342"/>
        <v>0</v>
      </c>
      <c r="BQ601" s="2">
        <f t="shared" si="343"/>
        <v>0</v>
      </c>
      <c r="BR601" s="2">
        <f t="shared" si="344"/>
        <v>0</v>
      </c>
    </row>
    <row r="602" spans="1:70" x14ac:dyDescent="0.3">
      <c r="A602" s="93">
        <v>0</v>
      </c>
      <c r="B602">
        <v>204923</v>
      </c>
      <c r="C602" t="s">
        <v>3282</v>
      </c>
      <c r="D602" t="s">
        <v>3283</v>
      </c>
      <c r="E602" t="s">
        <v>3284</v>
      </c>
      <c r="F602">
        <v>18648</v>
      </c>
      <c r="G602" t="s">
        <v>894</v>
      </c>
      <c r="H602" t="s">
        <v>927</v>
      </c>
      <c r="I602" t="s">
        <v>5231</v>
      </c>
      <c r="J602">
        <v>1</v>
      </c>
      <c r="K602">
        <v>4</v>
      </c>
      <c r="L602">
        <v>1</v>
      </c>
      <c r="M602">
        <v>1</v>
      </c>
      <c r="N602">
        <v>4</v>
      </c>
      <c r="O602" t="s">
        <v>992</v>
      </c>
      <c r="P602" t="s">
        <v>3285</v>
      </c>
      <c r="Q602" t="s">
        <v>3286</v>
      </c>
      <c r="R602">
        <v>1</v>
      </c>
      <c r="S602">
        <v>6</v>
      </c>
      <c r="T602">
        <v>0</v>
      </c>
      <c r="U602">
        <v>8</v>
      </c>
      <c r="V602">
        <v>2139</v>
      </c>
      <c r="W602">
        <v>13</v>
      </c>
      <c r="X602">
        <v>2</v>
      </c>
      <c r="Y602">
        <v>1</v>
      </c>
      <c r="Z602" t="s">
        <v>2858</v>
      </c>
      <c r="AA602" t="s">
        <v>691</v>
      </c>
      <c r="AB602" s="69" t="str">
        <f>IF(AA602&lt;&gt;"",INDEX(Lookup!$N$2:$N$5,MATCH(Players!AA602,Lookup!$P$2:$P$5,0)),INDEX(Lookup!$N$2:$N$5,MATCH(Players!O602,Lookup!$O$2:$O$5,0)))</f>
        <v>Midfield</v>
      </c>
      <c r="AC602">
        <v>2532000</v>
      </c>
      <c r="AD602" s="69" t="s">
        <v>789</v>
      </c>
      <c r="AE602" s="69" t="str">
        <f>INDEX('Translate table'!$H$2:$H$622,MATCH(Players!P602,'Translate table'!$G$2:$G$622,0))</f>
        <v>JÃ¡n GreguÅ¡</v>
      </c>
      <c r="AF602" s="69">
        <f>IFERROR(INDEX('Euro Qual stats'!$A$1:$L$2071,MATCH(Players!$AE602,'Euro Qual stats'!$A$1:$A$2071,0),MATCH(Players!AF$2,'Euro Qual stats'!$A$1:$L$1,0)),0)</f>
        <v>4</v>
      </c>
      <c r="AG602" s="69">
        <f>IFERROR(INDEX('Euro Qual stats'!$A$1:$L$2071,MATCH(Players!$AE602,'Euro Qual stats'!$A$1:$A$2071,0),MATCH(Players!AG$2,'Euro Qual stats'!$A$1:$L$1,0)),0)</f>
        <v>0</v>
      </c>
      <c r="AH602" s="69">
        <f>IFERROR(INDEX('Euro Qual stats'!$A$1:$L$2071,MATCH(Players!$AE602,'Euro Qual stats'!$A$1:$A$2071,0),MATCH(Players!AH$2,'Euro Qual stats'!$A$1:$L$1,0)),0)</f>
        <v>0</v>
      </c>
      <c r="AI602" s="69">
        <f>IFERROR(INDEX('Euro Qual stats'!$A$1:$L$2071,MATCH(Players!$AE602,'Euro Qual stats'!$A$1:$A$2071,0),MATCH(Players!AI$2,'Euro Qual stats'!$A$1:$L$1,0)),0)</f>
        <v>0</v>
      </c>
      <c r="AJ602" s="85">
        <f t="shared" si="315"/>
        <v>0.10688766114180479</v>
      </c>
      <c r="AK602" s="85">
        <f t="shared" si="316"/>
        <v>0.14928176795580111</v>
      </c>
      <c r="AL602" s="85">
        <f t="shared" si="317"/>
        <v>0.1551012891344383</v>
      </c>
      <c r="AM602" s="85">
        <f t="shared" si="318"/>
        <v>0</v>
      </c>
      <c r="AN602" s="85">
        <f t="shared" si="319"/>
        <v>0</v>
      </c>
      <c r="AO602" s="85">
        <f t="shared" si="320"/>
        <v>0</v>
      </c>
      <c r="AP602" s="2">
        <f t="shared" si="321"/>
        <v>4.2075736325385693E-2</v>
      </c>
      <c r="AQ602" s="2">
        <f t="shared" si="322"/>
        <v>0.25245441795231416</v>
      </c>
      <c r="AR602" s="2">
        <f t="shared" si="323"/>
        <v>0.54698457223001407</v>
      </c>
      <c r="AS602" s="2">
        <f t="shared" si="324"/>
        <v>8.4151472650771386E-2</v>
      </c>
      <c r="AT602" s="2">
        <f t="shared" si="325"/>
        <v>4.2075736325385693E-2</v>
      </c>
      <c r="AU602" s="2">
        <f t="shared" si="345"/>
        <v>4.2075736325385693E-2</v>
      </c>
      <c r="AV602" s="2">
        <f t="shared" si="346"/>
        <v>0.25245441795231416</v>
      </c>
      <c r="AW602" s="2">
        <f t="shared" si="347"/>
        <v>0.54698457223001407</v>
      </c>
      <c r="AX602" s="2">
        <f t="shared" si="348"/>
        <v>8.4151472650771386E-2</v>
      </c>
      <c r="AY602" s="2">
        <f t="shared" si="349"/>
        <v>4.2075736325385693E-2</v>
      </c>
      <c r="AZ602" s="2">
        <f t="shared" si="326"/>
        <v>9.5678752140593404E-2</v>
      </c>
      <c r="BA602" s="2">
        <f t="shared" si="327"/>
        <v>0.17967103954705949</v>
      </c>
      <c r="BB602" s="2">
        <f t="shared" si="328"/>
        <v>4.2075736325385693E-2</v>
      </c>
      <c r="BC602">
        <f t="shared" si="329"/>
        <v>0</v>
      </c>
      <c r="BD602" s="74">
        <f t="shared" si="330"/>
        <v>0</v>
      </c>
      <c r="BE602" s="74">
        <f t="shared" si="331"/>
        <v>0</v>
      </c>
      <c r="BF602" s="74">
        <f t="shared" si="332"/>
        <v>0</v>
      </c>
      <c r="BG602" s="2">
        <f t="shared" si="333"/>
        <v>4.2075736325385693E-2</v>
      </c>
      <c r="BH602" s="2">
        <f t="shared" si="334"/>
        <v>4.2075736325385693E-2</v>
      </c>
      <c r="BI602" s="2">
        <f t="shared" si="335"/>
        <v>0</v>
      </c>
      <c r="BJ602" s="2">
        <f t="shared" si="336"/>
        <v>0</v>
      </c>
      <c r="BK602" s="2">
        <f t="shared" si="337"/>
        <v>0</v>
      </c>
      <c r="BL602" s="2">
        <f t="shared" si="338"/>
        <v>4.2075736325385693E-2</v>
      </c>
      <c r="BM602" s="2">
        <f t="shared" si="339"/>
        <v>4.2075736325385693E-2</v>
      </c>
      <c r="BN602" s="2">
        <f t="shared" si="340"/>
        <v>0</v>
      </c>
      <c r="BO602" s="2">
        <f t="shared" si="341"/>
        <v>0</v>
      </c>
      <c r="BP602" s="2">
        <f t="shared" si="342"/>
        <v>0</v>
      </c>
      <c r="BQ602" s="2">
        <f t="shared" si="343"/>
        <v>4.2075736325385693E-2</v>
      </c>
      <c r="BR602" s="2">
        <f t="shared" si="344"/>
        <v>4.2075736325385693E-2</v>
      </c>
    </row>
    <row r="603" spans="1:70" x14ac:dyDescent="0.3">
      <c r="A603" s="93">
        <v>0</v>
      </c>
      <c r="B603">
        <v>204920</v>
      </c>
      <c r="C603" t="s">
        <v>3287</v>
      </c>
      <c r="D603" t="s">
        <v>3288</v>
      </c>
      <c r="E603" t="s">
        <v>3289</v>
      </c>
      <c r="F603">
        <v>18648</v>
      </c>
      <c r="G603" t="s">
        <v>894</v>
      </c>
      <c r="H603" t="s">
        <v>927</v>
      </c>
      <c r="I603" t="s">
        <v>5231</v>
      </c>
      <c r="J603">
        <v>0</v>
      </c>
      <c r="K603">
        <v>4</v>
      </c>
      <c r="L603">
        <v>0</v>
      </c>
      <c r="M603">
        <v>0</v>
      </c>
      <c r="N603">
        <v>51</v>
      </c>
      <c r="O603" t="s">
        <v>992</v>
      </c>
      <c r="P603" t="s">
        <v>3290</v>
      </c>
      <c r="Q603" t="s">
        <v>3290</v>
      </c>
      <c r="R603">
        <v>0</v>
      </c>
      <c r="S603">
        <v>0</v>
      </c>
      <c r="T603">
        <v>0</v>
      </c>
      <c r="U603">
        <v>0</v>
      </c>
      <c r="V603">
        <v>140</v>
      </c>
      <c r="W603">
        <v>0</v>
      </c>
      <c r="X603">
        <v>2</v>
      </c>
      <c r="Y603">
        <v>0</v>
      </c>
      <c r="Z603" t="s">
        <v>2858</v>
      </c>
      <c r="AA603" t="s">
        <v>691</v>
      </c>
      <c r="AB603" s="69" t="str">
        <f>IF(AA603&lt;&gt;"",INDEX(Lookup!$N$2:$N$5,MATCH(Players!AA603,Lookup!$P$2:$P$5,0)),INDEX(Lookup!$N$2:$N$5,MATCH(Players!O603,Lookup!$O$2:$O$5,0)))</f>
        <v>Midfield</v>
      </c>
      <c r="AC603">
        <v>1995000</v>
      </c>
      <c r="AD603" s="69" t="s">
        <v>788</v>
      </c>
      <c r="AE603" s="69" t="str">
        <f>INDEX('Translate table'!$H$2:$H$622,MATCH(Players!P603,'Translate table'!$G$2:$G$622,0))</f>
        <v>Stanislav Lobotka</v>
      </c>
      <c r="AF603" s="69">
        <f>IFERROR(INDEX('Euro Qual stats'!$A$1:$L$2071,MATCH(Players!$AE603,'Euro Qual stats'!$A$1:$A$2071,0),MATCH(Players!AF$2,'Euro Qual stats'!$A$1:$L$1,0)),0)</f>
        <v>9</v>
      </c>
      <c r="AG603" s="69">
        <f>IFERROR(INDEX('Euro Qual stats'!$A$1:$L$2071,MATCH(Players!$AE603,'Euro Qual stats'!$A$1:$A$2071,0),MATCH(Players!AG$2,'Euro Qual stats'!$A$1:$L$1,0)),0)</f>
        <v>0.35</v>
      </c>
      <c r="AH603" s="69">
        <f>IFERROR(INDEX('Euro Qual stats'!$A$1:$L$2071,MATCH(Players!$AE603,'Euro Qual stats'!$A$1:$A$2071,0),MATCH(Players!AH$2,'Euro Qual stats'!$A$1:$L$1,0)),0)</f>
        <v>0.12</v>
      </c>
      <c r="AI603" s="69">
        <f>IFERROR(INDEX('Euro Qual stats'!$A$1:$L$2071,MATCH(Players!$AE603,'Euro Qual stats'!$A$1:$A$2071,0),MATCH(Players!AI$2,'Euro Qual stats'!$A$1:$L$1,0)),0)</f>
        <v>0.12</v>
      </c>
      <c r="AJ603" s="85">
        <f t="shared" si="315"/>
        <v>0.30258287292817676</v>
      </c>
      <c r="AK603" s="85">
        <f t="shared" si="316"/>
        <v>0.14598066298342544</v>
      </c>
      <c r="AL603" s="85">
        <f t="shared" si="317"/>
        <v>0.14816298342541437</v>
      </c>
      <c r="AM603" s="85">
        <f t="shared" si="318"/>
        <v>0</v>
      </c>
      <c r="AN603" s="85">
        <f t="shared" si="319"/>
        <v>0</v>
      </c>
      <c r="AO603" s="85">
        <f t="shared" si="320"/>
        <v>0</v>
      </c>
      <c r="AP603" s="2">
        <f t="shared" si="321"/>
        <v>0</v>
      </c>
      <c r="AQ603" s="2">
        <f t="shared" si="322"/>
        <v>0</v>
      </c>
      <c r="AR603" s="2">
        <f t="shared" si="323"/>
        <v>0</v>
      </c>
      <c r="AS603" s="2">
        <f t="shared" si="324"/>
        <v>1.2857142857142856</v>
      </c>
      <c r="AT603" s="2">
        <f t="shared" si="325"/>
        <v>0</v>
      </c>
      <c r="AU603" s="2">
        <f t="shared" si="345"/>
        <v>0</v>
      </c>
      <c r="AV603" s="2">
        <f t="shared" si="346"/>
        <v>0</v>
      </c>
      <c r="AW603" s="2">
        <f t="shared" si="347"/>
        <v>0</v>
      </c>
      <c r="AX603" s="2">
        <f t="shared" si="348"/>
        <v>1.2857142857142856</v>
      </c>
      <c r="AY603" s="2">
        <f t="shared" si="349"/>
        <v>0</v>
      </c>
      <c r="AZ603" s="2">
        <f t="shared" si="326"/>
        <v>7.2990331491712718E-2</v>
      </c>
      <c r="BA603" s="2">
        <f t="shared" si="327"/>
        <v>0.15129143646408838</v>
      </c>
      <c r="BB603" s="2">
        <f t="shared" si="328"/>
        <v>0.70285714285714285</v>
      </c>
      <c r="BC603">
        <f t="shared" si="329"/>
        <v>0</v>
      </c>
      <c r="BD603" s="74">
        <f t="shared" si="330"/>
        <v>0</v>
      </c>
      <c r="BE603" s="74">
        <f t="shared" si="331"/>
        <v>0</v>
      </c>
      <c r="BF603" s="74">
        <f t="shared" si="332"/>
        <v>0</v>
      </c>
      <c r="BG603" s="2">
        <f t="shared" si="333"/>
        <v>0.70285714285714285</v>
      </c>
      <c r="BH603" s="2">
        <f t="shared" si="334"/>
        <v>0</v>
      </c>
      <c r="BI603" s="2">
        <f t="shared" si="335"/>
        <v>0</v>
      </c>
      <c r="BJ603" s="2">
        <f t="shared" si="336"/>
        <v>0</v>
      </c>
      <c r="BK603" s="2">
        <f t="shared" si="337"/>
        <v>0</v>
      </c>
      <c r="BL603" s="2">
        <f t="shared" si="338"/>
        <v>0.70285714285714285</v>
      </c>
      <c r="BM603" s="2">
        <f t="shared" si="339"/>
        <v>0</v>
      </c>
      <c r="BN603" s="2">
        <f t="shared" si="340"/>
        <v>0</v>
      </c>
      <c r="BO603" s="2">
        <f t="shared" si="341"/>
        <v>0</v>
      </c>
      <c r="BP603" s="2">
        <f t="shared" si="342"/>
        <v>0</v>
      </c>
      <c r="BQ603" s="2">
        <f t="shared" si="343"/>
        <v>0.70285714285714285</v>
      </c>
      <c r="BR603" s="2">
        <f t="shared" si="344"/>
        <v>0</v>
      </c>
    </row>
    <row r="604" spans="1:70" x14ac:dyDescent="0.3">
      <c r="A604" s="93">
        <v>0</v>
      </c>
      <c r="B604">
        <v>204917</v>
      </c>
      <c r="C604" t="s">
        <v>3291</v>
      </c>
      <c r="D604" t="s">
        <v>2374</v>
      </c>
      <c r="E604" t="s">
        <v>3292</v>
      </c>
      <c r="F604">
        <v>18648</v>
      </c>
      <c r="G604" t="s">
        <v>894</v>
      </c>
      <c r="H604" t="s">
        <v>927</v>
      </c>
      <c r="I604" t="s">
        <v>5231</v>
      </c>
      <c r="J604">
        <v>1</v>
      </c>
      <c r="K604">
        <v>4</v>
      </c>
      <c r="L604">
        <v>1</v>
      </c>
      <c r="M604">
        <v>1</v>
      </c>
      <c r="N604">
        <v>11</v>
      </c>
      <c r="O604" t="s">
        <v>992</v>
      </c>
      <c r="P604" t="s">
        <v>3293</v>
      </c>
      <c r="Q604" t="s">
        <v>1155</v>
      </c>
      <c r="Z604" t="s">
        <v>2858</v>
      </c>
      <c r="AA604" t="s">
        <v>691</v>
      </c>
      <c r="AB604" s="69" t="str">
        <f>IF(AA604&lt;&gt;"",INDEX(Lookup!$N$2:$N$5,MATCH(Players!AA604,Lookup!$P$2:$P$5,0)),INDEX(Lookup!$N$2:$N$5,MATCH(Players!O604,Lookup!$O$2:$O$5,0)))</f>
        <v>Midfield</v>
      </c>
      <c r="AC604">
        <v>2032000</v>
      </c>
      <c r="AD604" s="69" t="s">
        <v>788</v>
      </c>
      <c r="AE604" s="69" t="str">
        <f>INDEX('Translate table'!$H$2:$H$622,MATCH(Players!P604,'Translate table'!$G$2:$G$622,0))</f>
        <v>TomÃ¡Å¡ Suslov</v>
      </c>
      <c r="AF604" s="69">
        <f>IFERROR(INDEX('Euro Qual stats'!$A$1:$L$2071,MATCH(Players!$AE604,'Euro Qual stats'!$A$1:$A$2071,0),MATCH(Players!AF$2,'Euro Qual stats'!$A$1:$L$1,0)),0)</f>
        <v>0</v>
      </c>
      <c r="AG604" s="69">
        <f>IFERROR(INDEX('Euro Qual stats'!$A$1:$L$2071,MATCH(Players!$AE604,'Euro Qual stats'!$A$1:$A$2071,0),MATCH(Players!AG$2,'Euro Qual stats'!$A$1:$L$1,0)),0)</f>
        <v>0</v>
      </c>
      <c r="AH604" s="69">
        <f>IFERROR(INDEX('Euro Qual stats'!$A$1:$L$2071,MATCH(Players!$AE604,'Euro Qual stats'!$A$1:$A$2071,0),MATCH(Players!AH$2,'Euro Qual stats'!$A$1:$L$1,0)),0)</f>
        <v>0</v>
      </c>
      <c r="AI604" s="69">
        <f>IFERROR(INDEX('Euro Qual stats'!$A$1:$L$2071,MATCH(Players!$AE604,'Euro Qual stats'!$A$1:$A$2071,0),MATCH(Players!AI$2,'Euro Qual stats'!$A$1:$L$1,0)),0)</f>
        <v>0</v>
      </c>
      <c r="AJ604" s="85">
        <f t="shared" si="315"/>
        <v>0.16033149171270719</v>
      </c>
      <c r="AK604" s="85">
        <f t="shared" si="316"/>
        <v>0.2239226519337017</v>
      </c>
      <c r="AL604" s="85">
        <f t="shared" si="317"/>
        <v>0.23265193370165746</v>
      </c>
      <c r="AM604" s="85">
        <f t="shared" si="318"/>
        <v>0</v>
      </c>
      <c r="AN604" s="85">
        <f t="shared" si="319"/>
        <v>0</v>
      </c>
      <c r="AO604" s="85">
        <f t="shared" si="320"/>
        <v>0</v>
      </c>
      <c r="AP604" s="2" t="str">
        <f t="shared" si="321"/>
        <v/>
      </c>
      <c r="AQ604" s="2" t="str">
        <f t="shared" si="322"/>
        <v/>
      </c>
      <c r="AR604" s="2" t="str">
        <f t="shared" si="323"/>
        <v/>
      </c>
      <c r="AS604" s="2" t="str">
        <f t="shared" si="324"/>
        <v/>
      </c>
      <c r="AT604" s="2" t="str">
        <f t="shared" si="325"/>
        <v/>
      </c>
      <c r="AU604" s="2">
        <f t="shared" si="345"/>
        <v>3.2738711651272179E-2</v>
      </c>
      <c r="AV604" s="2">
        <f t="shared" si="346"/>
        <v>3.0526157122442311E-2</v>
      </c>
      <c r="AW604" s="2">
        <f t="shared" si="347"/>
        <v>0.22701179417597328</v>
      </c>
      <c r="AX604" s="2">
        <f t="shared" si="348"/>
        <v>0.16385980883022302</v>
      </c>
      <c r="AY604" s="2">
        <f t="shared" si="349"/>
        <v>0</v>
      </c>
      <c r="AZ604" s="2">
        <f t="shared" si="326"/>
        <v>0.12833068179248694</v>
      </c>
      <c r="BA604" s="2">
        <f t="shared" si="327"/>
        <v>9.5428824417574748E-2</v>
      </c>
      <c r="BB604" s="2">
        <f t="shared" si="328"/>
        <v>8.1929904415111512E-2</v>
      </c>
      <c r="BC604">
        <f t="shared" si="329"/>
        <v>0</v>
      </c>
      <c r="BD604" s="74">
        <f t="shared" si="330"/>
        <v>0</v>
      </c>
      <c r="BE604" s="74">
        <f t="shared" si="331"/>
        <v>0</v>
      </c>
      <c r="BF604" s="74">
        <f t="shared" si="332"/>
        <v>0</v>
      </c>
      <c r="BG604" s="2">
        <f t="shared" si="333"/>
        <v>8.1929904415111512E-2</v>
      </c>
      <c r="BH604" s="2">
        <f t="shared" si="334"/>
        <v>0</v>
      </c>
      <c r="BI604" s="2">
        <f t="shared" si="335"/>
        <v>0</v>
      </c>
      <c r="BJ604" s="2">
        <f t="shared" si="336"/>
        <v>0</v>
      </c>
      <c r="BK604" s="2">
        <f t="shared" si="337"/>
        <v>0</v>
      </c>
      <c r="BL604" s="2">
        <f t="shared" si="338"/>
        <v>8.1929904415111512E-2</v>
      </c>
      <c r="BM604" s="2">
        <f t="shared" si="339"/>
        <v>0</v>
      </c>
      <c r="BN604" s="2">
        <f t="shared" si="340"/>
        <v>0</v>
      </c>
      <c r="BO604" s="2">
        <f t="shared" si="341"/>
        <v>0</v>
      </c>
      <c r="BP604" s="2">
        <f t="shared" si="342"/>
        <v>0</v>
      </c>
      <c r="BQ604" s="2">
        <f t="shared" si="343"/>
        <v>8.1929904415111512E-2</v>
      </c>
      <c r="BR604" s="2">
        <f t="shared" si="344"/>
        <v>0</v>
      </c>
    </row>
    <row r="605" spans="1:70" x14ac:dyDescent="0.3">
      <c r="A605" s="93">
        <v>0</v>
      </c>
      <c r="B605">
        <v>213463</v>
      </c>
      <c r="C605" t="s">
        <v>3294</v>
      </c>
      <c r="D605" t="s">
        <v>2868</v>
      </c>
      <c r="E605" t="s">
        <v>3295</v>
      </c>
      <c r="F605">
        <v>18648</v>
      </c>
      <c r="G605" t="s">
        <v>894</v>
      </c>
      <c r="H605" t="s">
        <v>927</v>
      </c>
      <c r="I605" t="s">
        <v>5231</v>
      </c>
      <c r="J605">
        <v>0</v>
      </c>
      <c r="K605">
        <v>4</v>
      </c>
      <c r="L605">
        <v>0</v>
      </c>
      <c r="M605">
        <v>0</v>
      </c>
      <c r="N605">
        <v>243</v>
      </c>
      <c r="O605" t="s">
        <v>980</v>
      </c>
      <c r="P605" t="s">
        <v>3296</v>
      </c>
      <c r="Q605" t="s">
        <v>3297</v>
      </c>
      <c r="R605">
        <v>12</v>
      </c>
      <c r="S605">
        <v>1</v>
      </c>
      <c r="T605">
        <v>0</v>
      </c>
      <c r="U605">
        <v>1</v>
      </c>
      <c r="V605">
        <v>1931</v>
      </c>
      <c r="W605">
        <v>29</v>
      </c>
      <c r="X605">
        <v>1</v>
      </c>
      <c r="Y605">
        <v>0</v>
      </c>
      <c r="Z605" t="s">
        <v>2858</v>
      </c>
      <c r="AA605" t="s">
        <v>693</v>
      </c>
      <c r="AB605" s="69" t="str">
        <f>IF(AA605&lt;&gt;"",INDEX(Lookup!$N$2:$N$5,MATCH(Players!AA605,Lookup!$P$2:$P$5,0)),INDEX(Lookup!$N$2:$N$5,MATCH(Players!O605,Lookup!$O$2:$O$5,0)))</f>
        <v>Striker</v>
      </c>
      <c r="AC605">
        <v>2995000</v>
      </c>
      <c r="AD605" s="69" t="s">
        <v>788</v>
      </c>
      <c r="AE605" s="69" t="str">
        <f>INDEX('Translate table'!$H$2:$H$622,MATCH(Players!P605,'Translate table'!$G$2:$G$622,0))</f>
        <v>Sergi Roberto</v>
      </c>
      <c r="AF605" s="69">
        <f>IFERROR(INDEX('Euro Qual stats'!$A$1:$L$2071,MATCH(Players!$AE605,'Euro Qual stats'!$A$1:$A$2071,0),MATCH(Players!AF$2,'Euro Qual stats'!$A$1:$L$1,0)),0)</f>
        <v>2</v>
      </c>
      <c r="AG605" s="69">
        <f>IFERROR(INDEX('Euro Qual stats'!$A$1:$L$2071,MATCH(Players!$AE605,'Euro Qual stats'!$A$1:$A$2071,0),MATCH(Players!AG$2,'Euro Qual stats'!$A$1:$L$1,0)),0)</f>
        <v>0</v>
      </c>
      <c r="AH605" s="69">
        <f>IFERROR(INDEX('Euro Qual stats'!$A$1:$L$2071,MATCH(Players!$AE605,'Euro Qual stats'!$A$1:$A$2071,0),MATCH(Players!AH$2,'Euro Qual stats'!$A$1:$L$1,0)),0)</f>
        <v>0</v>
      </c>
      <c r="AI605" s="69">
        <f>IFERROR(INDEX('Euro Qual stats'!$A$1:$L$2071,MATCH(Players!$AE605,'Euro Qual stats'!$A$1:$A$2071,0),MATCH(Players!AI$2,'Euro Qual stats'!$A$1:$L$1,0)),0)</f>
        <v>0</v>
      </c>
      <c r="AJ605" s="85">
        <f t="shared" si="315"/>
        <v>0.16957547169811327</v>
      </c>
      <c r="AK605" s="85">
        <f t="shared" si="316"/>
        <v>0.47169811320754701</v>
      </c>
      <c r="AL605" s="85">
        <f t="shared" si="317"/>
        <v>0.14677672955974841</v>
      </c>
      <c r="AM605" s="85">
        <f t="shared" si="318"/>
        <v>0</v>
      </c>
      <c r="AN605" s="85">
        <f t="shared" si="319"/>
        <v>0</v>
      </c>
      <c r="AO605" s="85">
        <f t="shared" si="320"/>
        <v>0</v>
      </c>
      <c r="AP605" s="2">
        <f t="shared" si="321"/>
        <v>0.55929570170895904</v>
      </c>
      <c r="AQ605" s="2">
        <f t="shared" si="322"/>
        <v>4.6607975142413251E-2</v>
      </c>
      <c r="AR605" s="2">
        <f t="shared" si="323"/>
        <v>1.3516312791299845</v>
      </c>
      <c r="AS605" s="2">
        <f t="shared" si="324"/>
        <v>4.6607975142413251E-2</v>
      </c>
      <c r="AT605" s="2">
        <f t="shared" si="325"/>
        <v>0</v>
      </c>
      <c r="AU605" s="2">
        <f t="shared" si="345"/>
        <v>0.55929570170895904</v>
      </c>
      <c r="AV605" s="2">
        <f t="shared" si="346"/>
        <v>4.6607975142413251E-2</v>
      </c>
      <c r="AW605" s="2">
        <f t="shared" si="347"/>
        <v>1.3516312791299845</v>
      </c>
      <c r="AX605" s="2">
        <f t="shared" si="348"/>
        <v>4.6607975142413251E-2</v>
      </c>
      <c r="AY605" s="2">
        <f t="shared" si="349"/>
        <v>0</v>
      </c>
      <c r="AZ605" s="2">
        <f t="shared" si="326"/>
        <v>0.51549690745825305</v>
      </c>
      <c r="BA605" s="2">
        <f t="shared" si="327"/>
        <v>0.10809172342026326</v>
      </c>
      <c r="BB605" s="2">
        <f t="shared" si="328"/>
        <v>2.3303987571206625E-2</v>
      </c>
      <c r="BC605">
        <f t="shared" si="329"/>
        <v>0</v>
      </c>
      <c r="BD605" s="74">
        <f t="shared" si="330"/>
        <v>0</v>
      </c>
      <c r="BE605" s="74">
        <f t="shared" si="331"/>
        <v>0</v>
      </c>
      <c r="BF605" s="74">
        <f t="shared" si="332"/>
        <v>0</v>
      </c>
      <c r="BG605" s="2">
        <f t="shared" si="333"/>
        <v>2.3303987571206625E-2</v>
      </c>
      <c r="BH605" s="2">
        <f t="shared" si="334"/>
        <v>0</v>
      </c>
      <c r="BI605" s="2">
        <f t="shared" si="335"/>
        <v>0</v>
      </c>
      <c r="BJ605" s="2">
        <f t="shared" si="336"/>
        <v>0</v>
      </c>
      <c r="BK605" s="2">
        <f t="shared" si="337"/>
        <v>0</v>
      </c>
      <c r="BL605" s="2">
        <f t="shared" si="338"/>
        <v>2.3303987571206625E-2</v>
      </c>
      <c r="BM605" s="2">
        <f t="shared" si="339"/>
        <v>0</v>
      </c>
      <c r="BN605" s="2">
        <f t="shared" si="340"/>
        <v>0</v>
      </c>
      <c r="BO605" s="2">
        <f t="shared" si="341"/>
        <v>0</v>
      </c>
      <c r="BP605" s="2">
        <f t="shared" si="342"/>
        <v>0</v>
      </c>
      <c r="BQ605" s="2">
        <f t="shared" si="343"/>
        <v>2.3303987571206625E-2</v>
      </c>
      <c r="BR605" s="2">
        <f t="shared" si="344"/>
        <v>0</v>
      </c>
    </row>
    <row r="606" spans="1:70" x14ac:dyDescent="0.3">
      <c r="A606" s="93">
        <v>0</v>
      </c>
      <c r="B606">
        <v>204959</v>
      </c>
      <c r="C606" t="s">
        <v>3298</v>
      </c>
      <c r="D606" t="s">
        <v>3299</v>
      </c>
      <c r="E606" t="s">
        <v>3300</v>
      </c>
      <c r="F606">
        <v>18583</v>
      </c>
      <c r="G606" t="s">
        <v>867</v>
      </c>
      <c r="H606" t="s">
        <v>903</v>
      </c>
      <c r="I606" t="s">
        <v>5231</v>
      </c>
      <c r="J606">
        <v>0</v>
      </c>
      <c r="K606">
        <v>4</v>
      </c>
      <c r="L606">
        <v>0</v>
      </c>
      <c r="M606">
        <v>0</v>
      </c>
      <c r="N606">
        <v>106</v>
      </c>
      <c r="O606" t="s">
        <v>1273</v>
      </c>
      <c r="P606" t="s">
        <v>3301</v>
      </c>
      <c r="Q606" t="s">
        <v>3302</v>
      </c>
      <c r="R606">
        <v>0</v>
      </c>
      <c r="S606">
        <v>0</v>
      </c>
      <c r="T606">
        <v>45</v>
      </c>
      <c r="U606">
        <v>1</v>
      </c>
      <c r="V606">
        <v>945</v>
      </c>
      <c r="W606">
        <v>0</v>
      </c>
      <c r="X606">
        <v>0</v>
      </c>
      <c r="Y606">
        <v>0</v>
      </c>
      <c r="Z606" t="s">
        <v>1250</v>
      </c>
      <c r="AA606" t="s">
        <v>690</v>
      </c>
      <c r="AB606" s="69" t="str">
        <f>IF(AA606&lt;&gt;"",INDEX(Lookup!$N$2:$N$5,MATCH(Players!AA606,Lookup!$P$2:$P$5,0)),INDEX(Lookup!$N$2:$N$5,MATCH(Players!O606,Lookup!$O$2:$O$5,0)))</f>
        <v>Goalkeeper</v>
      </c>
      <c r="AC606">
        <v>3995000</v>
      </c>
      <c r="AD606" s="69" t="s">
        <v>801</v>
      </c>
      <c r="AE606" s="69" t="str">
        <f>INDEX('Translate table'!$H$2:$H$622,MATCH(Players!P606,'Translate table'!$G$2:$G$622,0))</f>
        <v>Frederik RÃ¸nnow</v>
      </c>
      <c r="AF606" s="69">
        <f>IFERROR(INDEX('Euro Qual stats'!$A$1:$L$2071,MATCH(Players!$AE606,'Euro Qual stats'!$A$1:$A$2071,0),MATCH(Players!AF$2,'Euro Qual stats'!$A$1:$L$1,0)),0)</f>
        <v>0</v>
      </c>
      <c r="AG606" s="69">
        <f>IFERROR(INDEX('Euro Qual stats'!$A$1:$L$2071,MATCH(Players!$AE606,'Euro Qual stats'!$A$1:$A$2071,0),MATCH(Players!AG$2,'Euro Qual stats'!$A$1:$L$1,0)),0)</f>
        <v>0</v>
      </c>
      <c r="AH606" s="69">
        <f>IFERROR(INDEX('Euro Qual stats'!$A$1:$L$2071,MATCH(Players!$AE606,'Euro Qual stats'!$A$1:$A$2071,0),MATCH(Players!AH$2,'Euro Qual stats'!$A$1:$L$1,0)),0)</f>
        <v>0</v>
      </c>
      <c r="AI606" s="69">
        <f>IFERROR(INDEX('Euro Qual stats'!$A$1:$L$2071,MATCH(Players!$AE606,'Euro Qual stats'!$A$1:$A$2071,0),MATCH(Players!AI$2,'Euro Qual stats'!$A$1:$L$1,0)),0)</f>
        <v>0</v>
      </c>
      <c r="AJ606" s="85">
        <f t="shared" si="315"/>
        <v>0</v>
      </c>
      <c r="AK606" s="85">
        <f t="shared" si="316"/>
        <v>0</v>
      </c>
      <c r="AL606" s="85">
        <f t="shared" si="317"/>
        <v>0</v>
      </c>
      <c r="AM606" s="85">
        <f t="shared" si="318"/>
        <v>0</v>
      </c>
      <c r="AN606" s="85">
        <f t="shared" si="319"/>
        <v>0</v>
      </c>
      <c r="AO606" s="85">
        <f t="shared" si="320"/>
        <v>0</v>
      </c>
      <c r="AP606" s="2">
        <f t="shared" si="321"/>
        <v>0</v>
      </c>
      <c r="AQ606" s="2">
        <f t="shared" si="322"/>
        <v>0</v>
      </c>
      <c r="AR606" s="2">
        <f t="shared" si="323"/>
        <v>0</v>
      </c>
      <c r="AS606" s="2">
        <f t="shared" si="324"/>
        <v>0</v>
      </c>
      <c r="AT606" s="2">
        <f t="shared" si="325"/>
        <v>0</v>
      </c>
      <c r="AU606" s="2">
        <f t="shared" si="345"/>
        <v>0</v>
      </c>
      <c r="AV606" s="2">
        <f t="shared" si="346"/>
        <v>0</v>
      </c>
      <c r="AW606" s="2">
        <f t="shared" si="347"/>
        <v>0</v>
      </c>
      <c r="AX606" s="2">
        <f t="shared" si="348"/>
        <v>0</v>
      </c>
      <c r="AY606" s="2">
        <f t="shared" si="349"/>
        <v>0</v>
      </c>
      <c r="AZ606" s="2">
        <f t="shared" si="326"/>
        <v>0</v>
      </c>
      <c r="BA606" s="2">
        <f t="shared" si="327"/>
        <v>0</v>
      </c>
      <c r="BB606" s="2">
        <f t="shared" si="328"/>
        <v>0</v>
      </c>
      <c r="BC606">
        <f t="shared" si="329"/>
        <v>0</v>
      </c>
      <c r="BD606" s="74">
        <f t="shared" si="330"/>
        <v>0</v>
      </c>
      <c r="BE606" s="74">
        <f t="shared" si="331"/>
        <v>0</v>
      </c>
      <c r="BF606" s="74">
        <f t="shared" si="332"/>
        <v>0</v>
      </c>
      <c r="BG606" s="2">
        <f t="shared" si="333"/>
        <v>0</v>
      </c>
      <c r="BH606" s="2">
        <f t="shared" si="334"/>
        <v>0</v>
      </c>
      <c r="BI606" s="2">
        <f t="shared" si="335"/>
        <v>0</v>
      </c>
      <c r="BJ606" s="2">
        <f t="shared" si="336"/>
        <v>0</v>
      </c>
      <c r="BK606" s="2">
        <f t="shared" si="337"/>
        <v>0</v>
      </c>
      <c r="BL606" s="2">
        <f t="shared" si="338"/>
        <v>0</v>
      </c>
      <c r="BM606" s="2">
        <f t="shared" si="339"/>
        <v>0</v>
      </c>
      <c r="BN606" s="2">
        <f t="shared" si="340"/>
        <v>0</v>
      </c>
      <c r="BO606" s="2">
        <f t="shared" si="341"/>
        <v>0</v>
      </c>
      <c r="BP606" s="2">
        <f t="shared" si="342"/>
        <v>0</v>
      </c>
      <c r="BQ606" s="2">
        <f t="shared" si="343"/>
        <v>0</v>
      </c>
      <c r="BR606" s="2">
        <f t="shared" si="344"/>
        <v>0</v>
      </c>
    </row>
    <row r="607" spans="1:70" x14ac:dyDescent="0.3">
      <c r="A607" s="93">
        <v>0</v>
      </c>
      <c r="B607">
        <v>223251</v>
      </c>
      <c r="C607" t="s">
        <v>3303</v>
      </c>
      <c r="D607" t="s">
        <v>3304</v>
      </c>
      <c r="E607" t="s">
        <v>3305</v>
      </c>
      <c r="F607">
        <v>18570</v>
      </c>
      <c r="G607" t="s">
        <v>868</v>
      </c>
      <c r="H607" t="s">
        <v>915</v>
      </c>
      <c r="I607" t="s">
        <v>5231</v>
      </c>
      <c r="J607">
        <v>0</v>
      </c>
      <c r="K607">
        <v>4</v>
      </c>
      <c r="L607">
        <v>0</v>
      </c>
      <c r="M607">
        <v>0</v>
      </c>
      <c r="N607">
        <v>28</v>
      </c>
      <c r="O607" t="s">
        <v>1273</v>
      </c>
      <c r="P607" t="s">
        <v>3306</v>
      </c>
      <c r="Q607" t="s">
        <v>1155</v>
      </c>
      <c r="Z607" t="s">
        <v>868</v>
      </c>
      <c r="AA607" t="s">
        <v>690</v>
      </c>
      <c r="AB607" s="69" t="str">
        <f>IF(AA607&lt;&gt;"",INDEX(Lookup!$N$2:$N$5,MATCH(Players!AA607,Lookup!$P$2:$P$5,0)),INDEX(Lookup!$N$2:$N$5,MATCH(Players!O607,Lookup!$O$2:$O$5,0)))</f>
        <v>Goalkeeper</v>
      </c>
      <c r="AC607">
        <v>2495000</v>
      </c>
      <c r="AD607" s="69" t="s">
        <v>789</v>
      </c>
      <c r="AE607" s="69" t="str">
        <f>INDEX('Translate table'!$H$2:$H$622,MATCH(Players!P607,'Translate table'!$G$2:$G$622,0))</f>
        <v>Anssi Jaakkola</v>
      </c>
      <c r="AF607" s="69">
        <f>IFERROR(INDEX('Euro Qual stats'!$A$1:$L$2071,MATCH(Players!$AE607,'Euro Qual stats'!$A$1:$A$2071,0),MATCH(Players!AF$2,'Euro Qual stats'!$A$1:$L$1,0)),0)</f>
        <v>0</v>
      </c>
      <c r="AG607" s="69">
        <f>IFERROR(INDEX('Euro Qual stats'!$A$1:$L$2071,MATCH(Players!$AE607,'Euro Qual stats'!$A$1:$A$2071,0),MATCH(Players!AG$2,'Euro Qual stats'!$A$1:$L$1,0)),0)</f>
        <v>0</v>
      </c>
      <c r="AH607" s="69">
        <f>IFERROR(INDEX('Euro Qual stats'!$A$1:$L$2071,MATCH(Players!$AE607,'Euro Qual stats'!$A$1:$A$2071,0),MATCH(Players!AH$2,'Euro Qual stats'!$A$1:$L$1,0)),0)</f>
        <v>0</v>
      </c>
      <c r="AI607" s="69">
        <f>IFERROR(INDEX('Euro Qual stats'!$A$1:$L$2071,MATCH(Players!$AE607,'Euro Qual stats'!$A$1:$A$2071,0),MATCH(Players!AI$2,'Euro Qual stats'!$A$1:$L$1,0)),0)</f>
        <v>0</v>
      </c>
      <c r="AJ607" s="85">
        <f t="shared" si="315"/>
        <v>0</v>
      </c>
      <c r="AK607" s="85">
        <f t="shared" si="316"/>
        <v>0</v>
      </c>
      <c r="AL607" s="85">
        <f t="shared" si="317"/>
        <v>0</v>
      </c>
      <c r="AM607" s="85">
        <f t="shared" si="318"/>
        <v>0</v>
      </c>
      <c r="AN607" s="85">
        <f t="shared" si="319"/>
        <v>0</v>
      </c>
      <c r="AO607" s="85">
        <f t="shared" si="320"/>
        <v>0</v>
      </c>
      <c r="AP607" s="2" t="str">
        <f t="shared" si="321"/>
        <v/>
      </c>
      <c r="AQ607" s="2" t="str">
        <f t="shared" si="322"/>
        <v/>
      </c>
      <c r="AR607" s="2" t="str">
        <f t="shared" si="323"/>
        <v/>
      </c>
      <c r="AS607" s="2" t="str">
        <f t="shared" si="324"/>
        <v/>
      </c>
      <c r="AT607" s="2" t="str">
        <f t="shared" si="325"/>
        <v/>
      </c>
      <c r="AU607" s="2">
        <f t="shared" si="345"/>
        <v>0</v>
      </c>
      <c r="AV607" s="2">
        <f t="shared" si="346"/>
        <v>0</v>
      </c>
      <c r="AW607" s="2">
        <f t="shared" si="347"/>
        <v>0</v>
      </c>
      <c r="AX607" s="2">
        <f t="shared" si="348"/>
        <v>2.7027027027027025E-2</v>
      </c>
      <c r="AY607" s="2">
        <f t="shared" si="349"/>
        <v>0</v>
      </c>
      <c r="AZ607" s="2">
        <f t="shared" si="326"/>
        <v>0</v>
      </c>
      <c r="BA607" s="2">
        <f t="shared" si="327"/>
        <v>0</v>
      </c>
      <c r="BB607" s="2">
        <f t="shared" si="328"/>
        <v>1.3513513513513513E-2</v>
      </c>
      <c r="BC607">
        <f t="shared" si="329"/>
        <v>0</v>
      </c>
      <c r="BD607" s="74">
        <f t="shared" si="330"/>
        <v>0</v>
      </c>
      <c r="BE607" s="74">
        <f t="shared" si="331"/>
        <v>0</v>
      </c>
      <c r="BF607" s="74">
        <f t="shared" si="332"/>
        <v>0</v>
      </c>
      <c r="BG607" s="2">
        <f t="shared" si="333"/>
        <v>1.3513513513513513E-2</v>
      </c>
      <c r="BH607" s="2">
        <f t="shared" si="334"/>
        <v>0</v>
      </c>
      <c r="BI607" s="2">
        <f t="shared" si="335"/>
        <v>0</v>
      </c>
      <c r="BJ607" s="2">
        <f t="shared" si="336"/>
        <v>0</v>
      </c>
      <c r="BK607" s="2">
        <f t="shared" si="337"/>
        <v>0</v>
      </c>
      <c r="BL607" s="2">
        <f t="shared" si="338"/>
        <v>1.3513513513513513E-2</v>
      </c>
      <c r="BM607" s="2">
        <f t="shared" si="339"/>
        <v>0</v>
      </c>
      <c r="BN607" s="2">
        <f t="shared" si="340"/>
        <v>0</v>
      </c>
      <c r="BO607" s="2">
        <f t="shared" si="341"/>
        <v>0</v>
      </c>
      <c r="BP607" s="2">
        <f t="shared" si="342"/>
        <v>0</v>
      </c>
      <c r="BQ607" s="2">
        <f t="shared" si="343"/>
        <v>1.3513513513513513E-2</v>
      </c>
      <c r="BR607" s="2">
        <f t="shared" si="344"/>
        <v>0</v>
      </c>
    </row>
    <row r="608" spans="1:70" x14ac:dyDescent="0.3">
      <c r="A608" s="93">
        <v>0</v>
      </c>
      <c r="B608">
        <v>204863</v>
      </c>
      <c r="C608" t="s">
        <v>3310</v>
      </c>
      <c r="D608" t="s">
        <v>3311</v>
      </c>
      <c r="E608" t="s">
        <v>3312</v>
      </c>
      <c r="F608">
        <v>18570</v>
      </c>
      <c r="G608" t="s">
        <v>868</v>
      </c>
      <c r="H608" t="s">
        <v>915</v>
      </c>
      <c r="I608" t="s">
        <v>5231</v>
      </c>
      <c r="J608">
        <v>0</v>
      </c>
      <c r="K608">
        <v>4</v>
      </c>
      <c r="L608">
        <v>0</v>
      </c>
      <c r="M608">
        <v>0</v>
      </c>
      <c r="N608">
        <v>163</v>
      </c>
      <c r="O608" t="s">
        <v>1273</v>
      </c>
      <c r="P608" t="s">
        <v>3313</v>
      </c>
      <c r="Q608" t="s">
        <v>3314</v>
      </c>
      <c r="R608">
        <v>0</v>
      </c>
      <c r="S608">
        <v>0</v>
      </c>
      <c r="T608">
        <v>3</v>
      </c>
      <c r="U608">
        <v>1</v>
      </c>
      <c r="V608">
        <v>180</v>
      </c>
      <c r="W608">
        <v>0</v>
      </c>
      <c r="X608">
        <v>0</v>
      </c>
      <c r="Y608">
        <v>0</v>
      </c>
      <c r="Z608" t="s">
        <v>868</v>
      </c>
      <c r="AA608" t="s">
        <v>690</v>
      </c>
      <c r="AB608" s="69" t="str">
        <f>IF(AA608&lt;&gt;"",INDEX(Lookup!$N$2:$N$5,MATCH(Players!AA608,Lookup!$P$2:$P$5,0)),INDEX(Lookup!$N$2:$N$5,MATCH(Players!O608,Lookup!$O$2:$O$5,0)))</f>
        <v>Goalkeeper</v>
      </c>
      <c r="AC608">
        <v>2995000</v>
      </c>
      <c r="AD608" s="69" t="s">
        <v>788</v>
      </c>
      <c r="AE608" s="69" t="str">
        <f>INDEX('Translate table'!$H$2:$H$622,MATCH(Players!P608,'Translate table'!$G$2:$G$622,0))</f>
        <v>Jesse Joronen</v>
      </c>
      <c r="AF608" s="69">
        <f>IFERROR(INDEX('Euro Qual stats'!$A$1:$L$2071,MATCH(Players!$AE608,'Euro Qual stats'!$A$1:$A$2071,0),MATCH(Players!AF$2,'Euro Qual stats'!$A$1:$L$1,0)),0)</f>
        <v>1</v>
      </c>
      <c r="AG608" s="69">
        <f>IFERROR(INDEX('Euro Qual stats'!$A$1:$L$2071,MATCH(Players!$AE608,'Euro Qual stats'!$A$1:$A$2071,0),MATCH(Players!AG$2,'Euro Qual stats'!$A$1:$L$1,0)),0)</f>
        <v>0</v>
      </c>
      <c r="AH608" s="69">
        <f>IFERROR(INDEX('Euro Qual stats'!$A$1:$L$2071,MATCH(Players!$AE608,'Euro Qual stats'!$A$1:$A$2071,0),MATCH(Players!AH$2,'Euro Qual stats'!$A$1:$L$1,0)),0)</f>
        <v>0</v>
      </c>
      <c r="AI608" s="69">
        <f>IFERROR(INDEX('Euro Qual stats'!$A$1:$L$2071,MATCH(Players!$AE608,'Euro Qual stats'!$A$1:$A$2071,0),MATCH(Players!AI$2,'Euro Qual stats'!$A$1:$L$1,0)),0)</f>
        <v>0</v>
      </c>
      <c r="AJ608" s="85">
        <f t="shared" si="315"/>
        <v>0</v>
      </c>
      <c r="AK608" s="85">
        <f t="shared" si="316"/>
        <v>0</v>
      </c>
      <c r="AL608" s="85">
        <f t="shared" si="317"/>
        <v>0</v>
      </c>
      <c r="AM608" s="85">
        <f t="shared" si="318"/>
        <v>0</v>
      </c>
      <c r="AN608" s="85">
        <f t="shared" si="319"/>
        <v>0</v>
      </c>
      <c r="AO608" s="85">
        <f t="shared" si="320"/>
        <v>0</v>
      </c>
      <c r="AP608" s="2">
        <f t="shared" si="321"/>
        <v>0</v>
      </c>
      <c r="AQ608" s="2">
        <f t="shared" si="322"/>
        <v>0</v>
      </c>
      <c r="AR608" s="2">
        <f t="shared" si="323"/>
        <v>0</v>
      </c>
      <c r="AS608" s="2">
        <f t="shared" si="324"/>
        <v>0</v>
      </c>
      <c r="AT608" s="2">
        <f t="shared" si="325"/>
        <v>0</v>
      </c>
      <c r="AU608" s="2">
        <f t="shared" si="345"/>
        <v>0</v>
      </c>
      <c r="AV608" s="2">
        <f t="shared" si="346"/>
        <v>0</v>
      </c>
      <c r="AW608" s="2">
        <f t="shared" si="347"/>
        <v>0</v>
      </c>
      <c r="AX608" s="2">
        <f t="shared" si="348"/>
        <v>0</v>
      </c>
      <c r="AY608" s="2">
        <f t="shared" si="349"/>
        <v>0</v>
      </c>
      <c r="AZ608" s="2">
        <f t="shared" si="326"/>
        <v>0</v>
      </c>
      <c r="BA608" s="2">
        <f t="shared" si="327"/>
        <v>0</v>
      </c>
      <c r="BB608" s="2">
        <f t="shared" si="328"/>
        <v>0</v>
      </c>
      <c r="BC608">
        <f t="shared" si="329"/>
        <v>0</v>
      </c>
      <c r="BD608" s="74">
        <f t="shared" si="330"/>
        <v>0</v>
      </c>
      <c r="BE608" s="74">
        <f t="shared" si="331"/>
        <v>0</v>
      </c>
      <c r="BF608" s="74">
        <f t="shared" si="332"/>
        <v>0</v>
      </c>
      <c r="BG608" s="2">
        <f t="shared" si="333"/>
        <v>0</v>
      </c>
      <c r="BH608" s="2">
        <f t="shared" si="334"/>
        <v>0</v>
      </c>
      <c r="BI608" s="2">
        <f t="shared" si="335"/>
        <v>0</v>
      </c>
      <c r="BJ608" s="2">
        <f t="shared" si="336"/>
        <v>0</v>
      </c>
      <c r="BK608" s="2">
        <f t="shared" si="337"/>
        <v>0</v>
      </c>
      <c r="BL608" s="2">
        <f t="shared" si="338"/>
        <v>0</v>
      </c>
      <c r="BM608" s="2">
        <f t="shared" si="339"/>
        <v>0</v>
      </c>
      <c r="BN608" s="2">
        <f t="shared" si="340"/>
        <v>0</v>
      </c>
      <c r="BO608" s="2">
        <f t="shared" si="341"/>
        <v>0</v>
      </c>
      <c r="BP608" s="2">
        <f t="shared" si="342"/>
        <v>0</v>
      </c>
      <c r="BQ608" s="2">
        <f t="shared" si="343"/>
        <v>0</v>
      </c>
      <c r="BR608" s="2">
        <f t="shared" si="344"/>
        <v>0</v>
      </c>
    </row>
    <row r="609" spans="1:70" x14ac:dyDescent="0.3">
      <c r="A609" s="93">
        <v>0</v>
      </c>
      <c r="B609">
        <v>223263</v>
      </c>
      <c r="C609" t="s">
        <v>3315</v>
      </c>
      <c r="D609" t="s">
        <v>1489</v>
      </c>
      <c r="E609" t="s">
        <v>3316</v>
      </c>
      <c r="F609">
        <v>18570</v>
      </c>
      <c r="G609" t="s">
        <v>868</v>
      </c>
      <c r="H609" t="s">
        <v>915</v>
      </c>
      <c r="I609" t="s">
        <v>5231</v>
      </c>
      <c r="J609">
        <v>0</v>
      </c>
      <c r="K609">
        <v>4</v>
      </c>
      <c r="L609">
        <v>0</v>
      </c>
      <c r="M609">
        <v>0</v>
      </c>
      <c r="N609">
        <v>7</v>
      </c>
      <c r="O609" t="s">
        <v>1301</v>
      </c>
      <c r="P609" t="s">
        <v>3317</v>
      </c>
      <c r="Q609" t="s">
        <v>1491</v>
      </c>
      <c r="R609">
        <v>1</v>
      </c>
      <c r="S609">
        <v>3</v>
      </c>
      <c r="T609">
        <v>0</v>
      </c>
      <c r="U609">
        <v>0</v>
      </c>
      <c r="V609">
        <v>1373</v>
      </c>
      <c r="W609">
        <v>11</v>
      </c>
      <c r="X609">
        <v>4</v>
      </c>
      <c r="Y609">
        <v>0</v>
      </c>
      <c r="Z609" t="s">
        <v>868</v>
      </c>
      <c r="AA609" t="s">
        <v>691</v>
      </c>
      <c r="AB609" s="69" t="str">
        <f>IF(AA609&lt;&gt;"",INDEX(Lookup!$N$2:$N$5,MATCH(Players!AA609,Lookup!$P$2:$P$5,0)),INDEX(Lookup!$N$2:$N$5,MATCH(Players!O609,Lookup!$O$2:$O$5,0)))</f>
        <v>Midfield</v>
      </c>
      <c r="AC609">
        <v>1995000</v>
      </c>
      <c r="AD609" s="69" t="s">
        <v>753</v>
      </c>
      <c r="AE609" s="69" t="str">
        <f>INDEX('Translate table'!$H$2:$H$622,MATCH(Players!P609,'Translate table'!$G$2:$G$622,0))</f>
        <v>Thomas Lam</v>
      </c>
      <c r="AF609" s="69">
        <f>IFERROR(INDEX('Euro Qual stats'!$A$1:$L$2071,MATCH(Players!$AE609,'Euro Qual stats'!$A$1:$A$2071,0),MATCH(Players!AF$2,'Euro Qual stats'!$A$1:$L$1,0)),0)</f>
        <v>1</v>
      </c>
      <c r="AG609" s="69">
        <f>IFERROR(INDEX('Euro Qual stats'!$A$1:$L$2071,MATCH(Players!$AE609,'Euro Qual stats'!$A$1:$A$2071,0),MATCH(Players!AG$2,'Euro Qual stats'!$A$1:$L$1,0)),0)</f>
        <v>0</v>
      </c>
      <c r="AH609" s="69">
        <f>IFERROR(INDEX('Euro Qual stats'!$A$1:$L$2071,MATCH(Players!$AE609,'Euro Qual stats'!$A$1:$A$2071,0),MATCH(Players!AH$2,'Euro Qual stats'!$A$1:$L$1,0)),0)</f>
        <v>0</v>
      </c>
      <c r="AI609" s="69">
        <f>IFERROR(INDEX('Euro Qual stats'!$A$1:$L$2071,MATCH(Players!$AE609,'Euro Qual stats'!$A$1:$A$2071,0),MATCH(Players!AI$2,'Euro Qual stats'!$A$1:$L$1,0)),0)</f>
        <v>0</v>
      </c>
      <c r="AJ609" s="85">
        <f t="shared" si="315"/>
        <v>0.14697053406998159</v>
      </c>
      <c r="AK609" s="85">
        <f t="shared" si="316"/>
        <v>0.20526243093922655</v>
      </c>
      <c r="AL609" s="85">
        <f t="shared" si="317"/>
        <v>0.21326427255985267</v>
      </c>
      <c r="AM609" s="85">
        <f t="shared" si="318"/>
        <v>0</v>
      </c>
      <c r="AN609" s="85">
        <f t="shared" si="319"/>
        <v>0</v>
      </c>
      <c r="AO609" s="85">
        <f t="shared" si="320"/>
        <v>0</v>
      </c>
      <c r="AP609" s="2">
        <f t="shared" si="321"/>
        <v>6.5549890750182083E-2</v>
      </c>
      <c r="AQ609" s="2">
        <f t="shared" si="322"/>
        <v>0.19664967225054625</v>
      </c>
      <c r="AR609" s="2">
        <f t="shared" si="323"/>
        <v>0.72104879825200296</v>
      </c>
      <c r="AS609" s="2">
        <f t="shared" si="324"/>
        <v>0.26219956300072833</v>
      </c>
      <c r="AT609" s="2">
        <f t="shared" si="325"/>
        <v>0</v>
      </c>
      <c r="AU609" s="2">
        <f t="shared" si="345"/>
        <v>6.5549890750182083E-2</v>
      </c>
      <c r="AV609" s="2">
        <f t="shared" si="346"/>
        <v>0.19664967225054625</v>
      </c>
      <c r="AW609" s="2">
        <f t="shared" si="347"/>
        <v>0.72104879825200296</v>
      </c>
      <c r="AX609" s="2">
        <f t="shared" si="348"/>
        <v>0.26219956300072833</v>
      </c>
      <c r="AY609" s="2">
        <f t="shared" si="349"/>
        <v>0</v>
      </c>
      <c r="AZ609" s="2">
        <f t="shared" si="326"/>
        <v>0.1354061608447043</v>
      </c>
      <c r="BA609" s="2">
        <f t="shared" si="327"/>
        <v>0.17181010316026391</v>
      </c>
      <c r="BB609" s="2">
        <f t="shared" si="328"/>
        <v>0.13109978150036417</v>
      </c>
      <c r="BC609">
        <f t="shared" si="329"/>
        <v>0</v>
      </c>
      <c r="BD609" s="74">
        <f t="shared" si="330"/>
        <v>0</v>
      </c>
      <c r="BE609" s="74">
        <f t="shared" si="331"/>
        <v>0</v>
      </c>
      <c r="BF609" s="74">
        <f t="shared" si="332"/>
        <v>0</v>
      </c>
      <c r="BG609" s="2">
        <f t="shared" si="333"/>
        <v>0.13109978150036417</v>
      </c>
      <c r="BH609" s="2">
        <f t="shared" si="334"/>
        <v>0</v>
      </c>
      <c r="BI609" s="2">
        <f t="shared" si="335"/>
        <v>0</v>
      </c>
      <c r="BJ609" s="2">
        <f t="shared" si="336"/>
        <v>0</v>
      </c>
      <c r="BK609" s="2">
        <f t="shared" si="337"/>
        <v>0</v>
      </c>
      <c r="BL609" s="2">
        <f t="shared" si="338"/>
        <v>0.13109978150036417</v>
      </c>
      <c r="BM609" s="2">
        <f t="shared" si="339"/>
        <v>0</v>
      </c>
      <c r="BN609" s="2">
        <f t="shared" si="340"/>
        <v>0</v>
      </c>
      <c r="BO609" s="2">
        <f t="shared" si="341"/>
        <v>0</v>
      </c>
      <c r="BP609" s="2">
        <f t="shared" si="342"/>
        <v>0</v>
      </c>
      <c r="BQ609" s="2">
        <f t="shared" si="343"/>
        <v>0.13109978150036417</v>
      </c>
      <c r="BR609" s="2">
        <f t="shared" si="344"/>
        <v>0</v>
      </c>
    </row>
    <row r="610" spans="1:70" x14ac:dyDescent="0.3">
      <c r="A610" s="93">
        <v>0</v>
      </c>
      <c r="B610">
        <v>223258</v>
      </c>
      <c r="C610" t="s">
        <v>3318</v>
      </c>
      <c r="D610" t="s">
        <v>3319</v>
      </c>
      <c r="E610" t="s">
        <v>3320</v>
      </c>
      <c r="F610">
        <v>18570</v>
      </c>
      <c r="G610" t="s">
        <v>868</v>
      </c>
      <c r="H610" t="s">
        <v>915</v>
      </c>
      <c r="I610" t="s">
        <v>5231</v>
      </c>
      <c r="J610">
        <v>0</v>
      </c>
      <c r="K610">
        <v>4</v>
      </c>
      <c r="L610">
        <v>0</v>
      </c>
      <c r="M610">
        <v>0</v>
      </c>
      <c r="N610">
        <v>51</v>
      </c>
      <c r="O610" t="s">
        <v>1301</v>
      </c>
      <c r="P610" t="s">
        <v>3321</v>
      </c>
      <c r="Q610" t="s">
        <v>2890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 t="s">
        <v>868</v>
      </c>
      <c r="AA610" t="s">
        <v>691</v>
      </c>
      <c r="AB610" s="69" t="str">
        <f>IF(AA610&lt;&gt;"",INDEX(Lookup!$N$2:$N$5,MATCH(Players!AA610,Lookup!$P$2:$P$5,0)),INDEX(Lookup!$N$2:$N$5,MATCH(Players!O610,Lookup!$O$2:$O$5,0)))</f>
        <v>Midfield</v>
      </c>
      <c r="AC610">
        <v>2495000</v>
      </c>
      <c r="AD610" s="69" t="s">
        <v>788</v>
      </c>
      <c r="AE610" s="69" t="str">
        <f>INDEX('Translate table'!$H$2:$H$622,MATCH(Players!P610,'Translate table'!$G$2:$G$622,0))</f>
        <v>Nikolai Muscat</v>
      </c>
      <c r="AF610" s="69">
        <f>IFERROR(INDEX('Euro Qual stats'!$A$1:$L$2071,MATCH(Players!$AE610,'Euro Qual stats'!$A$1:$A$2071,0),MATCH(Players!AF$2,'Euro Qual stats'!$A$1:$L$1,0)),0)</f>
        <v>1</v>
      </c>
      <c r="AG610" s="69">
        <f>IFERROR(INDEX('Euro Qual stats'!$A$1:$L$2071,MATCH(Players!$AE610,'Euro Qual stats'!$A$1:$A$2071,0),MATCH(Players!AG$2,'Euro Qual stats'!$A$1:$L$1,0)),0)</f>
        <v>0</v>
      </c>
      <c r="AH610" s="69">
        <f>IFERROR(INDEX('Euro Qual stats'!$A$1:$L$2071,MATCH(Players!$AE610,'Euro Qual stats'!$A$1:$A$2071,0),MATCH(Players!AH$2,'Euro Qual stats'!$A$1:$L$1,0)),0)</f>
        <v>0</v>
      </c>
      <c r="AI610" s="69">
        <f>IFERROR(INDEX('Euro Qual stats'!$A$1:$L$2071,MATCH(Players!$AE610,'Euro Qual stats'!$A$1:$A$2071,0),MATCH(Players!AI$2,'Euro Qual stats'!$A$1:$L$1,0)),0)</f>
        <v>0</v>
      </c>
      <c r="AJ610" s="85">
        <f t="shared" si="315"/>
        <v>0.14697053406998159</v>
      </c>
      <c r="AK610" s="85">
        <f t="shared" si="316"/>
        <v>0.20526243093922655</v>
      </c>
      <c r="AL610" s="85">
        <f t="shared" si="317"/>
        <v>0.21326427255985267</v>
      </c>
      <c r="AM610" s="85">
        <f t="shared" si="318"/>
        <v>0</v>
      </c>
      <c r="AN610" s="85">
        <f t="shared" si="319"/>
        <v>0</v>
      </c>
      <c r="AO610" s="85">
        <f t="shared" si="320"/>
        <v>0</v>
      </c>
      <c r="AP610" s="2" t="str">
        <f t="shared" si="321"/>
        <v/>
      </c>
      <c r="AQ610" s="2" t="str">
        <f t="shared" si="322"/>
        <v/>
      </c>
      <c r="AR610" s="2" t="str">
        <f t="shared" si="323"/>
        <v/>
      </c>
      <c r="AS610" s="2" t="str">
        <f t="shared" si="324"/>
        <v/>
      </c>
      <c r="AT610" s="2" t="str">
        <f t="shared" si="325"/>
        <v/>
      </c>
      <c r="AU610" s="2">
        <f t="shared" si="345"/>
        <v>0</v>
      </c>
      <c r="AV610" s="2">
        <f t="shared" si="346"/>
        <v>0</v>
      </c>
      <c r="AW610" s="2">
        <f t="shared" si="347"/>
        <v>7.9071179238124151E-2</v>
      </c>
      <c r="AX610" s="2">
        <f t="shared" si="348"/>
        <v>0.13674475927152546</v>
      </c>
      <c r="AY610" s="2">
        <f t="shared" si="349"/>
        <v>0</v>
      </c>
      <c r="AZ610" s="2">
        <f t="shared" si="326"/>
        <v>0.10263121546961328</v>
      </c>
      <c r="BA610" s="2">
        <f t="shared" si="327"/>
        <v>7.3485267034990795E-2</v>
      </c>
      <c r="BB610" s="2">
        <f t="shared" si="328"/>
        <v>6.8372379635762731E-2</v>
      </c>
      <c r="BC610">
        <f t="shared" si="329"/>
        <v>0</v>
      </c>
      <c r="BD610" s="74">
        <f t="shared" si="330"/>
        <v>0</v>
      </c>
      <c r="BE610" s="74">
        <f t="shared" si="331"/>
        <v>0</v>
      </c>
      <c r="BF610" s="74">
        <f t="shared" si="332"/>
        <v>0</v>
      </c>
      <c r="BG610" s="2">
        <f t="shared" si="333"/>
        <v>6.8372379635762731E-2</v>
      </c>
      <c r="BH610" s="2">
        <f t="shared" si="334"/>
        <v>0</v>
      </c>
      <c r="BI610" s="2">
        <f t="shared" si="335"/>
        <v>0</v>
      </c>
      <c r="BJ610" s="2">
        <f t="shared" si="336"/>
        <v>0</v>
      </c>
      <c r="BK610" s="2">
        <f t="shared" si="337"/>
        <v>0</v>
      </c>
      <c r="BL610" s="2">
        <f t="shared" si="338"/>
        <v>6.8372379635762731E-2</v>
      </c>
      <c r="BM610" s="2">
        <f t="shared" si="339"/>
        <v>0</v>
      </c>
      <c r="BN610" s="2">
        <f t="shared" si="340"/>
        <v>0</v>
      </c>
      <c r="BO610" s="2">
        <f t="shared" si="341"/>
        <v>0</v>
      </c>
      <c r="BP610" s="2">
        <f t="shared" si="342"/>
        <v>0</v>
      </c>
      <c r="BQ610" s="2">
        <f t="shared" si="343"/>
        <v>6.8372379635762731E-2</v>
      </c>
      <c r="BR610" s="2">
        <f t="shared" si="344"/>
        <v>0</v>
      </c>
    </row>
    <row r="611" spans="1:70" x14ac:dyDescent="0.3">
      <c r="A611" s="93">
        <v>0</v>
      </c>
      <c r="B611">
        <v>223257</v>
      </c>
      <c r="C611" t="s">
        <v>5224</v>
      </c>
      <c r="D611" t="s">
        <v>5225</v>
      </c>
      <c r="E611" t="s">
        <v>5226</v>
      </c>
      <c r="F611">
        <v>18570</v>
      </c>
      <c r="G611" t="s">
        <v>868</v>
      </c>
      <c r="H611" t="s">
        <v>915</v>
      </c>
      <c r="I611" t="s">
        <v>5231</v>
      </c>
      <c r="J611">
        <v>0</v>
      </c>
      <c r="K611">
        <v>4</v>
      </c>
      <c r="L611">
        <v>0</v>
      </c>
      <c r="M611">
        <v>0</v>
      </c>
      <c r="N611">
        <v>2</v>
      </c>
      <c r="O611" t="s">
        <v>1301</v>
      </c>
      <c r="P611" t="s">
        <v>5227</v>
      </c>
      <c r="Q611" t="s">
        <v>5228</v>
      </c>
      <c r="R611">
        <v>2</v>
      </c>
      <c r="S611">
        <v>1</v>
      </c>
      <c r="T611">
        <v>0</v>
      </c>
      <c r="U611">
        <v>0</v>
      </c>
      <c r="V611">
        <v>716</v>
      </c>
      <c r="W611">
        <v>7</v>
      </c>
      <c r="X611">
        <v>0</v>
      </c>
      <c r="Y611">
        <v>0</v>
      </c>
      <c r="Z611" t="s">
        <v>868</v>
      </c>
      <c r="AA611" t="s">
        <v>692</v>
      </c>
      <c r="AB611" s="69" t="str">
        <f>IF(AA611&lt;&gt;"",INDEX(Lookup!$N$2:$N$5,MATCH(Players!AA611,Lookup!$P$2:$P$5,0)),INDEX(Lookup!$N$2:$N$5,MATCH(Players!O611,Lookup!$O$2:$O$5,0)))</f>
        <v>Defense</v>
      </c>
      <c r="AC611">
        <v>1995000</v>
      </c>
      <c r="AD611" s="69" t="s">
        <v>753</v>
      </c>
      <c r="AE611" s="69" t="e">
        <f>INDEX('Translate table'!$H$2:$H$622,MATCH(Players!P611,'Translate table'!$G$2:$G$622,0))</f>
        <v>#N/A</v>
      </c>
      <c r="AF611" s="69">
        <f>IFERROR(INDEX('Euro Qual stats'!$A$1:$L$2071,MATCH(Players!$AE611,'Euro Qual stats'!$A$1:$A$2071,0),MATCH(Players!AF$2,'Euro Qual stats'!$A$1:$L$1,0)),0)</f>
        <v>0</v>
      </c>
      <c r="AG611" s="69">
        <f>IFERROR(INDEX('Euro Qual stats'!$A$1:$L$2071,MATCH(Players!$AE611,'Euro Qual stats'!$A$1:$A$2071,0),MATCH(Players!AG$2,'Euro Qual stats'!$A$1:$L$1,0)),0)</f>
        <v>0</v>
      </c>
      <c r="AH611" s="69">
        <f>IFERROR(INDEX('Euro Qual stats'!$A$1:$L$2071,MATCH(Players!$AE611,'Euro Qual stats'!$A$1:$A$2071,0),MATCH(Players!AH$2,'Euro Qual stats'!$A$1:$L$1,0)),0)</f>
        <v>0</v>
      </c>
      <c r="AI611" s="69">
        <f>IFERROR(INDEX('Euro Qual stats'!$A$1:$L$2071,MATCH(Players!$AE611,'Euro Qual stats'!$A$1:$A$2071,0),MATCH(Players!AI$2,'Euro Qual stats'!$A$1:$L$1,0)),0)</f>
        <v>0</v>
      </c>
      <c r="AJ611" s="85">
        <f t="shared" si="315"/>
        <v>9.3550295857988172E-2</v>
      </c>
      <c r="AK611" s="85">
        <f t="shared" si="316"/>
        <v>9.1775147928994105E-2</v>
      </c>
      <c r="AL611" s="85">
        <f t="shared" si="317"/>
        <v>0.18893491124260345</v>
      </c>
      <c r="AM611" s="85">
        <f t="shared" si="318"/>
        <v>0</v>
      </c>
      <c r="AN611" s="85">
        <f t="shared" si="319"/>
        <v>0</v>
      </c>
      <c r="AO611" s="85">
        <f t="shared" si="320"/>
        <v>0</v>
      </c>
      <c r="AP611" s="2">
        <f t="shared" si="321"/>
        <v>0.25139664804469275</v>
      </c>
      <c r="AQ611" s="2">
        <f t="shared" si="322"/>
        <v>0.12569832402234637</v>
      </c>
      <c r="AR611" s="2">
        <f t="shared" si="323"/>
        <v>0.87988826815642462</v>
      </c>
      <c r="AS611" s="2">
        <f t="shared" si="324"/>
        <v>0</v>
      </c>
      <c r="AT611" s="2">
        <f t="shared" si="325"/>
        <v>0</v>
      </c>
      <c r="AU611" s="2">
        <f t="shared" si="345"/>
        <v>0.25139664804469275</v>
      </c>
      <c r="AV611" s="2">
        <f t="shared" si="346"/>
        <v>0.12569832402234637</v>
      </c>
      <c r="AW611" s="2">
        <f t="shared" si="347"/>
        <v>0.87988826815642462</v>
      </c>
      <c r="AX611" s="2">
        <f t="shared" si="348"/>
        <v>0</v>
      </c>
      <c r="AY611" s="2">
        <f t="shared" si="349"/>
        <v>0</v>
      </c>
      <c r="AZ611" s="2">
        <f t="shared" si="326"/>
        <v>0.17158589798684343</v>
      </c>
      <c r="BA611" s="2">
        <f t="shared" si="327"/>
        <v>0.10962430994016728</v>
      </c>
      <c r="BB611" s="2">
        <f t="shared" si="328"/>
        <v>0</v>
      </c>
      <c r="BC611">
        <f t="shared" si="329"/>
        <v>0</v>
      </c>
      <c r="BD611" s="74">
        <f t="shared" si="330"/>
        <v>0</v>
      </c>
      <c r="BE611" s="74">
        <f t="shared" si="331"/>
        <v>0</v>
      </c>
      <c r="BF611" s="74">
        <f t="shared" si="332"/>
        <v>0</v>
      </c>
      <c r="BG611" s="2">
        <f t="shared" si="333"/>
        <v>0</v>
      </c>
      <c r="BH611" s="2">
        <f t="shared" si="334"/>
        <v>0</v>
      </c>
      <c r="BI611" s="2">
        <f t="shared" si="335"/>
        <v>0</v>
      </c>
      <c r="BJ611" s="2">
        <f t="shared" si="336"/>
        <v>0</v>
      </c>
      <c r="BK611" s="2">
        <f t="shared" si="337"/>
        <v>0</v>
      </c>
      <c r="BL611" s="2">
        <f t="shared" si="338"/>
        <v>0</v>
      </c>
      <c r="BM611" s="2">
        <f t="shared" si="339"/>
        <v>0</v>
      </c>
      <c r="BN611" s="2">
        <f t="shared" si="340"/>
        <v>0</v>
      </c>
      <c r="BO611" s="2">
        <f t="shared" si="341"/>
        <v>0</v>
      </c>
      <c r="BP611" s="2">
        <f t="shared" si="342"/>
        <v>0</v>
      </c>
      <c r="BQ611" s="2">
        <f t="shared" si="343"/>
        <v>0</v>
      </c>
      <c r="BR611" s="2">
        <f t="shared" si="344"/>
        <v>0</v>
      </c>
    </row>
    <row r="612" spans="1:70" x14ac:dyDescent="0.3">
      <c r="A612" s="93">
        <v>0</v>
      </c>
      <c r="B612">
        <v>223256</v>
      </c>
      <c r="C612" t="s">
        <v>3322</v>
      </c>
      <c r="D612" t="s">
        <v>1071</v>
      </c>
      <c r="E612" t="s">
        <v>3323</v>
      </c>
      <c r="F612">
        <v>18570</v>
      </c>
      <c r="G612" t="s">
        <v>868</v>
      </c>
      <c r="H612" t="s">
        <v>915</v>
      </c>
      <c r="I612" t="s">
        <v>5231</v>
      </c>
      <c r="J612">
        <v>0</v>
      </c>
      <c r="K612">
        <v>4</v>
      </c>
      <c r="L612">
        <v>0</v>
      </c>
      <c r="M612">
        <v>0</v>
      </c>
      <c r="N612">
        <v>8</v>
      </c>
      <c r="O612" t="s">
        <v>1301</v>
      </c>
      <c r="P612" t="s">
        <v>3324</v>
      </c>
      <c r="Q612" t="s">
        <v>2871</v>
      </c>
      <c r="R612">
        <v>1</v>
      </c>
      <c r="S612">
        <v>0</v>
      </c>
      <c r="T612">
        <v>0</v>
      </c>
      <c r="U612">
        <v>0</v>
      </c>
      <c r="V612">
        <v>1166</v>
      </c>
      <c r="W612">
        <v>7</v>
      </c>
      <c r="X612">
        <v>0</v>
      </c>
      <c r="Y612">
        <v>1</v>
      </c>
      <c r="Z612" t="s">
        <v>868</v>
      </c>
      <c r="AA612" t="s">
        <v>692</v>
      </c>
      <c r="AB612" s="69" t="str">
        <f>IF(AA612&lt;&gt;"",INDEX(Lookup!$N$2:$N$5,MATCH(Players!AA612,Lookup!$P$2:$P$5,0)),INDEX(Lookup!$N$2:$N$5,MATCH(Players!O612,Lookup!$O$2:$O$5,0)))</f>
        <v>Defense</v>
      </c>
      <c r="AC612">
        <v>1995000</v>
      </c>
      <c r="AD612" s="69" t="s">
        <v>789</v>
      </c>
      <c r="AE612" s="69" t="str">
        <f>INDEX('Translate table'!$H$2:$H$622,MATCH(Players!P612,'Translate table'!$G$2:$G$622,0))</f>
        <v>Sergi Roberto</v>
      </c>
      <c r="AF612" s="69">
        <f>IFERROR(INDEX('Euro Qual stats'!$A$1:$L$2071,MATCH(Players!$AE612,'Euro Qual stats'!$A$1:$A$2071,0),MATCH(Players!AF$2,'Euro Qual stats'!$A$1:$L$1,0)),0)</f>
        <v>2</v>
      </c>
      <c r="AG612" s="69">
        <f>IFERROR(INDEX('Euro Qual stats'!$A$1:$L$2071,MATCH(Players!$AE612,'Euro Qual stats'!$A$1:$A$2071,0),MATCH(Players!AG$2,'Euro Qual stats'!$A$1:$L$1,0)),0)</f>
        <v>0</v>
      </c>
      <c r="AH612" s="69">
        <f>IFERROR(INDEX('Euro Qual stats'!$A$1:$L$2071,MATCH(Players!$AE612,'Euro Qual stats'!$A$1:$A$2071,0),MATCH(Players!AH$2,'Euro Qual stats'!$A$1:$L$1,0)),0)</f>
        <v>0</v>
      </c>
      <c r="AI612" s="69">
        <f>IFERROR(INDEX('Euro Qual stats'!$A$1:$L$2071,MATCH(Players!$AE612,'Euro Qual stats'!$A$1:$A$2071,0),MATCH(Players!AI$2,'Euro Qual stats'!$A$1:$L$1,0)),0)</f>
        <v>0</v>
      </c>
      <c r="AJ612" s="85">
        <f t="shared" si="315"/>
        <v>7.7958579881656817E-2</v>
      </c>
      <c r="AK612" s="85">
        <f t="shared" si="316"/>
        <v>7.6479289940828421E-2</v>
      </c>
      <c r="AL612" s="85">
        <f t="shared" si="317"/>
        <v>0.1574457593688362</v>
      </c>
      <c r="AM612" s="85">
        <f t="shared" si="318"/>
        <v>0</v>
      </c>
      <c r="AN612" s="85">
        <f t="shared" si="319"/>
        <v>0</v>
      </c>
      <c r="AO612" s="85">
        <f t="shared" si="320"/>
        <v>0</v>
      </c>
      <c r="AP612" s="2">
        <f t="shared" si="321"/>
        <v>7.7186963979416809E-2</v>
      </c>
      <c r="AQ612" s="2">
        <f t="shared" si="322"/>
        <v>0</v>
      </c>
      <c r="AR612" s="2">
        <f t="shared" si="323"/>
        <v>0.54030874785591765</v>
      </c>
      <c r="AS612" s="2">
        <f t="shared" si="324"/>
        <v>0</v>
      </c>
      <c r="AT612" s="2">
        <f t="shared" si="325"/>
        <v>7.7186963979416809E-2</v>
      </c>
      <c r="AU612" s="2">
        <f t="shared" si="345"/>
        <v>7.7186963979416809E-2</v>
      </c>
      <c r="AV612" s="2">
        <f t="shared" si="346"/>
        <v>0</v>
      </c>
      <c r="AW612" s="2">
        <f t="shared" si="347"/>
        <v>0.54030874785591765</v>
      </c>
      <c r="AX612" s="2">
        <f t="shared" si="348"/>
        <v>0</v>
      </c>
      <c r="AY612" s="2">
        <f t="shared" si="349"/>
        <v>7.7186963979416809E-2</v>
      </c>
      <c r="AZ612" s="2">
        <f t="shared" si="326"/>
        <v>7.6833126960122622E-2</v>
      </c>
      <c r="BA612" s="2">
        <f t="shared" si="327"/>
        <v>3.8979289940828409E-2</v>
      </c>
      <c r="BB612" s="2">
        <f t="shared" si="328"/>
        <v>0</v>
      </c>
      <c r="BC612">
        <f t="shared" si="329"/>
        <v>0</v>
      </c>
      <c r="BD612" s="74">
        <f t="shared" si="330"/>
        <v>0</v>
      </c>
      <c r="BE612" s="74">
        <f t="shared" si="331"/>
        <v>0</v>
      </c>
      <c r="BF612" s="74">
        <f t="shared" si="332"/>
        <v>0</v>
      </c>
      <c r="BG612" s="2">
        <f t="shared" si="333"/>
        <v>0</v>
      </c>
      <c r="BH612" s="2">
        <f t="shared" si="334"/>
        <v>7.7186963979416809E-2</v>
      </c>
      <c r="BI612" s="2">
        <f t="shared" si="335"/>
        <v>0</v>
      </c>
      <c r="BJ612" s="2">
        <f t="shared" si="336"/>
        <v>0</v>
      </c>
      <c r="BK612" s="2">
        <f t="shared" si="337"/>
        <v>0</v>
      </c>
      <c r="BL612" s="2">
        <f t="shared" si="338"/>
        <v>0</v>
      </c>
      <c r="BM612" s="2">
        <f t="shared" si="339"/>
        <v>0.06</v>
      </c>
      <c r="BN612" s="2">
        <f t="shared" si="340"/>
        <v>0</v>
      </c>
      <c r="BO612" s="2">
        <f t="shared" si="341"/>
        <v>0</v>
      </c>
      <c r="BP612" s="2">
        <f t="shared" si="342"/>
        <v>0</v>
      </c>
      <c r="BQ612" s="2">
        <f t="shared" si="343"/>
        <v>0</v>
      </c>
      <c r="BR612" s="2">
        <f t="shared" si="344"/>
        <v>0.06</v>
      </c>
    </row>
    <row r="613" spans="1:70" x14ac:dyDescent="0.3">
      <c r="A613" s="93">
        <v>0</v>
      </c>
      <c r="B613">
        <v>223255</v>
      </c>
      <c r="C613" t="s">
        <v>3325</v>
      </c>
      <c r="D613" t="s">
        <v>1697</v>
      </c>
      <c r="E613" t="s">
        <v>3326</v>
      </c>
      <c r="F613">
        <v>18570</v>
      </c>
      <c r="G613" t="s">
        <v>868</v>
      </c>
      <c r="H613" t="s">
        <v>915</v>
      </c>
      <c r="I613" t="s">
        <v>979</v>
      </c>
      <c r="J613">
        <v>6.3</v>
      </c>
      <c r="K613">
        <v>4</v>
      </c>
      <c r="L613">
        <v>6.3</v>
      </c>
      <c r="M613">
        <v>0</v>
      </c>
      <c r="N613">
        <v>43</v>
      </c>
      <c r="O613" t="s">
        <v>1301</v>
      </c>
      <c r="P613" t="s">
        <v>3327</v>
      </c>
      <c r="Q613" t="s">
        <v>1699</v>
      </c>
      <c r="R613">
        <v>4</v>
      </c>
      <c r="S613">
        <v>1</v>
      </c>
      <c r="T613">
        <v>0</v>
      </c>
      <c r="U613">
        <v>4</v>
      </c>
      <c r="V613">
        <v>2990</v>
      </c>
      <c r="W613">
        <v>12</v>
      </c>
      <c r="X613">
        <v>8</v>
      </c>
      <c r="Y613">
        <v>0</v>
      </c>
      <c r="Z613" t="s">
        <v>868</v>
      </c>
      <c r="AA613" t="s">
        <v>692</v>
      </c>
      <c r="AB613" s="69" t="str">
        <f>IF(AA613&lt;&gt;"",INDEX(Lookup!$N$2:$N$5,MATCH(Players!AA613,Lookup!$P$2:$P$5,0)),INDEX(Lookup!$N$2:$N$5,MATCH(Players!O613,Lookup!$O$2:$O$5,0)))</f>
        <v>Defense</v>
      </c>
      <c r="AC613">
        <v>2092000</v>
      </c>
      <c r="AD613" s="69" t="s">
        <v>753</v>
      </c>
      <c r="AE613" s="69" t="str">
        <f>INDEX('Translate table'!$H$2:$H$622,MATCH(Players!P613,'Translate table'!$G$2:$G$622,0))</f>
        <v>Daniel O'Shaughnessy</v>
      </c>
      <c r="AF613" s="69">
        <f>IFERROR(INDEX('Euro Qual stats'!$A$1:$L$2071,MATCH(Players!$AE613,'Euro Qual stats'!$A$1:$A$2071,0),MATCH(Players!AF$2,'Euro Qual stats'!$A$1:$L$1,0)),0)</f>
        <v>0</v>
      </c>
      <c r="AG613" s="69">
        <f>IFERROR(INDEX('Euro Qual stats'!$A$1:$L$2071,MATCH(Players!$AE613,'Euro Qual stats'!$A$1:$A$2071,0),MATCH(Players!AG$2,'Euro Qual stats'!$A$1:$L$1,0)),0)</f>
        <v>0</v>
      </c>
      <c r="AH613" s="69">
        <f>IFERROR(INDEX('Euro Qual stats'!$A$1:$L$2071,MATCH(Players!$AE613,'Euro Qual stats'!$A$1:$A$2071,0),MATCH(Players!AH$2,'Euro Qual stats'!$A$1:$L$1,0)),0)</f>
        <v>0</v>
      </c>
      <c r="AI613" s="69">
        <f>IFERROR(INDEX('Euro Qual stats'!$A$1:$L$2071,MATCH(Players!$AE613,'Euro Qual stats'!$A$1:$A$2071,0),MATCH(Players!AI$2,'Euro Qual stats'!$A$1:$L$1,0)),0)</f>
        <v>0</v>
      </c>
      <c r="AJ613" s="85">
        <f t="shared" si="315"/>
        <v>9.3550295857988172E-2</v>
      </c>
      <c r="AK613" s="85">
        <f t="shared" si="316"/>
        <v>9.1775147928994105E-2</v>
      </c>
      <c r="AL613" s="85">
        <f t="shared" si="317"/>
        <v>0.18893491124260345</v>
      </c>
      <c r="AM613" s="85">
        <f t="shared" si="318"/>
        <v>8.7581412422439039E-2</v>
      </c>
      <c r="AN613" s="85">
        <f t="shared" si="319"/>
        <v>4.6100334716550596E-2</v>
      </c>
      <c r="AO613" s="85">
        <f t="shared" si="320"/>
        <v>0.11203576123712243</v>
      </c>
      <c r="AP613" s="2">
        <f t="shared" si="321"/>
        <v>0.12040133779264213</v>
      </c>
      <c r="AQ613" s="2">
        <f t="shared" si="322"/>
        <v>3.0100334448160532E-2</v>
      </c>
      <c r="AR613" s="2">
        <f t="shared" si="323"/>
        <v>0.3612040133779264</v>
      </c>
      <c r="AS613" s="2">
        <f t="shared" si="324"/>
        <v>0.24080267558528426</v>
      </c>
      <c r="AT613" s="2">
        <f t="shared" si="325"/>
        <v>0</v>
      </c>
      <c r="AU613" s="2">
        <f t="shared" si="345"/>
        <v>0.12040133779264213</v>
      </c>
      <c r="AV613" s="2">
        <f t="shared" si="346"/>
        <v>3.0100334448160532E-2</v>
      </c>
      <c r="AW613" s="2">
        <f t="shared" si="347"/>
        <v>0.3612040133779264</v>
      </c>
      <c r="AX613" s="2">
        <f t="shared" si="348"/>
        <v>0.24080267558528426</v>
      </c>
      <c r="AY613" s="2">
        <f t="shared" si="349"/>
        <v>0</v>
      </c>
      <c r="AZ613" s="2">
        <f t="shared" si="326"/>
        <v>0.10608824286081811</v>
      </c>
      <c r="BA613" s="2">
        <f t="shared" si="327"/>
        <v>6.1825315153074351E-2</v>
      </c>
      <c r="BB613" s="2">
        <f t="shared" si="328"/>
        <v>0.12040133779264213</v>
      </c>
      <c r="BC613">
        <f t="shared" si="329"/>
        <v>1</v>
      </c>
      <c r="BD613" s="74">
        <f t="shared" si="330"/>
        <v>5.7425446263080548E-2</v>
      </c>
      <c r="BE613" s="74">
        <f t="shared" si="331"/>
        <v>8.7702820442438059E-2</v>
      </c>
      <c r="BF613" s="74">
        <f t="shared" si="332"/>
        <v>7.8468482741661266E-2</v>
      </c>
      <c r="BG613" s="2">
        <f t="shared" si="333"/>
        <v>0.12040133779264213</v>
      </c>
      <c r="BH613" s="2">
        <f t="shared" si="334"/>
        <v>0</v>
      </c>
      <c r="BI613" s="2">
        <f t="shared" si="335"/>
        <v>5.7425446263080548E-2</v>
      </c>
      <c r="BJ613" s="2">
        <f t="shared" si="336"/>
        <v>8.7702820442438059E-2</v>
      </c>
      <c r="BK613" s="2">
        <f t="shared" si="337"/>
        <v>7.8468482741661266E-2</v>
      </c>
      <c r="BL613" s="2">
        <f t="shared" si="338"/>
        <v>0.12040133779264213</v>
      </c>
      <c r="BM613" s="2">
        <f t="shared" si="339"/>
        <v>0</v>
      </c>
      <c r="BN613" s="2">
        <f t="shared" si="340"/>
        <v>6.1791919702333241E-2</v>
      </c>
      <c r="BO613" s="2">
        <f t="shared" si="341"/>
        <v>8.9474873527226939E-2</v>
      </c>
      <c r="BP613" s="2">
        <f t="shared" si="342"/>
        <v>8.3964182169737195E-2</v>
      </c>
      <c r="BQ613" s="2">
        <f t="shared" si="343"/>
        <v>0.12040133779264213</v>
      </c>
      <c r="BR613" s="2">
        <f t="shared" si="344"/>
        <v>0</v>
      </c>
    </row>
    <row r="614" spans="1:70" x14ac:dyDescent="0.3">
      <c r="A614" s="93">
        <v>0</v>
      </c>
      <c r="B614">
        <v>213409</v>
      </c>
      <c r="C614" t="s">
        <v>3330</v>
      </c>
      <c r="D614" t="s">
        <v>3331</v>
      </c>
      <c r="E614" t="s">
        <v>3332</v>
      </c>
      <c r="F614">
        <v>18570</v>
      </c>
      <c r="G614" t="s">
        <v>868</v>
      </c>
      <c r="H614" t="s">
        <v>915</v>
      </c>
      <c r="I614" t="s">
        <v>979</v>
      </c>
      <c r="J614">
        <v>6.3</v>
      </c>
      <c r="K614">
        <v>4</v>
      </c>
      <c r="L614">
        <v>6.3</v>
      </c>
      <c r="M614">
        <v>0</v>
      </c>
      <c r="N614">
        <v>55</v>
      </c>
      <c r="O614" t="s">
        <v>1301</v>
      </c>
      <c r="P614" t="s">
        <v>3333</v>
      </c>
      <c r="Q614" t="s">
        <v>3333</v>
      </c>
      <c r="R614">
        <v>0</v>
      </c>
      <c r="S614">
        <v>0</v>
      </c>
      <c r="T614">
        <v>0</v>
      </c>
      <c r="U614">
        <v>2</v>
      </c>
      <c r="V614">
        <v>1395</v>
      </c>
      <c r="W614">
        <v>3</v>
      </c>
      <c r="X614">
        <v>2</v>
      </c>
      <c r="Y614">
        <v>0</v>
      </c>
      <c r="Z614" t="s">
        <v>868</v>
      </c>
      <c r="AA614" t="s">
        <v>692</v>
      </c>
      <c r="AB614" s="69" t="str">
        <f>IF(AA614&lt;&gt;"",INDEX(Lookup!$N$2:$N$5,MATCH(Players!AA614,Lookup!$P$2:$P$5,0)),INDEX(Lookup!$N$2:$N$5,MATCH(Players!O614,Lookup!$O$2:$O$5,0)))</f>
        <v>Defense</v>
      </c>
      <c r="AC614">
        <v>2592000</v>
      </c>
      <c r="AD614" s="69" t="s">
        <v>788</v>
      </c>
      <c r="AE614" s="69" t="str">
        <f>INDEX('Translate table'!$H$2:$H$622,MATCH(Players!P614,'Translate table'!$G$2:$G$622,0))</f>
        <v>Jukka Raitala</v>
      </c>
      <c r="AF614" s="69">
        <f>IFERROR(INDEX('Euro Qual stats'!$A$1:$L$2071,MATCH(Players!$AE614,'Euro Qual stats'!$A$1:$A$2071,0),MATCH(Players!AF$2,'Euro Qual stats'!$A$1:$L$1,0)),0)</f>
        <v>7</v>
      </c>
      <c r="AG614" s="69">
        <f>IFERROR(INDEX('Euro Qual stats'!$A$1:$L$2071,MATCH(Players!$AE614,'Euro Qual stats'!$A$1:$A$2071,0),MATCH(Players!AG$2,'Euro Qual stats'!$A$1:$L$1,0)),0)</f>
        <v>0</v>
      </c>
      <c r="AH614" s="69">
        <f>IFERROR(INDEX('Euro Qual stats'!$A$1:$L$2071,MATCH(Players!$AE614,'Euro Qual stats'!$A$1:$A$2071,0),MATCH(Players!AH$2,'Euro Qual stats'!$A$1:$L$1,0)),0)</f>
        <v>0</v>
      </c>
      <c r="AI614" s="69">
        <f>IFERROR(INDEX('Euro Qual stats'!$A$1:$L$2071,MATCH(Players!$AE614,'Euro Qual stats'!$A$1:$A$2071,0),MATCH(Players!AI$2,'Euro Qual stats'!$A$1:$L$1,0)),0)</f>
        <v>0.15</v>
      </c>
      <c r="AJ614" s="85">
        <f t="shared" si="315"/>
        <v>3.8979289940828409E-2</v>
      </c>
      <c r="AK614" s="85">
        <f t="shared" si="316"/>
        <v>3.8239644970414211E-2</v>
      </c>
      <c r="AL614" s="85">
        <f t="shared" si="317"/>
        <v>0.16622287968441812</v>
      </c>
      <c r="AM614" s="85">
        <f t="shared" si="318"/>
        <v>3.6492255176016265E-2</v>
      </c>
      <c r="AN614" s="85">
        <f t="shared" si="319"/>
        <v>1.9208472798562748E-2</v>
      </c>
      <c r="AO614" s="85">
        <f t="shared" si="320"/>
        <v>9.8567844015643558E-2</v>
      </c>
      <c r="AP614" s="2">
        <f t="shared" si="321"/>
        <v>0</v>
      </c>
      <c r="AQ614" s="2">
        <f t="shared" si="322"/>
        <v>0</v>
      </c>
      <c r="AR614" s="2">
        <f t="shared" si="323"/>
        <v>0.19354838709677419</v>
      </c>
      <c r="AS614" s="2">
        <f t="shared" si="324"/>
        <v>0.12903225806451613</v>
      </c>
      <c r="AT614" s="2">
        <f t="shared" si="325"/>
        <v>0</v>
      </c>
      <c r="AU614" s="2">
        <f t="shared" si="345"/>
        <v>0</v>
      </c>
      <c r="AV614" s="2">
        <f t="shared" si="346"/>
        <v>0</v>
      </c>
      <c r="AW614" s="2">
        <f t="shared" si="347"/>
        <v>0.19354838709677419</v>
      </c>
      <c r="AX614" s="2">
        <f t="shared" si="348"/>
        <v>0.12903225806451613</v>
      </c>
      <c r="AY614" s="2">
        <f t="shared" si="349"/>
        <v>0</v>
      </c>
      <c r="AZ614" s="2">
        <f t="shared" si="326"/>
        <v>1.9119822485207105E-2</v>
      </c>
      <c r="BA614" s="2">
        <f t="shared" si="327"/>
        <v>1.9489644970414204E-2</v>
      </c>
      <c r="BB614" s="2">
        <f t="shared" si="328"/>
        <v>0.13951612903225807</v>
      </c>
      <c r="BC614">
        <f t="shared" si="329"/>
        <v>1</v>
      </c>
      <c r="BD614" s="74">
        <f t="shared" si="330"/>
        <v>1.0349538356709029E-2</v>
      </c>
      <c r="BE614" s="74">
        <f t="shared" si="331"/>
        <v>2.7647199680179969E-2</v>
      </c>
      <c r="BF614" s="74">
        <f t="shared" si="332"/>
        <v>4.2046731791678706E-2</v>
      </c>
      <c r="BG614" s="2">
        <f t="shared" si="333"/>
        <v>0.13951612903225807</v>
      </c>
      <c r="BH614" s="2">
        <f t="shared" si="334"/>
        <v>0</v>
      </c>
      <c r="BI614" s="2">
        <f t="shared" si="335"/>
        <v>1.0349538356709029E-2</v>
      </c>
      <c r="BJ614" s="2">
        <f t="shared" si="336"/>
        <v>2.7647199680179969E-2</v>
      </c>
      <c r="BK614" s="2">
        <f t="shared" si="337"/>
        <v>4.2046731791678706E-2</v>
      </c>
      <c r="BL614" s="2">
        <f t="shared" si="338"/>
        <v>0.13951612903225807</v>
      </c>
      <c r="BM614" s="2">
        <f t="shared" si="339"/>
        <v>0</v>
      </c>
      <c r="BN614" s="2">
        <f t="shared" si="340"/>
        <v>1.113648886878804E-2</v>
      </c>
      <c r="BO614" s="2">
        <f t="shared" si="341"/>
        <v>2.820581689718489E-2</v>
      </c>
      <c r="BP614" s="2">
        <f t="shared" si="342"/>
        <v>4.4991559979841257E-2</v>
      </c>
      <c r="BQ614" s="2">
        <f t="shared" si="343"/>
        <v>0.13951612903225807</v>
      </c>
      <c r="BR614" s="2">
        <f t="shared" si="344"/>
        <v>0</v>
      </c>
    </row>
    <row r="615" spans="1:70" x14ac:dyDescent="0.3">
      <c r="A615" s="93">
        <v>0</v>
      </c>
      <c r="B615">
        <v>204869</v>
      </c>
      <c r="C615" t="s">
        <v>3334</v>
      </c>
      <c r="D615" t="s">
        <v>3335</v>
      </c>
      <c r="E615" t="s">
        <v>3336</v>
      </c>
      <c r="F615">
        <v>18570</v>
      </c>
      <c r="G615" t="s">
        <v>868</v>
      </c>
      <c r="H615" t="s">
        <v>915</v>
      </c>
      <c r="I615" t="s">
        <v>979</v>
      </c>
      <c r="J615">
        <v>4.3</v>
      </c>
      <c r="K615">
        <v>4</v>
      </c>
      <c r="L615">
        <v>4.3</v>
      </c>
      <c r="M615">
        <v>0</v>
      </c>
      <c r="N615">
        <v>209</v>
      </c>
      <c r="O615" t="s">
        <v>1301</v>
      </c>
      <c r="P615" t="s">
        <v>3337</v>
      </c>
      <c r="Q615" t="s">
        <v>3338</v>
      </c>
      <c r="R615">
        <v>0</v>
      </c>
      <c r="S615">
        <v>0</v>
      </c>
      <c r="T615">
        <v>0</v>
      </c>
      <c r="U615">
        <v>0</v>
      </c>
      <c r="V615">
        <v>21</v>
      </c>
      <c r="W615">
        <v>0</v>
      </c>
      <c r="X615">
        <v>0</v>
      </c>
      <c r="Y615">
        <v>0</v>
      </c>
      <c r="Z615" t="s">
        <v>868</v>
      </c>
      <c r="AA615" t="s">
        <v>692</v>
      </c>
      <c r="AB615" s="69" t="str">
        <f>IF(AA615&lt;&gt;"",INDEX(Lookup!$N$2:$N$5,MATCH(Players!AA615,Lookup!$P$2:$P$5,0)),INDEX(Lookup!$N$2:$N$5,MATCH(Players!O615,Lookup!$O$2:$O$5,0)))</f>
        <v>Defense</v>
      </c>
      <c r="AC615">
        <v>2592000</v>
      </c>
      <c r="AD615" s="69" t="s">
        <v>788</v>
      </c>
      <c r="AE615" s="69" t="str">
        <f>INDEX('Translate table'!$H$2:$H$622,MATCH(Players!P615,'Translate table'!$G$2:$G$622,0))</f>
        <v>Paulus Arajuuri</v>
      </c>
      <c r="AF615" s="69">
        <f>IFERROR(INDEX('Euro Qual stats'!$A$1:$L$2071,MATCH(Players!$AE615,'Euro Qual stats'!$A$1:$A$2071,0),MATCH(Players!AF$2,'Euro Qual stats'!$A$1:$L$1,0)),0)</f>
        <v>8</v>
      </c>
      <c r="AG615" s="69">
        <f>IFERROR(INDEX('Euro Qual stats'!$A$1:$L$2071,MATCH(Players!$AE615,'Euro Qual stats'!$A$1:$A$2071,0),MATCH(Players!AG$2,'Euro Qual stats'!$A$1:$L$1,0)),0)</f>
        <v>0</v>
      </c>
      <c r="AH615" s="69">
        <f>IFERROR(INDEX('Euro Qual stats'!$A$1:$L$2071,MATCH(Players!$AE615,'Euro Qual stats'!$A$1:$A$2071,0),MATCH(Players!AH$2,'Euro Qual stats'!$A$1:$L$1,0)),0)</f>
        <v>0</v>
      </c>
      <c r="AI615" s="69">
        <f>IFERROR(INDEX('Euro Qual stats'!$A$1:$L$2071,MATCH(Players!$AE615,'Euro Qual stats'!$A$1:$A$2071,0),MATCH(Players!AI$2,'Euro Qual stats'!$A$1:$L$1,0)),0)</f>
        <v>0.14000000000000001</v>
      </c>
      <c r="AJ615" s="85">
        <f t="shared" si="315"/>
        <v>3.1183431952662724E-2</v>
      </c>
      <c r="AK615" s="85">
        <f t="shared" si="316"/>
        <v>3.0591715976331368E-2</v>
      </c>
      <c r="AL615" s="85">
        <f t="shared" si="317"/>
        <v>0.15631163708086782</v>
      </c>
      <c r="AM615" s="85">
        <f t="shared" si="318"/>
        <v>2.9193804140813011E-2</v>
      </c>
      <c r="AN615" s="85">
        <f t="shared" si="319"/>
        <v>1.5366778238850199E-2</v>
      </c>
      <c r="AO615" s="85">
        <f t="shared" si="320"/>
        <v>9.2690615701450624E-2</v>
      </c>
      <c r="AP615" s="2">
        <f t="shared" si="321"/>
        <v>0</v>
      </c>
      <c r="AQ615" s="2">
        <f t="shared" si="322"/>
        <v>0</v>
      </c>
      <c r="AR615" s="2">
        <f t="shared" si="323"/>
        <v>0</v>
      </c>
      <c r="AS615" s="2">
        <f t="shared" si="324"/>
        <v>0</v>
      </c>
      <c r="AT615" s="2">
        <f t="shared" si="325"/>
        <v>0</v>
      </c>
      <c r="AU615" s="2">
        <f t="shared" si="345"/>
        <v>0</v>
      </c>
      <c r="AV615" s="2">
        <f t="shared" si="346"/>
        <v>0</v>
      </c>
      <c r="AW615" s="2">
        <f t="shared" si="347"/>
        <v>0</v>
      </c>
      <c r="AX615" s="2">
        <f t="shared" si="348"/>
        <v>0</v>
      </c>
      <c r="AY615" s="2">
        <f t="shared" si="349"/>
        <v>0</v>
      </c>
      <c r="AZ615" s="2">
        <f t="shared" si="326"/>
        <v>1.5295857988165684E-2</v>
      </c>
      <c r="BA615" s="2">
        <f t="shared" si="327"/>
        <v>1.5591715976331362E-2</v>
      </c>
      <c r="BB615" s="2">
        <f t="shared" si="328"/>
        <v>7.0000000000000007E-2</v>
      </c>
      <c r="BC615">
        <f t="shared" si="329"/>
        <v>1</v>
      </c>
      <c r="BD615" s="74">
        <f t="shared" si="330"/>
        <v>8.2796306853672227E-3</v>
      </c>
      <c r="BE615" s="74">
        <f t="shared" si="331"/>
        <v>2.2117759744143973E-2</v>
      </c>
      <c r="BF615" s="74">
        <f t="shared" si="332"/>
        <v>0</v>
      </c>
      <c r="BG615" s="2">
        <f t="shared" si="333"/>
        <v>7.0000000000000007E-2</v>
      </c>
      <c r="BH615" s="2">
        <f t="shared" si="334"/>
        <v>0</v>
      </c>
      <c r="BI615" s="2">
        <f t="shared" si="335"/>
        <v>8.2796306853672227E-3</v>
      </c>
      <c r="BJ615" s="2">
        <f t="shared" si="336"/>
        <v>2.2117759744143973E-2</v>
      </c>
      <c r="BK615" s="2">
        <f t="shared" si="337"/>
        <v>0</v>
      </c>
      <c r="BL615" s="2">
        <f t="shared" si="338"/>
        <v>7.0000000000000007E-2</v>
      </c>
      <c r="BM615" s="2">
        <f t="shared" si="339"/>
        <v>0</v>
      </c>
      <c r="BN615" s="2">
        <f t="shared" si="340"/>
        <v>8.9091910950304318E-3</v>
      </c>
      <c r="BO615" s="2">
        <f t="shared" si="341"/>
        <v>2.2564653517747911E-2</v>
      </c>
      <c r="BP615" s="2">
        <f t="shared" si="342"/>
        <v>0</v>
      </c>
      <c r="BQ615" s="2">
        <f t="shared" si="343"/>
        <v>7.0000000000000007E-2</v>
      </c>
      <c r="BR615" s="2">
        <f t="shared" si="344"/>
        <v>0</v>
      </c>
    </row>
    <row r="616" spans="1:70" x14ac:dyDescent="0.3">
      <c r="A616" s="93">
        <v>0</v>
      </c>
      <c r="B616">
        <v>204867</v>
      </c>
      <c r="C616" t="s">
        <v>5229</v>
      </c>
      <c r="E616" t="s">
        <v>3339</v>
      </c>
      <c r="F616">
        <v>18570</v>
      </c>
      <c r="G616" t="s">
        <v>868</v>
      </c>
      <c r="H616" t="s">
        <v>915</v>
      </c>
      <c r="I616" t="s">
        <v>5231</v>
      </c>
      <c r="J616">
        <v>1</v>
      </c>
      <c r="K616">
        <v>4</v>
      </c>
      <c r="L616">
        <v>1</v>
      </c>
      <c r="M616">
        <v>1</v>
      </c>
      <c r="N616">
        <v>32</v>
      </c>
      <c r="O616" t="s">
        <v>1301</v>
      </c>
      <c r="P616" t="s">
        <v>5230</v>
      </c>
      <c r="Q616" t="s">
        <v>1155</v>
      </c>
      <c r="Z616" t="s">
        <v>868</v>
      </c>
      <c r="AA616" t="s">
        <v>692</v>
      </c>
      <c r="AB616" s="69" t="str">
        <f>IF(AA616&lt;&gt;"",INDEX(Lookup!$N$2:$N$5,MATCH(Players!AA616,Lookup!$P$2:$P$5,0)),INDEX(Lookup!$N$2:$N$5,MATCH(Players!O616,Lookup!$O$2:$O$5,0)))</f>
        <v>Defense</v>
      </c>
      <c r="AC616">
        <v>2032000</v>
      </c>
      <c r="AD616" s="69" t="s">
        <v>753</v>
      </c>
      <c r="AE616" s="69" t="e">
        <f>INDEX('Translate table'!$H$2:$H$622,MATCH(Players!P616,'Translate table'!$G$2:$G$622,0))</f>
        <v>#N/A</v>
      </c>
      <c r="AF616" s="69">
        <f>IFERROR(INDEX('Euro Qual stats'!$A$1:$L$2071,MATCH(Players!$AE616,'Euro Qual stats'!$A$1:$A$2071,0),MATCH(Players!AF$2,'Euro Qual stats'!$A$1:$L$1,0)),0)</f>
        <v>0</v>
      </c>
      <c r="AG616" s="69">
        <f>IFERROR(INDEX('Euro Qual stats'!$A$1:$L$2071,MATCH(Players!$AE616,'Euro Qual stats'!$A$1:$A$2071,0),MATCH(Players!AG$2,'Euro Qual stats'!$A$1:$L$1,0)),0)</f>
        <v>0</v>
      </c>
      <c r="AH616" s="69">
        <f>IFERROR(INDEX('Euro Qual stats'!$A$1:$L$2071,MATCH(Players!$AE616,'Euro Qual stats'!$A$1:$A$2071,0),MATCH(Players!AH$2,'Euro Qual stats'!$A$1:$L$1,0)),0)</f>
        <v>0</v>
      </c>
      <c r="AI616" s="69">
        <f>IFERROR(INDEX('Euro Qual stats'!$A$1:$L$2071,MATCH(Players!$AE616,'Euro Qual stats'!$A$1:$A$2071,0),MATCH(Players!AI$2,'Euro Qual stats'!$A$1:$L$1,0)),0)</f>
        <v>0</v>
      </c>
      <c r="AJ616" s="85">
        <f t="shared" si="315"/>
        <v>9.3550295857988172E-2</v>
      </c>
      <c r="AK616" s="85">
        <f t="shared" si="316"/>
        <v>9.1775147928994105E-2</v>
      </c>
      <c r="AL616" s="85">
        <f t="shared" si="317"/>
        <v>0.18893491124260345</v>
      </c>
      <c r="AM616" s="85">
        <f t="shared" si="318"/>
        <v>0</v>
      </c>
      <c r="AN616" s="85">
        <f t="shared" si="319"/>
        <v>0</v>
      </c>
      <c r="AO616" s="85">
        <f t="shared" si="320"/>
        <v>0</v>
      </c>
      <c r="AP616" s="2" t="str">
        <f t="shared" si="321"/>
        <v/>
      </c>
      <c r="AQ616" s="2" t="str">
        <f t="shared" si="322"/>
        <v/>
      </c>
      <c r="AR616" s="2" t="str">
        <f t="shared" si="323"/>
        <v/>
      </c>
      <c r="AS616" s="2" t="str">
        <f t="shared" si="324"/>
        <v/>
      </c>
      <c r="AT616" s="2" t="str">
        <f t="shared" si="325"/>
        <v/>
      </c>
      <c r="AU616" s="2">
        <f t="shared" si="345"/>
        <v>0</v>
      </c>
      <c r="AV616" s="2">
        <f t="shared" si="346"/>
        <v>0</v>
      </c>
      <c r="AW616" s="2">
        <f t="shared" si="347"/>
        <v>7.9071179238124151E-2</v>
      </c>
      <c r="AX616" s="2">
        <f t="shared" si="348"/>
        <v>0.13674475927152546</v>
      </c>
      <c r="AY616" s="2">
        <f t="shared" si="349"/>
        <v>0</v>
      </c>
      <c r="AZ616" s="2">
        <f t="shared" si="326"/>
        <v>4.5887573964497053E-2</v>
      </c>
      <c r="BA616" s="2">
        <f t="shared" si="327"/>
        <v>4.6775147928994086E-2</v>
      </c>
      <c r="BB616" s="2">
        <f t="shared" si="328"/>
        <v>6.8372379635762731E-2</v>
      </c>
      <c r="BC616">
        <f t="shared" si="329"/>
        <v>0</v>
      </c>
      <c r="BD616" s="74">
        <f t="shared" si="330"/>
        <v>0</v>
      </c>
      <c r="BE616" s="74">
        <f t="shared" si="331"/>
        <v>0</v>
      </c>
      <c r="BF616" s="74">
        <f t="shared" si="332"/>
        <v>0</v>
      </c>
      <c r="BG616" s="2">
        <f t="shared" si="333"/>
        <v>6.8372379635762731E-2</v>
      </c>
      <c r="BH616" s="2">
        <f t="shared" si="334"/>
        <v>0</v>
      </c>
      <c r="BI616" s="2">
        <f t="shared" si="335"/>
        <v>0</v>
      </c>
      <c r="BJ616" s="2">
        <f t="shared" si="336"/>
        <v>0</v>
      </c>
      <c r="BK616" s="2">
        <f t="shared" si="337"/>
        <v>0</v>
      </c>
      <c r="BL616" s="2">
        <f t="shared" si="338"/>
        <v>6.8372379635762731E-2</v>
      </c>
      <c r="BM616" s="2">
        <f t="shared" si="339"/>
        <v>0</v>
      </c>
      <c r="BN616" s="2">
        <f t="shared" si="340"/>
        <v>0</v>
      </c>
      <c r="BO616" s="2">
        <f t="shared" si="341"/>
        <v>0</v>
      </c>
      <c r="BP616" s="2">
        <f t="shared" si="342"/>
        <v>0</v>
      </c>
      <c r="BQ616" s="2">
        <f t="shared" si="343"/>
        <v>6.8372379635762731E-2</v>
      </c>
      <c r="BR616" s="2">
        <f t="shared" si="344"/>
        <v>0</v>
      </c>
    </row>
    <row r="617" spans="1:70" x14ac:dyDescent="0.3">
      <c r="A617" s="93">
        <v>0</v>
      </c>
      <c r="B617">
        <v>204862</v>
      </c>
      <c r="C617" t="s">
        <v>3341</v>
      </c>
      <c r="D617" t="s">
        <v>3342</v>
      </c>
      <c r="E617" t="s">
        <v>3343</v>
      </c>
      <c r="F617">
        <v>18570</v>
      </c>
      <c r="G617" t="s">
        <v>868</v>
      </c>
      <c r="H617" t="s">
        <v>915</v>
      </c>
      <c r="I617" t="s">
        <v>979</v>
      </c>
      <c r="J617">
        <v>6.3</v>
      </c>
      <c r="K617">
        <v>4</v>
      </c>
      <c r="L617">
        <v>6.3</v>
      </c>
      <c r="M617">
        <v>0</v>
      </c>
      <c r="N617">
        <v>235</v>
      </c>
      <c r="O617" t="s">
        <v>1301</v>
      </c>
      <c r="P617" t="s">
        <v>3344</v>
      </c>
      <c r="Q617" t="s">
        <v>3345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 t="s">
        <v>868</v>
      </c>
      <c r="AA617" t="s">
        <v>692</v>
      </c>
      <c r="AB617" s="69" t="str">
        <f>IF(AA617&lt;&gt;"",INDEX(Lookup!$N$2:$N$5,MATCH(Players!AA617,Lookup!$P$2:$P$5,0)),INDEX(Lookup!$N$2:$N$5,MATCH(Players!O617,Lookup!$O$2:$O$5,0)))</f>
        <v>Defense</v>
      </c>
      <c r="AC617">
        <v>2592000</v>
      </c>
      <c r="AD617" s="69" t="s">
        <v>788</v>
      </c>
      <c r="AE617" s="69" t="str">
        <f>INDEX('Translate table'!$H$2:$H$622,MATCH(Players!P617,'Translate table'!$G$2:$G$622,0))</f>
        <v>Joona Toivio</v>
      </c>
      <c r="AF617" s="69">
        <f>IFERROR(INDEX('Euro Qual stats'!$A$1:$L$2071,MATCH(Players!$AE617,'Euro Qual stats'!$A$1:$A$2071,0),MATCH(Players!AF$2,'Euro Qual stats'!$A$1:$L$1,0)),0)</f>
        <v>10</v>
      </c>
      <c r="AG617" s="69">
        <f>IFERROR(INDEX('Euro Qual stats'!$A$1:$L$2071,MATCH(Players!$AE617,'Euro Qual stats'!$A$1:$A$2071,0),MATCH(Players!AG$2,'Euro Qual stats'!$A$1:$L$1,0)),0)</f>
        <v>0</v>
      </c>
      <c r="AH617" s="69">
        <f>IFERROR(INDEX('Euro Qual stats'!$A$1:$L$2071,MATCH(Players!$AE617,'Euro Qual stats'!$A$1:$A$2071,0),MATCH(Players!AH$2,'Euro Qual stats'!$A$1:$L$1,0)),0)</f>
        <v>0</v>
      </c>
      <c r="AI617" s="69">
        <f>IFERROR(INDEX('Euro Qual stats'!$A$1:$L$2071,MATCH(Players!$AE617,'Euro Qual stats'!$A$1:$A$2071,0),MATCH(Players!AI$2,'Euro Qual stats'!$A$1:$L$1,0)),0)</f>
        <v>0.1</v>
      </c>
      <c r="AJ617" s="85">
        <f t="shared" si="315"/>
        <v>1.5591715976331362E-2</v>
      </c>
      <c r="AK617" s="85">
        <f t="shared" si="316"/>
        <v>1.5295857988165684E-2</v>
      </c>
      <c r="AL617" s="85">
        <f t="shared" si="317"/>
        <v>0.11482248520710059</v>
      </c>
      <c r="AM617" s="85">
        <f t="shared" si="318"/>
        <v>1.4596902070406505E-2</v>
      </c>
      <c r="AN617" s="85">
        <f t="shared" si="319"/>
        <v>7.6833891194250997E-3</v>
      </c>
      <c r="AO617" s="85">
        <f t="shared" si="320"/>
        <v>6.8088128619052987E-2</v>
      </c>
      <c r="AP617" s="2" t="str">
        <f t="shared" si="321"/>
        <v/>
      </c>
      <c r="AQ617" s="2" t="str">
        <f t="shared" si="322"/>
        <v/>
      </c>
      <c r="AR617" s="2" t="str">
        <f t="shared" si="323"/>
        <v/>
      </c>
      <c r="AS617" s="2" t="str">
        <f t="shared" si="324"/>
        <v/>
      </c>
      <c r="AT617" s="2" t="str">
        <f t="shared" si="325"/>
        <v/>
      </c>
      <c r="AU617" s="2">
        <f t="shared" si="345"/>
        <v>0</v>
      </c>
      <c r="AV617" s="2">
        <f t="shared" si="346"/>
        <v>0</v>
      </c>
      <c r="AW617" s="2">
        <f t="shared" si="347"/>
        <v>7.9071179238124151E-2</v>
      </c>
      <c r="AX617" s="2">
        <f t="shared" si="348"/>
        <v>0.13674475927152546</v>
      </c>
      <c r="AY617" s="2">
        <f t="shared" si="349"/>
        <v>0</v>
      </c>
      <c r="AZ617" s="2">
        <f t="shared" si="326"/>
        <v>7.6479289940828421E-3</v>
      </c>
      <c r="BA617" s="2">
        <f t="shared" si="327"/>
        <v>7.795857988165681E-3</v>
      </c>
      <c r="BB617" s="2">
        <f t="shared" si="328"/>
        <v>0.11837237963576273</v>
      </c>
      <c r="BC617">
        <f t="shared" si="329"/>
        <v>1</v>
      </c>
      <c r="BD617" s="74">
        <f t="shared" si="330"/>
        <v>4.1398153426836113E-3</v>
      </c>
      <c r="BE617" s="74">
        <f t="shared" si="331"/>
        <v>1.1058879872071986E-2</v>
      </c>
      <c r="BF617" s="74">
        <f t="shared" si="332"/>
        <v>1.7177537440365327E-2</v>
      </c>
      <c r="BG617" s="2">
        <f t="shared" si="333"/>
        <v>0.11837237963576273</v>
      </c>
      <c r="BH617" s="2">
        <f t="shared" si="334"/>
        <v>0</v>
      </c>
      <c r="BI617" s="2">
        <f t="shared" si="335"/>
        <v>4.1398153426836113E-3</v>
      </c>
      <c r="BJ617" s="2">
        <f t="shared" si="336"/>
        <v>1.1058879872071986E-2</v>
      </c>
      <c r="BK617" s="2">
        <f t="shared" si="337"/>
        <v>1.7177537440365327E-2</v>
      </c>
      <c r="BL617" s="2">
        <f t="shared" si="338"/>
        <v>0.11837237963576273</v>
      </c>
      <c r="BM617" s="2">
        <f t="shared" si="339"/>
        <v>0</v>
      </c>
      <c r="BN617" s="2">
        <f t="shared" si="340"/>
        <v>4.4545955475152159E-3</v>
      </c>
      <c r="BO617" s="2">
        <f t="shared" si="341"/>
        <v>1.1282326758873956E-2</v>
      </c>
      <c r="BP617" s="2">
        <f t="shared" si="342"/>
        <v>1.838060113407235E-2</v>
      </c>
      <c r="BQ617" s="2">
        <f t="shared" si="343"/>
        <v>0.11837237963576273</v>
      </c>
      <c r="BR617" s="2">
        <f t="shared" si="344"/>
        <v>0</v>
      </c>
    </row>
    <row r="618" spans="1:70" x14ac:dyDescent="0.3">
      <c r="A618" s="93">
        <v>0</v>
      </c>
      <c r="B618">
        <v>223262</v>
      </c>
      <c r="C618" t="s">
        <v>3346</v>
      </c>
      <c r="D618" t="s">
        <v>3347</v>
      </c>
      <c r="E618" t="s">
        <v>3348</v>
      </c>
      <c r="F618">
        <v>18570</v>
      </c>
      <c r="G618" t="s">
        <v>868</v>
      </c>
      <c r="H618" t="s">
        <v>915</v>
      </c>
      <c r="I618" t="s">
        <v>1008</v>
      </c>
      <c r="J618">
        <v>1</v>
      </c>
      <c r="K618">
        <v>4</v>
      </c>
      <c r="L618">
        <v>1</v>
      </c>
      <c r="M618">
        <v>0</v>
      </c>
      <c r="N618">
        <v>9</v>
      </c>
      <c r="O618" t="s">
        <v>992</v>
      </c>
      <c r="P618" t="s">
        <v>3349</v>
      </c>
      <c r="Q618" t="s">
        <v>3350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 t="s">
        <v>868</v>
      </c>
      <c r="AA618" t="s">
        <v>691</v>
      </c>
      <c r="AB618" s="69" t="str">
        <f>IF(AA618&lt;&gt;"",INDEX(Lookup!$N$2:$N$5,MATCH(Players!AA618,Lookup!$P$2:$P$5,0)),INDEX(Lookup!$N$2:$N$5,MATCH(Players!O618,Lookup!$O$2:$O$5,0)))</f>
        <v>Midfield</v>
      </c>
      <c r="AC618">
        <v>2032000</v>
      </c>
      <c r="AD618" s="69" t="s">
        <v>789</v>
      </c>
      <c r="AE618" s="69" t="str">
        <f>INDEX('Translate table'!$H$2:$H$622,MATCH(Players!P618,'Translate table'!$G$2:$G$622,0))</f>
        <v>Rasmus Karjalainen</v>
      </c>
      <c r="AF618" s="69">
        <f>IFERROR(INDEX('Euro Qual stats'!$A$1:$L$2071,MATCH(Players!$AE618,'Euro Qual stats'!$A$1:$A$2071,0),MATCH(Players!AF$2,'Euro Qual stats'!$A$1:$L$1,0)),0)</f>
        <v>3</v>
      </c>
      <c r="AG618" s="69">
        <f>IFERROR(INDEX('Euro Qual stats'!$A$1:$L$2071,MATCH(Players!$AE618,'Euro Qual stats'!$A$1:$A$2071,0),MATCH(Players!AG$2,'Euro Qual stats'!$A$1:$L$1,0)),0)</f>
        <v>0</v>
      </c>
      <c r="AH618" s="69">
        <f>IFERROR(INDEX('Euro Qual stats'!$A$1:$L$2071,MATCH(Players!$AE618,'Euro Qual stats'!$A$1:$A$2071,0),MATCH(Players!AH$2,'Euro Qual stats'!$A$1:$L$1,0)),0)</f>
        <v>0</v>
      </c>
      <c r="AI618" s="69">
        <f>IFERROR(INDEX('Euro Qual stats'!$A$1:$L$2071,MATCH(Players!$AE618,'Euro Qual stats'!$A$1:$A$2071,0),MATCH(Players!AI$2,'Euro Qual stats'!$A$1:$L$1,0)),0)</f>
        <v>0</v>
      </c>
      <c r="AJ618" s="85">
        <f t="shared" si="315"/>
        <v>0.12024861878453039</v>
      </c>
      <c r="AK618" s="85">
        <f t="shared" si="316"/>
        <v>0.16794198895027629</v>
      </c>
      <c r="AL618" s="85">
        <f t="shared" si="317"/>
        <v>0.17448895027624309</v>
      </c>
      <c r="AM618" s="85">
        <f t="shared" si="318"/>
        <v>0</v>
      </c>
      <c r="AN618" s="85">
        <f t="shared" si="319"/>
        <v>0</v>
      </c>
      <c r="AO618" s="85">
        <f t="shared" si="320"/>
        <v>0</v>
      </c>
      <c r="AP618" s="2" t="str">
        <f t="shared" si="321"/>
        <v/>
      </c>
      <c r="AQ618" s="2" t="str">
        <f t="shared" si="322"/>
        <v/>
      </c>
      <c r="AR618" s="2" t="str">
        <f t="shared" si="323"/>
        <v/>
      </c>
      <c r="AS618" s="2" t="str">
        <f t="shared" si="324"/>
        <v/>
      </c>
      <c r="AT618" s="2" t="str">
        <f t="shared" si="325"/>
        <v/>
      </c>
      <c r="AU618" s="2">
        <f t="shared" si="345"/>
        <v>3.2738711651272179E-2</v>
      </c>
      <c r="AV618" s="2">
        <f t="shared" si="346"/>
        <v>3.0526157122442311E-2</v>
      </c>
      <c r="AW618" s="2">
        <f t="shared" si="347"/>
        <v>0.22701179417597328</v>
      </c>
      <c r="AX618" s="2">
        <f t="shared" si="348"/>
        <v>0.16385980883022302</v>
      </c>
      <c r="AY618" s="2">
        <f t="shared" si="349"/>
        <v>0</v>
      </c>
      <c r="AZ618" s="2">
        <f t="shared" si="326"/>
        <v>0.10034035030077423</v>
      </c>
      <c r="BA618" s="2">
        <f t="shared" si="327"/>
        <v>7.5387387953486346E-2</v>
      </c>
      <c r="BB618" s="2">
        <f t="shared" si="328"/>
        <v>8.1929904415111512E-2</v>
      </c>
      <c r="BC618">
        <f t="shared" si="329"/>
        <v>0</v>
      </c>
      <c r="BD618" s="74">
        <f t="shared" si="330"/>
        <v>0</v>
      </c>
      <c r="BE618" s="74">
        <f t="shared" si="331"/>
        <v>0</v>
      </c>
      <c r="BF618" s="74">
        <f t="shared" si="332"/>
        <v>0</v>
      </c>
      <c r="BG618" s="2">
        <f t="shared" si="333"/>
        <v>8.1929904415111512E-2</v>
      </c>
      <c r="BH618" s="2">
        <f t="shared" si="334"/>
        <v>0</v>
      </c>
      <c r="BI618" s="2">
        <f t="shared" si="335"/>
        <v>0</v>
      </c>
      <c r="BJ618" s="2">
        <f t="shared" si="336"/>
        <v>0</v>
      </c>
      <c r="BK618" s="2">
        <f t="shared" si="337"/>
        <v>0</v>
      </c>
      <c r="BL618" s="2">
        <f t="shared" si="338"/>
        <v>8.1929904415111512E-2</v>
      </c>
      <c r="BM618" s="2">
        <f t="shared" si="339"/>
        <v>0</v>
      </c>
      <c r="BN618" s="2">
        <f t="shared" si="340"/>
        <v>0</v>
      </c>
      <c r="BO618" s="2">
        <f t="shared" si="341"/>
        <v>0</v>
      </c>
      <c r="BP618" s="2">
        <f t="shared" si="342"/>
        <v>0</v>
      </c>
      <c r="BQ618" s="2">
        <f t="shared" si="343"/>
        <v>8.1929904415111512E-2</v>
      </c>
      <c r="BR618" s="2">
        <f t="shared" si="344"/>
        <v>0</v>
      </c>
    </row>
    <row r="619" spans="1:70" x14ac:dyDescent="0.3">
      <c r="A619" s="93">
        <v>0</v>
      </c>
      <c r="B619">
        <v>223261</v>
      </c>
      <c r="C619" t="s">
        <v>3351</v>
      </c>
      <c r="D619" t="s">
        <v>3352</v>
      </c>
      <c r="E619" t="s">
        <v>3353</v>
      </c>
      <c r="F619">
        <v>18570</v>
      </c>
      <c r="G619" t="s">
        <v>868</v>
      </c>
      <c r="H619" t="s">
        <v>915</v>
      </c>
      <c r="I619" t="s">
        <v>1008</v>
      </c>
      <c r="J619">
        <v>1</v>
      </c>
      <c r="K619">
        <v>4</v>
      </c>
      <c r="L619">
        <v>1</v>
      </c>
      <c r="M619">
        <v>0</v>
      </c>
      <c r="N619">
        <v>33</v>
      </c>
      <c r="O619" t="s">
        <v>992</v>
      </c>
      <c r="P619" t="s">
        <v>3354</v>
      </c>
      <c r="Q619" t="s">
        <v>3355</v>
      </c>
      <c r="R619">
        <v>1</v>
      </c>
      <c r="S619">
        <v>0</v>
      </c>
      <c r="T619">
        <v>0</v>
      </c>
      <c r="U619">
        <v>1</v>
      </c>
      <c r="V619">
        <v>727</v>
      </c>
      <c r="W619">
        <v>2</v>
      </c>
      <c r="X619">
        <v>3</v>
      </c>
      <c r="Y619">
        <v>0</v>
      </c>
      <c r="Z619" t="s">
        <v>868</v>
      </c>
      <c r="AA619" t="s">
        <v>691</v>
      </c>
      <c r="AB619" s="69" t="str">
        <f>IF(AA619&lt;&gt;"",INDEX(Lookup!$N$2:$N$5,MATCH(Players!AA619,Lookup!$P$2:$P$5,0)),INDEX(Lookup!$N$2:$N$5,MATCH(Players!O619,Lookup!$O$2:$O$5,0)))</f>
        <v>Midfield</v>
      </c>
      <c r="AC619">
        <v>2532000</v>
      </c>
      <c r="AD619" s="69" t="s">
        <v>788</v>
      </c>
      <c r="AE619" s="69" t="str">
        <f>INDEX('Translate table'!$H$2:$H$622,MATCH(Players!P619,'Translate table'!$G$2:$G$622,0))</f>
        <v>Joni Kauko</v>
      </c>
      <c r="AF619" s="69">
        <f>IFERROR(INDEX('Euro Qual stats'!$A$1:$L$2071,MATCH(Players!$AE619,'Euro Qual stats'!$A$1:$A$2071,0),MATCH(Players!AF$2,'Euro Qual stats'!$A$1:$L$1,0)),0)</f>
        <v>5</v>
      </c>
      <c r="AG619" s="69">
        <f>IFERROR(INDEX('Euro Qual stats'!$A$1:$L$2071,MATCH(Players!$AE619,'Euro Qual stats'!$A$1:$A$2071,0),MATCH(Players!AG$2,'Euro Qual stats'!$A$1:$L$1,0)),0)</f>
        <v>0</v>
      </c>
      <c r="AH619" s="69">
        <f>IFERROR(INDEX('Euro Qual stats'!$A$1:$L$2071,MATCH(Players!$AE619,'Euro Qual stats'!$A$1:$A$2071,0),MATCH(Players!AH$2,'Euro Qual stats'!$A$1:$L$1,0)),0)</f>
        <v>0</v>
      </c>
      <c r="AI619" s="69">
        <f>IFERROR(INDEX('Euro Qual stats'!$A$1:$L$2071,MATCH(Players!$AE619,'Euro Qual stats'!$A$1:$A$2071,0),MATCH(Players!AI$2,'Euro Qual stats'!$A$1:$L$1,0)),0)</f>
        <v>0.81</v>
      </c>
      <c r="AJ619" s="85">
        <f t="shared" si="315"/>
        <v>9.3526703499079197E-2</v>
      </c>
      <c r="AK619" s="85">
        <f t="shared" si="316"/>
        <v>0.130621546961326</v>
      </c>
      <c r="AL619" s="85">
        <f t="shared" si="317"/>
        <v>0.47321362799263356</v>
      </c>
      <c r="AM619" s="85">
        <f t="shared" si="318"/>
        <v>0</v>
      </c>
      <c r="AN619" s="85">
        <f t="shared" si="319"/>
        <v>0</v>
      </c>
      <c r="AO619" s="85">
        <f t="shared" si="320"/>
        <v>0</v>
      </c>
      <c r="AP619" s="2">
        <f t="shared" si="321"/>
        <v>0.12379642365887208</v>
      </c>
      <c r="AQ619" s="2">
        <f t="shared" si="322"/>
        <v>0</v>
      </c>
      <c r="AR619" s="2">
        <f t="shared" si="323"/>
        <v>0.24759284731774417</v>
      </c>
      <c r="AS619" s="2">
        <f t="shared" si="324"/>
        <v>0.37138927097661617</v>
      </c>
      <c r="AT619" s="2">
        <f t="shared" si="325"/>
        <v>0</v>
      </c>
      <c r="AU619" s="2">
        <f t="shared" si="345"/>
        <v>0.12379642365887208</v>
      </c>
      <c r="AV619" s="2">
        <f t="shared" si="346"/>
        <v>0</v>
      </c>
      <c r="AW619" s="2">
        <f t="shared" si="347"/>
        <v>0.24759284731774417</v>
      </c>
      <c r="AX619" s="2">
        <f t="shared" si="348"/>
        <v>0.37138927097661617</v>
      </c>
      <c r="AY619" s="2">
        <f t="shared" si="349"/>
        <v>0</v>
      </c>
      <c r="AZ619" s="2">
        <f t="shared" si="326"/>
        <v>0.12720898531009905</v>
      </c>
      <c r="BA619" s="2">
        <f t="shared" si="327"/>
        <v>4.6763351749539599E-2</v>
      </c>
      <c r="BB619" s="2">
        <f t="shared" si="328"/>
        <v>0.59069463548830814</v>
      </c>
      <c r="BC619">
        <f t="shared" si="329"/>
        <v>0</v>
      </c>
      <c r="BD619" s="74">
        <f t="shared" si="330"/>
        <v>0</v>
      </c>
      <c r="BE619" s="74">
        <f t="shared" si="331"/>
        <v>0</v>
      </c>
      <c r="BF619" s="74">
        <f t="shared" si="332"/>
        <v>0</v>
      </c>
      <c r="BG619" s="2">
        <f t="shared" si="333"/>
        <v>0.59069463548830814</v>
      </c>
      <c r="BH619" s="2">
        <f t="shared" si="334"/>
        <v>0</v>
      </c>
      <c r="BI619" s="2">
        <f t="shared" si="335"/>
        <v>0</v>
      </c>
      <c r="BJ619" s="2">
        <f t="shared" si="336"/>
        <v>0</v>
      </c>
      <c r="BK619" s="2">
        <f t="shared" si="337"/>
        <v>0</v>
      </c>
      <c r="BL619" s="2">
        <f t="shared" si="338"/>
        <v>0.59069463548830814</v>
      </c>
      <c r="BM619" s="2">
        <f t="shared" si="339"/>
        <v>0</v>
      </c>
      <c r="BN619" s="2">
        <f t="shared" si="340"/>
        <v>0</v>
      </c>
      <c r="BO619" s="2">
        <f t="shared" si="341"/>
        <v>0</v>
      </c>
      <c r="BP619" s="2">
        <f t="shared" si="342"/>
        <v>0</v>
      </c>
      <c r="BQ619" s="2">
        <f t="shared" si="343"/>
        <v>0.59069463548830814</v>
      </c>
      <c r="BR619" s="2">
        <f t="shared" si="344"/>
        <v>0</v>
      </c>
    </row>
    <row r="620" spans="1:70" x14ac:dyDescent="0.3">
      <c r="A620" s="93">
        <v>0</v>
      </c>
      <c r="B620">
        <v>204879</v>
      </c>
      <c r="C620" t="s">
        <v>3356</v>
      </c>
      <c r="D620" t="s">
        <v>3357</v>
      </c>
      <c r="E620" t="s">
        <v>3358</v>
      </c>
      <c r="F620">
        <v>18570</v>
      </c>
      <c r="G620" t="s">
        <v>868</v>
      </c>
      <c r="H620" t="s">
        <v>915</v>
      </c>
      <c r="I620" t="s">
        <v>5231</v>
      </c>
      <c r="J620">
        <v>0</v>
      </c>
      <c r="K620">
        <v>4</v>
      </c>
      <c r="L620">
        <v>0</v>
      </c>
      <c r="M620">
        <v>0</v>
      </c>
      <c r="N620">
        <v>19</v>
      </c>
      <c r="O620" t="s">
        <v>992</v>
      </c>
      <c r="P620" t="s">
        <v>3359</v>
      </c>
      <c r="Q620" t="s">
        <v>2474</v>
      </c>
      <c r="R620">
        <v>1</v>
      </c>
      <c r="S620">
        <v>1</v>
      </c>
      <c r="T620">
        <v>0</v>
      </c>
      <c r="U620">
        <v>1</v>
      </c>
      <c r="V620">
        <v>1419</v>
      </c>
      <c r="W620">
        <v>2</v>
      </c>
      <c r="X620">
        <v>5</v>
      </c>
      <c r="Y620">
        <v>0</v>
      </c>
      <c r="Z620" t="s">
        <v>868</v>
      </c>
      <c r="AA620" t="s">
        <v>691</v>
      </c>
      <c r="AB620" s="69" t="str">
        <f>IF(AA620&lt;&gt;"",INDEX(Lookup!$N$2:$N$5,MATCH(Players!AA620,Lookup!$P$2:$P$5,0)),INDEX(Lookup!$N$2:$N$5,MATCH(Players!O620,Lookup!$O$2:$O$5,0)))</f>
        <v>Midfield</v>
      </c>
      <c r="AC620">
        <v>1995000</v>
      </c>
      <c r="AD620" s="69" t="s">
        <v>788</v>
      </c>
      <c r="AE620" s="69">
        <f>INDEX('Translate table'!$H$2:$H$622,MATCH(Players!P620,'Translate table'!$G$2:$G$622,0))</f>
        <v>0</v>
      </c>
      <c r="AF620" s="69">
        <f>IFERROR(INDEX('Euro Qual stats'!$A$1:$L$2071,MATCH(Players!$AE620,'Euro Qual stats'!$A$1:$A$2071,0),MATCH(Players!AF$2,'Euro Qual stats'!$A$1:$L$1,0)),0)</f>
        <v>0</v>
      </c>
      <c r="AG620" s="69">
        <f>IFERROR(INDEX('Euro Qual stats'!$A$1:$L$2071,MATCH(Players!$AE620,'Euro Qual stats'!$A$1:$A$2071,0),MATCH(Players!AG$2,'Euro Qual stats'!$A$1:$L$1,0)),0)</f>
        <v>0</v>
      </c>
      <c r="AH620" s="69">
        <f>IFERROR(INDEX('Euro Qual stats'!$A$1:$L$2071,MATCH(Players!$AE620,'Euro Qual stats'!$A$1:$A$2071,0),MATCH(Players!AH$2,'Euro Qual stats'!$A$1:$L$1,0)),0)</f>
        <v>0</v>
      </c>
      <c r="AI620" s="69">
        <f>IFERROR(INDEX('Euro Qual stats'!$A$1:$L$2071,MATCH(Players!$AE620,'Euro Qual stats'!$A$1:$A$2071,0),MATCH(Players!AI$2,'Euro Qual stats'!$A$1:$L$1,0)),0)</f>
        <v>0</v>
      </c>
      <c r="AJ620" s="85">
        <f t="shared" si="315"/>
        <v>0.16033149171270719</v>
      </c>
      <c r="AK620" s="85">
        <f t="shared" si="316"/>
        <v>0.2239226519337017</v>
      </c>
      <c r="AL620" s="85">
        <f t="shared" si="317"/>
        <v>0.23265193370165746</v>
      </c>
      <c r="AM620" s="85">
        <f t="shared" si="318"/>
        <v>0</v>
      </c>
      <c r="AN620" s="85">
        <f t="shared" si="319"/>
        <v>0</v>
      </c>
      <c r="AO620" s="85">
        <f t="shared" si="320"/>
        <v>0</v>
      </c>
      <c r="AP620" s="2">
        <f t="shared" si="321"/>
        <v>6.3424947145877375E-2</v>
      </c>
      <c r="AQ620" s="2">
        <f t="shared" si="322"/>
        <v>6.3424947145877375E-2</v>
      </c>
      <c r="AR620" s="2">
        <f t="shared" si="323"/>
        <v>0.12684989429175475</v>
      </c>
      <c r="AS620" s="2">
        <f t="shared" si="324"/>
        <v>0.31712473572938693</v>
      </c>
      <c r="AT620" s="2">
        <f t="shared" si="325"/>
        <v>0</v>
      </c>
      <c r="AU620" s="2">
        <f t="shared" si="345"/>
        <v>6.3424947145877375E-2</v>
      </c>
      <c r="AV620" s="2">
        <f t="shared" si="346"/>
        <v>6.3424947145877375E-2</v>
      </c>
      <c r="AW620" s="2">
        <f t="shared" si="347"/>
        <v>0.12684989429175475</v>
      </c>
      <c r="AX620" s="2">
        <f t="shared" si="348"/>
        <v>0.31712473572938693</v>
      </c>
      <c r="AY620" s="2">
        <f t="shared" si="349"/>
        <v>0</v>
      </c>
      <c r="AZ620" s="2">
        <f t="shared" si="326"/>
        <v>0.14367379953978954</v>
      </c>
      <c r="BA620" s="2">
        <f t="shared" si="327"/>
        <v>0.11187821942929228</v>
      </c>
      <c r="BB620" s="2">
        <f t="shared" si="328"/>
        <v>0.15856236786469347</v>
      </c>
      <c r="BC620">
        <f t="shared" si="329"/>
        <v>0</v>
      </c>
      <c r="BD620" s="74">
        <f t="shared" si="330"/>
        <v>0</v>
      </c>
      <c r="BE620" s="74">
        <f t="shared" si="331"/>
        <v>0</v>
      </c>
      <c r="BF620" s="74">
        <f t="shared" si="332"/>
        <v>0</v>
      </c>
      <c r="BG620" s="2">
        <f t="shared" si="333"/>
        <v>0.15856236786469347</v>
      </c>
      <c r="BH620" s="2">
        <f t="shared" si="334"/>
        <v>0</v>
      </c>
      <c r="BI620" s="2">
        <f t="shared" si="335"/>
        <v>0</v>
      </c>
      <c r="BJ620" s="2">
        <f t="shared" si="336"/>
        <v>0</v>
      </c>
      <c r="BK620" s="2">
        <f t="shared" si="337"/>
        <v>0</v>
      </c>
      <c r="BL620" s="2">
        <f t="shared" si="338"/>
        <v>0.15856236786469347</v>
      </c>
      <c r="BM620" s="2">
        <f t="shared" si="339"/>
        <v>0</v>
      </c>
      <c r="BN620" s="2">
        <f t="shared" si="340"/>
        <v>0</v>
      </c>
      <c r="BO620" s="2">
        <f t="shared" si="341"/>
        <v>0</v>
      </c>
      <c r="BP620" s="2">
        <f t="shared" si="342"/>
        <v>0</v>
      </c>
      <c r="BQ620" s="2">
        <f t="shared" si="343"/>
        <v>0.15856236786469347</v>
      </c>
      <c r="BR620" s="2">
        <f t="shared" si="344"/>
        <v>0</v>
      </c>
    </row>
    <row r="621" spans="1:70" x14ac:dyDescent="0.3">
      <c r="A621" s="93">
        <v>0</v>
      </c>
      <c r="B621">
        <v>204868</v>
      </c>
      <c r="C621" t="s">
        <v>3360</v>
      </c>
      <c r="D621" t="s">
        <v>1542</v>
      </c>
      <c r="E621" t="s">
        <v>3361</v>
      </c>
      <c r="F621">
        <v>18570</v>
      </c>
      <c r="G621" t="s">
        <v>868</v>
      </c>
      <c r="H621" t="s">
        <v>915</v>
      </c>
      <c r="I621" t="s">
        <v>979</v>
      </c>
      <c r="J621">
        <v>2.2999999999999998</v>
      </c>
      <c r="K621">
        <v>4</v>
      </c>
      <c r="L621">
        <v>2.2999999999999998</v>
      </c>
      <c r="M621">
        <v>0</v>
      </c>
      <c r="N621">
        <v>102</v>
      </c>
      <c r="O621" t="s">
        <v>992</v>
      </c>
      <c r="P621" t="s">
        <v>3362</v>
      </c>
      <c r="Q621" t="s">
        <v>3363</v>
      </c>
      <c r="R621">
        <v>0</v>
      </c>
      <c r="S621">
        <v>1</v>
      </c>
      <c r="T621">
        <v>0</v>
      </c>
      <c r="U621">
        <v>4</v>
      </c>
      <c r="V621">
        <v>1710</v>
      </c>
      <c r="W621">
        <v>1</v>
      </c>
      <c r="X621">
        <v>2</v>
      </c>
      <c r="Y621">
        <v>1</v>
      </c>
      <c r="Z621" t="s">
        <v>868</v>
      </c>
      <c r="AA621" t="s">
        <v>691</v>
      </c>
      <c r="AB621" s="69" t="str">
        <f>IF(AA621&lt;&gt;"",INDEX(Lookup!$N$2:$N$5,MATCH(Players!AA621,Lookup!$P$2:$P$5,0)),INDEX(Lookup!$N$2:$N$5,MATCH(Players!O621,Lookup!$O$2:$O$5,0)))</f>
        <v>Midfield</v>
      </c>
      <c r="AC621">
        <v>2022000</v>
      </c>
      <c r="AD621" s="69" t="s">
        <v>790</v>
      </c>
      <c r="AE621" s="69" t="str">
        <f>INDEX('Translate table'!$H$2:$H$622,MATCH(Players!P621,'Translate table'!$G$2:$G$622,0))</f>
        <v>Tim Sparv</v>
      </c>
      <c r="AF621" s="69">
        <f>IFERROR(INDEX('Euro Qual stats'!$A$1:$L$2071,MATCH(Players!$AE621,'Euro Qual stats'!$A$1:$A$2071,0),MATCH(Players!AF$2,'Euro Qual stats'!$A$1:$L$1,0)),0)</f>
        <v>7</v>
      </c>
      <c r="AG621" s="69">
        <f>IFERROR(INDEX('Euro Qual stats'!$A$1:$L$2071,MATCH(Players!$AE621,'Euro Qual stats'!$A$1:$A$2071,0),MATCH(Players!AG$2,'Euro Qual stats'!$A$1:$L$1,0)),0)</f>
        <v>0</v>
      </c>
      <c r="AH621" s="69">
        <f>IFERROR(INDEX('Euro Qual stats'!$A$1:$L$2071,MATCH(Players!$AE621,'Euro Qual stats'!$A$1:$A$2071,0),MATCH(Players!AH$2,'Euro Qual stats'!$A$1:$L$1,0)),0)</f>
        <v>0</v>
      </c>
      <c r="AI621" s="69">
        <f>IFERROR(INDEX('Euro Qual stats'!$A$1:$L$2071,MATCH(Players!$AE621,'Euro Qual stats'!$A$1:$A$2071,0),MATCH(Players!AI$2,'Euro Qual stats'!$A$1:$L$1,0)),0)</f>
        <v>0.48</v>
      </c>
      <c r="AJ621" s="85">
        <f t="shared" si="315"/>
        <v>6.6804788213627994E-2</v>
      </c>
      <c r="AK621" s="85">
        <f t="shared" si="316"/>
        <v>9.3301104972375717E-2</v>
      </c>
      <c r="AL621" s="85">
        <f t="shared" si="317"/>
        <v>0.37693830570902398</v>
      </c>
      <c r="AM621" s="85">
        <f t="shared" si="318"/>
        <v>6.2542375250348808E-2</v>
      </c>
      <c r="AN621" s="85">
        <f t="shared" si="319"/>
        <v>4.6866850838294116E-2</v>
      </c>
      <c r="AO621" s="85">
        <f t="shared" si="320"/>
        <v>0.22351914604768389</v>
      </c>
      <c r="AP621" s="2">
        <f t="shared" si="321"/>
        <v>0</v>
      </c>
      <c r="AQ621" s="2">
        <f t="shared" si="322"/>
        <v>5.2631578947368425E-2</v>
      </c>
      <c r="AR621" s="2">
        <f t="shared" si="323"/>
        <v>5.2631578947368425E-2</v>
      </c>
      <c r="AS621" s="2">
        <f t="shared" si="324"/>
        <v>0.10526315789473685</v>
      </c>
      <c r="AT621" s="2">
        <f t="shared" si="325"/>
        <v>5.2631578947368425E-2</v>
      </c>
      <c r="AU621" s="2">
        <f t="shared" si="345"/>
        <v>0</v>
      </c>
      <c r="AV621" s="2">
        <f t="shared" si="346"/>
        <v>5.2631578947368425E-2</v>
      </c>
      <c r="AW621" s="2">
        <f t="shared" si="347"/>
        <v>5.2631578947368425E-2</v>
      </c>
      <c r="AX621" s="2">
        <f t="shared" si="348"/>
        <v>0.10526315789473685</v>
      </c>
      <c r="AY621" s="2">
        <f t="shared" si="349"/>
        <v>5.2631578947368425E-2</v>
      </c>
      <c r="AZ621" s="2">
        <f t="shared" si="326"/>
        <v>4.6650552486187859E-2</v>
      </c>
      <c r="BA621" s="2">
        <f t="shared" si="327"/>
        <v>5.9718183580498213E-2</v>
      </c>
      <c r="BB621" s="2">
        <f t="shared" si="328"/>
        <v>0.29263157894736841</v>
      </c>
      <c r="BC621">
        <f t="shared" si="329"/>
        <v>1</v>
      </c>
      <c r="BD621" s="74">
        <f t="shared" si="330"/>
        <v>2.5251891469756978E-2</v>
      </c>
      <c r="BE621" s="74">
        <f t="shared" si="331"/>
        <v>8.471373124005091E-2</v>
      </c>
      <c r="BF621" s="74">
        <f t="shared" si="332"/>
        <v>1.143376039949158E-2</v>
      </c>
      <c r="BG621" s="2">
        <f t="shared" si="333"/>
        <v>0.29263157894736841</v>
      </c>
      <c r="BH621" s="2">
        <f t="shared" si="334"/>
        <v>5.2631578947368425E-2</v>
      </c>
      <c r="BI621" s="2">
        <f t="shared" si="335"/>
        <v>2.5251891469756978E-2</v>
      </c>
      <c r="BJ621" s="2">
        <f t="shared" si="336"/>
        <v>8.471373124005091E-2</v>
      </c>
      <c r="BK621" s="2">
        <f t="shared" si="337"/>
        <v>1.143376039949158E-2</v>
      </c>
      <c r="BL621" s="2">
        <f t="shared" si="338"/>
        <v>0.29263157894736841</v>
      </c>
      <c r="BM621" s="2">
        <f t="shared" si="339"/>
        <v>5.2631578947368425E-2</v>
      </c>
      <c r="BN621" s="2">
        <f t="shared" si="340"/>
        <v>2.7171976041471903E-2</v>
      </c>
      <c r="BO621" s="2">
        <f t="shared" si="341"/>
        <v>8.6425389177738718E-2</v>
      </c>
      <c r="BP621" s="2">
        <f t="shared" si="342"/>
        <v>1.2234547012062098E-2</v>
      </c>
      <c r="BQ621" s="2">
        <f t="shared" si="343"/>
        <v>0.29263157894736841</v>
      </c>
      <c r="BR621" s="2">
        <f t="shared" si="344"/>
        <v>5.2631578947368425E-2</v>
      </c>
    </row>
    <row r="622" spans="1:70" x14ac:dyDescent="0.3">
      <c r="A622" s="93">
        <v>0</v>
      </c>
      <c r="B622">
        <v>204864</v>
      </c>
      <c r="C622" t="s">
        <v>3364</v>
      </c>
      <c r="D622" t="s">
        <v>3365</v>
      </c>
      <c r="E622" t="s">
        <v>3366</v>
      </c>
      <c r="F622">
        <v>18570</v>
      </c>
      <c r="G622" t="s">
        <v>868</v>
      </c>
      <c r="H622" t="s">
        <v>915</v>
      </c>
      <c r="I622" t="s">
        <v>979</v>
      </c>
      <c r="J622">
        <v>4.3</v>
      </c>
      <c r="K622">
        <v>4</v>
      </c>
      <c r="L622">
        <v>4.3</v>
      </c>
      <c r="M622">
        <v>0</v>
      </c>
      <c r="N622">
        <v>402</v>
      </c>
      <c r="O622" t="s">
        <v>992</v>
      </c>
      <c r="P622" t="s">
        <v>3367</v>
      </c>
      <c r="Q622" t="s">
        <v>3368</v>
      </c>
      <c r="R622">
        <v>4</v>
      </c>
      <c r="S622">
        <v>0</v>
      </c>
      <c r="T622">
        <v>0</v>
      </c>
      <c r="U622">
        <v>0</v>
      </c>
      <c r="V622">
        <v>1327</v>
      </c>
      <c r="W622">
        <v>9</v>
      </c>
      <c r="X622">
        <v>0</v>
      </c>
      <c r="Y622">
        <v>0</v>
      </c>
      <c r="Z622" t="s">
        <v>868</v>
      </c>
      <c r="AA622" t="s">
        <v>691</v>
      </c>
      <c r="AB622" s="69" t="str">
        <f>IF(AA622&lt;&gt;"",INDEX(Lookup!$N$2:$N$5,MATCH(Players!AA622,Lookup!$P$2:$P$5,0)),INDEX(Lookup!$N$2:$N$5,MATCH(Players!O622,Lookup!$O$2:$O$5,0)))</f>
        <v>Midfield</v>
      </c>
      <c r="AC622">
        <v>3042000</v>
      </c>
      <c r="AD622" s="69" t="s">
        <v>788</v>
      </c>
      <c r="AE622" s="69" t="str">
        <f>INDEX('Translate table'!$H$2:$H$622,MATCH(Players!P622,'Translate table'!$G$2:$G$622,0))</f>
        <v>Glen Kamara</v>
      </c>
      <c r="AF622" s="69">
        <f>IFERROR(INDEX('Euro Qual stats'!$A$1:$L$2071,MATCH(Players!$AE622,'Euro Qual stats'!$A$1:$A$2071,0),MATCH(Players!AF$2,'Euro Qual stats'!$A$1:$L$1,0)),0)</f>
        <v>10</v>
      </c>
      <c r="AG622" s="69">
        <f>IFERROR(INDEX('Euro Qual stats'!$A$1:$L$2071,MATCH(Players!$AE622,'Euro Qual stats'!$A$1:$A$2071,0),MATCH(Players!AG$2,'Euro Qual stats'!$A$1:$L$1,0)),0)</f>
        <v>0.1</v>
      </c>
      <c r="AH622" s="69">
        <f>IFERROR(INDEX('Euro Qual stats'!$A$1:$L$2071,MATCH(Players!$AE622,'Euro Qual stats'!$A$1:$A$2071,0),MATCH(Players!AH$2,'Euro Qual stats'!$A$1:$L$1,0)),0)</f>
        <v>0</v>
      </c>
      <c r="AI622" s="69">
        <f>IFERROR(INDEX('Euro Qual stats'!$A$1:$L$2071,MATCH(Players!$AE622,'Euro Qual stats'!$A$1:$A$2071,0),MATCH(Players!AI$2,'Euro Qual stats'!$A$1:$L$1,0)),0)</f>
        <v>0.2</v>
      </c>
      <c r="AJ622" s="85">
        <f t="shared" si="315"/>
        <v>0.11005524861878455</v>
      </c>
      <c r="AK622" s="85">
        <f t="shared" si="316"/>
        <v>3.7320441988950279E-2</v>
      </c>
      <c r="AL622" s="85">
        <f t="shared" si="317"/>
        <v>0.20544198895027627</v>
      </c>
      <c r="AM622" s="85">
        <f t="shared" si="318"/>
        <v>0.10303328311401365</v>
      </c>
      <c r="AN622" s="85">
        <f t="shared" si="319"/>
        <v>1.8746740335317643E-2</v>
      </c>
      <c r="AO622" s="85">
        <f t="shared" si="320"/>
        <v>0.12182422756458026</v>
      </c>
      <c r="AP622" s="2">
        <f t="shared" si="321"/>
        <v>0.27128862094951017</v>
      </c>
      <c r="AQ622" s="2">
        <f t="shared" si="322"/>
        <v>0</v>
      </c>
      <c r="AR622" s="2">
        <f t="shared" si="323"/>
        <v>0.6103993971363979</v>
      </c>
      <c r="AS622" s="2">
        <f t="shared" si="324"/>
        <v>0</v>
      </c>
      <c r="AT622" s="2">
        <f t="shared" si="325"/>
        <v>0</v>
      </c>
      <c r="AU622" s="2">
        <f t="shared" si="345"/>
        <v>0.27128862094951017</v>
      </c>
      <c r="AV622" s="2">
        <f t="shared" si="346"/>
        <v>0</v>
      </c>
      <c r="AW622" s="2">
        <f t="shared" si="347"/>
        <v>0.6103993971363979</v>
      </c>
      <c r="AX622" s="2">
        <f t="shared" si="348"/>
        <v>0</v>
      </c>
      <c r="AY622" s="2">
        <f t="shared" si="349"/>
        <v>0</v>
      </c>
      <c r="AZ622" s="2">
        <f t="shared" si="326"/>
        <v>0.15430453146923023</v>
      </c>
      <c r="BA622" s="2">
        <f t="shared" si="327"/>
        <v>5.5027624309392273E-2</v>
      </c>
      <c r="BB622" s="2">
        <f t="shared" si="328"/>
        <v>0.1</v>
      </c>
      <c r="BC622">
        <f t="shared" si="329"/>
        <v>1</v>
      </c>
      <c r="BD622" s="74">
        <f t="shared" si="330"/>
        <v>8.3524868930681145E-2</v>
      </c>
      <c r="BE622" s="74">
        <f t="shared" si="331"/>
        <v>7.8059898962611063E-2</v>
      </c>
      <c r="BF622" s="74">
        <f t="shared" si="332"/>
        <v>0.13260404864218192</v>
      </c>
      <c r="BG622" s="2">
        <f t="shared" si="333"/>
        <v>0.1</v>
      </c>
      <c r="BH622" s="2">
        <f t="shared" si="334"/>
        <v>0</v>
      </c>
      <c r="BI622" s="2">
        <f t="shared" si="335"/>
        <v>8.3524868930681145E-2</v>
      </c>
      <c r="BJ622" s="2">
        <f t="shared" si="336"/>
        <v>7.8059898962611063E-2</v>
      </c>
      <c r="BK622" s="2">
        <f t="shared" si="337"/>
        <v>0.13260404864218192</v>
      </c>
      <c r="BL622" s="2">
        <f t="shared" si="338"/>
        <v>0.1</v>
      </c>
      <c r="BM622" s="2">
        <f t="shared" si="339"/>
        <v>0</v>
      </c>
      <c r="BN622" s="2">
        <f t="shared" si="340"/>
        <v>8.9875870889500178E-2</v>
      </c>
      <c r="BO622" s="2">
        <f t="shared" si="341"/>
        <v>7.9637114884028221E-2</v>
      </c>
      <c r="BP622" s="2">
        <f t="shared" si="342"/>
        <v>0.14189124228759284</v>
      </c>
      <c r="BQ622" s="2">
        <f t="shared" si="343"/>
        <v>0.1</v>
      </c>
      <c r="BR622" s="2">
        <f t="shared" si="344"/>
        <v>0</v>
      </c>
    </row>
    <row r="623" spans="1:70" x14ac:dyDescent="0.3">
      <c r="AC623" s="69"/>
    </row>
  </sheetData>
  <autoFilter ref="A2:BR622" xr:uid="{5A15A9FE-D178-4DD2-9478-B16FD04A35CC}"/>
  <sortState xmlns:xlrd2="http://schemas.microsoft.com/office/spreadsheetml/2017/richdata2" ref="A138:AD217">
    <sortCondition ref="B138:B217"/>
  </sortState>
  <mergeCells count="3">
    <mergeCell ref="R1:Y1"/>
    <mergeCell ref="AA1:AD1"/>
    <mergeCell ref="AF1:AO1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D838D-9EC0-8049-8D7B-9584F342E5AC}">
  <sheetPr>
    <tabColor theme="1"/>
  </sheetPr>
  <dimension ref="A1:S391"/>
  <sheetViews>
    <sheetView showGridLines="0" workbookViewId="0">
      <pane ySplit="1" topLeftCell="A2" activePane="bottomLeft" state="frozen"/>
      <selection pane="bottomLeft" activeCell="G9" sqref="G9"/>
    </sheetView>
  </sheetViews>
  <sheetFormatPr defaultColWidth="11" defaultRowHeight="15.6" x14ac:dyDescent="0.3"/>
  <cols>
    <col min="2" max="9" width="8"/>
    <col min="10" max="11" width="12.19921875" bestFit="1" customWidth="1"/>
    <col min="21" max="21" width="11.8984375" bestFit="1" customWidth="1"/>
  </cols>
  <sheetData>
    <row r="1" spans="1:19" x14ac:dyDescent="0.3">
      <c r="B1" s="93" t="s">
        <v>851</v>
      </c>
      <c r="C1" s="93" t="s">
        <v>852</v>
      </c>
      <c r="D1" s="93" t="s">
        <v>853</v>
      </c>
      <c r="E1" s="93" t="s">
        <v>854</v>
      </c>
      <c r="F1" s="93" t="s">
        <v>855</v>
      </c>
      <c r="G1" s="93" t="s">
        <v>856</v>
      </c>
      <c r="H1" s="93" t="s">
        <v>857</v>
      </c>
      <c r="I1" s="93" t="s">
        <v>858</v>
      </c>
      <c r="J1" s="66" t="s">
        <v>3373</v>
      </c>
      <c r="K1" s="66" t="s">
        <v>3374</v>
      </c>
      <c r="L1" s="66" t="s">
        <v>3375</v>
      </c>
      <c r="M1" s="66" t="s">
        <v>3376</v>
      </c>
      <c r="N1" s="66"/>
      <c r="O1" s="72" t="s">
        <v>733</v>
      </c>
      <c r="P1" s="72" t="s">
        <v>3390</v>
      </c>
      <c r="Q1" s="72" t="s">
        <v>3391</v>
      </c>
    </row>
    <row r="2" spans="1:19" x14ac:dyDescent="0.3">
      <c r="A2" s="93">
        <v>0</v>
      </c>
      <c r="B2" t="s">
        <v>859</v>
      </c>
      <c r="C2" t="s">
        <v>860</v>
      </c>
      <c r="D2" t="s">
        <v>861</v>
      </c>
      <c r="E2">
        <v>0.11453482075165169</v>
      </c>
      <c r="F2">
        <v>0.67421206541752421</v>
      </c>
      <c r="G2">
        <v>0.21125311383082421</v>
      </c>
      <c r="H2">
        <v>0.18107409756927789</v>
      </c>
      <c r="I2">
        <v>0.54322229270783373</v>
      </c>
      <c r="J2" s="2">
        <f>-LN(I2)</f>
        <v>0.61023666398506526</v>
      </c>
      <c r="K2">
        <f>-LN(H2)</f>
        <v>1.7088489526531752</v>
      </c>
      <c r="L2">
        <f>H2</f>
        <v>0.18107409756927789</v>
      </c>
      <c r="M2">
        <f>I2</f>
        <v>0.54322229270783373</v>
      </c>
      <c r="N2">
        <f>RIGHT(B2,2)*1</f>
        <v>11</v>
      </c>
      <c r="O2">
        <f>IF(N2&gt;19,2,IF(N2&gt;15,1,0))</f>
        <v>0</v>
      </c>
      <c r="P2" s="2">
        <f>INDEX(SOG!$F$2:$F$25,MATCH(R2,SOG!$G$2:$G$25,0))*J2</f>
        <v>1.6492882810407168</v>
      </c>
      <c r="Q2" s="2">
        <f>INDEX(SOG!$F$2:$F$25,MATCH(S2,SOG!$G$2:$G$25,0))*K2</f>
        <v>4.669635373292901</v>
      </c>
      <c r="R2">
        <f>INDEX('Team forecast'!$AU$3:$AU$26,MATCH(Games!C2,'Team forecast'!$B$3:$B$26,0))</f>
        <v>13</v>
      </c>
      <c r="S2">
        <f>INDEX('Team forecast'!$AU$3:$AU$26,MATCH(Games!D2,'Team forecast'!$B$3:$B$26,0))</f>
        <v>6</v>
      </c>
    </row>
    <row r="3" spans="1:19" x14ac:dyDescent="0.3">
      <c r="A3" s="93">
        <v>1</v>
      </c>
      <c r="B3" t="s">
        <v>862</v>
      </c>
      <c r="C3" t="s">
        <v>863</v>
      </c>
      <c r="D3" t="s">
        <v>864</v>
      </c>
      <c r="E3">
        <v>0.21490422461296249</v>
      </c>
      <c r="F3">
        <v>0.484912096562582</v>
      </c>
      <c r="G3">
        <v>0.30018367882445551</v>
      </c>
      <c r="H3">
        <v>0.28653896615061658</v>
      </c>
      <c r="I3">
        <v>0.47278929414851739</v>
      </c>
      <c r="J3" s="2">
        <f t="shared" ref="J3:J37" si="0">-LN(I3)</f>
        <v>0.74910545665652073</v>
      </c>
      <c r="K3">
        <f t="shared" ref="K3:K37" si="1">-LN(H3)</f>
        <v>1.2498807445690101</v>
      </c>
      <c r="L3">
        <f t="shared" ref="L3:L37" si="2">H3</f>
        <v>0.28653896615061658</v>
      </c>
      <c r="M3">
        <f t="shared" ref="M3:M37" si="3">I3</f>
        <v>0.47278929414851739</v>
      </c>
      <c r="N3">
        <f t="shared" ref="N3:N37" si="4">RIGHT(B3,2)*1</f>
        <v>12</v>
      </c>
      <c r="O3">
        <f t="shared" ref="O3:O37" si="5">IF(N3&gt;19,2,IF(N3&gt;15,1,0))</f>
        <v>0</v>
      </c>
      <c r="P3" s="2">
        <f>INDEX(SOG!$F$2:$F$25,MATCH(R3,SOG!$G$2:$G$25,0))*J3</f>
        <v>2.2740701362787235</v>
      </c>
      <c r="Q3" s="2">
        <f>INDEX(SOG!$F$2:$F$25,MATCH(S3,SOG!$G$2:$G$25,0))*K3</f>
        <v>3.4943848985485704</v>
      </c>
      <c r="R3">
        <f>INDEX('Team forecast'!$AU$3:$AU$26,MATCH(Games!C3,'Team forecast'!$B$3:$B$26,0))</f>
        <v>19</v>
      </c>
      <c r="S3">
        <f>INDEX('Team forecast'!$AU$3:$AU$26,MATCH(Games!D3,'Team forecast'!$B$3:$B$26,0))</f>
        <v>15</v>
      </c>
    </row>
    <row r="4" spans="1:19" x14ac:dyDescent="0.3">
      <c r="A4" s="93">
        <v>2</v>
      </c>
      <c r="B4" t="s">
        <v>865</v>
      </c>
      <c r="C4" t="s">
        <v>860</v>
      </c>
      <c r="D4" t="s">
        <v>863</v>
      </c>
      <c r="E4">
        <v>0.39240506329113928</v>
      </c>
      <c r="F4">
        <v>0.30379746835443039</v>
      </c>
      <c r="G4">
        <v>0.30379746835443039</v>
      </c>
      <c r="H4">
        <v>0.39570258483140092</v>
      </c>
      <c r="I4">
        <v>0.3139240506329114</v>
      </c>
      <c r="J4" s="2">
        <f t="shared" si="0"/>
        <v>1.1586041992960849</v>
      </c>
      <c r="K4">
        <f t="shared" si="1"/>
        <v>0.92709239831135859</v>
      </c>
      <c r="L4">
        <f t="shared" si="2"/>
        <v>0.39570258483140092</v>
      </c>
      <c r="M4">
        <f t="shared" si="3"/>
        <v>0.3139240506329114</v>
      </c>
      <c r="N4">
        <f t="shared" si="4"/>
        <v>16</v>
      </c>
      <c r="O4">
        <f t="shared" si="5"/>
        <v>1</v>
      </c>
      <c r="P4" s="2">
        <f>INDEX(SOG!$F$2:$F$25,MATCH(R4,SOG!$G$2:$G$25,0))*J4</f>
        <v>3.1313627008002296</v>
      </c>
      <c r="Q4" s="2">
        <f>INDEX(SOG!$F$2:$F$25,MATCH(S4,SOG!$G$2:$G$25,0))*K4</f>
        <v>2.8143876377309098</v>
      </c>
      <c r="R4">
        <f>INDEX('Team forecast'!$AU$3:$AU$26,MATCH(Games!C4,'Team forecast'!$B$3:$B$26,0))</f>
        <v>13</v>
      </c>
      <c r="S4">
        <f>INDEX('Team forecast'!$AU$3:$AU$26,MATCH(Games!D4,'Team forecast'!$B$3:$B$26,0))</f>
        <v>19</v>
      </c>
    </row>
    <row r="5" spans="1:19" x14ac:dyDescent="0.3">
      <c r="A5" s="93">
        <v>3</v>
      </c>
      <c r="B5" t="s">
        <v>865</v>
      </c>
      <c r="C5" t="s">
        <v>861</v>
      </c>
      <c r="D5" t="s">
        <v>864</v>
      </c>
      <c r="E5">
        <v>0.60759493670886078</v>
      </c>
      <c r="F5">
        <v>0.1569620253164557</v>
      </c>
      <c r="G5">
        <v>0.23544303797468349</v>
      </c>
      <c r="H5">
        <v>0.5146295912014941</v>
      </c>
      <c r="I5">
        <v>0.18835443037974681</v>
      </c>
      <c r="J5" s="2">
        <f t="shared" si="0"/>
        <v>1.6694298230620759</v>
      </c>
      <c r="K5">
        <f t="shared" si="1"/>
        <v>0.66430787748130482</v>
      </c>
      <c r="L5">
        <f t="shared" si="2"/>
        <v>0.5146295912014941</v>
      </c>
      <c r="M5">
        <f t="shared" si="3"/>
        <v>0.18835443037974681</v>
      </c>
      <c r="N5">
        <f t="shared" si="4"/>
        <v>16</v>
      </c>
      <c r="O5">
        <f t="shared" si="5"/>
        <v>1</v>
      </c>
      <c r="P5" s="2">
        <f>INDEX(SOG!$F$2:$F$25,MATCH(R5,SOG!$G$2:$G$25,0))*J5</f>
        <v>4.5619178587418219</v>
      </c>
      <c r="Q5" s="2">
        <f>INDEX(SOG!$F$2:$F$25,MATCH(S5,SOG!$G$2:$G$25,0))*K5</f>
        <v>1.8572551222540705</v>
      </c>
      <c r="R5">
        <f>INDEX('Team forecast'!$AU$3:$AU$26,MATCH(Games!C5,'Team forecast'!$B$3:$B$26,0))</f>
        <v>6</v>
      </c>
      <c r="S5">
        <f>INDEX('Team forecast'!$AU$3:$AU$26,MATCH(Games!D5,'Team forecast'!$B$3:$B$26,0))</f>
        <v>15</v>
      </c>
    </row>
    <row r="6" spans="1:19" x14ac:dyDescent="0.3">
      <c r="A6" s="93">
        <v>4</v>
      </c>
      <c r="B6" t="s">
        <v>866</v>
      </c>
      <c r="C6" t="s">
        <v>864</v>
      </c>
      <c r="D6" t="s">
        <v>860</v>
      </c>
      <c r="E6">
        <v>0.42477876106194679</v>
      </c>
      <c r="F6">
        <v>0.2831858407079646</v>
      </c>
      <c r="G6">
        <v>0.29203539823008839</v>
      </c>
      <c r="H6">
        <v>0.31150442477876111</v>
      </c>
      <c r="I6">
        <v>0.23362831858407079</v>
      </c>
      <c r="J6" s="2">
        <f t="shared" si="0"/>
        <v>1.4540238085600701</v>
      </c>
      <c r="K6">
        <f t="shared" si="1"/>
        <v>1.1663417361082891</v>
      </c>
      <c r="L6">
        <f t="shared" si="2"/>
        <v>0.31150442477876111</v>
      </c>
      <c r="M6">
        <f t="shared" si="3"/>
        <v>0.23362831858407079</v>
      </c>
      <c r="N6">
        <f t="shared" si="4"/>
        <v>20</v>
      </c>
      <c r="O6">
        <f t="shared" si="5"/>
        <v>2</v>
      </c>
      <c r="P6" s="2">
        <f>INDEX(SOG!$F$2:$F$25,MATCH(R6,SOG!$G$2:$G$25,0))*J6</f>
        <v>4.0651229013968155</v>
      </c>
      <c r="Q6" s="2">
        <f>INDEX(SOG!$F$2:$F$25,MATCH(S6,SOG!$G$2:$G$25,0))*K6</f>
        <v>3.1522749624548352</v>
      </c>
      <c r="R6">
        <f>INDEX('Team forecast'!$AU$3:$AU$26,MATCH(Games!C6,'Team forecast'!$B$3:$B$26,0))</f>
        <v>15</v>
      </c>
      <c r="S6">
        <f>INDEX('Team forecast'!$AU$3:$AU$26,MATCH(Games!D6,'Team forecast'!$B$3:$B$26,0))</f>
        <v>13</v>
      </c>
    </row>
    <row r="7" spans="1:19" x14ac:dyDescent="0.3">
      <c r="A7" s="93">
        <v>5</v>
      </c>
      <c r="B7" t="s">
        <v>866</v>
      </c>
      <c r="C7" t="s">
        <v>861</v>
      </c>
      <c r="D7" t="s">
        <v>863</v>
      </c>
      <c r="E7">
        <v>0.66298342541436472</v>
      </c>
      <c r="F7">
        <v>0.11602209944751379</v>
      </c>
      <c r="G7">
        <v>0.22099447513812159</v>
      </c>
      <c r="H7">
        <v>0.51565377532228363</v>
      </c>
      <c r="I7">
        <v>0.1546961325966851</v>
      </c>
      <c r="J7" s="2">
        <f t="shared" si="0"/>
        <v>1.8662925210906216</v>
      </c>
      <c r="K7">
        <f t="shared" si="1"/>
        <v>0.66231971676468582</v>
      </c>
      <c r="L7">
        <f t="shared" si="2"/>
        <v>0.51565377532228363</v>
      </c>
      <c r="M7">
        <f t="shared" si="3"/>
        <v>0.1546961325966851</v>
      </c>
      <c r="N7">
        <f t="shared" si="4"/>
        <v>20</v>
      </c>
      <c r="O7">
        <f t="shared" si="5"/>
        <v>2</v>
      </c>
      <c r="P7" s="2">
        <f>INDEX(SOG!$F$2:$F$25,MATCH(R7,SOG!$G$2:$G$25,0))*J7</f>
        <v>5.0998688677930888</v>
      </c>
      <c r="Q7" s="2">
        <f>INDEX(SOG!$F$2:$F$25,MATCH(S7,SOG!$G$2:$G$25,0))*K7</f>
        <v>2.0106134258927963</v>
      </c>
      <c r="R7">
        <f>INDEX('Team forecast'!$AU$3:$AU$26,MATCH(Games!C7,'Team forecast'!$B$3:$B$26,0))</f>
        <v>6</v>
      </c>
      <c r="S7">
        <f>INDEX('Team forecast'!$AU$3:$AU$26,MATCH(Games!D7,'Team forecast'!$B$3:$B$26,0))</f>
        <v>19</v>
      </c>
    </row>
    <row r="8" spans="1:19" x14ac:dyDescent="0.3">
      <c r="A8" s="93">
        <v>6</v>
      </c>
      <c r="B8" t="s">
        <v>862</v>
      </c>
      <c r="C8" t="s">
        <v>867</v>
      </c>
      <c r="D8" t="s">
        <v>868</v>
      </c>
      <c r="E8">
        <v>0.72630432151071289</v>
      </c>
      <c r="F8">
        <v>8.0498728967437358E-2</v>
      </c>
      <c r="G8">
        <v>0.19319694952184971</v>
      </c>
      <c r="H8">
        <v>0.65269239703327586</v>
      </c>
      <c r="I8">
        <v>0.18399709478271389</v>
      </c>
      <c r="J8" s="2">
        <f t="shared" si="0"/>
        <v>1.6928353107221836</v>
      </c>
      <c r="K8">
        <f t="shared" si="1"/>
        <v>0.42664932189467453</v>
      </c>
      <c r="L8">
        <f t="shared" si="2"/>
        <v>0.65269239703327586</v>
      </c>
      <c r="M8">
        <f t="shared" si="3"/>
        <v>0.18399709478271389</v>
      </c>
      <c r="N8">
        <f t="shared" si="4"/>
        <v>12</v>
      </c>
      <c r="O8">
        <f t="shared" si="5"/>
        <v>0</v>
      </c>
      <c r="P8" s="2">
        <f>INDEX(SOG!$F$2:$F$25,MATCH(R8,SOG!$G$2:$G$25,0))*J8</f>
        <v>5.1119171554044893</v>
      </c>
      <c r="Q8" s="2">
        <f>INDEX(SOG!$F$2:$F$25,MATCH(S8,SOG!$G$2:$G$25,0))*K8</f>
        <v>1.4006164607653457</v>
      </c>
      <c r="R8">
        <f>INDEX('Team forecast'!$AU$3:$AU$26,MATCH(Games!C8,'Team forecast'!$B$3:$B$26,0))</f>
        <v>12</v>
      </c>
      <c r="S8">
        <f>INDEX('Team forecast'!$AU$3:$AU$26,MATCH(Games!D8,'Team forecast'!$B$3:$B$26,0))</f>
        <v>24</v>
      </c>
    </row>
    <row r="9" spans="1:19" x14ac:dyDescent="0.3">
      <c r="A9" s="93">
        <v>7</v>
      </c>
      <c r="B9" t="s">
        <v>862</v>
      </c>
      <c r="C9" t="s">
        <v>869</v>
      </c>
      <c r="D9" t="s">
        <v>870</v>
      </c>
      <c r="E9">
        <v>0.4851944345344274</v>
      </c>
      <c r="F9">
        <v>0.23653228683553329</v>
      </c>
      <c r="G9">
        <v>0.27827327863003931</v>
      </c>
      <c r="H9">
        <v>0.39422047805922228</v>
      </c>
      <c r="I9">
        <v>0.24898135456371931</v>
      </c>
      <c r="J9" s="2">
        <f t="shared" si="0"/>
        <v>1.3903772665913754</v>
      </c>
      <c r="K9">
        <f t="shared" si="1"/>
        <v>0.93084493721293504</v>
      </c>
      <c r="L9">
        <f t="shared" si="2"/>
        <v>0.39422047805922228</v>
      </c>
      <c r="M9">
        <f t="shared" si="3"/>
        <v>0.24898135456371931</v>
      </c>
      <c r="N9">
        <f t="shared" si="4"/>
        <v>12</v>
      </c>
      <c r="O9">
        <f t="shared" si="5"/>
        <v>0</v>
      </c>
      <c r="P9" s="2">
        <f>INDEX(SOG!$F$2:$F$25,MATCH(R9,SOG!$G$2:$G$25,0))*J9</f>
        <v>3.6471202671391856</v>
      </c>
      <c r="Q9" s="2">
        <f>INDEX(SOG!$F$2:$F$25,MATCH(S9,SOG!$G$2:$G$25,0))*K9</f>
        <v>2.7925348116388049</v>
      </c>
      <c r="R9">
        <f>INDEX('Team forecast'!$AU$3:$AU$26,MATCH(Games!C9,'Team forecast'!$B$3:$B$26,0))</f>
        <v>5</v>
      </c>
      <c r="S9">
        <f>INDEX('Team forecast'!$AU$3:$AU$26,MATCH(Games!D9,'Team forecast'!$B$3:$B$26,0))</f>
        <v>11</v>
      </c>
    </row>
    <row r="10" spans="1:19" x14ac:dyDescent="0.3">
      <c r="A10" s="93">
        <v>8</v>
      </c>
      <c r="B10" t="s">
        <v>865</v>
      </c>
      <c r="C10" t="s">
        <v>868</v>
      </c>
      <c r="D10" t="s">
        <v>870</v>
      </c>
      <c r="E10">
        <v>0.1631269012865954</v>
      </c>
      <c r="F10">
        <v>0.56654851943847506</v>
      </c>
      <c r="G10">
        <v>0.27032457927492948</v>
      </c>
      <c r="H10">
        <v>0.2185071656956705</v>
      </c>
      <c r="I10">
        <v>0.49535917668180812</v>
      </c>
      <c r="J10" s="2">
        <f t="shared" si="0"/>
        <v>0.70247217008251406</v>
      </c>
      <c r="K10">
        <f t="shared" si="1"/>
        <v>1.5209364700383743</v>
      </c>
      <c r="L10">
        <f t="shared" si="2"/>
        <v>0.2185071656956705</v>
      </c>
      <c r="M10">
        <f t="shared" si="3"/>
        <v>0.49535917668180812</v>
      </c>
      <c r="N10">
        <f t="shared" si="4"/>
        <v>16</v>
      </c>
      <c r="O10">
        <f t="shared" si="5"/>
        <v>1</v>
      </c>
      <c r="P10" s="2">
        <f>INDEX(SOG!$F$2:$F$25,MATCH(R10,SOG!$G$2:$G$25,0))*J10</f>
        <v>2.3060955078466372</v>
      </c>
      <c r="Q10" s="2">
        <f>INDEX(SOG!$F$2:$F$25,MATCH(S10,SOG!$G$2:$G$25,0))*K10</f>
        <v>4.5628094101151229</v>
      </c>
      <c r="R10">
        <f>INDEX('Team forecast'!$AU$3:$AU$26,MATCH(Games!C10,'Team forecast'!$B$3:$B$26,0))</f>
        <v>24</v>
      </c>
      <c r="S10">
        <f>INDEX('Team forecast'!$AU$3:$AU$26,MATCH(Games!D10,'Team forecast'!$B$3:$B$26,0))</f>
        <v>11</v>
      </c>
    </row>
    <row r="11" spans="1:19" x14ac:dyDescent="0.3">
      <c r="A11" s="93">
        <v>9</v>
      </c>
      <c r="B11" t="s">
        <v>871</v>
      </c>
      <c r="C11" t="s">
        <v>867</v>
      </c>
      <c r="D11" t="s">
        <v>869</v>
      </c>
      <c r="E11">
        <v>0.23339658444022771</v>
      </c>
      <c r="F11">
        <v>0.45540796963946878</v>
      </c>
      <c r="G11">
        <v>0.31119544592030363</v>
      </c>
      <c r="H11">
        <v>0.24895635673624289</v>
      </c>
      <c r="I11">
        <v>0.37343453510436442</v>
      </c>
      <c r="J11" s="2">
        <f t="shared" si="0"/>
        <v>0.98501256392320902</v>
      </c>
      <c r="K11">
        <f t="shared" si="1"/>
        <v>1.3904776720313736</v>
      </c>
      <c r="L11">
        <f t="shared" si="2"/>
        <v>0.24895635673624289</v>
      </c>
      <c r="M11">
        <f t="shared" si="3"/>
        <v>0.37343453510436442</v>
      </c>
      <c r="N11">
        <f t="shared" si="4"/>
        <v>17</v>
      </c>
      <c r="O11">
        <f t="shared" si="5"/>
        <v>1</v>
      </c>
      <c r="P11" s="2">
        <f>INDEX(SOG!$F$2:$F$25,MATCH(R11,SOG!$G$2:$G$25,0))*J11</f>
        <v>2.97447872921548</v>
      </c>
      <c r="Q11" s="2">
        <f>INDEX(SOG!$F$2:$F$25,MATCH(S11,SOG!$G$2:$G$25,0))*K11</f>
        <v>3.64738364221295</v>
      </c>
      <c r="R11">
        <f>INDEX('Team forecast'!$AU$3:$AU$26,MATCH(Games!C11,'Team forecast'!$B$3:$B$26,0))</f>
        <v>12</v>
      </c>
      <c r="S11">
        <f>INDEX('Team forecast'!$AU$3:$AU$26,MATCH(Games!D11,'Team forecast'!$B$3:$B$26,0))</f>
        <v>5</v>
      </c>
    </row>
    <row r="12" spans="1:19" x14ac:dyDescent="0.3">
      <c r="A12" s="93">
        <v>10</v>
      </c>
      <c r="B12" t="s">
        <v>872</v>
      </c>
      <c r="C12" t="s">
        <v>870</v>
      </c>
      <c r="D12" t="s">
        <v>867</v>
      </c>
      <c r="E12">
        <v>0.24591988130563791</v>
      </c>
      <c r="F12">
        <v>0.47922848664688422</v>
      </c>
      <c r="G12">
        <v>0.2748516320474777</v>
      </c>
      <c r="H12">
        <v>0.23362388724035599</v>
      </c>
      <c r="I12">
        <v>0.37379821958456971</v>
      </c>
      <c r="J12" s="2">
        <f t="shared" si="0"/>
        <v>0.9840391469881502</v>
      </c>
      <c r="K12">
        <f t="shared" si="1"/>
        <v>1.4540427762338861</v>
      </c>
      <c r="L12">
        <f t="shared" si="2"/>
        <v>0.23362388724035599</v>
      </c>
      <c r="M12">
        <f t="shared" si="3"/>
        <v>0.37379821958456971</v>
      </c>
      <c r="N12">
        <f t="shared" si="4"/>
        <v>21</v>
      </c>
      <c r="O12">
        <f t="shared" si="5"/>
        <v>2</v>
      </c>
      <c r="P12" s="2">
        <f>INDEX(SOG!$F$2:$F$25,MATCH(R12,SOG!$G$2:$G$25,0))*J12</f>
        <v>2.9521174409644506</v>
      </c>
      <c r="Q12" s="2">
        <f>INDEX(SOG!$F$2:$F$25,MATCH(S12,SOG!$G$2:$G$25,0))*K12</f>
        <v>4.390826541390485</v>
      </c>
      <c r="R12">
        <f>INDEX('Team forecast'!$AU$3:$AU$26,MATCH(Games!C12,'Team forecast'!$B$3:$B$26,0))</f>
        <v>11</v>
      </c>
      <c r="S12">
        <f>INDEX('Team forecast'!$AU$3:$AU$26,MATCH(Games!D12,'Team forecast'!$B$3:$B$26,0))</f>
        <v>12</v>
      </c>
    </row>
    <row r="13" spans="1:19" x14ac:dyDescent="0.3">
      <c r="A13" s="93">
        <v>11</v>
      </c>
      <c r="B13" t="s">
        <v>872</v>
      </c>
      <c r="C13" t="s">
        <v>868</v>
      </c>
      <c r="D13" t="s">
        <v>869</v>
      </c>
      <c r="E13">
        <v>7.8850551854429754E-2</v>
      </c>
      <c r="F13">
        <v>0.77557919856816149</v>
      </c>
      <c r="G13">
        <v>0.1455702495774088</v>
      </c>
      <c r="H13">
        <v>9.4620662225315705E-2</v>
      </c>
      <c r="I13">
        <v>0.5469402440769694</v>
      </c>
      <c r="J13" s="2">
        <f t="shared" si="0"/>
        <v>0.60341572553131961</v>
      </c>
      <c r="K13">
        <f t="shared" si="1"/>
        <v>2.3578794100156779</v>
      </c>
      <c r="L13">
        <f t="shared" si="2"/>
        <v>9.4620662225315705E-2</v>
      </c>
      <c r="M13">
        <f t="shared" si="3"/>
        <v>0.5469402440769694</v>
      </c>
      <c r="N13">
        <f t="shared" si="4"/>
        <v>21</v>
      </c>
      <c r="O13">
        <f t="shared" si="5"/>
        <v>2</v>
      </c>
      <c r="P13" s="2">
        <f>INDEX(SOG!$F$2:$F$25,MATCH(R13,SOG!$G$2:$G$25,0))*J13</f>
        <v>1.9809102100775644</v>
      </c>
      <c r="Q13" s="2">
        <f>INDEX(SOG!$F$2:$F$25,MATCH(S13,SOG!$G$2:$G$25,0))*K13</f>
        <v>6.1849902111969035</v>
      </c>
      <c r="R13">
        <f>INDEX('Team forecast'!$AU$3:$AU$26,MATCH(Games!C13,'Team forecast'!$B$3:$B$26,0))</f>
        <v>24</v>
      </c>
      <c r="S13">
        <f>INDEX('Team forecast'!$AU$3:$AU$26,MATCH(Games!D13,'Team forecast'!$B$3:$B$26,0))</f>
        <v>5</v>
      </c>
    </row>
    <row r="14" spans="1:19" x14ac:dyDescent="0.3">
      <c r="A14" s="93">
        <v>12</v>
      </c>
      <c r="B14" t="s">
        <v>873</v>
      </c>
      <c r="C14" t="s">
        <v>874</v>
      </c>
      <c r="D14" t="s">
        <v>875</v>
      </c>
      <c r="E14">
        <v>0.62975778546712802</v>
      </c>
      <c r="F14">
        <v>0.1453287197231834</v>
      </c>
      <c r="G14">
        <v>0.22491349480968861</v>
      </c>
      <c r="H14">
        <v>0.44982698961937723</v>
      </c>
      <c r="I14">
        <v>0.16428463968707691</v>
      </c>
      <c r="J14" s="2">
        <f t="shared" si="0"/>
        <v>1.8061547477367312</v>
      </c>
      <c r="K14">
        <f t="shared" si="1"/>
        <v>0.79889223765684958</v>
      </c>
      <c r="L14">
        <f t="shared" si="2"/>
        <v>0.44982698961937723</v>
      </c>
      <c r="M14">
        <f t="shared" si="3"/>
        <v>0.16428463968707691</v>
      </c>
      <c r="N14">
        <f t="shared" si="4"/>
        <v>13</v>
      </c>
      <c r="O14">
        <f t="shared" si="5"/>
        <v>0</v>
      </c>
      <c r="P14" s="2">
        <f>INDEX(SOG!$F$2:$F$25,MATCH(R14,SOG!$G$2:$G$25,0))*J14</f>
        <v>5.1315050776819282</v>
      </c>
      <c r="Q14" s="2">
        <f>INDEX(SOG!$F$2:$F$25,MATCH(S14,SOG!$G$2:$G$25,0))*K14</f>
        <v>2.0153872359070526</v>
      </c>
      <c r="R14">
        <f>INDEX('Team forecast'!$AU$3:$AU$26,MATCH(Games!C14,'Team forecast'!$B$3:$B$26,0))</f>
        <v>2</v>
      </c>
      <c r="S14">
        <f>INDEX('Team forecast'!$AU$3:$AU$26,MATCH(Games!D14,'Team forecast'!$B$3:$B$26,0))</f>
        <v>8</v>
      </c>
    </row>
    <row r="15" spans="1:19" x14ac:dyDescent="0.3">
      <c r="A15" s="93">
        <v>13</v>
      </c>
      <c r="B15" t="s">
        <v>871</v>
      </c>
      <c r="C15" t="s">
        <v>874</v>
      </c>
      <c r="D15" t="s">
        <v>876</v>
      </c>
      <c r="E15">
        <v>0.60759493670886078</v>
      </c>
      <c r="F15">
        <v>0.1569620253164557</v>
      </c>
      <c r="G15">
        <v>0.23544303797468349</v>
      </c>
      <c r="H15">
        <v>0.41856540084388189</v>
      </c>
      <c r="I15">
        <v>0.144888023369036</v>
      </c>
      <c r="J15" s="2">
        <f t="shared" si="0"/>
        <v>1.9317940875295669</v>
      </c>
      <c r="K15">
        <f t="shared" si="1"/>
        <v>0.87092212684430403</v>
      </c>
      <c r="L15">
        <f t="shared" si="2"/>
        <v>0.41856540084388189</v>
      </c>
      <c r="M15">
        <f t="shared" si="3"/>
        <v>0.144888023369036</v>
      </c>
      <c r="N15">
        <f t="shared" si="4"/>
        <v>17</v>
      </c>
      <c r="O15">
        <f t="shared" si="5"/>
        <v>1</v>
      </c>
      <c r="P15" s="2">
        <f>INDEX(SOG!$F$2:$F$25,MATCH(R15,SOG!$G$2:$G$25,0))*J15</f>
        <v>5.488461706626059</v>
      </c>
      <c r="Q15" s="2">
        <f>INDEX(SOG!$F$2:$F$25,MATCH(S15,SOG!$G$2:$G$25,0))*K15</f>
        <v>2.830496912243988</v>
      </c>
      <c r="R15">
        <f>INDEX('Team forecast'!$AU$3:$AU$26,MATCH(Games!C15,'Team forecast'!$B$3:$B$26,0))</f>
        <v>2</v>
      </c>
      <c r="S15">
        <f>INDEX('Team forecast'!$AU$3:$AU$26,MATCH(Games!D15,'Team forecast'!$B$3:$B$26,0))</f>
        <v>16</v>
      </c>
    </row>
    <row r="16" spans="1:19" x14ac:dyDescent="0.3">
      <c r="A16" s="93">
        <v>14</v>
      </c>
      <c r="B16" t="s">
        <v>872</v>
      </c>
      <c r="C16" t="s">
        <v>875</v>
      </c>
      <c r="D16" t="s">
        <v>876</v>
      </c>
      <c r="E16">
        <v>0.39215686274509798</v>
      </c>
      <c r="F16">
        <v>0.31372549019607843</v>
      </c>
      <c r="G16">
        <v>0.29411764705882348</v>
      </c>
      <c r="H16">
        <v>0.31372549019607843</v>
      </c>
      <c r="I16">
        <v>0.27681660899653981</v>
      </c>
      <c r="J16" s="2">
        <f t="shared" si="0"/>
        <v>1.2844000534385505</v>
      </c>
      <c r="K16">
        <f t="shared" si="1"/>
        <v>1.1592369104845446</v>
      </c>
      <c r="L16">
        <f t="shared" si="2"/>
        <v>0.31372549019607843</v>
      </c>
      <c r="M16">
        <f t="shared" si="3"/>
        <v>0.27681660899653981</v>
      </c>
      <c r="N16">
        <f t="shared" si="4"/>
        <v>21</v>
      </c>
      <c r="O16">
        <f t="shared" si="5"/>
        <v>2</v>
      </c>
      <c r="P16" s="2">
        <f>INDEX(SOG!$F$2:$F$25,MATCH(R16,SOG!$G$2:$G$25,0))*J16</f>
        <v>3.240191043901798</v>
      </c>
      <c r="Q16" s="2">
        <f>INDEX(SOG!$F$2:$F$25,MATCH(S16,SOG!$G$2:$G$25,0))*K16</f>
        <v>3.7675199590747699</v>
      </c>
      <c r="R16">
        <f>INDEX('Team forecast'!$AU$3:$AU$26,MATCH(Games!C16,'Team forecast'!$B$3:$B$26,0))</f>
        <v>8</v>
      </c>
      <c r="S16">
        <f>INDEX('Team forecast'!$AU$3:$AU$26,MATCH(Games!D16,'Team forecast'!$B$3:$B$26,0))</f>
        <v>16</v>
      </c>
    </row>
    <row r="17" spans="1:19" x14ac:dyDescent="0.3">
      <c r="A17" s="93">
        <v>15</v>
      </c>
      <c r="B17" t="s">
        <v>873</v>
      </c>
      <c r="C17" t="s">
        <v>877</v>
      </c>
      <c r="D17" t="s">
        <v>878</v>
      </c>
      <c r="E17">
        <v>0.62611806797853309</v>
      </c>
      <c r="F17">
        <v>0.1359570661896243</v>
      </c>
      <c r="G17">
        <v>0.23792486583184261</v>
      </c>
      <c r="H17">
        <v>0.49827197032846621</v>
      </c>
      <c r="I17">
        <v>0.2003577817531306</v>
      </c>
      <c r="J17" s="2">
        <f t="shared" si="0"/>
        <v>1.6076506018600045</v>
      </c>
      <c r="K17">
        <f t="shared" si="1"/>
        <v>0.69660922587199314</v>
      </c>
      <c r="L17">
        <f t="shared" si="2"/>
        <v>0.49827197032846621</v>
      </c>
      <c r="M17">
        <f t="shared" si="3"/>
        <v>0.2003577817531306</v>
      </c>
      <c r="N17">
        <f t="shared" si="4"/>
        <v>13</v>
      </c>
      <c r="O17">
        <f t="shared" si="5"/>
        <v>0</v>
      </c>
      <c r="P17" s="2">
        <f>INDEX(SOG!$F$2:$F$25,MATCH(R17,SOG!$G$2:$G$25,0))*J17</f>
        <v>3.9508771866465207</v>
      </c>
      <c r="Q17" s="2">
        <f>INDEX(SOG!$F$2:$F$25,MATCH(S17,SOG!$G$2:$G$25,0))*K17</f>
        <v>1.7750945936376694</v>
      </c>
      <c r="R17">
        <f>INDEX('Team forecast'!$AU$3:$AU$26,MATCH(Games!C17,'Team forecast'!$B$3:$B$26,0))</f>
        <v>3</v>
      </c>
      <c r="S17">
        <f>INDEX('Team forecast'!$AU$3:$AU$26,MATCH(Games!D17,'Team forecast'!$B$3:$B$26,0))</f>
        <v>9</v>
      </c>
    </row>
    <row r="18" spans="1:19" x14ac:dyDescent="0.3">
      <c r="A18" s="93">
        <v>16</v>
      </c>
      <c r="B18" t="s">
        <v>879</v>
      </c>
      <c r="C18" t="s">
        <v>878</v>
      </c>
      <c r="D18" t="s">
        <v>880</v>
      </c>
      <c r="E18">
        <v>0.43785365853658542</v>
      </c>
      <c r="F18">
        <v>0.27687804878048777</v>
      </c>
      <c r="G18">
        <v>0.28526829268292692</v>
      </c>
      <c r="H18">
        <v>0.35794120374663829</v>
      </c>
      <c r="I18">
        <v>0.26896724738675959</v>
      </c>
      <c r="J18" s="2">
        <f t="shared" si="0"/>
        <v>1.3131656637198186</v>
      </c>
      <c r="K18">
        <f t="shared" si="1"/>
        <v>1.0273865414141237</v>
      </c>
      <c r="L18">
        <f t="shared" si="2"/>
        <v>0.35794120374663829</v>
      </c>
      <c r="M18">
        <f t="shared" si="3"/>
        <v>0.26896724738675959</v>
      </c>
      <c r="N18">
        <f t="shared" si="4"/>
        <v>18</v>
      </c>
      <c r="O18">
        <f t="shared" si="5"/>
        <v>1</v>
      </c>
      <c r="P18" s="2">
        <f>INDEX(SOG!$F$2:$F$25,MATCH(R18,SOG!$G$2:$G$25,0))*J18</f>
        <v>3.3461992515270076</v>
      </c>
      <c r="Q18" s="2">
        <f>INDEX(SOG!$F$2:$F$25,MATCH(S18,SOG!$G$2:$G$25,0))*K18</f>
        <v>3.0347417838694115</v>
      </c>
      <c r="R18">
        <f>INDEX('Team forecast'!$AU$3:$AU$26,MATCH(Games!C18,'Team forecast'!$B$3:$B$26,0))</f>
        <v>9</v>
      </c>
      <c r="S18">
        <f>INDEX('Team forecast'!$AU$3:$AU$26,MATCH(Games!D18,'Team forecast'!$B$3:$B$26,0))</f>
        <v>18</v>
      </c>
    </row>
    <row r="19" spans="1:19" x14ac:dyDescent="0.3">
      <c r="A19" s="93">
        <v>17</v>
      </c>
      <c r="B19" t="s">
        <v>881</v>
      </c>
      <c r="C19" t="s">
        <v>880</v>
      </c>
      <c r="D19" t="s">
        <v>877</v>
      </c>
      <c r="E19">
        <v>0.1181988742964353</v>
      </c>
      <c r="F19">
        <v>0.65666041275797382</v>
      </c>
      <c r="G19">
        <v>0.22514071294559099</v>
      </c>
      <c r="H19">
        <v>0.1181988742964353</v>
      </c>
      <c r="I19">
        <v>0.4298140883506737</v>
      </c>
      <c r="J19" s="2">
        <f t="shared" si="0"/>
        <v>0.84440251645874609</v>
      </c>
      <c r="K19">
        <f t="shared" si="1"/>
        <v>2.1353866977743117</v>
      </c>
      <c r="L19">
        <f t="shared" si="2"/>
        <v>0.1181988742964353</v>
      </c>
      <c r="M19">
        <f t="shared" si="3"/>
        <v>0.4298140883506737</v>
      </c>
      <c r="N19">
        <f t="shared" si="4"/>
        <v>22</v>
      </c>
      <c r="O19">
        <f t="shared" si="5"/>
        <v>2</v>
      </c>
      <c r="P19" s="2">
        <f>INDEX(SOG!$F$2:$F$25,MATCH(R19,SOG!$G$2:$G$25,0))*J19</f>
        <v>2.4942351255396811</v>
      </c>
      <c r="Q19" s="2">
        <f>INDEX(SOG!$F$2:$F$25,MATCH(S19,SOG!$G$2:$G$25,0))*K19</f>
        <v>5.2478135355680022</v>
      </c>
      <c r="R19">
        <f>INDEX('Team forecast'!$AU$3:$AU$26,MATCH(Games!C19,'Team forecast'!$B$3:$B$26,0))</f>
        <v>18</v>
      </c>
      <c r="S19">
        <f>INDEX('Team forecast'!$AU$3:$AU$26,MATCH(Games!D19,'Team forecast'!$B$3:$B$26,0))</f>
        <v>3</v>
      </c>
    </row>
    <row r="20" spans="1:19" x14ac:dyDescent="0.3">
      <c r="A20" s="93">
        <v>18</v>
      </c>
      <c r="B20" t="s">
        <v>882</v>
      </c>
      <c r="C20" t="s">
        <v>883</v>
      </c>
      <c r="D20" t="s">
        <v>884</v>
      </c>
      <c r="E20">
        <v>0.70461709623586122</v>
      </c>
      <c r="F20">
        <v>9.512330799184128E-2</v>
      </c>
      <c r="G20">
        <v>0.20025959577229741</v>
      </c>
      <c r="H20">
        <v>0.56960064665773225</v>
      </c>
      <c r="I20">
        <v>0.1654318399858109</v>
      </c>
      <c r="J20" s="2">
        <f t="shared" si="0"/>
        <v>1.799196011981671</v>
      </c>
      <c r="K20">
        <f t="shared" si="1"/>
        <v>0.56281978360107543</v>
      </c>
      <c r="L20">
        <f t="shared" si="2"/>
        <v>0.56960064665773225</v>
      </c>
      <c r="M20">
        <f t="shared" si="3"/>
        <v>0.1654318399858109</v>
      </c>
      <c r="N20">
        <f t="shared" si="4"/>
        <v>14</v>
      </c>
      <c r="O20">
        <f t="shared" si="5"/>
        <v>0</v>
      </c>
      <c r="P20" s="2">
        <f>INDEX(SOG!$F$2:$F$25,MATCH(R20,SOG!$G$2:$G$25,0))*J20</f>
        <v>4.9621661700316411</v>
      </c>
      <c r="Q20" s="2">
        <f>INDEX(SOG!$F$2:$F$25,MATCH(S20,SOG!$G$2:$G$25,0))*K20</f>
        <v>1.5963615680321412</v>
      </c>
      <c r="R20">
        <f>INDEX('Team forecast'!$AU$3:$AU$26,MATCH(Games!C20,'Team forecast'!$B$3:$B$26,0))</f>
        <v>1</v>
      </c>
      <c r="S20">
        <f>INDEX('Team forecast'!$AU$3:$AU$26,MATCH(Games!D20,'Team forecast'!$B$3:$B$26,0))</f>
        <v>10</v>
      </c>
    </row>
    <row r="21" spans="1:19" x14ac:dyDescent="0.3">
      <c r="A21" s="93">
        <v>19</v>
      </c>
      <c r="B21" t="s">
        <v>885</v>
      </c>
      <c r="C21" t="s">
        <v>883</v>
      </c>
      <c r="D21" t="s">
        <v>886</v>
      </c>
      <c r="E21">
        <v>0.71371927042030125</v>
      </c>
      <c r="F21">
        <v>0.105471847739889</v>
      </c>
      <c r="G21">
        <v>0.1808088818398097</v>
      </c>
      <c r="H21">
        <v>0.51871400527814249</v>
      </c>
      <c r="I21">
        <v>0.13560666137985719</v>
      </c>
      <c r="J21" s="2">
        <f t="shared" si="0"/>
        <v>1.9979967794622602</v>
      </c>
      <c r="K21">
        <f t="shared" si="1"/>
        <v>0.65640259726027606</v>
      </c>
      <c r="L21">
        <f t="shared" si="2"/>
        <v>0.51871400527814249</v>
      </c>
      <c r="M21">
        <f t="shared" si="3"/>
        <v>0.13560666137985719</v>
      </c>
      <c r="N21">
        <f t="shared" si="4"/>
        <v>19</v>
      </c>
      <c r="O21">
        <f t="shared" si="5"/>
        <v>1</v>
      </c>
      <c r="P21" s="2">
        <f>INDEX(SOG!$F$2:$F$25,MATCH(R21,SOG!$G$2:$G$25,0))*J21</f>
        <v>5.5104568712109829</v>
      </c>
      <c r="Q21" s="2">
        <f>INDEX(SOG!$F$2:$F$25,MATCH(S21,SOG!$G$2:$G$25,0))*K21</f>
        <v>1.7487366904109645</v>
      </c>
      <c r="R21">
        <f>INDEX('Team forecast'!$AU$3:$AU$26,MATCH(Games!C21,'Team forecast'!$B$3:$B$26,0))</f>
        <v>1</v>
      </c>
      <c r="S21">
        <f>INDEX('Team forecast'!$AU$3:$AU$26,MATCH(Games!D21,'Team forecast'!$B$3:$B$26,0))</f>
        <v>17</v>
      </c>
    </row>
    <row r="22" spans="1:19" x14ac:dyDescent="0.3">
      <c r="A22" s="93">
        <v>20</v>
      </c>
      <c r="B22" t="s">
        <v>887</v>
      </c>
      <c r="C22" t="s">
        <v>884</v>
      </c>
      <c r="D22" t="s">
        <v>886</v>
      </c>
      <c r="E22">
        <v>0.37564499484004132</v>
      </c>
      <c r="F22">
        <v>0.33539731682146551</v>
      </c>
      <c r="G22">
        <v>0.28895768833849328</v>
      </c>
      <c r="H22">
        <v>0.28895768833849328</v>
      </c>
      <c r="I22">
        <v>0.27620955502944211</v>
      </c>
      <c r="J22" s="2">
        <f t="shared" si="0"/>
        <v>1.2865954440019862</v>
      </c>
      <c r="K22">
        <f t="shared" si="1"/>
        <v>1.2414750087215167</v>
      </c>
      <c r="L22">
        <f t="shared" si="2"/>
        <v>0.28895768833849328</v>
      </c>
      <c r="M22">
        <f t="shared" si="3"/>
        <v>0.27620955502944211</v>
      </c>
      <c r="N22">
        <f t="shared" si="4"/>
        <v>23</v>
      </c>
      <c r="O22">
        <f t="shared" si="5"/>
        <v>2</v>
      </c>
      <c r="P22" s="2">
        <f>INDEX(SOG!$F$2:$F$25,MATCH(R22,SOG!$G$2:$G$25,0))*J22</f>
        <v>3.6492525320783611</v>
      </c>
      <c r="Q22" s="2">
        <f>INDEX(SOG!$F$2:$F$25,MATCH(S22,SOG!$G$2:$G$25,0))*K22</f>
        <v>3.3074410537695367</v>
      </c>
      <c r="R22">
        <f>INDEX('Team forecast'!$AU$3:$AU$26,MATCH(Games!C22,'Team forecast'!$B$3:$B$26,0))</f>
        <v>10</v>
      </c>
      <c r="S22">
        <f>INDEX('Team forecast'!$AU$3:$AU$26,MATCH(Games!D22,'Team forecast'!$B$3:$B$26,0))</f>
        <v>17</v>
      </c>
    </row>
    <row r="23" spans="1:19" x14ac:dyDescent="0.3">
      <c r="A23" s="93">
        <v>21</v>
      </c>
      <c r="B23" t="s">
        <v>888</v>
      </c>
      <c r="C23" t="s">
        <v>889</v>
      </c>
      <c r="D23" t="s">
        <v>890</v>
      </c>
      <c r="E23">
        <v>0.3595505617977528</v>
      </c>
      <c r="F23">
        <v>0.33707865168539319</v>
      </c>
      <c r="G23">
        <v>0.3033707865168539</v>
      </c>
      <c r="H23">
        <v>0.28552544613350961</v>
      </c>
      <c r="I23">
        <v>0.28552544613350961</v>
      </c>
      <c r="J23" s="2">
        <f t="shared" si="0"/>
        <v>1.2534241255442455</v>
      </c>
      <c r="K23">
        <f t="shared" si="1"/>
        <v>1.2534241255442455</v>
      </c>
      <c r="L23">
        <f t="shared" si="2"/>
        <v>0.28552544613350961</v>
      </c>
      <c r="M23">
        <f t="shared" si="3"/>
        <v>0.28552544613350961</v>
      </c>
      <c r="N23">
        <f t="shared" si="4"/>
        <v>15</v>
      </c>
      <c r="O23">
        <f t="shared" si="5"/>
        <v>0</v>
      </c>
      <c r="P23" s="2">
        <f>INDEX(SOG!$F$2:$F$25,MATCH(R23,SOG!$G$2:$G$25,0))*J23</f>
        <v>3.2792285230454854</v>
      </c>
      <c r="Q23" s="2">
        <f>INDEX(SOG!$F$2:$F$25,MATCH(S23,SOG!$G$2:$G$25,0))*K23</f>
        <v>3.3464624978645405</v>
      </c>
      <c r="R23">
        <f>INDEX('Team forecast'!$AU$3:$AU$26,MATCH(Games!C23,'Team forecast'!$B$3:$B$26,0))</f>
        <v>7</v>
      </c>
      <c r="S23">
        <f>INDEX('Team forecast'!$AU$3:$AU$26,MATCH(Games!D23,'Team forecast'!$B$3:$B$26,0))</f>
        <v>4</v>
      </c>
    </row>
    <row r="24" spans="1:19" x14ac:dyDescent="0.3">
      <c r="A24" s="93">
        <v>22</v>
      </c>
      <c r="B24" t="s">
        <v>885</v>
      </c>
      <c r="C24" t="s">
        <v>891</v>
      </c>
      <c r="D24" t="s">
        <v>890</v>
      </c>
      <c r="E24">
        <v>0.30420841683366728</v>
      </c>
      <c r="F24">
        <v>0.41002004008016041</v>
      </c>
      <c r="G24">
        <v>0.28577154308617242</v>
      </c>
      <c r="H24">
        <v>0.25147895791583169</v>
      </c>
      <c r="I24">
        <v>0.3143486973947896</v>
      </c>
      <c r="J24" s="2">
        <f t="shared" si="0"/>
        <v>1.1572524079669981</v>
      </c>
      <c r="K24">
        <f t="shared" si="1"/>
        <v>1.3803959592812078</v>
      </c>
      <c r="L24">
        <f t="shared" si="2"/>
        <v>0.25147895791583169</v>
      </c>
      <c r="M24">
        <f t="shared" si="3"/>
        <v>0.3143486973947896</v>
      </c>
      <c r="N24">
        <f t="shared" si="4"/>
        <v>19</v>
      </c>
      <c r="O24">
        <f t="shared" si="5"/>
        <v>1</v>
      </c>
      <c r="P24" s="2">
        <f>INDEX(SOG!$F$2:$F$25,MATCH(R24,SOG!$G$2:$G$25,0))*J24</f>
        <v>3.9411323264330633</v>
      </c>
      <c r="Q24" s="2">
        <f>INDEX(SOG!$F$2:$F$25,MATCH(S24,SOG!$G$2:$G$25,0))*K24</f>
        <v>3.6854590683201627</v>
      </c>
      <c r="R24">
        <f>INDEX('Team forecast'!$AU$3:$AU$26,MATCH(Games!C24,'Team forecast'!$B$3:$B$26,0))</f>
        <v>14</v>
      </c>
      <c r="S24">
        <f>INDEX('Team forecast'!$AU$3:$AU$26,MATCH(Games!D24,'Team forecast'!$B$3:$B$26,0))</f>
        <v>4</v>
      </c>
    </row>
    <row r="25" spans="1:19" x14ac:dyDescent="0.3">
      <c r="A25" s="93">
        <v>23</v>
      </c>
      <c r="B25" t="s">
        <v>887</v>
      </c>
      <c r="C25" t="s">
        <v>891</v>
      </c>
      <c r="D25" t="s">
        <v>889</v>
      </c>
      <c r="E25">
        <v>0.30569157903186961</v>
      </c>
      <c r="F25">
        <v>0.39816970378100669</v>
      </c>
      <c r="G25">
        <v>0.2961387171871237</v>
      </c>
      <c r="H25">
        <v>0.27871879264670468</v>
      </c>
      <c r="I25">
        <v>0.34459777999956209</v>
      </c>
      <c r="J25" s="2">
        <f t="shared" si="0"/>
        <v>1.0653773971622162</v>
      </c>
      <c r="K25">
        <f t="shared" si="1"/>
        <v>1.2775519171058518</v>
      </c>
      <c r="L25">
        <f t="shared" si="2"/>
        <v>0.27871879264670468</v>
      </c>
      <c r="M25">
        <f t="shared" si="3"/>
        <v>0.34459777999956209</v>
      </c>
      <c r="N25">
        <f t="shared" si="4"/>
        <v>23</v>
      </c>
      <c r="O25">
        <f t="shared" si="5"/>
        <v>2</v>
      </c>
      <c r="P25" s="2">
        <f>INDEX(SOG!$F$2:$F$25,MATCH(R25,SOG!$G$2:$G$25,0))*J25</f>
        <v>3.6282433036223725</v>
      </c>
      <c r="Q25" s="2">
        <f>INDEX(SOG!$F$2:$F$25,MATCH(S25,SOG!$G$2:$G$25,0))*K25</f>
        <v>3.3423520425904445</v>
      </c>
      <c r="R25">
        <f>INDEX('Team forecast'!$AU$3:$AU$26,MATCH(Games!C25,'Team forecast'!$B$3:$B$26,0))</f>
        <v>14</v>
      </c>
      <c r="S25">
        <f>INDEX('Team forecast'!$AU$3:$AU$26,MATCH(Games!D25,'Team forecast'!$B$3:$B$26,0))</f>
        <v>7</v>
      </c>
    </row>
    <row r="26" spans="1:19" x14ac:dyDescent="0.3">
      <c r="A26" s="93">
        <v>24</v>
      </c>
      <c r="B26" t="s">
        <v>873</v>
      </c>
      <c r="C26" t="s">
        <v>876</v>
      </c>
      <c r="D26" t="s">
        <v>892</v>
      </c>
      <c r="E26">
        <v>0.55141793182469201</v>
      </c>
      <c r="F26">
        <v>0.17444858206817529</v>
      </c>
      <c r="G26">
        <v>0.27413348610713262</v>
      </c>
      <c r="H26">
        <v>0.49203446224357128</v>
      </c>
      <c r="I26">
        <v>0.25249136878288531</v>
      </c>
      <c r="J26" s="2">
        <f t="shared" si="0"/>
        <v>1.3763782138890539</v>
      </c>
      <c r="K26">
        <f t="shared" si="1"/>
        <v>0.70920651973236937</v>
      </c>
      <c r="L26">
        <f t="shared" si="2"/>
        <v>0.49203446224357128</v>
      </c>
      <c r="M26">
        <f t="shared" si="3"/>
        <v>0.25249136878288531</v>
      </c>
      <c r="N26">
        <f t="shared" si="4"/>
        <v>13</v>
      </c>
      <c r="O26">
        <f t="shared" si="5"/>
        <v>0</v>
      </c>
      <c r="P26" s="2">
        <f>INDEX(SOG!$F$2:$F$25,MATCH(R26,SOG!$G$2:$G$25,0))*J26</f>
        <v>4.4732291951394254</v>
      </c>
      <c r="Q26" s="2">
        <f>INDEX(SOG!$F$2:$F$25,MATCH(S26,SOG!$G$2:$G$25,0))*K26</f>
        <v>2.328203221343637</v>
      </c>
      <c r="R26">
        <f>INDEX('Team forecast'!$AU$3:$AU$26,MATCH(Games!C26,'Team forecast'!$B$3:$B$26,0))</f>
        <v>16</v>
      </c>
      <c r="S26">
        <f>INDEX('Team forecast'!$AU$3:$AU$26,MATCH(Games!D26,'Team forecast'!$B$3:$B$26,0))</f>
        <v>22</v>
      </c>
    </row>
    <row r="27" spans="1:19" x14ac:dyDescent="0.3">
      <c r="A27" s="93">
        <v>25</v>
      </c>
      <c r="B27" t="s">
        <v>871</v>
      </c>
      <c r="C27" t="s">
        <v>875</v>
      </c>
      <c r="D27" t="s">
        <v>892</v>
      </c>
      <c r="E27">
        <v>0.58351938299167849</v>
      </c>
      <c r="F27">
        <v>0.1644002435559164</v>
      </c>
      <c r="G27">
        <v>0.25208037345240508</v>
      </c>
      <c r="H27">
        <v>0.45014352402215202</v>
      </c>
      <c r="I27">
        <v>0.18906028008930381</v>
      </c>
      <c r="J27" s="2">
        <f t="shared" si="0"/>
        <v>1.6656893725023201</v>
      </c>
      <c r="K27">
        <f t="shared" si="1"/>
        <v>0.7981888047975968</v>
      </c>
      <c r="L27">
        <f t="shared" si="2"/>
        <v>0.45014352402215202</v>
      </c>
      <c r="M27">
        <f t="shared" si="3"/>
        <v>0.18906028008930381</v>
      </c>
      <c r="N27">
        <f t="shared" si="4"/>
        <v>17</v>
      </c>
      <c r="O27">
        <f t="shared" si="5"/>
        <v>1</v>
      </c>
      <c r="P27" s="2">
        <f>INDEX(SOG!$F$2:$F$25,MATCH(R27,SOG!$G$2:$G$25,0))*J27</f>
        <v>4.2020800079035805</v>
      </c>
      <c r="Q27" s="2">
        <f>INDEX(SOG!$F$2:$F$25,MATCH(S27,SOG!$G$2:$G$25,0))*K27</f>
        <v>2.6203167834264542</v>
      </c>
      <c r="R27">
        <f>INDEX('Team forecast'!$AU$3:$AU$26,MATCH(Games!C27,'Team forecast'!$B$3:$B$26,0))</f>
        <v>8</v>
      </c>
      <c r="S27">
        <f>INDEX('Team forecast'!$AU$3:$AU$26,MATCH(Games!D27,'Team forecast'!$B$3:$B$26,0))</f>
        <v>22</v>
      </c>
    </row>
    <row r="28" spans="1:19" x14ac:dyDescent="0.3">
      <c r="A28" s="93">
        <v>26</v>
      </c>
      <c r="B28" t="s">
        <v>872</v>
      </c>
      <c r="C28" t="s">
        <v>892</v>
      </c>
      <c r="D28" t="s">
        <v>874</v>
      </c>
      <c r="E28">
        <v>5.5110692416391889E-2</v>
      </c>
      <c r="F28">
        <v>0.80075365049458302</v>
      </c>
      <c r="G28">
        <v>0.1441356570890249</v>
      </c>
      <c r="H28">
        <v>8.5171070098060186E-2</v>
      </c>
      <c r="I28">
        <v>0.59673998157876562</v>
      </c>
      <c r="J28" s="2">
        <f t="shared" si="0"/>
        <v>0.51627380220950081</v>
      </c>
      <c r="K28">
        <f t="shared" si="1"/>
        <v>2.4630934556476545</v>
      </c>
      <c r="L28">
        <f t="shared" si="2"/>
        <v>8.5171070098060186E-2</v>
      </c>
      <c r="M28">
        <f t="shared" si="3"/>
        <v>0.59673998157876562</v>
      </c>
      <c r="N28">
        <f t="shared" si="4"/>
        <v>21</v>
      </c>
      <c r="O28">
        <f t="shared" si="5"/>
        <v>2</v>
      </c>
      <c r="P28" s="2">
        <f>INDEX(SOG!$F$2:$F$25,MATCH(R28,SOG!$G$2:$G$25,0))*J28</f>
        <v>1.6948382395766441</v>
      </c>
      <c r="Q28" s="2">
        <f>INDEX(SOG!$F$2:$F$25,MATCH(S28,SOG!$G$2:$G$25,0))*K28</f>
        <v>6.9979477618400647</v>
      </c>
      <c r="R28">
        <f>INDEX('Team forecast'!$AU$3:$AU$26,MATCH(Games!C28,'Team forecast'!$B$3:$B$26,0))</f>
        <v>22</v>
      </c>
      <c r="S28">
        <f>INDEX('Team forecast'!$AU$3:$AU$26,MATCH(Games!D28,'Team forecast'!$B$3:$B$26,0))</f>
        <v>2</v>
      </c>
    </row>
    <row r="29" spans="1:19" x14ac:dyDescent="0.3">
      <c r="A29" s="93">
        <v>27</v>
      </c>
      <c r="B29" t="s">
        <v>882</v>
      </c>
      <c r="C29" t="s">
        <v>893</v>
      </c>
      <c r="D29" t="s">
        <v>880</v>
      </c>
      <c r="E29">
        <v>0.33526011560693642</v>
      </c>
      <c r="F29">
        <v>0.33526011560693642</v>
      </c>
      <c r="G29">
        <v>0.32947976878612723</v>
      </c>
      <c r="H29">
        <v>0.36330468801512122</v>
      </c>
      <c r="I29">
        <v>0.36330468801512122</v>
      </c>
      <c r="J29" s="2">
        <f t="shared" si="0"/>
        <v>1.0125134358604737</v>
      </c>
      <c r="K29">
        <f t="shared" si="1"/>
        <v>1.0125134358604737</v>
      </c>
      <c r="L29">
        <f t="shared" si="2"/>
        <v>0.36330468801512122</v>
      </c>
      <c r="M29">
        <f t="shared" si="3"/>
        <v>0.36330468801512122</v>
      </c>
      <c r="N29">
        <f t="shared" si="4"/>
        <v>14</v>
      </c>
      <c r="O29">
        <f t="shared" si="5"/>
        <v>0</v>
      </c>
      <c r="P29" s="2">
        <f>INDEX(SOG!$F$2:$F$25,MATCH(R29,SOG!$G$2:$G$25,0))*J29</f>
        <v>3.3239077439864038</v>
      </c>
      <c r="Q29" s="2">
        <f>INDEX(SOG!$F$2:$F$25,MATCH(S29,SOG!$G$2:$G$25,0))*K29</f>
        <v>2.990808918234015</v>
      </c>
      <c r="R29">
        <f>INDEX('Team forecast'!$AU$3:$AU$26,MATCH(Games!C29,'Team forecast'!$B$3:$B$26,0))</f>
        <v>20</v>
      </c>
      <c r="S29">
        <f>INDEX('Team forecast'!$AU$3:$AU$26,MATCH(Games!D29,'Team forecast'!$B$3:$B$26,0))</f>
        <v>18</v>
      </c>
    </row>
    <row r="30" spans="1:19" x14ac:dyDescent="0.3">
      <c r="A30" s="93">
        <v>28</v>
      </c>
      <c r="B30" t="s">
        <v>879</v>
      </c>
      <c r="C30" t="s">
        <v>877</v>
      </c>
      <c r="D30" t="s">
        <v>893</v>
      </c>
      <c r="E30">
        <v>0.71942446043165476</v>
      </c>
      <c r="F30">
        <v>9.3525179856115109E-2</v>
      </c>
      <c r="G30">
        <v>0.18705035971223019</v>
      </c>
      <c r="H30">
        <v>0.56003101710248571</v>
      </c>
      <c r="I30">
        <v>0.13360739979445019</v>
      </c>
      <c r="J30" s="2">
        <f t="shared" si="0"/>
        <v>2.0128496317304223</v>
      </c>
      <c r="K30">
        <f t="shared" si="1"/>
        <v>0.57976310910377304</v>
      </c>
      <c r="L30">
        <f t="shared" si="2"/>
        <v>0.56003101710248571</v>
      </c>
      <c r="M30">
        <f t="shared" si="3"/>
        <v>0.13360739979445019</v>
      </c>
      <c r="N30">
        <f t="shared" si="4"/>
        <v>18</v>
      </c>
      <c r="O30">
        <f t="shared" si="5"/>
        <v>1</v>
      </c>
      <c r="P30" s="2">
        <f>INDEX(SOG!$F$2:$F$25,MATCH(R30,SOG!$G$2:$G$25,0))*J30</f>
        <v>4.946672915714859</v>
      </c>
      <c r="Q30" s="2">
        <f>INDEX(SOG!$F$2:$F$25,MATCH(S30,SOG!$G$2:$G$25,0))*K30</f>
        <v>1.9032627319063258</v>
      </c>
      <c r="R30">
        <f>INDEX('Team forecast'!$AU$3:$AU$26,MATCH(Games!C30,'Team forecast'!$B$3:$B$26,0))</f>
        <v>3</v>
      </c>
      <c r="S30">
        <f>INDEX('Team forecast'!$AU$3:$AU$26,MATCH(Games!D30,'Team forecast'!$B$3:$B$26,0))</f>
        <v>20</v>
      </c>
    </row>
    <row r="31" spans="1:19" x14ac:dyDescent="0.3">
      <c r="A31" s="93">
        <v>29</v>
      </c>
      <c r="B31" t="s">
        <v>881</v>
      </c>
      <c r="C31" t="s">
        <v>878</v>
      </c>
      <c r="D31" t="s">
        <v>893</v>
      </c>
      <c r="E31">
        <v>0.4851944345344274</v>
      </c>
      <c r="F31">
        <v>0.23653228683553329</v>
      </c>
      <c r="G31">
        <v>0.27827327863003931</v>
      </c>
      <c r="H31">
        <v>0.37845165893685329</v>
      </c>
      <c r="I31">
        <v>0.25230110595790223</v>
      </c>
      <c r="J31" s="2">
        <f t="shared" si="0"/>
        <v>1.3771320398413547</v>
      </c>
      <c r="K31">
        <f t="shared" si="1"/>
        <v>0.97166693173319041</v>
      </c>
      <c r="L31">
        <f t="shared" si="2"/>
        <v>0.37845165893685329</v>
      </c>
      <c r="M31">
        <f t="shared" si="3"/>
        <v>0.25230110595790223</v>
      </c>
      <c r="N31">
        <f t="shared" si="4"/>
        <v>22</v>
      </c>
      <c r="O31">
        <f t="shared" si="5"/>
        <v>2</v>
      </c>
      <c r="P31" s="2">
        <f>INDEX(SOG!$F$2:$F$25,MATCH(R31,SOG!$G$2:$G$25,0))*J31</f>
        <v>3.5091979087523679</v>
      </c>
      <c r="Q31" s="2">
        <f>INDEX(SOG!$F$2:$F$25,MATCH(S31,SOG!$G$2:$G$25,0))*K31</f>
        <v>3.1898156849826957</v>
      </c>
      <c r="R31">
        <f>INDEX('Team forecast'!$AU$3:$AU$26,MATCH(Games!C31,'Team forecast'!$B$3:$B$26,0))</f>
        <v>9</v>
      </c>
      <c r="S31">
        <f>INDEX('Team forecast'!$AU$3:$AU$26,MATCH(Games!D31,'Team forecast'!$B$3:$B$26,0))</f>
        <v>20</v>
      </c>
    </row>
    <row r="32" spans="1:19" x14ac:dyDescent="0.3">
      <c r="A32" s="93">
        <v>30</v>
      </c>
      <c r="B32" t="s">
        <v>882</v>
      </c>
      <c r="C32" t="s">
        <v>886</v>
      </c>
      <c r="D32" t="s">
        <v>894</v>
      </c>
      <c r="E32">
        <v>0.55090735985689965</v>
      </c>
      <c r="F32">
        <v>0.1662387120971697</v>
      </c>
      <c r="G32">
        <v>0.28285392804593062</v>
      </c>
      <c r="H32">
        <v>0.49610505704390973</v>
      </c>
      <c r="I32">
        <v>0.24935806814575459</v>
      </c>
      <c r="J32" s="2">
        <f t="shared" si="0"/>
        <v>1.3888653908030071</v>
      </c>
      <c r="K32">
        <f t="shared" si="1"/>
        <v>0.7009675661292053</v>
      </c>
      <c r="L32">
        <f t="shared" si="2"/>
        <v>0.49610505704390973</v>
      </c>
      <c r="M32">
        <f t="shared" si="3"/>
        <v>0.24935806814575459</v>
      </c>
      <c r="N32">
        <f t="shared" si="4"/>
        <v>14</v>
      </c>
      <c r="O32">
        <f t="shared" si="5"/>
        <v>0</v>
      </c>
      <c r="P32" s="2">
        <f>INDEX(SOG!$F$2:$F$25,MATCH(R32,SOG!$G$2:$G$25,0))*J32</f>
        <v>3.7001070335133548</v>
      </c>
      <c r="Q32" s="2">
        <f>INDEX(SOG!$F$2:$F$25,MATCH(S32,SOG!$G$2:$G$25,0))*K32</f>
        <v>2.30115615143426</v>
      </c>
      <c r="R32">
        <f>INDEX('Team forecast'!$AU$3:$AU$26,MATCH(Games!C32,'Team forecast'!$B$3:$B$26,0))</f>
        <v>17</v>
      </c>
      <c r="S32">
        <f>INDEX('Team forecast'!$AU$3:$AU$26,MATCH(Games!D32,'Team forecast'!$B$3:$B$26,0))</f>
        <v>21</v>
      </c>
    </row>
    <row r="33" spans="1:19" x14ac:dyDescent="0.3">
      <c r="A33" s="93">
        <v>31</v>
      </c>
      <c r="B33" t="s">
        <v>879</v>
      </c>
      <c r="C33" t="s">
        <v>884</v>
      </c>
      <c r="D33" t="s">
        <v>894</v>
      </c>
      <c r="E33">
        <v>0.52401038286826729</v>
      </c>
      <c r="F33">
        <v>0.19857235561323819</v>
      </c>
      <c r="G33">
        <v>0.2774172615184945</v>
      </c>
      <c r="H33">
        <v>0.44915175674422908</v>
      </c>
      <c r="I33">
        <v>0.2515249837767683</v>
      </c>
      <c r="J33" s="2">
        <f t="shared" si="0"/>
        <v>1.3802129553035047</v>
      </c>
      <c r="K33">
        <f t="shared" si="1"/>
        <v>0.80039446005056258</v>
      </c>
      <c r="L33">
        <f t="shared" si="2"/>
        <v>0.44915175674422908</v>
      </c>
      <c r="M33">
        <f t="shared" si="3"/>
        <v>0.2515249837767683</v>
      </c>
      <c r="N33">
        <f t="shared" si="4"/>
        <v>18</v>
      </c>
      <c r="O33">
        <f t="shared" si="5"/>
        <v>1</v>
      </c>
      <c r="P33" s="2">
        <f>INDEX(SOG!$F$2:$F$25,MATCH(R33,SOG!$G$2:$G$25,0))*J33</f>
        <v>3.9147858368608497</v>
      </c>
      <c r="Q33" s="2">
        <f>INDEX(SOG!$F$2:$F$25,MATCH(S33,SOG!$G$2:$G$25,0))*K33</f>
        <v>2.627557570873059</v>
      </c>
      <c r="R33">
        <f>INDEX('Team forecast'!$AU$3:$AU$26,MATCH(Games!C33,'Team forecast'!$B$3:$B$26,0))</f>
        <v>10</v>
      </c>
      <c r="S33">
        <f>INDEX('Team forecast'!$AU$3:$AU$26,MATCH(Games!D33,'Team forecast'!$B$3:$B$26,0))</f>
        <v>21</v>
      </c>
    </row>
    <row r="34" spans="1:19" x14ac:dyDescent="0.3">
      <c r="A34" s="93">
        <v>32</v>
      </c>
      <c r="B34" t="s">
        <v>887</v>
      </c>
      <c r="C34" t="s">
        <v>894</v>
      </c>
      <c r="D34" t="s">
        <v>883</v>
      </c>
      <c r="E34">
        <v>6.3260340632603398E-2</v>
      </c>
      <c r="F34">
        <v>0.79075425790754261</v>
      </c>
      <c r="G34">
        <v>0.145985401459854</v>
      </c>
      <c r="H34">
        <v>8.6264100862641011E-2</v>
      </c>
      <c r="I34">
        <v>0.54850006328846879</v>
      </c>
      <c r="J34" s="2">
        <f t="shared" si="0"/>
        <v>0.60056788388223015</v>
      </c>
      <c r="K34">
        <f t="shared" si="1"/>
        <v>2.4503417481709131</v>
      </c>
      <c r="L34">
        <f t="shared" si="2"/>
        <v>8.6264100862641011E-2</v>
      </c>
      <c r="M34">
        <f t="shared" si="3"/>
        <v>0.54850006328846879</v>
      </c>
      <c r="N34">
        <f t="shared" si="4"/>
        <v>23</v>
      </c>
      <c r="O34">
        <f t="shared" si="5"/>
        <v>2</v>
      </c>
      <c r="P34" s="2">
        <f>INDEX(SOG!$F$2:$F$25,MATCH(R34,SOG!$G$2:$G$25,0))*J34</f>
        <v>1.9715612349669172</v>
      </c>
      <c r="Q34" s="2">
        <f>INDEX(SOG!$F$2:$F$25,MATCH(S34,SOG!$G$2:$G$25,0))*K34</f>
        <v>6.7580201639051669</v>
      </c>
      <c r="R34">
        <f>INDEX('Team forecast'!$AU$3:$AU$26,MATCH(Games!C34,'Team forecast'!$B$3:$B$26,0))</f>
        <v>21</v>
      </c>
      <c r="S34">
        <f>INDEX('Team forecast'!$AU$3:$AU$26,MATCH(Games!D34,'Team forecast'!$B$3:$B$26,0))</f>
        <v>1</v>
      </c>
    </row>
    <row r="35" spans="1:19" x14ac:dyDescent="0.3">
      <c r="A35" s="93">
        <v>33</v>
      </c>
      <c r="B35" t="s">
        <v>888</v>
      </c>
      <c r="C35" t="s">
        <v>895</v>
      </c>
      <c r="D35" t="s">
        <v>891</v>
      </c>
      <c r="E35">
        <v>0.11427320490367771</v>
      </c>
      <c r="F35">
        <v>0.6698774080560419</v>
      </c>
      <c r="G35">
        <v>0.2158493870402802</v>
      </c>
      <c r="H35">
        <v>0.16188704028021009</v>
      </c>
      <c r="I35">
        <v>0.53077718124659057</v>
      </c>
      <c r="J35" s="2">
        <f t="shared" si="0"/>
        <v>0.63341296681026649</v>
      </c>
      <c r="K35">
        <f t="shared" si="1"/>
        <v>1.820856469184992</v>
      </c>
      <c r="L35">
        <f t="shared" si="2"/>
        <v>0.16188704028021009</v>
      </c>
      <c r="M35">
        <f t="shared" si="3"/>
        <v>0.53077718124659057</v>
      </c>
      <c r="N35">
        <f t="shared" si="4"/>
        <v>15</v>
      </c>
      <c r="O35">
        <f t="shared" si="5"/>
        <v>0</v>
      </c>
      <c r="P35" s="2">
        <f>INDEX(SOG!$F$2:$F$25,MATCH(R35,SOG!$G$2:$G$25,0))*J35</f>
        <v>2.0793860021549153</v>
      </c>
      <c r="Q35" s="2">
        <f>INDEX(SOG!$F$2:$F$25,MATCH(S35,SOG!$G$2:$G$25,0))*K35</f>
        <v>6.2010986048467904</v>
      </c>
      <c r="R35">
        <f>INDEX('Team forecast'!$AU$3:$AU$26,MATCH(Games!C35,'Team forecast'!$B$3:$B$26,0))</f>
        <v>23</v>
      </c>
      <c r="S35">
        <f>INDEX('Team forecast'!$AU$3:$AU$26,MATCH(Games!D35,'Team forecast'!$B$3:$B$26,0))</f>
        <v>14</v>
      </c>
    </row>
    <row r="36" spans="1:19" x14ac:dyDescent="0.3">
      <c r="A36" s="93">
        <v>34</v>
      </c>
      <c r="B36" t="s">
        <v>885</v>
      </c>
      <c r="C36" t="s">
        <v>895</v>
      </c>
      <c r="D36" t="s">
        <v>889</v>
      </c>
      <c r="E36">
        <v>0.1109874826147427</v>
      </c>
      <c r="F36">
        <v>0.70931849791376911</v>
      </c>
      <c r="G36">
        <v>0.17969401947148819</v>
      </c>
      <c r="H36">
        <v>0.1179242002781641</v>
      </c>
      <c r="I36">
        <v>0.51551562963131858</v>
      </c>
      <c r="J36" s="2">
        <f t="shared" si="0"/>
        <v>0.66258765662234231</v>
      </c>
      <c r="K36">
        <f t="shared" si="1"/>
        <v>2.1377132314488487</v>
      </c>
      <c r="L36">
        <f t="shared" si="2"/>
        <v>0.1179242002781641</v>
      </c>
      <c r="M36">
        <f t="shared" si="3"/>
        <v>0.51551562963131858</v>
      </c>
      <c r="N36">
        <f t="shared" si="4"/>
        <v>19</v>
      </c>
      <c r="O36">
        <f t="shared" si="5"/>
        <v>1</v>
      </c>
      <c r="P36" s="2">
        <f>INDEX(SOG!$F$2:$F$25,MATCH(R36,SOG!$G$2:$G$25,0))*J36</f>
        <v>2.1751614990127401</v>
      </c>
      <c r="Q36" s="2">
        <f>INDEX(SOG!$F$2:$F$25,MATCH(S36,SOG!$G$2:$G$25,0))*K36</f>
        <v>5.5927200217364472</v>
      </c>
      <c r="R36">
        <f>INDEX('Team forecast'!$AU$3:$AU$26,MATCH(Games!C36,'Team forecast'!$B$3:$B$26,0))</f>
        <v>23</v>
      </c>
      <c r="S36">
        <f>INDEX('Team forecast'!$AU$3:$AU$26,MATCH(Games!D36,'Team forecast'!$B$3:$B$26,0))</f>
        <v>7</v>
      </c>
    </row>
    <row r="37" spans="1:19" x14ac:dyDescent="0.3">
      <c r="A37" s="93">
        <v>35</v>
      </c>
      <c r="B37" t="s">
        <v>887</v>
      </c>
      <c r="C37" t="s">
        <v>890</v>
      </c>
      <c r="D37" t="s">
        <v>895</v>
      </c>
      <c r="E37">
        <v>0.79908675799086759</v>
      </c>
      <c r="F37">
        <v>6.3926940639269403E-2</v>
      </c>
      <c r="G37">
        <v>0.13698630136986301</v>
      </c>
      <c r="H37">
        <v>0.52399131671532295</v>
      </c>
      <c r="I37">
        <v>7.3761854583772393E-2</v>
      </c>
      <c r="J37" s="2">
        <f t="shared" si="0"/>
        <v>2.6069135565605688</v>
      </c>
      <c r="K37">
        <f t="shared" si="1"/>
        <v>0.64628016595236182</v>
      </c>
      <c r="L37">
        <f t="shared" si="2"/>
        <v>0.52399131671532295</v>
      </c>
      <c r="M37">
        <f t="shared" si="3"/>
        <v>7.3761854583772393E-2</v>
      </c>
      <c r="N37">
        <f t="shared" si="4"/>
        <v>23</v>
      </c>
      <c r="O37">
        <f t="shared" si="5"/>
        <v>2</v>
      </c>
      <c r="P37" s="2">
        <f>INDEX(SOG!$F$2:$F$25,MATCH(R37,SOG!$G$2:$G$25,0))*J37</f>
        <v>6.9600849978985515</v>
      </c>
      <c r="Q37" s="2">
        <f>INDEX(SOG!$F$2:$F$25,MATCH(S37,SOG!$G$2:$G$25,0))*K37</f>
        <v>2.1216268074193696</v>
      </c>
      <c r="R37">
        <f>INDEX('Team forecast'!$AU$3:$AU$26,MATCH(Games!C37,'Team forecast'!$B$3:$B$26,0))</f>
        <v>4</v>
      </c>
      <c r="S37">
        <f>INDEX('Team forecast'!$AU$3:$AU$26,MATCH(Games!D37,'Team forecast'!$B$3:$B$26,0))</f>
        <v>23</v>
      </c>
    </row>
    <row r="168" spans="12:12" x14ac:dyDescent="0.3">
      <c r="L168" s="30"/>
    </row>
    <row r="169" spans="12:12" x14ac:dyDescent="0.3">
      <c r="L169" s="30"/>
    </row>
    <row r="170" spans="12:12" x14ac:dyDescent="0.3">
      <c r="L170" s="30"/>
    </row>
    <row r="171" spans="12:12" x14ac:dyDescent="0.3">
      <c r="L171" s="30"/>
    </row>
    <row r="172" spans="12:12" x14ac:dyDescent="0.3">
      <c r="L172" s="30"/>
    </row>
    <row r="173" spans="12:12" x14ac:dyDescent="0.3">
      <c r="L173" s="30"/>
    </row>
    <row r="174" spans="12:12" x14ac:dyDescent="0.3">
      <c r="L174" s="30"/>
    </row>
    <row r="175" spans="12:12" x14ac:dyDescent="0.3">
      <c r="L175" s="30"/>
    </row>
    <row r="176" spans="12:12" x14ac:dyDescent="0.3">
      <c r="L176" s="30"/>
    </row>
    <row r="177" spans="12:12" x14ac:dyDescent="0.3">
      <c r="L177" s="30"/>
    </row>
    <row r="178" spans="12:12" x14ac:dyDescent="0.3">
      <c r="L178" s="30"/>
    </row>
    <row r="179" spans="12:12" x14ac:dyDescent="0.3">
      <c r="L179" s="30"/>
    </row>
    <row r="180" spans="12:12" x14ac:dyDescent="0.3">
      <c r="L180" s="30"/>
    </row>
    <row r="181" spans="12:12" x14ac:dyDescent="0.3">
      <c r="L181" s="30"/>
    </row>
    <row r="182" spans="12:12" x14ac:dyDescent="0.3">
      <c r="L182" s="30"/>
    </row>
    <row r="183" spans="12:12" x14ac:dyDescent="0.3">
      <c r="L183" s="30"/>
    </row>
    <row r="184" spans="12:12" x14ac:dyDescent="0.3">
      <c r="L184" s="30"/>
    </row>
    <row r="185" spans="12:12" x14ac:dyDescent="0.3">
      <c r="L185" s="30"/>
    </row>
    <row r="186" spans="12:12" x14ac:dyDescent="0.3">
      <c r="L186" s="30"/>
    </row>
    <row r="187" spans="12:12" x14ac:dyDescent="0.3">
      <c r="L187" s="30"/>
    </row>
    <row r="188" spans="12:12" x14ac:dyDescent="0.3">
      <c r="L188" s="30"/>
    </row>
    <row r="189" spans="12:12" x14ac:dyDescent="0.3">
      <c r="L189" s="30"/>
    </row>
    <row r="190" spans="12:12" x14ac:dyDescent="0.3">
      <c r="L190" s="30"/>
    </row>
    <row r="191" spans="12:12" x14ac:dyDescent="0.3">
      <c r="L191" s="30"/>
    </row>
    <row r="192" spans="12:12" x14ac:dyDescent="0.3">
      <c r="L192" s="30"/>
    </row>
    <row r="193" spans="12:12" x14ac:dyDescent="0.3">
      <c r="L193" s="30"/>
    </row>
    <row r="194" spans="12:12" x14ac:dyDescent="0.3">
      <c r="L194" s="30"/>
    </row>
    <row r="195" spans="12:12" x14ac:dyDescent="0.3">
      <c r="L195" s="30"/>
    </row>
    <row r="196" spans="12:12" x14ac:dyDescent="0.3">
      <c r="L196" s="30"/>
    </row>
    <row r="197" spans="12:12" x14ac:dyDescent="0.3">
      <c r="L197" s="30"/>
    </row>
    <row r="198" spans="12:12" x14ac:dyDescent="0.3">
      <c r="L198" s="30"/>
    </row>
    <row r="199" spans="12:12" x14ac:dyDescent="0.3">
      <c r="L199" s="30"/>
    </row>
    <row r="200" spans="12:12" x14ac:dyDescent="0.3">
      <c r="L200" s="30"/>
    </row>
    <row r="201" spans="12:12" x14ac:dyDescent="0.3">
      <c r="L201" s="30"/>
    </row>
    <row r="202" spans="12:12" x14ac:dyDescent="0.3">
      <c r="L202" s="30"/>
    </row>
    <row r="203" spans="12:12" x14ac:dyDescent="0.3">
      <c r="L203" s="30"/>
    </row>
    <row r="204" spans="12:12" x14ac:dyDescent="0.3">
      <c r="L204" s="30"/>
    </row>
    <row r="205" spans="12:12" x14ac:dyDescent="0.3">
      <c r="L205" s="30"/>
    </row>
    <row r="206" spans="12:12" x14ac:dyDescent="0.3">
      <c r="L206" s="30"/>
    </row>
    <row r="207" spans="12:12" x14ac:dyDescent="0.3">
      <c r="L207" s="30"/>
    </row>
    <row r="208" spans="12:12" x14ac:dyDescent="0.3">
      <c r="L208" s="30"/>
    </row>
    <row r="209" spans="12:12" x14ac:dyDescent="0.3">
      <c r="L209" s="30"/>
    </row>
    <row r="210" spans="12:12" x14ac:dyDescent="0.3">
      <c r="L210" s="30"/>
    </row>
    <row r="211" spans="12:12" x14ac:dyDescent="0.3">
      <c r="L211" s="30"/>
    </row>
    <row r="212" spans="12:12" x14ac:dyDescent="0.3">
      <c r="L212" s="30"/>
    </row>
    <row r="213" spans="12:12" x14ac:dyDescent="0.3">
      <c r="L213" s="30"/>
    </row>
    <row r="214" spans="12:12" x14ac:dyDescent="0.3">
      <c r="L214" s="30"/>
    </row>
    <row r="215" spans="12:12" x14ac:dyDescent="0.3">
      <c r="L215" s="30"/>
    </row>
    <row r="216" spans="12:12" x14ac:dyDescent="0.3">
      <c r="L216" s="30"/>
    </row>
    <row r="217" spans="12:12" x14ac:dyDescent="0.3">
      <c r="L217" s="30"/>
    </row>
    <row r="218" spans="12:12" x14ac:dyDescent="0.3">
      <c r="L218" s="30"/>
    </row>
    <row r="219" spans="12:12" x14ac:dyDescent="0.3">
      <c r="L219" s="30"/>
    </row>
    <row r="220" spans="12:12" x14ac:dyDescent="0.3">
      <c r="L220" s="30"/>
    </row>
    <row r="221" spans="12:12" x14ac:dyDescent="0.3">
      <c r="L221" s="30"/>
    </row>
    <row r="222" spans="12:12" x14ac:dyDescent="0.3">
      <c r="L222" s="30"/>
    </row>
    <row r="223" spans="12:12" x14ac:dyDescent="0.3">
      <c r="L223" s="30"/>
    </row>
    <row r="224" spans="12:12" x14ac:dyDescent="0.3">
      <c r="L224" s="30"/>
    </row>
    <row r="225" spans="12:12" x14ac:dyDescent="0.3">
      <c r="L225" s="30"/>
    </row>
    <row r="226" spans="12:12" x14ac:dyDescent="0.3">
      <c r="L226" s="30"/>
    </row>
    <row r="227" spans="12:12" x14ac:dyDescent="0.3">
      <c r="L227" s="30"/>
    </row>
    <row r="228" spans="12:12" x14ac:dyDescent="0.3">
      <c r="L228" s="30"/>
    </row>
    <row r="229" spans="12:12" x14ac:dyDescent="0.3">
      <c r="L229" s="30"/>
    </row>
    <row r="230" spans="12:12" x14ac:dyDescent="0.3">
      <c r="L230" s="30"/>
    </row>
    <row r="231" spans="12:12" x14ac:dyDescent="0.3">
      <c r="L231" s="30"/>
    </row>
    <row r="232" spans="12:12" x14ac:dyDescent="0.3">
      <c r="L232" s="30"/>
    </row>
    <row r="233" spans="12:12" x14ac:dyDescent="0.3">
      <c r="L233" s="30"/>
    </row>
    <row r="234" spans="12:12" x14ac:dyDescent="0.3">
      <c r="L234" s="30"/>
    </row>
    <row r="235" spans="12:12" x14ac:dyDescent="0.3">
      <c r="L235" s="30"/>
    </row>
    <row r="236" spans="12:12" x14ac:dyDescent="0.3">
      <c r="L236" s="30"/>
    </row>
    <row r="237" spans="12:12" x14ac:dyDescent="0.3">
      <c r="L237" s="30"/>
    </row>
    <row r="238" spans="12:12" x14ac:dyDescent="0.3">
      <c r="L238" s="30"/>
    </row>
    <row r="239" spans="12:12" x14ac:dyDescent="0.3">
      <c r="L239" s="30"/>
    </row>
    <row r="240" spans="12:12" x14ac:dyDescent="0.3">
      <c r="L240" s="30"/>
    </row>
    <row r="241" spans="12:12" x14ac:dyDescent="0.3">
      <c r="L241" s="30"/>
    </row>
    <row r="242" spans="12:12" x14ac:dyDescent="0.3">
      <c r="L242" s="30"/>
    </row>
    <row r="243" spans="12:12" x14ac:dyDescent="0.3">
      <c r="L243" s="30"/>
    </row>
    <row r="244" spans="12:12" x14ac:dyDescent="0.3">
      <c r="L244" s="30"/>
    </row>
    <row r="245" spans="12:12" x14ac:dyDescent="0.3">
      <c r="L245" s="30"/>
    </row>
    <row r="246" spans="12:12" x14ac:dyDescent="0.3">
      <c r="L246" s="30"/>
    </row>
    <row r="247" spans="12:12" x14ac:dyDescent="0.3">
      <c r="L247" s="30"/>
    </row>
    <row r="248" spans="12:12" x14ac:dyDescent="0.3">
      <c r="L248" s="30"/>
    </row>
    <row r="249" spans="12:12" x14ac:dyDescent="0.3">
      <c r="L249" s="30"/>
    </row>
    <row r="250" spans="12:12" x14ac:dyDescent="0.3">
      <c r="L250" s="30"/>
    </row>
    <row r="251" spans="12:12" x14ac:dyDescent="0.3">
      <c r="L251" s="30"/>
    </row>
    <row r="252" spans="12:12" x14ac:dyDescent="0.3">
      <c r="L252" s="30"/>
    </row>
    <row r="253" spans="12:12" x14ac:dyDescent="0.3">
      <c r="L253" s="30"/>
    </row>
    <row r="254" spans="12:12" x14ac:dyDescent="0.3">
      <c r="L254" s="30"/>
    </row>
    <row r="255" spans="12:12" x14ac:dyDescent="0.3">
      <c r="L255" s="30"/>
    </row>
    <row r="256" spans="12:12" x14ac:dyDescent="0.3">
      <c r="L256" s="30"/>
    </row>
    <row r="257" spans="12:12" x14ac:dyDescent="0.3">
      <c r="L257" s="30"/>
    </row>
    <row r="258" spans="12:12" x14ac:dyDescent="0.3">
      <c r="L258" s="30"/>
    </row>
    <row r="259" spans="12:12" x14ac:dyDescent="0.3">
      <c r="L259" s="30"/>
    </row>
    <row r="260" spans="12:12" x14ac:dyDescent="0.3">
      <c r="L260" s="30"/>
    </row>
    <row r="261" spans="12:12" x14ac:dyDescent="0.3">
      <c r="L261" s="30"/>
    </row>
    <row r="262" spans="12:12" x14ac:dyDescent="0.3">
      <c r="L262" s="30"/>
    </row>
    <row r="263" spans="12:12" x14ac:dyDescent="0.3">
      <c r="L263" s="30"/>
    </row>
    <row r="264" spans="12:12" x14ac:dyDescent="0.3">
      <c r="L264" s="30"/>
    </row>
    <row r="265" spans="12:12" x14ac:dyDescent="0.3">
      <c r="L265" s="30"/>
    </row>
    <row r="266" spans="12:12" x14ac:dyDescent="0.3">
      <c r="L266" s="30"/>
    </row>
    <row r="267" spans="12:12" x14ac:dyDescent="0.3">
      <c r="L267" s="30"/>
    </row>
    <row r="268" spans="12:12" x14ac:dyDescent="0.3">
      <c r="L268" s="30"/>
    </row>
    <row r="269" spans="12:12" x14ac:dyDescent="0.3">
      <c r="L269" s="30"/>
    </row>
    <row r="270" spans="12:12" x14ac:dyDescent="0.3">
      <c r="L270" s="30"/>
    </row>
    <row r="271" spans="12:12" x14ac:dyDescent="0.3">
      <c r="L271" s="30"/>
    </row>
    <row r="272" spans="12:12" x14ac:dyDescent="0.3">
      <c r="L272" s="30"/>
    </row>
    <row r="273" spans="12:12" x14ac:dyDescent="0.3">
      <c r="L273" s="30"/>
    </row>
    <row r="274" spans="12:12" x14ac:dyDescent="0.3">
      <c r="L274" s="30"/>
    </row>
    <row r="275" spans="12:12" x14ac:dyDescent="0.3">
      <c r="L275" s="30"/>
    </row>
    <row r="276" spans="12:12" x14ac:dyDescent="0.3">
      <c r="L276" s="30"/>
    </row>
    <row r="277" spans="12:12" x14ac:dyDescent="0.3">
      <c r="L277" s="30"/>
    </row>
    <row r="278" spans="12:12" x14ac:dyDescent="0.3">
      <c r="L278" s="30"/>
    </row>
    <row r="279" spans="12:12" x14ac:dyDescent="0.3">
      <c r="L279" s="30"/>
    </row>
    <row r="280" spans="12:12" x14ac:dyDescent="0.3">
      <c r="L280" s="30"/>
    </row>
    <row r="281" spans="12:12" x14ac:dyDescent="0.3">
      <c r="L281" s="30"/>
    </row>
    <row r="282" spans="12:12" x14ac:dyDescent="0.3">
      <c r="L282" s="30"/>
    </row>
    <row r="283" spans="12:12" x14ac:dyDescent="0.3">
      <c r="L283" s="30"/>
    </row>
    <row r="284" spans="12:12" x14ac:dyDescent="0.3">
      <c r="L284" s="30"/>
    </row>
    <row r="285" spans="12:12" x14ac:dyDescent="0.3">
      <c r="L285" s="30"/>
    </row>
    <row r="286" spans="12:12" x14ac:dyDescent="0.3">
      <c r="L286" s="30"/>
    </row>
    <row r="287" spans="12:12" x14ac:dyDescent="0.3">
      <c r="L287" s="30"/>
    </row>
    <row r="288" spans="12:12" x14ac:dyDescent="0.3">
      <c r="L288" s="30"/>
    </row>
    <row r="289" spans="12:12" x14ac:dyDescent="0.3">
      <c r="L289" s="30"/>
    </row>
    <row r="290" spans="12:12" x14ac:dyDescent="0.3">
      <c r="L290" s="30"/>
    </row>
    <row r="291" spans="12:12" x14ac:dyDescent="0.3">
      <c r="L291" s="30"/>
    </row>
    <row r="292" spans="12:12" x14ac:dyDescent="0.3">
      <c r="L292" s="30"/>
    </row>
    <row r="293" spans="12:12" x14ac:dyDescent="0.3">
      <c r="L293" s="30"/>
    </row>
    <row r="294" spans="12:12" x14ac:dyDescent="0.3">
      <c r="L294" s="30"/>
    </row>
    <row r="295" spans="12:12" x14ac:dyDescent="0.3">
      <c r="L295" s="30"/>
    </row>
    <row r="296" spans="12:12" x14ac:dyDescent="0.3">
      <c r="L296" s="30"/>
    </row>
    <row r="297" spans="12:12" x14ac:dyDescent="0.3">
      <c r="L297" s="30"/>
    </row>
    <row r="298" spans="12:12" x14ac:dyDescent="0.3">
      <c r="L298" s="30"/>
    </row>
    <row r="299" spans="12:12" x14ac:dyDescent="0.3">
      <c r="L299" s="30"/>
    </row>
    <row r="300" spans="12:12" x14ac:dyDescent="0.3">
      <c r="L300" s="30"/>
    </row>
    <row r="301" spans="12:12" x14ac:dyDescent="0.3">
      <c r="L301" s="30"/>
    </row>
    <row r="302" spans="12:12" x14ac:dyDescent="0.3">
      <c r="L302" s="30"/>
    </row>
    <row r="303" spans="12:12" x14ac:dyDescent="0.3">
      <c r="L303" s="30"/>
    </row>
    <row r="304" spans="12:12" x14ac:dyDescent="0.3">
      <c r="L304" s="30"/>
    </row>
    <row r="305" spans="12:12" x14ac:dyDescent="0.3">
      <c r="L305" s="30"/>
    </row>
    <row r="306" spans="12:12" x14ac:dyDescent="0.3">
      <c r="L306" s="30"/>
    </row>
    <row r="307" spans="12:12" x14ac:dyDescent="0.3">
      <c r="L307" s="30"/>
    </row>
    <row r="308" spans="12:12" x14ac:dyDescent="0.3">
      <c r="L308" s="30"/>
    </row>
    <row r="309" spans="12:12" x14ac:dyDescent="0.3">
      <c r="L309" s="30"/>
    </row>
    <row r="310" spans="12:12" x14ac:dyDescent="0.3">
      <c r="L310" s="30"/>
    </row>
    <row r="311" spans="12:12" x14ac:dyDescent="0.3">
      <c r="L311" s="30"/>
    </row>
    <row r="312" spans="12:12" x14ac:dyDescent="0.3">
      <c r="L312" s="30"/>
    </row>
    <row r="313" spans="12:12" x14ac:dyDescent="0.3">
      <c r="L313" s="30"/>
    </row>
    <row r="314" spans="12:12" x14ac:dyDescent="0.3">
      <c r="L314" s="30"/>
    </row>
    <row r="315" spans="12:12" x14ac:dyDescent="0.3">
      <c r="L315" s="30"/>
    </row>
    <row r="316" spans="12:12" x14ac:dyDescent="0.3">
      <c r="L316" s="30"/>
    </row>
    <row r="317" spans="12:12" x14ac:dyDescent="0.3">
      <c r="L317" s="30"/>
    </row>
    <row r="318" spans="12:12" x14ac:dyDescent="0.3">
      <c r="L318" s="30"/>
    </row>
    <row r="319" spans="12:12" x14ac:dyDescent="0.3">
      <c r="L319" s="30"/>
    </row>
    <row r="320" spans="12:12" x14ac:dyDescent="0.3">
      <c r="L320" s="30"/>
    </row>
    <row r="321" spans="12:12" x14ac:dyDescent="0.3">
      <c r="L321" s="30"/>
    </row>
    <row r="322" spans="12:12" x14ac:dyDescent="0.3">
      <c r="L322" s="30"/>
    </row>
    <row r="323" spans="12:12" x14ac:dyDescent="0.3">
      <c r="L323" s="30"/>
    </row>
    <row r="324" spans="12:12" x14ac:dyDescent="0.3">
      <c r="L324" s="30"/>
    </row>
    <row r="325" spans="12:12" x14ac:dyDescent="0.3">
      <c r="L325" s="30"/>
    </row>
    <row r="326" spans="12:12" x14ac:dyDescent="0.3">
      <c r="L326" s="30"/>
    </row>
    <row r="327" spans="12:12" x14ac:dyDescent="0.3">
      <c r="L327" s="30"/>
    </row>
    <row r="328" spans="12:12" x14ac:dyDescent="0.3">
      <c r="L328" s="30"/>
    </row>
    <row r="329" spans="12:12" x14ac:dyDescent="0.3">
      <c r="L329" s="30"/>
    </row>
    <row r="330" spans="12:12" x14ac:dyDescent="0.3">
      <c r="L330" s="30"/>
    </row>
    <row r="331" spans="12:12" x14ac:dyDescent="0.3">
      <c r="L331" s="30"/>
    </row>
    <row r="332" spans="12:12" x14ac:dyDescent="0.3">
      <c r="L332" s="30"/>
    </row>
    <row r="333" spans="12:12" x14ac:dyDescent="0.3">
      <c r="L333" s="30"/>
    </row>
    <row r="334" spans="12:12" x14ac:dyDescent="0.3">
      <c r="L334" s="30"/>
    </row>
    <row r="335" spans="12:12" x14ac:dyDescent="0.3">
      <c r="L335" s="30"/>
    </row>
    <row r="336" spans="12:12" x14ac:dyDescent="0.3">
      <c r="L336" s="30"/>
    </row>
    <row r="337" spans="12:12" x14ac:dyDescent="0.3">
      <c r="L337" s="30"/>
    </row>
    <row r="338" spans="12:12" x14ac:dyDescent="0.3">
      <c r="L338" s="30"/>
    </row>
    <row r="339" spans="12:12" x14ac:dyDescent="0.3">
      <c r="L339" s="30"/>
    </row>
    <row r="340" spans="12:12" x14ac:dyDescent="0.3">
      <c r="L340" s="30"/>
    </row>
    <row r="341" spans="12:12" x14ac:dyDescent="0.3">
      <c r="L341" s="30"/>
    </row>
    <row r="342" spans="12:12" x14ac:dyDescent="0.3">
      <c r="L342" s="30"/>
    </row>
    <row r="343" spans="12:12" x14ac:dyDescent="0.3">
      <c r="L343" s="30"/>
    </row>
    <row r="344" spans="12:12" x14ac:dyDescent="0.3">
      <c r="L344" s="30"/>
    </row>
    <row r="345" spans="12:12" x14ac:dyDescent="0.3">
      <c r="L345" s="30"/>
    </row>
    <row r="346" spans="12:12" x14ac:dyDescent="0.3">
      <c r="L346" s="30"/>
    </row>
    <row r="347" spans="12:12" x14ac:dyDescent="0.3">
      <c r="L347" s="30"/>
    </row>
    <row r="348" spans="12:12" x14ac:dyDescent="0.3">
      <c r="L348" s="30"/>
    </row>
    <row r="349" spans="12:12" x14ac:dyDescent="0.3">
      <c r="L349" s="30"/>
    </row>
    <row r="350" spans="12:12" x14ac:dyDescent="0.3">
      <c r="L350" s="30"/>
    </row>
    <row r="351" spans="12:12" x14ac:dyDescent="0.3">
      <c r="L351" s="30"/>
    </row>
    <row r="352" spans="12:12" x14ac:dyDescent="0.3">
      <c r="L352" s="30"/>
    </row>
    <row r="353" spans="12:12" x14ac:dyDescent="0.3">
      <c r="L353" s="30"/>
    </row>
    <row r="354" spans="12:12" x14ac:dyDescent="0.3">
      <c r="L354" s="30"/>
    </row>
    <row r="355" spans="12:12" x14ac:dyDescent="0.3">
      <c r="L355" s="30"/>
    </row>
    <row r="356" spans="12:12" x14ac:dyDescent="0.3">
      <c r="L356" s="30"/>
    </row>
    <row r="357" spans="12:12" x14ac:dyDescent="0.3">
      <c r="L357" s="30"/>
    </row>
    <row r="358" spans="12:12" x14ac:dyDescent="0.3">
      <c r="L358" s="30"/>
    </row>
    <row r="359" spans="12:12" x14ac:dyDescent="0.3">
      <c r="L359" s="30"/>
    </row>
    <row r="360" spans="12:12" x14ac:dyDescent="0.3">
      <c r="L360" s="30"/>
    </row>
    <row r="361" spans="12:12" x14ac:dyDescent="0.3">
      <c r="L361" s="30"/>
    </row>
    <row r="362" spans="12:12" x14ac:dyDescent="0.3">
      <c r="L362" s="30"/>
    </row>
    <row r="363" spans="12:12" x14ac:dyDescent="0.3">
      <c r="L363" s="30"/>
    </row>
    <row r="364" spans="12:12" x14ac:dyDescent="0.3">
      <c r="L364" s="30"/>
    </row>
    <row r="365" spans="12:12" x14ac:dyDescent="0.3">
      <c r="L365" s="30"/>
    </row>
    <row r="366" spans="12:12" x14ac:dyDescent="0.3">
      <c r="L366" s="30"/>
    </row>
    <row r="367" spans="12:12" x14ac:dyDescent="0.3">
      <c r="L367" s="30"/>
    </row>
    <row r="368" spans="12:12" x14ac:dyDescent="0.3">
      <c r="L368" s="30"/>
    </row>
    <row r="369" spans="12:12" x14ac:dyDescent="0.3">
      <c r="L369" s="30"/>
    </row>
    <row r="370" spans="12:12" x14ac:dyDescent="0.3">
      <c r="L370" s="30"/>
    </row>
    <row r="371" spans="12:12" x14ac:dyDescent="0.3">
      <c r="L371" s="30"/>
    </row>
    <row r="372" spans="12:12" x14ac:dyDescent="0.3">
      <c r="L372" s="30"/>
    </row>
    <row r="373" spans="12:12" x14ac:dyDescent="0.3">
      <c r="L373" s="30"/>
    </row>
    <row r="374" spans="12:12" x14ac:dyDescent="0.3">
      <c r="L374" s="30"/>
    </row>
    <row r="375" spans="12:12" x14ac:dyDescent="0.3">
      <c r="L375" s="30"/>
    </row>
    <row r="376" spans="12:12" x14ac:dyDescent="0.3">
      <c r="L376" s="30"/>
    </row>
    <row r="377" spans="12:12" x14ac:dyDescent="0.3">
      <c r="L377" s="30"/>
    </row>
    <row r="378" spans="12:12" x14ac:dyDescent="0.3">
      <c r="L378" s="30"/>
    </row>
    <row r="379" spans="12:12" x14ac:dyDescent="0.3">
      <c r="L379" s="30"/>
    </row>
    <row r="380" spans="12:12" x14ac:dyDescent="0.3">
      <c r="L380" s="30"/>
    </row>
    <row r="381" spans="12:12" x14ac:dyDescent="0.3">
      <c r="L381" s="30"/>
    </row>
    <row r="382" spans="12:12" x14ac:dyDescent="0.3">
      <c r="L382" s="30"/>
    </row>
    <row r="383" spans="12:12" x14ac:dyDescent="0.3">
      <c r="L383" s="30"/>
    </row>
    <row r="384" spans="12:12" x14ac:dyDescent="0.3">
      <c r="L384" s="30"/>
    </row>
    <row r="385" spans="12:12" x14ac:dyDescent="0.3">
      <c r="L385" s="30"/>
    </row>
    <row r="386" spans="12:12" x14ac:dyDescent="0.3">
      <c r="L386" s="30"/>
    </row>
    <row r="387" spans="12:12" x14ac:dyDescent="0.3">
      <c r="L387" s="30"/>
    </row>
    <row r="388" spans="12:12" x14ac:dyDescent="0.3">
      <c r="L388" s="30"/>
    </row>
    <row r="389" spans="12:12" x14ac:dyDescent="0.3">
      <c r="L389" s="30"/>
    </row>
    <row r="390" spans="12:12" x14ac:dyDescent="0.3">
      <c r="L390" s="30"/>
    </row>
    <row r="391" spans="12:12" x14ac:dyDescent="0.3">
      <c r="L391" s="30"/>
    </row>
  </sheetData>
  <autoFilter ref="A1:I1" xr:uid="{E8E5AEC9-E924-4DC0-A982-BBA0C2BE97A1}"/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47F61-1AEB-4FFA-8DEA-458F9A7DC09C}">
  <sheetPr>
    <tabColor theme="1"/>
  </sheetPr>
  <dimension ref="A1:X29"/>
  <sheetViews>
    <sheetView topLeftCell="A4" workbookViewId="0">
      <selection activeCell="M19" sqref="M19"/>
    </sheetView>
  </sheetViews>
  <sheetFormatPr defaultRowHeight="15.6" x14ac:dyDescent="0.3"/>
  <cols>
    <col min="9" max="9" width="9.59765625" bestFit="1" customWidth="1"/>
    <col min="10" max="10" width="11" bestFit="1" customWidth="1"/>
    <col min="11" max="11" width="11.19921875" bestFit="1" customWidth="1"/>
    <col min="12" max="12" width="13.59765625" bestFit="1" customWidth="1"/>
    <col min="13" max="13" width="10" bestFit="1" customWidth="1"/>
  </cols>
  <sheetData>
    <row r="1" spans="1:24" ht="31.2" x14ac:dyDescent="0.3">
      <c r="B1" s="93" t="s">
        <v>896</v>
      </c>
      <c r="C1" s="93" t="s">
        <v>897</v>
      </c>
      <c r="D1" s="93" t="s">
        <v>898</v>
      </c>
      <c r="E1" s="93" t="s">
        <v>899</v>
      </c>
      <c r="F1" s="93" t="s">
        <v>900</v>
      </c>
      <c r="G1" s="93" t="s">
        <v>901</v>
      </c>
      <c r="H1" s="93" t="s">
        <v>902</v>
      </c>
      <c r="I1" s="89" t="s">
        <v>5127</v>
      </c>
      <c r="J1" s="59" t="s">
        <v>5135</v>
      </c>
      <c r="K1" s="59" t="s">
        <v>5134</v>
      </c>
      <c r="L1" s="59" t="s">
        <v>5133</v>
      </c>
      <c r="M1" s="59" t="s">
        <v>5132</v>
      </c>
      <c r="P1" s="89" t="s">
        <v>5128</v>
      </c>
      <c r="Q1" s="89" t="s">
        <v>5129</v>
      </c>
      <c r="R1" s="89" t="s">
        <v>5130</v>
      </c>
      <c r="S1" s="89" t="s">
        <v>5131</v>
      </c>
      <c r="U1" s="59" t="s">
        <v>5132</v>
      </c>
      <c r="V1" s="59" t="s">
        <v>5133</v>
      </c>
      <c r="W1" s="59" t="s">
        <v>5134</v>
      </c>
      <c r="X1" s="59" t="s">
        <v>5135</v>
      </c>
    </row>
    <row r="2" spans="1:24" x14ac:dyDescent="0.3">
      <c r="A2" s="93">
        <v>0</v>
      </c>
      <c r="B2">
        <v>18583</v>
      </c>
      <c r="C2" t="s">
        <v>867</v>
      </c>
      <c r="D2" t="s">
        <v>903</v>
      </c>
      <c r="E2" t="s">
        <v>904</v>
      </c>
      <c r="F2">
        <v>1.1728395061728391E-2</v>
      </c>
      <c r="G2">
        <v>0.5</v>
      </c>
      <c r="H2">
        <v>9.5000000000000001E-2</v>
      </c>
      <c r="I2" s="74">
        <f>F2/SUM($F$2:$F$25)</f>
        <v>1.2962495668543732E-2</v>
      </c>
      <c r="J2" s="74">
        <f>P2*P$26</f>
        <v>5.8339879831197955E-2</v>
      </c>
      <c r="K2" s="74">
        <f>Q2*Q$26</f>
        <v>0.12595981128419789</v>
      </c>
      <c r="L2" s="74">
        <f>R2*R$26</f>
        <v>0.25924016656287141</v>
      </c>
      <c r="M2" s="74">
        <f>S2</f>
        <v>0.52631578947368418</v>
      </c>
      <c r="P2" s="74">
        <f t="shared" ref="P2:P25" si="0">(I2+($S2-$I2)*1/4)</f>
        <v>0.14130081911982886</v>
      </c>
      <c r="Q2" s="74">
        <f t="shared" ref="Q2:R25" si="1">(P2+($S2-$I2)*1/4)</f>
        <v>0.26963914257111399</v>
      </c>
      <c r="R2" s="74">
        <f t="shared" si="1"/>
        <v>0.39797746602239914</v>
      </c>
      <c r="S2" s="74">
        <f t="shared" ref="S2:S25" si="2">G2/$G$26</f>
        <v>0.52631578947368418</v>
      </c>
    </row>
    <row r="3" spans="1:24" x14ac:dyDescent="0.3">
      <c r="A3" s="93">
        <v>0</v>
      </c>
      <c r="B3">
        <v>18706</v>
      </c>
      <c r="C3" t="s">
        <v>893</v>
      </c>
      <c r="D3" t="s">
        <v>905</v>
      </c>
      <c r="E3" t="s">
        <v>906</v>
      </c>
      <c r="F3">
        <v>1.8962075848303389E-3</v>
      </c>
      <c r="G3">
        <v>0.14615384615384611</v>
      </c>
      <c r="H3">
        <v>1.862745098039216E-2</v>
      </c>
      <c r="I3" s="74">
        <f t="shared" ref="I3:I25" si="3">F3/SUM($F$2:$F$25)</f>
        <v>2.0957328326388072E-3</v>
      </c>
      <c r="J3" s="74">
        <f t="shared" ref="J3:L25" si="4">P3*P$26</f>
        <v>1.6528850630365782E-2</v>
      </c>
      <c r="K3" s="74">
        <f t="shared" si="4"/>
        <v>3.6423514831831302E-2</v>
      </c>
      <c r="L3" s="74">
        <f t="shared" si="4"/>
        <v>7.5502142730765817E-2</v>
      </c>
      <c r="M3" s="74">
        <f t="shared" ref="M3:M25" si="5">S3</f>
        <v>0.1538461538461538</v>
      </c>
      <c r="P3" s="74">
        <f t="shared" si="0"/>
        <v>4.0033338086017556E-2</v>
      </c>
      <c r="Q3" s="74">
        <f t="shared" si="1"/>
        <v>7.7970943339396304E-2</v>
      </c>
      <c r="R3" s="74">
        <f t="shared" si="1"/>
        <v>0.11590854859277505</v>
      </c>
      <c r="S3" s="74">
        <f t="shared" si="2"/>
        <v>0.1538461538461538</v>
      </c>
    </row>
    <row r="4" spans="1:24" x14ac:dyDescent="0.3">
      <c r="A4" s="93">
        <v>0</v>
      </c>
      <c r="B4">
        <v>18694</v>
      </c>
      <c r="C4" t="s">
        <v>874</v>
      </c>
      <c r="D4" t="s">
        <v>907</v>
      </c>
      <c r="E4" t="s">
        <v>908</v>
      </c>
      <c r="F4">
        <v>4.7500000000000001E-2</v>
      </c>
      <c r="G4">
        <v>0.91346153846153844</v>
      </c>
      <c r="H4">
        <v>0.61688311688311681</v>
      </c>
      <c r="I4" s="74">
        <f t="shared" si="3"/>
        <v>5.2498107457602132E-2</v>
      </c>
      <c r="J4" s="74">
        <f t="shared" si="4"/>
        <v>0.11550576731828884</v>
      </c>
      <c r="K4" s="74">
        <f t="shared" si="4"/>
        <v>0.23684961620943643</v>
      </c>
      <c r="L4" s="74">
        <f t="shared" si="4"/>
        <v>0.47830458751162286</v>
      </c>
      <c r="M4" s="74">
        <f t="shared" si="5"/>
        <v>0.96153846153846156</v>
      </c>
      <c r="P4" s="74">
        <f t="shared" si="0"/>
        <v>0.27975819597781698</v>
      </c>
      <c r="Q4" s="74">
        <f t="shared" si="1"/>
        <v>0.50701828449803188</v>
      </c>
      <c r="R4" s="74">
        <f t="shared" si="1"/>
        <v>0.73427837301824672</v>
      </c>
      <c r="S4" s="74">
        <f t="shared" si="2"/>
        <v>0.96153846153846156</v>
      </c>
    </row>
    <row r="5" spans="1:24" x14ac:dyDescent="0.3">
      <c r="A5" s="93">
        <v>0</v>
      </c>
      <c r="B5">
        <v>18643</v>
      </c>
      <c r="C5" t="s">
        <v>876</v>
      </c>
      <c r="D5" t="s">
        <v>909</v>
      </c>
      <c r="E5" t="s">
        <v>910</v>
      </c>
      <c r="F5">
        <v>6.7857142857142864E-3</v>
      </c>
      <c r="G5">
        <v>0.68840579710144933</v>
      </c>
      <c r="H5">
        <v>0.1357142857142857</v>
      </c>
      <c r="I5" s="74">
        <f t="shared" si="3"/>
        <v>7.4997296368003053E-3</v>
      </c>
      <c r="J5" s="74">
        <f t="shared" si="4"/>
        <v>7.7118935843475969E-2</v>
      </c>
      <c r="K5" s="74">
        <f t="shared" si="4"/>
        <v>0.1710061254805974</v>
      </c>
      <c r="L5" s="74">
        <f t="shared" si="4"/>
        <v>0.35523984328606151</v>
      </c>
      <c r="M5" s="74">
        <f t="shared" si="5"/>
        <v>0.7246376811594204</v>
      </c>
      <c r="P5" s="74">
        <f t="shared" si="0"/>
        <v>0.18678421751745533</v>
      </c>
      <c r="Q5" s="74">
        <f t="shared" si="1"/>
        <v>0.36606870539811032</v>
      </c>
      <c r="R5" s="74">
        <f t="shared" si="1"/>
        <v>0.5453531932787653</v>
      </c>
      <c r="S5" s="74">
        <f t="shared" si="2"/>
        <v>0.7246376811594204</v>
      </c>
    </row>
    <row r="6" spans="1:24" x14ac:dyDescent="0.3">
      <c r="A6" s="93">
        <v>0</v>
      </c>
      <c r="B6">
        <v>18702</v>
      </c>
      <c r="C6" t="s">
        <v>870</v>
      </c>
      <c r="D6" t="s">
        <v>911</v>
      </c>
      <c r="E6" t="s">
        <v>912</v>
      </c>
      <c r="F6">
        <v>3.166666666666667E-3</v>
      </c>
      <c r="G6">
        <v>0.45238095238095227</v>
      </c>
      <c r="H6">
        <v>2.3170731707317069E-2</v>
      </c>
      <c r="I6" s="74">
        <f t="shared" si="3"/>
        <v>3.4998738305068093E-3</v>
      </c>
      <c r="J6" s="74">
        <f t="shared" si="4"/>
        <v>5.023580540910183E-2</v>
      </c>
      <c r="K6" s="74">
        <f t="shared" si="4"/>
        <v>0.11204179294472866</v>
      </c>
      <c r="L6" s="74">
        <f t="shared" si="4"/>
        <v>0.23321069323036184</v>
      </c>
      <c r="M6" s="74">
        <f t="shared" si="5"/>
        <v>0.47619047619047611</v>
      </c>
      <c r="P6" s="74">
        <f t="shared" si="0"/>
        <v>0.12167252442049913</v>
      </c>
      <c r="Q6" s="74">
        <f t="shared" si="1"/>
        <v>0.23984517501049146</v>
      </c>
      <c r="R6" s="74">
        <f t="shared" si="1"/>
        <v>0.35801782560048379</v>
      </c>
      <c r="S6" s="74">
        <f t="shared" si="2"/>
        <v>0.47619047619047611</v>
      </c>
    </row>
    <row r="7" spans="1:24" x14ac:dyDescent="0.3">
      <c r="A7" s="93">
        <v>0</v>
      </c>
      <c r="B7">
        <v>18660</v>
      </c>
      <c r="C7" t="s">
        <v>890</v>
      </c>
      <c r="D7" t="s">
        <v>913</v>
      </c>
      <c r="E7" t="s">
        <v>914</v>
      </c>
      <c r="F7">
        <v>8.6363636363636365E-2</v>
      </c>
      <c r="G7">
        <v>0.82608695652173914</v>
      </c>
      <c r="H7">
        <v>0.3518518518518518</v>
      </c>
      <c r="I7" s="74">
        <f t="shared" si="3"/>
        <v>9.545110446836752E-2</v>
      </c>
      <c r="J7" s="74">
        <f t="shared" si="4"/>
        <v>0.11931308785288901</v>
      </c>
      <c r="K7" s="74">
        <f t="shared" si="4"/>
        <v>0.22539990416183159</v>
      </c>
      <c r="L7" s="74">
        <f t="shared" si="4"/>
        <v>0.4403662992585981</v>
      </c>
      <c r="M7" s="74">
        <f t="shared" si="5"/>
        <v>0.86956521739130443</v>
      </c>
      <c r="P7" s="74">
        <f t="shared" si="0"/>
        <v>0.28897963269910176</v>
      </c>
      <c r="Q7" s="74">
        <f t="shared" si="1"/>
        <v>0.48250816092983601</v>
      </c>
      <c r="R7" s="74">
        <f t="shared" si="1"/>
        <v>0.67603668916057025</v>
      </c>
      <c r="S7" s="74">
        <f t="shared" si="2"/>
        <v>0.86956521739130443</v>
      </c>
    </row>
    <row r="8" spans="1:24" x14ac:dyDescent="0.3">
      <c r="A8" s="93">
        <v>0</v>
      </c>
      <c r="B8">
        <v>18570</v>
      </c>
      <c r="C8" t="s">
        <v>868</v>
      </c>
      <c r="D8" t="s">
        <v>915</v>
      </c>
      <c r="E8" t="s">
        <v>916</v>
      </c>
      <c r="F8">
        <v>1.0919540229885061E-3</v>
      </c>
      <c r="G8">
        <v>0.240506329113924</v>
      </c>
      <c r="H8">
        <v>2.794117647058823E-2</v>
      </c>
      <c r="I8" s="74">
        <f t="shared" si="3"/>
        <v>1.2068530450023483E-3</v>
      </c>
      <c r="J8" s="74">
        <f t="shared" si="4"/>
        <v>2.6505176878763775E-2</v>
      </c>
      <c r="K8" s="74">
        <f t="shared" si="4"/>
        <v>5.9413804863532052E-2</v>
      </c>
      <c r="L8" s="74">
        <f t="shared" si="4"/>
        <v>0.12387895506956741</v>
      </c>
      <c r="M8" s="74">
        <f t="shared" si="5"/>
        <v>0.25316455696202528</v>
      </c>
      <c r="P8" s="74">
        <f t="shared" si="0"/>
        <v>6.4196279024258077E-2</v>
      </c>
      <c r="Q8" s="74">
        <f t="shared" si="1"/>
        <v>0.12718570500351381</v>
      </c>
      <c r="R8" s="74">
        <f t="shared" si="1"/>
        <v>0.19017513098276956</v>
      </c>
      <c r="S8" s="74">
        <f t="shared" si="2"/>
        <v>0.25316455696202528</v>
      </c>
    </row>
    <row r="9" spans="1:24" x14ac:dyDescent="0.3">
      <c r="A9" s="93">
        <v>0</v>
      </c>
      <c r="B9">
        <v>18564</v>
      </c>
      <c r="C9" t="s">
        <v>884</v>
      </c>
      <c r="D9" t="s">
        <v>917</v>
      </c>
      <c r="E9" t="s">
        <v>918</v>
      </c>
      <c r="F9">
        <v>8.6363636363636365E-3</v>
      </c>
      <c r="G9">
        <v>0.62091503267973858</v>
      </c>
      <c r="H9">
        <v>0.1104651162790698</v>
      </c>
      <c r="I9" s="74">
        <f t="shared" si="3"/>
        <v>9.5451104468367524E-3</v>
      </c>
      <c r="J9" s="74">
        <f t="shared" si="4"/>
        <v>7.0419305510406371E-2</v>
      </c>
      <c r="K9" s="74">
        <f t="shared" si="4"/>
        <v>0.15489029811482224</v>
      </c>
      <c r="L9" s="74">
        <f t="shared" si="4"/>
        <v>0.32086523215199586</v>
      </c>
      <c r="M9" s="74">
        <f t="shared" si="5"/>
        <v>0.65359477124183007</v>
      </c>
      <c r="P9" s="74">
        <f t="shared" si="0"/>
        <v>0.1705575256455851</v>
      </c>
      <c r="Q9" s="74">
        <f t="shared" si="1"/>
        <v>0.33156994084433344</v>
      </c>
      <c r="R9" s="74">
        <f t="shared" si="1"/>
        <v>0.49258235604308176</v>
      </c>
      <c r="S9" s="74">
        <f t="shared" si="2"/>
        <v>0.65359477124183007</v>
      </c>
    </row>
    <row r="10" spans="1:24" x14ac:dyDescent="0.3">
      <c r="A10" s="93">
        <v>0</v>
      </c>
      <c r="B10">
        <v>18721</v>
      </c>
      <c r="C10" t="s">
        <v>863</v>
      </c>
      <c r="D10" t="s">
        <v>919</v>
      </c>
      <c r="E10" t="s">
        <v>920</v>
      </c>
      <c r="F10">
        <v>3.7848605577689241E-3</v>
      </c>
      <c r="G10">
        <v>0.43181818181818182</v>
      </c>
      <c r="H10">
        <v>4.7500000000000001E-2</v>
      </c>
      <c r="I10" s="74">
        <f t="shared" si="3"/>
        <v>4.1831161320798511E-3</v>
      </c>
      <c r="J10" s="74">
        <f t="shared" si="4"/>
        <v>4.8213193035856E-2</v>
      </c>
      <c r="K10" s="74">
        <f t="shared" si="4"/>
        <v>0.1071457275124159</v>
      </c>
      <c r="L10" s="74">
        <f t="shared" si="4"/>
        <v>0.22274737895785418</v>
      </c>
      <c r="M10" s="74">
        <f t="shared" si="5"/>
        <v>0.45454545454545459</v>
      </c>
      <c r="P10" s="74">
        <f t="shared" si="0"/>
        <v>0.11677370073542354</v>
      </c>
      <c r="Q10" s="74">
        <f t="shared" si="1"/>
        <v>0.22936428533876724</v>
      </c>
      <c r="R10" s="74">
        <f t="shared" si="1"/>
        <v>0.34195486994211094</v>
      </c>
      <c r="S10" s="74">
        <f t="shared" si="2"/>
        <v>0.45454545454545459</v>
      </c>
    </row>
    <row r="11" spans="1:24" x14ac:dyDescent="0.3">
      <c r="A11" s="93">
        <v>0</v>
      </c>
      <c r="B11">
        <v>18708</v>
      </c>
      <c r="C11" t="s">
        <v>864</v>
      </c>
      <c r="D11" t="s">
        <v>921</v>
      </c>
      <c r="E11" t="s">
        <v>922</v>
      </c>
      <c r="F11">
        <v>1.1728395061728391E-2</v>
      </c>
      <c r="G11">
        <v>0.56547619047619047</v>
      </c>
      <c r="H11">
        <v>8.6363636363636365E-2</v>
      </c>
      <c r="I11" s="74">
        <f t="shared" si="3"/>
        <v>1.2962495668543732E-2</v>
      </c>
      <c r="J11" s="74">
        <f t="shared" si="4"/>
        <v>6.5453991166559214E-2</v>
      </c>
      <c r="K11" s="74">
        <f t="shared" si="4"/>
        <v>0.14205806865250151</v>
      </c>
      <c r="L11" s="74">
        <f t="shared" si="4"/>
        <v>0.29291185318781987</v>
      </c>
      <c r="M11" s="74">
        <f t="shared" si="5"/>
        <v>0.59523809523809523</v>
      </c>
      <c r="P11" s="74">
        <f t="shared" si="0"/>
        <v>0.15853139556093163</v>
      </c>
      <c r="Q11" s="74">
        <f t="shared" si="1"/>
        <v>0.30410029545331951</v>
      </c>
      <c r="R11" s="74">
        <f t="shared" si="1"/>
        <v>0.44966919534570737</v>
      </c>
      <c r="S11" s="74">
        <f t="shared" si="2"/>
        <v>0.59523809523809523</v>
      </c>
    </row>
    <row r="12" spans="1:24" x14ac:dyDescent="0.3">
      <c r="A12" s="93">
        <v>0</v>
      </c>
      <c r="B12">
        <v>18689</v>
      </c>
      <c r="C12" t="s">
        <v>892</v>
      </c>
      <c r="D12" t="s">
        <v>923</v>
      </c>
      <c r="E12" t="s">
        <v>924</v>
      </c>
      <c r="F12">
        <v>4.7476261869065458E-4</v>
      </c>
      <c r="G12">
        <v>0.1055555555555556</v>
      </c>
      <c r="H12">
        <v>4.7263681592039797E-3</v>
      </c>
      <c r="I12" s="74">
        <f t="shared" si="3"/>
        <v>5.2471871521841203E-4</v>
      </c>
      <c r="J12" s="74">
        <f t="shared" si="4"/>
        <v>1.1631293065844012E-2</v>
      </c>
      <c r="K12" s="74">
        <f t="shared" si="4"/>
        <v>2.6074901298446914E-2</v>
      </c>
      <c r="L12" s="74">
        <f t="shared" si="4"/>
        <v>5.4368289922570132E-2</v>
      </c>
      <c r="M12" s="74">
        <f t="shared" si="5"/>
        <v>0.11111111111111116</v>
      </c>
      <c r="P12" s="74">
        <f t="shared" si="0"/>
        <v>2.8171316814191601E-2</v>
      </c>
      <c r="Q12" s="74">
        <f t="shared" si="1"/>
        <v>5.581791491316479E-2</v>
      </c>
      <c r="R12" s="74">
        <f t="shared" si="1"/>
        <v>8.3464513012137975E-2</v>
      </c>
      <c r="S12" s="74">
        <f t="shared" si="2"/>
        <v>0.11111111111111116</v>
      </c>
    </row>
    <row r="13" spans="1:24" x14ac:dyDescent="0.3">
      <c r="A13" s="93">
        <v>0</v>
      </c>
      <c r="B13">
        <v>18647</v>
      </c>
      <c r="C13" t="s">
        <v>889</v>
      </c>
      <c r="D13" t="s">
        <v>925</v>
      </c>
      <c r="E13" t="s">
        <v>926</v>
      </c>
      <c r="F13">
        <v>0.1484375</v>
      </c>
      <c r="G13">
        <v>0.82608695652173914</v>
      </c>
      <c r="H13">
        <v>0.34926470588235292</v>
      </c>
      <c r="I13" s="74">
        <f t="shared" si="3"/>
        <v>0.16405658580500668</v>
      </c>
      <c r="J13" s="74">
        <f t="shared" si="4"/>
        <v>0.14055731468330881</v>
      </c>
      <c r="K13" s="74">
        <f t="shared" si="4"/>
        <v>0.2414241605064858</v>
      </c>
      <c r="L13" s="74">
        <f t="shared" si="4"/>
        <v>0.45153860041084171</v>
      </c>
      <c r="M13" s="74">
        <f t="shared" si="5"/>
        <v>0.86956521739130443</v>
      </c>
      <c r="P13" s="74">
        <f t="shared" si="0"/>
        <v>0.34043374370158108</v>
      </c>
      <c r="Q13" s="74">
        <f t="shared" si="1"/>
        <v>0.51681090159815546</v>
      </c>
      <c r="R13" s="74">
        <f t="shared" si="1"/>
        <v>0.69318805949472995</v>
      </c>
      <c r="S13" s="74">
        <f t="shared" si="2"/>
        <v>0.86956521739130443</v>
      </c>
    </row>
    <row r="14" spans="1:24" x14ac:dyDescent="0.3">
      <c r="A14" s="93">
        <v>0</v>
      </c>
      <c r="B14">
        <v>18648</v>
      </c>
      <c r="C14" t="s">
        <v>894</v>
      </c>
      <c r="D14" t="s">
        <v>927</v>
      </c>
      <c r="E14" t="s">
        <v>928</v>
      </c>
      <c r="F14">
        <v>1.217948717948718E-3</v>
      </c>
      <c r="G14">
        <v>0.31147540983606559</v>
      </c>
      <c r="H14">
        <v>3.1666666666666662E-2</v>
      </c>
      <c r="I14" s="74">
        <f t="shared" si="3"/>
        <v>1.3461053194256957E-3</v>
      </c>
      <c r="J14" s="74">
        <f t="shared" si="4"/>
        <v>3.4259221640033651E-2</v>
      </c>
      <c r="K14" s="74">
        <f t="shared" si="4"/>
        <v>7.689509312018955E-2</v>
      </c>
      <c r="L14" s="74">
        <f t="shared" si="4"/>
        <v>0.16039808414655743</v>
      </c>
      <c r="M14" s="74">
        <f t="shared" si="5"/>
        <v>0.32786885245901642</v>
      </c>
      <c r="P14" s="74">
        <f t="shared" si="0"/>
        <v>8.2976792104323377E-2</v>
      </c>
      <c r="Q14" s="74">
        <f t="shared" si="1"/>
        <v>0.16460747888922106</v>
      </c>
      <c r="R14" s="74">
        <f t="shared" si="1"/>
        <v>0.24623816567411874</v>
      </c>
      <c r="S14" s="74">
        <f t="shared" si="2"/>
        <v>0.32786885245901642</v>
      </c>
    </row>
    <row r="15" spans="1:24" x14ac:dyDescent="0.3">
      <c r="A15" s="93">
        <v>0</v>
      </c>
      <c r="B15">
        <v>18732</v>
      </c>
      <c r="C15" t="s">
        <v>895</v>
      </c>
      <c r="D15" t="s">
        <v>929</v>
      </c>
      <c r="E15" t="s">
        <v>930</v>
      </c>
      <c r="F15">
        <v>1.1875E-3</v>
      </c>
      <c r="G15">
        <v>0.16379310344827591</v>
      </c>
      <c r="H15">
        <v>1.9791666666666669E-2</v>
      </c>
      <c r="I15" s="74">
        <f t="shared" si="3"/>
        <v>1.3124526864400534E-3</v>
      </c>
      <c r="J15" s="74">
        <f t="shared" si="4"/>
        <v>1.8202840279015718E-2</v>
      </c>
      <c r="K15" s="74">
        <f t="shared" si="4"/>
        <v>4.0577426790020438E-2</v>
      </c>
      <c r="L15" s="74">
        <f t="shared" si="4"/>
        <v>8.4445724479219483E-2</v>
      </c>
      <c r="M15" s="74">
        <f t="shared" si="5"/>
        <v>0.17241379310344834</v>
      </c>
      <c r="P15" s="74">
        <f t="shared" si="0"/>
        <v>4.4087787790692126E-2</v>
      </c>
      <c r="Q15" s="74">
        <f t="shared" si="1"/>
        <v>8.6863122894944189E-2</v>
      </c>
      <c r="R15" s="74">
        <f t="shared" si="1"/>
        <v>0.12963845799919627</v>
      </c>
      <c r="S15" s="74">
        <f t="shared" si="2"/>
        <v>0.17241379310344834</v>
      </c>
    </row>
    <row r="16" spans="1:24" x14ac:dyDescent="0.3">
      <c r="A16" s="93">
        <v>0</v>
      </c>
      <c r="B16">
        <v>18645</v>
      </c>
      <c r="C16" t="s">
        <v>877</v>
      </c>
      <c r="D16" t="s">
        <v>931</v>
      </c>
      <c r="E16" t="s">
        <v>932</v>
      </c>
      <c r="F16">
        <v>0.11874999999999999</v>
      </c>
      <c r="G16">
        <v>0.8878504672897195</v>
      </c>
      <c r="H16">
        <v>0.64625850340136048</v>
      </c>
      <c r="I16" s="74">
        <f t="shared" si="3"/>
        <v>0.13124526864400532</v>
      </c>
      <c r="J16" s="74">
        <f t="shared" si="4"/>
        <v>0.13710775398316249</v>
      </c>
      <c r="K16" s="74">
        <f t="shared" si="4"/>
        <v>0.24894582772464402</v>
      </c>
      <c r="L16" s="74">
        <f t="shared" si="4"/>
        <v>0.47795773552356691</v>
      </c>
      <c r="M16" s="74">
        <f t="shared" si="5"/>
        <v>0.93457943925233633</v>
      </c>
      <c r="P16" s="74">
        <f t="shared" si="0"/>
        <v>0.33207881129608807</v>
      </c>
      <c r="Q16" s="74">
        <f t="shared" si="1"/>
        <v>0.53291235394817082</v>
      </c>
      <c r="R16" s="74">
        <f t="shared" si="1"/>
        <v>0.73374589660025358</v>
      </c>
      <c r="S16" s="74">
        <f t="shared" si="2"/>
        <v>0.93457943925233633</v>
      </c>
    </row>
    <row r="17" spans="1:19" x14ac:dyDescent="0.3">
      <c r="A17" s="93">
        <v>0</v>
      </c>
      <c r="B17">
        <v>18716</v>
      </c>
      <c r="C17" t="s">
        <v>860</v>
      </c>
      <c r="D17" t="s">
        <v>933</v>
      </c>
      <c r="E17" t="s">
        <v>934</v>
      </c>
      <c r="F17">
        <v>6.2913907284768214E-3</v>
      </c>
      <c r="G17">
        <v>0.41304347826086962</v>
      </c>
      <c r="H17">
        <v>2.065217391304348E-2</v>
      </c>
      <c r="I17" s="74">
        <f t="shared" si="3"/>
        <v>6.953391716238694E-3</v>
      </c>
      <c r="J17" s="74">
        <f t="shared" si="4"/>
        <v>4.7031123777297797E-2</v>
      </c>
      <c r="K17" s="74">
        <f t="shared" si="4"/>
        <v>0.10317675452970174</v>
      </c>
      <c r="L17" s="74">
        <f t="shared" si="4"/>
        <v>0.21354346360043899</v>
      </c>
      <c r="M17" s="74">
        <f t="shared" si="5"/>
        <v>0.43478260869565227</v>
      </c>
      <c r="P17" s="74">
        <f t="shared" si="0"/>
        <v>0.11391069596109209</v>
      </c>
      <c r="Q17" s="74">
        <f t="shared" si="1"/>
        <v>0.22086800020594549</v>
      </c>
      <c r="R17" s="74">
        <f t="shared" si="1"/>
        <v>0.32782530445079888</v>
      </c>
      <c r="S17" s="74">
        <f t="shared" si="2"/>
        <v>0.43478260869565227</v>
      </c>
    </row>
    <row r="18" spans="1:19" x14ac:dyDescent="0.3">
      <c r="A18" s="93">
        <v>0</v>
      </c>
      <c r="B18">
        <v>18718</v>
      </c>
      <c r="C18" t="s">
        <v>880</v>
      </c>
      <c r="D18" t="s">
        <v>935</v>
      </c>
      <c r="E18" t="s">
        <v>936</v>
      </c>
      <c r="F18">
        <v>6.7857142857142864E-3</v>
      </c>
      <c r="G18">
        <v>0.48969072164948452</v>
      </c>
      <c r="H18">
        <v>8.2608695652173908E-2</v>
      </c>
      <c r="I18" s="74">
        <f t="shared" si="3"/>
        <v>7.4997296368003053E-3</v>
      </c>
      <c r="J18" s="74">
        <f t="shared" si="4"/>
        <v>5.5528168871563387E-2</v>
      </c>
      <c r="K18" s="74">
        <f t="shared" si="4"/>
        <v>0.12214918367744142</v>
      </c>
      <c r="L18" s="74">
        <f t="shared" si="4"/>
        <v>0.2530489293124597</v>
      </c>
      <c r="M18" s="74">
        <f t="shared" si="5"/>
        <v>0.51546391752577325</v>
      </c>
      <c r="P18" s="74">
        <f t="shared" si="0"/>
        <v>0.13449077660904354</v>
      </c>
      <c r="Q18" s="74">
        <f t="shared" si="1"/>
        <v>0.2614818235812868</v>
      </c>
      <c r="R18" s="74">
        <f t="shared" si="1"/>
        <v>0.38847287055353003</v>
      </c>
      <c r="S18" s="74">
        <f t="shared" si="2"/>
        <v>0.51546391752577325</v>
      </c>
    </row>
    <row r="19" spans="1:19" x14ac:dyDescent="0.3">
      <c r="A19" s="93">
        <v>0</v>
      </c>
      <c r="B19">
        <v>18658</v>
      </c>
      <c r="C19" t="s">
        <v>861</v>
      </c>
      <c r="D19" t="s">
        <v>937</v>
      </c>
      <c r="E19" t="s">
        <v>938</v>
      </c>
      <c r="F19">
        <v>9.8958333333333329E-2</v>
      </c>
      <c r="G19">
        <v>0.8878504672897195</v>
      </c>
      <c r="H19">
        <v>0.625</v>
      </c>
      <c r="I19" s="74">
        <f t="shared" si="3"/>
        <v>0.10937105720333777</v>
      </c>
      <c r="J19" s="74">
        <f t="shared" si="4"/>
        <v>0.13033423238505765</v>
      </c>
      <c r="K19" s="74">
        <f t="shared" si="4"/>
        <v>0.24383664454229048</v>
      </c>
      <c r="L19" s="74">
        <f t="shared" si="4"/>
        <v>0.47439555254748916</v>
      </c>
      <c r="M19" s="74">
        <f t="shared" si="5"/>
        <v>0.93457943925233633</v>
      </c>
      <c r="P19" s="74">
        <f t="shared" si="0"/>
        <v>0.31567315271558744</v>
      </c>
      <c r="Q19" s="74">
        <f t="shared" si="1"/>
        <v>0.52197524822783703</v>
      </c>
      <c r="R19" s="74">
        <f t="shared" si="1"/>
        <v>0.72827734374008668</v>
      </c>
      <c r="S19" s="74">
        <f t="shared" si="2"/>
        <v>0.93457943925233633</v>
      </c>
    </row>
    <row r="20" spans="1:19" x14ac:dyDescent="0.3">
      <c r="A20" s="93">
        <v>0</v>
      </c>
      <c r="B20">
        <v>18699</v>
      </c>
      <c r="C20" t="s">
        <v>886</v>
      </c>
      <c r="D20" t="s">
        <v>939</v>
      </c>
      <c r="E20" t="s">
        <v>940</v>
      </c>
      <c r="F20">
        <v>3.518518518518518E-3</v>
      </c>
      <c r="G20">
        <v>0.23749999999999999</v>
      </c>
      <c r="H20">
        <v>3.7999999999999999E-2</v>
      </c>
      <c r="I20" s="74">
        <f t="shared" si="3"/>
        <v>3.8887487005631206E-3</v>
      </c>
      <c r="J20" s="74">
        <f t="shared" si="4"/>
        <v>2.7009003642978525E-2</v>
      </c>
      <c r="K20" s="74">
        <f t="shared" si="4"/>
        <v>5.9301069141083261E-2</v>
      </c>
      <c r="L20" s="74">
        <f t="shared" si="4"/>
        <v>0.12276966754947437</v>
      </c>
      <c r="M20" s="74">
        <f t="shared" si="5"/>
        <v>0.25</v>
      </c>
      <c r="P20" s="74">
        <f t="shared" si="0"/>
        <v>6.5416561525422343E-2</v>
      </c>
      <c r="Q20" s="74">
        <f t="shared" si="1"/>
        <v>0.12694437435028155</v>
      </c>
      <c r="R20" s="74">
        <f t="shared" si="1"/>
        <v>0.18847218717514078</v>
      </c>
      <c r="S20" s="74">
        <f t="shared" si="2"/>
        <v>0.25</v>
      </c>
    </row>
    <row r="21" spans="1:19" x14ac:dyDescent="0.3">
      <c r="A21" s="93">
        <v>0</v>
      </c>
      <c r="B21">
        <v>18710</v>
      </c>
      <c r="C21" t="s">
        <v>883</v>
      </c>
      <c r="D21" t="s">
        <v>941</v>
      </c>
      <c r="E21" t="s">
        <v>942</v>
      </c>
      <c r="F21">
        <v>9.5000000000000001E-2</v>
      </c>
      <c r="G21">
        <v>0.90476190476190466</v>
      </c>
      <c r="H21">
        <v>0.60509554140127386</v>
      </c>
      <c r="I21" s="74">
        <f t="shared" si="3"/>
        <v>0.10499621491520426</v>
      </c>
      <c r="J21" s="74">
        <f t="shared" si="4"/>
        <v>0.13081698757771348</v>
      </c>
      <c r="K21" s="74">
        <f t="shared" si="4"/>
        <v>0.24697272654640118</v>
      </c>
      <c r="L21" s="74">
        <f t="shared" si="4"/>
        <v>0.48237996619355172</v>
      </c>
      <c r="M21" s="74">
        <f t="shared" si="5"/>
        <v>0.95238095238095233</v>
      </c>
      <c r="P21" s="74">
        <f t="shared" si="0"/>
        <v>0.31684239928164126</v>
      </c>
      <c r="Q21" s="74">
        <f t="shared" si="1"/>
        <v>0.52868858364807825</v>
      </c>
      <c r="R21" s="74">
        <f t="shared" si="1"/>
        <v>0.74053476801451523</v>
      </c>
      <c r="S21" s="74">
        <f t="shared" si="2"/>
        <v>0.95238095238095233</v>
      </c>
    </row>
    <row r="22" spans="1:19" x14ac:dyDescent="0.3">
      <c r="A22" s="93">
        <v>0</v>
      </c>
      <c r="B22">
        <v>18743</v>
      </c>
      <c r="C22" t="s">
        <v>869</v>
      </c>
      <c r="D22" t="s">
        <v>943</v>
      </c>
      <c r="E22" t="s">
        <v>944</v>
      </c>
      <c r="F22">
        <v>0.1158536585365854</v>
      </c>
      <c r="G22">
        <v>0.87962962962962954</v>
      </c>
      <c r="H22">
        <v>0.52486187845303867</v>
      </c>
      <c r="I22" s="74">
        <f t="shared" si="3"/>
        <v>0.12804416453073694</v>
      </c>
      <c r="J22" s="74">
        <f t="shared" si="4"/>
        <v>0.13522329743489064</v>
      </c>
      <c r="K22" s="74">
        <f t="shared" si="4"/>
        <v>0.24617693193060236</v>
      </c>
      <c r="L22" s="74">
        <f t="shared" si="4"/>
        <v>0.47320880491994233</v>
      </c>
      <c r="M22" s="74">
        <f t="shared" si="5"/>
        <v>0.92592592592592582</v>
      </c>
      <c r="P22" s="74">
        <f t="shared" si="0"/>
        <v>0.32751460487953415</v>
      </c>
      <c r="Q22" s="74">
        <f t="shared" si="1"/>
        <v>0.52698504522833134</v>
      </c>
      <c r="R22" s="74">
        <f t="shared" si="1"/>
        <v>0.72645548557712858</v>
      </c>
      <c r="S22" s="74">
        <f t="shared" si="2"/>
        <v>0.92592592592592582</v>
      </c>
    </row>
    <row r="23" spans="1:19" x14ac:dyDescent="0.3">
      <c r="A23" s="93">
        <v>0</v>
      </c>
      <c r="B23">
        <v>18701</v>
      </c>
      <c r="C23" t="s">
        <v>891</v>
      </c>
      <c r="D23" t="s">
        <v>945</v>
      </c>
      <c r="E23" t="s">
        <v>946</v>
      </c>
      <c r="F23">
        <v>9.8958333333333329E-2</v>
      </c>
      <c r="G23">
        <v>0.71428571428571419</v>
      </c>
      <c r="H23">
        <v>0.21111111111111111</v>
      </c>
      <c r="I23" s="74">
        <f t="shared" si="3"/>
        <v>0.10937105720333777</v>
      </c>
      <c r="J23" s="74">
        <f t="shared" si="4"/>
        <v>0.11147609528537446</v>
      </c>
      <c r="K23" s="74">
        <f t="shared" si="4"/>
        <v>0.20116326902053419</v>
      </c>
      <c r="L23" s="74">
        <f t="shared" si="4"/>
        <v>0.38513840533437188</v>
      </c>
      <c r="M23" s="74">
        <f t="shared" si="5"/>
        <v>0.75187969924812026</v>
      </c>
      <c r="P23" s="74">
        <f t="shared" si="0"/>
        <v>0.26999821771453342</v>
      </c>
      <c r="Q23" s="74">
        <f t="shared" si="1"/>
        <v>0.43062537822572905</v>
      </c>
      <c r="R23" s="74">
        <f t="shared" si="1"/>
        <v>0.59125253873692474</v>
      </c>
      <c r="S23" s="74">
        <f t="shared" si="2"/>
        <v>0.75187969924812026</v>
      </c>
    </row>
    <row r="24" spans="1:19" x14ac:dyDescent="0.3">
      <c r="A24" s="93">
        <v>0</v>
      </c>
      <c r="B24">
        <v>18588</v>
      </c>
      <c r="C24" t="s">
        <v>878</v>
      </c>
      <c r="D24" t="s">
        <v>947</v>
      </c>
      <c r="E24" t="s">
        <v>948</v>
      </c>
      <c r="F24">
        <v>1.7272727272727269E-2</v>
      </c>
      <c r="G24">
        <v>0.62091503267973858</v>
      </c>
      <c r="H24">
        <v>4.1304347826086947E-2</v>
      </c>
      <c r="I24" s="74">
        <f t="shared" si="3"/>
        <v>1.9090220893673501E-2</v>
      </c>
      <c r="J24" s="74">
        <f t="shared" si="4"/>
        <v>7.3375024025943036E-2</v>
      </c>
      <c r="K24" s="74">
        <f t="shared" si="4"/>
        <v>0.15711975986712196</v>
      </c>
      <c r="L24" s="74">
        <f t="shared" si="4"/>
        <v>0.32241963926882977</v>
      </c>
      <c r="M24" s="74">
        <f t="shared" si="5"/>
        <v>0.65359477124183007</v>
      </c>
      <c r="P24" s="74">
        <f t="shared" si="0"/>
        <v>0.17771635848071266</v>
      </c>
      <c r="Q24" s="74">
        <f t="shared" si="1"/>
        <v>0.33634249606775179</v>
      </c>
      <c r="R24" s="74">
        <f t="shared" si="1"/>
        <v>0.49496863365479093</v>
      </c>
      <c r="S24" s="74">
        <f t="shared" si="2"/>
        <v>0.65359477124183007</v>
      </c>
    </row>
    <row r="25" spans="1:19" x14ac:dyDescent="0.3">
      <c r="A25" s="93">
        <v>0</v>
      </c>
      <c r="B25">
        <v>18624</v>
      </c>
      <c r="C25" t="s">
        <v>875</v>
      </c>
      <c r="D25" t="s">
        <v>949</v>
      </c>
      <c r="E25" t="s">
        <v>950</v>
      </c>
      <c r="F25">
        <v>9.4059405940594056E-3</v>
      </c>
      <c r="G25">
        <v>0.6785714285714286</v>
      </c>
      <c r="H25">
        <v>3.0645161290322579E-2</v>
      </c>
      <c r="I25" s="74">
        <f t="shared" si="3"/>
        <v>1.0395664843089531E-2</v>
      </c>
      <c r="J25" s="74">
        <f t="shared" si="4"/>
        <v>7.6947162303464364E-2</v>
      </c>
      <c r="K25" s="74">
        <f t="shared" si="4"/>
        <v>0.16926461211424865</v>
      </c>
      <c r="L25" s="74">
        <f t="shared" si="4"/>
        <v>0.35065403457338046</v>
      </c>
      <c r="M25" s="74">
        <f t="shared" si="5"/>
        <v>0.7142857142857143</v>
      </c>
      <c r="P25" s="74">
        <f t="shared" si="0"/>
        <v>0.18636817720374574</v>
      </c>
      <c r="Q25" s="74">
        <f t="shared" si="1"/>
        <v>0.36234068956440191</v>
      </c>
      <c r="R25" s="74">
        <f t="shared" si="1"/>
        <v>0.53831320192505805</v>
      </c>
      <c r="S25" s="74">
        <f t="shared" si="2"/>
        <v>0.7142857142857143</v>
      </c>
    </row>
    <row r="26" spans="1:19" x14ac:dyDescent="0.3">
      <c r="F26" s="71">
        <f>SUM(F2:F25)</f>
        <v>0.90479452118081316</v>
      </c>
      <c r="G26" s="71">
        <v>0.95</v>
      </c>
      <c r="I26" s="71">
        <f>SUM(I2:I25)</f>
        <v>1</v>
      </c>
      <c r="P26" s="2">
        <f>+P27/SUM(P2:P25)</f>
        <v>0.41287715240860251</v>
      </c>
      <c r="Q26" s="2">
        <f>+Q27/SUM(Q2:Q25)</f>
        <v>0.46714215926931885</v>
      </c>
      <c r="R26" s="2">
        <f>+R27/SUM(R2:R25)</f>
        <v>0.65139408307173041</v>
      </c>
      <c r="S26" s="88">
        <f>SUM(S2:S25)/16</f>
        <v>0.88856675621627657</v>
      </c>
    </row>
    <row r="27" spans="1:19" x14ac:dyDescent="0.3">
      <c r="I27" s="73"/>
      <c r="P27" s="73">
        <f>2*$S$26</f>
        <v>1.7771335124325531</v>
      </c>
      <c r="Q27" s="73">
        <f>4*$S$26</f>
        <v>3.5542670248651063</v>
      </c>
      <c r="R27" s="73">
        <f>8*S26</f>
        <v>7.1085340497302125</v>
      </c>
    </row>
    <row r="28" spans="1:19" x14ac:dyDescent="0.3">
      <c r="L28" s="26">
        <f>+R27/SUM(R2:R25)</f>
        <v>0.65139408307173041</v>
      </c>
    </row>
    <row r="29" spans="1:19" x14ac:dyDescent="0.3">
      <c r="J29" s="74">
        <f>SUM(P2:P25)</f>
        <v>4.3042670248651076</v>
      </c>
    </row>
  </sheetData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597F0-103A-493E-9BCC-DD328D035B5A}">
  <sheetPr>
    <tabColor theme="1"/>
  </sheetPr>
  <dimension ref="A1:U2071"/>
  <sheetViews>
    <sheetView workbookViewId="0"/>
  </sheetViews>
  <sheetFormatPr defaultRowHeight="15.6" x14ac:dyDescent="0.3"/>
  <sheetData>
    <row r="1" spans="1:21" x14ac:dyDescent="0.3">
      <c r="A1" s="69" t="s">
        <v>5122</v>
      </c>
      <c r="B1" s="69"/>
      <c r="C1" t="s">
        <v>5122</v>
      </c>
      <c r="G1" s="83"/>
      <c r="H1" s="83"/>
      <c r="I1" s="83"/>
    </row>
    <row r="2" spans="1:21" x14ac:dyDescent="0.3">
      <c r="A2" s="69" t="s">
        <v>61</v>
      </c>
      <c r="B2" s="69"/>
      <c r="C2" t="s">
        <v>3409</v>
      </c>
      <c r="I2" s="84"/>
    </row>
    <row r="3" spans="1:21" x14ac:dyDescent="0.3">
      <c r="A3" s="69" t="s">
        <v>985</v>
      </c>
      <c r="B3" s="69"/>
      <c r="C3" t="s">
        <v>3413</v>
      </c>
      <c r="I3" s="84"/>
    </row>
    <row r="4" spans="1:21" x14ac:dyDescent="0.3">
      <c r="A4" s="69" t="s">
        <v>378</v>
      </c>
      <c r="B4" s="69"/>
      <c r="C4" t="s">
        <v>2106</v>
      </c>
      <c r="I4" s="84"/>
    </row>
    <row r="5" spans="1:21" x14ac:dyDescent="0.3">
      <c r="A5" s="69" t="s">
        <v>248</v>
      </c>
      <c r="B5" s="69"/>
      <c r="C5" t="s">
        <v>3417</v>
      </c>
      <c r="I5" s="84"/>
    </row>
    <row r="6" spans="1:21" x14ac:dyDescent="0.3">
      <c r="A6" s="69" t="s">
        <v>1000</v>
      </c>
      <c r="B6" s="69"/>
      <c r="C6" t="s">
        <v>3419</v>
      </c>
      <c r="I6" s="84"/>
    </row>
    <row r="7" spans="1:21" x14ac:dyDescent="0.3">
      <c r="A7" s="69" t="s">
        <v>1003</v>
      </c>
      <c r="B7" s="69"/>
      <c r="C7" t="s">
        <v>3421</v>
      </c>
      <c r="I7" s="84"/>
    </row>
    <row r="8" spans="1:21" x14ac:dyDescent="0.3">
      <c r="A8" s="69" t="s">
        <v>35</v>
      </c>
      <c r="B8" s="69"/>
      <c r="C8" t="s">
        <v>3423</v>
      </c>
      <c r="I8" s="84"/>
    </row>
    <row r="9" spans="1:21" x14ac:dyDescent="0.3">
      <c r="A9" s="69" t="s">
        <v>1011</v>
      </c>
      <c r="B9" s="69"/>
      <c r="C9" t="s">
        <v>3424</v>
      </c>
      <c r="I9" s="84"/>
    </row>
    <row r="10" spans="1:21" x14ac:dyDescent="0.3">
      <c r="A10" s="69" t="s">
        <v>1016</v>
      </c>
      <c r="B10" s="69"/>
      <c r="C10" t="s">
        <v>3425</v>
      </c>
      <c r="I10" s="84"/>
      <c r="S10" s="83"/>
      <c r="T10" s="83"/>
      <c r="U10" s="83"/>
    </row>
    <row r="11" spans="1:21" x14ac:dyDescent="0.3">
      <c r="A11" s="69" t="s">
        <v>1020</v>
      </c>
      <c r="B11" s="69"/>
      <c r="C11" t="s">
        <v>3039</v>
      </c>
      <c r="I11" s="84"/>
      <c r="U11" s="84"/>
    </row>
    <row r="12" spans="1:21" x14ac:dyDescent="0.3">
      <c r="A12" s="69" t="s">
        <v>1024</v>
      </c>
      <c r="B12" s="69"/>
      <c r="C12" t="s">
        <v>3426</v>
      </c>
      <c r="I12" s="84"/>
      <c r="U12" s="84"/>
    </row>
    <row r="13" spans="1:21" x14ac:dyDescent="0.3">
      <c r="A13" s="69" t="s">
        <v>1029</v>
      </c>
      <c r="B13" s="69"/>
      <c r="C13" t="s">
        <v>3428</v>
      </c>
      <c r="I13" s="84"/>
      <c r="U13" s="84"/>
    </row>
    <row r="14" spans="1:21" x14ac:dyDescent="0.3">
      <c r="A14" s="69" t="s">
        <v>1035</v>
      </c>
      <c r="B14" s="69"/>
      <c r="C14" t="s">
        <v>3429</v>
      </c>
      <c r="I14" s="84"/>
      <c r="U14" s="84"/>
    </row>
    <row r="15" spans="1:21" x14ac:dyDescent="0.3">
      <c r="A15" s="69" t="s">
        <v>502</v>
      </c>
      <c r="B15" s="69"/>
      <c r="C15" t="s">
        <v>3430</v>
      </c>
      <c r="I15" s="84"/>
      <c r="U15" s="84"/>
    </row>
    <row r="16" spans="1:21" x14ac:dyDescent="0.3">
      <c r="A16" s="69" t="s">
        <v>71</v>
      </c>
      <c r="B16" s="69"/>
      <c r="C16" t="s">
        <v>3431</v>
      </c>
      <c r="I16" s="84"/>
      <c r="U16" s="84"/>
    </row>
    <row r="17" spans="1:21" x14ac:dyDescent="0.3">
      <c r="A17" s="69" t="s">
        <v>1047</v>
      </c>
      <c r="B17" s="69"/>
      <c r="C17" t="s">
        <v>3433</v>
      </c>
      <c r="I17" s="84"/>
      <c r="U17" s="84"/>
    </row>
    <row r="18" spans="1:21" x14ac:dyDescent="0.3">
      <c r="A18" s="69" t="s">
        <v>1053</v>
      </c>
      <c r="B18" s="69"/>
      <c r="C18" t="s">
        <v>3434</v>
      </c>
      <c r="I18" s="84"/>
      <c r="U18" s="84"/>
    </row>
    <row r="19" spans="1:21" x14ac:dyDescent="0.3">
      <c r="A19" s="69" t="s">
        <v>1057</v>
      </c>
      <c r="B19" s="69"/>
      <c r="C19" t="s">
        <v>3436</v>
      </c>
      <c r="I19" s="84"/>
      <c r="U19" s="84"/>
    </row>
    <row r="20" spans="1:21" x14ac:dyDescent="0.3">
      <c r="A20" s="69" t="s">
        <v>52</v>
      </c>
      <c r="B20" s="69"/>
      <c r="C20" t="s">
        <v>3437</v>
      </c>
      <c r="I20" s="84"/>
      <c r="U20" s="84"/>
    </row>
    <row r="21" spans="1:21" x14ac:dyDescent="0.3">
      <c r="A21" s="69" t="s">
        <v>322</v>
      </c>
      <c r="B21" s="69"/>
      <c r="C21" t="s">
        <v>2167</v>
      </c>
      <c r="I21" s="84"/>
      <c r="U21" s="84"/>
    </row>
    <row r="22" spans="1:21" x14ac:dyDescent="0.3">
      <c r="A22" s="69" t="s">
        <v>521</v>
      </c>
      <c r="B22" s="69"/>
      <c r="C22" t="s">
        <v>3439</v>
      </c>
      <c r="I22" s="84"/>
      <c r="U22" s="84"/>
    </row>
    <row r="23" spans="1:21" x14ac:dyDescent="0.3">
      <c r="A23" s="69" t="s">
        <v>1069</v>
      </c>
      <c r="B23" s="69"/>
      <c r="C23" t="s">
        <v>3440</v>
      </c>
      <c r="I23" s="84"/>
      <c r="U23" s="84"/>
    </row>
    <row r="24" spans="1:21" x14ac:dyDescent="0.3">
      <c r="A24" s="69" t="s">
        <v>1073</v>
      </c>
      <c r="B24" s="69"/>
      <c r="C24" t="s">
        <v>3443</v>
      </c>
      <c r="I24" s="84"/>
      <c r="U24" s="84"/>
    </row>
    <row r="25" spans="1:21" x14ac:dyDescent="0.3">
      <c r="A25" s="69" t="s">
        <v>1078</v>
      </c>
      <c r="B25" s="69"/>
      <c r="C25" t="s">
        <v>3445</v>
      </c>
      <c r="I25" s="84"/>
      <c r="U25" s="84"/>
    </row>
    <row r="26" spans="1:21" x14ac:dyDescent="0.3">
      <c r="A26" s="69" t="s">
        <v>75</v>
      </c>
      <c r="B26" s="69"/>
      <c r="C26" t="s">
        <v>3446</v>
      </c>
      <c r="I26" s="84"/>
      <c r="U26" s="84"/>
    </row>
    <row r="27" spans="1:21" x14ac:dyDescent="0.3">
      <c r="A27" s="69" t="s">
        <v>1085</v>
      </c>
      <c r="B27" s="69"/>
      <c r="C27" t="s">
        <v>3448</v>
      </c>
      <c r="I27" s="84"/>
      <c r="U27" s="84"/>
    </row>
    <row r="28" spans="1:21" x14ac:dyDescent="0.3">
      <c r="A28" s="69" t="s">
        <v>1091</v>
      </c>
      <c r="B28" s="69"/>
      <c r="C28" t="s">
        <v>3450</v>
      </c>
      <c r="I28" s="84"/>
      <c r="U28" s="84"/>
    </row>
    <row r="29" spans="1:21" x14ac:dyDescent="0.3">
      <c r="A29" s="69" t="s">
        <v>1096</v>
      </c>
      <c r="B29" s="69"/>
      <c r="C29" t="s">
        <v>3451</v>
      </c>
      <c r="I29" s="84"/>
      <c r="U29" s="84"/>
    </row>
    <row r="30" spans="1:21" x14ac:dyDescent="0.3">
      <c r="A30" s="69" t="s">
        <v>180</v>
      </c>
      <c r="B30" s="69"/>
      <c r="C30" t="s">
        <v>3452</v>
      </c>
      <c r="I30" s="84"/>
      <c r="U30" s="84"/>
    </row>
    <row r="31" spans="1:21" x14ac:dyDescent="0.3">
      <c r="A31" s="69" t="s">
        <v>1105</v>
      </c>
      <c r="B31" s="69"/>
      <c r="C31" t="s">
        <v>3453</v>
      </c>
      <c r="I31" s="84"/>
      <c r="U31" s="84"/>
    </row>
    <row r="32" spans="1:21" x14ac:dyDescent="0.3">
      <c r="A32" s="69" t="s">
        <v>1110</v>
      </c>
      <c r="B32" s="69"/>
      <c r="C32" t="s">
        <v>3454</v>
      </c>
      <c r="I32" s="84"/>
      <c r="U32" s="84"/>
    </row>
    <row r="33" spans="1:21" x14ac:dyDescent="0.3">
      <c r="A33" s="69" t="s">
        <v>134</v>
      </c>
      <c r="B33" s="69"/>
      <c r="C33" t="s">
        <v>3455</v>
      </c>
      <c r="I33" s="84"/>
      <c r="U33" s="84"/>
    </row>
    <row r="34" spans="1:21" x14ac:dyDescent="0.3">
      <c r="A34" s="69" t="s">
        <v>1117</v>
      </c>
      <c r="B34" s="69"/>
      <c r="C34" t="s">
        <v>3456</v>
      </c>
      <c r="I34" s="84"/>
      <c r="U34" s="84"/>
    </row>
    <row r="35" spans="1:21" x14ac:dyDescent="0.3">
      <c r="A35" s="69" t="s">
        <v>1122</v>
      </c>
      <c r="B35" s="69"/>
      <c r="C35" t="s">
        <v>3457</v>
      </c>
      <c r="I35" s="84"/>
      <c r="U35" s="84"/>
    </row>
    <row r="36" spans="1:21" x14ac:dyDescent="0.3">
      <c r="A36" s="69" t="s">
        <v>1128</v>
      </c>
      <c r="B36" s="69"/>
      <c r="C36" t="s">
        <v>3459</v>
      </c>
      <c r="I36" s="84"/>
      <c r="U36" s="84"/>
    </row>
    <row r="37" spans="1:21" x14ac:dyDescent="0.3">
      <c r="A37" s="69" t="s">
        <v>1134</v>
      </c>
      <c r="B37" s="69"/>
      <c r="C37" t="s">
        <v>3460</v>
      </c>
      <c r="I37" s="84"/>
      <c r="U37" s="84"/>
    </row>
    <row r="38" spans="1:21" x14ac:dyDescent="0.3">
      <c r="A38" s="69" t="s">
        <v>1138</v>
      </c>
      <c r="B38" s="69"/>
      <c r="C38" t="s">
        <v>3462</v>
      </c>
      <c r="I38" s="84"/>
      <c r="U38" s="84"/>
    </row>
    <row r="39" spans="1:21" x14ac:dyDescent="0.3">
      <c r="A39" s="69" t="s">
        <v>250</v>
      </c>
      <c r="B39" s="69"/>
      <c r="C39" t="s">
        <v>3463</v>
      </c>
      <c r="I39" s="84"/>
      <c r="U39" s="84"/>
    </row>
    <row r="40" spans="1:21" x14ac:dyDescent="0.3">
      <c r="A40" s="69" t="s">
        <v>1146</v>
      </c>
      <c r="B40" s="69"/>
      <c r="C40" t="s">
        <v>3464</v>
      </c>
      <c r="I40" s="84"/>
      <c r="U40" s="84"/>
    </row>
    <row r="41" spans="1:21" x14ac:dyDescent="0.3">
      <c r="A41" s="69" t="s">
        <v>1150</v>
      </c>
      <c r="B41" s="69"/>
      <c r="C41" t="s">
        <v>3083</v>
      </c>
      <c r="I41" s="84"/>
      <c r="U41" s="84"/>
    </row>
    <row r="42" spans="1:21" x14ac:dyDescent="0.3">
      <c r="A42" s="69" t="s">
        <v>1154</v>
      </c>
      <c r="B42" s="69"/>
      <c r="C42" t="s">
        <v>3465</v>
      </c>
      <c r="I42" s="84"/>
      <c r="U42" s="84"/>
    </row>
    <row r="43" spans="1:21" x14ac:dyDescent="0.3">
      <c r="A43" s="69" t="s">
        <v>629</v>
      </c>
      <c r="B43" s="69"/>
      <c r="C43" t="s">
        <v>3466</v>
      </c>
      <c r="I43" s="84"/>
      <c r="U43" s="84"/>
    </row>
    <row r="44" spans="1:21" x14ac:dyDescent="0.3">
      <c r="A44" s="69" t="s">
        <v>1162</v>
      </c>
      <c r="B44" s="69"/>
      <c r="C44" t="s">
        <v>3468</v>
      </c>
      <c r="I44" s="84"/>
      <c r="U44" s="84"/>
    </row>
    <row r="45" spans="1:21" x14ac:dyDescent="0.3">
      <c r="A45" s="69" t="s">
        <v>1166</v>
      </c>
      <c r="B45" s="69"/>
      <c r="C45" t="s">
        <v>3469</v>
      </c>
      <c r="I45" s="84"/>
      <c r="U45" s="84"/>
    </row>
    <row r="46" spans="1:21" x14ac:dyDescent="0.3">
      <c r="A46" s="69" t="s">
        <v>152</v>
      </c>
      <c r="B46" s="69"/>
      <c r="C46" t="s">
        <v>3470</v>
      </c>
      <c r="I46" s="84"/>
      <c r="U46" s="84"/>
    </row>
    <row r="47" spans="1:21" x14ac:dyDescent="0.3">
      <c r="A47" s="69" t="s">
        <v>1171</v>
      </c>
      <c r="B47" s="69"/>
      <c r="C47" t="s">
        <v>3471</v>
      </c>
      <c r="I47" s="84"/>
      <c r="U47" s="84"/>
    </row>
    <row r="48" spans="1:21" x14ac:dyDescent="0.3">
      <c r="A48" s="69" t="s">
        <v>255</v>
      </c>
      <c r="B48" s="69"/>
      <c r="C48" t="s">
        <v>2266</v>
      </c>
      <c r="I48" s="84"/>
      <c r="U48" s="84"/>
    </row>
    <row r="49" spans="1:21" x14ac:dyDescent="0.3">
      <c r="A49" s="69" t="s">
        <v>1178</v>
      </c>
      <c r="B49" s="69"/>
      <c r="C49" t="s">
        <v>3472</v>
      </c>
      <c r="I49" s="84"/>
      <c r="U49" s="84"/>
    </row>
    <row r="50" spans="1:21" x14ac:dyDescent="0.3">
      <c r="A50" s="69" t="s">
        <v>1179</v>
      </c>
      <c r="B50" s="69"/>
      <c r="C50" t="s">
        <v>3473</v>
      </c>
      <c r="I50" s="84"/>
      <c r="U50" s="84"/>
    </row>
    <row r="51" spans="1:21" x14ac:dyDescent="0.3">
      <c r="A51" s="69" t="s">
        <v>1183</v>
      </c>
      <c r="B51" s="69"/>
      <c r="C51" t="s">
        <v>3474</v>
      </c>
      <c r="I51" s="84"/>
      <c r="U51" s="84"/>
    </row>
    <row r="52" spans="1:21" x14ac:dyDescent="0.3">
      <c r="A52" s="69" t="s">
        <v>1186</v>
      </c>
      <c r="B52" s="69"/>
      <c r="C52" t="s">
        <v>3475</v>
      </c>
      <c r="I52" s="84"/>
      <c r="U52" s="84"/>
    </row>
    <row r="53" spans="1:21" x14ac:dyDescent="0.3">
      <c r="A53" s="69" t="s">
        <v>115</v>
      </c>
      <c r="B53" s="69"/>
      <c r="C53" t="s">
        <v>2700</v>
      </c>
      <c r="I53" s="84"/>
      <c r="U53" s="84"/>
    </row>
    <row r="54" spans="1:21" x14ac:dyDescent="0.3">
      <c r="A54" s="69" t="s">
        <v>1193</v>
      </c>
      <c r="B54" s="69"/>
      <c r="C54" t="s">
        <v>3477</v>
      </c>
      <c r="I54" s="84"/>
      <c r="U54" s="84"/>
    </row>
    <row r="55" spans="1:21" x14ac:dyDescent="0.3">
      <c r="A55" s="69" t="s">
        <v>1198</v>
      </c>
      <c r="B55" s="69"/>
      <c r="C55" t="s">
        <v>3479</v>
      </c>
      <c r="I55" s="84"/>
      <c r="U55" s="84"/>
    </row>
    <row r="56" spans="1:21" x14ac:dyDescent="0.3">
      <c r="A56" s="69" t="s">
        <v>1203</v>
      </c>
      <c r="B56" s="69"/>
      <c r="C56" t="s">
        <v>1652</v>
      </c>
      <c r="I56" s="84"/>
      <c r="U56" s="84"/>
    </row>
    <row r="57" spans="1:21" x14ac:dyDescent="0.3">
      <c r="A57" s="69" t="s">
        <v>1207</v>
      </c>
      <c r="B57" s="69"/>
      <c r="C57" t="s">
        <v>3480</v>
      </c>
      <c r="I57" s="84"/>
      <c r="U57" s="84"/>
    </row>
    <row r="58" spans="1:21" x14ac:dyDescent="0.3">
      <c r="A58" s="69" t="s">
        <v>1211</v>
      </c>
      <c r="B58" s="69"/>
      <c r="C58" t="s">
        <v>3482</v>
      </c>
      <c r="I58" s="84"/>
      <c r="U58" s="84"/>
    </row>
    <row r="59" spans="1:21" x14ac:dyDescent="0.3">
      <c r="A59" s="69" t="s">
        <v>617</v>
      </c>
      <c r="B59" s="69"/>
      <c r="C59" t="s">
        <v>3484</v>
      </c>
      <c r="I59" s="84"/>
      <c r="U59" s="84"/>
    </row>
    <row r="60" spans="1:21" x14ac:dyDescent="0.3">
      <c r="A60" s="69" t="s">
        <v>1215</v>
      </c>
      <c r="B60" s="69"/>
      <c r="C60" t="s">
        <v>3485</v>
      </c>
      <c r="I60" s="84"/>
      <c r="U60" s="84"/>
    </row>
    <row r="61" spans="1:21" x14ac:dyDescent="0.3">
      <c r="A61" s="69" t="s">
        <v>1220</v>
      </c>
      <c r="B61" s="69"/>
      <c r="C61" t="s">
        <v>3486</v>
      </c>
      <c r="I61" s="84"/>
      <c r="U61" s="84"/>
    </row>
    <row r="62" spans="1:21" x14ac:dyDescent="0.3">
      <c r="A62" s="69" t="s">
        <v>1224</v>
      </c>
      <c r="B62" s="69"/>
      <c r="C62" t="s">
        <v>3487</v>
      </c>
      <c r="I62" s="84"/>
      <c r="U62" s="84"/>
    </row>
    <row r="63" spans="1:21" x14ac:dyDescent="0.3">
      <c r="A63" s="69" t="s">
        <v>208</v>
      </c>
      <c r="B63" s="69"/>
      <c r="C63" t="s">
        <v>3488</v>
      </c>
      <c r="I63" s="84"/>
      <c r="U63" s="84"/>
    </row>
    <row r="64" spans="1:21" x14ac:dyDescent="0.3">
      <c r="A64" s="69" t="s">
        <v>1231</v>
      </c>
      <c r="B64" s="69"/>
      <c r="C64" t="s">
        <v>3490</v>
      </c>
      <c r="I64" s="84"/>
      <c r="U64" s="84"/>
    </row>
    <row r="65" spans="1:21" x14ac:dyDescent="0.3">
      <c r="A65" s="69" t="s">
        <v>1235</v>
      </c>
      <c r="B65" s="69"/>
      <c r="C65" t="s">
        <v>2486</v>
      </c>
      <c r="I65" s="84"/>
      <c r="U65" s="84"/>
    </row>
    <row r="66" spans="1:21" x14ac:dyDescent="0.3">
      <c r="A66" s="69" t="s">
        <v>1237</v>
      </c>
      <c r="B66" s="69"/>
      <c r="C66" t="s">
        <v>3491</v>
      </c>
      <c r="I66" s="84"/>
      <c r="U66" s="84"/>
    </row>
    <row r="67" spans="1:21" x14ac:dyDescent="0.3">
      <c r="A67" s="69" t="s">
        <v>1241</v>
      </c>
      <c r="B67" s="69"/>
      <c r="C67" t="s">
        <v>1883</v>
      </c>
      <c r="I67" s="84"/>
      <c r="U67" s="84"/>
    </row>
    <row r="68" spans="1:21" x14ac:dyDescent="0.3">
      <c r="A68" s="69" t="s">
        <v>1245</v>
      </c>
      <c r="B68" s="69"/>
      <c r="C68" t="s">
        <v>3492</v>
      </c>
      <c r="I68" s="84"/>
      <c r="U68" s="84"/>
    </row>
    <row r="69" spans="1:21" x14ac:dyDescent="0.3">
      <c r="A69" s="69" t="s">
        <v>1249</v>
      </c>
      <c r="B69" s="69"/>
      <c r="C69" t="s">
        <v>3493</v>
      </c>
      <c r="I69" s="84"/>
      <c r="U69" s="84"/>
    </row>
    <row r="70" spans="1:21" x14ac:dyDescent="0.3">
      <c r="A70" s="69" t="s">
        <v>1254</v>
      </c>
      <c r="B70" s="69"/>
      <c r="C70" t="s">
        <v>3494</v>
      </c>
      <c r="I70" s="84"/>
      <c r="U70" s="84"/>
    </row>
    <row r="71" spans="1:21" x14ac:dyDescent="0.3">
      <c r="A71" s="69" t="s">
        <v>1259</v>
      </c>
      <c r="B71" s="69"/>
      <c r="C71" t="s">
        <v>1341</v>
      </c>
      <c r="I71" s="84"/>
      <c r="U71" s="84"/>
    </row>
    <row r="72" spans="1:21" x14ac:dyDescent="0.3">
      <c r="A72" s="69" t="s">
        <v>1262</v>
      </c>
      <c r="B72" s="69"/>
      <c r="C72" t="s">
        <v>3495</v>
      </c>
      <c r="I72" s="84"/>
      <c r="U72" s="84"/>
    </row>
    <row r="73" spans="1:21" x14ac:dyDescent="0.3">
      <c r="A73" s="69" t="s">
        <v>286</v>
      </c>
      <c r="B73" s="69"/>
      <c r="C73" t="s">
        <v>3496</v>
      </c>
      <c r="I73" s="84"/>
      <c r="U73" s="84"/>
    </row>
    <row r="74" spans="1:21" x14ac:dyDescent="0.3">
      <c r="A74" s="69" t="s">
        <v>1267</v>
      </c>
      <c r="B74" s="69"/>
      <c r="C74" t="s">
        <v>3497</v>
      </c>
      <c r="I74" s="84"/>
      <c r="U74" s="84"/>
    </row>
    <row r="75" spans="1:21" x14ac:dyDescent="0.3">
      <c r="A75" s="69" t="s">
        <v>1274</v>
      </c>
      <c r="B75" s="69"/>
      <c r="C75" t="s">
        <v>3498</v>
      </c>
      <c r="I75" s="84"/>
      <c r="U75" s="84"/>
    </row>
    <row r="76" spans="1:21" x14ac:dyDescent="0.3">
      <c r="A76" s="69" t="s">
        <v>1278</v>
      </c>
      <c r="B76" s="69"/>
      <c r="C76" t="s">
        <v>3499</v>
      </c>
      <c r="I76" s="84"/>
      <c r="U76" s="84"/>
    </row>
    <row r="77" spans="1:21" x14ac:dyDescent="0.3">
      <c r="A77" s="69" t="s">
        <v>210</v>
      </c>
      <c r="B77" s="69"/>
      <c r="C77" t="s">
        <v>3500</v>
      </c>
      <c r="I77" s="84"/>
      <c r="U77" s="84"/>
    </row>
    <row r="78" spans="1:21" x14ac:dyDescent="0.3">
      <c r="A78" s="69" t="s">
        <v>240</v>
      </c>
      <c r="B78" s="69"/>
      <c r="C78" t="s">
        <v>3501</v>
      </c>
      <c r="I78" s="84"/>
      <c r="U78" s="84"/>
    </row>
    <row r="79" spans="1:21" x14ac:dyDescent="0.3">
      <c r="A79" s="69" t="s">
        <v>1289</v>
      </c>
      <c r="B79" s="69"/>
      <c r="C79" t="s">
        <v>1743</v>
      </c>
      <c r="I79" s="84"/>
      <c r="U79" s="84"/>
    </row>
    <row r="80" spans="1:21" x14ac:dyDescent="0.3">
      <c r="A80" s="69" t="s">
        <v>1293</v>
      </c>
      <c r="B80" s="69"/>
      <c r="C80" t="s">
        <v>74</v>
      </c>
      <c r="I80" s="84"/>
      <c r="U80" s="84"/>
    </row>
    <row r="81" spans="1:21" x14ac:dyDescent="0.3">
      <c r="A81" s="69" t="s">
        <v>344</v>
      </c>
      <c r="B81" s="69"/>
      <c r="C81" t="s">
        <v>3502</v>
      </c>
      <c r="I81" s="84"/>
      <c r="U81" s="84"/>
    </row>
    <row r="82" spans="1:21" x14ac:dyDescent="0.3">
      <c r="A82" s="69" t="s">
        <v>155</v>
      </c>
      <c r="B82" s="69"/>
      <c r="C82" t="s">
        <v>1902</v>
      </c>
      <c r="I82" s="84"/>
      <c r="U82" s="84"/>
    </row>
    <row r="83" spans="1:21" x14ac:dyDescent="0.3">
      <c r="A83" s="69" t="s">
        <v>379</v>
      </c>
      <c r="B83" s="69"/>
      <c r="C83" t="s">
        <v>3503</v>
      </c>
      <c r="I83" s="84"/>
      <c r="U83" s="84"/>
    </row>
    <row r="84" spans="1:21" x14ac:dyDescent="0.3">
      <c r="A84" s="69" t="s">
        <v>1306</v>
      </c>
      <c r="B84" s="69"/>
      <c r="C84" t="s">
        <v>3505</v>
      </c>
      <c r="I84" s="84"/>
      <c r="U84" s="84"/>
    </row>
    <row r="85" spans="1:21" x14ac:dyDescent="0.3">
      <c r="A85" s="69" t="s">
        <v>657</v>
      </c>
      <c r="B85" s="69"/>
      <c r="C85" t="s">
        <v>3506</v>
      </c>
      <c r="I85" s="84"/>
      <c r="U85" s="84"/>
    </row>
    <row r="86" spans="1:21" x14ac:dyDescent="0.3">
      <c r="A86" s="69" t="s">
        <v>687</v>
      </c>
      <c r="B86" s="69"/>
      <c r="C86" t="s">
        <v>2786</v>
      </c>
      <c r="I86" s="84"/>
      <c r="U86" s="84"/>
    </row>
    <row r="87" spans="1:21" x14ac:dyDescent="0.3">
      <c r="A87" s="69" t="s">
        <v>359</v>
      </c>
      <c r="B87" s="69"/>
      <c r="C87" t="s">
        <v>3507</v>
      </c>
      <c r="I87" s="84"/>
      <c r="U87" s="84"/>
    </row>
    <row r="88" spans="1:21" x14ac:dyDescent="0.3">
      <c r="A88" s="69" t="s">
        <v>1316</v>
      </c>
      <c r="B88" s="69"/>
      <c r="C88" t="s">
        <v>3508</v>
      </c>
      <c r="I88" s="84"/>
      <c r="U88" s="84"/>
    </row>
    <row r="89" spans="1:21" x14ac:dyDescent="0.3">
      <c r="A89" s="69" t="s">
        <v>1320</v>
      </c>
      <c r="B89" s="69"/>
      <c r="C89" t="s">
        <v>3510</v>
      </c>
      <c r="I89" s="84"/>
      <c r="U89" s="84"/>
    </row>
    <row r="90" spans="1:21" x14ac:dyDescent="0.3">
      <c r="A90" s="69" t="s">
        <v>38</v>
      </c>
      <c r="B90" s="69"/>
      <c r="C90" t="s">
        <v>3512</v>
      </c>
      <c r="I90" s="84"/>
      <c r="U90" s="84"/>
    </row>
    <row r="91" spans="1:21" x14ac:dyDescent="0.3">
      <c r="A91" s="69" t="s">
        <v>1328</v>
      </c>
      <c r="B91" s="69"/>
      <c r="C91" t="s">
        <v>3513</v>
      </c>
      <c r="I91" s="84"/>
      <c r="U91" s="84"/>
    </row>
    <row r="92" spans="1:21" x14ac:dyDescent="0.3">
      <c r="A92" s="69" t="s">
        <v>1332</v>
      </c>
      <c r="B92" s="69"/>
      <c r="C92" t="s">
        <v>3515</v>
      </c>
      <c r="I92" s="84"/>
      <c r="U92" s="84"/>
    </row>
    <row r="93" spans="1:21" x14ac:dyDescent="0.3">
      <c r="A93" s="69" t="s">
        <v>1337</v>
      </c>
      <c r="B93" s="69"/>
      <c r="C93" t="s">
        <v>3516</v>
      </c>
      <c r="I93" s="84"/>
      <c r="U93" s="84"/>
    </row>
    <row r="94" spans="1:21" x14ac:dyDescent="0.3">
      <c r="A94" s="69" t="s">
        <v>1341</v>
      </c>
      <c r="B94" s="69"/>
      <c r="C94" t="s">
        <v>3517</v>
      </c>
      <c r="I94" s="84"/>
      <c r="U94" s="84"/>
    </row>
    <row r="95" spans="1:21" x14ac:dyDescent="0.3">
      <c r="A95" s="69" t="s">
        <v>1342</v>
      </c>
      <c r="B95" s="69"/>
      <c r="C95" t="s">
        <v>3518</v>
      </c>
      <c r="I95" s="84"/>
      <c r="U95" s="84"/>
    </row>
    <row r="96" spans="1:21" x14ac:dyDescent="0.3">
      <c r="A96" s="69" t="s">
        <v>1346</v>
      </c>
      <c r="B96" s="69"/>
      <c r="C96" t="s">
        <v>3519</v>
      </c>
      <c r="I96" s="84"/>
      <c r="U96" s="84"/>
    </row>
    <row r="97" spans="1:21" x14ac:dyDescent="0.3">
      <c r="A97" s="69" t="s">
        <v>138</v>
      </c>
      <c r="B97" s="69"/>
      <c r="C97" t="s">
        <v>3520</v>
      </c>
      <c r="I97" s="84"/>
      <c r="U97" s="84"/>
    </row>
    <row r="98" spans="1:21" x14ac:dyDescent="0.3">
      <c r="A98" s="69" t="s">
        <v>1353</v>
      </c>
      <c r="B98" s="69"/>
      <c r="C98" t="s">
        <v>3521</v>
      </c>
      <c r="I98" s="84"/>
      <c r="U98" s="84"/>
    </row>
    <row r="99" spans="1:21" x14ac:dyDescent="0.3">
      <c r="A99" s="69" t="s">
        <v>1357</v>
      </c>
      <c r="B99" s="69"/>
      <c r="C99" t="s">
        <v>3522</v>
      </c>
      <c r="I99" s="84"/>
      <c r="U99" s="84"/>
    </row>
    <row r="100" spans="1:21" x14ac:dyDescent="0.3">
      <c r="A100" s="69" t="s">
        <v>297</v>
      </c>
      <c r="B100" s="69"/>
      <c r="C100" t="s">
        <v>3523</v>
      </c>
      <c r="I100" s="84"/>
      <c r="U100" s="84"/>
    </row>
    <row r="101" spans="1:21" x14ac:dyDescent="0.3">
      <c r="A101" s="69" t="s">
        <v>45</v>
      </c>
      <c r="B101" s="69"/>
      <c r="C101" t="s">
        <v>3524</v>
      </c>
      <c r="I101" s="84"/>
      <c r="U101" s="84"/>
    </row>
    <row r="102" spans="1:21" x14ac:dyDescent="0.3">
      <c r="A102" s="69" t="s">
        <v>150</v>
      </c>
      <c r="B102" s="69"/>
      <c r="C102" t="s">
        <v>3525</v>
      </c>
      <c r="I102" s="84"/>
      <c r="U102" s="84"/>
    </row>
    <row r="103" spans="1:21" x14ac:dyDescent="0.3">
      <c r="A103" s="69" t="s">
        <v>407</v>
      </c>
      <c r="B103" s="69"/>
      <c r="C103" t="s">
        <v>3526</v>
      </c>
      <c r="I103" s="84"/>
      <c r="U103" s="84"/>
    </row>
    <row r="104" spans="1:21" x14ac:dyDescent="0.3">
      <c r="A104" s="69" t="s">
        <v>1375</v>
      </c>
      <c r="B104" s="69"/>
      <c r="C104" t="s">
        <v>3528</v>
      </c>
      <c r="I104" s="84"/>
      <c r="U104" s="84"/>
    </row>
    <row r="105" spans="1:21" x14ac:dyDescent="0.3">
      <c r="A105" s="69" t="s">
        <v>1380</v>
      </c>
      <c r="B105" s="69"/>
      <c r="C105" t="s">
        <v>3529</v>
      </c>
      <c r="I105" s="84"/>
      <c r="U105" s="84"/>
    </row>
    <row r="106" spans="1:21" x14ac:dyDescent="0.3">
      <c r="A106" s="69" t="s">
        <v>1384</v>
      </c>
      <c r="B106" s="69"/>
      <c r="C106" t="s">
        <v>3531</v>
      </c>
      <c r="I106" s="84"/>
      <c r="U106" s="84"/>
    </row>
    <row r="107" spans="1:21" x14ac:dyDescent="0.3">
      <c r="A107" s="69" t="s">
        <v>1387</v>
      </c>
      <c r="B107" s="69"/>
      <c r="C107" t="s">
        <v>3532</v>
      </c>
      <c r="I107" s="84"/>
      <c r="U107" s="84"/>
    </row>
    <row r="108" spans="1:21" x14ac:dyDescent="0.3">
      <c r="A108" s="69" t="s">
        <v>1391</v>
      </c>
      <c r="B108" s="69"/>
      <c r="C108" t="s">
        <v>3533</v>
      </c>
      <c r="I108" s="84"/>
      <c r="U108" s="84"/>
    </row>
    <row r="109" spans="1:21" x14ac:dyDescent="0.3">
      <c r="A109" s="69" t="s">
        <v>1395</v>
      </c>
      <c r="B109" s="69"/>
      <c r="C109" t="s">
        <v>3534</v>
      </c>
      <c r="I109" s="84"/>
      <c r="U109" s="84"/>
    </row>
    <row r="110" spans="1:21" x14ac:dyDescent="0.3">
      <c r="A110" s="69" t="s">
        <v>103</v>
      </c>
      <c r="B110" s="69"/>
      <c r="C110" t="s">
        <v>3535</v>
      </c>
      <c r="I110" s="84"/>
      <c r="U110" s="84"/>
    </row>
    <row r="111" spans="1:21" x14ac:dyDescent="0.3">
      <c r="A111" s="69" t="s">
        <v>100</v>
      </c>
      <c r="B111" s="69"/>
      <c r="C111" t="s">
        <v>633</v>
      </c>
      <c r="I111" s="84"/>
      <c r="U111" s="84"/>
    </row>
    <row r="112" spans="1:21" x14ac:dyDescent="0.3">
      <c r="A112" s="69" t="s">
        <v>301</v>
      </c>
      <c r="B112" s="69"/>
      <c r="C112" t="s">
        <v>3537</v>
      </c>
      <c r="I112" s="84"/>
      <c r="U112" s="84"/>
    </row>
    <row r="113" spans="1:21" x14ac:dyDescent="0.3">
      <c r="A113" s="69" t="s">
        <v>67</v>
      </c>
      <c r="B113" s="69"/>
      <c r="C113" t="s">
        <v>3538</v>
      </c>
      <c r="I113" s="84"/>
      <c r="U113" s="84"/>
    </row>
    <row r="114" spans="1:21" x14ac:dyDescent="0.3">
      <c r="A114" s="69" t="s">
        <v>1408</v>
      </c>
      <c r="B114" s="69"/>
      <c r="C114" t="s">
        <v>1030</v>
      </c>
      <c r="I114" s="84"/>
      <c r="U114" s="84"/>
    </row>
    <row r="115" spans="1:21" x14ac:dyDescent="0.3">
      <c r="A115" s="69" t="s">
        <v>1410</v>
      </c>
      <c r="B115" s="69"/>
      <c r="C115" t="s">
        <v>3540</v>
      </c>
      <c r="I115" s="84"/>
      <c r="U115" s="84"/>
    </row>
    <row r="116" spans="1:21" x14ac:dyDescent="0.3">
      <c r="A116" s="69" t="s">
        <v>49</v>
      </c>
      <c r="B116" s="69"/>
      <c r="C116" t="s">
        <v>3541</v>
      </c>
      <c r="I116" s="84"/>
      <c r="U116" s="84"/>
    </row>
    <row r="117" spans="1:21" x14ac:dyDescent="0.3">
      <c r="A117" s="69" t="s">
        <v>1416</v>
      </c>
      <c r="B117" s="69"/>
      <c r="C117" t="s">
        <v>3542</v>
      </c>
      <c r="I117" s="84"/>
      <c r="U117" s="84"/>
    </row>
    <row r="118" spans="1:21" x14ac:dyDescent="0.3">
      <c r="A118" s="69" t="s">
        <v>1418</v>
      </c>
      <c r="B118" s="69"/>
      <c r="C118" t="s">
        <v>3543</v>
      </c>
      <c r="I118" s="84"/>
      <c r="U118" s="84"/>
    </row>
    <row r="119" spans="1:21" x14ac:dyDescent="0.3">
      <c r="A119" s="69" t="s">
        <v>1422</v>
      </c>
      <c r="B119" s="69"/>
      <c r="C119" t="s">
        <v>3545</v>
      </c>
      <c r="I119" s="84"/>
      <c r="U119" s="84"/>
    </row>
    <row r="120" spans="1:21" x14ac:dyDescent="0.3">
      <c r="A120" s="69" t="s">
        <v>1427</v>
      </c>
      <c r="B120" s="69"/>
      <c r="C120" t="s">
        <v>3546</v>
      </c>
      <c r="I120" s="84"/>
      <c r="U120" s="84"/>
    </row>
    <row r="121" spans="1:21" x14ac:dyDescent="0.3">
      <c r="A121" s="69" t="s">
        <v>1432</v>
      </c>
      <c r="B121" s="69"/>
      <c r="C121" t="s">
        <v>3547</v>
      </c>
      <c r="I121" s="84"/>
      <c r="U121" s="84"/>
    </row>
    <row r="122" spans="1:21" x14ac:dyDescent="0.3">
      <c r="A122" s="69" t="s">
        <v>1437</v>
      </c>
      <c r="B122" s="69"/>
      <c r="C122" t="s">
        <v>3548</v>
      </c>
      <c r="I122" s="84"/>
      <c r="U122" s="84"/>
    </row>
    <row r="123" spans="1:21" x14ac:dyDescent="0.3">
      <c r="A123" s="69" t="s">
        <v>1440</v>
      </c>
      <c r="B123" s="69"/>
      <c r="C123" t="s">
        <v>3549</v>
      </c>
      <c r="I123" s="84"/>
      <c r="U123" s="84"/>
    </row>
    <row r="124" spans="1:21" x14ac:dyDescent="0.3">
      <c r="A124" s="69" t="s">
        <v>266</v>
      </c>
      <c r="B124" s="69"/>
      <c r="C124" t="s">
        <v>3550</v>
      </c>
      <c r="I124" s="84"/>
      <c r="U124" s="84"/>
    </row>
    <row r="125" spans="1:21" x14ac:dyDescent="0.3">
      <c r="A125" s="69" t="s">
        <v>1448</v>
      </c>
      <c r="B125" s="69"/>
      <c r="C125" t="s">
        <v>3551</v>
      </c>
      <c r="I125" s="84"/>
      <c r="U125" s="84"/>
    </row>
    <row r="126" spans="1:21" x14ac:dyDescent="0.3">
      <c r="A126" s="69" t="s">
        <v>1452</v>
      </c>
      <c r="B126" s="69"/>
      <c r="C126" t="s">
        <v>3552</v>
      </c>
      <c r="I126" s="84"/>
      <c r="U126" s="84"/>
    </row>
    <row r="127" spans="1:21" x14ac:dyDescent="0.3">
      <c r="A127" s="69" t="s">
        <v>1456</v>
      </c>
      <c r="B127" s="69"/>
      <c r="C127" t="s">
        <v>3553</v>
      </c>
      <c r="I127" s="84"/>
      <c r="U127" s="84"/>
    </row>
    <row r="128" spans="1:21" x14ac:dyDescent="0.3">
      <c r="A128" s="69" t="s">
        <v>1461</v>
      </c>
      <c r="B128" s="69"/>
      <c r="C128" t="s">
        <v>3554</v>
      </c>
      <c r="I128" s="84"/>
      <c r="U128" s="84"/>
    </row>
    <row r="129" spans="1:21" x14ac:dyDescent="0.3">
      <c r="A129" s="69" t="s">
        <v>1466</v>
      </c>
      <c r="B129" s="69"/>
      <c r="C129" t="s">
        <v>3555</v>
      </c>
      <c r="I129" s="84"/>
      <c r="U129" s="84"/>
    </row>
    <row r="130" spans="1:21" x14ac:dyDescent="0.3">
      <c r="A130" s="69" t="s">
        <v>1470</v>
      </c>
      <c r="B130" s="69"/>
      <c r="C130" t="s">
        <v>3556</v>
      </c>
      <c r="I130" s="84"/>
      <c r="U130" s="84"/>
    </row>
    <row r="131" spans="1:21" x14ac:dyDescent="0.3">
      <c r="A131" s="69" t="s">
        <v>1475</v>
      </c>
      <c r="B131" s="69"/>
      <c r="C131" t="s">
        <v>3557</v>
      </c>
      <c r="I131" s="84"/>
      <c r="U131" s="84"/>
    </row>
    <row r="132" spans="1:21" x14ac:dyDescent="0.3">
      <c r="A132" s="69" t="s">
        <v>239</v>
      </c>
      <c r="B132" s="69"/>
      <c r="C132" t="s">
        <v>1078</v>
      </c>
      <c r="I132" s="84"/>
      <c r="U132" s="84"/>
    </row>
    <row r="133" spans="1:21" x14ac:dyDescent="0.3">
      <c r="A133" s="69" t="s">
        <v>1482</v>
      </c>
      <c r="B133" s="69"/>
      <c r="C133" t="s">
        <v>3558</v>
      </c>
      <c r="I133" s="84"/>
      <c r="U133" s="84"/>
    </row>
    <row r="134" spans="1:21" x14ac:dyDescent="0.3">
      <c r="A134" s="69" t="s">
        <v>1486</v>
      </c>
      <c r="B134" s="69"/>
      <c r="C134" t="s">
        <v>3559</v>
      </c>
      <c r="I134" s="84"/>
      <c r="U134" s="84"/>
    </row>
    <row r="135" spans="1:21" x14ac:dyDescent="0.3">
      <c r="A135" s="69" t="s">
        <v>1491</v>
      </c>
      <c r="B135" s="69"/>
      <c r="C135" t="s">
        <v>3561</v>
      </c>
      <c r="I135" s="84"/>
      <c r="U135" s="84"/>
    </row>
    <row r="136" spans="1:21" x14ac:dyDescent="0.3">
      <c r="A136" s="69" t="s">
        <v>43</v>
      </c>
      <c r="B136" s="69"/>
      <c r="C136" t="s">
        <v>185</v>
      </c>
      <c r="I136" s="84"/>
      <c r="U136" s="84"/>
    </row>
    <row r="137" spans="1:21" x14ac:dyDescent="0.3">
      <c r="A137" s="69" t="s">
        <v>1498</v>
      </c>
      <c r="B137" s="69"/>
      <c r="C137" t="s">
        <v>1713</v>
      </c>
      <c r="I137" s="84"/>
      <c r="U137" s="84"/>
    </row>
    <row r="138" spans="1:21" x14ac:dyDescent="0.3">
      <c r="A138" s="69" t="s">
        <v>1503</v>
      </c>
      <c r="B138" s="69"/>
      <c r="C138" t="s">
        <v>2543</v>
      </c>
      <c r="I138" s="84"/>
      <c r="U138" s="84"/>
    </row>
    <row r="139" spans="1:21" x14ac:dyDescent="0.3">
      <c r="A139" s="69" t="s">
        <v>1506</v>
      </c>
      <c r="B139" s="69"/>
      <c r="C139" t="s">
        <v>3562</v>
      </c>
      <c r="I139" s="84"/>
      <c r="U139" s="84"/>
    </row>
    <row r="140" spans="1:21" x14ac:dyDescent="0.3">
      <c r="A140" s="69" t="s">
        <v>1511</v>
      </c>
      <c r="B140" s="69"/>
      <c r="C140" t="s">
        <v>3563</v>
      </c>
      <c r="I140" s="84"/>
      <c r="U140" s="84"/>
    </row>
    <row r="141" spans="1:21" x14ac:dyDescent="0.3">
      <c r="A141" s="69" t="s">
        <v>1517</v>
      </c>
      <c r="B141" s="69"/>
      <c r="C141" t="s">
        <v>3564</v>
      </c>
      <c r="I141" s="84"/>
      <c r="U141" s="84"/>
    </row>
    <row r="142" spans="1:21" x14ac:dyDescent="0.3">
      <c r="A142" s="69" t="s">
        <v>1521</v>
      </c>
      <c r="B142" s="69"/>
      <c r="C142" t="s">
        <v>3565</v>
      </c>
      <c r="I142" s="84"/>
      <c r="U142" s="84"/>
    </row>
    <row r="143" spans="1:21" x14ac:dyDescent="0.3">
      <c r="A143" s="69" t="s">
        <v>1525</v>
      </c>
      <c r="B143" s="69"/>
      <c r="C143" t="s">
        <v>2807</v>
      </c>
      <c r="I143" s="84"/>
      <c r="U143" s="84"/>
    </row>
    <row r="144" spans="1:21" x14ac:dyDescent="0.3">
      <c r="A144" s="69" t="s">
        <v>1529</v>
      </c>
      <c r="B144" s="69"/>
      <c r="C144" t="s">
        <v>3566</v>
      </c>
      <c r="I144" s="84"/>
      <c r="U144" s="84"/>
    </row>
    <row r="145" spans="1:21" x14ac:dyDescent="0.3">
      <c r="A145" s="69" t="s">
        <v>1532</v>
      </c>
      <c r="B145" s="69"/>
      <c r="C145" t="s">
        <v>3567</v>
      </c>
      <c r="I145" s="84"/>
      <c r="U145" s="84"/>
    </row>
    <row r="146" spans="1:21" x14ac:dyDescent="0.3">
      <c r="A146" s="69" t="s">
        <v>1536</v>
      </c>
      <c r="B146" s="69"/>
      <c r="C146" t="s">
        <v>3568</v>
      </c>
      <c r="I146" s="84"/>
      <c r="U146" s="84"/>
    </row>
    <row r="147" spans="1:21" x14ac:dyDescent="0.3">
      <c r="A147" s="69" t="s">
        <v>1540</v>
      </c>
      <c r="B147" s="69"/>
      <c r="C147" t="s">
        <v>3569</v>
      </c>
      <c r="I147" s="84"/>
      <c r="U147" s="84"/>
    </row>
    <row r="148" spans="1:21" x14ac:dyDescent="0.3">
      <c r="A148" s="69" t="s">
        <v>1544</v>
      </c>
      <c r="B148" s="69"/>
      <c r="C148" t="s">
        <v>3570</v>
      </c>
      <c r="I148" s="84"/>
      <c r="U148" s="84"/>
    </row>
    <row r="149" spans="1:21" x14ac:dyDescent="0.3">
      <c r="A149" s="69" t="s">
        <v>1549</v>
      </c>
      <c r="B149" s="69"/>
      <c r="C149" t="s">
        <v>3571</v>
      </c>
      <c r="I149" s="84"/>
      <c r="U149" s="84"/>
    </row>
    <row r="150" spans="1:21" x14ac:dyDescent="0.3">
      <c r="A150" s="69" t="s">
        <v>1553</v>
      </c>
      <c r="B150" s="69"/>
      <c r="C150" t="s">
        <v>3572</v>
      </c>
      <c r="I150" s="84"/>
      <c r="U150" s="84"/>
    </row>
    <row r="151" spans="1:21" x14ac:dyDescent="0.3">
      <c r="A151" s="69" t="s">
        <v>1558</v>
      </c>
      <c r="B151" s="69"/>
      <c r="C151" t="s">
        <v>3573</v>
      </c>
      <c r="I151" s="84"/>
      <c r="U151" s="84"/>
    </row>
    <row r="152" spans="1:21" x14ac:dyDescent="0.3">
      <c r="A152" s="69" t="s">
        <v>552</v>
      </c>
      <c r="B152" s="69"/>
      <c r="C152" t="s">
        <v>3574</v>
      </c>
      <c r="I152" s="84"/>
      <c r="U152" s="84"/>
    </row>
    <row r="153" spans="1:21" x14ac:dyDescent="0.3">
      <c r="A153" s="69" t="s">
        <v>1565</v>
      </c>
      <c r="B153" s="69"/>
      <c r="C153" t="s">
        <v>408</v>
      </c>
      <c r="I153" s="84"/>
      <c r="U153" s="84"/>
    </row>
    <row r="154" spans="1:21" x14ac:dyDescent="0.3">
      <c r="A154" s="69" t="s">
        <v>247</v>
      </c>
      <c r="B154" s="69"/>
      <c r="C154" t="s">
        <v>3575</v>
      </c>
      <c r="I154" s="84"/>
      <c r="U154" s="84"/>
    </row>
    <row r="155" spans="1:21" x14ac:dyDescent="0.3">
      <c r="A155" s="69" t="s">
        <v>1573</v>
      </c>
      <c r="B155" s="69"/>
      <c r="C155" t="s">
        <v>3576</v>
      </c>
      <c r="I155" s="84"/>
      <c r="U155" s="84"/>
    </row>
    <row r="156" spans="1:21" x14ac:dyDescent="0.3">
      <c r="A156" s="69" t="s">
        <v>124</v>
      </c>
      <c r="B156" s="69"/>
      <c r="C156" t="s">
        <v>3577</v>
      </c>
      <c r="I156" s="84"/>
      <c r="U156" s="84"/>
    </row>
    <row r="157" spans="1:21" x14ac:dyDescent="0.3">
      <c r="A157" s="69" t="s">
        <v>1581</v>
      </c>
      <c r="B157" s="69"/>
      <c r="C157" t="s">
        <v>3578</v>
      </c>
      <c r="I157" s="84"/>
      <c r="U157" s="84"/>
    </row>
    <row r="158" spans="1:21" x14ac:dyDescent="0.3">
      <c r="A158" s="69" t="s">
        <v>1586</v>
      </c>
      <c r="B158" s="69"/>
      <c r="C158" t="s">
        <v>3579</v>
      </c>
      <c r="I158" s="84"/>
      <c r="U158" s="84"/>
    </row>
    <row r="159" spans="1:21" x14ac:dyDescent="0.3">
      <c r="A159" s="69" t="s">
        <v>1591</v>
      </c>
      <c r="B159" s="69"/>
      <c r="C159" t="s">
        <v>3580</v>
      </c>
      <c r="I159" s="84"/>
      <c r="U159" s="84"/>
    </row>
    <row r="160" spans="1:21" x14ac:dyDescent="0.3">
      <c r="A160" s="69" t="s">
        <v>8</v>
      </c>
      <c r="B160" s="69"/>
      <c r="C160" t="s">
        <v>3581</v>
      </c>
      <c r="I160" s="84"/>
      <c r="U160" s="84"/>
    </row>
    <row r="161" spans="1:21" x14ac:dyDescent="0.3">
      <c r="A161" s="69" t="s">
        <v>1598</v>
      </c>
      <c r="B161" s="69"/>
      <c r="C161" t="s">
        <v>3582</v>
      </c>
      <c r="I161" s="84"/>
      <c r="U161" s="84"/>
    </row>
    <row r="162" spans="1:21" x14ac:dyDescent="0.3">
      <c r="A162" s="69" t="s">
        <v>217</v>
      </c>
      <c r="B162" s="69"/>
      <c r="C162" t="s">
        <v>3583</v>
      </c>
      <c r="I162" s="84"/>
      <c r="U162" s="84"/>
    </row>
    <row r="163" spans="1:21" x14ac:dyDescent="0.3">
      <c r="A163" s="69" t="s">
        <v>300</v>
      </c>
      <c r="B163" s="69"/>
      <c r="C163" t="s">
        <v>3584</v>
      </c>
      <c r="I163" s="84"/>
      <c r="U163" s="84"/>
    </row>
    <row r="164" spans="1:21" x14ac:dyDescent="0.3">
      <c r="A164" s="69" t="s">
        <v>572</v>
      </c>
      <c r="B164" s="69"/>
      <c r="C164" t="s">
        <v>3585</v>
      </c>
      <c r="I164" s="84"/>
      <c r="U164" s="84"/>
    </row>
    <row r="165" spans="1:21" x14ac:dyDescent="0.3">
      <c r="A165" s="69" t="s">
        <v>1612</v>
      </c>
      <c r="B165" s="69"/>
      <c r="C165" t="s">
        <v>2000</v>
      </c>
      <c r="I165" s="84"/>
      <c r="U165" s="84"/>
    </row>
    <row r="166" spans="1:21" x14ac:dyDescent="0.3">
      <c r="A166" s="69" t="s">
        <v>1615</v>
      </c>
      <c r="B166" s="69"/>
      <c r="C166" t="s">
        <v>280</v>
      </c>
      <c r="I166" s="84"/>
      <c r="U166" s="84"/>
    </row>
    <row r="167" spans="1:21" x14ac:dyDescent="0.3">
      <c r="A167" s="69" t="s">
        <v>1619</v>
      </c>
      <c r="B167" s="69"/>
      <c r="C167" t="s">
        <v>3586</v>
      </c>
      <c r="I167" s="84"/>
      <c r="U167" s="84"/>
    </row>
    <row r="168" spans="1:21" x14ac:dyDescent="0.3">
      <c r="A168" s="69" t="s">
        <v>1621</v>
      </c>
      <c r="B168" s="69"/>
      <c r="C168" t="s">
        <v>3587</v>
      </c>
      <c r="I168" s="84"/>
      <c r="U168" s="84"/>
    </row>
    <row r="169" spans="1:21" x14ac:dyDescent="0.3">
      <c r="A169" s="69" t="s">
        <v>1625</v>
      </c>
      <c r="B169" s="69"/>
      <c r="C169" t="s">
        <v>3306</v>
      </c>
      <c r="I169" s="84"/>
      <c r="U169" s="84"/>
    </row>
    <row r="170" spans="1:21" x14ac:dyDescent="0.3">
      <c r="A170" s="69" t="s">
        <v>15</v>
      </c>
      <c r="B170" s="69"/>
      <c r="C170" t="s">
        <v>3588</v>
      </c>
      <c r="I170" s="84"/>
      <c r="U170" s="84"/>
    </row>
    <row r="171" spans="1:21" x14ac:dyDescent="0.3">
      <c r="A171" s="69" t="s">
        <v>680</v>
      </c>
      <c r="B171" s="69"/>
      <c r="C171" t="s">
        <v>3589</v>
      </c>
      <c r="I171" s="84"/>
      <c r="U171" s="84"/>
    </row>
    <row r="172" spans="1:21" x14ac:dyDescent="0.3">
      <c r="A172" s="69" t="s">
        <v>1634</v>
      </c>
      <c r="B172" s="69"/>
      <c r="C172" t="s">
        <v>3590</v>
      </c>
      <c r="I172" s="84"/>
      <c r="U172" s="84"/>
    </row>
    <row r="173" spans="1:21" x14ac:dyDescent="0.3">
      <c r="A173" s="69" t="s">
        <v>1635</v>
      </c>
      <c r="B173" s="69"/>
      <c r="C173" t="s">
        <v>3591</v>
      </c>
      <c r="I173" s="84"/>
      <c r="U173" s="84"/>
    </row>
    <row r="174" spans="1:21" x14ac:dyDescent="0.3">
      <c r="A174" s="69" t="s">
        <v>1638</v>
      </c>
      <c r="B174" s="69"/>
      <c r="C174" t="s">
        <v>3592</v>
      </c>
      <c r="I174" s="84"/>
      <c r="U174" s="84"/>
    </row>
    <row r="175" spans="1:21" x14ac:dyDescent="0.3">
      <c r="A175" s="69" t="s">
        <v>1642</v>
      </c>
      <c r="B175" s="69"/>
      <c r="C175" t="s">
        <v>1016</v>
      </c>
      <c r="I175" s="84"/>
      <c r="U175" s="84"/>
    </row>
    <row r="176" spans="1:21" x14ac:dyDescent="0.3">
      <c r="A176" s="69" t="s">
        <v>449</v>
      </c>
      <c r="B176" s="69"/>
      <c r="C176" t="s">
        <v>3593</v>
      </c>
      <c r="I176" s="84"/>
      <c r="U176" s="84"/>
    </row>
    <row r="177" spans="1:21" x14ac:dyDescent="0.3">
      <c r="A177" s="69" t="s">
        <v>280</v>
      </c>
      <c r="B177" s="69"/>
      <c r="C177" t="s">
        <v>3594</v>
      </c>
      <c r="I177" s="84"/>
      <c r="U177" s="84"/>
    </row>
    <row r="178" spans="1:21" x14ac:dyDescent="0.3">
      <c r="A178" s="69" t="s">
        <v>1652</v>
      </c>
      <c r="B178" s="69"/>
      <c r="C178" t="s">
        <v>3595</v>
      </c>
      <c r="I178" s="84"/>
      <c r="U178" s="84"/>
    </row>
    <row r="179" spans="1:21" x14ac:dyDescent="0.3">
      <c r="A179" s="69" t="s">
        <v>1657</v>
      </c>
      <c r="B179" s="69"/>
      <c r="C179" t="s">
        <v>3596</v>
      </c>
      <c r="I179" s="84"/>
      <c r="U179" s="84"/>
    </row>
    <row r="180" spans="1:21" x14ac:dyDescent="0.3">
      <c r="A180" s="69" t="s">
        <v>340</v>
      </c>
      <c r="B180" s="69"/>
      <c r="C180" t="s">
        <v>3597</v>
      </c>
      <c r="I180" s="84"/>
      <c r="U180" s="84"/>
    </row>
    <row r="181" spans="1:21" x14ac:dyDescent="0.3">
      <c r="A181" s="69" t="s">
        <v>1664</v>
      </c>
      <c r="B181" s="69"/>
      <c r="C181" t="s">
        <v>3598</v>
      </c>
      <c r="I181" s="84"/>
      <c r="U181" s="84"/>
    </row>
    <row r="182" spans="1:21" x14ac:dyDescent="0.3">
      <c r="A182" s="69" t="s">
        <v>1669</v>
      </c>
      <c r="B182" s="69"/>
      <c r="C182" t="s">
        <v>3024</v>
      </c>
      <c r="I182" s="84"/>
      <c r="U182" s="84"/>
    </row>
    <row r="183" spans="1:21" x14ac:dyDescent="0.3">
      <c r="A183" s="69" t="s">
        <v>1673</v>
      </c>
      <c r="B183" s="69"/>
      <c r="C183" t="s">
        <v>3599</v>
      </c>
      <c r="I183" s="84"/>
      <c r="U183" s="84"/>
    </row>
    <row r="184" spans="1:21" x14ac:dyDescent="0.3">
      <c r="A184" s="69" t="s">
        <v>662</v>
      </c>
      <c r="B184" s="69"/>
      <c r="C184" t="s">
        <v>3600</v>
      </c>
      <c r="I184" s="84"/>
      <c r="U184" s="84"/>
    </row>
    <row r="185" spans="1:21" x14ac:dyDescent="0.3">
      <c r="A185" s="69" t="s">
        <v>1680</v>
      </c>
      <c r="B185" s="69"/>
      <c r="C185" t="s">
        <v>3601</v>
      </c>
      <c r="I185" s="84"/>
      <c r="U185" s="84"/>
    </row>
    <row r="186" spans="1:21" x14ac:dyDescent="0.3">
      <c r="A186" s="69" t="s">
        <v>1682</v>
      </c>
      <c r="B186" s="69"/>
      <c r="C186" t="s">
        <v>3602</v>
      </c>
      <c r="I186" s="84"/>
      <c r="U186" s="84"/>
    </row>
    <row r="187" spans="1:21" x14ac:dyDescent="0.3">
      <c r="A187" s="69" t="s">
        <v>92</v>
      </c>
      <c r="B187" s="69"/>
      <c r="C187" t="s">
        <v>3603</v>
      </c>
      <c r="I187" s="84"/>
      <c r="U187" s="84"/>
    </row>
    <row r="188" spans="1:21" x14ac:dyDescent="0.3">
      <c r="A188" s="69" t="s">
        <v>1689</v>
      </c>
      <c r="B188" s="69"/>
      <c r="C188" t="s">
        <v>3604</v>
      </c>
      <c r="I188" s="84"/>
      <c r="U188" s="84"/>
    </row>
    <row r="189" spans="1:21" x14ac:dyDescent="0.3">
      <c r="A189" s="69" t="s">
        <v>1693</v>
      </c>
      <c r="B189" s="69"/>
      <c r="C189" t="s">
        <v>3605</v>
      </c>
      <c r="I189" s="84"/>
      <c r="U189" s="84"/>
    </row>
    <row r="190" spans="1:21" x14ac:dyDescent="0.3">
      <c r="A190" s="69" t="s">
        <v>1699</v>
      </c>
      <c r="B190" s="69"/>
      <c r="C190" t="s">
        <v>3606</v>
      </c>
      <c r="I190" s="84"/>
      <c r="U190" s="84"/>
    </row>
    <row r="191" spans="1:21" x14ac:dyDescent="0.3">
      <c r="A191" s="69" t="s">
        <v>1703</v>
      </c>
      <c r="B191" s="69"/>
      <c r="C191" t="s">
        <v>3607</v>
      </c>
      <c r="I191" s="84"/>
      <c r="U191" s="84"/>
    </row>
    <row r="192" spans="1:21" x14ac:dyDescent="0.3">
      <c r="A192" s="69" t="s">
        <v>1708</v>
      </c>
      <c r="B192" s="69"/>
      <c r="C192" t="s">
        <v>3608</v>
      </c>
      <c r="I192" s="84"/>
      <c r="U192" s="84"/>
    </row>
    <row r="193" spans="1:21" x14ac:dyDescent="0.3">
      <c r="A193" s="69" t="s">
        <v>1712</v>
      </c>
      <c r="B193" s="69"/>
      <c r="C193" t="s">
        <v>3609</v>
      </c>
      <c r="I193" s="84"/>
      <c r="U193" s="84"/>
    </row>
    <row r="194" spans="1:21" x14ac:dyDescent="0.3">
      <c r="A194" s="69" t="s">
        <v>1717</v>
      </c>
      <c r="B194" s="69"/>
      <c r="C194" t="s">
        <v>3610</v>
      </c>
      <c r="I194" s="84"/>
      <c r="U194" s="84"/>
    </row>
    <row r="195" spans="1:21" x14ac:dyDescent="0.3">
      <c r="A195" s="69" t="s">
        <v>1721</v>
      </c>
      <c r="B195" s="69"/>
      <c r="C195" t="s">
        <v>3611</v>
      </c>
      <c r="I195" s="84"/>
      <c r="U195" s="84"/>
    </row>
    <row r="196" spans="1:21" x14ac:dyDescent="0.3">
      <c r="A196" s="69" t="s">
        <v>1726</v>
      </c>
      <c r="B196" s="69"/>
      <c r="C196" t="s">
        <v>3612</v>
      </c>
      <c r="I196" s="84"/>
      <c r="U196" s="84"/>
    </row>
    <row r="197" spans="1:21" x14ac:dyDescent="0.3">
      <c r="A197" s="69" t="s">
        <v>1731</v>
      </c>
      <c r="B197" s="69"/>
      <c r="C197" t="s">
        <v>3613</v>
      </c>
      <c r="I197" s="84"/>
      <c r="U197" s="84"/>
    </row>
    <row r="198" spans="1:21" x14ac:dyDescent="0.3">
      <c r="A198" s="69" t="s">
        <v>1735</v>
      </c>
      <c r="B198" s="69"/>
      <c r="C198" t="s">
        <v>3614</v>
      </c>
      <c r="I198" s="84"/>
      <c r="U198" s="84"/>
    </row>
    <row r="199" spans="1:21" x14ac:dyDescent="0.3">
      <c r="A199" s="69" t="s">
        <v>1739</v>
      </c>
      <c r="B199" s="69"/>
      <c r="C199" t="s">
        <v>3615</v>
      </c>
      <c r="I199" s="84"/>
      <c r="U199" s="84"/>
    </row>
    <row r="200" spans="1:21" x14ac:dyDescent="0.3">
      <c r="A200" s="69" t="s">
        <v>1743</v>
      </c>
      <c r="B200" s="69"/>
      <c r="C200" t="s">
        <v>3616</v>
      </c>
      <c r="I200" s="84"/>
      <c r="U200" s="84"/>
    </row>
    <row r="201" spans="1:21" x14ac:dyDescent="0.3">
      <c r="A201" s="69" t="s">
        <v>1747</v>
      </c>
      <c r="B201" s="69"/>
      <c r="C201" t="s">
        <v>3141</v>
      </c>
      <c r="I201" s="84"/>
      <c r="U201" s="84"/>
    </row>
    <row r="202" spans="1:21" x14ac:dyDescent="0.3">
      <c r="A202" s="69" t="s">
        <v>1751</v>
      </c>
      <c r="B202" s="69"/>
      <c r="C202" t="s">
        <v>3617</v>
      </c>
      <c r="I202" s="84"/>
      <c r="U202" s="84"/>
    </row>
    <row r="203" spans="1:21" x14ac:dyDescent="0.3">
      <c r="A203" s="69" t="s">
        <v>1754</v>
      </c>
      <c r="B203" s="69"/>
      <c r="C203" t="s">
        <v>1682</v>
      </c>
      <c r="I203" s="84"/>
      <c r="U203" s="84"/>
    </row>
    <row r="204" spans="1:21" x14ac:dyDescent="0.3">
      <c r="A204" s="69" t="s">
        <v>1758</v>
      </c>
      <c r="B204" s="69"/>
      <c r="C204" t="s">
        <v>3618</v>
      </c>
      <c r="I204" s="84"/>
      <c r="U204" s="84"/>
    </row>
    <row r="205" spans="1:21" x14ac:dyDescent="0.3">
      <c r="A205" s="69" t="s">
        <v>1762</v>
      </c>
      <c r="B205" s="69"/>
      <c r="C205" t="s">
        <v>3619</v>
      </c>
      <c r="I205" s="84"/>
      <c r="U205" s="84"/>
    </row>
    <row r="206" spans="1:21" x14ac:dyDescent="0.3">
      <c r="A206" s="69" t="s">
        <v>1765</v>
      </c>
      <c r="B206" s="69"/>
      <c r="C206" t="s">
        <v>3620</v>
      </c>
      <c r="I206" s="84"/>
      <c r="U206" s="84"/>
    </row>
    <row r="207" spans="1:21" x14ac:dyDescent="0.3">
      <c r="A207" s="69" t="s">
        <v>1769</v>
      </c>
      <c r="B207" s="69"/>
      <c r="C207" t="s">
        <v>3621</v>
      </c>
      <c r="I207" s="84"/>
      <c r="U207" s="84"/>
    </row>
    <row r="208" spans="1:21" x14ac:dyDescent="0.3">
      <c r="A208" s="69" t="s">
        <v>1770</v>
      </c>
      <c r="B208" s="69"/>
      <c r="C208" t="s">
        <v>3622</v>
      </c>
      <c r="I208" s="84"/>
      <c r="U208" s="84"/>
    </row>
    <row r="209" spans="1:21" x14ac:dyDescent="0.3">
      <c r="A209" s="69" t="s">
        <v>1774</v>
      </c>
      <c r="B209" s="69"/>
      <c r="C209" t="s">
        <v>3623</v>
      </c>
      <c r="I209" s="84"/>
      <c r="U209" s="84"/>
    </row>
    <row r="210" spans="1:21" x14ac:dyDescent="0.3">
      <c r="A210" s="69" t="s">
        <v>1778</v>
      </c>
      <c r="B210" s="69"/>
      <c r="C210" t="s">
        <v>3624</v>
      </c>
      <c r="I210" s="84"/>
      <c r="U210" s="84"/>
    </row>
    <row r="211" spans="1:21" x14ac:dyDescent="0.3">
      <c r="A211" s="69" t="s">
        <v>613</v>
      </c>
      <c r="B211" s="69"/>
      <c r="C211" t="s">
        <v>3625</v>
      </c>
      <c r="I211" s="84"/>
      <c r="U211" s="84"/>
    </row>
    <row r="212" spans="1:21" x14ac:dyDescent="0.3">
      <c r="A212" s="69" t="s">
        <v>1785</v>
      </c>
      <c r="B212" s="69"/>
      <c r="C212" t="s">
        <v>3626</v>
      </c>
      <c r="I212" s="84"/>
      <c r="U212" s="84"/>
    </row>
    <row r="213" spans="1:21" x14ac:dyDescent="0.3">
      <c r="A213" s="69" t="s">
        <v>1789</v>
      </c>
      <c r="B213" s="69"/>
      <c r="C213" t="s">
        <v>3627</v>
      </c>
      <c r="I213" s="84"/>
      <c r="U213" s="84"/>
    </row>
    <row r="214" spans="1:21" x14ac:dyDescent="0.3">
      <c r="A214" s="69" t="s">
        <v>1795</v>
      </c>
      <c r="B214" s="69"/>
      <c r="C214" t="s">
        <v>3628</v>
      </c>
      <c r="I214" s="84"/>
      <c r="U214" s="84"/>
    </row>
    <row r="215" spans="1:21" x14ac:dyDescent="0.3">
      <c r="A215" s="69" t="s">
        <v>1800</v>
      </c>
      <c r="B215" s="69"/>
      <c r="C215" t="s">
        <v>3629</v>
      </c>
      <c r="I215" s="84"/>
      <c r="U215" s="84"/>
    </row>
    <row r="216" spans="1:21" x14ac:dyDescent="0.3">
      <c r="A216" s="69" t="s">
        <v>1805</v>
      </c>
      <c r="B216" s="69"/>
      <c r="C216" t="s">
        <v>3630</v>
      </c>
      <c r="I216" s="84"/>
      <c r="U216" s="84"/>
    </row>
    <row r="217" spans="1:21" x14ac:dyDescent="0.3">
      <c r="A217" s="69" t="s">
        <v>1810</v>
      </c>
      <c r="B217" s="69"/>
      <c r="C217" t="s">
        <v>3631</v>
      </c>
      <c r="I217" s="84"/>
      <c r="U217" s="84"/>
    </row>
    <row r="218" spans="1:21" x14ac:dyDescent="0.3">
      <c r="A218" s="69" t="s">
        <v>1814</v>
      </c>
      <c r="B218" s="69"/>
      <c r="C218" t="s">
        <v>3632</v>
      </c>
      <c r="I218" s="84"/>
      <c r="U218" s="84"/>
    </row>
    <row r="219" spans="1:21" x14ac:dyDescent="0.3">
      <c r="A219" s="69" t="s">
        <v>1818</v>
      </c>
      <c r="B219" s="69"/>
      <c r="C219" t="s">
        <v>3633</v>
      </c>
      <c r="I219" s="84"/>
      <c r="U219" s="84"/>
    </row>
    <row r="220" spans="1:21" x14ac:dyDescent="0.3">
      <c r="A220" s="69" t="s">
        <v>1822</v>
      </c>
      <c r="B220" s="69"/>
      <c r="C220" t="s">
        <v>3634</v>
      </c>
      <c r="I220" s="84"/>
      <c r="U220" s="84"/>
    </row>
    <row r="221" spans="1:21" x14ac:dyDescent="0.3">
      <c r="A221" s="69" t="s">
        <v>1826</v>
      </c>
      <c r="B221" s="69"/>
      <c r="C221" t="s">
        <v>3635</v>
      </c>
      <c r="I221" s="84"/>
      <c r="U221" s="84"/>
    </row>
    <row r="222" spans="1:21" x14ac:dyDescent="0.3">
      <c r="A222" s="69" t="s">
        <v>1830</v>
      </c>
      <c r="B222" s="69"/>
      <c r="C222" t="s">
        <v>3636</v>
      </c>
      <c r="I222" s="84"/>
      <c r="U222" s="84"/>
    </row>
    <row r="223" spans="1:21" x14ac:dyDescent="0.3">
      <c r="A223" s="69" t="s">
        <v>1834</v>
      </c>
      <c r="B223" s="69"/>
      <c r="C223" t="s">
        <v>2020</v>
      </c>
      <c r="I223" s="84"/>
      <c r="U223" s="84"/>
    </row>
    <row r="224" spans="1:21" x14ac:dyDescent="0.3">
      <c r="A224" s="69" t="s">
        <v>1838</v>
      </c>
      <c r="B224" s="69"/>
      <c r="C224" t="s">
        <v>1887</v>
      </c>
      <c r="I224" s="84"/>
      <c r="U224" s="84"/>
    </row>
    <row r="225" spans="1:21" x14ac:dyDescent="0.3">
      <c r="A225" s="69" t="s">
        <v>1841</v>
      </c>
      <c r="B225" s="69"/>
      <c r="C225" t="s">
        <v>3637</v>
      </c>
      <c r="I225" s="84"/>
      <c r="U225" s="84"/>
    </row>
    <row r="226" spans="1:21" x14ac:dyDescent="0.3">
      <c r="A226" s="69" t="s">
        <v>1844</v>
      </c>
      <c r="B226" s="69"/>
      <c r="C226" t="s">
        <v>3638</v>
      </c>
      <c r="I226" s="84"/>
      <c r="U226" s="84"/>
    </row>
    <row r="227" spans="1:21" x14ac:dyDescent="0.3">
      <c r="A227" s="69" t="s">
        <v>1849</v>
      </c>
      <c r="B227" s="69"/>
      <c r="C227" t="s">
        <v>3639</v>
      </c>
      <c r="I227" s="84"/>
      <c r="U227" s="84"/>
    </row>
    <row r="228" spans="1:21" x14ac:dyDescent="0.3">
      <c r="A228" s="69" t="s">
        <v>1853</v>
      </c>
      <c r="B228" s="69"/>
      <c r="C228" t="s">
        <v>3640</v>
      </c>
      <c r="I228" s="84"/>
      <c r="U228" s="84"/>
    </row>
    <row r="229" spans="1:21" x14ac:dyDescent="0.3">
      <c r="A229" s="69" t="s">
        <v>1857</v>
      </c>
      <c r="B229" s="69"/>
      <c r="C229" t="s">
        <v>3641</v>
      </c>
      <c r="I229" s="84"/>
      <c r="U229" s="84"/>
    </row>
    <row r="230" spans="1:21" x14ac:dyDescent="0.3">
      <c r="A230" s="69" t="s">
        <v>1862</v>
      </c>
      <c r="B230" s="69"/>
      <c r="C230" t="s">
        <v>3643</v>
      </c>
      <c r="I230" s="84"/>
      <c r="U230" s="84"/>
    </row>
    <row r="231" spans="1:21" x14ac:dyDescent="0.3">
      <c r="A231" s="69" t="s">
        <v>1864</v>
      </c>
      <c r="B231" s="69"/>
      <c r="C231" t="s">
        <v>3644</v>
      </c>
      <c r="I231" s="84"/>
      <c r="U231" s="84"/>
    </row>
    <row r="232" spans="1:21" x14ac:dyDescent="0.3">
      <c r="A232" s="69" t="s">
        <v>1869</v>
      </c>
      <c r="B232" s="69"/>
      <c r="C232" t="s">
        <v>3645</v>
      </c>
      <c r="I232" s="84"/>
      <c r="U232" s="84"/>
    </row>
    <row r="233" spans="1:21" x14ac:dyDescent="0.3">
      <c r="A233" s="69" t="s">
        <v>1873</v>
      </c>
      <c r="B233" s="69"/>
      <c r="C233" t="s">
        <v>3646</v>
      </c>
      <c r="I233" s="84"/>
      <c r="U233" s="84"/>
    </row>
    <row r="234" spans="1:21" x14ac:dyDescent="0.3">
      <c r="A234" s="69" t="s">
        <v>1878</v>
      </c>
      <c r="B234" s="69"/>
      <c r="C234" t="s">
        <v>3647</v>
      </c>
      <c r="I234" s="84"/>
      <c r="U234" s="84"/>
    </row>
    <row r="235" spans="1:21" x14ac:dyDescent="0.3">
      <c r="A235" s="69" t="s">
        <v>1883</v>
      </c>
      <c r="B235" s="69"/>
      <c r="C235" t="s">
        <v>3648</v>
      </c>
      <c r="I235" s="84"/>
      <c r="U235" s="84"/>
    </row>
    <row r="236" spans="1:21" x14ac:dyDescent="0.3">
      <c r="A236" s="69" t="s">
        <v>1887</v>
      </c>
      <c r="B236" s="69"/>
      <c r="C236" t="s">
        <v>3649</v>
      </c>
      <c r="I236" s="84"/>
      <c r="U236" s="84"/>
    </row>
    <row r="237" spans="1:21" x14ac:dyDescent="0.3">
      <c r="A237" s="69" t="s">
        <v>1891</v>
      </c>
      <c r="B237" s="69"/>
      <c r="C237" t="s">
        <v>3650</v>
      </c>
      <c r="I237" s="84"/>
      <c r="U237" s="84"/>
    </row>
    <row r="238" spans="1:21" x14ac:dyDescent="0.3">
      <c r="A238" s="69" t="s">
        <v>263</v>
      </c>
      <c r="B238" s="69"/>
      <c r="C238" t="s">
        <v>3651</v>
      </c>
      <c r="I238" s="84"/>
      <c r="U238" s="84"/>
    </row>
    <row r="239" spans="1:21" x14ac:dyDescent="0.3">
      <c r="A239" s="69" t="s">
        <v>1898</v>
      </c>
      <c r="B239" s="69"/>
      <c r="C239" t="s">
        <v>3652</v>
      </c>
      <c r="I239" s="84"/>
      <c r="U239" s="84"/>
    </row>
    <row r="240" spans="1:21" x14ac:dyDescent="0.3">
      <c r="A240" s="69" t="s">
        <v>1902</v>
      </c>
      <c r="B240" s="69"/>
      <c r="C240" t="s">
        <v>3653</v>
      </c>
      <c r="I240" s="84"/>
      <c r="U240" s="84"/>
    </row>
    <row r="241" spans="1:21" x14ac:dyDescent="0.3">
      <c r="A241" s="69" t="s">
        <v>1906</v>
      </c>
      <c r="B241" s="69"/>
      <c r="C241" t="s">
        <v>3654</v>
      </c>
      <c r="I241" s="84"/>
      <c r="U241" s="84"/>
    </row>
    <row r="242" spans="1:21" x14ac:dyDescent="0.3">
      <c r="A242" s="69" t="s">
        <v>1910</v>
      </c>
      <c r="B242" s="69"/>
      <c r="C242" t="s">
        <v>3655</v>
      </c>
      <c r="I242" s="84"/>
      <c r="U242" s="84"/>
    </row>
    <row r="243" spans="1:21" x14ac:dyDescent="0.3">
      <c r="A243" s="69" t="s">
        <v>1914</v>
      </c>
      <c r="B243" s="69"/>
      <c r="C243" t="s">
        <v>3656</v>
      </c>
      <c r="I243" s="84"/>
      <c r="U243" s="84"/>
    </row>
    <row r="244" spans="1:21" x14ac:dyDescent="0.3">
      <c r="A244" s="69" t="s">
        <v>231</v>
      </c>
      <c r="B244" s="69"/>
      <c r="C244" t="s">
        <v>3657</v>
      </c>
      <c r="I244" s="84"/>
      <c r="U244" s="84"/>
    </row>
    <row r="245" spans="1:21" x14ac:dyDescent="0.3">
      <c r="A245" s="69" t="s">
        <v>707</v>
      </c>
      <c r="B245" s="69"/>
      <c r="C245" t="s">
        <v>3658</v>
      </c>
      <c r="I245" s="84"/>
      <c r="U245" s="84"/>
    </row>
    <row r="246" spans="1:21" x14ac:dyDescent="0.3">
      <c r="A246" s="69" t="s">
        <v>185</v>
      </c>
      <c r="B246" s="69"/>
      <c r="C246" t="s">
        <v>3659</v>
      </c>
      <c r="I246" s="84"/>
      <c r="U246" s="84"/>
    </row>
    <row r="247" spans="1:21" x14ac:dyDescent="0.3">
      <c r="A247" s="69" t="s">
        <v>6</v>
      </c>
      <c r="B247" s="69"/>
      <c r="C247" t="s">
        <v>3660</v>
      </c>
      <c r="I247" s="84"/>
      <c r="U247" s="84"/>
    </row>
    <row r="248" spans="1:21" x14ac:dyDescent="0.3">
      <c r="A248" s="69" t="s">
        <v>1932</v>
      </c>
      <c r="B248" s="69"/>
      <c r="C248" t="s">
        <v>3197</v>
      </c>
      <c r="I248" s="84"/>
      <c r="U248" s="84"/>
    </row>
    <row r="249" spans="1:21" x14ac:dyDescent="0.3">
      <c r="A249" s="69" t="s">
        <v>1935</v>
      </c>
      <c r="B249" s="69"/>
      <c r="C249" t="s">
        <v>3182</v>
      </c>
      <c r="I249" s="84"/>
      <c r="U249" s="84"/>
    </row>
    <row r="250" spans="1:21" x14ac:dyDescent="0.3">
      <c r="A250" s="69" t="s">
        <v>1939</v>
      </c>
      <c r="B250" s="69"/>
      <c r="C250" t="s">
        <v>3661</v>
      </c>
      <c r="I250" s="84"/>
      <c r="U250" s="84"/>
    </row>
    <row r="251" spans="1:21" x14ac:dyDescent="0.3">
      <c r="A251" s="69" t="s">
        <v>1944</v>
      </c>
      <c r="B251" s="69"/>
      <c r="C251" t="s">
        <v>1278</v>
      </c>
      <c r="I251" s="84"/>
      <c r="U251" s="84"/>
    </row>
    <row r="252" spans="1:21" x14ac:dyDescent="0.3">
      <c r="A252" s="69" t="s">
        <v>1948</v>
      </c>
      <c r="B252" s="69"/>
      <c r="C252" t="s">
        <v>3662</v>
      </c>
      <c r="I252" s="84"/>
      <c r="U252" s="84"/>
    </row>
    <row r="253" spans="1:21" x14ac:dyDescent="0.3">
      <c r="A253" s="69" t="s">
        <v>1953</v>
      </c>
      <c r="B253" s="69"/>
      <c r="C253" t="s">
        <v>3663</v>
      </c>
      <c r="I253" s="84"/>
      <c r="U253" s="84"/>
    </row>
    <row r="254" spans="1:21" x14ac:dyDescent="0.3">
      <c r="A254" s="69" t="s">
        <v>1956</v>
      </c>
      <c r="B254" s="69"/>
      <c r="C254" t="s">
        <v>3664</v>
      </c>
      <c r="I254" s="84"/>
      <c r="U254" s="84"/>
    </row>
    <row r="255" spans="1:21" x14ac:dyDescent="0.3">
      <c r="A255" s="69" t="s">
        <v>1960</v>
      </c>
      <c r="B255" s="69"/>
      <c r="C255" t="s">
        <v>3665</v>
      </c>
      <c r="I255" s="84"/>
      <c r="U255" s="84"/>
    </row>
    <row r="256" spans="1:21" x14ac:dyDescent="0.3">
      <c r="A256" s="69" t="s">
        <v>1964</v>
      </c>
      <c r="B256" s="69"/>
      <c r="C256" t="s">
        <v>3667</v>
      </c>
      <c r="I256" s="84"/>
      <c r="U256" s="84"/>
    </row>
    <row r="257" spans="1:21" x14ac:dyDescent="0.3">
      <c r="A257" s="69" t="s">
        <v>1967</v>
      </c>
      <c r="B257" s="69"/>
      <c r="C257" t="s">
        <v>224</v>
      </c>
      <c r="I257" s="84"/>
      <c r="U257" s="84"/>
    </row>
    <row r="258" spans="1:21" x14ac:dyDescent="0.3">
      <c r="A258" s="69" t="s">
        <v>1970</v>
      </c>
      <c r="B258" s="69"/>
      <c r="C258" t="s">
        <v>3668</v>
      </c>
      <c r="I258" s="84"/>
      <c r="U258" s="84"/>
    </row>
    <row r="259" spans="1:21" x14ac:dyDescent="0.3">
      <c r="A259" s="69" t="s">
        <v>1975</v>
      </c>
      <c r="B259" s="69"/>
      <c r="C259" t="s">
        <v>3669</v>
      </c>
      <c r="I259" s="84"/>
      <c r="U259" s="84"/>
    </row>
    <row r="260" spans="1:21" x14ac:dyDescent="0.3">
      <c r="A260" s="69" t="s">
        <v>1979</v>
      </c>
      <c r="B260" s="69"/>
      <c r="C260" t="s">
        <v>3670</v>
      </c>
      <c r="I260" s="84"/>
      <c r="U260" s="84"/>
    </row>
    <row r="261" spans="1:21" x14ac:dyDescent="0.3">
      <c r="A261" s="69" t="s">
        <v>1982</v>
      </c>
      <c r="B261" s="69"/>
      <c r="C261" t="s">
        <v>3671</v>
      </c>
      <c r="I261" s="84"/>
      <c r="U261" s="84"/>
    </row>
    <row r="262" spans="1:21" x14ac:dyDescent="0.3">
      <c r="A262" s="69" t="s">
        <v>1986</v>
      </c>
      <c r="B262" s="69"/>
      <c r="C262" t="s">
        <v>3672</v>
      </c>
      <c r="I262" s="84"/>
      <c r="U262" s="84"/>
    </row>
    <row r="263" spans="1:21" x14ac:dyDescent="0.3">
      <c r="A263" s="69" t="s">
        <v>1989</v>
      </c>
      <c r="B263" s="69"/>
      <c r="C263" t="s">
        <v>3673</v>
      </c>
      <c r="I263" s="84"/>
      <c r="U263" s="84"/>
    </row>
    <row r="264" spans="1:21" x14ac:dyDescent="0.3">
      <c r="A264" s="69" t="s">
        <v>1993</v>
      </c>
      <c r="B264" s="69"/>
      <c r="C264" t="s">
        <v>3674</v>
      </c>
      <c r="I264" s="84"/>
      <c r="U264" s="84"/>
    </row>
    <row r="265" spans="1:21" x14ac:dyDescent="0.3">
      <c r="A265" s="69" t="s">
        <v>1997</v>
      </c>
      <c r="B265" s="69"/>
      <c r="C265" t="s">
        <v>3675</v>
      </c>
      <c r="I265" s="84"/>
      <c r="U265" s="84"/>
    </row>
    <row r="266" spans="1:21" x14ac:dyDescent="0.3">
      <c r="A266" s="69" t="s">
        <v>2000</v>
      </c>
      <c r="B266" s="69"/>
      <c r="C266" t="s">
        <v>3676</v>
      </c>
      <c r="I266" s="84"/>
      <c r="U266" s="84"/>
    </row>
    <row r="267" spans="1:21" x14ac:dyDescent="0.3">
      <c r="A267" s="69" t="s">
        <v>2004</v>
      </c>
      <c r="B267" s="69"/>
      <c r="C267" t="s">
        <v>67</v>
      </c>
      <c r="I267" s="84"/>
      <c r="U267" s="84"/>
    </row>
    <row r="268" spans="1:21" x14ac:dyDescent="0.3">
      <c r="A268" s="69" t="s">
        <v>2009</v>
      </c>
      <c r="B268" s="69"/>
      <c r="C268" t="s">
        <v>368</v>
      </c>
      <c r="I268" s="84"/>
      <c r="U268" s="84"/>
    </row>
    <row r="269" spans="1:21" x14ac:dyDescent="0.3">
      <c r="A269" s="69" t="s">
        <v>2013</v>
      </c>
      <c r="B269" s="69"/>
      <c r="C269" t="s">
        <v>3677</v>
      </c>
      <c r="I269" s="84"/>
      <c r="U269" s="84"/>
    </row>
    <row r="270" spans="1:21" x14ac:dyDescent="0.3">
      <c r="A270" s="69" t="s">
        <v>2017</v>
      </c>
      <c r="B270" s="69"/>
      <c r="C270" t="s">
        <v>3678</v>
      </c>
      <c r="I270" s="84"/>
      <c r="U270" s="84"/>
    </row>
    <row r="271" spans="1:21" x14ac:dyDescent="0.3">
      <c r="A271" s="69" t="s">
        <v>2020</v>
      </c>
      <c r="B271" s="69"/>
      <c r="C271" t="s">
        <v>3679</v>
      </c>
      <c r="I271" s="84"/>
      <c r="U271" s="84"/>
    </row>
    <row r="272" spans="1:21" x14ac:dyDescent="0.3">
      <c r="A272" s="69" t="s">
        <v>292</v>
      </c>
      <c r="B272" s="69"/>
      <c r="C272" t="s">
        <v>3680</v>
      </c>
      <c r="I272" s="84"/>
      <c r="U272" s="84"/>
    </row>
    <row r="273" spans="1:21" x14ac:dyDescent="0.3">
      <c r="A273" s="69" t="s">
        <v>408</v>
      </c>
      <c r="B273" s="69"/>
      <c r="C273" t="s">
        <v>3681</v>
      </c>
      <c r="I273" s="84"/>
      <c r="U273" s="84"/>
    </row>
    <row r="274" spans="1:21" x14ac:dyDescent="0.3">
      <c r="A274" s="69" t="s">
        <v>2030</v>
      </c>
      <c r="B274" s="69"/>
      <c r="C274" t="s">
        <v>3682</v>
      </c>
      <c r="I274" s="84"/>
      <c r="U274" s="84"/>
    </row>
    <row r="275" spans="1:21" x14ac:dyDescent="0.3">
      <c r="A275" s="69" t="s">
        <v>2034</v>
      </c>
      <c r="B275" s="69"/>
      <c r="C275" t="s">
        <v>360</v>
      </c>
      <c r="I275" s="84"/>
      <c r="U275" s="84"/>
    </row>
    <row r="276" spans="1:21" x14ac:dyDescent="0.3">
      <c r="A276" s="69" t="s">
        <v>686</v>
      </c>
      <c r="B276" s="69"/>
      <c r="C276" t="s">
        <v>1470</v>
      </c>
      <c r="I276" s="84"/>
      <c r="U276" s="84"/>
    </row>
    <row r="277" spans="1:21" x14ac:dyDescent="0.3">
      <c r="A277" s="69" t="s">
        <v>2043</v>
      </c>
      <c r="B277" s="69"/>
      <c r="C277" t="s">
        <v>3683</v>
      </c>
      <c r="I277" s="84"/>
      <c r="U277" s="84"/>
    </row>
    <row r="278" spans="1:21" x14ac:dyDescent="0.3">
      <c r="A278" s="69" t="s">
        <v>227</v>
      </c>
      <c r="B278" s="69"/>
      <c r="C278" t="s">
        <v>3684</v>
      </c>
      <c r="I278" s="84"/>
      <c r="U278" s="84"/>
    </row>
    <row r="279" spans="1:21" x14ac:dyDescent="0.3">
      <c r="A279" s="69" t="s">
        <v>2050</v>
      </c>
      <c r="B279" s="69"/>
      <c r="C279" t="s">
        <v>3685</v>
      </c>
      <c r="I279" s="84"/>
      <c r="U279" s="84"/>
    </row>
    <row r="280" spans="1:21" x14ac:dyDescent="0.3">
      <c r="A280" s="69" t="s">
        <v>2054</v>
      </c>
      <c r="B280" s="69"/>
      <c r="C280" t="s">
        <v>3686</v>
      </c>
      <c r="I280" s="84"/>
      <c r="U280" s="84"/>
    </row>
    <row r="281" spans="1:21" x14ac:dyDescent="0.3">
      <c r="A281" s="69" t="s">
        <v>2058</v>
      </c>
      <c r="B281" s="69"/>
      <c r="C281" t="s">
        <v>3687</v>
      </c>
      <c r="I281" s="84"/>
      <c r="U281" s="84"/>
    </row>
    <row r="282" spans="1:21" x14ac:dyDescent="0.3">
      <c r="A282" s="69" t="s">
        <v>2062</v>
      </c>
      <c r="B282" s="69"/>
      <c r="C282" t="s">
        <v>3688</v>
      </c>
      <c r="I282" s="84"/>
      <c r="U282" s="84"/>
    </row>
    <row r="283" spans="1:21" x14ac:dyDescent="0.3">
      <c r="A283" s="69" t="s">
        <v>823</v>
      </c>
      <c r="B283" s="69"/>
      <c r="C283" t="s">
        <v>209</v>
      </c>
      <c r="I283" s="84"/>
      <c r="U283" s="84"/>
    </row>
    <row r="284" spans="1:21" x14ac:dyDescent="0.3">
      <c r="A284" s="69" t="s">
        <v>2069</v>
      </c>
      <c r="B284" s="69"/>
      <c r="C284" t="s">
        <v>247</v>
      </c>
      <c r="I284" s="84"/>
      <c r="U284" s="84"/>
    </row>
    <row r="285" spans="1:21" x14ac:dyDescent="0.3">
      <c r="A285" s="69" t="s">
        <v>661</v>
      </c>
      <c r="B285" s="69"/>
      <c r="C285" t="s">
        <v>3689</v>
      </c>
      <c r="I285" s="84"/>
      <c r="U285" s="84"/>
    </row>
    <row r="286" spans="1:21" x14ac:dyDescent="0.3">
      <c r="A286" s="69" t="s">
        <v>2076</v>
      </c>
      <c r="B286" s="69"/>
      <c r="C286" t="s">
        <v>3690</v>
      </c>
      <c r="I286" s="84"/>
      <c r="U286" s="84"/>
    </row>
    <row r="287" spans="1:21" x14ac:dyDescent="0.3">
      <c r="A287" s="69" t="s">
        <v>2081</v>
      </c>
      <c r="B287" s="69"/>
      <c r="C287" t="s">
        <v>3691</v>
      </c>
      <c r="I287" s="84"/>
      <c r="U287" s="84"/>
    </row>
    <row r="288" spans="1:21" x14ac:dyDescent="0.3">
      <c r="A288" s="69" t="s">
        <v>2086</v>
      </c>
      <c r="B288" s="69"/>
      <c r="C288" t="s">
        <v>3692</v>
      </c>
      <c r="I288" s="84"/>
      <c r="U288" s="84"/>
    </row>
    <row r="289" spans="1:21" x14ac:dyDescent="0.3">
      <c r="A289" s="69" t="s">
        <v>2087</v>
      </c>
      <c r="B289" s="69"/>
      <c r="C289" t="s">
        <v>3693</v>
      </c>
      <c r="I289" s="84"/>
      <c r="U289" s="84"/>
    </row>
    <row r="290" spans="1:21" x14ac:dyDescent="0.3">
      <c r="A290" s="69" t="s">
        <v>2091</v>
      </c>
      <c r="B290" s="69"/>
      <c r="C290" t="s">
        <v>3694</v>
      </c>
      <c r="I290" s="84"/>
      <c r="U290" s="84"/>
    </row>
    <row r="291" spans="1:21" x14ac:dyDescent="0.3">
      <c r="A291" s="69" t="s">
        <v>2095</v>
      </c>
      <c r="B291" s="69"/>
      <c r="C291" t="s">
        <v>3695</v>
      </c>
      <c r="I291" s="84"/>
      <c r="U291" s="84"/>
    </row>
    <row r="292" spans="1:21" x14ac:dyDescent="0.3">
      <c r="A292" s="69" t="s">
        <v>2100</v>
      </c>
      <c r="B292" s="69"/>
      <c r="C292" t="s">
        <v>3696</v>
      </c>
      <c r="I292" s="84"/>
      <c r="U292" s="84"/>
    </row>
    <row r="293" spans="1:21" x14ac:dyDescent="0.3">
      <c r="A293" s="69" t="s">
        <v>2102</v>
      </c>
      <c r="B293" s="69"/>
      <c r="C293" t="s">
        <v>3697</v>
      </c>
      <c r="I293" s="84"/>
      <c r="U293" s="84"/>
    </row>
    <row r="294" spans="1:21" x14ac:dyDescent="0.3">
      <c r="A294" s="69" t="s">
        <v>2106</v>
      </c>
      <c r="B294" s="69"/>
      <c r="C294" t="s">
        <v>3698</v>
      </c>
      <c r="I294" s="84"/>
      <c r="U294" s="84"/>
    </row>
    <row r="295" spans="1:21" x14ac:dyDescent="0.3">
      <c r="A295" s="69" t="s">
        <v>2110</v>
      </c>
      <c r="B295" s="69"/>
      <c r="C295" t="s">
        <v>3699</v>
      </c>
      <c r="I295" s="84"/>
      <c r="U295" s="84"/>
    </row>
    <row r="296" spans="1:21" x14ac:dyDescent="0.3">
      <c r="A296" s="69" t="s">
        <v>436</v>
      </c>
      <c r="B296" s="69"/>
      <c r="C296" t="s">
        <v>3137</v>
      </c>
      <c r="I296" s="84"/>
      <c r="U296" s="84"/>
    </row>
    <row r="297" spans="1:21" x14ac:dyDescent="0.3">
      <c r="A297" s="69" t="s">
        <v>2115</v>
      </c>
      <c r="B297" s="69"/>
      <c r="C297" t="s">
        <v>3700</v>
      </c>
      <c r="I297" s="84"/>
      <c r="U297" s="84"/>
    </row>
    <row r="298" spans="1:21" x14ac:dyDescent="0.3">
      <c r="A298" s="69" t="s">
        <v>2119</v>
      </c>
      <c r="B298" s="69"/>
      <c r="C298" t="s">
        <v>3701</v>
      </c>
      <c r="I298" s="84"/>
      <c r="U298" s="84"/>
    </row>
    <row r="299" spans="1:21" x14ac:dyDescent="0.3">
      <c r="A299" s="69" t="s">
        <v>2122</v>
      </c>
      <c r="B299" s="69"/>
      <c r="C299" t="s">
        <v>3702</v>
      </c>
      <c r="I299" s="84"/>
      <c r="U299" s="84"/>
    </row>
    <row r="300" spans="1:21" x14ac:dyDescent="0.3">
      <c r="A300" s="69" t="s">
        <v>2127</v>
      </c>
      <c r="B300" s="69"/>
      <c r="C300" t="s">
        <v>3703</v>
      </c>
      <c r="I300" s="84"/>
      <c r="U300" s="84"/>
    </row>
    <row r="301" spans="1:21" x14ac:dyDescent="0.3">
      <c r="A301" s="69" t="s">
        <v>2131</v>
      </c>
      <c r="B301" s="69"/>
      <c r="C301" t="s">
        <v>3704</v>
      </c>
      <c r="I301" s="84"/>
      <c r="U301" s="84"/>
    </row>
    <row r="302" spans="1:21" x14ac:dyDescent="0.3">
      <c r="A302" s="69" t="s">
        <v>2135</v>
      </c>
      <c r="B302" s="69"/>
      <c r="C302" t="s">
        <v>3705</v>
      </c>
      <c r="I302" s="84"/>
      <c r="U302" s="84"/>
    </row>
    <row r="303" spans="1:21" x14ac:dyDescent="0.3">
      <c r="A303" s="69" t="s">
        <v>2140</v>
      </c>
      <c r="B303" s="69"/>
      <c r="C303" t="s">
        <v>3706</v>
      </c>
      <c r="I303" s="84"/>
      <c r="U303" s="84"/>
    </row>
    <row r="304" spans="1:21" x14ac:dyDescent="0.3">
      <c r="A304" s="69" t="s">
        <v>2144</v>
      </c>
      <c r="B304" s="69"/>
      <c r="C304" t="s">
        <v>3707</v>
      </c>
      <c r="I304" s="84"/>
      <c r="U304" s="84"/>
    </row>
    <row r="305" spans="1:21" x14ac:dyDescent="0.3">
      <c r="A305" s="69" t="s">
        <v>2148</v>
      </c>
      <c r="B305" s="69"/>
      <c r="C305" t="s">
        <v>3708</v>
      </c>
      <c r="I305" s="84"/>
      <c r="U305" s="84"/>
    </row>
    <row r="306" spans="1:21" x14ac:dyDescent="0.3">
      <c r="A306" s="69" t="s">
        <v>2152</v>
      </c>
      <c r="B306" s="69"/>
      <c r="C306" t="s">
        <v>3709</v>
      </c>
      <c r="I306" s="84"/>
      <c r="U306" s="84"/>
    </row>
    <row r="307" spans="1:21" x14ac:dyDescent="0.3">
      <c r="A307" s="69" t="s">
        <v>382</v>
      </c>
      <c r="B307" s="69"/>
      <c r="C307" t="s">
        <v>3710</v>
      </c>
      <c r="I307" s="84"/>
      <c r="U307" s="84"/>
    </row>
    <row r="308" spans="1:21" x14ac:dyDescent="0.3">
      <c r="A308" s="69" t="s">
        <v>2159</v>
      </c>
      <c r="B308" s="69"/>
      <c r="C308" t="s">
        <v>3711</v>
      </c>
      <c r="I308" s="84"/>
      <c r="U308" s="84"/>
    </row>
    <row r="309" spans="1:21" x14ac:dyDescent="0.3">
      <c r="A309" s="69" t="s">
        <v>2163</v>
      </c>
      <c r="B309" s="69"/>
      <c r="C309" t="s">
        <v>3712</v>
      </c>
      <c r="I309" s="84"/>
      <c r="U309" s="84"/>
    </row>
    <row r="310" spans="1:21" x14ac:dyDescent="0.3">
      <c r="A310" s="69" t="s">
        <v>2167</v>
      </c>
      <c r="B310" s="69"/>
      <c r="C310" t="s">
        <v>3713</v>
      </c>
      <c r="I310" s="84"/>
      <c r="U310" s="84"/>
    </row>
    <row r="311" spans="1:21" x14ac:dyDescent="0.3">
      <c r="A311" s="69" t="s">
        <v>2171</v>
      </c>
      <c r="B311" s="69"/>
      <c r="C311" t="s">
        <v>3715</v>
      </c>
      <c r="I311" s="84"/>
      <c r="U311" s="84"/>
    </row>
    <row r="312" spans="1:21" x14ac:dyDescent="0.3">
      <c r="A312" s="69" t="s">
        <v>2174</v>
      </c>
      <c r="B312" s="69"/>
      <c r="C312" t="s">
        <v>3716</v>
      </c>
      <c r="I312" s="84"/>
      <c r="U312" s="84"/>
    </row>
    <row r="313" spans="1:21" x14ac:dyDescent="0.3">
      <c r="A313" s="69" t="s">
        <v>2177</v>
      </c>
      <c r="B313" s="69"/>
      <c r="C313" t="s">
        <v>3717</v>
      </c>
      <c r="I313" s="84"/>
      <c r="U313" s="84"/>
    </row>
    <row r="314" spans="1:21" x14ac:dyDescent="0.3">
      <c r="A314" s="69" t="s">
        <v>2181</v>
      </c>
      <c r="B314" s="69"/>
      <c r="C314" t="s">
        <v>3718</v>
      </c>
      <c r="I314" s="84"/>
      <c r="U314" s="84"/>
    </row>
    <row r="315" spans="1:21" x14ac:dyDescent="0.3">
      <c r="A315" s="69" t="s">
        <v>507</v>
      </c>
      <c r="B315" s="69"/>
      <c r="C315" t="s">
        <v>3719</v>
      </c>
      <c r="I315" s="84"/>
      <c r="U315" s="84"/>
    </row>
    <row r="316" spans="1:21" x14ac:dyDescent="0.3">
      <c r="A316" s="69" t="s">
        <v>2187</v>
      </c>
      <c r="B316" s="69"/>
      <c r="C316" t="s">
        <v>3720</v>
      </c>
      <c r="I316" s="84"/>
      <c r="U316" s="84"/>
    </row>
    <row r="317" spans="1:21" x14ac:dyDescent="0.3">
      <c r="A317" s="69" t="s">
        <v>2192</v>
      </c>
      <c r="B317" s="69"/>
      <c r="C317" t="s">
        <v>1689</v>
      </c>
      <c r="I317" s="84"/>
      <c r="U317" s="84"/>
    </row>
    <row r="318" spans="1:21" x14ac:dyDescent="0.3">
      <c r="A318" s="69" t="s">
        <v>2195</v>
      </c>
      <c r="B318" s="69"/>
      <c r="C318" t="s">
        <v>3721</v>
      </c>
      <c r="I318" s="84"/>
      <c r="U318" s="84"/>
    </row>
    <row r="319" spans="1:21" x14ac:dyDescent="0.3">
      <c r="A319" s="69" t="s">
        <v>2200</v>
      </c>
      <c r="B319" s="69"/>
      <c r="C319" t="s">
        <v>3722</v>
      </c>
      <c r="I319" s="84"/>
      <c r="U319" s="84"/>
    </row>
    <row r="320" spans="1:21" x14ac:dyDescent="0.3">
      <c r="A320" s="69" t="s">
        <v>2204</v>
      </c>
      <c r="B320" s="69"/>
      <c r="C320" t="s">
        <v>3723</v>
      </c>
      <c r="I320" s="84"/>
      <c r="U320" s="84"/>
    </row>
    <row r="321" spans="1:21" x14ac:dyDescent="0.3">
      <c r="A321" s="69" t="s">
        <v>2208</v>
      </c>
      <c r="B321" s="69"/>
      <c r="C321" t="s">
        <v>3724</v>
      </c>
      <c r="I321" s="84"/>
      <c r="U321" s="84"/>
    </row>
    <row r="322" spans="1:21" x14ac:dyDescent="0.3">
      <c r="A322" s="69" t="s">
        <v>2212</v>
      </c>
      <c r="B322" s="69"/>
      <c r="C322" t="s">
        <v>1769</v>
      </c>
      <c r="I322" s="84"/>
      <c r="U322" s="84"/>
    </row>
    <row r="323" spans="1:21" x14ac:dyDescent="0.3">
      <c r="A323" s="69" t="s">
        <v>2215</v>
      </c>
      <c r="B323" s="69"/>
      <c r="C323" t="s">
        <v>3725</v>
      </c>
      <c r="I323" s="84"/>
      <c r="U323" s="84"/>
    </row>
    <row r="324" spans="1:21" x14ac:dyDescent="0.3">
      <c r="A324" s="69" t="s">
        <v>2220</v>
      </c>
      <c r="B324" s="69"/>
      <c r="C324" t="s">
        <v>3726</v>
      </c>
      <c r="I324" s="84"/>
      <c r="U324" s="84"/>
    </row>
    <row r="325" spans="1:21" x14ac:dyDescent="0.3">
      <c r="A325" s="69" t="s">
        <v>2224</v>
      </c>
      <c r="B325" s="69"/>
      <c r="C325" t="s">
        <v>3727</v>
      </c>
      <c r="I325" s="84"/>
      <c r="U325" s="84"/>
    </row>
    <row r="326" spans="1:21" x14ac:dyDescent="0.3">
      <c r="A326" s="69" t="s">
        <v>2229</v>
      </c>
      <c r="B326" s="69"/>
      <c r="C326" t="s">
        <v>63</v>
      </c>
      <c r="I326" s="84"/>
      <c r="U326" s="84"/>
    </row>
    <row r="327" spans="1:21" x14ac:dyDescent="0.3">
      <c r="A327" s="69" t="s">
        <v>2233</v>
      </c>
      <c r="B327" s="69"/>
      <c r="C327" t="s">
        <v>2319</v>
      </c>
      <c r="I327" s="84"/>
      <c r="U327" s="84"/>
    </row>
    <row r="328" spans="1:21" x14ac:dyDescent="0.3">
      <c r="A328" s="69" t="s">
        <v>2238</v>
      </c>
      <c r="B328" s="69"/>
      <c r="C328" t="s">
        <v>3728</v>
      </c>
      <c r="I328" s="84"/>
      <c r="U328" s="84"/>
    </row>
    <row r="329" spans="1:21" x14ac:dyDescent="0.3">
      <c r="A329" s="69" t="s">
        <v>2242</v>
      </c>
      <c r="B329" s="69"/>
      <c r="C329" t="s">
        <v>3729</v>
      </c>
      <c r="I329" s="84"/>
      <c r="U329" s="84"/>
    </row>
    <row r="330" spans="1:21" x14ac:dyDescent="0.3">
      <c r="A330" s="69" t="s">
        <v>2245</v>
      </c>
      <c r="B330" s="69"/>
      <c r="C330" t="s">
        <v>574</v>
      </c>
      <c r="I330" s="84"/>
      <c r="U330" s="84"/>
    </row>
    <row r="331" spans="1:21" x14ac:dyDescent="0.3">
      <c r="A331" s="69" t="s">
        <v>2250</v>
      </c>
      <c r="B331" s="69"/>
      <c r="C331" t="s">
        <v>621</v>
      </c>
      <c r="I331" s="84"/>
      <c r="U331" s="84"/>
    </row>
    <row r="332" spans="1:21" x14ac:dyDescent="0.3">
      <c r="A332" s="69" t="s">
        <v>2254</v>
      </c>
      <c r="B332" s="69"/>
      <c r="C332" t="s">
        <v>3730</v>
      </c>
      <c r="I332" s="84"/>
      <c r="U332" s="84"/>
    </row>
    <row r="333" spans="1:21" x14ac:dyDescent="0.3">
      <c r="A333" s="69" t="s">
        <v>2258</v>
      </c>
      <c r="B333" s="69"/>
      <c r="C333" t="s">
        <v>133</v>
      </c>
      <c r="I333" s="84"/>
      <c r="U333" s="84"/>
    </row>
    <row r="334" spans="1:21" x14ac:dyDescent="0.3">
      <c r="A334" s="69" t="s">
        <v>2262</v>
      </c>
      <c r="B334" s="69"/>
      <c r="C334" t="s">
        <v>3731</v>
      </c>
      <c r="I334" s="84"/>
      <c r="U334" s="84"/>
    </row>
    <row r="335" spans="1:21" x14ac:dyDescent="0.3">
      <c r="A335" s="69" t="s">
        <v>2265</v>
      </c>
      <c r="B335" s="69"/>
      <c r="C335" t="s">
        <v>3732</v>
      </c>
      <c r="I335" s="84"/>
      <c r="U335" s="84"/>
    </row>
    <row r="336" spans="1:21" x14ac:dyDescent="0.3">
      <c r="A336" s="69" t="s">
        <v>2270</v>
      </c>
      <c r="B336" s="69"/>
      <c r="C336" t="s">
        <v>3733</v>
      </c>
      <c r="I336" s="84"/>
      <c r="U336" s="84"/>
    </row>
    <row r="337" spans="1:21" x14ac:dyDescent="0.3">
      <c r="A337" s="69" t="s">
        <v>2275</v>
      </c>
      <c r="B337" s="69"/>
      <c r="C337" t="s">
        <v>3734</v>
      </c>
      <c r="I337" s="84"/>
      <c r="U337" s="84"/>
    </row>
    <row r="338" spans="1:21" x14ac:dyDescent="0.3">
      <c r="A338" s="69" t="s">
        <v>2278</v>
      </c>
      <c r="B338" s="69"/>
      <c r="C338" t="s">
        <v>3735</v>
      </c>
      <c r="I338" s="84"/>
      <c r="U338" s="84"/>
    </row>
    <row r="339" spans="1:21" x14ac:dyDescent="0.3">
      <c r="A339" s="69" t="s">
        <v>2283</v>
      </c>
      <c r="B339" s="69"/>
      <c r="C339" t="s">
        <v>252</v>
      </c>
      <c r="I339" s="84"/>
      <c r="U339" s="84"/>
    </row>
    <row r="340" spans="1:21" x14ac:dyDescent="0.3">
      <c r="A340" s="69" t="s">
        <v>2287</v>
      </c>
      <c r="B340" s="69"/>
      <c r="C340" t="s">
        <v>3736</v>
      </c>
      <c r="I340" s="84"/>
      <c r="U340" s="84"/>
    </row>
    <row r="341" spans="1:21" x14ac:dyDescent="0.3">
      <c r="A341" s="69" t="s">
        <v>2290</v>
      </c>
      <c r="B341" s="69"/>
      <c r="C341" t="s">
        <v>3737</v>
      </c>
      <c r="I341" s="84"/>
      <c r="U341" s="84"/>
    </row>
    <row r="342" spans="1:21" x14ac:dyDescent="0.3">
      <c r="A342" s="69" t="s">
        <v>2294</v>
      </c>
      <c r="B342" s="69"/>
      <c r="C342" t="s">
        <v>3738</v>
      </c>
      <c r="I342" s="84"/>
      <c r="U342" s="84"/>
    </row>
    <row r="343" spans="1:21" x14ac:dyDescent="0.3">
      <c r="A343" s="69" t="s">
        <v>2298</v>
      </c>
      <c r="B343" s="69"/>
      <c r="C343" t="s">
        <v>3049</v>
      </c>
      <c r="I343" s="84"/>
      <c r="U343" s="84"/>
    </row>
    <row r="344" spans="1:21" x14ac:dyDescent="0.3">
      <c r="A344" s="69" t="s">
        <v>2303</v>
      </c>
      <c r="B344" s="69"/>
      <c r="C344" t="s">
        <v>2523</v>
      </c>
      <c r="I344" s="84"/>
      <c r="U344" s="84"/>
    </row>
    <row r="345" spans="1:21" x14ac:dyDescent="0.3">
      <c r="A345" s="69" t="s">
        <v>79</v>
      </c>
      <c r="B345" s="69"/>
      <c r="C345" t="s">
        <v>3739</v>
      </c>
      <c r="I345" s="84"/>
      <c r="U345" s="84"/>
    </row>
    <row r="346" spans="1:21" x14ac:dyDescent="0.3">
      <c r="A346" s="69" t="s">
        <v>630</v>
      </c>
      <c r="B346" s="69"/>
      <c r="C346" t="s">
        <v>250</v>
      </c>
      <c r="I346" s="84"/>
      <c r="U346" s="84"/>
    </row>
    <row r="347" spans="1:21" x14ac:dyDescent="0.3">
      <c r="A347" s="69" t="s">
        <v>78</v>
      </c>
      <c r="B347" s="69"/>
      <c r="C347" t="s">
        <v>1328</v>
      </c>
      <c r="I347" s="84"/>
      <c r="U347" s="84"/>
    </row>
    <row r="348" spans="1:21" x14ac:dyDescent="0.3">
      <c r="A348" s="69" t="s">
        <v>2314</v>
      </c>
      <c r="B348" s="69"/>
      <c r="C348" t="s">
        <v>2734</v>
      </c>
      <c r="I348" s="84"/>
      <c r="U348" s="84"/>
    </row>
    <row r="349" spans="1:21" x14ac:dyDescent="0.3">
      <c r="A349" s="69" t="s">
        <v>2319</v>
      </c>
      <c r="B349" s="69"/>
      <c r="C349" t="s">
        <v>3740</v>
      </c>
      <c r="I349" s="84"/>
      <c r="U349" s="84"/>
    </row>
    <row r="350" spans="1:21" x14ac:dyDescent="0.3">
      <c r="A350" s="69" t="s">
        <v>321</v>
      </c>
      <c r="B350" s="69"/>
      <c r="C350" t="s">
        <v>3741</v>
      </c>
      <c r="I350" s="84"/>
      <c r="U350" s="84"/>
    </row>
    <row r="351" spans="1:21" x14ac:dyDescent="0.3">
      <c r="A351" s="69" t="s">
        <v>171</v>
      </c>
      <c r="B351" s="69"/>
      <c r="C351" t="s">
        <v>3742</v>
      </c>
      <c r="I351" s="84"/>
      <c r="U351" s="84"/>
    </row>
    <row r="352" spans="1:21" x14ac:dyDescent="0.3">
      <c r="A352" s="69" t="s">
        <v>2328</v>
      </c>
      <c r="B352" s="69"/>
      <c r="C352" t="s">
        <v>2796</v>
      </c>
      <c r="I352" s="84"/>
      <c r="U352" s="84"/>
    </row>
    <row r="353" spans="1:21" x14ac:dyDescent="0.3">
      <c r="A353" s="69" t="s">
        <v>2332</v>
      </c>
      <c r="B353" s="69"/>
      <c r="C353" t="s">
        <v>3743</v>
      </c>
      <c r="I353" s="84"/>
      <c r="U353" s="84"/>
    </row>
    <row r="354" spans="1:21" x14ac:dyDescent="0.3">
      <c r="A354" s="69" t="s">
        <v>2337</v>
      </c>
      <c r="B354" s="69"/>
      <c r="C354" t="s">
        <v>230</v>
      </c>
      <c r="I354" s="84"/>
      <c r="U354" s="84"/>
    </row>
    <row r="355" spans="1:21" x14ac:dyDescent="0.3">
      <c r="A355" s="69" t="s">
        <v>2341</v>
      </c>
      <c r="B355" s="69"/>
      <c r="C355" t="s">
        <v>3744</v>
      </c>
      <c r="I355" s="84"/>
      <c r="U355" s="84"/>
    </row>
    <row r="356" spans="1:21" x14ac:dyDescent="0.3">
      <c r="A356" s="69" t="s">
        <v>2345</v>
      </c>
      <c r="B356" s="69"/>
      <c r="C356" t="s">
        <v>3745</v>
      </c>
      <c r="I356" s="84"/>
      <c r="U356" s="84"/>
    </row>
    <row r="357" spans="1:21" x14ac:dyDescent="0.3">
      <c r="A357" s="69" t="s">
        <v>2350</v>
      </c>
      <c r="B357" s="69"/>
      <c r="C357" t="s">
        <v>3746</v>
      </c>
      <c r="I357" s="84"/>
      <c r="U357" s="84"/>
    </row>
    <row r="358" spans="1:21" x14ac:dyDescent="0.3">
      <c r="A358" s="69" t="s">
        <v>2355</v>
      </c>
      <c r="B358" s="69"/>
      <c r="C358" t="s">
        <v>3747</v>
      </c>
      <c r="I358" s="84"/>
      <c r="U358" s="84"/>
    </row>
    <row r="359" spans="1:21" x14ac:dyDescent="0.3">
      <c r="A359" s="69" t="s">
        <v>2360</v>
      </c>
      <c r="B359" s="69"/>
      <c r="C359" t="s">
        <v>1047</v>
      </c>
      <c r="I359" s="84"/>
      <c r="U359" s="84"/>
    </row>
    <row r="360" spans="1:21" x14ac:dyDescent="0.3">
      <c r="A360" s="69" t="s">
        <v>2364</v>
      </c>
      <c r="B360" s="69"/>
      <c r="C360" t="s">
        <v>3748</v>
      </c>
      <c r="I360" s="84"/>
      <c r="U360" s="84"/>
    </row>
    <row r="361" spans="1:21" x14ac:dyDescent="0.3">
      <c r="A361" s="69" t="s">
        <v>2368</v>
      </c>
      <c r="B361" s="69"/>
      <c r="C361" t="s">
        <v>3749</v>
      </c>
      <c r="I361" s="84"/>
      <c r="U361" s="84"/>
    </row>
    <row r="362" spans="1:21" x14ac:dyDescent="0.3">
      <c r="A362" s="69" t="s">
        <v>2372</v>
      </c>
      <c r="B362" s="69"/>
      <c r="C362" t="s">
        <v>3750</v>
      </c>
      <c r="I362" s="84"/>
      <c r="U362" s="84"/>
    </row>
    <row r="363" spans="1:21" x14ac:dyDescent="0.3">
      <c r="A363" s="69" t="s">
        <v>2376</v>
      </c>
      <c r="B363" s="69"/>
      <c r="C363" t="s">
        <v>2510</v>
      </c>
      <c r="I363" s="84"/>
      <c r="U363" s="84"/>
    </row>
    <row r="364" spans="1:21" x14ac:dyDescent="0.3">
      <c r="A364" s="69" t="s">
        <v>2380</v>
      </c>
      <c r="B364" s="69"/>
      <c r="C364" t="s">
        <v>3751</v>
      </c>
      <c r="I364" s="84"/>
      <c r="U364" s="84"/>
    </row>
    <row r="365" spans="1:21" x14ac:dyDescent="0.3">
      <c r="A365" s="69" t="s">
        <v>2385</v>
      </c>
      <c r="B365" s="69"/>
      <c r="C365" t="s">
        <v>44</v>
      </c>
      <c r="I365" s="84"/>
      <c r="U365" s="84"/>
    </row>
    <row r="366" spans="1:21" x14ac:dyDescent="0.3">
      <c r="A366" s="69" t="s">
        <v>2390</v>
      </c>
      <c r="B366" s="69"/>
      <c r="C366" t="s">
        <v>3752</v>
      </c>
      <c r="I366" s="84"/>
      <c r="U366" s="84"/>
    </row>
    <row r="367" spans="1:21" x14ac:dyDescent="0.3">
      <c r="A367" s="69" t="s">
        <v>2394</v>
      </c>
      <c r="B367" s="69"/>
      <c r="C367" t="s">
        <v>3753</v>
      </c>
      <c r="I367" s="84"/>
      <c r="U367" s="84"/>
    </row>
    <row r="368" spans="1:21" x14ac:dyDescent="0.3">
      <c r="A368" s="69" t="s">
        <v>2396</v>
      </c>
      <c r="B368" s="69"/>
      <c r="C368" t="s">
        <v>3754</v>
      </c>
      <c r="I368" s="84"/>
      <c r="U368" s="84"/>
    </row>
    <row r="369" spans="1:21" x14ac:dyDescent="0.3">
      <c r="A369" s="69" t="s">
        <v>2400</v>
      </c>
      <c r="B369" s="69"/>
      <c r="C369" t="s">
        <v>3755</v>
      </c>
      <c r="I369" s="84"/>
      <c r="U369" s="84"/>
    </row>
    <row r="370" spans="1:21" x14ac:dyDescent="0.3">
      <c r="A370" s="69" t="s">
        <v>2404</v>
      </c>
      <c r="B370" s="69"/>
      <c r="C370" t="s">
        <v>3756</v>
      </c>
      <c r="I370" s="84"/>
      <c r="U370" s="84"/>
    </row>
    <row r="371" spans="1:21" x14ac:dyDescent="0.3">
      <c r="A371" s="69" t="s">
        <v>2409</v>
      </c>
      <c r="B371" s="69"/>
      <c r="C371" t="s">
        <v>3757</v>
      </c>
      <c r="I371" s="84"/>
      <c r="U371" s="84"/>
    </row>
    <row r="372" spans="1:21" x14ac:dyDescent="0.3">
      <c r="A372" s="69" t="s">
        <v>2414</v>
      </c>
      <c r="B372" s="69"/>
      <c r="C372" t="s">
        <v>3758</v>
      </c>
      <c r="I372" s="84"/>
      <c r="U372" s="84"/>
    </row>
    <row r="373" spans="1:21" x14ac:dyDescent="0.3">
      <c r="A373" s="69" t="s">
        <v>2418</v>
      </c>
      <c r="B373" s="69"/>
      <c r="C373" t="s">
        <v>1316</v>
      </c>
      <c r="I373" s="84"/>
      <c r="U373" s="84"/>
    </row>
    <row r="374" spans="1:21" x14ac:dyDescent="0.3">
      <c r="A374" s="69" t="s">
        <v>2422</v>
      </c>
      <c r="B374" s="69"/>
      <c r="C374" t="s">
        <v>3759</v>
      </c>
      <c r="I374" s="84"/>
      <c r="U374" s="84"/>
    </row>
    <row r="375" spans="1:21" x14ac:dyDescent="0.3">
      <c r="A375" s="69" t="s">
        <v>2426</v>
      </c>
      <c r="B375" s="69"/>
      <c r="C375" t="s">
        <v>3760</v>
      </c>
      <c r="I375" s="84"/>
      <c r="U375" s="84"/>
    </row>
    <row r="376" spans="1:21" x14ac:dyDescent="0.3">
      <c r="A376" s="69" t="s">
        <v>2429</v>
      </c>
      <c r="B376" s="69"/>
      <c r="C376" t="s">
        <v>3761</v>
      </c>
      <c r="I376" s="84"/>
      <c r="U376" s="84"/>
    </row>
    <row r="377" spans="1:21" x14ac:dyDescent="0.3">
      <c r="A377" s="69" t="s">
        <v>2434</v>
      </c>
      <c r="B377" s="69"/>
      <c r="C377" t="s">
        <v>3762</v>
      </c>
      <c r="I377" s="84"/>
      <c r="U377" s="84"/>
    </row>
    <row r="378" spans="1:21" x14ac:dyDescent="0.3">
      <c r="A378" s="69" t="s">
        <v>2438</v>
      </c>
      <c r="B378" s="69"/>
      <c r="C378" t="s">
        <v>2933</v>
      </c>
      <c r="I378" s="84"/>
      <c r="U378" s="84"/>
    </row>
    <row r="379" spans="1:21" x14ac:dyDescent="0.3">
      <c r="A379" s="69" t="s">
        <v>2442</v>
      </c>
      <c r="B379" s="69"/>
      <c r="C379" t="s">
        <v>3763</v>
      </c>
      <c r="I379" s="84"/>
      <c r="U379" s="84"/>
    </row>
    <row r="380" spans="1:21" x14ac:dyDescent="0.3">
      <c r="A380" s="69" t="s">
        <v>2444</v>
      </c>
      <c r="B380" s="69"/>
      <c r="C380" t="s">
        <v>3764</v>
      </c>
      <c r="I380" s="84"/>
      <c r="U380" s="84"/>
    </row>
    <row r="381" spans="1:21" x14ac:dyDescent="0.3">
      <c r="A381" s="69" t="s">
        <v>2449</v>
      </c>
      <c r="B381" s="69"/>
      <c r="C381" t="s">
        <v>3765</v>
      </c>
      <c r="I381" s="84"/>
      <c r="U381" s="84"/>
    </row>
    <row r="382" spans="1:21" x14ac:dyDescent="0.3">
      <c r="A382" s="69" t="s">
        <v>2454</v>
      </c>
      <c r="B382" s="69"/>
      <c r="C382" t="s">
        <v>3766</v>
      </c>
      <c r="I382" s="84"/>
      <c r="U382" s="84"/>
    </row>
    <row r="383" spans="1:21" x14ac:dyDescent="0.3">
      <c r="A383" s="69" t="s">
        <v>2457</v>
      </c>
      <c r="B383" s="69"/>
      <c r="C383" t="s">
        <v>3767</v>
      </c>
      <c r="I383" s="84"/>
      <c r="U383" s="84"/>
    </row>
    <row r="384" spans="1:21" x14ac:dyDescent="0.3">
      <c r="A384" s="69" t="s">
        <v>2462</v>
      </c>
      <c r="B384" s="69"/>
      <c r="C384" t="s">
        <v>3768</v>
      </c>
      <c r="I384" s="84"/>
      <c r="U384" s="84"/>
    </row>
    <row r="385" spans="1:21" x14ac:dyDescent="0.3">
      <c r="A385" s="69" t="s">
        <v>2466</v>
      </c>
      <c r="B385" s="69"/>
      <c r="C385" t="s">
        <v>1024</v>
      </c>
      <c r="I385" s="84"/>
      <c r="U385" s="84"/>
    </row>
    <row r="386" spans="1:21" x14ac:dyDescent="0.3">
      <c r="A386" s="69" t="s">
        <v>2470</v>
      </c>
      <c r="B386" s="69"/>
      <c r="C386" t="s">
        <v>2315</v>
      </c>
      <c r="I386" s="84"/>
      <c r="U386" s="84"/>
    </row>
    <row r="387" spans="1:21" x14ac:dyDescent="0.3">
      <c r="A387" s="69" t="s">
        <v>2473</v>
      </c>
      <c r="B387" s="69"/>
      <c r="C387" t="s">
        <v>2495</v>
      </c>
      <c r="I387" s="84"/>
      <c r="U387" s="84"/>
    </row>
    <row r="388" spans="1:21" x14ac:dyDescent="0.3">
      <c r="A388" s="69" t="s">
        <v>2478</v>
      </c>
      <c r="B388" s="69"/>
      <c r="C388" t="s">
        <v>1565</v>
      </c>
      <c r="I388" s="84"/>
      <c r="U388" s="84"/>
    </row>
    <row r="389" spans="1:21" x14ac:dyDescent="0.3">
      <c r="A389" s="69" t="s">
        <v>2482</v>
      </c>
      <c r="B389" s="69"/>
      <c r="C389" t="s">
        <v>3769</v>
      </c>
      <c r="I389" s="84"/>
      <c r="U389" s="84"/>
    </row>
    <row r="390" spans="1:21" x14ac:dyDescent="0.3">
      <c r="A390" s="69" t="s">
        <v>2486</v>
      </c>
      <c r="B390" s="69"/>
      <c r="C390" t="s">
        <v>3770</v>
      </c>
      <c r="I390" s="84"/>
      <c r="U390" s="84"/>
    </row>
    <row r="391" spans="1:21" x14ac:dyDescent="0.3">
      <c r="A391" s="69" t="s">
        <v>2490</v>
      </c>
      <c r="B391" s="69"/>
      <c r="C391" t="s">
        <v>3771</v>
      </c>
      <c r="I391" s="84"/>
      <c r="U391" s="84"/>
    </row>
    <row r="392" spans="1:21" x14ac:dyDescent="0.3">
      <c r="A392" s="69" t="s">
        <v>2494</v>
      </c>
      <c r="B392" s="69"/>
      <c r="C392" t="s">
        <v>3772</v>
      </c>
      <c r="I392" s="84"/>
      <c r="U392" s="84"/>
    </row>
    <row r="393" spans="1:21" x14ac:dyDescent="0.3">
      <c r="A393" s="69" t="s">
        <v>2498</v>
      </c>
      <c r="B393" s="69"/>
      <c r="C393" t="s">
        <v>3773</v>
      </c>
      <c r="I393" s="84"/>
      <c r="U393" s="84"/>
    </row>
    <row r="394" spans="1:21" x14ac:dyDescent="0.3">
      <c r="A394" s="69" t="s">
        <v>125</v>
      </c>
      <c r="B394" s="69"/>
      <c r="C394" t="s">
        <v>3099</v>
      </c>
      <c r="I394" s="84"/>
      <c r="U394" s="84"/>
    </row>
    <row r="395" spans="1:21" x14ac:dyDescent="0.3">
      <c r="A395" s="69" t="s">
        <v>2504</v>
      </c>
      <c r="B395" s="69"/>
      <c r="C395" t="s">
        <v>3774</v>
      </c>
      <c r="I395" s="84"/>
      <c r="U395" s="84"/>
    </row>
    <row r="396" spans="1:21" x14ac:dyDescent="0.3">
      <c r="A396" s="69" t="s">
        <v>2507</v>
      </c>
      <c r="B396" s="69"/>
      <c r="C396" t="s">
        <v>3775</v>
      </c>
      <c r="I396" s="84"/>
      <c r="U396" s="84"/>
    </row>
    <row r="397" spans="1:21" x14ac:dyDescent="0.3">
      <c r="A397" s="69" t="s">
        <v>2509</v>
      </c>
      <c r="B397" s="69"/>
      <c r="C397" t="s">
        <v>3776</v>
      </c>
      <c r="I397" s="84"/>
      <c r="U397" s="84"/>
    </row>
    <row r="398" spans="1:21" x14ac:dyDescent="0.3">
      <c r="A398" s="69" t="s">
        <v>726</v>
      </c>
      <c r="B398" s="69"/>
      <c r="C398" t="s">
        <v>406</v>
      </c>
      <c r="I398" s="84"/>
      <c r="U398" s="84"/>
    </row>
    <row r="399" spans="1:21" x14ac:dyDescent="0.3">
      <c r="A399" s="69" t="s">
        <v>2516</v>
      </c>
      <c r="B399" s="69"/>
      <c r="C399" t="s">
        <v>1178</v>
      </c>
      <c r="I399" s="84"/>
      <c r="U399" s="84"/>
    </row>
    <row r="400" spans="1:21" x14ac:dyDescent="0.3">
      <c r="A400" s="69" t="s">
        <v>581</v>
      </c>
      <c r="B400" s="69"/>
      <c r="C400" t="s">
        <v>3777</v>
      </c>
      <c r="I400" s="84"/>
      <c r="U400" s="84"/>
    </row>
    <row r="401" spans="1:21" x14ac:dyDescent="0.3">
      <c r="A401" s="69" t="s">
        <v>2523</v>
      </c>
      <c r="B401" s="69"/>
      <c r="C401" t="s">
        <v>3127</v>
      </c>
      <c r="I401" s="84"/>
      <c r="U401" s="84"/>
    </row>
    <row r="402" spans="1:21" x14ac:dyDescent="0.3">
      <c r="A402" s="69" t="s">
        <v>2525</v>
      </c>
      <c r="B402" s="69"/>
      <c r="C402" t="s">
        <v>3778</v>
      </c>
      <c r="I402" s="84"/>
      <c r="U402" s="84"/>
    </row>
    <row r="403" spans="1:21" x14ac:dyDescent="0.3">
      <c r="A403" s="69" t="s">
        <v>2529</v>
      </c>
      <c r="B403" s="69"/>
      <c r="C403" t="s">
        <v>3779</v>
      </c>
      <c r="I403" s="84"/>
      <c r="U403" s="84"/>
    </row>
    <row r="404" spans="1:21" x14ac:dyDescent="0.3">
      <c r="A404" s="69" t="s">
        <v>2533</v>
      </c>
      <c r="B404" s="69"/>
      <c r="C404" t="s">
        <v>3780</v>
      </c>
      <c r="I404" s="84"/>
      <c r="U404" s="84"/>
    </row>
    <row r="405" spans="1:21" x14ac:dyDescent="0.3">
      <c r="A405" s="69" t="s">
        <v>709</v>
      </c>
      <c r="B405" s="69"/>
      <c r="C405" t="s">
        <v>3781</v>
      </c>
      <c r="I405" s="84"/>
      <c r="U405" s="84"/>
    </row>
    <row r="406" spans="1:21" x14ac:dyDescent="0.3">
      <c r="A406" s="69" t="s">
        <v>2539</v>
      </c>
      <c r="B406" s="69"/>
      <c r="C406" t="s">
        <v>3782</v>
      </c>
      <c r="I406" s="84"/>
      <c r="U406" s="84"/>
    </row>
    <row r="407" spans="1:21" x14ac:dyDescent="0.3">
      <c r="A407" s="69" t="s">
        <v>2543</v>
      </c>
      <c r="B407" s="69"/>
      <c r="C407" t="s">
        <v>3783</v>
      </c>
      <c r="I407" s="84"/>
      <c r="U407" s="84"/>
    </row>
    <row r="408" spans="1:21" x14ac:dyDescent="0.3">
      <c r="A408" s="69" t="s">
        <v>2548</v>
      </c>
      <c r="B408" s="69"/>
      <c r="C408" t="s">
        <v>3784</v>
      </c>
      <c r="I408" s="84"/>
      <c r="U408" s="84"/>
    </row>
    <row r="409" spans="1:21" x14ac:dyDescent="0.3">
      <c r="A409" s="69" t="s">
        <v>169</v>
      </c>
      <c r="B409" s="69"/>
      <c r="C409" t="s">
        <v>3785</v>
      </c>
      <c r="I409" s="84"/>
      <c r="U409" s="84"/>
    </row>
    <row r="410" spans="1:21" x14ac:dyDescent="0.3">
      <c r="A410" s="69" t="s">
        <v>306</v>
      </c>
      <c r="B410" s="69"/>
      <c r="C410" t="s">
        <v>436</v>
      </c>
      <c r="I410" s="84"/>
      <c r="U410" s="84"/>
    </row>
    <row r="411" spans="1:21" x14ac:dyDescent="0.3">
      <c r="A411" s="69" t="s">
        <v>2557</v>
      </c>
      <c r="B411" s="69"/>
      <c r="C411" t="s">
        <v>3786</v>
      </c>
      <c r="I411" s="84"/>
      <c r="U411" s="84"/>
    </row>
    <row r="412" spans="1:21" x14ac:dyDescent="0.3">
      <c r="A412" s="69" t="s">
        <v>2561</v>
      </c>
      <c r="B412" s="69"/>
      <c r="C412" t="s">
        <v>3787</v>
      </c>
      <c r="I412" s="84"/>
      <c r="U412" s="84"/>
    </row>
    <row r="413" spans="1:21" x14ac:dyDescent="0.3">
      <c r="A413" s="69" t="s">
        <v>2565</v>
      </c>
      <c r="B413" s="69"/>
      <c r="C413" t="s">
        <v>3788</v>
      </c>
      <c r="I413" s="84"/>
      <c r="U413" s="84"/>
    </row>
    <row r="414" spans="1:21" x14ac:dyDescent="0.3">
      <c r="A414" s="69" t="s">
        <v>2570</v>
      </c>
      <c r="B414" s="69"/>
      <c r="C414" t="s">
        <v>3328</v>
      </c>
      <c r="I414" s="84"/>
      <c r="U414" s="84"/>
    </row>
    <row r="415" spans="1:21" x14ac:dyDescent="0.3">
      <c r="A415" s="69" t="s">
        <v>2575</v>
      </c>
      <c r="B415" s="69"/>
      <c r="C415" t="s">
        <v>3789</v>
      </c>
      <c r="I415" s="84"/>
      <c r="U415" s="84"/>
    </row>
    <row r="416" spans="1:21" x14ac:dyDescent="0.3">
      <c r="A416" s="69" t="s">
        <v>2579</v>
      </c>
      <c r="B416" s="69"/>
      <c r="C416" t="s">
        <v>1699</v>
      </c>
      <c r="I416" s="84"/>
      <c r="U416" s="84"/>
    </row>
    <row r="417" spans="1:21" x14ac:dyDescent="0.3">
      <c r="A417" s="69" t="s">
        <v>2582</v>
      </c>
      <c r="B417" s="69"/>
      <c r="C417" t="s">
        <v>3790</v>
      </c>
      <c r="I417" s="84"/>
      <c r="U417" s="84"/>
    </row>
    <row r="418" spans="1:21" x14ac:dyDescent="0.3">
      <c r="A418" s="69" t="s">
        <v>2587</v>
      </c>
      <c r="B418" s="69"/>
      <c r="C418" t="s">
        <v>2478</v>
      </c>
      <c r="I418" s="84"/>
      <c r="U418" s="84"/>
    </row>
    <row r="419" spans="1:21" x14ac:dyDescent="0.3">
      <c r="A419" s="69" t="s">
        <v>2591</v>
      </c>
      <c r="B419" s="69"/>
      <c r="C419" t="s">
        <v>3791</v>
      </c>
      <c r="I419" s="84"/>
      <c r="U419" s="84"/>
    </row>
    <row r="420" spans="1:21" x14ac:dyDescent="0.3">
      <c r="A420" s="69" t="s">
        <v>2595</v>
      </c>
      <c r="B420" s="69"/>
      <c r="C420" t="s">
        <v>3792</v>
      </c>
      <c r="I420" s="84"/>
      <c r="U420" s="84"/>
    </row>
    <row r="421" spans="1:21" x14ac:dyDescent="0.3">
      <c r="A421" s="69" t="s">
        <v>2598</v>
      </c>
      <c r="B421" s="69"/>
      <c r="C421" t="s">
        <v>3793</v>
      </c>
      <c r="I421" s="84"/>
      <c r="U421" s="84"/>
    </row>
    <row r="422" spans="1:21" x14ac:dyDescent="0.3">
      <c r="A422" s="69" t="s">
        <v>357</v>
      </c>
      <c r="B422" s="69"/>
      <c r="C422" t="s">
        <v>3794</v>
      </c>
      <c r="I422" s="84"/>
      <c r="U422" s="84"/>
    </row>
    <row r="423" spans="1:21" x14ac:dyDescent="0.3">
      <c r="A423" s="69" t="s">
        <v>2605</v>
      </c>
      <c r="B423" s="69"/>
      <c r="C423" t="s">
        <v>143</v>
      </c>
      <c r="I423" s="84"/>
      <c r="U423" s="84"/>
    </row>
    <row r="424" spans="1:21" x14ac:dyDescent="0.3">
      <c r="A424" s="69" t="s">
        <v>2609</v>
      </c>
      <c r="B424" s="69"/>
      <c r="C424" t="s">
        <v>125</v>
      </c>
      <c r="I424" s="84"/>
      <c r="U424" s="84"/>
    </row>
    <row r="425" spans="1:21" x14ac:dyDescent="0.3">
      <c r="A425" s="69" t="s">
        <v>2613</v>
      </c>
      <c r="B425" s="69"/>
      <c r="C425" t="s">
        <v>3795</v>
      </c>
      <c r="I425" s="84"/>
      <c r="U425" s="84"/>
    </row>
    <row r="426" spans="1:21" x14ac:dyDescent="0.3">
      <c r="A426" s="69" t="s">
        <v>2618</v>
      </c>
      <c r="B426" s="69"/>
      <c r="C426" t="s">
        <v>3796</v>
      </c>
      <c r="I426" s="84"/>
      <c r="U426" s="84"/>
    </row>
    <row r="427" spans="1:21" x14ac:dyDescent="0.3">
      <c r="A427" s="69" t="s">
        <v>2623</v>
      </c>
      <c r="B427" s="69"/>
      <c r="C427" t="s">
        <v>3124</v>
      </c>
      <c r="I427" s="84"/>
      <c r="U427" s="84"/>
    </row>
    <row r="428" spans="1:21" x14ac:dyDescent="0.3">
      <c r="A428" s="69" t="s">
        <v>2627</v>
      </c>
      <c r="B428" s="69"/>
      <c r="C428" t="s">
        <v>3797</v>
      </c>
      <c r="I428" s="84"/>
      <c r="U428" s="84"/>
    </row>
    <row r="429" spans="1:21" x14ac:dyDescent="0.3">
      <c r="A429" s="69" t="s">
        <v>2631</v>
      </c>
      <c r="B429" s="69"/>
      <c r="C429" t="s">
        <v>3798</v>
      </c>
      <c r="I429" s="84"/>
      <c r="U429" s="84"/>
    </row>
    <row r="430" spans="1:21" x14ac:dyDescent="0.3">
      <c r="A430" s="69" t="s">
        <v>99</v>
      </c>
      <c r="B430" s="69"/>
      <c r="C430" t="s">
        <v>3799</v>
      </c>
      <c r="I430" s="84"/>
      <c r="U430" s="84"/>
    </row>
    <row r="431" spans="1:21" x14ac:dyDescent="0.3">
      <c r="A431" s="69" t="s">
        <v>2638</v>
      </c>
      <c r="B431" s="69"/>
      <c r="C431" t="s">
        <v>365</v>
      </c>
      <c r="I431" s="84"/>
      <c r="U431" s="84"/>
    </row>
    <row r="432" spans="1:21" x14ac:dyDescent="0.3">
      <c r="A432" s="69" t="s">
        <v>2642</v>
      </c>
      <c r="B432" s="69"/>
      <c r="C432" t="s">
        <v>2177</v>
      </c>
      <c r="I432" s="84"/>
      <c r="U432" s="84"/>
    </row>
    <row r="433" spans="1:21" x14ac:dyDescent="0.3">
      <c r="A433" s="69" t="s">
        <v>2647</v>
      </c>
      <c r="B433" s="69"/>
      <c r="C433" t="s">
        <v>3800</v>
      </c>
      <c r="I433" s="84"/>
      <c r="U433" s="84"/>
    </row>
    <row r="434" spans="1:21" x14ac:dyDescent="0.3">
      <c r="A434" s="69" t="s">
        <v>2652</v>
      </c>
      <c r="B434" s="69"/>
      <c r="C434" t="s">
        <v>3801</v>
      </c>
      <c r="I434" s="84"/>
      <c r="U434" s="84"/>
    </row>
    <row r="435" spans="1:21" x14ac:dyDescent="0.3">
      <c r="A435" s="69" t="s">
        <v>2656</v>
      </c>
      <c r="B435" s="69"/>
      <c r="C435" t="s">
        <v>2115</v>
      </c>
      <c r="I435" s="84"/>
      <c r="U435" s="84"/>
    </row>
    <row r="436" spans="1:21" x14ac:dyDescent="0.3">
      <c r="A436" s="69" t="s">
        <v>2660</v>
      </c>
      <c r="B436" s="69"/>
      <c r="C436" t="s">
        <v>266</v>
      </c>
      <c r="I436" s="84"/>
      <c r="U436" s="84"/>
    </row>
    <row r="437" spans="1:21" x14ac:dyDescent="0.3">
      <c r="A437" s="69" t="s">
        <v>808</v>
      </c>
      <c r="B437" s="69"/>
      <c r="C437" t="s">
        <v>3802</v>
      </c>
      <c r="I437" s="84"/>
      <c r="U437" s="84"/>
    </row>
    <row r="438" spans="1:21" x14ac:dyDescent="0.3">
      <c r="A438" s="69" t="s">
        <v>2666</v>
      </c>
      <c r="B438" s="69"/>
      <c r="C438" t="s">
        <v>3803</v>
      </c>
      <c r="I438" s="84"/>
      <c r="U438" s="84"/>
    </row>
    <row r="439" spans="1:21" x14ac:dyDescent="0.3">
      <c r="A439" s="69" t="s">
        <v>548</v>
      </c>
      <c r="B439" s="69"/>
      <c r="C439" t="s">
        <v>2298</v>
      </c>
      <c r="I439" s="84"/>
      <c r="U439" s="84"/>
    </row>
    <row r="440" spans="1:21" x14ac:dyDescent="0.3">
      <c r="A440" s="69" t="s">
        <v>2672</v>
      </c>
      <c r="B440" s="69"/>
      <c r="C440" t="s">
        <v>261</v>
      </c>
      <c r="I440" s="84"/>
      <c r="U440" s="84"/>
    </row>
    <row r="441" spans="1:21" x14ac:dyDescent="0.3">
      <c r="A441" s="69" t="s">
        <v>2675</v>
      </c>
      <c r="B441" s="69"/>
      <c r="C441" t="s">
        <v>3804</v>
      </c>
      <c r="I441" s="84"/>
      <c r="U441" s="84"/>
    </row>
    <row r="442" spans="1:21" x14ac:dyDescent="0.3">
      <c r="A442" s="69" t="s">
        <v>2679</v>
      </c>
      <c r="B442" s="69"/>
      <c r="C442" t="s">
        <v>3222</v>
      </c>
      <c r="I442" s="84"/>
      <c r="U442" s="84"/>
    </row>
    <row r="443" spans="1:21" x14ac:dyDescent="0.3">
      <c r="A443" s="69" t="s">
        <v>544</v>
      </c>
      <c r="B443" s="69"/>
      <c r="C443" t="s">
        <v>3805</v>
      </c>
      <c r="I443" s="84"/>
      <c r="U443" s="84"/>
    </row>
    <row r="444" spans="1:21" x14ac:dyDescent="0.3">
      <c r="A444" s="69" t="s">
        <v>2687</v>
      </c>
      <c r="B444" s="69"/>
      <c r="C444" t="s">
        <v>3806</v>
      </c>
      <c r="I444" s="84"/>
      <c r="U444" s="84"/>
    </row>
    <row r="445" spans="1:21" x14ac:dyDescent="0.3">
      <c r="A445" s="69" t="s">
        <v>2691</v>
      </c>
      <c r="B445" s="69"/>
      <c r="C445" t="s">
        <v>3807</v>
      </c>
      <c r="I445" s="84"/>
      <c r="U445" s="84"/>
    </row>
    <row r="446" spans="1:21" x14ac:dyDescent="0.3">
      <c r="A446" s="69" t="s">
        <v>2695</v>
      </c>
      <c r="B446" s="69"/>
      <c r="C446" t="s">
        <v>3808</v>
      </c>
      <c r="I446" s="84"/>
      <c r="U446" s="84"/>
    </row>
    <row r="447" spans="1:21" x14ac:dyDescent="0.3">
      <c r="A447" s="69" t="s">
        <v>2700</v>
      </c>
      <c r="B447" s="69"/>
      <c r="C447" t="s">
        <v>3809</v>
      </c>
      <c r="I447" s="84"/>
      <c r="U447" s="84"/>
    </row>
    <row r="448" spans="1:21" x14ac:dyDescent="0.3">
      <c r="A448" s="69" t="s">
        <v>2705</v>
      </c>
      <c r="B448" s="69"/>
      <c r="C448" t="s">
        <v>3810</v>
      </c>
      <c r="I448" s="84"/>
      <c r="U448" s="84"/>
    </row>
    <row r="449" spans="1:21" x14ac:dyDescent="0.3">
      <c r="A449" s="69" t="s">
        <v>1512</v>
      </c>
      <c r="B449" s="69"/>
      <c r="C449" t="s">
        <v>2679</v>
      </c>
      <c r="I449" s="84"/>
      <c r="U449" s="84"/>
    </row>
    <row r="450" spans="1:21" x14ac:dyDescent="0.3">
      <c r="A450" s="69" t="s">
        <v>2709</v>
      </c>
      <c r="B450" s="69"/>
      <c r="C450" t="s">
        <v>3811</v>
      </c>
      <c r="I450" s="84"/>
      <c r="U450" s="84"/>
    </row>
    <row r="451" spans="1:21" x14ac:dyDescent="0.3">
      <c r="A451" s="69" t="s">
        <v>2712</v>
      </c>
      <c r="B451" s="69"/>
      <c r="C451" t="s">
        <v>103</v>
      </c>
      <c r="I451" s="84"/>
      <c r="U451" s="84"/>
    </row>
    <row r="452" spans="1:21" x14ac:dyDescent="0.3">
      <c r="A452" s="69" t="s">
        <v>2716</v>
      </c>
      <c r="B452" s="69"/>
      <c r="C452" t="s">
        <v>2962</v>
      </c>
      <c r="I452" s="84"/>
      <c r="U452" s="84"/>
    </row>
    <row r="453" spans="1:21" x14ac:dyDescent="0.3">
      <c r="A453" s="69" t="s">
        <v>2719</v>
      </c>
      <c r="B453" s="69"/>
      <c r="C453" t="s">
        <v>3812</v>
      </c>
      <c r="I453" s="84"/>
      <c r="U453" s="84"/>
    </row>
    <row r="454" spans="1:21" x14ac:dyDescent="0.3">
      <c r="A454" s="69" t="s">
        <v>2723</v>
      </c>
      <c r="B454" s="69"/>
      <c r="C454" t="s">
        <v>49</v>
      </c>
      <c r="I454" s="84"/>
      <c r="U454" s="84"/>
    </row>
    <row r="455" spans="1:21" x14ac:dyDescent="0.3">
      <c r="A455" s="69" t="s">
        <v>2727</v>
      </c>
      <c r="B455" s="69"/>
      <c r="C455" t="s">
        <v>1536</v>
      </c>
      <c r="I455" s="84"/>
      <c r="U455" s="84"/>
    </row>
    <row r="456" spans="1:21" x14ac:dyDescent="0.3">
      <c r="A456" s="69" t="s">
        <v>2731</v>
      </c>
      <c r="B456" s="69"/>
      <c r="C456" t="s">
        <v>3813</v>
      </c>
      <c r="I456" s="84"/>
      <c r="U456" s="84"/>
    </row>
    <row r="457" spans="1:21" x14ac:dyDescent="0.3">
      <c r="A457" s="69" t="s">
        <v>2734</v>
      </c>
      <c r="B457" s="69"/>
      <c r="C457" t="s">
        <v>3814</v>
      </c>
      <c r="I457" s="84"/>
      <c r="U457" s="84"/>
    </row>
    <row r="458" spans="1:21" x14ac:dyDescent="0.3">
      <c r="A458" s="69" t="s">
        <v>2738</v>
      </c>
      <c r="B458" s="69"/>
      <c r="C458" t="s">
        <v>3815</v>
      </c>
      <c r="I458" s="84"/>
      <c r="U458" s="84"/>
    </row>
    <row r="459" spans="1:21" x14ac:dyDescent="0.3">
      <c r="A459" s="69" t="s">
        <v>2474</v>
      </c>
      <c r="B459" s="69"/>
      <c r="C459" t="s">
        <v>1680</v>
      </c>
      <c r="I459" s="84"/>
      <c r="U459" s="84"/>
    </row>
    <row r="460" spans="1:21" x14ac:dyDescent="0.3">
      <c r="A460" s="69" t="s">
        <v>2744</v>
      </c>
      <c r="B460" s="69"/>
      <c r="C460" t="s">
        <v>1948</v>
      </c>
      <c r="I460" s="84"/>
      <c r="U460" s="84"/>
    </row>
    <row r="461" spans="1:21" x14ac:dyDescent="0.3">
      <c r="A461" s="69" t="s">
        <v>2747</v>
      </c>
      <c r="B461" s="69"/>
      <c r="C461" t="s">
        <v>176</v>
      </c>
      <c r="I461" s="84"/>
      <c r="U461" s="84"/>
    </row>
    <row r="462" spans="1:21" x14ac:dyDescent="0.3">
      <c r="A462" s="69" t="s">
        <v>2750</v>
      </c>
      <c r="B462" s="69"/>
      <c r="C462" t="s">
        <v>3816</v>
      </c>
      <c r="I462" s="84"/>
      <c r="U462" s="84"/>
    </row>
    <row r="463" spans="1:21" x14ac:dyDescent="0.3">
      <c r="A463" s="69" t="s">
        <v>2752</v>
      </c>
      <c r="B463" s="69"/>
      <c r="C463" t="s">
        <v>3817</v>
      </c>
      <c r="I463" s="84"/>
      <c r="U463" s="84"/>
    </row>
    <row r="464" spans="1:21" x14ac:dyDescent="0.3">
      <c r="A464" s="69" t="s">
        <v>2758</v>
      </c>
      <c r="B464" s="69"/>
      <c r="C464" t="s">
        <v>3818</v>
      </c>
      <c r="I464" s="84"/>
      <c r="U464" s="84"/>
    </row>
    <row r="465" spans="1:21" x14ac:dyDescent="0.3">
      <c r="A465" s="69" t="s">
        <v>2761</v>
      </c>
      <c r="B465" s="69"/>
      <c r="C465" t="s">
        <v>3819</v>
      </c>
      <c r="I465" s="84"/>
      <c r="U465" s="84"/>
    </row>
    <row r="466" spans="1:21" x14ac:dyDescent="0.3">
      <c r="A466" s="69" t="s">
        <v>2767</v>
      </c>
      <c r="B466" s="69"/>
      <c r="C466" t="s">
        <v>3820</v>
      </c>
      <c r="I466" s="84"/>
      <c r="U466" s="84"/>
    </row>
    <row r="467" spans="1:21" x14ac:dyDescent="0.3">
      <c r="A467" s="69" t="s">
        <v>2771</v>
      </c>
      <c r="B467" s="69"/>
      <c r="C467" t="s">
        <v>3821</v>
      </c>
      <c r="I467" s="84"/>
      <c r="U467" s="84"/>
    </row>
    <row r="468" spans="1:21" x14ac:dyDescent="0.3">
      <c r="A468" s="69" t="s">
        <v>2773</v>
      </c>
      <c r="B468" s="69"/>
      <c r="C468" t="s">
        <v>2091</v>
      </c>
      <c r="I468" s="84"/>
      <c r="U468" s="84"/>
    </row>
    <row r="469" spans="1:21" x14ac:dyDescent="0.3">
      <c r="A469" s="69" t="s">
        <v>2778</v>
      </c>
      <c r="B469" s="69"/>
      <c r="C469" t="s">
        <v>3822</v>
      </c>
      <c r="I469" s="84"/>
      <c r="U469" s="84"/>
    </row>
    <row r="470" spans="1:21" x14ac:dyDescent="0.3">
      <c r="A470" s="69" t="s">
        <v>2782</v>
      </c>
      <c r="B470" s="69"/>
      <c r="C470" t="s">
        <v>3823</v>
      </c>
      <c r="I470" s="84"/>
      <c r="U470" s="84"/>
    </row>
    <row r="471" spans="1:21" x14ac:dyDescent="0.3">
      <c r="A471" s="69" t="s">
        <v>2786</v>
      </c>
      <c r="B471" s="69"/>
      <c r="C471" t="s">
        <v>3824</v>
      </c>
      <c r="I471" s="84"/>
      <c r="U471" s="84"/>
    </row>
    <row r="472" spans="1:21" x14ac:dyDescent="0.3">
      <c r="A472" s="69" t="s">
        <v>2791</v>
      </c>
      <c r="B472" s="69"/>
      <c r="C472" t="s">
        <v>3825</v>
      </c>
      <c r="I472" s="84"/>
      <c r="U472" s="84"/>
    </row>
    <row r="473" spans="1:21" x14ac:dyDescent="0.3">
      <c r="A473" s="69" t="s">
        <v>2795</v>
      </c>
      <c r="B473" s="69"/>
      <c r="C473" t="s">
        <v>3826</v>
      </c>
      <c r="I473" s="84"/>
      <c r="U473" s="84"/>
    </row>
    <row r="474" spans="1:21" x14ac:dyDescent="0.3">
      <c r="A474" s="69" t="s">
        <v>2800</v>
      </c>
      <c r="B474" s="69"/>
      <c r="C474" t="s">
        <v>3244</v>
      </c>
      <c r="I474" s="84"/>
      <c r="U474" s="84"/>
    </row>
    <row r="475" spans="1:21" x14ac:dyDescent="0.3">
      <c r="A475" s="69" t="s">
        <v>2804</v>
      </c>
      <c r="B475" s="69"/>
      <c r="C475" t="s">
        <v>2474</v>
      </c>
      <c r="I475" s="84"/>
      <c r="U475" s="84"/>
    </row>
    <row r="476" spans="1:21" x14ac:dyDescent="0.3">
      <c r="A476" s="69" t="s">
        <v>2807</v>
      </c>
      <c r="B476" s="69"/>
      <c r="C476" t="s">
        <v>3827</v>
      </c>
      <c r="I476" s="84"/>
      <c r="U476" s="84"/>
    </row>
    <row r="477" spans="1:21" x14ac:dyDescent="0.3">
      <c r="A477" s="69" t="s">
        <v>2811</v>
      </c>
      <c r="B477" s="69"/>
      <c r="C477" t="s">
        <v>3828</v>
      </c>
      <c r="I477" s="84"/>
      <c r="U477" s="84"/>
    </row>
    <row r="478" spans="1:21" x14ac:dyDescent="0.3">
      <c r="A478" s="69" t="s">
        <v>2814</v>
      </c>
      <c r="B478" s="69"/>
      <c r="C478" t="s">
        <v>3829</v>
      </c>
      <c r="I478" s="84"/>
      <c r="U478" s="84"/>
    </row>
    <row r="479" spans="1:21" x14ac:dyDescent="0.3">
      <c r="A479" s="69" t="s">
        <v>2701</v>
      </c>
      <c r="B479" s="69"/>
      <c r="C479" t="s">
        <v>3830</v>
      </c>
      <c r="I479" s="84"/>
      <c r="U479" s="84"/>
    </row>
    <row r="480" spans="1:21" x14ac:dyDescent="0.3">
      <c r="A480" s="69" t="s">
        <v>2820</v>
      </c>
      <c r="B480" s="69"/>
      <c r="C480" t="s">
        <v>297</v>
      </c>
      <c r="I480" s="84"/>
      <c r="U480" s="84"/>
    </row>
    <row r="481" spans="1:21" x14ac:dyDescent="0.3">
      <c r="A481" s="69" t="s">
        <v>2825</v>
      </c>
      <c r="B481" s="69"/>
      <c r="C481" t="s">
        <v>3831</v>
      </c>
      <c r="I481" s="84"/>
      <c r="U481" s="84"/>
    </row>
    <row r="482" spans="1:21" x14ac:dyDescent="0.3">
      <c r="A482" s="69" t="s">
        <v>2830</v>
      </c>
      <c r="B482" s="69"/>
      <c r="C482" t="s">
        <v>3832</v>
      </c>
      <c r="I482" s="84"/>
      <c r="U482" s="84"/>
    </row>
    <row r="483" spans="1:21" x14ac:dyDescent="0.3">
      <c r="A483" s="69" t="s">
        <v>2835</v>
      </c>
      <c r="B483" s="69"/>
      <c r="C483" t="s">
        <v>1805</v>
      </c>
      <c r="I483" s="84"/>
      <c r="U483" s="84"/>
    </row>
    <row r="484" spans="1:21" x14ac:dyDescent="0.3">
      <c r="A484" s="69" t="s">
        <v>2839</v>
      </c>
      <c r="B484" s="69"/>
      <c r="C484" t="s">
        <v>3834</v>
      </c>
      <c r="I484" s="84"/>
      <c r="U484" s="84"/>
    </row>
    <row r="485" spans="1:21" x14ac:dyDescent="0.3">
      <c r="A485" s="69" t="s">
        <v>2843</v>
      </c>
      <c r="B485" s="69"/>
      <c r="C485" t="s">
        <v>3835</v>
      </c>
      <c r="I485" s="84"/>
      <c r="U485" s="84"/>
    </row>
    <row r="486" spans="1:21" x14ac:dyDescent="0.3">
      <c r="A486" s="69" t="s">
        <v>2847</v>
      </c>
      <c r="B486" s="69"/>
      <c r="C486" t="s">
        <v>3836</v>
      </c>
      <c r="I486" s="84"/>
      <c r="U486" s="84"/>
    </row>
    <row r="487" spans="1:21" x14ac:dyDescent="0.3">
      <c r="A487" s="69" t="s">
        <v>2850</v>
      </c>
      <c r="B487" s="69"/>
      <c r="C487" t="s">
        <v>3837</v>
      </c>
      <c r="I487" s="84"/>
      <c r="U487" s="84"/>
    </row>
    <row r="488" spans="1:21" x14ac:dyDescent="0.3">
      <c r="A488" s="69" t="s">
        <v>2853</v>
      </c>
      <c r="B488" s="69"/>
      <c r="C488" t="s">
        <v>680</v>
      </c>
      <c r="I488" s="84"/>
      <c r="U488" s="84"/>
    </row>
    <row r="489" spans="1:21" x14ac:dyDescent="0.3">
      <c r="A489" s="69" t="s">
        <v>2856</v>
      </c>
      <c r="B489" s="69"/>
      <c r="C489" t="s">
        <v>3838</v>
      </c>
      <c r="I489" s="84"/>
      <c r="U489" s="84"/>
    </row>
    <row r="490" spans="1:21" x14ac:dyDescent="0.3">
      <c r="A490" s="69" t="s">
        <v>2862</v>
      </c>
      <c r="B490" s="69"/>
      <c r="C490" t="s">
        <v>3839</v>
      </c>
      <c r="I490" s="84"/>
      <c r="U490" s="84"/>
    </row>
    <row r="491" spans="1:21" x14ac:dyDescent="0.3">
      <c r="A491" s="69" t="s">
        <v>2866</v>
      </c>
      <c r="B491" s="69"/>
      <c r="C491" t="s">
        <v>3840</v>
      </c>
      <c r="I491" s="84"/>
      <c r="U491" s="84"/>
    </row>
    <row r="492" spans="1:21" x14ac:dyDescent="0.3">
      <c r="A492" s="69" t="s">
        <v>2870</v>
      </c>
      <c r="B492" s="69"/>
      <c r="C492" t="s">
        <v>3841</v>
      </c>
      <c r="I492" s="84"/>
      <c r="U492" s="84"/>
    </row>
    <row r="493" spans="1:21" x14ac:dyDescent="0.3">
      <c r="A493" s="69" t="s">
        <v>2338</v>
      </c>
      <c r="B493" s="69"/>
      <c r="C493" t="s">
        <v>3842</v>
      </c>
      <c r="I493" s="84"/>
      <c r="U493" s="84"/>
    </row>
    <row r="494" spans="1:21" x14ac:dyDescent="0.3">
      <c r="A494" s="69" t="s">
        <v>2877</v>
      </c>
      <c r="B494" s="69"/>
      <c r="C494" t="s">
        <v>3843</v>
      </c>
      <c r="I494" s="84"/>
      <c r="U494" s="84"/>
    </row>
    <row r="495" spans="1:21" x14ac:dyDescent="0.3">
      <c r="A495" s="69" t="s">
        <v>2880</v>
      </c>
      <c r="B495" s="69"/>
      <c r="C495" t="s">
        <v>3844</v>
      </c>
      <c r="I495" s="84"/>
      <c r="U495" s="84"/>
    </row>
    <row r="496" spans="1:21" x14ac:dyDescent="0.3">
      <c r="A496" s="69" t="s">
        <v>2885</v>
      </c>
      <c r="B496" s="69"/>
      <c r="C496" t="s">
        <v>3845</v>
      </c>
      <c r="I496" s="84"/>
      <c r="U496" s="84"/>
    </row>
    <row r="497" spans="1:21" x14ac:dyDescent="0.3">
      <c r="A497" s="69" t="s">
        <v>2889</v>
      </c>
      <c r="B497" s="69"/>
      <c r="C497" t="s">
        <v>3846</v>
      </c>
      <c r="I497" s="84"/>
      <c r="U497" s="84"/>
    </row>
    <row r="498" spans="1:21" x14ac:dyDescent="0.3">
      <c r="A498" s="69" t="s">
        <v>2894</v>
      </c>
      <c r="B498" s="69"/>
      <c r="C498" t="s">
        <v>3847</v>
      </c>
      <c r="I498" s="84"/>
      <c r="U498" s="84"/>
    </row>
    <row r="499" spans="1:21" x14ac:dyDescent="0.3">
      <c r="A499" s="69" t="s">
        <v>2898</v>
      </c>
      <c r="B499" s="69"/>
      <c r="C499" t="s">
        <v>3848</v>
      </c>
      <c r="I499" s="84"/>
      <c r="U499" s="84"/>
    </row>
    <row r="500" spans="1:21" x14ac:dyDescent="0.3">
      <c r="A500" s="69" t="s">
        <v>2902</v>
      </c>
      <c r="B500" s="69"/>
      <c r="C500" t="s">
        <v>3849</v>
      </c>
      <c r="I500" s="84"/>
      <c r="U500" s="84"/>
    </row>
    <row r="501" spans="1:21" x14ac:dyDescent="0.3">
      <c r="A501" s="69" t="s">
        <v>2871</v>
      </c>
      <c r="B501" s="69"/>
      <c r="C501" t="s">
        <v>3850</v>
      </c>
      <c r="I501" s="84"/>
      <c r="U501" s="84"/>
    </row>
    <row r="502" spans="1:21" x14ac:dyDescent="0.3">
      <c r="A502" s="69" t="s">
        <v>2909</v>
      </c>
      <c r="B502" s="69"/>
      <c r="C502" t="s">
        <v>3851</v>
      </c>
      <c r="I502" s="84"/>
      <c r="U502" s="84"/>
    </row>
    <row r="503" spans="1:21" x14ac:dyDescent="0.3">
      <c r="A503" s="69" t="s">
        <v>2914</v>
      </c>
      <c r="B503" s="69"/>
      <c r="C503" t="s">
        <v>3852</v>
      </c>
      <c r="I503" s="84"/>
      <c r="U503" s="84"/>
    </row>
    <row r="504" spans="1:21" x14ac:dyDescent="0.3">
      <c r="A504" s="69" t="s">
        <v>2918</v>
      </c>
      <c r="B504" s="69"/>
      <c r="C504" t="s">
        <v>3853</v>
      </c>
      <c r="I504" s="84"/>
      <c r="U504" s="84"/>
    </row>
    <row r="505" spans="1:21" x14ac:dyDescent="0.3">
      <c r="A505" s="69" t="s">
        <v>2921</v>
      </c>
      <c r="B505" s="69"/>
      <c r="C505" t="s">
        <v>364</v>
      </c>
      <c r="I505" s="84"/>
      <c r="U505" s="84"/>
    </row>
    <row r="506" spans="1:21" x14ac:dyDescent="0.3">
      <c r="A506" s="69" t="s">
        <v>2925</v>
      </c>
      <c r="B506" s="69"/>
      <c r="C506" t="s">
        <v>3854</v>
      </c>
      <c r="I506" s="84"/>
      <c r="U506" s="84"/>
    </row>
    <row r="507" spans="1:21" x14ac:dyDescent="0.3">
      <c r="A507" s="69" t="s">
        <v>2929</v>
      </c>
      <c r="B507" s="69"/>
      <c r="C507" t="s">
        <v>2163</v>
      </c>
      <c r="I507" s="84"/>
      <c r="U507" s="84"/>
    </row>
    <row r="508" spans="1:21" x14ac:dyDescent="0.3">
      <c r="A508" s="69" t="s">
        <v>2933</v>
      </c>
      <c r="B508" s="69"/>
      <c r="C508" t="s">
        <v>3855</v>
      </c>
      <c r="I508" s="84"/>
      <c r="U508" s="84"/>
    </row>
    <row r="509" spans="1:21" x14ac:dyDescent="0.3">
      <c r="A509" s="69" t="s">
        <v>2938</v>
      </c>
      <c r="B509" s="69"/>
      <c r="C509" t="s">
        <v>2482</v>
      </c>
      <c r="I509" s="84"/>
      <c r="U509" s="84"/>
    </row>
    <row r="510" spans="1:21" x14ac:dyDescent="0.3">
      <c r="A510" s="69" t="s">
        <v>2943</v>
      </c>
      <c r="B510" s="69"/>
      <c r="C510" t="s">
        <v>3856</v>
      </c>
      <c r="I510" s="84"/>
      <c r="U510" s="84"/>
    </row>
    <row r="511" spans="1:21" x14ac:dyDescent="0.3">
      <c r="A511" s="69" t="s">
        <v>2947</v>
      </c>
      <c r="B511" s="69"/>
      <c r="C511" t="s">
        <v>3857</v>
      </c>
      <c r="I511" s="84"/>
      <c r="U511" s="84"/>
    </row>
    <row r="512" spans="1:21" x14ac:dyDescent="0.3">
      <c r="A512" s="69" t="s">
        <v>2952</v>
      </c>
      <c r="B512" s="69"/>
      <c r="C512" t="s">
        <v>3858</v>
      </c>
      <c r="I512" s="84"/>
      <c r="U512" s="84"/>
    </row>
    <row r="513" spans="1:21" x14ac:dyDescent="0.3">
      <c r="A513" s="69" t="s">
        <v>2956</v>
      </c>
      <c r="B513" s="69"/>
      <c r="C513" t="s">
        <v>3859</v>
      </c>
      <c r="I513" s="84"/>
      <c r="U513" s="84"/>
    </row>
    <row r="514" spans="1:21" x14ac:dyDescent="0.3">
      <c r="A514" s="69" t="s">
        <v>2959</v>
      </c>
      <c r="B514" s="69"/>
      <c r="C514" t="s">
        <v>3860</v>
      </c>
      <c r="I514" s="84"/>
      <c r="U514" s="84"/>
    </row>
    <row r="515" spans="1:21" x14ac:dyDescent="0.3">
      <c r="A515" s="69" t="s">
        <v>2962</v>
      </c>
      <c r="B515" s="69"/>
      <c r="C515" t="s">
        <v>3861</v>
      </c>
      <c r="I515" s="84"/>
      <c r="U515" s="84"/>
    </row>
    <row r="516" spans="1:21" x14ac:dyDescent="0.3">
      <c r="A516" s="69" t="s">
        <v>571</v>
      </c>
      <c r="B516" s="69"/>
      <c r="C516" t="s">
        <v>3862</v>
      </c>
      <c r="I516" s="84"/>
      <c r="U516" s="84"/>
    </row>
    <row r="517" spans="1:21" x14ac:dyDescent="0.3">
      <c r="A517" s="69" t="s">
        <v>2969</v>
      </c>
      <c r="B517" s="69"/>
      <c r="C517" t="s">
        <v>3863</v>
      </c>
      <c r="I517" s="84"/>
      <c r="U517" s="84"/>
    </row>
    <row r="518" spans="1:21" x14ac:dyDescent="0.3">
      <c r="A518" s="69" t="s">
        <v>2974</v>
      </c>
      <c r="B518" s="69"/>
      <c r="C518" t="s">
        <v>1935</v>
      </c>
      <c r="I518" s="84"/>
      <c r="U518" s="84"/>
    </row>
    <row r="519" spans="1:21" x14ac:dyDescent="0.3">
      <c r="A519" s="69" t="s">
        <v>2979</v>
      </c>
      <c r="B519" s="69"/>
      <c r="C519" t="s">
        <v>3864</v>
      </c>
      <c r="I519" s="84"/>
      <c r="U519" s="84"/>
    </row>
    <row r="520" spans="1:21" x14ac:dyDescent="0.3">
      <c r="A520" s="69" t="s">
        <v>2982</v>
      </c>
      <c r="B520" s="69"/>
      <c r="C520" t="s">
        <v>3865</v>
      </c>
      <c r="I520" s="84"/>
      <c r="U520" s="84"/>
    </row>
    <row r="521" spans="1:21" x14ac:dyDescent="0.3">
      <c r="A521" s="69" t="s">
        <v>2984</v>
      </c>
      <c r="B521" s="69"/>
      <c r="C521" t="s">
        <v>3866</v>
      </c>
      <c r="I521" s="84"/>
      <c r="U521" s="84"/>
    </row>
    <row r="522" spans="1:21" x14ac:dyDescent="0.3">
      <c r="A522" s="69" t="s">
        <v>2987</v>
      </c>
      <c r="B522" s="69"/>
      <c r="C522" t="s">
        <v>3867</v>
      </c>
      <c r="I522" s="84"/>
      <c r="U522" s="84"/>
    </row>
    <row r="523" spans="1:21" x14ac:dyDescent="0.3">
      <c r="A523" s="69" t="s">
        <v>2990</v>
      </c>
      <c r="B523" s="69"/>
      <c r="C523" t="s">
        <v>3868</v>
      </c>
      <c r="I523" s="84"/>
      <c r="U523" s="84"/>
    </row>
    <row r="524" spans="1:21" x14ac:dyDescent="0.3">
      <c r="A524" s="69" t="s">
        <v>2994</v>
      </c>
      <c r="B524" s="69"/>
      <c r="C524" t="s">
        <v>3869</v>
      </c>
      <c r="I524" s="84"/>
      <c r="U524" s="84"/>
    </row>
    <row r="525" spans="1:21" x14ac:dyDescent="0.3">
      <c r="A525" s="69" t="s">
        <v>2998</v>
      </c>
      <c r="B525" s="69"/>
      <c r="C525" t="s">
        <v>3870</v>
      </c>
      <c r="I525" s="84"/>
      <c r="U525" s="84"/>
    </row>
    <row r="526" spans="1:21" x14ac:dyDescent="0.3">
      <c r="A526" s="69" t="s">
        <v>3001</v>
      </c>
      <c r="B526" s="69"/>
      <c r="C526" t="s">
        <v>3871</v>
      </c>
      <c r="I526" s="84"/>
      <c r="U526" s="84"/>
    </row>
    <row r="527" spans="1:21" x14ac:dyDescent="0.3">
      <c r="A527" s="69" t="s">
        <v>3005</v>
      </c>
      <c r="B527" s="69"/>
      <c r="C527" t="s">
        <v>3872</v>
      </c>
      <c r="I527" s="84"/>
      <c r="U527" s="84"/>
    </row>
    <row r="528" spans="1:21" x14ac:dyDescent="0.3">
      <c r="A528" s="69" t="s">
        <v>3010</v>
      </c>
      <c r="B528" s="69"/>
      <c r="C528" t="s">
        <v>3873</v>
      </c>
      <c r="I528" s="84"/>
      <c r="U528" s="84"/>
    </row>
    <row r="529" spans="1:21" x14ac:dyDescent="0.3">
      <c r="A529" s="69" t="s">
        <v>3015</v>
      </c>
      <c r="B529" s="69"/>
      <c r="C529" t="s">
        <v>3874</v>
      </c>
      <c r="I529" s="84"/>
      <c r="U529" s="84"/>
    </row>
    <row r="530" spans="1:21" x14ac:dyDescent="0.3">
      <c r="A530" s="69" t="s">
        <v>3019</v>
      </c>
      <c r="B530" s="69"/>
      <c r="C530" t="s">
        <v>617</v>
      </c>
      <c r="I530" s="84"/>
      <c r="U530" s="84"/>
    </row>
    <row r="531" spans="1:21" x14ac:dyDescent="0.3">
      <c r="A531" s="69" t="s">
        <v>831</v>
      </c>
      <c r="B531" s="69"/>
      <c r="C531" t="s">
        <v>1215</v>
      </c>
      <c r="I531" s="84"/>
      <c r="U531" s="84"/>
    </row>
    <row r="532" spans="1:21" x14ac:dyDescent="0.3">
      <c r="A532" s="69" t="s">
        <v>3024</v>
      </c>
      <c r="B532" s="69"/>
      <c r="C532" t="s">
        <v>3875</v>
      </c>
      <c r="I532" s="84"/>
      <c r="U532" s="84"/>
    </row>
    <row r="533" spans="1:21" x14ac:dyDescent="0.3">
      <c r="A533" s="69" t="s">
        <v>3028</v>
      </c>
      <c r="B533" s="69"/>
      <c r="C533" t="s">
        <v>3876</v>
      </c>
      <c r="I533" s="84"/>
      <c r="U533" s="84"/>
    </row>
    <row r="534" spans="1:21" x14ac:dyDescent="0.3">
      <c r="A534" s="69" t="s">
        <v>3032</v>
      </c>
      <c r="B534" s="69"/>
      <c r="C534" t="s">
        <v>3877</v>
      </c>
      <c r="I534" s="84"/>
      <c r="U534" s="84"/>
    </row>
    <row r="535" spans="1:21" x14ac:dyDescent="0.3">
      <c r="A535" s="69" t="s">
        <v>3036</v>
      </c>
      <c r="B535" s="69"/>
      <c r="C535" t="s">
        <v>3878</v>
      </c>
      <c r="I535" s="84"/>
      <c r="U535" s="84"/>
    </row>
    <row r="536" spans="1:21" x14ac:dyDescent="0.3">
      <c r="A536" s="69" t="s">
        <v>3038</v>
      </c>
      <c r="B536" s="69"/>
      <c r="C536" t="s">
        <v>3879</v>
      </c>
      <c r="I536" s="84"/>
      <c r="U536" s="84"/>
    </row>
    <row r="537" spans="1:21" x14ac:dyDescent="0.3">
      <c r="A537" s="69" t="s">
        <v>205</v>
      </c>
      <c r="B537" s="69"/>
      <c r="C537" t="s">
        <v>3880</v>
      </c>
      <c r="I537" s="84"/>
      <c r="U537" s="84"/>
    </row>
    <row r="538" spans="1:21" x14ac:dyDescent="0.3">
      <c r="A538" s="69" t="s">
        <v>3046</v>
      </c>
      <c r="B538" s="69"/>
      <c r="C538" t="s">
        <v>1053</v>
      </c>
      <c r="I538" s="84"/>
      <c r="U538" s="84"/>
    </row>
    <row r="539" spans="1:21" x14ac:dyDescent="0.3">
      <c r="A539" s="69" t="s">
        <v>3049</v>
      </c>
      <c r="B539" s="69"/>
      <c r="C539" t="s">
        <v>3881</v>
      </c>
      <c r="I539" s="84"/>
      <c r="U539" s="84"/>
    </row>
    <row r="540" spans="1:21" x14ac:dyDescent="0.3">
      <c r="A540" s="69" t="s">
        <v>3053</v>
      </c>
      <c r="B540" s="69"/>
      <c r="C540" t="s">
        <v>3882</v>
      </c>
      <c r="I540" s="84"/>
      <c r="U540" s="84"/>
    </row>
    <row r="541" spans="1:21" x14ac:dyDescent="0.3">
      <c r="A541" s="69" t="s">
        <v>3057</v>
      </c>
      <c r="B541" s="69"/>
      <c r="C541" t="s">
        <v>3883</v>
      </c>
      <c r="I541" s="84"/>
      <c r="U541" s="84"/>
    </row>
    <row r="542" spans="1:21" x14ac:dyDescent="0.3">
      <c r="A542" s="69" t="s">
        <v>3062</v>
      </c>
      <c r="B542" s="69"/>
      <c r="C542" t="s">
        <v>3884</v>
      </c>
      <c r="I542" s="84"/>
      <c r="U542" s="84"/>
    </row>
    <row r="543" spans="1:21" x14ac:dyDescent="0.3">
      <c r="A543" s="69" t="s">
        <v>3065</v>
      </c>
      <c r="B543" s="69"/>
      <c r="C543" t="s">
        <v>3885</v>
      </c>
      <c r="I543" s="84"/>
      <c r="U543" s="84"/>
    </row>
    <row r="544" spans="1:21" x14ac:dyDescent="0.3">
      <c r="A544" s="69" t="s">
        <v>3070</v>
      </c>
      <c r="B544" s="69"/>
      <c r="C544" t="s">
        <v>3886</v>
      </c>
      <c r="I544" s="84"/>
      <c r="U544" s="84"/>
    </row>
    <row r="545" spans="1:21" x14ac:dyDescent="0.3">
      <c r="A545" s="69" t="s">
        <v>3074</v>
      </c>
      <c r="B545" s="69"/>
      <c r="C545" t="s">
        <v>3887</v>
      </c>
      <c r="I545" s="84"/>
      <c r="U545" s="84"/>
    </row>
    <row r="546" spans="1:21" x14ac:dyDescent="0.3">
      <c r="A546" s="69" t="s">
        <v>3079</v>
      </c>
      <c r="B546" s="69"/>
      <c r="C546" t="s">
        <v>3888</v>
      </c>
      <c r="I546" s="84"/>
      <c r="U546" s="84"/>
    </row>
    <row r="547" spans="1:21" x14ac:dyDescent="0.3">
      <c r="A547" s="69" t="s">
        <v>3083</v>
      </c>
      <c r="B547" s="69"/>
      <c r="C547" t="s">
        <v>3057</v>
      </c>
      <c r="I547" s="84"/>
      <c r="U547" s="84"/>
    </row>
    <row r="548" spans="1:21" x14ac:dyDescent="0.3">
      <c r="A548" s="69" t="s">
        <v>3086</v>
      </c>
      <c r="B548" s="69"/>
      <c r="C548" t="s">
        <v>3889</v>
      </c>
      <c r="I548" s="84"/>
      <c r="U548" s="84"/>
    </row>
    <row r="549" spans="1:21" x14ac:dyDescent="0.3">
      <c r="A549" s="69" t="s">
        <v>3090</v>
      </c>
      <c r="B549" s="69"/>
      <c r="C549" t="s">
        <v>3890</v>
      </c>
      <c r="I549" s="84"/>
      <c r="U549" s="84"/>
    </row>
    <row r="550" spans="1:21" x14ac:dyDescent="0.3">
      <c r="A550" s="69" t="s">
        <v>3095</v>
      </c>
      <c r="B550" s="69"/>
      <c r="C550" t="s">
        <v>3891</v>
      </c>
      <c r="I550" s="84"/>
      <c r="U550" s="84"/>
    </row>
    <row r="551" spans="1:21" x14ac:dyDescent="0.3">
      <c r="A551" s="69" t="s">
        <v>3099</v>
      </c>
      <c r="B551" s="69"/>
      <c r="C551" t="s">
        <v>1004</v>
      </c>
      <c r="I551" s="84"/>
      <c r="U551" s="84"/>
    </row>
    <row r="552" spans="1:21" x14ac:dyDescent="0.3">
      <c r="A552" s="69" t="s">
        <v>3104</v>
      </c>
      <c r="B552" s="69"/>
      <c r="C552" t="s">
        <v>3892</v>
      </c>
      <c r="I552" s="84"/>
      <c r="U552" s="84"/>
    </row>
    <row r="553" spans="1:21" x14ac:dyDescent="0.3">
      <c r="A553" s="69" t="s">
        <v>3108</v>
      </c>
      <c r="B553" s="69"/>
      <c r="C553" t="s">
        <v>3893</v>
      </c>
      <c r="I553" s="84"/>
      <c r="U553" s="84"/>
    </row>
    <row r="554" spans="1:21" x14ac:dyDescent="0.3">
      <c r="A554" s="69" t="s">
        <v>3112</v>
      </c>
      <c r="B554" s="69"/>
      <c r="C554" t="s">
        <v>3894</v>
      </c>
      <c r="I554" s="84"/>
      <c r="U554" s="84"/>
    </row>
    <row r="555" spans="1:21" x14ac:dyDescent="0.3">
      <c r="A555" s="69" t="s">
        <v>3116</v>
      </c>
      <c r="B555" s="69"/>
      <c r="C555" t="s">
        <v>2738</v>
      </c>
      <c r="I555" s="84"/>
      <c r="U555" s="84"/>
    </row>
    <row r="556" spans="1:21" x14ac:dyDescent="0.3">
      <c r="A556" s="69" t="s">
        <v>3118</v>
      </c>
      <c r="B556" s="69"/>
      <c r="C556" t="s">
        <v>3895</v>
      </c>
      <c r="I556" s="84"/>
      <c r="U556" s="84"/>
    </row>
    <row r="557" spans="1:21" x14ac:dyDescent="0.3">
      <c r="A557" s="69" t="s">
        <v>3121</v>
      </c>
      <c r="B557" s="69"/>
      <c r="C557" t="s">
        <v>3896</v>
      </c>
      <c r="I557" s="84"/>
      <c r="U557" s="84"/>
    </row>
    <row r="558" spans="1:21" x14ac:dyDescent="0.3">
      <c r="A558" s="69" t="s">
        <v>3124</v>
      </c>
      <c r="B558" s="69"/>
      <c r="C558" t="s">
        <v>3897</v>
      </c>
      <c r="I558" s="84"/>
      <c r="U558" s="84"/>
    </row>
    <row r="559" spans="1:21" x14ac:dyDescent="0.3">
      <c r="A559" s="69" t="s">
        <v>3127</v>
      </c>
      <c r="B559" s="69"/>
      <c r="C559" t="s">
        <v>2262</v>
      </c>
      <c r="I559" s="84"/>
      <c r="U559" s="84"/>
    </row>
    <row r="560" spans="1:21" x14ac:dyDescent="0.3">
      <c r="A560" s="69" t="s">
        <v>3132</v>
      </c>
      <c r="B560" s="69"/>
      <c r="C560" t="s">
        <v>3898</v>
      </c>
      <c r="I560" s="84"/>
      <c r="U560" s="84"/>
    </row>
    <row r="561" spans="1:21" x14ac:dyDescent="0.3">
      <c r="A561" s="69" t="s">
        <v>3137</v>
      </c>
      <c r="B561" s="69"/>
      <c r="C561" t="s">
        <v>3899</v>
      </c>
      <c r="I561" s="84"/>
      <c r="U561" s="84"/>
    </row>
    <row r="562" spans="1:21" x14ac:dyDescent="0.3">
      <c r="A562" s="69" t="s">
        <v>3141</v>
      </c>
      <c r="B562" s="69"/>
      <c r="C562" t="s">
        <v>3900</v>
      </c>
      <c r="I562" s="84"/>
      <c r="U562" s="84"/>
    </row>
    <row r="563" spans="1:21" x14ac:dyDescent="0.3">
      <c r="A563" s="69" t="s">
        <v>3145</v>
      </c>
      <c r="B563" s="69"/>
      <c r="C563" t="s">
        <v>3901</v>
      </c>
      <c r="I563" s="84"/>
      <c r="U563" s="84"/>
    </row>
    <row r="564" spans="1:21" x14ac:dyDescent="0.3">
      <c r="A564" s="69" t="s">
        <v>3146</v>
      </c>
      <c r="B564" s="69"/>
      <c r="C564" t="s">
        <v>3902</v>
      </c>
      <c r="I564" s="84"/>
      <c r="U564" s="84"/>
    </row>
    <row r="565" spans="1:21" x14ac:dyDescent="0.3">
      <c r="A565" s="69" t="s">
        <v>3147</v>
      </c>
      <c r="B565" s="69"/>
      <c r="C565" t="s">
        <v>3116</v>
      </c>
      <c r="I565" s="84"/>
      <c r="U565" s="84"/>
    </row>
    <row r="566" spans="1:21" x14ac:dyDescent="0.3">
      <c r="A566" s="69" t="s">
        <v>3153</v>
      </c>
      <c r="B566" s="69"/>
      <c r="C566" t="s">
        <v>3903</v>
      </c>
      <c r="I566" s="84"/>
      <c r="U566" s="84"/>
    </row>
    <row r="567" spans="1:21" x14ac:dyDescent="0.3">
      <c r="A567" s="69" t="s">
        <v>3157</v>
      </c>
      <c r="B567" s="69"/>
      <c r="C567" t="s">
        <v>3904</v>
      </c>
      <c r="I567" s="84"/>
      <c r="U567" s="84"/>
    </row>
    <row r="568" spans="1:21" x14ac:dyDescent="0.3">
      <c r="A568" s="69" t="s">
        <v>3161</v>
      </c>
      <c r="B568" s="69"/>
      <c r="C568" t="s">
        <v>3905</v>
      </c>
      <c r="I568" s="84"/>
      <c r="U568" s="84"/>
    </row>
    <row r="569" spans="1:21" x14ac:dyDescent="0.3">
      <c r="A569" s="69" t="s">
        <v>3165</v>
      </c>
      <c r="B569" s="69"/>
      <c r="C569" t="s">
        <v>3906</v>
      </c>
      <c r="I569" s="84"/>
      <c r="U569" s="84"/>
    </row>
    <row r="570" spans="1:21" x14ac:dyDescent="0.3">
      <c r="A570" s="69" t="s">
        <v>3169</v>
      </c>
      <c r="B570" s="69"/>
      <c r="C570" t="s">
        <v>3907</v>
      </c>
      <c r="I570" s="84"/>
      <c r="U570" s="84"/>
    </row>
    <row r="571" spans="1:21" x14ac:dyDescent="0.3">
      <c r="A571" s="69" t="s">
        <v>3173</v>
      </c>
      <c r="B571" s="69"/>
      <c r="C571" t="s">
        <v>3908</v>
      </c>
      <c r="I571" s="84"/>
      <c r="U571" s="84"/>
    </row>
    <row r="572" spans="1:21" x14ac:dyDescent="0.3">
      <c r="A572" s="69" t="s">
        <v>3178</v>
      </c>
      <c r="B572" s="69"/>
      <c r="C572" t="s">
        <v>3909</v>
      </c>
      <c r="I572" s="84"/>
      <c r="U572" s="84"/>
    </row>
    <row r="573" spans="1:21" x14ac:dyDescent="0.3">
      <c r="A573" s="69" t="s">
        <v>3181</v>
      </c>
      <c r="B573" s="69"/>
      <c r="C573" t="s">
        <v>3910</v>
      </c>
      <c r="I573" s="84"/>
      <c r="U573" s="84"/>
    </row>
    <row r="574" spans="1:21" x14ac:dyDescent="0.3">
      <c r="A574" s="69" t="s">
        <v>3186</v>
      </c>
      <c r="B574" s="69"/>
      <c r="C574" t="s">
        <v>3911</v>
      </c>
      <c r="I574" s="84"/>
      <c r="U574" s="84"/>
    </row>
    <row r="575" spans="1:21" x14ac:dyDescent="0.3">
      <c r="A575" s="69" t="s">
        <v>3191</v>
      </c>
      <c r="B575" s="69"/>
      <c r="C575" t="s">
        <v>3912</v>
      </c>
      <c r="I575" s="84"/>
      <c r="U575" s="84"/>
    </row>
    <row r="576" spans="1:21" x14ac:dyDescent="0.3">
      <c r="A576" s="69" t="s">
        <v>3194</v>
      </c>
      <c r="B576" s="69"/>
      <c r="C576" t="s">
        <v>3913</v>
      </c>
      <c r="I576" s="84"/>
      <c r="U576" s="84"/>
    </row>
    <row r="577" spans="1:21" x14ac:dyDescent="0.3">
      <c r="A577" s="69" t="s">
        <v>3197</v>
      </c>
      <c r="B577" s="69"/>
      <c r="C577" t="s">
        <v>2141</v>
      </c>
      <c r="I577" s="84"/>
      <c r="U577" s="84"/>
    </row>
    <row r="578" spans="1:21" x14ac:dyDescent="0.3">
      <c r="A578" s="69" t="s">
        <v>3201</v>
      </c>
      <c r="B578" s="69"/>
      <c r="C578" t="s">
        <v>3914</v>
      </c>
      <c r="I578" s="84"/>
      <c r="U578" s="84"/>
    </row>
    <row r="579" spans="1:21" x14ac:dyDescent="0.3">
      <c r="A579" s="69" t="s">
        <v>2762</v>
      </c>
      <c r="B579" s="69"/>
      <c r="C579" t="s">
        <v>3915</v>
      </c>
      <c r="I579" s="84"/>
      <c r="U579" s="84"/>
    </row>
    <row r="580" spans="1:21" x14ac:dyDescent="0.3">
      <c r="A580" s="69" t="s">
        <v>3208</v>
      </c>
      <c r="B580" s="69"/>
      <c r="C580" t="s">
        <v>3916</v>
      </c>
      <c r="I580" s="84"/>
      <c r="U580" s="84"/>
    </row>
    <row r="581" spans="1:21" x14ac:dyDescent="0.3">
      <c r="A581" s="69" t="s">
        <v>3212</v>
      </c>
      <c r="B581" s="69"/>
      <c r="C581" t="s">
        <v>3917</v>
      </c>
      <c r="I581" s="84"/>
      <c r="U581" s="84"/>
    </row>
    <row r="582" spans="1:21" x14ac:dyDescent="0.3">
      <c r="A582" s="69" t="s">
        <v>3216</v>
      </c>
      <c r="B582" s="69"/>
      <c r="C582" t="s">
        <v>3918</v>
      </c>
      <c r="I582" s="84"/>
      <c r="U582" s="84"/>
    </row>
    <row r="583" spans="1:21" x14ac:dyDescent="0.3">
      <c r="A583" s="69" t="s">
        <v>3221</v>
      </c>
      <c r="B583" s="69"/>
      <c r="C583" t="s">
        <v>3919</v>
      </c>
      <c r="I583" s="84"/>
      <c r="U583" s="84"/>
    </row>
    <row r="584" spans="1:21" x14ac:dyDescent="0.3">
      <c r="A584" s="69" t="s">
        <v>3225</v>
      </c>
      <c r="B584" s="69"/>
      <c r="C584" t="s">
        <v>3920</v>
      </c>
      <c r="I584" s="84"/>
      <c r="U584" s="84"/>
    </row>
    <row r="585" spans="1:21" x14ac:dyDescent="0.3">
      <c r="A585" s="69" t="s">
        <v>3228</v>
      </c>
      <c r="B585" s="69"/>
      <c r="C585" t="s">
        <v>3921</v>
      </c>
      <c r="I585" s="84"/>
      <c r="U585" s="84"/>
    </row>
    <row r="586" spans="1:21" x14ac:dyDescent="0.3">
      <c r="A586" s="69" t="s">
        <v>3232</v>
      </c>
      <c r="B586" s="69"/>
      <c r="C586" t="s">
        <v>3922</v>
      </c>
      <c r="I586" s="84"/>
      <c r="U586" s="84"/>
    </row>
    <row r="587" spans="1:21" x14ac:dyDescent="0.3">
      <c r="A587" s="69" t="s">
        <v>3235</v>
      </c>
      <c r="B587" s="69"/>
      <c r="C587" t="s">
        <v>1898</v>
      </c>
      <c r="I587" s="84"/>
      <c r="U587" s="84"/>
    </row>
    <row r="588" spans="1:21" x14ac:dyDescent="0.3">
      <c r="A588" s="69" t="s">
        <v>3238</v>
      </c>
      <c r="B588" s="69"/>
      <c r="C588" t="s">
        <v>3923</v>
      </c>
      <c r="I588" s="84"/>
      <c r="U588" s="84"/>
    </row>
    <row r="589" spans="1:21" x14ac:dyDescent="0.3">
      <c r="A589" s="69" t="s">
        <v>3241</v>
      </c>
      <c r="B589" s="69"/>
      <c r="C589" t="s">
        <v>306</v>
      </c>
      <c r="I589" s="84"/>
      <c r="U589" s="84"/>
    </row>
    <row r="590" spans="1:21" x14ac:dyDescent="0.3">
      <c r="A590" s="69" t="s">
        <v>3244</v>
      </c>
      <c r="B590" s="69"/>
      <c r="C590" t="s">
        <v>3924</v>
      </c>
      <c r="I590" s="84"/>
      <c r="U590" s="84"/>
    </row>
    <row r="591" spans="1:21" x14ac:dyDescent="0.3">
      <c r="A591" s="69" t="s">
        <v>3247</v>
      </c>
      <c r="B591" s="69"/>
      <c r="C591" t="s">
        <v>3925</v>
      </c>
      <c r="I591" s="84"/>
      <c r="U591" s="84"/>
    </row>
    <row r="592" spans="1:21" x14ac:dyDescent="0.3">
      <c r="A592" s="69" t="s">
        <v>3252</v>
      </c>
      <c r="B592" s="69"/>
      <c r="C592" t="s">
        <v>3926</v>
      </c>
      <c r="I592" s="84"/>
      <c r="U592" s="84"/>
    </row>
    <row r="593" spans="1:21" x14ac:dyDescent="0.3">
      <c r="A593" s="69" t="s">
        <v>3256</v>
      </c>
      <c r="B593" s="69"/>
      <c r="C593" t="s">
        <v>3927</v>
      </c>
      <c r="I593" s="84"/>
      <c r="U593" s="84"/>
    </row>
    <row r="594" spans="1:21" x14ac:dyDescent="0.3">
      <c r="A594" s="69" t="s">
        <v>3259</v>
      </c>
      <c r="B594" s="69"/>
      <c r="C594" t="s">
        <v>3928</v>
      </c>
      <c r="I594" s="84"/>
      <c r="U594" s="84"/>
    </row>
    <row r="595" spans="1:21" x14ac:dyDescent="0.3">
      <c r="A595" s="69" t="s">
        <v>3263</v>
      </c>
      <c r="B595" s="69"/>
      <c r="C595" t="s">
        <v>3929</v>
      </c>
      <c r="I595" s="84"/>
      <c r="U595" s="84"/>
    </row>
    <row r="596" spans="1:21" x14ac:dyDescent="0.3">
      <c r="A596" s="69" t="s">
        <v>3266</v>
      </c>
      <c r="B596" s="69"/>
      <c r="C596" t="s">
        <v>1822</v>
      </c>
      <c r="I596" s="84"/>
      <c r="U596" s="84"/>
    </row>
    <row r="597" spans="1:21" x14ac:dyDescent="0.3">
      <c r="A597" s="69" t="s">
        <v>3271</v>
      </c>
      <c r="B597" s="69"/>
      <c r="C597" t="s">
        <v>3930</v>
      </c>
      <c r="I597" s="84"/>
      <c r="U597" s="84"/>
    </row>
    <row r="598" spans="1:21" x14ac:dyDescent="0.3">
      <c r="A598" s="69" t="s">
        <v>3276</v>
      </c>
      <c r="B598" s="69"/>
      <c r="C598" t="s">
        <v>3931</v>
      </c>
      <c r="I598" s="84"/>
      <c r="U598" s="84"/>
    </row>
    <row r="599" spans="1:21" x14ac:dyDescent="0.3">
      <c r="A599" s="69" t="s">
        <v>3280</v>
      </c>
      <c r="B599" s="69"/>
      <c r="C599" t="s">
        <v>161</v>
      </c>
      <c r="I599" s="84"/>
      <c r="U599" s="84"/>
    </row>
    <row r="600" spans="1:21" x14ac:dyDescent="0.3">
      <c r="A600" s="69" t="s">
        <v>3285</v>
      </c>
      <c r="B600" s="69"/>
      <c r="C600" t="s">
        <v>3186</v>
      </c>
      <c r="I600" s="84"/>
      <c r="U600" s="84"/>
    </row>
    <row r="601" spans="1:21" x14ac:dyDescent="0.3">
      <c r="A601" s="69" t="s">
        <v>3290</v>
      </c>
      <c r="B601" s="69"/>
      <c r="C601" t="s">
        <v>3932</v>
      </c>
      <c r="I601" s="84"/>
      <c r="U601" s="84"/>
    </row>
    <row r="602" spans="1:21" x14ac:dyDescent="0.3">
      <c r="A602" s="69" t="s">
        <v>3293</v>
      </c>
      <c r="B602" s="69"/>
      <c r="C602" t="s">
        <v>3933</v>
      </c>
      <c r="I602" s="84"/>
      <c r="U602" s="84"/>
    </row>
    <row r="603" spans="1:21" x14ac:dyDescent="0.3">
      <c r="A603" s="69" t="s">
        <v>3296</v>
      </c>
      <c r="B603" s="69"/>
      <c r="C603" t="s">
        <v>3934</v>
      </c>
      <c r="I603" s="84"/>
      <c r="U603" s="84"/>
    </row>
    <row r="604" spans="1:21" x14ac:dyDescent="0.3">
      <c r="A604" s="69" t="s">
        <v>3301</v>
      </c>
      <c r="B604" s="69"/>
      <c r="C604" t="s">
        <v>2135</v>
      </c>
      <c r="I604" s="84"/>
      <c r="U604" s="84"/>
    </row>
    <row r="605" spans="1:21" x14ac:dyDescent="0.3">
      <c r="A605" s="69" t="s">
        <v>3306</v>
      </c>
      <c r="B605" s="69"/>
      <c r="C605" t="s">
        <v>3935</v>
      </c>
      <c r="I605" s="84"/>
      <c r="U605" s="84"/>
    </row>
    <row r="606" spans="1:21" x14ac:dyDescent="0.3">
      <c r="A606" s="69" t="s">
        <v>3309</v>
      </c>
      <c r="B606" s="69"/>
      <c r="C606" t="s">
        <v>3936</v>
      </c>
      <c r="I606" s="84"/>
      <c r="U606" s="84"/>
    </row>
    <row r="607" spans="1:21" x14ac:dyDescent="0.3">
      <c r="A607" s="69" t="s">
        <v>3313</v>
      </c>
      <c r="B607" s="69"/>
      <c r="C607" t="s">
        <v>3937</v>
      </c>
      <c r="I607" s="84"/>
      <c r="U607" s="84"/>
    </row>
    <row r="608" spans="1:21" x14ac:dyDescent="0.3">
      <c r="A608" s="69" t="s">
        <v>3317</v>
      </c>
      <c r="B608" s="69"/>
      <c r="C608" t="s">
        <v>3938</v>
      </c>
      <c r="I608" s="84"/>
      <c r="U608" s="84"/>
    </row>
    <row r="609" spans="1:21" x14ac:dyDescent="0.3">
      <c r="A609" s="69" t="s">
        <v>3321</v>
      </c>
      <c r="B609" s="69"/>
      <c r="C609" t="s">
        <v>3939</v>
      </c>
      <c r="I609" s="84"/>
      <c r="U609" s="84"/>
    </row>
    <row r="610" spans="1:21" x14ac:dyDescent="0.3">
      <c r="A610" s="69" t="s">
        <v>3324</v>
      </c>
      <c r="B610" s="69"/>
      <c r="C610" t="s">
        <v>201</v>
      </c>
      <c r="I610" s="84"/>
      <c r="U610" s="84"/>
    </row>
    <row r="611" spans="1:21" x14ac:dyDescent="0.3">
      <c r="A611" s="69" t="s">
        <v>3327</v>
      </c>
      <c r="B611" s="69"/>
      <c r="C611" t="s">
        <v>3940</v>
      </c>
      <c r="I611" s="84"/>
      <c r="U611" s="84"/>
    </row>
    <row r="612" spans="1:21" x14ac:dyDescent="0.3">
      <c r="A612" s="69" t="s">
        <v>3329</v>
      </c>
      <c r="B612" s="69"/>
      <c r="C612" t="s">
        <v>3941</v>
      </c>
      <c r="I612" s="84"/>
      <c r="U612" s="84"/>
    </row>
    <row r="613" spans="1:21" x14ac:dyDescent="0.3">
      <c r="A613" s="69" t="s">
        <v>3333</v>
      </c>
      <c r="B613" s="69"/>
      <c r="C613" t="s">
        <v>3942</v>
      </c>
      <c r="I613" s="84"/>
      <c r="U613" s="84"/>
    </row>
    <row r="614" spans="1:21" x14ac:dyDescent="0.3">
      <c r="A614" s="69" t="s">
        <v>3337</v>
      </c>
      <c r="B614" s="69"/>
      <c r="C614" t="s">
        <v>3943</v>
      </c>
      <c r="I614" s="84"/>
      <c r="U614" s="84"/>
    </row>
    <row r="615" spans="1:21" x14ac:dyDescent="0.3">
      <c r="A615" s="69" t="s">
        <v>3340</v>
      </c>
      <c r="B615" s="69"/>
      <c r="C615" t="s">
        <v>3944</v>
      </c>
      <c r="I615" s="84"/>
      <c r="U615" s="84"/>
    </row>
    <row r="616" spans="1:21" x14ac:dyDescent="0.3">
      <c r="A616" s="69" t="s">
        <v>3344</v>
      </c>
      <c r="B616" s="69"/>
      <c r="C616" t="s">
        <v>3945</v>
      </c>
      <c r="I616" s="84"/>
      <c r="U616" s="84"/>
    </row>
    <row r="617" spans="1:21" x14ac:dyDescent="0.3">
      <c r="A617" s="69" t="s">
        <v>3349</v>
      </c>
      <c r="B617" s="69"/>
      <c r="C617" t="s">
        <v>3946</v>
      </c>
      <c r="I617" s="84"/>
      <c r="U617" s="84"/>
    </row>
    <row r="618" spans="1:21" x14ac:dyDescent="0.3">
      <c r="A618" s="69" t="s">
        <v>3354</v>
      </c>
      <c r="B618" s="69"/>
      <c r="C618" t="s">
        <v>3947</v>
      </c>
      <c r="I618" s="84"/>
      <c r="U618" s="84"/>
    </row>
    <row r="619" spans="1:21" x14ac:dyDescent="0.3">
      <c r="A619" s="69" t="s">
        <v>3359</v>
      </c>
      <c r="B619" s="69"/>
      <c r="C619" t="s">
        <v>3948</v>
      </c>
      <c r="I619" s="84"/>
      <c r="U619" s="84"/>
    </row>
    <row r="620" spans="1:21" x14ac:dyDescent="0.3">
      <c r="A620" s="69" t="s">
        <v>3362</v>
      </c>
      <c r="B620" s="69"/>
      <c r="C620" t="s">
        <v>3949</v>
      </c>
      <c r="I620" s="84"/>
      <c r="U620" s="84"/>
    </row>
    <row r="621" spans="1:21" x14ac:dyDescent="0.3">
      <c r="A621" s="69" t="s">
        <v>3367</v>
      </c>
      <c r="B621" s="69"/>
      <c r="C621" t="s">
        <v>3950</v>
      </c>
      <c r="I621" s="84"/>
      <c r="U621" s="84"/>
    </row>
    <row r="622" spans="1:21" x14ac:dyDescent="0.3">
      <c r="A622" s="69" t="s">
        <v>3372</v>
      </c>
      <c r="C622" t="s">
        <v>581</v>
      </c>
      <c r="I622" s="84"/>
      <c r="U622" s="84"/>
    </row>
    <row r="623" spans="1:21" x14ac:dyDescent="0.3">
      <c r="C623" t="s">
        <v>3951</v>
      </c>
      <c r="U623" s="84"/>
    </row>
    <row r="624" spans="1:21" x14ac:dyDescent="0.3">
      <c r="C624" t="s">
        <v>3952</v>
      </c>
      <c r="U624" s="84"/>
    </row>
    <row r="625" spans="3:21" x14ac:dyDescent="0.3">
      <c r="C625" t="s">
        <v>3953</v>
      </c>
      <c r="U625" s="84"/>
    </row>
    <row r="626" spans="3:21" x14ac:dyDescent="0.3">
      <c r="C626" t="s">
        <v>3954</v>
      </c>
      <c r="U626" s="84"/>
    </row>
    <row r="627" spans="3:21" x14ac:dyDescent="0.3">
      <c r="C627" t="s">
        <v>3955</v>
      </c>
      <c r="U627" s="84"/>
    </row>
    <row r="628" spans="3:21" x14ac:dyDescent="0.3">
      <c r="C628" t="s">
        <v>3956</v>
      </c>
      <c r="U628" s="84"/>
    </row>
    <row r="629" spans="3:21" x14ac:dyDescent="0.3">
      <c r="C629" t="s">
        <v>3957</v>
      </c>
      <c r="U629" s="84"/>
    </row>
    <row r="630" spans="3:21" x14ac:dyDescent="0.3">
      <c r="C630" t="s">
        <v>3958</v>
      </c>
      <c r="U630" s="84"/>
    </row>
    <row r="631" spans="3:21" x14ac:dyDescent="0.3">
      <c r="C631" t="s">
        <v>3959</v>
      </c>
      <c r="U631" s="84"/>
    </row>
    <row r="632" spans="3:21" x14ac:dyDescent="0.3">
      <c r="C632" t="s">
        <v>3960</v>
      </c>
    </row>
    <row r="633" spans="3:21" x14ac:dyDescent="0.3">
      <c r="C633" t="s">
        <v>3961</v>
      </c>
    </row>
    <row r="634" spans="3:21" x14ac:dyDescent="0.3">
      <c r="C634" t="s">
        <v>3962</v>
      </c>
    </row>
    <row r="635" spans="3:21" x14ac:dyDescent="0.3">
      <c r="C635" t="s">
        <v>3963</v>
      </c>
    </row>
    <row r="636" spans="3:21" x14ac:dyDescent="0.3">
      <c r="C636" t="s">
        <v>3964</v>
      </c>
    </row>
    <row r="637" spans="3:21" x14ac:dyDescent="0.3">
      <c r="C637" t="s">
        <v>3965</v>
      </c>
    </row>
    <row r="638" spans="3:21" x14ac:dyDescent="0.3">
      <c r="C638" t="s">
        <v>3966</v>
      </c>
    </row>
    <row r="639" spans="3:21" x14ac:dyDescent="0.3">
      <c r="C639" t="s">
        <v>3967</v>
      </c>
    </row>
    <row r="640" spans="3:21" x14ac:dyDescent="0.3">
      <c r="C640" t="s">
        <v>3968</v>
      </c>
    </row>
    <row r="641" spans="3:3" x14ac:dyDescent="0.3">
      <c r="C641" t="s">
        <v>3969</v>
      </c>
    </row>
    <row r="642" spans="3:3" x14ac:dyDescent="0.3">
      <c r="C642" t="s">
        <v>3970</v>
      </c>
    </row>
    <row r="643" spans="3:3" x14ac:dyDescent="0.3">
      <c r="C643" t="s">
        <v>3971</v>
      </c>
    </row>
    <row r="644" spans="3:3" x14ac:dyDescent="0.3">
      <c r="C644" t="s">
        <v>3972</v>
      </c>
    </row>
    <row r="645" spans="3:3" x14ac:dyDescent="0.3">
      <c r="C645" t="s">
        <v>3973</v>
      </c>
    </row>
    <row r="646" spans="3:3" x14ac:dyDescent="0.3">
      <c r="C646" t="s">
        <v>3974</v>
      </c>
    </row>
    <row r="647" spans="3:3" x14ac:dyDescent="0.3">
      <c r="C647" t="s">
        <v>3975</v>
      </c>
    </row>
    <row r="648" spans="3:3" x14ac:dyDescent="0.3">
      <c r="C648" t="s">
        <v>3976</v>
      </c>
    </row>
    <row r="649" spans="3:3" x14ac:dyDescent="0.3">
      <c r="C649" t="s">
        <v>3977</v>
      </c>
    </row>
    <row r="650" spans="3:3" x14ac:dyDescent="0.3">
      <c r="C650" t="s">
        <v>1262</v>
      </c>
    </row>
    <row r="651" spans="3:3" x14ac:dyDescent="0.3">
      <c r="C651" t="s">
        <v>1138</v>
      </c>
    </row>
    <row r="652" spans="3:3" x14ac:dyDescent="0.3">
      <c r="C652" t="s">
        <v>3978</v>
      </c>
    </row>
    <row r="653" spans="3:3" x14ac:dyDescent="0.3">
      <c r="C653" t="s">
        <v>3979</v>
      </c>
    </row>
    <row r="654" spans="3:3" x14ac:dyDescent="0.3">
      <c r="C654" t="s">
        <v>2454</v>
      </c>
    </row>
    <row r="655" spans="3:3" x14ac:dyDescent="0.3">
      <c r="C655" t="s">
        <v>3980</v>
      </c>
    </row>
    <row r="656" spans="3:3" x14ac:dyDescent="0.3">
      <c r="C656" t="s">
        <v>3981</v>
      </c>
    </row>
    <row r="657" spans="3:3" x14ac:dyDescent="0.3">
      <c r="C657" t="s">
        <v>2687</v>
      </c>
    </row>
    <row r="658" spans="3:3" x14ac:dyDescent="0.3">
      <c r="C658" t="s">
        <v>3982</v>
      </c>
    </row>
    <row r="659" spans="3:3" x14ac:dyDescent="0.3">
      <c r="C659" t="s">
        <v>3983</v>
      </c>
    </row>
    <row r="660" spans="3:3" x14ac:dyDescent="0.3">
      <c r="C660" t="s">
        <v>3984</v>
      </c>
    </row>
    <row r="661" spans="3:3" x14ac:dyDescent="0.3">
      <c r="C661" t="s">
        <v>356</v>
      </c>
    </row>
    <row r="662" spans="3:3" x14ac:dyDescent="0.3">
      <c r="C662" t="s">
        <v>3985</v>
      </c>
    </row>
    <row r="663" spans="3:3" x14ac:dyDescent="0.3">
      <c r="C663" t="s">
        <v>3986</v>
      </c>
    </row>
    <row r="664" spans="3:3" x14ac:dyDescent="0.3">
      <c r="C664" t="s">
        <v>2557</v>
      </c>
    </row>
    <row r="665" spans="3:3" x14ac:dyDescent="0.3">
      <c r="C665" t="s">
        <v>2782</v>
      </c>
    </row>
    <row r="666" spans="3:3" x14ac:dyDescent="0.3">
      <c r="C666" t="s">
        <v>3987</v>
      </c>
    </row>
    <row r="667" spans="3:3" x14ac:dyDescent="0.3">
      <c r="C667" t="s">
        <v>3988</v>
      </c>
    </row>
    <row r="668" spans="3:3" x14ac:dyDescent="0.3">
      <c r="C668" t="s">
        <v>3989</v>
      </c>
    </row>
    <row r="669" spans="3:3" x14ac:dyDescent="0.3">
      <c r="C669" t="s">
        <v>3990</v>
      </c>
    </row>
    <row r="670" spans="3:3" x14ac:dyDescent="0.3">
      <c r="C670" t="s">
        <v>3991</v>
      </c>
    </row>
    <row r="671" spans="3:3" x14ac:dyDescent="0.3">
      <c r="C671" t="s">
        <v>3992</v>
      </c>
    </row>
    <row r="672" spans="3:3" x14ac:dyDescent="0.3">
      <c r="C672" t="s">
        <v>3993</v>
      </c>
    </row>
    <row r="673" spans="3:3" x14ac:dyDescent="0.3">
      <c r="C673" t="s">
        <v>3994</v>
      </c>
    </row>
    <row r="674" spans="3:3" x14ac:dyDescent="0.3">
      <c r="C674" t="s">
        <v>3995</v>
      </c>
    </row>
    <row r="675" spans="3:3" x14ac:dyDescent="0.3">
      <c r="C675" t="s">
        <v>3996</v>
      </c>
    </row>
    <row r="676" spans="3:3" x14ac:dyDescent="0.3">
      <c r="C676" t="s">
        <v>3997</v>
      </c>
    </row>
    <row r="677" spans="3:3" x14ac:dyDescent="0.3">
      <c r="C677" t="s">
        <v>2836</v>
      </c>
    </row>
    <row r="678" spans="3:3" x14ac:dyDescent="0.3">
      <c r="C678" t="s">
        <v>3998</v>
      </c>
    </row>
    <row r="679" spans="3:3" x14ac:dyDescent="0.3">
      <c r="C679" t="s">
        <v>3999</v>
      </c>
    </row>
    <row r="680" spans="3:3" x14ac:dyDescent="0.3">
      <c r="C680" t="s">
        <v>4000</v>
      </c>
    </row>
    <row r="681" spans="3:3" x14ac:dyDescent="0.3">
      <c r="C681" t="s">
        <v>578</v>
      </c>
    </row>
    <row r="682" spans="3:3" x14ac:dyDescent="0.3">
      <c r="C682" t="s">
        <v>4001</v>
      </c>
    </row>
    <row r="683" spans="3:3" x14ac:dyDescent="0.3">
      <c r="C683" t="s">
        <v>4002</v>
      </c>
    </row>
    <row r="684" spans="3:3" x14ac:dyDescent="0.3">
      <c r="C684" t="s">
        <v>4003</v>
      </c>
    </row>
    <row r="685" spans="3:3" x14ac:dyDescent="0.3">
      <c r="C685" t="s">
        <v>4004</v>
      </c>
    </row>
    <row r="686" spans="3:3" x14ac:dyDescent="0.3">
      <c r="C686" t="s">
        <v>1758</v>
      </c>
    </row>
    <row r="687" spans="3:3" x14ac:dyDescent="0.3">
      <c r="C687" t="s">
        <v>4005</v>
      </c>
    </row>
    <row r="688" spans="3:3" x14ac:dyDescent="0.3">
      <c r="C688" t="s">
        <v>4006</v>
      </c>
    </row>
    <row r="689" spans="3:3" x14ac:dyDescent="0.3">
      <c r="C689" t="s">
        <v>4007</v>
      </c>
    </row>
    <row r="690" spans="3:3" x14ac:dyDescent="0.3">
      <c r="C690" t="s">
        <v>4008</v>
      </c>
    </row>
    <row r="691" spans="3:3" x14ac:dyDescent="0.3">
      <c r="C691" t="s">
        <v>4009</v>
      </c>
    </row>
    <row r="692" spans="3:3" x14ac:dyDescent="0.3">
      <c r="C692" t="s">
        <v>4010</v>
      </c>
    </row>
    <row r="693" spans="3:3" x14ac:dyDescent="0.3">
      <c r="C693" t="s">
        <v>2201</v>
      </c>
    </row>
    <row r="694" spans="3:3" x14ac:dyDescent="0.3">
      <c r="C694" t="s">
        <v>4011</v>
      </c>
    </row>
    <row r="695" spans="3:3" x14ac:dyDescent="0.3">
      <c r="C695" t="s">
        <v>4012</v>
      </c>
    </row>
    <row r="696" spans="3:3" x14ac:dyDescent="0.3">
      <c r="C696" t="s">
        <v>1146</v>
      </c>
    </row>
    <row r="697" spans="3:3" x14ac:dyDescent="0.3">
      <c r="C697" t="s">
        <v>4013</v>
      </c>
    </row>
    <row r="698" spans="3:3" x14ac:dyDescent="0.3">
      <c r="C698" t="s">
        <v>4014</v>
      </c>
    </row>
    <row r="699" spans="3:3" x14ac:dyDescent="0.3">
      <c r="C699" t="s">
        <v>4015</v>
      </c>
    </row>
    <row r="700" spans="3:3" x14ac:dyDescent="0.3">
      <c r="C700" t="s">
        <v>4016</v>
      </c>
    </row>
    <row r="701" spans="3:3" x14ac:dyDescent="0.3">
      <c r="C701" t="s">
        <v>4017</v>
      </c>
    </row>
    <row r="702" spans="3:3" x14ac:dyDescent="0.3">
      <c r="C702" t="s">
        <v>4018</v>
      </c>
    </row>
    <row r="703" spans="3:3" x14ac:dyDescent="0.3">
      <c r="C703" t="s">
        <v>4019</v>
      </c>
    </row>
    <row r="704" spans="3:3" x14ac:dyDescent="0.3">
      <c r="C704" t="s">
        <v>662</v>
      </c>
    </row>
    <row r="705" spans="3:3" x14ac:dyDescent="0.3">
      <c r="C705" t="s">
        <v>4020</v>
      </c>
    </row>
    <row r="706" spans="3:3" x14ac:dyDescent="0.3">
      <c r="C706" t="s">
        <v>4021</v>
      </c>
    </row>
    <row r="707" spans="3:3" x14ac:dyDescent="0.3">
      <c r="C707" t="s">
        <v>4022</v>
      </c>
    </row>
    <row r="708" spans="3:3" x14ac:dyDescent="0.3">
      <c r="C708" t="s">
        <v>4023</v>
      </c>
    </row>
    <row r="709" spans="3:3" x14ac:dyDescent="0.3">
      <c r="C709" t="s">
        <v>4024</v>
      </c>
    </row>
    <row r="710" spans="3:3" x14ac:dyDescent="0.3">
      <c r="C710" t="s">
        <v>4025</v>
      </c>
    </row>
    <row r="711" spans="3:3" x14ac:dyDescent="0.3">
      <c r="C711" t="s">
        <v>4026</v>
      </c>
    </row>
    <row r="712" spans="3:3" x14ac:dyDescent="0.3">
      <c r="C712" t="s">
        <v>4027</v>
      </c>
    </row>
    <row r="713" spans="3:3" x14ac:dyDescent="0.3">
      <c r="C713" t="s">
        <v>4028</v>
      </c>
    </row>
    <row r="714" spans="3:3" x14ac:dyDescent="0.3">
      <c r="C714" t="s">
        <v>4029</v>
      </c>
    </row>
    <row r="715" spans="3:3" x14ac:dyDescent="0.3">
      <c r="C715" t="s">
        <v>4030</v>
      </c>
    </row>
    <row r="716" spans="3:3" x14ac:dyDescent="0.3">
      <c r="C716" t="s">
        <v>4031</v>
      </c>
    </row>
    <row r="717" spans="3:3" x14ac:dyDescent="0.3">
      <c r="C717" t="s">
        <v>4032</v>
      </c>
    </row>
    <row r="718" spans="3:3" x14ac:dyDescent="0.3">
      <c r="C718" t="s">
        <v>4033</v>
      </c>
    </row>
    <row r="719" spans="3:3" x14ac:dyDescent="0.3">
      <c r="C719" t="s">
        <v>4034</v>
      </c>
    </row>
    <row r="720" spans="3:3" x14ac:dyDescent="0.3">
      <c r="C720" t="s">
        <v>4035</v>
      </c>
    </row>
    <row r="721" spans="3:3" x14ac:dyDescent="0.3">
      <c r="C721" t="s">
        <v>4036</v>
      </c>
    </row>
    <row r="722" spans="3:3" x14ac:dyDescent="0.3">
      <c r="C722" t="s">
        <v>240</v>
      </c>
    </row>
    <row r="723" spans="3:3" x14ac:dyDescent="0.3">
      <c r="C723" t="s">
        <v>4037</v>
      </c>
    </row>
    <row r="724" spans="3:3" x14ac:dyDescent="0.3">
      <c r="C724" t="s">
        <v>4038</v>
      </c>
    </row>
    <row r="725" spans="3:3" x14ac:dyDescent="0.3">
      <c r="C725" t="s">
        <v>4039</v>
      </c>
    </row>
    <row r="726" spans="3:3" x14ac:dyDescent="0.3">
      <c r="C726" t="s">
        <v>1183</v>
      </c>
    </row>
    <row r="727" spans="3:3" x14ac:dyDescent="0.3">
      <c r="C727" t="s">
        <v>4040</v>
      </c>
    </row>
    <row r="728" spans="3:3" x14ac:dyDescent="0.3">
      <c r="C728" t="s">
        <v>4041</v>
      </c>
    </row>
    <row r="729" spans="3:3" x14ac:dyDescent="0.3">
      <c r="C729" t="s">
        <v>4042</v>
      </c>
    </row>
    <row r="730" spans="3:3" x14ac:dyDescent="0.3">
      <c r="C730" t="s">
        <v>4043</v>
      </c>
    </row>
    <row r="731" spans="3:3" x14ac:dyDescent="0.3">
      <c r="C731" t="s">
        <v>4044</v>
      </c>
    </row>
    <row r="732" spans="3:3" x14ac:dyDescent="0.3">
      <c r="C732" t="s">
        <v>4045</v>
      </c>
    </row>
    <row r="733" spans="3:3" x14ac:dyDescent="0.3">
      <c r="C733" t="s">
        <v>4046</v>
      </c>
    </row>
    <row r="734" spans="3:3" x14ac:dyDescent="0.3">
      <c r="C734" t="s">
        <v>4047</v>
      </c>
    </row>
    <row r="735" spans="3:3" x14ac:dyDescent="0.3">
      <c r="C735" t="s">
        <v>4048</v>
      </c>
    </row>
    <row r="736" spans="3:3" x14ac:dyDescent="0.3">
      <c r="C736" t="s">
        <v>4049</v>
      </c>
    </row>
    <row r="737" spans="3:3" x14ac:dyDescent="0.3">
      <c r="C737" t="s">
        <v>1529</v>
      </c>
    </row>
    <row r="738" spans="3:3" x14ac:dyDescent="0.3">
      <c r="C738" t="s">
        <v>4050</v>
      </c>
    </row>
    <row r="739" spans="3:3" x14ac:dyDescent="0.3">
      <c r="C739" t="s">
        <v>4051</v>
      </c>
    </row>
    <row r="740" spans="3:3" x14ac:dyDescent="0.3">
      <c r="C740" t="s">
        <v>4052</v>
      </c>
    </row>
    <row r="741" spans="3:3" x14ac:dyDescent="0.3">
      <c r="C741" t="s">
        <v>4053</v>
      </c>
    </row>
    <row r="742" spans="3:3" x14ac:dyDescent="0.3">
      <c r="C742" t="s">
        <v>4054</v>
      </c>
    </row>
    <row r="743" spans="3:3" x14ac:dyDescent="0.3">
      <c r="C743" t="s">
        <v>4055</v>
      </c>
    </row>
    <row r="744" spans="3:3" x14ac:dyDescent="0.3">
      <c r="C744" t="s">
        <v>4056</v>
      </c>
    </row>
    <row r="745" spans="3:3" x14ac:dyDescent="0.3">
      <c r="C745" t="s">
        <v>4057</v>
      </c>
    </row>
    <row r="746" spans="3:3" x14ac:dyDescent="0.3">
      <c r="C746" t="s">
        <v>4058</v>
      </c>
    </row>
    <row r="747" spans="3:3" x14ac:dyDescent="0.3">
      <c r="C747" t="s">
        <v>4059</v>
      </c>
    </row>
    <row r="748" spans="3:3" x14ac:dyDescent="0.3">
      <c r="C748" t="s">
        <v>4060</v>
      </c>
    </row>
    <row r="749" spans="3:3" x14ac:dyDescent="0.3">
      <c r="C749" t="s">
        <v>4061</v>
      </c>
    </row>
    <row r="750" spans="3:3" x14ac:dyDescent="0.3">
      <c r="C750" t="s">
        <v>1751</v>
      </c>
    </row>
    <row r="751" spans="3:3" x14ac:dyDescent="0.3">
      <c r="C751" t="s">
        <v>4062</v>
      </c>
    </row>
    <row r="752" spans="3:3" x14ac:dyDescent="0.3">
      <c r="C752" t="s">
        <v>4063</v>
      </c>
    </row>
    <row r="753" spans="3:3" x14ac:dyDescent="0.3">
      <c r="C753" t="s">
        <v>4064</v>
      </c>
    </row>
    <row r="754" spans="3:3" x14ac:dyDescent="0.3">
      <c r="C754" t="s">
        <v>4065</v>
      </c>
    </row>
    <row r="755" spans="3:3" x14ac:dyDescent="0.3">
      <c r="C755" t="s">
        <v>4066</v>
      </c>
    </row>
    <row r="756" spans="3:3" x14ac:dyDescent="0.3">
      <c r="C756" t="s">
        <v>4067</v>
      </c>
    </row>
    <row r="757" spans="3:3" x14ac:dyDescent="0.3">
      <c r="C757" t="s">
        <v>1762</v>
      </c>
    </row>
    <row r="758" spans="3:3" x14ac:dyDescent="0.3">
      <c r="C758" t="s">
        <v>3108</v>
      </c>
    </row>
    <row r="759" spans="3:3" x14ac:dyDescent="0.3">
      <c r="C759" t="s">
        <v>4068</v>
      </c>
    </row>
    <row r="760" spans="3:3" x14ac:dyDescent="0.3">
      <c r="C760" t="s">
        <v>3367</v>
      </c>
    </row>
    <row r="761" spans="3:3" x14ac:dyDescent="0.3">
      <c r="C761" t="s">
        <v>4069</v>
      </c>
    </row>
    <row r="762" spans="3:3" x14ac:dyDescent="0.3">
      <c r="C762" t="s">
        <v>4070</v>
      </c>
    </row>
    <row r="763" spans="3:3" x14ac:dyDescent="0.3">
      <c r="C763" t="s">
        <v>4071</v>
      </c>
    </row>
    <row r="764" spans="3:3" x14ac:dyDescent="0.3">
      <c r="C764" t="s">
        <v>4072</v>
      </c>
    </row>
    <row r="765" spans="3:3" x14ac:dyDescent="0.3">
      <c r="C765" t="s">
        <v>4073</v>
      </c>
    </row>
    <row r="766" spans="3:3" x14ac:dyDescent="0.3">
      <c r="C766" t="s">
        <v>4074</v>
      </c>
    </row>
    <row r="767" spans="3:3" x14ac:dyDescent="0.3">
      <c r="C767" t="s">
        <v>2705</v>
      </c>
    </row>
    <row r="768" spans="3:3" x14ac:dyDescent="0.3">
      <c r="C768" t="s">
        <v>4075</v>
      </c>
    </row>
    <row r="769" spans="3:3" x14ac:dyDescent="0.3">
      <c r="C769" t="s">
        <v>4076</v>
      </c>
    </row>
    <row r="770" spans="3:3" x14ac:dyDescent="0.3">
      <c r="C770" t="s">
        <v>92</v>
      </c>
    </row>
    <row r="771" spans="3:3" x14ac:dyDescent="0.3">
      <c r="C771" t="s">
        <v>4077</v>
      </c>
    </row>
    <row r="772" spans="3:3" x14ac:dyDescent="0.3">
      <c r="C772" t="s">
        <v>2948</v>
      </c>
    </row>
    <row r="773" spans="3:3" x14ac:dyDescent="0.3">
      <c r="C773" t="s">
        <v>4078</v>
      </c>
    </row>
    <row r="774" spans="3:3" x14ac:dyDescent="0.3">
      <c r="C774" t="s">
        <v>4079</v>
      </c>
    </row>
    <row r="775" spans="3:3" x14ac:dyDescent="0.3">
      <c r="C775" t="s">
        <v>4080</v>
      </c>
    </row>
    <row r="776" spans="3:3" x14ac:dyDescent="0.3">
      <c r="C776" t="s">
        <v>2666</v>
      </c>
    </row>
    <row r="777" spans="3:3" x14ac:dyDescent="0.3">
      <c r="C777" t="s">
        <v>4081</v>
      </c>
    </row>
    <row r="778" spans="3:3" x14ac:dyDescent="0.3">
      <c r="C778" t="s">
        <v>4082</v>
      </c>
    </row>
    <row r="779" spans="3:3" x14ac:dyDescent="0.3">
      <c r="C779" t="s">
        <v>4083</v>
      </c>
    </row>
    <row r="780" spans="3:3" x14ac:dyDescent="0.3">
      <c r="C780" t="s">
        <v>4084</v>
      </c>
    </row>
    <row r="781" spans="3:3" x14ac:dyDescent="0.3">
      <c r="C781" t="s">
        <v>3079</v>
      </c>
    </row>
    <row r="782" spans="3:3" x14ac:dyDescent="0.3">
      <c r="C782" t="s">
        <v>4085</v>
      </c>
    </row>
    <row r="783" spans="3:3" x14ac:dyDescent="0.3">
      <c r="C783" t="s">
        <v>4086</v>
      </c>
    </row>
    <row r="784" spans="3:3" x14ac:dyDescent="0.3">
      <c r="C784" t="s">
        <v>146</v>
      </c>
    </row>
    <row r="785" spans="3:3" x14ac:dyDescent="0.3">
      <c r="C785" t="s">
        <v>4087</v>
      </c>
    </row>
    <row r="786" spans="3:3" x14ac:dyDescent="0.3">
      <c r="C786" t="s">
        <v>4088</v>
      </c>
    </row>
    <row r="787" spans="3:3" x14ac:dyDescent="0.3">
      <c r="C787" t="s">
        <v>4089</v>
      </c>
    </row>
    <row r="788" spans="3:3" x14ac:dyDescent="0.3">
      <c r="C788" t="s">
        <v>4090</v>
      </c>
    </row>
    <row r="789" spans="3:3" x14ac:dyDescent="0.3">
      <c r="C789" t="s">
        <v>4091</v>
      </c>
    </row>
    <row r="790" spans="3:3" x14ac:dyDescent="0.3">
      <c r="C790" t="s">
        <v>1353</v>
      </c>
    </row>
    <row r="791" spans="3:3" x14ac:dyDescent="0.3">
      <c r="C791" t="s">
        <v>4092</v>
      </c>
    </row>
    <row r="792" spans="3:3" x14ac:dyDescent="0.3">
      <c r="C792" t="s">
        <v>4093</v>
      </c>
    </row>
    <row r="793" spans="3:3" x14ac:dyDescent="0.3">
      <c r="C793" t="s">
        <v>4094</v>
      </c>
    </row>
    <row r="794" spans="3:3" x14ac:dyDescent="0.3">
      <c r="C794" t="s">
        <v>4095</v>
      </c>
    </row>
    <row r="795" spans="3:3" x14ac:dyDescent="0.3">
      <c r="C795" t="s">
        <v>4096</v>
      </c>
    </row>
    <row r="796" spans="3:3" x14ac:dyDescent="0.3">
      <c r="C796" t="s">
        <v>61</v>
      </c>
    </row>
    <row r="797" spans="3:3" x14ac:dyDescent="0.3">
      <c r="C797" t="s">
        <v>301</v>
      </c>
    </row>
    <row r="798" spans="3:3" x14ac:dyDescent="0.3">
      <c r="C798" t="s">
        <v>263</v>
      </c>
    </row>
    <row r="799" spans="3:3" x14ac:dyDescent="0.3">
      <c r="C799" t="s">
        <v>358</v>
      </c>
    </row>
    <row r="800" spans="3:3" x14ac:dyDescent="0.3">
      <c r="C800" t="s">
        <v>4097</v>
      </c>
    </row>
    <row r="801" spans="3:3" x14ac:dyDescent="0.3">
      <c r="C801" t="s">
        <v>4098</v>
      </c>
    </row>
    <row r="802" spans="3:3" x14ac:dyDescent="0.3">
      <c r="C802" t="s">
        <v>4099</v>
      </c>
    </row>
    <row r="803" spans="3:3" x14ac:dyDescent="0.3">
      <c r="C803" t="s">
        <v>4100</v>
      </c>
    </row>
    <row r="804" spans="3:3" x14ac:dyDescent="0.3">
      <c r="C804" t="s">
        <v>4101</v>
      </c>
    </row>
    <row r="805" spans="3:3" x14ac:dyDescent="0.3">
      <c r="C805" t="s">
        <v>4102</v>
      </c>
    </row>
    <row r="806" spans="3:3" x14ac:dyDescent="0.3">
      <c r="C806" t="s">
        <v>4103</v>
      </c>
    </row>
    <row r="807" spans="3:3" x14ac:dyDescent="0.3">
      <c r="C807" t="s">
        <v>4104</v>
      </c>
    </row>
    <row r="808" spans="3:3" x14ac:dyDescent="0.3">
      <c r="C808" t="s">
        <v>4105</v>
      </c>
    </row>
    <row r="809" spans="3:3" x14ac:dyDescent="0.3">
      <c r="C809" t="s">
        <v>4106</v>
      </c>
    </row>
    <row r="810" spans="3:3" x14ac:dyDescent="0.3">
      <c r="C810" t="s">
        <v>4107</v>
      </c>
    </row>
    <row r="811" spans="3:3" x14ac:dyDescent="0.3">
      <c r="C811" t="s">
        <v>4108</v>
      </c>
    </row>
    <row r="812" spans="3:3" x14ac:dyDescent="0.3">
      <c r="C812" t="s">
        <v>4109</v>
      </c>
    </row>
    <row r="813" spans="3:3" x14ac:dyDescent="0.3">
      <c r="C813" t="s">
        <v>4110</v>
      </c>
    </row>
    <row r="814" spans="3:3" x14ac:dyDescent="0.3">
      <c r="C814" t="s">
        <v>4111</v>
      </c>
    </row>
    <row r="815" spans="3:3" x14ac:dyDescent="0.3">
      <c r="C815" t="s">
        <v>4112</v>
      </c>
    </row>
    <row r="816" spans="3:3" x14ac:dyDescent="0.3">
      <c r="C816" t="s">
        <v>4113</v>
      </c>
    </row>
    <row r="817" spans="3:3" x14ac:dyDescent="0.3">
      <c r="C817" t="s">
        <v>4114</v>
      </c>
    </row>
    <row r="818" spans="3:3" x14ac:dyDescent="0.3">
      <c r="C818" t="s">
        <v>4115</v>
      </c>
    </row>
    <row r="819" spans="3:3" x14ac:dyDescent="0.3">
      <c r="C819" t="s">
        <v>359</v>
      </c>
    </row>
    <row r="820" spans="3:3" x14ac:dyDescent="0.3">
      <c r="C820" t="s">
        <v>4116</v>
      </c>
    </row>
    <row r="821" spans="3:3" x14ac:dyDescent="0.3">
      <c r="C821" t="s">
        <v>4117</v>
      </c>
    </row>
    <row r="822" spans="3:3" x14ac:dyDescent="0.3">
      <c r="C822" t="s">
        <v>4118</v>
      </c>
    </row>
    <row r="823" spans="3:3" x14ac:dyDescent="0.3">
      <c r="C823" t="s">
        <v>4119</v>
      </c>
    </row>
    <row r="824" spans="3:3" x14ac:dyDescent="0.3">
      <c r="C824" t="s">
        <v>4120</v>
      </c>
    </row>
    <row r="825" spans="3:3" x14ac:dyDescent="0.3">
      <c r="C825" t="s">
        <v>4121</v>
      </c>
    </row>
    <row r="826" spans="3:3" x14ac:dyDescent="0.3">
      <c r="C826" t="s">
        <v>4122</v>
      </c>
    </row>
    <row r="827" spans="3:3" x14ac:dyDescent="0.3">
      <c r="C827" t="s">
        <v>4123</v>
      </c>
    </row>
    <row r="828" spans="3:3" x14ac:dyDescent="0.3">
      <c r="C828" t="s">
        <v>4124</v>
      </c>
    </row>
    <row r="829" spans="3:3" x14ac:dyDescent="0.3">
      <c r="C829" t="s">
        <v>4125</v>
      </c>
    </row>
    <row r="830" spans="3:3" x14ac:dyDescent="0.3">
      <c r="C830" t="s">
        <v>4126</v>
      </c>
    </row>
    <row r="831" spans="3:3" x14ac:dyDescent="0.3">
      <c r="C831" t="s">
        <v>4127</v>
      </c>
    </row>
    <row r="832" spans="3:3" x14ac:dyDescent="0.3">
      <c r="C832" t="s">
        <v>4128</v>
      </c>
    </row>
    <row r="833" spans="3:3" x14ac:dyDescent="0.3">
      <c r="C833" t="s">
        <v>4129</v>
      </c>
    </row>
    <row r="834" spans="3:3" x14ac:dyDescent="0.3">
      <c r="C834" t="s">
        <v>4130</v>
      </c>
    </row>
    <row r="835" spans="3:3" x14ac:dyDescent="0.3">
      <c r="C835" t="s">
        <v>4131</v>
      </c>
    </row>
    <row r="836" spans="3:3" x14ac:dyDescent="0.3">
      <c r="C836" t="s">
        <v>4132</v>
      </c>
    </row>
    <row r="837" spans="3:3" x14ac:dyDescent="0.3">
      <c r="C837" t="s">
        <v>4133</v>
      </c>
    </row>
    <row r="838" spans="3:3" x14ac:dyDescent="0.3">
      <c r="C838" t="s">
        <v>4134</v>
      </c>
    </row>
    <row r="839" spans="3:3" x14ac:dyDescent="0.3">
      <c r="C839" t="s">
        <v>4135</v>
      </c>
    </row>
    <row r="840" spans="3:3" x14ac:dyDescent="0.3">
      <c r="C840" t="s">
        <v>4136</v>
      </c>
    </row>
    <row r="841" spans="3:3" x14ac:dyDescent="0.3">
      <c r="C841" t="s">
        <v>4137</v>
      </c>
    </row>
    <row r="842" spans="3:3" x14ac:dyDescent="0.3">
      <c r="C842" t="s">
        <v>4138</v>
      </c>
    </row>
    <row r="843" spans="3:3" x14ac:dyDescent="0.3">
      <c r="C843" t="s">
        <v>4139</v>
      </c>
    </row>
    <row r="844" spans="3:3" x14ac:dyDescent="0.3">
      <c r="C844" t="s">
        <v>4140</v>
      </c>
    </row>
    <row r="845" spans="3:3" x14ac:dyDescent="0.3">
      <c r="C845" t="s">
        <v>4141</v>
      </c>
    </row>
    <row r="846" spans="3:3" x14ac:dyDescent="0.3">
      <c r="C846" t="s">
        <v>4142</v>
      </c>
    </row>
    <row r="847" spans="3:3" x14ac:dyDescent="0.3">
      <c r="C847" t="s">
        <v>4143</v>
      </c>
    </row>
    <row r="848" spans="3:3" x14ac:dyDescent="0.3">
      <c r="C848" t="s">
        <v>4144</v>
      </c>
    </row>
    <row r="849" spans="3:3" x14ac:dyDescent="0.3">
      <c r="C849" t="s">
        <v>4145</v>
      </c>
    </row>
    <row r="850" spans="3:3" x14ac:dyDescent="0.3">
      <c r="C850" t="s">
        <v>4146</v>
      </c>
    </row>
    <row r="851" spans="3:3" x14ac:dyDescent="0.3">
      <c r="C851" t="s">
        <v>4147</v>
      </c>
    </row>
    <row r="852" spans="3:3" x14ac:dyDescent="0.3">
      <c r="C852" t="s">
        <v>4148</v>
      </c>
    </row>
    <row r="853" spans="3:3" x14ac:dyDescent="0.3">
      <c r="C853" t="s">
        <v>4149</v>
      </c>
    </row>
    <row r="854" spans="3:3" x14ac:dyDescent="0.3">
      <c r="C854" t="s">
        <v>2422</v>
      </c>
    </row>
    <row r="855" spans="3:3" x14ac:dyDescent="0.3">
      <c r="C855" t="s">
        <v>4150</v>
      </c>
    </row>
    <row r="856" spans="3:3" x14ac:dyDescent="0.3">
      <c r="C856" t="s">
        <v>4151</v>
      </c>
    </row>
    <row r="857" spans="3:3" x14ac:dyDescent="0.3">
      <c r="C857" t="s">
        <v>4152</v>
      </c>
    </row>
    <row r="858" spans="3:3" x14ac:dyDescent="0.3">
      <c r="C858" t="s">
        <v>4153</v>
      </c>
    </row>
    <row r="859" spans="3:3" x14ac:dyDescent="0.3">
      <c r="C859" t="s">
        <v>4154</v>
      </c>
    </row>
    <row r="860" spans="3:3" x14ac:dyDescent="0.3">
      <c r="C860" t="s">
        <v>4155</v>
      </c>
    </row>
    <row r="861" spans="3:3" x14ac:dyDescent="0.3">
      <c r="C861" t="s">
        <v>4156</v>
      </c>
    </row>
    <row r="862" spans="3:3" x14ac:dyDescent="0.3">
      <c r="C862" t="s">
        <v>4157</v>
      </c>
    </row>
    <row r="863" spans="3:3" x14ac:dyDescent="0.3">
      <c r="C863" t="s">
        <v>4158</v>
      </c>
    </row>
    <row r="864" spans="3:3" x14ac:dyDescent="0.3">
      <c r="C864" t="s">
        <v>4159</v>
      </c>
    </row>
    <row r="865" spans="3:3" x14ac:dyDescent="0.3">
      <c r="C865" t="s">
        <v>4160</v>
      </c>
    </row>
    <row r="866" spans="3:3" x14ac:dyDescent="0.3">
      <c r="C866" t="s">
        <v>4161</v>
      </c>
    </row>
    <row r="867" spans="3:3" x14ac:dyDescent="0.3">
      <c r="C867" t="s">
        <v>4162</v>
      </c>
    </row>
    <row r="868" spans="3:3" x14ac:dyDescent="0.3">
      <c r="C868" t="s">
        <v>4163</v>
      </c>
    </row>
    <row r="869" spans="3:3" x14ac:dyDescent="0.3">
      <c r="C869" t="s">
        <v>2880</v>
      </c>
    </row>
    <row r="870" spans="3:3" x14ac:dyDescent="0.3">
      <c r="C870" t="s">
        <v>2144</v>
      </c>
    </row>
    <row r="871" spans="3:3" x14ac:dyDescent="0.3">
      <c r="C871" t="s">
        <v>4164</v>
      </c>
    </row>
    <row r="872" spans="3:3" x14ac:dyDescent="0.3">
      <c r="C872" t="s">
        <v>4165</v>
      </c>
    </row>
    <row r="873" spans="3:3" x14ac:dyDescent="0.3">
      <c r="C873" t="s">
        <v>4166</v>
      </c>
    </row>
    <row r="874" spans="3:3" x14ac:dyDescent="0.3">
      <c r="C874" t="s">
        <v>4167</v>
      </c>
    </row>
    <row r="875" spans="3:3" x14ac:dyDescent="0.3">
      <c r="C875" t="s">
        <v>4168</v>
      </c>
    </row>
    <row r="876" spans="3:3" x14ac:dyDescent="0.3">
      <c r="C876" t="s">
        <v>4169</v>
      </c>
    </row>
    <row r="877" spans="3:3" x14ac:dyDescent="0.3">
      <c r="C877" t="s">
        <v>720</v>
      </c>
    </row>
    <row r="878" spans="3:3" x14ac:dyDescent="0.3">
      <c r="C878" t="s">
        <v>4170</v>
      </c>
    </row>
    <row r="879" spans="3:3" x14ac:dyDescent="0.3">
      <c r="C879" t="s">
        <v>4171</v>
      </c>
    </row>
    <row r="880" spans="3:3" x14ac:dyDescent="0.3">
      <c r="C880" t="s">
        <v>4172</v>
      </c>
    </row>
    <row r="881" spans="3:3" x14ac:dyDescent="0.3">
      <c r="C881" t="s">
        <v>4173</v>
      </c>
    </row>
    <row r="882" spans="3:3" x14ac:dyDescent="0.3">
      <c r="C882" t="s">
        <v>1020</v>
      </c>
    </row>
    <row r="883" spans="3:3" x14ac:dyDescent="0.3">
      <c r="C883" t="s">
        <v>4174</v>
      </c>
    </row>
    <row r="884" spans="3:3" x14ac:dyDescent="0.3">
      <c r="C884" t="s">
        <v>4175</v>
      </c>
    </row>
    <row r="885" spans="3:3" x14ac:dyDescent="0.3">
      <c r="C885" t="s">
        <v>4176</v>
      </c>
    </row>
    <row r="886" spans="3:3" x14ac:dyDescent="0.3">
      <c r="C886" t="s">
        <v>2365</v>
      </c>
    </row>
    <row r="887" spans="3:3" x14ac:dyDescent="0.3">
      <c r="C887" t="s">
        <v>4177</v>
      </c>
    </row>
    <row r="888" spans="3:3" x14ac:dyDescent="0.3">
      <c r="C888" t="s">
        <v>2987</v>
      </c>
    </row>
    <row r="889" spans="3:3" x14ac:dyDescent="0.3">
      <c r="C889" t="s">
        <v>4178</v>
      </c>
    </row>
    <row r="890" spans="3:3" x14ac:dyDescent="0.3">
      <c r="C890" t="s">
        <v>2372</v>
      </c>
    </row>
    <row r="891" spans="3:3" x14ac:dyDescent="0.3">
      <c r="C891" t="s">
        <v>4179</v>
      </c>
    </row>
    <row r="892" spans="3:3" x14ac:dyDescent="0.3">
      <c r="C892" t="s">
        <v>4180</v>
      </c>
    </row>
    <row r="893" spans="3:3" x14ac:dyDescent="0.3">
      <c r="C893" t="s">
        <v>624</v>
      </c>
    </row>
    <row r="894" spans="3:3" x14ac:dyDescent="0.3">
      <c r="C894" t="s">
        <v>4181</v>
      </c>
    </row>
    <row r="895" spans="3:3" x14ac:dyDescent="0.3">
      <c r="C895" t="s">
        <v>4182</v>
      </c>
    </row>
    <row r="896" spans="3:3" x14ac:dyDescent="0.3">
      <c r="C896" t="s">
        <v>2969</v>
      </c>
    </row>
    <row r="897" spans="3:3" x14ac:dyDescent="0.3">
      <c r="C897" t="s">
        <v>4183</v>
      </c>
    </row>
    <row r="898" spans="3:3" x14ac:dyDescent="0.3">
      <c r="C898" t="s">
        <v>323</v>
      </c>
    </row>
    <row r="899" spans="3:3" x14ac:dyDescent="0.3">
      <c r="C899" t="s">
        <v>53</v>
      </c>
    </row>
    <row r="900" spans="3:3" x14ac:dyDescent="0.3">
      <c r="C900" t="s">
        <v>4184</v>
      </c>
    </row>
    <row r="901" spans="3:3" x14ac:dyDescent="0.3">
      <c r="C901" t="s">
        <v>4185</v>
      </c>
    </row>
    <row r="902" spans="3:3" x14ac:dyDescent="0.3">
      <c r="C902" t="s">
        <v>175</v>
      </c>
    </row>
    <row r="903" spans="3:3" x14ac:dyDescent="0.3">
      <c r="C903" t="s">
        <v>120</v>
      </c>
    </row>
    <row r="904" spans="3:3" x14ac:dyDescent="0.3">
      <c r="C904" t="s">
        <v>4186</v>
      </c>
    </row>
    <row r="905" spans="3:3" x14ac:dyDescent="0.3">
      <c r="C905" t="s">
        <v>99</v>
      </c>
    </row>
    <row r="906" spans="3:3" x14ac:dyDescent="0.3">
      <c r="C906" t="s">
        <v>4187</v>
      </c>
    </row>
    <row r="907" spans="3:3" x14ac:dyDescent="0.3">
      <c r="C907" t="s">
        <v>4188</v>
      </c>
    </row>
    <row r="908" spans="3:3" x14ac:dyDescent="0.3">
      <c r="C908" t="s">
        <v>4189</v>
      </c>
    </row>
    <row r="909" spans="3:3" x14ac:dyDescent="0.3">
      <c r="C909" t="s">
        <v>4190</v>
      </c>
    </row>
    <row r="910" spans="3:3" x14ac:dyDescent="0.3">
      <c r="C910" t="s">
        <v>4191</v>
      </c>
    </row>
    <row r="911" spans="3:3" x14ac:dyDescent="0.3">
      <c r="C911" t="s">
        <v>1789</v>
      </c>
    </row>
    <row r="912" spans="3:3" x14ac:dyDescent="0.3">
      <c r="C912" t="s">
        <v>4192</v>
      </c>
    </row>
    <row r="913" spans="3:3" x14ac:dyDescent="0.3">
      <c r="C913" t="s">
        <v>4193</v>
      </c>
    </row>
    <row r="914" spans="3:3" x14ac:dyDescent="0.3">
      <c r="C914" t="s">
        <v>4194</v>
      </c>
    </row>
    <row r="915" spans="3:3" x14ac:dyDescent="0.3">
      <c r="C915" t="s">
        <v>4195</v>
      </c>
    </row>
    <row r="916" spans="3:3" x14ac:dyDescent="0.3">
      <c r="C916" t="s">
        <v>4196</v>
      </c>
    </row>
    <row r="917" spans="3:3" x14ac:dyDescent="0.3">
      <c r="C917" t="s">
        <v>4197</v>
      </c>
    </row>
    <row r="918" spans="3:3" x14ac:dyDescent="0.3">
      <c r="C918" t="s">
        <v>4198</v>
      </c>
    </row>
    <row r="919" spans="3:3" x14ac:dyDescent="0.3">
      <c r="C919" t="s">
        <v>4199</v>
      </c>
    </row>
    <row r="920" spans="3:3" x14ac:dyDescent="0.3">
      <c r="C920" t="s">
        <v>4200</v>
      </c>
    </row>
    <row r="921" spans="3:3" x14ac:dyDescent="0.3">
      <c r="C921" t="s">
        <v>1540</v>
      </c>
    </row>
    <row r="922" spans="3:3" x14ac:dyDescent="0.3">
      <c r="C922" t="s">
        <v>4201</v>
      </c>
    </row>
    <row r="923" spans="3:3" x14ac:dyDescent="0.3">
      <c r="C923" t="s">
        <v>4202</v>
      </c>
    </row>
    <row r="924" spans="3:3" x14ac:dyDescent="0.3">
      <c r="C924" t="s">
        <v>4203</v>
      </c>
    </row>
    <row r="925" spans="3:3" x14ac:dyDescent="0.3">
      <c r="C925" t="s">
        <v>4204</v>
      </c>
    </row>
    <row r="926" spans="3:3" x14ac:dyDescent="0.3">
      <c r="C926" t="s">
        <v>688</v>
      </c>
    </row>
    <row r="927" spans="3:3" x14ac:dyDescent="0.3">
      <c r="C927" t="s">
        <v>4205</v>
      </c>
    </row>
    <row r="928" spans="3:3" x14ac:dyDescent="0.3">
      <c r="C928" t="s">
        <v>4206</v>
      </c>
    </row>
    <row r="929" spans="3:3" x14ac:dyDescent="0.3">
      <c r="C929" t="s">
        <v>160</v>
      </c>
    </row>
    <row r="930" spans="3:3" x14ac:dyDescent="0.3">
      <c r="C930" t="s">
        <v>4207</v>
      </c>
    </row>
    <row r="931" spans="3:3" x14ac:dyDescent="0.3">
      <c r="C931" t="s">
        <v>4208</v>
      </c>
    </row>
    <row r="932" spans="3:3" x14ac:dyDescent="0.3">
      <c r="C932" t="s">
        <v>4209</v>
      </c>
    </row>
    <row r="933" spans="3:3" x14ac:dyDescent="0.3">
      <c r="C933" t="s">
        <v>4210</v>
      </c>
    </row>
    <row r="934" spans="3:3" x14ac:dyDescent="0.3">
      <c r="C934" t="s">
        <v>4211</v>
      </c>
    </row>
    <row r="935" spans="3:3" x14ac:dyDescent="0.3">
      <c r="C935" t="s">
        <v>2909</v>
      </c>
    </row>
    <row r="936" spans="3:3" x14ac:dyDescent="0.3">
      <c r="C936" t="s">
        <v>4212</v>
      </c>
    </row>
    <row r="937" spans="3:3" x14ac:dyDescent="0.3">
      <c r="C937" t="s">
        <v>4213</v>
      </c>
    </row>
    <row r="938" spans="3:3" x14ac:dyDescent="0.3">
      <c r="C938" t="s">
        <v>3313</v>
      </c>
    </row>
    <row r="939" spans="3:3" x14ac:dyDescent="0.3">
      <c r="C939" t="s">
        <v>4214</v>
      </c>
    </row>
    <row r="940" spans="3:3" x14ac:dyDescent="0.3">
      <c r="C940" t="s">
        <v>4215</v>
      </c>
    </row>
    <row r="941" spans="3:3" x14ac:dyDescent="0.3">
      <c r="C941" t="s">
        <v>4216</v>
      </c>
    </row>
    <row r="942" spans="3:3" x14ac:dyDescent="0.3">
      <c r="C942" t="s">
        <v>4217</v>
      </c>
    </row>
    <row r="943" spans="3:3" x14ac:dyDescent="0.3">
      <c r="C943" t="s">
        <v>707</v>
      </c>
    </row>
    <row r="944" spans="3:3" x14ac:dyDescent="0.3">
      <c r="C944" t="s">
        <v>4218</v>
      </c>
    </row>
    <row r="945" spans="3:3" x14ac:dyDescent="0.3">
      <c r="C945" t="s">
        <v>4219</v>
      </c>
    </row>
    <row r="946" spans="3:3" x14ac:dyDescent="0.3">
      <c r="C946" t="s">
        <v>4220</v>
      </c>
    </row>
    <row r="947" spans="3:3" x14ac:dyDescent="0.3">
      <c r="C947" t="s">
        <v>4221</v>
      </c>
    </row>
    <row r="948" spans="3:3" x14ac:dyDescent="0.3">
      <c r="C948" t="s">
        <v>4222</v>
      </c>
    </row>
    <row r="949" spans="3:3" x14ac:dyDescent="0.3">
      <c r="C949" t="s">
        <v>4223</v>
      </c>
    </row>
    <row r="950" spans="3:3" x14ac:dyDescent="0.3">
      <c r="C950" t="s">
        <v>4224</v>
      </c>
    </row>
    <row r="951" spans="3:3" x14ac:dyDescent="0.3">
      <c r="C951" t="s">
        <v>4225</v>
      </c>
    </row>
    <row r="952" spans="3:3" x14ac:dyDescent="0.3">
      <c r="C952" t="s">
        <v>2110</v>
      </c>
    </row>
    <row r="953" spans="3:3" x14ac:dyDescent="0.3">
      <c r="C953" t="s">
        <v>409</v>
      </c>
    </row>
    <row r="954" spans="3:3" x14ac:dyDescent="0.3">
      <c r="C954" t="s">
        <v>726</v>
      </c>
    </row>
    <row r="955" spans="3:3" x14ac:dyDescent="0.3">
      <c r="C955" t="s">
        <v>4226</v>
      </c>
    </row>
    <row r="956" spans="3:3" x14ac:dyDescent="0.3">
      <c r="C956" t="s">
        <v>3372</v>
      </c>
    </row>
    <row r="957" spans="3:3" x14ac:dyDescent="0.3">
      <c r="C957" t="s">
        <v>4227</v>
      </c>
    </row>
    <row r="958" spans="3:3" x14ac:dyDescent="0.3">
      <c r="C958" t="s">
        <v>4228</v>
      </c>
    </row>
    <row r="959" spans="3:3" x14ac:dyDescent="0.3">
      <c r="C959" t="s">
        <v>226</v>
      </c>
    </row>
    <row r="960" spans="3:3" x14ac:dyDescent="0.3">
      <c r="C960" t="s">
        <v>79</v>
      </c>
    </row>
    <row r="961" spans="3:3" x14ac:dyDescent="0.3">
      <c r="C961" t="s">
        <v>4229</v>
      </c>
    </row>
    <row r="962" spans="3:3" x14ac:dyDescent="0.3">
      <c r="C962" t="s">
        <v>321</v>
      </c>
    </row>
    <row r="963" spans="3:3" x14ac:dyDescent="0.3">
      <c r="C963" t="s">
        <v>4230</v>
      </c>
    </row>
    <row r="964" spans="3:3" x14ac:dyDescent="0.3">
      <c r="C964" t="s">
        <v>4231</v>
      </c>
    </row>
    <row r="965" spans="3:3" x14ac:dyDescent="0.3">
      <c r="C965" t="s">
        <v>300</v>
      </c>
    </row>
    <row r="966" spans="3:3" x14ac:dyDescent="0.3">
      <c r="C966" t="s">
        <v>4232</v>
      </c>
    </row>
    <row r="967" spans="3:3" x14ac:dyDescent="0.3">
      <c r="C967" t="s">
        <v>4233</v>
      </c>
    </row>
    <row r="968" spans="3:3" x14ac:dyDescent="0.3">
      <c r="C968" t="s">
        <v>4234</v>
      </c>
    </row>
    <row r="969" spans="3:3" x14ac:dyDescent="0.3">
      <c r="C969" t="s">
        <v>4235</v>
      </c>
    </row>
    <row r="970" spans="3:3" x14ac:dyDescent="0.3">
      <c r="C970" t="s">
        <v>2938</v>
      </c>
    </row>
    <row r="971" spans="3:3" x14ac:dyDescent="0.3">
      <c r="C971" t="s">
        <v>4236</v>
      </c>
    </row>
    <row r="972" spans="3:3" x14ac:dyDescent="0.3">
      <c r="C972" t="s">
        <v>4237</v>
      </c>
    </row>
    <row r="973" spans="3:3" x14ac:dyDescent="0.3">
      <c r="C973" t="s">
        <v>4238</v>
      </c>
    </row>
    <row r="974" spans="3:3" x14ac:dyDescent="0.3">
      <c r="C974" t="s">
        <v>1512</v>
      </c>
    </row>
    <row r="975" spans="3:3" x14ac:dyDescent="0.3">
      <c r="C975" t="s">
        <v>4239</v>
      </c>
    </row>
    <row r="976" spans="3:3" x14ac:dyDescent="0.3">
      <c r="C976" t="s">
        <v>4240</v>
      </c>
    </row>
    <row r="977" spans="3:3" x14ac:dyDescent="0.3">
      <c r="C977" t="s">
        <v>4241</v>
      </c>
    </row>
    <row r="978" spans="3:3" x14ac:dyDescent="0.3">
      <c r="C978" t="s">
        <v>2527</v>
      </c>
    </row>
    <row r="979" spans="3:3" x14ac:dyDescent="0.3">
      <c r="C979" t="s">
        <v>3354</v>
      </c>
    </row>
    <row r="980" spans="3:3" x14ac:dyDescent="0.3">
      <c r="C980" t="s">
        <v>144</v>
      </c>
    </row>
    <row r="981" spans="3:3" x14ac:dyDescent="0.3">
      <c r="C981" t="s">
        <v>3344</v>
      </c>
    </row>
    <row r="982" spans="3:3" x14ac:dyDescent="0.3">
      <c r="C982" t="s">
        <v>4242</v>
      </c>
    </row>
    <row r="983" spans="3:3" x14ac:dyDescent="0.3">
      <c r="C983" t="s">
        <v>379</v>
      </c>
    </row>
    <row r="984" spans="3:3" x14ac:dyDescent="0.3">
      <c r="C984" t="s">
        <v>4243</v>
      </c>
    </row>
    <row r="985" spans="3:3" x14ac:dyDescent="0.3">
      <c r="C985" t="s">
        <v>344</v>
      </c>
    </row>
    <row r="986" spans="3:3" x14ac:dyDescent="0.3">
      <c r="C986" t="s">
        <v>4244</v>
      </c>
    </row>
    <row r="987" spans="3:3" x14ac:dyDescent="0.3">
      <c r="C987" t="s">
        <v>4245</v>
      </c>
    </row>
    <row r="988" spans="3:3" x14ac:dyDescent="0.3">
      <c r="C988" t="s">
        <v>1452</v>
      </c>
    </row>
    <row r="989" spans="3:3" x14ac:dyDescent="0.3">
      <c r="C989" t="s">
        <v>4246</v>
      </c>
    </row>
    <row r="990" spans="3:3" x14ac:dyDescent="0.3">
      <c r="C990" t="s">
        <v>4247</v>
      </c>
    </row>
    <row r="991" spans="3:3" x14ac:dyDescent="0.3">
      <c r="C991" t="s">
        <v>4249</v>
      </c>
    </row>
    <row r="992" spans="3:3" x14ac:dyDescent="0.3">
      <c r="C992" t="s">
        <v>286</v>
      </c>
    </row>
    <row r="993" spans="3:3" x14ac:dyDescent="0.3">
      <c r="C993" t="s">
        <v>4250</v>
      </c>
    </row>
    <row r="994" spans="3:3" x14ac:dyDescent="0.3">
      <c r="C994" t="s">
        <v>4251</v>
      </c>
    </row>
    <row r="995" spans="3:3" x14ac:dyDescent="0.3">
      <c r="C995" t="s">
        <v>1845</v>
      </c>
    </row>
    <row r="996" spans="3:3" x14ac:dyDescent="0.3">
      <c r="C996" t="s">
        <v>4252</v>
      </c>
    </row>
    <row r="997" spans="3:3" x14ac:dyDescent="0.3">
      <c r="C997" t="s">
        <v>4253</v>
      </c>
    </row>
    <row r="998" spans="3:3" x14ac:dyDescent="0.3">
      <c r="C998" t="s">
        <v>4254</v>
      </c>
    </row>
    <row r="999" spans="3:3" x14ac:dyDescent="0.3">
      <c r="C999" t="s">
        <v>4255</v>
      </c>
    </row>
    <row r="1000" spans="3:3" x14ac:dyDescent="0.3">
      <c r="C1000" t="s">
        <v>4256</v>
      </c>
    </row>
    <row r="1001" spans="3:3" x14ac:dyDescent="0.3">
      <c r="C1001" t="s">
        <v>4257</v>
      </c>
    </row>
    <row r="1002" spans="3:3" x14ac:dyDescent="0.3">
      <c r="C1002" t="s">
        <v>4258</v>
      </c>
    </row>
    <row r="1003" spans="3:3" x14ac:dyDescent="0.3">
      <c r="C1003" t="s">
        <v>4259</v>
      </c>
    </row>
    <row r="1004" spans="3:3" x14ac:dyDescent="0.3">
      <c r="C1004" t="s">
        <v>4260</v>
      </c>
    </row>
    <row r="1005" spans="3:3" x14ac:dyDescent="0.3">
      <c r="C1005" t="s">
        <v>1162</v>
      </c>
    </row>
    <row r="1006" spans="3:3" x14ac:dyDescent="0.3">
      <c r="C1006" t="s">
        <v>4261</v>
      </c>
    </row>
    <row r="1007" spans="3:3" x14ac:dyDescent="0.3">
      <c r="C1007" t="s">
        <v>1337</v>
      </c>
    </row>
    <row r="1008" spans="3:3" x14ac:dyDescent="0.3">
      <c r="C1008" t="s">
        <v>4262</v>
      </c>
    </row>
    <row r="1009" spans="3:3" x14ac:dyDescent="0.3">
      <c r="C1009" t="s">
        <v>4263</v>
      </c>
    </row>
    <row r="1010" spans="3:3" x14ac:dyDescent="0.3">
      <c r="C1010" t="s">
        <v>4264</v>
      </c>
    </row>
    <row r="1011" spans="3:3" x14ac:dyDescent="0.3">
      <c r="C1011" t="s">
        <v>4265</v>
      </c>
    </row>
    <row r="1012" spans="3:3" x14ac:dyDescent="0.3">
      <c r="C1012" t="s">
        <v>4266</v>
      </c>
    </row>
    <row r="1013" spans="3:3" x14ac:dyDescent="0.3">
      <c r="C1013" t="s">
        <v>4267</v>
      </c>
    </row>
    <row r="1014" spans="3:3" x14ac:dyDescent="0.3">
      <c r="C1014" t="s">
        <v>3333</v>
      </c>
    </row>
    <row r="1015" spans="3:3" x14ac:dyDescent="0.3">
      <c r="C1015" t="s">
        <v>4268</v>
      </c>
    </row>
    <row r="1016" spans="3:3" x14ac:dyDescent="0.3">
      <c r="C1016" t="s">
        <v>2847</v>
      </c>
    </row>
    <row r="1017" spans="3:3" x14ac:dyDescent="0.3">
      <c r="C1017" t="s">
        <v>4269</v>
      </c>
    </row>
    <row r="1018" spans="3:3" x14ac:dyDescent="0.3">
      <c r="C1018" t="s">
        <v>4270</v>
      </c>
    </row>
    <row r="1019" spans="3:3" x14ac:dyDescent="0.3">
      <c r="C1019" t="s">
        <v>4271</v>
      </c>
    </row>
    <row r="1020" spans="3:3" x14ac:dyDescent="0.3">
      <c r="C1020" t="s">
        <v>2877</v>
      </c>
    </row>
    <row r="1021" spans="3:3" x14ac:dyDescent="0.3">
      <c r="C1021" t="s">
        <v>4272</v>
      </c>
    </row>
    <row r="1022" spans="3:3" x14ac:dyDescent="0.3">
      <c r="C1022" t="s">
        <v>4273</v>
      </c>
    </row>
    <row r="1023" spans="3:3" x14ac:dyDescent="0.3">
      <c r="C1023" t="s">
        <v>4274</v>
      </c>
    </row>
    <row r="1024" spans="3:3" x14ac:dyDescent="0.3">
      <c r="C1024" t="s">
        <v>4275</v>
      </c>
    </row>
    <row r="1025" spans="3:3" x14ac:dyDescent="0.3">
      <c r="C1025" t="s">
        <v>4276</v>
      </c>
    </row>
    <row r="1026" spans="3:3" x14ac:dyDescent="0.3">
      <c r="C1026" t="s">
        <v>4277</v>
      </c>
    </row>
    <row r="1027" spans="3:3" x14ac:dyDescent="0.3">
      <c r="C1027" t="s">
        <v>4278</v>
      </c>
    </row>
    <row r="1028" spans="3:3" x14ac:dyDescent="0.3">
      <c r="C1028" t="s">
        <v>4279</v>
      </c>
    </row>
    <row r="1029" spans="3:3" x14ac:dyDescent="0.3">
      <c r="C1029" t="s">
        <v>3015</v>
      </c>
    </row>
    <row r="1030" spans="3:3" x14ac:dyDescent="0.3">
      <c r="C1030" t="s">
        <v>629</v>
      </c>
    </row>
    <row r="1031" spans="3:3" x14ac:dyDescent="0.3">
      <c r="C1031" t="s">
        <v>4280</v>
      </c>
    </row>
    <row r="1032" spans="3:3" x14ac:dyDescent="0.3">
      <c r="C1032" t="s">
        <v>4281</v>
      </c>
    </row>
    <row r="1033" spans="3:3" x14ac:dyDescent="0.3">
      <c r="C1033" t="s">
        <v>2627</v>
      </c>
    </row>
    <row r="1034" spans="3:3" x14ac:dyDescent="0.3">
      <c r="C1034" t="s">
        <v>539</v>
      </c>
    </row>
    <row r="1035" spans="3:3" x14ac:dyDescent="0.3">
      <c r="C1035" t="s">
        <v>4282</v>
      </c>
    </row>
    <row r="1036" spans="3:3" x14ac:dyDescent="0.3">
      <c r="C1036" t="s">
        <v>4283</v>
      </c>
    </row>
    <row r="1037" spans="3:3" x14ac:dyDescent="0.3">
      <c r="C1037" t="s">
        <v>4284</v>
      </c>
    </row>
    <row r="1038" spans="3:3" x14ac:dyDescent="0.3">
      <c r="C1038" t="s">
        <v>2850</v>
      </c>
    </row>
    <row r="1039" spans="3:3" x14ac:dyDescent="0.3">
      <c r="C1039" t="s">
        <v>4285</v>
      </c>
    </row>
    <row r="1040" spans="3:3" x14ac:dyDescent="0.3">
      <c r="C1040" t="s">
        <v>3070</v>
      </c>
    </row>
    <row r="1041" spans="3:3" x14ac:dyDescent="0.3">
      <c r="C1041" t="s">
        <v>4286</v>
      </c>
    </row>
    <row r="1042" spans="3:3" x14ac:dyDescent="0.3">
      <c r="C1042" t="s">
        <v>4287</v>
      </c>
    </row>
    <row r="1043" spans="3:3" x14ac:dyDescent="0.3">
      <c r="C1043" t="s">
        <v>2660</v>
      </c>
    </row>
    <row r="1044" spans="3:3" x14ac:dyDescent="0.3">
      <c r="C1044" t="s">
        <v>4288</v>
      </c>
    </row>
    <row r="1045" spans="3:3" x14ac:dyDescent="0.3">
      <c r="C1045" t="s">
        <v>4289</v>
      </c>
    </row>
    <row r="1046" spans="3:3" x14ac:dyDescent="0.3">
      <c r="C1046" t="s">
        <v>4290</v>
      </c>
    </row>
    <row r="1047" spans="3:3" x14ac:dyDescent="0.3">
      <c r="C1047" t="s">
        <v>4291</v>
      </c>
    </row>
    <row r="1048" spans="3:3" x14ac:dyDescent="0.3">
      <c r="C1048" t="s">
        <v>4292</v>
      </c>
    </row>
    <row r="1049" spans="3:3" x14ac:dyDescent="0.3">
      <c r="C1049" t="s">
        <v>4293</v>
      </c>
    </row>
    <row r="1050" spans="3:3" x14ac:dyDescent="0.3">
      <c r="C1050" t="s">
        <v>1717</v>
      </c>
    </row>
    <row r="1051" spans="3:3" x14ac:dyDescent="0.3">
      <c r="C1051" t="s">
        <v>4294</v>
      </c>
    </row>
    <row r="1052" spans="3:3" x14ac:dyDescent="0.3">
      <c r="C1052" t="s">
        <v>231</v>
      </c>
    </row>
    <row r="1053" spans="3:3" x14ac:dyDescent="0.3">
      <c r="C1053" t="s">
        <v>4295</v>
      </c>
    </row>
    <row r="1054" spans="3:3" x14ac:dyDescent="0.3">
      <c r="C1054" t="s">
        <v>4296</v>
      </c>
    </row>
    <row r="1055" spans="3:3" x14ac:dyDescent="0.3">
      <c r="C1055" t="s">
        <v>4297</v>
      </c>
    </row>
    <row r="1056" spans="3:3" x14ac:dyDescent="0.3">
      <c r="C1056" t="s">
        <v>4298</v>
      </c>
    </row>
    <row r="1057" spans="3:3" x14ac:dyDescent="0.3">
      <c r="C1057" t="s">
        <v>2587</v>
      </c>
    </row>
    <row r="1058" spans="3:3" x14ac:dyDescent="0.3">
      <c r="C1058" t="s">
        <v>2438</v>
      </c>
    </row>
    <row r="1059" spans="3:3" x14ac:dyDescent="0.3">
      <c r="C1059" t="s">
        <v>4299</v>
      </c>
    </row>
    <row r="1060" spans="3:3" x14ac:dyDescent="0.3">
      <c r="C1060" t="s">
        <v>4300</v>
      </c>
    </row>
    <row r="1061" spans="3:3" x14ac:dyDescent="0.3">
      <c r="C1061" t="s">
        <v>4301</v>
      </c>
    </row>
    <row r="1062" spans="3:3" x14ac:dyDescent="0.3">
      <c r="C1062" t="s">
        <v>4302</v>
      </c>
    </row>
    <row r="1063" spans="3:3" x14ac:dyDescent="0.3">
      <c r="C1063" t="s">
        <v>645</v>
      </c>
    </row>
    <row r="1064" spans="3:3" x14ac:dyDescent="0.3">
      <c r="C1064" t="s">
        <v>207</v>
      </c>
    </row>
    <row r="1065" spans="3:3" x14ac:dyDescent="0.3">
      <c r="C1065" t="s">
        <v>378</v>
      </c>
    </row>
    <row r="1066" spans="3:3" x14ac:dyDescent="0.3">
      <c r="C1066" t="s">
        <v>4303</v>
      </c>
    </row>
    <row r="1067" spans="3:3" x14ac:dyDescent="0.3">
      <c r="C1067" t="s">
        <v>4304</v>
      </c>
    </row>
    <row r="1068" spans="3:3" x14ac:dyDescent="0.3">
      <c r="C1068" t="s">
        <v>284</v>
      </c>
    </row>
    <row r="1069" spans="3:3" x14ac:dyDescent="0.3">
      <c r="C1069" t="s">
        <v>4305</v>
      </c>
    </row>
    <row r="1070" spans="3:3" x14ac:dyDescent="0.3">
      <c r="C1070" t="s">
        <v>2712</v>
      </c>
    </row>
    <row r="1071" spans="3:3" x14ac:dyDescent="0.3">
      <c r="C1071" t="s">
        <v>4306</v>
      </c>
    </row>
    <row r="1072" spans="3:3" x14ac:dyDescent="0.3">
      <c r="C1072" t="s">
        <v>4307</v>
      </c>
    </row>
    <row r="1073" spans="3:3" x14ac:dyDescent="0.3">
      <c r="C1073" t="s">
        <v>1982</v>
      </c>
    </row>
    <row r="1074" spans="3:3" x14ac:dyDescent="0.3">
      <c r="C1074" t="s">
        <v>2754</v>
      </c>
    </row>
    <row r="1075" spans="3:3" x14ac:dyDescent="0.3">
      <c r="C1075" t="s">
        <v>4308</v>
      </c>
    </row>
    <row r="1076" spans="3:3" x14ac:dyDescent="0.3">
      <c r="C1076" t="s">
        <v>4309</v>
      </c>
    </row>
    <row r="1077" spans="3:3" x14ac:dyDescent="0.3">
      <c r="C1077" t="s">
        <v>2533</v>
      </c>
    </row>
    <row r="1078" spans="3:3" x14ac:dyDescent="0.3">
      <c r="C1078" t="s">
        <v>4310</v>
      </c>
    </row>
    <row r="1079" spans="3:3" x14ac:dyDescent="0.3">
      <c r="C1079" t="s">
        <v>292</v>
      </c>
    </row>
    <row r="1080" spans="3:3" x14ac:dyDescent="0.3">
      <c r="C1080" t="s">
        <v>1408</v>
      </c>
    </row>
    <row r="1081" spans="3:3" x14ac:dyDescent="0.3">
      <c r="C1081" t="s">
        <v>1069</v>
      </c>
    </row>
    <row r="1082" spans="3:3" x14ac:dyDescent="0.3">
      <c r="C1082" t="s">
        <v>4311</v>
      </c>
    </row>
    <row r="1083" spans="3:3" x14ac:dyDescent="0.3">
      <c r="C1083" t="s">
        <v>3104</v>
      </c>
    </row>
    <row r="1084" spans="3:3" x14ac:dyDescent="0.3">
      <c r="C1084" t="s">
        <v>4312</v>
      </c>
    </row>
    <row r="1085" spans="3:3" x14ac:dyDescent="0.3">
      <c r="C1085" t="s">
        <v>4313</v>
      </c>
    </row>
    <row r="1086" spans="3:3" x14ac:dyDescent="0.3">
      <c r="C1086" t="s">
        <v>4314</v>
      </c>
    </row>
    <row r="1087" spans="3:3" x14ac:dyDescent="0.3">
      <c r="C1087" t="s">
        <v>4315</v>
      </c>
    </row>
    <row r="1088" spans="3:3" x14ac:dyDescent="0.3">
      <c r="C1088" t="s">
        <v>4316</v>
      </c>
    </row>
    <row r="1089" spans="3:3" x14ac:dyDescent="0.3">
      <c r="C1089" t="s">
        <v>4317</v>
      </c>
    </row>
    <row r="1090" spans="3:3" x14ac:dyDescent="0.3">
      <c r="C1090" t="s">
        <v>4318</v>
      </c>
    </row>
    <row r="1091" spans="3:3" x14ac:dyDescent="0.3">
      <c r="C1091" t="s">
        <v>4319</v>
      </c>
    </row>
    <row r="1092" spans="3:3" x14ac:dyDescent="0.3">
      <c r="C1092" t="s">
        <v>2831</v>
      </c>
    </row>
    <row r="1093" spans="3:3" x14ac:dyDescent="0.3">
      <c r="C1093" t="s">
        <v>4320</v>
      </c>
    </row>
    <row r="1094" spans="3:3" x14ac:dyDescent="0.3">
      <c r="C1094" t="s">
        <v>4321</v>
      </c>
    </row>
    <row r="1095" spans="3:3" x14ac:dyDescent="0.3">
      <c r="C1095" t="s">
        <v>4322</v>
      </c>
    </row>
    <row r="1096" spans="3:3" x14ac:dyDescent="0.3">
      <c r="C1096" t="s">
        <v>4323</v>
      </c>
    </row>
    <row r="1097" spans="3:3" x14ac:dyDescent="0.3">
      <c r="C1097" t="s">
        <v>4324</v>
      </c>
    </row>
    <row r="1098" spans="3:3" x14ac:dyDescent="0.3">
      <c r="C1098" t="s">
        <v>4325</v>
      </c>
    </row>
    <row r="1099" spans="3:3" x14ac:dyDescent="0.3">
      <c r="C1099" t="s">
        <v>4326</v>
      </c>
    </row>
    <row r="1100" spans="3:3" x14ac:dyDescent="0.3">
      <c r="C1100" t="s">
        <v>4327</v>
      </c>
    </row>
    <row r="1101" spans="3:3" x14ac:dyDescent="0.3">
      <c r="C1101" t="s">
        <v>520</v>
      </c>
    </row>
    <row r="1102" spans="3:3" x14ac:dyDescent="0.3">
      <c r="C1102" t="s">
        <v>4328</v>
      </c>
    </row>
    <row r="1103" spans="3:3" x14ac:dyDescent="0.3">
      <c r="C1103" t="s">
        <v>4329</v>
      </c>
    </row>
    <row r="1104" spans="3:3" x14ac:dyDescent="0.3">
      <c r="C1104" t="s">
        <v>4330</v>
      </c>
    </row>
    <row r="1105" spans="3:3" x14ac:dyDescent="0.3">
      <c r="C1105" t="s">
        <v>4331</v>
      </c>
    </row>
    <row r="1106" spans="3:3" x14ac:dyDescent="0.3">
      <c r="C1106" t="s">
        <v>4332</v>
      </c>
    </row>
    <row r="1107" spans="3:3" x14ac:dyDescent="0.3">
      <c r="C1107" t="s">
        <v>4333</v>
      </c>
    </row>
    <row r="1108" spans="3:3" x14ac:dyDescent="0.3">
      <c r="C1108" t="s">
        <v>4334</v>
      </c>
    </row>
    <row r="1109" spans="3:3" x14ac:dyDescent="0.3">
      <c r="C1109" t="s">
        <v>4335</v>
      </c>
    </row>
    <row r="1110" spans="3:3" x14ac:dyDescent="0.3">
      <c r="C1110" t="s">
        <v>4336</v>
      </c>
    </row>
    <row r="1111" spans="3:3" x14ac:dyDescent="0.3">
      <c r="C1111" t="s">
        <v>4337</v>
      </c>
    </row>
    <row r="1112" spans="3:3" x14ac:dyDescent="0.3">
      <c r="C1112" t="s">
        <v>3074</v>
      </c>
    </row>
    <row r="1113" spans="3:3" x14ac:dyDescent="0.3">
      <c r="C1113" t="s">
        <v>2583</v>
      </c>
    </row>
    <row r="1114" spans="3:3" x14ac:dyDescent="0.3">
      <c r="C1114" t="s">
        <v>4338</v>
      </c>
    </row>
    <row r="1115" spans="3:3" x14ac:dyDescent="0.3">
      <c r="C1115" t="s">
        <v>3149</v>
      </c>
    </row>
    <row r="1116" spans="3:3" x14ac:dyDescent="0.3">
      <c r="C1116" t="s">
        <v>4339</v>
      </c>
    </row>
    <row r="1117" spans="3:3" x14ac:dyDescent="0.3">
      <c r="C1117" t="s">
        <v>4340</v>
      </c>
    </row>
    <row r="1118" spans="3:3" x14ac:dyDescent="0.3">
      <c r="C1118" t="s">
        <v>4341</v>
      </c>
    </row>
    <row r="1119" spans="3:3" x14ac:dyDescent="0.3">
      <c r="C1119" t="s">
        <v>4342</v>
      </c>
    </row>
    <row r="1120" spans="3:3" x14ac:dyDescent="0.3">
      <c r="C1120" t="s">
        <v>340</v>
      </c>
    </row>
    <row r="1121" spans="3:3" x14ac:dyDescent="0.3">
      <c r="C1121" t="s">
        <v>4343</v>
      </c>
    </row>
    <row r="1122" spans="3:3" x14ac:dyDescent="0.3">
      <c r="C1122" t="s">
        <v>4344</v>
      </c>
    </row>
    <row r="1123" spans="3:3" x14ac:dyDescent="0.3">
      <c r="C1123" t="s">
        <v>155</v>
      </c>
    </row>
    <row r="1124" spans="3:3" x14ac:dyDescent="0.3">
      <c r="C1124" t="s">
        <v>4345</v>
      </c>
    </row>
    <row r="1125" spans="3:3" x14ac:dyDescent="0.3">
      <c r="C1125" t="s">
        <v>4346</v>
      </c>
    </row>
    <row r="1126" spans="3:3" x14ac:dyDescent="0.3">
      <c r="C1126" t="s">
        <v>4347</v>
      </c>
    </row>
    <row r="1127" spans="3:3" x14ac:dyDescent="0.3">
      <c r="C1127" t="s">
        <v>4348</v>
      </c>
    </row>
    <row r="1128" spans="3:3" x14ac:dyDescent="0.3">
      <c r="C1128" t="s">
        <v>4349</v>
      </c>
    </row>
    <row r="1129" spans="3:3" x14ac:dyDescent="0.3">
      <c r="C1129" t="s">
        <v>4350</v>
      </c>
    </row>
    <row r="1130" spans="3:3" x14ac:dyDescent="0.3">
      <c r="C1130" t="s">
        <v>4351</v>
      </c>
    </row>
    <row r="1131" spans="3:3" x14ac:dyDescent="0.3">
      <c r="C1131" t="s">
        <v>4352</v>
      </c>
    </row>
    <row r="1132" spans="3:3" x14ac:dyDescent="0.3">
      <c r="C1132" t="s">
        <v>4353</v>
      </c>
    </row>
    <row r="1133" spans="3:3" x14ac:dyDescent="0.3">
      <c r="C1133" t="s">
        <v>2914</v>
      </c>
    </row>
    <row r="1134" spans="3:3" x14ac:dyDescent="0.3">
      <c r="C1134" t="s">
        <v>4354</v>
      </c>
    </row>
    <row r="1135" spans="3:3" x14ac:dyDescent="0.3">
      <c r="C1135" t="s">
        <v>4355</v>
      </c>
    </row>
    <row r="1136" spans="3:3" x14ac:dyDescent="0.3">
      <c r="C1136" t="s">
        <v>4356</v>
      </c>
    </row>
    <row r="1137" spans="3:3" x14ac:dyDescent="0.3">
      <c r="C1137" t="s">
        <v>4357</v>
      </c>
    </row>
    <row r="1138" spans="3:3" x14ac:dyDescent="0.3">
      <c r="C1138" t="s">
        <v>4358</v>
      </c>
    </row>
    <row r="1139" spans="3:3" x14ac:dyDescent="0.3">
      <c r="C1139" t="s">
        <v>4359</v>
      </c>
    </row>
    <row r="1140" spans="3:3" x14ac:dyDescent="0.3">
      <c r="C1140" t="s">
        <v>45</v>
      </c>
    </row>
    <row r="1141" spans="3:3" x14ac:dyDescent="0.3">
      <c r="C1141" t="s">
        <v>4360</v>
      </c>
    </row>
    <row r="1142" spans="3:3" x14ac:dyDescent="0.3">
      <c r="C1142" t="s">
        <v>150</v>
      </c>
    </row>
    <row r="1143" spans="3:3" x14ac:dyDescent="0.3">
      <c r="C1143" t="s">
        <v>4361</v>
      </c>
    </row>
    <row r="1144" spans="3:3" x14ac:dyDescent="0.3">
      <c r="C1144" t="s">
        <v>4362</v>
      </c>
    </row>
    <row r="1145" spans="3:3" x14ac:dyDescent="0.3">
      <c r="C1145" t="s">
        <v>4363</v>
      </c>
    </row>
    <row r="1146" spans="3:3" x14ac:dyDescent="0.3">
      <c r="C1146" t="s">
        <v>4364</v>
      </c>
    </row>
    <row r="1147" spans="3:3" x14ac:dyDescent="0.3">
      <c r="C1147" t="s">
        <v>4365</v>
      </c>
    </row>
    <row r="1148" spans="3:3" x14ac:dyDescent="0.3">
      <c r="C1148" t="s">
        <v>4366</v>
      </c>
    </row>
    <row r="1149" spans="3:3" x14ac:dyDescent="0.3">
      <c r="C1149" t="s">
        <v>4367</v>
      </c>
    </row>
    <row r="1150" spans="3:3" x14ac:dyDescent="0.3">
      <c r="C1150" t="s">
        <v>1220</v>
      </c>
    </row>
    <row r="1151" spans="3:3" x14ac:dyDescent="0.3">
      <c r="C1151" t="s">
        <v>1747</v>
      </c>
    </row>
    <row r="1152" spans="3:3" x14ac:dyDescent="0.3">
      <c r="C1152" t="s">
        <v>4368</v>
      </c>
    </row>
    <row r="1153" spans="3:3" x14ac:dyDescent="0.3">
      <c r="C1153" t="s">
        <v>4369</v>
      </c>
    </row>
    <row r="1154" spans="3:3" x14ac:dyDescent="0.3">
      <c r="C1154" t="s">
        <v>1754</v>
      </c>
    </row>
    <row r="1155" spans="3:3" x14ac:dyDescent="0.3">
      <c r="C1155" t="s">
        <v>4370</v>
      </c>
    </row>
    <row r="1156" spans="3:3" x14ac:dyDescent="0.3">
      <c r="C1156" t="s">
        <v>4371</v>
      </c>
    </row>
    <row r="1157" spans="3:3" x14ac:dyDescent="0.3">
      <c r="C1157" t="s">
        <v>4372</v>
      </c>
    </row>
    <row r="1158" spans="3:3" x14ac:dyDescent="0.3">
      <c r="C1158" t="s">
        <v>4373</v>
      </c>
    </row>
    <row r="1159" spans="3:3" x14ac:dyDescent="0.3">
      <c r="C1159" t="s">
        <v>4374</v>
      </c>
    </row>
    <row r="1160" spans="3:3" x14ac:dyDescent="0.3">
      <c r="C1160" t="s">
        <v>4375</v>
      </c>
    </row>
    <row r="1161" spans="3:3" x14ac:dyDescent="0.3">
      <c r="C1161" t="s">
        <v>571</v>
      </c>
    </row>
    <row r="1162" spans="3:3" x14ac:dyDescent="0.3">
      <c r="C1162" t="s">
        <v>4376</v>
      </c>
    </row>
    <row r="1163" spans="3:3" x14ac:dyDescent="0.3">
      <c r="C1163" t="s">
        <v>4377</v>
      </c>
    </row>
    <row r="1164" spans="3:3" x14ac:dyDescent="0.3">
      <c r="C1164" t="s">
        <v>4378</v>
      </c>
    </row>
    <row r="1165" spans="3:3" x14ac:dyDescent="0.3">
      <c r="C1165" t="s">
        <v>4379</v>
      </c>
    </row>
    <row r="1166" spans="3:3" x14ac:dyDescent="0.3">
      <c r="C1166" t="s">
        <v>4380</v>
      </c>
    </row>
    <row r="1167" spans="3:3" x14ac:dyDescent="0.3">
      <c r="C1167" t="s">
        <v>4381</v>
      </c>
    </row>
    <row r="1168" spans="3:3" x14ac:dyDescent="0.3">
      <c r="C1168" t="s">
        <v>4382</v>
      </c>
    </row>
    <row r="1169" spans="3:3" x14ac:dyDescent="0.3">
      <c r="C1169" t="s">
        <v>4383</v>
      </c>
    </row>
    <row r="1170" spans="3:3" x14ac:dyDescent="0.3">
      <c r="C1170" t="s">
        <v>4384</v>
      </c>
    </row>
    <row r="1171" spans="3:3" x14ac:dyDescent="0.3">
      <c r="C1171" t="s">
        <v>4385</v>
      </c>
    </row>
    <row r="1172" spans="3:3" x14ac:dyDescent="0.3">
      <c r="C1172" t="s">
        <v>4386</v>
      </c>
    </row>
    <row r="1173" spans="3:3" x14ac:dyDescent="0.3">
      <c r="C1173" t="s">
        <v>4387</v>
      </c>
    </row>
    <row r="1174" spans="3:3" x14ac:dyDescent="0.3">
      <c r="C1174" t="s">
        <v>4388</v>
      </c>
    </row>
    <row r="1175" spans="3:3" x14ac:dyDescent="0.3">
      <c r="C1175" t="s">
        <v>4389</v>
      </c>
    </row>
    <row r="1176" spans="3:3" x14ac:dyDescent="0.3">
      <c r="C1176" t="s">
        <v>1134</v>
      </c>
    </row>
    <row r="1177" spans="3:3" x14ac:dyDescent="0.3">
      <c r="C1177" t="s">
        <v>4390</v>
      </c>
    </row>
    <row r="1178" spans="3:3" x14ac:dyDescent="0.3">
      <c r="C1178" t="s">
        <v>4391</v>
      </c>
    </row>
    <row r="1179" spans="3:3" x14ac:dyDescent="0.3">
      <c r="C1179" t="s">
        <v>1342</v>
      </c>
    </row>
    <row r="1180" spans="3:3" x14ac:dyDescent="0.3">
      <c r="C1180" t="s">
        <v>2731</v>
      </c>
    </row>
    <row r="1181" spans="3:3" x14ac:dyDescent="0.3">
      <c r="C1181" t="s">
        <v>4392</v>
      </c>
    </row>
    <row r="1182" spans="3:3" x14ac:dyDescent="0.3">
      <c r="C1182" t="s">
        <v>2821</v>
      </c>
    </row>
    <row r="1183" spans="3:3" x14ac:dyDescent="0.3">
      <c r="C1183" t="s">
        <v>4393</v>
      </c>
    </row>
    <row r="1184" spans="3:3" x14ac:dyDescent="0.3">
      <c r="C1184" t="s">
        <v>4394</v>
      </c>
    </row>
    <row r="1185" spans="3:3" x14ac:dyDescent="0.3">
      <c r="C1185" t="s">
        <v>4395</v>
      </c>
    </row>
    <row r="1186" spans="3:3" x14ac:dyDescent="0.3">
      <c r="C1186" t="s">
        <v>4396</v>
      </c>
    </row>
    <row r="1187" spans="3:3" x14ac:dyDescent="0.3">
      <c r="C1187" t="s">
        <v>4397</v>
      </c>
    </row>
    <row r="1188" spans="3:3" x14ac:dyDescent="0.3">
      <c r="C1188" t="s">
        <v>4398</v>
      </c>
    </row>
    <row r="1189" spans="3:3" x14ac:dyDescent="0.3">
      <c r="C1189" t="s">
        <v>239</v>
      </c>
    </row>
    <row r="1190" spans="3:3" x14ac:dyDescent="0.3">
      <c r="C1190" t="s">
        <v>4399</v>
      </c>
    </row>
    <row r="1191" spans="3:3" x14ac:dyDescent="0.3">
      <c r="C1191" t="s">
        <v>4400</v>
      </c>
    </row>
    <row r="1192" spans="3:3" x14ac:dyDescent="0.3">
      <c r="C1192" t="s">
        <v>2548</v>
      </c>
    </row>
    <row r="1193" spans="3:3" x14ac:dyDescent="0.3">
      <c r="C1193" t="s">
        <v>4401</v>
      </c>
    </row>
    <row r="1194" spans="3:3" x14ac:dyDescent="0.3">
      <c r="C1194" t="s">
        <v>4402</v>
      </c>
    </row>
    <row r="1195" spans="3:3" x14ac:dyDescent="0.3">
      <c r="C1195" t="s">
        <v>4403</v>
      </c>
    </row>
    <row r="1196" spans="3:3" x14ac:dyDescent="0.3">
      <c r="C1196" t="s">
        <v>4404</v>
      </c>
    </row>
    <row r="1197" spans="3:3" x14ac:dyDescent="0.3">
      <c r="C1197" t="s">
        <v>4405</v>
      </c>
    </row>
    <row r="1198" spans="3:3" x14ac:dyDescent="0.3">
      <c r="C1198" t="s">
        <v>4406</v>
      </c>
    </row>
    <row r="1199" spans="3:3" x14ac:dyDescent="0.3">
      <c r="C1199" t="s">
        <v>4407</v>
      </c>
    </row>
    <row r="1200" spans="3:3" x14ac:dyDescent="0.3">
      <c r="C1200" t="s">
        <v>4408</v>
      </c>
    </row>
    <row r="1201" spans="3:3" x14ac:dyDescent="0.3">
      <c r="C1201" t="s">
        <v>4409</v>
      </c>
    </row>
    <row r="1202" spans="3:3" x14ac:dyDescent="0.3">
      <c r="C1202" t="s">
        <v>4410</v>
      </c>
    </row>
    <row r="1203" spans="3:3" x14ac:dyDescent="0.3">
      <c r="C1203" t="s">
        <v>4411</v>
      </c>
    </row>
    <row r="1204" spans="3:3" x14ac:dyDescent="0.3">
      <c r="C1204" t="s">
        <v>4412</v>
      </c>
    </row>
    <row r="1205" spans="3:3" x14ac:dyDescent="0.3">
      <c r="C1205" t="s">
        <v>1826</v>
      </c>
    </row>
    <row r="1206" spans="3:3" x14ac:dyDescent="0.3">
      <c r="C1206" t="s">
        <v>4413</v>
      </c>
    </row>
    <row r="1207" spans="3:3" x14ac:dyDescent="0.3">
      <c r="C1207" t="s">
        <v>4414</v>
      </c>
    </row>
    <row r="1208" spans="3:3" x14ac:dyDescent="0.3">
      <c r="C1208" t="s">
        <v>4415</v>
      </c>
    </row>
    <row r="1209" spans="3:3" x14ac:dyDescent="0.3">
      <c r="C1209" t="s">
        <v>4416</v>
      </c>
    </row>
    <row r="1210" spans="3:3" x14ac:dyDescent="0.3">
      <c r="C1210" t="s">
        <v>4417</v>
      </c>
    </row>
    <row r="1211" spans="3:3" x14ac:dyDescent="0.3">
      <c r="C1211" t="s">
        <v>4418</v>
      </c>
    </row>
    <row r="1212" spans="3:3" x14ac:dyDescent="0.3">
      <c r="C1212" t="s">
        <v>1150</v>
      </c>
    </row>
    <row r="1213" spans="3:3" x14ac:dyDescent="0.3">
      <c r="C1213" t="s">
        <v>2034</v>
      </c>
    </row>
    <row r="1214" spans="3:3" x14ac:dyDescent="0.3">
      <c r="C1214" t="s">
        <v>2631</v>
      </c>
    </row>
    <row r="1215" spans="3:3" x14ac:dyDescent="0.3">
      <c r="C1215" t="s">
        <v>4420</v>
      </c>
    </row>
    <row r="1216" spans="3:3" x14ac:dyDescent="0.3">
      <c r="C1216" t="s">
        <v>4421</v>
      </c>
    </row>
    <row r="1217" spans="3:3" x14ac:dyDescent="0.3">
      <c r="C1217" t="s">
        <v>2096</v>
      </c>
    </row>
    <row r="1218" spans="3:3" x14ac:dyDescent="0.3">
      <c r="C1218" t="s">
        <v>4422</v>
      </c>
    </row>
    <row r="1219" spans="3:3" x14ac:dyDescent="0.3">
      <c r="C1219" t="s">
        <v>4423</v>
      </c>
    </row>
    <row r="1220" spans="3:3" x14ac:dyDescent="0.3">
      <c r="C1220" t="s">
        <v>4424</v>
      </c>
    </row>
    <row r="1221" spans="3:3" x14ac:dyDescent="0.3">
      <c r="C1221" t="s">
        <v>4425</v>
      </c>
    </row>
    <row r="1222" spans="3:3" x14ac:dyDescent="0.3">
      <c r="C1222" t="s">
        <v>4426</v>
      </c>
    </row>
    <row r="1223" spans="3:3" x14ac:dyDescent="0.3">
      <c r="C1223" t="s">
        <v>4427</v>
      </c>
    </row>
    <row r="1224" spans="3:3" x14ac:dyDescent="0.3">
      <c r="C1224" t="s">
        <v>4428</v>
      </c>
    </row>
    <row r="1225" spans="3:3" x14ac:dyDescent="0.3">
      <c r="C1225" t="s">
        <v>4429</v>
      </c>
    </row>
    <row r="1226" spans="3:3" x14ac:dyDescent="0.3">
      <c r="C1226" t="s">
        <v>4430</v>
      </c>
    </row>
    <row r="1227" spans="3:3" x14ac:dyDescent="0.3">
      <c r="C1227" t="s">
        <v>2159</v>
      </c>
    </row>
    <row r="1228" spans="3:3" x14ac:dyDescent="0.3">
      <c r="C1228" t="s">
        <v>4431</v>
      </c>
    </row>
    <row r="1229" spans="3:3" x14ac:dyDescent="0.3">
      <c r="C1229" t="s">
        <v>1387</v>
      </c>
    </row>
    <row r="1230" spans="3:3" x14ac:dyDescent="0.3">
      <c r="C1230" t="s">
        <v>4432</v>
      </c>
    </row>
    <row r="1231" spans="3:3" x14ac:dyDescent="0.3">
      <c r="C1231" t="s">
        <v>4433</v>
      </c>
    </row>
    <row r="1232" spans="3:3" x14ac:dyDescent="0.3">
      <c r="C1232" t="s">
        <v>4434</v>
      </c>
    </row>
    <row r="1233" spans="3:3" x14ac:dyDescent="0.3">
      <c r="C1233" t="s">
        <v>4435</v>
      </c>
    </row>
    <row r="1234" spans="3:3" x14ac:dyDescent="0.3">
      <c r="C1234" t="s">
        <v>4436</v>
      </c>
    </row>
    <row r="1235" spans="3:3" x14ac:dyDescent="0.3">
      <c r="C1235" t="s">
        <v>4437</v>
      </c>
    </row>
    <row r="1236" spans="3:3" x14ac:dyDescent="0.3">
      <c r="C1236" t="s">
        <v>4438</v>
      </c>
    </row>
    <row r="1237" spans="3:3" x14ac:dyDescent="0.3">
      <c r="C1237" t="s">
        <v>4439</v>
      </c>
    </row>
    <row r="1238" spans="3:3" x14ac:dyDescent="0.3">
      <c r="C1238" t="s">
        <v>4440</v>
      </c>
    </row>
    <row r="1239" spans="3:3" x14ac:dyDescent="0.3">
      <c r="C1239" t="s">
        <v>1989</v>
      </c>
    </row>
    <row r="1240" spans="3:3" x14ac:dyDescent="0.3">
      <c r="C1240" t="s">
        <v>1910</v>
      </c>
    </row>
    <row r="1241" spans="3:3" x14ac:dyDescent="0.3">
      <c r="C1241" t="s">
        <v>4441</v>
      </c>
    </row>
    <row r="1242" spans="3:3" x14ac:dyDescent="0.3">
      <c r="C1242" t="s">
        <v>4442</v>
      </c>
    </row>
    <row r="1243" spans="3:3" x14ac:dyDescent="0.3">
      <c r="C1243" t="s">
        <v>4443</v>
      </c>
    </row>
    <row r="1244" spans="3:3" x14ac:dyDescent="0.3">
      <c r="C1244" t="s">
        <v>4444</v>
      </c>
    </row>
    <row r="1245" spans="3:3" x14ac:dyDescent="0.3">
      <c r="C1245" t="s">
        <v>4445</v>
      </c>
    </row>
    <row r="1246" spans="3:3" x14ac:dyDescent="0.3">
      <c r="C1246" t="s">
        <v>4446</v>
      </c>
    </row>
    <row r="1247" spans="3:3" x14ac:dyDescent="0.3">
      <c r="C1247" t="s">
        <v>4447</v>
      </c>
    </row>
    <row r="1248" spans="3:3" x14ac:dyDescent="0.3">
      <c r="C1248" t="s">
        <v>4448</v>
      </c>
    </row>
    <row r="1249" spans="3:3" x14ac:dyDescent="0.3">
      <c r="C1249" t="s">
        <v>1970</v>
      </c>
    </row>
    <row r="1250" spans="3:3" x14ac:dyDescent="0.3">
      <c r="C1250" t="s">
        <v>2801</v>
      </c>
    </row>
    <row r="1251" spans="3:3" x14ac:dyDescent="0.3">
      <c r="C1251" t="s">
        <v>2632</v>
      </c>
    </row>
    <row r="1252" spans="3:3" x14ac:dyDescent="0.3">
      <c r="C1252" t="s">
        <v>1259</v>
      </c>
    </row>
    <row r="1253" spans="3:3" x14ac:dyDescent="0.3">
      <c r="C1253" t="s">
        <v>4449</v>
      </c>
    </row>
    <row r="1254" spans="3:3" x14ac:dyDescent="0.3">
      <c r="C1254" t="s">
        <v>4450</v>
      </c>
    </row>
    <row r="1255" spans="3:3" x14ac:dyDescent="0.3">
      <c r="C1255" t="s">
        <v>2122</v>
      </c>
    </row>
    <row r="1256" spans="3:3" x14ac:dyDescent="0.3">
      <c r="C1256" t="s">
        <v>35</v>
      </c>
    </row>
    <row r="1257" spans="3:3" x14ac:dyDescent="0.3">
      <c r="C1257" t="s">
        <v>4451</v>
      </c>
    </row>
    <row r="1258" spans="3:3" x14ac:dyDescent="0.3">
      <c r="C1258" t="s">
        <v>4452</v>
      </c>
    </row>
    <row r="1259" spans="3:3" x14ac:dyDescent="0.3">
      <c r="C1259" t="s">
        <v>4453</v>
      </c>
    </row>
    <row r="1260" spans="3:3" x14ac:dyDescent="0.3">
      <c r="C1260" t="s">
        <v>4454</v>
      </c>
    </row>
    <row r="1261" spans="3:3" x14ac:dyDescent="0.3">
      <c r="C1261" t="s">
        <v>4455</v>
      </c>
    </row>
    <row r="1262" spans="3:3" x14ac:dyDescent="0.3">
      <c r="C1262" t="s">
        <v>4456</v>
      </c>
    </row>
    <row r="1263" spans="3:3" x14ac:dyDescent="0.3">
      <c r="C1263" t="s">
        <v>4457</v>
      </c>
    </row>
    <row r="1264" spans="3:3" x14ac:dyDescent="0.3">
      <c r="C1264" t="s">
        <v>4458</v>
      </c>
    </row>
    <row r="1265" spans="3:3" x14ac:dyDescent="0.3">
      <c r="C1265" t="s">
        <v>4459</v>
      </c>
    </row>
    <row r="1266" spans="3:3" x14ac:dyDescent="0.3">
      <c r="C1266" t="s">
        <v>4460</v>
      </c>
    </row>
    <row r="1267" spans="3:3" x14ac:dyDescent="0.3">
      <c r="C1267" t="s">
        <v>4461</v>
      </c>
    </row>
    <row r="1268" spans="3:3" x14ac:dyDescent="0.3">
      <c r="C1268" t="s">
        <v>4462</v>
      </c>
    </row>
    <row r="1269" spans="3:3" x14ac:dyDescent="0.3">
      <c r="C1269" t="s">
        <v>4463</v>
      </c>
    </row>
    <row r="1270" spans="3:3" x14ac:dyDescent="0.3">
      <c r="C1270" t="s">
        <v>4464</v>
      </c>
    </row>
    <row r="1271" spans="3:3" x14ac:dyDescent="0.3">
      <c r="C1271" t="s">
        <v>4465</v>
      </c>
    </row>
    <row r="1272" spans="3:3" x14ac:dyDescent="0.3">
      <c r="C1272" t="s">
        <v>4466</v>
      </c>
    </row>
    <row r="1273" spans="3:3" x14ac:dyDescent="0.3">
      <c r="C1273" t="s">
        <v>4467</v>
      </c>
    </row>
    <row r="1274" spans="3:3" x14ac:dyDescent="0.3">
      <c r="C1274" t="s">
        <v>4468</v>
      </c>
    </row>
    <row r="1275" spans="3:3" x14ac:dyDescent="0.3">
      <c r="C1275" t="s">
        <v>3132</v>
      </c>
    </row>
    <row r="1276" spans="3:3" x14ac:dyDescent="0.3">
      <c r="C1276" t="s">
        <v>4469</v>
      </c>
    </row>
    <row r="1277" spans="3:3" x14ac:dyDescent="0.3">
      <c r="C1277" t="s">
        <v>4470</v>
      </c>
    </row>
    <row r="1278" spans="3:3" x14ac:dyDescent="0.3">
      <c r="C1278" t="s">
        <v>4471</v>
      </c>
    </row>
    <row r="1279" spans="3:3" x14ac:dyDescent="0.3">
      <c r="C1279" t="s">
        <v>4472</v>
      </c>
    </row>
    <row r="1280" spans="3:3" x14ac:dyDescent="0.3">
      <c r="C1280" t="s">
        <v>4473</v>
      </c>
    </row>
    <row r="1281" spans="3:3" x14ac:dyDescent="0.3">
      <c r="C1281" t="s">
        <v>4474</v>
      </c>
    </row>
    <row r="1282" spans="3:3" x14ac:dyDescent="0.3">
      <c r="C1282" t="s">
        <v>4475</v>
      </c>
    </row>
    <row r="1283" spans="3:3" x14ac:dyDescent="0.3">
      <c r="C1283" t="s">
        <v>4476</v>
      </c>
    </row>
    <row r="1284" spans="3:3" x14ac:dyDescent="0.3">
      <c r="C1284" t="s">
        <v>4477</v>
      </c>
    </row>
    <row r="1285" spans="3:3" x14ac:dyDescent="0.3">
      <c r="C1285" t="s">
        <v>4478</v>
      </c>
    </row>
    <row r="1286" spans="3:3" x14ac:dyDescent="0.3">
      <c r="C1286" t="s">
        <v>4479</v>
      </c>
    </row>
    <row r="1287" spans="3:3" x14ac:dyDescent="0.3">
      <c r="C1287" t="s">
        <v>4480</v>
      </c>
    </row>
    <row r="1288" spans="3:3" x14ac:dyDescent="0.3">
      <c r="C1288" t="s">
        <v>4481</v>
      </c>
    </row>
    <row r="1289" spans="3:3" x14ac:dyDescent="0.3">
      <c r="C1289" t="s">
        <v>4482</v>
      </c>
    </row>
    <row r="1290" spans="3:3" x14ac:dyDescent="0.3">
      <c r="C1290" t="s">
        <v>4483</v>
      </c>
    </row>
    <row r="1291" spans="3:3" x14ac:dyDescent="0.3">
      <c r="C1291" t="s">
        <v>4484</v>
      </c>
    </row>
    <row r="1292" spans="3:3" x14ac:dyDescent="0.3">
      <c r="C1292" t="s">
        <v>4485</v>
      </c>
    </row>
    <row r="1293" spans="3:3" x14ac:dyDescent="0.3">
      <c r="C1293" t="s">
        <v>4486</v>
      </c>
    </row>
    <row r="1294" spans="3:3" x14ac:dyDescent="0.3">
      <c r="C1294" t="s">
        <v>4487</v>
      </c>
    </row>
    <row r="1295" spans="3:3" x14ac:dyDescent="0.3">
      <c r="C1295" t="s">
        <v>1375</v>
      </c>
    </row>
    <row r="1296" spans="3:3" x14ac:dyDescent="0.3">
      <c r="C1296" t="s">
        <v>4488</v>
      </c>
    </row>
    <row r="1297" spans="3:3" x14ac:dyDescent="0.3">
      <c r="C1297" t="s">
        <v>4489</v>
      </c>
    </row>
    <row r="1298" spans="3:3" x14ac:dyDescent="0.3">
      <c r="C1298" t="s">
        <v>1249</v>
      </c>
    </row>
    <row r="1299" spans="3:3" x14ac:dyDescent="0.3">
      <c r="C1299" t="s">
        <v>4490</v>
      </c>
    </row>
    <row r="1300" spans="3:3" x14ac:dyDescent="0.3">
      <c r="C1300" t="s">
        <v>4491</v>
      </c>
    </row>
    <row r="1301" spans="3:3" x14ac:dyDescent="0.3">
      <c r="C1301" t="s">
        <v>4492</v>
      </c>
    </row>
    <row r="1302" spans="3:3" x14ac:dyDescent="0.3">
      <c r="C1302" t="s">
        <v>4493</v>
      </c>
    </row>
    <row r="1303" spans="3:3" x14ac:dyDescent="0.3">
      <c r="C1303" t="s">
        <v>4494</v>
      </c>
    </row>
    <row r="1304" spans="3:3" x14ac:dyDescent="0.3">
      <c r="C1304" t="s">
        <v>2814</v>
      </c>
    </row>
    <row r="1305" spans="3:3" x14ac:dyDescent="0.3">
      <c r="C1305" t="s">
        <v>4495</v>
      </c>
    </row>
    <row r="1306" spans="3:3" x14ac:dyDescent="0.3">
      <c r="C1306" t="s">
        <v>4496</v>
      </c>
    </row>
    <row r="1307" spans="3:3" x14ac:dyDescent="0.3">
      <c r="C1307" t="s">
        <v>4497</v>
      </c>
    </row>
    <row r="1308" spans="3:3" x14ac:dyDescent="0.3">
      <c r="C1308" t="s">
        <v>4498</v>
      </c>
    </row>
    <row r="1309" spans="3:3" x14ac:dyDescent="0.3">
      <c r="C1309" t="s">
        <v>4499</v>
      </c>
    </row>
    <row r="1310" spans="3:3" x14ac:dyDescent="0.3">
      <c r="C1310" t="s">
        <v>4500</v>
      </c>
    </row>
    <row r="1311" spans="3:3" x14ac:dyDescent="0.3">
      <c r="C1311" t="s">
        <v>4501</v>
      </c>
    </row>
    <row r="1312" spans="3:3" x14ac:dyDescent="0.3">
      <c r="C1312" t="s">
        <v>4502</v>
      </c>
    </row>
    <row r="1313" spans="3:3" x14ac:dyDescent="0.3">
      <c r="C1313" t="s">
        <v>4503</v>
      </c>
    </row>
    <row r="1314" spans="3:3" x14ac:dyDescent="0.3">
      <c r="C1314" t="s">
        <v>4504</v>
      </c>
    </row>
    <row r="1315" spans="3:3" x14ac:dyDescent="0.3">
      <c r="C1315" t="s">
        <v>4505</v>
      </c>
    </row>
    <row r="1316" spans="3:3" x14ac:dyDescent="0.3">
      <c r="C1316" t="s">
        <v>180</v>
      </c>
    </row>
    <row r="1317" spans="3:3" x14ac:dyDescent="0.3">
      <c r="C1317" t="s">
        <v>4506</v>
      </c>
    </row>
    <row r="1318" spans="3:3" x14ac:dyDescent="0.3">
      <c r="C1318" t="s">
        <v>4507</v>
      </c>
    </row>
    <row r="1319" spans="3:3" x14ac:dyDescent="0.3">
      <c r="C1319" t="s">
        <v>4508</v>
      </c>
    </row>
    <row r="1320" spans="3:3" x14ac:dyDescent="0.3">
      <c r="C1320" t="s">
        <v>4509</v>
      </c>
    </row>
    <row r="1321" spans="3:3" x14ac:dyDescent="0.3">
      <c r="C1321" t="s">
        <v>4510</v>
      </c>
    </row>
    <row r="1322" spans="3:3" x14ac:dyDescent="0.3">
      <c r="C1322" t="s">
        <v>548</v>
      </c>
    </row>
    <row r="1323" spans="3:3" x14ac:dyDescent="0.3">
      <c r="C1323" t="s">
        <v>4511</v>
      </c>
    </row>
    <row r="1324" spans="3:3" x14ac:dyDescent="0.3">
      <c r="C1324" t="s">
        <v>4512</v>
      </c>
    </row>
    <row r="1325" spans="3:3" x14ac:dyDescent="0.3">
      <c r="C1325" t="s">
        <v>4513</v>
      </c>
    </row>
    <row r="1326" spans="3:3" x14ac:dyDescent="0.3">
      <c r="C1326" t="s">
        <v>4514</v>
      </c>
    </row>
    <row r="1327" spans="3:3" x14ac:dyDescent="0.3">
      <c r="C1327" t="s">
        <v>4515</v>
      </c>
    </row>
    <row r="1328" spans="3:3" x14ac:dyDescent="0.3">
      <c r="C1328" t="s">
        <v>4516</v>
      </c>
    </row>
    <row r="1329" spans="3:3" x14ac:dyDescent="0.3">
      <c r="C1329" t="s">
        <v>4517</v>
      </c>
    </row>
    <row r="1330" spans="3:3" x14ac:dyDescent="0.3">
      <c r="C1330" t="s">
        <v>4518</v>
      </c>
    </row>
    <row r="1331" spans="3:3" x14ac:dyDescent="0.3">
      <c r="C1331" t="s">
        <v>86</v>
      </c>
    </row>
    <row r="1332" spans="3:3" x14ac:dyDescent="0.3">
      <c r="C1332" t="s">
        <v>523</v>
      </c>
    </row>
    <row r="1333" spans="3:3" x14ac:dyDescent="0.3">
      <c r="C1333" t="s">
        <v>4519</v>
      </c>
    </row>
    <row r="1334" spans="3:3" x14ac:dyDescent="0.3">
      <c r="C1334" t="s">
        <v>4520</v>
      </c>
    </row>
    <row r="1335" spans="3:3" x14ac:dyDescent="0.3">
      <c r="C1335" t="s">
        <v>4521</v>
      </c>
    </row>
    <row r="1336" spans="3:3" x14ac:dyDescent="0.3">
      <c r="C1336" t="s">
        <v>4522</v>
      </c>
    </row>
    <row r="1337" spans="3:3" x14ac:dyDescent="0.3">
      <c r="C1337" t="s">
        <v>4523</v>
      </c>
    </row>
    <row r="1338" spans="3:3" x14ac:dyDescent="0.3">
      <c r="C1338" t="s">
        <v>4524</v>
      </c>
    </row>
    <row r="1339" spans="3:3" x14ac:dyDescent="0.3">
      <c r="C1339" t="s">
        <v>4525</v>
      </c>
    </row>
    <row r="1340" spans="3:3" x14ac:dyDescent="0.3">
      <c r="C1340" t="s">
        <v>3062</v>
      </c>
    </row>
    <row r="1341" spans="3:3" x14ac:dyDescent="0.3">
      <c r="C1341" t="s">
        <v>1391</v>
      </c>
    </row>
    <row r="1342" spans="3:3" x14ac:dyDescent="0.3">
      <c r="C1342" t="s">
        <v>1553</v>
      </c>
    </row>
    <row r="1343" spans="3:3" x14ac:dyDescent="0.3">
      <c r="C1343" t="s">
        <v>4526</v>
      </c>
    </row>
    <row r="1344" spans="3:3" x14ac:dyDescent="0.3">
      <c r="C1344" t="s">
        <v>4527</v>
      </c>
    </row>
    <row r="1345" spans="3:3" x14ac:dyDescent="0.3">
      <c r="C1345" t="s">
        <v>4528</v>
      </c>
    </row>
    <row r="1346" spans="3:3" x14ac:dyDescent="0.3">
      <c r="C1346" t="s">
        <v>2579</v>
      </c>
    </row>
    <row r="1347" spans="3:3" x14ac:dyDescent="0.3">
      <c r="C1347" t="s">
        <v>4529</v>
      </c>
    </row>
    <row r="1348" spans="3:3" x14ac:dyDescent="0.3">
      <c r="C1348" t="s">
        <v>4530</v>
      </c>
    </row>
    <row r="1349" spans="3:3" x14ac:dyDescent="0.3">
      <c r="C1349" t="s">
        <v>4531</v>
      </c>
    </row>
    <row r="1350" spans="3:3" x14ac:dyDescent="0.3">
      <c r="C1350" t="s">
        <v>1964</v>
      </c>
    </row>
    <row r="1351" spans="3:3" x14ac:dyDescent="0.3">
      <c r="C1351" t="s">
        <v>4532</v>
      </c>
    </row>
    <row r="1352" spans="3:3" x14ac:dyDescent="0.3">
      <c r="C1352" t="s">
        <v>4533</v>
      </c>
    </row>
    <row r="1353" spans="3:3" x14ac:dyDescent="0.3">
      <c r="C1353" t="s">
        <v>4534</v>
      </c>
    </row>
    <row r="1354" spans="3:3" x14ac:dyDescent="0.3">
      <c r="C1354" t="s">
        <v>4535</v>
      </c>
    </row>
    <row r="1355" spans="3:3" x14ac:dyDescent="0.3">
      <c r="C1355" t="s">
        <v>4536</v>
      </c>
    </row>
    <row r="1356" spans="3:3" x14ac:dyDescent="0.3">
      <c r="C1356" t="s">
        <v>4537</v>
      </c>
    </row>
    <row r="1357" spans="3:3" x14ac:dyDescent="0.3">
      <c r="C1357" t="s">
        <v>4538</v>
      </c>
    </row>
    <row r="1358" spans="3:3" x14ac:dyDescent="0.3">
      <c r="C1358" t="s">
        <v>4539</v>
      </c>
    </row>
    <row r="1359" spans="3:3" x14ac:dyDescent="0.3">
      <c r="C1359" t="s">
        <v>4540</v>
      </c>
    </row>
    <row r="1360" spans="3:3" x14ac:dyDescent="0.3">
      <c r="C1360" t="s">
        <v>4541</v>
      </c>
    </row>
    <row r="1361" spans="3:3" x14ac:dyDescent="0.3">
      <c r="C1361" t="s">
        <v>4542</v>
      </c>
    </row>
    <row r="1362" spans="3:3" x14ac:dyDescent="0.3">
      <c r="C1362" t="s">
        <v>4543</v>
      </c>
    </row>
    <row r="1363" spans="3:3" x14ac:dyDescent="0.3">
      <c r="C1363" t="s">
        <v>4544</v>
      </c>
    </row>
    <row r="1364" spans="3:3" x14ac:dyDescent="0.3">
      <c r="C1364" t="s">
        <v>4545</v>
      </c>
    </row>
    <row r="1365" spans="3:3" x14ac:dyDescent="0.3">
      <c r="C1365" t="s">
        <v>4546</v>
      </c>
    </row>
    <row r="1366" spans="3:3" x14ac:dyDescent="0.3">
      <c r="C1366" t="s">
        <v>4547</v>
      </c>
    </row>
    <row r="1367" spans="3:3" x14ac:dyDescent="0.3">
      <c r="C1367" t="s">
        <v>1085</v>
      </c>
    </row>
    <row r="1368" spans="3:3" x14ac:dyDescent="0.3">
      <c r="C1368" t="s">
        <v>4548</v>
      </c>
    </row>
    <row r="1369" spans="3:3" x14ac:dyDescent="0.3">
      <c r="C1369" t="s">
        <v>4549</v>
      </c>
    </row>
    <row r="1370" spans="3:3" x14ac:dyDescent="0.3">
      <c r="C1370" t="s">
        <v>2069</v>
      </c>
    </row>
    <row r="1371" spans="3:3" x14ac:dyDescent="0.3">
      <c r="C1371" t="s">
        <v>4550</v>
      </c>
    </row>
    <row r="1372" spans="3:3" x14ac:dyDescent="0.3">
      <c r="C1372" t="s">
        <v>4551</v>
      </c>
    </row>
    <row r="1373" spans="3:3" x14ac:dyDescent="0.3">
      <c r="C1373" t="s">
        <v>4552</v>
      </c>
    </row>
    <row r="1374" spans="3:3" x14ac:dyDescent="0.3">
      <c r="C1374" t="s">
        <v>2853</v>
      </c>
    </row>
    <row r="1375" spans="3:3" x14ac:dyDescent="0.3">
      <c r="C1375" t="s">
        <v>163</v>
      </c>
    </row>
    <row r="1376" spans="3:3" x14ac:dyDescent="0.3">
      <c r="C1376" t="s">
        <v>4553</v>
      </c>
    </row>
    <row r="1377" spans="3:3" x14ac:dyDescent="0.3">
      <c r="C1377" t="s">
        <v>4554</v>
      </c>
    </row>
    <row r="1378" spans="3:3" x14ac:dyDescent="0.3">
      <c r="C1378" t="s">
        <v>4555</v>
      </c>
    </row>
    <row r="1379" spans="3:3" x14ac:dyDescent="0.3">
      <c r="C1379" t="s">
        <v>4556</v>
      </c>
    </row>
    <row r="1380" spans="3:3" x14ac:dyDescent="0.3">
      <c r="C1380" t="s">
        <v>4557</v>
      </c>
    </row>
    <row r="1381" spans="3:3" x14ac:dyDescent="0.3">
      <c r="C1381" t="s">
        <v>4558</v>
      </c>
    </row>
    <row r="1382" spans="3:3" x14ac:dyDescent="0.3">
      <c r="C1382" t="s">
        <v>4559</v>
      </c>
    </row>
    <row r="1383" spans="3:3" x14ac:dyDescent="0.3">
      <c r="C1383" t="s">
        <v>4560</v>
      </c>
    </row>
    <row r="1384" spans="3:3" x14ac:dyDescent="0.3">
      <c r="C1384" t="s">
        <v>4561</v>
      </c>
    </row>
    <row r="1385" spans="3:3" x14ac:dyDescent="0.3">
      <c r="C1385" t="s">
        <v>4562</v>
      </c>
    </row>
    <row r="1386" spans="3:3" x14ac:dyDescent="0.3">
      <c r="C1386" t="s">
        <v>4563</v>
      </c>
    </row>
    <row r="1387" spans="3:3" x14ac:dyDescent="0.3">
      <c r="C1387" t="s">
        <v>4564</v>
      </c>
    </row>
    <row r="1388" spans="3:3" x14ac:dyDescent="0.3">
      <c r="C1388" t="s">
        <v>4565</v>
      </c>
    </row>
    <row r="1389" spans="3:3" x14ac:dyDescent="0.3">
      <c r="C1389" t="s">
        <v>4566</v>
      </c>
    </row>
    <row r="1390" spans="3:3" x14ac:dyDescent="0.3">
      <c r="C1390" t="s">
        <v>75</v>
      </c>
    </row>
    <row r="1391" spans="3:3" x14ac:dyDescent="0.3">
      <c r="C1391" t="s">
        <v>4567</v>
      </c>
    </row>
    <row r="1392" spans="3:3" x14ac:dyDescent="0.3">
      <c r="C1392" t="s">
        <v>4568</v>
      </c>
    </row>
    <row r="1393" spans="3:3" x14ac:dyDescent="0.3">
      <c r="C1393" t="s">
        <v>4569</v>
      </c>
    </row>
    <row r="1394" spans="3:3" x14ac:dyDescent="0.3">
      <c r="C1394" t="s">
        <v>4570</v>
      </c>
    </row>
    <row r="1395" spans="3:3" x14ac:dyDescent="0.3">
      <c r="C1395" t="s">
        <v>4571</v>
      </c>
    </row>
    <row r="1396" spans="3:3" x14ac:dyDescent="0.3">
      <c r="C1396" t="s">
        <v>4572</v>
      </c>
    </row>
    <row r="1397" spans="3:3" x14ac:dyDescent="0.3">
      <c r="C1397" t="s">
        <v>4573</v>
      </c>
    </row>
    <row r="1398" spans="3:3" x14ac:dyDescent="0.3">
      <c r="C1398" t="s">
        <v>4574</v>
      </c>
    </row>
    <row r="1399" spans="3:3" x14ac:dyDescent="0.3">
      <c r="C1399" t="s">
        <v>4575</v>
      </c>
    </row>
    <row r="1400" spans="3:3" x14ac:dyDescent="0.3">
      <c r="C1400" t="s">
        <v>4576</v>
      </c>
    </row>
    <row r="1401" spans="3:3" x14ac:dyDescent="0.3">
      <c r="C1401" t="s">
        <v>4577</v>
      </c>
    </row>
    <row r="1402" spans="3:3" x14ac:dyDescent="0.3">
      <c r="C1402" t="s">
        <v>4578</v>
      </c>
    </row>
    <row r="1403" spans="3:3" x14ac:dyDescent="0.3">
      <c r="C1403" t="s">
        <v>4579</v>
      </c>
    </row>
    <row r="1404" spans="3:3" x14ac:dyDescent="0.3">
      <c r="C1404" t="s">
        <v>4580</v>
      </c>
    </row>
    <row r="1405" spans="3:3" x14ac:dyDescent="0.3">
      <c r="C1405" t="s">
        <v>2565</v>
      </c>
    </row>
    <row r="1406" spans="3:3" x14ac:dyDescent="0.3">
      <c r="C1406" t="s">
        <v>2100</v>
      </c>
    </row>
    <row r="1407" spans="3:3" x14ac:dyDescent="0.3">
      <c r="C1407" t="s">
        <v>1110</v>
      </c>
    </row>
    <row r="1408" spans="3:3" x14ac:dyDescent="0.3">
      <c r="C1408" t="s">
        <v>4581</v>
      </c>
    </row>
    <row r="1409" spans="3:3" x14ac:dyDescent="0.3">
      <c r="C1409" t="s">
        <v>4582</v>
      </c>
    </row>
    <row r="1410" spans="3:3" x14ac:dyDescent="0.3">
      <c r="C1410" t="s">
        <v>4583</v>
      </c>
    </row>
    <row r="1411" spans="3:3" x14ac:dyDescent="0.3">
      <c r="C1411" t="s">
        <v>2238</v>
      </c>
    </row>
    <row r="1412" spans="3:3" x14ac:dyDescent="0.3">
      <c r="C1412" t="s">
        <v>4584</v>
      </c>
    </row>
    <row r="1413" spans="3:3" x14ac:dyDescent="0.3">
      <c r="C1413" t="s">
        <v>4585</v>
      </c>
    </row>
    <row r="1414" spans="3:3" x14ac:dyDescent="0.3">
      <c r="C1414" t="s">
        <v>4586</v>
      </c>
    </row>
    <row r="1415" spans="3:3" x14ac:dyDescent="0.3">
      <c r="C1415" t="s">
        <v>4587</v>
      </c>
    </row>
    <row r="1416" spans="3:3" x14ac:dyDescent="0.3">
      <c r="C1416" t="s">
        <v>4588</v>
      </c>
    </row>
    <row r="1417" spans="3:3" x14ac:dyDescent="0.3">
      <c r="C1417" t="s">
        <v>4589</v>
      </c>
    </row>
    <row r="1418" spans="3:3" x14ac:dyDescent="0.3">
      <c r="C1418" t="s">
        <v>4590</v>
      </c>
    </row>
    <row r="1419" spans="3:3" x14ac:dyDescent="0.3">
      <c r="C1419" t="s">
        <v>4591</v>
      </c>
    </row>
    <row r="1420" spans="3:3" x14ac:dyDescent="0.3">
      <c r="C1420" t="s">
        <v>3148</v>
      </c>
    </row>
    <row r="1421" spans="3:3" x14ac:dyDescent="0.3">
      <c r="C1421" t="s">
        <v>4592</v>
      </c>
    </row>
    <row r="1422" spans="3:3" x14ac:dyDescent="0.3">
      <c r="C1422" t="s">
        <v>4593</v>
      </c>
    </row>
    <row r="1423" spans="3:3" x14ac:dyDescent="0.3">
      <c r="C1423" t="s">
        <v>4594</v>
      </c>
    </row>
    <row r="1424" spans="3:3" x14ac:dyDescent="0.3">
      <c r="C1424" t="s">
        <v>4595</v>
      </c>
    </row>
    <row r="1425" spans="3:3" x14ac:dyDescent="0.3">
      <c r="C1425" t="s">
        <v>4596</v>
      </c>
    </row>
    <row r="1426" spans="3:3" x14ac:dyDescent="0.3">
      <c r="C1426" t="s">
        <v>4597</v>
      </c>
    </row>
    <row r="1427" spans="3:3" x14ac:dyDescent="0.3">
      <c r="C1427" t="s">
        <v>4598</v>
      </c>
    </row>
    <row r="1428" spans="3:3" x14ac:dyDescent="0.3">
      <c r="C1428" t="s">
        <v>4599</v>
      </c>
    </row>
    <row r="1429" spans="3:3" x14ac:dyDescent="0.3">
      <c r="C1429" t="s">
        <v>4600</v>
      </c>
    </row>
    <row r="1430" spans="3:3" x14ac:dyDescent="0.3">
      <c r="C1430" t="s">
        <v>4601</v>
      </c>
    </row>
    <row r="1431" spans="3:3" x14ac:dyDescent="0.3">
      <c r="C1431" t="s">
        <v>4602</v>
      </c>
    </row>
    <row r="1432" spans="3:3" x14ac:dyDescent="0.3">
      <c r="C1432" t="s">
        <v>4603</v>
      </c>
    </row>
    <row r="1433" spans="3:3" x14ac:dyDescent="0.3">
      <c r="C1433" t="s">
        <v>4604</v>
      </c>
    </row>
    <row r="1434" spans="3:3" x14ac:dyDescent="0.3">
      <c r="C1434" t="s">
        <v>4605</v>
      </c>
    </row>
    <row r="1435" spans="3:3" x14ac:dyDescent="0.3">
      <c r="C1435" t="s">
        <v>4606</v>
      </c>
    </row>
    <row r="1436" spans="3:3" x14ac:dyDescent="0.3">
      <c r="C1436" t="s">
        <v>4607</v>
      </c>
    </row>
    <row r="1437" spans="3:3" x14ac:dyDescent="0.3">
      <c r="C1437" t="s">
        <v>4608</v>
      </c>
    </row>
    <row r="1438" spans="3:3" x14ac:dyDescent="0.3">
      <c r="C1438" t="s">
        <v>4609</v>
      </c>
    </row>
    <row r="1439" spans="3:3" x14ac:dyDescent="0.3">
      <c r="C1439" t="s">
        <v>43</v>
      </c>
    </row>
    <row r="1440" spans="3:3" x14ac:dyDescent="0.3">
      <c r="C1440" t="s">
        <v>4610</v>
      </c>
    </row>
    <row r="1441" spans="3:3" x14ac:dyDescent="0.3">
      <c r="C1441" t="s">
        <v>4611</v>
      </c>
    </row>
    <row r="1442" spans="3:3" x14ac:dyDescent="0.3">
      <c r="C1442" t="s">
        <v>4612</v>
      </c>
    </row>
    <row r="1443" spans="3:3" x14ac:dyDescent="0.3">
      <c r="C1443" t="s">
        <v>4613</v>
      </c>
    </row>
    <row r="1444" spans="3:3" x14ac:dyDescent="0.3">
      <c r="C1444" t="s">
        <v>4614</v>
      </c>
    </row>
    <row r="1445" spans="3:3" x14ac:dyDescent="0.3">
      <c r="C1445" t="s">
        <v>1862</v>
      </c>
    </row>
    <row r="1446" spans="3:3" x14ac:dyDescent="0.3">
      <c r="C1446" t="s">
        <v>4615</v>
      </c>
    </row>
    <row r="1447" spans="3:3" x14ac:dyDescent="0.3">
      <c r="C1447" t="s">
        <v>4616</v>
      </c>
    </row>
    <row r="1448" spans="3:3" x14ac:dyDescent="0.3">
      <c r="C1448" t="s">
        <v>4617</v>
      </c>
    </row>
    <row r="1449" spans="3:3" x14ac:dyDescent="0.3">
      <c r="C1449" t="s">
        <v>4618</v>
      </c>
    </row>
    <row r="1450" spans="3:3" x14ac:dyDescent="0.3">
      <c r="C1450" t="s">
        <v>4619</v>
      </c>
    </row>
    <row r="1451" spans="3:3" x14ac:dyDescent="0.3">
      <c r="C1451" t="s">
        <v>1357</v>
      </c>
    </row>
    <row r="1452" spans="3:3" x14ac:dyDescent="0.3">
      <c r="C1452" t="s">
        <v>4620</v>
      </c>
    </row>
    <row r="1453" spans="3:3" x14ac:dyDescent="0.3">
      <c r="C1453" t="s">
        <v>4621</v>
      </c>
    </row>
    <row r="1454" spans="3:3" x14ac:dyDescent="0.3">
      <c r="C1454" t="s">
        <v>4622</v>
      </c>
    </row>
    <row r="1455" spans="3:3" x14ac:dyDescent="0.3">
      <c r="C1455" t="s">
        <v>4623</v>
      </c>
    </row>
    <row r="1456" spans="3:3" x14ac:dyDescent="0.3">
      <c r="C1456" t="s">
        <v>4624</v>
      </c>
    </row>
    <row r="1457" spans="3:3" x14ac:dyDescent="0.3">
      <c r="C1457" t="s">
        <v>4625</v>
      </c>
    </row>
    <row r="1458" spans="3:3" x14ac:dyDescent="0.3">
      <c r="C1458" t="s">
        <v>4626</v>
      </c>
    </row>
    <row r="1459" spans="3:3" x14ac:dyDescent="0.3">
      <c r="C1459" t="s">
        <v>174</v>
      </c>
    </row>
    <row r="1460" spans="3:3" x14ac:dyDescent="0.3">
      <c r="C1460" t="s">
        <v>4627</v>
      </c>
    </row>
    <row r="1461" spans="3:3" x14ac:dyDescent="0.3">
      <c r="C1461" t="s">
        <v>4628</v>
      </c>
    </row>
    <row r="1462" spans="3:3" x14ac:dyDescent="0.3">
      <c r="C1462" t="s">
        <v>4629</v>
      </c>
    </row>
    <row r="1463" spans="3:3" x14ac:dyDescent="0.3">
      <c r="C1463" t="s">
        <v>4630</v>
      </c>
    </row>
    <row r="1464" spans="3:3" x14ac:dyDescent="0.3">
      <c r="C1464" t="s">
        <v>4631</v>
      </c>
    </row>
    <row r="1465" spans="3:3" x14ac:dyDescent="0.3">
      <c r="C1465" t="s">
        <v>4632</v>
      </c>
    </row>
    <row r="1466" spans="3:3" x14ac:dyDescent="0.3">
      <c r="C1466" t="s">
        <v>4633</v>
      </c>
    </row>
    <row r="1467" spans="3:3" x14ac:dyDescent="0.3">
      <c r="C1467" t="s">
        <v>4634</v>
      </c>
    </row>
    <row r="1468" spans="3:3" x14ac:dyDescent="0.3">
      <c r="C1468" t="s">
        <v>4635</v>
      </c>
    </row>
    <row r="1469" spans="3:3" x14ac:dyDescent="0.3">
      <c r="C1469" t="s">
        <v>4636</v>
      </c>
    </row>
    <row r="1470" spans="3:3" x14ac:dyDescent="0.3">
      <c r="C1470" t="s">
        <v>4637</v>
      </c>
    </row>
    <row r="1471" spans="3:3" x14ac:dyDescent="0.3">
      <c r="C1471" t="s">
        <v>4638</v>
      </c>
    </row>
    <row r="1472" spans="3:3" x14ac:dyDescent="0.3">
      <c r="C1472" t="s">
        <v>4639</v>
      </c>
    </row>
    <row r="1473" spans="3:3" x14ac:dyDescent="0.3">
      <c r="C1473" t="s">
        <v>4640</v>
      </c>
    </row>
    <row r="1474" spans="3:3" x14ac:dyDescent="0.3">
      <c r="C1474" t="s">
        <v>4641</v>
      </c>
    </row>
    <row r="1475" spans="3:3" x14ac:dyDescent="0.3">
      <c r="C1475" t="s">
        <v>4642</v>
      </c>
    </row>
    <row r="1476" spans="3:3" x14ac:dyDescent="0.3">
      <c r="C1476" t="s">
        <v>4643</v>
      </c>
    </row>
    <row r="1477" spans="3:3" x14ac:dyDescent="0.3">
      <c r="C1477" t="s">
        <v>4644</v>
      </c>
    </row>
    <row r="1478" spans="3:3" x14ac:dyDescent="0.3">
      <c r="C1478" t="s">
        <v>376</v>
      </c>
    </row>
    <row r="1479" spans="3:3" x14ac:dyDescent="0.3">
      <c r="C1479" t="s">
        <v>2727</v>
      </c>
    </row>
    <row r="1480" spans="3:3" x14ac:dyDescent="0.3">
      <c r="C1480" t="s">
        <v>4645</v>
      </c>
    </row>
    <row r="1481" spans="3:3" x14ac:dyDescent="0.3">
      <c r="C1481" t="s">
        <v>4646</v>
      </c>
    </row>
    <row r="1482" spans="3:3" x14ac:dyDescent="0.3">
      <c r="C1482" t="s">
        <v>4647</v>
      </c>
    </row>
    <row r="1483" spans="3:3" x14ac:dyDescent="0.3">
      <c r="C1483" t="s">
        <v>4648</v>
      </c>
    </row>
    <row r="1484" spans="3:3" x14ac:dyDescent="0.3">
      <c r="C1484" t="s">
        <v>4649</v>
      </c>
    </row>
    <row r="1485" spans="3:3" x14ac:dyDescent="0.3">
      <c r="C1485" t="s">
        <v>4650</v>
      </c>
    </row>
    <row r="1486" spans="3:3" x14ac:dyDescent="0.3">
      <c r="C1486" t="s">
        <v>4651</v>
      </c>
    </row>
    <row r="1487" spans="3:3" x14ac:dyDescent="0.3">
      <c r="C1487" t="s">
        <v>4652</v>
      </c>
    </row>
    <row r="1488" spans="3:3" x14ac:dyDescent="0.3">
      <c r="C1488" t="s">
        <v>4653</v>
      </c>
    </row>
    <row r="1489" spans="3:3" x14ac:dyDescent="0.3">
      <c r="C1489" t="s">
        <v>4654</v>
      </c>
    </row>
    <row r="1490" spans="3:3" x14ac:dyDescent="0.3">
      <c r="C1490" t="s">
        <v>4655</v>
      </c>
    </row>
    <row r="1491" spans="3:3" x14ac:dyDescent="0.3">
      <c r="C1491" t="s">
        <v>4656</v>
      </c>
    </row>
    <row r="1492" spans="3:3" x14ac:dyDescent="0.3">
      <c r="C1492" t="s">
        <v>4657</v>
      </c>
    </row>
    <row r="1493" spans="3:3" x14ac:dyDescent="0.3">
      <c r="C1493" t="s">
        <v>4658</v>
      </c>
    </row>
    <row r="1494" spans="3:3" x14ac:dyDescent="0.3">
      <c r="C1494" t="s">
        <v>4659</v>
      </c>
    </row>
    <row r="1495" spans="3:3" x14ac:dyDescent="0.3">
      <c r="C1495" t="s">
        <v>4660</v>
      </c>
    </row>
    <row r="1496" spans="3:3" x14ac:dyDescent="0.3">
      <c r="C1496" t="s">
        <v>4661</v>
      </c>
    </row>
    <row r="1497" spans="3:3" x14ac:dyDescent="0.3">
      <c r="C1497" t="s">
        <v>4662</v>
      </c>
    </row>
    <row r="1498" spans="3:3" x14ac:dyDescent="0.3">
      <c r="C1498" t="s">
        <v>4663</v>
      </c>
    </row>
    <row r="1499" spans="3:3" x14ac:dyDescent="0.3">
      <c r="C1499" t="s">
        <v>4664</v>
      </c>
    </row>
    <row r="1500" spans="3:3" x14ac:dyDescent="0.3">
      <c r="C1500" t="s">
        <v>4665</v>
      </c>
    </row>
    <row r="1501" spans="3:3" x14ac:dyDescent="0.3">
      <c r="C1501" t="s">
        <v>4666</v>
      </c>
    </row>
    <row r="1502" spans="3:3" x14ac:dyDescent="0.3">
      <c r="C1502" t="s">
        <v>4667</v>
      </c>
    </row>
    <row r="1503" spans="3:3" x14ac:dyDescent="0.3">
      <c r="C1503" t="s">
        <v>4668</v>
      </c>
    </row>
    <row r="1504" spans="3:3" x14ac:dyDescent="0.3">
      <c r="C1504" t="s">
        <v>4669</v>
      </c>
    </row>
    <row r="1505" spans="3:3" x14ac:dyDescent="0.3">
      <c r="C1505" t="s">
        <v>4670</v>
      </c>
    </row>
    <row r="1506" spans="3:3" x14ac:dyDescent="0.3">
      <c r="C1506" t="s">
        <v>4671</v>
      </c>
    </row>
    <row r="1507" spans="3:3" x14ac:dyDescent="0.3">
      <c r="C1507" t="s">
        <v>4672</v>
      </c>
    </row>
    <row r="1508" spans="3:3" x14ac:dyDescent="0.3">
      <c r="C1508" t="s">
        <v>4673</v>
      </c>
    </row>
    <row r="1509" spans="3:3" x14ac:dyDescent="0.3">
      <c r="C1509" t="s">
        <v>4674</v>
      </c>
    </row>
    <row r="1510" spans="3:3" x14ac:dyDescent="0.3">
      <c r="C1510" t="s">
        <v>4675</v>
      </c>
    </row>
    <row r="1511" spans="3:3" x14ac:dyDescent="0.3">
      <c r="C1511" t="s">
        <v>4676</v>
      </c>
    </row>
    <row r="1512" spans="3:3" x14ac:dyDescent="0.3">
      <c r="C1512" t="s">
        <v>4677</v>
      </c>
    </row>
    <row r="1513" spans="3:3" x14ac:dyDescent="0.3">
      <c r="C1513" t="s">
        <v>4678</v>
      </c>
    </row>
    <row r="1514" spans="3:3" x14ac:dyDescent="0.3">
      <c r="C1514" t="s">
        <v>4679</v>
      </c>
    </row>
    <row r="1515" spans="3:3" x14ac:dyDescent="0.3">
      <c r="C1515" t="s">
        <v>4680</v>
      </c>
    </row>
    <row r="1516" spans="3:3" x14ac:dyDescent="0.3">
      <c r="C1516" t="s">
        <v>4681</v>
      </c>
    </row>
    <row r="1517" spans="3:3" x14ac:dyDescent="0.3">
      <c r="C1517" t="s">
        <v>4682</v>
      </c>
    </row>
    <row r="1518" spans="3:3" x14ac:dyDescent="0.3">
      <c r="C1518" t="s">
        <v>4683</v>
      </c>
    </row>
    <row r="1519" spans="3:3" x14ac:dyDescent="0.3">
      <c r="C1519" t="s">
        <v>4684</v>
      </c>
    </row>
    <row r="1520" spans="3:3" x14ac:dyDescent="0.3">
      <c r="C1520" t="s">
        <v>4685</v>
      </c>
    </row>
    <row r="1521" spans="3:3" x14ac:dyDescent="0.3">
      <c r="C1521" t="s">
        <v>4686</v>
      </c>
    </row>
    <row r="1522" spans="3:3" x14ac:dyDescent="0.3">
      <c r="C1522" t="s">
        <v>4687</v>
      </c>
    </row>
    <row r="1523" spans="3:3" x14ac:dyDescent="0.3">
      <c r="C1523" t="s">
        <v>4688</v>
      </c>
    </row>
    <row r="1524" spans="3:3" x14ac:dyDescent="0.3">
      <c r="C1524" t="s">
        <v>4689</v>
      </c>
    </row>
    <row r="1525" spans="3:3" x14ac:dyDescent="0.3">
      <c r="C1525" t="s">
        <v>4690</v>
      </c>
    </row>
    <row r="1526" spans="3:3" x14ac:dyDescent="0.3">
      <c r="C1526" t="s">
        <v>4691</v>
      </c>
    </row>
    <row r="1527" spans="3:3" x14ac:dyDescent="0.3">
      <c r="C1527" t="s">
        <v>4692</v>
      </c>
    </row>
    <row r="1528" spans="3:3" x14ac:dyDescent="0.3">
      <c r="C1528" t="s">
        <v>4693</v>
      </c>
    </row>
    <row r="1529" spans="3:3" x14ac:dyDescent="0.3">
      <c r="C1529" t="s">
        <v>4694</v>
      </c>
    </row>
    <row r="1530" spans="3:3" x14ac:dyDescent="0.3">
      <c r="C1530" t="s">
        <v>4695</v>
      </c>
    </row>
    <row r="1531" spans="3:3" x14ac:dyDescent="0.3">
      <c r="C1531" t="s">
        <v>4696</v>
      </c>
    </row>
    <row r="1532" spans="3:3" x14ac:dyDescent="0.3">
      <c r="C1532" t="s">
        <v>4697</v>
      </c>
    </row>
    <row r="1533" spans="3:3" x14ac:dyDescent="0.3">
      <c r="C1533" t="s">
        <v>4698</v>
      </c>
    </row>
    <row r="1534" spans="3:3" x14ac:dyDescent="0.3">
      <c r="C1534" t="s">
        <v>4699</v>
      </c>
    </row>
    <row r="1535" spans="3:3" x14ac:dyDescent="0.3">
      <c r="C1535" t="s">
        <v>4700</v>
      </c>
    </row>
    <row r="1536" spans="3:3" x14ac:dyDescent="0.3">
      <c r="C1536" t="s">
        <v>4701</v>
      </c>
    </row>
    <row r="1537" spans="3:3" x14ac:dyDescent="0.3">
      <c r="C1537" t="s">
        <v>449</v>
      </c>
    </row>
    <row r="1538" spans="3:3" x14ac:dyDescent="0.3">
      <c r="C1538" t="s">
        <v>595</v>
      </c>
    </row>
    <row r="1539" spans="3:3" x14ac:dyDescent="0.3">
      <c r="C1539" t="s">
        <v>399</v>
      </c>
    </row>
    <row r="1540" spans="3:3" x14ac:dyDescent="0.3">
      <c r="C1540" t="s">
        <v>115</v>
      </c>
    </row>
    <row r="1541" spans="3:3" x14ac:dyDescent="0.3">
      <c r="C1541" t="s">
        <v>4702</v>
      </c>
    </row>
    <row r="1542" spans="3:3" x14ac:dyDescent="0.3">
      <c r="C1542" t="s">
        <v>4703</v>
      </c>
    </row>
    <row r="1543" spans="3:3" x14ac:dyDescent="0.3">
      <c r="C1543" t="s">
        <v>4704</v>
      </c>
    </row>
    <row r="1544" spans="3:3" x14ac:dyDescent="0.3">
      <c r="C1544" t="s">
        <v>4705</v>
      </c>
    </row>
    <row r="1545" spans="3:3" x14ac:dyDescent="0.3">
      <c r="C1545" t="s">
        <v>4706</v>
      </c>
    </row>
    <row r="1546" spans="3:3" x14ac:dyDescent="0.3">
      <c r="C1546" t="s">
        <v>4707</v>
      </c>
    </row>
    <row r="1547" spans="3:3" x14ac:dyDescent="0.3">
      <c r="C1547" t="s">
        <v>2337</v>
      </c>
    </row>
    <row r="1548" spans="3:3" x14ac:dyDescent="0.3">
      <c r="C1548" t="s">
        <v>2338</v>
      </c>
    </row>
    <row r="1549" spans="3:3" x14ac:dyDescent="0.3">
      <c r="C1549" t="s">
        <v>4708</v>
      </c>
    </row>
    <row r="1550" spans="3:3" x14ac:dyDescent="0.3">
      <c r="C1550" t="s">
        <v>4709</v>
      </c>
    </row>
    <row r="1551" spans="3:3" x14ac:dyDescent="0.3">
      <c r="C1551" t="s">
        <v>4710</v>
      </c>
    </row>
    <row r="1552" spans="3:3" x14ac:dyDescent="0.3">
      <c r="C1552" t="s">
        <v>4711</v>
      </c>
    </row>
    <row r="1553" spans="3:3" x14ac:dyDescent="0.3">
      <c r="C1553" t="s">
        <v>4712</v>
      </c>
    </row>
    <row r="1554" spans="3:3" x14ac:dyDescent="0.3">
      <c r="C1554" t="s">
        <v>4713</v>
      </c>
    </row>
    <row r="1555" spans="3:3" x14ac:dyDescent="0.3">
      <c r="C1555" t="s">
        <v>4714</v>
      </c>
    </row>
    <row r="1556" spans="3:3" x14ac:dyDescent="0.3">
      <c r="C1556" t="s">
        <v>4715</v>
      </c>
    </row>
    <row r="1557" spans="3:3" x14ac:dyDescent="0.3">
      <c r="C1557" t="s">
        <v>2429</v>
      </c>
    </row>
    <row r="1558" spans="3:3" x14ac:dyDescent="0.3">
      <c r="C1558" t="s">
        <v>4716</v>
      </c>
    </row>
    <row r="1559" spans="3:3" x14ac:dyDescent="0.3">
      <c r="C1559" t="s">
        <v>1235</v>
      </c>
    </row>
    <row r="1560" spans="3:3" x14ac:dyDescent="0.3">
      <c r="C1560" t="s">
        <v>4717</v>
      </c>
    </row>
    <row r="1561" spans="3:3" x14ac:dyDescent="0.3">
      <c r="C1561" t="s">
        <v>4718</v>
      </c>
    </row>
    <row r="1562" spans="3:3" x14ac:dyDescent="0.3">
      <c r="C1562" t="s">
        <v>4719</v>
      </c>
    </row>
    <row r="1563" spans="3:3" x14ac:dyDescent="0.3">
      <c r="C1563" t="s">
        <v>4720</v>
      </c>
    </row>
    <row r="1564" spans="3:3" x14ac:dyDescent="0.3">
      <c r="C1564" t="s">
        <v>407</v>
      </c>
    </row>
    <row r="1565" spans="3:3" x14ac:dyDescent="0.3">
      <c r="C1565" t="s">
        <v>4721</v>
      </c>
    </row>
    <row r="1566" spans="3:3" x14ac:dyDescent="0.3">
      <c r="C1566" t="s">
        <v>4722</v>
      </c>
    </row>
    <row r="1567" spans="3:3" x14ac:dyDescent="0.3">
      <c r="C1567" t="s">
        <v>2054</v>
      </c>
    </row>
    <row r="1568" spans="3:3" x14ac:dyDescent="0.3">
      <c r="C1568" t="s">
        <v>4723</v>
      </c>
    </row>
    <row r="1569" spans="3:3" x14ac:dyDescent="0.3">
      <c r="C1569" t="s">
        <v>4724</v>
      </c>
    </row>
    <row r="1570" spans="3:3" x14ac:dyDescent="0.3">
      <c r="C1570" t="s">
        <v>172</v>
      </c>
    </row>
    <row r="1571" spans="3:3" x14ac:dyDescent="0.3">
      <c r="C1571" t="s">
        <v>4725</v>
      </c>
    </row>
    <row r="1572" spans="3:3" x14ac:dyDescent="0.3">
      <c r="C1572" t="s">
        <v>134</v>
      </c>
    </row>
    <row r="1573" spans="3:3" x14ac:dyDescent="0.3">
      <c r="C1573" t="s">
        <v>4726</v>
      </c>
    </row>
    <row r="1574" spans="3:3" x14ac:dyDescent="0.3">
      <c r="C1574" t="s">
        <v>4727</v>
      </c>
    </row>
    <row r="1575" spans="3:3" x14ac:dyDescent="0.3">
      <c r="C1575" t="s">
        <v>4728</v>
      </c>
    </row>
    <row r="1576" spans="3:3" x14ac:dyDescent="0.3">
      <c r="C1576" t="s">
        <v>4729</v>
      </c>
    </row>
    <row r="1577" spans="3:3" x14ac:dyDescent="0.3">
      <c r="C1577" t="s">
        <v>3337</v>
      </c>
    </row>
    <row r="1578" spans="3:3" x14ac:dyDescent="0.3">
      <c r="C1578" t="s">
        <v>2171</v>
      </c>
    </row>
    <row r="1579" spans="3:3" x14ac:dyDescent="0.3">
      <c r="C1579" t="s">
        <v>4730</v>
      </c>
    </row>
    <row r="1580" spans="3:3" x14ac:dyDescent="0.3">
      <c r="C1580" t="s">
        <v>4731</v>
      </c>
    </row>
    <row r="1581" spans="3:3" x14ac:dyDescent="0.3">
      <c r="C1581" t="s">
        <v>4732</v>
      </c>
    </row>
    <row r="1582" spans="3:3" x14ac:dyDescent="0.3">
      <c r="C1582" t="s">
        <v>4733</v>
      </c>
    </row>
    <row r="1583" spans="3:3" x14ac:dyDescent="0.3">
      <c r="C1583" t="s">
        <v>4734</v>
      </c>
    </row>
    <row r="1584" spans="3:3" x14ac:dyDescent="0.3">
      <c r="C1584" t="s">
        <v>4735</v>
      </c>
    </row>
    <row r="1585" spans="3:3" x14ac:dyDescent="0.3">
      <c r="C1585" t="s">
        <v>4736</v>
      </c>
    </row>
    <row r="1586" spans="3:3" x14ac:dyDescent="0.3">
      <c r="C1586" t="s">
        <v>4737</v>
      </c>
    </row>
    <row r="1587" spans="3:3" x14ac:dyDescent="0.3">
      <c r="C1587" t="s">
        <v>4738</v>
      </c>
    </row>
    <row r="1588" spans="3:3" x14ac:dyDescent="0.3">
      <c r="C1588" t="s">
        <v>4739</v>
      </c>
    </row>
    <row r="1589" spans="3:3" x14ac:dyDescent="0.3">
      <c r="C1589" t="s">
        <v>4740</v>
      </c>
    </row>
    <row r="1590" spans="3:3" x14ac:dyDescent="0.3">
      <c r="C1590" t="s">
        <v>4741</v>
      </c>
    </row>
    <row r="1591" spans="3:3" x14ac:dyDescent="0.3">
      <c r="C1591" t="s">
        <v>4742</v>
      </c>
    </row>
    <row r="1592" spans="3:3" x14ac:dyDescent="0.3">
      <c r="C1592" t="s">
        <v>4743</v>
      </c>
    </row>
    <row r="1593" spans="3:3" x14ac:dyDescent="0.3">
      <c r="C1593" t="s">
        <v>4744</v>
      </c>
    </row>
    <row r="1594" spans="3:3" x14ac:dyDescent="0.3">
      <c r="C1594" t="s">
        <v>4745</v>
      </c>
    </row>
    <row r="1595" spans="3:3" x14ac:dyDescent="0.3">
      <c r="C1595" t="s">
        <v>4746</v>
      </c>
    </row>
    <row r="1596" spans="3:3" x14ac:dyDescent="0.3">
      <c r="C1596" t="s">
        <v>4747</v>
      </c>
    </row>
    <row r="1597" spans="3:3" x14ac:dyDescent="0.3">
      <c r="C1597" t="s">
        <v>4748</v>
      </c>
    </row>
    <row r="1598" spans="3:3" x14ac:dyDescent="0.3">
      <c r="C1598" t="s">
        <v>4749</v>
      </c>
    </row>
    <row r="1599" spans="3:3" x14ac:dyDescent="0.3">
      <c r="C1599" t="s">
        <v>4750</v>
      </c>
    </row>
    <row r="1600" spans="3:3" x14ac:dyDescent="0.3">
      <c r="C1600" t="s">
        <v>2791</v>
      </c>
    </row>
    <row r="1601" spans="3:3" x14ac:dyDescent="0.3">
      <c r="C1601" t="s">
        <v>4751</v>
      </c>
    </row>
    <row r="1602" spans="3:3" x14ac:dyDescent="0.3">
      <c r="C1602" t="s">
        <v>4752</v>
      </c>
    </row>
    <row r="1603" spans="3:3" x14ac:dyDescent="0.3">
      <c r="C1603" t="s">
        <v>4753</v>
      </c>
    </row>
    <row r="1604" spans="3:3" x14ac:dyDescent="0.3">
      <c r="C1604" t="s">
        <v>2570</v>
      </c>
    </row>
    <row r="1605" spans="3:3" x14ac:dyDescent="0.3">
      <c r="C1605" t="s">
        <v>4754</v>
      </c>
    </row>
    <row r="1606" spans="3:3" x14ac:dyDescent="0.3">
      <c r="C1606" t="s">
        <v>4755</v>
      </c>
    </row>
    <row r="1607" spans="3:3" x14ac:dyDescent="0.3">
      <c r="C1607" t="s">
        <v>4756</v>
      </c>
    </row>
    <row r="1608" spans="3:3" x14ac:dyDescent="0.3">
      <c r="C1608" t="s">
        <v>2539</v>
      </c>
    </row>
    <row r="1609" spans="3:3" x14ac:dyDescent="0.3">
      <c r="C1609" t="s">
        <v>4757</v>
      </c>
    </row>
    <row r="1610" spans="3:3" x14ac:dyDescent="0.3">
      <c r="C1610" t="s">
        <v>1669</v>
      </c>
    </row>
    <row r="1611" spans="3:3" x14ac:dyDescent="0.3">
      <c r="C1611" t="s">
        <v>4758</v>
      </c>
    </row>
    <row r="1612" spans="3:3" x14ac:dyDescent="0.3">
      <c r="C1612" t="s">
        <v>2918</v>
      </c>
    </row>
    <row r="1613" spans="3:3" x14ac:dyDescent="0.3">
      <c r="C1613" t="s">
        <v>4759</v>
      </c>
    </row>
    <row r="1614" spans="3:3" x14ac:dyDescent="0.3">
      <c r="C1614" t="s">
        <v>4760</v>
      </c>
    </row>
    <row r="1615" spans="3:3" x14ac:dyDescent="0.3">
      <c r="C1615" t="s">
        <v>4761</v>
      </c>
    </row>
    <row r="1616" spans="3:3" x14ac:dyDescent="0.3">
      <c r="C1616" t="s">
        <v>4762</v>
      </c>
    </row>
    <row r="1617" spans="3:3" x14ac:dyDescent="0.3">
      <c r="C1617" t="s">
        <v>4763</v>
      </c>
    </row>
    <row r="1618" spans="3:3" x14ac:dyDescent="0.3">
      <c r="C1618" t="s">
        <v>4764</v>
      </c>
    </row>
    <row r="1619" spans="3:3" x14ac:dyDescent="0.3">
      <c r="C1619" t="s">
        <v>4765</v>
      </c>
    </row>
    <row r="1620" spans="3:3" x14ac:dyDescent="0.3">
      <c r="C1620" t="s">
        <v>4766</v>
      </c>
    </row>
    <row r="1621" spans="3:3" x14ac:dyDescent="0.3">
      <c r="C1621" t="s">
        <v>4767</v>
      </c>
    </row>
    <row r="1622" spans="3:3" x14ac:dyDescent="0.3">
      <c r="C1622" t="s">
        <v>4768</v>
      </c>
    </row>
    <row r="1623" spans="3:3" x14ac:dyDescent="0.3">
      <c r="C1623" t="s">
        <v>4769</v>
      </c>
    </row>
    <row r="1624" spans="3:3" x14ac:dyDescent="0.3">
      <c r="C1624" t="s">
        <v>4770</v>
      </c>
    </row>
    <row r="1625" spans="3:3" x14ac:dyDescent="0.3">
      <c r="C1625" t="s">
        <v>4771</v>
      </c>
    </row>
    <row r="1626" spans="3:3" x14ac:dyDescent="0.3">
      <c r="C1626" t="s">
        <v>248</v>
      </c>
    </row>
    <row r="1627" spans="3:3" x14ac:dyDescent="0.3">
      <c r="C1627" t="s">
        <v>4772</v>
      </c>
    </row>
    <row r="1628" spans="3:3" x14ac:dyDescent="0.3">
      <c r="C1628" t="s">
        <v>4773</v>
      </c>
    </row>
    <row r="1629" spans="3:3" x14ac:dyDescent="0.3">
      <c r="C1629" t="s">
        <v>4774</v>
      </c>
    </row>
    <row r="1630" spans="3:3" x14ac:dyDescent="0.3">
      <c r="C1630" t="s">
        <v>4775</v>
      </c>
    </row>
    <row r="1631" spans="3:3" x14ac:dyDescent="0.3">
      <c r="C1631" t="s">
        <v>4776</v>
      </c>
    </row>
    <row r="1632" spans="3:3" x14ac:dyDescent="0.3">
      <c r="C1632" t="s">
        <v>4777</v>
      </c>
    </row>
    <row r="1633" spans="3:3" x14ac:dyDescent="0.3">
      <c r="C1633" t="s">
        <v>4778</v>
      </c>
    </row>
    <row r="1634" spans="3:3" x14ac:dyDescent="0.3">
      <c r="C1634" t="s">
        <v>4779</v>
      </c>
    </row>
    <row r="1635" spans="3:3" x14ac:dyDescent="0.3">
      <c r="C1635" t="s">
        <v>4780</v>
      </c>
    </row>
    <row r="1636" spans="3:3" x14ac:dyDescent="0.3">
      <c r="C1636" t="s">
        <v>4781</v>
      </c>
    </row>
    <row r="1637" spans="3:3" x14ac:dyDescent="0.3">
      <c r="C1637" t="s">
        <v>4782</v>
      </c>
    </row>
    <row r="1638" spans="3:3" x14ac:dyDescent="0.3">
      <c r="C1638" t="s">
        <v>4783</v>
      </c>
    </row>
    <row r="1639" spans="3:3" x14ac:dyDescent="0.3">
      <c r="C1639" t="s">
        <v>4784</v>
      </c>
    </row>
    <row r="1640" spans="3:3" x14ac:dyDescent="0.3">
      <c r="C1640" t="s">
        <v>4785</v>
      </c>
    </row>
    <row r="1641" spans="3:3" x14ac:dyDescent="0.3">
      <c r="C1641" t="s">
        <v>4786</v>
      </c>
    </row>
    <row r="1642" spans="3:3" x14ac:dyDescent="0.3">
      <c r="C1642" t="s">
        <v>4787</v>
      </c>
    </row>
    <row r="1643" spans="3:3" x14ac:dyDescent="0.3">
      <c r="C1643" t="s">
        <v>4788</v>
      </c>
    </row>
    <row r="1644" spans="3:3" x14ac:dyDescent="0.3">
      <c r="C1644" t="s">
        <v>1906</v>
      </c>
    </row>
    <row r="1645" spans="3:3" x14ac:dyDescent="0.3">
      <c r="C1645" t="s">
        <v>4789</v>
      </c>
    </row>
    <row r="1646" spans="3:3" x14ac:dyDescent="0.3">
      <c r="C1646" t="s">
        <v>4790</v>
      </c>
    </row>
    <row r="1647" spans="3:3" x14ac:dyDescent="0.3">
      <c r="C1647" t="s">
        <v>1853</v>
      </c>
    </row>
    <row r="1648" spans="3:3" x14ac:dyDescent="0.3">
      <c r="C1648" t="s">
        <v>4791</v>
      </c>
    </row>
    <row r="1649" spans="3:3" x14ac:dyDescent="0.3">
      <c r="C1649" t="s">
        <v>4792</v>
      </c>
    </row>
    <row r="1650" spans="3:3" x14ac:dyDescent="0.3">
      <c r="C1650" t="s">
        <v>4793</v>
      </c>
    </row>
    <row r="1651" spans="3:3" x14ac:dyDescent="0.3">
      <c r="C1651" t="s">
        <v>4794</v>
      </c>
    </row>
    <row r="1652" spans="3:3" x14ac:dyDescent="0.3">
      <c r="C1652" t="s">
        <v>4795</v>
      </c>
    </row>
    <row r="1653" spans="3:3" x14ac:dyDescent="0.3">
      <c r="C1653" t="s">
        <v>4796</v>
      </c>
    </row>
    <row r="1654" spans="3:3" x14ac:dyDescent="0.3">
      <c r="C1654" t="s">
        <v>4797</v>
      </c>
    </row>
    <row r="1655" spans="3:3" x14ac:dyDescent="0.3">
      <c r="C1655" t="s">
        <v>4798</v>
      </c>
    </row>
    <row r="1656" spans="3:3" x14ac:dyDescent="0.3">
      <c r="C1656" t="s">
        <v>4799</v>
      </c>
    </row>
    <row r="1657" spans="3:3" x14ac:dyDescent="0.3">
      <c r="C1657" t="s">
        <v>4800</v>
      </c>
    </row>
    <row r="1658" spans="3:3" x14ac:dyDescent="0.3">
      <c r="C1658" t="s">
        <v>4801</v>
      </c>
    </row>
    <row r="1659" spans="3:3" x14ac:dyDescent="0.3">
      <c r="C1659" t="s">
        <v>4802</v>
      </c>
    </row>
    <row r="1660" spans="3:3" x14ac:dyDescent="0.3">
      <c r="C1660" t="s">
        <v>4803</v>
      </c>
    </row>
    <row r="1661" spans="3:3" x14ac:dyDescent="0.3">
      <c r="C1661" t="s">
        <v>4804</v>
      </c>
    </row>
    <row r="1662" spans="3:3" x14ac:dyDescent="0.3">
      <c r="C1662" t="s">
        <v>4805</v>
      </c>
    </row>
    <row r="1663" spans="3:3" x14ac:dyDescent="0.3">
      <c r="C1663" t="s">
        <v>4806</v>
      </c>
    </row>
    <row r="1664" spans="3:3" x14ac:dyDescent="0.3">
      <c r="C1664" t="s">
        <v>4807</v>
      </c>
    </row>
    <row r="1665" spans="3:3" x14ac:dyDescent="0.3">
      <c r="C1665" t="s">
        <v>4808</v>
      </c>
    </row>
    <row r="1666" spans="3:3" x14ac:dyDescent="0.3">
      <c r="C1666" t="s">
        <v>4809</v>
      </c>
    </row>
    <row r="1667" spans="3:3" x14ac:dyDescent="0.3">
      <c r="C1667" t="s">
        <v>10</v>
      </c>
    </row>
    <row r="1668" spans="3:3" x14ac:dyDescent="0.3">
      <c r="C1668" t="s">
        <v>4810</v>
      </c>
    </row>
    <row r="1669" spans="3:3" x14ac:dyDescent="0.3">
      <c r="C1669" t="s">
        <v>4811</v>
      </c>
    </row>
    <row r="1670" spans="3:3" x14ac:dyDescent="0.3">
      <c r="C1670" t="s">
        <v>4812</v>
      </c>
    </row>
    <row r="1671" spans="3:3" x14ac:dyDescent="0.3">
      <c r="C1671" t="s">
        <v>4813</v>
      </c>
    </row>
    <row r="1672" spans="3:3" x14ac:dyDescent="0.3">
      <c r="C1672" t="s">
        <v>4814</v>
      </c>
    </row>
    <row r="1673" spans="3:3" x14ac:dyDescent="0.3">
      <c r="C1673" t="s">
        <v>1073</v>
      </c>
    </row>
    <row r="1674" spans="3:3" x14ac:dyDescent="0.3">
      <c r="C1674" t="s">
        <v>4815</v>
      </c>
    </row>
    <row r="1675" spans="3:3" x14ac:dyDescent="0.3">
      <c r="C1675" t="s">
        <v>4816</v>
      </c>
    </row>
    <row r="1676" spans="3:3" x14ac:dyDescent="0.3">
      <c r="C1676" t="s">
        <v>2871</v>
      </c>
    </row>
    <row r="1677" spans="3:3" x14ac:dyDescent="0.3">
      <c r="C1677" t="s">
        <v>223</v>
      </c>
    </row>
    <row r="1678" spans="3:3" x14ac:dyDescent="0.3">
      <c r="C1678" t="s">
        <v>2204</v>
      </c>
    </row>
    <row r="1679" spans="3:3" x14ac:dyDescent="0.3">
      <c r="C1679" t="s">
        <v>4817</v>
      </c>
    </row>
    <row r="1680" spans="3:3" x14ac:dyDescent="0.3">
      <c r="C1680" t="s">
        <v>4818</v>
      </c>
    </row>
    <row r="1681" spans="3:3" x14ac:dyDescent="0.3">
      <c r="C1681" t="s">
        <v>4819</v>
      </c>
    </row>
    <row r="1682" spans="3:3" x14ac:dyDescent="0.3">
      <c r="C1682" t="s">
        <v>4820</v>
      </c>
    </row>
    <row r="1683" spans="3:3" x14ac:dyDescent="0.3">
      <c r="C1683" t="s">
        <v>619</v>
      </c>
    </row>
    <row r="1684" spans="3:3" x14ac:dyDescent="0.3">
      <c r="C1684" t="s">
        <v>2208</v>
      </c>
    </row>
    <row r="1685" spans="3:3" x14ac:dyDescent="0.3">
      <c r="C1685" t="s">
        <v>709</v>
      </c>
    </row>
    <row r="1686" spans="3:3" x14ac:dyDescent="0.3">
      <c r="C1686" t="s">
        <v>2598</v>
      </c>
    </row>
    <row r="1687" spans="3:3" x14ac:dyDescent="0.3">
      <c r="C1687" t="s">
        <v>405</v>
      </c>
    </row>
    <row r="1688" spans="3:3" x14ac:dyDescent="0.3">
      <c r="C1688" t="s">
        <v>510</v>
      </c>
    </row>
    <row r="1689" spans="3:3" x14ac:dyDescent="0.3">
      <c r="C1689" t="s">
        <v>4821</v>
      </c>
    </row>
    <row r="1690" spans="3:3" x14ac:dyDescent="0.3">
      <c r="C1690" t="s">
        <v>4822</v>
      </c>
    </row>
    <row r="1691" spans="3:3" x14ac:dyDescent="0.3">
      <c r="C1691" t="s">
        <v>2762</v>
      </c>
    </row>
    <row r="1692" spans="3:3" x14ac:dyDescent="0.3">
      <c r="C1692" t="s">
        <v>2763</v>
      </c>
    </row>
    <row r="1693" spans="3:3" x14ac:dyDescent="0.3">
      <c r="C1693" t="s">
        <v>4823</v>
      </c>
    </row>
    <row r="1694" spans="3:3" x14ac:dyDescent="0.3">
      <c r="C1694" t="s">
        <v>4824</v>
      </c>
    </row>
    <row r="1695" spans="3:3" x14ac:dyDescent="0.3">
      <c r="C1695" t="s">
        <v>4825</v>
      </c>
    </row>
    <row r="1696" spans="3:3" x14ac:dyDescent="0.3">
      <c r="C1696" t="s">
        <v>2004</v>
      </c>
    </row>
    <row r="1697" spans="3:3" x14ac:dyDescent="0.3">
      <c r="C1697" t="s">
        <v>4826</v>
      </c>
    </row>
    <row r="1698" spans="3:3" x14ac:dyDescent="0.3">
      <c r="C1698" t="s">
        <v>4827</v>
      </c>
    </row>
    <row r="1699" spans="3:3" x14ac:dyDescent="0.3">
      <c r="C1699" t="s">
        <v>1873</v>
      </c>
    </row>
    <row r="1700" spans="3:3" x14ac:dyDescent="0.3">
      <c r="C1700" t="s">
        <v>4828</v>
      </c>
    </row>
    <row r="1701" spans="3:3" x14ac:dyDescent="0.3">
      <c r="C1701" t="s">
        <v>2490</v>
      </c>
    </row>
    <row r="1702" spans="3:3" x14ac:dyDescent="0.3">
      <c r="C1702" t="s">
        <v>4829</v>
      </c>
    </row>
    <row r="1703" spans="3:3" x14ac:dyDescent="0.3">
      <c r="C1703" t="s">
        <v>1000</v>
      </c>
    </row>
    <row r="1704" spans="3:3" x14ac:dyDescent="0.3">
      <c r="C1704" t="s">
        <v>4830</v>
      </c>
    </row>
    <row r="1705" spans="3:3" x14ac:dyDescent="0.3">
      <c r="C1705" t="s">
        <v>2</v>
      </c>
    </row>
    <row r="1706" spans="3:3" x14ac:dyDescent="0.3">
      <c r="C1706" t="s">
        <v>4831</v>
      </c>
    </row>
    <row r="1707" spans="3:3" x14ac:dyDescent="0.3">
      <c r="C1707" t="s">
        <v>4832</v>
      </c>
    </row>
    <row r="1708" spans="3:3" x14ac:dyDescent="0.3">
      <c r="C1708" t="s">
        <v>4833</v>
      </c>
    </row>
    <row r="1709" spans="3:3" x14ac:dyDescent="0.3">
      <c r="C1709" t="s">
        <v>4834</v>
      </c>
    </row>
    <row r="1710" spans="3:3" x14ac:dyDescent="0.3">
      <c r="C1710" t="s">
        <v>4835</v>
      </c>
    </row>
    <row r="1711" spans="3:3" x14ac:dyDescent="0.3">
      <c r="C1711" t="s">
        <v>4836</v>
      </c>
    </row>
    <row r="1712" spans="3:3" x14ac:dyDescent="0.3">
      <c r="C1712" t="s">
        <v>2744</v>
      </c>
    </row>
    <row r="1713" spans="3:3" x14ac:dyDescent="0.3">
      <c r="C1713" t="s">
        <v>4837</v>
      </c>
    </row>
    <row r="1714" spans="3:3" x14ac:dyDescent="0.3">
      <c r="C1714" t="s">
        <v>4838</v>
      </c>
    </row>
    <row r="1715" spans="3:3" x14ac:dyDescent="0.3">
      <c r="C1715" t="s">
        <v>4839</v>
      </c>
    </row>
    <row r="1716" spans="3:3" x14ac:dyDescent="0.3">
      <c r="C1716" t="s">
        <v>4840</v>
      </c>
    </row>
    <row r="1717" spans="3:3" x14ac:dyDescent="0.3">
      <c r="C1717" t="s">
        <v>4841</v>
      </c>
    </row>
    <row r="1718" spans="3:3" x14ac:dyDescent="0.3">
      <c r="C1718" t="s">
        <v>4842</v>
      </c>
    </row>
    <row r="1719" spans="3:3" x14ac:dyDescent="0.3">
      <c r="C1719" t="s">
        <v>4843</v>
      </c>
    </row>
    <row r="1720" spans="3:3" x14ac:dyDescent="0.3">
      <c r="C1720" t="s">
        <v>4844</v>
      </c>
    </row>
    <row r="1721" spans="3:3" x14ac:dyDescent="0.3">
      <c r="C1721" t="s">
        <v>4845</v>
      </c>
    </row>
    <row r="1722" spans="3:3" x14ac:dyDescent="0.3">
      <c r="C1722" t="s">
        <v>4846</v>
      </c>
    </row>
    <row r="1723" spans="3:3" x14ac:dyDescent="0.3">
      <c r="C1723" t="s">
        <v>2314</v>
      </c>
    </row>
    <row r="1724" spans="3:3" x14ac:dyDescent="0.3">
      <c r="C1724" t="s">
        <v>630</v>
      </c>
    </row>
    <row r="1725" spans="3:3" x14ac:dyDescent="0.3">
      <c r="C1725" t="s">
        <v>4847</v>
      </c>
    </row>
    <row r="1726" spans="3:3" x14ac:dyDescent="0.3">
      <c r="C1726" t="s">
        <v>4848</v>
      </c>
    </row>
    <row r="1727" spans="3:3" x14ac:dyDescent="0.3">
      <c r="C1727" t="s">
        <v>4849</v>
      </c>
    </row>
    <row r="1728" spans="3:3" x14ac:dyDescent="0.3">
      <c r="C1728" t="s">
        <v>4850</v>
      </c>
    </row>
    <row r="1729" spans="3:3" x14ac:dyDescent="0.3">
      <c r="C1729" t="s">
        <v>4851</v>
      </c>
    </row>
    <row r="1730" spans="3:3" x14ac:dyDescent="0.3">
      <c r="C1730" t="s">
        <v>4852</v>
      </c>
    </row>
    <row r="1731" spans="3:3" x14ac:dyDescent="0.3">
      <c r="C1731" t="s">
        <v>4853</v>
      </c>
    </row>
    <row r="1732" spans="3:3" x14ac:dyDescent="0.3">
      <c r="C1732" t="s">
        <v>1739</v>
      </c>
    </row>
    <row r="1733" spans="3:3" x14ac:dyDescent="0.3">
      <c r="C1733" t="s">
        <v>4854</v>
      </c>
    </row>
    <row r="1734" spans="3:3" x14ac:dyDescent="0.3">
      <c r="C1734" t="s">
        <v>4855</v>
      </c>
    </row>
    <row r="1735" spans="3:3" x14ac:dyDescent="0.3">
      <c r="C1735" t="s">
        <v>4856</v>
      </c>
    </row>
    <row r="1736" spans="3:3" x14ac:dyDescent="0.3">
      <c r="C1736" t="s">
        <v>4857</v>
      </c>
    </row>
    <row r="1737" spans="3:3" x14ac:dyDescent="0.3">
      <c r="C1737" t="s">
        <v>4858</v>
      </c>
    </row>
    <row r="1738" spans="3:3" x14ac:dyDescent="0.3">
      <c r="C1738" t="s">
        <v>4859</v>
      </c>
    </row>
    <row r="1739" spans="3:3" x14ac:dyDescent="0.3">
      <c r="C1739" t="s">
        <v>4860</v>
      </c>
    </row>
    <row r="1740" spans="3:3" x14ac:dyDescent="0.3">
      <c r="C1740" t="s">
        <v>350</v>
      </c>
    </row>
    <row r="1741" spans="3:3" x14ac:dyDescent="0.3">
      <c r="C1741" t="s">
        <v>4861</v>
      </c>
    </row>
    <row r="1742" spans="3:3" x14ac:dyDescent="0.3">
      <c r="C1742" t="s">
        <v>4862</v>
      </c>
    </row>
    <row r="1743" spans="3:3" x14ac:dyDescent="0.3">
      <c r="C1743" t="s">
        <v>4863</v>
      </c>
    </row>
    <row r="1744" spans="3:3" x14ac:dyDescent="0.3">
      <c r="C1744" t="s">
        <v>4864</v>
      </c>
    </row>
    <row r="1745" spans="3:3" x14ac:dyDescent="0.3">
      <c r="C1745" t="s">
        <v>4865</v>
      </c>
    </row>
    <row r="1746" spans="3:3" x14ac:dyDescent="0.3">
      <c r="C1746" t="s">
        <v>4866</v>
      </c>
    </row>
    <row r="1747" spans="3:3" x14ac:dyDescent="0.3">
      <c r="C1747" t="s">
        <v>4867</v>
      </c>
    </row>
    <row r="1748" spans="3:3" x14ac:dyDescent="0.3">
      <c r="C1748" t="s">
        <v>4868</v>
      </c>
    </row>
    <row r="1749" spans="3:3" x14ac:dyDescent="0.3">
      <c r="C1749" t="s">
        <v>4869</v>
      </c>
    </row>
    <row r="1750" spans="3:3" x14ac:dyDescent="0.3">
      <c r="C1750" t="s">
        <v>4870</v>
      </c>
    </row>
    <row r="1751" spans="3:3" x14ac:dyDescent="0.3">
      <c r="C1751" t="s">
        <v>4871</v>
      </c>
    </row>
    <row r="1752" spans="3:3" x14ac:dyDescent="0.3">
      <c r="C1752" t="s">
        <v>4872</v>
      </c>
    </row>
    <row r="1753" spans="3:3" x14ac:dyDescent="0.3">
      <c r="C1753" t="s">
        <v>2959</v>
      </c>
    </row>
    <row r="1754" spans="3:3" x14ac:dyDescent="0.3">
      <c r="C1754" t="s">
        <v>78</v>
      </c>
    </row>
    <row r="1755" spans="3:3" x14ac:dyDescent="0.3">
      <c r="C1755" t="s">
        <v>4873</v>
      </c>
    </row>
    <row r="1756" spans="3:3" x14ac:dyDescent="0.3">
      <c r="C1756" t="s">
        <v>4874</v>
      </c>
    </row>
    <row r="1757" spans="3:3" x14ac:dyDescent="0.3">
      <c r="C1757" t="s">
        <v>4875</v>
      </c>
    </row>
    <row r="1758" spans="3:3" x14ac:dyDescent="0.3">
      <c r="C1758" t="s">
        <v>4876</v>
      </c>
    </row>
    <row r="1759" spans="3:3" x14ac:dyDescent="0.3">
      <c r="C1759" t="s">
        <v>4877</v>
      </c>
    </row>
    <row r="1760" spans="3:3" x14ac:dyDescent="0.3">
      <c r="C1760" t="s">
        <v>4878</v>
      </c>
    </row>
    <row r="1761" spans="3:3" x14ac:dyDescent="0.3">
      <c r="C1761" t="s">
        <v>4879</v>
      </c>
    </row>
    <row r="1762" spans="3:3" x14ac:dyDescent="0.3">
      <c r="C1762" t="s">
        <v>2592</v>
      </c>
    </row>
    <row r="1763" spans="3:3" x14ac:dyDescent="0.3">
      <c r="C1763" t="s">
        <v>4880</v>
      </c>
    </row>
    <row r="1764" spans="3:3" x14ac:dyDescent="0.3">
      <c r="C1764" t="s">
        <v>4881</v>
      </c>
    </row>
    <row r="1765" spans="3:3" x14ac:dyDescent="0.3">
      <c r="C1765" t="s">
        <v>4882</v>
      </c>
    </row>
    <row r="1766" spans="3:3" x14ac:dyDescent="0.3">
      <c r="C1766" t="s">
        <v>4883</v>
      </c>
    </row>
    <row r="1767" spans="3:3" x14ac:dyDescent="0.3">
      <c r="C1767" t="s">
        <v>1057</v>
      </c>
    </row>
    <row r="1768" spans="3:3" x14ac:dyDescent="0.3">
      <c r="C1768" t="s">
        <v>4884</v>
      </c>
    </row>
    <row r="1769" spans="3:3" x14ac:dyDescent="0.3">
      <c r="C1769" t="s">
        <v>4885</v>
      </c>
    </row>
    <row r="1770" spans="3:3" x14ac:dyDescent="0.3">
      <c r="C1770" t="s">
        <v>4886</v>
      </c>
    </row>
    <row r="1771" spans="3:3" x14ac:dyDescent="0.3">
      <c r="C1771" t="s">
        <v>4887</v>
      </c>
    </row>
    <row r="1772" spans="3:3" x14ac:dyDescent="0.3">
      <c r="C1772" t="s">
        <v>4888</v>
      </c>
    </row>
    <row r="1773" spans="3:3" x14ac:dyDescent="0.3">
      <c r="C1773" t="s">
        <v>4889</v>
      </c>
    </row>
    <row r="1774" spans="3:3" x14ac:dyDescent="0.3">
      <c r="C1774" t="s">
        <v>4890</v>
      </c>
    </row>
    <row r="1775" spans="3:3" x14ac:dyDescent="0.3">
      <c r="C1775" t="s">
        <v>4891</v>
      </c>
    </row>
    <row r="1776" spans="3:3" x14ac:dyDescent="0.3">
      <c r="C1776" t="s">
        <v>4892</v>
      </c>
    </row>
    <row r="1777" spans="3:3" x14ac:dyDescent="0.3">
      <c r="C1777" t="s">
        <v>4893</v>
      </c>
    </row>
    <row r="1778" spans="3:3" x14ac:dyDescent="0.3">
      <c r="C1778" t="s">
        <v>4894</v>
      </c>
    </row>
    <row r="1779" spans="3:3" x14ac:dyDescent="0.3">
      <c r="C1779" t="s">
        <v>1642</v>
      </c>
    </row>
    <row r="1780" spans="3:3" x14ac:dyDescent="0.3">
      <c r="C1780" t="s">
        <v>4895</v>
      </c>
    </row>
    <row r="1781" spans="3:3" x14ac:dyDescent="0.3">
      <c r="C1781" t="s">
        <v>4896</v>
      </c>
    </row>
    <row r="1782" spans="3:3" x14ac:dyDescent="0.3">
      <c r="C1782" t="s">
        <v>4897</v>
      </c>
    </row>
    <row r="1783" spans="3:3" x14ac:dyDescent="0.3">
      <c r="C1783" t="s">
        <v>4898</v>
      </c>
    </row>
    <row r="1784" spans="3:3" x14ac:dyDescent="0.3">
      <c r="C1784" t="s">
        <v>4899</v>
      </c>
    </row>
    <row r="1785" spans="3:3" x14ac:dyDescent="0.3">
      <c r="C1785" t="s">
        <v>4900</v>
      </c>
    </row>
    <row r="1786" spans="3:3" x14ac:dyDescent="0.3">
      <c r="C1786" t="s">
        <v>4901</v>
      </c>
    </row>
    <row r="1787" spans="3:3" x14ac:dyDescent="0.3">
      <c r="C1787" t="s">
        <v>4902</v>
      </c>
    </row>
    <row r="1788" spans="3:3" x14ac:dyDescent="0.3">
      <c r="C1788" t="s">
        <v>2287</v>
      </c>
    </row>
    <row r="1789" spans="3:3" x14ac:dyDescent="0.3">
      <c r="C1789" t="s">
        <v>4903</v>
      </c>
    </row>
    <row r="1790" spans="3:3" x14ac:dyDescent="0.3">
      <c r="C1790" t="s">
        <v>4904</v>
      </c>
    </row>
    <row r="1791" spans="3:3" x14ac:dyDescent="0.3">
      <c r="C1791" t="s">
        <v>4905</v>
      </c>
    </row>
    <row r="1792" spans="3:3" x14ac:dyDescent="0.3">
      <c r="C1792" t="s">
        <v>4906</v>
      </c>
    </row>
    <row r="1793" spans="3:3" x14ac:dyDescent="0.3">
      <c r="C1793" t="s">
        <v>324</v>
      </c>
    </row>
    <row r="1794" spans="3:3" x14ac:dyDescent="0.3">
      <c r="C1794" t="s">
        <v>4907</v>
      </c>
    </row>
    <row r="1795" spans="3:3" x14ac:dyDescent="0.3">
      <c r="C1795" t="s">
        <v>4908</v>
      </c>
    </row>
    <row r="1796" spans="3:3" x14ac:dyDescent="0.3">
      <c r="C1796" t="s">
        <v>4909</v>
      </c>
    </row>
    <row r="1797" spans="3:3" x14ac:dyDescent="0.3">
      <c r="C1797" t="s">
        <v>4910</v>
      </c>
    </row>
    <row r="1798" spans="3:3" x14ac:dyDescent="0.3">
      <c r="C1798" t="s">
        <v>4911</v>
      </c>
    </row>
    <row r="1799" spans="3:3" x14ac:dyDescent="0.3">
      <c r="C1799" t="s">
        <v>4912</v>
      </c>
    </row>
    <row r="1800" spans="3:3" x14ac:dyDescent="0.3">
      <c r="C1800" t="s">
        <v>2716</v>
      </c>
    </row>
    <row r="1801" spans="3:3" x14ac:dyDescent="0.3">
      <c r="C1801" t="s">
        <v>4913</v>
      </c>
    </row>
    <row r="1802" spans="3:3" x14ac:dyDescent="0.3">
      <c r="C1802" t="s">
        <v>4914</v>
      </c>
    </row>
    <row r="1803" spans="3:3" x14ac:dyDescent="0.3">
      <c r="C1803" t="s">
        <v>4915</v>
      </c>
    </row>
    <row r="1804" spans="3:3" x14ac:dyDescent="0.3">
      <c r="C1804" t="s">
        <v>4916</v>
      </c>
    </row>
    <row r="1805" spans="3:3" x14ac:dyDescent="0.3">
      <c r="C1805" t="s">
        <v>1778</v>
      </c>
    </row>
    <row r="1806" spans="3:3" x14ac:dyDescent="0.3">
      <c r="C1806" t="s">
        <v>4917</v>
      </c>
    </row>
    <row r="1807" spans="3:3" x14ac:dyDescent="0.3">
      <c r="C1807" t="s">
        <v>2215</v>
      </c>
    </row>
    <row r="1808" spans="3:3" x14ac:dyDescent="0.3">
      <c r="C1808" t="s">
        <v>4918</v>
      </c>
    </row>
    <row r="1809" spans="3:3" x14ac:dyDescent="0.3">
      <c r="C1809" t="s">
        <v>4919</v>
      </c>
    </row>
    <row r="1810" spans="3:3" x14ac:dyDescent="0.3">
      <c r="C1810" t="s">
        <v>4920</v>
      </c>
    </row>
    <row r="1811" spans="3:3" x14ac:dyDescent="0.3">
      <c r="C1811" t="s">
        <v>4921</v>
      </c>
    </row>
    <row r="1812" spans="3:3" x14ac:dyDescent="0.3">
      <c r="C1812" t="s">
        <v>4922</v>
      </c>
    </row>
    <row r="1813" spans="3:3" x14ac:dyDescent="0.3">
      <c r="C1813" t="s">
        <v>4923</v>
      </c>
    </row>
    <row r="1814" spans="3:3" x14ac:dyDescent="0.3">
      <c r="C1814" t="s">
        <v>179</v>
      </c>
    </row>
    <row r="1815" spans="3:3" x14ac:dyDescent="0.3">
      <c r="C1815" t="s">
        <v>4924</v>
      </c>
    </row>
    <row r="1816" spans="3:3" x14ac:dyDescent="0.3">
      <c r="C1816" t="s">
        <v>4925</v>
      </c>
    </row>
    <row r="1817" spans="3:3" x14ac:dyDescent="0.3">
      <c r="C1817" t="s">
        <v>4926</v>
      </c>
    </row>
    <row r="1818" spans="3:3" x14ac:dyDescent="0.3">
      <c r="C1818" t="s">
        <v>4927</v>
      </c>
    </row>
    <row r="1819" spans="3:3" x14ac:dyDescent="0.3">
      <c r="C1819" t="s">
        <v>4928</v>
      </c>
    </row>
    <row r="1820" spans="3:3" x14ac:dyDescent="0.3">
      <c r="C1820" t="s">
        <v>4929</v>
      </c>
    </row>
    <row r="1821" spans="3:3" x14ac:dyDescent="0.3">
      <c r="C1821" t="s">
        <v>4930</v>
      </c>
    </row>
    <row r="1822" spans="3:3" x14ac:dyDescent="0.3">
      <c r="C1822" t="s">
        <v>4931</v>
      </c>
    </row>
    <row r="1823" spans="3:3" x14ac:dyDescent="0.3">
      <c r="C1823" t="s">
        <v>4932</v>
      </c>
    </row>
    <row r="1824" spans="3:3" x14ac:dyDescent="0.3">
      <c r="C1824" t="s">
        <v>3290</v>
      </c>
    </row>
    <row r="1825" spans="3:3" x14ac:dyDescent="0.3">
      <c r="C1825" t="s">
        <v>4933</v>
      </c>
    </row>
    <row r="1826" spans="3:3" x14ac:dyDescent="0.3">
      <c r="C1826" t="s">
        <v>4934</v>
      </c>
    </row>
    <row r="1827" spans="3:3" x14ac:dyDescent="0.3">
      <c r="C1827" t="s">
        <v>1558</v>
      </c>
    </row>
    <row r="1828" spans="3:3" x14ac:dyDescent="0.3">
      <c r="C1828" t="s">
        <v>4935</v>
      </c>
    </row>
    <row r="1829" spans="3:3" x14ac:dyDescent="0.3">
      <c r="C1829" t="s">
        <v>2811</v>
      </c>
    </row>
    <row r="1830" spans="3:3" x14ac:dyDescent="0.3">
      <c r="C1830" t="s">
        <v>2174</v>
      </c>
    </row>
    <row r="1831" spans="3:3" x14ac:dyDescent="0.3">
      <c r="C1831" t="s">
        <v>4936</v>
      </c>
    </row>
    <row r="1832" spans="3:3" x14ac:dyDescent="0.3">
      <c r="C1832" t="s">
        <v>4937</v>
      </c>
    </row>
    <row r="1833" spans="3:3" x14ac:dyDescent="0.3">
      <c r="C1833" t="s">
        <v>4938</v>
      </c>
    </row>
    <row r="1834" spans="3:3" x14ac:dyDescent="0.3">
      <c r="C1834" t="s">
        <v>4939</v>
      </c>
    </row>
    <row r="1835" spans="3:3" x14ac:dyDescent="0.3">
      <c r="C1835" t="s">
        <v>2804</v>
      </c>
    </row>
    <row r="1836" spans="3:3" x14ac:dyDescent="0.3">
      <c r="C1836" t="s">
        <v>3118</v>
      </c>
    </row>
    <row r="1837" spans="3:3" x14ac:dyDescent="0.3">
      <c r="C1837" t="s">
        <v>4940</v>
      </c>
    </row>
    <row r="1838" spans="3:3" x14ac:dyDescent="0.3">
      <c r="C1838" t="s">
        <v>4941</v>
      </c>
    </row>
    <row r="1839" spans="3:3" x14ac:dyDescent="0.3">
      <c r="C1839" t="s">
        <v>3145</v>
      </c>
    </row>
    <row r="1840" spans="3:3" x14ac:dyDescent="0.3">
      <c r="C1840" t="s">
        <v>4942</v>
      </c>
    </row>
    <row r="1841" spans="3:3" x14ac:dyDescent="0.3">
      <c r="C1841" t="s">
        <v>4943</v>
      </c>
    </row>
    <row r="1842" spans="3:3" x14ac:dyDescent="0.3">
      <c r="C1842" t="s">
        <v>1770</v>
      </c>
    </row>
    <row r="1843" spans="3:3" x14ac:dyDescent="0.3">
      <c r="C1843" t="s">
        <v>4944</v>
      </c>
    </row>
    <row r="1844" spans="3:3" x14ac:dyDescent="0.3">
      <c r="C1844" t="s">
        <v>4945</v>
      </c>
    </row>
    <row r="1845" spans="3:3" x14ac:dyDescent="0.3">
      <c r="C1845" t="s">
        <v>4946</v>
      </c>
    </row>
    <row r="1846" spans="3:3" x14ac:dyDescent="0.3">
      <c r="C1846" t="s">
        <v>2303</v>
      </c>
    </row>
    <row r="1847" spans="3:3" x14ac:dyDescent="0.3">
      <c r="C1847" t="s">
        <v>4947</v>
      </c>
    </row>
    <row r="1848" spans="3:3" x14ac:dyDescent="0.3">
      <c r="C1848" t="s">
        <v>1466</v>
      </c>
    </row>
    <row r="1849" spans="3:3" x14ac:dyDescent="0.3">
      <c r="C1849" t="s">
        <v>1380</v>
      </c>
    </row>
    <row r="1850" spans="3:3" x14ac:dyDescent="0.3">
      <c r="C1850" t="s">
        <v>341</v>
      </c>
    </row>
    <row r="1851" spans="3:3" x14ac:dyDescent="0.3">
      <c r="C1851" t="s">
        <v>4948</v>
      </c>
    </row>
    <row r="1852" spans="3:3" x14ac:dyDescent="0.3">
      <c r="C1852" t="s">
        <v>4949</v>
      </c>
    </row>
    <row r="1853" spans="3:3" x14ac:dyDescent="0.3">
      <c r="C1853" t="s">
        <v>4950</v>
      </c>
    </row>
    <row r="1854" spans="3:3" x14ac:dyDescent="0.3">
      <c r="C1854" t="s">
        <v>2747</v>
      </c>
    </row>
    <row r="1855" spans="3:3" x14ac:dyDescent="0.3">
      <c r="C1855" t="s">
        <v>4951</v>
      </c>
    </row>
    <row r="1856" spans="3:3" x14ac:dyDescent="0.3">
      <c r="C1856" t="s">
        <v>3095</v>
      </c>
    </row>
    <row r="1857" spans="3:3" x14ac:dyDescent="0.3">
      <c r="C1857" t="s">
        <v>4952</v>
      </c>
    </row>
    <row r="1858" spans="3:3" x14ac:dyDescent="0.3">
      <c r="C1858" t="s">
        <v>171</v>
      </c>
    </row>
    <row r="1859" spans="3:3" x14ac:dyDescent="0.3">
      <c r="C1859" t="s">
        <v>545</v>
      </c>
    </row>
    <row r="1860" spans="3:3" x14ac:dyDescent="0.3">
      <c r="C1860" t="s">
        <v>4953</v>
      </c>
    </row>
    <row r="1861" spans="3:3" x14ac:dyDescent="0.3">
      <c r="C1861" t="s">
        <v>4954</v>
      </c>
    </row>
    <row r="1862" spans="3:3" x14ac:dyDescent="0.3">
      <c r="C1862" t="s">
        <v>4955</v>
      </c>
    </row>
    <row r="1863" spans="3:3" x14ac:dyDescent="0.3">
      <c r="C1863" t="s">
        <v>4956</v>
      </c>
    </row>
    <row r="1864" spans="3:3" x14ac:dyDescent="0.3">
      <c r="C1864" t="s">
        <v>4957</v>
      </c>
    </row>
    <row r="1865" spans="3:3" x14ac:dyDescent="0.3">
      <c r="C1865" t="s">
        <v>4958</v>
      </c>
    </row>
    <row r="1866" spans="3:3" x14ac:dyDescent="0.3">
      <c r="C1866" t="s">
        <v>4959</v>
      </c>
    </row>
    <row r="1867" spans="3:3" x14ac:dyDescent="0.3">
      <c r="C1867" t="s">
        <v>4960</v>
      </c>
    </row>
    <row r="1868" spans="3:3" x14ac:dyDescent="0.3">
      <c r="C1868" t="s">
        <v>4961</v>
      </c>
    </row>
    <row r="1869" spans="3:3" x14ac:dyDescent="0.3">
      <c r="C1869" t="s">
        <v>4962</v>
      </c>
    </row>
    <row r="1870" spans="3:3" x14ac:dyDescent="0.3">
      <c r="C1870" t="s">
        <v>4963</v>
      </c>
    </row>
    <row r="1871" spans="3:3" x14ac:dyDescent="0.3">
      <c r="C1871" t="s">
        <v>4964</v>
      </c>
    </row>
    <row r="1872" spans="3:3" x14ac:dyDescent="0.3">
      <c r="C1872" t="s">
        <v>4965</v>
      </c>
    </row>
    <row r="1873" spans="3:3" x14ac:dyDescent="0.3">
      <c r="C1873" t="s">
        <v>4966</v>
      </c>
    </row>
    <row r="1874" spans="3:3" x14ac:dyDescent="0.3">
      <c r="C1874" t="s">
        <v>4967</v>
      </c>
    </row>
    <row r="1875" spans="3:3" x14ac:dyDescent="0.3">
      <c r="C1875" t="s">
        <v>4968</v>
      </c>
    </row>
    <row r="1876" spans="3:3" x14ac:dyDescent="0.3">
      <c r="C1876" t="s">
        <v>277</v>
      </c>
    </row>
    <row r="1877" spans="3:3" x14ac:dyDescent="0.3">
      <c r="C1877" t="s">
        <v>380</v>
      </c>
    </row>
    <row r="1878" spans="3:3" x14ac:dyDescent="0.3">
      <c r="C1878" t="s">
        <v>2294</v>
      </c>
    </row>
    <row r="1879" spans="3:3" x14ac:dyDescent="0.3">
      <c r="C1879" t="s">
        <v>4969</v>
      </c>
    </row>
    <row r="1880" spans="3:3" x14ac:dyDescent="0.3">
      <c r="C1880" t="s">
        <v>4970</v>
      </c>
    </row>
    <row r="1881" spans="3:3" x14ac:dyDescent="0.3">
      <c r="C1881" t="s">
        <v>4971</v>
      </c>
    </row>
    <row r="1882" spans="3:3" x14ac:dyDescent="0.3">
      <c r="C1882" t="s">
        <v>4972</v>
      </c>
    </row>
    <row r="1883" spans="3:3" x14ac:dyDescent="0.3">
      <c r="C1883" t="s">
        <v>4973</v>
      </c>
    </row>
    <row r="1884" spans="3:3" x14ac:dyDescent="0.3">
      <c r="C1884" t="s">
        <v>2212</v>
      </c>
    </row>
    <row r="1885" spans="3:3" x14ac:dyDescent="0.3">
      <c r="C1885" t="s">
        <v>4974</v>
      </c>
    </row>
    <row r="1886" spans="3:3" x14ac:dyDescent="0.3">
      <c r="C1886" t="s">
        <v>4975</v>
      </c>
    </row>
    <row r="1887" spans="3:3" x14ac:dyDescent="0.3">
      <c r="C1887" t="s">
        <v>4976</v>
      </c>
    </row>
    <row r="1888" spans="3:3" x14ac:dyDescent="0.3">
      <c r="C1888" t="s">
        <v>657</v>
      </c>
    </row>
    <row r="1889" spans="3:3" x14ac:dyDescent="0.3">
      <c r="C1889" t="s">
        <v>4977</v>
      </c>
    </row>
    <row r="1890" spans="3:3" x14ac:dyDescent="0.3">
      <c r="C1890" t="s">
        <v>1274</v>
      </c>
    </row>
    <row r="1891" spans="3:3" x14ac:dyDescent="0.3">
      <c r="C1891" t="s">
        <v>4978</v>
      </c>
    </row>
    <row r="1892" spans="3:3" x14ac:dyDescent="0.3">
      <c r="C1892" t="s">
        <v>1506</v>
      </c>
    </row>
    <row r="1893" spans="3:3" x14ac:dyDescent="0.3">
      <c r="C1893" t="s">
        <v>4979</v>
      </c>
    </row>
    <row r="1894" spans="3:3" x14ac:dyDescent="0.3">
      <c r="C1894" t="s">
        <v>4980</v>
      </c>
    </row>
    <row r="1895" spans="3:3" x14ac:dyDescent="0.3">
      <c r="C1895" t="s">
        <v>4981</v>
      </c>
    </row>
    <row r="1896" spans="3:3" x14ac:dyDescent="0.3">
      <c r="C1896" t="s">
        <v>3317</v>
      </c>
    </row>
    <row r="1897" spans="3:3" x14ac:dyDescent="0.3">
      <c r="C1897" t="s">
        <v>1491</v>
      </c>
    </row>
    <row r="1898" spans="3:3" x14ac:dyDescent="0.3">
      <c r="C1898" t="s">
        <v>1785</v>
      </c>
    </row>
    <row r="1899" spans="3:3" x14ac:dyDescent="0.3">
      <c r="C1899" t="s">
        <v>4982</v>
      </c>
    </row>
    <row r="1900" spans="3:3" x14ac:dyDescent="0.3">
      <c r="C1900" t="s">
        <v>1967</v>
      </c>
    </row>
    <row r="1901" spans="3:3" x14ac:dyDescent="0.3">
      <c r="C1901" t="s">
        <v>1012</v>
      </c>
    </row>
    <row r="1902" spans="3:3" x14ac:dyDescent="0.3">
      <c r="C1902" t="s">
        <v>4983</v>
      </c>
    </row>
    <row r="1903" spans="3:3" x14ac:dyDescent="0.3">
      <c r="C1903" t="s">
        <v>2691</v>
      </c>
    </row>
    <row r="1904" spans="3:3" x14ac:dyDescent="0.3">
      <c r="C1904" t="s">
        <v>4984</v>
      </c>
    </row>
    <row r="1905" spans="3:3" x14ac:dyDescent="0.3">
      <c r="C1905" t="s">
        <v>4985</v>
      </c>
    </row>
    <row r="1906" spans="3:3" x14ac:dyDescent="0.3">
      <c r="C1906" t="s">
        <v>4986</v>
      </c>
    </row>
    <row r="1907" spans="3:3" x14ac:dyDescent="0.3">
      <c r="C1907" t="s">
        <v>3362</v>
      </c>
    </row>
    <row r="1908" spans="3:3" x14ac:dyDescent="0.3">
      <c r="C1908" t="s">
        <v>4987</v>
      </c>
    </row>
    <row r="1909" spans="3:3" x14ac:dyDescent="0.3">
      <c r="C1909" t="s">
        <v>502</v>
      </c>
    </row>
    <row r="1910" spans="3:3" x14ac:dyDescent="0.3">
      <c r="C1910" t="s">
        <v>613</v>
      </c>
    </row>
    <row r="1911" spans="3:3" x14ac:dyDescent="0.3">
      <c r="C1911" t="s">
        <v>4988</v>
      </c>
    </row>
    <row r="1912" spans="3:3" x14ac:dyDescent="0.3">
      <c r="C1912" t="s">
        <v>4989</v>
      </c>
    </row>
    <row r="1913" spans="3:3" x14ac:dyDescent="0.3">
      <c r="C1913" t="s">
        <v>138</v>
      </c>
    </row>
    <row r="1914" spans="3:3" x14ac:dyDescent="0.3">
      <c r="C1914" t="s">
        <v>4990</v>
      </c>
    </row>
    <row r="1915" spans="3:3" x14ac:dyDescent="0.3">
      <c r="C1915" t="s">
        <v>4991</v>
      </c>
    </row>
    <row r="1916" spans="3:3" x14ac:dyDescent="0.3">
      <c r="C1916" t="s">
        <v>516</v>
      </c>
    </row>
    <row r="1917" spans="3:3" x14ac:dyDescent="0.3">
      <c r="C1917" t="s">
        <v>4992</v>
      </c>
    </row>
    <row r="1918" spans="3:3" x14ac:dyDescent="0.3">
      <c r="C1918" t="s">
        <v>82</v>
      </c>
    </row>
    <row r="1919" spans="3:3" x14ac:dyDescent="0.3">
      <c r="C1919" t="s">
        <v>4993</v>
      </c>
    </row>
    <row r="1920" spans="3:3" x14ac:dyDescent="0.3">
      <c r="C1920" t="s">
        <v>3046</v>
      </c>
    </row>
    <row r="1921" spans="3:3" x14ac:dyDescent="0.3">
      <c r="C1921" t="s">
        <v>4994</v>
      </c>
    </row>
    <row r="1922" spans="3:3" x14ac:dyDescent="0.3">
      <c r="C1922" t="s">
        <v>4995</v>
      </c>
    </row>
    <row r="1923" spans="3:3" x14ac:dyDescent="0.3">
      <c r="C1923" t="s">
        <v>4996</v>
      </c>
    </row>
    <row r="1924" spans="3:3" x14ac:dyDescent="0.3">
      <c r="C1924" t="s">
        <v>4997</v>
      </c>
    </row>
    <row r="1925" spans="3:3" x14ac:dyDescent="0.3">
      <c r="C1925" t="s">
        <v>4998</v>
      </c>
    </row>
    <row r="1926" spans="3:3" x14ac:dyDescent="0.3">
      <c r="C1926" t="s">
        <v>4999</v>
      </c>
    </row>
    <row r="1927" spans="3:3" x14ac:dyDescent="0.3">
      <c r="C1927" t="s">
        <v>5000</v>
      </c>
    </row>
    <row r="1928" spans="3:3" x14ac:dyDescent="0.3">
      <c r="C1928" t="s">
        <v>5001</v>
      </c>
    </row>
    <row r="1929" spans="3:3" x14ac:dyDescent="0.3">
      <c r="C1929" t="s">
        <v>5002</v>
      </c>
    </row>
    <row r="1930" spans="3:3" x14ac:dyDescent="0.3">
      <c r="C1930" t="s">
        <v>1224</v>
      </c>
    </row>
    <row r="1931" spans="3:3" x14ac:dyDescent="0.3">
      <c r="C1931" t="s">
        <v>5003</v>
      </c>
    </row>
    <row r="1932" spans="3:3" x14ac:dyDescent="0.3">
      <c r="C1932" t="s">
        <v>5004</v>
      </c>
    </row>
    <row r="1933" spans="3:3" x14ac:dyDescent="0.3">
      <c r="C1933" t="s">
        <v>5005</v>
      </c>
    </row>
    <row r="1934" spans="3:3" x14ac:dyDescent="0.3">
      <c r="C1934" t="s">
        <v>5006</v>
      </c>
    </row>
    <row r="1935" spans="3:3" x14ac:dyDescent="0.3">
      <c r="C1935" t="s">
        <v>327</v>
      </c>
    </row>
    <row r="1936" spans="3:3" x14ac:dyDescent="0.3">
      <c r="C1936" t="s">
        <v>5007</v>
      </c>
    </row>
    <row r="1937" spans="3:3" x14ac:dyDescent="0.3">
      <c r="C1937" t="s">
        <v>5008</v>
      </c>
    </row>
    <row r="1938" spans="3:3" x14ac:dyDescent="0.3">
      <c r="C1938" t="s">
        <v>5009</v>
      </c>
    </row>
    <row r="1939" spans="3:3" x14ac:dyDescent="0.3">
      <c r="C1939" t="s">
        <v>5010</v>
      </c>
    </row>
    <row r="1940" spans="3:3" x14ac:dyDescent="0.3">
      <c r="C1940" t="s">
        <v>5011</v>
      </c>
    </row>
    <row r="1941" spans="3:3" x14ac:dyDescent="0.3">
      <c r="C1941" t="s">
        <v>573</v>
      </c>
    </row>
    <row r="1942" spans="3:3" x14ac:dyDescent="0.3">
      <c r="C1942" t="s">
        <v>8</v>
      </c>
    </row>
    <row r="1943" spans="3:3" x14ac:dyDescent="0.3">
      <c r="C1943" t="s">
        <v>5012</v>
      </c>
    </row>
    <row r="1944" spans="3:3" x14ac:dyDescent="0.3">
      <c r="C1944" t="s">
        <v>5013</v>
      </c>
    </row>
    <row r="1945" spans="3:3" x14ac:dyDescent="0.3">
      <c r="C1945" t="s">
        <v>5014</v>
      </c>
    </row>
    <row r="1946" spans="3:3" x14ac:dyDescent="0.3">
      <c r="C1946" t="s">
        <v>5015</v>
      </c>
    </row>
    <row r="1947" spans="3:3" x14ac:dyDescent="0.3">
      <c r="C1947" t="s">
        <v>5016</v>
      </c>
    </row>
    <row r="1948" spans="3:3" x14ac:dyDescent="0.3">
      <c r="C1948" t="s">
        <v>5017</v>
      </c>
    </row>
    <row r="1949" spans="3:3" x14ac:dyDescent="0.3">
      <c r="C1949" t="s">
        <v>5018</v>
      </c>
    </row>
    <row r="1950" spans="3:3" x14ac:dyDescent="0.3">
      <c r="C1950" t="s">
        <v>5019</v>
      </c>
    </row>
    <row r="1951" spans="3:3" x14ac:dyDescent="0.3">
      <c r="C1951" t="s">
        <v>5020</v>
      </c>
    </row>
    <row r="1952" spans="3:3" x14ac:dyDescent="0.3">
      <c r="C1952" t="s">
        <v>5021</v>
      </c>
    </row>
    <row r="1953" spans="3:3" x14ac:dyDescent="0.3">
      <c r="C1953" t="s">
        <v>5022</v>
      </c>
    </row>
    <row r="1954" spans="3:3" x14ac:dyDescent="0.3">
      <c r="C1954" t="s">
        <v>5023</v>
      </c>
    </row>
    <row r="1955" spans="3:3" x14ac:dyDescent="0.3">
      <c r="C1955" t="s">
        <v>5024</v>
      </c>
    </row>
    <row r="1956" spans="3:3" x14ac:dyDescent="0.3">
      <c r="C1956" t="s">
        <v>2826</v>
      </c>
    </row>
    <row r="1957" spans="3:3" x14ac:dyDescent="0.3">
      <c r="C1957" t="s">
        <v>5025</v>
      </c>
    </row>
    <row r="1958" spans="3:3" x14ac:dyDescent="0.3">
      <c r="C1958" t="s">
        <v>5026</v>
      </c>
    </row>
    <row r="1959" spans="3:3" x14ac:dyDescent="0.3">
      <c r="C1959" t="s">
        <v>5027</v>
      </c>
    </row>
    <row r="1960" spans="3:3" x14ac:dyDescent="0.3">
      <c r="C1960" t="s">
        <v>5028</v>
      </c>
    </row>
    <row r="1961" spans="3:3" x14ac:dyDescent="0.3">
      <c r="C1961" t="s">
        <v>5029</v>
      </c>
    </row>
    <row r="1962" spans="3:3" x14ac:dyDescent="0.3">
      <c r="C1962" t="s">
        <v>5030</v>
      </c>
    </row>
    <row r="1963" spans="3:3" x14ac:dyDescent="0.3">
      <c r="C1963" t="s">
        <v>5031</v>
      </c>
    </row>
    <row r="1964" spans="3:3" x14ac:dyDescent="0.3">
      <c r="C1964" t="s">
        <v>5032</v>
      </c>
    </row>
    <row r="1965" spans="3:3" x14ac:dyDescent="0.3">
      <c r="C1965" t="s">
        <v>5033</v>
      </c>
    </row>
    <row r="1966" spans="3:3" x14ac:dyDescent="0.3">
      <c r="C1966" t="s">
        <v>5034</v>
      </c>
    </row>
    <row r="1967" spans="3:3" x14ac:dyDescent="0.3">
      <c r="C1967" t="s">
        <v>5035</v>
      </c>
    </row>
    <row r="1968" spans="3:3" x14ac:dyDescent="0.3">
      <c r="C1968" t="s">
        <v>5036</v>
      </c>
    </row>
    <row r="1969" spans="3:3" x14ac:dyDescent="0.3">
      <c r="C1969" t="s">
        <v>5037</v>
      </c>
    </row>
    <row r="1970" spans="3:3" x14ac:dyDescent="0.3">
      <c r="C1970" t="s">
        <v>5038</v>
      </c>
    </row>
    <row r="1971" spans="3:3" x14ac:dyDescent="0.3">
      <c r="C1971" t="s">
        <v>5039</v>
      </c>
    </row>
    <row r="1972" spans="3:3" x14ac:dyDescent="0.3">
      <c r="C1972" t="s">
        <v>5040</v>
      </c>
    </row>
    <row r="1973" spans="3:3" x14ac:dyDescent="0.3">
      <c r="C1973" t="s">
        <v>5041</v>
      </c>
    </row>
    <row r="1974" spans="3:3" x14ac:dyDescent="0.3">
      <c r="C1974" t="s">
        <v>5042</v>
      </c>
    </row>
    <row r="1975" spans="3:3" x14ac:dyDescent="0.3">
      <c r="C1975" t="s">
        <v>5043</v>
      </c>
    </row>
    <row r="1976" spans="3:3" x14ac:dyDescent="0.3">
      <c r="C1976" t="s">
        <v>5044</v>
      </c>
    </row>
    <row r="1977" spans="3:3" x14ac:dyDescent="0.3">
      <c r="C1977" t="s">
        <v>5045</v>
      </c>
    </row>
    <row r="1978" spans="3:3" x14ac:dyDescent="0.3">
      <c r="C1978" t="s">
        <v>5046</v>
      </c>
    </row>
    <row r="1979" spans="3:3" x14ac:dyDescent="0.3">
      <c r="C1979" t="s">
        <v>5047</v>
      </c>
    </row>
    <row r="1980" spans="3:3" x14ac:dyDescent="0.3">
      <c r="C1980" t="s">
        <v>2119</v>
      </c>
    </row>
    <row r="1981" spans="3:3" x14ac:dyDescent="0.3">
      <c r="C1981" t="s">
        <v>5048</v>
      </c>
    </row>
    <row r="1982" spans="3:3" x14ac:dyDescent="0.3">
      <c r="C1982" t="s">
        <v>5049</v>
      </c>
    </row>
    <row r="1983" spans="3:3" x14ac:dyDescent="0.3">
      <c r="C1983" t="s">
        <v>2014</v>
      </c>
    </row>
    <row r="1984" spans="3:3" x14ac:dyDescent="0.3">
      <c r="C1984" t="s">
        <v>5050</v>
      </c>
    </row>
    <row r="1985" spans="3:3" x14ac:dyDescent="0.3">
      <c r="C1985" t="s">
        <v>2013</v>
      </c>
    </row>
    <row r="1986" spans="3:3" x14ac:dyDescent="0.3">
      <c r="C1986" t="s">
        <v>5051</v>
      </c>
    </row>
    <row r="1987" spans="3:3" x14ac:dyDescent="0.3">
      <c r="C1987" t="s">
        <v>5052</v>
      </c>
    </row>
    <row r="1988" spans="3:3" x14ac:dyDescent="0.3">
      <c r="C1988" t="s">
        <v>5053</v>
      </c>
    </row>
    <row r="1989" spans="3:3" x14ac:dyDescent="0.3">
      <c r="C1989" t="s">
        <v>5054</v>
      </c>
    </row>
    <row r="1990" spans="3:3" x14ac:dyDescent="0.3">
      <c r="C1990" t="s">
        <v>256</v>
      </c>
    </row>
    <row r="1991" spans="3:3" x14ac:dyDescent="0.3">
      <c r="C1991" t="s">
        <v>5055</v>
      </c>
    </row>
    <row r="1992" spans="3:3" x14ac:dyDescent="0.3">
      <c r="C1992" t="s">
        <v>3112</v>
      </c>
    </row>
    <row r="1993" spans="3:3" x14ac:dyDescent="0.3">
      <c r="C1993" t="s">
        <v>5056</v>
      </c>
    </row>
    <row r="1994" spans="3:3" x14ac:dyDescent="0.3">
      <c r="C1994" t="s">
        <v>5057</v>
      </c>
    </row>
    <row r="1995" spans="3:3" x14ac:dyDescent="0.3">
      <c r="C1995" t="s">
        <v>5058</v>
      </c>
    </row>
    <row r="1996" spans="3:3" x14ac:dyDescent="0.3">
      <c r="C1996" t="s">
        <v>5059</v>
      </c>
    </row>
    <row r="1997" spans="3:3" x14ac:dyDescent="0.3">
      <c r="C1997" t="s">
        <v>5060</v>
      </c>
    </row>
    <row r="1998" spans="3:3" x14ac:dyDescent="0.3">
      <c r="C1998" t="s">
        <v>5061</v>
      </c>
    </row>
    <row r="1999" spans="3:3" x14ac:dyDescent="0.3">
      <c r="C1999" t="s">
        <v>5062</v>
      </c>
    </row>
    <row r="2000" spans="3:3" x14ac:dyDescent="0.3">
      <c r="C2000" t="s">
        <v>5063</v>
      </c>
    </row>
    <row r="2001" spans="3:3" x14ac:dyDescent="0.3">
      <c r="C2001" t="s">
        <v>5064</v>
      </c>
    </row>
    <row r="2002" spans="3:3" x14ac:dyDescent="0.3">
      <c r="C2002" t="s">
        <v>5065</v>
      </c>
    </row>
    <row r="2003" spans="3:3" x14ac:dyDescent="0.3">
      <c r="C2003" t="s">
        <v>5066</v>
      </c>
    </row>
    <row r="2004" spans="3:3" x14ac:dyDescent="0.3">
      <c r="C2004" t="s">
        <v>5067</v>
      </c>
    </row>
    <row r="2005" spans="3:3" x14ac:dyDescent="0.3">
      <c r="C2005" t="s">
        <v>5068</v>
      </c>
    </row>
    <row r="2006" spans="3:3" x14ac:dyDescent="0.3">
      <c r="C2006" t="s">
        <v>5069</v>
      </c>
    </row>
    <row r="2007" spans="3:3" x14ac:dyDescent="0.3">
      <c r="C2007" t="s">
        <v>5070</v>
      </c>
    </row>
    <row r="2008" spans="3:3" x14ac:dyDescent="0.3">
      <c r="C2008" t="s">
        <v>5071</v>
      </c>
    </row>
    <row r="2009" spans="3:3" x14ac:dyDescent="0.3">
      <c r="C2009" t="s">
        <v>5072</v>
      </c>
    </row>
    <row r="2010" spans="3:3" x14ac:dyDescent="0.3">
      <c r="C2010" t="s">
        <v>5073</v>
      </c>
    </row>
    <row r="2011" spans="3:3" x14ac:dyDescent="0.3">
      <c r="C2011" t="s">
        <v>5074</v>
      </c>
    </row>
    <row r="2012" spans="3:3" x14ac:dyDescent="0.3">
      <c r="C2012" t="s">
        <v>5075</v>
      </c>
    </row>
    <row r="2013" spans="3:3" x14ac:dyDescent="0.3">
      <c r="C2013" t="s">
        <v>5076</v>
      </c>
    </row>
    <row r="2014" spans="3:3" x14ac:dyDescent="0.3">
      <c r="C2014" t="s">
        <v>5077</v>
      </c>
    </row>
    <row r="2015" spans="3:3" x14ac:dyDescent="0.3">
      <c r="C2015" t="s">
        <v>5078</v>
      </c>
    </row>
    <row r="2016" spans="3:3" x14ac:dyDescent="0.3">
      <c r="C2016" t="s">
        <v>2695</v>
      </c>
    </row>
    <row r="2017" spans="3:3" x14ac:dyDescent="0.3">
      <c r="C2017" t="s">
        <v>5079</v>
      </c>
    </row>
    <row r="2018" spans="3:3" x14ac:dyDescent="0.3">
      <c r="C2018" t="s">
        <v>5080</v>
      </c>
    </row>
    <row r="2019" spans="3:3" x14ac:dyDescent="0.3">
      <c r="C2019" t="s">
        <v>5081</v>
      </c>
    </row>
    <row r="2020" spans="3:3" x14ac:dyDescent="0.3">
      <c r="C2020" t="s">
        <v>2082</v>
      </c>
    </row>
    <row r="2021" spans="3:3" x14ac:dyDescent="0.3">
      <c r="C2021" t="s">
        <v>5082</v>
      </c>
    </row>
    <row r="2022" spans="3:3" x14ac:dyDescent="0.3">
      <c r="C2022" t="s">
        <v>5083</v>
      </c>
    </row>
    <row r="2023" spans="3:3" x14ac:dyDescent="0.3">
      <c r="C2023" t="s">
        <v>5084</v>
      </c>
    </row>
    <row r="2024" spans="3:3" x14ac:dyDescent="0.3">
      <c r="C2024" t="s">
        <v>5085</v>
      </c>
    </row>
    <row r="2025" spans="3:3" x14ac:dyDescent="0.3">
      <c r="C2025" t="s">
        <v>205</v>
      </c>
    </row>
    <row r="2026" spans="3:3" x14ac:dyDescent="0.3">
      <c r="C2026" t="s">
        <v>5086</v>
      </c>
    </row>
    <row r="2027" spans="3:3" x14ac:dyDescent="0.3">
      <c r="C2027" t="s">
        <v>3174</v>
      </c>
    </row>
    <row r="2028" spans="3:3" x14ac:dyDescent="0.3">
      <c r="C2028" t="s">
        <v>5087</v>
      </c>
    </row>
    <row r="2029" spans="3:3" x14ac:dyDescent="0.3">
      <c r="C2029" t="s">
        <v>1245</v>
      </c>
    </row>
    <row r="2030" spans="3:3" x14ac:dyDescent="0.3">
      <c r="C2030" t="s">
        <v>5088</v>
      </c>
    </row>
    <row r="2031" spans="3:3" x14ac:dyDescent="0.3">
      <c r="C2031" t="s">
        <v>1814</v>
      </c>
    </row>
    <row r="2032" spans="3:3" x14ac:dyDescent="0.3">
      <c r="C2032" t="s">
        <v>2843</v>
      </c>
    </row>
    <row r="2033" spans="3:3" x14ac:dyDescent="0.3">
      <c r="C2033" t="s">
        <v>5089</v>
      </c>
    </row>
    <row r="2034" spans="3:3" x14ac:dyDescent="0.3">
      <c r="C2034" t="s">
        <v>5090</v>
      </c>
    </row>
    <row r="2035" spans="3:3" x14ac:dyDescent="0.3">
      <c r="C2035" t="s">
        <v>5091</v>
      </c>
    </row>
    <row r="2036" spans="3:3" x14ac:dyDescent="0.3">
      <c r="C2036" t="s">
        <v>2148</v>
      </c>
    </row>
    <row r="2037" spans="3:3" x14ac:dyDescent="0.3">
      <c r="C2037" t="s">
        <v>1211</v>
      </c>
    </row>
    <row r="2038" spans="3:3" x14ac:dyDescent="0.3">
      <c r="C2038" t="s">
        <v>5092</v>
      </c>
    </row>
    <row r="2039" spans="3:3" x14ac:dyDescent="0.3">
      <c r="C2039" t="s">
        <v>5093</v>
      </c>
    </row>
    <row r="2040" spans="3:3" x14ac:dyDescent="0.3">
      <c r="C2040" t="s">
        <v>5094</v>
      </c>
    </row>
    <row r="2041" spans="3:3" x14ac:dyDescent="0.3">
      <c r="C2041" t="s">
        <v>5095</v>
      </c>
    </row>
    <row r="2042" spans="3:3" x14ac:dyDescent="0.3">
      <c r="C2042" t="s">
        <v>5096</v>
      </c>
    </row>
    <row r="2043" spans="3:3" x14ac:dyDescent="0.3">
      <c r="C2043" t="s">
        <v>5097</v>
      </c>
    </row>
    <row r="2044" spans="3:3" x14ac:dyDescent="0.3">
      <c r="C2044" t="s">
        <v>5098</v>
      </c>
    </row>
    <row r="2045" spans="3:3" x14ac:dyDescent="0.3">
      <c r="C2045" t="s">
        <v>5099</v>
      </c>
    </row>
    <row r="2046" spans="3:3" x14ac:dyDescent="0.3">
      <c r="C2046" t="s">
        <v>210</v>
      </c>
    </row>
    <row r="2047" spans="3:3" x14ac:dyDescent="0.3">
      <c r="C2047" t="s">
        <v>5100</v>
      </c>
    </row>
    <row r="2048" spans="3:3" x14ac:dyDescent="0.3">
      <c r="C2048" t="s">
        <v>5101</v>
      </c>
    </row>
    <row r="2049" spans="3:3" x14ac:dyDescent="0.3">
      <c r="C2049" t="s">
        <v>5102</v>
      </c>
    </row>
    <row r="2050" spans="3:3" x14ac:dyDescent="0.3">
      <c r="C2050" t="s">
        <v>2462</v>
      </c>
    </row>
    <row r="2051" spans="3:3" x14ac:dyDescent="0.3">
      <c r="C2051" t="s">
        <v>5103</v>
      </c>
    </row>
    <row r="2052" spans="3:3" x14ac:dyDescent="0.3">
      <c r="C2052" t="s">
        <v>5104</v>
      </c>
    </row>
    <row r="2053" spans="3:3" x14ac:dyDescent="0.3">
      <c r="C2053" t="s">
        <v>5105</v>
      </c>
    </row>
    <row r="2054" spans="3:3" x14ac:dyDescent="0.3">
      <c r="C2054" t="s">
        <v>1517</v>
      </c>
    </row>
    <row r="2055" spans="3:3" x14ac:dyDescent="0.3">
      <c r="C2055" t="s">
        <v>5106</v>
      </c>
    </row>
    <row r="2056" spans="3:3" x14ac:dyDescent="0.3">
      <c r="C2056" t="s">
        <v>2709</v>
      </c>
    </row>
    <row r="2057" spans="3:3" x14ac:dyDescent="0.3">
      <c r="C2057" t="s">
        <v>5107</v>
      </c>
    </row>
    <row r="2058" spans="3:3" x14ac:dyDescent="0.3">
      <c r="C2058" t="s">
        <v>5108</v>
      </c>
    </row>
    <row r="2059" spans="3:3" x14ac:dyDescent="0.3">
      <c r="C2059" t="s">
        <v>5109</v>
      </c>
    </row>
    <row r="2060" spans="3:3" x14ac:dyDescent="0.3">
      <c r="C2060" t="s">
        <v>5110</v>
      </c>
    </row>
    <row r="2061" spans="3:3" x14ac:dyDescent="0.3">
      <c r="C2061" t="s">
        <v>5111</v>
      </c>
    </row>
    <row r="2062" spans="3:3" x14ac:dyDescent="0.3">
      <c r="C2062" t="s">
        <v>5112</v>
      </c>
    </row>
    <row r="2063" spans="3:3" x14ac:dyDescent="0.3">
      <c r="C2063" t="s">
        <v>5113</v>
      </c>
    </row>
    <row r="2064" spans="3:3" x14ac:dyDescent="0.3">
      <c r="C2064" t="s">
        <v>5114</v>
      </c>
    </row>
    <row r="2065" spans="3:3" x14ac:dyDescent="0.3">
      <c r="C2065" t="s">
        <v>5115</v>
      </c>
    </row>
    <row r="2066" spans="3:3" x14ac:dyDescent="0.3">
      <c r="C2066" t="s">
        <v>5116</v>
      </c>
    </row>
    <row r="2067" spans="3:3" x14ac:dyDescent="0.3">
      <c r="C2067" t="s">
        <v>5117</v>
      </c>
    </row>
    <row r="2068" spans="3:3" x14ac:dyDescent="0.3">
      <c r="C2068" t="s">
        <v>5118</v>
      </c>
    </row>
    <row r="2069" spans="3:3" x14ac:dyDescent="0.3">
      <c r="C2069" t="s">
        <v>5119</v>
      </c>
    </row>
    <row r="2070" spans="3:3" x14ac:dyDescent="0.3">
      <c r="C2070" t="s">
        <v>5120</v>
      </c>
    </row>
    <row r="2071" spans="3:3" x14ac:dyDescent="0.3">
      <c r="C2071" t="s">
        <v>5121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D7E6E-0D69-40E6-9213-61CEBC870F81}">
  <sheetPr>
    <tabColor theme="1"/>
  </sheetPr>
  <dimension ref="A1:L2071"/>
  <sheetViews>
    <sheetView showGridLines="0" workbookViewId="0">
      <selection activeCell="E1" sqref="E1"/>
    </sheetView>
  </sheetViews>
  <sheetFormatPr defaultRowHeight="15.6" x14ac:dyDescent="0.3"/>
  <cols>
    <col min="1" max="1" width="27.19921875" customWidth="1"/>
    <col min="2" max="2" width="18" bestFit="1" customWidth="1"/>
    <col min="3" max="3" width="6.59765625" bestFit="1" customWidth="1"/>
    <col min="4" max="4" width="10.09765625" bestFit="1" customWidth="1"/>
    <col min="5" max="5" width="17.19921875" bestFit="1" customWidth="1"/>
    <col min="6" max="6" width="20.5" bestFit="1" customWidth="1"/>
    <col min="7" max="7" width="20.59765625" bestFit="1" customWidth="1"/>
    <col min="8" max="8" width="18" bestFit="1" customWidth="1"/>
    <col min="9" max="9" width="26.59765625" bestFit="1" customWidth="1"/>
    <col min="10" max="10" width="19.8984375" bestFit="1" customWidth="1"/>
    <col min="11" max="12" width="18.59765625" bestFit="1" customWidth="1"/>
  </cols>
  <sheetData>
    <row r="1" spans="1:12" x14ac:dyDescent="0.3">
      <c r="A1" t="s">
        <v>3398</v>
      </c>
      <c r="B1" t="s">
        <v>3399</v>
      </c>
      <c r="C1" t="s">
        <v>3400</v>
      </c>
      <c r="D1" t="s">
        <v>962</v>
      </c>
      <c r="E1" t="s">
        <v>3401</v>
      </c>
      <c r="F1" t="s">
        <v>3402</v>
      </c>
      <c r="G1" t="s">
        <v>3403</v>
      </c>
      <c r="H1" t="s">
        <v>3404</v>
      </c>
      <c r="I1" t="s">
        <v>3405</v>
      </c>
      <c r="J1" t="s">
        <v>3406</v>
      </c>
      <c r="K1" t="s">
        <v>3407</v>
      </c>
      <c r="L1" t="s">
        <v>3408</v>
      </c>
    </row>
    <row r="2" spans="1:12" x14ac:dyDescent="0.3">
      <c r="A2" t="s">
        <v>3409</v>
      </c>
      <c r="B2" t="s">
        <v>3410</v>
      </c>
      <c r="C2">
        <v>2020</v>
      </c>
      <c r="D2" t="s">
        <v>3411</v>
      </c>
      <c r="E2" t="s">
        <v>3412</v>
      </c>
      <c r="F2">
        <v>80</v>
      </c>
      <c r="G2" t="s">
        <v>3412</v>
      </c>
      <c r="H2">
        <v>2</v>
      </c>
      <c r="I2">
        <v>0</v>
      </c>
      <c r="J2">
        <v>0</v>
      </c>
      <c r="K2">
        <v>0</v>
      </c>
      <c r="L2">
        <v>0</v>
      </c>
    </row>
    <row r="3" spans="1:12" x14ac:dyDescent="0.3">
      <c r="A3" t="s">
        <v>3413</v>
      </c>
      <c r="B3" t="s">
        <v>3410</v>
      </c>
      <c r="C3">
        <v>2020</v>
      </c>
      <c r="D3" t="s">
        <v>3414</v>
      </c>
      <c r="E3" t="s">
        <v>3415</v>
      </c>
      <c r="F3">
        <v>0</v>
      </c>
      <c r="G3" t="s">
        <v>3415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3">
      <c r="A4" t="s">
        <v>2106</v>
      </c>
      <c r="B4" t="s">
        <v>3410</v>
      </c>
      <c r="C4">
        <v>2020</v>
      </c>
      <c r="D4" t="s">
        <v>3416</v>
      </c>
      <c r="E4" t="s">
        <v>863</v>
      </c>
      <c r="F4">
        <v>120</v>
      </c>
      <c r="G4" t="s">
        <v>863</v>
      </c>
      <c r="H4">
        <v>2</v>
      </c>
      <c r="I4">
        <v>1.5</v>
      </c>
      <c r="J4">
        <v>0</v>
      </c>
      <c r="K4">
        <v>1.5</v>
      </c>
      <c r="L4">
        <v>0</v>
      </c>
    </row>
    <row r="5" spans="1:12" x14ac:dyDescent="0.3">
      <c r="A5" t="s">
        <v>3417</v>
      </c>
      <c r="B5" t="s">
        <v>3410</v>
      </c>
      <c r="C5">
        <v>2020</v>
      </c>
      <c r="D5" t="s">
        <v>3416</v>
      </c>
      <c r="E5" t="s">
        <v>3418</v>
      </c>
      <c r="F5">
        <v>8</v>
      </c>
      <c r="G5" t="s">
        <v>3418</v>
      </c>
      <c r="H5">
        <v>1</v>
      </c>
      <c r="I5">
        <v>0</v>
      </c>
      <c r="J5">
        <v>0</v>
      </c>
      <c r="K5">
        <v>0</v>
      </c>
      <c r="L5">
        <v>0</v>
      </c>
    </row>
    <row r="6" spans="1:12" x14ac:dyDescent="0.3">
      <c r="A6" t="s">
        <v>3419</v>
      </c>
      <c r="B6" t="s">
        <v>3410</v>
      </c>
      <c r="C6">
        <v>2020</v>
      </c>
      <c r="D6" t="s">
        <v>3411</v>
      </c>
      <c r="E6" t="s">
        <v>3420</v>
      </c>
      <c r="F6">
        <v>109</v>
      </c>
      <c r="G6" t="s">
        <v>3420</v>
      </c>
      <c r="H6">
        <v>6</v>
      </c>
      <c r="I6">
        <v>0</v>
      </c>
      <c r="J6">
        <v>0</v>
      </c>
      <c r="K6">
        <v>0</v>
      </c>
      <c r="L6">
        <v>0</v>
      </c>
    </row>
    <row r="7" spans="1:12" x14ac:dyDescent="0.3">
      <c r="A7" t="s">
        <v>3421</v>
      </c>
      <c r="B7" t="s">
        <v>3410</v>
      </c>
      <c r="C7">
        <v>2020</v>
      </c>
      <c r="D7" t="s">
        <v>3414</v>
      </c>
      <c r="E7" t="s">
        <v>3422</v>
      </c>
      <c r="F7">
        <v>90</v>
      </c>
      <c r="G7" t="s">
        <v>3422</v>
      </c>
      <c r="H7">
        <v>1</v>
      </c>
      <c r="I7">
        <v>0</v>
      </c>
      <c r="J7">
        <v>0</v>
      </c>
      <c r="K7">
        <v>0</v>
      </c>
      <c r="L7">
        <v>0</v>
      </c>
    </row>
    <row r="8" spans="1:12" x14ac:dyDescent="0.3">
      <c r="A8" t="s">
        <v>3423</v>
      </c>
      <c r="B8" t="s">
        <v>3410</v>
      </c>
      <c r="C8">
        <v>2020</v>
      </c>
      <c r="D8" t="s">
        <v>3416</v>
      </c>
      <c r="E8" t="s">
        <v>860</v>
      </c>
      <c r="F8">
        <v>27</v>
      </c>
      <c r="G8" t="s">
        <v>860</v>
      </c>
      <c r="H8">
        <v>2</v>
      </c>
      <c r="I8">
        <v>0</v>
      </c>
      <c r="J8">
        <v>0</v>
      </c>
      <c r="K8">
        <v>0</v>
      </c>
      <c r="L8">
        <v>0</v>
      </c>
    </row>
    <row r="9" spans="1:12" x14ac:dyDescent="0.3">
      <c r="A9" t="s">
        <v>3424</v>
      </c>
      <c r="B9" t="s">
        <v>3410</v>
      </c>
      <c r="C9">
        <v>2020</v>
      </c>
      <c r="D9" t="s">
        <v>3416</v>
      </c>
      <c r="E9" t="s">
        <v>860</v>
      </c>
      <c r="F9">
        <v>3</v>
      </c>
      <c r="G9" t="s">
        <v>860</v>
      </c>
      <c r="H9">
        <v>1</v>
      </c>
      <c r="I9">
        <v>0</v>
      </c>
      <c r="J9">
        <v>0</v>
      </c>
      <c r="K9">
        <v>0</v>
      </c>
      <c r="L9">
        <v>0</v>
      </c>
    </row>
    <row r="10" spans="1:12" x14ac:dyDescent="0.3">
      <c r="A10" t="s">
        <v>3425</v>
      </c>
      <c r="B10" t="s">
        <v>3410</v>
      </c>
      <c r="C10">
        <v>2020</v>
      </c>
      <c r="D10" t="s">
        <v>3414</v>
      </c>
      <c r="E10" t="s">
        <v>3420</v>
      </c>
      <c r="F10">
        <v>360</v>
      </c>
      <c r="G10" t="s">
        <v>3420</v>
      </c>
      <c r="H10">
        <v>4</v>
      </c>
      <c r="I10">
        <v>0</v>
      </c>
      <c r="J10">
        <v>0</v>
      </c>
      <c r="K10">
        <v>0</v>
      </c>
      <c r="L10">
        <v>0.5</v>
      </c>
    </row>
    <row r="11" spans="1:12" x14ac:dyDescent="0.3">
      <c r="A11" t="s">
        <v>3039</v>
      </c>
      <c r="B11" t="s">
        <v>3410</v>
      </c>
      <c r="C11">
        <v>2020</v>
      </c>
      <c r="D11" t="s">
        <v>3397</v>
      </c>
      <c r="E11" t="s">
        <v>863</v>
      </c>
      <c r="F11">
        <v>0</v>
      </c>
      <c r="G11" t="s">
        <v>863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 x14ac:dyDescent="0.3">
      <c r="A12" t="s">
        <v>3426</v>
      </c>
      <c r="B12" t="s">
        <v>3410</v>
      </c>
      <c r="C12">
        <v>2020</v>
      </c>
      <c r="D12" t="s">
        <v>3416</v>
      </c>
      <c r="E12" t="s">
        <v>3427</v>
      </c>
      <c r="F12">
        <v>0</v>
      </c>
      <c r="G12" t="s">
        <v>3427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 x14ac:dyDescent="0.3">
      <c r="A13" t="s">
        <v>3428</v>
      </c>
      <c r="B13" t="s">
        <v>3410</v>
      </c>
      <c r="C13">
        <v>2020</v>
      </c>
      <c r="D13" t="s">
        <v>3397</v>
      </c>
      <c r="E13" t="s">
        <v>894</v>
      </c>
      <c r="F13">
        <v>0</v>
      </c>
      <c r="G13" t="s">
        <v>894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3">
      <c r="A14" t="s">
        <v>3429</v>
      </c>
      <c r="B14" t="s">
        <v>3410</v>
      </c>
      <c r="C14">
        <v>2020</v>
      </c>
      <c r="D14" t="s">
        <v>3397</v>
      </c>
      <c r="E14" t="s">
        <v>895</v>
      </c>
      <c r="F14">
        <v>0</v>
      </c>
      <c r="G14" t="s">
        <v>895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3">
      <c r="A15" t="s">
        <v>3430</v>
      </c>
      <c r="B15" t="s">
        <v>3410</v>
      </c>
      <c r="C15">
        <v>2020</v>
      </c>
      <c r="D15" t="s">
        <v>3414</v>
      </c>
      <c r="E15" t="s">
        <v>895</v>
      </c>
      <c r="F15">
        <v>305</v>
      </c>
      <c r="G15" t="s">
        <v>895</v>
      </c>
      <c r="H15">
        <v>4</v>
      </c>
      <c r="I15">
        <v>0</v>
      </c>
      <c r="J15">
        <v>0</v>
      </c>
      <c r="K15">
        <v>0</v>
      </c>
      <c r="L15">
        <v>0.3</v>
      </c>
    </row>
    <row r="16" spans="1:12" x14ac:dyDescent="0.3">
      <c r="A16" t="s">
        <v>3431</v>
      </c>
      <c r="B16" t="s">
        <v>3410</v>
      </c>
      <c r="C16">
        <v>2020</v>
      </c>
      <c r="D16" t="s">
        <v>3414</v>
      </c>
      <c r="E16" t="s">
        <v>3432</v>
      </c>
      <c r="F16">
        <v>600</v>
      </c>
      <c r="G16" t="s">
        <v>3432</v>
      </c>
      <c r="H16">
        <v>7</v>
      </c>
      <c r="I16">
        <v>0</v>
      </c>
      <c r="J16">
        <v>0</v>
      </c>
      <c r="K16">
        <v>0</v>
      </c>
      <c r="L16">
        <v>0.15</v>
      </c>
    </row>
    <row r="17" spans="1:12" x14ac:dyDescent="0.3">
      <c r="A17" t="s">
        <v>3433</v>
      </c>
      <c r="B17" t="s">
        <v>3410</v>
      </c>
      <c r="C17">
        <v>2020</v>
      </c>
      <c r="D17" t="s">
        <v>3416</v>
      </c>
      <c r="E17" t="s">
        <v>895</v>
      </c>
      <c r="F17">
        <v>651</v>
      </c>
      <c r="G17" t="s">
        <v>895</v>
      </c>
      <c r="H17">
        <v>8</v>
      </c>
      <c r="I17">
        <v>0</v>
      </c>
      <c r="J17">
        <v>0</v>
      </c>
      <c r="K17">
        <v>0</v>
      </c>
      <c r="L17">
        <v>0.41</v>
      </c>
    </row>
    <row r="18" spans="1:12" x14ac:dyDescent="0.3">
      <c r="A18" t="s">
        <v>3434</v>
      </c>
      <c r="B18" t="s">
        <v>3410</v>
      </c>
      <c r="C18">
        <v>2020</v>
      </c>
      <c r="D18" t="s">
        <v>3411</v>
      </c>
      <c r="E18" t="s">
        <v>3435</v>
      </c>
      <c r="F18">
        <v>26</v>
      </c>
      <c r="G18" t="s">
        <v>3435</v>
      </c>
      <c r="H18">
        <v>1</v>
      </c>
      <c r="I18">
        <v>0</v>
      </c>
      <c r="J18">
        <v>0</v>
      </c>
      <c r="K18">
        <v>0</v>
      </c>
      <c r="L18">
        <v>0</v>
      </c>
    </row>
    <row r="19" spans="1:12" x14ac:dyDescent="0.3">
      <c r="A19" t="s">
        <v>3436</v>
      </c>
      <c r="B19" t="s">
        <v>3410</v>
      </c>
      <c r="C19">
        <v>2020</v>
      </c>
      <c r="D19" t="s">
        <v>3411</v>
      </c>
      <c r="E19" t="s">
        <v>895</v>
      </c>
      <c r="F19">
        <v>863</v>
      </c>
      <c r="G19" t="s">
        <v>895</v>
      </c>
      <c r="H19">
        <v>10</v>
      </c>
      <c r="I19">
        <v>0.21</v>
      </c>
      <c r="J19">
        <v>0.1</v>
      </c>
      <c r="K19">
        <v>0.1</v>
      </c>
      <c r="L19">
        <v>0.1</v>
      </c>
    </row>
    <row r="20" spans="1:12" x14ac:dyDescent="0.3">
      <c r="A20" t="s">
        <v>3437</v>
      </c>
      <c r="B20" t="s">
        <v>3410</v>
      </c>
      <c r="C20">
        <v>2020</v>
      </c>
      <c r="D20" t="s">
        <v>3411</v>
      </c>
      <c r="E20" t="s">
        <v>3438</v>
      </c>
      <c r="F20">
        <v>509</v>
      </c>
      <c r="G20" t="s">
        <v>3438</v>
      </c>
      <c r="H20">
        <v>8</v>
      </c>
      <c r="I20">
        <v>0.71</v>
      </c>
      <c r="J20">
        <v>0.53</v>
      </c>
      <c r="K20">
        <v>0.18</v>
      </c>
      <c r="L20">
        <v>0.18</v>
      </c>
    </row>
    <row r="21" spans="1:12" x14ac:dyDescent="0.3">
      <c r="A21" t="s">
        <v>2167</v>
      </c>
      <c r="B21" t="s">
        <v>3410</v>
      </c>
      <c r="C21">
        <v>2020</v>
      </c>
      <c r="D21" t="s">
        <v>3411</v>
      </c>
      <c r="E21" t="s">
        <v>864</v>
      </c>
      <c r="F21">
        <v>220</v>
      </c>
      <c r="G21" t="s">
        <v>864</v>
      </c>
      <c r="H21">
        <v>5</v>
      </c>
      <c r="I21">
        <v>0.82</v>
      </c>
      <c r="J21">
        <v>0.41</v>
      </c>
      <c r="K21">
        <v>0.41</v>
      </c>
      <c r="L21">
        <v>0</v>
      </c>
    </row>
    <row r="22" spans="1:12" x14ac:dyDescent="0.3">
      <c r="A22" t="s">
        <v>3439</v>
      </c>
      <c r="B22" t="s">
        <v>3410</v>
      </c>
      <c r="C22">
        <v>2020</v>
      </c>
      <c r="D22" t="s">
        <v>3416</v>
      </c>
      <c r="E22" t="s">
        <v>869</v>
      </c>
      <c r="F22">
        <v>89</v>
      </c>
      <c r="G22" t="s">
        <v>869</v>
      </c>
      <c r="H22">
        <v>2</v>
      </c>
      <c r="I22">
        <v>0</v>
      </c>
      <c r="J22">
        <v>0</v>
      </c>
      <c r="K22">
        <v>0</v>
      </c>
      <c r="L22">
        <v>0</v>
      </c>
    </row>
    <row r="23" spans="1:12" x14ac:dyDescent="0.3">
      <c r="A23" t="s">
        <v>3440</v>
      </c>
      <c r="B23" t="s">
        <v>3410</v>
      </c>
      <c r="C23">
        <v>2020</v>
      </c>
      <c r="D23" t="s">
        <v>3414</v>
      </c>
      <c r="E23" t="s">
        <v>3441</v>
      </c>
      <c r="F23">
        <v>270</v>
      </c>
      <c r="G23" t="s">
        <v>3442</v>
      </c>
      <c r="H23">
        <v>3</v>
      </c>
      <c r="I23">
        <v>0</v>
      </c>
      <c r="J23">
        <v>0</v>
      </c>
      <c r="K23">
        <v>0</v>
      </c>
      <c r="L23">
        <v>0.33</v>
      </c>
    </row>
    <row r="24" spans="1:12" x14ac:dyDescent="0.3">
      <c r="A24" t="s">
        <v>3443</v>
      </c>
      <c r="B24" t="s">
        <v>3410</v>
      </c>
      <c r="C24">
        <v>2020</v>
      </c>
      <c r="D24" t="s">
        <v>3411</v>
      </c>
      <c r="E24" t="s">
        <v>3444</v>
      </c>
      <c r="F24">
        <v>294</v>
      </c>
      <c r="G24" t="s">
        <v>3444</v>
      </c>
      <c r="H24">
        <v>7</v>
      </c>
      <c r="I24">
        <v>0</v>
      </c>
      <c r="J24">
        <v>0</v>
      </c>
      <c r="K24">
        <v>0</v>
      </c>
      <c r="L24">
        <v>0.31</v>
      </c>
    </row>
    <row r="25" spans="1:12" x14ac:dyDescent="0.3">
      <c r="A25" t="s">
        <v>3445</v>
      </c>
      <c r="B25" t="s">
        <v>3410</v>
      </c>
      <c r="C25">
        <v>2020</v>
      </c>
      <c r="D25" t="s">
        <v>3414</v>
      </c>
      <c r="E25" t="s">
        <v>3418</v>
      </c>
      <c r="F25">
        <v>0</v>
      </c>
      <c r="G25" t="s">
        <v>3418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 x14ac:dyDescent="0.3">
      <c r="A26" t="s">
        <v>3446</v>
      </c>
      <c r="B26" t="s">
        <v>3410</v>
      </c>
      <c r="C26">
        <v>2020</v>
      </c>
      <c r="D26" t="s">
        <v>3416</v>
      </c>
      <c r="E26" t="s">
        <v>3447</v>
      </c>
      <c r="F26">
        <v>0</v>
      </c>
      <c r="G26" t="s">
        <v>3447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 x14ac:dyDescent="0.3">
      <c r="A27" t="s">
        <v>3448</v>
      </c>
      <c r="B27" t="s">
        <v>3410</v>
      </c>
      <c r="C27">
        <v>2020</v>
      </c>
      <c r="D27" t="s">
        <v>3414</v>
      </c>
      <c r="E27" t="s">
        <v>3449</v>
      </c>
      <c r="F27">
        <v>412</v>
      </c>
      <c r="G27" t="s">
        <v>895</v>
      </c>
      <c r="H27">
        <v>5</v>
      </c>
      <c r="I27">
        <v>0</v>
      </c>
      <c r="J27">
        <v>0</v>
      </c>
      <c r="K27">
        <v>0</v>
      </c>
      <c r="L27">
        <v>0</v>
      </c>
    </row>
    <row r="28" spans="1:12" x14ac:dyDescent="0.3">
      <c r="A28" t="s">
        <v>3450</v>
      </c>
      <c r="B28" t="s">
        <v>3410</v>
      </c>
      <c r="C28">
        <v>2020</v>
      </c>
      <c r="D28" t="s">
        <v>3411</v>
      </c>
      <c r="E28" t="s">
        <v>3422</v>
      </c>
      <c r="F28">
        <v>207</v>
      </c>
      <c r="G28" t="s">
        <v>3422</v>
      </c>
      <c r="H28">
        <v>5</v>
      </c>
      <c r="I28">
        <v>0.43</v>
      </c>
      <c r="J28">
        <v>0.43</v>
      </c>
      <c r="K28">
        <v>0</v>
      </c>
      <c r="L28">
        <v>0</v>
      </c>
    </row>
    <row r="29" spans="1:12" x14ac:dyDescent="0.3">
      <c r="A29" t="s">
        <v>3451</v>
      </c>
      <c r="B29" t="s">
        <v>3410</v>
      </c>
      <c r="C29">
        <v>2020</v>
      </c>
      <c r="D29" t="s">
        <v>3411</v>
      </c>
      <c r="E29" t="s">
        <v>860</v>
      </c>
      <c r="F29">
        <v>85</v>
      </c>
      <c r="G29" t="s">
        <v>890</v>
      </c>
      <c r="H29">
        <v>1</v>
      </c>
      <c r="I29">
        <v>0</v>
      </c>
      <c r="J29">
        <v>0</v>
      </c>
      <c r="K29">
        <v>0</v>
      </c>
      <c r="L29">
        <v>0</v>
      </c>
    </row>
    <row r="30" spans="1:12" x14ac:dyDescent="0.3">
      <c r="A30" t="s">
        <v>3452</v>
      </c>
      <c r="B30" t="s">
        <v>3410</v>
      </c>
      <c r="C30">
        <v>2020</v>
      </c>
      <c r="D30" t="s">
        <v>3411</v>
      </c>
      <c r="E30" t="s">
        <v>3412</v>
      </c>
      <c r="F30">
        <v>16</v>
      </c>
      <c r="G30" t="s">
        <v>3412</v>
      </c>
      <c r="H30">
        <v>1</v>
      </c>
      <c r="I30">
        <v>0</v>
      </c>
      <c r="J30">
        <v>0</v>
      </c>
      <c r="K30">
        <v>0</v>
      </c>
      <c r="L30">
        <v>0</v>
      </c>
    </row>
    <row r="31" spans="1:12" x14ac:dyDescent="0.3">
      <c r="A31" t="s">
        <v>3453</v>
      </c>
      <c r="B31" t="s">
        <v>3410</v>
      </c>
      <c r="C31">
        <v>2020</v>
      </c>
      <c r="D31" t="s">
        <v>3414</v>
      </c>
      <c r="E31" t="s">
        <v>3435</v>
      </c>
      <c r="F31">
        <v>173</v>
      </c>
      <c r="G31" t="s">
        <v>3435</v>
      </c>
      <c r="H31">
        <v>7</v>
      </c>
      <c r="I31">
        <v>0</v>
      </c>
      <c r="J31">
        <v>0</v>
      </c>
      <c r="K31">
        <v>0</v>
      </c>
      <c r="L31">
        <v>0</v>
      </c>
    </row>
    <row r="32" spans="1:12" x14ac:dyDescent="0.3">
      <c r="A32" t="s">
        <v>3454</v>
      </c>
      <c r="B32" t="s">
        <v>3410</v>
      </c>
      <c r="C32">
        <v>2020</v>
      </c>
      <c r="D32" t="s">
        <v>3416</v>
      </c>
      <c r="E32" t="s">
        <v>3412</v>
      </c>
      <c r="F32">
        <v>227</v>
      </c>
      <c r="G32" t="s">
        <v>3412</v>
      </c>
      <c r="H32">
        <v>5</v>
      </c>
      <c r="I32">
        <v>0</v>
      </c>
      <c r="J32">
        <v>0</v>
      </c>
      <c r="K32">
        <v>0</v>
      </c>
      <c r="L32">
        <v>0.4</v>
      </c>
    </row>
    <row r="33" spans="1:12" x14ac:dyDescent="0.3">
      <c r="A33" t="s">
        <v>3455</v>
      </c>
      <c r="B33" t="s">
        <v>3410</v>
      </c>
      <c r="C33">
        <v>2020</v>
      </c>
      <c r="D33" t="s">
        <v>3416</v>
      </c>
      <c r="E33" t="s">
        <v>3412</v>
      </c>
      <c r="F33">
        <v>56</v>
      </c>
      <c r="G33" t="s">
        <v>3412</v>
      </c>
      <c r="H33">
        <v>2</v>
      </c>
      <c r="I33">
        <v>1.61</v>
      </c>
      <c r="J33">
        <v>1.61</v>
      </c>
      <c r="K33">
        <v>0</v>
      </c>
      <c r="L33">
        <v>1.61</v>
      </c>
    </row>
    <row r="34" spans="1:12" x14ac:dyDescent="0.3">
      <c r="A34" t="s">
        <v>3456</v>
      </c>
      <c r="B34" t="s">
        <v>3410</v>
      </c>
      <c r="C34">
        <v>2020</v>
      </c>
      <c r="D34" t="s">
        <v>3411</v>
      </c>
      <c r="E34" t="s">
        <v>889</v>
      </c>
      <c r="F34">
        <v>0</v>
      </c>
      <c r="G34" t="s">
        <v>889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 x14ac:dyDescent="0.3">
      <c r="A35" t="s">
        <v>3457</v>
      </c>
      <c r="B35" t="s">
        <v>3410</v>
      </c>
      <c r="C35">
        <v>2020</v>
      </c>
      <c r="D35" t="s">
        <v>3397</v>
      </c>
      <c r="E35" t="s">
        <v>3458</v>
      </c>
      <c r="F35">
        <v>0</v>
      </c>
      <c r="G35" t="s">
        <v>3458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3">
      <c r="A36" t="s">
        <v>3459</v>
      </c>
      <c r="B36" t="s">
        <v>3410</v>
      </c>
      <c r="C36">
        <v>2020</v>
      </c>
      <c r="D36" t="s">
        <v>3414</v>
      </c>
      <c r="E36" t="s">
        <v>3418</v>
      </c>
      <c r="F36">
        <v>0</v>
      </c>
      <c r="G36" t="s">
        <v>3418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 x14ac:dyDescent="0.3">
      <c r="A37" t="s">
        <v>3460</v>
      </c>
      <c r="B37" t="s">
        <v>3410</v>
      </c>
      <c r="C37">
        <v>2020</v>
      </c>
      <c r="D37" t="s">
        <v>3416</v>
      </c>
      <c r="E37" t="s">
        <v>3461</v>
      </c>
      <c r="F37">
        <v>79</v>
      </c>
      <c r="G37" t="s">
        <v>3461</v>
      </c>
      <c r="H37">
        <v>2</v>
      </c>
      <c r="I37">
        <v>0</v>
      </c>
      <c r="J37">
        <v>0</v>
      </c>
      <c r="K37">
        <v>0</v>
      </c>
      <c r="L37">
        <v>0</v>
      </c>
    </row>
    <row r="38" spans="1:12" x14ac:dyDescent="0.3">
      <c r="A38" t="s">
        <v>3462</v>
      </c>
      <c r="B38" t="s">
        <v>3410</v>
      </c>
      <c r="C38">
        <v>2020</v>
      </c>
      <c r="D38" t="s">
        <v>3416</v>
      </c>
      <c r="E38" t="s">
        <v>894</v>
      </c>
      <c r="F38">
        <v>763</v>
      </c>
      <c r="G38" t="s">
        <v>894</v>
      </c>
      <c r="H38">
        <v>9</v>
      </c>
      <c r="I38">
        <v>0.24</v>
      </c>
      <c r="J38">
        <v>0.12</v>
      </c>
      <c r="K38">
        <v>0.12</v>
      </c>
      <c r="L38">
        <v>0</v>
      </c>
    </row>
    <row r="39" spans="1:12" x14ac:dyDescent="0.3">
      <c r="A39" t="s">
        <v>3463</v>
      </c>
      <c r="B39" t="s">
        <v>3410</v>
      </c>
      <c r="C39">
        <v>2020</v>
      </c>
      <c r="D39" t="s">
        <v>3414</v>
      </c>
      <c r="E39" t="s">
        <v>876</v>
      </c>
      <c r="F39">
        <v>0</v>
      </c>
      <c r="G39" t="s">
        <v>876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 x14ac:dyDescent="0.3">
      <c r="A40" t="s">
        <v>3464</v>
      </c>
      <c r="B40" t="s">
        <v>3410</v>
      </c>
      <c r="C40">
        <v>2020</v>
      </c>
      <c r="D40" t="s">
        <v>3411</v>
      </c>
      <c r="E40" t="s">
        <v>864</v>
      </c>
      <c r="F40">
        <v>265</v>
      </c>
      <c r="G40" t="s">
        <v>864</v>
      </c>
      <c r="H40">
        <v>5</v>
      </c>
      <c r="I40">
        <v>0.34</v>
      </c>
      <c r="J40">
        <v>0.34</v>
      </c>
      <c r="K40">
        <v>0</v>
      </c>
      <c r="L40">
        <v>0</v>
      </c>
    </row>
    <row r="41" spans="1:12" x14ac:dyDescent="0.3">
      <c r="A41" t="s">
        <v>3083</v>
      </c>
      <c r="B41" t="s">
        <v>3410</v>
      </c>
      <c r="C41">
        <v>2020</v>
      </c>
      <c r="D41" t="s">
        <v>3416</v>
      </c>
      <c r="E41" t="s">
        <v>884</v>
      </c>
      <c r="F41">
        <v>613</v>
      </c>
      <c r="G41" t="s">
        <v>884</v>
      </c>
      <c r="H41">
        <v>8</v>
      </c>
      <c r="I41">
        <v>0.15</v>
      </c>
      <c r="J41">
        <v>0.15</v>
      </c>
      <c r="K41">
        <v>0</v>
      </c>
      <c r="L41">
        <v>0.15</v>
      </c>
    </row>
    <row r="42" spans="1:12" x14ac:dyDescent="0.3">
      <c r="A42" t="s">
        <v>3465</v>
      </c>
      <c r="B42" t="s">
        <v>3410</v>
      </c>
      <c r="C42">
        <v>2020</v>
      </c>
      <c r="D42" t="s">
        <v>3414</v>
      </c>
      <c r="E42" t="s">
        <v>868</v>
      </c>
      <c r="F42">
        <v>300</v>
      </c>
      <c r="G42" t="s">
        <v>868</v>
      </c>
      <c r="H42">
        <v>4</v>
      </c>
      <c r="I42">
        <v>0</v>
      </c>
      <c r="J42">
        <v>0</v>
      </c>
      <c r="K42">
        <v>0</v>
      </c>
      <c r="L42">
        <v>0</v>
      </c>
    </row>
    <row r="43" spans="1:12" x14ac:dyDescent="0.3">
      <c r="A43" t="s">
        <v>3466</v>
      </c>
      <c r="B43" t="s">
        <v>3410</v>
      </c>
      <c r="C43">
        <v>2020</v>
      </c>
      <c r="D43" t="s">
        <v>3414</v>
      </c>
      <c r="E43" t="s">
        <v>3467</v>
      </c>
      <c r="F43">
        <v>134</v>
      </c>
      <c r="G43" t="s">
        <v>3467</v>
      </c>
      <c r="H43">
        <v>2</v>
      </c>
      <c r="I43">
        <v>0</v>
      </c>
      <c r="J43">
        <v>0</v>
      </c>
      <c r="K43">
        <v>0</v>
      </c>
      <c r="L43">
        <v>0</v>
      </c>
    </row>
    <row r="44" spans="1:12" x14ac:dyDescent="0.3">
      <c r="A44" t="s">
        <v>3468</v>
      </c>
      <c r="B44" t="s">
        <v>3410</v>
      </c>
      <c r="C44">
        <v>2020</v>
      </c>
      <c r="D44" t="s">
        <v>3397</v>
      </c>
      <c r="E44" t="s">
        <v>3444</v>
      </c>
      <c r="F44">
        <v>180</v>
      </c>
      <c r="G44" t="s">
        <v>3444</v>
      </c>
      <c r="H44">
        <v>2</v>
      </c>
      <c r="I44">
        <v>0</v>
      </c>
      <c r="J44">
        <v>0</v>
      </c>
      <c r="K44">
        <v>0</v>
      </c>
      <c r="L44">
        <v>0</v>
      </c>
    </row>
    <row r="45" spans="1:12" x14ac:dyDescent="0.3">
      <c r="A45" t="s">
        <v>3469</v>
      </c>
      <c r="B45" t="s">
        <v>3410</v>
      </c>
      <c r="C45">
        <v>2020</v>
      </c>
      <c r="D45" t="s">
        <v>3411</v>
      </c>
      <c r="E45" t="s">
        <v>3432</v>
      </c>
      <c r="F45">
        <v>351</v>
      </c>
      <c r="G45" t="s">
        <v>3432</v>
      </c>
      <c r="H45">
        <v>7</v>
      </c>
      <c r="I45">
        <v>0</v>
      </c>
      <c r="J45">
        <v>0</v>
      </c>
      <c r="K45">
        <v>0</v>
      </c>
      <c r="L45">
        <v>0.51</v>
      </c>
    </row>
    <row r="46" spans="1:12" x14ac:dyDescent="0.3">
      <c r="A46" t="s">
        <v>3470</v>
      </c>
      <c r="B46" t="s">
        <v>3410</v>
      </c>
      <c r="C46">
        <v>2020</v>
      </c>
      <c r="D46" t="s">
        <v>3414</v>
      </c>
      <c r="E46" t="s">
        <v>876</v>
      </c>
      <c r="F46">
        <v>848</v>
      </c>
      <c r="G46" t="s">
        <v>876</v>
      </c>
      <c r="H46">
        <v>10</v>
      </c>
      <c r="I46">
        <v>0.11</v>
      </c>
      <c r="J46">
        <v>0.11</v>
      </c>
      <c r="K46">
        <v>0</v>
      </c>
      <c r="L46">
        <v>0.21</v>
      </c>
    </row>
    <row r="47" spans="1:12" x14ac:dyDescent="0.3">
      <c r="A47" t="s">
        <v>3471</v>
      </c>
      <c r="B47" t="s">
        <v>3410</v>
      </c>
      <c r="C47">
        <v>2020</v>
      </c>
      <c r="D47" t="s">
        <v>3416</v>
      </c>
      <c r="E47" t="s">
        <v>3438</v>
      </c>
      <c r="F47">
        <v>75</v>
      </c>
      <c r="G47" t="s">
        <v>3438</v>
      </c>
      <c r="H47">
        <v>4</v>
      </c>
      <c r="I47">
        <v>1.2</v>
      </c>
      <c r="J47">
        <v>1.2</v>
      </c>
      <c r="K47">
        <v>0</v>
      </c>
      <c r="L47">
        <v>0</v>
      </c>
    </row>
    <row r="48" spans="1:12" x14ac:dyDescent="0.3">
      <c r="A48" t="s">
        <v>2266</v>
      </c>
      <c r="B48" t="s">
        <v>3410</v>
      </c>
      <c r="C48">
        <v>2020</v>
      </c>
      <c r="D48" t="s">
        <v>3414</v>
      </c>
      <c r="E48" t="s">
        <v>3438</v>
      </c>
      <c r="F48">
        <v>720</v>
      </c>
      <c r="G48" t="s">
        <v>3438</v>
      </c>
      <c r="H48">
        <v>8</v>
      </c>
      <c r="I48">
        <v>0.13</v>
      </c>
      <c r="J48">
        <v>0.13</v>
      </c>
      <c r="K48">
        <v>0</v>
      </c>
      <c r="L48">
        <v>0.38</v>
      </c>
    </row>
    <row r="49" spans="1:12" x14ac:dyDescent="0.3">
      <c r="A49" t="s">
        <v>3472</v>
      </c>
      <c r="B49" t="s">
        <v>3410</v>
      </c>
      <c r="C49">
        <v>2020</v>
      </c>
      <c r="D49" t="s">
        <v>3411</v>
      </c>
      <c r="E49" t="s">
        <v>3438</v>
      </c>
      <c r="F49">
        <v>847</v>
      </c>
      <c r="G49" t="s">
        <v>3438</v>
      </c>
      <c r="H49">
        <v>10</v>
      </c>
      <c r="I49">
        <v>1.17</v>
      </c>
      <c r="J49">
        <v>0.11</v>
      </c>
      <c r="K49">
        <v>1.06</v>
      </c>
      <c r="L49">
        <v>0.21</v>
      </c>
    </row>
    <row r="50" spans="1:12" x14ac:dyDescent="0.3">
      <c r="A50" t="s">
        <v>3473</v>
      </c>
      <c r="B50" t="s">
        <v>3410</v>
      </c>
      <c r="C50">
        <v>2020</v>
      </c>
      <c r="D50" t="s">
        <v>3411</v>
      </c>
      <c r="E50" t="s">
        <v>3438</v>
      </c>
      <c r="F50">
        <v>53</v>
      </c>
      <c r="G50" t="s">
        <v>3438</v>
      </c>
      <c r="H50">
        <v>1</v>
      </c>
      <c r="I50">
        <v>0</v>
      </c>
      <c r="J50">
        <v>0</v>
      </c>
      <c r="K50">
        <v>0</v>
      </c>
      <c r="L50">
        <v>0</v>
      </c>
    </row>
    <row r="51" spans="1:12" x14ac:dyDescent="0.3">
      <c r="A51" t="s">
        <v>3474</v>
      </c>
      <c r="B51" t="s">
        <v>3410</v>
      </c>
      <c r="C51">
        <v>2020</v>
      </c>
      <c r="D51" t="s">
        <v>3416</v>
      </c>
      <c r="E51" t="s">
        <v>3432</v>
      </c>
      <c r="F51">
        <v>149</v>
      </c>
      <c r="G51" t="s">
        <v>3432</v>
      </c>
      <c r="H51">
        <v>2</v>
      </c>
      <c r="I51">
        <v>0</v>
      </c>
      <c r="J51">
        <v>0</v>
      </c>
      <c r="K51">
        <v>0</v>
      </c>
      <c r="L51">
        <v>0.6</v>
      </c>
    </row>
    <row r="52" spans="1:12" x14ac:dyDescent="0.3">
      <c r="A52" t="s">
        <v>3475</v>
      </c>
      <c r="B52" t="s">
        <v>3410</v>
      </c>
      <c r="C52">
        <v>2020</v>
      </c>
      <c r="D52" t="s">
        <v>3414</v>
      </c>
      <c r="E52" t="s">
        <v>3432</v>
      </c>
      <c r="F52">
        <v>90</v>
      </c>
      <c r="G52" t="s">
        <v>3432</v>
      </c>
      <c r="H52">
        <v>1</v>
      </c>
      <c r="I52">
        <v>0</v>
      </c>
      <c r="J52">
        <v>0</v>
      </c>
      <c r="K52">
        <v>0</v>
      </c>
      <c r="L52">
        <v>0</v>
      </c>
    </row>
    <row r="53" spans="1:12" x14ac:dyDescent="0.3">
      <c r="A53" t="s">
        <v>2700</v>
      </c>
      <c r="B53" t="s">
        <v>3410</v>
      </c>
      <c r="C53">
        <v>2020</v>
      </c>
      <c r="D53" t="s">
        <v>3411</v>
      </c>
      <c r="E53" t="s">
        <v>3476</v>
      </c>
      <c r="F53">
        <v>238</v>
      </c>
      <c r="G53" t="s">
        <v>3476</v>
      </c>
      <c r="H53">
        <v>8</v>
      </c>
      <c r="I53">
        <v>0</v>
      </c>
      <c r="J53">
        <v>0</v>
      </c>
      <c r="K53">
        <v>0</v>
      </c>
      <c r="L53">
        <v>0</v>
      </c>
    </row>
    <row r="54" spans="1:12" x14ac:dyDescent="0.3">
      <c r="A54" t="s">
        <v>3477</v>
      </c>
      <c r="B54" t="s">
        <v>3410</v>
      </c>
      <c r="C54">
        <v>2020</v>
      </c>
      <c r="D54" t="s">
        <v>3416</v>
      </c>
      <c r="E54" t="s">
        <v>3478</v>
      </c>
      <c r="F54">
        <v>1</v>
      </c>
      <c r="G54" t="s">
        <v>3478</v>
      </c>
      <c r="H54">
        <v>1</v>
      </c>
      <c r="I54">
        <v>0</v>
      </c>
      <c r="J54">
        <v>0</v>
      </c>
      <c r="K54">
        <v>0</v>
      </c>
      <c r="L54">
        <v>0</v>
      </c>
    </row>
    <row r="55" spans="1:12" x14ac:dyDescent="0.3">
      <c r="A55" t="s">
        <v>3479</v>
      </c>
      <c r="B55" t="s">
        <v>3410</v>
      </c>
      <c r="C55">
        <v>2020</v>
      </c>
      <c r="D55" t="s">
        <v>3416</v>
      </c>
      <c r="E55" t="s">
        <v>870</v>
      </c>
      <c r="F55">
        <v>10</v>
      </c>
      <c r="G55" t="s">
        <v>870</v>
      </c>
      <c r="H55">
        <v>1</v>
      </c>
      <c r="I55">
        <v>0</v>
      </c>
      <c r="J55">
        <v>0</v>
      </c>
      <c r="K55">
        <v>0</v>
      </c>
      <c r="L55">
        <v>0</v>
      </c>
    </row>
    <row r="56" spans="1:12" x14ac:dyDescent="0.3">
      <c r="A56" t="s">
        <v>1652</v>
      </c>
      <c r="B56" t="s">
        <v>3410</v>
      </c>
      <c r="C56">
        <v>2020</v>
      </c>
      <c r="D56" t="s">
        <v>3416</v>
      </c>
      <c r="E56" t="s">
        <v>870</v>
      </c>
      <c r="F56">
        <v>660</v>
      </c>
      <c r="G56" t="s">
        <v>870</v>
      </c>
      <c r="H56">
        <v>8</v>
      </c>
      <c r="I56">
        <v>0.82</v>
      </c>
      <c r="J56">
        <v>0.55000000000000004</v>
      </c>
      <c r="K56">
        <v>0.27</v>
      </c>
      <c r="L56">
        <v>0.41</v>
      </c>
    </row>
    <row r="57" spans="1:12" x14ac:dyDescent="0.3">
      <c r="A57" t="s">
        <v>3480</v>
      </c>
      <c r="B57" t="s">
        <v>3410</v>
      </c>
      <c r="C57">
        <v>2020</v>
      </c>
      <c r="D57" t="s">
        <v>3397</v>
      </c>
      <c r="E57" t="s">
        <v>3481</v>
      </c>
      <c r="F57">
        <v>540</v>
      </c>
      <c r="G57" t="s">
        <v>3481</v>
      </c>
      <c r="H57">
        <v>6</v>
      </c>
      <c r="I57">
        <v>0</v>
      </c>
      <c r="J57">
        <v>0</v>
      </c>
      <c r="K57">
        <v>0</v>
      </c>
      <c r="L57">
        <v>0</v>
      </c>
    </row>
    <row r="58" spans="1:12" x14ac:dyDescent="0.3">
      <c r="A58" t="s">
        <v>3482</v>
      </c>
      <c r="B58" t="s">
        <v>3410</v>
      </c>
      <c r="C58">
        <v>2020</v>
      </c>
      <c r="D58" t="s">
        <v>3411</v>
      </c>
      <c r="E58" t="s">
        <v>3483</v>
      </c>
      <c r="F58">
        <v>646</v>
      </c>
      <c r="G58" t="s">
        <v>3483</v>
      </c>
      <c r="H58">
        <v>9</v>
      </c>
      <c r="I58">
        <v>0.42</v>
      </c>
      <c r="J58">
        <v>0</v>
      </c>
      <c r="K58">
        <v>0.42</v>
      </c>
      <c r="L58">
        <v>0.42</v>
      </c>
    </row>
    <row r="59" spans="1:12" x14ac:dyDescent="0.3">
      <c r="A59" t="s">
        <v>3484</v>
      </c>
      <c r="B59" t="s">
        <v>3410</v>
      </c>
      <c r="C59">
        <v>2020</v>
      </c>
      <c r="D59" t="s">
        <v>3414</v>
      </c>
      <c r="E59" t="s">
        <v>3420</v>
      </c>
      <c r="F59">
        <v>630</v>
      </c>
      <c r="G59" t="s">
        <v>3420</v>
      </c>
      <c r="H59">
        <v>7</v>
      </c>
      <c r="I59">
        <v>0</v>
      </c>
      <c r="J59">
        <v>0</v>
      </c>
      <c r="K59">
        <v>0</v>
      </c>
      <c r="L59">
        <v>0.14000000000000001</v>
      </c>
    </row>
    <row r="60" spans="1:12" x14ac:dyDescent="0.3">
      <c r="A60" t="s">
        <v>3485</v>
      </c>
      <c r="B60" t="s">
        <v>3410</v>
      </c>
      <c r="C60">
        <v>2020</v>
      </c>
      <c r="D60" t="s">
        <v>3414</v>
      </c>
      <c r="E60" t="s">
        <v>3481</v>
      </c>
      <c r="F60">
        <v>720</v>
      </c>
      <c r="G60" t="s">
        <v>3481</v>
      </c>
      <c r="H60">
        <v>8</v>
      </c>
      <c r="I60">
        <v>0</v>
      </c>
      <c r="J60">
        <v>0</v>
      </c>
      <c r="K60">
        <v>0</v>
      </c>
      <c r="L60">
        <v>0.13</v>
      </c>
    </row>
    <row r="61" spans="1:12" x14ac:dyDescent="0.3">
      <c r="A61" t="s">
        <v>3486</v>
      </c>
      <c r="B61" t="s">
        <v>3410</v>
      </c>
      <c r="C61">
        <v>2020</v>
      </c>
      <c r="D61" t="s">
        <v>3414</v>
      </c>
      <c r="E61" t="s">
        <v>3481</v>
      </c>
      <c r="F61">
        <v>0</v>
      </c>
      <c r="G61" t="s">
        <v>3481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 x14ac:dyDescent="0.3">
      <c r="A62" t="s">
        <v>3487</v>
      </c>
      <c r="B62" t="s">
        <v>3410</v>
      </c>
      <c r="C62">
        <v>2020</v>
      </c>
      <c r="D62" t="s">
        <v>3416</v>
      </c>
      <c r="E62" t="s">
        <v>3481</v>
      </c>
      <c r="F62">
        <v>0</v>
      </c>
      <c r="G62" t="s">
        <v>3481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 x14ac:dyDescent="0.3">
      <c r="A63" t="s">
        <v>3488</v>
      </c>
      <c r="B63" t="s">
        <v>3410</v>
      </c>
      <c r="C63">
        <v>2020</v>
      </c>
      <c r="D63" t="s">
        <v>3414</v>
      </c>
      <c r="E63" t="s">
        <v>3489</v>
      </c>
      <c r="F63">
        <v>90</v>
      </c>
      <c r="G63" t="s">
        <v>3489</v>
      </c>
      <c r="H63">
        <v>1</v>
      </c>
      <c r="I63">
        <v>0</v>
      </c>
      <c r="J63">
        <v>0</v>
      </c>
      <c r="K63">
        <v>0</v>
      </c>
      <c r="L63">
        <v>0</v>
      </c>
    </row>
    <row r="64" spans="1:12" x14ac:dyDescent="0.3">
      <c r="A64" t="s">
        <v>3490</v>
      </c>
      <c r="B64" t="s">
        <v>3410</v>
      </c>
      <c r="C64">
        <v>2020</v>
      </c>
      <c r="D64" t="s">
        <v>3416</v>
      </c>
      <c r="E64" t="s">
        <v>3489</v>
      </c>
      <c r="F64">
        <v>90</v>
      </c>
      <c r="G64" t="s">
        <v>3489</v>
      </c>
      <c r="H64">
        <v>1</v>
      </c>
      <c r="I64">
        <v>0</v>
      </c>
      <c r="J64">
        <v>0</v>
      </c>
      <c r="K64">
        <v>0</v>
      </c>
      <c r="L64">
        <v>0</v>
      </c>
    </row>
    <row r="65" spans="1:12" x14ac:dyDescent="0.3">
      <c r="A65" t="s">
        <v>2486</v>
      </c>
      <c r="B65" t="s">
        <v>3410</v>
      </c>
      <c r="C65">
        <v>2020</v>
      </c>
      <c r="D65" t="s">
        <v>3416</v>
      </c>
      <c r="E65" t="s">
        <v>870</v>
      </c>
      <c r="F65">
        <v>598</v>
      </c>
      <c r="G65" t="s">
        <v>870</v>
      </c>
      <c r="H65">
        <v>9</v>
      </c>
      <c r="I65">
        <v>0.45</v>
      </c>
      <c r="J65">
        <v>0.15</v>
      </c>
      <c r="K65">
        <v>0.3</v>
      </c>
      <c r="L65">
        <v>0</v>
      </c>
    </row>
    <row r="66" spans="1:12" x14ac:dyDescent="0.3">
      <c r="A66" t="s">
        <v>3491</v>
      </c>
      <c r="B66" t="s">
        <v>3410</v>
      </c>
      <c r="C66">
        <v>2020</v>
      </c>
      <c r="D66" t="s">
        <v>3416</v>
      </c>
      <c r="E66" t="s">
        <v>3422</v>
      </c>
      <c r="F66">
        <v>0</v>
      </c>
      <c r="G66" t="s">
        <v>870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3">
      <c r="A67" t="s">
        <v>1883</v>
      </c>
      <c r="B67" t="s">
        <v>3410</v>
      </c>
      <c r="C67">
        <v>2020</v>
      </c>
      <c r="D67" t="s">
        <v>3416</v>
      </c>
      <c r="E67" t="s">
        <v>870</v>
      </c>
      <c r="F67">
        <v>260</v>
      </c>
      <c r="G67" t="s">
        <v>870</v>
      </c>
      <c r="H67">
        <v>5</v>
      </c>
      <c r="I67">
        <v>0.35</v>
      </c>
      <c r="J67">
        <v>0</v>
      </c>
      <c r="K67">
        <v>0.35</v>
      </c>
      <c r="L67">
        <v>0</v>
      </c>
    </row>
    <row r="68" spans="1:12" x14ac:dyDescent="0.3">
      <c r="A68" t="s">
        <v>3492</v>
      </c>
      <c r="B68" t="s">
        <v>3410</v>
      </c>
      <c r="C68">
        <v>2020</v>
      </c>
      <c r="D68" t="s">
        <v>3411</v>
      </c>
      <c r="E68" t="s">
        <v>3420</v>
      </c>
      <c r="F68">
        <v>333</v>
      </c>
      <c r="G68" t="s">
        <v>3420</v>
      </c>
      <c r="H68">
        <v>4</v>
      </c>
      <c r="I68">
        <v>0.81</v>
      </c>
      <c r="J68">
        <v>0.27</v>
      </c>
      <c r="K68">
        <v>0.54</v>
      </c>
      <c r="L68">
        <v>0</v>
      </c>
    </row>
    <row r="69" spans="1:12" x14ac:dyDescent="0.3">
      <c r="A69" t="s">
        <v>3493</v>
      </c>
      <c r="B69" t="s">
        <v>3410</v>
      </c>
      <c r="C69">
        <v>2020</v>
      </c>
      <c r="D69" t="s">
        <v>3416</v>
      </c>
      <c r="E69" t="s">
        <v>878</v>
      </c>
      <c r="F69">
        <v>0</v>
      </c>
      <c r="G69" t="s">
        <v>878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3">
      <c r="A70" t="s">
        <v>3494</v>
      </c>
      <c r="B70" t="s">
        <v>3410</v>
      </c>
      <c r="C70">
        <v>2020</v>
      </c>
      <c r="D70" t="s">
        <v>3416</v>
      </c>
      <c r="E70" t="s">
        <v>3444</v>
      </c>
      <c r="F70">
        <v>200</v>
      </c>
      <c r="G70" t="s">
        <v>3444</v>
      </c>
      <c r="H70">
        <v>3</v>
      </c>
      <c r="I70">
        <v>0</v>
      </c>
      <c r="J70">
        <v>0</v>
      </c>
      <c r="K70">
        <v>0</v>
      </c>
      <c r="L70">
        <v>0</v>
      </c>
    </row>
    <row r="71" spans="1:12" x14ac:dyDescent="0.3">
      <c r="A71" t="s">
        <v>1341</v>
      </c>
      <c r="B71" t="s">
        <v>3410</v>
      </c>
      <c r="C71">
        <v>2020</v>
      </c>
      <c r="D71" t="s">
        <v>3416</v>
      </c>
      <c r="E71" t="s">
        <v>861</v>
      </c>
      <c r="F71">
        <v>352</v>
      </c>
      <c r="G71" t="s">
        <v>861</v>
      </c>
      <c r="H71">
        <v>4</v>
      </c>
      <c r="I71">
        <v>0</v>
      </c>
      <c r="J71">
        <v>0</v>
      </c>
      <c r="K71">
        <v>0</v>
      </c>
      <c r="L71">
        <v>0</v>
      </c>
    </row>
    <row r="72" spans="1:12" x14ac:dyDescent="0.3">
      <c r="A72" t="s">
        <v>3495</v>
      </c>
      <c r="B72" t="s">
        <v>3410</v>
      </c>
      <c r="C72">
        <v>2020</v>
      </c>
      <c r="D72" t="s">
        <v>3416</v>
      </c>
      <c r="E72" t="s">
        <v>3444</v>
      </c>
      <c r="F72">
        <v>462</v>
      </c>
      <c r="G72" t="s">
        <v>3444</v>
      </c>
      <c r="H72">
        <v>7</v>
      </c>
      <c r="I72">
        <v>0</v>
      </c>
      <c r="J72">
        <v>0</v>
      </c>
      <c r="K72">
        <v>0</v>
      </c>
      <c r="L72">
        <v>0.19</v>
      </c>
    </row>
    <row r="73" spans="1:12" x14ac:dyDescent="0.3">
      <c r="A73" t="s">
        <v>3496</v>
      </c>
      <c r="B73" t="s">
        <v>3410</v>
      </c>
      <c r="C73">
        <v>2020</v>
      </c>
      <c r="D73" t="s">
        <v>3397</v>
      </c>
      <c r="E73" t="s">
        <v>861</v>
      </c>
      <c r="F73">
        <v>0</v>
      </c>
      <c r="G73" t="s">
        <v>861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3">
      <c r="A74" t="s">
        <v>3497</v>
      </c>
      <c r="B74" t="s">
        <v>3410</v>
      </c>
      <c r="C74">
        <v>2020</v>
      </c>
      <c r="D74" t="s">
        <v>3411</v>
      </c>
      <c r="E74" t="s">
        <v>3467</v>
      </c>
      <c r="F74">
        <v>0</v>
      </c>
      <c r="G74" t="s">
        <v>3467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3">
      <c r="A75" t="s">
        <v>3498</v>
      </c>
      <c r="B75" t="s">
        <v>3410</v>
      </c>
      <c r="C75">
        <v>2020</v>
      </c>
      <c r="D75" t="s">
        <v>3414</v>
      </c>
      <c r="E75" t="s">
        <v>861</v>
      </c>
      <c r="F75">
        <v>360</v>
      </c>
      <c r="G75" t="s">
        <v>861</v>
      </c>
      <c r="H75">
        <v>4</v>
      </c>
      <c r="I75">
        <v>0.5</v>
      </c>
      <c r="J75">
        <v>0</v>
      </c>
      <c r="K75">
        <v>0.5</v>
      </c>
      <c r="L75">
        <v>0</v>
      </c>
    </row>
    <row r="76" spans="1:12" x14ac:dyDescent="0.3">
      <c r="A76" t="s">
        <v>3499</v>
      </c>
      <c r="B76" t="s">
        <v>3410</v>
      </c>
      <c r="C76">
        <v>2020</v>
      </c>
      <c r="D76" t="s">
        <v>3414</v>
      </c>
      <c r="E76" t="s">
        <v>3444</v>
      </c>
      <c r="F76">
        <v>0</v>
      </c>
      <c r="G76" t="s">
        <v>3444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 x14ac:dyDescent="0.3">
      <c r="A77" t="s">
        <v>3500</v>
      </c>
      <c r="B77" t="s">
        <v>3410</v>
      </c>
      <c r="C77">
        <v>2020</v>
      </c>
      <c r="D77" t="s">
        <v>3416</v>
      </c>
      <c r="E77" t="s">
        <v>3444</v>
      </c>
      <c r="F77">
        <v>220</v>
      </c>
      <c r="G77" t="s">
        <v>3444</v>
      </c>
      <c r="H77">
        <v>4</v>
      </c>
      <c r="I77">
        <v>0</v>
      </c>
      <c r="J77">
        <v>0</v>
      </c>
      <c r="K77">
        <v>0</v>
      </c>
      <c r="L77">
        <v>0</v>
      </c>
    </row>
    <row r="78" spans="1:12" x14ac:dyDescent="0.3">
      <c r="A78" t="s">
        <v>3501</v>
      </c>
      <c r="B78" t="s">
        <v>3410</v>
      </c>
      <c r="C78">
        <v>2020</v>
      </c>
      <c r="D78" t="s">
        <v>3416</v>
      </c>
      <c r="E78" t="s">
        <v>880</v>
      </c>
      <c r="F78">
        <v>593</v>
      </c>
      <c r="G78" t="s">
        <v>880</v>
      </c>
      <c r="H78">
        <v>7</v>
      </c>
      <c r="I78">
        <v>0.3</v>
      </c>
      <c r="J78">
        <v>0.15</v>
      </c>
      <c r="K78">
        <v>0.15</v>
      </c>
      <c r="L78">
        <v>0</v>
      </c>
    </row>
    <row r="79" spans="1:12" x14ac:dyDescent="0.3">
      <c r="A79" t="s">
        <v>1743</v>
      </c>
      <c r="B79" t="s">
        <v>3410</v>
      </c>
      <c r="C79">
        <v>2020</v>
      </c>
      <c r="D79" t="s">
        <v>3397</v>
      </c>
      <c r="E79" t="s">
        <v>861</v>
      </c>
      <c r="F79">
        <v>13</v>
      </c>
      <c r="G79" t="s">
        <v>861</v>
      </c>
      <c r="H79">
        <v>1</v>
      </c>
      <c r="I79">
        <v>0</v>
      </c>
      <c r="J79">
        <v>0</v>
      </c>
      <c r="K79">
        <v>0</v>
      </c>
      <c r="L79">
        <v>0</v>
      </c>
    </row>
    <row r="80" spans="1:12" x14ac:dyDescent="0.3">
      <c r="A80" t="s">
        <v>74</v>
      </c>
      <c r="B80" t="s">
        <v>3410</v>
      </c>
      <c r="C80">
        <v>2020</v>
      </c>
      <c r="D80" t="s">
        <v>3416</v>
      </c>
      <c r="E80" t="s">
        <v>877</v>
      </c>
      <c r="F80">
        <v>141</v>
      </c>
      <c r="G80" t="s">
        <v>877</v>
      </c>
      <c r="H80">
        <v>3</v>
      </c>
      <c r="I80">
        <v>1.28</v>
      </c>
      <c r="J80">
        <v>0.64</v>
      </c>
      <c r="K80">
        <v>0.64</v>
      </c>
      <c r="L80">
        <v>0</v>
      </c>
    </row>
    <row r="81" spans="1:12" x14ac:dyDescent="0.3">
      <c r="A81" t="s">
        <v>3502</v>
      </c>
      <c r="B81" t="s">
        <v>3410</v>
      </c>
      <c r="C81">
        <v>2020</v>
      </c>
      <c r="D81" t="s">
        <v>3416</v>
      </c>
      <c r="E81" t="s">
        <v>884</v>
      </c>
      <c r="F81">
        <v>0</v>
      </c>
      <c r="G81" t="s">
        <v>884</v>
      </c>
      <c r="H81">
        <v>0</v>
      </c>
      <c r="I81">
        <v>0</v>
      </c>
      <c r="J81">
        <v>0</v>
      </c>
      <c r="K81">
        <v>0</v>
      </c>
      <c r="L81">
        <v>0</v>
      </c>
    </row>
    <row r="82" spans="1:12" x14ac:dyDescent="0.3">
      <c r="A82" t="s">
        <v>1902</v>
      </c>
      <c r="B82" t="s">
        <v>3410</v>
      </c>
      <c r="C82">
        <v>2020</v>
      </c>
      <c r="D82" t="s">
        <v>3411</v>
      </c>
      <c r="E82" t="s">
        <v>884</v>
      </c>
      <c r="F82">
        <v>359</v>
      </c>
      <c r="G82" t="s">
        <v>884</v>
      </c>
      <c r="H82">
        <v>10</v>
      </c>
      <c r="I82">
        <v>0.75</v>
      </c>
      <c r="J82">
        <v>0</v>
      </c>
      <c r="K82">
        <v>0.75</v>
      </c>
      <c r="L82">
        <v>0</v>
      </c>
    </row>
    <row r="83" spans="1:12" x14ac:dyDescent="0.3">
      <c r="A83" t="s">
        <v>3503</v>
      </c>
      <c r="B83" t="s">
        <v>3410</v>
      </c>
      <c r="C83">
        <v>2020</v>
      </c>
      <c r="D83" t="s">
        <v>3414</v>
      </c>
      <c r="E83" t="s">
        <v>3504</v>
      </c>
      <c r="F83">
        <v>0</v>
      </c>
      <c r="G83" t="s">
        <v>3504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 x14ac:dyDescent="0.3">
      <c r="A84" t="s">
        <v>3505</v>
      </c>
      <c r="B84" t="s">
        <v>3410</v>
      </c>
      <c r="C84">
        <v>2020</v>
      </c>
      <c r="D84" t="s">
        <v>3416</v>
      </c>
      <c r="E84" t="s">
        <v>3420</v>
      </c>
      <c r="F84">
        <v>180</v>
      </c>
      <c r="G84" t="s">
        <v>3420</v>
      </c>
      <c r="H84">
        <v>2</v>
      </c>
      <c r="I84">
        <v>0.5</v>
      </c>
      <c r="J84">
        <v>0.5</v>
      </c>
      <c r="K84">
        <v>0</v>
      </c>
      <c r="L84">
        <v>0.5</v>
      </c>
    </row>
    <row r="85" spans="1:12" x14ac:dyDescent="0.3">
      <c r="A85" t="s">
        <v>3506</v>
      </c>
      <c r="B85" t="s">
        <v>3410</v>
      </c>
      <c r="C85">
        <v>2020</v>
      </c>
      <c r="D85" t="s">
        <v>3414</v>
      </c>
      <c r="E85" t="s">
        <v>884</v>
      </c>
      <c r="F85">
        <v>0</v>
      </c>
      <c r="G85" t="s">
        <v>884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3">
      <c r="A86" t="s">
        <v>2786</v>
      </c>
      <c r="B86" t="s">
        <v>3410</v>
      </c>
      <c r="C86">
        <v>2020</v>
      </c>
      <c r="D86" t="s">
        <v>3397</v>
      </c>
      <c r="E86" t="s">
        <v>876</v>
      </c>
      <c r="F86">
        <v>90</v>
      </c>
      <c r="G86" t="s">
        <v>876</v>
      </c>
      <c r="H86">
        <v>1</v>
      </c>
      <c r="I86">
        <v>0</v>
      </c>
      <c r="J86">
        <v>0</v>
      </c>
      <c r="K86">
        <v>0</v>
      </c>
      <c r="L86">
        <v>0</v>
      </c>
    </row>
    <row r="87" spans="1:12" x14ac:dyDescent="0.3">
      <c r="A87" t="s">
        <v>3507</v>
      </c>
      <c r="B87" t="s">
        <v>3410</v>
      </c>
      <c r="C87">
        <v>2020</v>
      </c>
      <c r="D87" t="s">
        <v>3411</v>
      </c>
      <c r="E87" t="s">
        <v>870</v>
      </c>
      <c r="F87">
        <v>0</v>
      </c>
      <c r="G87" t="s">
        <v>870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 x14ac:dyDescent="0.3">
      <c r="A88" t="s">
        <v>3508</v>
      </c>
      <c r="B88" t="s">
        <v>3410</v>
      </c>
      <c r="C88">
        <v>2020</v>
      </c>
      <c r="D88" t="s">
        <v>3411</v>
      </c>
      <c r="E88" t="s">
        <v>3509</v>
      </c>
      <c r="F88">
        <v>344</v>
      </c>
      <c r="G88" t="s">
        <v>3509</v>
      </c>
      <c r="H88">
        <v>6</v>
      </c>
      <c r="I88">
        <v>1.05</v>
      </c>
      <c r="J88">
        <v>0</v>
      </c>
      <c r="K88">
        <v>1.05</v>
      </c>
      <c r="L88">
        <v>0</v>
      </c>
    </row>
    <row r="89" spans="1:12" x14ac:dyDescent="0.3">
      <c r="A89" t="s">
        <v>3510</v>
      </c>
      <c r="B89" t="s">
        <v>3410</v>
      </c>
      <c r="C89">
        <v>2020</v>
      </c>
      <c r="D89" t="s">
        <v>3416</v>
      </c>
      <c r="E89" t="s">
        <v>3511</v>
      </c>
      <c r="F89">
        <v>0</v>
      </c>
      <c r="G89" t="s">
        <v>3511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 x14ac:dyDescent="0.3">
      <c r="A90" t="s">
        <v>3512</v>
      </c>
      <c r="B90" t="s">
        <v>3410</v>
      </c>
      <c r="C90">
        <v>2020</v>
      </c>
      <c r="D90" t="s">
        <v>3411</v>
      </c>
      <c r="E90" t="s">
        <v>3418</v>
      </c>
      <c r="F90">
        <v>319</v>
      </c>
      <c r="G90" t="s">
        <v>3418</v>
      </c>
      <c r="H90">
        <v>6</v>
      </c>
      <c r="I90">
        <v>0</v>
      </c>
      <c r="J90">
        <v>0</v>
      </c>
      <c r="K90">
        <v>0</v>
      </c>
      <c r="L90">
        <v>0</v>
      </c>
    </row>
    <row r="91" spans="1:12" x14ac:dyDescent="0.3">
      <c r="A91" t="s">
        <v>3513</v>
      </c>
      <c r="B91" t="s">
        <v>3410</v>
      </c>
      <c r="C91">
        <v>2020</v>
      </c>
      <c r="D91" t="s">
        <v>3397</v>
      </c>
      <c r="E91" t="s">
        <v>3514</v>
      </c>
      <c r="F91">
        <v>180</v>
      </c>
      <c r="G91" t="s">
        <v>3514</v>
      </c>
      <c r="H91">
        <v>2</v>
      </c>
      <c r="I91">
        <v>0</v>
      </c>
      <c r="J91">
        <v>0</v>
      </c>
      <c r="K91">
        <v>0</v>
      </c>
      <c r="L91">
        <v>0</v>
      </c>
    </row>
    <row r="92" spans="1:12" x14ac:dyDescent="0.3">
      <c r="A92" t="s">
        <v>3515</v>
      </c>
      <c r="B92" t="s">
        <v>3410</v>
      </c>
      <c r="C92">
        <v>2020</v>
      </c>
      <c r="D92" t="s">
        <v>3416</v>
      </c>
      <c r="E92" t="s">
        <v>3511</v>
      </c>
      <c r="F92">
        <v>244</v>
      </c>
      <c r="G92" t="s">
        <v>3511</v>
      </c>
      <c r="H92">
        <v>4</v>
      </c>
      <c r="I92">
        <v>0</v>
      </c>
      <c r="J92">
        <v>0</v>
      </c>
      <c r="K92">
        <v>0</v>
      </c>
      <c r="L92">
        <v>0</v>
      </c>
    </row>
    <row r="93" spans="1:12" x14ac:dyDescent="0.3">
      <c r="A93" t="s">
        <v>3516</v>
      </c>
      <c r="B93" t="s">
        <v>3410</v>
      </c>
      <c r="C93">
        <v>2020</v>
      </c>
      <c r="D93" t="s">
        <v>3411</v>
      </c>
      <c r="E93" t="s">
        <v>3511</v>
      </c>
      <c r="F93">
        <v>150</v>
      </c>
      <c r="G93" t="s">
        <v>3511</v>
      </c>
      <c r="H93">
        <v>4</v>
      </c>
      <c r="I93">
        <v>0</v>
      </c>
      <c r="J93">
        <v>0</v>
      </c>
      <c r="K93">
        <v>0</v>
      </c>
      <c r="L93">
        <v>0</v>
      </c>
    </row>
    <row r="94" spans="1:12" x14ac:dyDescent="0.3">
      <c r="A94" t="s">
        <v>3517</v>
      </c>
      <c r="B94" t="s">
        <v>3410</v>
      </c>
      <c r="C94">
        <v>2020</v>
      </c>
      <c r="D94" t="s">
        <v>3416</v>
      </c>
      <c r="E94" t="s">
        <v>3449</v>
      </c>
      <c r="F94">
        <v>139</v>
      </c>
      <c r="G94" t="s">
        <v>3449</v>
      </c>
      <c r="H94">
        <v>4</v>
      </c>
      <c r="I94">
        <v>0</v>
      </c>
      <c r="J94">
        <v>0</v>
      </c>
      <c r="K94">
        <v>0</v>
      </c>
      <c r="L94">
        <v>0</v>
      </c>
    </row>
    <row r="95" spans="1:12" x14ac:dyDescent="0.3">
      <c r="A95" t="s">
        <v>3518</v>
      </c>
      <c r="B95" t="s">
        <v>3410</v>
      </c>
      <c r="C95">
        <v>2020</v>
      </c>
      <c r="D95" t="s">
        <v>3416</v>
      </c>
      <c r="E95" t="s">
        <v>3449</v>
      </c>
      <c r="F95">
        <v>90</v>
      </c>
      <c r="G95" t="s">
        <v>3449</v>
      </c>
      <c r="H95">
        <v>1</v>
      </c>
      <c r="I95">
        <v>0</v>
      </c>
      <c r="J95">
        <v>0</v>
      </c>
      <c r="K95">
        <v>0</v>
      </c>
      <c r="L95">
        <v>0</v>
      </c>
    </row>
    <row r="96" spans="1:12" x14ac:dyDescent="0.3">
      <c r="A96" t="s">
        <v>3519</v>
      </c>
      <c r="B96" t="s">
        <v>3410</v>
      </c>
      <c r="C96">
        <v>2020</v>
      </c>
      <c r="D96" t="s">
        <v>3411</v>
      </c>
      <c r="E96" t="s">
        <v>3511</v>
      </c>
      <c r="F96">
        <v>18</v>
      </c>
      <c r="G96" t="s">
        <v>3511</v>
      </c>
      <c r="H96">
        <v>1</v>
      </c>
      <c r="I96">
        <v>0</v>
      </c>
      <c r="J96">
        <v>0</v>
      </c>
      <c r="K96">
        <v>0</v>
      </c>
      <c r="L96">
        <v>0</v>
      </c>
    </row>
    <row r="97" spans="1:12" x14ac:dyDescent="0.3">
      <c r="A97" t="s">
        <v>3520</v>
      </c>
      <c r="B97" t="s">
        <v>3410</v>
      </c>
      <c r="C97">
        <v>2020</v>
      </c>
      <c r="D97" t="s">
        <v>3416</v>
      </c>
      <c r="E97" t="s">
        <v>3449</v>
      </c>
      <c r="F97">
        <v>316</v>
      </c>
      <c r="G97" t="s">
        <v>3449</v>
      </c>
      <c r="H97">
        <v>6</v>
      </c>
      <c r="I97">
        <v>0.85</v>
      </c>
      <c r="J97">
        <v>0.28000000000000003</v>
      </c>
      <c r="K97">
        <v>0.56999999999999995</v>
      </c>
      <c r="L97">
        <v>0</v>
      </c>
    </row>
    <row r="98" spans="1:12" x14ac:dyDescent="0.3">
      <c r="A98" t="s">
        <v>3521</v>
      </c>
      <c r="B98" t="s">
        <v>3410</v>
      </c>
      <c r="C98">
        <v>2020</v>
      </c>
      <c r="D98" t="s">
        <v>3416</v>
      </c>
      <c r="E98" t="s">
        <v>3449</v>
      </c>
      <c r="F98">
        <v>191</v>
      </c>
      <c r="G98" t="s">
        <v>3449</v>
      </c>
      <c r="H98">
        <v>4</v>
      </c>
      <c r="I98">
        <v>0.47</v>
      </c>
      <c r="J98">
        <v>0</v>
      </c>
      <c r="K98">
        <v>0.47</v>
      </c>
      <c r="L98">
        <v>0.47</v>
      </c>
    </row>
    <row r="99" spans="1:12" x14ac:dyDescent="0.3">
      <c r="A99" t="s">
        <v>3522</v>
      </c>
      <c r="B99" t="s">
        <v>3410</v>
      </c>
      <c r="C99">
        <v>2020</v>
      </c>
      <c r="D99" t="s">
        <v>3416</v>
      </c>
      <c r="E99" t="s">
        <v>3449</v>
      </c>
      <c r="F99">
        <v>441</v>
      </c>
      <c r="G99" t="s">
        <v>3449</v>
      </c>
      <c r="H99">
        <v>5</v>
      </c>
      <c r="I99">
        <v>0.41</v>
      </c>
      <c r="J99">
        <v>0.2</v>
      </c>
      <c r="K99">
        <v>0.2</v>
      </c>
      <c r="L99">
        <v>0.61</v>
      </c>
    </row>
    <row r="100" spans="1:12" x14ac:dyDescent="0.3">
      <c r="A100" t="s">
        <v>3523</v>
      </c>
      <c r="B100" t="s">
        <v>3410</v>
      </c>
      <c r="C100">
        <v>2020</v>
      </c>
      <c r="D100" t="s">
        <v>3416</v>
      </c>
      <c r="E100" t="s">
        <v>3511</v>
      </c>
      <c r="F100">
        <v>439</v>
      </c>
      <c r="G100" t="s">
        <v>3511</v>
      </c>
      <c r="H100">
        <v>6</v>
      </c>
      <c r="I100">
        <v>0</v>
      </c>
      <c r="J100">
        <v>0</v>
      </c>
      <c r="K100">
        <v>0</v>
      </c>
      <c r="L100">
        <v>0.21</v>
      </c>
    </row>
    <row r="101" spans="1:12" x14ac:dyDescent="0.3">
      <c r="A101" t="s">
        <v>3524</v>
      </c>
      <c r="B101" t="s">
        <v>3410</v>
      </c>
      <c r="C101">
        <v>2020</v>
      </c>
      <c r="D101" t="s">
        <v>3397</v>
      </c>
      <c r="E101" t="s">
        <v>3511</v>
      </c>
      <c r="F101">
        <v>900</v>
      </c>
      <c r="G101" t="s">
        <v>3511</v>
      </c>
      <c r="H101">
        <v>10</v>
      </c>
      <c r="I101">
        <v>0</v>
      </c>
      <c r="J101">
        <v>0</v>
      </c>
      <c r="K101">
        <v>0</v>
      </c>
      <c r="L101">
        <v>0</v>
      </c>
    </row>
    <row r="102" spans="1:12" x14ac:dyDescent="0.3">
      <c r="A102" t="s">
        <v>3525</v>
      </c>
      <c r="B102" t="s">
        <v>3410</v>
      </c>
      <c r="C102">
        <v>2020</v>
      </c>
      <c r="D102" t="s">
        <v>3416</v>
      </c>
      <c r="E102" t="s">
        <v>3481</v>
      </c>
      <c r="F102">
        <v>0</v>
      </c>
      <c r="G102" t="s">
        <v>3481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3">
      <c r="A103" t="s">
        <v>3526</v>
      </c>
      <c r="B103" t="s">
        <v>3410</v>
      </c>
      <c r="C103">
        <v>2020</v>
      </c>
      <c r="D103" t="s">
        <v>3411</v>
      </c>
      <c r="E103" t="s">
        <v>3527</v>
      </c>
      <c r="F103">
        <v>335</v>
      </c>
      <c r="G103" t="s">
        <v>3527</v>
      </c>
      <c r="H103">
        <v>7</v>
      </c>
      <c r="I103">
        <v>0</v>
      </c>
      <c r="J103">
        <v>0</v>
      </c>
      <c r="K103">
        <v>0</v>
      </c>
      <c r="L103">
        <v>0</v>
      </c>
    </row>
    <row r="104" spans="1:12" x14ac:dyDescent="0.3">
      <c r="A104" t="s">
        <v>3528</v>
      </c>
      <c r="B104" t="s">
        <v>3410</v>
      </c>
      <c r="C104">
        <v>2020</v>
      </c>
      <c r="D104" t="s">
        <v>3411</v>
      </c>
      <c r="E104" t="s">
        <v>3461</v>
      </c>
      <c r="F104">
        <v>351</v>
      </c>
      <c r="G104" t="s">
        <v>3461</v>
      </c>
      <c r="H104">
        <v>7</v>
      </c>
      <c r="I104">
        <v>0.26</v>
      </c>
      <c r="J104">
        <v>0.26</v>
      </c>
      <c r="K104">
        <v>0</v>
      </c>
      <c r="L104">
        <v>0</v>
      </c>
    </row>
    <row r="105" spans="1:12" x14ac:dyDescent="0.3">
      <c r="A105" t="s">
        <v>3529</v>
      </c>
      <c r="B105" t="s">
        <v>3410</v>
      </c>
      <c r="C105">
        <v>2020</v>
      </c>
      <c r="D105" t="s">
        <v>3414</v>
      </c>
      <c r="E105" t="s">
        <v>3530</v>
      </c>
      <c r="F105">
        <v>136</v>
      </c>
      <c r="G105" t="s">
        <v>3530</v>
      </c>
      <c r="H105">
        <v>2</v>
      </c>
      <c r="I105">
        <v>0</v>
      </c>
      <c r="J105">
        <v>0</v>
      </c>
      <c r="K105">
        <v>0</v>
      </c>
      <c r="L105">
        <v>0</v>
      </c>
    </row>
    <row r="106" spans="1:12" x14ac:dyDescent="0.3">
      <c r="A106" t="s">
        <v>3531</v>
      </c>
      <c r="B106" t="s">
        <v>3410</v>
      </c>
      <c r="C106">
        <v>2020</v>
      </c>
      <c r="D106" t="s">
        <v>3416</v>
      </c>
      <c r="E106" t="s">
        <v>3481</v>
      </c>
      <c r="F106">
        <v>66</v>
      </c>
      <c r="G106" t="s">
        <v>3481</v>
      </c>
      <c r="H106">
        <v>1</v>
      </c>
      <c r="I106">
        <v>1.36</v>
      </c>
      <c r="J106">
        <v>1.36</v>
      </c>
      <c r="K106">
        <v>0</v>
      </c>
      <c r="L106">
        <v>0</v>
      </c>
    </row>
    <row r="107" spans="1:12" x14ac:dyDescent="0.3">
      <c r="A107" t="s">
        <v>3532</v>
      </c>
      <c r="B107" t="s">
        <v>3410</v>
      </c>
      <c r="C107">
        <v>2020</v>
      </c>
      <c r="D107" t="s">
        <v>3414</v>
      </c>
      <c r="E107" t="s">
        <v>3449</v>
      </c>
      <c r="F107">
        <v>270</v>
      </c>
      <c r="G107" t="s">
        <v>3449</v>
      </c>
      <c r="H107">
        <v>3</v>
      </c>
      <c r="I107">
        <v>0</v>
      </c>
      <c r="J107">
        <v>0</v>
      </c>
      <c r="K107">
        <v>0</v>
      </c>
      <c r="L107">
        <v>0</v>
      </c>
    </row>
    <row r="108" spans="1:12" x14ac:dyDescent="0.3">
      <c r="A108" t="s">
        <v>3533</v>
      </c>
      <c r="B108" t="s">
        <v>3410</v>
      </c>
      <c r="C108">
        <v>2020</v>
      </c>
      <c r="D108" t="s">
        <v>3416</v>
      </c>
      <c r="E108" t="s">
        <v>3415</v>
      </c>
      <c r="F108">
        <v>0</v>
      </c>
      <c r="G108" t="s">
        <v>893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3">
      <c r="A109" t="s">
        <v>3534</v>
      </c>
      <c r="B109" t="s">
        <v>3410</v>
      </c>
      <c r="C109">
        <v>2020</v>
      </c>
      <c r="D109" t="s">
        <v>3414</v>
      </c>
      <c r="E109" t="s">
        <v>3427</v>
      </c>
      <c r="F109">
        <v>774</v>
      </c>
      <c r="G109" t="s">
        <v>3427</v>
      </c>
      <c r="H109">
        <v>9</v>
      </c>
      <c r="I109">
        <v>0.12</v>
      </c>
      <c r="J109">
        <v>0</v>
      </c>
      <c r="K109">
        <v>0.12</v>
      </c>
      <c r="L109">
        <v>0.35</v>
      </c>
    </row>
    <row r="110" spans="1:12" x14ac:dyDescent="0.3">
      <c r="A110" t="s">
        <v>3535</v>
      </c>
      <c r="B110" t="s">
        <v>3410</v>
      </c>
      <c r="C110">
        <v>2020</v>
      </c>
      <c r="D110" t="s">
        <v>3416</v>
      </c>
      <c r="E110" t="s">
        <v>3536</v>
      </c>
      <c r="F110">
        <v>29</v>
      </c>
      <c r="G110" t="s">
        <v>3536</v>
      </c>
      <c r="H110">
        <v>2</v>
      </c>
      <c r="I110">
        <v>0</v>
      </c>
      <c r="J110">
        <v>0</v>
      </c>
      <c r="K110">
        <v>0</v>
      </c>
      <c r="L110">
        <v>0</v>
      </c>
    </row>
    <row r="111" spans="1:12" x14ac:dyDescent="0.3">
      <c r="A111" t="s">
        <v>633</v>
      </c>
      <c r="B111" t="s">
        <v>3410</v>
      </c>
      <c r="C111">
        <v>2020</v>
      </c>
      <c r="D111" t="s">
        <v>3397</v>
      </c>
      <c r="E111" t="s">
        <v>889</v>
      </c>
      <c r="F111">
        <v>0</v>
      </c>
      <c r="G111" t="s">
        <v>889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 x14ac:dyDescent="0.3">
      <c r="A112" t="s">
        <v>3537</v>
      </c>
      <c r="B112" t="s">
        <v>3410</v>
      </c>
      <c r="C112">
        <v>2020</v>
      </c>
      <c r="D112" t="s">
        <v>3397</v>
      </c>
      <c r="E112" t="s">
        <v>860</v>
      </c>
      <c r="F112">
        <v>0</v>
      </c>
      <c r="G112" t="s">
        <v>860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3">
      <c r="A113" t="s">
        <v>3538</v>
      </c>
      <c r="B113" t="s">
        <v>3410</v>
      </c>
      <c r="C113">
        <v>2020</v>
      </c>
      <c r="D113" t="s">
        <v>3411</v>
      </c>
      <c r="E113" t="s">
        <v>875</v>
      </c>
      <c r="F113">
        <v>219</v>
      </c>
      <c r="G113" t="s">
        <v>3539</v>
      </c>
      <c r="H113">
        <v>4</v>
      </c>
      <c r="I113">
        <v>0.41</v>
      </c>
      <c r="J113">
        <v>0.41</v>
      </c>
      <c r="K113">
        <v>0</v>
      </c>
      <c r="L113">
        <v>0</v>
      </c>
    </row>
    <row r="114" spans="1:12" x14ac:dyDescent="0.3">
      <c r="A114" t="s">
        <v>1030</v>
      </c>
      <c r="B114" t="s">
        <v>3410</v>
      </c>
      <c r="C114">
        <v>2020</v>
      </c>
      <c r="D114" t="s">
        <v>3411</v>
      </c>
      <c r="E114" t="s">
        <v>883</v>
      </c>
      <c r="F114">
        <v>440</v>
      </c>
      <c r="G114" t="s">
        <v>883</v>
      </c>
      <c r="H114">
        <v>6</v>
      </c>
      <c r="I114">
        <v>0.82</v>
      </c>
      <c r="J114">
        <v>0</v>
      </c>
      <c r="K114">
        <v>0.82</v>
      </c>
      <c r="L114">
        <v>0</v>
      </c>
    </row>
    <row r="115" spans="1:12" x14ac:dyDescent="0.3">
      <c r="A115" t="s">
        <v>3540</v>
      </c>
      <c r="B115" t="s">
        <v>3410</v>
      </c>
      <c r="C115">
        <v>2020</v>
      </c>
      <c r="D115" t="s">
        <v>3416</v>
      </c>
      <c r="E115" t="s">
        <v>3441</v>
      </c>
      <c r="F115">
        <v>466</v>
      </c>
      <c r="G115" t="s">
        <v>3442</v>
      </c>
      <c r="H115">
        <v>9</v>
      </c>
      <c r="I115">
        <v>1.35</v>
      </c>
      <c r="J115">
        <v>0.57999999999999996</v>
      </c>
      <c r="K115">
        <v>0.77</v>
      </c>
      <c r="L115">
        <v>0</v>
      </c>
    </row>
    <row r="116" spans="1:12" x14ac:dyDescent="0.3">
      <c r="A116" t="s">
        <v>3541</v>
      </c>
      <c r="B116" t="s">
        <v>3410</v>
      </c>
      <c r="C116">
        <v>2020</v>
      </c>
      <c r="D116" t="s">
        <v>3416</v>
      </c>
      <c r="E116" t="s">
        <v>3458</v>
      </c>
      <c r="F116">
        <v>491</v>
      </c>
      <c r="G116" t="s">
        <v>3458</v>
      </c>
      <c r="H116">
        <v>8</v>
      </c>
      <c r="I116">
        <v>0.18</v>
      </c>
      <c r="J116">
        <v>0</v>
      </c>
      <c r="K116">
        <v>0.18</v>
      </c>
      <c r="L116">
        <v>0.37</v>
      </c>
    </row>
    <row r="117" spans="1:12" x14ac:dyDescent="0.3">
      <c r="A117" t="s">
        <v>3542</v>
      </c>
      <c r="B117" t="s">
        <v>3410</v>
      </c>
      <c r="C117">
        <v>2020</v>
      </c>
      <c r="D117" t="s">
        <v>3416</v>
      </c>
      <c r="E117" t="s">
        <v>3441</v>
      </c>
      <c r="F117">
        <v>83</v>
      </c>
      <c r="G117" t="s">
        <v>3442</v>
      </c>
      <c r="H117">
        <v>1</v>
      </c>
      <c r="I117">
        <v>0</v>
      </c>
      <c r="J117">
        <v>0</v>
      </c>
      <c r="K117">
        <v>0</v>
      </c>
      <c r="L117">
        <v>1.08</v>
      </c>
    </row>
    <row r="118" spans="1:12" x14ac:dyDescent="0.3">
      <c r="A118" t="s">
        <v>3543</v>
      </c>
      <c r="B118" t="s">
        <v>3410</v>
      </c>
      <c r="C118">
        <v>2020</v>
      </c>
      <c r="D118" t="s">
        <v>3414</v>
      </c>
      <c r="E118" t="s">
        <v>3544</v>
      </c>
      <c r="F118">
        <v>720</v>
      </c>
      <c r="G118" t="s">
        <v>3544</v>
      </c>
      <c r="H118">
        <v>8</v>
      </c>
      <c r="I118">
        <v>0.13</v>
      </c>
      <c r="J118">
        <v>0</v>
      </c>
      <c r="K118">
        <v>0.13</v>
      </c>
      <c r="L118">
        <v>0</v>
      </c>
    </row>
    <row r="119" spans="1:12" x14ac:dyDescent="0.3">
      <c r="A119" t="s">
        <v>3545</v>
      </c>
      <c r="B119" t="s">
        <v>3410</v>
      </c>
      <c r="C119">
        <v>2020</v>
      </c>
      <c r="D119" t="s">
        <v>3411</v>
      </c>
      <c r="E119" t="s">
        <v>3514</v>
      </c>
      <c r="F119">
        <v>424</v>
      </c>
      <c r="G119" t="s">
        <v>3514</v>
      </c>
      <c r="H119">
        <v>6</v>
      </c>
      <c r="I119">
        <v>0.21</v>
      </c>
      <c r="J119">
        <v>0.21</v>
      </c>
      <c r="K119">
        <v>0</v>
      </c>
      <c r="L119">
        <v>0</v>
      </c>
    </row>
    <row r="120" spans="1:12" x14ac:dyDescent="0.3">
      <c r="A120" t="s">
        <v>3546</v>
      </c>
      <c r="B120" t="s">
        <v>3410</v>
      </c>
      <c r="C120">
        <v>2020</v>
      </c>
      <c r="D120" t="s">
        <v>3411</v>
      </c>
      <c r="E120" t="s">
        <v>3514</v>
      </c>
      <c r="F120">
        <v>189</v>
      </c>
      <c r="G120" t="s">
        <v>3514</v>
      </c>
      <c r="H120">
        <v>4</v>
      </c>
      <c r="I120">
        <v>0.48</v>
      </c>
      <c r="J120">
        <v>0</v>
      </c>
      <c r="K120">
        <v>0.48</v>
      </c>
      <c r="L120">
        <v>0.95</v>
      </c>
    </row>
    <row r="121" spans="1:12" x14ac:dyDescent="0.3">
      <c r="A121" t="s">
        <v>3547</v>
      </c>
      <c r="B121" t="s">
        <v>3410</v>
      </c>
      <c r="C121">
        <v>2020</v>
      </c>
      <c r="D121" t="s">
        <v>3414</v>
      </c>
      <c r="E121" t="s">
        <v>3511</v>
      </c>
      <c r="F121">
        <v>180</v>
      </c>
      <c r="G121" t="s">
        <v>3511</v>
      </c>
      <c r="H121">
        <v>2</v>
      </c>
      <c r="I121">
        <v>0</v>
      </c>
      <c r="J121">
        <v>0</v>
      </c>
      <c r="K121">
        <v>0</v>
      </c>
      <c r="L121">
        <v>0.5</v>
      </c>
    </row>
    <row r="122" spans="1:12" x14ac:dyDescent="0.3">
      <c r="A122" t="s">
        <v>3548</v>
      </c>
      <c r="B122" t="s">
        <v>3410</v>
      </c>
      <c r="C122">
        <v>2020</v>
      </c>
      <c r="D122" t="s">
        <v>3397</v>
      </c>
      <c r="E122" t="s">
        <v>3483</v>
      </c>
      <c r="F122">
        <v>0</v>
      </c>
      <c r="G122" t="s">
        <v>3483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3">
      <c r="A123" t="s">
        <v>3549</v>
      </c>
      <c r="B123" t="s">
        <v>3410</v>
      </c>
      <c r="C123">
        <v>2020</v>
      </c>
      <c r="D123" t="s">
        <v>3416</v>
      </c>
      <c r="E123" t="s">
        <v>867</v>
      </c>
      <c r="F123">
        <v>0</v>
      </c>
      <c r="G123" t="s">
        <v>867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3">
      <c r="A124" t="s">
        <v>3550</v>
      </c>
      <c r="B124" t="s">
        <v>3410</v>
      </c>
      <c r="C124">
        <v>2020</v>
      </c>
      <c r="D124" t="s">
        <v>3416</v>
      </c>
      <c r="E124" t="s">
        <v>895</v>
      </c>
      <c r="F124">
        <v>0</v>
      </c>
      <c r="G124" t="s">
        <v>895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 x14ac:dyDescent="0.3">
      <c r="A125" t="s">
        <v>3551</v>
      </c>
      <c r="B125" t="s">
        <v>3410</v>
      </c>
      <c r="C125">
        <v>2020</v>
      </c>
      <c r="D125" t="s">
        <v>3411</v>
      </c>
      <c r="E125" t="s">
        <v>3427</v>
      </c>
      <c r="F125">
        <v>691</v>
      </c>
      <c r="G125" t="s">
        <v>3427</v>
      </c>
      <c r="H125">
        <v>8</v>
      </c>
      <c r="I125">
        <v>0.65</v>
      </c>
      <c r="J125">
        <v>0.39</v>
      </c>
      <c r="K125">
        <v>0.26</v>
      </c>
      <c r="L125">
        <v>0</v>
      </c>
    </row>
    <row r="126" spans="1:12" x14ac:dyDescent="0.3">
      <c r="A126" t="s">
        <v>3552</v>
      </c>
      <c r="B126" t="s">
        <v>3410</v>
      </c>
      <c r="C126">
        <v>2020</v>
      </c>
      <c r="D126" t="s">
        <v>3414</v>
      </c>
      <c r="E126" t="s">
        <v>3427</v>
      </c>
      <c r="F126">
        <v>0</v>
      </c>
      <c r="G126" t="s">
        <v>3427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3">
      <c r="A127" t="s">
        <v>3553</v>
      </c>
      <c r="B127" t="s">
        <v>3410</v>
      </c>
      <c r="C127">
        <v>2020</v>
      </c>
      <c r="D127" t="s">
        <v>3414</v>
      </c>
      <c r="E127" t="s">
        <v>3483</v>
      </c>
      <c r="F127">
        <v>450</v>
      </c>
      <c r="G127" t="s">
        <v>884</v>
      </c>
      <c r="H127">
        <v>5</v>
      </c>
      <c r="I127">
        <v>0</v>
      </c>
      <c r="J127">
        <v>0</v>
      </c>
      <c r="K127">
        <v>0</v>
      </c>
      <c r="L127">
        <v>0.2</v>
      </c>
    </row>
    <row r="128" spans="1:12" x14ac:dyDescent="0.3">
      <c r="A128" t="s">
        <v>3554</v>
      </c>
      <c r="B128" t="s">
        <v>3410</v>
      </c>
      <c r="C128">
        <v>2020</v>
      </c>
      <c r="D128" t="s">
        <v>3416</v>
      </c>
      <c r="E128" t="s">
        <v>891</v>
      </c>
      <c r="F128">
        <v>0</v>
      </c>
      <c r="G128" t="s">
        <v>891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 x14ac:dyDescent="0.3">
      <c r="A129" t="s">
        <v>3555</v>
      </c>
      <c r="B129" t="s">
        <v>3410</v>
      </c>
      <c r="C129">
        <v>2020</v>
      </c>
      <c r="D129" t="s">
        <v>3397</v>
      </c>
      <c r="E129" t="s">
        <v>3509</v>
      </c>
      <c r="F129">
        <v>90</v>
      </c>
      <c r="G129" t="s">
        <v>3509</v>
      </c>
      <c r="H129">
        <v>1</v>
      </c>
      <c r="I129">
        <v>0</v>
      </c>
      <c r="J129">
        <v>0</v>
      </c>
      <c r="K129">
        <v>0</v>
      </c>
      <c r="L129">
        <v>0</v>
      </c>
    </row>
    <row r="130" spans="1:12" x14ac:dyDescent="0.3">
      <c r="A130" t="s">
        <v>3556</v>
      </c>
      <c r="B130" t="s">
        <v>3410</v>
      </c>
      <c r="C130">
        <v>2020</v>
      </c>
      <c r="D130" t="s">
        <v>3411</v>
      </c>
      <c r="E130" t="s">
        <v>891</v>
      </c>
      <c r="F130">
        <v>176</v>
      </c>
      <c r="G130" t="s">
        <v>891</v>
      </c>
      <c r="H130">
        <v>3</v>
      </c>
      <c r="I130">
        <v>0</v>
      </c>
      <c r="J130">
        <v>0</v>
      </c>
      <c r="K130">
        <v>0</v>
      </c>
      <c r="L130">
        <v>0</v>
      </c>
    </row>
    <row r="131" spans="1:12" x14ac:dyDescent="0.3">
      <c r="A131" t="s">
        <v>3557</v>
      </c>
      <c r="B131" t="s">
        <v>3410</v>
      </c>
      <c r="C131">
        <v>2020</v>
      </c>
      <c r="D131" t="s">
        <v>3416</v>
      </c>
      <c r="E131" t="s">
        <v>3435</v>
      </c>
      <c r="F131">
        <v>674</v>
      </c>
      <c r="G131" t="s">
        <v>3435</v>
      </c>
      <c r="H131">
        <v>8</v>
      </c>
      <c r="I131">
        <v>0</v>
      </c>
      <c r="J131">
        <v>0</v>
      </c>
      <c r="K131">
        <v>0</v>
      </c>
      <c r="L131">
        <v>0.13</v>
      </c>
    </row>
    <row r="132" spans="1:12" x14ac:dyDescent="0.3">
      <c r="A132" t="s">
        <v>1078</v>
      </c>
      <c r="B132" t="s">
        <v>3410</v>
      </c>
      <c r="C132">
        <v>2020</v>
      </c>
      <c r="D132" t="s">
        <v>3411</v>
      </c>
      <c r="E132" t="s">
        <v>861</v>
      </c>
      <c r="F132">
        <v>388</v>
      </c>
      <c r="G132" t="s">
        <v>861</v>
      </c>
      <c r="H132">
        <v>7</v>
      </c>
      <c r="I132">
        <v>1.62</v>
      </c>
      <c r="J132">
        <v>0.46</v>
      </c>
      <c r="K132">
        <v>1.1599999999999999</v>
      </c>
      <c r="L132">
        <v>0</v>
      </c>
    </row>
    <row r="133" spans="1:12" x14ac:dyDescent="0.3">
      <c r="A133" t="s">
        <v>3558</v>
      </c>
      <c r="B133" t="s">
        <v>3410</v>
      </c>
      <c r="C133">
        <v>2020</v>
      </c>
      <c r="D133" t="s">
        <v>3414</v>
      </c>
      <c r="E133" t="s">
        <v>3444</v>
      </c>
      <c r="F133">
        <v>574</v>
      </c>
      <c r="G133" t="s">
        <v>3444</v>
      </c>
      <c r="H133">
        <v>8</v>
      </c>
      <c r="I133">
        <v>0</v>
      </c>
      <c r="J133">
        <v>0</v>
      </c>
      <c r="K133">
        <v>0</v>
      </c>
      <c r="L133">
        <v>0</v>
      </c>
    </row>
    <row r="134" spans="1:12" x14ac:dyDescent="0.3">
      <c r="A134" t="s">
        <v>3559</v>
      </c>
      <c r="B134" t="s">
        <v>3410</v>
      </c>
      <c r="C134">
        <v>2020</v>
      </c>
      <c r="D134" t="s">
        <v>3416</v>
      </c>
      <c r="E134" t="s">
        <v>3560</v>
      </c>
      <c r="F134">
        <v>71</v>
      </c>
      <c r="G134" t="s">
        <v>3560</v>
      </c>
      <c r="H134">
        <v>1</v>
      </c>
      <c r="I134">
        <v>0</v>
      </c>
      <c r="J134">
        <v>0</v>
      </c>
      <c r="K134">
        <v>0</v>
      </c>
      <c r="L134">
        <v>0</v>
      </c>
    </row>
    <row r="135" spans="1:12" x14ac:dyDescent="0.3">
      <c r="A135" t="s">
        <v>3561</v>
      </c>
      <c r="B135" t="s">
        <v>3410</v>
      </c>
      <c r="C135">
        <v>2020</v>
      </c>
      <c r="D135" t="s">
        <v>3416</v>
      </c>
      <c r="E135" t="s">
        <v>3514</v>
      </c>
      <c r="F135">
        <v>290</v>
      </c>
      <c r="G135" t="s">
        <v>3514</v>
      </c>
      <c r="H135">
        <v>5</v>
      </c>
      <c r="I135">
        <v>0</v>
      </c>
      <c r="J135">
        <v>0</v>
      </c>
      <c r="K135">
        <v>0</v>
      </c>
      <c r="L135">
        <v>0.31</v>
      </c>
    </row>
    <row r="136" spans="1:12" x14ac:dyDescent="0.3">
      <c r="A136" t="s">
        <v>185</v>
      </c>
      <c r="B136" t="s">
        <v>3410</v>
      </c>
      <c r="C136">
        <v>2020</v>
      </c>
      <c r="D136" t="s">
        <v>3414</v>
      </c>
      <c r="E136" t="s">
        <v>867</v>
      </c>
      <c r="F136">
        <v>465</v>
      </c>
      <c r="G136" t="s">
        <v>867</v>
      </c>
      <c r="H136">
        <v>7</v>
      </c>
      <c r="I136">
        <v>0</v>
      </c>
      <c r="J136">
        <v>0</v>
      </c>
      <c r="K136">
        <v>0</v>
      </c>
      <c r="L136">
        <v>0</v>
      </c>
    </row>
    <row r="137" spans="1:12" x14ac:dyDescent="0.3">
      <c r="A137" t="s">
        <v>1713</v>
      </c>
      <c r="B137" t="s">
        <v>3410</v>
      </c>
      <c r="C137">
        <v>2020</v>
      </c>
      <c r="D137" t="s">
        <v>3411</v>
      </c>
      <c r="E137" t="s">
        <v>867</v>
      </c>
      <c r="F137">
        <v>123</v>
      </c>
      <c r="G137" t="s">
        <v>867</v>
      </c>
      <c r="H137">
        <v>2</v>
      </c>
      <c r="I137">
        <v>0</v>
      </c>
      <c r="J137">
        <v>0</v>
      </c>
      <c r="K137">
        <v>0</v>
      </c>
      <c r="L137">
        <v>0</v>
      </c>
    </row>
    <row r="138" spans="1:12" x14ac:dyDescent="0.3">
      <c r="A138" t="s">
        <v>2543</v>
      </c>
      <c r="B138" t="s">
        <v>3410</v>
      </c>
      <c r="C138">
        <v>2020</v>
      </c>
      <c r="D138" t="s">
        <v>3414</v>
      </c>
      <c r="E138" t="s">
        <v>884</v>
      </c>
      <c r="F138">
        <v>630</v>
      </c>
      <c r="G138" t="s">
        <v>884</v>
      </c>
      <c r="H138">
        <v>7</v>
      </c>
      <c r="I138">
        <v>0</v>
      </c>
      <c r="J138">
        <v>0</v>
      </c>
      <c r="K138">
        <v>0</v>
      </c>
      <c r="L138">
        <v>0</v>
      </c>
    </row>
    <row r="139" spans="1:12" x14ac:dyDescent="0.3">
      <c r="A139" t="s">
        <v>3562</v>
      </c>
      <c r="B139" t="s">
        <v>3410</v>
      </c>
      <c r="C139">
        <v>2020</v>
      </c>
      <c r="D139" t="s">
        <v>3411</v>
      </c>
      <c r="E139" t="s">
        <v>3560</v>
      </c>
      <c r="F139">
        <v>233</v>
      </c>
      <c r="G139" t="s">
        <v>3560</v>
      </c>
      <c r="H139">
        <v>4</v>
      </c>
      <c r="I139">
        <v>0</v>
      </c>
      <c r="J139">
        <v>0</v>
      </c>
      <c r="K139">
        <v>0</v>
      </c>
      <c r="L139">
        <v>0.39</v>
      </c>
    </row>
    <row r="140" spans="1:12" x14ac:dyDescent="0.3">
      <c r="A140" t="s">
        <v>3563</v>
      </c>
      <c r="B140" t="s">
        <v>3410</v>
      </c>
      <c r="C140">
        <v>2020</v>
      </c>
      <c r="D140" t="s">
        <v>3414</v>
      </c>
      <c r="E140" t="s">
        <v>3504</v>
      </c>
      <c r="F140">
        <v>584</v>
      </c>
      <c r="G140" t="s">
        <v>3504</v>
      </c>
      <c r="H140">
        <v>7</v>
      </c>
      <c r="I140">
        <v>0</v>
      </c>
      <c r="J140">
        <v>0</v>
      </c>
      <c r="K140">
        <v>0</v>
      </c>
      <c r="L140">
        <v>0</v>
      </c>
    </row>
    <row r="141" spans="1:12" x14ac:dyDescent="0.3">
      <c r="A141" t="s">
        <v>3564</v>
      </c>
      <c r="B141" t="s">
        <v>3410</v>
      </c>
      <c r="C141">
        <v>2020</v>
      </c>
      <c r="D141" t="s">
        <v>3411</v>
      </c>
      <c r="E141" t="s">
        <v>3560</v>
      </c>
      <c r="F141">
        <v>0</v>
      </c>
      <c r="G141" t="s">
        <v>3560</v>
      </c>
      <c r="H141">
        <v>0</v>
      </c>
      <c r="I141">
        <v>0</v>
      </c>
      <c r="J141">
        <v>0</v>
      </c>
      <c r="K141">
        <v>0</v>
      </c>
      <c r="L141">
        <v>0</v>
      </c>
    </row>
    <row r="142" spans="1:12" x14ac:dyDescent="0.3">
      <c r="A142" t="s">
        <v>3565</v>
      </c>
      <c r="B142" t="s">
        <v>3410</v>
      </c>
      <c r="C142">
        <v>2020</v>
      </c>
      <c r="D142" t="s">
        <v>3416</v>
      </c>
      <c r="E142" t="s">
        <v>3514</v>
      </c>
      <c r="F142">
        <v>422</v>
      </c>
      <c r="G142" t="s">
        <v>3514</v>
      </c>
      <c r="H142">
        <v>5</v>
      </c>
      <c r="I142">
        <v>0</v>
      </c>
      <c r="J142">
        <v>0</v>
      </c>
      <c r="K142">
        <v>0</v>
      </c>
      <c r="L142">
        <v>0.21</v>
      </c>
    </row>
    <row r="143" spans="1:12" x14ac:dyDescent="0.3">
      <c r="A143" t="s">
        <v>2807</v>
      </c>
      <c r="B143" t="s">
        <v>3410</v>
      </c>
      <c r="C143">
        <v>2020</v>
      </c>
      <c r="D143" t="s">
        <v>3414</v>
      </c>
      <c r="E143" t="s">
        <v>876</v>
      </c>
      <c r="F143">
        <v>720</v>
      </c>
      <c r="G143" t="s">
        <v>876</v>
      </c>
      <c r="H143">
        <v>8</v>
      </c>
      <c r="I143">
        <v>0</v>
      </c>
      <c r="J143">
        <v>0</v>
      </c>
      <c r="K143">
        <v>0</v>
      </c>
      <c r="L143">
        <v>0.13</v>
      </c>
    </row>
    <row r="144" spans="1:12" x14ac:dyDescent="0.3">
      <c r="A144" t="s">
        <v>3566</v>
      </c>
      <c r="B144" t="s">
        <v>3410</v>
      </c>
      <c r="C144">
        <v>2020</v>
      </c>
      <c r="D144" t="s">
        <v>3414</v>
      </c>
      <c r="E144" t="s">
        <v>3527</v>
      </c>
      <c r="F144">
        <v>782</v>
      </c>
      <c r="G144" t="s">
        <v>3527</v>
      </c>
      <c r="H144">
        <v>9</v>
      </c>
      <c r="I144">
        <v>0</v>
      </c>
      <c r="J144">
        <v>0</v>
      </c>
      <c r="K144">
        <v>0</v>
      </c>
      <c r="L144">
        <v>0.23</v>
      </c>
    </row>
    <row r="145" spans="1:12" x14ac:dyDescent="0.3">
      <c r="A145" t="s">
        <v>3567</v>
      </c>
      <c r="B145" t="s">
        <v>3410</v>
      </c>
      <c r="C145">
        <v>2020</v>
      </c>
      <c r="D145" t="s">
        <v>3414</v>
      </c>
      <c r="E145" t="s">
        <v>3449</v>
      </c>
      <c r="F145">
        <v>90</v>
      </c>
      <c r="G145" t="s">
        <v>3449</v>
      </c>
      <c r="H145">
        <v>1</v>
      </c>
      <c r="I145">
        <v>0</v>
      </c>
      <c r="J145">
        <v>0</v>
      </c>
      <c r="K145">
        <v>0</v>
      </c>
      <c r="L145">
        <v>0</v>
      </c>
    </row>
    <row r="146" spans="1:12" x14ac:dyDescent="0.3">
      <c r="A146" t="s">
        <v>3568</v>
      </c>
      <c r="B146" t="s">
        <v>3410</v>
      </c>
      <c r="C146">
        <v>2020</v>
      </c>
      <c r="D146" t="s">
        <v>3416</v>
      </c>
      <c r="E146" t="s">
        <v>3511</v>
      </c>
      <c r="F146">
        <v>0</v>
      </c>
      <c r="G146" t="s">
        <v>3511</v>
      </c>
      <c r="H146">
        <v>1</v>
      </c>
      <c r="I146">
        <v>0</v>
      </c>
      <c r="J146">
        <v>0</v>
      </c>
      <c r="K146">
        <v>0</v>
      </c>
      <c r="L146">
        <v>0</v>
      </c>
    </row>
    <row r="147" spans="1:12" x14ac:dyDescent="0.3">
      <c r="A147" t="s">
        <v>3569</v>
      </c>
      <c r="B147" t="s">
        <v>3410</v>
      </c>
      <c r="C147">
        <v>2020</v>
      </c>
      <c r="D147" t="s">
        <v>3411</v>
      </c>
      <c r="E147" t="s">
        <v>3449</v>
      </c>
      <c r="F147">
        <v>12</v>
      </c>
      <c r="G147" t="s">
        <v>3449</v>
      </c>
      <c r="H147">
        <v>1</v>
      </c>
      <c r="I147">
        <v>0</v>
      </c>
      <c r="J147">
        <v>0</v>
      </c>
      <c r="K147">
        <v>0</v>
      </c>
      <c r="L147">
        <v>0</v>
      </c>
    </row>
    <row r="148" spans="1:12" x14ac:dyDescent="0.3">
      <c r="A148" t="s">
        <v>3570</v>
      </c>
      <c r="B148" t="s">
        <v>3410</v>
      </c>
      <c r="C148">
        <v>2020</v>
      </c>
      <c r="D148" t="s">
        <v>3411</v>
      </c>
      <c r="E148" t="s">
        <v>878</v>
      </c>
      <c r="F148">
        <v>270</v>
      </c>
      <c r="G148" t="s">
        <v>878</v>
      </c>
      <c r="H148">
        <v>3</v>
      </c>
      <c r="I148">
        <v>0.67</v>
      </c>
      <c r="J148">
        <v>0.33</v>
      </c>
      <c r="K148">
        <v>0.33</v>
      </c>
      <c r="L148">
        <v>0</v>
      </c>
    </row>
    <row r="149" spans="1:12" x14ac:dyDescent="0.3">
      <c r="A149" t="s">
        <v>3571</v>
      </c>
      <c r="B149" t="s">
        <v>3410</v>
      </c>
      <c r="C149">
        <v>2020</v>
      </c>
      <c r="D149" t="s">
        <v>3416</v>
      </c>
      <c r="E149" t="s">
        <v>3489</v>
      </c>
      <c r="F149">
        <v>193</v>
      </c>
      <c r="G149" t="s">
        <v>3489</v>
      </c>
      <c r="H149">
        <v>4</v>
      </c>
      <c r="I149">
        <v>0</v>
      </c>
      <c r="J149">
        <v>0</v>
      </c>
      <c r="K149">
        <v>0</v>
      </c>
      <c r="L149">
        <v>0.93</v>
      </c>
    </row>
    <row r="150" spans="1:12" x14ac:dyDescent="0.3">
      <c r="A150" t="s">
        <v>3572</v>
      </c>
      <c r="B150" t="s">
        <v>3410</v>
      </c>
      <c r="C150">
        <v>2020</v>
      </c>
      <c r="D150" t="s">
        <v>3414</v>
      </c>
      <c r="E150" t="s">
        <v>893</v>
      </c>
      <c r="F150">
        <v>0</v>
      </c>
      <c r="G150" t="s">
        <v>893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 x14ac:dyDescent="0.3">
      <c r="A151" t="s">
        <v>3573</v>
      </c>
      <c r="B151" t="s">
        <v>3410</v>
      </c>
      <c r="C151">
        <v>2020</v>
      </c>
      <c r="D151" t="s">
        <v>3416</v>
      </c>
      <c r="E151" t="s">
        <v>3435</v>
      </c>
      <c r="F151">
        <v>258</v>
      </c>
      <c r="G151" t="s">
        <v>3435</v>
      </c>
      <c r="H151">
        <v>5</v>
      </c>
      <c r="I151">
        <v>0</v>
      </c>
      <c r="J151">
        <v>0</v>
      </c>
      <c r="K151">
        <v>0</v>
      </c>
      <c r="L151">
        <v>0.35</v>
      </c>
    </row>
    <row r="152" spans="1:12" x14ac:dyDescent="0.3">
      <c r="A152" t="s">
        <v>3574</v>
      </c>
      <c r="B152" t="s">
        <v>3410</v>
      </c>
      <c r="C152">
        <v>2020</v>
      </c>
      <c r="D152" t="s">
        <v>3397</v>
      </c>
      <c r="E152" t="s">
        <v>3527</v>
      </c>
      <c r="F152">
        <v>0</v>
      </c>
      <c r="G152" t="s">
        <v>3527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 x14ac:dyDescent="0.3">
      <c r="A153" t="s">
        <v>408</v>
      </c>
      <c r="B153" t="s">
        <v>3410</v>
      </c>
      <c r="C153">
        <v>2020</v>
      </c>
      <c r="D153" t="s">
        <v>3414</v>
      </c>
      <c r="E153" t="s">
        <v>893</v>
      </c>
      <c r="F153">
        <v>720</v>
      </c>
      <c r="G153" t="s">
        <v>893</v>
      </c>
      <c r="H153">
        <v>8</v>
      </c>
      <c r="I153">
        <v>0.13</v>
      </c>
      <c r="J153">
        <v>0</v>
      </c>
      <c r="K153">
        <v>0.13</v>
      </c>
      <c r="L153">
        <v>0</v>
      </c>
    </row>
    <row r="154" spans="1:12" x14ac:dyDescent="0.3">
      <c r="A154" t="s">
        <v>3575</v>
      </c>
      <c r="B154" t="s">
        <v>3410</v>
      </c>
      <c r="C154">
        <v>2020</v>
      </c>
      <c r="D154" t="s">
        <v>3397</v>
      </c>
      <c r="E154" t="s">
        <v>3481</v>
      </c>
      <c r="F154">
        <v>90</v>
      </c>
      <c r="G154" t="s">
        <v>3481</v>
      </c>
      <c r="H154">
        <v>1</v>
      </c>
      <c r="I154">
        <v>0</v>
      </c>
      <c r="J154">
        <v>0</v>
      </c>
      <c r="K154">
        <v>0</v>
      </c>
      <c r="L154">
        <v>0</v>
      </c>
    </row>
    <row r="155" spans="1:12" x14ac:dyDescent="0.3">
      <c r="A155" t="s">
        <v>3576</v>
      </c>
      <c r="B155" t="s">
        <v>3410</v>
      </c>
      <c r="C155">
        <v>2020</v>
      </c>
      <c r="D155" t="s">
        <v>3416</v>
      </c>
      <c r="E155" t="s">
        <v>3481</v>
      </c>
      <c r="F155">
        <v>46</v>
      </c>
      <c r="G155" t="s">
        <v>3481</v>
      </c>
      <c r="H155">
        <v>1</v>
      </c>
      <c r="I155">
        <v>0</v>
      </c>
      <c r="J155">
        <v>0</v>
      </c>
      <c r="K155">
        <v>0</v>
      </c>
      <c r="L155">
        <v>0</v>
      </c>
    </row>
    <row r="156" spans="1:12" x14ac:dyDescent="0.3">
      <c r="A156" t="s">
        <v>3577</v>
      </c>
      <c r="B156" t="s">
        <v>3410</v>
      </c>
      <c r="C156">
        <v>2020</v>
      </c>
      <c r="D156" t="s">
        <v>3397</v>
      </c>
      <c r="E156" t="s">
        <v>3481</v>
      </c>
      <c r="F156">
        <v>90</v>
      </c>
      <c r="G156" t="s">
        <v>3481</v>
      </c>
      <c r="H156">
        <v>1</v>
      </c>
      <c r="I156">
        <v>0</v>
      </c>
      <c r="J156">
        <v>0</v>
      </c>
      <c r="K156">
        <v>0</v>
      </c>
      <c r="L156">
        <v>0</v>
      </c>
    </row>
    <row r="157" spans="1:12" x14ac:dyDescent="0.3">
      <c r="A157" t="s">
        <v>3578</v>
      </c>
      <c r="B157" t="s">
        <v>3410</v>
      </c>
      <c r="C157">
        <v>2020</v>
      </c>
      <c r="D157" t="s">
        <v>3397</v>
      </c>
      <c r="E157" t="s">
        <v>870</v>
      </c>
      <c r="F157">
        <v>0</v>
      </c>
      <c r="G157" t="s">
        <v>870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 x14ac:dyDescent="0.3">
      <c r="A158" t="s">
        <v>3579</v>
      </c>
      <c r="B158" t="s">
        <v>3410</v>
      </c>
      <c r="C158">
        <v>2020</v>
      </c>
      <c r="D158" t="s">
        <v>3414</v>
      </c>
      <c r="E158" t="s">
        <v>870</v>
      </c>
      <c r="F158">
        <v>720</v>
      </c>
      <c r="G158" t="s">
        <v>870</v>
      </c>
      <c r="H158">
        <v>8</v>
      </c>
      <c r="I158">
        <v>0</v>
      </c>
      <c r="J158">
        <v>0</v>
      </c>
      <c r="K158">
        <v>0</v>
      </c>
      <c r="L158">
        <v>0</v>
      </c>
    </row>
    <row r="159" spans="1:12" x14ac:dyDescent="0.3">
      <c r="A159" t="s">
        <v>3580</v>
      </c>
      <c r="B159" t="s">
        <v>3410</v>
      </c>
      <c r="C159">
        <v>2020</v>
      </c>
      <c r="D159" t="s">
        <v>3416</v>
      </c>
      <c r="E159" t="s">
        <v>3447</v>
      </c>
      <c r="F159">
        <v>54</v>
      </c>
      <c r="G159" t="s">
        <v>3447</v>
      </c>
      <c r="H159">
        <v>2</v>
      </c>
      <c r="I159">
        <v>0</v>
      </c>
      <c r="J159">
        <v>0</v>
      </c>
      <c r="K159">
        <v>0</v>
      </c>
      <c r="L159">
        <v>0</v>
      </c>
    </row>
    <row r="160" spans="1:12" x14ac:dyDescent="0.3">
      <c r="A160" t="s">
        <v>3581</v>
      </c>
      <c r="B160" t="s">
        <v>3410</v>
      </c>
      <c r="C160">
        <v>2020</v>
      </c>
      <c r="D160" t="s">
        <v>3397</v>
      </c>
      <c r="E160" t="s">
        <v>3432</v>
      </c>
      <c r="F160">
        <v>0</v>
      </c>
      <c r="G160" t="s">
        <v>3432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 x14ac:dyDescent="0.3">
      <c r="A161" t="s">
        <v>3582</v>
      </c>
      <c r="B161" t="s">
        <v>3410</v>
      </c>
      <c r="C161">
        <v>2020</v>
      </c>
      <c r="D161" t="s">
        <v>3411</v>
      </c>
      <c r="E161" t="s">
        <v>3438</v>
      </c>
      <c r="F161">
        <v>0</v>
      </c>
      <c r="G161" t="s">
        <v>3438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 x14ac:dyDescent="0.3">
      <c r="A162" t="s">
        <v>3583</v>
      </c>
      <c r="B162" t="s">
        <v>3410</v>
      </c>
      <c r="C162">
        <v>2020</v>
      </c>
      <c r="D162" t="s">
        <v>3411</v>
      </c>
      <c r="E162" t="s">
        <v>3438</v>
      </c>
      <c r="F162">
        <v>40</v>
      </c>
      <c r="G162" t="s">
        <v>3438</v>
      </c>
      <c r="H162">
        <v>2</v>
      </c>
      <c r="I162">
        <v>0</v>
      </c>
      <c r="J162">
        <v>0</v>
      </c>
      <c r="K162">
        <v>0</v>
      </c>
      <c r="L162">
        <v>0</v>
      </c>
    </row>
    <row r="163" spans="1:12" x14ac:dyDescent="0.3">
      <c r="A163" t="s">
        <v>3584</v>
      </c>
      <c r="B163" t="s">
        <v>3410</v>
      </c>
      <c r="C163">
        <v>2020</v>
      </c>
      <c r="D163" t="s">
        <v>3397</v>
      </c>
      <c r="E163" t="s">
        <v>3489</v>
      </c>
      <c r="F163">
        <v>213</v>
      </c>
      <c r="G163" t="s">
        <v>3489</v>
      </c>
      <c r="H163">
        <v>3</v>
      </c>
      <c r="I163">
        <v>0</v>
      </c>
      <c r="J163">
        <v>0</v>
      </c>
      <c r="K163">
        <v>0</v>
      </c>
      <c r="L163">
        <v>0</v>
      </c>
    </row>
    <row r="164" spans="1:12" x14ac:dyDescent="0.3">
      <c r="A164" t="s">
        <v>3585</v>
      </c>
      <c r="B164" t="s">
        <v>3410</v>
      </c>
      <c r="C164">
        <v>2020</v>
      </c>
      <c r="D164" t="s">
        <v>3397</v>
      </c>
      <c r="E164" t="s">
        <v>875</v>
      </c>
      <c r="F164">
        <v>0</v>
      </c>
      <c r="G164" t="s">
        <v>875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 x14ac:dyDescent="0.3">
      <c r="A165" t="s">
        <v>2000</v>
      </c>
      <c r="B165" t="s">
        <v>3410</v>
      </c>
      <c r="C165">
        <v>2020</v>
      </c>
      <c r="D165" t="s">
        <v>3397</v>
      </c>
      <c r="E165" t="s">
        <v>875</v>
      </c>
      <c r="F165">
        <v>720</v>
      </c>
      <c r="G165" t="s">
        <v>875</v>
      </c>
      <c r="H165">
        <v>8</v>
      </c>
      <c r="I165">
        <v>0</v>
      </c>
      <c r="J165">
        <v>0</v>
      </c>
      <c r="K165">
        <v>0</v>
      </c>
      <c r="L165">
        <v>0</v>
      </c>
    </row>
    <row r="166" spans="1:12" x14ac:dyDescent="0.3">
      <c r="A166" t="s">
        <v>280</v>
      </c>
      <c r="B166" t="s">
        <v>3410</v>
      </c>
      <c r="C166">
        <v>2020</v>
      </c>
      <c r="D166" t="s">
        <v>3411</v>
      </c>
      <c r="E166" t="s">
        <v>875</v>
      </c>
      <c r="F166">
        <v>305</v>
      </c>
      <c r="G166" t="s">
        <v>875</v>
      </c>
      <c r="H166">
        <v>4</v>
      </c>
      <c r="I166">
        <v>0.3</v>
      </c>
      <c r="J166">
        <v>0</v>
      </c>
      <c r="K166">
        <v>0.3</v>
      </c>
      <c r="L166">
        <v>0.3</v>
      </c>
    </row>
    <row r="167" spans="1:12" x14ac:dyDescent="0.3">
      <c r="A167" t="s">
        <v>3586</v>
      </c>
      <c r="B167" t="s">
        <v>3410</v>
      </c>
      <c r="C167">
        <v>2020</v>
      </c>
      <c r="D167" t="s">
        <v>3414</v>
      </c>
      <c r="E167" t="s">
        <v>3441</v>
      </c>
      <c r="F167">
        <v>90</v>
      </c>
      <c r="G167" t="s">
        <v>884</v>
      </c>
      <c r="H167">
        <v>1</v>
      </c>
      <c r="I167">
        <v>0</v>
      </c>
      <c r="J167">
        <v>0</v>
      </c>
      <c r="K167">
        <v>0</v>
      </c>
      <c r="L167">
        <v>0</v>
      </c>
    </row>
    <row r="168" spans="1:12" x14ac:dyDescent="0.3">
      <c r="A168" t="s">
        <v>3587</v>
      </c>
      <c r="B168" t="s">
        <v>3410</v>
      </c>
      <c r="C168">
        <v>2020</v>
      </c>
      <c r="D168" t="s">
        <v>3416</v>
      </c>
      <c r="E168" t="s">
        <v>3544</v>
      </c>
      <c r="F168">
        <v>116</v>
      </c>
      <c r="G168" t="s">
        <v>3544</v>
      </c>
      <c r="H168">
        <v>5</v>
      </c>
      <c r="I168">
        <v>0</v>
      </c>
      <c r="J168">
        <v>0</v>
      </c>
      <c r="K168">
        <v>0</v>
      </c>
      <c r="L168">
        <v>1.55</v>
      </c>
    </row>
    <row r="169" spans="1:12" x14ac:dyDescent="0.3">
      <c r="A169" t="s">
        <v>3306</v>
      </c>
      <c r="B169" t="s">
        <v>3410</v>
      </c>
      <c r="C169">
        <v>2020</v>
      </c>
      <c r="D169" t="s">
        <v>3397</v>
      </c>
      <c r="E169" t="s">
        <v>868</v>
      </c>
      <c r="F169">
        <v>0</v>
      </c>
      <c r="G169" t="s">
        <v>868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 x14ac:dyDescent="0.3">
      <c r="A170" t="s">
        <v>3588</v>
      </c>
      <c r="B170" t="s">
        <v>3410</v>
      </c>
      <c r="C170">
        <v>2020</v>
      </c>
      <c r="D170" t="s">
        <v>3411</v>
      </c>
      <c r="E170" t="s">
        <v>878</v>
      </c>
      <c r="F170">
        <v>414</v>
      </c>
      <c r="G170" t="s">
        <v>878</v>
      </c>
      <c r="H170">
        <v>7</v>
      </c>
      <c r="I170">
        <v>0.87</v>
      </c>
      <c r="J170">
        <v>0.65</v>
      </c>
      <c r="K170">
        <v>0.22</v>
      </c>
      <c r="L170">
        <v>0.22</v>
      </c>
    </row>
    <row r="171" spans="1:12" x14ac:dyDescent="0.3">
      <c r="A171" t="s">
        <v>3589</v>
      </c>
      <c r="B171" t="s">
        <v>3410</v>
      </c>
      <c r="C171">
        <v>2020</v>
      </c>
      <c r="D171" t="s">
        <v>3416</v>
      </c>
      <c r="E171" t="s">
        <v>3435</v>
      </c>
      <c r="F171">
        <v>247</v>
      </c>
      <c r="G171" t="s">
        <v>3435</v>
      </c>
      <c r="H171">
        <v>3</v>
      </c>
      <c r="I171">
        <v>0</v>
      </c>
      <c r="J171">
        <v>0</v>
      </c>
      <c r="K171">
        <v>0</v>
      </c>
      <c r="L171">
        <v>0</v>
      </c>
    </row>
    <row r="172" spans="1:12" x14ac:dyDescent="0.3">
      <c r="A172" t="s">
        <v>3590</v>
      </c>
      <c r="B172" t="s">
        <v>3410</v>
      </c>
      <c r="C172">
        <v>2020</v>
      </c>
      <c r="D172" t="s">
        <v>3416</v>
      </c>
      <c r="E172" t="s">
        <v>3560</v>
      </c>
      <c r="F172">
        <v>280</v>
      </c>
      <c r="G172" t="s">
        <v>877</v>
      </c>
      <c r="H172">
        <v>6</v>
      </c>
      <c r="I172">
        <v>0.64</v>
      </c>
      <c r="J172">
        <v>0.64</v>
      </c>
      <c r="K172">
        <v>0</v>
      </c>
      <c r="L172">
        <v>0</v>
      </c>
    </row>
    <row r="173" spans="1:12" x14ac:dyDescent="0.3">
      <c r="A173" t="s">
        <v>3591</v>
      </c>
      <c r="B173" t="s">
        <v>3410</v>
      </c>
      <c r="C173">
        <v>2020</v>
      </c>
      <c r="D173" t="s">
        <v>3411</v>
      </c>
      <c r="E173" t="s">
        <v>3435</v>
      </c>
      <c r="F173">
        <v>348</v>
      </c>
      <c r="G173" t="s">
        <v>3435</v>
      </c>
      <c r="H173">
        <v>4</v>
      </c>
      <c r="I173">
        <v>0</v>
      </c>
      <c r="J173">
        <v>0</v>
      </c>
      <c r="K173">
        <v>0</v>
      </c>
      <c r="L173">
        <v>0</v>
      </c>
    </row>
    <row r="174" spans="1:12" x14ac:dyDescent="0.3">
      <c r="A174" t="s">
        <v>3592</v>
      </c>
      <c r="B174" t="s">
        <v>3410</v>
      </c>
      <c r="C174">
        <v>2020</v>
      </c>
      <c r="D174" t="s">
        <v>3397</v>
      </c>
      <c r="E174" t="s">
        <v>3467</v>
      </c>
      <c r="F174">
        <v>720</v>
      </c>
      <c r="G174" t="s">
        <v>3467</v>
      </c>
      <c r="H174">
        <v>8</v>
      </c>
      <c r="I174">
        <v>0</v>
      </c>
      <c r="J174">
        <v>0</v>
      </c>
      <c r="K174">
        <v>0</v>
      </c>
      <c r="L174">
        <v>0</v>
      </c>
    </row>
    <row r="175" spans="1:12" x14ac:dyDescent="0.3">
      <c r="A175" t="s">
        <v>1016</v>
      </c>
      <c r="B175" t="s">
        <v>3410</v>
      </c>
      <c r="C175">
        <v>2020</v>
      </c>
      <c r="D175" t="s">
        <v>3411</v>
      </c>
      <c r="E175" t="s">
        <v>889</v>
      </c>
      <c r="F175">
        <v>883</v>
      </c>
      <c r="G175" t="s">
        <v>889</v>
      </c>
      <c r="H175">
        <v>10</v>
      </c>
      <c r="I175">
        <v>1.02</v>
      </c>
      <c r="J175">
        <v>0.71</v>
      </c>
      <c r="K175">
        <v>0.31</v>
      </c>
      <c r="L175">
        <v>0.2</v>
      </c>
    </row>
    <row r="176" spans="1:12" x14ac:dyDescent="0.3">
      <c r="A176" t="s">
        <v>3593</v>
      </c>
      <c r="B176" t="s">
        <v>3410</v>
      </c>
      <c r="C176">
        <v>2020</v>
      </c>
      <c r="D176" t="s">
        <v>3397</v>
      </c>
      <c r="E176" t="s">
        <v>3481</v>
      </c>
      <c r="F176">
        <v>0</v>
      </c>
      <c r="G176" t="s">
        <v>3481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 x14ac:dyDescent="0.3">
      <c r="A177" t="s">
        <v>3594</v>
      </c>
      <c r="B177" t="s">
        <v>3410</v>
      </c>
      <c r="C177">
        <v>2020</v>
      </c>
      <c r="D177" t="s">
        <v>3414</v>
      </c>
      <c r="E177" t="s">
        <v>3422</v>
      </c>
      <c r="F177">
        <v>479</v>
      </c>
      <c r="G177" t="s">
        <v>3422</v>
      </c>
      <c r="H177">
        <v>6</v>
      </c>
      <c r="I177">
        <v>0</v>
      </c>
      <c r="J177">
        <v>0</v>
      </c>
      <c r="K177">
        <v>0</v>
      </c>
      <c r="L177">
        <v>0.56000000000000005</v>
      </c>
    </row>
    <row r="178" spans="1:12" x14ac:dyDescent="0.3">
      <c r="A178" t="s">
        <v>3595</v>
      </c>
      <c r="B178" t="s">
        <v>3410</v>
      </c>
      <c r="C178">
        <v>2020</v>
      </c>
      <c r="D178" t="s">
        <v>3416</v>
      </c>
      <c r="E178" t="s">
        <v>870</v>
      </c>
      <c r="F178">
        <v>246</v>
      </c>
      <c r="G178" t="s">
        <v>870</v>
      </c>
      <c r="H178">
        <v>4</v>
      </c>
      <c r="I178">
        <v>0.73</v>
      </c>
      <c r="J178">
        <v>0.37</v>
      </c>
      <c r="K178">
        <v>0.37</v>
      </c>
      <c r="L178">
        <v>0</v>
      </c>
    </row>
    <row r="179" spans="1:12" x14ac:dyDescent="0.3">
      <c r="A179" t="s">
        <v>3596</v>
      </c>
      <c r="B179" t="s">
        <v>3410</v>
      </c>
      <c r="C179">
        <v>2020</v>
      </c>
      <c r="D179" t="s">
        <v>3414</v>
      </c>
      <c r="E179" t="s">
        <v>3478</v>
      </c>
      <c r="F179">
        <v>540</v>
      </c>
      <c r="G179" t="s">
        <v>3478</v>
      </c>
      <c r="H179">
        <v>6</v>
      </c>
      <c r="I179">
        <v>0</v>
      </c>
      <c r="J179">
        <v>0</v>
      </c>
      <c r="K179">
        <v>0</v>
      </c>
      <c r="L179">
        <v>0.17</v>
      </c>
    </row>
    <row r="180" spans="1:12" x14ac:dyDescent="0.3">
      <c r="A180" t="s">
        <v>3597</v>
      </c>
      <c r="B180" t="s">
        <v>3410</v>
      </c>
      <c r="C180">
        <v>2020</v>
      </c>
      <c r="D180" t="s">
        <v>3416</v>
      </c>
      <c r="E180" t="s">
        <v>3481</v>
      </c>
      <c r="F180">
        <v>114</v>
      </c>
      <c r="G180" t="s">
        <v>3481</v>
      </c>
      <c r="H180">
        <v>2</v>
      </c>
      <c r="I180">
        <v>0</v>
      </c>
      <c r="J180">
        <v>0</v>
      </c>
      <c r="K180">
        <v>0</v>
      </c>
      <c r="L180">
        <v>0.79</v>
      </c>
    </row>
    <row r="181" spans="1:12" x14ac:dyDescent="0.3">
      <c r="A181" t="s">
        <v>3598</v>
      </c>
      <c r="B181" t="s">
        <v>3410</v>
      </c>
      <c r="C181">
        <v>2020</v>
      </c>
      <c r="D181" t="s">
        <v>3411</v>
      </c>
      <c r="E181" t="s">
        <v>3481</v>
      </c>
      <c r="F181">
        <v>27</v>
      </c>
      <c r="G181" t="s">
        <v>3481</v>
      </c>
      <c r="H181">
        <v>1</v>
      </c>
      <c r="I181">
        <v>0</v>
      </c>
      <c r="J181">
        <v>0</v>
      </c>
      <c r="K181">
        <v>0</v>
      </c>
      <c r="L181">
        <v>0</v>
      </c>
    </row>
    <row r="182" spans="1:12" x14ac:dyDescent="0.3">
      <c r="A182" t="s">
        <v>3024</v>
      </c>
      <c r="B182" t="s">
        <v>3410</v>
      </c>
      <c r="C182">
        <v>2020</v>
      </c>
      <c r="D182" t="s">
        <v>3397</v>
      </c>
      <c r="E182" t="s">
        <v>870</v>
      </c>
      <c r="F182">
        <v>90</v>
      </c>
      <c r="G182" t="s">
        <v>870</v>
      </c>
      <c r="H182">
        <v>1</v>
      </c>
      <c r="I182">
        <v>0</v>
      </c>
      <c r="J182">
        <v>0</v>
      </c>
      <c r="K182">
        <v>0</v>
      </c>
      <c r="L182">
        <v>0</v>
      </c>
    </row>
    <row r="183" spans="1:12" x14ac:dyDescent="0.3">
      <c r="A183" t="s">
        <v>3599</v>
      </c>
      <c r="B183" t="s">
        <v>3410</v>
      </c>
      <c r="C183">
        <v>2020</v>
      </c>
      <c r="D183" t="s">
        <v>3414</v>
      </c>
      <c r="E183" t="s">
        <v>884</v>
      </c>
      <c r="F183">
        <v>0</v>
      </c>
      <c r="G183" t="s">
        <v>884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 x14ac:dyDescent="0.3">
      <c r="A184" t="s">
        <v>3600</v>
      </c>
      <c r="B184" t="s">
        <v>3410</v>
      </c>
      <c r="C184">
        <v>2020</v>
      </c>
      <c r="D184" t="s">
        <v>3414</v>
      </c>
      <c r="E184" t="s">
        <v>3489</v>
      </c>
      <c r="F184">
        <v>270</v>
      </c>
      <c r="G184" t="s">
        <v>3489</v>
      </c>
      <c r="H184">
        <v>4</v>
      </c>
      <c r="I184">
        <v>0</v>
      </c>
      <c r="J184">
        <v>0</v>
      </c>
      <c r="K184">
        <v>0</v>
      </c>
      <c r="L184">
        <v>0.33</v>
      </c>
    </row>
    <row r="185" spans="1:12" x14ac:dyDescent="0.3">
      <c r="A185" t="s">
        <v>3601</v>
      </c>
      <c r="B185" t="s">
        <v>3410</v>
      </c>
      <c r="C185">
        <v>2020</v>
      </c>
      <c r="D185" t="s">
        <v>3397</v>
      </c>
      <c r="E185" t="s">
        <v>891</v>
      </c>
      <c r="F185">
        <v>0</v>
      </c>
      <c r="G185" t="s">
        <v>891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 x14ac:dyDescent="0.3">
      <c r="A186" t="s">
        <v>3602</v>
      </c>
      <c r="B186" t="s">
        <v>3410</v>
      </c>
      <c r="C186">
        <v>2020</v>
      </c>
      <c r="D186" t="s">
        <v>3414</v>
      </c>
      <c r="E186" t="s">
        <v>878</v>
      </c>
      <c r="F186">
        <v>0</v>
      </c>
      <c r="G186" t="s">
        <v>878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 x14ac:dyDescent="0.3">
      <c r="A187" t="s">
        <v>3603</v>
      </c>
      <c r="B187" t="s">
        <v>3410</v>
      </c>
      <c r="C187">
        <v>2020</v>
      </c>
      <c r="D187" t="s">
        <v>3414</v>
      </c>
      <c r="E187" t="s">
        <v>890</v>
      </c>
      <c r="F187">
        <v>90</v>
      </c>
      <c r="G187" t="s">
        <v>890</v>
      </c>
      <c r="H187">
        <v>1</v>
      </c>
      <c r="I187">
        <v>1</v>
      </c>
      <c r="J187">
        <v>1</v>
      </c>
      <c r="K187">
        <v>0</v>
      </c>
      <c r="L187">
        <v>0</v>
      </c>
    </row>
    <row r="188" spans="1:12" x14ac:dyDescent="0.3">
      <c r="A188" t="s">
        <v>3604</v>
      </c>
      <c r="B188" t="s">
        <v>3410</v>
      </c>
      <c r="C188">
        <v>2020</v>
      </c>
      <c r="D188" t="s">
        <v>3414</v>
      </c>
      <c r="E188" t="s">
        <v>3438</v>
      </c>
      <c r="F188">
        <v>270</v>
      </c>
      <c r="G188" t="s">
        <v>3438</v>
      </c>
      <c r="H188">
        <v>3</v>
      </c>
      <c r="I188">
        <v>0</v>
      </c>
      <c r="J188">
        <v>0</v>
      </c>
      <c r="K188">
        <v>0</v>
      </c>
      <c r="L188">
        <v>0</v>
      </c>
    </row>
    <row r="189" spans="1:12" x14ac:dyDescent="0.3">
      <c r="A189" t="s">
        <v>3605</v>
      </c>
      <c r="B189" t="s">
        <v>3410</v>
      </c>
      <c r="C189">
        <v>2020</v>
      </c>
      <c r="D189" t="s">
        <v>3416</v>
      </c>
      <c r="E189" t="s">
        <v>3478</v>
      </c>
      <c r="F189">
        <v>0</v>
      </c>
      <c r="G189" t="s">
        <v>3478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 x14ac:dyDescent="0.3">
      <c r="A190" t="s">
        <v>3606</v>
      </c>
      <c r="B190" t="s">
        <v>3410</v>
      </c>
      <c r="C190">
        <v>2020</v>
      </c>
      <c r="D190" t="s">
        <v>3414</v>
      </c>
      <c r="E190" t="s">
        <v>3489</v>
      </c>
      <c r="F190">
        <v>0</v>
      </c>
      <c r="G190" t="s">
        <v>3489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 x14ac:dyDescent="0.3">
      <c r="A191" t="s">
        <v>3607</v>
      </c>
      <c r="B191" t="s">
        <v>3410</v>
      </c>
      <c r="C191">
        <v>2020</v>
      </c>
      <c r="D191" t="s">
        <v>3414</v>
      </c>
      <c r="E191" t="s">
        <v>3560</v>
      </c>
      <c r="F191">
        <v>42</v>
      </c>
      <c r="G191" t="s">
        <v>3560</v>
      </c>
      <c r="H191">
        <v>1</v>
      </c>
      <c r="I191">
        <v>0</v>
      </c>
      <c r="J191">
        <v>0</v>
      </c>
      <c r="K191">
        <v>0</v>
      </c>
      <c r="L191">
        <v>0</v>
      </c>
    </row>
    <row r="192" spans="1:12" x14ac:dyDescent="0.3">
      <c r="A192" t="s">
        <v>3608</v>
      </c>
      <c r="B192" t="s">
        <v>3410</v>
      </c>
      <c r="C192">
        <v>2020</v>
      </c>
      <c r="D192" t="s">
        <v>3397</v>
      </c>
      <c r="E192" t="s">
        <v>3483</v>
      </c>
      <c r="F192">
        <v>900</v>
      </c>
      <c r="G192" t="s">
        <v>870</v>
      </c>
      <c r="H192">
        <v>10</v>
      </c>
      <c r="I192">
        <v>0</v>
      </c>
      <c r="J192">
        <v>0</v>
      </c>
      <c r="K192">
        <v>0</v>
      </c>
      <c r="L192">
        <v>0.1</v>
      </c>
    </row>
    <row r="193" spans="1:12" x14ac:dyDescent="0.3">
      <c r="A193" t="s">
        <v>3609</v>
      </c>
      <c r="B193" t="s">
        <v>3410</v>
      </c>
      <c r="C193">
        <v>2020</v>
      </c>
      <c r="D193" t="s">
        <v>3416</v>
      </c>
      <c r="E193" t="s">
        <v>3483</v>
      </c>
      <c r="F193">
        <v>103</v>
      </c>
      <c r="G193" t="s">
        <v>3483</v>
      </c>
      <c r="H193">
        <v>4</v>
      </c>
      <c r="I193">
        <v>0</v>
      </c>
      <c r="J193">
        <v>0</v>
      </c>
      <c r="K193">
        <v>0</v>
      </c>
      <c r="L193">
        <v>0</v>
      </c>
    </row>
    <row r="194" spans="1:12" x14ac:dyDescent="0.3">
      <c r="A194" t="s">
        <v>3610</v>
      </c>
      <c r="B194" t="s">
        <v>3410</v>
      </c>
      <c r="C194">
        <v>2020</v>
      </c>
      <c r="D194" t="s">
        <v>3416</v>
      </c>
      <c r="E194" t="s">
        <v>3422</v>
      </c>
      <c r="F194">
        <v>233</v>
      </c>
      <c r="G194" t="s">
        <v>3422</v>
      </c>
      <c r="H194">
        <v>5</v>
      </c>
      <c r="I194">
        <v>0</v>
      </c>
      <c r="J194">
        <v>0</v>
      </c>
      <c r="K194">
        <v>0</v>
      </c>
      <c r="L194">
        <v>0</v>
      </c>
    </row>
    <row r="195" spans="1:12" x14ac:dyDescent="0.3">
      <c r="A195" t="s">
        <v>3611</v>
      </c>
      <c r="B195" t="s">
        <v>3410</v>
      </c>
      <c r="C195">
        <v>2020</v>
      </c>
      <c r="D195" t="s">
        <v>3414</v>
      </c>
      <c r="E195" t="s">
        <v>3544</v>
      </c>
      <c r="F195">
        <v>0</v>
      </c>
      <c r="G195" t="s">
        <v>3438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 x14ac:dyDescent="0.3">
      <c r="A196" t="s">
        <v>3612</v>
      </c>
      <c r="B196" t="s">
        <v>3410</v>
      </c>
      <c r="C196">
        <v>2020</v>
      </c>
      <c r="D196" t="s">
        <v>3411</v>
      </c>
      <c r="E196" t="s">
        <v>3544</v>
      </c>
      <c r="F196">
        <v>218</v>
      </c>
      <c r="G196" t="s">
        <v>3544</v>
      </c>
      <c r="H196">
        <v>3</v>
      </c>
      <c r="I196">
        <v>0.41</v>
      </c>
      <c r="J196">
        <v>0</v>
      </c>
      <c r="K196">
        <v>0.41</v>
      </c>
      <c r="L196">
        <v>0</v>
      </c>
    </row>
    <row r="197" spans="1:12" x14ac:dyDescent="0.3">
      <c r="A197" t="s">
        <v>3613</v>
      </c>
      <c r="B197" t="s">
        <v>3410</v>
      </c>
      <c r="C197">
        <v>2020</v>
      </c>
      <c r="D197" t="s">
        <v>3414</v>
      </c>
      <c r="E197" t="s">
        <v>3458</v>
      </c>
      <c r="F197">
        <v>809</v>
      </c>
      <c r="G197" t="s">
        <v>3544</v>
      </c>
      <c r="H197">
        <v>9</v>
      </c>
      <c r="I197">
        <v>0</v>
      </c>
      <c r="J197">
        <v>0</v>
      </c>
      <c r="K197">
        <v>0</v>
      </c>
      <c r="L197">
        <v>0.11</v>
      </c>
    </row>
    <row r="198" spans="1:12" x14ac:dyDescent="0.3">
      <c r="A198" t="s">
        <v>3614</v>
      </c>
      <c r="B198" t="s">
        <v>3410</v>
      </c>
      <c r="C198">
        <v>2020</v>
      </c>
      <c r="D198" t="s">
        <v>3414</v>
      </c>
      <c r="E198" t="s">
        <v>3461</v>
      </c>
      <c r="F198">
        <v>797</v>
      </c>
      <c r="G198" t="s">
        <v>3461</v>
      </c>
      <c r="H198">
        <v>11</v>
      </c>
      <c r="I198">
        <v>0</v>
      </c>
      <c r="J198">
        <v>0</v>
      </c>
      <c r="K198">
        <v>0</v>
      </c>
      <c r="L198">
        <v>0</v>
      </c>
    </row>
    <row r="199" spans="1:12" x14ac:dyDescent="0.3">
      <c r="A199" t="s">
        <v>3615</v>
      </c>
      <c r="B199" t="s">
        <v>3410</v>
      </c>
      <c r="C199">
        <v>2020</v>
      </c>
      <c r="D199" t="s">
        <v>3416</v>
      </c>
      <c r="E199" t="s">
        <v>3447</v>
      </c>
      <c r="F199">
        <v>90</v>
      </c>
      <c r="G199" t="s">
        <v>3447</v>
      </c>
      <c r="H199">
        <v>1</v>
      </c>
      <c r="I199">
        <v>0</v>
      </c>
      <c r="J199">
        <v>0</v>
      </c>
      <c r="K199">
        <v>0</v>
      </c>
      <c r="L199">
        <v>0</v>
      </c>
    </row>
    <row r="200" spans="1:12" x14ac:dyDescent="0.3">
      <c r="A200" t="s">
        <v>3616</v>
      </c>
      <c r="B200" t="s">
        <v>3410</v>
      </c>
      <c r="C200">
        <v>2020</v>
      </c>
      <c r="D200" t="s">
        <v>3397</v>
      </c>
      <c r="E200" t="s">
        <v>3536</v>
      </c>
      <c r="F200">
        <v>450</v>
      </c>
      <c r="G200" t="s">
        <v>3536</v>
      </c>
      <c r="H200">
        <v>5</v>
      </c>
      <c r="I200">
        <v>0</v>
      </c>
      <c r="J200">
        <v>0</v>
      </c>
      <c r="K200">
        <v>0</v>
      </c>
      <c r="L200">
        <v>0</v>
      </c>
    </row>
    <row r="201" spans="1:12" x14ac:dyDescent="0.3">
      <c r="A201" t="s">
        <v>3141</v>
      </c>
      <c r="B201" t="s">
        <v>3410</v>
      </c>
      <c r="C201">
        <v>2020</v>
      </c>
      <c r="D201" t="s">
        <v>3416</v>
      </c>
      <c r="E201" t="s">
        <v>3476</v>
      </c>
      <c r="F201">
        <v>509</v>
      </c>
      <c r="G201" t="s">
        <v>3476</v>
      </c>
      <c r="H201">
        <v>7</v>
      </c>
      <c r="I201">
        <v>0.35</v>
      </c>
      <c r="J201">
        <v>0.18</v>
      </c>
      <c r="K201">
        <v>0.18</v>
      </c>
      <c r="L201">
        <v>0.35</v>
      </c>
    </row>
    <row r="202" spans="1:12" x14ac:dyDescent="0.3">
      <c r="A202" t="s">
        <v>3617</v>
      </c>
      <c r="B202" t="s">
        <v>3410</v>
      </c>
      <c r="C202">
        <v>2020</v>
      </c>
      <c r="D202" t="s">
        <v>3397</v>
      </c>
      <c r="E202" t="s">
        <v>3544</v>
      </c>
      <c r="F202">
        <v>810</v>
      </c>
      <c r="G202" t="s">
        <v>3432</v>
      </c>
      <c r="H202">
        <v>9</v>
      </c>
      <c r="I202">
        <v>0</v>
      </c>
      <c r="J202">
        <v>0</v>
      </c>
      <c r="K202">
        <v>0</v>
      </c>
      <c r="L202">
        <v>0.11</v>
      </c>
    </row>
    <row r="203" spans="1:12" x14ac:dyDescent="0.3">
      <c r="A203" t="s">
        <v>1682</v>
      </c>
      <c r="B203" t="s">
        <v>3410</v>
      </c>
      <c r="C203">
        <v>2020</v>
      </c>
      <c r="D203" t="s">
        <v>3411</v>
      </c>
      <c r="E203" t="s">
        <v>886</v>
      </c>
      <c r="F203">
        <v>88</v>
      </c>
      <c r="G203" t="s">
        <v>886</v>
      </c>
      <c r="H203">
        <v>4</v>
      </c>
      <c r="I203">
        <v>2.0499999999999998</v>
      </c>
      <c r="J203">
        <v>1.02</v>
      </c>
      <c r="K203">
        <v>1.02</v>
      </c>
      <c r="L203">
        <v>0</v>
      </c>
    </row>
    <row r="204" spans="1:12" x14ac:dyDescent="0.3">
      <c r="A204" t="s">
        <v>3618</v>
      </c>
      <c r="B204" t="s">
        <v>3410</v>
      </c>
      <c r="C204">
        <v>2020</v>
      </c>
      <c r="D204" t="s">
        <v>3416</v>
      </c>
      <c r="E204" t="s">
        <v>886</v>
      </c>
      <c r="F204">
        <v>370</v>
      </c>
      <c r="G204" t="s">
        <v>886</v>
      </c>
      <c r="H204">
        <v>5</v>
      </c>
      <c r="I204">
        <v>0.24</v>
      </c>
      <c r="J204">
        <v>0.24</v>
      </c>
      <c r="K204">
        <v>0</v>
      </c>
      <c r="L204">
        <v>0.49</v>
      </c>
    </row>
    <row r="205" spans="1:12" x14ac:dyDescent="0.3">
      <c r="A205" t="s">
        <v>3619</v>
      </c>
      <c r="B205" t="s">
        <v>3410</v>
      </c>
      <c r="C205">
        <v>2020</v>
      </c>
      <c r="D205" t="s">
        <v>3414</v>
      </c>
      <c r="E205" t="s">
        <v>3458</v>
      </c>
      <c r="F205">
        <v>0</v>
      </c>
      <c r="G205" t="s">
        <v>3458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 x14ac:dyDescent="0.3">
      <c r="A206" t="s">
        <v>3620</v>
      </c>
      <c r="B206" t="s">
        <v>3410</v>
      </c>
      <c r="C206">
        <v>2020</v>
      </c>
      <c r="D206" t="s">
        <v>3414</v>
      </c>
      <c r="E206" t="s">
        <v>3483</v>
      </c>
      <c r="F206">
        <v>187</v>
      </c>
      <c r="G206" t="s">
        <v>3483</v>
      </c>
      <c r="H206">
        <v>3</v>
      </c>
      <c r="I206">
        <v>0</v>
      </c>
      <c r="J206">
        <v>0</v>
      </c>
      <c r="K206">
        <v>0</v>
      </c>
      <c r="L206">
        <v>0.48</v>
      </c>
    </row>
    <row r="207" spans="1:12" x14ac:dyDescent="0.3">
      <c r="A207" t="s">
        <v>3621</v>
      </c>
      <c r="B207" t="s">
        <v>3410</v>
      </c>
      <c r="C207">
        <v>2020</v>
      </c>
      <c r="D207" t="s">
        <v>3397</v>
      </c>
      <c r="E207" t="s">
        <v>3504</v>
      </c>
      <c r="F207">
        <v>0</v>
      </c>
      <c r="G207" t="s">
        <v>3504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 x14ac:dyDescent="0.3">
      <c r="A208" t="s">
        <v>3622</v>
      </c>
      <c r="B208" t="s">
        <v>3410</v>
      </c>
      <c r="C208">
        <v>2020</v>
      </c>
      <c r="D208" t="s">
        <v>3414</v>
      </c>
      <c r="E208" t="s">
        <v>861</v>
      </c>
      <c r="F208">
        <v>122</v>
      </c>
      <c r="G208" t="s">
        <v>861</v>
      </c>
      <c r="H208">
        <v>3</v>
      </c>
      <c r="I208">
        <v>0</v>
      </c>
      <c r="J208">
        <v>0</v>
      </c>
      <c r="K208">
        <v>0</v>
      </c>
      <c r="L208">
        <v>0.74</v>
      </c>
    </row>
    <row r="209" spans="1:12" x14ac:dyDescent="0.3">
      <c r="A209" t="s">
        <v>3623</v>
      </c>
      <c r="B209" t="s">
        <v>3410</v>
      </c>
      <c r="C209">
        <v>2020</v>
      </c>
      <c r="D209" t="s">
        <v>3411</v>
      </c>
      <c r="E209" t="s">
        <v>3458</v>
      </c>
      <c r="F209">
        <v>190</v>
      </c>
      <c r="G209" t="s">
        <v>3458</v>
      </c>
      <c r="H209">
        <v>4</v>
      </c>
      <c r="I209">
        <v>0.47</v>
      </c>
      <c r="J209">
        <v>0</v>
      </c>
      <c r="K209">
        <v>0.47</v>
      </c>
      <c r="L209">
        <v>0</v>
      </c>
    </row>
    <row r="210" spans="1:12" x14ac:dyDescent="0.3">
      <c r="A210" t="s">
        <v>3624</v>
      </c>
      <c r="B210" t="s">
        <v>3410</v>
      </c>
      <c r="C210">
        <v>2020</v>
      </c>
      <c r="D210" t="s">
        <v>3411</v>
      </c>
      <c r="E210" t="s">
        <v>3489</v>
      </c>
      <c r="F210">
        <v>180</v>
      </c>
      <c r="G210" t="s">
        <v>3489</v>
      </c>
      <c r="H210">
        <v>2</v>
      </c>
      <c r="I210">
        <v>0</v>
      </c>
      <c r="J210">
        <v>0</v>
      </c>
      <c r="K210">
        <v>0</v>
      </c>
      <c r="L210">
        <v>0.5</v>
      </c>
    </row>
    <row r="211" spans="1:12" x14ac:dyDescent="0.3">
      <c r="A211" t="s">
        <v>3625</v>
      </c>
      <c r="B211" t="s">
        <v>3410</v>
      </c>
      <c r="C211">
        <v>2020</v>
      </c>
      <c r="D211" t="s">
        <v>3416</v>
      </c>
      <c r="E211" t="s">
        <v>3483</v>
      </c>
      <c r="F211">
        <v>0</v>
      </c>
      <c r="G211" t="s">
        <v>3483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 x14ac:dyDescent="0.3">
      <c r="A212" t="s">
        <v>3626</v>
      </c>
      <c r="B212" t="s">
        <v>3410</v>
      </c>
      <c r="C212">
        <v>2020</v>
      </c>
      <c r="D212" t="s">
        <v>3414</v>
      </c>
      <c r="E212" t="s">
        <v>3483</v>
      </c>
      <c r="F212">
        <v>0</v>
      </c>
      <c r="G212" t="s">
        <v>3483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 x14ac:dyDescent="0.3">
      <c r="A213" t="s">
        <v>3627</v>
      </c>
      <c r="B213" t="s">
        <v>3410</v>
      </c>
      <c r="C213">
        <v>2020</v>
      </c>
      <c r="D213" t="s">
        <v>3411</v>
      </c>
      <c r="E213" t="s">
        <v>3441</v>
      </c>
      <c r="F213">
        <v>280</v>
      </c>
      <c r="G213" t="s">
        <v>3442</v>
      </c>
      <c r="H213">
        <v>4</v>
      </c>
      <c r="I213">
        <v>0.96</v>
      </c>
      <c r="J213">
        <v>0</v>
      </c>
      <c r="K213">
        <v>0.96</v>
      </c>
      <c r="L213">
        <v>0.32</v>
      </c>
    </row>
    <row r="214" spans="1:12" x14ac:dyDescent="0.3">
      <c r="A214" t="s">
        <v>3628</v>
      </c>
      <c r="B214" t="s">
        <v>3410</v>
      </c>
      <c r="C214">
        <v>2020</v>
      </c>
      <c r="D214" t="s">
        <v>3416</v>
      </c>
      <c r="E214" t="s">
        <v>3447</v>
      </c>
      <c r="F214">
        <v>229</v>
      </c>
      <c r="G214" t="s">
        <v>3447</v>
      </c>
      <c r="H214">
        <v>8</v>
      </c>
      <c r="I214">
        <v>0</v>
      </c>
      <c r="J214">
        <v>0</v>
      </c>
      <c r="K214">
        <v>0</v>
      </c>
      <c r="L214">
        <v>0.39</v>
      </c>
    </row>
    <row r="215" spans="1:12" x14ac:dyDescent="0.3">
      <c r="A215" t="s">
        <v>3629</v>
      </c>
      <c r="B215" t="s">
        <v>3410</v>
      </c>
      <c r="C215">
        <v>2020</v>
      </c>
      <c r="D215" t="s">
        <v>3416</v>
      </c>
      <c r="E215" t="s">
        <v>3461</v>
      </c>
      <c r="F215">
        <v>498</v>
      </c>
      <c r="G215" t="s">
        <v>3461</v>
      </c>
      <c r="H215">
        <v>9</v>
      </c>
      <c r="I215">
        <v>0</v>
      </c>
      <c r="J215">
        <v>0</v>
      </c>
      <c r="K215">
        <v>0</v>
      </c>
      <c r="L215">
        <v>0.18</v>
      </c>
    </row>
    <row r="216" spans="1:12" x14ac:dyDescent="0.3">
      <c r="A216" t="s">
        <v>3630</v>
      </c>
      <c r="B216" t="s">
        <v>3410</v>
      </c>
      <c r="C216">
        <v>2020</v>
      </c>
      <c r="D216" t="s">
        <v>3416</v>
      </c>
      <c r="E216" t="s">
        <v>3461</v>
      </c>
      <c r="F216">
        <v>354</v>
      </c>
      <c r="G216" t="s">
        <v>3461</v>
      </c>
      <c r="H216">
        <v>6</v>
      </c>
      <c r="I216">
        <v>0.25</v>
      </c>
      <c r="J216">
        <v>0</v>
      </c>
      <c r="K216">
        <v>0.25</v>
      </c>
      <c r="L216">
        <v>0</v>
      </c>
    </row>
    <row r="217" spans="1:12" x14ac:dyDescent="0.3">
      <c r="A217" t="s">
        <v>3631</v>
      </c>
      <c r="B217" t="s">
        <v>3410</v>
      </c>
      <c r="C217">
        <v>2020</v>
      </c>
      <c r="D217" t="s">
        <v>3416</v>
      </c>
      <c r="E217" t="s">
        <v>3461</v>
      </c>
      <c r="F217">
        <v>686</v>
      </c>
      <c r="G217" t="s">
        <v>3461</v>
      </c>
      <c r="H217">
        <v>8</v>
      </c>
      <c r="I217">
        <v>0</v>
      </c>
      <c r="J217">
        <v>0</v>
      </c>
      <c r="K217">
        <v>0</v>
      </c>
      <c r="L217">
        <v>0</v>
      </c>
    </row>
    <row r="218" spans="1:12" x14ac:dyDescent="0.3">
      <c r="A218" t="s">
        <v>3632</v>
      </c>
      <c r="B218" t="s">
        <v>3410</v>
      </c>
      <c r="C218">
        <v>2020</v>
      </c>
      <c r="D218" t="s">
        <v>3416</v>
      </c>
      <c r="E218" t="s">
        <v>3461</v>
      </c>
      <c r="F218">
        <v>0</v>
      </c>
      <c r="G218" t="s">
        <v>3461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 x14ac:dyDescent="0.3">
      <c r="A219" t="s">
        <v>3633</v>
      </c>
      <c r="B219" t="s">
        <v>3410</v>
      </c>
      <c r="C219">
        <v>2020</v>
      </c>
      <c r="D219" t="s">
        <v>3416</v>
      </c>
      <c r="E219" t="s">
        <v>3504</v>
      </c>
      <c r="F219">
        <v>263</v>
      </c>
      <c r="G219" t="s">
        <v>3504</v>
      </c>
      <c r="H219">
        <v>7</v>
      </c>
      <c r="I219">
        <v>0</v>
      </c>
      <c r="J219">
        <v>0</v>
      </c>
      <c r="K219">
        <v>0</v>
      </c>
      <c r="L219">
        <v>0.34</v>
      </c>
    </row>
    <row r="220" spans="1:12" x14ac:dyDescent="0.3">
      <c r="A220" t="s">
        <v>3634</v>
      </c>
      <c r="B220" t="s">
        <v>3410</v>
      </c>
      <c r="C220">
        <v>2020</v>
      </c>
      <c r="D220" t="s">
        <v>3397</v>
      </c>
      <c r="E220" t="s">
        <v>3483</v>
      </c>
      <c r="F220">
        <v>0</v>
      </c>
      <c r="G220" t="s">
        <v>3483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 x14ac:dyDescent="0.3">
      <c r="A221" t="s">
        <v>3635</v>
      </c>
      <c r="B221" t="s">
        <v>3410</v>
      </c>
      <c r="C221">
        <v>2020</v>
      </c>
      <c r="D221" t="s">
        <v>3411</v>
      </c>
      <c r="E221" t="s">
        <v>3483</v>
      </c>
      <c r="F221">
        <v>578</v>
      </c>
      <c r="G221" t="s">
        <v>3483</v>
      </c>
      <c r="H221">
        <v>9</v>
      </c>
      <c r="I221">
        <v>0</v>
      </c>
      <c r="J221">
        <v>0</v>
      </c>
      <c r="K221">
        <v>0</v>
      </c>
      <c r="L221">
        <v>0</v>
      </c>
    </row>
    <row r="222" spans="1:12" x14ac:dyDescent="0.3">
      <c r="A222" t="s">
        <v>3636</v>
      </c>
      <c r="B222" t="s">
        <v>3410</v>
      </c>
      <c r="C222">
        <v>2020</v>
      </c>
      <c r="D222" t="s">
        <v>3414</v>
      </c>
      <c r="E222" t="s">
        <v>3483</v>
      </c>
      <c r="F222">
        <v>94</v>
      </c>
      <c r="G222" t="s">
        <v>3483</v>
      </c>
      <c r="H222">
        <v>2</v>
      </c>
      <c r="I222">
        <v>0</v>
      </c>
      <c r="J222">
        <v>0</v>
      </c>
      <c r="K222">
        <v>0</v>
      </c>
      <c r="L222">
        <v>0.96</v>
      </c>
    </row>
    <row r="223" spans="1:12" x14ac:dyDescent="0.3">
      <c r="A223" t="s">
        <v>2020</v>
      </c>
      <c r="B223" t="s">
        <v>3410</v>
      </c>
      <c r="C223">
        <v>2020</v>
      </c>
      <c r="D223" t="s">
        <v>3411</v>
      </c>
      <c r="E223" t="s">
        <v>875</v>
      </c>
      <c r="F223">
        <v>13</v>
      </c>
      <c r="G223" t="s">
        <v>875</v>
      </c>
      <c r="H223">
        <v>1</v>
      </c>
      <c r="I223">
        <v>6.92</v>
      </c>
      <c r="J223">
        <v>0</v>
      </c>
      <c r="K223">
        <v>6.92</v>
      </c>
      <c r="L223">
        <v>0</v>
      </c>
    </row>
    <row r="224" spans="1:12" x14ac:dyDescent="0.3">
      <c r="A224" t="s">
        <v>1887</v>
      </c>
      <c r="B224" t="s">
        <v>3410</v>
      </c>
      <c r="C224">
        <v>2020</v>
      </c>
      <c r="D224" t="s">
        <v>3411</v>
      </c>
      <c r="E224" t="s">
        <v>870</v>
      </c>
      <c r="F224">
        <v>867</v>
      </c>
      <c r="G224" t="s">
        <v>870</v>
      </c>
      <c r="H224">
        <v>10</v>
      </c>
      <c r="I224">
        <v>1.45</v>
      </c>
      <c r="J224">
        <v>0.52</v>
      </c>
      <c r="K224">
        <v>0.93</v>
      </c>
      <c r="L224">
        <v>0</v>
      </c>
    </row>
    <row r="225" spans="1:12" x14ac:dyDescent="0.3">
      <c r="A225" t="s">
        <v>3637</v>
      </c>
      <c r="B225" t="s">
        <v>3410</v>
      </c>
      <c r="C225">
        <v>2020</v>
      </c>
      <c r="D225" t="s">
        <v>3411</v>
      </c>
      <c r="E225" t="s">
        <v>875</v>
      </c>
      <c r="F225">
        <v>23</v>
      </c>
      <c r="G225" t="s">
        <v>875</v>
      </c>
      <c r="H225">
        <v>1</v>
      </c>
      <c r="I225">
        <v>0</v>
      </c>
      <c r="J225">
        <v>0</v>
      </c>
      <c r="K225">
        <v>0</v>
      </c>
      <c r="L225">
        <v>0</v>
      </c>
    </row>
    <row r="226" spans="1:12" x14ac:dyDescent="0.3">
      <c r="A226" t="s">
        <v>3638</v>
      </c>
      <c r="B226" t="s">
        <v>3410</v>
      </c>
      <c r="C226">
        <v>2020</v>
      </c>
      <c r="D226" t="s">
        <v>3414</v>
      </c>
      <c r="E226" t="s">
        <v>875</v>
      </c>
      <c r="F226">
        <v>0</v>
      </c>
      <c r="G226" t="s">
        <v>875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 x14ac:dyDescent="0.3">
      <c r="A227" t="s">
        <v>3639</v>
      </c>
      <c r="B227" t="s">
        <v>3410</v>
      </c>
      <c r="C227">
        <v>2020</v>
      </c>
      <c r="D227" t="s">
        <v>3416</v>
      </c>
      <c r="E227" t="s">
        <v>3483</v>
      </c>
      <c r="F227">
        <v>30</v>
      </c>
      <c r="G227" t="s">
        <v>3483</v>
      </c>
      <c r="H227">
        <v>1</v>
      </c>
      <c r="I227">
        <v>0</v>
      </c>
      <c r="J227">
        <v>0</v>
      </c>
      <c r="K227">
        <v>0</v>
      </c>
      <c r="L227">
        <v>0</v>
      </c>
    </row>
    <row r="228" spans="1:12" x14ac:dyDescent="0.3">
      <c r="A228" t="s">
        <v>3640</v>
      </c>
      <c r="B228" t="s">
        <v>3410</v>
      </c>
      <c r="C228">
        <v>2020</v>
      </c>
      <c r="D228" t="s">
        <v>3416</v>
      </c>
      <c r="E228" t="s">
        <v>3511</v>
      </c>
      <c r="F228">
        <v>208</v>
      </c>
      <c r="G228" t="s">
        <v>3511</v>
      </c>
      <c r="H228">
        <v>4</v>
      </c>
      <c r="I228">
        <v>0</v>
      </c>
      <c r="J228">
        <v>0</v>
      </c>
      <c r="K228">
        <v>0</v>
      </c>
      <c r="L228">
        <v>0</v>
      </c>
    </row>
    <row r="229" spans="1:12" x14ac:dyDescent="0.3">
      <c r="A229" t="s">
        <v>3641</v>
      </c>
      <c r="B229" t="s">
        <v>3410</v>
      </c>
      <c r="C229">
        <v>2020</v>
      </c>
      <c r="D229" t="s">
        <v>3416</v>
      </c>
      <c r="E229" t="s">
        <v>3642</v>
      </c>
      <c r="F229">
        <v>250</v>
      </c>
      <c r="G229" t="s">
        <v>3642</v>
      </c>
      <c r="H229">
        <v>5</v>
      </c>
      <c r="I229">
        <v>0</v>
      </c>
      <c r="J229">
        <v>0</v>
      </c>
      <c r="K229">
        <v>0</v>
      </c>
      <c r="L229">
        <v>0</v>
      </c>
    </row>
    <row r="230" spans="1:12" x14ac:dyDescent="0.3">
      <c r="A230" t="s">
        <v>3643</v>
      </c>
      <c r="B230" t="s">
        <v>3410</v>
      </c>
      <c r="C230">
        <v>2020</v>
      </c>
      <c r="D230" t="s">
        <v>3414</v>
      </c>
      <c r="E230" t="s">
        <v>3511</v>
      </c>
      <c r="F230">
        <v>180</v>
      </c>
      <c r="G230" t="s">
        <v>3511</v>
      </c>
      <c r="H230">
        <v>2</v>
      </c>
      <c r="I230">
        <v>0</v>
      </c>
      <c r="J230">
        <v>0</v>
      </c>
      <c r="K230">
        <v>0</v>
      </c>
      <c r="L230">
        <v>1</v>
      </c>
    </row>
    <row r="231" spans="1:12" x14ac:dyDescent="0.3">
      <c r="A231" t="s">
        <v>3644</v>
      </c>
      <c r="B231" t="s">
        <v>3410</v>
      </c>
      <c r="C231">
        <v>2020</v>
      </c>
      <c r="D231" t="s">
        <v>3414</v>
      </c>
      <c r="E231" t="s">
        <v>3483</v>
      </c>
      <c r="F231">
        <v>0</v>
      </c>
      <c r="G231" t="s">
        <v>875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 x14ac:dyDescent="0.3">
      <c r="A232" t="s">
        <v>3645</v>
      </c>
      <c r="B232" t="s">
        <v>3410</v>
      </c>
      <c r="C232">
        <v>2020</v>
      </c>
      <c r="D232" t="s">
        <v>3416</v>
      </c>
      <c r="E232" t="s">
        <v>3511</v>
      </c>
      <c r="F232">
        <v>757</v>
      </c>
      <c r="G232" t="s">
        <v>3511</v>
      </c>
      <c r="H232">
        <v>9</v>
      </c>
      <c r="I232">
        <v>0</v>
      </c>
      <c r="J232">
        <v>0</v>
      </c>
      <c r="K232">
        <v>0</v>
      </c>
      <c r="L232">
        <v>0.48</v>
      </c>
    </row>
    <row r="233" spans="1:12" x14ac:dyDescent="0.3">
      <c r="A233" t="s">
        <v>3646</v>
      </c>
      <c r="B233" t="s">
        <v>3410</v>
      </c>
      <c r="C233">
        <v>2020</v>
      </c>
      <c r="D233" t="s">
        <v>3414</v>
      </c>
      <c r="E233" t="s">
        <v>886</v>
      </c>
      <c r="F233">
        <v>83</v>
      </c>
      <c r="G233" t="s">
        <v>886</v>
      </c>
      <c r="H233">
        <v>1</v>
      </c>
      <c r="I233">
        <v>1.08</v>
      </c>
      <c r="J233">
        <v>1.08</v>
      </c>
      <c r="K233">
        <v>0</v>
      </c>
      <c r="L233">
        <v>0</v>
      </c>
    </row>
    <row r="234" spans="1:12" x14ac:dyDescent="0.3">
      <c r="A234" t="s">
        <v>3647</v>
      </c>
      <c r="B234" t="s">
        <v>3410</v>
      </c>
      <c r="C234">
        <v>2020</v>
      </c>
      <c r="D234" t="s">
        <v>3411</v>
      </c>
      <c r="E234" t="s">
        <v>3483</v>
      </c>
      <c r="F234">
        <v>7</v>
      </c>
      <c r="G234" t="s">
        <v>3483</v>
      </c>
      <c r="H234">
        <v>1</v>
      </c>
      <c r="I234">
        <v>0</v>
      </c>
      <c r="J234">
        <v>0</v>
      </c>
      <c r="K234">
        <v>0</v>
      </c>
      <c r="L234">
        <v>0</v>
      </c>
    </row>
    <row r="235" spans="1:12" x14ac:dyDescent="0.3">
      <c r="A235" t="s">
        <v>3648</v>
      </c>
      <c r="B235" t="s">
        <v>3410</v>
      </c>
      <c r="C235">
        <v>2020</v>
      </c>
      <c r="D235" t="s">
        <v>3416</v>
      </c>
      <c r="E235" t="s">
        <v>3511</v>
      </c>
      <c r="F235">
        <v>9</v>
      </c>
      <c r="G235" t="s">
        <v>3511</v>
      </c>
      <c r="H235">
        <v>1</v>
      </c>
      <c r="I235">
        <v>0</v>
      </c>
      <c r="J235">
        <v>0</v>
      </c>
      <c r="K235">
        <v>0</v>
      </c>
      <c r="L235">
        <v>0</v>
      </c>
    </row>
    <row r="236" spans="1:12" x14ac:dyDescent="0.3">
      <c r="A236" t="s">
        <v>3649</v>
      </c>
      <c r="B236" t="s">
        <v>3410</v>
      </c>
      <c r="C236">
        <v>2020</v>
      </c>
      <c r="D236" t="s">
        <v>3414</v>
      </c>
      <c r="E236" t="s">
        <v>3642</v>
      </c>
      <c r="F236">
        <v>450</v>
      </c>
      <c r="G236" t="s">
        <v>3642</v>
      </c>
      <c r="H236">
        <v>5</v>
      </c>
      <c r="I236">
        <v>0</v>
      </c>
      <c r="J236">
        <v>0</v>
      </c>
      <c r="K236">
        <v>0</v>
      </c>
      <c r="L236">
        <v>0</v>
      </c>
    </row>
    <row r="237" spans="1:12" x14ac:dyDescent="0.3">
      <c r="A237" t="s">
        <v>3650</v>
      </c>
      <c r="B237" t="s">
        <v>3410</v>
      </c>
      <c r="C237">
        <v>2020</v>
      </c>
      <c r="D237" t="s">
        <v>3411</v>
      </c>
      <c r="E237" t="s">
        <v>3483</v>
      </c>
      <c r="F237">
        <v>52</v>
      </c>
      <c r="G237" t="s">
        <v>3483</v>
      </c>
      <c r="H237">
        <v>2</v>
      </c>
      <c r="I237">
        <v>0</v>
      </c>
      <c r="J237">
        <v>0</v>
      </c>
      <c r="K237">
        <v>0</v>
      </c>
      <c r="L237">
        <v>0</v>
      </c>
    </row>
    <row r="238" spans="1:12" x14ac:dyDescent="0.3">
      <c r="A238" t="s">
        <v>3651</v>
      </c>
      <c r="B238" t="s">
        <v>3410</v>
      </c>
      <c r="C238">
        <v>2020</v>
      </c>
      <c r="D238" t="s">
        <v>3416</v>
      </c>
      <c r="E238" t="s">
        <v>3530</v>
      </c>
      <c r="F238">
        <v>269</v>
      </c>
      <c r="G238" t="s">
        <v>3530</v>
      </c>
      <c r="H238">
        <v>5</v>
      </c>
      <c r="I238">
        <v>0</v>
      </c>
      <c r="J238">
        <v>0</v>
      </c>
      <c r="K238">
        <v>0</v>
      </c>
      <c r="L238">
        <v>0.33</v>
      </c>
    </row>
    <row r="239" spans="1:12" x14ac:dyDescent="0.3">
      <c r="A239" t="s">
        <v>3652</v>
      </c>
      <c r="B239" t="s">
        <v>3410</v>
      </c>
      <c r="C239">
        <v>2020</v>
      </c>
      <c r="D239" t="s">
        <v>3411</v>
      </c>
      <c r="E239" t="s">
        <v>3489</v>
      </c>
      <c r="F239">
        <v>239</v>
      </c>
      <c r="G239" t="s">
        <v>3489</v>
      </c>
      <c r="H239">
        <v>4</v>
      </c>
      <c r="I239">
        <v>0</v>
      </c>
      <c r="J239">
        <v>0</v>
      </c>
      <c r="K239">
        <v>0</v>
      </c>
      <c r="L239">
        <v>0.38</v>
      </c>
    </row>
    <row r="240" spans="1:12" x14ac:dyDescent="0.3">
      <c r="A240" t="s">
        <v>3653</v>
      </c>
      <c r="B240" t="s">
        <v>3410</v>
      </c>
      <c r="C240">
        <v>2020</v>
      </c>
      <c r="D240" t="s">
        <v>3414</v>
      </c>
      <c r="E240" t="s">
        <v>3483</v>
      </c>
      <c r="F240">
        <v>0</v>
      </c>
      <c r="G240" t="s">
        <v>3483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 x14ac:dyDescent="0.3">
      <c r="A241" t="s">
        <v>3654</v>
      </c>
      <c r="B241" t="s">
        <v>3410</v>
      </c>
      <c r="C241">
        <v>2020</v>
      </c>
      <c r="D241" t="s">
        <v>3416</v>
      </c>
      <c r="E241" t="s">
        <v>3530</v>
      </c>
      <c r="F241">
        <v>416</v>
      </c>
      <c r="G241" t="s">
        <v>3530</v>
      </c>
      <c r="H241">
        <v>5</v>
      </c>
      <c r="I241">
        <v>0.43</v>
      </c>
      <c r="J241">
        <v>0</v>
      </c>
      <c r="K241">
        <v>0.43</v>
      </c>
      <c r="L241">
        <v>0.65</v>
      </c>
    </row>
    <row r="242" spans="1:12" x14ac:dyDescent="0.3">
      <c r="A242" t="s">
        <v>3655</v>
      </c>
      <c r="B242" t="s">
        <v>3410</v>
      </c>
      <c r="C242">
        <v>2020</v>
      </c>
      <c r="D242" t="s">
        <v>3414</v>
      </c>
      <c r="E242" t="s">
        <v>863</v>
      </c>
      <c r="F242">
        <v>107</v>
      </c>
      <c r="G242" t="s">
        <v>863</v>
      </c>
      <c r="H242">
        <v>2</v>
      </c>
      <c r="I242">
        <v>0</v>
      </c>
      <c r="J242">
        <v>0</v>
      </c>
      <c r="K242">
        <v>0</v>
      </c>
      <c r="L242">
        <v>0</v>
      </c>
    </row>
    <row r="243" spans="1:12" x14ac:dyDescent="0.3">
      <c r="A243" t="s">
        <v>3656</v>
      </c>
      <c r="B243" t="s">
        <v>3410</v>
      </c>
      <c r="C243">
        <v>2020</v>
      </c>
      <c r="D243" t="s">
        <v>3416</v>
      </c>
      <c r="E243" t="s">
        <v>3420</v>
      </c>
      <c r="F243">
        <v>250</v>
      </c>
      <c r="G243" t="s">
        <v>3420</v>
      </c>
      <c r="H243">
        <v>5</v>
      </c>
      <c r="I243">
        <v>0.36</v>
      </c>
      <c r="J243">
        <v>0.36</v>
      </c>
      <c r="K243">
        <v>0</v>
      </c>
      <c r="L243">
        <v>0.36</v>
      </c>
    </row>
    <row r="244" spans="1:12" x14ac:dyDescent="0.3">
      <c r="A244" t="s">
        <v>3657</v>
      </c>
      <c r="B244" t="s">
        <v>3410</v>
      </c>
      <c r="C244">
        <v>2020</v>
      </c>
      <c r="D244" t="s">
        <v>3397</v>
      </c>
      <c r="E244" t="s">
        <v>3441</v>
      </c>
      <c r="F244">
        <v>0</v>
      </c>
      <c r="G244" t="s">
        <v>3442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 x14ac:dyDescent="0.3">
      <c r="A245" t="s">
        <v>3658</v>
      </c>
      <c r="B245" t="s">
        <v>3410</v>
      </c>
      <c r="C245">
        <v>2020</v>
      </c>
      <c r="D245" t="s">
        <v>3416</v>
      </c>
      <c r="E245" t="s">
        <v>3432</v>
      </c>
      <c r="F245">
        <v>0</v>
      </c>
      <c r="G245" t="s">
        <v>3432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 x14ac:dyDescent="0.3">
      <c r="A246" t="s">
        <v>3659</v>
      </c>
      <c r="B246" t="s">
        <v>3410</v>
      </c>
      <c r="C246">
        <v>2020</v>
      </c>
      <c r="D246" t="s">
        <v>3411</v>
      </c>
      <c r="E246" t="s">
        <v>3544</v>
      </c>
      <c r="F246">
        <v>218</v>
      </c>
      <c r="G246" t="s">
        <v>3544</v>
      </c>
      <c r="H246">
        <v>3</v>
      </c>
      <c r="I246">
        <v>0.41</v>
      </c>
      <c r="J246">
        <v>0</v>
      </c>
      <c r="K246">
        <v>0.41</v>
      </c>
      <c r="L246">
        <v>0.41</v>
      </c>
    </row>
    <row r="247" spans="1:12" x14ac:dyDescent="0.3">
      <c r="A247" t="s">
        <v>3660</v>
      </c>
      <c r="B247" t="s">
        <v>3410</v>
      </c>
      <c r="C247">
        <v>2020</v>
      </c>
      <c r="D247" t="s">
        <v>3414</v>
      </c>
      <c r="E247" t="s">
        <v>3447</v>
      </c>
      <c r="F247">
        <v>900</v>
      </c>
      <c r="G247" t="s">
        <v>3447</v>
      </c>
      <c r="H247">
        <v>10</v>
      </c>
      <c r="I247">
        <v>0</v>
      </c>
      <c r="J247">
        <v>0</v>
      </c>
      <c r="K247">
        <v>0</v>
      </c>
      <c r="L247">
        <v>0.2</v>
      </c>
    </row>
    <row r="248" spans="1:12" x14ac:dyDescent="0.3">
      <c r="A248" t="s">
        <v>3197</v>
      </c>
      <c r="B248" t="s">
        <v>3410</v>
      </c>
      <c r="C248">
        <v>2020</v>
      </c>
      <c r="D248" t="s">
        <v>3414</v>
      </c>
      <c r="E248" t="s">
        <v>895</v>
      </c>
      <c r="F248">
        <v>143</v>
      </c>
      <c r="G248" t="s">
        <v>895</v>
      </c>
      <c r="H248">
        <v>2</v>
      </c>
      <c r="I248">
        <v>0</v>
      </c>
      <c r="J248">
        <v>0</v>
      </c>
      <c r="K248">
        <v>0</v>
      </c>
      <c r="L248">
        <v>0</v>
      </c>
    </row>
    <row r="249" spans="1:12" x14ac:dyDescent="0.3">
      <c r="A249" t="s">
        <v>3182</v>
      </c>
      <c r="B249" t="s">
        <v>3410</v>
      </c>
      <c r="C249">
        <v>2020</v>
      </c>
      <c r="D249" t="s">
        <v>3414</v>
      </c>
      <c r="E249" t="s">
        <v>895</v>
      </c>
      <c r="F249">
        <v>180</v>
      </c>
      <c r="G249" t="s">
        <v>895</v>
      </c>
      <c r="H249">
        <v>2</v>
      </c>
      <c r="I249">
        <v>0</v>
      </c>
      <c r="J249">
        <v>0</v>
      </c>
      <c r="K249">
        <v>0</v>
      </c>
      <c r="L249">
        <v>0.5</v>
      </c>
    </row>
    <row r="250" spans="1:12" x14ac:dyDescent="0.3">
      <c r="A250" t="s">
        <v>3661</v>
      </c>
      <c r="B250" t="s">
        <v>3410</v>
      </c>
      <c r="C250">
        <v>2020</v>
      </c>
      <c r="D250" t="s">
        <v>3411</v>
      </c>
      <c r="E250" t="s">
        <v>3467</v>
      </c>
      <c r="F250">
        <v>12</v>
      </c>
      <c r="G250" t="s">
        <v>3467</v>
      </c>
      <c r="H250">
        <v>2</v>
      </c>
      <c r="I250">
        <v>0</v>
      </c>
      <c r="J250">
        <v>0</v>
      </c>
      <c r="K250">
        <v>0</v>
      </c>
      <c r="L250">
        <v>0</v>
      </c>
    </row>
    <row r="251" spans="1:12" x14ac:dyDescent="0.3">
      <c r="A251" t="s">
        <v>1278</v>
      </c>
      <c r="B251" t="s">
        <v>3410</v>
      </c>
      <c r="C251">
        <v>2020</v>
      </c>
      <c r="D251" t="s">
        <v>3416</v>
      </c>
      <c r="E251" t="s">
        <v>869</v>
      </c>
      <c r="F251">
        <v>360</v>
      </c>
      <c r="G251" t="s">
        <v>869</v>
      </c>
      <c r="H251">
        <v>4</v>
      </c>
      <c r="I251">
        <v>0</v>
      </c>
      <c r="J251">
        <v>0</v>
      </c>
      <c r="K251">
        <v>0</v>
      </c>
      <c r="L251">
        <v>0.25</v>
      </c>
    </row>
    <row r="252" spans="1:12" x14ac:dyDescent="0.3">
      <c r="A252" t="s">
        <v>3662</v>
      </c>
      <c r="B252" t="s">
        <v>3410</v>
      </c>
      <c r="C252">
        <v>2020</v>
      </c>
      <c r="D252" t="s">
        <v>3414</v>
      </c>
      <c r="E252" t="s">
        <v>3420</v>
      </c>
      <c r="F252">
        <v>350</v>
      </c>
      <c r="G252" t="s">
        <v>3420</v>
      </c>
      <c r="H252">
        <v>4</v>
      </c>
      <c r="I252">
        <v>0</v>
      </c>
      <c r="J252">
        <v>0</v>
      </c>
      <c r="K252">
        <v>0</v>
      </c>
      <c r="L252">
        <v>0.77</v>
      </c>
    </row>
    <row r="253" spans="1:12" x14ac:dyDescent="0.3">
      <c r="A253" t="s">
        <v>3663</v>
      </c>
      <c r="B253" t="s">
        <v>3410</v>
      </c>
      <c r="C253">
        <v>2020</v>
      </c>
      <c r="D253" t="s">
        <v>3414</v>
      </c>
      <c r="E253" t="s">
        <v>3536</v>
      </c>
      <c r="F253">
        <v>13</v>
      </c>
      <c r="G253" t="s">
        <v>3536</v>
      </c>
      <c r="H253">
        <v>1</v>
      </c>
      <c r="I253">
        <v>0</v>
      </c>
      <c r="J253">
        <v>0</v>
      </c>
      <c r="K253">
        <v>0</v>
      </c>
      <c r="L253">
        <v>0</v>
      </c>
    </row>
    <row r="254" spans="1:12" x14ac:dyDescent="0.3">
      <c r="A254" t="s">
        <v>3664</v>
      </c>
      <c r="B254" t="s">
        <v>3410</v>
      </c>
      <c r="C254">
        <v>2020</v>
      </c>
      <c r="D254" t="s">
        <v>3414</v>
      </c>
      <c r="E254" t="s">
        <v>3435</v>
      </c>
      <c r="F254">
        <v>246</v>
      </c>
      <c r="G254" t="s">
        <v>3435</v>
      </c>
      <c r="H254">
        <v>3</v>
      </c>
      <c r="I254">
        <v>0</v>
      </c>
      <c r="J254">
        <v>0</v>
      </c>
      <c r="K254">
        <v>0</v>
      </c>
      <c r="L254">
        <v>0</v>
      </c>
    </row>
    <row r="255" spans="1:12" x14ac:dyDescent="0.3">
      <c r="A255" t="s">
        <v>3665</v>
      </c>
      <c r="B255" t="s">
        <v>3410</v>
      </c>
      <c r="C255">
        <v>2020</v>
      </c>
      <c r="D255" t="s">
        <v>3411</v>
      </c>
      <c r="E255" t="s">
        <v>3666</v>
      </c>
      <c r="F255">
        <v>0</v>
      </c>
      <c r="G255" t="s">
        <v>3666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 x14ac:dyDescent="0.3">
      <c r="A256" t="s">
        <v>3667</v>
      </c>
      <c r="B256" t="s">
        <v>3410</v>
      </c>
      <c r="C256">
        <v>2020</v>
      </c>
      <c r="D256" t="s">
        <v>3414</v>
      </c>
      <c r="E256" t="s">
        <v>3422</v>
      </c>
      <c r="F256">
        <v>540</v>
      </c>
      <c r="G256" t="s">
        <v>3422</v>
      </c>
      <c r="H256">
        <v>6</v>
      </c>
      <c r="I256">
        <v>0</v>
      </c>
      <c r="J256">
        <v>0</v>
      </c>
      <c r="K256">
        <v>0</v>
      </c>
      <c r="L256">
        <v>0.17</v>
      </c>
    </row>
    <row r="257" spans="1:12" x14ac:dyDescent="0.3">
      <c r="A257" t="s">
        <v>224</v>
      </c>
      <c r="B257" t="s">
        <v>3410</v>
      </c>
      <c r="C257">
        <v>2020</v>
      </c>
      <c r="D257" t="s">
        <v>3397</v>
      </c>
      <c r="E257" t="s">
        <v>3415</v>
      </c>
      <c r="F257">
        <v>900</v>
      </c>
      <c r="G257" t="s">
        <v>877</v>
      </c>
      <c r="H257">
        <v>10</v>
      </c>
      <c r="I257">
        <v>0</v>
      </c>
      <c r="J257">
        <v>0</v>
      </c>
      <c r="K257">
        <v>0</v>
      </c>
      <c r="L257">
        <v>0.1</v>
      </c>
    </row>
    <row r="258" spans="1:12" x14ac:dyDescent="0.3">
      <c r="A258" t="s">
        <v>3668</v>
      </c>
      <c r="B258" t="s">
        <v>3410</v>
      </c>
      <c r="C258">
        <v>2020</v>
      </c>
      <c r="D258" t="s">
        <v>3411</v>
      </c>
      <c r="E258" t="s">
        <v>3420</v>
      </c>
      <c r="F258">
        <v>354</v>
      </c>
      <c r="G258" t="s">
        <v>3420</v>
      </c>
      <c r="H258">
        <v>4</v>
      </c>
      <c r="I258">
        <v>0.76</v>
      </c>
      <c r="J258">
        <v>0</v>
      </c>
      <c r="K258">
        <v>0.76</v>
      </c>
      <c r="L258">
        <v>0.25</v>
      </c>
    </row>
    <row r="259" spans="1:12" x14ac:dyDescent="0.3">
      <c r="A259" t="s">
        <v>3669</v>
      </c>
      <c r="B259" t="s">
        <v>3410</v>
      </c>
      <c r="C259">
        <v>2020</v>
      </c>
      <c r="D259" t="s">
        <v>3416</v>
      </c>
      <c r="E259" t="s">
        <v>895</v>
      </c>
      <c r="F259">
        <v>563</v>
      </c>
      <c r="G259" t="s">
        <v>895</v>
      </c>
      <c r="H259">
        <v>8</v>
      </c>
      <c r="I259">
        <v>0.32</v>
      </c>
      <c r="J259">
        <v>0.32</v>
      </c>
      <c r="K259">
        <v>0</v>
      </c>
      <c r="L259">
        <v>0.32</v>
      </c>
    </row>
    <row r="260" spans="1:12" x14ac:dyDescent="0.3">
      <c r="A260" t="s">
        <v>3670</v>
      </c>
      <c r="B260" t="s">
        <v>3410</v>
      </c>
      <c r="C260">
        <v>2020</v>
      </c>
      <c r="D260" t="s">
        <v>3414</v>
      </c>
      <c r="E260" t="s">
        <v>895</v>
      </c>
      <c r="F260">
        <v>72</v>
      </c>
      <c r="G260" t="s">
        <v>895</v>
      </c>
      <c r="H260">
        <v>3</v>
      </c>
      <c r="I260">
        <v>0</v>
      </c>
      <c r="J260">
        <v>0</v>
      </c>
      <c r="K260">
        <v>0</v>
      </c>
      <c r="L260">
        <v>0</v>
      </c>
    </row>
    <row r="261" spans="1:12" x14ac:dyDescent="0.3">
      <c r="A261" t="s">
        <v>3671</v>
      </c>
      <c r="B261" t="s">
        <v>3410</v>
      </c>
      <c r="C261">
        <v>2020</v>
      </c>
      <c r="D261" t="s">
        <v>3414</v>
      </c>
      <c r="E261" t="s">
        <v>3447</v>
      </c>
      <c r="F261">
        <v>0</v>
      </c>
      <c r="G261" t="s">
        <v>3447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 x14ac:dyDescent="0.3">
      <c r="A262" t="s">
        <v>3672</v>
      </c>
      <c r="B262" t="s">
        <v>3410</v>
      </c>
      <c r="C262">
        <v>2020</v>
      </c>
      <c r="D262" t="s">
        <v>3414</v>
      </c>
      <c r="E262" t="s">
        <v>886</v>
      </c>
      <c r="F262">
        <v>540</v>
      </c>
      <c r="G262" t="s">
        <v>886</v>
      </c>
      <c r="H262">
        <v>6</v>
      </c>
      <c r="I262">
        <v>0</v>
      </c>
      <c r="J262">
        <v>0</v>
      </c>
      <c r="K262">
        <v>0</v>
      </c>
      <c r="L262">
        <v>0.33</v>
      </c>
    </row>
    <row r="263" spans="1:12" x14ac:dyDescent="0.3">
      <c r="A263" t="s">
        <v>3673</v>
      </c>
      <c r="B263" t="s">
        <v>3410</v>
      </c>
      <c r="C263">
        <v>2020</v>
      </c>
      <c r="D263" t="s">
        <v>3416</v>
      </c>
      <c r="E263" t="s">
        <v>3420</v>
      </c>
      <c r="F263">
        <v>572</v>
      </c>
      <c r="G263" t="s">
        <v>3420</v>
      </c>
      <c r="H263">
        <v>8</v>
      </c>
      <c r="I263">
        <v>0.47</v>
      </c>
      <c r="J263">
        <v>0.31</v>
      </c>
      <c r="K263">
        <v>0.16</v>
      </c>
      <c r="L263">
        <v>0.31</v>
      </c>
    </row>
    <row r="264" spans="1:12" x14ac:dyDescent="0.3">
      <c r="A264" t="s">
        <v>3674</v>
      </c>
      <c r="B264" t="s">
        <v>3410</v>
      </c>
      <c r="C264">
        <v>2020</v>
      </c>
      <c r="D264" t="s">
        <v>3411</v>
      </c>
      <c r="E264" t="s">
        <v>3420</v>
      </c>
      <c r="F264">
        <v>123</v>
      </c>
      <c r="G264" t="s">
        <v>3420</v>
      </c>
      <c r="H264">
        <v>3</v>
      </c>
      <c r="I264">
        <v>0</v>
      </c>
      <c r="J264">
        <v>0</v>
      </c>
      <c r="K264">
        <v>0</v>
      </c>
      <c r="L264">
        <v>0</v>
      </c>
    </row>
    <row r="265" spans="1:12" x14ac:dyDescent="0.3">
      <c r="A265" t="s">
        <v>3675</v>
      </c>
      <c r="B265" t="s">
        <v>3410</v>
      </c>
      <c r="C265">
        <v>2020</v>
      </c>
      <c r="D265" t="s">
        <v>3411</v>
      </c>
      <c r="E265" t="s">
        <v>3458</v>
      </c>
      <c r="F265">
        <v>416</v>
      </c>
      <c r="G265" t="s">
        <v>3458</v>
      </c>
      <c r="H265">
        <v>7</v>
      </c>
      <c r="I265">
        <v>0.43</v>
      </c>
      <c r="J265">
        <v>0</v>
      </c>
      <c r="K265">
        <v>0.43</v>
      </c>
      <c r="L265">
        <v>0.22</v>
      </c>
    </row>
    <row r="266" spans="1:12" x14ac:dyDescent="0.3">
      <c r="A266" t="s">
        <v>3676</v>
      </c>
      <c r="B266" t="s">
        <v>3410</v>
      </c>
      <c r="C266">
        <v>2020</v>
      </c>
      <c r="D266" t="s">
        <v>3414</v>
      </c>
      <c r="E266" t="s">
        <v>3536</v>
      </c>
      <c r="F266">
        <v>0</v>
      </c>
      <c r="G266" t="s">
        <v>3536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 x14ac:dyDescent="0.3">
      <c r="A267" t="s">
        <v>67</v>
      </c>
      <c r="B267" t="s">
        <v>3410</v>
      </c>
      <c r="C267">
        <v>2020</v>
      </c>
      <c r="D267" t="s">
        <v>3414</v>
      </c>
      <c r="E267" t="s">
        <v>877</v>
      </c>
      <c r="F267">
        <v>450</v>
      </c>
      <c r="G267" t="s">
        <v>877</v>
      </c>
      <c r="H267">
        <v>5</v>
      </c>
      <c r="I267">
        <v>0.6</v>
      </c>
      <c r="J267">
        <v>0.6</v>
      </c>
      <c r="K267">
        <v>0</v>
      </c>
      <c r="L267">
        <v>0</v>
      </c>
    </row>
    <row r="268" spans="1:12" x14ac:dyDescent="0.3">
      <c r="A268" t="s">
        <v>368</v>
      </c>
      <c r="B268" t="s">
        <v>3410</v>
      </c>
      <c r="C268">
        <v>2020</v>
      </c>
      <c r="D268" t="s">
        <v>3414</v>
      </c>
      <c r="E268" t="s">
        <v>863</v>
      </c>
      <c r="F268">
        <v>640</v>
      </c>
      <c r="G268" t="s">
        <v>863</v>
      </c>
      <c r="H268">
        <v>8</v>
      </c>
      <c r="I268">
        <v>0.14000000000000001</v>
      </c>
      <c r="J268">
        <v>0.14000000000000001</v>
      </c>
      <c r="K268">
        <v>0</v>
      </c>
      <c r="L268">
        <v>0.14000000000000001</v>
      </c>
    </row>
    <row r="269" spans="1:12" x14ac:dyDescent="0.3">
      <c r="A269" t="s">
        <v>3677</v>
      </c>
      <c r="B269" t="s">
        <v>3410</v>
      </c>
      <c r="C269">
        <v>2020</v>
      </c>
      <c r="D269" t="s">
        <v>3411</v>
      </c>
      <c r="E269" t="s">
        <v>3536</v>
      </c>
      <c r="F269">
        <v>24</v>
      </c>
      <c r="G269" t="s">
        <v>3536</v>
      </c>
      <c r="H269">
        <v>1</v>
      </c>
      <c r="I269">
        <v>0</v>
      </c>
      <c r="J269">
        <v>0</v>
      </c>
      <c r="K269">
        <v>0</v>
      </c>
      <c r="L269">
        <v>0</v>
      </c>
    </row>
    <row r="270" spans="1:12" x14ac:dyDescent="0.3">
      <c r="A270" t="s">
        <v>3678</v>
      </c>
      <c r="B270" t="s">
        <v>3410</v>
      </c>
      <c r="C270">
        <v>2020</v>
      </c>
      <c r="D270" t="s">
        <v>3416</v>
      </c>
      <c r="E270" t="s">
        <v>895</v>
      </c>
      <c r="F270">
        <v>0</v>
      </c>
      <c r="G270" t="s">
        <v>895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 x14ac:dyDescent="0.3">
      <c r="A271" t="s">
        <v>3679</v>
      </c>
      <c r="B271" t="s">
        <v>3410</v>
      </c>
      <c r="C271">
        <v>2020</v>
      </c>
      <c r="D271" t="s">
        <v>3411</v>
      </c>
      <c r="E271" t="s">
        <v>869</v>
      </c>
      <c r="F271">
        <v>0</v>
      </c>
      <c r="G271" t="s">
        <v>869</v>
      </c>
      <c r="H271">
        <v>1</v>
      </c>
      <c r="I271">
        <v>0</v>
      </c>
      <c r="J271">
        <v>0</v>
      </c>
      <c r="K271">
        <v>0</v>
      </c>
      <c r="L271">
        <v>0</v>
      </c>
    </row>
    <row r="272" spans="1:12" x14ac:dyDescent="0.3">
      <c r="A272" t="s">
        <v>3680</v>
      </c>
      <c r="B272" t="s">
        <v>3410</v>
      </c>
      <c r="C272">
        <v>2020</v>
      </c>
      <c r="D272" t="s">
        <v>3397</v>
      </c>
      <c r="E272" t="s">
        <v>3504</v>
      </c>
      <c r="F272">
        <v>720</v>
      </c>
      <c r="G272" t="s">
        <v>3504</v>
      </c>
      <c r="H272">
        <v>8</v>
      </c>
      <c r="I272">
        <v>0</v>
      </c>
      <c r="J272">
        <v>0</v>
      </c>
      <c r="K272">
        <v>0</v>
      </c>
      <c r="L272">
        <v>0</v>
      </c>
    </row>
    <row r="273" spans="1:12" x14ac:dyDescent="0.3">
      <c r="A273" t="s">
        <v>3681</v>
      </c>
      <c r="B273" t="s">
        <v>3410</v>
      </c>
      <c r="C273">
        <v>2020</v>
      </c>
      <c r="D273" t="s">
        <v>3411</v>
      </c>
      <c r="E273" t="s">
        <v>868</v>
      </c>
      <c r="F273">
        <v>90</v>
      </c>
      <c r="G273" t="s">
        <v>868</v>
      </c>
      <c r="H273">
        <v>1</v>
      </c>
      <c r="I273">
        <v>1</v>
      </c>
      <c r="J273">
        <v>0</v>
      </c>
      <c r="K273">
        <v>1</v>
      </c>
      <c r="L273">
        <v>0</v>
      </c>
    </row>
    <row r="274" spans="1:12" x14ac:dyDescent="0.3">
      <c r="A274" t="s">
        <v>3682</v>
      </c>
      <c r="B274" t="s">
        <v>3410</v>
      </c>
      <c r="C274">
        <v>2020</v>
      </c>
      <c r="D274" t="s">
        <v>3416</v>
      </c>
      <c r="E274" t="s">
        <v>3544</v>
      </c>
      <c r="F274">
        <v>548</v>
      </c>
      <c r="G274" t="s">
        <v>3544</v>
      </c>
      <c r="H274">
        <v>7</v>
      </c>
      <c r="I274">
        <v>0.16</v>
      </c>
      <c r="J274">
        <v>0.16</v>
      </c>
      <c r="K274">
        <v>0</v>
      </c>
      <c r="L274">
        <v>0.33</v>
      </c>
    </row>
    <row r="275" spans="1:12" x14ac:dyDescent="0.3">
      <c r="A275" t="s">
        <v>360</v>
      </c>
      <c r="B275" t="s">
        <v>3410</v>
      </c>
      <c r="C275">
        <v>2020</v>
      </c>
      <c r="D275" t="s">
        <v>3414</v>
      </c>
      <c r="E275" t="s">
        <v>889</v>
      </c>
      <c r="F275">
        <v>75</v>
      </c>
      <c r="G275" t="s">
        <v>889</v>
      </c>
      <c r="H275">
        <v>1</v>
      </c>
      <c r="I275">
        <v>0</v>
      </c>
      <c r="J275">
        <v>0</v>
      </c>
      <c r="K275">
        <v>0</v>
      </c>
      <c r="L275">
        <v>0</v>
      </c>
    </row>
    <row r="276" spans="1:12" x14ac:dyDescent="0.3">
      <c r="A276" t="s">
        <v>1470</v>
      </c>
      <c r="B276" t="s">
        <v>3410</v>
      </c>
      <c r="C276">
        <v>2020</v>
      </c>
      <c r="D276" t="s">
        <v>3414</v>
      </c>
      <c r="E276" t="s">
        <v>889</v>
      </c>
      <c r="F276">
        <v>632</v>
      </c>
      <c r="G276" t="s">
        <v>889</v>
      </c>
      <c r="H276">
        <v>8</v>
      </c>
      <c r="I276">
        <v>0.14000000000000001</v>
      </c>
      <c r="J276">
        <v>0.14000000000000001</v>
      </c>
      <c r="K276">
        <v>0</v>
      </c>
      <c r="L276">
        <v>0.14000000000000001</v>
      </c>
    </row>
    <row r="277" spans="1:12" x14ac:dyDescent="0.3">
      <c r="A277" t="s">
        <v>3683</v>
      </c>
      <c r="B277" t="s">
        <v>3410</v>
      </c>
      <c r="C277">
        <v>2020</v>
      </c>
      <c r="D277" t="s">
        <v>3416</v>
      </c>
      <c r="E277" t="s">
        <v>3427</v>
      </c>
      <c r="F277">
        <v>636</v>
      </c>
      <c r="G277" t="s">
        <v>3427</v>
      </c>
      <c r="H277">
        <v>8</v>
      </c>
      <c r="I277">
        <v>0.28000000000000003</v>
      </c>
      <c r="J277">
        <v>0</v>
      </c>
      <c r="K277">
        <v>0.28000000000000003</v>
      </c>
      <c r="L277">
        <v>0.28000000000000003</v>
      </c>
    </row>
    <row r="278" spans="1:12" x14ac:dyDescent="0.3">
      <c r="A278" t="s">
        <v>3684</v>
      </c>
      <c r="B278" t="s">
        <v>3410</v>
      </c>
      <c r="C278">
        <v>2020</v>
      </c>
      <c r="D278" t="s">
        <v>3411</v>
      </c>
      <c r="E278" t="s">
        <v>863</v>
      </c>
      <c r="F278">
        <v>0</v>
      </c>
      <c r="G278" t="s">
        <v>863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 x14ac:dyDescent="0.3">
      <c r="A279" t="s">
        <v>3685</v>
      </c>
      <c r="B279" t="s">
        <v>3410</v>
      </c>
      <c r="C279">
        <v>2020</v>
      </c>
      <c r="D279" t="s">
        <v>3416</v>
      </c>
      <c r="E279" t="s">
        <v>3536</v>
      </c>
      <c r="F279">
        <v>417</v>
      </c>
      <c r="G279" t="s">
        <v>3536</v>
      </c>
      <c r="H279">
        <v>7</v>
      </c>
      <c r="I279">
        <v>0.22</v>
      </c>
      <c r="J279">
        <v>0.22</v>
      </c>
      <c r="K279">
        <v>0</v>
      </c>
      <c r="L279">
        <v>0</v>
      </c>
    </row>
    <row r="280" spans="1:12" x14ac:dyDescent="0.3">
      <c r="A280" t="s">
        <v>3686</v>
      </c>
      <c r="B280" t="s">
        <v>3410</v>
      </c>
      <c r="C280">
        <v>2020</v>
      </c>
      <c r="D280" t="s">
        <v>3414</v>
      </c>
      <c r="E280" t="s">
        <v>3458</v>
      </c>
      <c r="F280">
        <v>696</v>
      </c>
      <c r="G280" t="s">
        <v>3458</v>
      </c>
      <c r="H280">
        <v>8</v>
      </c>
      <c r="I280">
        <v>0</v>
      </c>
      <c r="J280">
        <v>0</v>
      </c>
      <c r="K280">
        <v>0</v>
      </c>
      <c r="L280">
        <v>0.13</v>
      </c>
    </row>
    <row r="281" spans="1:12" x14ac:dyDescent="0.3">
      <c r="A281" t="s">
        <v>3687</v>
      </c>
      <c r="B281" t="s">
        <v>3410</v>
      </c>
      <c r="C281">
        <v>2020</v>
      </c>
      <c r="D281" t="s">
        <v>3416</v>
      </c>
      <c r="E281" t="s">
        <v>860</v>
      </c>
      <c r="F281">
        <v>30</v>
      </c>
      <c r="G281" t="s">
        <v>860</v>
      </c>
      <c r="H281">
        <v>1</v>
      </c>
      <c r="I281">
        <v>0</v>
      </c>
      <c r="J281">
        <v>0</v>
      </c>
      <c r="K281">
        <v>0</v>
      </c>
      <c r="L281">
        <v>0</v>
      </c>
    </row>
    <row r="282" spans="1:12" x14ac:dyDescent="0.3">
      <c r="A282" t="s">
        <v>3688</v>
      </c>
      <c r="B282" t="s">
        <v>3410</v>
      </c>
      <c r="C282">
        <v>2020</v>
      </c>
      <c r="D282" t="s">
        <v>3416</v>
      </c>
      <c r="E282" t="s">
        <v>3544</v>
      </c>
      <c r="F282">
        <v>0</v>
      </c>
      <c r="G282" t="s">
        <v>3544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 x14ac:dyDescent="0.3">
      <c r="A283" t="s">
        <v>209</v>
      </c>
      <c r="B283" t="s">
        <v>3410</v>
      </c>
      <c r="C283">
        <v>2020</v>
      </c>
      <c r="D283" t="s">
        <v>3416</v>
      </c>
      <c r="E283" t="s">
        <v>891</v>
      </c>
      <c r="F283">
        <v>682</v>
      </c>
      <c r="G283" t="s">
        <v>891</v>
      </c>
      <c r="H283">
        <v>8</v>
      </c>
      <c r="I283">
        <v>1.06</v>
      </c>
      <c r="J283">
        <v>0.66</v>
      </c>
      <c r="K283">
        <v>0.4</v>
      </c>
      <c r="L283">
        <v>0.13</v>
      </c>
    </row>
    <row r="284" spans="1:12" x14ac:dyDescent="0.3">
      <c r="A284" t="s">
        <v>247</v>
      </c>
      <c r="B284" t="s">
        <v>3410</v>
      </c>
      <c r="C284">
        <v>2020</v>
      </c>
      <c r="D284" t="s">
        <v>3397</v>
      </c>
      <c r="E284" t="s">
        <v>890</v>
      </c>
      <c r="F284">
        <v>0</v>
      </c>
      <c r="G284" t="s">
        <v>890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 x14ac:dyDescent="0.3">
      <c r="A285" t="s">
        <v>3689</v>
      </c>
      <c r="B285" t="s">
        <v>3410</v>
      </c>
      <c r="C285">
        <v>2020</v>
      </c>
      <c r="D285" t="s">
        <v>3411</v>
      </c>
      <c r="E285" t="s">
        <v>3544</v>
      </c>
      <c r="F285">
        <v>746</v>
      </c>
      <c r="G285" t="s">
        <v>3544</v>
      </c>
      <c r="H285">
        <v>9</v>
      </c>
      <c r="I285">
        <v>0.24</v>
      </c>
      <c r="J285">
        <v>0.24</v>
      </c>
      <c r="K285">
        <v>0</v>
      </c>
      <c r="L285">
        <v>0</v>
      </c>
    </row>
    <row r="286" spans="1:12" x14ac:dyDescent="0.3">
      <c r="A286" t="s">
        <v>3690</v>
      </c>
      <c r="B286" t="s">
        <v>3410</v>
      </c>
      <c r="C286">
        <v>2020</v>
      </c>
      <c r="D286" t="s">
        <v>3416</v>
      </c>
      <c r="E286" t="s">
        <v>3544</v>
      </c>
      <c r="F286">
        <v>458</v>
      </c>
      <c r="G286" t="s">
        <v>3544</v>
      </c>
      <c r="H286">
        <v>7</v>
      </c>
      <c r="I286">
        <v>0</v>
      </c>
      <c r="J286">
        <v>0</v>
      </c>
      <c r="K286">
        <v>0</v>
      </c>
      <c r="L286">
        <v>0.59</v>
      </c>
    </row>
    <row r="287" spans="1:12" x14ac:dyDescent="0.3">
      <c r="A287" t="s">
        <v>3691</v>
      </c>
      <c r="B287" t="s">
        <v>3410</v>
      </c>
      <c r="C287">
        <v>2020</v>
      </c>
      <c r="D287" t="s">
        <v>3416</v>
      </c>
      <c r="E287" t="s">
        <v>3536</v>
      </c>
      <c r="F287">
        <v>958</v>
      </c>
      <c r="G287" t="s">
        <v>3536</v>
      </c>
      <c r="H287">
        <v>11</v>
      </c>
      <c r="I287">
        <v>0.28000000000000003</v>
      </c>
      <c r="J287">
        <v>0.19</v>
      </c>
      <c r="K287">
        <v>0.09</v>
      </c>
      <c r="L287">
        <v>0.28000000000000003</v>
      </c>
    </row>
    <row r="288" spans="1:12" x14ac:dyDescent="0.3">
      <c r="A288" t="s">
        <v>3692</v>
      </c>
      <c r="B288" t="s">
        <v>3410</v>
      </c>
      <c r="C288">
        <v>2020</v>
      </c>
      <c r="D288" t="s">
        <v>3414</v>
      </c>
      <c r="E288" t="s">
        <v>3509</v>
      </c>
      <c r="F288">
        <v>90</v>
      </c>
      <c r="G288" t="s">
        <v>3509</v>
      </c>
      <c r="H288">
        <v>1</v>
      </c>
      <c r="I288">
        <v>0</v>
      </c>
      <c r="J288">
        <v>0</v>
      </c>
      <c r="K288">
        <v>0</v>
      </c>
      <c r="L288">
        <v>0</v>
      </c>
    </row>
    <row r="289" spans="1:12" x14ac:dyDescent="0.3">
      <c r="A289" t="s">
        <v>3693</v>
      </c>
      <c r="B289" t="s">
        <v>3410</v>
      </c>
      <c r="C289">
        <v>2020</v>
      </c>
      <c r="D289" t="s">
        <v>3416</v>
      </c>
      <c r="E289" t="s">
        <v>3461</v>
      </c>
      <c r="F289">
        <v>1026</v>
      </c>
      <c r="G289" t="s">
        <v>3461</v>
      </c>
      <c r="H289">
        <v>12</v>
      </c>
      <c r="I289">
        <v>0.44</v>
      </c>
      <c r="J289">
        <v>0.18</v>
      </c>
      <c r="K289">
        <v>0.26</v>
      </c>
      <c r="L289">
        <v>0.26</v>
      </c>
    </row>
    <row r="290" spans="1:12" x14ac:dyDescent="0.3">
      <c r="A290" t="s">
        <v>3694</v>
      </c>
      <c r="B290" t="s">
        <v>3410</v>
      </c>
      <c r="C290">
        <v>2020</v>
      </c>
      <c r="D290" t="s">
        <v>3414</v>
      </c>
      <c r="E290" t="s">
        <v>3461</v>
      </c>
      <c r="F290">
        <v>174</v>
      </c>
      <c r="G290" t="s">
        <v>3461</v>
      </c>
      <c r="H290">
        <v>2</v>
      </c>
      <c r="I290">
        <v>0.52</v>
      </c>
      <c r="J290">
        <v>0.52</v>
      </c>
      <c r="K290">
        <v>0</v>
      </c>
      <c r="L290">
        <v>0</v>
      </c>
    </row>
    <row r="291" spans="1:12" x14ac:dyDescent="0.3">
      <c r="A291" t="s">
        <v>3695</v>
      </c>
      <c r="B291" t="s">
        <v>3410</v>
      </c>
      <c r="C291">
        <v>2020</v>
      </c>
      <c r="D291" t="s">
        <v>3411</v>
      </c>
      <c r="E291" t="s">
        <v>3478</v>
      </c>
      <c r="F291">
        <v>71</v>
      </c>
      <c r="G291" t="s">
        <v>3478</v>
      </c>
      <c r="H291">
        <v>2</v>
      </c>
      <c r="I291">
        <v>0</v>
      </c>
      <c r="J291">
        <v>0</v>
      </c>
      <c r="K291">
        <v>0</v>
      </c>
      <c r="L291">
        <v>0</v>
      </c>
    </row>
    <row r="292" spans="1:12" x14ac:dyDescent="0.3">
      <c r="A292" t="s">
        <v>3696</v>
      </c>
      <c r="B292" t="s">
        <v>3410</v>
      </c>
      <c r="C292">
        <v>2020</v>
      </c>
      <c r="D292" t="s">
        <v>3416</v>
      </c>
      <c r="E292" t="s">
        <v>3527</v>
      </c>
      <c r="F292">
        <v>0</v>
      </c>
      <c r="G292" t="s">
        <v>3527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 x14ac:dyDescent="0.3">
      <c r="A293" t="s">
        <v>3697</v>
      </c>
      <c r="B293" t="s">
        <v>3410</v>
      </c>
      <c r="C293">
        <v>2020</v>
      </c>
      <c r="D293" t="s">
        <v>3411</v>
      </c>
      <c r="E293" t="s">
        <v>3509</v>
      </c>
      <c r="F293">
        <v>274</v>
      </c>
      <c r="G293" t="s">
        <v>3509</v>
      </c>
      <c r="H293">
        <v>6</v>
      </c>
      <c r="I293">
        <v>0.99</v>
      </c>
      <c r="J293">
        <v>0</v>
      </c>
      <c r="K293">
        <v>0.99</v>
      </c>
      <c r="L293">
        <v>0.66</v>
      </c>
    </row>
    <row r="294" spans="1:12" x14ac:dyDescent="0.3">
      <c r="A294" t="s">
        <v>3698</v>
      </c>
      <c r="B294" t="s">
        <v>3410</v>
      </c>
      <c r="C294">
        <v>2020</v>
      </c>
      <c r="D294" t="s">
        <v>3397</v>
      </c>
      <c r="E294" t="s">
        <v>3478</v>
      </c>
      <c r="F294">
        <v>0</v>
      </c>
      <c r="G294" t="s">
        <v>3478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 x14ac:dyDescent="0.3">
      <c r="A295" t="s">
        <v>3699</v>
      </c>
      <c r="B295" t="s">
        <v>3410</v>
      </c>
      <c r="C295">
        <v>2020</v>
      </c>
      <c r="D295" t="s">
        <v>3416</v>
      </c>
      <c r="E295" t="s">
        <v>889</v>
      </c>
      <c r="F295">
        <v>465</v>
      </c>
      <c r="G295" t="s">
        <v>889</v>
      </c>
      <c r="H295">
        <v>6</v>
      </c>
      <c r="I295">
        <v>0.19</v>
      </c>
      <c r="J295">
        <v>0.19</v>
      </c>
      <c r="K295">
        <v>0</v>
      </c>
      <c r="L295">
        <v>0</v>
      </c>
    </row>
    <row r="296" spans="1:12" x14ac:dyDescent="0.3">
      <c r="A296" t="s">
        <v>3137</v>
      </c>
      <c r="B296" t="s">
        <v>3410</v>
      </c>
      <c r="C296">
        <v>2020</v>
      </c>
      <c r="D296" t="s">
        <v>3411</v>
      </c>
      <c r="E296" t="s">
        <v>3476</v>
      </c>
      <c r="F296">
        <v>841</v>
      </c>
      <c r="G296" t="s">
        <v>3476</v>
      </c>
      <c r="H296">
        <v>11</v>
      </c>
      <c r="I296">
        <v>0.11</v>
      </c>
      <c r="J296">
        <v>0</v>
      </c>
      <c r="K296">
        <v>0.11</v>
      </c>
      <c r="L296">
        <v>0.54</v>
      </c>
    </row>
    <row r="297" spans="1:12" x14ac:dyDescent="0.3">
      <c r="A297" t="s">
        <v>3700</v>
      </c>
      <c r="B297" t="s">
        <v>3410</v>
      </c>
      <c r="C297">
        <v>2020</v>
      </c>
      <c r="D297" t="s">
        <v>3414</v>
      </c>
      <c r="E297" t="s">
        <v>875</v>
      </c>
      <c r="F297">
        <v>79</v>
      </c>
      <c r="G297" t="s">
        <v>875</v>
      </c>
      <c r="H297">
        <v>1</v>
      </c>
      <c r="I297">
        <v>0</v>
      </c>
      <c r="J297">
        <v>0</v>
      </c>
      <c r="K297">
        <v>0</v>
      </c>
      <c r="L297">
        <v>1.1399999999999999</v>
      </c>
    </row>
    <row r="298" spans="1:12" x14ac:dyDescent="0.3">
      <c r="A298" t="s">
        <v>3701</v>
      </c>
      <c r="B298" t="s">
        <v>3410</v>
      </c>
      <c r="C298">
        <v>2020</v>
      </c>
      <c r="D298" t="s">
        <v>3414</v>
      </c>
      <c r="E298" t="s">
        <v>3427</v>
      </c>
      <c r="F298">
        <v>496</v>
      </c>
      <c r="G298" t="s">
        <v>3427</v>
      </c>
      <c r="H298">
        <v>6</v>
      </c>
      <c r="I298">
        <v>0.18</v>
      </c>
      <c r="J298">
        <v>0.18</v>
      </c>
      <c r="K298">
        <v>0</v>
      </c>
      <c r="L298">
        <v>0.54</v>
      </c>
    </row>
    <row r="299" spans="1:12" x14ac:dyDescent="0.3">
      <c r="A299" t="s">
        <v>3702</v>
      </c>
      <c r="B299" t="s">
        <v>3410</v>
      </c>
      <c r="C299">
        <v>2020</v>
      </c>
      <c r="D299" t="s">
        <v>3414</v>
      </c>
      <c r="E299" t="s">
        <v>3441</v>
      </c>
      <c r="F299">
        <v>18</v>
      </c>
      <c r="G299" t="s">
        <v>3438</v>
      </c>
      <c r="H299">
        <v>1</v>
      </c>
      <c r="I299">
        <v>0</v>
      </c>
      <c r="J299">
        <v>0</v>
      </c>
      <c r="K299">
        <v>0</v>
      </c>
      <c r="L299">
        <v>0</v>
      </c>
    </row>
    <row r="300" spans="1:12" x14ac:dyDescent="0.3">
      <c r="A300" t="s">
        <v>3703</v>
      </c>
      <c r="B300" t="s">
        <v>3410</v>
      </c>
      <c r="C300">
        <v>2020</v>
      </c>
      <c r="D300" t="s">
        <v>3416</v>
      </c>
      <c r="E300" t="s">
        <v>880</v>
      </c>
      <c r="F300">
        <v>0</v>
      </c>
      <c r="G300" t="s">
        <v>880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 x14ac:dyDescent="0.3">
      <c r="A301" t="s">
        <v>3704</v>
      </c>
      <c r="B301" t="s">
        <v>3410</v>
      </c>
      <c r="C301">
        <v>2020</v>
      </c>
      <c r="D301" t="s">
        <v>3414</v>
      </c>
      <c r="E301" t="s">
        <v>3432</v>
      </c>
      <c r="F301">
        <v>90</v>
      </c>
      <c r="G301" t="s">
        <v>3432</v>
      </c>
      <c r="H301">
        <v>1</v>
      </c>
      <c r="I301">
        <v>0</v>
      </c>
      <c r="J301">
        <v>0</v>
      </c>
      <c r="K301">
        <v>0</v>
      </c>
      <c r="L301">
        <v>0</v>
      </c>
    </row>
    <row r="302" spans="1:12" x14ac:dyDescent="0.3">
      <c r="A302" t="s">
        <v>3705</v>
      </c>
      <c r="B302" t="s">
        <v>3410</v>
      </c>
      <c r="C302">
        <v>2020</v>
      </c>
      <c r="D302" t="s">
        <v>3397</v>
      </c>
      <c r="E302" t="s">
        <v>3438</v>
      </c>
      <c r="F302">
        <v>0</v>
      </c>
      <c r="G302" t="s">
        <v>3438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 x14ac:dyDescent="0.3">
      <c r="A303" t="s">
        <v>3706</v>
      </c>
      <c r="B303" t="s">
        <v>3410</v>
      </c>
      <c r="C303">
        <v>2020</v>
      </c>
      <c r="D303" t="s">
        <v>3414</v>
      </c>
      <c r="E303" t="s">
        <v>3489</v>
      </c>
      <c r="F303">
        <v>90</v>
      </c>
      <c r="G303" t="s">
        <v>3489</v>
      </c>
      <c r="H303">
        <v>1</v>
      </c>
      <c r="I303">
        <v>0</v>
      </c>
      <c r="J303">
        <v>0</v>
      </c>
      <c r="K303">
        <v>0</v>
      </c>
      <c r="L303">
        <v>1</v>
      </c>
    </row>
    <row r="304" spans="1:12" x14ac:dyDescent="0.3">
      <c r="A304" t="s">
        <v>3707</v>
      </c>
      <c r="B304" t="s">
        <v>3410</v>
      </c>
      <c r="C304">
        <v>2020</v>
      </c>
      <c r="D304" t="s">
        <v>3414</v>
      </c>
      <c r="E304" t="s">
        <v>878</v>
      </c>
      <c r="F304">
        <v>660</v>
      </c>
      <c r="G304" t="s">
        <v>878</v>
      </c>
      <c r="H304">
        <v>8</v>
      </c>
      <c r="I304">
        <v>0.27</v>
      </c>
      <c r="J304">
        <v>0.14000000000000001</v>
      </c>
      <c r="K304">
        <v>0.14000000000000001</v>
      </c>
      <c r="L304">
        <v>0.14000000000000001</v>
      </c>
    </row>
    <row r="305" spans="1:12" x14ac:dyDescent="0.3">
      <c r="A305" t="s">
        <v>3708</v>
      </c>
      <c r="B305" t="s">
        <v>3410</v>
      </c>
      <c r="C305">
        <v>2020</v>
      </c>
      <c r="D305" t="s">
        <v>3414</v>
      </c>
      <c r="E305" t="s">
        <v>895</v>
      </c>
      <c r="F305">
        <v>540</v>
      </c>
      <c r="G305" t="s">
        <v>895</v>
      </c>
      <c r="H305">
        <v>6</v>
      </c>
      <c r="I305">
        <v>0.17</v>
      </c>
      <c r="J305">
        <v>0.17</v>
      </c>
      <c r="K305">
        <v>0</v>
      </c>
      <c r="L305">
        <v>0.33</v>
      </c>
    </row>
    <row r="306" spans="1:12" x14ac:dyDescent="0.3">
      <c r="A306" t="s">
        <v>3709</v>
      </c>
      <c r="B306" t="s">
        <v>3410</v>
      </c>
      <c r="C306">
        <v>2020</v>
      </c>
      <c r="D306" t="s">
        <v>3414</v>
      </c>
      <c r="E306" t="s">
        <v>3478</v>
      </c>
      <c r="F306">
        <v>0</v>
      </c>
      <c r="G306" t="s">
        <v>3478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 x14ac:dyDescent="0.3">
      <c r="A307" t="s">
        <v>3710</v>
      </c>
      <c r="B307" t="s">
        <v>3410</v>
      </c>
      <c r="C307">
        <v>2020</v>
      </c>
      <c r="D307" t="s">
        <v>3416</v>
      </c>
      <c r="E307" t="s">
        <v>3478</v>
      </c>
      <c r="F307">
        <v>234</v>
      </c>
      <c r="G307" t="s">
        <v>3478</v>
      </c>
      <c r="H307">
        <v>4</v>
      </c>
      <c r="I307">
        <v>0</v>
      </c>
      <c r="J307">
        <v>0</v>
      </c>
      <c r="K307">
        <v>0</v>
      </c>
      <c r="L307">
        <v>0</v>
      </c>
    </row>
    <row r="308" spans="1:12" x14ac:dyDescent="0.3">
      <c r="A308" t="s">
        <v>3711</v>
      </c>
      <c r="B308" t="s">
        <v>3410</v>
      </c>
      <c r="C308">
        <v>2020</v>
      </c>
      <c r="D308" t="s">
        <v>3414</v>
      </c>
      <c r="E308" t="s">
        <v>3435</v>
      </c>
      <c r="F308">
        <v>0</v>
      </c>
      <c r="G308" t="s">
        <v>3435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 x14ac:dyDescent="0.3">
      <c r="A309" t="s">
        <v>3712</v>
      </c>
      <c r="B309" t="s">
        <v>3410</v>
      </c>
      <c r="C309">
        <v>2020</v>
      </c>
      <c r="D309" t="s">
        <v>3397</v>
      </c>
      <c r="E309" t="s">
        <v>3435</v>
      </c>
      <c r="F309">
        <v>0</v>
      </c>
      <c r="G309" t="s">
        <v>3435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 x14ac:dyDescent="0.3">
      <c r="A310" t="s">
        <v>3713</v>
      </c>
      <c r="B310" t="s">
        <v>3410</v>
      </c>
      <c r="C310">
        <v>2020</v>
      </c>
      <c r="D310" t="s">
        <v>3416</v>
      </c>
      <c r="E310" t="s">
        <v>3527</v>
      </c>
      <c r="F310">
        <v>90</v>
      </c>
      <c r="G310" t="s">
        <v>3714</v>
      </c>
      <c r="H310">
        <v>1</v>
      </c>
      <c r="I310">
        <v>0</v>
      </c>
      <c r="J310">
        <v>0</v>
      </c>
      <c r="K310">
        <v>0</v>
      </c>
      <c r="L310">
        <v>0</v>
      </c>
    </row>
    <row r="311" spans="1:12" x14ac:dyDescent="0.3">
      <c r="A311" t="s">
        <v>3715</v>
      </c>
      <c r="B311" t="s">
        <v>3410</v>
      </c>
      <c r="C311">
        <v>2020</v>
      </c>
      <c r="D311" t="s">
        <v>3414</v>
      </c>
      <c r="E311" t="s">
        <v>869</v>
      </c>
      <c r="F311">
        <v>0</v>
      </c>
      <c r="G311" t="s">
        <v>869</v>
      </c>
      <c r="H311">
        <v>1</v>
      </c>
      <c r="I311">
        <v>0</v>
      </c>
      <c r="J311">
        <v>0</v>
      </c>
      <c r="K311">
        <v>0</v>
      </c>
      <c r="L311">
        <v>0</v>
      </c>
    </row>
    <row r="312" spans="1:12" x14ac:dyDescent="0.3">
      <c r="A312" t="s">
        <v>3716</v>
      </c>
      <c r="B312" t="s">
        <v>3410</v>
      </c>
      <c r="C312">
        <v>2020</v>
      </c>
      <c r="D312" t="s">
        <v>3416</v>
      </c>
      <c r="E312" t="s">
        <v>3447</v>
      </c>
      <c r="F312">
        <v>867</v>
      </c>
      <c r="G312" t="s">
        <v>3447</v>
      </c>
      <c r="H312">
        <v>10</v>
      </c>
      <c r="I312">
        <v>0.1</v>
      </c>
      <c r="J312">
        <v>0.1</v>
      </c>
      <c r="K312">
        <v>0</v>
      </c>
      <c r="L312">
        <v>0.1</v>
      </c>
    </row>
    <row r="313" spans="1:12" x14ac:dyDescent="0.3">
      <c r="A313" t="s">
        <v>3717</v>
      </c>
      <c r="B313" t="s">
        <v>3410</v>
      </c>
      <c r="C313">
        <v>2020</v>
      </c>
      <c r="D313" t="s">
        <v>3414</v>
      </c>
      <c r="E313" t="s">
        <v>3441</v>
      </c>
      <c r="F313">
        <v>90</v>
      </c>
      <c r="G313" t="s">
        <v>878</v>
      </c>
      <c r="H313">
        <v>1</v>
      </c>
      <c r="I313">
        <v>0</v>
      </c>
      <c r="J313">
        <v>0</v>
      </c>
      <c r="K313">
        <v>0</v>
      </c>
      <c r="L313">
        <v>0</v>
      </c>
    </row>
    <row r="314" spans="1:12" x14ac:dyDescent="0.3">
      <c r="A314" t="s">
        <v>3718</v>
      </c>
      <c r="B314" t="s">
        <v>3410</v>
      </c>
      <c r="C314">
        <v>2020</v>
      </c>
      <c r="D314" t="s">
        <v>3416</v>
      </c>
      <c r="E314" t="s">
        <v>3432</v>
      </c>
      <c r="F314">
        <v>0</v>
      </c>
      <c r="G314" t="s">
        <v>3432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 x14ac:dyDescent="0.3">
      <c r="A315" t="s">
        <v>3719</v>
      </c>
      <c r="B315" t="s">
        <v>3410</v>
      </c>
      <c r="C315">
        <v>2020</v>
      </c>
      <c r="D315" t="s">
        <v>3414</v>
      </c>
      <c r="E315" t="s">
        <v>894</v>
      </c>
      <c r="F315">
        <v>0</v>
      </c>
      <c r="G315" t="s">
        <v>894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 x14ac:dyDescent="0.3">
      <c r="A316" t="s">
        <v>3720</v>
      </c>
      <c r="B316" t="s">
        <v>3410</v>
      </c>
      <c r="C316">
        <v>2020</v>
      </c>
      <c r="D316" t="s">
        <v>3416</v>
      </c>
      <c r="E316" t="s">
        <v>3438</v>
      </c>
      <c r="F316">
        <v>0</v>
      </c>
      <c r="G316" t="s">
        <v>3438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 x14ac:dyDescent="0.3">
      <c r="A317" t="s">
        <v>1689</v>
      </c>
      <c r="B317" t="s">
        <v>3410</v>
      </c>
      <c r="C317">
        <v>2020</v>
      </c>
      <c r="D317" t="s">
        <v>3411</v>
      </c>
      <c r="E317" t="s">
        <v>864</v>
      </c>
      <c r="F317">
        <v>493</v>
      </c>
      <c r="G317" t="s">
        <v>864</v>
      </c>
      <c r="H317">
        <v>6</v>
      </c>
      <c r="I317">
        <v>0.55000000000000004</v>
      </c>
      <c r="J317">
        <v>0.37</v>
      </c>
      <c r="K317">
        <v>0.18</v>
      </c>
      <c r="L317">
        <v>0.18</v>
      </c>
    </row>
    <row r="318" spans="1:12" x14ac:dyDescent="0.3">
      <c r="A318" t="s">
        <v>3721</v>
      </c>
      <c r="B318" t="s">
        <v>3410</v>
      </c>
      <c r="C318">
        <v>2020</v>
      </c>
      <c r="D318" t="s">
        <v>3416</v>
      </c>
      <c r="E318" t="s">
        <v>3642</v>
      </c>
      <c r="F318">
        <v>0</v>
      </c>
      <c r="G318" t="s">
        <v>3642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 x14ac:dyDescent="0.3">
      <c r="A319" t="s">
        <v>3722</v>
      </c>
      <c r="B319" t="s">
        <v>3410</v>
      </c>
      <c r="C319">
        <v>2020</v>
      </c>
      <c r="D319" t="s">
        <v>3416</v>
      </c>
      <c r="E319" t="s">
        <v>891</v>
      </c>
      <c r="F319">
        <v>46</v>
      </c>
      <c r="G319" t="s">
        <v>891</v>
      </c>
      <c r="H319">
        <v>2</v>
      </c>
      <c r="I319">
        <v>0</v>
      </c>
      <c r="J319">
        <v>0</v>
      </c>
      <c r="K319">
        <v>0</v>
      </c>
      <c r="L319">
        <v>0</v>
      </c>
    </row>
    <row r="320" spans="1:12" x14ac:dyDescent="0.3">
      <c r="A320" t="s">
        <v>3723</v>
      </c>
      <c r="B320" t="s">
        <v>3410</v>
      </c>
      <c r="C320">
        <v>2020</v>
      </c>
      <c r="D320" t="s">
        <v>3416</v>
      </c>
      <c r="E320" t="s">
        <v>891</v>
      </c>
      <c r="F320">
        <v>427</v>
      </c>
      <c r="G320" t="s">
        <v>891</v>
      </c>
      <c r="H320">
        <v>6</v>
      </c>
      <c r="I320">
        <v>0.63</v>
      </c>
      <c r="J320">
        <v>0.42</v>
      </c>
      <c r="K320">
        <v>0.21</v>
      </c>
      <c r="L320">
        <v>0</v>
      </c>
    </row>
    <row r="321" spans="1:12" x14ac:dyDescent="0.3">
      <c r="A321" t="s">
        <v>3724</v>
      </c>
      <c r="B321" t="s">
        <v>3410</v>
      </c>
      <c r="C321">
        <v>2020</v>
      </c>
      <c r="D321" t="s">
        <v>3411</v>
      </c>
      <c r="E321" t="s">
        <v>878</v>
      </c>
      <c r="F321">
        <v>499</v>
      </c>
      <c r="G321" t="s">
        <v>878</v>
      </c>
      <c r="H321">
        <v>7</v>
      </c>
      <c r="I321">
        <v>0.9</v>
      </c>
      <c r="J321">
        <v>0.18</v>
      </c>
      <c r="K321">
        <v>0.72</v>
      </c>
      <c r="L321">
        <v>0.18</v>
      </c>
    </row>
    <row r="322" spans="1:12" x14ac:dyDescent="0.3">
      <c r="A322" t="s">
        <v>1769</v>
      </c>
      <c r="B322" t="s">
        <v>3410</v>
      </c>
      <c r="C322">
        <v>2020</v>
      </c>
      <c r="D322" t="s">
        <v>3416</v>
      </c>
      <c r="E322" t="s">
        <v>861</v>
      </c>
      <c r="F322">
        <v>90</v>
      </c>
      <c r="G322" t="s">
        <v>861</v>
      </c>
      <c r="H322">
        <v>1</v>
      </c>
      <c r="I322">
        <v>1</v>
      </c>
      <c r="J322">
        <v>1</v>
      </c>
      <c r="K322">
        <v>0</v>
      </c>
      <c r="L322">
        <v>0</v>
      </c>
    </row>
    <row r="323" spans="1:12" x14ac:dyDescent="0.3">
      <c r="A323" t="s">
        <v>3725</v>
      </c>
      <c r="B323" t="s">
        <v>3410</v>
      </c>
      <c r="C323">
        <v>2020</v>
      </c>
      <c r="D323" t="s">
        <v>3411</v>
      </c>
      <c r="E323" t="s">
        <v>860</v>
      </c>
      <c r="F323">
        <v>628</v>
      </c>
      <c r="G323" t="s">
        <v>860</v>
      </c>
      <c r="H323">
        <v>7</v>
      </c>
      <c r="I323">
        <v>0.28999999999999998</v>
      </c>
      <c r="J323">
        <v>0.14000000000000001</v>
      </c>
      <c r="K323">
        <v>0.14000000000000001</v>
      </c>
      <c r="L323">
        <v>0.14000000000000001</v>
      </c>
    </row>
    <row r="324" spans="1:12" x14ac:dyDescent="0.3">
      <c r="A324" t="s">
        <v>3726</v>
      </c>
      <c r="B324" t="s">
        <v>3410</v>
      </c>
      <c r="C324">
        <v>2020</v>
      </c>
      <c r="D324" t="s">
        <v>3414</v>
      </c>
      <c r="E324" t="s">
        <v>3422</v>
      </c>
      <c r="F324">
        <v>450</v>
      </c>
      <c r="G324" t="s">
        <v>3422</v>
      </c>
      <c r="H324">
        <v>5</v>
      </c>
      <c r="I324">
        <v>0</v>
      </c>
      <c r="J324">
        <v>0</v>
      </c>
      <c r="K324">
        <v>0</v>
      </c>
      <c r="L324">
        <v>0.2</v>
      </c>
    </row>
    <row r="325" spans="1:12" x14ac:dyDescent="0.3">
      <c r="A325" t="s">
        <v>3727</v>
      </c>
      <c r="B325" t="s">
        <v>3410</v>
      </c>
      <c r="C325">
        <v>2020</v>
      </c>
      <c r="D325" t="s">
        <v>3414</v>
      </c>
      <c r="E325" t="s">
        <v>860</v>
      </c>
      <c r="F325">
        <v>314</v>
      </c>
      <c r="G325" t="s">
        <v>860</v>
      </c>
      <c r="H325">
        <v>4</v>
      </c>
      <c r="I325">
        <v>0</v>
      </c>
      <c r="J325">
        <v>0</v>
      </c>
      <c r="K325">
        <v>0</v>
      </c>
      <c r="L325">
        <v>0.28999999999999998</v>
      </c>
    </row>
    <row r="326" spans="1:12" x14ac:dyDescent="0.3">
      <c r="A326" t="s">
        <v>63</v>
      </c>
      <c r="B326" t="s">
        <v>3410</v>
      </c>
      <c r="C326">
        <v>2020</v>
      </c>
      <c r="D326" t="s">
        <v>3416</v>
      </c>
      <c r="E326" t="s">
        <v>877</v>
      </c>
      <c r="F326">
        <v>169</v>
      </c>
      <c r="G326" t="s">
        <v>877</v>
      </c>
      <c r="H326">
        <v>3</v>
      </c>
      <c r="I326">
        <v>0.53</v>
      </c>
      <c r="J326">
        <v>0.53</v>
      </c>
      <c r="K326">
        <v>0</v>
      </c>
      <c r="L326">
        <v>0</v>
      </c>
    </row>
    <row r="327" spans="1:12" x14ac:dyDescent="0.3">
      <c r="A327" t="s">
        <v>2319</v>
      </c>
      <c r="B327" t="s">
        <v>3410</v>
      </c>
      <c r="C327">
        <v>2020</v>
      </c>
      <c r="D327" t="s">
        <v>3416</v>
      </c>
      <c r="E327" t="s">
        <v>893</v>
      </c>
      <c r="F327">
        <v>1003</v>
      </c>
      <c r="G327" t="s">
        <v>893</v>
      </c>
      <c r="H327">
        <v>12</v>
      </c>
      <c r="I327">
        <v>0.09</v>
      </c>
      <c r="J327">
        <v>0.09</v>
      </c>
      <c r="K327">
        <v>0</v>
      </c>
      <c r="L327">
        <v>0.18</v>
      </c>
    </row>
    <row r="328" spans="1:12" x14ac:dyDescent="0.3">
      <c r="A328" t="s">
        <v>3728</v>
      </c>
      <c r="B328" t="s">
        <v>3410</v>
      </c>
      <c r="C328">
        <v>2020</v>
      </c>
      <c r="D328" t="s">
        <v>3416</v>
      </c>
      <c r="E328" t="s">
        <v>3412</v>
      </c>
      <c r="F328">
        <v>34</v>
      </c>
      <c r="G328" t="s">
        <v>3412</v>
      </c>
      <c r="H328">
        <v>2</v>
      </c>
      <c r="I328">
        <v>0</v>
      </c>
      <c r="J328">
        <v>0</v>
      </c>
      <c r="K328">
        <v>0</v>
      </c>
      <c r="L328">
        <v>0</v>
      </c>
    </row>
    <row r="329" spans="1:12" x14ac:dyDescent="0.3">
      <c r="A329" t="s">
        <v>3729</v>
      </c>
      <c r="B329" t="s">
        <v>3410</v>
      </c>
      <c r="C329">
        <v>2020</v>
      </c>
      <c r="D329" t="s">
        <v>3414</v>
      </c>
      <c r="E329" t="s">
        <v>893</v>
      </c>
      <c r="F329">
        <v>40</v>
      </c>
      <c r="G329" t="s">
        <v>893</v>
      </c>
      <c r="H329">
        <v>3</v>
      </c>
      <c r="I329">
        <v>0</v>
      </c>
      <c r="J329">
        <v>0</v>
      </c>
      <c r="K329">
        <v>0</v>
      </c>
      <c r="L329">
        <v>2.25</v>
      </c>
    </row>
    <row r="330" spans="1:12" x14ac:dyDescent="0.3">
      <c r="A330" t="s">
        <v>574</v>
      </c>
      <c r="B330" t="s">
        <v>3410</v>
      </c>
      <c r="C330">
        <v>2020</v>
      </c>
      <c r="D330" t="s">
        <v>3411</v>
      </c>
      <c r="E330" t="s">
        <v>3412</v>
      </c>
      <c r="F330">
        <v>328</v>
      </c>
      <c r="G330" t="s">
        <v>877</v>
      </c>
      <c r="H330">
        <v>6</v>
      </c>
      <c r="I330">
        <v>0</v>
      </c>
      <c r="J330">
        <v>0</v>
      </c>
      <c r="K330">
        <v>0</v>
      </c>
      <c r="L330">
        <v>0</v>
      </c>
    </row>
    <row r="331" spans="1:12" x14ac:dyDescent="0.3">
      <c r="A331" t="s">
        <v>621</v>
      </c>
      <c r="B331" t="s">
        <v>3410</v>
      </c>
      <c r="C331">
        <v>2020</v>
      </c>
      <c r="D331" t="s">
        <v>3411</v>
      </c>
      <c r="E331" t="s">
        <v>877</v>
      </c>
      <c r="F331">
        <v>21</v>
      </c>
      <c r="G331" t="s">
        <v>877</v>
      </c>
      <c r="H331">
        <v>2</v>
      </c>
      <c r="I331">
        <v>0</v>
      </c>
      <c r="J331">
        <v>0</v>
      </c>
      <c r="K331">
        <v>0</v>
      </c>
      <c r="L331">
        <v>0</v>
      </c>
    </row>
    <row r="332" spans="1:12" x14ac:dyDescent="0.3">
      <c r="A332" t="s">
        <v>3730</v>
      </c>
      <c r="B332" t="s">
        <v>3410</v>
      </c>
      <c r="C332">
        <v>2020</v>
      </c>
      <c r="D332" t="s">
        <v>3416</v>
      </c>
      <c r="E332" t="s">
        <v>874</v>
      </c>
      <c r="F332">
        <v>90</v>
      </c>
      <c r="G332" t="s">
        <v>874</v>
      </c>
      <c r="H332">
        <v>1</v>
      </c>
      <c r="I332">
        <v>2</v>
      </c>
      <c r="J332">
        <v>2</v>
      </c>
      <c r="K332">
        <v>0</v>
      </c>
      <c r="L332">
        <v>0</v>
      </c>
    </row>
    <row r="333" spans="1:12" x14ac:dyDescent="0.3">
      <c r="A333" t="s">
        <v>133</v>
      </c>
      <c r="B333" t="s">
        <v>3410</v>
      </c>
      <c r="C333">
        <v>2020</v>
      </c>
      <c r="D333" t="s">
        <v>3397</v>
      </c>
      <c r="E333" t="s">
        <v>3412</v>
      </c>
      <c r="F333">
        <v>0</v>
      </c>
      <c r="G333" t="s">
        <v>3412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 x14ac:dyDescent="0.3">
      <c r="A334" t="s">
        <v>3731</v>
      </c>
      <c r="B334" t="s">
        <v>3410</v>
      </c>
      <c r="C334">
        <v>2020</v>
      </c>
      <c r="D334" t="s">
        <v>3414</v>
      </c>
      <c r="E334" t="s">
        <v>3511</v>
      </c>
      <c r="F334">
        <v>563</v>
      </c>
      <c r="G334" t="s">
        <v>3511</v>
      </c>
      <c r="H334">
        <v>7</v>
      </c>
      <c r="I334">
        <v>0</v>
      </c>
      <c r="J334">
        <v>0</v>
      </c>
      <c r="K334">
        <v>0</v>
      </c>
      <c r="L334">
        <v>0.48</v>
      </c>
    </row>
    <row r="335" spans="1:12" x14ac:dyDescent="0.3">
      <c r="A335" t="s">
        <v>3732</v>
      </c>
      <c r="B335" t="s">
        <v>3410</v>
      </c>
      <c r="C335">
        <v>2020</v>
      </c>
      <c r="D335" t="s">
        <v>3416</v>
      </c>
      <c r="E335" t="s">
        <v>3422</v>
      </c>
      <c r="F335">
        <v>171</v>
      </c>
      <c r="G335" t="s">
        <v>3422</v>
      </c>
      <c r="H335">
        <v>4</v>
      </c>
      <c r="I335">
        <v>0</v>
      </c>
      <c r="J335">
        <v>0</v>
      </c>
      <c r="K335">
        <v>0</v>
      </c>
      <c r="L335">
        <v>1.58</v>
      </c>
    </row>
    <row r="336" spans="1:12" x14ac:dyDescent="0.3">
      <c r="A336" t="s">
        <v>3733</v>
      </c>
      <c r="B336" t="s">
        <v>3410</v>
      </c>
      <c r="C336">
        <v>2020</v>
      </c>
      <c r="D336" t="s">
        <v>3411</v>
      </c>
      <c r="E336" t="s">
        <v>864</v>
      </c>
      <c r="F336">
        <v>109</v>
      </c>
      <c r="G336" t="s">
        <v>864</v>
      </c>
      <c r="H336">
        <v>2</v>
      </c>
      <c r="I336">
        <v>3.3</v>
      </c>
      <c r="J336">
        <v>0.83</v>
      </c>
      <c r="K336">
        <v>2.48</v>
      </c>
      <c r="L336">
        <v>0</v>
      </c>
    </row>
    <row r="337" spans="1:12" x14ac:dyDescent="0.3">
      <c r="A337" t="s">
        <v>3734</v>
      </c>
      <c r="B337" t="s">
        <v>3410</v>
      </c>
      <c r="C337">
        <v>2020</v>
      </c>
      <c r="D337" t="s">
        <v>3414</v>
      </c>
      <c r="E337" t="s">
        <v>860</v>
      </c>
      <c r="F337">
        <v>421</v>
      </c>
      <c r="G337" t="s">
        <v>860</v>
      </c>
      <c r="H337">
        <v>5</v>
      </c>
      <c r="I337">
        <v>0</v>
      </c>
      <c r="J337">
        <v>0</v>
      </c>
      <c r="K337">
        <v>0</v>
      </c>
      <c r="L337">
        <v>0</v>
      </c>
    </row>
    <row r="338" spans="1:12" x14ac:dyDescent="0.3">
      <c r="A338" t="s">
        <v>3735</v>
      </c>
      <c r="B338" t="s">
        <v>3410</v>
      </c>
      <c r="C338">
        <v>2020</v>
      </c>
      <c r="D338" t="s">
        <v>3416</v>
      </c>
      <c r="E338" t="s">
        <v>860</v>
      </c>
      <c r="F338">
        <v>166</v>
      </c>
      <c r="G338" t="s">
        <v>860</v>
      </c>
      <c r="H338">
        <v>2</v>
      </c>
      <c r="I338">
        <v>0.54</v>
      </c>
      <c r="J338">
        <v>0</v>
      </c>
      <c r="K338">
        <v>0.54</v>
      </c>
      <c r="L338">
        <v>0.54</v>
      </c>
    </row>
    <row r="339" spans="1:12" x14ac:dyDescent="0.3">
      <c r="A339" t="s">
        <v>252</v>
      </c>
      <c r="B339" t="s">
        <v>3410</v>
      </c>
      <c r="C339">
        <v>2020</v>
      </c>
      <c r="D339" t="s">
        <v>3411</v>
      </c>
      <c r="E339" t="s">
        <v>860</v>
      </c>
      <c r="F339">
        <v>459</v>
      </c>
      <c r="G339" t="s">
        <v>860</v>
      </c>
      <c r="H339">
        <v>6</v>
      </c>
      <c r="I339">
        <v>1.37</v>
      </c>
      <c r="J339">
        <v>0.39</v>
      </c>
      <c r="K339">
        <v>0.98</v>
      </c>
      <c r="L339">
        <v>0.39</v>
      </c>
    </row>
    <row r="340" spans="1:12" x14ac:dyDescent="0.3">
      <c r="A340" t="s">
        <v>3736</v>
      </c>
      <c r="B340" t="s">
        <v>3410</v>
      </c>
      <c r="C340">
        <v>2020</v>
      </c>
      <c r="D340" t="s">
        <v>3416</v>
      </c>
      <c r="E340" t="s">
        <v>3514</v>
      </c>
      <c r="F340">
        <v>61</v>
      </c>
      <c r="G340" t="s">
        <v>3514</v>
      </c>
      <c r="H340">
        <v>2</v>
      </c>
      <c r="I340">
        <v>0</v>
      </c>
      <c r="J340">
        <v>0</v>
      </c>
      <c r="K340">
        <v>0</v>
      </c>
      <c r="L340">
        <v>0</v>
      </c>
    </row>
    <row r="341" spans="1:12" x14ac:dyDescent="0.3">
      <c r="A341" t="s">
        <v>3737</v>
      </c>
      <c r="B341" t="s">
        <v>3410</v>
      </c>
      <c r="C341">
        <v>2020</v>
      </c>
      <c r="D341" t="s">
        <v>3416</v>
      </c>
      <c r="E341" t="s">
        <v>3560</v>
      </c>
      <c r="F341">
        <v>527</v>
      </c>
      <c r="G341" t="s">
        <v>3560</v>
      </c>
      <c r="H341">
        <v>6</v>
      </c>
      <c r="I341">
        <v>0</v>
      </c>
      <c r="J341">
        <v>0</v>
      </c>
      <c r="K341">
        <v>0</v>
      </c>
      <c r="L341">
        <v>0</v>
      </c>
    </row>
    <row r="342" spans="1:12" x14ac:dyDescent="0.3">
      <c r="A342" t="s">
        <v>3738</v>
      </c>
      <c r="B342" t="s">
        <v>3410</v>
      </c>
      <c r="C342">
        <v>2020</v>
      </c>
      <c r="D342" t="s">
        <v>3414</v>
      </c>
      <c r="E342" t="s">
        <v>893</v>
      </c>
      <c r="F342">
        <v>450</v>
      </c>
      <c r="G342" t="s">
        <v>893</v>
      </c>
      <c r="H342">
        <v>5</v>
      </c>
      <c r="I342">
        <v>0</v>
      </c>
      <c r="J342">
        <v>0</v>
      </c>
      <c r="K342">
        <v>0</v>
      </c>
      <c r="L342">
        <v>0</v>
      </c>
    </row>
    <row r="343" spans="1:12" x14ac:dyDescent="0.3">
      <c r="A343" t="s">
        <v>3049</v>
      </c>
      <c r="B343" t="s">
        <v>3410</v>
      </c>
      <c r="C343">
        <v>2020</v>
      </c>
      <c r="D343" t="s">
        <v>3414</v>
      </c>
      <c r="E343" t="s">
        <v>863</v>
      </c>
      <c r="F343">
        <v>90</v>
      </c>
      <c r="G343" t="s">
        <v>863</v>
      </c>
      <c r="H343">
        <v>1</v>
      </c>
      <c r="I343">
        <v>0</v>
      </c>
      <c r="J343">
        <v>0</v>
      </c>
      <c r="K343">
        <v>0</v>
      </c>
      <c r="L343">
        <v>1</v>
      </c>
    </row>
    <row r="344" spans="1:12" x14ac:dyDescent="0.3">
      <c r="A344" t="s">
        <v>2523</v>
      </c>
      <c r="B344" t="s">
        <v>3410</v>
      </c>
      <c r="C344">
        <v>2020</v>
      </c>
      <c r="D344" t="s">
        <v>3414</v>
      </c>
      <c r="E344" t="s">
        <v>863</v>
      </c>
      <c r="F344">
        <v>450</v>
      </c>
      <c r="G344" t="s">
        <v>863</v>
      </c>
      <c r="H344">
        <v>5</v>
      </c>
      <c r="I344">
        <v>0</v>
      </c>
      <c r="J344">
        <v>0</v>
      </c>
      <c r="K344">
        <v>0</v>
      </c>
      <c r="L344">
        <v>0.2</v>
      </c>
    </row>
    <row r="345" spans="1:12" x14ac:dyDescent="0.3">
      <c r="A345" t="s">
        <v>3739</v>
      </c>
      <c r="B345" t="s">
        <v>3410</v>
      </c>
      <c r="C345">
        <v>2020</v>
      </c>
      <c r="D345" t="s">
        <v>3414</v>
      </c>
      <c r="E345" t="s">
        <v>3467</v>
      </c>
      <c r="F345">
        <v>46</v>
      </c>
      <c r="G345" t="s">
        <v>3467</v>
      </c>
      <c r="H345">
        <v>1</v>
      </c>
      <c r="I345">
        <v>0</v>
      </c>
      <c r="J345">
        <v>0</v>
      </c>
      <c r="K345">
        <v>0</v>
      </c>
      <c r="L345">
        <v>0</v>
      </c>
    </row>
    <row r="346" spans="1:12" x14ac:dyDescent="0.3">
      <c r="A346" t="s">
        <v>250</v>
      </c>
      <c r="B346" t="s">
        <v>3410</v>
      </c>
      <c r="C346">
        <v>2020</v>
      </c>
      <c r="D346" t="s">
        <v>3411</v>
      </c>
      <c r="E346" t="s">
        <v>869</v>
      </c>
      <c r="F346">
        <v>106</v>
      </c>
      <c r="G346" t="s">
        <v>869</v>
      </c>
      <c r="H346">
        <v>3</v>
      </c>
      <c r="I346">
        <v>2.5499999999999998</v>
      </c>
      <c r="J346">
        <v>0</v>
      </c>
      <c r="K346">
        <v>2.5499999999999998</v>
      </c>
      <c r="L346">
        <v>0</v>
      </c>
    </row>
    <row r="347" spans="1:12" x14ac:dyDescent="0.3">
      <c r="A347" t="s">
        <v>1328</v>
      </c>
      <c r="B347" t="s">
        <v>3410</v>
      </c>
      <c r="C347">
        <v>2020</v>
      </c>
      <c r="D347" t="s">
        <v>3416</v>
      </c>
      <c r="E347" t="s">
        <v>867</v>
      </c>
      <c r="F347">
        <v>720</v>
      </c>
      <c r="G347" t="s">
        <v>867</v>
      </c>
      <c r="H347">
        <v>8</v>
      </c>
      <c r="I347">
        <v>1</v>
      </c>
      <c r="J347">
        <v>0.38</v>
      </c>
      <c r="K347">
        <v>0.63</v>
      </c>
      <c r="L347">
        <v>0</v>
      </c>
    </row>
    <row r="348" spans="1:12" x14ac:dyDescent="0.3">
      <c r="A348" t="s">
        <v>2734</v>
      </c>
      <c r="B348" t="s">
        <v>3410</v>
      </c>
      <c r="C348">
        <v>2020</v>
      </c>
      <c r="D348" t="s">
        <v>3411</v>
      </c>
      <c r="E348" t="s">
        <v>864</v>
      </c>
      <c r="F348">
        <v>102</v>
      </c>
      <c r="G348" t="s">
        <v>864</v>
      </c>
      <c r="H348">
        <v>2</v>
      </c>
      <c r="I348">
        <v>1.76</v>
      </c>
      <c r="J348">
        <v>0.88</v>
      </c>
      <c r="K348">
        <v>0.88</v>
      </c>
      <c r="L348">
        <v>0</v>
      </c>
    </row>
    <row r="349" spans="1:12" x14ac:dyDescent="0.3">
      <c r="A349" t="s">
        <v>3740</v>
      </c>
      <c r="B349" t="s">
        <v>3410</v>
      </c>
      <c r="C349">
        <v>2020</v>
      </c>
      <c r="D349" t="s">
        <v>3411</v>
      </c>
      <c r="E349" t="s">
        <v>867</v>
      </c>
      <c r="F349">
        <v>223</v>
      </c>
      <c r="G349" t="s">
        <v>867</v>
      </c>
      <c r="H349">
        <v>4</v>
      </c>
      <c r="I349">
        <v>1.61</v>
      </c>
      <c r="J349">
        <v>0</v>
      </c>
      <c r="K349">
        <v>1.61</v>
      </c>
      <c r="L349">
        <v>0</v>
      </c>
    </row>
    <row r="350" spans="1:12" x14ac:dyDescent="0.3">
      <c r="A350" t="s">
        <v>3741</v>
      </c>
      <c r="B350" t="s">
        <v>3410</v>
      </c>
      <c r="C350">
        <v>2020</v>
      </c>
      <c r="D350" t="s">
        <v>3416</v>
      </c>
      <c r="E350" t="s">
        <v>867</v>
      </c>
      <c r="F350">
        <v>0</v>
      </c>
      <c r="G350" t="s">
        <v>867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 x14ac:dyDescent="0.3">
      <c r="A351" t="s">
        <v>3742</v>
      </c>
      <c r="B351" t="s">
        <v>3410</v>
      </c>
      <c r="C351">
        <v>2020</v>
      </c>
      <c r="D351" t="s">
        <v>3416</v>
      </c>
      <c r="E351" t="s">
        <v>3467</v>
      </c>
      <c r="F351">
        <v>360</v>
      </c>
      <c r="G351" t="s">
        <v>3467</v>
      </c>
      <c r="H351">
        <v>4</v>
      </c>
      <c r="I351">
        <v>0</v>
      </c>
      <c r="J351">
        <v>0</v>
      </c>
      <c r="K351">
        <v>0</v>
      </c>
      <c r="L351">
        <v>0.25</v>
      </c>
    </row>
    <row r="352" spans="1:12" x14ac:dyDescent="0.3">
      <c r="A352" t="s">
        <v>2796</v>
      </c>
      <c r="B352" t="s">
        <v>3410</v>
      </c>
      <c r="C352">
        <v>2020</v>
      </c>
      <c r="D352" t="s">
        <v>3414</v>
      </c>
      <c r="E352" t="s">
        <v>876</v>
      </c>
      <c r="F352">
        <v>130</v>
      </c>
      <c r="G352" t="s">
        <v>876</v>
      </c>
      <c r="H352">
        <v>4</v>
      </c>
      <c r="I352">
        <v>0</v>
      </c>
      <c r="J352">
        <v>0</v>
      </c>
      <c r="K352">
        <v>0</v>
      </c>
      <c r="L352">
        <v>0</v>
      </c>
    </row>
    <row r="353" spans="1:12" x14ac:dyDescent="0.3">
      <c r="A353" t="s">
        <v>3743</v>
      </c>
      <c r="B353" t="s">
        <v>3410</v>
      </c>
      <c r="C353">
        <v>2020</v>
      </c>
      <c r="D353" t="s">
        <v>3414</v>
      </c>
      <c r="E353" t="s">
        <v>3560</v>
      </c>
      <c r="F353">
        <v>90</v>
      </c>
      <c r="G353" t="s">
        <v>3560</v>
      </c>
      <c r="H353">
        <v>1</v>
      </c>
      <c r="I353">
        <v>0</v>
      </c>
      <c r="J353">
        <v>0</v>
      </c>
      <c r="K353">
        <v>0</v>
      </c>
      <c r="L353">
        <v>0</v>
      </c>
    </row>
    <row r="354" spans="1:12" x14ac:dyDescent="0.3">
      <c r="A354" t="s">
        <v>230</v>
      </c>
      <c r="B354" t="s">
        <v>3410</v>
      </c>
      <c r="C354">
        <v>2020</v>
      </c>
      <c r="D354" t="s">
        <v>3414</v>
      </c>
      <c r="E354" t="s">
        <v>3412</v>
      </c>
      <c r="F354">
        <v>44</v>
      </c>
      <c r="G354" t="s">
        <v>3412</v>
      </c>
      <c r="H354">
        <v>1</v>
      </c>
      <c r="I354">
        <v>0</v>
      </c>
      <c r="J354">
        <v>0</v>
      </c>
      <c r="K354">
        <v>0</v>
      </c>
      <c r="L354">
        <v>0</v>
      </c>
    </row>
    <row r="355" spans="1:12" x14ac:dyDescent="0.3">
      <c r="A355" t="s">
        <v>3744</v>
      </c>
      <c r="B355" t="s">
        <v>3410</v>
      </c>
      <c r="C355">
        <v>2020</v>
      </c>
      <c r="D355" t="s">
        <v>3414</v>
      </c>
      <c r="E355" t="s">
        <v>3415</v>
      </c>
      <c r="F355">
        <v>0</v>
      </c>
      <c r="G355" t="s">
        <v>877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 x14ac:dyDescent="0.3">
      <c r="A356" t="s">
        <v>3745</v>
      </c>
      <c r="B356" t="s">
        <v>3410</v>
      </c>
      <c r="C356">
        <v>2020</v>
      </c>
      <c r="D356" t="s">
        <v>3397</v>
      </c>
      <c r="E356" t="s">
        <v>876</v>
      </c>
      <c r="F356">
        <v>360</v>
      </c>
      <c r="G356" t="s">
        <v>876</v>
      </c>
      <c r="H356">
        <v>4</v>
      </c>
      <c r="I356">
        <v>0</v>
      </c>
      <c r="J356">
        <v>0</v>
      </c>
      <c r="K356">
        <v>0</v>
      </c>
      <c r="L356">
        <v>0</v>
      </c>
    </row>
    <row r="357" spans="1:12" x14ac:dyDescent="0.3">
      <c r="A357" t="s">
        <v>3746</v>
      </c>
      <c r="B357" t="s">
        <v>3410</v>
      </c>
      <c r="C357">
        <v>2020</v>
      </c>
      <c r="D357" t="s">
        <v>3416</v>
      </c>
      <c r="E357" t="s">
        <v>3449</v>
      </c>
      <c r="F357">
        <v>434</v>
      </c>
      <c r="G357" t="s">
        <v>3449</v>
      </c>
      <c r="H357">
        <v>6</v>
      </c>
      <c r="I357">
        <v>0.21</v>
      </c>
      <c r="J357">
        <v>0</v>
      </c>
      <c r="K357">
        <v>0.21</v>
      </c>
      <c r="L357">
        <v>0</v>
      </c>
    </row>
    <row r="358" spans="1:12" x14ac:dyDescent="0.3">
      <c r="A358" t="s">
        <v>3747</v>
      </c>
      <c r="B358" t="s">
        <v>3410</v>
      </c>
      <c r="C358">
        <v>2020</v>
      </c>
      <c r="D358" t="s">
        <v>3397</v>
      </c>
      <c r="E358" t="s">
        <v>3449</v>
      </c>
      <c r="F358">
        <v>990</v>
      </c>
      <c r="G358" t="s">
        <v>3449</v>
      </c>
      <c r="H358">
        <v>11</v>
      </c>
      <c r="I358">
        <v>0</v>
      </c>
      <c r="J358">
        <v>0</v>
      </c>
      <c r="K358">
        <v>0</v>
      </c>
      <c r="L358">
        <v>0</v>
      </c>
    </row>
    <row r="359" spans="1:12" x14ac:dyDescent="0.3">
      <c r="A359" t="s">
        <v>1047</v>
      </c>
      <c r="B359" t="s">
        <v>3410</v>
      </c>
      <c r="C359">
        <v>2020</v>
      </c>
      <c r="D359" t="s">
        <v>3411</v>
      </c>
      <c r="E359" t="s">
        <v>861</v>
      </c>
      <c r="F359">
        <v>325</v>
      </c>
      <c r="G359" t="s">
        <v>861</v>
      </c>
      <c r="H359">
        <v>4</v>
      </c>
      <c r="I359">
        <v>1.38</v>
      </c>
      <c r="J359">
        <v>0.55000000000000004</v>
      </c>
      <c r="K359">
        <v>0.83</v>
      </c>
      <c r="L359">
        <v>0</v>
      </c>
    </row>
    <row r="360" spans="1:12" x14ac:dyDescent="0.3">
      <c r="A360" t="s">
        <v>3748</v>
      </c>
      <c r="B360" t="s">
        <v>3410</v>
      </c>
      <c r="C360">
        <v>2020</v>
      </c>
      <c r="D360" t="s">
        <v>3397</v>
      </c>
      <c r="E360" t="s">
        <v>3504</v>
      </c>
      <c r="F360">
        <v>0</v>
      </c>
      <c r="G360" t="s">
        <v>3504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 x14ac:dyDescent="0.3">
      <c r="A361" t="s">
        <v>3749</v>
      </c>
      <c r="B361" t="s">
        <v>3410</v>
      </c>
      <c r="C361">
        <v>2020</v>
      </c>
      <c r="D361" t="s">
        <v>3411</v>
      </c>
      <c r="E361" t="s">
        <v>3449</v>
      </c>
      <c r="F361">
        <v>429</v>
      </c>
      <c r="G361" t="s">
        <v>3449</v>
      </c>
      <c r="H361">
        <v>9</v>
      </c>
      <c r="I361">
        <v>1.68</v>
      </c>
      <c r="J361">
        <v>0.42</v>
      </c>
      <c r="K361">
        <v>1.26</v>
      </c>
      <c r="L361">
        <v>0</v>
      </c>
    </row>
    <row r="362" spans="1:12" x14ac:dyDescent="0.3">
      <c r="A362" t="s">
        <v>3750</v>
      </c>
      <c r="B362" t="s">
        <v>3410</v>
      </c>
      <c r="C362">
        <v>2020</v>
      </c>
      <c r="D362" t="s">
        <v>3414</v>
      </c>
      <c r="E362" t="s">
        <v>889</v>
      </c>
      <c r="F362">
        <v>630</v>
      </c>
      <c r="G362" t="s">
        <v>889</v>
      </c>
      <c r="H362">
        <v>7</v>
      </c>
      <c r="I362">
        <v>0.14000000000000001</v>
      </c>
      <c r="J362">
        <v>0</v>
      </c>
      <c r="K362">
        <v>0.14000000000000001</v>
      </c>
      <c r="L362">
        <v>0.14000000000000001</v>
      </c>
    </row>
    <row r="363" spans="1:12" x14ac:dyDescent="0.3">
      <c r="A363" t="s">
        <v>2510</v>
      </c>
      <c r="B363" t="s">
        <v>3410</v>
      </c>
      <c r="C363">
        <v>2020</v>
      </c>
      <c r="D363" t="s">
        <v>3416</v>
      </c>
      <c r="E363" t="s">
        <v>863</v>
      </c>
      <c r="F363">
        <v>630</v>
      </c>
      <c r="G363" t="s">
        <v>863</v>
      </c>
      <c r="H363">
        <v>7</v>
      </c>
      <c r="I363">
        <v>0.14000000000000001</v>
      </c>
      <c r="J363">
        <v>0.14000000000000001</v>
      </c>
      <c r="K363">
        <v>0</v>
      </c>
      <c r="L363">
        <v>0</v>
      </c>
    </row>
    <row r="364" spans="1:12" x14ac:dyDescent="0.3">
      <c r="A364" t="s">
        <v>3751</v>
      </c>
      <c r="B364" t="s">
        <v>3410</v>
      </c>
      <c r="C364">
        <v>2020</v>
      </c>
      <c r="D364" t="s">
        <v>3397</v>
      </c>
      <c r="E364" t="s">
        <v>3415</v>
      </c>
      <c r="F364">
        <v>0</v>
      </c>
      <c r="G364" t="s">
        <v>3415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 x14ac:dyDescent="0.3">
      <c r="A365" t="s">
        <v>44</v>
      </c>
      <c r="B365" t="s">
        <v>3410</v>
      </c>
      <c r="C365">
        <v>2020</v>
      </c>
      <c r="D365" t="s">
        <v>3416</v>
      </c>
      <c r="E365" t="s">
        <v>3412</v>
      </c>
      <c r="F365">
        <v>682</v>
      </c>
      <c r="G365" t="s">
        <v>3412</v>
      </c>
      <c r="H365">
        <v>8</v>
      </c>
      <c r="I365">
        <v>0.13</v>
      </c>
      <c r="J365">
        <v>0</v>
      </c>
      <c r="K365">
        <v>0.13</v>
      </c>
      <c r="L365">
        <v>0.26</v>
      </c>
    </row>
    <row r="366" spans="1:12" x14ac:dyDescent="0.3">
      <c r="A366" t="s">
        <v>3752</v>
      </c>
      <c r="B366" t="s">
        <v>3410</v>
      </c>
      <c r="C366">
        <v>2020</v>
      </c>
      <c r="D366" t="s">
        <v>3414</v>
      </c>
      <c r="E366" t="s">
        <v>3415</v>
      </c>
      <c r="F366">
        <v>31</v>
      </c>
      <c r="G366" t="s">
        <v>3415</v>
      </c>
      <c r="H366">
        <v>2</v>
      </c>
      <c r="I366">
        <v>0</v>
      </c>
      <c r="J366">
        <v>0</v>
      </c>
      <c r="K366">
        <v>0</v>
      </c>
      <c r="L366">
        <v>0</v>
      </c>
    </row>
    <row r="367" spans="1:12" x14ac:dyDescent="0.3">
      <c r="A367" t="s">
        <v>3753</v>
      </c>
      <c r="B367" t="s">
        <v>3410</v>
      </c>
      <c r="C367">
        <v>2020</v>
      </c>
      <c r="D367" t="s">
        <v>3411</v>
      </c>
      <c r="E367" t="s">
        <v>3415</v>
      </c>
      <c r="F367">
        <v>235</v>
      </c>
      <c r="G367" t="s">
        <v>3415</v>
      </c>
      <c r="H367">
        <v>5</v>
      </c>
      <c r="I367">
        <v>0.38</v>
      </c>
      <c r="J367">
        <v>0</v>
      </c>
      <c r="K367">
        <v>0.38</v>
      </c>
      <c r="L367">
        <v>0</v>
      </c>
    </row>
    <row r="368" spans="1:12" x14ac:dyDescent="0.3">
      <c r="A368" t="s">
        <v>3754</v>
      </c>
      <c r="B368" t="s">
        <v>3410</v>
      </c>
      <c r="C368">
        <v>2020</v>
      </c>
      <c r="D368" t="s">
        <v>3416</v>
      </c>
      <c r="E368" t="s">
        <v>3449</v>
      </c>
      <c r="F368">
        <v>0</v>
      </c>
      <c r="G368" t="s">
        <v>3449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 x14ac:dyDescent="0.3">
      <c r="A369" t="s">
        <v>3755</v>
      </c>
      <c r="B369" t="s">
        <v>3410</v>
      </c>
      <c r="C369">
        <v>2020</v>
      </c>
      <c r="D369" t="s">
        <v>3416</v>
      </c>
      <c r="E369" t="s">
        <v>3511</v>
      </c>
      <c r="F369">
        <v>110</v>
      </c>
      <c r="G369" t="s">
        <v>3511</v>
      </c>
      <c r="H369">
        <v>3</v>
      </c>
      <c r="I369">
        <v>0</v>
      </c>
      <c r="J369">
        <v>0</v>
      </c>
      <c r="K369">
        <v>0</v>
      </c>
      <c r="L369">
        <v>0</v>
      </c>
    </row>
    <row r="370" spans="1:12" x14ac:dyDescent="0.3">
      <c r="A370" t="s">
        <v>3756</v>
      </c>
      <c r="B370" t="s">
        <v>3410</v>
      </c>
      <c r="C370">
        <v>2020</v>
      </c>
      <c r="D370" t="s">
        <v>3416</v>
      </c>
      <c r="E370" t="s">
        <v>3449</v>
      </c>
      <c r="F370">
        <v>0</v>
      </c>
      <c r="G370" t="s">
        <v>3449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 x14ac:dyDescent="0.3">
      <c r="A371" t="s">
        <v>3757</v>
      </c>
      <c r="B371" t="s">
        <v>3410</v>
      </c>
      <c r="C371">
        <v>2020</v>
      </c>
      <c r="D371" t="s">
        <v>3414</v>
      </c>
      <c r="E371" t="s">
        <v>3560</v>
      </c>
      <c r="F371">
        <v>136</v>
      </c>
      <c r="G371" t="s">
        <v>3560</v>
      </c>
      <c r="H371">
        <v>2</v>
      </c>
      <c r="I371">
        <v>0</v>
      </c>
      <c r="J371">
        <v>0</v>
      </c>
      <c r="K371">
        <v>0</v>
      </c>
      <c r="L371">
        <v>1.32</v>
      </c>
    </row>
    <row r="372" spans="1:12" x14ac:dyDescent="0.3">
      <c r="A372" t="s">
        <v>3758</v>
      </c>
      <c r="B372" t="s">
        <v>3410</v>
      </c>
      <c r="C372">
        <v>2020</v>
      </c>
      <c r="D372" t="s">
        <v>3397</v>
      </c>
      <c r="E372" t="s">
        <v>3560</v>
      </c>
      <c r="F372">
        <v>400</v>
      </c>
      <c r="G372" t="s">
        <v>3560</v>
      </c>
      <c r="H372">
        <v>5</v>
      </c>
      <c r="I372">
        <v>0</v>
      </c>
      <c r="J372">
        <v>0</v>
      </c>
      <c r="K372">
        <v>0</v>
      </c>
      <c r="L372">
        <v>0</v>
      </c>
    </row>
    <row r="373" spans="1:12" x14ac:dyDescent="0.3">
      <c r="A373" t="s">
        <v>1316</v>
      </c>
      <c r="B373" t="s">
        <v>3410</v>
      </c>
      <c r="C373">
        <v>2020</v>
      </c>
      <c r="D373" t="s">
        <v>3416</v>
      </c>
      <c r="E373" t="s">
        <v>889</v>
      </c>
      <c r="F373">
        <v>540</v>
      </c>
      <c r="G373" t="s">
        <v>889</v>
      </c>
      <c r="H373">
        <v>6</v>
      </c>
      <c r="I373">
        <v>0.17</v>
      </c>
      <c r="J373">
        <v>0</v>
      </c>
      <c r="K373">
        <v>0.17</v>
      </c>
      <c r="L373">
        <v>0.17</v>
      </c>
    </row>
    <row r="374" spans="1:12" x14ac:dyDescent="0.3">
      <c r="A374" t="s">
        <v>3759</v>
      </c>
      <c r="B374" t="s">
        <v>3410</v>
      </c>
      <c r="C374">
        <v>2020</v>
      </c>
      <c r="D374" t="s">
        <v>3416</v>
      </c>
      <c r="E374" t="s">
        <v>3415</v>
      </c>
      <c r="F374">
        <v>454</v>
      </c>
      <c r="G374" t="s">
        <v>3415</v>
      </c>
      <c r="H374">
        <v>6</v>
      </c>
      <c r="I374">
        <v>0</v>
      </c>
      <c r="J374">
        <v>0</v>
      </c>
      <c r="K374">
        <v>0</v>
      </c>
      <c r="L374">
        <v>0</v>
      </c>
    </row>
    <row r="375" spans="1:12" x14ac:dyDescent="0.3">
      <c r="A375" t="s">
        <v>3760</v>
      </c>
      <c r="B375" t="s">
        <v>3410</v>
      </c>
      <c r="C375">
        <v>2020</v>
      </c>
      <c r="D375" t="s">
        <v>3414</v>
      </c>
      <c r="E375" t="s">
        <v>3449</v>
      </c>
      <c r="F375">
        <v>90</v>
      </c>
      <c r="G375" t="s">
        <v>3449</v>
      </c>
      <c r="H375">
        <v>1</v>
      </c>
      <c r="I375">
        <v>0</v>
      </c>
      <c r="J375">
        <v>0</v>
      </c>
      <c r="K375">
        <v>0</v>
      </c>
      <c r="L375">
        <v>1</v>
      </c>
    </row>
    <row r="376" spans="1:12" x14ac:dyDescent="0.3">
      <c r="A376" t="s">
        <v>3761</v>
      </c>
      <c r="B376" t="s">
        <v>3410</v>
      </c>
      <c r="C376">
        <v>2020</v>
      </c>
      <c r="D376" t="s">
        <v>3397</v>
      </c>
      <c r="E376" t="s">
        <v>3449</v>
      </c>
      <c r="F376">
        <v>0</v>
      </c>
      <c r="G376" t="s">
        <v>3449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 x14ac:dyDescent="0.3">
      <c r="A377" t="s">
        <v>3762</v>
      </c>
      <c r="B377" t="s">
        <v>3410</v>
      </c>
      <c r="C377">
        <v>2020</v>
      </c>
      <c r="D377" t="s">
        <v>3414</v>
      </c>
      <c r="E377" t="s">
        <v>3415</v>
      </c>
      <c r="F377">
        <v>909</v>
      </c>
      <c r="G377" t="s">
        <v>3415</v>
      </c>
      <c r="H377">
        <v>10</v>
      </c>
      <c r="I377">
        <v>0</v>
      </c>
      <c r="J377">
        <v>0</v>
      </c>
      <c r="K377">
        <v>0</v>
      </c>
      <c r="L377">
        <v>0</v>
      </c>
    </row>
    <row r="378" spans="1:12" x14ac:dyDescent="0.3">
      <c r="A378" t="s">
        <v>2933</v>
      </c>
      <c r="B378" t="s">
        <v>3410</v>
      </c>
      <c r="C378">
        <v>2020</v>
      </c>
      <c r="D378" t="s">
        <v>3397</v>
      </c>
      <c r="E378" t="s">
        <v>893</v>
      </c>
      <c r="F378">
        <v>0</v>
      </c>
      <c r="G378" t="s">
        <v>893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 x14ac:dyDescent="0.3">
      <c r="A379" t="s">
        <v>3763</v>
      </c>
      <c r="B379" t="s">
        <v>3410</v>
      </c>
      <c r="C379">
        <v>2020</v>
      </c>
      <c r="D379" t="s">
        <v>3397</v>
      </c>
      <c r="E379" t="s">
        <v>893</v>
      </c>
      <c r="F379">
        <v>0</v>
      </c>
      <c r="G379" t="s">
        <v>877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 x14ac:dyDescent="0.3">
      <c r="A380" t="s">
        <v>3764</v>
      </c>
      <c r="B380" t="s">
        <v>3410</v>
      </c>
      <c r="C380">
        <v>2020</v>
      </c>
      <c r="D380" t="s">
        <v>3414</v>
      </c>
      <c r="E380" t="s">
        <v>3444</v>
      </c>
      <c r="F380">
        <v>450</v>
      </c>
      <c r="G380" t="s">
        <v>3444</v>
      </c>
      <c r="H380">
        <v>5</v>
      </c>
      <c r="I380">
        <v>0</v>
      </c>
      <c r="J380">
        <v>0</v>
      </c>
      <c r="K380">
        <v>0</v>
      </c>
      <c r="L380">
        <v>0.2</v>
      </c>
    </row>
    <row r="381" spans="1:12" x14ac:dyDescent="0.3">
      <c r="A381" t="s">
        <v>3765</v>
      </c>
      <c r="B381" t="s">
        <v>3410</v>
      </c>
      <c r="C381">
        <v>2020</v>
      </c>
      <c r="D381" t="s">
        <v>3414</v>
      </c>
      <c r="E381" t="s">
        <v>3449</v>
      </c>
      <c r="F381">
        <v>180</v>
      </c>
      <c r="G381" t="s">
        <v>3449</v>
      </c>
      <c r="H381">
        <v>2</v>
      </c>
      <c r="I381">
        <v>0</v>
      </c>
      <c r="J381">
        <v>0</v>
      </c>
      <c r="K381">
        <v>0</v>
      </c>
      <c r="L381">
        <v>0</v>
      </c>
    </row>
    <row r="382" spans="1:12" x14ac:dyDescent="0.3">
      <c r="A382" t="s">
        <v>3766</v>
      </c>
      <c r="B382" t="s">
        <v>3410</v>
      </c>
      <c r="C382">
        <v>2020</v>
      </c>
      <c r="D382" t="s">
        <v>3416</v>
      </c>
      <c r="E382" t="s">
        <v>3418</v>
      </c>
      <c r="F382">
        <v>544</v>
      </c>
      <c r="G382" t="s">
        <v>3418</v>
      </c>
      <c r="H382">
        <v>7</v>
      </c>
      <c r="I382">
        <v>0.33</v>
      </c>
      <c r="J382">
        <v>0</v>
      </c>
      <c r="K382">
        <v>0.33</v>
      </c>
      <c r="L382">
        <v>0.5</v>
      </c>
    </row>
    <row r="383" spans="1:12" x14ac:dyDescent="0.3">
      <c r="A383" t="s">
        <v>3767</v>
      </c>
      <c r="B383" t="s">
        <v>3410</v>
      </c>
      <c r="C383">
        <v>2020</v>
      </c>
      <c r="D383" t="s">
        <v>3414</v>
      </c>
      <c r="E383" t="s">
        <v>861</v>
      </c>
      <c r="F383">
        <v>268</v>
      </c>
      <c r="G383" t="s">
        <v>861</v>
      </c>
      <c r="H383">
        <v>3</v>
      </c>
      <c r="I383">
        <v>0.34</v>
      </c>
      <c r="J383">
        <v>0.34</v>
      </c>
      <c r="K383">
        <v>0</v>
      </c>
      <c r="L383">
        <v>0</v>
      </c>
    </row>
    <row r="384" spans="1:12" x14ac:dyDescent="0.3">
      <c r="A384" t="s">
        <v>3768</v>
      </c>
      <c r="B384" t="s">
        <v>3410</v>
      </c>
      <c r="C384">
        <v>2020</v>
      </c>
      <c r="D384" t="s">
        <v>3414</v>
      </c>
      <c r="E384" t="s">
        <v>861</v>
      </c>
      <c r="F384">
        <v>90</v>
      </c>
      <c r="G384" t="s">
        <v>861</v>
      </c>
      <c r="H384">
        <v>1</v>
      </c>
      <c r="I384">
        <v>0</v>
      </c>
      <c r="J384">
        <v>0</v>
      </c>
      <c r="K384">
        <v>0</v>
      </c>
      <c r="L384">
        <v>1</v>
      </c>
    </row>
    <row r="385" spans="1:12" x14ac:dyDescent="0.3">
      <c r="A385" t="s">
        <v>1024</v>
      </c>
      <c r="B385" t="s">
        <v>3410</v>
      </c>
      <c r="C385">
        <v>2020</v>
      </c>
      <c r="D385" t="s">
        <v>3411</v>
      </c>
      <c r="E385" t="s">
        <v>891</v>
      </c>
      <c r="F385">
        <v>642</v>
      </c>
      <c r="G385" t="s">
        <v>891</v>
      </c>
      <c r="H385">
        <v>8</v>
      </c>
      <c r="I385">
        <v>1.54</v>
      </c>
      <c r="J385">
        <v>0</v>
      </c>
      <c r="K385">
        <v>1.54</v>
      </c>
      <c r="L385">
        <v>0</v>
      </c>
    </row>
    <row r="386" spans="1:12" x14ac:dyDescent="0.3">
      <c r="A386" t="s">
        <v>2315</v>
      </c>
      <c r="B386" t="s">
        <v>3410</v>
      </c>
      <c r="C386">
        <v>2020</v>
      </c>
      <c r="D386" t="s">
        <v>3414</v>
      </c>
      <c r="E386" t="s">
        <v>3412</v>
      </c>
      <c r="F386">
        <v>0</v>
      </c>
      <c r="G386" t="s">
        <v>3412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 x14ac:dyDescent="0.3">
      <c r="A387" t="s">
        <v>2495</v>
      </c>
      <c r="B387" t="s">
        <v>3410</v>
      </c>
      <c r="C387">
        <v>2020</v>
      </c>
      <c r="D387" t="s">
        <v>3416</v>
      </c>
      <c r="E387" t="s">
        <v>870</v>
      </c>
      <c r="F387">
        <v>173</v>
      </c>
      <c r="G387" t="s">
        <v>870</v>
      </c>
      <c r="H387">
        <v>4</v>
      </c>
      <c r="I387">
        <v>0.52</v>
      </c>
      <c r="J387">
        <v>0</v>
      </c>
      <c r="K387">
        <v>0.52</v>
      </c>
      <c r="L387">
        <v>0</v>
      </c>
    </row>
    <row r="388" spans="1:12" x14ac:dyDescent="0.3">
      <c r="A388" t="s">
        <v>1565</v>
      </c>
      <c r="B388" t="s">
        <v>3410</v>
      </c>
      <c r="C388">
        <v>2020</v>
      </c>
      <c r="D388" t="s">
        <v>3414</v>
      </c>
      <c r="E388" t="s">
        <v>874</v>
      </c>
      <c r="F388">
        <v>630</v>
      </c>
      <c r="G388" t="s">
        <v>874</v>
      </c>
      <c r="H388">
        <v>7</v>
      </c>
      <c r="I388">
        <v>0.14000000000000001</v>
      </c>
      <c r="J388">
        <v>0.14000000000000001</v>
      </c>
      <c r="K388">
        <v>0</v>
      </c>
      <c r="L388">
        <v>0.14000000000000001</v>
      </c>
    </row>
    <row r="389" spans="1:12" x14ac:dyDescent="0.3">
      <c r="A389" t="s">
        <v>3769</v>
      </c>
      <c r="B389" t="s">
        <v>3410</v>
      </c>
      <c r="C389">
        <v>2020</v>
      </c>
      <c r="D389" t="s">
        <v>3416</v>
      </c>
      <c r="E389" t="s">
        <v>886</v>
      </c>
      <c r="F389">
        <v>13</v>
      </c>
      <c r="G389" t="s">
        <v>886</v>
      </c>
      <c r="H389">
        <v>1</v>
      </c>
      <c r="I389">
        <v>6.92</v>
      </c>
      <c r="J389">
        <v>0</v>
      </c>
      <c r="K389">
        <v>6.92</v>
      </c>
      <c r="L389">
        <v>0</v>
      </c>
    </row>
    <row r="390" spans="1:12" x14ac:dyDescent="0.3">
      <c r="A390" t="s">
        <v>3770</v>
      </c>
      <c r="B390" t="s">
        <v>3410</v>
      </c>
      <c r="C390">
        <v>2020</v>
      </c>
      <c r="D390" t="s">
        <v>3416</v>
      </c>
      <c r="E390" t="s">
        <v>886</v>
      </c>
      <c r="F390">
        <v>0</v>
      </c>
      <c r="G390" t="s">
        <v>886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 x14ac:dyDescent="0.3">
      <c r="A391" t="s">
        <v>3771</v>
      </c>
      <c r="B391" t="s">
        <v>3410</v>
      </c>
      <c r="C391">
        <v>2020</v>
      </c>
      <c r="D391" t="s">
        <v>3416</v>
      </c>
      <c r="E391" t="s">
        <v>3432</v>
      </c>
      <c r="F391">
        <v>0</v>
      </c>
      <c r="G391" t="s">
        <v>3432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 x14ac:dyDescent="0.3">
      <c r="A392" t="s">
        <v>3772</v>
      </c>
      <c r="B392" t="s">
        <v>3410</v>
      </c>
      <c r="C392">
        <v>2020</v>
      </c>
      <c r="D392" t="s">
        <v>3397</v>
      </c>
      <c r="E392" t="s">
        <v>3432</v>
      </c>
      <c r="F392">
        <v>0</v>
      </c>
      <c r="G392" t="s">
        <v>3432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 x14ac:dyDescent="0.3">
      <c r="A393" t="s">
        <v>3773</v>
      </c>
      <c r="B393" t="s">
        <v>3410</v>
      </c>
      <c r="C393">
        <v>2020</v>
      </c>
      <c r="D393" t="s">
        <v>3411</v>
      </c>
      <c r="E393" t="s">
        <v>3427</v>
      </c>
      <c r="F393">
        <v>26</v>
      </c>
      <c r="G393" t="s">
        <v>3427</v>
      </c>
      <c r="H393">
        <v>2</v>
      </c>
      <c r="I393">
        <v>0</v>
      </c>
      <c r="J393">
        <v>0</v>
      </c>
      <c r="K393">
        <v>0</v>
      </c>
      <c r="L393">
        <v>0</v>
      </c>
    </row>
    <row r="394" spans="1:12" x14ac:dyDescent="0.3">
      <c r="A394" t="s">
        <v>3099</v>
      </c>
      <c r="B394" t="s">
        <v>3410</v>
      </c>
      <c r="C394">
        <v>2020</v>
      </c>
      <c r="D394" t="s">
        <v>3397</v>
      </c>
      <c r="E394" t="s">
        <v>3476</v>
      </c>
      <c r="F394">
        <v>0</v>
      </c>
      <c r="G394" t="s">
        <v>3476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 x14ac:dyDescent="0.3">
      <c r="A395" t="s">
        <v>3774</v>
      </c>
      <c r="B395" t="s">
        <v>3410</v>
      </c>
      <c r="C395">
        <v>2020</v>
      </c>
      <c r="D395" t="s">
        <v>3416</v>
      </c>
      <c r="E395" t="s">
        <v>3536</v>
      </c>
      <c r="F395">
        <v>300</v>
      </c>
      <c r="G395" t="s">
        <v>3536</v>
      </c>
      <c r="H395">
        <v>5</v>
      </c>
      <c r="I395">
        <v>0</v>
      </c>
      <c r="J395">
        <v>0</v>
      </c>
      <c r="K395">
        <v>0</v>
      </c>
      <c r="L395">
        <v>0.6</v>
      </c>
    </row>
    <row r="396" spans="1:12" x14ac:dyDescent="0.3">
      <c r="A396" t="s">
        <v>3775</v>
      </c>
      <c r="B396" t="s">
        <v>3410</v>
      </c>
      <c r="C396">
        <v>2020</v>
      </c>
      <c r="D396" t="s">
        <v>3416</v>
      </c>
      <c r="E396" t="s">
        <v>3449</v>
      </c>
      <c r="F396">
        <v>28</v>
      </c>
      <c r="G396" t="s">
        <v>3449</v>
      </c>
      <c r="H396">
        <v>2</v>
      </c>
      <c r="I396">
        <v>0</v>
      </c>
      <c r="J396">
        <v>0</v>
      </c>
      <c r="K396">
        <v>0</v>
      </c>
      <c r="L396">
        <v>3.21</v>
      </c>
    </row>
    <row r="397" spans="1:12" x14ac:dyDescent="0.3">
      <c r="A397" t="s">
        <v>3776</v>
      </c>
      <c r="B397" t="s">
        <v>3410</v>
      </c>
      <c r="C397">
        <v>2020</v>
      </c>
      <c r="D397" t="s">
        <v>3416</v>
      </c>
      <c r="E397" t="s">
        <v>3467</v>
      </c>
      <c r="F397">
        <v>166</v>
      </c>
      <c r="G397" t="s">
        <v>3467</v>
      </c>
      <c r="H397">
        <v>6</v>
      </c>
      <c r="I397">
        <v>0</v>
      </c>
      <c r="J397">
        <v>0</v>
      </c>
      <c r="K397">
        <v>0</v>
      </c>
      <c r="L397">
        <v>0.54</v>
      </c>
    </row>
    <row r="398" spans="1:12" x14ac:dyDescent="0.3">
      <c r="A398" t="s">
        <v>406</v>
      </c>
      <c r="B398" t="s">
        <v>3410</v>
      </c>
      <c r="C398">
        <v>2020</v>
      </c>
      <c r="D398" t="s">
        <v>3416</v>
      </c>
      <c r="E398" t="s">
        <v>883</v>
      </c>
      <c r="F398">
        <v>305</v>
      </c>
      <c r="G398" t="s">
        <v>883</v>
      </c>
      <c r="H398">
        <v>4</v>
      </c>
      <c r="I398">
        <v>0</v>
      </c>
      <c r="J398">
        <v>0</v>
      </c>
      <c r="K398">
        <v>0</v>
      </c>
      <c r="L398">
        <v>0.59</v>
      </c>
    </row>
    <row r="399" spans="1:12" x14ac:dyDescent="0.3">
      <c r="A399" t="s">
        <v>1178</v>
      </c>
      <c r="B399" t="s">
        <v>3410</v>
      </c>
      <c r="C399">
        <v>2020</v>
      </c>
      <c r="D399" t="s">
        <v>3416</v>
      </c>
      <c r="E399" t="s">
        <v>883</v>
      </c>
      <c r="F399">
        <v>24</v>
      </c>
      <c r="G399" t="s">
        <v>883</v>
      </c>
      <c r="H399">
        <v>1</v>
      </c>
      <c r="I399">
        <v>3.75</v>
      </c>
      <c r="J399">
        <v>0</v>
      </c>
      <c r="K399">
        <v>3.75</v>
      </c>
      <c r="L399">
        <v>0</v>
      </c>
    </row>
    <row r="400" spans="1:12" x14ac:dyDescent="0.3">
      <c r="A400" t="s">
        <v>3777</v>
      </c>
      <c r="B400" t="s">
        <v>3410</v>
      </c>
      <c r="C400">
        <v>2020</v>
      </c>
      <c r="D400" t="s">
        <v>3411</v>
      </c>
      <c r="E400" t="s">
        <v>3467</v>
      </c>
      <c r="F400">
        <v>170</v>
      </c>
      <c r="G400" t="s">
        <v>3467</v>
      </c>
      <c r="H400">
        <v>4</v>
      </c>
      <c r="I400">
        <v>0.53</v>
      </c>
      <c r="J400">
        <v>0.53</v>
      </c>
      <c r="K400">
        <v>0</v>
      </c>
      <c r="L400">
        <v>0.53</v>
      </c>
    </row>
    <row r="401" spans="1:12" x14ac:dyDescent="0.3">
      <c r="A401" t="s">
        <v>3127</v>
      </c>
      <c r="B401" t="s">
        <v>3410</v>
      </c>
      <c r="C401">
        <v>2020</v>
      </c>
      <c r="D401" t="s">
        <v>3416</v>
      </c>
      <c r="E401" t="s">
        <v>3476</v>
      </c>
      <c r="F401">
        <v>39</v>
      </c>
      <c r="G401" t="s">
        <v>3476</v>
      </c>
      <c r="H401">
        <v>2</v>
      </c>
      <c r="I401">
        <v>0</v>
      </c>
      <c r="J401">
        <v>0</v>
      </c>
      <c r="K401">
        <v>0</v>
      </c>
      <c r="L401">
        <v>0</v>
      </c>
    </row>
    <row r="402" spans="1:12" x14ac:dyDescent="0.3">
      <c r="A402" t="s">
        <v>3778</v>
      </c>
      <c r="B402" t="s">
        <v>3410</v>
      </c>
      <c r="C402">
        <v>2020</v>
      </c>
      <c r="D402" t="s">
        <v>3414</v>
      </c>
      <c r="E402" t="s">
        <v>3415</v>
      </c>
      <c r="F402">
        <v>0</v>
      </c>
      <c r="G402" t="s">
        <v>877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 x14ac:dyDescent="0.3">
      <c r="A403" t="s">
        <v>3779</v>
      </c>
      <c r="B403" t="s">
        <v>3410</v>
      </c>
      <c r="C403">
        <v>2020</v>
      </c>
      <c r="D403" t="s">
        <v>3397</v>
      </c>
      <c r="E403" t="s">
        <v>3476</v>
      </c>
      <c r="F403">
        <v>0</v>
      </c>
      <c r="G403" t="s">
        <v>3476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 x14ac:dyDescent="0.3">
      <c r="A404" t="s">
        <v>3780</v>
      </c>
      <c r="B404" t="s">
        <v>3410</v>
      </c>
      <c r="C404">
        <v>2020</v>
      </c>
      <c r="D404" t="s">
        <v>3416</v>
      </c>
      <c r="E404" t="s">
        <v>3504</v>
      </c>
      <c r="F404">
        <v>229</v>
      </c>
      <c r="G404" t="s">
        <v>3504</v>
      </c>
      <c r="H404">
        <v>6</v>
      </c>
      <c r="I404">
        <v>0</v>
      </c>
      <c r="J404">
        <v>0</v>
      </c>
      <c r="K404">
        <v>0</v>
      </c>
      <c r="L404">
        <v>0.39</v>
      </c>
    </row>
    <row r="405" spans="1:12" x14ac:dyDescent="0.3">
      <c r="A405" t="s">
        <v>3781</v>
      </c>
      <c r="B405" t="s">
        <v>3410</v>
      </c>
      <c r="C405">
        <v>2020</v>
      </c>
      <c r="D405" t="s">
        <v>3414</v>
      </c>
      <c r="E405" t="s">
        <v>891</v>
      </c>
      <c r="F405">
        <v>0</v>
      </c>
      <c r="G405" t="s">
        <v>891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 x14ac:dyDescent="0.3">
      <c r="A406" t="s">
        <v>3782</v>
      </c>
      <c r="B406" t="s">
        <v>3410</v>
      </c>
      <c r="C406">
        <v>2020</v>
      </c>
      <c r="D406" t="s">
        <v>3414</v>
      </c>
      <c r="E406" t="s">
        <v>883</v>
      </c>
      <c r="F406">
        <v>351</v>
      </c>
      <c r="G406" t="s">
        <v>883</v>
      </c>
      <c r="H406">
        <v>4</v>
      </c>
      <c r="I406">
        <v>0</v>
      </c>
      <c r="J406">
        <v>0</v>
      </c>
      <c r="K406">
        <v>0</v>
      </c>
      <c r="L406">
        <v>0</v>
      </c>
    </row>
    <row r="407" spans="1:12" x14ac:dyDescent="0.3">
      <c r="A407" t="s">
        <v>3783</v>
      </c>
      <c r="B407" t="s">
        <v>3410</v>
      </c>
      <c r="C407">
        <v>2020</v>
      </c>
      <c r="D407" t="s">
        <v>3411</v>
      </c>
      <c r="E407" t="s">
        <v>891</v>
      </c>
      <c r="F407">
        <v>0</v>
      </c>
      <c r="G407" t="s">
        <v>891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 x14ac:dyDescent="0.3">
      <c r="A408" t="s">
        <v>3784</v>
      </c>
      <c r="B408" t="s">
        <v>3410</v>
      </c>
      <c r="C408">
        <v>2020</v>
      </c>
      <c r="D408" t="s">
        <v>3416</v>
      </c>
      <c r="E408" t="s">
        <v>895</v>
      </c>
      <c r="F408">
        <v>8</v>
      </c>
      <c r="G408" t="s">
        <v>895</v>
      </c>
      <c r="H408">
        <v>1</v>
      </c>
      <c r="I408">
        <v>0</v>
      </c>
      <c r="J408">
        <v>0</v>
      </c>
      <c r="K408">
        <v>0</v>
      </c>
      <c r="L408">
        <v>11.25</v>
      </c>
    </row>
    <row r="409" spans="1:12" x14ac:dyDescent="0.3">
      <c r="A409" t="s">
        <v>3785</v>
      </c>
      <c r="B409" t="s">
        <v>3410</v>
      </c>
      <c r="C409">
        <v>2020</v>
      </c>
      <c r="D409" t="s">
        <v>3397</v>
      </c>
      <c r="E409" t="s">
        <v>867</v>
      </c>
      <c r="F409">
        <v>0</v>
      </c>
      <c r="G409" t="s">
        <v>867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 x14ac:dyDescent="0.3">
      <c r="A410" t="s">
        <v>436</v>
      </c>
      <c r="B410" t="s">
        <v>3410</v>
      </c>
      <c r="C410">
        <v>2020</v>
      </c>
      <c r="D410" t="s">
        <v>3416</v>
      </c>
      <c r="E410" t="s">
        <v>863</v>
      </c>
      <c r="F410">
        <v>684</v>
      </c>
      <c r="G410" t="s">
        <v>863</v>
      </c>
      <c r="H410">
        <v>8</v>
      </c>
      <c r="I410">
        <v>0.26</v>
      </c>
      <c r="J410">
        <v>0.13</v>
      </c>
      <c r="K410">
        <v>0.13</v>
      </c>
      <c r="L410">
        <v>0.39</v>
      </c>
    </row>
    <row r="411" spans="1:12" x14ac:dyDescent="0.3">
      <c r="A411" t="s">
        <v>3786</v>
      </c>
      <c r="B411" t="s">
        <v>3410</v>
      </c>
      <c r="C411">
        <v>2020</v>
      </c>
      <c r="D411" t="s">
        <v>3414</v>
      </c>
      <c r="E411" t="s">
        <v>3504</v>
      </c>
      <c r="F411">
        <v>585</v>
      </c>
      <c r="G411" t="s">
        <v>3504</v>
      </c>
      <c r="H411">
        <v>7</v>
      </c>
      <c r="I411">
        <v>0</v>
      </c>
      <c r="J411">
        <v>0</v>
      </c>
      <c r="K411">
        <v>0</v>
      </c>
      <c r="L411">
        <v>0.31</v>
      </c>
    </row>
    <row r="412" spans="1:12" x14ac:dyDescent="0.3">
      <c r="A412" t="s">
        <v>3787</v>
      </c>
      <c r="B412" t="s">
        <v>3410</v>
      </c>
      <c r="C412">
        <v>2020</v>
      </c>
      <c r="D412" t="s">
        <v>3414</v>
      </c>
      <c r="E412" t="s">
        <v>3461</v>
      </c>
      <c r="F412">
        <v>0</v>
      </c>
      <c r="G412" t="s">
        <v>3461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 x14ac:dyDescent="0.3">
      <c r="A413" t="s">
        <v>3788</v>
      </c>
      <c r="B413" t="s">
        <v>3410</v>
      </c>
      <c r="C413">
        <v>2020</v>
      </c>
      <c r="D413" t="s">
        <v>3416</v>
      </c>
      <c r="E413" t="s">
        <v>3478</v>
      </c>
      <c r="F413">
        <v>8</v>
      </c>
      <c r="G413" t="s">
        <v>3478</v>
      </c>
      <c r="H413">
        <v>1</v>
      </c>
      <c r="I413">
        <v>0</v>
      </c>
      <c r="J413">
        <v>0</v>
      </c>
      <c r="K413">
        <v>0</v>
      </c>
      <c r="L413">
        <v>0</v>
      </c>
    </row>
    <row r="414" spans="1:12" x14ac:dyDescent="0.3">
      <c r="A414" t="s">
        <v>3328</v>
      </c>
      <c r="B414" t="s">
        <v>3410</v>
      </c>
      <c r="C414">
        <v>2020</v>
      </c>
      <c r="D414" t="s">
        <v>3414</v>
      </c>
      <c r="E414" t="s">
        <v>868</v>
      </c>
      <c r="F414">
        <v>0</v>
      </c>
      <c r="G414" t="s">
        <v>868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 x14ac:dyDescent="0.3">
      <c r="A415" t="s">
        <v>3789</v>
      </c>
      <c r="B415" t="s">
        <v>3410</v>
      </c>
      <c r="C415">
        <v>2020</v>
      </c>
      <c r="D415" t="s">
        <v>3416</v>
      </c>
      <c r="E415" t="s">
        <v>883</v>
      </c>
      <c r="F415">
        <v>257</v>
      </c>
      <c r="G415" t="s">
        <v>883</v>
      </c>
      <c r="H415">
        <v>3</v>
      </c>
      <c r="I415">
        <v>0</v>
      </c>
      <c r="J415">
        <v>0</v>
      </c>
      <c r="K415">
        <v>0</v>
      </c>
      <c r="L415">
        <v>0</v>
      </c>
    </row>
    <row r="416" spans="1:12" x14ac:dyDescent="0.3">
      <c r="A416" t="s">
        <v>1699</v>
      </c>
      <c r="B416" t="s">
        <v>3410</v>
      </c>
      <c r="C416">
        <v>2020</v>
      </c>
      <c r="D416" t="s">
        <v>3416</v>
      </c>
      <c r="E416" t="s">
        <v>867</v>
      </c>
      <c r="F416">
        <v>208</v>
      </c>
      <c r="G416" t="s">
        <v>867</v>
      </c>
      <c r="H416">
        <v>3</v>
      </c>
      <c r="I416">
        <v>0.87</v>
      </c>
      <c r="J416">
        <v>0.87</v>
      </c>
      <c r="K416">
        <v>0</v>
      </c>
      <c r="L416">
        <v>0</v>
      </c>
    </row>
    <row r="417" spans="1:12" x14ac:dyDescent="0.3">
      <c r="A417" t="s">
        <v>3790</v>
      </c>
      <c r="B417" t="s">
        <v>3410</v>
      </c>
      <c r="C417">
        <v>2020</v>
      </c>
      <c r="D417" t="s">
        <v>3416</v>
      </c>
      <c r="E417" t="s">
        <v>3489</v>
      </c>
      <c r="F417">
        <v>16</v>
      </c>
      <c r="G417" t="s">
        <v>3489</v>
      </c>
      <c r="H417">
        <v>2</v>
      </c>
      <c r="I417">
        <v>0</v>
      </c>
      <c r="J417">
        <v>0</v>
      </c>
      <c r="K417">
        <v>0</v>
      </c>
      <c r="L417">
        <v>0</v>
      </c>
    </row>
    <row r="418" spans="1:12" x14ac:dyDescent="0.3">
      <c r="A418" t="s">
        <v>2478</v>
      </c>
      <c r="B418" t="s">
        <v>3410</v>
      </c>
      <c r="C418">
        <v>2020</v>
      </c>
      <c r="D418" t="s">
        <v>3416</v>
      </c>
      <c r="E418" t="s">
        <v>870</v>
      </c>
      <c r="F418">
        <v>0</v>
      </c>
      <c r="G418" t="s">
        <v>870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 x14ac:dyDescent="0.3">
      <c r="A419" t="s">
        <v>3791</v>
      </c>
      <c r="B419" t="s">
        <v>3410</v>
      </c>
      <c r="C419">
        <v>2020</v>
      </c>
      <c r="D419" t="s">
        <v>3397</v>
      </c>
      <c r="E419" t="s">
        <v>3432</v>
      </c>
      <c r="F419">
        <v>375</v>
      </c>
      <c r="G419" t="s">
        <v>3432</v>
      </c>
      <c r="H419">
        <v>5</v>
      </c>
      <c r="I419">
        <v>0</v>
      </c>
      <c r="J419">
        <v>0</v>
      </c>
      <c r="K419">
        <v>0</v>
      </c>
      <c r="L419">
        <v>0</v>
      </c>
    </row>
    <row r="420" spans="1:12" x14ac:dyDescent="0.3">
      <c r="A420" t="s">
        <v>3792</v>
      </c>
      <c r="B420" t="s">
        <v>3410</v>
      </c>
      <c r="C420">
        <v>2020</v>
      </c>
      <c r="D420" t="s">
        <v>3414</v>
      </c>
      <c r="E420" t="s">
        <v>861</v>
      </c>
      <c r="F420">
        <v>90</v>
      </c>
      <c r="G420" t="s">
        <v>861</v>
      </c>
      <c r="H420">
        <v>1</v>
      </c>
      <c r="I420">
        <v>0</v>
      </c>
      <c r="J420">
        <v>0</v>
      </c>
      <c r="K420">
        <v>0</v>
      </c>
      <c r="L420">
        <v>0</v>
      </c>
    </row>
    <row r="421" spans="1:12" x14ac:dyDescent="0.3">
      <c r="A421" t="s">
        <v>3793</v>
      </c>
      <c r="B421" t="s">
        <v>3410</v>
      </c>
      <c r="C421">
        <v>2020</v>
      </c>
      <c r="D421" t="s">
        <v>3411</v>
      </c>
      <c r="E421" t="s">
        <v>3444</v>
      </c>
      <c r="F421">
        <v>102</v>
      </c>
      <c r="G421" t="s">
        <v>3444</v>
      </c>
      <c r="H421">
        <v>2</v>
      </c>
      <c r="I421">
        <v>0</v>
      </c>
      <c r="J421">
        <v>0</v>
      </c>
      <c r="K421">
        <v>0</v>
      </c>
      <c r="L421">
        <v>0.88</v>
      </c>
    </row>
    <row r="422" spans="1:12" x14ac:dyDescent="0.3">
      <c r="A422" t="s">
        <v>3794</v>
      </c>
      <c r="B422" t="s">
        <v>3410</v>
      </c>
      <c r="C422">
        <v>2020</v>
      </c>
      <c r="D422" t="s">
        <v>3416</v>
      </c>
      <c r="E422" t="s">
        <v>891</v>
      </c>
      <c r="F422">
        <v>450</v>
      </c>
      <c r="G422" t="s">
        <v>891</v>
      </c>
      <c r="H422">
        <v>5</v>
      </c>
      <c r="I422">
        <v>0.2</v>
      </c>
      <c r="J422">
        <v>0</v>
      </c>
      <c r="K422">
        <v>0.2</v>
      </c>
      <c r="L422">
        <v>0</v>
      </c>
    </row>
    <row r="423" spans="1:12" x14ac:dyDescent="0.3">
      <c r="A423" t="s">
        <v>143</v>
      </c>
      <c r="B423" t="s">
        <v>3410</v>
      </c>
      <c r="C423">
        <v>2020</v>
      </c>
      <c r="D423" t="s">
        <v>3414</v>
      </c>
      <c r="E423" t="s">
        <v>877</v>
      </c>
      <c r="F423">
        <v>270</v>
      </c>
      <c r="G423" t="s">
        <v>877</v>
      </c>
      <c r="H423">
        <v>3</v>
      </c>
      <c r="I423">
        <v>0</v>
      </c>
      <c r="J423">
        <v>0</v>
      </c>
      <c r="K423">
        <v>0</v>
      </c>
      <c r="L423">
        <v>1</v>
      </c>
    </row>
    <row r="424" spans="1:12" x14ac:dyDescent="0.3">
      <c r="A424" t="s">
        <v>125</v>
      </c>
      <c r="B424" t="s">
        <v>3410</v>
      </c>
      <c r="C424">
        <v>2020</v>
      </c>
      <c r="D424" t="s">
        <v>3397</v>
      </c>
      <c r="E424" t="s">
        <v>863</v>
      </c>
      <c r="F424">
        <v>0</v>
      </c>
      <c r="G424" t="s">
        <v>863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 x14ac:dyDescent="0.3">
      <c r="A425" t="s">
        <v>3795</v>
      </c>
      <c r="B425" t="s">
        <v>3410</v>
      </c>
      <c r="C425">
        <v>2020</v>
      </c>
      <c r="D425" t="s">
        <v>3414</v>
      </c>
      <c r="E425" t="s">
        <v>878</v>
      </c>
      <c r="F425">
        <v>0</v>
      </c>
      <c r="G425" t="s">
        <v>878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 x14ac:dyDescent="0.3">
      <c r="A426" t="s">
        <v>3796</v>
      </c>
      <c r="B426" t="s">
        <v>3410</v>
      </c>
      <c r="C426">
        <v>2020</v>
      </c>
      <c r="D426" t="s">
        <v>3414</v>
      </c>
      <c r="E426" t="s">
        <v>3432</v>
      </c>
      <c r="F426">
        <v>90</v>
      </c>
      <c r="G426" t="s">
        <v>3432</v>
      </c>
      <c r="H426">
        <v>1</v>
      </c>
      <c r="I426">
        <v>0</v>
      </c>
      <c r="J426">
        <v>0</v>
      </c>
      <c r="K426">
        <v>0</v>
      </c>
      <c r="L426">
        <v>0</v>
      </c>
    </row>
    <row r="427" spans="1:12" x14ac:dyDescent="0.3">
      <c r="A427" t="s">
        <v>3124</v>
      </c>
      <c r="B427" t="s">
        <v>3410</v>
      </c>
      <c r="C427">
        <v>2020</v>
      </c>
      <c r="D427" t="s">
        <v>3416</v>
      </c>
      <c r="E427" t="s">
        <v>3476</v>
      </c>
      <c r="F427">
        <v>0</v>
      </c>
      <c r="G427" t="s">
        <v>3476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 x14ac:dyDescent="0.3">
      <c r="A428" t="s">
        <v>3797</v>
      </c>
      <c r="B428" t="s">
        <v>3410</v>
      </c>
      <c r="C428">
        <v>2020</v>
      </c>
      <c r="D428" t="s">
        <v>3416</v>
      </c>
      <c r="E428" t="s">
        <v>3438</v>
      </c>
      <c r="F428">
        <v>341</v>
      </c>
      <c r="G428" t="s">
        <v>3438</v>
      </c>
      <c r="H428">
        <v>5</v>
      </c>
      <c r="I428">
        <v>0</v>
      </c>
      <c r="J428">
        <v>0</v>
      </c>
      <c r="K428">
        <v>0</v>
      </c>
      <c r="L428">
        <v>0</v>
      </c>
    </row>
    <row r="429" spans="1:12" x14ac:dyDescent="0.3">
      <c r="A429" t="s">
        <v>3798</v>
      </c>
      <c r="B429" t="s">
        <v>3410</v>
      </c>
      <c r="C429">
        <v>2020</v>
      </c>
      <c r="D429" t="s">
        <v>3414</v>
      </c>
      <c r="E429" t="s">
        <v>3441</v>
      </c>
      <c r="F429">
        <v>355</v>
      </c>
      <c r="G429" t="s">
        <v>3442</v>
      </c>
      <c r="H429">
        <v>4</v>
      </c>
      <c r="I429">
        <v>0</v>
      </c>
      <c r="J429">
        <v>0</v>
      </c>
      <c r="K429">
        <v>0</v>
      </c>
      <c r="L429">
        <v>0</v>
      </c>
    </row>
    <row r="430" spans="1:12" x14ac:dyDescent="0.3">
      <c r="A430" t="s">
        <v>3799</v>
      </c>
      <c r="B430" t="s">
        <v>3410</v>
      </c>
      <c r="C430">
        <v>2020</v>
      </c>
      <c r="D430" t="s">
        <v>3416</v>
      </c>
      <c r="E430" t="s">
        <v>3476</v>
      </c>
      <c r="F430">
        <v>882</v>
      </c>
      <c r="G430" t="s">
        <v>3476</v>
      </c>
      <c r="H430">
        <v>10</v>
      </c>
      <c r="I430">
        <v>0.1</v>
      </c>
      <c r="J430">
        <v>0</v>
      </c>
      <c r="K430">
        <v>0.1</v>
      </c>
      <c r="L430">
        <v>0.1</v>
      </c>
    </row>
    <row r="431" spans="1:12" x14ac:dyDescent="0.3">
      <c r="A431" t="s">
        <v>365</v>
      </c>
      <c r="B431" t="s">
        <v>3410</v>
      </c>
      <c r="C431">
        <v>2020</v>
      </c>
      <c r="D431" t="s">
        <v>3397</v>
      </c>
      <c r="E431" t="s">
        <v>3412</v>
      </c>
      <c r="F431">
        <v>810</v>
      </c>
      <c r="G431" t="s">
        <v>3412</v>
      </c>
      <c r="H431">
        <v>9</v>
      </c>
      <c r="I431">
        <v>0</v>
      </c>
      <c r="J431">
        <v>0</v>
      </c>
      <c r="K431">
        <v>0</v>
      </c>
      <c r="L431">
        <v>0</v>
      </c>
    </row>
    <row r="432" spans="1:12" x14ac:dyDescent="0.3">
      <c r="A432" t="s">
        <v>2177</v>
      </c>
      <c r="B432" t="s">
        <v>3410</v>
      </c>
      <c r="C432">
        <v>2020</v>
      </c>
      <c r="D432" t="s">
        <v>3414</v>
      </c>
      <c r="E432" t="s">
        <v>876</v>
      </c>
      <c r="F432">
        <v>450</v>
      </c>
      <c r="G432" t="s">
        <v>876</v>
      </c>
      <c r="H432">
        <v>5</v>
      </c>
      <c r="I432">
        <v>0.2</v>
      </c>
      <c r="J432">
        <v>0</v>
      </c>
      <c r="K432">
        <v>0.2</v>
      </c>
      <c r="L432">
        <v>0.2</v>
      </c>
    </row>
    <row r="433" spans="1:12" x14ac:dyDescent="0.3">
      <c r="A433" t="s">
        <v>3800</v>
      </c>
      <c r="B433" t="s">
        <v>3410</v>
      </c>
      <c r="C433">
        <v>2020</v>
      </c>
      <c r="D433" t="s">
        <v>3414</v>
      </c>
      <c r="E433" t="s">
        <v>893</v>
      </c>
      <c r="F433">
        <v>180</v>
      </c>
      <c r="G433" t="s">
        <v>893</v>
      </c>
      <c r="H433">
        <v>2</v>
      </c>
      <c r="I433">
        <v>0</v>
      </c>
      <c r="J433">
        <v>0</v>
      </c>
      <c r="K433">
        <v>0</v>
      </c>
      <c r="L433">
        <v>0</v>
      </c>
    </row>
    <row r="434" spans="1:12" x14ac:dyDescent="0.3">
      <c r="A434" t="s">
        <v>3801</v>
      </c>
      <c r="B434" t="s">
        <v>3410</v>
      </c>
      <c r="C434">
        <v>2020</v>
      </c>
      <c r="D434" t="s">
        <v>3397</v>
      </c>
      <c r="E434" t="s">
        <v>3449</v>
      </c>
      <c r="F434">
        <v>0</v>
      </c>
      <c r="G434" t="s">
        <v>3449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 x14ac:dyDescent="0.3">
      <c r="A435" t="s">
        <v>2115</v>
      </c>
      <c r="B435" t="s">
        <v>3410</v>
      </c>
      <c r="C435">
        <v>2020</v>
      </c>
      <c r="D435" t="s">
        <v>3411</v>
      </c>
      <c r="E435" t="s">
        <v>863</v>
      </c>
      <c r="F435">
        <v>158</v>
      </c>
      <c r="G435" t="s">
        <v>877</v>
      </c>
      <c r="H435">
        <v>3</v>
      </c>
      <c r="I435">
        <v>0.56999999999999995</v>
      </c>
      <c r="J435">
        <v>0</v>
      </c>
      <c r="K435">
        <v>0.56999999999999995</v>
      </c>
      <c r="L435">
        <v>0.56999999999999995</v>
      </c>
    </row>
    <row r="436" spans="1:12" x14ac:dyDescent="0.3">
      <c r="A436" t="s">
        <v>266</v>
      </c>
      <c r="B436" t="s">
        <v>3410</v>
      </c>
      <c r="C436">
        <v>2020</v>
      </c>
      <c r="D436" t="s">
        <v>3397</v>
      </c>
      <c r="E436" t="s">
        <v>883</v>
      </c>
      <c r="F436">
        <v>240</v>
      </c>
      <c r="G436" t="s">
        <v>883</v>
      </c>
      <c r="H436">
        <v>3</v>
      </c>
      <c r="I436">
        <v>0</v>
      </c>
      <c r="J436">
        <v>0</v>
      </c>
      <c r="K436">
        <v>0</v>
      </c>
      <c r="L436">
        <v>0</v>
      </c>
    </row>
    <row r="437" spans="1:12" x14ac:dyDescent="0.3">
      <c r="A437" t="s">
        <v>3802</v>
      </c>
      <c r="B437" t="s">
        <v>3410</v>
      </c>
      <c r="C437">
        <v>2020</v>
      </c>
      <c r="D437" t="s">
        <v>3414</v>
      </c>
      <c r="E437" t="s">
        <v>894</v>
      </c>
      <c r="F437">
        <v>720</v>
      </c>
      <c r="G437" t="s">
        <v>894</v>
      </c>
      <c r="H437">
        <v>8</v>
      </c>
      <c r="I437">
        <v>0.13</v>
      </c>
      <c r="J437">
        <v>0</v>
      </c>
      <c r="K437">
        <v>0.13</v>
      </c>
      <c r="L437">
        <v>0</v>
      </c>
    </row>
    <row r="438" spans="1:12" x14ac:dyDescent="0.3">
      <c r="A438" t="s">
        <v>3803</v>
      </c>
      <c r="B438" t="s">
        <v>3410</v>
      </c>
      <c r="C438">
        <v>2020</v>
      </c>
      <c r="D438" t="s">
        <v>3416</v>
      </c>
      <c r="E438" t="s">
        <v>895</v>
      </c>
      <c r="F438">
        <v>136</v>
      </c>
      <c r="G438" t="s">
        <v>895</v>
      </c>
      <c r="H438">
        <v>3</v>
      </c>
      <c r="I438">
        <v>0.66</v>
      </c>
      <c r="J438">
        <v>0</v>
      </c>
      <c r="K438">
        <v>0.66</v>
      </c>
      <c r="L438">
        <v>0</v>
      </c>
    </row>
    <row r="439" spans="1:12" x14ac:dyDescent="0.3">
      <c r="A439" t="s">
        <v>2298</v>
      </c>
      <c r="B439" t="s">
        <v>3410</v>
      </c>
      <c r="C439">
        <v>2020</v>
      </c>
      <c r="D439" t="s">
        <v>3397</v>
      </c>
      <c r="E439" t="s">
        <v>893</v>
      </c>
      <c r="F439">
        <v>810</v>
      </c>
      <c r="G439" t="s">
        <v>893</v>
      </c>
      <c r="H439">
        <v>9</v>
      </c>
      <c r="I439">
        <v>0</v>
      </c>
      <c r="J439">
        <v>0</v>
      </c>
      <c r="K439">
        <v>0</v>
      </c>
      <c r="L439">
        <v>0</v>
      </c>
    </row>
    <row r="440" spans="1:12" x14ac:dyDescent="0.3">
      <c r="A440" t="s">
        <v>261</v>
      </c>
      <c r="B440" t="s">
        <v>3410</v>
      </c>
      <c r="C440">
        <v>2020</v>
      </c>
      <c r="D440" t="s">
        <v>3411</v>
      </c>
      <c r="E440" t="s">
        <v>3412</v>
      </c>
      <c r="F440">
        <v>642</v>
      </c>
      <c r="G440" t="s">
        <v>3412</v>
      </c>
      <c r="H440">
        <v>7</v>
      </c>
      <c r="I440">
        <v>0.28000000000000003</v>
      </c>
      <c r="J440">
        <v>0.14000000000000001</v>
      </c>
      <c r="K440">
        <v>0.14000000000000001</v>
      </c>
      <c r="L440">
        <v>0</v>
      </c>
    </row>
    <row r="441" spans="1:12" x14ac:dyDescent="0.3">
      <c r="A441" t="s">
        <v>3804</v>
      </c>
      <c r="B441" t="s">
        <v>3410</v>
      </c>
      <c r="C441">
        <v>2020</v>
      </c>
      <c r="D441" t="s">
        <v>3416</v>
      </c>
      <c r="E441" t="s">
        <v>880</v>
      </c>
      <c r="F441">
        <v>270</v>
      </c>
      <c r="G441" t="s">
        <v>880</v>
      </c>
      <c r="H441">
        <v>3</v>
      </c>
      <c r="I441">
        <v>0</v>
      </c>
      <c r="J441">
        <v>0</v>
      </c>
      <c r="K441">
        <v>0</v>
      </c>
      <c r="L441">
        <v>0.33</v>
      </c>
    </row>
    <row r="442" spans="1:12" x14ac:dyDescent="0.3">
      <c r="A442" t="s">
        <v>3222</v>
      </c>
      <c r="B442" t="s">
        <v>3410</v>
      </c>
      <c r="C442">
        <v>2020</v>
      </c>
      <c r="D442" t="s">
        <v>3416</v>
      </c>
      <c r="E442" t="s">
        <v>895</v>
      </c>
      <c r="F442">
        <v>123</v>
      </c>
      <c r="G442" t="s">
        <v>895</v>
      </c>
      <c r="H442">
        <v>3</v>
      </c>
      <c r="I442">
        <v>0.73</v>
      </c>
      <c r="J442">
        <v>0.73</v>
      </c>
      <c r="K442">
        <v>0</v>
      </c>
      <c r="L442">
        <v>0</v>
      </c>
    </row>
    <row r="443" spans="1:12" x14ac:dyDescent="0.3">
      <c r="A443" t="s">
        <v>3805</v>
      </c>
      <c r="B443" t="s">
        <v>3410</v>
      </c>
      <c r="C443">
        <v>2020</v>
      </c>
      <c r="D443" t="s">
        <v>3411</v>
      </c>
      <c r="E443" t="s">
        <v>3467</v>
      </c>
      <c r="F443">
        <v>357</v>
      </c>
      <c r="G443" t="s">
        <v>3467</v>
      </c>
      <c r="H443">
        <v>8</v>
      </c>
      <c r="I443">
        <v>0.76</v>
      </c>
      <c r="J443">
        <v>0</v>
      </c>
      <c r="K443">
        <v>0.76</v>
      </c>
      <c r="L443">
        <v>0</v>
      </c>
    </row>
    <row r="444" spans="1:12" x14ac:dyDescent="0.3">
      <c r="A444" t="s">
        <v>3806</v>
      </c>
      <c r="B444" t="s">
        <v>3410</v>
      </c>
      <c r="C444">
        <v>2020</v>
      </c>
      <c r="D444" t="s">
        <v>3414</v>
      </c>
      <c r="E444" t="s">
        <v>3444</v>
      </c>
      <c r="F444">
        <v>77</v>
      </c>
      <c r="G444" t="s">
        <v>3444</v>
      </c>
      <c r="H444">
        <v>1</v>
      </c>
      <c r="I444">
        <v>0</v>
      </c>
      <c r="J444">
        <v>0</v>
      </c>
      <c r="K444">
        <v>0</v>
      </c>
      <c r="L444">
        <v>0</v>
      </c>
    </row>
    <row r="445" spans="1:12" x14ac:dyDescent="0.3">
      <c r="A445" t="s">
        <v>3807</v>
      </c>
      <c r="B445" t="s">
        <v>3410</v>
      </c>
      <c r="C445">
        <v>2020</v>
      </c>
      <c r="D445" t="s">
        <v>3414</v>
      </c>
      <c r="E445" t="s">
        <v>3444</v>
      </c>
      <c r="F445">
        <v>626</v>
      </c>
      <c r="G445" t="s">
        <v>3444</v>
      </c>
      <c r="H445">
        <v>7</v>
      </c>
      <c r="I445">
        <v>0</v>
      </c>
      <c r="J445">
        <v>0</v>
      </c>
      <c r="K445">
        <v>0</v>
      </c>
      <c r="L445">
        <v>0.72</v>
      </c>
    </row>
    <row r="446" spans="1:12" x14ac:dyDescent="0.3">
      <c r="A446" t="s">
        <v>3808</v>
      </c>
      <c r="B446" t="s">
        <v>3410</v>
      </c>
      <c r="C446">
        <v>2020</v>
      </c>
      <c r="D446" t="s">
        <v>3416</v>
      </c>
      <c r="E446" t="s">
        <v>3489</v>
      </c>
      <c r="F446">
        <v>173</v>
      </c>
      <c r="G446" t="s">
        <v>3489</v>
      </c>
      <c r="H446">
        <v>3</v>
      </c>
      <c r="I446">
        <v>0</v>
      </c>
      <c r="J446">
        <v>0</v>
      </c>
      <c r="K446">
        <v>0</v>
      </c>
      <c r="L446">
        <v>0.52</v>
      </c>
    </row>
    <row r="447" spans="1:12" x14ac:dyDescent="0.3">
      <c r="A447" t="s">
        <v>3809</v>
      </c>
      <c r="B447" t="s">
        <v>3410</v>
      </c>
      <c r="C447">
        <v>2020</v>
      </c>
      <c r="D447" t="s">
        <v>3414</v>
      </c>
      <c r="E447" t="s">
        <v>3666</v>
      </c>
      <c r="F447">
        <v>335</v>
      </c>
      <c r="G447" t="s">
        <v>3666</v>
      </c>
      <c r="H447">
        <v>5</v>
      </c>
      <c r="I447">
        <v>0</v>
      </c>
      <c r="J447">
        <v>0</v>
      </c>
      <c r="K447">
        <v>0</v>
      </c>
      <c r="L447">
        <v>0.81</v>
      </c>
    </row>
    <row r="448" spans="1:12" x14ac:dyDescent="0.3">
      <c r="A448" t="s">
        <v>3810</v>
      </c>
      <c r="B448" t="s">
        <v>3410</v>
      </c>
      <c r="C448">
        <v>2020</v>
      </c>
      <c r="D448" t="s">
        <v>3416</v>
      </c>
      <c r="E448" t="s">
        <v>874</v>
      </c>
      <c r="F448">
        <v>310</v>
      </c>
      <c r="G448" t="s">
        <v>874</v>
      </c>
      <c r="H448">
        <v>5</v>
      </c>
      <c r="I448">
        <v>0</v>
      </c>
      <c r="J448">
        <v>0</v>
      </c>
      <c r="K448">
        <v>0</v>
      </c>
      <c r="L448">
        <v>0</v>
      </c>
    </row>
    <row r="449" spans="1:12" x14ac:dyDescent="0.3">
      <c r="A449" t="s">
        <v>2679</v>
      </c>
      <c r="B449" t="s">
        <v>3410</v>
      </c>
      <c r="C449">
        <v>2020</v>
      </c>
      <c r="D449" t="s">
        <v>3411</v>
      </c>
      <c r="E449" t="s">
        <v>886</v>
      </c>
      <c r="F449">
        <v>72</v>
      </c>
      <c r="G449" t="s">
        <v>886</v>
      </c>
      <c r="H449">
        <v>2</v>
      </c>
      <c r="I449">
        <v>0</v>
      </c>
      <c r="J449">
        <v>0</v>
      </c>
      <c r="K449">
        <v>0</v>
      </c>
      <c r="L449">
        <v>0</v>
      </c>
    </row>
    <row r="450" spans="1:12" x14ac:dyDescent="0.3">
      <c r="A450" t="s">
        <v>3811</v>
      </c>
      <c r="B450" t="s">
        <v>3410</v>
      </c>
      <c r="C450">
        <v>2020</v>
      </c>
      <c r="D450" t="s">
        <v>3397</v>
      </c>
      <c r="E450" t="s">
        <v>3435</v>
      </c>
      <c r="F450">
        <v>205</v>
      </c>
      <c r="G450" t="s">
        <v>3435</v>
      </c>
      <c r="H450">
        <v>3</v>
      </c>
      <c r="I450">
        <v>0</v>
      </c>
      <c r="J450">
        <v>0</v>
      </c>
      <c r="K450">
        <v>0</v>
      </c>
      <c r="L450">
        <v>0</v>
      </c>
    </row>
    <row r="451" spans="1:12" x14ac:dyDescent="0.3">
      <c r="A451" t="s">
        <v>103</v>
      </c>
      <c r="B451" t="s">
        <v>3410</v>
      </c>
      <c r="C451">
        <v>2020</v>
      </c>
      <c r="D451" t="s">
        <v>3397</v>
      </c>
      <c r="E451" t="s">
        <v>877</v>
      </c>
      <c r="F451">
        <v>0</v>
      </c>
      <c r="G451" t="s">
        <v>877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 x14ac:dyDescent="0.3">
      <c r="A452" t="s">
        <v>2962</v>
      </c>
      <c r="B452" t="s">
        <v>3410</v>
      </c>
      <c r="C452">
        <v>2020</v>
      </c>
      <c r="D452" t="s">
        <v>3414</v>
      </c>
      <c r="E452" t="s">
        <v>893</v>
      </c>
      <c r="F452">
        <v>360</v>
      </c>
      <c r="G452" t="s">
        <v>893</v>
      </c>
      <c r="H452">
        <v>4</v>
      </c>
      <c r="I452">
        <v>0</v>
      </c>
      <c r="J452">
        <v>0</v>
      </c>
      <c r="K452">
        <v>0</v>
      </c>
      <c r="L452">
        <v>0.5</v>
      </c>
    </row>
    <row r="453" spans="1:12" x14ac:dyDescent="0.3">
      <c r="A453" t="s">
        <v>3812</v>
      </c>
      <c r="B453" t="s">
        <v>3410</v>
      </c>
      <c r="C453">
        <v>2020</v>
      </c>
      <c r="D453" t="s">
        <v>3414</v>
      </c>
      <c r="E453" t="s">
        <v>863</v>
      </c>
      <c r="F453">
        <v>0</v>
      </c>
      <c r="G453" t="s">
        <v>863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 x14ac:dyDescent="0.3">
      <c r="A454" t="s">
        <v>49</v>
      </c>
      <c r="B454" t="s">
        <v>3410</v>
      </c>
      <c r="C454">
        <v>2020</v>
      </c>
      <c r="D454" t="s">
        <v>3416</v>
      </c>
      <c r="E454" t="s">
        <v>877</v>
      </c>
      <c r="F454">
        <v>475</v>
      </c>
      <c r="G454" t="s">
        <v>3412</v>
      </c>
      <c r="H454">
        <v>6</v>
      </c>
      <c r="I454">
        <v>0</v>
      </c>
      <c r="J454">
        <v>0</v>
      </c>
      <c r="K454">
        <v>0</v>
      </c>
      <c r="L454">
        <v>0</v>
      </c>
    </row>
    <row r="455" spans="1:12" x14ac:dyDescent="0.3">
      <c r="A455" t="s">
        <v>1536</v>
      </c>
      <c r="B455" t="s">
        <v>3410</v>
      </c>
      <c r="C455">
        <v>2020</v>
      </c>
      <c r="D455" t="s">
        <v>3414</v>
      </c>
      <c r="E455" t="s">
        <v>869</v>
      </c>
      <c r="F455">
        <v>180</v>
      </c>
      <c r="G455" t="s">
        <v>869</v>
      </c>
      <c r="H455">
        <v>2</v>
      </c>
      <c r="I455">
        <v>0</v>
      </c>
      <c r="J455">
        <v>0</v>
      </c>
      <c r="K455">
        <v>0</v>
      </c>
      <c r="L455">
        <v>0</v>
      </c>
    </row>
    <row r="456" spans="1:12" x14ac:dyDescent="0.3">
      <c r="A456" t="s">
        <v>3813</v>
      </c>
      <c r="B456" t="s">
        <v>3410</v>
      </c>
      <c r="C456">
        <v>2020</v>
      </c>
      <c r="D456" t="s">
        <v>3416</v>
      </c>
      <c r="E456" t="s">
        <v>3530</v>
      </c>
      <c r="F456">
        <v>106</v>
      </c>
      <c r="G456" t="s">
        <v>3530</v>
      </c>
      <c r="H456">
        <v>3</v>
      </c>
      <c r="I456">
        <v>0</v>
      </c>
      <c r="J456">
        <v>0</v>
      </c>
      <c r="K456">
        <v>0</v>
      </c>
      <c r="L456">
        <v>0</v>
      </c>
    </row>
    <row r="457" spans="1:12" x14ac:dyDescent="0.3">
      <c r="A457" t="s">
        <v>3814</v>
      </c>
      <c r="B457" t="s">
        <v>3410</v>
      </c>
      <c r="C457">
        <v>2020</v>
      </c>
      <c r="D457" t="s">
        <v>3411</v>
      </c>
      <c r="E457" t="s">
        <v>3530</v>
      </c>
      <c r="F457">
        <v>110</v>
      </c>
      <c r="G457" t="s">
        <v>3530</v>
      </c>
      <c r="H457">
        <v>3</v>
      </c>
      <c r="I457">
        <v>0</v>
      </c>
      <c r="J457">
        <v>0</v>
      </c>
      <c r="K457">
        <v>0</v>
      </c>
      <c r="L457">
        <v>0</v>
      </c>
    </row>
    <row r="458" spans="1:12" x14ac:dyDescent="0.3">
      <c r="A458" t="s">
        <v>3815</v>
      </c>
      <c r="B458" t="s">
        <v>3410</v>
      </c>
      <c r="C458">
        <v>2020</v>
      </c>
      <c r="D458" t="s">
        <v>3397</v>
      </c>
      <c r="E458" t="s">
        <v>3476</v>
      </c>
      <c r="F458">
        <v>0</v>
      </c>
      <c r="G458" t="s">
        <v>3476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 x14ac:dyDescent="0.3">
      <c r="A459" t="s">
        <v>1680</v>
      </c>
      <c r="B459" t="s">
        <v>3410</v>
      </c>
      <c r="C459">
        <v>2020</v>
      </c>
      <c r="D459" t="s">
        <v>3416</v>
      </c>
      <c r="E459" t="s">
        <v>884</v>
      </c>
      <c r="F459">
        <v>25</v>
      </c>
      <c r="G459" t="s">
        <v>884</v>
      </c>
      <c r="H459">
        <v>1</v>
      </c>
      <c r="I459">
        <v>0</v>
      </c>
      <c r="J459">
        <v>0</v>
      </c>
      <c r="K459">
        <v>0</v>
      </c>
      <c r="L459">
        <v>0</v>
      </c>
    </row>
    <row r="460" spans="1:12" x14ac:dyDescent="0.3">
      <c r="A460" t="s">
        <v>1948</v>
      </c>
      <c r="B460" t="s">
        <v>3410</v>
      </c>
      <c r="C460">
        <v>2020</v>
      </c>
      <c r="D460" t="s">
        <v>3414</v>
      </c>
      <c r="E460" t="s">
        <v>878</v>
      </c>
      <c r="F460">
        <v>540</v>
      </c>
      <c r="G460" t="s">
        <v>878</v>
      </c>
      <c r="H460">
        <v>6</v>
      </c>
      <c r="I460">
        <v>0.17</v>
      </c>
      <c r="J460">
        <v>0</v>
      </c>
      <c r="K460">
        <v>0.17</v>
      </c>
      <c r="L460">
        <v>0.5</v>
      </c>
    </row>
    <row r="461" spans="1:12" x14ac:dyDescent="0.3">
      <c r="A461" t="s">
        <v>176</v>
      </c>
      <c r="B461" t="s">
        <v>3410</v>
      </c>
      <c r="C461">
        <v>2020</v>
      </c>
      <c r="D461" t="s">
        <v>3416</v>
      </c>
      <c r="E461" t="s">
        <v>877</v>
      </c>
      <c r="F461">
        <v>127</v>
      </c>
      <c r="G461" t="s">
        <v>877</v>
      </c>
      <c r="H461">
        <v>2</v>
      </c>
      <c r="I461">
        <v>0</v>
      </c>
      <c r="J461">
        <v>0</v>
      </c>
      <c r="K461">
        <v>0</v>
      </c>
      <c r="L461">
        <v>0</v>
      </c>
    </row>
    <row r="462" spans="1:12" x14ac:dyDescent="0.3">
      <c r="A462" t="s">
        <v>3816</v>
      </c>
      <c r="B462" t="s">
        <v>3410</v>
      </c>
      <c r="C462">
        <v>2020</v>
      </c>
      <c r="D462" t="s">
        <v>3416</v>
      </c>
      <c r="E462" t="s">
        <v>3560</v>
      </c>
      <c r="F462">
        <v>0</v>
      </c>
      <c r="G462" t="s">
        <v>3560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 x14ac:dyDescent="0.3">
      <c r="A463" t="s">
        <v>3817</v>
      </c>
      <c r="B463" t="s">
        <v>3410</v>
      </c>
      <c r="C463">
        <v>2020</v>
      </c>
      <c r="D463" t="s">
        <v>3416</v>
      </c>
      <c r="E463" t="s">
        <v>3560</v>
      </c>
      <c r="F463">
        <v>13</v>
      </c>
      <c r="G463" t="s">
        <v>3560</v>
      </c>
      <c r="H463">
        <v>1</v>
      </c>
      <c r="I463">
        <v>0</v>
      </c>
      <c r="J463">
        <v>0</v>
      </c>
      <c r="K463">
        <v>0</v>
      </c>
      <c r="L463">
        <v>0</v>
      </c>
    </row>
    <row r="464" spans="1:12" x14ac:dyDescent="0.3">
      <c r="A464" t="s">
        <v>3818</v>
      </c>
      <c r="B464" t="s">
        <v>3410</v>
      </c>
      <c r="C464">
        <v>2020</v>
      </c>
      <c r="D464" t="s">
        <v>3397</v>
      </c>
      <c r="E464" t="s">
        <v>895</v>
      </c>
      <c r="F464">
        <v>0</v>
      </c>
      <c r="G464" t="s">
        <v>895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 x14ac:dyDescent="0.3">
      <c r="A465" t="s">
        <v>3819</v>
      </c>
      <c r="B465" t="s">
        <v>3410</v>
      </c>
      <c r="C465">
        <v>2020</v>
      </c>
      <c r="D465" t="s">
        <v>3416</v>
      </c>
      <c r="E465" t="s">
        <v>3432</v>
      </c>
      <c r="F465">
        <v>180</v>
      </c>
      <c r="G465" t="s">
        <v>3432</v>
      </c>
      <c r="H465">
        <v>2</v>
      </c>
      <c r="I465">
        <v>0</v>
      </c>
      <c r="J465">
        <v>0</v>
      </c>
      <c r="K465">
        <v>0</v>
      </c>
      <c r="L465">
        <v>0</v>
      </c>
    </row>
    <row r="466" spans="1:12" x14ac:dyDescent="0.3">
      <c r="A466" t="s">
        <v>3820</v>
      </c>
      <c r="B466" t="s">
        <v>3410</v>
      </c>
      <c r="C466">
        <v>2020</v>
      </c>
      <c r="D466" t="s">
        <v>3416</v>
      </c>
      <c r="E466" t="s">
        <v>3441</v>
      </c>
      <c r="F466">
        <v>90</v>
      </c>
      <c r="G466" t="s">
        <v>3442</v>
      </c>
      <c r="H466">
        <v>3</v>
      </c>
      <c r="I466">
        <v>1</v>
      </c>
      <c r="J466">
        <v>0</v>
      </c>
      <c r="K466">
        <v>1</v>
      </c>
      <c r="L466">
        <v>0</v>
      </c>
    </row>
    <row r="467" spans="1:12" x14ac:dyDescent="0.3">
      <c r="A467" t="s">
        <v>3821</v>
      </c>
      <c r="B467" t="s">
        <v>3410</v>
      </c>
      <c r="C467">
        <v>2020</v>
      </c>
      <c r="D467" t="s">
        <v>3411</v>
      </c>
      <c r="E467" t="s">
        <v>3449</v>
      </c>
      <c r="F467">
        <v>63</v>
      </c>
      <c r="G467" t="s">
        <v>3449</v>
      </c>
      <c r="H467">
        <v>2</v>
      </c>
      <c r="I467">
        <v>0</v>
      </c>
      <c r="J467">
        <v>0</v>
      </c>
      <c r="K467">
        <v>0</v>
      </c>
      <c r="L467">
        <v>0</v>
      </c>
    </row>
    <row r="468" spans="1:12" x14ac:dyDescent="0.3">
      <c r="A468" t="s">
        <v>2091</v>
      </c>
      <c r="B468" t="s">
        <v>3410</v>
      </c>
      <c r="C468">
        <v>2020</v>
      </c>
      <c r="D468" t="s">
        <v>3416</v>
      </c>
      <c r="E468" t="s">
        <v>870</v>
      </c>
      <c r="F468">
        <v>324</v>
      </c>
      <c r="G468" t="s">
        <v>870</v>
      </c>
      <c r="H468">
        <v>5</v>
      </c>
      <c r="I468">
        <v>2.2200000000000002</v>
      </c>
      <c r="J468">
        <v>0.83</v>
      </c>
      <c r="K468">
        <v>1.39</v>
      </c>
      <c r="L468">
        <v>0.28000000000000003</v>
      </c>
    </row>
    <row r="469" spans="1:12" x14ac:dyDescent="0.3">
      <c r="A469" t="s">
        <v>3822</v>
      </c>
      <c r="B469" t="s">
        <v>3410</v>
      </c>
      <c r="C469">
        <v>2020</v>
      </c>
      <c r="D469" t="s">
        <v>3411</v>
      </c>
      <c r="E469" t="s">
        <v>3481</v>
      </c>
      <c r="F469">
        <v>385</v>
      </c>
      <c r="G469" t="s">
        <v>3481</v>
      </c>
      <c r="H469">
        <v>8</v>
      </c>
      <c r="I469">
        <v>0</v>
      </c>
      <c r="J469">
        <v>0</v>
      </c>
      <c r="K469">
        <v>0</v>
      </c>
      <c r="L469">
        <v>0.23</v>
      </c>
    </row>
    <row r="470" spans="1:12" x14ac:dyDescent="0.3">
      <c r="A470" t="s">
        <v>3823</v>
      </c>
      <c r="B470" t="s">
        <v>3410</v>
      </c>
      <c r="C470">
        <v>2020</v>
      </c>
      <c r="D470" t="s">
        <v>3414</v>
      </c>
      <c r="E470" t="s">
        <v>3511</v>
      </c>
      <c r="F470">
        <v>0</v>
      </c>
      <c r="G470" t="s">
        <v>3511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 x14ac:dyDescent="0.3">
      <c r="A471" t="s">
        <v>3824</v>
      </c>
      <c r="B471" t="s">
        <v>3410</v>
      </c>
      <c r="C471">
        <v>2020</v>
      </c>
      <c r="D471" t="s">
        <v>3414</v>
      </c>
      <c r="E471" t="s">
        <v>3481</v>
      </c>
      <c r="F471">
        <v>647</v>
      </c>
      <c r="G471" t="s">
        <v>3481</v>
      </c>
      <c r="H471">
        <v>8</v>
      </c>
      <c r="I471">
        <v>0.14000000000000001</v>
      </c>
      <c r="J471">
        <v>0.14000000000000001</v>
      </c>
      <c r="K471">
        <v>0</v>
      </c>
      <c r="L471">
        <v>0</v>
      </c>
    </row>
    <row r="472" spans="1:12" x14ac:dyDescent="0.3">
      <c r="A472" t="s">
        <v>3825</v>
      </c>
      <c r="B472" t="s">
        <v>3410</v>
      </c>
      <c r="C472">
        <v>2020</v>
      </c>
      <c r="D472" t="s">
        <v>3416</v>
      </c>
      <c r="E472" t="s">
        <v>3427</v>
      </c>
      <c r="F472">
        <v>171</v>
      </c>
      <c r="G472" t="s">
        <v>3427</v>
      </c>
      <c r="H472">
        <v>6</v>
      </c>
      <c r="I472">
        <v>0</v>
      </c>
      <c r="J472">
        <v>0</v>
      </c>
      <c r="K472">
        <v>0</v>
      </c>
      <c r="L472">
        <v>1.05</v>
      </c>
    </row>
    <row r="473" spans="1:12" x14ac:dyDescent="0.3">
      <c r="A473" t="s">
        <v>3826</v>
      </c>
      <c r="B473" t="s">
        <v>3410</v>
      </c>
      <c r="C473">
        <v>2020</v>
      </c>
      <c r="D473" t="s">
        <v>3397</v>
      </c>
      <c r="E473" t="s">
        <v>3511</v>
      </c>
      <c r="F473">
        <v>0</v>
      </c>
      <c r="G473" t="s">
        <v>3511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 x14ac:dyDescent="0.3">
      <c r="A474" t="s">
        <v>3244</v>
      </c>
      <c r="B474" t="s">
        <v>3410</v>
      </c>
      <c r="C474">
        <v>2020</v>
      </c>
      <c r="D474" t="s">
        <v>3414</v>
      </c>
      <c r="E474" t="s">
        <v>894</v>
      </c>
      <c r="F474">
        <v>652</v>
      </c>
      <c r="G474" t="s">
        <v>894</v>
      </c>
      <c r="H474">
        <v>7</v>
      </c>
      <c r="I474">
        <v>0.14000000000000001</v>
      </c>
      <c r="J474">
        <v>0.14000000000000001</v>
      </c>
      <c r="K474">
        <v>0</v>
      </c>
      <c r="L474">
        <v>0.41</v>
      </c>
    </row>
    <row r="475" spans="1:12" x14ac:dyDescent="0.3">
      <c r="A475" t="s">
        <v>2474</v>
      </c>
      <c r="B475" t="s">
        <v>3410</v>
      </c>
      <c r="C475">
        <v>2020</v>
      </c>
      <c r="D475" t="s">
        <v>3416</v>
      </c>
      <c r="E475" t="s">
        <v>864</v>
      </c>
      <c r="F475">
        <v>690</v>
      </c>
      <c r="G475" t="s">
        <v>864</v>
      </c>
      <c r="H475">
        <v>8</v>
      </c>
      <c r="I475">
        <v>0.39</v>
      </c>
      <c r="J475">
        <v>0.13</v>
      </c>
      <c r="K475">
        <v>0.26</v>
      </c>
      <c r="L475">
        <v>0.26</v>
      </c>
    </row>
    <row r="476" spans="1:12" x14ac:dyDescent="0.3">
      <c r="A476" t="s">
        <v>3827</v>
      </c>
      <c r="B476" t="s">
        <v>3410</v>
      </c>
      <c r="C476">
        <v>2020</v>
      </c>
      <c r="D476" t="s">
        <v>3411</v>
      </c>
      <c r="E476" t="s">
        <v>3489</v>
      </c>
      <c r="F476">
        <v>420</v>
      </c>
      <c r="G476" t="s">
        <v>3489</v>
      </c>
      <c r="H476">
        <v>5</v>
      </c>
      <c r="I476">
        <v>0</v>
      </c>
      <c r="J476">
        <v>0</v>
      </c>
      <c r="K476">
        <v>0</v>
      </c>
      <c r="L476">
        <v>0</v>
      </c>
    </row>
    <row r="477" spans="1:12" x14ac:dyDescent="0.3">
      <c r="A477" t="s">
        <v>3828</v>
      </c>
      <c r="B477" t="s">
        <v>3410</v>
      </c>
      <c r="C477">
        <v>2020</v>
      </c>
      <c r="D477" t="s">
        <v>3416</v>
      </c>
      <c r="E477" t="s">
        <v>860</v>
      </c>
      <c r="F477">
        <v>170</v>
      </c>
      <c r="G477" t="s">
        <v>860</v>
      </c>
      <c r="H477">
        <v>3</v>
      </c>
      <c r="I477">
        <v>1.59</v>
      </c>
      <c r="J477">
        <v>1.06</v>
      </c>
      <c r="K477">
        <v>0.53</v>
      </c>
      <c r="L477">
        <v>0</v>
      </c>
    </row>
    <row r="478" spans="1:12" x14ac:dyDescent="0.3">
      <c r="A478" t="s">
        <v>3829</v>
      </c>
      <c r="B478" t="s">
        <v>3410</v>
      </c>
      <c r="C478">
        <v>2020</v>
      </c>
      <c r="D478" t="s">
        <v>3414</v>
      </c>
      <c r="E478" t="s">
        <v>3441</v>
      </c>
      <c r="F478">
        <v>0</v>
      </c>
      <c r="G478" t="s">
        <v>884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 x14ac:dyDescent="0.3">
      <c r="A479" t="s">
        <v>3830</v>
      </c>
      <c r="B479" t="s">
        <v>3410</v>
      </c>
      <c r="C479">
        <v>2020</v>
      </c>
      <c r="D479" t="s">
        <v>3416</v>
      </c>
      <c r="E479" t="s">
        <v>3449</v>
      </c>
      <c r="F479">
        <v>37</v>
      </c>
      <c r="G479" t="s">
        <v>3449</v>
      </c>
      <c r="H479">
        <v>2</v>
      </c>
      <c r="I479">
        <v>2.4300000000000002</v>
      </c>
      <c r="J479">
        <v>0</v>
      </c>
      <c r="K479">
        <v>2.4300000000000002</v>
      </c>
      <c r="L479">
        <v>0</v>
      </c>
    </row>
    <row r="480" spans="1:12" x14ac:dyDescent="0.3">
      <c r="A480" t="s">
        <v>297</v>
      </c>
      <c r="B480" t="s">
        <v>3410</v>
      </c>
      <c r="C480">
        <v>2020</v>
      </c>
      <c r="D480" t="s">
        <v>3416</v>
      </c>
      <c r="E480" t="s">
        <v>869</v>
      </c>
      <c r="F480">
        <v>127</v>
      </c>
      <c r="G480" t="s">
        <v>869</v>
      </c>
      <c r="H480">
        <v>4</v>
      </c>
      <c r="I480">
        <v>0.71</v>
      </c>
      <c r="J480">
        <v>0.71</v>
      </c>
      <c r="K480">
        <v>0</v>
      </c>
      <c r="L480">
        <v>0</v>
      </c>
    </row>
    <row r="481" spans="1:12" x14ac:dyDescent="0.3">
      <c r="A481" t="s">
        <v>3831</v>
      </c>
      <c r="B481" t="s">
        <v>3410</v>
      </c>
      <c r="C481">
        <v>2020</v>
      </c>
      <c r="D481" t="s">
        <v>3411</v>
      </c>
      <c r="E481" t="s">
        <v>3504</v>
      </c>
      <c r="F481">
        <v>848</v>
      </c>
      <c r="G481" t="s">
        <v>3504</v>
      </c>
      <c r="H481">
        <v>10</v>
      </c>
      <c r="I481">
        <v>0.11</v>
      </c>
      <c r="J481">
        <v>0</v>
      </c>
      <c r="K481">
        <v>0.11</v>
      </c>
      <c r="L481">
        <v>0.11</v>
      </c>
    </row>
    <row r="482" spans="1:12" x14ac:dyDescent="0.3">
      <c r="A482" t="s">
        <v>3832</v>
      </c>
      <c r="B482" t="s">
        <v>3410</v>
      </c>
      <c r="C482">
        <v>2020</v>
      </c>
      <c r="D482" t="s">
        <v>3397</v>
      </c>
      <c r="E482" t="s">
        <v>875</v>
      </c>
      <c r="F482">
        <v>0</v>
      </c>
      <c r="G482" t="s">
        <v>875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 x14ac:dyDescent="0.3">
      <c r="A483" t="s">
        <v>1805</v>
      </c>
      <c r="B483" t="s">
        <v>3410</v>
      </c>
      <c r="C483">
        <v>2020</v>
      </c>
      <c r="D483" t="s">
        <v>3414</v>
      </c>
      <c r="E483" t="s">
        <v>874</v>
      </c>
      <c r="F483">
        <v>294</v>
      </c>
      <c r="G483" t="s">
        <v>3833</v>
      </c>
      <c r="H483">
        <v>4</v>
      </c>
      <c r="I483">
        <v>0</v>
      </c>
      <c r="J483">
        <v>0</v>
      </c>
      <c r="K483">
        <v>0</v>
      </c>
      <c r="L483">
        <v>0</v>
      </c>
    </row>
    <row r="484" spans="1:12" x14ac:dyDescent="0.3">
      <c r="A484" t="s">
        <v>3834</v>
      </c>
      <c r="B484" t="s">
        <v>3410</v>
      </c>
      <c r="C484">
        <v>2020</v>
      </c>
      <c r="D484" t="s">
        <v>3414</v>
      </c>
      <c r="E484" t="s">
        <v>3412</v>
      </c>
      <c r="F484">
        <v>0</v>
      </c>
      <c r="G484" t="s">
        <v>3412</v>
      </c>
      <c r="H484">
        <v>1</v>
      </c>
      <c r="I484">
        <v>0</v>
      </c>
      <c r="J484">
        <v>0</v>
      </c>
      <c r="K484">
        <v>0</v>
      </c>
      <c r="L484">
        <v>0</v>
      </c>
    </row>
    <row r="485" spans="1:12" x14ac:dyDescent="0.3">
      <c r="A485" t="s">
        <v>3835</v>
      </c>
      <c r="B485" t="s">
        <v>3410</v>
      </c>
      <c r="C485">
        <v>2020</v>
      </c>
      <c r="D485" t="s">
        <v>3414</v>
      </c>
      <c r="E485" t="s">
        <v>3527</v>
      </c>
      <c r="F485">
        <v>0</v>
      </c>
      <c r="G485" t="s">
        <v>3527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 x14ac:dyDescent="0.3">
      <c r="A486" t="s">
        <v>3836</v>
      </c>
      <c r="B486" t="s">
        <v>3410</v>
      </c>
      <c r="C486">
        <v>2020</v>
      </c>
      <c r="D486" t="s">
        <v>3416</v>
      </c>
      <c r="E486" t="s">
        <v>3478</v>
      </c>
      <c r="F486">
        <v>0</v>
      </c>
      <c r="G486" t="s">
        <v>3478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 x14ac:dyDescent="0.3">
      <c r="A487" t="s">
        <v>3837</v>
      </c>
      <c r="B487" t="s">
        <v>3410</v>
      </c>
      <c r="C487">
        <v>2020</v>
      </c>
      <c r="D487" t="s">
        <v>3416</v>
      </c>
      <c r="E487" t="s">
        <v>3536</v>
      </c>
      <c r="F487">
        <v>228</v>
      </c>
      <c r="G487" t="s">
        <v>3536</v>
      </c>
      <c r="H487">
        <v>4</v>
      </c>
      <c r="I487">
        <v>0</v>
      </c>
      <c r="J487">
        <v>0</v>
      </c>
      <c r="K487">
        <v>0</v>
      </c>
      <c r="L487">
        <v>0.39</v>
      </c>
    </row>
    <row r="488" spans="1:12" x14ac:dyDescent="0.3">
      <c r="A488" t="s">
        <v>680</v>
      </c>
      <c r="B488" t="s">
        <v>3410</v>
      </c>
      <c r="C488">
        <v>2020</v>
      </c>
      <c r="D488" t="s">
        <v>3414</v>
      </c>
      <c r="E488" t="s">
        <v>883</v>
      </c>
      <c r="F488">
        <v>125</v>
      </c>
      <c r="G488" t="s">
        <v>883</v>
      </c>
      <c r="H488">
        <v>3</v>
      </c>
      <c r="I488">
        <v>0</v>
      </c>
      <c r="J488">
        <v>0</v>
      </c>
      <c r="K488">
        <v>0</v>
      </c>
      <c r="L488">
        <v>1.44</v>
      </c>
    </row>
    <row r="489" spans="1:12" x14ac:dyDescent="0.3">
      <c r="A489" t="s">
        <v>3838</v>
      </c>
      <c r="B489" t="s">
        <v>3410</v>
      </c>
      <c r="C489">
        <v>2020</v>
      </c>
      <c r="D489" t="s">
        <v>3397</v>
      </c>
      <c r="E489" t="s">
        <v>3478</v>
      </c>
      <c r="F489">
        <v>0</v>
      </c>
      <c r="G489" t="s">
        <v>3478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 x14ac:dyDescent="0.3">
      <c r="A490" t="s">
        <v>3839</v>
      </c>
      <c r="B490" t="s">
        <v>3410</v>
      </c>
      <c r="C490">
        <v>2020</v>
      </c>
      <c r="D490" t="s">
        <v>3416</v>
      </c>
      <c r="E490" t="s">
        <v>3478</v>
      </c>
      <c r="F490">
        <v>0</v>
      </c>
      <c r="G490" t="s">
        <v>3478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 x14ac:dyDescent="0.3">
      <c r="A491" t="s">
        <v>3840</v>
      </c>
      <c r="B491" t="s">
        <v>3410</v>
      </c>
      <c r="C491">
        <v>2020</v>
      </c>
      <c r="D491" t="s">
        <v>3416</v>
      </c>
      <c r="E491" t="s">
        <v>3478</v>
      </c>
      <c r="F491">
        <v>0</v>
      </c>
      <c r="G491" t="s">
        <v>3478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 x14ac:dyDescent="0.3">
      <c r="A492" t="s">
        <v>3841</v>
      </c>
      <c r="B492" t="s">
        <v>3410</v>
      </c>
      <c r="C492">
        <v>2020</v>
      </c>
      <c r="D492" t="s">
        <v>3411</v>
      </c>
      <c r="E492" t="s">
        <v>3422</v>
      </c>
      <c r="F492">
        <v>402</v>
      </c>
      <c r="G492" t="s">
        <v>3422</v>
      </c>
      <c r="H492">
        <v>5</v>
      </c>
      <c r="I492">
        <v>0</v>
      </c>
      <c r="J492">
        <v>0</v>
      </c>
      <c r="K492">
        <v>0</v>
      </c>
      <c r="L492">
        <v>0.9</v>
      </c>
    </row>
    <row r="493" spans="1:12" x14ac:dyDescent="0.3">
      <c r="A493" t="s">
        <v>3842</v>
      </c>
      <c r="B493" t="s">
        <v>3410</v>
      </c>
      <c r="C493">
        <v>2020</v>
      </c>
      <c r="D493" t="s">
        <v>3414</v>
      </c>
      <c r="E493" t="s">
        <v>3514</v>
      </c>
      <c r="F493">
        <v>0</v>
      </c>
      <c r="G493" t="s">
        <v>3514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 x14ac:dyDescent="0.3">
      <c r="A494" t="s">
        <v>3843</v>
      </c>
      <c r="B494" t="s">
        <v>3410</v>
      </c>
      <c r="C494">
        <v>2020</v>
      </c>
      <c r="D494" t="s">
        <v>3416</v>
      </c>
      <c r="E494" t="s">
        <v>3514</v>
      </c>
      <c r="F494">
        <v>653</v>
      </c>
      <c r="G494" t="s">
        <v>3514</v>
      </c>
      <c r="H494">
        <v>8</v>
      </c>
      <c r="I494">
        <v>0.14000000000000001</v>
      </c>
      <c r="J494">
        <v>0.14000000000000001</v>
      </c>
      <c r="K494">
        <v>0</v>
      </c>
      <c r="L494">
        <v>0.41</v>
      </c>
    </row>
    <row r="495" spans="1:12" x14ac:dyDescent="0.3">
      <c r="A495" t="s">
        <v>3844</v>
      </c>
      <c r="B495" t="s">
        <v>3410</v>
      </c>
      <c r="C495">
        <v>2020</v>
      </c>
      <c r="D495" t="s">
        <v>3414</v>
      </c>
      <c r="E495" t="s">
        <v>3514</v>
      </c>
      <c r="F495">
        <v>450</v>
      </c>
      <c r="G495" t="s">
        <v>3514</v>
      </c>
      <c r="H495">
        <v>5</v>
      </c>
      <c r="I495">
        <v>0</v>
      </c>
      <c r="J495">
        <v>0</v>
      </c>
      <c r="K495">
        <v>0</v>
      </c>
      <c r="L495">
        <v>0</v>
      </c>
    </row>
    <row r="496" spans="1:12" x14ac:dyDescent="0.3">
      <c r="A496" t="s">
        <v>3845</v>
      </c>
      <c r="B496" t="s">
        <v>3410</v>
      </c>
      <c r="C496">
        <v>2020</v>
      </c>
      <c r="D496" t="s">
        <v>3416</v>
      </c>
      <c r="E496" t="s">
        <v>3514</v>
      </c>
      <c r="F496">
        <v>289</v>
      </c>
      <c r="G496" t="s">
        <v>3514</v>
      </c>
      <c r="H496">
        <v>5</v>
      </c>
      <c r="I496">
        <v>0.31</v>
      </c>
      <c r="J496">
        <v>0.31</v>
      </c>
      <c r="K496">
        <v>0</v>
      </c>
      <c r="L496">
        <v>0.31</v>
      </c>
    </row>
    <row r="497" spans="1:12" x14ac:dyDescent="0.3">
      <c r="A497" t="s">
        <v>3846</v>
      </c>
      <c r="B497" t="s">
        <v>3410</v>
      </c>
      <c r="C497">
        <v>2020</v>
      </c>
      <c r="D497" t="s">
        <v>3416</v>
      </c>
      <c r="E497" t="s">
        <v>3514</v>
      </c>
      <c r="F497">
        <v>170</v>
      </c>
      <c r="G497" t="s">
        <v>3514</v>
      </c>
      <c r="H497">
        <v>5</v>
      </c>
      <c r="I497">
        <v>0.53</v>
      </c>
      <c r="J497">
        <v>0</v>
      </c>
      <c r="K497">
        <v>0.53</v>
      </c>
      <c r="L497">
        <v>0</v>
      </c>
    </row>
    <row r="498" spans="1:12" x14ac:dyDescent="0.3">
      <c r="A498" t="s">
        <v>3847</v>
      </c>
      <c r="B498" t="s">
        <v>3410</v>
      </c>
      <c r="C498">
        <v>2020</v>
      </c>
      <c r="D498" t="s">
        <v>3411</v>
      </c>
      <c r="E498" t="s">
        <v>3514</v>
      </c>
      <c r="F498">
        <v>354</v>
      </c>
      <c r="G498" t="s">
        <v>3514</v>
      </c>
      <c r="H498">
        <v>4</v>
      </c>
      <c r="I498">
        <v>0.25</v>
      </c>
      <c r="J498">
        <v>0</v>
      </c>
      <c r="K498">
        <v>0.25</v>
      </c>
      <c r="L498">
        <v>0</v>
      </c>
    </row>
    <row r="499" spans="1:12" x14ac:dyDescent="0.3">
      <c r="A499" t="s">
        <v>3848</v>
      </c>
      <c r="B499" t="s">
        <v>3410</v>
      </c>
      <c r="C499">
        <v>2020</v>
      </c>
      <c r="D499" t="s">
        <v>3416</v>
      </c>
      <c r="E499" t="s">
        <v>3514</v>
      </c>
      <c r="F499">
        <v>98</v>
      </c>
      <c r="G499" t="s">
        <v>3514</v>
      </c>
      <c r="H499">
        <v>2</v>
      </c>
      <c r="I499">
        <v>0</v>
      </c>
      <c r="J499">
        <v>0</v>
      </c>
      <c r="K499">
        <v>0</v>
      </c>
      <c r="L499">
        <v>1.84</v>
      </c>
    </row>
    <row r="500" spans="1:12" x14ac:dyDescent="0.3">
      <c r="A500" t="s">
        <v>3849</v>
      </c>
      <c r="B500" t="s">
        <v>3410</v>
      </c>
      <c r="C500">
        <v>2020</v>
      </c>
      <c r="D500" t="s">
        <v>3416</v>
      </c>
      <c r="E500" t="s">
        <v>3441</v>
      </c>
      <c r="F500">
        <v>46</v>
      </c>
      <c r="G500" t="s">
        <v>3427</v>
      </c>
      <c r="H500">
        <v>2</v>
      </c>
      <c r="I500">
        <v>0</v>
      </c>
      <c r="J500">
        <v>0</v>
      </c>
      <c r="K500">
        <v>0</v>
      </c>
      <c r="L500">
        <v>0</v>
      </c>
    </row>
    <row r="501" spans="1:12" x14ac:dyDescent="0.3">
      <c r="A501" t="s">
        <v>3850</v>
      </c>
      <c r="B501" t="s">
        <v>3410</v>
      </c>
      <c r="C501">
        <v>2020</v>
      </c>
      <c r="D501" t="s">
        <v>3414</v>
      </c>
      <c r="E501" t="s">
        <v>878</v>
      </c>
      <c r="F501">
        <v>90</v>
      </c>
      <c r="G501" t="s">
        <v>878</v>
      </c>
      <c r="H501">
        <v>1</v>
      </c>
      <c r="I501">
        <v>1</v>
      </c>
      <c r="J501">
        <v>1</v>
      </c>
      <c r="K501">
        <v>0</v>
      </c>
      <c r="L501">
        <v>0</v>
      </c>
    </row>
    <row r="502" spans="1:12" x14ac:dyDescent="0.3">
      <c r="A502" t="s">
        <v>3851</v>
      </c>
      <c r="B502" t="s">
        <v>3410</v>
      </c>
      <c r="C502">
        <v>2020</v>
      </c>
      <c r="D502" t="s">
        <v>3414</v>
      </c>
      <c r="E502" t="s">
        <v>3511</v>
      </c>
      <c r="F502">
        <v>493</v>
      </c>
      <c r="G502" t="s">
        <v>3511</v>
      </c>
      <c r="H502">
        <v>8</v>
      </c>
      <c r="I502">
        <v>0</v>
      </c>
      <c r="J502">
        <v>0</v>
      </c>
      <c r="K502">
        <v>0</v>
      </c>
      <c r="L502">
        <v>0.18</v>
      </c>
    </row>
    <row r="503" spans="1:12" x14ac:dyDescent="0.3">
      <c r="A503" t="s">
        <v>3852</v>
      </c>
      <c r="B503" t="s">
        <v>3410</v>
      </c>
      <c r="C503">
        <v>2020</v>
      </c>
      <c r="D503" t="s">
        <v>3416</v>
      </c>
      <c r="E503" t="s">
        <v>891</v>
      </c>
      <c r="F503">
        <v>26</v>
      </c>
      <c r="G503" t="s">
        <v>891</v>
      </c>
      <c r="H503">
        <v>2</v>
      </c>
      <c r="I503">
        <v>0</v>
      </c>
      <c r="J503">
        <v>0</v>
      </c>
      <c r="K503">
        <v>0</v>
      </c>
      <c r="L503">
        <v>0</v>
      </c>
    </row>
    <row r="504" spans="1:12" x14ac:dyDescent="0.3">
      <c r="A504" t="s">
        <v>3853</v>
      </c>
      <c r="B504" t="s">
        <v>3410</v>
      </c>
      <c r="C504">
        <v>2020</v>
      </c>
      <c r="D504" t="s">
        <v>3414</v>
      </c>
      <c r="E504" t="s">
        <v>3467</v>
      </c>
      <c r="F504">
        <v>601</v>
      </c>
      <c r="G504" t="s">
        <v>3467</v>
      </c>
      <c r="H504">
        <v>7</v>
      </c>
      <c r="I504">
        <v>0.15</v>
      </c>
      <c r="J504">
        <v>0.15</v>
      </c>
      <c r="K504">
        <v>0</v>
      </c>
      <c r="L504">
        <v>0.6</v>
      </c>
    </row>
    <row r="505" spans="1:12" x14ac:dyDescent="0.3">
      <c r="A505" t="s">
        <v>364</v>
      </c>
      <c r="B505" t="s">
        <v>3410</v>
      </c>
      <c r="C505">
        <v>2020</v>
      </c>
      <c r="D505" t="s">
        <v>3411</v>
      </c>
      <c r="E505" t="s">
        <v>869</v>
      </c>
      <c r="F505">
        <v>65</v>
      </c>
      <c r="G505" t="s">
        <v>869</v>
      </c>
      <c r="H505">
        <v>2</v>
      </c>
      <c r="I505">
        <v>0</v>
      </c>
      <c r="J505">
        <v>0</v>
      </c>
      <c r="K505">
        <v>0</v>
      </c>
      <c r="L505">
        <v>0</v>
      </c>
    </row>
    <row r="506" spans="1:12" x14ac:dyDescent="0.3">
      <c r="A506" t="s">
        <v>3854</v>
      </c>
      <c r="B506" t="s">
        <v>3410</v>
      </c>
      <c r="C506">
        <v>2020</v>
      </c>
      <c r="D506" t="s">
        <v>3414</v>
      </c>
      <c r="E506" t="s">
        <v>889</v>
      </c>
      <c r="F506">
        <v>0</v>
      </c>
      <c r="G506" t="s">
        <v>889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 x14ac:dyDescent="0.3">
      <c r="A507" t="s">
        <v>2163</v>
      </c>
      <c r="B507" t="s">
        <v>3410</v>
      </c>
      <c r="C507">
        <v>2020</v>
      </c>
      <c r="D507" t="s">
        <v>3416</v>
      </c>
      <c r="E507" t="s">
        <v>864</v>
      </c>
      <c r="F507">
        <v>48</v>
      </c>
      <c r="G507" t="s">
        <v>864</v>
      </c>
      <c r="H507">
        <v>4</v>
      </c>
      <c r="I507">
        <v>0</v>
      </c>
      <c r="J507">
        <v>0</v>
      </c>
      <c r="K507">
        <v>0</v>
      </c>
      <c r="L507">
        <v>0</v>
      </c>
    </row>
    <row r="508" spans="1:12" x14ac:dyDescent="0.3">
      <c r="A508" t="s">
        <v>3855</v>
      </c>
      <c r="B508" t="s">
        <v>3410</v>
      </c>
      <c r="C508">
        <v>2020</v>
      </c>
      <c r="D508" t="s">
        <v>3416</v>
      </c>
      <c r="E508" t="s">
        <v>3481</v>
      </c>
      <c r="F508">
        <v>0</v>
      </c>
      <c r="G508" t="s">
        <v>3481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 x14ac:dyDescent="0.3">
      <c r="A509" t="s">
        <v>2482</v>
      </c>
      <c r="B509" t="s">
        <v>3410</v>
      </c>
      <c r="C509">
        <v>2020</v>
      </c>
      <c r="D509" t="s">
        <v>3416</v>
      </c>
      <c r="E509" t="s">
        <v>870</v>
      </c>
      <c r="F509">
        <v>143</v>
      </c>
      <c r="G509" t="s">
        <v>870</v>
      </c>
      <c r="H509">
        <v>4</v>
      </c>
      <c r="I509">
        <v>0</v>
      </c>
      <c r="J509">
        <v>0</v>
      </c>
      <c r="K509">
        <v>0</v>
      </c>
      <c r="L509">
        <v>0.63</v>
      </c>
    </row>
    <row r="510" spans="1:12" x14ac:dyDescent="0.3">
      <c r="A510" t="s">
        <v>3856</v>
      </c>
      <c r="B510" t="s">
        <v>3410</v>
      </c>
      <c r="C510">
        <v>2020</v>
      </c>
      <c r="D510" t="s">
        <v>3414</v>
      </c>
      <c r="E510" t="s">
        <v>3642</v>
      </c>
      <c r="F510">
        <v>0</v>
      </c>
      <c r="G510" t="s">
        <v>3642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 x14ac:dyDescent="0.3">
      <c r="A511" t="s">
        <v>3857</v>
      </c>
      <c r="B511" t="s">
        <v>3410</v>
      </c>
      <c r="C511">
        <v>2020</v>
      </c>
      <c r="D511" t="s">
        <v>3414</v>
      </c>
      <c r="E511" t="s">
        <v>3481</v>
      </c>
      <c r="F511">
        <v>6</v>
      </c>
      <c r="G511" t="s">
        <v>3481</v>
      </c>
      <c r="H511">
        <v>1</v>
      </c>
      <c r="I511">
        <v>0</v>
      </c>
      <c r="J511">
        <v>0</v>
      </c>
      <c r="K511">
        <v>0</v>
      </c>
      <c r="L511">
        <v>0</v>
      </c>
    </row>
    <row r="512" spans="1:12" x14ac:dyDescent="0.3">
      <c r="A512" t="s">
        <v>3858</v>
      </c>
      <c r="B512" t="s">
        <v>3410</v>
      </c>
      <c r="C512">
        <v>2020</v>
      </c>
      <c r="D512" t="s">
        <v>3414</v>
      </c>
      <c r="E512" t="s">
        <v>870</v>
      </c>
      <c r="F512">
        <v>0</v>
      </c>
      <c r="G512" t="s">
        <v>870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 x14ac:dyDescent="0.3">
      <c r="A513" t="s">
        <v>3859</v>
      </c>
      <c r="B513" t="s">
        <v>3410</v>
      </c>
      <c r="C513">
        <v>2020</v>
      </c>
      <c r="D513" t="s">
        <v>3414</v>
      </c>
      <c r="E513" t="s">
        <v>3420</v>
      </c>
      <c r="F513">
        <v>72</v>
      </c>
      <c r="G513" t="s">
        <v>3420</v>
      </c>
      <c r="H513">
        <v>1</v>
      </c>
      <c r="I513">
        <v>0</v>
      </c>
      <c r="J513">
        <v>0</v>
      </c>
      <c r="K513">
        <v>0</v>
      </c>
      <c r="L513">
        <v>1.25</v>
      </c>
    </row>
    <row r="514" spans="1:12" x14ac:dyDescent="0.3">
      <c r="A514" t="s">
        <v>3860</v>
      </c>
      <c r="B514" t="s">
        <v>3410</v>
      </c>
      <c r="C514">
        <v>2020</v>
      </c>
      <c r="D514" t="s">
        <v>3416</v>
      </c>
      <c r="E514" t="s">
        <v>3481</v>
      </c>
      <c r="F514">
        <v>27</v>
      </c>
      <c r="G514" t="s">
        <v>3481</v>
      </c>
      <c r="H514">
        <v>1</v>
      </c>
      <c r="I514">
        <v>0</v>
      </c>
      <c r="J514">
        <v>0</v>
      </c>
      <c r="K514">
        <v>0</v>
      </c>
      <c r="L514">
        <v>0</v>
      </c>
    </row>
    <row r="515" spans="1:12" x14ac:dyDescent="0.3">
      <c r="A515" t="s">
        <v>3861</v>
      </c>
      <c r="B515" t="s">
        <v>3410</v>
      </c>
      <c r="C515">
        <v>2020</v>
      </c>
      <c r="D515" t="s">
        <v>3414</v>
      </c>
      <c r="E515" t="s">
        <v>3420</v>
      </c>
      <c r="F515">
        <v>450</v>
      </c>
      <c r="G515" t="s">
        <v>3420</v>
      </c>
      <c r="H515">
        <v>5</v>
      </c>
      <c r="I515">
        <v>0.2</v>
      </c>
      <c r="J515">
        <v>0.2</v>
      </c>
      <c r="K515">
        <v>0</v>
      </c>
      <c r="L515">
        <v>0.2</v>
      </c>
    </row>
    <row r="516" spans="1:12" x14ac:dyDescent="0.3">
      <c r="A516" t="s">
        <v>3862</v>
      </c>
      <c r="B516" t="s">
        <v>3410</v>
      </c>
      <c r="C516">
        <v>2020</v>
      </c>
      <c r="D516" t="s">
        <v>3397</v>
      </c>
      <c r="E516" t="s">
        <v>3420</v>
      </c>
      <c r="F516">
        <v>900</v>
      </c>
      <c r="G516" t="s">
        <v>875</v>
      </c>
      <c r="H516">
        <v>10</v>
      </c>
      <c r="I516">
        <v>0</v>
      </c>
      <c r="J516">
        <v>0</v>
      </c>
      <c r="K516">
        <v>0</v>
      </c>
      <c r="L516">
        <v>0</v>
      </c>
    </row>
    <row r="517" spans="1:12" x14ac:dyDescent="0.3">
      <c r="A517" t="s">
        <v>3863</v>
      </c>
      <c r="B517" t="s">
        <v>3410</v>
      </c>
      <c r="C517">
        <v>2020</v>
      </c>
      <c r="D517" t="s">
        <v>3411</v>
      </c>
      <c r="E517" t="s">
        <v>3536</v>
      </c>
      <c r="F517">
        <v>78</v>
      </c>
      <c r="G517" t="s">
        <v>3536</v>
      </c>
      <c r="H517">
        <v>2</v>
      </c>
      <c r="I517">
        <v>0</v>
      </c>
      <c r="J517">
        <v>0</v>
      </c>
      <c r="K517">
        <v>0</v>
      </c>
      <c r="L517">
        <v>0</v>
      </c>
    </row>
    <row r="518" spans="1:12" x14ac:dyDescent="0.3">
      <c r="A518" t="s">
        <v>1935</v>
      </c>
      <c r="B518" t="s">
        <v>3410</v>
      </c>
      <c r="C518">
        <v>2020</v>
      </c>
      <c r="D518" t="s">
        <v>3414</v>
      </c>
      <c r="E518" t="s">
        <v>878</v>
      </c>
      <c r="F518">
        <v>630</v>
      </c>
      <c r="G518" t="s">
        <v>878</v>
      </c>
      <c r="H518">
        <v>7</v>
      </c>
      <c r="I518">
        <v>0</v>
      </c>
      <c r="J518">
        <v>0</v>
      </c>
      <c r="K518">
        <v>0</v>
      </c>
      <c r="L518">
        <v>0.43</v>
      </c>
    </row>
    <row r="519" spans="1:12" x14ac:dyDescent="0.3">
      <c r="A519" t="s">
        <v>3864</v>
      </c>
      <c r="B519" t="s">
        <v>3410</v>
      </c>
      <c r="C519">
        <v>2020</v>
      </c>
      <c r="D519" t="s">
        <v>3416</v>
      </c>
      <c r="E519" t="s">
        <v>3530</v>
      </c>
      <c r="F519">
        <v>516</v>
      </c>
      <c r="G519" t="s">
        <v>3530</v>
      </c>
      <c r="H519">
        <v>7</v>
      </c>
      <c r="I519">
        <v>0</v>
      </c>
      <c r="J519">
        <v>0</v>
      </c>
      <c r="K519">
        <v>0</v>
      </c>
      <c r="L519">
        <v>0.17</v>
      </c>
    </row>
    <row r="520" spans="1:12" x14ac:dyDescent="0.3">
      <c r="A520" t="s">
        <v>3865</v>
      </c>
      <c r="B520" t="s">
        <v>3410</v>
      </c>
      <c r="C520">
        <v>2020</v>
      </c>
      <c r="D520" t="s">
        <v>3416</v>
      </c>
      <c r="E520" t="s">
        <v>3427</v>
      </c>
      <c r="F520">
        <v>223</v>
      </c>
      <c r="G520" t="s">
        <v>3427</v>
      </c>
      <c r="H520">
        <v>5</v>
      </c>
      <c r="I520">
        <v>0.81</v>
      </c>
      <c r="J520">
        <v>0</v>
      </c>
      <c r="K520">
        <v>0.81</v>
      </c>
      <c r="L520">
        <v>0.4</v>
      </c>
    </row>
    <row r="521" spans="1:12" x14ac:dyDescent="0.3">
      <c r="A521" t="s">
        <v>3866</v>
      </c>
      <c r="B521" t="s">
        <v>3410</v>
      </c>
      <c r="C521">
        <v>2020</v>
      </c>
      <c r="D521" t="s">
        <v>3414</v>
      </c>
      <c r="E521" t="s">
        <v>891</v>
      </c>
      <c r="F521">
        <v>0</v>
      </c>
      <c r="G521" t="s">
        <v>891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 x14ac:dyDescent="0.3">
      <c r="A522" t="s">
        <v>3867</v>
      </c>
      <c r="B522" t="s">
        <v>3410</v>
      </c>
      <c r="C522">
        <v>2020</v>
      </c>
      <c r="D522" t="s">
        <v>3416</v>
      </c>
      <c r="E522" t="s">
        <v>886</v>
      </c>
      <c r="F522">
        <v>6</v>
      </c>
      <c r="G522" t="s">
        <v>886</v>
      </c>
      <c r="H522">
        <v>1</v>
      </c>
      <c r="I522">
        <v>0</v>
      </c>
      <c r="J522">
        <v>0</v>
      </c>
      <c r="K522">
        <v>0</v>
      </c>
      <c r="L522">
        <v>0</v>
      </c>
    </row>
    <row r="523" spans="1:12" x14ac:dyDescent="0.3">
      <c r="A523" t="s">
        <v>3868</v>
      </c>
      <c r="B523" t="s">
        <v>3410</v>
      </c>
      <c r="C523">
        <v>2020</v>
      </c>
      <c r="D523" t="s">
        <v>3397</v>
      </c>
      <c r="E523" t="s">
        <v>894</v>
      </c>
      <c r="F523">
        <v>0</v>
      </c>
      <c r="G523" t="s">
        <v>894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 x14ac:dyDescent="0.3">
      <c r="A524" t="s">
        <v>3869</v>
      </c>
      <c r="B524" t="s">
        <v>3410</v>
      </c>
      <c r="C524">
        <v>2020</v>
      </c>
      <c r="D524" t="s">
        <v>3397</v>
      </c>
      <c r="E524" t="s">
        <v>894</v>
      </c>
      <c r="F524">
        <v>0</v>
      </c>
      <c r="G524" t="s">
        <v>894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 x14ac:dyDescent="0.3">
      <c r="A525" t="s">
        <v>3870</v>
      </c>
      <c r="B525" t="s">
        <v>3410</v>
      </c>
      <c r="C525">
        <v>2020</v>
      </c>
      <c r="D525" t="s">
        <v>3397</v>
      </c>
      <c r="E525" t="s">
        <v>878</v>
      </c>
      <c r="F525">
        <v>540</v>
      </c>
      <c r="G525" t="s">
        <v>878</v>
      </c>
      <c r="H525">
        <v>6</v>
      </c>
      <c r="I525">
        <v>0</v>
      </c>
      <c r="J525">
        <v>0</v>
      </c>
      <c r="K525">
        <v>0</v>
      </c>
      <c r="L525">
        <v>0</v>
      </c>
    </row>
    <row r="526" spans="1:12" x14ac:dyDescent="0.3">
      <c r="A526" t="s">
        <v>3871</v>
      </c>
      <c r="B526" t="s">
        <v>3410</v>
      </c>
      <c r="C526">
        <v>2020</v>
      </c>
      <c r="D526" t="s">
        <v>3416</v>
      </c>
      <c r="E526" t="s">
        <v>895</v>
      </c>
      <c r="F526">
        <v>179</v>
      </c>
      <c r="G526" t="s">
        <v>895</v>
      </c>
      <c r="H526">
        <v>4</v>
      </c>
      <c r="I526">
        <v>0</v>
      </c>
      <c r="J526">
        <v>0</v>
      </c>
      <c r="K526">
        <v>0</v>
      </c>
      <c r="L526">
        <v>0</v>
      </c>
    </row>
    <row r="527" spans="1:12" x14ac:dyDescent="0.3">
      <c r="A527" t="s">
        <v>3872</v>
      </c>
      <c r="B527" t="s">
        <v>3410</v>
      </c>
      <c r="C527">
        <v>2020</v>
      </c>
      <c r="D527" t="s">
        <v>3416</v>
      </c>
      <c r="E527" t="s">
        <v>895</v>
      </c>
      <c r="F527">
        <v>587</v>
      </c>
      <c r="G527" t="s">
        <v>895</v>
      </c>
      <c r="H527">
        <v>8</v>
      </c>
      <c r="I527">
        <v>0.31</v>
      </c>
      <c r="J527">
        <v>0</v>
      </c>
      <c r="K527">
        <v>0.31</v>
      </c>
      <c r="L527">
        <v>0.31</v>
      </c>
    </row>
    <row r="528" spans="1:12" x14ac:dyDescent="0.3">
      <c r="A528" t="s">
        <v>3873</v>
      </c>
      <c r="B528" t="s">
        <v>3410</v>
      </c>
      <c r="C528">
        <v>2020</v>
      </c>
      <c r="D528" t="s">
        <v>3416</v>
      </c>
      <c r="E528" t="s">
        <v>3478</v>
      </c>
      <c r="F528">
        <v>11</v>
      </c>
      <c r="G528" t="s">
        <v>3478</v>
      </c>
      <c r="H528">
        <v>1</v>
      </c>
      <c r="I528">
        <v>0</v>
      </c>
      <c r="J528">
        <v>0</v>
      </c>
      <c r="K528">
        <v>0</v>
      </c>
      <c r="L528">
        <v>0</v>
      </c>
    </row>
    <row r="529" spans="1:12" x14ac:dyDescent="0.3">
      <c r="A529" t="s">
        <v>3874</v>
      </c>
      <c r="B529" t="s">
        <v>3410</v>
      </c>
      <c r="C529">
        <v>2020</v>
      </c>
      <c r="D529" t="s">
        <v>3416</v>
      </c>
      <c r="E529" t="s">
        <v>3530</v>
      </c>
      <c r="F529">
        <v>40</v>
      </c>
      <c r="G529" t="s">
        <v>3530</v>
      </c>
      <c r="H529">
        <v>4</v>
      </c>
      <c r="I529">
        <v>2.25</v>
      </c>
      <c r="J529">
        <v>0</v>
      </c>
      <c r="K529">
        <v>2.25</v>
      </c>
      <c r="L529">
        <v>2.25</v>
      </c>
    </row>
    <row r="530" spans="1:12" x14ac:dyDescent="0.3">
      <c r="A530" t="s">
        <v>617</v>
      </c>
      <c r="B530" t="s">
        <v>3410</v>
      </c>
      <c r="C530">
        <v>2020</v>
      </c>
      <c r="D530" t="s">
        <v>3416</v>
      </c>
      <c r="E530" t="s">
        <v>874</v>
      </c>
      <c r="F530">
        <v>181</v>
      </c>
      <c r="G530" t="s">
        <v>874</v>
      </c>
      <c r="H530">
        <v>3</v>
      </c>
      <c r="I530">
        <v>0</v>
      </c>
      <c r="J530">
        <v>0</v>
      </c>
      <c r="K530">
        <v>0</v>
      </c>
      <c r="L530">
        <v>0</v>
      </c>
    </row>
    <row r="531" spans="1:12" x14ac:dyDescent="0.3">
      <c r="A531" t="s">
        <v>1215</v>
      </c>
      <c r="B531" t="s">
        <v>3410</v>
      </c>
      <c r="C531">
        <v>2020</v>
      </c>
      <c r="D531" t="s">
        <v>3411</v>
      </c>
      <c r="E531" t="s">
        <v>874</v>
      </c>
      <c r="F531">
        <v>209</v>
      </c>
      <c r="G531" t="s">
        <v>874</v>
      </c>
      <c r="H531">
        <v>4</v>
      </c>
      <c r="I531">
        <v>0.86</v>
      </c>
      <c r="J531">
        <v>0.43</v>
      </c>
      <c r="K531">
        <v>0.43</v>
      </c>
      <c r="L531">
        <v>0</v>
      </c>
    </row>
    <row r="532" spans="1:12" x14ac:dyDescent="0.3">
      <c r="A532" t="s">
        <v>3875</v>
      </c>
      <c r="B532" t="s">
        <v>3410</v>
      </c>
      <c r="C532">
        <v>2020</v>
      </c>
      <c r="D532" t="s">
        <v>3416</v>
      </c>
      <c r="E532" t="s">
        <v>3536</v>
      </c>
      <c r="F532">
        <v>0</v>
      </c>
      <c r="G532" t="s">
        <v>3536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 x14ac:dyDescent="0.3">
      <c r="A533" t="s">
        <v>3876</v>
      </c>
      <c r="B533" t="s">
        <v>3410</v>
      </c>
      <c r="C533">
        <v>2020</v>
      </c>
      <c r="D533" t="s">
        <v>3416</v>
      </c>
      <c r="E533" t="s">
        <v>3536</v>
      </c>
      <c r="F533">
        <v>527</v>
      </c>
      <c r="G533" t="s">
        <v>3536</v>
      </c>
      <c r="H533">
        <v>6</v>
      </c>
      <c r="I533">
        <v>0</v>
      </c>
      <c r="J533">
        <v>0</v>
      </c>
      <c r="K533">
        <v>0</v>
      </c>
      <c r="L533">
        <v>0.51</v>
      </c>
    </row>
    <row r="534" spans="1:12" x14ac:dyDescent="0.3">
      <c r="A534" t="s">
        <v>3877</v>
      </c>
      <c r="B534" t="s">
        <v>3410</v>
      </c>
      <c r="C534">
        <v>2020</v>
      </c>
      <c r="D534" t="s">
        <v>3416</v>
      </c>
      <c r="E534" t="s">
        <v>3449</v>
      </c>
      <c r="F534">
        <v>15</v>
      </c>
      <c r="G534" t="s">
        <v>3449</v>
      </c>
      <c r="H534">
        <v>1</v>
      </c>
      <c r="I534">
        <v>0</v>
      </c>
      <c r="J534">
        <v>0</v>
      </c>
      <c r="K534">
        <v>0</v>
      </c>
      <c r="L534">
        <v>0</v>
      </c>
    </row>
    <row r="535" spans="1:12" x14ac:dyDescent="0.3">
      <c r="A535" t="s">
        <v>3878</v>
      </c>
      <c r="B535" t="s">
        <v>3410</v>
      </c>
      <c r="C535">
        <v>2020</v>
      </c>
      <c r="D535" t="s">
        <v>3414</v>
      </c>
      <c r="E535" t="s">
        <v>860</v>
      </c>
      <c r="F535">
        <v>371</v>
      </c>
      <c r="G535" t="s">
        <v>860</v>
      </c>
      <c r="H535">
        <v>5</v>
      </c>
      <c r="I535">
        <v>0.73</v>
      </c>
      <c r="J535">
        <v>0.49</v>
      </c>
      <c r="K535">
        <v>0.24</v>
      </c>
      <c r="L535">
        <v>0.24</v>
      </c>
    </row>
    <row r="536" spans="1:12" x14ac:dyDescent="0.3">
      <c r="A536" t="s">
        <v>3879</v>
      </c>
      <c r="B536" t="s">
        <v>3410</v>
      </c>
      <c r="C536">
        <v>2020</v>
      </c>
      <c r="D536" t="s">
        <v>3414</v>
      </c>
      <c r="E536" t="s">
        <v>3560</v>
      </c>
      <c r="F536">
        <v>46</v>
      </c>
      <c r="G536" t="s">
        <v>3560</v>
      </c>
      <c r="H536">
        <v>1</v>
      </c>
      <c r="I536">
        <v>0</v>
      </c>
      <c r="J536">
        <v>0</v>
      </c>
      <c r="K536">
        <v>0</v>
      </c>
      <c r="L536">
        <v>0</v>
      </c>
    </row>
    <row r="537" spans="1:12" x14ac:dyDescent="0.3">
      <c r="A537" t="s">
        <v>3880</v>
      </c>
      <c r="B537" t="s">
        <v>3410</v>
      </c>
      <c r="C537">
        <v>2020</v>
      </c>
      <c r="D537" t="s">
        <v>3414</v>
      </c>
      <c r="E537" t="s">
        <v>3449</v>
      </c>
      <c r="F537">
        <v>360</v>
      </c>
      <c r="G537" t="s">
        <v>3449</v>
      </c>
      <c r="H537">
        <v>4</v>
      </c>
      <c r="I537">
        <v>0.5</v>
      </c>
      <c r="J537">
        <v>0.5</v>
      </c>
      <c r="K537">
        <v>0</v>
      </c>
      <c r="L537">
        <v>0.75</v>
      </c>
    </row>
    <row r="538" spans="1:12" x14ac:dyDescent="0.3">
      <c r="A538" t="s">
        <v>1053</v>
      </c>
      <c r="B538" t="s">
        <v>3410</v>
      </c>
      <c r="C538">
        <v>2020</v>
      </c>
      <c r="D538" t="s">
        <v>3411</v>
      </c>
      <c r="E538" t="s">
        <v>869</v>
      </c>
      <c r="F538">
        <v>567</v>
      </c>
      <c r="G538" t="s">
        <v>869</v>
      </c>
      <c r="H538">
        <v>9</v>
      </c>
      <c r="I538">
        <v>0.63</v>
      </c>
      <c r="J538">
        <v>0.32</v>
      </c>
      <c r="K538">
        <v>0.32</v>
      </c>
      <c r="L538">
        <v>0.32</v>
      </c>
    </row>
    <row r="539" spans="1:12" x14ac:dyDescent="0.3">
      <c r="A539" t="s">
        <v>3881</v>
      </c>
      <c r="B539" t="s">
        <v>3410</v>
      </c>
      <c r="C539">
        <v>2020</v>
      </c>
      <c r="D539" t="s">
        <v>3414</v>
      </c>
      <c r="E539" t="s">
        <v>878</v>
      </c>
      <c r="F539">
        <v>180</v>
      </c>
      <c r="G539" t="s">
        <v>878</v>
      </c>
      <c r="H539">
        <v>2</v>
      </c>
      <c r="I539">
        <v>0</v>
      </c>
      <c r="J539">
        <v>0</v>
      </c>
      <c r="K539">
        <v>0</v>
      </c>
      <c r="L539">
        <v>0.5</v>
      </c>
    </row>
    <row r="540" spans="1:12" x14ac:dyDescent="0.3">
      <c r="A540" t="s">
        <v>3882</v>
      </c>
      <c r="B540" t="s">
        <v>3410</v>
      </c>
      <c r="C540">
        <v>2020</v>
      </c>
      <c r="D540" t="s">
        <v>3397</v>
      </c>
      <c r="E540" t="s">
        <v>3511</v>
      </c>
      <c r="F540">
        <v>0</v>
      </c>
      <c r="G540" t="s">
        <v>3511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 x14ac:dyDescent="0.3">
      <c r="A541" t="s">
        <v>3883</v>
      </c>
      <c r="B541" t="s">
        <v>3410</v>
      </c>
      <c r="C541">
        <v>2020</v>
      </c>
      <c r="D541" t="s">
        <v>3416</v>
      </c>
      <c r="E541" t="s">
        <v>3527</v>
      </c>
      <c r="F541">
        <v>507</v>
      </c>
      <c r="G541" t="s">
        <v>3527</v>
      </c>
      <c r="H541">
        <v>6</v>
      </c>
      <c r="I541">
        <v>0</v>
      </c>
      <c r="J541">
        <v>0</v>
      </c>
      <c r="K541">
        <v>0</v>
      </c>
      <c r="L541">
        <v>0</v>
      </c>
    </row>
    <row r="542" spans="1:12" x14ac:dyDescent="0.3">
      <c r="A542" t="s">
        <v>3884</v>
      </c>
      <c r="B542" t="s">
        <v>3410</v>
      </c>
      <c r="C542">
        <v>2020</v>
      </c>
      <c r="D542" t="s">
        <v>3397</v>
      </c>
      <c r="E542" t="s">
        <v>894</v>
      </c>
      <c r="F542">
        <v>0</v>
      </c>
      <c r="G542" t="s">
        <v>894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 x14ac:dyDescent="0.3">
      <c r="A543" t="s">
        <v>3885</v>
      </c>
      <c r="B543" t="s">
        <v>3410</v>
      </c>
      <c r="C543">
        <v>2020</v>
      </c>
      <c r="D543" t="s">
        <v>3414</v>
      </c>
      <c r="E543" t="s">
        <v>3432</v>
      </c>
      <c r="F543">
        <v>360</v>
      </c>
      <c r="G543" t="s">
        <v>3432</v>
      </c>
      <c r="H543">
        <v>4</v>
      </c>
      <c r="I543">
        <v>0</v>
      </c>
      <c r="J543">
        <v>0</v>
      </c>
      <c r="K543">
        <v>0</v>
      </c>
      <c r="L543">
        <v>0.25</v>
      </c>
    </row>
    <row r="544" spans="1:12" x14ac:dyDescent="0.3">
      <c r="A544" t="s">
        <v>3886</v>
      </c>
      <c r="B544" t="s">
        <v>3410</v>
      </c>
      <c r="C544">
        <v>2020</v>
      </c>
      <c r="D544" t="s">
        <v>3416</v>
      </c>
      <c r="E544" t="s">
        <v>3438</v>
      </c>
      <c r="F544">
        <v>740</v>
      </c>
      <c r="G544" t="s">
        <v>3438</v>
      </c>
      <c r="H544">
        <v>8</v>
      </c>
      <c r="I544">
        <v>0.97</v>
      </c>
      <c r="J544">
        <v>0.73</v>
      </c>
      <c r="K544">
        <v>0.24</v>
      </c>
      <c r="L544">
        <v>0.24</v>
      </c>
    </row>
    <row r="545" spans="1:12" x14ac:dyDescent="0.3">
      <c r="A545" t="s">
        <v>3887</v>
      </c>
      <c r="B545" t="s">
        <v>3410</v>
      </c>
      <c r="C545">
        <v>2020</v>
      </c>
      <c r="D545" t="s">
        <v>3411</v>
      </c>
      <c r="E545" t="s">
        <v>3438</v>
      </c>
      <c r="F545">
        <v>0</v>
      </c>
      <c r="G545" t="s">
        <v>3438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 x14ac:dyDescent="0.3">
      <c r="A546" t="s">
        <v>3888</v>
      </c>
      <c r="B546" t="s">
        <v>3410</v>
      </c>
      <c r="C546">
        <v>2020</v>
      </c>
      <c r="D546" t="s">
        <v>3411</v>
      </c>
      <c r="E546" t="s">
        <v>891</v>
      </c>
      <c r="F546">
        <v>75</v>
      </c>
      <c r="G546" t="s">
        <v>3539</v>
      </c>
      <c r="H546">
        <v>2</v>
      </c>
      <c r="I546">
        <v>0</v>
      </c>
      <c r="J546">
        <v>0</v>
      </c>
      <c r="K546">
        <v>0</v>
      </c>
      <c r="L546">
        <v>0</v>
      </c>
    </row>
    <row r="547" spans="1:12" x14ac:dyDescent="0.3">
      <c r="A547" t="s">
        <v>3057</v>
      </c>
      <c r="B547" t="s">
        <v>3410</v>
      </c>
      <c r="C547">
        <v>2020</v>
      </c>
      <c r="D547" t="s">
        <v>3416</v>
      </c>
      <c r="E547" t="s">
        <v>863</v>
      </c>
      <c r="F547">
        <v>0</v>
      </c>
      <c r="G547" t="s">
        <v>863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 x14ac:dyDescent="0.3">
      <c r="A548" t="s">
        <v>3889</v>
      </c>
      <c r="B548" t="s">
        <v>3410</v>
      </c>
      <c r="C548">
        <v>2020</v>
      </c>
      <c r="D548" t="s">
        <v>3397</v>
      </c>
      <c r="E548" t="s">
        <v>3530</v>
      </c>
      <c r="F548">
        <v>180</v>
      </c>
      <c r="G548" t="s">
        <v>3530</v>
      </c>
      <c r="H548">
        <v>2</v>
      </c>
      <c r="I548">
        <v>0</v>
      </c>
      <c r="J548">
        <v>0</v>
      </c>
      <c r="K548">
        <v>0</v>
      </c>
      <c r="L548">
        <v>0</v>
      </c>
    </row>
    <row r="549" spans="1:12" x14ac:dyDescent="0.3">
      <c r="A549" t="s">
        <v>3890</v>
      </c>
      <c r="B549" t="s">
        <v>3410</v>
      </c>
      <c r="C549">
        <v>2020</v>
      </c>
      <c r="D549" t="s">
        <v>3411</v>
      </c>
      <c r="E549" t="s">
        <v>893</v>
      </c>
      <c r="F549">
        <v>73</v>
      </c>
      <c r="G549" t="s">
        <v>893</v>
      </c>
      <c r="H549">
        <v>1</v>
      </c>
      <c r="I549">
        <v>0</v>
      </c>
      <c r="J549">
        <v>0</v>
      </c>
      <c r="K549">
        <v>0</v>
      </c>
      <c r="L549">
        <v>0</v>
      </c>
    </row>
    <row r="550" spans="1:12" x14ac:dyDescent="0.3">
      <c r="A550" t="s">
        <v>3891</v>
      </c>
      <c r="B550" t="s">
        <v>3410</v>
      </c>
      <c r="C550">
        <v>2020</v>
      </c>
      <c r="D550" t="s">
        <v>3416</v>
      </c>
      <c r="E550" t="s">
        <v>3422</v>
      </c>
      <c r="F550">
        <v>226</v>
      </c>
      <c r="G550" t="s">
        <v>3422</v>
      </c>
      <c r="H550">
        <v>3</v>
      </c>
      <c r="I550">
        <v>0</v>
      </c>
      <c r="J550">
        <v>0</v>
      </c>
      <c r="K550">
        <v>0</v>
      </c>
      <c r="L550">
        <v>0.8</v>
      </c>
    </row>
    <row r="551" spans="1:12" x14ac:dyDescent="0.3">
      <c r="A551" t="s">
        <v>1004</v>
      </c>
      <c r="B551" t="s">
        <v>3410</v>
      </c>
      <c r="C551">
        <v>2020</v>
      </c>
      <c r="D551" t="s">
        <v>3416</v>
      </c>
      <c r="E551" t="s">
        <v>869</v>
      </c>
      <c r="F551">
        <v>667</v>
      </c>
      <c r="G551" t="s">
        <v>869</v>
      </c>
      <c r="H551">
        <v>8</v>
      </c>
      <c r="I551">
        <v>1.62</v>
      </c>
      <c r="J551">
        <v>0.94</v>
      </c>
      <c r="K551">
        <v>0.67</v>
      </c>
      <c r="L551">
        <v>0</v>
      </c>
    </row>
    <row r="552" spans="1:12" x14ac:dyDescent="0.3">
      <c r="A552" t="s">
        <v>3892</v>
      </c>
      <c r="B552" t="s">
        <v>3410</v>
      </c>
      <c r="C552">
        <v>2020</v>
      </c>
      <c r="D552" t="s">
        <v>3416</v>
      </c>
      <c r="E552" t="s">
        <v>3536</v>
      </c>
      <c r="F552">
        <v>0</v>
      </c>
      <c r="G552" t="s">
        <v>3536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 x14ac:dyDescent="0.3">
      <c r="A553" t="s">
        <v>3893</v>
      </c>
      <c r="B553" t="s">
        <v>3410</v>
      </c>
      <c r="C553">
        <v>2020</v>
      </c>
      <c r="D553" t="s">
        <v>3411</v>
      </c>
      <c r="E553" t="s">
        <v>891</v>
      </c>
      <c r="F553">
        <v>0</v>
      </c>
      <c r="G553" t="s">
        <v>891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 x14ac:dyDescent="0.3">
      <c r="A554" t="s">
        <v>3894</v>
      </c>
      <c r="B554" t="s">
        <v>3410</v>
      </c>
      <c r="C554">
        <v>2020</v>
      </c>
      <c r="D554" t="s">
        <v>3416</v>
      </c>
      <c r="E554" t="s">
        <v>3483</v>
      </c>
      <c r="F554">
        <v>245</v>
      </c>
      <c r="G554" t="s">
        <v>867</v>
      </c>
      <c r="H554">
        <v>7</v>
      </c>
      <c r="I554">
        <v>0.73</v>
      </c>
      <c r="J554">
        <v>0.37</v>
      </c>
      <c r="K554">
        <v>0.37</v>
      </c>
      <c r="L554">
        <v>0.73</v>
      </c>
    </row>
    <row r="555" spans="1:12" x14ac:dyDescent="0.3">
      <c r="A555" t="s">
        <v>2738</v>
      </c>
      <c r="B555" t="s">
        <v>3410</v>
      </c>
      <c r="C555">
        <v>2020</v>
      </c>
      <c r="D555" t="s">
        <v>3416</v>
      </c>
      <c r="E555" t="s">
        <v>864</v>
      </c>
      <c r="F555">
        <v>236</v>
      </c>
      <c r="G555" t="s">
        <v>864</v>
      </c>
      <c r="H555">
        <v>4</v>
      </c>
      <c r="I555">
        <v>0</v>
      </c>
      <c r="J555">
        <v>0</v>
      </c>
      <c r="K555">
        <v>0</v>
      </c>
      <c r="L555">
        <v>0</v>
      </c>
    </row>
    <row r="556" spans="1:12" x14ac:dyDescent="0.3">
      <c r="A556" t="s">
        <v>3895</v>
      </c>
      <c r="B556" t="s">
        <v>3410</v>
      </c>
      <c r="C556">
        <v>2020</v>
      </c>
      <c r="D556" t="s">
        <v>3411</v>
      </c>
      <c r="E556" t="s">
        <v>3441</v>
      </c>
      <c r="F556">
        <v>737</v>
      </c>
      <c r="G556" t="s">
        <v>3442</v>
      </c>
      <c r="H556">
        <v>9</v>
      </c>
      <c r="I556">
        <v>0.49</v>
      </c>
      <c r="J556">
        <v>0.12</v>
      </c>
      <c r="K556">
        <v>0.37</v>
      </c>
      <c r="L556">
        <v>0.24</v>
      </c>
    </row>
    <row r="557" spans="1:12" x14ac:dyDescent="0.3">
      <c r="A557" t="s">
        <v>3896</v>
      </c>
      <c r="B557" t="s">
        <v>3410</v>
      </c>
      <c r="C557">
        <v>2020</v>
      </c>
      <c r="D557" t="s">
        <v>3416</v>
      </c>
      <c r="E557" t="s">
        <v>3441</v>
      </c>
      <c r="F557">
        <v>683</v>
      </c>
      <c r="G557" t="s">
        <v>3442</v>
      </c>
      <c r="H557">
        <v>9</v>
      </c>
      <c r="I557">
        <v>0.53</v>
      </c>
      <c r="J557">
        <v>0.26</v>
      </c>
      <c r="K557">
        <v>0.26</v>
      </c>
      <c r="L557">
        <v>0.26</v>
      </c>
    </row>
    <row r="558" spans="1:12" x14ac:dyDescent="0.3">
      <c r="A558" t="s">
        <v>3897</v>
      </c>
      <c r="B558" t="s">
        <v>3410</v>
      </c>
      <c r="C558">
        <v>2020</v>
      </c>
      <c r="D558" t="s">
        <v>3411</v>
      </c>
      <c r="E558" t="s">
        <v>3544</v>
      </c>
      <c r="F558">
        <v>272</v>
      </c>
      <c r="G558" t="s">
        <v>3544</v>
      </c>
      <c r="H558">
        <v>8</v>
      </c>
      <c r="I558">
        <v>0</v>
      </c>
      <c r="J558">
        <v>0</v>
      </c>
      <c r="K558">
        <v>0</v>
      </c>
      <c r="L558">
        <v>0.33</v>
      </c>
    </row>
    <row r="559" spans="1:12" x14ac:dyDescent="0.3">
      <c r="A559" t="s">
        <v>2262</v>
      </c>
      <c r="B559" t="s">
        <v>3410</v>
      </c>
      <c r="C559">
        <v>2020</v>
      </c>
      <c r="D559" t="s">
        <v>3414</v>
      </c>
      <c r="E559" t="s">
        <v>875</v>
      </c>
      <c r="F559">
        <v>92</v>
      </c>
      <c r="G559" t="s">
        <v>875</v>
      </c>
      <c r="H559">
        <v>2</v>
      </c>
      <c r="I559">
        <v>0</v>
      </c>
      <c r="J559">
        <v>0</v>
      </c>
      <c r="K559">
        <v>0</v>
      </c>
      <c r="L559">
        <v>0</v>
      </c>
    </row>
    <row r="560" spans="1:12" x14ac:dyDescent="0.3">
      <c r="A560" t="s">
        <v>3898</v>
      </c>
      <c r="B560" t="s">
        <v>3410</v>
      </c>
      <c r="C560">
        <v>2020</v>
      </c>
      <c r="D560" t="s">
        <v>3414</v>
      </c>
      <c r="E560" t="s">
        <v>3530</v>
      </c>
      <c r="F560">
        <v>450</v>
      </c>
      <c r="G560" t="s">
        <v>3530</v>
      </c>
      <c r="H560">
        <v>5</v>
      </c>
      <c r="I560">
        <v>0</v>
      </c>
      <c r="J560">
        <v>0</v>
      </c>
      <c r="K560">
        <v>0</v>
      </c>
      <c r="L560">
        <v>0</v>
      </c>
    </row>
    <row r="561" spans="1:12" x14ac:dyDescent="0.3">
      <c r="A561" t="s">
        <v>3899</v>
      </c>
      <c r="B561" t="s">
        <v>3410</v>
      </c>
      <c r="C561">
        <v>2020</v>
      </c>
      <c r="D561" t="s">
        <v>3416</v>
      </c>
      <c r="E561" t="s">
        <v>860</v>
      </c>
      <c r="F561">
        <v>12</v>
      </c>
      <c r="G561" t="s">
        <v>860</v>
      </c>
      <c r="H561">
        <v>1</v>
      </c>
      <c r="I561">
        <v>0</v>
      </c>
      <c r="J561">
        <v>0</v>
      </c>
      <c r="K561">
        <v>0</v>
      </c>
      <c r="L561">
        <v>0</v>
      </c>
    </row>
    <row r="562" spans="1:12" x14ac:dyDescent="0.3">
      <c r="A562" t="s">
        <v>3900</v>
      </c>
      <c r="B562" t="s">
        <v>3410</v>
      </c>
      <c r="C562">
        <v>2020</v>
      </c>
      <c r="D562" t="s">
        <v>3411</v>
      </c>
      <c r="E562" t="s">
        <v>3514</v>
      </c>
      <c r="F562">
        <v>402</v>
      </c>
      <c r="G562" t="s">
        <v>3514</v>
      </c>
      <c r="H562">
        <v>9</v>
      </c>
      <c r="I562">
        <v>0.22</v>
      </c>
      <c r="J562">
        <v>0.22</v>
      </c>
      <c r="K562">
        <v>0</v>
      </c>
      <c r="L562">
        <v>0.45</v>
      </c>
    </row>
    <row r="563" spans="1:12" x14ac:dyDescent="0.3">
      <c r="A563" t="s">
        <v>3901</v>
      </c>
      <c r="B563" t="s">
        <v>3410</v>
      </c>
      <c r="C563">
        <v>2020</v>
      </c>
      <c r="D563" t="s">
        <v>3414</v>
      </c>
      <c r="E563" t="s">
        <v>3530</v>
      </c>
      <c r="F563">
        <v>0</v>
      </c>
      <c r="G563" t="s">
        <v>3530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 x14ac:dyDescent="0.3">
      <c r="A564" t="s">
        <v>3902</v>
      </c>
      <c r="B564" t="s">
        <v>3410</v>
      </c>
      <c r="C564">
        <v>2020</v>
      </c>
      <c r="D564" t="s">
        <v>3397</v>
      </c>
      <c r="E564" t="s">
        <v>3481</v>
      </c>
      <c r="F564">
        <v>90</v>
      </c>
      <c r="G564" t="s">
        <v>3481</v>
      </c>
      <c r="H564">
        <v>1</v>
      </c>
      <c r="I564">
        <v>0</v>
      </c>
      <c r="J564">
        <v>0</v>
      </c>
      <c r="K564">
        <v>0</v>
      </c>
      <c r="L564">
        <v>0</v>
      </c>
    </row>
    <row r="565" spans="1:12" x14ac:dyDescent="0.3">
      <c r="A565" t="s">
        <v>3116</v>
      </c>
      <c r="B565" t="s">
        <v>3410</v>
      </c>
      <c r="C565">
        <v>2020</v>
      </c>
      <c r="D565" t="s">
        <v>3414</v>
      </c>
      <c r="E565" t="s">
        <v>3476</v>
      </c>
      <c r="F565">
        <v>681</v>
      </c>
      <c r="G565" t="s">
        <v>3476</v>
      </c>
      <c r="H565">
        <v>8</v>
      </c>
      <c r="I565">
        <v>0</v>
      </c>
      <c r="J565">
        <v>0</v>
      </c>
      <c r="K565">
        <v>0</v>
      </c>
      <c r="L565">
        <v>0.53</v>
      </c>
    </row>
    <row r="566" spans="1:12" x14ac:dyDescent="0.3">
      <c r="A566" t="s">
        <v>3903</v>
      </c>
      <c r="B566" t="s">
        <v>3410</v>
      </c>
      <c r="C566">
        <v>2020</v>
      </c>
      <c r="D566" t="s">
        <v>3414</v>
      </c>
      <c r="E566" t="s">
        <v>3458</v>
      </c>
      <c r="F566">
        <v>0</v>
      </c>
      <c r="G566" t="s">
        <v>884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 x14ac:dyDescent="0.3">
      <c r="A567" t="s">
        <v>3904</v>
      </c>
      <c r="B567" t="s">
        <v>3410</v>
      </c>
      <c r="C567">
        <v>2020</v>
      </c>
      <c r="D567" t="s">
        <v>3414</v>
      </c>
      <c r="E567" t="s">
        <v>3536</v>
      </c>
      <c r="F567">
        <v>360</v>
      </c>
      <c r="G567" t="s">
        <v>3536</v>
      </c>
      <c r="H567">
        <v>4</v>
      </c>
      <c r="I567">
        <v>0</v>
      </c>
      <c r="J567">
        <v>0</v>
      </c>
      <c r="K567">
        <v>0</v>
      </c>
      <c r="L567">
        <v>0</v>
      </c>
    </row>
    <row r="568" spans="1:12" x14ac:dyDescent="0.3">
      <c r="A568" t="s">
        <v>3905</v>
      </c>
      <c r="B568" t="s">
        <v>3410</v>
      </c>
      <c r="C568">
        <v>2020</v>
      </c>
      <c r="D568" t="s">
        <v>3414</v>
      </c>
      <c r="E568" t="s">
        <v>3536</v>
      </c>
      <c r="F568">
        <v>941</v>
      </c>
      <c r="G568" t="s">
        <v>3536</v>
      </c>
      <c r="H568">
        <v>11</v>
      </c>
      <c r="I568">
        <v>0.19</v>
      </c>
      <c r="J568">
        <v>0.19</v>
      </c>
      <c r="K568">
        <v>0</v>
      </c>
      <c r="L568">
        <v>0</v>
      </c>
    </row>
    <row r="569" spans="1:12" x14ac:dyDescent="0.3">
      <c r="A569" t="s">
        <v>3906</v>
      </c>
      <c r="B569" t="s">
        <v>3410</v>
      </c>
      <c r="C569">
        <v>2020</v>
      </c>
      <c r="D569" t="s">
        <v>3411</v>
      </c>
      <c r="E569" t="s">
        <v>3544</v>
      </c>
      <c r="F569">
        <v>134</v>
      </c>
      <c r="G569" t="s">
        <v>3544</v>
      </c>
      <c r="H569">
        <v>6</v>
      </c>
      <c r="I569">
        <v>0.67</v>
      </c>
      <c r="J569">
        <v>0</v>
      </c>
      <c r="K569">
        <v>0.67</v>
      </c>
      <c r="L569">
        <v>0.67</v>
      </c>
    </row>
    <row r="570" spans="1:12" x14ac:dyDescent="0.3">
      <c r="A570" t="s">
        <v>3907</v>
      </c>
      <c r="B570" t="s">
        <v>3410</v>
      </c>
      <c r="C570">
        <v>2020</v>
      </c>
      <c r="D570" t="s">
        <v>3414</v>
      </c>
      <c r="E570" t="s">
        <v>3441</v>
      </c>
      <c r="F570">
        <v>342</v>
      </c>
      <c r="G570" t="s">
        <v>3442</v>
      </c>
      <c r="H570">
        <v>4</v>
      </c>
      <c r="I570">
        <v>0.26</v>
      </c>
      <c r="J570">
        <v>0</v>
      </c>
      <c r="K570">
        <v>0.26</v>
      </c>
      <c r="L570">
        <v>0.53</v>
      </c>
    </row>
    <row r="571" spans="1:12" x14ac:dyDescent="0.3">
      <c r="A571" t="s">
        <v>3908</v>
      </c>
      <c r="B571" t="s">
        <v>3410</v>
      </c>
      <c r="C571">
        <v>2020</v>
      </c>
      <c r="D571" t="s">
        <v>3414</v>
      </c>
      <c r="E571" t="s">
        <v>3420</v>
      </c>
      <c r="F571">
        <v>99</v>
      </c>
      <c r="G571" t="s">
        <v>3420</v>
      </c>
      <c r="H571">
        <v>2</v>
      </c>
      <c r="I571">
        <v>0</v>
      </c>
      <c r="J571">
        <v>0</v>
      </c>
      <c r="K571">
        <v>0</v>
      </c>
      <c r="L571">
        <v>0.91</v>
      </c>
    </row>
    <row r="572" spans="1:12" x14ac:dyDescent="0.3">
      <c r="A572" t="s">
        <v>3909</v>
      </c>
      <c r="B572" t="s">
        <v>3410</v>
      </c>
      <c r="C572">
        <v>2020</v>
      </c>
      <c r="D572" t="s">
        <v>3411</v>
      </c>
      <c r="E572" t="s">
        <v>3666</v>
      </c>
      <c r="F572">
        <v>111</v>
      </c>
      <c r="G572" t="s">
        <v>3666</v>
      </c>
      <c r="H572">
        <v>5</v>
      </c>
      <c r="I572">
        <v>0</v>
      </c>
      <c r="J572">
        <v>0</v>
      </c>
      <c r="K572">
        <v>0</v>
      </c>
      <c r="L572">
        <v>0</v>
      </c>
    </row>
    <row r="573" spans="1:12" x14ac:dyDescent="0.3">
      <c r="A573" t="s">
        <v>3910</v>
      </c>
      <c r="B573" t="s">
        <v>3410</v>
      </c>
      <c r="C573">
        <v>2020</v>
      </c>
      <c r="D573" t="s">
        <v>3416</v>
      </c>
      <c r="E573" t="s">
        <v>3422</v>
      </c>
      <c r="F573">
        <v>0</v>
      </c>
      <c r="G573" t="s">
        <v>3536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 x14ac:dyDescent="0.3">
      <c r="A574" t="s">
        <v>3911</v>
      </c>
      <c r="B574" t="s">
        <v>3410</v>
      </c>
      <c r="C574">
        <v>2020</v>
      </c>
      <c r="D574" t="s">
        <v>3416</v>
      </c>
      <c r="E574" t="s">
        <v>3447</v>
      </c>
      <c r="F574">
        <v>12</v>
      </c>
      <c r="G574" t="s">
        <v>3447</v>
      </c>
      <c r="H574">
        <v>1</v>
      </c>
      <c r="I574">
        <v>0</v>
      </c>
      <c r="J574">
        <v>0</v>
      </c>
      <c r="K574">
        <v>0</v>
      </c>
      <c r="L574">
        <v>7.5</v>
      </c>
    </row>
    <row r="575" spans="1:12" x14ac:dyDescent="0.3">
      <c r="A575" t="s">
        <v>3912</v>
      </c>
      <c r="B575" t="s">
        <v>3410</v>
      </c>
      <c r="C575">
        <v>2020</v>
      </c>
      <c r="D575" t="s">
        <v>3397</v>
      </c>
      <c r="E575" t="s">
        <v>3444</v>
      </c>
      <c r="F575">
        <v>360</v>
      </c>
      <c r="G575" t="s">
        <v>3444</v>
      </c>
      <c r="H575">
        <v>4</v>
      </c>
      <c r="I575">
        <v>0</v>
      </c>
      <c r="J575">
        <v>0</v>
      </c>
      <c r="K575">
        <v>0</v>
      </c>
      <c r="L575">
        <v>0</v>
      </c>
    </row>
    <row r="576" spans="1:12" x14ac:dyDescent="0.3">
      <c r="A576" t="s">
        <v>3913</v>
      </c>
      <c r="B576" t="s">
        <v>3410</v>
      </c>
      <c r="C576">
        <v>2020</v>
      </c>
      <c r="D576" t="s">
        <v>3414</v>
      </c>
      <c r="E576" t="s">
        <v>869</v>
      </c>
      <c r="F576">
        <v>90</v>
      </c>
      <c r="G576" t="s">
        <v>869</v>
      </c>
      <c r="H576">
        <v>1</v>
      </c>
      <c r="I576">
        <v>0</v>
      </c>
      <c r="J576">
        <v>0</v>
      </c>
      <c r="K576">
        <v>0</v>
      </c>
      <c r="L576">
        <v>0</v>
      </c>
    </row>
    <row r="577" spans="1:12" x14ac:dyDescent="0.3">
      <c r="A577" t="s">
        <v>2141</v>
      </c>
      <c r="B577" t="s">
        <v>3410</v>
      </c>
      <c r="C577">
        <v>2020</v>
      </c>
      <c r="D577" t="s">
        <v>3416</v>
      </c>
      <c r="E577" t="s">
        <v>3476</v>
      </c>
      <c r="F577">
        <v>931</v>
      </c>
      <c r="G577" t="s">
        <v>3476</v>
      </c>
      <c r="H577">
        <v>11</v>
      </c>
      <c r="I577">
        <v>0.48</v>
      </c>
      <c r="J577">
        <v>0.1</v>
      </c>
      <c r="K577">
        <v>0.39</v>
      </c>
      <c r="L577">
        <v>0.1</v>
      </c>
    </row>
    <row r="578" spans="1:12" x14ac:dyDescent="0.3">
      <c r="A578" t="s">
        <v>3914</v>
      </c>
      <c r="B578" t="s">
        <v>3410</v>
      </c>
      <c r="C578">
        <v>2020</v>
      </c>
      <c r="D578" t="s">
        <v>3414</v>
      </c>
      <c r="E578" t="s">
        <v>3458</v>
      </c>
      <c r="F578">
        <v>649</v>
      </c>
      <c r="G578" t="s">
        <v>3458</v>
      </c>
      <c r="H578">
        <v>8</v>
      </c>
      <c r="I578">
        <v>0.14000000000000001</v>
      </c>
      <c r="J578">
        <v>0</v>
      </c>
      <c r="K578">
        <v>0.14000000000000001</v>
      </c>
      <c r="L578">
        <v>0.14000000000000001</v>
      </c>
    </row>
    <row r="579" spans="1:12" x14ac:dyDescent="0.3">
      <c r="A579" t="s">
        <v>3915</v>
      </c>
      <c r="B579" t="s">
        <v>3410</v>
      </c>
      <c r="C579">
        <v>2020</v>
      </c>
      <c r="D579" t="s">
        <v>3416</v>
      </c>
      <c r="E579" t="s">
        <v>3422</v>
      </c>
      <c r="F579">
        <v>44</v>
      </c>
      <c r="G579" t="s">
        <v>3422</v>
      </c>
      <c r="H579">
        <v>1</v>
      </c>
      <c r="I579">
        <v>0</v>
      </c>
      <c r="J579">
        <v>0</v>
      </c>
      <c r="K579">
        <v>0</v>
      </c>
      <c r="L579">
        <v>0</v>
      </c>
    </row>
    <row r="580" spans="1:12" x14ac:dyDescent="0.3">
      <c r="A580" t="s">
        <v>3916</v>
      </c>
      <c r="B580" t="s">
        <v>3410</v>
      </c>
      <c r="C580">
        <v>2020</v>
      </c>
      <c r="D580" t="s">
        <v>3411</v>
      </c>
      <c r="E580" t="s">
        <v>3441</v>
      </c>
      <c r="F580">
        <v>3</v>
      </c>
      <c r="G580" t="s">
        <v>3442</v>
      </c>
      <c r="H580">
        <v>1</v>
      </c>
      <c r="I580">
        <v>0</v>
      </c>
      <c r="J580">
        <v>0</v>
      </c>
      <c r="K580">
        <v>0</v>
      </c>
      <c r="L580">
        <v>0</v>
      </c>
    </row>
    <row r="581" spans="1:12" x14ac:dyDescent="0.3">
      <c r="A581" t="s">
        <v>3917</v>
      </c>
      <c r="B581" t="s">
        <v>3410</v>
      </c>
      <c r="C581">
        <v>2020</v>
      </c>
      <c r="D581" t="s">
        <v>3416</v>
      </c>
      <c r="E581" t="s">
        <v>3441</v>
      </c>
      <c r="F581">
        <v>433</v>
      </c>
      <c r="G581" t="s">
        <v>878</v>
      </c>
      <c r="H581">
        <v>6</v>
      </c>
      <c r="I581">
        <v>0</v>
      </c>
      <c r="J581">
        <v>0</v>
      </c>
      <c r="K581">
        <v>0</v>
      </c>
      <c r="L581">
        <v>0.42</v>
      </c>
    </row>
    <row r="582" spans="1:12" x14ac:dyDescent="0.3">
      <c r="A582" t="s">
        <v>3918</v>
      </c>
      <c r="B582" t="s">
        <v>3410</v>
      </c>
      <c r="C582">
        <v>2020</v>
      </c>
      <c r="D582" t="s">
        <v>3411</v>
      </c>
      <c r="E582" t="s">
        <v>3489</v>
      </c>
      <c r="F582">
        <v>0</v>
      </c>
      <c r="G582" t="s">
        <v>3489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 x14ac:dyDescent="0.3">
      <c r="A583" t="s">
        <v>3919</v>
      </c>
      <c r="B583" t="s">
        <v>3410</v>
      </c>
      <c r="C583">
        <v>2020</v>
      </c>
      <c r="D583" t="s">
        <v>3397</v>
      </c>
      <c r="E583" t="s">
        <v>3467</v>
      </c>
      <c r="F583">
        <v>0</v>
      </c>
      <c r="G583" t="s">
        <v>3467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 x14ac:dyDescent="0.3">
      <c r="A584" t="s">
        <v>3920</v>
      </c>
      <c r="B584" t="s">
        <v>3410</v>
      </c>
      <c r="C584">
        <v>2020</v>
      </c>
      <c r="D584" t="s">
        <v>3416</v>
      </c>
      <c r="E584" t="s">
        <v>3458</v>
      </c>
      <c r="F584">
        <v>78</v>
      </c>
      <c r="G584" t="s">
        <v>3458</v>
      </c>
      <c r="H584">
        <v>2</v>
      </c>
      <c r="I584">
        <v>0</v>
      </c>
      <c r="J584">
        <v>0</v>
      </c>
      <c r="K584">
        <v>0</v>
      </c>
      <c r="L584">
        <v>0</v>
      </c>
    </row>
    <row r="585" spans="1:12" x14ac:dyDescent="0.3">
      <c r="A585" t="s">
        <v>3921</v>
      </c>
      <c r="B585" t="s">
        <v>3410</v>
      </c>
      <c r="C585">
        <v>2020</v>
      </c>
      <c r="D585" t="s">
        <v>3414</v>
      </c>
      <c r="E585" t="s">
        <v>861</v>
      </c>
      <c r="F585">
        <v>346</v>
      </c>
      <c r="G585" t="s">
        <v>861</v>
      </c>
      <c r="H585">
        <v>5</v>
      </c>
      <c r="I585">
        <v>0.52</v>
      </c>
      <c r="J585">
        <v>0.52</v>
      </c>
      <c r="K585">
        <v>0</v>
      </c>
      <c r="L585">
        <v>0</v>
      </c>
    </row>
    <row r="586" spans="1:12" x14ac:dyDescent="0.3">
      <c r="A586" t="s">
        <v>3922</v>
      </c>
      <c r="B586" t="s">
        <v>3410</v>
      </c>
      <c r="C586">
        <v>2020</v>
      </c>
      <c r="D586" t="s">
        <v>3397</v>
      </c>
      <c r="E586" t="s">
        <v>3422</v>
      </c>
      <c r="F586">
        <v>360</v>
      </c>
      <c r="G586" t="s">
        <v>3422</v>
      </c>
      <c r="H586">
        <v>4</v>
      </c>
      <c r="I586">
        <v>0</v>
      </c>
      <c r="J586">
        <v>0</v>
      </c>
      <c r="K586">
        <v>0</v>
      </c>
      <c r="L586">
        <v>0</v>
      </c>
    </row>
    <row r="587" spans="1:12" x14ac:dyDescent="0.3">
      <c r="A587" t="s">
        <v>1898</v>
      </c>
      <c r="B587" t="s">
        <v>3410</v>
      </c>
      <c r="C587">
        <v>2020</v>
      </c>
      <c r="D587" t="s">
        <v>3411</v>
      </c>
      <c r="E587" t="s">
        <v>884</v>
      </c>
      <c r="F587">
        <v>608</v>
      </c>
      <c r="G587" t="s">
        <v>884</v>
      </c>
      <c r="H587">
        <v>7</v>
      </c>
      <c r="I587">
        <v>0.3</v>
      </c>
      <c r="J587">
        <v>0.15</v>
      </c>
      <c r="K587">
        <v>0.15</v>
      </c>
      <c r="L587">
        <v>0</v>
      </c>
    </row>
    <row r="588" spans="1:12" x14ac:dyDescent="0.3">
      <c r="A588" t="s">
        <v>3923</v>
      </c>
      <c r="B588" t="s">
        <v>3410</v>
      </c>
      <c r="C588">
        <v>2020</v>
      </c>
      <c r="D588" t="s">
        <v>3416</v>
      </c>
      <c r="E588" t="s">
        <v>3461</v>
      </c>
      <c r="F588">
        <v>193</v>
      </c>
      <c r="G588" t="s">
        <v>3461</v>
      </c>
      <c r="H588">
        <v>4</v>
      </c>
      <c r="I588">
        <v>0</v>
      </c>
      <c r="J588">
        <v>0</v>
      </c>
      <c r="K588">
        <v>0</v>
      </c>
      <c r="L588">
        <v>0.47</v>
      </c>
    </row>
    <row r="589" spans="1:12" x14ac:dyDescent="0.3">
      <c r="A589" t="s">
        <v>306</v>
      </c>
      <c r="B589" t="s">
        <v>3410</v>
      </c>
      <c r="C589">
        <v>2020</v>
      </c>
      <c r="D589" t="s">
        <v>3414</v>
      </c>
      <c r="E589" t="s">
        <v>884</v>
      </c>
      <c r="F589">
        <v>200</v>
      </c>
      <c r="G589" t="s">
        <v>884</v>
      </c>
      <c r="H589">
        <v>3</v>
      </c>
      <c r="I589">
        <v>0</v>
      </c>
      <c r="J589">
        <v>0</v>
      </c>
      <c r="K589">
        <v>0</v>
      </c>
      <c r="L589">
        <v>0.45</v>
      </c>
    </row>
    <row r="590" spans="1:12" x14ac:dyDescent="0.3">
      <c r="A590" t="s">
        <v>3924</v>
      </c>
      <c r="B590" t="s">
        <v>3410</v>
      </c>
      <c r="C590">
        <v>2020</v>
      </c>
      <c r="D590" t="s">
        <v>3397</v>
      </c>
      <c r="E590" t="s">
        <v>3438</v>
      </c>
      <c r="F590">
        <v>0</v>
      </c>
      <c r="G590" t="s">
        <v>3438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 x14ac:dyDescent="0.3">
      <c r="A591" t="s">
        <v>3925</v>
      </c>
      <c r="B591" t="s">
        <v>3410</v>
      </c>
      <c r="C591">
        <v>2020</v>
      </c>
      <c r="D591" t="s">
        <v>3414</v>
      </c>
      <c r="E591" t="s">
        <v>3418</v>
      </c>
      <c r="F591">
        <v>93</v>
      </c>
      <c r="G591" t="s">
        <v>3418</v>
      </c>
      <c r="H591">
        <v>2</v>
      </c>
      <c r="I591">
        <v>0</v>
      </c>
      <c r="J591">
        <v>0</v>
      </c>
      <c r="K591">
        <v>0</v>
      </c>
      <c r="L591">
        <v>0</v>
      </c>
    </row>
    <row r="592" spans="1:12" x14ac:dyDescent="0.3">
      <c r="A592" t="s">
        <v>3926</v>
      </c>
      <c r="B592" t="s">
        <v>3410</v>
      </c>
      <c r="C592">
        <v>2020</v>
      </c>
      <c r="D592" t="s">
        <v>3397</v>
      </c>
      <c r="E592" t="s">
        <v>3530</v>
      </c>
      <c r="F592">
        <v>90</v>
      </c>
      <c r="G592" t="s">
        <v>3530</v>
      </c>
      <c r="H592">
        <v>1</v>
      </c>
      <c r="I592">
        <v>0</v>
      </c>
      <c r="J592">
        <v>0</v>
      </c>
      <c r="K592">
        <v>0</v>
      </c>
      <c r="L592">
        <v>0</v>
      </c>
    </row>
    <row r="593" spans="1:12" x14ac:dyDescent="0.3">
      <c r="A593" t="s">
        <v>3927</v>
      </c>
      <c r="B593" t="s">
        <v>3410</v>
      </c>
      <c r="C593">
        <v>2020</v>
      </c>
      <c r="D593" t="s">
        <v>3416</v>
      </c>
      <c r="E593" t="s">
        <v>3422</v>
      </c>
      <c r="F593">
        <v>58</v>
      </c>
      <c r="G593" t="s">
        <v>3422</v>
      </c>
      <c r="H593">
        <v>3</v>
      </c>
      <c r="I593">
        <v>0</v>
      </c>
      <c r="J593">
        <v>0</v>
      </c>
      <c r="K593">
        <v>0</v>
      </c>
      <c r="L593">
        <v>0</v>
      </c>
    </row>
    <row r="594" spans="1:12" x14ac:dyDescent="0.3">
      <c r="A594" t="s">
        <v>3928</v>
      </c>
      <c r="B594" t="s">
        <v>3410</v>
      </c>
      <c r="C594">
        <v>2020</v>
      </c>
      <c r="D594" t="s">
        <v>3416</v>
      </c>
      <c r="E594" t="s">
        <v>3514</v>
      </c>
      <c r="F594">
        <v>59</v>
      </c>
      <c r="G594" t="s">
        <v>3514</v>
      </c>
      <c r="H594">
        <v>2</v>
      </c>
      <c r="I594">
        <v>0</v>
      </c>
      <c r="J594">
        <v>0</v>
      </c>
      <c r="K594">
        <v>0</v>
      </c>
      <c r="L594">
        <v>0</v>
      </c>
    </row>
    <row r="595" spans="1:12" x14ac:dyDescent="0.3">
      <c r="A595" t="s">
        <v>3929</v>
      </c>
      <c r="B595" t="s">
        <v>3410</v>
      </c>
      <c r="C595">
        <v>2020</v>
      </c>
      <c r="D595" t="s">
        <v>3416</v>
      </c>
      <c r="E595" t="s">
        <v>860</v>
      </c>
      <c r="F595">
        <v>227</v>
      </c>
      <c r="G595" t="s">
        <v>860</v>
      </c>
      <c r="H595">
        <v>4</v>
      </c>
      <c r="I595">
        <v>0</v>
      </c>
      <c r="J595">
        <v>0</v>
      </c>
      <c r="K595">
        <v>0</v>
      </c>
      <c r="L595">
        <v>0.4</v>
      </c>
    </row>
    <row r="596" spans="1:12" x14ac:dyDescent="0.3">
      <c r="A596" t="s">
        <v>1822</v>
      </c>
      <c r="B596" t="s">
        <v>3410</v>
      </c>
      <c r="C596">
        <v>2020</v>
      </c>
      <c r="D596" t="s">
        <v>3416</v>
      </c>
      <c r="E596" t="s">
        <v>890</v>
      </c>
      <c r="F596">
        <v>109</v>
      </c>
      <c r="G596" t="s">
        <v>890</v>
      </c>
      <c r="H596">
        <v>3</v>
      </c>
      <c r="I596">
        <v>0</v>
      </c>
      <c r="J596">
        <v>0</v>
      </c>
      <c r="K596">
        <v>0</v>
      </c>
      <c r="L596">
        <v>1.65</v>
      </c>
    </row>
    <row r="597" spans="1:12" x14ac:dyDescent="0.3">
      <c r="A597" t="s">
        <v>3930</v>
      </c>
      <c r="B597" t="s">
        <v>3410</v>
      </c>
      <c r="C597">
        <v>2020</v>
      </c>
      <c r="D597" t="s">
        <v>3416</v>
      </c>
      <c r="E597" t="s">
        <v>860</v>
      </c>
      <c r="F597">
        <v>15</v>
      </c>
      <c r="G597" t="s">
        <v>860</v>
      </c>
      <c r="H597">
        <v>2</v>
      </c>
      <c r="I597">
        <v>0</v>
      </c>
      <c r="J597">
        <v>0</v>
      </c>
      <c r="K597">
        <v>0</v>
      </c>
      <c r="L597">
        <v>0</v>
      </c>
    </row>
    <row r="598" spans="1:12" x14ac:dyDescent="0.3">
      <c r="A598" t="s">
        <v>3931</v>
      </c>
      <c r="B598" t="s">
        <v>3410</v>
      </c>
      <c r="C598">
        <v>2020</v>
      </c>
      <c r="D598" t="s">
        <v>3414</v>
      </c>
      <c r="E598" t="s">
        <v>860</v>
      </c>
      <c r="F598">
        <v>0</v>
      </c>
      <c r="G598" t="s">
        <v>860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 x14ac:dyDescent="0.3">
      <c r="A599" t="s">
        <v>161</v>
      </c>
      <c r="B599" t="s">
        <v>3410</v>
      </c>
      <c r="C599">
        <v>2020</v>
      </c>
      <c r="D599" t="s">
        <v>3414</v>
      </c>
      <c r="E599" t="s">
        <v>3412</v>
      </c>
      <c r="F599">
        <v>720</v>
      </c>
      <c r="G599" t="s">
        <v>3412</v>
      </c>
      <c r="H599">
        <v>8</v>
      </c>
      <c r="I599">
        <v>0.13</v>
      </c>
      <c r="J599">
        <v>0.13</v>
      </c>
      <c r="K599">
        <v>0</v>
      </c>
      <c r="L599">
        <v>0.38</v>
      </c>
    </row>
    <row r="600" spans="1:12" x14ac:dyDescent="0.3">
      <c r="A600" t="s">
        <v>3186</v>
      </c>
      <c r="B600" t="s">
        <v>3410</v>
      </c>
      <c r="C600">
        <v>2020</v>
      </c>
      <c r="D600" t="s">
        <v>3414</v>
      </c>
      <c r="E600" t="s">
        <v>895</v>
      </c>
      <c r="F600">
        <v>98</v>
      </c>
      <c r="G600" t="s">
        <v>895</v>
      </c>
      <c r="H600">
        <v>2</v>
      </c>
      <c r="I600">
        <v>0</v>
      </c>
      <c r="J600">
        <v>0</v>
      </c>
      <c r="K600">
        <v>0</v>
      </c>
      <c r="L600">
        <v>0</v>
      </c>
    </row>
    <row r="601" spans="1:12" x14ac:dyDescent="0.3">
      <c r="A601" t="s">
        <v>3932</v>
      </c>
      <c r="B601" t="s">
        <v>3410</v>
      </c>
      <c r="C601">
        <v>2020</v>
      </c>
      <c r="D601" t="s">
        <v>3414</v>
      </c>
      <c r="E601" t="s">
        <v>3458</v>
      </c>
      <c r="F601">
        <v>0</v>
      </c>
      <c r="G601" t="s">
        <v>3458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 x14ac:dyDescent="0.3">
      <c r="A602" t="s">
        <v>3933</v>
      </c>
      <c r="B602" t="s">
        <v>3410</v>
      </c>
      <c r="C602">
        <v>2020</v>
      </c>
      <c r="D602" t="s">
        <v>3414</v>
      </c>
      <c r="E602" t="s">
        <v>3467</v>
      </c>
      <c r="F602">
        <v>0</v>
      </c>
      <c r="G602" t="s">
        <v>3467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 x14ac:dyDescent="0.3">
      <c r="A603" t="s">
        <v>3934</v>
      </c>
      <c r="B603" t="s">
        <v>3410</v>
      </c>
      <c r="C603">
        <v>2020</v>
      </c>
      <c r="D603" t="s">
        <v>3411</v>
      </c>
      <c r="E603" t="s">
        <v>860</v>
      </c>
      <c r="F603">
        <v>90</v>
      </c>
      <c r="G603" t="s">
        <v>860</v>
      </c>
      <c r="H603">
        <v>1</v>
      </c>
      <c r="I603">
        <v>2</v>
      </c>
      <c r="J603">
        <v>0</v>
      </c>
      <c r="K603">
        <v>2</v>
      </c>
      <c r="L603">
        <v>0</v>
      </c>
    </row>
    <row r="604" spans="1:12" x14ac:dyDescent="0.3">
      <c r="A604" t="s">
        <v>2135</v>
      </c>
      <c r="B604" t="s">
        <v>3410</v>
      </c>
      <c r="C604">
        <v>2020</v>
      </c>
      <c r="D604" t="s">
        <v>3416</v>
      </c>
      <c r="E604" t="s">
        <v>3476</v>
      </c>
      <c r="F604">
        <v>803</v>
      </c>
      <c r="G604" t="s">
        <v>3476</v>
      </c>
      <c r="H604">
        <v>9</v>
      </c>
      <c r="I604">
        <v>0.45</v>
      </c>
      <c r="J604">
        <v>0.22</v>
      </c>
      <c r="K604">
        <v>0.22</v>
      </c>
      <c r="L604">
        <v>0.34</v>
      </c>
    </row>
    <row r="605" spans="1:12" x14ac:dyDescent="0.3">
      <c r="A605" t="s">
        <v>3935</v>
      </c>
      <c r="B605" t="s">
        <v>3410</v>
      </c>
      <c r="C605">
        <v>2020</v>
      </c>
      <c r="D605" t="s">
        <v>3416</v>
      </c>
      <c r="E605" t="s">
        <v>3476</v>
      </c>
      <c r="F605">
        <v>0</v>
      </c>
      <c r="G605" t="s">
        <v>3476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 x14ac:dyDescent="0.3">
      <c r="A606" t="s">
        <v>3936</v>
      </c>
      <c r="B606" t="s">
        <v>3410</v>
      </c>
      <c r="C606">
        <v>2020</v>
      </c>
      <c r="D606" t="s">
        <v>3416</v>
      </c>
      <c r="E606" t="s">
        <v>3444</v>
      </c>
      <c r="F606">
        <v>560</v>
      </c>
      <c r="G606" t="s">
        <v>3444</v>
      </c>
      <c r="H606">
        <v>7</v>
      </c>
      <c r="I606">
        <v>0</v>
      </c>
      <c r="J606">
        <v>0</v>
      </c>
      <c r="K606">
        <v>0</v>
      </c>
      <c r="L606">
        <v>0.16</v>
      </c>
    </row>
    <row r="607" spans="1:12" x14ac:dyDescent="0.3">
      <c r="A607" t="s">
        <v>3937</v>
      </c>
      <c r="B607" t="s">
        <v>3410</v>
      </c>
      <c r="C607">
        <v>2020</v>
      </c>
      <c r="D607" t="s">
        <v>3416</v>
      </c>
      <c r="E607" t="s">
        <v>3536</v>
      </c>
      <c r="F607">
        <v>990</v>
      </c>
      <c r="G607" t="s">
        <v>3536</v>
      </c>
      <c r="H607">
        <v>11</v>
      </c>
      <c r="I607">
        <v>1.0900000000000001</v>
      </c>
      <c r="J607">
        <v>0.09</v>
      </c>
      <c r="K607">
        <v>1</v>
      </c>
      <c r="L607">
        <v>0.18</v>
      </c>
    </row>
    <row r="608" spans="1:12" x14ac:dyDescent="0.3">
      <c r="A608" t="s">
        <v>3938</v>
      </c>
      <c r="B608" t="s">
        <v>3410</v>
      </c>
      <c r="C608">
        <v>2020</v>
      </c>
      <c r="D608" t="s">
        <v>3414</v>
      </c>
      <c r="E608" t="s">
        <v>864</v>
      </c>
      <c r="F608">
        <v>25</v>
      </c>
      <c r="G608" t="s">
        <v>864</v>
      </c>
      <c r="H608">
        <v>1</v>
      </c>
      <c r="I608">
        <v>0</v>
      </c>
      <c r="J608">
        <v>0</v>
      </c>
      <c r="K608">
        <v>0</v>
      </c>
      <c r="L608">
        <v>0</v>
      </c>
    </row>
    <row r="609" spans="1:12" x14ac:dyDescent="0.3">
      <c r="A609" t="s">
        <v>3939</v>
      </c>
      <c r="B609" t="s">
        <v>3410</v>
      </c>
      <c r="C609">
        <v>2020</v>
      </c>
      <c r="D609" t="s">
        <v>3416</v>
      </c>
      <c r="E609" t="s">
        <v>3458</v>
      </c>
      <c r="F609">
        <v>196</v>
      </c>
      <c r="G609" t="s">
        <v>3458</v>
      </c>
      <c r="H609">
        <v>3</v>
      </c>
      <c r="I609">
        <v>0</v>
      </c>
      <c r="J609">
        <v>0</v>
      </c>
      <c r="K609">
        <v>0</v>
      </c>
      <c r="L609">
        <v>0</v>
      </c>
    </row>
    <row r="610" spans="1:12" x14ac:dyDescent="0.3">
      <c r="A610" t="s">
        <v>201</v>
      </c>
      <c r="B610" t="s">
        <v>3410</v>
      </c>
      <c r="C610">
        <v>2020</v>
      </c>
      <c r="D610" t="s">
        <v>3416</v>
      </c>
      <c r="E610" t="s">
        <v>877</v>
      </c>
      <c r="F610">
        <v>17</v>
      </c>
      <c r="G610" t="s">
        <v>877</v>
      </c>
      <c r="H610">
        <v>1</v>
      </c>
      <c r="I610">
        <v>0</v>
      </c>
      <c r="J610">
        <v>0</v>
      </c>
      <c r="K610">
        <v>0</v>
      </c>
      <c r="L610">
        <v>0</v>
      </c>
    </row>
    <row r="611" spans="1:12" x14ac:dyDescent="0.3">
      <c r="A611" t="s">
        <v>3940</v>
      </c>
      <c r="B611" t="s">
        <v>3410</v>
      </c>
      <c r="C611">
        <v>2020</v>
      </c>
      <c r="D611" t="s">
        <v>3414</v>
      </c>
      <c r="E611" t="s">
        <v>3427</v>
      </c>
      <c r="F611">
        <v>0</v>
      </c>
      <c r="G611" t="s">
        <v>3427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 x14ac:dyDescent="0.3">
      <c r="A612" t="s">
        <v>3941</v>
      </c>
      <c r="B612" t="s">
        <v>3410</v>
      </c>
      <c r="C612">
        <v>2020</v>
      </c>
      <c r="D612" t="s">
        <v>3411</v>
      </c>
      <c r="E612" t="s">
        <v>3642</v>
      </c>
      <c r="F612">
        <v>372</v>
      </c>
      <c r="G612" t="s">
        <v>3642</v>
      </c>
      <c r="H612">
        <v>5</v>
      </c>
      <c r="I612">
        <v>0.24</v>
      </c>
      <c r="J612">
        <v>0</v>
      </c>
      <c r="K612">
        <v>0.24</v>
      </c>
      <c r="L612">
        <v>0</v>
      </c>
    </row>
    <row r="613" spans="1:12" x14ac:dyDescent="0.3">
      <c r="A613" t="s">
        <v>3942</v>
      </c>
      <c r="B613" t="s">
        <v>3410</v>
      </c>
      <c r="C613">
        <v>2020</v>
      </c>
      <c r="D613" t="s">
        <v>3416</v>
      </c>
      <c r="E613" t="s">
        <v>3483</v>
      </c>
      <c r="F613">
        <v>72</v>
      </c>
      <c r="G613" t="s">
        <v>3483</v>
      </c>
      <c r="H613">
        <v>2</v>
      </c>
      <c r="I613">
        <v>0</v>
      </c>
      <c r="J613">
        <v>0</v>
      </c>
      <c r="K613">
        <v>0</v>
      </c>
      <c r="L613">
        <v>0</v>
      </c>
    </row>
    <row r="614" spans="1:12" x14ac:dyDescent="0.3">
      <c r="A614" t="s">
        <v>3943</v>
      </c>
      <c r="B614" t="s">
        <v>3410</v>
      </c>
      <c r="C614">
        <v>2020</v>
      </c>
      <c r="D614" t="s">
        <v>3411</v>
      </c>
      <c r="E614" t="s">
        <v>3489</v>
      </c>
      <c r="F614">
        <v>16</v>
      </c>
      <c r="G614" t="s">
        <v>3489</v>
      </c>
      <c r="H614">
        <v>2</v>
      </c>
      <c r="I614">
        <v>0</v>
      </c>
      <c r="J614">
        <v>0</v>
      </c>
      <c r="K614">
        <v>0</v>
      </c>
      <c r="L614">
        <v>0</v>
      </c>
    </row>
    <row r="615" spans="1:12" x14ac:dyDescent="0.3">
      <c r="A615" t="s">
        <v>3944</v>
      </c>
      <c r="B615" t="s">
        <v>3410</v>
      </c>
      <c r="C615">
        <v>2020</v>
      </c>
      <c r="D615" t="s">
        <v>3414</v>
      </c>
      <c r="E615" t="s">
        <v>3435</v>
      </c>
      <c r="F615">
        <v>170</v>
      </c>
      <c r="G615" t="s">
        <v>3435</v>
      </c>
      <c r="H615">
        <v>5</v>
      </c>
      <c r="I615">
        <v>0</v>
      </c>
      <c r="J615">
        <v>0</v>
      </c>
      <c r="K615">
        <v>0</v>
      </c>
      <c r="L615">
        <v>0</v>
      </c>
    </row>
    <row r="616" spans="1:12" x14ac:dyDescent="0.3">
      <c r="A616" t="s">
        <v>3945</v>
      </c>
      <c r="B616" t="s">
        <v>3410</v>
      </c>
      <c r="C616">
        <v>2020</v>
      </c>
      <c r="D616" t="s">
        <v>3411</v>
      </c>
      <c r="E616" t="s">
        <v>3509</v>
      </c>
      <c r="F616">
        <v>170</v>
      </c>
      <c r="G616" t="s">
        <v>3509</v>
      </c>
      <c r="H616">
        <v>3</v>
      </c>
      <c r="I616">
        <v>0</v>
      </c>
      <c r="J616">
        <v>0</v>
      </c>
      <c r="K616">
        <v>0</v>
      </c>
      <c r="L616">
        <v>0</v>
      </c>
    </row>
    <row r="617" spans="1:12" x14ac:dyDescent="0.3">
      <c r="A617" t="s">
        <v>3946</v>
      </c>
      <c r="B617" t="s">
        <v>3410</v>
      </c>
      <c r="C617">
        <v>2020</v>
      </c>
      <c r="D617" t="s">
        <v>3414</v>
      </c>
      <c r="E617" t="s">
        <v>3441</v>
      </c>
      <c r="F617">
        <v>810</v>
      </c>
      <c r="G617" t="s">
        <v>3442</v>
      </c>
      <c r="H617">
        <v>9</v>
      </c>
      <c r="I617">
        <v>0</v>
      </c>
      <c r="J617">
        <v>0</v>
      </c>
      <c r="K617">
        <v>0</v>
      </c>
      <c r="L617">
        <v>0</v>
      </c>
    </row>
    <row r="618" spans="1:12" x14ac:dyDescent="0.3">
      <c r="A618" t="s">
        <v>3947</v>
      </c>
      <c r="B618" t="s">
        <v>3410</v>
      </c>
      <c r="C618">
        <v>2020</v>
      </c>
      <c r="D618" t="s">
        <v>3414</v>
      </c>
      <c r="E618" t="s">
        <v>3458</v>
      </c>
      <c r="F618">
        <v>314</v>
      </c>
      <c r="G618" t="s">
        <v>3458</v>
      </c>
      <c r="H618">
        <v>5</v>
      </c>
      <c r="I618">
        <v>0</v>
      </c>
      <c r="J618">
        <v>0</v>
      </c>
      <c r="K618">
        <v>0</v>
      </c>
      <c r="L618">
        <v>0</v>
      </c>
    </row>
    <row r="619" spans="1:12" x14ac:dyDescent="0.3">
      <c r="A619" t="s">
        <v>3948</v>
      </c>
      <c r="B619" t="s">
        <v>3410</v>
      </c>
      <c r="C619">
        <v>2020</v>
      </c>
      <c r="D619" t="s">
        <v>3397</v>
      </c>
      <c r="E619" t="s">
        <v>3530</v>
      </c>
      <c r="F619">
        <v>270</v>
      </c>
      <c r="G619" t="s">
        <v>3530</v>
      </c>
      <c r="H619">
        <v>3</v>
      </c>
      <c r="I619">
        <v>0</v>
      </c>
      <c r="J619">
        <v>0</v>
      </c>
      <c r="K619">
        <v>0</v>
      </c>
      <c r="L619">
        <v>0</v>
      </c>
    </row>
    <row r="620" spans="1:12" x14ac:dyDescent="0.3">
      <c r="A620" t="s">
        <v>3949</v>
      </c>
      <c r="B620" t="s">
        <v>3410</v>
      </c>
      <c r="C620">
        <v>2020</v>
      </c>
      <c r="D620" t="s">
        <v>3416</v>
      </c>
      <c r="E620" t="s">
        <v>3458</v>
      </c>
      <c r="F620">
        <v>102</v>
      </c>
      <c r="G620" t="s">
        <v>3458</v>
      </c>
      <c r="H620">
        <v>2</v>
      </c>
      <c r="I620">
        <v>0</v>
      </c>
      <c r="J620">
        <v>0</v>
      </c>
      <c r="K620">
        <v>0</v>
      </c>
      <c r="L620">
        <v>0</v>
      </c>
    </row>
    <row r="621" spans="1:12" x14ac:dyDescent="0.3">
      <c r="A621" t="s">
        <v>3950</v>
      </c>
      <c r="B621" t="s">
        <v>3410</v>
      </c>
      <c r="C621">
        <v>2020</v>
      </c>
      <c r="D621" t="s">
        <v>3414</v>
      </c>
      <c r="E621" t="s">
        <v>3441</v>
      </c>
      <c r="F621">
        <v>540</v>
      </c>
      <c r="G621" t="s">
        <v>3442</v>
      </c>
      <c r="H621">
        <v>6</v>
      </c>
      <c r="I621">
        <v>0</v>
      </c>
      <c r="J621">
        <v>0</v>
      </c>
      <c r="K621">
        <v>0</v>
      </c>
      <c r="L621">
        <v>0</v>
      </c>
    </row>
    <row r="622" spans="1:12" x14ac:dyDescent="0.3">
      <c r="A622" t="s">
        <v>581</v>
      </c>
      <c r="B622" t="s">
        <v>3410</v>
      </c>
      <c r="C622">
        <v>2020</v>
      </c>
      <c r="D622" t="s">
        <v>3416</v>
      </c>
      <c r="E622" t="s">
        <v>863</v>
      </c>
      <c r="F622">
        <v>388</v>
      </c>
      <c r="G622" t="s">
        <v>863</v>
      </c>
      <c r="H622">
        <v>7</v>
      </c>
      <c r="I622">
        <v>0</v>
      </c>
      <c r="J622">
        <v>0</v>
      </c>
      <c r="K622">
        <v>0</v>
      </c>
      <c r="L622">
        <v>0.46</v>
      </c>
    </row>
    <row r="623" spans="1:12" x14ac:dyDescent="0.3">
      <c r="A623" t="s">
        <v>3951</v>
      </c>
      <c r="B623" t="s">
        <v>3410</v>
      </c>
      <c r="C623">
        <v>2020</v>
      </c>
      <c r="D623" t="s">
        <v>3414</v>
      </c>
      <c r="E623" t="s">
        <v>3435</v>
      </c>
      <c r="F623">
        <v>409</v>
      </c>
      <c r="G623" t="s">
        <v>3435</v>
      </c>
      <c r="H623">
        <v>6</v>
      </c>
      <c r="I623">
        <v>0.22</v>
      </c>
      <c r="J623">
        <v>0.22</v>
      </c>
      <c r="K623">
        <v>0</v>
      </c>
      <c r="L623">
        <v>0.22</v>
      </c>
    </row>
    <row r="624" spans="1:12" x14ac:dyDescent="0.3">
      <c r="A624" t="s">
        <v>3952</v>
      </c>
      <c r="B624" t="s">
        <v>3410</v>
      </c>
      <c r="C624">
        <v>2020</v>
      </c>
      <c r="D624" t="s">
        <v>3416</v>
      </c>
      <c r="E624" t="s">
        <v>3435</v>
      </c>
      <c r="F624">
        <v>0</v>
      </c>
      <c r="G624" t="s">
        <v>3435</v>
      </c>
      <c r="H624">
        <v>0</v>
      </c>
      <c r="I624">
        <v>0</v>
      </c>
      <c r="J624">
        <v>0</v>
      </c>
      <c r="K624">
        <v>0</v>
      </c>
      <c r="L624">
        <v>0</v>
      </c>
    </row>
    <row r="625" spans="1:12" x14ac:dyDescent="0.3">
      <c r="A625" t="s">
        <v>3953</v>
      </c>
      <c r="B625" t="s">
        <v>3410</v>
      </c>
      <c r="C625">
        <v>2020</v>
      </c>
      <c r="D625" t="s">
        <v>3414</v>
      </c>
      <c r="E625" t="s">
        <v>3435</v>
      </c>
      <c r="F625">
        <v>20</v>
      </c>
      <c r="G625" t="s">
        <v>3435</v>
      </c>
      <c r="H625">
        <v>2</v>
      </c>
      <c r="I625">
        <v>0</v>
      </c>
      <c r="J625">
        <v>0</v>
      </c>
      <c r="K625">
        <v>0</v>
      </c>
      <c r="L625">
        <v>0</v>
      </c>
    </row>
    <row r="626" spans="1:12" x14ac:dyDescent="0.3">
      <c r="A626" t="s">
        <v>3954</v>
      </c>
      <c r="B626" t="s">
        <v>3410</v>
      </c>
      <c r="C626">
        <v>2020</v>
      </c>
      <c r="D626" t="s">
        <v>3397</v>
      </c>
      <c r="E626" t="s">
        <v>3458</v>
      </c>
      <c r="F626">
        <v>540</v>
      </c>
      <c r="G626" t="s">
        <v>3458</v>
      </c>
      <c r="H626">
        <v>6</v>
      </c>
      <c r="I626">
        <v>0</v>
      </c>
      <c r="J626">
        <v>0</v>
      </c>
      <c r="K626">
        <v>0</v>
      </c>
      <c r="L626">
        <v>0</v>
      </c>
    </row>
    <row r="627" spans="1:12" x14ac:dyDescent="0.3">
      <c r="A627" t="s">
        <v>3955</v>
      </c>
      <c r="B627" t="s">
        <v>3410</v>
      </c>
      <c r="C627">
        <v>2020</v>
      </c>
      <c r="D627" t="s">
        <v>3416</v>
      </c>
      <c r="E627" t="s">
        <v>3511</v>
      </c>
      <c r="F627">
        <v>80</v>
      </c>
      <c r="G627" t="s">
        <v>3511</v>
      </c>
      <c r="H627">
        <v>1</v>
      </c>
      <c r="I627">
        <v>0</v>
      </c>
      <c r="J627">
        <v>0</v>
      </c>
      <c r="K627">
        <v>0</v>
      </c>
      <c r="L627">
        <v>0</v>
      </c>
    </row>
    <row r="628" spans="1:12" x14ac:dyDescent="0.3">
      <c r="A628" t="s">
        <v>3956</v>
      </c>
      <c r="B628" t="s">
        <v>3410</v>
      </c>
      <c r="C628">
        <v>2020</v>
      </c>
      <c r="D628" t="s">
        <v>3416</v>
      </c>
      <c r="E628" t="s">
        <v>3511</v>
      </c>
      <c r="F628">
        <v>670</v>
      </c>
      <c r="G628" t="s">
        <v>3511</v>
      </c>
      <c r="H628">
        <v>8</v>
      </c>
      <c r="I628">
        <v>0</v>
      </c>
      <c r="J628">
        <v>0</v>
      </c>
      <c r="K628">
        <v>0</v>
      </c>
      <c r="L628">
        <v>0.27</v>
      </c>
    </row>
    <row r="629" spans="1:12" x14ac:dyDescent="0.3">
      <c r="A629" t="s">
        <v>3957</v>
      </c>
      <c r="B629" t="s">
        <v>3410</v>
      </c>
      <c r="C629">
        <v>2020</v>
      </c>
      <c r="D629" t="s">
        <v>3416</v>
      </c>
      <c r="E629" t="s">
        <v>3511</v>
      </c>
      <c r="F629">
        <v>268</v>
      </c>
      <c r="G629" t="s">
        <v>3511</v>
      </c>
      <c r="H629">
        <v>5</v>
      </c>
      <c r="I629">
        <v>0</v>
      </c>
      <c r="J629">
        <v>0</v>
      </c>
      <c r="K629">
        <v>0</v>
      </c>
      <c r="L629">
        <v>0</v>
      </c>
    </row>
    <row r="630" spans="1:12" x14ac:dyDescent="0.3">
      <c r="A630" t="s">
        <v>3958</v>
      </c>
      <c r="B630" t="s">
        <v>3410</v>
      </c>
      <c r="C630">
        <v>2020</v>
      </c>
      <c r="D630" t="s">
        <v>3411</v>
      </c>
      <c r="E630" t="s">
        <v>3514</v>
      </c>
      <c r="F630">
        <v>244</v>
      </c>
      <c r="G630" t="s">
        <v>3514</v>
      </c>
      <c r="H630">
        <v>5</v>
      </c>
      <c r="I630">
        <v>0.37</v>
      </c>
      <c r="J630">
        <v>0</v>
      </c>
      <c r="K630">
        <v>0.37</v>
      </c>
      <c r="L630">
        <v>0.37</v>
      </c>
    </row>
    <row r="631" spans="1:12" x14ac:dyDescent="0.3">
      <c r="A631" t="s">
        <v>3959</v>
      </c>
      <c r="B631" t="s">
        <v>3410</v>
      </c>
      <c r="C631">
        <v>2020</v>
      </c>
      <c r="D631" t="s">
        <v>3414</v>
      </c>
      <c r="E631" t="s">
        <v>3509</v>
      </c>
      <c r="F631">
        <v>240</v>
      </c>
      <c r="G631" t="s">
        <v>3509</v>
      </c>
      <c r="H631">
        <v>3</v>
      </c>
      <c r="I631">
        <v>0.38</v>
      </c>
      <c r="J631">
        <v>0.38</v>
      </c>
      <c r="K631">
        <v>0</v>
      </c>
      <c r="L631">
        <v>0</v>
      </c>
    </row>
    <row r="632" spans="1:12" x14ac:dyDescent="0.3">
      <c r="A632" t="s">
        <v>3960</v>
      </c>
      <c r="B632" t="s">
        <v>3410</v>
      </c>
      <c r="C632">
        <v>2020</v>
      </c>
      <c r="D632" t="s">
        <v>3411</v>
      </c>
      <c r="E632" t="s">
        <v>3481</v>
      </c>
      <c r="F632">
        <v>7</v>
      </c>
      <c r="G632" t="s">
        <v>3481</v>
      </c>
      <c r="H632">
        <v>1</v>
      </c>
      <c r="I632">
        <v>0</v>
      </c>
      <c r="J632">
        <v>0</v>
      </c>
      <c r="K632">
        <v>0</v>
      </c>
      <c r="L632">
        <v>0</v>
      </c>
    </row>
    <row r="633" spans="1:12" x14ac:dyDescent="0.3">
      <c r="A633" t="s">
        <v>3961</v>
      </c>
      <c r="B633" t="s">
        <v>3410</v>
      </c>
      <c r="C633">
        <v>2020</v>
      </c>
      <c r="D633" t="s">
        <v>3416</v>
      </c>
      <c r="E633" t="s">
        <v>3481</v>
      </c>
      <c r="F633">
        <v>326</v>
      </c>
      <c r="G633" t="s">
        <v>3481</v>
      </c>
      <c r="H633">
        <v>4</v>
      </c>
      <c r="I633">
        <v>0</v>
      </c>
      <c r="J633">
        <v>0</v>
      </c>
      <c r="K633">
        <v>0</v>
      </c>
      <c r="L633">
        <v>0.28000000000000003</v>
      </c>
    </row>
    <row r="634" spans="1:12" x14ac:dyDescent="0.3">
      <c r="A634" t="s">
        <v>3962</v>
      </c>
      <c r="B634" t="s">
        <v>3410</v>
      </c>
      <c r="C634">
        <v>2020</v>
      </c>
      <c r="D634" t="s">
        <v>3416</v>
      </c>
      <c r="E634" t="s">
        <v>875</v>
      </c>
      <c r="F634">
        <v>2</v>
      </c>
      <c r="G634" t="s">
        <v>875</v>
      </c>
      <c r="H634">
        <v>1</v>
      </c>
      <c r="I634">
        <v>0</v>
      </c>
      <c r="J634">
        <v>0</v>
      </c>
      <c r="K634">
        <v>0</v>
      </c>
      <c r="L634">
        <v>0</v>
      </c>
    </row>
    <row r="635" spans="1:12" x14ac:dyDescent="0.3">
      <c r="A635" t="s">
        <v>3963</v>
      </c>
      <c r="B635" t="s">
        <v>3410</v>
      </c>
      <c r="C635">
        <v>2020</v>
      </c>
      <c r="D635" t="s">
        <v>3414</v>
      </c>
      <c r="E635" t="s">
        <v>870</v>
      </c>
      <c r="F635">
        <v>0</v>
      </c>
      <c r="G635" t="s">
        <v>870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 x14ac:dyDescent="0.3">
      <c r="A636" t="s">
        <v>3964</v>
      </c>
      <c r="B636" t="s">
        <v>3410</v>
      </c>
      <c r="C636">
        <v>2020</v>
      </c>
      <c r="D636" t="s">
        <v>3414</v>
      </c>
      <c r="E636" t="s">
        <v>3420</v>
      </c>
      <c r="F636">
        <v>90</v>
      </c>
      <c r="G636" t="s">
        <v>3420</v>
      </c>
      <c r="H636">
        <v>1</v>
      </c>
      <c r="I636">
        <v>0</v>
      </c>
      <c r="J636">
        <v>0</v>
      </c>
      <c r="K636">
        <v>0</v>
      </c>
      <c r="L636">
        <v>0</v>
      </c>
    </row>
    <row r="637" spans="1:12" x14ac:dyDescent="0.3">
      <c r="A637" t="s">
        <v>3965</v>
      </c>
      <c r="B637" t="s">
        <v>3410</v>
      </c>
      <c r="C637">
        <v>2020</v>
      </c>
      <c r="D637" t="s">
        <v>3416</v>
      </c>
      <c r="E637" t="s">
        <v>3511</v>
      </c>
      <c r="F637">
        <v>0</v>
      </c>
      <c r="G637" t="s">
        <v>3511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 x14ac:dyDescent="0.3">
      <c r="A638" t="s">
        <v>3966</v>
      </c>
      <c r="B638" t="s">
        <v>3410</v>
      </c>
      <c r="C638">
        <v>2020</v>
      </c>
      <c r="D638" t="s">
        <v>3416</v>
      </c>
      <c r="E638" t="s">
        <v>3536</v>
      </c>
      <c r="F638">
        <v>101</v>
      </c>
      <c r="G638" t="s">
        <v>3536</v>
      </c>
      <c r="H638">
        <v>1</v>
      </c>
      <c r="I638">
        <v>0</v>
      </c>
      <c r="J638">
        <v>0</v>
      </c>
      <c r="K638">
        <v>0</v>
      </c>
      <c r="L638">
        <v>0</v>
      </c>
    </row>
    <row r="639" spans="1:12" x14ac:dyDescent="0.3">
      <c r="A639" t="s">
        <v>3967</v>
      </c>
      <c r="B639" t="s">
        <v>3410</v>
      </c>
      <c r="C639">
        <v>2020</v>
      </c>
      <c r="D639" t="s">
        <v>3411</v>
      </c>
      <c r="E639" t="s">
        <v>3536</v>
      </c>
      <c r="F639">
        <v>0</v>
      </c>
      <c r="G639" t="s">
        <v>3536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 x14ac:dyDescent="0.3">
      <c r="A640" t="s">
        <v>3968</v>
      </c>
      <c r="B640" t="s">
        <v>3410</v>
      </c>
      <c r="C640">
        <v>2020</v>
      </c>
      <c r="D640" t="s">
        <v>3411</v>
      </c>
      <c r="E640" t="s">
        <v>3476</v>
      </c>
      <c r="F640">
        <v>900</v>
      </c>
      <c r="G640" t="s">
        <v>3476</v>
      </c>
      <c r="H640">
        <v>10</v>
      </c>
      <c r="I640">
        <v>0.3</v>
      </c>
      <c r="J640">
        <v>0.2</v>
      </c>
      <c r="K640">
        <v>0.1</v>
      </c>
      <c r="L640">
        <v>0.2</v>
      </c>
    </row>
    <row r="641" spans="1:12" x14ac:dyDescent="0.3">
      <c r="A641" t="s">
        <v>3969</v>
      </c>
      <c r="B641" t="s">
        <v>3410</v>
      </c>
      <c r="C641">
        <v>2020</v>
      </c>
      <c r="D641" t="s">
        <v>3416</v>
      </c>
      <c r="E641" t="s">
        <v>883</v>
      </c>
      <c r="F641">
        <v>466</v>
      </c>
      <c r="G641" t="s">
        <v>883</v>
      </c>
      <c r="H641">
        <v>6</v>
      </c>
      <c r="I641">
        <v>0.57999999999999996</v>
      </c>
      <c r="J641">
        <v>0.39</v>
      </c>
      <c r="K641">
        <v>0.19</v>
      </c>
      <c r="L641">
        <v>0.39</v>
      </c>
    </row>
    <row r="642" spans="1:12" x14ac:dyDescent="0.3">
      <c r="A642" t="s">
        <v>3970</v>
      </c>
      <c r="B642" t="s">
        <v>3410</v>
      </c>
      <c r="C642">
        <v>2020</v>
      </c>
      <c r="D642" t="s">
        <v>3414</v>
      </c>
      <c r="E642" t="s">
        <v>3504</v>
      </c>
      <c r="F642">
        <v>0</v>
      </c>
      <c r="G642" t="s">
        <v>3504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 x14ac:dyDescent="0.3">
      <c r="A643" t="s">
        <v>3971</v>
      </c>
      <c r="B643" t="s">
        <v>3410</v>
      </c>
      <c r="C643">
        <v>2020</v>
      </c>
      <c r="D643" t="s">
        <v>3414</v>
      </c>
      <c r="E643" t="s">
        <v>864</v>
      </c>
      <c r="F643">
        <v>450</v>
      </c>
      <c r="G643" t="s">
        <v>864</v>
      </c>
      <c r="H643">
        <v>5</v>
      </c>
      <c r="I643">
        <v>0.4</v>
      </c>
      <c r="J643">
        <v>0.2</v>
      </c>
      <c r="K643">
        <v>0.2</v>
      </c>
      <c r="L643">
        <v>0.2</v>
      </c>
    </row>
    <row r="644" spans="1:12" x14ac:dyDescent="0.3">
      <c r="A644" t="s">
        <v>3972</v>
      </c>
      <c r="B644" t="s">
        <v>3410</v>
      </c>
      <c r="C644">
        <v>2020</v>
      </c>
      <c r="D644" t="s">
        <v>3411</v>
      </c>
      <c r="E644" t="s">
        <v>861</v>
      </c>
      <c r="F644">
        <v>128</v>
      </c>
      <c r="G644" t="s">
        <v>861</v>
      </c>
      <c r="H644">
        <v>3</v>
      </c>
      <c r="I644">
        <v>2.11</v>
      </c>
      <c r="J644">
        <v>0.7</v>
      </c>
      <c r="K644">
        <v>1.41</v>
      </c>
      <c r="L644">
        <v>0</v>
      </c>
    </row>
    <row r="645" spans="1:12" x14ac:dyDescent="0.3">
      <c r="A645" t="s">
        <v>3973</v>
      </c>
      <c r="B645" t="s">
        <v>3410</v>
      </c>
      <c r="C645">
        <v>2020</v>
      </c>
      <c r="D645" t="s">
        <v>3411</v>
      </c>
      <c r="E645" t="s">
        <v>3444</v>
      </c>
      <c r="F645">
        <v>122</v>
      </c>
      <c r="G645" t="s">
        <v>3444</v>
      </c>
      <c r="H645">
        <v>3</v>
      </c>
      <c r="I645">
        <v>0</v>
      </c>
      <c r="J645">
        <v>0</v>
      </c>
      <c r="K645">
        <v>0</v>
      </c>
      <c r="L645">
        <v>0</v>
      </c>
    </row>
    <row r="646" spans="1:12" x14ac:dyDescent="0.3">
      <c r="A646" t="s">
        <v>3974</v>
      </c>
      <c r="B646" t="s">
        <v>3410</v>
      </c>
      <c r="C646">
        <v>2020</v>
      </c>
      <c r="D646" t="s">
        <v>3414</v>
      </c>
      <c r="E646" t="s">
        <v>3444</v>
      </c>
      <c r="F646">
        <v>360</v>
      </c>
      <c r="G646" t="s">
        <v>3444</v>
      </c>
      <c r="H646">
        <v>4</v>
      </c>
      <c r="I646">
        <v>0</v>
      </c>
      <c r="J646">
        <v>0</v>
      </c>
      <c r="K646">
        <v>0</v>
      </c>
      <c r="L646">
        <v>0.25</v>
      </c>
    </row>
    <row r="647" spans="1:12" x14ac:dyDescent="0.3">
      <c r="A647" t="s">
        <v>3975</v>
      </c>
      <c r="B647" t="s">
        <v>3410</v>
      </c>
      <c r="C647">
        <v>2020</v>
      </c>
      <c r="D647" t="s">
        <v>3416</v>
      </c>
      <c r="E647" t="s">
        <v>3504</v>
      </c>
      <c r="F647">
        <v>0</v>
      </c>
      <c r="G647" t="s">
        <v>3504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 x14ac:dyDescent="0.3">
      <c r="A648" t="s">
        <v>3976</v>
      </c>
      <c r="B648" t="s">
        <v>3410</v>
      </c>
      <c r="C648">
        <v>2020</v>
      </c>
      <c r="D648" t="s">
        <v>3416</v>
      </c>
      <c r="E648" t="s">
        <v>3560</v>
      </c>
      <c r="F648">
        <v>0</v>
      </c>
      <c r="G648" t="s">
        <v>3560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 x14ac:dyDescent="0.3">
      <c r="A649" t="s">
        <v>3977</v>
      </c>
      <c r="B649" t="s">
        <v>3410</v>
      </c>
      <c r="C649">
        <v>2020</v>
      </c>
      <c r="D649" t="s">
        <v>3411</v>
      </c>
      <c r="E649" t="s">
        <v>3432</v>
      </c>
      <c r="F649">
        <v>487</v>
      </c>
      <c r="G649" t="s">
        <v>3432</v>
      </c>
      <c r="H649">
        <v>8</v>
      </c>
      <c r="I649">
        <v>0</v>
      </c>
      <c r="J649">
        <v>0</v>
      </c>
      <c r="K649">
        <v>0</v>
      </c>
      <c r="L649">
        <v>0.18</v>
      </c>
    </row>
    <row r="650" spans="1:12" x14ac:dyDescent="0.3">
      <c r="A650" t="s">
        <v>1262</v>
      </c>
      <c r="B650" t="s">
        <v>3410</v>
      </c>
      <c r="C650">
        <v>2020</v>
      </c>
      <c r="D650" t="s">
        <v>3411</v>
      </c>
      <c r="E650" t="s">
        <v>861</v>
      </c>
      <c r="F650">
        <v>478</v>
      </c>
      <c r="G650" t="s">
        <v>861</v>
      </c>
      <c r="H650">
        <v>8</v>
      </c>
      <c r="I650">
        <v>0.56000000000000005</v>
      </c>
      <c r="J650">
        <v>0.19</v>
      </c>
      <c r="K650">
        <v>0.38</v>
      </c>
      <c r="L650">
        <v>0.19</v>
      </c>
    </row>
    <row r="651" spans="1:12" x14ac:dyDescent="0.3">
      <c r="A651" t="s">
        <v>1138</v>
      </c>
      <c r="B651" t="s">
        <v>3410</v>
      </c>
      <c r="C651">
        <v>2020</v>
      </c>
      <c r="D651" t="s">
        <v>3411</v>
      </c>
      <c r="E651" t="s">
        <v>861</v>
      </c>
      <c r="F651">
        <v>396</v>
      </c>
      <c r="G651" t="s">
        <v>861</v>
      </c>
      <c r="H651">
        <v>6</v>
      </c>
      <c r="I651">
        <v>0.91</v>
      </c>
      <c r="J651">
        <v>0.68</v>
      </c>
      <c r="K651">
        <v>0.23</v>
      </c>
      <c r="L651">
        <v>0</v>
      </c>
    </row>
    <row r="652" spans="1:12" x14ac:dyDescent="0.3">
      <c r="A652" t="s">
        <v>3978</v>
      </c>
      <c r="B652" t="s">
        <v>3410</v>
      </c>
      <c r="C652">
        <v>2020</v>
      </c>
      <c r="D652" t="s">
        <v>3411</v>
      </c>
      <c r="E652" t="s">
        <v>3530</v>
      </c>
      <c r="F652">
        <v>397</v>
      </c>
      <c r="G652" t="s">
        <v>3530</v>
      </c>
      <c r="H652">
        <v>5</v>
      </c>
      <c r="I652">
        <v>0.23</v>
      </c>
      <c r="J652">
        <v>0</v>
      </c>
      <c r="K652">
        <v>0.23</v>
      </c>
      <c r="L652">
        <v>0</v>
      </c>
    </row>
    <row r="653" spans="1:12" x14ac:dyDescent="0.3">
      <c r="A653" t="s">
        <v>3979</v>
      </c>
      <c r="B653" t="s">
        <v>3410</v>
      </c>
      <c r="C653">
        <v>2020</v>
      </c>
      <c r="D653" t="s">
        <v>3411</v>
      </c>
      <c r="E653" t="s">
        <v>870</v>
      </c>
      <c r="F653">
        <v>33</v>
      </c>
      <c r="G653" t="s">
        <v>870</v>
      </c>
      <c r="H653">
        <v>2</v>
      </c>
      <c r="I653">
        <v>0</v>
      </c>
      <c r="J653">
        <v>0</v>
      </c>
      <c r="K653">
        <v>0</v>
      </c>
      <c r="L653">
        <v>0</v>
      </c>
    </row>
    <row r="654" spans="1:12" x14ac:dyDescent="0.3">
      <c r="A654" t="s">
        <v>2454</v>
      </c>
      <c r="B654" t="s">
        <v>3410</v>
      </c>
      <c r="C654">
        <v>2020</v>
      </c>
      <c r="D654" t="s">
        <v>3414</v>
      </c>
      <c r="E654" t="s">
        <v>870</v>
      </c>
      <c r="F654">
        <v>755</v>
      </c>
      <c r="G654" t="s">
        <v>870</v>
      </c>
      <c r="H654">
        <v>9</v>
      </c>
      <c r="I654">
        <v>0.24</v>
      </c>
      <c r="J654">
        <v>0.12</v>
      </c>
      <c r="K654">
        <v>0.12</v>
      </c>
      <c r="L654">
        <v>0.12</v>
      </c>
    </row>
    <row r="655" spans="1:12" x14ac:dyDescent="0.3">
      <c r="A655" t="s">
        <v>3980</v>
      </c>
      <c r="B655" t="s">
        <v>3410</v>
      </c>
      <c r="C655">
        <v>2020</v>
      </c>
      <c r="D655" t="s">
        <v>3397</v>
      </c>
      <c r="E655" t="s">
        <v>860</v>
      </c>
      <c r="F655">
        <v>810</v>
      </c>
      <c r="G655" t="s">
        <v>860</v>
      </c>
      <c r="H655">
        <v>9</v>
      </c>
      <c r="I655">
        <v>0</v>
      </c>
      <c r="J655">
        <v>0</v>
      </c>
      <c r="K655">
        <v>0</v>
      </c>
      <c r="L655">
        <v>0</v>
      </c>
    </row>
    <row r="656" spans="1:12" x14ac:dyDescent="0.3">
      <c r="A656" t="s">
        <v>3981</v>
      </c>
      <c r="B656" t="s">
        <v>3410</v>
      </c>
      <c r="C656">
        <v>2020</v>
      </c>
      <c r="D656" t="s">
        <v>3414</v>
      </c>
      <c r="E656" t="s">
        <v>3527</v>
      </c>
      <c r="F656">
        <v>95</v>
      </c>
      <c r="G656" t="s">
        <v>3527</v>
      </c>
      <c r="H656">
        <v>3</v>
      </c>
      <c r="I656">
        <v>0</v>
      </c>
      <c r="J656">
        <v>0</v>
      </c>
      <c r="K656">
        <v>0</v>
      </c>
      <c r="L656">
        <v>0</v>
      </c>
    </row>
    <row r="657" spans="1:12" x14ac:dyDescent="0.3">
      <c r="A657" t="s">
        <v>2687</v>
      </c>
      <c r="B657" t="s">
        <v>3410</v>
      </c>
      <c r="C657">
        <v>2020</v>
      </c>
      <c r="D657" t="s">
        <v>3416</v>
      </c>
      <c r="E657" t="s">
        <v>3476</v>
      </c>
      <c r="F657">
        <v>51</v>
      </c>
      <c r="G657" t="s">
        <v>3476</v>
      </c>
      <c r="H657">
        <v>3</v>
      </c>
      <c r="I657">
        <v>0</v>
      </c>
      <c r="J657">
        <v>0</v>
      </c>
      <c r="K657">
        <v>0</v>
      </c>
      <c r="L657">
        <v>0</v>
      </c>
    </row>
    <row r="658" spans="1:12" x14ac:dyDescent="0.3">
      <c r="A658" t="s">
        <v>3982</v>
      </c>
      <c r="B658" t="s">
        <v>3410</v>
      </c>
      <c r="C658">
        <v>2020</v>
      </c>
      <c r="D658" t="s">
        <v>3414</v>
      </c>
      <c r="E658" t="s">
        <v>889</v>
      </c>
      <c r="F658">
        <v>134</v>
      </c>
      <c r="G658" t="s">
        <v>889</v>
      </c>
      <c r="H658">
        <v>2</v>
      </c>
      <c r="I658">
        <v>0</v>
      </c>
      <c r="J658">
        <v>0</v>
      </c>
      <c r="K658">
        <v>0</v>
      </c>
      <c r="L658">
        <v>0</v>
      </c>
    </row>
    <row r="659" spans="1:12" x14ac:dyDescent="0.3">
      <c r="A659" t="s">
        <v>3983</v>
      </c>
      <c r="B659" t="s">
        <v>3410</v>
      </c>
      <c r="C659">
        <v>2020</v>
      </c>
      <c r="D659" t="s">
        <v>3397</v>
      </c>
      <c r="E659" t="s">
        <v>3418</v>
      </c>
      <c r="F659">
        <v>3</v>
      </c>
      <c r="G659" t="s">
        <v>3418</v>
      </c>
      <c r="H659">
        <v>1</v>
      </c>
      <c r="I659">
        <v>0</v>
      </c>
      <c r="J659">
        <v>0</v>
      </c>
      <c r="K659">
        <v>0</v>
      </c>
      <c r="L659">
        <v>0</v>
      </c>
    </row>
    <row r="660" spans="1:12" x14ac:dyDescent="0.3">
      <c r="A660" t="s">
        <v>3984</v>
      </c>
      <c r="B660" t="s">
        <v>3410</v>
      </c>
      <c r="C660">
        <v>2020</v>
      </c>
      <c r="D660" t="s">
        <v>3414</v>
      </c>
      <c r="E660" t="s">
        <v>3544</v>
      </c>
      <c r="F660">
        <v>810</v>
      </c>
      <c r="G660" t="s">
        <v>3544</v>
      </c>
      <c r="H660">
        <v>9</v>
      </c>
      <c r="I660">
        <v>0.11</v>
      </c>
      <c r="J660">
        <v>0.11</v>
      </c>
      <c r="K660">
        <v>0</v>
      </c>
      <c r="L660">
        <v>0.22</v>
      </c>
    </row>
    <row r="661" spans="1:12" x14ac:dyDescent="0.3">
      <c r="A661" t="s">
        <v>356</v>
      </c>
      <c r="B661" t="s">
        <v>3410</v>
      </c>
      <c r="C661">
        <v>2020</v>
      </c>
      <c r="D661" t="s">
        <v>3414</v>
      </c>
      <c r="E661" t="s">
        <v>877</v>
      </c>
      <c r="F661">
        <v>6</v>
      </c>
      <c r="G661" t="s">
        <v>877</v>
      </c>
      <c r="H661">
        <v>1</v>
      </c>
      <c r="I661">
        <v>0</v>
      </c>
      <c r="J661">
        <v>0</v>
      </c>
      <c r="K661">
        <v>0</v>
      </c>
      <c r="L661">
        <v>0</v>
      </c>
    </row>
    <row r="662" spans="1:12" x14ac:dyDescent="0.3">
      <c r="A662" t="s">
        <v>3985</v>
      </c>
      <c r="B662" t="s">
        <v>3410</v>
      </c>
      <c r="C662">
        <v>2020</v>
      </c>
      <c r="D662" t="s">
        <v>3414</v>
      </c>
      <c r="E662" t="s">
        <v>878</v>
      </c>
      <c r="F662">
        <v>0</v>
      </c>
      <c r="G662" t="s">
        <v>878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 x14ac:dyDescent="0.3">
      <c r="A663" t="s">
        <v>3986</v>
      </c>
      <c r="B663" t="s">
        <v>3410</v>
      </c>
      <c r="C663">
        <v>2020</v>
      </c>
      <c r="D663" t="s">
        <v>3416</v>
      </c>
      <c r="E663" t="s">
        <v>878</v>
      </c>
      <c r="F663">
        <v>0</v>
      </c>
      <c r="G663" t="s">
        <v>878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 x14ac:dyDescent="0.3">
      <c r="A664" t="s">
        <v>2557</v>
      </c>
      <c r="B664" t="s">
        <v>3410</v>
      </c>
      <c r="C664">
        <v>2020</v>
      </c>
      <c r="D664" t="s">
        <v>3414</v>
      </c>
      <c r="E664" t="s">
        <v>884</v>
      </c>
      <c r="F664">
        <v>450</v>
      </c>
      <c r="G664" t="s">
        <v>884</v>
      </c>
      <c r="H664">
        <v>5</v>
      </c>
      <c r="I664">
        <v>0.2</v>
      </c>
      <c r="J664">
        <v>0.2</v>
      </c>
      <c r="K664">
        <v>0</v>
      </c>
      <c r="L664">
        <v>0.2</v>
      </c>
    </row>
    <row r="665" spans="1:12" x14ac:dyDescent="0.3">
      <c r="A665" t="s">
        <v>2782</v>
      </c>
      <c r="B665" t="s">
        <v>3410</v>
      </c>
      <c r="C665">
        <v>2020</v>
      </c>
      <c r="D665" t="s">
        <v>3416</v>
      </c>
      <c r="E665" t="s">
        <v>895</v>
      </c>
      <c r="F665">
        <v>221</v>
      </c>
      <c r="G665" t="s">
        <v>895</v>
      </c>
      <c r="H665">
        <v>6</v>
      </c>
      <c r="I665">
        <v>0</v>
      </c>
      <c r="J665">
        <v>0</v>
      </c>
      <c r="K665">
        <v>0</v>
      </c>
      <c r="L665">
        <v>0</v>
      </c>
    </row>
    <row r="666" spans="1:12" x14ac:dyDescent="0.3">
      <c r="A666" t="s">
        <v>3987</v>
      </c>
      <c r="B666" t="s">
        <v>3410</v>
      </c>
      <c r="C666">
        <v>2020</v>
      </c>
      <c r="D666" t="s">
        <v>3416</v>
      </c>
      <c r="E666" t="s">
        <v>3438</v>
      </c>
      <c r="F666">
        <v>349</v>
      </c>
      <c r="G666" t="s">
        <v>3438</v>
      </c>
      <c r="H666">
        <v>5</v>
      </c>
      <c r="I666">
        <v>0</v>
      </c>
      <c r="J666">
        <v>0</v>
      </c>
      <c r="K666">
        <v>0</v>
      </c>
      <c r="L666">
        <v>0</v>
      </c>
    </row>
    <row r="667" spans="1:12" x14ac:dyDescent="0.3">
      <c r="A667" t="s">
        <v>3988</v>
      </c>
      <c r="B667" t="s">
        <v>3410</v>
      </c>
      <c r="C667">
        <v>2020</v>
      </c>
      <c r="D667" t="s">
        <v>3414</v>
      </c>
      <c r="E667" t="s">
        <v>3438</v>
      </c>
      <c r="F667">
        <v>301</v>
      </c>
      <c r="G667" t="s">
        <v>3438</v>
      </c>
      <c r="H667">
        <v>4</v>
      </c>
      <c r="I667">
        <v>0.3</v>
      </c>
      <c r="J667">
        <v>0.3</v>
      </c>
      <c r="K667">
        <v>0</v>
      </c>
      <c r="L667">
        <v>0.3</v>
      </c>
    </row>
    <row r="668" spans="1:12" x14ac:dyDescent="0.3">
      <c r="A668" t="s">
        <v>3989</v>
      </c>
      <c r="B668" t="s">
        <v>3410</v>
      </c>
      <c r="C668">
        <v>2020</v>
      </c>
      <c r="D668" t="s">
        <v>3414</v>
      </c>
      <c r="E668" t="s">
        <v>880</v>
      </c>
      <c r="F668">
        <v>270</v>
      </c>
      <c r="G668" t="s">
        <v>880</v>
      </c>
      <c r="H668">
        <v>3</v>
      </c>
      <c r="I668">
        <v>0</v>
      </c>
      <c r="J668">
        <v>0</v>
      </c>
      <c r="K668">
        <v>0</v>
      </c>
      <c r="L668">
        <v>0.33</v>
      </c>
    </row>
    <row r="669" spans="1:12" x14ac:dyDescent="0.3">
      <c r="A669" t="s">
        <v>3990</v>
      </c>
      <c r="B669" t="s">
        <v>3410</v>
      </c>
      <c r="C669">
        <v>2020</v>
      </c>
      <c r="D669" t="s">
        <v>3414</v>
      </c>
      <c r="E669" t="s">
        <v>3432</v>
      </c>
      <c r="F669">
        <v>180</v>
      </c>
      <c r="G669" t="s">
        <v>3432</v>
      </c>
      <c r="H669">
        <v>2</v>
      </c>
      <c r="I669">
        <v>0</v>
      </c>
      <c r="J669">
        <v>0</v>
      </c>
      <c r="K669">
        <v>0</v>
      </c>
      <c r="L669">
        <v>0</v>
      </c>
    </row>
    <row r="670" spans="1:12" x14ac:dyDescent="0.3">
      <c r="A670" t="s">
        <v>3991</v>
      </c>
      <c r="B670" t="s">
        <v>3410</v>
      </c>
      <c r="C670">
        <v>2020</v>
      </c>
      <c r="D670" t="s">
        <v>3416</v>
      </c>
      <c r="E670" t="s">
        <v>3438</v>
      </c>
      <c r="F670">
        <v>91</v>
      </c>
      <c r="G670" t="s">
        <v>3438</v>
      </c>
      <c r="H670">
        <v>2</v>
      </c>
      <c r="I670">
        <v>0</v>
      </c>
      <c r="J670">
        <v>0</v>
      </c>
      <c r="K670">
        <v>0</v>
      </c>
      <c r="L670">
        <v>0</v>
      </c>
    </row>
    <row r="671" spans="1:12" x14ac:dyDescent="0.3">
      <c r="A671" t="s">
        <v>3992</v>
      </c>
      <c r="B671" t="s">
        <v>3410</v>
      </c>
      <c r="C671">
        <v>2020</v>
      </c>
      <c r="D671" t="s">
        <v>3416</v>
      </c>
      <c r="E671" t="s">
        <v>3444</v>
      </c>
      <c r="F671">
        <v>650</v>
      </c>
      <c r="G671" t="s">
        <v>3444</v>
      </c>
      <c r="H671">
        <v>8</v>
      </c>
      <c r="I671">
        <v>0.14000000000000001</v>
      </c>
      <c r="J671">
        <v>0</v>
      </c>
      <c r="K671">
        <v>0.14000000000000001</v>
      </c>
      <c r="L671">
        <v>0.14000000000000001</v>
      </c>
    </row>
    <row r="672" spans="1:12" x14ac:dyDescent="0.3">
      <c r="A672" t="s">
        <v>3993</v>
      </c>
      <c r="B672" t="s">
        <v>3410</v>
      </c>
      <c r="C672">
        <v>2020</v>
      </c>
      <c r="D672" t="s">
        <v>3411</v>
      </c>
      <c r="E672" t="s">
        <v>3514</v>
      </c>
      <c r="F672">
        <v>0</v>
      </c>
      <c r="G672" t="s">
        <v>3458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 x14ac:dyDescent="0.3">
      <c r="A673" t="s">
        <v>3994</v>
      </c>
      <c r="B673" t="s">
        <v>3410</v>
      </c>
      <c r="C673">
        <v>2020</v>
      </c>
      <c r="D673" t="s">
        <v>3414</v>
      </c>
      <c r="E673" t="s">
        <v>3544</v>
      </c>
      <c r="F673">
        <v>538</v>
      </c>
      <c r="G673" t="s">
        <v>864</v>
      </c>
      <c r="H673">
        <v>7</v>
      </c>
      <c r="I673">
        <v>0.33</v>
      </c>
      <c r="J673">
        <v>0.17</v>
      </c>
      <c r="K673">
        <v>0.17</v>
      </c>
      <c r="L673">
        <v>0</v>
      </c>
    </row>
    <row r="674" spans="1:12" x14ac:dyDescent="0.3">
      <c r="A674" t="s">
        <v>3995</v>
      </c>
      <c r="B674" t="s">
        <v>3410</v>
      </c>
      <c r="C674">
        <v>2020</v>
      </c>
      <c r="D674" t="s">
        <v>3416</v>
      </c>
      <c r="E674" t="s">
        <v>3544</v>
      </c>
      <c r="F674">
        <v>5</v>
      </c>
      <c r="G674" t="s">
        <v>3544</v>
      </c>
      <c r="H674">
        <v>2</v>
      </c>
      <c r="I674">
        <v>0</v>
      </c>
      <c r="J674">
        <v>0</v>
      </c>
      <c r="K674">
        <v>0</v>
      </c>
      <c r="L674">
        <v>0</v>
      </c>
    </row>
    <row r="675" spans="1:12" x14ac:dyDescent="0.3">
      <c r="A675" t="s">
        <v>3996</v>
      </c>
      <c r="B675" t="s">
        <v>3410</v>
      </c>
      <c r="C675">
        <v>2020</v>
      </c>
      <c r="D675" t="s">
        <v>3416</v>
      </c>
      <c r="E675" t="s">
        <v>3544</v>
      </c>
      <c r="F675">
        <v>80</v>
      </c>
      <c r="G675" t="s">
        <v>890</v>
      </c>
      <c r="H675">
        <v>2</v>
      </c>
      <c r="I675">
        <v>0</v>
      </c>
      <c r="J675">
        <v>0</v>
      </c>
      <c r="K675">
        <v>0</v>
      </c>
      <c r="L675">
        <v>0</v>
      </c>
    </row>
    <row r="676" spans="1:12" x14ac:dyDescent="0.3">
      <c r="A676" t="s">
        <v>3997</v>
      </c>
      <c r="B676" t="s">
        <v>3410</v>
      </c>
      <c r="C676">
        <v>2020</v>
      </c>
      <c r="D676" t="s">
        <v>3416</v>
      </c>
      <c r="E676" t="s">
        <v>3467</v>
      </c>
      <c r="F676">
        <v>46</v>
      </c>
      <c r="G676" t="s">
        <v>3467</v>
      </c>
      <c r="H676">
        <v>1</v>
      </c>
      <c r="I676">
        <v>0</v>
      </c>
      <c r="J676">
        <v>0</v>
      </c>
      <c r="K676">
        <v>0</v>
      </c>
      <c r="L676">
        <v>0</v>
      </c>
    </row>
    <row r="677" spans="1:12" x14ac:dyDescent="0.3">
      <c r="A677" t="s">
        <v>2836</v>
      </c>
      <c r="B677" t="s">
        <v>3410</v>
      </c>
      <c r="C677">
        <v>2020</v>
      </c>
      <c r="D677" t="s">
        <v>3416</v>
      </c>
      <c r="E677" t="s">
        <v>876</v>
      </c>
      <c r="F677">
        <v>182</v>
      </c>
      <c r="G677" t="s">
        <v>876</v>
      </c>
      <c r="H677">
        <v>3</v>
      </c>
      <c r="I677">
        <v>0</v>
      </c>
      <c r="J677">
        <v>0</v>
      </c>
      <c r="K677">
        <v>0</v>
      </c>
      <c r="L677">
        <v>0</v>
      </c>
    </row>
    <row r="678" spans="1:12" x14ac:dyDescent="0.3">
      <c r="A678" t="s">
        <v>3998</v>
      </c>
      <c r="B678" t="s">
        <v>3410</v>
      </c>
      <c r="C678">
        <v>2020</v>
      </c>
      <c r="D678" t="s">
        <v>3416</v>
      </c>
      <c r="E678" t="s">
        <v>876</v>
      </c>
      <c r="F678">
        <v>5</v>
      </c>
      <c r="G678" t="s">
        <v>876</v>
      </c>
      <c r="H678">
        <v>3</v>
      </c>
      <c r="I678">
        <v>0</v>
      </c>
      <c r="J678">
        <v>0</v>
      </c>
      <c r="K678">
        <v>0</v>
      </c>
      <c r="L678">
        <v>0</v>
      </c>
    </row>
    <row r="679" spans="1:12" x14ac:dyDescent="0.3">
      <c r="A679" t="s">
        <v>3999</v>
      </c>
      <c r="B679" t="s">
        <v>3410</v>
      </c>
      <c r="C679">
        <v>2020</v>
      </c>
      <c r="D679" t="s">
        <v>3416</v>
      </c>
      <c r="E679" t="s">
        <v>3544</v>
      </c>
      <c r="F679">
        <v>0</v>
      </c>
      <c r="G679" t="s">
        <v>869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 x14ac:dyDescent="0.3">
      <c r="A680" t="s">
        <v>4000</v>
      </c>
      <c r="B680" t="s">
        <v>3410</v>
      </c>
      <c r="C680">
        <v>2020</v>
      </c>
      <c r="D680" t="s">
        <v>3416</v>
      </c>
      <c r="E680" t="s">
        <v>889</v>
      </c>
      <c r="F680">
        <v>98</v>
      </c>
      <c r="G680" t="s">
        <v>889</v>
      </c>
      <c r="H680">
        <v>2</v>
      </c>
      <c r="I680">
        <v>1.84</v>
      </c>
      <c r="J680">
        <v>0.92</v>
      </c>
      <c r="K680">
        <v>0.92</v>
      </c>
      <c r="L680">
        <v>0</v>
      </c>
    </row>
    <row r="681" spans="1:12" x14ac:dyDescent="0.3">
      <c r="A681" t="s">
        <v>578</v>
      </c>
      <c r="B681" t="s">
        <v>3410</v>
      </c>
      <c r="C681">
        <v>2020</v>
      </c>
      <c r="D681" t="s">
        <v>3411</v>
      </c>
      <c r="E681" t="s">
        <v>3449</v>
      </c>
      <c r="F681">
        <v>216</v>
      </c>
      <c r="G681" t="s">
        <v>3449</v>
      </c>
      <c r="H681">
        <v>4</v>
      </c>
      <c r="I681">
        <v>0.42</v>
      </c>
      <c r="J681">
        <v>0</v>
      </c>
      <c r="K681">
        <v>0.42</v>
      </c>
      <c r="L681">
        <v>0</v>
      </c>
    </row>
    <row r="682" spans="1:12" x14ac:dyDescent="0.3">
      <c r="A682" t="s">
        <v>4001</v>
      </c>
      <c r="B682" t="s">
        <v>3410</v>
      </c>
      <c r="C682">
        <v>2020</v>
      </c>
      <c r="D682" t="s">
        <v>3416</v>
      </c>
      <c r="E682" t="s">
        <v>3449</v>
      </c>
      <c r="F682">
        <v>90</v>
      </c>
      <c r="G682" t="s">
        <v>3449</v>
      </c>
      <c r="H682">
        <v>1</v>
      </c>
      <c r="I682">
        <v>0</v>
      </c>
      <c r="J682">
        <v>0</v>
      </c>
      <c r="K682">
        <v>0</v>
      </c>
      <c r="L682">
        <v>0</v>
      </c>
    </row>
    <row r="683" spans="1:12" x14ac:dyDescent="0.3">
      <c r="A683" t="s">
        <v>4002</v>
      </c>
      <c r="B683" t="s">
        <v>3410</v>
      </c>
      <c r="C683">
        <v>2020</v>
      </c>
      <c r="D683" t="s">
        <v>3397</v>
      </c>
      <c r="E683" t="s">
        <v>3449</v>
      </c>
      <c r="F683">
        <v>0</v>
      </c>
      <c r="G683" t="s">
        <v>3449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 x14ac:dyDescent="0.3">
      <c r="A684" t="s">
        <v>4003</v>
      </c>
      <c r="B684" t="s">
        <v>3410</v>
      </c>
      <c r="C684">
        <v>2020</v>
      </c>
      <c r="D684" t="s">
        <v>3411</v>
      </c>
      <c r="E684" t="s">
        <v>3449</v>
      </c>
      <c r="F684">
        <v>158</v>
      </c>
      <c r="G684" t="s">
        <v>3449</v>
      </c>
      <c r="H684">
        <v>3</v>
      </c>
      <c r="I684">
        <v>0</v>
      </c>
      <c r="J684">
        <v>0</v>
      </c>
      <c r="K684">
        <v>0</v>
      </c>
      <c r="L684">
        <v>0</v>
      </c>
    </row>
    <row r="685" spans="1:12" x14ac:dyDescent="0.3">
      <c r="A685" t="s">
        <v>4004</v>
      </c>
      <c r="B685" t="s">
        <v>3410</v>
      </c>
      <c r="C685">
        <v>2020</v>
      </c>
      <c r="D685" t="s">
        <v>3411</v>
      </c>
      <c r="E685" t="s">
        <v>3560</v>
      </c>
      <c r="F685">
        <v>478</v>
      </c>
      <c r="G685" t="s">
        <v>3514</v>
      </c>
      <c r="H685">
        <v>8</v>
      </c>
      <c r="I685">
        <v>0.19</v>
      </c>
      <c r="J685">
        <v>0</v>
      </c>
      <c r="K685">
        <v>0.19</v>
      </c>
      <c r="L685">
        <v>0</v>
      </c>
    </row>
    <row r="686" spans="1:12" x14ac:dyDescent="0.3">
      <c r="A686" t="s">
        <v>1758</v>
      </c>
      <c r="B686" t="s">
        <v>3410</v>
      </c>
      <c r="C686">
        <v>2020</v>
      </c>
      <c r="D686" t="s">
        <v>3414</v>
      </c>
      <c r="E686" t="s">
        <v>861</v>
      </c>
      <c r="F686">
        <v>270</v>
      </c>
      <c r="G686" t="s">
        <v>861</v>
      </c>
      <c r="H686">
        <v>3</v>
      </c>
      <c r="I686">
        <v>0.33</v>
      </c>
      <c r="J686">
        <v>0</v>
      </c>
      <c r="K686">
        <v>0.33</v>
      </c>
      <c r="L686">
        <v>0</v>
      </c>
    </row>
    <row r="687" spans="1:12" x14ac:dyDescent="0.3">
      <c r="A687" t="s">
        <v>4005</v>
      </c>
      <c r="B687" t="s">
        <v>3410</v>
      </c>
      <c r="C687">
        <v>2020</v>
      </c>
      <c r="D687" t="s">
        <v>3397</v>
      </c>
      <c r="E687" t="s">
        <v>3418</v>
      </c>
      <c r="F687">
        <v>0</v>
      </c>
      <c r="G687" t="s">
        <v>3418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 x14ac:dyDescent="0.3">
      <c r="A688" t="s">
        <v>4006</v>
      </c>
      <c r="B688" t="s">
        <v>3410</v>
      </c>
      <c r="C688">
        <v>2020</v>
      </c>
      <c r="D688" t="s">
        <v>3414</v>
      </c>
      <c r="E688" t="s">
        <v>891</v>
      </c>
      <c r="F688">
        <v>0</v>
      </c>
      <c r="G688" t="s">
        <v>891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 x14ac:dyDescent="0.3">
      <c r="A689" t="s">
        <v>4007</v>
      </c>
      <c r="B689" t="s">
        <v>3410</v>
      </c>
      <c r="C689">
        <v>2020</v>
      </c>
      <c r="D689" t="s">
        <v>3414</v>
      </c>
      <c r="E689" t="s">
        <v>864</v>
      </c>
      <c r="F689">
        <v>0</v>
      </c>
      <c r="G689" t="s">
        <v>864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 x14ac:dyDescent="0.3">
      <c r="A690" t="s">
        <v>4008</v>
      </c>
      <c r="B690" t="s">
        <v>3410</v>
      </c>
      <c r="C690">
        <v>2020</v>
      </c>
      <c r="D690" t="s">
        <v>3411</v>
      </c>
      <c r="E690" t="s">
        <v>3642</v>
      </c>
      <c r="F690">
        <v>152</v>
      </c>
      <c r="G690" t="s">
        <v>3642</v>
      </c>
      <c r="H690">
        <v>4</v>
      </c>
      <c r="I690">
        <v>0</v>
      </c>
      <c r="J690">
        <v>0</v>
      </c>
      <c r="K690">
        <v>0</v>
      </c>
      <c r="L690">
        <v>0.59</v>
      </c>
    </row>
    <row r="691" spans="1:12" x14ac:dyDescent="0.3">
      <c r="A691" t="s">
        <v>4009</v>
      </c>
      <c r="B691" t="s">
        <v>3410</v>
      </c>
      <c r="C691">
        <v>2020</v>
      </c>
      <c r="D691" t="s">
        <v>3414</v>
      </c>
      <c r="E691" t="s">
        <v>3458</v>
      </c>
      <c r="F691">
        <v>654</v>
      </c>
      <c r="G691" t="s">
        <v>3458</v>
      </c>
      <c r="H691">
        <v>8</v>
      </c>
      <c r="I691">
        <v>0</v>
      </c>
      <c r="J691">
        <v>0</v>
      </c>
      <c r="K691">
        <v>0</v>
      </c>
      <c r="L691">
        <v>0.14000000000000001</v>
      </c>
    </row>
    <row r="692" spans="1:12" x14ac:dyDescent="0.3">
      <c r="A692" t="s">
        <v>4010</v>
      </c>
      <c r="B692" t="s">
        <v>3410</v>
      </c>
      <c r="C692">
        <v>2020</v>
      </c>
      <c r="D692" t="s">
        <v>3397</v>
      </c>
      <c r="E692" t="s">
        <v>867</v>
      </c>
      <c r="F692">
        <v>0</v>
      </c>
      <c r="G692" t="s">
        <v>867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 x14ac:dyDescent="0.3">
      <c r="A693" t="s">
        <v>2201</v>
      </c>
      <c r="B693" t="s">
        <v>3410</v>
      </c>
      <c r="C693">
        <v>2020</v>
      </c>
      <c r="D693" t="s">
        <v>3416</v>
      </c>
      <c r="E693" t="s">
        <v>868</v>
      </c>
      <c r="F693">
        <v>138</v>
      </c>
      <c r="G693" t="s">
        <v>868</v>
      </c>
      <c r="H693">
        <v>4</v>
      </c>
      <c r="I693">
        <v>1.3</v>
      </c>
      <c r="J693">
        <v>0</v>
      </c>
      <c r="K693">
        <v>1.3</v>
      </c>
      <c r="L693">
        <v>0</v>
      </c>
    </row>
    <row r="694" spans="1:12" x14ac:dyDescent="0.3">
      <c r="A694" t="s">
        <v>4011</v>
      </c>
      <c r="B694" t="s">
        <v>3410</v>
      </c>
      <c r="C694">
        <v>2020</v>
      </c>
      <c r="D694" t="s">
        <v>3416</v>
      </c>
      <c r="E694" t="s">
        <v>3509</v>
      </c>
      <c r="F694">
        <v>9</v>
      </c>
      <c r="G694" t="s">
        <v>3509</v>
      </c>
      <c r="H694">
        <v>1</v>
      </c>
      <c r="I694">
        <v>0</v>
      </c>
      <c r="J694">
        <v>0</v>
      </c>
      <c r="K694">
        <v>0</v>
      </c>
      <c r="L694">
        <v>0</v>
      </c>
    </row>
    <row r="695" spans="1:12" x14ac:dyDescent="0.3">
      <c r="A695" t="s">
        <v>4012</v>
      </c>
      <c r="B695" t="s">
        <v>3410</v>
      </c>
      <c r="C695">
        <v>2020</v>
      </c>
      <c r="D695" t="s">
        <v>3416</v>
      </c>
      <c r="E695" t="s">
        <v>3509</v>
      </c>
      <c r="F695">
        <v>7</v>
      </c>
      <c r="G695" t="s">
        <v>3509</v>
      </c>
      <c r="H695">
        <v>2</v>
      </c>
      <c r="I695">
        <v>0</v>
      </c>
      <c r="J695">
        <v>0</v>
      </c>
      <c r="K695">
        <v>0</v>
      </c>
      <c r="L695">
        <v>0</v>
      </c>
    </row>
    <row r="696" spans="1:12" x14ac:dyDescent="0.3">
      <c r="A696" t="s">
        <v>1146</v>
      </c>
      <c r="B696" t="s">
        <v>3410</v>
      </c>
      <c r="C696">
        <v>2020</v>
      </c>
      <c r="D696" t="s">
        <v>3416</v>
      </c>
      <c r="E696" t="s">
        <v>874</v>
      </c>
      <c r="F696">
        <v>686</v>
      </c>
      <c r="G696" t="s">
        <v>874</v>
      </c>
      <c r="H696">
        <v>8</v>
      </c>
      <c r="I696">
        <v>0.26</v>
      </c>
      <c r="J696">
        <v>0.13</v>
      </c>
      <c r="K696">
        <v>0.13</v>
      </c>
      <c r="L696">
        <v>0.13</v>
      </c>
    </row>
    <row r="697" spans="1:12" x14ac:dyDescent="0.3">
      <c r="A697" t="s">
        <v>4013</v>
      </c>
      <c r="B697" t="s">
        <v>3410</v>
      </c>
      <c r="C697">
        <v>2020</v>
      </c>
      <c r="D697" t="s">
        <v>3411</v>
      </c>
      <c r="E697" t="s">
        <v>870</v>
      </c>
      <c r="F697">
        <v>43</v>
      </c>
      <c r="G697" t="s">
        <v>870</v>
      </c>
      <c r="H697">
        <v>2</v>
      </c>
      <c r="I697">
        <v>4.1900000000000004</v>
      </c>
      <c r="J697">
        <v>0</v>
      </c>
      <c r="K697">
        <v>4.1900000000000004</v>
      </c>
      <c r="L697">
        <v>0</v>
      </c>
    </row>
    <row r="698" spans="1:12" x14ac:dyDescent="0.3">
      <c r="A698" t="s">
        <v>4014</v>
      </c>
      <c r="B698" t="s">
        <v>3410</v>
      </c>
      <c r="C698">
        <v>2020</v>
      </c>
      <c r="D698" t="s">
        <v>3416</v>
      </c>
      <c r="E698" t="s">
        <v>3449</v>
      </c>
      <c r="F698">
        <v>44</v>
      </c>
      <c r="G698" t="s">
        <v>3449</v>
      </c>
      <c r="H698">
        <v>1</v>
      </c>
      <c r="I698">
        <v>0</v>
      </c>
      <c r="J698">
        <v>0</v>
      </c>
      <c r="K698">
        <v>0</v>
      </c>
      <c r="L698">
        <v>2.0499999999999998</v>
      </c>
    </row>
    <row r="699" spans="1:12" x14ac:dyDescent="0.3">
      <c r="A699" t="s">
        <v>4015</v>
      </c>
      <c r="B699" t="s">
        <v>3410</v>
      </c>
      <c r="C699">
        <v>2020</v>
      </c>
      <c r="D699" t="s">
        <v>3416</v>
      </c>
      <c r="E699" t="s">
        <v>3536</v>
      </c>
      <c r="F699">
        <v>0</v>
      </c>
      <c r="G699" t="s">
        <v>3536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 x14ac:dyDescent="0.3">
      <c r="A700" t="s">
        <v>4016</v>
      </c>
      <c r="B700" t="s">
        <v>3410</v>
      </c>
      <c r="C700">
        <v>2020</v>
      </c>
      <c r="D700" t="s">
        <v>3416</v>
      </c>
      <c r="E700" t="s">
        <v>861</v>
      </c>
      <c r="F700">
        <v>4</v>
      </c>
      <c r="G700" t="s">
        <v>861</v>
      </c>
      <c r="H700">
        <v>1</v>
      </c>
      <c r="I700">
        <v>0</v>
      </c>
      <c r="J700">
        <v>0</v>
      </c>
      <c r="K700">
        <v>0</v>
      </c>
      <c r="L700">
        <v>0</v>
      </c>
    </row>
    <row r="701" spans="1:12" x14ac:dyDescent="0.3">
      <c r="A701" t="s">
        <v>4017</v>
      </c>
      <c r="B701" t="s">
        <v>3410</v>
      </c>
      <c r="C701">
        <v>2020</v>
      </c>
      <c r="D701" t="s">
        <v>3414</v>
      </c>
      <c r="E701" t="s">
        <v>3420</v>
      </c>
      <c r="F701">
        <v>691</v>
      </c>
      <c r="G701" t="s">
        <v>3420</v>
      </c>
      <c r="H701">
        <v>8</v>
      </c>
      <c r="I701">
        <v>0.65</v>
      </c>
      <c r="J701">
        <v>0.39</v>
      </c>
      <c r="K701">
        <v>0.26</v>
      </c>
      <c r="L701">
        <v>0.52</v>
      </c>
    </row>
    <row r="702" spans="1:12" x14ac:dyDescent="0.3">
      <c r="A702" t="s">
        <v>4018</v>
      </c>
      <c r="B702" t="s">
        <v>3410</v>
      </c>
      <c r="C702">
        <v>2020</v>
      </c>
      <c r="D702" t="s">
        <v>3414</v>
      </c>
      <c r="E702" t="s">
        <v>3483</v>
      </c>
      <c r="F702">
        <v>180</v>
      </c>
      <c r="G702" t="s">
        <v>3483</v>
      </c>
      <c r="H702">
        <v>2</v>
      </c>
      <c r="I702">
        <v>0</v>
      </c>
      <c r="J702">
        <v>0</v>
      </c>
      <c r="K702">
        <v>0</v>
      </c>
      <c r="L702">
        <v>0</v>
      </c>
    </row>
    <row r="703" spans="1:12" x14ac:dyDescent="0.3">
      <c r="A703" t="s">
        <v>4019</v>
      </c>
      <c r="B703" t="s">
        <v>3410</v>
      </c>
      <c r="C703">
        <v>2020</v>
      </c>
      <c r="D703" t="s">
        <v>3416</v>
      </c>
      <c r="E703" t="s">
        <v>3478</v>
      </c>
      <c r="F703">
        <v>366</v>
      </c>
      <c r="G703" t="s">
        <v>3478</v>
      </c>
      <c r="H703">
        <v>6</v>
      </c>
      <c r="I703">
        <v>0.25</v>
      </c>
      <c r="J703">
        <v>0.25</v>
      </c>
      <c r="K703">
        <v>0</v>
      </c>
      <c r="L703">
        <v>0</v>
      </c>
    </row>
    <row r="704" spans="1:12" x14ac:dyDescent="0.3">
      <c r="A704" t="s">
        <v>662</v>
      </c>
      <c r="B704" t="s">
        <v>3410</v>
      </c>
      <c r="C704">
        <v>2020</v>
      </c>
      <c r="D704" t="s">
        <v>3411</v>
      </c>
      <c r="E704" t="s">
        <v>863</v>
      </c>
      <c r="F704">
        <v>688</v>
      </c>
      <c r="G704" t="s">
        <v>863</v>
      </c>
      <c r="H704">
        <v>8</v>
      </c>
      <c r="I704">
        <v>0.39</v>
      </c>
      <c r="J704">
        <v>0.13</v>
      </c>
      <c r="K704">
        <v>0.26</v>
      </c>
      <c r="L704">
        <v>0.26</v>
      </c>
    </row>
    <row r="705" spans="1:12" x14ac:dyDescent="0.3">
      <c r="A705" t="s">
        <v>4020</v>
      </c>
      <c r="B705" t="s">
        <v>3410</v>
      </c>
      <c r="C705">
        <v>2020</v>
      </c>
      <c r="D705" t="s">
        <v>3414</v>
      </c>
      <c r="E705" t="s">
        <v>3415</v>
      </c>
      <c r="F705">
        <v>0</v>
      </c>
      <c r="G705" t="s">
        <v>3415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 x14ac:dyDescent="0.3">
      <c r="A706" t="s">
        <v>4021</v>
      </c>
      <c r="B706" t="s">
        <v>3410</v>
      </c>
      <c r="C706">
        <v>2020</v>
      </c>
      <c r="D706" t="s">
        <v>3411</v>
      </c>
      <c r="E706" t="s">
        <v>3415</v>
      </c>
      <c r="F706">
        <v>252</v>
      </c>
      <c r="G706" t="s">
        <v>3415</v>
      </c>
      <c r="H706">
        <v>5</v>
      </c>
      <c r="I706">
        <v>0</v>
      </c>
      <c r="J706">
        <v>0</v>
      </c>
      <c r="K706">
        <v>0</v>
      </c>
      <c r="L706">
        <v>0</v>
      </c>
    </row>
    <row r="707" spans="1:12" x14ac:dyDescent="0.3">
      <c r="A707" t="s">
        <v>4022</v>
      </c>
      <c r="B707" t="s">
        <v>3410</v>
      </c>
      <c r="C707">
        <v>2020</v>
      </c>
      <c r="D707" t="s">
        <v>3416</v>
      </c>
      <c r="E707" t="s">
        <v>3536</v>
      </c>
      <c r="F707">
        <v>0</v>
      </c>
      <c r="G707" t="s">
        <v>3536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 x14ac:dyDescent="0.3">
      <c r="A708" t="s">
        <v>4023</v>
      </c>
      <c r="B708" t="s">
        <v>3410</v>
      </c>
      <c r="C708">
        <v>2020</v>
      </c>
      <c r="D708" t="s">
        <v>3414</v>
      </c>
      <c r="E708" t="s">
        <v>3483</v>
      </c>
      <c r="F708">
        <v>0</v>
      </c>
      <c r="G708" t="s">
        <v>3483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 x14ac:dyDescent="0.3">
      <c r="A709" t="s">
        <v>4024</v>
      </c>
      <c r="B709" t="s">
        <v>3410</v>
      </c>
      <c r="C709">
        <v>2020</v>
      </c>
      <c r="D709" t="s">
        <v>3397</v>
      </c>
      <c r="E709" t="s">
        <v>3458</v>
      </c>
      <c r="F709">
        <v>0</v>
      </c>
      <c r="G709" t="s">
        <v>3458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 x14ac:dyDescent="0.3">
      <c r="A710" t="s">
        <v>4025</v>
      </c>
      <c r="B710" t="s">
        <v>3410</v>
      </c>
      <c r="C710">
        <v>2020</v>
      </c>
      <c r="D710" t="s">
        <v>3411</v>
      </c>
      <c r="E710" t="s">
        <v>3449</v>
      </c>
      <c r="F710">
        <v>848</v>
      </c>
      <c r="G710" t="s">
        <v>3449</v>
      </c>
      <c r="H710">
        <v>11</v>
      </c>
      <c r="I710">
        <v>0.64</v>
      </c>
      <c r="J710">
        <v>0.11</v>
      </c>
      <c r="K710">
        <v>0.53</v>
      </c>
      <c r="L710">
        <v>0</v>
      </c>
    </row>
    <row r="711" spans="1:12" x14ac:dyDescent="0.3">
      <c r="A711" t="s">
        <v>4026</v>
      </c>
      <c r="B711" t="s">
        <v>3410</v>
      </c>
      <c r="C711">
        <v>2020</v>
      </c>
      <c r="D711" t="s">
        <v>3416</v>
      </c>
      <c r="E711" t="s">
        <v>3415</v>
      </c>
      <c r="F711">
        <v>727</v>
      </c>
      <c r="G711" t="s">
        <v>877</v>
      </c>
      <c r="H711">
        <v>10</v>
      </c>
      <c r="I711">
        <v>0</v>
      </c>
      <c r="J711">
        <v>0</v>
      </c>
      <c r="K711">
        <v>0</v>
      </c>
      <c r="L711">
        <v>0.25</v>
      </c>
    </row>
    <row r="712" spans="1:12" x14ac:dyDescent="0.3">
      <c r="A712" t="s">
        <v>4027</v>
      </c>
      <c r="B712" t="s">
        <v>3410</v>
      </c>
      <c r="C712">
        <v>2020</v>
      </c>
      <c r="D712" t="s">
        <v>3416</v>
      </c>
      <c r="E712" t="s">
        <v>863</v>
      </c>
      <c r="F712">
        <v>0</v>
      </c>
      <c r="G712" t="s">
        <v>863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 x14ac:dyDescent="0.3">
      <c r="A713" t="s">
        <v>4028</v>
      </c>
      <c r="B713" t="s">
        <v>3410</v>
      </c>
      <c r="C713">
        <v>2020</v>
      </c>
      <c r="D713" t="s">
        <v>3416</v>
      </c>
      <c r="E713" t="s">
        <v>3478</v>
      </c>
      <c r="F713">
        <v>20</v>
      </c>
      <c r="G713" t="s">
        <v>3478</v>
      </c>
      <c r="H713">
        <v>1</v>
      </c>
      <c r="I713">
        <v>0</v>
      </c>
      <c r="J713">
        <v>0</v>
      </c>
      <c r="K713">
        <v>0</v>
      </c>
      <c r="L713">
        <v>0</v>
      </c>
    </row>
    <row r="714" spans="1:12" x14ac:dyDescent="0.3">
      <c r="A714" t="s">
        <v>4029</v>
      </c>
      <c r="B714" t="s">
        <v>3410</v>
      </c>
      <c r="C714">
        <v>2020</v>
      </c>
      <c r="D714" t="s">
        <v>3414</v>
      </c>
      <c r="E714" t="s">
        <v>3478</v>
      </c>
      <c r="F714">
        <v>270</v>
      </c>
      <c r="G714" t="s">
        <v>3478</v>
      </c>
      <c r="H714">
        <v>3</v>
      </c>
      <c r="I714">
        <v>0</v>
      </c>
      <c r="J714">
        <v>0</v>
      </c>
      <c r="K714">
        <v>0</v>
      </c>
      <c r="L714">
        <v>0</v>
      </c>
    </row>
    <row r="715" spans="1:12" x14ac:dyDescent="0.3">
      <c r="A715" t="s">
        <v>4030</v>
      </c>
      <c r="B715" t="s">
        <v>3410</v>
      </c>
      <c r="C715">
        <v>2020</v>
      </c>
      <c r="D715" t="s">
        <v>3416</v>
      </c>
      <c r="E715" t="s">
        <v>3478</v>
      </c>
      <c r="F715">
        <v>467</v>
      </c>
      <c r="G715" t="s">
        <v>3478</v>
      </c>
      <c r="H715">
        <v>6</v>
      </c>
      <c r="I715">
        <v>0</v>
      </c>
      <c r="J715">
        <v>0</v>
      </c>
      <c r="K715">
        <v>0</v>
      </c>
      <c r="L715">
        <v>0.39</v>
      </c>
    </row>
    <row r="716" spans="1:12" x14ac:dyDescent="0.3">
      <c r="A716" t="s">
        <v>4031</v>
      </c>
      <c r="B716" t="s">
        <v>3410</v>
      </c>
      <c r="C716">
        <v>2020</v>
      </c>
      <c r="D716" t="s">
        <v>3416</v>
      </c>
      <c r="E716" t="s">
        <v>3478</v>
      </c>
      <c r="F716">
        <v>0</v>
      </c>
      <c r="G716" t="s">
        <v>3478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2" x14ac:dyDescent="0.3">
      <c r="A717" t="s">
        <v>4032</v>
      </c>
      <c r="B717" t="s">
        <v>3410</v>
      </c>
      <c r="C717">
        <v>2020</v>
      </c>
      <c r="D717" t="s">
        <v>3397</v>
      </c>
      <c r="E717" t="s">
        <v>3478</v>
      </c>
      <c r="F717">
        <v>90</v>
      </c>
      <c r="G717" t="s">
        <v>3478</v>
      </c>
      <c r="H717">
        <v>1</v>
      </c>
      <c r="I717">
        <v>0</v>
      </c>
      <c r="J717">
        <v>0</v>
      </c>
      <c r="K717">
        <v>0</v>
      </c>
      <c r="L717">
        <v>1</v>
      </c>
    </row>
    <row r="718" spans="1:12" x14ac:dyDescent="0.3">
      <c r="A718" t="s">
        <v>4033</v>
      </c>
      <c r="B718" t="s">
        <v>3410</v>
      </c>
      <c r="C718">
        <v>2020</v>
      </c>
      <c r="D718" t="s">
        <v>3416</v>
      </c>
      <c r="E718" t="s">
        <v>3478</v>
      </c>
      <c r="F718">
        <v>180</v>
      </c>
      <c r="G718" t="s">
        <v>3478</v>
      </c>
      <c r="H718">
        <v>2</v>
      </c>
      <c r="I718">
        <v>0</v>
      </c>
      <c r="J718">
        <v>0</v>
      </c>
      <c r="K718">
        <v>0</v>
      </c>
      <c r="L718">
        <v>0.5</v>
      </c>
    </row>
    <row r="719" spans="1:12" x14ac:dyDescent="0.3">
      <c r="A719" t="s">
        <v>4034</v>
      </c>
      <c r="B719" t="s">
        <v>3410</v>
      </c>
      <c r="C719">
        <v>2020</v>
      </c>
      <c r="D719" t="s">
        <v>3414</v>
      </c>
      <c r="E719" t="s">
        <v>870</v>
      </c>
      <c r="F719">
        <v>0</v>
      </c>
      <c r="G719" t="s">
        <v>870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 x14ac:dyDescent="0.3">
      <c r="A720" t="s">
        <v>4035</v>
      </c>
      <c r="B720" t="s">
        <v>3410</v>
      </c>
      <c r="C720">
        <v>2020</v>
      </c>
      <c r="D720" t="s">
        <v>3416</v>
      </c>
      <c r="E720" t="s">
        <v>3478</v>
      </c>
      <c r="F720">
        <v>59</v>
      </c>
      <c r="G720" t="s">
        <v>3478</v>
      </c>
      <c r="H720">
        <v>1</v>
      </c>
      <c r="I720">
        <v>1.53</v>
      </c>
      <c r="J720">
        <v>0</v>
      </c>
      <c r="K720">
        <v>1.53</v>
      </c>
      <c r="L720">
        <v>0</v>
      </c>
    </row>
    <row r="721" spans="1:12" x14ac:dyDescent="0.3">
      <c r="A721" t="s">
        <v>4036</v>
      </c>
      <c r="B721" t="s">
        <v>3410</v>
      </c>
      <c r="C721">
        <v>2020</v>
      </c>
      <c r="D721" t="s">
        <v>3416</v>
      </c>
      <c r="E721" t="s">
        <v>3478</v>
      </c>
      <c r="F721">
        <v>226</v>
      </c>
      <c r="G721" t="s">
        <v>3478</v>
      </c>
      <c r="H721">
        <v>3</v>
      </c>
      <c r="I721">
        <v>0</v>
      </c>
      <c r="J721">
        <v>0</v>
      </c>
      <c r="K721">
        <v>0</v>
      </c>
      <c r="L721">
        <v>0</v>
      </c>
    </row>
    <row r="722" spans="1:12" x14ac:dyDescent="0.3">
      <c r="A722" t="s">
        <v>240</v>
      </c>
      <c r="B722" t="s">
        <v>3410</v>
      </c>
      <c r="C722">
        <v>2020</v>
      </c>
      <c r="D722" t="s">
        <v>3416</v>
      </c>
      <c r="E722" t="s">
        <v>874</v>
      </c>
      <c r="F722">
        <v>630</v>
      </c>
      <c r="G722" t="s">
        <v>874</v>
      </c>
      <c r="H722">
        <v>7</v>
      </c>
      <c r="I722">
        <v>1.43</v>
      </c>
      <c r="J722">
        <v>0.28999999999999998</v>
      </c>
      <c r="K722">
        <v>1.1399999999999999</v>
      </c>
      <c r="L722">
        <v>0</v>
      </c>
    </row>
    <row r="723" spans="1:12" x14ac:dyDescent="0.3">
      <c r="A723" t="s">
        <v>4037</v>
      </c>
      <c r="B723" t="s">
        <v>3410</v>
      </c>
      <c r="C723">
        <v>2020</v>
      </c>
      <c r="D723" t="s">
        <v>3414</v>
      </c>
      <c r="E723" t="s">
        <v>3514</v>
      </c>
      <c r="F723">
        <v>0</v>
      </c>
      <c r="G723" t="s">
        <v>3514</v>
      </c>
      <c r="H723">
        <v>0</v>
      </c>
      <c r="I723">
        <v>0</v>
      </c>
      <c r="J723">
        <v>0</v>
      </c>
      <c r="K723">
        <v>0</v>
      </c>
      <c r="L723">
        <v>0</v>
      </c>
    </row>
    <row r="724" spans="1:12" x14ac:dyDescent="0.3">
      <c r="A724" t="s">
        <v>4038</v>
      </c>
      <c r="B724" t="s">
        <v>3410</v>
      </c>
      <c r="C724">
        <v>2020</v>
      </c>
      <c r="D724" t="s">
        <v>3414</v>
      </c>
      <c r="E724" t="s">
        <v>870</v>
      </c>
      <c r="F724">
        <v>900</v>
      </c>
      <c r="G724" t="s">
        <v>870</v>
      </c>
      <c r="H724">
        <v>10</v>
      </c>
      <c r="I724">
        <v>0.1</v>
      </c>
      <c r="J724">
        <v>0</v>
      </c>
      <c r="K724">
        <v>0.1</v>
      </c>
      <c r="L724">
        <v>0</v>
      </c>
    </row>
    <row r="725" spans="1:12" x14ac:dyDescent="0.3">
      <c r="A725" t="s">
        <v>4039</v>
      </c>
      <c r="B725" t="s">
        <v>3410</v>
      </c>
      <c r="C725">
        <v>2020</v>
      </c>
      <c r="D725" t="s">
        <v>3416</v>
      </c>
      <c r="E725" t="s">
        <v>3420</v>
      </c>
      <c r="F725">
        <v>249</v>
      </c>
      <c r="G725" t="s">
        <v>3420</v>
      </c>
      <c r="H725">
        <v>5</v>
      </c>
      <c r="I725">
        <v>0</v>
      </c>
      <c r="J725">
        <v>0</v>
      </c>
      <c r="K725">
        <v>0</v>
      </c>
      <c r="L725">
        <v>0.36</v>
      </c>
    </row>
    <row r="726" spans="1:12" x14ac:dyDescent="0.3">
      <c r="A726" t="s">
        <v>1183</v>
      </c>
      <c r="B726" t="s">
        <v>3410</v>
      </c>
      <c r="C726">
        <v>2020</v>
      </c>
      <c r="D726" t="s">
        <v>3411</v>
      </c>
      <c r="E726" t="s">
        <v>883</v>
      </c>
      <c r="F726">
        <v>237</v>
      </c>
      <c r="G726" t="s">
        <v>883</v>
      </c>
      <c r="H726">
        <v>3</v>
      </c>
      <c r="I726">
        <v>2.2799999999999998</v>
      </c>
      <c r="J726">
        <v>1.1399999999999999</v>
      </c>
      <c r="K726">
        <v>1.1399999999999999</v>
      </c>
      <c r="L726">
        <v>0</v>
      </c>
    </row>
    <row r="727" spans="1:12" x14ac:dyDescent="0.3">
      <c r="A727" t="s">
        <v>4040</v>
      </c>
      <c r="B727" t="s">
        <v>3410</v>
      </c>
      <c r="C727">
        <v>2020</v>
      </c>
      <c r="D727" t="s">
        <v>3411</v>
      </c>
      <c r="E727" t="s">
        <v>895</v>
      </c>
      <c r="F727">
        <v>689</v>
      </c>
      <c r="G727" t="s">
        <v>895</v>
      </c>
      <c r="H727">
        <v>9</v>
      </c>
      <c r="I727">
        <v>0</v>
      </c>
      <c r="J727">
        <v>0</v>
      </c>
      <c r="K727">
        <v>0</v>
      </c>
      <c r="L727">
        <v>0.26</v>
      </c>
    </row>
    <row r="728" spans="1:12" x14ac:dyDescent="0.3">
      <c r="A728" t="s">
        <v>4041</v>
      </c>
      <c r="B728" t="s">
        <v>3410</v>
      </c>
      <c r="C728">
        <v>2020</v>
      </c>
      <c r="D728" t="s">
        <v>3416</v>
      </c>
      <c r="E728" t="s">
        <v>3467</v>
      </c>
      <c r="F728">
        <v>720</v>
      </c>
      <c r="G728" t="s">
        <v>3467</v>
      </c>
      <c r="H728">
        <v>8</v>
      </c>
      <c r="I728">
        <v>0.38</v>
      </c>
      <c r="J728">
        <v>0</v>
      </c>
      <c r="K728">
        <v>0.38</v>
      </c>
      <c r="L728">
        <v>0.25</v>
      </c>
    </row>
    <row r="729" spans="1:12" x14ac:dyDescent="0.3">
      <c r="A729" t="s">
        <v>4042</v>
      </c>
      <c r="B729" t="s">
        <v>3410</v>
      </c>
      <c r="C729">
        <v>2020</v>
      </c>
      <c r="D729" t="s">
        <v>3414</v>
      </c>
      <c r="E729" t="s">
        <v>3642</v>
      </c>
      <c r="F729">
        <v>275</v>
      </c>
      <c r="G729" t="s">
        <v>3642</v>
      </c>
      <c r="H729">
        <v>4</v>
      </c>
      <c r="I729">
        <v>0</v>
      </c>
      <c r="J729">
        <v>0</v>
      </c>
      <c r="K729">
        <v>0</v>
      </c>
      <c r="L729">
        <v>0</v>
      </c>
    </row>
    <row r="730" spans="1:12" x14ac:dyDescent="0.3">
      <c r="A730" t="s">
        <v>4043</v>
      </c>
      <c r="B730" t="s">
        <v>3410</v>
      </c>
      <c r="C730">
        <v>2020</v>
      </c>
      <c r="D730" t="s">
        <v>3416</v>
      </c>
      <c r="E730" t="s">
        <v>3483</v>
      </c>
      <c r="F730">
        <v>681</v>
      </c>
      <c r="G730" t="s">
        <v>3483</v>
      </c>
      <c r="H730">
        <v>8</v>
      </c>
      <c r="I730">
        <v>0.4</v>
      </c>
      <c r="J730">
        <v>0.13</v>
      </c>
      <c r="K730">
        <v>0.26</v>
      </c>
      <c r="L730">
        <v>0.26</v>
      </c>
    </row>
    <row r="731" spans="1:12" x14ac:dyDescent="0.3">
      <c r="A731" t="s">
        <v>4044</v>
      </c>
      <c r="B731" t="s">
        <v>3410</v>
      </c>
      <c r="C731">
        <v>2020</v>
      </c>
      <c r="D731" t="s">
        <v>3397</v>
      </c>
      <c r="E731" t="s">
        <v>3483</v>
      </c>
      <c r="F731">
        <v>0</v>
      </c>
      <c r="G731" t="s">
        <v>3483</v>
      </c>
      <c r="H731">
        <v>0</v>
      </c>
      <c r="I731">
        <v>0</v>
      </c>
      <c r="J731">
        <v>0</v>
      </c>
      <c r="K731">
        <v>0</v>
      </c>
      <c r="L731">
        <v>0</v>
      </c>
    </row>
    <row r="732" spans="1:12" x14ac:dyDescent="0.3">
      <c r="A732" t="s">
        <v>4045</v>
      </c>
      <c r="B732" t="s">
        <v>3410</v>
      </c>
      <c r="C732">
        <v>2020</v>
      </c>
      <c r="D732" t="s">
        <v>3416</v>
      </c>
      <c r="E732" t="s">
        <v>3511</v>
      </c>
      <c r="F732">
        <v>90</v>
      </c>
      <c r="G732" t="s">
        <v>3511</v>
      </c>
      <c r="H732">
        <v>1</v>
      </c>
      <c r="I732">
        <v>0</v>
      </c>
      <c r="J732">
        <v>0</v>
      </c>
      <c r="K732">
        <v>0</v>
      </c>
      <c r="L732">
        <v>0</v>
      </c>
    </row>
    <row r="733" spans="1:12" x14ac:dyDescent="0.3">
      <c r="A733" t="s">
        <v>4046</v>
      </c>
      <c r="B733" t="s">
        <v>3410</v>
      </c>
      <c r="C733">
        <v>2020</v>
      </c>
      <c r="D733" t="s">
        <v>3411</v>
      </c>
      <c r="E733" t="s">
        <v>3449</v>
      </c>
      <c r="F733">
        <v>78</v>
      </c>
      <c r="G733" t="s">
        <v>3449</v>
      </c>
      <c r="H733">
        <v>2</v>
      </c>
      <c r="I733">
        <v>0</v>
      </c>
      <c r="J733">
        <v>0</v>
      </c>
      <c r="K733">
        <v>0</v>
      </c>
      <c r="L733">
        <v>0</v>
      </c>
    </row>
    <row r="734" spans="1:12" x14ac:dyDescent="0.3">
      <c r="A734" t="s">
        <v>4047</v>
      </c>
      <c r="B734" t="s">
        <v>3410</v>
      </c>
      <c r="C734">
        <v>2020</v>
      </c>
      <c r="D734" t="s">
        <v>3414</v>
      </c>
      <c r="E734" t="s">
        <v>3666</v>
      </c>
      <c r="F734">
        <v>540</v>
      </c>
      <c r="G734" t="s">
        <v>3666</v>
      </c>
      <c r="H734">
        <v>6</v>
      </c>
      <c r="I734">
        <v>0</v>
      </c>
      <c r="J734">
        <v>0</v>
      </c>
      <c r="K734">
        <v>0</v>
      </c>
      <c r="L734">
        <v>0.33</v>
      </c>
    </row>
    <row r="735" spans="1:12" x14ac:dyDescent="0.3">
      <c r="A735" t="s">
        <v>4048</v>
      </c>
      <c r="B735" t="s">
        <v>3410</v>
      </c>
      <c r="C735">
        <v>2020</v>
      </c>
      <c r="D735" t="s">
        <v>3411</v>
      </c>
      <c r="E735" t="s">
        <v>890</v>
      </c>
      <c r="F735">
        <v>72</v>
      </c>
      <c r="G735" t="s">
        <v>890</v>
      </c>
      <c r="H735">
        <v>2</v>
      </c>
      <c r="I735">
        <v>0</v>
      </c>
      <c r="J735">
        <v>0</v>
      </c>
      <c r="K735">
        <v>0</v>
      </c>
      <c r="L735">
        <v>0</v>
      </c>
    </row>
    <row r="736" spans="1:12" x14ac:dyDescent="0.3">
      <c r="A736" t="s">
        <v>4049</v>
      </c>
      <c r="B736" t="s">
        <v>3410</v>
      </c>
      <c r="C736">
        <v>2020</v>
      </c>
      <c r="D736" t="s">
        <v>3414</v>
      </c>
      <c r="E736" t="s">
        <v>861</v>
      </c>
      <c r="F736">
        <v>246</v>
      </c>
      <c r="G736" t="s">
        <v>861</v>
      </c>
      <c r="H736">
        <v>3</v>
      </c>
      <c r="I736">
        <v>0</v>
      </c>
      <c r="J736">
        <v>0</v>
      </c>
      <c r="K736">
        <v>0</v>
      </c>
      <c r="L736">
        <v>0</v>
      </c>
    </row>
    <row r="737" spans="1:12" x14ac:dyDescent="0.3">
      <c r="A737" t="s">
        <v>1529</v>
      </c>
      <c r="B737" t="s">
        <v>3410</v>
      </c>
      <c r="C737">
        <v>2020</v>
      </c>
      <c r="D737" t="s">
        <v>3397</v>
      </c>
      <c r="E737" t="s">
        <v>861</v>
      </c>
      <c r="F737">
        <v>448</v>
      </c>
      <c r="G737" t="s">
        <v>861</v>
      </c>
      <c r="H737">
        <v>5</v>
      </c>
      <c r="I737">
        <v>0</v>
      </c>
      <c r="J737">
        <v>0</v>
      </c>
      <c r="K737">
        <v>0</v>
      </c>
      <c r="L737">
        <v>0.2</v>
      </c>
    </row>
    <row r="738" spans="1:12" x14ac:dyDescent="0.3">
      <c r="A738" t="s">
        <v>4050</v>
      </c>
      <c r="B738" t="s">
        <v>3410</v>
      </c>
      <c r="C738">
        <v>2020</v>
      </c>
      <c r="D738" t="s">
        <v>3411</v>
      </c>
      <c r="E738" t="s">
        <v>3514</v>
      </c>
      <c r="F738">
        <v>73</v>
      </c>
      <c r="G738" t="s">
        <v>3514</v>
      </c>
      <c r="H738">
        <v>1</v>
      </c>
      <c r="I738">
        <v>0</v>
      </c>
      <c r="J738">
        <v>0</v>
      </c>
      <c r="K738">
        <v>0</v>
      </c>
      <c r="L738">
        <v>0</v>
      </c>
    </row>
    <row r="739" spans="1:12" x14ac:dyDescent="0.3">
      <c r="A739" t="s">
        <v>4051</v>
      </c>
      <c r="B739" t="s">
        <v>3410</v>
      </c>
      <c r="C739">
        <v>2020</v>
      </c>
      <c r="D739" t="s">
        <v>3416</v>
      </c>
      <c r="E739" t="s">
        <v>3530</v>
      </c>
      <c r="F739">
        <v>63</v>
      </c>
      <c r="G739" t="s">
        <v>3530</v>
      </c>
      <c r="H739">
        <v>1</v>
      </c>
      <c r="I739">
        <v>0</v>
      </c>
      <c r="J739">
        <v>0</v>
      </c>
      <c r="K739">
        <v>0</v>
      </c>
      <c r="L739">
        <v>0</v>
      </c>
    </row>
    <row r="740" spans="1:12" x14ac:dyDescent="0.3">
      <c r="A740" t="s">
        <v>4052</v>
      </c>
      <c r="B740" t="s">
        <v>3410</v>
      </c>
      <c r="C740">
        <v>2020</v>
      </c>
      <c r="D740" t="s">
        <v>3411</v>
      </c>
      <c r="E740" t="s">
        <v>3447</v>
      </c>
      <c r="F740">
        <v>630</v>
      </c>
      <c r="G740" t="s">
        <v>3447</v>
      </c>
      <c r="H740">
        <v>7</v>
      </c>
      <c r="I740">
        <v>0.14000000000000001</v>
      </c>
      <c r="J740">
        <v>0.14000000000000001</v>
      </c>
      <c r="K740">
        <v>0</v>
      </c>
      <c r="L740">
        <v>0.43</v>
      </c>
    </row>
    <row r="741" spans="1:12" x14ac:dyDescent="0.3">
      <c r="A741" t="s">
        <v>4053</v>
      </c>
      <c r="B741" t="s">
        <v>3410</v>
      </c>
      <c r="C741">
        <v>2020</v>
      </c>
      <c r="D741" t="s">
        <v>3416</v>
      </c>
      <c r="E741" t="s">
        <v>3666</v>
      </c>
      <c r="F741">
        <v>86</v>
      </c>
      <c r="G741" t="s">
        <v>3666</v>
      </c>
      <c r="H741">
        <v>2</v>
      </c>
      <c r="I741">
        <v>0</v>
      </c>
      <c r="J741">
        <v>0</v>
      </c>
      <c r="K741">
        <v>0</v>
      </c>
      <c r="L741">
        <v>0</v>
      </c>
    </row>
    <row r="742" spans="1:12" x14ac:dyDescent="0.3">
      <c r="A742" t="s">
        <v>4054</v>
      </c>
      <c r="B742" t="s">
        <v>3410</v>
      </c>
      <c r="C742">
        <v>2020</v>
      </c>
      <c r="D742" t="s">
        <v>3416</v>
      </c>
      <c r="E742" t="s">
        <v>3666</v>
      </c>
      <c r="F742">
        <v>61</v>
      </c>
      <c r="G742" t="s">
        <v>3666</v>
      </c>
      <c r="H742">
        <v>1</v>
      </c>
      <c r="I742">
        <v>1.48</v>
      </c>
      <c r="J742">
        <v>0</v>
      </c>
      <c r="K742">
        <v>1.48</v>
      </c>
      <c r="L742">
        <v>0</v>
      </c>
    </row>
    <row r="743" spans="1:12" x14ac:dyDescent="0.3">
      <c r="A743" t="s">
        <v>4055</v>
      </c>
      <c r="B743" t="s">
        <v>3410</v>
      </c>
      <c r="C743">
        <v>2020</v>
      </c>
      <c r="D743" t="s">
        <v>3411</v>
      </c>
      <c r="E743" t="s">
        <v>3666</v>
      </c>
      <c r="F743">
        <v>432</v>
      </c>
      <c r="G743" t="s">
        <v>3666</v>
      </c>
      <c r="H743">
        <v>7</v>
      </c>
      <c r="I743">
        <v>0.21</v>
      </c>
      <c r="J743">
        <v>0</v>
      </c>
      <c r="K743">
        <v>0.21</v>
      </c>
      <c r="L743">
        <v>0.21</v>
      </c>
    </row>
    <row r="744" spans="1:12" x14ac:dyDescent="0.3">
      <c r="A744" t="s">
        <v>4056</v>
      </c>
      <c r="B744" t="s">
        <v>3410</v>
      </c>
      <c r="C744">
        <v>2020</v>
      </c>
      <c r="D744" t="s">
        <v>3397</v>
      </c>
      <c r="E744" t="s">
        <v>3666</v>
      </c>
      <c r="F744">
        <v>900</v>
      </c>
      <c r="G744" t="s">
        <v>3666</v>
      </c>
      <c r="H744">
        <v>10</v>
      </c>
      <c r="I744">
        <v>0</v>
      </c>
      <c r="J744">
        <v>0</v>
      </c>
      <c r="K744">
        <v>0</v>
      </c>
      <c r="L744">
        <v>0</v>
      </c>
    </row>
    <row r="745" spans="1:12" x14ac:dyDescent="0.3">
      <c r="A745" t="s">
        <v>4057</v>
      </c>
      <c r="B745" t="s">
        <v>3410</v>
      </c>
      <c r="C745">
        <v>2020</v>
      </c>
      <c r="D745" t="s">
        <v>3397</v>
      </c>
      <c r="E745" t="s">
        <v>3666</v>
      </c>
      <c r="F745">
        <v>0</v>
      </c>
      <c r="G745" t="s">
        <v>3666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 x14ac:dyDescent="0.3">
      <c r="A746" t="s">
        <v>4058</v>
      </c>
      <c r="B746" t="s">
        <v>3410</v>
      </c>
      <c r="C746">
        <v>2020</v>
      </c>
      <c r="D746" t="s">
        <v>3416</v>
      </c>
      <c r="E746" t="s">
        <v>3666</v>
      </c>
      <c r="F746">
        <v>72</v>
      </c>
      <c r="G746" t="s">
        <v>3666</v>
      </c>
      <c r="H746">
        <v>1</v>
      </c>
      <c r="I746">
        <v>0</v>
      </c>
      <c r="J746">
        <v>0</v>
      </c>
      <c r="K746">
        <v>0</v>
      </c>
      <c r="L746">
        <v>0</v>
      </c>
    </row>
    <row r="747" spans="1:12" x14ac:dyDescent="0.3">
      <c r="A747" t="s">
        <v>4059</v>
      </c>
      <c r="B747" t="s">
        <v>3410</v>
      </c>
      <c r="C747">
        <v>2020</v>
      </c>
      <c r="D747" t="s">
        <v>3414</v>
      </c>
      <c r="E747" t="s">
        <v>3666</v>
      </c>
      <c r="F747">
        <v>169</v>
      </c>
      <c r="G747" t="s">
        <v>3666</v>
      </c>
      <c r="H747">
        <v>2</v>
      </c>
      <c r="I747">
        <v>0</v>
      </c>
      <c r="J747">
        <v>0</v>
      </c>
      <c r="K747">
        <v>0</v>
      </c>
      <c r="L747">
        <v>0</v>
      </c>
    </row>
    <row r="748" spans="1:12" x14ac:dyDescent="0.3">
      <c r="A748" t="s">
        <v>4060</v>
      </c>
      <c r="B748" t="s">
        <v>3410</v>
      </c>
      <c r="C748">
        <v>2020</v>
      </c>
      <c r="D748" t="s">
        <v>3416</v>
      </c>
      <c r="E748" t="s">
        <v>3666</v>
      </c>
      <c r="F748">
        <v>90</v>
      </c>
      <c r="G748" t="s">
        <v>3666</v>
      </c>
      <c r="H748">
        <v>4</v>
      </c>
      <c r="I748">
        <v>1</v>
      </c>
      <c r="J748">
        <v>0</v>
      </c>
      <c r="K748">
        <v>1</v>
      </c>
      <c r="L748">
        <v>1</v>
      </c>
    </row>
    <row r="749" spans="1:12" x14ac:dyDescent="0.3">
      <c r="A749" t="s">
        <v>4061</v>
      </c>
      <c r="B749" t="s">
        <v>3410</v>
      </c>
      <c r="C749">
        <v>2020</v>
      </c>
      <c r="D749" t="s">
        <v>3414</v>
      </c>
      <c r="E749" t="s">
        <v>3666</v>
      </c>
      <c r="F749">
        <v>0</v>
      </c>
      <c r="G749" t="s">
        <v>3666</v>
      </c>
      <c r="H749">
        <v>0</v>
      </c>
      <c r="I749">
        <v>0</v>
      </c>
      <c r="J749">
        <v>0</v>
      </c>
      <c r="K749">
        <v>0</v>
      </c>
      <c r="L749">
        <v>0</v>
      </c>
    </row>
    <row r="750" spans="1:12" x14ac:dyDescent="0.3">
      <c r="A750" t="s">
        <v>1751</v>
      </c>
      <c r="B750" t="s">
        <v>3410</v>
      </c>
      <c r="C750">
        <v>2020</v>
      </c>
      <c r="D750" t="s">
        <v>3414</v>
      </c>
      <c r="E750" t="s">
        <v>861</v>
      </c>
      <c r="F750">
        <v>270</v>
      </c>
      <c r="G750" t="s">
        <v>861</v>
      </c>
      <c r="H750">
        <v>3</v>
      </c>
      <c r="I750">
        <v>0</v>
      </c>
      <c r="J750">
        <v>0</v>
      </c>
      <c r="K750">
        <v>0</v>
      </c>
      <c r="L750">
        <v>0</v>
      </c>
    </row>
    <row r="751" spans="1:12" x14ac:dyDescent="0.3">
      <c r="A751" t="s">
        <v>4062</v>
      </c>
      <c r="B751" t="s">
        <v>3410</v>
      </c>
      <c r="C751">
        <v>2020</v>
      </c>
      <c r="D751" t="s">
        <v>3414</v>
      </c>
      <c r="E751" t="s">
        <v>3560</v>
      </c>
      <c r="F751">
        <v>537</v>
      </c>
      <c r="G751" t="s">
        <v>3560</v>
      </c>
      <c r="H751">
        <v>7</v>
      </c>
      <c r="I751">
        <v>0</v>
      </c>
      <c r="J751">
        <v>0</v>
      </c>
      <c r="K751">
        <v>0</v>
      </c>
      <c r="L751">
        <v>0.34</v>
      </c>
    </row>
    <row r="752" spans="1:12" x14ac:dyDescent="0.3">
      <c r="A752" t="s">
        <v>4063</v>
      </c>
      <c r="B752" t="s">
        <v>3410</v>
      </c>
      <c r="C752">
        <v>2020</v>
      </c>
      <c r="D752" t="s">
        <v>3416</v>
      </c>
      <c r="E752" t="s">
        <v>3560</v>
      </c>
      <c r="F752">
        <v>0</v>
      </c>
      <c r="G752" t="s">
        <v>3560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2" x14ac:dyDescent="0.3">
      <c r="A753" t="s">
        <v>4064</v>
      </c>
      <c r="B753" t="s">
        <v>3410</v>
      </c>
      <c r="C753">
        <v>2020</v>
      </c>
      <c r="D753" t="s">
        <v>3416</v>
      </c>
      <c r="E753" t="s">
        <v>3560</v>
      </c>
      <c r="F753">
        <v>457</v>
      </c>
      <c r="G753" t="s">
        <v>3560</v>
      </c>
      <c r="H753">
        <v>7</v>
      </c>
      <c r="I753">
        <v>0.59</v>
      </c>
      <c r="J753">
        <v>0.2</v>
      </c>
      <c r="K753">
        <v>0.39</v>
      </c>
      <c r="L753">
        <v>0</v>
      </c>
    </row>
    <row r="754" spans="1:12" x14ac:dyDescent="0.3">
      <c r="A754" t="s">
        <v>4065</v>
      </c>
      <c r="B754" t="s">
        <v>3410</v>
      </c>
      <c r="C754">
        <v>2020</v>
      </c>
      <c r="D754" t="s">
        <v>3416</v>
      </c>
      <c r="E754" t="s">
        <v>3514</v>
      </c>
      <c r="F754">
        <v>544</v>
      </c>
      <c r="G754" t="s">
        <v>3514</v>
      </c>
      <c r="H754">
        <v>9</v>
      </c>
      <c r="I754">
        <v>0.33</v>
      </c>
      <c r="J754">
        <v>0.17</v>
      </c>
      <c r="K754">
        <v>0.17</v>
      </c>
      <c r="L754">
        <v>0.66</v>
      </c>
    </row>
    <row r="755" spans="1:12" x14ac:dyDescent="0.3">
      <c r="A755" t="s">
        <v>4066</v>
      </c>
      <c r="B755" t="s">
        <v>3410</v>
      </c>
      <c r="C755">
        <v>2020</v>
      </c>
      <c r="D755" t="s">
        <v>3416</v>
      </c>
      <c r="E755" t="s">
        <v>3560</v>
      </c>
      <c r="F755">
        <v>0</v>
      </c>
      <c r="G755" t="s">
        <v>3560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 x14ac:dyDescent="0.3">
      <c r="A756" t="s">
        <v>4067</v>
      </c>
      <c r="B756" t="s">
        <v>3410</v>
      </c>
      <c r="C756">
        <v>2020</v>
      </c>
      <c r="D756" t="s">
        <v>3416</v>
      </c>
      <c r="E756" t="s">
        <v>3560</v>
      </c>
      <c r="F756">
        <v>0</v>
      </c>
      <c r="G756" t="s">
        <v>3560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 x14ac:dyDescent="0.3">
      <c r="A757" t="s">
        <v>1762</v>
      </c>
      <c r="B757" t="s">
        <v>3410</v>
      </c>
      <c r="C757">
        <v>2020</v>
      </c>
      <c r="D757" t="s">
        <v>3414</v>
      </c>
      <c r="E757" t="s">
        <v>861</v>
      </c>
      <c r="F757">
        <v>180</v>
      </c>
      <c r="G757" t="s">
        <v>861</v>
      </c>
      <c r="H757">
        <v>2</v>
      </c>
      <c r="I757">
        <v>0.5</v>
      </c>
      <c r="J757">
        <v>0.5</v>
      </c>
      <c r="K757">
        <v>0</v>
      </c>
      <c r="L757">
        <v>0</v>
      </c>
    </row>
    <row r="758" spans="1:12" x14ac:dyDescent="0.3">
      <c r="A758" t="s">
        <v>3108</v>
      </c>
      <c r="B758" t="s">
        <v>3410</v>
      </c>
      <c r="C758">
        <v>2020</v>
      </c>
      <c r="D758" t="s">
        <v>3414</v>
      </c>
      <c r="E758" t="s">
        <v>3476</v>
      </c>
      <c r="F758">
        <v>71</v>
      </c>
      <c r="G758" t="s">
        <v>3476</v>
      </c>
      <c r="H758">
        <v>4</v>
      </c>
      <c r="I758">
        <v>0</v>
      </c>
      <c r="J758">
        <v>0</v>
      </c>
      <c r="K758">
        <v>0</v>
      </c>
      <c r="L758">
        <v>1.27</v>
      </c>
    </row>
    <row r="759" spans="1:12" x14ac:dyDescent="0.3">
      <c r="A759" t="s">
        <v>4068</v>
      </c>
      <c r="B759" t="s">
        <v>3410</v>
      </c>
      <c r="C759">
        <v>2020</v>
      </c>
      <c r="D759" t="s">
        <v>3416</v>
      </c>
      <c r="E759" t="s">
        <v>3476</v>
      </c>
      <c r="F759">
        <v>2</v>
      </c>
      <c r="G759" t="s">
        <v>3476</v>
      </c>
      <c r="H759">
        <v>1</v>
      </c>
      <c r="I759">
        <v>0</v>
      </c>
      <c r="J759">
        <v>0</v>
      </c>
      <c r="K759">
        <v>0</v>
      </c>
      <c r="L759">
        <v>0</v>
      </c>
    </row>
    <row r="760" spans="1:12" x14ac:dyDescent="0.3">
      <c r="A760" t="s">
        <v>3367</v>
      </c>
      <c r="B760" t="s">
        <v>3410</v>
      </c>
      <c r="C760">
        <v>2020</v>
      </c>
      <c r="D760" t="s">
        <v>3416</v>
      </c>
      <c r="E760" t="s">
        <v>868</v>
      </c>
      <c r="F760">
        <v>897</v>
      </c>
      <c r="G760" t="s">
        <v>868</v>
      </c>
      <c r="H760">
        <v>10</v>
      </c>
      <c r="I760">
        <v>0.1</v>
      </c>
      <c r="J760">
        <v>0.1</v>
      </c>
      <c r="K760">
        <v>0</v>
      </c>
      <c r="L760">
        <v>0.2</v>
      </c>
    </row>
    <row r="761" spans="1:12" x14ac:dyDescent="0.3">
      <c r="A761" t="s">
        <v>4069</v>
      </c>
      <c r="B761" t="s">
        <v>3410</v>
      </c>
      <c r="C761">
        <v>2020</v>
      </c>
      <c r="D761" t="s">
        <v>3416</v>
      </c>
      <c r="E761" t="s">
        <v>3412</v>
      </c>
      <c r="F761">
        <v>531</v>
      </c>
      <c r="G761" t="s">
        <v>3412</v>
      </c>
      <c r="H761">
        <v>6</v>
      </c>
      <c r="I761">
        <v>0</v>
      </c>
      <c r="J761">
        <v>0</v>
      </c>
      <c r="K761">
        <v>0</v>
      </c>
      <c r="L761">
        <v>0.34</v>
      </c>
    </row>
    <row r="762" spans="1:12" x14ac:dyDescent="0.3">
      <c r="A762" t="s">
        <v>4070</v>
      </c>
      <c r="B762" t="s">
        <v>3410</v>
      </c>
      <c r="C762">
        <v>2020</v>
      </c>
      <c r="D762" t="s">
        <v>3416</v>
      </c>
      <c r="E762" t="s">
        <v>3441</v>
      </c>
      <c r="F762">
        <v>610</v>
      </c>
      <c r="G762" t="s">
        <v>3442</v>
      </c>
      <c r="H762">
        <v>8</v>
      </c>
      <c r="I762">
        <v>0.15</v>
      </c>
      <c r="J762">
        <v>0.15</v>
      </c>
      <c r="K762">
        <v>0</v>
      </c>
      <c r="L762">
        <v>0.15</v>
      </c>
    </row>
    <row r="763" spans="1:12" x14ac:dyDescent="0.3">
      <c r="A763" t="s">
        <v>4071</v>
      </c>
      <c r="B763" t="s">
        <v>3410</v>
      </c>
      <c r="C763">
        <v>2020</v>
      </c>
      <c r="D763" t="s">
        <v>3414</v>
      </c>
      <c r="E763" t="s">
        <v>860</v>
      </c>
      <c r="F763">
        <v>46</v>
      </c>
      <c r="G763" t="s">
        <v>860</v>
      </c>
      <c r="H763">
        <v>1</v>
      </c>
      <c r="I763">
        <v>0</v>
      </c>
      <c r="J763">
        <v>0</v>
      </c>
      <c r="K763">
        <v>0</v>
      </c>
      <c r="L763">
        <v>0</v>
      </c>
    </row>
    <row r="764" spans="1:12" x14ac:dyDescent="0.3">
      <c r="A764" t="s">
        <v>4072</v>
      </c>
      <c r="B764" t="s">
        <v>3410</v>
      </c>
      <c r="C764">
        <v>2020</v>
      </c>
      <c r="D764" t="s">
        <v>3416</v>
      </c>
      <c r="E764" t="s">
        <v>891</v>
      </c>
      <c r="F764">
        <v>146</v>
      </c>
      <c r="G764" t="s">
        <v>891</v>
      </c>
      <c r="H764">
        <v>5</v>
      </c>
      <c r="I764">
        <v>1.23</v>
      </c>
      <c r="J764">
        <v>0</v>
      </c>
      <c r="K764">
        <v>1.23</v>
      </c>
      <c r="L764">
        <v>0</v>
      </c>
    </row>
    <row r="765" spans="1:12" x14ac:dyDescent="0.3">
      <c r="A765" t="s">
        <v>4073</v>
      </c>
      <c r="B765" t="s">
        <v>3410</v>
      </c>
      <c r="C765">
        <v>2020</v>
      </c>
      <c r="D765" t="s">
        <v>3411</v>
      </c>
      <c r="E765" t="s">
        <v>891</v>
      </c>
      <c r="F765">
        <v>90</v>
      </c>
      <c r="G765" t="s">
        <v>891</v>
      </c>
      <c r="H765">
        <v>1</v>
      </c>
      <c r="I765">
        <v>2</v>
      </c>
      <c r="J765">
        <v>1</v>
      </c>
      <c r="K765">
        <v>1</v>
      </c>
      <c r="L765">
        <v>0</v>
      </c>
    </row>
    <row r="766" spans="1:12" x14ac:dyDescent="0.3">
      <c r="A766" t="s">
        <v>4074</v>
      </c>
      <c r="B766" t="s">
        <v>3410</v>
      </c>
      <c r="C766">
        <v>2020</v>
      </c>
      <c r="D766" t="s">
        <v>3416</v>
      </c>
      <c r="E766" t="s">
        <v>3483</v>
      </c>
      <c r="F766">
        <v>48</v>
      </c>
      <c r="G766" t="s">
        <v>3483</v>
      </c>
      <c r="H766">
        <v>2</v>
      </c>
      <c r="I766">
        <v>0</v>
      </c>
      <c r="J766">
        <v>0</v>
      </c>
      <c r="K766">
        <v>0</v>
      </c>
      <c r="L766">
        <v>0</v>
      </c>
    </row>
    <row r="767" spans="1:12" x14ac:dyDescent="0.3">
      <c r="A767" t="s">
        <v>2705</v>
      </c>
      <c r="B767" t="s">
        <v>3410</v>
      </c>
      <c r="C767">
        <v>2020</v>
      </c>
      <c r="D767" t="s">
        <v>3411</v>
      </c>
      <c r="E767" t="s">
        <v>3476</v>
      </c>
      <c r="F767">
        <v>823</v>
      </c>
      <c r="G767" t="s">
        <v>3476</v>
      </c>
      <c r="H767">
        <v>11</v>
      </c>
      <c r="I767">
        <v>0.44</v>
      </c>
      <c r="J767">
        <v>0.22</v>
      </c>
      <c r="K767">
        <v>0.22</v>
      </c>
      <c r="L767">
        <v>0.22</v>
      </c>
    </row>
    <row r="768" spans="1:12" x14ac:dyDescent="0.3">
      <c r="A768" t="s">
        <v>4075</v>
      </c>
      <c r="B768" t="s">
        <v>3410</v>
      </c>
      <c r="C768">
        <v>2020</v>
      </c>
      <c r="D768" t="s">
        <v>3416</v>
      </c>
      <c r="E768" t="s">
        <v>3441</v>
      </c>
      <c r="F768">
        <v>65</v>
      </c>
      <c r="G768" t="s">
        <v>3442</v>
      </c>
      <c r="H768">
        <v>1</v>
      </c>
      <c r="I768">
        <v>0</v>
      </c>
      <c r="J768">
        <v>0</v>
      </c>
      <c r="K768">
        <v>0</v>
      </c>
      <c r="L768">
        <v>0</v>
      </c>
    </row>
    <row r="769" spans="1:12" x14ac:dyDescent="0.3">
      <c r="A769" t="s">
        <v>4076</v>
      </c>
      <c r="B769" t="s">
        <v>3410</v>
      </c>
      <c r="C769">
        <v>2020</v>
      </c>
      <c r="D769" t="s">
        <v>3414</v>
      </c>
      <c r="E769" t="s">
        <v>893</v>
      </c>
      <c r="F769">
        <v>90</v>
      </c>
      <c r="G769" t="s">
        <v>893</v>
      </c>
      <c r="H769">
        <v>1</v>
      </c>
      <c r="I769">
        <v>0</v>
      </c>
      <c r="J769">
        <v>0</v>
      </c>
      <c r="K769">
        <v>0</v>
      </c>
      <c r="L769">
        <v>1</v>
      </c>
    </row>
    <row r="770" spans="1:12" x14ac:dyDescent="0.3">
      <c r="A770" t="s">
        <v>92</v>
      </c>
      <c r="B770" t="s">
        <v>3410</v>
      </c>
      <c r="C770">
        <v>2020</v>
      </c>
      <c r="D770" t="s">
        <v>3416</v>
      </c>
      <c r="E770" t="s">
        <v>864</v>
      </c>
      <c r="F770">
        <v>693</v>
      </c>
      <c r="G770" t="s">
        <v>864</v>
      </c>
      <c r="H770">
        <v>8</v>
      </c>
      <c r="I770">
        <v>0.39</v>
      </c>
      <c r="J770">
        <v>0.13</v>
      </c>
      <c r="K770">
        <v>0.26</v>
      </c>
      <c r="L770">
        <v>0.26</v>
      </c>
    </row>
    <row r="771" spans="1:12" x14ac:dyDescent="0.3">
      <c r="A771" t="s">
        <v>4077</v>
      </c>
      <c r="B771" t="s">
        <v>3410</v>
      </c>
      <c r="C771">
        <v>2020</v>
      </c>
      <c r="D771" t="s">
        <v>3414</v>
      </c>
      <c r="E771" t="s">
        <v>3412</v>
      </c>
      <c r="F771">
        <v>0</v>
      </c>
      <c r="G771" t="s">
        <v>3412</v>
      </c>
      <c r="H771">
        <v>0</v>
      </c>
      <c r="I771">
        <v>0</v>
      </c>
      <c r="J771">
        <v>0</v>
      </c>
      <c r="K771">
        <v>0</v>
      </c>
      <c r="L771">
        <v>0</v>
      </c>
    </row>
    <row r="772" spans="1:12" x14ac:dyDescent="0.3">
      <c r="A772" t="s">
        <v>2948</v>
      </c>
      <c r="B772" t="s">
        <v>3410</v>
      </c>
      <c r="C772">
        <v>2020</v>
      </c>
      <c r="D772" t="s">
        <v>3416</v>
      </c>
      <c r="E772" t="s">
        <v>893</v>
      </c>
      <c r="F772">
        <v>270</v>
      </c>
      <c r="G772" t="s">
        <v>893</v>
      </c>
      <c r="H772">
        <v>3</v>
      </c>
      <c r="I772">
        <v>0.67</v>
      </c>
      <c r="J772">
        <v>0.67</v>
      </c>
      <c r="K772">
        <v>0</v>
      </c>
      <c r="L772">
        <v>0.33</v>
      </c>
    </row>
    <row r="773" spans="1:12" x14ac:dyDescent="0.3">
      <c r="A773" t="s">
        <v>4078</v>
      </c>
      <c r="B773" t="s">
        <v>3410</v>
      </c>
      <c r="C773">
        <v>2020</v>
      </c>
      <c r="D773" t="s">
        <v>3397</v>
      </c>
      <c r="E773" t="s">
        <v>3427</v>
      </c>
      <c r="F773">
        <v>0</v>
      </c>
      <c r="G773" t="s">
        <v>3427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 x14ac:dyDescent="0.3">
      <c r="A774" t="s">
        <v>4079</v>
      </c>
      <c r="B774" t="s">
        <v>3410</v>
      </c>
      <c r="C774">
        <v>2020</v>
      </c>
      <c r="D774" t="s">
        <v>3397</v>
      </c>
      <c r="E774" t="s">
        <v>3483</v>
      </c>
      <c r="F774">
        <v>0</v>
      </c>
      <c r="G774" t="s">
        <v>3483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 x14ac:dyDescent="0.3">
      <c r="A775" t="s">
        <v>4080</v>
      </c>
      <c r="B775" t="s">
        <v>3410</v>
      </c>
      <c r="C775">
        <v>2020</v>
      </c>
      <c r="D775" t="s">
        <v>3416</v>
      </c>
      <c r="E775" t="s">
        <v>3560</v>
      </c>
      <c r="F775">
        <v>212</v>
      </c>
      <c r="G775" t="s">
        <v>3560</v>
      </c>
      <c r="H775">
        <v>4</v>
      </c>
      <c r="I775">
        <v>0</v>
      </c>
      <c r="J775">
        <v>0</v>
      </c>
      <c r="K775">
        <v>0</v>
      </c>
      <c r="L775">
        <v>0</v>
      </c>
    </row>
    <row r="776" spans="1:12" x14ac:dyDescent="0.3">
      <c r="A776" t="s">
        <v>2666</v>
      </c>
      <c r="B776" t="s">
        <v>3410</v>
      </c>
      <c r="C776">
        <v>2020</v>
      </c>
      <c r="D776" t="s">
        <v>3416</v>
      </c>
      <c r="E776" t="s">
        <v>886</v>
      </c>
      <c r="F776">
        <v>894</v>
      </c>
      <c r="G776" t="s">
        <v>886</v>
      </c>
      <c r="H776">
        <v>10</v>
      </c>
      <c r="I776">
        <v>0.1</v>
      </c>
      <c r="J776">
        <v>0</v>
      </c>
      <c r="K776">
        <v>0.1</v>
      </c>
      <c r="L776">
        <v>0.3</v>
      </c>
    </row>
    <row r="777" spans="1:12" x14ac:dyDescent="0.3">
      <c r="A777" t="s">
        <v>4081</v>
      </c>
      <c r="B777" t="s">
        <v>3410</v>
      </c>
      <c r="C777">
        <v>2020</v>
      </c>
      <c r="D777" t="s">
        <v>3411</v>
      </c>
      <c r="E777" t="s">
        <v>876</v>
      </c>
      <c r="F777">
        <v>20</v>
      </c>
      <c r="G777" t="s">
        <v>876</v>
      </c>
      <c r="H777">
        <v>2</v>
      </c>
      <c r="I777">
        <v>4.5</v>
      </c>
      <c r="J777">
        <v>0</v>
      </c>
      <c r="K777">
        <v>4.5</v>
      </c>
      <c r="L777">
        <v>4.5</v>
      </c>
    </row>
    <row r="778" spans="1:12" x14ac:dyDescent="0.3">
      <c r="A778" t="s">
        <v>4082</v>
      </c>
      <c r="B778" t="s">
        <v>3410</v>
      </c>
      <c r="C778">
        <v>2020</v>
      </c>
      <c r="D778" t="s">
        <v>3397</v>
      </c>
      <c r="E778" t="s">
        <v>870</v>
      </c>
      <c r="F778">
        <v>810</v>
      </c>
      <c r="G778" t="s">
        <v>870</v>
      </c>
      <c r="H778">
        <v>9</v>
      </c>
      <c r="I778">
        <v>0</v>
      </c>
      <c r="J778">
        <v>0</v>
      </c>
      <c r="K778">
        <v>0</v>
      </c>
      <c r="L778">
        <v>0</v>
      </c>
    </row>
    <row r="779" spans="1:12" x14ac:dyDescent="0.3">
      <c r="A779" t="s">
        <v>4083</v>
      </c>
      <c r="B779" t="s">
        <v>3410</v>
      </c>
      <c r="C779">
        <v>2020</v>
      </c>
      <c r="D779" t="s">
        <v>3397</v>
      </c>
      <c r="E779" t="s">
        <v>3447</v>
      </c>
      <c r="F779">
        <v>720</v>
      </c>
      <c r="G779" t="s">
        <v>3447</v>
      </c>
      <c r="H779">
        <v>8</v>
      </c>
      <c r="I779">
        <v>0</v>
      </c>
      <c r="J779">
        <v>0</v>
      </c>
      <c r="K779">
        <v>0</v>
      </c>
      <c r="L779">
        <v>0</v>
      </c>
    </row>
    <row r="780" spans="1:12" x14ac:dyDescent="0.3">
      <c r="A780" t="s">
        <v>4084</v>
      </c>
      <c r="B780" t="s">
        <v>3410</v>
      </c>
      <c r="C780">
        <v>2020</v>
      </c>
      <c r="D780" t="s">
        <v>3414</v>
      </c>
      <c r="E780" t="s">
        <v>3666</v>
      </c>
      <c r="F780">
        <v>808</v>
      </c>
      <c r="G780" t="s">
        <v>3666</v>
      </c>
      <c r="H780">
        <v>9</v>
      </c>
      <c r="I780">
        <v>0</v>
      </c>
      <c r="J780">
        <v>0</v>
      </c>
      <c r="K780">
        <v>0</v>
      </c>
      <c r="L780">
        <v>0.22</v>
      </c>
    </row>
    <row r="781" spans="1:12" x14ac:dyDescent="0.3">
      <c r="A781" t="s">
        <v>3079</v>
      </c>
      <c r="B781" t="s">
        <v>3410</v>
      </c>
      <c r="C781">
        <v>2020</v>
      </c>
      <c r="D781" t="s">
        <v>3416</v>
      </c>
      <c r="E781" t="s">
        <v>884</v>
      </c>
      <c r="F781">
        <v>133</v>
      </c>
      <c r="G781" t="s">
        <v>884</v>
      </c>
      <c r="H781">
        <v>7</v>
      </c>
      <c r="I781">
        <v>0</v>
      </c>
      <c r="J781">
        <v>0</v>
      </c>
      <c r="K781">
        <v>0</v>
      </c>
      <c r="L781">
        <v>0.68</v>
      </c>
    </row>
    <row r="782" spans="1:12" x14ac:dyDescent="0.3">
      <c r="A782" t="s">
        <v>4085</v>
      </c>
      <c r="B782" t="s">
        <v>3410</v>
      </c>
      <c r="C782">
        <v>2020</v>
      </c>
      <c r="D782" t="s">
        <v>3411</v>
      </c>
      <c r="E782" t="s">
        <v>860</v>
      </c>
      <c r="F782">
        <v>51</v>
      </c>
      <c r="G782" t="s">
        <v>860</v>
      </c>
      <c r="H782">
        <v>2</v>
      </c>
      <c r="I782">
        <v>0</v>
      </c>
      <c r="J782">
        <v>0</v>
      </c>
      <c r="K782">
        <v>0</v>
      </c>
      <c r="L782">
        <v>0</v>
      </c>
    </row>
    <row r="783" spans="1:12" x14ac:dyDescent="0.3">
      <c r="A783" t="s">
        <v>4086</v>
      </c>
      <c r="B783" t="s">
        <v>3410</v>
      </c>
      <c r="C783">
        <v>2020</v>
      </c>
      <c r="D783" t="s">
        <v>3416</v>
      </c>
      <c r="E783" t="s">
        <v>3461</v>
      </c>
      <c r="F783">
        <v>540</v>
      </c>
      <c r="G783" t="s">
        <v>3461</v>
      </c>
      <c r="H783">
        <v>6</v>
      </c>
      <c r="I783">
        <v>0</v>
      </c>
      <c r="J783">
        <v>0</v>
      </c>
      <c r="K783">
        <v>0</v>
      </c>
      <c r="L783">
        <v>0.33</v>
      </c>
    </row>
    <row r="784" spans="1:12" x14ac:dyDescent="0.3">
      <c r="A784" t="s">
        <v>146</v>
      </c>
      <c r="B784" t="s">
        <v>3410</v>
      </c>
      <c r="C784">
        <v>2020</v>
      </c>
      <c r="D784" t="s">
        <v>3416</v>
      </c>
      <c r="E784" t="s">
        <v>3461</v>
      </c>
      <c r="F784">
        <v>1080</v>
      </c>
      <c r="G784" t="s">
        <v>3461</v>
      </c>
      <c r="H784">
        <v>12</v>
      </c>
      <c r="I784">
        <v>0.42</v>
      </c>
      <c r="J784">
        <v>0</v>
      </c>
      <c r="K784">
        <v>0.42</v>
      </c>
      <c r="L784">
        <v>0.17</v>
      </c>
    </row>
    <row r="785" spans="1:12" x14ac:dyDescent="0.3">
      <c r="A785" t="s">
        <v>4087</v>
      </c>
      <c r="B785" t="s">
        <v>3410</v>
      </c>
      <c r="C785">
        <v>2020</v>
      </c>
      <c r="D785" t="s">
        <v>3414</v>
      </c>
      <c r="E785" t="s">
        <v>3509</v>
      </c>
      <c r="F785">
        <v>915</v>
      </c>
      <c r="G785" t="s">
        <v>3509</v>
      </c>
      <c r="H785">
        <v>10</v>
      </c>
      <c r="I785">
        <v>0</v>
      </c>
      <c r="J785">
        <v>0</v>
      </c>
      <c r="K785">
        <v>0</v>
      </c>
      <c r="L785">
        <v>0</v>
      </c>
    </row>
    <row r="786" spans="1:12" x14ac:dyDescent="0.3">
      <c r="A786" t="s">
        <v>4088</v>
      </c>
      <c r="B786" t="s">
        <v>3410</v>
      </c>
      <c r="C786">
        <v>2020</v>
      </c>
      <c r="D786" t="s">
        <v>3416</v>
      </c>
      <c r="E786" t="s">
        <v>860</v>
      </c>
      <c r="F786">
        <v>627</v>
      </c>
      <c r="G786" t="s">
        <v>860</v>
      </c>
      <c r="H786">
        <v>9</v>
      </c>
      <c r="I786">
        <v>0.43</v>
      </c>
      <c r="J786">
        <v>0.28999999999999998</v>
      </c>
      <c r="K786">
        <v>0.14000000000000001</v>
      </c>
      <c r="L786">
        <v>0</v>
      </c>
    </row>
    <row r="787" spans="1:12" x14ac:dyDescent="0.3">
      <c r="A787" t="s">
        <v>4089</v>
      </c>
      <c r="B787" t="s">
        <v>3410</v>
      </c>
      <c r="C787">
        <v>2020</v>
      </c>
      <c r="D787" t="s">
        <v>3416</v>
      </c>
      <c r="E787" t="s">
        <v>3447</v>
      </c>
      <c r="F787">
        <v>707</v>
      </c>
      <c r="G787" t="s">
        <v>3447</v>
      </c>
      <c r="H787">
        <v>8</v>
      </c>
      <c r="I787">
        <v>0</v>
      </c>
      <c r="J787">
        <v>0</v>
      </c>
      <c r="K787">
        <v>0</v>
      </c>
      <c r="L787">
        <v>0.25</v>
      </c>
    </row>
    <row r="788" spans="1:12" x14ac:dyDescent="0.3">
      <c r="A788" t="s">
        <v>4090</v>
      </c>
      <c r="B788" t="s">
        <v>3410</v>
      </c>
      <c r="C788">
        <v>2020</v>
      </c>
      <c r="D788" t="s">
        <v>3397</v>
      </c>
      <c r="E788" t="s">
        <v>3461</v>
      </c>
      <c r="F788">
        <v>1080</v>
      </c>
      <c r="G788" t="s">
        <v>3461</v>
      </c>
      <c r="H788">
        <v>12</v>
      </c>
      <c r="I788">
        <v>0</v>
      </c>
      <c r="J788">
        <v>0</v>
      </c>
      <c r="K788">
        <v>0</v>
      </c>
      <c r="L788">
        <v>0</v>
      </c>
    </row>
    <row r="789" spans="1:12" x14ac:dyDescent="0.3">
      <c r="A789" t="s">
        <v>4091</v>
      </c>
      <c r="B789" t="s">
        <v>3410</v>
      </c>
      <c r="C789">
        <v>2020</v>
      </c>
      <c r="D789" t="s">
        <v>3414</v>
      </c>
      <c r="E789" t="s">
        <v>874</v>
      </c>
      <c r="F789">
        <v>0</v>
      </c>
      <c r="G789" t="s">
        <v>874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 x14ac:dyDescent="0.3">
      <c r="A790" t="s">
        <v>1353</v>
      </c>
      <c r="B790" t="s">
        <v>3410</v>
      </c>
      <c r="C790">
        <v>2020</v>
      </c>
      <c r="D790" t="s">
        <v>3416</v>
      </c>
      <c r="E790" t="s">
        <v>869</v>
      </c>
      <c r="F790">
        <v>180</v>
      </c>
      <c r="G790" t="s">
        <v>869</v>
      </c>
      <c r="H790">
        <v>2</v>
      </c>
      <c r="I790">
        <v>0</v>
      </c>
      <c r="J790">
        <v>0</v>
      </c>
      <c r="K790">
        <v>0</v>
      </c>
      <c r="L790">
        <v>0</v>
      </c>
    </row>
    <row r="791" spans="1:12" x14ac:dyDescent="0.3">
      <c r="A791" t="s">
        <v>4092</v>
      </c>
      <c r="B791" t="s">
        <v>3410</v>
      </c>
      <c r="C791">
        <v>2020</v>
      </c>
      <c r="D791" t="s">
        <v>3416</v>
      </c>
      <c r="E791" t="s">
        <v>3441</v>
      </c>
      <c r="F791">
        <v>283</v>
      </c>
      <c r="G791" t="s">
        <v>3442</v>
      </c>
      <c r="H791">
        <v>6</v>
      </c>
      <c r="I791">
        <v>0.32</v>
      </c>
      <c r="J791">
        <v>0.32</v>
      </c>
      <c r="K791">
        <v>0</v>
      </c>
      <c r="L791">
        <v>0</v>
      </c>
    </row>
    <row r="792" spans="1:12" x14ac:dyDescent="0.3">
      <c r="A792" t="s">
        <v>4093</v>
      </c>
      <c r="B792" t="s">
        <v>3410</v>
      </c>
      <c r="C792">
        <v>2020</v>
      </c>
      <c r="D792" t="s">
        <v>3416</v>
      </c>
      <c r="E792" t="s">
        <v>3441</v>
      </c>
      <c r="F792">
        <v>36</v>
      </c>
      <c r="G792" t="s">
        <v>3442</v>
      </c>
      <c r="H792">
        <v>2</v>
      </c>
      <c r="I792">
        <v>2.5</v>
      </c>
      <c r="J792">
        <v>2.5</v>
      </c>
      <c r="K792">
        <v>0</v>
      </c>
      <c r="L792">
        <v>0</v>
      </c>
    </row>
    <row r="793" spans="1:12" x14ac:dyDescent="0.3">
      <c r="A793" t="s">
        <v>4094</v>
      </c>
      <c r="B793" t="s">
        <v>3410</v>
      </c>
      <c r="C793">
        <v>2020</v>
      </c>
      <c r="D793" t="s">
        <v>3411</v>
      </c>
      <c r="E793" t="s">
        <v>864</v>
      </c>
      <c r="F793">
        <v>270</v>
      </c>
      <c r="G793" t="s">
        <v>864</v>
      </c>
      <c r="H793">
        <v>3</v>
      </c>
      <c r="I793">
        <v>0.33</v>
      </c>
      <c r="J793">
        <v>0</v>
      </c>
      <c r="K793">
        <v>0.33</v>
      </c>
      <c r="L793">
        <v>0</v>
      </c>
    </row>
    <row r="794" spans="1:12" x14ac:dyDescent="0.3">
      <c r="A794" t="s">
        <v>4095</v>
      </c>
      <c r="B794" t="s">
        <v>3410</v>
      </c>
      <c r="C794">
        <v>2020</v>
      </c>
      <c r="D794" t="s">
        <v>3416</v>
      </c>
      <c r="E794" t="s">
        <v>3427</v>
      </c>
      <c r="F794">
        <v>63</v>
      </c>
      <c r="G794" t="s">
        <v>3427</v>
      </c>
      <c r="H794">
        <v>2</v>
      </c>
      <c r="I794">
        <v>0</v>
      </c>
      <c r="J794">
        <v>0</v>
      </c>
      <c r="K794">
        <v>0</v>
      </c>
      <c r="L794">
        <v>0</v>
      </c>
    </row>
    <row r="795" spans="1:12" x14ac:dyDescent="0.3">
      <c r="A795" t="s">
        <v>4096</v>
      </c>
      <c r="B795" t="s">
        <v>3410</v>
      </c>
      <c r="C795">
        <v>2020</v>
      </c>
      <c r="D795" t="s">
        <v>3416</v>
      </c>
      <c r="E795" t="s">
        <v>3412</v>
      </c>
      <c r="F795">
        <v>17</v>
      </c>
      <c r="G795" t="s">
        <v>3412</v>
      </c>
      <c r="H795">
        <v>1</v>
      </c>
      <c r="I795">
        <v>0</v>
      </c>
      <c r="J795">
        <v>0</v>
      </c>
      <c r="K795">
        <v>0</v>
      </c>
      <c r="L795">
        <v>0</v>
      </c>
    </row>
    <row r="796" spans="1:12" x14ac:dyDescent="0.3">
      <c r="A796" t="s">
        <v>61</v>
      </c>
      <c r="B796" t="s">
        <v>3410</v>
      </c>
      <c r="C796">
        <v>2020</v>
      </c>
      <c r="D796" t="s">
        <v>3411</v>
      </c>
      <c r="E796" t="s">
        <v>877</v>
      </c>
      <c r="F796">
        <v>667</v>
      </c>
      <c r="G796" t="s">
        <v>877</v>
      </c>
      <c r="H796">
        <v>8</v>
      </c>
      <c r="I796">
        <v>2.29</v>
      </c>
      <c r="J796">
        <v>0.67</v>
      </c>
      <c r="K796">
        <v>1.62</v>
      </c>
      <c r="L796">
        <v>0</v>
      </c>
    </row>
    <row r="797" spans="1:12" x14ac:dyDescent="0.3">
      <c r="A797" t="s">
        <v>301</v>
      </c>
      <c r="B797" t="s">
        <v>3410</v>
      </c>
      <c r="C797">
        <v>2020</v>
      </c>
      <c r="D797" t="s">
        <v>3414</v>
      </c>
      <c r="E797" t="s">
        <v>877</v>
      </c>
      <c r="F797">
        <v>720</v>
      </c>
      <c r="G797" t="s">
        <v>877</v>
      </c>
      <c r="H797">
        <v>8</v>
      </c>
      <c r="I797">
        <v>0</v>
      </c>
      <c r="J797">
        <v>0</v>
      </c>
      <c r="K797">
        <v>0</v>
      </c>
      <c r="L797">
        <v>0</v>
      </c>
    </row>
    <row r="798" spans="1:12" x14ac:dyDescent="0.3">
      <c r="A798" t="s">
        <v>263</v>
      </c>
      <c r="B798" t="s">
        <v>3410</v>
      </c>
      <c r="C798">
        <v>2020</v>
      </c>
      <c r="D798" t="s">
        <v>3416</v>
      </c>
      <c r="E798" t="s">
        <v>863</v>
      </c>
      <c r="F798">
        <v>395</v>
      </c>
      <c r="G798" t="s">
        <v>863</v>
      </c>
      <c r="H798">
        <v>8</v>
      </c>
      <c r="I798">
        <v>0.46</v>
      </c>
      <c r="J798">
        <v>0.23</v>
      </c>
      <c r="K798">
        <v>0.23</v>
      </c>
      <c r="L798">
        <v>0.23</v>
      </c>
    </row>
    <row r="799" spans="1:12" x14ac:dyDescent="0.3">
      <c r="A799" t="s">
        <v>358</v>
      </c>
      <c r="B799" t="s">
        <v>3410</v>
      </c>
      <c r="C799">
        <v>2020</v>
      </c>
      <c r="D799" t="s">
        <v>3416</v>
      </c>
      <c r="E799" t="s">
        <v>877</v>
      </c>
      <c r="F799">
        <v>270</v>
      </c>
      <c r="G799" t="s">
        <v>877</v>
      </c>
      <c r="H799">
        <v>3</v>
      </c>
      <c r="I799">
        <v>0.33</v>
      </c>
      <c r="J799">
        <v>0</v>
      </c>
      <c r="K799">
        <v>0.33</v>
      </c>
      <c r="L799">
        <v>0</v>
      </c>
    </row>
    <row r="800" spans="1:12" x14ac:dyDescent="0.3">
      <c r="A800" t="s">
        <v>4097</v>
      </c>
      <c r="B800" t="s">
        <v>3410</v>
      </c>
      <c r="C800">
        <v>2020</v>
      </c>
      <c r="D800" t="s">
        <v>3414</v>
      </c>
      <c r="E800" t="s">
        <v>860</v>
      </c>
      <c r="F800">
        <v>360</v>
      </c>
      <c r="G800" t="s">
        <v>860</v>
      </c>
      <c r="H800">
        <v>4</v>
      </c>
      <c r="I800">
        <v>0.25</v>
      </c>
      <c r="J800">
        <v>0</v>
      </c>
      <c r="K800">
        <v>0.25</v>
      </c>
      <c r="L800">
        <v>0</v>
      </c>
    </row>
    <row r="801" spans="1:12" x14ac:dyDescent="0.3">
      <c r="A801" t="s">
        <v>4098</v>
      </c>
      <c r="B801" t="s">
        <v>3410</v>
      </c>
      <c r="C801">
        <v>2020</v>
      </c>
      <c r="D801" t="s">
        <v>3414</v>
      </c>
      <c r="E801" t="s">
        <v>3536</v>
      </c>
      <c r="F801">
        <v>458</v>
      </c>
      <c r="G801" t="s">
        <v>3536</v>
      </c>
      <c r="H801">
        <v>6</v>
      </c>
      <c r="I801">
        <v>0</v>
      </c>
      <c r="J801">
        <v>0</v>
      </c>
      <c r="K801">
        <v>0</v>
      </c>
      <c r="L801">
        <v>0.2</v>
      </c>
    </row>
    <row r="802" spans="1:12" x14ac:dyDescent="0.3">
      <c r="A802" t="s">
        <v>4099</v>
      </c>
      <c r="B802" t="s">
        <v>3410</v>
      </c>
      <c r="C802">
        <v>2020</v>
      </c>
      <c r="D802" t="s">
        <v>3416</v>
      </c>
      <c r="E802" t="s">
        <v>3509</v>
      </c>
      <c r="F802">
        <v>570</v>
      </c>
      <c r="G802" t="s">
        <v>3509</v>
      </c>
      <c r="H802">
        <v>7</v>
      </c>
      <c r="I802">
        <v>0</v>
      </c>
      <c r="J802">
        <v>0</v>
      </c>
      <c r="K802">
        <v>0</v>
      </c>
      <c r="L802">
        <v>0.16</v>
      </c>
    </row>
    <row r="803" spans="1:12" x14ac:dyDescent="0.3">
      <c r="A803" t="s">
        <v>4100</v>
      </c>
      <c r="B803" t="s">
        <v>3410</v>
      </c>
      <c r="C803">
        <v>2020</v>
      </c>
      <c r="D803" t="s">
        <v>3414</v>
      </c>
      <c r="E803" t="s">
        <v>3483</v>
      </c>
      <c r="F803">
        <v>519</v>
      </c>
      <c r="G803" t="s">
        <v>3483</v>
      </c>
      <c r="H803">
        <v>6</v>
      </c>
      <c r="I803">
        <v>0</v>
      </c>
      <c r="J803">
        <v>0</v>
      </c>
      <c r="K803">
        <v>0</v>
      </c>
      <c r="L803">
        <v>0</v>
      </c>
    </row>
    <row r="804" spans="1:12" x14ac:dyDescent="0.3">
      <c r="A804" t="s">
        <v>4101</v>
      </c>
      <c r="B804" t="s">
        <v>3410</v>
      </c>
      <c r="C804">
        <v>2020</v>
      </c>
      <c r="D804" t="s">
        <v>3416</v>
      </c>
      <c r="E804" t="s">
        <v>3447</v>
      </c>
      <c r="F804">
        <v>603</v>
      </c>
      <c r="G804" t="s">
        <v>3447</v>
      </c>
      <c r="H804">
        <v>9</v>
      </c>
      <c r="I804">
        <v>0</v>
      </c>
      <c r="J804">
        <v>0</v>
      </c>
      <c r="K804">
        <v>0</v>
      </c>
      <c r="L804">
        <v>0</v>
      </c>
    </row>
    <row r="805" spans="1:12" x14ac:dyDescent="0.3">
      <c r="A805" t="s">
        <v>4102</v>
      </c>
      <c r="B805" t="s">
        <v>3410</v>
      </c>
      <c r="C805">
        <v>2020</v>
      </c>
      <c r="D805" t="s">
        <v>3397</v>
      </c>
      <c r="E805" t="s">
        <v>876</v>
      </c>
      <c r="F805">
        <v>360</v>
      </c>
      <c r="G805" t="s">
        <v>876</v>
      </c>
      <c r="H805">
        <v>4</v>
      </c>
      <c r="I805">
        <v>0</v>
      </c>
      <c r="J805">
        <v>0</v>
      </c>
      <c r="K805">
        <v>0</v>
      </c>
      <c r="L805">
        <v>0</v>
      </c>
    </row>
    <row r="806" spans="1:12" x14ac:dyDescent="0.3">
      <c r="A806" t="s">
        <v>4103</v>
      </c>
      <c r="B806" t="s">
        <v>3410</v>
      </c>
      <c r="C806">
        <v>2020</v>
      </c>
      <c r="D806" t="s">
        <v>3416</v>
      </c>
      <c r="E806" t="s">
        <v>3544</v>
      </c>
      <c r="F806">
        <v>90</v>
      </c>
      <c r="G806" t="s">
        <v>3544</v>
      </c>
      <c r="H806">
        <v>1</v>
      </c>
      <c r="I806">
        <v>0</v>
      </c>
      <c r="J806">
        <v>0</v>
      </c>
      <c r="K806">
        <v>0</v>
      </c>
      <c r="L806">
        <v>1</v>
      </c>
    </row>
    <row r="807" spans="1:12" x14ac:dyDescent="0.3">
      <c r="A807" t="s">
        <v>4104</v>
      </c>
      <c r="B807" t="s">
        <v>3410</v>
      </c>
      <c r="C807">
        <v>2020</v>
      </c>
      <c r="D807" t="s">
        <v>3411</v>
      </c>
      <c r="E807" t="s">
        <v>3642</v>
      </c>
      <c r="F807">
        <v>76</v>
      </c>
      <c r="G807" t="s">
        <v>3642</v>
      </c>
      <c r="H807">
        <v>1</v>
      </c>
      <c r="I807">
        <v>0</v>
      </c>
      <c r="J807">
        <v>0</v>
      </c>
      <c r="K807">
        <v>0</v>
      </c>
      <c r="L807">
        <v>0</v>
      </c>
    </row>
    <row r="808" spans="1:12" x14ac:dyDescent="0.3">
      <c r="A808" t="s">
        <v>4105</v>
      </c>
      <c r="B808" t="s">
        <v>3410</v>
      </c>
      <c r="C808">
        <v>2020</v>
      </c>
      <c r="D808" t="s">
        <v>3397</v>
      </c>
      <c r="E808" t="s">
        <v>3483</v>
      </c>
      <c r="F808">
        <v>0</v>
      </c>
      <c r="G808" t="s">
        <v>3483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 x14ac:dyDescent="0.3">
      <c r="A809" t="s">
        <v>4106</v>
      </c>
      <c r="B809" t="s">
        <v>3410</v>
      </c>
      <c r="C809">
        <v>2020</v>
      </c>
      <c r="D809" t="s">
        <v>3414</v>
      </c>
      <c r="E809" t="s">
        <v>867</v>
      </c>
      <c r="F809">
        <v>450</v>
      </c>
      <c r="G809" t="s">
        <v>867</v>
      </c>
      <c r="H809">
        <v>5</v>
      </c>
      <c r="I809">
        <v>0.4</v>
      </c>
      <c r="J809">
        <v>0.2</v>
      </c>
      <c r="K809">
        <v>0.2</v>
      </c>
      <c r="L809">
        <v>0.2</v>
      </c>
    </row>
    <row r="810" spans="1:12" x14ac:dyDescent="0.3">
      <c r="A810" t="s">
        <v>4107</v>
      </c>
      <c r="B810" t="s">
        <v>3410</v>
      </c>
      <c r="C810">
        <v>2020</v>
      </c>
      <c r="D810" t="s">
        <v>3411</v>
      </c>
      <c r="E810" t="s">
        <v>3642</v>
      </c>
      <c r="F810">
        <v>443</v>
      </c>
      <c r="G810" t="s">
        <v>3642</v>
      </c>
      <c r="H810">
        <v>7</v>
      </c>
      <c r="I810">
        <v>0</v>
      </c>
      <c r="J810">
        <v>0</v>
      </c>
      <c r="K810">
        <v>0</v>
      </c>
      <c r="L810">
        <v>0</v>
      </c>
    </row>
    <row r="811" spans="1:12" x14ac:dyDescent="0.3">
      <c r="A811" t="s">
        <v>4108</v>
      </c>
      <c r="B811" t="s">
        <v>3410</v>
      </c>
      <c r="C811">
        <v>2020</v>
      </c>
      <c r="D811" t="s">
        <v>3416</v>
      </c>
      <c r="E811" t="s">
        <v>3483</v>
      </c>
      <c r="F811">
        <v>540</v>
      </c>
      <c r="G811" t="s">
        <v>3483</v>
      </c>
      <c r="H811">
        <v>6</v>
      </c>
      <c r="I811">
        <v>0.67</v>
      </c>
      <c r="J811">
        <v>0.17</v>
      </c>
      <c r="K811">
        <v>0.5</v>
      </c>
      <c r="L811">
        <v>0</v>
      </c>
    </row>
    <row r="812" spans="1:12" x14ac:dyDescent="0.3">
      <c r="A812" t="s">
        <v>4109</v>
      </c>
      <c r="B812" t="s">
        <v>3410</v>
      </c>
      <c r="C812">
        <v>2020</v>
      </c>
      <c r="D812" t="s">
        <v>3397</v>
      </c>
      <c r="E812" t="s">
        <v>3527</v>
      </c>
      <c r="F812">
        <v>900</v>
      </c>
      <c r="G812" t="s">
        <v>3527</v>
      </c>
      <c r="H812">
        <v>10</v>
      </c>
      <c r="I812">
        <v>0</v>
      </c>
      <c r="J812">
        <v>0</v>
      </c>
      <c r="K812">
        <v>0</v>
      </c>
      <c r="L812">
        <v>0.2</v>
      </c>
    </row>
    <row r="813" spans="1:12" x14ac:dyDescent="0.3">
      <c r="A813" t="s">
        <v>4110</v>
      </c>
      <c r="B813" t="s">
        <v>3410</v>
      </c>
      <c r="C813">
        <v>2020</v>
      </c>
      <c r="D813" t="s">
        <v>3416</v>
      </c>
      <c r="E813" t="s">
        <v>3544</v>
      </c>
      <c r="F813">
        <v>228</v>
      </c>
      <c r="G813" t="s">
        <v>3544</v>
      </c>
      <c r="H813">
        <v>3</v>
      </c>
      <c r="I813">
        <v>0</v>
      </c>
      <c r="J813">
        <v>0</v>
      </c>
      <c r="K813">
        <v>0</v>
      </c>
      <c r="L813">
        <v>0</v>
      </c>
    </row>
    <row r="814" spans="1:12" x14ac:dyDescent="0.3">
      <c r="A814" t="s">
        <v>4111</v>
      </c>
      <c r="B814" t="s">
        <v>3410</v>
      </c>
      <c r="C814">
        <v>2020</v>
      </c>
      <c r="D814" t="s">
        <v>3414</v>
      </c>
      <c r="E814" t="s">
        <v>3461</v>
      </c>
      <c r="F814">
        <v>360</v>
      </c>
      <c r="G814" t="s">
        <v>3461</v>
      </c>
      <c r="H814">
        <v>4</v>
      </c>
      <c r="I814">
        <v>0</v>
      </c>
      <c r="J814">
        <v>0</v>
      </c>
      <c r="K814">
        <v>0</v>
      </c>
      <c r="L814">
        <v>0</v>
      </c>
    </row>
    <row r="815" spans="1:12" x14ac:dyDescent="0.3">
      <c r="A815" t="s">
        <v>4112</v>
      </c>
      <c r="B815" t="s">
        <v>3410</v>
      </c>
      <c r="C815">
        <v>2020</v>
      </c>
      <c r="D815" t="s">
        <v>3414</v>
      </c>
      <c r="E815" t="s">
        <v>3461</v>
      </c>
      <c r="F815">
        <v>0</v>
      </c>
      <c r="G815" t="s">
        <v>3461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 x14ac:dyDescent="0.3">
      <c r="A816" t="s">
        <v>4113</v>
      </c>
      <c r="B816" t="s">
        <v>3410</v>
      </c>
      <c r="C816">
        <v>2020</v>
      </c>
      <c r="D816" t="s">
        <v>3414</v>
      </c>
      <c r="E816" t="s">
        <v>3461</v>
      </c>
      <c r="F816">
        <v>340</v>
      </c>
      <c r="G816" t="s">
        <v>3461</v>
      </c>
      <c r="H816">
        <v>7</v>
      </c>
      <c r="I816">
        <v>0</v>
      </c>
      <c r="J816">
        <v>0</v>
      </c>
      <c r="K816">
        <v>0</v>
      </c>
      <c r="L816">
        <v>0</v>
      </c>
    </row>
    <row r="817" spans="1:12" x14ac:dyDescent="0.3">
      <c r="A817" t="s">
        <v>4114</v>
      </c>
      <c r="B817" t="s">
        <v>3410</v>
      </c>
      <c r="C817">
        <v>2020</v>
      </c>
      <c r="D817" t="s">
        <v>3414</v>
      </c>
      <c r="E817" t="s">
        <v>3483</v>
      </c>
      <c r="F817">
        <v>720</v>
      </c>
      <c r="G817" t="s">
        <v>3483</v>
      </c>
      <c r="H817">
        <v>8</v>
      </c>
      <c r="I817">
        <v>0.25</v>
      </c>
      <c r="J817">
        <v>0.13</v>
      </c>
      <c r="K817">
        <v>0.13</v>
      </c>
      <c r="L817">
        <v>0.13</v>
      </c>
    </row>
    <row r="818" spans="1:12" x14ac:dyDescent="0.3">
      <c r="A818" t="s">
        <v>4115</v>
      </c>
      <c r="B818" t="s">
        <v>3410</v>
      </c>
      <c r="C818">
        <v>2020</v>
      </c>
      <c r="D818" t="s">
        <v>3397</v>
      </c>
      <c r="E818" t="s">
        <v>3478</v>
      </c>
      <c r="F818">
        <v>0</v>
      </c>
      <c r="G818" t="s">
        <v>3478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 x14ac:dyDescent="0.3">
      <c r="A819" t="s">
        <v>359</v>
      </c>
      <c r="B819" t="s">
        <v>3410</v>
      </c>
      <c r="C819">
        <v>2020</v>
      </c>
      <c r="D819" t="s">
        <v>3397</v>
      </c>
      <c r="E819" t="s">
        <v>889</v>
      </c>
      <c r="F819">
        <v>540</v>
      </c>
      <c r="G819" t="s">
        <v>889</v>
      </c>
      <c r="H819">
        <v>6</v>
      </c>
      <c r="I819">
        <v>0</v>
      </c>
      <c r="J819">
        <v>0</v>
      </c>
      <c r="K819">
        <v>0</v>
      </c>
      <c r="L819">
        <v>0</v>
      </c>
    </row>
    <row r="820" spans="1:12" x14ac:dyDescent="0.3">
      <c r="A820" t="s">
        <v>4116</v>
      </c>
      <c r="B820" t="s">
        <v>3410</v>
      </c>
      <c r="C820">
        <v>2020</v>
      </c>
      <c r="D820" t="s">
        <v>3414</v>
      </c>
      <c r="E820" t="s">
        <v>3458</v>
      </c>
      <c r="F820">
        <v>0</v>
      </c>
      <c r="G820" t="s">
        <v>3458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 x14ac:dyDescent="0.3">
      <c r="A821" t="s">
        <v>4117</v>
      </c>
      <c r="B821" t="s">
        <v>3410</v>
      </c>
      <c r="C821">
        <v>2020</v>
      </c>
      <c r="D821" t="s">
        <v>3416</v>
      </c>
      <c r="E821" t="s">
        <v>3447</v>
      </c>
      <c r="F821">
        <v>90</v>
      </c>
      <c r="G821" t="s">
        <v>3447</v>
      </c>
      <c r="H821">
        <v>1</v>
      </c>
      <c r="I821">
        <v>0</v>
      </c>
      <c r="J821">
        <v>0</v>
      </c>
      <c r="K821">
        <v>0</v>
      </c>
      <c r="L821">
        <v>0</v>
      </c>
    </row>
    <row r="822" spans="1:12" x14ac:dyDescent="0.3">
      <c r="A822" t="s">
        <v>4118</v>
      </c>
      <c r="B822" t="s">
        <v>3410</v>
      </c>
      <c r="C822">
        <v>2020</v>
      </c>
      <c r="D822" t="s">
        <v>3411</v>
      </c>
      <c r="E822" t="s">
        <v>883</v>
      </c>
      <c r="F822">
        <v>56</v>
      </c>
      <c r="G822" t="s">
        <v>883</v>
      </c>
      <c r="H822">
        <v>1</v>
      </c>
      <c r="I822">
        <v>1.61</v>
      </c>
      <c r="J822">
        <v>1.61</v>
      </c>
      <c r="K822">
        <v>0</v>
      </c>
      <c r="L822">
        <v>0</v>
      </c>
    </row>
    <row r="823" spans="1:12" x14ac:dyDescent="0.3">
      <c r="A823" t="s">
        <v>4119</v>
      </c>
      <c r="B823" t="s">
        <v>3410</v>
      </c>
      <c r="C823">
        <v>2020</v>
      </c>
      <c r="D823" t="s">
        <v>3416</v>
      </c>
      <c r="E823" t="s">
        <v>3449</v>
      </c>
      <c r="F823">
        <v>540</v>
      </c>
      <c r="G823" t="s">
        <v>3449</v>
      </c>
      <c r="H823">
        <v>10</v>
      </c>
      <c r="I823">
        <v>0.17</v>
      </c>
      <c r="J823">
        <v>0.17</v>
      </c>
      <c r="K823">
        <v>0</v>
      </c>
      <c r="L823">
        <v>0.17</v>
      </c>
    </row>
    <row r="824" spans="1:12" x14ac:dyDescent="0.3">
      <c r="A824" t="s">
        <v>4120</v>
      </c>
      <c r="B824" t="s">
        <v>3410</v>
      </c>
      <c r="C824">
        <v>2020</v>
      </c>
      <c r="D824" t="s">
        <v>3414</v>
      </c>
      <c r="E824" t="s">
        <v>3511</v>
      </c>
      <c r="F824">
        <v>157</v>
      </c>
      <c r="G824" t="s">
        <v>3511</v>
      </c>
      <c r="H824">
        <v>3</v>
      </c>
      <c r="I824">
        <v>0</v>
      </c>
      <c r="J824">
        <v>0</v>
      </c>
      <c r="K824">
        <v>0</v>
      </c>
      <c r="L824">
        <v>0</v>
      </c>
    </row>
    <row r="825" spans="1:12" x14ac:dyDescent="0.3">
      <c r="A825" t="s">
        <v>4121</v>
      </c>
      <c r="B825" t="s">
        <v>3410</v>
      </c>
      <c r="C825">
        <v>2020</v>
      </c>
      <c r="D825" t="s">
        <v>3414</v>
      </c>
      <c r="E825" t="s">
        <v>3544</v>
      </c>
      <c r="F825">
        <v>180</v>
      </c>
      <c r="G825" t="s">
        <v>884</v>
      </c>
      <c r="H825">
        <v>2</v>
      </c>
      <c r="I825">
        <v>0</v>
      </c>
      <c r="J825">
        <v>0</v>
      </c>
      <c r="K825">
        <v>0</v>
      </c>
      <c r="L825">
        <v>0</v>
      </c>
    </row>
    <row r="826" spans="1:12" x14ac:dyDescent="0.3">
      <c r="A826" t="s">
        <v>4122</v>
      </c>
      <c r="B826" t="s">
        <v>3410</v>
      </c>
      <c r="C826">
        <v>2020</v>
      </c>
      <c r="D826" t="s">
        <v>3397</v>
      </c>
      <c r="E826" t="s">
        <v>3441</v>
      </c>
      <c r="F826">
        <v>900</v>
      </c>
      <c r="G826" t="s">
        <v>3442</v>
      </c>
      <c r="H826">
        <v>10</v>
      </c>
      <c r="I826">
        <v>0</v>
      </c>
      <c r="J826">
        <v>0</v>
      </c>
      <c r="K826">
        <v>0</v>
      </c>
      <c r="L826">
        <v>0</v>
      </c>
    </row>
    <row r="827" spans="1:12" x14ac:dyDescent="0.3">
      <c r="A827" t="s">
        <v>4123</v>
      </c>
      <c r="B827" t="s">
        <v>3410</v>
      </c>
      <c r="C827">
        <v>2020</v>
      </c>
      <c r="D827" t="s">
        <v>3416</v>
      </c>
      <c r="E827" t="s">
        <v>3544</v>
      </c>
      <c r="F827">
        <v>301</v>
      </c>
      <c r="G827" t="s">
        <v>864</v>
      </c>
      <c r="H827">
        <v>4</v>
      </c>
      <c r="I827">
        <v>0</v>
      </c>
      <c r="J827">
        <v>0</v>
      </c>
      <c r="K827">
        <v>0</v>
      </c>
      <c r="L827">
        <v>0</v>
      </c>
    </row>
    <row r="828" spans="1:12" x14ac:dyDescent="0.3">
      <c r="A828" t="s">
        <v>4124</v>
      </c>
      <c r="B828" t="s">
        <v>3410</v>
      </c>
      <c r="C828">
        <v>2020</v>
      </c>
      <c r="D828" t="s">
        <v>3414</v>
      </c>
      <c r="E828" t="s">
        <v>3511</v>
      </c>
      <c r="F828">
        <v>450</v>
      </c>
      <c r="G828" t="s">
        <v>3511</v>
      </c>
      <c r="H828">
        <v>5</v>
      </c>
      <c r="I828">
        <v>0.2</v>
      </c>
      <c r="J828">
        <v>0</v>
      </c>
      <c r="K828">
        <v>0.2</v>
      </c>
      <c r="L828">
        <v>0.4</v>
      </c>
    </row>
    <row r="829" spans="1:12" x14ac:dyDescent="0.3">
      <c r="A829" t="s">
        <v>4125</v>
      </c>
      <c r="B829" t="s">
        <v>3410</v>
      </c>
      <c r="C829">
        <v>2020</v>
      </c>
      <c r="D829" t="s">
        <v>3414</v>
      </c>
      <c r="E829" t="s">
        <v>875</v>
      </c>
      <c r="F829">
        <v>0</v>
      </c>
      <c r="G829" t="s">
        <v>875</v>
      </c>
      <c r="H829">
        <v>1</v>
      </c>
      <c r="I829">
        <v>0</v>
      </c>
      <c r="J829">
        <v>0</v>
      </c>
      <c r="K829">
        <v>0</v>
      </c>
      <c r="L829">
        <v>0</v>
      </c>
    </row>
    <row r="830" spans="1:12" x14ac:dyDescent="0.3">
      <c r="A830" t="s">
        <v>4126</v>
      </c>
      <c r="B830" t="s">
        <v>3410</v>
      </c>
      <c r="C830">
        <v>2020</v>
      </c>
      <c r="D830" t="s">
        <v>3397</v>
      </c>
      <c r="E830" t="s">
        <v>3420</v>
      </c>
      <c r="F830">
        <v>0</v>
      </c>
      <c r="G830" t="s">
        <v>3420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 x14ac:dyDescent="0.3">
      <c r="A831" t="s">
        <v>4127</v>
      </c>
      <c r="B831" t="s">
        <v>3410</v>
      </c>
      <c r="C831">
        <v>2020</v>
      </c>
      <c r="D831" t="s">
        <v>3414</v>
      </c>
      <c r="E831" t="s">
        <v>3481</v>
      </c>
      <c r="F831">
        <v>324</v>
      </c>
      <c r="G831" t="s">
        <v>3481</v>
      </c>
      <c r="H831">
        <v>4</v>
      </c>
      <c r="I831">
        <v>0</v>
      </c>
      <c r="J831">
        <v>0</v>
      </c>
      <c r="K831">
        <v>0</v>
      </c>
      <c r="L831">
        <v>0.28000000000000003</v>
      </c>
    </row>
    <row r="832" spans="1:12" x14ac:dyDescent="0.3">
      <c r="A832" t="s">
        <v>4128</v>
      </c>
      <c r="B832" t="s">
        <v>3410</v>
      </c>
      <c r="C832">
        <v>2020</v>
      </c>
      <c r="D832" t="s">
        <v>3416</v>
      </c>
      <c r="E832" t="s">
        <v>3481</v>
      </c>
      <c r="F832">
        <v>630</v>
      </c>
      <c r="G832" t="s">
        <v>3481</v>
      </c>
      <c r="H832">
        <v>7</v>
      </c>
      <c r="I832">
        <v>0.28999999999999998</v>
      </c>
      <c r="J832">
        <v>0.14000000000000001</v>
      </c>
      <c r="K832">
        <v>0.14000000000000001</v>
      </c>
      <c r="L832">
        <v>0.14000000000000001</v>
      </c>
    </row>
    <row r="833" spans="1:12" x14ac:dyDescent="0.3">
      <c r="A833" t="s">
        <v>4129</v>
      </c>
      <c r="B833" t="s">
        <v>3410</v>
      </c>
      <c r="C833">
        <v>2020</v>
      </c>
      <c r="D833" t="s">
        <v>3414</v>
      </c>
      <c r="E833" t="s">
        <v>3432</v>
      </c>
      <c r="F833">
        <v>180</v>
      </c>
      <c r="G833" t="s">
        <v>3432</v>
      </c>
      <c r="H833">
        <v>2</v>
      </c>
      <c r="I833">
        <v>0</v>
      </c>
      <c r="J833">
        <v>0</v>
      </c>
      <c r="K833">
        <v>0</v>
      </c>
      <c r="L833">
        <v>0.5</v>
      </c>
    </row>
    <row r="834" spans="1:12" x14ac:dyDescent="0.3">
      <c r="A834" t="s">
        <v>4130</v>
      </c>
      <c r="B834" t="s">
        <v>3410</v>
      </c>
      <c r="C834">
        <v>2020</v>
      </c>
      <c r="D834" t="s">
        <v>3414</v>
      </c>
      <c r="E834" t="s">
        <v>3489</v>
      </c>
      <c r="F834">
        <v>271</v>
      </c>
      <c r="G834" t="s">
        <v>3489</v>
      </c>
      <c r="H834">
        <v>4</v>
      </c>
      <c r="I834">
        <v>0</v>
      </c>
      <c r="J834">
        <v>0</v>
      </c>
      <c r="K834">
        <v>0</v>
      </c>
      <c r="L834">
        <v>0</v>
      </c>
    </row>
    <row r="835" spans="1:12" x14ac:dyDescent="0.3">
      <c r="A835" t="s">
        <v>4131</v>
      </c>
      <c r="B835" t="s">
        <v>3410</v>
      </c>
      <c r="C835">
        <v>2020</v>
      </c>
      <c r="D835" t="s">
        <v>3411</v>
      </c>
      <c r="E835" t="s">
        <v>883</v>
      </c>
      <c r="F835">
        <v>34</v>
      </c>
      <c r="G835" t="s">
        <v>883</v>
      </c>
      <c r="H835">
        <v>1</v>
      </c>
      <c r="I835">
        <v>0</v>
      </c>
      <c r="J835">
        <v>0</v>
      </c>
      <c r="K835">
        <v>0</v>
      </c>
      <c r="L835">
        <v>0</v>
      </c>
    </row>
    <row r="836" spans="1:12" x14ac:dyDescent="0.3">
      <c r="A836" t="s">
        <v>4132</v>
      </c>
      <c r="B836" t="s">
        <v>3410</v>
      </c>
      <c r="C836">
        <v>2020</v>
      </c>
      <c r="D836" t="s">
        <v>3416</v>
      </c>
      <c r="E836" t="s">
        <v>3536</v>
      </c>
      <c r="F836">
        <v>73</v>
      </c>
      <c r="G836" t="s">
        <v>3536</v>
      </c>
      <c r="H836">
        <v>4</v>
      </c>
      <c r="I836">
        <v>0</v>
      </c>
      <c r="J836">
        <v>0</v>
      </c>
      <c r="K836">
        <v>0</v>
      </c>
      <c r="L836">
        <v>0</v>
      </c>
    </row>
    <row r="837" spans="1:12" x14ac:dyDescent="0.3">
      <c r="A837" t="s">
        <v>4133</v>
      </c>
      <c r="B837" t="s">
        <v>3410</v>
      </c>
      <c r="C837">
        <v>2020</v>
      </c>
      <c r="D837" t="s">
        <v>3414</v>
      </c>
      <c r="E837" t="s">
        <v>3418</v>
      </c>
      <c r="F837">
        <v>810</v>
      </c>
      <c r="G837" t="s">
        <v>3418</v>
      </c>
      <c r="H837">
        <v>9</v>
      </c>
      <c r="I837">
        <v>0</v>
      </c>
      <c r="J837">
        <v>0</v>
      </c>
      <c r="K837">
        <v>0</v>
      </c>
      <c r="L837">
        <v>0.44</v>
      </c>
    </row>
    <row r="838" spans="1:12" x14ac:dyDescent="0.3">
      <c r="A838" t="s">
        <v>4134</v>
      </c>
      <c r="B838" t="s">
        <v>3410</v>
      </c>
      <c r="C838">
        <v>2020</v>
      </c>
      <c r="D838" t="s">
        <v>3411</v>
      </c>
      <c r="E838" t="s">
        <v>3476</v>
      </c>
      <c r="F838">
        <v>787</v>
      </c>
      <c r="G838" t="s">
        <v>3476</v>
      </c>
      <c r="H838">
        <v>11</v>
      </c>
      <c r="I838">
        <v>0.11</v>
      </c>
      <c r="J838">
        <v>0.11</v>
      </c>
      <c r="K838">
        <v>0</v>
      </c>
      <c r="L838">
        <v>0.56999999999999995</v>
      </c>
    </row>
    <row r="839" spans="1:12" x14ac:dyDescent="0.3">
      <c r="A839" t="s">
        <v>4135</v>
      </c>
      <c r="B839" t="s">
        <v>3410</v>
      </c>
      <c r="C839">
        <v>2020</v>
      </c>
      <c r="D839" t="s">
        <v>3416</v>
      </c>
      <c r="E839" t="s">
        <v>3642</v>
      </c>
      <c r="F839">
        <v>180</v>
      </c>
      <c r="G839" t="s">
        <v>3642</v>
      </c>
      <c r="H839">
        <v>2</v>
      </c>
      <c r="I839">
        <v>0</v>
      </c>
      <c r="J839">
        <v>0</v>
      </c>
      <c r="K839">
        <v>0</v>
      </c>
      <c r="L839">
        <v>0</v>
      </c>
    </row>
    <row r="840" spans="1:12" x14ac:dyDescent="0.3">
      <c r="A840" t="s">
        <v>4136</v>
      </c>
      <c r="B840" t="s">
        <v>3410</v>
      </c>
      <c r="C840">
        <v>2020</v>
      </c>
      <c r="D840" t="s">
        <v>3416</v>
      </c>
      <c r="E840" t="s">
        <v>890</v>
      </c>
      <c r="F840">
        <v>453</v>
      </c>
      <c r="G840" t="s">
        <v>890</v>
      </c>
      <c r="H840">
        <v>7</v>
      </c>
      <c r="I840">
        <v>0.99</v>
      </c>
      <c r="J840">
        <v>0.4</v>
      </c>
      <c r="K840">
        <v>0.6</v>
      </c>
      <c r="L840">
        <v>0</v>
      </c>
    </row>
    <row r="841" spans="1:12" x14ac:dyDescent="0.3">
      <c r="A841" t="s">
        <v>4137</v>
      </c>
      <c r="B841" t="s">
        <v>3410</v>
      </c>
      <c r="C841">
        <v>2020</v>
      </c>
      <c r="D841" t="s">
        <v>3416</v>
      </c>
      <c r="E841" t="s">
        <v>870</v>
      </c>
      <c r="F841">
        <v>298</v>
      </c>
      <c r="G841" t="s">
        <v>870</v>
      </c>
      <c r="H841">
        <v>7</v>
      </c>
      <c r="I841">
        <v>0</v>
      </c>
      <c r="J841">
        <v>0</v>
      </c>
      <c r="K841">
        <v>0</v>
      </c>
      <c r="L841">
        <v>0.3</v>
      </c>
    </row>
    <row r="842" spans="1:12" x14ac:dyDescent="0.3">
      <c r="A842" t="s">
        <v>4138</v>
      </c>
      <c r="B842" t="s">
        <v>3410</v>
      </c>
      <c r="C842">
        <v>2020</v>
      </c>
      <c r="D842" t="s">
        <v>3416</v>
      </c>
      <c r="E842" t="s">
        <v>3489</v>
      </c>
      <c r="F842">
        <v>0</v>
      </c>
      <c r="G842" t="s">
        <v>3489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 x14ac:dyDescent="0.3">
      <c r="A843" t="s">
        <v>4139</v>
      </c>
      <c r="B843" t="s">
        <v>3410</v>
      </c>
      <c r="C843">
        <v>2020</v>
      </c>
      <c r="D843" t="s">
        <v>3397</v>
      </c>
      <c r="E843" t="s">
        <v>3461</v>
      </c>
      <c r="F843">
        <v>0</v>
      </c>
      <c r="G843" t="s">
        <v>3461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 x14ac:dyDescent="0.3">
      <c r="A844" t="s">
        <v>4140</v>
      </c>
      <c r="B844" t="s">
        <v>3410</v>
      </c>
      <c r="C844">
        <v>2020</v>
      </c>
      <c r="D844" t="s">
        <v>3414</v>
      </c>
      <c r="E844" t="s">
        <v>883</v>
      </c>
      <c r="F844">
        <v>360</v>
      </c>
      <c r="G844" t="s">
        <v>883</v>
      </c>
      <c r="H844">
        <v>5</v>
      </c>
      <c r="I844">
        <v>0</v>
      </c>
      <c r="J844">
        <v>0</v>
      </c>
      <c r="K844">
        <v>0</v>
      </c>
      <c r="L844">
        <v>0.25</v>
      </c>
    </row>
    <row r="845" spans="1:12" x14ac:dyDescent="0.3">
      <c r="A845" t="s">
        <v>4141</v>
      </c>
      <c r="B845" t="s">
        <v>3410</v>
      </c>
      <c r="C845">
        <v>2020</v>
      </c>
      <c r="D845" t="s">
        <v>3416</v>
      </c>
      <c r="E845" t="s">
        <v>3514</v>
      </c>
      <c r="F845">
        <v>74</v>
      </c>
      <c r="G845" t="s">
        <v>3514</v>
      </c>
      <c r="H845">
        <v>2</v>
      </c>
      <c r="I845">
        <v>0</v>
      </c>
      <c r="J845">
        <v>0</v>
      </c>
      <c r="K845">
        <v>0</v>
      </c>
      <c r="L845">
        <v>0</v>
      </c>
    </row>
    <row r="846" spans="1:12" x14ac:dyDescent="0.3">
      <c r="A846" t="s">
        <v>4142</v>
      </c>
      <c r="B846" t="s">
        <v>3410</v>
      </c>
      <c r="C846">
        <v>2020</v>
      </c>
      <c r="D846" t="s">
        <v>3414</v>
      </c>
      <c r="E846" t="s">
        <v>3560</v>
      </c>
      <c r="F846">
        <v>568</v>
      </c>
      <c r="G846" t="s">
        <v>3560</v>
      </c>
      <c r="H846">
        <v>8</v>
      </c>
      <c r="I846">
        <v>0.16</v>
      </c>
      <c r="J846">
        <v>0.16</v>
      </c>
      <c r="K846">
        <v>0</v>
      </c>
      <c r="L846">
        <v>0</v>
      </c>
    </row>
    <row r="847" spans="1:12" x14ac:dyDescent="0.3">
      <c r="A847" t="s">
        <v>4143</v>
      </c>
      <c r="B847" t="s">
        <v>3410</v>
      </c>
      <c r="C847">
        <v>2020</v>
      </c>
      <c r="D847" t="s">
        <v>3414</v>
      </c>
      <c r="E847" t="s">
        <v>3560</v>
      </c>
      <c r="F847">
        <v>833</v>
      </c>
      <c r="G847" t="s">
        <v>3560</v>
      </c>
      <c r="H847">
        <v>10</v>
      </c>
      <c r="I847">
        <v>0.43</v>
      </c>
      <c r="J847">
        <v>0</v>
      </c>
      <c r="K847">
        <v>0.43</v>
      </c>
      <c r="L847">
        <v>0.11</v>
      </c>
    </row>
    <row r="848" spans="1:12" x14ac:dyDescent="0.3">
      <c r="A848" t="s">
        <v>4144</v>
      </c>
      <c r="B848" t="s">
        <v>3410</v>
      </c>
      <c r="C848">
        <v>2020</v>
      </c>
      <c r="D848" t="s">
        <v>3414</v>
      </c>
      <c r="E848" t="s">
        <v>3560</v>
      </c>
      <c r="F848">
        <v>103</v>
      </c>
      <c r="G848" t="s">
        <v>3560</v>
      </c>
      <c r="H848">
        <v>4</v>
      </c>
      <c r="I848">
        <v>0</v>
      </c>
      <c r="J848">
        <v>0</v>
      </c>
      <c r="K848">
        <v>0</v>
      </c>
      <c r="L848">
        <v>0</v>
      </c>
    </row>
    <row r="849" spans="1:12" x14ac:dyDescent="0.3">
      <c r="A849" t="s">
        <v>4145</v>
      </c>
      <c r="B849" t="s">
        <v>3410</v>
      </c>
      <c r="C849">
        <v>2020</v>
      </c>
      <c r="D849" t="s">
        <v>3414</v>
      </c>
      <c r="E849" t="s">
        <v>3511</v>
      </c>
      <c r="F849">
        <v>414</v>
      </c>
      <c r="G849" t="s">
        <v>3511</v>
      </c>
      <c r="H849">
        <v>5</v>
      </c>
      <c r="I849">
        <v>0</v>
      </c>
      <c r="J849">
        <v>0</v>
      </c>
      <c r="K849">
        <v>0</v>
      </c>
      <c r="L849">
        <v>0.22</v>
      </c>
    </row>
    <row r="850" spans="1:12" x14ac:dyDescent="0.3">
      <c r="A850" t="s">
        <v>4146</v>
      </c>
      <c r="B850" t="s">
        <v>3410</v>
      </c>
      <c r="C850">
        <v>2020</v>
      </c>
      <c r="D850" t="s">
        <v>3416</v>
      </c>
      <c r="E850" t="s">
        <v>3511</v>
      </c>
      <c r="F850">
        <v>92</v>
      </c>
      <c r="G850" t="s">
        <v>3511</v>
      </c>
      <c r="H850">
        <v>2</v>
      </c>
      <c r="I850">
        <v>0</v>
      </c>
      <c r="J850">
        <v>0</v>
      </c>
      <c r="K850">
        <v>0</v>
      </c>
      <c r="L850">
        <v>0</v>
      </c>
    </row>
    <row r="851" spans="1:12" x14ac:dyDescent="0.3">
      <c r="A851" t="s">
        <v>4147</v>
      </c>
      <c r="B851" t="s">
        <v>3410</v>
      </c>
      <c r="C851">
        <v>2020</v>
      </c>
      <c r="D851" t="s">
        <v>3397</v>
      </c>
      <c r="E851" t="s">
        <v>3449</v>
      </c>
      <c r="F851">
        <v>0</v>
      </c>
      <c r="G851" t="s">
        <v>3449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 x14ac:dyDescent="0.3">
      <c r="A852" t="s">
        <v>4148</v>
      </c>
      <c r="B852" t="s">
        <v>3410</v>
      </c>
      <c r="C852">
        <v>2020</v>
      </c>
      <c r="D852" t="s">
        <v>3414</v>
      </c>
      <c r="E852" t="s">
        <v>3449</v>
      </c>
      <c r="F852">
        <v>235</v>
      </c>
      <c r="G852" t="s">
        <v>3449</v>
      </c>
      <c r="H852">
        <v>3</v>
      </c>
      <c r="I852">
        <v>0</v>
      </c>
      <c r="J852">
        <v>0</v>
      </c>
      <c r="K852">
        <v>0</v>
      </c>
      <c r="L852">
        <v>0.38</v>
      </c>
    </row>
    <row r="853" spans="1:12" x14ac:dyDescent="0.3">
      <c r="A853" t="s">
        <v>4149</v>
      </c>
      <c r="B853" t="s">
        <v>3410</v>
      </c>
      <c r="C853">
        <v>2020</v>
      </c>
      <c r="D853" t="s">
        <v>3414</v>
      </c>
      <c r="E853" t="s">
        <v>3449</v>
      </c>
      <c r="F853">
        <v>485</v>
      </c>
      <c r="G853" t="s">
        <v>3449</v>
      </c>
      <c r="H853">
        <v>6</v>
      </c>
      <c r="I853">
        <v>0</v>
      </c>
      <c r="J853">
        <v>0</v>
      </c>
      <c r="K853">
        <v>0</v>
      </c>
      <c r="L853">
        <v>0.37</v>
      </c>
    </row>
    <row r="854" spans="1:12" x14ac:dyDescent="0.3">
      <c r="A854" t="s">
        <v>2422</v>
      </c>
      <c r="B854" t="s">
        <v>3410</v>
      </c>
      <c r="C854">
        <v>2020</v>
      </c>
      <c r="D854" t="s">
        <v>3416</v>
      </c>
      <c r="E854" t="s">
        <v>860</v>
      </c>
      <c r="F854">
        <v>427</v>
      </c>
      <c r="G854" t="s">
        <v>860</v>
      </c>
      <c r="H854">
        <v>6</v>
      </c>
      <c r="I854">
        <v>0.21</v>
      </c>
      <c r="J854">
        <v>0.21</v>
      </c>
      <c r="K854">
        <v>0</v>
      </c>
      <c r="L854">
        <v>0.21</v>
      </c>
    </row>
    <row r="855" spans="1:12" x14ac:dyDescent="0.3">
      <c r="A855" t="s">
        <v>4150</v>
      </c>
      <c r="B855" t="s">
        <v>3410</v>
      </c>
      <c r="C855">
        <v>2020</v>
      </c>
      <c r="D855" t="s">
        <v>3411</v>
      </c>
      <c r="E855" t="s">
        <v>3441</v>
      </c>
      <c r="F855">
        <v>0</v>
      </c>
      <c r="G855" t="s">
        <v>3442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 x14ac:dyDescent="0.3">
      <c r="A856" t="s">
        <v>4151</v>
      </c>
      <c r="B856" t="s">
        <v>3410</v>
      </c>
      <c r="C856">
        <v>2020</v>
      </c>
      <c r="D856" t="s">
        <v>3416</v>
      </c>
      <c r="E856" t="s">
        <v>883</v>
      </c>
      <c r="F856">
        <v>164</v>
      </c>
      <c r="G856" t="s">
        <v>883</v>
      </c>
      <c r="H856">
        <v>2</v>
      </c>
      <c r="I856">
        <v>0.55000000000000004</v>
      </c>
      <c r="J856">
        <v>0.55000000000000004</v>
      </c>
      <c r="K856">
        <v>0</v>
      </c>
      <c r="L856">
        <v>0</v>
      </c>
    </row>
    <row r="857" spans="1:12" x14ac:dyDescent="0.3">
      <c r="A857" t="s">
        <v>4152</v>
      </c>
      <c r="B857" t="s">
        <v>3410</v>
      </c>
      <c r="C857">
        <v>2020</v>
      </c>
      <c r="D857" t="s">
        <v>3416</v>
      </c>
      <c r="E857" t="s">
        <v>3420</v>
      </c>
      <c r="F857">
        <v>628</v>
      </c>
      <c r="G857" t="s">
        <v>3420</v>
      </c>
      <c r="H857">
        <v>8</v>
      </c>
      <c r="I857">
        <v>0.28999999999999998</v>
      </c>
      <c r="J857">
        <v>0.14000000000000001</v>
      </c>
      <c r="K857">
        <v>0.14000000000000001</v>
      </c>
      <c r="L857">
        <v>0.56999999999999995</v>
      </c>
    </row>
    <row r="858" spans="1:12" x14ac:dyDescent="0.3">
      <c r="A858" t="s">
        <v>4153</v>
      </c>
      <c r="B858" t="s">
        <v>3410</v>
      </c>
      <c r="C858">
        <v>2020</v>
      </c>
      <c r="D858" t="s">
        <v>3411</v>
      </c>
      <c r="E858" t="s">
        <v>3478</v>
      </c>
      <c r="F858">
        <v>268</v>
      </c>
      <c r="G858" t="s">
        <v>3478</v>
      </c>
      <c r="H858">
        <v>5</v>
      </c>
      <c r="I858">
        <v>0.67</v>
      </c>
      <c r="J858">
        <v>0.34</v>
      </c>
      <c r="K858">
        <v>0.34</v>
      </c>
      <c r="L858">
        <v>0</v>
      </c>
    </row>
    <row r="859" spans="1:12" x14ac:dyDescent="0.3">
      <c r="A859" t="s">
        <v>4154</v>
      </c>
      <c r="B859" t="s">
        <v>3410</v>
      </c>
      <c r="C859">
        <v>2020</v>
      </c>
      <c r="D859" t="s">
        <v>3416</v>
      </c>
      <c r="E859" t="s">
        <v>895</v>
      </c>
      <c r="F859">
        <v>206</v>
      </c>
      <c r="G859" t="s">
        <v>895</v>
      </c>
      <c r="H859">
        <v>3</v>
      </c>
      <c r="I859">
        <v>0</v>
      </c>
      <c r="J859">
        <v>0</v>
      </c>
      <c r="K859">
        <v>0</v>
      </c>
      <c r="L859">
        <v>0.44</v>
      </c>
    </row>
    <row r="860" spans="1:12" x14ac:dyDescent="0.3">
      <c r="A860" t="s">
        <v>4155</v>
      </c>
      <c r="B860" t="s">
        <v>3410</v>
      </c>
      <c r="C860">
        <v>2020</v>
      </c>
      <c r="D860" t="s">
        <v>3397</v>
      </c>
      <c r="E860" t="s">
        <v>3536</v>
      </c>
      <c r="F860">
        <v>0</v>
      </c>
      <c r="G860" t="s">
        <v>3536</v>
      </c>
      <c r="H860">
        <v>0</v>
      </c>
      <c r="I860">
        <v>0</v>
      </c>
      <c r="J860">
        <v>0</v>
      </c>
      <c r="K860">
        <v>0</v>
      </c>
      <c r="L860">
        <v>0</v>
      </c>
    </row>
    <row r="861" spans="1:12" x14ac:dyDescent="0.3">
      <c r="A861" t="s">
        <v>4156</v>
      </c>
      <c r="B861" t="s">
        <v>3410</v>
      </c>
      <c r="C861">
        <v>2020</v>
      </c>
      <c r="D861" t="s">
        <v>3414</v>
      </c>
      <c r="E861" t="s">
        <v>3449</v>
      </c>
      <c r="F861">
        <v>90</v>
      </c>
      <c r="G861" t="s">
        <v>3449</v>
      </c>
      <c r="H861">
        <v>1</v>
      </c>
      <c r="I861">
        <v>0</v>
      </c>
      <c r="J861">
        <v>0</v>
      </c>
      <c r="K861">
        <v>0</v>
      </c>
      <c r="L861">
        <v>0</v>
      </c>
    </row>
    <row r="862" spans="1:12" x14ac:dyDescent="0.3">
      <c r="A862" t="s">
        <v>4157</v>
      </c>
      <c r="B862" t="s">
        <v>3410</v>
      </c>
      <c r="C862">
        <v>2020</v>
      </c>
      <c r="D862" t="s">
        <v>3416</v>
      </c>
      <c r="E862" t="s">
        <v>3481</v>
      </c>
      <c r="F862">
        <v>190</v>
      </c>
      <c r="G862" t="s">
        <v>3481</v>
      </c>
      <c r="H862">
        <v>4</v>
      </c>
      <c r="I862">
        <v>0</v>
      </c>
      <c r="J862">
        <v>0</v>
      </c>
      <c r="K862">
        <v>0</v>
      </c>
      <c r="L862">
        <v>0.95</v>
      </c>
    </row>
    <row r="863" spans="1:12" x14ac:dyDescent="0.3">
      <c r="A863" t="s">
        <v>4158</v>
      </c>
      <c r="B863" t="s">
        <v>3410</v>
      </c>
      <c r="C863">
        <v>2020</v>
      </c>
      <c r="D863" t="s">
        <v>3414</v>
      </c>
      <c r="E863" t="s">
        <v>3478</v>
      </c>
      <c r="F863">
        <v>0</v>
      </c>
      <c r="G863" t="s">
        <v>3478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 x14ac:dyDescent="0.3">
      <c r="A864" t="s">
        <v>4159</v>
      </c>
      <c r="B864" t="s">
        <v>3410</v>
      </c>
      <c r="C864">
        <v>2020</v>
      </c>
      <c r="D864" t="s">
        <v>3414</v>
      </c>
      <c r="E864" t="s">
        <v>3458</v>
      </c>
      <c r="F864">
        <v>58</v>
      </c>
      <c r="G864" t="s">
        <v>3458</v>
      </c>
      <c r="H864">
        <v>1</v>
      </c>
      <c r="I864">
        <v>0</v>
      </c>
      <c r="J864">
        <v>0</v>
      </c>
      <c r="K864">
        <v>0</v>
      </c>
      <c r="L864">
        <v>1.55</v>
      </c>
    </row>
    <row r="865" spans="1:12" x14ac:dyDescent="0.3">
      <c r="A865" t="s">
        <v>4160</v>
      </c>
      <c r="B865" t="s">
        <v>3410</v>
      </c>
      <c r="C865">
        <v>2020</v>
      </c>
      <c r="D865" t="s">
        <v>3414</v>
      </c>
      <c r="E865" t="s">
        <v>3478</v>
      </c>
      <c r="F865">
        <v>90</v>
      </c>
      <c r="G865" t="s">
        <v>3478</v>
      </c>
      <c r="H865">
        <v>1</v>
      </c>
      <c r="I865">
        <v>0</v>
      </c>
      <c r="J865">
        <v>0</v>
      </c>
      <c r="K865">
        <v>0</v>
      </c>
      <c r="L865">
        <v>0</v>
      </c>
    </row>
    <row r="866" spans="1:12" x14ac:dyDescent="0.3">
      <c r="A866" t="s">
        <v>4161</v>
      </c>
      <c r="B866" t="s">
        <v>3410</v>
      </c>
      <c r="C866">
        <v>2020</v>
      </c>
      <c r="D866" t="s">
        <v>3416</v>
      </c>
      <c r="E866" t="s">
        <v>3481</v>
      </c>
      <c r="F866">
        <v>674</v>
      </c>
      <c r="G866" t="s">
        <v>3481</v>
      </c>
      <c r="H866">
        <v>8</v>
      </c>
      <c r="I866">
        <v>0</v>
      </c>
      <c r="J866">
        <v>0</v>
      </c>
      <c r="K866">
        <v>0</v>
      </c>
      <c r="L866">
        <v>0</v>
      </c>
    </row>
    <row r="867" spans="1:12" x14ac:dyDescent="0.3">
      <c r="A867" t="s">
        <v>4162</v>
      </c>
      <c r="B867" t="s">
        <v>3410</v>
      </c>
      <c r="C867">
        <v>2020</v>
      </c>
      <c r="D867" t="s">
        <v>3416</v>
      </c>
      <c r="E867" t="s">
        <v>878</v>
      </c>
      <c r="F867">
        <v>683</v>
      </c>
      <c r="G867" t="s">
        <v>878</v>
      </c>
      <c r="H867">
        <v>8</v>
      </c>
      <c r="I867">
        <v>0.4</v>
      </c>
      <c r="J867">
        <v>0</v>
      </c>
      <c r="K867">
        <v>0.4</v>
      </c>
      <c r="L867">
        <v>0</v>
      </c>
    </row>
    <row r="868" spans="1:12" x14ac:dyDescent="0.3">
      <c r="A868" t="s">
        <v>4163</v>
      </c>
      <c r="B868" t="s">
        <v>3410</v>
      </c>
      <c r="C868">
        <v>2020</v>
      </c>
      <c r="D868" t="s">
        <v>3416</v>
      </c>
      <c r="E868" t="s">
        <v>878</v>
      </c>
      <c r="F868">
        <v>298</v>
      </c>
      <c r="G868" t="s">
        <v>878</v>
      </c>
      <c r="H868">
        <v>4</v>
      </c>
      <c r="I868">
        <v>0</v>
      </c>
      <c r="J868">
        <v>0</v>
      </c>
      <c r="K868">
        <v>0</v>
      </c>
      <c r="L868">
        <v>0.3</v>
      </c>
    </row>
    <row r="869" spans="1:12" x14ac:dyDescent="0.3">
      <c r="A869" t="s">
        <v>2880</v>
      </c>
      <c r="B869" t="s">
        <v>3410</v>
      </c>
      <c r="C869">
        <v>2020</v>
      </c>
      <c r="D869" t="s">
        <v>3416</v>
      </c>
      <c r="E869" t="s">
        <v>894</v>
      </c>
      <c r="F869">
        <v>0</v>
      </c>
      <c r="G869" t="s">
        <v>894</v>
      </c>
      <c r="H869">
        <v>0</v>
      </c>
      <c r="I869">
        <v>0</v>
      </c>
      <c r="J869">
        <v>0</v>
      </c>
      <c r="K869">
        <v>0</v>
      </c>
      <c r="L869">
        <v>0</v>
      </c>
    </row>
    <row r="870" spans="1:12" x14ac:dyDescent="0.3">
      <c r="A870" t="s">
        <v>2144</v>
      </c>
      <c r="B870" t="s">
        <v>3410</v>
      </c>
      <c r="C870">
        <v>2020</v>
      </c>
      <c r="D870" t="s">
        <v>3416</v>
      </c>
      <c r="E870" t="s">
        <v>3476</v>
      </c>
      <c r="F870">
        <v>125</v>
      </c>
      <c r="G870" t="s">
        <v>3476</v>
      </c>
      <c r="H870">
        <v>4</v>
      </c>
      <c r="I870">
        <v>0</v>
      </c>
      <c r="J870">
        <v>0</v>
      </c>
      <c r="K870">
        <v>0</v>
      </c>
      <c r="L870">
        <v>0</v>
      </c>
    </row>
    <row r="871" spans="1:12" x14ac:dyDescent="0.3">
      <c r="A871" t="s">
        <v>4164</v>
      </c>
      <c r="B871" t="s">
        <v>3410</v>
      </c>
      <c r="C871">
        <v>2020</v>
      </c>
      <c r="D871" t="s">
        <v>3416</v>
      </c>
      <c r="E871" t="s">
        <v>3478</v>
      </c>
      <c r="F871">
        <v>68</v>
      </c>
      <c r="G871" t="s">
        <v>3478</v>
      </c>
      <c r="H871">
        <v>1</v>
      </c>
      <c r="I871">
        <v>0</v>
      </c>
      <c r="J871">
        <v>0</v>
      </c>
      <c r="K871">
        <v>0</v>
      </c>
      <c r="L871">
        <v>1.32</v>
      </c>
    </row>
    <row r="872" spans="1:12" x14ac:dyDescent="0.3">
      <c r="A872" t="s">
        <v>4165</v>
      </c>
      <c r="B872" t="s">
        <v>3410</v>
      </c>
      <c r="C872">
        <v>2020</v>
      </c>
      <c r="D872" t="s">
        <v>3416</v>
      </c>
      <c r="E872" t="s">
        <v>3478</v>
      </c>
      <c r="F872">
        <v>630</v>
      </c>
      <c r="G872" t="s">
        <v>3478</v>
      </c>
      <c r="H872">
        <v>7</v>
      </c>
      <c r="I872">
        <v>0.28999999999999998</v>
      </c>
      <c r="J872">
        <v>0.14000000000000001</v>
      </c>
      <c r="K872">
        <v>0.14000000000000001</v>
      </c>
      <c r="L872">
        <v>0.28999999999999998</v>
      </c>
    </row>
    <row r="873" spans="1:12" x14ac:dyDescent="0.3">
      <c r="A873" t="s">
        <v>4166</v>
      </c>
      <c r="B873" t="s">
        <v>3410</v>
      </c>
      <c r="C873">
        <v>2020</v>
      </c>
      <c r="D873" t="s">
        <v>3416</v>
      </c>
      <c r="E873" t="s">
        <v>3509</v>
      </c>
      <c r="F873">
        <v>180</v>
      </c>
      <c r="G873" t="s">
        <v>3509</v>
      </c>
      <c r="H873">
        <v>2</v>
      </c>
      <c r="I873">
        <v>1</v>
      </c>
      <c r="J873">
        <v>0.5</v>
      </c>
      <c r="K873">
        <v>0.5</v>
      </c>
      <c r="L873">
        <v>0</v>
      </c>
    </row>
    <row r="874" spans="1:12" x14ac:dyDescent="0.3">
      <c r="A874" t="s">
        <v>4167</v>
      </c>
      <c r="B874" t="s">
        <v>3410</v>
      </c>
      <c r="C874">
        <v>2020</v>
      </c>
      <c r="D874" t="s">
        <v>3416</v>
      </c>
      <c r="E874" t="s">
        <v>3441</v>
      </c>
      <c r="F874">
        <v>252</v>
      </c>
      <c r="G874" t="s">
        <v>3442</v>
      </c>
      <c r="H874">
        <v>3</v>
      </c>
      <c r="I874">
        <v>0.36</v>
      </c>
      <c r="J874">
        <v>0</v>
      </c>
      <c r="K874">
        <v>0.36</v>
      </c>
      <c r="L874">
        <v>0</v>
      </c>
    </row>
    <row r="875" spans="1:12" x14ac:dyDescent="0.3">
      <c r="A875" t="s">
        <v>4168</v>
      </c>
      <c r="B875" t="s">
        <v>3410</v>
      </c>
      <c r="C875">
        <v>2020</v>
      </c>
      <c r="D875" t="s">
        <v>3416</v>
      </c>
      <c r="E875" t="s">
        <v>3666</v>
      </c>
      <c r="F875">
        <v>797</v>
      </c>
      <c r="G875" t="s">
        <v>3666</v>
      </c>
      <c r="H875">
        <v>9</v>
      </c>
      <c r="I875">
        <v>0.11</v>
      </c>
      <c r="J875">
        <v>0</v>
      </c>
      <c r="K875">
        <v>0.11</v>
      </c>
      <c r="L875">
        <v>0.56000000000000005</v>
      </c>
    </row>
    <row r="876" spans="1:12" x14ac:dyDescent="0.3">
      <c r="A876" t="s">
        <v>4169</v>
      </c>
      <c r="B876" t="s">
        <v>3410</v>
      </c>
      <c r="C876">
        <v>2020</v>
      </c>
      <c r="D876" t="s">
        <v>3416</v>
      </c>
      <c r="E876" t="s">
        <v>886</v>
      </c>
      <c r="F876">
        <v>195</v>
      </c>
      <c r="G876" t="s">
        <v>886</v>
      </c>
      <c r="H876">
        <v>4</v>
      </c>
      <c r="I876">
        <v>0.46</v>
      </c>
      <c r="J876">
        <v>0</v>
      </c>
      <c r="K876">
        <v>0.46</v>
      </c>
      <c r="L876">
        <v>0</v>
      </c>
    </row>
    <row r="877" spans="1:12" x14ac:dyDescent="0.3">
      <c r="A877" t="s">
        <v>720</v>
      </c>
      <c r="B877" t="s">
        <v>3410</v>
      </c>
      <c r="C877">
        <v>2020</v>
      </c>
      <c r="D877" t="s">
        <v>3397</v>
      </c>
      <c r="E877" t="s">
        <v>877</v>
      </c>
      <c r="F877">
        <v>0</v>
      </c>
      <c r="G877" t="s">
        <v>877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2" x14ac:dyDescent="0.3">
      <c r="A878" t="s">
        <v>4170</v>
      </c>
      <c r="B878" t="s">
        <v>3410</v>
      </c>
      <c r="C878">
        <v>2020</v>
      </c>
      <c r="D878" t="s">
        <v>3416</v>
      </c>
      <c r="E878" t="s">
        <v>3412</v>
      </c>
      <c r="F878">
        <v>0</v>
      </c>
      <c r="G878" t="s">
        <v>3412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 x14ac:dyDescent="0.3">
      <c r="A879" t="s">
        <v>4171</v>
      </c>
      <c r="B879" t="s">
        <v>3410</v>
      </c>
      <c r="C879">
        <v>2020</v>
      </c>
      <c r="D879" t="s">
        <v>3416</v>
      </c>
      <c r="E879" t="s">
        <v>3560</v>
      </c>
      <c r="F879">
        <v>0</v>
      </c>
      <c r="G879" t="s">
        <v>877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 x14ac:dyDescent="0.3">
      <c r="A880" t="s">
        <v>4172</v>
      </c>
      <c r="B880" t="s">
        <v>3410</v>
      </c>
      <c r="C880">
        <v>2020</v>
      </c>
      <c r="D880" t="s">
        <v>3416</v>
      </c>
      <c r="E880" t="s">
        <v>3435</v>
      </c>
      <c r="F880">
        <v>713</v>
      </c>
      <c r="G880" t="s">
        <v>3435</v>
      </c>
      <c r="H880">
        <v>8</v>
      </c>
      <c r="I880">
        <v>0</v>
      </c>
      <c r="J880">
        <v>0</v>
      </c>
      <c r="K880">
        <v>0</v>
      </c>
      <c r="L880">
        <v>0.25</v>
      </c>
    </row>
    <row r="881" spans="1:12" x14ac:dyDescent="0.3">
      <c r="A881" t="s">
        <v>4173</v>
      </c>
      <c r="B881" t="s">
        <v>3410</v>
      </c>
      <c r="C881">
        <v>2020</v>
      </c>
      <c r="D881" t="s">
        <v>3411</v>
      </c>
      <c r="E881" t="s">
        <v>867</v>
      </c>
      <c r="F881">
        <v>0</v>
      </c>
      <c r="G881" t="s">
        <v>867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 x14ac:dyDescent="0.3">
      <c r="A882" t="s">
        <v>1020</v>
      </c>
      <c r="B882" t="s">
        <v>3410</v>
      </c>
      <c r="C882">
        <v>2020</v>
      </c>
      <c r="D882" t="s">
        <v>3416</v>
      </c>
      <c r="E882" t="s">
        <v>877</v>
      </c>
      <c r="F882">
        <v>374</v>
      </c>
      <c r="G882" t="s">
        <v>877</v>
      </c>
      <c r="H882">
        <v>6</v>
      </c>
      <c r="I882">
        <v>0.96</v>
      </c>
      <c r="J882">
        <v>0.48</v>
      </c>
      <c r="K882">
        <v>0.48</v>
      </c>
      <c r="L882">
        <v>0</v>
      </c>
    </row>
    <row r="883" spans="1:12" x14ac:dyDescent="0.3">
      <c r="A883" t="s">
        <v>4174</v>
      </c>
      <c r="B883" t="s">
        <v>3410</v>
      </c>
      <c r="C883">
        <v>2020</v>
      </c>
      <c r="D883" t="s">
        <v>3411</v>
      </c>
      <c r="E883" t="s">
        <v>883</v>
      </c>
      <c r="F883">
        <v>1</v>
      </c>
      <c r="G883" t="s">
        <v>883</v>
      </c>
      <c r="H883">
        <v>1</v>
      </c>
      <c r="I883">
        <v>0</v>
      </c>
      <c r="J883">
        <v>0</v>
      </c>
      <c r="K883">
        <v>0</v>
      </c>
      <c r="L883">
        <v>0</v>
      </c>
    </row>
    <row r="884" spans="1:12" x14ac:dyDescent="0.3">
      <c r="A884" t="s">
        <v>4175</v>
      </c>
      <c r="B884" t="s">
        <v>3410</v>
      </c>
      <c r="C884">
        <v>2020</v>
      </c>
      <c r="D884" t="s">
        <v>3416</v>
      </c>
      <c r="E884" t="s">
        <v>3427</v>
      </c>
      <c r="F884">
        <v>177</v>
      </c>
      <c r="G884" t="s">
        <v>3427</v>
      </c>
      <c r="H884">
        <v>5</v>
      </c>
      <c r="I884">
        <v>0</v>
      </c>
      <c r="J884">
        <v>0</v>
      </c>
      <c r="K884">
        <v>0</v>
      </c>
      <c r="L884">
        <v>0</v>
      </c>
    </row>
    <row r="885" spans="1:12" x14ac:dyDescent="0.3">
      <c r="A885" t="s">
        <v>4176</v>
      </c>
      <c r="B885" t="s">
        <v>3410</v>
      </c>
      <c r="C885">
        <v>2020</v>
      </c>
      <c r="D885" t="s">
        <v>3416</v>
      </c>
      <c r="E885" t="s">
        <v>3527</v>
      </c>
      <c r="F885">
        <v>280</v>
      </c>
      <c r="G885" t="s">
        <v>3527</v>
      </c>
      <c r="H885">
        <v>6</v>
      </c>
      <c r="I885">
        <v>0</v>
      </c>
      <c r="J885">
        <v>0</v>
      </c>
      <c r="K885">
        <v>0</v>
      </c>
      <c r="L885">
        <v>0</v>
      </c>
    </row>
    <row r="886" spans="1:12" x14ac:dyDescent="0.3">
      <c r="A886" t="s">
        <v>2365</v>
      </c>
      <c r="B886" t="s">
        <v>3410</v>
      </c>
      <c r="C886">
        <v>2020</v>
      </c>
      <c r="D886" t="s">
        <v>3414</v>
      </c>
      <c r="E886" t="s">
        <v>3509</v>
      </c>
      <c r="F886">
        <v>0</v>
      </c>
      <c r="G886" t="s">
        <v>3509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 x14ac:dyDescent="0.3">
      <c r="A887" t="s">
        <v>4177</v>
      </c>
      <c r="B887" t="s">
        <v>3410</v>
      </c>
      <c r="C887">
        <v>2020</v>
      </c>
      <c r="D887" t="s">
        <v>3416</v>
      </c>
      <c r="E887" t="s">
        <v>884</v>
      </c>
      <c r="F887">
        <v>63</v>
      </c>
      <c r="G887" t="s">
        <v>884</v>
      </c>
      <c r="H887">
        <v>1</v>
      </c>
      <c r="I887">
        <v>0</v>
      </c>
      <c r="J887">
        <v>0</v>
      </c>
      <c r="K887">
        <v>0</v>
      </c>
      <c r="L887">
        <v>0</v>
      </c>
    </row>
    <row r="888" spans="1:12" x14ac:dyDescent="0.3">
      <c r="A888" t="s">
        <v>2987</v>
      </c>
      <c r="B888" t="s">
        <v>3410</v>
      </c>
      <c r="C888">
        <v>2020</v>
      </c>
      <c r="D888" t="s">
        <v>3414</v>
      </c>
      <c r="E888" t="s">
        <v>880</v>
      </c>
      <c r="F888">
        <v>224</v>
      </c>
      <c r="G888" t="s">
        <v>880</v>
      </c>
      <c r="H888">
        <v>3</v>
      </c>
      <c r="I888">
        <v>0.4</v>
      </c>
      <c r="J888">
        <v>0</v>
      </c>
      <c r="K888">
        <v>0.4</v>
      </c>
      <c r="L888">
        <v>0</v>
      </c>
    </row>
    <row r="889" spans="1:12" x14ac:dyDescent="0.3">
      <c r="A889" t="s">
        <v>4178</v>
      </c>
      <c r="B889" t="s">
        <v>3410</v>
      </c>
      <c r="C889">
        <v>2020</v>
      </c>
      <c r="D889" t="s">
        <v>3416</v>
      </c>
      <c r="E889" t="s">
        <v>886</v>
      </c>
      <c r="F889">
        <v>67</v>
      </c>
      <c r="G889" t="s">
        <v>886</v>
      </c>
      <c r="H889">
        <v>3</v>
      </c>
      <c r="I889">
        <v>1.34</v>
      </c>
      <c r="J889">
        <v>1.34</v>
      </c>
      <c r="K889">
        <v>0</v>
      </c>
      <c r="L889">
        <v>0</v>
      </c>
    </row>
    <row r="890" spans="1:12" x14ac:dyDescent="0.3">
      <c r="A890" t="s">
        <v>2372</v>
      </c>
      <c r="B890" t="s">
        <v>3410</v>
      </c>
      <c r="C890">
        <v>2020</v>
      </c>
      <c r="D890" t="s">
        <v>3416</v>
      </c>
      <c r="E890" t="s">
        <v>880</v>
      </c>
      <c r="F890">
        <v>646</v>
      </c>
      <c r="G890" t="s">
        <v>880</v>
      </c>
      <c r="H890">
        <v>8</v>
      </c>
      <c r="I890">
        <v>0.56000000000000005</v>
      </c>
      <c r="J890">
        <v>0.42</v>
      </c>
      <c r="K890">
        <v>0.14000000000000001</v>
      </c>
      <c r="L890">
        <v>0.42</v>
      </c>
    </row>
    <row r="891" spans="1:12" x14ac:dyDescent="0.3">
      <c r="A891" t="s">
        <v>4179</v>
      </c>
      <c r="B891" t="s">
        <v>3410</v>
      </c>
      <c r="C891">
        <v>2020</v>
      </c>
      <c r="D891" t="s">
        <v>3416</v>
      </c>
      <c r="E891" t="s">
        <v>3447</v>
      </c>
      <c r="F891">
        <v>0</v>
      </c>
      <c r="G891" t="s">
        <v>3447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2" x14ac:dyDescent="0.3">
      <c r="A892" t="s">
        <v>4180</v>
      </c>
      <c r="B892" t="s">
        <v>3410</v>
      </c>
      <c r="C892">
        <v>2020</v>
      </c>
      <c r="D892" t="s">
        <v>3411</v>
      </c>
      <c r="E892" t="s">
        <v>3447</v>
      </c>
      <c r="F892">
        <v>90</v>
      </c>
      <c r="G892" t="s">
        <v>3447</v>
      </c>
      <c r="H892">
        <v>1</v>
      </c>
      <c r="I892">
        <v>1</v>
      </c>
      <c r="J892">
        <v>0</v>
      </c>
      <c r="K892">
        <v>1</v>
      </c>
      <c r="L892">
        <v>0</v>
      </c>
    </row>
    <row r="893" spans="1:12" x14ac:dyDescent="0.3">
      <c r="A893" t="s">
        <v>624</v>
      </c>
      <c r="B893" t="s">
        <v>3410</v>
      </c>
      <c r="C893">
        <v>2020</v>
      </c>
      <c r="D893" t="s">
        <v>3416</v>
      </c>
      <c r="E893" t="s">
        <v>3415</v>
      </c>
      <c r="F893">
        <v>711</v>
      </c>
      <c r="G893" t="s">
        <v>3415</v>
      </c>
      <c r="H893">
        <v>8</v>
      </c>
      <c r="I893">
        <v>0.13</v>
      </c>
      <c r="J893">
        <v>0.13</v>
      </c>
      <c r="K893">
        <v>0</v>
      </c>
      <c r="L893">
        <v>0.13</v>
      </c>
    </row>
    <row r="894" spans="1:12" x14ac:dyDescent="0.3">
      <c r="A894" t="s">
        <v>4181</v>
      </c>
      <c r="B894" t="s">
        <v>3410</v>
      </c>
      <c r="C894">
        <v>2020</v>
      </c>
      <c r="D894" t="s">
        <v>3416</v>
      </c>
      <c r="E894" t="s">
        <v>3666</v>
      </c>
      <c r="F894">
        <v>2</v>
      </c>
      <c r="G894" t="s">
        <v>3666</v>
      </c>
      <c r="H894">
        <v>1</v>
      </c>
      <c r="I894">
        <v>0</v>
      </c>
      <c r="J894">
        <v>0</v>
      </c>
      <c r="K894">
        <v>0</v>
      </c>
      <c r="L894">
        <v>0</v>
      </c>
    </row>
    <row r="895" spans="1:12" x14ac:dyDescent="0.3">
      <c r="A895" t="s">
        <v>4182</v>
      </c>
      <c r="B895" t="s">
        <v>3410</v>
      </c>
      <c r="C895">
        <v>2020</v>
      </c>
      <c r="D895" t="s">
        <v>3411</v>
      </c>
      <c r="E895" t="s">
        <v>3412</v>
      </c>
      <c r="F895">
        <v>125</v>
      </c>
      <c r="G895" t="s">
        <v>877</v>
      </c>
      <c r="H895">
        <v>2</v>
      </c>
      <c r="I895">
        <v>0</v>
      </c>
      <c r="J895">
        <v>0</v>
      </c>
      <c r="K895">
        <v>0</v>
      </c>
      <c r="L895">
        <v>0</v>
      </c>
    </row>
    <row r="896" spans="1:12" x14ac:dyDescent="0.3">
      <c r="A896" t="s">
        <v>2969</v>
      </c>
      <c r="B896" t="s">
        <v>3410</v>
      </c>
      <c r="C896">
        <v>2020</v>
      </c>
      <c r="D896" t="s">
        <v>3416</v>
      </c>
      <c r="E896" t="s">
        <v>893</v>
      </c>
      <c r="F896">
        <v>527</v>
      </c>
      <c r="G896" t="s">
        <v>893</v>
      </c>
      <c r="H896">
        <v>8</v>
      </c>
      <c r="I896">
        <v>0.17</v>
      </c>
      <c r="J896">
        <v>0.17</v>
      </c>
      <c r="K896">
        <v>0</v>
      </c>
      <c r="L896">
        <v>0</v>
      </c>
    </row>
    <row r="897" spans="1:12" x14ac:dyDescent="0.3">
      <c r="A897" t="s">
        <v>4183</v>
      </c>
      <c r="B897" t="s">
        <v>3410</v>
      </c>
      <c r="C897">
        <v>2020</v>
      </c>
      <c r="D897" t="s">
        <v>3414</v>
      </c>
      <c r="E897" t="s">
        <v>863</v>
      </c>
      <c r="F897">
        <v>270</v>
      </c>
      <c r="G897" t="s">
        <v>877</v>
      </c>
      <c r="H897">
        <v>3</v>
      </c>
      <c r="I897">
        <v>0</v>
      </c>
      <c r="J897">
        <v>0</v>
      </c>
      <c r="K897">
        <v>0</v>
      </c>
      <c r="L897">
        <v>0.33</v>
      </c>
    </row>
    <row r="898" spans="1:12" x14ac:dyDescent="0.3">
      <c r="A898" t="s">
        <v>323</v>
      </c>
      <c r="B898" t="s">
        <v>3410</v>
      </c>
      <c r="C898">
        <v>2020</v>
      </c>
      <c r="D898" t="s">
        <v>3416</v>
      </c>
      <c r="E898" t="s">
        <v>877</v>
      </c>
      <c r="F898">
        <v>34</v>
      </c>
      <c r="G898" t="s">
        <v>877</v>
      </c>
      <c r="H898">
        <v>1</v>
      </c>
      <c r="I898">
        <v>0</v>
      </c>
      <c r="J898">
        <v>0</v>
      </c>
      <c r="K898">
        <v>0</v>
      </c>
      <c r="L898">
        <v>0</v>
      </c>
    </row>
    <row r="899" spans="1:12" x14ac:dyDescent="0.3">
      <c r="A899" t="s">
        <v>53</v>
      </c>
      <c r="B899" t="s">
        <v>3410</v>
      </c>
      <c r="C899">
        <v>2020</v>
      </c>
      <c r="D899" t="s">
        <v>3416</v>
      </c>
      <c r="E899" t="s">
        <v>3412</v>
      </c>
      <c r="F899">
        <v>60</v>
      </c>
      <c r="G899" t="s">
        <v>3412</v>
      </c>
      <c r="H899">
        <v>1</v>
      </c>
      <c r="I899">
        <v>0</v>
      </c>
      <c r="J899">
        <v>0</v>
      </c>
      <c r="K899">
        <v>0</v>
      </c>
      <c r="L899">
        <v>0</v>
      </c>
    </row>
    <row r="900" spans="1:12" x14ac:dyDescent="0.3">
      <c r="A900" t="s">
        <v>4184</v>
      </c>
      <c r="B900" t="s">
        <v>3410</v>
      </c>
      <c r="C900">
        <v>2020</v>
      </c>
      <c r="D900" t="s">
        <v>3416</v>
      </c>
      <c r="E900" t="s">
        <v>3412</v>
      </c>
      <c r="F900">
        <v>780</v>
      </c>
      <c r="G900" t="s">
        <v>3412</v>
      </c>
      <c r="H900">
        <v>9</v>
      </c>
      <c r="I900">
        <v>0.12</v>
      </c>
      <c r="J900">
        <v>0.12</v>
      </c>
      <c r="K900">
        <v>0</v>
      </c>
      <c r="L900">
        <v>0.35</v>
      </c>
    </row>
    <row r="901" spans="1:12" x14ac:dyDescent="0.3">
      <c r="A901" t="s">
        <v>4185</v>
      </c>
      <c r="B901" t="s">
        <v>3410</v>
      </c>
      <c r="C901">
        <v>2020</v>
      </c>
      <c r="D901" t="s">
        <v>3397</v>
      </c>
      <c r="E901" t="s">
        <v>3412</v>
      </c>
      <c r="F901">
        <v>0</v>
      </c>
      <c r="G901" t="s">
        <v>3412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 x14ac:dyDescent="0.3">
      <c r="A902" t="s">
        <v>175</v>
      </c>
      <c r="B902" t="s">
        <v>3410</v>
      </c>
      <c r="C902">
        <v>2020</v>
      </c>
      <c r="D902" t="s">
        <v>3414</v>
      </c>
      <c r="E902" t="s">
        <v>877</v>
      </c>
      <c r="F902">
        <v>0</v>
      </c>
      <c r="G902" t="s">
        <v>877</v>
      </c>
      <c r="H902">
        <v>0</v>
      </c>
      <c r="I902">
        <v>0</v>
      </c>
      <c r="J902">
        <v>0</v>
      </c>
      <c r="K902">
        <v>0</v>
      </c>
      <c r="L902">
        <v>0</v>
      </c>
    </row>
    <row r="903" spans="1:12" x14ac:dyDescent="0.3">
      <c r="A903" t="s">
        <v>120</v>
      </c>
      <c r="B903" t="s">
        <v>3410</v>
      </c>
      <c r="C903">
        <v>2020</v>
      </c>
      <c r="D903" t="s">
        <v>3416</v>
      </c>
      <c r="E903" t="s">
        <v>877</v>
      </c>
      <c r="F903">
        <v>8</v>
      </c>
      <c r="G903" t="s">
        <v>877</v>
      </c>
      <c r="H903">
        <v>1</v>
      </c>
      <c r="I903">
        <v>0</v>
      </c>
      <c r="J903">
        <v>0</v>
      </c>
      <c r="K903">
        <v>0</v>
      </c>
      <c r="L903">
        <v>0</v>
      </c>
    </row>
    <row r="904" spans="1:12" x14ac:dyDescent="0.3">
      <c r="A904" t="s">
        <v>4186</v>
      </c>
      <c r="B904" t="s">
        <v>3410</v>
      </c>
      <c r="C904">
        <v>2020</v>
      </c>
      <c r="D904" t="s">
        <v>3411</v>
      </c>
      <c r="E904" t="s">
        <v>3435</v>
      </c>
      <c r="F904">
        <v>73</v>
      </c>
      <c r="G904" t="s">
        <v>3435</v>
      </c>
      <c r="H904">
        <v>3</v>
      </c>
      <c r="I904">
        <v>0</v>
      </c>
      <c r="J904">
        <v>0</v>
      </c>
      <c r="K904">
        <v>0</v>
      </c>
      <c r="L904">
        <v>0</v>
      </c>
    </row>
    <row r="905" spans="1:12" x14ac:dyDescent="0.3">
      <c r="A905" t="s">
        <v>99</v>
      </c>
      <c r="B905" t="s">
        <v>3410</v>
      </c>
      <c r="C905">
        <v>2020</v>
      </c>
      <c r="D905" t="s">
        <v>3414</v>
      </c>
      <c r="E905" t="s">
        <v>886</v>
      </c>
      <c r="F905">
        <v>810</v>
      </c>
      <c r="G905" t="s">
        <v>886</v>
      </c>
      <c r="H905">
        <v>9</v>
      </c>
      <c r="I905">
        <v>0</v>
      </c>
      <c r="J905">
        <v>0</v>
      </c>
      <c r="K905">
        <v>0</v>
      </c>
      <c r="L905">
        <v>0.22</v>
      </c>
    </row>
    <row r="906" spans="1:12" x14ac:dyDescent="0.3">
      <c r="A906" t="s">
        <v>4187</v>
      </c>
      <c r="B906" t="s">
        <v>3410</v>
      </c>
      <c r="C906">
        <v>2020</v>
      </c>
      <c r="D906" t="s">
        <v>3414</v>
      </c>
      <c r="E906" t="s">
        <v>880</v>
      </c>
      <c r="F906">
        <v>450</v>
      </c>
      <c r="G906" t="s">
        <v>880</v>
      </c>
      <c r="H906">
        <v>5</v>
      </c>
      <c r="I906">
        <v>0</v>
      </c>
      <c r="J906">
        <v>0</v>
      </c>
      <c r="K906">
        <v>0</v>
      </c>
      <c r="L906">
        <v>0.2</v>
      </c>
    </row>
    <row r="907" spans="1:12" x14ac:dyDescent="0.3">
      <c r="A907" t="s">
        <v>4188</v>
      </c>
      <c r="B907" t="s">
        <v>3410</v>
      </c>
      <c r="C907">
        <v>2020</v>
      </c>
      <c r="D907" t="s">
        <v>3416</v>
      </c>
      <c r="E907" t="s">
        <v>894</v>
      </c>
      <c r="F907">
        <v>0</v>
      </c>
      <c r="G907" t="s">
        <v>894</v>
      </c>
      <c r="H907">
        <v>4</v>
      </c>
      <c r="I907">
        <v>0</v>
      </c>
      <c r="J907">
        <v>0</v>
      </c>
      <c r="K907">
        <v>0</v>
      </c>
      <c r="L907">
        <v>0</v>
      </c>
    </row>
    <row r="908" spans="1:12" x14ac:dyDescent="0.3">
      <c r="A908" t="s">
        <v>4189</v>
      </c>
      <c r="B908" t="s">
        <v>3410</v>
      </c>
      <c r="C908">
        <v>2020</v>
      </c>
      <c r="D908" t="s">
        <v>3416</v>
      </c>
      <c r="E908" t="s">
        <v>880</v>
      </c>
      <c r="F908">
        <v>95</v>
      </c>
      <c r="G908" t="s">
        <v>880</v>
      </c>
      <c r="H908">
        <v>4</v>
      </c>
      <c r="I908">
        <v>0</v>
      </c>
      <c r="J908">
        <v>0</v>
      </c>
      <c r="K908">
        <v>0</v>
      </c>
      <c r="L908">
        <v>0</v>
      </c>
    </row>
    <row r="909" spans="1:12" x14ac:dyDescent="0.3">
      <c r="A909" t="s">
        <v>4190</v>
      </c>
      <c r="B909" t="s">
        <v>3410</v>
      </c>
      <c r="C909">
        <v>2020</v>
      </c>
      <c r="D909" t="s">
        <v>3411</v>
      </c>
      <c r="E909" t="s">
        <v>3427</v>
      </c>
      <c r="F909">
        <v>0</v>
      </c>
      <c r="G909" t="s">
        <v>3427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2" x14ac:dyDescent="0.3">
      <c r="A910" t="s">
        <v>4191</v>
      </c>
      <c r="B910" t="s">
        <v>3410</v>
      </c>
      <c r="C910">
        <v>2020</v>
      </c>
      <c r="D910" t="s">
        <v>3397</v>
      </c>
      <c r="E910" t="s">
        <v>3427</v>
      </c>
      <c r="F910">
        <v>900</v>
      </c>
      <c r="G910" t="s">
        <v>3427</v>
      </c>
      <c r="H910">
        <v>10</v>
      </c>
      <c r="I910">
        <v>0</v>
      </c>
      <c r="J910">
        <v>0</v>
      </c>
      <c r="K910">
        <v>0</v>
      </c>
      <c r="L910">
        <v>0</v>
      </c>
    </row>
    <row r="911" spans="1:12" x14ac:dyDescent="0.3">
      <c r="A911" t="s">
        <v>1789</v>
      </c>
      <c r="B911" t="s">
        <v>3410</v>
      </c>
      <c r="C911">
        <v>2020</v>
      </c>
      <c r="D911" t="s">
        <v>3414</v>
      </c>
      <c r="E911" t="s">
        <v>869</v>
      </c>
      <c r="F911">
        <v>720</v>
      </c>
      <c r="G911" t="s">
        <v>869</v>
      </c>
      <c r="H911">
        <v>8</v>
      </c>
      <c r="I911">
        <v>0</v>
      </c>
      <c r="J911">
        <v>0</v>
      </c>
      <c r="K911">
        <v>0</v>
      </c>
      <c r="L911">
        <v>0</v>
      </c>
    </row>
    <row r="912" spans="1:12" x14ac:dyDescent="0.3">
      <c r="A912" t="s">
        <v>4192</v>
      </c>
      <c r="B912" t="s">
        <v>3410</v>
      </c>
      <c r="C912">
        <v>2020</v>
      </c>
      <c r="D912" t="s">
        <v>3416</v>
      </c>
      <c r="E912" t="s">
        <v>3489</v>
      </c>
      <c r="F912">
        <v>414</v>
      </c>
      <c r="G912" t="s">
        <v>3489</v>
      </c>
      <c r="H912">
        <v>5</v>
      </c>
      <c r="I912">
        <v>0</v>
      </c>
      <c r="J912">
        <v>0</v>
      </c>
      <c r="K912">
        <v>0</v>
      </c>
      <c r="L912">
        <v>0.65</v>
      </c>
    </row>
    <row r="913" spans="1:12" x14ac:dyDescent="0.3">
      <c r="A913" t="s">
        <v>4193</v>
      </c>
      <c r="B913" t="s">
        <v>3410</v>
      </c>
      <c r="C913">
        <v>2020</v>
      </c>
      <c r="D913" t="s">
        <v>3416</v>
      </c>
      <c r="E913" t="s">
        <v>3666</v>
      </c>
      <c r="F913">
        <v>353</v>
      </c>
      <c r="G913" t="s">
        <v>3666</v>
      </c>
      <c r="H913">
        <v>4</v>
      </c>
      <c r="I913">
        <v>0.25</v>
      </c>
      <c r="J913">
        <v>0.25</v>
      </c>
      <c r="K913">
        <v>0</v>
      </c>
      <c r="L913">
        <v>0</v>
      </c>
    </row>
    <row r="914" spans="1:12" x14ac:dyDescent="0.3">
      <c r="A914" t="s">
        <v>4194</v>
      </c>
      <c r="B914" t="s">
        <v>3410</v>
      </c>
      <c r="C914">
        <v>2020</v>
      </c>
      <c r="D914" t="s">
        <v>3416</v>
      </c>
      <c r="E914" t="s">
        <v>895</v>
      </c>
      <c r="F914">
        <v>0</v>
      </c>
      <c r="G914" t="s">
        <v>895</v>
      </c>
      <c r="H914">
        <v>0</v>
      </c>
      <c r="I914">
        <v>0</v>
      </c>
      <c r="J914">
        <v>0</v>
      </c>
      <c r="K914">
        <v>0</v>
      </c>
      <c r="L914">
        <v>0</v>
      </c>
    </row>
    <row r="915" spans="1:12" x14ac:dyDescent="0.3">
      <c r="A915" t="s">
        <v>4195</v>
      </c>
      <c r="B915" t="s">
        <v>3410</v>
      </c>
      <c r="C915">
        <v>2020</v>
      </c>
      <c r="D915" t="s">
        <v>3414</v>
      </c>
      <c r="E915" t="s">
        <v>3435</v>
      </c>
      <c r="F915">
        <v>0</v>
      </c>
      <c r="G915" t="s">
        <v>3435</v>
      </c>
      <c r="H915">
        <v>0</v>
      </c>
      <c r="I915">
        <v>0</v>
      </c>
      <c r="J915">
        <v>0</v>
      </c>
      <c r="K915">
        <v>0</v>
      </c>
      <c r="L915">
        <v>0</v>
      </c>
    </row>
    <row r="916" spans="1:12" x14ac:dyDescent="0.3">
      <c r="A916" t="s">
        <v>4196</v>
      </c>
      <c r="B916" t="s">
        <v>3410</v>
      </c>
      <c r="C916">
        <v>2020</v>
      </c>
      <c r="D916" t="s">
        <v>3416</v>
      </c>
      <c r="E916" t="s">
        <v>880</v>
      </c>
      <c r="F916">
        <v>0</v>
      </c>
      <c r="G916" t="s">
        <v>880</v>
      </c>
      <c r="H916">
        <v>1</v>
      </c>
      <c r="I916">
        <v>0</v>
      </c>
      <c r="J916">
        <v>0</v>
      </c>
      <c r="K916">
        <v>0</v>
      </c>
      <c r="L916">
        <v>0</v>
      </c>
    </row>
    <row r="917" spans="1:12" x14ac:dyDescent="0.3">
      <c r="A917" t="s">
        <v>4197</v>
      </c>
      <c r="B917" t="s">
        <v>3410</v>
      </c>
      <c r="C917">
        <v>2020</v>
      </c>
      <c r="D917" t="s">
        <v>3416</v>
      </c>
      <c r="E917" t="s">
        <v>894</v>
      </c>
      <c r="F917">
        <v>74</v>
      </c>
      <c r="G917" t="s">
        <v>894</v>
      </c>
      <c r="H917">
        <v>2</v>
      </c>
      <c r="I917">
        <v>0</v>
      </c>
      <c r="J917">
        <v>0</v>
      </c>
      <c r="K917">
        <v>0</v>
      </c>
      <c r="L917">
        <v>0</v>
      </c>
    </row>
    <row r="918" spans="1:12" x14ac:dyDescent="0.3">
      <c r="A918" t="s">
        <v>4198</v>
      </c>
      <c r="B918" t="s">
        <v>3410</v>
      </c>
      <c r="C918">
        <v>2020</v>
      </c>
      <c r="D918" t="s">
        <v>3397</v>
      </c>
      <c r="E918" t="s">
        <v>3441</v>
      </c>
      <c r="F918">
        <v>0</v>
      </c>
      <c r="G918" t="s">
        <v>3442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2" x14ac:dyDescent="0.3">
      <c r="A919" t="s">
        <v>4199</v>
      </c>
      <c r="B919" t="s">
        <v>3410</v>
      </c>
      <c r="C919">
        <v>2020</v>
      </c>
      <c r="D919" t="s">
        <v>3416</v>
      </c>
      <c r="E919" t="s">
        <v>3427</v>
      </c>
      <c r="F919">
        <v>896</v>
      </c>
      <c r="G919" t="s">
        <v>3427</v>
      </c>
      <c r="H919">
        <v>10</v>
      </c>
      <c r="I919">
        <v>0.1</v>
      </c>
      <c r="J919">
        <v>0.1</v>
      </c>
      <c r="K919">
        <v>0</v>
      </c>
      <c r="L919">
        <v>0.3</v>
      </c>
    </row>
    <row r="920" spans="1:12" x14ac:dyDescent="0.3">
      <c r="A920" t="s">
        <v>4200</v>
      </c>
      <c r="B920" t="s">
        <v>3410</v>
      </c>
      <c r="C920">
        <v>2020</v>
      </c>
      <c r="D920" t="s">
        <v>3416</v>
      </c>
      <c r="E920" t="s">
        <v>3560</v>
      </c>
      <c r="F920">
        <v>155</v>
      </c>
      <c r="G920" t="s">
        <v>3560</v>
      </c>
      <c r="H920">
        <v>2</v>
      </c>
      <c r="I920">
        <v>0</v>
      </c>
      <c r="J920">
        <v>0</v>
      </c>
      <c r="K920">
        <v>0</v>
      </c>
      <c r="L920">
        <v>0.57999999999999996</v>
      </c>
    </row>
    <row r="921" spans="1:12" x14ac:dyDescent="0.3">
      <c r="A921" t="s">
        <v>1540</v>
      </c>
      <c r="B921" t="s">
        <v>3410</v>
      </c>
      <c r="C921">
        <v>2020</v>
      </c>
      <c r="D921" t="s">
        <v>3414</v>
      </c>
      <c r="E921" t="s">
        <v>869</v>
      </c>
      <c r="F921">
        <v>203</v>
      </c>
      <c r="G921" t="s">
        <v>869</v>
      </c>
      <c r="H921">
        <v>3</v>
      </c>
      <c r="I921">
        <v>0</v>
      </c>
      <c r="J921">
        <v>0</v>
      </c>
      <c r="K921">
        <v>0</v>
      </c>
      <c r="L921">
        <v>0</v>
      </c>
    </row>
    <row r="922" spans="1:12" x14ac:dyDescent="0.3">
      <c r="A922" t="s">
        <v>4201</v>
      </c>
      <c r="B922" t="s">
        <v>3410</v>
      </c>
      <c r="C922">
        <v>2020</v>
      </c>
      <c r="D922" t="s">
        <v>3414</v>
      </c>
      <c r="E922" t="s">
        <v>3435</v>
      </c>
      <c r="F922">
        <v>0</v>
      </c>
      <c r="G922" t="s">
        <v>3435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2" x14ac:dyDescent="0.3">
      <c r="A923" t="s">
        <v>4202</v>
      </c>
      <c r="B923" t="s">
        <v>3410</v>
      </c>
      <c r="C923">
        <v>2020</v>
      </c>
      <c r="D923" t="s">
        <v>3397</v>
      </c>
      <c r="E923" t="s">
        <v>874</v>
      </c>
      <c r="F923">
        <v>720</v>
      </c>
      <c r="G923" t="s">
        <v>874</v>
      </c>
      <c r="H923">
        <v>8</v>
      </c>
      <c r="I923">
        <v>0</v>
      </c>
      <c r="J923">
        <v>0</v>
      </c>
      <c r="K923">
        <v>0</v>
      </c>
      <c r="L923">
        <v>0</v>
      </c>
    </row>
    <row r="924" spans="1:12" x14ac:dyDescent="0.3">
      <c r="A924" t="s">
        <v>4203</v>
      </c>
      <c r="B924" t="s">
        <v>3410</v>
      </c>
      <c r="C924">
        <v>2020</v>
      </c>
      <c r="D924" t="s">
        <v>3416</v>
      </c>
      <c r="E924" t="s">
        <v>868</v>
      </c>
      <c r="F924">
        <v>282</v>
      </c>
      <c r="G924" t="s">
        <v>868</v>
      </c>
      <c r="H924">
        <v>4</v>
      </c>
      <c r="I924">
        <v>0.32</v>
      </c>
      <c r="J924">
        <v>0</v>
      </c>
      <c r="K924">
        <v>0.32</v>
      </c>
      <c r="L924">
        <v>0</v>
      </c>
    </row>
    <row r="925" spans="1:12" x14ac:dyDescent="0.3">
      <c r="A925" t="s">
        <v>4204</v>
      </c>
      <c r="B925" t="s">
        <v>3410</v>
      </c>
      <c r="C925">
        <v>2020</v>
      </c>
      <c r="D925" t="s">
        <v>3414</v>
      </c>
      <c r="E925" t="s">
        <v>3435</v>
      </c>
      <c r="F925">
        <v>630</v>
      </c>
      <c r="G925" t="s">
        <v>3435</v>
      </c>
      <c r="H925">
        <v>7</v>
      </c>
      <c r="I925">
        <v>0</v>
      </c>
      <c r="J925">
        <v>0</v>
      </c>
      <c r="K925">
        <v>0</v>
      </c>
      <c r="L925">
        <v>0.43</v>
      </c>
    </row>
    <row r="926" spans="1:12" x14ac:dyDescent="0.3">
      <c r="A926" t="s">
        <v>688</v>
      </c>
      <c r="B926" t="s">
        <v>3410</v>
      </c>
      <c r="C926">
        <v>2020</v>
      </c>
      <c r="D926" t="s">
        <v>3416</v>
      </c>
      <c r="E926" t="s">
        <v>3412</v>
      </c>
      <c r="F926">
        <v>0</v>
      </c>
      <c r="G926" t="s">
        <v>3412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 x14ac:dyDescent="0.3">
      <c r="A927" t="s">
        <v>4205</v>
      </c>
      <c r="B927" t="s">
        <v>3410</v>
      </c>
      <c r="C927">
        <v>2020</v>
      </c>
      <c r="D927" t="s">
        <v>3411</v>
      </c>
      <c r="E927" t="s">
        <v>3527</v>
      </c>
      <c r="F927">
        <v>116</v>
      </c>
      <c r="G927" t="s">
        <v>3527</v>
      </c>
      <c r="H927">
        <v>2</v>
      </c>
      <c r="I927">
        <v>0</v>
      </c>
      <c r="J927">
        <v>0</v>
      </c>
      <c r="K927">
        <v>0</v>
      </c>
      <c r="L927">
        <v>0</v>
      </c>
    </row>
    <row r="928" spans="1:12" x14ac:dyDescent="0.3">
      <c r="A928" t="s">
        <v>4206</v>
      </c>
      <c r="B928" t="s">
        <v>3410</v>
      </c>
      <c r="C928">
        <v>2020</v>
      </c>
      <c r="D928" t="s">
        <v>3414</v>
      </c>
      <c r="E928" t="s">
        <v>3435</v>
      </c>
      <c r="F928">
        <v>0</v>
      </c>
      <c r="G928" t="s">
        <v>3435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 x14ac:dyDescent="0.3">
      <c r="A929" t="s">
        <v>160</v>
      </c>
      <c r="B929" t="s">
        <v>3410</v>
      </c>
      <c r="C929">
        <v>2020</v>
      </c>
      <c r="D929" t="s">
        <v>3416</v>
      </c>
      <c r="E929" t="s">
        <v>3412</v>
      </c>
      <c r="F929">
        <v>810</v>
      </c>
      <c r="G929" t="s">
        <v>3412</v>
      </c>
      <c r="H929">
        <v>9</v>
      </c>
      <c r="I929">
        <v>0.11</v>
      </c>
      <c r="J929">
        <v>0</v>
      </c>
      <c r="K929">
        <v>0.11</v>
      </c>
      <c r="L929">
        <v>0.11</v>
      </c>
    </row>
    <row r="930" spans="1:12" x14ac:dyDescent="0.3">
      <c r="A930" t="s">
        <v>4207</v>
      </c>
      <c r="B930" t="s">
        <v>3410</v>
      </c>
      <c r="C930">
        <v>2020</v>
      </c>
      <c r="D930" t="s">
        <v>3414</v>
      </c>
      <c r="E930" t="s">
        <v>3666</v>
      </c>
      <c r="F930">
        <v>250</v>
      </c>
      <c r="G930" t="s">
        <v>3666</v>
      </c>
      <c r="H930">
        <v>4</v>
      </c>
      <c r="I930">
        <v>0</v>
      </c>
      <c r="J930">
        <v>0</v>
      </c>
      <c r="K930">
        <v>0</v>
      </c>
      <c r="L930">
        <v>0</v>
      </c>
    </row>
    <row r="931" spans="1:12" x14ac:dyDescent="0.3">
      <c r="A931" t="s">
        <v>4208</v>
      </c>
      <c r="B931" t="s">
        <v>3410</v>
      </c>
      <c r="C931">
        <v>2020</v>
      </c>
      <c r="D931" t="s">
        <v>3414</v>
      </c>
      <c r="E931" t="s">
        <v>3504</v>
      </c>
      <c r="F931">
        <v>368</v>
      </c>
      <c r="G931" t="s">
        <v>3504</v>
      </c>
      <c r="H931">
        <v>5</v>
      </c>
      <c r="I931">
        <v>0</v>
      </c>
      <c r="J931">
        <v>0</v>
      </c>
      <c r="K931">
        <v>0</v>
      </c>
      <c r="L931">
        <v>0</v>
      </c>
    </row>
    <row r="932" spans="1:12" x14ac:dyDescent="0.3">
      <c r="A932" t="s">
        <v>4209</v>
      </c>
      <c r="B932" t="s">
        <v>3410</v>
      </c>
      <c r="C932">
        <v>2020</v>
      </c>
      <c r="D932" t="s">
        <v>3414</v>
      </c>
      <c r="E932" t="s">
        <v>867</v>
      </c>
      <c r="F932">
        <v>698</v>
      </c>
      <c r="G932" t="s">
        <v>867</v>
      </c>
      <c r="H932">
        <v>8</v>
      </c>
      <c r="I932">
        <v>0.13</v>
      </c>
      <c r="J932">
        <v>0.13</v>
      </c>
      <c r="K932">
        <v>0</v>
      </c>
      <c r="L932">
        <v>0</v>
      </c>
    </row>
    <row r="933" spans="1:12" x14ac:dyDescent="0.3">
      <c r="A933" t="s">
        <v>4210</v>
      </c>
      <c r="B933" t="s">
        <v>3410</v>
      </c>
      <c r="C933">
        <v>2020</v>
      </c>
      <c r="D933" t="s">
        <v>3411</v>
      </c>
      <c r="E933" t="s">
        <v>3509</v>
      </c>
      <c r="F933">
        <v>0</v>
      </c>
      <c r="G933" t="s">
        <v>3509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 x14ac:dyDescent="0.3">
      <c r="A934" t="s">
        <v>4211</v>
      </c>
      <c r="B934" t="s">
        <v>3410</v>
      </c>
      <c r="C934">
        <v>2020</v>
      </c>
      <c r="D934" t="s">
        <v>3397</v>
      </c>
      <c r="E934" t="s">
        <v>869</v>
      </c>
      <c r="F934">
        <v>0</v>
      </c>
      <c r="G934" t="s">
        <v>869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 x14ac:dyDescent="0.3">
      <c r="A935" t="s">
        <v>2909</v>
      </c>
      <c r="B935" t="s">
        <v>3410</v>
      </c>
      <c r="C935">
        <v>2020</v>
      </c>
      <c r="D935" t="s">
        <v>3414</v>
      </c>
      <c r="E935" t="s">
        <v>868</v>
      </c>
      <c r="F935">
        <v>540</v>
      </c>
      <c r="G935" t="s">
        <v>868</v>
      </c>
      <c r="H935">
        <v>6</v>
      </c>
      <c r="I935">
        <v>0</v>
      </c>
      <c r="J935">
        <v>0</v>
      </c>
      <c r="K935">
        <v>0</v>
      </c>
      <c r="L935">
        <v>0.17</v>
      </c>
    </row>
    <row r="936" spans="1:12" x14ac:dyDescent="0.3">
      <c r="A936" t="s">
        <v>4212</v>
      </c>
      <c r="B936" t="s">
        <v>3410</v>
      </c>
      <c r="C936">
        <v>2020</v>
      </c>
      <c r="D936" t="s">
        <v>3397</v>
      </c>
      <c r="E936" t="s">
        <v>874</v>
      </c>
      <c r="F936">
        <v>0</v>
      </c>
      <c r="G936" t="s">
        <v>874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 x14ac:dyDescent="0.3">
      <c r="A937" t="s">
        <v>4213</v>
      </c>
      <c r="B937" t="s">
        <v>3410</v>
      </c>
      <c r="C937">
        <v>2020</v>
      </c>
      <c r="D937" t="s">
        <v>3397</v>
      </c>
      <c r="E937" t="s">
        <v>867</v>
      </c>
      <c r="F937">
        <v>0</v>
      </c>
      <c r="G937" t="s">
        <v>867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 x14ac:dyDescent="0.3">
      <c r="A938" t="s">
        <v>3313</v>
      </c>
      <c r="B938" t="s">
        <v>3410</v>
      </c>
      <c r="C938">
        <v>2020</v>
      </c>
      <c r="D938" t="s">
        <v>3397</v>
      </c>
      <c r="E938" t="s">
        <v>868</v>
      </c>
      <c r="F938">
        <v>90</v>
      </c>
      <c r="G938" t="s">
        <v>868</v>
      </c>
      <c r="H938">
        <v>1</v>
      </c>
      <c r="I938">
        <v>0</v>
      </c>
      <c r="J938">
        <v>0</v>
      </c>
      <c r="K938">
        <v>0</v>
      </c>
      <c r="L938">
        <v>0</v>
      </c>
    </row>
    <row r="939" spans="1:12" x14ac:dyDescent="0.3">
      <c r="A939" t="s">
        <v>4214</v>
      </c>
      <c r="B939" t="s">
        <v>3410</v>
      </c>
      <c r="C939">
        <v>2020</v>
      </c>
      <c r="D939" t="s">
        <v>3416</v>
      </c>
      <c r="E939" t="s">
        <v>883</v>
      </c>
      <c r="F939">
        <v>484</v>
      </c>
      <c r="G939" t="s">
        <v>883</v>
      </c>
      <c r="H939">
        <v>7</v>
      </c>
      <c r="I939">
        <v>0.56000000000000005</v>
      </c>
      <c r="J939">
        <v>0.19</v>
      </c>
      <c r="K939">
        <v>0.37</v>
      </c>
      <c r="L939">
        <v>0.19</v>
      </c>
    </row>
    <row r="940" spans="1:12" x14ac:dyDescent="0.3">
      <c r="A940" t="s">
        <v>4215</v>
      </c>
      <c r="B940" t="s">
        <v>3410</v>
      </c>
      <c r="C940">
        <v>2020</v>
      </c>
      <c r="D940" t="s">
        <v>3414</v>
      </c>
      <c r="E940" t="s">
        <v>3418</v>
      </c>
      <c r="F940">
        <v>589</v>
      </c>
      <c r="G940" t="s">
        <v>3418</v>
      </c>
      <c r="H940">
        <v>7</v>
      </c>
      <c r="I940">
        <v>0</v>
      </c>
      <c r="J940">
        <v>0</v>
      </c>
      <c r="K940">
        <v>0</v>
      </c>
      <c r="L940">
        <v>0.92</v>
      </c>
    </row>
    <row r="941" spans="1:12" x14ac:dyDescent="0.3">
      <c r="A941" t="s">
        <v>4216</v>
      </c>
      <c r="B941" t="s">
        <v>3410</v>
      </c>
      <c r="C941">
        <v>2020</v>
      </c>
      <c r="D941" t="s">
        <v>3416</v>
      </c>
      <c r="E941" t="s">
        <v>884</v>
      </c>
      <c r="F941">
        <v>17</v>
      </c>
      <c r="G941" t="s">
        <v>884</v>
      </c>
      <c r="H941">
        <v>1</v>
      </c>
      <c r="I941">
        <v>0</v>
      </c>
      <c r="J941">
        <v>0</v>
      </c>
      <c r="K941">
        <v>0</v>
      </c>
      <c r="L941">
        <v>0</v>
      </c>
    </row>
    <row r="942" spans="1:12" x14ac:dyDescent="0.3">
      <c r="A942" t="s">
        <v>4217</v>
      </c>
      <c r="B942" t="s">
        <v>3410</v>
      </c>
      <c r="C942">
        <v>2020</v>
      </c>
      <c r="D942" t="s">
        <v>3397</v>
      </c>
      <c r="E942" t="s">
        <v>880</v>
      </c>
      <c r="F942">
        <v>90</v>
      </c>
      <c r="G942" t="s">
        <v>880</v>
      </c>
      <c r="H942">
        <v>1</v>
      </c>
      <c r="I942">
        <v>0</v>
      </c>
      <c r="J942">
        <v>0</v>
      </c>
      <c r="K942">
        <v>0</v>
      </c>
      <c r="L942">
        <v>0</v>
      </c>
    </row>
    <row r="943" spans="1:12" x14ac:dyDescent="0.3">
      <c r="A943" t="s">
        <v>707</v>
      </c>
      <c r="B943" t="s">
        <v>3410</v>
      </c>
      <c r="C943">
        <v>2020</v>
      </c>
      <c r="D943" t="s">
        <v>3414</v>
      </c>
      <c r="E943" t="s">
        <v>867</v>
      </c>
      <c r="F943">
        <v>0</v>
      </c>
      <c r="G943" t="s">
        <v>867</v>
      </c>
      <c r="H943">
        <v>0</v>
      </c>
      <c r="I943">
        <v>0</v>
      </c>
      <c r="J943">
        <v>0</v>
      </c>
      <c r="K943">
        <v>0</v>
      </c>
      <c r="L943">
        <v>0</v>
      </c>
    </row>
    <row r="944" spans="1:12" x14ac:dyDescent="0.3">
      <c r="A944" t="s">
        <v>4218</v>
      </c>
      <c r="B944" t="s">
        <v>3410</v>
      </c>
      <c r="C944">
        <v>2020</v>
      </c>
      <c r="D944" t="s">
        <v>3414</v>
      </c>
      <c r="E944" t="s">
        <v>3418</v>
      </c>
      <c r="F944">
        <v>824</v>
      </c>
      <c r="G944" t="s">
        <v>3418</v>
      </c>
      <c r="H944">
        <v>10</v>
      </c>
      <c r="I944">
        <v>0.11</v>
      </c>
      <c r="J944">
        <v>0.11</v>
      </c>
      <c r="K944">
        <v>0</v>
      </c>
      <c r="L944">
        <v>0.22</v>
      </c>
    </row>
    <row r="945" spans="1:12" x14ac:dyDescent="0.3">
      <c r="A945" t="s">
        <v>4219</v>
      </c>
      <c r="B945" t="s">
        <v>3410</v>
      </c>
      <c r="C945">
        <v>2020</v>
      </c>
      <c r="D945" t="s">
        <v>3416</v>
      </c>
      <c r="E945" t="s">
        <v>3447</v>
      </c>
      <c r="F945">
        <v>421</v>
      </c>
      <c r="G945" t="s">
        <v>3447</v>
      </c>
      <c r="H945">
        <v>6</v>
      </c>
      <c r="I945">
        <v>0</v>
      </c>
      <c r="J945">
        <v>0</v>
      </c>
      <c r="K945">
        <v>0</v>
      </c>
      <c r="L945">
        <v>0.21</v>
      </c>
    </row>
    <row r="946" spans="1:12" x14ac:dyDescent="0.3">
      <c r="A946" t="s">
        <v>4220</v>
      </c>
      <c r="B946" t="s">
        <v>3410</v>
      </c>
      <c r="C946">
        <v>2020</v>
      </c>
      <c r="D946" t="s">
        <v>3416</v>
      </c>
      <c r="E946" t="s">
        <v>3447</v>
      </c>
      <c r="F946">
        <v>389</v>
      </c>
      <c r="G946" t="s">
        <v>3447</v>
      </c>
      <c r="H946">
        <v>6</v>
      </c>
      <c r="I946">
        <v>0</v>
      </c>
      <c r="J946">
        <v>0</v>
      </c>
      <c r="K946">
        <v>0</v>
      </c>
      <c r="L946">
        <v>0</v>
      </c>
    </row>
    <row r="947" spans="1:12" x14ac:dyDescent="0.3">
      <c r="A947" t="s">
        <v>4221</v>
      </c>
      <c r="B947" t="s">
        <v>3410</v>
      </c>
      <c r="C947">
        <v>2020</v>
      </c>
      <c r="D947" t="s">
        <v>3416</v>
      </c>
      <c r="E947" t="s">
        <v>3447</v>
      </c>
      <c r="F947">
        <v>90</v>
      </c>
      <c r="G947" t="s">
        <v>3447</v>
      </c>
      <c r="H947">
        <v>1</v>
      </c>
      <c r="I947">
        <v>0</v>
      </c>
      <c r="J947">
        <v>0</v>
      </c>
      <c r="K947">
        <v>0</v>
      </c>
      <c r="L947">
        <v>0</v>
      </c>
    </row>
    <row r="948" spans="1:12" x14ac:dyDescent="0.3">
      <c r="A948" t="s">
        <v>4222</v>
      </c>
      <c r="B948" t="s">
        <v>3410</v>
      </c>
      <c r="C948">
        <v>2020</v>
      </c>
      <c r="D948" t="s">
        <v>3414</v>
      </c>
      <c r="E948" t="s">
        <v>891</v>
      </c>
      <c r="F948">
        <v>295</v>
      </c>
      <c r="G948" t="s">
        <v>891</v>
      </c>
      <c r="H948">
        <v>4</v>
      </c>
      <c r="I948">
        <v>0</v>
      </c>
      <c r="J948">
        <v>0</v>
      </c>
      <c r="K948">
        <v>0</v>
      </c>
      <c r="L948">
        <v>0</v>
      </c>
    </row>
    <row r="949" spans="1:12" x14ac:dyDescent="0.3">
      <c r="A949" t="s">
        <v>4223</v>
      </c>
      <c r="B949" t="s">
        <v>3410</v>
      </c>
      <c r="C949">
        <v>2020</v>
      </c>
      <c r="D949" t="s">
        <v>3411</v>
      </c>
      <c r="E949" t="s">
        <v>891</v>
      </c>
      <c r="F949">
        <v>242</v>
      </c>
      <c r="G949" t="s">
        <v>891</v>
      </c>
      <c r="H949">
        <v>4</v>
      </c>
      <c r="I949">
        <v>0</v>
      </c>
      <c r="J949">
        <v>0</v>
      </c>
      <c r="K949">
        <v>0</v>
      </c>
      <c r="L949">
        <v>0</v>
      </c>
    </row>
    <row r="950" spans="1:12" x14ac:dyDescent="0.3">
      <c r="A950" t="s">
        <v>4224</v>
      </c>
      <c r="B950" t="s">
        <v>3410</v>
      </c>
      <c r="C950">
        <v>2020</v>
      </c>
      <c r="D950" t="s">
        <v>3416</v>
      </c>
      <c r="E950" t="s">
        <v>891</v>
      </c>
      <c r="F950">
        <v>73</v>
      </c>
      <c r="G950" t="s">
        <v>891</v>
      </c>
      <c r="H950">
        <v>3</v>
      </c>
      <c r="I950">
        <v>0</v>
      </c>
      <c r="J950">
        <v>0</v>
      </c>
      <c r="K950">
        <v>0</v>
      </c>
      <c r="L950">
        <v>0</v>
      </c>
    </row>
    <row r="951" spans="1:12" x14ac:dyDescent="0.3">
      <c r="A951" t="s">
        <v>4225</v>
      </c>
      <c r="B951" t="s">
        <v>3410</v>
      </c>
      <c r="C951">
        <v>2020</v>
      </c>
      <c r="D951" t="s">
        <v>3416</v>
      </c>
      <c r="E951" t="s">
        <v>891</v>
      </c>
      <c r="F951">
        <v>284</v>
      </c>
      <c r="G951" t="s">
        <v>891</v>
      </c>
      <c r="H951">
        <v>6</v>
      </c>
      <c r="I951">
        <v>0</v>
      </c>
      <c r="J951">
        <v>0</v>
      </c>
      <c r="K951">
        <v>0</v>
      </c>
      <c r="L951">
        <v>0</v>
      </c>
    </row>
    <row r="952" spans="1:12" x14ac:dyDescent="0.3">
      <c r="A952" t="s">
        <v>2110</v>
      </c>
      <c r="B952" t="s">
        <v>3410</v>
      </c>
      <c r="C952">
        <v>2020</v>
      </c>
      <c r="D952" t="s">
        <v>3416</v>
      </c>
      <c r="E952" t="s">
        <v>863</v>
      </c>
      <c r="F952">
        <v>630</v>
      </c>
      <c r="G952" t="s">
        <v>863</v>
      </c>
      <c r="H952">
        <v>7</v>
      </c>
      <c r="I952">
        <v>0</v>
      </c>
      <c r="J952">
        <v>0</v>
      </c>
      <c r="K952">
        <v>0</v>
      </c>
      <c r="L952">
        <v>0.43</v>
      </c>
    </row>
    <row r="953" spans="1:12" x14ac:dyDescent="0.3">
      <c r="A953" t="s">
        <v>409</v>
      </c>
      <c r="B953" t="s">
        <v>3410</v>
      </c>
      <c r="C953">
        <v>2020</v>
      </c>
      <c r="D953" t="s">
        <v>3414</v>
      </c>
      <c r="E953" t="s">
        <v>877</v>
      </c>
      <c r="F953">
        <v>20</v>
      </c>
      <c r="G953" t="s">
        <v>877</v>
      </c>
      <c r="H953">
        <v>1</v>
      </c>
      <c r="I953">
        <v>0</v>
      </c>
      <c r="J953">
        <v>0</v>
      </c>
      <c r="K953">
        <v>0</v>
      </c>
      <c r="L953">
        <v>0</v>
      </c>
    </row>
    <row r="954" spans="1:12" x14ac:dyDescent="0.3">
      <c r="A954" t="s">
        <v>726</v>
      </c>
      <c r="B954" t="s">
        <v>3410</v>
      </c>
      <c r="C954">
        <v>2020</v>
      </c>
      <c r="D954" t="s">
        <v>3414</v>
      </c>
      <c r="E954" t="s">
        <v>863</v>
      </c>
      <c r="F954">
        <v>270</v>
      </c>
      <c r="G954" t="s">
        <v>863</v>
      </c>
      <c r="H954">
        <v>3</v>
      </c>
      <c r="I954">
        <v>0</v>
      </c>
      <c r="J954">
        <v>0</v>
      </c>
      <c r="K954">
        <v>0</v>
      </c>
      <c r="L954">
        <v>0</v>
      </c>
    </row>
    <row r="955" spans="1:12" x14ac:dyDescent="0.3">
      <c r="A955" t="s">
        <v>4226</v>
      </c>
      <c r="B955" t="s">
        <v>3410</v>
      </c>
      <c r="C955">
        <v>2020</v>
      </c>
      <c r="D955" t="s">
        <v>3414</v>
      </c>
      <c r="E955" t="s">
        <v>3536</v>
      </c>
      <c r="F955">
        <v>0</v>
      </c>
      <c r="G955" t="s">
        <v>890</v>
      </c>
      <c r="H955">
        <v>0</v>
      </c>
      <c r="I955">
        <v>0</v>
      </c>
      <c r="J955">
        <v>0</v>
      </c>
      <c r="K955">
        <v>0</v>
      </c>
      <c r="L955">
        <v>0</v>
      </c>
    </row>
    <row r="956" spans="1:12" x14ac:dyDescent="0.3">
      <c r="A956" t="s">
        <v>3372</v>
      </c>
      <c r="B956" t="s">
        <v>3410</v>
      </c>
      <c r="C956">
        <v>2020</v>
      </c>
      <c r="D956" t="s">
        <v>3411</v>
      </c>
      <c r="E956" t="s">
        <v>868</v>
      </c>
      <c r="F956">
        <v>81</v>
      </c>
      <c r="G956" t="s">
        <v>868</v>
      </c>
      <c r="H956">
        <v>2</v>
      </c>
      <c r="I956">
        <v>2.2200000000000002</v>
      </c>
      <c r="J956">
        <v>1.1100000000000001</v>
      </c>
      <c r="K956">
        <v>1.1100000000000001</v>
      </c>
      <c r="L956">
        <v>0</v>
      </c>
    </row>
    <row r="957" spans="1:12" x14ac:dyDescent="0.3">
      <c r="A957" t="s">
        <v>4227</v>
      </c>
      <c r="B957" t="s">
        <v>3410</v>
      </c>
      <c r="C957">
        <v>2020</v>
      </c>
      <c r="D957" t="s">
        <v>3414</v>
      </c>
      <c r="E957" t="s">
        <v>874</v>
      </c>
      <c r="F957">
        <v>270</v>
      </c>
      <c r="G957" t="s">
        <v>874</v>
      </c>
      <c r="H957">
        <v>3</v>
      </c>
      <c r="I957">
        <v>0</v>
      </c>
      <c r="J957">
        <v>0</v>
      </c>
      <c r="K957">
        <v>0</v>
      </c>
      <c r="L957">
        <v>0.67</v>
      </c>
    </row>
    <row r="958" spans="1:12" x14ac:dyDescent="0.3">
      <c r="A958" t="s">
        <v>4228</v>
      </c>
      <c r="B958" t="s">
        <v>3410</v>
      </c>
      <c r="C958">
        <v>2020</v>
      </c>
      <c r="D958" t="s">
        <v>3416</v>
      </c>
      <c r="E958" t="s">
        <v>3461</v>
      </c>
      <c r="F958">
        <v>391</v>
      </c>
      <c r="G958" t="s">
        <v>3461</v>
      </c>
      <c r="H958">
        <v>6</v>
      </c>
      <c r="I958">
        <v>0.69</v>
      </c>
      <c r="J958">
        <v>0.46</v>
      </c>
      <c r="K958">
        <v>0.23</v>
      </c>
      <c r="L958">
        <v>0</v>
      </c>
    </row>
    <row r="959" spans="1:12" x14ac:dyDescent="0.3">
      <c r="A959" t="s">
        <v>226</v>
      </c>
      <c r="B959" t="s">
        <v>3410</v>
      </c>
      <c r="C959">
        <v>2020</v>
      </c>
      <c r="D959" t="s">
        <v>3414</v>
      </c>
      <c r="E959" t="s">
        <v>3412</v>
      </c>
      <c r="F959">
        <v>316</v>
      </c>
      <c r="G959" t="s">
        <v>3412</v>
      </c>
      <c r="H959">
        <v>4</v>
      </c>
      <c r="I959">
        <v>0</v>
      </c>
      <c r="J959">
        <v>0</v>
      </c>
      <c r="K959">
        <v>0</v>
      </c>
      <c r="L959">
        <v>0</v>
      </c>
    </row>
    <row r="960" spans="1:12" x14ac:dyDescent="0.3">
      <c r="A960" t="s">
        <v>79</v>
      </c>
      <c r="B960" t="s">
        <v>3410</v>
      </c>
      <c r="C960">
        <v>2020</v>
      </c>
      <c r="D960" t="s">
        <v>3416</v>
      </c>
      <c r="E960" t="s">
        <v>893</v>
      </c>
      <c r="F960">
        <v>89</v>
      </c>
      <c r="G960" t="s">
        <v>893</v>
      </c>
      <c r="H960">
        <v>2</v>
      </c>
      <c r="I960">
        <v>0</v>
      </c>
      <c r="J960">
        <v>0</v>
      </c>
      <c r="K960">
        <v>0</v>
      </c>
      <c r="L960">
        <v>1.01</v>
      </c>
    </row>
    <row r="961" spans="1:12" x14ac:dyDescent="0.3">
      <c r="A961" t="s">
        <v>4229</v>
      </c>
      <c r="B961" t="s">
        <v>3410</v>
      </c>
      <c r="C961">
        <v>2020</v>
      </c>
      <c r="D961" t="s">
        <v>3411</v>
      </c>
      <c r="E961" t="s">
        <v>884</v>
      </c>
      <c r="F961">
        <v>30</v>
      </c>
      <c r="G961" t="s">
        <v>884</v>
      </c>
      <c r="H961">
        <v>2</v>
      </c>
      <c r="I961">
        <v>3</v>
      </c>
      <c r="J961">
        <v>0</v>
      </c>
      <c r="K961">
        <v>3</v>
      </c>
      <c r="L961">
        <v>0</v>
      </c>
    </row>
    <row r="962" spans="1:12" x14ac:dyDescent="0.3">
      <c r="A962" t="s">
        <v>321</v>
      </c>
      <c r="B962" t="s">
        <v>3410</v>
      </c>
      <c r="C962">
        <v>2020</v>
      </c>
      <c r="D962" t="s">
        <v>3416</v>
      </c>
      <c r="E962" t="s">
        <v>893</v>
      </c>
      <c r="F962">
        <v>728</v>
      </c>
      <c r="G962" t="s">
        <v>893</v>
      </c>
      <c r="H962">
        <v>10</v>
      </c>
      <c r="I962">
        <v>1.1100000000000001</v>
      </c>
      <c r="J962">
        <v>0.25</v>
      </c>
      <c r="K962">
        <v>0.87</v>
      </c>
      <c r="L962">
        <v>0.25</v>
      </c>
    </row>
    <row r="963" spans="1:12" x14ac:dyDescent="0.3">
      <c r="A963" t="s">
        <v>4230</v>
      </c>
      <c r="B963" t="s">
        <v>3410</v>
      </c>
      <c r="C963">
        <v>2020</v>
      </c>
      <c r="D963" t="s">
        <v>3416</v>
      </c>
      <c r="E963" t="s">
        <v>3527</v>
      </c>
      <c r="F963">
        <v>75</v>
      </c>
      <c r="G963" t="s">
        <v>3527</v>
      </c>
      <c r="H963">
        <v>2</v>
      </c>
      <c r="I963">
        <v>0</v>
      </c>
      <c r="J963">
        <v>0</v>
      </c>
      <c r="K963">
        <v>0</v>
      </c>
      <c r="L963">
        <v>0</v>
      </c>
    </row>
    <row r="964" spans="1:12" x14ac:dyDescent="0.3">
      <c r="A964" t="s">
        <v>4231</v>
      </c>
      <c r="B964" t="s">
        <v>3410</v>
      </c>
      <c r="C964">
        <v>2020</v>
      </c>
      <c r="D964" t="s">
        <v>3414</v>
      </c>
      <c r="E964" t="s">
        <v>893</v>
      </c>
      <c r="F964">
        <v>0</v>
      </c>
      <c r="G964" t="s">
        <v>893</v>
      </c>
      <c r="H964">
        <v>0</v>
      </c>
      <c r="I964">
        <v>0</v>
      </c>
      <c r="J964">
        <v>0</v>
      </c>
      <c r="K964">
        <v>0</v>
      </c>
      <c r="L964">
        <v>0</v>
      </c>
    </row>
    <row r="965" spans="1:12" x14ac:dyDescent="0.3">
      <c r="A965" t="s">
        <v>300</v>
      </c>
      <c r="B965" t="s">
        <v>3410</v>
      </c>
      <c r="C965">
        <v>2020</v>
      </c>
      <c r="D965" t="s">
        <v>3414</v>
      </c>
      <c r="E965" t="s">
        <v>877</v>
      </c>
      <c r="F965">
        <v>90</v>
      </c>
      <c r="G965" t="s">
        <v>877</v>
      </c>
      <c r="H965">
        <v>1</v>
      </c>
      <c r="I965">
        <v>0</v>
      </c>
      <c r="J965">
        <v>0</v>
      </c>
      <c r="K965">
        <v>0</v>
      </c>
      <c r="L965">
        <v>0</v>
      </c>
    </row>
    <row r="966" spans="1:12" x14ac:dyDescent="0.3">
      <c r="A966" t="s">
        <v>4232</v>
      </c>
      <c r="B966" t="s">
        <v>3410</v>
      </c>
      <c r="C966">
        <v>2020</v>
      </c>
      <c r="D966" t="s">
        <v>3411</v>
      </c>
      <c r="E966" t="s">
        <v>893</v>
      </c>
      <c r="F966">
        <v>219</v>
      </c>
      <c r="G966" t="s">
        <v>893</v>
      </c>
      <c r="H966">
        <v>5</v>
      </c>
      <c r="I966">
        <v>0.41</v>
      </c>
      <c r="J966">
        <v>0</v>
      </c>
      <c r="K966">
        <v>0.41</v>
      </c>
      <c r="L966">
        <v>0</v>
      </c>
    </row>
    <row r="967" spans="1:12" x14ac:dyDescent="0.3">
      <c r="A967" t="s">
        <v>4233</v>
      </c>
      <c r="B967" t="s">
        <v>3410</v>
      </c>
      <c r="C967">
        <v>2020</v>
      </c>
      <c r="D967" t="s">
        <v>3411</v>
      </c>
      <c r="E967" t="s">
        <v>3461</v>
      </c>
      <c r="F967">
        <v>530</v>
      </c>
      <c r="G967" t="s">
        <v>3461</v>
      </c>
      <c r="H967">
        <v>8</v>
      </c>
      <c r="I967">
        <v>0.34</v>
      </c>
      <c r="J967">
        <v>0.17</v>
      </c>
      <c r="K967">
        <v>0.17</v>
      </c>
      <c r="L967">
        <v>0</v>
      </c>
    </row>
    <row r="968" spans="1:12" x14ac:dyDescent="0.3">
      <c r="A968" t="s">
        <v>4234</v>
      </c>
      <c r="B968" t="s">
        <v>3410</v>
      </c>
      <c r="C968">
        <v>2020</v>
      </c>
      <c r="D968" t="s">
        <v>3414</v>
      </c>
      <c r="E968" t="s">
        <v>3427</v>
      </c>
      <c r="F968">
        <v>0</v>
      </c>
      <c r="G968" t="s">
        <v>3427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 x14ac:dyDescent="0.3">
      <c r="A969" t="s">
        <v>4235</v>
      </c>
      <c r="B969" t="s">
        <v>3410</v>
      </c>
      <c r="C969">
        <v>2020</v>
      </c>
      <c r="D969" t="s">
        <v>3414</v>
      </c>
      <c r="E969" t="s">
        <v>3461</v>
      </c>
      <c r="F969">
        <v>90</v>
      </c>
      <c r="G969" t="s">
        <v>3461</v>
      </c>
      <c r="H969">
        <v>1</v>
      </c>
      <c r="I969">
        <v>0</v>
      </c>
      <c r="J969">
        <v>0</v>
      </c>
      <c r="K969">
        <v>0</v>
      </c>
      <c r="L969">
        <v>0</v>
      </c>
    </row>
    <row r="970" spans="1:12" x14ac:dyDescent="0.3">
      <c r="A970" t="s">
        <v>2938</v>
      </c>
      <c r="B970" t="s">
        <v>3410</v>
      </c>
      <c r="C970">
        <v>2020</v>
      </c>
      <c r="D970" t="s">
        <v>3397</v>
      </c>
      <c r="E970" t="s">
        <v>893</v>
      </c>
      <c r="F970">
        <v>90</v>
      </c>
      <c r="G970" t="s">
        <v>893</v>
      </c>
      <c r="H970">
        <v>1</v>
      </c>
      <c r="I970">
        <v>0</v>
      </c>
      <c r="J970">
        <v>0</v>
      </c>
      <c r="K970">
        <v>0</v>
      </c>
      <c r="L970">
        <v>0</v>
      </c>
    </row>
    <row r="971" spans="1:12" x14ac:dyDescent="0.3">
      <c r="A971" t="s">
        <v>4236</v>
      </c>
      <c r="B971" t="s">
        <v>3410</v>
      </c>
      <c r="C971">
        <v>2020</v>
      </c>
      <c r="D971" t="s">
        <v>3414</v>
      </c>
      <c r="E971" t="s">
        <v>890</v>
      </c>
      <c r="F971">
        <v>90</v>
      </c>
      <c r="G971" t="s">
        <v>890</v>
      </c>
      <c r="H971">
        <v>1</v>
      </c>
      <c r="I971">
        <v>2</v>
      </c>
      <c r="J971">
        <v>2</v>
      </c>
      <c r="K971">
        <v>0</v>
      </c>
      <c r="L971">
        <v>0</v>
      </c>
    </row>
    <row r="972" spans="1:12" x14ac:dyDescent="0.3">
      <c r="A972" t="s">
        <v>4237</v>
      </c>
      <c r="B972" t="s">
        <v>3410</v>
      </c>
      <c r="C972">
        <v>2020</v>
      </c>
      <c r="D972" t="s">
        <v>3414</v>
      </c>
      <c r="E972" t="s">
        <v>867</v>
      </c>
      <c r="F972">
        <v>0</v>
      </c>
      <c r="G972" t="s">
        <v>867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 x14ac:dyDescent="0.3">
      <c r="A973" t="s">
        <v>4238</v>
      </c>
      <c r="B973" t="s">
        <v>3410</v>
      </c>
      <c r="C973">
        <v>2020</v>
      </c>
      <c r="D973" t="s">
        <v>3397</v>
      </c>
      <c r="E973" t="s">
        <v>867</v>
      </c>
      <c r="F973">
        <v>0</v>
      </c>
      <c r="G973" t="s">
        <v>867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 x14ac:dyDescent="0.3">
      <c r="A974" t="s">
        <v>1512</v>
      </c>
      <c r="B974" t="s">
        <v>3410</v>
      </c>
      <c r="C974">
        <v>2020</v>
      </c>
      <c r="D974" t="s">
        <v>3397</v>
      </c>
      <c r="E974" t="s">
        <v>864</v>
      </c>
      <c r="F974">
        <v>0</v>
      </c>
      <c r="G974" t="s">
        <v>864</v>
      </c>
      <c r="H974">
        <v>0</v>
      </c>
      <c r="I974">
        <v>0</v>
      </c>
      <c r="J974">
        <v>0</v>
      </c>
      <c r="K974">
        <v>0</v>
      </c>
      <c r="L974">
        <v>0</v>
      </c>
    </row>
    <row r="975" spans="1:12" x14ac:dyDescent="0.3">
      <c r="A975" t="s">
        <v>4239</v>
      </c>
      <c r="B975" t="s">
        <v>3410</v>
      </c>
      <c r="C975">
        <v>2020</v>
      </c>
      <c r="D975" t="s">
        <v>3414</v>
      </c>
      <c r="E975" t="s">
        <v>3509</v>
      </c>
      <c r="F975">
        <v>65</v>
      </c>
      <c r="G975" t="s">
        <v>3509</v>
      </c>
      <c r="H975">
        <v>1</v>
      </c>
      <c r="I975">
        <v>0</v>
      </c>
      <c r="J975">
        <v>0</v>
      </c>
      <c r="K975">
        <v>0</v>
      </c>
      <c r="L975">
        <v>0</v>
      </c>
    </row>
    <row r="976" spans="1:12" x14ac:dyDescent="0.3">
      <c r="A976" t="s">
        <v>4240</v>
      </c>
      <c r="B976" t="s">
        <v>3410</v>
      </c>
      <c r="C976">
        <v>2020</v>
      </c>
      <c r="D976" t="s">
        <v>3414</v>
      </c>
      <c r="E976" t="s">
        <v>3527</v>
      </c>
      <c r="F976">
        <v>289</v>
      </c>
      <c r="G976" t="s">
        <v>3527</v>
      </c>
      <c r="H976">
        <v>4</v>
      </c>
      <c r="I976">
        <v>0</v>
      </c>
      <c r="J976">
        <v>0</v>
      </c>
      <c r="K976">
        <v>0</v>
      </c>
      <c r="L976">
        <v>0</v>
      </c>
    </row>
    <row r="977" spans="1:12" x14ac:dyDescent="0.3">
      <c r="A977" t="s">
        <v>4241</v>
      </c>
      <c r="B977" t="s">
        <v>3410</v>
      </c>
      <c r="C977">
        <v>2020</v>
      </c>
      <c r="D977" t="s">
        <v>3414</v>
      </c>
      <c r="E977" t="s">
        <v>890</v>
      </c>
      <c r="F977">
        <v>320</v>
      </c>
      <c r="G977" t="s">
        <v>890</v>
      </c>
      <c r="H977">
        <v>4</v>
      </c>
      <c r="I977">
        <v>0</v>
      </c>
      <c r="J977">
        <v>0</v>
      </c>
      <c r="K977">
        <v>0</v>
      </c>
      <c r="L977">
        <v>0</v>
      </c>
    </row>
    <row r="978" spans="1:12" x14ac:dyDescent="0.3">
      <c r="A978" t="s">
        <v>2527</v>
      </c>
      <c r="B978" t="s">
        <v>3410</v>
      </c>
      <c r="C978">
        <v>2020</v>
      </c>
      <c r="D978" t="s">
        <v>3416</v>
      </c>
      <c r="E978" t="s">
        <v>863</v>
      </c>
      <c r="F978">
        <v>161</v>
      </c>
      <c r="G978" t="s">
        <v>863</v>
      </c>
      <c r="H978">
        <v>3</v>
      </c>
      <c r="I978">
        <v>0</v>
      </c>
      <c r="J978">
        <v>0</v>
      </c>
      <c r="K978">
        <v>0</v>
      </c>
      <c r="L978">
        <v>0.56000000000000005</v>
      </c>
    </row>
    <row r="979" spans="1:12" x14ac:dyDescent="0.3">
      <c r="A979" t="s">
        <v>3354</v>
      </c>
      <c r="B979" t="s">
        <v>3410</v>
      </c>
      <c r="C979">
        <v>2020</v>
      </c>
      <c r="D979" t="s">
        <v>3416</v>
      </c>
      <c r="E979" t="s">
        <v>868</v>
      </c>
      <c r="F979">
        <v>221</v>
      </c>
      <c r="G979" t="s">
        <v>868</v>
      </c>
      <c r="H979">
        <v>5</v>
      </c>
      <c r="I979">
        <v>0</v>
      </c>
      <c r="J979">
        <v>0</v>
      </c>
      <c r="K979">
        <v>0</v>
      </c>
      <c r="L979">
        <v>0.81</v>
      </c>
    </row>
    <row r="980" spans="1:12" x14ac:dyDescent="0.3">
      <c r="A980" t="s">
        <v>144</v>
      </c>
      <c r="B980" t="s">
        <v>3410</v>
      </c>
      <c r="C980">
        <v>2020</v>
      </c>
      <c r="D980" t="s">
        <v>3414</v>
      </c>
      <c r="E980" t="s">
        <v>3415</v>
      </c>
      <c r="F980">
        <v>810</v>
      </c>
      <c r="G980" t="s">
        <v>3415</v>
      </c>
      <c r="H980">
        <v>9</v>
      </c>
      <c r="I980">
        <v>0.11</v>
      </c>
      <c r="J980">
        <v>0</v>
      </c>
      <c r="K980">
        <v>0.11</v>
      </c>
      <c r="L980">
        <v>0.22</v>
      </c>
    </row>
    <row r="981" spans="1:12" x14ac:dyDescent="0.3">
      <c r="A981" t="s">
        <v>3344</v>
      </c>
      <c r="B981" t="s">
        <v>3410</v>
      </c>
      <c r="C981">
        <v>2020</v>
      </c>
      <c r="D981" t="s">
        <v>3414</v>
      </c>
      <c r="E981" t="s">
        <v>868</v>
      </c>
      <c r="F981">
        <v>869</v>
      </c>
      <c r="G981" t="s">
        <v>868</v>
      </c>
      <c r="H981">
        <v>10</v>
      </c>
      <c r="I981">
        <v>0</v>
      </c>
      <c r="J981">
        <v>0</v>
      </c>
      <c r="K981">
        <v>0</v>
      </c>
      <c r="L981">
        <v>0.1</v>
      </c>
    </row>
    <row r="982" spans="1:12" x14ac:dyDescent="0.3">
      <c r="A982" t="s">
        <v>4242</v>
      </c>
      <c r="B982" t="s">
        <v>3410</v>
      </c>
      <c r="C982">
        <v>2020</v>
      </c>
      <c r="D982" t="s">
        <v>3414</v>
      </c>
      <c r="E982" t="s">
        <v>3642</v>
      </c>
      <c r="F982">
        <v>546</v>
      </c>
      <c r="G982" t="s">
        <v>3642</v>
      </c>
      <c r="H982">
        <v>7</v>
      </c>
      <c r="I982">
        <v>0</v>
      </c>
      <c r="J982">
        <v>0</v>
      </c>
      <c r="K982">
        <v>0</v>
      </c>
      <c r="L982">
        <v>0.49</v>
      </c>
    </row>
    <row r="983" spans="1:12" x14ac:dyDescent="0.3">
      <c r="A983" t="s">
        <v>379</v>
      </c>
      <c r="B983" t="s">
        <v>3410</v>
      </c>
      <c r="C983">
        <v>2020</v>
      </c>
      <c r="D983" t="s">
        <v>3416</v>
      </c>
      <c r="E983" t="s">
        <v>877</v>
      </c>
      <c r="F983">
        <v>453</v>
      </c>
      <c r="G983" t="s">
        <v>877</v>
      </c>
      <c r="H983">
        <v>6</v>
      </c>
      <c r="I983">
        <v>0.2</v>
      </c>
      <c r="J983">
        <v>0.2</v>
      </c>
      <c r="K983">
        <v>0</v>
      </c>
      <c r="L983">
        <v>0.6</v>
      </c>
    </row>
    <row r="984" spans="1:12" x14ac:dyDescent="0.3">
      <c r="A984" t="s">
        <v>4243</v>
      </c>
      <c r="B984" t="s">
        <v>3410</v>
      </c>
      <c r="C984">
        <v>2020</v>
      </c>
      <c r="D984" t="s">
        <v>3411</v>
      </c>
      <c r="E984" t="s">
        <v>3415</v>
      </c>
      <c r="F984">
        <v>320</v>
      </c>
      <c r="G984" t="s">
        <v>877</v>
      </c>
      <c r="H984">
        <v>5</v>
      </c>
      <c r="I984">
        <v>0.28000000000000003</v>
      </c>
      <c r="J984">
        <v>0.28000000000000003</v>
      </c>
      <c r="K984">
        <v>0</v>
      </c>
      <c r="L984">
        <v>0</v>
      </c>
    </row>
    <row r="985" spans="1:12" x14ac:dyDescent="0.3">
      <c r="A985" t="s">
        <v>344</v>
      </c>
      <c r="B985" t="s">
        <v>3410</v>
      </c>
      <c r="C985">
        <v>2020</v>
      </c>
      <c r="D985" t="s">
        <v>3397</v>
      </c>
      <c r="E985" t="s">
        <v>877</v>
      </c>
      <c r="F985">
        <v>630</v>
      </c>
      <c r="G985" t="s">
        <v>877</v>
      </c>
      <c r="H985">
        <v>7</v>
      </c>
      <c r="I985">
        <v>0</v>
      </c>
      <c r="J985">
        <v>0</v>
      </c>
      <c r="K985">
        <v>0</v>
      </c>
      <c r="L985">
        <v>0</v>
      </c>
    </row>
    <row r="986" spans="1:12" x14ac:dyDescent="0.3">
      <c r="A986" t="s">
        <v>4244</v>
      </c>
      <c r="B986" t="s">
        <v>3410</v>
      </c>
      <c r="C986">
        <v>2020</v>
      </c>
      <c r="D986" t="s">
        <v>3416</v>
      </c>
      <c r="E986" t="s">
        <v>3415</v>
      </c>
      <c r="F986">
        <v>160</v>
      </c>
      <c r="G986" t="s">
        <v>3415</v>
      </c>
      <c r="H986">
        <v>5</v>
      </c>
      <c r="I986">
        <v>0</v>
      </c>
      <c r="J986">
        <v>0</v>
      </c>
      <c r="K986">
        <v>0</v>
      </c>
      <c r="L986">
        <v>0</v>
      </c>
    </row>
    <row r="987" spans="1:12" x14ac:dyDescent="0.3">
      <c r="A987" t="s">
        <v>4245</v>
      </c>
      <c r="B987" t="s">
        <v>3410</v>
      </c>
      <c r="C987">
        <v>2020</v>
      </c>
      <c r="D987" t="s">
        <v>3416</v>
      </c>
      <c r="E987" t="s">
        <v>3418</v>
      </c>
      <c r="F987">
        <v>510</v>
      </c>
      <c r="G987" t="s">
        <v>3418</v>
      </c>
      <c r="H987">
        <v>10</v>
      </c>
      <c r="I987">
        <v>0.18</v>
      </c>
      <c r="J987">
        <v>0.18</v>
      </c>
      <c r="K987">
        <v>0</v>
      </c>
      <c r="L987">
        <v>0.18</v>
      </c>
    </row>
    <row r="988" spans="1:12" x14ac:dyDescent="0.3">
      <c r="A988" t="s">
        <v>1452</v>
      </c>
      <c r="B988" t="s">
        <v>3410</v>
      </c>
      <c r="C988">
        <v>2020</v>
      </c>
      <c r="D988" t="s">
        <v>3414</v>
      </c>
      <c r="E988" t="s">
        <v>883</v>
      </c>
      <c r="F988">
        <v>270</v>
      </c>
      <c r="G988" t="s">
        <v>883</v>
      </c>
      <c r="H988">
        <v>3</v>
      </c>
      <c r="I988">
        <v>0.67</v>
      </c>
      <c r="J988">
        <v>0.67</v>
      </c>
      <c r="K988">
        <v>0</v>
      </c>
      <c r="L988">
        <v>0.33</v>
      </c>
    </row>
    <row r="989" spans="1:12" x14ac:dyDescent="0.3">
      <c r="A989" t="s">
        <v>4246</v>
      </c>
      <c r="B989" t="s">
        <v>3410</v>
      </c>
      <c r="C989">
        <v>2020</v>
      </c>
      <c r="D989" t="s">
        <v>3414</v>
      </c>
      <c r="E989" t="s">
        <v>3418</v>
      </c>
      <c r="F989">
        <v>47</v>
      </c>
      <c r="G989" t="s">
        <v>3418</v>
      </c>
      <c r="H989">
        <v>3</v>
      </c>
      <c r="I989">
        <v>0</v>
      </c>
      <c r="J989">
        <v>0</v>
      </c>
      <c r="K989">
        <v>0</v>
      </c>
      <c r="L989">
        <v>0</v>
      </c>
    </row>
    <row r="990" spans="1:12" x14ac:dyDescent="0.3">
      <c r="A990" t="s">
        <v>4247</v>
      </c>
      <c r="B990" t="s">
        <v>3410</v>
      </c>
      <c r="C990">
        <v>2020</v>
      </c>
      <c r="D990" t="s">
        <v>3414</v>
      </c>
      <c r="E990" t="s">
        <v>3483</v>
      </c>
      <c r="F990">
        <v>0</v>
      </c>
      <c r="G990" t="s">
        <v>4248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 x14ac:dyDescent="0.3">
      <c r="A991" t="s">
        <v>4249</v>
      </c>
      <c r="B991" t="s">
        <v>3410</v>
      </c>
      <c r="C991">
        <v>2020</v>
      </c>
      <c r="D991" t="s">
        <v>3397</v>
      </c>
      <c r="E991" t="s">
        <v>876</v>
      </c>
      <c r="F991">
        <v>0</v>
      </c>
      <c r="G991" t="s">
        <v>876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 x14ac:dyDescent="0.3">
      <c r="A992" t="s">
        <v>286</v>
      </c>
      <c r="B992" t="s">
        <v>3410</v>
      </c>
      <c r="C992">
        <v>2020</v>
      </c>
      <c r="D992" t="s">
        <v>3416</v>
      </c>
      <c r="E992" t="s">
        <v>861</v>
      </c>
      <c r="F992">
        <v>777</v>
      </c>
      <c r="G992" t="s">
        <v>861</v>
      </c>
      <c r="H992">
        <v>9</v>
      </c>
      <c r="I992">
        <v>0.46</v>
      </c>
      <c r="J992">
        <v>0.12</v>
      </c>
      <c r="K992">
        <v>0.35</v>
      </c>
      <c r="L992">
        <v>0.23</v>
      </c>
    </row>
    <row r="993" spans="1:12" x14ac:dyDescent="0.3">
      <c r="A993" t="s">
        <v>4250</v>
      </c>
      <c r="B993" t="s">
        <v>3410</v>
      </c>
      <c r="C993">
        <v>2020</v>
      </c>
      <c r="D993" t="s">
        <v>3397</v>
      </c>
      <c r="E993" t="s">
        <v>3418</v>
      </c>
      <c r="F993">
        <v>897</v>
      </c>
      <c r="G993" t="s">
        <v>3418</v>
      </c>
      <c r="H993">
        <v>10</v>
      </c>
      <c r="I993">
        <v>0</v>
      </c>
      <c r="J993">
        <v>0</v>
      </c>
      <c r="K993">
        <v>0</v>
      </c>
      <c r="L993">
        <v>0.1</v>
      </c>
    </row>
    <row r="994" spans="1:12" x14ac:dyDescent="0.3">
      <c r="A994" t="s">
        <v>4251</v>
      </c>
      <c r="B994" t="s">
        <v>3410</v>
      </c>
      <c r="C994">
        <v>2020</v>
      </c>
      <c r="D994" t="s">
        <v>3416</v>
      </c>
      <c r="E994" t="s">
        <v>3514</v>
      </c>
      <c r="F994">
        <v>478</v>
      </c>
      <c r="G994" t="s">
        <v>3514</v>
      </c>
      <c r="H994">
        <v>6</v>
      </c>
      <c r="I994">
        <v>0.56000000000000005</v>
      </c>
      <c r="J994">
        <v>0.38</v>
      </c>
      <c r="K994">
        <v>0.19</v>
      </c>
      <c r="L994">
        <v>0.38</v>
      </c>
    </row>
    <row r="995" spans="1:12" x14ac:dyDescent="0.3">
      <c r="A995" t="s">
        <v>1845</v>
      </c>
      <c r="B995" t="s">
        <v>3410</v>
      </c>
      <c r="C995">
        <v>2020</v>
      </c>
      <c r="D995" t="s">
        <v>3414</v>
      </c>
      <c r="E995" t="s">
        <v>891</v>
      </c>
      <c r="F995">
        <v>360</v>
      </c>
      <c r="G995" t="s">
        <v>891</v>
      </c>
      <c r="H995">
        <v>4</v>
      </c>
      <c r="I995">
        <v>0</v>
      </c>
      <c r="J995">
        <v>0</v>
      </c>
      <c r="K995">
        <v>0</v>
      </c>
      <c r="L995">
        <v>0</v>
      </c>
    </row>
    <row r="996" spans="1:12" x14ac:dyDescent="0.3">
      <c r="A996" t="s">
        <v>4252</v>
      </c>
      <c r="B996" t="s">
        <v>3410</v>
      </c>
      <c r="C996">
        <v>2020</v>
      </c>
      <c r="D996" t="s">
        <v>3414</v>
      </c>
      <c r="E996" t="s">
        <v>883</v>
      </c>
      <c r="F996">
        <v>360</v>
      </c>
      <c r="G996" t="s">
        <v>883</v>
      </c>
      <c r="H996">
        <v>4</v>
      </c>
      <c r="I996">
        <v>0.75</v>
      </c>
      <c r="J996">
        <v>0.5</v>
      </c>
      <c r="K996">
        <v>0.25</v>
      </c>
      <c r="L996">
        <v>0</v>
      </c>
    </row>
    <row r="997" spans="1:12" x14ac:dyDescent="0.3">
      <c r="A997" t="s">
        <v>4253</v>
      </c>
      <c r="B997" t="s">
        <v>3410</v>
      </c>
      <c r="C997">
        <v>2020</v>
      </c>
      <c r="D997" t="s">
        <v>3397</v>
      </c>
      <c r="E997" t="s">
        <v>891</v>
      </c>
      <c r="F997">
        <v>0</v>
      </c>
      <c r="G997" t="s">
        <v>891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 x14ac:dyDescent="0.3">
      <c r="A998" t="s">
        <v>4254</v>
      </c>
      <c r="B998" t="s">
        <v>3410</v>
      </c>
      <c r="C998">
        <v>2020</v>
      </c>
      <c r="D998" t="s">
        <v>3416</v>
      </c>
      <c r="E998" t="s">
        <v>880</v>
      </c>
      <c r="F998">
        <v>37</v>
      </c>
      <c r="G998" t="s">
        <v>880</v>
      </c>
      <c r="H998">
        <v>2</v>
      </c>
      <c r="I998">
        <v>0</v>
      </c>
      <c r="J998">
        <v>0</v>
      </c>
      <c r="K998">
        <v>0</v>
      </c>
      <c r="L998">
        <v>0</v>
      </c>
    </row>
    <row r="999" spans="1:12" x14ac:dyDescent="0.3">
      <c r="A999" t="s">
        <v>4255</v>
      </c>
      <c r="B999" t="s">
        <v>3410</v>
      </c>
      <c r="C999">
        <v>2020</v>
      </c>
      <c r="D999" t="s">
        <v>3416</v>
      </c>
      <c r="E999" t="s">
        <v>863</v>
      </c>
      <c r="F999">
        <v>212</v>
      </c>
      <c r="G999" t="s">
        <v>863</v>
      </c>
      <c r="H999">
        <v>4</v>
      </c>
      <c r="I999">
        <v>0</v>
      </c>
      <c r="J999">
        <v>0</v>
      </c>
      <c r="K999">
        <v>0</v>
      </c>
      <c r="L999">
        <v>0.42</v>
      </c>
    </row>
    <row r="1000" spans="1:12" x14ac:dyDescent="0.3">
      <c r="A1000" t="s">
        <v>4256</v>
      </c>
      <c r="B1000" t="s">
        <v>3410</v>
      </c>
      <c r="C1000">
        <v>2020</v>
      </c>
      <c r="D1000" t="s">
        <v>3411</v>
      </c>
      <c r="E1000" t="s">
        <v>3527</v>
      </c>
      <c r="F1000">
        <v>875</v>
      </c>
      <c r="G1000" t="s">
        <v>3527</v>
      </c>
      <c r="H1000">
        <v>10</v>
      </c>
      <c r="I1000">
        <v>0</v>
      </c>
      <c r="J1000">
        <v>0</v>
      </c>
      <c r="K1000">
        <v>0</v>
      </c>
      <c r="L1000">
        <v>0.21</v>
      </c>
    </row>
    <row r="1001" spans="1:12" x14ac:dyDescent="0.3">
      <c r="A1001" t="s">
        <v>4257</v>
      </c>
      <c r="B1001" t="s">
        <v>3410</v>
      </c>
      <c r="C1001">
        <v>2020</v>
      </c>
      <c r="D1001" t="s">
        <v>3414</v>
      </c>
      <c r="E1001" t="s">
        <v>3435</v>
      </c>
      <c r="F1001">
        <v>712</v>
      </c>
      <c r="G1001" t="s">
        <v>3435</v>
      </c>
      <c r="H1001">
        <v>8</v>
      </c>
      <c r="I1001">
        <v>0</v>
      </c>
      <c r="J1001">
        <v>0</v>
      </c>
      <c r="K1001">
        <v>0</v>
      </c>
      <c r="L1001">
        <v>0.25</v>
      </c>
    </row>
    <row r="1002" spans="1:12" x14ac:dyDescent="0.3">
      <c r="A1002" t="s">
        <v>4258</v>
      </c>
      <c r="B1002" t="s">
        <v>3410</v>
      </c>
      <c r="C1002">
        <v>2020</v>
      </c>
      <c r="D1002" t="s">
        <v>3414</v>
      </c>
      <c r="E1002" t="s">
        <v>3527</v>
      </c>
      <c r="F1002">
        <v>397</v>
      </c>
      <c r="G1002" t="s">
        <v>3527</v>
      </c>
      <c r="H1002">
        <v>7</v>
      </c>
      <c r="I1002">
        <v>0</v>
      </c>
      <c r="J1002">
        <v>0</v>
      </c>
      <c r="K1002">
        <v>0</v>
      </c>
      <c r="L1002">
        <v>0</v>
      </c>
    </row>
    <row r="1003" spans="1:12" x14ac:dyDescent="0.3">
      <c r="A1003" t="s">
        <v>4259</v>
      </c>
      <c r="B1003" t="s">
        <v>3410</v>
      </c>
      <c r="C1003">
        <v>2020</v>
      </c>
      <c r="D1003" t="s">
        <v>3416</v>
      </c>
      <c r="E1003" t="s">
        <v>3412</v>
      </c>
      <c r="F1003">
        <v>0</v>
      </c>
      <c r="G1003" t="s">
        <v>3412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 x14ac:dyDescent="0.3">
      <c r="A1004" t="s">
        <v>4260</v>
      </c>
      <c r="B1004" t="s">
        <v>3410</v>
      </c>
      <c r="C1004">
        <v>2020</v>
      </c>
      <c r="D1004" t="s">
        <v>3411</v>
      </c>
      <c r="E1004" t="s">
        <v>3415</v>
      </c>
      <c r="F1004">
        <v>496</v>
      </c>
      <c r="G1004" t="s">
        <v>3415</v>
      </c>
      <c r="H1004">
        <v>10</v>
      </c>
      <c r="I1004">
        <v>0.54</v>
      </c>
      <c r="J1004">
        <v>0</v>
      </c>
      <c r="K1004">
        <v>0.54</v>
      </c>
      <c r="L1004">
        <v>0</v>
      </c>
    </row>
    <row r="1005" spans="1:12" x14ac:dyDescent="0.3">
      <c r="A1005" t="s">
        <v>1162</v>
      </c>
      <c r="B1005" t="s">
        <v>3410</v>
      </c>
      <c r="C1005">
        <v>2020</v>
      </c>
      <c r="D1005" t="s">
        <v>3416</v>
      </c>
      <c r="E1005" t="s">
        <v>890</v>
      </c>
      <c r="F1005">
        <v>720</v>
      </c>
      <c r="G1005" t="s">
        <v>890</v>
      </c>
      <c r="H1005">
        <v>8</v>
      </c>
      <c r="I1005">
        <v>0.25</v>
      </c>
      <c r="J1005">
        <v>0.25</v>
      </c>
      <c r="K1005">
        <v>0</v>
      </c>
      <c r="L1005">
        <v>0.13</v>
      </c>
    </row>
    <row r="1006" spans="1:12" x14ac:dyDescent="0.3">
      <c r="A1006" t="s">
        <v>4261</v>
      </c>
      <c r="B1006" t="s">
        <v>3410</v>
      </c>
      <c r="C1006">
        <v>2020</v>
      </c>
      <c r="D1006" t="s">
        <v>3411</v>
      </c>
      <c r="E1006" t="s">
        <v>3509</v>
      </c>
      <c r="F1006">
        <v>789</v>
      </c>
      <c r="G1006" t="s">
        <v>3509</v>
      </c>
      <c r="H1006">
        <v>10</v>
      </c>
      <c r="I1006">
        <v>0.91</v>
      </c>
      <c r="J1006">
        <v>0.34</v>
      </c>
      <c r="K1006">
        <v>0.56999999999999995</v>
      </c>
      <c r="L1006">
        <v>0.23</v>
      </c>
    </row>
    <row r="1007" spans="1:12" x14ac:dyDescent="0.3">
      <c r="A1007" t="s">
        <v>1337</v>
      </c>
      <c r="B1007" t="s">
        <v>3410</v>
      </c>
      <c r="C1007">
        <v>2020</v>
      </c>
      <c r="D1007" t="s">
        <v>3416</v>
      </c>
      <c r="E1007" t="s">
        <v>878</v>
      </c>
      <c r="F1007">
        <v>368</v>
      </c>
      <c r="G1007" t="s">
        <v>878</v>
      </c>
      <c r="H1007">
        <v>8</v>
      </c>
      <c r="I1007">
        <v>0.24</v>
      </c>
      <c r="J1007">
        <v>0.24</v>
      </c>
      <c r="K1007">
        <v>0</v>
      </c>
      <c r="L1007">
        <v>0.24</v>
      </c>
    </row>
    <row r="1008" spans="1:12" x14ac:dyDescent="0.3">
      <c r="A1008" t="s">
        <v>4262</v>
      </c>
      <c r="B1008" t="s">
        <v>3410</v>
      </c>
      <c r="C1008">
        <v>2020</v>
      </c>
      <c r="D1008" t="s">
        <v>3411</v>
      </c>
      <c r="E1008" t="s">
        <v>864</v>
      </c>
      <c r="F1008">
        <v>2</v>
      </c>
      <c r="G1008" t="s">
        <v>864</v>
      </c>
      <c r="H1008">
        <v>1</v>
      </c>
      <c r="I1008">
        <v>0</v>
      </c>
      <c r="J1008">
        <v>0</v>
      </c>
      <c r="K1008">
        <v>0</v>
      </c>
      <c r="L1008">
        <v>0</v>
      </c>
    </row>
    <row r="1009" spans="1:12" x14ac:dyDescent="0.3">
      <c r="A1009" t="s">
        <v>4263</v>
      </c>
      <c r="B1009" t="s">
        <v>3410</v>
      </c>
      <c r="C1009">
        <v>2020</v>
      </c>
      <c r="D1009" t="s">
        <v>3416</v>
      </c>
      <c r="E1009" t="s">
        <v>3427</v>
      </c>
      <c r="F1009">
        <v>900</v>
      </c>
      <c r="G1009" t="s">
        <v>3427</v>
      </c>
      <c r="H1009">
        <v>10</v>
      </c>
      <c r="I1009">
        <v>0.7</v>
      </c>
      <c r="J1009">
        <v>0.3</v>
      </c>
      <c r="K1009">
        <v>0.4</v>
      </c>
      <c r="L1009">
        <v>0.2</v>
      </c>
    </row>
    <row r="1010" spans="1:12" x14ac:dyDescent="0.3">
      <c r="A1010" t="s">
        <v>4264</v>
      </c>
      <c r="B1010" t="s">
        <v>3410</v>
      </c>
      <c r="C1010">
        <v>2020</v>
      </c>
      <c r="D1010" t="s">
        <v>3416</v>
      </c>
      <c r="E1010" t="s">
        <v>878</v>
      </c>
      <c r="F1010">
        <v>0</v>
      </c>
      <c r="G1010" t="s">
        <v>878</v>
      </c>
      <c r="H1010">
        <v>0</v>
      </c>
      <c r="I1010">
        <v>0</v>
      </c>
      <c r="J1010">
        <v>0</v>
      </c>
      <c r="K1010">
        <v>0</v>
      </c>
      <c r="L1010">
        <v>0</v>
      </c>
    </row>
    <row r="1011" spans="1:12" x14ac:dyDescent="0.3">
      <c r="A1011" t="s">
        <v>4265</v>
      </c>
      <c r="B1011" t="s">
        <v>3410</v>
      </c>
      <c r="C1011">
        <v>2020</v>
      </c>
      <c r="D1011" t="s">
        <v>3414</v>
      </c>
      <c r="E1011" t="s">
        <v>883</v>
      </c>
      <c r="F1011">
        <v>324</v>
      </c>
      <c r="G1011" t="s">
        <v>883</v>
      </c>
      <c r="H1011">
        <v>4</v>
      </c>
      <c r="I1011">
        <v>0.28000000000000003</v>
      </c>
      <c r="J1011">
        <v>0.28000000000000003</v>
      </c>
      <c r="K1011">
        <v>0</v>
      </c>
      <c r="L1011">
        <v>0</v>
      </c>
    </row>
    <row r="1012" spans="1:12" x14ac:dyDescent="0.3">
      <c r="A1012" t="s">
        <v>4266</v>
      </c>
      <c r="B1012" t="s">
        <v>3410</v>
      </c>
      <c r="C1012">
        <v>2020</v>
      </c>
      <c r="D1012" t="s">
        <v>3416</v>
      </c>
      <c r="E1012" t="s">
        <v>3527</v>
      </c>
      <c r="F1012">
        <v>540</v>
      </c>
      <c r="G1012" t="s">
        <v>3527</v>
      </c>
      <c r="H1012">
        <v>7</v>
      </c>
      <c r="I1012">
        <v>0</v>
      </c>
      <c r="J1012">
        <v>0</v>
      </c>
      <c r="K1012">
        <v>0</v>
      </c>
      <c r="L1012">
        <v>0.17</v>
      </c>
    </row>
    <row r="1013" spans="1:12" x14ac:dyDescent="0.3">
      <c r="A1013" t="s">
        <v>4267</v>
      </c>
      <c r="B1013" t="s">
        <v>3410</v>
      </c>
      <c r="C1013">
        <v>2020</v>
      </c>
      <c r="D1013" t="s">
        <v>3414</v>
      </c>
      <c r="E1013" t="s">
        <v>868</v>
      </c>
      <c r="F1013">
        <v>270</v>
      </c>
      <c r="G1013" t="s">
        <v>868</v>
      </c>
      <c r="H1013">
        <v>3</v>
      </c>
      <c r="I1013">
        <v>0</v>
      </c>
      <c r="J1013">
        <v>0</v>
      </c>
      <c r="K1013">
        <v>0</v>
      </c>
      <c r="L1013">
        <v>0</v>
      </c>
    </row>
    <row r="1014" spans="1:12" x14ac:dyDescent="0.3">
      <c r="A1014" t="s">
        <v>3333</v>
      </c>
      <c r="B1014" t="s">
        <v>3410</v>
      </c>
      <c r="C1014">
        <v>2020</v>
      </c>
      <c r="D1014" t="s">
        <v>3414</v>
      </c>
      <c r="E1014" t="s">
        <v>868</v>
      </c>
      <c r="F1014">
        <v>589</v>
      </c>
      <c r="G1014" t="s">
        <v>868</v>
      </c>
      <c r="H1014">
        <v>7</v>
      </c>
      <c r="I1014">
        <v>0</v>
      </c>
      <c r="J1014">
        <v>0</v>
      </c>
      <c r="K1014">
        <v>0</v>
      </c>
      <c r="L1014">
        <v>0.15</v>
      </c>
    </row>
    <row r="1015" spans="1:12" x14ac:dyDescent="0.3">
      <c r="A1015" t="s">
        <v>4268</v>
      </c>
      <c r="B1015" t="s">
        <v>3410</v>
      </c>
      <c r="C1015">
        <v>2020</v>
      </c>
      <c r="D1015" t="s">
        <v>3411</v>
      </c>
      <c r="E1015" t="s">
        <v>3418</v>
      </c>
      <c r="F1015">
        <v>8</v>
      </c>
      <c r="G1015" t="s">
        <v>3418</v>
      </c>
      <c r="H1015">
        <v>2</v>
      </c>
      <c r="I1015">
        <v>0</v>
      </c>
      <c r="J1015">
        <v>0</v>
      </c>
      <c r="K1015">
        <v>0</v>
      </c>
      <c r="L1015">
        <v>0</v>
      </c>
    </row>
    <row r="1016" spans="1:12" x14ac:dyDescent="0.3">
      <c r="A1016" t="s">
        <v>2847</v>
      </c>
      <c r="B1016" t="s">
        <v>3410</v>
      </c>
      <c r="C1016">
        <v>2020</v>
      </c>
      <c r="D1016" t="s">
        <v>3416</v>
      </c>
      <c r="E1016" t="s">
        <v>876</v>
      </c>
      <c r="F1016">
        <v>661</v>
      </c>
      <c r="G1016" t="s">
        <v>876</v>
      </c>
      <c r="H1016">
        <v>8</v>
      </c>
      <c r="I1016">
        <v>0</v>
      </c>
      <c r="J1016">
        <v>0</v>
      </c>
      <c r="K1016">
        <v>0</v>
      </c>
      <c r="L1016">
        <v>0.14000000000000001</v>
      </c>
    </row>
    <row r="1017" spans="1:12" x14ac:dyDescent="0.3">
      <c r="A1017" t="s">
        <v>4269</v>
      </c>
      <c r="B1017" t="s">
        <v>3410</v>
      </c>
      <c r="C1017">
        <v>2020</v>
      </c>
      <c r="D1017" t="s">
        <v>3416</v>
      </c>
      <c r="E1017" t="s">
        <v>890</v>
      </c>
      <c r="F1017">
        <v>308</v>
      </c>
      <c r="G1017" t="s">
        <v>890</v>
      </c>
      <c r="H1017">
        <v>6</v>
      </c>
      <c r="I1017">
        <v>0.57999999999999996</v>
      </c>
      <c r="J1017">
        <v>0.28999999999999998</v>
      </c>
      <c r="K1017">
        <v>0.28999999999999998</v>
      </c>
      <c r="L1017">
        <v>0</v>
      </c>
    </row>
    <row r="1018" spans="1:12" x14ac:dyDescent="0.3">
      <c r="A1018" t="s">
        <v>4270</v>
      </c>
      <c r="B1018" t="s">
        <v>3410</v>
      </c>
      <c r="C1018">
        <v>2020</v>
      </c>
      <c r="D1018" t="s">
        <v>3416</v>
      </c>
      <c r="E1018" t="s">
        <v>890</v>
      </c>
      <c r="F1018">
        <v>56</v>
      </c>
      <c r="G1018" t="s">
        <v>890</v>
      </c>
      <c r="H1018">
        <v>2</v>
      </c>
      <c r="I1018">
        <v>3.21</v>
      </c>
      <c r="J1018">
        <v>3.21</v>
      </c>
      <c r="K1018">
        <v>0</v>
      </c>
      <c r="L1018">
        <v>0</v>
      </c>
    </row>
    <row r="1019" spans="1:12" x14ac:dyDescent="0.3">
      <c r="A1019" t="s">
        <v>4271</v>
      </c>
      <c r="B1019" t="s">
        <v>3410</v>
      </c>
      <c r="C1019">
        <v>2020</v>
      </c>
      <c r="D1019" t="s">
        <v>3416</v>
      </c>
      <c r="E1019" t="s">
        <v>3530</v>
      </c>
      <c r="F1019">
        <v>0</v>
      </c>
      <c r="G1019" t="s">
        <v>3530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 x14ac:dyDescent="0.3">
      <c r="A1020" t="s">
        <v>2877</v>
      </c>
      <c r="B1020" t="s">
        <v>3410</v>
      </c>
      <c r="C1020">
        <v>2020</v>
      </c>
      <c r="D1020" t="s">
        <v>3416</v>
      </c>
      <c r="E1020" t="s">
        <v>894</v>
      </c>
      <c r="F1020">
        <v>848</v>
      </c>
      <c r="G1020" t="s">
        <v>894</v>
      </c>
      <c r="H1020">
        <v>10</v>
      </c>
      <c r="I1020">
        <v>0.32</v>
      </c>
      <c r="J1020">
        <v>0</v>
      </c>
      <c r="K1020">
        <v>0.32</v>
      </c>
      <c r="L1020">
        <v>0.21</v>
      </c>
    </row>
    <row r="1021" spans="1:12" x14ac:dyDescent="0.3">
      <c r="A1021" t="s">
        <v>4272</v>
      </c>
      <c r="B1021" t="s">
        <v>3410</v>
      </c>
      <c r="C1021">
        <v>2020</v>
      </c>
      <c r="D1021" t="s">
        <v>3414</v>
      </c>
      <c r="E1021" t="s">
        <v>3427</v>
      </c>
      <c r="F1021">
        <v>404</v>
      </c>
      <c r="G1021" t="s">
        <v>3427</v>
      </c>
      <c r="H1021">
        <v>5</v>
      </c>
      <c r="I1021">
        <v>0</v>
      </c>
      <c r="J1021">
        <v>0</v>
      </c>
      <c r="K1021">
        <v>0</v>
      </c>
      <c r="L1021">
        <v>0</v>
      </c>
    </row>
    <row r="1022" spans="1:12" x14ac:dyDescent="0.3">
      <c r="A1022" t="s">
        <v>4273</v>
      </c>
      <c r="B1022" t="s">
        <v>3410</v>
      </c>
      <c r="C1022">
        <v>2020</v>
      </c>
      <c r="D1022" t="s">
        <v>3416</v>
      </c>
      <c r="E1022" t="s">
        <v>3527</v>
      </c>
      <c r="F1022">
        <v>76</v>
      </c>
      <c r="G1022" t="s">
        <v>3527</v>
      </c>
      <c r="H1022">
        <v>1</v>
      </c>
      <c r="I1022">
        <v>0</v>
      </c>
      <c r="J1022">
        <v>0</v>
      </c>
      <c r="K1022">
        <v>0</v>
      </c>
      <c r="L1022">
        <v>0</v>
      </c>
    </row>
    <row r="1023" spans="1:12" x14ac:dyDescent="0.3">
      <c r="A1023" t="s">
        <v>4274</v>
      </c>
      <c r="B1023" t="s">
        <v>3410</v>
      </c>
      <c r="C1023">
        <v>2020</v>
      </c>
      <c r="D1023" t="s">
        <v>3416</v>
      </c>
      <c r="E1023" t="s">
        <v>3481</v>
      </c>
      <c r="F1023">
        <v>0</v>
      </c>
      <c r="G1023" t="s">
        <v>3481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 x14ac:dyDescent="0.3">
      <c r="A1024" t="s">
        <v>4275</v>
      </c>
      <c r="B1024" t="s">
        <v>3410</v>
      </c>
      <c r="C1024">
        <v>2020</v>
      </c>
      <c r="D1024" t="s">
        <v>3416</v>
      </c>
      <c r="E1024" t="s">
        <v>3530</v>
      </c>
      <c r="F1024">
        <v>125</v>
      </c>
      <c r="G1024" t="s">
        <v>3530</v>
      </c>
      <c r="H1024">
        <v>3</v>
      </c>
      <c r="I1024">
        <v>0</v>
      </c>
      <c r="J1024">
        <v>0</v>
      </c>
      <c r="K1024">
        <v>0</v>
      </c>
      <c r="L1024">
        <v>0</v>
      </c>
    </row>
    <row r="1025" spans="1:12" x14ac:dyDescent="0.3">
      <c r="A1025" t="s">
        <v>4276</v>
      </c>
      <c r="B1025" t="s">
        <v>3410</v>
      </c>
      <c r="C1025">
        <v>2020</v>
      </c>
      <c r="D1025" t="s">
        <v>3397</v>
      </c>
      <c r="E1025" t="s">
        <v>3527</v>
      </c>
      <c r="F1025">
        <v>0</v>
      </c>
      <c r="G1025" t="s">
        <v>3527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 x14ac:dyDescent="0.3">
      <c r="A1026" t="s">
        <v>4277</v>
      </c>
      <c r="B1026" t="s">
        <v>3410</v>
      </c>
      <c r="C1026">
        <v>2020</v>
      </c>
      <c r="D1026" t="s">
        <v>3411</v>
      </c>
      <c r="E1026" t="s">
        <v>874</v>
      </c>
      <c r="F1026">
        <v>0</v>
      </c>
      <c r="G1026" t="s">
        <v>874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 x14ac:dyDescent="0.3">
      <c r="A1027" t="s">
        <v>4278</v>
      </c>
      <c r="B1027" t="s">
        <v>3410</v>
      </c>
      <c r="C1027">
        <v>2020</v>
      </c>
      <c r="D1027" t="s">
        <v>3397</v>
      </c>
      <c r="E1027" t="s">
        <v>3504</v>
      </c>
      <c r="F1027">
        <v>0</v>
      </c>
      <c r="G1027" t="s">
        <v>3504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 x14ac:dyDescent="0.3">
      <c r="A1028" t="s">
        <v>4279</v>
      </c>
      <c r="B1028" t="s">
        <v>3410</v>
      </c>
      <c r="C1028">
        <v>2020</v>
      </c>
      <c r="D1028" t="s">
        <v>3416</v>
      </c>
      <c r="E1028" t="s">
        <v>3530</v>
      </c>
      <c r="F1028">
        <v>14</v>
      </c>
      <c r="G1028" t="s">
        <v>3530</v>
      </c>
      <c r="H1028">
        <v>1</v>
      </c>
      <c r="I1028">
        <v>0</v>
      </c>
      <c r="J1028">
        <v>0</v>
      </c>
      <c r="K1028">
        <v>0</v>
      </c>
      <c r="L1028">
        <v>0</v>
      </c>
    </row>
    <row r="1029" spans="1:12" x14ac:dyDescent="0.3">
      <c r="A1029" t="s">
        <v>3015</v>
      </c>
      <c r="B1029" t="s">
        <v>3410</v>
      </c>
      <c r="C1029">
        <v>2020</v>
      </c>
      <c r="D1029" t="s">
        <v>3414</v>
      </c>
      <c r="E1029" t="s">
        <v>860</v>
      </c>
      <c r="F1029">
        <v>626</v>
      </c>
      <c r="G1029" t="s">
        <v>860</v>
      </c>
      <c r="H1029">
        <v>9</v>
      </c>
      <c r="I1029">
        <v>0.43</v>
      </c>
      <c r="J1029">
        <v>0</v>
      </c>
      <c r="K1029">
        <v>0.43</v>
      </c>
      <c r="L1029">
        <v>0.43</v>
      </c>
    </row>
    <row r="1030" spans="1:12" x14ac:dyDescent="0.3">
      <c r="A1030" t="s">
        <v>629</v>
      </c>
      <c r="B1030" t="s">
        <v>3410</v>
      </c>
      <c r="C1030">
        <v>2020</v>
      </c>
      <c r="D1030" t="s">
        <v>3416</v>
      </c>
      <c r="E1030" t="s">
        <v>890</v>
      </c>
      <c r="F1030">
        <v>141</v>
      </c>
      <c r="G1030" t="s">
        <v>890</v>
      </c>
      <c r="H1030">
        <v>3</v>
      </c>
      <c r="I1030">
        <v>1.28</v>
      </c>
      <c r="J1030">
        <v>1.28</v>
      </c>
      <c r="K1030">
        <v>0</v>
      </c>
      <c r="L1030">
        <v>0</v>
      </c>
    </row>
    <row r="1031" spans="1:12" x14ac:dyDescent="0.3">
      <c r="A1031" t="s">
        <v>4280</v>
      </c>
      <c r="B1031" t="s">
        <v>3410</v>
      </c>
      <c r="C1031">
        <v>2020</v>
      </c>
      <c r="D1031" t="s">
        <v>3416</v>
      </c>
      <c r="E1031" t="s">
        <v>3447</v>
      </c>
      <c r="F1031">
        <v>169</v>
      </c>
      <c r="G1031" t="s">
        <v>3447</v>
      </c>
      <c r="H1031">
        <v>5</v>
      </c>
      <c r="I1031">
        <v>0</v>
      </c>
      <c r="J1031">
        <v>0</v>
      </c>
      <c r="K1031">
        <v>0</v>
      </c>
      <c r="L1031">
        <v>0.53</v>
      </c>
    </row>
    <row r="1032" spans="1:12" x14ac:dyDescent="0.3">
      <c r="A1032" t="s">
        <v>4281</v>
      </c>
      <c r="B1032" t="s">
        <v>3410</v>
      </c>
      <c r="C1032">
        <v>2020</v>
      </c>
      <c r="D1032" t="s">
        <v>3414</v>
      </c>
      <c r="E1032" t="s">
        <v>3478</v>
      </c>
      <c r="F1032">
        <v>90</v>
      </c>
      <c r="G1032" t="s">
        <v>3478</v>
      </c>
      <c r="H1032">
        <v>1</v>
      </c>
      <c r="I1032">
        <v>0</v>
      </c>
      <c r="J1032">
        <v>0</v>
      </c>
      <c r="K1032">
        <v>0</v>
      </c>
      <c r="L1032">
        <v>0</v>
      </c>
    </row>
    <row r="1033" spans="1:12" x14ac:dyDescent="0.3">
      <c r="A1033" t="s">
        <v>2627</v>
      </c>
      <c r="B1033" t="s">
        <v>3410</v>
      </c>
      <c r="C1033">
        <v>2020</v>
      </c>
      <c r="D1033" t="s">
        <v>3414</v>
      </c>
      <c r="E1033" t="s">
        <v>886</v>
      </c>
      <c r="F1033">
        <v>727</v>
      </c>
      <c r="G1033" t="s">
        <v>886</v>
      </c>
      <c r="H1033">
        <v>9</v>
      </c>
      <c r="I1033">
        <v>0.12</v>
      </c>
      <c r="J1033">
        <v>0</v>
      </c>
      <c r="K1033">
        <v>0.12</v>
      </c>
      <c r="L1033">
        <v>0.12</v>
      </c>
    </row>
    <row r="1034" spans="1:12" x14ac:dyDescent="0.3">
      <c r="A1034" t="s">
        <v>539</v>
      </c>
      <c r="B1034" t="s">
        <v>3410</v>
      </c>
      <c r="C1034">
        <v>2020</v>
      </c>
      <c r="D1034" t="s">
        <v>3411</v>
      </c>
      <c r="E1034" t="s">
        <v>886</v>
      </c>
      <c r="F1034">
        <v>700</v>
      </c>
      <c r="G1034" t="s">
        <v>886</v>
      </c>
      <c r="H1034">
        <v>9</v>
      </c>
      <c r="I1034">
        <v>0.51</v>
      </c>
      <c r="J1034">
        <v>0.39</v>
      </c>
      <c r="K1034">
        <v>0.13</v>
      </c>
      <c r="L1034">
        <v>0</v>
      </c>
    </row>
    <row r="1035" spans="1:12" x14ac:dyDescent="0.3">
      <c r="A1035" t="s">
        <v>4282</v>
      </c>
      <c r="B1035" t="s">
        <v>3410</v>
      </c>
      <c r="C1035">
        <v>2020</v>
      </c>
      <c r="D1035" t="s">
        <v>3416</v>
      </c>
      <c r="E1035" t="s">
        <v>886</v>
      </c>
      <c r="F1035">
        <v>4</v>
      </c>
      <c r="G1035" t="s">
        <v>886</v>
      </c>
      <c r="H1035">
        <v>1</v>
      </c>
      <c r="I1035">
        <v>0</v>
      </c>
      <c r="J1035">
        <v>0</v>
      </c>
      <c r="K1035">
        <v>0</v>
      </c>
      <c r="L1035">
        <v>0</v>
      </c>
    </row>
    <row r="1036" spans="1:12" x14ac:dyDescent="0.3">
      <c r="A1036" t="s">
        <v>4283</v>
      </c>
      <c r="B1036" t="s">
        <v>3410</v>
      </c>
      <c r="C1036">
        <v>2020</v>
      </c>
      <c r="D1036" t="s">
        <v>3416</v>
      </c>
      <c r="E1036" t="s">
        <v>3483</v>
      </c>
      <c r="F1036">
        <v>713</v>
      </c>
      <c r="G1036" t="s">
        <v>3483</v>
      </c>
      <c r="H1036">
        <v>8</v>
      </c>
      <c r="I1036">
        <v>0.13</v>
      </c>
      <c r="J1036">
        <v>0.13</v>
      </c>
      <c r="K1036">
        <v>0</v>
      </c>
      <c r="L1036">
        <v>0</v>
      </c>
    </row>
    <row r="1037" spans="1:12" x14ac:dyDescent="0.3">
      <c r="A1037" t="s">
        <v>4284</v>
      </c>
      <c r="B1037" t="s">
        <v>3410</v>
      </c>
      <c r="C1037">
        <v>2020</v>
      </c>
      <c r="D1037" t="s">
        <v>3416</v>
      </c>
      <c r="E1037" t="s">
        <v>3461</v>
      </c>
      <c r="F1037">
        <v>896</v>
      </c>
      <c r="G1037" t="s">
        <v>3461</v>
      </c>
      <c r="H1037">
        <v>10</v>
      </c>
      <c r="I1037">
        <v>0.1</v>
      </c>
      <c r="J1037">
        <v>0.1</v>
      </c>
      <c r="K1037">
        <v>0</v>
      </c>
      <c r="L1037">
        <v>0.1</v>
      </c>
    </row>
    <row r="1038" spans="1:12" x14ac:dyDescent="0.3">
      <c r="A1038" t="s">
        <v>2850</v>
      </c>
      <c r="B1038" t="s">
        <v>3410</v>
      </c>
      <c r="C1038">
        <v>2020</v>
      </c>
      <c r="D1038" t="s">
        <v>3416</v>
      </c>
      <c r="E1038" t="s">
        <v>876</v>
      </c>
      <c r="F1038">
        <v>86</v>
      </c>
      <c r="G1038" t="s">
        <v>876</v>
      </c>
      <c r="H1038">
        <v>4</v>
      </c>
      <c r="I1038">
        <v>0</v>
      </c>
      <c r="J1038">
        <v>0</v>
      </c>
      <c r="K1038">
        <v>0</v>
      </c>
      <c r="L1038">
        <v>1.05</v>
      </c>
    </row>
    <row r="1039" spans="1:12" x14ac:dyDescent="0.3">
      <c r="A1039" t="s">
        <v>4285</v>
      </c>
      <c r="B1039" t="s">
        <v>3410</v>
      </c>
      <c r="C1039">
        <v>2020</v>
      </c>
      <c r="D1039" t="s">
        <v>3414</v>
      </c>
      <c r="E1039" t="s">
        <v>3527</v>
      </c>
      <c r="F1039">
        <v>62</v>
      </c>
      <c r="G1039" t="s">
        <v>3527</v>
      </c>
      <c r="H1039">
        <v>2</v>
      </c>
      <c r="I1039">
        <v>0</v>
      </c>
      <c r="J1039">
        <v>0</v>
      </c>
      <c r="K1039">
        <v>0</v>
      </c>
      <c r="L1039">
        <v>0</v>
      </c>
    </row>
    <row r="1040" spans="1:12" x14ac:dyDescent="0.3">
      <c r="A1040" t="s">
        <v>3070</v>
      </c>
      <c r="B1040" t="s">
        <v>3410</v>
      </c>
      <c r="C1040">
        <v>2020</v>
      </c>
      <c r="D1040" t="s">
        <v>3397</v>
      </c>
      <c r="E1040" t="s">
        <v>884</v>
      </c>
      <c r="F1040">
        <v>0</v>
      </c>
      <c r="G1040" t="s">
        <v>884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 x14ac:dyDescent="0.3">
      <c r="A1041" t="s">
        <v>4286</v>
      </c>
      <c r="B1041" t="s">
        <v>3410</v>
      </c>
      <c r="C1041">
        <v>2020</v>
      </c>
      <c r="D1041" t="s">
        <v>3416</v>
      </c>
      <c r="E1041" t="s">
        <v>3483</v>
      </c>
      <c r="F1041">
        <v>386</v>
      </c>
      <c r="G1041" t="s">
        <v>3483</v>
      </c>
      <c r="H1041">
        <v>5</v>
      </c>
      <c r="I1041">
        <v>0</v>
      </c>
      <c r="J1041">
        <v>0</v>
      </c>
      <c r="K1041">
        <v>0</v>
      </c>
      <c r="L1041">
        <v>0.23</v>
      </c>
    </row>
    <row r="1042" spans="1:12" x14ac:dyDescent="0.3">
      <c r="A1042" t="s">
        <v>4287</v>
      </c>
      <c r="B1042" t="s">
        <v>3410</v>
      </c>
      <c r="C1042">
        <v>2020</v>
      </c>
      <c r="D1042" t="s">
        <v>3414</v>
      </c>
      <c r="E1042" t="s">
        <v>878</v>
      </c>
      <c r="F1042">
        <v>166</v>
      </c>
      <c r="G1042" t="s">
        <v>878</v>
      </c>
      <c r="H1042">
        <v>2</v>
      </c>
      <c r="I1042">
        <v>0</v>
      </c>
      <c r="J1042">
        <v>0</v>
      </c>
      <c r="K1042">
        <v>0</v>
      </c>
      <c r="L1042">
        <v>0</v>
      </c>
    </row>
    <row r="1043" spans="1:12" x14ac:dyDescent="0.3">
      <c r="A1043" t="s">
        <v>2660</v>
      </c>
      <c r="B1043" t="s">
        <v>3410</v>
      </c>
      <c r="C1043">
        <v>2020</v>
      </c>
      <c r="D1043" t="s">
        <v>3416</v>
      </c>
      <c r="E1043" t="s">
        <v>886</v>
      </c>
      <c r="F1043">
        <v>0</v>
      </c>
      <c r="G1043" t="s">
        <v>886</v>
      </c>
      <c r="H1043">
        <v>0</v>
      </c>
      <c r="I1043">
        <v>0</v>
      </c>
      <c r="J1043">
        <v>0</v>
      </c>
      <c r="K1043">
        <v>0</v>
      </c>
      <c r="L1043">
        <v>0</v>
      </c>
    </row>
    <row r="1044" spans="1:12" x14ac:dyDescent="0.3">
      <c r="A1044" t="s">
        <v>4288</v>
      </c>
      <c r="B1044" t="s">
        <v>3410</v>
      </c>
      <c r="C1044">
        <v>2020</v>
      </c>
      <c r="D1044" t="s">
        <v>3414</v>
      </c>
      <c r="E1044" t="s">
        <v>3642</v>
      </c>
      <c r="F1044">
        <v>720</v>
      </c>
      <c r="G1044" t="s">
        <v>3642</v>
      </c>
      <c r="H1044">
        <v>8</v>
      </c>
      <c r="I1044">
        <v>0</v>
      </c>
      <c r="J1044">
        <v>0</v>
      </c>
      <c r="K1044">
        <v>0</v>
      </c>
      <c r="L1044">
        <v>0.13</v>
      </c>
    </row>
    <row r="1045" spans="1:12" x14ac:dyDescent="0.3">
      <c r="A1045" t="s">
        <v>4289</v>
      </c>
      <c r="B1045" t="s">
        <v>3410</v>
      </c>
      <c r="C1045">
        <v>2020</v>
      </c>
      <c r="D1045" t="s">
        <v>3416</v>
      </c>
      <c r="E1045" t="s">
        <v>3530</v>
      </c>
      <c r="F1045">
        <v>44</v>
      </c>
      <c r="G1045" t="s">
        <v>3530</v>
      </c>
      <c r="H1045">
        <v>1</v>
      </c>
      <c r="I1045">
        <v>0</v>
      </c>
      <c r="J1045">
        <v>0</v>
      </c>
      <c r="K1045">
        <v>0</v>
      </c>
      <c r="L1045">
        <v>2.0499999999999998</v>
      </c>
    </row>
    <row r="1046" spans="1:12" x14ac:dyDescent="0.3">
      <c r="A1046" t="s">
        <v>4290</v>
      </c>
      <c r="B1046" t="s">
        <v>3410</v>
      </c>
      <c r="C1046">
        <v>2020</v>
      </c>
      <c r="D1046" t="s">
        <v>3411</v>
      </c>
      <c r="E1046" t="s">
        <v>3530</v>
      </c>
      <c r="F1046">
        <v>303</v>
      </c>
      <c r="G1046" t="s">
        <v>3530</v>
      </c>
      <c r="H1046">
        <v>6</v>
      </c>
      <c r="I1046">
        <v>0.3</v>
      </c>
      <c r="J1046">
        <v>0.3</v>
      </c>
      <c r="K1046">
        <v>0</v>
      </c>
      <c r="L1046">
        <v>0.59</v>
      </c>
    </row>
    <row r="1047" spans="1:12" x14ac:dyDescent="0.3">
      <c r="A1047" t="s">
        <v>4291</v>
      </c>
      <c r="B1047" t="s">
        <v>3410</v>
      </c>
      <c r="C1047">
        <v>2020</v>
      </c>
      <c r="D1047" t="s">
        <v>3397</v>
      </c>
      <c r="E1047" t="s">
        <v>3447</v>
      </c>
      <c r="F1047">
        <v>0</v>
      </c>
      <c r="G1047" t="s">
        <v>3447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 x14ac:dyDescent="0.3">
      <c r="A1048" t="s">
        <v>4292</v>
      </c>
      <c r="B1048" t="s">
        <v>3410</v>
      </c>
      <c r="C1048">
        <v>2020</v>
      </c>
      <c r="D1048" t="s">
        <v>3414</v>
      </c>
      <c r="E1048" t="s">
        <v>3489</v>
      </c>
      <c r="F1048">
        <v>720</v>
      </c>
      <c r="G1048" t="s">
        <v>3489</v>
      </c>
      <c r="H1048">
        <v>8</v>
      </c>
      <c r="I1048">
        <v>0</v>
      </c>
      <c r="J1048">
        <v>0</v>
      </c>
      <c r="K1048">
        <v>0</v>
      </c>
      <c r="L1048">
        <v>0.13</v>
      </c>
    </row>
    <row r="1049" spans="1:12" x14ac:dyDescent="0.3">
      <c r="A1049" t="s">
        <v>4293</v>
      </c>
      <c r="B1049" t="s">
        <v>3410</v>
      </c>
      <c r="C1049">
        <v>2020</v>
      </c>
      <c r="D1049" t="s">
        <v>3397</v>
      </c>
      <c r="E1049" t="s">
        <v>3489</v>
      </c>
      <c r="F1049">
        <v>0</v>
      </c>
      <c r="G1049" t="s">
        <v>3489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 x14ac:dyDescent="0.3">
      <c r="A1050" t="s">
        <v>1717</v>
      </c>
      <c r="B1050" t="s">
        <v>3410</v>
      </c>
      <c r="C1050">
        <v>2020</v>
      </c>
      <c r="D1050" t="s">
        <v>3411</v>
      </c>
      <c r="E1050" t="s">
        <v>867</v>
      </c>
      <c r="F1050">
        <v>274</v>
      </c>
      <c r="G1050" t="s">
        <v>867</v>
      </c>
      <c r="H1050">
        <v>5</v>
      </c>
      <c r="I1050">
        <v>0.66</v>
      </c>
      <c r="J1050">
        <v>0</v>
      </c>
      <c r="K1050">
        <v>0.66</v>
      </c>
      <c r="L1050">
        <v>0</v>
      </c>
    </row>
    <row r="1051" spans="1:12" x14ac:dyDescent="0.3">
      <c r="A1051" t="s">
        <v>4294</v>
      </c>
      <c r="B1051" t="s">
        <v>3410</v>
      </c>
      <c r="C1051">
        <v>2020</v>
      </c>
      <c r="D1051" t="s">
        <v>3416</v>
      </c>
      <c r="E1051" t="s">
        <v>868</v>
      </c>
      <c r="F1051">
        <v>127</v>
      </c>
      <c r="G1051" t="s">
        <v>868</v>
      </c>
      <c r="H1051">
        <v>2</v>
      </c>
      <c r="I1051">
        <v>0</v>
      </c>
      <c r="J1051">
        <v>0</v>
      </c>
      <c r="K1051">
        <v>0</v>
      </c>
      <c r="L1051">
        <v>0</v>
      </c>
    </row>
    <row r="1052" spans="1:12" x14ac:dyDescent="0.3">
      <c r="A1052" t="s">
        <v>231</v>
      </c>
      <c r="B1052" t="s">
        <v>3410</v>
      </c>
      <c r="C1052">
        <v>2020</v>
      </c>
      <c r="D1052" t="s">
        <v>3397</v>
      </c>
      <c r="E1052" t="s">
        <v>867</v>
      </c>
      <c r="F1052">
        <v>720</v>
      </c>
      <c r="G1052" t="s">
        <v>867</v>
      </c>
      <c r="H1052">
        <v>8</v>
      </c>
      <c r="I1052">
        <v>0</v>
      </c>
      <c r="J1052">
        <v>0</v>
      </c>
      <c r="K1052">
        <v>0</v>
      </c>
      <c r="L1052">
        <v>0.13</v>
      </c>
    </row>
    <row r="1053" spans="1:12" x14ac:dyDescent="0.3">
      <c r="A1053" t="s">
        <v>4295</v>
      </c>
      <c r="B1053" t="s">
        <v>3410</v>
      </c>
      <c r="C1053">
        <v>2020</v>
      </c>
      <c r="D1053" t="s">
        <v>3414</v>
      </c>
      <c r="E1053" t="s">
        <v>3458</v>
      </c>
      <c r="F1053">
        <v>450</v>
      </c>
      <c r="G1053" t="s">
        <v>3458</v>
      </c>
      <c r="H1053">
        <v>5</v>
      </c>
      <c r="I1053">
        <v>0.2</v>
      </c>
      <c r="J1053">
        <v>0</v>
      </c>
      <c r="K1053">
        <v>0.2</v>
      </c>
      <c r="L1053">
        <v>0.4</v>
      </c>
    </row>
    <row r="1054" spans="1:12" x14ac:dyDescent="0.3">
      <c r="A1054" t="s">
        <v>4296</v>
      </c>
      <c r="B1054" t="s">
        <v>3410</v>
      </c>
      <c r="C1054">
        <v>2020</v>
      </c>
      <c r="D1054" t="s">
        <v>3416</v>
      </c>
      <c r="E1054" t="s">
        <v>3458</v>
      </c>
      <c r="F1054">
        <v>479</v>
      </c>
      <c r="G1054" t="s">
        <v>3458</v>
      </c>
      <c r="H1054">
        <v>6</v>
      </c>
      <c r="I1054">
        <v>0.38</v>
      </c>
      <c r="J1054">
        <v>0.19</v>
      </c>
      <c r="K1054">
        <v>0.19</v>
      </c>
      <c r="L1054">
        <v>0.38</v>
      </c>
    </row>
    <row r="1055" spans="1:12" x14ac:dyDescent="0.3">
      <c r="A1055" t="s">
        <v>4297</v>
      </c>
      <c r="B1055" t="s">
        <v>3410</v>
      </c>
      <c r="C1055">
        <v>2020</v>
      </c>
      <c r="D1055" t="s">
        <v>3397</v>
      </c>
      <c r="E1055" t="s">
        <v>3412</v>
      </c>
      <c r="F1055">
        <v>0</v>
      </c>
      <c r="G1055" t="s">
        <v>3412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 x14ac:dyDescent="0.3">
      <c r="A1056" t="s">
        <v>4298</v>
      </c>
      <c r="B1056" t="s">
        <v>3410</v>
      </c>
      <c r="C1056">
        <v>2020</v>
      </c>
      <c r="D1056" t="s">
        <v>3414</v>
      </c>
      <c r="E1056" t="s">
        <v>3642</v>
      </c>
      <c r="F1056">
        <v>270</v>
      </c>
      <c r="G1056" t="s">
        <v>3642</v>
      </c>
      <c r="H1056">
        <v>3</v>
      </c>
      <c r="I1056">
        <v>0</v>
      </c>
      <c r="J1056">
        <v>0</v>
      </c>
      <c r="K1056">
        <v>0</v>
      </c>
      <c r="L1056">
        <v>0</v>
      </c>
    </row>
    <row r="1057" spans="1:12" x14ac:dyDescent="0.3">
      <c r="A1057" t="s">
        <v>2587</v>
      </c>
      <c r="B1057" t="s">
        <v>3410</v>
      </c>
      <c r="C1057">
        <v>2020</v>
      </c>
      <c r="D1057" t="s">
        <v>3416</v>
      </c>
      <c r="E1057" t="s">
        <v>884</v>
      </c>
      <c r="F1057">
        <v>65</v>
      </c>
      <c r="G1057" t="s">
        <v>884</v>
      </c>
      <c r="H1057">
        <v>1</v>
      </c>
      <c r="I1057">
        <v>0</v>
      </c>
      <c r="J1057">
        <v>0</v>
      </c>
      <c r="K1057">
        <v>0</v>
      </c>
      <c r="L1057">
        <v>0</v>
      </c>
    </row>
    <row r="1058" spans="1:12" x14ac:dyDescent="0.3">
      <c r="A1058" t="s">
        <v>2438</v>
      </c>
      <c r="B1058" t="s">
        <v>3410</v>
      </c>
      <c r="C1058">
        <v>2020</v>
      </c>
      <c r="D1058" t="s">
        <v>3411</v>
      </c>
      <c r="E1058" t="s">
        <v>860</v>
      </c>
      <c r="F1058">
        <v>340</v>
      </c>
      <c r="G1058" t="s">
        <v>860</v>
      </c>
      <c r="H1058">
        <v>5</v>
      </c>
      <c r="I1058">
        <v>0</v>
      </c>
      <c r="J1058">
        <v>0</v>
      </c>
      <c r="K1058">
        <v>0</v>
      </c>
      <c r="L1058">
        <v>0.26</v>
      </c>
    </row>
    <row r="1059" spans="1:12" x14ac:dyDescent="0.3">
      <c r="A1059" t="s">
        <v>4299</v>
      </c>
      <c r="B1059" t="s">
        <v>3410</v>
      </c>
      <c r="C1059">
        <v>2020</v>
      </c>
      <c r="D1059" t="s">
        <v>3411</v>
      </c>
      <c r="E1059" t="s">
        <v>3441</v>
      </c>
      <c r="F1059">
        <v>0</v>
      </c>
      <c r="G1059" t="s">
        <v>3442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 x14ac:dyDescent="0.3">
      <c r="A1060" t="s">
        <v>4300</v>
      </c>
      <c r="B1060" t="s">
        <v>3410</v>
      </c>
      <c r="C1060">
        <v>2020</v>
      </c>
      <c r="D1060" t="s">
        <v>3397</v>
      </c>
      <c r="E1060" t="s">
        <v>3441</v>
      </c>
      <c r="F1060">
        <v>90</v>
      </c>
      <c r="G1060" t="s">
        <v>3442</v>
      </c>
      <c r="H1060">
        <v>1</v>
      </c>
      <c r="I1060">
        <v>0</v>
      </c>
      <c r="J1060">
        <v>0</v>
      </c>
      <c r="K1060">
        <v>0</v>
      </c>
      <c r="L1060">
        <v>0</v>
      </c>
    </row>
    <row r="1061" spans="1:12" x14ac:dyDescent="0.3">
      <c r="A1061" t="s">
        <v>4301</v>
      </c>
      <c r="B1061" t="s">
        <v>3410</v>
      </c>
      <c r="C1061">
        <v>2020</v>
      </c>
      <c r="D1061" t="s">
        <v>3397</v>
      </c>
      <c r="E1061" t="s">
        <v>874</v>
      </c>
      <c r="F1061">
        <v>0</v>
      </c>
      <c r="G1061" t="s">
        <v>874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 x14ac:dyDescent="0.3">
      <c r="A1062" t="s">
        <v>4302</v>
      </c>
      <c r="B1062" t="s">
        <v>3410</v>
      </c>
      <c r="C1062">
        <v>2020</v>
      </c>
      <c r="D1062" t="s">
        <v>3416</v>
      </c>
      <c r="E1062" t="s">
        <v>893</v>
      </c>
      <c r="F1062">
        <v>372</v>
      </c>
      <c r="G1062" t="s">
        <v>893</v>
      </c>
      <c r="H1062">
        <v>7</v>
      </c>
      <c r="I1062">
        <v>0.24</v>
      </c>
      <c r="J1062">
        <v>0</v>
      </c>
      <c r="K1062">
        <v>0.24</v>
      </c>
      <c r="L1062">
        <v>0.24</v>
      </c>
    </row>
    <row r="1063" spans="1:12" x14ac:dyDescent="0.3">
      <c r="A1063" t="s">
        <v>645</v>
      </c>
      <c r="B1063" t="s">
        <v>3410</v>
      </c>
      <c r="C1063">
        <v>2020</v>
      </c>
      <c r="D1063" t="s">
        <v>3414</v>
      </c>
      <c r="E1063" t="s">
        <v>874</v>
      </c>
      <c r="F1063">
        <v>22</v>
      </c>
      <c r="G1063" t="s">
        <v>874</v>
      </c>
      <c r="H1063">
        <v>1</v>
      </c>
      <c r="I1063">
        <v>0</v>
      </c>
      <c r="J1063">
        <v>0</v>
      </c>
      <c r="K1063">
        <v>0</v>
      </c>
      <c r="L1063">
        <v>0</v>
      </c>
    </row>
    <row r="1064" spans="1:12" x14ac:dyDescent="0.3">
      <c r="A1064" t="s">
        <v>207</v>
      </c>
      <c r="B1064" t="s">
        <v>3410</v>
      </c>
      <c r="C1064">
        <v>2020</v>
      </c>
      <c r="D1064" t="s">
        <v>3397</v>
      </c>
      <c r="E1064" t="s">
        <v>883</v>
      </c>
      <c r="F1064">
        <v>570</v>
      </c>
      <c r="G1064" t="s">
        <v>883</v>
      </c>
      <c r="H1064">
        <v>7</v>
      </c>
      <c r="I1064">
        <v>0</v>
      </c>
      <c r="J1064">
        <v>0</v>
      </c>
      <c r="K1064">
        <v>0</v>
      </c>
      <c r="L1064">
        <v>0.32</v>
      </c>
    </row>
    <row r="1065" spans="1:12" x14ac:dyDescent="0.3">
      <c r="A1065" t="s">
        <v>378</v>
      </c>
      <c r="B1065" t="s">
        <v>3410</v>
      </c>
      <c r="C1065">
        <v>2020</v>
      </c>
      <c r="D1065" t="s">
        <v>3416</v>
      </c>
      <c r="E1065" t="s">
        <v>869</v>
      </c>
      <c r="F1065">
        <v>482</v>
      </c>
      <c r="G1065" t="s">
        <v>869</v>
      </c>
      <c r="H1065">
        <v>6</v>
      </c>
      <c r="I1065">
        <v>1.87</v>
      </c>
      <c r="J1065">
        <v>1.1200000000000001</v>
      </c>
      <c r="K1065">
        <v>0.75</v>
      </c>
      <c r="L1065">
        <v>0.19</v>
      </c>
    </row>
    <row r="1066" spans="1:12" x14ac:dyDescent="0.3">
      <c r="A1066" t="s">
        <v>4303</v>
      </c>
      <c r="B1066" t="s">
        <v>3410</v>
      </c>
      <c r="C1066">
        <v>2020</v>
      </c>
      <c r="D1066" t="s">
        <v>3416</v>
      </c>
      <c r="E1066" t="s">
        <v>3467</v>
      </c>
      <c r="F1066">
        <v>0</v>
      </c>
      <c r="G1066" t="s">
        <v>3467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 x14ac:dyDescent="0.3">
      <c r="A1067" t="s">
        <v>4304</v>
      </c>
      <c r="B1067" t="s">
        <v>3410</v>
      </c>
      <c r="C1067">
        <v>2020</v>
      </c>
      <c r="D1067" t="s">
        <v>3411</v>
      </c>
      <c r="E1067" t="s">
        <v>861</v>
      </c>
      <c r="F1067">
        <v>7</v>
      </c>
      <c r="G1067" t="s">
        <v>861</v>
      </c>
      <c r="H1067">
        <v>1</v>
      </c>
      <c r="I1067">
        <v>0</v>
      </c>
      <c r="J1067">
        <v>0</v>
      </c>
      <c r="K1067">
        <v>0</v>
      </c>
      <c r="L1067">
        <v>0</v>
      </c>
    </row>
    <row r="1068" spans="1:12" x14ac:dyDescent="0.3">
      <c r="A1068" t="s">
        <v>284</v>
      </c>
      <c r="B1068" t="s">
        <v>3410</v>
      </c>
      <c r="C1068">
        <v>2020</v>
      </c>
      <c r="D1068" t="s">
        <v>3414</v>
      </c>
      <c r="E1068" t="s">
        <v>3412</v>
      </c>
      <c r="F1068">
        <v>0</v>
      </c>
      <c r="G1068" t="s">
        <v>3412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 x14ac:dyDescent="0.3">
      <c r="A1069" t="s">
        <v>4305</v>
      </c>
      <c r="B1069" t="s">
        <v>3410</v>
      </c>
      <c r="C1069">
        <v>2020</v>
      </c>
      <c r="D1069" t="s">
        <v>3414</v>
      </c>
      <c r="E1069" t="s">
        <v>3467</v>
      </c>
      <c r="F1069">
        <v>119</v>
      </c>
      <c r="G1069" t="s">
        <v>3467</v>
      </c>
      <c r="H1069">
        <v>2</v>
      </c>
      <c r="I1069">
        <v>0</v>
      </c>
      <c r="J1069">
        <v>0</v>
      </c>
      <c r="K1069">
        <v>0</v>
      </c>
      <c r="L1069">
        <v>1.51</v>
      </c>
    </row>
    <row r="1070" spans="1:12" x14ac:dyDescent="0.3">
      <c r="A1070" t="s">
        <v>2712</v>
      </c>
      <c r="B1070" t="s">
        <v>3410</v>
      </c>
      <c r="C1070">
        <v>2020</v>
      </c>
      <c r="D1070" t="s">
        <v>3414</v>
      </c>
      <c r="E1070" t="s">
        <v>864</v>
      </c>
      <c r="F1070">
        <v>202</v>
      </c>
      <c r="G1070" t="s">
        <v>864</v>
      </c>
      <c r="H1070">
        <v>3</v>
      </c>
      <c r="I1070">
        <v>0</v>
      </c>
      <c r="J1070">
        <v>0</v>
      </c>
      <c r="K1070">
        <v>0</v>
      </c>
      <c r="L1070">
        <v>0.45</v>
      </c>
    </row>
    <row r="1071" spans="1:12" x14ac:dyDescent="0.3">
      <c r="A1071" t="s">
        <v>4306</v>
      </c>
      <c r="B1071" t="s">
        <v>3410</v>
      </c>
      <c r="C1071">
        <v>2020</v>
      </c>
      <c r="D1071" t="s">
        <v>3411</v>
      </c>
      <c r="E1071" t="s">
        <v>876</v>
      </c>
      <c r="F1071">
        <v>0</v>
      </c>
      <c r="G1071" t="s">
        <v>876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 x14ac:dyDescent="0.3">
      <c r="A1072" t="s">
        <v>4307</v>
      </c>
      <c r="B1072" t="s">
        <v>3410</v>
      </c>
      <c r="C1072">
        <v>2020</v>
      </c>
      <c r="D1072" t="s">
        <v>3416</v>
      </c>
      <c r="E1072" t="s">
        <v>874</v>
      </c>
      <c r="F1072">
        <v>21</v>
      </c>
      <c r="G1072" t="s">
        <v>874</v>
      </c>
      <c r="H1072">
        <v>2</v>
      </c>
      <c r="I1072">
        <v>4.29</v>
      </c>
      <c r="J1072">
        <v>4.29</v>
      </c>
      <c r="K1072">
        <v>0</v>
      </c>
      <c r="L1072">
        <v>0</v>
      </c>
    </row>
    <row r="1073" spans="1:12" x14ac:dyDescent="0.3">
      <c r="A1073" t="s">
        <v>1982</v>
      </c>
      <c r="B1073" t="s">
        <v>3410</v>
      </c>
      <c r="C1073">
        <v>2020</v>
      </c>
      <c r="D1073" t="s">
        <v>3397</v>
      </c>
      <c r="E1073" t="s">
        <v>890</v>
      </c>
      <c r="F1073">
        <v>0</v>
      </c>
      <c r="G1073" t="s">
        <v>890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2" x14ac:dyDescent="0.3">
      <c r="A1074" t="s">
        <v>2754</v>
      </c>
      <c r="B1074" t="s">
        <v>3410</v>
      </c>
      <c r="C1074">
        <v>2020</v>
      </c>
      <c r="D1074" t="s">
        <v>3416</v>
      </c>
      <c r="E1074" t="s">
        <v>895</v>
      </c>
      <c r="F1074">
        <v>0</v>
      </c>
      <c r="G1074" t="s">
        <v>895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 x14ac:dyDescent="0.3">
      <c r="A1075" t="s">
        <v>4308</v>
      </c>
      <c r="B1075" t="s">
        <v>3410</v>
      </c>
      <c r="C1075">
        <v>2020</v>
      </c>
      <c r="D1075" t="s">
        <v>3416</v>
      </c>
      <c r="E1075" t="s">
        <v>3444</v>
      </c>
      <c r="F1075">
        <v>0</v>
      </c>
      <c r="G1075" t="s">
        <v>3444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 x14ac:dyDescent="0.3">
      <c r="A1076" t="s">
        <v>4309</v>
      </c>
      <c r="B1076" t="s">
        <v>3410</v>
      </c>
      <c r="C1076">
        <v>2020</v>
      </c>
      <c r="D1076" t="s">
        <v>3416</v>
      </c>
      <c r="E1076" t="s">
        <v>3666</v>
      </c>
      <c r="F1076">
        <v>136</v>
      </c>
      <c r="G1076" t="s">
        <v>3666</v>
      </c>
      <c r="H1076">
        <v>2</v>
      </c>
      <c r="I1076">
        <v>0</v>
      </c>
      <c r="J1076">
        <v>0</v>
      </c>
      <c r="K1076">
        <v>0</v>
      </c>
      <c r="L1076">
        <v>0</v>
      </c>
    </row>
    <row r="1077" spans="1:12" x14ac:dyDescent="0.3">
      <c r="A1077" t="s">
        <v>2533</v>
      </c>
      <c r="B1077" t="s">
        <v>3410</v>
      </c>
      <c r="C1077">
        <v>2020</v>
      </c>
      <c r="D1077" t="s">
        <v>3416</v>
      </c>
      <c r="E1077" t="s">
        <v>863</v>
      </c>
      <c r="F1077">
        <v>356</v>
      </c>
      <c r="G1077" t="s">
        <v>877</v>
      </c>
      <c r="H1077">
        <v>4</v>
      </c>
      <c r="I1077">
        <v>0.76</v>
      </c>
      <c r="J1077">
        <v>0.25</v>
      </c>
      <c r="K1077">
        <v>0.51</v>
      </c>
      <c r="L1077">
        <v>0.25</v>
      </c>
    </row>
    <row r="1078" spans="1:12" x14ac:dyDescent="0.3">
      <c r="A1078" t="s">
        <v>4310</v>
      </c>
      <c r="B1078" t="s">
        <v>3410</v>
      </c>
      <c r="C1078">
        <v>2020</v>
      </c>
      <c r="D1078" t="s">
        <v>3397</v>
      </c>
      <c r="E1078" t="s">
        <v>3412</v>
      </c>
      <c r="F1078">
        <v>0</v>
      </c>
      <c r="G1078" t="s">
        <v>3412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 x14ac:dyDescent="0.3">
      <c r="A1079" t="s">
        <v>292</v>
      </c>
      <c r="B1079" t="s">
        <v>3410</v>
      </c>
      <c r="C1079">
        <v>2020</v>
      </c>
      <c r="D1079" t="s">
        <v>3414</v>
      </c>
      <c r="E1079" t="s">
        <v>893</v>
      </c>
      <c r="F1079">
        <v>90</v>
      </c>
      <c r="G1079" t="s">
        <v>893</v>
      </c>
      <c r="H1079">
        <v>1</v>
      </c>
      <c r="I1079">
        <v>0</v>
      </c>
      <c r="J1079">
        <v>0</v>
      </c>
      <c r="K1079">
        <v>0</v>
      </c>
      <c r="L1079">
        <v>0</v>
      </c>
    </row>
    <row r="1080" spans="1:12" x14ac:dyDescent="0.3">
      <c r="A1080" t="s">
        <v>1408</v>
      </c>
      <c r="B1080" t="s">
        <v>3410</v>
      </c>
      <c r="C1080">
        <v>2020</v>
      </c>
      <c r="D1080" t="s">
        <v>3414</v>
      </c>
      <c r="E1080" t="s">
        <v>877</v>
      </c>
      <c r="F1080">
        <v>270</v>
      </c>
      <c r="G1080" t="s">
        <v>877</v>
      </c>
      <c r="H1080">
        <v>3</v>
      </c>
      <c r="I1080">
        <v>0</v>
      </c>
      <c r="J1080">
        <v>0</v>
      </c>
      <c r="K1080">
        <v>0</v>
      </c>
      <c r="L1080">
        <v>0</v>
      </c>
    </row>
    <row r="1081" spans="1:12" x14ac:dyDescent="0.3">
      <c r="A1081" t="s">
        <v>1069</v>
      </c>
      <c r="B1081" t="s">
        <v>3410</v>
      </c>
      <c r="C1081">
        <v>2020</v>
      </c>
      <c r="D1081" t="s">
        <v>3411</v>
      </c>
      <c r="E1081" t="s">
        <v>889</v>
      </c>
      <c r="F1081">
        <v>469</v>
      </c>
      <c r="G1081" t="s">
        <v>889</v>
      </c>
      <c r="H1081">
        <v>6</v>
      </c>
      <c r="I1081">
        <v>0.57999999999999996</v>
      </c>
      <c r="J1081">
        <v>0</v>
      </c>
      <c r="K1081">
        <v>0.57999999999999996</v>
      </c>
      <c r="L1081">
        <v>0.19</v>
      </c>
    </row>
    <row r="1082" spans="1:12" x14ac:dyDescent="0.3">
      <c r="A1082" t="s">
        <v>4311</v>
      </c>
      <c r="B1082" t="s">
        <v>3410</v>
      </c>
      <c r="C1082">
        <v>2020</v>
      </c>
      <c r="D1082" t="s">
        <v>3411</v>
      </c>
      <c r="E1082" t="s">
        <v>3476</v>
      </c>
      <c r="F1082">
        <v>8</v>
      </c>
      <c r="G1082" t="s">
        <v>3476</v>
      </c>
      <c r="H1082">
        <v>2</v>
      </c>
      <c r="I1082">
        <v>0</v>
      </c>
      <c r="J1082">
        <v>0</v>
      </c>
      <c r="K1082">
        <v>0</v>
      </c>
      <c r="L1082">
        <v>0</v>
      </c>
    </row>
    <row r="1083" spans="1:12" x14ac:dyDescent="0.3">
      <c r="A1083" t="s">
        <v>3104</v>
      </c>
      <c r="B1083" t="s">
        <v>3410</v>
      </c>
      <c r="C1083">
        <v>2020</v>
      </c>
      <c r="D1083" t="s">
        <v>3414</v>
      </c>
      <c r="E1083" t="s">
        <v>3476</v>
      </c>
      <c r="F1083">
        <v>542</v>
      </c>
      <c r="G1083" t="s">
        <v>3476</v>
      </c>
      <c r="H1083">
        <v>9</v>
      </c>
      <c r="I1083">
        <v>0</v>
      </c>
      <c r="J1083">
        <v>0</v>
      </c>
      <c r="K1083">
        <v>0</v>
      </c>
      <c r="L1083">
        <v>0</v>
      </c>
    </row>
    <row r="1084" spans="1:12" x14ac:dyDescent="0.3">
      <c r="A1084" t="s">
        <v>4312</v>
      </c>
      <c r="B1084" t="s">
        <v>3410</v>
      </c>
      <c r="C1084">
        <v>2020</v>
      </c>
      <c r="D1084" t="s">
        <v>3411</v>
      </c>
      <c r="E1084" t="s">
        <v>3478</v>
      </c>
      <c r="F1084">
        <v>348</v>
      </c>
      <c r="G1084" t="s">
        <v>3478</v>
      </c>
      <c r="H1084">
        <v>6</v>
      </c>
      <c r="I1084">
        <v>0.26</v>
      </c>
      <c r="J1084">
        <v>0.26</v>
      </c>
      <c r="K1084">
        <v>0</v>
      </c>
      <c r="L1084">
        <v>0.26</v>
      </c>
    </row>
    <row r="1085" spans="1:12" x14ac:dyDescent="0.3">
      <c r="A1085" t="s">
        <v>4313</v>
      </c>
      <c r="B1085" t="s">
        <v>3410</v>
      </c>
      <c r="C1085">
        <v>2020</v>
      </c>
      <c r="D1085" t="s">
        <v>3414</v>
      </c>
      <c r="E1085" t="s">
        <v>870</v>
      </c>
      <c r="F1085">
        <v>90</v>
      </c>
      <c r="G1085" t="s">
        <v>870</v>
      </c>
      <c r="H1085">
        <v>1</v>
      </c>
      <c r="I1085">
        <v>0</v>
      </c>
      <c r="J1085">
        <v>0</v>
      </c>
      <c r="K1085">
        <v>0</v>
      </c>
      <c r="L1085">
        <v>0</v>
      </c>
    </row>
    <row r="1086" spans="1:12" x14ac:dyDescent="0.3">
      <c r="A1086" t="s">
        <v>4314</v>
      </c>
      <c r="B1086" t="s">
        <v>3410</v>
      </c>
      <c r="C1086">
        <v>2020</v>
      </c>
      <c r="D1086" t="s">
        <v>3411</v>
      </c>
      <c r="E1086" t="s">
        <v>3481</v>
      </c>
      <c r="F1086">
        <v>16</v>
      </c>
      <c r="G1086" t="s">
        <v>3481</v>
      </c>
      <c r="H1086">
        <v>1</v>
      </c>
      <c r="I1086">
        <v>0</v>
      </c>
      <c r="J1086">
        <v>0</v>
      </c>
      <c r="K1086">
        <v>0</v>
      </c>
      <c r="L1086">
        <v>0</v>
      </c>
    </row>
    <row r="1087" spans="1:12" x14ac:dyDescent="0.3">
      <c r="A1087" t="s">
        <v>4315</v>
      </c>
      <c r="B1087" t="s">
        <v>3410</v>
      </c>
      <c r="C1087">
        <v>2020</v>
      </c>
      <c r="D1087" t="s">
        <v>3416</v>
      </c>
      <c r="E1087" t="s">
        <v>3458</v>
      </c>
      <c r="F1087">
        <v>397</v>
      </c>
      <c r="G1087" t="s">
        <v>890</v>
      </c>
      <c r="H1087">
        <v>5</v>
      </c>
      <c r="I1087">
        <v>0</v>
      </c>
      <c r="J1087">
        <v>0</v>
      </c>
      <c r="K1087">
        <v>0</v>
      </c>
      <c r="L1087">
        <v>0.45</v>
      </c>
    </row>
    <row r="1088" spans="1:12" x14ac:dyDescent="0.3">
      <c r="A1088" t="s">
        <v>4316</v>
      </c>
      <c r="B1088" t="s">
        <v>3410</v>
      </c>
      <c r="C1088">
        <v>2020</v>
      </c>
      <c r="D1088" t="s">
        <v>3414</v>
      </c>
      <c r="E1088" t="s">
        <v>891</v>
      </c>
      <c r="F1088">
        <v>360</v>
      </c>
      <c r="G1088" t="s">
        <v>891</v>
      </c>
      <c r="H1088">
        <v>4</v>
      </c>
      <c r="I1088">
        <v>0</v>
      </c>
      <c r="J1088">
        <v>0</v>
      </c>
      <c r="K1088">
        <v>0</v>
      </c>
      <c r="L1088">
        <v>0.5</v>
      </c>
    </row>
    <row r="1089" spans="1:12" x14ac:dyDescent="0.3">
      <c r="A1089" t="s">
        <v>4317</v>
      </c>
      <c r="B1089" t="s">
        <v>3410</v>
      </c>
      <c r="C1089">
        <v>2020</v>
      </c>
      <c r="D1089" t="s">
        <v>3411</v>
      </c>
      <c r="E1089" t="s">
        <v>3447</v>
      </c>
      <c r="F1089">
        <v>545</v>
      </c>
      <c r="G1089" t="s">
        <v>3447</v>
      </c>
      <c r="H1089">
        <v>9</v>
      </c>
      <c r="I1089">
        <v>0.17</v>
      </c>
      <c r="J1089">
        <v>0</v>
      </c>
      <c r="K1089">
        <v>0.17</v>
      </c>
      <c r="L1089">
        <v>0.33</v>
      </c>
    </row>
    <row r="1090" spans="1:12" x14ac:dyDescent="0.3">
      <c r="A1090" t="s">
        <v>4318</v>
      </c>
      <c r="B1090" t="s">
        <v>3410</v>
      </c>
      <c r="C1090">
        <v>2020</v>
      </c>
      <c r="D1090" t="s">
        <v>3397</v>
      </c>
      <c r="E1090" t="s">
        <v>869</v>
      </c>
      <c r="F1090">
        <v>0</v>
      </c>
      <c r="G1090" t="s">
        <v>869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 x14ac:dyDescent="0.3">
      <c r="A1091" t="s">
        <v>4319</v>
      </c>
      <c r="B1091" t="s">
        <v>3410</v>
      </c>
      <c r="C1091">
        <v>2020</v>
      </c>
      <c r="D1091" t="s">
        <v>3411</v>
      </c>
      <c r="E1091" t="s">
        <v>3461</v>
      </c>
      <c r="F1091">
        <v>464</v>
      </c>
      <c r="G1091" t="s">
        <v>3461</v>
      </c>
      <c r="H1091">
        <v>9</v>
      </c>
      <c r="I1091">
        <v>0.57999999999999996</v>
      </c>
      <c r="J1091">
        <v>0</v>
      </c>
      <c r="K1091">
        <v>0.57999999999999996</v>
      </c>
      <c r="L1091">
        <v>0.19</v>
      </c>
    </row>
    <row r="1092" spans="1:12" x14ac:dyDescent="0.3">
      <c r="A1092" t="s">
        <v>2831</v>
      </c>
      <c r="B1092" t="s">
        <v>3410</v>
      </c>
      <c r="C1092">
        <v>2020</v>
      </c>
      <c r="D1092" t="s">
        <v>3416</v>
      </c>
      <c r="E1092" t="s">
        <v>876</v>
      </c>
      <c r="F1092">
        <v>590</v>
      </c>
      <c r="G1092" t="s">
        <v>876</v>
      </c>
      <c r="H1092">
        <v>7</v>
      </c>
      <c r="I1092">
        <v>0.61</v>
      </c>
      <c r="J1092">
        <v>0.46</v>
      </c>
      <c r="K1092">
        <v>0.15</v>
      </c>
      <c r="L1092">
        <v>0.31</v>
      </c>
    </row>
    <row r="1093" spans="1:12" x14ac:dyDescent="0.3">
      <c r="A1093" t="s">
        <v>4320</v>
      </c>
      <c r="B1093" t="s">
        <v>3410</v>
      </c>
      <c r="C1093">
        <v>2020</v>
      </c>
      <c r="D1093" t="s">
        <v>3416</v>
      </c>
      <c r="E1093" t="s">
        <v>3642</v>
      </c>
      <c r="F1093">
        <v>512</v>
      </c>
      <c r="G1093" t="s">
        <v>3642</v>
      </c>
      <c r="H1093">
        <v>7</v>
      </c>
      <c r="I1093">
        <v>0.18</v>
      </c>
      <c r="J1093">
        <v>0</v>
      </c>
      <c r="K1093">
        <v>0.18</v>
      </c>
      <c r="L1093">
        <v>0</v>
      </c>
    </row>
    <row r="1094" spans="1:12" x14ac:dyDescent="0.3">
      <c r="A1094" t="s">
        <v>4321</v>
      </c>
      <c r="B1094" t="s">
        <v>3410</v>
      </c>
      <c r="C1094">
        <v>2020</v>
      </c>
      <c r="D1094" t="s">
        <v>3416</v>
      </c>
      <c r="E1094" t="s">
        <v>3514</v>
      </c>
      <c r="F1094">
        <v>353</v>
      </c>
      <c r="G1094" t="s">
        <v>3514</v>
      </c>
      <c r="H1094">
        <v>4</v>
      </c>
      <c r="I1094">
        <v>1.02</v>
      </c>
      <c r="J1094">
        <v>0.25</v>
      </c>
      <c r="K1094">
        <v>0.76</v>
      </c>
      <c r="L1094">
        <v>0</v>
      </c>
    </row>
    <row r="1095" spans="1:12" x14ac:dyDescent="0.3">
      <c r="A1095" t="s">
        <v>4322</v>
      </c>
      <c r="B1095" t="s">
        <v>3410</v>
      </c>
      <c r="C1095">
        <v>2020</v>
      </c>
      <c r="D1095" t="s">
        <v>3416</v>
      </c>
      <c r="E1095" t="s">
        <v>3514</v>
      </c>
      <c r="F1095">
        <v>253</v>
      </c>
      <c r="G1095" t="s">
        <v>3514</v>
      </c>
      <c r="H1095">
        <v>3</v>
      </c>
      <c r="I1095">
        <v>0.36</v>
      </c>
      <c r="J1095">
        <v>0</v>
      </c>
      <c r="K1095">
        <v>0.36</v>
      </c>
      <c r="L1095">
        <v>0</v>
      </c>
    </row>
    <row r="1096" spans="1:12" x14ac:dyDescent="0.3">
      <c r="A1096" t="s">
        <v>4323</v>
      </c>
      <c r="B1096" t="s">
        <v>3410</v>
      </c>
      <c r="C1096">
        <v>2020</v>
      </c>
      <c r="D1096" t="s">
        <v>3414</v>
      </c>
      <c r="E1096" t="s">
        <v>3560</v>
      </c>
      <c r="F1096">
        <v>657</v>
      </c>
      <c r="G1096" t="s">
        <v>3560</v>
      </c>
      <c r="H1096">
        <v>8</v>
      </c>
      <c r="I1096">
        <v>0.14000000000000001</v>
      </c>
      <c r="J1096">
        <v>0</v>
      </c>
      <c r="K1096">
        <v>0.14000000000000001</v>
      </c>
      <c r="L1096">
        <v>0.41</v>
      </c>
    </row>
    <row r="1097" spans="1:12" x14ac:dyDescent="0.3">
      <c r="A1097" t="s">
        <v>4324</v>
      </c>
      <c r="B1097" t="s">
        <v>3410</v>
      </c>
      <c r="C1097">
        <v>2020</v>
      </c>
      <c r="D1097" t="s">
        <v>3414</v>
      </c>
      <c r="E1097" t="s">
        <v>3514</v>
      </c>
      <c r="F1097">
        <v>270</v>
      </c>
      <c r="G1097" t="s">
        <v>3514</v>
      </c>
      <c r="H1097">
        <v>3</v>
      </c>
      <c r="I1097">
        <v>0</v>
      </c>
      <c r="J1097">
        <v>0</v>
      </c>
      <c r="K1097">
        <v>0</v>
      </c>
      <c r="L1097">
        <v>0</v>
      </c>
    </row>
    <row r="1098" spans="1:12" x14ac:dyDescent="0.3">
      <c r="A1098" t="s">
        <v>4325</v>
      </c>
      <c r="B1098" t="s">
        <v>3410</v>
      </c>
      <c r="C1098">
        <v>2020</v>
      </c>
      <c r="D1098" t="s">
        <v>3411</v>
      </c>
      <c r="E1098" t="s">
        <v>3514</v>
      </c>
      <c r="F1098">
        <v>23</v>
      </c>
      <c r="G1098" t="s">
        <v>3514</v>
      </c>
      <c r="H1098">
        <v>1</v>
      </c>
      <c r="I1098">
        <v>0</v>
      </c>
      <c r="J1098">
        <v>0</v>
      </c>
      <c r="K1098">
        <v>0</v>
      </c>
      <c r="L1098">
        <v>0</v>
      </c>
    </row>
    <row r="1099" spans="1:12" x14ac:dyDescent="0.3">
      <c r="A1099" t="s">
        <v>4326</v>
      </c>
      <c r="B1099" t="s">
        <v>3410</v>
      </c>
      <c r="C1099">
        <v>2020</v>
      </c>
      <c r="D1099" t="s">
        <v>3397</v>
      </c>
      <c r="E1099" t="s">
        <v>3560</v>
      </c>
      <c r="F1099">
        <v>0</v>
      </c>
      <c r="G1099" t="s">
        <v>3560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 x14ac:dyDescent="0.3">
      <c r="A1100" t="s">
        <v>4327</v>
      </c>
      <c r="B1100" t="s">
        <v>3410</v>
      </c>
      <c r="C1100">
        <v>2020</v>
      </c>
      <c r="D1100" t="s">
        <v>3414</v>
      </c>
      <c r="E1100" t="s">
        <v>3514</v>
      </c>
      <c r="F1100">
        <v>540</v>
      </c>
      <c r="G1100" t="s">
        <v>3514</v>
      </c>
      <c r="H1100">
        <v>6</v>
      </c>
      <c r="I1100">
        <v>0</v>
      </c>
      <c r="J1100">
        <v>0</v>
      </c>
      <c r="K1100">
        <v>0</v>
      </c>
      <c r="L1100">
        <v>0.17</v>
      </c>
    </row>
    <row r="1101" spans="1:12" x14ac:dyDescent="0.3">
      <c r="A1101" t="s">
        <v>520</v>
      </c>
      <c r="B1101" t="s">
        <v>3410</v>
      </c>
      <c r="C1101">
        <v>2020</v>
      </c>
      <c r="D1101" t="s">
        <v>3414</v>
      </c>
      <c r="E1101" t="s">
        <v>3514</v>
      </c>
      <c r="F1101">
        <v>90</v>
      </c>
      <c r="G1101" t="s">
        <v>3514</v>
      </c>
      <c r="H1101">
        <v>1</v>
      </c>
      <c r="I1101">
        <v>0</v>
      </c>
      <c r="J1101">
        <v>0</v>
      </c>
      <c r="K1101">
        <v>0</v>
      </c>
      <c r="L1101">
        <v>0</v>
      </c>
    </row>
    <row r="1102" spans="1:12" x14ac:dyDescent="0.3">
      <c r="A1102" t="s">
        <v>4328</v>
      </c>
      <c r="B1102" t="s">
        <v>3410</v>
      </c>
      <c r="C1102">
        <v>2020</v>
      </c>
      <c r="D1102" t="s">
        <v>3414</v>
      </c>
      <c r="E1102" t="s">
        <v>3514</v>
      </c>
      <c r="F1102">
        <v>0</v>
      </c>
      <c r="G1102" t="s">
        <v>3514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 x14ac:dyDescent="0.3">
      <c r="A1103" t="s">
        <v>4329</v>
      </c>
      <c r="B1103" t="s">
        <v>3410</v>
      </c>
      <c r="C1103">
        <v>2020</v>
      </c>
      <c r="D1103" t="s">
        <v>3416</v>
      </c>
      <c r="E1103" t="s">
        <v>3560</v>
      </c>
      <c r="F1103">
        <v>720</v>
      </c>
      <c r="G1103" t="s">
        <v>3560</v>
      </c>
      <c r="H1103">
        <v>8</v>
      </c>
      <c r="I1103">
        <v>0.13</v>
      </c>
      <c r="J1103">
        <v>0</v>
      </c>
      <c r="K1103">
        <v>0.13</v>
      </c>
      <c r="L1103">
        <v>0.13</v>
      </c>
    </row>
    <row r="1104" spans="1:12" x14ac:dyDescent="0.3">
      <c r="A1104" t="s">
        <v>4330</v>
      </c>
      <c r="B1104" t="s">
        <v>3410</v>
      </c>
      <c r="C1104">
        <v>2020</v>
      </c>
      <c r="D1104" t="s">
        <v>3411</v>
      </c>
      <c r="E1104" t="s">
        <v>3458</v>
      </c>
      <c r="F1104">
        <v>0</v>
      </c>
      <c r="G1104" t="s">
        <v>3458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 x14ac:dyDescent="0.3">
      <c r="A1105" t="s">
        <v>4331</v>
      </c>
      <c r="B1105" t="s">
        <v>3410</v>
      </c>
      <c r="C1105">
        <v>2020</v>
      </c>
      <c r="D1105" t="s">
        <v>3416</v>
      </c>
      <c r="E1105" t="s">
        <v>3489</v>
      </c>
      <c r="F1105">
        <v>280</v>
      </c>
      <c r="G1105" t="s">
        <v>3489</v>
      </c>
      <c r="H1105">
        <v>6</v>
      </c>
      <c r="I1105">
        <v>0</v>
      </c>
      <c r="J1105">
        <v>0</v>
      </c>
      <c r="K1105">
        <v>0</v>
      </c>
      <c r="L1105">
        <v>0.64</v>
      </c>
    </row>
    <row r="1106" spans="1:12" x14ac:dyDescent="0.3">
      <c r="A1106" t="s">
        <v>4332</v>
      </c>
      <c r="B1106" t="s">
        <v>3410</v>
      </c>
      <c r="C1106">
        <v>2020</v>
      </c>
      <c r="D1106" t="s">
        <v>3416</v>
      </c>
      <c r="E1106" t="s">
        <v>3458</v>
      </c>
      <c r="F1106">
        <v>52</v>
      </c>
      <c r="G1106" t="s">
        <v>3458</v>
      </c>
      <c r="H1106">
        <v>2</v>
      </c>
      <c r="I1106">
        <v>0</v>
      </c>
      <c r="J1106">
        <v>0</v>
      </c>
      <c r="K1106">
        <v>0</v>
      </c>
      <c r="L1106">
        <v>0</v>
      </c>
    </row>
    <row r="1107" spans="1:12" x14ac:dyDescent="0.3">
      <c r="A1107" t="s">
        <v>4333</v>
      </c>
      <c r="B1107" t="s">
        <v>3410</v>
      </c>
      <c r="C1107">
        <v>2020</v>
      </c>
      <c r="D1107" t="s">
        <v>3397</v>
      </c>
      <c r="E1107" t="s">
        <v>3447</v>
      </c>
      <c r="F1107">
        <v>0</v>
      </c>
      <c r="G1107" t="s">
        <v>3447</v>
      </c>
      <c r="H1107">
        <v>0</v>
      </c>
      <c r="I1107">
        <v>0</v>
      </c>
      <c r="J1107">
        <v>0</v>
      </c>
      <c r="K1107">
        <v>0</v>
      </c>
      <c r="L1107">
        <v>0</v>
      </c>
    </row>
    <row r="1108" spans="1:12" x14ac:dyDescent="0.3">
      <c r="A1108" t="s">
        <v>4334</v>
      </c>
      <c r="B1108" t="s">
        <v>3410</v>
      </c>
      <c r="C1108">
        <v>2020</v>
      </c>
      <c r="D1108" t="s">
        <v>3414</v>
      </c>
      <c r="E1108" t="s">
        <v>3478</v>
      </c>
      <c r="F1108">
        <v>249</v>
      </c>
      <c r="G1108" t="s">
        <v>3478</v>
      </c>
      <c r="H1108">
        <v>4</v>
      </c>
      <c r="I1108">
        <v>0.36</v>
      </c>
      <c r="J1108">
        <v>0</v>
      </c>
      <c r="K1108">
        <v>0.36</v>
      </c>
      <c r="L1108">
        <v>0.36</v>
      </c>
    </row>
    <row r="1109" spans="1:12" x14ac:dyDescent="0.3">
      <c r="A1109" t="s">
        <v>4335</v>
      </c>
      <c r="B1109" t="s">
        <v>3410</v>
      </c>
      <c r="C1109">
        <v>2020</v>
      </c>
      <c r="D1109" t="s">
        <v>3414</v>
      </c>
      <c r="E1109" t="s">
        <v>3476</v>
      </c>
      <c r="F1109">
        <v>74</v>
      </c>
      <c r="G1109" t="s">
        <v>3476</v>
      </c>
      <c r="H1109">
        <v>2</v>
      </c>
      <c r="I1109">
        <v>0</v>
      </c>
      <c r="J1109">
        <v>0</v>
      </c>
      <c r="K1109">
        <v>0</v>
      </c>
      <c r="L1109">
        <v>0</v>
      </c>
    </row>
    <row r="1110" spans="1:12" x14ac:dyDescent="0.3">
      <c r="A1110" t="s">
        <v>4336</v>
      </c>
      <c r="B1110" t="s">
        <v>3410</v>
      </c>
      <c r="C1110">
        <v>2020</v>
      </c>
      <c r="D1110" t="s">
        <v>3414</v>
      </c>
      <c r="E1110" t="s">
        <v>3478</v>
      </c>
      <c r="F1110">
        <v>513</v>
      </c>
      <c r="G1110" t="s">
        <v>3478</v>
      </c>
      <c r="H1110">
        <v>7</v>
      </c>
      <c r="I1110">
        <v>0</v>
      </c>
      <c r="J1110">
        <v>0</v>
      </c>
      <c r="K1110">
        <v>0</v>
      </c>
      <c r="L1110">
        <v>0.35</v>
      </c>
    </row>
    <row r="1111" spans="1:12" x14ac:dyDescent="0.3">
      <c r="A1111" t="s">
        <v>4337</v>
      </c>
      <c r="B1111" t="s">
        <v>3410</v>
      </c>
      <c r="C1111">
        <v>2020</v>
      </c>
      <c r="D1111" t="s">
        <v>3414</v>
      </c>
      <c r="E1111" t="s">
        <v>3509</v>
      </c>
      <c r="F1111">
        <v>810</v>
      </c>
      <c r="G1111" t="s">
        <v>3509</v>
      </c>
      <c r="H1111">
        <v>9</v>
      </c>
      <c r="I1111">
        <v>0</v>
      </c>
      <c r="J1111">
        <v>0</v>
      </c>
      <c r="K1111">
        <v>0</v>
      </c>
      <c r="L1111">
        <v>0.22</v>
      </c>
    </row>
    <row r="1112" spans="1:12" x14ac:dyDescent="0.3">
      <c r="A1112" t="s">
        <v>3074</v>
      </c>
      <c r="B1112" t="s">
        <v>3410</v>
      </c>
      <c r="C1112">
        <v>2020</v>
      </c>
      <c r="D1112" t="s">
        <v>3397</v>
      </c>
      <c r="E1112" t="s">
        <v>884</v>
      </c>
      <c r="F1112">
        <v>90</v>
      </c>
      <c r="G1112" t="s">
        <v>884</v>
      </c>
      <c r="H1112">
        <v>1</v>
      </c>
      <c r="I1112">
        <v>0</v>
      </c>
      <c r="J1112">
        <v>0</v>
      </c>
      <c r="K1112">
        <v>0</v>
      </c>
      <c r="L1112">
        <v>0</v>
      </c>
    </row>
    <row r="1113" spans="1:12" x14ac:dyDescent="0.3">
      <c r="A1113" t="s">
        <v>2583</v>
      </c>
      <c r="B1113" t="s">
        <v>3410</v>
      </c>
      <c r="C1113">
        <v>2020</v>
      </c>
      <c r="D1113" t="s">
        <v>3416</v>
      </c>
      <c r="E1113" t="s">
        <v>884</v>
      </c>
      <c r="F1113">
        <v>814</v>
      </c>
      <c r="G1113" t="s">
        <v>884</v>
      </c>
      <c r="H1113">
        <v>10</v>
      </c>
      <c r="I1113">
        <v>0</v>
      </c>
      <c r="J1113">
        <v>0</v>
      </c>
      <c r="K1113">
        <v>0</v>
      </c>
      <c r="L1113">
        <v>0.22</v>
      </c>
    </row>
    <row r="1114" spans="1:12" x14ac:dyDescent="0.3">
      <c r="A1114" t="s">
        <v>4338</v>
      </c>
      <c r="B1114" t="s">
        <v>3410</v>
      </c>
      <c r="C1114">
        <v>2020</v>
      </c>
      <c r="D1114" t="s">
        <v>3411</v>
      </c>
      <c r="E1114" t="s">
        <v>895</v>
      </c>
      <c r="F1114">
        <v>4</v>
      </c>
      <c r="G1114" t="s">
        <v>895</v>
      </c>
      <c r="H1114">
        <v>1</v>
      </c>
      <c r="I1114">
        <v>0</v>
      </c>
      <c r="J1114">
        <v>0</v>
      </c>
      <c r="K1114">
        <v>0</v>
      </c>
      <c r="L1114">
        <v>22.5</v>
      </c>
    </row>
    <row r="1115" spans="1:12" x14ac:dyDescent="0.3">
      <c r="A1115" t="s">
        <v>3149</v>
      </c>
      <c r="B1115" t="s">
        <v>3410</v>
      </c>
      <c r="C1115">
        <v>2020</v>
      </c>
      <c r="D1115" t="s">
        <v>3411</v>
      </c>
      <c r="E1115" t="s">
        <v>3476</v>
      </c>
      <c r="F1115">
        <v>0</v>
      </c>
      <c r="G1115" t="s">
        <v>3476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 x14ac:dyDescent="0.3">
      <c r="A1116" t="s">
        <v>4339</v>
      </c>
      <c r="B1116" t="s">
        <v>3410</v>
      </c>
      <c r="C1116">
        <v>2020</v>
      </c>
      <c r="D1116" t="s">
        <v>3416</v>
      </c>
      <c r="E1116" t="s">
        <v>3478</v>
      </c>
      <c r="F1116">
        <v>0</v>
      </c>
      <c r="G1116" t="s">
        <v>3478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 x14ac:dyDescent="0.3">
      <c r="A1117" t="s">
        <v>4340</v>
      </c>
      <c r="B1117" t="s">
        <v>3410</v>
      </c>
      <c r="C1117">
        <v>2020</v>
      </c>
      <c r="D1117" t="s">
        <v>3416</v>
      </c>
      <c r="E1117" t="s">
        <v>886</v>
      </c>
      <c r="F1117">
        <v>200</v>
      </c>
      <c r="G1117" t="s">
        <v>886</v>
      </c>
      <c r="H1117">
        <v>3</v>
      </c>
      <c r="I1117">
        <v>0</v>
      </c>
      <c r="J1117">
        <v>0</v>
      </c>
      <c r="K1117">
        <v>0</v>
      </c>
      <c r="L1117">
        <v>0.9</v>
      </c>
    </row>
    <row r="1118" spans="1:12" x14ac:dyDescent="0.3">
      <c r="A1118" t="s">
        <v>4341</v>
      </c>
      <c r="B1118" t="s">
        <v>3410</v>
      </c>
      <c r="C1118">
        <v>2020</v>
      </c>
      <c r="D1118" t="s">
        <v>3411</v>
      </c>
      <c r="E1118" t="s">
        <v>886</v>
      </c>
      <c r="F1118">
        <v>411</v>
      </c>
      <c r="G1118" t="s">
        <v>886</v>
      </c>
      <c r="H1118">
        <v>8</v>
      </c>
      <c r="I1118">
        <v>0.88</v>
      </c>
      <c r="J1118">
        <v>0</v>
      </c>
      <c r="K1118">
        <v>0.88</v>
      </c>
      <c r="L1118">
        <v>0.22</v>
      </c>
    </row>
    <row r="1119" spans="1:12" x14ac:dyDescent="0.3">
      <c r="A1119" t="s">
        <v>4342</v>
      </c>
      <c r="B1119" t="s">
        <v>3410</v>
      </c>
      <c r="C1119">
        <v>2020</v>
      </c>
      <c r="D1119" t="s">
        <v>3416</v>
      </c>
      <c r="E1119" t="s">
        <v>3527</v>
      </c>
      <c r="F1119">
        <v>90</v>
      </c>
      <c r="G1119" t="s">
        <v>3527</v>
      </c>
      <c r="H1119">
        <v>1</v>
      </c>
      <c r="I1119">
        <v>0</v>
      </c>
      <c r="J1119">
        <v>0</v>
      </c>
      <c r="K1119">
        <v>0</v>
      </c>
      <c r="L1119">
        <v>1</v>
      </c>
    </row>
    <row r="1120" spans="1:12" x14ac:dyDescent="0.3">
      <c r="A1120" t="s">
        <v>340</v>
      </c>
      <c r="B1120" t="s">
        <v>3410</v>
      </c>
      <c r="C1120">
        <v>2020</v>
      </c>
      <c r="D1120" t="s">
        <v>3414</v>
      </c>
      <c r="E1120" t="s">
        <v>889</v>
      </c>
      <c r="F1120">
        <v>90</v>
      </c>
      <c r="G1120" t="s">
        <v>889</v>
      </c>
      <c r="H1120">
        <v>1</v>
      </c>
      <c r="I1120">
        <v>1</v>
      </c>
      <c r="J1120">
        <v>0</v>
      </c>
      <c r="K1120">
        <v>1</v>
      </c>
      <c r="L1120">
        <v>1</v>
      </c>
    </row>
    <row r="1121" spans="1:12" x14ac:dyDescent="0.3">
      <c r="A1121" t="s">
        <v>4343</v>
      </c>
      <c r="B1121" t="s">
        <v>3410</v>
      </c>
      <c r="C1121">
        <v>2020</v>
      </c>
      <c r="D1121" t="s">
        <v>3397</v>
      </c>
      <c r="E1121" t="s">
        <v>3435</v>
      </c>
      <c r="F1121">
        <v>515</v>
      </c>
      <c r="G1121" t="s">
        <v>3435</v>
      </c>
      <c r="H1121">
        <v>6</v>
      </c>
      <c r="I1121">
        <v>0</v>
      </c>
      <c r="J1121">
        <v>0</v>
      </c>
      <c r="K1121">
        <v>0</v>
      </c>
      <c r="L1121">
        <v>0</v>
      </c>
    </row>
    <row r="1122" spans="1:12" x14ac:dyDescent="0.3">
      <c r="A1122" t="s">
        <v>4344</v>
      </c>
      <c r="B1122" t="s">
        <v>3410</v>
      </c>
      <c r="C1122">
        <v>2020</v>
      </c>
      <c r="D1122" t="s">
        <v>3411</v>
      </c>
      <c r="E1122" t="s">
        <v>3415</v>
      </c>
      <c r="F1122">
        <v>253</v>
      </c>
      <c r="G1122" t="s">
        <v>3415</v>
      </c>
      <c r="H1122">
        <v>6</v>
      </c>
      <c r="I1122">
        <v>0.36</v>
      </c>
      <c r="J1122">
        <v>0.36</v>
      </c>
      <c r="K1122">
        <v>0</v>
      </c>
      <c r="L1122">
        <v>0.36</v>
      </c>
    </row>
    <row r="1123" spans="1:12" x14ac:dyDescent="0.3">
      <c r="A1123" t="s">
        <v>155</v>
      </c>
      <c r="B1123" t="s">
        <v>3410</v>
      </c>
      <c r="C1123">
        <v>2020</v>
      </c>
      <c r="D1123" t="s">
        <v>3414</v>
      </c>
      <c r="E1123" t="s">
        <v>877</v>
      </c>
      <c r="F1123">
        <v>180</v>
      </c>
      <c r="G1123" t="s">
        <v>877</v>
      </c>
      <c r="H1123">
        <v>2</v>
      </c>
      <c r="I1123">
        <v>0</v>
      </c>
      <c r="J1123">
        <v>0</v>
      </c>
      <c r="K1123">
        <v>0</v>
      </c>
      <c r="L1123">
        <v>0</v>
      </c>
    </row>
    <row r="1124" spans="1:12" x14ac:dyDescent="0.3">
      <c r="A1124" t="s">
        <v>4345</v>
      </c>
      <c r="B1124" t="s">
        <v>3410</v>
      </c>
      <c r="C1124">
        <v>2020</v>
      </c>
      <c r="D1124" t="s">
        <v>3411</v>
      </c>
      <c r="E1124" t="s">
        <v>889</v>
      </c>
      <c r="F1124">
        <v>450</v>
      </c>
      <c r="G1124" t="s">
        <v>889</v>
      </c>
      <c r="H1124">
        <v>5</v>
      </c>
      <c r="I1124">
        <v>1.2</v>
      </c>
      <c r="J1124">
        <v>0.6</v>
      </c>
      <c r="K1124">
        <v>0.6</v>
      </c>
      <c r="L1124">
        <v>0.2</v>
      </c>
    </row>
    <row r="1125" spans="1:12" x14ac:dyDescent="0.3">
      <c r="A1125" t="s">
        <v>4346</v>
      </c>
      <c r="B1125" t="s">
        <v>3410</v>
      </c>
      <c r="C1125">
        <v>2020</v>
      </c>
      <c r="D1125" t="s">
        <v>3414</v>
      </c>
      <c r="E1125" t="s">
        <v>3560</v>
      </c>
      <c r="F1125">
        <v>90</v>
      </c>
      <c r="G1125" t="s">
        <v>3560</v>
      </c>
      <c r="H1125">
        <v>1</v>
      </c>
      <c r="I1125">
        <v>0</v>
      </c>
      <c r="J1125">
        <v>0</v>
      </c>
      <c r="K1125">
        <v>0</v>
      </c>
      <c r="L1125">
        <v>0</v>
      </c>
    </row>
    <row r="1126" spans="1:12" x14ac:dyDescent="0.3">
      <c r="A1126" t="s">
        <v>4347</v>
      </c>
      <c r="B1126" t="s">
        <v>3410</v>
      </c>
      <c r="C1126">
        <v>2020</v>
      </c>
      <c r="D1126" t="s">
        <v>3416</v>
      </c>
      <c r="E1126" t="s">
        <v>3527</v>
      </c>
      <c r="F1126">
        <v>721</v>
      </c>
      <c r="G1126" t="s">
        <v>3527</v>
      </c>
      <c r="H1126">
        <v>9</v>
      </c>
      <c r="I1126">
        <v>0.12</v>
      </c>
      <c r="J1126">
        <v>0</v>
      </c>
      <c r="K1126">
        <v>0.12</v>
      </c>
      <c r="L1126">
        <v>0.25</v>
      </c>
    </row>
    <row r="1127" spans="1:12" x14ac:dyDescent="0.3">
      <c r="A1127" t="s">
        <v>4348</v>
      </c>
      <c r="B1127" t="s">
        <v>3410</v>
      </c>
      <c r="C1127">
        <v>2020</v>
      </c>
      <c r="D1127" t="s">
        <v>3416</v>
      </c>
      <c r="E1127" t="s">
        <v>880</v>
      </c>
      <c r="F1127">
        <v>23</v>
      </c>
      <c r="G1127" t="s">
        <v>880</v>
      </c>
      <c r="H1127">
        <v>2</v>
      </c>
      <c r="I1127">
        <v>0</v>
      </c>
      <c r="J1127">
        <v>0</v>
      </c>
      <c r="K1127">
        <v>0</v>
      </c>
      <c r="L1127">
        <v>0</v>
      </c>
    </row>
    <row r="1128" spans="1:12" x14ac:dyDescent="0.3">
      <c r="A1128" t="s">
        <v>4349</v>
      </c>
      <c r="B1128" t="s">
        <v>3410</v>
      </c>
      <c r="C1128">
        <v>2020</v>
      </c>
      <c r="D1128" t="s">
        <v>3397</v>
      </c>
      <c r="E1128" t="s">
        <v>895</v>
      </c>
      <c r="F1128">
        <v>0</v>
      </c>
      <c r="G1128" t="s">
        <v>895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 x14ac:dyDescent="0.3">
      <c r="A1129" t="s">
        <v>4350</v>
      </c>
      <c r="B1129" t="s">
        <v>3410</v>
      </c>
      <c r="C1129">
        <v>2020</v>
      </c>
      <c r="D1129" t="s">
        <v>3416</v>
      </c>
      <c r="E1129" t="s">
        <v>3467</v>
      </c>
      <c r="F1129">
        <v>630</v>
      </c>
      <c r="G1129" t="s">
        <v>3467</v>
      </c>
      <c r="H1129">
        <v>7</v>
      </c>
      <c r="I1129">
        <v>0</v>
      </c>
      <c r="J1129">
        <v>0</v>
      </c>
      <c r="K1129">
        <v>0</v>
      </c>
      <c r="L1129">
        <v>0</v>
      </c>
    </row>
    <row r="1130" spans="1:12" x14ac:dyDescent="0.3">
      <c r="A1130" t="s">
        <v>4351</v>
      </c>
      <c r="B1130" t="s">
        <v>3410</v>
      </c>
      <c r="C1130">
        <v>2020</v>
      </c>
      <c r="D1130" t="s">
        <v>3414</v>
      </c>
      <c r="E1130" t="s">
        <v>3666</v>
      </c>
      <c r="F1130">
        <v>191</v>
      </c>
      <c r="G1130" t="s">
        <v>3666</v>
      </c>
      <c r="H1130">
        <v>3</v>
      </c>
      <c r="I1130">
        <v>0</v>
      </c>
      <c r="J1130">
        <v>0</v>
      </c>
      <c r="K1130">
        <v>0</v>
      </c>
      <c r="L1130">
        <v>0</v>
      </c>
    </row>
    <row r="1131" spans="1:12" x14ac:dyDescent="0.3">
      <c r="A1131" t="s">
        <v>4352</v>
      </c>
      <c r="B1131" t="s">
        <v>3410</v>
      </c>
      <c r="C1131">
        <v>2020</v>
      </c>
      <c r="D1131" t="s">
        <v>3416</v>
      </c>
      <c r="E1131" t="s">
        <v>3666</v>
      </c>
      <c r="F1131">
        <v>58</v>
      </c>
      <c r="G1131" t="s">
        <v>3666</v>
      </c>
      <c r="H1131">
        <v>1</v>
      </c>
      <c r="I1131">
        <v>0</v>
      </c>
      <c r="J1131">
        <v>0</v>
      </c>
      <c r="K1131">
        <v>0</v>
      </c>
      <c r="L1131">
        <v>0</v>
      </c>
    </row>
    <row r="1132" spans="1:12" x14ac:dyDescent="0.3">
      <c r="A1132" t="s">
        <v>4353</v>
      </c>
      <c r="B1132" t="s">
        <v>3410</v>
      </c>
      <c r="C1132">
        <v>2020</v>
      </c>
      <c r="D1132" t="s">
        <v>3411</v>
      </c>
      <c r="E1132" t="s">
        <v>867</v>
      </c>
      <c r="F1132">
        <v>375</v>
      </c>
      <c r="G1132" t="s">
        <v>867</v>
      </c>
      <c r="H1132">
        <v>7</v>
      </c>
      <c r="I1132">
        <v>0.24</v>
      </c>
      <c r="J1132">
        <v>0.24</v>
      </c>
      <c r="K1132">
        <v>0</v>
      </c>
      <c r="L1132">
        <v>0.48</v>
      </c>
    </row>
    <row r="1133" spans="1:12" x14ac:dyDescent="0.3">
      <c r="A1133" t="s">
        <v>2914</v>
      </c>
      <c r="B1133" t="s">
        <v>3410</v>
      </c>
      <c r="C1133">
        <v>2020</v>
      </c>
      <c r="D1133" t="s">
        <v>3411</v>
      </c>
      <c r="E1133" t="s">
        <v>868</v>
      </c>
      <c r="F1133">
        <v>257</v>
      </c>
      <c r="G1133" t="s">
        <v>868</v>
      </c>
      <c r="H1133">
        <v>5</v>
      </c>
      <c r="I1133">
        <v>0.35</v>
      </c>
      <c r="J1133">
        <v>0.35</v>
      </c>
      <c r="K1133">
        <v>0</v>
      </c>
      <c r="L1133">
        <v>0</v>
      </c>
    </row>
    <row r="1134" spans="1:12" x14ac:dyDescent="0.3">
      <c r="A1134" t="s">
        <v>4354</v>
      </c>
      <c r="B1134" t="s">
        <v>3410</v>
      </c>
      <c r="C1134">
        <v>2020</v>
      </c>
      <c r="D1134" t="s">
        <v>3416</v>
      </c>
      <c r="E1134" t="s">
        <v>894</v>
      </c>
      <c r="F1134">
        <v>0</v>
      </c>
      <c r="G1134" t="s">
        <v>894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 x14ac:dyDescent="0.3">
      <c r="A1135" t="s">
        <v>4355</v>
      </c>
      <c r="B1135" t="s">
        <v>3410</v>
      </c>
      <c r="C1135">
        <v>2020</v>
      </c>
      <c r="D1135" t="s">
        <v>3416</v>
      </c>
      <c r="E1135" t="s">
        <v>895</v>
      </c>
      <c r="F1135">
        <v>288</v>
      </c>
      <c r="G1135" t="s">
        <v>895</v>
      </c>
      <c r="H1135">
        <v>5</v>
      </c>
      <c r="I1135">
        <v>0.31</v>
      </c>
      <c r="J1135">
        <v>0.31</v>
      </c>
      <c r="K1135">
        <v>0</v>
      </c>
      <c r="L1135">
        <v>0.94</v>
      </c>
    </row>
    <row r="1136" spans="1:12" x14ac:dyDescent="0.3">
      <c r="A1136" t="s">
        <v>4356</v>
      </c>
      <c r="B1136" t="s">
        <v>3410</v>
      </c>
      <c r="C1136">
        <v>2020</v>
      </c>
      <c r="D1136" t="s">
        <v>3414</v>
      </c>
      <c r="E1136" t="s">
        <v>3467</v>
      </c>
      <c r="F1136">
        <v>720</v>
      </c>
      <c r="G1136" t="s">
        <v>3467</v>
      </c>
      <c r="H1136">
        <v>8</v>
      </c>
      <c r="I1136">
        <v>0</v>
      </c>
      <c r="J1136">
        <v>0</v>
      </c>
      <c r="K1136">
        <v>0</v>
      </c>
      <c r="L1136">
        <v>0</v>
      </c>
    </row>
    <row r="1137" spans="1:12" x14ac:dyDescent="0.3">
      <c r="A1137" t="s">
        <v>4357</v>
      </c>
      <c r="B1137" t="s">
        <v>3410</v>
      </c>
      <c r="C1137">
        <v>2020</v>
      </c>
      <c r="D1137" t="s">
        <v>3411</v>
      </c>
      <c r="E1137" t="s">
        <v>893</v>
      </c>
      <c r="F1137">
        <v>151</v>
      </c>
      <c r="G1137" t="s">
        <v>893</v>
      </c>
      <c r="H1137">
        <v>3</v>
      </c>
      <c r="I1137">
        <v>0.6</v>
      </c>
      <c r="J1137">
        <v>0</v>
      </c>
      <c r="K1137">
        <v>0.6</v>
      </c>
      <c r="L1137">
        <v>0</v>
      </c>
    </row>
    <row r="1138" spans="1:12" x14ac:dyDescent="0.3">
      <c r="A1138" t="s">
        <v>4358</v>
      </c>
      <c r="B1138" t="s">
        <v>3410</v>
      </c>
      <c r="C1138">
        <v>2020</v>
      </c>
      <c r="D1138" t="s">
        <v>3414</v>
      </c>
      <c r="E1138" t="s">
        <v>889</v>
      </c>
      <c r="F1138">
        <v>175</v>
      </c>
      <c r="G1138" t="s">
        <v>889</v>
      </c>
      <c r="H1138">
        <v>2</v>
      </c>
      <c r="I1138">
        <v>0</v>
      </c>
      <c r="J1138">
        <v>0</v>
      </c>
      <c r="K1138">
        <v>0</v>
      </c>
      <c r="L1138">
        <v>0</v>
      </c>
    </row>
    <row r="1139" spans="1:12" x14ac:dyDescent="0.3">
      <c r="A1139" t="s">
        <v>4359</v>
      </c>
      <c r="B1139" t="s">
        <v>3410</v>
      </c>
      <c r="C1139">
        <v>2020</v>
      </c>
      <c r="D1139" t="s">
        <v>3397</v>
      </c>
      <c r="E1139" t="s">
        <v>3666</v>
      </c>
      <c r="F1139">
        <v>0</v>
      </c>
      <c r="G1139" t="s">
        <v>3666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 x14ac:dyDescent="0.3">
      <c r="A1140" t="s">
        <v>45</v>
      </c>
      <c r="B1140" t="s">
        <v>3410</v>
      </c>
      <c r="C1140">
        <v>2020</v>
      </c>
      <c r="D1140" t="s">
        <v>3416</v>
      </c>
      <c r="E1140" t="s">
        <v>869</v>
      </c>
      <c r="F1140">
        <v>270</v>
      </c>
      <c r="G1140" t="s">
        <v>869</v>
      </c>
      <c r="H1140">
        <v>3</v>
      </c>
      <c r="I1140">
        <v>0</v>
      </c>
      <c r="J1140">
        <v>0</v>
      </c>
      <c r="K1140">
        <v>0</v>
      </c>
      <c r="L1140">
        <v>0</v>
      </c>
    </row>
    <row r="1141" spans="1:12" x14ac:dyDescent="0.3">
      <c r="A1141" t="s">
        <v>4360</v>
      </c>
      <c r="B1141" t="s">
        <v>3410</v>
      </c>
      <c r="C1141">
        <v>2020</v>
      </c>
      <c r="D1141" t="s">
        <v>3416</v>
      </c>
      <c r="E1141" t="s">
        <v>3467</v>
      </c>
      <c r="F1141">
        <v>591</v>
      </c>
      <c r="G1141" t="s">
        <v>3467</v>
      </c>
      <c r="H1141">
        <v>7</v>
      </c>
      <c r="I1141">
        <v>0.15</v>
      </c>
      <c r="J1141">
        <v>0</v>
      </c>
      <c r="K1141">
        <v>0.15</v>
      </c>
      <c r="L1141">
        <v>0.46</v>
      </c>
    </row>
    <row r="1142" spans="1:12" x14ac:dyDescent="0.3">
      <c r="A1142" t="s">
        <v>150</v>
      </c>
      <c r="B1142" t="s">
        <v>3410</v>
      </c>
      <c r="C1142">
        <v>2020</v>
      </c>
      <c r="D1142" t="s">
        <v>3411</v>
      </c>
      <c r="E1142" t="s">
        <v>869</v>
      </c>
      <c r="F1142">
        <v>0</v>
      </c>
      <c r="G1142" t="s">
        <v>869</v>
      </c>
      <c r="H1142">
        <v>0</v>
      </c>
      <c r="I1142">
        <v>0</v>
      </c>
      <c r="J1142">
        <v>0</v>
      </c>
      <c r="K1142">
        <v>0</v>
      </c>
      <c r="L1142">
        <v>0</v>
      </c>
    </row>
    <row r="1143" spans="1:12" x14ac:dyDescent="0.3">
      <c r="A1143" t="s">
        <v>4361</v>
      </c>
      <c r="B1143" t="s">
        <v>3410</v>
      </c>
      <c r="C1143">
        <v>2020</v>
      </c>
      <c r="D1143" t="s">
        <v>3414</v>
      </c>
      <c r="E1143" t="s">
        <v>3544</v>
      </c>
      <c r="F1143">
        <v>129</v>
      </c>
      <c r="G1143" t="s">
        <v>3544</v>
      </c>
      <c r="H1143">
        <v>4</v>
      </c>
      <c r="I1143">
        <v>0</v>
      </c>
      <c r="J1143">
        <v>0</v>
      </c>
      <c r="K1143">
        <v>0</v>
      </c>
      <c r="L1143">
        <v>1.4</v>
      </c>
    </row>
    <row r="1144" spans="1:12" x14ac:dyDescent="0.3">
      <c r="A1144" t="s">
        <v>4362</v>
      </c>
      <c r="B1144" t="s">
        <v>3410</v>
      </c>
      <c r="C1144">
        <v>2020</v>
      </c>
      <c r="D1144" t="s">
        <v>3416</v>
      </c>
      <c r="E1144" t="s">
        <v>3458</v>
      </c>
      <c r="F1144">
        <v>389</v>
      </c>
      <c r="G1144" t="s">
        <v>3458</v>
      </c>
      <c r="H1144">
        <v>6</v>
      </c>
      <c r="I1144">
        <v>0.23</v>
      </c>
      <c r="J1144">
        <v>0.23</v>
      </c>
      <c r="K1144">
        <v>0</v>
      </c>
      <c r="L1144">
        <v>0.23</v>
      </c>
    </row>
    <row r="1145" spans="1:12" x14ac:dyDescent="0.3">
      <c r="A1145" t="s">
        <v>4363</v>
      </c>
      <c r="B1145" t="s">
        <v>3410</v>
      </c>
      <c r="C1145">
        <v>2020</v>
      </c>
      <c r="D1145" t="s">
        <v>3411</v>
      </c>
      <c r="E1145" t="s">
        <v>3435</v>
      </c>
      <c r="F1145">
        <v>407</v>
      </c>
      <c r="G1145" t="s">
        <v>3435</v>
      </c>
      <c r="H1145">
        <v>6</v>
      </c>
      <c r="I1145">
        <v>0.22</v>
      </c>
      <c r="J1145">
        <v>0</v>
      </c>
      <c r="K1145">
        <v>0.22</v>
      </c>
      <c r="L1145">
        <v>0.22</v>
      </c>
    </row>
    <row r="1146" spans="1:12" x14ac:dyDescent="0.3">
      <c r="A1146" t="s">
        <v>4364</v>
      </c>
      <c r="B1146" t="s">
        <v>3410</v>
      </c>
      <c r="C1146">
        <v>2020</v>
      </c>
      <c r="D1146" t="s">
        <v>3411</v>
      </c>
      <c r="E1146" t="s">
        <v>893</v>
      </c>
      <c r="F1146">
        <v>-27</v>
      </c>
      <c r="G1146" t="s">
        <v>893</v>
      </c>
      <c r="H1146">
        <v>1</v>
      </c>
      <c r="I1146">
        <v>0</v>
      </c>
      <c r="J1146">
        <v>0</v>
      </c>
      <c r="K1146">
        <v>0</v>
      </c>
      <c r="L1146">
        <v>0</v>
      </c>
    </row>
    <row r="1147" spans="1:12" x14ac:dyDescent="0.3">
      <c r="A1147" t="s">
        <v>4365</v>
      </c>
      <c r="B1147" t="s">
        <v>3410</v>
      </c>
      <c r="C1147">
        <v>2020</v>
      </c>
      <c r="D1147" t="s">
        <v>3411</v>
      </c>
      <c r="E1147" t="s">
        <v>3527</v>
      </c>
      <c r="F1147">
        <v>0</v>
      </c>
      <c r="G1147" t="s">
        <v>3527</v>
      </c>
      <c r="H1147">
        <v>0</v>
      </c>
      <c r="I1147">
        <v>0</v>
      </c>
      <c r="J1147">
        <v>0</v>
      </c>
      <c r="K1147">
        <v>0</v>
      </c>
      <c r="L1147">
        <v>0</v>
      </c>
    </row>
    <row r="1148" spans="1:12" x14ac:dyDescent="0.3">
      <c r="A1148" t="s">
        <v>4366</v>
      </c>
      <c r="B1148" t="s">
        <v>3410</v>
      </c>
      <c r="C1148">
        <v>2020</v>
      </c>
      <c r="D1148" t="s">
        <v>3414</v>
      </c>
      <c r="E1148" t="s">
        <v>889</v>
      </c>
      <c r="F1148">
        <v>268</v>
      </c>
      <c r="G1148" t="s">
        <v>889</v>
      </c>
      <c r="H1148">
        <v>3</v>
      </c>
      <c r="I1148">
        <v>0.34</v>
      </c>
      <c r="J1148">
        <v>0.34</v>
      </c>
      <c r="K1148">
        <v>0</v>
      </c>
      <c r="L1148">
        <v>0</v>
      </c>
    </row>
    <row r="1149" spans="1:12" x14ac:dyDescent="0.3">
      <c r="A1149" t="s">
        <v>4367</v>
      </c>
      <c r="B1149" t="s">
        <v>3410</v>
      </c>
      <c r="C1149">
        <v>2020</v>
      </c>
      <c r="D1149" t="s">
        <v>3414</v>
      </c>
      <c r="E1149" t="s">
        <v>868</v>
      </c>
      <c r="F1149">
        <v>93</v>
      </c>
      <c r="G1149" t="s">
        <v>868</v>
      </c>
      <c r="H1149">
        <v>2</v>
      </c>
      <c r="I1149">
        <v>0</v>
      </c>
      <c r="J1149">
        <v>0</v>
      </c>
      <c r="K1149">
        <v>0</v>
      </c>
      <c r="L1149">
        <v>0</v>
      </c>
    </row>
    <row r="1150" spans="1:12" x14ac:dyDescent="0.3">
      <c r="A1150" t="s">
        <v>1220</v>
      </c>
      <c r="B1150" t="s">
        <v>3410</v>
      </c>
      <c r="C1150">
        <v>2020</v>
      </c>
      <c r="D1150" t="s">
        <v>3416</v>
      </c>
      <c r="E1150" t="s">
        <v>890</v>
      </c>
      <c r="F1150">
        <v>332</v>
      </c>
      <c r="G1150" t="s">
        <v>890</v>
      </c>
      <c r="H1150">
        <v>5</v>
      </c>
      <c r="I1150">
        <v>1.08</v>
      </c>
      <c r="J1150">
        <v>0</v>
      </c>
      <c r="K1150">
        <v>1.08</v>
      </c>
      <c r="L1150">
        <v>0</v>
      </c>
    </row>
    <row r="1151" spans="1:12" x14ac:dyDescent="0.3">
      <c r="A1151" t="s">
        <v>1747</v>
      </c>
      <c r="B1151" t="s">
        <v>3410</v>
      </c>
      <c r="C1151">
        <v>2020</v>
      </c>
      <c r="D1151" t="s">
        <v>3414</v>
      </c>
      <c r="E1151" t="s">
        <v>861</v>
      </c>
      <c r="F1151">
        <v>780</v>
      </c>
      <c r="G1151" t="s">
        <v>861</v>
      </c>
      <c r="H1151">
        <v>10</v>
      </c>
      <c r="I1151">
        <v>0.46</v>
      </c>
      <c r="J1151">
        <v>0.35</v>
      </c>
      <c r="K1151">
        <v>0.12</v>
      </c>
      <c r="L1151">
        <v>0.12</v>
      </c>
    </row>
    <row r="1152" spans="1:12" x14ac:dyDescent="0.3">
      <c r="A1152" t="s">
        <v>4368</v>
      </c>
      <c r="B1152" t="s">
        <v>3410</v>
      </c>
      <c r="C1152">
        <v>2020</v>
      </c>
      <c r="D1152" t="s">
        <v>3416</v>
      </c>
      <c r="E1152" t="s">
        <v>3514</v>
      </c>
      <c r="F1152">
        <v>270</v>
      </c>
      <c r="G1152" t="s">
        <v>3514</v>
      </c>
      <c r="H1152">
        <v>3</v>
      </c>
      <c r="I1152">
        <v>0</v>
      </c>
      <c r="J1152">
        <v>0</v>
      </c>
      <c r="K1152">
        <v>0</v>
      </c>
      <c r="L1152">
        <v>0</v>
      </c>
    </row>
    <row r="1153" spans="1:12" x14ac:dyDescent="0.3">
      <c r="A1153" t="s">
        <v>4369</v>
      </c>
      <c r="B1153" t="s">
        <v>3410</v>
      </c>
      <c r="C1153">
        <v>2020</v>
      </c>
      <c r="D1153" t="s">
        <v>3411</v>
      </c>
      <c r="E1153" t="s">
        <v>861</v>
      </c>
      <c r="F1153">
        <v>18</v>
      </c>
      <c r="G1153" t="s">
        <v>861</v>
      </c>
      <c r="H1153">
        <v>1</v>
      </c>
      <c r="I1153">
        <v>5</v>
      </c>
      <c r="J1153">
        <v>0</v>
      </c>
      <c r="K1153">
        <v>5</v>
      </c>
      <c r="L1153">
        <v>0</v>
      </c>
    </row>
    <row r="1154" spans="1:12" x14ac:dyDescent="0.3">
      <c r="A1154" t="s">
        <v>1754</v>
      </c>
      <c r="B1154" t="s">
        <v>3410</v>
      </c>
      <c r="C1154">
        <v>2020</v>
      </c>
      <c r="D1154" t="s">
        <v>3414</v>
      </c>
      <c r="E1154" t="s">
        <v>861</v>
      </c>
      <c r="F1154">
        <v>180</v>
      </c>
      <c r="G1154" t="s">
        <v>861</v>
      </c>
      <c r="H1154">
        <v>3</v>
      </c>
      <c r="I1154">
        <v>0.5</v>
      </c>
      <c r="J1154">
        <v>0.5</v>
      </c>
      <c r="K1154">
        <v>0</v>
      </c>
      <c r="L1154">
        <v>0</v>
      </c>
    </row>
    <row r="1155" spans="1:12" x14ac:dyDescent="0.3">
      <c r="A1155" t="s">
        <v>4370</v>
      </c>
      <c r="B1155" t="s">
        <v>3410</v>
      </c>
      <c r="C1155">
        <v>2020</v>
      </c>
      <c r="D1155" t="s">
        <v>3416</v>
      </c>
      <c r="E1155" t="s">
        <v>890</v>
      </c>
      <c r="F1155">
        <v>270</v>
      </c>
      <c r="G1155" t="s">
        <v>890</v>
      </c>
      <c r="H1155">
        <v>3</v>
      </c>
      <c r="I1155">
        <v>1.33</v>
      </c>
      <c r="J1155">
        <v>0.33</v>
      </c>
      <c r="K1155">
        <v>1</v>
      </c>
      <c r="L1155">
        <v>0</v>
      </c>
    </row>
    <row r="1156" spans="1:12" x14ac:dyDescent="0.3">
      <c r="A1156" t="s">
        <v>4371</v>
      </c>
      <c r="B1156" t="s">
        <v>3410</v>
      </c>
      <c r="C1156">
        <v>2020</v>
      </c>
      <c r="D1156" t="s">
        <v>3414</v>
      </c>
      <c r="E1156" t="s">
        <v>3666</v>
      </c>
      <c r="F1156">
        <v>115</v>
      </c>
      <c r="G1156" t="s">
        <v>3666</v>
      </c>
      <c r="H1156">
        <v>2</v>
      </c>
      <c r="I1156">
        <v>0</v>
      </c>
      <c r="J1156">
        <v>0</v>
      </c>
      <c r="K1156">
        <v>0</v>
      </c>
      <c r="L1156">
        <v>0</v>
      </c>
    </row>
    <row r="1157" spans="1:12" x14ac:dyDescent="0.3">
      <c r="A1157" t="s">
        <v>4372</v>
      </c>
      <c r="B1157" t="s">
        <v>3410</v>
      </c>
      <c r="C1157">
        <v>2020</v>
      </c>
      <c r="D1157" t="s">
        <v>3411</v>
      </c>
      <c r="E1157" t="s">
        <v>3666</v>
      </c>
      <c r="F1157">
        <v>13</v>
      </c>
      <c r="G1157" t="s">
        <v>3666</v>
      </c>
      <c r="H1157">
        <v>1</v>
      </c>
      <c r="I1157">
        <v>0</v>
      </c>
      <c r="J1157">
        <v>0</v>
      </c>
      <c r="K1157">
        <v>0</v>
      </c>
      <c r="L1157">
        <v>0</v>
      </c>
    </row>
    <row r="1158" spans="1:12" x14ac:dyDescent="0.3">
      <c r="A1158" t="s">
        <v>4373</v>
      </c>
      <c r="B1158" t="s">
        <v>3410</v>
      </c>
      <c r="C1158">
        <v>2020</v>
      </c>
      <c r="D1158" t="s">
        <v>3411</v>
      </c>
      <c r="E1158" t="s">
        <v>3666</v>
      </c>
      <c r="F1158">
        <v>206</v>
      </c>
      <c r="G1158" t="s">
        <v>3666</v>
      </c>
      <c r="H1158">
        <v>4</v>
      </c>
      <c r="I1158">
        <v>0.87</v>
      </c>
      <c r="J1158">
        <v>0.87</v>
      </c>
      <c r="K1158">
        <v>0</v>
      </c>
      <c r="L1158">
        <v>0</v>
      </c>
    </row>
    <row r="1159" spans="1:12" x14ac:dyDescent="0.3">
      <c r="A1159" t="s">
        <v>4374</v>
      </c>
      <c r="B1159" t="s">
        <v>3410</v>
      </c>
      <c r="C1159">
        <v>2020</v>
      </c>
      <c r="D1159" t="s">
        <v>3416</v>
      </c>
      <c r="E1159" t="s">
        <v>893</v>
      </c>
      <c r="F1159">
        <v>0</v>
      </c>
      <c r="G1159" t="s">
        <v>893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 x14ac:dyDescent="0.3">
      <c r="A1160" t="s">
        <v>4375</v>
      </c>
      <c r="B1160" t="s">
        <v>3410</v>
      </c>
      <c r="C1160">
        <v>2020</v>
      </c>
      <c r="D1160" t="s">
        <v>3411</v>
      </c>
      <c r="E1160" t="s">
        <v>3415</v>
      </c>
      <c r="F1160">
        <v>53</v>
      </c>
      <c r="G1160" t="s">
        <v>3415</v>
      </c>
      <c r="H1160">
        <v>5</v>
      </c>
      <c r="I1160">
        <v>0</v>
      </c>
      <c r="J1160">
        <v>0</v>
      </c>
      <c r="K1160">
        <v>0</v>
      </c>
      <c r="L1160">
        <v>1.7</v>
      </c>
    </row>
    <row r="1161" spans="1:12" x14ac:dyDescent="0.3">
      <c r="A1161" t="s">
        <v>571</v>
      </c>
      <c r="B1161" t="s">
        <v>3410</v>
      </c>
      <c r="C1161">
        <v>2020</v>
      </c>
      <c r="D1161" t="s">
        <v>3414</v>
      </c>
      <c r="E1161" t="s">
        <v>893</v>
      </c>
      <c r="F1161">
        <v>270</v>
      </c>
      <c r="G1161" t="s">
        <v>893</v>
      </c>
      <c r="H1161">
        <v>3</v>
      </c>
      <c r="I1161">
        <v>0</v>
      </c>
      <c r="J1161">
        <v>0</v>
      </c>
      <c r="K1161">
        <v>0</v>
      </c>
      <c r="L1161">
        <v>0.33</v>
      </c>
    </row>
    <row r="1162" spans="1:12" x14ac:dyDescent="0.3">
      <c r="A1162" t="s">
        <v>4376</v>
      </c>
      <c r="B1162" t="s">
        <v>3410</v>
      </c>
      <c r="C1162">
        <v>2020</v>
      </c>
      <c r="D1162" t="s">
        <v>3414</v>
      </c>
      <c r="E1162" t="s">
        <v>3415</v>
      </c>
      <c r="F1162">
        <v>0</v>
      </c>
      <c r="G1162" t="s">
        <v>3415</v>
      </c>
      <c r="H1162">
        <v>0</v>
      </c>
      <c r="I1162">
        <v>0</v>
      </c>
      <c r="J1162">
        <v>0</v>
      </c>
      <c r="K1162">
        <v>0</v>
      </c>
      <c r="L1162">
        <v>0</v>
      </c>
    </row>
    <row r="1163" spans="1:12" x14ac:dyDescent="0.3">
      <c r="A1163" t="s">
        <v>4377</v>
      </c>
      <c r="B1163" t="s">
        <v>3410</v>
      </c>
      <c r="C1163">
        <v>2020</v>
      </c>
      <c r="D1163" t="s">
        <v>3397</v>
      </c>
      <c r="E1163" t="s">
        <v>893</v>
      </c>
      <c r="F1163">
        <v>0</v>
      </c>
      <c r="G1163" t="s">
        <v>893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 x14ac:dyDescent="0.3">
      <c r="A1164" t="s">
        <v>4378</v>
      </c>
      <c r="B1164" t="s">
        <v>3410</v>
      </c>
      <c r="C1164">
        <v>2020</v>
      </c>
      <c r="D1164" t="s">
        <v>3416</v>
      </c>
      <c r="E1164" t="s">
        <v>893</v>
      </c>
      <c r="F1164">
        <v>450</v>
      </c>
      <c r="G1164" t="s">
        <v>893</v>
      </c>
      <c r="H1164">
        <v>5</v>
      </c>
      <c r="I1164">
        <v>0</v>
      </c>
      <c r="J1164">
        <v>0</v>
      </c>
      <c r="K1164">
        <v>0</v>
      </c>
      <c r="L1164">
        <v>0.2</v>
      </c>
    </row>
    <row r="1165" spans="1:12" x14ac:dyDescent="0.3">
      <c r="A1165" t="s">
        <v>4379</v>
      </c>
      <c r="B1165" t="s">
        <v>3410</v>
      </c>
      <c r="C1165">
        <v>2020</v>
      </c>
      <c r="D1165" t="s">
        <v>3416</v>
      </c>
      <c r="E1165" t="s">
        <v>3435</v>
      </c>
      <c r="F1165">
        <v>720</v>
      </c>
      <c r="G1165" t="s">
        <v>3435</v>
      </c>
      <c r="H1165">
        <v>8</v>
      </c>
      <c r="I1165">
        <v>0</v>
      </c>
      <c r="J1165">
        <v>0</v>
      </c>
      <c r="K1165">
        <v>0</v>
      </c>
      <c r="L1165">
        <v>0.13</v>
      </c>
    </row>
    <row r="1166" spans="1:12" x14ac:dyDescent="0.3">
      <c r="A1166" t="s">
        <v>4380</v>
      </c>
      <c r="B1166" t="s">
        <v>3410</v>
      </c>
      <c r="C1166">
        <v>2020</v>
      </c>
      <c r="D1166" t="s">
        <v>3411</v>
      </c>
      <c r="E1166" t="s">
        <v>880</v>
      </c>
      <c r="F1166">
        <v>2</v>
      </c>
      <c r="G1166" t="s">
        <v>880</v>
      </c>
      <c r="H1166">
        <v>1</v>
      </c>
      <c r="I1166">
        <v>0</v>
      </c>
      <c r="J1166">
        <v>0</v>
      </c>
      <c r="K1166">
        <v>0</v>
      </c>
      <c r="L1166">
        <v>0</v>
      </c>
    </row>
    <row r="1167" spans="1:12" x14ac:dyDescent="0.3">
      <c r="A1167" t="s">
        <v>4381</v>
      </c>
      <c r="B1167" t="s">
        <v>3410</v>
      </c>
      <c r="C1167">
        <v>2020</v>
      </c>
      <c r="D1167" t="s">
        <v>3414</v>
      </c>
      <c r="E1167" t="s">
        <v>3530</v>
      </c>
      <c r="F1167">
        <v>450</v>
      </c>
      <c r="G1167" t="s">
        <v>3530</v>
      </c>
      <c r="H1167">
        <v>5</v>
      </c>
      <c r="I1167">
        <v>0</v>
      </c>
      <c r="J1167">
        <v>0</v>
      </c>
      <c r="K1167">
        <v>0</v>
      </c>
      <c r="L1167">
        <v>0.2</v>
      </c>
    </row>
    <row r="1168" spans="1:12" x14ac:dyDescent="0.3">
      <c r="A1168" t="s">
        <v>4382</v>
      </c>
      <c r="B1168" t="s">
        <v>3410</v>
      </c>
      <c r="C1168">
        <v>2020</v>
      </c>
      <c r="D1168" t="s">
        <v>3416</v>
      </c>
      <c r="E1168" t="s">
        <v>3458</v>
      </c>
      <c r="F1168">
        <v>1</v>
      </c>
      <c r="G1168" t="s">
        <v>3458</v>
      </c>
      <c r="H1168">
        <v>1</v>
      </c>
      <c r="I1168">
        <v>0</v>
      </c>
      <c r="J1168">
        <v>0</v>
      </c>
      <c r="K1168">
        <v>0</v>
      </c>
      <c r="L1168">
        <v>0</v>
      </c>
    </row>
    <row r="1169" spans="1:12" x14ac:dyDescent="0.3">
      <c r="A1169" t="s">
        <v>4383</v>
      </c>
      <c r="B1169" t="s">
        <v>3410</v>
      </c>
      <c r="C1169">
        <v>2020</v>
      </c>
      <c r="D1169" t="s">
        <v>3411</v>
      </c>
      <c r="E1169" t="s">
        <v>3544</v>
      </c>
      <c r="F1169">
        <v>15</v>
      </c>
      <c r="G1169" t="s">
        <v>3544</v>
      </c>
      <c r="H1169">
        <v>1</v>
      </c>
      <c r="I1169">
        <v>0</v>
      </c>
      <c r="J1169">
        <v>0</v>
      </c>
      <c r="K1169">
        <v>0</v>
      </c>
      <c r="L1169">
        <v>0</v>
      </c>
    </row>
    <row r="1170" spans="1:12" x14ac:dyDescent="0.3">
      <c r="A1170" t="s">
        <v>4384</v>
      </c>
      <c r="B1170" t="s">
        <v>3410</v>
      </c>
      <c r="C1170">
        <v>2020</v>
      </c>
      <c r="D1170" t="s">
        <v>3416</v>
      </c>
      <c r="E1170" t="s">
        <v>3504</v>
      </c>
      <c r="F1170">
        <v>319</v>
      </c>
      <c r="G1170" t="s">
        <v>3504</v>
      </c>
      <c r="H1170">
        <v>6</v>
      </c>
      <c r="I1170">
        <v>0</v>
      </c>
      <c r="J1170">
        <v>0</v>
      </c>
      <c r="K1170">
        <v>0</v>
      </c>
      <c r="L1170">
        <v>0.28000000000000003</v>
      </c>
    </row>
    <row r="1171" spans="1:12" x14ac:dyDescent="0.3">
      <c r="A1171" t="s">
        <v>4385</v>
      </c>
      <c r="B1171" t="s">
        <v>3410</v>
      </c>
      <c r="C1171">
        <v>2020</v>
      </c>
      <c r="D1171" t="s">
        <v>3416</v>
      </c>
      <c r="E1171" t="s">
        <v>3438</v>
      </c>
      <c r="F1171">
        <v>31</v>
      </c>
      <c r="G1171" t="s">
        <v>3438</v>
      </c>
      <c r="H1171">
        <v>1</v>
      </c>
      <c r="I1171">
        <v>0</v>
      </c>
      <c r="J1171">
        <v>0</v>
      </c>
      <c r="K1171">
        <v>0</v>
      </c>
      <c r="L1171">
        <v>0</v>
      </c>
    </row>
    <row r="1172" spans="1:12" x14ac:dyDescent="0.3">
      <c r="A1172" t="s">
        <v>4386</v>
      </c>
      <c r="B1172" t="s">
        <v>3410</v>
      </c>
      <c r="C1172">
        <v>2020</v>
      </c>
      <c r="D1172" t="s">
        <v>3414</v>
      </c>
      <c r="E1172" t="s">
        <v>3476</v>
      </c>
      <c r="F1172">
        <v>0</v>
      </c>
      <c r="G1172" t="s">
        <v>3476</v>
      </c>
      <c r="H1172">
        <v>0</v>
      </c>
      <c r="I1172">
        <v>0</v>
      </c>
      <c r="J1172">
        <v>0</v>
      </c>
      <c r="K1172">
        <v>0</v>
      </c>
      <c r="L1172">
        <v>0</v>
      </c>
    </row>
    <row r="1173" spans="1:12" x14ac:dyDescent="0.3">
      <c r="A1173" t="s">
        <v>4387</v>
      </c>
      <c r="B1173" t="s">
        <v>3410</v>
      </c>
      <c r="C1173">
        <v>2020</v>
      </c>
      <c r="D1173" t="s">
        <v>3414</v>
      </c>
      <c r="E1173" t="s">
        <v>3536</v>
      </c>
      <c r="F1173">
        <v>736</v>
      </c>
      <c r="G1173" t="s">
        <v>3536</v>
      </c>
      <c r="H1173">
        <v>9</v>
      </c>
      <c r="I1173">
        <v>0</v>
      </c>
      <c r="J1173">
        <v>0</v>
      </c>
      <c r="K1173">
        <v>0</v>
      </c>
      <c r="L1173">
        <v>0.24</v>
      </c>
    </row>
    <row r="1174" spans="1:12" x14ac:dyDescent="0.3">
      <c r="A1174" t="s">
        <v>4388</v>
      </c>
      <c r="B1174" t="s">
        <v>3410</v>
      </c>
      <c r="C1174">
        <v>2020</v>
      </c>
      <c r="D1174" t="s">
        <v>3414</v>
      </c>
      <c r="E1174" t="s">
        <v>895</v>
      </c>
      <c r="F1174">
        <v>26</v>
      </c>
      <c r="G1174" t="s">
        <v>889</v>
      </c>
      <c r="H1174">
        <v>2</v>
      </c>
      <c r="I1174">
        <v>3.46</v>
      </c>
      <c r="J1174">
        <v>0</v>
      </c>
      <c r="K1174">
        <v>3.46</v>
      </c>
      <c r="L1174">
        <v>0</v>
      </c>
    </row>
    <row r="1175" spans="1:12" x14ac:dyDescent="0.3">
      <c r="A1175" t="s">
        <v>4389</v>
      </c>
      <c r="B1175" t="s">
        <v>3410</v>
      </c>
      <c r="C1175">
        <v>2020</v>
      </c>
      <c r="D1175" t="s">
        <v>3416</v>
      </c>
      <c r="E1175" t="s">
        <v>3458</v>
      </c>
      <c r="F1175">
        <v>144</v>
      </c>
      <c r="G1175" t="s">
        <v>3458</v>
      </c>
      <c r="H1175">
        <v>3</v>
      </c>
      <c r="I1175">
        <v>0.63</v>
      </c>
      <c r="J1175">
        <v>0</v>
      </c>
      <c r="K1175">
        <v>0.63</v>
      </c>
      <c r="L1175">
        <v>0</v>
      </c>
    </row>
    <row r="1176" spans="1:12" x14ac:dyDescent="0.3">
      <c r="A1176" t="s">
        <v>1134</v>
      </c>
      <c r="B1176" t="s">
        <v>3410</v>
      </c>
      <c r="C1176">
        <v>2020</v>
      </c>
      <c r="D1176" t="s">
        <v>3411</v>
      </c>
      <c r="E1176" t="s">
        <v>861</v>
      </c>
      <c r="F1176">
        <v>356</v>
      </c>
      <c r="G1176" t="s">
        <v>861</v>
      </c>
      <c r="H1176">
        <v>4</v>
      </c>
      <c r="I1176">
        <v>1.01</v>
      </c>
      <c r="J1176">
        <v>0.25</v>
      </c>
      <c r="K1176">
        <v>0.76</v>
      </c>
      <c r="L1176">
        <v>0</v>
      </c>
    </row>
    <row r="1177" spans="1:12" x14ac:dyDescent="0.3">
      <c r="A1177" t="s">
        <v>4390</v>
      </c>
      <c r="B1177" t="s">
        <v>3410</v>
      </c>
      <c r="C1177">
        <v>2020</v>
      </c>
      <c r="D1177" t="s">
        <v>3397</v>
      </c>
      <c r="E1177" t="s">
        <v>3504</v>
      </c>
      <c r="F1177">
        <v>0</v>
      </c>
      <c r="G1177" t="s">
        <v>3504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 x14ac:dyDescent="0.3">
      <c r="A1178" t="s">
        <v>4391</v>
      </c>
      <c r="B1178" t="s">
        <v>3410</v>
      </c>
      <c r="C1178">
        <v>2020</v>
      </c>
      <c r="D1178" t="s">
        <v>3416</v>
      </c>
      <c r="E1178" t="s">
        <v>3444</v>
      </c>
      <c r="F1178">
        <v>358</v>
      </c>
      <c r="G1178" t="s">
        <v>3444</v>
      </c>
      <c r="H1178">
        <v>8</v>
      </c>
      <c r="I1178">
        <v>0.25</v>
      </c>
      <c r="J1178">
        <v>0.25</v>
      </c>
      <c r="K1178">
        <v>0</v>
      </c>
      <c r="L1178">
        <v>0</v>
      </c>
    </row>
    <row r="1179" spans="1:12" x14ac:dyDescent="0.3">
      <c r="A1179" t="s">
        <v>1342</v>
      </c>
      <c r="B1179" t="s">
        <v>3410</v>
      </c>
      <c r="C1179">
        <v>2020</v>
      </c>
      <c r="D1179" t="s">
        <v>3416</v>
      </c>
      <c r="E1179" t="s">
        <v>861</v>
      </c>
      <c r="F1179">
        <v>128</v>
      </c>
      <c r="G1179" t="s">
        <v>861</v>
      </c>
      <c r="H1179">
        <v>3</v>
      </c>
      <c r="I1179">
        <v>0.7</v>
      </c>
      <c r="J1179">
        <v>0</v>
      </c>
      <c r="K1179">
        <v>0.7</v>
      </c>
      <c r="L1179">
        <v>0</v>
      </c>
    </row>
    <row r="1180" spans="1:12" x14ac:dyDescent="0.3">
      <c r="A1180" t="s">
        <v>2731</v>
      </c>
      <c r="B1180" t="s">
        <v>3410</v>
      </c>
      <c r="C1180">
        <v>2020</v>
      </c>
      <c r="D1180" t="s">
        <v>3414</v>
      </c>
      <c r="E1180" t="s">
        <v>864</v>
      </c>
      <c r="F1180">
        <v>199</v>
      </c>
      <c r="G1180" t="s">
        <v>864</v>
      </c>
      <c r="H1180">
        <v>3</v>
      </c>
      <c r="I1180">
        <v>1.36</v>
      </c>
      <c r="J1180">
        <v>0.9</v>
      </c>
      <c r="K1180">
        <v>0.45</v>
      </c>
      <c r="L1180">
        <v>0</v>
      </c>
    </row>
    <row r="1181" spans="1:12" x14ac:dyDescent="0.3">
      <c r="A1181" t="s">
        <v>4392</v>
      </c>
      <c r="B1181" t="s">
        <v>3410</v>
      </c>
      <c r="C1181">
        <v>2020</v>
      </c>
      <c r="D1181" t="s">
        <v>3414</v>
      </c>
      <c r="E1181" t="s">
        <v>3435</v>
      </c>
      <c r="F1181">
        <v>376</v>
      </c>
      <c r="G1181" t="s">
        <v>3435</v>
      </c>
      <c r="H1181">
        <v>5</v>
      </c>
      <c r="I1181">
        <v>0</v>
      </c>
      <c r="J1181">
        <v>0</v>
      </c>
      <c r="K1181">
        <v>0</v>
      </c>
      <c r="L1181">
        <v>0</v>
      </c>
    </row>
    <row r="1182" spans="1:12" x14ac:dyDescent="0.3">
      <c r="A1182" t="s">
        <v>2821</v>
      </c>
      <c r="B1182" t="s">
        <v>3410</v>
      </c>
      <c r="C1182">
        <v>2020</v>
      </c>
      <c r="D1182" t="s">
        <v>3416</v>
      </c>
      <c r="E1182" t="s">
        <v>876</v>
      </c>
      <c r="F1182">
        <v>121</v>
      </c>
      <c r="G1182" t="s">
        <v>876</v>
      </c>
      <c r="H1182">
        <v>3</v>
      </c>
      <c r="I1182">
        <v>0</v>
      </c>
      <c r="J1182">
        <v>0</v>
      </c>
      <c r="K1182">
        <v>0</v>
      </c>
      <c r="L1182">
        <v>0</v>
      </c>
    </row>
    <row r="1183" spans="1:12" x14ac:dyDescent="0.3">
      <c r="A1183" t="s">
        <v>4393</v>
      </c>
      <c r="B1183" t="s">
        <v>3410</v>
      </c>
      <c r="C1183">
        <v>2020</v>
      </c>
      <c r="D1183" t="s">
        <v>3397</v>
      </c>
      <c r="E1183" t="s">
        <v>878</v>
      </c>
      <c r="F1183">
        <v>180</v>
      </c>
      <c r="G1183" t="s">
        <v>878</v>
      </c>
      <c r="H1183">
        <v>2</v>
      </c>
      <c r="I1183">
        <v>0</v>
      </c>
      <c r="J1183">
        <v>0</v>
      </c>
      <c r="K1183">
        <v>0</v>
      </c>
      <c r="L1183">
        <v>0</v>
      </c>
    </row>
    <row r="1184" spans="1:12" x14ac:dyDescent="0.3">
      <c r="A1184" t="s">
        <v>4394</v>
      </c>
      <c r="B1184" t="s">
        <v>3410</v>
      </c>
      <c r="C1184">
        <v>2020</v>
      </c>
      <c r="D1184" t="s">
        <v>3414</v>
      </c>
      <c r="E1184" t="s">
        <v>894</v>
      </c>
      <c r="F1184">
        <v>180</v>
      </c>
      <c r="G1184" t="s">
        <v>894</v>
      </c>
      <c r="H1184">
        <v>2</v>
      </c>
      <c r="I1184">
        <v>0</v>
      </c>
      <c r="J1184">
        <v>0</v>
      </c>
      <c r="K1184">
        <v>0</v>
      </c>
      <c r="L1184">
        <v>0.5</v>
      </c>
    </row>
    <row r="1185" spans="1:12" x14ac:dyDescent="0.3">
      <c r="A1185" t="s">
        <v>4395</v>
      </c>
      <c r="B1185" t="s">
        <v>3410</v>
      </c>
      <c r="C1185">
        <v>2020</v>
      </c>
      <c r="D1185" t="s">
        <v>3411</v>
      </c>
      <c r="E1185" t="s">
        <v>3444</v>
      </c>
      <c r="F1185">
        <v>20</v>
      </c>
      <c r="G1185" t="s">
        <v>3444</v>
      </c>
      <c r="H1185">
        <v>2</v>
      </c>
      <c r="I1185">
        <v>0</v>
      </c>
      <c r="J1185">
        <v>0</v>
      </c>
      <c r="K1185">
        <v>0</v>
      </c>
      <c r="L1185">
        <v>4.5</v>
      </c>
    </row>
    <row r="1186" spans="1:12" x14ac:dyDescent="0.3">
      <c r="A1186" t="s">
        <v>4396</v>
      </c>
      <c r="B1186" t="s">
        <v>3410</v>
      </c>
      <c r="C1186">
        <v>2020</v>
      </c>
      <c r="D1186" t="s">
        <v>3416</v>
      </c>
      <c r="E1186" t="s">
        <v>3444</v>
      </c>
      <c r="F1186">
        <v>309</v>
      </c>
      <c r="G1186" t="s">
        <v>3444</v>
      </c>
      <c r="H1186">
        <v>4</v>
      </c>
      <c r="I1186">
        <v>0</v>
      </c>
      <c r="J1186">
        <v>0</v>
      </c>
      <c r="K1186">
        <v>0</v>
      </c>
      <c r="L1186">
        <v>0.57999999999999996</v>
      </c>
    </row>
    <row r="1187" spans="1:12" x14ac:dyDescent="0.3">
      <c r="A1187" t="s">
        <v>4397</v>
      </c>
      <c r="B1187" t="s">
        <v>3410</v>
      </c>
      <c r="C1187">
        <v>2020</v>
      </c>
      <c r="D1187" t="s">
        <v>3414</v>
      </c>
      <c r="E1187" t="s">
        <v>861</v>
      </c>
      <c r="F1187">
        <v>0</v>
      </c>
      <c r="G1187" t="s">
        <v>861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 x14ac:dyDescent="0.3">
      <c r="A1188" t="s">
        <v>4398</v>
      </c>
      <c r="B1188" t="s">
        <v>3410</v>
      </c>
      <c r="C1188">
        <v>2020</v>
      </c>
      <c r="D1188" t="s">
        <v>3411</v>
      </c>
      <c r="E1188" t="s">
        <v>3444</v>
      </c>
      <c r="F1188">
        <v>0</v>
      </c>
      <c r="G1188" t="s">
        <v>3444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 x14ac:dyDescent="0.3">
      <c r="A1189" t="s">
        <v>239</v>
      </c>
      <c r="B1189" t="s">
        <v>3410</v>
      </c>
      <c r="C1189">
        <v>2020</v>
      </c>
      <c r="D1189" t="s">
        <v>3414</v>
      </c>
      <c r="E1189" t="s">
        <v>889</v>
      </c>
      <c r="F1189">
        <v>341</v>
      </c>
      <c r="G1189" t="s">
        <v>889</v>
      </c>
      <c r="H1189">
        <v>6</v>
      </c>
      <c r="I1189">
        <v>0</v>
      </c>
      <c r="J1189">
        <v>0</v>
      </c>
      <c r="K1189">
        <v>0</v>
      </c>
      <c r="L1189">
        <v>0.26</v>
      </c>
    </row>
    <row r="1190" spans="1:12" x14ac:dyDescent="0.3">
      <c r="A1190" t="s">
        <v>4399</v>
      </c>
      <c r="B1190" t="s">
        <v>3410</v>
      </c>
      <c r="C1190">
        <v>2020</v>
      </c>
      <c r="D1190" t="s">
        <v>3414</v>
      </c>
      <c r="E1190" t="s">
        <v>889</v>
      </c>
      <c r="F1190">
        <v>170</v>
      </c>
      <c r="G1190" t="s">
        <v>889</v>
      </c>
      <c r="H1190">
        <v>2</v>
      </c>
      <c r="I1190">
        <v>0.53</v>
      </c>
      <c r="J1190">
        <v>0.53</v>
      </c>
      <c r="K1190">
        <v>0</v>
      </c>
      <c r="L1190">
        <v>0.53</v>
      </c>
    </row>
    <row r="1191" spans="1:12" x14ac:dyDescent="0.3">
      <c r="A1191" t="s">
        <v>4400</v>
      </c>
      <c r="B1191" t="s">
        <v>3410</v>
      </c>
      <c r="C1191">
        <v>2020</v>
      </c>
      <c r="D1191" t="s">
        <v>3411</v>
      </c>
      <c r="E1191" t="s">
        <v>3418</v>
      </c>
      <c r="F1191">
        <v>573</v>
      </c>
      <c r="G1191" t="s">
        <v>3418</v>
      </c>
      <c r="H1191">
        <v>8</v>
      </c>
      <c r="I1191">
        <v>0</v>
      </c>
      <c r="J1191">
        <v>0</v>
      </c>
      <c r="K1191">
        <v>0</v>
      </c>
      <c r="L1191">
        <v>0.16</v>
      </c>
    </row>
    <row r="1192" spans="1:12" x14ac:dyDescent="0.3">
      <c r="A1192" t="s">
        <v>2548</v>
      </c>
      <c r="B1192" t="s">
        <v>3410</v>
      </c>
      <c r="C1192">
        <v>2020</v>
      </c>
      <c r="D1192" t="s">
        <v>3414</v>
      </c>
      <c r="E1192" t="s">
        <v>884</v>
      </c>
      <c r="F1192">
        <v>360</v>
      </c>
      <c r="G1192" t="s">
        <v>884</v>
      </c>
      <c r="H1192">
        <v>4</v>
      </c>
      <c r="I1192">
        <v>0</v>
      </c>
      <c r="J1192">
        <v>0</v>
      </c>
      <c r="K1192">
        <v>0</v>
      </c>
      <c r="L1192">
        <v>0</v>
      </c>
    </row>
    <row r="1193" spans="1:12" x14ac:dyDescent="0.3">
      <c r="A1193" t="s">
        <v>4401</v>
      </c>
      <c r="B1193" t="s">
        <v>3410</v>
      </c>
      <c r="C1193">
        <v>2020</v>
      </c>
      <c r="D1193" t="s">
        <v>3416</v>
      </c>
      <c r="E1193" t="s">
        <v>883</v>
      </c>
      <c r="F1193">
        <v>0</v>
      </c>
      <c r="G1193" t="s">
        <v>883</v>
      </c>
      <c r="H1193">
        <v>0</v>
      </c>
      <c r="I1193">
        <v>0</v>
      </c>
      <c r="J1193">
        <v>0</v>
      </c>
      <c r="K1193">
        <v>0</v>
      </c>
      <c r="L1193">
        <v>0</v>
      </c>
    </row>
    <row r="1194" spans="1:12" x14ac:dyDescent="0.3">
      <c r="A1194" t="s">
        <v>4402</v>
      </c>
      <c r="B1194" t="s">
        <v>3410</v>
      </c>
      <c r="C1194">
        <v>2020</v>
      </c>
      <c r="D1194" t="s">
        <v>3416</v>
      </c>
      <c r="E1194" t="s">
        <v>891</v>
      </c>
      <c r="F1194">
        <v>213</v>
      </c>
      <c r="G1194" t="s">
        <v>891</v>
      </c>
      <c r="H1194">
        <v>4</v>
      </c>
      <c r="I1194">
        <v>0.42</v>
      </c>
      <c r="J1194">
        <v>0</v>
      </c>
      <c r="K1194">
        <v>0.42</v>
      </c>
      <c r="L1194">
        <v>0</v>
      </c>
    </row>
    <row r="1195" spans="1:12" x14ac:dyDescent="0.3">
      <c r="A1195" t="s">
        <v>4403</v>
      </c>
      <c r="B1195" t="s">
        <v>3410</v>
      </c>
      <c r="C1195">
        <v>2020</v>
      </c>
      <c r="D1195" t="s">
        <v>3411</v>
      </c>
      <c r="E1195" t="s">
        <v>3438</v>
      </c>
      <c r="F1195">
        <v>183</v>
      </c>
      <c r="G1195" t="s">
        <v>3438</v>
      </c>
      <c r="H1195">
        <v>4</v>
      </c>
      <c r="I1195">
        <v>0.98</v>
      </c>
      <c r="J1195">
        <v>0</v>
      </c>
      <c r="K1195">
        <v>0.98</v>
      </c>
      <c r="L1195">
        <v>0</v>
      </c>
    </row>
    <row r="1196" spans="1:12" x14ac:dyDescent="0.3">
      <c r="A1196" t="s">
        <v>4404</v>
      </c>
      <c r="B1196" t="s">
        <v>3410</v>
      </c>
      <c r="C1196">
        <v>2020</v>
      </c>
      <c r="D1196" t="s">
        <v>3416</v>
      </c>
      <c r="E1196" t="s">
        <v>3438</v>
      </c>
      <c r="F1196">
        <v>363</v>
      </c>
      <c r="G1196" t="s">
        <v>3438</v>
      </c>
      <c r="H1196">
        <v>6</v>
      </c>
      <c r="I1196">
        <v>0</v>
      </c>
      <c r="J1196">
        <v>0</v>
      </c>
      <c r="K1196">
        <v>0</v>
      </c>
      <c r="L1196">
        <v>0.25</v>
      </c>
    </row>
    <row r="1197" spans="1:12" x14ac:dyDescent="0.3">
      <c r="A1197" t="s">
        <v>4405</v>
      </c>
      <c r="B1197" t="s">
        <v>3410</v>
      </c>
      <c r="C1197">
        <v>2020</v>
      </c>
      <c r="D1197" t="s">
        <v>3414</v>
      </c>
      <c r="E1197" t="s">
        <v>3432</v>
      </c>
      <c r="F1197">
        <v>8</v>
      </c>
      <c r="G1197" t="s">
        <v>3432</v>
      </c>
      <c r="H1197">
        <v>1</v>
      </c>
      <c r="I1197">
        <v>0</v>
      </c>
      <c r="J1197">
        <v>0</v>
      </c>
      <c r="K1197">
        <v>0</v>
      </c>
      <c r="L1197">
        <v>0</v>
      </c>
    </row>
    <row r="1198" spans="1:12" x14ac:dyDescent="0.3">
      <c r="A1198" t="s">
        <v>4406</v>
      </c>
      <c r="B1198" t="s">
        <v>3410</v>
      </c>
      <c r="C1198">
        <v>2020</v>
      </c>
      <c r="D1198" t="s">
        <v>3416</v>
      </c>
      <c r="E1198" t="s">
        <v>878</v>
      </c>
      <c r="F1198">
        <v>697</v>
      </c>
      <c r="G1198" t="s">
        <v>878</v>
      </c>
      <c r="H1198">
        <v>8</v>
      </c>
      <c r="I1198">
        <v>0.39</v>
      </c>
      <c r="J1198">
        <v>0.13</v>
      </c>
      <c r="K1198">
        <v>0.26</v>
      </c>
      <c r="L1198">
        <v>0.13</v>
      </c>
    </row>
    <row r="1199" spans="1:12" x14ac:dyDescent="0.3">
      <c r="A1199" t="s">
        <v>4407</v>
      </c>
      <c r="B1199" t="s">
        <v>3410</v>
      </c>
      <c r="C1199">
        <v>2020</v>
      </c>
      <c r="D1199" t="s">
        <v>3411</v>
      </c>
      <c r="E1199" t="s">
        <v>3427</v>
      </c>
      <c r="F1199">
        <v>13</v>
      </c>
      <c r="G1199" t="s">
        <v>3427</v>
      </c>
      <c r="H1199">
        <v>2</v>
      </c>
      <c r="I1199">
        <v>0</v>
      </c>
      <c r="J1199">
        <v>0</v>
      </c>
      <c r="K1199">
        <v>0</v>
      </c>
      <c r="L1199">
        <v>0</v>
      </c>
    </row>
    <row r="1200" spans="1:12" x14ac:dyDescent="0.3">
      <c r="A1200" t="s">
        <v>4408</v>
      </c>
      <c r="B1200" t="s">
        <v>3410</v>
      </c>
      <c r="C1200">
        <v>2020</v>
      </c>
      <c r="D1200" t="s">
        <v>3411</v>
      </c>
      <c r="E1200" t="s">
        <v>3432</v>
      </c>
      <c r="F1200">
        <v>0</v>
      </c>
      <c r="G1200" t="s">
        <v>3432</v>
      </c>
      <c r="H1200">
        <v>0</v>
      </c>
      <c r="I1200">
        <v>0</v>
      </c>
      <c r="J1200">
        <v>0</v>
      </c>
      <c r="K1200">
        <v>0</v>
      </c>
      <c r="L1200">
        <v>0</v>
      </c>
    </row>
    <row r="1201" spans="1:12" x14ac:dyDescent="0.3">
      <c r="A1201" t="s">
        <v>4409</v>
      </c>
      <c r="B1201" t="s">
        <v>3410</v>
      </c>
      <c r="C1201">
        <v>2020</v>
      </c>
      <c r="D1201" t="s">
        <v>3416</v>
      </c>
      <c r="E1201" t="s">
        <v>894</v>
      </c>
      <c r="F1201">
        <v>160</v>
      </c>
      <c r="G1201" t="s">
        <v>894</v>
      </c>
      <c r="H1201">
        <v>7</v>
      </c>
      <c r="I1201">
        <v>0</v>
      </c>
      <c r="J1201">
        <v>0</v>
      </c>
      <c r="K1201">
        <v>0</v>
      </c>
      <c r="L1201">
        <v>0.56000000000000005</v>
      </c>
    </row>
    <row r="1202" spans="1:12" x14ac:dyDescent="0.3">
      <c r="A1202" t="s">
        <v>4410</v>
      </c>
      <c r="B1202" t="s">
        <v>3410</v>
      </c>
      <c r="C1202">
        <v>2020</v>
      </c>
      <c r="D1202" t="s">
        <v>3411</v>
      </c>
      <c r="E1202" t="s">
        <v>876</v>
      </c>
      <c r="F1202">
        <v>21</v>
      </c>
      <c r="G1202" t="s">
        <v>876</v>
      </c>
      <c r="H1202">
        <v>1</v>
      </c>
      <c r="I1202">
        <v>0</v>
      </c>
      <c r="J1202">
        <v>0</v>
      </c>
      <c r="K1202">
        <v>0</v>
      </c>
      <c r="L1202">
        <v>0</v>
      </c>
    </row>
    <row r="1203" spans="1:12" x14ac:dyDescent="0.3">
      <c r="A1203" t="s">
        <v>4411</v>
      </c>
      <c r="B1203" t="s">
        <v>3410</v>
      </c>
      <c r="C1203">
        <v>2020</v>
      </c>
      <c r="D1203" t="s">
        <v>3397</v>
      </c>
      <c r="E1203" t="s">
        <v>868</v>
      </c>
      <c r="F1203">
        <v>810</v>
      </c>
      <c r="G1203" t="s">
        <v>868</v>
      </c>
      <c r="H1203">
        <v>9</v>
      </c>
      <c r="I1203">
        <v>0</v>
      </c>
      <c r="J1203">
        <v>0</v>
      </c>
      <c r="K1203">
        <v>0</v>
      </c>
      <c r="L1203">
        <v>0.11</v>
      </c>
    </row>
    <row r="1204" spans="1:12" x14ac:dyDescent="0.3">
      <c r="A1204" t="s">
        <v>4412</v>
      </c>
      <c r="B1204" t="s">
        <v>3410</v>
      </c>
      <c r="C1204">
        <v>2020</v>
      </c>
      <c r="D1204" t="s">
        <v>3416</v>
      </c>
      <c r="E1204" t="s">
        <v>880</v>
      </c>
      <c r="F1204">
        <v>0</v>
      </c>
      <c r="G1204" t="s">
        <v>880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2" x14ac:dyDescent="0.3">
      <c r="A1205" t="s">
        <v>1826</v>
      </c>
      <c r="B1205" t="s">
        <v>3410</v>
      </c>
      <c r="C1205">
        <v>2020</v>
      </c>
      <c r="D1205" t="s">
        <v>3414</v>
      </c>
      <c r="E1205" t="s">
        <v>890</v>
      </c>
      <c r="F1205">
        <v>515</v>
      </c>
      <c r="G1205" t="s">
        <v>890</v>
      </c>
      <c r="H1205">
        <v>6</v>
      </c>
      <c r="I1205">
        <v>0.17</v>
      </c>
      <c r="J1205">
        <v>0.17</v>
      </c>
      <c r="K1205">
        <v>0</v>
      </c>
      <c r="L1205">
        <v>0</v>
      </c>
    </row>
    <row r="1206" spans="1:12" x14ac:dyDescent="0.3">
      <c r="A1206" t="s">
        <v>4413</v>
      </c>
      <c r="B1206" t="s">
        <v>3410</v>
      </c>
      <c r="C1206">
        <v>2020</v>
      </c>
      <c r="D1206" t="s">
        <v>3416</v>
      </c>
      <c r="E1206" t="s">
        <v>867</v>
      </c>
      <c r="F1206">
        <v>0</v>
      </c>
      <c r="G1206" t="s">
        <v>867</v>
      </c>
      <c r="H1206">
        <v>0</v>
      </c>
      <c r="I1206">
        <v>0</v>
      </c>
      <c r="J1206">
        <v>0</v>
      </c>
      <c r="K1206">
        <v>0</v>
      </c>
      <c r="L1206">
        <v>0</v>
      </c>
    </row>
    <row r="1207" spans="1:12" x14ac:dyDescent="0.3">
      <c r="A1207" t="s">
        <v>4414</v>
      </c>
      <c r="B1207" t="s">
        <v>3410</v>
      </c>
      <c r="C1207">
        <v>2020</v>
      </c>
      <c r="D1207" t="s">
        <v>3416</v>
      </c>
      <c r="E1207" t="s">
        <v>880</v>
      </c>
      <c r="F1207">
        <v>476</v>
      </c>
      <c r="G1207" t="s">
        <v>880</v>
      </c>
      <c r="H1207">
        <v>8</v>
      </c>
      <c r="I1207">
        <v>0.38</v>
      </c>
      <c r="J1207">
        <v>0.19</v>
      </c>
      <c r="K1207">
        <v>0.19</v>
      </c>
      <c r="L1207">
        <v>0.19</v>
      </c>
    </row>
    <row r="1208" spans="1:12" x14ac:dyDescent="0.3">
      <c r="A1208" t="s">
        <v>4415</v>
      </c>
      <c r="B1208" t="s">
        <v>3410</v>
      </c>
      <c r="C1208">
        <v>2020</v>
      </c>
      <c r="D1208" t="s">
        <v>3414</v>
      </c>
      <c r="E1208" t="s">
        <v>894</v>
      </c>
      <c r="F1208">
        <v>0</v>
      </c>
      <c r="G1208" t="s">
        <v>894</v>
      </c>
      <c r="H1208">
        <v>0</v>
      </c>
      <c r="I1208">
        <v>0</v>
      </c>
      <c r="J1208">
        <v>0</v>
      </c>
      <c r="K1208">
        <v>0</v>
      </c>
      <c r="L1208">
        <v>0</v>
      </c>
    </row>
    <row r="1209" spans="1:12" x14ac:dyDescent="0.3">
      <c r="A1209" t="s">
        <v>4416</v>
      </c>
      <c r="B1209" t="s">
        <v>3410</v>
      </c>
      <c r="C1209">
        <v>2020</v>
      </c>
      <c r="D1209" t="s">
        <v>3414</v>
      </c>
      <c r="E1209" t="s">
        <v>894</v>
      </c>
      <c r="F1209">
        <v>0</v>
      </c>
      <c r="G1209" t="s">
        <v>894</v>
      </c>
      <c r="H1209">
        <v>0</v>
      </c>
      <c r="I1209">
        <v>0</v>
      </c>
      <c r="J1209">
        <v>0</v>
      </c>
      <c r="K1209">
        <v>0</v>
      </c>
      <c r="L1209">
        <v>0</v>
      </c>
    </row>
    <row r="1210" spans="1:12" x14ac:dyDescent="0.3">
      <c r="A1210" t="s">
        <v>4417</v>
      </c>
      <c r="B1210" t="s">
        <v>3410</v>
      </c>
      <c r="C1210">
        <v>2020</v>
      </c>
      <c r="D1210" t="s">
        <v>3416</v>
      </c>
      <c r="E1210" t="s">
        <v>3527</v>
      </c>
      <c r="F1210">
        <v>348</v>
      </c>
      <c r="G1210" t="s">
        <v>877</v>
      </c>
      <c r="H1210">
        <v>5</v>
      </c>
      <c r="I1210">
        <v>0</v>
      </c>
      <c r="J1210">
        <v>0</v>
      </c>
      <c r="K1210">
        <v>0</v>
      </c>
      <c r="L1210">
        <v>0</v>
      </c>
    </row>
    <row r="1211" spans="1:12" x14ac:dyDescent="0.3">
      <c r="A1211" t="s">
        <v>4418</v>
      </c>
      <c r="B1211" t="s">
        <v>3410</v>
      </c>
      <c r="C1211">
        <v>2020</v>
      </c>
      <c r="D1211" t="s">
        <v>3411</v>
      </c>
      <c r="E1211" t="s">
        <v>3527</v>
      </c>
      <c r="F1211">
        <v>77</v>
      </c>
      <c r="G1211" t="s">
        <v>3527</v>
      </c>
      <c r="H1211">
        <v>2</v>
      </c>
      <c r="I1211">
        <v>0</v>
      </c>
      <c r="J1211">
        <v>0</v>
      </c>
      <c r="K1211">
        <v>0</v>
      </c>
      <c r="L1211">
        <v>1.17</v>
      </c>
    </row>
    <row r="1212" spans="1:12" x14ac:dyDescent="0.3">
      <c r="A1212" t="s">
        <v>1150</v>
      </c>
      <c r="B1212" t="s">
        <v>3410</v>
      </c>
      <c r="C1212">
        <v>2020</v>
      </c>
      <c r="D1212" t="s">
        <v>3411</v>
      </c>
      <c r="E1212" t="s">
        <v>874</v>
      </c>
      <c r="F1212">
        <v>142</v>
      </c>
      <c r="G1212" t="s">
        <v>874</v>
      </c>
      <c r="H1212">
        <v>6</v>
      </c>
      <c r="I1212">
        <v>0.63</v>
      </c>
      <c r="J1212">
        <v>0</v>
      </c>
      <c r="K1212">
        <v>0.63</v>
      </c>
      <c r="L1212">
        <v>0</v>
      </c>
    </row>
    <row r="1213" spans="1:12" x14ac:dyDescent="0.3">
      <c r="A1213" t="s">
        <v>2034</v>
      </c>
      <c r="B1213" t="s">
        <v>3410</v>
      </c>
      <c r="C1213">
        <v>2020</v>
      </c>
      <c r="D1213" t="s">
        <v>3411</v>
      </c>
      <c r="E1213" t="s">
        <v>893</v>
      </c>
      <c r="F1213">
        <v>173</v>
      </c>
      <c r="G1213" t="s">
        <v>4419</v>
      </c>
      <c r="H1213">
        <v>2</v>
      </c>
      <c r="I1213">
        <v>0</v>
      </c>
      <c r="J1213">
        <v>0</v>
      </c>
      <c r="K1213">
        <v>0</v>
      </c>
      <c r="L1213">
        <v>0</v>
      </c>
    </row>
    <row r="1214" spans="1:12" x14ac:dyDescent="0.3">
      <c r="A1214" t="s">
        <v>2631</v>
      </c>
      <c r="B1214" t="s">
        <v>3410</v>
      </c>
      <c r="C1214">
        <v>2020</v>
      </c>
      <c r="D1214" t="s">
        <v>3414</v>
      </c>
      <c r="E1214" t="s">
        <v>886</v>
      </c>
      <c r="F1214">
        <v>100</v>
      </c>
      <c r="G1214" t="s">
        <v>886</v>
      </c>
      <c r="H1214">
        <v>2</v>
      </c>
      <c r="I1214">
        <v>0</v>
      </c>
      <c r="J1214">
        <v>0</v>
      </c>
      <c r="K1214">
        <v>0</v>
      </c>
      <c r="L1214">
        <v>0</v>
      </c>
    </row>
    <row r="1215" spans="1:12" x14ac:dyDescent="0.3">
      <c r="A1215" t="s">
        <v>4420</v>
      </c>
      <c r="B1215" t="s">
        <v>3410</v>
      </c>
      <c r="C1215">
        <v>2020</v>
      </c>
      <c r="D1215" t="s">
        <v>3414</v>
      </c>
      <c r="E1215" t="s">
        <v>3642</v>
      </c>
      <c r="F1215">
        <v>270</v>
      </c>
      <c r="G1215" t="s">
        <v>3642</v>
      </c>
      <c r="H1215">
        <v>3</v>
      </c>
      <c r="I1215">
        <v>0</v>
      </c>
      <c r="J1215">
        <v>0</v>
      </c>
      <c r="K1215">
        <v>0</v>
      </c>
      <c r="L1215">
        <v>0</v>
      </c>
    </row>
    <row r="1216" spans="1:12" x14ac:dyDescent="0.3">
      <c r="A1216" t="s">
        <v>4421</v>
      </c>
      <c r="B1216" t="s">
        <v>3410</v>
      </c>
      <c r="C1216">
        <v>2020</v>
      </c>
      <c r="D1216" t="s">
        <v>3416</v>
      </c>
      <c r="E1216" t="s">
        <v>3447</v>
      </c>
      <c r="F1216">
        <v>3</v>
      </c>
      <c r="G1216" t="s">
        <v>3447</v>
      </c>
      <c r="H1216">
        <v>2</v>
      </c>
      <c r="I1216">
        <v>0</v>
      </c>
      <c r="J1216">
        <v>0</v>
      </c>
      <c r="K1216">
        <v>0</v>
      </c>
      <c r="L1216">
        <v>0</v>
      </c>
    </row>
    <row r="1217" spans="1:12" x14ac:dyDescent="0.3">
      <c r="A1217" t="s">
        <v>2096</v>
      </c>
      <c r="B1217" t="s">
        <v>3410</v>
      </c>
      <c r="C1217">
        <v>2020</v>
      </c>
      <c r="D1217" t="s">
        <v>3416</v>
      </c>
      <c r="E1217" t="s">
        <v>870</v>
      </c>
      <c r="F1217">
        <v>779</v>
      </c>
      <c r="G1217" t="s">
        <v>870</v>
      </c>
      <c r="H1217">
        <v>9</v>
      </c>
      <c r="I1217">
        <v>0.35</v>
      </c>
      <c r="J1217">
        <v>0.12</v>
      </c>
      <c r="K1217">
        <v>0.23</v>
      </c>
      <c r="L1217">
        <v>0.12</v>
      </c>
    </row>
    <row r="1218" spans="1:12" x14ac:dyDescent="0.3">
      <c r="A1218" t="s">
        <v>4422</v>
      </c>
      <c r="B1218" t="s">
        <v>3410</v>
      </c>
      <c r="C1218">
        <v>2020</v>
      </c>
      <c r="D1218" t="s">
        <v>3411</v>
      </c>
      <c r="E1218" t="s">
        <v>3422</v>
      </c>
      <c r="F1218">
        <v>373</v>
      </c>
      <c r="G1218" t="s">
        <v>3422</v>
      </c>
      <c r="H1218">
        <v>5</v>
      </c>
      <c r="I1218">
        <v>0.48</v>
      </c>
      <c r="J1218">
        <v>0</v>
      </c>
      <c r="K1218">
        <v>0.48</v>
      </c>
      <c r="L1218">
        <v>0</v>
      </c>
    </row>
    <row r="1219" spans="1:12" x14ac:dyDescent="0.3">
      <c r="A1219" t="s">
        <v>4423</v>
      </c>
      <c r="B1219" t="s">
        <v>3410</v>
      </c>
      <c r="C1219">
        <v>2020</v>
      </c>
      <c r="D1219" t="s">
        <v>3416</v>
      </c>
      <c r="E1219" t="s">
        <v>860</v>
      </c>
      <c r="F1219">
        <v>540</v>
      </c>
      <c r="G1219" t="s">
        <v>860</v>
      </c>
      <c r="H1219">
        <v>6</v>
      </c>
      <c r="I1219">
        <v>0</v>
      </c>
      <c r="J1219">
        <v>0</v>
      </c>
      <c r="K1219">
        <v>0</v>
      </c>
      <c r="L1219">
        <v>0.17</v>
      </c>
    </row>
    <row r="1220" spans="1:12" x14ac:dyDescent="0.3">
      <c r="A1220" t="s">
        <v>4424</v>
      </c>
      <c r="B1220" t="s">
        <v>3410</v>
      </c>
      <c r="C1220">
        <v>2020</v>
      </c>
      <c r="D1220" t="s">
        <v>3414</v>
      </c>
      <c r="E1220" t="s">
        <v>3481</v>
      </c>
      <c r="F1220">
        <v>74</v>
      </c>
      <c r="G1220" t="s">
        <v>3481</v>
      </c>
      <c r="H1220">
        <v>1</v>
      </c>
      <c r="I1220">
        <v>0</v>
      </c>
      <c r="J1220">
        <v>0</v>
      </c>
      <c r="K1220">
        <v>0</v>
      </c>
      <c r="L1220">
        <v>0</v>
      </c>
    </row>
    <row r="1221" spans="1:12" x14ac:dyDescent="0.3">
      <c r="A1221" t="s">
        <v>4425</v>
      </c>
      <c r="B1221" t="s">
        <v>3410</v>
      </c>
      <c r="C1221">
        <v>2020</v>
      </c>
      <c r="D1221" t="s">
        <v>3414</v>
      </c>
      <c r="E1221" t="s">
        <v>3422</v>
      </c>
      <c r="F1221">
        <v>450</v>
      </c>
      <c r="G1221" t="s">
        <v>3422</v>
      </c>
      <c r="H1221">
        <v>5</v>
      </c>
      <c r="I1221">
        <v>0</v>
      </c>
      <c r="J1221">
        <v>0</v>
      </c>
      <c r="K1221">
        <v>0</v>
      </c>
      <c r="L1221">
        <v>0.6</v>
      </c>
    </row>
    <row r="1222" spans="1:12" x14ac:dyDescent="0.3">
      <c r="A1222" t="s">
        <v>4426</v>
      </c>
      <c r="B1222" t="s">
        <v>3410</v>
      </c>
      <c r="C1222">
        <v>2020</v>
      </c>
      <c r="D1222" t="s">
        <v>3397</v>
      </c>
      <c r="E1222" t="s">
        <v>3481</v>
      </c>
      <c r="F1222">
        <v>0</v>
      </c>
      <c r="G1222" t="s">
        <v>3481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 x14ac:dyDescent="0.3">
      <c r="A1223" t="s">
        <v>4427</v>
      </c>
      <c r="B1223" t="s">
        <v>3410</v>
      </c>
      <c r="C1223">
        <v>2020</v>
      </c>
      <c r="D1223" t="s">
        <v>3411</v>
      </c>
      <c r="E1223" t="s">
        <v>3481</v>
      </c>
      <c r="F1223">
        <v>173</v>
      </c>
      <c r="G1223" t="s">
        <v>3481</v>
      </c>
      <c r="H1223">
        <v>6</v>
      </c>
      <c r="I1223">
        <v>0.52</v>
      </c>
      <c r="J1223">
        <v>0</v>
      </c>
      <c r="K1223">
        <v>0.52</v>
      </c>
      <c r="L1223">
        <v>0</v>
      </c>
    </row>
    <row r="1224" spans="1:12" x14ac:dyDescent="0.3">
      <c r="A1224" t="s">
        <v>4428</v>
      </c>
      <c r="B1224" t="s">
        <v>3410</v>
      </c>
      <c r="C1224">
        <v>2020</v>
      </c>
      <c r="D1224" t="s">
        <v>3414</v>
      </c>
      <c r="E1224" t="s">
        <v>3481</v>
      </c>
      <c r="F1224">
        <v>180</v>
      </c>
      <c r="G1224" t="s">
        <v>3481</v>
      </c>
      <c r="H1224">
        <v>2</v>
      </c>
      <c r="I1224">
        <v>0</v>
      </c>
      <c r="J1224">
        <v>0</v>
      </c>
      <c r="K1224">
        <v>0</v>
      </c>
      <c r="L1224">
        <v>0</v>
      </c>
    </row>
    <row r="1225" spans="1:12" x14ac:dyDescent="0.3">
      <c r="A1225" t="s">
        <v>4429</v>
      </c>
      <c r="B1225" t="s">
        <v>3410</v>
      </c>
      <c r="C1225">
        <v>2020</v>
      </c>
      <c r="D1225" t="s">
        <v>3411</v>
      </c>
      <c r="E1225" t="s">
        <v>3536</v>
      </c>
      <c r="F1225">
        <v>459</v>
      </c>
      <c r="G1225" t="s">
        <v>3536</v>
      </c>
      <c r="H1225">
        <v>6</v>
      </c>
      <c r="I1225">
        <v>0.2</v>
      </c>
      <c r="J1225">
        <v>0.2</v>
      </c>
      <c r="K1225">
        <v>0</v>
      </c>
      <c r="L1225">
        <v>0.2</v>
      </c>
    </row>
    <row r="1226" spans="1:12" x14ac:dyDescent="0.3">
      <c r="A1226" t="s">
        <v>4430</v>
      </c>
      <c r="B1226" t="s">
        <v>3410</v>
      </c>
      <c r="C1226">
        <v>2020</v>
      </c>
      <c r="D1226" t="s">
        <v>3416</v>
      </c>
      <c r="E1226" t="s">
        <v>3530</v>
      </c>
      <c r="F1226">
        <v>243</v>
      </c>
      <c r="G1226" t="s">
        <v>3530</v>
      </c>
      <c r="H1226">
        <v>4</v>
      </c>
      <c r="I1226">
        <v>0.37</v>
      </c>
      <c r="J1226">
        <v>0.37</v>
      </c>
      <c r="K1226">
        <v>0</v>
      </c>
      <c r="L1226">
        <v>0</v>
      </c>
    </row>
    <row r="1227" spans="1:12" x14ac:dyDescent="0.3">
      <c r="A1227" t="s">
        <v>2159</v>
      </c>
      <c r="B1227" t="s">
        <v>3410</v>
      </c>
      <c r="C1227">
        <v>2020</v>
      </c>
      <c r="D1227" t="s">
        <v>3414</v>
      </c>
      <c r="E1227" t="s">
        <v>864</v>
      </c>
      <c r="F1227">
        <v>605</v>
      </c>
      <c r="G1227" t="s">
        <v>864</v>
      </c>
      <c r="H1227">
        <v>7</v>
      </c>
      <c r="I1227">
        <v>0.15</v>
      </c>
      <c r="J1227">
        <v>0.15</v>
      </c>
      <c r="K1227">
        <v>0</v>
      </c>
      <c r="L1227">
        <v>0.3</v>
      </c>
    </row>
    <row r="1228" spans="1:12" x14ac:dyDescent="0.3">
      <c r="A1228" t="s">
        <v>4431</v>
      </c>
      <c r="B1228" t="s">
        <v>3410</v>
      </c>
      <c r="C1228">
        <v>2020</v>
      </c>
      <c r="D1228" t="s">
        <v>3414</v>
      </c>
      <c r="E1228" t="s">
        <v>3444</v>
      </c>
      <c r="F1228">
        <v>687</v>
      </c>
      <c r="G1228" t="s">
        <v>3444</v>
      </c>
      <c r="H1228">
        <v>9</v>
      </c>
      <c r="I1228">
        <v>0</v>
      </c>
      <c r="J1228">
        <v>0</v>
      </c>
      <c r="K1228">
        <v>0</v>
      </c>
      <c r="L1228">
        <v>0.13</v>
      </c>
    </row>
    <row r="1229" spans="1:12" x14ac:dyDescent="0.3">
      <c r="A1229" t="s">
        <v>1387</v>
      </c>
      <c r="B1229" t="s">
        <v>3410</v>
      </c>
      <c r="C1229">
        <v>2020</v>
      </c>
      <c r="D1229" t="s">
        <v>3397</v>
      </c>
      <c r="E1229" t="s">
        <v>890</v>
      </c>
      <c r="F1229">
        <v>630</v>
      </c>
      <c r="G1229" t="s">
        <v>890</v>
      </c>
      <c r="H1229">
        <v>7</v>
      </c>
      <c r="I1229">
        <v>0</v>
      </c>
      <c r="J1229">
        <v>0</v>
      </c>
      <c r="K1229">
        <v>0</v>
      </c>
      <c r="L1229">
        <v>0</v>
      </c>
    </row>
    <row r="1230" spans="1:12" x14ac:dyDescent="0.3">
      <c r="A1230" t="s">
        <v>4432</v>
      </c>
      <c r="B1230" t="s">
        <v>3410</v>
      </c>
      <c r="C1230">
        <v>2020</v>
      </c>
      <c r="D1230" t="s">
        <v>3414</v>
      </c>
      <c r="E1230" t="s">
        <v>3458</v>
      </c>
      <c r="F1230">
        <v>1</v>
      </c>
      <c r="G1230" t="s">
        <v>3458</v>
      </c>
      <c r="H1230">
        <v>1</v>
      </c>
      <c r="I1230">
        <v>0</v>
      </c>
      <c r="J1230">
        <v>0</v>
      </c>
      <c r="K1230">
        <v>0</v>
      </c>
      <c r="L1230">
        <v>0</v>
      </c>
    </row>
    <row r="1231" spans="1:12" x14ac:dyDescent="0.3">
      <c r="A1231" t="s">
        <v>4433</v>
      </c>
      <c r="B1231" t="s">
        <v>3410</v>
      </c>
      <c r="C1231">
        <v>2020</v>
      </c>
      <c r="D1231" t="s">
        <v>3416</v>
      </c>
      <c r="E1231" t="s">
        <v>3418</v>
      </c>
      <c r="F1231">
        <v>0</v>
      </c>
      <c r="G1231" t="s">
        <v>3418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 x14ac:dyDescent="0.3">
      <c r="A1232" t="s">
        <v>4434</v>
      </c>
      <c r="B1232" t="s">
        <v>3410</v>
      </c>
      <c r="C1232">
        <v>2020</v>
      </c>
      <c r="D1232" t="s">
        <v>3414</v>
      </c>
      <c r="E1232" t="s">
        <v>3418</v>
      </c>
      <c r="F1232">
        <v>37</v>
      </c>
      <c r="G1232" t="s">
        <v>3418</v>
      </c>
      <c r="H1232">
        <v>2</v>
      </c>
      <c r="I1232">
        <v>0</v>
      </c>
      <c r="J1232">
        <v>0</v>
      </c>
      <c r="K1232">
        <v>0</v>
      </c>
      <c r="L1232">
        <v>0</v>
      </c>
    </row>
    <row r="1233" spans="1:12" x14ac:dyDescent="0.3">
      <c r="A1233" t="s">
        <v>4435</v>
      </c>
      <c r="B1233" t="s">
        <v>3410</v>
      </c>
      <c r="C1233">
        <v>2020</v>
      </c>
      <c r="D1233" t="s">
        <v>3411</v>
      </c>
      <c r="E1233" t="s">
        <v>876</v>
      </c>
      <c r="F1233">
        <v>39</v>
      </c>
      <c r="G1233" t="s">
        <v>876</v>
      </c>
      <c r="H1233">
        <v>2</v>
      </c>
      <c r="I1233">
        <v>0</v>
      </c>
      <c r="J1233">
        <v>0</v>
      </c>
      <c r="K1233">
        <v>0</v>
      </c>
      <c r="L1233">
        <v>0</v>
      </c>
    </row>
    <row r="1234" spans="1:12" x14ac:dyDescent="0.3">
      <c r="A1234" t="s">
        <v>4436</v>
      </c>
      <c r="B1234" t="s">
        <v>3410</v>
      </c>
      <c r="C1234">
        <v>2020</v>
      </c>
      <c r="D1234" t="s">
        <v>3416</v>
      </c>
      <c r="E1234" t="s">
        <v>3418</v>
      </c>
      <c r="F1234">
        <v>89</v>
      </c>
      <c r="G1234" t="s">
        <v>3418</v>
      </c>
      <c r="H1234">
        <v>2</v>
      </c>
      <c r="I1234">
        <v>1.01</v>
      </c>
      <c r="J1234">
        <v>1.01</v>
      </c>
      <c r="K1234">
        <v>0</v>
      </c>
      <c r="L1234">
        <v>0</v>
      </c>
    </row>
    <row r="1235" spans="1:12" x14ac:dyDescent="0.3">
      <c r="A1235" t="s">
        <v>4437</v>
      </c>
      <c r="B1235" t="s">
        <v>3410</v>
      </c>
      <c r="C1235">
        <v>2020</v>
      </c>
      <c r="D1235" t="s">
        <v>3414</v>
      </c>
      <c r="E1235" t="s">
        <v>3418</v>
      </c>
      <c r="F1235">
        <v>716</v>
      </c>
      <c r="G1235" t="s">
        <v>3418</v>
      </c>
      <c r="H1235">
        <v>9</v>
      </c>
      <c r="I1235">
        <v>0</v>
      </c>
      <c r="J1235">
        <v>0</v>
      </c>
      <c r="K1235">
        <v>0</v>
      </c>
      <c r="L1235">
        <v>0.38</v>
      </c>
    </row>
    <row r="1236" spans="1:12" x14ac:dyDescent="0.3">
      <c r="A1236" t="s">
        <v>4438</v>
      </c>
      <c r="B1236" t="s">
        <v>3410</v>
      </c>
      <c r="C1236">
        <v>2020</v>
      </c>
      <c r="D1236" t="s">
        <v>3414</v>
      </c>
      <c r="E1236" t="s">
        <v>3418</v>
      </c>
      <c r="F1236">
        <v>894</v>
      </c>
      <c r="G1236" t="s">
        <v>3418</v>
      </c>
      <c r="H1236">
        <v>10</v>
      </c>
      <c r="I1236">
        <v>0.1</v>
      </c>
      <c r="J1236">
        <v>0</v>
      </c>
      <c r="K1236">
        <v>0.1</v>
      </c>
      <c r="L1236">
        <v>0.2</v>
      </c>
    </row>
    <row r="1237" spans="1:12" x14ac:dyDescent="0.3">
      <c r="A1237" t="s">
        <v>4439</v>
      </c>
      <c r="B1237" t="s">
        <v>3410</v>
      </c>
      <c r="C1237">
        <v>2020</v>
      </c>
      <c r="D1237" t="s">
        <v>3397</v>
      </c>
      <c r="E1237" t="s">
        <v>890</v>
      </c>
      <c r="F1237">
        <v>90</v>
      </c>
      <c r="G1237" t="s">
        <v>890</v>
      </c>
      <c r="H1237">
        <v>1</v>
      </c>
      <c r="I1237">
        <v>0</v>
      </c>
      <c r="J1237">
        <v>0</v>
      </c>
      <c r="K1237">
        <v>0</v>
      </c>
      <c r="L1237">
        <v>0</v>
      </c>
    </row>
    <row r="1238" spans="1:12" x14ac:dyDescent="0.3">
      <c r="A1238" t="s">
        <v>4440</v>
      </c>
      <c r="B1238" t="s">
        <v>3410</v>
      </c>
      <c r="C1238">
        <v>2020</v>
      </c>
      <c r="D1238" t="s">
        <v>3416</v>
      </c>
      <c r="E1238" t="s">
        <v>3504</v>
      </c>
      <c r="F1238">
        <v>144</v>
      </c>
      <c r="G1238" t="s">
        <v>3504</v>
      </c>
      <c r="H1238">
        <v>2</v>
      </c>
      <c r="I1238">
        <v>0</v>
      </c>
      <c r="J1238">
        <v>0</v>
      </c>
      <c r="K1238">
        <v>0</v>
      </c>
      <c r="L1238">
        <v>0.63</v>
      </c>
    </row>
    <row r="1239" spans="1:12" x14ac:dyDescent="0.3">
      <c r="A1239" t="s">
        <v>1989</v>
      </c>
      <c r="B1239" t="s">
        <v>3410</v>
      </c>
      <c r="C1239">
        <v>2020</v>
      </c>
      <c r="D1239" t="s">
        <v>3414</v>
      </c>
      <c r="E1239" t="s">
        <v>890</v>
      </c>
      <c r="F1239">
        <v>224</v>
      </c>
      <c r="G1239" t="s">
        <v>890</v>
      </c>
      <c r="H1239">
        <v>3</v>
      </c>
      <c r="I1239">
        <v>0.8</v>
      </c>
      <c r="J1239">
        <v>0.4</v>
      </c>
      <c r="K1239">
        <v>0.4</v>
      </c>
      <c r="L1239">
        <v>0</v>
      </c>
    </row>
    <row r="1240" spans="1:12" x14ac:dyDescent="0.3">
      <c r="A1240" t="s">
        <v>1910</v>
      </c>
      <c r="B1240" t="s">
        <v>3410</v>
      </c>
      <c r="C1240">
        <v>2020</v>
      </c>
      <c r="D1240" t="s">
        <v>3416</v>
      </c>
      <c r="E1240" t="s">
        <v>876</v>
      </c>
      <c r="F1240">
        <v>791</v>
      </c>
      <c r="G1240" t="s">
        <v>876</v>
      </c>
      <c r="H1240">
        <v>9</v>
      </c>
      <c r="I1240">
        <v>0.34</v>
      </c>
      <c r="J1240">
        <v>0.11</v>
      </c>
      <c r="K1240">
        <v>0.23</v>
      </c>
      <c r="L1240">
        <v>0.23</v>
      </c>
    </row>
    <row r="1241" spans="1:12" x14ac:dyDescent="0.3">
      <c r="A1241" t="s">
        <v>4441</v>
      </c>
      <c r="B1241" t="s">
        <v>3410</v>
      </c>
      <c r="C1241">
        <v>2020</v>
      </c>
      <c r="D1241" t="s">
        <v>3416</v>
      </c>
      <c r="E1241" t="s">
        <v>3444</v>
      </c>
      <c r="F1241">
        <v>720</v>
      </c>
      <c r="G1241" t="s">
        <v>3444</v>
      </c>
      <c r="H1241">
        <v>8</v>
      </c>
      <c r="I1241">
        <v>0</v>
      </c>
      <c r="J1241">
        <v>0</v>
      </c>
      <c r="K1241">
        <v>0</v>
      </c>
      <c r="L1241">
        <v>0.25</v>
      </c>
    </row>
    <row r="1242" spans="1:12" x14ac:dyDescent="0.3">
      <c r="A1242" t="s">
        <v>4442</v>
      </c>
      <c r="B1242" t="s">
        <v>3410</v>
      </c>
      <c r="C1242">
        <v>2020</v>
      </c>
      <c r="D1242" t="s">
        <v>3416</v>
      </c>
      <c r="E1242" t="s">
        <v>878</v>
      </c>
      <c r="F1242">
        <v>540</v>
      </c>
      <c r="G1242" t="s">
        <v>878</v>
      </c>
      <c r="H1242">
        <v>6</v>
      </c>
      <c r="I1242">
        <v>0.33</v>
      </c>
      <c r="J1242">
        <v>0.33</v>
      </c>
      <c r="K1242">
        <v>0</v>
      </c>
      <c r="L1242">
        <v>0.5</v>
      </c>
    </row>
    <row r="1243" spans="1:12" x14ac:dyDescent="0.3">
      <c r="A1243" t="s">
        <v>4443</v>
      </c>
      <c r="B1243" t="s">
        <v>3410</v>
      </c>
      <c r="C1243">
        <v>2020</v>
      </c>
      <c r="D1243" t="s">
        <v>3411</v>
      </c>
      <c r="E1243" t="s">
        <v>3478</v>
      </c>
      <c r="F1243">
        <v>227</v>
      </c>
      <c r="G1243" t="s">
        <v>3478</v>
      </c>
      <c r="H1243">
        <v>3</v>
      </c>
      <c r="I1243">
        <v>0</v>
      </c>
      <c r="J1243">
        <v>0</v>
      </c>
      <c r="K1243">
        <v>0</v>
      </c>
      <c r="L1243">
        <v>0</v>
      </c>
    </row>
    <row r="1244" spans="1:12" x14ac:dyDescent="0.3">
      <c r="A1244" t="s">
        <v>4444</v>
      </c>
      <c r="B1244" t="s">
        <v>3410</v>
      </c>
      <c r="C1244">
        <v>2020</v>
      </c>
      <c r="D1244" t="s">
        <v>3414</v>
      </c>
      <c r="E1244" t="s">
        <v>886</v>
      </c>
      <c r="F1244">
        <v>0</v>
      </c>
      <c r="G1244" t="s">
        <v>886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 x14ac:dyDescent="0.3">
      <c r="A1245" t="s">
        <v>4445</v>
      </c>
      <c r="B1245" t="s">
        <v>3410</v>
      </c>
      <c r="C1245">
        <v>2020</v>
      </c>
      <c r="D1245" t="s">
        <v>3416</v>
      </c>
      <c r="E1245" t="s">
        <v>3418</v>
      </c>
      <c r="F1245">
        <v>683</v>
      </c>
      <c r="G1245" t="s">
        <v>3418</v>
      </c>
      <c r="H1245">
        <v>8</v>
      </c>
      <c r="I1245">
        <v>0</v>
      </c>
      <c r="J1245">
        <v>0</v>
      </c>
      <c r="K1245">
        <v>0</v>
      </c>
      <c r="L1245">
        <v>0.13</v>
      </c>
    </row>
    <row r="1246" spans="1:12" x14ac:dyDescent="0.3">
      <c r="A1246" t="s">
        <v>4446</v>
      </c>
      <c r="B1246" t="s">
        <v>3410</v>
      </c>
      <c r="C1246">
        <v>2020</v>
      </c>
      <c r="D1246" t="s">
        <v>3414</v>
      </c>
      <c r="E1246" t="s">
        <v>3489</v>
      </c>
      <c r="F1246">
        <v>720</v>
      </c>
      <c r="G1246" t="s">
        <v>3489</v>
      </c>
      <c r="H1246">
        <v>8</v>
      </c>
      <c r="I1246">
        <v>0.13</v>
      </c>
      <c r="J1246">
        <v>0</v>
      </c>
      <c r="K1246">
        <v>0.13</v>
      </c>
      <c r="L1246">
        <v>0.25</v>
      </c>
    </row>
    <row r="1247" spans="1:12" x14ac:dyDescent="0.3">
      <c r="A1247" t="s">
        <v>4447</v>
      </c>
      <c r="B1247" t="s">
        <v>3410</v>
      </c>
      <c r="C1247">
        <v>2020</v>
      </c>
      <c r="D1247" t="s">
        <v>3416</v>
      </c>
      <c r="E1247" t="s">
        <v>883</v>
      </c>
      <c r="F1247">
        <v>278</v>
      </c>
      <c r="G1247" t="s">
        <v>883</v>
      </c>
      <c r="H1247">
        <v>4</v>
      </c>
      <c r="I1247">
        <v>0.32</v>
      </c>
      <c r="J1247">
        <v>0.32</v>
      </c>
      <c r="K1247">
        <v>0</v>
      </c>
      <c r="L1247">
        <v>0</v>
      </c>
    </row>
    <row r="1248" spans="1:12" x14ac:dyDescent="0.3">
      <c r="A1248" t="s">
        <v>4448</v>
      </c>
      <c r="B1248" t="s">
        <v>3410</v>
      </c>
      <c r="C1248">
        <v>2020</v>
      </c>
      <c r="D1248" t="s">
        <v>3411</v>
      </c>
      <c r="E1248" t="s">
        <v>3444</v>
      </c>
      <c r="F1248">
        <v>67</v>
      </c>
      <c r="G1248" t="s">
        <v>3444</v>
      </c>
      <c r="H1248">
        <v>2</v>
      </c>
      <c r="I1248">
        <v>0</v>
      </c>
      <c r="J1248">
        <v>0</v>
      </c>
      <c r="K1248">
        <v>0</v>
      </c>
      <c r="L1248">
        <v>0</v>
      </c>
    </row>
    <row r="1249" spans="1:12" x14ac:dyDescent="0.3">
      <c r="A1249" t="s">
        <v>1970</v>
      </c>
      <c r="B1249" t="s">
        <v>3410</v>
      </c>
      <c r="C1249">
        <v>2020</v>
      </c>
      <c r="D1249" t="s">
        <v>3397</v>
      </c>
      <c r="E1249" t="s">
        <v>874</v>
      </c>
      <c r="F1249">
        <v>0</v>
      </c>
      <c r="G1249" t="s">
        <v>874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 x14ac:dyDescent="0.3">
      <c r="A1250" t="s">
        <v>2801</v>
      </c>
      <c r="B1250" t="s">
        <v>3410</v>
      </c>
      <c r="C1250">
        <v>2020</v>
      </c>
      <c r="D1250" t="s">
        <v>3414</v>
      </c>
      <c r="E1250" t="s">
        <v>876</v>
      </c>
      <c r="F1250">
        <v>0</v>
      </c>
      <c r="G1250" t="s">
        <v>876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 x14ac:dyDescent="0.3">
      <c r="A1251" t="s">
        <v>2632</v>
      </c>
      <c r="B1251" t="s">
        <v>3410</v>
      </c>
      <c r="C1251">
        <v>2020</v>
      </c>
      <c r="D1251" t="s">
        <v>3411</v>
      </c>
      <c r="E1251" t="s">
        <v>890</v>
      </c>
      <c r="F1251">
        <v>367</v>
      </c>
      <c r="G1251" t="s">
        <v>890</v>
      </c>
      <c r="H1251">
        <v>6</v>
      </c>
      <c r="I1251">
        <v>1.23</v>
      </c>
      <c r="J1251">
        <v>0.49</v>
      </c>
      <c r="K1251">
        <v>0.74</v>
      </c>
      <c r="L1251">
        <v>0</v>
      </c>
    </row>
    <row r="1252" spans="1:12" x14ac:dyDescent="0.3">
      <c r="A1252" t="s">
        <v>1259</v>
      </c>
      <c r="B1252" t="s">
        <v>3410</v>
      </c>
      <c r="C1252">
        <v>2020</v>
      </c>
      <c r="D1252" t="s">
        <v>3416</v>
      </c>
      <c r="E1252" t="s">
        <v>861</v>
      </c>
      <c r="F1252">
        <v>616</v>
      </c>
      <c r="G1252" t="s">
        <v>861</v>
      </c>
      <c r="H1252">
        <v>7</v>
      </c>
      <c r="I1252">
        <v>0.28999999999999998</v>
      </c>
      <c r="J1252">
        <v>0</v>
      </c>
      <c r="K1252">
        <v>0.28999999999999998</v>
      </c>
      <c r="L1252">
        <v>0.44</v>
      </c>
    </row>
    <row r="1253" spans="1:12" x14ac:dyDescent="0.3">
      <c r="A1253" t="s">
        <v>4449</v>
      </c>
      <c r="B1253" t="s">
        <v>3410</v>
      </c>
      <c r="C1253">
        <v>2020</v>
      </c>
      <c r="D1253" t="s">
        <v>3416</v>
      </c>
      <c r="E1253" t="s">
        <v>3504</v>
      </c>
      <c r="F1253">
        <v>0</v>
      </c>
      <c r="G1253" t="s">
        <v>3504</v>
      </c>
      <c r="H1253">
        <v>0</v>
      </c>
      <c r="I1253">
        <v>0</v>
      </c>
      <c r="J1253">
        <v>0</v>
      </c>
      <c r="K1253">
        <v>0</v>
      </c>
      <c r="L1253">
        <v>0</v>
      </c>
    </row>
    <row r="1254" spans="1:12" x14ac:dyDescent="0.3">
      <c r="A1254" t="s">
        <v>4450</v>
      </c>
      <c r="B1254" t="s">
        <v>3410</v>
      </c>
      <c r="C1254">
        <v>2020</v>
      </c>
      <c r="D1254" t="s">
        <v>3416</v>
      </c>
      <c r="E1254" t="s">
        <v>3483</v>
      </c>
      <c r="F1254">
        <v>60</v>
      </c>
      <c r="G1254" t="s">
        <v>3483</v>
      </c>
      <c r="H1254">
        <v>1</v>
      </c>
      <c r="I1254">
        <v>0</v>
      </c>
      <c r="J1254">
        <v>0</v>
      </c>
      <c r="K1254">
        <v>0</v>
      </c>
      <c r="L1254">
        <v>0</v>
      </c>
    </row>
    <row r="1255" spans="1:12" x14ac:dyDescent="0.3">
      <c r="A1255" t="s">
        <v>2122</v>
      </c>
      <c r="B1255" t="s">
        <v>3410</v>
      </c>
      <c r="C1255">
        <v>2020</v>
      </c>
      <c r="D1255" t="s">
        <v>3411</v>
      </c>
      <c r="E1255" t="s">
        <v>884</v>
      </c>
      <c r="F1255">
        <v>689</v>
      </c>
      <c r="G1255" t="s">
        <v>884</v>
      </c>
      <c r="H1255">
        <v>9</v>
      </c>
      <c r="I1255">
        <v>0.52</v>
      </c>
      <c r="J1255">
        <v>0.26</v>
      </c>
      <c r="K1255">
        <v>0.26</v>
      </c>
      <c r="L1255">
        <v>0.13</v>
      </c>
    </row>
    <row r="1256" spans="1:12" x14ac:dyDescent="0.3">
      <c r="A1256" t="s">
        <v>35</v>
      </c>
      <c r="B1256" t="s">
        <v>3410</v>
      </c>
      <c r="C1256">
        <v>2020</v>
      </c>
      <c r="D1256" t="s">
        <v>3411</v>
      </c>
      <c r="E1256" t="s">
        <v>877</v>
      </c>
      <c r="F1256">
        <v>309</v>
      </c>
      <c r="G1256" t="s">
        <v>877</v>
      </c>
      <c r="H1256">
        <v>6</v>
      </c>
      <c r="I1256">
        <v>0.87</v>
      </c>
      <c r="J1256">
        <v>0</v>
      </c>
      <c r="K1256">
        <v>0.87</v>
      </c>
      <c r="L1256">
        <v>0</v>
      </c>
    </row>
    <row r="1257" spans="1:12" x14ac:dyDescent="0.3">
      <c r="A1257" t="s">
        <v>4451</v>
      </c>
      <c r="B1257" t="s">
        <v>3410</v>
      </c>
      <c r="C1257">
        <v>2020</v>
      </c>
      <c r="D1257" t="s">
        <v>3416</v>
      </c>
      <c r="E1257" t="s">
        <v>894</v>
      </c>
      <c r="F1257">
        <v>911</v>
      </c>
      <c r="G1257" t="s">
        <v>894</v>
      </c>
      <c r="H1257">
        <v>10</v>
      </c>
      <c r="I1257">
        <v>0.4</v>
      </c>
      <c r="J1257">
        <v>0.1</v>
      </c>
      <c r="K1257">
        <v>0.3</v>
      </c>
      <c r="L1257">
        <v>0.3</v>
      </c>
    </row>
    <row r="1258" spans="1:12" x14ac:dyDescent="0.3">
      <c r="A1258" t="s">
        <v>4452</v>
      </c>
      <c r="B1258" t="s">
        <v>3410</v>
      </c>
      <c r="C1258">
        <v>2020</v>
      </c>
      <c r="D1258" t="s">
        <v>3397</v>
      </c>
      <c r="E1258" t="s">
        <v>894</v>
      </c>
      <c r="F1258">
        <v>180</v>
      </c>
      <c r="G1258" t="s">
        <v>894</v>
      </c>
      <c r="H1258">
        <v>2</v>
      </c>
      <c r="I1258">
        <v>0</v>
      </c>
      <c r="J1258">
        <v>0</v>
      </c>
      <c r="K1258">
        <v>0</v>
      </c>
      <c r="L1258">
        <v>0.5</v>
      </c>
    </row>
    <row r="1259" spans="1:12" x14ac:dyDescent="0.3">
      <c r="A1259" t="s">
        <v>4453</v>
      </c>
      <c r="B1259" t="s">
        <v>3410</v>
      </c>
      <c r="C1259">
        <v>2020</v>
      </c>
      <c r="D1259" t="s">
        <v>3414</v>
      </c>
      <c r="E1259" t="s">
        <v>880</v>
      </c>
      <c r="F1259">
        <v>316</v>
      </c>
      <c r="G1259" t="s">
        <v>880</v>
      </c>
      <c r="H1259">
        <v>4</v>
      </c>
      <c r="I1259">
        <v>0.28000000000000003</v>
      </c>
      <c r="J1259">
        <v>0.28000000000000003</v>
      </c>
      <c r="K1259">
        <v>0</v>
      </c>
      <c r="L1259">
        <v>0.28000000000000003</v>
      </c>
    </row>
    <row r="1260" spans="1:12" x14ac:dyDescent="0.3">
      <c r="A1260" t="s">
        <v>4454</v>
      </c>
      <c r="B1260" t="s">
        <v>3410</v>
      </c>
      <c r="C1260">
        <v>2020</v>
      </c>
      <c r="D1260" t="s">
        <v>3411</v>
      </c>
      <c r="E1260" t="s">
        <v>875</v>
      </c>
      <c r="F1260">
        <v>0</v>
      </c>
      <c r="G1260" t="s">
        <v>875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 x14ac:dyDescent="0.3">
      <c r="A1261" t="s">
        <v>4455</v>
      </c>
      <c r="B1261" t="s">
        <v>3410</v>
      </c>
      <c r="C1261">
        <v>2020</v>
      </c>
      <c r="D1261" t="s">
        <v>3414</v>
      </c>
      <c r="E1261" t="s">
        <v>878</v>
      </c>
      <c r="F1261">
        <v>60</v>
      </c>
      <c r="G1261" t="s">
        <v>878</v>
      </c>
      <c r="H1261">
        <v>1</v>
      </c>
      <c r="I1261">
        <v>0</v>
      </c>
      <c r="J1261">
        <v>0</v>
      </c>
      <c r="K1261">
        <v>0</v>
      </c>
      <c r="L1261">
        <v>0</v>
      </c>
    </row>
    <row r="1262" spans="1:12" x14ac:dyDescent="0.3">
      <c r="A1262" t="s">
        <v>4456</v>
      </c>
      <c r="B1262" t="s">
        <v>3410</v>
      </c>
      <c r="C1262">
        <v>2020</v>
      </c>
      <c r="D1262" t="s">
        <v>3414</v>
      </c>
      <c r="E1262" t="s">
        <v>870</v>
      </c>
      <c r="F1262">
        <v>720</v>
      </c>
      <c r="G1262" t="s">
        <v>870</v>
      </c>
      <c r="H1262">
        <v>8</v>
      </c>
      <c r="I1262">
        <v>0.13</v>
      </c>
      <c r="J1262">
        <v>0</v>
      </c>
      <c r="K1262">
        <v>0.13</v>
      </c>
      <c r="L1262">
        <v>0</v>
      </c>
    </row>
    <row r="1263" spans="1:12" x14ac:dyDescent="0.3">
      <c r="A1263" t="s">
        <v>4457</v>
      </c>
      <c r="B1263" t="s">
        <v>3410</v>
      </c>
      <c r="C1263">
        <v>2020</v>
      </c>
      <c r="D1263" t="s">
        <v>3411</v>
      </c>
      <c r="E1263" t="s">
        <v>864</v>
      </c>
      <c r="F1263">
        <v>96</v>
      </c>
      <c r="G1263" t="s">
        <v>864</v>
      </c>
      <c r="H1263">
        <v>2</v>
      </c>
      <c r="I1263">
        <v>0.94</v>
      </c>
      <c r="J1263">
        <v>0</v>
      </c>
      <c r="K1263">
        <v>0.94</v>
      </c>
      <c r="L1263">
        <v>0</v>
      </c>
    </row>
    <row r="1264" spans="1:12" x14ac:dyDescent="0.3">
      <c r="A1264" t="s">
        <v>4458</v>
      </c>
      <c r="B1264" t="s">
        <v>3410</v>
      </c>
      <c r="C1264">
        <v>2020</v>
      </c>
      <c r="D1264" t="s">
        <v>3414</v>
      </c>
      <c r="E1264" t="s">
        <v>883</v>
      </c>
      <c r="F1264">
        <v>275</v>
      </c>
      <c r="G1264" t="s">
        <v>883</v>
      </c>
      <c r="H1264">
        <v>4</v>
      </c>
      <c r="I1264">
        <v>0.33</v>
      </c>
      <c r="J1264">
        <v>0.33</v>
      </c>
      <c r="K1264">
        <v>0</v>
      </c>
      <c r="L1264">
        <v>0</v>
      </c>
    </row>
    <row r="1265" spans="1:12" x14ac:dyDescent="0.3">
      <c r="A1265" t="s">
        <v>4459</v>
      </c>
      <c r="B1265" t="s">
        <v>3410</v>
      </c>
      <c r="C1265">
        <v>2020</v>
      </c>
      <c r="D1265" t="s">
        <v>3414</v>
      </c>
      <c r="E1265" t="s">
        <v>3449</v>
      </c>
      <c r="F1265">
        <v>90</v>
      </c>
      <c r="G1265" t="s">
        <v>891</v>
      </c>
      <c r="H1265">
        <v>1</v>
      </c>
      <c r="I1265">
        <v>0</v>
      </c>
      <c r="J1265">
        <v>0</v>
      </c>
      <c r="K1265">
        <v>0</v>
      </c>
      <c r="L1265">
        <v>0</v>
      </c>
    </row>
    <row r="1266" spans="1:12" x14ac:dyDescent="0.3">
      <c r="A1266" t="s">
        <v>4460</v>
      </c>
      <c r="B1266" t="s">
        <v>3410</v>
      </c>
      <c r="C1266">
        <v>2020</v>
      </c>
      <c r="D1266" t="s">
        <v>3416</v>
      </c>
      <c r="E1266" t="s">
        <v>3476</v>
      </c>
      <c r="F1266">
        <v>46</v>
      </c>
      <c r="G1266" t="s">
        <v>3476</v>
      </c>
      <c r="H1266">
        <v>1</v>
      </c>
      <c r="I1266">
        <v>0</v>
      </c>
      <c r="J1266">
        <v>0</v>
      </c>
      <c r="K1266">
        <v>0</v>
      </c>
      <c r="L1266">
        <v>0</v>
      </c>
    </row>
    <row r="1267" spans="1:12" x14ac:dyDescent="0.3">
      <c r="A1267" t="s">
        <v>4461</v>
      </c>
      <c r="B1267" t="s">
        <v>3410</v>
      </c>
      <c r="C1267">
        <v>2020</v>
      </c>
      <c r="D1267" t="s">
        <v>3414</v>
      </c>
      <c r="E1267" t="s">
        <v>3467</v>
      </c>
      <c r="F1267">
        <v>0</v>
      </c>
      <c r="G1267" t="s">
        <v>3467</v>
      </c>
      <c r="H1267">
        <v>1</v>
      </c>
      <c r="I1267">
        <v>0</v>
      </c>
      <c r="J1267">
        <v>0</v>
      </c>
      <c r="K1267">
        <v>0</v>
      </c>
      <c r="L1267">
        <v>0</v>
      </c>
    </row>
    <row r="1268" spans="1:12" x14ac:dyDescent="0.3">
      <c r="A1268" t="s">
        <v>4462</v>
      </c>
      <c r="B1268" t="s">
        <v>3410</v>
      </c>
      <c r="C1268">
        <v>2020</v>
      </c>
      <c r="D1268" t="s">
        <v>3416</v>
      </c>
      <c r="E1268" t="s">
        <v>878</v>
      </c>
      <c r="F1268">
        <v>31</v>
      </c>
      <c r="G1268" t="s">
        <v>878</v>
      </c>
      <c r="H1268">
        <v>2</v>
      </c>
      <c r="I1268">
        <v>0</v>
      </c>
      <c r="J1268">
        <v>0</v>
      </c>
      <c r="K1268">
        <v>0</v>
      </c>
      <c r="L1268">
        <v>0</v>
      </c>
    </row>
    <row r="1269" spans="1:12" x14ac:dyDescent="0.3">
      <c r="A1269" t="s">
        <v>4463</v>
      </c>
      <c r="B1269" t="s">
        <v>3410</v>
      </c>
      <c r="C1269">
        <v>2020</v>
      </c>
      <c r="D1269" t="s">
        <v>3414</v>
      </c>
      <c r="E1269" t="s">
        <v>891</v>
      </c>
      <c r="F1269">
        <v>90</v>
      </c>
      <c r="G1269" t="s">
        <v>891</v>
      </c>
      <c r="H1269">
        <v>1</v>
      </c>
      <c r="I1269">
        <v>0</v>
      </c>
      <c r="J1269">
        <v>0</v>
      </c>
      <c r="K1269">
        <v>0</v>
      </c>
      <c r="L1269">
        <v>0</v>
      </c>
    </row>
    <row r="1270" spans="1:12" x14ac:dyDescent="0.3">
      <c r="A1270" t="s">
        <v>4464</v>
      </c>
      <c r="B1270" t="s">
        <v>3410</v>
      </c>
      <c r="C1270">
        <v>2020</v>
      </c>
      <c r="D1270" t="s">
        <v>3416</v>
      </c>
      <c r="E1270" t="s">
        <v>3441</v>
      </c>
      <c r="F1270">
        <v>0</v>
      </c>
      <c r="G1270" t="s">
        <v>3442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 x14ac:dyDescent="0.3">
      <c r="A1271" t="s">
        <v>4465</v>
      </c>
      <c r="B1271" t="s">
        <v>3410</v>
      </c>
      <c r="C1271">
        <v>2020</v>
      </c>
      <c r="D1271" t="s">
        <v>3414</v>
      </c>
      <c r="E1271" t="s">
        <v>3560</v>
      </c>
      <c r="F1271">
        <v>0</v>
      </c>
      <c r="G1271" t="s">
        <v>3560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 x14ac:dyDescent="0.3">
      <c r="A1272" t="s">
        <v>4466</v>
      </c>
      <c r="B1272" t="s">
        <v>3410</v>
      </c>
      <c r="C1272">
        <v>2020</v>
      </c>
      <c r="D1272" t="s">
        <v>3416</v>
      </c>
      <c r="E1272" t="s">
        <v>3514</v>
      </c>
      <c r="F1272">
        <v>180</v>
      </c>
      <c r="G1272" t="s">
        <v>3514</v>
      </c>
      <c r="H1272">
        <v>2</v>
      </c>
      <c r="I1272">
        <v>0</v>
      </c>
      <c r="J1272">
        <v>0</v>
      </c>
      <c r="K1272">
        <v>0</v>
      </c>
      <c r="L1272">
        <v>0</v>
      </c>
    </row>
    <row r="1273" spans="1:12" x14ac:dyDescent="0.3">
      <c r="A1273" t="s">
        <v>4467</v>
      </c>
      <c r="B1273" t="s">
        <v>3410</v>
      </c>
      <c r="C1273">
        <v>2020</v>
      </c>
      <c r="D1273" t="s">
        <v>3397</v>
      </c>
      <c r="E1273" t="s">
        <v>3530</v>
      </c>
      <c r="F1273">
        <v>0</v>
      </c>
      <c r="G1273" t="s">
        <v>3530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 x14ac:dyDescent="0.3">
      <c r="A1274" t="s">
        <v>4468</v>
      </c>
      <c r="B1274" t="s">
        <v>3410</v>
      </c>
      <c r="C1274">
        <v>2020</v>
      </c>
      <c r="D1274" t="s">
        <v>3411</v>
      </c>
      <c r="E1274" t="s">
        <v>3449</v>
      </c>
      <c r="F1274">
        <v>30</v>
      </c>
      <c r="G1274" t="s">
        <v>3449</v>
      </c>
      <c r="H1274">
        <v>1</v>
      </c>
      <c r="I1274">
        <v>0</v>
      </c>
      <c r="J1274">
        <v>0</v>
      </c>
      <c r="K1274">
        <v>0</v>
      </c>
      <c r="L1274">
        <v>0</v>
      </c>
    </row>
    <row r="1275" spans="1:12" x14ac:dyDescent="0.3">
      <c r="A1275" t="s">
        <v>3132</v>
      </c>
      <c r="B1275" t="s">
        <v>3410</v>
      </c>
      <c r="C1275">
        <v>2020</v>
      </c>
      <c r="D1275" t="s">
        <v>3411</v>
      </c>
      <c r="E1275" t="s">
        <v>3476</v>
      </c>
      <c r="F1275">
        <v>44</v>
      </c>
      <c r="G1275" t="s">
        <v>3476</v>
      </c>
      <c r="H1275">
        <v>3</v>
      </c>
      <c r="I1275">
        <v>0</v>
      </c>
      <c r="J1275">
        <v>0</v>
      </c>
      <c r="K1275">
        <v>0</v>
      </c>
      <c r="L1275">
        <v>0</v>
      </c>
    </row>
    <row r="1276" spans="1:12" x14ac:dyDescent="0.3">
      <c r="A1276" t="s">
        <v>4469</v>
      </c>
      <c r="B1276" t="s">
        <v>3410</v>
      </c>
      <c r="C1276">
        <v>2020</v>
      </c>
      <c r="D1276" t="s">
        <v>3411</v>
      </c>
      <c r="E1276" t="s">
        <v>893</v>
      </c>
      <c r="F1276">
        <v>62</v>
      </c>
      <c r="G1276" t="s">
        <v>893</v>
      </c>
      <c r="H1276">
        <v>2</v>
      </c>
      <c r="I1276">
        <v>0</v>
      </c>
      <c r="J1276">
        <v>0</v>
      </c>
      <c r="K1276">
        <v>0</v>
      </c>
      <c r="L1276">
        <v>0</v>
      </c>
    </row>
    <row r="1277" spans="1:12" x14ac:dyDescent="0.3">
      <c r="A1277" t="s">
        <v>4470</v>
      </c>
      <c r="B1277" t="s">
        <v>3410</v>
      </c>
      <c r="C1277">
        <v>2020</v>
      </c>
      <c r="D1277" t="s">
        <v>3416</v>
      </c>
      <c r="E1277" t="s">
        <v>3642</v>
      </c>
      <c r="F1277">
        <v>0</v>
      </c>
      <c r="G1277" t="s">
        <v>3642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 x14ac:dyDescent="0.3">
      <c r="A1278" t="s">
        <v>4471</v>
      </c>
      <c r="B1278" t="s">
        <v>3410</v>
      </c>
      <c r="C1278">
        <v>2020</v>
      </c>
      <c r="D1278" t="s">
        <v>3416</v>
      </c>
      <c r="E1278" t="s">
        <v>3415</v>
      </c>
      <c r="F1278">
        <v>0</v>
      </c>
      <c r="G1278" t="s">
        <v>3415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 x14ac:dyDescent="0.3">
      <c r="A1279" t="s">
        <v>4472</v>
      </c>
      <c r="B1279" t="s">
        <v>3410</v>
      </c>
      <c r="C1279">
        <v>2020</v>
      </c>
      <c r="D1279" t="s">
        <v>3397</v>
      </c>
      <c r="E1279" t="s">
        <v>3412</v>
      </c>
      <c r="F1279">
        <v>0</v>
      </c>
      <c r="G1279" t="s">
        <v>3412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 x14ac:dyDescent="0.3">
      <c r="A1280" t="s">
        <v>4473</v>
      </c>
      <c r="B1280" t="s">
        <v>3410</v>
      </c>
      <c r="C1280">
        <v>2020</v>
      </c>
      <c r="D1280" t="s">
        <v>3411</v>
      </c>
      <c r="E1280" t="s">
        <v>876</v>
      </c>
      <c r="F1280">
        <v>711</v>
      </c>
      <c r="G1280" t="s">
        <v>876</v>
      </c>
      <c r="H1280">
        <v>8</v>
      </c>
      <c r="I1280">
        <v>0.89</v>
      </c>
      <c r="J1280">
        <v>0.13</v>
      </c>
      <c r="K1280">
        <v>0.76</v>
      </c>
      <c r="L1280">
        <v>0.25</v>
      </c>
    </row>
    <row r="1281" spans="1:12" x14ac:dyDescent="0.3">
      <c r="A1281" t="s">
        <v>4474</v>
      </c>
      <c r="B1281" t="s">
        <v>3410</v>
      </c>
      <c r="C1281">
        <v>2020</v>
      </c>
      <c r="D1281" t="s">
        <v>3416</v>
      </c>
      <c r="E1281" t="s">
        <v>3432</v>
      </c>
      <c r="F1281">
        <v>143</v>
      </c>
      <c r="G1281" t="s">
        <v>3432</v>
      </c>
      <c r="H1281">
        <v>3</v>
      </c>
      <c r="I1281">
        <v>0</v>
      </c>
      <c r="J1281">
        <v>0</v>
      </c>
      <c r="K1281">
        <v>0</v>
      </c>
      <c r="L1281">
        <v>0.63</v>
      </c>
    </row>
    <row r="1282" spans="1:12" x14ac:dyDescent="0.3">
      <c r="A1282" t="s">
        <v>4475</v>
      </c>
      <c r="B1282" t="s">
        <v>3410</v>
      </c>
      <c r="C1282">
        <v>2020</v>
      </c>
      <c r="D1282" t="s">
        <v>3397</v>
      </c>
      <c r="E1282" t="s">
        <v>3438</v>
      </c>
      <c r="F1282">
        <v>630</v>
      </c>
      <c r="G1282" t="s">
        <v>3438</v>
      </c>
      <c r="H1282">
        <v>7</v>
      </c>
      <c r="I1282">
        <v>0</v>
      </c>
      <c r="J1282">
        <v>0</v>
      </c>
      <c r="K1282">
        <v>0</v>
      </c>
      <c r="L1282">
        <v>0</v>
      </c>
    </row>
    <row r="1283" spans="1:12" x14ac:dyDescent="0.3">
      <c r="A1283" t="s">
        <v>4476</v>
      </c>
      <c r="B1283" t="s">
        <v>3410</v>
      </c>
      <c r="C1283">
        <v>2020</v>
      </c>
      <c r="D1283" t="s">
        <v>3416</v>
      </c>
      <c r="E1283" t="s">
        <v>3438</v>
      </c>
      <c r="F1283">
        <v>0</v>
      </c>
      <c r="G1283" t="s">
        <v>3438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 x14ac:dyDescent="0.3">
      <c r="A1284" t="s">
        <v>4477</v>
      </c>
      <c r="B1284" t="s">
        <v>3410</v>
      </c>
      <c r="C1284">
        <v>2020</v>
      </c>
      <c r="D1284" t="s">
        <v>3416</v>
      </c>
      <c r="E1284" t="s">
        <v>3438</v>
      </c>
      <c r="F1284">
        <v>0</v>
      </c>
      <c r="G1284" t="s">
        <v>3438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 x14ac:dyDescent="0.3">
      <c r="A1285" t="s">
        <v>4478</v>
      </c>
      <c r="B1285" t="s">
        <v>3410</v>
      </c>
      <c r="C1285">
        <v>2020</v>
      </c>
      <c r="D1285" t="s">
        <v>3416</v>
      </c>
      <c r="E1285" t="s">
        <v>3432</v>
      </c>
      <c r="F1285">
        <v>272</v>
      </c>
      <c r="G1285" t="s">
        <v>3432</v>
      </c>
      <c r="H1285">
        <v>7</v>
      </c>
      <c r="I1285">
        <v>0.33</v>
      </c>
      <c r="J1285">
        <v>0.33</v>
      </c>
      <c r="K1285">
        <v>0</v>
      </c>
      <c r="L1285">
        <v>0.66</v>
      </c>
    </row>
    <row r="1286" spans="1:12" x14ac:dyDescent="0.3">
      <c r="A1286" t="s">
        <v>4479</v>
      </c>
      <c r="B1286" t="s">
        <v>3410</v>
      </c>
      <c r="C1286">
        <v>2020</v>
      </c>
      <c r="D1286" t="s">
        <v>3397</v>
      </c>
      <c r="E1286" t="s">
        <v>3642</v>
      </c>
      <c r="F1286">
        <v>0</v>
      </c>
      <c r="G1286" t="s">
        <v>3642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 x14ac:dyDescent="0.3">
      <c r="A1287" t="s">
        <v>4480</v>
      </c>
      <c r="B1287" t="s">
        <v>3410</v>
      </c>
      <c r="C1287">
        <v>2020</v>
      </c>
      <c r="D1287" t="s">
        <v>3414</v>
      </c>
      <c r="E1287" t="s">
        <v>3441</v>
      </c>
      <c r="F1287">
        <v>135</v>
      </c>
      <c r="G1287" t="s">
        <v>3442</v>
      </c>
      <c r="H1287">
        <v>2</v>
      </c>
      <c r="I1287">
        <v>0</v>
      </c>
      <c r="J1287">
        <v>0</v>
      </c>
      <c r="K1287">
        <v>0</v>
      </c>
      <c r="L1287">
        <v>0</v>
      </c>
    </row>
    <row r="1288" spans="1:12" x14ac:dyDescent="0.3">
      <c r="A1288" t="s">
        <v>4481</v>
      </c>
      <c r="B1288" t="s">
        <v>3410</v>
      </c>
      <c r="C1288">
        <v>2020</v>
      </c>
      <c r="D1288" t="s">
        <v>3416</v>
      </c>
      <c r="E1288" t="s">
        <v>878</v>
      </c>
      <c r="F1288">
        <v>0</v>
      </c>
      <c r="G1288" t="s">
        <v>878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 x14ac:dyDescent="0.3">
      <c r="A1289" t="s">
        <v>4482</v>
      </c>
      <c r="B1289" t="s">
        <v>3410</v>
      </c>
      <c r="C1289">
        <v>2020</v>
      </c>
      <c r="D1289" t="s">
        <v>3414</v>
      </c>
      <c r="E1289" t="s">
        <v>3432</v>
      </c>
      <c r="F1289">
        <v>524</v>
      </c>
      <c r="G1289" t="s">
        <v>3432</v>
      </c>
      <c r="H1289">
        <v>6</v>
      </c>
      <c r="I1289">
        <v>0</v>
      </c>
      <c r="J1289">
        <v>0</v>
      </c>
      <c r="K1289">
        <v>0</v>
      </c>
      <c r="L1289">
        <v>0.34</v>
      </c>
    </row>
    <row r="1290" spans="1:12" x14ac:dyDescent="0.3">
      <c r="A1290" t="s">
        <v>4483</v>
      </c>
      <c r="B1290" t="s">
        <v>3410</v>
      </c>
      <c r="C1290">
        <v>2020</v>
      </c>
      <c r="D1290" t="s">
        <v>3414</v>
      </c>
      <c r="E1290" t="s">
        <v>3432</v>
      </c>
      <c r="F1290">
        <v>508</v>
      </c>
      <c r="G1290" t="s">
        <v>3432</v>
      </c>
      <c r="H1290">
        <v>6</v>
      </c>
      <c r="I1290">
        <v>0.18</v>
      </c>
      <c r="J1290">
        <v>0</v>
      </c>
      <c r="K1290">
        <v>0.18</v>
      </c>
      <c r="L1290">
        <v>0.53</v>
      </c>
    </row>
    <row r="1291" spans="1:12" x14ac:dyDescent="0.3">
      <c r="A1291" t="s">
        <v>4484</v>
      </c>
      <c r="B1291" t="s">
        <v>3410</v>
      </c>
      <c r="C1291">
        <v>2020</v>
      </c>
      <c r="D1291" t="s">
        <v>3414</v>
      </c>
      <c r="E1291" t="s">
        <v>884</v>
      </c>
      <c r="F1291">
        <v>180</v>
      </c>
      <c r="G1291" t="s">
        <v>884</v>
      </c>
      <c r="H1291">
        <v>2</v>
      </c>
      <c r="I1291">
        <v>1</v>
      </c>
      <c r="J1291">
        <v>0.5</v>
      </c>
      <c r="K1291">
        <v>0.5</v>
      </c>
      <c r="L1291">
        <v>0</v>
      </c>
    </row>
    <row r="1292" spans="1:12" x14ac:dyDescent="0.3">
      <c r="A1292" t="s">
        <v>4485</v>
      </c>
      <c r="B1292" t="s">
        <v>3410</v>
      </c>
      <c r="C1292">
        <v>2020</v>
      </c>
      <c r="D1292" t="s">
        <v>3416</v>
      </c>
      <c r="E1292" t="s">
        <v>3509</v>
      </c>
      <c r="F1292">
        <v>777</v>
      </c>
      <c r="G1292" t="s">
        <v>3509</v>
      </c>
      <c r="H1292">
        <v>10</v>
      </c>
      <c r="I1292">
        <v>0.12</v>
      </c>
      <c r="J1292">
        <v>0.12</v>
      </c>
      <c r="K1292">
        <v>0</v>
      </c>
      <c r="L1292">
        <v>0.12</v>
      </c>
    </row>
    <row r="1293" spans="1:12" x14ac:dyDescent="0.3">
      <c r="A1293" t="s">
        <v>4486</v>
      </c>
      <c r="B1293" t="s">
        <v>3410</v>
      </c>
      <c r="C1293">
        <v>2020</v>
      </c>
      <c r="D1293" t="s">
        <v>3414</v>
      </c>
      <c r="E1293" t="s">
        <v>3530</v>
      </c>
      <c r="F1293">
        <v>450</v>
      </c>
      <c r="G1293" t="s">
        <v>3530</v>
      </c>
      <c r="H1293">
        <v>5</v>
      </c>
      <c r="I1293">
        <v>0</v>
      </c>
      <c r="J1293">
        <v>0</v>
      </c>
      <c r="K1293">
        <v>0</v>
      </c>
      <c r="L1293">
        <v>0.2</v>
      </c>
    </row>
    <row r="1294" spans="1:12" x14ac:dyDescent="0.3">
      <c r="A1294" t="s">
        <v>4487</v>
      </c>
      <c r="B1294" t="s">
        <v>3410</v>
      </c>
      <c r="C1294">
        <v>2020</v>
      </c>
      <c r="D1294" t="s">
        <v>3416</v>
      </c>
      <c r="E1294" t="s">
        <v>875</v>
      </c>
      <c r="F1294">
        <v>279</v>
      </c>
      <c r="G1294" t="s">
        <v>3539</v>
      </c>
      <c r="H1294">
        <v>4</v>
      </c>
      <c r="I1294">
        <v>0.65</v>
      </c>
      <c r="J1294">
        <v>0.32</v>
      </c>
      <c r="K1294">
        <v>0.32</v>
      </c>
      <c r="L1294">
        <v>0</v>
      </c>
    </row>
    <row r="1295" spans="1:12" x14ac:dyDescent="0.3">
      <c r="A1295" t="s">
        <v>1375</v>
      </c>
      <c r="B1295" t="s">
        <v>3410</v>
      </c>
      <c r="C1295">
        <v>2020</v>
      </c>
      <c r="D1295" t="s">
        <v>3416</v>
      </c>
      <c r="E1295" t="s">
        <v>874</v>
      </c>
      <c r="F1295">
        <v>319</v>
      </c>
      <c r="G1295" t="s">
        <v>874</v>
      </c>
      <c r="H1295">
        <v>6</v>
      </c>
      <c r="I1295">
        <v>0</v>
      </c>
      <c r="J1295">
        <v>0</v>
      </c>
      <c r="K1295">
        <v>0</v>
      </c>
      <c r="L1295">
        <v>0.85</v>
      </c>
    </row>
    <row r="1296" spans="1:12" x14ac:dyDescent="0.3">
      <c r="A1296" t="s">
        <v>4488</v>
      </c>
      <c r="B1296" t="s">
        <v>3410</v>
      </c>
      <c r="C1296">
        <v>2020</v>
      </c>
      <c r="D1296" t="s">
        <v>3414</v>
      </c>
      <c r="E1296" t="s">
        <v>3642</v>
      </c>
      <c r="F1296">
        <v>0</v>
      </c>
      <c r="G1296" t="s">
        <v>3642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 x14ac:dyDescent="0.3">
      <c r="A1297" t="s">
        <v>4489</v>
      </c>
      <c r="B1297" t="s">
        <v>3410</v>
      </c>
      <c r="C1297">
        <v>2020</v>
      </c>
      <c r="D1297" t="s">
        <v>3397</v>
      </c>
      <c r="E1297" t="s">
        <v>3476</v>
      </c>
      <c r="F1297">
        <v>0</v>
      </c>
      <c r="G1297" t="s">
        <v>3476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 x14ac:dyDescent="0.3">
      <c r="A1298" t="s">
        <v>1249</v>
      </c>
      <c r="B1298" t="s">
        <v>3410</v>
      </c>
      <c r="C1298">
        <v>2020</v>
      </c>
      <c r="D1298" t="s">
        <v>3411</v>
      </c>
      <c r="E1298" t="s">
        <v>867</v>
      </c>
      <c r="F1298">
        <v>521</v>
      </c>
      <c r="G1298" t="s">
        <v>867</v>
      </c>
      <c r="H1298">
        <v>8</v>
      </c>
      <c r="I1298">
        <v>0.52</v>
      </c>
      <c r="J1298">
        <v>0</v>
      </c>
      <c r="K1298">
        <v>0.52</v>
      </c>
      <c r="L1298">
        <v>0</v>
      </c>
    </row>
    <row r="1299" spans="1:12" x14ac:dyDescent="0.3">
      <c r="A1299" t="s">
        <v>4490</v>
      </c>
      <c r="B1299" t="s">
        <v>3410</v>
      </c>
      <c r="C1299">
        <v>2020</v>
      </c>
      <c r="D1299" t="s">
        <v>3416</v>
      </c>
      <c r="E1299" t="s">
        <v>3504</v>
      </c>
      <c r="F1299">
        <v>651</v>
      </c>
      <c r="G1299" t="s">
        <v>3504</v>
      </c>
      <c r="H1299">
        <v>9</v>
      </c>
      <c r="I1299">
        <v>0</v>
      </c>
      <c r="J1299">
        <v>0</v>
      </c>
      <c r="K1299">
        <v>0</v>
      </c>
      <c r="L1299">
        <v>0.14000000000000001</v>
      </c>
    </row>
    <row r="1300" spans="1:12" x14ac:dyDescent="0.3">
      <c r="A1300" t="s">
        <v>4491</v>
      </c>
      <c r="B1300" t="s">
        <v>3410</v>
      </c>
      <c r="C1300">
        <v>2020</v>
      </c>
      <c r="D1300" t="s">
        <v>3416</v>
      </c>
      <c r="E1300" t="s">
        <v>894</v>
      </c>
      <c r="F1300">
        <v>0</v>
      </c>
      <c r="G1300" t="s">
        <v>894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 x14ac:dyDescent="0.3">
      <c r="A1301" t="s">
        <v>4492</v>
      </c>
      <c r="B1301" t="s">
        <v>3410</v>
      </c>
      <c r="C1301">
        <v>2020</v>
      </c>
      <c r="D1301" t="s">
        <v>3411</v>
      </c>
      <c r="E1301" t="s">
        <v>880</v>
      </c>
      <c r="F1301">
        <v>32</v>
      </c>
      <c r="G1301" t="s">
        <v>880</v>
      </c>
      <c r="H1301">
        <v>3</v>
      </c>
      <c r="I1301">
        <v>0</v>
      </c>
      <c r="J1301">
        <v>0</v>
      </c>
      <c r="K1301">
        <v>0</v>
      </c>
      <c r="L1301">
        <v>0</v>
      </c>
    </row>
    <row r="1302" spans="1:12" x14ac:dyDescent="0.3">
      <c r="A1302" t="s">
        <v>4493</v>
      </c>
      <c r="B1302" t="s">
        <v>3410</v>
      </c>
      <c r="C1302">
        <v>2020</v>
      </c>
      <c r="D1302" t="s">
        <v>3397</v>
      </c>
      <c r="E1302" t="s">
        <v>894</v>
      </c>
      <c r="F1302">
        <v>720</v>
      </c>
      <c r="G1302" t="s">
        <v>894</v>
      </c>
      <c r="H1302">
        <v>8</v>
      </c>
      <c r="I1302">
        <v>0</v>
      </c>
      <c r="J1302">
        <v>0</v>
      </c>
      <c r="K1302">
        <v>0</v>
      </c>
      <c r="L1302">
        <v>0.13</v>
      </c>
    </row>
    <row r="1303" spans="1:12" x14ac:dyDescent="0.3">
      <c r="A1303" t="s">
        <v>4494</v>
      </c>
      <c r="B1303" t="s">
        <v>3410</v>
      </c>
      <c r="C1303">
        <v>2020</v>
      </c>
      <c r="D1303" t="s">
        <v>3416</v>
      </c>
      <c r="E1303" t="s">
        <v>880</v>
      </c>
      <c r="F1303">
        <v>0</v>
      </c>
      <c r="G1303" t="s">
        <v>880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 x14ac:dyDescent="0.3">
      <c r="A1304" t="s">
        <v>2814</v>
      </c>
      <c r="B1304" t="s">
        <v>3410</v>
      </c>
      <c r="C1304">
        <v>2020</v>
      </c>
      <c r="D1304" t="s">
        <v>3414</v>
      </c>
      <c r="E1304" t="s">
        <v>876</v>
      </c>
      <c r="F1304">
        <v>720</v>
      </c>
      <c r="G1304" t="s">
        <v>876</v>
      </c>
      <c r="H1304">
        <v>8</v>
      </c>
      <c r="I1304">
        <v>0.13</v>
      </c>
      <c r="J1304">
        <v>0</v>
      </c>
      <c r="K1304">
        <v>0.13</v>
      </c>
      <c r="L1304">
        <v>0.13</v>
      </c>
    </row>
    <row r="1305" spans="1:12" x14ac:dyDescent="0.3">
      <c r="A1305" t="s">
        <v>4495</v>
      </c>
      <c r="B1305" t="s">
        <v>3410</v>
      </c>
      <c r="C1305">
        <v>2020</v>
      </c>
      <c r="D1305" t="s">
        <v>3416</v>
      </c>
      <c r="E1305" t="s">
        <v>894</v>
      </c>
      <c r="F1305">
        <v>0</v>
      </c>
      <c r="G1305" t="s">
        <v>894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2" x14ac:dyDescent="0.3">
      <c r="A1306" t="s">
        <v>4496</v>
      </c>
      <c r="B1306" t="s">
        <v>3410</v>
      </c>
      <c r="C1306">
        <v>2020</v>
      </c>
      <c r="D1306" t="s">
        <v>3414</v>
      </c>
      <c r="E1306" t="s">
        <v>3509</v>
      </c>
      <c r="F1306">
        <v>-15</v>
      </c>
      <c r="G1306" t="s">
        <v>3509</v>
      </c>
      <c r="H1306">
        <v>1</v>
      </c>
      <c r="I1306">
        <v>0</v>
      </c>
      <c r="J1306">
        <v>0</v>
      </c>
      <c r="K1306">
        <v>0</v>
      </c>
      <c r="L1306">
        <v>0</v>
      </c>
    </row>
    <row r="1307" spans="1:12" x14ac:dyDescent="0.3">
      <c r="A1307" t="s">
        <v>4497</v>
      </c>
      <c r="B1307" t="s">
        <v>3410</v>
      </c>
      <c r="C1307">
        <v>2020</v>
      </c>
      <c r="D1307" t="s">
        <v>3397</v>
      </c>
      <c r="E1307" t="s">
        <v>3478</v>
      </c>
      <c r="F1307">
        <v>0</v>
      </c>
      <c r="G1307" t="s">
        <v>3478</v>
      </c>
      <c r="H1307">
        <v>0</v>
      </c>
      <c r="I1307">
        <v>0</v>
      </c>
      <c r="J1307">
        <v>0</v>
      </c>
      <c r="K1307">
        <v>0</v>
      </c>
      <c r="L1307">
        <v>0</v>
      </c>
    </row>
    <row r="1308" spans="1:12" x14ac:dyDescent="0.3">
      <c r="A1308" t="s">
        <v>4498</v>
      </c>
      <c r="B1308" t="s">
        <v>3410</v>
      </c>
      <c r="C1308">
        <v>2020</v>
      </c>
      <c r="D1308" t="s">
        <v>3414</v>
      </c>
      <c r="E1308" t="s">
        <v>3427</v>
      </c>
      <c r="F1308">
        <v>0</v>
      </c>
      <c r="G1308" t="s">
        <v>3427</v>
      </c>
      <c r="H1308">
        <v>0</v>
      </c>
      <c r="I1308">
        <v>0</v>
      </c>
      <c r="J1308">
        <v>0</v>
      </c>
      <c r="K1308">
        <v>0</v>
      </c>
      <c r="L1308">
        <v>0</v>
      </c>
    </row>
    <row r="1309" spans="1:12" x14ac:dyDescent="0.3">
      <c r="A1309" t="s">
        <v>4499</v>
      </c>
      <c r="B1309" t="s">
        <v>3410</v>
      </c>
      <c r="C1309">
        <v>2020</v>
      </c>
      <c r="D1309" t="s">
        <v>3416</v>
      </c>
      <c r="E1309" t="s">
        <v>3642</v>
      </c>
      <c r="F1309">
        <v>1</v>
      </c>
      <c r="G1309" t="s">
        <v>3642</v>
      </c>
      <c r="H1309">
        <v>1</v>
      </c>
      <c r="I1309">
        <v>0</v>
      </c>
      <c r="J1309">
        <v>0</v>
      </c>
      <c r="K1309">
        <v>0</v>
      </c>
      <c r="L1309">
        <v>0</v>
      </c>
    </row>
    <row r="1310" spans="1:12" x14ac:dyDescent="0.3">
      <c r="A1310" t="s">
        <v>4500</v>
      </c>
      <c r="B1310" t="s">
        <v>3410</v>
      </c>
      <c r="C1310">
        <v>2020</v>
      </c>
      <c r="D1310" t="s">
        <v>3414</v>
      </c>
      <c r="E1310" t="s">
        <v>3504</v>
      </c>
      <c r="F1310">
        <v>712</v>
      </c>
      <c r="G1310" t="s">
        <v>3504</v>
      </c>
      <c r="H1310">
        <v>8</v>
      </c>
      <c r="I1310">
        <v>0</v>
      </c>
      <c r="J1310">
        <v>0</v>
      </c>
      <c r="K1310">
        <v>0</v>
      </c>
      <c r="L1310">
        <v>0.13</v>
      </c>
    </row>
    <row r="1311" spans="1:12" x14ac:dyDescent="0.3">
      <c r="A1311" t="s">
        <v>4501</v>
      </c>
      <c r="B1311" t="s">
        <v>3410</v>
      </c>
      <c r="C1311">
        <v>2020</v>
      </c>
      <c r="D1311" t="s">
        <v>3414</v>
      </c>
      <c r="E1311" t="s">
        <v>894</v>
      </c>
      <c r="F1311">
        <v>180</v>
      </c>
      <c r="G1311" t="s">
        <v>894</v>
      </c>
      <c r="H1311">
        <v>2</v>
      </c>
      <c r="I1311">
        <v>0</v>
      </c>
      <c r="J1311">
        <v>0</v>
      </c>
      <c r="K1311">
        <v>0</v>
      </c>
      <c r="L1311">
        <v>0</v>
      </c>
    </row>
    <row r="1312" spans="1:12" x14ac:dyDescent="0.3">
      <c r="A1312" t="s">
        <v>4502</v>
      </c>
      <c r="B1312" t="s">
        <v>3410</v>
      </c>
      <c r="C1312">
        <v>2020</v>
      </c>
      <c r="D1312" t="s">
        <v>3416</v>
      </c>
      <c r="E1312" t="s">
        <v>3478</v>
      </c>
      <c r="F1312">
        <v>68</v>
      </c>
      <c r="G1312" t="s">
        <v>3478</v>
      </c>
      <c r="H1312">
        <v>3</v>
      </c>
      <c r="I1312">
        <v>0</v>
      </c>
      <c r="J1312">
        <v>0</v>
      </c>
      <c r="K1312">
        <v>0</v>
      </c>
      <c r="L1312">
        <v>0</v>
      </c>
    </row>
    <row r="1313" spans="1:12" x14ac:dyDescent="0.3">
      <c r="A1313" t="s">
        <v>4503</v>
      </c>
      <c r="B1313" t="s">
        <v>3410</v>
      </c>
      <c r="C1313">
        <v>2020</v>
      </c>
      <c r="D1313" t="s">
        <v>3416</v>
      </c>
      <c r="E1313" t="s">
        <v>3509</v>
      </c>
      <c r="F1313">
        <v>797</v>
      </c>
      <c r="G1313" t="s">
        <v>3509</v>
      </c>
      <c r="H1313">
        <v>9</v>
      </c>
      <c r="I1313">
        <v>0.45</v>
      </c>
      <c r="J1313">
        <v>0.34</v>
      </c>
      <c r="K1313">
        <v>0.11</v>
      </c>
      <c r="L1313">
        <v>0</v>
      </c>
    </row>
    <row r="1314" spans="1:12" x14ac:dyDescent="0.3">
      <c r="A1314" t="s">
        <v>4504</v>
      </c>
      <c r="B1314" t="s">
        <v>3410</v>
      </c>
      <c r="C1314">
        <v>2020</v>
      </c>
      <c r="D1314" t="s">
        <v>3416</v>
      </c>
      <c r="E1314" t="s">
        <v>3489</v>
      </c>
      <c r="F1314">
        <v>230</v>
      </c>
      <c r="G1314" t="s">
        <v>3489</v>
      </c>
      <c r="H1314">
        <v>3</v>
      </c>
      <c r="I1314">
        <v>0</v>
      </c>
      <c r="J1314">
        <v>0</v>
      </c>
      <c r="K1314">
        <v>0</v>
      </c>
      <c r="L1314">
        <v>0</v>
      </c>
    </row>
    <row r="1315" spans="1:12" x14ac:dyDescent="0.3">
      <c r="A1315" t="s">
        <v>4505</v>
      </c>
      <c r="B1315" t="s">
        <v>3410</v>
      </c>
      <c r="C1315">
        <v>2020</v>
      </c>
      <c r="D1315" t="s">
        <v>3414</v>
      </c>
      <c r="E1315" t="s">
        <v>3467</v>
      </c>
      <c r="F1315">
        <v>90</v>
      </c>
      <c r="G1315" t="s">
        <v>3467</v>
      </c>
      <c r="H1315">
        <v>1</v>
      </c>
      <c r="I1315">
        <v>0</v>
      </c>
      <c r="J1315">
        <v>0</v>
      </c>
      <c r="K1315">
        <v>0</v>
      </c>
      <c r="L1315">
        <v>0</v>
      </c>
    </row>
    <row r="1316" spans="1:12" x14ac:dyDescent="0.3">
      <c r="A1316" t="s">
        <v>180</v>
      </c>
      <c r="B1316" t="s">
        <v>3410</v>
      </c>
      <c r="C1316">
        <v>2020</v>
      </c>
      <c r="D1316" t="s">
        <v>3416</v>
      </c>
      <c r="E1316" t="s">
        <v>877</v>
      </c>
      <c r="F1316">
        <v>207</v>
      </c>
      <c r="G1316" t="s">
        <v>877</v>
      </c>
      <c r="H1316">
        <v>6</v>
      </c>
      <c r="I1316">
        <v>0.43</v>
      </c>
      <c r="J1316">
        <v>0</v>
      </c>
      <c r="K1316">
        <v>0.43</v>
      </c>
      <c r="L1316">
        <v>0</v>
      </c>
    </row>
    <row r="1317" spans="1:12" x14ac:dyDescent="0.3">
      <c r="A1317" t="s">
        <v>4506</v>
      </c>
      <c r="B1317" t="s">
        <v>3410</v>
      </c>
      <c r="C1317">
        <v>2020</v>
      </c>
      <c r="D1317" t="s">
        <v>3416</v>
      </c>
      <c r="E1317" t="s">
        <v>895</v>
      </c>
      <c r="F1317">
        <v>313</v>
      </c>
      <c r="G1317" t="s">
        <v>895</v>
      </c>
      <c r="H1317">
        <v>5</v>
      </c>
      <c r="I1317">
        <v>0.57999999999999996</v>
      </c>
      <c r="J1317">
        <v>0</v>
      </c>
      <c r="K1317">
        <v>0.57999999999999996</v>
      </c>
      <c r="L1317">
        <v>0.86</v>
      </c>
    </row>
    <row r="1318" spans="1:12" x14ac:dyDescent="0.3">
      <c r="A1318" t="s">
        <v>4507</v>
      </c>
      <c r="B1318" t="s">
        <v>3410</v>
      </c>
      <c r="C1318">
        <v>2020</v>
      </c>
      <c r="D1318" t="s">
        <v>3416</v>
      </c>
      <c r="E1318" t="s">
        <v>895</v>
      </c>
      <c r="F1318">
        <v>180</v>
      </c>
      <c r="G1318" t="s">
        <v>895</v>
      </c>
      <c r="H1318">
        <v>2</v>
      </c>
      <c r="I1318">
        <v>0</v>
      </c>
      <c r="J1318">
        <v>0</v>
      </c>
      <c r="K1318">
        <v>0</v>
      </c>
      <c r="L1318">
        <v>0</v>
      </c>
    </row>
    <row r="1319" spans="1:12" x14ac:dyDescent="0.3">
      <c r="A1319" t="s">
        <v>4508</v>
      </c>
      <c r="B1319" t="s">
        <v>3410</v>
      </c>
      <c r="C1319">
        <v>2020</v>
      </c>
      <c r="D1319" t="s">
        <v>3414</v>
      </c>
      <c r="E1319" t="s">
        <v>878</v>
      </c>
      <c r="F1319">
        <v>0</v>
      </c>
      <c r="G1319" t="s">
        <v>878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2" x14ac:dyDescent="0.3">
      <c r="A1320" t="s">
        <v>4509</v>
      </c>
      <c r="B1320" t="s">
        <v>3410</v>
      </c>
      <c r="C1320">
        <v>2020</v>
      </c>
      <c r="D1320" t="s">
        <v>3411</v>
      </c>
      <c r="E1320" t="s">
        <v>880</v>
      </c>
      <c r="F1320">
        <v>44</v>
      </c>
      <c r="G1320" t="s">
        <v>880</v>
      </c>
      <c r="H1320">
        <v>1</v>
      </c>
      <c r="I1320">
        <v>0</v>
      </c>
      <c r="J1320">
        <v>0</v>
      </c>
      <c r="K1320">
        <v>0</v>
      </c>
      <c r="L1320">
        <v>0</v>
      </c>
    </row>
    <row r="1321" spans="1:12" x14ac:dyDescent="0.3">
      <c r="A1321" t="s">
        <v>4510</v>
      </c>
      <c r="B1321" t="s">
        <v>3410</v>
      </c>
      <c r="C1321">
        <v>2020</v>
      </c>
      <c r="D1321" t="s">
        <v>3416</v>
      </c>
      <c r="E1321" t="s">
        <v>878</v>
      </c>
      <c r="F1321">
        <v>233</v>
      </c>
      <c r="G1321" t="s">
        <v>878</v>
      </c>
      <c r="H1321">
        <v>5</v>
      </c>
      <c r="I1321">
        <v>0</v>
      </c>
      <c r="J1321">
        <v>0</v>
      </c>
      <c r="K1321">
        <v>0</v>
      </c>
      <c r="L1321">
        <v>0</v>
      </c>
    </row>
    <row r="1322" spans="1:12" x14ac:dyDescent="0.3">
      <c r="A1322" t="s">
        <v>548</v>
      </c>
      <c r="B1322" t="s">
        <v>3410</v>
      </c>
      <c r="C1322">
        <v>2020</v>
      </c>
      <c r="D1322" t="s">
        <v>3416</v>
      </c>
      <c r="E1322" t="s">
        <v>886</v>
      </c>
      <c r="F1322">
        <v>480</v>
      </c>
      <c r="G1322" t="s">
        <v>886</v>
      </c>
      <c r="H1322">
        <v>8</v>
      </c>
      <c r="I1322">
        <v>0</v>
      </c>
      <c r="J1322">
        <v>0</v>
      </c>
      <c r="K1322">
        <v>0</v>
      </c>
      <c r="L1322">
        <v>0.38</v>
      </c>
    </row>
    <row r="1323" spans="1:12" x14ac:dyDescent="0.3">
      <c r="A1323" t="s">
        <v>4511</v>
      </c>
      <c r="B1323" t="s">
        <v>3410</v>
      </c>
      <c r="C1323">
        <v>2020</v>
      </c>
      <c r="D1323" t="s">
        <v>3414</v>
      </c>
      <c r="E1323" t="s">
        <v>3467</v>
      </c>
      <c r="F1323">
        <v>0</v>
      </c>
      <c r="G1323" t="s">
        <v>3467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 x14ac:dyDescent="0.3">
      <c r="A1324" t="s">
        <v>4512</v>
      </c>
      <c r="B1324" t="s">
        <v>3410</v>
      </c>
      <c r="C1324">
        <v>2020</v>
      </c>
      <c r="D1324" t="s">
        <v>3414</v>
      </c>
      <c r="E1324" t="s">
        <v>867</v>
      </c>
      <c r="F1324">
        <v>354</v>
      </c>
      <c r="G1324" t="s">
        <v>867</v>
      </c>
      <c r="H1324">
        <v>6</v>
      </c>
      <c r="I1324">
        <v>0.25</v>
      </c>
      <c r="J1324">
        <v>0</v>
      </c>
      <c r="K1324">
        <v>0.25</v>
      </c>
      <c r="L1324">
        <v>0</v>
      </c>
    </row>
    <row r="1325" spans="1:12" x14ac:dyDescent="0.3">
      <c r="A1325" t="s">
        <v>4513</v>
      </c>
      <c r="B1325" t="s">
        <v>3410</v>
      </c>
      <c r="C1325">
        <v>2020</v>
      </c>
      <c r="D1325" t="s">
        <v>3416</v>
      </c>
      <c r="E1325" t="s">
        <v>3509</v>
      </c>
      <c r="F1325">
        <v>67</v>
      </c>
      <c r="G1325" t="s">
        <v>3509</v>
      </c>
      <c r="H1325">
        <v>3</v>
      </c>
      <c r="I1325">
        <v>2.69</v>
      </c>
      <c r="J1325">
        <v>1.34</v>
      </c>
      <c r="K1325">
        <v>1.34</v>
      </c>
      <c r="L1325">
        <v>1.34</v>
      </c>
    </row>
    <row r="1326" spans="1:12" x14ac:dyDescent="0.3">
      <c r="A1326" t="s">
        <v>4514</v>
      </c>
      <c r="B1326" t="s">
        <v>3410</v>
      </c>
      <c r="C1326">
        <v>2020</v>
      </c>
      <c r="D1326" t="s">
        <v>3414</v>
      </c>
      <c r="E1326" t="s">
        <v>3438</v>
      </c>
      <c r="F1326">
        <v>90</v>
      </c>
      <c r="G1326" t="s">
        <v>3438</v>
      </c>
      <c r="H1326">
        <v>1</v>
      </c>
      <c r="I1326">
        <v>0</v>
      </c>
      <c r="J1326">
        <v>0</v>
      </c>
      <c r="K1326">
        <v>0</v>
      </c>
      <c r="L1326">
        <v>0</v>
      </c>
    </row>
    <row r="1327" spans="1:12" x14ac:dyDescent="0.3">
      <c r="A1327" t="s">
        <v>4515</v>
      </c>
      <c r="B1327" t="s">
        <v>3410</v>
      </c>
      <c r="C1327">
        <v>2020</v>
      </c>
      <c r="D1327" t="s">
        <v>3397</v>
      </c>
      <c r="E1327" t="s">
        <v>3432</v>
      </c>
      <c r="F1327">
        <v>0</v>
      </c>
      <c r="G1327" t="s">
        <v>3432</v>
      </c>
      <c r="H1327">
        <v>0</v>
      </c>
      <c r="I1327">
        <v>0</v>
      </c>
      <c r="J1327">
        <v>0</v>
      </c>
      <c r="K1327">
        <v>0</v>
      </c>
      <c r="L1327">
        <v>0</v>
      </c>
    </row>
    <row r="1328" spans="1:12" x14ac:dyDescent="0.3">
      <c r="A1328" t="s">
        <v>4516</v>
      </c>
      <c r="B1328" t="s">
        <v>3410</v>
      </c>
      <c r="C1328">
        <v>2020</v>
      </c>
      <c r="D1328" t="s">
        <v>3411</v>
      </c>
      <c r="E1328" t="s">
        <v>3560</v>
      </c>
      <c r="F1328">
        <v>394</v>
      </c>
      <c r="G1328" t="s">
        <v>3560</v>
      </c>
      <c r="H1328">
        <v>9</v>
      </c>
      <c r="I1328">
        <v>0.23</v>
      </c>
      <c r="J1328">
        <v>0.23</v>
      </c>
      <c r="K1328">
        <v>0</v>
      </c>
      <c r="L1328">
        <v>0</v>
      </c>
    </row>
    <row r="1329" spans="1:12" x14ac:dyDescent="0.3">
      <c r="A1329" t="s">
        <v>4517</v>
      </c>
      <c r="B1329" t="s">
        <v>3410</v>
      </c>
      <c r="C1329">
        <v>2020</v>
      </c>
      <c r="D1329" t="s">
        <v>3416</v>
      </c>
      <c r="E1329" t="s">
        <v>3441</v>
      </c>
      <c r="F1329">
        <v>166</v>
      </c>
      <c r="G1329" t="s">
        <v>3442</v>
      </c>
      <c r="H1329">
        <v>4</v>
      </c>
      <c r="I1329">
        <v>0.54</v>
      </c>
      <c r="J1329">
        <v>0.54</v>
      </c>
      <c r="K1329">
        <v>0</v>
      </c>
      <c r="L1329">
        <v>0.54</v>
      </c>
    </row>
    <row r="1330" spans="1:12" x14ac:dyDescent="0.3">
      <c r="A1330" t="s">
        <v>4518</v>
      </c>
      <c r="B1330" t="s">
        <v>3410</v>
      </c>
      <c r="C1330">
        <v>2020</v>
      </c>
      <c r="D1330" t="s">
        <v>3416</v>
      </c>
      <c r="E1330" t="s">
        <v>3509</v>
      </c>
      <c r="F1330">
        <v>65</v>
      </c>
      <c r="G1330" t="s">
        <v>3509</v>
      </c>
      <c r="H1330">
        <v>2</v>
      </c>
      <c r="I1330">
        <v>0</v>
      </c>
      <c r="J1330">
        <v>0</v>
      </c>
      <c r="K1330">
        <v>0</v>
      </c>
      <c r="L1330">
        <v>0</v>
      </c>
    </row>
    <row r="1331" spans="1:12" x14ac:dyDescent="0.3">
      <c r="A1331" t="s">
        <v>86</v>
      </c>
      <c r="B1331" t="s">
        <v>3410</v>
      </c>
      <c r="C1331">
        <v>2020</v>
      </c>
      <c r="D1331" t="s">
        <v>3414</v>
      </c>
      <c r="E1331" t="s">
        <v>3412</v>
      </c>
      <c r="F1331">
        <v>334</v>
      </c>
      <c r="G1331" t="s">
        <v>3412</v>
      </c>
      <c r="H1331">
        <v>5</v>
      </c>
      <c r="I1331">
        <v>0.27</v>
      </c>
      <c r="J1331">
        <v>0</v>
      </c>
      <c r="K1331">
        <v>0.27</v>
      </c>
      <c r="L1331">
        <v>0</v>
      </c>
    </row>
    <row r="1332" spans="1:12" x14ac:dyDescent="0.3">
      <c r="A1332" t="s">
        <v>523</v>
      </c>
      <c r="B1332" t="s">
        <v>3410</v>
      </c>
      <c r="C1332">
        <v>2020</v>
      </c>
      <c r="D1332" t="s">
        <v>3416</v>
      </c>
      <c r="E1332" t="s">
        <v>893</v>
      </c>
      <c r="F1332">
        <v>89</v>
      </c>
      <c r="G1332" t="s">
        <v>893</v>
      </c>
      <c r="H1332">
        <v>2</v>
      </c>
      <c r="I1332">
        <v>0</v>
      </c>
      <c r="J1332">
        <v>0</v>
      </c>
      <c r="K1332">
        <v>0</v>
      </c>
      <c r="L1332">
        <v>0</v>
      </c>
    </row>
    <row r="1333" spans="1:12" x14ac:dyDescent="0.3">
      <c r="A1333" t="s">
        <v>4519</v>
      </c>
      <c r="B1333" t="s">
        <v>3410</v>
      </c>
      <c r="C1333">
        <v>2020</v>
      </c>
      <c r="D1333" t="s">
        <v>3416</v>
      </c>
      <c r="E1333" t="s">
        <v>889</v>
      </c>
      <c r="F1333">
        <v>0</v>
      </c>
      <c r="G1333" t="s">
        <v>889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 x14ac:dyDescent="0.3">
      <c r="A1334" t="s">
        <v>4520</v>
      </c>
      <c r="B1334" t="s">
        <v>3410</v>
      </c>
      <c r="C1334">
        <v>2020</v>
      </c>
      <c r="D1334" t="s">
        <v>3411</v>
      </c>
      <c r="E1334" t="s">
        <v>861</v>
      </c>
      <c r="F1334">
        <v>90</v>
      </c>
      <c r="G1334" t="s">
        <v>861</v>
      </c>
      <c r="H1334">
        <v>1</v>
      </c>
      <c r="I1334">
        <v>0</v>
      </c>
      <c r="J1334">
        <v>0</v>
      </c>
      <c r="K1334">
        <v>0</v>
      </c>
      <c r="L1334">
        <v>0</v>
      </c>
    </row>
    <row r="1335" spans="1:12" x14ac:dyDescent="0.3">
      <c r="A1335" t="s">
        <v>4521</v>
      </c>
      <c r="B1335" t="s">
        <v>3410</v>
      </c>
      <c r="C1335">
        <v>2020</v>
      </c>
      <c r="D1335" t="s">
        <v>3411</v>
      </c>
      <c r="E1335" t="s">
        <v>3444</v>
      </c>
      <c r="F1335">
        <v>356</v>
      </c>
      <c r="G1335" t="s">
        <v>3444</v>
      </c>
      <c r="H1335">
        <v>6</v>
      </c>
      <c r="I1335">
        <v>0</v>
      </c>
      <c r="J1335">
        <v>0</v>
      </c>
      <c r="K1335">
        <v>0</v>
      </c>
      <c r="L1335">
        <v>0</v>
      </c>
    </row>
    <row r="1336" spans="1:12" x14ac:dyDescent="0.3">
      <c r="A1336" t="s">
        <v>4522</v>
      </c>
      <c r="B1336" t="s">
        <v>3410</v>
      </c>
      <c r="C1336">
        <v>2020</v>
      </c>
      <c r="D1336" t="s">
        <v>3397</v>
      </c>
      <c r="E1336" t="s">
        <v>3444</v>
      </c>
      <c r="F1336">
        <v>0</v>
      </c>
      <c r="G1336" t="s">
        <v>3444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 x14ac:dyDescent="0.3">
      <c r="A1337" t="s">
        <v>4523</v>
      </c>
      <c r="B1337" t="s">
        <v>3410</v>
      </c>
      <c r="C1337">
        <v>2020</v>
      </c>
      <c r="D1337" t="s">
        <v>3397</v>
      </c>
      <c r="E1337" t="s">
        <v>3435</v>
      </c>
      <c r="F1337">
        <v>0</v>
      </c>
      <c r="G1337" t="s">
        <v>877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 x14ac:dyDescent="0.3">
      <c r="A1338" t="s">
        <v>4524</v>
      </c>
      <c r="B1338" t="s">
        <v>3410</v>
      </c>
      <c r="C1338">
        <v>2020</v>
      </c>
      <c r="D1338" t="s">
        <v>3416</v>
      </c>
      <c r="E1338" t="s">
        <v>3527</v>
      </c>
      <c r="F1338">
        <v>180</v>
      </c>
      <c r="G1338" t="s">
        <v>3527</v>
      </c>
      <c r="H1338">
        <v>2</v>
      </c>
      <c r="I1338">
        <v>0</v>
      </c>
      <c r="J1338">
        <v>0</v>
      </c>
      <c r="K1338">
        <v>0</v>
      </c>
      <c r="L1338">
        <v>0</v>
      </c>
    </row>
    <row r="1339" spans="1:12" x14ac:dyDescent="0.3">
      <c r="A1339" t="s">
        <v>4525</v>
      </c>
      <c r="B1339" t="s">
        <v>3410</v>
      </c>
      <c r="C1339">
        <v>2020</v>
      </c>
      <c r="D1339" t="s">
        <v>3416</v>
      </c>
      <c r="E1339" t="s">
        <v>3415</v>
      </c>
      <c r="F1339">
        <v>0</v>
      </c>
      <c r="G1339" t="s">
        <v>893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 x14ac:dyDescent="0.3">
      <c r="A1340" t="s">
        <v>3062</v>
      </c>
      <c r="B1340" t="s">
        <v>3410</v>
      </c>
      <c r="C1340">
        <v>2020</v>
      </c>
      <c r="D1340" t="s">
        <v>3416</v>
      </c>
      <c r="E1340" t="s">
        <v>863</v>
      </c>
      <c r="F1340">
        <v>191</v>
      </c>
      <c r="G1340" t="s">
        <v>863</v>
      </c>
      <c r="H1340">
        <v>3</v>
      </c>
      <c r="I1340">
        <v>0</v>
      </c>
      <c r="J1340">
        <v>0</v>
      </c>
      <c r="K1340">
        <v>0</v>
      </c>
      <c r="L1340">
        <v>0</v>
      </c>
    </row>
    <row r="1341" spans="1:12" x14ac:dyDescent="0.3">
      <c r="A1341" t="s">
        <v>1391</v>
      </c>
      <c r="B1341" t="s">
        <v>3410</v>
      </c>
      <c r="C1341">
        <v>2020</v>
      </c>
      <c r="D1341" t="s">
        <v>3414</v>
      </c>
      <c r="E1341" t="s">
        <v>890</v>
      </c>
      <c r="F1341">
        <v>484</v>
      </c>
      <c r="G1341" t="s">
        <v>890</v>
      </c>
      <c r="H1341">
        <v>6</v>
      </c>
      <c r="I1341">
        <v>0.56000000000000005</v>
      </c>
      <c r="J1341">
        <v>0.37</v>
      </c>
      <c r="K1341">
        <v>0.19</v>
      </c>
      <c r="L1341">
        <v>0</v>
      </c>
    </row>
    <row r="1342" spans="1:12" x14ac:dyDescent="0.3">
      <c r="A1342" t="s">
        <v>1553</v>
      </c>
      <c r="B1342" t="s">
        <v>3410</v>
      </c>
      <c r="C1342">
        <v>2020</v>
      </c>
      <c r="D1342" t="s">
        <v>3414</v>
      </c>
      <c r="E1342" t="s">
        <v>874</v>
      </c>
      <c r="F1342">
        <v>720</v>
      </c>
      <c r="G1342" t="s">
        <v>874</v>
      </c>
      <c r="H1342">
        <v>8</v>
      </c>
      <c r="I1342">
        <v>0.25</v>
      </c>
      <c r="J1342">
        <v>0.13</v>
      </c>
      <c r="K1342">
        <v>0.13</v>
      </c>
      <c r="L1342">
        <v>0</v>
      </c>
    </row>
    <row r="1343" spans="1:12" x14ac:dyDescent="0.3">
      <c r="A1343" t="s">
        <v>4526</v>
      </c>
      <c r="B1343" t="s">
        <v>3410</v>
      </c>
      <c r="C1343">
        <v>2020</v>
      </c>
      <c r="D1343" t="s">
        <v>3414</v>
      </c>
      <c r="E1343" t="s">
        <v>861</v>
      </c>
      <c r="F1343">
        <v>46</v>
      </c>
      <c r="G1343" t="s">
        <v>861</v>
      </c>
      <c r="H1343">
        <v>2</v>
      </c>
      <c r="I1343">
        <v>0</v>
      </c>
      <c r="J1343">
        <v>0</v>
      </c>
      <c r="K1343">
        <v>0</v>
      </c>
      <c r="L1343">
        <v>0</v>
      </c>
    </row>
    <row r="1344" spans="1:12" x14ac:dyDescent="0.3">
      <c r="A1344" t="s">
        <v>4527</v>
      </c>
      <c r="B1344" t="s">
        <v>3410</v>
      </c>
      <c r="C1344">
        <v>2020</v>
      </c>
      <c r="D1344" t="s">
        <v>3416</v>
      </c>
      <c r="E1344" t="s">
        <v>3444</v>
      </c>
      <c r="F1344">
        <v>323</v>
      </c>
      <c r="G1344" t="s">
        <v>3444</v>
      </c>
      <c r="H1344">
        <v>5</v>
      </c>
      <c r="I1344">
        <v>0</v>
      </c>
      <c r="J1344">
        <v>0</v>
      </c>
      <c r="K1344">
        <v>0</v>
      </c>
      <c r="L1344">
        <v>0.56000000000000005</v>
      </c>
    </row>
    <row r="1345" spans="1:12" x14ac:dyDescent="0.3">
      <c r="A1345" t="s">
        <v>4528</v>
      </c>
      <c r="B1345" t="s">
        <v>3410</v>
      </c>
      <c r="C1345">
        <v>2020</v>
      </c>
      <c r="D1345" t="s">
        <v>3416</v>
      </c>
      <c r="E1345" t="s">
        <v>3642</v>
      </c>
      <c r="F1345">
        <v>511</v>
      </c>
      <c r="G1345" t="s">
        <v>3642</v>
      </c>
      <c r="H1345">
        <v>8</v>
      </c>
      <c r="I1345">
        <v>0.18</v>
      </c>
      <c r="J1345">
        <v>0.18</v>
      </c>
      <c r="K1345">
        <v>0</v>
      </c>
      <c r="L1345">
        <v>0</v>
      </c>
    </row>
    <row r="1346" spans="1:12" x14ac:dyDescent="0.3">
      <c r="A1346" t="s">
        <v>2579</v>
      </c>
      <c r="B1346" t="s">
        <v>3410</v>
      </c>
      <c r="C1346">
        <v>2020</v>
      </c>
      <c r="D1346" t="s">
        <v>3416</v>
      </c>
      <c r="E1346" t="s">
        <v>884</v>
      </c>
      <c r="F1346">
        <v>90</v>
      </c>
      <c r="G1346" t="s">
        <v>884</v>
      </c>
      <c r="H1346">
        <v>1</v>
      </c>
      <c r="I1346">
        <v>2</v>
      </c>
      <c r="J1346">
        <v>1</v>
      </c>
      <c r="K1346">
        <v>1</v>
      </c>
      <c r="L1346">
        <v>1</v>
      </c>
    </row>
    <row r="1347" spans="1:12" x14ac:dyDescent="0.3">
      <c r="A1347" t="s">
        <v>4529</v>
      </c>
      <c r="B1347" t="s">
        <v>3410</v>
      </c>
      <c r="C1347">
        <v>2020</v>
      </c>
      <c r="D1347" t="s">
        <v>3416</v>
      </c>
      <c r="E1347" t="s">
        <v>894</v>
      </c>
      <c r="F1347">
        <v>90</v>
      </c>
      <c r="G1347" t="s">
        <v>894</v>
      </c>
      <c r="H1347">
        <v>1</v>
      </c>
      <c r="I1347">
        <v>0</v>
      </c>
      <c r="J1347">
        <v>0</v>
      </c>
      <c r="K1347">
        <v>0</v>
      </c>
      <c r="L1347">
        <v>0</v>
      </c>
    </row>
    <row r="1348" spans="1:12" x14ac:dyDescent="0.3">
      <c r="A1348" t="s">
        <v>4530</v>
      </c>
      <c r="B1348" t="s">
        <v>3410</v>
      </c>
      <c r="C1348">
        <v>2020</v>
      </c>
      <c r="D1348" t="s">
        <v>3397</v>
      </c>
      <c r="E1348" t="s">
        <v>894</v>
      </c>
      <c r="F1348">
        <v>0</v>
      </c>
      <c r="G1348" t="s">
        <v>894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 x14ac:dyDescent="0.3">
      <c r="A1349" t="s">
        <v>4531</v>
      </c>
      <c r="B1349" t="s">
        <v>3410</v>
      </c>
      <c r="C1349">
        <v>2020</v>
      </c>
      <c r="D1349" t="s">
        <v>3397</v>
      </c>
      <c r="E1349" t="s">
        <v>3642</v>
      </c>
      <c r="F1349">
        <v>0</v>
      </c>
      <c r="G1349" t="s">
        <v>3642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 x14ac:dyDescent="0.3">
      <c r="A1350" t="s">
        <v>1964</v>
      </c>
      <c r="B1350" t="s">
        <v>3410</v>
      </c>
      <c r="C1350">
        <v>2020</v>
      </c>
      <c r="D1350" t="s">
        <v>3397</v>
      </c>
      <c r="E1350" t="s">
        <v>869</v>
      </c>
      <c r="F1350">
        <v>0</v>
      </c>
      <c r="G1350" t="s">
        <v>869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 x14ac:dyDescent="0.3">
      <c r="A1351" t="s">
        <v>4532</v>
      </c>
      <c r="B1351" t="s">
        <v>3410</v>
      </c>
      <c r="C1351">
        <v>2020</v>
      </c>
      <c r="D1351" t="s">
        <v>3411</v>
      </c>
      <c r="E1351" t="s">
        <v>3467</v>
      </c>
      <c r="F1351">
        <v>241</v>
      </c>
      <c r="G1351" t="s">
        <v>3467</v>
      </c>
      <c r="H1351">
        <v>3</v>
      </c>
      <c r="I1351">
        <v>0.37</v>
      </c>
      <c r="J1351">
        <v>0.37</v>
      </c>
      <c r="K1351">
        <v>0</v>
      </c>
      <c r="L1351">
        <v>0.75</v>
      </c>
    </row>
    <row r="1352" spans="1:12" x14ac:dyDescent="0.3">
      <c r="A1352" t="s">
        <v>4533</v>
      </c>
      <c r="B1352" t="s">
        <v>3410</v>
      </c>
      <c r="C1352">
        <v>2020</v>
      </c>
      <c r="D1352" t="s">
        <v>3411</v>
      </c>
      <c r="E1352" t="s">
        <v>3481</v>
      </c>
      <c r="F1352">
        <v>110</v>
      </c>
      <c r="G1352" t="s">
        <v>3481</v>
      </c>
      <c r="H1352">
        <v>2</v>
      </c>
      <c r="I1352">
        <v>0</v>
      </c>
      <c r="J1352">
        <v>0</v>
      </c>
      <c r="K1352">
        <v>0</v>
      </c>
      <c r="L1352">
        <v>0</v>
      </c>
    </row>
    <row r="1353" spans="1:12" x14ac:dyDescent="0.3">
      <c r="A1353" t="s">
        <v>4534</v>
      </c>
      <c r="B1353" t="s">
        <v>3410</v>
      </c>
      <c r="C1353">
        <v>2020</v>
      </c>
      <c r="D1353" t="s">
        <v>3414</v>
      </c>
      <c r="E1353" t="s">
        <v>3418</v>
      </c>
      <c r="F1353">
        <v>900</v>
      </c>
      <c r="G1353" t="s">
        <v>3418</v>
      </c>
      <c r="H1353">
        <v>10</v>
      </c>
      <c r="I1353">
        <v>0</v>
      </c>
      <c r="J1353">
        <v>0</v>
      </c>
      <c r="K1353">
        <v>0</v>
      </c>
      <c r="L1353">
        <v>0.2</v>
      </c>
    </row>
    <row r="1354" spans="1:12" x14ac:dyDescent="0.3">
      <c r="A1354" t="s">
        <v>4535</v>
      </c>
      <c r="B1354" t="s">
        <v>3410</v>
      </c>
      <c r="C1354">
        <v>2020</v>
      </c>
      <c r="D1354" t="s">
        <v>3414</v>
      </c>
      <c r="E1354" t="s">
        <v>870</v>
      </c>
      <c r="F1354">
        <v>90</v>
      </c>
      <c r="G1354" t="s">
        <v>870</v>
      </c>
      <c r="H1354">
        <v>1</v>
      </c>
      <c r="I1354">
        <v>0</v>
      </c>
      <c r="J1354">
        <v>0</v>
      </c>
      <c r="K1354">
        <v>0</v>
      </c>
      <c r="L1354">
        <v>0</v>
      </c>
    </row>
    <row r="1355" spans="1:12" x14ac:dyDescent="0.3">
      <c r="A1355" t="s">
        <v>4536</v>
      </c>
      <c r="B1355" t="s">
        <v>3410</v>
      </c>
      <c r="C1355">
        <v>2020</v>
      </c>
      <c r="D1355" t="s">
        <v>3414</v>
      </c>
      <c r="E1355" t="s">
        <v>3511</v>
      </c>
      <c r="F1355">
        <v>25</v>
      </c>
      <c r="G1355" t="s">
        <v>3511</v>
      </c>
      <c r="H1355">
        <v>1</v>
      </c>
      <c r="I1355">
        <v>0</v>
      </c>
      <c r="J1355">
        <v>0</v>
      </c>
      <c r="K1355">
        <v>0</v>
      </c>
      <c r="L1355">
        <v>0</v>
      </c>
    </row>
    <row r="1356" spans="1:12" x14ac:dyDescent="0.3">
      <c r="A1356" t="s">
        <v>4537</v>
      </c>
      <c r="B1356" t="s">
        <v>3410</v>
      </c>
      <c r="C1356">
        <v>2020</v>
      </c>
      <c r="D1356" t="s">
        <v>3411</v>
      </c>
      <c r="E1356" t="s">
        <v>3420</v>
      </c>
      <c r="F1356">
        <v>320</v>
      </c>
      <c r="G1356" t="s">
        <v>3420</v>
      </c>
      <c r="H1356">
        <v>8</v>
      </c>
      <c r="I1356">
        <v>0.28000000000000003</v>
      </c>
      <c r="J1356">
        <v>0</v>
      </c>
      <c r="K1356">
        <v>0.28000000000000003</v>
      </c>
      <c r="L1356">
        <v>0</v>
      </c>
    </row>
    <row r="1357" spans="1:12" x14ac:dyDescent="0.3">
      <c r="A1357" t="s">
        <v>4538</v>
      </c>
      <c r="B1357" t="s">
        <v>3410</v>
      </c>
      <c r="C1357">
        <v>2020</v>
      </c>
      <c r="D1357" t="s">
        <v>3414</v>
      </c>
      <c r="E1357" t="s">
        <v>3511</v>
      </c>
      <c r="F1357">
        <v>90</v>
      </c>
      <c r="G1357" t="s">
        <v>3511</v>
      </c>
      <c r="H1357">
        <v>1</v>
      </c>
      <c r="I1357">
        <v>0</v>
      </c>
      <c r="J1357">
        <v>0</v>
      </c>
      <c r="K1357">
        <v>0</v>
      </c>
      <c r="L1357">
        <v>0</v>
      </c>
    </row>
    <row r="1358" spans="1:12" x14ac:dyDescent="0.3">
      <c r="A1358" t="s">
        <v>4539</v>
      </c>
      <c r="B1358" t="s">
        <v>3410</v>
      </c>
      <c r="C1358">
        <v>2020</v>
      </c>
      <c r="D1358" t="s">
        <v>3416</v>
      </c>
      <c r="E1358" t="s">
        <v>3511</v>
      </c>
      <c r="F1358">
        <v>72</v>
      </c>
      <c r="G1358" t="s">
        <v>3511</v>
      </c>
      <c r="H1358">
        <v>1</v>
      </c>
      <c r="I1358">
        <v>0</v>
      </c>
      <c r="J1358">
        <v>0</v>
      </c>
      <c r="K1358">
        <v>0</v>
      </c>
      <c r="L1358">
        <v>0</v>
      </c>
    </row>
    <row r="1359" spans="1:12" x14ac:dyDescent="0.3">
      <c r="A1359" t="s">
        <v>4540</v>
      </c>
      <c r="B1359" t="s">
        <v>3410</v>
      </c>
      <c r="C1359">
        <v>2020</v>
      </c>
      <c r="D1359" t="s">
        <v>3414</v>
      </c>
      <c r="E1359" t="s">
        <v>3467</v>
      </c>
      <c r="F1359">
        <v>630</v>
      </c>
      <c r="G1359" t="s">
        <v>3467</v>
      </c>
      <c r="H1359">
        <v>7</v>
      </c>
      <c r="I1359">
        <v>0</v>
      </c>
      <c r="J1359">
        <v>0</v>
      </c>
      <c r="K1359">
        <v>0</v>
      </c>
      <c r="L1359">
        <v>0.28999999999999998</v>
      </c>
    </row>
    <row r="1360" spans="1:12" x14ac:dyDescent="0.3">
      <c r="A1360" t="s">
        <v>4541</v>
      </c>
      <c r="B1360" t="s">
        <v>3410</v>
      </c>
      <c r="C1360">
        <v>2020</v>
      </c>
      <c r="D1360" t="s">
        <v>3416</v>
      </c>
      <c r="E1360" t="s">
        <v>890</v>
      </c>
      <c r="F1360">
        <v>0</v>
      </c>
      <c r="G1360" t="s">
        <v>890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 x14ac:dyDescent="0.3">
      <c r="A1361" t="s">
        <v>4542</v>
      </c>
      <c r="B1361" t="s">
        <v>3410</v>
      </c>
      <c r="C1361">
        <v>2020</v>
      </c>
      <c r="D1361" t="s">
        <v>3414</v>
      </c>
      <c r="E1361" t="s">
        <v>3504</v>
      </c>
      <c r="F1361">
        <v>810</v>
      </c>
      <c r="G1361" t="s">
        <v>3504</v>
      </c>
      <c r="H1361">
        <v>9</v>
      </c>
      <c r="I1361">
        <v>0</v>
      </c>
      <c r="J1361">
        <v>0</v>
      </c>
      <c r="K1361">
        <v>0</v>
      </c>
      <c r="L1361">
        <v>0</v>
      </c>
    </row>
    <row r="1362" spans="1:12" x14ac:dyDescent="0.3">
      <c r="A1362" t="s">
        <v>4543</v>
      </c>
      <c r="B1362" t="s">
        <v>3410</v>
      </c>
      <c r="C1362">
        <v>2020</v>
      </c>
      <c r="D1362" t="s">
        <v>3414</v>
      </c>
      <c r="E1362" t="s">
        <v>876</v>
      </c>
      <c r="F1362">
        <v>0</v>
      </c>
      <c r="G1362" t="s">
        <v>876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2" x14ac:dyDescent="0.3">
      <c r="A1363" t="s">
        <v>4544</v>
      </c>
      <c r="B1363" t="s">
        <v>3410</v>
      </c>
      <c r="C1363">
        <v>2020</v>
      </c>
      <c r="D1363" t="s">
        <v>3414</v>
      </c>
      <c r="E1363" t="s">
        <v>876</v>
      </c>
      <c r="F1363">
        <v>240</v>
      </c>
      <c r="G1363" t="s">
        <v>876</v>
      </c>
      <c r="H1363">
        <v>3</v>
      </c>
      <c r="I1363">
        <v>0</v>
      </c>
      <c r="J1363">
        <v>0</v>
      </c>
      <c r="K1363">
        <v>0</v>
      </c>
      <c r="L1363">
        <v>0</v>
      </c>
    </row>
    <row r="1364" spans="1:12" x14ac:dyDescent="0.3">
      <c r="A1364" t="s">
        <v>4545</v>
      </c>
      <c r="B1364" t="s">
        <v>3410</v>
      </c>
      <c r="C1364">
        <v>2020</v>
      </c>
      <c r="D1364" t="s">
        <v>3414</v>
      </c>
      <c r="E1364" t="s">
        <v>860</v>
      </c>
      <c r="F1364">
        <v>727</v>
      </c>
      <c r="G1364" t="s">
        <v>860</v>
      </c>
      <c r="H1364">
        <v>9</v>
      </c>
      <c r="I1364">
        <v>0</v>
      </c>
      <c r="J1364">
        <v>0</v>
      </c>
      <c r="K1364">
        <v>0</v>
      </c>
      <c r="L1364">
        <v>0.25</v>
      </c>
    </row>
    <row r="1365" spans="1:12" x14ac:dyDescent="0.3">
      <c r="A1365" t="s">
        <v>4546</v>
      </c>
      <c r="B1365" t="s">
        <v>3410</v>
      </c>
      <c r="C1365">
        <v>2020</v>
      </c>
      <c r="D1365" t="s">
        <v>3416</v>
      </c>
      <c r="E1365" t="s">
        <v>3447</v>
      </c>
      <c r="F1365">
        <v>18</v>
      </c>
      <c r="G1365" t="s">
        <v>3447</v>
      </c>
      <c r="H1365">
        <v>2</v>
      </c>
      <c r="I1365">
        <v>0</v>
      </c>
      <c r="J1365">
        <v>0</v>
      </c>
      <c r="K1365">
        <v>0</v>
      </c>
      <c r="L1365">
        <v>0</v>
      </c>
    </row>
    <row r="1366" spans="1:12" x14ac:dyDescent="0.3">
      <c r="A1366" t="s">
        <v>4547</v>
      </c>
      <c r="B1366" t="s">
        <v>3410</v>
      </c>
      <c r="C1366">
        <v>2020</v>
      </c>
      <c r="D1366" t="s">
        <v>3397</v>
      </c>
      <c r="E1366" t="s">
        <v>3422</v>
      </c>
      <c r="F1366">
        <v>0</v>
      </c>
      <c r="G1366" t="s">
        <v>870</v>
      </c>
      <c r="H1366">
        <v>0</v>
      </c>
      <c r="I1366">
        <v>0</v>
      </c>
      <c r="J1366">
        <v>0</v>
      </c>
      <c r="K1366">
        <v>0</v>
      </c>
      <c r="L1366">
        <v>0</v>
      </c>
    </row>
    <row r="1367" spans="1:12" x14ac:dyDescent="0.3">
      <c r="A1367" t="s">
        <v>1085</v>
      </c>
      <c r="B1367" t="s">
        <v>3410</v>
      </c>
      <c r="C1367">
        <v>2020</v>
      </c>
      <c r="D1367" t="s">
        <v>3411</v>
      </c>
      <c r="E1367" t="s">
        <v>874</v>
      </c>
      <c r="F1367">
        <v>496</v>
      </c>
      <c r="G1367" t="s">
        <v>874</v>
      </c>
      <c r="H1367">
        <v>6</v>
      </c>
      <c r="I1367">
        <v>2.36</v>
      </c>
      <c r="J1367">
        <v>1.27</v>
      </c>
      <c r="K1367">
        <v>1.0900000000000001</v>
      </c>
      <c r="L1367">
        <v>0.36</v>
      </c>
    </row>
    <row r="1368" spans="1:12" x14ac:dyDescent="0.3">
      <c r="A1368" t="s">
        <v>4548</v>
      </c>
      <c r="B1368" t="s">
        <v>3410</v>
      </c>
      <c r="C1368">
        <v>2020</v>
      </c>
      <c r="D1368" t="s">
        <v>3414</v>
      </c>
      <c r="E1368" t="s">
        <v>3458</v>
      </c>
      <c r="F1368">
        <v>180</v>
      </c>
      <c r="G1368" t="s">
        <v>3458</v>
      </c>
      <c r="H1368">
        <v>2</v>
      </c>
      <c r="I1368">
        <v>0</v>
      </c>
      <c r="J1368">
        <v>0</v>
      </c>
      <c r="K1368">
        <v>0</v>
      </c>
      <c r="L1368">
        <v>0</v>
      </c>
    </row>
    <row r="1369" spans="1:12" x14ac:dyDescent="0.3">
      <c r="A1369" t="s">
        <v>4549</v>
      </c>
      <c r="B1369" t="s">
        <v>3410</v>
      </c>
      <c r="C1369">
        <v>2020</v>
      </c>
      <c r="D1369" t="s">
        <v>3414</v>
      </c>
      <c r="E1369" t="s">
        <v>3544</v>
      </c>
      <c r="F1369">
        <v>755</v>
      </c>
      <c r="G1369" t="s">
        <v>3544</v>
      </c>
      <c r="H1369">
        <v>9</v>
      </c>
      <c r="I1369">
        <v>0.12</v>
      </c>
      <c r="J1369">
        <v>0</v>
      </c>
      <c r="K1369">
        <v>0.12</v>
      </c>
      <c r="L1369">
        <v>0.24</v>
      </c>
    </row>
    <row r="1370" spans="1:12" x14ac:dyDescent="0.3">
      <c r="A1370" t="s">
        <v>2069</v>
      </c>
      <c r="B1370" t="s">
        <v>3410</v>
      </c>
      <c r="C1370">
        <v>2020</v>
      </c>
      <c r="D1370" t="s">
        <v>3414</v>
      </c>
      <c r="E1370" t="s">
        <v>860</v>
      </c>
      <c r="F1370">
        <v>890</v>
      </c>
      <c r="G1370" t="s">
        <v>860</v>
      </c>
      <c r="H1370">
        <v>10</v>
      </c>
      <c r="I1370">
        <v>0.1</v>
      </c>
      <c r="J1370">
        <v>0.1</v>
      </c>
      <c r="K1370">
        <v>0</v>
      </c>
      <c r="L1370">
        <v>0.2</v>
      </c>
    </row>
    <row r="1371" spans="1:12" x14ac:dyDescent="0.3">
      <c r="A1371" t="s">
        <v>4550</v>
      </c>
      <c r="B1371" t="s">
        <v>3410</v>
      </c>
      <c r="C1371">
        <v>2020</v>
      </c>
      <c r="D1371" t="s">
        <v>3414</v>
      </c>
      <c r="E1371" t="s">
        <v>860</v>
      </c>
      <c r="F1371">
        <v>0</v>
      </c>
      <c r="G1371" t="s">
        <v>860</v>
      </c>
      <c r="H1371">
        <v>0</v>
      </c>
      <c r="I1371">
        <v>0</v>
      </c>
      <c r="J1371">
        <v>0</v>
      </c>
      <c r="K1371">
        <v>0</v>
      </c>
      <c r="L1371">
        <v>0</v>
      </c>
    </row>
    <row r="1372" spans="1:12" x14ac:dyDescent="0.3">
      <c r="A1372" t="s">
        <v>4551</v>
      </c>
      <c r="B1372" t="s">
        <v>3410</v>
      </c>
      <c r="C1372">
        <v>2020</v>
      </c>
      <c r="D1372" t="s">
        <v>3416</v>
      </c>
      <c r="E1372" t="s">
        <v>3444</v>
      </c>
      <c r="F1372">
        <v>46</v>
      </c>
      <c r="G1372" t="s">
        <v>3444</v>
      </c>
      <c r="H1372">
        <v>1</v>
      </c>
      <c r="I1372">
        <v>0</v>
      </c>
      <c r="J1372">
        <v>0</v>
      </c>
      <c r="K1372">
        <v>0</v>
      </c>
      <c r="L1372">
        <v>0</v>
      </c>
    </row>
    <row r="1373" spans="1:12" x14ac:dyDescent="0.3">
      <c r="A1373" t="s">
        <v>4552</v>
      </c>
      <c r="B1373" t="s">
        <v>3410</v>
      </c>
      <c r="C1373">
        <v>2020</v>
      </c>
      <c r="D1373" t="s">
        <v>3414</v>
      </c>
      <c r="E1373" t="s">
        <v>893</v>
      </c>
      <c r="F1373">
        <v>180</v>
      </c>
      <c r="G1373" t="s">
        <v>893</v>
      </c>
      <c r="H1373">
        <v>3</v>
      </c>
      <c r="I1373">
        <v>0</v>
      </c>
      <c r="J1373">
        <v>0</v>
      </c>
      <c r="K1373">
        <v>0</v>
      </c>
      <c r="L1373">
        <v>0</v>
      </c>
    </row>
    <row r="1374" spans="1:12" x14ac:dyDescent="0.3">
      <c r="A1374" t="s">
        <v>2853</v>
      </c>
      <c r="B1374" t="s">
        <v>3410</v>
      </c>
      <c r="C1374">
        <v>2020</v>
      </c>
      <c r="D1374" t="s">
        <v>3411</v>
      </c>
      <c r="E1374" t="s">
        <v>876</v>
      </c>
      <c r="F1374">
        <v>203</v>
      </c>
      <c r="G1374" t="s">
        <v>876</v>
      </c>
      <c r="H1374">
        <v>6</v>
      </c>
      <c r="I1374">
        <v>0.89</v>
      </c>
      <c r="J1374">
        <v>0.44</v>
      </c>
      <c r="K1374">
        <v>0.44</v>
      </c>
      <c r="L1374">
        <v>0</v>
      </c>
    </row>
    <row r="1375" spans="1:12" x14ac:dyDescent="0.3">
      <c r="A1375" t="s">
        <v>163</v>
      </c>
      <c r="B1375" t="s">
        <v>3410</v>
      </c>
      <c r="C1375">
        <v>2020</v>
      </c>
      <c r="D1375" t="s">
        <v>3414</v>
      </c>
      <c r="E1375" t="s">
        <v>877</v>
      </c>
      <c r="F1375">
        <v>450</v>
      </c>
      <c r="G1375" t="s">
        <v>877</v>
      </c>
      <c r="H1375">
        <v>5</v>
      </c>
      <c r="I1375">
        <v>0.4</v>
      </c>
      <c r="J1375">
        <v>0.2</v>
      </c>
      <c r="K1375">
        <v>0.2</v>
      </c>
      <c r="L1375">
        <v>0.2</v>
      </c>
    </row>
    <row r="1376" spans="1:12" x14ac:dyDescent="0.3">
      <c r="A1376" t="s">
        <v>4553</v>
      </c>
      <c r="B1376" t="s">
        <v>3410</v>
      </c>
      <c r="C1376">
        <v>2020</v>
      </c>
      <c r="D1376" t="s">
        <v>3414</v>
      </c>
      <c r="E1376" t="s">
        <v>864</v>
      </c>
      <c r="F1376">
        <v>90</v>
      </c>
      <c r="G1376" t="s">
        <v>864</v>
      </c>
      <c r="H1376">
        <v>1</v>
      </c>
      <c r="I1376">
        <v>1</v>
      </c>
      <c r="J1376">
        <v>1</v>
      </c>
      <c r="K1376">
        <v>0</v>
      </c>
      <c r="L1376">
        <v>0</v>
      </c>
    </row>
    <row r="1377" spans="1:12" x14ac:dyDescent="0.3">
      <c r="A1377" t="s">
        <v>4554</v>
      </c>
      <c r="B1377" t="s">
        <v>3410</v>
      </c>
      <c r="C1377">
        <v>2020</v>
      </c>
      <c r="D1377" t="s">
        <v>3397</v>
      </c>
      <c r="E1377" t="s">
        <v>3415</v>
      </c>
      <c r="F1377">
        <v>0</v>
      </c>
      <c r="G1377" t="s">
        <v>3415</v>
      </c>
      <c r="H1377">
        <v>0</v>
      </c>
      <c r="I1377">
        <v>0</v>
      </c>
      <c r="J1377">
        <v>0</v>
      </c>
      <c r="K1377">
        <v>0</v>
      </c>
      <c r="L1377">
        <v>0</v>
      </c>
    </row>
    <row r="1378" spans="1:12" x14ac:dyDescent="0.3">
      <c r="A1378" t="s">
        <v>4555</v>
      </c>
      <c r="B1378" t="s">
        <v>3410</v>
      </c>
      <c r="C1378">
        <v>2020</v>
      </c>
      <c r="D1378" t="s">
        <v>3411</v>
      </c>
      <c r="E1378" t="s">
        <v>3527</v>
      </c>
      <c r="F1378">
        <v>289</v>
      </c>
      <c r="G1378" t="s">
        <v>3527</v>
      </c>
      <c r="H1378">
        <v>6</v>
      </c>
      <c r="I1378">
        <v>0.31</v>
      </c>
      <c r="J1378">
        <v>0.31</v>
      </c>
      <c r="K1378">
        <v>0</v>
      </c>
      <c r="L1378">
        <v>0</v>
      </c>
    </row>
    <row r="1379" spans="1:12" x14ac:dyDescent="0.3">
      <c r="A1379" t="s">
        <v>4556</v>
      </c>
      <c r="B1379" t="s">
        <v>3410</v>
      </c>
      <c r="C1379">
        <v>2020</v>
      </c>
      <c r="D1379" t="s">
        <v>3414</v>
      </c>
      <c r="E1379" t="s">
        <v>3415</v>
      </c>
      <c r="F1379">
        <v>366</v>
      </c>
      <c r="G1379" t="s">
        <v>3415</v>
      </c>
      <c r="H1379">
        <v>5</v>
      </c>
      <c r="I1379">
        <v>0.25</v>
      </c>
      <c r="J1379">
        <v>0</v>
      </c>
      <c r="K1379">
        <v>0.25</v>
      </c>
      <c r="L1379">
        <v>0.25</v>
      </c>
    </row>
    <row r="1380" spans="1:12" x14ac:dyDescent="0.3">
      <c r="A1380" t="s">
        <v>4557</v>
      </c>
      <c r="B1380" t="s">
        <v>3410</v>
      </c>
      <c r="C1380">
        <v>2020</v>
      </c>
      <c r="D1380" t="s">
        <v>3411</v>
      </c>
      <c r="E1380" t="s">
        <v>894</v>
      </c>
      <c r="F1380">
        <v>111</v>
      </c>
      <c r="G1380" t="s">
        <v>894</v>
      </c>
      <c r="H1380">
        <v>6</v>
      </c>
      <c r="I1380">
        <v>0.81</v>
      </c>
      <c r="J1380">
        <v>0</v>
      </c>
      <c r="K1380">
        <v>0.81</v>
      </c>
      <c r="L1380">
        <v>0.81</v>
      </c>
    </row>
    <row r="1381" spans="1:12" x14ac:dyDescent="0.3">
      <c r="A1381" t="s">
        <v>4558</v>
      </c>
      <c r="B1381" t="s">
        <v>3410</v>
      </c>
      <c r="C1381">
        <v>2020</v>
      </c>
      <c r="D1381" t="s">
        <v>3411</v>
      </c>
      <c r="E1381" t="s">
        <v>880</v>
      </c>
      <c r="F1381">
        <v>90</v>
      </c>
      <c r="G1381" t="s">
        <v>880</v>
      </c>
      <c r="H1381">
        <v>3</v>
      </c>
      <c r="I1381">
        <v>0</v>
      </c>
      <c r="J1381">
        <v>0</v>
      </c>
      <c r="K1381">
        <v>0</v>
      </c>
      <c r="L1381">
        <v>0</v>
      </c>
    </row>
    <row r="1382" spans="1:12" x14ac:dyDescent="0.3">
      <c r="A1382" t="s">
        <v>4559</v>
      </c>
      <c r="B1382" t="s">
        <v>3410</v>
      </c>
      <c r="C1382">
        <v>2020</v>
      </c>
      <c r="D1382" t="s">
        <v>3416</v>
      </c>
      <c r="E1382" t="s">
        <v>880</v>
      </c>
      <c r="F1382">
        <v>0</v>
      </c>
      <c r="G1382" t="s">
        <v>880</v>
      </c>
      <c r="H1382">
        <v>0</v>
      </c>
      <c r="I1382">
        <v>0</v>
      </c>
      <c r="J1382">
        <v>0</v>
      </c>
      <c r="K1382">
        <v>0</v>
      </c>
      <c r="L1382">
        <v>0</v>
      </c>
    </row>
    <row r="1383" spans="1:12" x14ac:dyDescent="0.3">
      <c r="A1383" t="s">
        <v>4560</v>
      </c>
      <c r="B1383" t="s">
        <v>3410</v>
      </c>
      <c r="C1383">
        <v>2020</v>
      </c>
      <c r="D1383" t="s">
        <v>3414</v>
      </c>
      <c r="E1383" t="s">
        <v>894</v>
      </c>
      <c r="F1383">
        <v>0</v>
      </c>
      <c r="G1383" t="s">
        <v>894</v>
      </c>
      <c r="H1383">
        <v>0</v>
      </c>
      <c r="I1383">
        <v>0</v>
      </c>
      <c r="J1383">
        <v>0</v>
      </c>
      <c r="K1383">
        <v>0</v>
      </c>
      <c r="L1383">
        <v>0</v>
      </c>
    </row>
    <row r="1384" spans="1:12" x14ac:dyDescent="0.3">
      <c r="A1384" t="s">
        <v>4561</v>
      </c>
      <c r="B1384" t="s">
        <v>3410</v>
      </c>
      <c r="C1384">
        <v>2020</v>
      </c>
      <c r="D1384" t="s">
        <v>3416</v>
      </c>
      <c r="E1384" t="s">
        <v>3514</v>
      </c>
      <c r="F1384">
        <v>640</v>
      </c>
      <c r="G1384" t="s">
        <v>3514</v>
      </c>
      <c r="H1384">
        <v>8</v>
      </c>
      <c r="I1384">
        <v>0</v>
      </c>
      <c r="J1384">
        <v>0</v>
      </c>
      <c r="K1384">
        <v>0</v>
      </c>
      <c r="L1384">
        <v>0.14000000000000001</v>
      </c>
    </row>
    <row r="1385" spans="1:12" x14ac:dyDescent="0.3">
      <c r="A1385" t="s">
        <v>4562</v>
      </c>
      <c r="B1385" t="s">
        <v>3410</v>
      </c>
      <c r="C1385">
        <v>2020</v>
      </c>
      <c r="D1385" t="s">
        <v>3416</v>
      </c>
      <c r="E1385" t="s">
        <v>3560</v>
      </c>
      <c r="F1385">
        <v>184</v>
      </c>
      <c r="G1385" t="s">
        <v>3560</v>
      </c>
      <c r="H1385">
        <v>3</v>
      </c>
      <c r="I1385">
        <v>0</v>
      </c>
      <c r="J1385">
        <v>0</v>
      </c>
      <c r="K1385">
        <v>0</v>
      </c>
      <c r="L1385">
        <v>0</v>
      </c>
    </row>
    <row r="1386" spans="1:12" x14ac:dyDescent="0.3">
      <c r="A1386" t="s">
        <v>4563</v>
      </c>
      <c r="B1386" t="s">
        <v>3410</v>
      </c>
      <c r="C1386">
        <v>2020</v>
      </c>
      <c r="D1386" t="s">
        <v>3414</v>
      </c>
      <c r="E1386" t="s">
        <v>886</v>
      </c>
      <c r="F1386">
        <v>180</v>
      </c>
      <c r="G1386" t="s">
        <v>886</v>
      </c>
      <c r="H1386">
        <v>3</v>
      </c>
      <c r="I1386">
        <v>0</v>
      </c>
      <c r="J1386">
        <v>0</v>
      </c>
      <c r="K1386">
        <v>0</v>
      </c>
      <c r="L1386">
        <v>0</v>
      </c>
    </row>
    <row r="1387" spans="1:12" x14ac:dyDescent="0.3">
      <c r="A1387" t="s">
        <v>4564</v>
      </c>
      <c r="B1387" t="s">
        <v>3410</v>
      </c>
      <c r="C1387">
        <v>2020</v>
      </c>
      <c r="D1387" t="s">
        <v>3416</v>
      </c>
      <c r="E1387" t="s">
        <v>864</v>
      </c>
      <c r="F1387">
        <v>5</v>
      </c>
      <c r="G1387" t="s">
        <v>864</v>
      </c>
      <c r="H1387">
        <v>1</v>
      </c>
      <c r="I1387">
        <v>0</v>
      </c>
      <c r="J1387">
        <v>0</v>
      </c>
      <c r="K1387">
        <v>0</v>
      </c>
      <c r="L1387">
        <v>0</v>
      </c>
    </row>
    <row r="1388" spans="1:12" x14ac:dyDescent="0.3">
      <c r="A1388" t="s">
        <v>4565</v>
      </c>
      <c r="B1388" t="s">
        <v>3410</v>
      </c>
      <c r="C1388">
        <v>2020</v>
      </c>
      <c r="D1388" t="s">
        <v>3414</v>
      </c>
      <c r="E1388" t="s">
        <v>3444</v>
      </c>
      <c r="F1388">
        <v>299</v>
      </c>
      <c r="G1388" t="s">
        <v>3444</v>
      </c>
      <c r="H1388">
        <v>4</v>
      </c>
      <c r="I1388">
        <v>0</v>
      </c>
      <c r="J1388">
        <v>0</v>
      </c>
      <c r="K1388">
        <v>0</v>
      </c>
      <c r="L1388">
        <v>0</v>
      </c>
    </row>
    <row r="1389" spans="1:12" x14ac:dyDescent="0.3">
      <c r="A1389" t="s">
        <v>4566</v>
      </c>
      <c r="B1389" t="s">
        <v>3410</v>
      </c>
      <c r="C1389">
        <v>2020</v>
      </c>
      <c r="D1389" t="s">
        <v>3416</v>
      </c>
      <c r="E1389" t="s">
        <v>3504</v>
      </c>
      <c r="F1389">
        <v>593</v>
      </c>
      <c r="G1389" t="s">
        <v>3504</v>
      </c>
      <c r="H1389">
        <v>8</v>
      </c>
      <c r="I1389">
        <v>0</v>
      </c>
      <c r="J1389">
        <v>0</v>
      </c>
      <c r="K1389">
        <v>0</v>
      </c>
      <c r="L1389">
        <v>0</v>
      </c>
    </row>
    <row r="1390" spans="1:12" x14ac:dyDescent="0.3">
      <c r="A1390" t="s">
        <v>75</v>
      </c>
      <c r="B1390" t="s">
        <v>3410</v>
      </c>
      <c r="C1390">
        <v>2020</v>
      </c>
      <c r="D1390" t="s">
        <v>3411</v>
      </c>
      <c r="E1390" t="s">
        <v>869</v>
      </c>
      <c r="F1390">
        <v>378</v>
      </c>
      <c r="G1390" t="s">
        <v>869</v>
      </c>
      <c r="H1390">
        <v>6</v>
      </c>
      <c r="I1390">
        <v>1.19</v>
      </c>
      <c r="J1390">
        <v>0.24</v>
      </c>
      <c r="K1390">
        <v>0.95</v>
      </c>
      <c r="L1390">
        <v>0.24</v>
      </c>
    </row>
    <row r="1391" spans="1:12" x14ac:dyDescent="0.3">
      <c r="A1391" t="s">
        <v>4567</v>
      </c>
      <c r="B1391" t="s">
        <v>3410</v>
      </c>
      <c r="C1391">
        <v>2020</v>
      </c>
      <c r="D1391" t="s">
        <v>3416</v>
      </c>
      <c r="E1391" t="s">
        <v>3458</v>
      </c>
      <c r="F1391">
        <v>155</v>
      </c>
      <c r="G1391" t="s">
        <v>3458</v>
      </c>
      <c r="H1391">
        <v>2</v>
      </c>
      <c r="I1391">
        <v>0</v>
      </c>
      <c r="J1391">
        <v>0</v>
      </c>
      <c r="K1391">
        <v>0</v>
      </c>
      <c r="L1391">
        <v>0.57999999999999996</v>
      </c>
    </row>
    <row r="1392" spans="1:12" x14ac:dyDescent="0.3">
      <c r="A1392" t="s">
        <v>4568</v>
      </c>
      <c r="B1392" t="s">
        <v>3410</v>
      </c>
      <c r="C1392">
        <v>2020</v>
      </c>
      <c r="D1392" t="s">
        <v>3414</v>
      </c>
      <c r="E1392" t="s">
        <v>3427</v>
      </c>
      <c r="F1392">
        <v>126</v>
      </c>
      <c r="G1392" t="s">
        <v>3427</v>
      </c>
      <c r="H1392">
        <v>2</v>
      </c>
      <c r="I1392">
        <v>0</v>
      </c>
      <c r="J1392">
        <v>0</v>
      </c>
      <c r="K1392">
        <v>0</v>
      </c>
      <c r="L1392">
        <v>0</v>
      </c>
    </row>
    <row r="1393" spans="1:12" x14ac:dyDescent="0.3">
      <c r="A1393" t="s">
        <v>4569</v>
      </c>
      <c r="B1393" t="s">
        <v>3410</v>
      </c>
      <c r="C1393">
        <v>2020</v>
      </c>
      <c r="D1393" t="s">
        <v>3414</v>
      </c>
      <c r="E1393" t="s">
        <v>3427</v>
      </c>
      <c r="F1393">
        <v>900</v>
      </c>
      <c r="G1393" t="s">
        <v>3427</v>
      </c>
      <c r="H1393">
        <v>10</v>
      </c>
      <c r="I1393">
        <v>0</v>
      </c>
      <c r="J1393">
        <v>0</v>
      </c>
      <c r="K1393">
        <v>0</v>
      </c>
      <c r="L1393">
        <v>0</v>
      </c>
    </row>
    <row r="1394" spans="1:12" x14ac:dyDescent="0.3">
      <c r="A1394" t="s">
        <v>4570</v>
      </c>
      <c r="B1394" t="s">
        <v>3410</v>
      </c>
      <c r="C1394">
        <v>2020</v>
      </c>
      <c r="D1394" t="s">
        <v>3416</v>
      </c>
      <c r="E1394" t="s">
        <v>3427</v>
      </c>
      <c r="F1394">
        <v>385</v>
      </c>
      <c r="G1394" t="s">
        <v>3427</v>
      </c>
      <c r="H1394">
        <v>8</v>
      </c>
      <c r="I1394">
        <v>0.47</v>
      </c>
      <c r="J1394">
        <v>0</v>
      </c>
      <c r="K1394">
        <v>0.47</v>
      </c>
      <c r="L1394">
        <v>0</v>
      </c>
    </row>
    <row r="1395" spans="1:12" x14ac:dyDescent="0.3">
      <c r="A1395" t="s">
        <v>4571</v>
      </c>
      <c r="B1395" t="s">
        <v>3410</v>
      </c>
      <c r="C1395">
        <v>2020</v>
      </c>
      <c r="D1395" t="s">
        <v>3414</v>
      </c>
      <c r="E1395" t="s">
        <v>3449</v>
      </c>
      <c r="F1395">
        <v>90</v>
      </c>
      <c r="G1395" t="s">
        <v>3449</v>
      </c>
      <c r="H1395">
        <v>1</v>
      </c>
      <c r="I1395">
        <v>0</v>
      </c>
      <c r="J1395">
        <v>0</v>
      </c>
      <c r="K1395">
        <v>0</v>
      </c>
      <c r="L1395">
        <v>0</v>
      </c>
    </row>
    <row r="1396" spans="1:12" x14ac:dyDescent="0.3">
      <c r="A1396" t="s">
        <v>4572</v>
      </c>
      <c r="B1396" t="s">
        <v>3410</v>
      </c>
      <c r="C1396">
        <v>2020</v>
      </c>
      <c r="D1396" t="s">
        <v>3416</v>
      </c>
      <c r="E1396" t="s">
        <v>3449</v>
      </c>
      <c r="F1396">
        <v>96</v>
      </c>
      <c r="G1396" t="s">
        <v>3449</v>
      </c>
      <c r="H1396">
        <v>2</v>
      </c>
      <c r="I1396">
        <v>0</v>
      </c>
      <c r="J1396">
        <v>0</v>
      </c>
      <c r="K1396">
        <v>0</v>
      </c>
      <c r="L1396">
        <v>0</v>
      </c>
    </row>
    <row r="1397" spans="1:12" x14ac:dyDescent="0.3">
      <c r="A1397" t="s">
        <v>4573</v>
      </c>
      <c r="B1397" t="s">
        <v>3410</v>
      </c>
      <c r="C1397">
        <v>2020</v>
      </c>
      <c r="D1397" t="s">
        <v>3416</v>
      </c>
      <c r="E1397" t="s">
        <v>3511</v>
      </c>
      <c r="F1397">
        <v>9</v>
      </c>
      <c r="G1397" t="s">
        <v>3511</v>
      </c>
      <c r="H1397">
        <v>1</v>
      </c>
      <c r="I1397">
        <v>0</v>
      </c>
      <c r="J1397">
        <v>0</v>
      </c>
      <c r="K1397">
        <v>0</v>
      </c>
      <c r="L1397">
        <v>0</v>
      </c>
    </row>
    <row r="1398" spans="1:12" x14ac:dyDescent="0.3">
      <c r="A1398" t="s">
        <v>4574</v>
      </c>
      <c r="B1398" t="s">
        <v>3410</v>
      </c>
      <c r="C1398">
        <v>2020</v>
      </c>
      <c r="D1398" t="s">
        <v>3416</v>
      </c>
      <c r="E1398" t="s">
        <v>3438</v>
      </c>
      <c r="F1398">
        <v>90</v>
      </c>
      <c r="G1398" t="s">
        <v>3438</v>
      </c>
      <c r="H1398">
        <v>1</v>
      </c>
      <c r="I1398">
        <v>0</v>
      </c>
      <c r="J1398">
        <v>0</v>
      </c>
      <c r="K1398">
        <v>0</v>
      </c>
      <c r="L1398">
        <v>1</v>
      </c>
    </row>
    <row r="1399" spans="1:12" x14ac:dyDescent="0.3">
      <c r="A1399" t="s">
        <v>4575</v>
      </c>
      <c r="B1399" t="s">
        <v>3410</v>
      </c>
      <c r="C1399">
        <v>2020</v>
      </c>
      <c r="D1399" t="s">
        <v>3414</v>
      </c>
      <c r="E1399" t="s">
        <v>895</v>
      </c>
      <c r="F1399">
        <v>450</v>
      </c>
      <c r="G1399" t="s">
        <v>895</v>
      </c>
      <c r="H1399">
        <v>5</v>
      </c>
      <c r="I1399">
        <v>0.2</v>
      </c>
      <c r="J1399">
        <v>0</v>
      </c>
      <c r="K1399">
        <v>0.2</v>
      </c>
      <c r="L1399">
        <v>0.6</v>
      </c>
    </row>
    <row r="1400" spans="1:12" x14ac:dyDescent="0.3">
      <c r="A1400" t="s">
        <v>4576</v>
      </c>
      <c r="B1400" t="s">
        <v>3410</v>
      </c>
      <c r="C1400">
        <v>2020</v>
      </c>
      <c r="D1400" t="s">
        <v>3416</v>
      </c>
      <c r="E1400" t="s">
        <v>3642</v>
      </c>
      <c r="F1400">
        <v>267</v>
      </c>
      <c r="G1400" t="s">
        <v>3642</v>
      </c>
      <c r="H1400">
        <v>3</v>
      </c>
      <c r="I1400">
        <v>0</v>
      </c>
      <c r="J1400">
        <v>0</v>
      </c>
      <c r="K1400">
        <v>0</v>
      </c>
      <c r="L1400">
        <v>0</v>
      </c>
    </row>
    <row r="1401" spans="1:12" x14ac:dyDescent="0.3">
      <c r="A1401" t="s">
        <v>4577</v>
      </c>
      <c r="B1401" t="s">
        <v>3410</v>
      </c>
      <c r="C1401">
        <v>2020</v>
      </c>
      <c r="D1401" t="s">
        <v>3397</v>
      </c>
      <c r="E1401" t="s">
        <v>3642</v>
      </c>
      <c r="F1401">
        <v>0</v>
      </c>
      <c r="G1401" t="s">
        <v>3642</v>
      </c>
      <c r="H1401">
        <v>0</v>
      </c>
      <c r="I1401">
        <v>0</v>
      </c>
      <c r="J1401">
        <v>0</v>
      </c>
      <c r="K1401">
        <v>0</v>
      </c>
      <c r="L1401">
        <v>0</v>
      </c>
    </row>
    <row r="1402" spans="1:12" x14ac:dyDescent="0.3">
      <c r="A1402" t="s">
        <v>4578</v>
      </c>
      <c r="B1402" t="s">
        <v>3410</v>
      </c>
      <c r="C1402">
        <v>2020</v>
      </c>
      <c r="D1402" t="s">
        <v>3416</v>
      </c>
      <c r="E1402" t="s">
        <v>3438</v>
      </c>
      <c r="F1402">
        <v>190</v>
      </c>
      <c r="G1402" t="s">
        <v>3438</v>
      </c>
      <c r="H1402">
        <v>6</v>
      </c>
      <c r="I1402">
        <v>0</v>
      </c>
      <c r="J1402">
        <v>0</v>
      </c>
      <c r="K1402">
        <v>0</v>
      </c>
      <c r="L1402">
        <v>0</v>
      </c>
    </row>
    <row r="1403" spans="1:12" x14ac:dyDescent="0.3">
      <c r="A1403" t="s">
        <v>4579</v>
      </c>
      <c r="B1403" t="s">
        <v>3410</v>
      </c>
      <c r="C1403">
        <v>2020</v>
      </c>
      <c r="D1403" t="s">
        <v>3416</v>
      </c>
      <c r="E1403" t="s">
        <v>878</v>
      </c>
      <c r="F1403">
        <v>0</v>
      </c>
      <c r="G1403" t="s">
        <v>878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 x14ac:dyDescent="0.3">
      <c r="A1404" t="s">
        <v>4580</v>
      </c>
      <c r="B1404" t="s">
        <v>3410</v>
      </c>
      <c r="C1404">
        <v>2020</v>
      </c>
      <c r="D1404" t="s">
        <v>3416</v>
      </c>
      <c r="E1404" t="s">
        <v>3461</v>
      </c>
      <c r="F1404">
        <v>60</v>
      </c>
      <c r="G1404" t="s">
        <v>867</v>
      </c>
      <c r="H1404">
        <v>2</v>
      </c>
      <c r="I1404">
        <v>1.5</v>
      </c>
      <c r="J1404">
        <v>1.5</v>
      </c>
      <c r="K1404">
        <v>0</v>
      </c>
      <c r="L1404">
        <v>0</v>
      </c>
    </row>
    <row r="1405" spans="1:12" x14ac:dyDescent="0.3">
      <c r="A1405" t="s">
        <v>2565</v>
      </c>
      <c r="B1405" t="s">
        <v>3410</v>
      </c>
      <c r="C1405">
        <v>2020</v>
      </c>
      <c r="D1405" t="s">
        <v>3414</v>
      </c>
      <c r="E1405" t="s">
        <v>884</v>
      </c>
      <c r="F1405">
        <v>610</v>
      </c>
      <c r="G1405" t="s">
        <v>884</v>
      </c>
      <c r="H1405">
        <v>8</v>
      </c>
      <c r="I1405">
        <v>0.15</v>
      </c>
      <c r="J1405">
        <v>0.15</v>
      </c>
      <c r="K1405">
        <v>0</v>
      </c>
      <c r="L1405">
        <v>0</v>
      </c>
    </row>
    <row r="1406" spans="1:12" x14ac:dyDescent="0.3">
      <c r="A1406" t="s">
        <v>2100</v>
      </c>
      <c r="B1406" t="s">
        <v>3410</v>
      </c>
      <c r="C1406">
        <v>2020</v>
      </c>
      <c r="D1406" t="s">
        <v>3397</v>
      </c>
      <c r="E1406" t="s">
        <v>889</v>
      </c>
      <c r="F1406">
        <v>0</v>
      </c>
      <c r="G1406" t="s">
        <v>889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 x14ac:dyDescent="0.3">
      <c r="A1407" t="s">
        <v>1110</v>
      </c>
      <c r="B1407" t="s">
        <v>3410</v>
      </c>
      <c r="C1407">
        <v>2020</v>
      </c>
      <c r="D1407" t="s">
        <v>3411</v>
      </c>
      <c r="E1407" t="s">
        <v>883</v>
      </c>
      <c r="F1407">
        <v>299</v>
      </c>
      <c r="G1407" t="s">
        <v>883</v>
      </c>
      <c r="H1407">
        <v>6</v>
      </c>
      <c r="I1407">
        <v>0.9</v>
      </c>
      <c r="J1407">
        <v>0.3</v>
      </c>
      <c r="K1407">
        <v>0.6</v>
      </c>
      <c r="L1407">
        <v>0</v>
      </c>
    </row>
    <row r="1408" spans="1:12" x14ac:dyDescent="0.3">
      <c r="A1408" t="s">
        <v>4581</v>
      </c>
      <c r="B1408" t="s">
        <v>3410</v>
      </c>
      <c r="C1408">
        <v>2020</v>
      </c>
      <c r="D1408" t="s">
        <v>3411</v>
      </c>
      <c r="E1408" t="s">
        <v>3481</v>
      </c>
      <c r="F1408">
        <v>21</v>
      </c>
      <c r="G1408" t="s">
        <v>3481</v>
      </c>
      <c r="H1408">
        <v>1</v>
      </c>
      <c r="I1408">
        <v>0</v>
      </c>
      <c r="J1408">
        <v>0</v>
      </c>
      <c r="K1408">
        <v>0</v>
      </c>
      <c r="L1408">
        <v>0</v>
      </c>
    </row>
    <row r="1409" spans="1:12" x14ac:dyDescent="0.3">
      <c r="A1409" t="s">
        <v>4582</v>
      </c>
      <c r="B1409" t="s">
        <v>3410</v>
      </c>
      <c r="C1409">
        <v>2020</v>
      </c>
      <c r="D1409" t="s">
        <v>3414</v>
      </c>
      <c r="E1409" t="s">
        <v>3481</v>
      </c>
      <c r="F1409">
        <v>180</v>
      </c>
      <c r="G1409" t="s">
        <v>3481</v>
      </c>
      <c r="H1409">
        <v>2</v>
      </c>
      <c r="I1409">
        <v>0</v>
      </c>
      <c r="J1409">
        <v>0</v>
      </c>
      <c r="K1409">
        <v>0</v>
      </c>
      <c r="L1409">
        <v>0</v>
      </c>
    </row>
    <row r="1410" spans="1:12" x14ac:dyDescent="0.3">
      <c r="A1410" t="s">
        <v>4583</v>
      </c>
      <c r="B1410" t="s">
        <v>3410</v>
      </c>
      <c r="C1410">
        <v>2020</v>
      </c>
      <c r="D1410" t="s">
        <v>3414</v>
      </c>
      <c r="E1410" t="s">
        <v>868</v>
      </c>
      <c r="F1410">
        <v>0</v>
      </c>
      <c r="G1410" t="s">
        <v>868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 x14ac:dyDescent="0.3">
      <c r="A1411" t="s">
        <v>2238</v>
      </c>
      <c r="B1411" t="s">
        <v>3410</v>
      </c>
      <c r="C1411">
        <v>2020</v>
      </c>
      <c r="D1411" t="s">
        <v>3416</v>
      </c>
      <c r="E1411" t="s">
        <v>878</v>
      </c>
      <c r="F1411">
        <v>22</v>
      </c>
      <c r="G1411" t="s">
        <v>878</v>
      </c>
      <c r="H1411">
        <v>4</v>
      </c>
      <c r="I1411">
        <v>0</v>
      </c>
      <c r="J1411">
        <v>0</v>
      </c>
      <c r="K1411">
        <v>0</v>
      </c>
      <c r="L1411">
        <v>0</v>
      </c>
    </row>
    <row r="1412" spans="1:12" x14ac:dyDescent="0.3">
      <c r="A1412" t="s">
        <v>4584</v>
      </c>
      <c r="B1412" t="s">
        <v>3410</v>
      </c>
      <c r="C1412">
        <v>2020</v>
      </c>
      <c r="D1412" t="s">
        <v>3414</v>
      </c>
      <c r="E1412" t="s">
        <v>3438</v>
      </c>
      <c r="F1412">
        <v>0</v>
      </c>
      <c r="G1412" t="s">
        <v>3438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 x14ac:dyDescent="0.3">
      <c r="A1413" t="s">
        <v>4585</v>
      </c>
      <c r="B1413" t="s">
        <v>3410</v>
      </c>
      <c r="C1413">
        <v>2020</v>
      </c>
      <c r="D1413" t="s">
        <v>3397</v>
      </c>
      <c r="E1413" t="s">
        <v>3432</v>
      </c>
      <c r="F1413">
        <v>345</v>
      </c>
      <c r="G1413" t="s">
        <v>3432</v>
      </c>
      <c r="H1413">
        <v>4</v>
      </c>
      <c r="I1413">
        <v>0</v>
      </c>
      <c r="J1413">
        <v>0</v>
      </c>
      <c r="K1413">
        <v>0</v>
      </c>
      <c r="L1413">
        <v>0</v>
      </c>
    </row>
    <row r="1414" spans="1:12" x14ac:dyDescent="0.3">
      <c r="A1414" t="s">
        <v>4586</v>
      </c>
      <c r="B1414" t="s">
        <v>3410</v>
      </c>
      <c r="C1414">
        <v>2020</v>
      </c>
      <c r="D1414" t="s">
        <v>3416</v>
      </c>
      <c r="E1414" t="s">
        <v>3438</v>
      </c>
      <c r="F1414">
        <v>0</v>
      </c>
      <c r="G1414" t="s">
        <v>3438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12" x14ac:dyDescent="0.3">
      <c r="A1415" t="s">
        <v>4587</v>
      </c>
      <c r="B1415" t="s">
        <v>3410</v>
      </c>
      <c r="C1415">
        <v>2020</v>
      </c>
      <c r="D1415" t="s">
        <v>3414</v>
      </c>
      <c r="E1415" t="s">
        <v>3438</v>
      </c>
      <c r="F1415">
        <v>90</v>
      </c>
      <c r="G1415" t="s">
        <v>3438</v>
      </c>
      <c r="H1415">
        <v>1</v>
      </c>
      <c r="I1415">
        <v>0</v>
      </c>
      <c r="J1415">
        <v>0</v>
      </c>
      <c r="K1415">
        <v>0</v>
      </c>
      <c r="L1415">
        <v>0</v>
      </c>
    </row>
    <row r="1416" spans="1:12" x14ac:dyDescent="0.3">
      <c r="A1416" t="s">
        <v>4588</v>
      </c>
      <c r="B1416" t="s">
        <v>3410</v>
      </c>
      <c r="C1416">
        <v>2020</v>
      </c>
      <c r="D1416" t="s">
        <v>3411</v>
      </c>
      <c r="E1416" t="s">
        <v>880</v>
      </c>
      <c r="F1416">
        <v>8</v>
      </c>
      <c r="G1416" t="s">
        <v>880</v>
      </c>
      <c r="H1416">
        <v>1</v>
      </c>
      <c r="I1416">
        <v>0</v>
      </c>
      <c r="J1416">
        <v>0</v>
      </c>
      <c r="K1416">
        <v>0</v>
      </c>
      <c r="L1416">
        <v>0</v>
      </c>
    </row>
    <row r="1417" spans="1:12" x14ac:dyDescent="0.3">
      <c r="A1417" t="s">
        <v>4589</v>
      </c>
      <c r="B1417" t="s">
        <v>3410</v>
      </c>
      <c r="C1417">
        <v>2020</v>
      </c>
      <c r="D1417" t="s">
        <v>3414</v>
      </c>
      <c r="E1417" t="s">
        <v>894</v>
      </c>
      <c r="F1417">
        <v>810</v>
      </c>
      <c r="G1417" t="s">
        <v>894</v>
      </c>
      <c r="H1417">
        <v>9</v>
      </c>
      <c r="I1417">
        <v>0</v>
      </c>
      <c r="J1417">
        <v>0</v>
      </c>
      <c r="K1417">
        <v>0</v>
      </c>
      <c r="L1417">
        <v>0.22</v>
      </c>
    </row>
    <row r="1418" spans="1:12" x14ac:dyDescent="0.3">
      <c r="A1418" t="s">
        <v>4590</v>
      </c>
      <c r="B1418" t="s">
        <v>3410</v>
      </c>
      <c r="C1418">
        <v>2020</v>
      </c>
      <c r="D1418" t="s">
        <v>3411</v>
      </c>
      <c r="E1418" t="s">
        <v>3441</v>
      </c>
      <c r="F1418">
        <v>0</v>
      </c>
      <c r="G1418" t="s">
        <v>3442</v>
      </c>
      <c r="H1418">
        <v>0</v>
      </c>
      <c r="I1418">
        <v>0</v>
      </c>
      <c r="J1418">
        <v>0</v>
      </c>
      <c r="K1418">
        <v>0</v>
      </c>
      <c r="L1418">
        <v>0</v>
      </c>
    </row>
    <row r="1419" spans="1:12" x14ac:dyDescent="0.3">
      <c r="A1419" t="s">
        <v>4591</v>
      </c>
      <c r="B1419" t="s">
        <v>3410</v>
      </c>
      <c r="C1419">
        <v>2020</v>
      </c>
      <c r="D1419" t="s">
        <v>3416</v>
      </c>
      <c r="E1419" t="s">
        <v>878</v>
      </c>
      <c r="F1419">
        <v>0</v>
      </c>
      <c r="G1419" t="s">
        <v>878</v>
      </c>
      <c r="H1419">
        <v>1</v>
      </c>
      <c r="I1419">
        <v>0</v>
      </c>
      <c r="J1419">
        <v>0</v>
      </c>
      <c r="K1419">
        <v>0</v>
      </c>
      <c r="L1419">
        <v>0</v>
      </c>
    </row>
    <row r="1420" spans="1:12" x14ac:dyDescent="0.3">
      <c r="A1420" t="s">
        <v>3148</v>
      </c>
      <c r="B1420" t="s">
        <v>3410</v>
      </c>
      <c r="C1420">
        <v>2020</v>
      </c>
      <c r="D1420" t="s">
        <v>3416</v>
      </c>
      <c r="E1420" t="s">
        <v>3438</v>
      </c>
      <c r="F1420">
        <v>0</v>
      </c>
      <c r="G1420" t="s">
        <v>3438</v>
      </c>
      <c r="H1420">
        <v>0</v>
      </c>
      <c r="I1420">
        <v>0</v>
      </c>
      <c r="J1420">
        <v>0</v>
      </c>
      <c r="K1420">
        <v>0</v>
      </c>
      <c r="L1420">
        <v>0</v>
      </c>
    </row>
    <row r="1421" spans="1:12" x14ac:dyDescent="0.3">
      <c r="A1421" t="s">
        <v>4592</v>
      </c>
      <c r="B1421" t="s">
        <v>3410</v>
      </c>
      <c r="C1421">
        <v>2020</v>
      </c>
      <c r="D1421" t="s">
        <v>3411</v>
      </c>
      <c r="E1421" t="s">
        <v>3544</v>
      </c>
      <c r="F1421">
        <v>540</v>
      </c>
      <c r="G1421" t="s">
        <v>3544</v>
      </c>
      <c r="H1421">
        <v>6</v>
      </c>
      <c r="I1421">
        <v>0.5</v>
      </c>
      <c r="J1421">
        <v>0.17</v>
      </c>
      <c r="K1421">
        <v>0.33</v>
      </c>
      <c r="L1421">
        <v>0.17</v>
      </c>
    </row>
    <row r="1422" spans="1:12" x14ac:dyDescent="0.3">
      <c r="A1422" t="s">
        <v>4593</v>
      </c>
      <c r="B1422" t="s">
        <v>3410</v>
      </c>
      <c r="C1422">
        <v>2020</v>
      </c>
      <c r="D1422" t="s">
        <v>3414</v>
      </c>
      <c r="E1422" t="s">
        <v>3560</v>
      </c>
      <c r="F1422">
        <v>81</v>
      </c>
      <c r="G1422" t="s">
        <v>3560</v>
      </c>
      <c r="H1422">
        <v>1</v>
      </c>
      <c r="I1422">
        <v>0</v>
      </c>
      <c r="J1422">
        <v>0</v>
      </c>
      <c r="K1422">
        <v>0</v>
      </c>
      <c r="L1422">
        <v>0</v>
      </c>
    </row>
    <row r="1423" spans="1:12" x14ac:dyDescent="0.3">
      <c r="A1423" t="s">
        <v>4594</v>
      </c>
      <c r="B1423" t="s">
        <v>3410</v>
      </c>
      <c r="C1423">
        <v>2020</v>
      </c>
      <c r="D1423" t="s">
        <v>3416</v>
      </c>
      <c r="E1423" t="s">
        <v>3422</v>
      </c>
      <c r="F1423">
        <v>0</v>
      </c>
      <c r="G1423" t="s">
        <v>3422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 x14ac:dyDescent="0.3">
      <c r="A1424" t="s">
        <v>4595</v>
      </c>
      <c r="B1424" t="s">
        <v>3410</v>
      </c>
      <c r="C1424">
        <v>2020</v>
      </c>
      <c r="D1424" t="s">
        <v>3416</v>
      </c>
      <c r="E1424" t="s">
        <v>3441</v>
      </c>
      <c r="F1424">
        <v>751</v>
      </c>
      <c r="G1424" t="s">
        <v>3442</v>
      </c>
      <c r="H1424">
        <v>9</v>
      </c>
      <c r="I1424">
        <v>0.48</v>
      </c>
      <c r="J1424">
        <v>0.12</v>
      </c>
      <c r="K1424">
        <v>0.36</v>
      </c>
      <c r="L1424">
        <v>0.48</v>
      </c>
    </row>
    <row r="1425" spans="1:12" x14ac:dyDescent="0.3">
      <c r="A1425" t="s">
        <v>4596</v>
      </c>
      <c r="B1425" t="s">
        <v>3410</v>
      </c>
      <c r="C1425">
        <v>2020</v>
      </c>
      <c r="D1425" t="s">
        <v>3397</v>
      </c>
      <c r="E1425" t="s">
        <v>3444</v>
      </c>
      <c r="F1425">
        <v>0</v>
      </c>
      <c r="G1425" t="s">
        <v>3444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 x14ac:dyDescent="0.3">
      <c r="A1426" t="s">
        <v>4597</v>
      </c>
      <c r="B1426" t="s">
        <v>3410</v>
      </c>
      <c r="C1426">
        <v>2020</v>
      </c>
      <c r="D1426" t="s">
        <v>3416</v>
      </c>
      <c r="E1426" t="s">
        <v>3432</v>
      </c>
      <c r="F1426">
        <v>180</v>
      </c>
      <c r="G1426" t="s">
        <v>3432</v>
      </c>
      <c r="H1426">
        <v>2</v>
      </c>
      <c r="I1426">
        <v>0</v>
      </c>
      <c r="J1426">
        <v>0</v>
      </c>
      <c r="K1426">
        <v>0</v>
      </c>
      <c r="L1426">
        <v>0</v>
      </c>
    </row>
    <row r="1427" spans="1:12" x14ac:dyDescent="0.3">
      <c r="A1427" t="s">
        <v>4598</v>
      </c>
      <c r="B1427" t="s">
        <v>3410</v>
      </c>
      <c r="C1427">
        <v>2020</v>
      </c>
      <c r="D1427" t="s">
        <v>3411</v>
      </c>
      <c r="E1427" t="s">
        <v>3444</v>
      </c>
      <c r="F1427">
        <v>591</v>
      </c>
      <c r="G1427" t="s">
        <v>3444</v>
      </c>
      <c r="H1427">
        <v>7</v>
      </c>
      <c r="I1427">
        <v>0</v>
      </c>
      <c r="J1427">
        <v>0</v>
      </c>
      <c r="K1427">
        <v>0</v>
      </c>
      <c r="L1427">
        <v>0.46</v>
      </c>
    </row>
    <row r="1428" spans="1:12" x14ac:dyDescent="0.3">
      <c r="A1428" t="s">
        <v>4599</v>
      </c>
      <c r="B1428" t="s">
        <v>3410</v>
      </c>
      <c r="C1428">
        <v>2020</v>
      </c>
      <c r="D1428" t="s">
        <v>3414</v>
      </c>
      <c r="E1428" t="s">
        <v>3544</v>
      </c>
      <c r="F1428">
        <v>0</v>
      </c>
      <c r="G1428" t="s">
        <v>864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 x14ac:dyDescent="0.3">
      <c r="A1429" t="s">
        <v>4600</v>
      </c>
      <c r="B1429" t="s">
        <v>3410</v>
      </c>
      <c r="C1429">
        <v>2020</v>
      </c>
      <c r="D1429" t="s">
        <v>3416</v>
      </c>
      <c r="E1429" t="s">
        <v>894</v>
      </c>
      <c r="F1429">
        <v>32</v>
      </c>
      <c r="G1429" t="s">
        <v>894</v>
      </c>
      <c r="H1429">
        <v>2</v>
      </c>
      <c r="I1429">
        <v>0</v>
      </c>
      <c r="J1429">
        <v>0</v>
      </c>
      <c r="K1429">
        <v>0</v>
      </c>
      <c r="L1429">
        <v>2.81</v>
      </c>
    </row>
    <row r="1430" spans="1:12" x14ac:dyDescent="0.3">
      <c r="A1430" t="s">
        <v>4601</v>
      </c>
      <c r="B1430" t="s">
        <v>3410</v>
      </c>
      <c r="C1430">
        <v>2020</v>
      </c>
      <c r="D1430" t="s">
        <v>3411</v>
      </c>
      <c r="E1430" t="s">
        <v>878</v>
      </c>
      <c r="F1430">
        <v>12</v>
      </c>
      <c r="G1430" t="s">
        <v>878</v>
      </c>
      <c r="H1430">
        <v>2</v>
      </c>
      <c r="I1430">
        <v>0</v>
      </c>
      <c r="J1430">
        <v>0</v>
      </c>
      <c r="K1430">
        <v>0</v>
      </c>
      <c r="L1430">
        <v>0</v>
      </c>
    </row>
    <row r="1431" spans="1:12" x14ac:dyDescent="0.3">
      <c r="A1431" t="s">
        <v>4602</v>
      </c>
      <c r="B1431" t="s">
        <v>3410</v>
      </c>
      <c r="C1431">
        <v>2020</v>
      </c>
      <c r="D1431" t="s">
        <v>3416</v>
      </c>
      <c r="E1431" t="s">
        <v>3530</v>
      </c>
      <c r="F1431">
        <v>450</v>
      </c>
      <c r="G1431" t="s">
        <v>3530</v>
      </c>
      <c r="H1431">
        <v>5</v>
      </c>
      <c r="I1431">
        <v>0.2</v>
      </c>
      <c r="J1431">
        <v>0.2</v>
      </c>
      <c r="K1431">
        <v>0</v>
      </c>
      <c r="L1431">
        <v>0.4</v>
      </c>
    </row>
    <row r="1432" spans="1:12" x14ac:dyDescent="0.3">
      <c r="A1432" t="s">
        <v>4603</v>
      </c>
      <c r="B1432" t="s">
        <v>3410</v>
      </c>
      <c r="C1432">
        <v>2020</v>
      </c>
      <c r="D1432" t="s">
        <v>3416</v>
      </c>
      <c r="E1432" t="s">
        <v>3435</v>
      </c>
      <c r="F1432">
        <v>232</v>
      </c>
      <c r="G1432" t="s">
        <v>3435</v>
      </c>
      <c r="H1432">
        <v>3</v>
      </c>
      <c r="I1432">
        <v>0</v>
      </c>
      <c r="J1432">
        <v>0</v>
      </c>
      <c r="K1432">
        <v>0</v>
      </c>
      <c r="L1432">
        <v>0.39</v>
      </c>
    </row>
    <row r="1433" spans="1:12" x14ac:dyDescent="0.3">
      <c r="A1433" t="s">
        <v>4604</v>
      </c>
      <c r="B1433" t="s">
        <v>3410</v>
      </c>
      <c r="C1433">
        <v>2020</v>
      </c>
      <c r="D1433" t="s">
        <v>3416</v>
      </c>
      <c r="E1433" t="s">
        <v>3509</v>
      </c>
      <c r="F1433">
        <v>85</v>
      </c>
      <c r="G1433" t="s">
        <v>3509</v>
      </c>
      <c r="H1433">
        <v>3</v>
      </c>
      <c r="I1433">
        <v>0</v>
      </c>
      <c r="J1433">
        <v>0</v>
      </c>
      <c r="K1433">
        <v>0</v>
      </c>
      <c r="L1433">
        <v>0</v>
      </c>
    </row>
    <row r="1434" spans="1:12" x14ac:dyDescent="0.3">
      <c r="A1434" t="s">
        <v>4605</v>
      </c>
      <c r="B1434" t="s">
        <v>3410</v>
      </c>
      <c r="C1434">
        <v>2020</v>
      </c>
      <c r="D1434" t="s">
        <v>3416</v>
      </c>
      <c r="E1434" t="s">
        <v>3536</v>
      </c>
      <c r="F1434">
        <v>21</v>
      </c>
      <c r="G1434" t="s">
        <v>3536</v>
      </c>
      <c r="H1434">
        <v>1</v>
      </c>
      <c r="I1434">
        <v>0</v>
      </c>
      <c r="J1434">
        <v>0</v>
      </c>
      <c r="K1434">
        <v>0</v>
      </c>
      <c r="L1434">
        <v>0</v>
      </c>
    </row>
    <row r="1435" spans="1:12" x14ac:dyDescent="0.3">
      <c r="A1435" t="s">
        <v>4606</v>
      </c>
      <c r="B1435" t="s">
        <v>3410</v>
      </c>
      <c r="C1435">
        <v>2020</v>
      </c>
      <c r="D1435" t="s">
        <v>3411</v>
      </c>
      <c r="E1435" t="s">
        <v>861</v>
      </c>
      <c r="F1435">
        <v>180</v>
      </c>
      <c r="G1435" t="s">
        <v>861</v>
      </c>
      <c r="H1435">
        <v>2</v>
      </c>
      <c r="I1435">
        <v>1</v>
      </c>
      <c r="J1435">
        <v>0</v>
      </c>
      <c r="K1435">
        <v>1</v>
      </c>
      <c r="L1435">
        <v>0</v>
      </c>
    </row>
    <row r="1436" spans="1:12" x14ac:dyDescent="0.3">
      <c r="A1436" t="s">
        <v>4607</v>
      </c>
      <c r="B1436" t="s">
        <v>3410</v>
      </c>
      <c r="C1436">
        <v>2020</v>
      </c>
      <c r="D1436" t="s">
        <v>3414</v>
      </c>
      <c r="E1436" t="s">
        <v>3418</v>
      </c>
      <c r="F1436">
        <v>900</v>
      </c>
      <c r="G1436" t="s">
        <v>3418</v>
      </c>
      <c r="H1436">
        <v>10</v>
      </c>
      <c r="I1436">
        <v>0</v>
      </c>
      <c r="J1436">
        <v>0</v>
      </c>
      <c r="K1436">
        <v>0</v>
      </c>
      <c r="L1436">
        <v>0.1</v>
      </c>
    </row>
    <row r="1437" spans="1:12" x14ac:dyDescent="0.3">
      <c r="A1437" t="s">
        <v>4608</v>
      </c>
      <c r="B1437" t="s">
        <v>3410</v>
      </c>
      <c r="C1437">
        <v>2020</v>
      </c>
      <c r="D1437" t="s">
        <v>3414</v>
      </c>
      <c r="E1437" t="s">
        <v>3432</v>
      </c>
      <c r="F1437">
        <v>44</v>
      </c>
      <c r="G1437" t="s">
        <v>3432</v>
      </c>
      <c r="H1437">
        <v>1</v>
      </c>
      <c r="I1437">
        <v>0</v>
      </c>
      <c r="J1437">
        <v>0</v>
      </c>
      <c r="K1437">
        <v>0</v>
      </c>
      <c r="L1437">
        <v>0</v>
      </c>
    </row>
    <row r="1438" spans="1:12" x14ac:dyDescent="0.3">
      <c r="A1438" t="s">
        <v>4609</v>
      </c>
      <c r="B1438" t="s">
        <v>3410</v>
      </c>
      <c r="C1438">
        <v>2020</v>
      </c>
      <c r="D1438" t="s">
        <v>3416</v>
      </c>
      <c r="E1438" t="s">
        <v>3509</v>
      </c>
      <c r="F1438">
        <v>-26</v>
      </c>
      <c r="G1438" t="s">
        <v>3509</v>
      </c>
      <c r="H1438">
        <v>1</v>
      </c>
      <c r="I1438">
        <v>0</v>
      </c>
      <c r="J1438">
        <v>0</v>
      </c>
      <c r="K1438">
        <v>0</v>
      </c>
      <c r="L1438">
        <v>0</v>
      </c>
    </row>
    <row r="1439" spans="1:12" x14ac:dyDescent="0.3">
      <c r="A1439" t="s">
        <v>43</v>
      </c>
      <c r="B1439" t="s">
        <v>3410</v>
      </c>
      <c r="C1439">
        <v>2020</v>
      </c>
      <c r="D1439" t="s">
        <v>3416</v>
      </c>
      <c r="E1439" t="s">
        <v>889</v>
      </c>
      <c r="F1439">
        <v>476</v>
      </c>
      <c r="G1439" t="s">
        <v>889</v>
      </c>
      <c r="H1439">
        <v>7</v>
      </c>
      <c r="I1439">
        <v>0</v>
      </c>
      <c r="J1439">
        <v>0</v>
      </c>
      <c r="K1439">
        <v>0</v>
      </c>
      <c r="L1439">
        <v>0</v>
      </c>
    </row>
    <row r="1440" spans="1:12" x14ac:dyDescent="0.3">
      <c r="A1440" t="s">
        <v>4610</v>
      </c>
      <c r="B1440" t="s">
        <v>3410</v>
      </c>
      <c r="C1440">
        <v>2020</v>
      </c>
      <c r="D1440" t="s">
        <v>3411</v>
      </c>
      <c r="E1440" t="s">
        <v>884</v>
      </c>
      <c r="F1440">
        <v>90</v>
      </c>
      <c r="G1440" t="s">
        <v>884</v>
      </c>
      <c r="H1440">
        <v>1</v>
      </c>
      <c r="I1440">
        <v>0</v>
      </c>
      <c r="J1440">
        <v>0</v>
      </c>
      <c r="K1440">
        <v>0</v>
      </c>
      <c r="L1440">
        <v>0</v>
      </c>
    </row>
    <row r="1441" spans="1:12" x14ac:dyDescent="0.3">
      <c r="A1441" t="s">
        <v>4611</v>
      </c>
      <c r="B1441" t="s">
        <v>3410</v>
      </c>
      <c r="C1441">
        <v>2020</v>
      </c>
      <c r="D1441" t="s">
        <v>3416</v>
      </c>
      <c r="E1441" t="s">
        <v>3441</v>
      </c>
      <c r="F1441">
        <v>516</v>
      </c>
      <c r="G1441" t="s">
        <v>3442</v>
      </c>
      <c r="H1441">
        <v>7</v>
      </c>
      <c r="I1441">
        <v>0.17</v>
      </c>
      <c r="J1441">
        <v>0.17</v>
      </c>
      <c r="K1441">
        <v>0</v>
      </c>
      <c r="L1441">
        <v>0.35</v>
      </c>
    </row>
    <row r="1442" spans="1:12" x14ac:dyDescent="0.3">
      <c r="A1442" t="s">
        <v>4612</v>
      </c>
      <c r="B1442" t="s">
        <v>3410</v>
      </c>
      <c r="C1442">
        <v>2020</v>
      </c>
      <c r="D1442" t="s">
        <v>3411</v>
      </c>
      <c r="E1442" t="s">
        <v>3536</v>
      </c>
      <c r="F1442">
        <v>691</v>
      </c>
      <c r="G1442" t="s">
        <v>3536</v>
      </c>
      <c r="H1442">
        <v>9</v>
      </c>
      <c r="I1442">
        <v>0.78</v>
      </c>
      <c r="J1442">
        <v>0.26</v>
      </c>
      <c r="K1442">
        <v>0.52</v>
      </c>
      <c r="L1442">
        <v>0.39</v>
      </c>
    </row>
    <row r="1443" spans="1:12" x14ac:dyDescent="0.3">
      <c r="A1443" t="s">
        <v>4613</v>
      </c>
      <c r="B1443" t="s">
        <v>3410</v>
      </c>
      <c r="C1443">
        <v>2020</v>
      </c>
      <c r="D1443" t="s">
        <v>3416</v>
      </c>
      <c r="E1443" t="s">
        <v>3666</v>
      </c>
      <c r="F1443">
        <v>0</v>
      </c>
      <c r="G1443" t="s">
        <v>3666</v>
      </c>
      <c r="H1443">
        <v>1</v>
      </c>
      <c r="I1443">
        <v>0</v>
      </c>
      <c r="J1443">
        <v>0</v>
      </c>
      <c r="K1443">
        <v>0</v>
      </c>
      <c r="L1443">
        <v>0</v>
      </c>
    </row>
    <row r="1444" spans="1:12" x14ac:dyDescent="0.3">
      <c r="A1444" t="s">
        <v>4614</v>
      </c>
      <c r="B1444" t="s">
        <v>3410</v>
      </c>
      <c r="C1444">
        <v>2020</v>
      </c>
      <c r="D1444" t="s">
        <v>3414</v>
      </c>
      <c r="E1444" t="s">
        <v>875</v>
      </c>
      <c r="F1444">
        <v>720</v>
      </c>
      <c r="G1444" t="s">
        <v>875</v>
      </c>
      <c r="H1444">
        <v>8</v>
      </c>
      <c r="I1444">
        <v>0</v>
      </c>
      <c r="J1444">
        <v>0</v>
      </c>
      <c r="K1444">
        <v>0</v>
      </c>
      <c r="L1444">
        <v>0.13</v>
      </c>
    </row>
    <row r="1445" spans="1:12" x14ac:dyDescent="0.3">
      <c r="A1445" t="s">
        <v>1862</v>
      </c>
      <c r="B1445" t="s">
        <v>3410</v>
      </c>
      <c r="C1445">
        <v>2020</v>
      </c>
      <c r="D1445" t="s">
        <v>3411</v>
      </c>
      <c r="E1445" t="s">
        <v>875</v>
      </c>
      <c r="F1445">
        <v>0</v>
      </c>
      <c r="G1445" t="s">
        <v>875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 x14ac:dyDescent="0.3">
      <c r="A1446" t="s">
        <v>4615</v>
      </c>
      <c r="B1446" t="s">
        <v>3410</v>
      </c>
      <c r="C1446">
        <v>2020</v>
      </c>
      <c r="D1446" t="s">
        <v>3414</v>
      </c>
      <c r="E1446" t="s">
        <v>875</v>
      </c>
      <c r="F1446">
        <v>90</v>
      </c>
      <c r="G1446" t="s">
        <v>875</v>
      </c>
      <c r="H1446">
        <v>1</v>
      </c>
      <c r="I1446">
        <v>0</v>
      </c>
      <c r="J1446">
        <v>0</v>
      </c>
      <c r="K1446">
        <v>0</v>
      </c>
      <c r="L1446">
        <v>1</v>
      </c>
    </row>
    <row r="1447" spans="1:12" x14ac:dyDescent="0.3">
      <c r="A1447" t="s">
        <v>4616</v>
      </c>
      <c r="B1447" t="s">
        <v>3410</v>
      </c>
      <c r="C1447">
        <v>2020</v>
      </c>
      <c r="D1447" t="s">
        <v>3411</v>
      </c>
      <c r="E1447" t="s">
        <v>874</v>
      </c>
      <c r="F1447">
        <v>44</v>
      </c>
      <c r="G1447" t="s">
        <v>874</v>
      </c>
      <c r="H1447">
        <v>1</v>
      </c>
      <c r="I1447">
        <v>2.0499999999999998</v>
      </c>
      <c r="J1447">
        <v>0</v>
      </c>
      <c r="K1447">
        <v>2.0499999999999998</v>
      </c>
      <c r="L1447">
        <v>0</v>
      </c>
    </row>
    <row r="1448" spans="1:12" x14ac:dyDescent="0.3">
      <c r="A1448" t="s">
        <v>4617</v>
      </c>
      <c r="B1448" t="s">
        <v>3410</v>
      </c>
      <c r="C1448">
        <v>2020</v>
      </c>
      <c r="D1448" t="s">
        <v>3411</v>
      </c>
      <c r="E1448" t="s">
        <v>3458</v>
      </c>
      <c r="F1448">
        <v>360</v>
      </c>
      <c r="G1448" t="s">
        <v>3458</v>
      </c>
      <c r="H1448">
        <v>4</v>
      </c>
      <c r="I1448">
        <v>0.25</v>
      </c>
      <c r="J1448">
        <v>0.25</v>
      </c>
      <c r="K1448">
        <v>0</v>
      </c>
      <c r="L1448">
        <v>0</v>
      </c>
    </row>
    <row r="1449" spans="1:12" x14ac:dyDescent="0.3">
      <c r="A1449" t="s">
        <v>4618</v>
      </c>
      <c r="B1449" t="s">
        <v>3410</v>
      </c>
      <c r="C1449">
        <v>2020</v>
      </c>
      <c r="D1449" t="s">
        <v>3416</v>
      </c>
      <c r="E1449" t="s">
        <v>889</v>
      </c>
      <c r="F1449">
        <v>260</v>
      </c>
      <c r="G1449" t="s">
        <v>889</v>
      </c>
      <c r="H1449">
        <v>3</v>
      </c>
      <c r="I1449">
        <v>0</v>
      </c>
      <c r="J1449">
        <v>0</v>
      </c>
      <c r="K1449">
        <v>0</v>
      </c>
      <c r="L1449">
        <v>0</v>
      </c>
    </row>
    <row r="1450" spans="1:12" x14ac:dyDescent="0.3">
      <c r="A1450" t="s">
        <v>4619</v>
      </c>
      <c r="B1450" t="s">
        <v>3410</v>
      </c>
      <c r="C1450">
        <v>2020</v>
      </c>
      <c r="D1450" t="s">
        <v>3411</v>
      </c>
      <c r="E1450" t="s">
        <v>889</v>
      </c>
      <c r="F1450">
        <v>25</v>
      </c>
      <c r="G1450" t="s">
        <v>889</v>
      </c>
      <c r="H1450">
        <v>4</v>
      </c>
      <c r="I1450">
        <v>3.6</v>
      </c>
      <c r="J1450">
        <v>3.6</v>
      </c>
      <c r="K1450">
        <v>0</v>
      </c>
      <c r="L1450">
        <v>0</v>
      </c>
    </row>
    <row r="1451" spans="1:12" x14ac:dyDescent="0.3">
      <c r="A1451" t="s">
        <v>1357</v>
      </c>
      <c r="B1451" t="s">
        <v>3410</v>
      </c>
      <c r="C1451">
        <v>2020</v>
      </c>
      <c r="D1451" t="s">
        <v>3416</v>
      </c>
      <c r="E1451" t="s">
        <v>869</v>
      </c>
      <c r="F1451">
        <v>208</v>
      </c>
      <c r="G1451" t="s">
        <v>869</v>
      </c>
      <c r="H1451">
        <v>4</v>
      </c>
      <c r="I1451">
        <v>1.3</v>
      </c>
      <c r="J1451">
        <v>0.43</v>
      </c>
      <c r="K1451">
        <v>0.87</v>
      </c>
      <c r="L1451">
        <v>0</v>
      </c>
    </row>
    <row r="1452" spans="1:12" x14ac:dyDescent="0.3">
      <c r="A1452" t="s">
        <v>4620</v>
      </c>
      <c r="B1452" t="s">
        <v>3410</v>
      </c>
      <c r="C1452">
        <v>2020</v>
      </c>
      <c r="D1452" t="s">
        <v>3416</v>
      </c>
      <c r="E1452" t="s">
        <v>890</v>
      </c>
      <c r="F1452">
        <v>14</v>
      </c>
      <c r="G1452" t="s">
        <v>890</v>
      </c>
      <c r="H1452">
        <v>2</v>
      </c>
      <c r="I1452">
        <v>0</v>
      </c>
      <c r="J1452">
        <v>0</v>
      </c>
      <c r="K1452">
        <v>0</v>
      </c>
      <c r="L1452">
        <v>0</v>
      </c>
    </row>
    <row r="1453" spans="1:12" x14ac:dyDescent="0.3">
      <c r="A1453" t="s">
        <v>4621</v>
      </c>
      <c r="B1453" t="s">
        <v>3410</v>
      </c>
      <c r="C1453">
        <v>2020</v>
      </c>
      <c r="D1453" t="s">
        <v>3416</v>
      </c>
      <c r="E1453" t="s">
        <v>3422</v>
      </c>
      <c r="F1453">
        <v>0</v>
      </c>
      <c r="G1453" t="s">
        <v>3422</v>
      </c>
      <c r="H1453">
        <v>0</v>
      </c>
      <c r="I1453">
        <v>0</v>
      </c>
      <c r="J1453">
        <v>0</v>
      </c>
      <c r="K1453">
        <v>0</v>
      </c>
      <c r="L1453">
        <v>0</v>
      </c>
    </row>
    <row r="1454" spans="1:12" x14ac:dyDescent="0.3">
      <c r="A1454" t="s">
        <v>4622</v>
      </c>
      <c r="B1454" t="s">
        <v>3410</v>
      </c>
      <c r="C1454">
        <v>2020</v>
      </c>
      <c r="D1454" t="s">
        <v>3416</v>
      </c>
      <c r="E1454" t="s">
        <v>889</v>
      </c>
      <c r="F1454">
        <v>81</v>
      </c>
      <c r="G1454" t="s">
        <v>889</v>
      </c>
      <c r="H1454">
        <v>4</v>
      </c>
      <c r="I1454">
        <v>2.2200000000000002</v>
      </c>
      <c r="J1454">
        <v>1.1100000000000001</v>
      </c>
      <c r="K1454">
        <v>1.1100000000000001</v>
      </c>
      <c r="L1454">
        <v>0</v>
      </c>
    </row>
    <row r="1455" spans="1:12" x14ac:dyDescent="0.3">
      <c r="A1455" t="s">
        <v>4623</v>
      </c>
      <c r="B1455" t="s">
        <v>3410</v>
      </c>
      <c r="C1455">
        <v>2020</v>
      </c>
      <c r="D1455" t="s">
        <v>3414</v>
      </c>
      <c r="E1455" t="s">
        <v>3458</v>
      </c>
      <c r="F1455">
        <v>90</v>
      </c>
      <c r="G1455" t="s">
        <v>876</v>
      </c>
      <c r="H1455">
        <v>1</v>
      </c>
      <c r="I1455">
        <v>0</v>
      </c>
      <c r="J1455">
        <v>0</v>
      </c>
      <c r="K1455">
        <v>0</v>
      </c>
      <c r="L1455">
        <v>0</v>
      </c>
    </row>
    <row r="1456" spans="1:12" x14ac:dyDescent="0.3">
      <c r="A1456" t="s">
        <v>4624</v>
      </c>
      <c r="B1456" t="s">
        <v>3410</v>
      </c>
      <c r="C1456">
        <v>2020</v>
      </c>
      <c r="D1456" t="s">
        <v>3414</v>
      </c>
      <c r="E1456" t="s">
        <v>874</v>
      </c>
      <c r="F1456">
        <v>99</v>
      </c>
      <c r="G1456" t="s">
        <v>874</v>
      </c>
      <c r="H1456">
        <v>3</v>
      </c>
      <c r="I1456">
        <v>0.91</v>
      </c>
      <c r="J1456">
        <v>0</v>
      </c>
      <c r="K1456">
        <v>0.91</v>
      </c>
      <c r="L1456">
        <v>0</v>
      </c>
    </row>
    <row r="1457" spans="1:12" x14ac:dyDescent="0.3">
      <c r="A1457" t="s">
        <v>4625</v>
      </c>
      <c r="B1457" t="s">
        <v>3410</v>
      </c>
      <c r="C1457">
        <v>2020</v>
      </c>
      <c r="D1457" t="s">
        <v>3416</v>
      </c>
      <c r="E1457" t="s">
        <v>860</v>
      </c>
      <c r="F1457">
        <v>90</v>
      </c>
      <c r="G1457" t="s">
        <v>890</v>
      </c>
      <c r="H1457">
        <v>1</v>
      </c>
      <c r="I1457">
        <v>0</v>
      </c>
      <c r="J1457">
        <v>0</v>
      </c>
      <c r="K1457">
        <v>0</v>
      </c>
      <c r="L1457">
        <v>0</v>
      </c>
    </row>
    <row r="1458" spans="1:12" x14ac:dyDescent="0.3">
      <c r="A1458" t="s">
        <v>4626</v>
      </c>
      <c r="B1458" t="s">
        <v>3410</v>
      </c>
      <c r="C1458">
        <v>2020</v>
      </c>
      <c r="D1458" t="s">
        <v>3416</v>
      </c>
      <c r="E1458" t="s">
        <v>3432</v>
      </c>
      <c r="F1458">
        <v>351</v>
      </c>
      <c r="G1458" t="s">
        <v>3432</v>
      </c>
      <c r="H1458">
        <v>6</v>
      </c>
      <c r="I1458">
        <v>0</v>
      </c>
      <c r="J1458">
        <v>0</v>
      </c>
      <c r="K1458">
        <v>0</v>
      </c>
      <c r="L1458">
        <v>0</v>
      </c>
    </row>
    <row r="1459" spans="1:12" x14ac:dyDescent="0.3">
      <c r="A1459" t="s">
        <v>174</v>
      </c>
      <c r="B1459" t="s">
        <v>3410</v>
      </c>
      <c r="C1459">
        <v>2020</v>
      </c>
      <c r="D1459" t="s">
        <v>3414</v>
      </c>
      <c r="E1459" t="s">
        <v>863</v>
      </c>
      <c r="F1459">
        <v>80</v>
      </c>
      <c r="G1459" t="s">
        <v>863</v>
      </c>
      <c r="H1459">
        <v>1</v>
      </c>
      <c r="I1459">
        <v>0</v>
      </c>
      <c r="J1459">
        <v>0</v>
      </c>
      <c r="K1459">
        <v>0</v>
      </c>
      <c r="L1459">
        <v>0</v>
      </c>
    </row>
    <row r="1460" spans="1:12" x14ac:dyDescent="0.3">
      <c r="A1460" t="s">
        <v>4627</v>
      </c>
      <c r="B1460" t="s">
        <v>3410</v>
      </c>
      <c r="C1460">
        <v>2020</v>
      </c>
      <c r="D1460" t="s">
        <v>3397</v>
      </c>
      <c r="E1460" t="s">
        <v>3427</v>
      </c>
      <c r="F1460">
        <v>0</v>
      </c>
      <c r="G1460" t="s">
        <v>3427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 x14ac:dyDescent="0.3">
      <c r="A1461" t="s">
        <v>4628</v>
      </c>
      <c r="B1461" t="s">
        <v>3410</v>
      </c>
      <c r="C1461">
        <v>2020</v>
      </c>
      <c r="D1461" t="s">
        <v>3414</v>
      </c>
      <c r="E1461" t="s">
        <v>891</v>
      </c>
      <c r="F1461">
        <v>245</v>
      </c>
      <c r="G1461" t="s">
        <v>891</v>
      </c>
      <c r="H1461">
        <v>3</v>
      </c>
      <c r="I1461">
        <v>0</v>
      </c>
      <c r="J1461">
        <v>0</v>
      </c>
      <c r="K1461">
        <v>0</v>
      </c>
      <c r="L1461">
        <v>0</v>
      </c>
    </row>
    <row r="1462" spans="1:12" x14ac:dyDescent="0.3">
      <c r="A1462" t="s">
        <v>4629</v>
      </c>
      <c r="B1462" t="s">
        <v>3410</v>
      </c>
      <c r="C1462">
        <v>2020</v>
      </c>
      <c r="D1462" t="s">
        <v>3416</v>
      </c>
      <c r="E1462" t="s">
        <v>3438</v>
      </c>
      <c r="F1462">
        <v>275</v>
      </c>
      <c r="G1462" t="s">
        <v>3438</v>
      </c>
      <c r="H1462">
        <v>4</v>
      </c>
      <c r="I1462">
        <v>0</v>
      </c>
      <c r="J1462">
        <v>0</v>
      </c>
      <c r="K1462">
        <v>0</v>
      </c>
      <c r="L1462">
        <v>0.33</v>
      </c>
    </row>
    <row r="1463" spans="1:12" x14ac:dyDescent="0.3">
      <c r="A1463" t="s">
        <v>4630</v>
      </c>
      <c r="B1463" t="s">
        <v>3410</v>
      </c>
      <c r="C1463">
        <v>2020</v>
      </c>
      <c r="D1463" t="s">
        <v>3416</v>
      </c>
      <c r="E1463" t="s">
        <v>3438</v>
      </c>
      <c r="F1463">
        <v>676</v>
      </c>
      <c r="G1463" t="s">
        <v>3438</v>
      </c>
      <c r="H1463">
        <v>8</v>
      </c>
      <c r="I1463">
        <v>0</v>
      </c>
      <c r="J1463">
        <v>0</v>
      </c>
      <c r="K1463">
        <v>0</v>
      </c>
      <c r="L1463">
        <v>0</v>
      </c>
    </row>
    <row r="1464" spans="1:12" x14ac:dyDescent="0.3">
      <c r="A1464" t="s">
        <v>4631</v>
      </c>
      <c r="B1464" t="s">
        <v>3410</v>
      </c>
      <c r="C1464">
        <v>2020</v>
      </c>
      <c r="D1464" t="s">
        <v>3416</v>
      </c>
      <c r="E1464" t="s">
        <v>3438</v>
      </c>
      <c r="F1464">
        <v>101</v>
      </c>
      <c r="G1464" t="s">
        <v>3438</v>
      </c>
      <c r="H1464">
        <v>2</v>
      </c>
      <c r="I1464">
        <v>0</v>
      </c>
      <c r="J1464">
        <v>0</v>
      </c>
      <c r="K1464">
        <v>0</v>
      </c>
      <c r="L1464">
        <v>0</v>
      </c>
    </row>
    <row r="1465" spans="1:12" x14ac:dyDescent="0.3">
      <c r="A1465" t="s">
        <v>4632</v>
      </c>
      <c r="B1465" t="s">
        <v>3410</v>
      </c>
      <c r="C1465">
        <v>2020</v>
      </c>
      <c r="D1465" t="s">
        <v>3414</v>
      </c>
      <c r="E1465" t="s">
        <v>3438</v>
      </c>
      <c r="F1465">
        <v>90</v>
      </c>
      <c r="G1465" t="s">
        <v>3438</v>
      </c>
      <c r="H1465">
        <v>1</v>
      </c>
      <c r="I1465">
        <v>0</v>
      </c>
      <c r="J1465">
        <v>0</v>
      </c>
      <c r="K1465">
        <v>0</v>
      </c>
      <c r="L1465">
        <v>0</v>
      </c>
    </row>
    <row r="1466" spans="1:12" x14ac:dyDescent="0.3">
      <c r="A1466" t="s">
        <v>4633</v>
      </c>
      <c r="B1466" t="s">
        <v>3410</v>
      </c>
      <c r="C1466">
        <v>2020</v>
      </c>
      <c r="D1466" t="s">
        <v>3414</v>
      </c>
      <c r="E1466" t="s">
        <v>3438</v>
      </c>
      <c r="F1466">
        <v>0</v>
      </c>
      <c r="G1466" t="s">
        <v>3438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 x14ac:dyDescent="0.3">
      <c r="A1467" t="s">
        <v>4634</v>
      </c>
      <c r="B1467" t="s">
        <v>3410</v>
      </c>
      <c r="C1467">
        <v>2020</v>
      </c>
      <c r="D1467" t="s">
        <v>3414</v>
      </c>
      <c r="E1467" t="s">
        <v>3427</v>
      </c>
      <c r="F1467">
        <v>0</v>
      </c>
      <c r="G1467" t="s">
        <v>3427</v>
      </c>
      <c r="H1467">
        <v>0</v>
      </c>
      <c r="I1467">
        <v>0</v>
      </c>
      <c r="J1467">
        <v>0</v>
      </c>
      <c r="K1467">
        <v>0</v>
      </c>
      <c r="L1467">
        <v>0</v>
      </c>
    </row>
    <row r="1468" spans="1:12" x14ac:dyDescent="0.3">
      <c r="A1468" t="s">
        <v>4635</v>
      </c>
      <c r="B1468" t="s">
        <v>3410</v>
      </c>
      <c r="C1468">
        <v>2020</v>
      </c>
      <c r="D1468" t="s">
        <v>3411</v>
      </c>
      <c r="E1468" t="s">
        <v>895</v>
      </c>
      <c r="F1468">
        <v>50</v>
      </c>
      <c r="G1468" t="s">
        <v>895</v>
      </c>
      <c r="H1468">
        <v>2</v>
      </c>
      <c r="I1468">
        <v>1.8</v>
      </c>
      <c r="J1468">
        <v>0</v>
      </c>
      <c r="K1468">
        <v>1.8</v>
      </c>
      <c r="L1468">
        <v>0</v>
      </c>
    </row>
    <row r="1469" spans="1:12" x14ac:dyDescent="0.3">
      <c r="A1469" t="s">
        <v>4636</v>
      </c>
      <c r="B1469" t="s">
        <v>3410</v>
      </c>
      <c r="C1469">
        <v>2020</v>
      </c>
      <c r="D1469" t="s">
        <v>3411</v>
      </c>
      <c r="E1469" t="s">
        <v>3438</v>
      </c>
      <c r="F1469">
        <v>313</v>
      </c>
      <c r="G1469" t="s">
        <v>3438</v>
      </c>
      <c r="H1469">
        <v>5</v>
      </c>
      <c r="I1469">
        <v>0.57999999999999996</v>
      </c>
      <c r="J1469">
        <v>0</v>
      </c>
      <c r="K1469">
        <v>0.57999999999999996</v>
      </c>
      <c r="L1469">
        <v>0.28999999999999998</v>
      </c>
    </row>
    <row r="1470" spans="1:12" x14ac:dyDescent="0.3">
      <c r="A1470" t="s">
        <v>4637</v>
      </c>
      <c r="B1470" t="s">
        <v>3410</v>
      </c>
      <c r="C1470">
        <v>2020</v>
      </c>
      <c r="D1470" t="s">
        <v>3416</v>
      </c>
      <c r="E1470" t="s">
        <v>3432</v>
      </c>
      <c r="F1470">
        <v>90</v>
      </c>
      <c r="G1470" t="s">
        <v>3432</v>
      </c>
      <c r="H1470">
        <v>1</v>
      </c>
      <c r="I1470">
        <v>0</v>
      </c>
      <c r="J1470">
        <v>0</v>
      </c>
      <c r="K1470">
        <v>0</v>
      </c>
      <c r="L1470">
        <v>0</v>
      </c>
    </row>
    <row r="1471" spans="1:12" x14ac:dyDescent="0.3">
      <c r="A1471" t="s">
        <v>4638</v>
      </c>
      <c r="B1471" t="s">
        <v>3410</v>
      </c>
      <c r="C1471">
        <v>2020</v>
      </c>
      <c r="D1471" t="s">
        <v>3397</v>
      </c>
      <c r="E1471" t="s">
        <v>3560</v>
      </c>
      <c r="F1471">
        <v>90</v>
      </c>
      <c r="G1471" t="s">
        <v>3560</v>
      </c>
      <c r="H1471">
        <v>1</v>
      </c>
      <c r="I1471">
        <v>0</v>
      </c>
      <c r="J1471">
        <v>0</v>
      </c>
      <c r="K1471">
        <v>0</v>
      </c>
      <c r="L1471">
        <v>0</v>
      </c>
    </row>
    <row r="1472" spans="1:12" x14ac:dyDescent="0.3">
      <c r="A1472" t="s">
        <v>4639</v>
      </c>
      <c r="B1472" t="s">
        <v>3410</v>
      </c>
      <c r="C1472">
        <v>2020</v>
      </c>
      <c r="D1472" t="s">
        <v>3411</v>
      </c>
      <c r="E1472" t="s">
        <v>3530</v>
      </c>
      <c r="F1472">
        <v>97</v>
      </c>
      <c r="G1472" t="s">
        <v>3530</v>
      </c>
      <c r="H1472">
        <v>3</v>
      </c>
      <c r="I1472">
        <v>0</v>
      </c>
      <c r="J1472">
        <v>0</v>
      </c>
      <c r="K1472">
        <v>0</v>
      </c>
      <c r="L1472">
        <v>0.93</v>
      </c>
    </row>
    <row r="1473" spans="1:12" x14ac:dyDescent="0.3">
      <c r="A1473" t="s">
        <v>4640</v>
      </c>
      <c r="B1473" t="s">
        <v>3410</v>
      </c>
      <c r="C1473">
        <v>2020</v>
      </c>
      <c r="D1473" t="s">
        <v>3411</v>
      </c>
      <c r="E1473" t="s">
        <v>3560</v>
      </c>
      <c r="F1473">
        <v>90</v>
      </c>
      <c r="G1473" t="s">
        <v>3560</v>
      </c>
      <c r="H1473">
        <v>1</v>
      </c>
      <c r="I1473">
        <v>1</v>
      </c>
      <c r="J1473">
        <v>1</v>
      </c>
      <c r="K1473">
        <v>0</v>
      </c>
      <c r="L1473">
        <v>0</v>
      </c>
    </row>
    <row r="1474" spans="1:12" x14ac:dyDescent="0.3">
      <c r="A1474" t="s">
        <v>4641</v>
      </c>
      <c r="B1474" t="s">
        <v>3410</v>
      </c>
      <c r="C1474">
        <v>2020</v>
      </c>
      <c r="D1474" t="s">
        <v>3416</v>
      </c>
      <c r="E1474" t="s">
        <v>3536</v>
      </c>
      <c r="F1474">
        <v>0</v>
      </c>
      <c r="G1474" t="s">
        <v>3536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 x14ac:dyDescent="0.3">
      <c r="A1475" t="s">
        <v>4642</v>
      </c>
      <c r="B1475" t="s">
        <v>3410</v>
      </c>
      <c r="C1475">
        <v>2020</v>
      </c>
      <c r="D1475" t="s">
        <v>3414</v>
      </c>
      <c r="E1475" t="s">
        <v>3478</v>
      </c>
      <c r="F1475">
        <v>90</v>
      </c>
      <c r="G1475" t="s">
        <v>3539</v>
      </c>
      <c r="H1475">
        <v>1</v>
      </c>
      <c r="I1475">
        <v>0</v>
      </c>
      <c r="J1475">
        <v>0</v>
      </c>
      <c r="K1475">
        <v>0</v>
      </c>
      <c r="L1475">
        <v>0</v>
      </c>
    </row>
    <row r="1476" spans="1:12" x14ac:dyDescent="0.3">
      <c r="A1476" t="s">
        <v>4643</v>
      </c>
      <c r="B1476" t="s">
        <v>3410</v>
      </c>
      <c r="C1476">
        <v>2020</v>
      </c>
      <c r="D1476" t="s">
        <v>3416</v>
      </c>
      <c r="E1476" t="s">
        <v>3415</v>
      </c>
      <c r="F1476">
        <v>390</v>
      </c>
      <c r="G1476" t="s">
        <v>3415</v>
      </c>
      <c r="H1476">
        <v>6</v>
      </c>
      <c r="I1476">
        <v>0.46</v>
      </c>
      <c r="J1476">
        <v>0</v>
      </c>
      <c r="K1476">
        <v>0.46</v>
      </c>
      <c r="L1476">
        <v>0</v>
      </c>
    </row>
    <row r="1477" spans="1:12" x14ac:dyDescent="0.3">
      <c r="A1477" t="s">
        <v>4644</v>
      </c>
      <c r="B1477" t="s">
        <v>3410</v>
      </c>
      <c r="C1477">
        <v>2020</v>
      </c>
      <c r="D1477" t="s">
        <v>3397</v>
      </c>
      <c r="E1477" t="s">
        <v>3527</v>
      </c>
      <c r="F1477">
        <v>0</v>
      </c>
      <c r="G1477" t="s">
        <v>3527</v>
      </c>
      <c r="H1477">
        <v>0</v>
      </c>
      <c r="I1477">
        <v>0</v>
      </c>
      <c r="J1477">
        <v>0</v>
      </c>
      <c r="K1477">
        <v>0</v>
      </c>
      <c r="L1477">
        <v>0</v>
      </c>
    </row>
    <row r="1478" spans="1:12" x14ac:dyDescent="0.3">
      <c r="A1478" t="s">
        <v>376</v>
      </c>
      <c r="B1478" t="s">
        <v>3410</v>
      </c>
      <c r="C1478">
        <v>2020</v>
      </c>
      <c r="D1478" t="s">
        <v>3397</v>
      </c>
      <c r="E1478" t="s">
        <v>877</v>
      </c>
      <c r="F1478">
        <v>90</v>
      </c>
      <c r="G1478" t="s">
        <v>877</v>
      </c>
      <c r="H1478">
        <v>1</v>
      </c>
      <c r="I1478">
        <v>0</v>
      </c>
      <c r="J1478">
        <v>0</v>
      </c>
      <c r="K1478">
        <v>0</v>
      </c>
      <c r="L1478">
        <v>0</v>
      </c>
    </row>
    <row r="1479" spans="1:12" x14ac:dyDescent="0.3">
      <c r="A1479" t="s">
        <v>2727</v>
      </c>
      <c r="B1479" t="s">
        <v>3410</v>
      </c>
      <c r="C1479">
        <v>2020</v>
      </c>
      <c r="D1479" t="s">
        <v>3414</v>
      </c>
      <c r="E1479" t="s">
        <v>864</v>
      </c>
      <c r="F1479">
        <v>630</v>
      </c>
      <c r="G1479" t="s">
        <v>864</v>
      </c>
      <c r="H1479">
        <v>7</v>
      </c>
      <c r="I1479">
        <v>0</v>
      </c>
      <c r="J1479">
        <v>0</v>
      </c>
      <c r="K1479">
        <v>0</v>
      </c>
      <c r="L1479">
        <v>0.14000000000000001</v>
      </c>
    </row>
    <row r="1480" spans="1:12" x14ac:dyDescent="0.3">
      <c r="A1480" t="s">
        <v>4645</v>
      </c>
      <c r="B1480" t="s">
        <v>3410</v>
      </c>
      <c r="C1480">
        <v>2020</v>
      </c>
      <c r="D1480" t="s">
        <v>3416</v>
      </c>
      <c r="E1480" t="s">
        <v>890</v>
      </c>
      <c r="F1480">
        <v>406</v>
      </c>
      <c r="G1480" t="s">
        <v>890</v>
      </c>
      <c r="H1480">
        <v>5</v>
      </c>
      <c r="I1480">
        <v>0.44</v>
      </c>
      <c r="J1480">
        <v>0.22</v>
      </c>
      <c r="K1480">
        <v>0.22</v>
      </c>
      <c r="L1480">
        <v>0</v>
      </c>
    </row>
    <row r="1481" spans="1:12" x14ac:dyDescent="0.3">
      <c r="A1481" t="s">
        <v>4646</v>
      </c>
      <c r="B1481" t="s">
        <v>3410</v>
      </c>
      <c r="C1481">
        <v>2020</v>
      </c>
      <c r="D1481" t="s">
        <v>3411</v>
      </c>
      <c r="E1481" t="s">
        <v>3444</v>
      </c>
      <c r="F1481">
        <v>527</v>
      </c>
      <c r="G1481" t="s">
        <v>3444</v>
      </c>
      <c r="H1481">
        <v>8</v>
      </c>
      <c r="I1481">
        <v>0</v>
      </c>
      <c r="J1481">
        <v>0</v>
      </c>
      <c r="K1481">
        <v>0</v>
      </c>
      <c r="L1481">
        <v>0</v>
      </c>
    </row>
    <row r="1482" spans="1:12" x14ac:dyDescent="0.3">
      <c r="A1482" t="s">
        <v>4647</v>
      </c>
      <c r="B1482" t="s">
        <v>3410</v>
      </c>
      <c r="C1482">
        <v>2020</v>
      </c>
      <c r="D1482" t="s">
        <v>3397</v>
      </c>
      <c r="E1482" t="s">
        <v>3511</v>
      </c>
      <c r="F1482">
        <v>0</v>
      </c>
      <c r="G1482" t="s">
        <v>3511</v>
      </c>
      <c r="H1482">
        <v>0</v>
      </c>
      <c r="I1482">
        <v>0</v>
      </c>
      <c r="J1482">
        <v>0</v>
      </c>
      <c r="K1482">
        <v>0</v>
      </c>
      <c r="L1482">
        <v>0</v>
      </c>
    </row>
    <row r="1483" spans="1:12" x14ac:dyDescent="0.3">
      <c r="A1483" t="s">
        <v>4648</v>
      </c>
      <c r="B1483" t="s">
        <v>3410</v>
      </c>
      <c r="C1483">
        <v>2020</v>
      </c>
      <c r="D1483" t="s">
        <v>3416</v>
      </c>
      <c r="E1483" t="s">
        <v>3449</v>
      </c>
      <c r="F1483">
        <v>764</v>
      </c>
      <c r="G1483" t="s">
        <v>3449</v>
      </c>
      <c r="H1483">
        <v>10</v>
      </c>
      <c r="I1483">
        <v>0.12</v>
      </c>
      <c r="J1483">
        <v>0.12</v>
      </c>
      <c r="K1483">
        <v>0</v>
      </c>
      <c r="L1483">
        <v>0.24</v>
      </c>
    </row>
    <row r="1484" spans="1:12" x14ac:dyDescent="0.3">
      <c r="A1484" t="s">
        <v>4649</v>
      </c>
      <c r="B1484" t="s">
        <v>3410</v>
      </c>
      <c r="C1484">
        <v>2020</v>
      </c>
      <c r="D1484" t="s">
        <v>3411</v>
      </c>
      <c r="E1484" t="s">
        <v>3511</v>
      </c>
      <c r="F1484">
        <v>76</v>
      </c>
      <c r="G1484" t="s">
        <v>3511</v>
      </c>
      <c r="H1484">
        <v>2</v>
      </c>
      <c r="I1484">
        <v>1.18</v>
      </c>
      <c r="J1484">
        <v>0</v>
      </c>
      <c r="K1484">
        <v>1.18</v>
      </c>
      <c r="L1484">
        <v>0</v>
      </c>
    </row>
    <row r="1485" spans="1:12" x14ac:dyDescent="0.3">
      <c r="A1485" t="s">
        <v>4650</v>
      </c>
      <c r="B1485" t="s">
        <v>3410</v>
      </c>
      <c r="C1485">
        <v>2020</v>
      </c>
      <c r="D1485" t="s">
        <v>3411</v>
      </c>
      <c r="E1485" t="s">
        <v>867</v>
      </c>
      <c r="F1485">
        <v>160</v>
      </c>
      <c r="G1485" t="s">
        <v>867</v>
      </c>
      <c r="H1485">
        <v>2</v>
      </c>
      <c r="I1485">
        <v>0</v>
      </c>
      <c r="J1485">
        <v>0</v>
      </c>
      <c r="K1485">
        <v>0</v>
      </c>
      <c r="L1485">
        <v>0.56000000000000005</v>
      </c>
    </row>
    <row r="1486" spans="1:12" x14ac:dyDescent="0.3">
      <c r="A1486" t="s">
        <v>4651</v>
      </c>
      <c r="B1486" t="s">
        <v>3410</v>
      </c>
      <c r="C1486">
        <v>2020</v>
      </c>
      <c r="D1486" t="s">
        <v>3416</v>
      </c>
      <c r="E1486" t="s">
        <v>3504</v>
      </c>
      <c r="F1486">
        <v>896</v>
      </c>
      <c r="G1486" t="s">
        <v>3504</v>
      </c>
      <c r="H1486">
        <v>10</v>
      </c>
      <c r="I1486">
        <v>0.1</v>
      </c>
      <c r="J1486">
        <v>0.1</v>
      </c>
      <c r="K1486">
        <v>0</v>
      </c>
      <c r="L1486">
        <v>0.2</v>
      </c>
    </row>
    <row r="1487" spans="1:12" x14ac:dyDescent="0.3">
      <c r="A1487" t="s">
        <v>4652</v>
      </c>
      <c r="B1487" t="s">
        <v>3410</v>
      </c>
      <c r="C1487">
        <v>2020</v>
      </c>
      <c r="D1487" t="s">
        <v>3414</v>
      </c>
      <c r="E1487" t="s">
        <v>3560</v>
      </c>
      <c r="F1487">
        <v>877</v>
      </c>
      <c r="G1487" t="s">
        <v>3560</v>
      </c>
      <c r="H1487">
        <v>10</v>
      </c>
      <c r="I1487">
        <v>0.31</v>
      </c>
      <c r="J1487">
        <v>0.1</v>
      </c>
      <c r="K1487">
        <v>0.21</v>
      </c>
      <c r="L1487">
        <v>0.21</v>
      </c>
    </row>
    <row r="1488" spans="1:12" x14ac:dyDescent="0.3">
      <c r="A1488" t="s">
        <v>4653</v>
      </c>
      <c r="B1488" t="s">
        <v>3410</v>
      </c>
      <c r="C1488">
        <v>2020</v>
      </c>
      <c r="D1488" t="s">
        <v>3411</v>
      </c>
      <c r="E1488" t="s">
        <v>3444</v>
      </c>
      <c r="F1488">
        <v>0</v>
      </c>
      <c r="G1488" t="s">
        <v>3444</v>
      </c>
      <c r="H1488">
        <v>0</v>
      </c>
      <c r="I1488">
        <v>0</v>
      </c>
      <c r="J1488">
        <v>0</v>
      </c>
      <c r="K1488">
        <v>0</v>
      </c>
      <c r="L1488">
        <v>0</v>
      </c>
    </row>
    <row r="1489" spans="1:12" x14ac:dyDescent="0.3">
      <c r="A1489" t="s">
        <v>4654</v>
      </c>
      <c r="B1489" t="s">
        <v>3410</v>
      </c>
      <c r="C1489">
        <v>2020</v>
      </c>
      <c r="D1489" t="s">
        <v>3416</v>
      </c>
      <c r="E1489" t="s">
        <v>861</v>
      </c>
      <c r="F1489">
        <v>652</v>
      </c>
      <c r="G1489" t="s">
        <v>861</v>
      </c>
      <c r="H1489">
        <v>8</v>
      </c>
      <c r="I1489">
        <v>0.69</v>
      </c>
      <c r="J1489">
        <v>0.28000000000000003</v>
      </c>
      <c r="K1489">
        <v>0.41</v>
      </c>
      <c r="L1489">
        <v>0.14000000000000001</v>
      </c>
    </row>
    <row r="1490" spans="1:12" x14ac:dyDescent="0.3">
      <c r="A1490" t="s">
        <v>4655</v>
      </c>
      <c r="B1490" t="s">
        <v>3410</v>
      </c>
      <c r="C1490">
        <v>2020</v>
      </c>
      <c r="D1490" t="s">
        <v>3416</v>
      </c>
      <c r="E1490" t="s">
        <v>861</v>
      </c>
      <c r="F1490">
        <v>194</v>
      </c>
      <c r="G1490" t="s">
        <v>861</v>
      </c>
      <c r="H1490">
        <v>5</v>
      </c>
      <c r="I1490">
        <v>1.39</v>
      </c>
      <c r="J1490">
        <v>0.46</v>
      </c>
      <c r="K1490">
        <v>0.93</v>
      </c>
      <c r="L1490">
        <v>0</v>
      </c>
    </row>
    <row r="1491" spans="1:12" x14ac:dyDescent="0.3">
      <c r="A1491" t="s">
        <v>4656</v>
      </c>
      <c r="B1491" t="s">
        <v>3410</v>
      </c>
      <c r="C1491">
        <v>2020</v>
      </c>
      <c r="D1491" t="s">
        <v>3414</v>
      </c>
      <c r="E1491" t="s">
        <v>3449</v>
      </c>
      <c r="F1491">
        <v>540</v>
      </c>
      <c r="G1491" t="s">
        <v>3449</v>
      </c>
      <c r="H1491">
        <v>6</v>
      </c>
      <c r="I1491">
        <v>0.33</v>
      </c>
      <c r="J1491">
        <v>0.33</v>
      </c>
      <c r="K1491">
        <v>0</v>
      </c>
      <c r="L1491">
        <v>0.33</v>
      </c>
    </row>
    <row r="1492" spans="1:12" x14ac:dyDescent="0.3">
      <c r="A1492" t="s">
        <v>4657</v>
      </c>
      <c r="B1492" t="s">
        <v>3410</v>
      </c>
      <c r="C1492">
        <v>2020</v>
      </c>
      <c r="D1492" t="s">
        <v>3411</v>
      </c>
      <c r="E1492" t="s">
        <v>3666</v>
      </c>
      <c r="F1492">
        <v>88</v>
      </c>
      <c r="G1492" t="s">
        <v>3666</v>
      </c>
      <c r="H1492">
        <v>2</v>
      </c>
      <c r="I1492">
        <v>0</v>
      </c>
      <c r="J1492">
        <v>0</v>
      </c>
      <c r="K1492">
        <v>0</v>
      </c>
      <c r="L1492">
        <v>0</v>
      </c>
    </row>
    <row r="1493" spans="1:12" x14ac:dyDescent="0.3">
      <c r="A1493" t="s">
        <v>4658</v>
      </c>
      <c r="B1493" t="s">
        <v>3410</v>
      </c>
      <c r="C1493">
        <v>2020</v>
      </c>
      <c r="D1493" t="s">
        <v>3416</v>
      </c>
      <c r="E1493" t="s">
        <v>3666</v>
      </c>
      <c r="F1493">
        <v>540</v>
      </c>
      <c r="G1493" t="s">
        <v>3666</v>
      </c>
      <c r="H1493">
        <v>6</v>
      </c>
      <c r="I1493">
        <v>0</v>
      </c>
      <c r="J1493">
        <v>0</v>
      </c>
      <c r="K1493">
        <v>0</v>
      </c>
      <c r="L1493">
        <v>0.5</v>
      </c>
    </row>
    <row r="1494" spans="1:12" x14ac:dyDescent="0.3">
      <c r="A1494" t="s">
        <v>4659</v>
      </c>
      <c r="B1494" t="s">
        <v>3410</v>
      </c>
      <c r="C1494">
        <v>2020</v>
      </c>
      <c r="D1494" t="s">
        <v>3414</v>
      </c>
      <c r="E1494" t="s">
        <v>3642</v>
      </c>
      <c r="F1494">
        <v>299</v>
      </c>
      <c r="G1494" t="s">
        <v>3642</v>
      </c>
      <c r="H1494">
        <v>4</v>
      </c>
      <c r="I1494">
        <v>0</v>
      </c>
      <c r="J1494">
        <v>0</v>
      </c>
      <c r="K1494">
        <v>0</v>
      </c>
      <c r="L1494">
        <v>0.3</v>
      </c>
    </row>
    <row r="1495" spans="1:12" x14ac:dyDescent="0.3">
      <c r="A1495" t="s">
        <v>4660</v>
      </c>
      <c r="B1495" t="s">
        <v>3410</v>
      </c>
      <c r="C1495">
        <v>2020</v>
      </c>
      <c r="D1495" t="s">
        <v>3416</v>
      </c>
      <c r="E1495" t="s">
        <v>3481</v>
      </c>
      <c r="F1495">
        <v>79</v>
      </c>
      <c r="G1495" t="s">
        <v>3481</v>
      </c>
      <c r="H1495">
        <v>2</v>
      </c>
      <c r="I1495">
        <v>0</v>
      </c>
      <c r="J1495">
        <v>0</v>
      </c>
      <c r="K1495">
        <v>0</v>
      </c>
      <c r="L1495">
        <v>2.2799999999999998</v>
      </c>
    </row>
    <row r="1496" spans="1:12" x14ac:dyDescent="0.3">
      <c r="A1496" t="s">
        <v>4661</v>
      </c>
      <c r="B1496" t="s">
        <v>3410</v>
      </c>
      <c r="C1496">
        <v>2020</v>
      </c>
      <c r="D1496" t="s">
        <v>3414</v>
      </c>
      <c r="E1496" t="s">
        <v>3481</v>
      </c>
      <c r="F1496">
        <v>540</v>
      </c>
      <c r="G1496" t="s">
        <v>3481</v>
      </c>
      <c r="H1496">
        <v>6</v>
      </c>
      <c r="I1496">
        <v>0.17</v>
      </c>
      <c r="J1496">
        <v>0</v>
      </c>
      <c r="K1496">
        <v>0.17</v>
      </c>
      <c r="L1496">
        <v>0.5</v>
      </c>
    </row>
    <row r="1497" spans="1:12" x14ac:dyDescent="0.3">
      <c r="A1497" t="s">
        <v>4662</v>
      </c>
      <c r="B1497" t="s">
        <v>3410</v>
      </c>
      <c r="C1497">
        <v>2020</v>
      </c>
      <c r="D1497" t="s">
        <v>3416</v>
      </c>
      <c r="E1497" t="s">
        <v>884</v>
      </c>
      <c r="F1497">
        <v>0</v>
      </c>
      <c r="G1497" t="s">
        <v>884</v>
      </c>
      <c r="H1497">
        <v>0</v>
      </c>
      <c r="I1497">
        <v>0</v>
      </c>
      <c r="J1497">
        <v>0</v>
      </c>
      <c r="K1497">
        <v>0</v>
      </c>
      <c r="L1497">
        <v>0</v>
      </c>
    </row>
    <row r="1498" spans="1:12" x14ac:dyDescent="0.3">
      <c r="A1498" t="s">
        <v>4663</v>
      </c>
      <c r="B1498" t="s">
        <v>3410</v>
      </c>
      <c r="C1498">
        <v>2020</v>
      </c>
      <c r="D1498" t="s">
        <v>3414</v>
      </c>
      <c r="E1498" t="s">
        <v>890</v>
      </c>
      <c r="F1498">
        <v>25</v>
      </c>
      <c r="G1498" t="s">
        <v>890</v>
      </c>
      <c r="H1498">
        <v>1</v>
      </c>
      <c r="I1498">
        <v>0</v>
      </c>
      <c r="J1498">
        <v>0</v>
      </c>
      <c r="K1498">
        <v>0</v>
      </c>
      <c r="L1498">
        <v>0</v>
      </c>
    </row>
    <row r="1499" spans="1:12" x14ac:dyDescent="0.3">
      <c r="A1499" t="s">
        <v>4664</v>
      </c>
      <c r="B1499" t="s">
        <v>3410</v>
      </c>
      <c r="C1499">
        <v>2020</v>
      </c>
      <c r="D1499" t="s">
        <v>3414</v>
      </c>
      <c r="E1499" t="s">
        <v>890</v>
      </c>
      <c r="F1499">
        <v>540</v>
      </c>
      <c r="G1499" t="s">
        <v>890</v>
      </c>
      <c r="H1499">
        <v>6</v>
      </c>
      <c r="I1499">
        <v>0</v>
      </c>
      <c r="J1499">
        <v>0</v>
      </c>
      <c r="K1499">
        <v>0</v>
      </c>
      <c r="L1499">
        <v>0</v>
      </c>
    </row>
    <row r="1500" spans="1:12" x14ac:dyDescent="0.3">
      <c r="A1500" t="s">
        <v>4665</v>
      </c>
      <c r="B1500" t="s">
        <v>3410</v>
      </c>
      <c r="C1500">
        <v>2020</v>
      </c>
      <c r="D1500" t="s">
        <v>3416</v>
      </c>
      <c r="E1500" t="s">
        <v>868</v>
      </c>
      <c r="F1500">
        <v>0</v>
      </c>
      <c r="G1500" t="s">
        <v>868</v>
      </c>
      <c r="H1500">
        <v>0</v>
      </c>
      <c r="I1500">
        <v>0</v>
      </c>
      <c r="J1500">
        <v>0</v>
      </c>
      <c r="K1500">
        <v>0</v>
      </c>
      <c r="L1500">
        <v>0</v>
      </c>
    </row>
    <row r="1501" spans="1:12" x14ac:dyDescent="0.3">
      <c r="A1501" t="s">
        <v>4666</v>
      </c>
      <c r="B1501" t="s">
        <v>3410</v>
      </c>
      <c r="C1501">
        <v>2020</v>
      </c>
      <c r="D1501" t="s">
        <v>3416</v>
      </c>
      <c r="E1501" t="s">
        <v>3476</v>
      </c>
      <c r="F1501">
        <v>0</v>
      </c>
      <c r="G1501" t="s">
        <v>3476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 x14ac:dyDescent="0.3">
      <c r="A1502" t="s">
        <v>4667</v>
      </c>
      <c r="B1502" t="s">
        <v>3410</v>
      </c>
      <c r="C1502">
        <v>2020</v>
      </c>
      <c r="D1502" t="s">
        <v>3414</v>
      </c>
      <c r="E1502" t="s">
        <v>3438</v>
      </c>
      <c r="F1502">
        <v>360</v>
      </c>
      <c r="G1502" t="s">
        <v>3438</v>
      </c>
      <c r="H1502">
        <v>4</v>
      </c>
      <c r="I1502">
        <v>0</v>
      </c>
      <c r="J1502">
        <v>0</v>
      </c>
      <c r="K1502">
        <v>0</v>
      </c>
      <c r="L1502">
        <v>0.25</v>
      </c>
    </row>
    <row r="1503" spans="1:12" x14ac:dyDescent="0.3">
      <c r="A1503" t="s">
        <v>4668</v>
      </c>
      <c r="B1503" t="s">
        <v>3410</v>
      </c>
      <c r="C1503">
        <v>2020</v>
      </c>
      <c r="D1503" t="s">
        <v>3414</v>
      </c>
      <c r="E1503" t="s">
        <v>3438</v>
      </c>
      <c r="F1503">
        <v>810</v>
      </c>
      <c r="G1503" t="s">
        <v>3438</v>
      </c>
      <c r="H1503">
        <v>9</v>
      </c>
      <c r="I1503">
        <v>0.11</v>
      </c>
      <c r="J1503">
        <v>0</v>
      </c>
      <c r="K1503">
        <v>0.11</v>
      </c>
      <c r="L1503">
        <v>0.22</v>
      </c>
    </row>
    <row r="1504" spans="1:12" x14ac:dyDescent="0.3">
      <c r="A1504" t="s">
        <v>4669</v>
      </c>
      <c r="B1504" t="s">
        <v>3410</v>
      </c>
      <c r="C1504">
        <v>2020</v>
      </c>
      <c r="D1504" t="s">
        <v>3397</v>
      </c>
      <c r="E1504" t="s">
        <v>3438</v>
      </c>
      <c r="F1504">
        <v>0</v>
      </c>
      <c r="G1504" t="s">
        <v>3438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 x14ac:dyDescent="0.3">
      <c r="A1505" t="s">
        <v>4670</v>
      </c>
      <c r="B1505" t="s">
        <v>3410</v>
      </c>
      <c r="C1505">
        <v>2020</v>
      </c>
      <c r="D1505" t="s">
        <v>3416</v>
      </c>
      <c r="E1505" t="s">
        <v>878</v>
      </c>
      <c r="F1505">
        <v>370</v>
      </c>
      <c r="G1505" t="s">
        <v>878</v>
      </c>
      <c r="H1505">
        <v>6</v>
      </c>
      <c r="I1505">
        <v>0.73</v>
      </c>
      <c r="J1505">
        <v>0</v>
      </c>
      <c r="K1505">
        <v>0.73</v>
      </c>
      <c r="L1505">
        <v>0</v>
      </c>
    </row>
    <row r="1506" spans="1:12" x14ac:dyDescent="0.3">
      <c r="A1506" t="s">
        <v>4671</v>
      </c>
      <c r="B1506" t="s">
        <v>3410</v>
      </c>
      <c r="C1506">
        <v>2020</v>
      </c>
      <c r="D1506" t="s">
        <v>3416</v>
      </c>
      <c r="E1506" t="s">
        <v>3432</v>
      </c>
      <c r="F1506">
        <v>585</v>
      </c>
      <c r="G1506" t="s">
        <v>3432</v>
      </c>
      <c r="H1506">
        <v>7</v>
      </c>
      <c r="I1506">
        <v>0.15</v>
      </c>
      <c r="J1506">
        <v>0.15</v>
      </c>
      <c r="K1506">
        <v>0</v>
      </c>
      <c r="L1506">
        <v>0.15</v>
      </c>
    </row>
    <row r="1507" spans="1:12" x14ac:dyDescent="0.3">
      <c r="A1507" t="s">
        <v>4672</v>
      </c>
      <c r="B1507" t="s">
        <v>3410</v>
      </c>
      <c r="C1507">
        <v>2020</v>
      </c>
      <c r="D1507" t="s">
        <v>3414</v>
      </c>
      <c r="E1507" t="s">
        <v>3527</v>
      </c>
      <c r="F1507">
        <v>20</v>
      </c>
      <c r="G1507" t="s">
        <v>3527</v>
      </c>
      <c r="H1507">
        <v>1</v>
      </c>
      <c r="I1507">
        <v>0</v>
      </c>
      <c r="J1507">
        <v>0</v>
      </c>
      <c r="K1507">
        <v>0</v>
      </c>
      <c r="L1507">
        <v>0</v>
      </c>
    </row>
    <row r="1508" spans="1:12" x14ac:dyDescent="0.3">
      <c r="A1508" t="s">
        <v>4673</v>
      </c>
      <c r="B1508" t="s">
        <v>3410</v>
      </c>
      <c r="C1508">
        <v>2020</v>
      </c>
      <c r="D1508" t="s">
        <v>3411</v>
      </c>
      <c r="E1508" t="s">
        <v>894</v>
      </c>
      <c r="F1508">
        <v>0</v>
      </c>
      <c r="G1508" t="s">
        <v>894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 x14ac:dyDescent="0.3">
      <c r="A1509" t="s">
        <v>4674</v>
      </c>
      <c r="B1509" t="s">
        <v>3410</v>
      </c>
      <c r="C1509">
        <v>2020</v>
      </c>
      <c r="D1509" t="s">
        <v>3416</v>
      </c>
      <c r="E1509" t="s">
        <v>3478</v>
      </c>
      <c r="F1509">
        <v>0</v>
      </c>
      <c r="G1509" t="s">
        <v>3478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 x14ac:dyDescent="0.3">
      <c r="A1510" t="s">
        <v>4675</v>
      </c>
      <c r="B1510" t="s">
        <v>3410</v>
      </c>
      <c r="C1510">
        <v>2020</v>
      </c>
      <c r="D1510" t="s">
        <v>3414</v>
      </c>
      <c r="E1510" t="s">
        <v>3478</v>
      </c>
      <c r="F1510">
        <v>245</v>
      </c>
      <c r="G1510" t="s">
        <v>3478</v>
      </c>
      <c r="H1510">
        <v>3</v>
      </c>
      <c r="I1510">
        <v>0</v>
      </c>
      <c r="J1510">
        <v>0</v>
      </c>
      <c r="K1510">
        <v>0</v>
      </c>
      <c r="L1510">
        <v>0.37</v>
      </c>
    </row>
    <row r="1511" spans="1:12" x14ac:dyDescent="0.3">
      <c r="A1511" t="s">
        <v>4676</v>
      </c>
      <c r="B1511" t="s">
        <v>3410</v>
      </c>
      <c r="C1511">
        <v>2020</v>
      </c>
      <c r="D1511" t="s">
        <v>3411</v>
      </c>
      <c r="E1511" t="s">
        <v>870</v>
      </c>
      <c r="F1511">
        <v>37</v>
      </c>
      <c r="G1511" t="s">
        <v>870</v>
      </c>
      <c r="H1511">
        <v>3</v>
      </c>
      <c r="I1511">
        <v>2.4300000000000002</v>
      </c>
      <c r="J1511">
        <v>0</v>
      </c>
      <c r="K1511">
        <v>2.4300000000000002</v>
      </c>
      <c r="L1511">
        <v>0</v>
      </c>
    </row>
    <row r="1512" spans="1:12" x14ac:dyDescent="0.3">
      <c r="A1512" t="s">
        <v>4677</v>
      </c>
      <c r="B1512" t="s">
        <v>3410</v>
      </c>
      <c r="C1512">
        <v>2020</v>
      </c>
      <c r="D1512" t="s">
        <v>3397</v>
      </c>
      <c r="E1512" t="s">
        <v>3478</v>
      </c>
      <c r="F1512">
        <v>360</v>
      </c>
      <c r="G1512" t="s">
        <v>3478</v>
      </c>
      <c r="H1512">
        <v>4</v>
      </c>
      <c r="I1512">
        <v>0</v>
      </c>
      <c r="J1512">
        <v>0</v>
      </c>
      <c r="K1512">
        <v>0</v>
      </c>
      <c r="L1512">
        <v>0</v>
      </c>
    </row>
    <row r="1513" spans="1:12" x14ac:dyDescent="0.3">
      <c r="A1513" t="s">
        <v>4678</v>
      </c>
      <c r="B1513" t="s">
        <v>3410</v>
      </c>
      <c r="C1513">
        <v>2020</v>
      </c>
      <c r="D1513" t="s">
        <v>3411</v>
      </c>
      <c r="E1513" t="s">
        <v>3481</v>
      </c>
      <c r="F1513">
        <v>127</v>
      </c>
      <c r="G1513" t="s">
        <v>3481</v>
      </c>
      <c r="H1513">
        <v>2</v>
      </c>
      <c r="I1513">
        <v>0</v>
      </c>
      <c r="J1513">
        <v>0</v>
      </c>
      <c r="K1513">
        <v>0</v>
      </c>
      <c r="L1513">
        <v>0</v>
      </c>
    </row>
    <row r="1514" spans="1:12" x14ac:dyDescent="0.3">
      <c r="A1514" t="s">
        <v>4679</v>
      </c>
      <c r="B1514" t="s">
        <v>3410</v>
      </c>
      <c r="C1514">
        <v>2020</v>
      </c>
      <c r="D1514" t="s">
        <v>3411</v>
      </c>
      <c r="E1514" t="s">
        <v>3481</v>
      </c>
      <c r="F1514">
        <v>90</v>
      </c>
      <c r="G1514" t="s">
        <v>3481</v>
      </c>
      <c r="H1514">
        <v>1</v>
      </c>
      <c r="I1514">
        <v>0</v>
      </c>
      <c r="J1514">
        <v>0</v>
      </c>
      <c r="K1514">
        <v>0</v>
      </c>
      <c r="L1514">
        <v>0</v>
      </c>
    </row>
    <row r="1515" spans="1:12" x14ac:dyDescent="0.3">
      <c r="A1515" t="s">
        <v>4680</v>
      </c>
      <c r="B1515" t="s">
        <v>3410</v>
      </c>
      <c r="C1515">
        <v>2020</v>
      </c>
      <c r="D1515" t="s">
        <v>3416</v>
      </c>
      <c r="E1515" t="s">
        <v>3536</v>
      </c>
      <c r="F1515">
        <v>622</v>
      </c>
      <c r="G1515" t="s">
        <v>3536</v>
      </c>
      <c r="H1515">
        <v>7</v>
      </c>
      <c r="I1515">
        <v>0</v>
      </c>
      <c r="J1515">
        <v>0</v>
      </c>
      <c r="K1515">
        <v>0</v>
      </c>
      <c r="L1515">
        <v>0.43</v>
      </c>
    </row>
    <row r="1516" spans="1:12" x14ac:dyDescent="0.3">
      <c r="A1516" t="s">
        <v>4681</v>
      </c>
      <c r="B1516" t="s">
        <v>3410</v>
      </c>
      <c r="C1516">
        <v>2020</v>
      </c>
      <c r="D1516" t="s">
        <v>3411</v>
      </c>
      <c r="E1516" t="s">
        <v>3504</v>
      </c>
      <c r="F1516">
        <v>38</v>
      </c>
      <c r="G1516" t="s">
        <v>3504</v>
      </c>
      <c r="H1516">
        <v>2</v>
      </c>
      <c r="I1516">
        <v>0</v>
      </c>
      <c r="J1516">
        <v>0</v>
      </c>
      <c r="K1516">
        <v>0</v>
      </c>
      <c r="L1516">
        <v>0</v>
      </c>
    </row>
    <row r="1517" spans="1:12" x14ac:dyDescent="0.3">
      <c r="A1517" t="s">
        <v>4682</v>
      </c>
      <c r="B1517" t="s">
        <v>3410</v>
      </c>
      <c r="C1517">
        <v>2020</v>
      </c>
      <c r="D1517" t="s">
        <v>3416</v>
      </c>
      <c r="E1517" t="s">
        <v>3504</v>
      </c>
      <c r="F1517">
        <v>23</v>
      </c>
      <c r="G1517" t="s">
        <v>3504</v>
      </c>
      <c r="H1517">
        <v>1</v>
      </c>
      <c r="I1517">
        <v>0</v>
      </c>
      <c r="J1517">
        <v>0</v>
      </c>
      <c r="K1517">
        <v>0</v>
      </c>
      <c r="L1517">
        <v>0</v>
      </c>
    </row>
    <row r="1518" spans="1:12" x14ac:dyDescent="0.3">
      <c r="A1518" t="s">
        <v>4683</v>
      </c>
      <c r="B1518" t="s">
        <v>3410</v>
      </c>
      <c r="C1518">
        <v>2020</v>
      </c>
      <c r="D1518" t="s">
        <v>3411</v>
      </c>
      <c r="E1518" t="s">
        <v>895</v>
      </c>
      <c r="F1518">
        <v>0</v>
      </c>
      <c r="G1518" t="s">
        <v>895</v>
      </c>
      <c r="H1518">
        <v>0</v>
      </c>
      <c r="I1518">
        <v>0</v>
      </c>
      <c r="J1518">
        <v>0</v>
      </c>
      <c r="K1518">
        <v>0</v>
      </c>
      <c r="L1518">
        <v>0</v>
      </c>
    </row>
    <row r="1519" spans="1:12" x14ac:dyDescent="0.3">
      <c r="A1519" t="s">
        <v>4684</v>
      </c>
      <c r="B1519" t="s">
        <v>3410</v>
      </c>
      <c r="C1519">
        <v>2020</v>
      </c>
      <c r="D1519" t="s">
        <v>3414</v>
      </c>
      <c r="E1519" t="s">
        <v>894</v>
      </c>
      <c r="F1519">
        <v>128</v>
      </c>
      <c r="G1519" t="s">
        <v>894</v>
      </c>
      <c r="H1519">
        <v>4</v>
      </c>
      <c r="I1519">
        <v>0</v>
      </c>
      <c r="J1519">
        <v>0</v>
      </c>
      <c r="K1519">
        <v>0</v>
      </c>
      <c r="L1519">
        <v>1.41</v>
      </c>
    </row>
    <row r="1520" spans="1:12" x14ac:dyDescent="0.3">
      <c r="A1520" t="s">
        <v>4685</v>
      </c>
      <c r="B1520" t="s">
        <v>3410</v>
      </c>
      <c r="C1520">
        <v>2020</v>
      </c>
      <c r="D1520" t="s">
        <v>3411</v>
      </c>
      <c r="E1520" t="s">
        <v>895</v>
      </c>
      <c r="F1520">
        <v>6</v>
      </c>
      <c r="G1520" t="s">
        <v>895</v>
      </c>
      <c r="H1520">
        <v>1</v>
      </c>
      <c r="I1520">
        <v>0</v>
      </c>
      <c r="J1520">
        <v>0</v>
      </c>
      <c r="K1520">
        <v>0</v>
      </c>
      <c r="L1520">
        <v>0</v>
      </c>
    </row>
    <row r="1521" spans="1:12" x14ac:dyDescent="0.3">
      <c r="A1521" t="s">
        <v>4686</v>
      </c>
      <c r="B1521" t="s">
        <v>3410</v>
      </c>
      <c r="C1521">
        <v>2020</v>
      </c>
      <c r="D1521" t="s">
        <v>3411</v>
      </c>
      <c r="E1521" t="s">
        <v>3483</v>
      </c>
      <c r="F1521">
        <v>82</v>
      </c>
      <c r="G1521" t="s">
        <v>3714</v>
      </c>
      <c r="H1521">
        <v>2</v>
      </c>
      <c r="I1521">
        <v>0</v>
      </c>
      <c r="J1521">
        <v>0</v>
      </c>
      <c r="K1521">
        <v>0</v>
      </c>
      <c r="L1521">
        <v>1.1000000000000001</v>
      </c>
    </row>
    <row r="1522" spans="1:12" x14ac:dyDescent="0.3">
      <c r="A1522" t="s">
        <v>4687</v>
      </c>
      <c r="B1522" t="s">
        <v>3410</v>
      </c>
      <c r="C1522">
        <v>2020</v>
      </c>
      <c r="D1522" t="s">
        <v>3416</v>
      </c>
      <c r="E1522" t="s">
        <v>3420</v>
      </c>
      <c r="F1522">
        <v>0</v>
      </c>
      <c r="G1522" t="s">
        <v>3420</v>
      </c>
      <c r="H1522">
        <v>0</v>
      </c>
      <c r="I1522">
        <v>0</v>
      </c>
      <c r="J1522">
        <v>0</v>
      </c>
      <c r="K1522">
        <v>0</v>
      </c>
      <c r="L1522">
        <v>0</v>
      </c>
    </row>
    <row r="1523" spans="1:12" x14ac:dyDescent="0.3">
      <c r="A1523" t="s">
        <v>4688</v>
      </c>
      <c r="B1523" t="s">
        <v>3410</v>
      </c>
      <c r="C1523">
        <v>2020</v>
      </c>
      <c r="D1523" t="s">
        <v>3416</v>
      </c>
      <c r="E1523" t="s">
        <v>3458</v>
      </c>
      <c r="F1523">
        <v>330</v>
      </c>
      <c r="G1523" t="s">
        <v>3458</v>
      </c>
      <c r="H1523">
        <v>7</v>
      </c>
      <c r="I1523">
        <v>1.36</v>
      </c>
      <c r="J1523">
        <v>1.0900000000000001</v>
      </c>
      <c r="K1523">
        <v>0.27</v>
      </c>
      <c r="L1523">
        <v>0.27</v>
      </c>
    </row>
    <row r="1524" spans="1:12" x14ac:dyDescent="0.3">
      <c r="A1524" t="s">
        <v>4689</v>
      </c>
      <c r="B1524" t="s">
        <v>3410</v>
      </c>
      <c r="C1524">
        <v>2020</v>
      </c>
      <c r="D1524" t="s">
        <v>3397</v>
      </c>
      <c r="E1524" t="s">
        <v>3514</v>
      </c>
      <c r="F1524">
        <v>450</v>
      </c>
      <c r="G1524" t="s">
        <v>890</v>
      </c>
      <c r="H1524">
        <v>5</v>
      </c>
      <c r="I1524">
        <v>0</v>
      </c>
      <c r="J1524">
        <v>0</v>
      </c>
      <c r="K1524">
        <v>0</v>
      </c>
      <c r="L1524">
        <v>0</v>
      </c>
    </row>
    <row r="1525" spans="1:12" x14ac:dyDescent="0.3">
      <c r="A1525" t="s">
        <v>4690</v>
      </c>
      <c r="B1525" t="s">
        <v>3410</v>
      </c>
      <c r="C1525">
        <v>2020</v>
      </c>
      <c r="D1525" t="s">
        <v>3414</v>
      </c>
      <c r="E1525" t="s">
        <v>3447</v>
      </c>
      <c r="F1525">
        <v>450</v>
      </c>
      <c r="G1525" t="s">
        <v>3447</v>
      </c>
      <c r="H1525">
        <v>5</v>
      </c>
      <c r="I1525">
        <v>0.2</v>
      </c>
      <c r="J1525">
        <v>0.2</v>
      </c>
      <c r="K1525">
        <v>0</v>
      </c>
      <c r="L1525">
        <v>0</v>
      </c>
    </row>
    <row r="1526" spans="1:12" x14ac:dyDescent="0.3">
      <c r="A1526" t="s">
        <v>4691</v>
      </c>
      <c r="B1526" t="s">
        <v>3410</v>
      </c>
      <c r="C1526">
        <v>2020</v>
      </c>
      <c r="D1526" t="s">
        <v>3397</v>
      </c>
      <c r="E1526" t="s">
        <v>3536</v>
      </c>
      <c r="F1526">
        <v>540</v>
      </c>
      <c r="G1526" t="s">
        <v>3536</v>
      </c>
      <c r="H1526">
        <v>6</v>
      </c>
      <c r="I1526">
        <v>0</v>
      </c>
      <c r="J1526">
        <v>0</v>
      </c>
      <c r="K1526">
        <v>0</v>
      </c>
      <c r="L1526">
        <v>0</v>
      </c>
    </row>
    <row r="1527" spans="1:12" x14ac:dyDescent="0.3">
      <c r="A1527" t="s">
        <v>4692</v>
      </c>
      <c r="B1527" t="s">
        <v>3410</v>
      </c>
      <c r="C1527">
        <v>2020</v>
      </c>
      <c r="D1527" t="s">
        <v>3414</v>
      </c>
      <c r="E1527" t="s">
        <v>3536</v>
      </c>
      <c r="F1527">
        <v>0</v>
      </c>
      <c r="G1527" t="s">
        <v>3536</v>
      </c>
      <c r="H1527">
        <v>0</v>
      </c>
      <c r="I1527">
        <v>0</v>
      </c>
      <c r="J1527">
        <v>0</v>
      </c>
      <c r="K1527">
        <v>0</v>
      </c>
      <c r="L1527">
        <v>0</v>
      </c>
    </row>
    <row r="1528" spans="1:12" x14ac:dyDescent="0.3">
      <c r="A1528" t="s">
        <v>4693</v>
      </c>
      <c r="B1528" t="s">
        <v>3410</v>
      </c>
      <c r="C1528">
        <v>2020</v>
      </c>
      <c r="D1528" t="s">
        <v>3397</v>
      </c>
      <c r="E1528" t="s">
        <v>3461</v>
      </c>
      <c r="F1528">
        <v>0</v>
      </c>
      <c r="G1528" t="s">
        <v>3461</v>
      </c>
      <c r="H1528">
        <v>0</v>
      </c>
      <c r="I1528">
        <v>0</v>
      </c>
      <c r="J1528">
        <v>0</v>
      </c>
      <c r="K1528">
        <v>0</v>
      </c>
      <c r="L1528">
        <v>0</v>
      </c>
    </row>
    <row r="1529" spans="1:12" x14ac:dyDescent="0.3">
      <c r="A1529" t="s">
        <v>4694</v>
      </c>
      <c r="B1529" t="s">
        <v>3410</v>
      </c>
      <c r="C1529">
        <v>2020</v>
      </c>
      <c r="D1529" t="s">
        <v>3416</v>
      </c>
      <c r="E1529" t="s">
        <v>860</v>
      </c>
      <c r="F1529">
        <v>0</v>
      </c>
      <c r="G1529" t="s">
        <v>860</v>
      </c>
      <c r="H1529">
        <v>0</v>
      </c>
      <c r="I1529">
        <v>0</v>
      </c>
      <c r="J1529">
        <v>0</v>
      </c>
      <c r="K1529">
        <v>0</v>
      </c>
      <c r="L1529">
        <v>0</v>
      </c>
    </row>
    <row r="1530" spans="1:12" x14ac:dyDescent="0.3">
      <c r="A1530" t="s">
        <v>4695</v>
      </c>
      <c r="B1530" t="s">
        <v>3410</v>
      </c>
      <c r="C1530">
        <v>2020</v>
      </c>
      <c r="D1530" t="s">
        <v>3416</v>
      </c>
      <c r="E1530" t="s">
        <v>860</v>
      </c>
      <c r="F1530">
        <v>226</v>
      </c>
      <c r="G1530" t="s">
        <v>860</v>
      </c>
      <c r="H1530">
        <v>3</v>
      </c>
      <c r="I1530">
        <v>0</v>
      </c>
      <c r="J1530">
        <v>0</v>
      </c>
      <c r="K1530">
        <v>0</v>
      </c>
      <c r="L1530">
        <v>0.8</v>
      </c>
    </row>
    <row r="1531" spans="1:12" x14ac:dyDescent="0.3">
      <c r="A1531" t="s">
        <v>4696</v>
      </c>
      <c r="B1531" t="s">
        <v>3410</v>
      </c>
      <c r="C1531">
        <v>2020</v>
      </c>
      <c r="D1531" t="s">
        <v>3411</v>
      </c>
      <c r="E1531" t="s">
        <v>3509</v>
      </c>
      <c r="F1531">
        <v>69</v>
      </c>
      <c r="G1531" t="s">
        <v>3509</v>
      </c>
      <c r="H1531">
        <v>4</v>
      </c>
      <c r="I1531">
        <v>1.3</v>
      </c>
      <c r="J1531">
        <v>0</v>
      </c>
      <c r="K1531">
        <v>1.3</v>
      </c>
      <c r="L1531">
        <v>0</v>
      </c>
    </row>
    <row r="1532" spans="1:12" x14ac:dyDescent="0.3">
      <c r="A1532" t="s">
        <v>4697</v>
      </c>
      <c r="B1532" t="s">
        <v>3410</v>
      </c>
      <c r="C1532">
        <v>2020</v>
      </c>
      <c r="D1532" t="s">
        <v>3416</v>
      </c>
      <c r="E1532" t="s">
        <v>3509</v>
      </c>
      <c r="F1532">
        <v>778</v>
      </c>
      <c r="G1532" t="s">
        <v>3509</v>
      </c>
      <c r="H1532">
        <v>9</v>
      </c>
      <c r="I1532">
        <v>0.35</v>
      </c>
      <c r="J1532">
        <v>0.35</v>
      </c>
      <c r="K1532">
        <v>0</v>
      </c>
      <c r="L1532">
        <v>0.12</v>
      </c>
    </row>
    <row r="1533" spans="1:12" x14ac:dyDescent="0.3">
      <c r="A1533" t="s">
        <v>4698</v>
      </c>
      <c r="B1533" t="s">
        <v>3410</v>
      </c>
      <c r="C1533">
        <v>2020</v>
      </c>
      <c r="D1533" t="s">
        <v>3414</v>
      </c>
      <c r="E1533" t="s">
        <v>3511</v>
      </c>
      <c r="F1533">
        <v>720</v>
      </c>
      <c r="G1533" t="s">
        <v>3511</v>
      </c>
      <c r="H1533">
        <v>8</v>
      </c>
      <c r="I1533">
        <v>0</v>
      </c>
      <c r="J1533">
        <v>0</v>
      </c>
      <c r="K1533">
        <v>0</v>
      </c>
      <c r="L1533">
        <v>0.25</v>
      </c>
    </row>
    <row r="1534" spans="1:12" x14ac:dyDescent="0.3">
      <c r="A1534" t="s">
        <v>4699</v>
      </c>
      <c r="B1534" t="s">
        <v>3410</v>
      </c>
      <c r="C1534">
        <v>2020</v>
      </c>
      <c r="D1534" t="s">
        <v>3414</v>
      </c>
      <c r="E1534" t="s">
        <v>3481</v>
      </c>
      <c r="F1534">
        <v>109</v>
      </c>
      <c r="G1534" t="s">
        <v>3481</v>
      </c>
      <c r="H1534">
        <v>2</v>
      </c>
      <c r="I1534">
        <v>0</v>
      </c>
      <c r="J1534">
        <v>0</v>
      </c>
      <c r="K1534">
        <v>0</v>
      </c>
      <c r="L1534">
        <v>0</v>
      </c>
    </row>
    <row r="1535" spans="1:12" x14ac:dyDescent="0.3">
      <c r="A1535" t="s">
        <v>4700</v>
      </c>
      <c r="B1535" t="s">
        <v>3410</v>
      </c>
      <c r="C1535">
        <v>2020</v>
      </c>
      <c r="D1535" t="s">
        <v>3416</v>
      </c>
      <c r="E1535" t="s">
        <v>3489</v>
      </c>
      <c r="F1535">
        <v>530</v>
      </c>
      <c r="G1535" t="s">
        <v>3489</v>
      </c>
      <c r="H1535">
        <v>8</v>
      </c>
      <c r="I1535">
        <v>0</v>
      </c>
      <c r="J1535">
        <v>0</v>
      </c>
      <c r="K1535">
        <v>0</v>
      </c>
      <c r="L1535">
        <v>0.17</v>
      </c>
    </row>
    <row r="1536" spans="1:12" x14ac:dyDescent="0.3">
      <c r="A1536" t="s">
        <v>4701</v>
      </c>
      <c r="B1536" t="s">
        <v>3410</v>
      </c>
      <c r="C1536">
        <v>2020</v>
      </c>
      <c r="D1536" t="s">
        <v>3416</v>
      </c>
      <c r="E1536" t="s">
        <v>875</v>
      </c>
      <c r="F1536">
        <v>458</v>
      </c>
      <c r="G1536" t="s">
        <v>875</v>
      </c>
      <c r="H1536">
        <v>6</v>
      </c>
      <c r="I1536">
        <v>0.39</v>
      </c>
      <c r="J1536">
        <v>0.39</v>
      </c>
      <c r="K1536">
        <v>0</v>
      </c>
      <c r="L1536">
        <v>0.2</v>
      </c>
    </row>
    <row r="1537" spans="1:12" x14ac:dyDescent="0.3">
      <c r="A1537" t="s">
        <v>449</v>
      </c>
      <c r="B1537" t="s">
        <v>3410</v>
      </c>
      <c r="C1537">
        <v>2020</v>
      </c>
      <c r="D1537" t="s">
        <v>3416</v>
      </c>
      <c r="E1537" t="s">
        <v>875</v>
      </c>
      <c r="F1537">
        <v>630</v>
      </c>
      <c r="G1537" t="s">
        <v>875</v>
      </c>
      <c r="H1537">
        <v>7</v>
      </c>
      <c r="I1537">
        <v>0.28999999999999998</v>
      </c>
      <c r="J1537">
        <v>0.14000000000000001</v>
      </c>
      <c r="K1537">
        <v>0.14000000000000001</v>
      </c>
      <c r="L1537">
        <v>0.28999999999999998</v>
      </c>
    </row>
    <row r="1538" spans="1:12" x14ac:dyDescent="0.3">
      <c r="A1538" t="s">
        <v>595</v>
      </c>
      <c r="B1538" t="s">
        <v>3410</v>
      </c>
      <c r="C1538">
        <v>2020</v>
      </c>
      <c r="D1538" t="s">
        <v>3416</v>
      </c>
      <c r="E1538" t="s">
        <v>893</v>
      </c>
      <c r="F1538">
        <v>273</v>
      </c>
      <c r="G1538" t="s">
        <v>893</v>
      </c>
      <c r="H1538">
        <v>6</v>
      </c>
      <c r="I1538">
        <v>0.33</v>
      </c>
      <c r="J1538">
        <v>0</v>
      </c>
      <c r="K1538">
        <v>0.33</v>
      </c>
      <c r="L1538">
        <v>0</v>
      </c>
    </row>
    <row r="1539" spans="1:12" x14ac:dyDescent="0.3">
      <c r="A1539" t="s">
        <v>399</v>
      </c>
      <c r="B1539" t="s">
        <v>3410</v>
      </c>
      <c r="C1539">
        <v>2020</v>
      </c>
      <c r="D1539" t="s">
        <v>3411</v>
      </c>
      <c r="E1539" t="s">
        <v>893</v>
      </c>
      <c r="F1539">
        <v>259</v>
      </c>
      <c r="G1539" t="s">
        <v>893</v>
      </c>
      <c r="H1539">
        <v>5</v>
      </c>
      <c r="I1539">
        <v>0</v>
      </c>
      <c r="J1539">
        <v>0</v>
      </c>
      <c r="K1539">
        <v>0</v>
      </c>
      <c r="L1539">
        <v>0</v>
      </c>
    </row>
    <row r="1540" spans="1:12" x14ac:dyDescent="0.3">
      <c r="A1540" t="s">
        <v>115</v>
      </c>
      <c r="B1540" t="s">
        <v>3410</v>
      </c>
      <c r="C1540">
        <v>2020</v>
      </c>
      <c r="D1540" t="s">
        <v>3411</v>
      </c>
      <c r="E1540" t="s">
        <v>889</v>
      </c>
      <c r="F1540">
        <v>698</v>
      </c>
      <c r="G1540" t="s">
        <v>889</v>
      </c>
      <c r="H1540">
        <v>10</v>
      </c>
      <c r="I1540">
        <v>0.77</v>
      </c>
      <c r="J1540">
        <v>0</v>
      </c>
      <c r="K1540">
        <v>0.77</v>
      </c>
      <c r="L1540">
        <v>0.13</v>
      </c>
    </row>
    <row r="1541" spans="1:12" x14ac:dyDescent="0.3">
      <c r="A1541" t="s">
        <v>4702</v>
      </c>
      <c r="B1541" t="s">
        <v>3410</v>
      </c>
      <c r="C1541">
        <v>2020</v>
      </c>
      <c r="D1541" t="s">
        <v>3416</v>
      </c>
      <c r="E1541" t="s">
        <v>3467</v>
      </c>
      <c r="F1541">
        <v>610</v>
      </c>
      <c r="G1541" t="s">
        <v>3467</v>
      </c>
      <c r="H1541">
        <v>8</v>
      </c>
      <c r="I1541">
        <v>0.15</v>
      </c>
      <c r="J1541">
        <v>0.15</v>
      </c>
      <c r="K1541">
        <v>0</v>
      </c>
      <c r="L1541">
        <v>0.3</v>
      </c>
    </row>
    <row r="1542" spans="1:12" x14ac:dyDescent="0.3">
      <c r="A1542" t="s">
        <v>4703</v>
      </c>
      <c r="B1542" t="s">
        <v>3410</v>
      </c>
      <c r="C1542">
        <v>2020</v>
      </c>
      <c r="D1542" t="s">
        <v>3414</v>
      </c>
      <c r="E1542" t="s">
        <v>3420</v>
      </c>
      <c r="F1542">
        <v>90</v>
      </c>
      <c r="G1542" t="s">
        <v>3420</v>
      </c>
      <c r="H1542">
        <v>1</v>
      </c>
      <c r="I1542">
        <v>0</v>
      </c>
      <c r="J1542">
        <v>0</v>
      </c>
      <c r="K1542">
        <v>0</v>
      </c>
      <c r="L1542">
        <v>0</v>
      </c>
    </row>
    <row r="1543" spans="1:12" x14ac:dyDescent="0.3">
      <c r="A1543" t="s">
        <v>4704</v>
      </c>
      <c r="B1543" t="s">
        <v>3410</v>
      </c>
      <c r="C1543">
        <v>2020</v>
      </c>
      <c r="D1543" t="s">
        <v>3414</v>
      </c>
      <c r="E1543" t="s">
        <v>3509</v>
      </c>
      <c r="F1543">
        <v>970</v>
      </c>
      <c r="G1543" t="s">
        <v>3509</v>
      </c>
      <c r="H1543">
        <v>11</v>
      </c>
      <c r="I1543">
        <v>0.09</v>
      </c>
      <c r="J1543">
        <v>0.09</v>
      </c>
      <c r="K1543">
        <v>0</v>
      </c>
      <c r="L1543">
        <v>0</v>
      </c>
    </row>
    <row r="1544" spans="1:12" x14ac:dyDescent="0.3">
      <c r="A1544" t="s">
        <v>4705</v>
      </c>
      <c r="B1544" t="s">
        <v>3410</v>
      </c>
      <c r="C1544">
        <v>2020</v>
      </c>
      <c r="D1544" t="s">
        <v>3416</v>
      </c>
      <c r="E1544" t="s">
        <v>860</v>
      </c>
      <c r="F1544">
        <v>90</v>
      </c>
      <c r="G1544" t="s">
        <v>874</v>
      </c>
      <c r="H1544">
        <v>2</v>
      </c>
      <c r="I1544">
        <v>0</v>
      </c>
      <c r="J1544">
        <v>0</v>
      </c>
      <c r="K1544">
        <v>0</v>
      </c>
      <c r="L1544">
        <v>0</v>
      </c>
    </row>
    <row r="1545" spans="1:12" x14ac:dyDescent="0.3">
      <c r="A1545" t="s">
        <v>4706</v>
      </c>
      <c r="B1545" t="s">
        <v>3410</v>
      </c>
      <c r="C1545">
        <v>2020</v>
      </c>
      <c r="D1545" t="s">
        <v>3414</v>
      </c>
      <c r="E1545" t="s">
        <v>3536</v>
      </c>
      <c r="F1545">
        <v>558</v>
      </c>
      <c r="G1545" t="s">
        <v>3536</v>
      </c>
      <c r="H1545">
        <v>8</v>
      </c>
      <c r="I1545">
        <v>0</v>
      </c>
      <c r="J1545">
        <v>0</v>
      </c>
      <c r="K1545">
        <v>0</v>
      </c>
      <c r="L1545">
        <v>0</v>
      </c>
    </row>
    <row r="1546" spans="1:12" x14ac:dyDescent="0.3">
      <c r="A1546" t="s">
        <v>4707</v>
      </c>
      <c r="B1546" t="s">
        <v>3410</v>
      </c>
      <c r="C1546">
        <v>2020</v>
      </c>
      <c r="D1546" t="s">
        <v>3414</v>
      </c>
      <c r="E1546" t="s">
        <v>3422</v>
      </c>
      <c r="F1546">
        <v>0</v>
      </c>
      <c r="G1546" t="s">
        <v>3422</v>
      </c>
      <c r="H1546">
        <v>0</v>
      </c>
      <c r="I1546">
        <v>0</v>
      </c>
      <c r="J1546">
        <v>0</v>
      </c>
      <c r="K1546">
        <v>0</v>
      </c>
      <c r="L1546">
        <v>0</v>
      </c>
    </row>
    <row r="1547" spans="1:12" x14ac:dyDescent="0.3">
      <c r="A1547" t="s">
        <v>2337</v>
      </c>
      <c r="B1547" t="s">
        <v>3410</v>
      </c>
      <c r="C1547">
        <v>2020</v>
      </c>
      <c r="D1547" t="s">
        <v>3414</v>
      </c>
      <c r="E1547" t="s">
        <v>880</v>
      </c>
      <c r="F1547">
        <v>720</v>
      </c>
      <c r="G1547" t="s">
        <v>880</v>
      </c>
      <c r="H1547">
        <v>8</v>
      </c>
      <c r="I1547">
        <v>0.25</v>
      </c>
      <c r="J1547">
        <v>0.13</v>
      </c>
      <c r="K1547">
        <v>0.13</v>
      </c>
      <c r="L1547">
        <v>0.13</v>
      </c>
    </row>
    <row r="1548" spans="1:12" x14ac:dyDescent="0.3">
      <c r="A1548" t="s">
        <v>2338</v>
      </c>
      <c r="B1548" t="s">
        <v>3410</v>
      </c>
      <c r="C1548">
        <v>2020</v>
      </c>
      <c r="D1548" t="s">
        <v>3416</v>
      </c>
      <c r="E1548" t="s">
        <v>894</v>
      </c>
      <c r="F1548">
        <v>459</v>
      </c>
      <c r="G1548" t="s">
        <v>894</v>
      </c>
      <c r="H1548">
        <v>7</v>
      </c>
      <c r="I1548">
        <v>0.59</v>
      </c>
      <c r="J1548">
        <v>0.39</v>
      </c>
      <c r="K1548">
        <v>0.2</v>
      </c>
      <c r="L1548">
        <v>0.39</v>
      </c>
    </row>
    <row r="1549" spans="1:12" x14ac:dyDescent="0.3">
      <c r="A1549" t="s">
        <v>4708</v>
      </c>
      <c r="B1549" t="s">
        <v>3410</v>
      </c>
      <c r="C1549">
        <v>2020</v>
      </c>
      <c r="D1549" t="s">
        <v>3397</v>
      </c>
      <c r="E1549" t="s">
        <v>880</v>
      </c>
      <c r="F1549">
        <v>90</v>
      </c>
      <c r="G1549" t="s">
        <v>880</v>
      </c>
      <c r="H1549">
        <v>1</v>
      </c>
      <c r="I1549">
        <v>0</v>
      </c>
      <c r="J1549">
        <v>0</v>
      </c>
      <c r="K1549">
        <v>0</v>
      </c>
      <c r="L1549">
        <v>0</v>
      </c>
    </row>
    <row r="1550" spans="1:12" x14ac:dyDescent="0.3">
      <c r="A1550" t="s">
        <v>4709</v>
      </c>
      <c r="B1550" t="s">
        <v>3410</v>
      </c>
      <c r="C1550">
        <v>2020</v>
      </c>
      <c r="D1550" t="s">
        <v>3414</v>
      </c>
      <c r="E1550" t="s">
        <v>880</v>
      </c>
      <c r="F1550">
        <v>90</v>
      </c>
      <c r="G1550" t="s">
        <v>880</v>
      </c>
      <c r="H1550">
        <v>1</v>
      </c>
      <c r="I1550">
        <v>0</v>
      </c>
      <c r="J1550">
        <v>0</v>
      </c>
      <c r="K1550">
        <v>0</v>
      </c>
      <c r="L1550">
        <v>1</v>
      </c>
    </row>
    <row r="1551" spans="1:12" x14ac:dyDescent="0.3">
      <c r="A1551" t="s">
        <v>4710</v>
      </c>
      <c r="B1551" t="s">
        <v>3410</v>
      </c>
      <c r="C1551">
        <v>2020</v>
      </c>
      <c r="D1551" t="s">
        <v>3411</v>
      </c>
      <c r="E1551" t="s">
        <v>3420</v>
      </c>
      <c r="F1551">
        <v>0</v>
      </c>
      <c r="G1551" t="s">
        <v>3420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 spans="1:12" x14ac:dyDescent="0.3">
      <c r="A1552" t="s">
        <v>4711</v>
      </c>
      <c r="B1552" t="s">
        <v>3410</v>
      </c>
      <c r="C1552">
        <v>2020</v>
      </c>
      <c r="D1552" t="s">
        <v>3414</v>
      </c>
      <c r="E1552" t="s">
        <v>3536</v>
      </c>
      <c r="F1552">
        <v>319</v>
      </c>
      <c r="G1552" t="s">
        <v>3536</v>
      </c>
      <c r="H1552">
        <v>4</v>
      </c>
      <c r="I1552">
        <v>0</v>
      </c>
      <c r="J1552">
        <v>0</v>
      </c>
      <c r="K1552">
        <v>0</v>
      </c>
      <c r="L1552">
        <v>0.28000000000000003</v>
      </c>
    </row>
    <row r="1553" spans="1:12" x14ac:dyDescent="0.3">
      <c r="A1553" t="s">
        <v>4712</v>
      </c>
      <c r="B1553" t="s">
        <v>3410</v>
      </c>
      <c r="C1553">
        <v>2020</v>
      </c>
      <c r="D1553" t="s">
        <v>3414</v>
      </c>
      <c r="E1553" t="s">
        <v>3666</v>
      </c>
      <c r="F1553">
        <v>887</v>
      </c>
      <c r="G1553" t="s">
        <v>3666</v>
      </c>
      <c r="H1553">
        <v>10</v>
      </c>
      <c r="I1553">
        <v>0.1</v>
      </c>
      <c r="J1553">
        <v>0.1</v>
      </c>
      <c r="K1553">
        <v>0</v>
      </c>
      <c r="L1553">
        <v>0.1</v>
      </c>
    </row>
    <row r="1554" spans="1:12" x14ac:dyDescent="0.3">
      <c r="A1554" t="s">
        <v>4713</v>
      </c>
      <c r="B1554" t="s">
        <v>3410</v>
      </c>
      <c r="C1554">
        <v>2020</v>
      </c>
      <c r="D1554" t="s">
        <v>3416</v>
      </c>
      <c r="E1554" t="s">
        <v>3666</v>
      </c>
      <c r="F1554">
        <v>541</v>
      </c>
      <c r="G1554" t="s">
        <v>3666</v>
      </c>
      <c r="H1554">
        <v>8</v>
      </c>
      <c r="I1554">
        <v>0</v>
      </c>
      <c r="J1554">
        <v>0</v>
      </c>
      <c r="K1554">
        <v>0</v>
      </c>
      <c r="L1554">
        <v>0</v>
      </c>
    </row>
    <row r="1555" spans="1:12" x14ac:dyDescent="0.3">
      <c r="A1555" t="s">
        <v>4714</v>
      </c>
      <c r="B1555" t="s">
        <v>3410</v>
      </c>
      <c r="C1555">
        <v>2020</v>
      </c>
      <c r="D1555" t="s">
        <v>3416</v>
      </c>
      <c r="E1555" t="s">
        <v>3530</v>
      </c>
      <c r="F1555">
        <v>313</v>
      </c>
      <c r="G1555" t="s">
        <v>3530</v>
      </c>
      <c r="H1555">
        <v>4</v>
      </c>
      <c r="I1555">
        <v>0</v>
      </c>
      <c r="J1555">
        <v>0</v>
      </c>
      <c r="K1555">
        <v>0</v>
      </c>
      <c r="L1555">
        <v>0</v>
      </c>
    </row>
    <row r="1556" spans="1:12" x14ac:dyDescent="0.3">
      <c r="A1556" t="s">
        <v>4715</v>
      </c>
      <c r="B1556" t="s">
        <v>3410</v>
      </c>
      <c r="C1556">
        <v>2020</v>
      </c>
      <c r="D1556" t="s">
        <v>3414</v>
      </c>
      <c r="E1556" t="s">
        <v>860</v>
      </c>
      <c r="F1556">
        <v>90</v>
      </c>
      <c r="G1556" t="s">
        <v>860</v>
      </c>
      <c r="H1556">
        <v>1</v>
      </c>
      <c r="I1556">
        <v>0</v>
      </c>
      <c r="J1556">
        <v>0</v>
      </c>
      <c r="K1556">
        <v>0</v>
      </c>
      <c r="L1556">
        <v>0</v>
      </c>
    </row>
    <row r="1557" spans="1:12" x14ac:dyDescent="0.3">
      <c r="A1557" t="s">
        <v>2429</v>
      </c>
      <c r="B1557" t="s">
        <v>3410</v>
      </c>
      <c r="C1557">
        <v>2020</v>
      </c>
      <c r="D1557" t="s">
        <v>3416</v>
      </c>
      <c r="E1557" t="s">
        <v>860</v>
      </c>
      <c r="F1557">
        <v>560</v>
      </c>
      <c r="G1557" t="s">
        <v>860</v>
      </c>
      <c r="H1557">
        <v>8</v>
      </c>
      <c r="I1557">
        <v>0.16</v>
      </c>
      <c r="J1557">
        <v>0</v>
      </c>
      <c r="K1557">
        <v>0.16</v>
      </c>
      <c r="L1557">
        <v>0.32</v>
      </c>
    </row>
    <row r="1558" spans="1:12" x14ac:dyDescent="0.3">
      <c r="A1558" t="s">
        <v>4716</v>
      </c>
      <c r="B1558" t="s">
        <v>3410</v>
      </c>
      <c r="C1558">
        <v>2020</v>
      </c>
      <c r="D1558" t="s">
        <v>3416</v>
      </c>
      <c r="E1558" t="s">
        <v>874</v>
      </c>
      <c r="F1558">
        <v>0</v>
      </c>
      <c r="G1558" t="s">
        <v>874</v>
      </c>
      <c r="H1558">
        <v>0</v>
      </c>
      <c r="I1558">
        <v>0</v>
      </c>
      <c r="J1558">
        <v>0</v>
      </c>
      <c r="K1558">
        <v>0</v>
      </c>
      <c r="L1558">
        <v>0</v>
      </c>
    </row>
    <row r="1559" spans="1:12" x14ac:dyDescent="0.3">
      <c r="A1559" t="s">
        <v>1235</v>
      </c>
      <c r="B1559" t="s">
        <v>3410</v>
      </c>
      <c r="C1559">
        <v>2020</v>
      </c>
      <c r="D1559" t="s">
        <v>3416</v>
      </c>
      <c r="E1559" t="s">
        <v>883</v>
      </c>
      <c r="F1559">
        <v>125</v>
      </c>
      <c r="G1559" t="s">
        <v>883</v>
      </c>
      <c r="H1559">
        <v>3</v>
      </c>
      <c r="I1559">
        <v>0.72</v>
      </c>
      <c r="J1559">
        <v>0</v>
      </c>
      <c r="K1559">
        <v>0.72</v>
      </c>
      <c r="L1559">
        <v>0</v>
      </c>
    </row>
    <row r="1560" spans="1:12" x14ac:dyDescent="0.3">
      <c r="A1560" t="s">
        <v>4717</v>
      </c>
      <c r="B1560" t="s">
        <v>3410</v>
      </c>
      <c r="C1560">
        <v>2020</v>
      </c>
      <c r="D1560" t="s">
        <v>3411</v>
      </c>
      <c r="E1560" t="s">
        <v>883</v>
      </c>
      <c r="F1560">
        <v>173</v>
      </c>
      <c r="G1560" t="s">
        <v>883</v>
      </c>
      <c r="H1560">
        <v>4</v>
      </c>
      <c r="I1560">
        <v>2.08</v>
      </c>
      <c r="J1560">
        <v>0.52</v>
      </c>
      <c r="K1560">
        <v>1.56</v>
      </c>
      <c r="L1560">
        <v>0</v>
      </c>
    </row>
    <row r="1561" spans="1:12" x14ac:dyDescent="0.3">
      <c r="A1561" t="s">
        <v>4718</v>
      </c>
      <c r="B1561" t="s">
        <v>3410</v>
      </c>
      <c r="C1561">
        <v>2020</v>
      </c>
      <c r="D1561" t="s">
        <v>3416</v>
      </c>
      <c r="E1561" t="s">
        <v>3415</v>
      </c>
      <c r="F1561">
        <v>901</v>
      </c>
      <c r="G1561" t="s">
        <v>3415</v>
      </c>
      <c r="H1561">
        <v>10</v>
      </c>
      <c r="I1561">
        <v>0.2</v>
      </c>
      <c r="J1561">
        <v>0.1</v>
      </c>
      <c r="K1561">
        <v>0.1</v>
      </c>
      <c r="L1561">
        <v>0.1</v>
      </c>
    </row>
    <row r="1562" spans="1:12" x14ac:dyDescent="0.3">
      <c r="A1562" t="s">
        <v>4719</v>
      </c>
      <c r="B1562" t="s">
        <v>3410</v>
      </c>
      <c r="C1562">
        <v>2020</v>
      </c>
      <c r="D1562" t="s">
        <v>3416</v>
      </c>
      <c r="E1562" t="s">
        <v>3560</v>
      </c>
      <c r="F1562">
        <v>80</v>
      </c>
      <c r="G1562" t="s">
        <v>3560</v>
      </c>
      <c r="H1562">
        <v>2</v>
      </c>
      <c r="I1562">
        <v>0</v>
      </c>
      <c r="J1562">
        <v>0</v>
      </c>
      <c r="K1562">
        <v>0</v>
      </c>
      <c r="L1562">
        <v>0</v>
      </c>
    </row>
    <row r="1563" spans="1:12" x14ac:dyDescent="0.3">
      <c r="A1563" t="s">
        <v>4720</v>
      </c>
      <c r="B1563" t="s">
        <v>3410</v>
      </c>
      <c r="C1563">
        <v>2020</v>
      </c>
      <c r="D1563" t="s">
        <v>3414</v>
      </c>
      <c r="E1563" t="s">
        <v>3514</v>
      </c>
      <c r="F1563">
        <v>360</v>
      </c>
      <c r="G1563" t="s">
        <v>874</v>
      </c>
      <c r="H1563">
        <v>4</v>
      </c>
      <c r="I1563">
        <v>0</v>
      </c>
      <c r="J1563">
        <v>0</v>
      </c>
      <c r="K1563">
        <v>0</v>
      </c>
      <c r="L1563">
        <v>0.25</v>
      </c>
    </row>
    <row r="1564" spans="1:12" x14ac:dyDescent="0.3">
      <c r="A1564" t="s">
        <v>407</v>
      </c>
      <c r="B1564" t="s">
        <v>3410</v>
      </c>
      <c r="C1564">
        <v>2020</v>
      </c>
      <c r="D1564" t="s">
        <v>3414</v>
      </c>
      <c r="E1564" t="s">
        <v>874</v>
      </c>
      <c r="F1564">
        <v>90</v>
      </c>
      <c r="G1564" t="s">
        <v>874</v>
      </c>
      <c r="H1564">
        <v>1</v>
      </c>
      <c r="I1564">
        <v>0</v>
      </c>
      <c r="J1564">
        <v>0</v>
      </c>
      <c r="K1564">
        <v>0</v>
      </c>
      <c r="L1564">
        <v>0</v>
      </c>
    </row>
    <row r="1565" spans="1:12" x14ac:dyDescent="0.3">
      <c r="A1565" t="s">
        <v>4721</v>
      </c>
      <c r="B1565" t="s">
        <v>3410</v>
      </c>
      <c r="C1565">
        <v>2020</v>
      </c>
      <c r="D1565" t="s">
        <v>3416</v>
      </c>
      <c r="E1565" t="s">
        <v>894</v>
      </c>
      <c r="F1565">
        <v>126</v>
      </c>
      <c r="G1565" t="s">
        <v>894</v>
      </c>
      <c r="H1565">
        <v>3</v>
      </c>
      <c r="I1565">
        <v>0</v>
      </c>
      <c r="J1565">
        <v>0</v>
      </c>
      <c r="K1565">
        <v>0</v>
      </c>
      <c r="L1565">
        <v>0</v>
      </c>
    </row>
    <row r="1566" spans="1:12" x14ac:dyDescent="0.3">
      <c r="A1566" t="s">
        <v>4722</v>
      </c>
      <c r="B1566" t="s">
        <v>3410</v>
      </c>
      <c r="C1566">
        <v>2020</v>
      </c>
      <c r="D1566" t="s">
        <v>3416</v>
      </c>
      <c r="E1566" t="s">
        <v>3447</v>
      </c>
      <c r="F1566">
        <v>39</v>
      </c>
      <c r="G1566" t="s">
        <v>3447</v>
      </c>
      <c r="H1566">
        <v>3</v>
      </c>
      <c r="I1566">
        <v>0</v>
      </c>
      <c r="J1566">
        <v>0</v>
      </c>
      <c r="K1566">
        <v>0</v>
      </c>
      <c r="L1566">
        <v>0</v>
      </c>
    </row>
    <row r="1567" spans="1:12" x14ac:dyDescent="0.3">
      <c r="A1567" t="s">
        <v>2054</v>
      </c>
      <c r="B1567" t="s">
        <v>3410</v>
      </c>
      <c r="C1567">
        <v>2020</v>
      </c>
      <c r="D1567" t="s">
        <v>3411</v>
      </c>
      <c r="E1567" t="s">
        <v>880</v>
      </c>
      <c r="F1567">
        <v>464</v>
      </c>
      <c r="G1567" t="s">
        <v>880</v>
      </c>
      <c r="H1567">
        <v>6</v>
      </c>
      <c r="I1567">
        <v>0.78</v>
      </c>
      <c r="J1567">
        <v>0</v>
      </c>
      <c r="K1567">
        <v>0.78</v>
      </c>
      <c r="L1567">
        <v>0.39</v>
      </c>
    </row>
    <row r="1568" spans="1:12" x14ac:dyDescent="0.3">
      <c r="A1568" t="s">
        <v>4723</v>
      </c>
      <c r="B1568" t="s">
        <v>3410</v>
      </c>
      <c r="C1568">
        <v>2020</v>
      </c>
      <c r="D1568" t="s">
        <v>3414</v>
      </c>
      <c r="E1568" t="s">
        <v>883</v>
      </c>
      <c r="F1568">
        <v>29</v>
      </c>
      <c r="G1568" t="s">
        <v>883</v>
      </c>
      <c r="H1568">
        <v>1</v>
      </c>
      <c r="I1568">
        <v>3.1</v>
      </c>
      <c r="J1568">
        <v>0</v>
      </c>
      <c r="K1568">
        <v>3.1</v>
      </c>
      <c r="L1568">
        <v>0</v>
      </c>
    </row>
    <row r="1569" spans="1:12" x14ac:dyDescent="0.3">
      <c r="A1569" t="s">
        <v>4724</v>
      </c>
      <c r="B1569" t="s">
        <v>3410</v>
      </c>
      <c r="C1569">
        <v>2020</v>
      </c>
      <c r="D1569" t="s">
        <v>3397</v>
      </c>
      <c r="E1569" t="s">
        <v>883</v>
      </c>
      <c r="F1569">
        <v>90</v>
      </c>
      <c r="G1569" t="s">
        <v>883</v>
      </c>
      <c r="H1569">
        <v>1</v>
      </c>
      <c r="I1569">
        <v>0</v>
      </c>
      <c r="J1569">
        <v>0</v>
      </c>
      <c r="K1569">
        <v>0</v>
      </c>
      <c r="L1569">
        <v>0</v>
      </c>
    </row>
    <row r="1570" spans="1:12" x14ac:dyDescent="0.3">
      <c r="A1570" t="s">
        <v>172</v>
      </c>
      <c r="B1570" t="s">
        <v>3410</v>
      </c>
      <c r="C1570">
        <v>2020</v>
      </c>
      <c r="D1570" t="s">
        <v>3414</v>
      </c>
      <c r="E1570" t="s">
        <v>863</v>
      </c>
      <c r="F1570">
        <v>0</v>
      </c>
      <c r="G1570" t="s">
        <v>863</v>
      </c>
      <c r="H1570">
        <v>0</v>
      </c>
      <c r="I1570">
        <v>0</v>
      </c>
      <c r="J1570">
        <v>0</v>
      </c>
      <c r="K1570">
        <v>0</v>
      </c>
      <c r="L1570">
        <v>0</v>
      </c>
    </row>
    <row r="1571" spans="1:12" x14ac:dyDescent="0.3">
      <c r="A1571" t="s">
        <v>4725</v>
      </c>
      <c r="B1571" t="s">
        <v>3410</v>
      </c>
      <c r="C1571">
        <v>2020</v>
      </c>
      <c r="D1571" t="s">
        <v>3416</v>
      </c>
      <c r="E1571" t="s">
        <v>3527</v>
      </c>
      <c r="F1571">
        <v>512</v>
      </c>
      <c r="G1571" t="s">
        <v>3527</v>
      </c>
      <c r="H1571">
        <v>8</v>
      </c>
      <c r="I1571">
        <v>0.35</v>
      </c>
      <c r="J1571">
        <v>0.18</v>
      </c>
      <c r="K1571">
        <v>0.18</v>
      </c>
      <c r="L1571">
        <v>0</v>
      </c>
    </row>
    <row r="1572" spans="1:12" x14ac:dyDescent="0.3">
      <c r="A1572" t="s">
        <v>134</v>
      </c>
      <c r="B1572" t="s">
        <v>3410</v>
      </c>
      <c r="C1572">
        <v>2020</v>
      </c>
      <c r="D1572" t="s">
        <v>3416</v>
      </c>
      <c r="E1572" t="s">
        <v>889</v>
      </c>
      <c r="F1572">
        <v>360</v>
      </c>
      <c r="G1572" t="s">
        <v>889</v>
      </c>
      <c r="H1572">
        <v>4</v>
      </c>
      <c r="I1572">
        <v>0.25</v>
      </c>
      <c r="J1572">
        <v>0.25</v>
      </c>
      <c r="K1572">
        <v>0</v>
      </c>
      <c r="L1572">
        <v>0.25</v>
      </c>
    </row>
    <row r="1573" spans="1:12" x14ac:dyDescent="0.3">
      <c r="A1573" t="s">
        <v>4726</v>
      </c>
      <c r="B1573" t="s">
        <v>3410</v>
      </c>
      <c r="C1573">
        <v>2020</v>
      </c>
      <c r="D1573" t="s">
        <v>3411</v>
      </c>
      <c r="E1573" t="s">
        <v>3415</v>
      </c>
      <c r="F1573">
        <v>0</v>
      </c>
      <c r="G1573" t="s">
        <v>3415</v>
      </c>
      <c r="H1573">
        <v>0</v>
      </c>
      <c r="I1573">
        <v>0</v>
      </c>
      <c r="J1573">
        <v>0</v>
      </c>
      <c r="K1573">
        <v>0</v>
      </c>
      <c r="L1573">
        <v>0</v>
      </c>
    </row>
    <row r="1574" spans="1:12" x14ac:dyDescent="0.3">
      <c r="A1574" t="s">
        <v>4727</v>
      </c>
      <c r="B1574" t="s">
        <v>3410</v>
      </c>
      <c r="C1574">
        <v>2020</v>
      </c>
      <c r="D1574" t="s">
        <v>3416</v>
      </c>
      <c r="E1574" t="s">
        <v>3449</v>
      </c>
      <c r="F1574">
        <v>264</v>
      </c>
      <c r="G1574" t="s">
        <v>3449</v>
      </c>
      <c r="H1574">
        <v>3</v>
      </c>
      <c r="I1574">
        <v>0</v>
      </c>
      <c r="J1574">
        <v>0</v>
      </c>
      <c r="K1574">
        <v>0</v>
      </c>
      <c r="L1574">
        <v>0.68</v>
      </c>
    </row>
    <row r="1575" spans="1:12" x14ac:dyDescent="0.3">
      <c r="A1575" t="s">
        <v>4728</v>
      </c>
      <c r="B1575" t="s">
        <v>3410</v>
      </c>
      <c r="C1575">
        <v>2020</v>
      </c>
      <c r="D1575" t="s">
        <v>3411</v>
      </c>
      <c r="E1575" t="s">
        <v>3530</v>
      </c>
      <c r="F1575">
        <v>322</v>
      </c>
      <c r="G1575" t="s">
        <v>3530</v>
      </c>
      <c r="H1575">
        <v>5</v>
      </c>
      <c r="I1575">
        <v>0</v>
      </c>
      <c r="J1575">
        <v>0</v>
      </c>
      <c r="K1575">
        <v>0</v>
      </c>
      <c r="L1575">
        <v>0.28000000000000003</v>
      </c>
    </row>
    <row r="1576" spans="1:12" x14ac:dyDescent="0.3">
      <c r="A1576" t="s">
        <v>4729</v>
      </c>
      <c r="B1576" t="s">
        <v>3410</v>
      </c>
      <c r="C1576">
        <v>2020</v>
      </c>
      <c r="D1576" t="s">
        <v>3414</v>
      </c>
      <c r="E1576" t="s">
        <v>895</v>
      </c>
      <c r="F1576">
        <v>0</v>
      </c>
      <c r="G1576" t="s">
        <v>895</v>
      </c>
      <c r="H1576">
        <v>0</v>
      </c>
      <c r="I1576">
        <v>0</v>
      </c>
      <c r="J1576">
        <v>0</v>
      </c>
      <c r="K1576">
        <v>0</v>
      </c>
      <c r="L1576">
        <v>0</v>
      </c>
    </row>
    <row r="1577" spans="1:12" x14ac:dyDescent="0.3">
      <c r="A1577" t="s">
        <v>3337</v>
      </c>
      <c r="B1577" t="s">
        <v>3410</v>
      </c>
      <c r="C1577">
        <v>2020</v>
      </c>
      <c r="D1577" t="s">
        <v>3414</v>
      </c>
      <c r="E1577" t="s">
        <v>868</v>
      </c>
      <c r="F1577">
        <v>660</v>
      </c>
      <c r="G1577" t="s">
        <v>868</v>
      </c>
      <c r="H1577">
        <v>8</v>
      </c>
      <c r="I1577">
        <v>0</v>
      </c>
      <c r="J1577">
        <v>0</v>
      </c>
      <c r="K1577">
        <v>0</v>
      </c>
      <c r="L1577">
        <v>0.14000000000000001</v>
      </c>
    </row>
    <row r="1578" spans="1:12" x14ac:dyDescent="0.3">
      <c r="A1578" t="s">
        <v>2171</v>
      </c>
      <c r="B1578" t="s">
        <v>3410</v>
      </c>
      <c r="C1578">
        <v>2020</v>
      </c>
      <c r="D1578" t="s">
        <v>3397</v>
      </c>
      <c r="E1578" t="s">
        <v>876</v>
      </c>
      <c r="F1578">
        <v>90</v>
      </c>
      <c r="G1578" t="s">
        <v>876</v>
      </c>
      <c r="H1578">
        <v>1</v>
      </c>
      <c r="I1578">
        <v>0</v>
      </c>
      <c r="J1578">
        <v>0</v>
      </c>
      <c r="K1578">
        <v>0</v>
      </c>
      <c r="L1578">
        <v>0</v>
      </c>
    </row>
    <row r="1579" spans="1:12" x14ac:dyDescent="0.3">
      <c r="A1579" t="s">
        <v>4730</v>
      </c>
      <c r="B1579" t="s">
        <v>3410</v>
      </c>
      <c r="C1579">
        <v>2020</v>
      </c>
      <c r="D1579" t="s">
        <v>3414</v>
      </c>
      <c r="E1579" t="s">
        <v>880</v>
      </c>
      <c r="F1579">
        <v>450</v>
      </c>
      <c r="G1579" t="s">
        <v>880</v>
      </c>
      <c r="H1579">
        <v>6</v>
      </c>
      <c r="I1579">
        <v>0.2</v>
      </c>
      <c r="J1579">
        <v>0.2</v>
      </c>
      <c r="K1579">
        <v>0</v>
      </c>
      <c r="L1579">
        <v>0.4</v>
      </c>
    </row>
    <row r="1580" spans="1:12" x14ac:dyDescent="0.3">
      <c r="A1580" t="s">
        <v>4731</v>
      </c>
      <c r="B1580" t="s">
        <v>3410</v>
      </c>
      <c r="C1580">
        <v>2020</v>
      </c>
      <c r="D1580" t="s">
        <v>3416</v>
      </c>
      <c r="E1580" t="s">
        <v>870</v>
      </c>
      <c r="F1580">
        <v>0</v>
      </c>
      <c r="G1580" t="s">
        <v>870</v>
      </c>
      <c r="H1580">
        <v>0</v>
      </c>
      <c r="I1580">
        <v>0</v>
      </c>
      <c r="J1580">
        <v>0</v>
      </c>
      <c r="K1580">
        <v>0</v>
      </c>
      <c r="L1580">
        <v>0</v>
      </c>
    </row>
    <row r="1581" spans="1:12" x14ac:dyDescent="0.3">
      <c r="A1581" t="s">
        <v>4732</v>
      </c>
      <c r="B1581" t="s">
        <v>3410</v>
      </c>
      <c r="C1581">
        <v>2020</v>
      </c>
      <c r="D1581" t="s">
        <v>3416</v>
      </c>
      <c r="E1581" t="s">
        <v>3481</v>
      </c>
      <c r="F1581">
        <v>269</v>
      </c>
      <c r="G1581" t="s">
        <v>3481</v>
      </c>
      <c r="H1581">
        <v>4</v>
      </c>
      <c r="I1581">
        <v>0</v>
      </c>
      <c r="J1581">
        <v>0</v>
      </c>
      <c r="K1581">
        <v>0</v>
      </c>
      <c r="L1581">
        <v>0</v>
      </c>
    </row>
    <row r="1582" spans="1:12" x14ac:dyDescent="0.3">
      <c r="A1582" t="s">
        <v>4733</v>
      </c>
      <c r="B1582" t="s">
        <v>3410</v>
      </c>
      <c r="C1582">
        <v>2020</v>
      </c>
      <c r="D1582" t="s">
        <v>3414</v>
      </c>
      <c r="E1582" t="s">
        <v>3422</v>
      </c>
      <c r="F1582">
        <v>316</v>
      </c>
      <c r="G1582" t="s">
        <v>3422</v>
      </c>
      <c r="H1582">
        <v>4</v>
      </c>
      <c r="I1582">
        <v>0</v>
      </c>
      <c r="J1582">
        <v>0</v>
      </c>
      <c r="K1582">
        <v>0</v>
      </c>
      <c r="L1582">
        <v>0</v>
      </c>
    </row>
    <row r="1583" spans="1:12" x14ac:dyDescent="0.3">
      <c r="A1583" t="s">
        <v>4734</v>
      </c>
      <c r="B1583" t="s">
        <v>3410</v>
      </c>
      <c r="C1583">
        <v>2020</v>
      </c>
      <c r="D1583" t="s">
        <v>3397</v>
      </c>
      <c r="E1583" t="s">
        <v>3481</v>
      </c>
      <c r="F1583">
        <v>0</v>
      </c>
      <c r="G1583" t="s">
        <v>3481</v>
      </c>
      <c r="H1583">
        <v>0</v>
      </c>
      <c r="I1583">
        <v>0</v>
      </c>
      <c r="J1583">
        <v>0</v>
      </c>
      <c r="K1583">
        <v>0</v>
      </c>
      <c r="L1583">
        <v>0</v>
      </c>
    </row>
    <row r="1584" spans="1:12" x14ac:dyDescent="0.3">
      <c r="A1584" t="s">
        <v>4735</v>
      </c>
      <c r="B1584" t="s">
        <v>3410</v>
      </c>
      <c r="C1584">
        <v>2020</v>
      </c>
      <c r="D1584" t="s">
        <v>3397</v>
      </c>
      <c r="E1584" t="s">
        <v>3489</v>
      </c>
      <c r="F1584">
        <v>687</v>
      </c>
      <c r="G1584" t="s">
        <v>3489</v>
      </c>
      <c r="H1584">
        <v>8</v>
      </c>
      <c r="I1584">
        <v>0</v>
      </c>
      <c r="J1584">
        <v>0</v>
      </c>
      <c r="K1584">
        <v>0</v>
      </c>
      <c r="L1584">
        <v>0.13</v>
      </c>
    </row>
    <row r="1585" spans="1:12" x14ac:dyDescent="0.3">
      <c r="A1585" t="s">
        <v>4736</v>
      </c>
      <c r="B1585" t="s">
        <v>3410</v>
      </c>
      <c r="C1585">
        <v>2020</v>
      </c>
      <c r="D1585" t="s">
        <v>3411</v>
      </c>
      <c r="E1585" t="s">
        <v>894</v>
      </c>
      <c r="F1585">
        <v>6</v>
      </c>
      <c r="G1585" t="s">
        <v>894</v>
      </c>
      <c r="H1585">
        <v>3</v>
      </c>
      <c r="I1585">
        <v>0</v>
      </c>
      <c r="J1585">
        <v>0</v>
      </c>
      <c r="K1585">
        <v>0</v>
      </c>
      <c r="L1585">
        <v>0</v>
      </c>
    </row>
    <row r="1586" spans="1:12" x14ac:dyDescent="0.3">
      <c r="A1586" t="s">
        <v>4737</v>
      </c>
      <c r="B1586" t="s">
        <v>3410</v>
      </c>
      <c r="C1586">
        <v>2020</v>
      </c>
      <c r="D1586" t="s">
        <v>3416</v>
      </c>
      <c r="E1586" t="s">
        <v>3481</v>
      </c>
      <c r="F1586">
        <v>155</v>
      </c>
      <c r="G1586" t="s">
        <v>3481</v>
      </c>
      <c r="H1586">
        <v>3</v>
      </c>
      <c r="I1586">
        <v>0</v>
      </c>
      <c r="J1586">
        <v>0</v>
      </c>
      <c r="K1586">
        <v>0</v>
      </c>
      <c r="L1586">
        <v>0</v>
      </c>
    </row>
    <row r="1587" spans="1:12" x14ac:dyDescent="0.3">
      <c r="A1587" t="s">
        <v>4738</v>
      </c>
      <c r="B1587" t="s">
        <v>3410</v>
      </c>
      <c r="C1587">
        <v>2020</v>
      </c>
      <c r="D1587" t="s">
        <v>3414</v>
      </c>
      <c r="E1587" t="s">
        <v>884</v>
      </c>
      <c r="F1587">
        <v>0</v>
      </c>
      <c r="G1587" t="s">
        <v>884</v>
      </c>
      <c r="H1587">
        <v>0</v>
      </c>
      <c r="I1587">
        <v>0</v>
      </c>
      <c r="J1587">
        <v>0</v>
      </c>
      <c r="K1587">
        <v>0</v>
      </c>
      <c r="L1587">
        <v>0</v>
      </c>
    </row>
    <row r="1588" spans="1:12" x14ac:dyDescent="0.3">
      <c r="A1588" t="s">
        <v>4739</v>
      </c>
      <c r="B1588" t="s">
        <v>3410</v>
      </c>
      <c r="C1588">
        <v>2020</v>
      </c>
      <c r="D1588" t="s">
        <v>3397</v>
      </c>
      <c r="E1588" t="s">
        <v>3509</v>
      </c>
      <c r="F1588">
        <v>0</v>
      </c>
      <c r="G1588" t="s">
        <v>3509</v>
      </c>
      <c r="H1588">
        <v>0</v>
      </c>
      <c r="I1588">
        <v>0</v>
      </c>
      <c r="J1588">
        <v>0</v>
      </c>
      <c r="K1588">
        <v>0</v>
      </c>
      <c r="L1588">
        <v>0</v>
      </c>
    </row>
    <row r="1589" spans="1:12" x14ac:dyDescent="0.3">
      <c r="A1589" t="s">
        <v>4740</v>
      </c>
      <c r="B1589" t="s">
        <v>3410</v>
      </c>
      <c r="C1589">
        <v>2020</v>
      </c>
      <c r="D1589" t="s">
        <v>3416</v>
      </c>
      <c r="E1589" t="s">
        <v>3427</v>
      </c>
      <c r="F1589">
        <v>900</v>
      </c>
      <c r="G1589" t="s">
        <v>3427</v>
      </c>
      <c r="H1589">
        <v>10</v>
      </c>
      <c r="I1589">
        <v>0.2</v>
      </c>
      <c r="J1589">
        <v>0.2</v>
      </c>
      <c r="K1589">
        <v>0</v>
      </c>
      <c r="L1589">
        <v>0.1</v>
      </c>
    </row>
    <row r="1590" spans="1:12" x14ac:dyDescent="0.3">
      <c r="A1590" t="s">
        <v>4741</v>
      </c>
      <c r="B1590" t="s">
        <v>3410</v>
      </c>
      <c r="C1590">
        <v>2020</v>
      </c>
      <c r="D1590" t="s">
        <v>3414</v>
      </c>
      <c r="E1590" t="s">
        <v>3478</v>
      </c>
      <c r="F1590">
        <v>382</v>
      </c>
      <c r="G1590" t="s">
        <v>3478</v>
      </c>
      <c r="H1590">
        <v>5</v>
      </c>
      <c r="I1590">
        <v>0</v>
      </c>
      <c r="J1590">
        <v>0</v>
      </c>
      <c r="K1590">
        <v>0</v>
      </c>
      <c r="L1590">
        <v>0</v>
      </c>
    </row>
    <row r="1591" spans="1:12" x14ac:dyDescent="0.3">
      <c r="A1591" t="s">
        <v>4742</v>
      </c>
      <c r="B1591" t="s">
        <v>3410</v>
      </c>
      <c r="C1591">
        <v>2020</v>
      </c>
      <c r="D1591" t="s">
        <v>3414</v>
      </c>
      <c r="E1591" t="s">
        <v>867</v>
      </c>
      <c r="F1591">
        <v>100</v>
      </c>
      <c r="G1591" t="s">
        <v>867</v>
      </c>
      <c r="H1591">
        <v>2</v>
      </c>
      <c r="I1591">
        <v>0</v>
      </c>
      <c r="J1591">
        <v>0</v>
      </c>
      <c r="K1591">
        <v>0</v>
      </c>
      <c r="L1591">
        <v>0</v>
      </c>
    </row>
    <row r="1592" spans="1:12" x14ac:dyDescent="0.3">
      <c r="A1592" t="s">
        <v>4743</v>
      </c>
      <c r="B1592" t="s">
        <v>3410</v>
      </c>
      <c r="C1592">
        <v>2020</v>
      </c>
      <c r="D1592" t="s">
        <v>3397</v>
      </c>
      <c r="E1592" t="s">
        <v>895</v>
      </c>
      <c r="F1592">
        <v>900</v>
      </c>
      <c r="G1592" t="s">
        <v>895</v>
      </c>
      <c r="H1592">
        <v>10</v>
      </c>
      <c r="I1592">
        <v>0</v>
      </c>
      <c r="J1592">
        <v>0</v>
      </c>
      <c r="K1592">
        <v>0</v>
      </c>
      <c r="L1592">
        <v>0</v>
      </c>
    </row>
    <row r="1593" spans="1:12" x14ac:dyDescent="0.3">
      <c r="A1593" t="s">
        <v>4744</v>
      </c>
      <c r="B1593" t="s">
        <v>3410</v>
      </c>
      <c r="C1593">
        <v>2020</v>
      </c>
      <c r="D1593" t="s">
        <v>3414</v>
      </c>
      <c r="E1593" t="s">
        <v>894</v>
      </c>
      <c r="F1593">
        <v>720</v>
      </c>
      <c r="G1593" t="s">
        <v>894</v>
      </c>
      <c r="H1593">
        <v>8</v>
      </c>
      <c r="I1593">
        <v>0</v>
      </c>
      <c r="J1593">
        <v>0</v>
      </c>
      <c r="K1593">
        <v>0</v>
      </c>
      <c r="L1593">
        <v>0</v>
      </c>
    </row>
    <row r="1594" spans="1:12" x14ac:dyDescent="0.3">
      <c r="A1594" t="s">
        <v>4745</v>
      </c>
      <c r="B1594" t="s">
        <v>3410</v>
      </c>
      <c r="C1594">
        <v>2020</v>
      </c>
      <c r="D1594" t="s">
        <v>3416</v>
      </c>
      <c r="E1594" t="s">
        <v>876</v>
      </c>
      <c r="F1594">
        <v>85</v>
      </c>
      <c r="G1594" t="s">
        <v>876</v>
      </c>
      <c r="H1594">
        <v>1</v>
      </c>
      <c r="I1594">
        <v>1.06</v>
      </c>
      <c r="J1594">
        <v>1.06</v>
      </c>
      <c r="K1594">
        <v>0</v>
      </c>
      <c r="L1594">
        <v>1.06</v>
      </c>
    </row>
    <row r="1595" spans="1:12" x14ac:dyDescent="0.3">
      <c r="A1595" t="s">
        <v>4746</v>
      </c>
      <c r="B1595" t="s">
        <v>3410</v>
      </c>
      <c r="C1595">
        <v>2020</v>
      </c>
      <c r="D1595" t="s">
        <v>3416</v>
      </c>
      <c r="E1595" t="s">
        <v>880</v>
      </c>
      <c r="F1595">
        <v>79</v>
      </c>
      <c r="G1595" t="s">
        <v>880</v>
      </c>
      <c r="H1595">
        <v>2</v>
      </c>
      <c r="I1595">
        <v>0</v>
      </c>
      <c r="J1595">
        <v>0</v>
      </c>
      <c r="K1595">
        <v>0</v>
      </c>
      <c r="L1595">
        <v>0</v>
      </c>
    </row>
    <row r="1596" spans="1:12" x14ac:dyDescent="0.3">
      <c r="A1596" t="s">
        <v>4747</v>
      </c>
      <c r="B1596" t="s">
        <v>3410</v>
      </c>
      <c r="C1596">
        <v>2020</v>
      </c>
      <c r="D1596" t="s">
        <v>3416</v>
      </c>
      <c r="E1596" t="s">
        <v>3483</v>
      </c>
      <c r="F1596">
        <v>116</v>
      </c>
      <c r="G1596" t="s">
        <v>3483</v>
      </c>
      <c r="H1596">
        <v>5</v>
      </c>
      <c r="I1596">
        <v>0</v>
      </c>
      <c r="J1596">
        <v>0</v>
      </c>
      <c r="K1596">
        <v>0</v>
      </c>
      <c r="L1596">
        <v>0</v>
      </c>
    </row>
    <row r="1597" spans="1:12" x14ac:dyDescent="0.3">
      <c r="A1597" t="s">
        <v>4748</v>
      </c>
      <c r="B1597" t="s">
        <v>3410</v>
      </c>
      <c r="C1597">
        <v>2020</v>
      </c>
      <c r="D1597" t="s">
        <v>3416</v>
      </c>
      <c r="E1597" t="s">
        <v>3514</v>
      </c>
      <c r="F1597">
        <v>227</v>
      </c>
      <c r="G1597" t="s">
        <v>3514</v>
      </c>
      <c r="H1597">
        <v>4</v>
      </c>
      <c r="I1597">
        <v>0.79</v>
      </c>
      <c r="J1597">
        <v>0.4</v>
      </c>
      <c r="K1597">
        <v>0.4</v>
      </c>
      <c r="L1597">
        <v>0.4</v>
      </c>
    </row>
    <row r="1598" spans="1:12" x14ac:dyDescent="0.3">
      <c r="A1598" t="s">
        <v>4749</v>
      </c>
      <c r="B1598" t="s">
        <v>3410</v>
      </c>
      <c r="C1598">
        <v>2020</v>
      </c>
      <c r="D1598" t="s">
        <v>3416</v>
      </c>
      <c r="E1598" t="s">
        <v>868</v>
      </c>
      <c r="F1598">
        <v>63</v>
      </c>
      <c r="G1598" t="s">
        <v>868</v>
      </c>
      <c r="H1598">
        <v>1</v>
      </c>
      <c r="I1598">
        <v>0</v>
      </c>
      <c r="J1598">
        <v>0</v>
      </c>
      <c r="K1598">
        <v>0</v>
      </c>
      <c r="L1598">
        <v>0</v>
      </c>
    </row>
    <row r="1599" spans="1:12" x14ac:dyDescent="0.3">
      <c r="A1599" t="s">
        <v>4750</v>
      </c>
      <c r="B1599" t="s">
        <v>3410</v>
      </c>
      <c r="C1599">
        <v>2020</v>
      </c>
      <c r="D1599" t="s">
        <v>3416</v>
      </c>
      <c r="E1599" t="s">
        <v>867</v>
      </c>
      <c r="F1599">
        <v>0</v>
      </c>
      <c r="G1599" t="s">
        <v>867</v>
      </c>
      <c r="H1599">
        <v>0</v>
      </c>
      <c r="I1599">
        <v>0</v>
      </c>
      <c r="J1599">
        <v>0</v>
      </c>
      <c r="K1599">
        <v>0</v>
      </c>
      <c r="L1599">
        <v>0</v>
      </c>
    </row>
    <row r="1600" spans="1:12" x14ac:dyDescent="0.3">
      <c r="A1600" t="s">
        <v>2791</v>
      </c>
      <c r="B1600" t="s">
        <v>3410</v>
      </c>
      <c r="C1600">
        <v>2020</v>
      </c>
      <c r="D1600" t="s">
        <v>3414</v>
      </c>
      <c r="E1600" t="s">
        <v>876</v>
      </c>
      <c r="F1600">
        <v>0</v>
      </c>
      <c r="G1600" t="s">
        <v>876</v>
      </c>
      <c r="H1600">
        <v>0</v>
      </c>
      <c r="I1600">
        <v>0</v>
      </c>
      <c r="J1600">
        <v>0</v>
      </c>
      <c r="K1600">
        <v>0</v>
      </c>
      <c r="L1600">
        <v>0</v>
      </c>
    </row>
    <row r="1601" spans="1:12" x14ac:dyDescent="0.3">
      <c r="A1601" t="s">
        <v>4751</v>
      </c>
      <c r="B1601" t="s">
        <v>3410</v>
      </c>
      <c r="C1601">
        <v>2020</v>
      </c>
      <c r="D1601" t="s">
        <v>3411</v>
      </c>
      <c r="E1601" t="s">
        <v>3504</v>
      </c>
      <c r="F1601">
        <v>0</v>
      </c>
      <c r="G1601" t="s">
        <v>3504</v>
      </c>
      <c r="H1601">
        <v>0</v>
      </c>
      <c r="I1601">
        <v>0</v>
      </c>
      <c r="J1601">
        <v>0</v>
      </c>
      <c r="K1601">
        <v>0</v>
      </c>
      <c r="L1601">
        <v>0</v>
      </c>
    </row>
    <row r="1602" spans="1:12" x14ac:dyDescent="0.3">
      <c r="A1602" t="s">
        <v>4752</v>
      </c>
      <c r="B1602" t="s">
        <v>3410</v>
      </c>
      <c r="C1602">
        <v>2020</v>
      </c>
      <c r="D1602" t="s">
        <v>3397</v>
      </c>
      <c r="E1602" t="s">
        <v>861</v>
      </c>
      <c r="F1602">
        <v>2</v>
      </c>
      <c r="G1602" t="s">
        <v>861</v>
      </c>
      <c r="H1602">
        <v>1</v>
      </c>
      <c r="I1602">
        <v>0</v>
      </c>
      <c r="J1602">
        <v>0</v>
      </c>
      <c r="K1602">
        <v>0</v>
      </c>
      <c r="L1602">
        <v>0</v>
      </c>
    </row>
    <row r="1603" spans="1:12" x14ac:dyDescent="0.3">
      <c r="A1603" t="s">
        <v>4753</v>
      </c>
      <c r="B1603" t="s">
        <v>3410</v>
      </c>
      <c r="C1603">
        <v>2020</v>
      </c>
      <c r="D1603" t="s">
        <v>3411</v>
      </c>
      <c r="E1603" t="s">
        <v>3560</v>
      </c>
      <c r="F1603">
        <v>657</v>
      </c>
      <c r="G1603" t="s">
        <v>3560</v>
      </c>
      <c r="H1603">
        <v>8</v>
      </c>
      <c r="I1603">
        <v>0.68</v>
      </c>
      <c r="J1603">
        <v>0.14000000000000001</v>
      </c>
      <c r="K1603">
        <v>0.55000000000000004</v>
      </c>
      <c r="L1603">
        <v>0</v>
      </c>
    </row>
    <row r="1604" spans="1:12" x14ac:dyDescent="0.3">
      <c r="A1604" t="s">
        <v>2570</v>
      </c>
      <c r="B1604" t="s">
        <v>3410</v>
      </c>
      <c r="C1604">
        <v>2020</v>
      </c>
      <c r="D1604" t="s">
        <v>3414</v>
      </c>
      <c r="E1604" t="s">
        <v>884</v>
      </c>
      <c r="F1604">
        <v>450</v>
      </c>
      <c r="G1604" t="s">
        <v>884</v>
      </c>
      <c r="H1604">
        <v>5</v>
      </c>
      <c r="I1604">
        <v>0.2</v>
      </c>
      <c r="J1604">
        <v>0.2</v>
      </c>
      <c r="K1604">
        <v>0</v>
      </c>
      <c r="L1604">
        <v>0</v>
      </c>
    </row>
    <row r="1605" spans="1:12" x14ac:dyDescent="0.3">
      <c r="A1605" t="s">
        <v>4754</v>
      </c>
      <c r="B1605" t="s">
        <v>3410</v>
      </c>
      <c r="C1605">
        <v>2020</v>
      </c>
      <c r="D1605" t="s">
        <v>3416</v>
      </c>
      <c r="E1605" t="s">
        <v>867</v>
      </c>
      <c r="F1605">
        <v>429</v>
      </c>
      <c r="G1605" t="s">
        <v>867</v>
      </c>
      <c r="H1605">
        <v>8</v>
      </c>
      <c r="I1605">
        <v>0.21</v>
      </c>
      <c r="J1605">
        <v>0</v>
      </c>
      <c r="K1605">
        <v>0.21</v>
      </c>
      <c r="L1605">
        <v>0</v>
      </c>
    </row>
    <row r="1606" spans="1:12" x14ac:dyDescent="0.3">
      <c r="A1606" t="s">
        <v>4755</v>
      </c>
      <c r="B1606" t="s">
        <v>3410</v>
      </c>
      <c r="C1606">
        <v>2020</v>
      </c>
      <c r="D1606" t="s">
        <v>3416</v>
      </c>
      <c r="E1606" t="s">
        <v>886</v>
      </c>
      <c r="F1606">
        <v>869</v>
      </c>
      <c r="G1606" t="s">
        <v>886</v>
      </c>
      <c r="H1606">
        <v>10</v>
      </c>
      <c r="I1606">
        <v>0.1</v>
      </c>
      <c r="J1606">
        <v>0.1</v>
      </c>
      <c r="K1606">
        <v>0</v>
      </c>
      <c r="L1606">
        <v>0</v>
      </c>
    </row>
    <row r="1607" spans="1:12" x14ac:dyDescent="0.3">
      <c r="A1607" t="s">
        <v>4756</v>
      </c>
      <c r="B1607" t="s">
        <v>3410</v>
      </c>
      <c r="C1607">
        <v>2020</v>
      </c>
      <c r="D1607" t="s">
        <v>3397</v>
      </c>
      <c r="E1607" t="s">
        <v>3478</v>
      </c>
      <c r="F1607">
        <v>360</v>
      </c>
      <c r="G1607" t="s">
        <v>3478</v>
      </c>
      <c r="H1607">
        <v>4</v>
      </c>
      <c r="I1607">
        <v>0</v>
      </c>
      <c r="J1607">
        <v>0</v>
      </c>
      <c r="K1607">
        <v>0</v>
      </c>
      <c r="L1607">
        <v>0</v>
      </c>
    </row>
    <row r="1608" spans="1:12" x14ac:dyDescent="0.3">
      <c r="A1608" t="s">
        <v>2539</v>
      </c>
      <c r="B1608" t="s">
        <v>3410</v>
      </c>
      <c r="C1608">
        <v>2020</v>
      </c>
      <c r="D1608" t="s">
        <v>3414</v>
      </c>
      <c r="E1608" t="s">
        <v>884</v>
      </c>
      <c r="F1608">
        <v>270</v>
      </c>
      <c r="G1608" t="s">
        <v>884</v>
      </c>
      <c r="H1608">
        <v>3</v>
      </c>
      <c r="I1608">
        <v>0</v>
      </c>
      <c r="J1608">
        <v>0</v>
      </c>
      <c r="K1608">
        <v>0</v>
      </c>
      <c r="L1608">
        <v>0.33</v>
      </c>
    </row>
    <row r="1609" spans="1:12" x14ac:dyDescent="0.3">
      <c r="A1609" t="s">
        <v>4757</v>
      </c>
      <c r="B1609" t="s">
        <v>3410</v>
      </c>
      <c r="C1609">
        <v>2020</v>
      </c>
      <c r="D1609" t="s">
        <v>3397</v>
      </c>
      <c r="E1609" t="s">
        <v>3438</v>
      </c>
      <c r="F1609">
        <v>270</v>
      </c>
      <c r="G1609" t="s">
        <v>3438</v>
      </c>
      <c r="H1609">
        <v>3</v>
      </c>
      <c r="I1609">
        <v>0</v>
      </c>
      <c r="J1609">
        <v>0</v>
      </c>
      <c r="K1609">
        <v>0</v>
      </c>
      <c r="L1609">
        <v>0</v>
      </c>
    </row>
    <row r="1610" spans="1:12" x14ac:dyDescent="0.3">
      <c r="A1610" t="s">
        <v>1669</v>
      </c>
      <c r="B1610" t="s">
        <v>3410</v>
      </c>
      <c r="C1610">
        <v>2020</v>
      </c>
      <c r="D1610" t="s">
        <v>3414</v>
      </c>
      <c r="E1610" t="s">
        <v>889</v>
      </c>
      <c r="F1610">
        <v>95</v>
      </c>
      <c r="G1610" t="s">
        <v>889</v>
      </c>
      <c r="H1610">
        <v>2</v>
      </c>
      <c r="I1610">
        <v>0</v>
      </c>
      <c r="J1610">
        <v>0</v>
      </c>
      <c r="K1610">
        <v>0</v>
      </c>
      <c r="L1610">
        <v>0</v>
      </c>
    </row>
    <row r="1611" spans="1:12" x14ac:dyDescent="0.3">
      <c r="A1611" t="s">
        <v>4758</v>
      </c>
      <c r="B1611" t="s">
        <v>3410</v>
      </c>
      <c r="C1611">
        <v>2020</v>
      </c>
      <c r="D1611" t="s">
        <v>3416</v>
      </c>
      <c r="E1611" t="s">
        <v>886</v>
      </c>
      <c r="F1611">
        <v>217</v>
      </c>
      <c r="G1611" t="s">
        <v>886</v>
      </c>
      <c r="H1611">
        <v>6</v>
      </c>
      <c r="I1611">
        <v>0.41</v>
      </c>
      <c r="J1611">
        <v>0</v>
      </c>
      <c r="K1611">
        <v>0.41</v>
      </c>
      <c r="L1611">
        <v>0</v>
      </c>
    </row>
    <row r="1612" spans="1:12" x14ac:dyDescent="0.3">
      <c r="A1612" t="s">
        <v>2918</v>
      </c>
      <c r="B1612" t="s">
        <v>3410</v>
      </c>
      <c r="C1612">
        <v>2020</v>
      </c>
      <c r="D1612" t="s">
        <v>3411</v>
      </c>
      <c r="E1612" t="s">
        <v>868</v>
      </c>
      <c r="F1612">
        <v>312</v>
      </c>
      <c r="G1612" t="s">
        <v>868</v>
      </c>
      <c r="H1612">
        <v>9</v>
      </c>
      <c r="I1612">
        <v>0.28999999999999998</v>
      </c>
      <c r="J1612">
        <v>0</v>
      </c>
      <c r="K1612">
        <v>0.28999999999999998</v>
      </c>
      <c r="L1612">
        <v>0</v>
      </c>
    </row>
    <row r="1613" spans="1:12" x14ac:dyDescent="0.3">
      <c r="A1613" t="s">
        <v>4759</v>
      </c>
      <c r="B1613" t="s">
        <v>3410</v>
      </c>
      <c r="C1613">
        <v>2020</v>
      </c>
      <c r="D1613" t="s">
        <v>3416</v>
      </c>
      <c r="E1613" t="s">
        <v>3422</v>
      </c>
      <c r="F1613">
        <v>718</v>
      </c>
      <c r="G1613" t="s">
        <v>3422</v>
      </c>
      <c r="H1613">
        <v>8</v>
      </c>
      <c r="I1613">
        <v>0</v>
      </c>
      <c r="J1613">
        <v>0</v>
      </c>
      <c r="K1613">
        <v>0</v>
      </c>
      <c r="L1613">
        <v>0.13</v>
      </c>
    </row>
    <row r="1614" spans="1:12" x14ac:dyDescent="0.3">
      <c r="A1614" t="s">
        <v>4760</v>
      </c>
      <c r="B1614" t="s">
        <v>3410</v>
      </c>
      <c r="C1614">
        <v>2020</v>
      </c>
      <c r="D1614" t="s">
        <v>3416</v>
      </c>
      <c r="E1614" t="s">
        <v>874</v>
      </c>
      <c r="F1614">
        <v>458</v>
      </c>
      <c r="G1614" t="s">
        <v>874</v>
      </c>
      <c r="H1614">
        <v>6</v>
      </c>
      <c r="I1614">
        <v>0.39</v>
      </c>
      <c r="J1614">
        <v>0.39</v>
      </c>
      <c r="K1614">
        <v>0</v>
      </c>
      <c r="L1614">
        <v>0</v>
      </c>
    </row>
    <row r="1615" spans="1:12" x14ac:dyDescent="0.3">
      <c r="A1615" t="s">
        <v>4761</v>
      </c>
      <c r="B1615" t="s">
        <v>3410</v>
      </c>
      <c r="C1615">
        <v>2020</v>
      </c>
      <c r="D1615" t="s">
        <v>3411</v>
      </c>
      <c r="E1615" t="s">
        <v>863</v>
      </c>
      <c r="F1615">
        <v>19</v>
      </c>
      <c r="G1615" t="s">
        <v>863</v>
      </c>
      <c r="H1615">
        <v>2</v>
      </c>
      <c r="I1615">
        <v>0</v>
      </c>
      <c r="J1615">
        <v>0</v>
      </c>
      <c r="K1615">
        <v>0</v>
      </c>
      <c r="L1615">
        <v>4.74</v>
      </c>
    </row>
    <row r="1616" spans="1:12" x14ac:dyDescent="0.3">
      <c r="A1616" t="s">
        <v>4762</v>
      </c>
      <c r="B1616" t="s">
        <v>3410</v>
      </c>
      <c r="C1616">
        <v>2020</v>
      </c>
      <c r="D1616" t="s">
        <v>3416</v>
      </c>
      <c r="E1616" t="s">
        <v>3441</v>
      </c>
      <c r="F1616">
        <v>365</v>
      </c>
      <c r="G1616" t="s">
        <v>3442</v>
      </c>
      <c r="H1616">
        <v>6</v>
      </c>
      <c r="I1616">
        <v>0.49</v>
      </c>
      <c r="J1616">
        <v>0</v>
      </c>
      <c r="K1616">
        <v>0.49</v>
      </c>
      <c r="L1616">
        <v>0</v>
      </c>
    </row>
    <row r="1617" spans="1:12" x14ac:dyDescent="0.3">
      <c r="A1617" t="s">
        <v>4763</v>
      </c>
      <c r="B1617" t="s">
        <v>3410</v>
      </c>
      <c r="C1617">
        <v>2020</v>
      </c>
      <c r="D1617" t="s">
        <v>3414</v>
      </c>
      <c r="E1617" t="s">
        <v>880</v>
      </c>
      <c r="F1617">
        <v>0</v>
      </c>
      <c r="G1617" t="s">
        <v>880</v>
      </c>
      <c r="H1617">
        <v>0</v>
      </c>
      <c r="I1617">
        <v>0</v>
      </c>
      <c r="J1617">
        <v>0</v>
      </c>
      <c r="K1617">
        <v>0</v>
      </c>
      <c r="L1617">
        <v>0</v>
      </c>
    </row>
    <row r="1618" spans="1:12" x14ac:dyDescent="0.3">
      <c r="A1618" t="s">
        <v>4764</v>
      </c>
      <c r="B1618" t="s">
        <v>3410</v>
      </c>
      <c r="C1618">
        <v>2020</v>
      </c>
      <c r="D1618" t="s">
        <v>3411</v>
      </c>
      <c r="E1618" t="s">
        <v>3478</v>
      </c>
      <c r="F1618">
        <v>0</v>
      </c>
      <c r="G1618" t="s">
        <v>3478</v>
      </c>
      <c r="H1618">
        <v>0</v>
      </c>
      <c r="I1618">
        <v>0</v>
      </c>
      <c r="J1618">
        <v>0</v>
      </c>
      <c r="K1618">
        <v>0</v>
      </c>
      <c r="L1618">
        <v>0</v>
      </c>
    </row>
    <row r="1619" spans="1:12" x14ac:dyDescent="0.3">
      <c r="A1619" t="s">
        <v>4765</v>
      </c>
      <c r="B1619" t="s">
        <v>3410</v>
      </c>
      <c r="C1619">
        <v>2020</v>
      </c>
      <c r="D1619" t="s">
        <v>3411</v>
      </c>
      <c r="E1619" t="s">
        <v>3478</v>
      </c>
      <c r="F1619">
        <v>0</v>
      </c>
      <c r="G1619" t="s">
        <v>3478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 x14ac:dyDescent="0.3">
      <c r="A1620" t="s">
        <v>4766</v>
      </c>
      <c r="B1620" t="s">
        <v>3410</v>
      </c>
      <c r="C1620">
        <v>2020</v>
      </c>
      <c r="D1620" t="s">
        <v>3397</v>
      </c>
      <c r="E1620" t="s">
        <v>886</v>
      </c>
      <c r="F1620">
        <v>0</v>
      </c>
      <c r="G1620" t="s">
        <v>886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2" x14ac:dyDescent="0.3">
      <c r="A1621" t="s">
        <v>4767</v>
      </c>
      <c r="B1621" t="s">
        <v>3410</v>
      </c>
      <c r="C1621">
        <v>2020</v>
      </c>
      <c r="D1621" t="s">
        <v>3416</v>
      </c>
      <c r="E1621" t="s">
        <v>3511</v>
      </c>
      <c r="F1621">
        <v>703</v>
      </c>
      <c r="G1621" t="s">
        <v>3511</v>
      </c>
      <c r="H1621">
        <v>9</v>
      </c>
      <c r="I1621">
        <v>0</v>
      </c>
      <c r="J1621">
        <v>0</v>
      </c>
      <c r="K1621">
        <v>0</v>
      </c>
      <c r="L1621">
        <v>0.26</v>
      </c>
    </row>
    <row r="1622" spans="1:12" x14ac:dyDescent="0.3">
      <c r="A1622" t="s">
        <v>4768</v>
      </c>
      <c r="B1622" t="s">
        <v>3410</v>
      </c>
      <c r="C1622">
        <v>2020</v>
      </c>
      <c r="D1622" t="s">
        <v>3416</v>
      </c>
      <c r="E1622" t="s">
        <v>891</v>
      </c>
      <c r="F1622">
        <v>146</v>
      </c>
      <c r="G1622" t="s">
        <v>891</v>
      </c>
      <c r="H1622">
        <v>3</v>
      </c>
      <c r="I1622">
        <v>0.62</v>
      </c>
      <c r="J1622">
        <v>0.62</v>
      </c>
      <c r="K1622">
        <v>0</v>
      </c>
      <c r="L1622">
        <v>0</v>
      </c>
    </row>
    <row r="1623" spans="1:12" x14ac:dyDescent="0.3">
      <c r="A1623" t="s">
        <v>4769</v>
      </c>
      <c r="B1623" t="s">
        <v>3410</v>
      </c>
      <c r="C1623">
        <v>2020</v>
      </c>
      <c r="D1623" t="s">
        <v>3397</v>
      </c>
      <c r="E1623" t="s">
        <v>886</v>
      </c>
      <c r="F1623">
        <v>0</v>
      </c>
      <c r="G1623" t="s">
        <v>886</v>
      </c>
      <c r="H1623">
        <v>0</v>
      </c>
      <c r="I1623">
        <v>0</v>
      </c>
      <c r="J1623">
        <v>0</v>
      </c>
      <c r="K1623">
        <v>0</v>
      </c>
      <c r="L1623">
        <v>0</v>
      </c>
    </row>
    <row r="1624" spans="1:12" x14ac:dyDescent="0.3">
      <c r="A1624" t="s">
        <v>4770</v>
      </c>
      <c r="B1624" t="s">
        <v>3410</v>
      </c>
      <c r="C1624">
        <v>2020</v>
      </c>
      <c r="D1624" t="s">
        <v>3414</v>
      </c>
      <c r="E1624" t="s">
        <v>3642</v>
      </c>
      <c r="F1624">
        <v>180</v>
      </c>
      <c r="G1624" t="s">
        <v>3642</v>
      </c>
      <c r="H1624">
        <v>2</v>
      </c>
      <c r="I1624">
        <v>0</v>
      </c>
      <c r="J1624">
        <v>0</v>
      </c>
      <c r="K1624">
        <v>0</v>
      </c>
      <c r="L1624">
        <v>0</v>
      </c>
    </row>
    <row r="1625" spans="1:12" x14ac:dyDescent="0.3">
      <c r="A1625" t="s">
        <v>4771</v>
      </c>
      <c r="B1625" t="s">
        <v>3410</v>
      </c>
      <c r="C1625">
        <v>2020</v>
      </c>
      <c r="D1625" t="s">
        <v>3414</v>
      </c>
      <c r="E1625" t="s">
        <v>3461</v>
      </c>
      <c r="F1625">
        <v>1058</v>
      </c>
      <c r="G1625" t="s">
        <v>3461</v>
      </c>
      <c r="H1625">
        <v>12</v>
      </c>
      <c r="I1625">
        <v>0.34</v>
      </c>
      <c r="J1625">
        <v>0.17</v>
      </c>
      <c r="K1625">
        <v>0.17</v>
      </c>
      <c r="L1625">
        <v>0.17</v>
      </c>
    </row>
    <row r="1626" spans="1:12" x14ac:dyDescent="0.3">
      <c r="A1626" t="s">
        <v>248</v>
      </c>
      <c r="B1626" t="s">
        <v>3410</v>
      </c>
      <c r="C1626">
        <v>2020</v>
      </c>
      <c r="D1626" t="s">
        <v>3411</v>
      </c>
      <c r="E1626" t="s">
        <v>877</v>
      </c>
      <c r="F1626">
        <v>574</v>
      </c>
      <c r="G1626" t="s">
        <v>877</v>
      </c>
      <c r="H1626">
        <v>7</v>
      </c>
      <c r="I1626">
        <v>2.2000000000000002</v>
      </c>
      <c r="J1626">
        <v>0.94</v>
      </c>
      <c r="K1626">
        <v>1.25</v>
      </c>
      <c r="L1626">
        <v>0.16</v>
      </c>
    </row>
    <row r="1627" spans="1:12" x14ac:dyDescent="0.3">
      <c r="A1627" t="s">
        <v>4772</v>
      </c>
      <c r="B1627" t="s">
        <v>3410</v>
      </c>
      <c r="C1627">
        <v>2020</v>
      </c>
      <c r="D1627" t="s">
        <v>3414</v>
      </c>
      <c r="E1627" t="s">
        <v>3422</v>
      </c>
      <c r="F1627">
        <v>180</v>
      </c>
      <c r="G1627" t="s">
        <v>3422</v>
      </c>
      <c r="H1627">
        <v>2</v>
      </c>
      <c r="I1627">
        <v>0</v>
      </c>
      <c r="J1627">
        <v>0</v>
      </c>
      <c r="K1627">
        <v>0</v>
      </c>
      <c r="L1627">
        <v>0</v>
      </c>
    </row>
    <row r="1628" spans="1:12" x14ac:dyDescent="0.3">
      <c r="A1628" t="s">
        <v>4773</v>
      </c>
      <c r="B1628" t="s">
        <v>3410</v>
      </c>
      <c r="C1628">
        <v>2020</v>
      </c>
      <c r="D1628" t="s">
        <v>3416</v>
      </c>
      <c r="E1628" t="s">
        <v>3489</v>
      </c>
      <c r="F1628">
        <v>270</v>
      </c>
      <c r="G1628" t="s">
        <v>3489</v>
      </c>
      <c r="H1628">
        <v>3</v>
      </c>
      <c r="I1628">
        <v>0</v>
      </c>
      <c r="J1628">
        <v>0</v>
      </c>
      <c r="K1628">
        <v>0</v>
      </c>
      <c r="L1628">
        <v>0</v>
      </c>
    </row>
    <row r="1629" spans="1:12" x14ac:dyDescent="0.3">
      <c r="A1629" t="s">
        <v>4774</v>
      </c>
      <c r="B1629" t="s">
        <v>3410</v>
      </c>
      <c r="C1629">
        <v>2020</v>
      </c>
      <c r="D1629" t="s">
        <v>3411</v>
      </c>
      <c r="E1629" t="s">
        <v>3427</v>
      </c>
      <c r="F1629">
        <v>4</v>
      </c>
      <c r="G1629" t="s">
        <v>3427</v>
      </c>
      <c r="H1629">
        <v>1</v>
      </c>
      <c r="I1629">
        <v>0</v>
      </c>
      <c r="J1629">
        <v>0</v>
      </c>
      <c r="K1629">
        <v>0</v>
      </c>
      <c r="L1629">
        <v>0</v>
      </c>
    </row>
    <row r="1630" spans="1:12" x14ac:dyDescent="0.3">
      <c r="A1630" t="s">
        <v>4775</v>
      </c>
      <c r="B1630" t="s">
        <v>3410</v>
      </c>
      <c r="C1630">
        <v>2020</v>
      </c>
      <c r="D1630" t="s">
        <v>3397</v>
      </c>
      <c r="E1630" t="s">
        <v>3467</v>
      </c>
      <c r="F1630">
        <v>0</v>
      </c>
      <c r="G1630" t="s">
        <v>3467</v>
      </c>
      <c r="H1630">
        <v>0</v>
      </c>
      <c r="I1630">
        <v>0</v>
      </c>
      <c r="J1630">
        <v>0</v>
      </c>
      <c r="K1630">
        <v>0</v>
      </c>
      <c r="L1630">
        <v>0</v>
      </c>
    </row>
    <row r="1631" spans="1:12" x14ac:dyDescent="0.3">
      <c r="A1631" t="s">
        <v>4776</v>
      </c>
      <c r="B1631" t="s">
        <v>3410</v>
      </c>
      <c r="C1631">
        <v>2020</v>
      </c>
      <c r="D1631" t="s">
        <v>3414</v>
      </c>
      <c r="E1631" t="s">
        <v>3536</v>
      </c>
      <c r="F1631">
        <v>0</v>
      </c>
      <c r="G1631" t="s">
        <v>3536</v>
      </c>
      <c r="H1631">
        <v>0</v>
      </c>
      <c r="I1631">
        <v>0</v>
      </c>
      <c r="J1631">
        <v>0</v>
      </c>
      <c r="K1631">
        <v>0</v>
      </c>
      <c r="L1631">
        <v>0</v>
      </c>
    </row>
    <row r="1632" spans="1:12" x14ac:dyDescent="0.3">
      <c r="A1632" t="s">
        <v>4777</v>
      </c>
      <c r="B1632" t="s">
        <v>3410</v>
      </c>
      <c r="C1632">
        <v>2020</v>
      </c>
      <c r="D1632" t="s">
        <v>3411</v>
      </c>
      <c r="E1632" t="s">
        <v>3422</v>
      </c>
      <c r="F1632">
        <v>720</v>
      </c>
      <c r="G1632" t="s">
        <v>3422</v>
      </c>
      <c r="H1632">
        <v>8</v>
      </c>
      <c r="I1632">
        <v>0.38</v>
      </c>
      <c r="J1632">
        <v>0.13</v>
      </c>
      <c r="K1632">
        <v>0.25</v>
      </c>
      <c r="L1632">
        <v>0.13</v>
      </c>
    </row>
    <row r="1633" spans="1:12" x14ac:dyDescent="0.3">
      <c r="A1633" t="s">
        <v>4778</v>
      </c>
      <c r="B1633" t="s">
        <v>3410</v>
      </c>
      <c r="C1633">
        <v>2020</v>
      </c>
      <c r="D1633" t="s">
        <v>3414</v>
      </c>
      <c r="E1633" t="s">
        <v>891</v>
      </c>
      <c r="F1633">
        <v>630</v>
      </c>
      <c r="G1633" t="s">
        <v>891</v>
      </c>
      <c r="H1633">
        <v>7</v>
      </c>
      <c r="I1633">
        <v>0.28999999999999998</v>
      </c>
      <c r="J1633">
        <v>0.28999999999999998</v>
      </c>
      <c r="K1633">
        <v>0</v>
      </c>
      <c r="L1633">
        <v>0</v>
      </c>
    </row>
    <row r="1634" spans="1:12" x14ac:dyDescent="0.3">
      <c r="A1634" t="s">
        <v>4779</v>
      </c>
      <c r="B1634" t="s">
        <v>3410</v>
      </c>
      <c r="C1634">
        <v>2020</v>
      </c>
      <c r="D1634" t="s">
        <v>3414</v>
      </c>
      <c r="E1634" t="s">
        <v>889</v>
      </c>
      <c r="F1634">
        <v>810</v>
      </c>
      <c r="G1634" t="s">
        <v>889</v>
      </c>
      <c r="H1634">
        <v>9</v>
      </c>
      <c r="I1634">
        <v>0.33</v>
      </c>
      <c r="J1634">
        <v>0.11</v>
      </c>
      <c r="K1634">
        <v>0.22</v>
      </c>
      <c r="L1634">
        <v>0.11</v>
      </c>
    </row>
    <row r="1635" spans="1:12" x14ac:dyDescent="0.3">
      <c r="A1635" t="s">
        <v>4780</v>
      </c>
      <c r="B1635" t="s">
        <v>3410</v>
      </c>
      <c r="C1635">
        <v>2020</v>
      </c>
      <c r="D1635" t="s">
        <v>3397</v>
      </c>
      <c r="E1635" t="s">
        <v>3527</v>
      </c>
      <c r="F1635">
        <v>0</v>
      </c>
      <c r="G1635" t="s">
        <v>3527</v>
      </c>
      <c r="H1635">
        <v>0</v>
      </c>
      <c r="I1635">
        <v>0</v>
      </c>
      <c r="J1635">
        <v>0</v>
      </c>
      <c r="K1635">
        <v>0</v>
      </c>
      <c r="L1635">
        <v>0</v>
      </c>
    </row>
    <row r="1636" spans="1:12" x14ac:dyDescent="0.3">
      <c r="A1636" t="s">
        <v>4781</v>
      </c>
      <c r="B1636" t="s">
        <v>3410</v>
      </c>
      <c r="C1636">
        <v>2020</v>
      </c>
      <c r="D1636" t="s">
        <v>3416</v>
      </c>
      <c r="E1636" t="s">
        <v>868</v>
      </c>
      <c r="F1636">
        <v>18</v>
      </c>
      <c r="G1636" t="s">
        <v>868</v>
      </c>
      <c r="H1636">
        <v>3</v>
      </c>
      <c r="I1636">
        <v>0</v>
      </c>
      <c r="J1636">
        <v>0</v>
      </c>
      <c r="K1636">
        <v>0</v>
      </c>
      <c r="L1636">
        <v>0</v>
      </c>
    </row>
    <row r="1637" spans="1:12" x14ac:dyDescent="0.3">
      <c r="A1637" t="s">
        <v>4782</v>
      </c>
      <c r="B1637" t="s">
        <v>3410</v>
      </c>
      <c r="C1637">
        <v>2020</v>
      </c>
      <c r="D1637" t="s">
        <v>3416</v>
      </c>
      <c r="E1637" t="s">
        <v>868</v>
      </c>
      <c r="F1637">
        <v>223</v>
      </c>
      <c r="G1637" t="s">
        <v>868</v>
      </c>
      <c r="H1637">
        <v>7</v>
      </c>
      <c r="I1637">
        <v>0.4</v>
      </c>
      <c r="J1637">
        <v>0.4</v>
      </c>
      <c r="K1637">
        <v>0</v>
      </c>
      <c r="L1637">
        <v>0.4</v>
      </c>
    </row>
    <row r="1638" spans="1:12" x14ac:dyDescent="0.3">
      <c r="A1638" t="s">
        <v>4783</v>
      </c>
      <c r="B1638" t="s">
        <v>3410</v>
      </c>
      <c r="C1638">
        <v>2020</v>
      </c>
      <c r="D1638" t="s">
        <v>3414</v>
      </c>
      <c r="E1638" t="s">
        <v>883</v>
      </c>
      <c r="F1638">
        <v>297</v>
      </c>
      <c r="G1638" t="s">
        <v>883</v>
      </c>
      <c r="H1638">
        <v>4</v>
      </c>
      <c r="I1638">
        <v>0</v>
      </c>
      <c r="J1638">
        <v>0</v>
      </c>
      <c r="K1638">
        <v>0</v>
      </c>
      <c r="L1638">
        <v>0</v>
      </c>
    </row>
    <row r="1639" spans="1:12" x14ac:dyDescent="0.3">
      <c r="A1639" t="s">
        <v>4784</v>
      </c>
      <c r="B1639" t="s">
        <v>3410</v>
      </c>
      <c r="C1639">
        <v>2020</v>
      </c>
      <c r="D1639" t="s">
        <v>3411</v>
      </c>
      <c r="E1639" t="s">
        <v>3642</v>
      </c>
      <c r="F1639">
        <v>144</v>
      </c>
      <c r="G1639" t="s">
        <v>3642</v>
      </c>
      <c r="H1639">
        <v>6</v>
      </c>
      <c r="I1639">
        <v>0</v>
      </c>
      <c r="J1639">
        <v>0</v>
      </c>
      <c r="K1639">
        <v>0</v>
      </c>
      <c r="L1639">
        <v>0</v>
      </c>
    </row>
    <row r="1640" spans="1:12" x14ac:dyDescent="0.3">
      <c r="A1640" t="s">
        <v>4785</v>
      </c>
      <c r="B1640" t="s">
        <v>3410</v>
      </c>
      <c r="C1640">
        <v>2020</v>
      </c>
      <c r="D1640" t="s">
        <v>3414</v>
      </c>
      <c r="E1640" t="s">
        <v>3536</v>
      </c>
      <c r="F1640">
        <v>0</v>
      </c>
      <c r="G1640" t="s">
        <v>3536</v>
      </c>
      <c r="H1640">
        <v>0</v>
      </c>
      <c r="I1640">
        <v>0</v>
      </c>
      <c r="J1640">
        <v>0</v>
      </c>
      <c r="K1640">
        <v>0</v>
      </c>
      <c r="L1640">
        <v>0</v>
      </c>
    </row>
    <row r="1641" spans="1:12" x14ac:dyDescent="0.3">
      <c r="A1641" t="s">
        <v>4786</v>
      </c>
      <c r="B1641" t="s">
        <v>3410</v>
      </c>
      <c r="C1641">
        <v>2020</v>
      </c>
      <c r="D1641" t="s">
        <v>3416</v>
      </c>
      <c r="E1641" t="s">
        <v>3449</v>
      </c>
      <c r="F1641">
        <v>574</v>
      </c>
      <c r="G1641" t="s">
        <v>3449</v>
      </c>
      <c r="H1641">
        <v>7</v>
      </c>
      <c r="I1641">
        <v>0.16</v>
      </c>
      <c r="J1641">
        <v>0.16</v>
      </c>
      <c r="K1641">
        <v>0</v>
      </c>
      <c r="L1641">
        <v>0.16</v>
      </c>
    </row>
    <row r="1642" spans="1:12" x14ac:dyDescent="0.3">
      <c r="A1642" t="s">
        <v>4787</v>
      </c>
      <c r="B1642" t="s">
        <v>3410</v>
      </c>
      <c r="C1642">
        <v>2020</v>
      </c>
      <c r="D1642" t="s">
        <v>3411</v>
      </c>
      <c r="E1642" t="s">
        <v>3435</v>
      </c>
      <c r="F1642">
        <v>46</v>
      </c>
      <c r="G1642" t="s">
        <v>3435</v>
      </c>
      <c r="H1642">
        <v>2</v>
      </c>
      <c r="I1642">
        <v>1.96</v>
      </c>
      <c r="J1642">
        <v>0</v>
      </c>
      <c r="K1642">
        <v>1.96</v>
      </c>
      <c r="L1642">
        <v>1.96</v>
      </c>
    </row>
    <row r="1643" spans="1:12" x14ac:dyDescent="0.3">
      <c r="A1643" t="s">
        <v>4788</v>
      </c>
      <c r="B1643" t="s">
        <v>3410</v>
      </c>
      <c r="C1643">
        <v>2020</v>
      </c>
      <c r="D1643" t="s">
        <v>3416</v>
      </c>
      <c r="E1643" t="s">
        <v>876</v>
      </c>
      <c r="F1643">
        <v>13</v>
      </c>
      <c r="G1643" t="s">
        <v>876</v>
      </c>
      <c r="H1643">
        <v>1</v>
      </c>
      <c r="I1643">
        <v>0</v>
      </c>
      <c r="J1643">
        <v>0</v>
      </c>
      <c r="K1643">
        <v>0</v>
      </c>
      <c r="L1643">
        <v>0</v>
      </c>
    </row>
    <row r="1644" spans="1:12" x14ac:dyDescent="0.3">
      <c r="A1644" t="s">
        <v>1906</v>
      </c>
      <c r="B1644" t="s">
        <v>3410</v>
      </c>
      <c r="C1644">
        <v>2020</v>
      </c>
      <c r="D1644" t="s">
        <v>3416</v>
      </c>
      <c r="E1644" t="s">
        <v>864</v>
      </c>
      <c r="F1644">
        <v>296</v>
      </c>
      <c r="G1644" t="s">
        <v>864</v>
      </c>
      <c r="H1644">
        <v>5</v>
      </c>
      <c r="I1644">
        <v>0.3</v>
      </c>
      <c r="J1644">
        <v>0</v>
      </c>
      <c r="K1644">
        <v>0.3</v>
      </c>
      <c r="L1644">
        <v>0</v>
      </c>
    </row>
    <row r="1645" spans="1:12" x14ac:dyDescent="0.3">
      <c r="A1645" t="s">
        <v>4789</v>
      </c>
      <c r="B1645" t="s">
        <v>3410</v>
      </c>
      <c r="C1645">
        <v>2020</v>
      </c>
      <c r="D1645" t="s">
        <v>3411</v>
      </c>
      <c r="E1645" t="s">
        <v>3422</v>
      </c>
      <c r="F1645">
        <v>76</v>
      </c>
      <c r="G1645" t="s">
        <v>3422</v>
      </c>
      <c r="H1645">
        <v>4</v>
      </c>
      <c r="I1645">
        <v>0</v>
      </c>
      <c r="J1645">
        <v>0</v>
      </c>
      <c r="K1645">
        <v>0</v>
      </c>
      <c r="L1645">
        <v>0</v>
      </c>
    </row>
    <row r="1646" spans="1:12" x14ac:dyDescent="0.3">
      <c r="A1646" t="s">
        <v>4790</v>
      </c>
      <c r="B1646" t="s">
        <v>3410</v>
      </c>
      <c r="C1646">
        <v>2020</v>
      </c>
      <c r="D1646" t="s">
        <v>3416</v>
      </c>
      <c r="E1646" t="s">
        <v>3560</v>
      </c>
      <c r="F1646">
        <v>326</v>
      </c>
      <c r="G1646" t="s">
        <v>3560</v>
      </c>
      <c r="H1646">
        <v>5</v>
      </c>
      <c r="I1646">
        <v>0</v>
      </c>
      <c r="J1646">
        <v>0</v>
      </c>
      <c r="K1646">
        <v>0</v>
      </c>
      <c r="L1646">
        <v>0.28000000000000003</v>
      </c>
    </row>
    <row r="1647" spans="1:12" x14ac:dyDescent="0.3">
      <c r="A1647" t="s">
        <v>1853</v>
      </c>
      <c r="B1647" t="s">
        <v>3410</v>
      </c>
      <c r="C1647">
        <v>2020</v>
      </c>
      <c r="D1647" t="s">
        <v>3416</v>
      </c>
      <c r="E1647" t="s">
        <v>891</v>
      </c>
      <c r="F1647">
        <v>0</v>
      </c>
      <c r="G1647" t="s">
        <v>891</v>
      </c>
      <c r="H1647">
        <v>0</v>
      </c>
      <c r="I1647">
        <v>0</v>
      </c>
      <c r="J1647">
        <v>0</v>
      </c>
      <c r="K1647">
        <v>0</v>
      </c>
      <c r="L1647">
        <v>0</v>
      </c>
    </row>
    <row r="1648" spans="1:12" x14ac:dyDescent="0.3">
      <c r="A1648" t="s">
        <v>4791</v>
      </c>
      <c r="B1648" t="s">
        <v>3410</v>
      </c>
      <c r="C1648">
        <v>2020</v>
      </c>
      <c r="D1648" t="s">
        <v>3416</v>
      </c>
      <c r="E1648" t="s">
        <v>864</v>
      </c>
      <c r="F1648">
        <v>123</v>
      </c>
      <c r="G1648" t="s">
        <v>864</v>
      </c>
      <c r="H1648">
        <v>4</v>
      </c>
      <c r="I1648">
        <v>0</v>
      </c>
      <c r="J1648">
        <v>0</v>
      </c>
      <c r="K1648">
        <v>0</v>
      </c>
      <c r="L1648">
        <v>0.73</v>
      </c>
    </row>
    <row r="1649" spans="1:12" x14ac:dyDescent="0.3">
      <c r="A1649" t="s">
        <v>4792</v>
      </c>
      <c r="B1649" t="s">
        <v>3410</v>
      </c>
      <c r="C1649">
        <v>2020</v>
      </c>
      <c r="D1649" t="s">
        <v>3416</v>
      </c>
      <c r="E1649" t="s">
        <v>3447</v>
      </c>
      <c r="F1649">
        <v>292</v>
      </c>
      <c r="G1649" t="s">
        <v>3447</v>
      </c>
      <c r="H1649">
        <v>4</v>
      </c>
      <c r="I1649">
        <v>0</v>
      </c>
      <c r="J1649">
        <v>0</v>
      </c>
      <c r="K1649">
        <v>0</v>
      </c>
      <c r="L1649">
        <v>0.62</v>
      </c>
    </row>
    <row r="1650" spans="1:12" x14ac:dyDescent="0.3">
      <c r="A1650" t="s">
        <v>4793</v>
      </c>
      <c r="B1650" t="s">
        <v>3410</v>
      </c>
      <c r="C1650">
        <v>2020</v>
      </c>
      <c r="D1650" t="s">
        <v>3416</v>
      </c>
      <c r="E1650" t="s">
        <v>3427</v>
      </c>
      <c r="F1650">
        <v>642</v>
      </c>
      <c r="G1650" t="s">
        <v>3427</v>
      </c>
      <c r="H1650">
        <v>8</v>
      </c>
      <c r="I1650">
        <v>0</v>
      </c>
      <c r="J1650">
        <v>0</v>
      </c>
      <c r="K1650">
        <v>0</v>
      </c>
      <c r="L1650">
        <v>0</v>
      </c>
    </row>
    <row r="1651" spans="1:12" x14ac:dyDescent="0.3">
      <c r="A1651" t="s">
        <v>4794</v>
      </c>
      <c r="B1651" t="s">
        <v>3410</v>
      </c>
      <c r="C1651">
        <v>2020</v>
      </c>
      <c r="D1651" t="s">
        <v>3411</v>
      </c>
      <c r="E1651" t="s">
        <v>3458</v>
      </c>
      <c r="F1651">
        <v>450</v>
      </c>
      <c r="G1651" t="s">
        <v>3458</v>
      </c>
      <c r="H1651">
        <v>5</v>
      </c>
      <c r="I1651">
        <v>0.6</v>
      </c>
      <c r="J1651">
        <v>0.2</v>
      </c>
      <c r="K1651">
        <v>0.4</v>
      </c>
      <c r="L1651">
        <v>0</v>
      </c>
    </row>
    <row r="1652" spans="1:12" x14ac:dyDescent="0.3">
      <c r="A1652" t="s">
        <v>4795</v>
      </c>
      <c r="B1652" t="s">
        <v>3410</v>
      </c>
      <c r="C1652">
        <v>2020</v>
      </c>
      <c r="D1652" t="s">
        <v>3416</v>
      </c>
      <c r="E1652" t="s">
        <v>870</v>
      </c>
      <c r="F1652">
        <v>0</v>
      </c>
      <c r="G1652" t="s">
        <v>870</v>
      </c>
      <c r="H1652">
        <v>0</v>
      </c>
      <c r="I1652">
        <v>0</v>
      </c>
      <c r="J1652">
        <v>0</v>
      </c>
      <c r="K1652">
        <v>0</v>
      </c>
      <c r="L1652">
        <v>0</v>
      </c>
    </row>
    <row r="1653" spans="1:12" x14ac:dyDescent="0.3">
      <c r="A1653" t="s">
        <v>4796</v>
      </c>
      <c r="B1653" t="s">
        <v>3410</v>
      </c>
      <c r="C1653">
        <v>2020</v>
      </c>
      <c r="D1653" t="s">
        <v>3416</v>
      </c>
      <c r="E1653" t="s">
        <v>3422</v>
      </c>
      <c r="F1653">
        <v>470</v>
      </c>
      <c r="G1653" t="s">
        <v>3422</v>
      </c>
      <c r="H1653">
        <v>6</v>
      </c>
      <c r="I1653">
        <v>0.19</v>
      </c>
      <c r="J1653">
        <v>0.19</v>
      </c>
      <c r="K1653">
        <v>0</v>
      </c>
      <c r="L1653">
        <v>0.19</v>
      </c>
    </row>
    <row r="1654" spans="1:12" x14ac:dyDescent="0.3">
      <c r="A1654" t="s">
        <v>4797</v>
      </c>
      <c r="B1654" t="s">
        <v>3410</v>
      </c>
      <c r="C1654">
        <v>2020</v>
      </c>
      <c r="D1654" t="s">
        <v>3411</v>
      </c>
      <c r="E1654" t="s">
        <v>3418</v>
      </c>
      <c r="F1654">
        <v>41</v>
      </c>
      <c r="G1654" t="s">
        <v>3418</v>
      </c>
      <c r="H1654">
        <v>2</v>
      </c>
      <c r="I1654">
        <v>0</v>
      </c>
      <c r="J1654">
        <v>0</v>
      </c>
      <c r="K1654">
        <v>0</v>
      </c>
      <c r="L1654">
        <v>0</v>
      </c>
    </row>
    <row r="1655" spans="1:12" x14ac:dyDescent="0.3">
      <c r="A1655" t="s">
        <v>4798</v>
      </c>
      <c r="B1655" t="s">
        <v>3410</v>
      </c>
      <c r="C1655">
        <v>2020</v>
      </c>
      <c r="D1655" t="s">
        <v>3414</v>
      </c>
      <c r="E1655" t="s">
        <v>891</v>
      </c>
      <c r="F1655">
        <v>180</v>
      </c>
      <c r="G1655" t="s">
        <v>891</v>
      </c>
      <c r="H1655">
        <v>2</v>
      </c>
      <c r="I1655">
        <v>0.5</v>
      </c>
      <c r="J1655">
        <v>0.5</v>
      </c>
      <c r="K1655">
        <v>0</v>
      </c>
      <c r="L1655">
        <v>0</v>
      </c>
    </row>
    <row r="1656" spans="1:12" x14ac:dyDescent="0.3">
      <c r="A1656" t="s">
        <v>4799</v>
      </c>
      <c r="B1656" t="s">
        <v>3410</v>
      </c>
      <c r="C1656">
        <v>2020</v>
      </c>
      <c r="D1656" t="s">
        <v>3414</v>
      </c>
      <c r="E1656" t="s">
        <v>864</v>
      </c>
      <c r="F1656">
        <v>674</v>
      </c>
      <c r="G1656" t="s">
        <v>864</v>
      </c>
      <c r="H1656">
        <v>8</v>
      </c>
      <c r="I1656">
        <v>0.13</v>
      </c>
      <c r="J1656">
        <v>0</v>
      </c>
      <c r="K1656">
        <v>0.13</v>
      </c>
      <c r="L1656">
        <v>0.27</v>
      </c>
    </row>
    <row r="1657" spans="1:12" x14ac:dyDescent="0.3">
      <c r="A1657" t="s">
        <v>4800</v>
      </c>
      <c r="B1657" t="s">
        <v>3410</v>
      </c>
      <c r="C1657">
        <v>2020</v>
      </c>
      <c r="D1657" t="s">
        <v>3414</v>
      </c>
      <c r="E1657" t="s">
        <v>884</v>
      </c>
      <c r="F1657">
        <v>90</v>
      </c>
      <c r="G1657" t="s">
        <v>861</v>
      </c>
      <c r="H1657">
        <v>1</v>
      </c>
      <c r="I1657">
        <v>0</v>
      </c>
      <c r="J1657">
        <v>0</v>
      </c>
      <c r="K1657">
        <v>0</v>
      </c>
      <c r="L1657">
        <v>0</v>
      </c>
    </row>
    <row r="1658" spans="1:12" x14ac:dyDescent="0.3">
      <c r="A1658" t="s">
        <v>4801</v>
      </c>
      <c r="B1658" t="s">
        <v>3410</v>
      </c>
      <c r="C1658">
        <v>2020</v>
      </c>
      <c r="D1658" t="s">
        <v>3411</v>
      </c>
      <c r="E1658" t="s">
        <v>861</v>
      </c>
      <c r="F1658">
        <v>44</v>
      </c>
      <c r="G1658" t="s">
        <v>861</v>
      </c>
      <c r="H1658">
        <v>1</v>
      </c>
      <c r="I1658">
        <v>4.09</v>
      </c>
      <c r="J1658">
        <v>2.0499999999999998</v>
      </c>
      <c r="K1658">
        <v>2.0499999999999998</v>
      </c>
      <c r="L1658">
        <v>0</v>
      </c>
    </row>
    <row r="1659" spans="1:12" x14ac:dyDescent="0.3">
      <c r="A1659" t="s">
        <v>4802</v>
      </c>
      <c r="B1659" t="s">
        <v>3410</v>
      </c>
      <c r="C1659">
        <v>2020</v>
      </c>
      <c r="D1659" t="s">
        <v>3414</v>
      </c>
      <c r="E1659" t="s">
        <v>3412</v>
      </c>
      <c r="F1659">
        <v>450</v>
      </c>
      <c r="G1659" t="s">
        <v>3412</v>
      </c>
      <c r="H1659">
        <v>5</v>
      </c>
      <c r="I1659">
        <v>0</v>
      </c>
      <c r="J1659">
        <v>0</v>
      </c>
      <c r="K1659">
        <v>0</v>
      </c>
      <c r="L1659">
        <v>0</v>
      </c>
    </row>
    <row r="1660" spans="1:12" x14ac:dyDescent="0.3">
      <c r="A1660" t="s">
        <v>4803</v>
      </c>
      <c r="B1660" t="s">
        <v>3410</v>
      </c>
      <c r="C1660">
        <v>2020</v>
      </c>
      <c r="D1660" t="s">
        <v>3397</v>
      </c>
      <c r="E1660" t="s">
        <v>876</v>
      </c>
      <c r="F1660">
        <v>0</v>
      </c>
      <c r="G1660" t="s">
        <v>876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 x14ac:dyDescent="0.3">
      <c r="A1661" t="s">
        <v>4804</v>
      </c>
      <c r="B1661" t="s">
        <v>3410</v>
      </c>
      <c r="C1661">
        <v>2020</v>
      </c>
      <c r="D1661" t="s">
        <v>3411</v>
      </c>
      <c r="E1661" t="s">
        <v>3504</v>
      </c>
      <c r="F1661">
        <v>6</v>
      </c>
      <c r="G1661" t="s">
        <v>3504</v>
      </c>
      <c r="H1661">
        <v>1</v>
      </c>
      <c r="I1661">
        <v>0</v>
      </c>
      <c r="J1661">
        <v>0</v>
      </c>
      <c r="K1661">
        <v>0</v>
      </c>
      <c r="L1661">
        <v>0</v>
      </c>
    </row>
    <row r="1662" spans="1:12" x14ac:dyDescent="0.3">
      <c r="A1662" t="s">
        <v>4805</v>
      </c>
      <c r="B1662" t="s">
        <v>3410</v>
      </c>
      <c r="C1662">
        <v>2020</v>
      </c>
      <c r="D1662" t="s">
        <v>3411</v>
      </c>
      <c r="E1662" t="s">
        <v>3441</v>
      </c>
      <c r="F1662">
        <v>45</v>
      </c>
      <c r="G1662" t="s">
        <v>3442</v>
      </c>
      <c r="H1662">
        <v>3</v>
      </c>
      <c r="I1662">
        <v>0</v>
      </c>
      <c r="J1662">
        <v>0</v>
      </c>
      <c r="K1662">
        <v>0</v>
      </c>
      <c r="L1662">
        <v>0</v>
      </c>
    </row>
    <row r="1663" spans="1:12" x14ac:dyDescent="0.3">
      <c r="A1663" t="s">
        <v>4806</v>
      </c>
      <c r="B1663" t="s">
        <v>3410</v>
      </c>
      <c r="C1663">
        <v>2020</v>
      </c>
      <c r="D1663" t="s">
        <v>3414</v>
      </c>
      <c r="E1663" t="s">
        <v>3530</v>
      </c>
      <c r="F1663">
        <v>0</v>
      </c>
      <c r="G1663" t="s">
        <v>3530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 x14ac:dyDescent="0.3">
      <c r="A1664" t="s">
        <v>4807</v>
      </c>
      <c r="B1664" t="s">
        <v>3410</v>
      </c>
      <c r="C1664">
        <v>2020</v>
      </c>
      <c r="D1664" t="s">
        <v>3414</v>
      </c>
      <c r="E1664" t="s">
        <v>3432</v>
      </c>
      <c r="F1664">
        <v>209</v>
      </c>
      <c r="G1664" t="s">
        <v>3432</v>
      </c>
      <c r="H1664">
        <v>3</v>
      </c>
      <c r="I1664">
        <v>0</v>
      </c>
      <c r="J1664">
        <v>0</v>
      </c>
      <c r="K1664">
        <v>0</v>
      </c>
      <c r="L1664">
        <v>0.43</v>
      </c>
    </row>
    <row r="1665" spans="1:12" x14ac:dyDescent="0.3">
      <c r="A1665" t="s">
        <v>4808</v>
      </c>
      <c r="B1665" t="s">
        <v>3410</v>
      </c>
      <c r="C1665">
        <v>2020</v>
      </c>
      <c r="D1665" t="s">
        <v>3416</v>
      </c>
      <c r="E1665" t="s">
        <v>3489</v>
      </c>
      <c r="F1665">
        <v>225</v>
      </c>
      <c r="G1665" t="s">
        <v>3489</v>
      </c>
      <c r="H1665">
        <v>5</v>
      </c>
      <c r="I1665">
        <v>0</v>
      </c>
      <c r="J1665">
        <v>0</v>
      </c>
      <c r="K1665">
        <v>0</v>
      </c>
      <c r="L1665">
        <v>0.8</v>
      </c>
    </row>
    <row r="1666" spans="1:12" x14ac:dyDescent="0.3">
      <c r="A1666" t="s">
        <v>4809</v>
      </c>
      <c r="B1666" t="s">
        <v>3410</v>
      </c>
      <c r="C1666">
        <v>2020</v>
      </c>
      <c r="D1666" t="s">
        <v>3414</v>
      </c>
      <c r="E1666" t="s">
        <v>867</v>
      </c>
      <c r="F1666">
        <v>0</v>
      </c>
      <c r="G1666" t="s">
        <v>867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 x14ac:dyDescent="0.3">
      <c r="A1667" t="s">
        <v>10</v>
      </c>
      <c r="B1667" t="s">
        <v>3410</v>
      </c>
      <c r="C1667">
        <v>2020</v>
      </c>
      <c r="D1667" t="s">
        <v>3416</v>
      </c>
      <c r="E1667" t="s">
        <v>3412</v>
      </c>
      <c r="F1667">
        <v>221</v>
      </c>
      <c r="G1667" t="s">
        <v>3412</v>
      </c>
      <c r="H1667">
        <v>5</v>
      </c>
      <c r="I1667">
        <v>0.41</v>
      </c>
      <c r="J1667">
        <v>0</v>
      </c>
      <c r="K1667">
        <v>0.41</v>
      </c>
      <c r="L1667">
        <v>0</v>
      </c>
    </row>
    <row r="1668" spans="1:12" x14ac:dyDescent="0.3">
      <c r="A1668" t="s">
        <v>4810</v>
      </c>
      <c r="B1668" t="s">
        <v>3410</v>
      </c>
      <c r="C1668">
        <v>2020</v>
      </c>
      <c r="D1668" t="s">
        <v>3397</v>
      </c>
      <c r="E1668" t="s">
        <v>893</v>
      </c>
      <c r="F1668">
        <v>0</v>
      </c>
      <c r="G1668" t="s">
        <v>893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 x14ac:dyDescent="0.3">
      <c r="A1669" t="s">
        <v>4811</v>
      </c>
      <c r="B1669" t="s">
        <v>3410</v>
      </c>
      <c r="C1669">
        <v>2020</v>
      </c>
      <c r="D1669" t="s">
        <v>3411</v>
      </c>
      <c r="E1669" t="s">
        <v>3427</v>
      </c>
      <c r="F1669">
        <v>153</v>
      </c>
      <c r="G1669" t="s">
        <v>3427</v>
      </c>
      <c r="H1669">
        <v>6</v>
      </c>
      <c r="I1669">
        <v>0.59</v>
      </c>
      <c r="J1669">
        <v>0.59</v>
      </c>
      <c r="K1669">
        <v>0</v>
      </c>
      <c r="L1669">
        <v>0</v>
      </c>
    </row>
    <row r="1670" spans="1:12" x14ac:dyDescent="0.3">
      <c r="A1670" t="s">
        <v>4812</v>
      </c>
      <c r="B1670" t="s">
        <v>3410</v>
      </c>
      <c r="C1670">
        <v>2020</v>
      </c>
      <c r="D1670" t="s">
        <v>3411</v>
      </c>
      <c r="E1670" t="s">
        <v>894</v>
      </c>
      <c r="F1670">
        <v>410</v>
      </c>
      <c r="G1670" t="s">
        <v>894</v>
      </c>
      <c r="H1670">
        <v>7</v>
      </c>
      <c r="I1670">
        <v>0.66</v>
      </c>
      <c r="J1670">
        <v>0</v>
      </c>
      <c r="K1670">
        <v>0.66</v>
      </c>
      <c r="L1670">
        <v>0</v>
      </c>
    </row>
    <row r="1671" spans="1:12" x14ac:dyDescent="0.3">
      <c r="A1671" t="s">
        <v>4813</v>
      </c>
      <c r="B1671" t="s">
        <v>3410</v>
      </c>
      <c r="C1671">
        <v>2020</v>
      </c>
      <c r="D1671" t="s">
        <v>3411</v>
      </c>
      <c r="E1671" t="s">
        <v>895</v>
      </c>
      <c r="F1671">
        <v>0</v>
      </c>
      <c r="G1671" t="s">
        <v>895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 x14ac:dyDescent="0.3">
      <c r="A1672" t="s">
        <v>4814</v>
      </c>
      <c r="B1672" t="s">
        <v>3410</v>
      </c>
      <c r="C1672">
        <v>2020</v>
      </c>
      <c r="D1672" t="s">
        <v>3414</v>
      </c>
      <c r="E1672" t="s">
        <v>886</v>
      </c>
      <c r="F1672">
        <v>0</v>
      </c>
      <c r="G1672" t="s">
        <v>886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 x14ac:dyDescent="0.3">
      <c r="A1673" t="s">
        <v>1073</v>
      </c>
      <c r="B1673" t="s">
        <v>3410</v>
      </c>
      <c r="C1673">
        <v>2020</v>
      </c>
      <c r="D1673" t="s">
        <v>3411</v>
      </c>
      <c r="E1673" t="s">
        <v>886</v>
      </c>
      <c r="F1673">
        <v>837</v>
      </c>
      <c r="G1673" t="s">
        <v>886</v>
      </c>
      <c r="H1673">
        <v>10</v>
      </c>
      <c r="I1673">
        <v>0.86</v>
      </c>
      <c r="J1673">
        <v>0.22</v>
      </c>
      <c r="K1673">
        <v>0.65</v>
      </c>
      <c r="L1673">
        <v>0</v>
      </c>
    </row>
    <row r="1674" spans="1:12" x14ac:dyDescent="0.3">
      <c r="A1674" t="s">
        <v>4815</v>
      </c>
      <c r="B1674" t="s">
        <v>3410</v>
      </c>
      <c r="C1674">
        <v>2020</v>
      </c>
      <c r="D1674" t="s">
        <v>3416</v>
      </c>
      <c r="E1674" t="s">
        <v>894</v>
      </c>
      <c r="F1674">
        <v>617</v>
      </c>
      <c r="G1674" t="s">
        <v>894</v>
      </c>
      <c r="H1674">
        <v>9</v>
      </c>
      <c r="I1674">
        <v>0.28999999999999998</v>
      </c>
      <c r="J1674">
        <v>0.15</v>
      </c>
      <c r="K1674">
        <v>0.15</v>
      </c>
      <c r="L1674">
        <v>0.44</v>
      </c>
    </row>
    <row r="1675" spans="1:12" x14ac:dyDescent="0.3">
      <c r="A1675" t="s">
        <v>4816</v>
      </c>
      <c r="B1675" t="s">
        <v>3410</v>
      </c>
      <c r="C1675">
        <v>2020</v>
      </c>
      <c r="D1675" t="s">
        <v>3414</v>
      </c>
      <c r="E1675" t="s">
        <v>894</v>
      </c>
      <c r="F1675">
        <v>90</v>
      </c>
      <c r="G1675" t="s">
        <v>894</v>
      </c>
      <c r="H1675">
        <v>1</v>
      </c>
      <c r="I1675">
        <v>0</v>
      </c>
      <c r="J1675">
        <v>0</v>
      </c>
      <c r="K1675">
        <v>0</v>
      </c>
      <c r="L1675">
        <v>0</v>
      </c>
    </row>
    <row r="1676" spans="1:12" x14ac:dyDescent="0.3">
      <c r="A1676" t="s">
        <v>2871</v>
      </c>
      <c r="B1676" t="s">
        <v>3410</v>
      </c>
      <c r="C1676">
        <v>2020</v>
      </c>
      <c r="D1676" t="s">
        <v>3416</v>
      </c>
      <c r="E1676" t="s">
        <v>867</v>
      </c>
      <c r="F1676">
        <v>242</v>
      </c>
      <c r="G1676" t="s">
        <v>867</v>
      </c>
      <c r="H1676">
        <v>3</v>
      </c>
      <c r="I1676">
        <v>1.86</v>
      </c>
      <c r="J1676">
        <v>0.74</v>
      </c>
      <c r="K1676">
        <v>1.1200000000000001</v>
      </c>
      <c r="L1676">
        <v>0</v>
      </c>
    </row>
    <row r="1677" spans="1:12" x14ac:dyDescent="0.3">
      <c r="A1677" t="s">
        <v>223</v>
      </c>
      <c r="B1677" t="s">
        <v>3410</v>
      </c>
      <c r="C1677">
        <v>2020</v>
      </c>
      <c r="D1677" t="s">
        <v>3416</v>
      </c>
      <c r="E1677" t="s">
        <v>893</v>
      </c>
      <c r="F1677">
        <v>180</v>
      </c>
      <c r="G1677" t="s">
        <v>893</v>
      </c>
      <c r="H1677">
        <v>2</v>
      </c>
      <c r="I1677">
        <v>0</v>
      </c>
      <c r="J1677">
        <v>0</v>
      </c>
      <c r="K1677">
        <v>0</v>
      </c>
      <c r="L1677">
        <v>0</v>
      </c>
    </row>
    <row r="1678" spans="1:12" x14ac:dyDescent="0.3">
      <c r="A1678" t="s">
        <v>2204</v>
      </c>
      <c r="B1678" t="s">
        <v>3410</v>
      </c>
      <c r="C1678">
        <v>2020</v>
      </c>
      <c r="D1678" t="s">
        <v>3416</v>
      </c>
      <c r="E1678" t="s">
        <v>868</v>
      </c>
      <c r="F1678">
        <v>3</v>
      </c>
      <c r="G1678" t="s">
        <v>868</v>
      </c>
      <c r="H1678">
        <v>1</v>
      </c>
      <c r="I1678">
        <v>0</v>
      </c>
      <c r="J1678">
        <v>0</v>
      </c>
      <c r="K1678">
        <v>0</v>
      </c>
      <c r="L1678">
        <v>0</v>
      </c>
    </row>
    <row r="1679" spans="1:12" x14ac:dyDescent="0.3">
      <c r="A1679" t="s">
        <v>4817</v>
      </c>
      <c r="B1679" t="s">
        <v>3410</v>
      </c>
      <c r="C1679">
        <v>2020</v>
      </c>
      <c r="D1679" t="s">
        <v>3397</v>
      </c>
      <c r="E1679" t="s">
        <v>3489</v>
      </c>
      <c r="F1679">
        <v>0</v>
      </c>
      <c r="G1679" t="s">
        <v>3489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 x14ac:dyDescent="0.3">
      <c r="A1680" t="s">
        <v>4818</v>
      </c>
      <c r="B1680" t="s">
        <v>3410</v>
      </c>
      <c r="C1680">
        <v>2020</v>
      </c>
      <c r="D1680" t="s">
        <v>3411</v>
      </c>
      <c r="E1680" t="s">
        <v>3489</v>
      </c>
      <c r="F1680">
        <v>597</v>
      </c>
      <c r="G1680" t="s">
        <v>3489</v>
      </c>
      <c r="H1680">
        <v>8</v>
      </c>
      <c r="I1680">
        <v>0.15</v>
      </c>
      <c r="J1680">
        <v>0.15</v>
      </c>
      <c r="K1680">
        <v>0</v>
      </c>
      <c r="L1680">
        <v>0.3</v>
      </c>
    </row>
    <row r="1681" spans="1:12" x14ac:dyDescent="0.3">
      <c r="A1681" t="s">
        <v>4819</v>
      </c>
      <c r="B1681" t="s">
        <v>3410</v>
      </c>
      <c r="C1681">
        <v>2020</v>
      </c>
      <c r="D1681" t="s">
        <v>3416</v>
      </c>
      <c r="E1681" t="s">
        <v>3489</v>
      </c>
      <c r="F1681">
        <v>173</v>
      </c>
      <c r="G1681" t="s">
        <v>3489</v>
      </c>
      <c r="H1681">
        <v>6</v>
      </c>
      <c r="I1681">
        <v>0</v>
      </c>
      <c r="J1681">
        <v>0</v>
      </c>
      <c r="K1681">
        <v>0</v>
      </c>
      <c r="L1681">
        <v>0</v>
      </c>
    </row>
    <row r="1682" spans="1:12" x14ac:dyDescent="0.3">
      <c r="A1682" t="s">
        <v>4820</v>
      </c>
      <c r="B1682" t="s">
        <v>3410</v>
      </c>
      <c r="C1682">
        <v>2020</v>
      </c>
      <c r="D1682" t="s">
        <v>3416</v>
      </c>
      <c r="E1682" t="s">
        <v>3504</v>
      </c>
      <c r="F1682">
        <v>361</v>
      </c>
      <c r="G1682" t="s">
        <v>3504</v>
      </c>
      <c r="H1682">
        <v>7</v>
      </c>
      <c r="I1682">
        <v>0</v>
      </c>
      <c r="J1682">
        <v>0</v>
      </c>
      <c r="K1682">
        <v>0</v>
      </c>
      <c r="L1682">
        <v>0</v>
      </c>
    </row>
    <row r="1683" spans="1:12" x14ac:dyDescent="0.3">
      <c r="A1683" t="s">
        <v>619</v>
      </c>
      <c r="B1683" t="s">
        <v>3410</v>
      </c>
      <c r="C1683">
        <v>2020</v>
      </c>
      <c r="D1683" t="s">
        <v>3414</v>
      </c>
      <c r="E1683" t="s">
        <v>890</v>
      </c>
      <c r="F1683">
        <v>90</v>
      </c>
      <c r="G1683" t="s">
        <v>890</v>
      </c>
      <c r="H1683">
        <v>1</v>
      </c>
      <c r="I1683">
        <v>0</v>
      </c>
      <c r="J1683">
        <v>0</v>
      </c>
      <c r="K1683">
        <v>0</v>
      </c>
      <c r="L1683">
        <v>1</v>
      </c>
    </row>
    <row r="1684" spans="1:12" x14ac:dyDescent="0.3">
      <c r="A1684" t="s">
        <v>2208</v>
      </c>
      <c r="B1684" t="s">
        <v>3410</v>
      </c>
      <c r="C1684">
        <v>2020</v>
      </c>
      <c r="D1684" t="s">
        <v>3416</v>
      </c>
      <c r="E1684" t="s">
        <v>868</v>
      </c>
      <c r="F1684">
        <v>897</v>
      </c>
      <c r="G1684" t="s">
        <v>868</v>
      </c>
      <c r="H1684">
        <v>10</v>
      </c>
      <c r="I1684">
        <v>0.3</v>
      </c>
      <c r="J1684">
        <v>0.3</v>
      </c>
      <c r="K1684">
        <v>0</v>
      </c>
      <c r="L1684">
        <v>0</v>
      </c>
    </row>
    <row r="1685" spans="1:12" x14ac:dyDescent="0.3">
      <c r="A1685" t="s">
        <v>709</v>
      </c>
      <c r="B1685" t="s">
        <v>3410</v>
      </c>
      <c r="C1685">
        <v>2020</v>
      </c>
      <c r="D1685" t="s">
        <v>3397</v>
      </c>
      <c r="E1685" t="s">
        <v>884</v>
      </c>
      <c r="F1685">
        <v>810</v>
      </c>
      <c r="G1685" t="s">
        <v>884</v>
      </c>
      <c r="H1685">
        <v>9</v>
      </c>
      <c r="I1685">
        <v>0</v>
      </c>
      <c r="J1685">
        <v>0</v>
      </c>
      <c r="K1685">
        <v>0</v>
      </c>
      <c r="L1685">
        <v>0</v>
      </c>
    </row>
    <row r="1686" spans="1:12" x14ac:dyDescent="0.3">
      <c r="A1686" t="s">
        <v>2598</v>
      </c>
      <c r="B1686" t="s">
        <v>3410</v>
      </c>
      <c r="C1686">
        <v>2020</v>
      </c>
      <c r="D1686" t="s">
        <v>3416</v>
      </c>
      <c r="E1686" t="s">
        <v>884</v>
      </c>
      <c r="F1686">
        <v>759</v>
      </c>
      <c r="G1686" t="s">
        <v>884</v>
      </c>
      <c r="H1686">
        <v>9</v>
      </c>
      <c r="I1686">
        <v>0.71</v>
      </c>
      <c r="J1686">
        <v>0.12</v>
      </c>
      <c r="K1686">
        <v>0.59</v>
      </c>
      <c r="L1686">
        <v>0.12</v>
      </c>
    </row>
    <row r="1687" spans="1:12" x14ac:dyDescent="0.3">
      <c r="A1687" t="s">
        <v>405</v>
      </c>
      <c r="B1687" t="s">
        <v>3410</v>
      </c>
      <c r="C1687">
        <v>2020</v>
      </c>
      <c r="D1687" t="s">
        <v>3416</v>
      </c>
      <c r="E1687" t="s">
        <v>883</v>
      </c>
      <c r="F1687">
        <v>475</v>
      </c>
      <c r="G1687" t="s">
        <v>883</v>
      </c>
      <c r="H1687">
        <v>7</v>
      </c>
      <c r="I1687">
        <v>0</v>
      </c>
      <c r="J1687">
        <v>0</v>
      </c>
      <c r="K1687">
        <v>0</v>
      </c>
      <c r="L1687">
        <v>0.19</v>
      </c>
    </row>
    <row r="1688" spans="1:12" x14ac:dyDescent="0.3">
      <c r="A1688" t="s">
        <v>510</v>
      </c>
      <c r="B1688" t="s">
        <v>3410</v>
      </c>
      <c r="C1688">
        <v>2020</v>
      </c>
      <c r="D1688" t="s">
        <v>3411</v>
      </c>
      <c r="E1688" t="s">
        <v>883</v>
      </c>
      <c r="F1688">
        <v>448</v>
      </c>
      <c r="G1688" t="s">
        <v>883</v>
      </c>
      <c r="H1688">
        <v>7</v>
      </c>
      <c r="I1688">
        <v>0.8</v>
      </c>
      <c r="J1688">
        <v>0</v>
      </c>
      <c r="K1688">
        <v>0.8</v>
      </c>
      <c r="L1688">
        <v>0.2</v>
      </c>
    </row>
    <row r="1689" spans="1:12" x14ac:dyDescent="0.3">
      <c r="A1689" t="s">
        <v>4821</v>
      </c>
      <c r="B1689" t="s">
        <v>3410</v>
      </c>
      <c r="C1689">
        <v>2020</v>
      </c>
      <c r="D1689" t="s">
        <v>3414</v>
      </c>
      <c r="E1689" t="s">
        <v>3447</v>
      </c>
      <c r="F1689">
        <v>739</v>
      </c>
      <c r="G1689" t="s">
        <v>3447</v>
      </c>
      <c r="H1689">
        <v>10</v>
      </c>
      <c r="I1689">
        <v>0.12</v>
      </c>
      <c r="J1689">
        <v>0</v>
      </c>
      <c r="K1689">
        <v>0.12</v>
      </c>
      <c r="L1689">
        <v>0.24</v>
      </c>
    </row>
    <row r="1690" spans="1:12" x14ac:dyDescent="0.3">
      <c r="A1690" t="s">
        <v>4822</v>
      </c>
      <c r="B1690" t="s">
        <v>3410</v>
      </c>
      <c r="C1690">
        <v>2020</v>
      </c>
      <c r="D1690" t="s">
        <v>3397</v>
      </c>
      <c r="E1690" t="s">
        <v>3666</v>
      </c>
      <c r="F1690">
        <v>0</v>
      </c>
      <c r="G1690" t="s">
        <v>3666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 x14ac:dyDescent="0.3">
      <c r="A1691" t="s">
        <v>2762</v>
      </c>
      <c r="B1691" t="s">
        <v>3410</v>
      </c>
      <c r="C1691">
        <v>2020</v>
      </c>
      <c r="D1691" t="s">
        <v>3416</v>
      </c>
      <c r="E1691" t="s">
        <v>895</v>
      </c>
      <c r="F1691">
        <v>519</v>
      </c>
      <c r="G1691" t="s">
        <v>895</v>
      </c>
      <c r="H1691">
        <v>6</v>
      </c>
      <c r="I1691">
        <v>0</v>
      </c>
      <c r="J1691">
        <v>0</v>
      </c>
      <c r="K1691">
        <v>0</v>
      </c>
      <c r="L1691">
        <v>0</v>
      </c>
    </row>
    <row r="1692" spans="1:12" x14ac:dyDescent="0.3">
      <c r="A1692" t="s">
        <v>2763</v>
      </c>
      <c r="B1692" t="s">
        <v>3410</v>
      </c>
      <c r="C1692">
        <v>2020</v>
      </c>
      <c r="D1692" t="s">
        <v>3411</v>
      </c>
      <c r="E1692" t="s">
        <v>895</v>
      </c>
      <c r="F1692">
        <v>113</v>
      </c>
      <c r="G1692" t="s">
        <v>895</v>
      </c>
      <c r="H1692">
        <v>4</v>
      </c>
      <c r="I1692">
        <v>0</v>
      </c>
      <c r="J1692">
        <v>0</v>
      </c>
      <c r="K1692">
        <v>0</v>
      </c>
      <c r="L1692">
        <v>0</v>
      </c>
    </row>
    <row r="1693" spans="1:12" x14ac:dyDescent="0.3">
      <c r="A1693" t="s">
        <v>4823</v>
      </c>
      <c r="B1693" t="s">
        <v>3410</v>
      </c>
      <c r="C1693">
        <v>2020</v>
      </c>
      <c r="D1693" t="s">
        <v>3414</v>
      </c>
      <c r="E1693" t="s">
        <v>3530</v>
      </c>
      <c r="F1693">
        <v>270</v>
      </c>
      <c r="G1693" t="s">
        <v>3530</v>
      </c>
      <c r="H1693">
        <v>3</v>
      </c>
      <c r="I1693">
        <v>0</v>
      </c>
      <c r="J1693">
        <v>0</v>
      </c>
      <c r="K1693">
        <v>0</v>
      </c>
      <c r="L1693">
        <v>0</v>
      </c>
    </row>
    <row r="1694" spans="1:12" x14ac:dyDescent="0.3">
      <c r="A1694" t="s">
        <v>4824</v>
      </c>
      <c r="B1694" t="s">
        <v>3410</v>
      </c>
      <c r="C1694">
        <v>2020</v>
      </c>
      <c r="D1694" t="s">
        <v>3416</v>
      </c>
      <c r="E1694" t="s">
        <v>861</v>
      </c>
      <c r="F1694">
        <v>0</v>
      </c>
      <c r="G1694" t="s">
        <v>861</v>
      </c>
      <c r="H1694">
        <v>0</v>
      </c>
      <c r="I1694">
        <v>0</v>
      </c>
      <c r="J1694">
        <v>0</v>
      </c>
      <c r="K1694">
        <v>0</v>
      </c>
      <c r="L1694">
        <v>0</v>
      </c>
    </row>
    <row r="1695" spans="1:12" x14ac:dyDescent="0.3">
      <c r="A1695" t="s">
        <v>4825</v>
      </c>
      <c r="B1695" t="s">
        <v>3410</v>
      </c>
      <c r="C1695">
        <v>2020</v>
      </c>
      <c r="D1695" t="s">
        <v>3411</v>
      </c>
      <c r="E1695" t="s">
        <v>3427</v>
      </c>
      <c r="F1695">
        <v>320</v>
      </c>
      <c r="G1695" t="s">
        <v>3427</v>
      </c>
      <c r="H1695">
        <v>5</v>
      </c>
      <c r="I1695">
        <v>0.28000000000000003</v>
      </c>
      <c r="J1695">
        <v>0</v>
      </c>
      <c r="K1695">
        <v>0.28000000000000003</v>
      </c>
      <c r="L1695">
        <v>0.56000000000000005</v>
      </c>
    </row>
    <row r="1696" spans="1:12" x14ac:dyDescent="0.3">
      <c r="A1696" t="s">
        <v>2004</v>
      </c>
      <c r="B1696" t="s">
        <v>3410</v>
      </c>
      <c r="C1696">
        <v>2020</v>
      </c>
      <c r="D1696" t="s">
        <v>3416</v>
      </c>
      <c r="E1696" t="s">
        <v>875</v>
      </c>
      <c r="F1696">
        <v>74</v>
      </c>
      <c r="G1696" t="s">
        <v>875</v>
      </c>
      <c r="H1696">
        <v>2</v>
      </c>
      <c r="I1696">
        <v>0</v>
      </c>
      <c r="J1696">
        <v>0</v>
      </c>
      <c r="K1696">
        <v>0</v>
      </c>
      <c r="L1696">
        <v>0</v>
      </c>
    </row>
    <row r="1697" spans="1:12" x14ac:dyDescent="0.3">
      <c r="A1697" t="s">
        <v>4826</v>
      </c>
      <c r="B1697" t="s">
        <v>3410</v>
      </c>
      <c r="C1697">
        <v>2020</v>
      </c>
      <c r="D1697" t="s">
        <v>3411</v>
      </c>
      <c r="E1697" t="s">
        <v>3420</v>
      </c>
      <c r="F1697">
        <v>127</v>
      </c>
      <c r="G1697" t="s">
        <v>3420</v>
      </c>
      <c r="H1697">
        <v>2</v>
      </c>
      <c r="I1697">
        <v>0</v>
      </c>
      <c r="J1697">
        <v>0</v>
      </c>
      <c r="K1697">
        <v>0</v>
      </c>
      <c r="L1697">
        <v>0</v>
      </c>
    </row>
    <row r="1698" spans="1:12" x14ac:dyDescent="0.3">
      <c r="A1698" t="s">
        <v>4827</v>
      </c>
      <c r="B1698" t="s">
        <v>3410</v>
      </c>
      <c r="C1698">
        <v>2020</v>
      </c>
      <c r="D1698" t="s">
        <v>3414</v>
      </c>
      <c r="E1698" t="s">
        <v>870</v>
      </c>
      <c r="F1698">
        <v>0</v>
      </c>
      <c r="G1698" t="s">
        <v>870</v>
      </c>
      <c r="H1698">
        <v>0</v>
      </c>
      <c r="I1698">
        <v>0</v>
      </c>
      <c r="J1698">
        <v>0</v>
      </c>
      <c r="K1698">
        <v>0</v>
      </c>
      <c r="L1698">
        <v>0</v>
      </c>
    </row>
    <row r="1699" spans="1:12" x14ac:dyDescent="0.3">
      <c r="A1699" t="s">
        <v>1873</v>
      </c>
      <c r="B1699" t="s">
        <v>3410</v>
      </c>
      <c r="C1699">
        <v>2020</v>
      </c>
      <c r="D1699" t="s">
        <v>3411</v>
      </c>
      <c r="E1699" t="s">
        <v>875</v>
      </c>
      <c r="F1699">
        <v>487</v>
      </c>
      <c r="G1699" t="s">
        <v>875</v>
      </c>
      <c r="H1699">
        <v>7</v>
      </c>
      <c r="I1699">
        <v>0.92</v>
      </c>
      <c r="J1699">
        <v>0.18</v>
      </c>
      <c r="K1699">
        <v>0.74</v>
      </c>
      <c r="L1699">
        <v>0</v>
      </c>
    </row>
    <row r="1700" spans="1:12" x14ac:dyDescent="0.3">
      <c r="A1700" t="s">
        <v>4828</v>
      </c>
      <c r="B1700" t="s">
        <v>3410</v>
      </c>
      <c r="C1700">
        <v>2020</v>
      </c>
      <c r="D1700" t="s">
        <v>3416</v>
      </c>
      <c r="E1700" t="s">
        <v>3481</v>
      </c>
      <c r="F1700">
        <v>0</v>
      </c>
      <c r="G1700" t="s">
        <v>3481</v>
      </c>
      <c r="H1700">
        <v>0</v>
      </c>
      <c r="I1700">
        <v>0</v>
      </c>
      <c r="J1700">
        <v>0</v>
      </c>
      <c r="K1700">
        <v>0</v>
      </c>
      <c r="L1700">
        <v>0</v>
      </c>
    </row>
    <row r="1701" spans="1:12" x14ac:dyDescent="0.3">
      <c r="A1701" t="s">
        <v>2490</v>
      </c>
      <c r="B1701" t="s">
        <v>3410</v>
      </c>
      <c r="C1701">
        <v>2020</v>
      </c>
      <c r="D1701" t="s">
        <v>3416</v>
      </c>
      <c r="E1701" t="s">
        <v>870</v>
      </c>
      <c r="F1701">
        <v>337</v>
      </c>
      <c r="G1701" t="s">
        <v>870</v>
      </c>
      <c r="H1701">
        <v>6</v>
      </c>
      <c r="I1701">
        <v>0</v>
      </c>
      <c r="J1701">
        <v>0</v>
      </c>
      <c r="K1701">
        <v>0</v>
      </c>
      <c r="L1701">
        <v>0.27</v>
      </c>
    </row>
    <row r="1702" spans="1:12" x14ac:dyDescent="0.3">
      <c r="A1702" t="s">
        <v>4829</v>
      </c>
      <c r="B1702" t="s">
        <v>3410</v>
      </c>
      <c r="C1702">
        <v>2020</v>
      </c>
      <c r="D1702" t="s">
        <v>3416</v>
      </c>
      <c r="E1702" t="s">
        <v>3449</v>
      </c>
      <c r="F1702">
        <v>406</v>
      </c>
      <c r="G1702" t="s">
        <v>3449</v>
      </c>
      <c r="H1702">
        <v>5</v>
      </c>
      <c r="I1702">
        <v>0</v>
      </c>
      <c r="J1702">
        <v>0</v>
      </c>
      <c r="K1702">
        <v>0</v>
      </c>
      <c r="L1702">
        <v>0.22</v>
      </c>
    </row>
    <row r="1703" spans="1:12" x14ac:dyDescent="0.3">
      <c r="A1703" t="s">
        <v>1000</v>
      </c>
      <c r="B1703" t="s">
        <v>3410</v>
      </c>
      <c r="C1703">
        <v>2020</v>
      </c>
      <c r="D1703" t="s">
        <v>3411</v>
      </c>
      <c r="E1703" t="s">
        <v>869</v>
      </c>
      <c r="F1703">
        <v>405</v>
      </c>
      <c r="G1703" t="s">
        <v>869</v>
      </c>
      <c r="H1703">
        <v>5</v>
      </c>
      <c r="I1703">
        <v>2.2200000000000002</v>
      </c>
      <c r="J1703">
        <v>0.67</v>
      </c>
      <c r="K1703">
        <v>1.56</v>
      </c>
      <c r="L1703">
        <v>0</v>
      </c>
    </row>
    <row r="1704" spans="1:12" x14ac:dyDescent="0.3">
      <c r="A1704" t="s">
        <v>4830</v>
      </c>
      <c r="B1704" t="s">
        <v>3410</v>
      </c>
      <c r="C1704">
        <v>2020</v>
      </c>
      <c r="D1704" t="s">
        <v>3411</v>
      </c>
      <c r="E1704" t="s">
        <v>3412</v>
      </c>
      <c r="F1704">
        <v>0</v>
      </c>
      <c r="G1704" t="s">
        <v>3412</v>
      </c>
      <c r="H1704">
        <v>0</v>
      </c>
      <c r="I1704">
        <v>0</v>
      </c>
      <c r="J1704">
        <v>0</v>
      </c>
      <c r="K1704">
        <v>0</v>
      </c>
      <c r="L1704">
        <v>0</v>
      </c>
    </row>
    <row r="1705" spans="1:12" x14ac:dyDescent="0.3">
      <c r="A1705" t="s">
        <v>2</v>
      </c>
      <c r="B1705" t="s">
        <v>3410</v>
      </c>
      <c r="C1705">
        <v>2020</v>
      </c>
      <c r="D1705" t="s">
        <v>3416</v>
      </c>
      <c r="E1705" t="s">
        <v>877</v>
      </c>
      <c r="F1705">
        <v>419</v>
      </c>
      <c r="G1705" t="s">
        <v>877</v>
      </c>
      <c r="H1705">
        <v>6</v>
      </c>
      <c r="I1705">
        <v>1.5</v>
      </c>
      <c r="J1705">
        <v>0.64</v>
      </c>
      <c r="K1705">
        <v>0.86</v>
      </c>
      <c r="L1705">
        <v>0.21</v>
      </c>
    </row>
    <row r="1706" spans="1:12" x14ac:dyDescent="0.3">
      <c r="A1706" t="s">
        <v>4831</v>
      </c>
      <c r="B1706" t="s">
        <v>3410</v>
      </c>
      <c r="C1706">
        <v>2020</v>
      </c>
      <c r="D1706" t="s">
        <v>3416</v>
      </c>
      <c r="E1706" t="s">
        <v>3527</v>
      </c>
      <c r="F1706">
        <v>751</v>
      </c>
      <c r="G1706" t="s">
        <v>3527</v>
      </c>
      <c r="H1706">
        <v>10</v>
      </c>
      <c r="I1706">
        <v>0</v>
      </c>
      <c r="J1706">
        <v>0</v>
      </c>
      <c r="K1706">
        <v>0</v>
      </c>
      <c r="L1706">
        <v>0</v>
      </c>
    </row>
    <row r="1707" spans="1:12" x14ac:dyDescent="0.3">
      <c r="A1707" t="s">
        <v>4832</v>
      </c>
      <c r="B1707" t="s">
        <v>3410</v>
      </c>
      <c r="C1707">
        <v>2020</v>
      </c>
      <c r="D1707" t="s">
        <v>3414</v>
      </c>
      <c r="E1707" t="s">
        <v>3435</v>
      </c>
      <c r="F1707">
        <v>720</v>
      </c>
      <c r="G1707" t="s">
        <v>3435</v>
      </c>
      <c r="H1707">
        <v>8</v>
      </c>
      <c r="I1707">
        <v>0.13</v>
      </c>
      <c r="J1707">
        <v>0</v>
      </c>
      <c r="K1707">
        <v>0.13</v>
      </c>
      <c r="L1707">
        <v>0.13</v>
      </c>
    </row>
    <row r="1708" spans="1:12" x14ac:dyDescent="0.3">
      <c r="A1708" t="s">
        <v>4833</v>
      </c>
      <c r="B1708" t="s">
        <v>3410</v>
      </c>
      <c r="C1708">
        <v>2020</v>
      </c>
      <c r="D1708" t="s">
        <v>3416</v>
      </c>
      <c r="E1708" t="s">
        <v>891</v>
      </c>
      <c r="F1708">
        <v>242</v>
      </c>
      <c r="G1708" t="s">
        <v>891</v>
      </c>
      <c r="H1708">
        <v>5</v>
      </c>
      <c r="I1708">
        <v>0</v>
      </c>
      <c r="J1708">
        <v>0</v>
      </c>
      <c r="K1708">
        <v>0</v>
      </c>
      <c r="L1708">
        <v>0</v>
      </c>
    </row>
    <row r="1709" spans="1:12" x14ac:dyDescent="0.3">
      <c r="A1709" t="s">
        <v>4834</v>
      </c>
      <c r="B1709" t="s">
        <v>3410</v>
      </c>
      <c r="C1709">
        <v>2020</v>
      </c>
      <c r="D1709" t="s">
        <v>3414</v>
      </c>
      <c r="E1709" t="s">
        <v>3509</v>
      </c>
      <c r="F1709">
        <v>0</v>
      </c>
      <c r="G1709" t="s">
        <v>3509</v>
      </c>
      <c r="H1709">
        <v>0</v>
      </c>
      <c r="I1709">
        <v>0</v>
      </c>
      <c r="J1709">
        <v>0</v>
      </c>
      <c r="K1709">
        <v>0</v>
      </c>
      <c r="L1709">
        <v>0</v>
      </c>
    </row>
    <row r="1710" spans="1:12" x14ac:dyDescent="0.3">
      <c r="A1710" t="s">
        <v>4835</v>
      </c>
      <c r="B1710" t="s">
        <v>3410</v>
      </c>
      <c r="C1710">
        <v>2020</v>
      </c>
      <c r="D1710" t="s">
        <v>3414</v>
      </c>
      <c r="E1710" t="s">
        <v>891</v>
      </c>
      <c r="F1710">
        <v>720</v>
      </c>
      <c r="G1710" t="s">
        <v>891</v>
      </c>
      <c r="H1710">
        <v>8</v>
      </c>
      <c r="I1710">
        <v>0</v>
      </c>
      <c r="J1710">
        <v>0</v>
      </c>
      <c r="K1710">
        <v>0</v>
      </c>
      <c r="L1710">
        <v>0.25</v>
      </c>
    </row>
    <row r="1711" spans="1:12" x14ac:dyDescent="0.3">
      <c r="A1711" t="s">
        <v>4836</v>
      </c>
      <c r="B1711" t="s">
        <v>3410</v>
      </c>
      <c r="C1711">
        <v>2020</v>
      </c>
      <c r="D1711" t="s">
        <v>3414</v>
      </c>
      <c r="E1711" t="s">
        <v>891</v>
      </c>
      <c r="F1711">
        <v>0</v>
      </c>
      <c r="G1711" t="s">
        <v>891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2" x14ac:dyDescent="0.3">
      <c r="A1712" t="s">
        <v>2744</v>
      </c>
      <c r="B1712" t="s">
        <v>3410</v>
      </c>
      <c r="C1712">
        <v>2020</v>
      </c>
      <c r="D1712" t="s">
        <v>3411</v>
      </c>
      <c r="E1712" t="s">
        <v>864</v>
      </c>
      <c r="F1712">
        <v>179</v>
      </c>
      <c r="G1712" t="s">
        <v>864</v>
      </c>
      <c r="H1712">
        <v>3</v>
      </c>
      <c r="I1712">
        <v>1.01</v>
      </c>
      <c r="J1712">
        <v>0.5</v>
      </c>
      <c r="K1712">
        <v>0.5</v>
      </c>
      <c r="L1712">
        <v>0</v>
      </c>
    </row>
    <row r="1713" spans="1:12" x14ac:dyDescent="0.3">
      <c r="A1713" t="s">
        <v>4837</v>
      </c>
      <c r="B1713" t="s">
        <v>3410</v>
      </c>
      <c r="C1713">
        <v>2020</v>
      </c>
      <c r="D1713" t="s">
        <v>3411</v>
      </c>
      <c r="E1713" t="s">
        <v>3422</v>
      </c>
      <c r="F1713">
        <v>6</v>
      </c>
      <c r="G1713" t="s">
        <v>3422</v>
      </c>
      <c r="H1713">
        <v>2</v>
      </c>
      <c r="I1713">
        <v>0</v>
      </c>
      <c r="J1713">
        <v>0</v>
      </c>
      <c r="K1713">
        <v>0</v>
      </c>
      <c r="L1713">
        <v>0</v>
      </c>
    </row>
    <row r="1714" spans="1:12" x14ac:dyDescent="0.3">
      <c r="A1714" t="s">
        <v>4838</v>
      </c>
      <c r="B1714" t="s">
        <v>3410</v>
      </c>
      <c r="C1714">
        <v>2020</v>
      </c>
      <c r="D1714" t="s">
        <v>3397</v>
      </c>
      <c r="E1714" t="s">
        <v>891</v>
      </c>
      <c r="F1714">
        <v>720</v>
      </c>
      <c r="G1714" t="s">
        <v>891</v>
      </c>
      <c r="H1714">
        <v>8</v>
      </c>
      <c r="I1714">
        <v>0</v>
      </c>
      <c r="J1714">
        <v>0</v>
      </c>
      <c r="K1714">
        <v>0</v>
      </c>
      <c r="L1714">
        <v>0</v>
      </c>
    </row>
    <row r="1715" spans="1:12" x14ac:dyDescent="0.3">
      <c r="A1715" t="s">
        <v>4839</v>
      </c>
      <c r="B1715" t="s">
        <v>3410</v>
      </c>
      <c r="C1715">
        <v>2020</v>
      </c>
      <c r="D1715" t="s">
        <v>3416</v>
      </c>
      <c r="E1715" t="s">
        <v>3483</v>
      </c>
      <c r="F1715">
        <v>408</v>
      </c>
      <c r="G1715" t="s">
        <v>3483</v>
      </c>
      <c r="H1715">
        <v>7</v>
      </c>
      <c r="I1715">
        <v>0</v>
      </c>
      <c r="J1715">
        <v>0</v>
      </c>
      <c r="K1715">
        <v>0</v>
      </c>
      <c r="L1715">
        <v>0.66</v>
      </c>
    </row>
    <row r="1716" spans="1:12" x14ac:dyDescent="0.3">
      <c r="A1716" t="s">
        <v>4840</v>
      </c>
      <c r="B1716" t="s">
        <v>3410</v>
      </c>
      <c r="C1716">
        <v>2020</v>
      </c>
      <c r="D1716" t="s">
        <v>3397</v>
      </c>
      <c r="E1716" t="s">
        <v>3461</v>
      </c>
      <c r="F1716">
        <v>0</v>
      </c>
      <c r="G1716" t="s">
        <v>3461</v>
      </c>
      <c r="H1716">
        <v>0</v>
      </c>
      <c r="I1716">
        <v>0</v>
      </c>
      <c r="J1716">
        <v>0</v>
      </c>
      <c r="K1716">
        <v>0</v>
      </c>
      <c r="L1716">
        <v>0</v>
      </c>
    </row>
    <row r="1717" spans="1:12" x14ac:dyDescent="0.3">
      <c r="A1717" t="s">
        <v>4841</v>
      </c>
      <c r="B1717" t="s">
        <v>3410</v>
      </c>
      <c r="C1717">
        <v>2020</v>
      </c>
      <c r="D1717" t="s">
        <v>3416</v>
      </c>
      <c r="E1717" t="s">
        <v>3461</v>
      </c>
      <c r="F1717">
        <v>434</v>
      </c>
      <c r="G1717" t="s">
        <v>3461</v>
      </c>
      <c r="H1717">
        <v>8</v>
      </c>
      <c r="I1717">
        <v>0.21</v>
      </c>
      <c r="J1717">
        <v>0.21</v>
      </c>
      <c r="K1717">
        <v>0</v>
      </c>
      <c r="L1717">
        <v>0.41</v>
      </c>
    </row>
    <row r="1718" spans="1:12" x14ac:dyDescent="0.3">
      <c r="A1718" t="s">
        <v>4842</v>
      </c>
      <c r="B1718" t="s">
        <v>3410</v>
      </c>
      <c r="C1718">
        <v>2020</v>
      </c>
      <c r="D1718" t="s">
        <v>3397</v>
      </c>
      <c r="E1718" t="s">
        <v>3509</v>
      </c>
      <c r="F1718">
        <v>720</v>
      </c>
      <c r="G1718" t="s">
        <v>3509</v>
      </c>
      <c r="H1718">
        <v>8</v>
      </c>
      <c r="I1718">
        <v>0</v>
      </c>
      <c r="J1718">
        <v>0</v>
      </c>
      <c r="K1718">
        <v>0</v>
      </c>
      <c r="L1718">
        <v>0</v>
      </c>
    </row>
    <row r="1719" spans="1:12" x14ac:dyDescent="0.3">
      <c r="A1719" t="s">
        <v>4843</v>
      </c>
      <c r="B1719" t="s">
        <v>3410</v>
      </c>
      <c r="C1719">
        <v>2020</v>
      </c>
      <c r="D1719" t="s">
        <v>3416</v>
      </c>
      <c r="E1719" t="s">
        <v>3461</v>
      </c>
      <c r="F1719">
        <v>0</v>
      </c>
      <c r="G1719" t="s">
        <v>3461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 spans="1:12" x14ac:dyDescent="0.3">
      <c r="A1720" t="s">
        <v>4844</v>
      </c>
      <c r="B1720" t="s">
        <v>3410</v>
      </c>
      <c r="C1720">
        <v>2020</v>
      </c>
      <c r="D1720" t="s">
        <v>3414</v>
      </c>
      <c r="E1720" t="s">
        <v>870</v>
      </c>
      <c r="F1720">
        <v>0</v>
      </c>
      <c r="G1720" t="s">
        <v>870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 x14ac:dyDescent="0.3">
      <c r="A1721" t="s">
        <v>4845</v>
      </c>
      <c r="B1721" t="s">
        <v>3410</v>
      </c>
      <c r="C1721">
        <v>2020</v>
      </c>
      <c r="D1721" t="s">
        <v>3416</v>
      </c>
      <c r="E1721" t="s">
        <v>875</v>
      </c>
      <c r="F1721">
        <v>708</v>
      </c>
      <c r="G1721" t="s">
        <v>875</v>
      </c>
      <c r="H1721">
        <v>8</v>
      </c>
      <c r="I1721">
        <v>0.76</v>
      </c>
      <c r="J1721">
        <v>0.38</v>
      </c>
      <c r="K1721">
        <v>0.38</v>
      </c>
      <c r="L1721">
        <v>0</v>
      </c>
    </row>
    <row r="1722" spans="1:12" x14ac:dyDescent="0.3">
      <c r="A1722" t="s">
        <v>4846</v>
      </c>
      <c r="B1722" t="s">
        <v>3410</v>
      </c>
      <c r="C1722">
        <v>2020</v>
      </c>
      <c r="D1722" t="s">
        <v>3414</v>
      </c>
      <c r="E1722" t="s">
        <v>3527</v>
      </c>
      <c r="F1722">
        <v>0</v>
      </c>
      <c r="G1722" t="s">
        <v>3527</v>
      </c>
      <c r="H1722">
        <v>0</v>
      </c>
      <c r="I1722">
        <v>0</v>
      </c>
      <c r="J1722">
        <v>0</v>
      </c>
      <c r="K1722">
        <v>0</v>
      </c>
      <c r="L1722">
        <v>0</v>
      </c>
    </row>
    <row r="1723" spans="1:12" x14ac:dyDescent="0.3">
      <c r="A1723" t="s">
        <v>2314</v>
      </c>
      <c r="B1723" t="s">
        <v>3410</v>
      </c>
      <c r="C1723">
        <v>2020</v>
      </c>
      <c r="D1723" t="s">
        <v>3416</v>
      </c>
      <c r="E1723" t="s">
        <v>893</v>
      </c>
      <c r="F1723">
        <v>486</v>
      </c>
      <c r="G1723" t="s">
        <v>893</v>
      </c>
      <c r="H1723">
        <v>7</v>
      </c>
      <c r="I1723">
        <v>0.74</v>
      </c>
      <c r="J1723">
        <v>0.37</v>
      </c>
      <c r="K1723">
        <v>0.37</v>
      </c>
      <c r="L1723">
        <v>0</v>
      </c>
    </row>
    <row r="1724" spans="1:12" x14ac:dyDescent="0.3">
      <c r="A1724" t="s">
        <v>630</v>
      </c>
      <c r="B1724" t="s">
        <v>3410</v>
      </c>
      <c r="C1724">
        <v>2020</v>
      </c>
      <c r="D1724" t="s">
        <v>3416</v>
      </c>
      <c r="E1724" t="s">
        <v>893</v>
      </c>
      <c r="F1724">
        <v>403</v>
      </c>
      <c r="G1724" t="s">
        <v>893</v>
      </c>
      <c r="H1724">
        <v>6</v>
      </c>
      <c r="I1724">
        <v>0.22</v>
      </c>
      <c r="J1724">
        <v>0.22</v>
      </c>
      <c r="K1724">
        <v>0</v>
      </c>
      <c r="L1724">
        <v>0.22</v>
      </c>
    </row>
    <row r="1725" spans="1:12" x14ac:dyDescent="0.3">
      <c r="A1725" t="s">
        <v>4847</v>
      </c>
      <c r="B1725" t="s">
        <v>3410</v>
      </c>
      <c r="C1725">
        <v>2020</v>
      </c>
      <c r="D1725" t="s">
        <v>3411</v>
      </c>
      <c r="E1725" t="s">
        <v>874</v>
      </c>
      <c r="F1725">
        <v>427</v>
      </c>
      <c r="G1725" t="s">
        <v>874</v>
      </c>
      <c r="H1725">
        <v>7</v>
      </c>
      <c r="I1725">
        <v>0.63</v>
      </c>
      <c r="J1725">
        <v>0.21</v>
      </c>
      <c r="K1725">
        <v>0.42</v>
      </c>
      <c r="L1725">
        <v>0</v>
      </c>
    </row>
    <row r="1726" spans="1:12" x14ac:dyDescent="0.3">
      <c r="A1726" t="s">
        <v>4848</v>
      </c>
      <c r="B1726" t="s">
        <v>3410</v>
      </c>
      <c r="C1726">
        <v>2020</v>
      </c>
      <c r="D1726" t="s">
        <v>3411</v>
      </c>
      <c r="E1726" t="s">
        <v>863</v>
      </c>
      <c r="F1726">
        <v>0</v>
      </c>
      <c r="G1726" t="s">
        <v>863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 x14ac:dyDescent="0.3">
      <c r="A1727" t="s">
        <v>4849</v>
      </c>
      <c r="B1727" t="s">
        <v>3410</v>
      </c>
      <c r="C1727">
        <v>2020</v>
      </c>
      <c r="D1727" t="s">
        <v>3416</v>
      </c>
      <c r="E1727" t="s">
        <v>893</v>
      </c>
      <c r="F1727">
        <v>353</v>
      </c>
      <c r="G1727" t="s">
        <v>893</v>
      </c>
      <c r="H1727">
        <v>4</v>
      </c>
      <c r="I1727">
        <v>0</v>
      </c>
      <c r="J1727">
        <v>0</v>
      </c>
      <c r="K1727">
        <v>0</v>
      </c>
      <c r="L1727">
        <v>0</v>
      </c>
    </row>
    <row r="1728" spans="1:12" x14ac:dyDescent="0.3">
      <c r="A1728" t="s">
        <v>4850</v>
      </c>
      <c r="B1728" t="s">
        <v>3410</v>
      </c>
      <c r="C1728">
        <v>2020</v>
      </c>
      <c r="D1728" t="s">
        <v>3414</v>
      </c>
      <c r="E1728" t="s">
        <v>893</v>
      </c>
      <c r="F1728">
        <v>0</v>
      </c>
      <c r="G1728" t="s">
        <v>893</v>
      </c>
      <c r="H1728">
        <v>0</v>
      </c>
      <c r="I1728">
        <v>0</v>
      </c>
      <c r="J1728">
        <v>0</v>
      </c>
      <c r="K1728">
        <v>0</v>
      </c>
      <c r="L1728">
        <v>0</v>
      </c>
    </row>
    <row r="1729" spans="1:12" x14ac:dyDescent="0.3">
      <c r="A1729" t="s">
        <v>4851</v>
      </c>
      <c r="B1729" t="s">
        <v>3410</v>
      </c>
      <c r="C1729">
        <v>2020</v>
      </c>
      <c r="D1729" t="s">
        <v>3416</v>
      </c>
      <c r="E1729" t="s">
        <v>3422</v>
      </c>
      <c r="F1729">
        <v>100</v>
      </c>
      <c r="G1729" t="s">
        <v>3422</v>
      </c>
      <c r="H1729">
        <v>3</v>
      </c>
      <c r="I1729">
        <v>0</v>
      </c>
      <c r="J1729">
        <v>0</v>
      </c>
      <c r="K1729">
        <v>0</v>
      </c>
      <c r="L1729">
        <v>0</v>
      </c>
    </row>
    <row r="1730" spans="1:12" x14ac:dyDescent="0.3">
      <c r="A1730" t="s">
        <v>4852</v>
      </c>
      <c r="B1730" t="s">
        <v>3410</v>
      </c>
      <c r="C1730">
        <v>2020</v>
      </c>
      <c r="D1730" t="s">
        <v>3416</v>
      </c>
      <c r="E1730" t="s">
        <v>3666</v>
      </c>
      <c r="F1730">
        <v>108</v>
      </c>
      <c r="G1730" t="s">
        <v>3666</v>
      </c>
      <c r="H1730">
        <v>3</v>
      </c>
      <c r="I1730">
        <v>0.83</v>
      </c>
      <c r="J1730">
        <v>0</v>
      </c>
      <c r="K1730">
        <v>0.83</v>
      </c>
      <c r="L1730">
        <v>0</v>
      </c>
    </row>
    <row r="1731" spans="1:12" x14ac:dyDescent="0.3">
      <c r="A1731" t="s">
        <v>4853</v>
      </c>
      <c r="B1731" t="s">
        <v>3410</v>
      </c>
      <c r="C1731">
        <v>2020</v>
      </c>
      <c r="D1731" t="s">
        <v>3397</v>
      </c>
      <c r="E1731" t="s">
        <v>3422</v>
      </c>
      <c r="F1731">
        <v>0</v>
      </c>
      <c r="G1731" t="s">
        <v>3422</v>
      </c>
      <c r="H1731">
        <v>0</v>
      </c>
      <c r="I1731">
        <v>0</v>
      </c>
      <c r="J1731">
        <v>0</v>
      </c>
      <c r="K1731">
        <v>0</v>
      </c>
      <c r="L1731">
        <v>0</v>
      </c>
    </row>
    <row r="1732" spans="1:12" x14ac:dyDescent="0.3">
      <c r="A1732" t="s">
        <v>1739</v>
      </c>
      <c r="B1732" t="s">
        <v>3410</v>
      </c>
      <c r="C1732">
        <v>2020</v>
      </c>
      <c r="D1732" t="s">
        <v>3397</v>
      </c>
      <c r="E1732" t="s">
        <v>861</v>
      </c>
      <c r="F1732">
        <v>437</v>
      </c>
      <c r="G1732" t="s">
        <v>861</v>
      </c>
      <c r="H1732">
        <v>5</v>
      </c>
      <c r="I1732">
        <v>0</v>
      </c>
      <c r="J1732">
        <v>0</v>
      </c>
      <c r="K1732">
        <v>0</v>
      </c>
      <c r="L1732">
        <v>0</v>
      </c>
    </row>
    <row r="1733" spans="1:12" x14ac:dyDescent="0.3">
      <c r="A1733" t="s">
        <v>4854</v>
      </c>
      <c r="B1733" t="s">
        <v>3410</v>
      </c>
      <c r="C1733">
        <v>2020</v>
      </c>
      <c r="D1733" t="s">
        <v>3411</v>
      </c>
      <c r="E1733" t="s">
        <v>884</v>
      </c>
      <c r="F1733">
        <v>0</v>
      </c>
      <c r="G1733" t="s">
        <v>884</v>
      </c>
      <c r="H1733">
        <v>0</v>
      </c>
      <c r="I1733">
        <v>0</v>
      </c>
      <c r="J1733">
        <v>0</v>
      </c>
      <c r="K1733">
        <v>0</v>
      </c>
      <c r="L1733">
        <v>0</v>
      </c>
    </row>
    <row r="1734" spans="1:12" x14ac:dyDescent="0.3">
      <c r="A1734" t="s">
        <v>4855</v>
      </c>
      <c r="B1734" t="s">
        <v>3410</v>
      </c>
      <c r="C1734">
        <v>2020</v>
      </c>
      <c r="D1734" t="s">
        <v>3411</v>
      </c>
      <c r="E1734" t="s">
        <v>863</v>
      </c>
      <c r="F1734">
        <v>26</v>
      </c>
      <c r="G1734" t="s">
        <v>863</v>
      </c>
      <c r="H1734">
        <v>2</v>
      </c>
      <c r="I1734">
        <v>0</v>
      </c>
      <c r="J1734">
        <v>0</v>
      </c>
      <c r="K1734">
        <v>0</v>
      </c>
      <c r="L1734">
        <v>0</v>
      </c>
    </row>
    <row r="1735" spans="1:12" x14ac:dyDescent="0.3">
      <c r="A1735" t="s">
        <v>4856</v>
      </c>
      <c r="B1735" t="s">
        <v>3410</v>
      </c>
      <c r="C1735">
        <v>2020</v>
      </c>
      <c r="D1735" t="s">
        <v>3416</v>
      </c>
      <c r="E1735" t="s">
        <v>3441</v>
      </c>
      <c r="F1735">
        <v>90</v>
      </c>
      <c r="G1735" t="s">
        <v>3442</v>
      </c>
      <c r="H1735">
        <v>1</v>
      </c>
      <c r="I1735">
        <v>0</v>
      </c>
      <c r="J1735">
        <v>0</v>
      </c>
      <c r="K1735">
        <v>0</v>
      </c>
      <c r="L1735">
        <v>0</v>
      </c>
    </row>
    <row r="1736" spans="1:12" x14ac:dyDescent="0.3">
      <c r="A1736" t="s">
        <v>4857</v>
      </c>
      <c r="B1736" t="s">
        <v>3410</v>
      </c>
      <c r="C1736">
        <v>2020</v>
      </c>
      <c r="D1736" t="s">
        <v>3397</v>
      </c>
      <c r="E1736" t="s">
        <v>3544</v>
      </c>
      <c r="F1736">
        <v>0</v>
      </c>
      <c r="G1736" t="s">
        <v>3544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 x14ac:dyDescent="0.3">
      <c r="A1737" t="s">
        <v>4858</v>
      </c>
      <c r="B1737" t="s">
        <v>3410</v>
      </c>
      <c r="C1737">
        <v>2020</v>
      </c>
      <c r="D1737" t="s">
        <v>3416</v>
      </c>
      <c r="E1737" t="s">
        <v>3461</v>
      </c>
      <c r="F1737">
        <v>35</v>
      </c>
      <c r="G1737" t="s">
        <v>3461</v>
      </c>
      <c r="H1737">
        <v>1</v>
      </c>
      <c r="I1737">
        <v>0</v>
      </c>
      <c r="J1737">
        <v>0</v>
      </c>
      <c r="K1737">
        <v>0</v>
      </c>
      <c r="L1737">
        <v>2.57</v>
      </c>
    </row>
    <row r="1738" spans="1:12" x14ac:dyDescent="0.3">
      <c r="A1738" t="s">
        <v>4859</v>
      </c>
      <c r="B1738" t="s">
        <v>3410</v>
      </c>
      <c r="C1738">
        <v>2020</v>
      </c>
      <c r="D1738" t="s">
        <v>3411</v>
      </c>
      <c r="E1738" t="s">
        <v>894</v>
      </c>
      <c r="F1738">
        <v>18</v>
      </c>
      <c r="G1738" t="s">
        <v>894</v>
      </c>
      <c r="H1738">
        <v>2</v>
      </c>
      <c r="I1738">
        <v>0</v>
      </c>
      <c r="J1738">
        <v>0</v>
      </c>
      <c r="K1738">
        <v>0</v>
      </c>
      <c r="L1738">
        <v>0</v>
      </c>
    </row>
    <row r="1739" spans="1:12" x14ac:dyDescent="0.3">
      <c r="A1739" t="s">
        <v>4860</v>
      </c>
      <c r="B1739" t="s">
        <v>3410</v>
      </c>
      <c r="C1739">
        <v>2020</v>
      </c>
      <c r="D1739" t="s">
        <v>3414</v>
      </c>
      <c r="E1739" t="s">
        <v>889</v>
      </c>
      <c r="F1739">
        <v>270</v>
      </c>
      <c r="G1739" t="s">
        <v>889</v>
      </c>
      <c r="H1739">
        <v>3</v>
      </c>
      <c r="I1739">
        <v>0.33</v>
      </c>
      <c r="J1739">
        <v>0</v>
      </c>
      <c r="K1739">
        <v>0.33</v>
      </c>
      <c r="L1739">
        <v>0.33</v>
      </c>
    </row>
    <row r="1740" spans="1:12" x14ac:dyDescent="0.3">
      <c r="A1740" t="s">
        <v>350</v>
      </c>
      <c r="B1740" t="s">
        <v>3410</v>
      </c>
      <c r="C1740">
        <v>2020</v>
      </c>
      <c r="D1740" t="s">
        <v>3416</v>
      </c>
      <c r="E1740" t="s">
        <v>3509</v>
      </c>
      <c r="F1740">
        <v>804</v>
      </c>
      <c r="G1740" t="s">
        <v>3509</v>
      </c>
      <c r="H1740">
        <v>9</v>
      </c>
      <c r="I1740">
        <v>0.22</v>
      </c>
      <c r="J1740">
        <v>0.11</v>
      </c>
      <c r="K1740">
        <v>0.11</v>
      </c>
      <c r="L1740">
        <v>0.11</v>
      </c>
    </row>
    <row r="1741" spans="1:12" x14ac:dyDescent="0.3">
      <c r="A1741" t="s">
        <v>4861</v>
      </c>
      <c r="B1741" t="s">
        <v>3410</v>
      </c>
      <c r="C1741">
        <v>2020</v>
      </c>
      <c r="D1741" t="s">
        <v>3416</v>
      </c>
      <c r="E1741" t="s">
        <v>3642</v>
      </c>
      <c r="F1741">
        <v>90</v>
      </c>
      <c r="G1741" t="s">
        <v>3642</v>
      </c>
      <c r="H1741">
        <v>1</v>
      </c>
      <c r="I1741">
        <v>0</v>
      </c>
      <c r="J1741">
        <v>0</v>
      </c>
      <c r="K1741">
        <v>0</v>
      </c>
      <c r="L1741">
        <v>0</v>
      </c>
    </row>
    <row r="1742" spans="1:12" x14ac:dyDescent="0.3">
      <c r="A1742" t="s">
        <v>4862</v>
      </c>
      <c r="B1742" t="s">
        <v>3410</v>
      </c>
      <c r="C1742">
        <v>2020</v>
      </c>
      <c r="D1742" t="s">
        <v>3416</v>
      </c>
      <c r="E1742" t="s">
        <v>861</v>
      </c>
      <c r="F1742">
        <v>196</v>
      </c>
      <c r="G1742" t="s">
        <v>861</v>
      </c>
      <c r="H1742">
        <v>3</v>
      </c>
      <c r="I1742">
        <v>0</v>
      </c>
      <c r="J1742">
        <v>0</v>
      </c>
      <c r="K1742">
        <v>0</v>
      </c>
      <c r="L1742">
        <v>0.46</v>
      </c>
    </row>
    <row r="1743" spans="1:12" x14ac:dyDescent="0.3">
      <c r="A1743" t="s">
        <v>4863</v>
      </c>
      <c r="B1743" t="s">
        <v>3410</v>
      </c>
      <c r="C1743">
        <v>2020</v>
      </c>
      <c r="D1743" t="s">
        <v>3416</v>
      </c>
      <c r="E1743" t="s">
        <v>3504</v>
      </c>
      <c r="F1743">
        <v>401</v>
      </c>
      <c r="G1743" t="s">
        <v>3504</v>
      </c>
      <c r="H1743">
        <v>5</v>
      </c>
      <c r="I1743">
        <v>0</v>
      </c>
      <c r="J1743">
        <v>0</v>
      </c>
      <c r="K1743">
        <v>0</v>
      </c>
      <c r="L1743">
        <v>0</v>
      </c>
    </row>
    <row r="1744" spans="1:12" x14ac:dyDescent="0.3">
      <c r="A1744" t="s">
        <v>4864</v>
      </c>
      <c r="B1744" t="s">
        <v>3410</v>
      </c>
      <c r="C1744">
        <v>2020</v>
      </c>
      <c r="D1744" t="s">
        <v>3416</v>
      </c>
      <c r="E1744" t="s">
        <v>3504</v>
      </c>
      <c r="F1744">
        <v>465</v>
      </c>
      <c r="G1744" t="s">
        <v>3504</v>
      </c>
      <c r="H1744">
        <v>7</v>
      </c>
      <c r="I1744">
        <v>0</v>
      </c>
      <c r="J1744">
        <v>0</v>
      </c>
      <c r="K1744">
        <v>0</v>
      </c>
      <c r="L1744">
        <v>0</v>
      </c>
    </row>
    <row r="1745" spans="1:12" x14ac:dyDescent="0.3">
      <c r="A1745" t="s">
        <v>4865</v>
      </c>
      <c r="B1745" t="s">
        <v>3410</v>
      </c>
      <c r="C1745">
        <v>2020</v>
      </c>
      <c r="D1745" t="s">
        <v>3416</v>
      </c>
      <c r="E1745" t="s">
        <v>883</v>
      </c>
      <c r="F1745">
        <v>237</v>
      </c>
      <c r="G1745" t="s">
        <v>883</v>
      </c>
      <c r="H1745">
        <v>4</v>
      </c>
      <c r="I1745">
        <v>0.76</v>
      </c>
      <c r="J1745">
        <v>0.38</v>
      </c>
      <c r="K1745">
        <v>0.38</v>
      </c>
      <c r="L1745">
        <v>0</v>
      </c>
    </row>
    <row r="1746" spans="1:12" x14ac:dyDescent="0.3">
      <c r="A1746" t="s">
        <v>4866</v>
      </c>
      <c r="B1746" t="s">
        <v>3410</v>
      </c>
      <c r="C1746">
        <v>2020</v>
      </c>
      <c r="D1746" t="s">
        <v>3411</v>
      </c>
      <c r="E1746" t="s">
        <v>3483</v>
      </c>
      <c r="F1746">
        <v>370</v>
      </c>
      <c r="G1746" t="s">
        <v>3483</v>
      </c>
      <c r="H1746">
        <v>5</v>
      </c>
      <c r="I1746">
        <v>0</v>
      </c>
      <c r="J1746">
        <v>0</v>
      </c>
      <c r="K1746">
        <v>0</v>
      </c>
      <c r="L1746">
        <v>0.24</v>
      </c>
    </row>
    <row r="1747" spans="1:12" x14ac:dyDescent="0.3">
      <c r="A1747" t="s">
        <v>4867</v>
      </c>
      <c r="B1747" t="s">
        <v>3410</v>
      </c>
      <c r="C1747">
        <v>2020</v>
      </c>
      <c r="D1747" t="s">
        <v>3416</v>
      </c>
      <c r="E1747" t="s">
        <v>3438</v>
      </c>
      <c r="F1747">
        <v>230</v>
      </c>
      <c r="G1747" t="s">
        <v>3438</v>
      </c>
      <c r="H1747">
        <v>6</v>
      </c>
      <c r="I1747">
        <v>0</v>
      </c>
      <c r="J1747">
        <v>0</v>
      </c>
      <c r="K1747">
        <v>0</v>
      </c>
      <c r="L1747">
        <v>0</v>
      </c>
    </row>
    <row r="1748" spans="1:12" x14ac:dyDescent="0.3">
      <c r="A1748" t="s">
        <v>4868</v>
      </c>
      <c r="B1748" t="s">
        <v>3410</v>
      </c>
      <c r="C1748">
        <v>2020</v>
      </c>
      <c r="D1748" t="s">
        <v>3416</v>
      </c>
      <c r="E1748" t="s">
        <v>883</v>
      </c>
      <c r="F1748">
        <v>335</v>
      </c>
      <c r="G1748" t="s">
        <v>883</v>
      </c>
      <c r="H1748">
        <v>4</v>
      </c>
      <c r="I1748">
        <v>0.27</v>
      </c>
      <c r="J1748">
        <v>0</v>
      </c>
      <c r="K1748">
        <v>0.27</v>
      </c>
      <c r="L1748">
        <v>0.27</v>
      </c>
    </row>
    <row r="1749" spans="1:12" x14ac:dyDescent="0.3">
      <c r="A1749" t="s">
        <v>4869</v>
      </c>
      <c r="B1749" t="s">
        <v>3410</v>
      </c>
      <c r="C1749">
        <v>2020</v>
      </c>
      <c r="D1749" t="s">
        <v>3414</v>
      </c>
      <c r="E1749" t="s">
        <v>868</v>
      </c>
      <c r="F1749">
        <v>420</v>
      </c>
      <c r="G1749" t="s">
        <v>868</v>
      </c>
      <c r="H1749">
        <v>5</v>
      </c>
      <c r="I1749">
        <v>0</v>
      </c>
      <c r="J1749">
        <v>0</v>
      </c>
      <c r="K1749">
        <v>0</v>
      </c>
      <c r="L1749">
        <v>0.21</v>
      </c>
    </row>
    <row r="1750" spans="1:12" x14ac:dyDescent="0.3">
      <c r="A1750" t="s">
        <v>4870</v>
      </c>
      <c r="B1750" t="s">
        <v>3410</v>
      </c>
      <c r="C1750">
        <v>2020</v>
      </c>
      <c r="D1750" t="s">
        <v>3416</v>
      </c>
      <c r="E1750" t="s">
        <v>3530</v>
      </c>
      <c r="F1750">
        <v>568</v>
      </c>
      <c r="G1750" t="s">
        <v>3530</v>
      </c>
      <c r="H1750">
        <v>7</v>
      </c>
      <c r="I1750">
        <v>0.16</v>
      </c>
      <c r="J1750">
        <v>0.16</v>
      </c>
      <c r="K1750">
        <v>0</v>
      </c>
      <c r="L1750">
        <v>0.63</v>
      </c>
    </row>
    <row r="1751" spans="1:12" x14ac:dyDescent="0.3">
      <c r="A1751" t="s">
        <v>4871</v>
      </c>
      <c r="B1751" t="s">
        <v>3410</v>
      </c>
      <c r="C1751">
        <v>2020</v>
      </c>
      <c r="D1751" t="s">
        <v>3397</v>
      </c>
      <c r="E1751" t="s">
        <v>893</v>
      </c>
      <c r="F1751">
        <v>180</v>
      </c>
      <c r="G1751" t="s">
        <v>893</v>
      </c>
      <c r="H1751">
        <v>2</v>
      </c>
      <c r="I1751">
        <v>0</v>
      </c>
      <c r="J1751">
        <v>0</v>
      </c>
      <c r="K1751">
        <v>0</v>
      </c>
      <c r="L1751">
        <v>0</v>
      </c>
    </row>
    <row r="1752" spans="1:12" x14ac:dyDescent="0.3">
      <c r="A1752" t="s">
        <v>4872</v>
      </c>
      <c r="B1752" t="s">
        <v>3410</v>
      </c>
      <c r="C1752">
        <v>2020</v>
      </c>
      <c r="D1752" t="s">
        <v>3411</v>
      </c>
      <c r="E1752" t="s">
        <v>3412</v>
      </c>
      <c r="F1752">
        <v>103</v>
      </c>
      <c r="G1752" t="s">
        <v>877</v>
      </c>
      <c r="H1752">
        <v>4</v>
      </c>
      <c r="I1752">
        <v>0</v>
      </c>
      <c r="J1752">
        <v>0</v>
      </c>
      <c r="K1752">
        <v>0</v>
      </c>
      <c r="L1752">
        <v>0</v>
      </c>
    </row>
    <row r="1753" spans="1:12" x14ac:dyDescent="0.3">
      <c r="A1753" t="s">
        <v>2959</v>
      </c>
      <c r="B1753" t="s">
        <v>3410</v>
      </c>
      <c r="C1753">
        <v>2020</v>
      </c>
      <c r="D1753" t="s">
        <v>3414</v>
      </c>
      <c r="E1753" t="s">
        <v>893</v>
      </c>
      <c r="F1753">
        <v>540</v>
      </c>
      <c r="G1753" t="s">
        <v>893</v>
      </c>
      <c r="H1753">
        <v>6</v>
      </c>
      <c r="I1753">
        <v>0</v>
      </c>
      <c r="J1753">
        <v>0</v>
      </c>
      <c r="K1753">
        <v>0</v>
      </c>
      <c r="L1753">
        <v>0.17</v>
      </c>
    </row>
    <row r="1754" spans="1:12" x14ac:dyDescent="0.3">
      <c r="A1754" t="s">
        <v>78</v>
      </c>
      <c r="B1754" t="s">
        <v>3410</v>
      </c>
      <c r="C1754">
        <v>2020</v>
      </c>
      <c r="D1754" t="s">
        <v>3416</v>
      </c>
      <c r="E1754" t="s">
        <v>893</v>
      </c>
      <c r="F1754">
        <v>592</v>
      </c>
      <c r="G1754" t="s">
        <v>877</v>
      </c>
      <c r="H1754">
        <v>9</v>
      </c>
      <c r="I1754">
        <v>0</v>
      </c>
      <c r="J1754">
        <v>0</v>
      </c>
      <c r="K1754">
        <v>0</v>
      </c>
      <c r="L1754">
        <v>0.61</v>
      </c>
    </row>
    <row r="1755" spans="1:12" x14ac:dyDescent="0.3">
      <c r="A1755" t="s">
        <v>4873</v>
      </c>
      <c r="B1755" t="s">
        <v>3410</v>
      </c>
      <c r="C1755">
        <v>2020</v>
      </c>
      <c r="D1755" t="s">
        <v>3416</v>
      </c>
      <c r="E1755" t="s">
        <v>3432</v>
      </c>
      <c r="F1755">
        <v>156</v>
      </c>
      <c r="G1755" t="s">
        <v>3432</v>
      </c>
      <c r="H1755">
        <v>2</v>
      </c>
      <c r="I1755">
        <v>0</v>
      </c>
      <c r="J1755">
        <v>0</v>
      </c>
      <c r="K1755">
        <v>0</v>
      </c>
      <c r="L1755">
        <v>0</v>
      </c>
    </row>
    <row r="1756" spans="1:12" x14ac:dyDescent="0.3">
      <c r="A1756" t="s">
        <v>4874</v>
      </c>
      <c r="B1756" t="s">
        <v>3410</v>
      </c>
      <c r="C1756">
        <v>2020</v>
      </c>
      <c r="D1756" t="s">
        <v>3414</v>
      </c>
      <c r="E1756" t="s">
        <v>3441</v>
      </c>
      <c r="F1756">
        <v>658</v>
      </c>
      <c r="G1756" t="s">
        <v>3442</v>
      </c>
      <c r="H1756">
        <v>7</v>
      </c>
      <c r="I1756">
        <v>0.27</v>
      </c>
      <c r="J1756">
        <v>0.27</v>
      </c>
      <c r="K1756">
        <v>0</v>
      </c>
      <c r="L1756">
        <v>0.27</v>
      </c>
    </row>
    <row r="1757" spans="1:12" x14ac:dyDescent="0.3">
      <c r="A1757" t="s">
        <v>4875</v>
      </c>
      <c r="B1757" t="s">
        <v>3410</v>
      </c>
      <c r="C1757">
        <v>2020</v>
      </c>
      <c r="D1757" t="s">
        <v>3414</v>
      </c>
      <c r="E1757" t="s">
        <v>3412</v>
      </c>
      <c r="F1757">
        <v>616</v>
      </c>
      <c r="G1757" t="s">
        <v>3412</v>
      </c>
      <c r="H1757">
        <v>7</v>
      </c>
      <c r="I1757">
        <v>0</v>
      </c>
      <c r="J1757">
        <v>0</v>
      </c>
      <c r="K1757">
        <v>0</v>
      </c>
      <c r="L1757">
        <v>0.28999999999999998</v>
      </c>
    </row>
    <row r="1758" spans="1:12" x14ac:dyDescent="0.3">
      <c r="A1758" t="s">
        <v>4876</v>
      </c>
      <c r="B1758" t="s">
        <v>3410</v>
      </c>
      <c r="C1758">
        <v>2020</v>
      </c>
      <c r="D1758" t="s">
        <v>3411</v>
      </c>
      <c r="E1758" t="s">
        <v>3412</v>
      </c>
      <c r="F1758">
        <v>106</v>
      </c>
      <c r="G1758" t="s">
        <v>3412</v>
      </c>
      <c r="H1758">
        <v>3</v>
      </c>
      <c r="I1758">
        <v>0</v>
      </c>
      <c r="J1758">
        <v>0</v>
      </c>
      <c r="K1758">
        <v>0</v>
      </c>
      <c r="L1758">
        <v>0</v>
      </c>
    </row>
    <row r="1759" spans="1:12" x14ac:dyDescent="0.3">
      <c r="A1759" t="s">
        <v>4877</v>
      </c>
      <c r="B1759" t="s">
        <v>3410</v>
      </c>
      <c r="C1759">
        <v>2020</v>
      </c>
      <c r="D1759" t="s">
        <v>3397</v>
      </c>
      <c r="E1759" t="s">
        <v>3412</v>
      </c>
      <c r="F1759">
        <v>0</v>
      </c>
      <c r="G1759" t="s">
        <v>3412</v>
      </c>
      <c r="H1759">
        <v>0</v>
      </c>
      <c r="I1759">
        <v>0</v>
      </c>
      <c r="J1759">
        <v>0</v>
      </c>
      <c r="K1759">
        <v>0</v>
      </c>
      <c r="L1759">
        <v>0</v>
      </c>
    </row>
    <row r="1760" spans="1:12" x14ac:dyDescent="0.3">
      <c r="A1760" t="s">
        <v>4878</v>
      </c>
      <c r="B1760" t="s">
        <v>3410</v>
      </c>
      <c r="C1760">
        <v>2020</v>
      </c>
      <c r="D1760" t="s">
        <v>3411</v>
      </c>
      <c r="E1760" t="s">
        <v>3418</v>
      </c>
      <c r="F1760">
        <v>3</v>
      </c>
      <c r="G1760" t="s">
        <v>3418</v>
      </c>
      <c r="H1760">
        <v>1</v>
      </c>
      <c r="I1760">
        <v>0</v>
      </c>
      <c r="J1760">
        <v>0</v>
      </c>
      <c r="K1760">
        <v>0</v>
      </c>
      <c r="L1760">
        <v>0</v>
      </c>
    </row>
    <row r="1761" spans="1:12" x14ac:dyDescent="0.3">
      <c r="A1761" t="s">
        <v>4879</v>
      </c>
      <c r="B1761" t="s">
        <v>3410</v>
      </c>
      <c r="C1761">
        <v>2020</v>
      </c>
      <c r="D1761" t="s">
        <v>3411</v>
      </c>
      <c r="E1761" t="s">
        <v>884</v>
      </c>
      <c r="F1761">
        <v>89</v>
      </c>
      <c r="G1761" t="s">
        <v>884</v>
      </c>
      <c r="H1761">
        <v>5</v>
      </c>
      <c r="I1761">
        <v>1.01</v>
      </c>
      <c r="J1761">
        <v>0</v>
      </c>
      <c r="K1761">
        <v>1.01</v>
      </c>
      <c r="L1761">
        <v>0</v>
      </c>
    </row>
    <row r="1762" spans="1:12" x14ac:dyDescent="0.3">
      <c r="A1762" t="s">
        <v>2592</v>
      </c>
      <c r="B1762" t="s">
        <v>3410</v>
      </c>
      <c r="C1762">
        <v>2020</v>
      </c>
      <c r="D1762" t="s">
        <v>3416</v>
      </c>
      <c r="E1762" t="s">
        <v>884</v>
      </c>
      <c r="F1762">
        <v>659</v>
      </c>
      <c r="G1762" t="s">
        <v>884</v>
      </c>
      <c r="H1762">
        <v>9</v>
      </c>
      <c r="I1762">
        <v>0.55000000000000004</v>
      </c>
      <c r="J1762">
        <v>0.27</v>
      </c>
      <c r="K1762">
        <v>0.27</v>
      </c>
      <c r="L1762">
        <v>0.27</v>
      </c>
    </row>
    <row r="1763" spans="1:12" x14ac:dyDescent="0.3">
      <c r="A1763" t="s">
        <v>4880</v>
      </c>
      <c r="B1763" t="s">
        <v>3410</v>
      </c>
      <c r="C1763">
        <v>2020</v>
      </c>
      <c r="D1763" t="s">
        <v>3414</v>
      </c>
      <c r="E1763" t="s">
        <v>876</v>
      </c>
      <c r="F1763">
        <v>0</v>
      </c>
      <c r="G1763" t="s">
        <v>876</v>
      </c>
      <c r="H1763">
        <v>0</v>
      </c>
      <c r="I1763">
        <v>0</v>
      </c>
      <c r="J1763">
        <v>0</v>
      </c>
      <c r="K1763">
        <v>0</v>
      </c>
      <c r="L1763">
        <v>0</v>
      </c>
    </row>
    <row r="1764" spans="1:12" x14ac:dyDescent="0.3">
      <c r="A1764" t="s">
        <v>4881</v>
      </c>
      <c r="B1764" t="s">
        <v>3410</v>
      </c>
      <c r="C1764">
        <v>2020</v>
      </c>
      <c r="D1764" t="s">
        <v>3416</v>
      </c>
      <c r="E1764" t="s">
        <v>890</v>
      </c>
      <c r="F1764">
        <v>0</v>
      </c>
      <c r="G1764" t="s">
        <v>890</v>
      </c>
      <c r="H1764">
        <v>1</v>
      </c>
      <c r="I1764">
        <v>0</v>
      </c>
      <c r="J1764">
        <v>0</v>
      </c>
      <c r="K1764">
        <v>0</v>
      </c>
      <c r="L1764">
        <v>0</v>
      </c>
    </row>
    <row r="1765" spans="1:12" x14ac:dyDescent="0.3">
      <c r="A1765" t="s">
        <v>4882</v>
      </c>
      <c r="B1765" t="s">
        <v>3410</v>
      </c>
      <c r="C1765">
        <v>2020</v>
      </c>
      <c r="D1765" t="s">
        <v>3416</v>
      </c>
      <c r="E1765" t="s">
        <v>886</v>
      </c>
      <c r="F1765">
        <v>327</v>
      </c>
      <c r="G1765" t="s">
        <v>886</v>
      </c>
      <c r="H1765">
        <v>5</v>
      </c>
      <c r="I1765">
        <v>0.55000000000000004</v>
      </c>
      <c r="J1765">
        <v>0.28000000000000003</v>
      </c>
      <c r="K1765">
        <v>0.28000000000000003</v>
      </c>
      <c r="L1765">
        <v>0.28000000000000003</v>
      </c>
    </row>
    <row r="1766" spans="1:12" x14ac:dyDescent="0.3">
      <c r="A1766" t="s">
        <v>4883</v>
      </c>
      <c r="B1766" t="s">
        <v>3410</v>
      </c>
      <c r="C1766">
        <v>2020</v>
      </c>
      <c r="D1766" t="s">
        <v>3416</v>
      </c>
      <c r="E1766" t="s">
        <v>3514</v>
      </c>
      <c r="F1766">
        <v>0</v>
      </c>
      <c r="G1766" t="s">
        <v>890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 x14ac:dyDescent="0.3">
      <c r="A1767" t="s">
        <v>1057</v>
      </c>
      <c r="B1767" t="s">
        <v>3410</v>
      </c>
      <c r="C1767">
        <v>2020</v>
      </c>
      <c r="D1767" t="s">
        <v>3411</v>
      </c>
      <c r="E1767" t="s">
        <v>890</v>
      </c>
      <c r="F1767">
        <v>593</v>
      </c>
      <c r="G1767" t="s">
        <v>890</v>
      </c>
      <c r="H1767">
        <v>7</v>
      </c>
      <c r="I1767">
        <v>1.37</v>
      </c>
      <c r="J1767">
        <v>0.15</v>
      </c>
      <c r="K1767">
        <v>1.21</v>
      </c>
      <c r="L1767">
        <v>0.15</v>
      </c>
    </row>
    <row r="1768" spans="1:12" x14ac:dyDescent="0.3">
      <c r="A1768" t="s">
        <v>4884</v>
      </c>
      <c r="B1768" t="s">
        <v>3410</v>
      </c>
      <c r="C1768">
        <v>2020</v>
      </c>
      <c r="D1768" t="s">
        <v>3397</v>
      </c>
      <c r="E1768" t="s">
        <v>3481</v>
      </c>
      <c r="F1768">
        <v>0</v>
      </c>
      <c r="G1768" t="s">
        <v>3481</v>
      </c>
      <c r="H1768">
        <v>0</v>
      </c>
      <c r="I1768">
        <v>0</v>
      </c>
      <c r="J1768">
        <v>0</v>
      </c>
      <c r="K1768">
        <v>0</v>
      </c>
      <c r="L1768">
        <v>0</v>
      </c>
    </row>
    <row r="1769" spans="1:12" x14ac:dyDescent="0.3">
      <c r="A1769" t="s">
        <v>4885</v>
      </c>
      <c r="B1769" t="s">
        <v>3410</v>
      </c>
      <c r="C1769">
        <v>2020</v>
      </c>
      <c r="D1769" t="s">
        <v>3411</v>
      </c>
      <c r="E1769" t="s">
        <v>3420</v>
      </c>
      <c r="F1769">
        <v>29</v>
      </c>
      <c r="G1769" t="s">
        <v>3420</v>
      </c>
      <c r="H1769">
        <v>1</v>
      </c>
      <c r="I1769">
        <v>0</v>
      </c>
      <c r="J1769">
        <v>0</v>
      </c>
      <c r="K1769">
        <v>0</v>
      </c>
      <c r="L1769">
        <v>0</v>
      </c>
    </row>
    <row r="1770" spans="1:12" x14ac:dyDescent="0.3">
      <c r="A1770" t="s">
        <v>4886</v>
      </c>
      <c r="B1770" t="s">
        <v>3410</v>
      </c>
      <c r="C1770">
        <v>2020</v>
      </c>
      <c r="D1770" t="s">
        <v>3397</v>
      </c>
      <c r="E1770" t="s">
        <v>3642</v>
      </c>
      <c r="F1770">
        <v>720</v>
      </c>
      <c r="G1770" t="s">
        <v>3642</v>
      </c>
      <c r="H1770">
        <v>8</v>
      </c>
      <c r="I1770">
        <v>0</v>
      </c>
      <c r="J1770">
        <v>0</v>
      </c>
      <c r="K1770">
        <v>0</v>
      </c>
      <c r="L1770">
        <v>0.25</v>
      </c>
    </row>
    <row r="1771" spans="1:12" x14ac:dyDescent="0.3">
      <c r="A1771" t="s">
        <v>4887</v>
      </c>
      <c r="B1771" t="s">
        <v>3410</v>
      </c>
      <c r="C1771">
        <v>2020</v>
      </c>
      <c r="D1771" t="s">
        <v>3411</v>
      </c>
      <c r="E1771" t="s">
        <v>3642</v>
      </c>
      <c r="F1771">
        <v>494</v>
      </c>
      <c r="G1771" t="s">
        <v>3642</v>
      </c>
      <c r="H1771">
        <v>8</v>
      </c>
      <c r="I1771">
        <v>0</v>
      </c>
      <c r="J1771">
        <v>0</v>
      </c>
      <c r="K1771">
        <v>0</v>
      </c>
      <c r="L1771">
        <v>0</v>
      </c>
    </row>
    <row r="1772" spans="1:12" x14ac:dyDescent="0.3">
      <c r="A1772" t="s">
        <v>4888</v>
      </c>
      <c r="B1772" t="s">
        <v>3410</v>
      </c>
      <c r="C1772">
        <v>2020</v>
      </c>
      <c r="D1772" t="s">
        <v>3416</v>
      </c>
      <c r="E1772" t="s">
        <v>3438</v>
      </c>
      <c r="F1772">
        <v>232</v>
      </c>
      <c r="G1772" t="s">
        <v>3438</v>
      </c>
      <c r="H1772">
        <v>6</v>
      </c>
      <c r="I1772">
        <v>1.55</v>
      </c>
      <c r="J1772">
        <v>0.78</v>
      </c>
      <c r="K1772">
        <v>0.78</v>
      </c>
      <c r="L1772">
        <v>0</v>
      </c>
    </row>
    <row r="1773" spans="1:12" x14ac:dyDescent="0.3">
      <c r="A1773" t="s">
        <v>4889</v>
      </c>
      <c r="B1773" t="s">
        <v>3410</v>
      </c>
      <c r="C1773">
        <v>2020</v>
      </c>
      <c r="D1773" t="s">
        <v>3397</v>
      </c>
      <c r="E1773" t="s">
        <v>3481</v>
      </c>
      <c r="F1773">
        <v>0</v>
      </c>
      <c r="G1773" t="s">
        <v>3481</v>
      </c>
      <c r="H1773">
        <v>0</v>
      </c>
      <c r="I1773">
        <v>0</v>
      </c>
      <c r="J1773">
        <v>0</v>
      </c>
      <c r="K1773">
        <v>0</v>
      </c>
      <c r="L1773">
        <v>0</v>
      </c>
    </row>
    <row r="1774" spans="1:12" x14ac:dyDescent="0.3">
      <c r="A1774" t="s">
        <v>4890</v>
      </c>
      <c r="B1774" t="s">
        <v>3410</v>
      </c>
      <c r="C1774">
        <v>2020</v>
      </c>
      <c r="D1774" t="s">
        <v>3414</v>
      </c>
      <c r="E1774" t="s">
        <v>875</v>
      </c>
      <c r="F1774">
        <v>630</v>
      </c>
      <c r="G1774" t="s">
        <v>875</v>
      </c>
      <c r="H1774">
        <v>7</v>
      </c>
      <c r="I1774">
        <v>0</v>
      </c>
      <c r="J1774">
        <v>0</v>
      </c>
      <c r="K1774">
        <v>0</v>
      </c>
      <c r="L1774">
        <v>0</v>
      </c>
    </row>
    <row r="1775" spans="1:12" x14ac:dyDescent="0.3">
      <c r="A1775" t="s">
        <v>4891</v>
      </c>
      <c r="B1775" t="s">
        <v>3410</v>
      </c>
      <c r="C1775">
        <v>2020</v>
      </c>
      <c r="D1775" t="s">
        <v>3416</v>
      </c>
      <c r="E1775" t="s">
        <v>870</v>
      </c>
      <c r="F1775">
        <v>218</v>
      </c>
      <c r="G1775" t="s">
        <v>870</v>
      </c>
      <c r="H1775">
        <v>3</v>
      </c>
      <c r="I1775">
        <v>1.24</v>
      </c>
      <c r="J1775">
        <v>0.83</v>
      </c>
      <c r="K1775">
        <v>0.41</v>
      </c>
      <c r="L1775">
        <v>0.41</v>
      </c>
    </row>
    <row r="1776" spans="1:12" x14ac:dyDescent="0.3">
      <c r="A1776" t="s">
        <v>4892</v>
      </c>
      <c r="B1776" t="s">
        <v>3410</v>
      </c>
      <c r="C1776">
        <v>2020</v>
      </c>
      <c r="D1776" t="s">
        <v>3414</v>
      </c>
      <c r="E1776" t="s">
        <v>3481</v>
      </c>
      <c r="F1776">
        <v>180</v>
      </c>
      <c r="G1776" t="s">
        <v>3481</v>
      </c>
      <c r="H1776">
        <v>2</v>
      </c>
      <c r="I1776">
        <v>0</v>
      </c>
      <c r="J1776">
        <v>0</v>
      </c>
      <c r="K1776">
        <v>0</v>
      </c>
      <c r="L1776">
        <v>0.5</v>
      </c>
    </row>
    <row r="1777" spans="1:12" x14ac:dyDescent="0.3">
      <c r="A1777" t="s">
        <v>4893</v>
      </c>
      <c r="B1777" t="s">
        <v>3410</v>
      </c>
      <c r="C1777">
        <v>2020</v>
      </c>
      <c r="D1777" t="s">
        <v>3414</v>
      </c>
      <c r="E1777" t="s">
        <v>883</v>
      </c>
      <c r="F1777">
        <v>0</v>
      </c>
      <c r="G1777" t="s">
        <v>883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 x14ac:dyDescent="0.3">
      <c r="A1778" t="s">
        <v>4894</v>
      </c>
      <c r="B1778" t="s">
        <v>3410</v>
      </c>
      <c r="C1778">
        <v>2020</v>
      </c>
      <c r="D1778" t="s">
        <v>3414</v>
      </c>
      <c r="E1778" t="s">
        <v>883</v>
      </c>
      <c r="F1778">
        <v>180</v>
      </c>
      <c r="G1778" t="s">
        <v>883</v>
      </c>
      <c r="H1778">
        <v>2</v>
      </c>
      <c r="I1778">
        <v>0</v>
      </c>
      <c r="J1778">
        <v>0</v>
      </c>
      <c r="K1778">
        <v>0</v>
      </c>
      <c r="L1778">
        <v>0</v>
      </c>
    </row>
    <row r="1779" spans="1:12" x14ac:dyDescent="0.3">
      <c r="A1779" t="s">
        <v>1642</v>
      </c>
      <c r="B1779" t="s">
        <v>3410</v>
      </c>
      <c r="C1779">
        <v>2020</v>
      </c>
      <c r="D1779" t="s">
        <v>3416</v>
      </c>
      <c r="E1779" t="s">
        <v>883</v>
      </c>
      <c r="F1779">
        <v>450</v>
      </c>
      <c r="G1779" t="s">
        <v>883</v>
      </c>
      <c r="H1779">
        <v>5</v>
      </c>
      <c r="I1779">
        <v>0.4</v>
      </c>
      <c r="J1779">
        <v>0.4</v>
      </c>
      <c r="K1779">
        <v>0</v>
      </c>
      <c r="L1779">
        <v>0.4</v>
      </c>
    </row>
    <row r="1780" spans="1:12" x14ac:dyDescent="0.3">
      <c r="A1780" t="s">
        <v>4895</v>
      </c>
      <c r="B1780" t="s">
        <v>3410</v>
      </c>
      <c r="C1780">
        <v>2020</v>
      </c>
      <c r="D1780" t="s">
        <v>3416</v>
      </c>
      <c r="E1780" t="s">
        <v>883</v>
      </c>
      <c r="F1780">
        <v>106</v>
      </c>
      <c r="G1780" t="s">
        <v>883</v>
      </c>
      <c r="H1780">
        <v>2</v>
      </c>
      <c r="I1780">
        <v>0</v>
      </c>
      <c r="J1780">
        <v>0</v>
      </c>
      <c r="K1780">
        <v>0</v>
      </c>
      <c r="L1780">
        <v>0</v>
      </c>
    </row>
    <row r="1781" spans="1:12" x14ac:dyDescent="0.3">
      <c r="A1781" t="s">
        <v>4896</v>
      </c>
      <c r="B1781" t="s">
        <v>3410</v>
      </c>
      <c r="C1781">
        <v>2020</v>
      </c>
      <c r="D1781" t="s">
        <v>3411</v>
      </c>
      <c r="E1781" t="s">
        <v>3418</v>
      </c>
      <c r="F1781">
        <v>115</v>
      </c>
      <c r="G1781" t="s">
        <v>3418</v>
      </c>
      <c r="H1781">
        <v>3</v>
      </c>
      <c r="I1781">
        <v>0</v>
      </c>
      <c r="J1781">
        <v>0</v>
      </c>
      <c r="K1781">
        <v>0</v>
      </c>
      <c r="L1781">
        <v>0</v>
      </c>
    </row>
    <row r="1782" spans="1:12" x14ac:dyDescent="0.3">
      <c r="A1782" t="s">
        <v>4897</v>
      </c>
      <c r="B1782" t="s">
        <v>3410</v>
      </c>
      <c r="C1782">
        <v>2020</v>
      </c>
      <c r="D1782" t="s">
        <v>3414</v>
      </c>
      <c r="E1782" t="s">
        <v>883</v>
      </c>
      <c r="F1782">
        <v>704</v>
      </c>
      <c r="G1782" t="s">
        <v>883</v>
      </c>
      <c r="H1782">
        <v>9</v>
      </c>
      <c r="I1782">
        <v>0.51</v>
      </c>
      <c r="J1782">
        <v>0</v>
      </c>
      <c r="K1782">
        <v>0.51</v>
      </c>
      <c r="L1782">
        <v>0.38</v>
      </c>
    </row>
    <row r="1783" spans="1:12" x14ac:dyDescent="0.3">
      <c r="A1783" t="s">
        <v>4898</v>
      </c>
      <c r="B1783" t="s">
        <v>3410</v>
      </c>
      <c r="C1783">
        <v>2020</v>
      </c>
      <c r="D1783" t="s">
        <v>3414</v>
      </c>
      <c r="E1783" t="s">
        <v>883</v>
      </c>
      <c r="F1783">
        <v>0</v>
      </c>
      <c r="G1783" t="s">
        <v>883</v>
      </c>
      <c r="H1783">
        <v>0</v>
      </c>
      <c r="I1783">
        <v>0</v>
      </c>
      <c r="J1783">
        <v>0</v>
      </c>
      <c r="K1783">
        <v>0</v>
      </c>
      <c r="L1783">
        <v>0</v>
      </c>
    </row>
    <row r="1784" spans="1:12" x14ac:dyDescent="0.3">
      <c r="A1784" t="s">
        <v>4899</v>
      </c>
      <c r="B1784" t="s">
        <v>3410</v>
      </c>
      <c r="C1784">
        <v>2020</v>
      </c>
      <c r="D1784" t="s">
        <v>3414</v>
      </c>
      <c r="E1784" t="s">
        <v>3449</v>
      </c>
      <c r="F1784">
        <v>0</v>
      </c>
      <c r="G1784" t="s">
        <v>3449</v>
      </c>
      <c r="H1784">
        <v>0</v>
      </c>
      <c r="I1784">
        <v>0</v>
      </c>
      <c r="J1784">
        <v>0</v>
      </c>
      <c r="K1784">
        <v>0</v>
      </c>
      <c r="L1784">
        <v>0</v>
      </c>
    </row>
    <row r="1785" spans="1:12" x14ac:dyDescent="0.3">
      <c r="A1785" t="s">
        <v>4900</v>
      </c>
      <c r="B1785" t="s">
        <v>3410</v>
      </c>
      <c r="C1785">
        <v>2020</v>
      </c>
      <c r="D1785" t="s">
        <v>3411</v>
      </c>
      <c r="E1785" t="s">
        <v>3511</v>
      </c>
      <c r="F1785">
        <v>180</v>
      </c>
      <c r="G1785" t="s">
        <v>3511</v>
      </c>
      <c r="H1785">
        <v>2</v>
      </c>
      <c r="I1785">
        <v>0.5</v>
      </c>
      <c r="J1785">
        <v>0.5</v>
      </c>
      <c r="K1785">
        <v>0</v>
      </c>
      <c r="L1785">
        <v>0</v>
      </c>
    </row>
    <row r="1786" spans="1:12" x14ac:dyDescent="0.3">
      <c r="A1786" t="s">
        <v>4901</v>
      </c>
      <c r="B1786" t="s">
        <v>3410</v>
      </c>
      <c r="C1786">
        <v>2020</v>
      </c>
      <c r="D1786" t="s">
        <v>3416</v>
      </c>
      <c r="E1786" t="s">
        <v>875</v>
      </c>
      <c r="F1786">
        <v>180</v>
      </c>
      <c r="G1786" t="s">
        <v>875</v>
      </c>
      <c r="H1786">
        <v>2</v>
      </c>
      <c r="I1786">
        <v>0</v>
      </c>
      <c r="J1786">
        <v>0</v>
      </c>
      <c r="K1786">
        <v>0</v>
      </c>
      <c r="L1786">
        <v>0</v>
      </c>
    </row>
    <row r="1787" spans="1:12" x14ac:dyDescent="0.3">
      <c r="A1787" t="s">
        <v>4902</v>
      </c>
      <c r="B1787" t="s">
        <v>3410</v>
      </c>
      <c r="C1787">
        <v>2020</v>
      </c>
      <c r="D1787" t="s">
        <v>3414</v>
      </c>
      <c r="E1787" t="s">
        <v>3420</v>
      </c>
      <c r="F1787">
        <v>900</v>
      </c>
      <c r="G1787" t="s">
        <v>3420</v>
      </c>
      <c r="H1787">
        <v>10</v>
      </c>
      <c r="I1787">
        <v>0</v>
      </c>
      <c r="J1787">
        <v>0</v>
      </c>
      <c r="K1787">
        <v>0</v>
      </c>
      <c r="L1787">
        <v>0.2</v>
      </c>
    </row>
    <row r="1788" spans="1:12" x14ac:dyDescent="0.3">
      <c r="A1788" t="s">
        <v>2287</v>
      </c>
      <c r="B1788" t="s">
        <v>3410</v>
      </c>
      <c r="C1788">
        <v>2020</v>
      </c>
      <c r="D1788" t="s">
        <v>3416</v>
      </c>
      <c r="E1788" t="s">
        <v>875</v>
      </c>
      <c r="F1788">
        <v>107</v>
      </c>
      <c r="G1788" t="s">
        <v>875</v>
      </c>
      <c r="H1788">
        <v>2</v>
      </c>
      <c r="I1788">
        <v>0</v>
      </c>
      <c r="J1788">
        <v>0</v>
      </c>
      <c r="K1788">
        <v>0</v>
      </c>
      <c r="L1788">
        <v>0</v>
      </c>
    </row>
    <row r="1789" spans="1:12" x14ac:dyDescent="0.3">
      <c r="A1789" t="s">
        <v>4903</v>
      </c>
      <c r="B1789" t="s">
        <v>3410</v>
      </c>
      <c r="C1789">
        <v>2020</v>
      </c>
      <c r="D1789" t="s">
        <v>3416</v>
      </c>
      <c r="E1789" t="s">
        <v>3420</v>
      </c>
      <c r="F1789">
        <v>19</v>
      </c>
      <c r="G1789" t="s">
        <v>3420</v>
      </c>
      <c r="H1789">
        <v>2</v>
      </c>
      <c r="I1789">
        <v>0</v>
      </c>
      <c r="J1789">
        <v>0</v>
      </c>
      <c r="K1789">
        <v>0</v>
      </c>
      <c r="L1789">
        <v>0</v>
      </c>
    </row>
    <row r="1790" spans="1:12" x14ac:dyDescent="0.3">
      <c r="A1790" t="s">
        <v>4904</v>
      </c>
      <c r="B1790" t="s">
        <v>3410</v>
      </c>
      <c r="C1790">
        <v>2020</v>
      </c>
      <c r="D1790" t="s">
        <v>3414</v>
      </c>
      <c r="E1790" t="s">
        <v>3504</v>
      </c>
      <c r="F1790">
        <v>195</v>
      </c>
      <c r="G1790" t="s">
        <v>3504</v>
      </c>
      <c r="H1790">
        <v>5</v>
      </c>
      <c r="I1790">
        <v>0</v>
      </c>
      <c r="J1790">
        <v>0</v>
      </c>
      <c r="K1790">
        <v>0</v>
      </c>
      <c r="L1790">
        <v>0</v>
      </c>
    </row>
    <row r="1791" spans="1:12" x14ac:dyDescent="0.3">
      <c r="A1791" t="s">
        <v>4905</v>
      </c>
      <c r="B1791" t="s">
        <v>3410</v>
      </c>
      <c r="C1791">
        <v>2020</v>
      </c>
      <c r="D1791" t="s">
        <v>3414</v>
      </c>
      <c r="E1791" t="s">
        <v>3412</v>
      </c>
      <c r="F1791">
        <v>810</v>
      </c>
      <c r="G1791" t="s">
        <v>3412</v>
      </c>
      <c r="H1791">
        <v>9</v>
      </c>
      <c r="I1791">
        <v>0.11</v>
      </c>
      <c r="J1791">
        <v>0</v>
      </c>
      <c r="K1791">
        <v>0.11</v>
      </c>
      <c r="L1791">
        <v>0.33</v>
      </c>
    </row>
    <row r="1792" spans="1:12" x14ac:dyDescent="0.3">
      <c r="A1792" t="s">
        <v>4906</v>
      </c>
      <c r="B1792" t="s">
        <v>3410</v>
      </c>
      <c r="C1792">
        <v>2020</v>
      </c>
      <c r="D1792" t="s">
        <v>3416</v>
      </c>
      <c r="E1792" t="s">
        <v>3415</v>
      </c>
      <c r="F1792">
        <v>180</v>
      </c>
      <c r="G1792" t="s">
        <v>3415</v>
      </c>
      <c r="H1792">
        <v>5</v>
      </c>
      <c r="I1792">
        <v>0</v>
      </c>
      <c r="J1792">
        <v>0</v>
      </c>
      <c r="K1792">
        <v>0</v>
      </c>
      <c r="L1792">
        <v>0</v>
      </c>
    </row>
    <row r="1793" spans="1:12" x14ac:dyDescent="0.3">
      <c r="A1793" t="s">
        <v>324</v>
      </c>
      <c r="B1793" t="s">
        <v>3410</v>
      </c>
      <c r="C1793">
        <v>2020</v>
      </c>
      <c r="D1793" t="s">
        <v>3411</v>
      </c>
      <c r="E1793" t="s">
        <v>3412</v>
      </c>
      <c r="F1793">
        <v>-22</v>
      </c>
      <c r="G1793" t="s">
        <v>3412</v>
      </c>
      <c r="H1793">
        <v>1</v>
      </c>
      <c r="I1793">
        <v>0</v>
      </c>
      <c r="J1793">
        <v>0</v>
      </c>
      <c r="K1793">
        <v>0</v>
      </c>
      <c r="L1793">
        <v>0</v>
      </c>
    </row>
    <row r="1794" spans="1:12" x14ac:dyDescent="0.3">
      <c r="A1794" t="s">
        <v>4907</v>
      </c>
      <c r="B1794" t="s">
        <v>3410</v>
      </c>
      <c r="C1794">
        <v>2020</v>
      </c>
      <c r="D1794" t="s">
        <v>3416</v>
      </c>
      <c r="E1794" t="s">
        <v>3415</v>
      </c>
      <c r="F1794">
        <v>14</v>
      </c>
      <c r="G1794" t="s">
        <v>3415</v>
      </c>
      <c r="H1794">
        <v>2</v>
      </c>
      <c r="I1794">
        <v>0</v>
      </c>
      <c r="J1794">
        <v>0</v>
      </c>
      <c r="K1794">
        <v>0</v>
      </c>
      <c r="L1794">
        <v>0</v>
      </c>
    </row>
    <row r="1795" spans="1:12" x14ac:dyDescent="0.3">
      <c r="A1795" t="s">
        <v>4908</v>
      </c>
      <c r="B1795" t="s">
        <v>3410</v>
      </c>
      <c r="C1795">
        <v>2020</v>
      </c>
      <c r="D1795" t="s">
        <v>3416</v>
      </c>
      <c r="E1795" t="s">
        <v>3536</v>
      </c>
      <c r="F1795">
        <v>450</v>
      </c>
      <c r="G1795" t="s">
        <v>3536</v>
      </c>
      <c r="H1795">
        <v>5</v>
      </c>
      <c r="I1795">
        <v>0.2</v>
      </c>
      <c r="J1795">
        <v>0.2</v>
      </c>
      <c r="K1795">
        <v>0</v>
      </c>
      <c r="L1795">
        <v>0</v>
      </c>
    </row>
    <row r="1796" spans="1:12" x14ac:dyDescent="0.3">
      <c r="A1796" t="s">
        <v>4909</v>
      </c>
      <c r="B1796" t="s">
        <v>3410</v>
      </c>
      <c r="C1796">
        <v>2020</v>
      </c>
      <c r="D1796" t="s">
        <v>3411</v>
      </c>
      <c r="E1796" t="s">
        <v>3544</v>
      </c>
      <c r="F1796">
        <v>0</v>
      </c>
      <c r="G1796" t="s">
        <v>864</v>
      </c>
      <c r="H1796">
        <v>0</v>
      </c>
      <c r="I1796">
        <v>0</v>
      </c>
      <c r="J1796">
        <v>0</v>
      </c>
      <c r="K1796">
        <v>0</v>
      </c>
      <c r="L1796">
        <v>0</v>
      </c>
    </row>
    <row r="1797" spans="1:12" x14ac:dyDescent="0.3">
      <c r="A1797" t="s">
        <v>4910</v>
      </c>
      <c r="B1797" t="s">
        <v>3410</v>
      </c>
      <c r="C1797">
        <v>2020</v>
      </c>
      <c r="D1797" t="s">
        <v>3411</v>
      </c>
      <c r="E1797" t="s">
        <v>3536</v>
      </c>
      <c r="F1797">
        <v>116</v>
      </c>
      <c r="G1797" t="s">
        <v>3536</v>
      </c>
      <c r="H1797">
        <v>5</v>
      </c>
      <c r="I1797">
        <v>0</v>
      </c>
      <c r="J1797">
        <v>0</v>
      </c>
      <c r="K1797">
        <v>0</v>
      </c>
      <c r="L1797">
        <v>0.78</v>
      </c>
    </row>
    <row r="1798" spans="1:12" x14ac:dyDescent="0.3">
      <c r="A1798" t="s">
        <v>4911</v>
      </c>
      <c r="B1798" t="s">
        <v>3410</v>
      </c>
      <c r="C1798">
        <v>2020</v>
      </c>
      <c r="D1798" t="s">
        <v>3414</v>
      </c>
      <c r="E1798" t="s">
        <v>3481</v>
      </c>
      <c r="F1798">
        <v>270</v>
      </c>
      <c r="G1798" t="s">
        <v>3481</v>
      </c>
      <c r="H1798">
        <v>3</v>
      </c>
      <c r="I1798">
        <v>0.33</v>
      </c>
      <c r="J1798">
        <v>0.33</v>
      </c>
      <c r="K1798">
        <v>0</v>
      </c>
      <c r="L1798">
        <v>0</v>
      </c>
    </row>
    <row r="1799" spans="1:12" x14ac:dyDescent="0.3">
      <c r="A1799" t="s">
        <v>4912</v>
      </c>
      <c r="B1799" t="s">
        <v>3410</v>
      </c>
      <c r="C1799">
        <v>2020</v>
      </c>
      <c r="D1799" t="s">
        <v>3414</v>
      </c>
      <c r="E1799" t="s">
        <v>3509</v>
      </c>
      <c r="F1799">
        <v>0</v>
      </c>
      <c r="G1799" t="s">
        <v>3509</v>
      </c>
      <c r="H1799">
        <v>0</v>
      </c>
      <c r="I1799">
        <v>0</v>
      </c>
      <c r="J1799">
        <v>0</v>
      </c>
      <c r="K1799">
        <v>0</v>
      </c>
      <c r="L1799">
        <v>0</v>
      </c>
    </row>
    <row r="1800" spans="1:12" x14ac:dyDescent="0.3">
      <c r="A1800" t="s">
        <v>2716</v>
      </c>
      <c r="B1800" t="s">
        <v>3410</v>
      </c>
      <c r="C1800">
        <v>2020</v>
      </c>
      <c r="D1800" t="s">
        <v>3414</v>
      </c>
      <c r="E1800" t="s">
        <v>864</v>
      </c>
      <c r="F1800">
        <v>0</v>
      </c>
      <c r="G1800" t="s">
        <v>864</v>
      </c>
      <c r="H1800">
        <v>0</v>
      </c>
      <c r="I1800">
        <v>0</v>
      </c>
      <c r="J1800">
        <v>0</v>
      </c>
      <c r="K1800">
        <v>0</v>
      </c>
      <c r="L1800">
        <v>0</v>
      </c>
    </row>
    <row r="1801" spans="1:12" x14ac:dyDescent="0.3">
      <c r="A1801" t="s">
        <v>4913</v>
      </c>
      <c r="B1801" t="s">
        <v>3410</v>
      </c>
      <c r="C1801">
        <v>2020</v>
      </c>
      <c r="D1801" t="s">
        <v>3397</v>
      </c>
      <c r="E1801" t="s">
        <v>3449</v>
      </c>
      <c r="F1801">
        <v>0</v>
      </c>
      <c r="G1801" t="s">
        <v>3449</v>
      </c>
      <c r="H1801">
        <v>0</v>
      </c>
      <c r="I1801">
        <v>0</v>
      </c>
      <c r="J1801">
        <v>0</v>
      </c>
      <c r="K1801">
        <v>0</v>
      </c>
      <c r="L1801">
        <v>0</v>
      </c>
    </row>
    <row r="1802" spans="1:12" x14ac:dyDescent="0.3">
      <c r="A1802" t="s">
        <v>4914</v>
      </c>
      <c r="B1802" t="s">
        <v>3410</v>
      </c>
      <c r="C1802">
        <v>2020</v>
      </c>
      <c r="D1802" t="s">
        <v>3416</v>
      </c>
      <c r="E1802" t="s">
        <v>3478</v>
      </c>
      <c r="F1802">
        <v>112</v>
      </c>
      <c r="G1802" t="s">
        <v>3478</v>
      </c>
      <c r="H1802">
        <v>2</v>
      </c>
      <c r="I1802">
        <v>0</v>
      </c>
      <c r="J1802">
        <v>0</v>
      </c>
      <c r="K1802">
        <v>0</v>
      </c>
      <c r="L1802">
        <v>0.8</v>
      </c>
    </row>
    <row r="1803" spans="1:12" x14ac:dyDescent="0.3">
      <c r="A1803" t="s">
        <v>4915</v>
      </c>
      <c r="B1803" t="s">
        <v>3410</v>
      </c>
      <c r="C1803">
        <v>2020</v>
      </c>
      <c r="D1803" t="s">
        <v>3414</v>
      </c>
      <c r="E1803" t="s">
        <v>867</v>
      </c>
      <c r="F1803">
        <v>639</v>
      </c>
      <c r="G1803" t="s">
        <v>867</v>
      </c>
      <c r="H1803">
        <v>8</v>
      </c>
      <c r="I1803">
        <v>0.28000000000000003</v>
      </c>
      <c r="J1803">
        <v>0.28000000000000003</v>
      </c>
      <c r="K1803">
        <v>0</v>
      </c>
      <c r="L1803">
        <v>0.14000000000000001</v>
      </c>
    </row>
    <row r="1804" spans="1:12" x14ac:dyDescent="0.3">
      <c r="A1804" t="s">
        <v>4916</v>
      </c>
      <c r="B1804" t="s">
        <v>3410</v>
      </c>
      <c r="C1804">
        <v>2020</v>
      </c>
      <c r="D1804" t="s">
        <v>3411</v>
      </c>
      <c r="E1804" t="s">
        <v>3504</v>
      </c>
      <c r="F1804">
        <v>202</v>
      </c>
      <c r="G1804" t="s">
        <v>3504</v>
      </c>
      <c r="H1804">
        <v>3</v>
      </c>
      <c r="I1804">
        <v>0</v>
      </c>
      <c r="J1804">
        <v>0</v>
      </c>
      <c r="K1804">
        <v>0</v>
      </c>
      <c r="L1804">
        <v>0</v>
      </c>
    </row>
    <row r="1805" spans="1:12" x14ac:dyDescent="0.3">
      <c r="A1805" t="s">
        <v>1778</v>
      </c>
      <c r="B1805" t="s">
        <v>3410</v>
      </c>
      <c r="C1805">
        <v>2020</v>
      </c>
      <c r="D1805" t="s">
        <v>3397</v>
      </c>
      <c r="E1805" t="s">
        <v>869</v>
      </c>
      <c r="F1805">
        <v>90</v>
      </c>
      <c r="G1805" t="s">
        <v>869</v>
      </c>
      <c r="H1805">
        <v>1</v>
      </c>
      <c r="I1805">
        <v>0</v>
      </c>
      <c r="J1805">
        <v>0</v>
      </c>
      <c r="K1805">
        <v>0</v>
      </c>
      <c r="L1805">
        <v>0</v>
      </c>
    </row>
    <row r="1806" spans="1:12" x14ac:dyDescent="0.3">
      <c r="A1806" t="s">
        <v>4917</v>
      </c>
      <c r="B1806" t="s">
        <v>3410</v>
      </c>
      <c r="C1806">
        <v>2020</v>
      </c>
      <c r="D1806" t="s">
        <v>3411</v>
      </c>
      <c r="E1806" t="s">
        <v>868</v>
      </c>
      <c r="F1806">
        <v>174</v>
      </c>
      <c r="G1806" t="s">
        <v>868</v>
      </c>
      <c r="H1806">
        <v>3</v>
      </c>
      <c r="I1806">
        <v>0</v>
      </c>
      <c r="J1806">
        <v>0</v>
      </c>
      <c r="K1806">
        <v>0</v>
      </c>
      <c r="L1806">
        <v>0</v>
      </c>
    </row>
    <row r="1807" spans="1:12" x14ac:dyDescent="0.3">
      <c r="A1807" t="s">
        <v>2215</v>
      </c>
      <c r="B1807" t="s">
        <v>3410</v>
      </c>
      <c r="C1807">
        <v>2020</v>
      </c>
      <c r="D1807" t="s">
        <v>3397</v>
      </c>
      <c r="E1807" t="s">
        <v>878</v>
      </c>
      <c r="F1807">
        <v>0</v>
      </c>
      <c r="G1807" t="s">
        <v>878</v>
      </c>
      <c r="H1807">
        <v>0</v>
      </c>
      <c r="I1807">
        <v>0</v>
      </c>
      <c r="J1807">
        <v>0</v>
      </c>
      <c r="K1807">
        <v>0</v>
      </c>
      <c r="L1807">
        <v>0</v>
      </c>
    </row>
    <row r="1808" spans="1:12" x14ac:dyDescent="0.3">
      <c r="A1808" t="s">
        <v>4918</v>
      </c>
      <c r="B1808" t="s">
        <v>3410</v>
      </c>
      <c r="C1808">
        <v>2020</v>
      </c>
      <c r="D1808" t="s">
        <v>3397</v>
      </c>
      <c r="E1808" t="s">
        <v>3444</v>
      </c>
      <c r="F1808">
        <v>360</v>
      </c>
      <c r="G1808" t="s">
        <v>3444</v>
      </c>
      <c r="H1808">
        <v>4</v>
      </c>
      <c r="I1808">
        <v>0</v>
      </c>
      <c r="J1808">
        <v>0</v>
      </c>
      <c r="K1808">
        <v>0</v>
      </c>
      <c r="L1808">
        <v>0</v>
      </c>
    </row>
    <row r="1809" spans="1:12" x14ac:dyDescent="0.3">
      <c r="A1809" t="s">
        <v>4919</v>
      </c>
      <c r="B1809" t="s">
        <v>3410</v>
      </c>
      <c r="C1809">
        <v>2020</v>
      </c>
      <c r="D1809" t="s">
        <v>3397</v>
      </c>
      <c r="E1809" t="s">
        <v>860</v>
      </c>
      <c r="F1809">
        <v>0</v>
      </c>
      <c r="G1809" t="s">
        <v>860</v>
      </c>
      <c r="H1809">
        <v>0</v>
      </c>
      <c r="I1809">
        <v>0</v>
      </c>
      <c r="J1809">
        <v>0</v>
      </c>
      <c r="K1809">
        <v>0</v>
      </c>
      <c r="L1809">
        <v>0</v>
      </c>
    </row>
    <row r="1810" spans="1:12" x14ac:dyDescent="0.3">
      <c r="A1810" t="s">
        <v>4920</v>
      </c>
      <c r="B1810" t="s">
        <v>3410</v>
      </c>
      <c r="C1810">
        <v>2020</v>
      </c>
      <c r="D1810" t="s">
        <v>3414</v>
      </c>
      <c r="E1810" t="s">
        <v>3441</v>
      </c>
      <c r="F1810">
        <v>90</v>
      </c>
      <c r="G1810" t="s">
        <v>3442</v>
      </c>
      <c r="H1810">
        <v>1</v>
      </c>
      <c r="I1810">
        <v>0</v>
      </c>
      <c r="J1810">
        <v>0</v>
      </c>
      <c r="K1810">
        <v>0</v>
      </c>
      <c r="L1810">
        <v>0</v>
      </c>
    </row>
    <row r="1811" spans="1:12" x14ac:dyDescent="0.3">
      <c r="A1811" t="s">
        <v>4921</v>
      </c>
      <c r="B1811" t="s">
        <v>3410</v>
      </c>
      <c r="C1811">
        <v>2020</v>
      </c>
      <c r="D1811" t="s">
        <v>3411</v>
      </c>
      <c r="E1811" t="s">
        <v>3441</v>
      </c>
      <c r="F1811">
        <v>0</v>
      </c>
      <c r="G1811" t="s">
        <v>3442</v>
      </c>
      <c r="H1811">
        <v>0</v>
      </c>
      <c r="I1811">
        <v>0</v>
      </c>
      <c r="J1811">
        <v>0</v>
      </c>
      <c r="K1811">
        <v>0</v>
      </c>
      <c r="L1811">
        <v>0</v>
      </c>
    </row>
    <row r="1812" spans="1:12" x14ac:dyDescent="0.3">
      <c r="A1812" t="s">
        <v>4922</v>
      </c>
      <c r="B1812" t="s">
        <v>3410</v>
      </c>
      <c r="C1812">
        <v>2020</v>
      </c>
      <c r="D1812" t="s">
        <v>3411</v>
      </c>
      <c r="E1812" t="s">
        <v>3458</v>
      </c>
      <c r="F1812">
        <v>390</v>
      </c>
      <c r="G1812" t="s">
        <v>3458</v>
      </c>
      <c r="H1812">
        <v>6</v>
      </c>
      <c r="I1812">
        <v>0.92</v>
      </c>
      <c r="J1812">
        <v>0</v>
      </c>
      <c r="K1812">
        <v>0.92</v>
      </c>
      <c r="L1812">
        <v>0.46</v>
      </c>
    </row>
    <row r="1813" spans="1:12" x14ac:dyDescent="0.3">
      <c r="A1813" t="s">
        <v>4923</v>
      </c>
      <c r="B1813" t="s">
        <v>3410</v>
      </c>
      <c r="C1813">
        <v>2020</v>
      </c>
      <c r="D1813" t="s">
        <v>3397</v>
      </c>
      <c r="E1813" t="s">
        <v>3514</v>
      </c>
      <c r="F1813">
        <v>0</v>
      </c>
      <c r="G1813" t="s">
        <v>3514</v>
      </c>
      <c r="H1813">
        <v>0</v>
      </c>
      <c r="I1813">
        <v>0</v>
      </c>
      <c r="J1813">
        <v>0</v>
      </c>
      <c r="K1813">
        <v>0</v>
      </c>
      <c r="L1813">
        <v>0</v>
      </c>
    </row>
    <row r="1814" spans="1:12" x14ac:dyDescent="0.3">
      <c r="A1814" t="s">
        <v>179</v>
      </c>
      <c r="B1814" t="s">
        <v>3410</v>
      </c>
      <c r="C1814">
        <v>2020</v>
      </c>
      <c r="D1814" t="s">
        <v>3414</v>
      </c>
      <c r="E1814" t="s">
        <v>3514</v>
      </c>
      <c r="F1814">
        <v>450</v>
      </c>
      <c r="G1814" t="s">
        <v>3514</v>
      </c>
      <c r="H1814">
        <v>5</v>
      </c>
      <c r="I1814">
        <v>0</v>
      </c>
      <c r="J1814">
        <v>0</v>
      </c>
      <c r="K1814">
        <v>0</v>
      </c>
      <c r="L1814">
        <v>0.2</v>
      </c>
    </row>
    <row r="1815" spans="1:12" x14ac:dyDescent="0.3">
      <c r="A1815" t="s">
        <v>4924</v>
      </c>
      <c r="B1815" t="s">
        <v>3410</v>
      </c>
      <c r="C1815">
        <v>2020</v>
      </c>
      <c r="D1815" t="s">
        <v>3414</v>
      </c>
      <c r="E1815" t="s">
        <v>3666</v>
      </c>
      <c r="F1815">
        <v>298</v>
      </c>
      <c r="G1815" t="s">
        <v>3666</v>
      </c>
      <c r="H1815">
        <v>5</v>
      </c>
      <c r="I1815">
        <v>0</v>
      </c>
      <c r="J1815">
        <v>0</v>
      </c>
      <c r="K1815">
        <v>0</v>
      </c>
      <c r="L1815">
        <v>0</v>
      </c>
    </row>
    <row r="1816" spans="1:12" x14ac:dyDescent="0.3">
      <c r="A1816" t="s">
        <v>4925</v>
      </c>
      <c r="B1816" t="s">
        <v>3410</v>
      </c>
      <c r="C1816">
        <v>2020</v>
      </c>
      <c r="D1816" t="s">
        <v>3397</v>
      </c>
      <c r="E1816" t="s">
        <v>3509</v>
      </c>
      <c r="F1816">
        <v>0</v>
      </c>
      <c r="G1816" t="s">
        <v>3509</v>
      </c>
      <c r="H1816">
        <v>0</v>
      </c>
      <c r="I1816">
        <v>0</v>
      </c>
      <c r="J1816">
        <v>0</v>
      </c>
      <c r="K1816">
        <v>0</v>
      </c>
      <c r="L1816">
        <v>0</v>
      </c>
    </row>
    <row r="1817" spans="1:12" x14ac:dyDescent="0.3">
      <c r="A1817" t="s">
        <v>4926</v>
      </c>
      <c r="B1817" t="s">
        <v>3410</v>
      </c>
      <c r="C1817">
        <v>2020</v>
      </c>
      <c r="D1817" t="s">
        <v>3397</v>
      </c>
      <c r="E1817" t="s">
        <v>870</v>
      </c>
      <c r="F1817">
        <v>0</v>
      </c>
      <c r="G1817" t="s">
        <v>870</v>
      </c>
      <c r="H1817">
        <v>0</v>
      </c>
      <c r="I1817">
        <v>0</v>
      </c>
      <c r="J1817">
        <v>0</v>
      </c>
      <c r="K1817">
        <v>0</v>
      </c>
      <c r="L1817">
        <v>0</v>
      </c>
    </row>
    <row r="1818" spans="1:12" x14ac:dyDescent="0.3">
      <c r="A1818" t="s">
        <v>4927</v>
      </c>
      <c r="B1818" t="s">
        <v>3410</v>
      </c>
      <c r="C1818">
        <v>2020</v>
      </c>
      <c r="D1818" t="s">
        <v>3414</v>
      </c>
      <c r="E1818" t="s">
        <v>884</v>
      </c>
      <c r="F1818">
        <v>0</v>
      </c>
      <c r="G1818" t="s">
        <v>3514</v>
      </c>
      <c r="H1818">
        <v>0</v>
      </c>
      <c r="I1818">
        <v>0</v>
      </c>
      <c r="J1818">
        <v>0</v>
      </c>
      <c r="K1818">
        <v>0</v>
      </c>
      <c r="L1818">
        <v>0</v>
      </c>
    </row>
    <row r="1819" spans="1:12" x14ac:dyDescent="0.3">
      <c r="A1819" t="s">
        <v>4928</v>
      </c>
      <c r="B1819" t="s">
        <v>3410</v>
      </c>
      <c r="C1819">
        <v>2020</v>
      </c>
      <c r="D1819" t="s">
        <v>3411</v>
      </c>
      <c r="E1819" t="s">
        <v>3478</v>
      </c>
      <c r="F1819">
        <v>150</v>
      </c>
      <c r="G1819" t="s">
        <v>3478</v>
      </c>
      <c r="H1819">
        <v>2</v>
      </c>
      <c r="I1819">
        <v>0</v>
      </c>
      <c r="J1819">
        <v>0</v>
      </c>
      <c r="K1819">
        <v>0</v>
      </c>
      <c r="L1819">
        <v>0</v>
      </c>
    </row>
    <row r="1820" spans="1:12" x14ac:dyDescent="0.3">
      <c r="A1820" t="s">
        <v>4929</v>
      </c>
      <c r="B1820" t="s">
        <v>3410</v>
      </c>
      <c r="C1820">
        <v>2020</v>
      </c>
      <c r="D1820" t="s">
        <v>3414</v>
      </c>
      <c r="E1820" t="s">
        <v>3514</v>
      </c>
      <c r="F1820">
        <v>0</v>
      </c>
      <c r="G1820" t="s">
        <v>3514</v>
      </c>
      <c r="H1820">
        <v>0</v>
      </c>
      <c r="I1820">
        <v>0</v>
      </c>
      <c r="J1820">
        <v>0</v>
      </c>
      <c r="K1820">
        <v>0</v>
      </c>
      <c r="L1820">
        <v>0</v>
      </c>
    </row>
    <row r="1821" spans="1:12" x14ac:dyDescent="0.3">
      <c r="A1821" t="s">
        <v>4930</v>
      </c>
      <c r="B1821" t="s">
        <v>3410</v>
      </c>
      <c r="C1821">
        <v>2020</v>
      </c>
      <c r="D1821" t="s">
        <v>3416</v>
      </c>
      <c r="E1821" t="s">
        <v>3481</v>
      </c>
      <c r="F1821">
        <v>627</v>
      </c>
      <c r="G1821" t="s">
        <v>3481</v>
      </c>
      <c r="H1821">
        <v>7</v>
      </c>
      <c r="I1821">
        <v>0.14000000000000001</v>
      </c>
      <c r="J1821">
        <v>0</v>
      </c>
      <c r="K1821">
        <v>0.14000000000000001</v>
      </c>
      <c r="L1821">
        <v>0.14000000000000001</v>
      </c>
    </row>
    <row r="1822" spans="1:12" x14ac:dyDescent="0.3">
      <c r="A1822" t="s">
        <v>4931</v>
      </c>
      <c r="B1822" t="s">
        <v>3410</v>
      </c>
      <c r="C1822">
        <v>2020</v>
      </c>
      <c r="D1822" t="s">
        <v>3411</v>
      </c>
      <c r="E1822" t="s">
        <v>3478</v>
      </c>
      <c r="F1822">
        <v>0</v>
      </c>
      <c r="G1822" t="s">
        <v>3478</v>
      </c>
      <c r="H1822">
        <v>0</v>
      </c>
      <c r="I1822">
        <v>0</v>
      </c>
      <c r="J1822">
        <v>0</v>
      </c>
      <c r="K1822">
        <v>0</v>
      </c>
      <c r="L1822">
        <v>0</v>
      </c>
    </row>
    <row r="1823" spans="1:12" x14ac:dyDescent="0.3">
      <c r="A1823" t="s">
        <v>4932</v>
      </c>
      <c r="B1823" t="s">
        <v>3410</v>
      </c>
      <c r="C1823">
        <v>2020</v>
      </c>
      <c r="D1823" t="s">
        <v>3411</v>
      </c>
      <c r="E1823" t="s">
        <v>3478</v>
      </c>
      <c r="F1823">
        <v>39</v>
      </c>
      <c r="G1823" t="s">
        <v>3478</v>
      </c>
      <c r="H1823">
        <v>1</v>
      </c>
      <c r="I1823">
        <v>0</v>
      </c>
      <c r="J1823">
        <v>0</v>
      </c>
      <c r="K1823">
        <v>0</v>
      </c>
      <c r="L1823">
        <v>0</v>
      </c>
    </row>
    <row r="1824" spans="1:12" x14ac:dyDescent="0.3">
      <c r="A1824" t="s">
        <v>3290</v>
      </c>
      <c r="B1824" t="s">
        <v>3410</v>
      </c>
      <c r="C1824">
        <v>2020</v>
      </c>
      <c r="D1824" t="s">
        <v>3416</v>
      </c>
      <c r="E1824" t="s">
        <v>894</v>
      </c>
      <c r="F1824">
        <v>779</v>
      </c>
      <c r="G1824" t="s">
        <v>894</v>
      </c>
      <c r="H1824">
        <v>9</v>
      </c>
      <c r="I1824">
        <v>0.46</v>
      </c>
      <c r="J1824">
        <v>0.35</v>
      </c>
      <c r="K1824">
        <v>0.12</v>
      </c>
      <c r="L1824">
        <v>0.12</v>
      </c>
    </row>
    <row r="1825" spans="1:12" x14ac:dyDescent="0.3">
      <c r="A1825" t="s">
        <v>4933</v>
      </c>
      <c r="B1825" t="s">
        <v>3410</v>
      </c>
      <c r="C1825">
        <v>2020</v>
      </c>
      <c r="D1825" t="s">
        <v>3397</v>
      </c>
      <c r="E1825" t="s">
        <v>3511</v>
      </c>
      <c r="F1825">
        <v>0</v>
      </c>
      <c r="G1825" t="s">
        <v>3511</v>
      </c>
      <c r="H1825">
        <v>0</v>
      </c>
      <c r="I1825">
        <v>0</v>
      </c>
      <c r="J1825">
        <v>0</v>
      </c>
      <c r="K1825">
        <v>0</v>
      </c>
      <c r="L1825">
        <v>0</v>
      </c>
    </row>
    <row r="1826" spans="1:12" x14ac:dyDescent="0.3">
      <c r="A1826" t="s">
        <v>4934</v>
      </c>
      <c r="B1826" t="s">
        <v>3410</v>
      </c>
      <c r="C1826">
        <v>2020</v>
      </c>
      <c r="D1826" t="s">
        <v>3397</v>
      </c>
      <c r="E1826" t="s">
        <v>3420</v>
      </c>
      <c r="F1826">
        <v>0</v>
      </c>
      <c r="G1826" t="s">
        <v>3420</v>
      </c>
      <c r="H1826">
        <v>0</v>
      </c>
      <c r="I1826">
        <v>0</v>
      </c>
      <c r="J1826">
        <v>0</v>
      </c>
      <c r="K1826">
        <v>0</v>
      </c>
      <c r="L1826">
        <v>0</v>
      </c>
    </row>
    <row r="1827" spans="1:12" x14ac:dyDescent="0.3">
      <c r="A1827" t="s">
        <v>1558</v>
      </c>
      <c r="B1827" t="s">
        <v>3410</v>
      </c>
      <c r="C1827">
        <v>2020</v>
      </c>
      <c r="D1827" t="s">
        <v>3414</v>
      </c>
      <c r="E1827" t="s">
        <v>874</v>
      </c>
      <c r="F1827">
        <v>0</v>
      </c>
      <c r="G1827" t="s">
        <v>874</v>
      </c>
      <c r="H1827">
        <v>0</v>
      </c>
      <c r="I1827">
        <v>0</v>
      </c>
      <c r="J1827">
        <v>0</v>
      </c>
      <c r="K1827">
        <v>0</v>
      </c>
      <c r="L1827">
        <v>0</v>
      </c>
    </row>
    <row r="1828" spans="1:12" x14ac:dyDescent="0.3">
      <c r="A1828" t="s">
        <v>4935</v>
      </c>
      <c r="B1828" t="s">
        <v>3410</v>
      </c>
      <c r="C1828">
        <v>2020</v>
      </c>
      <c r="D1828" t="s">
        <v>3414</v>
      </c>
      <c r="E1828" t="s">
        <v>3511</v>
      </c>
      <c r="F1828">
        <v>270</v>
      </c>
      <c r="G1828" t="s">
        <v>3511</v>
      </c>
      <c r="H1828">
        <v>3</v>
      </c>
      <c r="I1828">
        <v>0.33</v>
      </c>
      <c r="J1828">
        <v>0.33</v>
      </c>
      <c r="K1828">
        <v>0</v>
      </c>
      <c r="L1828">
        <v>0</v>
      </c>
    </row>
    <row r="1829" spans="1:12" x14ac:dyDescent="0.3">
      <c r="A1829" t="s">
        <v>2811</v>
      </c>
      <c r="B1829" t="s">
        <v>3410</v>
      </c>
      <c r="C1829">
        <v>2020</v>
      </c>
      <c r="D1829" t="s">
        <v>3416</v>
      </c>
      <c r="E1829" t="s">
        <v>876</v>
      </c>
      <c r="F1829">
        <v>383</v>
      </c>
      <c r="G1829" t="s">
        <v>876</v>
      </c>
      <c r="H1829">
        <v>8</v>
      </c>
      <c r="I1829">
        <v>0</v>
      </c>
      <c r="J1829">
        <v>0</v>
      </c>
      <c r="K1829">
        <v>0</v>
      </c>
      <c r="L1829">
        <v>0.23</v>
      </c>
    </row>
    <row r="1830" spans="1:12" x14ac:dyDescent="0.3">
      <c r="A1830" t="s">
        <v>2174</v>
      </c>
      <c r="B1830" t="s">
        <v>3410</v>
      </c>
      <c r="C1830">
        <v>2020</v>
      </c>
      <c r="D1830" t="s">
        <v>3416</v>
      </c>
      <c r="E1830" t="s">
        <v>876</v>
      </c>
      <c r="F1830">
        <v>540</v>
      </c>
      <c r="G1830" t="s">
        <v>876</v>
      </c>
      <c r="H1830">
        <v>6</v>
      </c>
      <c r="I1830">
        <v>0.33</v>
      </c>
      <c r="J1830">
        <v>0.17</v>
      </c>
      <c r="K1830">
        <v>0.17</v>
      </c>
      <c r="L1830">
        <v>0</v>
      </c>
    </row>
    <row r="1831" spans="1:12" x14ac:dyDescent="0.3">
      <c r="A1831" t="s">
        <v>4936</v>
      </c>
      <c r="B1831" t="s">
        <v>3410</v>
      </c>
      <c r="C1831">
        <v>2020</v>
      </c>
      <c r="D1831" t="s">
        <v>3416</v>
      </c>
      <c r="E1831" t="s">
        <v>3432</v>
      </c>
      <c r="F1831">
        <v>0</v>
      </c>
      <c r="G1831" t="s">
        <v>3432</v>
      </c>
      <c r="H1831">
        <v>0</v>
      </c>
      <c r="I1831">
        <v>0</v>
      </c>
      <c r="J1831">
        <v>0</v>
      </c>
      <c r="K1831">
        <v>0</v>
      </c>
      <c r="L1831">
        <v>0</v>
      </c>
    </row>
    <row r="1832" spans="1:12" x14ac:dyDescent="0.3">
      <c r="A1832" t="s">
        <v>4937</v>
      </c>
      <c r="B1832" t="s">
        <v>3410</v>
      </c>
      <c r="C1832">
        <v>2020</v>
      </c>
      <c r="D1832" t="s">
        <v>3416</v>
      </c>
      <c r="E1832" t="s">
        <v>3509</v>
      </c>
      <c r="F1832">
        <v>422</v>
      </c>
      <c r="G1832" t="s">
        <v>3509</v>
      </c>
      <c r="H1832">
        <v>7</v>
      </c>
      <c r="I1832">
        <v>0.21</v>
      </c>
      <c r="J1832">
        <v>0</v>
      </c>
      <c r="K1832">
        <v>0.21</v>
      </c>
      <c r="L1832">
        <v>0.21</v>
      </c>
    </row>
    <row r="1833" spans="1:12" x14ac:dyDescent="0.3">
      <c r="A1833" t="s">
        <v>4938</v>
      </c>
      <c r="B1833" t="s">
        <v>3410</v>
      </c>
      <c r="C1833">
        <v>2020</v>
      </c>
      <c r="D1833" t="s">
        <v>3414</v>
      </c>
      <c r="E1833" t="s">
        <v>3438</v>
      </c>
      <c r="F1833">
        <v>198</v>
      </c>
      <c r="G1833" t="s">
        <v>3438</v>
      </c>
      <c r="H1833">
        <v>2</v>
      </c>
      <c r="I1833">
        <v>0</v>
      </c>
      <c r="J1833">
        <v>0</v>
      </c>
      <c r="K1833">
        <v>0</v>
      </c>
      <c r="L1833">
        <v>0</v>
      </c>
    </row>
    <row r="1834" spans="1:12" x14ac:dyDescent="0.3">
      <c r="A1834" t="s">
        <v>4939</v>
      </c>
      <c r="B1834" t="s">
        <v>3410</v>
      </c>
      <c r="C1834">
        <v>2020</v>
      </c>
      <c r="D1834" t="s">
        <v>3411</v>
      </c>
      <c r="E1834" t="s">
        <v>3432</v>
      </c>
      <c r="F1834">
        <v>534</v>
      </c>
      <c r="G1834" t="s">
        <v>3432</v>
      </c>
      <c r="H1834">
        <v>6</v>
      </c>
      <c r="I1834">
        <v>0.34</v>
      </c>
      <c r="J1834">
        <v>0</v>
      </c>
      <c r="K1834">
        <v>0.34</v>
      </c>
      <c r="L1834">
        <v>0</v>
      </c>
    </row>
    <row r="1835" spans="1:12" x14ac:dyDescent="0.3">
      <c r="A1835" t="s">
        <v>2804</v>
      </c>
      <c r="B1835" t="s">
        <v>3410</v>
      </c>
      <c r="C1835">
        <v>2020</v>
      </c>
      <c r="D1835" t="s">
        <v>3414</v>
      </c>
      <c r="E1835" t="s">
        <v>876</v>
      </c>
      <c r="F1835">
        <v>377</v>
      </c>
      <c r="G1835" t="s">
        <v>876</v>
      </c>
      <c r="H1835">
        <v>5</v>
      </c>
      <c r="I1835">
        <v>0.24</v>
      </c>
      <c r="J1835">
        <v>0</v>
      </c>
      <c r="K1835">
        <v>0.24</v>
      </c>
      <c r="L1835">
        <v>0.24</v>
      </c>
    </row>
    <row r="1836" spans="1:12" x14ac:dyDescent="0.3">
      <c r="A1836" t="s">
        <v>3118</v>
      </c>
      <c r="B1836" t="s">
        <v>3410</v>
      </c>
      <c r="C1836">
        <v>2020</v>
      </c>
      <c r="D1836" t="s">
        <v>3414</v>
      </c>
      <c r="E1836" t="s">
        <v>3476</v>
      </c>
      <c r="F1836">
        <v>867</v>
      </c>
      <c r="G1836" t="s">
        <v>3476</v>
      </c>
      <c r="H1836">
        <v>10</v>
      </c>
      <c r="I1836">
        <v>0</v>
      </c>
      <c r="J1836">
        <v>0</v>
      </c>
      <c r="K1836">
        <v>0</v>
      </c>
      <c r="L1836">
        <v>0.21</v>
      </c>
    </row>
    <row r="1837" spans="1:12" x14ac:dyDescent="0.3">
      <c r="A1837" t="s">
        <v>4940</v>
      </c>
      <c r="B1837" t="s">
        <v>3410</v>
      </c>
      <c r="C1837">
        <v>2020</v>
      </c>
      <c r="D1837" t="s">
        <v>3414</v>
      </c>
      <c r="E1837" t="s">
        <v>3432</v>
      </c>
      <c r="F1837">
        <v>129</v>
      </c>
      <c r="G1837" t="s">
        <v>3432</v>
      </c>
      <c r="H1837">
        <v>2</v>
      </c>
      <c r="I1837">
        <v>0</v>
      </c>
      <c r="J1837">
        <v>0</v>
      </c>
      <c r="K1837">
        <v>0</v>
      </c>
      <c r="L1837">
        <v>0</v>
      </c>
    </row>
    <row r="1838" spans="1:12" x14ac:dyDescent="0.3">
      <c r="A1838" t="s">
        <v>4941</v>
      </c>
      <c r="B1838" t="s">
        <v>3410</v>
      </c>
      <c r="C1838">
        <v>2020</v>
      </c>
      <c r="D1838" t="s">
        <v>3414</v>
      </c>
      <c r="E1838" t="s">
        <v>880</v>
      </c>
      <c r="F1838">
        <v>0</v>
      </c>
      <c r="G1838" t="s">
        <v>880</v>
      </c>
      <c r="H1838">
        <v>0</v>
      </c>
      <c r="I1838">
        <v>0</v>
      </c>
      <c r="J1838">
        <v>0</v>
      </c>
      <c r="K1838">
        <v>0</v>
      </c>
      <c r="L1838">
        <v>0</v>
      </c>
    </row>
    <row r="1839" spans="1:12" x14ac:dyDescent="0.3">
      <c r="A1839" t="s">
        <v>3145</v>
      </c>
      <c r="B1839" t="s">
        <v>3410</v>
      </c>
      <c r="C1839">
        <v>2020</v>
      </c>
      <c r="D1839" t="s">
        <v>3416</v>
      </c>
      <c r="E1839" t="s">
        <v>3476</v>
      </c>
      <c r="F1839">
        <v>310</v>
      </c>
      <c r="G1839" t="s">
        <v>3476</v>
      </c>
      <c r="H1839">
        <v>6</v>
      </c>
      <c r="I1839">
        <v>0</v>
      </c>
      <c r="J1839">
        <v>0</v>
      </c>
      <c r="K1839">
        <v>0</v>
      </c>
      <c r="L1839">
        <v>0.28999999999999998</v>
      </c>
    </row>
    <row r="1840" spans="1:12" x14ac:dyDescent="0.3">
      <c r="A1840" t="s">
        <v>4942</v>
      </c>
      <c r="B1840" t="s">
        <v>3410</v>
      </c>
      <c r="C1840">
        <v>2020</v>
      </c>
      <c r="D1840" t="s">
        <v>3414</v>
      </c>
      <c r="E1840" t="s">
        <v>3509</v>
      </c>
      <c r="F1840">
        <v>0</v>
      </c>
      <c r="G1840" t="s">
        <v>3509</v>
      </c>
      <c r="H1840">
        <v>1</v>
      </c>
      <c r="I1840">
        <v>0</v>
      </c>
      <c r="J1840">
        <v>0</v>
      </c>
      <c r="K1840">
        <v>0</v>
      </c>
      <c r="L1840">
        <v>0</v>
      </c>
    </row>
    <row r="1841" spans="1:12" x14ac:dyDescent="0.3">
      <c r="A1841" t="s">
        <v>4943</v>
      </c>
      <c r="B1841" t="s">
        <v>3410</v>
      </c>
      <c r="C1841">
        <v>2020</v>
      </c>
      <c r="D1841" t="s">
        <v>3411</v>
      </c>
      <c r="E1841" t="s">
        <v>3467</v>
      </c>
      <c r="F1841">
        <v>110</v>
      </c>
      <c r="G1841" t="s">
        <v>3467</v>
      </c>
      <c r="H1841">
        <v>5</v>
      </c>
      <c r="I1841">
        <v>0</v>
      </c>
      <c r="J1841">
        <v>0</v>
      </c>
      <c r="K1841">
        <v>0</v>
      </c>
      <c r="L1841">
        <v>0</v>
      </c>
    </row>
    <row r="1842" spans="1:12" x14ac:dyDescent="0.3">
      <c r="A1842" t="s">
        <v>1770</v>
      </c>
      <c r="B1842" t="s">
        <v>3410</v>
      </c>
      <c r="C1842">
        <v>2020</v>
      </c>
      <c r="D1842" t="s">
        <v>3416</v>
      </c>
      <c r="E1842" t="s">
        <v>861</v>
      </c>
      <c r="F1842">
        <v>201</v>
      </c>
      <c r="G1842" t="s">
        <v>861</v>
      </c>
      <c r="H1842">
        <v>3</v>
      </c>
      <c r="I1842">
        <v>0.9</v>
      </c>
      <c r="J1842">
        <v>0.45</v>
      </c>
      <c r="K1842">
        <v>0.45</v>
      </c>
      <c r="L1842">
        <v>0</v>
      </c>
    </row>
    <row r="1843" spans="1:12" x14ac:dyDescent="0.3">
      <c r="A1843" t="s">
        <v>4944</v>
      </c>
      <c r="B1843" t="s">
        <v>3410</v>
      </c>
      <c r="C1843">
        <v>2020</v>
      </c>
      <c r="D1843" t="s">
        <v>3397</v>
      </c>
      <c r="E1843" t="s">
        <v>3509</v>
      </c>
      <c r="F1843">
        <v>90</v>
      </c>
      <c r="G1843" t="s">
        <v>3509</v>
      </c>
      <c r="H1843">
        <v>1</v>
      </c>
      <c r="I1843">
        <v>0</v>
      </c>
      <c r="J1843">
        <v>0</v>
      </c>
      <c r="K1843">
        <v>0</v>
      </c>
      <c r="L1843">
        <v>0</v>
      </c>
    </row>
    <row r="1844" spans="1:12" x14ac:dyDescent="0.3">
      <c r="A1844" t="s">
        <v>4945</v>
      </c>
      <c r="B1844" t="s">
        <v>3410</v>
      </c>
      <c r="C1844">
        <v>2020</v>
      </c>
      <c r="D1844" t="s">
        <v>3411</v>
      </c>
      <c r="E1844" t="s">
        <v>861</v>
      </c>
      <c r="F1844">
        <v>42</v>
      </c>
      <c r="G1844" t="s">
        <v>861</v>
      </c>
      <c r="H1844">
        <v>2</v>
      </c>
      <c r="I1844">
        <v>4.29</v>
      </c>
      <c r="J1844">
        <v>2.14</v>
      </c>
      <c r="K1844">
        <v>2.14</v>
      </c>
      <c r="L1844">
        <v>0</v>
      </c>
    </row>
    <row r="1845" spans="1:12" x14ac:dyDescent="0.3">
      <c r="A1845" t="s">
        <v>4946</v>
      </c>
      <c r="B1845" t="s">
        <v>3410</v>
      </c>
      <c r="C1845">
        <v>2020</v>
      </c>
      <c r="D1845" t="s">
        <v>3414</v>
      </c>
      <c r="E1845" t="s">
        <v>864</v>
      </c>
      <c r="F1845">
        <v>318</v>
      </c>
      <c r="G1845" t="s">
        <v>864</v>
      </c>
      <c r="H1845">
        <v>4</v>
      </c>
      <c r="I1845">
        <v>0</v>
      </c>
      <c r="J1845">
        <v>0</v>
      </c>
      <c r="K1845">
        <v>0</v>
      </c>
      <c r="L1845">
        <v>0.28000000000000003</v>
      </c>
    </row>
    <row r="1846" spans="1:12" x14ac:dyDescent="0.3">
      <c r="A1846" t="s">
        <v>2303</v>
      </c>
      <c r="B1846" t="s">
        <v>3410</v>
      </c>
      <c r="C1846">
        <v>2020</v>
      </c>
      <c r="D1846" t="s">
        <v>3414</v>
      </c>
      <c r="E1846" t="s">
        <v>893</v>
      </c>
      <c r="F1846">
        <v>680</v>
      </c>
      <c r="G1846" t="s">
        <v>893</v>
      </c>
      <c r="H1846">
        <v>7</v>
      </c>
      <c r="I1846">
        <v>0</v>
      </c>
      <c r="J1846">
        <v>0</v>
      </c>
      <c r="K1846">
        <v>0</v>
      </c>
      <c r="L1846">
        <v>0.13</v>
      </c>
    </row>
    <row r="1847" spans="1:12" x14ac:dyDescent="0.3">
      <c r="A1847" t="s">
        <v>4947</v>
      </c>
      <c r="B1847" t="s">
        <v>3410</v>
      </c>
      <c r="C1847">
        <v>2020</v>
      </c>
      <c r="D1847" t="s">
        <v>3414</v>
      </c>
      <c r="E1847" t="s">
        <v>3527</v>
      </c>
      <c r="F1847">
        <v>695</v>
      </c>
      <c r="G1847" t="s">
        <v>3527</v>
      </c>
      <c r="H1847">
        <v>8</v>
      </c>
      <c r="I1847">
        <v>0.13</v>
      </c>
      <c r="J1847">
        <v>0</v>
      </c>
      <c r="K1847">
        <v>0.13</v>
      </c>
      <c r="L1847">
        <v>0.52</v>
      </c>
    </row>
    <row r="1848" spans="1:12" x14ac:dyDescent="0.3">
      <c r="A1848" t="s">
        <v>1466</v>
      </c>
      <c r="B1848" t="s">
        <v>3410</v>
      </c>
      <c r="C1848">
        <v>2020</v>
      </c>
      <c r="D1848" t="s">
        <v>3397</v>
      </c>
      <c r="E1848" t="s">
        <v>889</v>
      </c>
      <c r="F1848">
        <v>360</v>
      </c>
      <c r="G1848" t="s">
        <v>889</v>
      </c>
      <c r="H1848">
        <v>4</v>
      </c>
      <c r="I1848">
        <v>0</v>
      </c>
      <c r="J1848">
        <v>0</v>
      </c>
      <c r="K1848">
        <v>0</v>
      </c>
      <c r="L1848">
        <v>0</v>
      </c>
    </row>
    <row r="1849" spans="1:12" x14ac:dyDescent="0.3">
      <c r="A1849" t="s">
        <v>1380</v>
      </c>
      <c r="B1849" t="s">
        <v>3410</v>
      </c>
      <c r="C1849">
        <v>2020</v>
      </c>
      <c r="D1849" t="s">
        <v>3411</v>
      </c>
      <c r="E1849" t="s">
        <v>874</v>
      </c>
      <c r="F1849">
        <v>92</v>
      </c>
      <c r="G1849" t="s">
        <v>874</v>
      </c>
      <c r="H1849">
        <v>2</v>
      </c>
      <c r="I1849">
        <v>0</v>
      </c>
      <c r="J1849">
        <v>0</v>
      </c>
      <c r="K1849">
        <v>0</v>
      </c>
      <c r="L1849">
        <v>0</v>
      </c>
    </row>
    <row r="1850" spans="1:12" x14ac:dyDescent="0.3">
      <c r="A1850" t="s">
        <v>341</v>
      </c>
      <c r="B1850" t="s">
        <v>3410</v>
      </c>
      <c r="C1850">
        <v>2020</v>
      </c>
      <c r="D1850" t="s">
        <v>3411</v>
      </c>
      <c r="E1850" t="s">
        <v>874</v>
      </c>
      <c r="F1850">
        <v>313</v>
      </c>
      <c r="G1850" t="s">
        <v>874</v>
      </c>
      <c r="H1850">
        <v>4</v>
      </c>
      <c r="I1850">
        <v>0.28999999999999998</v>
      </c>
      <c r="J1850">
        <v>0.28999999999999998</v>
      </c>
      <c r="K1850">
        <v>0</v>
      </c>
      <c r="L1850">
        <v>0</v>
      </c>
    </row>
    <row r="1851" spans="1:12" x14ac:dyDescent="0.3">
      <c r="A1851" t="s">
        <v>4948</v>
      </c>
      <c r="B1851" t="s">
        <v>3410</v>
      </c>
      <c r="C1851">
        <v>2020</v>
      </c>
      <c r="D1851" t="s">
        <v>3416</v>
      </c>
      <c r="E1851" t="s">
        <v>3415</v>
      </c>
      <c r="F1851">
        <v>900</v>
      </c>
      <c r="G1851" t="s">
        <v>3415</v>
      </c>
      <c r="H1851">
        <v>10</v>
      </c>
      <c r="I1851">
        <v>0.2</v>
      </c>
      <c r="J1851">
        <v>0.1</v>
      </c>
      <c r="K1851">
        <v>0.1</v>
      </c>
      <c r="L1851">
        <v>0.2</v>
      </c>
    </row>
    <row r="1852" spans="1:12" x14ac:dyDescent="0.3">
      <c r="A1852" t="s">
        <v>4949</v>
      </c>
      <c r="B1852" t="s">
        <v>3410</v>
      </c>
      <c r="C1852">
        <v>2020</v>
      </c>
      <c r="D1852" t="s">
        <v>3416</v>
      </c>
      <c r="E1852" t="s">
        <v>889</v>
      </c>
      <c r="F1852">
        <v>0</v>
      </c>
      <c r="G1852" t="s">
        <v>889</v>
      </c>
      <c r="H1852">
        <v>0</v>
      </c>
      <c r="I1852">
        <v>0</v>
      </c>
      <c r="J1852">
        <v>0</v>
      </c>
      <c r="K1852">
        <v>0</v>
      </c>
      <c r="L1852">
        <v>0</v>
      </c>
    </row>
    <row r="1853" spans="1:12" x14ac:dyDescent="0.3">
      <c r="A1853" t="s">
        <v>4950</v>
      </c>
      <c r="B1853" t="s">
        <v>3410</v>
      </c>
      <c r="C1853">
        <v>2020</v>
      </c>
      <c r="D1853" t="s">
        <v>3411</v>
      </c>
      <c r="E1853" t="s">
        <v>893</v>
      </c>
      <c r="F1853">
        <v>140</v>
      </c>
      <c r="G1853" t="s">
        <v>893</v>
      </c>
      <c r="H1853">
        <v>2</v>
      </c>
      <c r="I1853">
        <v>0.64</v>
      </c>
      <c r="J1853">
        <v>0</v>
      </c>
      <c r="K1853">
        <v>0.64</v>
      </c>
      <c r="L1853">
        <v>0</v>
      </c>
    </row>
    <row r="1854" spans="1:12" x14ac:dyDescent="0.3">
      <c r="A1854" t="s">
        <v>2747</v>
      </c>
      <c r="B1854" t="s">
        <v>3410</v>
      </c>
      <c r="C1854">
        <v>2020</v>
      </c>
      <c r="D1854" t="s">
        <v>3416</v>
      </c>
      <c r="E1854" t="s">
        <v>864</v>
      </c>
      <c r="F1854">
        <v>180</v>
      </c>
      <c r="G1854" t="s">
        <v>864</v>
      </c>
      <c r="H1854">
        <v>2</v>
      </c>
      <c r="I1854">
        <v>1</v>
      </c>
      <c r="J1854">
        <v>0.5</v>
      </c>
      <c r="K1854">
        <v>0.5</v>
      </c>
      <c r="L1854">
        <v>0</v>
      </c>
    </row>
    <row r="1855" spans="1:12" x14ac:dyDescent="0.3">
      <c r="A1855" t="s">
        <v>4951</v>
      </c>
      <c r="B1855" t="s">
        <v>3410</v>
      </c>
      <c r="C1855">
        <v>2020</v>
      </c>
      <c r="D1855" t="s">
        <v>3416</v>
      </c>
      <c r="E1855" t="s">
        <v>3441</v>
      </c>
      <c r="F1855">
        <v>2</v>
      </c>
      <c r="G1855" t="s">
        <v>3442</v>
      </c>
      <c r="H1855">
        <v>3</v>
      </c>
      <c r="I1855">
        <v>0</v>
      </c>
      <c r="J1855">
        <v>0</v>
      </c>
      <c r="K1855">
        <v>0</v>
      </c>
      <c r="L1855">
        <v>0</v>
      </c>
    </row>
    <row r="1856" spans="1:12" x14ac:dyDescent="0.3">
      <c r="A1856" t="s">
        <v>3095</v>
      </c>
      <c r="B1856" t="s">
        <v>3410</v>
      </c>
      <c r="C1856">
        <v>2020</v>
      </c>
      <c r="D1856" t="s">
        <v>3397</v>
      </c>
      <c r="E1856" t="s">
        <v>3476</v>
      </c>
      <c r="F1856">
        <v>1080</v>
      </c>
      <c r="G1856" t="s">
        <v>3476</v>
      </c>
      <c r="H1856">
        <v>12</v>
      </c>
      <c r="I1856">
        <v>0</v>
      </c>
      <c r="J1856">
        <v>0</v>
      </c>
      <c r="K1856">
        <v>0</v>
      </c>
      <c r="L1856">
        <v>0.08</v>
      </c>
    </row>
    <row r="1857" spans="1:12" x14ac:dyDescent="0.3">
      <c r="A1857" t="s">
        <v>4952</v>
      </c>
      <c r="B1857" t="s">
        <v>3410</v>
      </c>
      <c r="C1857">
        <v>2020</v>
      </c>
      <c r="D1857" t="s">
        <v>3414</v>
      </c>
      <c r="E1857" t="s">
        <v>3478</v>
      </c>
      <c r="F1857">
        <v>603</v>
      </c>
      <c r="G1857" t="s">
        <v>3478</v>
      </c>
      <c r="H1857">
        <v>7</v>
      </c>
      <c r="I1857">
        <v>0</v>
      </c>
      <c r="J1857">
        <v>0</v>
      </c>
      <c r="K1857">
        <v>0</v>
      </c>
      <c r="L1857">
        <v>0.15</v>
      </c>
    </row>
    <row r="1858" spans="1:12" x14ac:dyDescent="0.3">
      <c r="A1858" t="s">
        <v>171</v>
      </c>
      <c r="B1858" t="s">
        <v>3410</v>
      </c>
      <c r="C1858">
        <v>2020</v>
      </c>
      <c r="D1858" t="s">
        <v>3416</v>
      </c>
      <c r="E1858" t="s">
        <v>893</v>
      </c>
      <c r="F1858">
        <v>245</v>
      </c>
      <c r="G1858" t="s">
        <v>893</v>
      </c>
      <c r="H1858">
        <v>8</v>
      </c>
      <c r="I1858">
        <v>0.37</v>
      </c>
      <c r="J1858">
        <v>0</v>
      </c>
      <c r="K1858">
        <v>0.37</v>
      </c>
      <c r="L1858">
        <v>0</v>
      </c>
    </row>
    <row r="1859" spans="1:12" x14ac:dyDescent="0.3">
      <c r="A1859" t="s">
        <v>545</v>
      </c>
      <c r="B1859" t="s">
        <v>3410</v>
      </c>
      <c r="C1859">
        <v>2020</v>
      </c>
      <c r="D1859" t="s">
        <v>3416</v>
      </c>
      <c r="E1859" t="s">
        <v>3415</v>
      </c>
      <c r="F1859">
        <v>754</v>
      </c>
      <c r="G1859" t="s">
        <v>3415</v>
      </c>
      <c r="H1859">
        <v>9</v>
      </c>
      <c r="I1859">
        <v>0.12</v>
      </c>
      <c r="J1859">
        <v>0.12</v>
      </c>
      <c r="K1859">
        <v>0</v>
      </c>
      <c r="L1859">
        <v>0.24</v>
      </c>
    </row>
    <row r="1860" spans="1:12" x14ac:dyDescent="0.3">
      <c r="A1860" t="s">
        <v>4953</v>
      </c>
      <c r="B1860" t="s">
        <v>3410</v>
      </c>
      <c r="C1860">
        <v>2020</v>
      </c>
      <c r="D1860" t="s">
        <v>3414</v>
      </c>
      <c r="E1860" t="s">
        <v>893</v>
      </c>
      <c r="F1860">
        <v>90</v>
      </c>
      <c r="G1860" t="s">
        <v>893</v>
      </c>
      <c r="H1860">
        <v>1</v>
      </c>
      <c r="I1860">
        <v>2</v>
      </c>
      <c r="J1860">
        <v>1</v>
      </c>
      <c r="K1860">
        <v>1</v>
      </c>
      <c r="L1860">
        <v>0</v>
      </c>
    </row>
    <row r="1861" spans="1:12" x14ac:dyDescent="0.3">
      <c r="A1861" t="s">
        <v>4954</v>
      </c>
      <c r="B1861" t="s">
        <v>3410</v>
      </c>
      <c r="C1861">
        <v>2020</v>
      </c>
      <c r="D1861" t="s">
        <v>3416</v>
      </c>
      <c r="E1861" t="s">
        <v>890</v>
      </c>
      <c r="F1861">
        <v>30</v>
      </c>
      <c r="G1861" t="s">
        <v>890</v>
      </c>
      <c r="H1861">
        <v>2</v>
      </c>
      <c r="I1861">
        <v>0</v>
      </c>
      <c r="J1861">
        <v>0</v>
      </c>
      <c r="K1861">
        <v>0</v>
      </c>
      <c r="L1861">
        <v>0</v>
      </c>
    </row>
    <row r="1862" spans="1:12" x14ac:dyDescent="0.3">
      <c r="A1862" t="s">
        <v>4955</v>
      </c>
      <c r="B1862" t="s">
        <v>3410</v>
      </c>
      <c r="C1862">
        <v>2020</v>
      </c>
      <c r="D1862" t="s">
        <v>3414</v>
      </c>
      <c r="E1862" t="s">
        <v>3536</v>
      </c>
      <c r="F1862">
        <v>127</v>
      </c>
      <c r="G1862" t="s">
        <v>3536</v>
      </c>
      <c r="H1862">
        <v>3</v>
      </c>
      <c r="I1862">
        <v>0</v>
      </c>
      <c r="J1862">
        <v>0</v>
      </c>
      <c r="K1862">
        <v>0</v>
      </c>
      <c r="L1862">
        <v>0.71</v>
      </c>
    </row>
    <row r="1863" spans="1:12" x14ac:dyDescent="0.3">
      <c r="A1863" t="s">
        <v>4956</v>
      </c>
      <c r="B1863" t="s">
        <v>3410</v>
      </c>
      <c r="C1863">
        <v>2020</v>
      </c>
      <c r="D1863" t="s">
        <v>3411</v>
      </c>
      <c r="E1863" t="s">
        <v>883</v>
      </c>
      <c r="F1863">
        <v>68</v>
      </c>
      <c r="G1863" t="s">
        <v>883</v>
      </c>
      <c r="H1863">
        <v>1</v>
      </c>
      <c r="I1863">
        <v>0</v>
      </c>
      <c r="J1863">
        <v>0</v>
      </c>
      <c r="K1863">
        <v>0</v>
      </c>
      <c r="L1863">
        <v>0</v>
      </c>
    </row>
    <row r="1864" spans="1:12" x14ac:dyDescent="0.3">
      <c r="A1864" t="s">
        <v>4957</v>
      </c>
      <c r="B1864" t="s">
        <v>3410</v>
      </c>
      <c r="C1864">
        <v>2020</v>
      </c>
      <c r="D1864" t="s">
        <v>3397</v>
      </c>
      <c r="E1864" t="s">
        <v>890</v>
      </c>
      <c r="F1864">
        <v>0</v>
      </c>
      <c r="G1864" t="s">
        <v>890</v>
      </c>
      <c r="H1864">
        <v>0</v>
      </c>
      <c r="I1864">
        <v>0</v>
      </c>
      <c r="J1864">
        <v>0</v>
      </c>
      <c r="K1864">
        <v>0</v>
      </c>
      <c r="L1864">
        <v>0</v>
      </c>
    </row>
    <row r="1865" spans="1:12" x14ac:dyDescent="0.3">
      <c r="A1865" t="s">
        <v>4958</v>
      </c>
      <c r="B1865" t="s">
        <v>3410</v>
      </c>
      <c r="C1865">
        <v>2020</v>
      </c>
      <c r="D1865" t="s">
        <v>3414</v>
      </c>
      <c r="E1865" t="s">
        <v>3461</v>
      </c>
      <c r="F1865">
        <v>209</v>
      </c>
      <c r="G1865" t="s">
        <v>3461</v>
      </c>
      <c r="H1865">
        <v>5</v>
      </c>
      <c r="I1865">
        <v>0</v>
      </c>
      <c r="J1865">
        <v>0</v>
      </c>
      <c r="K1865">
        <v>0</v>
      </c>
      <c r="L1865">
        <v>0.43</v>
      </c>
    </row>
    <row r="1866" spans="1:12" x14ac:dyDescent="0.3">
      <c r="A1866" t="s">
        <v>4959</v>
      </c>
      <c r="B1866" t="s">
        <v>3410</v>
      </c>
      <c r="C1866">
        <v>2020</v>
      </c>
      <c r="D1866" t="s">
        <v>3416</v>
      </c>
      <c r="E1866" t="s">
        <v>3481</v>
      </c>
      <c r="F1866">
        <v>44</v>
      </c>
      <c r="G1866" t="s">
        <v>3481</v>
      </c>
      <c r="H1866">
        <v>1</v>
      </c>
      <c r="I1866">
        <v>0</v>
      </c>
      <c r="J1866">
        <v>0</v>
      </c>
      <c r="K1866">
        <v>0</v>
      </c>
      <c r="L1866">
        <v>0</v>
      </c>
    </row>
    <row r="1867" spans="1:12" x14ac:dyDescent="0.3">
      <c r="A1867" t="s">
        <v>4960</v>
      </c>
      <c r="B1867" t="s">
        <v>3410</v>
      </c>
      <c r="C1867">
        <v>2020</v>
      </c>
      <c r="D1867" t="s">
        <v>3414</v>
      </c>
      <c r="E1867" t="s">
        <v>895</v>
      </c>
      <c r="F1867">
        <v>20</v>
      </c>
      <c r="G1867" t="s">
        <v>895</v>
      </c>
      <c r="H1867">
        <v>1</v>
      </c>
      <c r="I1867">
        <v>4.5</v>
      </c>
      <c r="J1867">
        <v>4.5</v>
      </c>
      <c r="K1867">
        <v>0</v>
      </c>
      <c r="L1867">
        <v>0</v>
      </c>
    </row>
    <row r="1868" spans="1:12" x14ac:dyDescent="0.3">
      <c r="A1868" t="s">
        <v>4961</v>
      </c>
      <c r="B1868" t="s">
        <v>3410</v>
      </c>
      <c r="C1868">
        <v>2020</v>
      </c>
      <c r="D1868" t="s">
        <v>3416</v>
      </c>
      <c r="E1868" t="s">
        <v>3447</v>
      </c>
      <c r="F1868">
        <v>768</v>
      </c>
      <c r="G1868" t="s">
        <v>3447</v>
      </c>
      <c r="H1868">
        <v>10</v>
      </c>
      <c r="I1868">
        <v>0</v>
      </c>
      <c r="J1868">
        <v>0</v>
      </c>
      <c r="K1868">
        <v>0</v>
      </c>
      <c r="L1868">
        <v>0</v>
      </c>
    </row>
    <row r="1869" spans="1:12" x14ac:dyDescent="0.3">
      <c r="A1869" t="s">
        <v>4962</v>
      </c>
      <c r="B1869" t="s">
        <v>3410</v>
      </c>
      <c r="C1869">
        <v>2020</v>
      </c>
      <c r="D1869" t="s">
        <v>3416</v>
      </c>
      <c r="E1869" t="s">
        <v>3422</v>
      </c>
      <c r="F1869">
        <v>613</v>
      </c>
      <c r="G1869" t="s">
        <v>3422</v>
      </c>
      <c r="H1869">
        <v>7</v>
      </c>
      <c r="I1869">
        <v>0</v>
      </c>
      <c r="J1869">
        <v>0</v>
      </c>
      <c r="K1869">
        <v>0</v>
      </c>
      <c r="L1869">
        <v>0.28999999999999998</v>
      </c>
    </row>
    <row r="1870" spans="1:12" x14ac:dyDescent="0.3">
      <c r="A1870" t="s">
        <v>4963</v>
      </c>
      <c r="B1870" t="s">
        <v>3410</v>
      </c>
      <c r="C1870">
        <v>2020</v>
      </c>
      <c r="D1870" t="s">
        <v>3414</v>
      </c>
      <c r="E1870" t="s">
        <v>3422</v>
      </c>
      <c r="F1870">
        <v>0</v>
      </c>
      <c r="G1870" t="s">
        <v>3422</v>
      </c>
      <c r="H1870">
        <v>0</v>
      </c>
      <c r="I1870">
        <v>0</v>
      </c>
      <c r="J1870">
        <v>0</v>
      </c>
      <c r="K1870">
        <v>0</v>
      </c>
      <c r="L1870">
        <v>0</v>
      </c>
    </row>
    <row r="1871" spans="1:12" x14ac:dyDescent="0.3">
      <c r="A1871" t="s">
        <v>4964</v>
      </c>
      <c r="B1871" t="s">
        <v>3410</v>
      </c>
      <c r="C1871">
        <v>2020</v>
      </c>
      <c r="D1871" t="s">
        <v>3397</v>
      </c>
      <c r="E1871" t="s">
        <v>3422</v>
      </c>
      <c r="F1871">
        <v>360</v>
      </c>
      <c r="G1871" t="s">
        <v>3422</v>
      </c>
      <c r="H1871">
        <v>4</v>
      </c>
      <c r="I1871">
        <v>0</v>
      </c>
      <c r="J1871">
        <v>0</v>
      </c>
      <c r="K1871">
        <v>0</v>
      </c>
      <c r="L1871">
        <v>0</v>
      </c>
    </row>
    <row r="1872" spans="1:12" x14ac:dyDescent="0.3">
      <c r="A1872" t="s">
        <v>4965</v>
      </c>
      <c r="B1872" t="s">
        <v>3410</v>
      </c>
      <c r="C1872">
        <v>2020</v>
      </c>
      <c r="D1872" t="s">
        <v>3414</v>
      </c>
      <c r="E1872" t="s">
        <v>3642</v>
      </c>
      <c r="F1872">
        <v>506</v>
      </c>
      <c r="G1872" t="s">
        <v>3642</v>
      </c>
      <c r="H1872">
        <v>6</v>
      </c>
      <c r="I1872">
        <v>0</v>
      </c>
      <c r="J1872">
        <v>0</v>
      </c>
      <c r="K1872">
        <v>0</v>
      </c>
      <c r="L1872">
        <v>0.18</v>
      </c>
    </row>
    <row r="1873" spans="1:12" x14ac:dyDescent="0.3">
      <c r="A1873" t="s">
        <v>4966</v>
      </c>
      <c r="B1873" t="s">
        <v>3410</v>
      </c>
      <c r="C1873">
        <v>2020</v>
      </c>
      <c r="D1873" t="s">
        <v>3414</v>
      </c>
      <c r="E1873" t="s">
        <v>3536</v>
      </c>
      <c r="F1873">
        <v>209</v>
      </c>
      <c r="G1873" t="s">
        <v>3536</v>
      </c>
      <c r="H1873">
        <v>3</v>
      </c>
      <c r="I1873">
        <v>0.43</v>
      </c>
      <c r="J1873">
        <v>0.43</v>
      </c>
      <c r="K1873">
        <v>0</v>
      </c>
      <c r="L1873">
        <v>0</v>
      </c>
    </row>
    <row r="1874" spans="1:12" x14ac:dyDescent="0.3">
      <c r="A1874" t="s">
        <v>4967</v>
      </c>
      <c r="B1874" t="s">
        <v>3410</v>
      </c>
      <c r="C1874">
        <v>2020</v>
      </c>
      <c r="D1874" t="s">
        <v>3416</v>
      </c>
      <c r="E1874" t="s">
        <v>895</v>
      </c>
      <c r="F1874">
        <v>0</v>
      </c>
      <c r="G1874" t="s">
        <v>895</v>
      </c>
      <c r="H1874">
        <v>0</v>
      </c>
      <c r="I1874">
        <v>0</v>
      </c>
      <c r="J1874">
        <v>0</v>
      </c>
      <c r="K1874">
        <v>0</v>
      </c>
      <c r="L1874">
        <v>0</v>
      </c>
    </row>
    <row r="1875" spans="1:12" x14ac:dyDescent="0.3">
      <c r="A1875" t="s">
        <v>4968</v>
      </c>
      <c r="B1875" t="s">
        <v>3410</v>
      </c>
      <c r="C1875">
        <v>2020</v>
      </c>
      <c r="D1875" t="s">
        <v>3414</v>
      </c>
      <c r="E1875" t="s">
        <v>895</v>
      </c>
      <c r="F1875">
        <v>316</v>
      </c>
      <c r="G1875" t="s">
        <v>895</v>
      </c>
      <c r="H1875">
        <v>4</v>
      </c>
      <c r="I1875">
        <v>0</v>
      </c>
      <c r="J1875">
        <v>0</v>
      </c>
      <c r="K1875">
        <v>0</v>
      </c>
      <c r="L1875">
        <v>0</v>
      </c>
    </row>
    <row r="1876" spans="1:12" x14ac:dyDescent="0.3">
      <c r="A1876" t="s">
        <v>277</v>
      </c>
      <c r="B1876" t="s">
        <v>3410</v>
      </c>
      <c r="C1876">
        <v>2020</v>
      </c>
      <c r="D1876" t="s">
        <v>3411</v>
      </c>
      <c r="E1876" t="s">
        <v>877</v>
      </c>
      <c r="F1876">
        <v>35</v>
      </c>
      <c r="G1876" t="s">
        <v>877</v>
      </c>
      <c r="H1876">
        <v>2</v>
      </c>
      <c r="I1876">
        <v>2.57</v>
      </c>
      <c r="J1876">
        <v>0</v>
      </c>
      <c r="K1876">
        <v>2.57</v>
      </c>
      <c r="L1876">
        <v>0</v>
      </c>
    </row>
    <row r="1877" spans="1:12" x14ac:dyDescent="0.3">
      <c r="A1877" t="s">
        <v>380</v>
      </c>
      <c r="B1877" t="s">
        <v>3410</v>
      </c>
      <c r="C1877">
        <v>2020</v>
      </c>
      <c r="D1877" t="s">
        <v>3416</v>
      </c>
      <c r="E1877" t="s">
        <v>889</v>
      </c>
      <c r="F1877">
        <v>64</v>
      </c>
      <c r="G1877" t="s">
        <v>889</v>
      </c>
      <c r="H1877">
        <v>1</v>
      </c>
      <c r="I1877">
        <v>0</v>
      </c>
      <c r="J1877">
        <v>0</v>
      </c>
      <c r="K1877">
        <v>0</v>
      </c>
      <c r="L1877">
        <v>0</v>
      </c>
    </row>
    <row r="1878" spans="1:12" x14ac:dyDescent="0.3">
      <c r="A1878" t="s">
        <v>2294</v>
      </c>
      <c r="B1878" t="s">
        <v>3410</v>
      </c>
      <c r="C1878">
        <v>2020</v>
      </c>
      <c r="D1878" t="s">
        <v>3416</v>
      </c>
      <c r="E1878" t="s">
        <v>875</v>
      </c>
      <c r="F1878">
        <v>487</v>
      </c>
      <c r="G1878" t="s">
        <v>875</v>
      </c>
      <c r="H1878">
        <v>6</v>
      </c>
      <c r="I1878">
        <v>0</v>
      </c>
      <c r="J1878">
        <v>0</v>
      </c>
      <c r="K1878">
        <v>0</v>
      </c>
      <c r="L1878">
        <v>0.74</v>
      </c>
    </row>
    <row r="1879" spans="1:12" x14ac:dyDescent="0.3">
      <c r="A1879" t="s">
        <v>4969</v>
      </c>
      <c r="B1879" t="s">
        <v>3410</v>
      </c>
      <c r="C1879">
        <v>2020</v>
      </c>
      <c r="D1879" t="s">
        <v>3416</v>
      </c>
      <c r="E1879" t="s">
        <v>3509</v>
      </c>
      <c r="F1879">
        <v>284</v>
      </c>
      <c r="G1879" t="s">
        <v>3509</v>
      </c>
      <c r="H1879">
        <v>7</v>
      </c>
      <c r="I1879">
        <v>0.32</v>
      </c>
      <c r="J1879">
        <v>0</v>
      </c>
      <c r="K1879">
        <v>0.32</v>
      </c>
      <c r="L1879">
        <v>0.32</v>
      </c>
    </row>
    <row r="1880" spans="1:12" x14ac:dyDescent="0.3">
      <c r="A1880" t="s">
        <v>4970</v>
      </c>
      <c r="B1880" t="s">
        <v>3410</v>
      </c>
      <c r="C1880">
        <v>2020</v>
      </c>
      <c r="D1880" t="s">
        <v>3414</v>
      </c>
      <c r="E1880" t="s">
        <v>3483</v>
      </c>
      <c r="F1880">
        <v>173</v>
      </c>
      <c r="G1880" t="s">
        <v>3483</v>
      </c>
      <c r="H1880">
        <v>2</v>
      </c>
      <c r="I1880">
        <v>0</v>
      </c>
      <c r="J1880">
        <v>0</v>
      </c>
      <c r="K1880">
        <v>0</v>
      </c>
      <c r="L1880">
        <v>0</v>
      </c>
    </row>
    <row r="1881" spans="1:12" x14ac:dyDescent="0.3">
      <c r="A1881" t="s">
        <v>4971</v>
      </c>
      <c r="B1881" t="s">
        <v>3410</v>
      </c>
      <c r="C1881">
        <v>2020</v>
      </c>
      <c r="D1881" t="s">
        <v>3397</v>
      </c>
      <c r="E1881" t="s">
        <v>3560</v>
      </c>
      <c r="F1881">
        <v>0</v>
      </c>
      <c r="G1881" t="s">
        <v>3560</v>
      </c>
      <c r="H1881">
        <v>0</v>
      </c>
      <c r="I1881">
        <v>0</v>
      </c>
      <c r="J1881">
        <v>0</v>
      </c>
      <c r="K1881">
        <v>0</v>
      </c>
      <c r="L1881">
        <v>0</v>
      </c>
    </row>
    <row r="1882" spans="1:12" x14ac:dyDescent="0.3">
      <c r="A1882" t="s">
        <v>4972</v>
      </c>
      <c r="B1882" t="s">
        <v>3410</v>
      </c>
      <c r="C1882">
        <v>2020</v>
      </c>
      <c r="D1882" t="s">
        <v>3416</v>
      </c>
      <c r="E1882" t="s">
        <v>3458</v>
      </c>
      <c r="F1882">
        <v>17</v>
      </c>
      <c r="G1882" t="s">
        <v>3458</v>
      </c>
      <c r="H1882">
        <v>1</v>
      </c>
      <c r="I1882">
        <v>0</v>
      </c>
      <c r="J1882">
        <v>0</v>
      </c>
      <c r="K1882">
        <v>0</v>
      </c>
      <c r="L1882">
        <v>0</v>
      </c>
    </row>
    <row r="1883" spans="1:12" x14ac:dyDescent="0.3">
      <c r="A1883" t="s">
        <v>4973</v>
      </c>
      <c r="B1883" t="s">
        <v>3410</v>
      </c>
      <c r="C1883">
        <v>2020</v>
      </c>
      <c r="D1883" t="s">
        <v>3416</v>
      </c>
      <c r="E1883" t="s">
        <v>3458</v>
      </c>
      <c r="F1883">
        <v>246</v>
      </c>
      <c r="G1883" t="s">
        <v>3458</v>
      </c>
      <c r="H1883">
        <v>4</v>
      </c>
      <c r="I1883">
        <v>0</v>
      </c>
      <c r="J1883">
        <v>0</v>
      </c>
      <c r="K1883">
        <v>0</v>
      </c>
      <c r="L1883">
        <v>0.73</v>
      </c>
    </row>
    <row r="1884" spans="1:12" x14ac:dyDescent="0.3">
      <c r="A1884" t="s">
        <v>2212</v>
      </c>
      <c r="B1884" t="s">
        <v>3410</v>
      </c>
      <c r="C1884">
        <v>2020</v>
      </c>
      <c r="D1884" t="s">
        <v>3411</v>
      </c>
      <c r="E1884" t="s">
        <v>868</v>
      </c>
      <c r="F1884">
        <v>882</v>
      </c>
      <c r="G1884" t="s">
        <v>868</v>
      </c>
      <c r="H1884">
        <v>10</v>
      </c>
      <c r="I1884">
        <v>1.02</v>
      </c>
      <c r="J1884">
        <v>0</v>
      </c>
      <c r="K1884">
        <v>1.02</v>
      </c>
      <c r="L1884">
        <v>0.1</v>
      </c>
    </row>
    <row r="1885" spans="1:12" x14ac:dyDescent="0.3">
      <c r="A1885" t="s">
        <v>4974</v>
      </c>
      <c r="B1885" t="s">
        <v>3410</v>
      </c>
      <c r="C1885">
        <v>2020</v>
      </c>
      <c r="D1885" t="s">
        <v>3397</v>
      </c>
      <c r="E1885" t="s">
        <v>3447</v>
      </c>
      <c r="F1885">
        <v>180</v>
      </c>
      <c r="G1885" t="s">
        <v>3447</v>
      </c>
      <c r="H1885">
        <v>2</v>
      </c>
      <c r="I1885">
        <v>0</v>
      </c>
      <c r="J1885">
        <v>0</v>
      </c>
      <c r="K1885">
        <v>0</v>
      </c>
      <c r="L1885">
        <v>0</v>
      </c>
    </row>
    <row r="1886" spans="1:12" x14ac:dyDescent="0.3">
      <c r="A1886" t="s">
        <v>4975</v>
      </c>
      <c r="B1886" t="s">
        <v>3410</v>
      </c>
      <c r="C1886">
        <v>2020</v>
      </c>
      <c r="D1886" t="s">
        <v>3414</v>
      </c>
      <c r="E1886" t="s">
        <v>3420</v>
      </c>
      <c r="F1886">
        <v>531</v>
      </c>
      <c r="G1886" t="s">
        <v>3420</v>
      </c>
      <c r="H1886">
        <v>6</v>
      </c>
      <c r="I1886">
        <v>0.17</v>
      </c>
      <c r="J1886">
        <v>0</v>
      </c>
      <c r="K1886">
        <v>0.17</v>
      </c>
      <c r="L1886">
        <v>0.34</v>
      </c>
    </row>
    <row r="1887" spans="1:12" x14ac:dyDescent="0.3">
      <c r="A1887" t="s">
        <v>4976</v>
      </c>
      <c r="B1887" t="s">
        <v>3410</v>
      </c>
      <c r="C1887">
        <v>2020</v>
      </c>
      <c r="D1887" t="s">
        <v>3414</v>
      </c>
      <c r="E1887" t="s">
        <v>880</v>
      </c>
      <c r="F1887">
        <v>90</v>
      </c>
      <c r="G1887" t="s">
        <v>880</v>
      </c>
      <c r="H1887">
        <v>1</v>
      </c>
      <c r="I1887">
        <v>0</v>
      </c>
      <c r="J1887">
        <v>0</v>
      </c>
      <c r="K1887">
        <v>0</v>
      </c>
      <c r="L1887">
        <v>0</v>
      </c>
    </row>
    <row r="1888" spans="1:12" x14ac:dyDescent="0.3">
      <c r="A1888" t="s">
        <v>657</v>
      </c>
      <c r="B1888" t="s">
        <v>3410</v>
      </c>
      <c r="C1888">
        <v>2020</v>
      </c>
      <c r="D1888" t="s">
        <v>3416</v>
      </c>
      <c r="E1888" t="s">
        <v>883</v>
      </c>
      <c r="F1888">
        <v>246</v>
      </c>
      <c r="G1888" t="s">
        <v>883</v>
      </c>
      <c r="H1888">
        <v>3</v>
      </c>
      <c r="I1888">
        <v>1.46</v>
      </c>
      <c r="J1888">
        <v>1.46</v>
      </c>
      <c r="K1888">
        <v>0</v>
      </c>
      <c r="L1888">
        <v>0.37</v>
      </c>
    </row>
    <row r="1889" spans="1:12" x14ac:dyDescent="0.3">
      <c r="A1889" t="s">
        <v>4977</v>
      </c>
      <c r="B1889" t="s">
        <v>3410</v>
      </c>
      <c r="C1889">
        <v>2020</v>
      </c>
      <c r="D1889" t="s">
        <v>3414</v>
      </c>
      <c r="E1889" t="s">
        <v>886</v>
      </c>
      <c r="F1889">
        <v>0</v>
      </c>
      <c r="G1889" t="s">
        <v>886</v>
      </c>
      <c r="H1889">
        <v>0</v>
      </c>
      <c r="I1889">
        <v>0</v>
      </c>
      <c r="J1889">
        <v>0</v>
      </c>
      <c r="K1889">
        <v>0</v>
      </c>
      <c r="L1889">
        <v>0</v>
      </c>
    </row>
    <row r="1890" spans="1:12" x14ac:dyDescent="0.3">
      <c r="A1890" t="s">
        <v>1274</v>
      </c>
      <c r="B1890" t="s">
        <v>3410</v>
      </c>
      <c r="C1890">
        <v>2020</v>
      </c>
      <c r="D1890" t="s">
        <v>3397</v>
      </c>
      <c r="E1890" t="s">
        <v>869</v>
      </c>
      <c r="F1890">
        <v>810</v>
      </c>
      <c r="G1890" t="s">
        <v>869</v>
      </c>
      <c r="H1890">
        <v>9</v>
      </c>
      <c r="I1890">
        <v>0</v>
      </c>
      <c r="J1890">
        <v>0</v>
      </c>
      <c r="K1890">
        <v>0</v>
      </c>
      <c r="L1890">
        <v>0</v>
      </c>
    </row>
    <row r="1891" spans="1:12" x14ac:dyDescent="0.3">
      <c r="A1891" t="s">
        <v>4978</v>
      </c>
      <c r="B1891" t="s">
        <v>3410</v>
      </c>
      <c r="C1891">
        <v>2020</v>
      </c>
      <c r="D1891" t="s">
        <v>3414</v>
      </c>
      <c r="E1891" t="s">
        <v>890</v>
      </c>
      <c r="F1891">
        <v>180</v>
      </c>
      <c r="G1891" t="s">
        <v>890</v>
      </c>
      <c r="H1891">
        <v>2</v>
      </c>
      <c r="I1891">
        <v>0.5</v>
      </c>
      <c r="J1891">
        <v>0.5</v>
      </c>
      <c r="K1891">
        <v>0</v>
      </c>
      <c r="L1891">
        <v>0</v>
      </c>
    </row>
    <row r="1892" spans="1:12" x14ac:dyDescent="0.3">
      <c r="A1892" t="s">
        <v>1506</v>
      </c>
      <c r="B1892" t="s">
        <v>3410</v>
      </c>
      <c r="C1892">
        <v>2020</v>
      </c>
      <c r="D1892" t="s">
        <v>3416</v>
      </c>
      <c r="E1892" t="s">
        <v>867</v>
      </c>
      <c r="F1892">
        <v>630</v>
      </c>
      <c r="G1892" t="s">
        <v>867</v>
      </c>
      <c r="H1892">
        <v>8</v>
      </c>
      <c r="I1892">
        <v>0.14000000000000001</v>
      </c>
      <c r="J1892">
        <v>0</v>
      </c>
      <c r="K1892">
        <v>0.14000000000000001</v>
      </c>
      <c r="L1892">
        <v>0</v>
      </c>
    </row>
    <row r="1893" spans="1:12" x14ac:dyDescent="0.3">
      <c r="A1893" t="s">
        <v>4979</v>
      </c>
      <c r="B1893" t="s">
        <v>3410</v>
      </c>
      <c r="C1893">
        <v>2020</v>
      </c>
      <c r="D1893" t="s">
        <v>3416</v>
      </c>
      <c r="E1893" t="s">
        <v>876</v>
      </c>
      <c r="F1893">
        <v>69</v>
      </c>
      <c r="G1893" t="s">
        <v>876</v>
      </c>
      <c r="H1893">
        <v>1</v>
      </c>
      <c r="I1893">
        <v>0</v>
      </c>
      <c r="J1893">
        <v>0</v>
      </c>
      <c r="K1893">
        <v>0</v>
      </c>
      <c r="L1893">
        <v>0</v>
      </c>
    </row>
    <row r="1894" spans="1:12" x14ac:dyDescent="0.3">
      <c r="A1894" t="s">
        <v>4980</v>
      </c>
      <c r="B1894" t="s">
        <v>3410</v>
      </c>
      <c r="C1894">
        <v>2020</v>
      </c>
      <c r="D1894" t="s">
        <v>3397</v>
      </c>
      <c r="E1894" t="s">
        <v>3504</v>
      </c>
      <c r="F1894">
        <v>180</v>
      </c>
      <c r="G1894" t="s">
        <v>3504</v>
      </c>
      <c r="H1894">
        <v>2</v>
      </c>
      <c r="I1894">
        <v>0</v>
      </c>
      <c r="J1894">
        <v>0</v>
      </c>
      <c r="K1894">
        <v>0</v>
      </c>
      <c r="L1894">
        <v>0</v>
      </c>
    </row>
    <row r="1895" spans="1:12" x14ac:dyDescent="0.3">
      <c r="A1895" t="s">
        <v>4981</v>
      </c>
      <c r="B1895" t="s">
        <v>3410</v>
      </c>
      <c r="C1895">
        <v>2020</v>
      </c>
      <c r="D1895" t="s">
        <v>3397</v>
      </c>
      <c r="E1895" t="s">
        <v>863</v>
      </c>
      <c r="F1895">
        <v>0</v>
      </c>
      <c r="G1895" t="s">
        <v>877</v>
      </c>
      <c r="H1895">
        <v>0</v>
      </c>
      <c r="I1895">
        <v>0</v>
      </c>
      <c r="J1895">
        <v>0</v>
      </c>
      <c r="K1895">
        <v>0</v>
      </c>
      <c r="L1895">
        <v>0</v>
      </c>
    </row>
    <row r="1896" spans="1:12" x14ac:dyDescent="0.3">
      <c r="A1896" t="s">
        <v>3317</v>
      </c>
      <c r="B1896" t="s">
        <v>3410</v>
      </c>
      <c r="C1896">
        <v>2020</v>
      </c>
      <c r="D1896" t="s">
        <v>3414</v>
      </c>
      <c r="E1896" t="s">
        <v>868</v>
      </c>
      <c r="F1896">
        <v>31</v>
      </c>
      <c r="G1896" t="s">
        <v>868</v>
      </c>
      <c r="H1896">
        <v>1</v>
      </c>
      <c r="I1896">
        <v>0</v>
      </c>
      <c r="J1896">
        <v>0</v>
      </c>
      <c r="K1896">
        <v>0</v>
      </c>
      <c r="L1896">
        <v>0</v>
      </c>
    </row>
    <row r="1897" spans="1:12" x14ac:dyDescent="0.3">
      <c r="A1897" t="s">
        <v>1491</v>
      </c>
      <c r="B1897" t="s">
        <v>3410</v>
      </c>
      <c r="C1897">
        <v>2020</v>
      </c>
      <c r="D1897" t="s">
        <v>3416</v>
      </c>
      <c r="E1897" t="s">
        <v>889</v>
      </c>
      <c r="F1897">
        <v>163</v>
      </c>
      <c r="G1897" t="s">
        <v>889</v>
      </c>
      <c r="H1897">
        <v>7</v>
      </c>
      <c r="I1897">
        <v>0.55000000000000004</v>
      </c>
      <c r="J1897">
        <v>0.55000000000000004</v>
      </c>
      <c r="K1897">
        <v>0</v>
      </c>
      <c r="L1897">
        <v>0</v>
      </c>
    </row>
    <row r="1898" spans="1:12" x14ac:dyDescent="0.3">
      <c r="A1898" t="s">
        <v>1785</v>
      </c>
      <c r="B1898" t="s">
        <v>3410</v>
      </c>
      <c r="C1898">
        <v>2020</v>
      </c>
      <c r="D1898" t="s">
        <v>3414</v>
      </c>
      <c r="E1898" t="s">
        <v>869</v>
      </c>
      <c r="F1898">
        <v>360</v>
      </c>
      <c r="G1898" t="s">
        <v>869</v>
      </c>
      <c r="H1898">
        <v>4</v>
      </c>
      <c r="I1898">
        <v>0.25</v>
      </c>
      <c r="J1898">
        <v>0</v>
      </c>
      <c r="K1898">
        <v>0.25</v>
      </c>
      <c r="L1898">
        <v>0</v>
      </c>
    </row>
    <row r="1899" spans="1:12" x14ac:dyDescent="0.3">
      <c r="A1899" t="s">
        <v>4982</v>
      </c>
      <c r="B1899" t="s">
        <v>3410</v>
      </c>
      <c r="C1899">
        <v>2020</v>
      </c>
      <c r="D1899" t="s">
        <v>3397</v>
      </c>
      <c r="E1899" t="s">
        <v>3458</v>
      </c>
      <c r="F1899">
        <v>360</v>
      </c>
      <c r="G1899" t="s">
        <v>3458</v>
      </c>
      <c r="H1899">
        <v>4</v>
      </c>
      <c r="I1899">
        <v>0</v>
      </c>
      <c r="J1899">
        <v>0</v>
      </c>
      <c r="K1899">
        <v>0</v>
      </c>
      <c r="L1899">
        <v>0.25</v>
      </c>
    </row>
    <row r="1900" spans="1:12" x14ac:dyDescent="0.3">
      <c r="A1900" t="s">
        <v>1967</v>
      </c>
      <c r="B1900" t="s">
        <v>3410</v>
      </c>
      <c r="C1900">
        <v>2020</v>
      </c>
      <c r="D1900" t="s">
        <v>3414</v>
      </c>
      <c r="E1900" t="s">
        <v>869</v>
      </c>
      <c r="F1900">
        <v>439</v>
      </c>
      <c r="G1900" t="s">
        <v>869</v>
      </c>
      <c r="H1900">
        <v>7</v>
      </c>
      <c r="I1900">
        <v>0.21</v>
      </c>
      <c r="J1900">
        <v>0</v>
      </c>
      <c r="K1900">
        <v>0.21</v>
      </c>
      <c r="L1900">
        <v>0.21</v>
      </c>
    </row>
    <row r="1901" spans="1:12" x14ac:dyDescent="0.3">
      <c r="A1901" t="s">
        <v>1012</v>
      </c>
      <c r="B1901" t="s">
        <v>3410</v>
      </c>
      <c r="C1901">
        <v>2020</v>
      </c>
      <c r="D1901" t="s">
        <v>3411</v>
      </c>
      <c r="E1901" t="s">
        <v>869</v>
      </c>
      <c r="F1901">
        <v>602</v>
      </c>
      <c r="G1901" t="s">
        <v>869</v>
      </c>
      <c r="H1901">
        <v>7</v>
      </c>
      <c r="I1901">
        <v>0.3</v>
      </c>
      <c r="J1901">
        <v>0.15</v>
      </c>
      <c r="K1901">
        <v>0.15</v>
      </c>
      <c r="L1901">
        <v>0</v>
      </c>
    </row>
    <row r="1902" spans="1:12" x14ac:dyDescent="0.3">
      <c r="A1902" t="s">
        <v>4983</v>
      </c>
      <c r="B1902" t="s">
        <v>3410</v>
      </c>
      <c r="C1902">
        <v>2020</v>
      </c>
      <c r="D1902" t="s">
        <v>3414</v>
      </c>
      <c r="E1902" t="s">
        <v>3483</v>
      </c>
      <c r="F1902">
        <v>685</v>
      </c>
      <c r="G1902" t="s">
        <v>3483</v>
      </c>
      <c r="H1902">
        <v>9</v>
      </c>
      <c r="I1902">
        <v>0.79</v>
      </c>
      <c r="J1902">
        <v>0.39</v>
      </c>
      <c r="K1902">
        <v>0.39</v>
      </c>
      <c r="L1902">
        <v>0.26</v>
      </c>
    </row>
    <row r="1903" spans="1:12" x14ac:dyDescent="0.3">
      <c r="A1903" t="s">
        <v>2691</v>
      </c>
      <c r="B1903" t="s">
        <v>3410</v>
      </c>
      <c r="C1903">
        <v>2020</v>
      </c>
      <c r="D1903" t="s">
        <v>3416</v>
      </c>
      <c r="E1903" t="s">
        <v>3476</v>
      </c>
      <c r="F1903">
        <v>188</v>
      </c>
      <c r="G1903" t="s">
        <v>3476</v>
      </c>
      <c r="H1903">
        <v>4</v>
      </c>
      <c r="I1903">
        <v>0</v>
      </c>
      <c r="J1903">
        <v>0</v>
      </c>
      <c r="K1903">
        <v>0</v>
      </c>
      <c r="L1903">
        <v>0.48</v>
      </c>
    </row>
    <row r="1904" spans="1:12" x14ac:dyDescent="0.3">
      <c r="A1904" t="s">
        <v>4984</v>
      </c>
      <c r="B1904" t="s">
        <v>3410</v>
      </c>
      <c r="C1904">
        <v>2020</v>
      </c>
      <c r="D1904" t="s">
        <v>3414</v>
      </c>
      <c r="E1904" t="s">
        <v>3467</v>
      </c>
      <c r="F1904">
        <v>90</v>
      </c>
      <c r="G1904" t="s">
        <v>3467</v>
      </c>
      <c r="H1904">
        <v>1</v>
      </c>
      <c r="I1904">
        <v>0</v>
      </c>
      <c r="J1904">
        <v>0</v>
      </c>
      <c r="K1904">
        <v>0</v>
      </c>
      <c r="L1904">
        <v>0</v>
      </c>
    </row>
    <row r="1905" spans="1:12" x14ac:dyDescent="0.3">
      <c r="A1905" t="s">
        <v>4985</v>
      </c>
      <c r="B1905" t="s">
        <v>3410</v>
      </c>
      <c r="C1905">
        <v>2020</v>
      </c>
      <c r="D1905" t="s">
        <v>3397</v>
      </c>
      <c r="E1905" t="s">
        <v>3467</v>
      </c>
      <c r="F1905">
        <v>0</v>
      </c>
      <c r="G1905" t="s">
        <v>3467</v>
      </c>
      <c r="H1905">
        <v>0</v>
      </c>
      <c r="I1905">
        <v>0</v>
      </c>
      <c r="J1905">
        <v>0</v>
      </c>
      <c r="K1905">
        <v>0</v>
      </c>
      <c r="L1905">
        <v>0</v>
      </c>
    </row>
    <row r="1906" spans="1:12" x14ac:dyDescent="0.3">
      <c r="A1906" t="s">
        <v>4986</v>
      </c>
      <c r="B1906" t="s">
        <v>3410</v>
      </c>
      <c r="C1906">
        <v>2020</v>
      </c>
      <c r="D1906" t="s">
        <v>3411</v>
      </c>
      <c r="E1906" t="s">
        <v>3427</v>
      </c>
      <c r="F1906">
        <v>89</v>
      </c>
      <c r="G1906" t="s">
        <v>3427</v>
      </c>
      <c r="H1906">
        <v>1</v>
      </c>
      <c r="I1906">
        <v>2.02</v>
      </c>
      <c r="J1906">
        <v>1.01</v>
      </c>
      <c r="K1906">
        <v>1.01</v>
      </c>
      <c r="L1906">
        <v>0</v>
      </c>
    </row>
    <row r="1907" spans="1:12" x14ac:dyDescent="0.3">
      <c r="A1907" t="s">
        <v>3362</v>
      </c>
      <c r="B1907" t="s">
        <v>3410</v>
      </c>
      <c r="C1907">
        <v>2020</v>
      </c>
      <c r="D1907" t="s">
        <v>3416</v>
      </c>
      <c r="E1907" t="s">
        <v>868</v>
      </c>
      <c r="F1907">
        <v>563</v>
      </c>
      <c r="G1907" t="s">
        <v>868</v>
      </c>
      <c r="H1907">
        <v>7</v>
      </c>
      <c r="I1907">
        <v>0</v>
      </c>
      <c r="J1907">
        <v>0</v>
      </c>
      <c r="K1907">
        <v>0</v>
      </c>
      <c r="L1907">
        <v>0.48</v>
      </c>
    </row>
    <row r="1908" spans="1:12" x14ac:dyDescent="0.3">
      <c r="A1908" t="s">
        <v>4987</v>
      </c>
      <c r="B1908" t="s">
        <v>3410</v>
      </c>
      <c r="C1908">
        <v>2020</v>
      </c>
      <c r="D1908" t="s">
        <v>3414</v>
      </c>
      <c r="E1908" t="s">
        <v>864</v>
      </c>
      <c r="F1908">
        <v>0</v>
      </c>
      <c r="G1908" t="s">
        <v>864</v>
      </c>
      <c r="H1908">
        <v>0</v>
      </c>
      <c r="I1908">
        <v>0</v>
      </c>
      <c r="J1908">
        <v>0</v>
      </c>
      <c r="K1908">
        <v>0</v>
      </c>
      <c r="L1908">
        <v>0</v>
      </c>
    </row>
    <row r="1909" spans="1:12" x14ac:dyDescent="0.3">
      <c r="A1909" t="s">
        <v>502</v>
      </c>
      <c r="B1909" t="s">
        <v>3410</v>
      </c>
      <c r="C1909">
        <v>2020</v>
      </c>
      <c r="D1909" t="s">
        <v>3411</v>
      </c>
      <c r="E1909" t="s">
        <v>890</v>
      </c>
      <c r="F1909">
        <v>245</v>
      </c>
      <c r="G1909" t="s">
        <v>890</v>
      </c>
      <c r="H1909">
        <v>5</v>
      </c>
      <c r="I1909">
        <v>0.73</v>
      </c>
      <c r="J1909">
        <v>0</v>
      </c>
      <c r="K1909">
        <v>0.73</v>
      </c>
      <c r="L1909">
        <v>0</v>
      </c>
    </row>
    <row r="1910" spans="1:12" x14ac:dyDescent="0.3">
      <c r="A1910" t="s">
        <v>613</v>
      </c>
      <c r="B1910" t="s">
        <v>3410</v>
      </c>
      <c r="C1910">
        <v>2020</v>
      </c>
      <c r="D1910" t="s">
        <v>3414</v>
      </c>
      <c r="E1910" t="s">
        <v>869</v>
      </c>
      <c r="F1910">
        <v>450</v>
      </c>
      <c r="G1910" t="s">
        <v>869</v>
      </c>
      <c r="H1910">
        <v>5</v>
      </c>
      <c r="I1910">
        <v>0.8</v>
      </c>
      <c r="J1910">
        <v>0.4</v>
      </c>
      <c r="K1910">
        <v>0.4</v>
      </c>
      <c r="L1910">
        <v>0</v>
      </c>
    </row>
    <row r="1911" spans="1:12" x14ac:dyDescent="0.3">
      <c r="A1911" t="s">
        <v>4988</v>
      </c>
      <c r="B1911" t="s">
        <v>3410</v>
      </c>
      <c r="C1911">
        <v>2020</v>
      </c>
      <c r="D1911" t="s">
        <v>3416</v>
      </c>
      <c r="E1911" t="s">
        <v>3420</v>
      </c>
      <c r="F1911">
        <v>0</v>
      </c>
      <c r="G1911" t="s">
        <v>3420</v>
      </c>
      <c r="H1911">
        <v>0</v>
      </c>
      <c r="I1911">
        <v>0</v>
      </c>
      <c r="J1911">
        <v>0</v>
      </c>
      <c r="K1911">
        <v>0</v>
      </c>
      <c r="L1911">
        <v>0</v>
      </c>
    </row>
    <row r="1912" spans="1:12" x14ac:dyDescent="0.3">
      <c r="A1912" t="s">
        <v>4989</v>
      </c>
      <c r="B1912" t="s">
        <v>3410</v>
      </c>
      <c r="C1912">
        <v>2020</v>
      </c>
      <c r="D1912" t="s">
        <v>3414</v>
      </c>
      <c r="E1912" t="s">
        <v>878</v>
      </c>
      <c r="F1912">
        <v>437</v>
      </c>
      <c r="G1912" t="s">
        <v>878</v>
      </c>
      <c r="H1912">
        <v>5</v>
      </c>
      <c r="I1912">
        <v>0</v>
      </c>
      <c r="J1912">
        <v>0</v>
      </c>
      <c r="K1912">
        <v>0</v>
      </c>
      <c r="L1912">
        <v>0.21</v>
      </c>
    </row>
    <row r="1913" spans="1:12" x14ac:dyDescent="0.3">
      <c r="A1913" t="s">
        <v>138</v>
      </c>
      <c r="B1913" t="s">
        <v>3410</v>
      </c>
      <c r="C1913">
        <v>2020</v>
      </c>
      <c r="D1913" t="s">
        <v>3414</v>
      </c>
      <c r="E1913" t="s">
        <v>869</v>
      </c>
      <c r="F1913">
        <v>900</v>
      </c>
      <c r="G1913" t="s">
        <v>869</v>
      </c>
      <c r="H1913">
        <v>10</v>
      </c>
      <c r="I1913">
        <v>0.2</v>
      </c>
      <c r="J1913">
        <v>0</v>
      </c>
      <c r="K1913">
        <v>0.2</v>
      </c>
      <c r="L1913">
        <v>0</v>
      </c>
    </row>
    <row r="1914" spans="1:12" x14ac:dyDescent="0.3">
      <c r="A1914" t="s">
        <v>4990</v>
      </c>
      <c r="B1914" t="s">
        <v>3410</v>
      </c>
      <c r="C1914">
        <v>2020</v>
      </c>
      <c r="D1914" t="s">
        <v>3416</v>
      </c>
      <c r="E1914" t="s">
        <v>3478</v>
      </c>
      <c r="F1914">
        <v>429</v>
      </c>
      <c r="G1914" t="s">
        <v>3478</v>
      </c>
      <c r="H1914">
        <v>6</v>
      </c>
      <c r="I1914">
        <v>0.63</v>
      </c>
      <c r="J1914">
        <v>0.42</v>
      </c>
      <c r="K1914">
        <v>0.21</v>
      </c>
      <c r="L1914">
        <v>0</v>
      </c>
    </row>
    <row r="1915" spans="1:12" x14ac:dyDescent="0.3">
      <c r="A1915" t="s">
        <v>4991</v>
      </c>
      <c r="B1915" t="s">
        <v>3410</v>
      </c>
      <c r="C1915">
        <v>2020</v>
      </c>
      <c r="D1915" t="s">
        <v>3411</v>
      </c>
      <c r="E1915" t="s">
        <v>3420</v>
      </c>
      <c r="F1915">
        <v>133</v>
      </c>
      <c r="G1915" t="s">
        <v>3420</v>
      </c>
      <c r="H1915">
        <v>4</v>
      </c>
      <c r="I1915">
        <v>0</v>
      </c>
      <c r="J1915">
        <v>0</v>
      </c>
      <c r="K1915">
        <v>0</v>
      </c>
      <c r="L1915">
        <v>0</v>
      </c>
    </row>
    <row r="1916" spans="1:12" x14ac:dyDescent="0.3">
      <c r="A1916" t="s">
        <v>516</v>
      </c>
      <c r="B1916" t="s">
        <v>3410</v>
      </c>
      <c r="C1916">
        <v>2020</v>
      </c>
      <c r="D1916" t="s">
        <v>3416</v>
      </c>
      <c r="E1916" t="s">
        <v>893</v>
      </c>
      <c r="F1916">
        <v>0</v>
      </c>
      <c r="G1916" t="s">
        <v>893</v>
      </c>
      <c r="H1916">
        <v>0</v>
      </c>
      <c r="I1916">
        <v>0</v>
      </c>
      <c r="J1916">
        <v>0</v>
      </c>
      <c r="K1916">
        <v>0</v>
      </c>
      <c r="L1916">
        <v>0</v>
      </c>
    </row>
    <row r="1917" spans="1:12" x14ac:dyDescent="0.3">
      <c r="A1917" t="s">
        <v>4992</v>
      </c>
      <c r="B1917" t="s">
        <v>3410</v>
      </c>
      <c r="C1917">
        <v>2020</v>
      </c>
      <c r="D1917" t="s">
        <v>3414</v>
      </c>
      <c r="E1917" t="s">
        <v>3415</v>
      </c>
      <c r="F1917">
        <v>84</v>
      </c>
      <c r="G1917" t="s">
        <v>3415</v>
      </c>
      <c r="H1917">
        <v>3</v>
      </c>
      <c r="I1917">
        <v>0</v>
      </c>
      <c r="J1917">
        <v>0</v>
      </c>
      <c r="K1917">
        <v>0</v>
      </c>
      <c r="L1917">
        <v>0</v>
      </c>
    </row>
    <row r="1918" spans="1:12" x14ac:dyDescent="0.3">
      <c r="A1918" t="s">
        <v>82</v>
      </c>
      <c r="B1918" t="s">
        <v>3410</v>
      </c>
      <c r="C1918">
        <v>2020</v>
      </c>
      <c r="D1918" t="s">
        <v>3397</v>
      </c>
      <c r="E1918" t="s">
        <v>877</v>
      </c>
      <c r="F1918">
        <v>0</v>
      </c>
      <c r="G1918" t="s">
        <v>877</v>
      </c>
      <c r="H1918">
        <v>0</v>
      </c>
      <c r="I1918">
        <v>0</v>
      </c>
      <c r="J1918">
        <v>0</v>
      </c>
      <c r="K1918">
        <v>0</v>
      </c>
      <c r="L1918">
        <v>0</v>
      </c>
    </row>
    <row r="1919" spans="1:12" x14ac:dyDescent="0.3">
      <c r="A1919" t="s">
        <v>4993</v>
      </c>
      <c r="B1919" t="s">
        <v>3410</v>
      </c>
      <c r="C1919">
        <v>2020</v>
      </c>
      <c r="D1919" t="s">
        <v>3416</v>
      </c>
      <c r="E1919" t="s">
        <v>863</v>
      </c>
      <c r="F1919">
        <v>169</v>
      </c>
      <c r="G1919" t="s">
        <v>863</v>
      </c>
      <c r="H1919">
        <v>2</v>
      </c>
      <c r="I1919">
        <v>0</v>
      </c>
      <c r="J1919">
        <v>0</v>
      </c>
      <c r="K1919">
        <v>0</v>
      </c>
      <c r="L1919">
        <v>0</v>
      </c>
    </row>
    <row r="1920" spans="1:12" x14ac:dyDescent="0.3">
      <c r="A1920" t="s">
        <v>3046</v>
      </c>
      <c r="B1920" t="s">
        <v>3410</v>
      </c>
      <c r="C1920">
        <v>2020</v>
      </c>
      <c r="D1920" t="s">
        <v>3414</v>
      </c>
      <c r="E1920" t="s">
        <v>863</v>
      </c>
      <c r="F1920">
        <v>360</v>
      </c>
      <c r="G1920" t="s">
        <v>863</v>
      </c>
      <c r="H1920">
        <v>4</v>
      </c>
      <c r="I1920">
        <v>0</v>
      </c>
      <c r="J1920">
        <v>0</v>
      </c>
      <c r="K1920">
        <v>0</v>
      </c>
      <c r="L1920">
        <v>0.25</v>
      </c>
    </row>
    <row r="1921" spans="1:12" x14ac:dyDescent="0.3">
      <c r="A1921" t="s">
        <v>4994</v>
      </c>
      <c r="B1921" t="s">
        <v>3410</v>
      </c>
      <c r="C1921">
        <v>2020</v>
      </c>
      <c r="D1921" t="s">
        <v>3414</v>
      </c>
      <c r="E1921" t="s">
        <v>894</v>
      </c>
      <c r="F1921">
        <v>90</v>
      </c>
      <c r="G1921" t="s">
        <v>894</v>
      </c>
      <c r="H1921">
        <v>1</v>
      </c>
      <c r="I1921">
        <v>0</v>
      </c>
      <c r="J1921">
        <v>0</v>
      </c>
      <c r="K1921">
        <v>0</v>
      </c>
      <c r="L1921">
        <v>0</v>
      </c>
    </row>
    <row r="1922" spans="1:12" x14ac:dyDescent="0.3">
      <c r="A1922" t="s">
        <v>4995</v>
      </c>
      <c r="B1922" t="s">
        <v>3410</v>
      </c>
      <c r="C1922">
        <v>2020</v>
      </c>
      <c r="D1922" t="s">
        <v>3414</v>
      </c>
      <c r="E1922" t="s">
        <v>880</v>
      </c>
      <c r="F1922">
        <v>90</v>
      </c>
      <c r="G1922" t="s">
        <v>880</v>
      </c>
      <c r="H1922">
        <v>1</v>
      </c>
      <c r="I1922">
        <v>0</v>
      </c>
      <c r="J1922">
        <v>0</v>
      </c>
      <c r="K1922">
        <v>0</v>
      </c>
      <c r="L1922">
        <v>0</v>
      </c>
    </row>
    <row r="1923" spans="1:12" x14ac:dyDescent="0.3">
      <c r="A1923" t="s">
        <v>4996</v>
      </c>
      <c r="B1923" t="s">
        <v>3410</v>
      </c>
      <c r="C1923">
        <v>2020</v>
      </c>
      <c r="D1923" t="s">
        <v>3397</v>
      </c>
      <c r="E1923" t="s">
        <v>880</v>
      </c>
      <c r="F1923">
        <v>0</v>
      </c>
      <c r="G1923" t="s">
        <v>880</v>
      </c>
      <c r="H1923">
        <v>0</v>
      </c>
      <c r="I1923">
        <v>0</v>
      </c>
      <c r="J1923">
        <v>0</v>
      </c>
      <c r="K1923">
        <v>0</v>
      </c>
      <c r="L1923">
        <v>0</v>
      </c>
    </row>
    <row r="1924" spans="1:12" x14ac:dyDescent="0.3">
      <c r="A1924" t="s">
        <v>4997</v>
      </c>
      <c r="B1924" t="s">
        <v>3410</v>
      </c>
      <c r="C1924">
        <v>2020</v>
      </c>
      <c r="D1924" t="s">
        <v>3416</v>
      </c>
      <c r="E1924" t="s">
        <v>880</v>
      </c>
      <c r="F1924">
        <v>720</v>
      </c>
      <c r="G1924" t="s">
        <v>880</v>
      </c>
      <c r="H1924">
        <v>8</v>
      </c>
      <c r="I1924">
        <v>0.13</v>
      </c>
      <c r="J1924">
        <v>0</v>
      </c>
      <c r="K1924">
        <v>0.13</v>
      </c>
      <c r="L1924">
        <v>0.25</v>
      </c>
    </row>
    <row r="1925" spans="1:12" x14ac:dyDescent="0.3">
      <c r="A1925" t="s">
        <v>4998</v>
      </c>
      <c r="B1925" t="s">
        <v>3410</v>
      </c>
      <c r="C1925">
        <v>2020</v>
      </c>
      <c r="D1925" t="s">
        <v>3411</v>
      </c>
      <c r="E1925" t="s">
        <v>894</v>
      </c>
      <c r="F1925">
        <v>0</v>
      </c>
      <c r="G1925" t="s">
        <v>894</v>
      </c>
      <c r="H1925">
        <v>0</v>
      </c>
      <c r="I1925">
        <v>0</v>
      </c>
      <c r="J1925">
        <v>0</v>
      </c>
      <c r="K1925">
        <v>0</v>
      </c>
      <c r="L1925">
        <v>0</v>
      </c>
    </row>
    <row r="1926" spans="1:12" x14ac:dyDescent="0.3">
      <c r="A1926" t="s">
        <v>4999</v>
      </c>
      <c r="B1926" t="s">
        <v>3410</v>
      </c>
      <c r="C1926">
        <v>2020</v>
      </c>
      <c r="D1926" t="s">
        <v>3397</v>
      </c>
      <c r="E1926" t="s">
        <v>3530</v>
      </c>
      <c r="F1926">
        <v>0</v>
      </c>
      <c r="G1926" t="s">
        <v>3530</v>
      </c>
      <c r="H1926">
        <v>0</v>
      </c>
      <c r="I1926">
        <v>0</v>
      </c>
      <c r="J1926">
        <v>0</v>
      </c>
      <c r="K1926">
        <v>0</v>
      </c>
      <c r="L1926">
        <v>0</v>
      </c>
    </row>
    <row r="1927" spans="1:12" x14ac:dyDescent="0.3">
      <c r="A1927" t="s">
        <v>5000</v>
      </c>
      <c r="B1927" t="s">
        <v>3410</v>
      </c>
      <c r="C1927">
        <v>2020</v>
      </c>
      <c r="D1927" t="s">
        <v>3397</v>
      </c>
      <c r="E1927" t="s">
        <v>880</v>
      </c>
      <c r="F1927">
        <v>540</v>
      </c>
      <c r="G1927" t="s">
        <v>880</v>
      </c>
      <c r="H1927">
        <v>6</v>
      </c>
      <c r="I1927">
        <v>0</v>
      </c>
      <c r="J1927">
        <v>0</v>
      </c>
      <c r="K1927">
        <v>0</v>
      </c>
      <c r="L1927">
        <v>0</v>
      </c>
    </row>
    <row r="1928" spans="1:12" x14ac:dyDescent="0.3">
      <c r="A1928" t="s">
        <v>5001</v>
      </c>
      <c r="B1928" t="s">
        <v>3410</v>
      </c>
      <c r="C1928">
        <v>2020</v>
      </c>
      <c r="D1928" t="s">
        <v>3414</v>
      </c>
      <c r="E1928" t="s">
        <v>886</v>
      </c>
      <c r="F1928">
        <v>765</v>
      </c>
      <c r="G1928" t="s">
        <v>886</v>
      </c>
      <c r="H1928">
        <v>9</v>
      </c>
      <c r="I1928">
        <v>0.12</v>
      </c>
      <c r="J1928">
        <v>0.12</v>
      </c>
      <c r="K1928">
        <v>0</v>
      </c>
      <c r="L1928">
        <v>0.24</v>
      </c>
    </row>
    <row r="1929" spans="1:12" x14ac:dyDescent="0.3">
      <c r="A1929" t="s">
        <v>5002</v>
      </c>
      <c r="B1929" t="s">
        <v>3410</v>
      </c>
      <c r="C1929">
        <v>2020</v>
      </c>
      <c r="D1929" t="s">
        <v>3411</v>
      </c>
      <c r="E1929" t="s">
        <v>3536</v>
      </c>
      <c r="F1929">
        <v>25</v>
      </c>
      <c r="G1929" t="s">
        <v>3536</v>
      </c>
      <c r="H1929">
        <v>2</v>
      </c>
      <c r="I1929">
        <v>0</v>
      </c>
      <c r="J1929">
        <v>0</v>
      </c>
      <c r="K1929">
        <v>0</v>
      </c>
      <c r="L1929">
        <v>0</v>
      </c>
    </row>
    <row r="1930" spans="1:12" x14ac:dyDescent="0.3">
      <c r="A1930" t="s">
        <v>1224</v>
      </c>
      <c r="B1930" t="s">
        <v>3410</v>
      </c>
      <c r="C1930">
        <v>2020</v>
      </c>
      <c r="D1930" t="s">
        <v>3416</v>
      </c>
      <c r="E1930" t="s">
        <v>890</v>
      </c>
      <c r="F1930">
        <v>450</v>
      </c>
      <c r="G1930" t="s">
        <v>890</v>
      </c>
      <c r="H1930">
        <v>5</v>
      </c>
      <c r="I1930">
        <v>1</v>
      </c>
      <c r="J1930">
        <v>0.4</v>
      </c>
      <c r="K1930">
        <v>0.6</v>
      </c>
      <c r="L1930">
        <v>0</v>
      </c>
    </row>
    <row r="1931" spans="1:12" x14ac:dyDescent="0.3">
      <c r="A1931" t="s">
        <v>5003</v>
      </c>
      <c r="B1931" t="s">
        <v>3410</v>
      </c>
      <c r="C1931">
        <v>2020</v>
      </c>
      <c r="D1931" t="s">
        <v>3414</v>
      </c>
      <c r="E1931" t="s">
        <v>3441</v>
      </c>
      <c r="F1931">
        <v>205</v>
      </c>
      <c r="G1931" t="s">
        <v>3442</v>
      </c>
      <c r="H1931">
        <v>3</v>
      </c>
      <c r="I1931">
        <v>0</v>
      </c>
      <c r="J1931">
        <v>0</v>
      </c>
      <c r="K1931">
        <v>0</v>
      </c>
      <c r="L1931">
        <v>0</v>
      </c>
    </row>
    <row r="1932" spans="1:12" x14ac:dyDescent="0.3">
      <c r="A1932" t="s">
        <v>5004</v>
      </c>
      <c r="B1932" t="s">
        <v>3410</v>
      </c>
      <c r="C1932">
        <v>2020</v>
      </c>
      <c r="D1932" t="s">
        <v>3416</v>
      </c>
      <c r="E1932" t="s">
        <v>874</v>
      </c>
      <c r="F1932">
        <v>0</v>
      </c>
      <c r="G1932" t="s">
        <v>874</v>
      </c>
      <c r="H1932">
        <v>0</v>
      </c>
      <c r="I1932">
        <v>0</v>
      </c>
      <c r="J1932">
        <v>0</v>
      </c>
      <c r="K1932">
        <v>0</v>
      </c>
      <c r="L1932">
        <v>0</v>
      </c>
    </row>
    <row r="1933" spans="1:12" x14ac:dyDescent="0.3">
      <c r="A1933" t="s">
        <v>5005</v>
      </c>
      <c r="B1933" t="s">
        <v>3410</v>
      </c>
      <c r="C1933">
        <v>2020</v>
      </c>
      <c r="D1933" t="s">
        <v>3414</v>
      </c>
      <c r="E1933" t="s">
        <v>3509</v>
      </c>
      <c r="F1933">
        <v>360</v>
      </c>
      <c r="G1933" t="s">
        <v>3509</v>
      </c>
      <c r="H1933">
        <v>4</v>
      </c>
      <c r="I1933">
        <v>0.25</v>
      </c>
      <c r="J1933">
        <v>0</v>
      </c>
      <c r="K1933">
        <v>0.25</v>
      </c>
      <c r="L1933">
        <v>0</v>
      </c>
    </row>
    <row r="1934" spans="1:12" x14ac:dyDescent="0.3">
      <c r="A1934" t="s">
        <v>5006</v>
      </c>
      <c r="B1934" t="s">
        <v>3410</v>
      </c>
      <c r="C1934">
        <v>2020</v>
      </c>
      <c r="D1934" t="s">
        <v>3416</v>
      </c>
      <c r="E1934" t="s">
        <v>3666</v>
      </c>
      <c r="F1934">
        <v>353</v>
      </c>
      <c r="G1934" t="s">
        <v>3666</v>
      </c>
      <c r="H1934">
        <v>5</v>
      </c>
      <c r="I1934">
        <v>0.25</v>
      </c>
      <c r="J1934">
        <v>0</v>
      </c>
      <c r="K1934">
        <v>0.25</v>
      </c>
      <c r="L1934">
        <v>0.25</v>
      </c>
    </row>
    <row r="1935" spans="1:12" x14ac:dyDescent="0.3">
      <c r="A1935" t="s">
        <v>327</v>
      </c>
      <c r="B1935" t="s">
        <v>3410</v>
      </c>
      <c r="C1935">
        <v>2020</v>
      </c>
      <c r="D1935" t="s">
        <v>3414</v>
      </c>
      <c r="E1935" t="s">
        <v>877</v>
      </c>
      <c r="F1935">
        <v>264</v>
      </c>
      <c r="G1935" t="s">
        <v>877</v>
      </c>
      <c r="H1935">
        <v>3</v>
      </c>
      <c r="I1935">
        <v>0</v>
      </c>
      <c r="J1935">
        <v>0</v>
      </c>
      <c r="K1935">
        <v>0</v>
      </c>
      <c r="L1935">
        <v>0</v>
      </c>
    </row>
    <row r="1936" spans="1:12" x14ac:dyDescent="0.3">
      <c r="A1936" t="s">
        <v>5007</v>
      </c>
      <c r="B1936" t="s">
        <v>3410</v>
      </c>
      <c r="C1936">
        <v>2020</v>
      </c>
      <c r="D1936" t="s">
        <v>3397</v>
      </c>
      <c r="E1936" t="s">
        <v>3415</v>
      </c>
      <c r="F1936">
        <v>0</v>
      </c>
      <c r="G1936" t="s">
        <v>3415</v>
      </c>
      <c r="H1936">
        <v>0</v>
      </c>
      <c r="I1936">
        <v>0</v>
      </c>
      <c r="J1936">
        <v>0</v>
      </c>
      <c r="K1936">
        <v>0</v>
      </c>
      <c r="L1936">
        <v>0</v>
      </c>
    </row>
    <row r="1937" spans="1:12" x14ac:dyDescent="0.3">
      <c r="A1937" t="s">
        <v>5008</v>
      </c>
      <c r="B1937" t="s">
        <v>3410</v>
      </c>
      <c r="C1937">
        <v>2020</v>
      </c>
      <c r="D1937" t="s">
        <v>3416</v>
      </c>
      <c r="E1937" t="s">
        <v>3527</v>
      </c>
      <c r="F1937">
        <v>27</v>
      </c>
      <c r="G1937" t="s">
        <v>3527</v>
      </c>
      <c r="H1937">
        <v>1</v>
      </c>
      <c r="I1937">
        <v>0</v>
      </c>
      <c r="J1937">
        <v>0</v>
      </c>
      <c r="K1937">
        <v>0</v>
      </c>
      <c r="L1937">
        <v>0</v>
      </c>
    </row>
    <row r="1938" spans="1:12" x14ac:dyDescent="0.3">
      <c r="A1938" t="s">
        <v>5009</v>
      </c>
      <c r="B1938" t="s">
        <v>3410</v>
      </c>
      <c r="C1938">
        <v>2020</v>
      </c>
      <c r="D1938" t="s">
        <v>3411</v>
      </c>
      <c r="E1938" t="s">
        <v>3412</v>
      </c>
      <c r="F1938">
        <v>0</v>
      </c>
      <c r="G1938" t="s">
        <v>3412</v>
      </c>
      <c r="H1938">
        <v>0</v>
      </c>
      <c r="I1938">
        <v>0</v>
      </c>
      <c r="J1938">
        <v>0</v>
      </c>
      <c r="K1938">
        <v>0</v>
      </c>
      <c r="L1938">
        <v>0</v>
      </c>
    </row>
    <row r="1939" spans="1:12" x14ac:dyDescent="0.3">
      <c r="A1939" t="s">
        <v>5010</v>
      </c>
      <c r="B1939" t="s">
        <v>3410</v>
      </c>
      <c r="C1939">
        <v>2020</v>
      </c>
      <c r="D1939" t="s">
        <v>3411</v>
      </c>
      <c r="E1939" t="s">
        <v>3478</v>
      </c>
      <c r="F1939">
        <v>19</v>
      </c>
      <c r="G1939" t="s">
        <v>3478</v>
      </c>
      <c r="H1939">
        <v>2</v>
      </c>
      <c r="I1939">
        <v>0</v>
      </c>
      <c r="J1939">
        <v>0</v>
      </c>
      <c r="K1939">
        <v>0</v>
      </c>
      <c r="L1939">
        <v>4.74</v>
      </c>
    </row>
    <row r="1940" spans="1:12" x14ac:dyDescent="0.3">
      <c r="A1940" t="s">
        <v>5011</v>
      </c>
      <c r="B1940" t="s">
        <v>3410</v>
      </c>
      <c r="C1940">
        <v>2020</v>
      </c>
      <c r="D1940" t="s">
        <v>3414</v>
      </c>
      <c r="E1940" t="s">
        <v>3449</v>
      </c>
      <c r="F1940">
        <v>348</v>
      </c>
      <c r="G1940" t="s">
        <v>3449</v>
      </c>
      <c r="H1940">
        <v>4</v>
      </c>
      <c r="I1940">
        <v>0</v>
      </c>
      <c r="J1940">
        <v>0</v>
      </c>
      <c r="K1940">
        <v>0</v>
      </c>
      <c r="L1940">
        <v>0</v>
      </c>
    </row>
    <row r="1941" spans="1:12" x14ac:dyDescent="0.3">
      <c r="A1941" t="s">
        <v>573</v>
      </c>
      <c r="B1941" t="s">
        <v>3410</v>
      </c>
      <c r="C1941">
        <v>2020</v>
      </c>
      <c r="D1941" t="s">
        <v>3411</v>
      </c>
      <c r="E1941" t="s">
        <v>863</v>
      </c>
      <c r="F1941">
        <v>34</v>
      </c>
      <c r="G1941" t="s">
        <v>863</v>
      </c>
      <c r="H1941">
        <v>2</v>
      </c>
      <c r="I1941">
        <v>0</v>
      </c>
      <c r="J1941">
        <v>0</v>
      </c>
      <c r="K1941">
        <v>0</v>
      </c>
      <c r="L1941">
        <v>0</v>
      </c>
    </row>
    <row r="1942" spans="1:12" x14ac:dyDescent="0.3">
      <c r="A1942" t="s">
        <v>8</v>
      </c>
      <c r="B1942" t="s">
        <v>3410</v>
      </c>
      <c r="C1942">
        <v>2020</v>
      </c>
      <c r="D1942" t="s">
        <v>3414</v>
      </c>
      <c r="E1942" t="s">
        <v>877</v>
      </c>
      <c r="F1942">
        <v>180</v>
      </c>
      <c r="G1942" t="s">
        <v>877</v>
      </c>
      <c r="H1942">
        <v>2</v>
      </c>
      <c r="I1942">
        <v>0</v>
      </c>
      <c r="J1942">
        <v>0</v>
      </c>
      <c r="K1942">
        <v>0</v>
      </c>
      <c r="L1942">
        <v>0</v>
      </c>
    </row>
    <row r="1943" spans="1:12" x14ac:dyDescent="0.3">
      <c r="A1943" t="s">
        <v>5012</v>
      </c>
      <c r="B1943" t="s">
        <v>3410</v>
      </c>
      <c r="C1943">
        <v>2020</v>
      </c>
      <c r="D1943" t="s">
        <v>3416</v>
      </c>
      <c r="E1943" t="s">
        <v>3422</v>
      </c>
      <c r="F1943">
        <v>188</v>
      </c>
      <c r="G1943" t="s">
        <v>3422</v>
      </c>
      <c r="H1943">
        <v>5</v>
      </c>
      <c r="I1943">
        <v>0.48</v>
      </c>
      <c r="J1943">
        <v>0</v>
      </c>
      <c r="K1943">
        <v>0.48</v>
      </c>
      <c r="L1943">
        <v>0.96</v>
      </c>
    </row>
    <row r="1944" spans="1:12" x14ac:dyDescent="0.3">
      <c r="A1944" t="s">
        <v>5013</v>
      </c>
      <c r="B1944" t="s">
        <v>3410</v>
      </c>
      <c r="C1944">
        <v>2020</v>
      </c>
      <c r="D1944" t="s">
        <v>3397</v>
      </c>
      <c r="E1944" t="s">
        <v>860</v>
      </c>
      <c r="F1944">
        <v>90</v>
      </c>
      <c r="G1944" t="s">
        <v>860</v>
      </c>
      <c r="H1944">
        <v>1</v>
      </c>
      <c r="I1944">
        <v>0</v>
      </c>
      <c r="J1944">
        <v>0</v>
      </c>
      <c r="K1944">
        <v>0</v>
      </c>
      <c r="L1944">
        <v>0</v>
      </c>
    </row>
    <row r="1945" spans="1:12" x14ac:dyDescent="0.3">
      <c r="A1945" t="s">
        <v>5014</v>
      </c>
      <c r="B1945" t="s">
        <v>3410</v>
      </c>
      <c r="C1945">
        <v>2020</v>
      </c>
      <c r="D1945" t="s">
        <v>3414</v>
      </c>
      <c r="E1945" t="s">
        <v>883</v>
      </c>
      <c r="F1945">
        <v>6</v>
      </c>
      <c r="G1945" t="s">
        <v>883</v>
      </c>
      <c r="H1945">
        <v>1</v>
      </c>
      <c r="I1945">
        <v>0</v>
      </c>
      <c r="J1945">
        <v>0</v>
      </c>
      <c r="K1945">
        <v>0</v>
      </c>
      <c r="L1945">
        <v>0</v>
      </c>
    </row>
    <row r="1946" spans="1:12" x14ac:dyDescent="0.3">
      <c r="A1946" t="s">
        <v>5015</v>
      </c>
      <c r="B1946" t="s">
        <v>3410</v>
      </c>
      <c r="C1946">
        <v>2020</v>
      </c>
      <c r="D1946" t="s">
        <v>3397</v>
      </c>
      <c r="E1946" t="s">
        <v>3560</v>
      </c>
      <c r="F1946">
        <v>410</v>
      </c>
      <c r="G1946" t="s">
        <v>869</v>
      </c>
      <c r="H1946">
        <v>5</v>
      </c>
      <c r="I1946">
        <v>0</v>
      </c>
      <c r="J1946">
        <v>0</v>
      </c>
      <c r="K1946">
        <v>0</v>
      </c>
      <c r="L1946">
        <v>0</v>
      </c>
    </row>
    <row r="1947" spans="1:12" x14ac:dyDescent="0.3">
      <c r="A1947" t="s">
        <v>5016</v>
      </c>
      <c r="B1947" t="s">
        <v>3410</v>
      </c>
      <c r="C1947">
        <v>2020</v>
      </c>
      <c r="D1947" t="s">
        <v>3414</v>
      </c>
      <c r="E1947" t="s">
        <v>3427</v>
      </c>
      <c r="F1947">
        <v>0</v>
      </c>
      <c r="G1947" t="s">
        <v>3427</v>
      </c>
      <c r="H1947">
        <v>0</v>
      </c>
      <c r="I1947">
        <v>0</v>
      </c>
      <c r="J1947">
        <v>0</v>
      </c>
      <c r="K1947">
        <v>0</v>
      </c>
      <c r="L1947">
        <v>0</v>
      </c>
    </row>
    <row r="1948" spans="1:12" x14ac:dyDescent="0.3">
      <c r="A1948" t="s">
        <v>5017</v>
      </c>
      <c r="B1948" t="s">
        <v>3410</v>
      </c>
      <c r="C1948">
        <v>2020</v>
      </c>
      <c r="D1948" t="s">
        <v>3414</v>
      </c>
      <c r="E1948" t="s">
        <v>3438</v>
      </c>
      <c r="F1948">
        <v>342</v>
      </c>
      <c r="G1948" t="s">
        <v>3438</v>
      </c>
      <c r="H1948">
        <v>5</v>
      </c>
      <c r="I1948">
        <v>0</v>
      </c>
      <c r="J1948">
        <v>0</v>
      </c>
      <c r="K1948">
        <v>0</v>
      </c>
      <c r="L1948">
        <v>0.79</v>
      </c>
    </row>
    <row r="1949" spans="1:12" x14ac:dyDescent="0.3">
      <c r="A1949" t="s">
        <v>5018</v>
      </c>
      <c r="B1949" t="s">
        <v>3410</v>
      </c>
      <c r="C1949">
        <v>2020</v>
      </c>
      <c r="D1949" t="s">
        <v>3411</v>
      </c>
      <c r="E1949" t="s">
        <v>3511</v>
      </c>
      <c r="F1949">
        <v>87</v>
      </c>
      <c r="G1949" t="s">
        <v>3511</v>
      </c>
      <c r="H1949">
        <v>2</v>
      </c>
      <c r="I1949">
        <v>0</v>
      </c>
      <c r="J1949">
        <v>0</v>
      </c>
      <c r="K1949">
        <v>0</v>
      </c>
      <c r="L1949">
        <v>0</v>
      </c>
    </row>
    <row r="1950" spans="1:12" x14ac:dyDescent="0.3">
      <c r="A1950" t="s">
        <v>5019</v>
      </c>
      <c r="B1950" t="s">
        <v>3410</v>
      </c>
      <c r="C1950">
        <v>2020</v>
      </c>
      <c r="D1950" t="s">
        <v>3416</v>
      </c>
      <c r="E1950" t="s">
        <v>3511</v>
      </c>
      <c r="F1950">
        <v>171</v>
      </c>
      <c r="G1950" t="s">
        <v>3511</v>
      </c>
      <c r="H1950">
        <v>2</v>
      </c>
      <c r="I1950">
        <v>0.53</v>
      </c>
      <c r="J1950">
        <v>0</v>
      </c>
      <c r="K1950">
        <v>0.53</v>
      </c>
      <c r="L1950">
        <v>1.05</v>
      </c>
    </row>
    <row r="1951" spans="1:12" x14ac:dyDescent="0.3">
      <c r="A1951" t="s">
        <v>5020</v>
      </c>
      <c r="B1951" t="s">
        <v>3410</v>
      </c>
      <c r="C1951">
        <v>2020</v>
      </c>
      <c r="D1951" t="s">
        <v>3414</v>
      </c>
      <c r="E1951" t="s">
        <v>3489</v>
      </c>
      <c r="F1951">
        <v>0</v>
      </c>
      <c r="G1951" t="s">
        <v>3489</v>
      </c>
      <c r="H1951">
        <v>0</v>
      </c>
      <c r="I1951">
        <v>0</v>
      </c>
      <c r="J1951">
        <v>0</v>
      </c>
      <c r="K1951">
        <v>0</v>
      </c>
      <c r="L1951">
        <v>0</v>
      </c>
    </row>
    <row r="1952" spans="1:12" x14ac:dyDescent="0.3">
      <c r="A1952" t="s">
        <v>5021</v>
      </c>
      <c r="B1952" t="s">
        <v>3410</v>
      </c>
      <c r="C1952">
        <v>2020</v>
      </c>
      <c r="D1952" t="s">
        <v>3416</v>
      </c>
      <c r="E1952" t="s">
        <v>3467</v>
      </c>
      <c r="F1952">
        <v>90</v>
      </c>
      <c r="G1952" t="s">
        <v>889</v>
      </c>
      <c r="H1952">
        <v>1</v>
      </c>
      <c r="I1952">
        <v>0</v>
      </c>
      <c r="J1952">
        <v>0</v>
      </c>
      <c r="K1952">
        <v>0</v>
      </c>
      <c r="L1952">
        <v>0</v>
      </c>
    </row>
    <row r="1953" spans="1:12" x14ac:dyDescent="0.3">
      <c r="A1953" t="s">
        <v>5022</v>
      </c>
      <c r="B1953" t="s">
        <v>3410</v>
      </c>
      <c r="C1953">
        <v>2020</v>
      </c>
      <c r="D1953" t="s">
        <v>3414</v>
      </c>
      <c r="E1953" t="s">
        <v>3530</v>
      </c>
      <c r="F1953">
        <v>90</v>
      </c>
      <c r="G1953" t="s">
        <v>3530</v>
      </c>
      <c r="H1953">
        <v>1</v>
      </c>
      <c r="I1953">
        <v>0</v>
      </c>
      <c r="J1953">
        <v>0</v>
      </c>
      <c r="K1953">
        <v>0</v>
      </c>
      <c r="L1953">
        <v>0</v>
      </c>
    </row>
    <row r="1954" spans="1:12" x14ac:dyDescent="0.3">
      <c r="A1954" t="s">
        <v>5023</v>
      </c>
      <c r="B1954" t="s">
        <v>3410</v>
      </c>
      <c r="C1954">
        <v>2020</v>
      </c>
      <c r="D1954" t="s">
        <v>3416</v>
      </c>
      <c r="E1954" t="s">
        <v>3666</v>
      </c>
      <c r="F1954">
        <v>0</v>
      </c>
      <c r="G1954" t="s">
        <v>3666</v>
      </c>
      <c r="H1954">
        <v>0</v>
      </c>
      <c r="I1954">
        <v>0</v>
      </c>
      <c r="J1954">
        <v>0</v>
      </c>
      <c r="K1954">
        <v>0</v>
      </c>
      <c r="L1954">
        <v>0</v>
      </c>
    </row>
    <row r="1955" spans="1:12" x14ac:dyDescent="0.3">
      <c r="A1955" t="s">
        <v>5024</v>
      </c>
      <c r="B1955" t="s">
        <v>3410</v>
      </c>
      <c r="C1955">
        <v>2020</v>
      </c>
      <c r="D1955" t="s">
        <v>3414</v>
      </c>
      <c r="E1955" t="s">
        <v>3478</v>
      </c>
      <c r="F1955">
        <v>10</v>
      </c>
      <c r="G1955" t="s">
        <v>3478</v>
      </c>
      <c r="H1955">
        <v>1</v>
      </c>
      <c r="I1955">
        <v>0</v>
      </c>
      <c r="J1955">
        <v>0</v>
      </c>
      <c r="K1955">
        <v>0</v>
      </c>
      <c r="L1955">
        <v>9</v>
      </c>
    </row>
    <row r="1956" spans="1:12" x14ac:dyDescent="0.3">
      <c r="A1956" t="s">
        <v>2826</v>
      </c>
      <c r="B1956" t="s">
        <v>3410</v>
      </c>
      <c r="C1956">
        <v>2020</v>
      </c>
      <c r="D1956" t="s">
        <v>3416</v>
      </c>
      <c r="E1956" t="s">
        <v>876</v>
      </c>
      <c r="F1956">
        <v>754</v>
      </c>
      <c r="G1956" t="s">
        <v>876</v>
      </c>
      <c r="H1956">
        <v>9</v>
      </c>
      <c r="I1956">
        <v>0.36</v>
      </c>
      <c r="J1956">
        <v>0.12</v>
      </c>
      <c r="K1956">
        <v>0.24</v>
      </c>
      <c r="L1956">
        <v>0.24</v>
      </c>
    </row>
    <row r="1957" spans="1:12" x14ac:dyDescent="0.3">
      <c r="A1957" t="s">
        <v>5025</v>
      </c>
      <c r="B1957" t="s">
        <v>3410</v>
      </c>
      <c r="C1957">
        <v>2020</v>
      </c>
      <c r="D1957" t="s">
        <v>3416</v>
      </c>
      <c r="E1957" t="s">
        <v>3666</v>
      </c>
      <c r="F1957">
        <v>638</v>
      </c>
      <c r="G1957" t="s">
        <v>3666</v>
      </c>
      <c r="H1957">
        <v>8</v>
      </c>
      <c r="I1957">
        <v>0</v>
      </c>
      <c r="J1957">
        <v>0</v>
      </c>
      <c r="K1957">
        <v>0</v>
      </c>
      <c r="L1957">
        <v>0.14000000000000001</v>
      </c>
    </row>
    <row r="1958" spans="1:12" x14ac:dyDescent="0.3">
      <c r="A1958" t="s">
        <v>5026</v>
      </c>
      <c r="B1958" t="s">
        <v>3410</v>
      </c>
      <c r="C1958">
        <v>2020</v>
      </c>
      <c r="D1958" t="s">
        <v>3416</v>
      </c>
      <c r="E1958" t="s">
        <v>3666</v>
      </c>
      <c r="F1958">
        <v>474</v>
      </c>
      <c r="G1958" t="s">
        <v>3666</v>
      </c>
      <c r="H1958">
        <v>8</v>
      </c>
      <c r="I1958">
        <v>0.56999999999999995</v>
      </c>
      <c r="J1958">
        <v>0.38</v>
      </c>
      <c r="K1958">
        <v>0.19</v>
      </c>
      <c r="L1958">
        <v>0.38</v>
      </c>
    </row>
    <row r="1959" spans="1:12" x14ac:dyDescent="0.3">
      <c r="A1959" t="s">
        <v>5027</v>
      </c>
      <c r="B1959" t="s">
        <v>3410</v>
      </c>
      <c r="C1959">
        <v>2020</v>
      </c>
      <c r="D1959" t="s">
        <v>3414</v>
      </c>
      <c r="E1959" t="s">
        <v>3511</v>
      </c>
      <c r="F1959">
        <v>0</v>
      </c>
      <c r="G1959" t="s">
        <v>3511</v>
      </c>
      <c r="H1959">
        <v>0</v>
      </c>
      <c r="I1959">
        <v>0</v>
      </c>
      <c r="J1959">
        <v>0</v>
      </c>
      <c r="K1959">
        <v>0</v>
      </c>
      <c r="L1959">
        <v>0</v>
      </c>
    </row>
    <row r="1960" spans="1:12" x14ac:dyDescent="0.3">
      <c r="A1960" t="s">
        <v>5028</v>
      </c>
      <c r="B1960" t="s">
        <v>3410</v>
      </c>
      <c r="C1960">
        <v>2020</v>
      </c>
      <c r="D1960" t="s">
        <v>3411</v>
      </c>
      <c r="E1960" t="s">
        <v>3489</v>
      </c>
      <c r="F1960">
        <v>85</v>
      </c>
      <c r="G1960" t="s">
        <v>3489</v>
      </c>
      <c r="H1960">
        <v>2</v>
      </c>
      <c r="I1960">
        <v>0</v>
      </c>
      <c r="J1960">
        <v>0</v>
      </c>
      <c r="K1960">
        <v>0</v>
      </c>
      <c r="L1960">
        <v>0</v>
      </c>
    </row>
    <row r="1961" spans="1:12" x14ac:dyDescent="0.3">
      <c r="A1961" t="s">
        <v>5029</v>
      </c>
      <c r="B1961" t="s">
        <v>3410</v>
      </c>
      <c r="C1961">
        <v>2020</v>
      </c>
      <c r="D1961" t="s">
        <v>3416</v>
      </c>
      <c r="E1961" t="s">
        <v>3481</v>
      </c>
      <c r="F1961">
        <v>57</v>
      </c>
      <c r="G1961" t="s">
        <v>3481</v>
      </c>
      <c r="H1961">
        <v>1</v>
      </c>
      <c r="I1961">
        <v>0</v>
      </c>
      <c r="J1961">
        <v>0</v>
      </c>
      <c r="K1961">
        <v>0</v>
      </c>
      <c r="L1961">
        <v>0</v>
      </c>
    </row>
    <row r="1962" spans="1:12" x14ac:dyDescent="0.3">
      <c r="A1962" t="s">
        <v>5030</v>
      </c>
      <c r="B1962" t="s">
        <v>3410</v>
      </c>
      <c r="C1962">
        <v>2020</v>
      </c>
      <c r="D1962" t="s">
        <v>3416</v>
      </c>
      <c r="E1962" t="s">
        <v>3544</v>
      </c>
      <c r="F1962">
        <v>459</v>
      </c>
      <c r="G1962" t="s">
        <v>3544</v>
      </c>
      <c r="H1962">
        <v>6</v>
      </c>
      <c r="I1962">
        <v>0.59</v>
      </c>
      <c r="J1962">
        <v>0.2</v>
      </c>
      <c r="K1962">
        <v>0.39</v>
      </c>
      <c r="L1962">
        <v>0.2</v>
      </c>
    </row>
    <row r="1963" spans="1:12" x14ac:dyDescent="0.3">
      <c r="A1963" t="s">
        <v>5031</v>
      </c>
      <c r="B1963" t="s">
        <v>3410</v>
      </c>
      <c r="C1963">
        <v>2020</v>
      </c>
      <c r="D1963" t="s">
        <v>3414</v>
      </c>
      <c r="E1963" t="s">
        <v>3483</v>
      </c>
      <c r="F1963">
        <v>810</v>
      </c>
      <c r="G1963" t="s">
        <v>3483</v>
      </c>
      <c r="H1963">
        <v>9</v>
      </c>
      <c r="I1963">
        <v>0.11</v>
      </c>
      <c r="J1963">
        <v>0.11</v>
      </c>
      <c r="K1963">
        <v>0</v>
      </c>
      <c r="L1963">
        <v>0.44</v>
      </c>
    </row>
    <row r="1964" spans="1:12" x14ac:dyDescent="0.3">
      <c r="A1964" t="s">
        <v>5032</v>
      </c>
      <c r="B1964" t="s">
        <v>3410</v>
      </c>
      <c r="C1964">
        <v>2020</v>
      </c>
      <c r="D1964" t="s">
        <v>3414</v>
      </c>
      <c r="E1964" t="s">
        <v>3478</v>
      </c>
      <c r="F1964">
        <v>586</v>
      </c>
      <c r="G1964" t="s">
        <v>3478</v>
      </c>
      <c r="H1964">
        <v>7</v>
      </c>
      <c r="I1964">
        <v>0.31</v>
      </c>
      <c r="J1964">
        <v>0</v>
      </c>
      <c r="K1964">
        <v>0.31</v>
      </c>
      <c r="L1964">
        <v>0</v>
      </c>
    </row>
    <row r="1965" spans="1:12" x14ac:dyDescent="0.3">
      <c r="A1965" t="s">
        <v>5033</v>
      </c>
      <c r="B1965" t="s">
        <v>3410</v>
      </c>
      <c r="C1965">
        <v>2020</v>
      </c>
      <c r="D1965" t="s">
        <v>3416</v>
      </c>
      <c r="E1965" t="s">
        <v>3478</v>
      </c>
      <c r="F1965">
        <v>0</v>
      </c>
      <c r="G1965" t="s">
        <v>3478</v>
      </c>
      <c r="H1965">
        <v>0</v>
      </c>
      <c r="I1965">
        <v>0</v>
      </c>
      <c r="J1965">
        <v>0</v>
      </c>
      <c r="K1965">
        <v>0</v>
      </c>
      <c r="L1965">
        <v>0</v>
      </c>
    </row>
    <row r="1966" spans="1:12" x14ac:dyDescent="0.3">
      <c r="A1966" t="s">
        <v>5034</v>
      </c>
      <c r="B1966" t="s">
        <v>3410</v>
      </c>
      <c r="C1966">
        <v>2020</v>
      </c>
      <c r="D1966" t="s">
        <v>3414</v>
      </c>
      <c r="E1966" t="s">
        <v>3449</v>
      </c>
      <c r="F1966">
        <v>90</v>
      </c>
      <c r="G1966" t="s">
        <v>3449</v>
      </c>
      <c r="H1966">
        <v>1</v>
      </c>
      <c r="I1966">
        <v>0</v>
      </c>
      <c r="J1966">
        <v>0</v>
      </c>
      <c r="K1966">
        <v>0</v>
      </c>
      <c r="L1966">
        <v>0</v>
      </c>
    </row>
    <row r="1967" spans="1:12" x14ac:dyDescent="0.3">
      <c r="A1967" t="s">
        <v>5035</v>
      </c>
      <c r="B1967" t="s">
        <v>3410</v>
      </c>
      <c r="C1967">
        <v>2020</v>
      </c>
      <c r="D1967" t="s">
        <v>3397</v>
      </c>
      <c r="E1967" t="s">
        <v>3514</v>
      </c>
      <c r="F1967">
        <v>270</v>
      </c>
      <c r="G1967" t="s">
        <v>3514</v>
      </c>
      <c r="H1967">
        <v>3</v>
      </c>
      <c r="I1967">
        <v>0</v>
      </c>
      <c r="J1967">
        <v>0</v>
      </c>
      <c r="K1967">
        <v>0</v>
      </c>
      <c r="L1967">
        <v>0</v>
      </c>
    </row>
    <row r="1968" spans="1:12" x14ac:dyDescent="0.3">
      <c r="A1968" t="s">
        <v>5036</v>
      </c>
      <c r="B1968" t="s">
        <v>3410</v>
      </c>
      <c r="C1968">
        <v>2020</v>
      </c>
      <c r="D1968" t="s">
        <v>3414</v>
      </c>
      <c r="E1968" t="s">
        <v>3514</v>
      </c>
      <c r="F1968">
        <v>70</v>
      </c>
      <c r="G1968" t="s">
        <v>3514</v>
      </c>
      <c r="H1968">
        <v>1</v>
      </c>
      <c r="I1968">
        <v>0</v>
      </c>
      <c r="J1968">
        <v>0</v>
      </c>
      <c r="K1968">
        <v>0</v>
      </c>
      <c r="L1968">
        <v>1.29</v>
      </c>
    </row>
    <row r="1969" spans="1:12" x14ac:dyDescent="0.3">
      <c r="A1969" t="s">
        <v>5037</v>
      </c>
      <c r="B1969" t="s">
        <v>3410</v>
      </c>
      <c r="C1969">
        <v>2020</v>
      </c>
      <c r="D1969" t="s">
        <v>3411</v>
      </c>
      <c r="E1969" t="s">
        <v>3666</v>
      </c>
      <c r="F1969">
        <v>163</v>
      </c>
      <c r="G1969" t="s">
        <v>3666</v>
      </c>
      <c r="H1969">
        <v>2</v>
      </c>
      <c r="I1969">
        <v>0.55000000000000004</v>
      </c>
      <c r="J1969">
        <v>0</v>
      </c>
      <c r="K1969">
        <v>0.55000000000000004</v>
      </c>
      <c r="L1969">
        <v>0</v>
      </c>
    </row>
    <row r="1970" spans="1:12" x14ac:dyDescent="0.3">
      <c r="A1970" t="s">
        <v>5038</v>
      </c>
      <c r="B1970" t="s">
        <v>3410</v>
      </c>
      <c r="C1970">
        <v>2020</v>
      </c>
      <c r="D1970" t="s">
        <v>3414</v>
      </c>
      <c r="E1970" t="s">
        <v>3511</v>
      </c>
      <c r="F1970">
        <v>450</v>
      </c>
      <c r="G1970" t="s">
        <v>3511</v>
      </c>
      <c r="H1970">
        <v>5</v>
      </c>
      <c r="I1970">
        <v>0</v>
      </c>
      <c r="J1970">
        <v>0</v>
      </c>
      <c r="K1970">
        <v>0</v>
      </c>
      <c r="L1970">
        <v>0.2</v>
      </c>
    </row>
    <row r="1971" spans="1:12" x14ac:dyDescent="0.3">
      <c r="A1971" t="s">
        <v>5039</v>
      </c>
      <c r="B1971" t="s">
        <v>3410</v>
      </c>
      <c r="C1971">
        <v>2020</v>
      </c>
      <c r="D1971" t="s">
        <v>3416</v>
      </c>
      <c r="E1971" t="s">
        <v>3511</v>
      </c>
      <c r="F1971">
        <v>0</v>
      </c>
      <c r="G1971" t="s">
        <v>3511</v>
      </c>
      <c r="H1971">
        <v>0</v>
      </c>
      <c r="I1971">
        <v>0</v>
      </c>
      <c r="J1971">
        <v>0</v>
      </c>
      <c r="K1971">
        <v>0</v>
      </c>
      <c r="L1971">
        <v>0</v>
      </c>
    </row>
    <row r="1972" spans="1:12" x14ac:dyDescent="0.3">
      <c r="A1972" t="s">
        <v>5040</v>
      </c>
      <c r="B1972" t="s">
        <v>3410</v>
      </c>
      <c r="C1972">
        <v>2020</v>
      </c>
      <c r="D1972" t="s">
        <v>3411</v>
      </c>
      <c r="E1972" t="s">
        <v>3544</v>
      </c>
      <c r="F1972">
        <v>540</v>
      </c>
      <c r="G1972" t="s">
        <v>3544</v>
      </c>
      <c r="H1972">
        <v>6</v>
      </c>
      <c r="I1972">
        <v>1</v>
      </c>
      <c r="J1972">
        <v>0.33</v>
      </c>
      <c r="K1972">
        <v>0.67</v>
      </c>
      <c r="L1972">
        <v>0.33</v>
      </c>
    </row>
    <row r="1973" spans="1:12" x14ac:dyDescent="0.3">
      <c r="A1973" t="s">
        <v>5041</v>
      </c>
      <c r="B1973" t="s">
        <v>3410</v>
      </c>
      <c r="C1973">
        <v>2020</v>
      </c>
      <c r="D1973" t="s">
        <v>3397</v>
      </c>
      <c r="E1973" t="s">
        <v>3441</v>
      </c>
      <c r="F1973">
        <v>0</v>
      </c>
      <c r="G1973" t="s">
        <v>3442</v>
      </c>
      <c r="H1973">
        <v>0</v>
      </c>
      <c r="I1973">
        <v>0</v>
      </c>
      <c r="J1973">
        <v>0</v>
      </c>
      <c r="K1973">
        <v>0</v>
      </c>
      <c r="L1973">
        <v>0</v>
      </c>
    </row>
    <row r="1974" spans="1:12" x14ac:dyDescent="0.3">
      <c r="A1974" t="s">
        <v>5042</v>
      </c>
      <c r="B1974" t="s">
        <v>3410</v>
      </c>
      <c r="C1974">
        <v>2020</v>
      </c>
      <c r="D1974" t="s">
        <v>3414</v>
      </c>
      <c r="E1974" t="s">
        <v>3511</v>
      </c>
      <c r="F1974">
        <v>211</v>
      </c>
      <c r="G1974" t="s">
        <v>3511</v>
      </c>
      <c r="H1974">
        <v>3</v>
      </c>
      <c r="I1974">
        <v>0</v>
      </c>
      <c r="J1974">
        <v>0</v>
      </c>
      <c r="K1974">
        <v>0</v>
      </c>
      <c r="L1974">
        <v>0.43</v>
      </c>
    </row>
    <row r="1975" spans="1:12" x14ac:dyDescent="0.3">
      <c r="A1975" t="s">
        <v>5043</v>
      </c>
      <c r="B1975" t="s">
        <v>3410</v>
      </c>
      <c r="C1975">
        <v>2020</v>
      </c>
      <c r="D1975" t="s">
        <v>3416</v>
      </c>
      <c r="E1975" t="s">
        <v>867</v>
      </c>
      <c r="F1975">
        <v>0</v>
      </c>
      <c r="G1975" t="s">
        <v>867</v>
      </c>
      <c r="H1975">
        <v>0</v>
      </c>
      <c r="I1975">
        <v>0</v>
      </c>
      <c r="J1975">
        <v>0</v>
      </c>
      <c r="K1975">
        <v>0</v>
      </c>
      <c r="L1975">
        <v>0</v>
      </c>
    </row>
    <row r="1976" spans="1:12" x14ac:dyDescent="0.3">
      <c r="A1976" t="s">
        <v>5044</v>
      </c>
      <c r="B1976" t="s">
        <v>3410</v>
      </c>
      <c r="C1976">
        <v>2020</v>
      </c>
      <c r="D1976" t="s">
        <v>3414</v>
      </c>
      <c r="E1976" t="s">
        <v>884</v>
      </c>
      <c r="F1976">
        <v>360</v>
      </c>
      <c r="G1976" t="s">
        <v>884</v>
      </c>
      <c r="H1976">
        <v>4</v>
      </c>
      <c r="I1976">
        <v>0.25</v>
      </c>
      <c r="J1976">
        <v>0</v>
      </c>
      <c r="K1976">
        <v>0.25</v>
      </c>
      <c r="L1976">
        <v>0.5</v>
      </c>
    </row>
    <row r="1977" spans="1:12" x14ac:dyDescent="0.3">
      <c r="A1977" t="s">
        <v>5045</v>
      </c>
      <c r="B1977" t="s">
        <v>3410</v>
      </c>
      <c r="C1977">
        <v>2020</v>
      </c>
      <c r="D1977" t="s">
        <v>3416</v>
      </c>
      <c r="E1977" t="s">
        <v>3418</v>
      </c>
      <c r="F1977">
        <v>297</v>
      </c>
      <c r="G1977" t="s">
        <v>3418</v>
      </c>
      <c r="H1977">
        <v>7</v>
      </c>
      <c r="I1977">
        <v>0</v>
      </c>
      <c r="J1977">
        <v>0</v>
      </c>
      <c r="K1977">
        <v>0</v>
      </c>
      <c r="L1977">
        <v>0.3</v>
      </c>
    </row>
    <row r="1978" spans="1:12" x14ac:dyDescent="0.3">
      <c r="A1978" t="s">
        <v>5046</v>
      </c>
      <c r="B1978" t="s">
        <v>3410</v>
      </c>
      <c r="C1978">
        <v>2020</v>
      </c>
      <c r="D1978" t="s">
        <v>3397</v>
      </c>
      <c r="E1978" t="s">
        <v>3427</v>
      </c>
      <c r="F1978">
        <v>0</v>
      </c>
      <c r="G1978" t="s">
        <v>3427</v>
      </c>
      <c r="H1978">
        <v>0</v>
      </c>
      <c r="I1978">
        <v>0</v>
      </c>
      <c r="J1978">
        <v>0</v>
      </c>
      <c r="K1978">
        <v>0</v>
      </c>
      <c r="L1978">
        <v>0</v>
      </c>
    </row>
    <row r="1979" spans="1:12" x14ac:dyDescent="0.3">
      <c r="A1979" t="s">
        <v>5047</v>
      </c>
      <c r="B1979" t="s">
        <v>3410</v>
      </c>
      <c r="C1979">
        <v>2020</v>
      </c>
      <c r="D1979" t="s">
        <v>3411</v>
      </c>
      <c r="E1979" t="s">
        <v>3461</v>
      </c>
      <c r="F1979">
        <v>155</v>
      </c>
      <c r="G1979" t="s">
        <v>3461</v>
      </c>
      <c r="H1979">
        <v>5</v>
      </c>
      <c r="I1979">
        <v>0.57999999999999996</v>
      </c>
      <c r="J1979">
        <v>0</v>
      </c>
      <c r="K1979">
        <v>0.57999999999999996</v>
      </c>
      <c r="L1979">
        <v>0</v>
      </c>
    </row>
    <row r="1980" spans="1:12" x14ac:dyDescent="0.3">
      <c r="A1980" t="s">
        <v>2119</v>
      </c>
      <c r="B1980" t="s">
        <v>3410</v>
      </c>
      <c r="C1980">
        <v>2020</v>
      </c>
      <c r="D1980" t="s">
        <v>3416</v>
      </c>
      <c r="E1980" t="s">
        <v>884</v>
      </c>
      <c r="F1980">
        <v>297</v>
      </c>
      <c r="G1980" t="s">
        <v>884</v>
      </c>
      <c r="H1980">
        <v>4</v>
      </c>
      <c r="I1980">
        <v>1.21</v>
      </c>
      <c r="J1980">
        <v>0.3</v>
      </c>
      <c r="K1980">
        <v>0.91</v>
      </c>
      <c r="L1980">
        <v>0.3</v>
      </c>
    </row>
    <row r="1981" spans="1:12" x14ac:dyDescent="0.3">
      <c r="A1981" t="s">
        <v>5048</v>
      </c>
      <c r="B1981" t="s">
        <v>3410</v>
      </c>
      <c r="C1981">
        <v>2020</v>
      </c>
      <c r="D1981" t="s">
        <v>3414</v>
      </c>
      <c r="E1981" t="s">
        <v>3420</v>
      </c>
      <c r="F1981">
        <v>0</v>
      </c>
      <c r="G1981" t="s">
        <v>3420</v>
      </c>
      <c r="H1981">
        <v>0</v>
      </c>
      <c r="I1981">
        <v>0</v>
      </c>
      <c r="J1981">
        <v>0</v>
      </c>
      <c r="K1981">
        <v>0</v>
      </c>
      <c r="L1981">
        <v>0</v>
      </c>
    </row>
    <row r="1982" spans="1:12" x14ac:dyDescent="0.3">
      <c r="A1982" t="s">
        <v>5049</v>
      </c>
      <c r="B1982" t="s">
        <v>3410</v>
      </c>
      <c r="C1982">
        <v>2020</v>
      </c>
      <c r="D1982" t="s">
        <v>3414</v>
      </c>
      <c r="E1982" t="s">
        <v>3478</v>
      </c>
      <c r="F1982">
        <v>0</v>
      </c>
      <c r="G1982" t="s">
        <v>3478</v>
      </c>
      <c r="H1982">
        <v>0</v>
      </c>
      <c r="I1982">
        <v>0</v>
      </c>
      <c r="J1982">
        <v>0</v>
      </c>
      <c r="K1982">
        <v>0</v>
      </c>
      <c r="L1982">
        <v>0</v>
      </c>
    </row>
    <row r="1983" spans="1:12" x14ac:dyDescent="0.3">
      <c r="A1983" t="s">
        <v>2014</v>
      </c>
      <c r="B1983" t="s">
        <v>3410</v>
      </c>
      <c r="C1983">
        <v>2020</v>
      </c>
      <c r="D1983" t="s">
        <v>3416</v>
      </c>
      <c r="E1983" t="s">
        <v>875</v>
      </c>
      <c r="F1983">
        <v>118</v>
      </c>
      <c r="G1983" t="s">
        <v>875</v>
      </c>
      <c r="H1983">
        <v>4</v>
      </c>
      <c r="I1983">
        <v>0</v>
      </c>
      <c r="J1983">
        <v>0</v>
      </c>
      <c r="K1983">
        <v>0</v>
      </c>
      <c r="L1983">
        <v>0.76</v>
      </c>
    </row>
    <row r="1984" spans="1:12" x14ac:dyDescent="0.3">
      <c r="A1984" t="s">
        <v>5050</v>
      </c>
      <c r="B1984" t="s">
        <v>3410</v>
      </c>
      <c r="C1984">
        <v>2020</v>
      </c>
      <c r="D1984" t="s">
        <v>3414</v>
      </c>
      <c r="E1984" t="s">
        <v>3478</v>
      </c>
      <c r="F1984">
        <v>0</v>
      </c>
      <c r="G1984" t="s">
        <v>3478</v>
      </c>
      <c r="H1984">
        <v>0</v>
      </c>
      <c r="I1984">
        <v>0</v>
      </c>
      <c r="J1984">
        <v>0</v>
      </c>
      <c r="K1984">
        <v>0</v>
      </c>
      <c r="L1984">
        <v>0</v>
      </c>
    </row>
    <row r="1985" spans="1:12" x14ac:dyDescent="0.3">
      <c r="A1985" t="s">
        <v>2013</v>
      </c>
      <c r="B1985" t="s">
        <v>3410</v>
      </c>
      <c r="C1985">
        <v>2020</v>
      </c>
      <c r="D1985" t="s">
        <v>3416</v>
      </c>
      <c r="E1985" t="s">
        <v>875</v>
      </c>
      <c r="F1985">
        <v>423</v>
      </c>
      <c r="G1985" t="s">
        <v>875</v>
      </c>
      <c r="H1985">
        <v>7</v>
      </c>
      <c r="I1985">
        <v>0.85</v>
      </c>
      <c r="J1985">
        <v>0.21</v>
      </c>
      <c r="K1985">
        <v>0.64</v>
      </c>
      <c r="L1985">
        <v>0</v>
      </c>
    </row>
    <row r="1986" spans="1:12" x14ac:dyDescent="0.3">
      <c r="A1986" t="s">
        <v>5051</v>
      </c>
      <c r="B1986" t="s">
        <v>3410</v>
      </c>
      <c r="C1986">
        <v>2020</v>
      </c>
      <c r="D1986" t="s">
        <v>3414</v>
      </c>
      <c r="E1986" t="s">
        <v>3447</v>
      </c>
      <c r="F1986">
        <v>805</v>
      </c>
      <c r="G1986" t="s">
        <v>3447</v>
      </c>
      <c r="H1986">
        <v>9</v>
      </c>
      <c r="I1986">
        <v>0.11</v>
      </c>
      <c r="J1986">
        <v>0</v>
      </c>
      <c r="K1986">
        <v>0.11</v>
      </c>
      <c r="L1986">
        <v>0</v>
      </c>
    </row>
    <row r="1987" spans="1:12" x14ac:dyDescent="0.3">
      <c r="A1987" t="s">
        <v>5052</v>
      </c>
      <c r="B1987" t="s">
        <v>3410</v>
      </c>
      <c r="C1987">
        <v>2020</v>
      </c>
      <c r="D1987" t="s">
        <v>3414</v>
      </c>
      <c r="E1987" t="s">
        <v>869</v>
      </c>
      <c r="F1987">
        <v>168</v>
      </c>
      <c r="G1987" t="s">
        <v>869</v>
      </c>
      <c r="H1987">
        <v>2</v>
      </c>
      <c r="I1987">
        <v>0</v>
      </c>
      <c r="J1987">
        <v>0</v>
      </c>
      <c r="K1987">
        <v>0</v>
      </c>
      <c r="L1987">
        <v>0</v>
      </c>
    </row>
    <row r="1988" spans="1:12" x14ac:dyDescent="0.3">
      <c r="A1988" t="s">
        <v>5053</v>
      </c>
      <c r="B1988" t="s">
        <v>3410</v>
      </c>
      <c r="C1988">
        <v>2020</v>
      </c>
      <c r="D1988" t="s">
        <v>3411</v>
      </c>
      <c r="E1988" t="s">
        <v>3467</v>
      </c>
      <c r="F1988">
        <v>667</v>
      </c>
      <c r="G1988" t="s">
        <v>3467</v>
      </c>
      <c r="H1988">
        <v>8</v>
      </c>
      <c r="I1988">
        <v>0.27</v>
      </c>
      <c r="J1988">
        <v>0.27</v>
      </c>
      <c r="K1988">
        <v>0</v>
      </c>
      <c r="L1988">
        <v>0.27</v>
      </c>
    </row>
    <row r="1989" spans="1:12" x14ac:dyDescent="0.3">
      <c r="A1989" t="s">
        <v>5054</v>
      </c>
      <c r="B1989" t="s">
        <v>3410</v>
      </c>
      <c r="C1989">
        <v>2020</v>
      </c>
      <c r="D1989" t="s">
        <v>3416</v>
      </c>
      <c r="E1989" t="s">
        <v>861</v>
      </c>
      <c r="F1989">
        <v>90</v>
      </c>
      <c r="G1989" t="s">
        <v>861</v>
      </c>
      <c r="H1989">
        <v>1</v>
      </c>
      <c r="I1989">
        <v>1</v>
      </c>
      <c r="J1989">
        <v>1</v>
      </c>
      <c r="K1989">
        <v>0</v>
      </c>
      <c r="L1989">
        <v>0</v>
      </c>
    </row>
    <row r="1990" spans="1:12" x14ac:dyDescent="0.3">
      <c r="A1990" t="s">
        <v>256</v>
      </c>
      <c r="B1990" t="s">
        <v>3410</v>
      </c>
      <c r="C1990">
        <v>2020</v>
      </c>
      <c r="D1990" t="s">
        <v>3414</v>
      </c>
      <c r="E1990" t="s">
        <v>874</v>
      </c>
      <c r="F1990">
        <v>630</v>
      </c>
      <c r="G1990" t="s">
        <v>874</v>
      </c>
      <c r="H1990">
        <v>7</v>
      </c>
      <c r="I1990">
        <v>0.14000000000000001</v>
      </c>
      <c r="J1990">
        <v>0</v>
      </c>
      <c r="K1990">
        <v>0.14000000000000001</v>
      </c>
      <c r="L1990">
        <v>0</v>
      </c>
    </row>
    <row r="1991" spans="1:12" x14ac:dyDescent="0.3">
      <c r="A1991" t="s">
        <v>5055</v>
      </c>
      <c r="B1991" t="s">
        <v>3410</v>
      </c>
      <c r="C1991">
        <v>2020</v>
      </c>
      <c r="D1991" t="s">
        <v>3397</v>
      </c>
      <c r="E1991" t="s">
        <v>3544</v>
      </c>
      <c r="F1991">
        <v>0</v>
      </c>
      <c r="G1991" t="s">
        <v>3544</v>
      </c>
      <c r="H1991">
        <v>0</v>
      </c>
      <c r="I1991">
        <v>0</v>
      </c>
      <c r="J1991">
        <v>0</v>
      </c>
      <c r="K1991">
        <v>0</v>
      </c>
      <c r="L1991">
        <v>0</v>
      </c>
    </row>
    <row r="1992" spans="1:12" x14ac:dyDescent="0.3">
      <c r="A1992" t="s">
        <v>3112</v>
      </c>
      <c r="B1992" t="s">
        <v>3410</v>
      </c>
      <c r="C1992">
        <v>2020</v>
      </c>
      <c r="D1992" t="s">
        <v>3414</v>
      </c>
      <c r="E1992" t="s">
        <v>3476</v>
      </c>
      <c r="F1992">
        <v>895</v>
      </c>
      <c r="G1992" t="s">
        <v>3476</v>
      </c>
      <c r="H1992">
        <v>10</v>
      </c>
      <c r="I1992">
        <v>0</v>
      </c>
      <c r="J1992">
        <v>0</v>
      </c>
      <c r="K1992">
        <v>0</v>
      </c>
      <c r="L1992">
        <v>0.5</v>
      </c>
    </row>
    <row r="1993" spans="1:12" x14ac:dyDescent="0.3">
      <c r="A1993" t="s">
        <v>5056</v>
      </c>
      <c r="B1993" t="s">
        <v>3410</v>
      </c>
      <c r="C1993">
        <v>2020</v>
      </c>
      <c r="D1993" t="s">
        <v>3411</v>
      </c>
      <c r="E1993" t="s">
        <v>3481</v>
      </c>
      <c r="F1993">
        <v>99</v>
      </c>
      <c r="G1993" t="s">
        <v>3481</v>
      </c>
      <c r="H1993">
        <v>3</v>
      </c>
      <c r="I1993">
        <v>0</v>
      </c>
      <c r="J1993">
        <v>0</v>
      </c>
      <c r="K1993">
        <v>0</v>
      </c>
      <c r="L1993">
        <v>0</v>
      </c>
    </row>
    <row r="1994" spans="1:12" x14ac:dyDescent="0.3">
      <c r="A1994" t="s">
        <v>5057</v>
      </c>
      <c r="B1994" t="s">
        <v>3410</v>
      </c>
      <c r="C1994">
        <v>2020</v>
      </c>
      <c r="D1994" t="s">
        <v>3411</v>
      </c>
      <c r="E1994" t="s">
        <v>3511</v>
      </c>
      <c r="F1994">
        <v>211</v>
      </c>
      <c r="G1994" t="s">
        <v>3511</v>
      </c>
      <c r="H1994">
        <v>4</v>
      </c>
      <c r="I1994">
        <v>0</v>
      </c>
      <c r="J1994">
        <v>0</v>
      </c>
      <c r="K1994">
        <v>0</v>
      </c>
      <c r="L1994">
        <v>0.43</v>
      </c>
    </row>
    <row r="1995" spans="1:12" x14ac:dyDescent="0.3">
      <c r="A1995" t="s">
        <v>5058</v>
      </c>
      <c r="B1995" t="s">
        <v>3410</v>
      </c>
      <c r="C1995">
        <v>2020</v>
      </c>
      <c r="D1995" t="s">
        <v>3414</v>
      </c>
      <c r="E1995" t="s">
        <v>875</v>
      </c>
      <c r="F1995">
        <v>630</v>
      </c>
      <c r="G1995" t="s">
        <v>875</v>
      </c>
      <c r="H1995">
        <v>7</v>
      </c>
      <c r="I1995">
        <v>0.14000000000000001</v>
      </c>
      <c r="J1995">
        <v>0.14000000000000001</v>
      </c>
      <c r="K1995">
        <v>0</v>
      </c>
      <c r="L1995">
        <v>0.28999999999999998</v>
      </c>
    </row>
    <row r="1996" spans="1:12" x14ac:dyDescent="0.3">
      <c r="A1996" t="s">
        <v>5059</v>
      </c>
      <c r="B1996" t="s">
        <v>3410</v>
      </c>
      <c r="C1996">
        <v>2020</v>
      </c>
      <c r="D1996" t="s">
        <v>3414</v>
      </c>
      <c r="E1996" t="s">
        <v>3489</v>
      </c>
      <c r="F1996">
        <v>254</v>
      </c>
      <c r="G1996" t="s">
        <v>3489</v>
      </c>
      <c r="H1996">
        <v>3</v>
      </c>
      <c r="I1996">
        <v>0</v>
      </c>
      <c r="J1996">
        <v>0</v>
      </c>
      <c r="K1996">
        <v>0</v>
      </c>
      <c r="L1996">
        <v>0</v>
      </c>
    </row>
    <row r="1997" spans="1:12" x14ac:dyDescent="0.3">
      <c r="A1997" t="s">
        <v>5060</v>
      </c>
      <c r="B1997" t="s">
        <v>3410</v>
      </c>
      <c r="C1997">
        <v>2020</v>
      </c>
      <c r="D1997" t="s">
        <v>3414</v>
      </c>
      <c r="E1997" t="s">
        <v>3489</v>
      </c>
      <c r="F1997">
        <v>736</v>
      </c>
      <c r="G1997" t="s">
        <v>3489</v>
      </c>
      <c r="H1997">
        <v>9</v>
      </c>
      <c r="I1997">
        <v>0</v>
      </c>
      <c r="J1997">
        <v>0</v>
      </c>
      <c r="K1997">
        <v>0</v>
      </c>
      <c r="L1997">
        <v>0.37</v>
      </c>
    </row>
    <row r="1998" spans="1:12" x14ac:dyDescent="0.3">
      <c r="A1998" t="s">
        <v>5061</v>
      </c>
      <c r="B1998" t="s">
        <v>3410</v>
      </c>
      <c r="C1998">
        <v>2020</v>
      </c>
      <c r="D1998" t="s">
        <v>3416</v>
      </c>
      <c r="E1998" t="s">
        <v>875</v>
      </c>
      <c r="F1998">
        <v>6</v>
      </c>
      <c r="G1998" t="s">
        <v>875</v>
      </c>
      <c r="H1998">
        <v>2</v>
      </c>
      <c r="I1998">
        <v>0</v>
      </c>
      <c r="J1998">
        <v>0</v>
      </c>
      <c r="K1998">
        <v>0</v>
      </c>
      <c r="L1998">
        <v>0</v>
      </c>
    </row>
    <row r="1999" spans="1:12" x14ac:dyDescent="0.3">
      <c r="A1999" t="s">
        <v>5062</v>
      </c>
      <c r="B1999" t="s">
        <v>3410</v>
      </c>
      <c r="C1999">
        <v>2020</v>
      </c>
      <c r="D1999" t="s">
        <v>3416</v>
      </c>
      <c r="E1999" t="s">
        <v>3489</v>
      </c>
      <c r="F1999">
        <v>180</v>
      </c>
      <c r="G1999" t="s">
        <v>3489</v>
      </c>
      <c r="H1999">
        <v>2</v>
      </c>
      <c r="I1999">
        <v>0</v>
      </c>
      <c r="J1999">
        <v>0</v>
      </c>
      <c r="K1999">
        <v>0</v>
      </c>
      <c r="L1999">
        <v>0</v>
      </c>
    </row>
    <row r="2000" spans="1:12" x14ac:dyDescent="0.3">
      <c r="A2000" t="s">
        <v>5063</v>
      </c>
      <c r="B2000" t="s">
        <v>3410</v>
      </c>
      <c r="C2000">
        <v>2020</v>
      </c>
      <c r="D2000" t="s">
        <v>3414</v>
      </c>
      <c r="E2000" t="s">
        <v>3449</v>
      </c>
      <c r="F2000">
        <v>218</v>
      </c>
      <c r="G2000" t="s">
        <v>3449</v>
      </c>
      <c r="H2000">
        <v>3</v>
      </c>
      <c r="I2000">
        <v>0</v>
      </c>
      <c r="J2000">
        <v>0</v>
      </c>
      <c r="K2000">
        <v>0</v>
      </c>
      <c r="L2000">
        <v>0</v>
      </c>
    </row>
    <row r="2001" spans="1:12" x14ac:dyDescent="0.3">
      <c r="A2001" t="s">
        <v>5064</v>
      </c>
      <c r="B2001" t="s">
        <v>3410</v>
      </c>
      <c r="C2001">
        <v>2020</v>
      </c>
      <c r="D2001" t="s">
        <v>3397</v>
      </c>
      <c r="E2001" t="s">
        <v>3441</v>
      </c>
      <c r="F2001">
        <v>0</v>
      </c>
      <c r="G2001" t="s">
        <v>3442</v>
      </c>
      <c r="H2001">
        <v>0</v>
      </c>
      <c r="I2001">
        <v>0</v>
      </c>
      <c r="J2001">
        <v>0</v>
      </c>
      <c r="K2001">
        <v>0</v>
      </c>
      <c r="L2001">
        <v>0</v>
      </c>
    </row>
    <row r="2002" spans="1:12" x14ac:dyDescent="0.3">
      <c r="A2002" t="s">
        <v>5065</v>
      </c>
      <c r="B2002" t="s">
        <v>3410</v>
      </c>
      <c r="C2002">
        <v>2020</v>
      </c>
      <c r="D2002" t="s">
        <v>3416</v>
      </c>
      <c r="E2002" t="s">
        <v>3511</v>
      </c>
      <c r="F2002">
        <v>74</v>
      </c>
      <c r="G2002" t="s">
        <v>3511</v>
      </c>
      <c r="H2002">
        <v>2</v>
      </c>
      <c r="I2002">
        <v>1.22</v>
      </c>
      <c r="J2002">
        <v>0</v>
      </c>
      <c r="K2002">
        <v>1.22</v>
      </c>
      <c r="L2002">
        <v>1.22</v>
      </c>
    </row>
    <row r="2003" spans="1:12" x14ac:dyDescent="0.3">
      <c r="A2003" t="s">
        <v>5066</v>
      </c>
      <c r="B2003" t="s">
        <v>3410</v>
      </c>
      <c r="C2003">
        <v>2020</v>
      </c>
      <c r="D2003" t="s">
        <v>3414</v>
      </c>
      <c r="E2003" t="s">
        <v>880</v>
      </c>
      <c r="F2003">
        <v>270</v>
      </c>
      <c r="G2003" t="s">
        <v>880</v>
      </c>
      <c r="H2003">
        <v>3</v>
      </c>
      <c r="I2003">
        <v>0</v>
      </c>
      <c r="J2003">
        <v>0</v>
      </c>
      <c r="K2003">
        <v>0</v>
      </c>
      <c r="L2003">
        <v>0</v>
      </c>
    </row>
    <row r="2004" spans="1:12" x14ac:dyDescent="0.3">
      <c r="A2004" t="s">
        <v>5067</v>
      </c>
      <c r="B2004" t="s">
        <v>3410</v>
      </c>
      <c r="C2004">
        <v>2020</v>
      </c>
      <c r="D2004" t="s">
        <v>3416</v>
      </c>
      <c r="E2004" t="s">
        <v>880</v>
      </c>
      <c r="F2004">
        <v>517</v>
      </c>
      <c r="G2004" t="s">
        <v>880</v>
      </c>
      <c r="H2004">
        <v>6</v>
      </c>
      <c r="I2004">
        <v>0.17</v>
      </c>
      <c r="J2004">
        <v>0</v>
      </c>
      <c r="K2004">
        <v>0.17</v>
      </c>
      <c r="L2004">
        <v>0</v>
      </c>
    </row>
    <row r="2005" spans="1:12" x14ac:dyDescent="0.3">
      <c r="A2005" t="s">
        <v>5068</v>
      </c>
      <c r="B2005" t="s">
        <v>3410</v>
      </c>
      <c r="C2005">
        <v>2020</v>
      </c>
      <c r="D2005" t="s">
        <v>3411</v>
      </c>
      <c r="E2005" t="s">
        <v>3432</v>
      </c>
      <c r="F2005">
        <v>329</v>
      </c>
      <c r="G2005" t="s">
        <v>3432</v>
      </c>
      <c r="H2005">
        <v>7</v>
      </c>
      <c r="I2005">
        <v>0</v>
      </c>
      <c r="J2005">
        <v>0</v>
      </c>
      <c r="K2005">
        <v>0</v>
      </c>
      <c r="L2005">
        <v>0.55000000000000004</v>
      </c>
    </row>
    <row r="2006" spans="1:12" x14ac:dyDescent="0.3">
      <c r="A2006" t="s">
        <v>5069</v>
      </c>
      <c r="B2006" t="s">
        <v>3410</v>
      </c>
      <c r="C2006">
        <v>2020</v>
      </c>
      <c r="D2006" t="s">
        <v>3416</v>
      </c>
      <c r="E2006" t="s">
        <v>3489</v>
      </c>
      <c r="F2006">
        <v>543</v>
      </c>
      <c r="G2006" t="s">
        <v>3489</v>
      </c>
      <c r="H2006">
        <v>7</v>
      </c>
      <c r="I2006">
        <v>0.17</v>
      </c>
      <c r="J2006">
        <v>0</v>
      </c>
      <c r="K2006">
        <v>0.17</v>
      </c>
      <c r="L2006">
        <v>0.33</v>
      </c>
    </row>
    <row r="2007" spans="1:12" x14ac:dyDescent="0.3">
      <c r="A2007" t="s">
        <v>5070</v>
      </c>
      <c r="B2007" t="s">
        <v>3410</v>
      </c>
      <c r="C2007">
        <v>2020</v>
      </c>
      <c r="D2007" t="s">
        <v>3416</v>
      </c>
      <c r="E2007" t="s">
        <v>870</v>
      </c>
      <c r="F2007">
        <v>29</v>
      </c>
      <c r="G2007" t="s">
        <v>870</v>
      </c>
      <c r="H2007">
        <v>1</v>
      </c>
      <c r="I2007">
        <v>0</v>
      </c>
      <c r="J2007">
        <v>0</v>
      </c>
      <c r="K2007">
        <v>0</v>
      </c>
      <c r="L2007">
        <v>0</v>
      </c>
    </row>
    <row r="2008" spans="1:12" x14ac:dyDescent="0.3">
      <c r="A2008" t="s">
        <v>5071</v>
      </c>
      <c r="B2008" t="s">
        <v>3410</v>
      </c>
      <c r="C2008">
        <v>2020</v>
      </c>
      <c r="D2008" t="s">
        <v>3411</v>
      </c>
      <c r="E2008" t="s">
        <v>3481</v>
      </c>
      <c r="F2008">
        <v>0</v>
      </c>
      <c r="G2008" t="s">
        <v>3481</v>
      </c>
      <c r="H2008">
        <v>0</v>
      </c>
      <c r="I2008">
        <v>0</v>
      </c>
      <c r="J2008">
        <v>0</v>
      </c>
      <c r="K2008">
        <v>0</v>
      </c>
      <c r="L2008">
        <v>0</v>
      </c>
    </row>
    <row r="2009" spans="1:12" x14ac:dyDescent="0.3">
      <c r="A2009" t="s">
        <v>5072</v>
      </c>
      <c r="B2009" t="s">
        <v>3410</v>
      </c>
      <c r="C2009">
        <v>2020</v>
      </c>
      <c r="D2009" t="s">
        <v>3416</v>
      </c>
      <c r="E2009" t="s">
        <v>3642</v>
      </c>
      <c r="F2009">
        <v>98</v>
      </c>
      <c r="G2009" t="s">
        <v>3642</v>
      </c>
      <c r="H2009">
        <v>2</v>
      </c>
      <c r="I2009">
        <v>0</v>
      </c>
      <c r="J2009">
        <v>0</v>
      </c>
      <c r="K2009">
        <v>0</v>
      </c>
      <c r="L2009">
        <v>0</v>
      </c>
    </row>
    <row r="2010" spans="1:12" x14ac:dyDescent="0.3">
      <c r="A2010" t="s">
        <v>5073</v>
      </c>
      <c r="B2010" t="s">
        <v>3410</v>
      </c>
      <c r="C2010">
        <v>2020</v>
      </c>
      <c r="D2010" t="s">
        <v>3411</v>
      </c>
      <c r="E2010" t="s">
        <v>3489</v>
      </c>
      <c r="F2010">
        <v>180</v>
      </c>
      <c r="G2010" t="s">
        <v>3489</v>
      </c>
      <c r="H2010">
        <v>2</v>
      </c>
      <c r="I2010">
        <v>0</v>
      </c>
      <c r="J2010">
        <v>0</v>
      </c>
      <c r="K2010">
        <v>0</v>
      </c>
      <c r="L2010">
        <v>0.5</v>
      </c>
    </row>
    <row r="2011" spans="1:12" x14ac:dyDescent="0.3">
      <c r="A2011" t="s">
        <v>5074</v>
      </c>
      <c r="B2011" t="s">
        <v>3410</v>
      </c>
      <c r="C2011">
        <v>2020</v>
      </c>
      <c r="D2011" t="s">
        <v>3414</v>
      </c>
      <c r="E2011" t="s">
        <v>3489</v>
      </c>
      <c r="F2011">
        <v>100</v>
      </c>
      <c r="G2011" t="s">
        <v>3489</v>
      </c>
      <c r="H2011">
        <v>2</v>
      </c>
      <c r="I2011">
        <v>0</v>
      </c>
      <c r="J2011">
        <v>0</v>
      </c>
      <c r="K2011">
        <v>0</v>
      </c>
      <c r="L2011">
        <v>0</v>
      </c>
    </row>
    <row r="2012" spans="1:12" x14ac:dyDescent="0.3">
      <c r="A2012" t="s">
        <v>5075</v>
      </c>
      <c r="B2012" t="s">
        <v>3410</v>
      </c>
      <c r="C2012">
        <v>2020</v>
      </c>
      <c r="D2012" t="s">
        <v>3411</v>
      </c>
      <c r="E2012" t="s">
        <v>3489</v>
      </c>
      <c r="F2012">
        <v>715</v>
      </c>
      <c r="G2012" t="s">
        <v>3489</v>
      </c>
      <c r="H2012">
        <v>9</v>
      </c>
      <c r="I2012">
        <v>0.13</v>
      </c>
      <c r="J2012">
        <v>0.13</v>
      </c>
      <c r="K2012">
        <v>0</v>
      </c>
      <c r="L2012">
        <v>0.13</v>
      </c>
    </row>
    <row r="2013" spans="1:12" x14ac:dyDescent="0.3">
      <c r="A2013" t="s">
        <v>5076</v>
      </c>
      <c r="B2013" t="s">
        <v>3410</v>
      </c>
      <c r="C2013">
        <v>2020</v>
      </c>
      <c r="D2013" t="s">
        <v>3397</v>
      </c>
      <c r="E2013" t="s">
        <v>3489</v>
      </c>
      <c r="F2013">
        <v>0</v>
      </c>
      <c r="G2013" t="s">
        <v>3489</v>
      </c>
      <c r="H2013">
        <v>0</v>
      </c>
      <c r="I2013">
        <v>0</v>
      </c>
      <c r="J2013">
        <v>0</v>
      </c>
      <c r="K2013">
        <v>0</v>
      </c>
      <c r="L2013">
        <v>0</v>
      </c>
    </row>
    <row r="2014" spans="1:12" x14ac:dyDescent="0.3">
      <c r="A2014" t="s">
        <v>5077</v>
      </c>
      <c r="B2014" t="s">
        <v>3410</v>
      </c>
      <c r="C2014">
        <v>2020</v>
      </c>
      <c r="D2014" t="s">
        <v>3414</v>
      </c>
      <c r="E2014" t="s">
        <v>3489</v>
      </c>
      <c r="F2014">
        <v>0</v>
      </c>
      <c r="G2014" t="s">
        <v>3489</v>
      </c>
      <c r="H2014">
        <v>0</v>
      </c>
      <c r="I2014">
        <v>0</v>
      </c>
      <c r="J2014">
        <v>0</v>
      </c>
      <c r="K2014">
        <v>0</v>
      </c>
      <c r="L2014">
        <v>0</v>
      </c>
    </row>
    <row r="2015" spans="1:12" x14ac:dyDescent="0.3">
      <c r="A2015" t="s">
        <v>5078</v>
      </c>
      <c r="B2015" t="s">
        <v>3410</v>
      </c>
      <c r="C2015">
        <v>2020</v>
      </c>
      <c r="D2015" t="s">
        <v>3416</v>
      </c>
      <c r="E2015" t="s">
        <v>3642</v>
      </c>
      <c r="F2015">
        <v>94</v>
      </c>
      <c r="G2015" t="s">
        <v>3642</v>
      </c>
      <c r="H2015">
        <v>2</v>
      </c>
      <c r="I2015">
        <v>0</v>
      </c>
      <c r="J2015">
        <v>0</v>
      </c>
      <c r="K2015">
        <v>0</v>
      </c>
      <c r="L2015">
        <v>0</v>
      </c>
    </row>
    <row r="2016" spans="1:12" x14ac:dyDescent="0.3">
      <c r="A2016" t="s">
        <v>2695</v>
      </c>
      <c r="B2016" t="s">
        <v>3410</v>
      </c>
      <c r="C2016">
        <v>2020</v>
      </c>
      <c r="D2016" t="s">
        <v>3416</v>
      </c>
      <c r="E2016" t="s">
        <v>3476</v>
      </c>
      <c r="F2016">
        <v>138</v>
      </c>
      <c r="G2016" t="s">
        <v>3476</v>
      </c>
      <c r="H2016">
        <v>2</v>
      </c>
      <c r="I2016">
        <v>0.65</v>
      </c>
      <c r="J2016">
        <v>0</v>
      </c>
      <c r="K2016">
        <v>0.65</v>
      </c>
      <c r="L2016">
        <v>0</v>
      </c>
    </row>
    <row r="2017" spans="1:12" x14ac:dyDescent="0.3">
      <c r="A2017" t="s">
        <v>5079</v>
      </c>
      <c r="B2017" t="s">
        <v>3410</v>
      </c>
      <c r="C2017">
        <v>2020</v>
      </c>
      <c r="D2017" t="s">
        <v>3416</v>
      </c>
      <c r="E2017" t="s">
        <v>875</v>
      </c>
      <c r="F2017">
        <v>31</v>
      </c>
      <c r="G2017" t="s">
        <v>875</v>
      </c>
      <c r="H2017">
        <v>2</v>
      </c>
      <c r="I2017">
        <v>0</v>
      </c>
      <c r="J2017">
        <v>0</v>
      </c>
      <c r="K2017">
        <v>0</v>
      </c>
      <c r="L2017">
        <v>0</v>
      </c>
    </row>
    <row r="2018" spans="1:12" x14ac:dyDescent="0.3">
      <c r="A2018" t="s">
        <v>5080</v>
      </c>
      <c r="B2018" t="s">
        <v>3410</v>
      </c>
      <c r="C2018">
        <v>2020</v>
      </c>
      <c r="D2018" t="s">
        <v>3416</v>
      </c>
      <c r="E2018" t="s">
        <v>3432</v>
      </c>
      <c r="F2018">
        <v>40</v>
      </c>
      <c r="G2018" t="s">
        <v>3432</v>
      </c>
      <c r="H2018">
        <v>2</v>
      </c>
      <c r="I2018">
        <v>0</v>
      </c>
      <c r="J2018">
        <v>0</v>
      </c>
      <c r="K2018">
        <v>0</v>
      </c>
      <c r="L2018">
        <v>0</v>
      </c>
    </row>
    <row r="2019" spans="1:12" x14ac:dyDescent="0.3">
      <c r="A2019" t="s">
        <v>5081</v>
      </c>
      <c r="B2019" t="s">
        <v>3410</v>
      </c>
      <c r="C2019">
        <v>2020</v>
      </c>
      <c r="D2019" t="s">
        <v>3416</v>
      </c>
      <c r="E2019" t="s">
        <v>3422</v>
      </c>
      <c r="F2019">
        <v>90</v>
      </c>
      <c r="G2019" t="s">
        <v>3422</v>
      </c>
      <c r="H2019">
        <v>1</v>
      </c>
      <c r="I2019">
        <v>0</v>
      </c>
      <c r="J2019">
        <v>0</v>
      </c>
      <c r="K2019">
        <v>0</v>
      </c>
      <c r="L2019">
        <v>0</v>
      </c>
    </row>
    <row r="2020" spans="1:12" x14ac:dyDescent="0.3">
      <c r="A2020" t="s">
        <v>2082</v>
      </c>
      <c r="B2020" t="s">
        <v>3410</v>
      </c>
      <c r="C2020">
        <v>2020</v>
      </c>
      <c r="D2020" t="s">
        <v>3414</v>
      </c>
      <c r="E2020" t="s">
        <v>870</v>
      </c>
      <c r="F2020">
        <v>52</v>
      </c>
      <c r="G2020" t="s">
        <v>870</v>
      </c>
      <c r="H2020">
        <v>1</v>
      </c>
      <c r="I2020">
        <v>0</v>
      </c>
      <c r="J2020">
        <v>0</v>
      </c>
      <c r="K2020">
        <v>0</v>
      </c>
      <c r="L2020">
        <v>1.73</v>
      </c>
    </row>
    <row r="2021" spans="1:12" x14ac:dyDescent="0.3">
      <c r="A2021" t="s">
        <v>5082</v>
      </c>
      <c r="B2021" t="s">
        <v>3410</v>
      </c>
      <c r="C2021">
        <v>2020</v>
      </c>
      <c r="D2021" t="s">
        <v>3416</v>
      </c>
      <c r="E2021" t="s">
        <v>3530</v>
      </c>
      <c r="F2021">
        <v>488</v>
      </c>
      <c r="G2021" t="s">
        <v>3530</v>
      </c>
      <c r="H2021">
        <v>6</v>
      </c>
      <c r="I2021">
        <v>0</v>
      </c>
      <c r="J2021">
        <v>0</v>
      </c>
      <c r="K2021">
        <v>0</v>
      </c>
      <c r="L2021">
        <v>0</v>
      </c>
    </row>
    <row r="2022" spans="1:12" x14ac:dyDescent="0.3">
      <c r="A2022" t="s">
        <v>5083</v>
      </c>
      <c r="B2022" t="s">
        <v>3410</v>
      </c>
      <c r="C2022">
        <v>2020</v>
      </c>
      <c r="D2022" t="s">
        <v>3414</v>
      </c>
      <c r="E2022" t="s">
        <v>3530</v>
      </c>
      <c r="F2022">
        <v>422</v>
      </c>
      <c r="G2022" t="s">
        <v>3530</v>
      </c>
      <c r="H2022">
        <v>5</v>
      </c>
      <c r="I2022">
        <v>0.21</v>
      </c>
      <c r="J2022">
        <v>0</v>
      </c>
      <c r="K2022">
        <v>0.21</v>
      </c>
      <c r="L2022">
        <v>0</v>
      </c>
    </row>
    <row r="2023" spans="1:12" x14ac:dyDescent="0.3">
      <c r="A2023" t="s">
        <v>5084</v>
      </c>
      <c r="B2023" t="s">
        <v>3410</v>
      </c>
      <c r="C2023">
        <v>2020</v>
      </c>
      <c r="D2023" t="s">
        <v>3397</v>
      </c>
      <c r="E2023" t="s">
        <v>3530</v>
      </c>
      <c r="F2023">
        <v>180</v>
      </c>
      <c r="G2023" t="s">
        <v>3530</v>
      </c>
      <c r="H2023">
        <v>2</v>
      </c>
      <c r="I2023">
        <v>0</v>
      </c>
      <c r="J2023">
        <v>0</v>
      </c>
      <c r="K2023">
        <v>0</v>
      </c>
      <c r="L2023">
        <v>0</v>
      </c>
    </row>
    <row r="2024" spans="1:12" x14ac:dyDescent="0.3">
      <c r="A2024" t="s">
        <v>5085</v>
      </c>
      <c r="B2024" t="s">
        <v>3410</v>
      </c>
      <c r="C2024">
        <v>2020</v>
      </c>
      <c r="D2024" t="s">
        <v>3416</v>
      </c>
      <c r="E2024" t="s">
        <v>3478</v>
      </c>
      <c r="F2024">
        <v>315</v>
      </c>
      <c r="G2024" t="s">
        <v>3539</v>
      </c>
      <c r="H2024">
        <v>4</v>
      </c>
      <c r="I2024">
        <v>0</v>
      </c>
      <c r="J2024">
        <v>0</v>
      </c>
      <c r="K2024">
        <v>0</v>
      </c>
      <c r="L2024">
        <v>0</v>
      </c>
    </row>
    <row r="2025" spans="1:12" x14ac:dyDescent="0.3">
      <c r="A2025" t="s">
        <v>205</v>
      </c>
      <c r="B2025" t="s">
        <v>3410</v>
      </c>
      <c r="C2025">
        <v>2020</v>
      </c>
      <c r="D2025" t="s">
        <v>3397</v>
      </c>
      <c r="E2025" t="s">
        <v>863</v>
      </c>
      <c r="F2025">
        <v>720</v>
      </c>
      <c r="G2025" t="s">
        <v>863</v>
      </c>
      <c r="H2025">
        <v>8</v>
      </c>
      <c r="I2025">
        <v>0</v>
      </c>
      <c r="J2025">
        <v>0</v>
      </c>
      <c r="K2025">
        <v>0</v>
      </c>
      <c r="L2025">
        <v>0</v>
      </c>
    </row>
    <row r="2026" spans="1:12" x14ac:dyDescent="0.3">
      <c r="A2026" t="s">
        <v>5086</v>
      </c>
      <c r="B2026" t="s">
        <v>3410</v>
      </c>
      <c r="C2026">
        <v>2020</v>
      </c>
      <c r="D2026" t="s">
        <v>3416</v>
      </c>
      <c r="E2026" t="s">
        <v>863</v>
      </c>
      <c r="F2026">
        <v>72</v>
      </c>
      <c r="G2026" t="s">
        <v>877</v>
      </c>
      <c r="H2026">
        <v>3</v>
      </c>
      <c r="I2026">
        <v>0</v>
      </c>
      <c r="J2026">
        <v>0</v>
      </c>
      <c r="K2026">
        <v>0</v>
      </c>
      <c r="L2026">
        <v>0</v>
      </c>
    </row>
    <row r="2027" spans="1:12" x14ac:dyDescent="0.3">
      <c r="A2027" t="s">
        <v>3174</v>
      </c>
      <c r="B2027" t="s">
        <v>3410</v>
      </c>
      <c r="C2027">
        <v>2020</v>
      </c>
      <c r="D2027" t="s">
        <v>3414</v>
      </c>
      <c r="E2027" t="s">
        <v>895</v>
      </c>
      <c r="F2027">
        <v>810</v>
      </c>
      <c r="G2027" t="s">
        <v>890</v>
      </c>
      <c r="H2027">
        <v>9</v>
      </c>
      <c r="I2027">
        <v>0.33</v>
      </c>
      <c r="J2027">
        <v>0</v>
      </c>
      <c r="K2027">
        <v>0.33</v>
      </c>
      <c r="L2027">
        <v>0</v>
      </c>
    </row>
    <row r="2028" spans="1:12" x14ac:dyDescent="0.3">
      <c r="A2028" t="s">
        <v>5087</v>
      </c>
      <c r="B2028" t="s">
        <v>3410</v>
      </c>
      <c r="C2028">
        <v>2020</v>
      </c>
      <c r="D2028" t="s">
        <v>3416</v>
      </c>
      <c r="E2028" t="s">
        <v>891</v>
      </c>
      <c r="F2028">
        <v>360</v>
      </c>
      <c r="G2028" t="s">
        <v>891</v>
      </c>
      <c r="H2028">
        <v>4</v>
      </c>
      <c r="I2028">
        <v>0.5</v>
      </c>
      <c r="J2028">
        <v>0</v>
      </c>
      <c r="K2028">
        <v>0.5</v>
      </c>
      <c r="L2028">
        <v>0.25</v>
      </c>
    </row>
    <row r="2029" spans="1:12" x14ac:dyDescent="0.3">
      <c r="A2029" t="s">
        <v>1245</v>
      </c>
      <c r="B2029" t="s">
        <v>3410</v>
      </c>
      <c r="C2029">
        <v>2020</v>
      </c>
      <c r="D2029" t="s">
        <v>3411</v>
      </c>
      <c r="E2029" t="s">
        <v>889</v>
      </c>
      <c r="F2029">
        <v>278</v>
      </c>
      <c r="G2029" t="s">
        <v>889</v>
      </c>
      <c r="H2029">
        <v>6</v>
      </c>
      <c r="I2029">
        <v>0.65</v>
      </c>
      <c r="J2029">
        <v>0</v>
      </c>
      <c r="K2029">
        <v>0.65</v>
      </c>
      <c r="L2029">
        <v>0</v>
      </c>
    </row>
    <row r="2030" spans="1:12" x14ac:dyDescent="0.3">
      <c r="A2030" t="s">
        <v>5088</v>
      </c>
      <c r="B2030" t="s">
        <v>3410</v>
      </c>
      <c r="C2030">
        <v>2020</v>
      </c>
      <c r="D2030" t="s">
        <v>3397</v>
      </c>
      <c r="E2030" t="s">
        <v>886</v>
      </c>
      <c r="F2030">
        <v>540</v>
      </c>
      <c r="G2030" t="s">
        <v>886</v>
      </c>
      <c r="H2030">
        <v>6</v>
      </c>
      <c r="I2030">
        <v>0</v>
      </c>
      <c r="J2030">
        <v>0</v>
      </c>
      <c r="K2030">
        <v>0</v>
      </c>
      <c r="L2030">
        <v>0</v>
      </c>
    </row>
    <row r="2031" spans="1:12" x14ac:dyDescent="0.3">
      <c r="A2031" t="s">
        <v>1814</v>
      </c>
      <c r="B2031" t="s">
        <v>3410</v>
      </c>
      <c r="C2031">
        <v>2020</v>
      </c>
      <c r="D2031" t="s">
        <v>3411</v>
      </c>
      <c r="E2031" t="s">
        <v>874</v>
      </c>
      <c r="F2031">
        <v>27</v>
      </c>
      <c r="G2031" t="s">
        <v>874</v>
      </c>
      <c r="H2031">
        <v>1</v>
      </c>
      <c r="I2031">
        <v>0</v>
      </c>
      <c r="J2031">
        <v>0</v>
      </c>
      <c r="K2031">
        <v>0</v>
      </c>
      <c r="L2031">
        <v>0</v>
      </c>
    </row>
    <row r="2032" spans="1:12" x14ac:dyDescent="0.3">
      <c r="A2032" t="s">
        <v>2843</v>
      </c>
      <c r="B2032" t="s">
        <v>3410</v>
      </c>
      <c r="C2032">
        <v>2020</v>
      </c>
      <c r="D2032" t="s">
        <v>3416</v>
      </c>
      <c r="E2032" t="s">
        <v>876</v>
      </c>
      <c r="F2032">
        <v>241</v>
      </c>
      <c r="G2032" t="s">
        <v>876</v>
      </c>
      <c r="H2032">
        <v>3</v>
      </c>
      <c r="I2032">
        <v>0</v>
      </c>
      <c r="J2032">
        <v>0</v>
      </c>
      <c r="K2032">
        <v>0</v>
      </c>
      <c r="L2032">
        <v>0</v>
      </c>
    </row>
    <row r="2033" spans="1:12" x14ac:dyDescent="0.3">
      <c r="A2033" t="s">
        <v>5089</v>
      </c>
      <c r="B2033" t="s">
        <v>3410</v>
      </c>
      <c r="C2033">
        <v>2020</v>
      </c>
      <c r="D2033" t="s">
        <v>3416</v>
      </c>
      <c r="E2033" t="s">
        <v>3420</v>
      </c>
      <c r="F2033">
        <v>558</v>
      </c>
      <c r="G2033" t="s">
        <v>3420</v>
      </c>
      <c r="H2033">
        <v>8</v>
      </c>
      <c r="I2033">
        <v>0.32</v>
      </c>
      <c r="J2033">
        <v>0.16</v>
      </c>
      <c r="K2033">
        <v>0.16</v>
      </c>
      <c r="L2033">
        <v>0.16</v>
      </c>
    </row>
    <row r="2034" spans="1:12" x14ac:dyDescent="0.3">
      <c r="A2034" t="s">
        <v>5090</v>
      </c>
      <c r="B2034" t="s">
        <v>3410</v>
      </c>
      <c r="C2034">
        <v>2020</v>
      </c>
      <c r="D2034" t="s">
        <v>3411</v>
      </c>
      <c r="E2034" t="s">
        <v>3504</v>
      </c>
      <c r="F2034">
        <v>262</v>
      </c>
      <c r="G2034" t="s">
        <v>3504</v>
      </c>
      <c r="H2034">
        <v>5</v>
      </c>
      <c r="I2034">
        <v>0.34</v>
      </c>
      <c r="J2034">
        <v>0</v>
      </c>
      <c r="K2034">
        <v>0.34</v>
      </c>
      <c r="L2034">
        <v>0.34</v>
      </c>
    </row>
    <row r="2035" spans="1:12" x14ac:dyDescent="0.3">
      <c r="A2035" t="s">
        <v>5091</v>
      </c>
      <c r="B2035" t="s">
        <v>3410</v>
      </c>
      <c r="C2035">
        <v>2020</v>
      </c>
      <c r="D2035" t="s">
        <v>3416</v>
      </c>
      <c r="E2035" t="s">
        <v>3478</v>
      </c>
      <c r="F2035">
        <v>116</v>
      </c>
      <c r="G2035" t="s">
        <v>3478</v>
      </c>
      <c r="H2035">
        <v>2</v>
      </c>
      <c r="I2035">
        <v>0</v>
      </c>
      <c r="J2035">
        <v>0</v>
      </c>
      <c r="K2035">
        <v>0</v>
      </c>
      <c r="L2035">
        <v>0</v>
      </c>
    </row>
    <row r="2036" spans="1:12" x14ac:dyDescent="0.3">
      <c r="A2036" t="s">
        <v>2148</v>
      </c>
      <c r="B2036" t="s">
        <v>3410</v>
      </c>
      <c r="C2036">
        <v>2020</v>
      </c>
      <c r="D2036" t="s">
        <v>3397</v>
      </c>
      <c r="E2036" t="s">
        <v>864</v>
      </c>
      <c r="F2036">
        <v>720</v>
      </c>
      <c r="G2036" t="s">
        <v>864</v>
      </c>
      <c r="H2036">
        <v>8</v>
      </c>
      <c r="I2036">
        <v>0</v>
      </c>
      <c r="J2036">
        <v>0</v>
      </c>
      <c r="K2036">
        <v>0</v>
      </c>
      <c r="L2036">
        <v>0</v>
      </c>
    </row>
    <row r="2037" spans="1:12" x14ac:dyDescent="0.3">
      <c r="A2037" t="s">
        <v>1211</v>
      </c>
      <c r="B2037" t="s">
        <v>3410</v>
      </c>
      <c r="C2037">
        <v>2020</v>
      </c>
      <c r="D2037" t="s">
        <v>3416</v>
      </c>
      <c r="E2037" t="s">
        <v>869</v>
      </c>
      <c r="F2037">
        <v>253</v>
      </c>
      <c r="G2037" t="s">
        <v>869</v>
      </c>
      <c r="H2037">
        <v>7</v>
      </c>
      <c r="I2037">
        <v>1.78</v>
      </c>
      <c r="J2037">
        <v>1.42</v>
      </c>
      <c r="K2037">
        <v>0.36</v>
      </c>
      <c r="L2037">
        <v>0</v>
      </c>
    </row>
    <row r="2038" spans="1:12" x14ac:dyDescent="0.3">
      <c r="A2038" t="s">
        <v>5092</v>
      </c>
      <c r="B2038" t="s">
        <v>3410</v>
      </c>
      <c r="C2038">
        <v>2020</v>
      </c>
      <c r="D2038" t="s">
        <v>3416</v>
      </c>
      <c r="E2038" t="s">
        <v>869</v>
      </c>
      <c r="F2038">
        <v>57</v>
      </c>
      <c r="G2038" t="s">
        <v>869</v>
      </c>
      <c r="H2038">
        <v>3</v>
      </c>
      <c r="I2038">
        <v>1.58</v>
      </c>
      <c r="J2038">
        <v>0</v>
      </c>
      <c r="K2038">
        <v>1.58</v>
      </c>
      <c r="L2038">
        <v>0</v>
      </c>
    </row>
    <row r="2039" spans="1:12" x14ac:dyDescent="0.3">
      <c r="A2039" t="s">
        <v>5093</v>
      </c>
      <c r="B2039" t="s">
        <v>3410</v>
      </c>
      <c r="C2039">
        <v>2020</v>
      </c>
      <c r="D2039" t="s">
        <v>3411</v>
      </c>
      <c r="E2039" t="s">
        <v>3420</v>
      </c>
      <c r="F2039">
        <v>0</v>
      </c>
      <c r="G2039" t="s">
        <v>3420</v>
      </c>
      <c r="H2039">
        <v>0</v>
      </c>
      <c r="I2039">
        <v>0</v>
      </c>
      <c r="J2039">
        <v>0</v>
      </c>
      <c r="K2039">
        <v>0</v>
      </c>
      <c r="L2039">
        <v>0</v>
      </c>
    </row>
    <row r="2040" spans="1:12" x14ac:dyDescent="0.3">
      <c r="A2040" t="s">
        <v>5094</v>
      </c>
      <c r="B2040" t="s">
        <v>3410</v>
      </c>
      <c r="C2040">
        <v>2020</v>
      </c>
      <c r="D2040" t="s">
        <v>3416</v>
      </c>
      <c r="E2040" t="s">
        <v>3481</v>
      </c>
      <c r="F2040">
        <v>58</v>
      </c>
      <c r="G2040" t="s">
        <v>3481</v>
      </c>
      <c r="H2040">
        <v>1</v>
      </c>
      <c r="I2040">
        <v>0</v>
      </c>
      <c r="J2040">
        <v>0</v>
      </c>
      <c r="K2040">
        <v>0</v>
      </c>
      <c r="L2040">
        <v>0</v>
      </c>
    </row>
    <row r="2041" spans="1:12" x14ac:dyDescent="0.3">
      <c r="A2041" t="s">
        <v>5095</v>
      </c>
      <c r="B2041" t="s">
        <v>3410</v>
      </c>
      <c r="C2041">
        <v>2020</v>
      </c>
      <c r="D2041" t="s">
        <v>3416</v>
      </c>
      <c r="E2041" t="s">
        <v>875</v>
      </c>
      <c r="F2041">
        <v>391</v>
      </c>
      <c r="G2041" t="s">
        <v>875</v>
      </c>
      <c r="H2041">
        <v>6</v>
      </c>
      <c r="I2041">
        <v>0.46</v>
      </c>
      <c r="J2041">
        <v>0</v>
      </c>
      <c r="K2041">
        <v>0.46</v>
      </c>
      <c r="L2041">
        <v>0</v>
      </c>
    </row>
    <row r="2042" spans="1:12" x14ac:dyDescent="0.3">
      <c r="A2042" t="s">
        <v>5096</v>
      </c>
      <c r="B2042" t="s">
        <v>3410</v>
      </c>
      <c r="C2042">
        <v>2020</v>
      </c>
      <c r="D2042" t="s">
        <v>3414</v>
      </c>
      <c r="E2042" t="s">
        <v>860</v>
      </c>
      <c r="F2042">
        <v>10</v>
      </c>
      <c r="G2042" t="s">
        <v>860</v>
      </c>
      <c r="H2042">
        <v>1</v>
      </c>
      <c r="I2042">
        <v>0</v>
      </c>
      <c r="J2042">
        <v>0</v>
      </c>
      <c r="K2042">
        <v>0</v>
      </c>
      <c r="L2042">
        <v>0</v>
      </c>
    </row>
    <row r="2043" spans="1:12" x14ac:dyDescent="0.3">
      <c r="A2043" t="s">
        <v>5097</v>
      </c>
      <c r="B2043" t="s">
        <v>3410</v>
      </c>
      <c r="C2043">
        <v>2020</v>
      </c>
      <c r="D2043" t="s">
        <v>3416</v>
      </c>
      <c r="E2043" t="s">
        <v>3458</v>
      </c>
      <c r="F2043">
        <v>216</v>
      </c>
      <c r="G2043" t="s">
        <v>3458</v>
      </c>
      <c r="H2043">
        <v>3</v>
      </c>
      <c r="I2043">
        <v>0.42</v>
      </c>
      <c r="J2043">
        <v>0</v>
      </c>
      <c r="K2043">
        <v>0.42</v>
      </c>
      <c r="L2043">
        <v>0.42</v>
      </c>
    </row>
    <row r="2044" spans="1:12" x14ac:dyDescent="0.3">
      <c r="A2044" t="s">
        <v>5098</v>
      </c>
      <c r="B2044" t="s">
        <v>3410</v>
      </c>
      <c r="C2044">
        <v>2020</v>
      </c>
      <c r="D2044" t="s">
        <v>3397</v>
      </c>
      <c r="E2044" t="s">
        <v>3536</v>
      </c>
      <c r="F2044">
        <v>0</v>
      </c>
      <c r="G2044" t="s">
        <v>3536</v>
      </c>
      <c r="H2044">
        <v>0</v>
      </c>
      <c r="I2044">
        <v>0</v>
      </c>
      <c r="J2044">
        <v>0</v>
      </c>
      <c r="K2044">
        <v>0</v>
      </c>
      <c r="L2044">
        <v>0</v>
      </c>
    </row>
    <row r="2045" spans="1:12" x14ac:dyDescent="0.3">
      <c r="A2045" t="s">
        <v>5099</v>
      </c>
      <c r="B2045" t="s">
        <v>3410</v>
      </c>
      <c r="C2045">
        <v>2020</v>
      </c>
      <c r="D2045" t="s">
        <v>3411</v>
      </c>
      <c r="E2045" t="s">
        <v>3536</v>
      </c>
      <c r="F2045">
        <v>70</v>
      </c>
      <c r="G2045" t="s">
        <v>3536</v>
      </c>
      <c r="H2045">
        <v>4</v>
      </c>
      <c r="I2045">
        <v>0</v>
      </c>
      <c r="J2045">
        <v>0</v>
      </c>
      <c r="K2045">
        <v>0</v>
      </c>
      <c r="L2045">
        <v>0</v>
      </c>
    </row>
    <row r="2046" spans="1:12" x14ac:dyDescent="0.3">
      <c r="A2046" t="s">
        <v>210</v>
      </c>
      <c r="B2046" t="s">
        <v>3410</v>
      </c>
      <c r="C2046">
        <v>2020</v>
      </c>
      <c r="D2046" t="s">
        <v>3416</v>
      </c>
      <c r="E2046" t="s">
        <v>869</v>
      </c>
      <c r="F2046">
        <v>674</v>
      </c>
      <c r="G2046" t="s">
        <v>869</v>
      </c>
      <c r="H2046">
        <v>9</v>
      </c>
      <c r="I2046">
        <v>0.4</v>
      </c>
      <c r="J2046">
        <v>0.13</v>
      </c>
      <c r="K2046">
        <v>0.27</v>
      </c>
      <c r="L2046">
        <v>0</v>
      </c>
    </row>
    <row r="2047" spans="1:12" x14ac:dyDescent="0.3">
      <c r="A2047" t="s">
        <v>5100</v>
      </c>
      <c r="B2047" t="s">
        <v>3410</v>
      </c>
      <c r="C2047">
        <v>2020</v>
      </c>
      <c r="D2047" t="s">
        <v>3416</v>
      </c>
      <c r="E2047" t="s">
        <v>860</v>
      </c>
      <c r="F2047">
        <v>0</v>
      </c>
      <c r="G2047" t="s">
        <v>860</v>
      </c>
      <c r="H2047">
        <v>0</v>
      </c>
      <c r="I2047">
        <v>0</v>
      </c>
      <c r="J2047">
        <v>0</v>
      </c>
      <c r="K2047">
        <v>0</v>
      </c>
      <c r="L2047">
        <v>0</v>
      </c>
    </row>
    <row r="2048" spans="1:12" x14ac:dyDescent="0.3">
      <c r="A2048" t="s">
        <v>5101</v>
      </c>
      <c r="B2048" t="s">
        <v>3410</v>
      </c>
      <c r="C2048">
        <v>2020</v>
      </c>
      <c r="D2048" t="s">
        <v>3416</v>
      </c>
      <c r="E2048" t="s">
        <v>3481</v>
      </c>
      <c r="F2048">
        <v>453</v>
      </c>
      <c r="G2048" t="s">
        <v>3481</v>
      </c>
      <c r="H2048">
        <v>6</v>
      </c>
      <c r="I2048">
        <v>0</v>
      </c>
      <c r="J2048">
        <v>0</v>
      </c>
      <c r="K2048">
        <v>0</v>
      </c>
      <c r="L2048">
        <v>0</v>
      </c>
    </row>
    <row r="2049" spans="1:12" x14ac:dyDescent="0.3">
      <c r="A2049" t="s">
        <v>5102</v>
      </c>
      <c r="B2049" t="s">
        <v>3410</v>
      </c>
      <c r="C2049">
        <v>2020</v>
      </c>
      <c r="D2049" t="s">
        <v>3414</v>
      </c>
      <c r="E2049" t="s">
        <v>3420</v>
      </c>
      <c r="F2049">
        <v>119</v>
      </c>
      <c r="G2049" t="s">
        <v>3420</v>
      </c>
      <c r="H2049">
        <v>2</v>
      </c>
      <c r="I2049">
        <v>0</v>
      </c>
      <c r="J2049">
        <v>0</v>
      </c>
      <c r="K2049">
        <v>0</v>
      </c>
      <c r="L2049">
        <v>0</v>
      </c>
    </row>
    <row r="2050" spans="1:12" x14ac:dyDescent="0.3">
      <c r="A2050" t="s">
        <v>2462</v>
      </c>
      <c r="B2050" t="s">
        <v>3410</v>
      </c>
      <c r="C2050">
        <v>2020</v>
      </c>
      <c r="D2050" t="s">
        <v>3416</v>
      </c>
      <c r="E2050" t="s">
        <v>870</v>
      </c>
      <c r="F2050">
        <v>386</v>
      </c>
      <c r="G2050" t="s">
        <v>870</v>
      </c>
      <c r="H2050">
        <v>5</v>
      </c>
      <c r="I2050">
        <v>0</v>
      </c>
      <c r="J2050">
        <v>0</v>
      </c>
      <c r="K2050">
        <v>0</v>
      </c>
      <c r="L2050">
        <v>0</v>
      </c>
    </row>
    <row r="2051" spans="1:12" x14ac:dyDescent="0.3">
      <c r="A2051" t="s">
        <v>5103</v>
      </c>
      <c r="B2051" t="s">
        <v>3410</v>
      </c>
      <c r="C2051">
        <v>2020</v>
      </c>
      <c r="D2051" t="s">
        <v>3411</v>
      </c>
      <c r="E2051" t="s">
        <v>3420</v>
      </c>
      <c r="F2051">
        <v>634</v>
      </c>
      <c r="G2051" t="s">
        <v>3420</v>
      </c>
      <c r="H2051">
        <v>9</v>
      </c>
      <c r="I2051">
        <v>0.14000000000000001</v>
      </c>
      <c r="J2051">
        <v>0</v>
      </c>
      <c r="K2051">
        <v>0.14000000000000001</v>
      </c>
      <c r="L2051">
        <v>0.14000000000000001</v>
      </c>
    </row>
    <row r="2052" spans="1:12" x14ac:dyDescent="0.3">
      <c r="A2052" t="s">
        <v>5104</v>
      </c>
      <c r="B2052" t="s">
        <v>3410</v>
      </c>
      <c r="C2052">
        <v>2020</v>
      </c>
      <c r="D2052" t="s">
        <v>3416</v>
      </c>
      <c r="E2052" t="s">
        <v>870</v>
      </c>
      <c r="F2052">
        <v>90</v>
      </c>
      <c r="G2052" t="s">
        <v>870</v>
      </c>
      <c r="H2052">
        <v>1</v>
      </c>
      <c r="I2052">
        <v>0</v>
      </c>
      <c r="J2052">
        <v>0</v>
      </c>
      <c r="K2052">
        <v>0</v>
      </c>
      <c r="L2052">
        <v>0</v>
      </c>
    </row>
    <row r="2053" spans="1:12" x14ac:dyDescent="0.3">
      <c r="A2053" t="s">
        <v>5105</v>
      </c>
      <c r="B2053" t="s">
        <v>3410</v>
      </c>
      <c r="C2053">
        <v>2020</v>
      </c>
      <c r="D2053" t="s">
        <v>3397</v>
      </c>
      <c r="E2053" t="s">
        <v>875</v>
      </c>
      <c r="F2053">
        <v>0</v>
      </c>
      <c r="G2053" t="s">
        <v>875</v>
      </c>
      <c r="H2053">
        <v>0</v>
      </c>
      <c r="I2053">
        <v>0</v>
      </c>
      <c r="J2053">
        <v>0</v>
      </c>
      <c r="K2053">
        <v>0</v>
      </c>
      <c r="L2053">
        <v>0</v>
      </c>
    </row>
    <row r="2054" spans="1:12" x14ac:dyDescent="0.3">
      <c r="A2054" t="s">
        <v>1517</v>
      </c>
      <c r="B2054" t="s">
        <v>3410</v>
      </c>
      <c r="C2054">
        <v>2020</v>
      </c>
      <c r="D2054" t="s">
        <v>3411</v>
      </c>
      <c r="E2054" t="s">
        <v>867</v>
      </c>
      <c r="F2054">
        <v>589</v>
      </c>
      <c r="G2054" t="s">
        <v>867</v>
      </c>
      <c r="H2054">
        <v>7</v>
      </c>
      <c r="I2054">
        <v>0.46</v>
      </c>
      <c r="J2054">
        <v>0.15</v>
      </c>
      <c r="K2054">
        <v>0.31</v>
      </c>
      <c r="L2054">
        <v>0.15</v>
      </c>
    </row>
    <row r="2055" spans="1:12" x14ac:dyDescent="0.3">
      <c r="A2055" t="s">
        <v>5106</v>
      </c>
      <c r="B2055" t="s">
        <v>3410</v>
      </c>
      <c r="C2055">
        <v>2020</v>
      </c>
      <c r="D2055" t="s">
        <v>3416</v>
      </c>
      <c r="E2055" t="s">
        <v>860</v>
      </c>
      <c r="F2055">
        <v>282</v>
      </c>
      <c r="G2055" t="s">
        <v>860</v>
      </c>
      <c r="H2055">
        <v>8</v>
      </c>
      <c r="I2055">
        <v>0.64</v>
      </c>
      <c r="J2055">
        <v>0.32</v>
      </c>
      <c r="K2055">
        <v>0.32</v>
      </c>
      <c r="L2055">
        <v>0.32</v>
      </c>
    </row>
    <row r="2056" spans="1:12" x14ac:dyDescent="0.3">
      <c r="A2056" t="s">
        <v>2709</v>
      </c>
      <c r="B2056" t="s">
        <v>3410</v>
      </c>
      <c r="C2056">
        <v>2020</v>
      </c>
      <c r="D2056" t="s">
        <v>3397</v>
      </c>
      <c r="E2056" t="s">
        <v>864</v>
      </c>
      <c r="F2056">
        <v>0</v>
      </c>
      <c r="G2056" t="s">
        <v>864</v>
      </c>
      <c r="H2056">
        <v>0</v>
      </c>
      <c r="I2056">
        <v>0</v>
      </c>
      <c r="J2056">
        <v>0</v>
      </c>
      <c r="K2056">
        <v>0</v>
      </c>
      <c r="L2056">
        <v>0</v>
      </c>
    </row>
    <row r="2057" spans="1:12" x14ac:dyDescent="0.3">
      <c r="A2057" t="s">
        <v>5107</v>
      </c>
      <c r="B2057" t="s">
        <v>3410</v>
      </c>
      <c r="C2057">
        <v>2020</v>
      </c>
      <c r="D2057" t="s">
        <v>3414</v>
      </c>
      <c r="E2057" t="s">
        <v>3527</v>
      </c>
      <c r="F2057">
        <v>743</v>
      </c>
      <c r="G2057" t="s">
        <v>3527</v>
      </c>
      <c r="H2057">
        <v>10</v>
      </c>
      <c r="I2057">
        <v>0</v>
      </c>
      <c r="J2057">
        <v>0</v>
      </c>
      <c r="K2057">
        <v>0</v>
      </c>
      <c r="L2057">
        <v>0.24</v>
      </c>
    </row>
    <row r="2058" spans="1:12" x14ac:dyDescent="0.3">
      <c r="A2058" t="s">
        <v>5108</v>
      </c>
      <c r="B2058" t="s">
        <v>3410</v>
      </c>
      <c r="C2058">
        <v>2020</v>
      </c>
      <c r="D2058" t="s">
        <v>3416</v>
      </c>
      <c r="E2058" t="s">
        <v>3481</v>
      </c>
      <c r="F2058">
        <v>0</v>
      </c>
      <c r="G2058" t="s">
        <v>3481</v>
      </c>
      <c r="H2058">
        <v>0</v>
      </c>
      <c r="I2058">
        <v>0</v>
      </c>
      <c r="J2058">
        <v>0</v>
      </c>
      <c r="K2058">
        <v>0</v>
      </c>
      <c r="L2058">
        <v>0</v>
      </c>
    </row>
    <row r="2059" spans="1:12" x14ac:dyDescent="0.3">
      <c r="A2059" t="s">
        <v>5109</v>
      </c>
      <c r="B2059" t="s">
        <v>3410</v>
      </c>
      <c r="C2059">
        <v>2020</v>
      </c>
      <c r="D2059" t="s">
        <v>3416</v>
      </c>
      <c r="E2059" t="s">
        <v>3427</v>
      </c>
      <c r="F2059">
        <v>7</v>
      </c>
      <c r="G2059" t="s">
        <v>3427</v>
      </c>
      <c r="H2059">
        <v>1</v>
      </c>
      <c r="I2059">
        <v>0</v>
      </c>
      <c r="J2059">
        <v>0</v>
      </c>
      <c r="K2059">
        <v>0</v>
      </c>
      <c r="L2059">
        <v>0</v>
      </c>
    </row>
    <row r="2060" spans="1:12" x14ac:dyDescent="0.3">
      <c r="A2060" t="s">
        <v>5110</v>
      </c>
      <c r="B2060" t="s">
        <v>3410</v>
      </c>
      <c r="C2060">
        <v>2020</v>
      </c>
      <c r="D2060" t="s">
        <v>3414</v>
      </c>
      <c r="E2060" t="s">
        <v>3432</v>
      </c>
      <c r="F2060">
        <v>341</v>
      </c>
      <c r="G2060" t="s">
        <v>3432</v>
      </c>
      <c r="H2060">
        <v>4</v>
      </c>
      <c r="I2060">
        <v>0</v>
      </c>
      <c r="J2060">
        <v>0</v>
      </c>
      <c r="K2060">
        <v>0</v>
      </c>
      <c r="L2060">
        <v>0</v>
      </c>
    </row>
    <row r="2061" spans="1:12" x14ac:dyDescent="0.3">
      <c r="A2061" t="s">
        <v>5111</v>
      </c>
      <c r="B2061" t="s">
        <v>3410</v>
      </c>
      <c r="C2061">
        <v>2020</v>
      </c>
      <c r="D2061" t="s">
        <v>3411</v>
      </c>
      <c r="E2061" t="s">
        <v>880</v>
      </c>
      <c r="F2061">
        <v>134</v>
      </c>
      <c r="G2061" t="s">
        <v>880</v>
      </c>
      <c r="H2061">
        <v>3</v>
      </c>
      <c r="I2061">
        <v>0.67</v>
      </c>
      <c r="J2061">
        <v>0</v>
      </c>
      <c r="K2061">
        <v>0.67</v>
      </c>
      <c r="L2061">
        <v>0</v>
      </c>
    </row>
    <row r="2062" spans="1:12" x14ac:dyDescent="0.3">
      <c r="A2062" t="s">
        <v>5112</v>
      </c>
      <c r="B2062" t="s">
        <v>3410</v>
      </c>
      <c r="C2062">
        <v>2020</v>
      </c>
      <c r="D2062" t="s">
        <v>3416</v>
      </c>
      <c r="E2062" t="s">
        <v>870</v>
      </c>
      <c r="F2062">
        <v>142</v>
      </c>
      <c r="G2062" t="s">
        <v>870</v>
      </c>
      <c r="H2062">
        <v>3</v>
      </c>
      <c r="I2062">
        <v>0</v>
      </c>
      <c r="J2062">
        <v>0</v>
      </c>
      <c r="K2062">
        <v>0</v>
      </c>
      <c r="L2062">
        <v>0</v>
      </c>
    </row>
    <row r="2063" spans="1:12" x14ac:dyDescent="0.3">
      <c r="A2063" t="s">
        <v>5113</v>
      </c>
      <c r="B2063" t="s">
        <v>3410</v>
      </c>
      <c r="C2063">
        <v>2020</v>
      </c>
      <c r="D2063" t="s">
        <v>3416</v>
      </c>
      <c r="E2063" t="s">
        <v>3441</v>
      </c>
      <c r="F2063">
        <v>270</v>
      </c>
      <c r="G2063" t="s">
        <v>3442</v>
      </c>
      <c r="H2063">
        <v>3</v>
      </c>
      <c r="I2063">
        <v>0.33</v>
      </c>
      <c r="J2063">
        <v>0.33</v>
      </c>
      <c r="K2063">
        <v>0</v>
      </c>
      <c r="L2063">
        <v>0.33</v>
      </c>
    </row>
    <row r="2064" spans="1:12" x14ac:dyDescent="0.3">
      <c r="A2064" t="s">
        <v>5114</v>
      </c>
      <c r="B2064" t="s">
        <v>3410</v>
      </c>
      <c r="C2064">
        <v>2020</v>
      </c>
      <c r="D2064" t="s">
        <v>3416</v>
      </c>
      <c r="E2064" t="s">
        <v>895</v>
      </c>
      <c r="F2064">
        <v>217</v>
      </c>
      <c r="G2064" t="s">
        <v>895</v>
      </c>
      <c r="H2064">
        <v>4</v>
      </c>
      <c r="I2064">
        <v>0.41</v>
      </c>
      <c r="J2064">
        <v>0</v>
      </c>
      <c r="K2064">
        <v>0.41</v>
      </c>
      <c r="L2064">
        <v>0.41</v>
      </c>
    </row>
    <row r="2065" spans="1:12" x14ac:dyDescent="0.3">
      <c r="A2065" t="s">
        <v>5115</v>
      </c>
      <c r="B2065" t="s">
        <v>3410</v>
      </c>
      <c r="C2065">
        <v>2020</v>
      </c>
      <c r="D2065" t="s">
        <v>3416</v>
      </c>
      <c r="E2065" t="s">
        <v>895</v>
      </c>
      <c r="F2065">
        <v>90</v>
      </c>
      <c r="G2065" t="s">
        <v>895</v>
      </c>
      <c r="H2065">
        <v>1</v>
      </c>
      <c r="I2065">
        <v>0</v>
      </c>
      <c r="J2065">
        <v>0</v>
      </c>
      <c r="K2065">
        <v>0</v>
      </c>
      <c r="L2065">
        <v>0</v>
      </c>
    </row>
    <row r="2066" spans="1:12" x14ac:dyDescent="0.3">
      <c r="A2066" t="s">
        <v>5116</v>
      </c>
      <c r="B2066" t="s">
        <v>3410</v>
      </c>
      <c r="C2066">
        <v>2020</v>
      </c>
      <c r="D2066" t="s">
        <v>3416</v>
      </c>
      <c r="E2066" t="s">
        <v>3666</v>
      </c>
      <c r="F2066">
        <v>85</v>
      </c>
      <c r="G2066" t="s">
        <v>3666</v>
      </c>
      <c r="H2066">
        <v>2</v>
      </c>
      <c r="I2066">
        <v>0</v>
      </c>
      <c r="J2066">
        <v>0</v>
      </c>
      <c r="K2066">
        <v>0</v>
      </c>
      <c r="L2066">
        <v>0</v>
      </c>
    </row>
    <row r="2067" spans="1:12" x14ac:dyDescent="0.3">
      <c r="A2067" t="s">
        <v>5117</v>
      </c>
      <c r="B2067" t="s">
        <v>3410</v>
      </c>
      <c r="C2067">
        <v>2020</v>
      </c>
      <c r="D2067" t="s">
        <v>3397</v>
      </c>
      <c r="E2067" t="s">
        <v>3509</v>
      </c>
      <c r="F2067">
        <v>90</v>
      </c>
      <c r="G2067" t="s">
        <v>3509</v>
      </c>
      <c r="H2067">
        <v>1</v>
      </c>
      <c r="I2067">
        <v>0</v>
      </c>
      <c r="J2067">
        <v>0</v>
      </c>
      <c r="K2067">
        <v>0</v>
      </c>
      <c r="L2067">
        <v>0</v>
      </c>
    </row>
    <row r="2068" spans="1:12" x14ac:dyDescent="0.3">
      <c r="A2068" t="s">
        <v>5118</v>
      </c>
      <c r="B2068" t="s">
        <v>3410</v>
      </c>
      <c r="C2068">
        <v>2020</v>
      </c>
      <c r="D2068" t="s">
        <v>3411</v>
      </c>
      <c r="E2068" t="s">
        <v>3438</v>
      </c>
      <c r="F2068">
        <v>0</v>
      </c>
      <c r="G2068" t="s">
        <v>3438</v>
      </c>
      <c r="H2068">
        <v>0</v>
      </c>
      <c r="I2068">
        <v>0</v>
      </c>
      <c r="J2068">
        <v>0</v>
      </c>
      <c r="K2068">
        <v>0</v>
      </c>
      <c r="L2068">
        <v>0</v>
      </c>
    </row>
    <row r="2069" spans="1:12" x14ac:dyDescent="0.3">
      <c r="A2069" t="s">
        <v>5119</v>
      </c>
      <c r="B2069" t="s">
        <v>3410</v>
      </c>
      <c r="C2069">
        <v>2020</v>
      </c>
      <c r="D2069" t="s">
        <v>3397</v>
      </c>
      <c r="E2069" t="s">
        <v>886</v>
      </c>
      <c r="F2069">
        <v>360</v>
      </c>
      <c r="G2069" t="s">
        <v>886</v>
      </c>
      <c r="H2069">
        <v>4</v>
      </c>
      <c r="I2069">
        <v>0</v>
      </c>
      <c r="J2069">
        <v>0</v>
      </c>
      <c r="K2069">
        <v>0</v>
      </c>
      <c r="L2069">
        <v>0</v>
      </c>
    </row>
    <row r="2070" spans="1:12" x14ac:dyDescent="0.3">
      <c r="A2070" t="s">
        <v>5120</v>
      </c>
      <c r="B2070" t="s">
        <v>3410</v>
      </c>
      <c r="C2070">
        <v>2020</v>
      </c>
      <c r="D2070" t="s">
        <v>3414</v>
      </c>
      <c r="E2070" t="s">
        <v>886</v>
      </c>
      <c r="F2070">
        <v>45</v>
      </c>
      <c r="G2070" t="s">
        <v>886</v>
      </c>
      <c r="H2070">
        <v>1</v>
      </c>
      <c r="I2070">
        <v>0</v>
      </c>
      <c r="J2070">
        <v>0</v>
      </c>
      <c r="K2070">
        <v>0</v>
      </c>
      <c r="L2070">
        <v>0</v>
      </c>
    </row>
    <row r="2071" spans="1:12" x14ac:dyDescent="0.3">
      <c r="A2071" t="s">
        <v>5121</v>
      </c>
      <c r="B2071" t="s">
        <v>3410</v>
      </c>
      <c r="C2071">
        <v>2020</v>
      </c>
      <c r="D2071" t="s">
        <v>3397</v>
      </c>
      <c r="E2071" t="s">
        <v>886</v>
      </c>
      <c r="F2071">
        <v>0</v>
      </c>
      <c r="G2071" t="s">
        <v>886</v>
      </c>
      <c r="H2071">
        <v>0</v>
      </c>
      <c r="I2071">
        <v>0</v>
      </c>
      <c r="J2071">
        <v>0</v>
      </c>
      <c r="K2071">
        <v>0</v>
      </c>
      <c r="L2071">
        <v>0</v>
      </c>
    </row>
  </sheetData>
  <autoFilter ref="A1:L2071" xr:uid="{5116AB6A-1918-4D7D-9B10-A64B71A7FFD8}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18E75-D1A2-4645-ABFA-2823EEC40A93}">
  <sheetPr>
    <tabColor theme="0" tint="-0.34998626667073579"/>
  </sheetPr>
  <dimension ref="A1:U2071"/>
  <sheetViews>
    <sheetView workbookViewId="0">
      <selection activeCell="G2" sqref="G2"/>
    </sheetView>
  </sheetViews>
  <sheetFormatPr defaultRowHeight="15.6" x14ac:dyDescent="0.3"/>
  <cols>
    <col min="1" max="1" width="19.5" bestFit="1" customWidth="1"/>
    <col min="3" max="3" width="10.19921875" customWidth="1"/>
    <col min="7" max="7" width="20.19921875" bestFit="1" customWidth="1"/>
    <col min="8" max="8" width="30" bestFit="1" customWidth="1"/>
    <col min="19" max="19" width="20.19921875" bestFit="1" customWidth="1"/>
    <col min="20" max="20" width="29.69921875" bestFit="1" customWidth="1"/>
  </cols>
  <sheetData>
    <row r="1" spans="1:21" x14ac:dyDescent="0.3">
      <c r="A1" s="69" t="s">
        <v>5122</v>
      </c>
      <c r="B1" s="69"/>
      <c r="C1" t="s">
        <v>5122</v>
      </c>
      <c r="G1" s="83" t="s">
        <v>5122</v>
      </c>
      <c r="H1" s="83" t="s">
        <v>5122</v>
      </c>
      <c r="I1" s="83" t="s">
        <v>5123</v>
      </c>
    </row>
    <row r="2" spans="1:21" x14ac:dyDescent="0.3">
      <c r="A2" s="69" t="s">
        <v>61</v>
      </c>
      <c r="B2" s="69"/>
      <c r="C2" t="s">
        <v>5116</v>
      </c>
      <c r="G2" t="s">
        <v>61</v>
      </c>
      <c r="H2" t="s">
        <v>61</v>
      </c>
      <c r="I2" s="84">
        <v>1</v>
      </c>
    </row>
    <row r="3" spans="1:21" x14ac:dyDescent="0.3">
      <c r="A3" s="69" t="s">
        <v>985</v>
      </c>
      <c r="B3" s="69"/>
      <c r="C3" t="s">
        <v>5115</v>
      </c>
      <c r="G3" t="s">
        <v>985</v>
      </c>
      <c r="H3" t="s">
        <v>4345</v>
      </c>
      <c r="I3" s="84">
        <v>0.97449762878134161</v>
      </c>
    </row>
    <row r="4" spans="1:21" x14ac:dyDescent="0.3">
      <c r="A4" s="69" t="s">
        <v>378</v>
      </c>
      <c r="B4" s="69"/>
      <c r="C4" t="s">
        <v>5114</v>
      </c>
      <c r="G4" t="s">
        <v>378</v>
      </c>
      <c r="H4" t="s">
        <v>378</v>
      </c>
      <c r="I4" s="84">
        <v>1</v>
      </c>
    </row>
    <row r="5" spans="1:21" x14ac:dyDescent="0.3">
      <c r="A5" s="69" t="s">
        <v>248</v>
      </c>
      <c r="B5" s="69"/>
      <c r="C5" t="s">
        <v>5113</v>
      </c>
      <c r="G5" t="s">
        <v>248</v>
      </c>
      <c r="H5" t="s">
        <v>248</v>
      </c>
      <c r="I5" s="84">
        <v>1</v>
      </c>
    </row>
    <row r="6" spans="1:21" x14ac:dyDescent="0.3">
      <c r="A6" s="69" t="s">
        <v>1000</v>
      </c>
      <c r="B6" s="69"/>
      <c r="C6" t="s">
        <v>5112</v>
      </c>
      <c r="G6" t="s">
        <v>1000</v>
      </c>
      <c r="H6" t="s">
        <v>1000</v>
      </c>
      <c r="I6" s="84">
        <v>1</v>
      </c>
    </row>
    <row r="7" spans="1:21" x14ac:dyDescent="0.3">
      <c r="A7" s="69" t="s">
        <v>1003</v>
      </c>
      <c r="B7" s="69"/>
      <c r="C7" t="s">
        <v>5111</v>
      </c>
      <c r="G7" t="s">
        <v>1003</v>
      </c>
      <c r="H7" t="s">
        <v>1004</v>
      </c>
      <c r="I7" s="84">
        <v>0.92727272727272725</v>
      </c>
    </row>
    <row r="8" spans="1:21" x14ac:dyDescent="0.3">
      <c r="A8" s="69" t="s">
        <v>35</v>
      </c>
      <c r="B8" s="69"/>
      <c r="C8" t="s">
        <v>5108</v>
      </c>
      <c r="G8" t="s">
        <v>35</v>
      </c>
      <c r="H8" t="s">
        <v>35</v>
      </c>
      <c r="I8" s="84">
        <v>1</v>
      </c>
    </row>
    <row r="9" spans="1:21" x14ac:dyDescent="0.3">
      <c r="A9" s="69" t="s">
        <v>1011</v>
      </c>
      <c r="B9" s="69"/>
      <c r="C9" t="s">
        <v>5107</v>
      </c>
      <c r="G9" t="s">
        <v>1011</v>
      </c>
      <c r="H9" t="s">
        <v>1012</v>
      </c>
      <c r="I9" s="84">
        <v>0.95</v>
      </c>
    </row>
    <row r="10" spans="1:21" x14ac:dyDescent="0.3">
      <c r="A10" s="69" t="s">
        <v>1016</v>
      </c>
      <c r="B10" s="69"/>
      <c r="C10" t="s">
        <v>2709</v>
      </c>
      <c r="G10" t="s">
        <v>1016</v>
      </c>
      <c r="H10" t="s">
        <v>1016</v>
      </c>
      <c r="I10" s="84">
        <v>1</v>
      </c>
      <c r="S10" s="83"/>
      <c r="T10" s="83"/>
      <c r="U10" s="83"/>
    </row>
    <row r="11" spans="1:21" x14ac:dyDescent="0.3">
      <c r="A11" s="69" t="s">
        <v>1020</v>
      </c>
      <c r="B11" s="69"/>
      <c r="C11" t="s">
        <v>5106</v>
      </c>
      <c r="G11" t="s">
        <v>1020</v>
      </c>
      <c r="H11" t="s">
        <v>1020</v>
      </c>
      <c r="I11" s="84">
        <v>1</v>
      </c>
      <c r="U11" s="84"/>
    </row>
    <row r="12" spans="1:21" x14ac:dyDescent="0.3">
      <c r="A12" s="69" t="s">
        <v>1024</v>
      </c>
      <c r="B12" s="69"/>
      <c r="C12" t="s">
        <v>1517</v>
      </c>
      <c r="G12" t="s">
        <v>1024</v>
      </c>
      <c r="H12" t="s">
        <v>1024</v>
      </c>
      <c r="I12" s="84">
        <v>1</v>
      </c>
      <c r="U12" s="84"/>
    </row>
    <row r="13" spans="1:21" x14ac:dyDescent="0.3">
      <c r="A13" s="69" t="s">
        <v>1029</v>
      </c>
      <c r="B13" s="69"/>
      <c r="C13" t="s">
        <v>5105</v>
      </c>
      <c r="G13" t="s">
        <v>1029</v>
      </c>
      <c r="H13" t="s">
        <v>1030</v>
      </c>
      <c r="I13" s="84">
        <v>1</v>
      </c>
      <c r="U13" s="84"/>
    </row>
    <row r="14" spans="1:21" x14ac:dyDescent="0.3">
      <c r="A14" s="69" t="s">
        <v>1035</v>
      </c>
      <c r="B14" s="69"/>
      <c r="C14" t="s">
        <v>5104</v>
      </c>
      <c r="G14" t="s">
        <v>1035</v>
      </c>
      <c r="H14" t="s">
        <v>2850</v>
      </c>
      <c r="I14" s="84">
        <v>0.56849816849816848</v>
      </c>
      <c r="U14" s="84"/>
    </row>
    <row r="15" spans="1:21" x14ac:dyDescent="0.3">
      <c r="A15" s="69" t="s">
        <v>502</v>
      </c>
      <c r="B15" s="69"/>
      <c r="C15" t="s">
        <v>5103</v>
      </c>
      <c r="G15" t="s">
        <v>502</v>
      </c>
      <c r="H15" t="s">
        <v>502</v>
      </c>
      <c r="I15" s="84">
        <v>1</v>
      </c>
      <c r="U15" s="84"/>
    </row>
    <row r="16" spans="1:21" x14ac:dyDescent="0.3">
      <c r="A16" s="69" t="s">
        <v>71</v>
      </c>
      <c r="B16" s="69"/>
      <c r="C16" t="s">
        <v>2462</v>
      </c>
      <c r="G16" t="s">
        <v>71</v>
      </c>
      <c r="H16" t="s">
        <v>4169</v>
      </c>
      <c r="I16" s="84">
        <v>0.51640211640211642</v>
      </c>
      <c r="U16" s="84"/>
    </row>
    <row r="17" spans="1:21" x14ac:dyDescent="0.3">
      <c r="A17" s="69" t="s">
        <v>1047</v>
      </c>
      <c r="B17" s="69"/>
      <c r="C17" t="s">
        <v>5102</v>
      </c>
      <c r="G17" t="s">
        <v>1047</v>
      </c>
      <c r="H17" t="s">
        <v>1047</v>
      </c>
      <c r="I17" s="84">
        <v>1</v>
      </c>
      <c r="U17" s="84"/>
    </row>
    <row r="18" spans="1:21" x14ac:dyDescent="0.3">
      <c r="A18" s="69" t="s">
        <v>1053</v>
      </c>
      <c r="B18" s="69"/>
      <c r="C18" t="s">
        <v>5101</v>
      </c>
      <c r="G18" t="s">
        <v>1053</v>
      </c>
      <c r="H18" t="s">
        <v>1053</v>
      </c>
      <c r="I18" s="84">
        <v>1</v>
      </c>
      <c r="U18" s="84"/>
    </row>
    <row r="19" spans="1:21" x14ac:dyDescent="0.3">
      <c r="A19" s="69" t="s">
        <v>1057</v>
      </c>
      <c r="B19" s="69"/>
      <c r="C19" t="s">
        <v>5100</v>
      </c>
      <c r="G19" t="s">
        <v>1057</v>
      </c>
      <c r="H19" t="s">
        <v>1057</v>
      </c>
      <c r="I19" s="84">
        <v>1</v>
      </c>
      <c r="U19" s="84"/>
    </row>
    <row r="20" spans="1:21" x14ac:dyDescent="0.3">
      <c r="A20" s="69" t="s">
        <v>52</v>
      </c>
      <c r="B20" s="69"/>
      <c r="C20" t="s">
        <v>210</v>
      </c>
      <c r="G20" t="s">
        <v>52</v>
      </c>
      <c r="I20" s="84">
        <v>0</v>
      </c>
      <c r="U20" s="84"/>
    </row>
    <row r="21" spans="1:21" x14ac:dyDescent="0.3">
      <c r="A21" s="69" t="s">
        <v>322</v>
      </c>
      <c r="B21" s="69"/>
      <c r="C21" t="s">
        <v>5099</v>
      </c>
      <c r="G21" t="s">
        <v>322</v>
      </c>
      <c r="H21" t="s">
        <v>3723</v>
      </c>
      <c r="I21" s="84">
        <v>0.8928571428571429</v>
      </c>
      <c r="U21" s="84"/>
    </row>
    <row r="22" spans="1:21" x14ac:dyDescent="0.3">
      <c r="A22" s="69" t="s">
        <v>521</v>
      </c>
      <c r="B22" s="69"/>
      <c r="C22" t="s">
        <v>5098</v>
      </c>
      <c r="G22" t="s">
        <v>521</v>
      </c>
      <c r="H22" t="s">
        <v>3867</v>
      </c>
      <c r="I22" s="84">
        <v>0.47982156054194264</v>
      </c>
      <c r="U22" s="84"/>
    </row>
    <row r="23" spans="1:21" x14ac:dyDescent="0.3">
      <c r="A23" s="69" t="s">
        <v>1069</v>
      </c>
      <c r="B23" s="69"/>
      <c r="C23" t="s">
        <v>5097</v>
      </c>
      <c r="G23" t="s">
        <v>1069</v>
      </c>
      <c r="H23" t="s">
        <v>1069</v>
      </c>
      <c r="I23" s="84">
        <v>1</v>
      </c>
      <c r="U23" s="84"/>
    </row>
    <row r="24" spans="1:21" x14ac:dyDescent="0.3">
      <c r="A24" s="69" t="s">
        <v>1073</v>
      </c>
      <c r="B24" s="69"/>
      <c r="C24" t="s">
        <v>5096</v>
      </c>
      <c r="G24" t="s">
        <v>1073</v>
      </c>
      <c r="H24" t="s">
        <v>1073</v>
      </c>
      <c r="I24" s="84">
        <v>1</v>
      </c>
      <c r="U24" s="84"/>
    </row>
    <row r="25" spans="1:21" x14ac:dyDescent="0.3">
      <c r="A25" s="69" t="s">
        <v>1078</v>
      </c>
      <c r="B25" s="69"/>
      <c r="C25" t="s">
        <v>5095</v>
      </c>
      <c r="G25" t="s">
        <v>1078</v>
      </c>
      <c r="H25" t="s">
        <v>1078</v>
      </c>
      <c r="I25" s="84">
        <v>1</v>
      </c>
      <c r="U25" s="84"/>
    </row>
    <row r="26" spans="1:21" x14ac:dyDescent="0.3">
      <c r="A26" s="69" t="s">
        <v>75</v>
      </c>
      <c r="B26" s="69"/>
      <c r="C26" t="s">
        <v>5094</v>
      </c>
      <c r="G26" t="s">
        <v>75</v>
      </c>
      <c r="H26" t="s">
        <v>75</v>
      </c>
      <c r="I26" s="84">
        <v>1</v>
      </c>
      <c r="U26" s="84"/>
    </row>
    <row r="27" spans="1:21" x14ac:dyDescent="0.3">
      <c r="A27" s="69" t="s">
        <v>1085</v>
      </c>
      <c r="B27" s="69"/>
      <c r="C27" t="s">
        <v>5093</v>
      </c>
      <c r="G27" t="s">
        <v>1085</v>
      </c>
      <c r="H27" t="s">
        <v>1085</v>
      </c>
      <c r="I27" s="84">
        <v>1</v>
      </c>
      <c r="U27" s="84"/>
    </row>
    <row r="28" spans="1:21" x14ac:dyDescent="0.3">
      <c r="A28" s="69" t="s">
        <v>1091</v>
      </c>
      <c r="B28" s="69"/>
      <c r="C28" t="s">
        <v>5092</v>
      </c>
      <c r="G28" t="s">
        <v>1091</v>
      </c>
      <c r="H28" t="s">
        <v>4370</v>
      </c>
      <c r="I28" s="84">
        <v>0.95412844036697253</v>
      </c>
      <c r="U28" s="84"/>
    </row>
    <row r="29" spans="1:21" x14ac:dyDescent="0.3">
      <c r="A29" s="69" t="s">
        <v>1096</v>
      </c>
      <c r="B29" s="69"/>
      <c r="C29" t="s">
        <v>1211</v>
      </c>
      <c r="G29" t="s">
        <v>1096</v>
      </c>
      <c r="H29" t="s">
        <v>4499</v>
      </c>
      <c r="I29" s="84">
        <v>0.55880215025140623</v>
      </c>
      <c r="U29" s="84"/>
    </row>
    <row r="30" spans="1:21" x14ac:dyDescent="0.3">
      <c r="A30" s="69" t="s">
        <v>180</v>
      </c>
      <c r="B30" s="69"/>
      <c r="C30" t="s">
        <v>2148</v>
      </c>
      <c r="G30" t="s">
        <v>180</v>
      </c>
      <c r="H30" t="s">
        <v>180</v>
      </c>
      <c r="I30" s="84">
        <v>1</v>
      </c>
      <c r="U30" s="84"/>
    </row>
    <row r="31" spans="1:21" x14ac:dyDescent="0.3">
      <c r="A31" s="69" t="s">
        <v>1105</v>
      </c>
      <c r="B31" s="69"/>
      <c r="C31" t="s">
        <v>5091</v>
      </c>
      <c r="G31" t="s">
        <v>1105</v>
      </c>
      <c r="H31" t="s">
        <v>4223</v>
      </c>
      <c r="I31" s="84">
        <v>0.88436370374670359</v>
      </c>
      <c r="U31" s="84"/>
    </row>
    <row r="32" spans="1:21" x14ac:dyDescent="0.3">
      <c r="A32" s="69" t="s">
        <v>1110</v>
      </c>
      <c r="B32" s="69"/>
      <c r="C32" t="s">
        <v>5090</v>
      </c>
      <c r="G32" t="s">
        <v>1110</v>
      </c>
      <c r="H32" t="s">
        <v>1110</v>
      </c>
      <c r="I32" s="84">
        <v>1</v>
      </c>
      <c r="U32" s="84"/>
    </row>
    <row r="33" spans="1:21" x14ac:dyDescent="0.3">
      <c r="A33" s="69" t="s">
        <v>134</v>
      </c>
      <c r="B33" s="69"/>
      <c r="C33" t="s">
        <v>5089</v>
      </c>
      <c r="G33" t="s">
        <v>134</v>
      </c>
      <c r="H33" t="s">
        <v>134</v>
      </c>
      <c r="I33" s="84">
        <v>1</v>
      </c>
      <c r="U33" s="84"/>
    </row>
    <row r="34" spans="1:21" x14ac:dyDescent="0.3">
      <c r="A34" s="69" t="s">
        <v>1117</v>
      </c>
      <c r="B34" s="69"/>
      <c r="C34" t="s">
        <v>2843</v>
      </c>
      <c r="G34" t="s">
        <v>1117</v>
      </c>
      <c r="H34" t="s">
        <v>380</v>
      </c>
      <c r="I34" s="84">
        <v>0.44890002571148652</v>
      </c>
      <c r="U34" s="84"/>
    </row>
    <row r="35" spans="1:21" x14ac:dyDescent="0.3">
      <c r="A35" s="69" t="s">
        <v>1122</v>
      </c>
      <c r="B35" s="69"/>
      <c r="C35" t="s">
        <v>1814</v>
      </c>
      <c r="G35" t="s">
        <v>1122</v>
      </c>
      <c r="H35" t="s">
        <v>4224</v>
      </c>
      <c r="I35" s="84">
        <v>0.63740765432173252</v>
      </c>
      <c r="U35" s="84"/>
    </row>
    <row r="36" spans="1:21" x14ac:dyDescent="0.3">
      <c r="A36" s="69" t="s">
        <v>1128</v>
      </c>
      <c r="B36" s="69"/>
      <c r="C36" t="s">
        <v>5088</v>
      </c>
      <c r="G36" t="s">
        <v>1128</v>
      </c>
      <c r="H36" t="s">
        <v>3746</v>
      </c>
      <c r="I36" s="84">
        <v>0.51231527093596063</v>
      </c>
      <c r="U36" s="84"/>
    </row>
    <row r="37" spans="1:21" x14ac:dyDescent="0.3">
      <c r="A37" s="69" t="s">
        <v>1134</v>
      </c>
      <c r="B37" s="69"/>
      <c r="C37" t="s">
        <v>1245</v>
      </c>
      <c r="G37" t="s">
        <v>1134</v>
      </c>
      <c r="H37" t="s">
        <v>1134</v>
      </c>
      <c r="I37" s="84">
        <v>1</v>
      </c>
      <c r="U37" s="84"/>
    </row>
    <row r="38" spans="1:21" x14ac:dyDescent="0.3">
      <c r="A38" s="69" t="s">
        <v>1138</v>
      </c>
      <c r="B38" s="69"/>
      <c r="C38" t="s">
        <v>5087</v>
      </c>
      <c r="G38" t="s">
        <v>1138</v>
      </c>
      <c r="H38" t="s">
        <v>1138</v>
      </c>
      <c r="I38" s="84">
        <v>1</v>
      </c>
      <c r="U38" s="84"/>
    </row>
    <row r="39" spans="1:21" x14ac:dyDescent="0.3">
      <c r="A39" s="69" t="s">
        <v>250</v>
      </c>
      <c r="B39" s="69"/>
      <c r="C39" t="s">
        <v>3174</v>
      </c>
      <c r="G39" t="s">
        <v>250</v>
      </c>
      <c r="H39" t="s">
        <v>250</v>
      </c>
      <c r="I39" s="84">
        <v>1</v>
      </c>
      <c r="U39" s="84"/>
    </row>
    <row r="40" spans="1:21" x14ac:dyDescent="0.3">
      <c r="A40" s="69" t="s">
        <v>1146</v>
      </c>
      <c r="B40" s="69"/>
      <c r="C40" t="s">
        <v>5086</v>
      </c>
      <c r="G40" t="s">
        <v>1146</v>
      </c>
      <c r="H40" t="s">
        <v>1146</v>
      </c>
      <c r="I40" s="84">
        <v>1</v>
      </c>
      <c r="U40" s="84"/>
    </row>
    <row r="41" spans="1:21" x14ac:dyDescent="0.3">
      <c r="A41" s="69" t="s">
        <v>1150</v>
      </c>
      <c r="B41" s="69"/>
      <c r="C41" t="s">
        <v>205</v>
      </c>
      <c r="G41" t="s">
        <v>1150</v>
      </c>
      <c r="H41" t="s">
        <v>1150</v>
      </c>
      <c r="I41" s="84">
        <v>1</v>
      </c>
      <c r="U41" s="84"/>
    </row>
    <row r="42" spans="1:21" x14ac:dyDescent="0.3">
      <c r="A42" s="69" t="s">
        <v>1154</v>
      </c>
      <c r="B42" s="69"/>
      <c r="C42" t="s">
        <v>5085</v>
      </c>
      <c r="G42" t="s">
        <v>1154</v>
      </c>
      <c r="H42" t="s">
        <v>4760</v>
      </c>
      <c r="I42" s="84">
        <v>0.95238095238095233</v>
      </c>
      <c r="U42" s="84"/>
    </row>
    <row r="43" spans="1:21" x14ac:dyDescent="0.3">
      <c r="A43" s="69" t="s">
        <v>629</v>
      </c>
      <c r="B43" s="69"/>
      <c r="C43" t="s">
        <v>5084</v>
      </c>
      <c r="G43" t="s">
        <v>629</v>
      </c>
      <c r="H43" t="s">
        <v>629</v>
      </c>
      <c r="I43" s="84">
        <v>1</v>
      </c>
      <c r="U43" s="84"/>
    </row>
    <row r="44" spans="1:21" x14ac:dyDescent="0.3">
      <c r="A44" s="69" t="s">
        <v>1162</v>
      </c>
      <c r="B44" s="69"/>
      <c r="C44" t="s">
        <v>5083</v>
      </c>
      <c r="G44" t="s">
        <v>1162</v>
      </c>
      <c r="H44" t="s">
        <v>1162</v>
      </c>
      <c r="I44" s="84">
        <v>1</v>
      </c>
      <c r="U44" s="84"/>
    </row>
    <row r="45" spans="1:21" x14ac:dyDescent="0.3">
      <c r="A45" s="69" t="s">
        <v>1166</v>
      </c>
      <c r="B45" s="69"/>
      <c r="C45" t="s">
        <v>5082</v>
      </c>
      <c r="G45" t="s">
        <v>1166</v>
      </c>
      <c r="H45" t="s">
        <v>4132</v>
      </c>
      <c r="I45" s="84">
        <v>0.52046780821834226</v>
      </c>
      <c r="U45" s="84"/>
    </row>
    <row r="46" spans="1:21" x14ac:dyDescent="0.3">
      <c r="A46" s="69" t="s">
        <v>152</v>
      </c>
      <c r="B46" s="69"/>
      <c r="C46" t="s">
        <v>2082</v>
      </c>
      <c r="G46" t="s">
        <v>152</v>
      </c>
      <c r="H46" t="s">
        <v>3871</v>
      </c>
      <c r="I46" s="84">
        <v>0.37744826248982588</v>
      </c>
      <c r="U46" s="84"/>
    </row>
    <row r="47" spans="1:21" x14ac:dyDescent="0.3">
      <c r="A47" s="69" t="s">
        <v>1171</v>
      </c>
      <c r="B47" s="69"/>
      <c r="C47" t="s">
        <v>5080</v>
      </c>
      <c r="G47" t="s">
        <v>1171</v>
      </c>
      <c r="H47" t="s">
        <v>209</v>
      </c>
      <c r="I47" s="84">
        <v>0.94736842105263164</v>
      </c>
      <c r="U47" s="84"/>
    </row>
    <row r="48" spans="1:21" x14ac:dyDescent="0.3">
      <c r="A48" s="69" t="s">
        <v>255</v>
      </c>
      <c r="B48" s="69"/>
      <c r="C48" t="s">
        <v>5079</v>
      </c>
      <c r="G48" t="s">
        <v>255</v>
      </c>
      <c r="H48" t="s">
        <v>3852</v>
      </c>
      <c r="I48" s="84">
        <v>0.83575294934073563</v>
      </c>
      <c r="U48" s="84"/>
    </row>
    <row r="49" spans="1:21" x14ac:dyDescent="0.3">
      <c r="A49" s="69" t="s">
        <v>1178</v>
      </c>
      <c r="B49" s="69"/>
      <c r="C49" t="s">
        <v>2695</v>
      </c>
      <c r="G49" t="s">
        <v>1178</v>
      </c>
      <c r="H49" t="s">
        <v>1178</v>
      </c>
      <c r="I49" s="84">
        <v>1</v>
      </c>
      <c r="U49" s="84"/>
    </row>
    <row r="50" spans="1:21" x14ac:dyDescent="0.3">
      <c r="A50" s="69" t="s">
        <v>1179</v>
      </c>
      <c r="B50" s="69"/>
      <c r="C50" t="s">
        <v>5078</v>
      </c>
      <c r="G50" t="s">
        <v>1179</v>
      </c>
      <c r="H50" t="s">
        <v>680</v>
      </c>
      <c r="I50" s="84">
        <v>0.51892756205372936</v>
      </c>
      <c r="U50" s="84"/>
    </row>
    <row r="51" spans="1:21" x14ac:dyDescent="0.3">
      <c r="A51" s="69" t="s">
        <v>1183</v>
      </c>
      <c r="B51" s="69"/>
      <c r="C51" t="s">
        <v>5077</v>
      </c>
      <c r="G51" t="s">
        <v>1183</v>
      </c>
      <c r="H51" t="s">
        <v>1183</v>
      </c>
      <c r="I51" s="84">
        <v>1</v>
      </c>
      <c r="U51" s="84"/>
    </row>
    <row r="52" spans="1:21" x14ac:dyDescent="0.3">
      <c r="A52" s="69" t="s">
        <v>1186</v>
      </c>
      <c r="B52" s="69"/>
      <c r="C52" t="s">
        <v>5076</v>
      </c>
      <c r="G52" t="s">
        <v>1186</v>
      </c>
      <c r="H52" t="s">
        <v>2122</v>
      </c>
      <c r="I52" s="84">
        <v>0.54133333333333333</v>
      </c>
      <c r="U52" s="84"/>
    </row>
    <row r="53" spans="1:21" x14ac:dyDescent="0.3">
      <c r="A53" s="69" t="s">
        <v>115</v>
      </c>
      <c r="B53" s="69"/>
      <c r="C53" t="s">
        <v>5075</v>
      </c>
      <c r="G53" t="s">
        <v>115</v>
      </c>
      <c r="H53" t="s">
        <v>115</v>
      </c>
      <c r="I53" s="84">
        <v>1</v>
      </c>
      <c r="U53" s="84"/>
    </row>
    <row r="54" spans="1:21" x14ac:dyDescent="0.3">
      <c r="A54" s="69" t="s">
        <v>1193</v>
      </c>
      <c r="B54" s="69"/>
      <c r="C54" t="s">
        <v>5074</v>
      </c>
      <c r="G54" t="s">
        <v>1193</v>
      </c>
      <c r="H54" t="s">
        <v>4406</v>
      </c>
      <c r="I54" s="84">
        <v>0.96709863625330461</v>
      </c>
      <c r="U54" s="84"/>
    </row>
    <row r="55" spans="1:21" x14ac:dyDescent="0.3">
      <c r="A55" s="69" t="s">
        <v>1198</v>
      </c>
      <c r="B55" s="69"/>
      <c r="C55" t="s">
        <v>5073</v>
      </c>
      <c r="G55" t="s">
        <v>1198</v>
      </c>
      <c r="H55" t="s">
        <v>4635</v>
      </c>
      <c r="I55" s="84">
        <v>0.55880215025140623</v>
      </c>
      <c r="U55" s="84"/>
    </row>
    <row r="56" spans="1:21" x14ac:dyDescent="0.3">
      <c r="A56" s="69" t="s">
        <v>1203</v>
      </c>
      <c r="B56" s="69"/>
      <c r="C56" t="s">
        <v>5072</v>
      </c>
      <c r="G56" t="s">
        <v>1203</v>
      </c>
      <c r="H56" t="s">
        <v>3588</v>
      </c>
      <c r="I56" s="84">
        <v>0.96674302878258611</v>
      </c>
      <c r="U56" s="84"/>
    </row>
    <row r="57" spans="1:21" x14ac:dyDescent="0.3">
      <c r="A57" s="69" t="s">
        <v>1207</v>
      </c>
      <c r="B57" s="69"/>
      <c r="C57" t="s">
        <v>5071</v>
      </c>
      <c r="G57" t="s">
        <v>1207</v>
      </c>
      <c r="H57" t="s">
        <v>3992</v>
      </c>
      <c r="I57" s="84">
        <v>0.57757915926656189</v>
      </c>
      <c r="U57" s="84"/>
    </row>
    <row r="58" spans="1:21" x14ac:dyDescent="0.3">
      <c r="A58" s="69" t="s">
        <v>1211</v>
      </c>
      <c r="B58" s="69"/>
      <c r="C58" t="s">
        <v>5070</v>
      </c>
      <c r="G58" t="s">
        <v>1211</v>
      </c>
      <c r="H58" t="s">
        <v>1211</v>
      </c>
      <c r="I58" s="84">
        <v>1</v>
      </c>
      <c r="U58" s="84"/>
    </row>
    <row r="59" spans="1:21" x14ac:dyDescent="0.3">
      <c r="A59" s="69" t="s">
        <v>617</v>
      </c>
      <c r="B59" s="69"/>
      <c r="C59" t="s">
        <v>5069</v>
      </c>
      <c r="G59" t="s">
        <v>617</v>
      </c>
      <c r="H59" t="s">
        <v>617</v>
      </c>
      <c r="I59" s="84">
        <v>1</v>
      </c>
      <c r="U59" s="84"/>
    </row>
    <row r="60" spans="1:21" x14ac:dyDescent="0.3">
      <c r="A60" s="69" t="s">
        <v>1215</v>
      </c>
      <c r="B60" s="69"/>
      <c r="C60" t="s">
        <v>5068</v>
      </c>
      <c r="G60" t="s">
        <v>1215</v>
      </c>
      <c r="H60" t="s">
        <v>1215</v>
      </c>
      <c r="I60" s="84">
        <v>1</v>
      </c>
      <c r="U60" s="84"/>
    </row>
    <row r="61" spans="1:21" x14ac:dyDescent="0.3">
      <c r="A61" s="69" t="s">
        <v>1220</v>
      </c>
      <c r="B61" s="69"/>
      <c r="C61" t="s">
        <v>5065</v>
      </c>
      <c r="G61" t="s">
        <v>1220</v>
      </c>
      <c r="H61" t="s">
        <v>1220</v>
      </c>
      <c r="I61" s="84">
        <v>1</v>
      </c>
      <c r="U61" s="84"/>
    </row>
    <row r="62" spans="1:21" x14ac:dyDescent="0.3">
      <c r="A62" s="69" t="s">
        <v>1224</v>
      </c>
      <c r="B62" s="69"/>
      <c r="C62" t="s">
        <v>5067</v>
      </c>
      <c r="G62" t="s">
        <v>1224</v>
      </c>
      <c r="H62" t="s">
        <v>1224</v>
      </c>
      <c r="I62" s="84">
        <v>1</v>
      </c>
      <c r="U62" s="84"/>
    </row>
    <row r="63" spans="1:21" x14ac:dyDescent="0.3">
      <c r="A63" s="69" t="s">
        <v>208</v>
      </c>
      <c r="B63" s="69"/>
      <c r="C63" t="s">
        <v>5066</v>
      </c>
      <c r="G63" t="s">
        <v>208</v>
      </c>
      <c r="H63" t="s">
        <v>4370</v>
      </c>
      <c r="I63" s="84">
        <v>0.52987012987012982</v>
      </c>
      <c r="U63" s="84"/>
    </row>
    <row r="64" spans="1:21" x14ac:dyDescent="0.3">
      <c r="A64" s="69" t="s">
        <v>1231</v>
      </c>
      <c r="B64" s="69"/>
      <c r="C64" t="s">
        <v>5064</v>
      </c>
      <c r="G64" t="s">
        <v>1231</v>
      </c>
      <c r="H64" t="s">
        <v>4833</v>
      </c>
      <c r="I64" s="84">
        <v>0.51401015645079018</v>
      </c>
      <c r="U64" s="84"/>
    </row>
    <row r="65" spans="1:21" x14ac:dyDescent="0.3">
      <c r="A65" s="69" t="s">
        <v>1235</v>
      </c>
      <c r="B65" s="69"/>
      <c r="C65" t="s">
        <v>5063</v>
      </c>
      <c r="G65" t="s">
        <v>1235</v>
      </c>
      <c r="H65" t="s">
        <v>1235</v>
      </c>
      <c r="I65" s="84">
        <v>1</v>
      </c>
      <c r="U65" s="84"/>
    </row>
    <row r="66" spans="1:21" x14ac:dyDescent="0.3">
      <c r="A66" s="69" t="s">
        <v>1237</v>
      </c>
      <c r="B66" s="69"/>
      <c r="C66" t="s">
        <v>5062</v>
      </c>
      <c r="G66" t="s">
        <v>1237</v>
      </c>
      <c r="I66" s="84">
        <v>0</v>
      </c>
      <c r="U66" s="84"/>
    </row>
    <row r="67" spans="1:21" x14ac:dyDescent="0.3">
      <c r="A67" s="69" t="s">
        <v>1241</v>
      </c>
      <c r="B67" s="69"/>
      <c r="C67" t="s">
        <v>5061</v>
      </c>
      <c r="G67" t="s">
        <v>1241</v>
      </c>
      <c r="H67" t="s">
        <v>4970</v>
      </c>
      <c r="I67" s="84">
        <v>0.51500322007852151</v>
      </c>
      <c r="U67" s="84"/>
    </row>
    <row r="68" spans="1:21" x14ac:dyDescent="0.3">
      <c r="A68" s="69" t="s">
        <v>1245</v>
      </c>
      <c r="B68" s="69"/>
      <c r="C68" t="s">
        <v>5058</v>
      </c>
      <c r="G68" t="s">
        <v>1245</v>
      </c>
      <c r="H68" t="s">
        <v>1245</v>
      </c>
      <c r="I68" s="84">
        <v>1</v>
      </c>
      <c r="U68" s="84"/>
    </row>
    <row r="69" spans="1:21" x14ac:dyDescent="0.3">
      <c r="A69" s="69" t="s">
        <v>1249</v>
      </c>
      <c r="B69" s="69"/>
      <c r="C69" t="s">
        <v>5057</v>
      </c>
      <c r="G69" t="s">
        <v>1249</v>
      </c>
      <c r="H69" t="s">
        <v>1249</v>
      </c>
      <c r="I69" s="84">
        <v>1</v>
      </c>
      <c r="U69" s="84"/>
    </row>
    <row r="70" spans="1:21" x14ac:dyDescent="0.3">
      <c r="A70" s="69" t="s">
        <v>1254</v>
      </c>
      <c r="B70" s="69"/>
      <c r="C70" t="s">
        <v>5056</v>
      </c>
      <c r="G70" t="s">
        <v>1254</v>
      </c>
      <c r="H70" t="s">
        <v>4510</v>
      </c>
      <c r="I70" s="84">
        <v>0.55630769230769239</v>
      </c>
      <c r="U70" s="84"/>
    </row>
    <row r="71" spans="1:21" x14ac:dyDescent="0.3">
      <c r="A71" s="69" t="s">
        <v>1259</v>
      </c>
      <c r="B71" s="69"/>
      <c r="C71" t="s">
        <v>5060</v>
      </c>
      <c r="G71" t="s">
        <v>1259</v>
      </c>
      <c r="H71" t="s">
        <v>1259</v>
      </c>
      <c r="I71" s="84">
        <v>1</v>
      </c>
      <c r="U71" s="84"/>
    </row>
    <row r="72" spans="1:21" x14ac:dyDescent="0.3">
      <c r="A72" s="69" t="s">
        <v>1262</v>
      </c>
      <c r="B72" s="69"/>
      <c r="C72" t="s">
        <v>5059</v>
      </c>
      <c r="G72" t="s">
        <v>1262</v>
      </c>
      <c r="H72" t="s">
        <v>1262</v>
      </c>
      <c r="I72" s="84">
        <v>1</v>
      </c>
      <c r="U72" s="84"/>
    </row>
    <row r="73" spans="1:21" x14ac:dyDescent="0.3">
      <c r="A73" s="69" t="s">
        <v>286</v>
      </c>
      <c r="B73" s="69"/>
      <c r="C73" t="s">
        <v>3112</v>
      </c>
      <c r="G73" t="s">
        <v>286</v>
      </c>
      <c r="H73" t="s">
        <v>286</v>
      </c>
      <c r="I73" s="84">
        <v>1</v>
      </c>
      <c r="U73" s="84"/>
    </row>
    <row r="74" spans="1:21" x14ac:dyDescent="0.3">
      <c r="A74" s="69" t="s">
        <v>1267</v>
      </c>
      <c r="B74" s="69"/>
      <c r="C74" t="s">
        <v>5055</v>
      </c>
      <c r="G74" t="s">
        <v>1267</v>
      </c>
      <c r="H74" t="s">
        <v>4654</v>
      </c>
      <c r="I74" s="84">
        <v>0.97166565412854089</v>
      </c>
      <c r="U74" s="84"/>
    </row>
    <row r="75" spans="1:21" x14ac:dyDescent="0.3">
      <c r="A75" s="69" t="s">
        <v>1274</v>
      </c>
      <c r="B75" s="69"/>
      <c r="C75" t="s">
        <v>256</v>
      </c>
      <c r="G75" t="s">
        <v>1274</v>
      </c>
      <c r="H75" t="s">
        <v>1274</v>
      </c>
      <c r="I75" s="84">
        <v>1</v>
      </c>
      <c r="U75" s="84"/>
    </row>
    <row r="76" spans="1:21" x14ac:dyDescent="0.3">
      <c r="A76" s="69" t="s">
        <v>1278</v>
      </c>
      <c r="B76" s="69"/>
      <c r="C76" t="s">
        <v>5054</v>
      </c>
      <c r="G76" t="s">
        <v>1278</v>
      </c>
      <c r="H76" t="s">
        <v>1278</v>
      </c>
      <c r="I76" s="84">
        <v>1</v>
      </c>
      <c r="U76" s="84"/>
    </row>
    <row r="77" spans="1:21" x14ac:dyDescent="0.3">
      <c r="A77" s="69" t="s">
        <v>210</v>
      </c>
      <c r="B77" s="69"/>
      <c r="C77" t="s">
        <v>5053</v>
      </c>
      <c r="G77" t="s">
        <v>210</v>
      </c>
      <c r="H77" t="s">
        <v>210</v>
      </c>
      <c r="I77" s="84">
        <v>1</v>
      </c>
      <c r="U77" s="84"/>
    </row>
    <row r="78" spans="1:21" x14ac:dyDescent="0.3">
      <c r="A78" s="69" t="s">
        <v>240</v>
      </c>
      <c r="B78" s="69"/>
      <c r="C78" t="s">
        <v>5052</v>
      </c>
      <c r="G78" t="s">
        <v>240</v>
      </c>
      <c r="H78" t="s">
        <v>240</v>
      </c>
      <c r="I78" s="84">
        <v>1</v>
      </c>
      <c r="U78" s="84"/>
    </row>
    <row r="79" spans="1:21" x14ac:dyDescent="0.3">
      <c r="A79" s="69" t="s">
        <v>1289</v>
      </c>
      <c r="B79" s="69"/>
      <c r="C79" t="s">
        <v>5051</v>
      </c>
      <c r="G79" t="s">
        <v>1289</v>
      </c>
      <c r="H79" t="s">
        <v>4849</v>
      </c>
      <c r="I79" s="84">
        <v>0.50695187165775402</v>
      </c>
      <c r="U79" s="84"/>
    </row>
    <row r="80" spans="1:21" x14ac:dyDescent="0.3">
      <c r="A80" s="69" t="s">
        <v>1293</v>
      </c>
      <c r="B80" s="69"/>
      <c r="C80" t="s">
        <v>2013</v>
      </c>
      <c r="G80" t="s">
        <v>1293</v>
      </c>
      <c r="H80" t="s">
        <v>5083</v>
      </c>
      <c r="I80" s="84">
        <v>0.51271279776503087</v>
      </c>
      <c r="U80" s="84"/>
    </row>
    <row r="81" spans="1:21" x14ac:dyDescent="0.3">
      <c r="A81" s="69" t="s">
        <v>344</v>
      </c>
      <c r="B81" s="69"/>
      <c r="C81" t="s">
        <v>5050</v>
      </c>
      <c r="G81" t="s">
        <v>344</v>
      </c>
      <c r="H81" t="s">
        <v>344</v>
      </c>
      <c r="I81" s="84">
        <v>1</v>
      </c>
      <c r="U81" s="84"/>
    </row>
    <row r="82" spans="1:21" x14ac:dyDescent="0.3">
      <c r="A82" s="69" t="s">
        <v>155</v>
      </c>
      <c r="B82" s="69"/>
      <c r="C82" t="s">
        <v>2014</v>
      </c>
      <c r="G82" t="s">
        <v>155</v>
      </c>
      <c r="H82" t="s">
        <v>155</v>
      </c>
      <c r="I82" s="84">
        <v>1</v>
      </c>
      <c r="U82" s="84"/>
    </row>
    <row r="83" spans="1:21" x14ac:dyDescent="0.3">
      <c r="A83" s="69" t="s">
        <v>379</v>
      </c>
      <c r="B83" s="69"/>
      <c r="C83" t="s">
        <v>5049</v>
      </c>
      <c r="G83" t="s">
        <v>379</v>
      </c>
      <c r="H83" t="s">
        <v>379</v>
      </c>
      <c r="I83" s="84">
        <v>1</v>
      </c>
      <c r="U83" s="84"/>
    </row>
    <row r="84" spans="1:21" x14ac:dyDescent="0.3">
      <c r="A84" s="69" t="s">
        <v>1306</v>
      </c>
      <c r="B84" s="69"/>
      <c r="C84" t="s">
        <v>5048</v>
      </c>
      <c r="G84" t="s">
        <v>1306</v>
      </c>
      <c r="H84" t="s">
        <v>4225</v>
      </c>
      <c r="I84" s="84">
        <v>1</v>
      </c>
      <c r="U84" s="84"/>
    </row>
    <row r="85" spans="1:21" x14ac:dyDescent="0.3">
      <c r="A85" s="69" t="s">
        <v>657</v>
      </c>
      <c r="B85" s="69"/>
      <c r="C85" t="s">
        <v>2119</v>
      </c>
      <c r="G85" t="s">
        <v>657</v>
      </c>
      <c r="H85" t="s">
        <v>657</v>
      </c>
      <c r="I85" s="84">
        <v>1</v>
      </c>
      <c r="U85" s="84"/>
    </row>
    <row r="86" spans="1:21" x14ac:dyDescent="0.3">
      <c r="A86" s="69" t="s">
        <v>687</v>
      </c>
      <c r="B86" s="69"/>
      <c r="C86" t="s">
        <v>5047</v>
      </c>
      <c r="G86" t="s">
        <v>687</v>
      </c>
      <c r="H86" t="s">
        <v>510</v>
      </c>
      <c r="I86" s="84">
        <v>0.90666666666666673</v>
      </c>
      <c r="U86" s="84"/>
    </row>
    <row r="87" spans="1:21" x14ac:dyDescent="0.3">
      <c r="A87" s="69" t="s">
        <v>359</v>
      </c>
      <c r="B87" s="69"/>
      <c r="C87" t="s">
        <v>5046</v>
      </c>
      <c r="G87" t="s">
        <v>359</v>
      </c>
      <c r="H87" t="s">
        <v>359</v>
      </c>
      <c r="I87" s="84">
        <v>1</v>
      </c>
      <c r="U87" s="84"/>
    </row>
    <row r="88" spans="1:21" x14ac:dyDescent="0.3">
      <c r="A88" s="69" t="s">
        <v>1316</v>
      </c>
      <c r="B88" s="69"/>
      <c r="C88" t="s">
        <v>5044</v>
      </c>
      <c r="G88" t="s">
        <v>1316</v>
      </c>
      <c r="H88" t="s">
        <v>1316</v>
      </c>
      <c r="I88" s="84">
        <v>1</v>
      </c>
      <c r="U88" s="84"/>
    </row>
    <row r="89" spans="1:21" x14ac:dyDescent="0.3">
      <c r="A89" s="69" t="s">
        <v>1320</v>
      </c>
      <c r="B89" s="69"/>
      <c r="C89" t="s">
        <v>5043</v>
      </c>
      <c r="G89" t="s">
        <v>1320</v>
      </c>
      <c r="H89" t="s">
        <v>4618</v>
      </c>
      <c r="I89" s="84">
        <v>0.97575711945954535</v>
      </c>
      <c r="U89" s="84"/>
    </row>
    <row r="90" spans="1:21" x14ac:dyDescent="0.3">
      <c r="A90" s="69" t="s">
        <v>38</v>
      </c>
      <c r="B90" s="69"/>
      <c r="C90" t="s">
        <v>5042</v>
      </c>
      <c r="G90" t="s">
        <v>38</v>
      </c>
      <c r="H90" t="s">
        <v>4908</v>
      </c>
      <c r="I90" s="84">
        <v>0.44890002571148652</v>
      </c>
      <c r="U90" s="84"/>
    </row>
    <row r="91" spans="1:21" x14ac:dyDescent="0.3">
      <c r="A91" s="69" t="s">
        <v>1328</v>
      </c>
      <c r="B91" s="69"/>
      <c r="C91" t="s">
        <v>5041</v>
      </c>
      <c r="G91" t="s">
        <v>1328</v>
      </c>
      <c r="H91" t="s">
        <v>1328</v>
      </c>
      <c r="I91" s="84">
        <v>1</v>
      </c>
      <c r="U91" s="84"/>
    </row>
    <row r="92" spans="1:21" x14ac:dyDescent="0.3">
      <c r="A92" s="69" t="s">
        <v>1332</v>
      </c>
      <c r="B92" s="69"/>
      <c r="C92" t="s">
        <v>5040</v>
      </c>
      <c r="G92" t="s">
        <v>1332</v>
      </c>
      <c r="H92" t="s">
        <v>4442</v>
      </c>
      <c r="I92" s="84">
        <v>0.98191871402957587</v>
      </c>
      <c r="U92" s="84"/>
    </row>
    <row r="93" spans="1:21" x14ac:dyDescent="0.3">
      <c r="A93" s="69" t="s">
        <v>1337</v>
      </c>
      <c r="B93" s="69"/>
      <c r="C93" t="s">
        <v>5039</v>
      </c>
      <c r="G93" t="s">
        <v>1337</v>
      </c>
      <c r="H93" t="s">
        <v>1337</v>
      </c>
      <c r="I93" s="84">
        <v>1</v>
      </c>
      <c r="U93" s="84"/>
    </row>
    <row r="94" spans="1:21" x14ac:dyDescent="0.3">
      <c r="A94" s="69" t="s">
        <v>1341</v>
      </c>
      <c r="B94" s="69"/>
      <c r="C94" t="s">
        <v>5038</v>
      </c>
      <c r="G94" t="s">
        <v>1341</v>
      </c>
      <c r="H94" t="s">
        <v>1341</v>
      </c>
      <c r="I94" s="84">
        <v>1</v>
      </c>
      <c r="U94" s="84"/>
    </row>
    <row r="95" spans="1:21" x14ac:dyDescent="0.3">
      <c r="A95" s="69" t="s">
        <v>1342</v>
      </c>
      <c r="B95" s="69"/>
      <c r="C95" t="s">
        <v>5037</v>
      </c>
      <c r="G95" t="s">
        <v>1342</v>
      </c>
      <c r="H95" t="s">
        <v>1342</v>
      </c>
      <c r="I95" s="84">
        <v>1</v>
      </c>
      <c r="U95" s="84"/>
    </row>
    <row r="96" spans="1:21" x14ac:dyDescent="0.3">
      <c r="A96" s="69" t="s">
        <v>1346</v>
      </c>
      <c r="B96" s="69"/>
      <c r="C96" t="s">
        <v>5036</v>
      </c>
      <c r="G96" t="s">
        <v>1346</v>
      </c>
      <c r="H96" t="s">
        <v>4431</v>
      </c>
      <c r="I96" s="84">
        <v>0.54035087719298247</v>
      </c>
      <c r="U96" s="84"/>
    </row>
    <row r="97" spans="1:21" x14ac:dyDescent="0.3">
      <c r="A97" s="69" t="s">
        <v>138</v>
      </c>
      <c r="B97" s="69"/>
      <c r="C97" t="s">
        <v>5035</v>
      </c>
      <c r="G97" t="s">
        <v>138</v>
      </c>
      <c r="H97" t="s">
        <v>138</v>
      </c>
      <c r="I97" s="84">
        <v>1</v>
      </c>
      <c r="U97" s="84"/>
    </row>
    <row r="98" spans="1:21" x14ac:dyDescent="0.3">
      <c r="A98" s="69" t="s">
        <v>1353</v>
      </c>
      <c r="B98" s="69"/>
      <c r="C98" t="s">
        <v>5034</v>
      </c>
      <c r="G98" t="s">
        <v>1353</v>
      </c>
      <c r="H98" t="s">
        <v>1353</v>
      </c>
      <c r="I98" s="84">
        <v>1</v>
      </c>
      <c r="U98" s="84"/>
    </row>
    <row r="99" spans="1:21" x14ac:dyDescent="0.3">
      <c r="A99" s="69" t="s">
        <v>1357</v>
      </c>
      <c r="B99" s="69"/>
      <c r="C99" t="s">
        <v>5033</v>
      </c>
      <c r="G99" t="s">
        <v>1357</v>
      </c>
      <c r="H99" t="s">
        <v>1357</v>
      </c>
      <c r="I99" s="84">
        <v>1</v>
      </c>
      <c r="U99" s="84"/>
    </row>
    <row r="100" spans="1:21" x14ac:dyDescent="0.3">
      <c r="A100" s="69" t="s">
        <v>297</v>
      </c>
      <c r="B100" s="69"/>
      <c r="C100" t="s">
        <v>5032</v>
      </c>
      <c r="G100" t="s">
        <v>297</v>
      </c>
      <c r="H100" t="s">
        <v>297</v>
      </c>
      <c r="I100" s="84">
        <v>1</v>
      </c>
      <c r="U100" s="84"/>
    </row>
    <row r="101" spans="1:21" x14ac:dyDescent="0.3">
      <c r="A101" s="69" t="s">
        <v>45</v>
      </c>
      <c r="B101" s="69"/>
      <c r="C101" t="s">
        <v>5031</v>
      </c>
      <c r="G101" t="s">
        <v>45</v>
      </c>
      <c r="H101" t="s">
        <v>45</v>
      </c>
      <c r="I101" s="84">
        <v>1</v>
      </c>
      <c r="U101" s="84"/>
    </row>
    <row r="102" spans="1:21" x14ac:dyDescent="0.3">
      <c r="A102" s="69" t="s">
        <v>150</v>
      </c>
      <c r="B102" s="69"/>
      <c r="C102" t="s">
        <v>5030</v>
      </c>
      <c r="G102" t="s">
        <v>150</v>
      </c>
      <c r="H102" t="s">
        <v>150</v>
      </c>
      <c r="I102" s="84">
        <v>1</v>
      </c>
      <c r="U102" s="84"/>
    </row>
    <row r="103" spans="1:21" x14ac:dyDescent="0.3">
      <c r="A103" s="69" t="s">
        <v>407</v>
      </c>
      <c r="B103" s="69"/>
      <c r="C103" t="s">
        <v>5029</v>
      </c>
      <c r="G103" t="s">
        <v>407</v>
      </c>
      <c r="H103" t="s">
        <v>407</v>
      </c>
      <c r="I103" s="84">
        <v>1</v>
      </c>
      <c r="U103" s="84"/>
    </row>
    <row r="104" spans="1:21" x14ac:dyDescent="0.3">
      <c r="A104" s="69" t="s">
        <v>1375</v>
      </c>
      <c r="B104" s="69"/>
      <c r="C104" t="s">
        <v>5027</v>
      </c>
      <c r="G104" t="s">
        <v>1375</v>
      </c>
      <c r="H104" t="s">
        <v>1375</v>
      </c>
      <c r="I104" s="84">
        <v>1</v>
      </c>
      <c r="U104" s="84"/>
    </row>
    <row r="105" spans="1:21" x14ac:dyDescent="0.3">
      <c r="A105" s="69" t="s">
        <v>1380</v>
      </c>
      <c r="B105" s="69"/>
      <c r="C105" t="s">
        <v>5026</v>
      </c>
      <c r="G105" t="s">
        <v>1380</v>
      </c>
      <c r="H105" t="s">
        <v>1380</v>
      </c>
      <c r="I105" s="84">
        <v>1</v>
      </c>
      <c r="U105" s="84"/>
    </row>
    <row r="106" spans="1:21" x14ac:dyDescent="0.3">
      <c r="A106" s="69" t="s">
        <v>1384</v>
      </c>
      <c r="B106" s="69"/>
      <c r="C106" t="s">
        <v>5025</v>
      </c>
      <c r="G106" t="s">
        <v>1384</v>
      </c>
      <c r="H106" t="s">
        <v>3810</v>
      </c>
      <c r="I106" s="84">
        <v>0.56849816849816848</v>
      </c>
      <c r="U106" s="84"/>
    </row>
    <row r="107" spans="1:21" x14ac:dyDescent="0.3">
      <c r="A107" s="69" t="s">
        <v>1387</v>
      </c>
      <c r="B107" s="69"/>
      <c r="C107" t="s">
        <v>2826</v>
      </c>
      <c r="G107" t="s">
        <v>1387</v>
      </c>
      <c r="H107" t="s">
        <v>1387</v>
      </c>
      <c r="I107" s="84">
        <v>1</v>
      </c>
      <c r="U107" s="84"/>
    </row>
    <row r="108" spans="1:21" x14ac:dyDescent="0.3">
      <c r="A108" s="69" t="s">
        <v>1391</v>
      </c>
      <c r="B108" s="69"/>
      <c r="C108" t="s">
        <v>5024</v>
      </c>
      <c r="G108" t="s">
        <v>1391</v>
      </c>
      <c r="H108" t="s">
        <v>1391</v>
      </c>
      <c r="I108" s="84">
        <v>1</v>
      </c>
      <c r="U108" s="84"/>
    </row>
    <row r="109" spans="1:21" x14ac:dyDescent="0.3">
      <c r="A109" s="69" t="s">
        <v>1395</v>
      </c>
      <c r="B109" s="69"/>
      <c r="C109" t="s">
        <v>5028</v>
      </c>
      <c r="G109" t="s">
        <v>1395</v>
      </c>
      <c r="H109" t="s">
        <v>3993</v>
      </c>
      <c r="I109" s="84">
        <v>0.52201592506585448</v>
      </c>
      <c r="U109" s="84"/>
    </row>
    <row r="110" spans="1:21" x14ac:dyDescent="0.3">
      <c r="A110" s="69" t="s">
        <v>103</v>
      </c>
      <c r="B110" s="69"/>
      <c r="C110" t="s">
        <v>5023</v>
      </c>
      <c r="G110" t="s">
        <v>103</v>
      </c>
      <c r="H110" t="s">
        <v>103</v>
      </c>
      <c r="I110" s="84">
        <v>1</v>
      </c>
      <c r="U110" s="84"/>
    </row>
    <row r="111" spans="1:21" x14ac:dyDescent="0.3">
      <c r="A111" s="69" t="s">
        <v>100</v>
      </c>
      <c r="B111" s="69"/>
      <c r="C111" t="s">
        <v>5022</v>
      </c>
      <c r="G111" t="s">
        <v>100</v>
      </c>
      <c r="H111" t="s">
        <v>4342</v>
      </c>
      <c r="I111" s="84">
        <v>0.54730052821795949</v>
      </c>
      <c r="U111" s="84"/>
    </row>
    <row r="112" spans="1:21" x14ac:dyDescent="0.3">
      <c r="A112" s="69" t="s">
        <v>301</v>
      </c>
      <c r="B112" s="69"/>
      <c r="C112" t="s">
        <v>5021</v>
      </c>
      <c r="G112" t="s">
        <v>301</v>
      </c>
      <c r="H112" t="s">
        <v>301</v>
      </c>
      <c r="I112" s="84">
        <v>1</v>
      </c>
      <c r="U112" s="84"/>
    </row>
    <row r="113" spans="1:21" x14ac:dyDescent="0.3">
      <c r="A113" s="69" t="s">
        <v>67</v>
      </c>
      <c r="B113" s="69"/>
      <c r="C113" t="s">
        <v>5020</v>
      </c>
      <c r="G113" t="s">
        <v>67</v>
      </c>
      <c r="H113" t="s">
        <v>67</v>
      </c>
      <c r="I113" s="84">
        <v>1</v>
      </c>
      <c r="U113" s="84"/>
    </row>
    <row r="114" spans="1:21" x14ac:dyDescent="0.3">
      <c r="A114" s="69" t="s">
        <v>1408</v>
      </c>
      <c r="B114" s="69"/>
      <c r="C114" t="s">
        <v>5019</v>
      </c>
      <c r="G114" t="s">
        <v>1408</v>
      </c>
      <c r="H114" t="s">
        <v>1408</v>
      </c>
      <c r="I114" s="84">
        <v>1</v>
      </c>
      <c r="U114" s="84"/>
    </row>
    <row r="115" spans="1:21" x14ac:dyDescent="0.3">
      <c r="A115" s="69" t="s">
        <v>1410</v>
      </c>
      <c r="B115" s="69"/>
      <c r="C115" t="s">
        <v>5018</v>
      </c>
      <c r="G115" t="s">
        <v>1410</v>
      </c>
      <c r="H115" t="s">
        <v>3455</v>
      </c>
      <c r="I115" s="84">
        <v>0.53333333333333333</v>
      </c>
      <c r="U115" s="84"/>
    </row>
    <row r="116" spans="1:21" x14ac:dyDescent="0.3">
      <c r="A116" s="69" t="s">
        <v>49</v>
      </c>
      <c r="B116" s="69"/>
      <c r="C116" t="s">
        <v>5045</v>
      </c>
      <c r="G116" t="s">
        <v>49</v>
      </c>
      <c r="H116" t="s">
        <v>49</v>
      </c>
      <c r="I116" s="84">
        <v>1</v>
      </c>
      <c r="U116" s="84"/>
    </row>
    <row r="117" spans="1:21" x14ac:dyDescent="0.3">
      <c r="A117" s="69" t="s">
        <v>1416</v>
      </c>
      <c r="B117" s="69"/>
      <c r="C117" t="s">
        <v>5081</v>
      </c>
      <c r="G117" t="s">
        <v>1416</v>
      </c>
      <c r="H117" t="s">
        <v>4222</v>
      </c>
      <c r="I117" s="84">
        <v>1</v>
      </c>
      <c r="U117" s="84"/>
    </row>
    <row r="118" spans="1:21" x14ac:dyDescent="0.3">
      <c r="A118" s="69" t="s">
        <v>1418</v>
      </c>
      <c r="B118" s="69"/>
      <c r="C118" t="s">
        <v>5017</v>
      </c>
      <c r="G118" t="s">
        <v>1418</v>
      </c>
      <c r="H118" t="s">
        <v>4628</v>
      </c>
      <c r="I118" s="84">
        <v>0.92397050083565746</v>
      </c>
      <c r="U118" s="84"/>
    </row>
    <row r="119" spans="1:21" x14ac:dyDescent="0.3">
      <c r="A119" s="69" t="s">
        <v>1422</v>
      </c>
      <c r="B119" s="69"/>
      <c r="C119" t="s">
        <v>5016</v>
      </c>
      <c r="G119" t="s">
        <v>1422</v>
      </c>
      <c r="H119" t="s">
        <v>4072</v>
      </c>
      <c r="I119" s="84">
        <v>0.97965522683831441</v>
      </c>
      <c r="U119" s="84"/>
    </row>
    <row r="120" spans="1:21" x14ac:dyDescent="0.3">
      <c r="A120" s="69" t="s">
        <v>1427</v>
      </c>
      <c r="B120" s="69"/>
      <c r="C120" t="s">
        <v>5015</v>
      </c>
      <c r="G120" t="s">
        <v>1427</v>
      </c>
      <c r="H120" t="s">
        <v>4253</v>
      </c>
      <c r="I120" s="84">
        <v>0.50450450450450457</v>
      </c>
      <c r="U120" s="84"/>
    </row>
    <row r="121" spans="1:21" x14ac:dyDescent="0.3">
      <c r="A121" s="69" t="s">
        <v>1432</v>
      </c>
      <c r="B121" s="69"/>
      <c r="C121" t="s">
        <v>5014</v>
      </c>
      <c r="G121" t="s">
        <v>1432</v>
      </c>
      <c r="H121" t="s">
        <v>4796</v>
      </c>
      <c r="I121" s="84">
        <v>0.50285714285714289</v>
      </c>
      <c r="U121" s="84"/>
    </row>
    <row r="122" spans="1:21" x14ac:dyDescent="0.3">
      <c r="A122" s="69" t="s">
        <v>1437</v>
      </c>
      <c r="B122" s="69"/>
      <c r="C122" t="s">
        <v>5013</v>
      </c>
      <c r="G122" t="s">
        <v>1437</v>
      </c>
      <c r="H122" t="s">
        <v>4778</v>
      </c>
      <c r="I122" s="84">
        <v>0.82995123652525871</v>
      </c>
      <c r="U122" s="84"/>
    </row>
    <row r="123" spans="1:21" x14ac:dyDescent="0.3">
      <c r="A123" s="69" t="s">
        <v>1440</v>
      </c>
      <c r="B123" s="69"/>
      <c r="C123" t="s">
        <v>8</v>
      </c>
      <c r="G123" t="s">
        <v>1440</v>
      </c>
      <c r="H123" t="s">
        <v>3556</v>
      </c>
      <c r="I123" s="84">
        <v>0.91915338893579535</v>
      </c>
      <c r="U123" s="84"/>
    </row>
    <row r="124" spans="1:21" x14ac:dyDescent="0.3">
      <c r="A124" s="69" t="s">
        <v>266</v>
      </c>
      <c r="B124" s="69"/>
      <c r="C124" t="s">
        <v>573</v>
      </c>
      <c r="G124" t="s">
        <v>266</v>
      </c>
      <c r="H124" t="s">
        <v>266</v>
      </c>
      <c r="I124" s="84">
        <v>1</v>
      </c>
      <c r="U124" s="84"/>
    </row>
    <row r="125" spans="1:21" x14ac:dyDescent="0.3">
      <c r="A125" s="69" t="s">
        <v>1448</v>
      </c>
      <c r="B125" s="69"/>
      <c r="C125" t="s">
        <v>5011</v>
      </c>
      <c r="G125" t="s">
        <v>1448</v>
      </c>
      <c r="H125" t="s">
        <v>3690</v>
      </c>
      <c r="I125" s="84">
        <v>0.49166091402976425</v>
      </c>
      <c r="U125" s="84"/>
    </row>
    <row r="126" spans="1:21" x14ac:dyDescent="0.3">
      <c r="A126" s="69" t="s">
        <v>1452</v>
      </c>
      <c r="B126" s="69"/>
      <c r="C126" t="s">
        <v>5010</v>
      </c>
      <c r="G126" t="s">
        <v>1452</v>
      </c>
      <c r="H126" t="s">
        <v>1452</v>
      </c>
      <c r="I126" s="84">
        <v>1</v>
      </c>
      <c r="U126" s="84"/>
    </row>
    <row r="127" spans="1:21" x14ac:dyDescent="0.3">
      <c r="A127" s="69" t="s">
        <v>1456</v>
      </c>
      <c r="B127" s="69"/>
      <c r="C127" t="s">
        <v>5009</v>
      </c>
      <c r="G127" t="s">
        <v>1456</v>
      </c>
      <c r="H127" t="s">
        <v>4252</v>
      </c>
      <c r="I127" s="84">
        <v>0.8904695748819117</v>
      </c>
      <c r="U127" s="84"/>
    </row>
    <row r="128" spans="1:21" x14ac:dyDescent="0.3">
      <c r="A128" s="69" t="s">
        <v>1461</v>
      </c>
      <c r="B128" s="69"/>
      <c r="C128" t="s">
        <v>5008</v>
      </c>
      <c r="G128" t="s">
        <v>1461</v>
      </c>
      <c r="H128" t="s">
        <v>3969</v>
      </c>
      <c r="I128" s="84">
        <v>0.89896566444246095</v>
      </c>
      <c r="U128" s="84"/>
    </row>
    <row r="129" spans="1:21" x14ac:dyDescent="0.3">
      <c r="A129" s="69" t="s">
        <v>1466</v>
      </c>
      <c r="B129" s="69"/>
      <c r="C129" t="s">
        <v>5007</v>
      </c>
      <c r="G129" t="s">
        <v>1466</v>
      </c>
      <c r="H129" t="s">
        <v>1466</v>
      </c>
      <c r="I129" s="84">
        <v>1</v>
      </c>
      <c r="U129" s="84"/>
    </row>
    <row r="130" spans="1:21" x14ac:dyDescent="0.3">
      <c r="A130" s="69" t="s">
        <v>1470</v>
      </c>
      <c r="B130" s="69"/>
      <c r="C130" t="s">
        <v>327</v>
      </c>
      <c r="G130" t="s">
        <v>1470</v>
      </c>
      <c r="H130" t="s">
        <v>1470</v>
      </c>
      <c r="I130" s="84">
        <v>1</v>
      </c>
      <c r="U130" s="84"/>
    </row>
    <row r="131" spans="1:21" x14ac:dyDescent="0.3">
      <c r="A131" s="69" t="s">
        <v>1475</v>
      </c>
      <c r="B131" s="69"/>
      <c r="C131" t="s">
        <v>5006</v>
      </c>
      <c r="G131" t="s">
        <v>1475</v>
      </c>
      <c r="H131" t="s">
        <v>3750</v>
      </c>
      <c r="I131" s="84">
        <v>0.97965522683831441</v>
      </c>
      <c r="U131" s="84"/>
    </row>
    <row r="132" spans="1:21" x14ac:dyDescent="0.3">
      <c r="A132" s="69" t="s">
        <v>239</v>
      </c>
      <c r="B132" s="69"/>
      <c r="C132" t="s">
        <v>5005</v>
      </c>
      <c r="G132" t="s">
        <v>239</v>
      </c>
      <c r="H132" t="s">
        <v>239</v>
      </c>
      <c r="I132" s="84">
        <v>1</v>
      </c>
      <c r="U132" s="84"/>
    </row>
    <row r="133" spans="1:21" x14ac:dyDescent="0.3">
      <c r="A133" s="69" t="s">
        <v>1482</v>
      </c>
      <c r="B133" s="69"/>
      <c r="C133" t="s">
        <v>5004</v>
      </c>
      <c r="G133" t="s">
        <v>1482</v>
      </c>
      <c r="H133" t="s">
        <v>4399</v>
      </c>
      <c r="I133" s="84">
        <v>0.93430186340846633</v>
      </c>
      <c r="U133" s="84"/>
    </row>
    <row r="134" spans="1:21" x14ac:dyDescent="0.3">
      <c r="A134" s="69" t="s">
        <v>1486</v>
      </c>
      <c r="B134" s="69"/>
      <c r="C134" t="s">
        <v>1224</v>
      </c>
      <c r="G134" t="s">
        <v>1486</v>
      </c>
      <c r="H134" t="s">
        <v>4779</v>
      </c>
      <c r="I134" s="84">
        <v>0.88271443417292805</v>
      </c>
      <c r="U134" s="84"/>
    </row>
    <row r="135" spans="1:21" x14ac:dyDescent="0.3">
      <c r="A135" s="69" t="s">
        <v>1491</v>
      </c>
      <c r="B135" s="69"/>
      <c r="C135" t="s">
        <v>5003</v>
      </c>
      <c r="G135" t="s">
        <v>1491</v>
      </c>
      <c r="H135" t="s">
        <v>1491</v>
      </c>
      <c r="I135" s="84">
        <v>1</v>
      </c>
      <c r="U135" s="84"/>
    </row>
    <row r="136" spans="1:21" x14ac:dyDescent="0.3">
      <c r="A136" s="69" t="s">
        <v>43</v>
      </c>
      <c r="B136" s="69"/>
      <c r="C136" t="s">
        <v>5002</v>
      </c>
      <c r="G136" t="s">
        <v>43</v>
      </c>
      <c r="H136" t="s">
        <v>43</v>
      </c>
      <c r="I136" s="84">
        <v>1</v>
      </c>
      <c r="U136" s="84"/>
    </row>
    <row r="137" spans="1:21" x14ac:dyDescent="0.3">
      <c r="A137" s="69" t="s">
        <v>1498</v>
      </c>
      <c r="B137" s="69"/>
      <c r="C137" t="s">
        <v>5001</v>
      </c>
      <c r="G137" t="s">
        <v>1498</v>
      </c>
      <c r="H137" t="s">
        <v>4094</v>
      </c>
      <c r="I137" s="84">
        <v>0.98344370860927155</v>
      </c>
      <c r="U137" s="84"/>
    </row>
    <row r="138" spans="1:21" x14ac:dyDescent="0.3">
      <c r="A138" s="69" t="s">
        <v>1503</v>
      </c>
      <c r="B138" s="69"/>
      <c r="C138" t="s">
        <v>4999</v>
      </c>
      <c r="G138" t="s">
        <v>1503</v>
      </c>
      <c r="H138" t="s">
        <v>4754</v>
      </c>
      <c r="I138" s="84">
        <v>0.98907219289563197</v>
      </c>
      <c r="U138" s="84"/>
    </row>
    <row r="139" spans="1:21" x14ac:dyDescent="0.3">
      <c r="A139" s="69" t="s">
        <v>1506</v>
      </c>
      <c r="B139" s="69"/>
      <c r="C139" t="s">
        <v>5000</v>
      </c>
      <c r="G139" t="s">
        <v>1506</v>
      </c>
      <c r="H139" t="s">
        <v>1506</v>
      </c>
      <c r="I139" s="84">
        <v>1</v>
      </c>
      <c r="U139" s="84"/>
    </row>
    <row r="140" spans="1:21" x14ac:dyDescent="0.3">
      <c r="A140" s="69" t="s">
        <v>1511</v>
      </c>
      <c r="B140" s="69"/>
      <c r="C140" t="s">
        <v>4998</v>
      </c>
      <c r="G140" t="s">
        <v>1511</v>
      </c>
      <c r="H140" t="s">
        <v>4243</v>
      </c>
      <c r="I140" s="84">
        <v>0.54777818016357138</v>
      </c>
      <c r="U140" s="84"/>
    </row>
    <row r="141" spans="1:21" x14ac:dyDescent="0.3">
      <c r="A141" s="69" t="s">
        <v>1517</v>
      </c>
      <c r="B141" s="69"/>
      <c r="C141" t="s">
        <v>4997</v>
      </c>
      <c r="G141" t="s">
        <v>1517</v>
      </c>
      <c r="H141" t="s">
        <v>1517</v>
      </c>
      <c r="I141" s="84">
        <v>1</v>
      </c>
      <c r="U141" s="84"/>
    </row>
    <row r="142" spans="1:21" x14ac:dyDescent="0.3">
      <c r="A142" s="69" t="s">
        <v>1521</v>
      </c>
      <c r="B142" s="69"/>
      <c r="C142" t="s">
        <v>4996</v>
      </c>
      <c r="G142" t="s">
        <v>1521</v>
      </c>
      <c r="H142" t="s">
        <v>3724</v>
      </c>
      <c r="I142" s="84">
        <v>0.98191871402957587</v>
      </c>
      <c r="U142" s="84"/>
    </row>
    <row r="143" spans="1:21" x14ac:dyDescent="0.3">
      <c r="A143" s="69" t="s">
        <v>1525</v>
      </c>
      <c r="B143" s="69"/>
      <c r="C143" t="s">
        <v>4995</v>
      </c>
      <c r="G143" t="s">
        <v>1525</v>
      </c>
      <c r="H143" t="s">
        <v>3588</v>
      </c>
      <c r="I143" s="84">
        <v>0.56849816849816848</v>
      </c>
      <c r="U143" s="84"/>
    </row>
    <row r="144" spans="1:21" x14ac:dyDescent="0.3">
      <c r="A144" s="69" t="s">
        <v>1529</v>
      </c>
      <c r="B144" s="69"/>
      <c r="C144" t="s">
        <v>4994</v>
      </c>
      <c r="G144" t="s">
        <v>1529</v>
      </c>
      <c r="H144" t="s">
        <v>1529</v>
      </c>
      <c r="I144" s="84">
        <v>1</v>
      </c>
      <c r="U144" s="84"/>
    </row>
    <row r="145" spans="1:21" x14ac:dyDescent="0.3">
      <c r="A145" s="69" t="s">
        <v>1532</v>
      </c>
      <c r="B145" s="69"/>
      <c r="C145" t="s">
        <v>3046</v>
      </c>
      <c r="G145" t="s">
        <v>1532</v>
      </c>
      <c r="H145" t="s">
        <v>3921</v>
      </c>
      <c r="I145" s="84">
        <v>0.85517241379310349</v>
      </c>
      <c r="U145" s="84"/>
    </row>
    <row r="146" spans="1:21" x14ac:dyDescent="0.3">
      <c r="A146" s="69" t="s">
        <v>1536</v>
      </c>
      <c r="B146" s="69"/>
      <c r="C146" t="s">
        <v>4993</v>
      </c>
      <c r="G146" t="s">
        <v>1536</v>
      </c>
      <c r="H146" t="s">
        <v>1536</v>
      </c>
      <c r="I146" s="84">
        <v>1</v>
      </c>
      <c r="U146" s="84"/>
    </row>
    <row r="147" spans="1:21" x14ac:dyDescent="0.3">
      <c r="A147" s="69" t="s">
        <v>1540</v>
      </c>
      <c r="B147" s="69"/>
      <c r="C147" t="s">
        <v>82</v>
      </c>
      <c r="G147" t="s">
        <v>1540</v>
      </c>
      <c r="H147" t="s">
        <v>1540</v>
      </c>
      <c r="I147" s="84">
        <v>1</v>
      </c>
      <c r="U147" s="84"/>
    </row>
    <row r="148" spans="1:21" x14ac:dyDescent="0.3">
      <c r="A148" s="69" t="s">
        <v>1544</v>
      </c>
      <c r="B148" s="69"/>
      <c r="C148" t="s">
        <v>4992</v>
      </c>
      <c r="G148" t="s">
        <v>1544</v>
      </c>
      <c r="H148" t="s">
        <v>4987</v>
      </c>
      <c r="I148" s="84">
        <v>0.51116332276090515</v>
      </c>
      <c r="U148" s="84"/>
    </row>
    <row r="149" spans="1:21" x14ac:dyDescent="0.3">
      <c r="A149" s="69" t="s">
        <v>1549</v>
      </c>
      <c r="B149" s="69"/>
      <c r="C149" t="s">
        <v>516</v>
      </c>
      <c r="G149" t="s">
        <v>1549</v>
      </c>
      <c r="H149" t="s">
        <v>4624</v>
      </c>
      <c r="I149" s="84">
        <v>0.93108199482681109</v>
      </c>
      <c r="U149" s="84"/>
    </row>
    <row r="150" spans="1:21" x14ac:dyDescent="0.3">
      <c r="A150" s="69" t="s">
        <v>1553</v>
      </c>
      <c r="B150" s="69"/>
      <c r="C150" t="s">
        <v>4991</v>
      </c>
      <c r="G150" t="s">
        <v>1553</v>
      </c>
      <c r="H150" t="s">
        <v>1553</v>
      </c>
      <c r="I150" s="84">
        <v>1</v>
      </c>
      <c r="U150" s="84"/>
    </row>
    <row r="151" spans="1:21" x14ac:dyDescent="0.3">
      <c r="A151" s="69" t="s">
        <v>1558</v>
      </c>
      <c r="B151" s="69"/>
      <c r="C151" t="s">
        <v>4990</v>
      </c>
      <c r="G151" t="s">
        <v>1558</v>
      </c>
      <c r="H151" t="s">
        <v>1558</v>
      </c>
      <c r="I151" s="84">
        <v>1</v>
      </c>
      <c r="U151" s="84"/>
    </row>
    <row r="152" spans="1:21" x14ac:dyDescent="0.3">
      <c r="A152" s="69" t="s">
        <v>552</v>
      </c>
      <c r="B152" s="69"/>
      <c r="C152" t="s">
        <v>138</v>
      </c>
      <c r="G152" t="s">
        <v>552</v>
      </c>
      <c r="H152" t="s">
        <v>3372</v>
      </c>
      <c r="I152" s="84">
        <v>0.46666666666666667</v>
      </c>
      <c r="U152" s="84"/>
    </row>
    <row r="153" spans="1:21" x14ac:dyDescent="0.3">
      <c r="A153" s="69" t="s">
        <v>1565</v>
      </c>
      <c r="B153" s="69"/>
      <c r="C153" t="s">
        <v>4989</v>
      </c>
      <c r="G153" t="s">
        <v>1565</v>
      </c>
      <c r="H153" t="s">
        <v>1565</v>
      </c>
      <c r="I153" s="84">
        <v>1</v>
      </c>
      <c r="U153" s="84"/>
    </row>
    <row r="154" spans="1:21" x14ac:dyDescent="0.3">
      <c r="A154" s="69" t="s">
        <v>247</v>
      </c>
      <c r="B154" s="69"/>
      <c r="C154" t="s">
        <v>4988</v>
      </c>
      <c r="G154" t="s">
        <v>247</v>
      </c>
      <c r="H154" t="s">
        <v>247</v>
      </c>
      <c r="I154" s="84">
        <v>1</v>
      </c>
      <c r="U154" s="84"/>
    </row>
    <row r="155" spans="1:21" x14ac:dyDescent="0.3">
      <c r="A155" s="69" t="s">
        <v>1573</v>
      </c>
      <c r="B155" s="69"/>
      <c r="C155" t="s">
        <v>613</v>
      </c>
      <c r="G155" t="s">
        <v>1573</v>
      </c>
      <c r="H155" t="s">
        <v>4518</v>
      </c>
      <c r="I155" s="84">
        <v>0.54748010610079578</v>
      </c>
      <c r="U155" s="84"/>
    </row>
    <row r="156" spans="1:21" x14ac:dyDescent="0.3">
      <c r="A156" s="69" t="s">
        <v>124</v>
      </c>
      <c r="B156" s="69"/>
      <c r="C156" t="s">
        <v>502</v>
      </c>
      <c r="G156" t="s">
        <v>124</v>
      </c>
      <c r="H156" t="s">
        <v>3603</v>
      </c>
      <c r="I156" s="84">
        <v>0.75754829332120888</v>
      </c>
      <c r="U156" s="84"/>
    </row>
    <row r="157" spans="1:21" x14ac:dyDescent="0.3">
      <c r="A157" s="69" t="s">
        <v>1581</v>
      </c>
      <c r="B157" s="69"/>
      <c r="C157" t="s">
        <v>4987</v>
      </c>
      <c r="G157" t="s">
        <v>1581</v>
      </c>
      <c r="H157" t="s">
        <v>4673</v>
      </c>
      <c r="I157" s="84">
        <v>0.53771058255441473</v>
      </c>
      <c r="U157" s="84"/>
    </row>
    <row r="158" spans="1:21" x14ac:dyDescent="0.3">
      <c r="A158" s="69" t="s">
        <v>1586</v>
      </c>
      <c r="B158" s="69"/>
      <c r="C158" t="s">
        <v>3362</v>
      </c>
      <c r="G158" t="s">
        <v>1586</v>
      </c>
      <c r="H158" t="s">
        <v>4243</v>
      </c>
      <c r="I158" s="84">
        <v>0.54777818016357138</v>
      </c>
      <c r="U158" s="84"/>
    </row>
    <row r="159" spans="1:21" x14ac:dyDescent="0.3">
      <c r="A159" s="69" t="s">
        <v>1591</v>
      </c>
      <c r="B159" s="69"/>
      <c r="C159" t="s">
        <v>4986</v>
      </c>
      <c r="G159" t="s">
        <v>1591</v>
      </c>
      <c r="H159" t="s">
        <v>624</v>
      </c>
      <c r="I159" s="84">
        <v>0.5723076923076923</v>
      </c>
      <c r="U159" s="84"/>
    </row>
    <row r="160" spans="1:21" x14ac:dyDescent="0.3">
      <c r="A160" s="69" t="s">
        <v>8</v>
      </c>
      <c r="B160" s="69"/>
      <c r="C160" t="s">
        <v>4985</v>
      </c>
      <c r="G160" t="s">
        <v>8</v>
      </c>
      <c r="H160" t="s">
        <v>8</v>
      </c>
      <c r="I160" s="84">
        <v>1</v>
      </c>
      <c r="U160" s="84"/>
    </row>
    <row r="161" spans="1:21" x14ac:dyDescent="0.3">
      <c r="A161" s="69" t="s">
        <v>1598</v>
      </c>
      <c r="B161" s="69"/>
      <c r="C161" t="s">
        <v>4984</v>
      </c>
      <c r="G161" t="s">
        <v>1598</v>
      </c>
      <c r="H161" t="s">
        <v>2510</v>
      </c>
      <c r="I161" s="84">
        <v>0.54777818016357138</v>
      </c>
      <c r="U161" s="84"/>
    </row>
    <row r="162" spans="1:21" x14ac:dyDescent="0.3">
      <c r="A162" s="69" t="s">
        <v>217</v>
      </c>
      <c r="B162" s="69"/>
      <c r="C162" t="s">
        <v>2691</v>
      </c>
      <c r="G162" t="s">
        <v>217</v>
      </c>
      <c r="H162" t="s">
        <v>4787</v>
      </c>
      <c r="I162" s="84">
        <v>0.56849816849816848</v>
      </c>
      <c r="U162" s="84"/>
    </row>
    <row r="163" spans="1:21" x14ac:dyDescent="0.3">
      <c r="A163" s="69" t="s">
        <v>300</v>
      </c>
      <c r="B163" s="69"/>
      <c r="C163" t="s">
        <v>4983</v>
      </c>
      <c r="G163" t="s">
        <v>300</v>
      </c>
      <c r="H163" t="s">
        <v>300</v>
      </c>
      <c r="I163" s="84">
        <v>1</v>
      </c>
      <c r="U163" s="84"/>
    </row>
    <row r="164" spans="1:21" x14ac:dyDescent="0.3">
      <c r="A164" s="69" t="s">
        <v>572</v>
      </c>
      <c r="B164" s="69"/>
      <c r="C164" t="s">
        <v>1012</v>
      </c>
      <c r="G164" t="s">
        <v>572</v>
      </c>
      <c r="H164" t="s">
        <v>523</v>
      </c>
      <c r="I164" s="84">
        <v>0.5723076923076923</v>
      </c>
      <c r="U164" s="84"/>
    </row>
    <row r="165" spans="1:21" x14ac:dyDescent="0.3">
      <c r="A165" s="69" t="s">
        <v>1612</v>
      </c>
      <c r="B165" s="69"/>
      <c r="C165" t="s">
        <v>1967</v>
      </c>
      <c r="G165" t="s">
        <v>1612</v>
      </c>
      <c r="H165" t="s">
        <v>4463</v>
      </c>
      <c r="I165" s="84">
        <v>0.51156724395980335</v>
      </c>
      <c r="U165" s="84"/>
    </row>
    <row r="166" spans="1:21" x14ac:dyDescent="0.3">
      <c r="A166" s="69" t="s">
        <v>1615</v>
      </c>
      <c r="B166" s="69"/>
      <c r="C166" t="s">
        <v>4982</v>
      </c>
      <c r="G166" t="s">
        <v>1615</v>
      </c>
      <c r="H166" t="s">
        <v>4835</v>
      </c>
      <c r="I166" s="84">
        <v>0.50313114888879429</v>
      </c>
      <c r="U166" s="84"/>
    </row>
    <row r="167" spans="1:21" x14ac:dyDescent="0.3">
      <c r="A167" s="69" t="s">
        <v>1619</v>
      </c>
      <c r="B167" s="69"/>
      <c r="C167" t="s">
        <v>1785</v>
      </c>
      <c r="G167" t="s">
        <v>1619</v>
      </c>
      <c r="H167" t="s">
        <v>5087</v>
      </c>
      <c r="I167" s="84">
        <v>0.91851851851851851</v>
      </c>
      <c r="U167" s="84"/>
    </row>
    <row r="168" spans="1:21" x14ac:dyDescent="0.3">
      <c r="A168" s="69" t="s">
        <v>1621</v>
      </c>
      <c r="B168" s="69"/>
      <c r="C168" t="s">
        <v>1491</v>
      </c>
      <c r="G168" t="s">
        <v>1621</v>
      </c>
      <c r="H168" t="s">
        <v>3556</v>
      </c>
      <c r="I168" s="84">
        <v>0.45454545454545453</v>
      </c>
      <c r="U168" s="84"/>
    </row>
    <row r="169" spans="1:21" x14ac:dyDescent="0.3">
      <c r="A169" s="69" t="s">
        <v>1625</v>
      </c>
      <c r="B169" s="69"/>
      <c r="C169" t="s">
        <v>3317</v>
      </c>
      <c r="G169" t="s">
        <v>1625</v>
      </c>
      <c r="H169" t="s">
        <v>5014</v>
      </c>
      <c r="I169" s="84">
        <v>0.52987012987012982</v>
      </c>
      <c r="U169" s="84"/>
    </row>
    <row r="170" spans="1:21" x14ac:dyDescent="0.3">
      <c r="A170" s="69" t="s">
        <v>15</v>
      </c>
      <c r="B170" s="69"/>
      <c r="C170" t="s">
        <v>4981</v>
      </c>
      <c r="G170" t="s">
        <v>15</v>
      </c>
      <c r="I170" s="84">
        <v>0</v>
      </c>
      <c r="U170" s="84"/>
    </row>
    <row r="171" spans="1:21" x14ac:dyDescent="0.3">
      <c r="A171" s="69" t="s">
        <v>680</v>
      </c>
      <c r="B171" s="69"/>
      <c r="C171" t="s">
        <v>4980</v>
      </c>
      <c r="G171" t="s">
        <v>680</v>
      </c>
      <c r="H171" t="s">
        <v>680</v>
      </c>
      <c r="I171" s="84">
        <v>1</v>
      </c>
      <c r="U171" s="84"/>
    </row>
    <row r="172" spans="1:21" x14ac:dyDescent="0.3">
      <c r="A172" s="69" t="s">
        <v>1634</v>
      </c>
      <c r="B172" s="69"/>
      <c r="C172" t="s">
        <v>4979</v>
      </c>
      <c r="G172" t="s">
        <v>1634</v>
      </c>
      <c r="H172" t="s">
        <v>201</v>
      </c>
      <c r="I172" s="84">
        <v>0.49623188405797103</v>
      </c>
      <c r="U172" s="84"/>
    </row>
    <row r="173" spans="1:21" x14ac:dyDescent="0.3">
      <c r="A173" s="69" t="s">
        <v>1635</v>
      </c>
      <c r="B173" s="69"/>
      <c r="C173" t="s">
        <v>1506</v>
      </c>
      <c r="G173" t="s">
        <v>1635</v>
      </c>
      <c r="H173" t="s">
        <v>4723</v>
      </c>
      <c r="I173" s="84">
        <v>0.9363636363636364</v>
      </c>
      <c r="U173" s="84"/>
    </row>
    <row r="174" spans="1:21" x14ac:dyDescent="0.3">
      <c r="A174" s="69" t="s">
        <v>1638</v>
      </c>
      <c r="B174" s="69"/>
      <c r="C174" t="s">
        <v>4978</v>
      </c>
      <c r="G174" t="s">
        <v>1638</v>
      </c>
      <c r="H174" t="s">
        <v>4438</v>
      </c>
      <c r="I174" s="84">
        <v>0.53151916764618479</v>
      </c>
      <c r="U174" s="84"/>
    </row>
    <row r="175" spans="1:21" x14ac:dyDescent="0.3">
      <c r="A175" s="69" t="s">
        <v>1642</v>
      </c>
      <c r="B175" s="69"/>
      <c r="C175" t="s">
        <v>1274</v>
      </c>
      <c r="G175" t="s">
        <v>1642</v>
      </c>
      <c r="H175" t="s">
        <v>1642</v>
      </c>
      <c r="I175" s="84">
        <v>1</v>
      </c>
      <c r="U175" s="84"/>
    </row>
    <row r="176" spans="1:21" x14ac:dyDescent="0.3">
      <c r="A176" s="69" t="s">
        <v>449</v>
      </c>
      <c r="B176" s="69"/>
      <c r="C176" t="s">
        <v>4977</v>
      </c>
      <c r="G176" t="s">
        <v>449</v>
      </c>
      <c r="H176" t="s">
        <v>449</v>
      </c>
      <c r="I176" s="84">
        <v>1</v>
      </c>
      <c r="U176" s="84"/>
    </row>
    <row r="177" spans="1:21" x14ac:dyDescent="0.3">
      <c r="A177" s="69" t="s">
        <v>280</v>
      </c>
      <c r="B177" s="69"/>
      <c r="C177" t="s">
        <v>657</v>
      </c>
      <c r="G177" t="s">
        <v>280</v>
      </c>
      <c r="H177" t="s">
        <v>280</v>
      </c>
      <c r="I177" s="84">
        <v>1</v>
      </c>
      <c r="U177" s="84"/>
    </row>
    <row r="178" spans="1:21" x14ac:dyDescent="0.3">
      <c r="A178" s="69" t="s">
        <v>1652</v>
      </c>
      <c r="B178" s="69"/>
      <c r="C178" t="s">
        <v>4976</v>
      </c>
      <c r="G178" t="s">
        <v>1652</v>
      </c>
      <c r="H178" t="s">
        <v>1652</v>
      </c>
      <c r="I178" s="84">
        <v>1</v>
      </c>
      <c r="U178" s="84"/>
    </row>
    <row r="179" spans="1:21" x14ac:dyDescent="0.3">
      <c r="A179" s="69" t="s">
        <v>1657</v>
      </c>
      <c r="B179" s="69"/>
      <c r="C179" t="s">
        <v>5012</v>
      </c>
      <c r="G179" t="s">
        <v>1657</v>
      </c>
      <c r="I179" s="84">
        <v>0</v>
      </c>
      <c r="U179" s="84"/>
    </row>
    <row r="180" spans="1:21" x14ac:dyDescent="0.3">
      <c r="A180" s="69" t="s">
        <v>340</v>
      </c>
      <c r="B180" s="69"/>
      <c r="C180" t="s">
        <v>4975</v>
      </c>
      <c r="G180" t="s">
        <v>340</v>
      </c>
      <c r="H180" t="s">
        <v>340</v>
      </c>
      <c r="I180" s="84">
        <v>1</v>
      </c>
      <c r="U180" s="84"/>
    </row>
    <row r="181" spans="1:21" x14ac:dyDescent="0.3">
      <c r="A181" s="69" t="s">
        <v>1664</v>
      </c>
      <c r="B181" s="69"/>
      <c r="C181" t="s">
        <v>4974</v>
      </c>
      <c r="G181" t="s">
        <v>1664</v>
      </c>
      <c r="H181" t="s">
        <v>4366</v>
      </c>
      <c r="I181" s="84">
        <v>0.91759110448320669</v>
      </c>
      <c r="U181" s="84"/>
    </row>
    <row r="182" spans="1:21" x14ac:dyDescent="0.3">
      <c r="A182" s="69" t="s">
        <v>1669</v>
      </c>
      <c r="B182" s="69"/>
      <c r="C182" t="s">
        <v>2212</v>
      </c>
      <c r="G182" t="s">
        <v>1669</v>
      </c>
      <c r="H182" t="s">
        <v>1669</v>
      </c>
      <c r="I182" s="84">
        <v>1</v>
      </c>
      <c r="U182" s="84"/>
    </row>
    <row r="183" spans="1:21" x14ac:dyDescent="0.3">
      <c r="A183" s="69" t="s">
        <v>1673</v>
      </c>
      <c r="B183" s="69"/>
      <c r="C183" t="s">
        <v>4973</v>
      </c>
      <c r="G183" t="s">
        <v>1673</v>
      </c>
      <c r="H183" t="s">
        <v>3613</v>
      </c>
      <c r="I183" s="84">
        <v>0.51500322007852151</v>
      </c>
      <c r="U183" s="84"/>
    </row>
    <row r="184" spans="1:21" x14ac:dyDescent="0.3">
      <c r="A184" s="69" t="s">
        <v>662</v>
      </c>
      <c r="B184" s="69"/>
      <c r="C184" t="s">
        <v>4972</v>
      </c>
      <c r="G184" t="s">
        <v>662</v>
      </c>
      <c r="H184" t="s">
        <v>662</v>
      </c>
      <c r="I184" s="84">
        <v>1</v>
      </c>
      <c r="U184" s="84"/>
    </row>
    <row r="185" spans="1:21" x14ac:dyDescent="0.3">
      <c r="A185" s="69" t="s">
        <v>1680</v>
      </c>
      <c r="B185" s="69"/>
      <c r="C185" t="s">
        <v>4971</v>
      </c>
      <c r="G185" t="s">
        <v>1680</v>
      </c>
      <c r="H185" t="s">
        <v>1680</v>
      </c>
      <c r="I185" s="84">
        <v>1</v>
      </c>
      <c r="U185" s="84"/>
    </row>
    <row r="186" spans="1:21" x14ac:dyDescent="0.3">
      <c r="A186" s="69" t="s">
        <v>1682</v>
      </c>
      <c r="B186" s="69"/>
      <c r="C186" t="s">
        <v>4970</v>
      </c>
      <c r="G186" t="s">
        <v>1682</v>
      </c>
      <c r="H186" t="s">
        <v>1682</v>
      </c>
      <c r="I186" s="84">
        <v>1</v>
      </c>
      <c r="U186" s="84"/>
    </row>
    <row r="187" spans="1:21" x14ac:dyDescent="0.3">
      <c r="A187" s="69" t="s">
        <v>92</v>
      </c>
      <c r="B187" s="69"/>
      <c r="C187" t="s">
        <v>4969</v>
      </c>
      <c r="G187" t="s">
        <v>92</v>
      </c>
      <c r="H187" t="s">
        <v>92</v>
      </c>
      <c r="I187" s="84">
        <v>1</v>
      </c>
      <c r="U187" s="84"/>
    </row>
    <row r="188" spans="1:21" x14ac:dyDescent="0.3">
      <c r="A188" s="69" t="s">
        <v>1689</v>
      </c>
      <c r="B188" s="69"/>
      <c r="C188" t="s">
        <v>2294</v>
      </c>
      <c r="G188" t="s">
        <v>1689</v>
      </c>
      <c r="H188" t="s">
        <v>1689</v>
      </c>
      <c r="I188" s="84">
        <v>1</v>
      </c>
      <c r="U188" s="84"/>
    </row>
    <row r="189" spans="1:21" x14ac:dyDescent="0.3">
      <c r="A189" s="69" t="s">
        <v>1693</v>
      </c>
      <c r="B189" s="69"/>
      <c r="C189" t="s">
        <v>380</v>
      </c>
      <c r="G189" t="s">
        <v>1693</v>
      </c>
      <c r="H189" t="s">
        <v>4370</v>
      </c>
      <c r="I189" s="84">
        <v>0.52987012987012982</v>
      </c>
      <c r="U189" s="84"/>
    </row>
    <row r="190" spans="1:21" x14ac:dyDescent="0.3">
      <c r="A190" s="69" t="s">
        <v>1699</v>
      </c>
      <c r="B190" s="69"/>
      <c r="C190" t="s">
        <v>277</v>
      </c>
      <c r="G190" t="s">
        <v>1699</v>
      </c>
      <c r="H190" t="s">
        <v>1699</v>
      </c>
      <c r="I190" s="84">
        <v>1</v>
      </c>
      <c r="U190" s="84"/>
    </row>
    <row r="191" spans="1:21" x14ac:dyDescent="0.3">
      <c r="A191" s="69" t="s">
        <v>1703</v>
      </c>
      <c r="B191" s="69"/>
      <c r="C191" t="s">
        <v>4968</v>
      </c>
      <c r="G191" t="s">
        <v>1703</v>
      </c>
      <c r="H191" t="s">
        <v>2871</v>
      </c>
      <c r="I191" s="84">
        <v>0.52114285714285713</v>
      </c>
      <c r="U191" s="84"/>
    </row>
    <row r="192" spans="1:21" x14ac:dyDescent="0.3">
      <c r="A192" s="69" t="s">
        <v>1708</v>
      </c>
      <c r="B192" s="69"/>
      <c r="C192" t="s">
        <v>4967</v>
      </c>
      <c r="G192" t="s">
        <v>1708</v>
      </c>
      <c r="H192" t="s">
        <v>4333</v>
      </c>
      <c r="I192" s="84">
        <v>0.51811509099596165</v>
      </c>
      <c r="U192" s="84"/>
    </row>
    <row r="193" spans="1:21" x14ac:dyDescent="0.3">
      <c r="A193" s="69" t="s">
        <v>1712</v>
      </c>
      <c r="B193" s="69"/>
      <c r="C193" t="s">
        <v>4966</v>
      </c>
      <c r="G193" t="s">
        <v>1712</v>
      </c>
      <c r="H193" t="s">
        <v>1713</v>
      </c>
      <c r="I193" s="84">
        <v>1</v>
      </c>
      <c r="U193" s="84"/>
    </row>
    <row r="194" spans="1:21" x14ac:dyDescent="0.3">
      <c r="A194" s="69" t="s">
        <v>1717</v>
      </c>
      <c r="B194" s="69"/>
      <c r="C194" t="s">
        <v>4965</v>
      </c>
      <c r="G194" t="s">
        <v>1717</v>
      </c>
      <c r="H194" t="s">
        <v>1717</v>
      </c>
      <c r="I194" s="84">
        <v>1</v>
      </c>
      <c r="U194" s="84"/>
    </row>
    <row r="195" spans="1:21" x14ac:dyDescent="0.3">
      <c r="A195" s="69" t="s">
        <v>1721</v>
      </c>
      <c r="B195" s="69"/>
      <c r="C195" t="s">
        <v>4960</v>
      </c>
      <c r="G195" t="s">
        <v>1721</v>
      </c>
      <c r="H195" t="s">
        <v>3870</v>
      </c>
      <c r="I195" s="84">
        <v>0.98344370860927155</v>
      </c>
      <c r="U195" s="84"/>
    </row>
    <row r="196" spans="1:21" x14ac:dyDescent="0.3">
      <c r="A196" s="69" t="s">
        <v>1726</v>
      </c>
      <c r="B196" s="69"/>
      <c r="C196" t="s">
        <v>4959</v>
      </c>
      <c r="G196" t="s">
        <v>1726</v>
      </c>
      <c r="H196" t="s">
        <v>1935</v>
      </c>
      <c r="I196" s="84">
        <v>0.5723076923076923</v>
      </c>
      <c r="U196" s="84"/>
    </row>
    <row r="197" spans="1:21" x14ac:dyDescent="0.3">
      <c r="A197" s="69" t="s">
        <v>1731</v>
      </c>
      <c r="B197" s="69"/>
      <c r="C197" t="s">
        <v>4958</v>
      </c>
      <c r="G197" t="s">
        <v>1731</v>
      </c>
      <c r="H197" t="s">
        <v>3570</v>
      </c>
      <c r="I197" s="84">
        <v>0.98328633567774504</v>
      </c>
      <c r="U197" s="84"/>
    </row>
    <row r="198" spans="1:21" x14ac:dyDescent="0.3">
      <c r="A198" s="69" t="s">
        <v>1735</v>
      </c>
      <c r="B198" s="69"/>
      <c r="C198" t="s">
        <v>4957</v>
      </c>
      <c r="G198" t="s">
        <v>1735</v>
      </c>
      <c r="H198" t="s">
        <v>4601</v>
      </c>
      <c r="I198" s="84">
        <v>0.55630769230769239</v>
      </c>
      <c r="U198" s="84"/>
    </row>
    <row r="199" spans="1:21" x14ac:dyDescent="0.3">
      <c r="A199" s="69" t="s">
        <v>1739</v>
      </c>
      <c r="B199" s="69"/>
      <c r="C199" t="s">
        <v>4956</v>
      </c>
      <c r="G199" t="s">
        <v>1739</v>
      </c>
      <c r="H199" t="s">
        <v>1739</v>
      </c>
      <c r="I199" s="84">
        <v>1</v>
      </c>
      <c r="U199" s="84"/>
    </row>
    <row r="200" spans="1:21" x14ac:dyDescent="0.3">
      <c r="A200" s="69" t="s">
        <v>1743</v>
      </c>
      <c r="B200" s="69"/>
      <c r="C200" t="s">
        <v>4955</v>
      </c>
      <c r="G200" t="s">
        <v>1743</v>
      </c>
      <c r="H200" t="s">
        <v>1743</v>
      </c>
      <c r="I200" s="84">
        <v>1</v>
      </c>
      <c r="U200" s="84"/>
    </row>
    <row r="201" spans="1:21" x14ac:dyDescent="0.3">
      <c r="A201" s="69" t="s">
        <v>1747</v>
      </c>
      <c r="B201" s="69"/>
      <c r="C201" t="s">
        <v>4954</v>
      </c>
      <c r="G201" t="s">
        <v>1747</v>
      </c>
      <c r="H201" t="s">
        <v>1747</v>
      </c>
      <c r="I201" s="84">
        <v>1</v>
      </c>
      <c r="U201" s="84"/>
    </row>
    <row r="202" spans="1:21" x14ac:dyDescent="0.3">
      <c r="A202" s="69" t="s">
        <v>1751</v>
      </c>
      <c r="B202" s="69"/>
      <c r="C202" t="s">
        <v>4953</v>
      </c>
      <c r="G202" t="s">
        <v>1751</v>
      </c>
      <c r="H202" t="s">
        <v>1751</v>
      </c>
      <c r="I202" s="84">
        <v>1</v>
      </c>
      <c r="U202" s="84"/>
    </row>
    <row r="203" spans="1:21" x14ac:dyDescent="0.3">
      <c r="A203" s="69" t="s">
        <v>1754</v>
      </c>
      <c r="B203" s="69"/>
      <c r="C203" t="s">
        <v>545</v>
      </c>
      <c r="G203" t="s">
        <v>1754</v>
      </c>
      <c r="H203" t="s">
        <v>1754</v>
      </c>
      <c r="I203" s="84">
        <v>1</v>
      </c>
      <c r="U203" s="84"/>
    </row>
    <row r="204" spans="1:21" x14ac:dyDescent="0.3">
      <c r="A204" s="69" t="s">
        <v>1758</v>
      </c>
      <c r="B204" s="69"/>
      <c r="C204" t="s">
        <v>171</v>
      </c>
      <c r="G204" t="s">
        <v>1758</v>
      </c>
      <c r="H204" t="s">
        <v>1758</v>
      </c>
      <c r="I204" s="84">
        <v>1</v>
      </c>
      <c r="U204" s="84"/>
    </row>
    <row r="205" spans="1:21" x14ac:dyDescent="0.3">
      <c r="A205" s="69" t="s">
        <v>1762</v>
      </c>
      <c r="B205" s="69"/>
      <c r="C205" t="s">
        <v>4952</v>
      </c>
      <c r="G205" t="s">
        <v>1762</v>
      </c>
      <c r="H205" t="s">
        <v>1762</v>
      </c>
      <c r="I205" s="84">
        <v>1</v>
      </c>
      <c r="U205" s="84"/>
    </row>
    <row r="206" spans="1:21" x14ac:dyDescent="0.3">
      <c r="A206" s="69" t="s">
        <v>1765</v>
      </c>
      <c r="B206" s="69"/>
      <c r="C206" t="s">
        <v>3095</v>
      </c>
      <c r="G206" t="s">
        <v>1765</v>
      </c>
      <c r="H206" t="s">
        <v>3495</v>
      </c>
      <c r="I206" s="84">
        <v>0.54035087719298247</v>
      </c>
      <c r="U206" s="84"/>
    </row>
    <row r="207" spans="1:21" x14ac:dyDescent="0.3">
      <c r="A207" s="69" t="s">
        <v>1769</v>
      </c>
      <c r="B207" s="69"/>
      <c r="C207" t="s">
        <v>4951</v>
      </c>
      <c r="G207" t="s">
        <v>1769</v>
      </c>
      <c r="H207" t="s">
        <v>1769</v>
      </c>
      <c r="I207" s="84">
        <v>1</v>
      </c>
      <c r="U207" s="84"/>
    </row>
    <row r="208" spans="1:21" x14ac:dyDescent="0.3">
      <c r="A208" s="69" t="s">
        <v>1770</v>
      </c>
      <c r="B208" s="69"/>
      <c r="C208" t="s">
        <v>2747</v>
      </c>
      <c r="G208" t="s">
        <v>1770</v>
      </c>
      <c r="H208" t="s">
        <v>1770</v>
      </c>
      <c r="I208" s="84">
        <v>1</v>
      </c>
      <c r="U208" s="84"/>
    </row>
    <row r="209" spans="1:21" x14ac:dyDescent="0.3">
      <c r="A209" s="69" t="s">
        <v>1774</v>
      </c>
      <c r="B209" s="69"/>
      <c r="C209" t="s">
        <v>4949</v>
      </c>
      <c r="G209" t="s">
        <v>1774</v>
      </c>
      <c r="I209" s="84">
        <v>0</v>
      </c>
      <c r="U209" s="84"/>
    </row>
    <row r="210" spans="1:21" x14ac:dyDescent="0.3">
      <c r="A210" s="69" t="s">
        <v>1778</v>
      </c>
      <c r="B210" s="69"/>
      <c r="C210" t="s">
        <v>4950</v>
      </c>
      <c r="G210" t="s">
        <v>1778</v>
      </c>
      <c r="H210" t="s">
        <v>1778</v>
      </c>
      <c r="I210" s="84">
        <v>1</v>
      </c>
      <c r="U210" s="84"/>
    </row>
    <row r="211" spans="1:21" x14ac:dyDescent="0.3">
      <c r="A211" s="69" t="s">
        <v>613</v>
      </c>
      <c r="B211" s="69"/>
      <c r="C211" t="s">
        <v>4948</v>
      </c>
      <c r="G211" t="s">
        <v>613</v>
      </c>
      <c r="H211" t="s">
        <v>613</v>
      </c>
      <c r="I211" s="84">
        <v>1</v>
      </c>
      <c r="U211" s="84"/>
    </row>
    <row r="212" spans="1:21" x14ac:dyDescent="0.3">
      <c r="A212" s="69" t="s">
        <v>1785</v>
      </c>
      <c r="B212" s="69"/>
      <c r="C212" t="s">
        <v>341</v>
      </c>
      <c r="G212" t="s">
        <v>1785</v>
      </c>
      <c r="H212" t="s">
        <v>1785</v>
      </c>
      <c r="I212" s="84">
        <v>1</v>
      </c>
      <c r="U212" s="84"/>
    </row>
    <row r="213" spans="1:21" x14ac:dyDescent="0.3">
      <c r="A213" s="69" t="s">
        <v>1789</v>
      </c>
      <c r="B213" s="69"/>
      <c r="C213" t="s">
        <v>1380</v>
      </c>
      <c r="G213" t="s">
        <v>1789</v>
      </c>
      <c r="H213" t="s">
        <v>1789</v>
      </c>
      <c r="I213" s="84">
        <v>1</v>
      </c>
      <c r="U213" s="84"/>
    </row>
    <row r="214" spans="1:21" x14ac:dyDescent="0.3">
      <c r="A214" s="69" t="s">
        <v>1795</v>
      </c>
      <c r="B214" s="69"/>
      <c r="C214" t="s">
        <v>1466</v>
      </c>
      <c r="G214" t="s">
        <v>1795</v>
      </c>
      <c r="H214" t="s">
        <v>2909</v>
      </c>
      <c r="I214" s="84">
        <v>0.51116332276090515</v>
      </c>
      <c r="U214" s="84"/>
    </row>
    <row r="215" spans="1:21" x14ac:dyDescent="0.3">
      <c r="A215" s="69" t="s">
        <v>1800</v>
      </c>
      <c r="B215" s="69"/>
      <c r="C215" t="s">
        <v>4947</v>
      </c>
      <c r="G215" t="s">
        <v>1800</v>
      </c>
      <c r="H215" t="s">
        <v>4831</v>
      </c>
      <c r="I215" s="84">
        <v>0.46956521739130436</v>
      </c>
      <c r="U215" s="84"/>
    </row>
    <row r="216" spans="1:21" x14ac:dyDescent="0.3">
      <c r="A216" s="69" t="s">
        <v>1805</v>
      </c>
      <c r="B216" s="69"/>
      <c r="C216" t="s">
        <v>2303</v>
      </c>
      <c r="G216" t="s">
        <v>1805</v>
      </c>
      <c r="H216" t="s">
        <v>1805</v>
      </c>
      <c r="I216" s="84">
        <v>1</v>
      </c>
      <c r="U216" s="84"/>
    </row>
    <row r="217" spans="1:21" x14ac:dyDescent="0.3">
      <c r="A217" s="69" t="s">
        <v>1810</v>
      </c>
      <c r="B217" s="69"/>
      <c r="C217" t="s">
        <v>4946</v>
      </c>
      <c r="G217" t="s">
        <v>1810</v>
      </c>
      <c r="I217" s="84">
        <v>0</v>
      </c>
      <c r="U217" s="84"/>
    </row>
    <row r="218" spans="1:21" x14ac:dyDescent="0.3">
      <c r="A218" s="69" t="s">
        <v>1814</v>
      </c>
      <c r="B218" s="69"/>
      <c r="C218" t="s">
        <v>4945</v>
      </c>
      <c r="G218" t="s">
        <v>1814</v>
      </c>
      <c r="H218" t="s">
        <v>1814</v>
      </c>
      <c r="I218" s="84">
        <v>1</v>
      </c>
      <c r="U218" s="84"/>
    </row>
    <row r="219" spans="1:21" x14ac:dyDescent="0.3">
      <c r="A219" s="69" t="s">
        <v>1818</v>
      </c>
      <c r="B219" s="69"/>
      <c r="C219" t="s">
        <v>4944</v>
      </c>
      <c r="G219" t="s">
        <v>1818</v>
      </c>
      <c r="H219" t="s">
        <v>4822</v>
      </c>
      <c r="I219" s="84">
        <v>0.5403038789735648</v>
      </c>
      <c r="U219" s="84"/>
    </row>
    <row r="220" spans="1:21" x14ac:dyDescent="0.3">
      <c r="A220" s="69" t="s">
        <v>1822</v>
      </c>
      <c r="B220" s="69"/>
      <c r="C220" t="s">
        <v>1770</v>
      </c>
      <c r="G220" t="s">
        <v>1822</v>
      </c>
      <c r="H220" t="s">
        <v>1822</v>
      </c>
      <c r="I220" s="84">
        <v>1</v>
      </c>
      <c r="U220" s="84"/>
    </row>
    <row r="221" spans="1:21" x14ac:dyDescent="0.3">
      <c r="A221" s="69" t="s">
        <v>1826</v>
      </c>
      <c r="B221" s="69"/>
      <c r="C221" t="s">
        <v>4943</v>
      </c>
      <c r="G221" t="s">
        <v>1826</v>
      </c>
      <c r="H221" t="s">
        <v>1826</v>
      </c>
      <c r="I221" s="84">
        <v>1</v>
      </c>
      <c r="U221" s="84"/>
    </row>
    <row r="222" spans="1:21" x14ac:dyDescent="0.3">
      <c r="A222" s="69" t="s">
        <v>1830</v>
      </c>
      <c r="B222" s="69"/>
      <c r="C222" t="s">
        <v>4942</v>
      </c>
      <c r="G222" t="s">
        <v>1830</v>
      </c>
      <c r="H222" t="s">
        <v>4854</v>
      </c>
      <c r="I222" s="84">
        <v>0.54035087719298247</v>
      </c>
      <c r="U222" s="84"/>
    </row>
    <row r="223" spans="1:21" x14ac:dyDescent="0.3">
      <c r="A223" s="69" t="s">
        <v>1834</v>
      </c>
      <c r="B223" s="69"/>
      <c r="C223" t="s">
        <v>3145</v>
      </c>
      <c r="G223" t="s">
        <v>1834</v>
      </c>
      <c r="H223" t="s">
        <v>3893</v>
      </c>
      <c r="I223" s="84">
        <v>0.49920914660478904</v>
      </c>
      <c r="U223" s="84"/>
    </row>
    <row r="224" spans="1:21" x14ac:dyDescent="0.3">
      <c r="A224" s="69" t="s">
        <v>1838</v>
      </c>
      <c r="B224" s="69"/>
      <c r="C224" t="s">
        <v>4941</v>
      </c>
      <c r="G224" t="s">
        <v>1838</v>
      </c>
      <c r="H224" t="s">
        <v>4073</v>
      </c>
      <c r="I224" s="84">
        <v>0.5494505494505495</v>
      </c>
      <c r="U224" s="84"/>
    </row>
    <row r="225" spans="1:21" x14ac:dyDescent="0.3">
      <c r="A225" s="69" t="s">
        <v>1841</v>
      </c>
      <c r="B225" s="69"/>
      <c r="C225" t="s">
        <v>4940</v>
      </c>
      <c r="G225" t="s">
        <v>1841</v>
      </c>
      <c r="H225" t="s">
        <v>376</v>
      </c>
      <c r="I225" s="84">
        <v>0.80522875816993467</v>
      </c>
      <c r="U225" s="84"/>
    </row>
    <row r="226" spans="1:21" x14ac:dyDescent="0.3">
      <c r="A226" s="69" t="s">
        <v>1844</v>
      </c>
      <c r="B226" s="69"/>
      <c r="C226" t="s">
        <v>3118</v>
      </c>
      <c r="G226" t="s">
        <v>1844</v>
      </c>
      <c r="H226" t="s">
        <v>1845</v>
      </c>
      <c r="I226" s="84">
        <v>1</v>
      </c>
      <c r="U226" s="84"/>
    </row>
    <row r="227" spans="1:21" x14ac:dyDescent="0.3">
      <c r="A227" s="69" t="s">
        <v>1849</v>
      </c>
      <c r="B227" s="69"/>
      <c r="C227" t="s">
        <v>2804</v>
      </c>
      <c r="G227" t="s">
        <v>1849</v>
      </c>
      <c r="H227" t="s">
        <v>4218</v>
      </c>
      <c r="I227" s="84">
        <v>0.51640211640211642</v>
      </c>
      <c r="U227" s="84"/>
    </row>
    <row r="228" spans="1:21" x14ac:dyDescent="0.3">
      <c r="A228" s="69" t="s">
        <v>1853</v>
      </c>
      <c r="B228" s="69"/>
      <c r="C228" t="s">
        <v>4939</v>
      </c>
      <c r="G228" t="s">
        <v>1853</v>
      </c>
      <c r="H228" t="s">
        <v>1853</v>
      </c>
      <c r="I228" s="84">
        <v>1</v>
      </c>
      <c r="U228" s="84"/>
    </row>
    <row r="229" spans="1:21" x14ac:dyDescent="0.3">
      <c r="A229" s="69" t="s">
        <v>1857</v>
      </c>
      <c r="B229" s="69"/>
      <c r="C229" t="s">
        <v>4938</v>
      </c>
      <c r="G229" t="s">
        <v>1857</v>
      </c>
      <c r="H229" t="s">
        <v>3794</v>
      </c>
      <c r="I229" s="84">
        <v>0.88494565637628453</v>
      </c>
      <c r="U229" s="84"/>
    </row>
    <row r="230" spans="1:21" x14ac:dyDescent="0.3">
      <c r="A230" s="69" t="s">
        <v>1862</v>
      </c>
      <c r="B230" s="69"/>
      <c r="C230" t="s">
        <v>4937</v>
      </c>
      <c r="G230" t="s">
        <v>1862</v>
      </c>
      <c r="H230" t="s">
        <v>1862</v>
      </c>
      <c r="I230" s="84">
        <v>1</v>
      </c>
      <c r="U230" s="84"/>
    </row>
    <row r="231" spans="1:21" x14ac:dyDescent="0.3">
      <c r="A231" s="69" t="s">
        <v>1864</v>
      </c>
      <c r="B231" s="69"/>
      <c r="C231" t="s">
        <v>4936</v>
      </c>
      <c r="G231" t="s">
        <v>1864</v>
      </c>
      <c r="H231" t="s">
        <v>4487</v>
      </c>
      <c r="I231" s="84">
        <v>0.8666666666666667</v>
      </c>
      <c r="U231" s="84"/>
    </row>
    <row r="232" spans="1:21" x14ac:dyDescent="0.3">
      <c r="A232" s="69" t="s">
        <v>1869</v>
      </c>
      <c r="B232" s="69"/>
      <c r="C232" t="s">
        <v>2174</v>
      </c>
      <c r="G232" t="s">
        <v>1869</v>
      </c>
      <c r="H232" t="s">
        <v>4845</v>
      </c>
      <c r="I232" s="84">
        <v>0.99034284806206019</v>
      </c>
      <c r="U232" s="84"/>
    </row>
    <row r="233" spans="1:21" x14ac:dyDescent="0.3">
      <c r="A233" s="69" t="s">
        <v>1873</v>
      </c>
      <c r="B233" s="69"/>
      <c r="C233" t="s">
        <v>2811</v>
      </c>
      <c r="G233" t="s">
        <v>1873</v>
      </c>
      <c r="H233" t="s">
        <v>1873</v>
      </c>
      <c r="I233" s="84">
        <v>1</v>
      </c>
      <c r="U233" s="84"/>
    </row>
    <row r="234" spans="1:21" x14ac:dyDescent="0.3">
      <c r="A234" s="69" t="s">
        <v>1878</v>
      </c>
      <c r="B234" s="69"/>
      <c r="C234" t="s">
        <v>1558</v>
      </c>
      <c r="G234" t="s">
        <v>1878</v>
      </c>
      <c r="H234" t="s">
        <v>4088</v>
      </c>
      <c r="I234" s="84">
        <v>0.7826186531992092</v>
      </c>
      <c r="U234" s="84"/>
    </row>
    <row r="235" spans="1:21" x14ac:dyDescent="0.3">
      <c r="A235" s="69" t="s">
        <v>1883</v>
      </c>
      <c r="B235" s="69"/>
      <c r="C235" t="s">
        <v>4934</v>
      </c>
      <c r="G235" t="s">
        <v>1883</v>
      </c>
      <c r="H235" t="s">
        <v>1883</v>
      </c>
      <c r="I235" s="84">
        <v>1</v>
      </c>
      <c r="U235" s="84"/>
    </row>
    <row r="236" spans="1:21" x14ac:dyDescent="0.3">
      <c r="A236" s="69" t="s">
        <v>1887</v>
      </c>
      <c r="B236" s="69"/>
      <c r="C236" t="s">
        <v>4933</v>
      </c>
      <c r="G236" t="s">
        <v>1887</v>
      </c>
      <c r="H236" t="s">
        <v>1887</v>
      </c>
      <c r="I236" s="84">
        <v>1</v>
      </c>
      <c r="U236" s="84"/>
    </row>
    <row r="237" spans="1:21" x14ac:dyDescent="0.3">
      <c r="A237" s="69" t="s">
        <v>1891</v>
      </c>
      <c r="B237" s="69"/>
      <c r="C237" t="s">
        <v>3290</v>
      </c>
      <c r="G237" t="s">
        <v>1891</v>
      </c>
      <c r="H237" t="s">
        <v>5024</v>
      </c>
      <c r="I237" s="84">
        <v>0.5438606263409046</v>
      </c>
      <c r="U237" s="84"/>
    </row>
    <row r="238" spans="1:21" x14ac:dyDescent="0.3">
      <c r="A238" s="69" t="s">
        <v>263</v>
      </c>
      <c r="B238" s="69"/>
      <c r="C238" t="s">
        <v>4932</v>
      </c>
      <c r="G238" t="s">
        <v>263</v>
      </c>
      <c r="H238" t="s">
        <v>263</v>
      </c>
      <c r="I238" s="84">
        <v>1</v>
      </c>
      <c r="U238" s="84"/>
    </row>
    <row r="239" spans="1:21" x14ac:dyDescent="0.3">
      <c r="A239" s="69" t="s">
        <v>1898</v>
      </c>
      <c r="B239" s="69"/>
      <c r="C239" t="s">
        <v>4931</v>
      </c>
      <c r="G239" t="s">
        <v>1898</v>
      </c>
      <c r="H239" t="s">
        <v>1898</v>
      </c>
      <c r="I239" s="84">
        <v>1</v>
      </c>
      <c r="U239" s="84"/>
    </row>
    <row r="240" spans="1:21" x14ac:dyDescent="0.3">
      <c r="A240" s="69" t="s">
        <v>1902</v>
      </c>
      <c r="B240" s="69"/>
      <c r="C240" t="s">
        <v>4930</v>
      </c>
      <c r="G240" t="s">
        <v>1902</v>
      </c>
      <c r="H240" t="s">
        <v>1902</v>
      </c>
      <c r="I240" s="84">
        <v>1</v>
      </c>
      <c r="U240" s="84"/>
    </row>
    <row r="241" spans="1:21" x14ac:dyDescent="0.3">
      <c r="A241" s="69" t="s">
        <v>1906</v>
      </c>
      <c r="B241" s="69"/>
      <c r="C241" t="s">
        <v>4929</v>
      </c>
      <c r="G241" t="s">
        <v>1906</v>
      </c>
      <c r="H241" t="s">
        <v>1906</v>
      </c>
      <c r="I241" s="84">
        <v>1</v>
      </c>
      <c r="U241" s="84"/>
    </row>
    <row r="242" spans="1:21" x14ac:dyDescent="0.3">
      <c r="A242" s="69" t="s">
        <v>1910</v>
      </c>
      <c r="B242" s="69"/>
      <c r="C242" t="s">
        <v>4928</v>
      </c>
      <c r="G242" t="s">
        <v>1910</v>
      </c>
      <c r="H242" t="s">
        <v>1910</v>
      </c>
      <c r="I242" s="84">
        <v>1</v>
      </c>
      <c r="U242" s="84"/>
    </row>
    <row r="243" spans="1:21" x14ac:dyDescent="0.3">
      <c r="A243" s="69" t="s">
        <v>1914</v>
      </c>
      <c r="B243" s="69"/>
      <c r="C243" t="s">
        <v>4927</v>
      </c>
      <c r="G243" t="s">
        <v>1914</v>
      </c>
      <c r="H243" t="s">
        <v>4473</v>
      </c>
      <c r="I243" s="84">
        <v>0.98443472037925295</v>
      </c>
      <c r="U243" s="84"/>
    </row>
    <row r="244" spans="1:21" x14ac:dyDescent="0.3">
      <c r="A244" s="69" t="s">
        <v>231</v>
      </c>
      <c r="B244" s="69"/>
      <c r="C244" t="s">
        <v>4926</v>
      </c>
      <c r="G244" t="s">
        <v>231</v>
      </c>
      <c r="H244" t="s">
        <v>231</v>
      </c>
      <c r="I244" s="84">
        <v>1</v>
      </c>
      <c r="U244" s="84"/>
    </row>
    <row r="245" spans="1:21" x14ac:dyDescent="0.3">
      <c r="A245" s="69" t="s">
        <v>707</v>
      </c>
      <c r="B245" s="69"/>
      <c r="C245" t="s">
        <v>4925</v>
      </c>
      <c r="G245" t="s">
        <v>707</v>
      </c>
      <c r="H245" t="s">
        <v>707</v>
      </c>
      <c r="I245" s="84">
        <v>1</v>
      </c>
      <c r="U245" s="84"/>
    </row>
    <row r="246" spans="1:21" x14ac:dyDescent="0.3">
      <c r="A246" s="69" t="s">
        <v>185</v>
      </c>
      <c r="B246" s="69"/>
      <c r="C246" t="s">
        <v>4924</v>
      </c>
      <c r="G246" t="s">
        <v>185</v>
      </c>
      <c r="H246" t="s">
        <v>185</v>
      </c>
      <c r="I246" s="84">
        <v>1</v>
      </c>
      <c r="U246" s="84"/>
    </row>
    <row r="247" spans="1:21" x14ac:dyDescent="0.3">
      <c r="A247" s="69" t="s">
        <v>6</v>
      </c>
      <c r="B247" s="69"/>
      <c r="C247" t="s">
        <v>179</v>
      </c>
      <c r="G247" t="s">
        <v>6</v>
      </c>
      <c r="H247" t="s">
        <v>4646</v>
      </c>
      <c r="I247" s="84">
        <v>0.43099094346830519</v>
      </c>
      <c r="U247" s="84"/>
    </row>
    <row r="248" spans="1:21" x14ac:dyDescent="0.3">
      <c r="A248" s="69" t="s">
        <v>1932</v>
      </c>
      <c r="B248" s="69"/>
      <c r="C248" t="s">
        <v>4923</v>
      </c>
      <c r="G248" t="s">
        <v>1932</v>
      </c>
      <c r="H248" t="s">
        <v>4106</v>
      </c>
      <c r="I248" s="84">
        <v>0.56016916414208162</v>
      </c>
      <c r="U248" s="84"/>
    </row>
    <row r="249" spans="1:21" x14ac:dyDescent="0.3">
      <c r="A249" s="69" t="s">
        <v>1935</v>
      </c>
      <c r="B249" s="69"/>
      <c r="C249" t="s">
        <v>4922</v>
      </c>
      <c r="G249" t="s">
        <v>1935</v>
      </c>
      <c r="H249" t="s">
        <v>1935</v>
      </c>
      <c r="I249" s="84">
        <v>1</v>
      </c>
      <c r="U249" s="84"/>
    </row>
    <row r="250" spans="1:21" x14ac:dyDescent="0.3">
      <c r="A250" s="69" t="s">
        <v>1939</v>
      </c>
      <c r="B250" s="69"/>
      <c r="C250" t="s">
        <v>4921</v>
      </c>
      <c r="G250" t="s">
        <v>1939</v>
      </c>
      <c r="H250" t="s">
        <v>3881</v>
      </c>
      <c r="I250" s="84">
        <v>0.91667342615703318</v>
      </c>
      <c r="U250" s="84"/>
    </row>
    <row r="251" spans="1:21" x14ac:dyDescent="0.3">
      <c r="A251" s="69" t="s">
        <v>1944</v>
      </c>
      <c r="B251" s="69"/>
      <c r="C251" t="s">
        <v>4920</v>
      </c>
      <c r="G251" t="s">
        <v>1944</v>
      </c>
      <c r="I251" s="84">
        <v>0</v>
      </c>
      <c r="U251" s="84"/>
    </row>
    <row r="252" spans="1:21" x14ac:dyDescent="0.3">
      <c r="A252" s="69" t="s">
        <v>1948</v>
      </c>
      <c r="B252" s="69"/>
      <c r="C252" t="s">
        <v>4919</v>
      </c>
      <c r="G252" t="s">
        <v>1948</v>
      </c>
      <c r="H252" t="s">
        <v>1948</v>
      </c>
      <c r="I252" s="84">
        <v>1</v>
      </c>
      <c r="U252" s="84"/>
    </row>
    <row r="253" spans="1:21" x14ac:dyDescent="0.3">
      <c r="A253" s="69" t="s">
        <v>1953</v>
      </c>
      <c r="B253" s="69"/>
      <c r="C253" t="s">
        <v>4918</v>
      </c>
      <c r="G253" t="s">
        <v>1953</v>
      </c>
      <c r="H253" t="s">
        <v>4591</v>
      </c>
      <c r="I253" s="84">
        <v>0.75627788883292946</v>
      </c>
      <c r="U253" s="84"/>
    </row>
    <row r="254" spans="1:21" x14ac:dyDescent="0.3">
      <c r="A254" s="69" t="s">
        <v>1956</v>
      </c>
      <c r="B254" s="69"/>
      <c r="C254" t="s">
        <v>2215</v>
      </c>
      <c r="G254" t="s">
        <v>1956</v>
      </c>
      <c r="H254" t="s">
        <v>4264</v>
      </c>
      <c r="I254" s="84">
        <v>0.98344370860927155</v>
      </c>
      <c r="U254" s="84"/>
    </row>
    <row r="255" spans="1:21" x14ac:dyDescent="0.3">
      <c r="A255" s="69" t="s">
        <v>1960</v>
      </c>
      <c r="B255" s="69"/>
      <c r="C255" t="s">
        <v>4917</v>
      </c>
      <c r="G255" t="s">
        <v>1960</v>
      </c>
      <c r="H255" t="s">
        <v>4769</v>
      </c>
      <c r="I255" s="84">
        <v>0.51116332276090515</v>
      </c>
      <c r="U255" s="84"/>
    </row>
    <row r="256" spans="1:21" x14ac:dyDescent="0.3">
      <c r="A256" s="69" t="s">
        <v>1964</v>
      </c>
      <c r="B256" s="69"/>
      <c r="C256" t="s">
        <v>1778</v>
      </c>
      <c r="G256" t="s">
        <v>1964</v>
      </c>
      <c r="H256" t="s">
        <v>1964</v>
      </c>
      <c r="I256" s="84">
        <v>1</v>
      </c>
      <c r="U256" s="84"/>
    </row>
    <row r="257" spans="1:21" x14ac:dyDescent="0.3">
      <c r="A257" s="69" t="s">
        <v>1967</v>
      </c>
      <c r="B257" s="69"/>
      <c r="C257" t="s">
        <v>4915</v>
      </c>
      <c r="G257" t="s">
        <v>1967</v>
      </c>
      <c r="H257" t="s">
        <v>1967</v>
      </c>
      <c r="I257" s="84">
        <v>1</v>
      </c>
      <c r="U257" s="84"/>
    </row>
    <row r="258" spans="1:21" x14ac:dyDescent="0.3">
      <c r="A258" s="69" t="s">
        <v>1970</v>
      </c>
      <c r="B258" s="69"/>
      <c r="C258" t="s">
        <v>4916</v>
      </c>
      <c r="G258" t="s">
        <v>1970</v>
      </c>
      <c r="H258" t="s">
        <v>1970</v>
      </c>
      <c r="I258" s="84">
        <v>1</v>
      </c>
      <c r="U258" s="84"/>
    </row>
    <row r="259" spans="1:21" x14ac:dyDescent="0.3">
      <c r="A259" s="69" t="s">
        <v>1975</v>
      </c>
      <c r="B259" s="69"/>
      <c r="C259" t="s">
        <v>4914</v>
      </c>
      <c r="G259" t="s">
        <v>1975</v>
      </c>
      <c r="H259" t="s">
        <v>4273</v>
      </c>
      <c r="I259" s="84">
        <v>0.52201592506585448</v>
      </c>
      <c r="U259" s="84"/>
    </row>
    <row r="260" spans="1:21" x14ac:dyDescent="0.3">
      <c r="A260" s="69" t="s">
        <v>1979</v>
      </c>
      <c r="B260" s="69"/>
      <c r="C260" t="s">
        <v>4913</v>
      </c>
      <c r="G260" t="s">
        <v>1979</v>
      </c>
      <c r="I260" s="84">
        <v>0</v>
      </c>
      <c r="U260" s="84"/>
    </row>
    <row r="261" spans="1:21" x14ac:dyDescent="0.3">
      <c r="A261" s="69" t="s">
        <v>1982</v>
      </c>
      <c r="B261" s="69"/>
      <c r="C261" t="s">
        <v>2716</v>
      </c>
      <c r="G261" t="s">
        <v>1982</v>
      </c>
      <c r="H261" t="s">
        <v>1982</v>
      </c>
      <c r="I261" s="84">
        <v>1</v>
      </c>
      <c r="U261" s="84"/>
    </row>
    <row r="262" spans="1:21" x14ac:dyDescent="0.3">
      <c r="A262" s="69" t="s">
        <v>1986</v>
      </c>
      <c r="B262" s="69"/>
      <c r="C262" t="s">
        <v>4912</v>
      </c>
      <c r="G262" t="s">
        <v>1986</v>
      </c>
      <c r="H262" t="s">
        <v>619</v>
      </c>
      <c r="I262" s="84">
        <v>1</v>
      </c>
      <c r="U262" s="84"/>
    </row>
    <row r="263" spans="1:21" x14ac:dyDescent="0.3">
      <c r="A263" s="69" t="s">
        <v>1989</v>
      </c>
      <c r="B263" s="69"/>
      <c r="C263" t="s">
        <v>4911</v>
      </c>
      <c r="G263" t="s">
        <v>1989</v>
      </c>
      <c r="H263" t="s">
        <v>1989</v>
      </c>
      <c r="I263" s="84">
        <v>1</v>
      </c>
      <c r="U263" s="84"/>
    </row>
    <row r="264" spans="1:21" x14ac:dyDescent="0.3">
      <c r="A264" s="69" t="s">
        <v>1993</v>
      </c>
      <c r="B264" s="69"/>
      <c r="C264" t="s">
        <v>4910</v>
      </c>
      <c r="G264" t="s">
        <v>1993</v>
      </c>
      <c r="H264" t="s">
        <v>3049</v>
      </c>
      <c r="I264" s="84">
        <v>0.53333333333333333</v>
      </c>
      <c r="U264" s="84"/>
    </row>
    <row r="265" spans="1:21" x14ac:dyDescent="0.3">
      <c r="A265" s="69" t="s">
        <v>1997</v>
      </c>
      <c r="B265" s="69"/>
      <c r="C265" t="s">
        <v>4909</v>
      </c>
      <c r="G265" t="s">
        <v>1997</v>
      </c>
      <c r="H265" t="s">
        <v>4268</v>
      </c>
      <c r="I265" s="84">
        <v>0.6253627152155099</v>
      </c>
      <c r="U265" s="84"/>
    </row>
    <row r="266" spans="1:21" x14ac:dyDescent="0.3">
      <c r="A266" s="69" t="s">
        <v>2000</v>
      </c>
      <c r="B266" s="69"/>
      <c r="C266" t="s">
        <v>4908</v>
      </c>
      <c r="G266" t="s">
        <v>2000</v>
      </c>
      <c r="H266" t="s">
        <v>2000</v>
      </c>
      <c r="I266" s="84">
        <v>1</v>
      </c>
      <c r="U266" s="84"/>
    </row>
    <row r="267" spans="1:21" x14ac:dyDescent="0.3">
      <c r="A267" s="69" t="s">
        <v>2004</v>
      </c>
      <c r="B267" s="69"/>
      <c r="C267" t="s">
        <v>4907</v>
      </c>
      <c r="G267" t="s">
        <v>2004</v>
      </c>
      <c r="H267" t="s">
        <v>2004</v>
      </c>
      <c r="I267" s="84">
        <v>1</v>
      </c>
      <c r="U267" s="84"/>
    </row>
    <row r="268" spans="1:21" x14ac:dyDescent="0.3">
      <c r="A268" s="69" t="s">
        <v>2009</v>
      </c>
      <c r="B268" s="69"/>
      <c r="C268" t="s">
        <v>324</v>
      </c>
      <c r="G268" t="s">
        <v>2009</v>
      </c>
      <c r="H268" t="s">
        <v>5095</v>
      </c>
      <c r="I268" s="84">
        <v>0.56849816849816848</v>
      </c>
      <c r="U268" s="84"/>
    </row>
    <row r="269" spans="1:21" x14ac:dyDescent="0.3">
      <c r="A269" s="69" t="s">
        <v>2013</v>
      </c>
      <c r="B269" s="69"/>
      <c r="C269" t="s">
        <v>4906</v>
      </c>
      <c r="G269" t="s">
        <v>2013</v>
      </c>
      <c r="H269" t="s">
        <v>2013</v>
      </c>
      <c r="I269" s="84">
        <v>1</v>
      </c>
      <c r="U269" s="84"/>
    </row>
    <row r="270" spans="1:21" x14ac:dyDescent="0.3">
      <c r="A270" s="69" t="s">
        <v>2017</v>
      </c>
      <c r="B270" s="69"/>
      <c r="C270" t="s">
        <v>4905</v>
      </c>
      <c r="G270" t="s">
        <v>2017</v>
      </c>
      <c r="H270" t="s">
        <v>4096</v>
      </c>
      <c r="I270" s="84">
        <v>0.54777818016357138</v>
      </c>
      <c r="U270" s="84"/>
    </row>
    <row r="271" spans="1:21" x14ac:dyDescent="0.3">
      <c r="A271" s="69" t="s">
        <v>2020</v>
      </c>
      <c r="B271" s="69"/>
      <c r="C271" t="s">
        <v>4904</v>
      </c>
      <c r="G271" t="s">
        <v>2020</v>
      </c>
      <c r="H271" t="s">
        <v>2020</v>
      </c>
      <c r="I271" s="84">
        <v>1</v>
      </c>
      <c r="U271" s="84"/>
    </row>
    <row r="272" spans="1:21" x14ac:dyDescent="0.3">
      <c r="A272" s="69" t="s">
        <v>292</v>
      </c>
      <c r="B272" s="69"/>
      <c r="C272" t="s">
        <v>4964</v>
      </c>
      <c r="G272" t="s">
        <v>292</v>
      </c>
      <c r="H272" t="s">
        <v>292</v>
      </c>
      <c r="I272" s="84">
        <v>1</v>
      </c>
      <c r="U272" s="84"/>
    </row>
    <row r="273" spans="1:21" x14ac:dyDescent="0.3">
      <c r="A273" s="69" t="s">
        <v>408</v>
      </c>
      <c r="B273" s="69"/>
      <c r="C273" t="s">
        <v>4903</v>
      </c>
      <c r="G273" t="s">
        <v>408</v>
      </c>
      <c r="H273" t="s">
        <v>408</v>
      </c>
      <c r="I273" s="84">
        <v>1</v>
      </c>
      <c r="U273" s="84"/>
    </row>
    <row r="274" spans="1:21" x14ac:dyDescent="0.3">
      <c r="A274" s="69" t="s">
        <v>2030</v>
      </c>
      <c r="B274" s="69"/>
      <c r="C274" t="s">
        <v>2287</v>
      </c>
      <c r="G274" t="s">
        <v>2030</v>
      </c>
      <c r="H274" t="s">
        <v>3039</v>
      </c>
      <c r="I274" s="84">
        <v>0.48080168884790692</v>
      </c>
      <c r="U274" s="84"/>
    </row>
    <row r="275" spans="1:21" x14ac:dyDescent="0.3">
      <c r="A275" s="69" t="s">
        <v>2034</v>
      </c>
      <c r="B275" s="69"/>
      <c r="C275" t="s">
        <v>4902</v>
      </c>
      <c r="G275" t="s">
        <v>2034</v>
      </c>
      <c r="H275" t="s">
        <v>2034</v>
      </c>
      <c r="I275" s="84">
        <v>1</v>
      </c>
      <c r="U275" s="84"/>
    </row>
    <row r="276" spans="1:21" x14ac:dyDescent="0.3">
      <c r="A276" s="69" t="s">
        <v>686</v>
      </c>
      <c r="B276" s="69"/>
      <c r="C276" t="s">
        <v>4901</v>
      </c>
      <c r="G276" t="s">
        <v>686</v>
      </c>
      <c r="H276" t="s">
        <v>5066</v>
      </c>
      <c r="I276" s="84">
        <v>0.89961808666132304</v>
      </c>
      <c r="U276" s="84"/>
    </row>
    <row r="277" spans="1:21" x14ac:dyDescent="0.3">
      <c r="A277" s="69" t="s">
        <v>2043</v>
      </c>
      <c r="B277" s="69"/>
      <c r="C277" t="s">
        <v>4900</v>
      </c>
      <c r="G277" t="s">
        <v>2043</v>
      </c>
      <c r="H277" t="s">
        <v>3725</v>
      </c>
      <c r="I277" s="84">
        <v>0.5403038789735648</v>
      </c>
      <c r="U277" s="84"/>
    </row>
    <row r="278" spans="1:21" x14ac:dyDescent="0.3">
      <c r="A278" s="69" t="s">
        <v>227</v>
      </c>
      <c r="B278" s="69"/>
      <c r="C278" t="s">
        <v>4899</v>
      </c>
      <c r="G278" t="s">
        <v>227</v>
      </c>
      <c r="H278" t="s">
        <v>4996</v>
      </c>
      <c r="I278" s="84">
        <v>0.71260956609116155</v>
      </c>
      <c r="U278" s="84"/>
    </row>
    <row r="279" spans="1:21" x14ac:dyDescent="0.3">
      <c r="A279" s="69" t="s">
        <v>2050</v>
      </c>
      <c r="B279" s="69"/>
      <c r="C279" t="s">
        <v>4898</v>
      </c>
      <c r="G279" t="s">
        <v>2050</v>
      </c>
      <c r="H279" t="s">
        <v>5067</v>
      </c>
      <c r="I279" s="84">
        <v>0.89961808666132304</v>
      </c>
      <c r="U279" s="84"/>
    </row>
    <row r="280" spans="1:21" x14ac:dyDescent="0.3">
      <c r="A280" s="69" t="s">
        <v>2054</v>
      </c>
      <c r="B280" s="69"/>
      <c r="C280" t="s">
        <v>4897</v>
      </c>
      <c r="G280" t="s">
        <v>2054</v>
      </c>
      <c r="H280" t="s">
        <v>2054</v>
      </c>
      <c r="I280" s="84">
        <v>1</v>
      </c>
      <c r="U280" s="84"/>
    </row>
    <row r="281" spans="1:21" x14ac:dyDescent="0.3">
      <c r="A281" s="69" t="s">
        <v>2058</v>
      </c>
      <c r="B281" s="69"/>
      <c r="C281" t="s">
        <v>4896</v>
      </c>
      <c r="G281" t="s">
        <v>2058</v>
      </c>
      <c r="H281" t="s">
        <v>4508</v>
      </c>
      <c r="I281" s="84">
        <v>0.52987012987012982</v>
      </c>
      <c r="U281" s="84"/>
    </row>
    <row r="282" spans="1:21" x14ac:dyDescent="0.3">
      <c r="A282" s="69" t="s">
        <v>2062</v>
      </c>
      <c r="B282" s="69"/>
      <c r="C282" t="s">
        <v>4895</v>
      </c>
      <c r="G282" t="s">
        <v>2062</v>
      </c>
      <c r="H282" t="s">
        <v>3727</v>
      </c>
      <c r="I282" s="84">
        <v>0.5477189477189478</v>
      </c>
      <c r="U282" s="84"/>
    </row>
    <row r="283" spans="1:21" x14ac:dyDescent="0.3">
      <c r="A283" s="69" t="s">
        <v>823</v>
      </c>
      <c r="B283" s="69"/>
      <c r="C283" t="s">
        <v>1642</v>
      </c>
      <c r="G283" t="s">
        <v>823</v>
      </c>
      <c r="H283" t="s">
        <v>4715</v>
      </c>
      <c r="I283" s="84">
        <v>0.93114754098360653</v>
      </c>
      <c r="U283" s="84"/>
    </row>
    <row r="284" spans="1:21" x14ac:dyDescent="0.3">
      <c r="A284" s="69" t="s">
        <v>2069</v>
      </c>
      <c r="B284" s="69"/>
      <c r="C284" t="s">
        <v>4894</v>
      </c>
      <c r="G284" t="s">
        <v>2069</v>
      </c>
      <c r="H284" t="s">
        <v>2069</v>
      </c>
      <c r="I284" s="84">
        <v>1</v>
      </c>
      <c r="U284" s="84"/>
    </row>
    <row r="285" spans="1:21" x14ac:dyDescent="0.3">
      <c r="A285" s="69" t="s">
        <v>661</v>
      </c>
      <c r="B285" s="69"/>
      <c r="C285" t="s">
        <v>4893</v>
      </c>
      <c r="G285" t="s">
        <v>661</v>
      </c>
      <c r="H285" t="s">
        <v>3735</v>
      </c>
      <c r="I285" s="84">
        <v>0.80608587603407211</v>
      </c>
      <c r="U285" s="84"/>
    </row>
    <row r="286" spans="1:21" x14ac:dyDescent="0.3">
      <c r="A286" s="69" t="s">
        <v>2076</v>
      </c>
      <c r="B286" s="69"/>
      <c r="C286" t="s">
        <v>4892</v>
      </c>
      <c r="G286" t="s">
        <v>2076</v>
      </c>
      <c r="H286" t="s">
        <v>3933</v>
      </c>
      <c r="I286" s="84">
        <v>0.53666666666666674</v>
      </c>
      <c r="U286" s="84"/>
    </row>
    <row r="287" spans="1:21" x14ac:dyDescent="0.3">
      <c r="A287" s="69" t="s">
        <v>2081</v>
      </c>
      <c r="B287" s="69"/>
      <c r="C287" t="s">
        <v>4891</v>
      </c>
      <c r="G287" t="s">
        <v>2081</v>
      </c>
      <c r="H287" t="s">
        <v>2082</v>
      </c>
      <c r="I287" s="84">
        <v>0.98328633567774504</v>
      </c>
      <c r="U287" s="84"/>
    </row>
    <row r="288" spans="1:21" x14ac:dyDescent="0.3">
      <c r="A288" s="69" t="s">
        <v>2086</v>
      </c>
      <c r="B288" s="69"/>
      <c r="C288" t="s">
        <v>4890</v>
      </c>
      <c r="G288" t="s">
        <v>2086</v>
      </c>
      <c r="I288" s="84">
        <v>0</v>
      </c>
      <c r="U288" s="84"/>
    </row>
    <row r="289" spans="1:21" x14ac:dyDescent="0.3">
      <c r="A289" s="69" t="s">
        <v>2087</v>
      </c>
      <c r="B289" s="69"/>
      <c r="C289" t="s">
        <v>4889</v>
      </c>
      <c r="G289" t="s">
        <v>2087</v>
      </c>
      <c r="H289" t="s">
        <v>3570</v>
      </c>
      <c r="I289" s="84">
        <v>0.54678788954622559</v>
      </c>
      <c r="U289" s="84"/>
    </row>
    <row r="290" spans="1:21" x14ac:dyDescent="0.3">
      <c r="A290" s="69" t="s">
        <v>2091</v>
      </c>
      <c r="B290" s="69"/>
      <c r="C290" t="s">
        <v>4888</v>
      </c>
      <c r="G290" t="s">
        <v>2091</v>
      </c>
      <c r="H290" t="s">
        <v>2091</v>
      </c>
      <c r="I290" s="84">
        <v>1</v>
      </c>
      <c r="U290" s="84"/>
    </row>
    <row r="291" spans="1:21" x14ac:dyDescent="0.3">
      <c r="A291" s="69" t="s">
        <v>2095</v>
      </c>
      <c r="B291" s="69"/>
      <c r="C291" t="s">
        <v>4887</v>
      </c>
      <c r="G291" t="s">
        <v>2095</v>
      </c>
      <c r="H291" t="s">
        <v>2096</v>
      </c>
      <c r="I291" s="84">
        <v>0.97449762878134161</v>
      </c>
      <c r="U291" s="84"/>
    </row>
    <row r="292" spans="1:21" x14ac:dyDescent="0.3">
      <c r="A292" s="69" t="s">
        <v>2100</v>
      </c>
      <c r="B292" s="69"/>
      <c r="C292" t="s">
        <v>4886</v>
      </c>
      <c r="G292" t="s">
        <v>2100</v>
      </c>
      <c r="H292" t="s">
        <v>2100</v>
      </c>
      <c r="I292" s="84">
        <v>1</v>
      </c>
      <c r="U292" s="84"/>
    </row>
    <row r="293" spans="1:21" x14ac:dyDescent="0.3">
      <c r="A293" s="69" t="s">
        <v>2102</v>
      </c>
      <c r="B293" s="69"/>
      <c r="C293" t="s">
        <v>4885</v>
      </c>
      <c r="G293" t="s">
        <v>2102</v>
      </c>
      <c r="H293" t="s">
        <v>368</v>
      </c>
      <c r="I293" s="84">
        <v>0.94444444444444442</v>
      </c>
      <c r="U293" s="84"/>
    </row>
    <row r="294" spans="1:21" x14ac:dyDescent="0.3">
      <c r="A294" s="69" t="s">
        <v>2106</v>
      </c>
      <c r="B294" s="69"/>
      <c r="C294" t="s">
        <v>4884</v>
      </c>
      <c r="G294" t="s">
        <v>2106</v>
      </c>
      <c r="H294" t="s">
        <v>2106</v>
      </c>
      <c r="I294" s="84">
        <v>1</v>
      </c>
      <c r="U294" s="84"/>
    </row>
    <row r="295" spans="1:21" x14ac:dyDescent="0.3">
      <c r="A295" s="69" t="s">
        <v>2110</v>
      </c>
      <c r="B295" s="69"/>
      <c r="C295" t="s">
        <v>1057</v>
      </c>
      <c r="G295" t="s">
        <v>2110</v>
      </c>
      <c r="H295" t="s">
        <v>2110</v>
      </c>
      <c r="I295" s="84">
        <v>1</v>
      </c>
      <c r="U295" s="84"/>
    </row>
    <row r="296" spans="1:21" x14ac:dyDescent="0.3">
      <c r="A296" s="69" t="s">
        <v>436</v>
      </c>
      <c r="B296" s="69"/>
      <c r="C296" t="s">
        <v>4883</v>
      </c>
      <c r="G296" t="s">
        <v>436</v>
      </c>
      <c r="H296" t="s">
        <v>436</v>
      </c>
      <c r="I296" s="84">
        <v>1</v>
      </c>
      <c r="U296" s="84"/>
    </row>
    <row r="297" spans="1:21" x14ac:dyDescent="0.3">
      <c r="A297" s="69" t="s">
        <v>2115</v>
      </c>
      <c r="B297" s="69"/>
      <c r="C297" t="s">
        <v>4882</v>
      </c>
      <c r="G297" t="s">
        <v>2115</v>
      </c>
      <c r="H297" t="s">
        <v>2115</v>
      </c>
      <c r="I297" s="84">
        <v>1</v>
      </c>
      <c r="U297" s="84"/>
    </row>
    <row r="298" spans="1:21" x14ac:dyDescent="0.3">
      <c r="A298" s="69" t="s">
        <v>2119</v>
      </c>
      <c r="B298" s="69"/>
      <c r="C298" t="s">
        <v>4881</v>
      </c>
      <c r="G298" t="s">
        <v>2119</v>
      </c>
      <c r="H298" t="s">
        <v>2119</v>
      </c>
      <c r="I298" s="84">
        <v>1</v>
      </c>
      <c r="U298" s="84"/>
    </row>
    <row r="299" spans="1:21" x14ac:dyDescent="0.3">
      <c r="A299" s="69" t="s">
        <v>2122</v>
      </c>
      <c r="B299" s="69"/>
      <c r="C299" t="s">
        <v>4880</v>
      </c>
      <c r="G299" t="s">
        <v>2122</v>
      </c>
      <c r="H299" t="s">
        <v>2122</v>
      </c>
      <c r="I299" s="84">
        <v>1</v>
      </c>
      <c r="U299" s="84"/>
    </row>
    <row r="300" spans="1:21" x14ac:dyDescent="0.3">
      <c r="A300" s="69" t="s">
        <v>2127</v>
      </c>
      <c r="B300" s="69"/>
      <c r="C300" t="s">
        <v>2592</v>
      </c>
      <c r="G300" t="s">
        <v>2127</v>
      </c>
      <c r="H300" t="s">
        <v>5088</v>
      </c>
      <c r="I300" s="84">
        <v>0.98328633567774504</v>
      </c>
      <c r="U300" s="84"/>
    </row>
    <row r="301" spans="1:21" x14ac:dyDescent="0.3">
      <c r="A301" s="69" t="s">
        <v>2131</v>
      </c>
      <c r="B301" s="69"/>
      <c r="C301" t="s">
        <v>4879</v>
      </c>
      <c r="G301" t="s">
        <v>2131</v>
      </c>
      <c r="H301" t="s">
        <v>4755</v>
      </c>
      <c r="I301" s="84">
        <v>0.55156695156695157</v>
      </c>
      <c r="U301" s="84"/>
    </row>
    <row r="302" spans="1:21" x14ac:dyDescent="0.3">
      <c r="A302" s="69" t="s">
        <v>2135</v>
      </c>
      <c r="B302" s="69"/>
      <c r="C302" t="s">
        <v>4878</v>
      </c>
      <c r="G302" t="s">
        <v>2135</v>
      </c>
      <c r="H302" t="s">
        <v>2135</v>
      </c>
      <c r="I302" s="84">
        <v>1</v>
      </c>
      <c r="U302" s="84"/>
    </row>
    <row r="303" spans="1:21" x14ac:dyDescent="0.3">
      <c r="A303" s="69" t="s">
        <v>2140</v>
      </c>
      <c r="B303" s="69"/>
      <c r="C303" t="s">
        <v>4877</v>
      </c>
      <c r="G303" t="s">
        <v>2140</v>
      </c>
      <c r="H303" t="s">
        <v>2141</v>
      </c>
      <c r="I303" s="84">
        <v>0.96674302878258611</v>
      </c>
      <c r="U303" s="84"/>
    </row>
    <row r="304" spans="1:21" x14ac:dyDescent="0.3">
      <c r="A304" s="69" t="s">
        <v>2144</v>
      </c>
      <c r="B304" s="69"/>
      <c r="C304" t="s">
        <v>4876</v>
      </c>
      <c r="G304" t="s">
        <v>2144</v>
      </c>
      <c r="H304" t="s">
        <v>2144</v>
      </c>
      <c r="I304" s="84">
        <v>1</v>
      </c>
      <c r="U304" s="84"/>
    </row>
    <row r="305" spans="1:21" x14ac:dyDescent="0.3">
      <c r="A305" s="69" t="s">
        <v>2148</v>
      </c>
      <c r="B305" s="69"/>
      <c r="C305" t="s">
        <v>4874</v>
      </c>
      <c r="G305" t="s">
        <v>2148</v>
      </c>
      <c r="H305" t="s">
        <v>2148</v>
      </c>
      <c r="I305" s="84">
        <v>1</v>
      </c>
      <c r="U305" s="84"/>
    </row>
    <row r="306" spans="1:21" x14ac:dyDescent="0.3">
      <c r="A306" s="69" t="s">
        <v>2152</v>
      </c>
      <c r="B306" s="69"/>
      <c r="C306" t="s">
        <v>4873</v>
      </c>
      <c r="G306" t="s">
        <v>2152</v>
      </c>
      <c r="H306" t="s">
        <v>4797</v>
      </c>
      <c r="I306" s="84">
        <v>0.55134780034607311</v>
      </c>
      <c r="U306" s="84"/>
    </row>
    <row r="307" spans="1:21" x14ac:dyDescent="0.3">
      <c r="A307" s="69" t="s">
        <v>382</v>
      </c>
      <c r="B307" s="69"/>
      <c r="C307" t="s">
        <v>78</v>
      </c>
      <c r="G307" t="s">
        <v>382</v>
      </c>
      <c r="H307" t="s">
        <v>3971</v>
      </c>
      <c r="I307" s="84">
        <v>1</v>
      </c>
      <c r="U307" s="84"/>
    </row>
    <row r="308" spans="1:21" x14ac:dyDescent="0.3">
      <c r="A308" s="69" t="s">
        <v>2159</v>
      </c>
      <c r="B308" s="69"/>
      <c r="C308" t="s">
        <v>2959</v>
      </c>
      <c r="G308" t="s">
        <v>2159</v>
      </c>
      <c r="H308" t="s">
        <v>2159</v>
      </c>
      <c r="I308" s="84">
        <v>1</v>
      </c>
      <c r="U308" s="84"/>
    </row>
    <row r="309" spans="1:21" x14ac:dyDescent="0.3">
      <c r="A309" s="69" t="s">
        <v>2163</v>
      </c>
      <c r="B309" s="69"/>
      <c r="C309" t="s">
        <v>4872</v>
      </c>
      <c r="G309" t="s">
        <v>2163</v>
      </c>
      <c r="H309" t="s">
        <v>2163</v>
      </c>
      <c r="I309" s="84">
        <v>1</v>
      </c>
      <c r="U309" s="84"/>
    </row>
    <row r="310" spans="1:21" x14ac:dyDescent="0.3">
      <c r="A310" s="69" t="s">
        <v>2167</v>
      </c>
      <c r="B310" s="69"/>
      <c r="C310" t="s">
        <v>4871</v>
      </c>
      <c r="G310" t="s">
        <v>2167</v>
      </c>
      <c r="H310" t="s">
        <v>2167</v>
      </c>
      <c r="I310" s="84">
        <v>1</v>
      </c>
      <c r="U310" s="84"/>
    </row>
    <row r="311" spans="1:21" x14ac:dyDescent="0.3">
      <c r="A311" s="69" t="s">
        <v>2171</v>
      </c>
      <c r="B311" s="69"/>
      <c r="C311" t="s">
        <v>4870</v>
      </c>
      <c r="G311" t="s">
        <v>2171</v>
      </c>
      <c r="H311" t="s">
        <v>2171</v>
      </c>
      <c r="I311" s="84">
        <v>1</v>
      </c>
      <c r="U311" s="84"/>
    </row>
    <row r="312" spans="1:21" x14ac:dyDescent="0.3">
      <c r="A312" s="69" t="s">
        <v>2174</v>
      </c>
      <c r="B312" s="69"/>
      <c r="C312" t="s">
        <v>4869</v>
      </c>
      <c r="G312" t="s">
        <v>2174</v>
      </c>
      <c r="H312" t="s">
        <v>2174</v>
      </c>
      <c r="I312" s="84">
        <v>1</v>
      </c>
      <c r="U312" s="84"/>
    </row>
    <row r="313" spans="1:21" x14ac:dyDescent="0.3">
      <c r="A313" s="69" t="s">
        <v>2177</v>
      </c>
      <c r="B313" s="69"/>
      <c r="C313" t="s">
        <v>4866</v>
      </c>
      <c r="G313" t="s">
        <v>2177</v>
      </c>
      <c r="H313" t="s">
        <v>2177</v>
      </c>
      <c r="I313" s="84">
        <v>1</v>
      </c>
      <c r="U313" s="84"/>
    </row>
    <row r="314" spans="1:21" x14ac:dyDescent="0.3">
      <c r="A314" s="69" t="s">
        <v>2181</v>
      </c>
      <c r="B314" s="69"/>
      <c r="C314" t="s">
        <v>4865</v>
      </c>
      <c r="G314" t="s">
        <v>2181</v>
      </c>
      <c r="H314" t="s">
        <v>2847</v>
      </c>
      <c r="I314" s="84">
        <v>0.52832332979030761</v>
      </c>
      <c r="U314" s="84"/>
    </row>
    <row r="315" spans="1:21" x14ac:dyDescent="0.3">
      <c r="A315" s="69" t="s">
        <v>507</v>
      </c>
      <c r="B315" s="69"/>
      <c r="C315" t="s">
        <v>4864</v>
      </c>
      <c r="G315" t="s">
        <v>507</v>
      </c>
      <c r="H315" t="s">
        <v>4238</v>
      </c>
      <c r="I315" s="84">
        <v>0.96093253683361302</v>
      </c>
      <c r="U315" s="84"/>
    </row>
    <row r="316" spans="1:21" x14ac:dyDescent="0.3">
      <c r="A316" s="69" t="s">
        <v>2187</v>
      </c>
      <c r="B316" s="69"/>
      <c r="C316" t="s">
        <v>4863</v>
      </c>
      <c r="G316" t="s">
        <v>2187</v>
      </c>
      <c r="H316" t="s">
        <v>4915</v>
      </c>
      <c r="I316" s="84">
        <v>0.95137509954984933</v>
      </c>
      <c r="U316" s="84"/>
    </row>
    <row r="317" spans="1:21" x14ac:dyDescent="0.3">
      <c r="A317" s="69" t="s">
        <v>2192</v>
      </c>
      <c r="B317" s="69"/>
      <c r="C317" t="s">
        <v>4862</v>
      </c>
      <c r="G317" t="s">
        <v>2192</v>
      </c>
      <c r="H317" t="s">
        <v>3549</v>
      </c>
      <c r="I317" s="84">
        <v>1</v>
      </c>
      <c r="U317" s="84"/>
    </row>
    <row r="318" spans="1:21" x14ac:dyDescent="0.3">
      <c r="A318" s="69" t="s">
        <v>2195</v>
      </c>
      <c r="B318" s="69"/>
      <c r="C318" t="s">
        <v>4861</v>
      </c>
      <c r="G318" t="s">
        <v>2195</v>
      </c>
      <c r="H318" t="s">
        <v>3741</v>
      </c>
      <c r="I318" s="84">
        <v>0.98030733064917852</v>
      </c>
      <c r="U318" s="84"/>
    </row>
    <row r="319" spans="1:21" x14ac:dyDescent="0.3">
      <c r="A319" s="69" t="s">
        <v>2200</v>
      </c>
      <c r="B319" s="69"/>
      <c r="C319" t="s">
        <v>350</v>
      </c>
      <c r="G319" t="s">
        <v>2200</v>
      </c>
      <c r="H319" t="s">
        <v>2201</v>
      </c>
      <c r="I319" s="84">
        <v>1</v>
      </c>
      <c r="U319" s="84"/>
    </row>
    <row r="320" spans="1:21" x14ac:dyDescent="0.3">
      <c r="A320" s="69" t="s">
        <v>2204</v>
      </c>
      <c r="B320" s="69"/>
      <c r="C320" t="s">
        <v>4860</v>
      </c>
      <c r="G320" t="s">
        <v>2204</v>
      </c>
      <c r="H320" t="s">
        <v>2204</v>
      </c>
      <c r="I320" s="84">
        <v>1</v>
      </c>
      <c r="U320" s="84"/>
    </row>
    <row r="321" spans="1:21" x14ac:dyDescent="0.3">
      <c r="A321" s="69" t="s">
        <v>2208</v>
      </c>
      <c r="B321" s="69"/>
      <c r="C321" t="s">
        <v>4859</v>
      </c>
      <c r="G321" t="s">
        <v>2208</v>
      </c>
      <c r="H321" t="s">
        <v>2208</v>
      </c>
      <c r="I321" s="84">
        <v>1</v>
      </c>
      <c r="U321" s="84"/>
    </row>
    <row r="322" spans="1:21" x14ac:dyDescent="0.3">
      <c r="A322" s="69" t="s">
        <v>2212</v>
      </c>
      <c r="B322" s="69"/>
      <c r="C322" t="s">
        <v>4857</v>
      </c>
      <c r="G322" t="s">
        <v>2212</v>
      </c>
      <c r="H322" t="s">
        <v>2212</v>
      </c>
      <c r="I322" s="84">
        <v>1</v>
      </c>
      <c r="U322" s="84"/>
    </row>
    <row r="323" spans="1:21" x14ac:dyDescent="0.3">
      <c r="A323" s="69" t="s">
        <v>2215</v>
      </c>
      <c r="B323" s="69"/>
      <c r="C323" t="s">
        <v>4856</v>
      </c>
      <c r="G323" t="s">
        <v>2215</v>
      </c>
      <c r="H323" t="s">
        <v>2215</v>
      </c>
      <c r="I323" s="84">
        <v>1</v>
      </c>
      <c r="U323" s="84"/>
    </row>
    <row r="324" spans="1:21" x14ac:dyDescent="0.3">
      <c r="A324" s="69" t="s">
        <v>2220</v>
      </c>
      <c r="B324" s="69"/>
      <c r="C324" t="s">
        <v>4858</v>
      </c>
      <c r="G324" t="s">
        <v>2220</v>
      </c>
      <c r="H324" t="s">
        <v>4393</v>
      </c>
      <c r="I324" s="84">
        <v>0.97965522683831441</v>
      </c>
      <c r="U324" s="84"/>
    </row>
    <row r="325" spans="1:21" x14ac:dyDescent="0.3">
      <c r="A325" s="69" t="s">
        <v>2224</v>
      </c>
      <c r="B325" s="69"/>
      <c r="C325" t="s">
        <v>4855</v>
      </c>
      <c r="G325" t="s">
        <v>2224</v>
      </c>
      <c r="I325" s="84">
        <v>0</v>
      </c>
      <c r="U325" s="84"/>
    </row>
    <row r="326" spans="1:21" x14ac:dyDescent="0.3">
      <c r="A326" s="69" t="s">
        <v>2229</v>
      </c>
      <c r="B326" s="69"/>
      <c r="C326" t="s">
        <v>4854</v>
      </c>
      <c r="G326" t="s">
        <v>2229</v>
      </c>
      <c r="H326" t="s">
        <v>3707</v>
      </c>
      <c r="I326" s="84">
        <v>0.55384615384615388</v>
      </c>
      <c r="U326" s="84"/>
    </row>
    <row r="327" spans="1:21" x14ac:dyDescent="0.3">
      <c r="A327" s="69" t="s">
        <v>2233</v>
      </c>
      <c r="B327" s="69"/>
      <c r="C327" t="s">
        <v>1739</v>
      </c>
      <c r="G327" t="s">
        <v>2233</v>
      </c>
      <c r="H327" t="s">
        <v>4867</v>
      </c>
      <c r="I327" s="84">
        <v>0.52114285714285713</v>
      </c>
      <c r="U327" s="84"/>
    </row>
    <row r="328" spans="1:21" x14ac:dyDescent="0.3">
      <c r="A328" s="69" t="s">
        <v>2238</v>
      </c>
      <c r="B328" s="69"/>
      <c r="C328" t="s">
        <v>4852</v>
      </c>
      <c r="G328" t="s">
        <v>2238</v>
      </c>
      <c r="H328" t="s">
        <v>2238</v>
      </c>
      <c r="I328" s="84">
        <v>1</v>
      </c>
      <c r="U328" s="84"/>
    </row>
    <row r="329" spans="1:21" x14ac:dyDescent="0.3">
      <c r="A329" s="69" t="s">
        <v>2242</v>
      </c>
      <c r="B329" s="69"/>
      <c r="C329" t="s">
        <v>4868</v>
      </c>
      <c r="G329" t="s">
        <v>2242</v>
      </c>
      <c r="H329" t="s">
        <v>4609</v>
      </c>
      <c r="I329" s="84">
        <v>0.52201592506585448</v>
      </c>
      <c r="U329" s="84"/>
    </row>
    <row r="330" spans="1:21" x14ac:dyDescent="0.3">
      <c r="A330" s="69" t="s">
        <v>2245</v>
      </c>
      <c r="B330" s="69"/>
      <c r="C330" t="s">
        <v>4867</v>
      </c>
      <c r="G330" t="s">
        <v>2245</v>
      </c>
      <c r="H330" t="s">
        <v>4463</v>
      </c>
      <c r="I330" s="84">
        <v>0.66116456417931724</v>
      </c>
      <c r="U330" s="84"/>
    </row>
    <row r="331" spans="1:21" x14ac:dyDescent="0.3">
      <c r="A331" s="69" t="s">
        <v>2250</v>
      </c>
      <c r="B331" s="69"/>
      <c r="C331" t="s">
        <v>4875</v>
      </c>
      <c r="G331" t="s">
        <v>2250</v>
      </c>
      <c r="H331" t="s">
        <v>3547</v>
      </c>
      <c r="I331" s="84">
        <v>0.55420216133796196</v>
      </c>
      <c r="U331" s="84"/>
    </row>
    <row r="332" spans="1:21" x14ac:dyDescent="0.3">
      <c r="A332" s="69" t="s">
        <v>2254</v>
      </c>
      <c r="B332" s="69"/>
      <c r="C332" t="s">
        <v>4961</v>
      </c>
      <c r="G332" t="s">
        <v>2254</v>
      </c>
      <c r="H332" t="s">
        <v>4038</v>
      </c>
      <c r="I332" s="84">
        <v>0.53666666666666674</v>
      </c>
      <c r="U332" s="84"/>
    </row>
    <row r="333" spans="1:21" x14ac:dyDescent="0.3">
      <c r="A333" s="69" t="s">
        <v>2258</v>
      </c>
      <c r="B333" s="69"/>
      <c r="C333" t="s">
        <v>4850</v>
      </c>
      <c r="G333" t="s">
        <v>2258</v>
      </c>
      <c r="H333" t="s">
        <v>3825</v>
      </c>
      <c r="I333" s="84">
        <v>0.89367705322911728</v>
      </c>
      <c r="U333" s="84"/>
    </row>
    <row r="334" spans="1:21" x14ac:dyDescent="0.3">
      <c r="A334" s="69" t="s">
        <v>2262</v>
      </c>
      <c r="B334" s="69"/>
      <c r="C334" t="s">
        <v>4849</v>
      </c>
      <c r="G334" t="s">
        <v>2262</v>
      </c>
      <c r="H334" t="s">
        <v>2262</v>
      </c>
      <c r="I334" s="84">
        <v>1</v>
      </c>
      <c r="U334" s="84"/>
    </row>
    <row r="335" spans="1:21" x14ac:dyDescent="0.3">
      <c r="A335" s="69" t="s">
        <v>2265</v>
      </c>
      <c r="B335" s="69"/>
      <c r="C335" t="s">
        <v>4848</v>
      </c>
      <c r="G335" t="s">
        <v>2265</v>
      </c>
      <c r="H335" t="s">
        <v>4701</v>
      </c>
      <c r="I335" s="84">
        <v>0.98191871402957587</v>
      </c>
      <c r="U335" s="84"/>
    </row>
    <row r="336" spans="1:21" x14ac:dyDescent="0.3">
      <c r="A336" s="69" t="s">
        <v>2270</v>
      </c>
      <c r="B336" s="69"/>
      <c r="C336" t="s">
        <v>4847</v>
      </c>
      <c r="G336" t="s">
        <v>2270</v>
      </c>
      <c r="H336" t="s">
        <v>4890</v>
      </c>
      <c r="I336" s="84">
        <v>0.94839371930902538</v>
      </c>
      <c r="U336" s="84"/>
    </row>
    <row r="337" spans="1:21" x14ac:dyDescent="0.3">
      <c r="A337" s="69" t="s">
        <v>2275</v>
      </c>
      <c r="B337" s="69"/>
      <c r="C337" t="s">
        <v>630</v>
      </c>
      <c r="G337" t="s">
        <v>2275</v>
      </c>
      <c r="H337" t="s">
        <v>5058</v>
      </c>
      <c r="I337" s="84">
        <v>0.97371224044135352</v>
      </c>
      <c r="U337" s="84"/>
    </row>
    <row r="338" spans="1:21" x14ac:dyDescent="0.3">
      <c r="A338" s="69" t="s">
        <v>2278</v>
      </c>
      <c r="B338" s="69"/>
      <c r="C338" t="s">
        <v>2314</v>
      </c>
      <c r="G338" t="s">
        <v>2278</v>
      </c>
      <c r="H338" t="s">
        <v>4614</v>
      </c>
      <c r="I338" s="84">
        <v>0.98699519641534283</v>
      </c>
      <c r="U338" s="84"/>
    </row>
    <row r="339" spans="1:21" x14ac:dyDescent="0.3">
      <c r="A339" s="69" t="s">
        <v>2283</v>
      </c>
      <c r="B339" s="69"/>
      <c r="C339" t="s">
        <v>4846</v>
      </c>
      <c r="G339" t="s">
        <v>2283</v>
      </c>
      <c r="H339" t="s">
        <v>4582</v>
      </c>
      <c r="I339" s="84">
        <v>0.52540873791331999</v>
      </c>
      <c r="U339" s="84"/>
    </row>
    <row r="340" spans="1:21" x14ac:dyDescent="0.3">
      <c r="A340" s="69" t="s">
        <v>2287</v>
      </c>
      <c r="B340" s="69"/>
      <c r="C340" t="s">
        <v>4845</v>
      </c>
      <c r="G340" t="s">
        <v>2287</v>
      </c>
      <c r="H340" t="s">
        <v>2287</v>
      </c>
      <c r="I340" s="84">
        <v>1</v>
      </c>
      <c r="U340" s="84"/>
    </row>
    <row r="341" spans="1:21" x14ac:dyDescent="0.3">
      <c r="A341" s="69" t="s">
        <v>2290</v>
      </c>
      <c r="B341" s="69"/>
      <c r="C341" t="s">
        <v>4844</v>
      </c>
      <c r="G341" t="s">
        <v>2290</v>
      </c>
      <c r="H341" t="s">
        <v>4701</v>
      </c>
      <c r="I341" s="84">
        <v>0.54035087719298247</v>
      </c>
      <c r="U341" s="84"/>
    </row>
    <row r="342" spans="1:21" x14ac:dyDescent="0.3">
      <c r="A342" s="69" t="s">
        <v>2294</v>
      </c>
      <c r="B342" s="69"/>
      <c r="C342" t="s">
        <v>4842</v>
      </c>
      <c r="G342" t="s">
        <v>2294</v>
      </c>
      <c r="H342" t="s">
        <v>2294</v>
      </c>
      <c r="I342" s="84">
        <v>1</v>
      </c>
      <c r="U342" s="84"/>
    </row>
    <row r="343" spans="1:21" x14ac:dyDescent="0.3">
      <c r="A343" s="69" t="s">
        <v>2298</v>
      </c>
      <c r="B343" s="69"/>
      <c r="C343" t="s">
        <v>4839</v>
      </c>
      <c r="G343" t="s">
        <v>2298</v>
      </c>
      <c r="H343" t="s">
        <v>2298</v>
      </c>
      <c r="I343" s="84">
        <v>1</v>
      </c>
      <c r="U343" s="84"/>
    </row>
    <row r="344" spans="1:21" x14ac:dyDescent="0.3">
      <c r="A344" s="69" t="s">
        <v>2303</v>
      </c>
      <c r="B344" s="69"/>
      <c r="C344" t="s">
        <v>4838</v>
      </c>
      <c r="G344" t="s">
        <v>2303</v>
      </c>
      <c r="H344" t="s">
        <v>2303</v>
      </c>
      <c r="I344" s="84">
        <v>1</v>
      </c>
      <c r="U344" s="84"/>
    </row>
    <row r="345" spans="1:21" x14ac:dyDescent="0.3">
      <c r="A345" s="69" t="s">
        <v>79</v>
      </c>
      <c r="B345" s="69"/>
      <c r="C345" t="s">
        <v>2744</v>
      </c>
      <c r="G345" t="s">
        <v>79</v>
      </c>
      <c r="H345" t="s">
        <v>79</v>
      </c>
      <c r="I345" s="84">
        <v>1</v>
      </c>
      <c r="U345" s="84"/>
    </row>
    <row r="346" spans="1:21" x14ac:dyDescent="0.3">
      <c r="A346" s="69" t="s">
        <v>630</v>
      </c>
      <c r="B346" s="69"/>
      <c r="C346" t="s">
        <v>4834</v>
      </c>
      <c r="G346" t="s">
        <v>630</v>
      </c>
      <c r="H346" t="s">
        <v>630</v>
      </c>
      <c r="I346" s="84">
        <v>1</v>
      </c>
      <c r="U346" s="84"/>
    </row>
    <row r="347" spans="1:21" x14ac:dyDescent="0.3">
      <c r="A347" s="69" t="s">
        <v>78</v>
      </c>
      <c r="B347" s="69"/>
      <c r="C347" t="s">
        <v>4832</v>
      </c>
      <c r="G347" t="s">
        <v>78</v>
      </c>
      <c r="H347" t="s">
        <v>78</v>
      </c>
      <c r="I347" s="84">
        <v>1</v>
      </c>
      <c r="U347" s="84"/>
    </row>
    <row r="348" spans="1:21" x14ac:dyDescent="0.3">
      <c r="A348" s="69" t="s">
        <v>2314</v>
      </c>
      <c r="B348" s="69"/>
      <c r="C348" t="s">
        <v>4831</v>
      </c>
      <c r="G348" t="s">
        <v>2314</v>
      </c>
      <c r="H348" t="s">
        <v>2314</v>
      </c>
      <c r="I348" s="84">
        <v>1</v>
      </c>
      <c r="U348" s="84"/>
    </row>
    <row r="349" spans="1:21" x14ac:dyDescent="0.3">
      <c r="A349" s="69" t="s">
        <v>2319</v>
      </c>
      <c r="B349" s="69"/>
      <c r="C349" t="s">
        <v>2</v>
      </c>
      <c r="G349" t="s">
        <v>2319</v>
      </c>
      <c r="H349" t="s">
        <v>2319</v>
      </c>
      <c r="I349" s="84">
        <v>1</v>
      </c>
      <c r="U349" s="84"/>
    </row>
    <row r="350" spans="1:21" x14ac:dyDescent="0.3">
      <c r="A350" s="69" t="s">
        <v>321</v>
      </c>
      <c r="B350" s="69"/>
      <c r="C350" t="s">
        <v>4830</v>
      </c>
      <c r="G350" t="s">
        <v>321</v>
      </c>
      <c r="H350" t="s">
        <v>321</v>
      </c>
      <c r="I350" s="84">
        <v>1</v>
      </c>
      <c r="U350" s="84"/>
    </row>
    <row r="351" spans="1:21" x14ac:dyDescent="0.3">
      <c r="A351" s="69" t="s">
        <v>171</v>
      </c>
      <c r="B351" s="69"/>
      <c r="C351" t="s">
        <v>1000</v>
      </c>
      <c r="G351" t="s">
        <v>171</v>
      </c>
      <c r="H351" t="s">
        <v>171</v>
      </c>
      <c r="I351" s="84">
        <v>1</v>
      </c>
      <c r="U351" s="84"/>
    </row>
    <row r="352" spans="1:21" x14ac:dyDescent="0.3">
      <c r="A352" s="69" t="s">
        <v>2328</v>
      </c>
      <c r="B352" s="69"/>
      <c r="C352" t="s">
        <v>4829</v>
      </c>
      <c r="G352" t="s">
        <v>2328</v>
      </c>
      <c r="H352" t="s">
        <v>5083</v>
      </c>
      <c r="I352" s="84">
        <v>0.51271279776503087</v>
      </c>
      <c r="U352" s="84"/>
    </row>
    <row r="353" spans="1:21" x14ac:dyDescent="0.3">
      <c r="A353" s="69" t="s">
        <v>2332</v>
      </c>
      <c r="B353" s="69"/>
      <c r="C353" t="s">
        <v>2490</v>
      </c>
      <c r="G353" t="s">
        <v>2332</v>
      </c>
      <c r="H353" t="s">
        <v>5000</v>
      </c>
      <c r="I353" s="84">
        <v>0.81297672702844759</v>
      </c>
      <c r="U353" s="84"/>
    </row>
    <row r="354" spans="1:21" x14ac:dyDescent="0.3">
      <c r="A354" s="69" t="s">
        <v>2337</v>
      </c>
      <c r="B354" s="69"/>
      <c r="C354" t="s">
        <v>4828</v>
      </c>
      <c r="G354" t="s">
        <v>2337</v>
      </c>
      <c r="H354" t="s">
        <v>2337</v>
      </c>
      <c r="I354" s="84">
        <v>1</v>
      </c>
      <c r="U354" s="84"/>
    </row>
    <row r="355" spans="1:21" x14ac:dyDescent="0.3">
      <c r="A355" s="69" t="s">
        <v>2341</v>
      </c>
      <c r="B355" s="69"/>
      <c r="C355" t="s">
        <v>1873</v>
      </c>
      <c r="G355" t="s">
        <v>2341</v>
      </c>
      <c r="H355" t="s">
        <v>4187</v>
      </c>
      <c r="I355" s="84">
        <v>0.96093253683361302</v>
      </c>
      <c r="U355" s="84"/>
    </row>
    <row r="356" spans="1:21" x14ac:dyDescent="0.3">
      <c r="A356" s="69" t="s">
        <v>2345</v>
      </c>
      <c r="B356" s="69"/>
      <c r="C356" t="s">
        <v>4827</v>
      </c>
      <c r="G356" t="s">
        <v>2345</v>
      </c>
      <c r="H356" t="s">
        <v>3802</v>
      </c>
      <c r="I356" s="84">
        <v>0.64763261567983255</v>
      </c>
      <c r="U356" s="84"/>
    </row>
    <row r="357" spans="1:21" x14ac:dyDescent="0.3">
      <c r="A357" s="69" t="s">
        <v>2350</v>
      </c>
      <c r="B357" s="69"/>
      <c r="C357" t="s">
        <v>4826</v>
      </c>
      <c r="G357" t="s">
        <v>2350</v>
      </c>
      <c r="H357" t="s">
        <v>4508</v>
      </c>
      <c r="I357" s="84">
        <v>0.55438758438937741</v>
      </c>
      <c r="U357" s="84"/>
    </row>
    <row r="358" spans="1:21" x14ac:dyDescent="0.3">
      <c r="A358" s="69" t="s">
        <v>2355</v>
      </c>
      <c r="B358" s="69"/>
      <c r="C358" t="s">
        <v>2004</v>
      </c>
      <c r="G358" t="s">
        <v>2355</v>
      </c>
      <c r="H358" t="s">
        <v>4746</v>
      </c>
      <c r="I358" s="84">
        <v>0.54366430855983616</v>
      </c>
      <c r="U358" s="84"/>
    </row>
    <row r="359" spans="1:21" x14ac:dyDescent="0.3">
      <c r="A359" s="69" t="s">
        <v>2360</v>
      </c>
      <c r="B359" s="69"/>
      <c r="C359" t="s">
        <v>4825</v>
      </c>
      <c r="G359" t="s">
        <v>2360</v>
      </c>
      <c r="H359" t="s">
        <v>3437</v>
      </c>
      <c r="I359" s="84">
        <v>0.52987012987012982</v>
      </c>
      <c r="U359" s="84"/>
    </row>
    <row r="360" spans="1:21" x14ac:dyDescent="0.3">
      <c r="A360" s="69" t="s">
        <v>2364</v>
      </c>
      <c r="B360" s="69"/>
      <c r="C360" t="s">
        <v>4824</v>
      </c>
      <c r="G360" t="s">
        <v>2364</v>
      </c>
      <c r="H360" t="s">
        <v>2987</v>
      </c>
      <c r="I360" s="84">
        <v>0.53666666666666674</v>
      </c>
      <c r="U360" s="84"/>
    </row>
    <row r="361" spans="1:21" x14ac:dyDescent="0.3">
      <c r="A361" s="69" t="s">
        <v>2368</v>
      </c>
      <c r="B361" s="69"/>
      <c r="C361" t="s">
        <v>4823</v>
      </c>
      <c r="G361" t="s">
        <v>2368</v>
      </c>
      <c r="H361" t="s">
        <v>4414</v>
      </c>
      <c r="I361" s="84">
        <v>0.93233482037706228</v>
      </c>
      <c r="U361" s="84"/>
    </row>
    <row r="362" spans="1:21" x14ac:dyDescent="0.3">
      <c r="A362" s="69" t="s">
        <v>2372</v>
      </c>
      <c r="B362" s="69"/>
      <c r="C362" t="s">
        <v>2763</v>
      </c>
      <c r="G362" t="s">
        <v>2372</v>
      </c>
      <c r="H362" t="s">
        <v>2372</v>
      </c>
      <c r="I362" s="84">
        <v>1</v>
      </c>
      <c r="U362" s="84"/>
    </row>
    <row r="363" spans="1:21" x14ac:dyDescent="0.3">
      <c r="A363" s="69" t="s">
        <v>2376</v>
      </c>
      <c r="B363" s="69"/>
      <c r="C363" t="s">
        <v>2762</v>
      </c>
      <c r="G363" t="s">
        <v>2376</v>
      </c>
      <c r="H363" t="s">
        <v>5001</v>
      </c>
      <c r="I363" s="84">
        <v>0.5403038789735648</v>
      </c>
      <c r="U363" s="84"/>
    </row>
    <row r="364" spans="1:21" x14ac:dyDescent="0.3">
      <c r="A364" s="69" t="s">
        <v>2380</v>
      </c>
      <c r="B364" s="69"/>
      <c r="C364" t="s">
        <v>4822</v>
      </c>
      <c r="G364" t="s">
        <v>2380</v>
      </c>
      <c r="H364" t="s">
        <v>4564</v>
      </c>
      <c r="I364" s="84">
        <v>0.55113039535494723</v>
      </c>
      <c r="U364" s="84"/>
    </row>
    <row r="365" spans="1:21" x14ac:dyDescent="0.3">
      <c r="A365" s="69" t="s">
        <v>2385</v>
      </c>
      <c r="B365" s="69"/>
      <c r="C365" t="s">
        <v>510</v>
      </c>
      <c r="G365" t="s">
        <v>2385</v>
      </c>
      <c r="H365" t="s">
        <v>1743</v>
      </c>
      <c r="I365" s="84">
        <v>0.53714285714285714</v>
      </c>
      <c r="U365" s="84"/>
    </row>
    <row r="366" spans="1:21" x14ac:dyDescent="0.3">
      <c r="A366" s="69" t="s">
        <v>2390</v>
      </c>
      <c r="B366" s="69"/>
      <c r="C366" t="s">
        <v>405</v>
      </c>
      <c r="G366" t="s">
        <v>2390</v>
      </c>
      <c r="H366" t="s">
        <v>3537</v>
      </c>
      <c r="I366" s="84">
        <v>0.95412844036697253</v>
      </c>
      <c r="U366" s="84"/>
    </row>
    <row r="367" spans="1:21" x14ac:dyDescent="0.3">
      <c r="A367" s="69" t="s">
        <v>2394</v>
      </c>
      <c r="B367" s="69"/>
      <c r="C367" t="s">
        <v>2598</v>
      </c>
      <c r="G367" t="s">
        <v>2394</v>
      </c>
      <c r="H367" t="s">
        <v>5013</v>
      </c>
      <c r="I367" s="84">
        <v>0.5134517174496539</v>
      </c>
      <c r="U367" s="84"/>
    </row>
    <row r="368" spans="1:21" x14ac:dyDescent="0.3">
      <c r="A368" s="69" t="s">
        <v>2396</v>
      </c>
      <c r="B368" s="69"/>
      <c r="C368" t="s">
        <v>709</v>
      </c>
      <c r="G368" t="s">
        <v>2396</v>
      </c>
      <c r="H368" t="s">
        <v>3725</v>
      </c>
      <c r="I368" s="84">
        <v>0.40539547037260359</v>
      </c>
      <c r="U368" s="84"/>
    </row>
    <row r="369" spans="1:21" x14ac:dyDescent="0.3">
      <c r="A369" s="69" t="s">
        <v>2400</v>
      </c>
      <c r="B369" s="69"/>
      <c r="C369" t="s">
        <v>2208</v>
      </c>
      <c r="G369" t="s">
        <v>2400</v>
      </c>
      <c r="H369" t="s">
        <v>3734</v>
      </c>
      <c r="I369" s="84">
        <v>0.62016242157996004</v>
      </c>
      <c r="U369" s="84"/>
    </row>
    <row r="370" spans="1:21" x14ac:dyDescent="0.3">
      <c r="A370" s="69" t="s">
        <v>2404</v>
      </c>
      <c r="B370" s="69"/>
      <c r="C370" t="s">
        <v>619</v>
      </c>
      <c r="G370" t="s">
        <v>2404</v>
      </c>
      <c r="H370" t="s">
        <v>1743</v>
      </c>
      <c r="I370" s="84">
        <v>0.53714285714285714</v>
      </c>
      <c r="U370" s="84"/>
    </row>
    <row r="371" spans="1:21" x14ac:dyDescent="0.3">
      <c r="A371" s="69" t="s">
        <v>2409</v>
      </c>
      <c r="B371" s="69"/>
      <c r="C371" t="s">
        <v>4820</v>
      </c>
      <c r="G371" t="s">
        <v>2409</v>
      </c>
      <c r="H371" t="s">
        <v>3424</v>
      </c>
      <c r="I371" s="84">
        <v>0.56849816849816848</v>
      </c>
      <c r="U371" s="84"/>
    </row>
    <row r="372" spans="1:21" x14ac:dyDescent="0.3">
      <c r="A372" s="69" t="s">
        <v>2414</v>
      </c>
      <c r="B372" s="69"/>
      <c r="C372" t="s">
        <v>4819</v>
      </c>
      <c r="G372" t="s">
        <v>2414</v>
      </c>
      <c r="H372" t="s">
        <v>3878</v>
      </c>
      <c r="I372" s="84">
        <v>0.96674302878258611</v>
      </c>
      <c r="U372" s="84"/>
    </row>
    <row r="373" spans="1:21" x14ac:dyDescent="0.3">
      <c r="A373" s="69" t="s">
        <v>2418</v>
      </c>
      <c r="B373" s="69"/>
      <c r="C373" t="s">
        <v>4818</v>
      </c>
      <c r="G373" t="s">
        <v>2418</v>
      </c>
      <c r="I373" s="84">
        <v>0</v>
      </c>
      <c r="U373" s="84"/>
    </row>
    <row r="374" spans="1:21" x14ac:dyDescent="0.3">
      <c r="A374" s="69" t="s">
        <v>2422</v>
      </c>
      <c r="B374" s="69"/>
      <c r="C374" t="s">
        <v>4817</v>
      </c>
      <c r="G374" t="s">
        <v>2422</v>
      </c>
      <c r="H374" t="s">
        <v>2422</v>
      </c>
      <c r="I374" s="84">
        <v>1</v>
      </c>
      <c r="U374" s="84"/>
    </row>
    <row r="375" spans="1:21" x14ac:dyDescent="0.3">
      <c r="A375" s="69" t="s">
        <v>2426</v>
      </c>
      <c r="B375" s="69"/>
      <c r="C375" t="s">
        <v>2204</v>
      </c>
      <c r="G375" t="s">
        <v>2426</v>
      </c>
      <c r="H375" t="s">
        <v>5106</v>
      </c>
      <c r="I375" s="84">
        <v>0.93108199482681109</v>
      </c>
      <c r="U375" s="84"/>
    </row>
    <row r="376" spans="1:21" x14ac:dyDescent="0.3">
      <c r="A376" s="69" t="s">
        <v>2429</v>
      </c>
      <c r="B376" s="69"/>
      <c r="C376" t="s">
        <v>223</v>
      </c>
      <c r="G376" t="s">
        <v>2429</v>
      </c>
      <c r="H376" t="s">
        <v>2429</v>
      </c>
      <c r="I376" s="84">
        <v>1</v>
      </c>
      <c r="U376" s="84"/>
    </row>
    <row r="377" spans="1:21" x14ac:dyDescent="0.3">
      <c r="A377" s="69" t="s">
        <v>2434</v>
      </c>
      <c r="B377" s="69"/>
      <c r="C377" t="s">
        <v>2871</v>
      </c>
      <c r="G377" t="s">
        <v>2434</v>
      </c>
      <c r="I377" s="84">
        <v>0</v>
      </c>
      <c r="U377" s="84"/>
    </row>
    <row r="378" spans="1:21" x14ac:dyDescent="0.3">
      <c r="A378" s="69" t="s">
        <v>2438</v>
      </c>
      <c r="B378" s="69"/>
      <c r="C378" t="s">
        <v>1073</v>
      </c>
      <c r="G378" t="s">
        <v>2438</v>
      </c>
      <c r="H378" t="s">
        <v>2438</v>
      </c>
      <c r="I378" s="84">
        <v>1</v>
      </c>
      <c r="U378" s="84"/>
    </row>
    <row r="379" spans="1:21" x14ac:dyDescent="0.3">
      <c r="A379" s="69" t="s">
        <v>2442</v>
      </c>
      <c r="B379" s="69"/>
      <c r="C379" t="s">
        <v>4814</v>
      </c>
      <c r="G379" t="s">
        <v>2442</v>
      </c>
      <c r="H379" t="s">
        <v>4984</v>
      </c>
      <c r="I379" s="84">
        <v>0.54777818016357138</v>
      </c>
      <c r="U379" s="84"/>
    </row>
    <row r="380" spans="1:21" x14ac:dyDescent="0.3">
      <c r="A380" s="69" t="s">
        <v>2444</v>
      </c>
      <c r="B380" s="69"/>
      <c r="C380" t="s">
        <v>4811</v>
      </c>
      <c r="G380" t="s">
        <v>2444</v>
      </c>
      <c r="H380" t="s">
        <v>3725</v>
      </c>
      <c r="I380" s="84">
        <v>0.92812905494864362</v>
      </c>
      <c r="U380" s="84"/>
    </row>
    <row r="381" spans="1:21" x14ac:dyDescent="0.3">
      <c r="A381" s="69" t="s">
        <v>2449</v>
      </c>
      <c r="B381" s="69"/>
      <c r="C381" t="s">
        <v>4810</v>
      </c>
      <c r="G381" t="s">
        <v>2449</v>
      </c>
      <c r="H381" t="s">
        <v>4531</v>
      </c>
      <c r="I381" s="84">
        <v>0.56849816849816848</v>
      </c>
      <c r="U381" s="84"/>
    </row>
    <row r="382" spans="1:21" x14ac:dyDescent="0.3">
      <c r="A382" s="69" t="s">
        <v>2454</v>
      </c>
      <c r="B382" s="69"/>
      <c r="C382" t="s">
        <v>10</v>
      </c>
      <c r="G382" t="s">
        <v>2454</v>
      </c>
      <c r="H382" t="s">
        <v>2454</v>
      </c>
      <c r="I382" s="84">
        <v>1</v>
      </c>
      <c r="U382" s="84"/>
    </row>
    <row r="383" spans="1:21" x14ac:dyDescent="0.3">
      <c r="A383" s="69" t="s">
        <v>2457</v>
      </c>
      <c r="B383" s="69"/>
      <c r="C383" t="s">
        <v>4809</v>
      </c>
      <c r="G383" t="s">
        <v>2457</v>
      </c>
      <c r="H383" t="s">
        <v>4456</v>
      </c>
      <c r="I383" s="84">
        <v>0.92240552782094098</v>
      </c>
      <c r="U383" s="84"/>
    </row>
    <row r="384" spans="1:21" x14ac:dyDescent="0.3">
      <c r="A384" s="69" t="s">
        <v>2462</v>
      </c>
      <c r="B384" s="69"/>
      <c r="C384" t="s">
        <v>4808</v>
      </c>
      <c r="G384" t="s">
        <v>2462</v>
      </c>
      <c r="H384" t="s">
        <v>2462</v>
      </c>
      <c r="I384" s="84">
        <v>1</v>
      </c>
      <c r="U384" s="84"/>
    </row>
    <row r="385" spans="1:21" x14ac:dyDescent="0.3">
      <c r="A385" s="69" t="s">
        <v>2466</v>
      </c>
      <c r="B385" s="69"/>
      <c r="C385" t="s">
        <v>4807</v>
      </c>
      <c r="G385" t="s">
        <v>2466</v>
      </c>
      <c r="H385" t="s">
        <v>4038</v>
      </c>
      <c r="I385" s="84">
        <v>0.97965522683831441</v>
      </c>
      <c r="U385" s="84"/>
    </row>
    <row r="386" spans="1:21" x14ac:dyDescent="0.3">
      <c r="A386" s="69" t="s">
        <v>2470</v>
      </c>
      <c r="B386" s="69"/>
      <c r="C386" t="s">
        <v>4806</v>
      </c>
      <c r="G386" t="s">
        <v>2470</v>
      </c>
      <c r="H386" t="s">
        <v>4130</v>
      </c>
      <c r="I386" s="84">
        <v>0.52987012987012982</v>
      </c>
      <c r="U386" s="84"/>
    </row>
    <row r="387" spans="1:21" x14ac:dyDescent="0.3">
      <c r="A387" s="69" t="s">
        <v>2473</v>
      </c>
      <c r="B387" s="69"/>
      <c r="C387" t="s">
        <v>4805</v>
      </c>
      <c r="G387" t="s">
        <v>2473</v>
      </c>
      <c r="H387" t="s">
        <v>3546</v>
      </c>
      <c r="I387" s="84">
        <v>0.5438606263409046</v>
      </c>
      <c r="U387" s="84"/>
    </row>
    <row r="388" spans="1:21" x14ac:dyDescent="0.3">
      <c r="A388" s="69" t="s">
        <v>2478</v>
      </c>
      <c r="B388" s="69"/>
      <c r="C388" t="s">
        <v>4804</v>
      </c>
      <c r="G388" t="s">
        <v>2478</v>
      </c>
      <c r="H388" t="s">
        <v>2478</v>
      </c>
      <c r="I388" s="84">
        <v>1</v>
      </c>
      <c r="U388" s="84"/>
    </row>
    <row r="389" spans="1:21" x14ac:dyDescent="0.3">
      <c r="A389" s="69" t="s">
        <v>2482</v>
      </c>
      <c r="B389" s="69"/>
      <c r="C389" t="s">
        <v>4803</v>
      </c>
      <c r="G389" t="s">
        <v>2482</v>
      </c>
      <c r="H389" t="s">
        <v>2482</v>
      </c>
      <c r="I389" s="84">
        <v>1</v>
      </c>
      <c r="U389" s="84"/>
    </row>
    <row r="390" spans="1:21" x14ac:dyDescent="0.3">
      <c r="A390" s="69" t="s">
        <v>2486</v>
      </c>
      <c r="B390" s="69"/>
      <c r="C390" t="s">
        <v>4802</v>
      </c>
      <c r="G390" t="s">
        <v>2486</v>
      </c>
      <c r="H390" t="s">
        <v>2486</v>
      </c>
      <c r="I390" s="84">
        <v>1</v>
      </c>
      <c r="U390" s="84"/>
    </row>
    <row r="391" spans="1:21" x14ac:dyDescent="0.3">
      <c r="A391" s="69" t="s">
        <v>2490</v>
      </c>
      <c r="B391" s="69"/>
      <c r="C391" t="s">
        <v>4801</v>
      </c>
      <c r="G391" t="s">
        <v>2490</v>
      </c>
      <c r="H391" t="s">
        <v>2490</v>
      </c>
      <c r="I391" s="84">
        <v>1</v>
      </c>
      <c r="U391" s="84"/>
    </row>
    <row r="392" spans="1:21" x14ac:dyDescent="0.3">
      <c r="A392" s="69" t="s">
        <v>2494</v>
      </c>
      <c r="B392" s="69"/>
      <c r="C392" t="s">
        <v>4800</v>
      </c>
      <c r="G392" t="s">
        <v>2494</v>
      </c>
      <c r="H392" t="s">
        <v>2495</v>
      </c>
      <c r="I392" s="84">
        <v>0.97965522683831441</v>
      </c>
      <c r="U392" s="84"/>
    </row>
    <row r="393" spans="1:21" x14ac:dyDescent="0.3">
      <c r="A393" s="69" t="s">
        <v>2498</v>
      </c>
      <c r="B393" s="69"/>
      <c r="C393" t="s">
        <v>4799</v>
      </c>
      <c r="G393" t="s">
        <v>2498</v>
      </c>
      <c r="H393" t="s">
        <v>3507</v>
      </c>
      <c r="I393" s="84">
        <v>0.93108199482681109</v>
      </c>
      <c r="U393" s="84"/>
    </row>
    <row r="394" spans="1:21" x14ac:dyDescent="0.3">
      <c r="A394" s="69" t="s">
        <v>125</v>
      </c>
      <c r="B394" s="69"/>
      <c r="C394" t="s">
        <v>4798</v>
      </c>
      <c r="G394" t="s">
        <v>125</v>
      </c>
      <c r="H394" t="s">
        <v>125</v>
      </c>
      <c r="I394" s="84">
        <v>1</v>
      </c>
      <c r="U394" s="84"/>
    </row>
    <row r="395" spans="1:21" x14ac:dyDescent="0.3">
      <c r="A395" s="69" t="s">
        <v>2504</v>
      </c>
      <c r="B395" s="69"/>
      <c r="C395" t="s">
        <v>4797</v>
      </c>
      <c r="G395" t="s">
        <v>2504</v>
      </c>
      <c r="H395" t="s">
        <v>368</v>
      </c>
      <c r="I395" s="84">
        <v>0.5071089660374799</v>
      </c>
      <c r="U395" s="84"/>
    </row>
    <row r="396" spans="1:21" x14ac:dyDescent="0.3">
      <c r="A396" s="69" t="s">
        <v>2507</v>
      </c>
      <c r="B396" s="69"/>
      <c r="C396" t="s">
        <v>4796</v>
      </c>
      <c r="G396" t="s">
        <v>2507</v>
      </c>
      <c r="H396" t="s">
        <v>2527</v>
      </c>
      <c r="I396" s="84">
        <v>0.42140468227424754</v>
      </c>
      <c r="U396" s="84"/>
    </row>
    <row r="397" spans="1:21" x14ac:dyDescent="0.3">
      <c r="A397" s="69" t="s">
        <v>2509</v>
      </c>
      <c r="B397" s="69"/>
      <c r="C397" t="s">
        <v>4795</v>
      </c>
      <c r="G397" t="s">
        <v>2509</v>
      </c>
      <c r="H397" t="s">
        <v>2510</v>
      </c>
      <c r="I397" s="84">
        <v>0.94736842105263164</v>
      </c>
      <c r="U397" s="84"/>
    </row>
    <row r="398" spans="1:21" x14ac:dyDescent="0.3">
      <c r="A398" s="69" t="s">
        <v>726</v>
      </c>
      <c r="B398" s="69"/>
      <c r="C398" t="s">
        <v>4794</v>
      </c>
      <c r="G398" t="s">
        <v>726</v>
      </c>
      <c r="H398" t="s">
        <v>726</v>
      </c>
      <c r="I398" s="84">
        <v>1</v>
      </c>
      <c r="U398" s="84"/>
    </row>
    <row r="399" spans="1:21" x14ac:dyDescent="0.3">
      <c r="A399" s="69" t="s">
        <v>2516</v>
      </c>
      <c r="B399" s="69"/>
      <c r="C399" t="s">
        <v>4851</v>
      </c>
      <c r="G399" t="s">
        <v>2516</v>
      </c>
      <c r="H399" t="s">
        <v>3039</v>
      </c>
      <c r="I399" s="84">
        <v>0.49163879598662208</v>
      </c>
      <c r="U399" s="84"/>
    </row>
    <row r="400" spans="1:21" x14ac:dyDescent="0.3">
      <c r="A400" s="69" t="s">
        <v>581</v>
      </c>
      <c r="B400" s="69"/>
      <c r="C400" t="s">
        <v>4793</v>
      </c>
      <c r="G400" t="s">
        <v>581</v>
      </c>
      <c r="H400" t="s">
        <v>581</v>
      </c>
      <c r="I400" s="84">
        <v>1</v>
      </c>
      <c r="U400" s="84"/>
    </row>
    <row r="401" spans="1:21" x14ac:dyDescent="0.3">
      <c r="A401" s="69" t="s">
        <v>2523</v>
      </c>
      <c r="B401" s="69"/>
      <c r="C401" t="s">
        <v>4791</v>
      </c>
      <c r="G401" t="s">
        <v>2523</v>
      </c>
      <c r="H401" t="s">
        <v>2523</v>
      </c>
      <c r="I401" s="84">
        <v>1</v>
      </c>
      <c r="U401" s="84"/>
    </row>
    <row r="402" spans="1:21" x14ac:dyDescent="0.3">
      <c r="A402" s="69" t="s">
        <v>2525</v>
      </c>
      <c r="B402" s="69"/>
      <c r="C402" t="s">
        <v>1853</v>
      </c>
      <c r="G402" t="s">
        <v>2525</v>
      </c>
      <c r="H402" t="s">
        <v>144</v>
      </c>
      <c r="I402" s="84">
        <v>0.48183908045977014</v>
      </c>
      <c r="U402" s="84"/>
    </row>
    <row r="403" spans="1:21" x14ac:dyDescent="0.3">
      <c r="A403" s="69" t="s">
        <v>2529</v>
      </c>
      <c r="B403" s="69"/>
      <c r="C403" t="s">
        <v>4790</v>
      </c>
      <c r="G403" t="s">
        <v>2529</v>
      </c>
      <c r="H403" t="s">
        <v>573</v>
      </c>
      <c r="I403" s="84">
        <v>0.94736842105263164</v>
      </c>
      <c r="U403" s="84"/>
    </row>
    <row r="404" spans="1:21" x14ac:dyDescent="0.3">
      <c r="A404" s="69" t="s">
        <v>2533</v>
      </c>
      <c r="B404" s="69"/>
      <c r="C404" t="s">
        <v>4789</v>
      </c>
      <c r="G404" t="s">
        <v>2533</v>
      </c>
      <c r="H404" t="s">
        <v>2533</v>
      </c>
      <c r="I404" s="84">
        <v>1</v>
      </c>
      <c r="U404" s="84"/>
    </row>
    <row r="405" spans="1:21" x14ac:dyDescent="0.3">
      <c r="A405" s="69" t="s">
        <v>709</v>
      </c>
      <c r="B405" s="69"/>
      <c r="C405" t="s">
        <v>4792</v>
      </c>
      <c r="G405" t="s">
        <v>709</v>
      </c>
      <c r="H405" t="s">
        <v>709</v>
      </c>
      <c r="I405" s="84">
        <v>1</v>
      </c>
      <c r="U405" s="84"/>
    </row>
    <row r="406" spans="1:21" x14ac:dyDescent="0.3">
      <c r="A406" s="69" t="s">
        <v>2539</v>
      </c>
      <c r="B406" s="69"/>
      <c r="C406" t="s">
        <v>1906</v>
      </c>
      <c r="G406" t="s">
        <v>2539</v>
      </c>
      <c r="H406" t="s">
        <v>2539</v>
      </c>
      <c r="I406" s="84">
        <v>1</v>
      </c>
      <c r="U406" s="84"/>
    </row>
    <row r="407" spans="1:21" x14ac:dyDescent="0.3">
      <c r="A407" s="69" t="s">
        <v>2543</v>
      </c>
      <c r="B407" s="69"/>
      <c r="C407" t="s">
        <v>4788</v>
      </c>
      <c r="G407" t="s">
        <v>2543</v>
      </c>
      <c r="H407" t="s">
        <v>2543</v>
      </c>
      <c r="I407" s="84">
        <v>1</v>
      </c>
      <c r="U407" s="84"/>
    </row>
    <row r="408" spans="1:21" x14ac:dyDescent="0.3">
      <c r="A408" s="69" t="s">
        <v>2548</v>
      </c>
      <c r="B408" s="69"/>
      <c r="C408" t="s">
        <v>4787</v>
      </c>
      <c r="G408" t="s">
        <v>2548</v>
      </c>
      <c r="H408" t="s">
        <v>2548</v>
      </c>
      <c r="I408" s="84">
        <v>1</v>
      </c>
      <c r="U408" s="84"/>
    </row>
    <row r="409" spans="1:21" x14ac:dyDescent="0.3">
      <c r="A409" s="69" t="s">
        <v>169</v>
      </c>
      <c r="B409" s="69"/>
      <c r="C409" t="s">
        <v>4785</v>
      </c>
      <c r="G409" t="s">
        <v>169</v>
      </c>
      <c r="H409" t="s">
        <v>5044</v>
      </c>
      <c r="I409" s="84">
        <v>0.90555431317762158</v>
      </c>
      <c r="U409" s="84"/>
    </row>
    <row r="410" spans="1:21" x14ac:dyDescent="0.3">
      <c r="A410" s="69" t="s">
        <v>306</v>
      </c>
      <c r="B410" s="69"/>
      <c r="C410" t="s">
        <v>4784</v>
      </c>
      <c r="G410" t="s">
        <v>306</v>
      </c>
      <c r="H410" t="s">
        <v>306</v>
      </c>
      <c r="I410" s="84">
        <v>1</v>
      </c>
      <c r="U410" s="84"/>
    </row>
    <row r="411" spans="1:21" x14ac:dyDescent="0.3">
      <c r="A411" s="69" t="s">
        <v>2557</v>
      </c>
      <c r="B411" s="69"/>
      <c r="C411" t="s">
        <v>4782</v>
      </c>
      <c r="G411" t="s">
        <v>2557</v>
      </c>
      <c r="H411" t="s">
        <v>2557</v>
      </c>
      <c r="I411" s="84">
        <v>1</v>
      </c>
      <c r="U411" s="84"/>
    </row>
    <row r="412" spans="1:21" x14ac:dyDescent="0.3">
      <c r="A412" s="69" t="s">
        <v>2561</v>
      </c>
      <c r="B412" s="69"/>
      <c r="C412" t="s">
        <v>4781</v>
      </c>
      <c r="G412" t="s">
        <v>2561</v>
      </c>
      <c r="H412" t="s">
        <v>4484</v>
      </c>
      <c r="I412" s="84">
        <v>0.95101716547642257</v>
      </c>
      <c r="U412" s="84"/>
    </row>
    <row r="413" spans="1:21" x14ac:dyDescent="0.3">
      <c r="A413" s="69" t="s">
        <v>2565</v>
      </c>
      <c r="B413" s="69"/>
      <c r="C413" t="s">
        <v>4780</v>
      </c>
      <c r="G413" t="s">
        <v>2565</v>
      </c>
      <c r="H413" t="s">
        <v>2565</v>
      </c>
      <c r="I413" s="84">
        <v>1</v>
      </c>
      <c r="U413" s="84"/>
    </row>
    <row r="414" spans="1:21" x14ac:dyDescent="0.3">
      <c r="A414" s="69" t="s">
        <v>2570</v>
      </c>
      <c r="B414" s="69"/>
      <c r="C414" t="s">
        <v>4779</v>
      </c>
      <c r="G414" t="s">
        <v>2570</v>
      </c>
      <c r="H414" t="s">
        <v>2570</v>
      </c>
      <c r="I414" s="84">
        <v>1</v>
      </c>
      <c r="U414" s="84"/>
    </row>
    <row r="415" spans="1:21" x14ac:dyDescent="0.3">
      <c r="A415" s="69" t="s">
        <v>2575</v>
      </c>
      <c r="B415" s="69"/>
      <c r="C415" t="s">
        <v>4778</v>
      </c>
      <c r="G415" t="s">
        <v>2575</v>
      </c>
      <c r="H415" t="s">
        <v>4209</v>
      </c>
      <c r="I415" s="84">
        <v>0.42140468227424754</v>
      </c>
      <c r="U415" s="84"/>
    </row>
    <row r="416" spans="1:21" x14ac:dyDescent="0.3">
      <c r="A416" s="69" t="s">
        <v>2579</v>
      </c>
      <c r="B416" s="69"/>
      <c r="C416" t="s">
        <v>4843</v>
      </c>
      <c r="G416" t="s">
        <v>2579</v>
      </c>
      <c r="H416" t="s">
        <v>2579</v>
      </c>
      <c r="I416" s="84">
        <v>1</v>
      </c>
      <c r="U416" s="84"/>
    </row>
    <row r="417" spans="1:21" x14ac:dyDescent="0.3">
      <c r="A417" s="69" t="s">
        <v>2582</v>
      </c>
      <c r="B417" s="69"/>
      <c r="C417" t="s">
        <v>4841</v>
      </c>
      <c r="G417" t="s">
        <v>2582</v>
      </c>
      <c r="H417" t="s">
        <v>2583</v>
      </c>
      <c r="I417" s="84">
        <v>0.95</v>
      </c>
      <c r="U417" s="84"/>
    </row>
    <row r="418" spans="1:21" x14ac:dyDescent="0.3">
      <c r="A418" s="69" t="s">
        <v>2587</v>
      </c>
      <c r="B418" s="69"/>
      <c r="C418" t="s">
        <v>4840</v>
      </c>
      <c r="G418" t="s">
        <v>2587</v>
      </c>
      <c r="H418" t="s">
        <v>2587</v>
      </c>
      <c r="I418" s="84">
        <v>1</v>
      </c>
      <c r="U418" s="84"/>
    </row>
    <row r="419" spans="1:21" x14ac:dyDescent="0.3">
      <c r="A419" s="69" t="s">
        <v>2591</v>
      </c>
      <c r="B419" s="69"/>
      <c r="C419" t="s">
        <v>4836</v>
      </c>
      <c r="G419" t="s">
        <v>2591</v>
      </c>
      <c r="H419" t="s">
        <v>2592</v>
      </c>
      <c r="I419" s="84">
        <v>0.54444444444444451</v>
      </c>
      <c r="U419" s="84"/>
    </row>
    <row r="420" spans="1:21" x14ac:dyDescent="0.3">
      <c r="A420" s="69" t="s">
        <v>2595</v>
      </c>
      <c r="B420" s="69"/>
      <c r="C420" t="s">
        <v>4835</v>
      </c>
      <c r="G420" t="s">
        <v>2595</v>
      </c>
      <c r="H420" t="s">
        <v>2592</v>
      </c>
      <c r="I420" s="84">
        <v>0.49743589743589745</v>
      </c>
      <c r="U420" s="84"/>
    </row>
    <row r="421" spans="1:21" x14ac:dyDescent="0.3">
      <c r="A421" s="69" t="s">
        <v>2598</v>
      </c>
      <c r="B421" s="69"/>
      <c r="C421" t="s">
        <v>4833</v>
      </c>
      <c r="G421" t="s">
        <v>2598</v>
      </c>
      <c r="H421" t="s">
        <v>2598</v>
      </c>
      <c r="I421" s="84">
        <v>1</v>
      </c>
      <c r="U421" s="84"/>
    </row>
    <row r="422" spans="1:21" x14ac:dyDescent="0.3">
      <c r="A422" s="69" t="s">
        <v>357</v>
      </c>
      <c r="B422" s="69"/>
      <c r="C422" t="s">
        <v>4777</v>
      </c>
      <c r="G422" t="s">
        <v>357</v>
      </c>
      <c r="H422" t="s">
        <v>4410</v>
      </c>
      <c r="I422" s="84">
        <v>0.51722315489203474</v>
      </c>
      <c r="U422" s="84"/>
    </row>
    <row r="423" spans="1:21" x14ac:dyDescent="0.3">
      <c r="A423" s="69" t="s">
        <v>2605</v>
      </c>
      <c r="B423" s="69"/>
      <c r="C423" t="s">
        <v>4776</v>
      </c>
      <c r="G423" t="s">
        <v>2605</v>
      </c>
      <c r="H423" t="s">
        <v>2627</v>
      </c>
      <c r="I423" s="84">
        <v>0.53666666666666674</v>
      </c>
      <c r="U423" s="84"/>
    </row>
    <row r="424" spans="1:21" x14ac:dyDescent="0.3">
      <c r="A424" s="69" t="s">
        <v>2609</v>
      </c>
      <c r="B424" s="69"/>
      <c r="C424" t="s">
        <v>4775</v>
      </c>
      <c r="G424" t="s">
        <v>2609</v>
      </c>
      <c r="H424" t="s">
        <v>548</v>
      </c>
      <c r="I424" s="84">
        <v>0.42570243395045615</v>
      </c>
      <c r="U424" s="84"/>
    </row>
    <row r="425" spans="1:21" x14ac:dyDescent="0.3">
      <c r="A425" s="69" t="s">
        <v>2613</v>
      </c>
      <c r="B425" s="69"/>
      <c r="C425" t="s">
        <v>4774</v>
      </c>
      <c r="G425" t="s">
        <v>2613</v>
      </c>
      <c r="H425" t="s">
        <v>3875</v>
      </c>
      <c r="I425" s="84">
        <v>0.55040277852785047</v>
      </c>
      <c r="U425" s="84"/>
    </row>
    <row r="426" spans="1:21" x14ac:dyDescent="0.3">
      <c r="A426" s="69" t="s">
        <v>2618</v>
      </c>
      <c r="B426" s="69"/>
      <c r="C426" t="s">
        <v>4773</v>
      </c>
      <c r="G426" t="s">
        <v>2618</v>
      </c>
      <c r="H426" t="s">
        <v>4737</v>
      </c>
      <c r="I426" s="84">
        <v>0.5403038789735648</v>
      </c>
      <c r="U426" s="84"/>
    </row>
    <row r="427" spans="1:21" x14ac:dyDescent="0.3">
      <c r="A427" s="69" t="s">
        <v>2623</v>
      </c>
      <c r="B427" s="69"/>
      <c r="C427" t="s">
        <v>4772</v>
      </c>
      <c r="G427" t="s">
        <v>2623</v>
      </c>
      <c r="H427" t="s">
        <v>5001</v>
      </c>
      <c r="I427" s="84">
        <v>0.98328633567774504</v>
      </c>
      <c r="U427" s="84"/>
    </row>
    <row r="428" spans="1:21" x14ac:dyDescent="0.3">
      <c r="A428" s="69" t="s">
        <v>2627</v>
      </c>
      <c r="B428" s="69"/>
      <c r="C428" t="s">
        <v>248</v>
      </c>
      <c r="G428" t="s">
        <v>2627</v>
      </c>
      <c r="H428" t="s">
        <v>2627</v>
      </c>
      <c r="I428" s="84">
        <v>1</v>
      </c>
      <c r="U428" s="84"/>
    </row>
    <row r="429" spans="1:21" x14ac:dyDescent="0.3">
      <c r="A429" s="69" t="s">
        <v>2631</v>
      </c>
      <c r="B429" s="69"/>
      <c r="C429" t="s">
        <v>4771</v>
      </c>
      <c r="G429" t="s">
        <v>2631</v>
      </c>
      <c r="H429" t="s">
        <v>2631</v>
      </c>
      <c r="I429" s="84">
        <v>1</v>
      </c>
      <c r="U429" s="84"/>
    </row>
    <row r="430" spans="1:21" x14ac:dyDescent="0.3">
      <c r="A430" s="69" t="s">
        <v>99</v>
      </c>
      <c r="B430" s="69"/>
      <c r="C430" t="s">
        <v>4770</v>
      </c>
      <c r="G430" t="s">
        <v>99</v>
      </c>
      <c r="H430" t="s">
        <v>99</v>
      </c>
      <c r="I430" s="84">
        <v>1</v>
      </c>
      <c r="U430" s="84"/>
    </row>
    <row r="431" spans="1:21" x14ac:dyDescent="0.3">
      <c r="A431" s="69" t="s">
        <v>2638</v>
      </c>
      <c r="B431" s="69"/>
      <c r="C431" t="s">
        <v>4786</v>
      </c>
      <c r="G431" t="s">
        <v>2638</v>
      </c>
      <c r="H431" t="s">
        <v>3672</v>
      </c>
      <c r="I431" s="84">
        <v>0.55156695156695157</v>
      </c>
      <c r="U431" s="84"/>
    </row>
    <row r="432" spans="1:21" x14ac:dyDescent="0.3">
      <c r="A432" s="69" t="s">
        <v>2642</v>
      </c>
      <c r="B432" s="69"/>
      <c r="C432" t="s">
        <v>4768</v>
      </c>
      <c r="G432" t="s">
        <v>2642</v>
      </c>
      <c r="H432" t="s">
        <v>1717</v>
      </c>
      <c r="I432" s="84">
        <v>0.51722315489203474</v>
      </c>
      <c r="U432" s="84"/>
    </row>
    <row r="433" spans="1:21" x14ac:dyDescent="0.3">
      <c r="A433" s="69" t="s">
        <v>2647</v>
      </c>
      <c r="B433" s="69"/>
      <c r="C433" t="s">
        <v>4769</v>
      </c>
      <c r="G433" t="s">
        <v>2647</v>
      </c>
      <c r="H433" t="s">
        <v>4758</v>
      </c>
      <c r="I433" s="84">
        <v>0.90068703346804191</v>
      </c>
      <c r="U433" s="84"/>
    </row>
    <row r="434" spans="1:21" x14ac:dyDescent="0.3">
      <c r="A434" s="69" t="s">
        <v>2652</v>
      </c>
      <c r="B434" s="69"/>
      <c r="C434" t="s">
        <v>4767</v>
      </c>
      <c r="G434" t="s">
        <v>2652</v>
      </c>
      <c r="H434" t="s">
        <v>4758</v>
      </c>
      <c r="I434" s="84">
        <v>0.52234288612216817</v>
      </c>
      <c r="U434" s="84"/>
    </row>
    <row r="435" spans="1:21" x14ac:dyDescent="0.3">
      <c r="A435" s="69" t="s">
        <v>2656</v>
      </c>
      <c r="B435" s="69"/>
      <c r="C435" t="s">
        <v>4765</v>
      </c>
      <c r="G435" t="s">
        <v>2656</v>
      </c>
      <c r="H435" t="s">
        <v>2627</v>
      </c>
      <c r="I435" s="84">
        <v>0.53666666666666674</v>
      </c>
      <c r="U435" s="84"/>
    </row>
    <row r="436" spans="1:21" x14ac:dyDescent="0.3">
      <c r="A436" s="69" t="s">
        <v>2660</v>
      </c>
      <c r="B436" s="69"/>
      <c r="C436" t="s">
        <v>4764</v>
      </c>
      <c r="G436" t="s">
        <v>2660</v>
      </c>
      <c r="H436" t="s">
        <v>2660</v>
      </c>
      <c r="I436" s="84">
        <v>1</v>
      </c>
      <c r="U436" s="84"/>
    </row>
    <row r="437" spans="1:21" x14ac:dyDescent="0.3">
      <c r="A437" s="69" t="s">
        <v>808</v>
      </c>
      <c r="B437" s="69"/>
      <c r="C437" t="s">
        <v>4766</v>
      </c>
      <c r="G437" t="s">
        <v>808</v>
      </c>
      <c r="H437" t="s">
        <v>2987</v>
      </c>
      <c r="I437" s="84">
        <v>0.53666666666666674</v>
      </c>
      <c r="U437" s="84"/>
    </row>
    <row r="438" spans="1:21" x14ac:dyDescent="0.3">
      <c r="A438" s="69" t="s">
        <v>2666</v>
      </c>
      <c r="B438" s="69"/>
      <c r="C438" t="s">
        <v>4763</v>
      </c>
      <c r="G438" t="s">
        <v>2666</v>
      </c>
      <c r="H438" t="s">
        <v>2666</v>
      </c>
      <c r="I438" s="84">
        <v>1</v>
      </c>
      <c r="U438" s="84"/>
    </row>
    <row r="439" spans="1:21" x14ac:dyDescent="0.3">
      <c r="A439" s="69" t="s">
        <v>548</v>
      </c>
      <c r="B439" s="69"/>
      <c r="C439" t="s">
        <v>4762</v>
      </c>
      <c r="G439" t="s">
        <v>548</v>
      </c>
      <c r="H439" t="s">
        <v>548</v>
      </c>
      <c r="I439" s="84">
        <v>1</v>
      </c>
      <c r="U439" s="84"/>
    </row>
    <row r="440" spans="1:21" x14ac:dyDescent="0.3">
      <c r="A440" s="69" t="s">
        <v>2672</v>
      </c>
      <c r="B440" s="69"/>
      <c r="C440" t="s">
        <v>4761</v>
      </c>
      <c r="G440" t="s">
        <v>2672</v>
      </c>
      <c r="H440" t="s">
        <v>2987</v>
      </c>
      <c r="I440" s="84">
        <v>0.53666666666666674</v>
      </c>
      <c r="U440" s="84"/>
    </row>
    <row r="441" spans="1:21" x14ac:dyDescent="0.3">
      <c r="A441" s="69" t="s">
        <v>2675</v>
      </c>
      <c r="B441" s="69"/>
      <c r="C441" t="s">
        <v>4783</v>
      </c>
      <c r="G441" t="s">
        <v>2675</v>
      </c>
      <c r="H441" t="s">
        <v>4287</v>
      </c>
      <c r="I441" s="84">
        <v>0.54424655893065133</v>
      </c>
      <c r="U441" s="84"/>
    </row>
    <row r="442" spans="1:21" x14ac:dyDescent="0.3">
      <c r="A442" s="69" t="s">
        <v>2679</v>
      </c>
      <c r="B442" s="69"/>
      <c r="C442" t="s">
        <v>4821</v>
      </c>
      <c r="G442" t="s">
        <v>2679</v>
      </c>
      <c r="H442" t="s">
        <v>2679</v>
      </c>
      <c r="I442" s="84">
        <v>1</v>
      </c>
      <c r="U442" s="84"/>
    </row>
    <row r="443" spans="1:21" x14ac:dyDescent="0.3">
      <c r="A443" s="69" t="s">
        <v>544</v>
      </c>
      <c r="B443" s="69"/>
      <c r="C443" t="s">
        <v>4816</v>
      </c>
      <c r="G443" t="s">
        <v>544</v>
      </c>
      <c r="H443" t="s">
        <v>3968</v>
      </c>
      <c r="I443" s="84">
        <v>0.56849816849816848</v>
      </c>
      <c r="U443" s="84"/>
    </row>
    <row r="444" spans="1:21" x14ac:dyDescent="0.3">
      <c r="A444" s="69" t="s">
        <v>2687</v>
      </c>
      <c r="B444" s="69"/>
      <c r="C444" t="s">
        <v>4815</v>
      </c>
      <c r="G444" t="s">
        <v>2687</v>
      </c>
      <c r="H444" t="s">
        <v>2687</v>
      </c>
      <c r="I444" s="84">
        <v>1</v>
      </c>
      <c r="U444" s="84"/>
    </row>
    <row r="445" spans="1:21" x14ac:dyDescent="0.3">
      <c r="A445" s="69" t="s">
        <v>2691</v>
      </c>
      <c r="B445" s="69"/>
      <c r="C445" t="s">
        <v>4813</v>
      </c>
      <c r="G445" t="s">
        <v>2691</v>
      </c>
      <c r="H445" t="s">
        <v>2691</v>
      </c>
      <c r="I445" s="84">
        <v>1</v>
      </c>
      <c r="U445" s="84"/>
    </row>
    <row r="446" spans="1:21" x14ac:dyDescent="0.3">
      <c r="A446" s="69" t="s">
        <v>2695</v>
      </c>
      <c r="B446" s="69"/>
      <c r="C446" t="s">
        <v>4812</v>
      </c>
      <c r="G446" t="s">
        <v>2695</v>
      </c>
      <c r="H446" t="s">
        <v>2695</v>
      </c>
      <c r="I446" s="84">
        <v>1</v>
      </c>
      <c r="U446" s="84"/>
    </row>
    <row r="447" spans="1:21" x14ac:dyDescent="0.3">
      <c r="A447" s="69" t="s">
        <v>2700</v>
      </c>
      <c r="B447" s="69"/>
      <c r="C447" t="s">
        <v>4837</v>
      </c>
      <c r="G447" t="s">
        <v>2700</v>
      </c>
      <c r="H447" t="s">
        <v>2700</v>
      </c>
      <c r="I447" s="84">
        <v>1</v>
      </c>
      <c r="U447" s="84"/>
    </row>
    <row r="448" spans="1:21" x14ac:dyDescent="0.3">
      <c r="A448" s="69" t="s">
        <v>2705</v>
      </c>
      <c r="B448" s="69"/>
      <c r="C448" t="s">
        <v>4760</v>
      </c>
      <c r="G448" t="s">
        <v>2705</v>
      </c>
      <c r="H448" t="s">
        <v>2705</v>
      </c>
      <c r="I448" s="84">
        <v>1</v>
      </c>
      <c r="U448" s="84"/>
    </row>
    <row r="449" spans="1:21" x14ac:dyDescent="0.3">
      <c r="A449" s="69" t="s">
        <v>1512</v>
      </c>
      <c r="B449" s="69"/>
      <c r="C449" t="s">
        <v>4759</v>
      </c>
      <c r="G449" t="s">
        <v>1512</v>
      </c>
      <c r="H449" t="s">
        <v>1512</v>
      </c>
      <c r="I449" s="84">
        <v>1</v>
      </c>
      <c r="U449" s="84"/>
    </row>
    <row r="450" spans="1:21" x14ac:dyDescent="0.3">
      <c r="A450" s="69" t="s">
        <v>2709</v>
      </c>
      <c r="B450" s="69"/>
      <c r="C450" t="s">
        <v>2918</v>
      </c>
      <c r="G450" t="s">
        <v>2709</v>
      </c>
      <c r="H450" t="s">
        <v>2709</v>
      </c>
      <c r="I450" s="84">
        <v>1</v>
      </c>
      <c r="U450" s="84"/>
    </row>
    <row r="451" spans="1:21" x14ac:dyDescent="0.3">
      <c r="A451" s="69" t="s">
        <v>2712</v>
      </c>
      <c r="B451" s="69"/>
      <c r="C451" t="s">
        <v>4758</v>
      </c>
      <c r="G451" t="s">
        <v>2712</v>
      </c>
      <c r="H451" t="s">
        <v>2712</v>
      </c>
      <c r="I451" s="84">
        <v>1</v>
      </c>
      <c r="U451" s="84"/>
    </row>
    <row r="452" spans="1:21" x14ac:dyDescent="0.3">
      <c r="A452" s="69" t="s">
        <v>2716</v>
      </c>
      <c r="B452" s="69"/>
      <c r="C452" t="s">
        <v>1669</v>
      </c>
      <c r="G452" t="s">
        <v>2716</v>
      </c>
      <c r="H452" t="s">
        <v>2716</v>
      </c>
      <c r="I452" s="84">
        <v>1</v>
      </c>
      <c r="U452" s="84"/>
    </row>
    <row r="453" spans="1:21" x14ac:dyDescent="0.3">
      <c r="A453" s="69" t="s">
        <v>2719</v>
      </c>
      <c r="B453" s="69"/>
      <c r="C453" t="s">
        <v>4757</v>
      </c>
      <c r="G453" t="s">
        <v>2719</v>
      </c>
      <c r="H453" t="s">
        <v>4145</v>
      </c>
      <c r="I453" s="84">
        <v>0.55040277852785047</v>
      </c>
      <c r="U453" s="84"/>
    </row>
    <row r="454" spans="1:21" x14ac:dyDescent="0.3">
      <c r="A454" s="69" t="s">
        <v>2723</v>
      </c>
      <c r="B454" s="69"/>
      <c r="C454" t="s">
        <v>2539</v>
      </c>
      <c r="G454" t="s">
        <v>2723</v>
      </c>
      <c r="H454" t="s">
        <v>3938</v>
      </c>
      <c r="I454" s="84">
        <v>0.54996534996534996</v>
      </c>
      <c r="U454" s="84"/>
    </row>
    <row r="455" spans="1:21" x14ac:dyDescent="0.3">
      <c r="A455" s="69" t="s">
        <v>2727</v>
      </c>
      <c r="B455" s="69"/>
      <c r="C455" t="s">
        <v>4756</v>
      </c>
      <c r="G455" t="s">
        <v>2727</v>
      </c>
      <c r="H455" t="s">
        <v>2727</v>
      </c>
      <c r="I455" s="84">
        <v>1</v>
      </c>
      <c r="U455" s="84"/>
    </row>
    <row r="456" spans="1:21" x14ac:dyDescent="0.3">
      <c r="A456" s="69" t="s">
        <v>2731</v>
      </c>
      <c r="B456" s="69"/>
      <c r="C456" t="s">
        <v>4755</v>
      </c>
      <c r="G456" t="s">
        <v>2731</v>
      </c>
      <c r="H456" t="s">
        <v>2731</v>
      </c>
      <c r="I456" s="84">
        <v>1</v>
      </c>
      <c r="U456" s="84"/>
    </row>
    <row r="457" spans="1:21" x14ac:dyDescent="0.3">
      <c r="A457" s="69" t="s">
        <v>2734</v>
      </c>
      <c r="B457" s="69"/>
      <c r="C457" t="s">
        <v>4754</v>
      </c>
      <c r="G457" t="s">
        <v>2734</v>
      </c>
      <c r="H457" t="s">
        <v>2734</v>
      </c>
      <c r="I457" s="84">
        <v>1</v>
      </c>
      <c r="U457" s="84"/>
    </row>
    <row r="458" spans="1:21" x14ac:dyDescent="0.3">
      <c r="A458" s="69" t="s">
        <v>2738</v>
      </c>
      <c r="B458" s="69"/>
      <c r="C458" t="s">
        <v>2570</v>
      </c>
      <c r="G458" t="s">
        <v>2738</v>
      </c>
      <c r="H458" t="s">
        <v>2738</v>
      </c>
      <c r="I458" s="84">
        <v>1</v>
      </c>
      <c r="U458" s="84"/>
    </row>
    <row r="459" spans="1:21" x14ac:dyDescent="0.3">
      <c r="A459" s="69" t="s">
        <v>2474</v>
      </c>
      <c r="B459" s="69"/>
      <c r="C459" t="s">
        <v>4753</v>
      </c>
      <c r="G459" t="s">
        <v>2474</v>
      </c>
      <c r="H459" t="s">
        <v>2474</v>
      </c>
      <c r="I459" s="84">
        <v>1</v>
      </c>
      <c r="U459" s="84"/>
    </row>
    <row r="460" spans="1:21" x14ac:dyDescent="0.3">
      <c r="A460" s="69" t="s">
        <v>2744</v>
      </c>
      <c r="B460" s="69"/>
      <c r="C460" t="s">
        <v>4752</v>
      </c>
      <c r="G460" t="s">
        <v>2744</v>
      </c>
      <c r="H460" t="s">
        <v>2744</v>
      </c>
      <c r="I460" s="84">
        <v>1</v>
      </c>
      <c r="U460" s="84"/>
    </row>
    <row r="461" spans="1:21" x14ac:dyDescent="0.3">
      <c r="A461" s="69" t="s">
        <v>2747</v>
      </c>
      <c r="B461" s="69"/>
      <c r="C461" t="s">
        <v>4751</v>
      </c>
      <c r="G461" t="s">
        <v>2747</v>
      </c>
      <c r="H461" t="s">
        <v>2747</v>
      </c>
      <c r="I461" s="84">
        <v>1</v>
      </c>
      <c r="U461" s="84"/>
    </row>
    <row r="462" spans="1:21" x14ac:dyDescent="0.3">
      <c r="A462" s="69" t="s">
        <v>2750</v>
      </c>
      <c r="B462" s="69"/>
      <c r="C462" t="s">
        <v>2791</v>
      </c>
      <c r="G462" t="s">
        <v>2750</v>
      </c>
      <c r="H462" t="s">
        <v>4457</v>
      </c>
      <c r="I462" s="84">
        <v>0.98582969445676705</v>
      </c>
      <c r="U462" s="84"/>
    </row>
    <row r="463" spans="1:21" x14ac:dyDescent="0.3">
      <c r="A463" s="69" t="s">
        <v>2752</v>
      </c>
      <c r="B463" s="69"/>
      <c r="C463" t="s">
        <v>4750</v>
      </c>
      <c r="G463" t="s">
        <v>2752</v>
      </c>
      <c r="H463" t="s">
        <v>2754</v>
      </c>
      <c r="I463" s="84">
        <v>0.94117647058823528</v>
      </c>
      <c r="U463" s="84"/>
    </row>
    <row r="464" spans="1:21" x14ac:dyDescent="0.3">
      <c r="A464" s="69" t="s">
        <v>2758</v>
      </c>
      <c r="B464" s="69"/>
      <c r="C464" t="s">
        <v>4749</v>
      </c>
      <c r="G464" t="s">
        <v>2758</v>
      </c>
      <c r="H464" t="s">
        <v>4388</v>
      </c>
      <c r="I464" s="84">
        <v>0.95412844036697253</v>
      </c>
      <c r="U464" s="84"/>
    </row>
    <row r="465" spans="1:21" x14ac:dyDescent="0.3">
      <c r="A465" s="69" t="s">
        <v>2761</v>
      </c>
      <c r="B465" s="69"/>
      <c r="C465" t="s">
        <v>4748</v>
      </c>
      <c r="G465" t="s">
        <v>2761</v>
      </c>
      <c r="H465" t="s">
        <v>2763</v>
      </c>
      <c r="I465" s="84">
        <v>0.94736842105263164</v>
      </c>
      <c r="U465" s="84"/>
    </row>
    <row r="466" spans="1:21" x14ac:dyDescent="0.3">
      <c r="A466" s="69" t="s">
        <v>2767</v>
      </c>
      <c r="B466" s="69"/>
      <c r="C466" t="s">
        <v>4747</v>
      </c>
      <c r="G466" t="s">
        <v>2767</v>
      </c>
      <c r="H466" t="s">
        <v>4775</v>
      </c>
      <c r="I466" s="84">
        <v>0.56849816849816848</v>
      </c>
      <c r="U466" s="84"/>
    </row>
    <row r="467" spans="1:21" x14ac:dyDescent="0.3">
      <c r="A467" s="69" t="s">
        <v>2771</v>
      </c>
      <c r="B467" s="69"/>
      <c r="C467" t="s">
        <v>4746</v>
      </c>
      <c r="G467" t="s">
        <v>2771</v>
      </c>
      <c r="H467" t="s">
        <v>4194</v>
      </c>
      <c r="I467" s="84">
        <v>0.66404690919513443</v>
      </c>
      <c r="U467" s="84"/>
    </row>
    <row r="468" spans="1:21" x14ac:dyDescent="0.3">
      <c r="A468" s="69" t="s">
        <v>2773</v>
      </c>
      <c r="B468" s="69"/>
      <c r="C468" t="s">
        <v>4745</v>
      </c>
      <c r="G468" t="s">
        <v>2773</v>
      </c>
      <c r="H468" t="s">
        <v>3436</v>
      </c>
      <c r="I468" s="84">
        <v>0.93208865651360284</v>
      </c>
      <c r="U468" s="84"/>
    </row>
    <row r="469" spans="1:21" x14ac:dyDescent="0.3">
      <c r="A469" s="69" t="s">
        <v>2778</v>
      </c>
      <c r="B469" s="69"/>
      <c r="C469" t="s">
        <v>4744</v>
      </c>
      <c r="G469" t="s">
        <v>2778</v>
      </c>
      <c r="H469" t="s">
        <v>4635</v>
      </c>
      <c r="I469" s="84">
        <v>0.97371224044135363</v>
      </c>
      <c r="U469" s="84"/>
    </row>
    <row r="470" spans="1:21" x14ac:dyDescent="0.3">
      <c r="A470" s="69" t="s">
        <v>2782</v>
      </c>
      <c r="B470" s="69"/>
      <c r="C470" t="s">
        <v>4742</v>
      </c>
      <c r="G470" t="s">
        <v>2782</v>
      </c>
      <c r="H470" t="s">
        <v>2782</v>
      </c>
      <c r="I470" s="84">
        <v>1</v>
      </c>
      <c r="U470" s="84"/>
    </row>
    <row r="471" spans="1:21" x14ac:dyDescent="0.3">
      <c r="A471" s="69" t="s">
        <v>2786</v>
      </c>
      <c r="B471" s="69"/>
      <c r="C471" t="s">
        <v>4741</v>
      </c>
      <c r="G471" t="s">
        <v>2786</v>
      </c>
      <c r="H471" t="s">
        <v>2786</v>
      </c>
      <c r="I471" s="84">
        <v>1</v>
      </c>
      <c r="U471" s="84"/>
    </row>
    <row r="472" spans="1:21" x14ac:dyDescent="0.3">
      <c r="A472" s="69" t="s">
        <v>2791</v>
      </c>
      <c r="B472" s="69"/>
      <c r="C472" t="s">
        <v>4740</v>
      </c>
      <c r="G472" t="s">
        <v>2791</v>
      </c>
      <c r="H472" t="s">
        <v>2791</v>
      </c>
      <c r="I472" s="84">
        <v>1</v>
      </c>
      <c r="U472" s="84"/>
    </row>
    <row r="473" spans="1:21" x14ac:dyDescent="0.3">
      <c r="A473" s="69" t="s">
        <v>2795</v>
      </c>
      <c r="B473" s="69"/>
      <c r="C473" t="s">
        <v>4739</v>
      </c>
      <c r="G473" t="s">
        <v>2795</v>
      </c>
      <c r="H473" t="s">
        <v>2796</v>
      </c>
      <c r="I473" s="84">
        <v>1</v>
      </c>
      <c r="U473" s="84"/>
    </row>
    <row r="474" spans="1:21" x14ac:dyDescent="0.3">
      <c r="A474" s="69" t="s">
        <v>2800</v>
      </c>
      <c r="B474" s="69"/>
      <c r="C474" t="s">
        <v>4738</v>
      </c>
      <c r="G474" t="s">
        <v>2800</v>
      </c>
      <c r="H474" t="s">
        <v>2801</v>
      </c>
      <c r="I474" s="84">
        <v>1</v>
      </c>
      <c r="U474" s="84"/>
    </row>
    <row r="475" spans="1:21" x14ac:dyDescent="0.3">
      <c r="A475" s="69" t="s">
        <v>2804</v>
      </c>
      <c r="B475" s="69"/>
      <c r="C475" t="s">
        <v>4737</v>
      </c>
      <c r="G475" t="s">
        <v>2804</v>
      </c>
      <c r="H475" t="s">
        <v>2804</v>
      </c>
      <c r="I475" s="84">
        <v>1</v>
      </c>
      <c r="U475" s="84"/>
    </row>
    <row r="476" spans="1:21" x14ac:dyDescent="0.3">
      <c r="A476" s="69" t="s">
        <v>2807</v>
      </c>
      <c r="B476" s="69"/>
      <c r="C476" t="s">
        <v>4736</v>
      </c>
      <c r="G476" t="s">
        <v>2807</v>
      </c>
      <c r="H476" t="s">
        <v>2807</v>
      </c>
      <c r="I476" s="84">
        <v>1</v>
      </c>
      <c r="U476" s="84"/>
    </row>
    <row r="477" spans="1:21" x14ac:dyDescent="0.3">
      <c r="A477" s="69" t="s">
        <v>2811</v>
      </c>
      <c r="B477" s="69"/>
      <c r="C477" t="s">
        <v>4734</v>
      </c>
      <c r="G477" t="s">
        <v>2811</v>
      </c>
      <c r="H477" t="s">
        <v>2811</v>
      </c>
      <c r="I477" s="84">
        <v>1</v>
      </c>
      <c r="U477" s="84"/>
    </row>
    <row r="478" spans="1:21" x14ac:dyDescent="0.3">
      <c r="A478" s="69" t="s">
        <v>2814</v>
      </c>
      <c r="B478" s="69"/>
      <c r="C478" t="s">
        <v>4733</v>
      </c>
      <c r="G478" t="s">
        <v>2814</v>
      </c>
      <c r="H478" t="s">
        <v>2814</v>
      </c>
      <c r="I478" s="84">
        <v>1</v>
      </c>
      <c r="U478" s="84"/>
    </row>
    <row r="479" spans="1:21" x14ac:dyDescent="0.3">
      <c r="A479" s="69" t="s">
        <v>2701</v>
      </c>
      <c r="B479" s="69"/>
      <c r="C479" t="s">
        <v>4732</v>
      </c>
      <c r="G479" t="s">
        <v>2701</v>
      </c>
      <c r="H479" t="s">
        <v>3470</v>
      </c>
      <c r="I479" s="84">
        <v>0.97838063800882313</v>
      </c>
      <c r="U479" s="84"/>
    </row>
    <row r="480" spans="1:21" x14ac:dyDescent="0.3">
      <c r="A480" s="69" t="s">
        <v>2820</v>
      </c>
      <c r="B480" s="69"/>
      <c r="C480" t="s">
        <v>4731</v>
      </c>
      <c r="G480" t="s">
        <v>2820</v>
      </c>
      <c r="H480" t="s">
        <v>2821</v>
      </c>
      <c r="I480" s="84">
        <v>1</v>
      </c>
      <c r="U480" s="84"/>
    </row>
    <row r="481" spans="1:21" x14ac:dyDescent="0.3">
      <c r="A481" s="69" t="s">
        <v>2825</v>
      </c>
      <c r="B481" s="69"/>
      <c r="C481" t="s">
        <v>4730</v>
      </c>
      <c r="G481" t="s">
        <v>2825</v>
      </c>
      <c r="H481" t="s">
        <v>2826</v>
      </c>
      <c r="I481" s="84">
        <v>1</v>
      </c>
      <c r="U481" s="84"/>
    </row>
    <row r="482" spans="1:21" x14ac:dyDescent="0.3">
      <c r="A482" s="69" t="s">
        <v>2830</v>
      </c>
      <c r="B482" s="69"/>
      <c r="C482" t="s">
        <v>2171</v>
      </c>
      <c r="G482" t="s">
        <v>2830</v>
      </c>
      <c r="H482" t="s">
        <v>2831</v>
      </c>
      <c r="I482" s="84">
        <v>1</v>
      </c>
      <c r="U482" s="84"/>
    </row>
    <row r="483" spans="1:21" x14ac:dyDescent="0.3">
      <c r="A483" s="69" t="s">
        <v>2835</v>
      </c>
      <c r="B483" s="69"/>
      <c r="C483" t="s">
        <v>3337</v>
      </c>
      <c r="G483" t="s">
        <v>2835</v>
      </c>
      <c r="H483" t="s">
        <v>2836</v>
      </c>
      <c r="I483" s="84">
        <v>1</v>
      </c>
      <c r="U483" s="84"/>
    </row>
    <row r="484" spans="1:21" x14ac:dyDescent="0.3">
      <c r="A484" s="69" t="s">
        <v>2839</v>
      </c>
      <c r="B484" s="69"/>
      <c r="C484" t="s">
        <v>4729</v>
      </c>
      <c r="G484" t="s">
        <v>2839</v>
      </c>
      <c r="H484" t="s">
        <v>3495</v>
      </c>
      <c r="I484" s="84">
        <v>0.54035087719298247</v>
      </c>
      <c r="U484" s="84"/>
    </row>
    <row r="485" spans="1:21" x14ac:dyDescent="0.3">
      <c r="A485" s="69" t="s">
        <v>2843</v>
      </c>
      <c r="B485" s="69"/>
      <c r="C485" t="s">
        <v>4728</v>
      </c>
      <c r="G485" t="s">
        <v>2843</v>
      </c>
      <c r="H485" t="s">
        <v>2843</v>
      </c>
      <c r="I485" s="84">
        <v>1</v>
      </c>
      <c r="U485" s="84"/>
    </row>
    <row r="486" spans="1:21" x14ac:dyDescent="0.3">
      <c r="A486" s="69" t="s">
        <v>2847</v>
      </c>
      <c r="B486" s="69"/>
      <c r="C486" t="s">
        <v>4727</v>
      </c>
      <c r="G486" t="s">
        <v>2847</v>
      </c>
      <c r="H486" t="s">
        <v>2847</v>
      </c>
      <c r="I486" s="84">
        <v>1</v>
      </c>
      <c r="U486" s="84"/>
    </row>
    <row r="487" spans="1:21" x14ac:dyDescent="0.3">
      <c r="A487" s="69" t="s">
        <v>2850</v>
      </c>
      <c r="B487" s="69"/>
      <c r="C487" t="s">
        <v>4726</v>
      </c>
      <c r="G487" t="s">
        <v>2850</v>
      </c>
      <c r="H487" t="s">
        <v>2850</v>
      </c>
      <c r="I487" s="84">
        <v>1</v>
      </c>
      <c r="U487" s="84"/>
    </row>
    <row r="488" spans="1:21" x14ac:dyDescent="0.3">
      <c r="A488" s="69" t="s">
        <v>2853</v>
      </c>
      <c r="B488" s="69"/>
      <c r="C488" t="s">
        <v>134</v>
      </c>
      <c r="G488" t="s">
        <v>2853</v>
      </c>
      <c r="H488" t="s">
        <v>2853</v>
      </c>
      <c r="I488" s="84">
        <v>1</v>
      </c>
      <c r="U488" s="84"/>
    </row>
    <row r="489" spans="1:21" x14ac:dyDescent="0.3">
      <c r="A489" s="69" t="s">
        <v>2856</v>
      </c>
      <c r="B489" s="69"/>
      <c r="C489" t="s">
        <v>4725</v>
      </c>
      <c r="G489" t="s">
        <v>2856</v>
      </c>
      <c r="H489" t="s">
        <v>4589</v>
      </c>
      <c r="I489" s="84">
        <v>0.89869239249544375</v>
      </c>
      <c r="U489" s="84"/>
    </row>
    <row r="490" spans="1:21" x14ac:dyDescent="0.3">
      <c r="A490" s="69" t="s">
        <v>2862</v>
      </c>
      <c r="B490" s="69"/>
      <c r="C490" t="s">
        <v>172</v>
      </c>
      <c r="G490" t="s">
        <v>2862</v>
      </c>
      <c r="H490" t="s">
        <v>4744</v>
      </c>
      <c r="I490" s="84">
        <v>0.881111143881671</v>
      </c>
      <c r="U490" s="84"/>
    </row>
    <row r="491" spans="1:21" x14ac:dyDescent="0.3">
      <c r="A491" s="69" t="s">
        <v>2866</v>
      </c>
      <c r="B491" s="69"/>
      <c r="C491" t="s">
        <v>4724</v>
      </c>
      <c r="G491" t="s">
        <v>2866</v>
      </c>
      <c r="H491" t="s">
        <v>4453</v>
      </c>
      <c r="I491" s="84">
        <v>0.53666666666666674</v>
      </c>
      <c r="U491" s="84"/>
    </row>
    <row r="492" spans="1:21" x14ac:dyDescent="0.3">
      <c r="A492" s="69" t="s">
        <v>2870</v>
      </c>
      <c r="B492" s="69"/>
      <c r="C492" t="s">
        <v>4723</v>
      </c>
      <c r="G492" t="s">
        <v>2870</v>
      </c>
      <c r="H492" t="s">
        <v>4815</v>
      </c>
      <c r="I492" s="84">
        <v>0.76595886468528995</v>
      </c>
      <c r="U492" s="84"/>
    </row>
    <row r="493" spans="1:21" x14ac:dyDescent="0.3">
      <c r="A493" s="69" t="s">
        <v>2338</v>
      </c>
      <c r="B493" s="69"/>
      <c r="C493" t="s">
        <v>2054</v>
      </c>
      <c r="G493" t="s">
        <v>2338</v>
      </c>
      <c r="H493" t="s">
        <v>2338</v>
      </c>
      <c r="I493" s="84">
        <v>1</v>
      </c>
      <c r="U493" s="84"/>
    </row>
    <row r="494" spans="1:21" x14ac:dyDescent="0.3">
      <c r="A494" s="69" t="s">
        <v>2877</v>
      </c>
      <c r="B494" s="69"/>
      <c r="C494" t="s">
        <v>4722</v>
      </c>
      <c r="G494" t="s">
        <v>2877</v>
      </c>
      <c r="H494" t="s">
        <v>2877</v>
      </c>
      <c r="I494" s="84">
        <v>1</v>
      </c>
      <c r="U494" s="84"/>
    </row>
    <row r="495" spans="1:21" x14ac:dyDescent="0.3">
      <c r="A495" s="69" t="s">
        <v>2880</v>
      </c>
      <c r="B495" s="69"/>
      <c r="C495" t="s">
        <v>4721</v>
      </c>
      <c r="G495" t="s">
        <v>2880</v>
      </c>
      <c r="H495" t="s">
        <v>2880</v>
      </c>
      <c r="I495" s="84">
        <v>1</v>
      </c>
      <c r="U495" s="84"/>
    </row>
    <row r="496" spans="1:21" x14ac:dyDescent="0.3">
      <c r="A496" s="69" t="s">
        <v>2885</v>
      </c>
      <c r="B496" s="69"/>
      <c r="C496" t="s">
        <v>407</v>
      </c>
      <c r="G496" t="s">
        <v>2885</v>
      </c>
      <c r="H496" t="s">
        <v>3875</v>
      </c>
      <c r="I496" s="84">
        <v>0.55040277852785047</v>
      </c>
      <c r="U496" s="84"/>
    </row>
    <row r="497" spans="1:21" x14ac:dyDescent="0.3">
      <c r="A497" s="69" t="s">
        <v>2889</v>
      </c>
      <c r="B497" s="69"/>
      <c r="C497" t="s">
        <v>4720</v>
      </c>
      <c r="G497" t="s">
        <v>2889</v>
      </c>
      <c r="H497" t="s">
        <v>4650</v>
      </c>
      <c r="I497" s="84">
        <v>0.5723076923076923</v>
      </c>
      <c r="U497" s="84"/>
    </row>
    <row r="498" spans="1:21" x14ac:dyDescent="0.3">
      <c r="A498" s="69" t="s">
        <v>2894</v>
      </c>
      <c r="B498" s="69"/>
      <c r="C498" t="s">
        <v>4719</v>
      </c>
      <c r="G498" t="s">
        <v>2894</v>
      </c>
      <c r="H498" t="s">
        <v>4512</v>
      </c>
      <c r="I498" s="84">
        <v>0.87798820518526766</v>
      </c>
      <c r="U498" s="84"/>
    </row>
    <row r="499" spans="1:21" x14ac:dyDescent="0.3">
      <c r="A499" s="69" t="s">
        <v>2898</v>
      </c>
      <c r="B499" s="69"/>
      <c r="C499" t="s">
        <v>4718</v>
      </c>
      <c r="G499" t="s">
        <v>2898</v>
      </c>
      <c r="H499" t="s">
        <v>4209</v>
      </c>
      <c r="I499" s="84">
        <v>0.94444444444444442</v>
      </c>
      <c r="U499" s="84"/>
    </row>
    <row r="500" spans="1:21" x14ac:dyDescent="0.3">
      <c r="A500" s="69" t="s">
        <v>2902</v>
      </c>
      <c r="B500" s="69"/>
      <c r="C500" t="s">
        <v>4717</v>
      </c>
      <c r="G500" t="s">
        <v>2902</v>
      </c>
      <c r="H500" t="s">
        <v>3701</v>
      </c>
      <c r="I500" s="84">
        <v>0.51445893506641927</v>
      </c>
      <c r="U500" s="84"/>
    </row>
    <row r="501" spans="1:21" x14ac:dyDescent="0.3">
      <c r="A501" s="69" t="s">
        <v>2871</v>
      </c>
      <c r="B501" s="69"/>
      <c r="C501" t="s">
        <v>1235</v>
      </c>
      <c r="G501" t="s">
        <v>2871</v>
      </c>
      <c r="H501" t="s">
        <v>2871</v>
      </c>
      <c r="I501" s="84">
        <v>1</v>
      </c>
      <c r="U501" s="84"/>
    </row>
    <row r="502" spans="1:21" x14ac:dyDescent="0.3">
      <c r="A502" s="69" t="s">
        <v>2909</v>
      </c>
      <c r="B502" s="69"/>
      <c r="C502" t="s">
        <v>4716</v>
      </c>
      <c r="G502" t="s">
        <v>2909</v>
      </c>
      <c r="H502" t="s">
        <v>2909</v>
      </c>
      <c r="I502" s="84">
        <v>1</v>
      </c>
      <c r="U502" s="84"/>
    </row>
    <row r="503" spans="1:21" x14ac:dyDescent="0.3">
      <c r="A503" s="69" t="s">
        <v>2914</v>
      </c>
      <c r="B503" s="69"/>
      <c r="C503" t="s">
        <v>4735</v>
      </c>
      <c r="G503" t="s">
        <v>2914</v>
      </c>
      <c r="H503" t="s">
        <v>2914</v>
      </c>
      <c r="I503" s="84">
        <v>1</v>
      </c>
      <c r="U503" s="84"/>
    </row>
    <row r="504" spans="1:21" x14ac:dyDescent="0.3">
      <c r="A504" s="69" t="s">
        <v>2918</v>
      </c>
      <c r="B504" s="69"/>
      <c r="C504" t="s">
        <v>4743</v>
      </c>
      <c r="G504" t="s">
        <v>2918</v>
      </c>
      <c r="H504" t="s">
        <v>2918</v>
      </c>
      <c r="I504" s="84">
        <v>1</v>
      </c>
      <c r="U504" s="84"/>
    </row>
    <row r="505" spans="1:21" x14ac:dyDescent="0.3">
      <c r="A505" s="69" t="s">
        <v>2921</v>
      </c>
      <c r="B505" s="69"/>
      <c r="C505" t="s">
        <v>2429</v>
      </c>
      <c r="G505" t="s">
        <v>2921</v>
      </c>
      <c r="H505" t="s">
        <v>2122</v>
      </c>
      <c r="I505" s="84">
        <v>0.54133333333333333</v>
      </c>
      <c r="U505" s="84"/>
    </row>
    <row r="506" spans="1:21" x14ac:dyDescent="0.3">
      <c r="A506" s="69" t="s">
        <v>2925</v>
      </c>
      <c r="B506" s="69"/>
      <c r="C506" t="s">
        <v>4715</v>
      </c>
      <c r="G506" t="s">
        <v>2925</v>
      </c>
      <c r="H506" t="s">
        <v>4701</v>
      </c>
      <c r="I506" s="84">
        <v>0.54035087719298247</v>
      </c>
      <c r="U506" s="84"/>
    </row>
    <row r="507" spans="1:21" x14ac:dyDescent="0.3">
      <c r="A507" s="69" t="s">
        <v>2929</v>
      </c>
      <c r="B507" s="69"/>
      <c r="C507" t="s">
        <v>4714</v>
      </c>
      <c r="G507" t="s">
        <v>2929</v>
      </c>
      <c r="H507" t="s">
        <v>4135</v>
      </c>
      <c r="I507" s="84">
        <v>0.52987012987012982</v>
      </c>
      <c r="U507" s="84"/>
    </row>
    <row r="508" spans="1:21" x14ac:dyDescent="0.3">
      <c r="A508" s="69" t="s">
        <v>2933</v>
      </c>
      <c r="B508" s="69"/>
      <c r="C508" t="s">
        <v>4713</v>
      </c>
      <c r="G508" t="s">
        <v>2933</v>
      </c>
      <c r="H508" t="s">
        <v>2933</v>
      </c>
      <c r="I508" s="84">
        <v>1</v>
      </c>
      <c r="U508" s="84"/>
    </row>
    <row r="509" spans="1:21" x14ac:dyDescent="0.3">
      <c r="A509" s="69" t="s">
        <v>2938</v>
      </c>
      <c r="B509" s="69"/>
      <c r="C509" t="s">
        <v>4712</v>
      </c>
      <c r="G509" t="s">
        <v>2938</v>
      </c>
      <c r="H509" t="s">
        <v>2938</v>
      </c>
      <c r="I509" s="84">
        <v>1</v>
      </c>
      <c r="U509" s="84"/>
    </row>
    <row r="510" spans="1:21" x14ac:dyDescent="0.3">
      <c r="A510" s="69" t="s">
        <v>2943</v>
      </c>
      <c r="B510" s="69"/>
      <c r="C510" t="s">
        <v>4711</v>
      </c>
      <c r="G510" t="s">
        <v>2943</v>
      </c>
      <c r="H510" t="s">
        <v>4169</v>
      </c>
      <c r="I510" s="84">
        <v>0.51640211640211642</v>
      </c>
      <c r="U510" s="84"/>
    </row>
    <row r="511" spans="1:21" x14ac:dyDescent="0.3">
      <c r="A511" s="69" t="s">
        <v>2947</v>
      </c>
      <c r="B511" s="69"/>
      <c r="C511" t="s">
        <v>4710</v>
      </c>
      <c r="G511" t="s">
        <v>2947</v>
      </c>
      <c r="H511" t="s">
        <v>2948</v>
      </c>
      <c r="I511" s="84">
        <v>1</v>
      </c>
      <c r="U511" s="84"/>
    </row>
    <row r="512" spans="1:21" x14ac:dyDescent="0.3">
      <c r="A512" s="69" t="s">
        <v>2952</v>
      </c>
      <c r="B512" s="69"/>
      <c r="C512" t="s">
        <v>2338</v>
      </c>
      <c r="G512" t="s">
        <v>2952</v>
      </c>
      <c r="H512" t="s">
        <v>4624</v>
      </c>
      <c r="I512" s="84">
        <v>0.5723076923076923</v>
      </c>
      <c r="U512" s="84"/>
    </row>
    <row r="513" spans="1:21" x14ac:dyDescent="0.3">
      <c r="A513" s="69" t="s">
        <v>2956</v>
      </c>
      <c r="B513" s="69"/>
      <c r="C513" t="s">
        <v>2337</v>
      </c>
      <c r="G513" t="s">
        <v>2956</v>
      </c>
      <c r="H513" t="s">
        <v>92</v>
      </c>
      <c r="I513" s="84">
        <v>0.5438606263409046</v>
      </c>
      <c r="U513" s="84"/>
    </row>
    <row r="514" spans="1:21" x14ac:dyDescent="0.3">
      <c r="A514" s="69" t="s">
        <v>2959</v>
      </c>
      <c r="B514" s="69"/>
      <c r="C514" t="s">
        <v>4708</v>
      </c>
      <c r="G514" t="s">
        <v>2959</v>
      </c>
      <c r="H514" t="s">
        <v>2959</v>
      </c>
      <c r="I514" s="84">
        <v>1</v>
      </c>
      <c r="U514" s="84"/>
    </row>
    <row r="515" spans="1:21" x14ac:dyDescent="0.3">
      <c r="A515" s="69" t="s">
        <v>2962</v>
      </c>
      <c r="B515" s="69"/>
      <c r="C515" t="s">
        <v>4709</v>
      </c>
      <c r="G515" t="s">
        <v>2962</v>
      </c>
      <c r="H515" t="s">
        <v>2962</v>
      </c>
      <c r="I515" s="84">
        <v>1</v>
      </c>
      <c r="U515" s="84"/>
    </row>
    <row r="516" spans="1:21" x14ac:dyDescent="0.3">
      <c r="A516" s="69" t="s">
        <v>571</v>
      </c>
      <c r="B516" s="69"/>
      <c r="C516" t="s">
        <v>4706</v>
      </c>
      <c r="G516" t="s">
        <v>571</v>
      </c>
      <c r="H516" t="s">
        <v>571</v>
      </c>
      <c r="I516" s="84">
        <v>1</v>
      </c>
      <c r="U516" s="84"/>
    </row>
    <row r="517" spans="1:21" x14ac:dyDescent="0.3">
      <c r="A517" s="69" t="s">
        <v>2969</v>
      </c>
      <c r="B517" s="69"/>
      <c r="C517" t="s">
        <v>4704</v>
      </c>
      <c r="G517" t="s">
        <v>2969</v>
      </c>
      <c r="H517" t="s">
        <v>2969</v>
      </c>
      <c r="I517" s="84">
        <v>1</v>
      </c>
      <c r="U517" s="84"/>
    </row>
    <row r="518" spans="1:21" x14ac:dyDescent="0.3">
      <c r="A518" s="69" t="s">
        <v>2974</v>
      </c>
      <c r="B518" s="69"/>
      <c r="C518" t="s">
        <v>4703</v>
      </c>
      <c r="G518" t="s">
        <v>2974</v>
      </c>
      <c r="H518" t="s">
        <v>3802</v>
      </c>
      <c r="I518" s="84">
        <v>0.64763261567983255</v>
      </c>
      <c r="U518" s="84"/>
    </row>
    <row r="519" spans="1:21" x14ac:dyDescent="0.3">
      <c r="A519" s="69" t="s">
        <v>2979</v>
      </c>
      <c r="B519" s="69"/>
      <c r="C519" t="s">
        <v>4702</v>
      </c>
      <c r="G519" t="s">
        <v>2979</v>
      </c>
      <c r="I519" s="84">
        <v>0</v>
      </c>
      <c r="U519" s="84"/>
    </row>
    <row r="520" spans="1:21" x14ac:dyDescent="0.3">
      <c r="A520" s="69" t="s">
        <v>2982</v>
      </c>
      <c r="B520" s="69"/>
      <c r="C520" t="s">
        <v>115</v>
      </c>
      <c r="G520" t="s">
        <v>2982</v>
      </c>
      <c r="H520" t="s">
        <v>3493</v>
      </c>
      <c r="I520" s="84">
        <v>0.52987012987012982</v>
      </c>
      <c r="U520" s="84"/>
    </row>
    <row r="521" spans="1:21" x14ac:dyDescent="0.3">
      <c r="A521" s="69" t="s">
        <v>2984</v>
      </c>
      <c r="B521" s="69"/>
      <c r="C521" t="s">
        <v>399</v>
      </c>
      <c r="G521" t="s">
        <v>2984</v>
      </c>
      <c r="H521" t="s">
        <v>4217</v>
      </c>
      <c r="I521" s="84">
        <v>0.56849816849816848</v>
      </c>
      <c r="U521" s="84"/>
    </row>
    <row r="522" spans="1:21" x14ac:dyDescent="0.3">
      <c r="A522" s="69" t="s">
        <v>2987</v>
      </c>
      <c r="B522" s="69"/>
      <c r="C522" t="s">
        <v>595</v>
      </c>
      <c r="G522" t="s">
        <v>2987</v>
      </c>
      <c r="H522" t="s">
        <v>2987</v>
      </c>
      <c r="I522" s="84">
        <v>1</v>
      </c>
      <c r="U522" s="84"/>
    </row>
    <row r="523" spans="1:21" x14ac:dyDescent="0.3">
      <c r="A523" s="69" t="s">
        <v>2990</v>
      </c>
      <c r="B523" s="69"/>
      <c r="C523" t="s">
        <v>449</v>
      </c>
      <c r="G523" t="s">
        <v>2990</v>
      </c>
      <c r="H523" t="s">
        <v>4995</v>
      </c>
      <c r="I523" s="84">
        <v>0.93013159533423029</v>
      </c>
      <c r="U523" s="84"/>
    </row>
    <row r="524" spans="1:21" x14ac:dyDescent="0.3">
      <c r="A524" s="69" t="s">
        <v>2994</v>
      </c>
      <c r="B524" s="69"/>
      <c r="C524" t="s">
        <v>4701</v>
      </c>
      <c r="G524" t="s">
        <v>2994</v>
      </c>
      <c r="H524" t="s">
        <v>5001</v>
      </c>
      <c r="I524" s="84">
        <v>0.5403038789735648</v>
      </c>
      <c r="U524" s="84"/>
    </row>
    <row r="525" spans="1:21" x14ac:dyDescent="0.3">
      <c r="A525" s="69" t="s">
        <v>2998</v>
      </c>
      <c r="B525" s="69"/>
      <c r="C525" t="s">
        <v>4699</v>
      </c>
      <c r="G525" t="s">
        <v>2998</v>
      </c>
      <c r="H525" t="s">
        <v>4736</v>
      </c>
      <c r="I525" s="84">
        <v>0.53136052470734385</v>
      </c>
      <c r="U525" s="84"/>
    </row>
    <row r="526" spans="1:21" x14ac:dyDescent="0.3">
      <c r="A526" s="69" t="s">
        <v>3001</v>
      </c>
      <c r="B526" s="69"/>
      <c r="C526" t="s">
        <v>4698</v>
      </c>
      <c r="G526" t="s">
        <v>3001</v>
      </c>
      <c r="H526" t="s">
        <v>3875</v>
      </c>
      <c r="I526" s="84">
        <v>0.55040277852785047</v>
      </c>
      <c r="U526" s="84"/>
    </row>
    <row r="527" spans="1:21" x14ac:dyDescent="0.3">
      <c r="A527" s="69" t="s">
        <v>3005</v>
      </c>
      <c r="B527" s="69"/>
      <c r="C527" t="s">
        <v>4697</v>
      </c>
      <c r="G527" t="s">
        <v>3005</v>
      </c>
      <c r="H527" t="s">
        <v>3501</v>
      </c>
      <c r="I527" s="84">
        <v>0.98654708520179368</v>
      </c>
      <c r="U527" s="84"/>
    </row>
    <row r="528" spans="1:21" x14ac:dyDescent="0.3">
      <c r="A528" s="69" t="s">
        <v>3010</v>
      </c>
      <c r="B528" s="69"/>
      <c r="C528" t="s">
        <v>4696</v>
      </c>
      <c r="G528" t="s">
        <v>3010</v>
      </c>
      <c r="H528" t="s">
        <v>4545</v>
      </c>
      <c r="I528" s="84">
        <v>0.81515503867636652</v>
      </c>
      <c r="U528" s="84"/>
    </row>
    <row r="529" spans="1:21" x14ac:dyDescent="0.3">
      <c r="A529" s="69" t="s">
        <v>3015</v>
      </c>
      <c r="B529" s="69"/>
      <c r="C529" t="s">
        <v>4695</v>
      </c>
      <c r="G529" t="s">
        <v>3015</v>
      </c>
      <c r="H529" t="s">
        <v>3015</v>
      </c>
      <c r="I529" s="84">
        <v>1</v>
      </c>
      <c r="U529" s="84"/>
    </row>
    <row r="530" spans="1:21" x14ac:dyDescent="0.3">
      <c r="A530" s="69" t="s">
        <v>3019</v>
      </c>
      <c r="B530" s="69"/>
      <c r="C530" t="s">
        <v>4692</v>
      </c>
      <c r="G530" t="s">
        <v>3019</v>
      </c>
      <c r="H530" t="s">
        <v>2204</v>
      </c>
      <c r="I530" s="84">
        <v>0.49192728261057833</v>
      </c>
      <c r="U530" s="84"/>
    </row>
    <row r="531" spans="1:21" x14ac:dyDescent="0.3">
      <c r="A531" s="69" t="s">
        <v>831</v>
      </c>
      <c r="B531" s="69"/>
      <c r="C531" t="s">
        <v>4691</v>
      </c>
      <c r="G531" t="s">
        <v>831</v>
      </c>
      <c r="H531" t="s">
        <v>4695</v>
      </c>
      <c r="I531" s="84">
        <v>0.95412844036697253</v>
      </c>
      <c r="U531" s="84"/>
    </row>
    <row r="532" spans="1:21" x14ac:dyDescent="0.3">
      <c r="A532" s="69" t="s">
        <v>3024</v>
      </c>
      <c r="B532" s="69"/>
      <c r="C532" t="s">
        <v>4690</v>
      </c>
      <c r="G532" t="s">
        <v>3024</v>
      </c>
      <c r="H532" t="s">
        <v>3024</v>
      </c>
      <c r="I532" s="84">
        <v>1</v>
      </c>
      <c r="U532" s="84"/>
    </row>
    <row r="533" spans="1:21" x14ac:dyDescent="0.3">
      <c r="A533" s="69" t="s">
        <v>3028</v>
      </c>
      <c r="B533" s="69"/>
      <c r="C533" t="s">
        <v>4689</v>
      </c>
      <c r="G533" t="s">
        <v>3028</v>
      </c>
      <c r="H533" t="s">
        <v>5101</v>
      </c>
      <c r="I533" s="84">
        <v>0.53666666666666674</v>
      </c>
      <c r="U533" s="84"/>
    </row>
    <row r="534" spans="1:21" x14ac:dyDescent="0.3">
      <c r="A534" s="69" t="s">
        <v>3032</v>
      </c>
      <c r="B534" s="69"/>
      <c r="C534" t="s">
        <v>4688</v>
      </c>
      <c r="G534" t="s">
        <v>3032</v>
      </c>
      <c r="H534" t="s">
        <v>3579</v>
      </c>
      <c r="I534" s="84">
        <v>0.97166565412854089</v>
      </c>
      <c r="U534" s="84"/>
    </row>
    <row r="535" spans="1:21" x14ac:dyDescent="0.3">
      <c r="A535" s="69" t="s">
        <v>3036</v>
      </c>
      <c r="B535" s="69"/>
      <c r="C535" t="s">
        <v>4694</v>
      </c>
      <c r="G535" t="s">
        <v>3036</v>
      </c>
      <c r="H535" t="s">
        <v>3562</v>
      </c>
      <c r="I535" s="84">
        <v>0.52206213909906551</v>
      </c>
      <c r="U535" s="84"/>
    </row>
    <row r="536" spans="1:21" x14ac:dyDescent="0.3">
      <c r="A536" s="69" t="s">
        <v>3038</v>
      </c>
      <c r="B536" s="69"/>
      <c r="C536" t="s">
        <v>4700</v>
      </c>
      <c r="G536" t="s">
        <v>3038</v>
      </c>
      <c r="H536" t="s">
        <v>3039</v>
      </c>
      <c r="I536" s="84">
        <v>0.96250000000000002</v>
      </c>
      <c r="U536" s="84"/>
    </row>
    <row r="537" spans="1:21" x14ac:dyDescent="0.3">
      <c r="A537" s="69" t="s">
        <v>205</v>
      </c>
      <c r="B537" s="69"/>
      <c r="C537" t="s">
        <v>4687</v>
      </c>
      <c r="G537" t="s">
        <v>205</v>
      </c>
      <c r="H537" t="s">
        <v>205</v>
      </c>
      <c r="I537" s="84">
        <v>1</v>
      </c>
      <c r="U537" s="84"/>
    </row>
    <row r="538" spans="1:21" x14ac:dyDescent="0.3">
      <c r="A538" s="69" t="s">
        <v>3046</v>
      </c>
      <c r="B538" s="69"/>
      <c r="C538" t="s">
        <v>4686</v>
      </c>
      <c r="G538" t="s">
        <v>3046</v>
      </c>
      <c r="H538" t="s">
        <v>3046</v>
      </c>
      <c r="I538" s="84">
        <v>1</v>
      </c>
      <c r="U538" s="84"/>
    </row>
    <row r="539" spans="1:21" x14ac:dyDescent="0.3">
      <c r="A539" s="69" t="s">
        <v>3049</v>
      </c>
      <c r="B539" s="69"/>
      <c r="C539" t="s">
        <v>4685</v>
      </c>
      <c r="G539" t="s">
        <v>3049</v>
      </c>
      <c r="H539" t="s">
        <v>3049</v>
      </c>
      <c r="I539" s="84">
        <v>1</v>
      </c>
      <c r="U539" s="84"/>
    </row>
    <row r="540" spans="1:21" x14ac:dyDescent="0.3">
      <c r="A540" s="69" t="s">
        <v>3053</v>
      </c>
      <c r="B540" s="69"/>
      <c r="C540" t="s">
        <v>4684</v>
      </c>
      <c r="G540" t="s">
        <v>3053</v>
      </c>
      <c r="H540" t="s">
        <v>4834</v>
      </c>
      <c r="I540" s="84">
        <v>0.51140091760474782</v>
      </c>
      <c r="U540" s="84"/>
    </row>
    <row r="541" spans="1:21" x14ac:dyDescent="0.3">
      <c r="A541" s="69" t="s">
        <v>3057</v>
      </c>
      <c r="B541" s="69"/>
      <c r="C541" t="s">
        <v>4683</v>
      </c>
      <c r="G541" t="s">
        <v>3057</v>
      </c>
      <c r="H541" t="s">
        <v>3057</v>
      </c>
      <c r="I541" s="84">
        <v>1</v>
      </c>
      <c r="U541" s="84"/>
    </row>
    <row r="542" spans="1:21" x14ac:dyDescent="0.3">
      <c r="A542" s="69" t="s">
        <v>3062</v>
      </c>
      <c r="B542" s="69"/>
      <c r="C542" t="s">
        <v>4682</v>
      </c>
      <c r="G542" t="s">
        <v>3062</v>
      </c>
      <c r="H542" t="s">
        <v>3062</v>
      </c>
      <c r="I542" s="84">
        <v>1</v>
      </c>
      <c r="U542" s="84"/>
    </row>
    <row r="543" spans="1:21" x14ac:dyDescent="0.3">
      <c r="A543" s="69" t="s">
        <v>3065</v>
      </c>
      <c r="B543" s="69"/>
      <c r="C543" t="s">
        <v>4681</v>
      </c>
      <c r="G543" t="s">
        <v>3065</v>
      </c>
      <c r="H543" t="s">
        <v>4255</v>
      </c>
      <c r="I543" s="84">
        <v>0.49623188405797103</v>
      </c>
      <c r="U543" s="84"/>
    </row>
    <row r="544" spans="1:21" x14ac:dyDescent="0.3">
      <c r="A544" s="69" t="s">
        <v>3070</v>
      </c>
      <c r="B544" s="69"/>
      <c r="C544" t="s">
        <v>4680</v>
      </c>
      <c r="G544" t="s">
        <v>3070</v>
      </c>
      <c r="H544" t="s">
        <v>3070</v>
      </c>
      <c r="I544" s="84">
        <v>1</v>
      </c>
      <c r="U544" s="84"/>
    </row>
    <row r="545" spans="1:21" x14ac:dyDescent="0.3">
      <c r="A545" s="69" t="s">
        <v>3074</v>
      </c>
      <c r="B545" s="69"/>
      <c r="C545" t="s">
        <v>4679</v>
      </c>
      <c r="G545" t="s">
        <v>3074</v>
      </c>
      <c r="H545" t="s">
        <v>3074</v>
      </c>
      <c r="I545" s="84">
        <v>1</v>
      </c>
      <c r="U545" s="84"/>
    </row>
    <row r="546" spans="1:21" x14ac:dyDescent="0.3">
      <c r="A546" s="69" t="s">
        <v>3079</v>
      </c>
      <c r="B546" s="69"/>
      <c r="C546" t="s">
        <v>4678</v>
      </c>
      <c r="G546" t="s">
        <v>3079</v>
      </c>
      <c r="H546" t="s">
        <v>3079</v>
      </c>
      <c r="I546" s="84">
        <v>1</v>
      </c>
      <c r="U546" s="84"/>
    </row>
    <row r="547" spans="1:21" x14ac:dyDescent="0.3">
      <c r="A547" s="69" t="s">
        <v>3083</v>
      </c>
      <c r="B547" s="69"/>
      <c r="C547" t="s">
        <v>4677</v>
      </c>
      <c r="G547" t="s">
        <v>3083</v>
      </c>
      <c r="H547" t="s">
        <v>3083</v>
      </c>
      <c r="I547" s="84">
        <v>1</v>
      </c>
      <c r="U547" s="84"/>
    </row>
    <row r="548" spans="1:21" x14ac:dyDescent="0.3">
      <c r="A548" s="69" t="s">
        <v>3086</v>
      </c>
      <c r="B548" s="69"/>
      <c r="C548" t="s">
        <v>4676</v>
      </c>
      <c r="G548" t="s">
        <v>3086</v>
      </c>
      <c r="H548" t="s">
        <v>5121</v>
      </c>
      <c r="I548" s="84">
        <v>0.88483095132443601</v>
      </c>
      <c r="U548" s="84"/>
    </row>
    <row r="549" spans="1:21" x14ac:dyDescent="0.3">
      <c r="A549" s="69" t="s">
        <v>3090</v>
      </c>
      <c r="B549" s="69"/>
      <c r="C549" t="s">
        <v>4675</v>
      </c>
      <c r="G549" t="s">
        <v>3090</v>
      </c>
      <c r="H549" t="s">
        <v>4807</v>
      </c>
      <c r="I549" s="84">
        <v>0.5723076923076923</v>
      </c>
      <c r="U549" s="84"/>
    </row>
    <row r="550" spans="1:21" x14ac:dyDescent="0.3">
      <c r="A550" s="69" t="s">
        <v>3095</v>
      </c>
      <c r="B550" s="69"/>
      <c r="C550" t="s">
        <v>4674</v>
      </c>
      <c r="G550" t="s">
        <v>3095</v>
      </c>
      <c r="H550" t="s">
        <v>3095</v>
      </c>
      <c r="I550" s="84">
        <v>1</v>
      </c>
      <c r="U550" s="84"/>
    </row>
    <row r="551" spans="1:21" x14ac:dyDescent="0.3">
      <c r="A551" s="69" t="s">
        <v>3099</v>
      </c>
      <c r="B551" s="69"/>
      <c r="C551" t="s">
        <v>4673</v>
      </c>
      <c r="G551" t="s">
        <v>3099</v>
      </c>
      <c r="H551" t="s">
        <v>3099</v>
      </c>
      <c r="I551" s="84">
        <v>1</v>
      </c>
      <c r="U551" s="84"/>
    </row>
    <row r="552" spans="1:21" x14ac:dyDescent="0.3">
      <c r="A552" s="69" t="s">
        <v>3104</v>
      </c>
      <c r="B552" s="69"/>
      <c r="C552" t="s">
        <v>4672</v>
      </c>
      <c r="G552" t="s">
        <v>3104</v>
      </c>
      <c r="H552" t="s">
        <v>3104</v>
      </c>
      <c r="I552" s="84">
        <v>1</v>
      </c>
      <c r="U552" s="84"/>
    </row>
    <row r="553" spans="1:21" x14ac:dyDescent="0.3">
      <c r="A553" s="69" t="s">
        <v>3108</v>
      </c>
      <c r="B553" s="69"/>
      <c r="C553" t="s">
        <v>4671</v>
      </c>
      <c r="G553" t="s">
        <v>3108</v>
      </c>
      <c r="H553" t="s">
        <v>3108</v>
      </c>
      <c r="I553" s="84">
        <v>1</v>
      </c>
      <c r="U553" s="84"/>
    </row>
    <row r="554" spans="1:21" x14ac:dyDescent="0.3">
      <c r="A554" s="69" t="s">
        <v>3112</v>
      </c>
      <c r="B554" s="69"/>
      <c r="C554" t="s">
        <v>4670</v>
      </c>
      <c r="G554" t="s">
        <v>3112</v>
      </c>
      <c r="H554" t="s">
        <v>3112</v>
      </c>
      <c r="I554" s="84">
        <v>1</v>
      </c>
      <c r="U554" s="84"/>
    </row>
    <row r="555" spans="1:21" x14ac:dyDescent="0.3">
      <c r="A555" s="69" t="s">
        <v>3116</v>
      </c>
      <c r="B555" s="69"/>
      <c r="C555" t="s">
        <v>4669</v>
      </c>
      <c r="G555" t="s">
        <v>3116</v>
      </c>
      <c r="H555" t="s">
        <v>3116</v>
      </c>
      <c r="I555" s="84">
        <v>1</v>
      </c>
      <c r="U555" s="84"/>
    </row>
    <row r="556" spans="1:21" x14ac:dyDescent="0.3">
      <c r="A556" s="69" t="s">
        <v>3118</v>
      </c>
      <c r="B556" s="69"/>
      <c r="C556" t="s">
        <v>4668</v>
      </c>
      <c r="G556" t="s">
        <v>3118</v>
      </c>
      <c r="H556" t="s">
        <v>3118</v>
      </c>
      <c r="I556" s="84">
        <v>1</v>
      </c>
      <c r="U556" s="84"/>
    </row>
    <row r="557" spans="1:21" x14ac:dyDescent="0.3">
      <c r="A557" s="69" t="s">
        <v>3121</v>
      </c>
      <c r="B557" s="69"/>
      <c r="C557" t="s">
        <v>4667</v>
      </c>
      <c r="G557" t="s">
        <v>3121</v>
      </c>
      <c r="H557" t="s">
        <v>3799</v>
      </c>
      <c r="I557" s="84">
        <v>0.98044692737430161</v>
      </c>
      <c r="U557" s="84"/>
    </row>
    <row r="558" spans="1:21" x14ac:dyDescent="0.3">
      <c r="A558" s="69" t="s">
        <v>3124</v>
      </c>
      <c r="B558" s="69"/>
      <c r="C558" t="s">
        <v>4666</v>
      </c>
      <c r="G558" t="s">
        <v>3124</v>
      </c>
      <c r="H558" t="s">
        <v>3124</v>
      </c>
      <c r="I558" s="84">
        <v>1</v>
      </c>
      <c r="U558" s="84"/>
    </row>
    <row r="559" spans="1:21" x14ac:dyDescent="0.3">
      <c r="A559" s="69" t="s">
        <v>3127</v>
      </c>
      <c r="B559" s="69"/>
      <c r="C559" t="s">
        <v>4665</v>
      </c>
      <c r="G559" t="s">
        <v>3127</v>
      </c>
      <c r="H559" t="s">
        <v>3127</v>
      </c>
      <c r="I559" s="84">
        <v>1</v>
      </c>
      <c r="U559" s="84"/>
    </row>
    <row r="560" spans="1:21" x14ac:dyDescent="0.3">
      <c r="A560" s="69" t="s">
        <v>3132</v>
      </c>
      <c r="B560" s="69"/>
      <c r="C560" t="s">
        <v>4663</v>
      </c>
      <c r="G560" t="s">
        <v>3132</v>
      </c>
      <c r="H560" t="s">
        <v>3132</v>
      </c>
      <c r="I560" s="84">
        <v>1</v>
      </c>
      <c r="U560" s="84"/>
    </row>
    <row r="561" spans="1:21" x14ac:dyDescent="0.3">
      <c r="A561" s="69" t="s">
        <v>3137</v>
      </c>
      <c r="B561" s="69"/>
      <c r="C561" t="s">
        <v>4664</v>
      </c>
      <c r="G561" t="s">
        <v>3137</v>
      </c>
      <c r="H561" t="s">
        <v>3137</v>
      </c>
      <c r="I561" s="84">
        <v>1</v>
      </c>
      <c r="U561" s="84"/>
    </row>
    <row r="562" spans="1:21" x14ac:dyDescent="0.3">
      <c r="A562" s="69" t="s">
        <v>3141</v>
      </c>
      <c r="B562" s="69"/>
      <c r="C562" t="s">
        <v>4662</v>
      </c>
      <c r="G562" t="s">
        <v>3141</v>
      </c>
      <c r="H562" t="s">
        <v>3141</v>
      </c>
      <c r="I562" s="84">
        <v>1</v>
      </c>
      <c r="U562" s="84"/>
    </row>
    <row r="563" spans="1:21" x14ac:dyDescent="0.3">
      <c r="A563" s="69" t="s">
        <v>3145</v>
      </c>
      <c r="B563" s="69"/>
      <c r="C563" t="s">
        <v>4661</v>
      </c>
      <c r="G563" t="s">
        <v>3145</v>
      </c>
      <c r="H563" t="s">
        <v>3145</v>
      </c>
      <c r="I563" s="84">
        <v>1</v>
      </c>
      <c r="U563" s="84"/>
    </row>
    <row r="564" spans="1:21" x14ac:dyDescent="0.3">
      <c r="A564" s="69" t="s">
        <v>3146</v>
      </c>
      <c r="B564" s="69"/>
      <c r="C564" t="s">
        <v>4660</v>
      </c>
      <c r="G564" t="s">
        <v>3146</v>
      </c>
      <c r="H564" t="s">
        <v>3118</v>
      </c>
      <c r="I564" s="84">
        <v>0.57651821862348185</v>
      </c>
      <c r="U564" s="84"/>
    </row>
    <row r="565" spans="1:21" x14ac:dyDescent="0.3">
      <c r="A565" s="69" t="s">
        <v>3147</v>
      </c>
      <c r="B565" s="69"/>
      <c r="C565" t="s">
        <v>4659</v>
      </c>
      <c r="G565" t="s">
        <v>3147</v>
      </c>
      <c r="H565" t="s">
        <v>3149</v>
      </c>
      <c r="I565" s="84">
        <v>0.98300970873786409</v>
      </c>
      <c r="U565" s="84"/>
    </row>
    <row r="566" spans="1:21" x14ac:dyDescent="0.3">
      <c r="A566" s="69" t="s">
        <v>3153</v>
      </c>
      <c r="B566" s="69"/>
      <c r="C566" t="s">
        <v>4658</v>
      </c>
      <c r="G566" t="s">
        <v>3153</v>
      </c>
      <c r="I566" s="84">
        <v>0</v>
      </c>
      <c r="U566" s="84"/>
    </row>
    <row r="567" spans="1:21" x14ac:dyDescent="0.3">
      <c r="A567" s="69" t="s">
        <v>3157</v>
      </c>
      <c r="B567" s="69"/>
      <c r="C567" t="s">
        <v>4657</v>
      </c>
      <c r="G567" t="s">
        <v>3157</v>
      </c>
      <c r="H567" t="s">
        <v>4743</v>
      </c>
      <c r="I567" s="84">
        <v>0.93925383392436157</v>
      </c>
      <c r="U567" s="84"/>
    </row>
    <row r="568" spans="1:21" x14ac:dyDescent="0.3">
      <c r="A568" s="69" t="s">
        <v>3161</v>
      </c>
      <c r="B568" s="69"/>
      <c r="C568" t="s">
        <v>4656</v>
      </c>
      <c r="G568" t="s">
        <v>3161</v>
      </c>
      <c r="H568" t="s">
        <v>4001</v>
      </c>
      <c r="I568" s="84">
        <v>0.51768271599923177</v>
      </c>
      <c r="U568" s="84"/>
    </row>
    <row r="569" spans="1:21" x14ac:dyDescent="0.3">
      <c r="A569" s="69" t="s">
        <v>3165</v>
      </c>
      <c r="B569" s="69"/>
      <c r="C569" t="s">
        <v>4653</v>
      </c>
      <c r="G569" t="s">
        <v>3165</v>
      </c>
      <c r="H569" t="s">
        <v>3818</v>
      </c>
      <c r="I569" s="84">
        <v>0.96674302878258611</v>
      </c>
      <c r="U569" s="84"/>
    </row>
    <row r="570" spans="1:21" x14ac:dyDescent="0.3">
      <c r="A570" s="69" t="s">
        <v>3169</v>
      </c>
      <c r="B570" s="69"/>
      <c r="C570" t="s">
        <v>4652</v>
      </c>
      <c r="G570" t="s">
        <v>3169</v>
      </c>
      <c r="I570" s="84">
        <v>0</v>
      </c>
      <c r="U570" s="84"/>
    </row>
    <row r="571" spans="1:21" x14ac:dyDescent="0.3">
      <c r="A571" s="69" t="s">
        <v>3173</v>
      </c>
      <c r="B571" s="69"/>
      <c r="C571" t="s">
        <v>4651</v>
      </c>
      <c r="G571" t="s">
        <v>3173</v>
      </c>
      <c r="H571" t="s">
        <v>3174</v>
      </c>
      <c r="I571" s="84">
        <v>1</v>
      </c>
      <c r="U571" s="84"/>
    </row>
    <row r="572" spans="1:21" x14ac:dyDescent="0.3">
      <c r="A572" s="69" t="s">
        <v>3178</v>
      </c>
      <c r="B572" s="69"/>
      <c r="C572" t="s">
        <v>4650</v>
      </c>
      <c r="G572" t="s">
        <v>3178</v>
      </c>
      <c r="H572" t="s">
        <v>4040</v>
      </c>
      <c r="I572" s="84">
        <v>0.96674302878258611</v>
      </c>
      <c r="U572" s="84"/>
    </row>
    <row r="573" spans="1:21" x14ac:dyDescent="0.3">
      <c r="A573" s="69" t="s">
        <v>3181</v>
      </c>
      <c r="B573" s="69"/>
      <c r="C573" t="s">
        <v>4649</v>
      </c>
      <c r="G573" t="s">
        <v>3181</v>
      </c>
      <c r="H573" t="s">
        <v>3182</v>
      </c>
      <c r="I573" s="84">
        <v>0.94736842105263164</v>
      </c>
      <c r="U573" s="84"/>
    </row>
    <row r="574" spans="1:21" x14ac:dyDescent="0.3">
      <c r="A574" s="69" t="s">
        <v>3186</v>
      </c>
      <c r="B574" s="69"/>
      <c r="C574" t="s">
        <v>4648</v>
      </c>
      <c r="G574" t="s">
        <v>3186</v>
      </c>
      <c r="H574" t="s">
        <v>3186</v>
      </c>
      <c r="I574" s="84">
        <v>1</v>
      </c>
      <c r="U574" s="84"/>
    </row>
    <row r="575" spans="1:21" x14ac:dyDescent="0.3">
      <c r="A575" s="69" t="s">
        <v>3191</v>
      </c>
      <c r="B575" s="69"/>
      <c r="C575" t="s">
        <v>4647</v>
      </c>
      <c r="G575" t="s">
        <v>3191</v>
      </c>
      <c r="I575" s="84">
        <v>0</v>
      </c>
      <c r="U575" s="84"/>
    </row>
    <row r="576" spans="1:21" x14ac:dyDescent="0.3">
      <c r="A576" s="69" t="s">
        <v>3194</v>
      </c>
      <c r="B576" s="69"/>
      <c r="C576" t="s">
        <v>4655</v>
      </c>
      <c r="G576" t="s">
        <v>3194</v>
      </c>
      <c r="H576" t="s">
        <v>3430</v>
      </c>
      <c r="I576" s="84">
        <v>0.98634294385432475</v>
      </c>
      <c r="U576" s="84"/>
    </row>
    <row r="577" spans="1:21" x14ac:dyDescent="0.3">
      <c r="A577" s="69" t="s">
        <v>3197</v>
      </c>
      <c r="B577" s="69"/>
      <c r="C577" t="s">
        <v>4654</v>
      </c>
      <c r="G577" t="s">
        <v>3197</v>
      </c>
      <c r="H577" t="s">
        <v>3197</v>
      </c>
      <c r="I577" s="84">
        <v>1</v>
      </c>
      <c r="U577" s="84"/>
    </row>
    <row r="578" spans="1:21" x14ac:dyDescent="0.3">
      <c r="A578" s="69" t="s">
        <v>3201</v>
      </c>
      <c r="B578" s="69"/>
      <c r="C578" t="s">
        <v>4646</v>
      </c>
      <c r="G578" t="s">
        <v>3201</v>
      </c>
      <c r="H578" t="s">
        <v>3784</v>
      </c>
      <c r="I578" s="84">
        <v>0.98859315589353614</v>
      </c>
      <c r="U578" s="84"/>
    </row>
    <row r="579" spans="1:21" x14ac:dyDescent="0.3">
      <c r="A579" s="69" t="s">
        <v>2762</v>
      </c>
      <c r="B579" s="69"/>
      <c r="C579" t="s">
        <v>4645</v>
      </c>
      <c r="G579" t="s">
        <v>2762</v>
      </c>
      <c r="H579" t="s">
        <v>2762</v>
      </c>
      <c r="I579" s="84">
        <v>1</v>
      </c>
      <c r="U579" s="84"/>
    </row>
    <row r="580" spans="1:21" x14ac:dyDescent="0.3">
      <c r="A580" s="69" t="s">
        <v>3208</v>
      </c>
      <c r="B580" s="69"/>
      <c r="C580" t="s">
        <v>2727</v>
      </c>
      <c r="G580" t="s">
        <v>3208</v>
      </c>
      <c r="H580" t="s">
        <v>4355</v>
      </c>
      <c r="I580" s="84">
        <v>0.55156695156695157</v>
      </c>
      <c r="U580" s="84"/>
    </row>
    <row r="581" spans="1:21" x14ac:dyDescent="0.3">
      <c r="A581" s="69" t="s">
        <v>3212</v>
      </c>
      <c r="B581" s="69"/>
      <c r="C581" t="s">
        <v>376</v>
      </c>
      <c r="G581" t="s">
        <v>3212</v>
      </c>
      <c r="H581" t="s">
        <v>4967</v>
      </c>
      <c r="I581" s="84">
        <v>0.98859315589353614</v>
      </c>
      <c r="U581" s="84"/>
    </row>
    <row r="582" spans="1:21" x14ac:dyDescent="0.3">
      <c r="A582" s="69" t="s">
        <v>3216</v>
      </c>
      <c r="B582" s="69"/>
      <c r="C582" t="s">
        <v>4644</v>
      </c>
      <c r="G582" t="s">
        <v>3216</v>
      </c>
      <c r="H582" t="s">
        <v>3550</v>
      </c>
      <c r="I582" s="84">
        <v>0.98859315589353614</v>
      </c>
      <c r="U582" s="84"/>
    </row>
    <row r="583" spans="1:21" x14ac:dyDescent="0.3">
      <c r="A583" s="69" t="s">
        <v>3221</v>
      </c>
      <c r="B583" s="69"/>
      <c r="C583" t="s">
        <v>4643</v>
      </c>
      <c r="G583" t="s">
        <v>3221</v>
      </c>
      <c r="H583" t="s">
        <v>3222</v>
      </c>
      <c r="I583" s="84">
        <v>1</v>
      </c>
      <c r="U583" s="84"/>
    </row>
    <row r="584" spans="1:21" x14ac:dyDescent="0.3">
      <c r="A584" s="69" t="s">
        <v>3225</v>
      </c>
      <c r="B584" s="69"/>
      <c r="C584" t="s">
        <v>4618</v>
      </c>
      <c r="G584" t="s">
        <v>3225</v>
      </c>
      <c r="H584" t="s">
        <v>3433</v>
      </c>
      <c r="I584" s="84">
        <v>0.98634294385432475</v>
      </c>
      <c r="U584" s="84"/>
    </row>
    <row r="585" spans="1:21" x14ac:dyDescent="0.3">
      <c r="A585" s="69" t="s">
        <v>3228</v>
      </c>
      <c r="B585" s="69"/>
      <c r="C585" t="s">
        <v>4642</v>
      </c>
      <c r="G585" t="s">
        <v>3228</v>
      </c>
      <c r="H585" t="s">
        <v>3784</v>
      </c>
      <c r="I585" s="84">
        <v>0.66404690919513443</v>
      </c>
      <c r="U585" s="84"/>
    </row>
    <row r="586" spans="1:21" x14ac:dyDescent="0.3">
      <c r="A586" s="69" t="s">
        <v>3232</v>
      </c>
      <c r="B586" s="69"/>
      <c r="C586" t="s">
        <v>4641</v>
      </c>
      <c r="G586" t="s">
        <v>3232</v>
      </c>
      <c r="H586" t="s">
        <v>3884</v>
      </c>
      <c r="I586" s="84">
        <v>0.55640447730275555</v>
      </c>
      <c r="U586" s="84"/>
    </row>
    <row r="587" spans="1:21" x14ac:dyDescent="0.3">
      <c r="A587" s="69" t="s">
        <v>3235</v>
      </c>
      <c r="B587" s="69"/>
      <c r="C587" t="s">
        <v>4640</v>
      </c>
      <c r="G587" t="s">
        <v>3235</v>
      </c>
      <c r="H587" t="s">
        <v>4493</v>
      </c>
      <c r="I587" s="84">
        <v>0.95022865724336503</v>
      </c>
      <c r="U587" s="84"/>
    </row>
    <row r="588" spans="1:21" x14ac:dyDescent="0.3">
      <c r="A588" s="69" t="s">
        <v>3238</v>
      </c>
      <c r="B588" s="69"/>
      <c r="C588" t="s">
        <v>4639</v>
      </c>
      <c r="G588" t="s">
        <v>3238</v>
      </c>
      <c r="H588" t="s">
        <v>4452</v>
      </c>
      <c r="I588" s="84">
        <v>0.98765432098765427</v>
      </c>
      <c r="U588" s="84"/>
    </row>
    <row r="589" spans="1:21" x14ac:dyDescent="0.3">
      <c r="A589" s="69" t="s">
        <v>3241</v>
      </c>
      <c r="B589" s="69"/>
      <c r="C589" t="s">
        <v>4638</v>
      </c>
      <c r="G589" t="s">
        <v>3241</v>
      </c>
      <c r="H589" t="s">
        <v>4495</v>
      </c>
      <c r="I589" s="84">
        <v>0.88956935589246811</v>
      </c>
      <c r="U589" s="84"/>
    </row>
    <row r="590" spans="1:21" x14ac:dyDescent="0.3">
      <c r="A590" s="69" t="s">
        <v>3244</v>
      </c>
      <c r="B590" s="69"/>
      <c r="C590" t="s">
        <v>4637</v>
      </c>
      <c r="G590" t="s">
        <v>3244</v>
      </c>
      <c r="H590" t="s">
        <v>3244</v>
      </c>
      <c r="I590" s="84">
        <v>1</v>
      </c>
      <c r="U590" s="84"/>
    </row>
    <row r="591" spans="1:21" x14ac:dyDescent="0.3">
      <c r="A591" s="69" t="s">
        <v>3247</v>
      </c>
      <c r="B591" s="69"/>
      <c r="C591" t="s">
        <v>4636</v>
      </c>
      <c r="G591" t="s">
        <v>3247</v>
      </c>
      <c r="H591" t="s">
        <v>3802</v>
      </c>
      <c r="I591" s="84">
        <v>0.98859315589353614</v>
      </c>
      <c r="U591" s="84"/>
    </row>
    <row r="592" spans="1:21" x14ac:dyDescent="0.3">
      <c r="A592" s="69" t="s">
        <v>3252</v>
      </c>
      <c r="B592" s="69"/>
      <c r="C592" t="s">
        <v>4635</v>
      </c>
      <c r="G592" t="s">
        <v>3252</v>
      </c>
      <c r="H592" t="s">
        <v>4385</v>
      </c>
      <c r="I592" s="84">
        <v>0.55113039535494723</v>
      </c>
      <c r="U592" s="84"/>
    </row>
    <row r="593" spans="1:21" x14ac:dyDescent="0.3">
      <c r="A593" s="69" t="s">
        <v>3256</v>
      </c>
      <c r="B593" s="69"/>
      <c r="C593" t="s">
        <v>4634</v>
      </c>
      <c r="G593" t="s">
        <v>3256</v>
      </c>
      <c r="H593" t="s">
        <v>4994</v>
      </c>
      <c r="I593" s="84">
        <v>0.82382389176266946</v>
      </c>
      <c r="U593" s="84"/>
    </row>
    <row r="594" spans="1:21" x14ac:dyDescent="0.3">
      <c r="A594" s="69" t="s">
        <v>3259</v>
      </c>
      <c r="B594" s="69"/>
      <c r="C594" t="s">
        <v>4633</v>
      </c>
      <c r="G594" t="s">
        <v>3259</v>
      </c>
      <c r="H594" t="s">
        <v>4501</v>
      </c>
      <c r="I594" s="84">
        <v>0.97838063800882313</v>
      </c>
      <c r="U594" s="84"/>
    </row>
    <row r="595" spans="1:21" x14ac:dyDescent="0.3">
      <c r="A595" s="69" t="s">
        <v>3263</v>
      </c>
      <c r="B595" s="69"/>
      <c r="C595" t="s">
        <v>4632</v>
      </c>
      <c r="G595" t="s">
        <v>3263</v>
      </c>
      <c r="H595" t="s">
        <v>2987</v>
      </c>
      <c r="I595" s="84">
        <v>0.53666666666666674</v>
      </c>
      <c r="U595" s="84"/>
    </row>
    <row r="596" spans="1:21" x14ac:dyDescent="0.3">
      <c r="A596" s="69" t="s">
        <v>3266</v>
      </c>
      <c r="B596" s="69"/>
      <c r="C596" t="s">
        <v>4631</v>
      </c>
      <c r="G596" t="s">
        <v>3266</v>
      </c>
      <c r="H596" t="s">
        <v>4354</v>
      </c>
      <c r="I596" s="84">
        <v>0.52435327279394461</v>
      </c>
      <c r="U596" s="84"/>
    </row>
    <row r="597" spans="1:21" x14ac:dyDescent="0.3">
      <c r="A597" s="69" t="s">
        <v>3271</v>
      </c>
      <c r="B597" s="69"/>
      <c r="C597" t="s">
        <v>4630</v>
      </c>
      <c r="G597" t="s">
        <v>3271</v>
      </c>
      <c r="H597" t="s">
        <v>5069</v>
      </c>
      <c r="I597" s="84">
        <v>0.53998605543691436</v>
      </c>
      <c r="U597" s="84"/>
    </row>
    <row r="598" spans="1:21" x14ac:dyDescent="0.3">
      <c r="A598" s="69" t="s">
        <v>3276</v>
      </c>
      <c r="B598" s="69"/>
      <c r="C598" t="s">
        <v>4629</v>
      </c>
      <c r="G598" t="s">
        <v>3276</v>
      </c>
      <c r="H598" t="s">
        <v>4409</v>
      </c>
      <c r="I598" s="84">
        <v>0.83568928854405655</v>
      </c>
      <c r="U598" s="84"/>
    </row>
    <row r="599" spans="1:21" x14ac:dyDescent="0.3">
      <c r="A599" s="69" t="s">
        <v>3280</v>
      </c>
      <c r="B599" s="69"/>
      <c r="C599" t="s">
        <v>4627</v>
      </c>
      <c r="G599" t="s">
        <v>3280</v>
      </c>
      <c r="H599" t="s">
        <v>4722</v>
      </c>
      <c r="I599" s="84">
        <v>0.53666666666666674</v>
      </c>
      <c r="U599" s="84"/>
    </row>
    <row r="600" spans="1:21" x14ac:dyDescent="0.3">
      <c r="A600" s="69" t="s">
        <v>3285</v>
      </c>
      <c r="B600" s="69"/>
      <c r="C600" t="s">
        <v>174</v>
      </c>
      <c r="G600" t="s">
        <v>3285</v>
      </c>
      <c r="H600" t="s">
        <v>4188</v>
      </c>
      <c r="I600" s="84">
        <v>0.95484396132450278</v>
      </c>
      <c r="U600" s="84"/>
    </row>
    <row r="601" spans="1:21" x14ac:dyDescent="0.3">
      <c r="A601" s="69" t="s">
        <v>3290</v>
      </c>
      <c r="B601" s="69"/>
      <c r="C601" t="s">
        <v>4626</v>
      </c>
      <c r="G601" t="s">
        <v>3290</v>
      </c>
      <c r="H601" t="s">
        <v>3290</v>
      </c>
      <c r="I601" s="84">
        <v>1</v>
      </c>
      <c r="U601" s="84"/>
    </row>
    <row r="602" spans="1:21" x14ac:dyDescent="0.3">
      <c r="A602" s="69" t="s">
        <v>3293</v>
      </c>
      <c r="B602" s="69"/>
      <c r="C602" t="s">
        <v>4625</v>
      </c>
      <c r="G602" t="s">
        <v>3293</v>
      </c>
      <c r="H602" t="s">
        <v>4998</v>
      </c>
      <c r="I602" s="84">
        <v>0.93013159533423029</v>
      </c>
      <c r="U602" s="84"/>
    </row>
    <row r="603" spans="1:21" x14ac:dyDescent="0.3">
      <c r="A603" s="69" t="s">
        <v>3296</v>
      </c>
      <c r="B603" s="69"/>
      <c r="C603" t="s">
        <v>4624</v>
      </c>
      <c r="G603" t="s">
        <v>3296</v>
      </c>
      <c r="H603" t="s">
        <v>4894</v>
      </c>
      <c r="I603" s="84">
        <v>0.55040277852785047</v>
      </c>
      <c r="U603" s="84"/>
    </row>
    <row r="604" spans="1:21" x14ac:dyDescent="0.3">
      <c r="A604" s="69" t="s">
        <v>3301</v>
      </c>
      <c r="B604" s="69"/>
      <c r="C604" t="s">
        <v>4623</v>
      </c>
      <c r="G604" t="s">
        <v>3301</v>
      </c>
      <c r="H604" t="s">
        <v>4010</v>
      </c>
      <c r="I604" s="84">
        <v>0.97449762878134161</v>
      </c>
      <c r="U604" s="84"/>
    </row>
    <row r="605" spans="1:21" x14ac:dyDescent="0.3">
      <c r="A605" s="69" t="s">
        <v>3306</v>
      </c>
      <c r="B605" s="69"/>
      <c r="C605" t="s">
        <v>4622</v>
      </c>
      <c r="G605" t="s">
        <v>3306</v>
      </c>
      <c r="H605" t="s">
        <v>3306</v>
      </c>
      <c r="I605" s="84">
        <v>1</v>
      </c>
      <c r="U605" s="84"/>
    </row>
    <row r="606" spans="1:21" x14ac:dyDescent="0.3">
      <c r="A606" s="69" t="s">
        <v>3309</v>
      </c>
      <c r="B606" s="69"/>
      <c r="C606" t="s">
        <v>4621</v>
      </c>
      <c r="G606" t="s">
        <v>3309</v>
      </c>
      <c r="H606" t="s">
        <v>4416</v>
      </c>
      <c r="I606" s="84">
        <v>0.59892144436988992</v>
      </c>
      <c r="U606" s="84"/>
    </row>
    <row r="607" spans="1:21" x14ac:dyDescent="0.3">
      <c r="A607" s="69" t="s">
        <v>3313</v>
      </c>
      <c r="B607" s="69"/>
      <c r="C607" t="s">
        <v>4620</v>
      </c>
      <c r="G607" t="s">
        <v>3313</v>
      </c>
      <c r="H607" t="s">
        <v>3313</v>
      </c>
      <c r="I607" s="84">
        <v>1</v>
      </c>
      <c r="U607" s="84"/>
    </row>
    <row r="608" spans="1:21" x14ac:dyDescent="0.3">
      <c r="A608" s="69" t="s">
        <v>3317</v>
      </c>
      <c r="B608" s="69"/>
      <c r="C608" t="s">
        <v>1357</v>
      </c>
      <c r="G608" t="s">
        <v>3317</v>
      </c>
      <c r="H608" t="s">
        <v>3317</v>
      </c>
      <c r="I608" s="84">
        <v>1</v>
      </c>
      <c r="U608" s="84"/>
    </row>
    <row r="609" spans="1:21" x14ac:dyDescent="0.3">
      <c r="A609" s="69" t="s">
        <v>3321</v>
      </c>
      <c r="B609" s="69"/>
      <c r="C609" t="s">
        <v>4619</v>
      </c>
      <c r="G609" t="s">
        <v>3321</v>
      </c>
      <c r="H609" t="s">
        <v>4672</v>
      </c>
      <c r="I609" s="84">
        <v>0.5723076923076923</v>
      </c>
      <c r="U609" s="84"/>
    </row>
    <row r="610" spans="1:21" x14ac:dyDescent="0.3">
      <c r="A610" s="69" t="s">
        <v>3324</v>
      </c>
      <c r="B610" s="69"/>
      <c r="C610" t="s">
        <v>4628</v>
      </c>
      <c r="G610" t="s">
        <v>3324</v>
      </c>
      <c r="H610" t="s">
        <v>4894</v>
      </c>
      <c r="I610" s="84">
        <v>0.51557489147861746</v>
      </c>
      <c r="U610" s="84"/>
    </row>
    <row r="611" spans="1:21" x14ac:dyDescent="0.3">
      <c r="A611" s="69" t="s">
        <v>3327</v>
      </c>
      <c r="B611" s="69"/>
      <c r="C611" t="s">
        <v>4617</v>
      </c>
      <c r="G611" t="s">
        <v>3327</v>
      </c>
      <c r="H611" t="s">
        <v>3328</v>
      </c>
      <c r="I611" s="84">
        <v>0.9915070842575886</v>
      </c>
      <c r="U611" s="84"/>
    </row>
    <row r="612" spans="1:21" x14ac:dyDescent="0.3">
      <c r="A612" s="69" t="s">
        <v>3329</v>
      </c>
      <c r="B612" s="69"/>
      <c r="C612" t="s">
        <v>4616</v>
      </c>
      <c r="G612" t="s">
        <v>3329</v>
      </c>
      <c r="H612" t="s">
        <v>4869</v>
      </c>
      <c r="I612" s="84">
        <v>0.95</v>
      </c>
      <c r="U612" s="84"/>
    </row>
    <row r="613" spans="1:21" x14ac:dyDescent="0.3">
      <c r="A613" s="69" t="s">
        <v>3333</v>
      </c>
      <c r="B613" s="69"/>
      <c r="C613" t="s">
        <v>4615</v>
      </c>
      <c r="G613" t="s">
        <v>3333</v>
      </c>
      <c r="H613" t="s">
        <v>3333</v>
      </c>
      <c r="I613" s="84">
        <v>1</v>
      </c>
      <c r="U613" s="84"/>
    </row>
    <row r="614" spans="1:21" x14ac:dyDescent="0.3">
      <c r="A614" s="69" t="s">
        <v>3337</v>
      </c>
      <c r="B614" s="69"/>
      <c r="C614" t="s">
        <v>1862</v>
      </c>
      <c r="G614" t="s">
        <v>3337</v>
      </c>
      <c r="H614" t="s">
        <v>3337</v>
      </c>
      <c r="I614" s="84">
        <v>1</v>
      </c>
      <c r="U614" s="84"/>
    </row>
    <row r="615" spans="1:21" x14ac:dyDescent="0.3">
      <c r="A615" s="69" t="s">
        <v>3340</v>
      </c>
      <c r="B615" s="69"/>
      <c r="C615" t="s">
        <v>4614</v>
      </c>
      <c r="G615" t="s">
        <v>3340</v>
      </c>
      <c r="H615" t="s">
        <v>4367</v>
      </c>
      <c r="I615" s="84">
        <v>0.94000000000000006</v>
      </c>
      <c r="U615" s="84"/>
    </row>
    <row r="616" spans="1:21" x14ac:dyDescent="0.3">
      <c r="A616" s="69" t="s">
        <v>3344</v>
      </c>
      <c r="B616" s="69"/>
      <c r="C616" t="s">
        <v>4613</v>
      </c>
      <c r="G616" t="s">
        <v>3344</v>
      </c>
      <c r="H616" t="s">
        <v>3344</v>
      </c>
      <c r="I616" s="84">
        <v>1</v>
      </c>
      <c r="U616" s="84"/>
    </row>
    <row r="617" spans="1:21" x14ac:dyDescent="0.3">
      <c r="A617" s="69" t="s">
        <v>3349</v>
      </c>
      <c r="B617" s="69"/>
      <c r="C617" t="s">
        <v>4612</v>
      </c>
      <c r="G617" t="s">
        <v>3349</v>
      </c>
      <c r="H617" t="s">
        <v>4781</v>
      </c>
      <c r="I617" s="84">
        <v>0.53666666666666674</v>
      </c>
      <c r="U617" s="84"/>
    </row>
    <row r="618" spans="1:21" x14ac:dyDescent="0.3">
      <c r="A618" s="69" t="s">
        <v>3354</v>
      </c>
      <c r="B618" s="69"/>
      <c r="C618" t="s">
        <v>4611</v>
      </c>
      <c r="G618" t="s">
        <v>3354</v>
      </c>
      <c r="H618" t="s">
        <v>3354</v>
      </c>
      <c r="I618" s="84">
        <v>1</v>
      </c>
      <c r="U618" s="84"/>
    </row>
    <row r="619" spans="1:21" x14ac:dyDescent="0.3">
      <c r="A619" s="69" t="s">
        <v>3359</v>
      </c>
      <c r="B619" s="69"/>
      <c r="C619" t="s">
        <v>4610</v>
      </c>
      <c r="G619" t="s">
        <v>3359</v>
      </c>
      <c r="I619" s="84">
        <v>0</v>
      </c>
      <c r="U619" s="84"/>
    </row>
    <row r="620" spans="1:21" x14ac:dyDescent="0.3">
      <c r="A620" s="69" t="s">
        <v>3362</v>
      </c>
      <c r="B620" s="69"/>
      <c r="C620" t="s">
        <v>43</v>
      </c>
      <c r="G620" t="s">
        <v>3362</v>
      </c>
      <c r="H620" t="s">
        <v>3362</v>
      </c>
      <c r="I620" s="84">
        <v>1</v>
      </c>
      <c r="U620" s="84"/>
    </row>
    <row r="621" spans="1:21" x14ac:dyDescent="0.3">
      <c r="A621" s="69" t="s">
        <v>3367</v>
      </c>
      <c r="B621" s="69"/>
      <c r="C621" t="s">
        <v>4609</v>
      </c>
      <c r="G621" t="s">
        <v>3367</v>
      </c>
      <c r="H621" t="s">
        <v>3367</v>
      </c>
      <c r="I621" s="84">
        <v>1</v>
      </c>
      <c r="U621" s="84"/>
    </row>
    <row r="622" spans="1:21" x14ac:dyDescent="0.3">
      <c r="A622" s="69" t="s">
        <v>3372</v>
      </c>
      <c r="C622" t="s">
        <v>4608</v>
      </c>
      <c r="G622" t="s">
        <v>3372</v>
      </c>
      <c r="H622" t="s">
        <v>3372</v>
      </c>
      <c r="I622" s="84">
        <v>1</v>
      </c>
      <c r="U622" s="84"/>
    </row>
    <row r="623" spans="1:21" x14ac:dyDescent="0.3">
      <c r="C623" t="s">
        <v>4606</v>
      </c>
      <c r="U623" s="84"/>
    </row>
    <row r="624" spans="1:21" x14ac:dyDescent="0.3">
      <c r="C624" t="s">
        <v>4607</v>
      </c>
      <c r="U624" s="84"/>
    </row>
    <row r="625" spans="3:21" x14ac:dyDescent="0.3">
      <c r="C625" t="s">
        <v>4605</v>
      </c>
      <c r="U625" s="84"/>
    </row>
    <row r="626" spans="3:21" x14ac:dyDescent="0.3">
      <c r="C626" t="s">
        <v>4604</v>
      </c>
      <c r="U626" s="84"/>
    </row>
    <row r="627" spans="3:21" x14ac:dyDescent="0.3">
      <c r="C627" t="s">
        <v>4603</v>
      </c>
      <c r="U627" s="84"/>
    </row>
    <row r="628" spans="3:21" x14ac:dyDescent="0.3">
      <c r="C628" t="s">
        <v>4602</v>
      </c>
      <c r="U628" s="84"/>
    </row>
    <row r="629" spans="3:21" x14ac:dyDescent="0.3">
      <c r="C629" t="s">
        <v>4601</v>
      </c>
      <c r="U629" s="84"/>
    </row>
    <row r="630" spans="3:21" x14ac:dyDescent="0.3">
      <c r="C630" t="s">
        <v>4600</v>
      </c>
      <c r="U630" s="84"/>
    </row>
    <row r="631" spans="3:21" x14ac:dyDescent="0.3">
      <c r="C631" t="s">
        <v>4599</v>
      </c>
      <c r="U631" s="84"/>
    </row>
    <row r="632" spans="3:21" x14ac:dyDescent="0.3">
      <c r="C632" t="s">
        <v>4598</v>
      </c>
    </row>
    <row r="633" spans="3:21" x14ac:dyDescent="0.3">
      <c r="C633" t="s">
        <v>4597</v>
      </c>
    </row>
    <row r="634" spans="3:21" x14ac:dyDescent="0.3">
      <c r="C634" t="s">
        <v>4596</v>
      </c>
    </row>
    <row r="635" spans="3:21" x14ac:dyDescent="0.3">
      <c r="C635" t="s">
        <v>4595</v>
      </c>
    </row>
    <row r="636" spans="3:21" x14ac:dyDescent="0.3">
      <c r="C636" t="s">
        <v>4594</v>
      </c>
    </row>
    <row r="637" spans="3:21" x14ac:dyDescent="0.3">
      <c r="C637" t="s">
        <v>4593</v>
      </c>
    </row>
    <row r="638" spans="3:21" x14ac:dyDescent="0.3">
      <c r="C638" t="s">
        <v>4592</v>
      </c>
    </row>
    <row r="639" spans="3:21" x14ac:dyDescent="0.3">
      <c r="C639" t="s">
        <v>3148</v>
      </c>
    </row>
    <row r="640" spans="3:21" x14ac:dyDescent="0.3">
      <c r="C640" t="s">
        <v>4591</v>
      </c>
    </row>
    <row r="641" spans="3:3" x14ac:dyDescent="0.3">
      <c r="C641" t="s">
        <v>4587</v>
      </c>
    </row>
    <row r="642" spans="3:3" x14ac:dyDescent="0.3">
      <c r="C642" t="s">
        <v>4586</v>
      </c>
    </row>
    <row r="643" spans="3:3" x14ac:dyDescent="0.3">
      <c r="C643" t="s">
        <v>4585</v>
      </c>
    </row>
    <row r="644" spans="3:3" x14ac:dyDescent="0.3">
      <c r="C644" t="s">
        <v>4584</v>
      </c>
    </row>
    <row r="645" spans="3:3" x14ac:dyDescent="0.3">
      <c r="C645" t="s">
        <v>2238</v>
      </c>
    </row>
    <row r="646" spans="3:3" x14ac:dyDescent="0.3">
      <c r="C646" t="s">
        <v>4590</v>
      </c>
    </row>
    <row r="647" spans="3:3" x14ac:dyDescent="0.3">
      <c r="C647" t="s">
        <v>4589</v>
      </c>
    </row>
    <row r="648" spans="3:3" x14ac:dyDescent="0.3">
      <c r="C648" t="s">
        <v>4588</v>
      </c>
    </row>
    <row r="649" spans="3:3" x14ac:dyDescent="0.3">
      <c r="C649" t="s">
        <v>4583</v>
      </c>
    </row>
    <row r="650" spans="3:3" x14ac:dyDescent="0.3">
      <c r="C650" t="s">
        <v>4582</v>
      </c>
    </row>
    <row r="651" spans="3:3" x14ac:dyDescent="0.3">
      <c r="C651" t="s">
        <v>4581</v>
      </c>
    </row>
    <row r="652" spans="3:3" x14ac:dyDescent="0.3">
      <c r="C652" t="s">
        <v>1110</v>
      </c>
    </row>
    <row r="653" spans="3:3" x14ac:dyDescent="0.3">
      <c r="C653" t="s">
        <v>2100</v>
      </c>
    </row>
    <row r="654" spans="3:3" x14ac:dyDescent="0.3">
      <c r="C654" t="s">
        <v>2565</v>
      </c>
    </row>
    <row r="655" spans="3:3" x14ac:dyDescent="0.3">
      <c r="C655" t="s">
        <v>4580</v>
      </c>
    </row>
    <row r="656" spans="3:3" x14ac:dyDescent="0.3">
      <c r="C656" t="s">
        <v>4579</v>
      </c>
    </row>
    <row r="657" spans="3:3" x14ac:dyDescent="0.3">
      <c r="C657" t="s">
        <v>4578</v>
      </c>
    </row>
    <row r="658" spans="3:3" x14ac:dyDescent="0.3">
      <c r="C658" t="s">
        <v>4577</v>
      </c>
    </row>
    <row r="659" spans="3:3" x14ac:dyDescent="0.3">
      <c r="C659" t="s">
        <v>4576</v>
      </c>
    </row>
    <row r="660" spans="3:3" x14ac:dyDescent="0.3">
      <c r="C660" t="s">
        <v>4574</v>
      </c>
    </row>
    <row r="661" spans="3:3" x14ac:dyDescent="0.3">
      <c r="C661" t="s">
        <v>4573</v>
      </c>
    </row>
    <row r="662" spans="3:3" x14ac:dyDescent="0.3">
      <c r="C662" t="s">
        <v>4572</v>
      </c>
    </row>
    <row r="663" spans="3:3" x14ac:dyDescent="0.3">
      <c r="C663" t="s">
        <v>4571</v>
      </c>
    </row>
    <row r="664" spans="3:3" x14ac:dyDescent="0.3">
      <c r="C664" t="s">
        <v>4575</v>
      </c>
    </row>
    <row r="665" spans="3:3" x14ac:dyDescent="0.3">
      <c r="C665" t="s">
        <v>4570</v>
      </c>
    </row>
    <row r="666" spans="3:3" x14ac:dyDescent="0.3">
      <c r="C666" t="s">
        <v>4569</v>
      </c>
    </row>
    <row r="667" spans="3:3" x14ac:dyDescent="0.3">
      <c r="C667" t="s">
        <v>4568</v>
      </c>
    </row>
    <row r="668" spans="3:3" x14ac:dyDescent="0.3">
      <c r="C668" t="s">
        <v>4567</v>
      </c>
    </row>
    <row r="669" spans="3:3" x14ac:dyDescent="0.3">
      <c r="C669" t="s">
        <v>75</v>
      </c>
    </row>
    <row r="670" spans="3:3" x14ac:dyDescent="0.3">
      <c r="C670" t="s">
        <v>4566</v>
      </c>
    </row>
    <row r="671" spans="3:3" x14ac:dyDescent="0.3">
      <c r="C671" t="s">
        <v>4565</v>
      </c>
    </row>
    <row r="672" spans="3:3" x14ac:dyDescent="0.3">
      <c r="C672" t="s">
        <v>4564</v>
      </c>
    </row>
    <row r="673" spans="3:3" x14ac:dyDescent="0.3">
      <c r="C673" t="s">
        <v>4562</v>
      </c>
    </row>
    <row r="674" spans="3:3" x14ac:dyDescent="0.3">
      <c r="C674" t="s">
        <v>4561</v>
      </c>
    </row>
    <row r="675" spans="3:3" x14ac:dyDescent="0.3">
      <c r="C675" t="s">
        <v>4560</v>
      </c>
    </row>
    <row r="676" spans="3:3" x14ac:dyDescent="0.3">
      <c r="C676" t="s">
        <v>4559</v>
      </c>
    </row>
    <row r="677" spans="3:3" x14ac:dyDescent="0.3">
      <c r="C677" t="s">
        <v>4558</v>
      </c>
    </row>
    <row r="678" spans="3:3" x14ac:dyDescent="0.3">
      <c r="C678" t="s">
        <v>4557</v>
      </c>
    </row>
    <row r="679" spans="3:3" x14ac:dyDescent="0.3">
      <c r="C679" t="s">
        <v>4556</v>
      </c>
    </row>
    <row r="680" spans="3:3" x14ac:dyDescent="0.3">
      <c r="C680" t="s">
        <v>4555</v>
      </c>
    </row>
    <row r="681" spans="3:3" x14ac:dyDescent="0.3">
      <c r="C681" t="s">
        <v>4554</v>
      </c>
    </row>
    <row r="682" spans="3:3" x14ac:dyDescent="0.3">
      <c r="C682" t="s">
        <v>4553</v>
      </c>
    </row>
    <row r="683" spans="3:3" x14ac:dyDescent="0.3">
      <c r="C683" t="s">
        <v>163</v>
      </c>
    </row>
    <row r="684" spans="3:3" x14ac:dyDescent="0.3">
      <c r="C684" t="s">
        <v>2853</v>
      </c>
    </row>
    <row r="685" spans="3:3" x14ac:dyDescent="0.3">
      <c r="C685" t="s">
        <v>4552</v>
      </c>
    </row>
    <row r="686" spans="3:3" x14ac:dyDescent="0.3">
      <c r="C686" t="s">
        <v>4551</v>
      </c>
    </row>
    <row r="687" spans="3:3" x14ac:dyDescent="0.3">
      <c r="C687" t="s">
        <v>4563</v>
      </c>
    </row>
    <row r="688" spans="3:3" x14ac:dyDescent="0.3">
      <c r="C688" t="s">
        <v>4550</v>
      </c>
    </row>
    <row r="689" spans="3:3" x14ac:dyDescent="0.3">
      <c r="C689" t="s">
        <v>2069</v>
      </c>
    </row>
    <row r="690" spans="3:3" x14ac:dyDescent="0.3">
      <c r="C690" t="s">
        <v>1085</v>
      </c>
    </row>
    <row r="691" spans="3:3" x14ac:dyDescent="0.3">
      <c r="C691" t="s">
        <v>4547</v>
      </c>
    </row>
    <row r="692" spans="3:3" x14ac:dyDescent="0.3">
      <c r="C692" t="s">
        <v>4546</v>
      </c>
    </row>
    <row r="693" spans="3:3" x14ac:dyDescent="0.3">
      <c r="C693" t="s">
        <v>4545</v>
      </c>
    </row>
    <row r="694" spans="3:3" x14ac:dyDescent="0.3">
      <c r="C694" t="s">
        <v>4544</v>
      </c>
    </row>
    <row r="695" spans="3:3" x14ac:dyDescent="0.3">
      <c r="C695" t="s">
        <v>4543</v>
      </c>
    </row>
    <row r="696" spans="3:3" x14ac:dyDescent="0.3">
      <c r="C696" t="s">
        <v>4542</v>
      </c>
    </row>
    <row r="697" spans="3:3" x14ac:dyDescent="0.3">
      <c r="C697" t="s">
        <v>4541</v>
      </c>
    </row>
    <row r="698" spans="3:3" x14ac:dyDescent="0.3">
      <c r="C698" t="s">
        <v>4540</v>
      </c>
    </row>
    <row r="699" spans="3:3" x14ac:dyDescent="0.3">
      <c r="C699" t="s">
        <v>4539</v>
      </c>
    </row>
    <row r="700" spans="3:3" x14ac:dyDescent="0.3">
      <c r="C700" t="s">
        <v>4538</v>
      </c>
    </row>
    <row r="701" spans="3:3" x14ac:dyDescent="0.3">
      <c r="C701" t="s">
        <v>4537</v>
      </c>
    </row>
    <row r="702" spans="3:3" x14ac:dyDescent="0.3">
      <c r="C702" t="s">
        <v>4536</v>
      </c>
    </row>
    <row r="703" spans="3:3" x14ac:dyDescent="0.3">
      <c r="C703" t="s">
        <v>4535</v>
      </c>
    </row>
    <row r="704" spans="3:3" x14ac:dyDescent="0.3">
      <c r="C704" t="s">
        <v>4534</v>
      </c>
    </row>
    <row r="705" spans="3:3" x14ac:dyDescent="0.3">
      <c r="C705" t="s">
        <v>4533</v>
      </c>
    </row>
    <row r="706" spans="3:3" x14ac:dyDescent="0.3">
      <c r="C706" t="s">
        <v>4532</v>
      </c>
    </row>
    <row r="707" spans="3:3" x14ac:dyDescent="0.3">
      <c r="C707" t="s">
        <v>1964</v>
      </c>
    </row>
    <row r="708" spans="3:3" x14ac:dyDescent="0.3">
      <c r="C708" t="s">
        <v>4531</v>
      </c>
    </row>
    <row r="709" spans="3:3" x14ac:dyDescent="0.3">
      <c r="C709" t="s">
        <v>2579</v>
      </c>
    </row>
    <row r="710" spans="3:3" x14ac:dyDescent="0.3">
      <c r="C710" t="s">
        <v>4528</v>
      </c>
    </row>
    <row r="711" spans="3:3" x14ac:dyDescent="0.3">
      <c r="C711" t="s">
        <v>4527</v>
      </c>
    </row>
    <row r="712" spans="3:3" x14ac:dyDescent="0.3">
      <c r="C712" t="s">
        <v>4526</v>
      </c>
    </row>
    <row r="713" spans="3:3" x14ac:dyDescent="0.3">
      <c r="C713" t="s">
        <v>1553</v>
      </c>
    </row>
    <row r="714" spans="3:3" x14ac:dyDescent="0.3">
      <c r="C714" t="s">
        <v>1391</v>
      </c>
    </row>
    <row r="715" spans="3:3" x14ac:dyDescent="0.3">
      <c r="C715" t="s">
        <v>3062</v>
      </c>
    </row>
    <row r="716" spans="3:3" x14ac:dyDescent="0.3">
      <c r="C716" t="s">
        <v>4525</v>
      </c>
    </row>
    <row r="717" spans="3:3" x14ac:dyDescent="0.3">
      <c r="C717" t="s">
        <v>4524</v>
      </c>
    </row>
    <row r="718" spans="3:3" x14ac:dyDescent="0.3">
      <c r="C718" t="s">
        <v>4523</v>
      </c>
    </row>
    <row r="719" spans="3:3" x14ac:dyDescent="0.3">
      <c r="C719" t="s">
        <v>4522</v>
      </c>
    </row>
    <row r="720" spans="3:3" x14ac:dyDescent="0.3">
      <c r="C720" t="s">
        <v>4521</v>
      </c>
    </row>
    <row r="721" spans="3:3" x14ac:dyDescent="0.3">
      <c r="C721" t="s">
        <v>4520</v>
      </c>
    </row>
    <row r="722" spans="3:3" x14ac:dyDescent="0.3">
      <c r="C722" t="s">
        <v>4519</v>
      </c>
    </row>
    <row r="723" spans="3:3" x14ac:dyDescent="0.3">
      <c r="C723" t="s">
        <v>523</v>
      </c>
    </row>
    <row r="724" spans="3:3" x14ac:dyDescent="0.3">
      <c r="C724" t="s">
        <v>86</v>
      </c>
    </row>
    <row r="725" spans="3:3" x14ac:dyDescent="0.3">
      <c r="C725" t="s">
        <v>4518</v>
      </c>
    </row>
    <row r="726" spans="3:3" x14ac:dyDescent="0.3">
      <c r="C726" t="s">
        <v>4517</v>
      </c>
    </row>
    <row r="727" spans="3:3" x14ac:dyDescent="0.3">
      <c r="C727" t="s">
        <v>4514</v>
      </c>
    </row>
    <row r="728" spans="3:3" x14ac:dyDescent="0.3">
      <c r="C728" t="s">
        <v>4516</v>
      </c>
    </row>
    <row r="729" spans="3:3" x14ac:dyDescent="0.3">
      <c r="C729" t="s">
        <v>4515</v>
      </c>
    </row>
    <row r="730" spans="3:3" x14ac:dyDescent="0.3">
      <c r="C730" t="s">
        <v>4513</v>
      </c>
    </row>
    <row r="731" spans="3:3" x14ac:dyDescent="0.3">
      <c r="C731" t="s">
        <v>4512</v>
      </c>
    </row>
    <row r="732" spans="3:3" x14ac:dyDescent="0.3">
      <c r="C732" t="s">
        <v>4511</v>
      </c>
    </row>
    <row r="733" spans="3:3" x14ac:dyDescent="0.3">
      <c r="C733" t="s">
        <v>548</v>
      </c>
    </row>
    <row r="734" spans="3:3" x14ac:dyDescent="0.3">
      <c r="C734" t="s">
        <v>4510</v>
      </c>
    </row>
    <row r="735" spans="3:3" x14ac:dyDescent="0.3">
      <c r="C735" t="s">
        <v>4508</v>
      </c>
    </row>
    <row r="736" spans="3:3" x14ac:dyDescent="0.3">
      <c r="C736" t="s">
        <v>4530</v>
      </c>
    </row>
    <row r="737" spans="3:3" x14ac:dyDescent="0.3">
      <c r="C737" t="s">
        <v>4529</v>
      </c>
    </row>
    <row r="738" spans="3:3" x14ac:dyDescent="0.3">
      <c r="C738" t="s">
        <v>4509</v>
      </c>
    </row>
    <row r="739" spans="3:3" x14ac:dyDescent="0.3">
      <c r="C739" t="s">
        <v>180</v>
      </c>
    </row>
    <row r="740" spans="3:3" x14ac:dyDescent="0.3">
      <c r="C740" t="s">
        <v>4505</v>
      </c>
    </row>
    <row r="741" spans="3:3" x14ac:dyDescent="0.3">
      <c r="C741" t="s">
        <v>4502</v>
      </c>
    </row>
    <row r="742" spans="3:3" x14ac:dyDescent="0.3">
      <c r="C742" t="s">
        <v>4501</v>
      </c>
    </row>
    <row r="743" spans="3:3" x14ac:dyDescent="0.3">
      <c r="C743" t="s">
        <v>4500</v>
      </c>
    </row>
    <row r="744" spans="3:3" x14ac:dyDescent="0.3">
      <c r="C744" t="s">
        <v>4499</v>
      </c>
    </row>
    <row r="745" spans="3:3" x14ac:dyDescent="0.3">
      <c r="C745" t="s">
        <v>4498</v>
      </c>
    </row>
    <row r="746" spans="3:3" x14ac:dyDescent="0.3">
      <c r="C746" t="s">
        <v>4497</v>
      </c>
    </row>
    <row r="747" spans="3:3" x14ac:dyDescent="0.3">
      <c r="C747" t="s">
        <v>4496</v>
      </c>
    </row>
    <row r="748" spans="3:3" x14ac:dyDescent="0.3">
      <c r="C748" t="s">
        <v>4495</v>
      </c>
    </row>
    <row r="749" spans="3:3" x14ac:dyDescent="0.3">
      <c r="C749" t="s">
        <v>2814</v>
      </c>
    </row>
    <row r="750" spans="3:3" x14ac:dyDescent="0.3">
      <c r="C750" t="s">
        <v>4494</v>
      </c>
    </row>
    <row r="751" spans="3:3" x14ac:dyDescent="0.3">
      <c r="C751" t="s">
        <v>4492</v>
      </c>
    </row>
    <row r="752" spans="3:3" x14ac:dyDescent="0.3">
      <c r="C752" t="s">
        <v>4493</v>
      </c>
    </row>
    <row r="753" spans="3:3" x14ac:dyDescent="0.3">
      <c r="C753" t="s">
        <v>4491</v>
      </c>
    </row>
    <row r="754" spans="3:3" x14ac:dyDescent="0.3">
      <c r="C754" t="s">
        <v>1249</v>
      </c>
    </row>
    <row r="755" spans="3:3" x14ac:dyDescent="0.3">
      <c r="C755" t="s">
        <v>4489</v>
      </c>
    </row>
    <row r="756" spans="3:3" x14ac:dyDescent="0.3">
      <c r="C756" t="s">
        <v>4490</v>
      </c>
    </row>
    <row r="757" spans="3:3" x14ac:dyDescent="0.3">
      <c r="C757" t="s">
        <v>4503</v>
      </c>
    </row>
    <row r="758" spans="3:3" x14ac:dyDescent="0.3">
      <c r="C758" t="s">
        <v>1375</v>
      </c>
    </row>
    <row r="759" spans="3:3" x14ac:dyDescent="0.3">
      <c r="C759" t="s">
        <v>4487</v>
      </c>
    </row>
    <row r="760" spans="3:3" x14ac:dyDescent="0.3">
      <c r="C760" t="s">
        <v>4486</v>
      </c>
    </row>
    <row r="761" spans="3:3" x14ac:dyDescent="0.3">
      <c r="C761" t="s">
        <v>4485</v>
      </c>
    </row>
    <row r="762" spans="3:3" x14ac:dyDescent="0.3">
      <c r="C762" t="s">
        <v>4484</v>
      </c>
    </row>
    <row r="763" spans="3:3" x14ac:dyDescent="0.3">
      <c r="C763" t="s">
        <v>4483</v>
      </c>
    </row>
    <row r="764" spans="3:3" x14ac:dyDescent="0.3">
      <c r="C764" t="s">
        <v>4482</v>
      </c>
    </row>
    <row r="765" spans="3:3" x14ac:dyDescent="0.3">
      <c r="C765" t="s">
        <v>4481</v>
      </c>
    </row>
    <row r="766" spans="3:3" x14ac:dyDescent="0.3">
      <c r="C766" t="s">
        <v>4480</v>
      </c>
    </row>
    <row r="767" spans="3:3" x14ac:dyDescent="0.3">
      <c r="C767" t="s">
        <v>4479</v>
      </c>
    </row>
    <row r="768" spans="3:3" x14ac:dyDescent="0.3">
      <c r="C768" t="s">
        <v>4478</v>
      </c>
    </row>
    <row r="769" spans="3:3" x14ac:dyDescent="0.3">
      <c r="C769" t="s">
        <v>4477</v>
      </c>
    </row>
    <row r="770" spans="3:3" x14ac:dyDescent="0.3">
      <c r="C770" t="s">
        <v>4476</v>
      </c>
    </row>
    <row r="771" spans="3:3" x14ac:dyDescent="0.3">
      <c r="C771" t="s">
        <v>4475</v>
      </c>
    </row>
    <row r="772" spans="3:3" x14ac:dyDescent="0.3">
      <c r="C772" t="s">
        <v>4474</v>
      </c>
    </row>
    <row r="773" spans="3:3" x14ac:dyDescent="0.3">
      <c r="C773" t="s">
        <v>4473</v>
      </c>
    </row>
    <row r="774" spans="3:3" x14ac:dyDescent="0.3">
      <c r="C774" t="s">
        <v>4472</v>
      </c>
    </row>
    <row r="775" spans="3:3" x14ac:dyDescent="0.3">
      <c r="C775" t="s">
        <v>4471</v>
      </c>
    </row>
    <row r="776" spans="3:3" x14ac:dyDescent="0.3">
      <c r="C776" t="s">
        <v>4470</v>
      </c>
    </row>
    <row r="777" spans="3:3" x14ac:dyDescent="0.3">
      <c r="C777" t="s">
        <v>4469</v>
      </c>
    </row>
    <row r="778" spans="3:3" x14ac:dyDescent="0.3">
      <c r="C778" t="s">
        <v>3132</v>
      </c>
    </row>
    <row r="779" spans="3:3" x14ac:dyDescent="0.3">
      <c r="C779" t="s">
        <v>4468</v>
      </c>
    </row>
    <row r="780" spans="3:3" x14ac:dyDescent="0.3">
      <c r="C780" t="s">
        <v>4467</v>
      </c>
    </row>
    <row r="781" spans="3:3" x14ac:dyDescent="0.3">
      <c r="C781" t="s">
        <v>4466</v>
      </c>
    </row>
    <row r="782" spans="3:3" x14ac:dyDescent="0.3">
      <c r="C782" t="s">
        <v>4465</v>
      </c>
    </row>
    <row r="783" spans="3:3" x14ac:dyDescent="0.3">
      <c r="C783" t="s">
        <v>4464</v>
      </c>
    </row>
    <row r="784" spans="3:3" x14ac:dyDescent="0.3">
      <c r="C784" t="s">
        <v>4462</v>
      </c>
    </row>
    <row r="785" spans="3:3" x14ac:dyDescent="0.3">
      <c r="C785" t="s">
        <v>4461</v>
      </c>
    </row>
    <row r="786" spans="3:3" x14ac:dyDescent="0.3">
      <c r="C786" t="s">
        <v>4460</v>
      </c>
    </row>
    <row r="787" spans="3:3" x14ac:dyDescent="0.3">
      <c r="C787" t="s">
        <v>4458</v>
      </c>
    </row>
    <row r="788" spans="3:3" x14ac:dyDescent="0.3">
      <c r="C788" t="s">
        <v>4457</v>
      </c>
    </row>
    <row r="789" spans="3:3" x14ac:dyDescent="0.3">
      <c r="C789" t="s">
        <v>4455</v>
      </c>
    </row>
    <row r="790" spans="3:3" x14ac:dyDescent="0.3">
      <c r="C790" t="s">
        <v>4454</v>
      </c>
    </row>
    <row r="791" spans="3:3" x14ac:dyDescent="0.3">
      <c r="C791" t="s">
        <v>4453</v>
      </c>
    </row>
    <row r="792" spans="3:3" x14ac:dyDescent="0.3">
      <c r="C792" t="s">
        <v>4452</v>
      </c>
    </row>
    <row r="793" spans="3:3" x14ac:dyDescent="0.3">
      <c r="C793" t="s">
        <v>4451</v>
      </c>
    </row>
    <row r="794" spans="3:3" x14ac:dyDescent="0.3">
      <c r="C794" t="s">
        <v>35</v>
      </c>
    </row>
    <row r="795" spans="3:3" x14ac:dyDescent="0.3">
      <c r="C795" t="s">
        <v>2122</v>
      </c>
    </row>
    <row r="796" spans="3:3" x14ac:dyDescent="0.3">
      <c r="C796" t="s">
        <v>4450</v>
      </c>
    </row>
    <row r="797" spans="3:3" x14ac:dyDescent="0.3">
      <c r="C797" t="s">
        <v>4449</v>
      </c>
    </row>
    <row r="798" spans="3:3" x14ac:dyDescent="0.3">
      <c r="C798" t="s">
        <v>1259</v>
      </c>
    </row>
    <row r="799" spans="3:3" x14ac:dyDescent="0.3">
      <c r="C799" t="s">
        <v>2632</v>
      </c>
    </row>
    <row r="800" spans="3:3" x14ac:dyDescent="0.3">
      <c r="C800" t="s">
        <v>2801</v>
      </c>
    </row>
    <row r="801" spans="3:3" x14ac:dyDescent="0.3">
      <c r="C801" t="s">
        <v>1970</v>
      </c>
    </row>
    <row r="802" spans="3:3" x14ac:dyDescent="0.3">
      <c r="C802" t="s">
        <v>4448</v>
      </c>
    </row>
    <row r="803" spans="3:3" x14ac:dyDescent="0.3">
      <c r="C803" t="s">
        <v>4447</v>
      </c>
    </row>
    <row r="804" spans="3:3" x14ac:dyDescent="0.3">
      <c r="C804" t="s">
        <v>4445</v>
      </c>
    </row>
    <row r="805" spans="3:3" x14ac:dyDescent="0.3">
      <c r="C805" t="s">
        <v>4444</v>
      </c>
    </row>
    <row r="806" spans="3:3" x14ac:dyDescent="0.3">
      <c r="C806" t="s">
        <v>4443</v>
      </c>
    </row>
    <row r="807" spans="3:3" x14ac:dyDescent="0.3">
      <c r="C807" t="s">
        <v>4442</v>
      </c>
    </row>
    <row r="808" spans="3:3" x14ac:dyDescent="0.3">
      <c r="C808" t="s">
        <v>4441</v>
      </c>
    </row>
    <row r="809" spans="3:3" x14ac:dyDescent="0.3">
      <c r="C809" t="s">
        <v>1910</v>
      </c>
    </row>
    <row r="810" spans="3:3" x14ac:dyDescent="0.3">
      <c r="C810" t="s">
        <v>1989</v>
      </c>
    </row>
    <row r="811" spans="3:3" x14ac:dyDescent="0.3">
      <c r="C811" t="s">
        <v>4440</v>
      </c>
    </row>
    <row r="812" spans="3:3" x14ac:dyDescent="0.3">
      <c r="C812" t="s">
        <v>4439</v>
      </c>
    </row>
    <row r="813" spans="3:3" x14ac:dyDescent="0.3">
      <c r="C813" t="s">
        <v>4438</v>
      </c>
    </row>
    <row r="814" spans="3:3" x14ac:dyDescent="0.3">
      <c r="C814" t="s">
        <v>4437</v>
      </c>
    </row>
    <row r="815" spans="3:3" x14ac:dyDescent="0.3">
      <c r="C815" t="s">
        <v>4436</v>
      </c>
    </row>
    <row r="816" spans="3:3" x14ac:dyDescent="0.3">
      <c r="C816" t="s">
        <v>4435</v>
      </c>
    </row>
    <row r="817" spans="3:3" x14ac:dyDescent="0.3">
      <c r="C817" t="s">
        <v>4434</v>
      </c>
    </row>
    <row r="818" spans="3:3" x14ac:dyDescent="0.3">
      <c r="C818" t="s">
        <v>4433</v>
      </c>
    </row>
    <row r="819" spans="3:3" x14ac:dyDescent="0.3">
      <c r="C819" t="s">
        <v>4432</v>
      </c>
    </row>
    <row r="820" spans="3:3" x14ac:dyDescent="0.3">
      <c r="C820" t="s">
        <v>1387</v>
      </c>
    </row>
    <row r="821" spans="3:3" x14ac:dyDescent="0.3">
      <c r="C821" t="s">
        <v>4431</v>
      </c>
    </row>
    <row r="822" spans="3:3" x14ac:dyDescent="0.3">
      <c r="C822" t="s">
        <v>2159</v>
      </c>
    </row>
    <row r="823" spans="3:3" x14ac:dyDescent="0.3">
      <c r="C823" t="s">
        <v>4430</v>
      </c>
    </row>
    <row r="824" spans="3:3" x14ac:dyDescent="0.3">
      <c r="C824" t="s">
        <v>4429</v>
      </c>
    </row>
    <row r="825" spans="3:3" x14ac:dyDescent="0.3">
      <c r="C825" t="s">
        <v>4428</v>
      </c>
    </row>
    <row r="826" spans="3:3" x14ac:dyDescent="0.3">
      <c r="C826" t="s">
        <v>4427</v>
      </c>
    </row>
    <row r="827" spans="3:3" x14ac:dyDescent="0.3">
      <c r="C827" t="s">
        <v>4426</v>
      </c>
    </row>
    <row r="828" spans="3:3" x14ac:dyDescent="0.3">
      <c r="C828" t="s">
        <v>4425</v>
      </c>
    </row>
    <row r="829" spans="3:3" x14ac:dyDescent="0.3">
      <c r="C829" t="s">
        <v>4424</v>
      </c>
    </row>
    <row r="830" spans="3:3" x14ac:dyDescent="0.3">
      <c r="C830" t="s">
        <v>4423</v>
      </c>
    </row>
    <row r="831" spans="3:3" x14ac:dyDescent="0.3">
      <c r="C831" t="s">
        <v>4422</v>
      </c>
    </row>
    <row r="832" spans="3:3" x14ac:dyDescent="0.3">
      <c r="C832" t="s">
        <v>2096</v>
      </c>
    </row>
    <row r="833" spans="3:3" x14ac:dyDescent="0.3">
      <c r="C833" t="s">
        <v>4421</v>
      </c>
    </row>
    <row r="834" spans="3:3" x14ac:dyDescent="0.3">
      <c r="C834" t="s">
        <v>4420</v>
      </c>
    </row>
    <row r="835" spans="3:3" x14ac:dyDescent="0.3">
      <c r="C835" t="s">
        <v>2631</v>
      </c>
    </row>
    <row r="836" spans="3:3" x14ac:dyDescent="0.3">
      <c r="C836" t="s">
        <v>4504</v>
      </c>
    </row>
    <row r="837" spans="3:3" x14ac:dyDescent="0.3">
      <c r="C837" t="s">
        <v>4446</v>
      </c>
    </row>
    <row r="838" spans="3:3" x14ac:dyDescent="0.3">
      <c r="C838" t="s">
        <v>4549</v>
      </c>
    </row>
    <row r="839" spans="3:3" x14ac:dyDescent="0.3">
      <c r="C839" t="s">
        <v>4548</v>
      </c>
    </row>
    <row r="840" spans="3:3" x14ac:dyDescent="0.3">
      <c r="C840" t="s">
        <v>4488</v>
      </c>
    </row>
    <row r="841" spans="3:3" x14ac:dyDescent="0.3">
      <c r="C841" t="s">
        <v>4507</v>
      </c>
    </row>
    <row r="842" spans="3:3" x14ac:dyDescent="0.3">
      <c r="C842" t="s">
        <v>4506</v>
      </c>
    </row>
    <row r="843" spans="3:3" x14ac:dyDescent="0.3">
      <c r="C843" t="s">
        <v>4463</v>
      </c>
    </row>
    <row r="844" spans="3:3" x14ac:dyDescent="0.3">
      <c r="C844" t="s">
        <v>4459</v>
      </c>
    </row>
    <row r="845" spans="3:3" x14ac:dyDescent="0.3">
      <c r="C845" t="s">
        <v>4456</v>
      </c>
    </row>
    <row r="846" spans="3:3" x14ac:dyDescent="0.3">
      <c r="C846" t="s">
        <v>2034</v>
      </c>
    </row>
    <row r="847" spans="3:3" x14ac:dyDescent="0.3">
      <c r="C847" t="s">
        <v>1150</v>
      </c>
    </row>
    <row r="848" spans="3:3" x14ac:dyDescent="0.3">
      <c r="C848" t="s">
        <v>4418</v>
      </c>
    </row>
    <row r="849" spans="3:3" x14ac:dyDescent="0.3">
      <c r="C849" t="s">
        <v>4417</v>
      </c>
    </row>
    <row r="850" spans="3:3" x14ac:dyDescent="0.3">
      <c r="C850" t="s">
        <v>4413</v>
      </c>
    </row>
    <row r="851" spans="3:3" x14ac:dyDescent="0.3">
      <c r="C851" t="s">
        <v>1826</v>
      </c>
    </row>
    <row r="852" spans="3:3" x14ac:dyDescent="0.3">
      <c r="C852" t="s">
        <v>4410</v>
      </c>
    </row>
    <row r="853" spans="3:3" x14ac:dyDescent="0.3">
      <c r="C853" t="s">
        <v>4416</v>
      </c>
    </row>
    <row r="854" spans="3:3" x14ac:dyDescent="0.3">
      <c r="C854" t="s">
        <v>4415</v>
      </c>
    </row>
    <row r="855" spans="3:3" x14ac:dyDescent="0.3">
      <c r="C855" t="s">
        <v>4414</v>
      </c>
    </row>
    <row r="856" spans="3:3" x14ac:dyDescent="0.3">
      <c r="C856" t="s">
        <v>4412</v>
      </c>
    </row>
    <row r="857" spans="3:3" x14ac:dyDescent="0.3">
      <c r="C857" t="s">
        <v>4411</v>
      </c>
    </row>
    <row r="858" spans="3:3" x14ac:dyDescent="0.3">
      <c r="C858" t="s">
        <v>4409</v>
      </c>
    </row>
    <row r="859" spans="3:3" x14ac:dyDescent="0.3">
      <c r="C859" t="s">
        <v>4407</v>
      </c>
    </row>
    <row r="860" spans="3:3" x14ac:dyDescent="0.3">
      <c r="C860" t="s">
        <v>4406</v>
      </c>
    </row>
    <row r="861" spans="3:3" x14ac:dyDescent="0.3">
      <c r="C861" t="s">
        <v>4405</v>
      </c>
    </row>
    <row r="862" spans="3:3" x14ac:dyDescent="0.3">
      <c r="C862" t="s">
        <v>4404</v>
      </c>
    </row>
    <row r="863" spans="3:3" x14ac:dyDescent="0.3">
      <c r="C863" t="s">
        <v>4403</v>
      </c>
    </row>
    <row r="864" spans="3:3" x14ac:dyDescent="0.3">
      <c r="C864" t="s">
        <v>4408</v>
      </c>
    </row>
    <row r="865" spans="3:3" x14ac:dyDescent="0.3">
      <c r="C865" t="s">
        <v>4401</v>
      </c>
    </row>
    <row r="866" spans="3:3" x14ac:dyDescent="0.3">
      <c r="C866" t="s">
        <v>2548</v>
      </c>
    </row>
    <row r="867" spans="3:3" x14ac:dyDescent="0.3">
      <c r="C867" t="s">
        <v>4400</v>
      </c>
    </row>
    <row r="868" spans="3:3" x14ac:dyDescent="0.3">
      <c r="C868" t="s">
        <v>4399</v>
      </c>
    </row>
    <row r="869" spans="3:3" x14ac:dyDescent="0.3">
      <c r="C869" t="s">
        <v>239</v>
      </c>
    </row>
    <row r="870" spans="3:3" x14ac:dyDescent="0.3">
      <c r="C870" t="s">
        <v>4398</v>
      </c>
    </row>
    <row r="871" spans="3:3" x14ac:dyDescent="0.3">
      <c r="C871" t="s">
        <v>4397</v>
      </c>
    </row>
    <row r="872" spans="3:3" x14ac:dyDescent="0.3">
      <c r="C872" t="s">
        <v>4396</v>
      </c>
    </row>
    <row r="873" spans="3:3" x14ac:dyDescent="0.3">
      <c r="C873" t="s">
        <v>4395</v>
      </c>
    </row>
    <row r="874" spans="3:3" x14ac:dyDescent="0.3">
      <c r="C874" t="s">
        <v>4402</v>
      </c>
    </row>
    <row r="875" spans="3:3" x14ac:dyDescent="0.3">
      <c r="C875" t="s">
        <v>4393</v>
      </c>
    </row>
    <row r="876" spans="3:3" x14ac:dyDescent="0.3">
      <c r="C876" t="s">
        <v>2821</v>
      </c>
    </row>
    <row r="877" spans="3:3" x14ac:dyDescent="0.3">
      <c r="C877" t="s">
        <v>4392</v>
      </c>
    </row>
    <row r="878" spans="3:3" x14ac:dyDescent="0.3">
      <c r="C878" t="s">
        <v>2731</v>
      </c>
    </row>
    <row r="879" spans="3:3" x14ac:dyDescent="0.3">
      <c r="C879" t="s">
        <v>1342</v>
      </c>
    </row>
    <row r="880" spans="3:3" x14ac:dyDescent="0.3">
      <c r="C880" t="s">
        <v>4391</v>
      </c>
    </row>
    <row r="881" spans="3:3" x14ac:dyDescent="0.3">
      <c r="C881" t="s">
        <v>4390</v>
      </c>
    </row>
    <row r="882" spans="3:3" x14ac:dyDescent="0.3">
      <c r="C882" t="s">
        <v>1134</v>
      </c>
    </row>
    <row r="883" spans="3:3" x14ac:dyDescent="0.3">
      <c r="C883" t="s">
        <v>4389</v>
      </c>
    </row>
    <row r="884" spans="3:3" x14ac:dyDescent="0.3">
      <c r="C884" t="s">
        <v>4387</v>
      </c>
    </row>
    <row r="885" spans="3:3" x14ac:dyDescent="0.3">
      <c r="C885" t="s">
        <v>4388</v>
      </c>
    </row>
    <row r="886" spans="3:3" x14ac:dyDescent="0.3">
      <c r="C886" t="s">
        <v>4386</v>
      </c>
    </row>
    <row r="887" spans="3:3" x14ac:dyDescent="0.3">
      <c r="C887" t="s">
        <v>4385</v>
      </c>
    </row>
    <row r="888" spans="3:3" x14ac:dyDescent="0.3">
      <c r="C888" t="s">
        <v>4384</v>
      </c>
    </row>
    <row r="889" spans="3:3" x14ac:dyDescent="0.3">
      <c r="C889" t="s">
        <v>4383</v>
      </c>
    </row>
    <row r="890" spans="3:3" x14ac:dyDescent="0.3">
      <c r="C890" t="s">
        <v>4382</v>
      </c>
    </row>
    <row r="891" spans="3:3" x14ac:dyDescent="0.3">
      <c r="C891" t="s">
        <v>4381</v>
      </c>
    </row>
    <row r="892" spans="3:3" x14ac:dyDescent="0.3">
      <c r="C892" t="s">
        <v>4380</v>
      </c>
    </row>
    <row r="893" spans="3:3" x14ac:dyDescent="0.3">
      <c r="C893" t="s">
        <v>4379</v>
      </c>
    </row>
    <row r="894" spans="3:3" x14ac:dyDescent="0.3">
      <c r="C894" t="s">
        <v>4378</v>
      </c>
    </row>
    <row r="895" spans="3:3" x14ac:dyDescent="0.3">
      <c r="C895" t="s">
        <v>4377</v>
      </c>
    </row>
    <row r="896" spans="3:3" x14ac:dyDescent="0.3">
      <c r="C896" t="s">
        <v>4376</v>
      </c>
    </row>
    <row r="897" spans="3:3" x14ac:dyDescent="0.3">
      <c r="C897" t="s">
        <v>571</v>
      </c>
    </row>
    <row r="898" spans="3:3" x14ac:dyDescent="0.3">
      <c r="C898" t="s">
        <v>4375</v>
      </c>
    </row>
    <row r="899" spans="3:3" x14ac:dyDescent="0.3">
      <c r="C899" t="s">
        <v>4374</v>
      </c>
    </row>
    <row r="900" spans="3:3" x14ac:dyDescent="0.3">
      <c r="C900" t="s">
        <v>4373</v>
      </c>
    </row>
    <row r="901" spans="3:3" x14ac:dyDescent="0.3">
      <c r="C901" t="s">
        <v>4372</v>
      </c>
    </row>
    <row r="902" spans="3:3" x14ac:dyDescent="0.3">
      <c r="C902" t="s">
        <v>4371</v>
      </c>
    </row>
    <row r="903" spans="3:3" x14ac:dyDescent="0.3">
      <c r="C903" t="s">
        <v>4370</v>
      </c>
    </row>
    <row r="904" spans="3:3" x14ac:dyDescent="0.3">
      <c r="C904" t="s">
        <v>1754</v>
      </c>
    </row>
    <row r="905" spans="3:3" x14ac:dyDescent="0.3">
      <c r="C905" t="s">
        <v>4369</v>
      </c>
    </row>
    <row r="906" spans="3:3" x14ac:dyDescent="0.3">
      <c r="C906" t="s">
        <v>4368</v>
      </c>
    </row>
    <row r="907" spans="3:3" x14ac:dyDescent="0.3">
      <c r="C907" t="s">
        <v>1747</v>
      </c>
    </row>
    <row r="908" spans="3:3" x14ac:dyDescent="0.3">
      <c r="C908" t="s">
        <v>1220</v>
      </c>
    </row>
    <row r="909" spans="3:3" x14ac:dyDescent="0.3">
      <c r="C909" t="s">
        <v>4367</v>
      </c>
    </row>
    <row r="910" spans="3:3" x14ac:dyDescent="0.3">
      <c r="C910" t="s">
        <v>4365</v>
      </c>
    </row>
    <row r="911" spans="3:3" x14ac:dyDescent="0.3">
      <c r="C911" t="s">
        <v>4364</v>
      </c>
    </row>
    <row r="912" spans="3:3" x14ac:dyDescent="0.3">
      <c r="C912" t="s">
        <v>4363</v>
      </c>
    </row>
    <row r="913" spans="3:3" x14ac:dyDescent="0.3">
      <c r="C913" t="s">
        <v>4362</v>
      </c>
    </row>
    <row r="914" spans="3:3" x14ac:dyDescent="0.3">
      <c r="C914" t="s">
        <v>4361</v>
      </c>
    </row>
    <row r="915" spans="3:3" x14ac:dyDescent="0.3">
      <c r="C915" t="s">
        <v>150</v>
      </c>
    </row>
    <row r="916" spans="3:3" x14ac:dyDescent="0.3">
      <c r="C916" t="s">
        <v>4360</v>
      </c>
    </row>
    <row r="917" spans="3:3" x14ac:dyDescent="0.3">
      <c r="C917" t="s">
        <v>45</v>
      </c>
    </row>
    <row r="918" spans="3:3" x14ac:dyDescent="0.3">
      <c r="C918" t="s">
        <v>4359</v>
      </c>
    </row>
    <row r="919" spans="3:3" x14ac:dyDescent="0.3">
      <c r="C919" t="s">
        <v>4358</v>
      </c>
    </row>
    <row r="920" spans="3:3" x14ac:dyDescent="0.3">
      <c r="C920" t="s">
        <v>4357</v>
      </c>
    </row>
    <row r="921" spans="3:3" x14ac:dyDescent="0.3">
      <c r="C921" t="s">
        <v>4356</v>
      </c>
    </row>
    <row r="922" spans="3:3" x14ac:dyDescent="0.3">
      <c r="C922" t="s">
        <v>2914</v>
      </c>
    </row>
    <row r="923" spans="3:3" x14ac:dyDescent="0.3">
      <c r="C923" t="s">
        <v>4353</v>
      </c>
    </row>
    <row r="924" spans="3:3" x14ac:dyDescent="0.3">
      <c r="C924" t="s">
        <v>4352</v>
      </c>
    </row>
    <row r="925" spans="3:3" x14ac:dyDescent="0.3">
      <c r="C925" t="s">
        <v>4351</v>
      </c>
    </row>
    <row r="926" spans="3:3" x14ac:dyDescent="0.3">
      <c r="C926" t="s">
        <v>4350</v>
      </c>
    </row>
    <row r="927" spans="3:3" x14ac:dyDescent="0.3">
      <c r="C927" t="s">
        <v>4349</v>
      </c>
    </row>
    <row r="928" spans="3:3" x14ac:dyDescent="0.3">
      <c r="C928" t="s">
        <v>4348</v>
      </c>
    </row>
    <row r="929" spans="3:3" x14ac:dyDescent="0.3">
      <c r="C929" t="s">
        <v>4366</v>
      </c>
    </row>
    <row r="930" spans="3:3" x14ac:dyDescent="0.3">
      <c r="C930" t="s">
        <v>4355</v>
      </c>
    </row>
    <row r="931" spans="3:3" x14ac:dyDescent="0.3">
      <c r="C931" t="s">
        <v>4354</v>
      </c>
    </row>
    <row r="932" spans="3:3" x14ac:dyDescent="0.3">
      <c r="C932" t="s">
        <v>4347</v>
      </c>
    </row>
    <row r="933" spans="3:3" x14ac:dyDescent="0.3">
      <c r="C933" t="s">
        <v>4346</v>
      </c>
    </row>
    <row r="934" spans="3:3" x14ac:dyDescent="0.3">
      <c r="C934" t="s">
        <v>4345</v>
      </c>
    </row>
    <row r="935" spans="3:3" x14ac:dyDescent="0.3">
      <c r="C935" t="s">
        <v>155</v>
      </c>
    </row>
    <row r="936" spans="3:3" x14ac:dyDescent="0.3">
      <c r="C936" t="s">
        <v>4344</v>
      </c>
    </row>
    <row r="937" spans="3:3" x14ac:dyDescent="0.3">
      <c r="C937" t="s">
        <v>4343</v>
      </c>
    </row>
    <row r="938" spans="3:3" x14ac:dyDescent="0.3">
      <c r="C938" t="s">
        <v>340</v>
      </c>
    </row>
    <row r="939" spans="3:3" x14ac:dyDescent="0.3">
      <c r="C939" t="s">
        <v>4342</v>
      </c>
    </row>
    <row r="940" spans="3:3" x14ac:dyDescent="0.3">
      <c r="C940" t="s">
        <v>4341</v>
      </c>
    </row>
    <row r="941" spans="3:3" x14ac:dyDescent="0.3">
      <c r="C941" t="s">
        <v>4340</v>
      </c>
    </row>
    <row r="942" spans="3:3" x14ac:dyDescent="0.3">
      <c r="C942" t="s">
        <v>4339</v>
      </c>
    </row>
    <row r="943" spans="3:3" x14ac:dyDescent="0.3">
      <c r="C943" t="s">
        <v>3149</v>
      </c>
    </row>
    <row r="944" spans="3:3" x14ac:dyDescent="0.3">
      <c r="C944" t="s">
        <v>4338</v>
      </c>
    </row>
    <row r="945" spans="3:3" x14ac:dyDescent="0.3">
      <c r="C945" t="s">
        <v>2583</v>
      </c>
    </row>
    <row r="946" spans="3:3" x14ac:dyDescent="0.3">
      <c r="C946" t="s">
        <v>3074</v>
      </c>
    </row>
    <row r="947" spans="3:3" x14ac:dyDescent="0.3">
      <c r="C947" t="s">
        <v>4337</v>
      </c>
    </row>
    <row r="948" spans="3:3" x14ac:dyDescent="0.3">
      <c r="C948" t="s">
        <v>4336</v>
      </c>
    </row>
    <row r="949" spans="3:3" x14ac:dyDescent="0.3">
      <c r="C949" t="s">
        <v>4335</v>
      </c>
    </row>
    <row r="950" spans="3:3" x14ac:dyDescent="0.3">
      <c r="C950" t="s">
        <v>4334</v>
      </c>
    </row>
    <row r="951" spans="3:3" x14ac:dyDescent="0.3">
      <c r="C951" t="s">
        <v>4333</v>
      </c>
    </row>
    <row r="952" spans="3:3" x14ac:dyDescent="0.3">
      <c r="C952" t="s">
        <v>4332</v>
      </c>
    </row>
    <row r="953" spans="3:3" x14ac:dyDescent="0.3">
      <c r="C953" t="s">
        <v>4331</v>
      </c>
    </row>
    <row r="954" spans="3:3" x14ac:dyDescent="0.3">
      <c r="C954" t="s">
        <v>4330</v>
      </c>
    </row>
    <row r="955" spans="3:3" x14ac:dyDescent="0.3">
      <c r="C955" t="s">
        <v>4329</v>
      </c>
    </row>
    <row r="956" spans="3:3" x14ac:dyDescent="0.3">
      <c r="C956" t="s">
        <v>4328</v>
      </c>
    </row>
    <row r="957" spans="3:3" x14ac:dyDescent="0.3">
      <c r="C957" t="s">
        <v>520</v>
      </c>
    </row>
    <row r="958" spans="3:3" x14ac:dyDescent="0.3">
      <c r="C958" t="s">
        <v>4327</v>
      </c>
    </row>
    <row r="959" spans="3:3" x14ac:dyDescent="0.3">
      <c r="C959" t="s">
        <v>4326</v>
      </c>
    </row>
    <row r="960" spans="3:3" x14ac:dyDescent="0.3">
      <c r="C960" t="s">
        <v>4325</v>
      </c>
    </row>
    <row r="961" spans="3:3" x14ac:dyDescent="0.3">
      <c r="C961" t="s">
        <v>4324</v>
      </c>
    </row>
    <row r="962" spans="3:3" x14ac:dyDescent="0.3">
      <c r="C962" t="s">
        <v>4323</v>
      </c>
    </row>
    <row r="963" spans="3:3" x14ac:dyDescent="0.3">
      <c r="C963" t="s">
        <v>4322</v>
      </c>
    </row>
    <row r="964" spans="3:3" x14ac:dyDescent="0.3">
      <c r="C964" t="s">
        <v>4321</v>
      </c>
    </row>
    <row r="965" spans="3:3" x14ac:dyDescent="0.3">
      <c r="C965" t="s">
        <v>4320</v>
      </c>
    </row>
    <row r="966" spans="3:3" x14ac:dyDescent="0.3">
      <c r="C966" t="s">
        <v>2831</v>
      </c>
    </row>
    <row r="967" spans="3:3" x14ac:dyDescent="0.3">
      <c r="C967" t="s">
        <v>4319</v>
      </c>
    </row>
    <row r="968" spans="3:3" x14ac:dyDescent="0.3">
      <c r="C968" t="s">
        <v>4318</v>
      </c>
    </row>
    <row r="969" spans="3:3" x14ac:dyDescent="0.3">
      <c r="C969" t="s">
        <v>4315</v>
      </c>
    </row>
    <row r="970" spans="3:3" x14ac:dyDescent="0.3">
      <c r="C970" t="s">
        <v>4316</v>
      </c>
    </row>
    <row r="971" spans="3:3" x14ac:dyDescent="0.3">
      <c r="C971" t="s">
        <v>4317</v>
      </c>
    </row>
    <row r="972" spans="3:3" x14ac:dyDescent="0.3">
      <c r="C972" t="s">
        <v>4314</v>
      </c>
    </row>
    <row r="973" spans="3:3" x14ac:dyDescent="0.3">
      <c r="C973" t="s">
        <v>4313</v>
      </c>
    </row>
    <row r="974" spans="3:3" x14ac:dyDescent="0.3">
      <c r="C974" t="s">
        <v>4312</v>
      </c>
    </row>
    <row r="975" spans="3:3" x14ac:dyDescent="0.3">
      <c r="C975" t="s">
        <v>3104</v>
      </c>
    </row>
    <row r="976" spans="3:3" x14ac:dyDescent="0.3">
      <c r="C976" t="s">
        <v>4311</v>
      </c>
    </row>
    <row r="977" spans="3:3" x14ac:dyDescent="0.3">
      <c r="C977" t="s">
        <v>1069</v>
      </c>
    </row>
    <row r="978" spans="3:3" x14ac:dyDescent="0.3">
      <c r="C978" t="s">
        <v>1408</v>
      </c>
    </row>
    <row r="979" spans="3:3" x14ac:dyDescent="0.3">
      <c r="C979" t="s">
        <v>292</v>
      </c>
    </row>
    <row r="980" spans="3:3" x14ac:dyDescent="0.3">
      <c r="C980" t="s">
        <v>4310</v>
      </c>
    </row>
    <row r="981" spans="3:3" x14ac:dyDescent="0.3">
      <c r="C981" t="s">
        <v>2533</v>
      </c>
    </row>
    <row r="982" spans="3:3" x14ac:dyDescent="0.3">
      <c r="C982" t="s">
        <v>4309</v>
      </c>
    </row>
    <row r="983" spans="3:3" x14ac:dyDescent="0.3">
      <c r="C983" t="s">
        <v>4308</v>
      </c>
    </row>
    <row r="984" spans="3:3" x14ac:dyDescent="0.3">
      <c r="C984" t="s">
        <v>2754</v>
      </c>
    </row>
    <row r="985" spans="3:3" x14ac:dyDescent="0.3">
      <c r="C985" t="s">
        <v>1982</v>
      </c>
    </row>
    <row r="986" spans="3:3" x14ac:dyDescent="0.3">
      <c r="C986" t="s">
        <v>4307</v>
      </c>
    </row>
    <row r="987" spans="3:3" x14ac:dyDescent="0.3">
      <c r="C987" t="s">
        <v>4306</v>
      </c>
    </row>
    <row r="988" spans="3:3" x14ac:dyDescent="0.3">
      <c r="C988" t="s">
        <v>2712</v>
      </c>
    </row>
    <row r="989" spans="3:3" x14ac:dyDescent="0.3">
      <c r="C989" t="s">
        <v>4305</v>
      </c>
    </row>
    <row r="990" spans="3:3" x14ac:dyDescent="0.3">
      <c r="C990" t="s">
        <v>284</v>
      </c>
    </row>
    <row r="991" spans="3:3" x14ac:dyDescent="0.3">
      <c r="C991" t="s">
        <v>4304</v>
      </c>
    </row>
    <row r="992" spans="3:3" x14ac:dyDescent="0.3">
      <c r="C992" t="s">
        <v>4303</v>
      </c>
    </row>
    <row r="993" spans="3:3" x14ac:dyDescent="0.3">
      <c r="C993" t="s">
        <v>378</v>
      </c>
    </row>
    <row r="994" spans="3:3" x14ac:dyDescent="0.3">
      <c r="C994" t="s">
        <v>207</v>
      </c>
    </row>
    <row r="995" spans="3:3" x14ac:dyDescent="0.3">
      <c r="C995" t="s">
        <v>645</v>
      </c>
    </row>
    <row r="996" spans="3:3" x14ac:dyDescent="0.3">
      <c r="C996" t="s">
        <v>4302</v>
      </c>
    </row>
    <row r="997" spans="3:3" x14ac:dyDescent="0.3">
      <c r="C997" t="s">
        <v>4301</v>
      </c>
    </row>
    <row r="998" spans="3:3" x14ac:dyDescent="0.3">
      <c r="C998" t="s">
        <v>4300</v>
      </c>
    </row>
    <row r="999" spans="3:3" x14ac:dyDescent="0.3">
      <c r="C999" t="s">
        <v>4299</v>
      </c>
    </row>
    <row r="1000" spans="3:3" x14ac:dyDescent="0.3">
      <c r="C1000" t="s">
        <v>2438</v>
      </c>
    </row>
    <row r="1001" spans="3:3" x14ac:dyDescent="0.3">
      <c r="C1001" t="s">
        <v>2587</v>
      </c>
    </row>
    <row r="1002" spans="3:3" x14ac:dyDescent="0.3">
      <c r="C1002" t="s">
        <v>4298</v>
      </c>
    </row>
    <row r="1003" spans="3:3" x14ac:dyDescent="0.3">
      <c r="C1003" t="s">
        <v>4297</v>
      </c>
    </row>
    <row r="1004" spans="3:3" x14ac:dyDescent="0.3">
      <c r="C1004" t="s">
        <v>4296</v>
      </c>
    </row>
    <row r="1005" spans="3:3" x14ac:dyDescent="0.3">
      <c r="C1005" t="s">
        <v>4295</v>
      </c>
    </row>
    <row r="1006" spans="3:3" x14ac:dyDescent="0.3">
      <c r="C1006" t="s">
        <v>231</v>
      </c>
    </row>
    <row r="1007" spans="3:3" x14ac:dyDescent="0.3">
      <c r="C1007" t="s">
        <v>4294</v>
      </c>
    </row>
    <row r="1008" spans="3:3" x14ac:dyDescent="0.3">
      <c r="C1008" t="s">
        <v>1717</v>
      </c>
    </row>
    <row r="1009" spans="3:3" x14ac:dyDescent="0.3">
      <c r="C1009" t="s">
        <v>4293</v>
      </c>
    </row>
    <row r="1010" spans="3:3" x14ac:dyDescent="0.3">
      <c r="C1010" t="s">
        <v>4292</v>
      </c>
    </row>
    <row r="1011" spans="3:3" x14ac:dyDescent="0.3">
      <c r="C1011" t="s">
        <v>4291</v>
      </c>
    </row>
    <row r="1012" spans="3:3" x14ac:dyDescent="0.3">
      <c r="C1012" t="s">
        <v>4290</v>
      </c>
    </row>
    <row r="1013" spans="3:3" x14ac:dyDescent="0.3">
      <c r="C1013" t="s">
        <v>4289</v>
      </c>
    </row>
    <row r="1014" spans="3:3" x14ac:dyDescent="0.3">
      <c r="C1014" t="s">
        <v>4288</v>
      </c>
    </row>
    <row r="1015" spans="3:3" x14ac:dyDescent="0.3">
      <c r="C1015" t="s">
        <v>2660</v>
      </c>
    </row>
    <row r="1016" spans="3:3" x14ac:dyDescent="0.3">
      <c r="C1016" t="s">
        <v>4287</v>
      </c>
    </row>
    <row r="1017" spans="3:3" x14ac:dyDescent="0.3">
      <c r="C1017" t="s">
        <v>3070</v>
      </c>
    </row>
    <row r="1018" spans="3:3" x14ac:dyDescent="0.3">
      <c r="C1018" t="s">
        <v>4286</v>
      </c>
    </row>
    <row r="1019" spans="3:3" x14ac:dyDescent="0.3">
      <c r="C1019" t="s">
        <v>4285</v>
      </c>
    </row>
    <row r="1020" spans="3:3" x14ac:dyDescent="0.3">
      <c r="C1020" t="s">
        <v>2850</v>
      </c>
    </row>
    <row r="1021" spans="3:3" x14ac:dyDescent="0.3">
      <c r="C1021" t="s">
        <v>4283</v>
      </c>
    </row>
    <row r="1022" spans="3:3" x14ac:dyDescent="0.3">
      <c r="C1022" t="s">
        <v>4282</v>
      </c>
    </row>
    <row r="1023" spans="3:3" x14ac:dyDescent="0.3">
      <c r="C1023" t="s">
        <v>539</v>
      </c>
    </row>
    <row r="1024" spans="3:3" x14ac:dyDescent="0.3">
      <c r="C1024" t="s">
        <v>2627</v>
      </c>
    </row>
    <row r="1025" spans="3:3" x14ac:dyDescent="0.3">
      <c r="C1025" t="s">
        <v>4281</v>
      </c>
    </row>
    <row r="1026" spans="3:3" x14ac:dyDescent="0.3">
      <c r="C1026" t="s">
        <v>4280</v>
      </c>
    </row>
    <row r="1027" spans="3:3" x14ac:dyDescent="0.3">
      <c r="C1027" t="s">
        <v>629</v>
      </c>
    </row>
    <row r="1028" spans="3:3" x14ac:dyDescent="0.3">
      <c r="C1028" t="s">
        <v>3015</v>
      </c>
    </row>
    <row r="1029" spans="3:3" x14ac:dyDescent="0.3">
      <c r="C1029" t="s">
        <v>4284</v>
      </c>
    </row>
    <row r="1030" spans="3:3" x14ac:dyDescent="0.3">
      <c r="C1030" t="s">
        <v>4279</v>
      </c>
    </row>
    <row r="1031" spans="3:3" x14ac:dyDescent="0.3">
      <c r="C1031" t="s">
        <v>4278</v>
      </c>
    </row>
    <row r="1032" spans="3:3" x14ac:dyDescent="0.3">
      <c r="C1032" t="s">
        <v>4277</v>
      </c>
    </row>
    <row r="1033" spans="3:3" x14ac:dyDescent="0.3">
      <c r="C1033" t="s">
        <v>4276</v>
      </c>
    </row>
    <row r="1034" spans="3:3" x14ac:dyDescent="0.3">
      <c r="C1034" t="s">
        <v>4275</v>
      </c>
    </row>
    <row r="1035" spans="3:3" x14ac:dyDescent="0.3">
      <c r="C1035" t="s">
        <v>4274</v>
      </c>
    </row>
    <row r="1036" spans="3:3" x14ac:dyDescent="0.3">
      <c r="C1036" t="s">
        <v>4273</v>
      </c>
    </row>
    <row r="1037" spans="3:3" x14ac:dyDescent="0.3">
      <c r="C1037" t="s">
        <v>4272</v>
      </c>
    </row>
    <row r="1038" spans="3:3" x14ac:dyDescent="0.3">
      <c r="C1038" t="s">
        <v>2877</v>
      </c>
    </row>
    <row r="1039" spans="3:3" x14ac:dyDescent="0.3">
      <c r="C1039" t="s">
        <v>4271</v>
      </c>
    </row>
    <row r="1040" spans="3:3" x14ac:dyDescent="0.3">
      <c r="C1040" t="s">
        <v>4270</v>
      </c>
    </row>
    <row r="1041" spans="3:3" x14ac:dyDescent="0.3">
      <c r="C1041" t="s">
        <v>4269</v>
      </c>
    </row>
    <row r="1042" spans="3:3" x14ac:dyDescent="0.3">
      <c r="C1042" t="s">
        <v>2847</v>
      </c>
    </row>
    <row r="1043" spans="3:3" x14ac:dyDescent="0.3">
      <c r="C1043" t="s">
        <v>4268</v>
      </c>
    </row>
    <row r="1044" spans="3:3" x14ac:dyDescent="0.3">
      <c r="C1044" t="s">
        <v>3333</v>
      </c>
    </row>
    <row r="1045" spans="3:3" x14ac:dyDescent="0.3">
      <c r="C1045" t="s">
        <v>4267</v>
      </c>
    </row>
    <row r="1046" spans="3:3" x14ac:dyDescent="0.3">
      <c r="C1046" t="s">
        <v>4266</v>
      </c>
    </row>
    <row r="1047" spans="3:3" x14ac:dyDescent="0.3">
      <c r="C1047" t="s">
        <v>4265</v>
      </c>
    </row>
    <row r="1048" spans="3:3" x14ac:dyDescent="0.3">
      <c r="C1048" t="s">
        <v>4264</v>
      </c>
    </row>
    <row r="1049" spans="3:3" x14ac:dyDescent="0.3">
      <c r="C1049" t="s">
        <v>4263</v>
      </c>
    </row>
    <row r="1050" spans="3:3" x14ac:dyDescent="0.3">
      <c r="C1050" t="s">
        <v>4262</v>
      </c>
    </row>
    <row r="1051" spans="3:3" x14ac:dyDescent="0.3">
      <c r="C1051" t="s">
        <v>1337</v>
      </c>
    </row>
    <row r="1052" spans="3:3" x14ac:dyDescent="0.3">
      <c r="C1052" t="s">
        <v>4261</v>
      </c>
    </row>
    <row r="1053" spans="3:3" x14ac:dyDescent="0.3">
      <c r="C1053" t="s">
        <v>1162</v>
      </c>
    </row>
    <row r="1054" spans="3:3" x14ac:dyDescent="0.3">
      <c r="C1054" t="s">
        <v>4260</v>
      </c>
    </row>
    <row r="1055" spans="3:3" x14ac:dyDescent="0.3">
      <c r="C1055" t="s">
        <v>4259</v>
      </c>
    </row>
    <row r="1056" spans="3:3" x14ac:dyDescent="0.3">
      <c r="C1056" t="s">
        <v>4258</v>
      </c>
    </row>
    <row r="1057" spans="3:3" x14ac:dyDescent="0.3">
      <c r="C1057" t="s">
        <v>4257</v>
      </c>
    </row>
    <row r="1058" spans="3:3" x14ac:dyDescent="0.3">
      <c r="C1058" t="s">
        <v>4256</v>
      </c>
    </row>
    <row r="1059" spans="3:3" x14ac:dyDescent="0.3">
      <c r="C1059" t="s">
        <v>4255</v>
      </c>
    </row>
    <row r="1060" spans="3:3" x14ac:dyDescent="0.3">
      <c r="C1060" t="s">
        <v>4254</v>
      </c>
    </row>
    <row r="1061" spans="3:3" x14ac:dyDescent="0.3">
      <c r="C1061" t="s">
        <v>1845</v>
      </c>
    </row>
    <row r="1062" spans="3:3" x14ac:dyDescent="0.3">
      <c r="C1062" t="s">
        <v>4250</v>
      </c>
    </row>
    <row r="1063" spans="3:3" x14ac:dyDescent="0.3">
      <c r="C1063" t="s">
        <v>4253</v>
      </c>
    </row>
    <row r="1064" spans="3:3" x14ac:dyDescent="0.3">
      <c r="C1064" t="s">
        <v>4252</v>
      </c>
    </row>
    <row r="1065" spans="3:3" x14ac:dyDescent="0.3">
      <c r="C1065" t="s">
        <v>4251</v>
      </c>
    </row>
    <row r="1066" spans="3:3" x14ac:dyDescent="0.3">
      <c r="C1066" t="s">
        <v>286</v>
      </c>
    </row>
    <row r="1067" spans="3:3" x14ac:dyDescent="0.3">
      <c r="C1067" t="s">
        <v>4247</v>
      </c>
    </row>
    <row r="1068" spans="3:3" x14ac:dyDescent="0.3">
      <c r="C1068" t="s">
        <v>4246</v>
      </c>
    </row>
    <row r="1069" spans="3:3" x14ac:dyDescent="0.3">
      <c r="C1069" t="s">
        <v>1452</v>
      </c>
    </row>
    <row r="1070" spans="3:3" x14ac:dyDescent="0.3">
      <c r="C1070" t="s">
        <v>4245</v>
      </c>
    </row>
    <row r="1071" spans="3:3" x14ac:dyDescent="0.3">
      <c r="C1071" t="s">
        <v>4244</v>
      </c>
    </row>
    <row r="1072" spans="3:3" x14ac:dyDescent="0.3">
      <c r="C1072" t="s">
        <v>344</v>
      </c>
    </row>
    <row r="1073" spans="3:3" x14ac:dyDescent="0.3">
      <c r="C1073" t="s">
        <v>4243</v>
      </c>
    </row>
    <row r="1074" spans="3:3" x14ac:dyDescent="0.3">
      <c r="C1074" t="s">
        <v>379</v>
      </c>
    </row>
    <row r="1075" spans="3:3" x14ac:dyDescent="0.3">
      <c r="C1075" t="s">
        <v>4242</v>
      </c>
    </row>
    <row r="1076" spans="3:3" x14ac:dyDescent="0.3">
      <c r="C1076" t="s">
        <v>3344</v>
      </c>
    </row>
    <row r="1077" spans="3:3" x14ac:dyDescent="0.3">
      <c r="C1077" t="s">
        <v>144</v>
      </c>
    </row>
    <row r="1078" spans="3:3" x14ac:dyDescent="0.3">
      <c r="C1078" t="s">
        <v>3354</v>
      </c>
    </row>
    <row r="1079" spans="3:3" x14ac:dyDescent="0.3">
      <c r="C1079" t="s">
        <v>2527</v>
      </c>
    </row>
    <row r="1080" spans="3:3" x14ac:dyDescent="0.3">
      <c r="C1080" t="s">
        <v>4241</v>
      </c>
    </row>
    <row r="1081" spans="3:3" x14ac:dyDescent="0.3">
      <c r="C1081" t="s">
        <v>4240</v>
      </c>
    </row>
    <row r="1082" spans="3:3" x14ac:dyDescent="0.3">
      <c r="C1082" t="s">
        <v>4239</v>
      </c>
    </row>
    <row r="1083" spans="3:3" x14ac:dyDescent="0.3">
      <c r="C1083" t="s">
        <v>1512</v>
      </c>
    </row>
    <row r="1084" spans="3:3" x14ac:dyDescent="0.3">
      <c r="C1084" t="s">
        <v>4238</v>
      </c>
    </row>
    <row r="1085" spans="3:3" x14ac:dyDescent="0.3">
      <c r="C1085" t="s">
        <v>4237</v>
      </c>
    </row>
    <row r="1086" spans="3:3" x14ac:dyDescent="0.3">
      <c r="C1086" t="s">
        <v>4236</v>
      </c>
    </row>
    <row r="1087" spans="3:3" x14ac:dyDescent="0.3">
      <c r="C1087" t="s">
        <v>2938</v>
      </c>
    </row>
    <row r="1088" spans="3:3" x14ac:dyDescent="0.3">
      <c r="C1088" t="s">
        <v>4234</v>
      </c>
    </row>
    <row r="1089" spans="3:3" x14ac:dyDescent="0.3">
      <c r="C1089" t="s">
        <v>4232</v>
      </c>
    </row>
    <row r="1090" spans="3:3" x14ac:dyDescent="0.3">
      <c r="C1090" t="s">
        <v>300</v>
      </c>
    </row>
    <row r="1091" spans="3:3" x14ac:dyDescent="0.3">
      <c r="C1091" t="s">
        <v>4231</v>
      </c>
    </row>
    <row r="1092" spans="3:3" x14ac:dyDescent="0.3">
      <c r="C1092" t="s">
        <v>4230</v>
      </c>
    </row>
    <row r="1093" spans="3:3" x14ac:dyDescent="0.3">
      <c r="C1093" t="s">
        <v>321</v>
      </c>
    </row>
    <row r="1094" spans="3:3" x14ac:dyDescent="0.3">
      <c r="C1094" t="s">
        <v>4229</v>
      </c>
    </row>
    <row r="1095" spans="3:3" x14ac:dyDescent="0.3">
      <c r="C1095" t="s">
        <v>79</v>
      </c>
    </row>
    <row r="1096" spans="3:3" x14ac:dyDescent="0.3">
      <c r="C1096" t="s">
        <v>226</v>
      </c>
    </row>
    <row r="1097" spans="3:3" x14ac:dyDescent="0.3">
      <c r="C1097" t="s">
        <v>4228</v>
      </c>
    </row>
    <row r="1098" spans="3:3" x14ac:dyDescent="0.3">
      <c r="C1098" t="s">
        <v>3372</v>
      </c>
    </row>
    <row r="1099" spans="3:3" x14ac:dyDescent="0.3">
      <c r="C1099" t="s">
        <v>726</v>
      </c>
    </row>
    <row r="1100" spans="3:3" x14ac:dyDescent="0.3">
      <c r="C1100" t="s">
        <v>409</v>
      </c>
    </row>
    <row r="1101" spans="3:3" x14ac:dyDescent="0.3">
      <c r="C1101" t="s">
        <v>2110</v>
      </c>
    </row>
    <row r="1102" spans="3:3" x14ac:dyDescent="0.3">
      <c r="C1102" t="s">
        <v>4218</v>
      </c>
    </row>
    <row r="1103" spans="3:3" x14ac:dyDescent="0.3">
      <c r="C1103" t="s">
        <v>707</v>
      </c>
    </row>
    <row r="1104" spans="3:3" x14ac:dyDescent="0.3">
      <c r="C1104" t="s">
        <v>4227</v>
      </c>
    </row>
    <row r="1105" spans="3:3" x14ac:dyDescent="0.3">
      <c r="C1105" t="s">
        <v>4226</v>
      </c>
    </row>
    <row r="1106" spans="3:3" x14ac:dyDescent="0.3">
      <c r="C1106" t="s">
        <v>4225</v>
      </c>
    </row>
    <row r="1107" spans="3:3" x14ac:dyDescent="0.3">
      <c r="C1107" t="s">
        <v>4224</v>
      </c>
    </row>
    <row r="1108" spans="3:3" x14ac:dyDescent="0.3">
      <c r="C1108" t="s">
        <v>4223</v>
      </c>
    </row>
    <row r="1109" spans="3:3" x14ac:dyDescent="0.3">
      <c r="C1109" t="s">
        <v>4222</v>
      </c>
    </row>
    <row r="1110" spans="3:3" x14ac:dyDescent="0.3">
      <c r="C1110" t="s">
        <v>4216</v>
      </c>
    </row>
    <row r="1111" spans="3:3" x14ac:dyDescent="0.3">
      <c r="C1111" t="s">
        <v>4217</v>
      </c>
    </row>
    <row r="1112" spans="3:3" x14ac:dyDescent="0.3">
      <c r="C1112" t="s">
        <v>3313</v>
      </c>
    </row>
    <row r="1113" spans="3:3" x14ac:dyDescent="0.3">
      <c r="C1113" t="s">
        <v>4213</v>
      </c>
    </row>
    <row r="1114" spans="3:3" x14ac:dyDescent="0.3">
      <c r="C1114" t="s">
        <v>4215</v>
      </c>
    </row>
    <row r="1115" spans="3:3" x14ac:dyDescent="0.3">
      <c r="C1115" t="s">
        <v>4214</v>
      </c>
    </row>
    <row r="1116" spans="3:3" x14ac:dyDescent="0.3">
      <c r="C1116" t="s">
        <v>4212</v>
      </c>
    </row>
    <row r="1117" spans="3:3" x14ac:dyDescent="0.3">
      <c r="C1117" t="s">
        <v>2909</v>
      </c>
    </row>
    <row r="1118" spans="3:3" x14ac:dyDescent="0.3">
      <c r="C1118" t="s">
        <v>4211</v>
      </c>
    </row>
    <row r="1119" spans="3:3" x14ac:dyDescent="0.3">
      <c r="C1119" t="s">
        <v>4210</v>
      </c>
    </row>
    <row r="1120" spans="3:3" x14ac:dyDescent="0.3">
      <c r="C1120" t="s">
        <v>4209</v>
      </c>
    </row>
    <row r="1121" spans="3:3" x14ac:dyDescent="0.3">
      <c r="C1121" t="s">
        <v>4208</v>
      </c>
    </row>
    <row r="1122" spans="3:3" x14ac:dyDescent="0.3">
      <c r="C1122" t="s">
        <v>4207</v>
      </c>
    </row>
    <row r="1123" spans="3:3" x14ac:dyDescent="0.3">
      <c r="C1123" t="s">
        <v>160</v>
      </c>
    </row>
    <row r="1124" spans="3:3" x14ac:dyDescent="0.3">
      <c r="C1124" t="s">
        <v>4206</v>
      </c>
    </row>
    <row r="1125" spans="3:3" x14ac:dyDescent="0.3">
      <c r="C1125" t="s">
        <v>4205</v>
      </c>
    </row>
    <row r="1126" spans="3:3" x14ac:dyDescent="0.3">
      <c r="C1126" t="s">
        <v>688</v>
      </c>
    </row>
    <row r="1127" spans="3:3" x14ac:dyDescent="0.3">
      <c r="C1127" t="s">
        <v>4204</v>
      </c>
    </row>
    <row r="1128" spans="3:3" x14ac:dyDescent="0.3">
      <c r="C1128" t="s">
        <v>4203</v>
      </c>
    </row>
    <row r="1129" spans="3:3" x14ac:dyDescent="0.3">
      <c r="C1129" t="s">
        <v>4202</v>
      </c>
    </row>
    <row r="1130" spans="3:3" x14ac:dyDescent="0.3">
      <c r="C1130" t="s">
        <v>4201</v>
      </c>
    </row>
    <row r="1131" spans="3:3" x14ac:dyDescent="0.3">
      <c r="C1131" t="s">
        <v>1540</v>
      </c>
    </row>
    <row r="1132" spans="3:3" x14ac:dyDescent="0.3">
      <c r="C1132" t="s">
        <v>4200</v>
      </c>
    </row>
    <row r="1133" spans="3:3" x14ac:dyDescent="0.3">
      <c r="C1133" t="s">
        <v>4199</v>
      </c>
    </row>
    <row r="1134" spans="3:3" x14ac:dyDescent="0.3">
      <c r="C1134" t="s">
        <v>4198</v>
      </c>
    </row>
    <row r="1135" spans="3:3" x14ac:dyDescent="0.3">
      <c r="C1135" t="s">
        <v>4197</v>
      </c>
    </row>
    <row r="1136" spans="3:3" x14ac:dyDescent="0.3">
      <c r="C1136" t="s">
        <v>4196</v>
      </c>
    </row>
    <row r="1137" spans="3:3" x14ac:dyDescent="0.3">
      <c r="C1137" t="s">
        <v>4195</v>
      </c>
    </row>
    <row r="1138" spans="3:3" x14ac:dyDescent="0.3">
      <c r="C1138" t="s">
        <v>4193</v>
      </c>
    </row>
    <row r="1139" spans="3:3" x14ac:dyDescent="0.3">
      <c r="C1139" t="s">
        <v>1789</v>
      </c>
    </row>
    <row r="1140" spans="3:3" x14ac:dyDescent="0.3">
      <c r="C1140" t="s">
        <v>4191</v>
      </c>
    </row>
    <row r="1141" spans="3:3" x14ac:dyDescent="0.3">
      <c r="C1141" t="s">
        <v>4190</v>
      </c>
    </row>
    <row r="1142" spans="3:3" x14ac:dyDescent="0.3">
      <c r="C1142" t="s">
        <v>4189</v>
      </c>
    </row>
    <row r="1143" spans="3:3" x14ac:dyDescent="0.3">
      <c r="C1143" t="s">
        <v>4187</v>
      </c>
    </row>
    <row r="1144" spans="3:3" x14ac:dyDescent="0.3">
      <c r="C1144" t="s">
        <v>99</v>
      </c>
    </row>
    <row r="1145" spans="3:3" x14ac:dyDescent="0.3">
      <c r="C1145" t="s">
        <v>4186</v>
      </c>
    </row>
    <row r="1146" spans="3:3" x14ac:dyDescent="0.3">
      <c r="C1146" t="s">
        <v>120</v>
      </c>
    </row>
    <row r="1147" spans="3:3" x14ac:dyDescent="0.3">
      <c r="C1147" t="s">
        <v>175</v>
      </c>
    </row>
    <row r="1148" spans="3:3" x14ac:dyDescent="0.3">
      <c r="C1148" t="s">
        <v>4185</v>
      </c>
    </row>
    <row r="1149" spans="3:3" x14ac:dyDescent="0.3">
      <c r="C1149" t="s">
        <v>4184</v>
      </c>
    </row>
    <row r="1150" spans="3:3" x14ac:dyDescent="0.3">
      <c r="C1150" t="s">
        <v>53</v>
      </c>
    </row>
    <row r="1151" spans="3:3" x14ac:dyDescent="0.3">
      <c r="C1151" t="s">
        <v>323</v>
      </c>
    </row>
    <row r="1152" spans="3:3" x14ac:dyDescent="0.3">
      <c r="C1152" t="s">
        <v>4183</v>
      </c>
    </row>
    <row r="1153" spans="3:3" x14ac:dyDescent="0.3">
      <c r="C1153" t="s">
        <v>2969</v>
      </c>
    </row>
    <row r="1154" spans="3:3" x14ac:dyDescent="0.3">
      <c r="C1154" t="s">
        <v>4182</v>
      </c>
    </row>
    <row r="1155" spans="3:3" x14ac:dyDescent="0.3">
      <c r="C1155" t="s">
        <v>4181</v>
      </c>
    </row>
    <row r="1156" spans="3:3" x14ac:dyDescent="0.3">
      <c r="C1156" t="s">
        <v>624</v>
      </c>
    </row>
    <row r="1157" spans="3:3" x14ac:dyDescent="0.3">
      <c r="C1157" t="s">
        <v>2372</v>
      </c>
    </row>
    <row r="1158" spans="3:3" x14ac:dyDescent="0.3">
      <c r="C1158" t="s">
        <v>2987</v>
      </c>
    </row>
    <row r="1159" spans="3:3" x14ac:dyDescent="0.3">
      <c r="C1159" t="s">
        <v>4178</v>
      </c>
    </row>
    <row r="1160" spans="3:3" x14ac:dyDescent="0.3">
      <c r="C1160" t="s">
        <v>4177</v>
      </c>
    </row>
    <row r="1161" spans="3:3" x14ac:dyDescent="0.3">
      <c r="C1161" t="s">
        <v>2365</v>
      </c>
    </row>
    <row r="1162" spans="3:3" x14ac:dyDescent="0.3">
      <c r="C1162" t="s">
        <v>4176</v>
      </c>
    </row>
    <row r="1163" spans="3:3" x14ac:dyDescent="0.3">
      <c r="C1163" t="s">
        <v>4175</v>
      </c>
    </row>
    <row r="1164" spans="3:3" x14ac:dyDescent="0.3">
      <c r="C1164" t="s">
        <v>4174</v>
      </c>
    </row>
    <row r="1165" spans="3:3" x14ac:dyDescent="0.3">
      <c r="C1165" t="s">
        <v>1020</v>
      </c>
    </row>
    <row r="1166" spans="3:3" x14ac:dyDescent="0.3">
      <c r="C1166" t="s">
        <v>4173</v>
      </c>
    </row>
    <row r="1167" spans="3:3" x14ac:dyDescent="0.3">
      <c r="C1167" t="s">
        <v>4172</v>
      </c>
    </row>
    <row r="1168" spans="3:3" x14ac:dyDescent="0.3">
      <c r="C1168" t="s">
        <v>4171</v>
      </c>
    </row>
    <row r="1169" spans="3:3" x14ac:dyDescent="0.3">
      <c r="C1169" t="s">
        <v>4170</v>
      </c>
    </row>
    <row r="1170" spans="3:3" x14ac:dyDescent="0.3">
      <c r="C1170" t="s">
        <v>720</v>
      </c>
    </row>
    <row r="1171" spans="3:3" x14ac:dyDescent="0.3">
      <c r="C1171" t="s">
        <v>4169</v>
      </c>
    </row>
    <row r="1172" spans="3:3" x14ac:dyDescent="0.3">
      <c r="C1172" t="s">
        <v>4168</v>
      </c>
    </row>
    <row r="1173" spans="3:3" x14ac:dyDescent="0.3">
      <c r="C1173" t="s">
        <v>4235</v>
      </c>
    </row>
    <row r="1174" spans="3:3" x14ac:dyDescent="0.3">
      <c r="C1174" t="s">
        <v>4233</v>
      </c>
    </row>
    <row r="1175" spans="3:3" x14ac:dyDescent="0.3">
      <c r="C1175" t="s">
        <v>4221</v>
      </c>
    </row>
    <row r="1176" spans="3:3" x14ac:dyDescent="0.3">
      <c r="C1176" t="s">
        <v>4220</v>
      </c>
    </row>
    <row r="1177" spans="3:3" x14ac:dyDescent="0.3">
      <c r="C1177" t="s">
        <v>4219</v>
      </c>
    </row>
    <row r="1178" spans="3:3" x14ac:dyDescent="0.3">
      <c r="C1178" t="s">
        <v>4192</v>
      </c>
    </row>
    <row r="1179" spans="3:3" x14ac:dyDescent="0.3">
      <c r="C1179" t="s">
        <v>4249</v>
      </c>
    </row>
    <row r="1180" spans="3:3" x14ac:dyDescent="0.3">
      <c r="C1180" t="s">
        <v>4194</v>
      </c>
    </row>
    <row r="1181" spans="3:3" x14ac:dyDescent="0.3">
      <c r="C1181" t="s">
        <v>4188</v>
      </c>
    </row>
    <row r="1182" spans="3:3" x14ac:dyDescent="0.3">
      <c r="C1182" t="s">
        <v>4180</v>
      </c>
    </row>
    <row r="1183" spans="3:3" x14ac:dyDescent="0.3">
      <c r="C1183" t="s">
        <v>4179</v>
      </c>
    </row>
    <row r="1184" spans="3:3" x14ac:dyDescent="0.3">
      <c r="C1184" t="s">
        <v>4167</v>
      </c>
    </row>
    <row r="1185" spans="3:3" x14ac:dyDescent="0.3">
      <c r="C1185" t="s">
        <v>4166</v>
      </c>
    </row>
    <row r="1186" spans="3:3" x14ac:dyDescent="0.3">
      <c r="C1186" t="s">
        <v>4165</v>
      </c>
    </row>
    <row r="1187" spans="3:3" x14ac:dyDescent="0.3">
      <c r="C1187" t="s">
        <v>4164</v>
      </c>
    </row>
    <row r="1188" spans="3:3" x14ac:dyDescent="0.3">
      <c r="C1188" t="s">
        <v>2144</v>
      </c>
    </row>
    <row r="1189" spans="3:3" x14ac:dyDescent="0.3">
      <c r="C1189" t="s">
        <v>2880</v>
      </c>
    </row>
    <row r="1190" spans="3:3" x14ac:dyDescent="0.3">
      <c r="C1190" t="s">
        <v>4163</v>
      </c>
    </row>
    <row r="1191" spans="3:3" x14ac:dyDescent="0.3">
      <c r="C1191" t="s">
        <v>4162</v>
      </c>
    </row>
    <row r="1192" spans="3:3" x14ac:dyDescent="0.3">
      <c r="C1192" t="s">
        <v>4161</v>
      </c>
    </row>
    <row r="1193" spans="3:3" x14ac:dyDescent="0.3">
      <c r="C1193" t="s">
        <v>4160</v>
      </c>
    </row>
    <row r="1194" spans="3:3" x14ac:dyDescent="0.3">
      <c r="C1194" t="s">
        <v>4159</v>
      </c>
    </row>
    <row r="1195" spans="3:3" x14ac:dyDescent="0.3">
      <c r="C1195" t="s">
        <v>4158</v>
      </c>
    </row>
    <row r="1196" spans="3:3" x14ac:dyDescent="0.3">
      <c r="C1196" t="s">
        <v>4157</v>
      </c>
    </row>
    <row r="1197" spans="3:3" x14ac:dyDescent="0.3">
      <c r="C1197" t="s">
        <v>4156</v>
      </c>
    </row>
    <row r="1198" spans="3:3" x14ac:dyDescent="0.3">
      <c r="C1198" t="s">
        <v>4155</v>
      </c>
    </row>
    <row r="1199" spans="3:3" x14ac:dyDescent="0.3">
      <c r="C1199" t="s">
        <v>4154</v>
      </c>
    </row>
    <row r="1200" spans="3:3" x14ac:dyDescent="0.3">
      <c r="C1200" t="s">
        <v>4153</v>
      </c>
    </row>
    <row r="1201" spans="3:3" x14ac:dyDescent="0.3">
      <c r="C1201" t="s">
        <v>4152</v>
      </c>
    </row>
    <row r="1202" spans="3:3" x14ac:dyDescent="0.3">
      <c r="C1202" t="s">
        <v>4151</v>
      </c>
    </row>
    <row r="1203" spans="3:3" x14ac:dyDescent="0.3">
      <c r="C1203" t="s">
        <v>4150</v>
      </c>
    </row>
    <row r="1204" spans="3:3" x14ac:dyDescent="0.3">
      <c r="C1204" t="s">
        <v>2422</v>
      </c>
    </row>
    <row r="1205" spans="3:3" x14ac:dyDescent="0.3">
      <c r="C1205" t="s">
        <v>4148</v>
      </c>
    </row>
    <row r="1206" spans="3:3" x14ac:dyDescent="0.3">
      <c r="C1206" t="s">
        <v>4147</v>
      </c>
    </row>
    <row r="1207" spans="3:3" x14ac:dyDescent="0.3">
      <c r="C1207" t="s">
        <v>4149</v>
      </c>
    </row>
    <row r="1208" spans="3:3" x14ac:dyDescent="0.3">
      <c r="C1208" t="s">
        <v>4146</v>
      </c>
    </row>
    <row r="1209" spans="3:3" x14ac:dyDescent="0.3">
      <c r="C1209" t="s">
        <v>4145</v>
      </c>
    </row>
    <row r="1210" spans="3:3" x14ac:dyDescent="0.3">
      <c r="C1210" t="s">
        <v>4144</v>
      </c>
    </row>
    <row r="1211" spans="3:3" x14ac:dyDescent="0.3">
      <c r="C1211" t="s">
        <v>4143</v>
      </c>
    </row>
    <row r="1212" spans="3:3" x14ac:dyDescent="0.3">
      <c r="C1212" t="s">
        <v>4142</v>
      </c>
    </row>
    <row r="1213" spans="3:3" x14ac:dyDescent="0.3">
      <c r="C1213" t="s">
        <v>4141</v>
      </c>
    </row>
    <row r="1214" spans="3:3" x14ac:dyDescent="0.3">
      <c r="C1214" t="s">
        <v>4139</v>
      </c>
    </row>
    <row r="1215" spans="3:3" x14ac:dyDescent="0.3">
      <c r="C1215" t="s">
        <v>4138</v>
      </c>
    </row>
    <row r="1216" spans="3:3" x14ac:dyDescent="0.3">
      <c r="C1216" t="s">
        <v>4137</v>
      </c>
    </row>
    <row r="1217" spans="3:3" x14ac:dyDescent="0.3">
      <c r="C1217" t="s">
        <v>4135</v>
      </c>
    </row>
    <row r="1218" spans="3:3" x14ac:dyDescent="0.3">
      <c r="C1218" t="s">
        <v>4134</v>
      </c>
    </row>
    <row r="1219" spans="3:3" x14ac:dyDescent="0.3">
      <c r="C1219" t="s">
        <v>4133</v>
      </c>
    </row>
    <row r="1220" spans="3:3" x14ac:dyDescent="0.3">
      <c r="C1220" t="s">
        <v>4132</v>
      </c>
    </row>
    <row r="1221" spans="3:3" x14ac:dyDescent="0.3">
      <c r="C1221" t="s">
        <v>4131</v>
      </c>
    </row>
    <row r="1222" spans="3:3" x14ac:dyDescent="0.3">
      <c r="C1222" t="s">
        <v>4130</v>
      </c>
    </row>
    <row r="1223" spans="3:3" x14ac:dyDescent="0.3">
      <c r="C1223" t="s">
        <v>4129</v>
      </c>
    </row>
    <row r="1224" spans="3:3" x14ac:dyDescent="0.3">
      <c r="C1224" t="s">
        <v>4128</v>
      </c>
    </row>
    <row r="1225" spans="3:3" x14ac:dyDescent="0.3">
      <c r="C1225" t="s">
        <v>4127</v>
      </c>
    </row>
    <row r="1226" spans="3:3" x14ac:dyDescent="0.3">
      <c r="C1226" t="s">
        <v>4126</v>
      </c>
    </row>
    <row r="1227" spans="3:3" x14ac:dyDescent="0.3">
      <c r="C1227" t="s">
        <v>4125</v>
      </c>
    </row>
    <row r="1228" spans="3:3" x14ac:dyDescent="0.3">
      <c r="C1228" t="s">
        <v>4124</v>
      </c>
    </row>
    <row r="1229" spans="3:3" x14ac:dyDescent="0.3">
      <c r="C1229" t="s">
        <v>4123</v>
      </c>
    </row>
    <row r="1230" spans="3:3" x14ac:dyDescent="0.3">
      <c r="C1230" t="s">
        <v>4121</v>
      </c>
    </row>
    <row r="1231" spans="3:3" x14ac:dyDescent="0.3">
      <c r="C1231" t="s">
        <v>4122</v>
      </c>
    </row>
    <row r="1232" spans="3:3" x14ac:dyDescent="0.3">
      <c r="C1232" t="s">
        <v>4120</v>
      </c>
    </row>
    <row r="1233" spans="3:3" x14ac:dyDescent="0.3">
      <c r="C1233" t="s">
        <v>4119</v>
      </c>
    </row>
    <row r="1234" spans="3:3" x14ac:dyDescent="0.3">
      <c r="C1234" t="s">
        <v>4118</v>
      </c>
    </row>
    <row r="1235" spans="3:3" x14ac:dyDescent="0.3">
      <c r="C1235" t="s">
        <v>4140</v>
      </c>
    </row>
    <row r="1236" spans="3:3" x14ac:dyDescent="0.3">
      <c r="C1236" t="s">
        <v>4116</v>
      </c>
    </row>
    <row r="1237" spans="3:3" x14ac:dyDescent="0.3">
      <c r="C1237" t="s">
        <v>359</v>
      </c>
    </row>
    <row r="1238" spans="3:3" x14ac:dyDescent="0.3">
      <c r="C1238" t="s">
        <v>4115</v>
      </c>
    </row>
    <row r="1239" spans="3:3" x14ac:dyDescent="0.3">
      <c r="C1239" t="s">
        <v>4114</v>
      </c>
    </row>
    <row r="1240" spans="3:3" x14ac:dyDescent="0.3">
      <c r="C1240" t="s">
        <v>4111</v>
      </c>
    </row>
    <row r="1241" spans="3:3" x14ac:dyDescent="0.3">
      <c r="C1241" t="s">
        <v>4110</v>
      </c>
    </row>
    <row r="1242" spans="3:3" x14ac:dyDescent="0.3">
      <c r="C1242" t="s">
        <v>4109</v>
      </c>
    </row>
    <row r="1243" spans="3:3" x14ac:dyDescent="0.3">
      <c r="C1243" t="s">
        <v>4108</v>
      </c>
    </row>
    <row r="1244" spans="3:3" x14ac:dyDescent="0.3">
      <c r="C1244" t="s">
        <v>4107</v>
      </c>
    </row>
    <row r="1245" spans="3:3" x14ac:dyDescent="0.3">
      <c r="C1245" t="s">
        <v>4106</v>
      </c>
    </row>
    <row r="1246" spans="3:3" x14ac:dyDescent="0.3">
      <c r="C1246" t="s">
        <v>4105</v>
      </c>
    </row>
    <row r="1247" spans="3:3" x14ac:dyDescent="0.3">
      <c r="C1247" t="s">
        <v>4104</v>
      </c>
    </row>
    <row r="1248" spans="3:3" x14ac:dyDescent="0.3">
      <c r="C1248" t="s">
        <v>4103</v>
      </c>
    </row>
    <row r="1249" spans="3:3" x14ac:dyDescent="0.3">
      <c r="C1249" t="s">
        <v>4102</v>
      </c>
    </row>
    <row r="1250" spans="3:3" x14ac:dyDescent="0.3">
      <c r="C1250" t="s">
        <v>4101</v>
      </c>
    </row>
    <row r="1251" spans="3:3" x14ac:dyDescent="0.3">
      <c r="C1251" t="s">
        <v>4100</v>
      </c>
    </row>
    <row r="1252" spans="3:3" x14ac:dyDescent="0.3">
      <c r="C1252" t="s">
        <v>4098</v>
      </c>
    </row>
    <row r="1253" spans="3:3" x14ac:dyDescent="0.3">
      <c r="C1253" t="s">
        <v>4097</v>
      </c>
    </row>
    <row r="1254" spans="3:3" x14ac:dyDescent="0.3">
      <c r="C1254" t="s">
        <v>358</v>
      </c>
    </row>
    <row r="1255" spans="3:3" x14ac:dyDescent="0.3">
      <c r="C1255" t="s">
        <v>263</v>
      </c>
    </row>
    <row r="1256" spans="3:3" x14ac:dyDescent="0.3">
      <c r="C1256" t="s">
        <v>301</v>
      </c>
    </row>
    <row r="1257" spans="3:3" x14ac:dyDescent="0.3">
      <c r="C1257" t="s">
        <v>61</v>
      </c>
    </row>
    <row r="1258" spans="3:3" x14ac:dyDescent="0.3">
      <c r="C1258" t="s">
        <v>4096</v>
      </c>
    </row>
    <row r="1259" spans="3:3" x14ac:dyDescent="0.3">
      <c r="C1259" t="s">
        <v>4095</v>
      </c>
    </row>
    <row r="1260" spans="3:3" x14ac:dyDescent="0.3">
      <c r="C1260" t="s">
        <v>4094</v>
      </c>
    </row>
    <row r="1261" spans="3:3" x14ac:dyDescent="0.3">
      <c r="C1261" t="s">
        <v>4093</v>
      </c>
    </row>
    <row r="1262" spans="3:3" x14ac:dyDescent="0.3">
      <c r="C1262" t="s">
        <v>4092</v>
      </c>
    </row>
    <row r="1263" spans="3:3" x14ac:dyDescent="0.3">
      <c r="C1263" t="s">
        <v>1353</v>
      </c>
    </row>
    <row r="1264" spans="3:3" x14ac:dyDescent="0.3">
      <c r="C1264" t="s">
        <v>4091</v>
      </c>
    </row>
    <row r="1265" spans="3:3" x14ac:dyDescent="0.3">
      <c r="C1265" t="s">
        <v>4090</v>
      </c>
    </row>
    <row r="1266" spans="3:3" x14ac:dyDescent="0.3">
      <c r="C1266" t="s">
        <v>4089</v>
      </c>
    </row>
    <row r="1267" spans="3:3" x14ac:dyDescent="0.3">
      <c r="C1267" t="s">
        <v>4088</v>
      </c>
    </row>
    <row r="1268" spans="3:3" x14ac:dyDescent="0.3">
      <c r="C1268" t="s">
        <v>4087</v>
      </c>
    </row>
    <row r="1269" spans="3:3" x14ac:dyDescent="0.3">
      <c r="C1269" t="s">
        <v>4112</v>
      </c>
    </row>
    <row r="1270" spans="3:3" x14ac:dyDescent="0.3">
      <c r="C1270" t="s">
        <v>4113</v>
      </c>
    </row>
    <row r="1271" spans="3:3" x14ac:dyDescent="0.3">
      <c r="C1271" t="s">
        <v>4099</v>
      </c>
    </row>
    <row r="1272" spans="3:3" x14ac:dyDescent="0.3">
      <c r="C1272" t="s">
        <v>4117</v>
      </c>
    </row>
    <row r="1273" spans="3:3" x14ac:dyDescent="0.3">
      <c r="C1273" t="s">
        <v>146</v>
      </c>
    </row>
    <row r="1274" spans="3:3" x14ac:dyDescent="0.3">
      <c r="C1274" t="s">
        <v>3079</v>
      </c>
    </row>
    <row r="1275" spans="3:3" x14ac:dyDescent="0.3">
      <c r="C1275" t="s">
        <v>4084</v>
      </c>
    </row>
    <row r="1276" spans="3:3" x14ac:dyDescent="0.3">
      <c r="C1276" t="s">
        <v>4083</v>
      </c>
    </row>
    <row r="1277" spans="3:3" x14ac:dyDescent="0.3">
      <c r="C1277" t="s">
        <v>4082</v>
      </c>
    </row>
    <row r="1278" spans="3:3" x14ac:dyDescent="0.3">
      <c r="C1278" t="s">
        <v>4081</v>
      </c>
    </row>
    <row r="1279" spans="3:3" x14ac:dyDescent="0.3">
      <c r="C1279" t="s">
        <v>4086</v>
      </c>
    </row>
    <row r="1280" spans="3:3" x14ac:dyDescent="0.3">
      <c r="C1280" t="s">
        <v>2666</v>
      </c>
    </row>
    <row r="1281" spans="3:3" x14ac:dyDescent="0.3">
      <c r="C1281" t="s">
        <v>4080</v>
      </c>
    </row>
    <row r="1282" spans="3:3" x14ac:dyDescent="0.3">
      <c r="C1282" t="s">
        <v>4079</v>
      </c>
    </row>
    <row r="1283" spans="3:3" x14ac:dyDescent="0.3">
      <c r="C1283" t="s">
        <v>4078</v>
      </c>
    </row>
    <row r="1284" spans="3:3" x14ac:dyDescent="0.3">
      <c r="C1284" t="s">
        <v>2948</v>
      </c>
    </row>
    <row r="1285" spans="3:3" x14ac:dyDescent="0.3">
      <c r="C1285" t="s">
        <v>4077</v>
      </c>
    </row>
    <row r="1286" spans="3:3" x14ac:dyDescent="0.3">
      <c r="C1286" t="s">
        <v>92</v>
      </c>
    </row>
    <row r="1287" spans="3:3" x14ac:dyDescent="0.3">
      <c r="C1287" t="s">
        <v>4076</v>
      </c>
    </row>
    <row r="1288" spans="3:3" x14ac:dyDescent="0.3">
      <c r="C1288" t="s">
        <v>4075</v>
      </c>
    </row>
    <row r="1289" spans="3:3" x14ac:dyDescent="0.3">
      <c r="C1289" t="s">
        <v>2705</v>
      </c>
    </row>
    <row r="1290" spans="3:3" x14ac:dyDescent="0.3">
      <c r="C1290" t="s">
        <v>4074</v>
      </c>
    </row>
    <row r="1291" spans="3:3" x14ac:dyDescent="0.3">
      <c r="C1291" t="s">
        <v>4073</v>
      </c>
    </row>
    <row r="1292" spans="3:3" x14ac:dyDescent="0.3">
      <c r="C1292" t="s">
        <v>4072</v>
      </c>
    </row>
    <row r="1293" spans="3:3" x14ac:dyDescent="0.3">
      <c r="C1293" t="s">
        <v>4070</v>
      </c>
    </row>
    <row r="1294" spans="3:3" x14ac:dyDescent="0.3">
      <c r="C1294" t="s">
        <v>4069</v>
      </c>
    </row>
    <row r="1295" spans="3:3" x14ac:dyDescent="0.3">
      <c r="C1295" t="s">
        <v>3367</v>
      </c>
    </row>
    <row r="1296" spans="3:3" x14ac:dyDescent="0.3">
      <c r="C1296" t="s">
        <v>4068</v>
      </c>
    </row>
    <row r="1297" spans="3:3" x14ac:dyDescent="0.3">
      <c r="C1297" t="s">
        <v>3108</v>
      </c>
    </row>
    <row r="1298" spans="3:3" x14ac:dyDescent="0.3">
      <c r="C1298" t="s">
        <v>1762</v>
      </c>
    </row>
    <row r="1299" spans="3:3" x14ac:dyDescent="0.3">
      <c r="C1299" t="s">
        <v>4067</v>
      </c>
    </row>
    <row r="1300" spans="3:3" x14ac:dyDescent="0.3">
      <c r="C1300" t="s">
        <v>4066</v>
      </c>
    </row>
    <row r="1301" spans="3:3" x14ac:dyDescent="0.3">
      <c r="C1301" t="s">
        <v>4065</v>
      </c>
    </row>
    <row r="1302" spans="3:3" x14ac:dyDescent="0.3">
      <c r="C1302" t="s">
        <v>4064</v>
      </c>
    </row>
    <row r="1303" spans="3:3" x14ac:dyDescent="0.3">
      <c r="C1303" t="s">
        <v>4063</v>
      </c>
    </row>
    <row r="1304" spans="3:3" x14ac:dyDescent="0.3">
      <c r="C1304" t="s">
        <v>4062</v>
      </c>
    </row>
    <row r="1305" spans="3:3" x14ac:dyDescent="0.3">
      <c r="C1305" t="s">
        <v>1751</v>
      </c>
    </row>
    <row r="1306" spans="3:3" x14ac:dyDescent="0.3">
      <c r="C1306" t="s">
        <v>4061</v>
      </c>
    </row>
    <row r="1307" spans="3:3" x14ac:dyDescent="0.3">
      <c r="C1307" t="s">
        <v>4060</v>
      </c>
    </row>
    <row r="1308" spans="3:3" x14ac:dyDescent="0.3">
      <c r="C1308" t="s">
        <v>4059</v>
      </c>
    </row>
    <row r="1309" spans="3:3" x14ac:dyDescent="0.3">
      <c r="C1309" t="s">
        <v>4058</v>
      </c>
    </row>
    <row r="1310" spans="3:3" x14ac:dyDescent="0.3">
      <c r="C1310" t="s">
        <v>4057</v>
      </c>
    </row>
    <row r="1311" spans="3:3" x14ac:dyDescent="0.3">
      <c r="C1311" t="s">
        <v>4056</v>
      </c>
    </row>
    <row r="1312" spans="3:3" x14ac:dyDescent="0.3">
      <c r="C1312" t="s">
        <v>4055</v>
      </c>
    </row>
    <row r="1313" spans="3:3" x14ac:dyDescent="0.3">
      <c r="C1313" t="s">
        <v>4054</v>
      </c>
    </row>
    <row r="1314" spans="3:3" x14ac:dyDescent="0.3">
      <c r="C1314" t="s">
        <v>4053</v>
      </c>
    </row>
    <row r="1315" spans="3:3" x14ac:dyDescent="0.3">
      <c r="C1315" t="s">
        <v>4052</v>
      </c>
    </row>
    <row r="1316" spans="3:3" x14ac:dyDescent="0.3">
      <c r="C1316" t="s">
        <v>4051</v>
      </c>
    </row>
    <row r="1317" spans="3:3" x14ac:dyDescent="0.3">
      <c r="C1317" t="s">
        <v>4050</v>
      </c>
    </row>
    <row r="1318" spans="3:3" x14ac:dyDescent="0.3">
      <c r="C1318" t="s">
        <v>1529</v>
      </c>
    </row>
    <row r="1319" spans="3:3" x14ac:dyDescent="0.3">
      <c r="C1319" t="s">
        <v>4048</v>
      </c>
    </row>
    <row r="1320" spans="3:3" x14ac:dyDescent="0.3">
      <c r="C1320" t="s">
        <v>4049</v>
      </c>
    </row>
    <row r="1321" spans="3:3" x14ac:dyDescent="0.3">
      <c r="C1321" t="s">
        <v>4047</v>
      </c>
    </row>
    <row r="1322" spans="3:3" x14ac:dyDescent="0.3">
      <c r="C1322" t="s">
        <v>4046</v>
      </c>
    </row>
    <row r="1323" spans="3:3" x14ac:dyDescent="0.3">
      <c r="C1323" t="s">
        <v>4045</v>
      </c>
    </row>
    <row r="1324" spans="3:3" x14ac:dyDescent="0.3">
      <c r="C1324" t="s">
        <v>4044</v>
      </c>
    </row>
    <row r="1325" spans="3:3" x14ac:dyDescent="0.3">
      <c r="C1325" t="s">
        <v>4043</v>
      </c>
    </row>
    <row r="1326" spans="3:3" x14ac:dyDescent="0.3">
      <c r="C1326" t="s">
        <v>4042</v>
      </c>
    </row>
    <row r="1327" spans="3:3" x14ac:dyDescent="0.3">
      <c r="C1327" t="s">
        <v>4041</v>
      </c>
    </row>
    <row r="1328" spans="3:3" x14ac:dyDescent="0.3">
      <c r="C1328" t="s">
        <v>4040</v>
      </c>
    </row>
    <row r="1329" spans="3:3" x14ac:dyDescent="0.3">
      <c r="C1329" t="s">
        <v>1183</v>
      </c>
    </row>
    <row r="1330" spans="3:3" x14ac:dyDescent="0.3">
      <c r="C1330" t="s">
        <v>4039</v>
      </c>
    </row>
    <row r="1331" spans="3:3" x14ac:dyDescent="0.3">
      <c r="C1331" t="s">
        <v>4038</v>
      </c>
    </row>
    <row r="1332" spans="3:3" x14ac:dyDescent="0.3">
      <c r="C1332" t="s">
        <v>4037</v>
      </c>
    </row>
    <row r="1333" spans="3:3" x14ac:dyDescent="0.3">
      <c r="C1333" t="s">
        <v>240</v>
      </c>
    </row>
    <row r="1334" spans="3:3" x14ac:dyDescent="0.3">
      <c r="C1334" t="s">
        <v>4036</v>
      </c>
    </row>
    <row r="1335" spans="3:3" x14ac:dyDescent="0.3">
      <c r="C1335" t="s">
        <v>4035</v>
      </c>
    </row>
    <row r="1336" spans="3:3" x14ac:dyDescent="0.3">
      <c r="C1336" t="s">
        <v>4034</v>
      </c>
    </row>
    <row r="1337" spans="3:3" x14ac:dyDescent="0.3">
      <c r="C1337" t="s">
        <v>4033</v>
      </c>
    </row>
    <row r="1338" spans="3:3" x14ac:dyDescent="0.3">
      <c r="C1338" t="s">
        <v>4032</v>
      </c>
    </row>
    <row r="1339" spans="3:3" x14ac:dyDescent="0.3">
      <c r="C1339" t="s">
        <v>4031</v>
      </c>
    </row>
    <row r="1340" spans="3:3" x14ac:dyDescent="0.3">
      <c r="C1340" t="s">
        <v>4030</v>
      </c>
    </row>
    <row r="1341" spans="3:3" x14ac:dyDescent="0.3">
      <c r="C1341" t="s">
        <v>4029</v>
      </c>
    </row>
    <row r="1342" spans="3:3" x14ac:dyDescent="0.3">
      <c r="C1342" t="s">
        <v>4028</v>
      </c>
    </row>
    <row r="1343" spans="3:3" x14ac:dyDescent="0.3">
      <c r="C1343" t="s">
        <v>4027</v>
      </c>
    </row>
    <row r="1344" spans="3:3" x14ac:dyDescent="0.3">
      <c r="C1344" t="s">
        <v>4026</v>
      </c>
    </row>
    <row r="1345" spans="3:3" x14ac:dyDescent="0.3">
      <c r="C1345" t="s">
        <v>4025</v>
      </c>
    </row>
    <row r="1346" spans="3:3" x14ac:dyDescent="0.3">
      <c r="C1346" t="s">
        <v>4024</v>
      </c>
    </row>
    <row r="1347" spans="3:3" x14ac:dyDescent="0.3">
      <c r="C1347" t="s">
        <v>4023</v>
      </c>
    </row>
    <row r="1348" spans="3:3" x14ac:dyDescent="0.3">
      <c r="C1348" t="s">
        <v>4022</v>
      </c>
    </row>
    <row r="1349" spans="3:3" x14ac:dyDescent="0.3">
      <c r="C1349" t="s">
        <v>4021</v>
      </c>
    </row>
    <row r="1350" spans="3:3" x14ac:dyDescent="0.3">
      <c r="C1350" t="s">
        <v>4020</v>
      </c>
    </row>
    <row r="1351" spans="3:3" x14ac:dyDescent="0.3">
      <c r="C1351" t="s">
        <v>662</v>
      </c>
    </row>
    <row r="1352" spans="3:3" x14ac:dyDescent="0.3">
      <c r="C1352" t="s">
        <v>4019</v>
      </c>
    </row>
    <row r="1353" spans="3:3" x14ac:dyDescent="0.3">
      <c r="C1353" t="s">
        <v>4018</v>
      </c>
    </row>
    <row r="1354" spans="3:3" x14ac:dyDescent="0.3">
      <c r="C1354" t="s">
        <v>4017</v>
      </c>
    </row>
    <row r="1355" spans="3:3" x14ac:dyDescent="0.3">
      <c r="C1355" t="s">
        <v>4016</v>
      </c>
    </row>
    <row r="1356" spans="3:3" x14ac:dyDescent="0.3">
      <c r="C1356" t="s">
        <v>4015</v>
      </c>
    </row>
    <row r="1357" spans="3:3" x14ac:dyDescent="0.3">
      <c r="C1357" t="s">
        <v>4014</v>
      </c>
    </row>
    <row r="1358" spans="3:3" x14ac:dyDescent="0.3">
      <c r="C1358" t="s">
        <v>4085</v>
      </c>
    </row>
    <row r="1359" spans="3:3" x14ac:dyDescent="0.3">
      <c r="C1359" t="s">
        <v>4071</v>
      </c>
    </row>
    <row r="1360" spans="3:3" x14ac:dyDescent="0.3">
      <c r="C1360" t="s">
        <v>4013</v>
      </c>
    </row>
    <row r="1361" spans="3:3" x14ac:dyDescent="0.3">
      <c r="C1361" t="s">
        <v>1146</v>
      </c>
    </row>
    <row r="1362" spans="3:3" x14ac:dyDescent="0.3">
      <c r="C1362" t="s">
        <v>4012</v>
      </c>
    </row>
    <row r="1363" spans="3:3" x14ac:dyDescent="0.3">
      <c r="C1363" t="s">
        <v>4011</v>
      </c>
    </row>
    <row r="1364" spans="3:3" x14ac:dyDescent="0.3">
      <c r="C1364" t="s">
        <v>2201</v>
      </c>
    </row>
    <row r="1365" spans="3:3" x14ac:dyDescent="0.3">
      <c r="C1365" t="s">
        <v>4010</v>
      </c>
    </row>
    <row r="1366" spans="3:3" x14ac:dyDescent="0.3">
      <c r="C1366" t="s">
        <v>4008</v>
      </c>
    </row>
    <row r="1367" spans="3:3" x14ac:dyDescent="0.3">
      <c r="C1367" t="s">
        <v>4006</v>
      </c>
    </row>
    <row r="1368" spans="3:3" x14ac:dyDescent="0.3">
      <c r="C1368" t="s">
        <v>4005</v>
      </c>
    </row>
    <row r="1369" spans="3:3" x14ac:dyDescent="0.3">
      <c r="C1369" t="s">
        <v>1758</v>
      </c>
    </row>
    <row r="1370" spans="3:3" x14ac:dyDescent="0.3">
      <c r="C1370" t="s">
        <v>4007</v>
      </c>
    </row>
    <row r="1371" spans="3:3" x14ac:dyDescent="0.3">
      <c r="C1371" t="s">
        <v>4009</v>
      </c>
    </row>
    <row r="1372" spans="3:3" x14ac:dyDescent="0.3">
      <c r="C1372" t="s">
        <v>4004</v>
      </c>
    </row>
    <row r="1373" spans="3:3" x14ac:dyDescent="0.3">
      <c r="C1373" t="s">
        <v>4003</v>
      </c>
    </row>
    <row r="1374" spans="3:3" x14ac:dyDescent="0.3">
      <c r="C1374" t="s">
        <v>4002</v>
      </c>
    </row>
    <row r="1375" spans="3:3" x14ac:dyDescent="0.3">
      <c r="C1375" t="s">
        <v>4001</v>
      </c>
    </row>
    <row r="1376" spans="3:3" x14ac:dyDescent="0.3">
      <c r="C1376" t="s">
        <v>578</v>
      </c>
    </row>
    <row r="1377" spans="3:3" x14ac:dyDescent="0.3">
      <c r="C1377" t="s">
        <v>4000</v>
      </c>
    </row>
    <row r="1378" spans="3:3" x14ac:dyDescent="0.3">
      <c r="C1378" t="s">
        <v>3999</v>
      </c>
    </row>
    <row r="1379" spans="3:3" x14ac:dyDescent="0.3">
      <c r="C1379" t="s">
        <v>3998</v>
      </c>
    </row>
    <row r="1380" spans="3:3" x14ac:dyDescent="0.3">
      <c r="C1380" t="s">
        <v>2836</v>
      </c>
    </row>
    <row r="1381" spans="3:3" x14ac:dyDescent="0.3">
      <c r="C1381" t="s">
        <v>3997</v>
      </c>
    </row>
    <row r="1382" spans="3:3" x14ac:dyDescent="0.3">
      <c r="C1382" t="s">
        <v>3996</v>
      </c>
    </row>
    <row r="1383" spans="3:3" x14ac:dyDescent="0.3">
      <c r="C1383" t="s">
        <v>3995</v>
      </c>
    </row>
    <row r="1384" spans="3:3" x14ac:dyDescent="0.3">
      <c r="C1384" t="s">
        <v>3994</v>
      </c>
    </row>
    <row r="1385" spans="3:3" x14ac:dyDescent="0.3">
      <c r="C1385" t="s">
        <v>3993</v>
      </c>
    </row>
    <row r="1386" spans="3:3" x14ac:dyDescent="0.3">
      <c r="C1386" t="s">
        <v>3992</v>
      </c>
    </row>
    <row r="1387" spans="3:3" x14ac:dyDescent="0.3">
      <c r="C1387" t="s">
        <v>3990</v>
      </c>
    </row>
    <row r="1388" spans="3:3" x14ac:dyDescent="0.3">
      <c r="C1388" t="s">
        <v>3989</v>
      </c>
    </row>
    <row r="1389" spans="3:3" x14ac:dyDescent="0.3">
      <c r="C1389" t="s">
        <v>3988</v>
      </c>
    </row>
    <row r="1390" spans="3:3" x14ac:dyDescent="0.3">
      <c r="C1390" t="s">
        <v>3987</v>
      </c>
    </row>
    <row r="1391" spans="3:3" x14ac:dyDescent="0.3">
      <c r="C1391" t="s">
        <v>2782</v>
      </c>
    </row>
    <row r="1392" spans="3:3" x14ac:dyDescent="0.3">
      <c r="C1392" t="s">
        <v>2557</v>
      </c>
    </row>
    <row r="1393" spans="3:3" x14ac:dyDescent="0.3">
      <c r="C1393" t="s">
        <v>3986</v>
      </c>
    </row>
    <row r="1394" spans="3:3" x14ac:dyDescent="0.3">
      <c r="C1394" t="s">
        <v>3985</v>
      </c>
    </row>
    <row r="1395" spans="3:3" x14ac:dyDescent="0.3">
      <c r="C1395" t="s">
        <v>3991</v>
      </c>
    </row>
    <row r="1396" spans="3:3" x14ac:dyDescent="0.3">
      <c r="C1396" t="s">
        <v>356</v>
      </c>
    </row>
    <row r="1397" spans="3:3" x14ac:dyDescent="0.3">
      <c r="C1397" t="s">
        <v>3984</v>
      </c>
    </row>
    <row r="1398" spans="3:3" x14ac:dyDescent="0.3">
      <c r="C1398" t="s">
        <v>3983</v>
      </c>
    </row>
    <row r="1399" spans="3:3" x14ac:dyDescent="0.3">
      <c r="C1399" t="s">
        <v>3982</v>
      </c>
    </row>
    <row r="1400" spans="3:3" x14ac:dyDescent="0.3">
      <c r="C1400" t="s">
        <v>2687</v>
      </c>
    </row>
    <row r="1401" spans="3:3" x14ac:dyDescent="0.3">
      <c r="C1401" t="s">
        <v>3981</v>
      </c>
    </row>
    <row r="1402" spans="3:3" x14ac:dyDescent="0.3">
      <c r="C1402" t="s">
        <v>3980</v>
      </c>
    </row>
    <row r="1403" spans="3:3" x14ac:dyDescent="0.3">
      <c r="C1403" t="s">
        <v>2454</v>
      </c>
    </row>
    <row r="1404" spans="3:3" x14ac:dyDescent="0.3">
      <c r="C1404" t="s">
        <v>3979</v>
      </c>
    </row>
    <row r="1405" spans="3:3" x14ac:dyDescent="0.3">
      <c r="C1405" t="s">
        <v>3978</v>
      </c>
    </row>
    <row r="1406" spans="3:3" x14ac:dyDescent="0.3">
      <c r="C1406" t="s">
        <v>1138</v>
      </c>
    </row>
    <row r="1407" spans="3:3" x14ac:dyDescent="0.3">
      <c r="C1407" t="s">
        <v>1262</v>
      </c>
    </row>
    <row r="1408" spans="3:3" x14ac:dyDescent="0.3">
      <c r="C1408" t="s">
        <v>3977</v>
      </c>
    </row>
    <row r="1409" spans="3:3" x14ac:dyDescent="0.3">
      <c r="C1409" t="s">
        <v>3976</v>
      </c>
    </row>
    <row r="1410" spans="3:3" x14ac:dyDescent="0.3">
      <c r="C1410" t="s">
        <v>3975</v>
      </c>
    </row>
    <row r="1411" spans="3:3" x14ac:dyDescent="0.3">
      <c r="C1411" t="s">
        <v>3974</v>
      </c>
    </row>
    <row r="1412" spans="3:3" x14ac:dyDescent="0.3">
      <c r="C1412" t="s">
        <v>3973</v>
      </c>
    </row>
    <row r="1413" spans="3:3" x14ac:dyDescent="0.3">
      <c r="C1413" t="s">
        <v>3972</v>
      </c>
    </row>
    <row r="1414" spans="3:3" x14ac:dyDescent="0.3">
      <c r="C1414" t="s">
        <v>3971</v>
      </c>
    </row>
    <row r="1415" spans="3:3" x14ac:dyDescent="0.3">
      <c r="C1415" t="s">
        <v>3970</v>
      </c>
    </row>
    <row r="1416" spans="3:3" x14ac:dyDescent="0.3">
      <c r="C1416" t="s">
        <v>3969</v>
      </c>
    </row>
    <row r="1417" spans="3:3" x14ac:dyDescent="0.3">
      <c r="C1417" t="s">
        <v>3968</v>
      </c>
    </row>
    <row r="1418" spans="3:3" x14ac:dyDescent="0.3">
      <c r="C1418" t="s">
        <v>3967</v>
      </c>
    </row>
    <row r="1419" spans="3:3" x14ac:dyDescent="0.3">
      <c r="C1419" t="s">
        <v>3966</v>
      </c>
    </row>
    <row r="1420" spans="3:3" x14ac:dyDescent="0.3">
      <c r="C1420" t="s">
        <v>3965</v>
      </c>
    </row>
    <row r="1421" spans="3:3" x14ac:dyDescent="0.3">
      <c r="C1421" t="s">
        <v>3964</v>
      </c>
    </row>
    <row r="1422" spans="3:3" x14ac:dyDescent="0.3">
      <c r="C1422" t="s">
        <v>3963</v>
      </c>
    </row>
    <row r="1423" spans="3:3" x14ac:dyDescent="0.3">
      <c r="C1423" t="s">
        <v>3962</v>
      </c>
    </row>
    <row r="1424" spans="3:3" x14ac:dyDescent="0.3">
      <c r="C1424" t="s">
        <v>3961</v>
      </c>
    </row>
    <row r="1425" spans="3:3" x14ac:dyDescent="0.3">
      <c r="C1425" t="s">
        <v>3960</v>
      </c>
    </row>
    <row r="1426" spans="3:3" x14ac:dyDescent="0.3">
      <c r="C1426" t="s">
        <v>3959</v>
      </c>
    </row>
    <row r="1427" spans="3:3" x14ac:dyDescent="0.3">
      <c r="C1427" t="s">
        <v>3958</v>
      </c>
    </row>
    <row r="1428" spans="3:3" x14ac:dyDescent="0.3">
      <c r="C1428" t="s">
        <v>3957</v>
      </c>
    </row>
    <row r="1429" spans="3:3" x14ac:dyDescent="0.3">
      <c r="C1429" t="s">
        <v>3956</v>
      </c>
    </row>
    <row r="1430" spans="3:3" x14ac:dyDescent="0.3">
      <c r="C1430" t="s">
        <v>3955</v>
      </c>
    </row>
    <row r="1431" spans="3:3" x14ac:dyDescent="0.3">
      <c r="C1431" t="s">
        <v>3954</v>
      </c>
    </row>
    <row r="1432" spans="3:3" x14ac:dyDescent="0.3">
      <c r="C1432" t="s">
        <v>3953</v>
      </c>
    </row>
    <row r="1433" spans="3:3" x14ac:dyDescent="0.3">
      <c r="C1433" t="s">
        <v>3952</v>
      </c>
    </row>
    <row r="1434" spans="3:3" x14ac:dyDescent="0.3">
      <c r="C1434" t="s">
        <v>3951</v>
      </c>
    </row>
    <row r="1435" spans="3:3" x14ac:dyDescent="0.3">
      <c r="C1435" t="s">
        <v>581</v>
      </c>
    </row>
    <row r="1436" spans="3:3" x14ac:dyDescent="0.3">
      <c r="C1436" t="s">
        <v>3950</v>
      </c>
    </row>
    <row r="1437" spans="3:3" x14ac:dyDescent="0.3">
      <c r="C1437" t="s">
        <v>3949</v>
      </c>
    </row>
    <row r="1438" spans="3:3" x14ac:dyDescent="0.3">
      <c r="C1438" t="s">
        <v>3948</v>
      </c>
    </row>
    <row r="1439" spans="3:3" x14ac:dyDescent="0.3">
      <c r="C1439" t="s">
        <v>3947</v>
      </c>
    </row>
    <row r="1440" spans="3:3" x14ac:dyDescent="0.3">
      <c r="C1440" t="s">
        <v>3946</v>
      </c>
    </row>
    <row r="1441" spans="3:3" x14ac:dyDescent="0.3">
      <c r="C1441" t="s">
        <v>3945</v>
      </c>
    </row>
    <row r="1442" spans="3:3" x14ac:dyDescent="0.3">
      <c r="C1442" t="s">
        <v>3944</v>
      </c>
    </row>
    <row r="1443" spans="3:3" x14ac:dyDescent="0.3">
      <c r="C1443" t="s">
        <v>3942</v>
      </c>
    </row>
    <row r="1444" spans="3:3" x14ac:dyDescent="0.3">
      <c r="C1444" t="s">
        <v>3941</v>
      </c>
    </row>
    <row r="1445" spans="3:3" x14ac:dyDescent="0.3">
      <c r="C1445" t="s">
        <v>3940</v>
      </c>
    </row>
    <row r="1446" spans="3:3" x14ac:dyDescent="0.3">
      <c r="C1446" t="s">
        <v>201</v>
      </c>
    </row>
    <row r="1447" spans="3:3" x14ac:dyDescent="0.3">
      <c r="C1447" t="s">
        <v>3939</v>
      </c>
    </row>
    <row r="1448" spans="3:3" x14ac:dyDescent="0.3">
      <c r="C1448" t="s">
        <v>3938</v>
      </c>
    </row>
    <row r="1449" spans="3:3" x14ac:dyDescent="0.3">
      <c r="C1449" t="s">
        <v>3937</v>
      </c>
    </row>
    <row r="1450" spans="3:3" x14ac:dyDescent="0.3">
      <c r="C1450" t="s">
        <v>3936</v>
      </c>
    </row>
    <row r="1451" spans="3:3" x14ac:dyDescent="0.3">
      <c r="C1451" t="s">
        <v>3935</v>
      </c>
    </row>
    <row r="1452" spans="3:3" x14ac:dyDescent="0.3">
      <c r="C1452" t="s">
        <v>2135</v>
      </c>
    </row>
    <row r="1453" spans="3:3" x14ac:dyDescent="0.3">
      <c r="C1453" t="s">
        <v>3933</v>
      </c>
    </row>
    <row r="1454" spans="3:3" x14ac:dyDescent="0.3">
      <c r="C1454" t="s">
        <v>3934</v>
      </c>
    </row>
    <row r="1455" spans="3:3" x14ac:dyDescent="0.3">
      <c r="C1455" t="s">
        <v>3932</v>
      </c>
    </row>
    <row r="1456" spans="3:3" x14ac:dyDescent="0.3">
      <c r="C1456" t="s">
        <v>3186</v>
      </c>
    </row>
    <row r="1457" spans="3:3" x14ac:dyDescent="0.3">
      <c r="C1457" t="s">
        <v>161</v>
      </c>
    </row>
    <row r="1458" spans="3:3" x14ac:dyDescent="0.3">
      <c r="C1458" t="s">
        <v>3931</v>
      </c>
    </row>
    <row r="1459" spans="3:3" x14ac:dyDescent="0.3">
      <c r="C1459" t="s">
        <v>3930</v>
      </c>
    </row>
    <row r="1460" spans="3:3" x14ac:dyDescent="0.3">
      <c r="C1460" t="s">
        <v>1822</v>
      </c>
    </row>
    <row r="1461" spans="3:3" x14ac:dyDescent="0.3">
      <c r="C1461" t="s">
        <v>3929</v>
      </c>
    </row>
    <row r="1462" spans="3:3" x14ac:dyDescent="0.3">
      <c r="C1462" t="s">
        <v>3928</v>
      </c>
    </row>
    <row r="1463" spans="3:3" x14ac:dyDescent="0.3">
      <c r="C1463" t="s">
        <v>3927</v>
      </c>
    </row>
    <row r="1464" spans="3:3" x14ac:dyDescent="0.3">
      <c r="C1464" t="s">
        <v>3926</v>
      </c>
    </row>
    <row r="1465" spans="3:3" x14ac:dyDescent="0.3">
      <c r="C1465" t="s">
        <v>3925</v>
      </c>
    </row>
    <row r="1466" spans="3:3" x14ac:dyDescent="0.3">
      <c r="C1466" t="s">
        <v>3924</v>
      </c>
    </row>
    <row r="1467" spans="3:3" x14ac:dyDescent="0.3">
      <c r="C1467" t="s">
        <v>306</v>
      </c>
    </row>
    <row r="1468" spans="3:3" x14ac:dyDescent="0.3">
      <c r="C1468" t="s">
        <v>3923</v>
      </c>
    </row>
    <row r="1469" spans="3:3" x14ac:dyDescent="0.3">
      <c r="C1469" t="s">
        <v>1898</v>
      </c>
    </row>
    <row r="1470" spans="3:3" x14ac:dyDescent="0.3">
      <c r="C1470" t="s">
        <v>3922</v>
      </c>
    </row>
    <row r="1471" spans="3:3" x14ac:dyDescent="0.3">
      <c r="C1471" t="s">
        <v>3921</v>
      </c>
    </row>
    <row r="1472" spans="3:3" x14ac:dyDescent="0.3">
      <c r="C1472" t="s">
        <v>3920</v>
      </c>
    </row>
    <row r="1473" spans="3:3" x14ac:dyDescent="0.3">
      <c r="C1473" t="s">
        <v>3919</v>
      </c>
    </row>
    <row r="1474" spans="3:3" x14ac:dyDescent="0.3">
      <c r="C1474" t="s">
        <v>3918</v>
      </c>
    </row>
    <row r="1475" spans="3:3" x14ac:dyDescent="0.3">
      <c r="C1475" t="s">
        <v>3917</v>
      </c>
    </row>
    <row r="1476" spans="3:3" x14ac:dyDescent="0.3">
      <c r="C1476" t="s">
        <v>3916</v>
      </c>
    </row>
    <row r="1477" spans="3:3" x14ac:dyDescent="0.3">
      <c r="C1477" t="s">
        <v>3915</v>
      </c>
    </row>
    <row r="1478" spans="3:3" x14ac:dyDescent="0.3">
      <c r="C1478" t="s">
        <v>3914</v>
      </c>
    </row>
    <row r="1479" spans="3:3" x14ac:dyDescent="0.3">
      <c r="C1479" t="s">
        <v>2141</v>
      </c>
    </row>
    <row r="1480" spans="3:3" x14ac:dyDescent="0.3">
      <c r="C1480" t="s">
        <v>3913</v>
      </c>
    </row>
    <row r="1481" spans="3:3" x14ac:dyDescent="0.3">
      <c r="C1481" t="s">
        <v>3912</v>
      </c>
    </row>
    <row r="1482" spans="3:3" x14ac:dyDescent="0.3">
      <c r="C1482" t="s">
        <v>3911</v>
      </c>
    </row>
    <row r="1483" spans="3:3" x14ac:dyDescent="0.3">
      <c r="C1483" t="s">
        <v>3910</v>
      </c>
    </row>
    <row r="1484" spans="3:3" x14ac:dyDescent="0.3">
      <c r="C1484" t="s">
        <v>3909</v>
      </c>
    </row>
    <row r="1485" spans="3:3" x14ac:dyDescent="0.3">
      <c r="C1485" t="s">
        <v>3908</v>
      </c>
    </row>
    <row r="1486" spans="3:3" x14ac:dyDescent="0.3">
      <c r="C1486" t="s">
        <v>3907</v>
      </c>
    </row>
    <row r="1487" spans="3:3" x14ac:dyDescent="0.3">
      <c r="C1487" t="s">
        <v>3906</v>
      </c>
    </row>
    <row r="1488" spans="3:3" x14ac:dyDescent="0.3">
      <c r="C1488" t="s">
        <v>3905</v>
      </c>
    </row>
    <row r="1489" spans="3:3" x14ac:dyDescent="0.3">
      <c r="C1489" t="s">
        <v>3904</v>
      </c>
    </row>
    <row r="1490" spans="3:3" x14ac:dyDescent="0.3">
      <c r="C1490" t="s">
        <v>3903</v>
      </c>
    </row>
    <row r="1491" spans="3:3" x14ac:dyDescent="0.3">
      <c r="C1491" t="s">
        <v>3116</v>
      </c>
    </row>
    <row r="1492" spans="3:3" x14ac:dyDescent="0.3">
      <c r="C1492" t="s">
        <v>3902</v>
      </c>
    </row>
    <row r="1493" spans="3:3" x14ac:dyDescent="0.3">
      <c r="C1493" t="s">
        <v>3901</v>
      </c>
    </row>
    <row r="1494" spans="3:3" x14ac:dyDescent="0.3">
      <c r="C1494" t="s">
        <v>3900</v>
      </c>
    </row>
    <row r="1495" spans="3:3" x14ac:dyDescent="0.3">
      <c r="C1495" t="s">
        <v>3899</v>
      </c>
    </row>
    <row r="1496" spans="3:3" x14ac:dyDescent="0.3">
      <c r="C1496" t="s">
        <v>3898</v>
      </c>
    </row>
    <row r="1497" spans="3:3" x14ac:dyDescent="0.3">
      <c r="C1497" t="s">
        <v>2262</v>
      </c>
    </row>
    <row r="1498" spans="3:3" x14ac:dyDescent="0.3">
      <c r="C1498" t="s">
        <v>3897</v>
      </c>
    </row>
    <row r="1499" spans="3:3" x14ac:dyDescent="0.3">
      <c r="C1499" t="s">
        <v>3896</v>
      </c>
    </row>
    <row r="1500" spans="3:3" x14ac:dyDescent="0.3">
      <c r="C1500" t="s">
        <v>3895</v>
      </c>
    </row>
    <row r="1501" spans="3:3" x14ac:dyDescent="0.3">
      <c r="C1501" t="s">
        <v>2738</v>
      </c>
    </row>
    <row r="1502" spans="3:3" x14ac:dyDescent="0.3">
      <c r="C1502" t="s">
        <v>3894</v>
      </c>
    </row>
    <row r="1503" spans="3:3" x14ac:dyDescent="0.3">
      <c r="C1503" t="s">
        <v>3892</v>
      </c>
    </row>
    <row r="1504" spans="3:3" x14ac:dyDescent="0.3">
      <c r="C1504" t="s">
        <v>1004</v>
      </c>
    </row>
    <row r="1505" spans="3:3" x14ac:dyDescent="0.3">
      <c r="C1505" t="s">
        <v>3891</v>
      </c>
    </row>
    <row r="1506" spans="3:3" x14ac:dyDescent="0.3">
      <c r="C1506" t="s">
        <v>3890</v>
      </c>
    </row>
    <row r="1507" spans="3:3" x14ac:dyDescent="0.3">
      <c r="C1507" t="s">
        <v>3889</v>
      </c>
    </row>
    <row r="1508" spans="3:3" x14ac:dyDescent="0.3">
      <c r="C1508" t="s">
        <v>3057</v>
      </c>
    </row>
    <row r="1509" spans="3:3" x14ac:dyDescent="0.3">
      <c r="C1509" t="s">
        <v>3888</v>
      </c>
    </row>
    <row r="1510" spans="3:3" x14ac:dyDescent="0.3">
      <c r="C1510" t="s">
        <v>3883</v>
      </c>
    </row>
    <row r="1511" spans="3:3" x14ac:dyDescent="0.3">
      <c r="C1511" t="s">
        <v>3882</v>
      </c>
    </row>
    <row r="1512" spans="3:3" x14ac:dyDescent="0.3">
      <c r="C1512" t="s">
        <v>3881</v>
      </c>
    </row>
    <row r="1513" spans="3:3" x14ac:dyDescent="0.3">
      <c r="C1513" t="s">
        <v>3887</v>
      </c>
    </row>
    <row r="1514" spans="3:3" x14ac:dyDescent="0.3">
      <c r="C1514" t="s">
        <v>3886</v>
      </c>
    </row>
    <row r="1515" spans="3:3" x14ac:dyDescent="0.3">
      <c r="C1515" t="s">
        <v>3885</v>
      </c>
    </row>
    <row r="1516" spans="3:3" x14ac:dyDescent="0.3">
      <c r="C1516" t="s">
        <v>3884</v>
      </c>
    </row>
    <row r="1517" spans="3:3" x14ac:dyDescent="0.3">
      <c r="C1517" t="s">
        <v>1053</v>
      </c>
    </row>
    <row r="1518" spans="3:3" x14ac:dyDescent="0.3">
      <c r="C1518" t="s">
        <v>3880</v>
      </c>
    </row>
    <row r="1519" spans="3:3" x14ac:dyDescent="0.3">
      <c r="C1519" t="s">
        <v>3879</v>
      </c>
    </row>
    <row r="1520" spans="3:3" x14ac:dyDescent="0.3">
      <c r="C1520" t="s">
        <v>3878</v>
      </c>
    </row>
    <row r="1521" spans="3:3" x14ac:dyDescent="0.3">
      <c r="C1521" t="s">
        <v>3877</v>
      </c>
    </row>
    <row r="1522" spans="3:3" x14ac:dyDescent="0.3">
      <c r="C1522" t="s">
        <v>3876</v>
      </c>
    </row>
    <row r="1523" spans="3:3" x14ac:dyDescent="0.3">
      <c r="C1523" t="s">
        <v>3875</v>
      </c>
    </row>
    <row r="1524" spans="3:3" x14ac:dyDescent="0.3">
      <c r="C1524" t="s">
        <v>1215</v>
      </c>
    </row>
    <row r="1525" spans="3:3" x14ac:dyDescent="0.3">
      <c r="C1525" t="s">
        <v>617</v>
      </c>
    </row>
    <row r="1526" spans="3:3" x14ac:dyDescent="0.3">
      <c r="C1526" t="s">
        <v>3874</v>
      </c>
    </row>
    <row r="1527" spans="3:3" x14ac:dyDescent="0.3">
      <c r="C1527" t="s">
        <v>3873</v>
      </c>
    </row>
    <row r="1528" spans="3:3" x14ac:dyDescent="0.3">
      <c r="C1528" t="s">
        <v>3872</v>
      </c>
    </row>
    <row r="1529" spans="3:3" x14ac:dyDescent="0.3">
      <c r="C1529" t="s">
        <v>3871</v>
      </c>
    </row>
    <row r="1530" spans="3:3" x14ac:dyDescent="0.3">
      <c r="C1530" t="s">
        <v>3870</v>
      </c>
    </row>
    <row r="1531" spans="3:3" x14ac:dyDescent="0.3">
      <c r="C1531" t="s">
        <v>3869</v>
      </c>
    </row>
    <row r="1532" spans="3:3" x14ac:dyDescent="0.3">
      <c r="C1532" t="s">
        <v>3868</v>
      </c>
    </row>
    <row r="1533" spans="3:3" x14ac:dyDescent="0.3">
      <c r="C1533" t="s">
        <v>3867</v>
      </c>
    </row>
    <row r="1534" spans="3:3" x14ac:dyDescent="0.3">
      <c r="C1534" t="s">
        <v>3866</v>
      </c>
    </row>
    <row r="1535" spans="3:3" x14ac:dyDescent="0.3">
      <c r="C1535" t="s">
        <v>3865</v>
      </c>
    </row>
    <row r="1536" spans="3:3" x14ac:dyDescent="0.3">
      <c r="C1536" t="s">
        <v>3864</v>
      </c>
    </row>
    <row r="1537" spans="3:3" x14ac:dyDescent="0.3">
      <c r="C1537" t="s">
        <v>1935</v>
      </c>
    </row>
    <row r="1538" spans="3:3" x14ac:dyDescent="0.3">
      <c r="C1538" t="s">
        <v>3863</v>
      </c>
    </row>
    <row r="1539" spans="3:3" x14ac:dyDescent="0.3">
      <c r="C1539" t="s">
        <v>3862</v>
      </c>
    </row>
    <row r="1540" spans="3:3" x14ac:dyDescent="0.3">
      <c r="C1540" t="s">
        <v>3861</v>
      </c>
    </row>
    <row r="1541" spans="3:3" x14ac:dyDescent="0.3">
      <c r="C1541" t="s">
        <v>3860</v>
      </c>
    </row>
    <row r="1542" spans="3:3" x14ac:dyDescent="0.3">
      <c r="C1542" t="s">
        <v>3859</v>
      </c>
    </row>
    <row r="1543" spans="3:3" x14ac:dyDescent="0.3">
      <c r="C1543" t="s">
        <v>3858</v>
      </c>
    </row>
    <row r="1544" spans="3:3" x14ac:dyDescent="0.3">
      <c r="C1544" t="s">
        <v>3857</v>
      </c>
    </row>
    <row r="1545" spans="3:3" x14ac:dyDescent="0.3">
      <c r="C1545" t="s">
        <v>3856</v>
      </c>
    </row>
    <row r="1546" spans="3:3" x14ac:dyDescent="0.3">
      <c r="C1546" t="s">
        <v>2482</v>
      </c>
    </row>
    <row r="1547" spans="3:3" x14ac:dyDescent="0.3">
      <c r="C1547" t="s">
        <v>3855</v>
      </c>
    </row>
    <row r="1548" spans="3:3" x14ac:dyDescent="0.3">
      <c r="C1548" t="s">
        <v>2163</v>
      </c>
    </row>
    <row r="1549" spans="3:3" x14ac:dyDescent="0.3">
      <c r="C1549" t="s">
        <v>3854</v>
      </c>
    </row>
    <row r="1550" spans="3:3" x14ac:dyDescent="0.3">
      <c r="C1550" t="s">
        <v>364</v>
      </c>
    </row>
    <row r="1551" spans="3:3" x14ac:dyDescent="0.3">
      <c r="C1551" t="s">
        <v>3853</v>
      </c>
    </row>
    <row r="1552" spans="3:3" x14ac:dyDescent="0.3">
      <c r="C1552" t="s">
        <v>3852</v>
      </c>
    </row>
    <row r="1553" spans="3:3" x14ac:dyDescent="0.3">
      <c r="C1553" t="s">
        <v>3851</v>
      </c>
    </row>
    <row r="1554" spans="3:3" x14ac:dyDescent="0.3">
      <c r="C1554" t="s">
        <v>3850</v>
      </c>
    </row>
    <row r="1555" spans="3:3" x14ac:dyDescent="0.3">
      <c r="C1555" t="s">
        <v>3849</v>
      </c>
    </row>
    <row r="1556" spans="3:3" x14ac:dyDescent="0.3">
      <c r="C1556" t="s">
        <v>3848</v>
      </c>
    </row>
    <row r="1557" spans="3:3" x14ac:dyDescent="0.3">
      <c r="C1557" t="s">
        <v>3847</v>
      </c>
    </row>
    <row r="1558" spans="3:3" x14ac:dyDescent="0.3">
      <c r="C1558" t="s">
        <v>3846</v>
      </c>
    </row>
    <row r="1559" spans="3:3" x14ac:dyDescent="0.3">
      <c r="C1559" t="s">
        <v>3845</v>
      </c>
    </row>
    <row r="1560" spans="3:3" x14ac:dyDescent="0.3">
      <c r="C1560" t="s">
        <v>3844</v>
      </c>
    </row>
    <row r="1561" spans="3:3" x14ac:dyDescent="0.3">
      <c r="C1561" t="s">
        <v>3843</v>
      </c>
    </row>
    <row r="1562" spans="3:3" x14ac:dyDescent="0.3">
      <c r="C1562" t="s">
        <v>3842</v>
      </c>
    </row>
    <row r="1563" spans="3:3" x14ac:dyDescent="0.3">
      <c r="C1563" t="s">
        <v>3841</v>
      </c>
    </row>
    <row r="1564" spans="3:3" x14ac:dyDescent="0.3">
      <c r="C1564" t="s">
        <v>3840</v>
      </c>
    </row>
    <row r="1565" spans="3:3" x14ac:dyDescent="0.3">
      <c r="C1565" t="s">
        <v>3839</v>
      </c>
    </row>
    <row r="1566" spans="3:3" x14ac:dyDescent="0.3">
      <c r="C1566" t="s">
        <v>3838</v>
      </c>
    </row>
    <row r="1567" spans="3:3" x14ac:dyDescent="0.3">
      <c r="C1567" t="s">
        <v>680</v>
      </c>
    </row>
    <row r="1568" spans="3:3" x14ac:dyDescent="0.3">
      <c r="C1568" t="s">
        <v>3837</v>
      </c>
    </row>
    <row r="1569" spans="3:3" x14ac:dyDescent="0.3">
      <c r="C1569" t="s">
        <v>3836</v>
      </c>
    </row>
    <row r="1570" spans="3:3" x14ac:dyDescent="0.3">
      <c r="C1570" t="s">
        <v>3835</v>
      </c>
    </row>
    <row r="1571" spans="3:3" x14ac:dyDescent="0.3">
      <c r="C1571" t="s">
        <v>3834</v>
      </c>
    </row>
    <row r="1572" spans="3:3" x14ac:dyDescent="0.3">
      <c r="C1572" t="s">
        <v>1805</v>
      </c>
    </row>
    <row r="1573" spans="3:3" x14ac:dyDescent="0.3">
      <c r="C1573" t="s">
        <v>3832</v>
      </c>
    </row>
    <row r="1574" spans="3:3" x14ac:dyDescent="0.3">
      <c r="C1574" t="s">
        <v>3831</v>
      </c>
    </row>
    <row r="1575" spans="3:3" x14ac:dyDescent="0.3">
      <c r="C1575" t="s">
        <v>297</v>
      </c>
    </row>
    <row r="1576" spans="3:3" x14ac:dyDescent="0.3">
      <c r="C1576" t="s">
        <v>3830</v>
      </c>
    </row>
    <row r="1577" spans="3:3" x14ac:dyDescent="0.3">
      <c r="C1577" t="s">
        <v>3829</v>
      </c>
    </row>
    <row r="1578" spans="3:3" x14ac:dyDescent="0.3">
      <c r="C1578" t="s">
        <v>3828</v>
      </c>
    </row>
    <row r="1579" spans="3:3" x14ac:dyDescent="0.3">
      <c r="C1579" t="s">
        <v>3827</v>
      </c>
    </row>
    <row r="1580" spans="3:3" x14ac:dyDescent="0.3">
      <c r="C1580" t="s">
        <v>2474</v>
      </c>
    </row>
    <row r="1581" spans="3:3" x14ac:dyDescent="0.3">
      <c r="C1581" t="s">
        <v>3244</v>
      </c>
    </row>
    <row r="1582" spans="3:3" x14ac:dyDescent="0.3">
      <c r="C1582" t="s">
        <v>3826</v>
      </c>
    </row>
    <row r="1583" spans="3:3" x14ac:dyDescent="0.3">
      <c r="C1583" t="s">
        <v>3825</v>
      </c>
    </row>
    <row r="1584" spans="3:3" x14ac:dyDescent="0.3">
      <c r="C1584" t="s">
        <v>3824</v>
      </c>
    </row>
    <row r="1585" spans="3:3" x14ac:dyDescent="0.3">
      <c r="C1585" t="s">
        <v>3823</v>
      </c>
    </row>
    <row r="1586" spans="3:3" x14ac:dyDescent="0.3">
      <c r="C1586" t="s">
        <v>3822</v>
      </c>
    </row>
    <row r="1587" spans="3:3" x14ac:dyDescent="0.3">
      <c r="C1587" t="s">
        <v>2091</v>
      </c>
    </row>
    <row r="1588" spans="3:3" x14ac:dyDescent="0.3">
      <c r="C1588" t="s">
        <v>3821</v>
      </c>
    </row>
    <row r="1589" spans="3:3" x14ac:dyDescent="0.3">
      <c r="C1589" t="s">
        <v>3820</v>
      </c>
    </row>
    <row r="1590" spans="3:3" x14ac:dyDescent="0.3">
      <c r="C1590" t="s">
        <v>3819</v>
      </c>
    </row>
    <row r="1591" spans="3:3" x14ac:dyDescent="0.3">
      <c r="C1591" t="s">
        <v>3817</v>
      </c>
    </row>
    <row r="1592" spans="3:3" x14ac:dyDescent="0.3">
      <c r="C1592" t="s">
        <v>3816</v>
      </c>
    </row>
    <row r="1593" spans="3:3" x14ac:dyDescent="0.3">
      <c r="C1593" t="s">
        <v>176</v>
      </c>
    </row>
    <row r="1594" spans="3:3" x14ac:dyDescent="0.3">
      <c r="C1594" t="s">
        <v>1948</v>
      </c>
    </row>
    <row r="1595" spans="3:3" x14ac:dyDescent="0.3">
      <c r="C1595" t="s">
        <v>1680</v>
      </c>
    </row>
    <row r="1596" spans="3:3" x14ac:dyDescent="0.3">
      <c r="C1596" t="s">
        <v>3815</v>
      </c>
    </row>
    <row r="1597" spans="3:3" x14ac:dyDescent="0.3">
      <c r="C1597" t="s">
        <v>3814</v>
      </c>
    </row>
    <row r="1598" spans="3:3" x14ac:dyDescent="0.3">
      <c r="C1598" t="s">
        <v>3813</v>
      </c>
    </row>
    <row r="1599" spans="3:3" x14ac:dyDescent="0.3">
      <c r="C1599" t="s">
        <v>1536</v>
      </c>
    </row>
    <row r="1600" spans="3:3" x14ac:dyDescent="0.3">
      <c r="C1600" t="s">
        <v>49</v>
      </c>
    </row>
    <row r="1601" spans="3:3" x14ac:dyDescent="0.3">
      <c r="C1601" t="s">
        <v>3812</v>
      </c>
    </row>
    <row r="1602" spans="3:3" x14ac:dyDescent="0.3">
      <c r="C1602" t="s">
        <v>2962</v>
      </c>
    </row>
    <row r="1603" spans="3:3" x14ac:dyDescent="0.3">
      <c r="C1603" t="s">
        <v>103</v>
      </c>
    </row>
    <row r="1604" spans="3:3" x14ac:dyDescent="0.3">
      <c r="C1604" t="s">
        <v>3811</v>
      </c>
    </row>
    <row r="1605" spans="3:3" x14ac:dyDescent="0.3">
      <c r="C1605" t="s">
        <v>2679</v>
      </c>
    </row>
    <row r="1606" spans="3:3" x14ac:dyDescent="0.3">
      <c r="C1606" t="s">
        <v>3810</v>
      </c>
    </row>
    <row r="1607" spans="3:3" x14ac:dyDescent="0.3">
      <c r="C1607" t="s">
        <v>3809</v>
      </c>
    </row>
    <row r="1608" spans="3:3" x14ac:dyDescent="0.3">
      <c r="C1608" t="s">
        <v>3807</v>
      </c>
    </row>
    <row r="1609" spans="3:3" x14ac:dyDescent="0.3">
      <c r="C1609" t="s">
        <v>3806</v>
      </c>
    </row>
    <row r="1610" spans="3:3" x14ac:dyDescent="0.3">
      <c r="C1610" t="s">
        <v>3805</v>
      </c>
    </row>
    <row r="1611" spans="3:3" x14ac:dyDescent="0.3">
      <c r="C1611" t="s">
        <v>3222</v>
      </c>
    </row>
    <row r="1612" spans="3:3" x14ac:dyDescent="0.3">
      <c r="C1612" t="s">
        <v>3804</v>
      </c>
    </row>
    <row r="1613" spans="3:3" x14ac:dyDescent="0.3">
      <c r="C1613" t="s">
        <v>261</v>
      </c>
    </row>
    <row r="1614" spans="3:3" x14ac:dyDescent="0.3">
      <c r="C1614" t="s">
        <v>2298</v>
      </c>
    </row>
    <row r="1615" spans="3:3" x14ac:dyDescent="0.3">
      <c r="C1615" t="s">
        <v>3803</v>
      </c>
    </row>
    <row r="1616" spans="3:3" x14ac:dyDescent="0.3">
      <c r="C1616" t="s">
        <v>266</v>
      </c>
    </row>
    <row r="1617" spans="3:3" x14ac:dyDescent="0.3">
      <c r="C1617" t="s">
        <v>2115</v>
      </c>
    </row>
    <row r="1618" spans="3:3" x14ac:dyDescent="0.3">
      <c r="C1618" t="s">
        <v>3801</v>
      </c>
    </row>
    <row r="1619" spans="3:3" x14ac:dyDescent="0.3">
      <c r="C1619" t="s">
        <v>3800</v>
      </c>
    </row>
    <row r="1620" spans="3:3" x14ac:dyDescent="0.3">
      <c r="C1620" t="s">
        <v>2177</v>
      </c>
    </row>
    <row r="1621" spans="3:3" x14ac:dyDescent="0.3">
      <c r="C1621" t="s">
        <v>365</v>
      </c>
    </row>
    <row r="1622" spans="3:3" x14ac:dyDescent="0.3">
      <c r="C1622" t="s">
        <v>3799</v>
      </c>
    </row>
    <row r="1623" spans="3:3" x14ac:dyDescent="0.3">
      <c r="C1623" t="s">
        <v>3798</v>
      </c>
    </row>
    <row r="1624" spans="3:3" x14ac:dyDescent="0.3">
      <c r="C1624" t="s">
        <v>3797</v>
      </c>
    </row>
    <row r="1625" spans="3:3" x14ac:dyDescent="0.3">
      <c r="C1625" t="s">
        <v>3124</v>
      </c>
    </row>
    <row r="1626" spans="3:3" x14ac:dyDescent="0.3">
      <c r="C1626" t="s">
        <v>3796</v>
      </c>
    </row>
    <row r="1627" spans="3:3" x14ac:dyDescent="0.3">
      <c r="C1627" t="s">
        <v>3795</v>
      </c>
    </row>
    <row r="1628" spans="3:3" x14ac:dyDescent="0.3">
      <c r="C1628" t="s">
        <v>125</v>
      </c>
    </row>
    <row r="1629" spans="3:3" x14ac:dyDescent="0.3">
      <c r="C1629" t="s">
        <v>143</v>
      </c>
    </row>
    <row r="1630" spans="3:3" x14ac:dyDescent="0.3">
      <c r="C1630" t="s">
        <v>3794</v>
      </c>
    </row>
    <row r="1631" spans="3:3" x14ac:dyDescent="0.3">
      <c r="C1631" t="s">
        <v>3793</v>
      </c>
    </row>
    <row r="1632" spans="3:3" x14ac:dyDescent="0.3">
      <c r="C1632" t="s">
        <v>3792</v>
      </c>
    </row>
    <row r="1633" spans="3:3" x14ac:dyDescent="0.3">
      <c r="C1633" t="s">
        <v>3791</v>
      </c>
    </row>
    <row r="1634" spans="3:3" x14ac:dyDescent="0.3">
      <c r="C1634" t="s">
        <v>2478</v>
      </c>
    </row>
    <row r="1635" spans="3:3" x14ac:dyDescent="0.3">
      <c r="C1635" t="s">
        <v>3790</v>
      </c>
    </row>
    <row r="1636" spans="3:3" x14ac:dyDescent="0.3">
      <c r="C1636" t="s">
        <v>1699</v>
      </c>
    </row>
    <row r="1637" spans="3:3" x14ac:dyDescent="0.3">
      <c r="C1637" t="s">
        <v>3789</v>
      </c>
    </row>
    <row r="1638" spans="3:3" x14ac:dyDescent="0.3">
      <c r="C1638" t="s">
        <v>3328</v>
      </c>
    </row>
    <row r="1639" spans="3:3" x14ac:dyDescent="0.3">
      <c r="C1639" t="s">
        <v>3788</v>
      </c>
    </row>
    <row r="1640" spans="3:3" x14ac:dyDescent="0.3">
      <c r="C1640" t="s">
        <v>3786</v>
      </c>
    </row>
    <row r="1641" spans="3:3" x14ac:dyDescent="0.3">
      <c r="C1641" t="s">
        <v>436</v>
      </c>
    </row>
    <row r="1642" spans="3:3" x14ac:dyDescent="0.3">
      <c r="C1642" t="s">
        <v>3785</v>
      </c>
    </row>
    <row r="1643" spans="3:3" x14ac:dyDescent="0.3">
      <c r="C1643" t="s">
        <v>3783</v>
      </c>
    </row>
    <row r="1644" spans="3:3" x14ac:dyDescent="0.3">
      <c r="C1644" t="s">
        <v>3782</v>
      </c>
    </row>
    <row r="1645" spans="3:3" x14ac:dyDescent="0.3">
      <c r="C1645" t="s">
        <v>3781</v>
      </c>
    </row>
    <row r="1646" spans="3:3" x14ac:dyDescent="0.3">
      <c r="C1646" t="s">
        <v>3780</v>
      </c>
    </row>
    <row r="1647" spans="3:3" x14ac:dyDescent="0.3">
      <c r="C1647" t="s">
        <v>3779</v>
      </c>
    </row>
    <row r="1648" spans="3:3" x14ac:dyDescent="0.3">
      <c r="C1648" t="s">
        <v>3778</v>
      </c>
    </row>
    <row r="1649" spans="3:3" x14ac:dyDescent="0.3">
      <c r="C1649" t="s">
        <v>3127</v>
      </c>
    </row>
    <row r="1650" spans="3:3" x14ac:dyDescent="0.3">
      <c r="C1650" t="s">
        <v>3777</v>
      </c>
    </row>
    <row r="1651" spans="3:3" x14ac:dyDescent="0.3">
      <c r="C1651" t="s">
        <v>1178</v>
      </c>
    </row>
    <row r="1652" spans="3:3" x14ac:dyDescent="0.3">
      <c r="C1652" t="s">
        <v>406</v>
      </c>
    </row>
    <row r="1653" spans="3:3" x14ac:dyDescent="0.3">
      <c r="C1653" t="s">
        <v>3776</v>
      </c>
    </row>
    <row r="1654" spans="3:3" x14ac:dyDescent="0.3">
      <c r="C1654" t="s">
        <v>3787</v>
      </c>
    </row>
    <row r="1655" spans="3:3" x14ac:dyDescent="0.3">
      <c r="C1655" t="s">
        <v>3775</v>
      </c>
    </row>
    <row r="1656" spans="3:3" x14ac:dyDescent="0.3">
      <c r="C1656" t="s">
        <v>3774</v>
      </c>
    </row>
    <row r="1657" spans="3:3" x14ac:dyDescent="0.3">
      <c r="C1657" t="s">
        <v>3099</v>
      </c>
    </row>
    <row r="1658" spans="3:3" x14ac:dyDescent="0.3">
      <c r="C1658" t="s">
        <v>3773</v>
      </c>
    </row>
    <row r="1659" spans="3:3" x14ac:dyDescent="0.3">
      <c r="C1659" t="s">
        <v>3772</v>
      </c>
    </row>
    <row r="1660" spans="3:3" x14ac:dyDescent="0.3">
      <c r="C1660" t="s">
        <v>3771</v>
      </c>
    </row>
    <row r="1661" spans="3:3" x14ac:dyDescent="0.3">
      <c r="C1661" t="s">
        <v>3770</v>
      </c>
    </row>
    <row r="1662" spans="3:3" x14ac:dyDescent="0.3">
      <c r="C1662" t="s">
        <v>3769</v>
      </c>
    </row>
    <row r="1663" spans="3:3" x14ac:dyDescent="0.3">
      <c r="C1663" t="s">
        <v>1565</v>
      </c>
    </row>
    <row r="1664" spans="3:3" x14ac:dyDescent="0.3">
      <c r="C1664" t="s">
        <v>2495</v>
      </c>
    </row>
    <row r="1665" spans="3:3" x14ac:dyDescent="0.3">
      <c r="C1665" t="s">
        <v>3808</v>
      </c>
    </row>
    <row r="1666" spans="3:3" x14ac:dyDescent="0.3">
      <c r="C1666" t="s">
        <v>3818</v>
      </c>
    </row>
    <row r="1667" spans="3:3" x14ac:dyDescent="0.3">
      <c r="C1667" t="s">
        <v>3802</v>
      </c>
    </row>
    <row r="1668" spans="3:3" x14ac:dyDescent="0.3">
      <c r="C1668" t="s">
        <v>3784</v>
      </c>
    </row>
    <row r="1669" spans="3:3" x14ac:dyDescent="0.3">
      <c r="C1669" t="s">
        <v>2315</v>
      </c>
    </row>
    <row r="1670" spans="3:3" x14ac:dyDescent="0.3">
      <c r="C1670" t="s">
        <v>1024</v>
      </c>
    </row>
    <row r="1671" spans="3:3" x14ac:dyDescent="0.3">
      <c r="C1671" t="s">
        <v>3768</v>
      </c>
    </row>
    <row r="1672" spans="3:3" x14ac:dyDescent="0.3">
      <c r="C1672" t="s">
        <v>3767</v>
      </c>
    </row>
    <row r="1673" spans="3:3" x14ac:dyDescent="0.3">
      <c r="C1673" t="s">
        <v>3766</v>
      </c>
    </row>
    <row r="1674" spans="3:3" x14ac:dyDescent="0.3">
      <c r="C1674" t="s">
        <v>3765</v>
      </c>
    </row>
    <row r="1675" spans="3:3" x14ac:dyDescent="0.3">
      <c r="C1675" t="s">
        <v>3764</v>
      </c>
    </row>
    <row r="1676" spans="3:3" x14ac:dyDescent="0.3">
      <c r="C1676" t="s">
        <v>3763</v>
      </c>
    </row>
    <row r="1677" spans="3:3" x14ac:dyDescent="0.3">
      <c r="C1677" t="s">
        <v>2933</v>
      </c>
    </row>
    <row r="1678" spans="3:3" x14ac:dyDescent="0.3">
      <c r="C1678" t="s">
        <v>3762</v>
      </c>
    </row>
    <row r="1679" spans="3:3" x14ac:dyDescent="0.3">
      <c r="C1679" t="s">
        <v>3761</v>
      </c>
    </row>
    <row r="1680" spans="3:3" x14ac:dyDescent="0.3">
      <c r="C1680" t="s">
        <v>3760</v>
      </c>
    </row>
    <row r="1681" spans="3:3" x14ac:dyDescent="0.3">
      <c r="C1681" t="s">
        <v>3759</v>
      </c>
    </row>
    <row r="1682" spans="3:3" x14ac:dyDescent="0.3">
      <c r="C1682" t="s">
        <v>1316</v>
      </c>
    </row>
    <row r="1683" spans="3:3" x14ac:dyDescent="0.3">
      <c r="C1683" t="s">
        <v>3758</v>
      </c>
    </row>
    <row r="1684" spans="3:3" x14ac:dyDescent="0.3">
      <c r="C1684" t="s">
        <v>3757</v>
      </c>
    </row>
    <row r="1685" spans="3:3" x14ac:dyDescent="0.3">
      <c r="C1685" t="s">
        <v>3756</v>
      </c>
    </row>
    <row r="1686" spans="3:3" x14ac:dyDescent="0.3">
      <c r="C1686" t="s">
        <v>3755</v>
      </c>
    </row>
    <row r="1687" spans="3:3" x14ac:dyDescent="0.3">
      <c r="C1687" t="s">
        <v>3754</v>
      </c>
    </row>
    <row r="1688" spans="3:3" x14ac:dyDescent="0.3">
      <c r="C1688" t="s">
        <v>3753</v>
      </c>
    </row>
    <row r="1689" spans="3:3" x14ac:dyDescent="0.3">
      <c r="C1689" t="s">
        <v>3752</v>
      </c>
    </row>
    <row r="1690" spans="3:3" x14ac:dyDescent="0.3">
      <c r="C1690" t="s">
        <v>44</v>
      </c>
    </row>
    <row r="1691" spans="3:3" x14ac:dyDescent="0.3">
      <c r="C1691" t="s">
        <v>3751</v>
      </c>
    </row>
    <row r="1692" spans="3:3" x14ac:dyDescent="0.3">
      <c r="C1692" t="s">
        <v>2510</v>
      </c>
    </row>
    <row r="1693" spans="3:3" x14ac:dyDescent="0.3">
      <c r="C1693" t="s">
        <v>3749</v>
      </c>
    </row>
    <row r="1694" spans="3:3" x14ac:dyDescent="0.3">
      <c r="C1694" t="s">
        <v>3748</v>
      </c>
    </row>
    <row r="1695" spans="3:3" x14ac:dyDescent="0.3">
      <c r="C1695" t="s">
        <v>3750</v>
      </c>
    </row>
    <row r="1696" spans="3:3" x14ac:dyDescent="0.3">
      <c r="C1696" t="s">
        <v>1047</v>
      </c>
    </row>
    <row r="1697" spans="3:3" x14ac:dyDescent="0.3">
      <c r="C1697" t="s">
        <v>3747</v>
      </c>
    </row>
    <row r="1698" spans="3:3" x14ac:dyDescent="0.3">
      <c r="C1698" t="s">
        <v>3746</v>
      </c>
    </row>
    <row r="1699" spans="3:3" x14ac:dyDescent="0.3">
      <c r="C1699" t="s">
        <v>3745</v>
      </c>
    </row>
    <row r="1700" spans="3:3" x14ac:dyDescent="0.3">
      <c r="C1700" t="s">
        <v>3744</v>
      </c>
    </row>
    <row r="1701" spans="3:3" x14ac:dyDescent="0.3">
      <c r="C1701" t="s">
        <v>230</v>
      </c>
    </row>
    <row r="1702" spans="3:3" x14ac:dyDescent="0.3">
      <c r="C1702" t="s">
        <v>3743</v>
      </c>
    </row>
    <row r="1703" spans="3:3" x14ac:dyDescent="0.3">
      <c r="C1703" t="s">
        <v>2796</v>
      </c>
    </row>
    <row r="1704" spans="3:3" x14ac:dyDescent="0.3">
      <c r="C1704" t="s">
        <v>3742</v>
      </c>
    </row>
    <row r="1705" spans="3:3" x14ac:dyDescent="0.3">
      <c r="C1705" t="s">
        <v>3741</v>
      </c>
    </row>
    <row r="1706" spans="3:3" x14ac:dyDescent="0.3">
      <c r="C1706" t="s">
        <v>3740</v>
      </c>
    </row>
    <row r="1707" spans="3:3" x14ac:dyDescent="0.3">
      <c r="C1707" t="s">
        <v>2734</v>
      </c>
    </row>
    <row r="1708" spans="3:3" x14ac:dyDescent="0.3">
      <c r="C1708" t="s">
        <v>1328</v>
      </c>
    </row>
    <row r="1709" spans="3:3" x14ac:dyDescent="0.3">
      <c r="C1709" t="s">
        <v>250</v>
      </c>
    </row>
    <row r="1710" spans="3:3" x14ac:dyDescent="0.3">
      <c r="C1710" t="s">
        <v>3739</v>
      </c>
    </row>
    <row r="1711" spans="3:3" x14ac:dyDescent="0.3">
      <c r="C1711" t="s">
        <v>2523</v>
      </c>
    </row>
    <row r="1712" spans="3:3" x14ac:dyDescent="0.3">
      <c r="C1712" t="s">
        <v>3049</v>
      </c>
    </row>
    <row r="1713" spans="3:3" x14ac:dyDescent="0.3">
      <c r="C1713" t="s">
        <v>3738</v>
      </c>
    </row>
    <row r="1714" spans="3:3" x14ac:dyDescent="0.3">
      <c r="C1714" t="s">
        <v>3737</v>
      </c>
    </row>
    <row r="1715" spans="3:3" x14ac:dyDescent="0.3">
      <c r="C1715" t="s">
        <v>3736</v>
      </c>
    </row>
    <row r="1716" spans="3:3" x14ac:dyDescent="0.3">
      <c r="C1716" t="s">
        <v>252</v>
      </c>
    </row>
    <row r="1717" spans="3:3" x14ac:dyDescent="0.3">
      <c r="C1717" t="s">
        <v>3734</v>
      </c>
    </row>
    <row r="1718" spans="3:3" x14ac:dyDescent="0.3">
      <c r="C1718" t="s">
        <v>3735</v>
      </c>
    </row>
    <row r="1719" spans="3:3" x14ac:dyDescent="0.3">
      <c r="C1719" t="s">
        <v>3732</v>
      </c>
    </row>
    <row r="1720" spans="3:3" x14ac:dyDescent="0.3">
      <c r="C1720" t="s">
        <v>133</v>
      </c>
    </row>
    <row r="1721" spans="3:3" x14ac:dyDescent="0.3">
      <c r="C1721" t="s">
        <v>3730</v>
      </c>
    </row>
    <row r="1722" spans="3:3" x14ac:dyDescent="0.3">
      <c r="C1722" t="s">
        <v>621</v>
      </c>
    </row>
    <row r="1723" spans="3:3" x14ac:dyDescent="0.3">
      <c r="C1723" t="s">
        <v>574</v>
      </c>
    </row>
    <row r="1724" spans="3:3" x14ac:dyDescent="0.3">
      <c r="C1724" t="s">
        <v>3729</v>
      </c>
    </row>
    <row r="1725" spans="3:3" x14ac:dyDescent="0.3">
      <c r="C1725" t="s">
        <v>3728</v>
      </c>
    </row>
    <row r="1726" spans="3:3" x14ac:dyDescent="0.3">
      <c r="C1726" t="s">
        <v>2319</v>
      </c>
    </row>
    <row r="1727" spans="3:3" x14ac:dyDescent="0.3">
      <c r="C1727" t="s">
        <v>63</v>
      </c>
    </row>
    <row r="1728" spans="3:3" x14ac:dyDescent="0.3">
      <c r="C1728" t="s">
        <v>3727</v>
      </c>
    </row>
    <row r="1729" spans="3:3" x14ac:dyDescent="0.3">
      <c r="C1729" t="s">
        <v>3731</v>
      </c>
    </row>
    <row r="1730" spans="3:3" x14ac:dyDescent="0.3">
      <c r="C1730" t="s">
        <v>3733</v>
      </c>
    </row>
    <row r="1731" spans="3:3" x14ac:dyDescent="0.3">
      <c r="C1731" t="s">
        <v>3725</v>
      </c>
    </row>
    <row r="1732" spans="3:3" x14ac:dyDescent="0.3">
      <c r="C1732" t="s">
        <v>1769</v>
      </c>
    </row>
    <row r="1733" spans="3:3" x14ac:dyDescent="0.3">
      <c r="C1733" t="s">
        <v>3724</v>
      </c>
    </row>
    <row r="1734" spans="3:3" x14ac:dyDescent="0.3">
      <c r="C1734" t="s">
        <v>3723</v>
      </c>
    </row>
    <row r="1735" spans="3:3" x14ac:dyDescent="0.3">
      <c r="C1735" t="s">
        <v>3722</v>
      </c>
    </row>
    <row r="1736" spans="3:3" x14ac:dyDescent="0.3">
      <c r="C1736" t="s">
        <v>3721</v>
      </c>
    </row>
    <row r="1737" spans="3:3" x14ac:dyDescent="0.3">
      <c r="C1737" t="s">
        <v>1689</v>
      </c>
    </row>
    <row r="1738" spans="3:3" x14ac:dyDescent="0.3">
      <c r="C1738" t="s">
        <v>3720</v>
      </c>
    </row>
    <row r="1739" spans="3:3" x14ac:dyDescent="0.3">
      <c r="C1739" t="s">
        <v>3718</v>
      </c>
    </row>
    <row r="1740" spans="3:3" x14ac:dyDescent="0.3">
      <c r="C1740" t="s">
        <v>3719</v>
      </c>
    </row>
    <row r="1741" spans="3:3" x14ac:dyDescent="0.3">
      <c r="C1741" t="s">
        <v>3717</v>
      </c>
    </row>
    <row r="1742" spans="3:3" x14ac:dyDescent="0.3">
      <c r="C1742" t="s">
        <v>3716</v>
      </c>
    </row>
    <row r="1743" spans="3:3" x14ac:dyDescent="0.3">
      <c r="C1743" t="s">
        <v>3715</v>
      </c>
    </row>
    <row r="1744" spans="3:3" x14ac:dyDescent="0.3">
      <c r="C1744" t="s">
        <v>3713</v>
      </c>
    </row>
    <row r="1745" spans="3:3" x14ac:dyDescent="0.3">
      <c r="C1745" t="s">
        <v>3712</v>
      </c>
    </row>
    <row r="1746" spans="3:3" x14ac:dyDescent="0.3">
      <c r="C1746" t="s">
        <v>3711</v>
      </c>
    </row>
    <row r="1747" spans="3:3" x14ac:dyDescent="0.3">
      <c r="C1747" t="s">
        <v>3710</v>
      </c>
    </row>
    <row r="1748" spans="3:3" x14ac:dyDescent="0.3">
      <c r="C1748" t="s">
        <v>3709</v>
      </c>
    </row>
    <row r="1749" spans="3:3" x14ac:dyDescent="0.3">
      <c r="C1749" t="s">
        <v>3708</v>
      </c>
    </row>
    <row r="1750" spans="3:3" x14ac:dyDescent="0.3">
      <c r="C1750" t="s">
        <v>3707</v>
      </c>
    </row>
    <row r="1751" spans="3:3" x14ac:dyDescent="0.3">
      <c r="C1751" t="s">
        <v>3706</v>
      </c>
    </row>
    <row r="1752" spans="3:3" x14ac:dyDescent="0.3">
      <c r="C1752" t="s">
        <v>3705</v>
      </c>
    </row>
    <row r="1753" spans="3:3" x14ac:dyDescent="0.3">
      <c r="C1753" t="s">
        <v>3704</v>
      </c>
    </row>
    <row r="1754" spans="3:3" x14ac:dyDescent="0.3">
      <c r="C1754" t="s">
        <v>3702</v>
      </c>
    </row>
    <row r="1755" spans="3:3" x14ac:dyDescent="0.3">
      <c r="C1755" t="s">
        <v>3701</v>
      </c>
    </row>
    <row r="1756" spans="3:3" x14ac:dyDescent="0.3">
      <c r="C1756" t="s">
        <v>3700</v>
      </c>
    </row>
    <row r="1757" spans="3:3" x14ac:dyDescent="0.3">
      <c r="C1757" t="s">
        <v>3137</v>
      </c>
    </row>
    <row r="1758" spans="3:3" x14ac:dyDescent="0.3">
      <c r="C1758" t="s">
        <v>3703</v>
      </c>
    </row>
    <row r="1759" spans="3:3" x14ac:dyDescent="0.3">
      <c r="C1759" t="s">
        <v>3699</v>
      </c>
    </row>
    <row r="1760" spans="3:3" x14ac:dyDescent="0.3">
      <c r="C1760" t="s">
        <v>3698</v>
      </c>
    </row>
    <row r="1761" spans="3:3" x14ac:dyDescent="0.3">
      <c r="C1761" t="s">
        <v>3696</v>
      </c>
    </row>
    <row r="1762" spans="3:3" x14ac:dyDescent="0.3">
      <c r="C1762" t="s">
        <v>3697</v>
      </c>
    </row>
    <row r="1763" spans="3:3" x14ac:dyDescent="0.3">
      <c r="C1763" t="s">
        <v>3695</v>
      </c>
    </row>
    <row r="1764" spans="3:3" x14ac:dyDescent="0.3">
      <c r="C1764" t="s">
        <v>3694</v>
      </c>
    </row>
    <row r="1765" spans="3:3" x14ac:dyDescent="0.3">
      <c r="C1765" t="s">
        <v>3693</v>
      </c>
    </row>
    <row r="1766" spans="3:3" x14ac:dyDescent="0.3">
      <c r="C1766" t="s">
        <v>3692</v>
      </c>
    </row>
    <row r="1767" spans="3:3" x14ac:dyDescent="0.3">
      <c r="C1767" t="s">
        <v>3691</v>
      </c>
    </row>
    <row r="1768" spans="3:3" x14ac:dyDescent="0.3">
      <c r="C1768" t="s">
        <v>3726</v>
      </c>
    </row>
    <row r="1769" spans="3:3" x14ac:dyDescent="0.3">
      <c r="C1769" t="s">
        <v>3690</v>
      </c>
    </row>
    <row r="1770" spans="3:3" x14ac:dyDescent="0.3">
      <c r="C1770" t="s">
        <v>3689</v>
      </c>
    </row>
    <row r="1771" spans="3:3" x14ac:dyDescent="0.3">
      <c r="C1771" t="s">
        <v>247</v>
      </c>
    </row>
    <row r="1772" spans="3:3" x14ac:dyDescent="0.3">
      <c r="C1772" t="s">
        <v>209</v>
      </c>
    </row>
    <row r="1773" spans="3:3" x14ac:dyDescent="0.3">
      <c r="C1773" t="s">
        <v>3688</v>
      </c>
    </row>
    <row r="1774" spans="3:3" x14ac:dyDescent="0.3">
      <c r="C1774" t="s">
        <v>3687</v>
      </c>
    </row>
    <row r="1775" spans="3:3" x14ac:dyDescent="0.3">
      <c r="C1775" t="s">
        <v>3686</v>
      </c>
    </row>
    <row r="1776" spans="3:3" x14ac:dyDescent="0.3">
      <c r="C1776" t="s">
        <v>3685</v>
      </c>
    </row>
    <row r="1777" spans="3:3" x14ac:dyDescent="0.3">
      <c r="C1777" t="s">
        <v>3684</v>
      </c>
    </row>
    <row r="1778" spans="3:3" x14ac:dyDescent="0.3">
      <c r="C1778" t="s">
        <v>3683</v>
      </c>
    </row>
    <row r="1779" spans="3:3" x14ac:dyDescent="0.3">
      <c r="C1779" t="s">
        <v>1470</v>
      </c>
    </row>
    <row r="1780" spans="3:3" x14ac:dyDescent="0.3">
      <c r="C1780" t="s">
        <v>360</v>
      </c>
    </row>
    <row r="1781" spans="3:3" x14ac:dyDescent="0.3">
      <c r="C1781" t="s">
        <v>3682</v>
      </c>
    </row>
    <row r="1782" spans="3:3" x14ac:dyDescent="0.3">
      <c r="C1782" t="s">
        <v>3681</v>
      </c>
    </row>
    <row r="1783" spans="3:3" x14ac:dyDescent="0.3">
      <c r="C1783" t="s">
        <v>3680</v>
      </c>
    </row>
    <row r="1784" spans="3:3" x14ac:dyDescent="0.3">
      <c r="C1784" t="s">
        <v>3679</v>
      </c>
    </row>
    <row r="1785" spans="3:3" x14ac:dyDescent="0.3">
      <c r="C1785" t="s">
        <v>3678</v>
      </c>
    </row>
    <row r="1786" spans="3:3" x14ac:dyDescent="0.3">
      <c r="C1786" t="s">
        <v>3677</v>
      </c>
    </row>
    <row r="1787" spans="3:3" x14ac:dyDescent="0.3">
      <c r="C1787" t="s">
        <v>368</v>
      </c>
    </row>
    <row r="1788" spans="3:3" x14ac:dyDescent="0.3">
      <c r="C1788" t="s">
        <v>67</v>
      </c>
    </row>
    <row r="1789" spans="3:3" x14ac:dyDescent="0.3">
      <c r="C1789" t="s">
        <v>3676</v>
      </c>
    </row>
    <row r="1790" spans="3:3" x14ac:dyDescent="0.3">
      <c r="C1790" t="s">
        <v>3675</v>
      </c>
    </row>
    <row r="1791" spans="3:3" x14ac:dyDescent="0.3">
      <c r="C1791" t="s">
        <v>3674</v>
      </c>
    </row>
    <row r="1792" spans="3:3" x14ac:dyDescent="0.3">
      <c r="C1792" t="s">
        <v>3673</v>
      </c>
    </row>
    <row r="1793" spans="3:3" x14ac:dyDescent="0.3">
      <c r="C1793" t="s">
        <v>3672</v>
      </c>
    </row>
    <row r="1794" spans="3:3" x14ac:dyDescent="0.3">
      <c r="C1794" t="s">
        <v>3671</v>
      </c>
    </row>
    <row r="1795" spans="3:3" x14ac:dyDescent="0.3">
      <c r="C1795" t="s">
        <v>3670</v>
      </c>
    </row>
    <row r="1796" spans="3:3" x14ac:dyDescent="0.3">
      <c r="C1796" t="s">
        <v>3669</v>
      </c>
    </row>
    <row r="1797" spans="3:3" x14ac:dyDescent="0.3">
      <c r="C1797" t="s">
        <v>3668</v>
      </c>
    </row>
    <row r="1798" spans="3:3" x14ac:dyDescent="0.3">
      <c r="C1798" t="s">
        <v>224</v>
      </c>
    </row>
    <row r="1799" spans="3:3" x14ac:dyDescent="0.3">
      <c r="C1799" t="s">
        <v>3667</v>
      </c>
    </row>
    <row r="1800" spans="3:3" x14ac:dyDescent="0.3">
      <c r="C1800" t="s">
        <v>3665</v>
      </c>
    </row>
    <row r="1801" spans="3:3" x14ac:dyDescent="0.3">
      <c r="C1801" t="s">
        <v>4935</v>
      </c>
    </row>
    <row r="1802" spans="3:3" x14ac:dyDescent="0.3">
      <c r="C1802" t="s">
        <v>4962</v>
      </c>
    </row>
    <row r="1803" spans="3:3" x14ac:dyDescent="0.3">
      <c r="C1803" t="s">
        <v>4963</v>
      </c>
    </row>
    <row r="1804" spans="3:3" x14ac:dyDescent="0.3">
      <c r="C1804" t="s">
        <v>4853</v>
      </c>
    </row>
    <row r="1805" spans="3:3" x14ac:dyDescent="0.3">
      <c r="C1805" t="s">
        <v>3664</v>
      </c>
    </row>
    <row r="1806" spans="3:3" x14ac:dyDescent="0.3">
      <c r="C1806" t="s">
        <v>3663</v>
      </c>
    </row>
    <row r="1807" spans="3:3" x14ac:dyDescent="0.3">
      <c r="C1807" t="s">
        <v>3662</v>
      </c>
    </row>
    <row r="1808" spans="3:3" x14ac:dyDescent="0.3">
      <c r="C1808" t="s">
        <v>1278</v>
      </c>
    </row>
    <row r="1809" spans="3:3" x14ac:dyDescent="0.3">
      <c r="C1809" t="s">
        <v>3661</v>
      </c>
    </row>
    <row r="1810" spans="3:3" x14ac:dyDescent="0.3">
      <c r="C1810" t="s">
        <v>3182</v>
      </c>
    </row>
    <row r="1811" spans="3:3" x14ac:dyDescent="0.3">
      <c r="C1811" t="s">
        <v>3197</v>
      </c>
    </row>
    <row r="1812" spans="3:3" x14ac:dyDescent="0.3">
      <c r="C1812" t="s">
        <v>3660</v>
      </c>
    </row>
    <row r="1813" spans="3:3" x14ac:dyDescent="0.3">
      <c r="C1813" t="s">
        <v>3659</v>
      </c>
    </row>
    <row r="1814" spans="3:3" x14ac:dyDescent="0.3">
      <c r="C1814" t="s">
        <v>3658</v>
      </c>
    </row>
    <row r="1815" spans="3:3" x14ac:dyDescent="0.3">
      <c r="C1815" t="s">
        <v>3657</v>
      </c>
    </row>
    <row r="1816" spans="3:3" x14ac:dyDescent="0.3">
      <c r="C1816" t="s">
        <v>3656</v>
      </c>
    </row>
    <row r="1817" spans="3:3" x14ac:dyDescent="0.3">
      <c r="C1817" t="s">
        <v>3655</v>
      </c>
    </row>
    <row r="1818" spans="3:3" x14ac:dyDescent="0.3">
      <c r="C1818" t="s">
        <v>3654</v>
      </c>
    </row>
    <row r="1819" spans="3:3" x14ac:dyDescent="0.3">
      <c r="C1819" t="s">
        <v>3653</v>
      </c>
    </row>
    <row r="1820" spans="3:3" x14ac:dyDescent="0.3">
      <c r="C1820" t="s">
        <v>3650</v>
      </c>
    </row>
    <row r="1821" spans="3:3" x14ac:dyDescent="0.3">
      <c r="C1821" t="s">
        <v>3649</v>
      </c>
    </row>
    <row r="1822" spans="3:3" x14ac:dyDescent="0.3">
      <c r="C1822" t="s">
        <v>3648</v>
      </c>
    </row>
    <row r="1823" spans="3:3" x14ac:dyDescent="0.3">
      <c r="C1823" t="s">
        <v>3647</v>
      </c>
    </row>
    <row r="1824" spans="3:3" x14ac:dyDescent="0.3">
      <c r="C1824" t="s">
        <v>3646</v>
      </c>
    </row>
    <row r="1825" spans="3:3" x14ac:dyDescent="0.3">
      <c r="C1825" t="s">
        <v>3645</v>
      </c>
    </row>
    <row r="1826" spans="3:3" x14ac:dyDescent="0.3">
      <c r="C1826" t="s">
        <v>3644</v>
      </c>
    </row>
    <row r="1827" spans="3:3" x14ac:dyDescent="0.3">
      <c r="C1827" t="s">
        <v>3643</v>
      </c>
    </row>
    <row r="1828" spans="3:3" x14ac:dyDescent="0.3">
      <c r="C1828" t="s">
        <v>3641</v>
      </c>
    </row>
    <row r="1829" spans="3:3" x14ac:dyDescent="0.3">
      <c r="C1829" t="s">
        <v>3640</v>
      </c>
    </row>
    <row r="1830" spans="3:3" x14ac:dyDescent="0.3">
      <c r="C1830" t="s">
        <v>3639</v>
      </c>
    </row>
    <row r="1831" spans="3:3" x14ac:dyDescent="0.3">
      <c r="C1831" t="s">
        <v>3638</v>
      </c>
    </row>
    <row r="1832" spans="3:3" x14ac:dyDescent="0.3">
      <c r="C1832" t="s">
        <v>3637</v>
      </c>
    </row>
    <row r="1833" spans="3:3" x14ac:dyDescent="0.3">
      <c r="C1833" t="s">
        <v>1887</v>
      </c>
    </row>
    <row r="1834" spans="3:3" x14ac:dyDescent="0.3">
      <c r="C1834" t="s">
        <v>2020</v>
      </c>
    </row>
    <row r="1835" spans="3:3" x14ac:dyDescent="0.3">
      <c r="C1835" t="s">
        <v>3636</v>
      </c>
    </row>
    <row r="1836" spans="3:3" x14ac:dyDescent="0.3">
      <c r="C1836" t="s">
        <v>3635</v>
      </c>
    </row>
    <row r="1837" spans="3:3" x14ac:dyDescent="0.3">
      <c r="C1837" t="s">
        <v>3652</v>
      </c>
    </row>
    <row r="1838" spans="3:3" x14ac:dyDescent="0.3">
      <c r="C1838" t="s">
        <v>3651</v>
      </c>
    </row>
    <row r="1839" spans="3:3" x14ac:dyDescent="0.3">
      <c r="C1839" t="s">
        <v>3634</v>
      </c>
    </row>
    <row r="1840" spans="3:3" x14ac:dyDescent="0.3">
      <c r="C1840" t="s">
        <v>3633</v>
      </c>
    </row>
    <row r="1841" spans="3:3" x14ac:dyDescent="0.3">
      <c r="C1841" t="s">
        <v>3632</v>
      </c>
    </row>
    <row r="1842" spans="3:3" x14ac:dyDescent="0.3">
      <c r="C1842" t="s">
        <v>3631</v>
      </c>
    </row>
    <row r="1843" spans="3:3" x14ac:dyDescent="0.3">
      <c r="C1843" t="s">
        <v>3630</v>
      </c>
    </row>
    <row r="1844" spans="3:3" x14ac:dyDescent="0.3">
      <c r="C1844" t="s">
        <v>3629</v>
      </c>
    </row>
    <row r="1845" spans="3:3" x14ac:dyDescent="0.3">
      <c r="C1845" t="s">
        <v>3627</v>
      </c>
    </row>
    <row r="1846" spans="3:3" x14ac:dyDescent="0.3">
      <c r="C1846" t="s">
        <v>3626</v>
      </c>
    </row>
    <row r="1847" spans="3:3" x14ac:dyDescent="0.3">
      <c r="C1847" t="s">
        <v>3625</v>
      </c>
    </row>
    <row r="1848" spans="3:3" x14ac:dyDescent="0.3">
      <c r="C1848" t="s">
        <v>3624</v>
      </c>
    </row>
    <row r="1849" spans="3:3" x14ac:dyDescent="0.3">
      <c r="C1849" t="s">
        <v>3623</v>
      </c>
    </row>
    <row r="1850" spans="3:3" x14ac:dyDescent="0.3">
      <c r="C1850" t="s">
        <v>3622</v>
      </c>
    </row>
    <row r="1851" spans="3:3" x14ac:dyDescent="0.3">
      <c r="C1851" t="s">
        <v>3621</v>
      </c>
    </row>
    <row r="1852" spans="3:3" x14ac:dyDescent="0.3">
      <c r="C1852" t="s">
        <v>3620</v>
      </c>
    </row>
    <row r="1853" spans="3:3" x14ac:dyDescent="0.3">
      <c r="C1853" t="s">
        <v>3619</v>
      </c>
    </row>
    <row r="1854" spans="3:3" x14ac:dyDescent="0.3">
      <c r="C1854" t="s">
        <v>3618</v>
      </c>
    </row>
    <row r="1855" spans="3:3" x14ac:dyDescent="0.3">
      <c r="C1855" t="s">
        <v>1682</v>
      </c>
    </row>
    <row r="1856" spans="3:3" x14ac:dyDescent="0.3">
      <c r="C1856" t="s">
        <v>3617</v>
      </c>
    </row>
    <row r="1857" spans="3:3" x14ac:dyDescent="0.3">
      <c r="C1857" t="s">
        <v>3141</v>
      </c>
    </row>
    <row r="1858" spans="3:3" x14ac:dyDescent="0.3">
      <c r="C1858" t="s">
        <v>3616</v>
      </c>
    </row>
    <row r="1859" spans="3:3" x14ac:dyDescent="0.3">
      <c r="C1859" t="s">
        <v>3614</v>
      </c>
    </row>
    <row r="1860" spans="3:3" x14ac:dyDescent="0.3">
      <c r="C1860" t="s">
        <v>3613</v>
      </c>
    </row>
    <row r="1861" spans="3:3" x14ac:dyDescent="0.3">
      <c r="C1861" t="s">
        <v>3612</v>
      </c>
    </row>
    <row r="1862" spans="3:3" x14ac:dyDescent="0.3">
      <c r="C1862" t="s">
        <v>3611</v>
      </c>
    </row>
    <row r="1863" spans="3:3" x14ac:dyDescent="0.3">
      <c r="C1863" t="s">
        <v>3610</v>
      </c>
    </row>
    <row r="1864" spans="3:3" x14ac:dyDescent="0.3">
      <c r="C1864" t="s">
        <v>3609</v>
      </c>
    </row>
    <row r="1865" spans="3:3" x14ac:dyDescent="0.3">
      <c r="C1865" t="s">
        <v>3608</v>
      </c>
    </row>
    <row r="1866" spans="3:3" x14ac:dyDescent="0.3">
      <c r="C1866" t="s">
        <v>3607</v>
      </c>
    </row>
    <row r="1867" spans="3:3" x14ac:dyDescent="0.3">
      <c r="C1867" t="s">
        <v>3606</v>
      </c>
    </row>
    <row r="1868" spans="3:3" x14ac:dyDescent="0.3">
      <c r="C1868" t="s">
        <v>3605</v>
      </c>
    </row>
    <row r="1869" spans="3:3" x14ac:dyDescent="0.3">
      <c r="C1869" t="s">
        <v>3604</v>
      </c>
    </row>
    <row r="1870" spans="3:3" x14ac:dyDescent="0.3">
      <c r="C1870" t="s">
        <v>3603</v>
      </c>
    </row>
    <row r="1871" spans="3:3" x14ac:dyDescent="0.3">
      <c r="C1871" t="s">
        <v>3602</v>
      </c>
    </row>
    <row r="1872" spans="3:3" x14ac:dyDescent="0.3">
      <c r="C1872" t="s">
        <v>3600</v>
      </c>
    </row>
    <row r="1873" spans="3:3" x14ac:dyDescent="0.3">
      <c r="C1873" t="s">
        <v>3599</v>
      </c>
    </row>
    <row r="1874" spans="3:3" x14ac:dyDescent="0.3">
      <c r="C1874" t="s">
        <v>3024</v>
      </c>
    </row>
    <row r="1875" spans="3:3" x14ac:dyDescent="0.3">
      <c r="C1875" t="s">
        <v>3598</v>
      </c>
    </row>
    <row r="1876" spans="3:3" x14ac:dyDescent="0.3">
      <c r="C1876" t="s">
        <v>3597</v>
      </c>
    </row>
    <row r="1877" spans="3:3" x14ac:dyDescent="0.3">
      <c r="C1877" t="s">
        <v>3596</v>
      </c>
    </row>
    <row r="1878" spans="3:3" x14ac:dyDescent="0.3">
      <c r="C1878" t="s">
        <v>3595</v>
      </c>
    </row>
    <row r="1879" spans="3:3" x14ac:dyDescent="0.3">
      <c r="C1879" t="s">
        <v>3594</v>
      </c>
    </row>
    <row r="1880" spans="3:3" x14ac:dyDescent="0.3">
      <c r="C1880" t="s">
        <v>3593</v>
      </c>
    </row>
    <row r="1881" spans="3:3" x14ac:dyDescent="0.3">
      <c r="C1881" t="s">
        <v>1016</v>
      </c>
    </row>
    <row r="1882" spans="3:3" x14ac:dyDescent="0.3">
      <c r="C1882" t="s">
        <v>3592</v>
      </c>
    </row>
    <row r="1883" spans="3:3" x14ac:dyDescent="0.3">
      <c r="C1883" t="s">
        <v>3591</v>
      </c>
    </row>
    <row r="1884" spans="3:3" x14ac:dyDescent="0.3">
      <c r="C1884" t="s">
        <v>3590</v>
      </c>
    </row>
    <row r="1885" spans="3:3" x14ac:dyDescent="0.3">
      <c r="C1885" t="s">
        <v>3589</v>
      </c>
    </row>
    <row r="1886" spans="3:3" x14ac:dyDescent="0.3">
      <c r="C1886" t="s">
        <v>3588</v>
      </c>
    </row>
    <row r="1887" spans="3:3" x14ac:dyDescent="0.3">
      <c r="C1887" t="s">
        <v>3601</v>
      </c>
    </row>
    <row r="1888" spans="3:3" x14ac:dyDescent="0.3">
      <c r="C1888" t="s">
        <v>3306</v>
      </c>
    </row>
    <row r="1889" spans="3:3" x14ac:dyDescent="0.3">
      <c r="C1889" t="s">
        <v>3587</v>
      </c>
    </row>
    <row r="1890" spans="3:3" x14ac:dyDescent="0.3">
      <c r="C1890" t="s">
        <v>3586</v>
      </c>
    </row>
    <row r="1891" spans="3:3" x14ac:dyDescent="0.3">
      <c r="C1891" t="s">
        <v>280</v>
      </c>
    </row>
    <row r="1892" spans="3:3" x14ac:dyDescent="0.3">
      <c r="C1892" t="s">
        <v>2000</v>
      </c>
    </row>
    <row r="1893" spans="3:3" x14ac:dyDescent="0.3">
      <c r="C1893" t="s">
        <v>3585</v>
      </c>
    </row>
    <row r="1894" spans="3:3" x14ac:dyDescent="0.3">
      <c r="C1894" t="s">
        <v>3584</v>
      </c>
    </row>
    <row r="1895" spans="3:3" x14ac:dyDescent="0.3">
      <c r="C1895" t="s">
        <v>3582</v>
      </c>
    </row>
    <row r="1896" spans="3:3" x14ac:dyDescent="0.3">
      <c r="C1896" t="s">
        <v>3581</v>
      </c>
    </row>
    <row r="1897" spans="3:3" x14ac:dyDescent="0.3">
      <c r="C1897" t="s">
        <v>3583</v>
      </c>
    </row>
    <row r="1898" spans="3:3" x14ac:dyDescent="0.3">
      <c r="C1898" t="s">
        <v>3580</v>
      </c>
    </row>
    <row r="1899" spans="3:3" x14ac:dyDescent="0.3">
      <c r="C1899" t="s">
        <v>3579</v>
      </c>
    </row>
    <row r="1900" spans="3:3" x14ac:dyDescent="0.3">
      <c r="C1900" t="s">
        <v>3578</v>
      </c>
    </row>
    <row r="1901" spans="3:3" x14ac:dyDescent="0.3">
      <c r="C1901" t="s">
        <v>3577</v>
      </c>
    </row>
    <row r="1902" spans="3:3" x14ac:dyDescent="0.3">
      <c r="C1902" t="s">
        <v>3576</v>
      </c>
    </row>
    <row r="1903" spans="3:3" x14ac:dyDescent="0.3">
      <c r="C1903" t="s">
        <v>3575</v>
      </c>
    </row>
    <row r="1904" spans="3:3" x14ac:dyDescent="0.3">
      <c r="C1904" t="s">
        <v>408</v>
      </c>
    </row>
    <row r="1905" spans="3:3" x14ac:dyDescent="0.3">
      <c r="C1905" t="s">
        <v>3574</v>
      </c>
    </row>
    <row r="1906" spans="3:3" x14ac:dyDescent="0.3">
      <c r="C1906" t="s">
        <v>3573</v>
      </c>
    </row>
    <row r="1907" spans="3:3" x14ac:dyDescent="0.3">
      <c r="C1907" t="s">
        <v>3572</v>
      </c>
    </row>
    <row r="1908" spans="3:3" x14ac:dyDescent="0.3">
      <c r="C1908" t="s">
        <v>3571</v>
      </c>
    </row>
    <row r="1909" spans="3:3" x14ac:dyDescent="0.3">
      <c r="C1909" t="s">
        <v>3570</v>
      </c>
    </row>
    <row r="1910" spans="3:3" x14ac:dyDescent="0.3">
      <c r="C1910" t="s">
        <v>3569</v>
      </c>
    </row>
    <row r="1911" spans="3:3" x14ac:dyDescent="0.3">
      <c r="C1911" t="s">
        <v>3568</v>
      </c>
    </row>
    <row r="1912" spans="3:3" x14ac:dyDescent="0.3">
      <c r="C1912" t="s">
        <v>3567</v>
      </c>
    </row>
    <row r="1913" spans="3:3" x14ac:dyDescent="0.3">
      <c r="C1913" t="s">
        <v>3566</v>
      </c>
    </row>
    <row r="1914" spans="3:3" x14ac:dyDescent="0.3">
      <c r="C1914" t="s">
        <v>2807</v>
      </c>
    </row>
    <row r="1915" spans="3:3" x14ac:dyDescent="0.3">
      <c r="C1915" t="s">
        <v>3565</v>
      </c>
    </row>
    <row r="1916" spans="3:3" x14ac:dyDescent="0.3">
      <c r="C1916" t="s">
        <v>3564</v>
      </c>
    </row>
    <row r="1917" spans="3:3" x14ac:dyDescent="0.3">
      <c r="C1917" t="s">
        <v>3563</v>
      </c>
    </row>
    <row r="1918" spans="3:3" x14ac:dyDescent="0.3">
      <c r="C1918" t="s">
        <v>3562</v>
      </c>
    </row>
    <row r="1919" spans="3:3" x14ac:dyDescent="0.3">
      <c r="C1919" t="s">
        <v>2543</v>
      </c>
    </row>
    <row r="1920" spans="3:3" x14ac:dyDescent="0.3">
      <c r="C1920" t="s">
        <v>1713</v>
      </c>
    </row>
    <row r="1921" spans="3:3" x14ac:dyDescent="0.3">
      <c r="C1921" t="s">
        <v>185</v>
      </c>
    </row>
    <row r="1922" spans="3:3" x14ac:dyDescent="0.3">
      <c r="C1922" t="s">
        <v>3561</v>
      </c>
    </row>
    <row r="1923" spans="3:3" x14ac:dyDescent="0.3">
      <c r="C1923" t="s">
        <v>3559</v>
      </c>
    </row>
    <row r="1924" spans="3:3" x14ac:dyDescent="0.3">
      <c r="C1924" t="s">
        <v>3558</v>
      </c>
    </row>
    <row r="1925" spans="3:3" x14ac:dyDescent="0.3">
      <c r="C1925" t="s">
        <v>1078</v>
      </c>
    </row>
    <row r="1926" spans="3:3" x14ac:dyDescent="0.3">
      <c r="C1926" t="s">
        <v>3557</v>
      </c>
    </row>
    <row r="1927" spans="3:3" x14ac:dyDescent="0.3">
      <c r="C1927" t="s">
        <v>3552</v>
      </c>
    </row>
    <row r="1928" spans="3:3" x14ac:dyDescent="0.3">
      <c r="C1928" t="s">
        <v>3551</v>
      </c>
    </row>
    <row r="1929" spans="3:3" x14ac:dyDescent="0.3">
      <c r="C1929" t="s">
        <v>3556</v>
      </c>
    </row>
    <row r="1930" spans="3:3" x14ac:dyDescent="0.3">
      <c r="C1930" t="s">
        <v>3555</v>
      </c>
    </row>
    <row r="1931" spans="3:3" x14ac:dyDescent="0.3">
      <c r="C1931" t="s">
        <v>3554</v>
      </c>
    </row>
    <row r="1932" spans="3:3" x14ac:dyDescent="0.3">
      <c r="C1932" t="s">
        <v>3553</v>
      </c>
    </row>
    <row r="1933" spans="3:3" x14ac:dyDescent="0.3">
      <c r="C1933" t="s">
        <v>3550</v>
      </c>
    </row>
    <row r="1934" spans="3:3" x14ac:dyDescent="0.3">
      <c r="C1934" t="s">
        <v>3549</v>
      </c>
    </row>
    <row r="1935" spans="3:3" x14ac:dyDescent="0.3">
      <c r="C1935" t="s">
        <v>3548</v>
      </c>
    </row>
    <row r="1936" spans="3:3" x14ac:dyDescent="0.3">
      <c r="C1936" t="s">
        <v>3547</v>
      </c>
    </row>
    <row r="1937" spans="3:3" x14ac:dyDescent="0.3">
      <c r="C1937" t="s">
        <v>3546</v>
      </c>
    </row>
    <row r="1938" spans="3:3" x14ac:dyDescent="0.3">
      <c r="C1938" t="s">
        <v>3545</v>
      </c>
    </row>
    <row r="1939" spans="3:3" x14ac:dyDescent="0.3">
      <c r="C1939" t="s">
        <v>3543</v>
      </c>
    </row>
    <row r="1940" spans="3:3" x14ac:dyDescent="0.3">
      <c r="C1940" t="s">
        <v>3542</v>
      </c>
    </row>
    <row r="1941" spans="3:3" x14ac:dyDescent="0.3">
      <c r="C1941" t="s">
        <v>3541</v>
      </c>
    </row>
    <row r="1942" spans="3:3" x14ac:dyDescent="0.3">
      <c r="C1942" t="s">
        <v>4707</v>
      </c>
    </row>
    <row r="1943" spans="3:3" x14ac:dyDescent="0.3">
      <c r="C1943" t="s">
        <v>3540</v>
      </c>
    </row>
    <row r="1944" spans="3:3" x14ac:dyDescent="0.3">
      <c r="C1944" t="s">
        <v>4705</v>
      </c>
    </row>
    <row r="1945" spans="3:3" x14ac:dyDescent="0.3">
      <c r="C1945" t="s">
        <v>1030</v>
      </c>
    </row>
    <row r="1946" spans="3:3" x14ac:dyDescent="0.3">
      <c r="C1946" t="s">
        <v>3538</v>
      </c>
    </row>
    <row r="1947" spans="3:3" x14ac:dyDescent="0.3">
      <c r="C1947" t="s">
        <v>3537</v>
      </c>
    </row>
    <row r="1948" spans="3:3" x14ac:dyDescent="0.3">
      <c r="C1948" t="s">
        <v>633</v>
      </c>
    </row>
    <row r="1949" spans="3:3" x14ac:dyDescent="0.3">
      <c r="C1949" t="s">
        <v>3535</v>
      </c>
    </row>
    <row r="1950" spans="3:3" x14ac:dyDescent="0.3">
      <c r="C1950" t="s">
        <v>3534</v>
      </c>
    </row>
    <row r="1951" spans="3:3" x14ac:dyDescent="0.3">
      <c r="C1951" t="s">
        <v>3533</v>
      </c>
    </row>
    <row r="1952" spans="3:3" x14ac:dyDescent="0.3">
      <c r="C1952" t="s">
        <v>3532</v>
      </c>
    </row>
    <row r="1953" spans="3:3" x14ac:dyDescent="0.3">
      <c r="C1953" t="s">
        <v>3531</v>
      </c>
    </row>
    <row r="1954" spans="3:3" x14ac:dyDescent="0.3">
      <c r="C1954" t="s">
        <v>3529</v>
      </c>
    </row>
    <row r="1955" spans="3:3" x14ac:dyDescent="0.3">
      <c r="C1955" t="s">
        <v>3526</v>
      </c>
    </row>
    <row r="1956" spans="3:3" x14ac:dyDescent="0.3">
      <c r="C1956" t="s">
        <v>3528</v>
      </c>
    </row>
    <row r="1957" spans="3:3" x14ac:dyDescent="0.3">
      <c r="C1957" t="s">
        <v>3525</v>
      </c>
    </row>
    <row r="1958" spans="3:3" x14ac:dyDescent="0.3">
      <c r="C1958" t="s">
        <v>3524</v>
      </c>
    </row>
    <row r="1959" spans="3:3" x14ac:dyDescent="0.3">
      <c r="C1959" t="s">
        <v>3523</v>
      </c>
    </row>
    <row r="1960" spans="3:3" x14ac:dyDescent="0.3">
      <c r="C1960" t="s">
        <v>3522</v>
      </c>
    </row>
    <row r="1961" spans="3:3" x14ac:dyDescent="0.3">
      <c r="C1961" t="s">
        <v>3521</v>
      </c>
    </row>
    <row r="1962" spans="3:3" x14ac:dyDescent="0.3">
      <c r="C1962" t="s">
        <v>3520</v>
      </c>
    </row>
    <row r="1963" spans="3:3" x14ac:dyDescent="0.3">
      <c r="C1963" t="s">
        <v>3519</v>
      </c>
    </row>
    <row r="1964" spans="3:3" x14ac:dyDescent="0.3">
      <c r="C1964" t="s">
        <v>3518</v>
      </c>
    </row>
    <row r="1965" spans="3:3" x14ac:dyDescent="0.3">
      <c r="C1965" t="s">
        <v>3517</v>
      </c>
    </row>
    <row r="1966" spans="3:3" x14ac:dyDescent="0.3">
      <c r="C1966" t="s">
        <v>3516</v>
      </c>
    </row>
    <row r="1967" spans="3:3" x14ac:dyDescent="0.3">
      <c r="C1967" t="s">
        <v>3515</v>
      </c>
    </row>
    <row r="1968" spans="3:3" x14ac:dyDescent="0.3">
      <c r="C1968" t="s">
        <v>3513</v>
      </c>
    </row>
    <row r="1969" spans="3:3" x14ac:dyDescent="0.3">
      <c r="C1969" t="s">
        <v>3512</v>
      </c>
    </row>
    <row r="1970" spans="3:3" x14ac:dyDescent="0.3">
      <c r="C1970" t="s">
        <v>3510</v>
      </c>
    </row>
    <row r="1971" spans="3:3" x14ac:dyDescent="0.3">
      <c r="C1971" t="s">
        <v>3507</v>
      </c>
    </row>
    <row r="1972" spans="3:3" x14ac:dyDescent="0.3">
      <c r="C1972" t="s">
        <v>2786</v>
      </c>
    </row>
    <row r="1973" spans="3:3" x14ac:dyDescent="0.3">
      <c r="C1973" t="s">
        <v>3508</v>
      </c>
    </row>
    <row r="1974" spans="3:3" x14ac:dyDescent="0.3">
      <c r="C1974" t="s">
        <v>3506</v>
      </c>
    </row>
    <row r="1975" spans="3:3" x14ac:dyDescent="0.3">
      <c r="C1975" t="s">
        <v>3505</v>
      </c>
    </row>
    <row r="1976" spans="3:3" x14ac:dyDescent="0.3">
      <c r="C1976" t="s">
        <v>3503</v>
      </c>
    </row>
    <row r="1977" spans="3:3" x14ac:dyDescent="0.3">
      <c r="C1977" t="s">
        <v>1902</v>
      </c>
    </row>
    <row r="1978" spans="3:3" x14ac:dyDescent="0.3">
      <c r="C1978" t="s">
        <v>3502</v>
      </c>
    </row>
    <row r="1979" spans="3:3" x14ac:dyDescent="0.3">
      <c r="C1979" t="s">
        <v>74</v>
      </c>
    </row>
    <row r="1980" spans="3:3" x14ac:dyDescent="0.3">
      <c r="C1980" t="s">
        <v>1743</v>
      </c>
    </row>
    <row r="1981" spans="3:3" x14ac:dyDescent="0.3">
      <c r="C1981" t="s">
        <v>3501</v>
      </c>
    </row>
    <row r="1982" spans="3:3" x14ac:dyDescent="0.3">
      <c r="C1982" t="s">
        <v>3500</v>
      </c>
    </row>
    <row r="1983" spans="3:3" x14ac:dyDescent="0.3">
      <c r="C1983" t="s">
        <v>3499</v>
      </c>
    </row>
    <row r="1984" spans="3:3" x14ac:dyDescent="0.3">
      <c r="C1984" t="s">
        <v>3498</v>
      </c>
    </row>
    <row r="1985" spans="3:3" x14ac:dyDescent="0.3">
      <c r="C1985" t="s">
        <v>3497</v>
      </c>
    </row>
    <row r="1986" spans="3:3" x14ac:dyDescent="0.3">
      <c r="C1986" t="s">
        <v>3496</v>
      </c>
    </row>
    <row r="1987" spans="3:3" x14ac:dyDescent="0.3">
      <c r="C1987" t="s">
        <v>3495</v>
      </c>
    </row>
    <row r="1988" spans="3:3" x14ac:dyDescent="0.3">
      <c r="C1988" t="s">
        <v>1341</v>
      </c>
    </row>
    <row r="1989" spans="3:3" x14ac:dyDescent="0.3">
      <c r="C1989" t="s">
        <v>3494</v>
      </c>
    </row>
    <row r="1990" spans="3:3" x14ac:dyDescent="0.3">
      <c r="C1990" t="s">
        <v>3493</v>
      </c>
    </row>
    <row r="1991" spans="3:3" x14ac:dyDescent="0.3">
      <c r="C1991" t="s">
        <v>3492</v>
      </c>
    </row>
    <row r="1992" spans="3:3" x14ac:dyDescent="0.3">
      <c r="C1992" t="s">
        <v>1883</v>
      </c>
    </row>
    <row r="1993" spans="3:3" x14ac:dyDescent="0.3">
      <c r="C1993" t="s">
        <v>3491</v>
      </c>
    </row>
    <row r="1994" spans="3:3" x14ac:dyDescent="0.3">
      <c r="C1994" t="s">
        <v>2486</v>
      </c>
    </row>
    <row r="1995" spans="3:3" x14ac:dyDescent="0.3">
      <c r="C1995" t="s">
        <v>3490</v>
      </c>
    </row>
    <row r="1996" spans="3:3" x14ac:dyDescent="0.3">
      <c r="C1996" t="s">
        <v>3488</v>
      </c>
    </row>
    <row r="1997" spans="3:3" x14ac:dyDescent="0.3">
      <c r="C1997" t="s">
        <v>3487</v>
      </c>
    </row>
    <row r="1998" spans="3:3" x14ac:dyDescent="0.3">
      <c r="C1998" t="s">
        <v>3486</v>
      </c>
    </row>
    <row r="1999" spans="3:3" x14ac:dyDescent="0.3">
      <c r="C1999" t="s">
        <v>3485</v>
      </c>
    </row>
    <row r="2000" spans="3:3" x14ac:dyDescent="0.3">
      <c r="C2000" t="s">
        <v>3484</v>
      </c>
    </row>
    <row r="2001" spans="3:3" x14ac:dyDescent="0.3">
      <c r="C2001" t="s">
        <v>3482</v>
      </c>
    </row>
    <row r="2002" spans="3:3" x14ac:dyDescent="0.3">
      <c r="C2002" t="s">
        <v>3480</v>
      </c>
    </row>
    <row r="2003" spans="3:3" x14ac:dyDescent="0.3">
      <c r="C2003" t="s">
        <v>1652</v>
      </c>
    </row>
    <row r="2004" spans="3:3" x14ac:dyDescent="0.3">
      <c r="C2004" t="s">
        <v>3479</v>
      </c>
    </row>
    <row r="2005" spans="3:3" x14ac:dyDescent="0.3">
      <c r="C2005" t="s">
        <v>3477</v>
      </c>
    </row>
    <row r="2006" spans="3:3" x14ac:dyDescent="0.3">
      <c r="C2006" t="s">
        <v>2700</v>
      </c>
    </row>
    <row r="2007" spans="3:3" x14ac:dyDescent="0.3">
      <c r="C2007" t="s">
        <v>3473</v>
      </c>
    </row>
    <row r="2008" spans="3:3" x14ac:dyDescent="0.3">
      <c r="C2008" t="s">
        <v>3472</v>
      </c>
    </row>
    <row r="2009" spans="3:3" x14ac:dyDescent="0.3">
      <c r="C2009" t="s">
        <v>2266</v>
      </c>
    </row>
    <row r="2010" spans="3:3" x14ac:dyDescent="0.3">
      <c r="C2010" t="s">
        <v>3471</v>
      </c>
    </row>
    <row r="2011" spans="3:3" x14ac:dyDescent="0.3">
      <c r="C2011" t="s">
        <v>3470</v>
      </c>
    </row>
    <row r="2012" spans="3:3" x14ac:dyDescent="0.3">
      <c r="C2012" t="s">
        <v>3469</v>
      </c>
    </row>
    <row r="2013" spans="3:3" x14ac:dyDescent="0.3">
      <c r="C2013" t="s">
        <v>3475</v>
      </c>
    </row>
    <row r="2014" spans="3:3" x14ac:dyDescent="0.3">
      <c r="C2014" t="s">
        <v>3474</v>
      </c>
    </row>
    <row r="2015" spans="3:3" x14ac:dyDescent="0.3">
      <c r="C2015" t="s">
        <v>3468</v>
      </c>
    </row>
    <row r="2016" spans="3:3" x14ac:dyDescent="0.3">
      <c r="C2016" t="s">
        <v>3466</v>
      </c>
    </row>
    <row r="2017" spans="3:3" x14ac:dyDescent="0.3">
      <c r="C2017" t="s">
        <v>3465</v>
      </c>
    </row>
    <row r="2018" spans="3:3" x14ac:dyDescent="0.3">
      <c r="C2018" t="s">
        <v>3083</v>
      </c>
    </row>
    <row r="2019" spans="3:3" x14ac:dyDescent="0.3">
      <c r="C2019" t="s">
        <v>3464</v>
      </c>
    </row>
    <row r="2020" spans="3:3" x14ac:dyDescent="0.3">
      <c r="C2020" t="s">
        <v>3463</v>
      </c>
    </row>
    <row r="2021" spans="3:3" x14ac:dyDescent="0.3">
      <c r="C2021" t="s">
        <v>3462</v>
      </c>
    </row>
    <row r="2022" spans="3:3" x14ac:dyDescent="0.3">
      <c r="C2022" t="s">
        <v>3460</v>
      </c>
    </row>
    <row r="2023" spans="3:3" x14ac:dyDescent="0.3">
      <c r="C2023" t="s">
        <v>3459</v>
      </c>
    </row>
    <row r="2024" spans="3:3" x14ac:dyDescent="0.3">
      <c r="C2024" t="s">
        <v>3457</v>
      </c>
    </row>
    <row r="2025" spans="3:3" x14ac:dyDescent="0.3">
      <c r="C2025" t="s">
        <v>3456</v>
      </c>
    </row>
    <row r="2026" spans="3:3" x14ac:dyDescent="0.3">
      <c r="C2026" t="s">
        <v>3455</v>
      </c>
    </row>
    <row r="2027" spans="3:3" x14ac:dyDescent="0.3">
      <c r="C2027" t="s">
        <v>3454</v>
      </c>
    </row>
    <row r="2028" spans="3:3" x14ac:dyDescent="0.3">
      <c r="C2028" t="s">
        <v>3453</v>
      </c>
    </row>
    <row r="2029" spans="3:3" x14ac:dyDescent="0.3">
      <c r="C2029" t="s">
        <v>3452</v>
      </c>
    </row>
    <row r="2030" spans="3:3" x14ac:dyDescent="0.3">
      <c r="C2030" t="s">
        <v>3451</v>
      </c>
    </row>
    <row r="2031" spans="3:3" x14ac:dyDescent="0.3">
      <c r="C2031" t="s">
        <v>4693</v>
      </c>
    </row>
    <row r="2032" spans="3:3" x14ac:dyDescent="0.3">
      <c r="C2032" t="s">
        <v>3446</v>
      </c>
    </row>
    <row r="2033" spans="3:3" x14ac:dyDescent="0.3">
      <c r="C2033" t="s">
        <v>3448</v>
      </c>
    </row>
    <row r="2034" spans="3:3" x14ac:dyDescent="0.3">
      <c r="C2034" t="s">
        <v>3445</v>
      </c>
    </row>
    <row r="2035" spans="3:3" x14ac:dyDescent="0.3">
      <c r="C2035" t="s">
        <v>3443</v>
      </c>
    </row>
    <row r="2036" spans="3:3" x14ac:dyDescent="0.3">
      <c r="C2036" t="s">
        <v>3440</v>
      </c>
    </row>
    <row r="2037" spans="3:3" x14ac:dyDescent="0.3">
      <c r="C2037" t="s">
        <v>3439</v>
      </c>
    </row>
    <row r="2038" spans="3:3" x14ac:dyDescent="0.3">
      <c r="C2038" t="s">
        <v>2167</v>
      </c>
    </row>
    <row r="2039" spans="3:3" x14ac:dyDescent="0.3">
      <c r="C2039" t="s">
        <v>3437</v>
      </c>
    </row>
    <row r="2040" spans="3:3" x14ac:dyDescent="0.3">
      <c r="C2040" t="s">
        <v>3434</v>
      </c>
    </row>
    <row r="2041" spans="3:3" x14ac:dyDescent="0.3">
      <c r="C2041" t="s">
        <v>3431</v>
      </c>
    </row>
    <row r="2042" spans="3:3" x14ac:dyDescent="0.3">
      <c r="C2042" t="s">
        <v>3428</v>
      </c>
    </row>
    <row r="2043" spans="3:3" x14ac:dyDescent="0.3">
      <c r="C2043" t="s">
        <v>3426</v>
      </c>
    </row>
    <row r="2044" spans="3:3" x14ac:dyDescent="0.3">
      <c r="C2044" t="s">
        <v>3039</v>
      </c>
    </row>
    <row r="2045" spans="3:3" x14ac:dyDescent="0.3">
      <c r="C2045" t="s">
        <v>3425</v>
      </c>
    </row>
    <row r="2046" spans="3:3" x14ac:dyDescent="0.3">
      <c r="C2046" t="s">
        <v>3424</v>
      </c>
    </row>
    <row r="2047" spans="3:3" x14ac:dyDescent="0.3">
      <c r="C2047" t="s">
        <v>3423</v>
      </c>
    </row>
    <row r="2048" spans="3:3" x14ac:dyDescent="0.3">
      <c r="C2048" t="s">
        <v>3421</v>
      </c>
    </row>
    <row r="2049" spans="3:3" x14ac:dyDescent="0.3">
      <c r="C2049" t="s">
        <v>3419</v>
      </c>
    </row>
    <row r="2050" spans="3:3" x14ac:dyDescent="0.3">
      <c r="C2050" t="s">
        <v>3450</v>
      </c>
    </row>
    <row r="2051" spans="3:3" x14ac:dyDescent="0.3">
      <c r="C2051" t="s">
        <v>3417</v>
      </c>
    </row>
    <row r="2052" spans="3:3" x14ac:dyDescent="0.3">
      <c r="C2052" t="s">
        <v>2106</v>
      </c>
    </row>
    <row r="2053" spans="3:3" x14ac:dyDescent="0.3">
      <c r="C2053" t="s">
        <v>3413</v>
      </c>
    </row>
    <row r="2054" spans="3:3" x14ac:dyDescent="0.3">
      <c r="C2054" t="s">
        <v>3409</v>
      </c>
    </row>
    <row r="2055" spans="3:3" x14ac:dyDescent="0.3">
      <c r="C2055" t="s">
        <v>4394</v>
      </c>
    </row>
    <row r="2056" spans="3:3" x14ac:dyDescent="0.3">
      <c r="C2056" t="s">
        <v>5110</v>
      </c>
    </row>
    <row r="2057" spans="3:3" x14ac:dyDescent="0.3">
      <c r="C2057" t="s">
        <v>5109</v>
      </c>
    </row>
    <row r="2058" spans="3:3" x14ac:dyDescent="0.3">
      <c r="C2058" t="s">
        <v>5121</v>
      </c>
    </row>
    <row r="2059" spans="3:3" x14ac:dyDescent="0.3">
      <c r="C2059" t="s">
        <v>5120</v>
      </c>
    </row>
    <row r="2060" spans="3:3" x14ac:dyDescent="0.3">
      <c r="C2060" t="s">
        <v>5119</v>
      </c>
    </row>
    <row r="2061" spans="3:3" x14ac:dyDescent="0.3">
      <c r="C2061" t="s">
        <v>3628</v>
      </c>
    </row>
    <row r="2062" spans="3:3" x14ac:dyDescent="0.3">
      <c r="C2062" t="s">
        <v>3615</v>
      </c>
    </row>
    <row r="2063" spans="3:3" x14ac:dyDescent="0.3">
      <c r="C2063" t="s">
        <v>5118</v>
      </c>
    </row>
    <row r="2064" spans="3:3" x14ac:dyDescent="0.3">
      <c r="C2064" t="s">
        <v>3436</v>
      </c>
    </row>
    <row r="2065" spans="3:3" x14ac:dyDescent="0.3">
      <c r="C2065" t="s">
        <v>3433</v>
      </c>
    </row>
    <row r="2066" spans="3:3" x14ac:dyDescent="0.3">
      <c r="C2066" t="s">
        <v>3430</v>
      </c>
    </row>
    <row r="2067" spans="3:3" x14ac:dyDescent="0.3">
      <c r="C2067" t="s">
        <v>3429</v>
      </c>
    </row>
    <row r="2068" spans="3:3" x14ac:dyDescent="0.3">
      <c r="C2068" t="s">
        <v>3893</v>
      </c>
    </row>
    <row r="2069" spans="3:3" x14ac:dyDescent="0.3">
      <c r="C2069" t="s">
        <v>4136</v>
      </c>
    </row>
    <row r="2070" spans="3:3" x14ac:dyDescent="0.3">
      <c r="C2070" t="s">
        <v>3943</v>
      </c>
    </row>
    <row r="2071" spans="3:3" x14ac:dyDescent="0.3">
      <c r="C2071" t="s">
        <v>5117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7B5CF-0A23-4344-B955-DF124D536954}">
  <sheetPr>
    <tabColor theme="0" tint="-0.249977111117893"/>
  </sheetPr>
  <dimension ref="A1:P703"/>
  <sheetViews>
    <sheetView workbookViewId="0">
      <selection activeCell="A2" sqref="A2"/>
    </sheetView>
  </sheetViews>
  <sheetFormatPr defaultColWidth="11" defaultRowHeight="15.6" x14ac:dyDescent="0.3"/>
  <cols>
    <col min="7" max="8" width="24.59765625" bestFit="1" customWidth="1"/>
  </cols>
  <sheetData>
    <row r="1" spans="1:16" x14ac:dyDescent="0.3">
      <c r="A1" t="s">
        <v>463</v>
      </c>
      <c r="B1" t="s">
        <v>432</v>
      </c>
      <c r="C1" t="s">
        <v>474</v>
      </c>
      <c r="D1" t="s">
        <v>486</v>
      </c>
      <c r="E1" t="s">
        <v>738</v>
      </c>
      <c r="G1" t="s">
        <v>432</v>
      </c>
      <c r="H1" t="s">
        <v>434</v>
      </c>
      <c r="I1" t="s">
        <v>610</v>
      </c>
      <c r="J1" t="s">
        <v>611</v>
      </c>
    </row>
    <row r="2" spans="1:16" x14ac:dyDescent="0.3">
      <c r="A2" s="3" t="s">
        <v>1</v>
      </c>
      <c r="B2" s="3" t="s">
        <v>1</v>
      </c>
      <c r="C2" t="s">
        <v>1</v>
      </c>
      <c r="D2" t="s">
        <v>390</v>
      </c>
      <c r="E2" t="s">
        <v>1</v>
      </c>
      <c r="G2" t="s">
        <v>173</v>
      </c>
      <c r="H2" t="s">
        <v>173</v>
      </c>
      <c r="I2">
        <f t="shared" ref="I2:I65" si="0">IF(AND(G2&lt;&gt;H2,H2&lt;&gt;""),1,0)</f>
        <v>0</v>
      </c>
      <c r="J2">
        <f t="shared" ref="J2:J65" si="1">IF(H2="",1,0)</f>
        <v>0</v>
      </c>
      <c r="N2" s="1" t="s">
        <v>3397</v>
      </c>
      <c r="O2" t="s">
        <v>1273</v>
      </c>
      <c r="P2" t="s">
        <v>690</v>
      </c>
    </row>
    <row r="3" spans="1:16" x14ac:dyDescent="0.3">
      <c r="A3" s="3" t="s">
        <v>9</v>
      </c>
      <c r="B3" s="3" t="s">
        <v>9</v>
      </c>
      <c r="C3" t="s">
        <v>9</v>
      </c>
      <c r="D3" t="s">
        <v>394</v>
      </c>
      <c r="E3" t="s">
        <v>9</v>
      </c>
      <c r="G3" t="s">
        <v>543</v>
      </c>
      <c r="H3" t="s">
        <v>543</v>
      </c>
      <c r="I3">
        <f t="shared" si="0"/>
        <v>0</v>
      </c>
      <c r="J3">
        <f t="shared" si="1"/>
        <v>0</v>
      </c>
      <c r="N3" s="1" t="s">
        <v>3395</v>
      </c>
      <c r="O3" t="s">
        <v>992</v>
      </c>
      <c r="P3" t="s">
        <v>691</v>
      </c>
    </row>
    <row r="4" spans="1:16" x14ac:dyDescent="0.3">
      <c r="A4" s="3" t="s">
        <v>472</v>
      </c>
      <c r="B4" s="3" t="s">
        <v>25</v>
      </c>
      <c r="C4" t="s">
        <v>472</v>
      </c>
      <c r="D4" t="s">
        <v>396</v>
      </c>
      <c r="E4" t="s">
        <v>734</v>
      </c>
      <c r="G4" t="s">
        <v>572</v>
      </c>
      <c r="H4" t="s">
        <v>572</v>
      </c>
      <c r="I4">
        <f t="shared" si="0"/>
        <v>0</v>
      </c>
      <c r="J4">
        <f t="shared" si="1"/>
        <v>0</v>
      </c>
      <c r="N4" s="1" t="s">
        <v>3396</v>
      </c>
      <c r="O4" t="s">
        <v>980</v>
      </c>
      <c r="P4" t="s">
        <v>693</v>
      </c>
    </row>
    <row r="5" spans="1:16" x14ac:dyDescent="0.3">
      <c r="A5" s="3" t="s">
        <v>11</v>
      </c>
      <c r="B5" s="3" t="s">
        <v>11</v>
      </c>
      <c r="C5" t="s">
        <v>11</v>
      </c>
      <c r="D5" t="s">
        <v>649</v>
      </c>
      <c r="E5" t="s">
        <v>11</v>
      </c>
      <c r="G5" t="s">
        <v>362</v>
      </c>
      <c r="H5" t="s">
        <v>362</v>
      </c>
      <c r="I5">
        <f t="shared" si="0"/>
        <v>0</v>
      </c>
      <c r="J5">
        <f t="shared" si="1"/>
        <v>0</v>
      </c>
      <c r="N5" s="1" t="s">
        <v>383</v>
      </c>
      <c r="O5" t="s">
        <v>1301</v>
      </c>
      <c r="P5" t="s">
        <v>692</v>
      </c>
    </row>
    <row r="6" spans="1:16" x14ac:dyDescent="0.3">
      <c r="A6" s="3" t="s">
        <v>3</v>
      </c>
      <c r="B6" s="3" t="s">
        <v>3</v>
      </c>
      <c r="C6" t="s">
        <v>3</v>
      </c>
      <c r="D6" t="s">
        <v>401</v>
      </c>
      <c r="E6" t="s">
        <v>3</v>
      </c>
      <c r="G6" t="s">
        <v>614</v>
      </c>
      <c r="H6" t="s">
        <v>614</v>
      </c>
      <c r="I6">
        <f t="shared" si="0"/>
        <v>0</v>
      </c>
      <c r="J6">
        <f t="shared" si="1"/>
        <v>0</v>
      </c>
    </row>
    <row r="7" spans="1:16" x14ac:dyDescent="0.3">
      <c r="A7" s="3" t="s">
        <v>19</v>
      </c>
      <c r="B7" s="3" t="s">
        <v>19</v>
      </c>
      <c r="C7" t="s">
        <v>19</v>
      </c>
      <c r="D7" t="s">
        <v>403</v>
      </c>
      <c r="E7" t="s">
        <v>19</v>
      </c>
      <c r="G7" t="s">
        <v>186</v>
      </c>
      <c r="H7" t="s">
        <v>186</v>
      </c>
      <c r="I7">
        <f t="shared" si="0"/>
        <v>0</v>
      </c>
      <c r="J7">
        <f t="shared" si="1"/>
        <v>0</v>
      </c>
    </row>
    <row r="8" spans="1:16" x14ac:dyDescent="0.3">
      <c r="A8" s="3" t="s">
        <v>28</v>
      </c>
      <c r="B8" s="3" t="s">
        <v>28</v>
      </c>
      <c r="C8" t="s">
        <v>28</v>
      </c>
      <c r="D8" t="s">
        <v>402</v>
      </c>
      <c r="E8" t="s">
        <v>28</v>
      </c>
      <c r="G8" t="s">
        <v>308</v>
      </c>
      <c r="H8" t="s">
        <v>308</v>
      </c>
      <c r="I8">
        <f t="shared" si="0"/>
        <v>0</v>
      </c>
      <c r="J8">
        <f t="shared" si="1"/>
        <v>0</v>
      </c>
    </row>
    <row r="9" spans="1:16" x14ac:dyDescent="0.3">
      <c r="A9" s="3" t="s">
        <v>500</v>
      </c>
      <c r="B9" s="3" t="s">
        <v>500</v>
      </c>
      <c r="C9" t="s">
        <v>500</v>
      </c>
      <c r="D9" t="s">
        <v>497</v>
      </c>
      <c r="E9" t="s">
        <v>500</v>
      </c>
      <c r="G9" t="s">
        <v>353</v>
      </c>
      <c r="H9" t="s">
        <v>353</v>
      </c>
      <c r="I9">
        <f t="shared" si="0"/>
        <v>0</v>
      </c>
      <c r="J9">
        <f t="shared" si="1"/>
        <v>0</v>
      </c>
    </row>
    <row r="10" spans="1:16" x14ac:dyDescent="0.3">
      <c r="A10" s="3" t="s">
        <v>499</v>
      </c>
      <c r="B10" s="3" t="s">
        <v>609</v>
      </c>
      <c r="C10" t="s">
        <v>499</v>
      </c>
      <c r="D10" t="s">
        <v>495</v>
      </c>
      <c r="E10" t="s">
        <v>609</v>
      </c>
      <c r="G10" t="s">
        <v>375</v>
      </c>
      <c r="H10" t="s">
        <v>125</v>
      </c>
      <c r="I10">
        <f t="shared" si="0"/>
        <v>1</v>
      </c>
      <c r="J10">
        <f t="shared" si="1"/>
        <v>0</v>
      </c>
    </row>
    <row r="11" spans="1:16" x14ac:dyDescent="0.3">
      <c r="A11" s="3" t="s">
        <v>470</v>
      </c>
      <c r="B11" s="3" t="s">
        <v>27</v>
      </c>
      <c r="C11" t="s">
        <v>470</v>
      </c>
      <c r="D11" t="s">
        <v>393</v>
      </c>
      <c r="E11" t="s">
        <v>27</v>
      </c>
      <c r="G11" t="s">
        <v>627</v>
      </c>
      <c r="H11" t="s">
        <v>627</v>
      </c>
      <c r="I11">
        <f t="shared" si="0"/>
        <v>0</v>
      </c>
      <c r="J11">
        <f t="shared" si="1"/>
        <v>0</v>
      </c>
    </row>
    <row r="12" spans="1:16" x14ac:dyDescent="0.3">
      <c r="A12" s="3" t="s">
        <v>20</v>
      </c>
      <c r="B12" s="3" t="s">
        <v>20</v>
      </c>
      <c r="C12" t="s">
        <v>20</v>
      </c>
      <c r="D12" t="s">
        <v>397</v>
      </c>
      <c r="E12" t="s">
        <v>20</v>
      </c>
      <c r="G12" t="s">
        <v>251</v>
      </c>
      <c r="H12" t="s">
        <v>251</v>
      </c>
      <c r="I12">
        <f t="shared" si="0"/>
        <v>0</v>
      </c>
      <c r="J12">
        <f t="shared" si="1"/>
        <v>0</v>
      </c>
    </row>
    <row r="13" spans="1:16" x14ac:dyDescent="0.3">
      <c r="A13" s="3" t="s">
        <v>16</v>
      </c>
      <c r="B13" s="3" t="s">
        <v>16</v>
      </c>
      <c r="C13" t="s">
        <v>16</v>
      </c>
      <c r="D13" t="s">
        <v>388</v>
      </c>
      <c r="E13" t="s">
        <v>16</v>
      </c>
      <c r="G13" t="s">
        <v>123</v>
      </c>
      <c r="H13" t="s">
        <v>123</v>
      </c>
      <c r="I13">
        <f t="shared" si="0"/>
        <v>0</v>
      </c>
      <c r="J13">
        <f t="shared" si="1"/>
        <v>0</v>
      </c>
    </row>
    <row r="14" spans="1:16" x14ac:dyDescent="0.3">
      <c r="A14" s="3" t="s">
        <v>612</v>
      </c>
      <c r="B14" s="3" t="s">
        <v>31</v>
      </c>
      <c r="C14" t="s">
        <v>31</v>
      </c>
      <c r="D14" t="s">
        <v>389</v>
      </c>
      <c r="E14" t="s">
        <v>31</v>
      </c>
      <c r="G14" t="s">
        <v>377</v>
      </c>
      <c r="H14" t="s">
        <v>377</v>
      </c>
      <c r="I14">
        <f t="shared" si="0"/>
        <v>0</v>
      </c>
      <c r="J14">
        <f t="shared" si="1"/>
        <v>0</v>
      </c>
    </row>
    <row r="15" spans="1:16" x14ac:dyDescent="0.3">
      <c r="A15" s="3" t="s">
        <v>13</v>
      </c>
      <c r="B15" s="3" t="s">
        <v>13</v>
      </c>
      <c r="C15" t="s">
        <v>13</v>
      </c>
      <c r="D15" t="s">
        <v>392</v>
      </c>
      <c r="E15" t="s">
        <v>13</v>
      </c>
      <c r="G15" t="s">
        <v>228</v>
      </c>
      <c r="H15" t="s">
        <v>228</v>
      </c>
      <c r="I15">
        <f t="shared" si="0"/>
        <v>0</v>
      </c>
      <c r="J15">
        <f t="shared" si="1"/>
        <v>0</v>
      </c>
    </row>
    <row r="16" spans="1:16" x14ac:dyDescent="0.3">
      <c r="A16" s="3" t="s">
        <v>471</v>
      </c>
      <c r="B16" s="3" t="s">
        <v>18</v>
      </c>
      <c r="C16" t="s">
        <v>471</v>
      </c>
      <c r="D16" t="s">
        <v>400</v>
      </c>
      <c r="E16" t="s">
        <v>18</v>
      </c>
      <c r="G16" t="s">
        <v>473</v>
      </c>
      <c r="H16" t="s">
        <v>473</v>
      </c>
      <c r="I16">
        <f t="shared" si="0"/>
        <v>0</v>
      </c>
      <c r="J16">
        <f t="shared" si="1"/>
        <v>0</v>
      </c>
    </row>
    <row r="17" spans="1:10" x14ac:dyDescent="0.3">
      <c r="A17" s="3" t="s">
        <v>7</v>
      </c>
      <c r="B17" s="3" t="s">
        <v>7</v>
      </c>
      <c r="C17" t="s">
        <v>7</v>
      </c>
      <c r="D17" t="s">
        <v>391</v>
      </c>
      <c r="E17" t="s">
        <v>7</v>
      </c>
      <c r="G17" t="s">
        <v>89</v>
      </c>
      <c r="H17" t="s">
        <v>535</v>
      </c>
      <c r="I17">
        <f t="shared" si="0"/>
        <v>1</v>
      </c>
      <c r="J17">
        <f t="shared" si="1"/>
        <v>0</v>
      </c>
    </row>
    <row r="18" spans="1:10" x14ac:dyDescent="0.3">
      <c r="A18" s="3" t="s">
        <v>5</v>
      </c>
      <c r="B18" s="3" t="s">
        <v>5</v>
      </c>
      <c r="C18" t="s">
        <v>5</v>
      </c>
      <c r="D18" t="s">
        <v>398</v>
      </c>
      <c r="E18" t="s">
        <v>735</v>
      </c>
      <c r="G18" t="s">
        <v>211</v>
      </c>
      <c r="H18" t="s">
        <v>444</v>
      </c>
      <c r="I18">
        <f t="shared" si="0"/>
        <v>1</v>
      </c>
      <c r="J18">
        <f t="shared" si="1"/>
        <v>0</v>
      </c>
    </row>
    <row r="19" spans="1:10" x14ac:dyDescent="0.3">
      <c r="A19" s="3" t="s">
        <v>501</v>
      </c>
      <c r="B19" s="3" t="s">
        <v>608</v>
      </c>
      <c r="C19" t="s">
        <v>501</v>
      </c>
      <c r="D19" t="s">
        <v>496</v>
      </c>
      <c r="E19" t="s">
        <v>736</v>
      </c>
      <c r="G19" t="s">
        <v>623</v>
      </c>
      <c r="H19" t="s">
        <v>623</v>
      </c>
      <c r="I19">
        <f t="shared" si="0"/>
        <v>0</v>
      </c>
      <c r="J19">
        <f t="shared" si="1"/>
        <v>0</v>
      </c>
    </row>
    <row r="20" spans="1:10" x14ac:dyDescent="0.3">
      <c r="A20" s="3" t="s">
        <v>22</v>
      </c>
      <c r="B20" s="3" t="s">
        <v>22</v>
      </c>
      <c r="C20" t="s">
        <v>22</v>
      </c>
      <c r="D20" t="s">
        <v>395</v>
      </c>
      <c r="E20" t="s">
        <v>737</v>
      </c>
      <c r="G20" t="s">
        <v>348</v>
      </c>
      <c r="H20" t="s">
        <v>348</v>
      </c>
      <c r="I20">
        <f t="shared" si="0"/>
        <v>0</v>
      </c>
      <c r="J20">
        <f t="shared" si="1"/>
        <v>0</v>
      </c>
    </row>
    <row r="21" spans="1:10" x14ac:dyDescent="0.3">
      <c r="A21" s="3" t="s">
        <v>714</v>
      </c>
      <c r="B21" s="3" t="s">
        <v>46</v>
      </c>
      <c r="C21" t="s">
        <v>46</v>
      </c>
      <c r="D21" t="s">
        <v>498</v>
      </c>
      <c r="E21" t="s">
        <v>46</v>
      </c>
      <c r="G21" t="s">
        <v>520</v>
      </c>
      <c r="H21" t="s">
        <v>520</v>
      </c>
      <c r="I21">
        <f t="shared" si="0"/>
        <v>0</v>
      </c>
      <c r="J21">
        <f t="shared" si="1"/>
        <v>0</v>
      </c>
    </row>
    <row r="22" spans="1:10" x14ac:dyDescent="0.3">
      <c r="B22" s="3"/>
      <c r="G22" t="s">
        <v>209</v>
      </c>
      <c r="H22" t="s">
        <v>209</v>
      </c>
      <c r="I22">
        <f t="shared" si="0"/>
        <v>0</v>
      </c>
      <c r="J22">
        <f t="shared" si="1"/>
        <v>0</v>
      </c>
    </row>
    <row r="23" spans="1:10" x14ac:dyDescent="0.3">
      <c r="B23" s="3"/>
      <c r="G23" t="s">
        <v>724</v>
      </c>
      <c r="H23" t="s">
        <v>724</v>
      </c>
      <c r="I23">
        <f t="shared" si="0"/>
        <v>0</v>
      </c>
      <c r="J23">
        <f t="shared" si="1"/>
        <v>0</v>
      </c>
    </row>
    <row r="24" spans="1:10" x14ac:dyDescent="0.3">
      <c r="B24" s="3"/>
      <c r="G24" t="s">
        <v>40</v>
      </c>
      <c r="H24" t="s">
        <v>40</v>
      </c>
      <c r="I24">
        <f t="shared" si="0"/>
        <v>0</v>
      </c>
      <c r="J24">
        <f t="shared" si="1"/>
        <v>0</v>
      </c>
    </row>
    <row r="25" spans="1:10" x14ac:dyDescent="0.3">
      <c r="B25" s="3"/>
      <c r="G25" t="s">
        <v>365</v>
      </c>
      <c r="H25" t="s">
        <v>365</v>
      </c>
      <c r="I25">
        <f t="shared" si="0"/>
        <v>0</v>
      </c>
      <c r="J25">
        <f t="shared" si="1"/>
        <v>0</v>
      </c>
    </row>
    <row r="26" spans="1:10" x14ac:dyDescent="0.3">
      <c r="B26" s="3"/>
      <c r="G26" t="s">
        <v>307</v>
      </c>
      <c r="H26" t="s">
        <v>299</v>
      </c>
      <c r="I26">
        <f t="shared" si="0"/>
        <v>1</v>
      </c>
      <c r="J26">
        <f t="shared" si="1"/>
        <v>0</v>
      </c>
    </row>
    <row r="27" spans="1:10" x14ac:dyDescent="0.3">
      <c r="B27" s="3"/>
      <c r="G27" t="s">
        <v>523</v>
      </c>
      <c r="H27" t="s">
        <v>524</v>
      </c>
      <c r="I27">
        <f t="shared" si="0"/>
        <v>1</v>
      </c>
      <c r="J27">
        <f t="shared" si="1"/>
        <v>0</v>
      </c>
    </row>
    <row r="28" spans="1:10" x14ac:dyDescent="0.3">
      <c r="B28" s="3"/>
      <c r="G28" t="s">
        <v>657</v>
      </c>
      <c r="H28" t="s">
        <v>657</v>
      </c>
      <c r="I28">
        <f t="shared" si="0"/>
        <v>0</v>
      </c>
      <c r="J28">
        <f t="shared" si="1"/>
        <v>0</v>
      </c>
    </row>
    <row r="29" spans="1:10" x14ac:dyDescent="0.3">
      <c r="B29" s="3"/>
      <c r="G29" t="s">
        <v>159</v>
      </c>
      <c r="H29" t="s">
        <v>416</v>
      </c>
      <c r="I29">
        <f t="shared" si="0"/>
        <v>1</v>
      </c>
      <c r="J29">
        <f t="shared" si="1"/>
        <v>0</v>
      </c>
    </row>
    <row r="30" spans="1:10" x14ac:dyDescent="0.3">
      <c r="B30" s="3"/>
      <c r="G30" t="s">
        <v>641</v>
      </c>
      <c r="H30" t="s">
        <v>641</v>
      </c>
      <c r="I30">
        <f t="shared" si="0"/>
        <v>0</v>
      </c>
      <c r="J30">
        <f t="shared" si="1"/>
        <v>0</v>
      </c>
    </row>
    <row r="31" spans="1:10" x14ac:dyDescent="0.3">
      <c r="B31" s="3"/>
      <c r="G31" t="s">
        <v>567</v>
      </c>
      <c r="H31" t="s">
        <v>567</v>
      </c>
      <c r="I31">
        <f t="shared" si="0"/>
        <v>0</v>
      </c>
      <c r="J31">
        <f t="shared" si="1"/>
        <v>0</v>
      </c>
    </row>
    <row r="32" spans="1:10" x14ac:dyDescent="0.3">
      <c r="B32" s="3"/>
      <c r="G32" t="s">
        <v>595</v>
      </c>
      <c r="H32" t="s">
        <v>595</v>
      </c>
      <c r="I32">
        <f t="shared" si="0"/>
        <v>0</v>
      </c>
      <c r="J32">
        <f t="shared" si="1"/>
        <v>0</v>
      </c>
    </row>
    <row r="33" spans="2:10" x14ac:dyDescent="0.3">
      <c r="B33" s="3"/>
      <c r="G33" t="s">
        <v>333</v>
      </c>
      <c r="H33" t="s">
        <v>333</v>
      </c>
      <c r="I33">
        <f t="shared" si="0"/>
        <v>0</v>
      </c>
      <c r="J33">
        <f t="shared" si="1"/>
        <v>0</v>
      </c>
    </row>
    <row r="34" spans="2:10" x14ac:dyDescent="0.3">
      <c r="B34" s="3"/>
      <c r="G34" t="s">
        <v>92</v>
      </c>
      <c r="H34" t="s">
        <v>92</v>
      </c>
      <c r="I34">
        <f t="shared" si="0"/>
        <v>0</v>
      </c>
      <c r="J34">
        <f t="shared" si="1"/>
        <v>0</v>
      </c>
    </row>
    <row r="35" spans="2:10" x14ac:dyDescent="0.3">
      <c r="B35" s="3"/>
      <c r="G35" t="s">
        <v>721</v>
      </c>
      <c r="H35" t="s">
        <v>721</v>
      </c>
      <c r="I35">
        <f t="shared" si="0"/>
        <v>0</v>
      </c>
      <c r="J35">
        <f t="shared" si="1"/>
        <v>0</v>
      </c>
    </row>
    <row r="36" spans="2:10" x14ac:dyDescent="0.3">
      <c r="B36" s="3"/>
      <c r="G36" t="s">
        <v>585</v>
      </c>
      <c r="I36">
        <f t="shared" si="0"/>
        <v>0</v>
      </c>
      <c r="J36">
        <f t="shared" si="1"/>
        <v>1</v>
      </c>
    </row>
    <row r="37" spans="2:10" x14ac:dyDescent="0.3">
      <c r="B37" s="3"/>
      <c r="G37" t="s">
        <v>164</v>
      </c>
      <c r="H37" t="s">
        <v>164</v>
      </c>
      <c r="I37">
        <f t="shared" si="0"/>
        <v>0</v>
      </c>
      <c r="J37">
        <f t="shared" si="1"/>
        <v>0</v>
      </c>
    </row>
    <row r="38" spans="2:10" x14ac:dyDescent="0.3">
      <c r="B38" s="3"/>
      <c r="G38" t="s">
        <v>53</v>
      </c>
      <c r="H38" t="s">
        <v>53</v>
      </c>
      <c r="I38">
        <f t="shared" si="0"/>
        <v>0</v>
      </c>
      <c r="J38">
        <f t="shared" si="1"/>
        <v>0</v>
      </c>
    </row>
    <row r="39" spans="2:10" x14ac:dyDescent="0.3">
      <c r="B39" s="3"/>
      <c r="G39" t="s">
        <v>575</v>
      </c>
      <c r="H39" t="s">
        <v>575</v>
      </c>
      <c r="I39">
        <f t="shared" si="0"/>
        <v>0</v>
      </c>
      <c r="J39">
        <f t="shared" si="1"/>
        <v>0</v>
      </c>
    </row>
    <row r="40" spans="2:10" x14ac:dyDescent="0.3">
      <c r="G40" t="s">
        <v>194</v>
      </c>
      <c r="H40" t="s">
        <v>194</v>
      </c>
      <c r="I40">
        <f t="shared" si="0"/>
        <v>0</v>
      </c>
      <c r="J40">
        <f t="shared" si="1"/>
        <v>0</v>
      </c>
    </row>
    <row r="41" spans="2:10" x14ac:dyDescent="0.3">
      <c r="G41" t="s">
        <v>304</v>
      </c>
      <c r="H41" t="s">
        <v>304</v>
      </c>
      <c r="I41">
        <f t="shared" si="0"/>
        <v>0</v>
      </c>
      <c r="J41">
        <f t="shared" si="1"/>
        <v>0</v>
      </c>
    </row>
    <row r="42" spans="2:10" x14ac:dyDescent="0.3">
      <c r="G42" t="s">
        <v>285</v>
      </c>
      <c r="I42">
        <f t="shared" si="0"/>
        <v>0</v>
      </c>
      <c r="J42">
        <f t="shared" si="1"/>
        <v>1</v>
      </c>
    </row>
    <row r="43" spans="2:10" x14ac:dyDescent="0.3">
      <c r="G43" t="s">
        <v>124</v>
      </c>
      <c r="H43" t="s">
        <v>410</v>
      </c>
      <c r="I43">
        <f t="shared" si="0"/>
        <v>1</v>
      </c>
      <c r="J43">
        <f t="shared" si="1"/>
        <v>0</v>
      </c>
    </row>
    <row r="44" spans="2:10" x14ac:dyDescent="0.3">
      <c r="G44" t="s">
        <v>255</v>
      </c>
      <c r="H44" t="s">
        <v>255</v>
      </c>
      <c r="I44">
        <f t="shared" si="0"/>
        <v>0</v>
      </c>
      <c r="J44">
        <f t="shared" si="1"/>
        <v>0</v>
      </c>
    </row>
    <row r="45" spans="2:10" x14ac:dyDescent="0.3">
      <c r="G45" t="s">
        <v>107</v>
      </c>
      <c r="I45">
        <f t="shared" si="0"/>
        <v>0</v>
      </c>
      <c r="J45">
        <f t="shared" si="1"/>
        <v>1</v>
      </c>
    </row>
    <row r="46" spans="2:10" x14ac:dyDescent="0.3">
      <c r="G46" t="s">
        <v>300</v>
      </c>
      <c r="H46" t="s">
        <v>300</v>
      </c>
      <c r="I46">
        <f t="shared" si="0"/>
        <v>0</v>
      </c>
      <c r="J46">
        <f t="shared" si="1"/>
        <v>0</v>
      </c>
    </row>
    <row r="47" spans="2:10" x14ac:dyDescent="0.3">
      <c r="G47" t="s">
        <v>165</v>
      </c>
      <c r="H47" t="s">
        <v>165</v>
      </c>
      <c r="I47">
        <f t="shared" si="0"/>
        <v>0</v>
      </c>
      <c r="J47">
        <f t="shared" si="1"/>
        <v>0</v>
      </c>
    </row>
    <row r="48" spans="2:10" x14ac:dyDescent="0.3">
      <c r="G48" t="s">
        <v>122</v>
      </c>
      <c r="I48">
        <f t="shared" si="0"/>
        <v>0</v>
      </c>
      <c r="J48">
        <f t="shared" si="1"/>
        <v>1</v>
      </c>
    </row>
    <row r="49" spans="7:10" x14ac:dyDescent="0.3">
      <c r="G49" t="s">
        <v>538</v>
      </c>
      <c r="H49" t="s">
        <v>538</v>
      </c>
      <c r="I49">
        <f t="shared" si="0"/>
        <v>0</v>
      </c>
      <c r="J49">
        <f t="shared" si="1"/>
        <v>0</v>
      </c>
    </row>
    <row r="50" spans="7:10" x14ac:dyDescent="0.3">
      <c r="G50" t="s">
        <v>67</v>
      </c>
      <c r="H50" t="s">
        <v>67</v>
      </c>
      <c r="I50">
        <f t="shared" si="0"/>
        <v>0</v>
      </c>
      <c r="J50">
        <f t="shared" si="1"/>
        <v>0</v>
      </c>
    </row>
    <row r="51" spans="7:10" x14ac:dyDescent="0.3">
      <c r="G51" t="s">
        <v>37</v>
      </c>
      <c r="H51" t="s">
        <v>37</v>
      </c>
      <c r="I51">
        <f t="shared" si="0"/>
        <v>0</v>
      </c>
      <c r="J51">
        <f t="shared" si="1"/>
        <v>0</v>
      </c>
    </row>
    <row r="52" spans="7:10" x14ac:dyDescent="0.3">
      <c r="G52" t="s">
        <v>505</v>
      </c>
      <c r="H52" t="s">
        <v>505</v>
      </c>
      <c r="I52">
        <f t="shared" si="0"/>
        <v>0</v>
      </c>
      <c r="J52">
        <f t="shared" si="1"/>
        <v>0</v>
      </c>
    </row>
    <row r="53" spans="7:10" x14ac:dyDescent="0.3">
      <c r="G53" t="s">
        <v>299</v>
      </c>
      <c r="H53" t="s">
        <v>299</v>
      </c>
      <c r="I53">
        <f t="shared" si="0"/>
        <v>0</v>
      </c>
      <c r="J53">
        <f t="shared" si="1"/>
        <v>0</v>
      </c>
    </row>
    <row r="54" spans="7:10" x14ac:dyDescent="0.3">
      <c r="G54" t="s">
        <v>729</v>
      </c>
      <c r="H54" t="s">
        <v>729</v>
      </c>
      <c r="I54">
        <f t="shared" si="0"/>
        <v>0</v>
      </c>
      <c r="J54">
        <f t="shared" si="1"/>
        <v>0</v>
      </c>
    </row>
    <row r="55" spans="7:10" x14ac:dyDescent="0.3">
      <c r="G55" t="s">
        <v>128</v>
      </c>
      <c r="H55" t="s">
        <v>404</v>
      </c>
      <c r="I55">
        <f t="shared" si="0"/>
        <v>1</v>
      </c>
      <c r="J55">
        <f t="shared" si="1"/>
        <v>0</v>
      </c>
    </row>
    <row r="56" spans="7:10" x14ac:dyDescent="0.3">
      <c r="G56" t="s">
        <v>280</v>
      </c>
      <c r="H56" t="s">
        <v>280</v>
      </c>
      <c r="I56">
        <f t="shared" si="0"/>
        <v>0</v>
      </c>
      <c r="J56">
        <f t="shared" si="1"/>
        <v>0</v>
      </c>
    </row>
    <row r="57" spans="7:10" x14ac:dyDescent="0.3">
      <c r="G57" t="s">
        <v>630</v>
      </c>
      <c r="H57" t="s">
        <v>630</v>
      </c>
      <c r="I57">
        <f t="shared" si="0"/>
        <v>0</v>
      </c>
      <c r="J57">
        <f t="shared" si="1"/>
        <v>0</v>
      </c>
    </row>
    <row r="58" spans="7:10" x14ac:dyDescent="0.3">
      <c r="G58" t="s">
        <v>41</v>
      </c>
      <c r="H58" t="s">
        <v>408</v>
      </c>
      <c r="I58">
        <f t="shared" si="0"/>
        <v>1</v>
      </c>
      <c r="J58">
        <f t="shared" si="1"/>
        <v>0</v>
      </c>
    </row>
    <row r="59" spans="7:10" x14ac:dyDescent="0.3">
      <c r="G59" t="s">
        <v>206</v>
      </c>
      <c r="I59">
        <f t="shared" si="0"/>
        <v>0</v>
      </c>
      <c r="J59">
        <f t="shared" si="1"/>
        <v>1</v>
      </c>
    </row>
    <row r="60" spans="7:10" x14ac:dyDescent="0.3">
      <c r="G60" t="s">
        <v>118</v>
      </c>
      <c r="H60" t="s">
        <v>118</v>
      </c>
      <c r="I60">
        <f t="shared" si="0"/>
        <v>0</v>
      </c>
      <c r="J60">
        <f t="shared" si="1"/>
        <v>0</v>
      </c>
    </row>
    <row r="61" spans="7:10" x14ac:dyDescent="0.3">
      <c r="G61" t="s">
        <v>131</v>
      </c>
      <c r="H61" t="s">
        <v>387</v>
      </c>
      <c r="I61">
        <f t="shared" si="0"/>
        <v>1</v>
      </c>
      <c r="J61">
        <f t="shared" si="1"/>
        <v>0</v>
      </c>
    </row>
    <row r="62" spans="7:10" x14ac:dyDescent="0.3">
      <c r="G62" t="s">
        <v>91</v>
      </c>
      <c r="H62" t="s">
        <v>91</v>
      </c>
      <c r="I62">
        <f t="shared" si="0"/>
        <v>0</v>
      </c>
      <c r="J62">
        <f t="shared" si="1"/>
        <v>0</v>
      </c>
    </row>
    <row r="63" spans="7:10" x14ac:dyDescent="0.3">
      <c r="G63" t="s">
        <v>590</v>
      </c>
      <c r="I63">
        <f t="shared" si="0"/>
        <v>0</v>
      </c>
      <c r="J63">
        <f t="shared" si="1"/>
        <v>1</v>
      </c>
    </row>
    <row r="64" spans="7:10" x14ac:dyDescent="0.3">
      <c r="G64" t="s">
        <v>180</v>
      </c>
      <c r="H64" t="s">
        <v>180</v>
      </c>
      <c r="I64">
        <f t="shared" si="0"/>
        <v>0</v>
      </c>
      <c r="J64">
        <f t="shared" si="1"/>
        <v>0</v>
      </c>
    </row>
    <row r="65" spans="7:10" x14ac:dyDescent="0.3">
      <c r="G65" t="s">
        <v>331</v>
      </c>
      <c r="H65" t="s">
        <v>331</v>
      </c>
      <c r="I65">
        <f t="shared" si="0"/>
        <v>0</v>
      </c>
      <c r="J65">
        <f t="shared" si="1"/>
        <v>0</v>
      </c>
    </row>
    <row r="66" spans="7:10" x14ac:dyDescent="0.3">
      <c r="G66" t="s">
        <v>277</v>
      </c>
      <c r="H66" t="s">
        <v>277</v>
      </c>
      <c r="I66">
        <f t="shared" ref="I66:I129" si="2">IF(AND(G66&lt;&gt;H66,H66&lt;&gt;""),1,0)</f>
        <v>0</v>
      </c>
      <c r="J66">
        <f t="shared" ref="J66:J129" si="3">IF(H66="",1,0)</f>
        <v>0</v>
      </c>
    </row>
    <row r="67" spans="7:10" x14ac:dyDescent="0.3">
      <c r="G67" t="s">
        <v>632</v>
      </c>
      <c r="H67" t="s">
        <v>632</v>
      </c>
      <c r="I67">
        <f t="shared" si="2"/>
        <v>0</v>
      </c>
      <c r="J67">
        <f t="shared" si="3"/>
        <v>0</v>
      </c>
    </row>
    <row r="68" spans="7:10" x14ac:dyDescent="0.3">
      <c r="G68" t="s">
        <v>638</v>
      </c>
      <c r="H68" t="s">
        <v>638</v>
      </c>
      <c r="I68">
        <f t="shared" si="2"/>
        <v>0</v>
      </c>
      <c r="J68">
        <f t="shared" si="3"/>
        <v>0</v>
      </c>
    </row>
    <row r="69" spans="7:10" x14ac:dyDescent="0.3">
      <c r="G69" t="s">
        <v>578</v>
      </c>
      <c r="I69">
        <f t="shared" si="2"/>
        <v>0</v>
      </c>
      <c r="J69">
        <f t="shared" si="3"/>
        <v>1</v>
      </c>
    </row>
    <row r="70" spans="7:10" x14ac:dyDescent="0.3">
      <c r="G70" t="s">
        <v>439</v>
      </c>
      <c r="H70" t="s">
        <v>439</v>
      </c>
      <c r="I70">
        <f t="shared" si="2"/>
        <v>0</v>
      </c>
      <c r="J70">
        <f t="shared" si="3"/>
        <v>0</v>
      </c>
    </row>
    <row r="71" spans="7:10" x14ac:dyDescent="0.3">
      <c r="G71" t="s">
        <v>115</v>
      </c>
      <c r="H71" t="s">
        <v>115</v>
      </c>
      <c r="I71">
        <f t="shared" si="2"/>
        <v>0</v>
      </c>
      <c r="J71">
        <f t="shared" si="3"/>
        <v>0</v>
      </c>
    </row>
    <row r="72" spans="7:10" x14ac:dyDescent="0.3">
      <c r="G72" t="s">
        <v>232</v>
      </c>
      <c r="H72" t="s">
        <v>232</v>
      </c>
      <c r="I72">
        <f t="shared" si="2"/>
        <v>0</v>
      </c>
      <c r="J72">
        <f t="shared" si="3"/>
        <v>0</v>
      </c>
    </row>
    <row r="73" spans="7:10" x14ac:dyDescent="0.3">
      <c r="G73" t="s">
        <v>639</v>
      </c>
      <c r="H73" t="s">
        <v>639</v>
      </c>
      <c r="I73">
        <f t="shared" si="2"/>
        <v>0</v>
      </c>
      <c r="J73">
        <f t="shared" si="3"/>
        <v>0</v>
      </c>
    </row>
    <row r="74" spans="7:10" x14ac:dyDescent="0.3">
      <c r="G74" t="s">
        <v>66</v>
      </c>
      <c r="H74" t="s">
        <v>66</v>
      </c>
      <c r="I74">
        <f t="shared" si="2"/>
        <v>0</v>
      </c>
      <c r="J74">
        <f t="shared" si="3"/>
        <v>0</v>
      </c>
    </row>
    <row r="75" spans="7:10" x14ac:dyDescent="0.3">
      <c r="G75" t="s">
        <v>190</v>
      </c>
      <c r="H75" t="s">
        <v>190</v>
      </c>
      <c r="I75">
        <f t="shared" si="2"/>
        <v>0</v>
      </c>
      <c r="J75">
        <f t="shared" si="3"/>
        <v>0</v>
      </c>
    </row>
    <row r="76" spans="7:10" x14ac:dyDescent="0.3">
      <c r="G76" t="s">
        <v>663</v>
      </c>
      <c r="H76" t="s">
        <v>663</v>
      </c>
      <c r="I76">
        <f t="shared" si="2"/>
        <v>0</v>
      </c>
      <c r="J76">
        <f t="shared" si="3"/>
        <v>0</v>
      </c>
    </row>
    <row r="77" spans="7:10" x14ac:dyDescent="0.3">
      <c r="G77" t="s">
        <v>258</v>
      </c>
      <c r="H77" t="s">
        <v>258</v>
      </c>
      <c r="I77">
        <f t="shared" si="2"/>
        <v>0</v>
      </c>
      <c r="J77">
        <f t="shared" si="3"/>
        <v>0</v>
      </c>
    </row>
    <row r="78" spans="7:10" x14ac:dyDescent="0.3">
      <c r="G78" t="s">
        <v>329</v>
      </c>
      <c r="H78" t="s">
        <v>449</v>
      </c>
      <c r="I78">
        <f t="shared" si="2"/>
        <v>1</v>
      </c>
      <c r="J78">
        <f t="shared" si="3"/>
        <v>0</v>
      </c>
    </row>
    <row r="79" spans="7:10" x14ac:dyDescent="0.3">
      <c r="G79" t="s">
        <v>281</v>
      </c>
      <c r="H79" t="s">
        <v>281</v>
      </c>
      <c r="I79">
        <f t="shared" si="2"/>
        <v>0</v>
      </c>
      <c r="J79">
        <f t="shared" si="3"/>
        <v>0</v>
      </c>
    </row>
    <row r="80" spans="7:10" x14ac:dyDescent="0.3">
      <c r="G80" t="s">
        <v>184</v>
      </c>
      <c r="I80">
        <f t="shared" si="2"/>
        <v>0</v>
      </c>
      <c r="J80">
        <f t="shared" si="3"/>
        <v>1</v>
      </c>
    </row>
    <row r="81" spans="7:10" x14ac:dyDescent="0.3">
      <c r="G81" t="s">
        <v>163</v>
      </c>
      <c r="H81" t="s">
        <v>163</v>
      </c>
      <c r="I81">
        <f t="shared" si="2"/>
        <v>0</v>
      </c>
      <c r="J81">
        <f t="shared" si="3"/>
        <v>0</v>
      </c>
    </row>
    <row r="82" spans="7:10" x14ac:dyDescent="0.3">
      <c r="G82" t="s">
        <v>341</v>
      </c>
      <c r="H82" t="s">
        <v>341</v>
      </c>
      <c r="I82">
        <f t="shared" si="2"/>
        <v>0</v>
      </c>
      <c r="J82">
        <f t="shared" si="3"/>
        <v>0</v>
      </c>
    </row>
    <row r="83" spans="7:10" x14ac:dyDescent="0.3">
      <c r="G83" t="s">
        <v>111</v>
      </c>
      <c r="H83" t="s">
        <v>111</v>
      </c>
      <c r="I83">
        <f t="shared" si="2"/>
        <v>0</v>
      </c>
      <c r="J83">
        <f t="shared" si="3"/>
        <v>0</v>
      </c>
    </row>
    <row r="84" spans="7:10" x14ac:dyDescent="0.3">
      <c r="G84" t="s">
        <v>113</v>
      </c>
      <c r="H84" t="s">
        <v>113</v>
      </c>
      <c r="I84">
        <f t="shared" si="2"/>
        <v>0</v>
      </c>
      <c r="J84">
        <f t="shared" si="3"/>
        <v>0</v>
      </c>
    </row>
    <row r="85" spans="7:10" x14ac:dyDescent="0.3">
      <c r="G85" t="s">
        <v>57</v>
      </c>
      <c r="H85" t="s">
        <v>57</v>
      </c>
      <c r="I85">
        <f t="shared" si="2"/>
        <v>0</v>
      </c>
      <c r="J85">
        <f t="shared" si="3"/>
        <v>0</v>
      </c>
    </row>
    <row r="86" spans="7:10" x14ac:dyDescent="0.3">
      <c r="G86" t="s">
        <v>79</v>
      </c>
      <c r="H86" t="s">
        <v>79</v>
      </c>
      <c r="I86">
        <f t="shared" si="2"/>
        <v>0</v>
      </c>
      <c r="J86">
        <f t="shared" si="3"/>
        <v>0</v>
      </c>
    </row>
    <row r="87" spans="7:10" x14ac:dyDescent="0.3">
      <c r="G87" t="s">
        <v>141</v>
      </c>
      <c r="H87" t="s">
        <v>141</v>
      </c>
      <c r="I87">
        <f t="shared" si="2"/>
        <v>0</v>
      </c>
      <c r="J87">
        <f t="shared" si="3"/>
        <v>0</v>
      </c>
    </row>
    <row r="88" spans="7:10" x14ac:dyDescent="0.3">
      <c r="G88" t="s">
        <v>242</v>
      </c>
      <c r="H88" t="s">
        <v>242</v>
      </c>
      <c r="I88">
        <f t="shared" si="2"/>
        <v>0</v>
      </c>
      <c r="J88">
        <f t="shared" si="3"/>
        <v>0</v>
      </c>
    </row>
    <row r="89" spans="7:10" x14ac:dyDescent="0.3">
      <c r="G89" t="s">
        <v>158</v>
      </c>
      <c r="H89" t="s">
        <v>158</v>
      </c>
      <c r="I89">
        <f t="shared" si="2"/>
        <v>0</v>
      </c>
      <c r="J89">
        <f t="shared" si="3"/>
        <v>0</v>
      </c>
    </row>
    <row r="90" spans="7:10" x14ac:dyDescent="0.3">
      <c r="G90" t="s">
        <v>192</v>
      </c>
      <c r="H90" t="s">
        <v>192</v>
      </c>
      <c r="I90">
        <f t="shared" si="2"/>
        <v>0</v>
      </c>
      <c r="J90">
        <f t="shared" si="3"/>
        <v>0</v>
      </c>
    </row>
    <row r="91" spans="7:10" x14ac:dyDescent="0.3">
      <c r="G91" t="s">
        <v>551</v>
      </c>
      <c r="H91" t="s">
        <v>551</v>
      </c>
      <c r="I91">
        <f t="shared" si="2"/>
        <v>0</v>
      </c>
      <c r="J91">
        <f t="shared" si="3"/>
        <v>0</v>
      </c>
    </row>
    <row r="92" spans="7:10" x14ac:dyDescent="0.3">
      <c r="G92" t="s">
        <v>554</v>
      </c>
      <c r="H92" t="s">
        <v>554</v>
      </c>
      <c r="I92">
        <f t="shared" si="2"/>
        <v>0</v>
      </c>
      <c r="J92">
        <f t="shared" si="3"/>
        <v>0</v>
      </c>
    </row>
    <row r="93" spans="7:10" x14ac:dyDescent="0.3">
      <c r="G93" t="s">
        <v>23</v>
      </c>
      <c r="H93" t="s">
        <v>23</v>
      </c>
      <c r="I93">
        <f t="shared" si="2"/>
        <v>0</v>
      </c>
      <c r="J93">
        <f t="shared" si="3"/>
        <v>0</v>
      </c>
    </row>
    <row r="94" spans="7:10" x14ac:dyDescent="0.3">
      <c r="G94" t="s">
        <v>305</v>
      </c>
      <c r="H94" t="s">
        <v>305</v>
      </c>
      <c r="I94">
        <f t="shared" si="2"/>
        <v>0</v>
      </c>
      <c r="J94">
        <f t="shared" si="3"/>
        <v>0</v>
      </c>
    </row>
    <row r="95" spans="7:10" x14ac:dyDescent="0.3">
      <c r="G95" t="s">
        <v>514</v>
      </c>
      <c r="H95" t="s">
        <v>514</v>
      </c>
      <c r="I95">
        <f t="shared" si="2"/>
        <v>0</v>
      </c>
      <c r="J95">
        <f t="shared" si="3"/>
        <v>0</v>
      </c>
    </row>
    <row r="96" spans="7:10" x14ac:dyDescent="0.3">
      <c r="G96" t="s">
        <v>241</v>
      </c>
      <c r="H96" t="s">
        <v>241</v>
      </c>
      <c r="I96">
        <f t="shared" si="2"/>
        <v>0</v>
      </c>
      <c r="J96">
        <f t="shared" si="3"/>
        <v>0</v>
      </c>
    </row>
    <row r="97" spans="7:10" x14ac:dyDescent="0.3">
      <c r="G97" t="s">
        <v>101</v>
      </c>
      <c r="H97" t="s">
        <v>101</v>
      </c>
      <c r="I97">
        <f t="shared" si="2"/>
        <v>0</v>
      </c>
      <c r="J97">
        <f t="shared" si="3"/>
        <v>0</v>
      </c>
    </row>
    <row r="98" spans="7:10" x14ac:dyDescent="0.3">
      <c r="G98" t="s">
        <v>527</v>
      </c>
      <c r="H98" t="s">
        <v>527</v>
      </c>
      <c r="I98">
        <f t="shared" si="2"/>
        <v>0</v>
      </c>
      <c r="J98">
        <f t="shared" si="3"/>
        <v>0</v>
      </c>
    </row>
    <row r="99" spans="7:10" x14ac:dyDescent="0.3">
      <c r="G99" t="s">
        <v>633</v>
      </c>
      <c r="H99" t="s">
        <v>633</v>
      </c>
      <c r="I99">
        <f t="shared" si="2"/>
        <v>0</v>
      </c>
      <c r="J99">
        <f t="shared" si="3"/>
        <v>0</v>
      </c>
    </row>
    <row r="100" spans="7:10" x14ac:dyDescent="0.3">
      <c r="G100" t="s">
        <v>709</v>
      </c>
      <c r="H100" t="s">
        <v>709</v>
      </c>
      <c r="I100">
        <f t="shared" si="2"/>
        <v>0</v>
      </c>
      <c r="J100">
        <f t="shared" si="3"/>
        <v>0</v>
      </c>
    </row>
    <row r="101" spans="7:10" x14ac:dyDescent="0.3">
      <c r="G101" t="s">
        <v>600</v>
      </c>
      <c r="H101" t="s">
        <v>601</v>
      </c>
      <c r="I101">
        <f t="shared" si="2"/>
        <v>1</v>
      </c>
      <c r="J101">
        <f t="shared" si="3"/>
        <v>0</v>
      </c>
    </row>
    <row r="102" spans="7:10" x14ac:dyDescent="0.3">
      <c r="G102" t="s">
        <v>61</v>
      </c>
      <c r="H102" t="s">
        <v>61</v>
      </c>
      <c r="I102">
        <f t="shared" si="2"/>
        <v>0</v>
      </c>
      <c r="J102">
        <f t="shared" si="3"/>
        <v>0</v>
      </c>
    </row>
    <row r="103" spans="7:10" x14ac:dyDescent="0.3">
      <c r="G103" t="s">
        <v>154</v>
      </c>
      <c r="H103" t="s">
        <v>154</v>
      </c>
      <c r="I103">
        <f t="shared" si="2"/>
        <v>0</v>
      </c>
      <c r="J103">
        <f t="shared" si="3"/>
        <v>0</v>
      </c>
    </row>
    <row r="104" spans="7:10" x14ac:dyDescent="0.3">
      <c r="G104" t="s">
        <v>254</v>
      </c>
      <c r="H104" t="s">
        <v>254</v>
      </c>
      <c r="I104">
        <f t="shared" si="2"/>
        <v>0</v>
      </c>
      <c r="J104">
        <f t="shared" si="3"/>
        <v>0</v>
      </c>
    </row>
    <row r="105" spans="7:10" x14ac:dyDescent="0.3">
      <c r="G105" t="s">
        <v>317</v>
      </c>
      <c r="H105" t="s">
        <v>317</v>
      </c>
      <c r="I105">
        <f t="shared" si="2"/>
        <v>0</v>
      </c>
      <c r="J105">
        <f t="shared" si="3"/>
        <v>0</v>
      </c>
    </row>
    <row r="106" spans="7:10" x14ac:dyDescent="0.3">
      <c r="G106" t="s">
        <v>21</v>
      </c>
      <c r="H106" t="s">
        <v>21</v>
      </c>
      <c r="I106">
        <f t="shared" si="2"/>
        <v>0</v>
      </c>
      <c r="J106">
        <f t="shared" si="3"/>
        <v>0</v>
      </c>
    </row>
    <row r="107" spans="7:10" x14ac:dyDescent="0.3">
      <c r="G107" t="s">
        <v>157</v>
      </c>
      <c r="I107">
        <f t="shared" si="2"/>
        <v>0</v>
      </c>
      <c r="J107">
        <f t="shared" si="3"/>
        <v>1</v>
      </c>
    </row>
    <row r="108" spans="7:10" x14ac:dyDescent="0.3">
      <c r="G108" t="s">
        <v>64</v>
      </c>
      <c r="H108" t="s">
        <v>64</v>
      </c>
      <c r="I108">
        <f t="shared" si="2"/>
        <v>0</v>
      </c>
      <c r="J108">
        <f t="shared" si="3"/>
        <v>0</v>
      </c>
    </row>
    <row r="109" spans="7:10" x14ac:dyDescent="0.3">
      <c r="G109" t="s">
        <v>247</v>
      </c>
      <c r="H109" t="s">
        <v>247</v>
      </c>
      <c r="I109">
        <f t="shared" si="2"/>
        <v>0</v>
      </c>
      <c r="J109">
        <f t="shared" si="3"/>
        <v>0</v>
      </c>
    </row>
    <row r="110" spans="7:10" x14ac:dyDescent="0.3">
      <c r="G110" t="s">
        <v>78</v>
      </c>
      <c r="H110" t="s">
        <v>78</v>
      </c>
      <c r="I110">
        <f t="shared" si="2"/>
        <v>0</v>
      </c>
      <c r="J110">
        <f t="shared" si="3"/>
        <v>0</v>
      </c>
    </row>
    <row r="111" spans="7:10" x14ac:dyDescent="0.3">
      <c r="G111" t="s">
        <v>739</v>
      </c>
      <c r="H111" t="s">
        <v>772</v>
      </c>
      <c r="I111">
        <f t="shared" si="2"/>
        <v>1</v>
      </c>
      <c r="J111">
        <f t="shared" si="3"/>
        <v>0</v>
      </c>
    </row>
    <row r="112" spans="7:10" x14ac:dyDescent="0.3">
      <c r="G112" t="s">
        <v>248</v>
      </c>
      <c r="H112" t="s">
        <v>248</v>
      </c>
      <c r="I112">
        <f t="shared" si="2"/>
        <v>0</v>
      </c>
      <c r="J112">
        <f t="shared" si="3"/>
        <v>0</v>
      </c>
    </row>
    <row r="113" spans="7:10" x14ac:dyDescent="0.3">
      <c r="G113" t="s">
        <v>720</v>
      </c>
      <c r="H113" t="s">
        <v>720</v>
      </c>
      <c r="I113">
        <f t="shared" si="2"/>
        <v>0</v>
      </c>
      <c r="J113">
        <f t="shared" si="3"/>
        <v>0</v>
      </c>
    </row>
    <row r="114" spans="7:10" x14ac:dyDescent="0.3">
      <c r="G114" t="s">
        <v>77</v>
      </c>
      <c r="H114" t="s">
        <v>77</v>
      </c>
      <c r="I114">
        <f t="shared" si="2"/>
        <v>0</v>
      </c>
      <c r="J114">
        <f t="shared" si="3"/>
        <v>0</v>
      </c>
    </row>
    <row r="115" spans="7:10" x14ac:dyDescent="0.3">
      <c r="G115" t="s">
        <v>373</v>
      </c>
      <c r="H115" t="s">
        <v>373</v>
      </c>
      <c r="I115">
        <f t="shared" si="2"/>
        <v>0</v>
      </c>
      <c r="J115">
        <f t="shared" si="3"/>
        <v>0</v>
      </c>
    </row>
    <row r="116" spans="7:10" x14ac:dyDescent="0.3">
      <c r="G116" t="s">
        <v>719</v>
      </c>
      <c r="I116">
        <f t="shared" si="2"/>
        <v>0</v>
      </c>
      <c r="J116">
        <f t="shared" si="3"/>
        <v>1</v>
      </c>
    </row>
    <row r="117" spans="7:10" x14ac:dyDescent="0.3">
      <c r="G117" t="s">
        <v>369</v>
      </c>
      <c r="H117" t="s">
        <v>369</v>
      </c>
      <c r="I117">
        <f t="shared" si="2"/>
        <v>0</v>
      </c>
      <c r="J117">
        <f t="shared" si="3"/>
        <v>0</v>
      </c>
    </row>
    <row r="118" spans="7:10" x14ac:dyDescent="0.3">
      <c r="G118" t="s">
        <v>328</v>
      </c>
      <c r="I118">
        <f t="shared" si="2"/>
        <v>0</v>
      </c>
      <c r="J118">
        <f t="shared" si="3"/>
        <v>1</v>
      </c>
    </row>
    <row r="119" spans="7:10" x14ac:dyDescent="0.3">
      <c r="G119" t="s">
        <v>345</v>
      </c>
      <c r="I119">
        <f t="shared" si="2"/>
        <v>0</v>
      </c>
      <c r="J119">
        <f t="shared" si="3"/>
        <v>1</v>
      </c>
    </row>
    <row r="120" spans="7:10" x14ac:dyDescent="0.3">
      <c r="G120" t="s">
        <v>678</v>
      </c>
      <c r="H120" t="s">
        <v>678</v>
      </c>
      <c r="I120">
        <f t="shared" si="2"/>
        <v>0</v>
      </c>
      <c r="J120">
        <f t="shared" si="3"/>
        <v>0</v>
      </c>
    </row>
    <row r="121" spans="7:10" x14ac:dyDescent="0.3">
      <c r="G121" t="s">
        <v>69</v>
      </c>
      <c r="I121">
        <f t="shared" si="2"/>
        <v>0</v>
      </c>
      <c r="J121">
        <f t="shared" si="3"/>
        <v>1</v>
      </c>
    </row>
    <row r="122" spans="7:10" x14ac:dyDescent="0.3">
      <c r="G122" t="s">
        <v>596</v>
      </c>
      <c r="H122" t="s">
        <v>596</v>
      </c>
      <c r="I122">
        <f t="shared" si="2"/>
        <v>0</v>
      </c>
      <c r="J122">
        <f t="shared" si="3"/>
        <v>0</v>
      </c>
    </row>
    <row r="123" spans="7:10" x14ac:dyDescent="0.3">
      <c r="G123" t="s">
        <v>102</v>
      </c>
      <c r="H123" t="s">
        <v>102</v>
      </c>
      <c r="I123">
        <f t="shared" si="2"/>
        <v>0</v>
      </c>
      <c r="J123">
        <f t="shared" si="3"/>
        <v>0</v>
      </c>
    </row>
    <row r="124" spans="7:10" x14ac:dyDescent="0.3">
      <c r="G124" t="s">
        <v>583</v>
      </c>
      <c r="I124">
        <f t="shared" si="2"/>
        <v>0</v>
      </c>
      <c r="J124">
        <f t="shared" si="3"/>
        <v>1</v>
      </c>
    </row>
    <row r="125" spans="7:10" x14ac:dyDescent="0.3">
      <c r="G125" t="s">
        <v>548</v>
      </c>
      <c r="H125" t="s">
        <v>548</v>
      </c>
      <c r="I125">
        <f t="shared" si="2"/>
        <v>0</v>
      </c>
      <c r="J125">
        <f t="shared" si="3"/>
        <v>0</v>
      </c>
    </row>
    <row r="126" spans="7:10" x14ac:dyDescent="0.3">
      <c r="G126" t="s">
        <v>445</v>
      </c>
      <c r="H126" t="s">
        <v>445</v>
      </c>
      <c r="I126">
        <f t="shared" si="2"/>
        <v>0</v>
      </c>
      <c r="J126">
        <f t="shared" si="3"/>
        <v>0</v>
      </c>
    </row>
    <row r="127" spans="7:10" x14ac:dyDescent="0.3">
      <c r="G127" t="s">
        <v>90</v>
      </c>
      <c r="H127" t="s">
        <v>90</v>
      </c>
      <c r="I127">
        <f t="shared" si="2"/>
        <v>0</v>
      </c>
      <c r="J127">
        <f t="shared" si="3"/>
        <v>0</v>
      </c>
    </row>
    <row r="128" spans="7:10" x14ac:dyDescent="0.3">
      <c r="G128" t="s">
        <v>705</v>
      </c>
      <c r="H128" t="s">
        <v>740</v>
      </c>
      <c r="I128">
        <f t="shared" si="2"/>
        <v>1</v>
      </c>
      <c r="J128">
        <f t="shared" si="3"/>
        <v>0</v>
      </c>
    </row>
    <row r="129" spans="7:10" x14ac:dyDescent="0.3">
      <c r="G129" t="s">
        <v>76</v>
      </c>
      <c r="H129" t="s">
        <v>76</v>
      </c>
      <c r="I129">
        <f t="shared" si="2"/>
        <v>0</v>
      </c>
      <c r="J129">
        <f t="shared" si="3"/>
        <v>0</v>
      </c>
    </row>
    <row r="130" spans="7:10" x14ac:dyDescent="0.3">
      <c r="G130" t="s">
        <v>607</v>
      </c>
      <c r="H130" t="s">
        <v>676</v>
      </c>
      <c r="I130">
        <f t="shared" ref="I130:I193" si="4">IF(AND(G130&lt;&gt;H130,H130&lt;&gt;""),1,0)</f>
        <v>1</v>
      </c>
      <c r="J130">
        <f t="shared" ref="J130:J193" si="5">IF(H130="",1,0)</f>
        <v>0</v>
      </c>
    </row>
    <row r="131" spans="7:10" x14ac:dyDescent="0.3">
      <c r="G131" t="s">
        <v>580</v>
      </c>
      <c r="I131">
        <f t="shared" si="4"/>
        <v>0</v>
      </c>
      <c r="J131">
        <f t="shared" si="5"/>
        <v>1</v>
      </c>
    </row>
    <row r="132" spans="7:10" x14ac:dyDescent="0.3">
      <c r="G132" t="s">
        <v>689</v>
      </c>
      <c r="H132" t="s">
        <v>689</v>
      </c>
      <c r="I132">
        <f t="shared" si="4"/>
        <v>0</v>
      </c>
      <c r="J132">
        <f t="shared" si="5"/>
        <v>0</v>
      </c>
    </row>
    <row r="133" spans="7:10" x14ac:dyDescent="0.3">
      <c r="G133" t="s">
        <v>323</v>
      </c>
      <c r="H133" t="s">
        <v>323</v>
      </c>
      <c r="I133">
        <f t="shared" si="4"/>
        <v>0</v>
      </c>
      <c r="J133">
        <f t="shared" si="5"/>
        <v>0</v>
      </c>
    </row>
    <row r="134" spans="7:10" x14ac:dyDescent="0.3">
      <c r="G134" t="s">
        <v>382</v>
      </c>
      <c r="H134" t="s">
        <v>450</v>
      </c>
      <c r="I134">
        <f t="shared" si="4"/>
        <v>1</v>
      </c>
      <c r="J134">
        <f t="shared" si="5"/>
        <v>0</v>
      </c>
    </row>
    <row r="135" spans="7:10" x14ac:dyDescent="0.3">
      <c r="G135" t="s">
        <v>631</v>
      </c>
      <c r="H135" t="s">
        <v>631</v>
      </c>
      <c r="I135">
        <f t="shared" si="4"/>
        <v>0</v>
      </c>
      <c r="J135">
        <f t="shared" si="5"/>
        <v>0</v>
      </c>
    </row>
    <row r="136" spans="7:10" x14ac:dyDescent="0.3">
      <c r="G136" t="s">
        <v>212</v>
      </c>
      <c r="H136" t="s">
        <v>212</v>
      </c>
      <c r="I136">
        <f t="shared" si="4"/>
        <v>0</v>
      </c>
      <c r="J136">
        <f t="shared" si="5"/>
        <v>0</v>
      </c>
    </row>
    <row r="137" spans="7:10" x14ac:dyDescent="0.3">
      <c r="G137" t="s">
        <v>229</v>
      </c>
      <c r="H137" t="s">
        <v>229</v>
      </c>
      <c r="I137">
        <f t="shared" si="4"/>
        <v>0</v>
      </c>
      <c r="J137">
        <f t="shared" si="5"/>
        <v>0</v>
      </c>
    </row>
    <row r="138" spans="7:10" x14ac:dyDescent="0.3">
      <c r="G138" t="s">
        <v>379</v>
      </c>
      <c r="H138" t="s">
        <v>379</v>
      </c>
      <c r="I138">
        <f t="shared" si="4"/>
        <v>0</v>
      </c>
      <c r="J138">
        <f t="shared" si="5"/>
        <v>0</v>
      </c>
    </row>
    <row r="139" spans="7:10" x14ac:dyDescent="0.3">
      <c r="G139" t="s">
        <v>306</v>
      </c>
      <c r="H139" t="s">
        <v>306</v>
      </c>
      <c r="I139">
        <f t="shared" si="4"/>
        <v>0</v>
      </c>
      <c r="J139">
        <f t="shared" si="5"/>
        <v>0</v>
      </c>
    </row>
    <row r="140" spans="7:10" x14ac:dyDescent="0.3">
      <c r="G140" t="s">
        <v>586</v>
      </c>
      <c r="H140" t="s">
        <v>586</v>
      </c>
      <c r="I140">
        <f t="shared" si="4"/>
        <v>0</v>
      </c>
      <c r="J140">
        <f t="shared" si="5"/>
        <v>0</v>
      </c>
    </row>
    <row r="141" spans="7:10" x14ac:dyDescent="0.3">
      <c r="G141" t="s">
        <v>148</v>
      </c>
      <c r="H141" t="s">
        <v>148</v>
      </c>
      <c r="I141">
        <f t="shared" si="4"/>
        <v>0</v>
      </c>
      <c r="J141">
        <f t="shared" si="5"/>
        <v>0</v>
      </c>
    </row>
    <row r="142" spans="7:10" x14ac:dyDescent="0.3">
      <c r="G142" t="s">
        <v>547</v>
      </c>
      <c r="H142" t="s">
        <v>547</v>
      </c>
      <c r="I142">
        <f t="shared" si="4"/>
        <v>0</v>
      </c>
      <c r="J142">
        <f t="shared" si="5"/>
        <v>0</v>
      </c>
    </row>
    <row r="143" spans="7:10" x14ac:dyDescent="0.3">
      <c r="G143" t="s">
        <v>205</v>
      </c>
      <c r="H143" t="s">
        <v>205</v>
      </c>
      <c r="I143">
        <f t="shared" si="4"/>
        <v>0</v>
      </c>
      <c r="J143">
        <f t="shared" si="5"/>
        <v>0</v>
      </c>
    </row>
    <row r="144" spans="7:10" x14ac:dyDescent="0.3">
      <c r="G144" t="s">
        <v>591</v>
      </c>
      <c r="I144">
        <f t="shared" si="4"/>
        <v>0</v>
      </c>
      <c r="J144">
        <f t="shared" si="5"/>
        <v>1</v>
      </c>
    </row>
    <row r="145" spans="7:10" x14ac:dyDescent="0.3">
      <c r="G145" t="s">
        <v>338</v>
      </c>
      <c r="I145">
        <f t="shared" si="4"/>
        <v>0</v>
      </c>
      <c r="J145">
        <f t="shared" si="5"/>
        <v>1</v>
      </c>
    </row>
    <row r="146" spans="7:10" x14ac:dyDescent="0.3">
      <c r="G146" t="s">
        <v>142</v>
      </c>
      <c r="H146" t="s">
        <v>142</v>
      </c>
      <c r="I146">
        <f t="shared" si="4"/>
        <v>0</v>
      </c>
      <c r="J146">
        <f t="shared" si="5"/>
        <v>0</v>
      </c>
    </row>
    <row r="147" spans="7:10" x14ac:dyDescent="0.3">
      <c r="G147" t="s">
        <v>151</v>
      </c>
      <c r="H147" t="s">
        <v>151</v>
      </c>
      <c r="I147">
        <f t="shared" si="4"/>
        <v>0</v>
      </c>
      <c r="J147">
        <f t="shared" si="5"/>
        <v>0</v>
      </c>
    </row>
    <row r="148" spans="7:10" x14ac:dyDescent="0.3">
      <c r="G148" t="s">
        <v>342</v>
      </c>
      <c r="H148" t="s">
        <v>342</v>
      </c>
      <c r="I148">
        <f t="shared" si="4"/>
        <v>0</v>
      </c>
      <c r="J148">
        <f t="shared" si="5"/>
        <v>0</v>
      </c>
    </row>
    <row r="149" spans="7:10" x14ac:dyDescent="0.3">
      <c r="G149" t="s">
        <v>371</v>
      </c>
      <c r="H149" t="s">
        <v>371</v>
      </c>
      <c r="I149">
        <f t="shared" si="4"/>
        <v>0</v>
      </c>
      <c r="J149">
        <f t="shared" si="5"/>
        <v>0</v>
      </c>
    </row>
    <row r="150" spans="7:10" x14ac:dyDescent="0.3">
      <c r="G150" t="s">
        <v>171</v>
      </c>
      <c r="H150" t="s">
        <v>171</v>
      </c>
      <c r="I150">
        <f t="shared" si="4"/>
        <v>0</v>
      </c>
      <c r="J150">
        <f t="shared" si="5"/>
        <v>0</v>
      </c>
    </row>
    <row r="151" spans="7:10" x14ac:dyDescent="0.3">
      <c r="G151" t="s">
        <v>106</v>
      </c>
      <c r="H151" t="s">
        <v>106</v>
      </c>
      <c r="I151">
        <f t="shared" si="4"/>
        <v>0</v>
      </c>
      <c r="J151">
        <f t="shared" si="5"/>
        <v>0</v>
      </c>
    </row>
    <row r="152" spans="7:10" x14ac:dyDescent="0.3">
      <c r="G152" t="s">
        <v>239</v>
      </c>
      <c r="H152" t="s">
        <v>239</v>
      </c>
      <c r="I152">
        <f t="shared" si="4"/>
        <v>0</v>
      </c>
      <c r="J152">
        <f t="shared" si="5"/>
        <v>0</v>
      </c>
    </row>
    <row r="153" spans="7:10" x14ac:dyDescent="0.3">
      <c r="G153" t="s">
        <v>200</v>
      </c>
      <c r="H153" t="s">
        <v>773</v>
      </c>
      <c r="I153">
        <f t="shared" si="4"/>
        <v>1</v>
      </c>
      <c r="J153">
        <f t="shared" si="5"/>
        <v>0</v>
      </c>
    </row>
    <row r="154" spans="7:10" x14ac:dyDescent="0.3">
      <c r="G154" t="s">
        <v>153</v>
      </c>
      <c r="H154" t="s">
        <v>441</v>
      </c>
      <c r="I154">
        <f t="shared" si="4"/>
        <v>1</v>
      </c>
      <c r="J154">
        <f t="shared" si="5"/>
        <v>0</v>
      </c>
    </row>
    <row r="155" spans="7:10" x14ac:dyDescent="0.3">
      <c r="G155" t="s">
        <v>655</v>
      </c>
      <c r="H155" t="s">
        <v>655</v>
      </c>
      <c r="I155">
        <f t="shared" si="4"/>
        <v>0</v>
      </c>
      <c r="J155">
        <f t="shared" si="5"/>
        <v>0</v>
      </c>
    </row>
    <row r="156" spans="7:10" x14ac:dyDescent="0.3">
      <c r="G156" t="s">
        <v>352</v>
      </c>
      <c r="I156">
        <f t="shared" si="4"/>
        <v>0</v>
      </c>
      <c r="J156">
        <f t="shared" si="5"/>
        <v>1</v>
      </c>
    </row>
    <row r="157" spans="7:10" x14ac:dyDescent="0.3">
      <c r="G157" t="s">
        <v>35</v>
      </c>
      <c r="H157" t="s">
        <v>35</v>
      </c>
      <c r="I157">
        <f t="shared" si="4"/>
        <v>0</v>
      </c>
      <c r="J157">
        <f t="shared" si="5"/>
        <v>0</v>
      </c>
    </row>
    <row r="158" spans="7:10" x14ac:dyDescent="0.3">
      <c r="G158" t="s">
        <v>267</v>
      </c>
      <c r="H158" t="s">
        <v>267</v>
      </c>
      <c r="I158">
        <f t="shared" si="4"/>
        <v>0</v>
      </c>
      <c r="J158">
        <f t="shared" si="5"/>
        <v>0</v>
      </c>
    </row>
    <row r="159" spans="7:10" x14ac:dyDescent="0.3">
      <c r="G159" t="s">
        <v>237</v>
      </c>
      <c r="H159" t="s">
        <v>237</v>
      </c>
      <c r="I159">
        <f t="shared" si="4"/>
        <v>0</v>
      </c>
      <c r="J159">
        <f t="shared" si="5"/>
        <v>0</v>
      </c>
    </row>
    <row r="160" spans="7:10" x14ac:dyDescent="0.3">
      <c r="G160" t="s">
        <v>93</v>
      </c>
      <c r="H160" t="s">
        <v>93</v>
      </c>
      <c r="I160">
        <f t="shared" si="4"/>
        <v>0</v>
      </c>
      <c r="J160">
        <f t="shared" si="5"/>
        <v>0</v>
      </c>
    </row>
    <row r="161" spans="7:10" x14ac:dyDescent="0.3">
      <c r="G161" t="s">
        <v>203</v>
      </c>
      <c r="H161" t="s">
        <v>443</v>
      </c>
      <c r="I161">
        <f t="shared" si="4"/>
        <v>1</v>
      </c>
      <c r="J161">
        <f t="shared" si="5"/>
        <v>0</v>
      </c>
    </row>
    <row r="162" spans="7:10" x14ac:dyDescent="0.3">
      <c r="G162" t="s">
        <v>726</v>
      </c>
      <c r="H162" t="s">
        <v>726</v>
      </c>
      <c r="I162">
        <f t="shared" si="4"/>
        <v>0</v>
      </c>
      <c r="J162">
        <f t="shared" si="5"/>
        <v>0</v>
      </c>
    </row>
    <row r="163" spans="7:10" x14ac:dyDescent="0.3">
      <c r="G163" t="s">
        <v>24</v>
      </c>
      <c r="H163" t="s">
        <v>24</v>
      </c>
      <c r="I163">
        <f t="shared" si="4"/>
        <v>0</v>
      </c>
      <c r="J163">
        <f t="shared" si="5"/>
        <v>0</v>
      </c>
    </row>
    <row r="164" spans="7:10" x14ac:dyDescent="0.3">
      <c r="G164" t="s">
        <v>97</v>
      </c>
      <c r="H164" t="s">
        <v>412</v>
      </c>
      <c r="I164">
        <f t="shared" si="4"/>
        <v>1</v>
      </c>
      <c r="J164">
        <f t="shared" si="5"/>
        <v>0</v>
      </c>
    </row>
    <row r="165" spans="7:10" x14ac:dyDescent="0.3">
      <c r="G165" t="s">
        <v>160</v>
      </c>
      <c r="H165" t="s">
        <v>160</v>
      </c>
      <c r="I165">
        <f t="shared" si="4"/>
        <v>0</v>
      </c>
      <c r="J165">
        <f t="shared" si="5"/>
        <v>0</v>
      </c>
    </row>
    <row r="166" spans="7:10" x14ac:dyDescent="0.3">
      <c r="G166" t="s">
        <v>683</v>
      </c>
      <c r="H166" t="s">
        <v>683</v>
      </c>
      <c r="I166">
        <f t="shared" si="4"/>
        <v>0</v>
      </c>
      <c r="J166">
        <f t="shared" si="5"/>
        <v>0</v>
      </c>
    </row>
    <row r="167" spans="7:10" x14ac:dyDescent="0.3">
      <c r="G167" t="s">
        <v>80</v>
      </c>
      <c r="H167" t="s">
        <v>80</v>
      </c>
      <c r="I167">
        <f t="shared" si="4"/>
        <v>0</v>
      </c>
      <c r="J167">
        <f t="shared" si="5"/>
        <v>0</v>
      </c>
    </row>
    <row r="168" spans="7:10" x14ac:dyDescent="0.3">
      <c r="G168" t="s">
        <v>367</v>
      </c>
      <c r="H168" t="s">
        <v>367</v>
      </c>
      <c r="I168">
        <f t="shared" si="4"/>
        <v>0</v>
      </c>
      <c r="J168">
        <f t="shared" si="5"/>
        <v>0</v>
      </c>
    </row>
    <row r="169" spans="7:10" x14ac:dyDescent="0.3">
      <c r="G169" t="s">
        <v>637</v>
      </c>
      <c r="H169" t="s">
        <v>637</v>
      </c>
      <c r="I169">
        <f t="shared" si="4"/>
        <v>0</v>
      </c>
      <c r="J169">
        <f t="shared" si="5"/>
        <v>0</v>
      </c>
    </row>
    <row r="170" spans="7:10" x14ac:dyDescent="0.3">
      <c r="G170" t="s">
        <v>741</v>
      </c>
      <c r="H170" t="s">
        <v>741</v>
      </c>
      <c r="I170">
        <f t="shared" si="4"/>
        <v>0</v>
      </c>
      <c r="J170">
        <f t="shared" si="5"/>
        <v>0</v>
      </c>
    </row>
    <row r="171" spans="7:10" x14ac:dyDescent="0.3">
      <c r="G171" t="s">
        <v>167</v>
      </c>
      <c r="H171" t="s">
        <v>167</v>
      </c>
      <c r="I171">
        <f t="shared" si="4"/>
        <v>0</v>
      </c>
      <c r="J171">
        <f t="shared" si="5"/>
        <v>0</v>
      </c>
    </row>
    <row r="172" spans="7:10" x14ac:dyDescent="0.3">
      <c r="G172" t="s">
        <v>686</v>
      </c>
      <c r="H172" t="s">
        <v>686</v>
      </c>
      <c r="I172">
        <f t="shared" si="4"/>
        <v>0</v>
      </c>
      <c r="J172">
        <f t="shared" si="5"/>
        <v>0</v>
      </c>
    </row>
    <row r="173" spans="7:10" x14ac:dyDescent="0.3">
      <c r="G173" t="s">
        <v>636</v>
      </c>
      <c r="I173">
        <f t="shared" si="4"/>
        <v>0</v>
      </c>
      <c r="J173">
        <f t="shared" si="5"/>
        <v>1</v>
      </c>
    </row>
    <row r="174" spans="7:10" x14ac:dyDescent="0.3">
      <c r="G174" t="s">
        <v>133</v>
      </c>
      <c r="H174" t="s">
        <v>133</v>
      </c>
      <c r="I174">
        <f t="shared" si="4"/>
        <v>0</v>
      </c>
      <c r="J174">
        <f t="shared" si="5"/>
        <v>0</v>
      </c>
    </row>
    <row r="175" spans="7:10" x14ac:dyDescent="0.3">
      <c r="G175" t="s">
        <v>222</v>
      </c>
      <c r="H175" t="s">
        <v>222</v>
      </c>
      <c r="I175">
        <f t="shared" si="4"/>
        <v>0</v>
      </c>
      <c r="J175">
        <f t="shared" si="5"/>
        <v>0</v>
      </c>
    </row>
    <row r="176" spans="7:10" x14ac:dyDescent="0.3">
      <c r="G176" t="s">
        <v>570</v>
      </c>
      <c r="H176" t="s">
        <v>570</v>
      </c>
      <c r="I176">
        <f t="shared" si="4"/>
        <v>0</v>
      </c>
      <c r="J176">
        <f t="shared" si="5"/>
        <v>0</v>
      </c>
    </row>
    <row r="177" spans="7:10" x14ac:dyDescent="0.3">
      <c r="G177" t="s">
        <v>604</v>
      </c>
      <c r="I177">
        <f t="shared" si="4"/>
        <v>0</v>
      </c>
      <c r="J177">
        <f t="shared" si="5"/>
        <v>1</v>
      </c>
    </row>
    <row r="178" spans="7:10" x14ac:dyDescent="0.3">
      <c r="G178" t="s">
        <v>156</v>
      </c>
      <c r="H178" t="s">
        <v>156</v>
      </c>
      <c r="I178">
        <f t="shared" si="4"/>
        <v>0</v>
      </c>
      <c r="J178">
        <f t="shared" si="5"/>
        <v>0</v>
      </c>
    </row>
    <row r="179" spans="7:10" x14ac:dyDescent="0.3">
      <c r="G179" t="s">
        <v>694</v>
      </c>
      <c r="H179" t="s">
        <v>694</v>
      </c>
      <c r="I179">
        <f t="shared" si="4"/>
        <v>0</v>
      </c>
      <c r="J179">
        <f t="shared" si="5"/>
        <v>0</v>
      </c>
    </row>
    <row r="180" spans="7:10" x14ac:dyDescent="0.3">
      <c r="G180" t="s">
        <v>555</v>
      </c>
      <c r="I180">
        <f t="shared" si="4"/>
        <v>0</v>
      </c>
      <c r="J180">
        <f t="shared" si="5"/>
        <v>1</v>
      </c>
    </row>
    <row r="181" spans="7:10" x14ac:dyDescent="0.3">
      <c r="G181" t="s">
        <v>30</v>
      </c>
      <c r="H181" t="s">
        <v>30</v>
      </c>
      <c r="I181">
        <f t="shared" si="4"/>
        <v>0</v>
      </c>
      <c r="J181">
        <f t="shared" si="5"/>
        <v>0</v>
      </c>
    </row>
    <row r="182" spans="7:10" x14ac:dyDescent="0.3">
      <c r="G182" t="s">
        <v>563</v>
      </c>
      <c r="I182">
        <f t="shared" si="4"/>
        <v>0</v>
      </c>
      <c r="J182">
        <f t="shared" si="5"/>
        <v>1</v>
      </c>
    </row>
    <row r="183" spans="7:10" x14ac:dyDescent="0.3">
      <c r="G183" t="s">
        <v>287</v>
      </c>
      <c r="H183" t="s">
        <v>287</v>
      </c>
      <c r="I183">
        <f t="shared" si="4"/>
        <v>0</v>
      </c>
      <c r="J183">
        <f t="shared" si="5"/>
        <v>0</v>
      </c>
    </row>
    <row r="184" spans="7:10" x14ac:dyDescent="0.3">
      <c r="G184" t="s">
        <v>243</v>
      </c>
      <c r="H184" t="s">
        <v>243</v>
      </c>
      <c r="I184">
        <f t="shared" si="4"/>
        <v>0</v>
      </c>
      <c r="J184">
        <f t="shared" si="5"/>
        <v>0</v>
      </c>
    </row>
    <row r="185" spans="7:10" x14ac:dyDescent="0.3">
      <c r="G185" t="s">
        <v>314</v>
      </c>
      <c r="H185" t="s">
        <v>407</v>
      </c>
      <c r="I185">
        <f t="shared" si="4"/>
        <v>0</v>
      </c>
      <c r="J185">
        <f t="shared" si="5"/>
        <v>0</v>
      </c>
    </row>
    <row r="186" spans="7:10" x14ac:dyDescent="0.3">
      <c r="G186" t="s">
        <v>195</v>
      </c>
      <c r="H186" t="s">
        <v>195</v>
      </c>
      <c r="I186">
        <f t="shared" si="4"/>
        <v>0</v>
      </c>
      <c r="J186">
        <f t="shared" si="5"/>
        <v>0</v>
      </c>
    </row>
    <row r="187" spans="7:10" x14ac:dyDescent="0.3">
      <c r="G187" t="s">
        <v>370</v>
      </c>
      <c r="H187" t="s">
        <v>370</v>
      </c>
      <c r="I187">
        <f t="shared" si="4"/>
        <v>0</v>
      </c>
      <c r="J187">
        <f t="shared" si="5"/>
        <v>0</v>
      </c>
    </row>
    <row r="188" spans="7:10" x14ac:dyDescent="0.3">
      <c r="G188" t="s">
        <v>322</v>
      </c>
      <c r="H188" t="s">
        <v>322</v>
      </c>
      <c r="I188">
        <f t="shared" si="4"/>
        <v>0</v>
      </c>
      <c r="J188">
        <f t="shared" si="5"/>
        <v>0</v>
      </c>
    </row>
    <row r="189" spans="7:10" x14ac:dyDescent="0.3">
      <c r="G189" t="s">
        <v>532</v>
      </c>
      <c r="H189" t="s">
        <v>532</v>
      </c>
      <c r="I189">
        <f t="shared" si="4"/>
        <v>0</v>
      </c>
      <c r="J189">
        <f t="shared" si="5"/>
        <v>0</v>
      </c>
    </row>
    <row r="190" spans="7:10" x14ac:dyDescent="0.3">
      <c r="G190" t="s">
        <v>727</v>
      </c>
      <c r="H190" t="s">
        <v>727</v>
      </c>
      <c r="I190">
        <f t="shared" si="4"/>
        <v>0</v>
      </c>
      <c r="J190">
        <f t="shared" si="5"/>
        <v>0</v>
      </c>
    </row>
    <row r="191" spans="7:10" x14ac:dyDescent="0.3">
      <c r="G191" t="s">
        <v>129</v>
      </c>
      <c r="H191" t="s">
        <v>129</v>
      </c>
      <c r="I191">
        <f t="shared" si="4"/>
        <v>0</v>
      </c>
      <c r="J191">
        <f t="shared" si="5"/>
        <v>0</v>
      </c>
    </row>
    <row r="192" spans="7:10" x14ac:dyDescent="0.3">
      <c r="G192" t="s">
        <v>231</v>
      </c>
      <c r="H192" t="s">
        <v>231</v>
      </c>
      <c r="I192">
        <f t="shared" si="4"/>
        <v>0</v>
      </c>
      <c r="J192">
        <f t="shared" si="5"/>
        <v>0</v>
      </c>
    </row>
    <row r="193" spans="7:10" x14ac:dyDescent="0.3">
      <c r="G193" t="s">
        <v>665</v>
      </c>
      <c r="H193" t="s">
        <v>665</v>
      </c>
      <c r="I193">
        <f t="shared" si="4"/>
        <v>0</v>
      </c>
      <c r="J193">
        <f t="shared" si="5"/>
        <v>0</v>
      </c>
    </row>
    <row r="194" spans="7:10" x14ac:dyDescent="0.3">
      <c r="G194" t="s">
        <v>687</v>
      </c>
      <c r="H194" t="s">
        <v>405</v>
      </c>
      <c r="I194">
        <f t="shared" ref="I194:I257" si="6">IF(AND(G194&lt;&gt;H194,H194&lt;&gt;""),1,0)</f>
        <v>1</v>
      </c>
      <c r="J194">
        <f t="shared" ref="J194:J257" si="7">IF(H194="",1,0)</f>
        <v>0</v>
      </c>
    </row>
    <row r="195" spans="7:10" x14ac:dyDescent="0.3">
      <c r="G195" t="s">
        <v>634</v>
      </c>
      <c r="H195" t="s">
        <v>634</v>
      </c>
      <c r="I195">
        <f t="shared" si="6"/>
        <v>0</v>
      </c>
      <c r="J195">
        <f t="shared" si="7"/>
        <v>0</v>
      </c>
    </row>
    <row r="196" spans="7:10" x14ac:dyDescent="0.3">
      <c r="G196" t="s">
        <v>65</v>
      </c>
      <c r="H196" t="s">
        <v>65</v>
      </c>
      <c r="I196">
        <f t="shared" si="6"/>
        <v>0</v>
      </c>
      <c r="J196">
        <f t="shared" si="7"/>
        <v>0</v>
      </c>
    </row>
    <row r="197" spans="7:10" x14ac:dyDescent="0.3">
      <c r="G197" t="s">
        <v>559</v>
      </c>
      <c r="H197" t="s">
        <v>559</v>
      </c>
      <c r="I197">
        <f t="shared" si="6"/>
        <v>0</v>
      </c>
      <c r="J197">
        <f t="shared" si="7"/>
        <v>0</v>
      </c>
    </row>
    <row r="198" spans="7:10" x14ac:dyDescent="0.3">
      <c r="G198" t="s">
        <v>468</v>
      </c>
      <c r="H198" t="s">
        <v>468</v>
      </c>
      <c r="I198">
        <f t="shared" si="6"/>
        <v>0</v>
      </c>
      <c r="J198">
        <f t="shared" si="7"/>
        <v>0</v>
      </c>
    </row>
    <row r="199" spans="7:10" x14ac:dyDescent="0.3">
      <c r="G199" t="s">
        <v>177</v>
      </c>
      <c r="H199" t="s">
        <v>177</v>
      </c>
      <c r="I199">
        <f t="shared" si="6"/>
        <v>0</v>
      </c>
      <c r="J199">
        <f t="shared" si="7"/>
        <v>0</v>
      </c>
    </row>
    <row r="200" spans="7:10" x14ac:dyDescent="0.3">
      <c r="G200" t="s">
        <v>29</v>
      </c>
      <c r="H200" t="s">
        <v>435</v>
      </c>
      <c r="I200">
        <f t="shared" si="6"/>
        <v>1</v>
      </c>
      <c r="J200">
        <f t="shared" si="7"/>
        <v>0</v>
      </c>
    </row>
    <row r="201" spans="7:10" x14ac:dyDescent="0.3">
      <c r="G201" t="s">
        <v>82</v>
      </c>
      <c r="H201" t="s">
        <v>82</v>
      </c>
      <c r="I201">
        <f t="shared" si="6"/>
        <v>0</v>
      </c>
      <c r="J201">
        <f t="shared" si="7"/>
        <v>0</v>
      </c>
    </row>
    <row r="202" spans="7:10" x14ac:dyDescent="0.3">
      <c r="G202" t="s">
        <v>324</v>
      </c>
      <c r="H202" t="s">
        <v>324</v>
      </c>
      <c r="I202">
        <f t="shared" si="6"/>
        <v>0</v>
      </c>
      <c r="J202">
        <f t="shared" si="7"/>
        <v>0</v>
      </c>
    </row>
    <row r="203" spans="7:10" x14ac:dyDescent="0.3">
      <c r="G203" t="s">
        <v>722</v>
      </c>
      <c r="H203" t="s">
        <v>722</v>
      </c>
      <c r="I203">
        <f t="shared" si="6"/>
        <v>0</v>
      </c>
      <c r="J203">
        <f t="shared" si="7"/>
        <v>0</v>
      </c>
    </row>
    <row r="204" spans="7:10" x14ac:dyDescent="0.3">
      <c r="G204" t="s">
        <v>290</v>
      </c>
      <c r="H204" t="s">
        <v>290</v>
      </c>
      <c r="I204">
        <f t="shared" si="6"/>
        <v>0</v>
      </c>
      <c r="J204">
        <f t="shared" si="7"/>
        <v>0</v>
      </c>
    </row>
    <row r="205" spans="7:10" x14ac:dyDescent="0.3">
      <c r="G205" t="s">
        <v>544</v>
      </c>
      <c r="H205" t="s">
        <v>544</v>
      </c>
      <c r="I205">
        <f t="shared" si="6"/>
        <v>0</v>
      </c>
      <c r="J205">
        <f t="shared" si="7"/>
        <v>0</v>
      </c>
    </row>
    <row r="206" spans="7:10" x14ac:dyDescent="0.3">
      <c r="G206" t="s">
        <v>355</v>
      </c>
      <c r="H206" t="s">
        <v>355</v>
      </c>
      <c r="I206">
        <f t="shared" si="6"/>
        <v>0</v>
      </c>
      <c r="J206">
        <f t="shared" si="7"/>
        <v>0</v>
      </c>
    </row>
    <row r="207" spans="7:10" x14ac:dyDescent="0.3">
      <c r="G207" t="s">
        <v>83</v>
      </c>
      <c r="H207" t="s">
        <v>83</v>
      </c>
      <c r="I207">
        <f t="shared" si="6"/>
        <v>0</v>
      </c>
      <c r="J207">
        <f t="shared" si="7"/>
        <v>0</v>
      </c>
    </row>
    <row r="208" spans="7:10" x14ac:dyDescent="0.3">
      <c r="G208" t="s">
        <v>10</v>
      </c>
      <c r="H208" t="s">
        <v>10</v>
      </c>
      <c r="I208">
        <f t="shared" si="6"/>
        <v>0</v>
      </c>
      <c r="J208">
        <f t="shared" si="7"/>
        <v>0</v>
      </c>
    </row>
    <row r="209" spans="7:10" x14ac:dyDescent="0.3">
      <c r="G209" t="s">
        <v>504</v>
      </c>
      <c r="H209" t="s">
        <v>504</v>
      </c>
      <c r="I209">
        <f t="shared" si="6"/>
        <v>0</v>
      </c>
      <c r="J209">
        <f t="shared" si="7"/>
        <v>0</v>
      </c>
    </row>
    <row r="210" spans="7:10" x14ac:dyDescent="0.3">
      <c r="G210" t="s">
        <v>530</v>
      </c>
      <c r="H210" t="s">
        <v>530</v>
      </c>
      <c r="I210">
        <f t="shared" si="6"/>
        <v>0</v>
      </c>
      <c r="J210">
        <f t="shared" si="7"/>
        <v>0</v>
      </c>
    </row>
    <row r="211" spans="7:10" x14ac:dyDescent="0.3">
      <c r="G211" t="s">
        <v>288</v>
      </c>
      <c r="H211" t="s">
        <v>288</v>
      </c>
      <c r="I211">
        <f t="shared" si="6"/>
        <v>0</v>
      </c>
      <c r="J211">
        <f t="shared" si="7"/>
        <v>0</v>
      </c>
    </row>
    <row r="212" spans="7:10" x14ac:dyDescent="0.3">
      <c r="G212" t="s">
        <v>699</v>
      </c>
      <c r="H212" t="s">
        <v>699</v>
      </c>
      <c r="I212">
        <f t="shared" si="6"/>
        <v>0</v>
      </c>
      <c r="J212">
        <f t="shared" si="7"/>
        <v>0</v>
      </c>
    </row>
    <row r="213" spans="7:10" x14ac:dyDescent="0.3">
      <c r="G213" t="s">
        <v>54</v>
      </c>
      <c r="I213">
        <f t="shared" si="6"/>
        <v>0</v>
      </c>
      <c r="J213">
        <f t="shared" si="7"/>
        <v>1</v>
      </c>
    </row>
    <row r="214" spans="7:10" x14ac:dyDescent="0.3">
      <c r="G214" t="s">
        <v>39</v>
      </c>
      <c r="H214" t="s">
        <v>39</v>
      </c>
      <c r="I214">
        <f t="shared" si="6"/>
        <v>0</v>
      </c>
      <c r="J214">
        <f t="shared" si="7"/>
        <v>0</v>
      </c>
    </row>
    <row r="215" spans="7:10" x14ac:dyDescent="0.3">
      <c r="G215" t="s">
        <v>599</v>
      </c>
      <c r="I215">
        <f t="shared" si="6"/>
        <v>0</v>
      </c>
      <c r="J215">
        <f t="shared" si="7"/>
        <v>1</v>
      </c>
    </row>
    <row r="216" spans="7:10" x14ac:dyDescent="0.3">
      <c r="G216" t="s">
        <v>713</v>
      </c>
      <c r="H216" t="s">
        <v>713</v>
      </c>
      <c r="I216">
        <f t="shared" si="6"/>
        <v>0</v>
      </c>
      <c r="J216">
        <f t="shared" si="7"/>
        <v>0</v>
      </c>
    </row>
    <row r="217" spans="7:10" x14ac:dyDescent="0.3">
      <c r="G217" t="s">
        <v>332</v>
      </c>
      <c r="H217" t="s">
        <v>332</v>
      </c>
      <c r="I217">
        <f t="shared" si="6"/>
        <v>0</v>
      </c>
      <c r="J217">
        <f t="shared" si="7"/>
        <v>0</v>
      </c>
    </row>
    <row r="218" spans="7:10" x14ac:dyDescent="0.3">
      <c r="G218" t="s">
        <v>507</v>
      </c>
      <c r="H218" t="s">
        <v>675</v>
      </c>
      <c r="I218">
        <f t="shared" si="6"/>
        <v>1</v>
      </c>
      <c r="J218">
        <f t="shared" si="7"/>
        <v>0</v>
      </c>
    </row>
    <row r="219" spans="7:10" x14ac:dyDescent="0.3">
      <c r="G219" t="s">
        <v>26</v>
      </c>
      <c r="H219" t="s">
        <v>26</v>
      </c>
      <c r="I219">
        <f t="shared" si="6"/>
        <v>0</v>
      </c>
      <c r="J219">
        <f t="shared" si="7"/>
        <v>0</v>
      </c>
    </row>
    <row r="220" spans="7:10" x14ac:dyDescent="0.3">
      <c r="G220" t="s">
        <v>541</v>
      </c>
      <c r="H220" t="s">
        <v>542</v>
      </c>
      <c r="I220">
        <f t="shared" si="6"/>
        <v>1</v>
      </c>
      <c r="J220">
        <f t="shared" si="7"/>
        <v>0</v>
      </c>
    </row>
    <row r="221" spans="7:10" x14ac:dyDescent="0.3">
      <c r="G221" t="s">
        <v>109</v>
      </c>
      <c r="H221" t="s">
        <v>109</v>
      </c>
      <c r="I221">
        <f t="shared" si="6"/>
        <v>0</v>
      </c>
      <c r="J221">
        <f t="shared" si="7"/>
        <v>0</v>
      </c>
    </row>
    <row r="222" spans="7:10" x14ac:dyDescent="0.3">
      <c r="G222" t="s">
        <v>597</v>
      </c>
      <c r="H222" t="s">
        <v>597</v>
      </c>
      <c r="I222">
        <f t="shared" si="6"/>
        <v>0</v>
      </c>
      <c r="J222">
        <f t="shared" si="7"/>
        <v>0</v>
      </c>
    </row>
    <row r="223" spans="7:10" x14ac:dyDescent="0.3">
      <c r="G223" t="s">
        <v>238</v>
      </c>
      <c r="H223" t="s">
        <v>238</v>
      </c>
      <c r="I223">
        <f t="shared" si="6"/>
        <v>0</v>
      </c>
      <c r="J223">
        <f t="shared" si="7"/>
        <v>0</v>
      </c>
    </row>
    <row r="224" spans="7:10" x14ac:dyDescent="0.3">
      <c r="G224" t="s">
        <v>295</v>
      </c>
      <c r="H224" t="s">
        <v>295</v>
      </c>
      <c r="I224">
        <f t="shared" si="6"/>
        <v>0</v>
      </c>
      <c r="J224">
        <f t="shared" si="7"/>
        <v>0</v>
      </c>
    </row>
    <row r="225" spans="7:10" x14ac:dyDescent="0.3">
      <c r="G225" t="s">
        <v>245</v>
      </c>
      <c r="H225" t="s">
        <v>506</v>
      </c>
      <c r="I225">
        <f t="shared" si="6"/>
        <v>1</v>
      </c>
      <c r="J225">
        <f t="shared" si="7"/>
        <v>0</v>
      </c>
    </row>
    <row r="226" spans="7:10" x14ac:dyDescent="0.3">
      <c r="G226" t="s">
        <v>202</v>
      </c>
      <c r="H226" t="s">
        <v>202</v>
      </c>
      <c r="I226">
        <f t="shared" si="6"/>
        <v>0</v>
      </c>
      <c r="J226">
        <f t="shared" si="7"/>
        <v>0</v>
      </c>
    </row>
    <row r="227" spans="7:10" x14ac:dyDescent="0.3">
      <c r="G227" t="s">
        <v>561</v>
      </c>
      <c r="H227" t="s">
        <v>561</v>
      </c>
      <c r="I227">
        <f t="shared" si="6"/>
        <v>0</v>
      </c>
      <c r="J227">
        <f t="shared" si="7"/>
        <v>0</v>
      </c>
    </row>
    <row r="228" spans="7:10" x14ac:dyDescent="0.3">
      <c r="G228" t="s">
        <v>660</v>
      </c>
      <c r="H228" t="s">
        <v>660</v>
      </c>
      <c r="I228">
        <f t="shared" si="6"/>
        <v>0</v>
      </c>
      <c r="J228">
        <f t="shared" si="7"/>
        <v>0</v>
      </c>
    </row>
    <row r="229" spans="7:10" x14ac:dyDescent="0.3">
      <c r="G229" t="s">
        <v>625</v>
      </c>
      <c r="H229" t="s">
        <v>625</v>
      </c>
      <c r="I229">
        <f t="shared" si="6"/>
        <v>0</v>
      </c>
      <c r="J229">
        <f t="shared" si="7"/>
        <v>0</v>
      </c>
    </row>
    <row r="230" spans="7:10" x14ac:dyDescent="0.3">
      <c r="G230" t="s">
        <v>94</v>
      </c>
      <c r="H230" t="s">
        <v>94</v>
      </c>
      <c r="I230">
        <f t="shared" si="6"/>
        <v>0</v>
      </c>
      <c r="J230">
        <f t="shared" si="7"/>
        <v>0</v>
      </c>
    </row>
    <row r="231" spans="7:10" x14ac:dyDescent="0.3">
      <c r="G231" t="s">
        <v>81</v>
      </c>
      <c r="H231" t="s">
        <v>81</v>
      </c>
      <c r="I231">
        <f t="shared" si="6"/>
        <v>0</v>
      </c>
      <c r="J231">
        <f t="shared" si="7"/>
        <v>0</v>
      </c>
    </row>
    <row r="232" spans="7:10" x14ac:dyDescent="0.3">
      <c r="G232" t="s">
        <v>244</v>
      </c>
      <c r="H232" t="s">
        <v>411</v>
      </c>
      <c r="I232">
        <f t="shared" si="6"/>
        <v>1</v>
      </c>
      <c r="J232">
        <f t="shared" si="7"/>
        <v>0</v>
      </c>
    </row>
    <row r="233" spans="7:10" x14ac:dyDescent="0.3">
      <c r="G233" t="s">
        <v>219</v>
      </c>
      <c r="H233" t="s">
        <v>219</v>
      </c>
      <c r="I233">
        <f t="shared" si="6"/>
        <v>0</v>
      </c>
      <c r="J233">
        <f t="shared" si="7"/>
        <v>0</v>
      </c>
    </row>
    <row r="234" spans="7:10" x14ac:dyDescent="0.3">
      <c r="G234" t="s">
        <v>168</v>
      </c>
      <c r="H234" t="s">
        <v>168</v>
      </c>
      <c r="I234">
        <f t="shared" si="6"/>
        <v>0</v>
      </c>
      <c r="J234">
        <f t="shared" si="7"/>
        <v>0</v>
      </c>
    </row>
    <row r="235" spans="7:10" x14ac:dyDescent="0.3">
      <c r="G235" t="s">
        <v>196</v>
      </c>
      <c r="H235" t="s">
        <v>196</v>
      </c>
      <c r="I235">
        <f t="shared" si="6"/>
        <v>0</v>
      </c>
      <c r="J235">
        <f t="shared" si="7"/>
        <v>0</v>
      </c>
    </row>
    <row r="236" spans="7:10" x14ac:dyDescent="0.3">
      <c r="G236" t="s">
        <v>716</v>
      </c>
      <c r="H236" t="s">
        <v>716</v>
      </c>
      <c r="I236">
        <f t="shared" si="6"/>
        <v>0</v>
      </c>
      <c r="J236">
        <f t="shared" si="7"/>
        <v>0</v>
      </c>
    </row>
    <row r="237" spans="7:10" x14ac:dyDescent="0.3">
      <c r="G237" t="s">
        <v>34</v>
      </c>
      <c r="H237" t="s">
        <v>34</v>
      </c>
      <c r="I237">
        <f t="shared" si="6"/>
        <v>0</v>
      </c>
      <c r="J237">
        <f t="shared" si="7"/>
        <v>0</v>
      </c>
    </row>
    <row r="238" spans="7:10" x14ac:dyDescent="0.3">
      <c r="G238" t="s">
        <v>448</v>
      </c>
      <c r="H238" t="s">
        <v>448</v>
      </c>
      <c r="I238">
        <f t="shared" si="6"/>
        <v>0</v>
      </c>
      <c r="J238">
        <f t="shared" si="7"/>
        <v>0</v>
      </c>
    </row>
    <row r="239" spans="7:10" x14ac:dyDescent="0.3">
      <c r="G239" t="s">
        <v>155</v>
      </c>
      <c r="H239" t="s">
        <v>155</v>
      </c>
      <c r="I239">
        <f t="shared" si="6"/>
        <v>0</v>
      </c>
      <c r="J239">
        <f t="shared" si="7"/>
        <v>0</v>
      </c>
    </row>
    <row r="240" spans="7:10" x14ac:dyDescent="0.3">
      <c r="G240" t="s">
        <v>234</v>
      </c>
      <c r="H240" t="s">
        <v>234</v>
      </c>
      <c r="I240">
        <f t="shared" si="6"/>
        <v>0</v>
      </c>
      <c r="J240">
        <f t="shared" si="7"/>
        <v>0</v>
      </c>
    </row>
    <row r="241" spans="7:10" x14ac:dyDescent="0.3">
      <c r="G241" t="s">
        <v>275</v>
      </c>
      <c r="H241" t="s">
        <v>275</v>
      </c>
      <c r="I241">
        <f t="shared" si="6"/>
        <v>0</v>
      </c>
      <c r="J241">
        <f t="shared" si="7"/>
        <v>0</v>
      </c>
    </row>
    <row r="242" spans="7:10" x14ac:dyDescent="0.3">
      <c r="G242" t="s">
        <v>667</v>
      </c>
      <c r="H242" t="s">
        <v>667</v>
      </c>
      <c r="I242">
        <f t="shared" si="6"/>
        <v>0</v>
      </c>
      <c r="J242">
        <f t="shared" si="7"/>
        <v>0</v>
      </c>
    </row>
    <row r="243" spans="7:10" x14ac:dyDescent="0.3">
      <c r="G243" t="s">
        <v>120</v>
      </c>
      <c r="H243" t="s">
        <v>120</v>
      </c>
      <c r="I243">
        <f t="shared" si="6"/>
        <v>0</v>
      </c>
      <c r="J243">
        <f t="shared" si="7"/>
        <v>0</v>
      </c>
    </row>
    <row r="244" spans="7:10" x14ac:dyDescent="0.3">
      <c r="G244" t="s">
        <v>43</v>
      </c>
      <c r="H244" t="s">
        <v>43</v>
      </c>
      <c r="I244">
        <f t="shared" si="6"/>
        <v>0</v>
      </c>
      <c r="J244">
        <f t="shared" si="7"/>
        <v>0</v>
      </c>
    </row>
    <row r="245" spans="7:10" x14ac:dyDescent="0.3">
      <c r="G245" t="s">
        <v>2</v>
      </c>
      <c r="H245" t="s">
        <v>2</v>
      </c>
      <c r="I245">
        <f t="shared" si="6"/>
        <v>0</v>
      </c>
      <c r="J245">
        <f t="shared" si="7"/>
        <v>0</v>
      </c>
    </row>
    <row r="246" spans="7:10" x14ac:dyDescent="0.3">
      <c r="G246" t="s">
        <v>707</v>
      </c>
      <c r="H246" t="s">
        <v>707</v>
      </c>
      <c r="I246">
        <f t="shared" si="6"/>
        <v>0</v>
      </c>
      <c r="J246">
        <f t="shared" si="7"/>
        <v>0</v>
      </c>
    </row>
    <row r="247" spans="7:10" x14ac:dyDescent="0.3">
      <c r="G247" t="s">
        <v>310</v>
      </c>
      <c r="H247" t="s">
        <v>310</v>
      </c>
      <c r="I247">
        <f t="shared" si="6"/>
        <v>0</v>
      </c>
      <c r="J247">
        <f t="shared" si="7"/>
        <v>0</v>
      </c>
    </row>
    <row r="248" spans="7:10" x14ac:dyDescent="0.3">
      <c r="G248" t="s">
        <v>119</v>
      </c>
      <c r="H248" t="s">
        <v>119</v>
      </c>
      <c r="I248">
        <f t="shared" si="6"/>
        <v>0</v>
      </c>
      <c r="J248">
        <f t="shared" si="7"/>
        <v>0</v>
      </c>
    </row>
    <row r="249" spans="7:10" x14ac:dyDescent="0.3">
      <c r="G249" t="s">
        <v>669</v>
      </c>
      <c r="H249" t="s">
        <v>669</v>
      </c>
      <c r="I249">
        <f t="shared" si="6"/>
        <v>0</v>
      </c>
      <c r="J249">
        <f t="shared" si="7"/>
        <v>0</v>
      </c>
    </row>
    <row r="250" spans="7:10" x14ac:dyDescent="0.3">
      <c r="G250" t="s">
        <v>259</v>
      </c>
      <c r="H250" t="s">
        <v>259</v>
      </c>
      <c r="I250">
        <f t="shared" si="6"/>
        <v>0</v>
      </c>
      <c r="J250">
        <f t="shared" si="7"/>
        <v>0</v>
      </c>
    </row>
    <row r="251" spans="7:10" x14ac:dyDescent="0.3">
      <c r="G251" t="s">
        <v>613</v>
      </c>
      <c r="H251" t="s">
        <v>613</v>
      </c>
      <c r="I251">
        <f t="shared" si="6"/>
        <v>0</v>
      </c>
      <c r="J251">
        <f t="shared" si="7"/>
        <v>0</v>
      </c>
    </row>
    <row r="252" spans="7:10" x14ac:dyDescent="0.3">
      <c r="G252" t="s">
        <v>282</v>
      </c>
      <c r="H252" t="s">
        <v>282</v>
      </c>
      <c r="I252">
        <f t="shared" si="6"/>
        <v>0</v>
      </c>
      <c r="J252">
        <f t="shared" si="7"/>
        <v>0</v>
      </c>
    </row>
    <row r="253" spans="7:10" x14ac:dyDescent="0.3">
      <c r="G253" t="s">
        <v>297</v>
      </c>
      <c r="H253" t="s">
        <v>297</v>
      </c>
      <c r="I253">
        <f t="shared" si="6"/>
        <v>0</v>
      </c>
      <c r="J253">
        <f t="shared" si="7"/>
        <v>0</v>
      </c>
    </row>
    <row r="254" spans="7:10" x14ac:dyDescent="0.3">
      <c r="G254" t="s">
        <v>335</v>
      </c>
      <c r="H254" t="s">
        <v>335</v>
      </c>
      <c r="I254">
        <f t="shared" si="6"/>
        <v>0</v>
      </c>
      <c r="J254">
        <f t="shared" si="7"/>
        <v>0</v>
      </c>
    </row>
    <row r="255" spans="7:10" x14ac:dyDescent="0.3">
      <c r="G255" t="s">
        <v>728</v>
      </c>
      <c r="H255" t="s">
        <v>742</v>
      </c>
      <c r="I255">
        <f t="shared" si="6"/>
        <v>1</v>
      </c>
      <c r="J255">
        <f t="shared" si="7"/>
        <v>0</v>
      </c>
    </row>
    <row r="256" spans="7:10" x14ac:dyDescent="0.3">
      <c r="G256" t="s">
        <v>698</v>
      </c>
      <c r="I256">
        <f t="shared" si="6"/>
        <v>0</v>
      </c>
      <c r="J256">
        <f t="shared" si="7"/>
        <v>1</v>
      </c>
    </row>
    <row r="257" spans="7:10" x14ac:dyDescent="0.3">
      <c r="G257" t="s">
        <v>525</v>
      </c>
      <c r="H257" t="s">
        <v>525</v>
      </c>
      <c r="I257">
        <f t="shared" si="6"/>
        <v>0</v>
      </c>
      <c r="J257">
        <f t="shared" si="7"/>
        <v>0</v>
      </c>
    </row>
    <row r="258" spans="7:10" x14ac:dyDescent="0.3">
      <c r="G258" t="s">
        <v>661</v>
      </c>
      <c r="H258" t="s">
        <v>674</v>
      </c>
      <c r="I258">
        <f t="shared" ref="I258:I321" si="8">IF(AND(G258&lt;&gt;H258,H258&lt;&gt;""),1,0)</f>
        <v>1</v>
      </c>
      <c r="J258">
        <f t="shared" ref="J258:J321" si="9">IF(H258="",1,0)</f>
        <v>0</v>
      </c>
    </row>
    <row r="259" spans="7:10" x14ac:dyDescent="0.3">
      <c r="G259" t="s">
        <v>697</v>
      </c>
      <c r="H259" t="s">
        <v>697</v>
      </c>
      <c r="I259">
        <f t="shared" si="8"/>
        <v>0</v>
      </c>
      <c r="J259">
        <f t="shared" si="9"/>
        <v>0</v>
      </c>
    </row>
    <row r="260" spans="7:10" x14ac:dyDescent="0.3">
      <c r="G260" t="s">
        <v>605</v>
      </c>
      <c r="I260">
        <f t="shared" si="8"/>
        <v>0</v>
      </c>
      <c r="J260">
        <f t="shared" si="9"/>
        <v>1</v>
      </c>
    </row>
    <row r="261" spans="7:10" x14ac:dyDescent="0.3">
      <c r="G261" t="s">
        <v>136</v>
      </c>
      <c r="H261" t="s">
        <v>136</v>
      </c>
      <c r="I261">
        <f t="shared" si="8"/>
        <v>0</v>
      </c>
      <c r="J261">
        <f t="shared" si="9"/>
        <v>0</v>
      </c>
    </row>
    <row r="262" spans="7:10" x14ac:dyDescent="0.3">
      <c r="G262" t="s">
        <v>327</v>
      </c>
      <c r="H262" t="s">
        <v>327</v>
      </c>
      <c r="I262">
        <f t="shared" si="8"/>
        <v>0</v>
      </c>
      <c r="J262">
        <f t="shared" si="9"/>
        <v>0</v>
      </c>
    </row>
    <row r="263" spans="7:10" x14ac:dyDescent="0.3">
      <c r="G263" t="s">
        <v>664</v>
      </c>
      <c r="H263" t="s">
        <v>664</v>
      </c>
      <c r="I263">
        <f t="shared" si="8"/>
        <v>0</v>
      </c>
      <c r="J263">
        <f t="shared" si="9"/>
        <v>0</v>
      </c>
    </row>
    <row r="264" spans="7:10" x14ac:dyDescent="0.3">
      <c r="G264" t="s">
        <v>152</v>
      </c>
      <c r="H264" t="s">
        <v>152</v>
      </c>
      <c r="I264">
        <f t="shared" si="8"/>
        <v>0</v>
      </c>
      <c r="J264">
        <f t="shared" si="9"/>
        <v>0</v>
      </c>
    </row>
    <row r="265" spans="7:10" x14ac:dyDescent="0.3">
      <c r="G265" t="s">
        <v>44</v>
      </c>
      <c r="H265" t="s">
        <v>44</v>
      </c>
      <c r="I265">
        <f t="shared" si="8"/>
        <v>0</v>
      </c>
      <c r="J265">
        <f t="shared" si="9"/>
        <v>0</v>
      </c>
    </row>
    <row r="266" spans="7:10" x14ac:dyDescent="0.3">
      <c r="G266" t="s">
        <v>103</v>
      </c>
      <c r="H266" t="s">
        <v>103</v>
      </c>
      <c r="I266">
        <f t="shared" si="8"/>
        <v>0</v>
      </c>
      <c r="J266">
        <f t="shared" si="9"/>
        <v>0</v>
      </c>
    </row>
    <row r="267" spans="7:10" x14ac:dyDescent="0.3">
      <c r="G267" t="s">
        <v>645</v>
      </c>
      <c r="H267" t="s">
        <v>645</v>
      </c>
      <c r="I267">
        <f t="shared" si="8"/>
        <v>0</v>
      </c>
      <c r="J267">
        <f t="shared" si="9"/>
        <v>0</v>
      </c>
    </row>
    <row r="268" spans="7:10" x14ac:dyDescent="0.3">
      <c r="G268" t="s">
        <v>552</v>
      </c>
      <c r="H268" t="s">
        <v>553</v>
      </c>
      <c r="I268">
        <f t="shared" si="8"/>
        <v>1</v>
      </c>
      <c r="J268">
        <f t="shared" si="9"/>
        <v>0</v>
      </c>
    </row>
    <row r="269" spans="7:10" x14ac:dyDescent="0.3">
      <c r="G269" t="s">
        <v>188</v>
      </c>
      <c r="H269" t="s">
        <v>188</v>
      </c>
      <c r="I269">
        <f t="shared" si="8"/>
        <v>0</v>
      </c>
      <c r="J269">
        <f t="shared" si="9"/>
        <v>0</v>
      </c>
    </row>
    <row r="270" spans="7:10" x14ac:dyDescent="0.3">
      <c r="G270" t="s">
        <v>715</v>
      </c>
      <c r="H270" t="s">
        <v>715</v>
      </c>
      <c r="I270">
        <f t="shared" si="8"/>
        <v>0</v>
      </c>
      <c r="J270">
        <f t="shared" si="9"/>
        <v>0</v>
      </c>
    </row>
    <row r="271" spans="7:10" x14ac:dyDescent="0.3">
      <c r="G271" t="s">
        <v>512</v>
      </c>
      <c r="H271" t="s">
        <v>513</v>
      </c>
      <c r="I271">
        <f t="shared" si="8"/>
        <v>1</v>
      </c>
      <c r="J271">
        <f t="shared" si="9"/>
        <v>0</v>
      </c>
    </row>
    <row r="272" spans="7:10" x14ac:dyDescent="0.3">
      <c r="G272" t="s">
        <v>577</v>
      </c>
      <c r="I272">
        <f t="shared" si="8"/>
        <v>0</v>
      </c>
      <c r="J272">
        <f t="shared" si="9"/>
        <v>1</v>
      </c>
    </row>
    <row r="273" spans="7:10" x14ac:dyDescent="0.3">
      <c r="G273" t="s">
        <v>100</v>
      </c>
      <c r="H273" t="s">
        <v>100</v>
      </c>
      <c r="I273">
        <f t="shared" si="8"/>
        <v>0</v>
      </c>
      <c r="J273">
        <f t="shared" si="9"/>
        <v>0</v>
      </c>
    </row>
    <row r="274" spans="7:10" x14ac:dyDescent="0.3">
      <c r="G274" t="s">
        <v>354</v>
      </c>
      <c r="H274" t="s">
        <v>354</v>
      </c>
      <c r="I274">
        <f t="shared" si="8"/>
        <v>0</v>
      </c>
      <c r="J274">
        <f t="shared" si="9"/>
        <v>0</v>
      </c>
    </row>
    <row r="275" spans="7:10" x14ac:dyDescent="0.3">
      <c r="G275" t="s">
        <v>191</v>
      </c>
      <c r="I275">
        <f t="shared" si="8"/>
        <v>0</v>
      </c>
      <c r="J275">
        <f t="shared" si="9"/>
        <v>1</v>
      </c>
    </row>
    <row r="276" spans="7:10" x14ac:dyDescent="0.3">
      <c r="G276" t="s">
        <v>584</v>
      </c>
      <c r="I276">
        <f t="shared" si="8"/>
        <v>0</v>
      </c>
      <c r="J276">
        <f t="shared" si="9"/>
        <v>1</v>
      </c>
    </row>
    <row r="277" spans="7:10" x14ac:dyDescent="0.3">
      <c r="G277" t="s">
        <v>320</v>
      </c>
      <c r="H277" t="s">
        <v>320</v>
      </c>
      <c r="I277">
        <f t="shared" si="8"/>
        <v>0</v>
      </c>
      <c r="J277">
        <f t="shared" si="9"/>
        <v>0</v>
      </c>
    </row>
    <row r="278" spans="7:10" x14ac:dyDescent="0.3">
      <c r="G278" t="s">
        <v>330</v>
      </c>
      <c r="H278" t="s">
        <v>330</v>
      </c>
      <c r="I278">
        <f t="shared" si="8"/>
        <v>0</v>
      </c>
      <c r="J278">
        <f t="shared" si="9"/>
        <v>0</v>
      </c>
    </row>
    <row r="279" spans="7:10" x14ac:dyDescent="0.3">
      <c r="G279" t="s">
        <v>564</v>
      </c>
      <c r="I279">
        <f t="shared" si="8"/>
        <v>0</v>
      </c>
      <c r="J279">
        <f t="shared" si="9"/>
        <v>1</v>
      </c>
    </row>
    <row r="280" spans="7:10" x14ac:dyDescent="0.3">
      <c r="G280" t="s">
        <v>294</v>
      </c>
      <c r="H280" t="s">
        <v>294</v>
      </c>
      <c r="I280">
        <f t="shared" si="8"/>
        <v>0</v>
      </c>
      <c r="J280">
        <f t="shared" si="9"/>
        <v>0</v>
      </c>
    </row>
    <row r="281" spans="7:10" x14ac:dyDescent="0.3">
      <c r="G281" t="s">
        <v>150</v>
      </c>
      <c r="H281" t="s">
        <v>150</v>
      </c>
      <c r="I281">
        <f t="shared" si="8"/>
        <v>0</v>
      </c>
      <c r="J281">
        <f t="shared" si="9"/>
        <v>0</v>
      </c>
    </row>
    <row r="282" spans="7:10" x14ac:dyDescent="0.3">
      <c r="G282" t="s">
        <v>8</v>
      </c>
      <c r="H282" t="s">
        <v>8</v>
      </c>
      <c r="I282">
        <f t="shared" si="8"/>
        <v>0</v>
      </c>
      <c r="J282">
        <f t="shared" si="9"/>
        <v>0</v>
      </c>
    </row>
    <row r="283" spans="7:10" x14ac:dyDescent="0.3">
      <c r="G283" t="s">
        <v>197</v>
      </c>
      <c r="I283">
        <f t="shared" si="8"/>
        <v>0</v>
      </c>
      <c r="J283">
        <f t="shared" si="9"/>
        <v>1</v>
      </c>
    </row>
    <row r="284" spans="7:10" x14ac:dyDescent="0.3">
      <c r="G284" t="s">
        <v>708</v>
      </c>
      <c r="H284" t="s">
        <v>708</v>
      </c>
      <c r="I284">
        <f t="shared" si="8"/>
        <v>0</v>
      </c>
      <c r="J284">
        <f t="shared" si="9"/>
        <v>0</v>
      </c>
    </row>
    <row r="285" spans="7:10" x14ac:dyDescent="0.3">
      <c r="G285" t="s">
        <v>301</v>
      </c>
      <c r="H285" t="s">
        <v>301</v>
      </c>
      <c r="I285">
        <f t="shared" si="8"/>
        <v>0</v>
      </c>
      <c r="J285">
        <f t="shared" si="9"/>
        <v>0</v>
      </c>
    </row>
    <row r="286" spans="7:10" x14ac:dyDescent="0.3">
      <c r="G286" t="s">
        <v>704</v>
      </c>
      <c r="H286" t="s">
        <v>704</v>
      </c>
      <c r="I286">
        <f t="shared" si="8"/>
        <v>0</v>
      </c>
      <c r="J286">
        <f t="shared" si="9"/>
        <v>0</v>
      </c>
    </row>
    <row r="287" spans="7:10" x14ac:dyDescent="0.3">
      <c r="G287" t="s">
        <v>602</v>
      </c>
      <c r="H287" t="s">
        <v>602</v>
      </c>
      <c r="I287">
        <f t="shared" si="8"/>
        <v>0</v>
      </c>
      <c r="J287">
        <f t="shared" si="9"/>
        <v>0</v>
      </c>
    </row>
    <row r="288" spans="7:10" x14ac:dyDescent="0.3">
      <c r="G288" t="s">
        <v>181</v>
      </c>
      <c r="H288" t="s">
        <v>181</v>
      </c>
      <c r="I288">
        <f t="shared" si="8"/>
        <v>0</v>
      </c>
      <c r="J288">
        <f t="shared" si="9"/>
        <v>0</v>
      </c>
    </row>
    <row r="289" spans="7:10" x14ac:dyDescent="0.3">
      <c r="G289" t="s">
        <v>581</v>
      </c>
      <c r="H289" t="s">
        <v>581</v>
      </c>
      <c r="I289">
        <f t="shared" si="8"/>
        <v>0</v>
      </c>
      <c r="J289">
        <f t="shared" si="9"/>
        <v>0</v>
      </c>
    </row>
    <row r="290" spans="7:10" x14ac:dyDescent="0.3">
      <c r="G290" t="s">
        <v>48</v>
      </c>
      <c r="H290" t="s">
        <v>48</v>
      </c>
      <c r="I290">
        <f t="shared" si="8"/>
        <v>0</v>
      </c>
      <c r="J290">
        <f t="shared" si="9"/>
        <v>0</v>
      </c>
    </row>
    <row r="291" spans="7:10" x14ac:dyDescent="0.3">
      <c r="G291" t="s">
        <v>286</v>
      </c>
      <c r="H291" t="s">
        <v>286</v>
      </c>
      <c r="I291">
        <f t="shared" si="8"/>
        <v>0</v>
      </c>
      <c r="J291">
        <f t="shared" si="9"/>
        <v>0</v>
      </c>
    </row>
    <row r="292" spans="7:10" x14ac:dyDescent="0.3">
      <c r="G292" t="s">
        <v>588</v>
      </c>
      <c r="I292">
        <f t="shared" si="8"/>
        <v>0</v>
      </c>
      <c r="J292">
        <f t="shared" si="9"/>
        <v>1</v>
      </c>
    </row>
    <row r="293" spans="7:10" x14ac:dyDescent="0.3">
      <c r="G293" t="s">
        <v>236</v>
      </c>
      <c r="H293" t="s">
        <v>236</v>
      </c>
      <c r="I293">
        <f t="shared" si="8"/>
        <v>0</v>
      </c>
      <c r="J293">
        <f t="shared" si="9"/>
        <v>0</v>
      </c>
    </row>
    <row r="294" spans="7:10" x14ac:dyDescent="0.3">
      <c r="G294" t="s">
        <v>99</v>
      </c>
      <c r="H294" t="s">
        <v>99</v>
      </c>
      <c r="I294">
        <f t="shared" si="8"/>
        <v>0</v>
      </c>
      <c r="J294">
        <f t="shared" si="9"/>
        <v>0</v>
      </c>
    </row>
    <row r="295" spans="7:10" x14ac:dyDescent="0.3">
      <c r="G295" t="s">
        <v>95</v>
      </c>
      <c r="H295" t="s">
        <v>95</v>
      </c>
      <c r="I295">
        <f t="shared" si="8"/>
        <v>0</v>
      </c>
      <c r="J295">
        <f t="shared" si="9"/>
        <v>0</v>
      </c>
    </row>
    <row r="296" spans="7:10" x14ac:dyDescent="0.3">
      <c r="G296" t="s">
        <v>685</v>
      </c>
      <c r="H296" t="s">
        <v>685</v>
      </c>
      <c r="I296">
        <f t="shared" si="8"/>
        <v>0</v>
      </c>
      <c r="J296">
        <f t="shared" si="9"/>
        <v>0</v>
      </c>
    </row>
    <row r="297" spans="7:10" x14ac:dyDescent="0.3">
      <c r="G297" t="s">
        <v>226</v>
      </c>
      <c r="H297" t="s">
        <v>226</v>
      </c>
      <c r="I297">
        <f t="shared" si="8"/>
        <v>0</v>
      </c>
      <c r="J297">
        <f t="shared" si="9"/>
        <v>0</v>
      </c>
    </row>
    <row r="298" spans="7:10" x14ac:dyDescent="0.3">
      <c r="G298" t="s">
        <v>681</v>
      </c>
      <c r="H298" t="s">
        <v>681</v>
      </c>
      <c r="I298">
        <f t="shared" si="8"/>
        <v>0</v>
      </c>
      <c r="J298">
        <f t="shared" si="9"/>
        <v>0</v>
      </c>
    </row>
    <row r="299" spans="7:10" x14ac:dyDescent="0.3">
      <c r="G299" t="s">
        <v>249</v>
      </c>
      <c r="H299" t="s">
        <v>447</v>
      </c>
      <c r="I299">
        <f t="shared" si="8"/>
        <v>1</v>
      </c>
      <c r="J299">
        <f t="shared" si="9"/>
        <v>0</v>
      </c>
    </row>
    <row r="300" spans="7:10" x14ac:dyDescent="0.3">
      <c r="G300" t="s">
        <v>706</v>
      </c>
      <c r="H300" t="s">
        <v>706</v>
      </c>
      <c r="I300">
        <f t="shared" si="8"/>
        <v>0</v>
      </c>
      <c r="J300">
        <f t="shared" si="9"/>
        <v>0</v>
      </c>
    </row>
    <row r="301" spans="7:10" x14ac:dyDescent="0.3">
      <c r="G301" t="s">
        <v>743</v>
      </c>
      <c r="H301" t="s">
        <v>743</v>
      </c>
      <c r="I301">
        <f t="shared" si="8"/>
        <v>0</v>
      </c>
      <c r="J301">
        <f t="shared" si="9"/>
        <v>0</v>
      </c>
    </row>
    <row r="302" spans="7:10" x14ac:dyDescent="0.3">
      <c r="G302" t="s">
        <v>526</v>
      </c>
      <c r="H302" t="s">
        <v>774</v>
      </c>
      <c r="I302">
        <f t="shared" si="8"/>
        <v>1</v>
      </c>
      <c r="J302">
        <f t="shared" si="9"/>
        <v>0</v>
      </c>
    </row>
    <row r="303" spans="7:10" x14ac:dyDescent="0.3">
      <c r="G303" t="s">
        <v>179</v>
      </c>
      <c r="H303" t="s">
        <v>528</v>
      </c>
      <c r="I303">
        <f t="shared" si="8"/>
        <v>1</v>
      </c>
      <c r="J303">
        <f t="shared" si="9"/>
        <v>0</v>
      </c>
    </row>
    <row r="304" spans="7:10" x14ac:dyDescent="0.3">
      <c r="G304" t="s">
        <v>318</v>
      </c>
      <c r="H304" t="s">
        <v>318</v>
      </c>
      <c r="I304">
        <f t="shared" si="8"/>
        <v>0</v>
      </c>
      <c r="J304">
        <f t="shared" si="9"/>
        <v>0</v>
      </c>
    </row>
    <row r="305" spans="7:10" x14ac:dyDescent="0.3">
      <c r="G305" t="s">
        <v>273</v>
      </c>
      <c r="H305" t="s">
        <v>273</v>
      </c>
      <c r="I305">
        <f t="shared" si="8"/>
        <v>0</v>
      </c>
      <c r="J305">
        <f t="shared" si="9"/>
        <v>0</v>
      </c>
    </row>
    <row r="306" spans="7:10" x14ac:dyDescent="0.3">
      <c r="G306" t="s">
        <v>293</v>
      </c>
      <c r="H306" t="s">
        <v>293</v>
      </c>
      <c r="I306">
        <f t="shared" si="8"/>
        <v>0</v>
      </c>
      <c r="J306">
        <f t="shared" si="9"/>
        <v>0</v>
      </c>
    </row>
    <row r="307" spans="7:10" x14ac:dyDescent="0.3">
      <c r="G307" t="s">
        <v>648</v>
      </c>
      <c r="H307" t="s">
        <v>648</v>
      </c>
      <c r="I307">
        <f t="shared" si="8"/>
        <v>0</v>
      </c>
      <c r="J307">
        <f t="shared" si="9"/>
        <v>0</v>
      </c>
    </row>
    <row r="308" spans="7:10" x14ac:dyDescent="0.3">
      <c r="G308" t="s">
        <v>187</v>
      </c>
      <c r="I308">
        <f t="shared" si="8"/>
        <v>0</v>
      </c>
      <c r="J308">
        <f t="shared" si="9"/>
        <v>1</v>
      </c>
    </row>
    <row r="309" spans="7:10" x14ac:dyDescent="0.3">
      <c r="G309" t="s">
        <v>539</v>
      </c>
      <c r="H309" t="s">
        <v>539</v>
      </c>
      <c r="I309">
        <f t="shared" si="8"/>
        <v>0</v>
      </c>
      <c r="J309">
        <f t="shared" si="9"/>
        <v>0</v>
      </c>
    </row>
    <row r="310" spans="7:10" x14ac:dyDescent="0.3">
      <c r="G310" t="s">
        <v>298</v>
      </c>
      <c r="H310" t="s">
        <v>298</v>
      </c>
      <c r="I310">
        <f t="shared" si="8"/>
        <v>0</v>
      </c>
      <c r="J310">
        <f t="shared" si="9"/>
        <v>0</v>
      </c>
    </row>
    <row r="311" spans="7:10" x14ac:dyDescent="0.3">
      <c r="G311" t="s">
        <v>182</v>
      </c>
      <c r="I311">
        <f t="shared" si="8"/>
        <v>0</v>
      </c>
      <c r="J311">
        <f t="shared" si="9"/>
        <v>1</v>
      </c>
    </row>
    <row r="312" spans="7:10" x14ac:dyDescent="0.3">
      <c r="G312" t="s">
        <v>227</v>
      </c>
      <c r="H312" t="s">
        <v>227</v>
      </c>
      <c r="I312">
        <f t="shared" si="8"/>
        <v>0</v>
      </c>
      <c r="J312">
        <f t="shared" si="9"/>
        <v>0</v>
      </c>
    </row>
    <row r="313" spans="7:10" x14ac:dyDescent="0.3">
      <c r="G313" t="s">
        <v>207</v>
      </c>
      <c r="H313" t="s">
        <v>207</v>
      </c>
      <c r="I313">
        <f t="shared" si="8"/>
        <v>0</v>
      </c>
      <c r="J313">
        <f t="shared" si="9"/>
        <v>0</v>
      </c>
    </row>
    <row r="314" spans="7:10" x14ac:dyDescent="0.3">
      <c r="G314" t="s">
        <v>38</v>
      </c>
      <c r="H314" t="s">
        <v>38</v>
      </c>
      <c r="I314">
        <f t="shared" si="8"/>
        <v>0</v>
      </c>
      <c r="J314">
        <f t="shared" si="9"/>
        <v>0</v>
      </c>
    </row>
    <row r="315" spans="7:10" x14ac:dyDescent="0.3">
      <c r="G315" t="s">
        <v>174</v>
      </c>
      <c r="H315" t="s">
        <v>174</v>
      </c>
      <c r="I315">
        <f t="shared" si="8"/>
        <v>0</v>
      </c>
      <c r="J315">
        <f t="shared" si="9"/>
        <v>0</v>
      </c>
    </row>
    <row r="316" spans="7:10" x14ac:dyDescent="0.3">
      <c r="G316" t="s">
        <v>511</v>
      </c>
      <c r="H316" t="s">
        <v>511</v>
      </c>
      <c r="I316">
        <f t="shared" si="8"/>
        <v>0</v>
      </c>
      <c r="J316">
        <f t="shared" si="9"/>
        <v>0</v>
      </c>
    </row>
    <row r="317" spans="7:10" x14ac:dyDescent="0.3">
      <c r="G317" t="s">
        <v>658</v>
      </c>
      <c r="H317" t="s">
        <v>658</v>
      </c>
      <c r="I317">
        <f t="shared" si="8"/>
        <v>0</v>
      </c>
      <c r="J317">
        <f t="shared" si="9"/>
        <v>0</v>
      </c>
    </row>
    <row r="318" spans="7:10" x14ac:dyDescent="0.3">
      <c r="G318" t="s">
        <v>562</v>
      </c>
      <c r="H318" t="s">
        <v>562</v>
      </c>
      <c r="I318">
        <f t="shared" si="8"/>
        <v>0</v>
      </c>
      <c r="J318">
        <f t="shared" si="9"/>
        <v>0</v>
      </c>
    </row>
    <row r="319" spans="7:10" x14ac:dyDescent="0.3">
      <c r="G319" t="s">
        <v>642</v>
      </c>
      <c r="H319" t="s">
        <v>579</v>
      </c>
      <c r="I319">
        <f t="shared" si="8"/>
        <v>1</v>
      </c>
      <c r="J319">
        <f t="shared" si="9"/>
        <v>0</v>
      </c>
    </row>
    <row r="320" spans="7:10" x14ac:dyDescent="0.3">
      <c r="G320" t="s">
        <v>712</v>
      </c>
      <c r="H320" t="s">
        <v>712</v>
      </c>
      <c r="I320">
        <f t="shared" si="8"/>
        <v>0</v>
      </c>
      <c r="J320">
        <f t="shared" si="9"/>
        <v>0</v>
      </c>
    </row>
    <row r="321" spans="7:10" x14ac:dyDescent="0.3">
      <c r="G321" t="s">
        <v>125</v>
      </c>
      <c r="H321" t="s">
        <v>125</v>
      </c>
      <c r="I321">
        <f t="shared" si="8"/>
        <v>0</v>
      </c>
      <c r="J321">
        <f t="shared" si="9"/>
        <v>0</v>
      </c>
    </row>
    <row r="322" spans="7:10" x14ac:dyDescent="0.3">
      <c r="G322" t="s">
        <v>149</v>
      </c>
      <c r="H322" t="s">
        <v>149</v>
      </c>
      <c r="I322">
        <f t="shared" ref="I322:I385" si="10">IF(AND(G322&lt;&gt;H322,H322&lt;&gt;""),1,0)</f>
        <v>0</v>
      </c>
      <c r="J322">
        <f t="shared" ref="J322:J385" si="11">IF(H322="",1,0)</f>
        <v>0</v>
      </c>
    </row>
    <row r="323" spans="7:10" x14ac:dyDescent="0.3">
      <c r="G323" t="s">
        <v>568</v>
      </c>
      <c r="H323" t="s">
        <v>569</v>
      </c>
      <c r="I323">
        <f t="shared" si="10"/>
        <v>1</v>
      </c>
      <c r="J323">
        <f t="shared" si="11"/>
        <v>0</v>
      </c>
    </row>
    <row r="324" spans="7:10" x14ac:dyDescent="0.3">
      <c r="G324" t="s">
        <v>360</v>
      </c>
      <c r="H324" t="s">
        <v>360</v>
      </c>
      <c r="I324">
        <f t="shared" si="10"/>
        <v>0</v>
      </c>
      <c r="J324">
        <f t="shared" si="11"/>
        <v>0</v>
      </c>
    </row>
    <row r="325" spans="7:10" x14ac:dyDescent="0.3">
      <c r="G325" t="s">
        <v>278</v>
      </c>
      <c r="H325" t="s">
        <v>278</v>
      </c>
      <c r="I325">
        <f t="shared" si="10"/>
        <v>0</v>
      </c>
      <c r="J325">
        <f t="shared" si="11"/>
        <v>0</v>
      </c>
    </row>
    <row r="326" spans="7:10" x14ac:dyDescent="0.3">
      <c r="G326" t="s">
        <v>368</v>
      </c>
      <c r="H326" t="s">
        <v>368</v>
      </c>
      <c r="I326">
        <f t="shared" si="10"/>
        <v>0</v>
      </c>
      <c r="J326">
        <f t="shared" si="11"/>
        <v>0</v>
      </c>
    </row>
    <row r="327" spans="7:10" x14ac:dyDescent="0.3">
      <c r="G327" t="s">
        <v>619</v>
      </c>
      <c r="H327" t="s">
        <v>619</v>
      </c>
      <c r="I327">
        <f t="shared" si="10"/>
        <v>0</v>
      </c>
      <c r="J327">
        <f t="shared" si="11"/>
        <v>0</v>
      </c>
    </row>
    <row r="328" spans="7:10" x14ac:dyDescent="0.3">
      <c r="G328" t="s">
        <v>556</v>
      </c>
      <c r="H328" t="s">
        <v>556</v>
      </c>
      <c r="I328">
        <f t="shared" si="10"/>
        <v>0</v>
      </c>
      <c r="J328">
        <f t="shared" si="11"/>
        <v>0</v>
      </c>
    </row>
    <row r="329" spans="7:10" x14ac:dyDescent="0.3">
      <c r="G329" t="s">
        <v>272</v>
      </c>
      <c r="H329" t="s">
        <v>272</v>
      </c>
      <c r="I329">
        <f t="shared" si="10"/>
        <v>0</v>
      </c>
      <c r="J329">
        <f t="shared" si="11"/>
        <v>0</v>
      </c>
    </row>
    <row r="330" spans="7:10" x14ac:dyDescent="0.3">
      <c r="G330" t="s">
        <v>74</v>
      </c>
      <c r="H330" t="s">
        <v>74</v>
      </c>
      <c r="I330">
        <f t="shared" si="10"/>
        <v>0</v>
      </c>
      <c r="J330">
        <f t="shared" si="11"/>
        <v>0</v>
      </c>
    </row>
    <row r="331" spans="7:10" x14ac:dyDescent="0.3">
      <c r="G331" t="s">
        <v>321</v>
      </c>
      <c r="H331" t="s">
        <v>321</v>
      </c>
      <c r="I331">
        <f t="shared" si="10"/>
        <v>0</v>
      </c>
      <c r="J331">
        <f t="shared" si="11"/>
        <v>0</v>
      </c>
    </row>
    <row r="332" spans="7:10" x14ac:dyDescent="0.3">
      <c r="G332" t="s">
        <v>344</v>
      </c>
      <c r="H332" t="s">
        <v>344</v>
      </c>
      <c r="I332">
        <f t="shared" si="10"/>
        <v>0</v>
      </c>
      <c r="J332">
        <f t="shared" si="11"/>
        <v>0</v>
      </c>
    </row>
    <row r="333" spans="7:10" x14ac:dyDescent="0.3">
      <c r="G333" t="s">
        <v>537</v>
      </c>
      <c r="H333" t="s">
        <v>537</v>
      </c>
      <c r="I333">
        <f t="shared" si="10"/>
        <v>0</v>
      </c>
      <c r="J333">
        <f t="shared" si="11"/>
        <v>0</v>
      </c>
    </row>
    <row r="334" spans="7:10" x14ac:dyDescent="0.3">
      <c r="G334" t="s">
        <v>176</v>
      </c>
      <c r="H334" t="s">
        <v>176</v>
      </c>
      <c r="I334">
        <f t="shared" si="10"/>
        <v>0</v>
      </c>
      <c r="J334">
        <f t="shared" si="11"/>
        <v>0</v>
      </c>
    </row>
    <row r="335" spans="7:10" x14ac:dyDescent="0.3">
      <c r="G335" t="s">
        <v>185</v>
      </c>
      <c r="H335" t="s">
        <v>185</v>
      </c>
      <c r="I335">
        <f t="shared" si="10"/>
        <v>0</v>
      </c>
      <c r="J335">
        <f t="shared" si="11"/>
        <v>0</v>
      </c>
    </row>
    <row r="336" spans="7:10" x14ac:dyDescent="0.3">
      <c r="G336" t="s">
        <v>710</v>
      </c>
      <c r="H336" t="s">
        <v>710</v>
      </c>
      <c r="I336">
        <f t="shared" si="10"/>
        <v>0</v>
      </c>
      <c r="J336">
        <f t="shared" si="11"/>
        <v>0</v>
      </c>
    </row>
    <row r="337" spans="7:10" x14ac:dyDescent="0.3">
      <c r="G337" t="s">
        <v>340</v>
      </c>
      <c r="H337" t="s">
        <v>340</v>
      </c>
      <c r="I337">
        <f t="shared" si="10"/>
        <v>0</v>
      </c>
      <c r="J337">
        <f t="shared" si="11"/>
        <v>0</v>
      </c>
    </row>
    <row r="338" spans="7:10" x14ac:dyDescent="0.3">
      <c r="G338" s="26" t="s">
        <v>264</v>
      </c>
      <c r="H338" t="s">
        <v>264</v>
      </c>
      <c r="I338">
        <f t="shared" si="10"/>
        <v>0</v>
      </c>
      <c r="J338">
        <f t="shared" si="11"/>
        <v>0</v>
      </c>
    </row>
    <row r="339" spans="7:10" x14ac:dyDescent="0.3">
      <c r="G339" t="s">
        <v>550</v>
      </c>
      <c r="I339">
        <f t="shared" si="10"/>
        <v>0</v>
      </c>
      <c r="J339">
        <f t="shared" si="11"/>
        <v>1</v>
      </c>
    </row>
    <row r="340" spans="7:10" x14ac:dyDescent="0.3">
      <c r="G340" t="s">
        <v>84</v>
      </c>
      <c r="H340" t="s">
        <v>84</v>
      </c>
      <c r="I340">
        <f t="shared" si="10"/>
        <v>0</v>
      </c>
      <c r="J340">
        <f t="shared" si="11"/>
        <v>0</v>
      </c>
    </row>
    <row r="341" spans="7:10" x14ac:dyDescent="0.3">
      <c r="G341" t="s">
        <v>189</v>
      </c>
      <c r="H341" t="s">
        <v>189</v>
      </c>
      <c r="I341">
        <f t="shared" si="10"/>
        <v>0</v>
      </c>
      <c r="J341">
        <f t="shared" si="11"/>
        <v>0</v>
      </c>
    </row>
    <row r="342" spans="7:10" x14ac:dyDescent="0.3">
      <c r="G342" t="s">
        <v>668</v>
      </c>
      <c r="H342" t="s">
        <v>668</v>
      </c>
      <c r="I342">
        <f t="shared" si="10"/>
        <v>0</v>
      </c>
      <c r="J342">
        <f t="shared" si="11"/>
        <v>0</v>
      </c>
    </row>
    <row r="343" spans="7:10" x14ac:dyDescent="0.3">
      <c r="G343" t="s">
        <v>576</v>
      </c>
      <c r="H343" t="s">
        <v>755</v>
      </c>
      <c r="I343">
        <f t="shared" si="10"/>
        <v>1</v>
      </c>
      <c r="J343">
        <f t="shared" si="11"/>
        <v>0</v>
      </c>
    </row>
    <row r="344" spans="7:10" x14ac:dyDescent="0.3">
      <c r="G344" t="s">
        <v>529</v>
      </c>
      <c r="H344" t="s">
        <v>529</v>
      </c>
      <c r="I344">
        <f t="shared" si="10"/>
        <v>0</v>
      </c>
      <c r="J344">
        <f t="shared" si="11"/>
        <v>0</v>
      </c>
    </row>
    <row r="345" spans="7:10" x14ac:dyDescent="0.3">
      <c r="G345" t="s">
        <v>274</v>
      </c>
      <c r="H345" t="s">
        <v>274</v>
      </c>
      <c r="I345">
        <f t="shared" si="10"/>
        <v>0</v>
      </c>
      <c r="J345">
        <f t="shared" si="11"/>
        <v>0</v>
      </c>
    </row>
    <row r="346" spans="7:10" x14ac:dyDescent="0.3">
      <c r="G346" t="s">
        <v>224</v>
      </c>
      <c r="H346" t="s">
        <v>224</v>
      </c>
      <c r="I346">
        <f t="shared" si="10"/>
        <v>0</v>
      </c>
      <c r="J346">
        <f t="shared" si="11"/>
        <v>0</v>
      </c>
    </row>
    <row r="347" spans="7:10" x14ac:dyDescent="0.3">
      <c r="G347" t="s">
        <v>201</v>
      </c>
      <c r="H347" t="s">
        <v>201</v>
      </c>
      <c r="I347">
        <f t="shared" si="10"/>
        <v>0</v>
      </c>
      <c r="J347">
        <f t="shared" si="11"/>
        <v>0</v>
      </c>
    </row>
    <row r="348" spans="7:10" x14ac:dyDescent="0.3">
      <c r="G348" t="s">
        <v>87</v>
      </c>
      <c r="H348" t="s">
        <v>438</v>
      </c>
      <c r="I348">
        <f t="shared" si="10"/>
        <v>1</v>
      </c>
      <c r="J348">
        <f t="shared" si="11"/>
        <v>0</v>
      </c>
    </row>
    <row r="349" spans="7:10" x14ac:dyDescent="0.3">
      <c r="G349" t="s">
        <v>361</v>
      </c>
      <c r="H349" t="s">
        <v>361</v>
      </c>
      <c r="I349">
        <f t="shared" si="10"/>
        <v>0</v>
      </c>
      <c r="J349">
        <f t="shared" si="11"/>
        <v>0</v>
      </c>
    </row>
    <row r="350" spans="7:10" x14ac:dyDescent="0.3">
      <c r="G350" t="s">
        <v>617</v>
      </c>
      <c r="H350" t="s">
        <v>617</v>
      </c>
      <c r="I350">
        <f t="shared" si="10"/>
        <v>0</v>
      </c>
      <c r="J350">
        <f t="shared" si="11"/>
        <v>0</v>
      </c>
    </row>
    <row r="351" spans="7:10" x14ac:dyDescent="0.3">
      <c r="G351" t="s">
        <v>284</v>
      </c>
      <c r="H351" t="s">
        <v>284</v>
      </c>
      <c r="I351">
        <f t="shared" si="10"/>
        <v>0</v>
      </c>
      <c r="J351">
        <f t="shared" si="11"/>
        <v>0</v>
      </c>
    </row>
    <row r="352" spans="7:10" x14ac:dyDescent="0.3">
      <c r="G352" t="s">
        <v>695</v>
      </c>
      <c r="H352" t="s">
        <v>695</v>
      </c>
      <c r="I352">
        <f t="shared" si="10"/>
        <v>0</v>
      </c>
      <c r="J352">
        <f t="shared" si="11"/>
        <v>0</v>
      </c>
    </row>
    <row r="353" spans="7:10" x14ac:dyDescent="0.3">
      <c r="G353" t="s">
        <v>592</v>
      </c>
      <c r="H353" t="s">
        <v>592</v>
      </c>
      <c r="I353">
        <f t="shared" si="10"/>
        <v>0</v>
      </c>
      <c r="J353">
        <f t="shared" si="11"/>
        <v>0</v>
      </c>
    </row>
    <row r="354" spans="7:10" x14ac:dyDescent="0.3">
      <c r="G354" t="s">
        <v>296</v>
      </c>
      <c r="I354">
        <f t="shared" si="10"/>
        <v>0</v>
      </c>
      <c r="J354">
        <f t="shared" si="11"/>
        <v>1</v>
      </c>
    </row>
    <row r="355" spans="7:10" x14ac:dyDescent="0.3">
      <c r="G355" t="s">
        <v>225</v>
      </c>
      <c r="I355">
        <f t="shared" si="10"/>
        <v>0</v>
      </c>
      <c r="J355">
        <f t="shared" si="11"/>
        <v>1</v>
      </c>
    </row>
    <row r="356" spans="7:10" x14ac:dyDescent="0.3">
      <c r="G356" t="s">
        <v>6</v>
      </c>
      <c r="H356" t="s">
        <v>6</v>
      </c>
      <c r="I356">
        <f t="shared" si="10"/>
        <v>0</v>
      </c>
      <c r="J356">
        <f t="shared" si="11"/>
        <v>0</v>
      </c>
    </row>
    <row r="357" spans="7:10" x14ac:dyDescent="0.3">
      <c r="G357" t="s">
        <v>45</v>
      </c>
      <c r="H357" t="s">
        <v>45</v>
      </c>
      <c r="I357">
        <f t="shared" si="10"/>
        <v>0</v>
      </c>
      <c r="J357">
        <f t="shared" si="11"/>
        <v>0</v>
      </c>
    </row>
    <row r="358" spans="7:10" x14ac:dyDescent="0.3">
      <c r="G358" t="s">
        <v>616</v>
      </c>
      <c r="H358" t="s">
        <v>620</v>
      </c>
      <c r="I358">
        <f t="shared" si="10"/>
        <v>1</v>
      </c>
      <c r="J358">
        <f t="shared" si="11"/>
        <v>0</v>
      </c>
    </row>
    <row r="359" spans="7:10" x14ac:dyDescent="0.3">
      <c r="G359" t="s">
        <v>161</v>
      </c>
      <c r="H359" t="s">
        <v>161</v>
      </c>
      <c r="I359">
        <f t="shared" si="10"/>
        <v>0</v>
      </c>
      <c r="J359">
        <f t="shared" si="11"/>
        <v>0</v>
      </c>
    </row>
    <row r="360" spans="7:10" x14ac:dyDescent="0.3">
      <c r="G360" t="s">
        <v>127</v>
      </c>
      <c r="H360" t="s">
        <v>127</v>
      </c>
      <c r="I360">
        <f t="shared" si="10"/>
        <v>0</v>
      </c>
      <c r="J360">
        <f t="shared" si="11"/>
        <v>0</v>
      </c>
    </row>
    <row r="361" spans="7:10" x14ac:dyDescent="0.3">
      <c r="G361" t="s">
        <v>744</v>
      </c>
      <c r="H361" t="s">
        <v>744</v>
      </c>
      <c r="I361">
        <f t="shared" si="10"/>
        <v>0</v>
      </c>
      <c r="J361">
        <f t="shared" si="11"/>
        <v>0</v>
      </c>
    </row>
    <row r="362" spans="7:10" x14ac:dyDescent="0.3">
      <c r="G362" t="s">
        <v>283</v>
      </c>
      <c r="H362" t="s">
        <v>283</v>
      </c>
      <c r="I362">
        <f t="shared" si="10"/>
        <v>0</v>
      </c>
      <c r="J362">
        <f t="shared" si="11"/>
        <v>0</v>
      </c>
    </row>
    <row r="363" spans="7:10" x14ac:dyDescent="0.3">
      <c r="G363" t="s">
        <v>269</v>
      </c>
      <c r="H363" t="s">
        <v>269</v>
      </c>
      <c r="I363">
        <f t="shared" si="10"/>
        <v>0</v>
      </c>
      <c r="J363">
        <f t="shared" si="11"/>
        <v>0</v>
      </c>
    </row>
    <row r="364" spans="7:10" x14ac:dyDescent="0.3">
      <c r="G364" t="s">
        <v>256</v>
      </c>
      <c r="H364" t="s">
        <v>256</v>
      </c>
      <c r="I364">
        <f t="shared" si="10"/>
        <v>0</v>
      </c>
      <c r="J364">
        <f t="shared" si="11"/>
        <v>0</v>
      </c>
    </row>
    <row r="365" spans="7:10" x14ac:dyDescent="0.3">
      <c r="G365" t="s">
        <v>135</v>
      </c>
      <c r="H365" t="s">
        <v>135</v>
      </c>
      <c r="I365">
        <f t="shared" si="10"/>
        <v>0</v>
      </c>
      <c r="J365">
        <f t="shared" si="11"/>
        <v>0</v>
      </c>
    </row>
    <row r="366" spans="7:10" x14ac:dyDescent="0.3">
      <c r="G366" t="s">
        <v>121</v>
      </c>
      <c r="H366" t="s">
        <v>121</v>
      </c>
      <c r="I366">
        <f t="shared" si="10"/>
        <v>0</v>
      </c>
      <c r="J366">
        <f t="shared" si="11"/>
        <v>0</v>
      </c>
    </row>
    <row r="367" spans="7:10" x14ac:dyDescent="0.3">
      <c r="G367" t="s">
        <v>351</v>
      </c>
      <c r="H367" t="s">
        <v>351</v>
      </c>
      <c r="I367">
        <f t="shared" si="10"/>
        <v>0</v>
      </c>
      <c r="J367">
        <f t="shared" si="11"/>
        <v>0</v>
      </c>
    </row>
    <row r="368" spans="7:10" x14ac:dyDescent="0.3">
      <c r="G368" t="s">
        <v>326</v>
      </c>
      <c r="H368" t="s">
        <v>326</v>
      </c>
      <c r="I368">
        <f t="shared" si="10"/>
        <v>0</v>
      </c>
      <c r="J368">
        <f t="shared" si="11"/>
        <v>0</v>
      </c>
    </row>
    <row r="369" spans="7:10" x14ac:dyDescent="0.3">
      <c r="G369" t="s">
        <v>218</v>
      </c>
      <c r="H369" t="s">
        <v>218</v>
      </c>
      <c r="I369">
        <f t="shared" si="10"/>
        <v>0</v>
      </c>
      <c r="J369">
        <f t="shared" si="11"/>
        <v>0</v>
      </c>
    </row>
    <row r="370" spans="7:10" x14ac:dyDescent="0.3">
      <c r="G370" t="s">
        <v>70</v>
      </c>
      <c r="H370" t="s">
        <v>70</v>
      </c>
      <c r="I370">
        <f t="shared" si="10"/>
        <v>0</v>
      </c>
      <c r="J370">
        <f t="shared" si="11"/>
        <v>0</v>
      </c>
    </row>
    <row r="371" spans="7:10" x14ac:dyDescent="0.3">
      <c r="G371" t="s">
        <v>279</v>
      </c>
      <c r="H371" t="s">
        <v>279</v>
      </c>
      <c r="I371">
        <f t="shared" si="10"/>
        <v>0</v>
      </c>
      <c r="J371">
        <f t="shared" si="11"/>
        <v>0</v>
      </c>
    </row>
    <row r="372" spans="7:10" x14ac:dyDescent="0.3">
      <c r="G372" t="s">
        <v>684</v>
      </c>
      <c r="H372" t="s">
        <v>684</v>
      </c>
      <c r="I372">
        <f t="shared" si="10"/>
        <v>0</v>
      </c>
      <c r="J372">
        <f t="shared" si="11"/>
        <v>0</v>
      </c>
    </row>
    <row r="373" spans="7:10" x14ac:dyDescent="0.3">
      <c r="G373" t="s">
        <v>303</v>
      </c>
      <c r="H373" t="s">
        <v>303</v>
      </c>
      <c r="I373">
        <f t="shared" si="10"/>
        <v>0</v>
      </c>
      <c r="J373">
        <f t="shared" si="11"/>
        <v>0</v>
      </c>
    </row>
    <row r="374" spans="7:10" x14ac:dyDescent="0.3">
      <c r="G374" t="s">
        <v>235</v>
      </c>
      <c r="H374" t="s">
        <v>235</v>
      </c>
      <c r="I374">
        <f t="shared" si="10"/>
        <v>0</v>
      </c>
      <c r="J374">
        <f t="shared" si="11"/>
        <v>0</v>
      </c>
    </row>
    <row r="375" spans="7:10" x14ac:dyDescent="0.3">
      <c r="G375" t="s">
        <v>146</v>
      </c>
      <c r="H375" t="s">
        <v>146</v>
      </c>
      <c r="I375">
        <f t="shared" si="10"/>
        <v>0</v>
      </c>
      <c r="J375">
        <f t="shared" si="11"/>
        <v>0</v>
      </c>
    </row>
    <row r="376" spans="7:10" x14ac:dyDescent="0.3">
      <c r="G376" t="s">
        <v>302</v>
      </c>
      <c r="H376" t="s">
        <v>302</v>
      </c>
      <c r="I376">
        <f t="shared" si="10"/>
        <v>0</v>
      </c>
      <c r="J376">
        <f t="shared" si="11"/>
        <v>0</v>
      </c>
    </row>
    <row r="377" spans="7:10" x14ac:dyDescent="0.3">
      <c r="G377" t="s">
        <v>688</v>
      </c>
      <c r="H377" t="s">
        <v>688</v>
      </c>
      <c r="I377">
        <f t="shared" si="10"/>
        <v>0</v>
      </c>
      <c r="J377">
        <f t="shared" si="11"/>
        <v>0</v>
      </c>
    </row>
    <row r="378" spans="7:10" x14ac:dyDescent="0.3">
      <c r="G378" t="s">
        <v>745</v>
      </c>
      <c r="H378" t="s">
        <v>745</v>
      </c>
      <c r="I378">
        <f t="shared" si="10"/>
        <v>0</v>
      </c>
      <c r="J378">
        <f t="shared" si="11"/>
        <v>0</v>
      </c>
    </row>
    <row r="379" spans="7:10" x14ac:dyDescent="0.3">
      <c r="G379" t="s">
        <v>643</v>
      </c>
      <c r="I379">
        <f t="shared" si="10"/>
        <v>0</v>
      </c>
      <c r="J379">
        <f t="shared" si="11"/>
        <v>1</v>
      </c>
    </row>
    <row r="380" spans="7:10" x14ac:dyDescent="0.3">
      <c r="G380" t="s">
        <v>51</v>
      </c>
      <c r="H380" t="s">
        <v>51</v>
      </c>
      <c r="I380">
        <f t="shared" si="10"/>
        <v>0</v>
      </c>
      <c r="J380">
        <f t="shared" si="11"/>
        <v>0</v>
      </c>
    </row>
    <row r="381" spans="7:10" x14ac:dyDescent="0.3">
      <c r="G381" t="s">
        <v>55</v>
      </c>
      <c r="H381" t="s">
        <v>55</v>
      </c>
      <c r="I381">
        <f t="shared" si="10"/>
        <v>0</v>
      </c>
      <c r="J381">
        <f t="shared" si="11"/>
        <v>0</v>
      </c>
    </row>
    <row r="382" spans="7:10" x14ac:dyDescent="0.3">
      <c r="G382" t="s">
        <v>343</v>
      </c>
      <c r="H382" t="s">
        <v>343</v>
      </c>
      <c r="I382">
        <f t="shared" si="10"/>
        <v>0</v>
      </c>
      <c r="J382">
        <f t="shared" si="11"/>
        <v>0</v>
      </c>
    </row>
    <row r="383" spans="7:10" x14ac:dyDescent="0.3">
      <c r="G383" t="s">
        <v>315</v>
      </c>
      <c r="H383" t="s">
        <v>315</v>
      </c>
      <c r="I383">
        <f t="shared" si="10"/>
        <v>0</v>
      </c>
      <c r="J383">
        <f t="shared" si="11"/>
        <v>0</v>
      </c>
    </row>
    <row r="384" spans="7:10" x14ac:dyDescent="0.3">
      <c r="G384" t="s">
        <v>17</v>
      </c>
      <c r="I384">
        <f t="shared" si="10"/>
        <v>0</v>
      </c>
      <c r="J384">
        <f t="shared" si="11"/>
        <v>1</v>
      </c>
    </row>
    <row r="385" spans="7:10" x14ac:dyDescent="0.3">
      <c r="G385" t="s">
        <v>271</v>
      </c>
      <c r="H385" t="s">
        <v>271</v>
      </c>
      <c r="I385">
        <f t="shared" si="10"/>
        <v>0</v>
      </c>
      <c r="J385">
        <f t="shared" si="11"/>
        <v>0</v>
      </c>
    </row>
    <row r="386" spans="7:10" x14ac:dyDescent="0.3">
      <c r="G386" t="s">
        <v>289</v>
      </c>
      <c r="H386" t="s">
        <v>289</v>
      </c>
      <c r="I386">
        <f t="shared" ref="I386:I449" si="12">IF(AND(G386&lt;&gt;H386,H386&lt;&gt;""),1,0)</f>
        <v>0</v>
      </c>
      <c r="J386">
        <f t="shared" ref="J386:J449" si="13">IF(H386="",1,0)</f>
        <v>0</v>
      </c>
    </row>
    <row r="387" spans="7:10" x14ac:dyDescent="0.3">
      <c r="G387" t="s">
        <v>359</v>
      </c>
      <c r="H387" t="s">
        <v>359</v>
      </c>
      <c r="I387">
        <f t="shared" si="12"/>
        <v>0</v>
      </c>
      <c r="J387">
        <f t="shared" si="13"/>
        <v>0</v>
      </c>
    </row>
    <row r="388" spans="7:10" x14ac:dyDescent="0.3">
      <c r="G388" t="s">
        <v>60</v>
      </c>
      <c r="H388" t="s">
        <v>60</v>
      </c>
      <c r="I388">
        <f t="shared" si="12"/>
        <v>0</v>
      </c>
      <c r="J388">
        <f t="shared" si="13"/>
        <v>0</v>
      </c>
    </row>
    <row r="389" spans="7:10" x14ac:dyDescent="0.3">
      <c r="G389" t="s">
        <v>214</v>
      </c>
      <c r="H389" t="s">
        <v>214</v>
      </c>
      <c r="I389">
        <f t="shared" si="12"/>
        <v>0</v>
      </c>
      <c r="J389">
        <f t="shared" si="13"/>
        <v>0</v>
      </c>
    </row>
    <row r="390" spans="7:10" x14ac:dyDescent="0.3">
      <c r="G390" t="s">
        <v>521</v>
      </c>
      <c r="H390" t="s">
        <v>521</v>
      </c>
      <c r="I390">
        <f t="shared" si="12"/>
        <v>0</v>
      </c>
      <c r="J390">
        <f t="shared" si="13"/>
        <v>0</v>
      </c>
    </row>
    <row r="391" spans="7:10" x14ac:dyDescent="0.3">
      <c r="G391" t="s">
        <v>647</v>
      </c>
      <c r="H391" t="s">
        <v>647</v>
      </c>
      <c r="I391">
        <f t="shared" si="12"/>
        <v>0</v>
      </c>
      <c r="J391">
        <f t="shared" si="13"/>
        <v>0</v>
      </c>
    </row>
    <row r="392" spans="7:10" x14ac:dyDescent="0.3">
      <c r="G392" t="s">
        <v>349</v>
      </c>
      <c r="H392" t="s">
        <v>349</v>
      </c>
      <c r="I392">
        <f t="shared" si="12"/>
        <v>0</v>
      </c>
      <c r="J392">
        <f t="shared" si="13"/>
        <v>0</v>
      </c>
    </row>
    <row r="393" spans="7:10" x14ac:dyDescent="0.3">
      <c r="G393" t="s">
        <v>175</v>
      </c>
      <c r="H393" t="s">
        <v>175</v>
      </c>
      <c r="I393">
        <f t="shared" si="12"/>
        <v>0</v>
      </c>
      <c r="J393">
        <f t="shared" si="13"/>
        <v>0</v>
      </c>
    </row>
    <row r="394" spans="7:10" x14ac:dyDescent="0.3">
      <c r="G394" t="s">
        <v>701</v>
      </c>
      <c r="H394" t="s">
        <v>701</v>
      </c>
      <c r="I394">
        <f t="shared" si="12"/>
        <v>0</v>
      </c>
      <c r="J394">
        <f t="shared" si="13"/>
        <v>0</v>
      </c>
    </row>
    <row r="395" spans="7:10" x14ac:dyDescent="0.3">
      <c r="G395" t="s">
        <v>469</v>
      </c>
      <c r="H395" t="s">
        <v>469</v>
      </c>
      <c r="I395">
        <f t="shared" si="12"/>
        <v>0</v>
      </c>
      <c r="J395">
        <f t="shared" si="13"/>
        <v>0</v>
      </c>
    </row>
    <row r="396" spans="7:10" x14ac:dyDescent="0.3">
      <c r="G396" t="s">
        <v>62</v>
      </c>
      <c r="H396" t="s">
        <v>62</v>
      </c>
      <c r="I396">
        <f t="shared" si="12"/>
        <v>0</v>
      </c>
      <c r="J396">
        <f t="shared" si="13"/>
        <v>0</v>
      </c>
    </row>
    <row r="397" spans="7:10" x14ac:dyDescent="0.3">
      <c r="G397" t="s">
        <v>325</v>
      </c>
      <c r="H397" t="s">
        <v>325</v>
      </c>
      <c r="I397">
        <f t="shared" si="12"/>
        <v>0</v>
      </c>
      <c r="J397">
        <f t="shared" si="13"/>
        <v>0</v>
      </c>
    </row>
    <row r="398" spans="7:10" x14ac:dyDescent="0.3">
      <c r="G398" t="s">
        <v>208</v>
      </c>
      <c r="H398" t="s">
        <v>208</v>
      </c>
      <c r="I398">
        <f t="shared" si="12"/>
        <v>0</v>
      </c>
      <c r="J398">
        <f t="shared" si="13"/>
        <v>0</v>
      </c>
    </row>
    <row r="399" spans="7:10" x14ac:dyDescent="0.3">
      <c r="G399" t="s">
        <v>0</v>
      </c>
      <c r="H399" t="s">
        <v>0</v>
      </c>
      <c r="I399">
        <f t="shared" si="12"/>
        <v>0</v>
      </c>
      <c r="J399">
        <f t="shared" si="13"/>
        <v>0</v>
      </c>
    </row>
    <row r="400" spans="7:10" x14ac:dyDescent="0.3">
      <c r="G400" t="s">
        <v>137</v>
      </c>
      <c r="H400" t="s">
        <v>137</v>
      </c>
      <c r="I400">
        <f t="shared" si="12"/>
        <v>0</v>
      </c>
      <c r="J400">
        <f t="shared" si="13"/>
        <v>0</v>
      </c>
    </row>
    <row r="401" spans="7:10" x14ac:dyDescent="0.3">
      <c r="G401" t="s">
        <v>86</v>
      </c>
      <c r="H401" t="s">
        <v>86</v>
      </c>
      <c r="I401">
        <f t="shared" si="12"/>
        <v>0</v>
      </c>
      <c r="J401">
        <f t="shared" si="13"/>
        <v>0</v>
      </c>
    </row>
    <row r="402" spans="7:10" x14ac:dyDescent="0.3">
      <c r="G402" t="s">
        <v>621</v>
      </c>
      <c r="H402" t="s">
        <v>621</v>
      </c>
      <c r="I402">
        <f t="shared" si="12"/>
        <v>0</v>
      </c>
      <c r="J402">
        <f t="shared" si="13"/>
        <v>0</v>
      </c>
    </row>
    <row r="403" spans="7:10" x14ac:dyDescent="0.3">
      <c r="G403" t="s">
        <v>677</v>
      </c>
      <c r="H403" t="s">
        <v>680</v>
      </c>
      <c r="I403">
        <f t="shared" si="12"/>
        <v>1</v>
      </c>
      <c r="J403">
        <f t="shared" si="13"/>
        <v>0</v>
      </c>
    </row>
    <row r="404" spans="7:10" x14ac:dyDescent="0.3">
      <c r="G404" t="s">
        <v>350</v>
      </c>
      <c r="H404" t="s">
        <v>350</v>
      </c>
      <c r="I404">
        <f t="shared" si="12"/>
        <v>0</v>
      </c>
      <c r="J404">
        <f t="shared" si="13"/>
        <v>0</v>
      </c>
    </row>
    <row r="405" spans="7:10" x14ac:dyDescent="0.3">
      <c r="G405" t="s">
        <v>233</v>
      </c>
      <c r="H405" t="s">
        <v>233</v>
      </c>
      <c r="I405">
        <f t="shared" si="12"/>
        <v>0</v>
      </c>
      <c r="J405">
        <f t="shared" si="13"/>
        <v>0</v>
      </c>
    </row>
    <row r="406" spans="7:10" x14ac:dyDescent="0.3">
      <c r="G406" t="s">
        <v>262</v>
      </c>
      <c r="H406" t="s">
        <v>262</v>
      </c>
      <c r="I406">
        <f t="shared" si="12"/>
        <v>0</v>
      </c>
      <c r="J406">
        <f t="shared" si="13"/>
        <v>0</v>
      </c>
    </row>
    <row r="407" spans="7:10" x14ac:dyDescent="0.3">
      <c r="G407" t="s">
        <v>71</v>
      </c>
      <c r="H407" t="s">
        <v>71</v>
      </c>
      <c r="I407">
        <f t="shared" si="12"/>
        <v>0</v>
      </c>
      <c r="J407">
        <f t="shared" si="13"/>
        <v>0</v>
      </c>
    </row>
    <row r="408" spans="7:10" x14ac:dyDescent="0.3">
      <c r="G408" t="s">
        <v>718</v>
      </c>
      <c r="H408" t="s">
        <v>718</v>
      </c>
      <c r="I408">
        <f t="shared" si="12"/>
        <v>0</v>
      </c>
      <c r="J408">
        <f t="shared" si="13"/>
        <v>0</v>
      </c>
    </row>
    <row r="409" spans="7:10" x14ac:dyDescent="0.3">
      <c r="G409" t="s">
        <v>130</v>
      </c>
      <c r="H409" t="s">
        <v>130</v>
      </c>
      <c r="I409">
        <f t="shared" si="12"/>
        <v>0</v>
      </c>
      <c r="J409">
        <f t="shared" si="13"/>
        <v>0</v>
      </c>
    </row>
    <row r="410" spans="7:10" x14ac:dyDescent="0.3">
      <c r="G410" t="s">
        <v>672</v>
      </c>
      <c r="H410" t="s">
        <v>672</v>
      </c>
      <c r="I410">
        <f t="shared" si="12"/>
        <v>0</v>
      </c>
      <c r="J410">
        <f t="shared" si="13"/>
        <v>0</v>
      </c>
    </row>
    <row r="411" spans="7:10" x14ac:dyDescent="0.3">
      <c r="G411" t="s">
        <v>545</v>
      </c>
      <c r="H411" t="s">
        <v>545</v>
      </c>
      <c r="I411">
        <f t="shared" si="12"/>
        <v>0</v>
      </c>
      <c r="J411">
        <f t="shared" si="13"/>
        <v>0</v>
      </c>
    </row>
    <row r="412" spans="7:10" x14ac:dyDescent="0.3">
      <c r="G412" t="s">
        <v>292</v>
      </c>
      <c r="H412" t="s">
        <v>292</v>
      </c>
      <c r="I412">
        <f t="shared" si="12"/>
        <v>0</v>
      </c>
      <c r="J412">
        <f t="shared" si="13"/>
        <v>0</v>
      </c>
    </row>
    <row r="413" spans="7:10" x14ac:dyDescent="0.3">
      <c r="G413" t="s">
        <v>319</v>
      </c>
      <c r="H413" t="s">
        <v>319</v>
      </c>
      <c r="I413">
        <f t="shared" si="12"/>
        <v>0</v>
      </c>
      <c r="J413">
        <f t="shared" si="13"/>
        <v>0</v>
      </c>
    </row>
    <row r="414" spans="7:10" x14ac:dyDescent="0.3">
      <c r="G414" t="s">
        <v>270</v>
      </c>
      <c r="H414" t="s">
        <v>270</v>
      </c>
      <c r="I414">
        <f t="shared" si="12"/>
        <v>0</v>
      </c>
      <c r="J414">
        <f t="shared" si="13"/>
        <v>0</v>
      </c>
    </row>
    <row r="415" spans="7:10" x14ac:dyDescent="0.3">
      <c r="G415" t="s">
        <v>557</v>
      </c>
      <c r="H415" t="s">
        <v>557</v>
      </c>
      <c r="I415">
        <f t="shared" si="12"/>
        <v>0</v>
      </c>
      <c r="J415">
        <f t="shared" si="13"/>
        <v>0</v>
      </c>
    </row>
    <row r="416" spans="7:10" x14ac:dyDescent="0.3">
      <c r="G416" t="s">
        <v>147</v>
      </c>
      <c r="H416" t="s">
        <v>147</v>
      </c>
      <c r="I416">
        <f t="shared" si="12"/>
        <v>0</v>
      </c>
      <c r="J416">
        <f t="shared" si="13"/>
        <v>0</v>
      </c>
    </row>
    <row r="417" spans="7:10" x14ac:dyDescent="0.3">
      <c r="G417" t="s">
        <v>250</v>
      </c>
      <c r="H417" t="s">
        <v>250</v>
      </c>
      <c r="I417">
        <f t="shared" si="12"/>
        <v>0</v>
      </c>
      <c r="J417">
        <f t="shared" si="13"/>
        <v>0</v>
      </c>
    </row>
    <row r="418" spans="7:10" x14ac:dyDescent="0.3">
      <c r="G418" t="s">
        <v>628</v>
      </c>
      <c r="H418" t="s">
        <v>406</v>
      </c>
      <c r="I418">
        <f t="shared" si="12"/>
        <v>1</v>
      </c>
      <c r="J418">
        <f t="shared" si="13"/>
        <v>0</v>
      </c>
    </row>
    <row r="419" spans="7:10" x14ac:dyDescent="0.3">
      <c r="G419" t="s">
        <v>531</v>
      </c>
      <c r="H419" t="s">
        <v>531</v>
      </c>
      <c r="I419">
        <f t="shared" si="12"/>
        <v>0</v>
      </c>
      <c r="J419">
        <f t="shared" si="13"/>
        <v>0</v>
      </c>
    </row>
    <row r="420" spans="7:10" x14ac:dyDescent="0.3">
      <c r="G420" t="s">
        <v>337</v>
      </c>
      <c r="I420">
        <f t="shared" si="12"/>
        <v>0</v>
      </c>
      <c r="J420">
        <f t="shared" si="13"/>
        <v>1</v>
      </c>
    </row>
    <row r="421" spans="7:10" x14ac:dyDescent="0.3">
      <c r="G421" t="s">
        <v>217</v>
      </c>
      <c r="H421" t="s">
        <v>217</v>
      </c>
      <c r="I421">
        <f t="shared" si="12"/>
        <v>0</v>
      </c>
      <c r="J421">
        <f t="shared" si="13"/>
        <v>0</v>
      </c>
    </row>
    <row r="422" spans="7:10" x14ac:dyDescent="0.3">
      <c r="G422" t="s">
        <v>594</v>
      </c>
      <c r="H422" t="s">
        <v>594</v>
      </c>
      <c r="I422">
        <f t="shared" si="12"/>
        <v>0</v>
      </c>
      <c r="J422">
        <f t="shared" si="13"/>
        <v>0</v>
      </c>
    </row>
    <row r="423" spans="7:10" x14ac:dyDescent="0.3">
      <c r="G423" t="s">
        <v>98</v>
      </c>
      <c r="H423" t="s">
        <v>98</v>
      </c>
      <c r="I423">
        <f t="shared" si="12"/>
        <v>0</v>
      </c>
      <c r="J423">
        <f t="shared" si="13"/>
        <v>0</v>
      </c>
    </row>
    <row r="424" spans="7:10" x14ac:dyDescent="0.3">
      <c r="G424" t="s">
        <v>260</v>
      </c>
      <c r="H424" t="s">
        <v>260</v>
      </c>
      <c r="I424">
        <f t="shared" si="12"/>
        <v>0</v>
      </c>
      <c r="J424">
        <f t="shared" si="13"/>
        <v>0</v>
      </c>
    </row>
    <row r="425" spans="7:10" x14ac:dyDescent="0.3">
      <c r="G425" t="s">
        <v>263</v>
      </c>
      <c r="I425">
        <f t="shared" si="12"/>
        <v>0</v>
      </c>
      <c r="J425">
        <f t="shared" si="13"/>
        <v>1</v>
      </c>
    </row>
    <row r="426" spans="7:10" x14ac:dyDescent="0.3">
      <c r="G426" t="s">
        <v>68</v>
      </c>
      <c r="H426" t="s">
        <v>68</v>
      </c>
      <c r="I426">
        <f t="shared" si="12"/>
        <v>0</v>
      </c>
      <c r="J426">
        <f t="shared" si="13"/>
        <v>0</v>
      </c>
    </row>
    <row r="427" spans="7:10" x14ac:dyDescent="0.3">
      <c r="G427" t="s">
        <v>440</v>
      </c>
      <c r="H427" t="s">
        <v>440</v>
      </c>
      <c r="I427">
        <f t="shared" si="12"/>
        <v>0</v>
      </c>
      <c r="J427">
        <f t="shared" si="13"/>
        <v>0</v>
      </c>
    </row>
    <row r="428" spans="7:10" x14ac:dyDescent="0.3">
      <c r="G428" t="s">
        <v>144</v>
      </c>
      <c r="H428" t="s">
        <v>144</v>
      </c>
      <c r="I428">
        <f t="shared" si="12"/>
        <v>0</v>
      </c>
      <c r="J428">
        <f t="shared" si="13"/>
        <v>0</v>
      </c>
    </row>
    <row r="429" spans="7:10" x14ac:dyDescent="0.3">
      <c r="G429" t="s">
        <v>566</v>
      </c>
      <c r="H429" t="s">
        <v>566</v>
      </c>
      <c r="I429">
        <f t="shared" si="12"/>
        <v>0</v>
      </c>
      <c r="J429">
        <f t="shared" si="13"/>
        <v>0</v>
      </c>
    </row>
    <row r="430" spans="7:10" x14ac:dyDescent="0.3">
      <c r="G430" t="s">
        <v>409</v>
      </c>
      <c r="H430" t="s">
        <v>409</v>
      </c>
      <c r="I430">
        <f t="shared" si="12"/>
        <v>0</v>
      </c>
      <c r="J430">
        <f t="shared" si="13"/>
        <v>0</v>
      </c>
    </row>
    <row r="431" spans="7:10" x14ac:dyDescent="0.3">
      <c r="G431" t="s">
        <v>126</v>
      </c>
      <c r="H431" t="s">
        <v>515</v>
      </c>
      <c r="I431">
        <f t="shared" si="12"/>
        <v>1</v>
      </c>
      <c r="J431">
        <f t="shared" si="13"/>
        <v>0</v>
      </c>
    </row>
    <row r="432" spans="7:10" x14ac:dyDescent="0.3">
      <c r="G432" t="s">
        <v>183</v>
      </c>
      <c r="H432" t="s">
        <v>183</v>
      </c>
      <c r="I432">
        <f t="shared" si="12"/>
        <v>0</v>
      </c>
      <c r="J432">
        <f t="shared" si="13"/>
        <v>0</v>
      </c>
    </row>
    <row r="433" spans="7:10" x14ac:dyDescent="0.3">
      <c r="G433" t="s">
        <v>346</v>
      </c>
      <c r="H433" t="s">
        <v>366</v>
      </c>
      <c r="I433">
        <f t="shared" si="12"/>
        <v>1</v>
      </c>
      <c r="J433">
        <f t="shared" si="13"/>
        <v>0</v>
      </c>
    </row>
    <row r="434" spans="7:10" x14ac:dyDescent="0.3">
      <c r="G434" t="s">
        <v>356</v>
      </c>
      <c r="H434" t="s">
        <v>356</v>
      </c>
      <c r="I434">
        <f t="shared" si="12"/>
        <v>0</v>
      </c>
      <c r="J434">
        <f t="shared" si="13"/>
        <v>0</v>
      </c>
    </row>
    <row r="435" spans="7:10" x14ac:dyDescent="0.3">
      <c r="G435" t="s">
        <v>363</v>
      </c>
      <c r="H435" t="s">
        <v>363</v>
      </c>
      <c r="I435">
        <f t="shared" si="12"/>
        <v>0</v>
      </c>
      <c r="J435">
        <f t="shared" si="13"/>
        <v>0</v>
      </c>
    </row>
    <row r="436" spans="7:10" x14ac:dyDescent="0.3">
      <c r="G436" t="s">
        <v>15</v>
      </c>
      <c r="H436" t="s">
        <v>15</v>
      </c>
      <c r="I436">
        <f t="shared" si="12"/>
        <v>0</v>
      </c>
      <c r="J436">
        <f t="shared" si="13"/>
        <v>0</v>
      </c>
    </row>
    <row r="437" spans="7:10" x14ac:dyDescent="0.3">
      <c r="G437" t="s">
        <v>622</v>
      </c>
      <c r="H437" t="s">
        <v>622</v>
      </c>
      <c r="I437">
        <f t="shared" si="12"/>
        <v>0</v>
      </c>
      <c r="J437">
        <f t="shared" si="13"/>
        <v>0</v>
      </c>
    </row>
    <row r="438" spans="7:10" x14ac:dyDescent="0.3">
      <c r="G438" t="s">
        <v>339</v>
      </c>
      <c r="H438" t="s">
        <v>339</v>
      </c>
      <c r="I438">
        <f t="shared" si="12"/>
        <v>0</v>
      </c>
      <c r="J438">
        <f t="shared" si="13"/>
        <v>0</v>
      </c>
    </row>
    <row r="439" spans="7:10" x14ac:dyDescent="0.3">
      <c r="G439" t="s">
        <v>703</v>
      </c>
      <c r="H439" t="s">
        <v>703</v>
      </c>
      <c r="I439">
        <f t="shared" si="12"/>
        <v>0</v>
      </c>
      <c r="J439">
        <f t="shared" si="13"/>
        <v>0</v>
      </c>
    </row>
    <row r="440" spans="7:10" x14ac:dyDescent="0.3">
      <c r="G440" t="s">
        <v>574</v>
      </c>
      <c r="H440" t="s">
        <v>574</v>
      </c>
      <c r="I440">
        <f t="shared" si="12"/>
        <v>0</v>
      </c>
      <c r="J440">
        <f t="shared" si="13"/>
        <v>0</v>
      </c>
    </row>
    <row r="441" spans="7:10" x14ac:dyDescent="0.3">
      <c r="G441" t="s">
        <v>334</v>
      </c>
      <c r="H441" t="s">
        <v>334</v>
      </c>
      <c r="I441">
        <f t="shared" si="12"/>
        <v>0</v>
      </c>
      <c r="J441">
        <f t="shared" si="13"/>
        <v>0</v>
      </c>
    </row>
    <row r="442" spans="7:10" x14ac:dyDescent="0.3">
      <c r="G442" t="s">
        <v>462</v>
      </c>
      <c r="H442" t="s">
        <v>462</v>
      </c>
      <c r="I442">
        <f t="shared" si="12"/>
        <v>0</v>
      </c>
      <c r="J442">
        <f t="shared" si="13"/>
        <v>0</v>
      </c>
    </row>
    <row r="443" spans="7:10" x14ac:dyDescent="0.3">
      <c r="G443" t="s">
        <v>732</v>
      </c>
      <c r="H443" t="s">
        <v>746</v>
      </c>
      <c r="I443">
        <f t="shared" si="12"/>
        <v>1</v>
      </c>
      <c r="J443">
        <f t="shared" si="13"/>
        <v>0</v>
      </c>
    </row>
    <row r="444" spans="7:10" x14ac:dyDescent="0.3">
      <c r="G444" t="s">
        <v>717</v>
      </c>
      <c r="H444" t="s">
        <v>717</v>
      </c>
      <c r="I444">
        <f t="shared" si="12"/>
        <v>0</v>
      </c>
      <c r="J444">
        <f t="shared" si="13"/>
        <v>0</v>
      </c>
    </row>
    <row r="445" spans="7:10" x14ac:dyDescent="0.3">
      <c r="G445" t="s">
        <v>172</v>
      </c>
      <c r="H445" t="s">
        <v>172</v>
      </c>
      <c r="I445">
        <f t="shared" si="12"/>
        <v>0</v>
      </c>
      <c r="J445">
        <f t="shared" si="13"/>
        <v>0</v>
      </c>
    </row>
    <row r="446" spans="7:10" x14ac:dyDescent="0.3">
      <c r="G446" t="s">
        <v>56</v>
      </c>
      <c r="H446" t="s">
        <v>56</v>
      </c>
      <c r="I446">
        <f t="shared" si="12"/>
        <v>0</v>
      </c>
      <c r="J446">
        <f t="shared" si="13"/>
        <v>0</v>
      </c>
    </row>
    <row r="447" spans="7:10" x14ac:dyDescent="0.3">
      <c r="G447" t="s">
        <v>114</v>
      </c>
      <c r="H447" t="s">
        <v>114</v>
      </c>
      <c r="I447">
        <f t="shared" si="12"/>
        <v>0</v>
      </c>
      <c r="J447">
        <f t="shared" si="13"/>
        <v>0</v>
      </c>
    </row>
    <row r="448" spans="7:10" x14ac:dyDescent="0.3">
      <c r="G448" t="s">
        <v>378</v>
      </c>
      <c r="H448" t="s">
        <v>378</v>
      </c>
      <c r="I448">
        <f t="shared" si="12"/>
        <v>0</v>
      </c>
      <c r="J448">
        <f t="shared" si="13"/>
        <v>0</v>
      </c>
    </row>
    <row r="449" spans="7:10" x14ac:dyDescent="0.3">
      <c r="G449" t="s">
        <v>503</v>
      </c>
      <c r="H449" t="s">
        <v>503</v>
      </c>
      <c r="I449">
        <f t="shared" si="12"/>
        <v>0</v>
      </c>
      <c r="J449">
        <f t="shared" si="13"/>
        <v>0</v>
      </c>
    </row>
    <row r="450" spans="7:10" x14ac:dyDescent="0.3">
      <c r="G450" t="s">
        <v>42</v>
      </c>
      <c r="H450" t="s">
        <v>42</v>
      </c>
      <c r="I450">
        <f t="shared" ref="I450:I513" si="14">IF(AND(G450&lt;&gt;H450,H450&lt;&gt;""),1,0)</f>
        <v>0</v>
      </c>
      <c r="J450">
        <f t="shared" ref="J450:J513" si="15">IF(H450="",1,0)</f>
        <v>0</v>
      </c>
    </row>
    <row r="451" spans="7:10" x14ac:dyDescent="0.3">
      <c r="G451" t="s">
        <v>96</v>
      </c>
      <c r="I451">
        <f t="shared" si="14"/>
        <v>0</v>
      </c>
      <c r="J451">
        <f t="shared" si="15"/>
        <v>1</v>
      </c>
    </row>
    <row r="452" spans="7:10" x14ac:dyDescent="0.3">
      <c r="G452" t="s">
        <v>679</v>
      </c>
      <c r="H452" t="s">
        <v>679</v>
      </c>
      <c r="I452">
        <f t="shared" si="14"/>
        <v>0</v>
      </c>
      <c r="J452">
        <f t="shared" si="15"/>
        <v>0</v>
      </c>
    </row>
    <row r="453" spans="7:10" x14ac:dyDescent="0.3">
      <c r="G453" t="s">
        <v>640</v>
      </c>
      <c r="H453" t="s">
        <v>640</v>
      </c>
      <c r="I453">
        <f t="shared" si="14"/>
        <v>0</v>
      </c>
      <c r="J453">
        <f t="shared" si="15"/>
        <v>0</v>
      </c>
    </row>
    <row r="454" spans="7:10" x14ac:dyDescent="0.3">
      <c r="G454" t="s">
        <v>199</v>
      </c>
      <c r="H454" t="s">
        <v>199</v>
      </c>
      <c r="I454">
        <f t="shared" si="14"/>
        <v>0</v>
      </c>
      <c r="J454">
        <f t="shared" si="15"/>
        <v>0</v>
      </c>
    </row>
    <row r="455" spans="7:10" x14ac:dyDescent="0.3">
      <c r="G455" t="s">
        <v>116</v>
      </c>
      <c r="H455" t="s">
        <v>116</v>
      </c>
      <c r="I455">
        <f t="shared" si="14"/>
        <v>0</v>
      </c>
      <c r="J455">
        <f t="shared" si="15"/>
        <v>0</v>
      </c>
    </row>
    <row r="456" spans="7:10" x14ac:dyDescent="0.3">
      <c r="G456" t="s">
        <v>311</v>
      </c>
      <c r="H456" t="s">
        <v>311</v>
      </c>
      <c r="I456">
        <f t="shared" si="14"/>
        <v>0</v>
      </c>
      <c r="J456">
        <f t="shared" si="15"/>
        <v>0</v>
      </c>
    </row>
    <row r="457" spans="7:10" x14ac:dyDescent="0.3">
      <c r="G457" t="s">
        <v>635</v>
      </c>
      <c r="H457" t="s">
        <v>635</v>
      </c>
      <c r="I457">
        <f t="shared" si="14"/>
        <v>0</v>
      </c>
      <c r="J457">
        <f t="shared" si="15"/>
        <v>0</v>
      </c>
    </row>
    <row r="458" spans="7:10" x14ac:dyDescent="0.3">
      <c r="G458" t="s">
        <v>646</v>
      </c>
      <c r="H458" t="s">
        <v>646</v>
      </c>
      <c r="I458">
        <f t="shared" si="14"/>
        <v>0</v>
      </c>
      <c r="J458">
        <f t="shared" si="15"/>
        <v>0</v>
      </c>
    </row>
    <row r="459" spans="7:10" x14ac:dyDescent="0.3">
      <c r="G459" t="s">
        <v>108</v>
      </c>
      <c r="I459">
        <f t="shared" si="14"/>
        <v>0</v>
      </c>
      <c r="J459">
        <f t="shared" si="15"/>
        <v>1</v>
      </c>
    </row>
    <row r="460" spans="7:10" x14ac:dyDescent="0.3">
      <c r="G460" t="s">
        <v>240</v>
      </c>
      <c r="H460" t="s">
        <v>240</v>
      </c>
      <c r="I460">
        <f t="shared" si="14"/>
        <v>0</v>
      </c>
      <c r="J460">
        <f t="shared" si="15"/>
        <v>0</v>
      </c>
    </row>
    <row r="461" spans="7:10" x14ac:dyDescent="0.3">
      <c r="G461" t="s">
        <v>220</v>
      </c>
      <c r="H461" t="s">
        <v>220</v>
      </c>
      <c r="I461">
        <f t="shared" si="14"/>
        <v>0</v>
      </c>
      <c r="J461">
        <f t="shared" si="15"/>
        <v>0</v>
      </c>
    </row>
    <row r="462" spans="7:10" x14ac:dyDescent="0.3">
      <c r="G462" t="s">
        <v>624</v>
      </c>
      <c r="H462" t="s">
        <v>624</v>
      </c>
      <c r="I462">
        <f t="shared" si="14"/>
        <v>0</v>
      </c>
      <c r="J462">
        <f t="shared" si="15"/>
        <v>0</v>
      </c>
    </row>
    <row r="463" spans="7:10" x14ac:dyDescent="0.3">
      <c r="G463" t="s">
        <v>502</v>
      </c>
      <c r="H463" t="s">
        <v>502</v>
      </c>
      <c r="I463">
        <f t="shared" si="14"/>
        <v>0</v>
      </c>
      <c r="J463">
        <f t="shared" si="15"/>
        <v>0</v>
      </c>
    </row>
    <row r="464" spans="7:10" x14ac:dyDescent="0.3">
      <c r="G464" t="s">
        <v>571</v>
      </c>
      <c r="H464" t="s">
        <v>571</v>
      </c>
      <c r="I464">
        <f t="shared" si="14"/>
        <v>0</v>
      </c>
      <c r="J464">
        <f t="shared" si="15"/>
        <v>0</v>
      </c>
    </row>
    <row r="465" spans="7:10" x14ac:dyDescent="0.3">
      <c r="G465" t="s">
        <v>170</v>
      </c>
      <c r="H465" t="s">
        <v>170</v>
      </c>
      <c r="I465">
        <f t="shared" si="14"/>
        <v>0</v>
      </c>
      <c r="J465">
        <f t="shared" si="15"/>
        <v>0</v>
      </c>
    </row>
    <row r="466" spans="7:10" x14ac:dyDescent="0.3">
      <c r="G466" t="s">
        <v>670</v>
      </c>
      <c r="H466" t="s">
        <v>670</v>
      </c>
      <c r="I466">
        <f t="shared" si="14"/>
        <v>0</v>
      </c>
      <c r="J466">
        <f t="shared" si="15"/>
        <v>0</v>
      </c>
    </row>
    <row r="467" spans="7:10" x14ac:dyDescent="0.3">
      <c r="G467" t="s">
        <v>533</v>
      </c>
      <c r="H467" t="s">
        <v>533</v>
      </c>
      <c r="I467">
        <f t="shared" si="14"/>
        <v>0</v>
      </c>
      <c r="J467">
        <f t="shared" si="15"/>
        <v>0</v>
      </c>
    </row>
    <row r="468" spans="7:10" x14ac:dyDescent="0.3">
      <c r="G468" t="s">
        <v>666</v>
      </c>
      <c r="H468" t="s">
        <v>666</v>
      </c>
      <c r="I468">
        <f t="shared" si="14"/>
        <v>0</v>
      </c>
      <c r="J468">
        <f t="shared" si="15"/>
        <v>0</v>
      </c>
    </row>
    <row r="469" spans="7:10" x14ac:dyDescent="0.3">
      <c r="G469" t="s">
        <v>32</v>
      </c>
      <c r="H469" t="s">
        <v>32</v>
      </c>
      <c r="I469">
        <f t="shared" si="14"/>
        <v>0</v>
      </c>
      <c r="J469">
        <f t="shared" si="15"/>
        <v>0</v>
      </c>
    </row>
    <row r="470" spans="7:10" x14ac:dyDescent="0.3">
      <c r="G470" t="s">
        <v>347</v>
      </c>
      <c r="I470">
        <f t="shared" si="14"/>
        <v>0</v>
      </c>
      <c r="J470">
        <f t="shared" si="15"/>
        <v>1</v>
      </c>
    </row>
    <row r="471" spans="7:10" x14ac:dyDescent="0.3">
      <c r="G471" t="s">
        <v>656</v>
      </c>
      <c r="H471" t="s">
        <v>673</v>
      </c>
      <c r="I471">
        <f t="shared" si="14"/>
        <v>1</v>
      </c>
      <c r="J471">
        <f t="shared" si="15"/>
        <v>0</v>
      </c>
    </row>
    <row r="472" spans="7:10" x14ac:dyDescent="0.3">
      <c r="G472" t="s">
        <v>522</v>
      </c>
      <c r="H472" t="s">
        <v>522</v>
      </c>
      <c r="I472">
        <f t="shared" si="14"/>
        <v>0</v>
      </c>
      <c r="J472">
        <f t="shared" si="15"/>
        <v>0</v>
      </c>
    </row>
    <row r="473" spans="7:10" x14ac:dyDescent="0.3">
      <c r="G473" t="s">
        <v>644</v>
      </c>
      <c r="H473" t="s">
        <v>644</v>
      </c>
      <c r="I473">
        <f t="shared" si="14"/>
        <v>0</v>
      </c>
      <c r="J473">
        <f t="shared" si="15"/>
        <v>0</v>
      </c>
    </row>
    <row r="474" spans="7:10" x14ac:dyDescent="0.3">
      <c r="G474" t="s">
        <v>33</v>
      </c>
      <c r="H474" t="s">
        <v>33</v>
      </c>
      <c r="I474">
        <f t="shared" si="14"/>
        <v>0</v>
      </c>
      <c r="J474">
        <f t="shared" si="15"/>
        <v>0</v>
      </c>
    </row>
    <row r="475" spans="7:10" x14ac:dyDescent="0.3">
      <c r="G475" t="s">
        <v>88</v>
      </c>
      <c r="H475" t="s">
        <v>88</v>
      </c>
      <c r="I475">
        <f t="shared" si="14"/>
        <v>0</v>
      </c>
      <c r="J475">
        <f t="shared" si="15"/>
        <v>0</v>
      </c>
    </row>
    <row r="476" spans="7:10" x14ac:dyDescent="0.3">
      <c r="G476" t="s">
        <v>73</v>
      </c>
      <c r="H476" t="s">
        <v>73</v>
      </c>
      <c r="I476">
        <f t="shared" si="14"/>
        <v>0</v>
      </c>
      <c r="J476">
        <f t="shared" si="15"/>
        <v>0</v>
      </c>
    </row>
    <row r="477" spans="7:10" x14ac:dyDescent="0.3">
      <c r="G477" t="s">
        <v>138</v>
      </c>
      <c r="H477" t="s">
        <v>138</v>
      </c>
      <c r="I477">
        <f t="shared" si="14"/>
        <v>0</v>
      </c>
      <c r="J477">
        <f t="shared" si="15"/>
        <v>0</v>
      </c>
    </row>
    <row r="478" spans="7:10" x14ac:dyDescent="0.3">
      <c r="G478" t="s">
        <v>517</v>
      </c>
      <c r="H478" t="s">
        <v>518</v>
      </c>
      <c r="I478">
        <f t="shared" si="14"/>
        <v>1</v>
      </c>
      <c r="J478">
        <f t="shared" si="15"/>
        <v>0</v>
      </c>
    </row>
    <row r="479" spans="7:10" x14ac:dyDescent="0.3">
      <c r="G479" t="s">
        <v>59</v>
      </c>
      <c r="H479" t="s">
        <v>59</v>
      </c>
      <c r="I479">
        <f t="shared" si="14"/>
        <v>0</v>
      </c>
      <c r="J479">
        <f t="shared" si="15"/>
        <v>0</v>
      </c>
    </row>
    <row r="480" spans="7:10" x14ac:dyDescent="0.3">
      <c r="G480" t="s">
        <v>291</v>
      </c>
      <c r="H480" t="s">
        <v>291</v>
      </c>
      <c r="I480">
        <f t="shared" si="14"/>
        <v>0</v>
      </c>
      <c r="J480">
        <f t="shared" si="15"/>
        <v>0</v>
      </c>
    </row>
    <row r="481" spans="7:10" x14ac:dyDescent="0.3">
      <c r="G481" t="s">
        <v>366</v>
      </c>
      <c r="H481" t="s">
        <v>366</v>
      </c>
      <c r="I481">
        <f t="shared" si="14"/>
        <v>0</v>
      </c>
      <c r="J481">
        <f t="shared" si="15"/>
        <v>0</v>
      </c>
    </row>
    <row r="482" spans="7:10" x14ac:dyDescent="0.3">
      <c r="G482" t="s">
        <v>711</v>
      </c>
      <c r="H482" t="s">
        <v>711</v>
      </c>
      <c r="I482">
        <f t="shared" si="14"/>
        <v>0</v>
      </c>
      <c r="J482">
        <f t="shared" si="15"/>
        <v>0</v>
      </c>
    </row>
    <row r="483" spans="7:10" x14ac:dyDescent="0.3">
      <c r="G483" t="s">
        <v>145</v>
      </c>
      <c r="H483" t="s">
        <v>145</v>
      </c>
      <c r="I483">
        <f t="shared" si="14"/>
        <v>0</v>
      </c>
      <c r="J483">
        <f t="shared" si="15"/>
        <v>0</v>
      </c>
    </row>
    <row r="484" spans="7:10" x14ac:dyDescent="0.3">
      <c r="G484" t="s">
        <v>105</v>
      </c>
      <c r="H484" t="s">
        <v>105</v>
      </c>
      <c r="I484">
        <f t="shared" si="14"/>
        <v>0</v>
      </c>
      <c r="J484">
        <f t="shared" si="15"/>
        <v>0</v>
      </c>
    </row>
    <row r="485" spans="7:10" x14ac:dyDescent="0.3">
      <c r="G485" t="s">
        <v>671</v>
      </c>
      <c r="H485" t="s">
        <v>671</v>
      </c>
      <c r="I485">
        <f t="shared" si="14"/>
        <v>0</v>
      </c>
      <c r="J485">
        <f t="shared" si="15"/>
        <v>0</v>
      </c>
    </row>
    <row r="486" spans="7:10" x14ac:dyDescent="0.3">
      <c r="G486" t="s">
        <v>364</v>
      </c>
      <c r="H486" t="s">
        <v>364</v>
      </c>
      <c r="I486">
        <f t="shared" si="14"/>
        <v>0</v>
      </c>
      <c r="J486">
        <f t="shared" si="15"/>
        <v>0</v>
      </c>
    </row>
    <row r="487" spans="7:10" x14ac:dyDescent="0.3">
      <c r="G487" t="s">
        <v>134</v>
      </c>
      <c r="H487" t="s">
        <v>134</v>
      </c>
      <c r="I487">
        <f t="shared" si="14"/>
        <v>0</v>
      </c>
      <c r="J487">
        <f t="shared" si="15"/>
        <v>0</v>
      </c>
    </row>
    <row r="488" spans="7:10" x14ac:dyDescent="0.3">
      <c r="G488" t="s">
        <v>626</v>
      </c>
      <c r="H488" t="s">
        <v>626</v>
      </c>
      <c r="I488">
        <f t="shared" si="14"/>
        <v>0</v>
      </c>
      <c r="J488">
        <f t="shared" si="15"/>
        <v>0</v>
      </c>
    </row>
    <row r="489" spans="7:10" x14ac:dyDescent="0.3">
      <c r="G489" t="s">
        <v>49</v>
      </c>
      <c r="H489" t="s">
        <v>49</v>
      </c>
      <c r="I489">
        <f t="shared" si="14"/>
        <v>0</v>
      </c>
      <c r="J489">
        <f t="shared" si="15"/>
        <v>0</v>
      </c>
    </row>
    <row r="490" spans="7:10" x14ac:dyDescent="0.3">
      <c r="G490" t="s">
        <v>178</v>
      </c>
      <c r="H490" t="s">
        <v>415</v>
      </c>
      <c r="I490">
        <f t="shared" si="14"/>
        <v>1</v>
      </c>
      <c r="J490">
        <f t="shared" si="15"/>
        <v>0</v>
      </c>
    </row>
    <row r="491" spans="7:10" x14ac:dyDescent="0.3">
      <c r="G491" t="s">
        <v>166</v>
      </c>
      <c r="H491" t="s">
        <v>166</v>
      </c>
      <c r="I491">
        <f t="shared" si="14"/>
        <v>0</v>
      </c>
      <c r="J491">
        <f t="shared" si="15"/>
        <v>0</v>
      </c>
    </row>
    <row r="492" spans="7:10" x14ac:dyDescent="0.3">
      <c r="G492" t="s">
        <v>560</v>
      </c>
      <c r="H492" t="s">
        <v>560</v>
      </c>
      <c r="I492">
        <f t="shared" si="14"/>
        <v>0</v>
      </c>
      <c r="J492">
        <f t="shared" si="15"/>
        <v>0</v>
      </c>
    </row>
    <row r="493" spans="7:10" x14ac:dyDescent="0.3">
      <c r="G493" t="s">
        <v>261</v>
      </c>
      <c r="H493" t="s">
        <v>261</v>
      </c>
      <c r="I493">
        <f t="shared" si="14"/>
        <v>0</v>
      </c>
      <c r="J493">
        <f t="shared" si="15"/>
        <v>0</v>
      </c>
    </row>
    <row r="494" spans="7:10" x14ac:dyDescent="0.3">
      <c r="G494" t="s">
        <v>615</v>
      </c>
      <c r="H494" t="s">
        <v>615</v>
      </c>
      <c r="I494">
        <f t="shared" si="14"/>
        <v>0</v>
      </c>
      <c r="J494">
        <f t="shared" si="15"/>
        <v>0</v>
      </c>
    </row>
    <row r="495" spans="7:10" x14ac:dyDescent="0.3">
      <c r="G495" t="s">
        <v>253</v>
      </c>
      <c r="H495" t="s">
        <v>253</v>
      </c>
      <c r="I495">
        <f t="shared" si="14"/>
        <v>0</v>
      </c>
      <c r="J495">
        <f t="shared" si="15"/>
        <v>0</v>
      </c>
    </row>
    <row r="496" spans="7:10" x14ac:dyDescent="0.3">
      <c r="G496" t="s">
        <v>629</v>
      </c>
      <c r="H496" t="s">
        <v>629</v>
      </c>
      <c r="I496">
        <f t="shared" si="14"/>
        <v>0</v>
      </c>
      <c r="J496">
        <f t="shared" si="15"/>
        <v>0</v>
      </c>
    </row>
    <row r="497" spans="7:10" x14ac:dyDescent="0.3">
      <c r="G497" t="s">
        <v>589</v>
      </c>
      <c r="H497" t="s">
        <v>589</v>
      </c>
      <c r="I497">
        <f t="shared" si="14"/>
        <v>0</v>
      </c>
      <c r="J497">
        <f t="shared" si="15"/>
        <v>0</v>
      </c>
    </row>
    <row r="498" spans="7:10" x14ac:dyDescent="0.3">
      <c r="G498" t="s">
        <v>223</v>
      </c>
      <c r="H498" t="s">
        <v>223</v>
      </c>
      <c r="I498">
        <f t="shared" si="14"/>
        <v>0</v>
      </c>
      <c r="J498">
        <f t="shared" si="15"/>
        <v>0</v>
      </c>
    </row>
    <row r="499" spans="7:10" x14ac:dyDescent="0.3">
      <c r="G499" t="s">
        <v>357</v>
      </c>
      <c r="H499" t="s">
        <v>357</v>
      </c>
      <c r="I499">
        <f t="shared" si="14"/>
        <v>0</v>
      </c>
      <c r="J499">
        <f t="shared" si="15"/>
        <v>0</v>
      </c>
    </row>
    <row r="500" spans="7:10" x14ac:dyDescent="0.3">
      <c r="G500" t="s">
        <v>546</v>
      </c>
      <c r="H500" t="s">
        <v>546</v>
      </c>
      <c r="I500">
        <f t="shared" si="14"/>
        <v>0</v>
      </c>
      <c r="J500">
        <f t="shared" si="15"/>
        <v>0</v>
      </c>
    </row>
    <row r="501" spans="7:10" x14ac:dyDescent="0.3">
      <c r="G501" t="s">
        <v>312</v>
      </c>
      <c r="I501">
        <f t="shared" si="14"/>
        <v>0</v>
      </c>
      <c r="J501">
        <f t="shared" si="15"/>
        <v>1</v>
      </c>
    </row>
    <row r="502" spans="7:10" x14ac:dyDescent="0.3">
      <c r="G502" t="s">
        <v>516</v>
      </c>
      <c r="H502" t="s">
        <v>516</v>
      </c>
      <c r="I502">
        <f t="shared" si="14"/>
        <v>0</v>
      </c>
      <c r="J502">
        <f t="shared" si="15"/>
        <v>0</v>
      </c>
    </row>
    <row r="503" spans="7:10" x14ac:dyDescent="0.3">
      <c r="G503" t="s">
        <v>508</v>
      </c>
      <c r="H503" t="s">
        <v>508</v>
      </c>
      <c r="I503">
        <f t="shared" si="14"/>
        <v>0</v>
      </c>
      <c r="J503">
        <f t="shared" si="15"/>
        <v>0</v>
      </c>
    </row>
    <row r="504" spans="7:10" x14ac:dyDescent="0.3">
      <c r="G504" t="s">
        <v>558</v>
      </c>
      <c r="H504" t="s">
        <v>558</v>
      </c>
      <c r="I504">
        <f t="shared" si="14"/>
        <v>0</v>
      </c>
      <c r="J504">
        <f t="shared" si="15"/>
        <v>0</v>
      </c>
    </row>
    <row r="505" spans="7:10" x14ac:dyDescent="0.3">
      <c r="G505" t="s">
        <v>110</v>
      </c>
      <c r="H505" t="s">
        <v>110</v>
      </c>
      <c r="I505">
        <f t="shared" si="14"/>
        <v>0</v>
      </c>
      <c r="J505">
        <f t="shared" si="15"/>
        <v>0</v>
      </c>
    </row>
    <row r="506" spans="7:10" x14ac:dyDescent="0.3">
      <c r="G506" t="s">
        <v>47</v>
      </c>
      <c r="H506" t="s">
        <v>47</v>
      </c>
      <c r="I506">
        <f t="shared" si="14"/>
        <v>0</v>
      </c>
      <c r="J506">
        <f t="shared" si="15"/>
        <v>0</v>
      </c>
    </row>
    <row r="507" spans="7:10" x14ac:dyDescent="0.3">
      <c r="G507" t="s">
        <v>593</v>
      </c>
      <c r="H507" t="s">
        <v>593</v>
      </c>
      <c r="I507">
        <f t="shared" si="14"/>
        <v>0</v>
      </c>
      <c r="J507">
        <f t="shared" si="15"/>
        <v>0</v>
      </c>
    </row>
    <row r="508" spans="7:10" x14ac:dyDescent="0.3">
      <c r="G508" t="s">
        <v>276</v>
      </c>
      <c r="H508" t="s">
        <v>276</v>
      </c>
      <c r="I508">
        <f t="shared" si="14"/>
        <v>0</v>
      </c>
      <c r="J508">
        <f t="shared" si="15"/>
        <v>0</v>
      </c>
    </row>
    <row r="509" spans="7:10" x14ac:dyDescent="0.3">
      <c r="G509" t="s">
        <v>549</v>
      </c>
      <c r="I509">
        <f t="shared" si="14"/>
        <v>0</v>
      </c>
      <c r="J509">
        <f t="shared" si="15"/>
        <v>1</v>
      </c>
    </row>
    <row r="510" spans="7:10" x14ac:dyDescent="0.3">
      <c r="G510" t="s">
        <v>565</v>
      </c>
      <c r="I510">
        <f t="shared" si="14"/>
        <v>0</v>
      </c>
      <c r="J510">
        <f t="shared" si="15"/>
        <v>1</v>
      </c>
    </row>
    <row r="511" spans="7:10" x14ac:dyDescent="0.3">
      <c r="G511" t="s">
        <v>696</v>
      </c>
      <c r="I511">
        <f t="shared" si="14"/>
        <v>0</v>
      </c>
      <c r="J511">
        <f t="shared" si="15"/>
        <v>1</v>
      </c>
    </row>
    <row r="512" spans="7:10" x14ac:dyDescent="0.3">
      <c r="G512" t="s">
        <v>246</v>
      </c>
      <c r="H512" t="s">
        <v>446</v>
      </c>
      <c r="I512">
        <f t="shared" si="14"/>
        <v>1</v>
      </c>
      <c r="J512">
        <f t="shared" si="15"/>
        <v>0</v>
      </c>
    </row>
    <row r="513" spans="7:10" x14ac:dyDescent="0.3">
      <c r="G513" t="s">
        <v>104</v>
      </c>
      <c r="H513" t="s">
        <v>104</v>
      </c>
      <c r="I513">
        <f t="shared" si="14"/>
        <v>0</v>
      </c>
      <c r="J513">
        <f t="shared" si="15"/>
        <v>0</v>
      </c>
    </row>
    <row r="514" spans="7:10" x14ac:dyDescent="0.3">
      <c r="G514" t="s">
        <v>169</v>
      </c>
      <c r="H514" t="s">
        <v>414</v>
      </c>
      <c r="I514">
        <f t="shared" ref="I514:I577" si="16">IF(AND(G514&lt;&gt;H514,H514&lt;&gt;""),1,0)</f>
        <v>1</v>
      </c>
      <c r="J514">
        <f t="shared" ref="J514:J577" si="17">IF(H514="",1,0)</f>
        <v>0</v>
      </c>
    </row>
    <row r="515" spans="7:10" x14ac:dyDescent="0.3">
      <c r="G515" t="s">
        <v>85</v>
      </c>
      <c r="H515" t="s">
        <v>85</v>
      </c>
      <c r="I515">
        <f t="shared" si="16"/>
        <v>0</v>
      </c>
      <c r="J515">
        <f t="shared" si="17"/>
        <v>0</v>
      </c>
    </row>
    <row r="516" spans="7:10" x14ac:dyDescent="0.3">
      <c r="G516" t="s">
        <v>140</v>
      </c>
      <c r="H516" t="s">
        <v>140</v>
      </c>
      <c r="I516">
        <f t="shared" si="16"/>
        <v>0</v>
      </c>
      <c r="J516">
        <f t="shared" si="17"/>
        <v>0</v>
      </c>
    </row>
    <row r="517" spans="7:10" x14ac:dyDescent="0.3">
      <c r="G517" t="s">
        <v>117</v>
      </c>
      <c r="H517" t="s">
        <v>117</v>
      </c>
      <c r="I517">
        <f t="shared" si="16"/>
        <v>0</v>
      </c>
      <c r="J517">
        <f t="shared" si="17"/>
        <v>0</v>
      </c>
    </row>
    <row r="518" spans="7:10" x14ac:dyDescent="0.3">
      <c r="G518" t="s">
        <v>12</v>
      </c>
      <c r="H518" t="s">
        <v>12</v>
      </c>
      <c r="I518">
        <f t="shared" si="16"/>
        <v>0</v>
      </c>
      <c r="J518">
        <f t="shared" si="17"/>
        <v>0</v>
      </c>
    </row>
    <row r="519" spans="7:10" x14ac:dyDescent="0.3">
      <c r="G519" t="s">
        <v>204</v>
      </c>
      <c r="H519" t="s">
        <v>204</v>
      </c>
      <c r="I519">
        <f t="shared" si="16"/>
        <v>0</v>
      </c>
      <c r="J519">
        <f t="shared" si="17"/>
        <v>0</v>
      </c>
    </row>
    <row r="520" spans="7:10" x14ac:dyDescent="0.3">
      <c r="G520" t="s">
        <v>509</v>
      </c>
      <c r="H520" t="s">
        <v>509</v>
      </c>
      <c r="I520">
        <f t="shared" si="16"/>
        <v>0</v>
      </c>
      <c r="J520">
        <f t="shared" si="17"/>
        <v>0</v>
      </c>
    </row>
    <row r="521" spans="7:10" x14ac:dyDescent="0.3">
      <c r="G521" t="s">
        <v>215</v>
      </c>
      <c r="H521" t="s">
        <v>215</v>
      </c>
      <c r="I521">
        <f t="shared" si="16"/>
        <v>0</v>
      </c>
      <c r="J521">
        <f t="shared" si="17"/>
        <v>0</v>
      </c>
    </row>
    <row r="522" spans="7:10" x14ac:dyDescent="0.3">
      <c r="G522" t="s">
        <v>540</v>
      </c>
      <c r="H522" t="s">
        <v>540</v>
      </c>
      <c r="I522">
        <f t="shared" si="16"/>
        <v>0</v>
      </c>
      <c r="J522">
        <f t="shared" si="17"/>
        <v>0</v>
      </c>
    </row>
    <row r="523" spans="7:10" x14ac:dyDescent="0.3">
      <c r="G523" t="s">
        <v>193</v>
      </c>
      <c r="I523">
        <f t="shared" si="16"/>
        <v>0</v>
      </c>
      <c r="J523">
        <f t="shared" si="17"/>
        <v>1</v>
      </c>
    </row>
    <row r="524" spans="7:10" x14ac:dyDescent="0.3">
      <c r="G524" t="s">
        <v>598</v>
      </c>
      <c r="H524" t="s">
        <v>598</v>
      </c>
      <c r="I524">
        <f t="shared" si="16"/>
        <v>0</v>
      </c>
      <c r="J524">
        <f t="shared" si="17"/>
        <v>0</v>
      </c>
    </row>
    <row r="525" spans="7:10" x14ac:dyDescent="0.3">
      <c r="G525" t="s">
        <v>723</v>
      </c>
      <c r="H525" t="s">
        <v>723</v>
      </c>
      <c r="I525">
        <f t="shared" si="16"/>
        <v>0</v>
      </c>
      <c r="J525">
        <f t="shared" si="17"/>
        <v>0</v>
      </c>
    </row>
    <row r="526" spans="7:10" x14ac:dyDescent="0.3">
      <c r="G526" t="s">
        <v>4</v>
      </c>
      <c r="H526" t="s">
        <v>4</v>
      </c>
      <c r="I526">
        <f t="shared" si="16"/>
        <v>0</v>
      </c>
      <c r="J526">
        <f t="shared" si="17"/>
        <v>0</v>
      </c>
    </row>
    <row r="527" spans="7:10" x14ac:dyDescent="0.3">
      <c r="G527" t="s">
        <v>606</v>
      </c>
      <c r="H527" t="s">
        <v>606</v>
      </c>
      <c r="I527">
        <f t="shared" si="16"/>
        <v>0</v>
      </c>
      <c r="J527">
        <f t="shared" si="17"/>
        <v>0</v>
      </c>
    </row>
    <row r="528" spans="7:10" x14ac:dyDescent="0.3">
      <c r="G528" t="s">
        <v>216</v>
      </c>
      <c r="H528" t="s">
        <v>216</v>
      </c>
      <c r="I528">
        <f t="shared" si="16"/>
        <v>0</v>
      </c>
      <c r="J528">
        <f t="shared" si="17"/>
        <v>0</v>
      </c>
    </row>
    <row r="529" spans="7:10" x14ac:dyDescent="0.3">
      <c r="G529" t="s">
        <v>162</v>
      </c>
      <c r="H529" t="s">
        <v>162</v>
      </c>
      <c r="I529">
        <f t="shared" si="16"/>
        <v>0</v>
      </c>
      <c r="J529">
        <f t="shared" si="17"/>
        <v>0</v>
      </c>
    </row>
    <row r="530" spans="7:10" x14ac:dyDescent="0.3">
      <c r="G530" t="s">
        <v>374</v>
      </c>
      <c r="H530" t="s">
        <v>374</v>
      </c>
      <c r="I530">
        <f t="shared" si="16"/>
        <v>0</v>
      </c>
      <c r="J530">
        <f t="shared" si="17"/>
        <v>0</v>
      </c>
    </row>
    <row r="531" spans="7:10" x14ac:dyDescent="0.3">
      <c r="G531" t="s">
        <v>725</v>
      </c>
      <c r="H531" t="s">
        <v>725</v>
      </c>
      <c r="I531">
        <f t="shared" si="16"/>
        <v>0</v>
      </c>
      <c r="J531">
        <f t="shared" si="17"/>
        <v>0</v>
      </c>
    </row>
    <row r="532" spans="7:10" x14ac:dyDescent="0.3">
      <c r="G532" t="s">
        <v>731</v>
      </c>
      <c r="H532" t="s">
        <v>731</v>
      </c>
      <c r="I532">
        <f t="shared" si="16"/>
        <v>0</v>
      </c>
      <c r="J532">
        <f t="shared" si="17"/>
        <v>0</v>
      </c>
    </row>
    <row r="533" spans="7:10" x14ac:dyDescent="0.3">
      <c r="G533" t="s">
        <v>358</v>
      </c>
      <c r="H533" t="s">
        <v>358</v>
      </c>
      <c r="I533">
        <f t="shared" si="16"/>
        <v>0</v>
      </c>
      <c r="J533">
        <f t="shared" si="17"/>
        <v>0</v>
      </c>
    </row>
    <row r="534" spans="7:10" x14ac:dyDescent="0.3">
      <c r="G534" t="s">
        <v>75</v>
      </c>
      <c r="H534" t="s">
        <v>75</v>
      </c>
      <c r="I534">
        <f t="shared" si="16"/>
        <v>0</v>
      </c>
      <c r="J534">
        <f t="shared" si="17"/>
        <v>0</v>
      </c>
    </row>
    <row r="535" spans="7:10" x14ac:dyDescent="0.3">
      <c r="G535" t="s">
        <v>336</v>
      </c>
      <c r="H535" t="s">
        <v>336</v>
      </c>
      <c r="I535">
        <f t="shared" si="16"/>
        <v>0</v>
      </c>
      <c r="J535">
        <f t="shared" si="17"/>
        <v>0</v>
      </c>
    </row>
    <row r="536" spans="7:10" x14ac:dyDescent="0.3">
      <c r="G536" t="s">
        <v>14</v>
      </c>
      <c r="H536" t="s">
        <v>413</v>
      </c>
      <c r="I536">
        <f t="shared" si="16"/>
        <v>1</v>
      </c>
      <c r="J536">
        <f t="shared" si="17"/>
        <v>0</v>
      </c>
    </row>
    <row r="537" spans="7:10" x14ac:dyDescent="0.3">
      <c r="G537" t="s">
        <v>268</v>
      </c>
      <c r="H537" t="s">
        <v>268</v>
      </c>
      <c r="I537">
        <f t="shared" si="16"/>
        <v>0</v>
      </c>
      <c r="J537">
        <f t="shared" si="17"/>
        <v>0</v>
      </c>
    </row>
    <row r="538" spans="7:10" x14ac:dyDescent="0.3">
      <c r="G538" t="s">
        <v>72</v>
      </c>
      <c r="H538" t="s">
        <v>72</v>
      </c>
      <c r="I538">
        <f t="shared" si="16"/>
        <v>0</v>
      </c>
      <c r="J538">
        <f t="shared" si="17"/>
        <v>0</v>
      </c>
    </row>
    <row r="539" spans="7:10" x14ac:dyDescent="0.3">
      <c r="G539" t="s">
        <v>603</v>
      </c>
      <c r="I539">
        <f t="shared" si="16"/>
        <v>0</v>
      </c>
      <c r="J539">
        <f t="shared" si="17"/>
        <v>1</v>
      </c>
    </row>
    <row r="540" spans="7:10" x14ac:dyDescent="0.3">
      <c r="G540" t="s">
        <v>747</v>
      </c>
      <c r="H540" t="s">
        <v>534</v>
      </c>
      <c r="I540">
        <f t="shared" si="16"/>
        <v>1</v>
      </c>
      <c r="J540">
        <f t="shared" si="17"/>
        <v>0</v>
      </c>
    </row>
    <row r="541" spans="7:10" x14ac:dyDescent="0.3">
      <c r="G541" t="s">
        <v>573</v>
      </c>
      <c r="H541" t="s">
        <v>573</v>
      </c>
      <c r="I541">
        <f t="shared" si="16"/>
        <v>0</v>
      </c>
      <c r="J541">
        <f t="shared" si="17"/>
        <v>0</v>
      </c>
    </row>
    <row r="542" spans="7:10" x14ac:dyDescent="0.3">
      <c r="G542" t="s">
        <v>730</v>
      </c>
      <c r="H542" t="s">
        <v>730</v>
      </c>
      <c r="I542">
        <f t="shared" si="16"/>
        <v>0</v>
      </c>
      <c r="J542">
        <f t="shared" si="17"/>
        <v>0</v>
      </c>
    </row>
    <row r="543" spans="7:10" x14ac:dyDescent="0.3">
      <c r="G543" t="s">
        <v>252</v>
      </c>
      <c r="H543" t="s">
        <v>252</v>
      </c>
      <c r="I543">
        <f t="shared" si="16"/>
        <v>0</v>
      </c>
      <c r="J543">
        <f t="shared" si="17"/>
        <v>0</v>
      </c>
    </row>
    <row r="544" spans="7:10" x14ac:dyDescent="0.3">
      <c r="G544" t="s">
        <v>682</v>
      </c>
      <c r="H544" t="s">
        <v>682</v>
      </c>
      <c r="I544">
        <f t="shared" si="16"/>
        <v>0</v>
      </c>
      <c r="J544">
        <f t="shared" si="17"/>
        <v>0</v>
      </c>
    </row>
    <row r="545" spans="7:10" x14ac:dyDescent="0.3">
      <c r="G545" t="s">
        <v>376</v>
      </c>
      <c r="H545" t="s">
        <v>376</v>
      </c>
      <c r="I545">
        <f t="shared" si="16"/>
        <v>0</v>
      </c>
      <c r="J545">
        <f t="shared" si="17"/>
        <v>0</v>
      </c>
    </row>
    <row r="546" spans="7:10" x14ac:dyDescent="0.3">
      <c r="G546" t="s">
        <v>52</v>
      </c>
      <c r="H546" t="s">
        <v>52</v>
      </c>
      <c r="I546">
        <f t="shared" si="16"/>
        <v>0</v>
      </c>
      <c r="J546">
        <f t="shared" si="17"/>
        <v>0</v>
      </c>
    </row>
    <row r="547" spans="7:10" x14ac:dyDescent="0.3">
      <c r="G547" t="s">
        <v>198</v>
      </c>
      <c r="H547" t="s">
        <v>198</v>
      </c>
      <c r="I547">
        <f t="shared" si="16"/>
        <v>0</v>
      </c>
      <c r="J547">
        <f t="shared" si="17"/>
        <v>0</v>
      </c>
    </row>
    <row r="548" spans="7:10" x14ac:dyDescent="0.3">
      <c r="G548" t="s">
        <v>50</v>
      </c>
      <c r="H548" t="s">
        <v>50</v>
      </c>
      <c r="I548">
        <f t="shared" si="16"/>
        <v>0</v>
      </c>
      <c r="J548">
        <f t="shared" si="17"/>
        <v>0</v>
      </c>
    </row>
    <row r="549" spans="7:10" x14ac:dyDescent="0.3">
      <c r="G549" t="s">
        <v>257</v>
      </c>
      <c r="I549">
        <f t="shared" si="16"/>
        <v>0</v>
      </c>
      <c r="J549">
        <f t="shared" si="17"/>
        <v>1</v>
      </c>
    </row>
    <row r="550" spans="7:10" x14ac:dyDescent="0.3">
      <c r="G550" t="s">
        <v>230</v>
      </c>
      <c r="H550" t="s">
        <v>230</v>
      </c>
      <c r="I550">
        <f t="shared" si="16"/>
        <v>0</v>
      </c>
      <c r="J550">
        <f t="shared" si="17"/>
        <v>0</v>
      </c>
    </row>
    <row r="551" spans="7:10" x14ac:dyDescent="0.3">
      <c r="G551" t="s">
        <v>659</v>
      </c>
      <c r="H551" t="s">
        <v>659</v>
      </c>
      <c r="I551">
        <f t="shared" si="16"/>
        <v>0</v>
      </c>
      <c r="J551">
        <f t="shared" si="17"/>
        <v>0</v>
      </c>
    </row>
    <row r="552" spans="7:10" x14ac:dyDescent="0.3">
      <c r="G552" t="s">
        <v>143</v>
      </c>
      <c r="I552">
        <f t="shared" si="16"/>
        <v>0</v>
      </c>
      <c r="J552">
        <f t="shared" si="17"/>
        <v>1</v>
      </c>
    </row>
    <row r="553" spans="7:10" x14ac:dyDescent="0.3">
      <c r="G553" t="s">
        <v>132</v>
      </c>
      <c r="H553" t="s">
        <v>132</v>
      </c>
      <c r="I553">
        <f t="shared" si="16"/>
        <v>0</v>
      </c>
      <c r="J553">
        <f t="shared" si="17"/>
        <v>0</v>
      </c>
    </row>
    <row r="554" spans="7:10" x14ac:dyDescent="0.3">
      <c r="G554" t="s">
        <v>519</v>
      </c>
      <c r="H554" t="s">
        <v>519</v>
      </c>
      <c r="I554">
        <f t="shared" si="16"/>
        <v>0</v>
      </c>
      <c r="J554">
        <f t="shared" si="17"/>
        <v>0</v>
      </c>
    </row>
    <row r="555" spans="7:10" x14ac:dyDescent="0.3">
      <c r="G555" t="s">
        <v>112</v>
      </c>
      <c r="H555" t="s">
        <v>112</v>
      </c>
      <c r="I555">
        <f t="shared" si="16"/>
        <v>0</v>
      </c>
      <c r="J555">
        <f t="shared" si="17"/>
        <v>0</v>
      </c>
    </row>
    <row r="556" spans="7:10" x14ac:dyDescent="0.3">
      <c r="G556" t="s">
        <v>381</v>
      </c>
      <c r="H556" t="s">
        <v>381</v>
      </c>
      <c r="I556">
        <f t="shared" si="16"/>
        <v>0</v>
      </c>
      <c r="J556">
        <f t="shared" si="17"/>
        <v>0</v>
      </c>
    </row>
    <row r="557" spans="7:10" x14ac:dyDescent="0.3">
      <c r="G557" t="s">
        <v>618</v>
      </c>
      <c r="H557" t="s">
        <v>510</v>
      </c>
      <c r="I557">
        <f t="shared" si="16"/>
        <v>1</v>
      </c>
      <c r="J557">
        <f t="shared" si="17"/>
        <v>0</v>
      </c>
    </row>
    <row r="558" spans="7:10" x14ac:dyDescent="0.3">
      <c r="G558" t="s">
        <v>437</v>
      </c>
      <c r="H558" t="s">
        <v>437</v>
      </c>
      <c r="I558">
        <f t="shared" si="16"/>
        <v>0</v>
      </c>
      <c r="J558">
        <f t="shared" si="17"/>
        <v>0</v>
      </c>
    </row>
    <row r="559" spans="7:10" x14ac:dyDescent="0.3">
      <c r="G559" t="s">
        <v>58</v>
      </c>
      <c r="H559" t="s">
        <v>399</v>
      </c>
      <c r="I559">
        <f t="shared" si="16"/>
        <v>1</v>
      </c>
      <c r="J559">
        <f t="shared" si="17"/>
        <v>0</v>
      </c>
    </row>
    <row r="560" spans="7:10" x14ac:dyDescent="0.3">
      <c r="G560" t="s">
        <v>536</v>
      </c>
      <c r="H560" t="s">
        <v>536</v>
      </c>
      <c r="I560">
        <f t="shared" si="16"/>
        <v>0</v>
      </c>
      <c r="J560">
        <f t="shared" si="17"/>
        <v>0</v>
      </c>
    </row>
    <row r="561" spans="7:10" x14ac:dyDescent="0.3">
      <c r="G561" t="s">
        <v>380</v>
      </c>
      <c r="H561" t="s">
        <v>380</v>
      </c>
      <c r="I561">
        <f t="shared" si="16"/>
        <v>0</v>
      </c>
      <c r="J561">
        <f t="shared" si="17"/>
        <v>0</v>
      </c>
    </row>
    <row r="562" spans="7:10" x14ac:dyDescent="0.3">
      <c r="G562" t="s">
        <v>309</v>
      </c>
      <c r="H562" t="s">
        <v>309</v>
      </c>
      <c r="I562">
        <f t="shared" si="16"/>
        <v>0</v>
      </c>
      <c r="J562">
        <f t="shared" si="17"/>
        <v>0</v>
      </c>
    </row>
    <row r="563" spans="7:10" x14ac:dyDescent="0.3">
      <c r="G563" t="s">
        <v>221</v>
      </c>
      <c r="H563" t="s">
        <v>436</v>
      </c>
      <c r="I563">
        <f t="shared" si="16"/>
        <v>1</v>
      </c>
      <c r="J563">
        <f t="shared" si="17"/>
        <v>0</v>
      </c>
    </row>
    <row r="564" spans="7:10" x14ac:dyDescent="0.3">
      <c r="G564" t="s">
        <v>700</v>
      </c>
      <c r="H564" t="s">
        <v>700</v>
      </c>
      <c r="I564">
        <f t="shared" si="16"/>
        <v>0</v>
      </c>
      <c r="J564">
        <f t="shared" si="17"/>
        <v>0</v>
      </c>
    </row>
    <row r="565" spans="7:10" x14ac:dyDescent="0.3">
      <c r="G565" t="s">
        <v>587</v>
      </c>
      <c r="I565">
        <f t="shared" si="16"/>
        <v>0</v>
      </c>
      <c r="J565">
        <f t="shared" si="17"/>
        <v>1</v>
      </c>
    </row>
    <row r="566" spans="7:10" x14ac:dyDescent="0.3">
      <c r="G566" t="s">
        <v>313</v>
      </c>
      <c r="H566" t="s">
        <v>313</v>
      </c>
      <c r="I566">
        <f t="shared" si="16"/>
        <v>0</v>
      </c>
      <c r="J566">
        <f t="shared" si="17"/>
        <v>0</v>
      </c>
    </row>
    <row r="567" spans="7:10" x14ac:dyDescent="0.3">
      <c r="G567" t="s">
        <v>265</v>
      </c>
      <c r="H567" t="s">
        <v>265</v>
      </c>
      <c r="I567">
        <f t="shared" si="16"/>
        <v>0</v>
      </c>
      <c r="J567">
        <f t="shared" si="17"/>
        <v>0</v>
      </c>
    </row>
    <row r="568" spans="7:10" x14ac:dyDescent="0.3">
      <c r="G568" t="s">
        <v>662</v>
      </c>
      <c r="H568" t="s">
        <v>662</v>
      </c>
      <c r="I568">
        <f t="shared" si="16"/>
        <v>0</v>
      </c>
      <c r="J568">
        <f t="shared" si="17"/>
        <v>0</v>
      </c>
    </row>
    <row r="569" spans="7:10" x14ac:dyDescent="0.3">
      <c r="G569" t="s">
        <v>63</v>
      </c>
      <c r="H569" t="s">
        <v>63</v>
      </c>
      <c r="I569">
        <f t="shared" si="16"/>
        <v>0</v>
      </c>
      <c r="J569">
        <f t="shared" si="17"/>
        <v>0</v>
      </c>
    </row>
    <row r="570" spans="7:10" x14ac:dyDescent="0.3">
      <c r="G570" t="s">
        <v>210</v>
      </c>
      <c r="H570" t="s">
        <v>210</v>
      </c>
      <c r="I570">
        <f t="shared" si="16"/>
        <v>0</v>
      </c>
      <c r="J570">
        <f t="shared" si="17"/>
        <v>0</v>
      </c>
    </row>
    <row r="571" spans="7:10" x14ac:dyDescent="0.3">
      <c r="G571" t="s">
        <v>266</v>
      </c>
      <c r="H571" t="s">
        <v>266</v>
      </c>
      <c r="I571">
        <f t="shared" si="16"/>
        <v>0</v>
      </c>
      <c r="J571">
        <f t="shared" si="17"/>
        <v>0</v>
      </c>
    </row>
    <row r="572" spans="7:10" x14ac:dyDescent="0.3">
      <c r="G572" t="s">
        <v>582</v>
      </c>
      <c r="I572">
        <f t="shared" si="16"/>
        <v>0</v>
      </c>
      <c r="J572">
        <f t="shared" si="17"/>
        <v>1</v>
      </c>
    </row>
    <row r="573" spans="7:10" x14ac:dyDescent="0.3">
      <c r="G573" t="s">
        <v>36</v>
      </c>
      <c r="H573" t="s">
        <v>36</v>
      </c>
      <c r="I573">
        <f t="shared" si="16"/>
        <v>0</v>
      </c>
      <c r="J573">
        <f t="shared" si="17"/>
        <v>0</v>
      </c>
    </row>
    <row r="574" spans="7:10" x14ac:dyDescent="0.3">
      <c r="G574" t="s">
        <v>372</v>
      </c>
      <c r="H574" t="s">
        <v>372</v>
      </c>
      <c r="I574">
        <f t="shared" si="16"/>
        <v>0</v>
      </c>
      <c r="J574">
        <f t="shared" si="17"/>
        <v>0</v>
      </c>
    </row>
    <row r="575" spans="7:10" x14ac:dyDescent="0.3">
      <c r="G575" t="s">
        <v>702</v>
      </c>
      <c r="H575" t="s">
        <v>702</v>
      </c>
      <c r="I575">
        <f t="shared" si="16"/>
        <v>0</v>
      </c>
      <c r="J575">
        <f t="shared" si="17"/>
        <v>0</v>
      </c>
    </row>
    <row r="576" spans="7:10" x14ac:dyDescent="0.3">
      <c r="G576" t="s">
        <v>442</v>
      </c>
      <c r="H576" t="s">
        <v>442</v>
      </c>
      <c r="I576">
        <f t="shared" si="16"/>
        <v>0</v>
      </c>
      <c r="J576">
        <f t="shared" si="17"/>
        <v>0</v>
      </c>
    </row>
    <row r="577" spans="7:10" x14ac:dyDescent="0.3">
      <c r="G577" t="s">
        <v>316</v>
      </c>
      <c r="H577" t="s">
        <v>316</v>
      </c>
      <c r="I577">
        <f t="shared" si="16"/>
        <v>0</v>
      </c>
      <c r="J577">
        <f t="shared" si="17"/>
        <v>0</v>
      </c>
    </row>
    <row r="578" spans="7:10" x14ac:dyDescent="0.3">
      <c r="G578" t="s">
        <v>213</v>
      </c>
      <c r="H578" t="s">
        <v>213</v>
      </c>
      <c r="I578">
        <f t="shared" ref="I578:I597" si="18">IF(AND(G578&lt;&gt;H578,H578&lt;&gt;""),1,0)</f>
        <v>0</v>
      </c>
      <c r="J578">
        <f t="shared" ref="J578:J597" si="19">IF(H578="",1,0)</f>
        <v>0</v>
      </c>
    </row>
    <row r="579" spans="7:10" x14ac:dyDescent="0.3">
      <c r="G579" t="s">
        <v>139</v>
      </c>
      <c r="H579" t="s">
        <v>139</v>
      </c>
      <c r="I579">
        <f t="shared" si="18"/>
        <v>0</v>
      </c>
      <c r="J579">
        <f t="shared" si="19"/>
        <v>0</v>
      </c>
    </row>
    <row r="580" spans="7:10" x14ac:dyDescent="0.3">
      <c r="I580">
        <f t="shared" si="18"/>
        <v>0</v>
      </c>
      <c r="J580">
        <f t="shared" si="19"/>
        <v>1</v>
      </c>
    </row>
    <row r="581" spans="7:10" x14ac:dyDescent="0.3">
      <c r="I581">
        <f t="shared" si="18"/>
        <v>0</v>
      </c>
      <c r="J581">
        <f t="shared" si="19"/>
        <v>1</v>
      </c>
    </row>
    <row r="582" spans="7:10" x14ac:dyDescent="0.3">
      <c r="I582">
        <f t="shared" si="18"/>
        <v>0</v>
      </c>
      <c r="J582">
        <f t="shared" si="19"/>
        <v>1</v>
      </c>
    </row>
    <row r="583" spans="7:10" x14ac:dyDescent="0.3">
      <c r="I583">
        <f t="shared" si="18"/>
        <v>0</v>
      </c>
      <c r="J583">
        <f t="shared" si="19"/>
        <v>1</v>
      </c>
    </row>
    <row r="584" spans="7:10" x14ac:dyDescent="0.3">
      <c r="I584">
        <f t="shared" si="18"/>
        <v>0</v>
      </c>
      <c r="J584">
        <f t="shared" si="19"/>
        <v>1</v>
      </c>
    </row>
    <row r="585" spans="7:10" x14ac:dyDescent="0.3">
      <c r="I585">
        <f t="shared" si="18"/>
        <v>0</v>
      </c>
      <c r="J585">
        <f t="shared" si="19"/>
        <v>1</v>
      </c>
    </row>
    <row r="586" spans="7:10" x14ac:dyDescent="0.3">
      <c r="I586">
        <f t="shared" si="18"/>
        <v>0</v>
      </c>
      <c r="J586">
        <f t="shared" si="19"/>
        <v>1</v>
      </c>
    </row>
    <row r="587" spans="7:10" x14ac:dyDescent="0.3">
      <c r="I587">
        <f t="shared" si="18"/>
        <v>0</v>
      </c>
      <c r="J587">
        <f t="shared" si="19"/>
        <v>1</v>
      </c>
    </row>
    <row r="588" spans="7:10" x14ac:dyDescent="0.3">
      <c r="I588">
        <f t="shared" si="18"/>
        <v>0</v>
      </c>
      <c r="J588">
        <f t="shared" si="19"/>
        <v>1</v>
      </c>
    </row>
    <row r="589" spans="7:10" x14ac:dyDescent="0.3">
      <c r="I589">
        <f t="shared" si="18"/>
        <v>0</v>
      </c>
      <c r="J589">
        <f t="shared" si="19"/>
        <v>1</v>
      </c>
    </row>
    <row r="590" spans="7:10" x14ac:dyDescent="0.3">
      <c r="I590">
        <f t="shared" si="18"/>
        <v>0</v>
      </c>
      <c r="J590">
        <f t="shared" si="19"/>
        <v>1</v>
      </c>
    </row>
    <row r="591" spans="7:10" x14ac:dyDescent="0.3">
      <c r="I591">
        <f t="shared" si="18"/>
        <v>0</v>
      </c>
      <c r="J591">
        <f t="shared" si="19"/>
        <v>1</v>
      </c>
    </row>
    <row r="592" spans="7:10" x14ac:dyDescent="0.3">
      <c r="I592">
        <f t="shared" si="18"/>
        <v>0</v>
      </c>
      <c r="J592">
        <f t="shared" si="19"/>
        <v>1</v>
      </c>
    </row>
    <row r="593" spans="9:10" x14ac:dyDescent="0.3">
      <c r="I593">
        <f t="shared" si="18"/>
        <v>0</v>
      </c>
      <c r="J593">
        <f t="shared" si="19"/>
        <v>1</v>
      </c>
    </row>
    <row r="594" spans="9:10" x14ac:dyDescent="0.3">
      <c r="I594">
        <f t="shared" si="18"/>
        <v>0</v>
      </c>
      <c r="J594">
        <f t="shared" si="19"/>
        <v>1</v>
      </c>
    </row>
    <row r="595" spans="9:10" x14ac:dyDescent="0.3">
      <c r="I595">
        <f t="shared" si="18"/>
        <v>0</v>
      </c>
      <c r="J595">
        <f t="shared" si="19"/>
        <v>1</v>
      </c>
    </row>
    <row r="596" spans="9:10" x14ac:dyDescent="0.3">
      <c r="I596">
        <f t="shared" si="18"/>
        <v>0</v>
      </c>
      <c r="J596">
        <f t="shared" si="19"/>
        <v>1</v>
      </c>
    </row>
    <row r="597" spans="9:10" x14ac:dyDescent="0.3">
      <c r="I597">
        <f t="shared" si="18"/>
        <v>0</v>
      </c>
      <c r="J597">
        <f t="shared" si="19"/>
        <v>1</v>
      </c>
    </row>
    <row r="598" spans="9:10" x14ac:dyDescent="0.3">
      <c r="I598">
        <f t="shared" ref="I598:I600" si="20">IF(AND(G598&lt;&gt;H598,H598&lt;&gt;""),1,0)</f>
        <v>0</v>
      </c>
      <c r="J598">
        <f t="shared" ref="J598:J600" si="21">IF(H598="",1,0)</f>
        <v>1</v>
      </c>
    </row>
    <row r="599" spans="9:10" x14ac:dyDescent="0.3">
      <c r="I599">
        <f t="shared" si="20"/>
        <v>0</v>
      </c>
      <c r="J599">
        <f t="shared" si="21"/>
        <v>1</v>
      </c>
    </row>
    <row r="600" spans="9:10" x14ac:dyDescent="0.3">
      <c r="I600">
        <f t="shared" si="20"/>
        <v>0</v>
      </c>
      <c r="J600">
        <f t="shared" si="21"/>
        <v>1</v>
      </c>
    </row>
    <row r="601" spans="9:10" x14ac:dyDescent="0.3">
      <c r="I601">
        <f t="shared" ref="I601:I611" si="22">IF(AND(G601&lt;&gt;H601,H601&lt;&gt;""),1,0)</f>
        <v>0</v>
      </c>
      <c r="J601">
        <f t="shared" ref="J601:J611" si="23">IF(H601="",1,0)</f>
        <v>1</v>
      </c>
    </row>
    <row r="602" spans="9:10" x14ac:dyDescent="0.3">
      <c r="I602">
        <f t="shared" si="22"/>
        <v>0</v>
      </c>
      <c r="J602">
        <f t="shared" si="23"/>
        <v>1</v>
      </c>
    </row>
    <row r="603" spans="9:10" x14ac:dyDescent="0.3">
      <c r="I603">
        <f t="shared" si="22"/>
        <v>0</v>
      </c>
      <c r="J603">
        <f t="shared" si="23"/>
        <v>1</v>
      </c>
    </row>
    <row r="604" spans="9:10" x14ac:dyDescent="0.3">
      <c r="I604">
        <f t="shared" si="22"/>
        <v>0</v>
      </c>
      <c r="J604">
        <f t="shared" si="23"/>
        <v>1</v>
      </c>
    </row>
    <row r="605" spans="9:10" x14ac:dyDescent="0.3">
      <c r="I605">
        <f t="shared" si="22"/>
        <v>0</v>
      </c>
      <c r="J605">
        <f t="shared" si="23"/>
        <v>1</v>
      </c>
    </row>
    <row r="606" spans="9:10" x14ac:dyDescent="0.3">
      <c r="I606">
        <f t="shared" si="22"/>
        <v>0</v>
      </c>
      <c r="J606">
        <f t="shared" si="23"/>
        <v>1</v>
      </c>
    </row>
    <row r="607" spans="9:10" x14ac:dyDescent="0.3">
      <c r="I607">
        <f t="shared" si="22"/>
        <v>0</v>
      </c>
      <c r="J607">
        <f t="shared" si="23"/>
        <v>1</v>
      </c>
    </row>
    <row r="608" spans="9:10" x14ac:dyDescent="0.3">
      <c r="I608">
        <f t="shared" si="22"/>
        <v>0</v>
      </c>
      <c r="J608">
        <f t="shared" si="23"/>
        <v>1</v>
      </c>
    </row>
    <row r="609" spans="9:10" x14ac:dyDescent="0.3">
      <c r="I609">
        <f t="shared" si="22"/>
        <v>0</v>
      </c>
      <c r="J609">
        <f t="shared" si="23"/>
        <v>1</v>
      </c>
    </row>
    <row r="610" spans="9:10" x14ac:dyDescent="0.3">
      <c r="I610">
        <f t="shared" si="22"/>
        <v>0</v>
      </c>
      <c r="J610">
        <f t="shared" si="23"/>
        <v>1</v>
      </c>
    </row>
    <row r="611" spans="9:10" x14ac:dyDescent="0.3">
      <c r="I611">
        <f t="shared" si="22"/>
        <v>0</v>
      </c>
      <c r="J611">
        <f t="shared" si="23"/>
        <v>1</v>
      </c>
    </row>
    <row r="612" spans="9:10" x14ac:dyDescent="0.3">
      <c r="I612">
        <f t="shared" ref="I612:I675" si="24">IF(AND(G612&lt;&gt;H612,H612&lt;&gt;""),1,0)</f>
        <v>0</v>
      </c>
      <c r="J612">
        <f t="shared" ref="J612:J675" si="25">IF(H612="",1,0)</f>
        <v>1</v>
      </c>
    </row>
    <row r="613" spans="9:10" x14ac:dyDescent="0.3">
      <c r="I613">
        <f t="shared" si="24"/>
        <v>0</v>
      </c>
      <c r="J613">
        <f t="shared" si="25"/>
        <v>1</v>
      </c>
    </row>
    <row r="614" spans="9:10" x14ac:dyDescent="0.3">
      <c r="I614">
        <f t="shared" si="24"/>
        <v>0</v>
      </c>
      <c r="J614">
        <f t="shared" si="25"/>
        <v>1</v>
      </c>
    </row>
    <row r="615" spans="9:10" x14ac:dyDescent="0.3">
      <c r="I615">
        <f t="shared" si="24"/>
        <v>0</v>
      </c>
      <c r="J615">
        <f t="shared" si="25"/>
        <v>1</v>
      </c>
    </row>
    <row r="616" spans="9:10" x14ac:dyDescent="0.3">
      <c r="I616">
        <f t="shared" si="24"/>
        <v>0</v>
      </c>
      <c r="J616">
        <f t="shared" si="25"/>
        <v>1</v>
      </c>
    </row>
    <row r="617" spans="9:10" x14ac:dyDescent="0.3">
      <c r="I617">
        <f t="shared" si="24"/>
        <v>0</v>
      </c>
      <c r="J617">
        <f t="shared" si="25"/>
        <v>1</v>
      </c>
    </row>
    <row r="618" spans="9:10" x14ac:dyDescent="0.3">
      <c r="I618">
        <f t="shared" si="24"/>
        <v>0</v>
      </c>
      <c r="J618">
        <f t="shared" si="25"/>
        <v>1</v>
      </c>
    </row>
    <row r="619" spans="9:10" x14ac:dyDescent="0.3">
      <c r="I619">
        <f t="shared" si="24"/>
        <v>0</v>
      </c>
      <c r="J619">
        <f t="shared" si="25"/>
        <v>1</v>
      </c>
    </row>
    <row r="620" spans="9:10" x14ac:dyDescent="0.3">
      <c r="I620">
        <f t="shared" si="24"/>
        <v>0</v>
      </c>
      <c r="J620">
        <f t="shared" si="25"/>
        <v>1</v>
      </c>
    </row>
    <row r="621" spans="9:10" x14ac:dyDescent="0.3">
      <c r="I621">
        <f t="shared" si="24"/>
        <v>0</v>
      </c>
      <c r="J621">
        <f t="shared" si="25"/>
        <v>1</v>
      </c>
    </row>
    <row r="622" spans="9:10" x14ac:dyDescent="0.3">
      <c r="I622">
        <f t="shared" si="24"/>
        <v>0</v>
      </c>
      <c r="J622">
        <f t="shared" si="25"/>
        <v>1</v>
      </c>
    </row>
    <row r="623" spans="9:10" x14ac:dyDescent="0.3">
      <c r="I623">
        <f t="shared" si="24"/>
        <v>0</v>
      </c>
      <c r="J623">
        <f t="shared" si="25"/>
        <v>1</v>
      </c>
    </row>
    <row r="624" spans="9:10" x14ac:dyDescent="0.3">
      <c r="I624">
        <f t="shared" si="24"/>
        <v>0</v>
      </c>
      <c r="J624">
        <f t="shared" si="25"/>
        <v>1</v>
      </c>
    </row>
    <row r="625" spans="9:10" x14ac:dyDescent="0.3">
      <c r="I625">
        <f t="shared" si="24"/>
        <v>0</v>
      </c>
      <c r="J625">
        <f t="shared" si="25"/>
        <v>1</v>
      </c>
    </row>
    <row r="626" spans="9:10" x14ac:dyDescent="0.3">
      <c r="I626">
        <f t="shared" si="24"/>
        <v>0</v>
      </c>
      <c r="J626">
        <f t="shared" si="25"/>
        <v>1</v>
      </c>
    </row>
    <row r="627" spans="9:10" x14ac:dyDescent="0.3">
      <c r="I627">
        <f t="shared" si="24"/>
        <v>0</v>
      </c>
      <c r="J627">
        <f t="shared" si="25"/>
        <v>1</v>
      </c>
    </row>
    <row r="628" spans="9:10" x14ac:dyDescent="0.3">
      <c r="I628">
        <f t="shared" si="24"/>
        <v>0</v>
      </c>
      <c r="J628">
        <f t="shared" si="25"/>
        <v>1</v>
      </c>
    </row>
    <row r="629" spans="9:10" x14ac:dyDescent="0.3">
      <c r="I629">
        <f t="shared" si="24"/>
        <v>0</v>
      </c>
      <c r="J629">
        <f t="shared" si="25"/>
        <v>1</v>
      </c>
    </row>
    <row r="630" spans="9:10" x14ac:dyDescent="0.3">
      <c r="I630">
        <f t="shared" si="24"/>
        <v>0</v>
      </c>
      <c r="J630">
        <f t="shared" si="25"/>
        <v>1</v>
      </c>
    </row>
    <row r="631" spans="9:10" x14ac:dyDescent="0.3">
      <c r="I631">
        <f t="shared" si="24"/>
        <v>0</v>
      </c>
      <c r="J631">
        <f t="shared" si="25"/>
        <v>1</v>
      </c>
    </row>
    <row r="632" spans="9:10" x14ac:dyDescent="0.3">
      <c r="I632">
        <f t="shared" si="24"/>
        <v>0</v>
      </c>
      <c r="J632">
        <f t="shared" si="25"/>
        <v>1</v>
      </c>
    </row>
    <row r="633" spans="9:10" x14ac:dyDescent="0.3">
      <c r="I633">
        <f t="shared" si="24"/>
        <v>0</v>
      </c>
      <c r="J633">
        <f t="shared" si="25"/>
        <v>1</v>
      </c>
    </row>
    <row r="634" spans="9:10" x14ac:dyDescent="0.3">
      <c r="I634">
        <f t="shared" si="24"/>
        <v>0</v>
      </c>
      <c r="J634">
        <f t="shared" si="25"/>
        <v>1</v>
      </c>
    </row>
    <row r="635" spans="9:10" x14ac:dyDescent="0.3">
      <c r="I635">
        <f t="shared" si="24"/>
        <v>0</v>
      </c>
      <c r="J635">
        <f t="shared" si="25"/>
        <v>1</v>
      </c>
    </row>
    <row r="636" spans="9:10" x14ac:dyDescent="0.3">
      <c r="I636">
        <f t="shared" si="24"/>
        <v>0</v>
      </c>
      <c r="J636">
        <f t="shared" si="25"/>
        <v>1</v>
      </c>
    </row>
    <row r="637" spans="9:10" x14ac:dyDescent="0.3">
      <c r="I637">
        <f t="shared" si="24"/>
        <v>0</v>
      </c>
      <c r="J637">
        <f t="shared" si="25"/>
        <v>1</v>
      </c>
    </row>
    <row r="638" spans="9:10" x14ac:dyDescent="0.3">
      <c r="I638">
        <f t="shared" si="24"/>
        <v>0</v>
      </c>
      <c r="J638">
        <f t="shared" si="25"/>
        <v>1</v>
      </c>
    </row>
    <row r="639" spans="9:10" x14ac:dyDescent="0.3">
      <c r="I639">
        <f t="shared" si="24"/>
        <v>0</v>
      </c>
      <c r="J639">
        <f t="shared" si="25"/>
        <v>1</v>
      </c>
    </row>
    <row r="640" spans="9:10" x14ac:dyDescent="0.3">
      <c r="I640">
        <f t="shared" si="24"/>
        <v>0</v>
      </c>
      <c r="J640">
        <f t="shared" si="25"/>
        <v>1</v>
      </c>
    </row>
    <row r="641" spans="9:10" x14ac:dyDescent="0.3">
      <c r="I641">
        <f t="shared" si="24"/>
        <v>0</v>
      </c>
      <c r="J641">
        <f t="shared" si="25"/>
        <v>1</v>
      </c>
    </row>
    <row r="642" spans="9:10" x14ac:dyDescent="0.3">
      <c r="I642">
        <f t="shared" si="24"/>
        <v>0</v>
      </c>
      <c r="J642">
        <f t="shared" si="25"/>
        <v>1</v>
      </c>
    </row>
    <row r="643" spans="9:10" x14ac:dyDescent="0.3">
      <c r="I643">
        <f t="shared" si="24"/>
        <v>0</v>
      </c>
      <c r="J643">
        <f t="shared" si="25"/>
        <v>1</v>
      </c>
    </row>
    <row r="644" spans="9:10" x14ac:dyDescent="0.3">
      <c r="I644">
        <f t="shared" si="24"/>
        <v>0</v>
      </c>
      <c r="J644">
        <f t="shared" si="25"/>
        <v>1</v>
      </c>
    </row>
    <row r="645" spans="9:10" x14ac:dyDescent="0.3">
      <c r="I645">
        <f t="shared" si="24"/>
        <v>0</v>
      </c>
      <c r="J645">
        <f t="shared" si="25"/>
        <v>1</v>
      </c>
    </row>
    <row r="646" spans="9:10" x14ac:dyDescent="0.3">
      <c r="I646">
        <f t="shared" si="24"/>
        <v>0</v>
      </c>
      <c r="J646">
        <f t="shared" si="25"/>
        <v>1</v>
      </c>
    </row>
    <row r="647" spans="9:10" x14ac:dyDescent="0.3">
      <c r="I647">
        <f t="shared" si="24"/>
        <v>0</v>
      </c>
      <c r="J647">
        <f t="shared" si="25"/>
        <v>1</v>
      </c>
    </row>
    <row r="648" spans="9:10" x14ac:dyDescent="0.3">
      <c r="I648">
        <f t="shared" si="24"/>
        <v>0</v>
      </c>
      <c r="J648">
        <f t="shared" si="25"/>
        <v>1</v>
      </c>
    </row>
    <row r="649" spans="9:10" x14ac:dyDescent="0.3">
      <c r="I649">
        <f t="shared" si="24"/>
        <v>0</v>
      </c>
      <c r="J649">
        <f t="shared" si="25"/>
        <v>1</v>
      </c>
    </row>
    <row r="650" spans="9:10" x14ac:dyDescent="0.3">
      <c r="I650">
        <f t="shared" si="24"/>
        <v>0</v>
      </c>
      <c r="J650">
        <f t="shared" si="25"/>
        <v>1</v>
      </c>
    </row>
    <row r="651" spans="9:10" x14ac:dyDescent="0.3">
      <c r="I651">
        <f t="shared" si="24"/>
        <v>0</v>
      </c>
      <c r="J651">
        <f t="shared" si="25"/>
        <v>1</v>
      </c>
    </row>
    <row r="652" spans="9:10" x14ac:dyDescent="0.3">
      <c r="I652">
        <f t="shared" si="24"/>
        <v>0</v>
      </c>
      <c r="J652">
        <f t="shared" si="25"/>
        <v>1</v>
      </c>
    </row>
    <row r="653" spans="9:10" x14ac:dyDescent="0.3">
      <c r="I653">
        <f t="shared" si="24"/>
        <v>0</v>
      </c>
      <c r="J653">
        <f t="shared" si="25"/>
        <v>1</v>
      </c>
    </row>
    <row r="654" spans="9:10" x14ac:dyDescent="0.3">
      <c r="I654">
        <f t="shared" si="24"/>
        <v>0</v>
      </c>
      <c r="J654">
        <f t="shared" si="25"/>
        <v>1</v>
      </c>
    </row>
    <row r="655" spans="9:10" x14ac:dyDescent="0.3">
      <c r="I655">
        <f t="shared" si="24"/>
        <v>0</v>
      </c>
      <c r="J655">
        <f t="shared" si="25"/>
        <v>1</v>
      </c>
    </row>
    <row r="656" spans="9:10" x14ac:dyDescent="0.3">
      <c r="I656">
        <f t="shared" si="24"/>
        <v>0</v>
      </c>
      <c r="J656">
        <f t="shared" si="25"/>
        <v>1</v>
      </c>
    </row>
    <row r="657" spans="9:10" x14ac:dyDescent="0.3">
      <c r="I657">
        <f t="shared" si="24"/>
        <v>0</v>
      </c>
      <c r="J657">
        <f t="shared" si="25"/>
        <v>1</v>
      </c>
    </row>
    <row r="658" spans="9:10" x14ac:dyDescent="0.3">
      <c r="I658">
        <f t="shared" si="24"/>
        <v>0</v>
      </c>
      <c r="J658">
        <f t="shared" si="25"/>
        <v>1</v>
      </c>
    </row>
    <row r="659" spans="9:10" x14ac:dyDescent="0.3">
      <c r="I659">
        <f t="shared" si="24"/>
        <v>0</v>
      </c>
      <c r="J659">
        <f t="shared" si="25"/>
        <v>1</v>
      </c>
    </row>
    <row r="660" spans="9:10" x14ac:dyDescent="0.3">
      <c r="I660">
        <f t="shared" si="24"/>
        <v>0</v>
      </c>
      <c r="J660">
        <f t="shared" si="25"/>
        <v>1</v>
      </c>
    </row>
    <row r="661" spans="9:10" x14ac:dyDescent="0.3">
      <c r="I661">
        <f t="shared" si="24"/>
        <v>0</v>
      </c>
      <c r="J661">
        <f t="shared" si="25"/>
        <v>1</v>
      </c>
    </row>
    <row r="662" spans="9:10" x14ac:dyDescent="0.3">
      <c r="I662">
        <f t="shared" si="24"/>
        <v>0</v>
      </c>
      <c r="J662">
        <f t="shared" si="25"/>
        <v>1</v>
      </c>
    </row>
    <row r="663" spans="9:10" x14ac:dyDescent="0.3">
      <c r="I663">
        <f t="shared" si="24"/>
        <v>0</v>
      </c>
      <c r="J663">
        <f t="shared" si="25"/>
        <v>1</v>
      </c>
    </row>
    <row r="664" spans="9:10" x14ac:dyDescent="0.3">
      <c r="I664">
        <f t="shared" si="24"/>
        <v>0</v>
      </c>
      <c r="J664">
        <f t="shared" si="25"/>
        <v>1</v>
      </c>
    </row>
    <row r="665" spans="9:10" x14ac:dyDescent="0.3">
      <c r="I665">
        <f t="shared" si="24"/>
        <v>0</v>
      </c>
      <c r="J665">
        <f t="shared" si="25"/>
        <v>1</v>
      </c>
    </row>
    <row r="666" spans="9:10" x14ac:dyDescent="0.3">
      <c r="I666">
        <f t="shared" si="24"/>
        <v>0</v>
      </c>
      <c r="J666">
        <f t="shared" si="25"/>
        <v>1</v>
      </c>
    </row>
    <row r="667" spans="9:10" x14ac:dyDescent="0.3">
      <c r="I667">
        <f t="shared" si="24"/>
        <v>0</v>
      </c>
      <c r="J667">
        <f t="shared" si="25"/>
        <v>1</v>
      </c>
    </row>
    <row r="668" spans="9:10" x14ac:dyDescent="0.3">
      <c r="I668">
        <f t="shared" si="24"/>
        <v>0</v>
      </c>
      <c r="J668">
        <f t="shared" si="25"/>
        <v>1</v>
      </c>
    </row>
    <row r="669" spans="9:10" x14ac:dyDescent="0.3">
      <c r="I669">
        <f t="shared" si="24"/>
        <v>0</v>
      </c>
      <c r="J669">
        <f t="shared" si="25"/>
        <v>1</v>
      </c>
    </row>
    <row r="670" spans="9:10" x14ac:dyDescent="0.3">
      <c r="I670">
        <f t="shared" si="24"/>
        <v>0</v>
      </c>
      <c r="J670">
        <f t="shared" si="25"/>
        <v>1</v>
      </c>
    </row>
    <row r="671" spans="9:10" x14ac:dyDescent="0.3">
      <c r="I671">
        <f t="shared" si="24"/>
        <v>0</v>
      </c>
      <c r="J671">
        <f t="shared" si="25"/>
        <v>1</v>
      </c>
    </row>
    <row r="672" spans="9:10" x14ac:dyDescent="0.3">
      <c r="I672">
        <f t="shared" si="24"/>
        <v>0</v>
      </c>
      <c r="J672">
        <f t="shared" si="25"/>
        <v>1</v>
      </c>
    </row>
    <row r="673" spans="9:10" x14ac:dyDescent="0.3">
      <c r="I673">
        <f t="shared" si="24"/>
        <v>0</v>
      </c>
      <c r="J673">
        <f t="shared" si="25"/>
        <v>1</v>
      </c>
    </row>
    <row r="674" spans="9:10" x14ac:dyDescent="0.3">
      <c r="I674">
        <f t="shared" si="24"/>
        <v>0</v>
      </c>
      <c r="J674">
        <f t="shared" si="25"/>
        <v>1</v>
      </c>
    </row>
    <row r="675" spans="9:10" x14ac:dyDescent="0.3">
      <c r="I675">
        <f t="shared" si="24"/>
        <v>0</v>
      </c>
      <c r="J675">
        <f t="shared" si="25"/>
        <v>1</v>
      </c>
    </row>
    <row r="676" spans="9:10" x14ac:dyDescent="0.3">
      <c r="I676">
        <f t="shared" ref="I676:I703" si="26">IF(AND(G676&lt;&gt;H676,H676&lt;&gt;""),1,0)</f>
        <v>0</v>
      </c>
      <c r="J676">
        <f t="shared" ref="J676:J703" si="27">IF(H676="",1,0)</f>
        <v>1</v>
      </c>
    </row>
    <row r="677" spans="9:10" x14ac:dyDescent="0.3">
      <c r="I677">
        <f t="shared" si="26"/>
        <v>0</v>
      </c>
      <c r="J677">
        <f t="shared" si="27"/>
        <v>1</v>
      </c>
    </row>
    <row r="678" spans="9:10" x14ac:dyDescent="0.3">
      <c r="I678">
        <f t="shared" si="26"/>
        <v>0</v>
      </c>
      <c r="J678">
        <f t="shared" si="27"/>
        <v>1</v>
      </c>
    </row>
    <row r="679" spans="9:10" x14ac:dyDescent="0.3">
      <c r="I679">
        <f t="shared" si="26"/>
        <v>0</v>
      </c>
      <c r="J679">
        <f t="shared" si="27"/>
        <v>1</v>
      </c>
    </row>
    <row r="680" spans="9:10" x14ac:dyDescent="0.3">
      <c r="I680">
        <f t="shared" si="26"/>
        <v>0</v>
      </c>
      <c r="J680">
        <f t="shared" si="27"/>
        <v>1</v>
      </c>
    </row>
    <row r="681" spans="9:10" x14ac:dyDescent="0.3">
      <c r="I681">
        <f t="shared" si="26"/>
        <v>0</v>
      </c>
      <c r="J681">
        <f t="shared" si="27"/>
        <v>1</v>
      </c>
    </row>
    <row r="682" spans="9:10" x14ac:dyDescent="0.3">
      <c r="I682">
        <f t="shared" si="26"/>
        <v>0</v>
      </c>
      <c r="J682">
        <f t="shared" si="27"/>
        <v>1</v>
      </c>
    </row>
    <row r="683" spans="9:10" x14ac:dyDescent="0.3">
      <c r="I683">
        <f t="shared" si="26"/>
        <v>0</v>
      </c>
      <c r="J683">
        <f t="shared" si="27"/>
        <v>1</v>
      </c>
    </row>
    <row r="684" spans="9:10" x14ac:dyDescent="0.3">
      <c r="I684">
        <f t="shared" si="26"/>
        <v>0</v>
      </c>
      <c r="J684">
        <f t="shared" si="27"/>
        <v>1</v>
      </c>
    </row>
    <row r="685" spans="9:10" x14ac:dyDescent="0.3">
      <c r="I685">
        <f t="shared" si="26"/>
        <v>0</v>
      </c>
      <c r="J685">
        <f t="shared" si="27"/>
        <v>1</v>
      </c>
    </row>
    <row r="686" spans="9:10" x14ac:dyDescent="0.3">
      <c r="I686">
        <f t="shared" si="26"/>
        <v>0</v>
      </c>
      <c r="J686">
        <f t="shared" si="27"/>
        <v>1</v>
      </c>
    </row>
    <row r="687" spans="9:10" x14ac:dyDescent="0.3">
      <c r="I687">
        <f t="shared" si="26"/>
        <v>0</v>
      </c>
      <c r="J687">
        <f t="shared" si="27"/>
        <v>1</v>
      </c>
    </row>
    <row r="688" spans="9:10" x14ac:dyDescent="0.3">
      <c r="I688">
        <f t="shared" si="26"/>
        <v>0</v>
      </c>
      <c r="J688">
        <f t="shared" si="27"/>
        <v>1</v>
      </c>
    </row>
    <row r="689" spans="9:10" x14ac:dyDescent="0.3">
      <c r="I689">
        <f t="shared" si="26"/>
        <v>0</v>
      </c>
      <c r="J689">
        <f t="shared" si="27"/>
        <v>1</v>
      </c>
    </row>
    <row r="690" spans="9:10" x14ac:dyDescent="0.3">
      <c r="I690">
        <f t="shared" si="26"/>
        <v>0</v>
      </c>
      <c r="J690">
        <f t="shared" si="27"/>
        <v>1</v>
      </c>
    </row>
    <row r="691" spans="9:10" x14ac:dyDescent="0.3">
      <c r="I691">
        <f t="shared" si="26"/>
        <v>0</v>
      </c>
      <c r="J691">
        <f t="shared" si="27"/>
        <v>1</v>
      </c>
    </row>
    <row r="692" spans="9:10" x14ac:dyDescent="0.3">
      <c r="I692">
        <f t="shared" si="26"/>
        <v>0</v>
      </c>
      <c r="J692">
        <f t="shared" si="27"/>
        <v>1</v>
      </c>
    </row>
    <row r="693" spans="9:10" x14ac:dyDescent="0.3">
      <c r="I693">
        <f t="shared" si="26"/>
        <v>0</v>
      </c>
      <c r="J693">
        <f t="shared" si="27"/>
        <v>1</v>
      </c>
    </row>
    <row r="694" spans="9:10" x14ac:dyDescent="0.3">
      <c r="I694">
        <f t="shared" si="26"/>
        <v>0</v>
      </c>
      <c r="J694">
        <f t="shared" si="27"/>
        <v>1</v>
      </c>
    </row>
    <row r="695" spans="9:10" x14ac:dyDescent="0.3">
      <c r="I695">
        <f t="shared" si="26"/>
        <v>0</v>
      </c>
      <c r="J695">
        <f t="shared" si="27"/>
        <v>1</v>
      </c>
    </row>
    <row r="696" spans="9:10" x14ac:dyDescent="0.3">
      <c r="I696">
        <f t="shared" si="26"/>
        <v>0</v>
      </c>
      <c r="J696">
        <f t="shared" si="27"/>
        <v>1</v>
      </c>
    </row>
    <row r="697" spans="9:10" x14ac:dyDescent="0.3">
      <c r="I697">
        <f t="shared" si="26"/>
        <v>0</v>
      </c>
      <c r="J697">
        <f t="shared" si="27"/>
        <v>1</v>
      </c>
    </row>
    <row r="698" spans="9:10" x14ac:dyDescent="0.3">
      <c r="I698">
        <f t="shared" si="26"/>
        <v>0</v>
      </c>
      <c r="J698">
        <f t="shared" si="27"/>
        <v>1</v>
      </c>
    </row>
    <row r="699" spans="9:10" x14ac:dyDescent="0.3">
      <c r="I699">
        <f t="shared" si="26"/>
        <v>0</v>
      </c>
      <c r="J699">
        <f t="shared" si="27"/>
        <v>1</v>
      </c>
    </row>
    <row r="700" spans="9:10" x14ac:dyDescent="0.3">
      <c r="I700">
        <f t="shared" si="26"/>
        <v>0</v>
      </c>
      <c r="J700">
        <f t="shared" si="27"/>
        <v>1</v>
      </c>
    </row>
    <row r="701" spans="9:10" x14ac:dyDescent="0.3">
      <c r="I701">
        <f t="shared" si="26"/>
        <v>0</v>
      </c>
      <c r="J701">
        <f t="shared" si="27"/>
        <v>1</v>
      </c>
    </row>
    <row r="702" spans="9:10" x14ac:dyDescent="0.3">
      <c r="I702">
        <f t="shared" si="26"/>
        <v>0</v>
      </c>
      <c r="J702">
        <f t="shared" si="27"/>
        <v>1</v>
      </c>
    </row>
    <row r="703" spans="9:10" x14ac:dyDescent="0.3">
      <c r="I703">
        <f t="shared" si="26"/>
        <v>0</v>
      </c>
      <c r="J703">
        <f t="shared" si="27"/>
        <v>1</v>
      </c>
    </row>
  </sheetData>
  <autoFilter ref="G1:J611" xr:uid="{7EFE8594-96DF-7944-ADD6-843C230E469E}"/>
  <sortState xmlns:xlrd2="http://schemas.microsoft.com/office/spreadsheetml/2017/richdata2" ref="M5:M24">
    <sortCondition ref="M5"/>
  </sortState>
  <dataConsolidate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Regneark</vt:lpstr>
      </vt:variant>
      <vt:variant>
        <vt:i4>23</vt:i4>
      </vt:variant>
      <vt:variant>
        <vt:lpstr>Navngivne områder</vt:lpstr>
      </vt:variant>
      <vt:variant>
        <vt:i4>5</vt:i4>
      </vt:variant>
    </vt:vector>
  </HeadingPairs>
  <TitlesOfParts>
    <vt:vector size="28" baseType="lpstr">
      <vt:lpstr>Backlog</vt:lpstr>
      <vt:lpstr>Cockpit</vt:lpstr>
      <vt:lpstr>Outputs --&gt;</vt:lpstr>
      <vt:lpstr>Top 100</vt:lpstr>
      <vt:lpstr>Player</vt:lpstr>
      <vt:lpstr>Expected Clean Sheets</vt:lpstr>
      <vt:lpstr>Expected Wins</vt:lpstr>
      <vt:lpstr>Expected Goals</vt:lpstr>
      <vt:lpstr>Team</vt:lpstr>
      <vt:lpstr>Double round</vt:lpstr>
      <vt:lpstr>Intermediaries --&gt;</vt:lpstr>
      <vt:lpstr>Python</vt:lpstr>
      <vt:lpstr>Master data</vt:lpstr>
      <vt:lpstr>Team forecast</vt:lpstr>
      <vt:lpstr>Inputs --&gt;</vt:lpstr>
      <vt:lpstr>SOG</vt:lpstr>
      <vt:lpstr>Players</vt:lpstr>
      <vt:lpstr>Games</vt:lpstr>
      <vt:lpstr>Teams</vt:lpstr>
      <vt:lpstr>FuzzyLookup_AddIn_Undo_Sheet</vt:lpstr>
      <vt:lpstr>Euro Qual stats</vt:lpstr>
      <vt:lpstr>Translate table</vt:lpstr>
      <vt:lpstr>Lookup</vt:lpstr>
      <vt:lpstr>fullname</vt:lpstr>
      <vt:lpstr>fullname1</vt:lpstr>
      <vt:lpstr>fullnameQual</vt:lpstr>
      <vt:lpstr>NAME1</vt:lpstr>
      <vt:lpstr>NAME2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Mads Klarskov Jørgensen</dc:creator>
  <cp:lastModifiedBy>Mathias</cp:lastModifiedBy>
  <dcterms:created xsi:type="dcterms:W3CDTF">2020-03-07T10:01:41Z</dcterms:created>
  <dcterms:modified xsi:type="dcterms:W3CDTF">2021-06-16T06:57:07Z</dcterms:modified>
</cp:coreProperties>
</file>